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60" windowWidth="15600" windowHeight="7860" tabRatio="938" firstSheet="9" activeTab="23"/>
  </bookViews>
  <sheets>
    <sheet name="WORD" sheetId="1" r:id="rId1"/>
    <sheet name="DG" sheetId="2" state="hidden" r:id="rId2"/>
    <sheet name="Solieu" sheetId="3" state="hidden" r:id="rId3"/>
    <sheet name="Nhap" sheetId="4" state="hidden" r:id="rId4"/>
    <sheet name="ListCongTrinh" sheetId="25" r:id="rId5"/>
    <sheet name="DonGiaHD" sheetId="5" r:id="rId6"/>
    <sheet name="BangKeTru" sheetId="6" r:id="rId7"/>
    <sheet name="BCTienDo" sheetId="7" state="hidden" r:id="rId8"/>
    <sheet name="ChiTietDuToan" sheetId="9" r:id="rId9"/>
    <sheet name="BangKeThuHoi" sheetId="29" r:id="rId10"/>
    <sheet name="TongHopKL" sheetId="8" r:id="rId11"/>
    <sheet name="PXVT" sheetId="11" r:id="rId12"/>
    <sheet name="NT-VT" sheetId="10" r:id="rId13"/>
    <sheet name="A-Cap" sheetId="26" r:id="rId14"/>
    <sheet name="QuyetToanKLA" sheetId="13" r:id="rId15"/>
    <sheet name="NhapThua" sheetId="14" r:id="rId16"/>
    <sheet name="KLTang" sheetId="15" r:id="rId17"/>
    <sheet name="KLTang (2)" sheetId="16" r:id="rId18"/>
    <sheet name="KLGiam" sheetId="17" r:id="rId19"/>
    <sheet name="KLGiam (2)" sheetId="18" r:id="rId20"/>
    <sheet name="THPS" sheetId="19" r:id="rId21"/>
    <sheet name="BBPS" sheetId="12" r:id="rId22"/>
    <sheet name="TruocThaoGo" sheetId="20" r:id="rId23"/>
    <sheet name="SauThaoGo" sheetId="21" r:id="rId24"/>
    <sheet name="TyTrong" sheetId="22" r:id="rId25"/>
    <sheet name="DanhGia" sheetId="23" r:id="rId26"/>
    <sheet name="NhapKho" sheetId="24" r:id="rId27"/>
    <sheet name="GiaPheLieu" sheetId="27" r:id="rId28"/>
    <sheet name="Sheet1" sheetId="28"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__hsl1">'[1]6.chitiet'!$T$3</definedName>
    <definedName name="__hsl2">'[1]6.chitiet'!$T$2</definedName>
    <definedName name="_Builtin155" hidden="1">#N/A</definedName>
    <definedName name="_Fill" hidden="1">#REF!</definedName>
    <definedName name="_xlnm._FilterDatabase" localSheetId="13" hidden="1">'A-Cap'!$B$4:$Q$137</definedName>
    <definedName name="_xlnm._FilterDatabase" localSheetId="9" hidden="1">BangKeThuHoi!$A$7:$JN$186</definedName>
    <definedName name="_xlnm._FilterDatabase" localSheetId="6" hidden="1">BangKeTru!$A$5:$DK$188</definedName>
    <definedName name="_xlnm._FilterDatabase" localSheetId="21" hidden="1">BBPS!$C$23:$L$146</definedName>
    <definedName name="_xlnm._FilterDatabase" localSheetId="7" hidden="1">BCTienDo!$N$38:$N$75</definedName>
    <definedName name="_xlnm._FilterDatabase" localSheetId="8" hidden="1">ChiTietDuToan!$A$5:$Y$234</definedName>
    <definedName name="_xlnm._FilterDatabase" localSheetId="1" hidden="1">DG!$A$1:$I$1482</definedName>
    <definedName name="_xlnm._FilterDatabase" localSheetId="5" hidden="1">DonGiaHD!$A$6:$Q$245</definedName>
    <definedName name="_xlnm._FilterDatabase" localSheetId="27" hidden="1">GiaPheLieu!$A$1:$M$287</definedName>
    <definedName name="_xlnm._FilterDatabase" localSheetId="18" hidden="1">KLGiam!$A$5:$N$130</definedName>
    <definedName name="_xlnm._FilterDatabase" localSheetId="19" hidden="1">'KLGiam (2)'!$A$5:$N$130</definedName>
    <definedName name="_xlnm._FilterDatabase" localSheetId="16" hidden="1">KLTang!$A$5:$N$55</definedName>
    <definedName name="_xlnm._FilterDatabase" localSheetId="17" hidden="1">'KLTang (2)'!$A$5:$N$54</definedName>
    <definedName name="_xlnm._FilterDatabase" localSheetId="12" hidden="1">'NT-VT'!$B$4:$Q$137</definedName>
    <definedName name="_xlnm._FilterDatabase" localSheetId="11" hidden="1">PXVT!$B$1:$Y$38</definedName>
    <definedName name="_xlnm._FilterDatabase" localSheetId="14" hidden="1">QuyetToanKLA!$C$6:$T$96</definedName>
    <definedName name="_xlnm._FilterDatabase" localSheetId="23" hidden="1">SauThaoGo!$A$31:$Q$104</definedName>
    <definedName name="_xlnm._FilterDatabase" localSheetId="2" hidden="1">Solieu!$B$127:$B$154</definedName>
    <definedName name="_xlnm._FilterDatabase" localSheetId="10" hidden="1">TongHopKL!$A$1:$L$410</definedName>
    <definedName name="_xlnm._FilterDatabase" localSheetId="22" hidden="1">TruocThaoGo!$A$29:$Q$103</definedName>
    <definedName name="_Key1" hidden="1">#REF!</definedName>
    <definedName name="_Key2" hidden="1">#REF!</definedName>
    <definedName name="_KTV122" hidden="1">[2]LUONG!$H$129</definedName>
    <definedName name="_KTV222" hidden="1">[2]LUONG!$H$130</definedName>
    <definedName name="_LX114" hidden="1">[2]LUONG!$H$85</definedName>
    <definedName name="_LX124" hidden="1">[2]LUONG!$H$86</definedName>
    <definedName name="_LX134" hidden="1">[2]LUONG!$H$87</definedName>
    <definedName name="_LX144" hidden="1">[2]LUONG!$H$88</definedName>
    <definedName name="_LX214" hidden="1">[2]LUONG!$H$95</definedName>
    <definedName name="_LX224" hidden="1">[2]LUONG!$H$96</definedName>
    <definedName name="_LX234" hidden="1">[2]LUONG!$H$97</definedName>
    <definedName name="_LX244" hidden="1">[2]LUONG!$H$98</definedName>
    <definedName name="_LX314" hidden="1">[2]LUONG!$H$105</definedName>
    <definedName name="_LX324" hidden="1">[2]LUONG!$H$106</definedName>
    <definedName name="_LX334" hidden="1">[2]LUONG!$H$107</definedName>
    <definedName name="_LX344" hidden="1">[2]LUONG!$H$108</definedName>
    <definedName name="_MT12" hidden="1">[2]LUONG!$H$131</definedName>
    <definedName name="_MT22" hidden="1">[2]LUONG!$H$132</definedName>
    <definedName name="_NC12" hidden="1">[2]LUONG!$C$15</definedName>
    <definedName name="_NC13" hidden="1">[2]LUONG!$C$18</definedName>
    <definedName name="_NC14" hidden="1">[2]LUONG!$C$22</definedName>
    <definedName name="_NC15" hidden="1">[2]LUONG!$C$25</definedName>
    <definedName name="_NC16" hidden="1">[2]LUONG!$C$27</definedName>
    <definedName name="_NC17" hidden="1">[2]LUONG!$C$29</definedName>
    <definedName name="_NC22" hidden="1">[2]LUONG!$C$34</definedName>
    <definedName name="_NC23" hidden="1">[2]LUONG!$C$37</definedName>
    <definedName name="_NC24" hidden="1">[2]LUONG!$C$41</definedName>
    <definedName name="_NC25" hidden="1">[2]LUONG!$C$44</definedName>
    <definedName name="_NC26" hidden="1">[2]LUONG!$C$46</definedName>
    <definedName name="_NC27" hidden="1">[2]LUONG!$C$48</definedName>
    <definedName name="_Order1" hidden="1">255</definedName>
    <definedName name="_Order2" hidden="1">255</definedName>
    <definedName name="_Sort" hidden="1">#REF!</definedName>
    <definedName name="_TM107" hidden="1">[2]LUONG!$H$71</definedName>
    <definedName name="_TM207" hidden="1">[2]LUONG!$H$72</definedName>
    <definedName name="_TM24" hidden="1">[2]LUONG!$H$136</definedName>
    <definedName name="_TM307" hidden="1">[2]LUONG!$H$74</definedName>
    <definedName name="_TM34" hidden="1">[2]LUONG!$H$134</definedName>
    <definedName name="_TM407" hidden="1">[2]LUONG!$H$76</definedName>
    <definedName name="_TM44" hidden="1">[2]LUONG!$H$133</definedName>
    <definedName name="_TM507" hidden="1">[2]LUONG!$H$77</definedName>
    <definedName name="_TM607" hidden="1">[2]LUONG!$H$78</definedName>
    <definedName name="_TM707" hidden="1">[2]LUONG!$H$79</definedName>
    <definedName name="_TP112" hidden="1">[2]LUONG!$H$125</definedName>
    <definedName name="_TP122" hidden="1">[2]LUONG!$H$126</definedName>
    <definedName name="_TP212" hidden="1">[2]LUONG!$H$127</definedName>
    <definedName name="_TT24" hidden="1">[2]LUONG!$H$141</definedName>
    <definedName name="_TT34" hidden="1">[2]LUONG!$H$142</definedName>
    <definedName name="_TT44" hidden="1">[2]LUONG!$H$143</definedName>
    <definedName name="_TTR12" hidden="1">[2]LUONG!$H$123</definedName>
    <definedName name="_TTR22" hidden="1">[2]LUONG!$H$124</definedName>
    <definedName name="BAC3.0">[1]DG!$K$8</definedName>
    <definedName name="BAC3.01">[1]DG!$K$9</definedName>
    <definedName name="BAC3.5">[1]DG!$K$10</definedName>
    <definedName name="BAC3.51">[1]DG!$L$9</definedName>
    <definedName name="BAC4.0">[1]DG!$K$11</definedName>
    <definedName name="BAC4.01">[1]DG!$M$9</definedName>
    <definedName name="BAC4.5">[1]DG!$K$12</definedName>
    <definedName name="BAC5.0">[1]DG!$K$13</definedName>
    <definedName name="BK1P">[3]PP1P!$B$4:$DA$73</definedName>
    <definedName name="BK3P">[3]PP3P!$B$5:$FT$227</definedName>
    <definedName name="BKHT">[3]PPHT!$B$5:$CC$39</definedName>
    <definedName name="BTLT1pm" localSheetId="9">[1]pp1p!$I$5:$L$57</definedName>
    <definedName name="BTLT1pm" localSheetId="27">[4]pp1p!$I$5:$L$142</definedName>
    <definedName name="BTLT1pm">[5]pp1p!$I$5:$L$142</definedName>
    <definedName name="BTLT3p1m" localSheetId="9">BangKeThuHoi!$Y$6:$AC$69</definedName>
    <definedName name="BTLT3p1m" localSheetId="27">[4]pp3p1m!$O$8:$X$421</definedName>
    <definedName name="BTLT3p1m">[5]pp3p1m!$O$8:$X$421</definedName>
    <definedName name="BTLT3pm" localSheetId="9">'[1]pp3p2m '!$I$6:$L$82</definedName>
    <definedName name="BTLT3pm" localSheetId="27">'[4]pp3p2m '!$I$6:$L$82</definedName>
    <definedName name="BTLT3pm">'[5]pp3p2m '!$I$6:$L$82</definedName>
    <definedName name="BTLTct" localSheetId="9">[1]pp_CT!$T$5:$AD$99</definedName>
    <definedName name="BTLTct" localSheetId="27">[4]pp_NC!$N$5:$W$184</definedName>
    <definedName name="BTLTct">[5]pp_NC!$N$5:$W$184</definedName>
    <definedName name="BTLTHTCS" localSheetId="9">[1]PPHTCS!$M$5:$Q$69</definedName>
    <definedName name="BTLTHTCS" localSheetId="27">[4]PPHTCS!$M$5:$Q$69</definedName>
    <definedName name="BTLTHTCS">[5]PPHTCS!$M$5:$Q$69</definedName>
    <definedName name="BTLTHTDL" localSheetId="9">[1]ppht!$AB$6:$AE$832</definedName>
    <definedName name="BTLTHTDL" localSheetId="27">[4]ppht!$S$6:$W$1056</definedName>
    <definedName name="BTLTHTDL">[5]ppht!$S$6:$W$1056</definedName>
    <definedName name="BTLTHTHH" localSheetId="9">[1]ppht!$U$5:$Y$147</definedName>
    <definedName name="BTLTHTHH" localSheetId="27">[4]ppht!$S$6:$W$1058</definedName>
    <definedName name="BTLTHTHH">[5]ppht!$S$6:$W$1058</definedName>
    <definedName name="CA" hidden="1">"ca"</definedName>
    <definedName name="Cancunangluong" hidden="1">#REF!</definedName>
    <definedName name="Cancunhienlieu" hidden="1">#REF!</definedName>
    <definedName name="capdat">[1]Solieu!$F$23</definedName>
    <definedName name="capdienap" hidden="1">#REF!</definedName>
    <definedName name="Cau10T">[1]DG!$L$764</definedName>
    <definedName name="cau5T">[1]DG!$L$763</definedName>
    <definedName name="CG" hidden="1">"công"</definedName>
    <definedName name="chang1pm" localSheetId="9">[1]pp1p!$AK$5:$AV$57</definedName>
    <definedName name="chang1pm" localSheetId="27">[4]pp1p!$AJ$5:$AU$142</definedName>
    <definedName name="chang1pm">[5]pp1p!$AJ$5:$AU$142</definedName>
    <definedName name="chang3p1m" localSheetId="9">BangKeThuHoi!$BO$6:$CA$78</definedName>
    <definedName name="chang3p1m" localSheetId="27">[4]pp3p1m!$BO$8:$CC$430</definedName>
    <definedName name="chang3p1m">[5]pp3p1m!$BO$8:$CC$430</definedName>
    <definedName name="chang3pm" localSheetId="9">'[1]pp3p2m '!$AO$6:$BA$82</definedName>
    <definedName name="chang3pm" localSheetId="27">'[4]pp3p2m '!$AO$6:$BA$82</definedName>
    <definedName name="chang3pm">'[5]pp3p2m '!$AO$6:$BA$82</definedName>
    <definedName name="changct" localSheetId="9">[1]pp_CT!$BK$5:$BY$99</definedName>
    <definedName name="changct" localSheetId="27">[4]pp_NC!$BB$5:$BP$184</definedName>
    <definedName name="changct">[5]pp_NC!$BB$5:$BP$184</definedName>
    <definedName name="changHTDL" localSheetId="9">[1]ppht!$BJ$6:$BR$832</definedName>
    <definedName name="changHTDL" localSheetId="27">[4]ppht!$BA$6:$BI$1056</definedName>
    <definedName name="changHTDL">[5]ppht!$BA$6:$BI$1056</definedName>
    <definedName name="changHTHH" localSheetId="9">[1]ppht!$BJ$6:$BR$834</definedName>
    <definedName name="changHTHH" localSheetId="27">[4]ppht!$BA$6:$BI$1058</definedName>
    <definedName name="changHTHH">[5]ppht!$BA$6:$BI$1058</definedName>
    <definedName name="clvc">[1]vc!$E$1</definedName>
    <definedName name="CLVC3">0.1</definedName>
    <definedName name="CONCN">'[1]12.TNHC'!$O$48</definedName>
    <definedName name="CPDP">[1]Solieu!$F$25</definedName>
    <definedName name="CPHOTLINE">'[3]17.TH-HOTLINE'!$A$4:$F$160</definedName>
    <definedName name="CPTN">'[3]9.CPTN'!$B$5:$G$351</definedName>
    <definedName name="CPVCDD">'[3]13.VCDD'!$B$8:$G$311</definedName>
    <definedName name="CTDD">'[3]5.CT-DD'!$A$4:$AG$1424</definedName>
    <definedName name="CTTBA">'[3]7.CT-TBA'!$A$25:$V$1411</definedName>
    <definedName name="DAOTD">'[3]7.CT-TBA'!$G$5</definedName>
    <definedName name="DAYDIEN">'[1]12.TNHC'!$O$47</definedName>
    <definedName name="DCNC">'[3]SO LIEU'!$M$15</definedName>
    <definedName name="DCNC_T">'[3]SO LIEU'!$M$16</definedName>
    <definedName name="DGHOTLINE">'[3]18.CT-HOTLINE'!$B$8:$T$287</definedName>
    <definedName name="DGMTC">[3]DG!$V$4:$AD$31</definedName>
    <definedName name="DGNC">[3]DG!$P$11:$T$76</definedName>
    <definedName name="dgth">'[1]6.chitiet'!$A$13:$Y$2623</definedName>
    <definedName name="DGTN">'[3]10.TNTB'!$U$286:$AE$346</definedName>
    <definedName name="dgvc">[1]vc!$A$14:$J$29</definedName>
    <definedName name="DGVCDD">'[3]13.VCDD'!$K$313:$O$365</definedName>
    <definedName name="DIEN">'[1]12.TNHC'!$O$44</definedName>
    <definedName name="diezel" hidden="1">#REF!</definedName>
    <definedName name="DIFF" hidden="1">"khác"</definedName>
    <definedName name="Document_array">{"Thuxm2.xls","Sheet1"}</definedName>
    <definedName name="DON_giA" localSheetId="27">'[6]DON GIA CAN THO'!$A$4:$F$196</definedName>
    <definedName name="DON_giA">'[6]DON GIA CAN THO'!$A$4:$F$196</definedName>
    <definedName name="DONGIA" localSheetId="9">[3]DG!$B$6:$I$674</definedName>
    <definedName name="DonGia" localSheetId="27">[7]DG!$A:$J</definedName>
    <definedName name="DonGia">DG!$A:$J</definedName>
    <definedName name="dongia1">[1]DG!$A$4:$I$1584</definedName>
    <definedName name="DSPK3p1m">'[1]6.chitiet'!$B$1811:$G$2001</definedName>
    <definedName name="DSPKhtdl">'[1]6.chitiet'!$B$2100:$G$2318</definedName>
    <definedName name="DSTD_Clear">#N/A</definedName>
    <definedName name="DTDIA1">'[3]7.CT-TBA'!$Q$232:$Q$233</definedName>
    <definedName name="DTR1P">'[8]7.CT-TBA'!$D$8</definedName>
    <definedName name="DTR3P">'[8]7.CT-TBA'!$D$9</definedName>
    <definedName name="EI" hidden="1">"8"</definedName>
    <definedName name="ggft">#N/A</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GIEL">'[1]12.TNHC'!$O$49</definedName>
    <definedName name="GNS0">'[1]12.TNHC'!$O$41</definedName>
    <definedName name="GTDD">'[3]4.GT'!$A$8:$R$1002</definedName>
    <definedName name="HBCA">'[1]12.TNHC'!$L$52</definedName>
    <definedName name="HBDL">'[1]12.TNHC'!$O$53</definedName>
    <definedName name="Heä_soá_laép_xaø_H">1.7</definedName>
    <definedName name="Hinh_thuc">"bangtra"</definedName>
    <definedName name="hoan">'[1]12.TNHC'!$M$10</definedName>
    <definedName name="HopDong" localSheetId="27">[7]DonGiaHD!$A:$P</definedName>
    <definedName name="HopDong">DonGiaHD!$A:$P</definedName>
    <definedName name="HpD" hidden="1">#REF!</definedName>
    <definedName name="HpK" hidden="1">#REF!</definedName>
    <definedName name="HpX" hidden="1">#REF!</definedName>
    <definedName name="HpZ" hidden="1">'[2]GIA CA MAY'!$H$19</definedName>
    <definedName name="HSCT3">0.1</definedName>
    <definedName name="hsdc">'[1]6.chitiet'!$F$3</definedName>
    <definedName name="hsdn">'[1]6.chitiet'!$W$2</definedName>
    <definedName name="hshc">[1]Solieu!$Q$21</definedName>
    <definedName name="HSI" hidden="1">1.8857</definedName>
    <definedName name="HSII" hidden="1">1.8255</definedName>
    <definedName name="HSIII" hidden="1">1.7333</definedName>
    <definedName name="HSIV" hidden="1">1.665</definedName>
    <definedName name="hskd">'[1]6.chitiet'!$F$4</definedName>
    <definedName name="hskk">[3]VCTC!$E$2</definedName>
    <definedName name="hsks">[1]Solieu!$Q$24</definedName>
    <definedName name="hslm">'[1]6.chitiet'!$T$4</definedName>
    <definedName name="hslnt">[1]Solieu!$F$24</definedName>
    <definedName name="hslx">'[1]6.chitiet'!$F$1</definedName>
    <definedName name="HSQD">[1]DG!$L$1</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VT" localSheetId="13">'A-Cap'!$A:$N</definedName>
    <definedName name="KhoiLuongVT" localSheetId="27">'[7]NT-VT'!$A:$N</definedName>
    <definedName name="KhoiLuongVT">'NT-VT'!$A:$N</definedName>
    <definedName name="KLDD">'[3]5.CT-DD'!$AJ$5:$AV$8</definedName>
    <definedName name="KLTH1pm">'[1]5.GT'!$A$325:$F$401</definedName>
    <definedName name="KLTH3p1m">'[1]5.GT'!$A$206:$F$324</definedName>
    <definedName name="KLTH3pct">'[1]5.GT'!$A$10:$F$109</definedName>
    <definedName name="KLTHhtdl">'[1]5.GT'!$A$472:$F$536</definedName>
    <definedName name="KLTHhthh">'[1]5.GT'!$A$404:$F$470</definedName>
    <definedName name="KS" hidden="1">"ks"</definedName>
    <definedName name="KS3.0">'[1]12.TNHC'!$M$8</definedName>
    <definedName name="KS4.0">'[1]12.TNHC'!$M$10</definedName>
    <definedName name="kwh" hidden="1">#REF!</definedName>
    <definedName name="ld">[1]DG!$F$95</definedName>
    <definedName name="ldl">[1]DG!$F$96</definedName>
    <definedName name="ldt">[1]DG!$F$94</definedName>
    <definedName name="LDTB">'[3]8.LD-TB'!$A$6:$F$350</definedName>
    <definedName name="Lmk">[3]DG!$H$2</definedName>
    <definedName name="LoaiCT" hidden="1">#REF!</definedName>
    <definedName name="LTT" hidden="1">#REF!</definedName>
    <definedName name="LuongHTXL" hidden="1">[2]LUONG!$A$13:$H$143</definedName>
    <definedName name="LuongPTthuy" hidden="1">[2]LUONG!$B$123:$H$143</definedName>
    <definedName name="LuongTho" hidden="1">[2]LUONG!$B$147:$H$301</definedName>
    <definedName name="LvI" hidden="1">#REF!</definedName>
    <definedName name="LvII" hidden="1">#REF!</definedName>
    <definedName name="LvIII" hidden="1">#REF!</definedName>
    <definedName name="LvIV" hidden="1">#REF!</definedName>
    <definedName name="MDDTMC">'[1]12.TNHC'!$O$55</definedName>
    <definedName name="MDTD">'[1]12.TNHC'!$O$50</definedName>
    <definedName name="MDTX">'[1]12.TNHC'!$O$51</definedName>
    <definedName name="MEGOM">'[1]12.TNHC'!$L$51</definedName>
    <definedName name="MGM">'[1]12.TNHC'!$O$52</definedName>
    <definedName name="MK" hidden="1">"Máy khác"</definedName>
    <definedName name="mong1pm" localSheetId="9">[1]pp1p!$M$5:$AJ$57</definedName>
    <definedName name="mong1pm" localSheetId="27">[4]pp1p!$M$5:$AI$142</definedName>
    <definedName name="mong1pm">[5]pp1p!$M$5:$AI$142</definedName>
    <definedName name="mong3p1m" localSheetId="9">BangKeThuHoi!$AD$6:$BN$67</definedName>
    <definedName name="mong3p1m" localSheetId="27">[4]pp3p1m!$Y$8:$BN$421</definedName>
    <definedName name="mong3p1m">[5]pp3p1m!$Y$8:$BN$421</definedName>
    <definedName name="mong3pm" localSheetId="9">'[1]pp3p2m '!$M$6:$AN$82</definedName>
    <definedName name="mong3pm" localSheetId="27">'[4]pp3p2m '!$M$6:$AN$82</definedName>
    <definedName name="mong3pm">'[5]pp3p2m '!$M$6:$AN$82</definedName>
    <definedName name="mongct" localSheetId="9">[1]pp_CT!$AE$5:$BJ$99</definedName>
    <definedName name="mongct" localSheetId="27">[4]pp_NC!$X$5:$BA$184</definedName>
    <definedName name="mongct">[5]pp_NC!$X$5:$BA$184</definedName>
    <definedName name="mongHTCS" localSheetId="9">[1]PPHTCS!$R$5:$Y$69</definedName>
    <definedName name="mongHTCS" localSheetId="27">[4]PPHTCS!$R$5:$Y$69</definedName>
    <definedName name="mongHTCS">[5]PPHTCS!$R$5:$Y$69</definedName>
    <definedName name="mongHTDL" localSheetId="9">[1]ppht!$AF$6:$BI$832</definedName>
    <definedName name="mongHTDL" localSheetId="27">[4]ppht!$X$6:$AZ$1056</definedName>
    <definedName name="mongHTDL">[5]ppht!$X$6:$AZ$1056</definedName>
    <definedName name="mongHTHH" localSheetId="9">[1]ppht!$Z$5:$AZ$147</definedName>
    <definedName name="mongHTHH" localSheetId="27">[4]ppht!$X$6:$AZ$1058</definedName>
    <definedName name="mongHTHH">[5]ppht!$X$6:$AZ$1058</definedName>
    <definedName name="mongneo1pm" localSheetId="9">[1]pp1p!$AW$5:$BB$57</definedName>
    <definedName name="mongneo1pm" localSheetId="27">[4]pp1p!$AV$5:$BA$142</definedName>
    <definedName name="mongneo1pm">[5]pp1p!$AV$5:$BA$142</definedName>
    <definedName name="mongneo3p1m" localSheetId="9">BangKeThuHoi!$AD$5:$BN$67</definedName>
    <definedName name="mongneo3p1m" localSheetId="27">[4]pp3p1m!$CD$8:$CO$421</definedName>
    <definedName name="mongneo3p1m">[5]pp3p1m!$CD$8:$CO$421</definedName>
    <definedName name="mongneo3pm" localSheetId="9">'[1]pp3p2m '!$BB$6:$BN$82</definedName>
    <definedName name="mongneo3pm" localSheetId="27">'[4]pp3p2m '!$BB$6:$BN$82</definedName>
    <definedName name="mongneo3pm">'[5]pp3p2m '!$BB$6:$BN$82</definedName>
    <definedName name="mongneoct" localSheetId="9">[1]pp_CT!$BZ$5:$CK$99</definedName>
    <definedName name="mongneoct" localSheetId="27">[4]pp_NC!$BQ$5:$CB$184</definedName>
    <definedName name="mongneoct">[5]pp_NC!$BQ$5:$CB$184</definedName>
    <definedName name="mongneoHTDL" localSheetId="9">[1]ppht!$BS$6:$CB$832</definedName>
    <definedName name="mongneoHTDL" localSheetId="27">[4]ppht!$BJ$6:$BS$1056</definedName>
    <definedName name="mongneoHTDL">[5]ppht!$BJ$6:$BS$1056</definedName>
    <definedName name="mongneoHTHH" localSheetId="9">[1]ppht!$BS$6:$CB$834</definedName>
    <definedName name="mongneoHTHH" localSheetId="27">[4]ppht!$BJ$6:$BS$1058</definedName>
    <definedName name="mongneoHTHH">[5]ppht!$BJ$6:$BS$1058</definedName>
    <definedName name="MRD">[1]DG!$L$766</definedName>
    <definedName name="MTC" hidden="1">"Máy thi công"</definedName>
    <definedName name="MTCCS">[1]Solieu!$Q$20</definedName>
    <definedName name="MTCDD">[1]Solieu!$Q$13</definedName>
    <definedName name="MTCTBA">[1]Solieu!$Q$15</definedName>
    <definedName name="MTCTN">[1]Solieu!$Q$18</definedName>
    <definedName name="nangluong" hidden="1">#REF!</definedName>
    <definedName name="NCCS">[1]Solieu!$Q$19</definedName>
    <definedName name="NCDD">[1]Solieu!$Q$12</definedName>
    <definedName name="NCTBA">[1]Solieu!$Q$14</definedName>
    <definedName name="NCTL">'[3]11.CP-VTTH'!$B$7:$N$576</definedName>
    <definedName name="NCTN">[1]Solieu!$Q$17</definedName>
    <definedName name="ngay" hidden="1">[2]LUONG!$F$9</definedName>
    <definedName name="Nhienlieu" hidden="1">#REF!</definedName>
    <definedName name="nI" hidden="1">"ncI"</definedName>
    <definedName name="nII" hidden="1">"ncII"</definedName>
    <definedName name="PER" hidden="1">"%"</definedName>
    <definedName name="PhieuXuat" localSheetId="27">[7]PXVT!$A:$T</definedName>
    <definedName name="PhieuXuat">PXVT!$A:$T</definedName>
    <definedName name="_xlnm.Print_Area" localSheetId="13">'A-Cap'!$B$1:$N$137</definedName>
    <definedName name="_xlnm.Print_Area" localSheetId="9">BangKeThuHoi!$A$2:$JK$729</definedName>
    <definedName name="_xlnm.Print_Area" localSheetId="6">BangKeTru!$B$4:$CZ$198</definedName>
    <definedName name="_xlnm.Print_Area" localSheetId="21">BBPS!$C$173:$J$188</definedName>
    <definedName name="_xlnm.Print_Area" localSheetId="7">BCTienDo!$B:$M</definedName>
    <definedName name="_xlnm.Print_Area" localSheetId="8">ChiTietDuToan!$F$1:$M$251</definedName>
    <definedName name="_xlnm.Print_Area" localSheetId="25">DanhGia!$B$1:$I$117</definedName>
    <definedName name="_xlnm.Print_Area" localSheetId="1">DG!$A$1:$D$1144</definedName>
    <definedName name="_xlnm.Print_Area" localSheetId="5">DonGiaHD!$B$1:$H$244</definedName>
    <definedName name="_xlnm.Print_Area" localSheetId="27">GiaPheLieu!$B$1:$J$287</definedName>
    <definedName name="_xlnm.Print_Area" localSheetId="18">KLGiam!$C$1:$K$148</definedName>
    <definedName name="_xlnm.Print_Area" localSheetId="19">'KLGiam (2)'!$C$1:$K$148</definedName>
    <definedName name="_xlnm.Print_Area" localSheetId="16">KLTang!$C$1:$K$73</definedName>
    <definedName name="_xlnm.Print_Area" localSheetId="17">'KLTang (2)'!$C$1:$K$72</definedName>
    <definedName name="_xlnm.Print_Area" localSheetId="4">ListCongTrinh!$A$1:$D$57</definedName>
    <definedName name="_xlnm.Print_Area" localSheetId="26">NhapKho!$C$1:$J$65</definedName>
    <definedName name="_xlnm.Print_Area" localSheetId="15">NhapThua!$C$1:$J$38</definedName>
    <definedName name="_xlnm.Print_Area" localSheetId="12">'NT-VT'!$B$1:$N$137</definedName>
    <definedName name="_xlnm.Print_Area" localSheetId="14">QuyetToanKLA!$C$1:$S$52</definedName>
    <definedName name="_xlnm.Print_Area" localSheetId="23">SauThaoGo!$D$113:$K$132</definedName>
    <definedName name="_xlnm.Print_Area" localSheetId="20">THPS!$A$1:$G$31</definedName>
    <definedName name="_xlnm.Print_Area" localSheetId="22">TruocThaoGo!$D:$K</definedName>
    <definedName name="_xlnm.Print_Area" localSheetId="24">TyTrong!$A$1:$G$52</definedName>
    <definedName name="_xlnm.Print_Titles" localSheetId="13">'A-Cap'!$4:$5</definedName>
    <definedName name="_xlnm.Print_Titles" localSheetId="9">BangKeThuHoi!$6:$7</definedName>
    <definedName name="_xlnm.Print_Titles" localSheetId="6">BangKeTru!$B:$B,BangKeTru!$4:$6</definedName>
    <definedName name="_xlnm.Print_Titles" localSheetId="7">BCTienDo!$11:$12</definedName>
    <definedName name="_xlnm.Print_Titles" localSheetId="8">ChiTietDuToan!$4:$5</definedName>
    <definedName name="_xlnm.Print_Titles" localSheetId="25">DanhGia!$29:$29</definedName>
    <definedName name="_xlnm.Print_Titles" localSheetId="5">DonGiaHD!$6:$7</definedName>
    <definedName name="_xlnm.Print_Titles" localSheetId="27">GiaPheLieu!$1:$1</definedName>
    <definedName name="_xlnm.Print_Titles" localSheetId="18">KLGiam!$4:$5</definedName>
    <definedName name="_xlnm.Print_Titles" localSheetId="19">'KLGiam (2)'!$4:$5</definedName>
    <definedName name="_xlnm.Print_Titles" localSheetId="16">KLTang!$4:$5</definedName>
    <definedName name="_xlnm.Print_Titles" localSheetId="17">'KLTang (2)'!$4:$5</definedName>
    <definedName name="_xlnm.Print_Titles" localSheetId="4">ListCongTrinh!$3:$3</definedName>
    <definedName name="_xlnm.Print_Titles" localSheetId="26">NhapKho!$15:$15</definedName>
    <definedName name="_xlnm.Print_Titles" localSheetId="15">NhapThua!$15:$15</definedName>
    <definedName name="_xlnm.Print_Titles" localSheetId="12">'NT-VT'!$4:$5</definedName>
    <definedName name="_xlnm.Print_Titles" localSheetId="14">QuyetToanKLA!$5:$6</definedName>
    <definedName name="PtichDTL">#N/A</definedName>
    <definedName name="rate">14000</definedName>
    <definedName name="slBTLT1pm" localSheetId="9">[1]pp1p!$I$57:$L$57</definedName>
    <definedName name="slBTLT1pm" localSheetId="27">[4]pp1p!$I$142:$L$142</definedName>
    <definedName name="slBTLT1pm">[5]pp1p!$I$142:$L$142</definedName>
    <definedName name="slBTLT3p1m" localSheetId="9">BangKeThuHoi!$Y$67:$AC$67</definedName>
    <definedName name="slBTLT3p1m" localSheetId="27">[4]pp3p1m!$O$421:$X$421</definedName>
    <definedName name="slBTLT3p1m">[5]pp3p1m!$O$421:$X$421</definedName>
    <definedName name="slBTLT3pm" localSheetId="9">'[1]pp3p2m '!$I$82:$L$82</definedName>
    <definedName name="slBTLT3pm" localSheetId="27">'[4]pp3p2m '!$I$82:$L$82</definedName>
    <definedName name="slBTLT3pm">'[5]pp3p2m '!$I$82:$L$82</definedName>
    <definedName name="slBTLTct" localSheetId="9">[1]pp_CT!$T$99:$AD$99</definedName>
    <definedName name="slBTLTct" localSheetId="27">[4]pp_NC!$N$95:$W$95</definedName>
    <definedName name="slBTLTct">[5]pp_NC!$N$95:$W$95</definedName>
    <definedName name="slBTLTHTCS" localSheetId="9">[1]PPHTCS!$M$69:$Q$69</definedName>
    <definedName name="slBTLTHTCS" localSheetId="27">[4]PPHTCS!$M$69:$Q$69</definedName>
    <definedName name="slBTLTHTCS">[5]PPHTCS!$M$69:$Q$69</definedName>
    <definedName name="slBTLTHTDL" localSheetId="9">[1]ppht!$AB$871:$AE$871</definedName>
    <definedName name="slBTLTHTDL" localSheetId="27">[4]ppht!$S$1056:$W$1056</definedName>
    <definedName name="slBTLTHTDL">[5]ppht!$S$1056:$W$1056</definedName>
    <definedName name="slBTLTHTHH" localSheetId="9">[1]ppht!$U$147:$Y$147</definedName>
    <definedName name="slBTLTHTHH" localSheetId="27">[4]ppht!$S$1058:$W$1058</definedName>
    <definedName name="slBTLTHTHH">[5]ppht!$S$1058:$W$1058</definedName>
    <definedName name="slchang1pm" localSheetId="9">[1]pp1p!$AK$57:$AV$57</definedName>
    <definedName name="slchang1pm" localSheetId="27">[4]pp1p!$AJ$142:$AU$142</definedName>
    <definedName name="slchang1pm">[5]pp1p!$AJ$142:$AU$142</definedName>
    <definedName name="slchang3p1m" localSheetId="9">BangKeThuHoi!$AD$67:$AZ$67</definedName>
    <definedName name="slchang3p1m" localSheetId="27">[4]pp3p1m!$BO$421:$CC$421</definedName>
    <definedName name="slchang3p1m">[5]pp3p1m!$BO$421:$CC$421</definedName>
    <definedName name="slchang3pm" localSheetId="9">'[1]pp3p2m '!$AO$82:$BA$82</definedName>
    <definedName name="slchang3pm" localSheetId="27">'[4]pp3p2m '!$AO$82:$BA$82</definedName>
    <definedName name="slchang3pm">'[5]pp3p2m '!$AO$82:$BA$82</definedName>
    <definedName name="slchangct" localSheetId="9">[1]pp_CT!$BK$99:$BY$99</definedName>
    <definedName name="slchangct" localSheetId="27">[4]pp_NC!$BB$184:$BP$184</definedName>
    <definedName name="slchangct">[5]pp_NC!$BB$184:$BP$184</definedName>
    <definedName name="slchangHTDL" localSheetId="9">[1]ppht!$BJ$871:$BR$871</definedName>
    <definedName name="slchangHTDL" localSheetId="27">[4]ppht!$BA$1056:$BI$1056</definedName>
    <definedName name="slchangHTDL">[5]ppht!$BA$1056:$BI$1056</definedName>
    <definedName name="slchangHTHH" localSheetId="9">[1]ppht!$BJ$834:$BR$834</definedName>
    <definedName name="slchangHTHH" localSheetId="27">[4]ppht!$BA$1058:$BI$1058</definedName>
    <definedName name="slchangHTHH">[5]ppht!$BA$1058:$BI$1058</definedName>
    <definedName name="slmong1pm" localSheetId="9">[1]pp1p!$M$57:$AJ$57</definedName>
    <definedName name="slmong1pm" localSheetId="27">[4]pp1p!$M$142:$AI$142</definedName>
    <definedName name="slmong1pm">[5]pp1p!$M$142:$AI$142</definedName>
    <definedName name="slmong3p1m" localSheetId="9">BangKeThuHoi!$AD$67:$BN$67</definedName>
    <definedName name="slmong3p1m" localSheetId="27">[4]pp3p1m!$Y$421:$BN$421</definedName>
    <definedName name="slmong3p1m">[5]pp3p1m!$Y$421:$BN$421</definedName>
    <definedName name="slmong3pm" localSheetId="9">'[1]pp3p2m '!$M$82:$AN$82</definedName>
    <definedName name="slmong3pm" localSheetId="27">'[4]pp3p2m '!$M$82:$AN$82</definedName>
    <definedName name="slmong3pm">'[5]pp3p2m '!$M$82:$AN$82</definedName>
    <definedName name="slmongct" localSheetId="9">[1]pp_CT!$AE$99:$BJ$99</definedName>
    <definedName name="slmongct" localSheetId="27">[4]pp_NC!$X$95:$BA$95</definedName>
    <definedName name="slmongct">[5]pp_NC!$X$95:$BA$95</definedName>
    <definedName name="slmongHTCS" localSheetId="9">[1]PPHTCS!$R$69:$Y$69</definedName>
    <definedName name="slmongHTCS" localSheetId="27">[4]PPHTCS!$R$69:$Y$69</definedName>
    <definedName name="slmongHTCS">[5]PPHTCS!$R$69:$Y$69</definedName>
    <definedName name="slmongHTDL" localSheetId="9">[1]ppht!$AF$871:$BI$871</definedName>
    <definedName name="slmongHTDL" localSheetId="27">[4]ppht!$X$1056:$AZ$1056</definedName>
    <definedName name="slmongHTDL">[5]ppht!$X$1056:$AZ$1056</definedName>
    <definedName name="slmongHTHH" localSheetId="9">[1]ppht!$Z$147:$AZ$147</definedName>
    <definedName name="slmongHTHH" localSheetId="27">[4]ppht!$X$1058:$AZ$1058</definedName>
    <definedName name="slmongHTHH">[5]ppht!$X$1058:$AZ$1058</definedName>
    <definedName name="slmongneo1pm" localSheetId="9">[1]pp1p!$AW$57:$BB$57</definedName>
    <definedName name="slmongneo1pm" localSheetId="27">[4]pp1p!$AV$142:$BA$142</definedName>
    <definedName name="slmongneo1pm">[5]pp1p!$AV$142:$BA$142</definedName>
    <definedName name="slmongneo3p1m" localSheetId="9">BangKeThuHoi!$AD$67:$AZ$67</definedName>
    <definedName name="slmongneo3p1m" localSheetId="27">[4]pp3p1m!$CD$421:$CO$421</definedName>
    <definedName name="slmongneo3p1m">[5]pp3p1m!$CD$421:$CO$421</definedName>
    <definedName name="slmongneo3pm" localSheetId="9">'[1]pp3p2m '!$BB$82:$BN$82</definedName>
    <definedName name="slmongneo3pm" localSheetId="27">'[4]pp3p2m '!$BB$82:$BN$82</definedName>
    <definedName name="slmongneo3pm">'[5]pp3p2m '!$BB$82:$BN$82</definedName>
    <definedName name="slmongneoct" localSheetId="9">[1]pp_CT!$BZ$99:$CK$99</definedName>
    <definedName name="slmongneoct" localSheetId="27">[4]pp_NC!$BQ$95:$CB$95</definedName>
    <definedName name="slmongneoct">[5]pp_NC!$BQ$95:$CB$95</definedName>
    <definedName name="slmongneoHTDL" localSheetId="9">[1]ppht!$BS$871:$CB$871</definedName>
    <definedName name="slmongneoHTDL" localSheetId="27">[4]ppht!$BJ$1056:$BS$1056</definedName>
    <definedName name="slmongneoHTDL">[5]ppht!$BJ$1056:$BS$1056</definedName>
    <definedName name="slmongneoHTHH" localSheetId="9">[1]ppht!$BS$147:$CB$147</definedName>
    <definedName name="slmongneoHTHH" localSheetId="27">[4]ppht!$BJ$1058:$BS$1058</definedName>
    <definedName name="slmongneoHTHH">[5]ppht!$BJ$1058:$BS$1058</definedName>
    <definedName name="sltdll1pm" localSheetId="9">[1]pp1p!$BC$57:$BE$57</definedName>
    <definedName name="sltdll1pm" localSheetId="27">[4]pp1p!$BB$142:$BD$142</definedName>
    <definedName name="sltdll1pm">[5]pp1p!$BB$142:$BD$142</definedName>
    <definedName name="sltdll3p1m" localSheetId="9">BangKeThuHoi!$CN$67:$CU$67</definedName>
    <definedName name="sltdll3p1m" localSheetId="27">[4]pp3p1m!$CP$421:$CX$421</definedName>
    <definedName name="sltdll3p1m">[5]pp3p1m!$CP$421:$CX$421</definedName>
    <definedName name="sltdll3pm" localSheetId="9">'[1]pp3p2m '!$BO$82:$BR$82</definedName>
    <definedName name="sltdll3pm" localSheetId="27">'[4]pp3p2m '!$BO$82:$BR$82</definedName>
    <definedName name="sltdll3pm">'[5]pp3p2m '!$BO$82:$BR$82</definedName>
    <definedName name="sltdllct" localSheetId="9">[1]pp_CT!$CL$99:$CQ$99</definedName>
    <definedName name="sltdllct" localSheetId="27">[4]pp_NC!$CC$184:$CH$184</definedName>
    <definedName name="sltdllct">[5]pp_NC!$CC$184:$CH$184</definedName>
    <definedName name="sltdllHTCS" localSheetId="9">[1]PPHTCS!$AE$69:$AH$69</definedName>
    <definedName name="sltdllHTCS" localSheetId="27">[4]PPHTCS!$AE$69:$AH$69</definedName>
    <definedName name="sltdllHTCS">[5]PPHTCS!$AE$69:$AH$69</definedName>
    <definedName name="sltdllHTDL" localSheetId="9">[1]ppht!$CC$871:$CH$871</definedName>
    <definedName name="sltdllHTDL" localSheetId="27">[4]ppht!$BT$1056:$BX$1056</definedName>
    <definedName name="sltdllHTDL">[5]ppht!$BT$1056:$BX$1056</definedName>
    <definedName name="sltdllHTHH" localSheetId="9">[1]ppht!$CC$834:$CH$834</definedName>
    <definedName name="sltdllHTHH" localSheetId="27">[4]ppht!$BT$1058:$BX$1058</definedName>
    <definedName name="sltdllHTHH">[5]ppht!$BT$1058:$BX$1058</definedName>
    <definedName name="SLVTTBA">'[1]BK TBA'!$A$5:$CN$168</definedName>
    <definedName name="slxa1pm" localSheetId="9">[1]pp1p!$BF$57:$BP$57</definedName>
    <definedName name="slxa1pm" localSheetId="27">[4]pp1p!$BE$142:$BN$142</definedName>
    <definedName name="slxa1pm">[5]pp1p!$BE$142:$BN$142</definedName>
    <definedName name="slxa3p1m" localSheetId="9">BangKeThuHoi!$CV$67:$DY$67</definedName>
    <definedName name="slxa3p1m" localSheetId="27">[4]pp3p1m!$CY$421:$EI$421</definedName>
    <definedName name="slxa3p1m">[5]pp3p1m!$CY$421:$EI$421</definedName>
    <definedName name="slxa3pm" localSheetId="9">'[1]pp3p2m '!$BS$82:$CM$82</definedName>
    <definedName name="slxa3pm" localSheetId="27">'[4]pp3p2m '!$BS$82:$CM$82</definedName>
    <definedName name="slxa3pm">'[5]pp3p2m '!$BS$82:$CM$82</definedName>
    <definedName name="slxact" localSheetId="9">[1]pp_CT!$CR$99:$DT$99</definedName>
    <definedName name="slxact" localSheetId="27">[4]pp_NC!$CI$184:$DE$184</definedName>
    <definedName name="slxact">[5]pp_NC!$CI$184:$DE$184</definedName>
    <definedName name="SV" hidden="1">"7"</definedName>
    <definedName name="T1P100">'[3]7.CT-TBA'!$B$7</definedName>
    <definedName name="T1P25">'[3]7.CT-TBA'!$B$3</definedName>
    <definedName name="T1P2X25">'[8]7.CT-TBA'!$B$8</definedName>
    <definedName name="T1P2X375">'[8]7.CT-TBA'!$B$9</definedName>
    <definedName name="T1P375">'[3]7.CT-TBA'!$B$4</definedName>
    <definedName name="T1P50">'[3]7.CT-TBA'!$B$5</definedName>
    <definedName name="T1P75">'[3]7.CT-TBA'!$B$6</definedName>
    <definedName name="T3P160N">'[8]7.CT-TBA'!$B$16</definedName>
    <definedName name="T3P250">'[3]7.CT-TBA'!$B$14</definedName>
    <definedName name="TANL">[3]DG!$F$79</definedName>
    <definedName name="TANN">[3]DG!$F$78</definedName>
    <definedName name="tbtba">'[1]8.CT_tram'!$B$19:$R$235</definedName>
    <definedName name="tdll1pm" localSheetId="9">[1]pp1p!$BC$4:$BE$57</definedName>
    <definedName name="tdll1pm" localSheetId="27">[4]pp1p!$BB$4:$BD$142</definedName>
    <definedName name="tdll1pm">[5]pp1p!$BB$4:$BD$142</definedName>
    <definedName name="tdll3p1m" localSheetId="9">BangKeThuHoi!$CN$5:$CU$67</definedName>
    <definedName name="tdll3p1m" localSheetId="27">[4]pp3p1m!$CP$7:$CX$421</definedName>
    <definedName name="tdll3p1m">[5]pp3p1m!$CP$7:$CX$421</definedName>
    <definedName name="tdll3pm" localSheetId="9">'[1]pp3p2m '!$BO$5:$BR$82</definedName>
    <definedName name="tdll3pm" localSheetId="27">'[4]pp3p2m '!$BO$5:$BR$82</definedName>
    <definedName name="tdll3pm">'[5]pp3p2m '!$BO$5:$BR$82</definedName>
    <definedName name="tdllct" localSheetId="9">[1]pp_CT!$CL$4:$CQ$99</definedName>
    <definedName name="tdllct" localSheetId="27">[4]pp_NC!$CC$4:$CH$184</definedName>
    <definedName name="tdllct">[5]pp_NC!$CC$4:$CH$184</definedName>
    <definedName name="tdllHTCS" localSheetId="9">[1]PPHTCS!$AE$4:$AH$69</definedName>
    <definedName name="tdllHTCS" localSheetId="27">[4]PPHTCS!$AE$4:$AH$69</definedName>
    <definedName name="tdllHTCS">[5]PPHTCS!$AE$4:$AH$69</definedName>
    <definedName name="tdllHTDL" localSheetId="9">[1]ppht!$CC$5:$CH$832</definedName>
    <definedName name="tdllHTDL" localSheetId="27">[4]ppht!$BT$5:$BX$1056</definedName>
    <definedName name="tdllHTDL">[5]ppht!$BT$5:$BX$1056</definedName>
    <definedName name="tdllHTHH" localSheetId="9">[1]ppht!$CC$5:$CH$834</definedName>
    <definedName name="tdllHTHH" localSheetId="27">[4]ppht!$BT$5:$BX$1058</definedName>
    <definedName name="tdllHTHH">[5]ppht!$BT$5:$BX$1058</definedName>
    <definedName name="TDTR1P">'[3]7.CT-TBA'!$G$2</definedName>
    <definedName name="TDTR3P">'[3]7.CT-TBA'!$G$3</definedName>
    <definedName name="ThiCong" localSheetId="27">[7]ChiTietDuToan!$C:$M</definedName>
    <definedName name="ThiCong">ChiTietDuToan!$C:$M</definedName>
    <definedName name="TienLuong">'[1]10. ThuHoiVT'!$U$12:$X$124</definedName>
    <definedName name="TNTB">'[3]10.TNTB'!$B$8:$L$277</definedName>
    <definedName name="Toi5T">[1]DG!$L$767</definedName>
    <definedName name="TR3X100">'[3]7.CT-TBA'!$B$12</definedName>
    <definedName name="TR3X25">'[3]7.CT-TBA'!$B$8</definedName>
    <definedName name="TR3X375">'[3]7.CT-TBA'!$B$9</definedName>
    <definedName name="TR3X50">'[3]7.CT-TBA'!$B$10</definedName>
    <definedName name="TR3X75">'[3]7.CT-TBA'!$B$11</definedName>
    <definedName name="TRNC100">'[8]7.CT-TBA'!$D$5</definedName>
    <definedName name="TRNC2X100">'[8]7.CT-TBA'!$D$7</definedName>
    <definedName name="TRNC2X375">'[8]7.CT-TBA'!$D$4</definedName>
    <definedName name="TRNC2X75">'[8]7.CT-TBA'!$D$6</definedName>
    <definedName name="TRNC3X50">'[3]7.CT-TBA'!$D$3</definedName>
    <definedName name="TXe">[1]DG!$K$14</definedName>
    <definedName name="USD">[1]Solieu!$Q$22</definedName>
    <definedName name="VAÄT_LIEÄU">"ATRAM"</definedName>
    <definedName name="VLK" hidden="1">"Vật liệu khác"</definedName>
    <definedName name="Vung" hidden="1">#REF!</definedName>
    <definedName name="wrn.chi._.tiÆt." localSheetId="27" hidden="1">{#N/A,#N/A,FALSE,"Chi tiÆt"}</definedName>
    <definedName name="wrn.chi._.tiÆt." hidden="1">{#N/A,#N/A,FALSE,"Chi tiÆt"}</definedName>
    <definedName name="xa1pm" localSheetId="9">[1]pp1p!$BF$5:$BP$57</definedName>
    <definedName name="xa1pm" localSheetId="27">[4]pp1p!$BE$5:$BN$142</definedName>
    <definedName name="xa1pm">[5]pp1p!$BE$5:$BN$142</definedName>
    <definedName name="xa3p1m" localSheetId="9">BangKeThuHoi!$CV$6:$DY$69</definedName>
    <definedName name="xa3p1m" localSheetId="27">[4]pp3p1m!$CY$8:$EI$421</definedName>
    <definedName name="xa3p1m">[5]pp3p1m!$CY$8:$EI$421</definedName>
    <definedName name="xa3pm" localSheetId="9">'[1]pp3p2m '!$BS$6:$CM$82</definedName>
    <definedName name="xa3pm" localSheetId="27">'[4]pp3p2m '!$BS$6:$CM$82</definedName>
    <definedName name="xa3pm">'[5]pp3p2m '!$BS$6:$CM$82</definedName>
    <definedName name="xact" localSheetId="9">[1]pp_CT!$CR$5:$DT$99</definedName>
    <definedName name="xact" localSheetId="27">[4]pp_NC!$CI$5:$DE$184</definedName>
    <definedName name="xact">[5]pp_NC!$CI$5:$DE$184</definedName>
    <definedName name="XCCT">0.5</definedName>
    <definedName name="XENANG">[1]DG!$L$765</definedName>
    <definedName name="XLDD">'[3]3.XL-DD'!$B$8:$I$215</definedName>
    <definedName name="XLTBA">'[3]6.XL-TR'!$B$5:$I$212</definedName>
    <definedName name="Z_4DE83ABE_A74B_4828_BDA1_9398B70F0243_.wvu.Cols" localSheetId="13" hidden="1">'A-Cap'!$H:$I</definedName>
    <definedName name="Z_4DE83ABE_A74B_4828_BDA1_9398B70F0243_.wvu.Cols" localSheetId="6" hidden="1">BangKeTru!$BD:$CY,BangKeTru!$DB:$DN</definedName>
    <definedName name="Z_4DE83ABE_A74B_4828_BDA1_9398B70F0243_.wvu.Cols" localSheetId="7" hidden="1">BCTienDo!$G:$H</definedName>
    <definedName name="Z_4DE83ABE_A74B_4828_BDA1_9398B70F0243_.wvu.Cols" localSheetId="8" hidden="1">ChiTietDuToan!$A:$E,ChiTietDuToan!$N:$X</definedName>
    <definedName name="Z_4DE83ABE_A74B_4828_BDA1_9398B70F0243_.wvu.Cols" localSheetId="18" hidden="1">KLGiam!$I:$J</definedName>
    <definedName name="Z_4DE83ABE_A74B_4828_BDA1_9398B70F0243_.wvu.Cols" localSheetId="16" hidden="1">KLTang!$I:$J</definedName>
    <definedName name="Z_4DE83ABE_A74B_4828_BDA1_9398B70F0243_.wvu.Cols" localSheetId="26" hidden="1">NhapKho!$G:$G</definedName>
    <definedName name="Z_4DE83ABE_A74B_4828_BDA1_9398B70F0243_.wvu.Cols" localSheetId="12" hidden="1">'NT-VT'!$H:$I</definedName>
    <definedName name="Z_4DE83ABE_A74B_4828_BDA1_9398B70F0243_.wvu.Cols" localSheetId="11" hidden="1">PXVT!$F:$K,PXVT!$M:$Q,PXVT!$U:$V</definedName>
    <definedName name="Z_4DE83ABE_A74B_4828_BDA1_9398B70F0243_.wvu.Cols" localSheetId="14" hidden="1">QuyetToanKLA!$I:$J</definedName>
    <definedName name="Z_4DE83ABE_A74B_4828_BDA1_9398B70F0243_.wvu.Cols" localSheetId="23" hidden="1">SauThaoGo!$A:$C,SauThaoGo!$J:$J,SauThaoGo!$L:$Q</definedName>
    <definedName name="Z_4DE83ABE_A74B_4828_BDA1_9398B70F0243_.wvu.Cols" localSheetId="24" hidden="1">TyTrong!$D:$D</definedName>
    <definedName name="Z_4DE83ABE_A74B_4828_BDA1_9398B70F0243_.wvu.FilterData" localSheetId="13" hidden="1">'A-Cap'!$B$4:$Q$137</definedName>
    <definedName name="Z_4DE83ABE_A74B_4828_BDA1_9398B70F0243_.wvu.FilterData" localSheetId="6" hidden="1">BangKeTru!$A$5:$DK$187</definedName>
    <definedName name="Z_4DE83ABE_A74B_4828_BDA1_9398B70F0243_.wvu.FilterData" localSheetId="21" hidden="1">BBPS!$C$23:$K$146</definedName>
    <definedName name="Z_4DE83ABE_A74B_4828_BDA1_9398B70F0243_.wvu.FilterData" localSheetId="7" hidden="1">BCTienDo!$N$38:$N$75</definedName>
    <definedName name="Z_4DE83ABE_A74B_4828_BDA1_9398B70F0243_.wvu.FilterData" localSheetId="8" hidden="1">ChiTietDuToan!$A$5:$Y$234</definedName>
    <definedName name="Z_4DE83ABE_A74B_4828_BDA1_9398B70F0243_.wvu.FilterData" localSheetId="1" hidden="1">DG!$A$1:$I$1482</definedName>
    <definedName name="Z_4DE83ABE_A74B_4828_BDA1_9398B70F0243_.wvu.FilterData" localSheetId="5" hidden="1">DonGiaHD!$A$6:$Q$245</definedName>
    <definedName name="Z_4DE83ABE_A74B_4828_BDA1_9398B70F0243_.wvu.FilterData" localSheetId="18" hidden="1">KLGiam!$A$5:$N$130</definedName>
    <definedName name="Z_4DE83ABE_A74B_4828_BDA1_9398B70F0243_.wvu.FilterData" localSheetId="19" hidden="1">'KLGiam (2)'!$A$5:$N$79</definedName>
    <definedName name="Z_4DE83ABE_A74B_4828_BDA1_9398B70F0243_.wvu.FilterData" localSheetId="16" hidden="1">KLTang!$A$5:$N$32</definedName>
    <definedName name="Z_4DE83ABE_A74B_4828_BDA1_9398B70F0243_.wvu.FilterData" localSheetId="17" hidden="1">'KLTang (2)'!$A$5:$N$19</definedName>
    <definedName name="Z_4DE83ABE_A74B_4828_BDA1_9398B70F0243_.wvu.FilterData" localSheetId="12" hidden="1">'NT-VT'!$B$4:$Q$137</definedName>
    <definedName name="Z_4DE83ABE_A74B_4828_BDA1_9398B70F0243_.wvu.FilterData" localSheetId="11" hidden="1">PXVT!$B$1:$Y$38</definedName>
    <definedName name="Z_4DE83ABE_A74B_4828_BDA1_9398B70F0243_.wvu.FilterData" localSheetId="14" hidden="1">QuyetToanKLA!$C$6:$T$96</definedName>
    <definedName name="Z_4DE83ABE_A74B_4828_BDA1_9398B70F0243_.wvu.FilterData" localSheetId="23" hidden="1">SauThaoGo!$A$31:$Q$104</definedName>
    <definedName name="Z_4DE83ABE_A74B_4828_BDA1_9398B70F0243_.wvu.FilterData" localSheetId="2" hidden="1">Solieu!$B$127:$B$154</definedName>
    <definedName name="Z_4DE83ABE_A74B_4828_BDA1_9398B70F0243_.wvu.FilterData" localSheetId="10" hidden="1">TongHopKL!$A$1:$L$410</definedName>
    <definedName name="Z_4DE83ABE_A74B_4828_BDA1_9398B70F0243_.wvu.FilterData" localSheetId="22" hidden="1">TruocThaoGo!$A$29:$Q$103</definedName>
    <definedName name="Z_4DE83ABE_A74B_4828_BDA1_9398B70F0243_.wvu.PrintArea" localSheetId="13" hidden="1">'A-Cap'!$B:$N</definedName>
    <definedName name="Z_4DE83ABE_A74B_4828_BDA1_9398B70F0243_.wvu.PrintArea" localSheetId="6" hidden="1">BangKeTru!$B$4:$CZ$185</definedName>
    <definedName name="Z_4DE83ABE_A74B_4828_BDA1_9398B70F0243_.wvu.PrintArea" localSheetId="21" hidden="1">BBPS!$C$1:$J$182</definedName>
    <definedName name="Z_4DE83ABE_A74B_4828_BDA1_9398B70F0243_.wvu.PrintArea" localSheetId="7" hidden="1">BCTienDo!$B:$M</definedName>
    <definedName name="Z_4DE83ABE_A74B_4828_BDA1_9398B70F0243_.wvu.PrintArea" localSheetId="8" hidden="1">ChiTietDuToan!$F$1:$M$251</definedName>
    <definedName name="Z_4DE83ABE_A74B_4828_BDA1_9398B70F0243_.wvu.PrintArea" localSheetId="25" hidden="1">DanhGia!$B$1:$I$117</definedName>
    <definedName name="Z_4DE83ABE_A74B_4828_BDA1_9398B70F0243_.wvu.PrintArea" localSheetId="1" hidden="1">DG!$A$1:$D$1144</definedName>
    <definedName name="Z_4DE83ABE_A74B_4828_BDA1_9398B70F0243_.wvu.PrintArea" localSheetId="5" hidden="1">DonGiaHD!$B$1:$H$244</definedName>
    <definedName name="Z_4DE83ABE_A74B_4828_BDA1_9398B70F0243_.wvu.PrintArea" localSheetId="18" hidden="1">KLGiam!$C$1:$K$130</definedName>
    <definedName name="Z_4DE83ABE_A74B_4828_BDA1_9398B70F0243_.wvu.PrintArea" localSheetId="19" hidden="1">'KLGiam (2)'!$C$1:$K$79</definedName>
    <definedName name="Z_4DE83ABE_A74B_4828_BDA1_9398B70F0243_.wvu.PrintArea" localSheetId="16" hidden="1">KLTang!$C$1:$K$32</definedName>
    <definedName name="Z_4DE83ABE_A74B_4828_BDA1_9398B70F0243_.wvu.PrintArea" localSheetId="17" hidden="1">'KLTang (2)'!$C$1:$K$37</definedName>
    <definedName name="Z_4DE83ABE_A74B_4828_BDA1_9398B70F0243_.wvu.PrintArea" localSheetId="26" hidden="1">NhapKho!$C$1:$J$65</definedName>
    <definedName name="Z_4DE83ABE_A74B_4828_BDA1_9398B70F0243_.wvu.PrintArea" localSheetId="15" hidden="1">NhapThua!$C$1:$J$38</definedName>
    <definedName name="Z_4DE83ABE_A74B_4828_BDA1_9398B70F0243_.wvu.PrintArea" localSheetId="12" hidden="1">'NT-VT'!$B:$N</definedName>
    <definedName name="Z_4DE83ABE_A74B_4828_BDA1_9398B70F0243_.wvu.PrintArea" localSheetId="14" hidden="1">QuyetToanKLA!$C:$S</definedName>
    <definedName name="Z_4DE83ABE_A74B_4828_BDA1_9398B70F0243_.wvu.PrintArea" localSheetId="23" hidden="1">SauThaoGo!$D$1:$K$132</definedName>
    <definedName name="Z_4DE83ABE_A74B_4828_BDA1_9398B70F0243_.wvu.PrintArea" localSheetId="20" hidden="1">THPS!$A$1:$G$14</definedName>
    <definedName name="Z_4DE83ABE_A74B_4828_BDA1_9398B70F0243_.wvu.PrintArea" localSheetId="22" hidden="1">TruocThaoGo!$D:$K</definedName>
    <definedName name="Z_4DE83ABE_A74B_4828_BDA1_9398B70F0243_.wvu.PrintArea" localSheetId="24" hidden="1">TyTrong!$A$1:$G$52</definedName>
    <definedName name="Z_4DE83ABE_A74B_4828_BDA1_9398B70F0243_.wvu.PrintTitles" localSheetId="13" hidden="1">'A-Cap'!$4:$5</definedName>
    <definedName name="Z_4DE83ABE_A74B_4828_BDA1_9398B70F0243_.wvu.PrintTitles" localSheetId="6" hidden="1">BangKeTru!$B:$B,BangKeTru!$4:$6</definedName>
    <definedName name="Z_4DE83ABE_A74B_4828_BDA1_9398B70F0243_.wvu.PrintTitles" localSheetId="21" hidden="1">BBPS!$23:$23</definedName>
    <definedName name="Z_4DE83ABE_A74B_4828_BDA1_9398B70F0243_.wvu.PrintTitles" localSheetId="7" hidden="1">BCTienDo!$11:$12</definedName>
    <definedName name="Z_4DE83ABE_A74B_4828_BDA1_9398B70F0243_.wvu.PrintTitles" localSheetId="8" hidden="1">ChiTietDuToan!$4:$5</definedName>
    <definedName name="Z_4DE83ABE_A74B_4828_BDA1_9398B70F0243_.wvu.PrintTitles" localSheetId="25" hidden="1">DanhGia!$29:$29</definedName>
    <definedName name="Z_4DE83ABE_A74B_4828_BDA1_9398B70F0243_.wvu.PrintTitles" localSheetId="5" hidden="1">DonGiaHD!$6:$7</definedName>
    <definedName name="Z_4DE83ABE_A74B_4828_BDA1_9398B70F0243_.wvu.PrintTitles" localSheetId="18" hidden="1">KLGiam!$4:$5</definedName>
    <definedName name="Z_4DE83ABE_A74B_4828_BDA1_9398B70F0243_.wvu.PrintTitles" localSheetId="19" hidden="1">'KLGiam (2)'!$4:$5</definedName>
    <definedName name="Z_4DE83ABE_A74B_4828_BDA1_9398B70F0243_.wvu.PrintTitles" localSheetId="16" hidden="1">KLTang!$4:$5</definedName>
    <definedName name="Z_4DE83ABE_A74B_4828_BDA1_9398B70F0243_.wvu.PrintTitles" localSheetId="17" hidden="1">'KLTang (2)'!$4:$5</definedName>
    <definedName name="Z_4DE83ABE_A74B_4828_BDA1_9398B70F0243_.wvu.PrintTitles" localSheetId="26" hidden="1">NhapKho!$15:$15</definedName>
    <definedName name="Z_4DE83ABE_A74B_4828_BDA1_9398B70F0243_.wvu.PrintTitles" localSheetId="15" hidden="1">NhapThua!$15:$15</definedName>
    <definedName name="Z_4DE83ABE_A74B_4828_BDA1_9398B70F0243_.wvu.PrintTitles" localSheetId="12" hidden="1">'NT-VT'!$4:$5</definedName>
    <definedName name="Z_4DE83ABE_A74B_4828_BDA1_9398B70F0243_.wvu.PrintTitles" localSheetId="14" hidden="1">QuyetToanKLA!$5:$6</definedName>
    <definedName name="Z_4DE83ABE_A74B_4828_BDA1_9398B70F0243_.wvu.PrintTitles" localSheetId="23" hidden="1">SauThaoGo!$30:$31</definedName>
    <definedName name="Z_4DE83ABE_A74B_4828_BDA1_9398B70F0243_.wvu.Rows" localSheetId="6" hidden="1">BangKeTru!$1:$3</definedName>
    <definedName name="Z_4DE83ABE_A74B_4828_BDA1_9398B70F0243_.wvu.Rows" localSheetId="21" hidden="1">BBPS!$93:$146</definedName>
    <definedName name="Z_4DE83ABE_A74B_4828_BDA1_9398B70F0243_.wvu.Rows" localSheetId="18" hidden="1">KLGiam!$29:$30,KLGiam!#REF!,KLGiam!#REF!</definedName>
    <definedName name="Z_4DE83ABE_A74B_4828_BDA1_9398B70F0243_.wvu.Rows" localSheetId="19" hidden="1">'KLGiam (2)'!$28:$29,'KLGiam (2)'!$64:$64,'KLGiam (2)'!#REF!,'KLGiam (2)'!#REF!</definedName>
    <definedName name="Z_4DE83ABE_A74B_4828_BDA1_9398B70F0243_.wvu.Rows" localSheetId="16" hidden="1">KLTang!$21:$32,KLTang!#REF!</definedName>
    <definedName name="Z_4DE83ABE_A74B_4828_BDA1_9398B70F0243_.wvu.Rows" localSheetId="17" hidden="1">'KLTang (2)'!$19:$19</definedName>
    <definedName name="Z_AB55E406_8F51_45CA_93E6_D8A631ED7648_.wvu.Cols" localSheetId="13" hidden="1">'A-Cap'!$H:$I</definedName>
    <definedName name="Z_AB55E406_8F51_45CA_93E6_D8A631ED7648_.wvu.Cols" localSheetId="6" hidden="1">BangKeTru!$D:$D,BangKeTru!$BD:$CY,BangKeTru!$DB:$DN</definedName>
    <definedName name="Z_AB55E406_8F51_45CA_93E6_D8A631ED7648_.wvu.Cols" localSheetId="7" hidden="1">BCTienDo!$G:$H</definedName>
    <definedName name="Z_AB55E406_8F51_45CA_93E6_D8A631ED7648_.wvu.Cols" localSheetId="8" hidden="1">ChiTietDuToan!$A:$E,ChiTietDuToan!$N:$X</definedName>
    <definedName name="Z_AB55E406_8F51_45CA_93E6_D8A631ED7648_.wvu.Cols" localSheetId="18" hidden="1">KLGiam!$I:$J</definedName>
    <definedName name="Z_AB55E406_8F51_45CA_93E6_D8A631ED7648_.wvu.Cols" localSheetId="16" hidden="1">KLTang!$I:$J</definedName>
    <definedName name="Z_AB55E406_8F51_45CA_93E6_D8A631ED7648_.wvu.Cols" localSheetId="26" hidden="1">NhapKho!$G:$G</definedName>
    <definedName name="Z_AB55E406_8F51_45CA_93E6_D8A631ED7648_.wvu.Cols" localSheetId="12" hidden="1">'NT-VT'!$H:$I</definedName>
    <definedName name="Z_AB55E406_8F51_45CA_93E6_D8A631ED7648_.wvu.Cols" localSheetId="11" hidden="1">PXVT!$F:$K,PXVT!$M:$Q,PXVT!$U:$V</definedName>
    <definedName name="Z_AB55E406_8F51_45CA_93E6_D8A631ED7648_.wvu.Cols" localSheetId="14" hidden="1">QuyetToanKLA!$I:$J</definedName>
    <definedName name="Z_AB55E406_8F51_45CA_93E6_D8A631ED7648_.wvu.Cols" localSheetId="23" hidden="1">SauThaoGo!$A:$C,SauThaoGo!$J:$J,SauThaoGo!$L:$Q</definedName>
    <definedName name="Z_AB55E406_8F51_45CA_93E6_D8A631ED7648_.wvu.Cols" localSheetId="24" hidden="1">TyTrong!$D:$D</definedName>
    <definedName name="Z_AB55E406_8F51_45CA_93E6_D8A631ED7648_.wvu.FilterData" localSheetId="13" hidden="1">'A-Cap'!$B$4:$Q$137</definedName>
    <definedName name="Z_AB55E406_8F51_45CA_93E6_D8A631ED7648_.wvu.FilterData" localSheetId="6" hidden="1">BangKeTru!$A$5:$DK$187</definedName>
    <definedName name="Z_AB55E406_8F51_45CA_93E6_D8A631ED7648_.wvu.FilterData" localSheetId="21" hidden="1">BBPS!$C$23:$K$146</definedName>
    <definedName name="Z_AB55E406_8F51_45CA_93E6_D8A631ED7648_.wvu.FilterData" localSheetId="7" hidden="1">BCTienDo!$N$38:$N$75</definedName>
    <definedName name="Z_AB55E406_8F51_45CA_93E6_D8A631ED7648_.wvu.FilterData" localSheetId="8" hidden="1">ChiTietDuToan!$A$5:$Y$234</definedName>
    <definedName name="Z_AB55E406_8F51_45CA_93E6_D8A631ED7648_.wvu.FilterData" localSheetId="1" hidden="1">DG!$A$1:$I$1482</definedName>
    <definedName name="Z_AB55E406_8F51_45CA_93E6_D8A631ED7648_.wvu.FilterData" localSheetId="5" hidden="1">DonGiaHD!$A$6:$Q$245</definedName>
    <definedName name="Z_AB55E406_8F51_45CA_93E6_D8A631ED7648_.wvu.FilterData" localSheetId="18" hidden="1">KLGiam!$A$5:$N$130</definedName>
    <definedName name="Z_AB55E406_8F51_45CA_93E6_D8A631ED7648_.wvu.FilterData" localSheetId="19" hidden="1">'KLGiam (2)'!$A$5:$N$79</definedName>
    <definedName name="Z_AB55E406_8F51_45CA_93E6_D8A631ED7648_.wvu.FilterData" localSheetId="16" hidden="1">KLTang!$A$5:$N$32</definedName>
    <definedName name="Z_AB55E406_8F51_45CA_93E6_D8A631ED7648_.wvu.FilterData" localSheetId="17" hidden="1">'KLTang (2)'!$A$5:$N$19</definedName>
    <definedName name="Z_AB55E406_8F51_45CA_93E6_D8A631ED7648_.wvu.FilterData" localSheetId="12" hidden="1">'NT-VT'!$B$4:$Q$137</definedName>
    <definedName name="Z_AB55E406_8F51_45CA_93E6_D8A631ED7648_.wvu.FilterData" localSheetId="11" hidden="1">PXVT!$B$1:$Y$38</definedName>
    <definedName name="Z_AB55E406_8F51_45CA_93E6_D8A631ED7648_.wvu.FilterData" localSheetId="14" hidden="1">QuyetToanKLA!$C$6:$T$96</definedName>
    <definedName name="Z_AB55E406_8F51_45CA_93E6_D8A631ED7648_.wvu.FilterData" localSheetId="23" hidden="1">SauThaoGo!$A$31:$Q$104</definedName>
    <definedName name="Z_AB55E406_8F51_45CA_93E6_D8A631ED7648_.wvu.FilterData" localSheetId="2" hidden="1">Solieu!$B$127:$B$154</definedName>
    <definedName name="Z_AB55E406_8F51_45CA_93E6_D8A631ED7648_.wvu.FilterData" localSheetId="10" hidden="1">TongHopKL!$A$1:$L$410</definedName>
    <definedName name="Z_AB55E406_8F51_45CA_93E6_D8A631ED7648_.wvu.FilterData" localSheetId="22" hidden="1">TruocThaoGo!$A$29:$Q$103</definedName>
    <definedName name="Z_AB55E406_8F51_45CA_93E6_D8A631ED7648_.wvu.PrintArea" localSheetId="13" hidden="1">'A-Cap'!$B:$N</definedName>
    <definedName name="Z_AB55E406_8F51_45CA_93E6_D8A631ED7648_.wvu.PrintArea" localSheetId="6" hidden="1">BangKeTru!$B$4:$CZ$185</definedName>
    <definedName name="Z_AB55E406_8F51_45CA_93E6_D8A631ED7648_.wvu.PrintArea" localSheetId="21" hidden="1">BBPS!$C$1:$J$182</definedName>
    <definedName name="Z_AB55E406_8F51_45CA_93E6_D8A631ED7648_.wvu.PrintArea" localSheetId="7" hidden="1">BCTienDo!$B:$M</definedName>
    <definedName name="Z_AB55E406_8F51_45CA_93E6_D8A631ED7648_.wvu.PrintArea" localSheetId="8" hidden="1">ChiTietDuToan!$F$1:$M$251</definedName>
    <definedName name="Z_AB55E406_8F51_45CA_93E6_D8A631ED7648_.wvu.PrintArea" localSheetId="25" hidden="1">DanhGia!$B$1:$I$117</definedName>
    <definedName name="Z_AB55E406_8F51_45CA_93E6_D8A631ED7648_.wvu.PrintArea" localSheetId="1" hidden="1">DG!$A$1:$D$1144</definedName>
    <definedName name="Z_AB55E406_8F51_45CA_93E6_D8A631ED7648_.wvu.PrintArea" localSheetId="5" hidden="1">DonGiaHD!$B$1:$H$244</definedName>
    <definedName name="Z_AB55E406_8F51_45CA_93E6_D8A631ED7648_.wvu.PrintArea" localSheetId="18" hidden="1">KLGiam!$C$1:$K$130</definedName>
    <definedName name="Z_AB55E406_8F51_45CA_93E6_D8A631ED7648_.wvu.PrintArea" localSheetId="19" hidden="1">'KLGiam (2)'!$C$1:$K$79</definedName>
    <definedName name="Z_AB55E406_8F51_45CA_93E6_D8A631ED7648_.wvu.PrintArea" localSheetId="16" hidden="1">KLTang!$C$1:$K$32</definedName>
    <definedName name="Z_AB55E406_8F51_45CA_93E6_D8A631ED7648_.wvu.PrintArea" localSheetId="17" hidden="1">'KLTang (2)'!$C$1:$K$37</definedName>
    <definedName name="Z_AB55E406_8F51_45CA_93E6_D8A631ED7648_.wvu.PrintArea" localSheetId="26" hidden="1">NhapKho!$C$1:$J$65</definedName>
    <definedName name="Z_AB55E406_8F51_45CA_93E6_D8A631ED7648_.wvu.PrintArea" localSheetId="15" hidden="1">NhapThua!$C$1:$J$38</definedName>
    <definedName name="Z_AB55E406_8F51_45CA_93E6_D8A631ED7648_.wvu.PrintArea" localSheetId="12" hidden="1">'NT-VT'!$B:$N</definedName>
    <definedName name="Z_AB55E406_8F51_45CA_93E6_D8A631ED7648_.wvu.PrintArea" localSheetId="14" hidden="1">QuyetToanKLA!$C:$S</definedName>
    <definedName name="Z_AB55E406_8F51_45CA_93E6_D8A631ED7648_.wvu.PrintArea" localSheetId="23" hidden="1">SauThaoGo!$D$1:$K$132</definedName>
    <definedName name="Z_AB55E406_8F51_45CA_93E6_D8A631ED7648_.wvu.PrintArea" localSheetId="20" hidden="1">THPS!$A$1:$G$14</definedName>
    <definedName name="Z_AB55E406_8F51_45CA_93E6_D8A631ED7648_.wvu.PrintArea" localSheetId="22" hidden="1">TruocThaoGo!$D:$K</definedName>
    <definedName name="Z_AB55E406_8F51_45CA_93E6_D8A631ED7648_.wvu.PrintArea" localSheetId="24" hidden="1">TyTrong!$A$1:$G$52</definedName>
    <definedName name="Z_AB55E406_8F51_45CA_93E6_D8A631ED7648_.wvu.PrintTitles" localSheetId="13" hidden="1">'A-Cap'!$4:$5</definedName>
    <definedName name="Z_AB55E406_8F51_45CA_93E6_D8A631ED7648_.wvu.PrintTitles" localSheetId="6" hidden="1">BangKeTru!$B:$B,BangKeTru!$4:$6</definedName>
    <definedName name="Z_AB55E406_8F51_45CA_93E6_D8A631ED7648_.wvu.PrintTitles" localSheetId="21" hidden="1">BBPS!$23:$23</definedName>
    <definedName name="Z_AB55E406_8F51_45CA_93E6_D8A631ED7648_.wvu.PrintTitles" localSheetId="7" hidden="1">BCTienDo!$11:$12</definedName>
    <definedName name="Z_AB55E406_8F51_45CA_93E6_D8A631ED7648_.wvu.PrintTitles" localSheetId="8" hidden="1">ChiTietDuToan!$4:$5</definedName>
    <definedName name="Z_AB55E406_8F51_45CA_93E6_D8A631ED7648_.wvu.PrintTitles" localSheetId="25" hidden="1">DanhGia!$29:$29</definedName>
    <definedName name="Z_AB55E406_8F51_45CA_93E6_D8A631ED7648_.wvu.PrintTitles" localSheetId="5" hidden="1">DonGiaHD!$6:$7</definedName>
    <definedName name="Z_AB55E406_8F51_45CA_93E6_D8A631ED7648_.wvu.PrintTitles" localSheetId="18" hidden="1">KLGiam!$4:$5</definedName>
    <definedName name="Z_AB55E406_8F51_45CA_93E6_D8A631ED7648_.wvu.PrintTitles" localSheetId="19" hidden="1">'KLGiam (2)'!$4:$5</definedName>
    <definedName name="Z_AB55E406_8F51_45CA_93E6_D8A631ED7648_.wvu.PrintTitles" localSheetId="16" hidden="1">KLTang!$4:$5</definedName>
    <definedName name="Z_AB55E406_8F51_45CA_93E6_D8A631ED7648_.wvu.PrintTitles" localSheetId="17" hidden="1">'KLTang (2)'!$4:$5</definedName>
    <definedName name="Z_AB55E406_8F51_45CA_93E6_D8A631ED7648_.wvu.PrintTitles" localSheetId="26" hidden="1">NhapKho!$15:$15</definedName>
    <definedName name="Z_AB55E406_8F51_45CA_93E6_D8A631ED7648_.wvu.PrintTitles" localSheetId="15" hidden="1">NhapThua!$15:$15</definedName>
    <definedName name="Z_AB55E406_8F51_45CA_93E6_D8A631ED7648_.wvu.PrintTitles" localSheetId="12" hidden="1">'NT-VT'!$4:$5</definedName>
    <definedName name="Z_AB55E406_8F51_45CA_93E6_D8A631ED7648_.wvu.PrintTitles" localSheetId="14" hidden="1">QuyetToanKLA!$5:$6</definedName>
    <definedName name="Z_AB55E406_8F51_45CA_93E6_D8A631ED7648_.wvu.PrintTitles" localSheetId="23" hidden="1">SauThaoGo!$30:$31</definedName>
    <definedName name="Z_AB55E406_8F51_45CA_93E6_D8A631ED7648_.wvu.Rows" localSheetId="21" hidden="1">BBPS!$93:$146</definedName>
    <definedName name="Z_AB55E406_8F51_45CA_93E6_D8A631ED7648_.wvu.Rows" localSheetId="18" hidden="1">KLGiam!$29:$30,KLGiam!#REF!,KLGiam!#REF!</definedName>
    <definedName name="Z_AB55E406_8F51_45CA_93E6_D8A631ED7648_.wvu.Rows" localSheetId="19" hidden="1">'KLGiam (2)'!$28:$29,'KLGiam (2)'!$64:$64,'KLGiam (2)'!#REF!,'KLGiam (2)'!#REF!</definedName>
    <definedName name="Z_AB55E406_8F51_45CA_93E6_D8A631ED7648_.wvu.Rows" localSheetId="16" hidden="1">KLTang!$21:$32,KLTang!#REF!</definedName>
    <definedName name="Z_AB55E406_8F51_45CA_93E6_D8A631ED7648_.wvu.Rows" localSheetId="17" hidden="1">'KLTang (2)'!$19:$19</definedName>
    <definedName name="Z_EC23512C_144C_45A4_B885_A0043F0F19E7_.wvu.Cols" localSheetId="13" hidden="1">'A-Cap'!$H:$I</definedName>
    <definedName name="Z_EC23512C_144C_45A4_B885_A0043F0F19E7_.wvu.Cols" localSheetId="6" hidden="1">BangKeTru!$D:$D,BangKeTru!$BD:$CY,BangKeTru!$DB:$DN</definedName>
    <definedName name="Z_EC23512C_144C_45A4_B885_A0043F0F19E7_.wvu.Cols" localSheetId="7" hidden="1">BCTienDo!$G:$H</definedName>
    <definedName name="Z_EC23512C_144C_45A4_B885_A0043F0F19E7_.wvu.Cols" localSheetId="8" hidden="1">ChiTietDuToan!$A:$E,ChiTietDuToan!$N:$X</definedName>
    <definedName name="Z_EC23512C_144C_45A4_B885_A0043F0F19E7_.wvu.Cols" localSheetId="18" hidden="1">KLGiam!$I:$J</definedName>
    <definedName name="Z_EC23512C_144C_45A4_B885_A0043F0F19E7_.wvu.Cols" localSheetId="16" hidden="1">KLTang!$I:$J</definedName>
    <definedName name="Z_EC23512C_144C_45A4_B885_A0043F0F19E7_.wvu.Cols" localSheetId="26" hidden="1">NhapKho!$G:$G</definedName>
    <definedName name="Z_EC23512C_144C_45A4_B885_A0043F0F19E7_.wvu.Cols" localSheetId="12" hidden="1">'NT-VT'!$H:$I</definedName>
    <definedName name="Z_EC23512C_144C_45A4_B885_A0043F0F19E7_.wvu.Cols" localSheetId="11" hidden="1">PXVT!$F:$K,PXVT!$M:$Q,PXVT!$U:$V</definedName>
    <definedName name="Z_EC23512C_144C_45A4_B885_A0043F0F19E7_.wvu.Cols" localSheetId="14" hidden="1">QuyetToanKLA!$I:$J</definedName>
    <definedName name="Z_EC23512C_144C_45A4_B885_A0043F0F19E7_.wvu.Cols" localSheetId="23" hidden="1">SauThaoGo!$A:$C,SauThaoGo!$J:$J,SauThaoGo!$L:$Q</definedName>
    <definedName name="Z_EC23512C_144C_45A4_B885_A0043F0F19E7_.wvu.Cols" localSheetId="24" hidden="1">TyTrong!$D:$D</definedName>
    <definedName name="Z_EC23512C_144C_45A4_B885_A0043F0F19E7_.wvu.FilterData" localSheetId="13" hidden="1">'A-Cap'!$B$4:$Q$137</definedName>
    <definedName name="Z_EC23512C_144C_45A4_B885_A0043F0F19E7_.wvu.FilterData" localSheetId="6" hidden="1">BangKeTru!$A$5:$DK$187</definedName>
    <definedName name="Z_EC23512C_144C_45A4_B885_A0043F0F19E7_.wvu.FilterData" localSheetId="21" hidden="1">BBPS!$C$23:$K$146</definedName>
    <definedName name="Z_EC23512C_144C_45A4_B885_A0043F0F19E7_.wvu.FilterData" localSheetId="7" hidden="1">BCTienDo!$N$38:$N$75</definedName>
    <definedName name="Z_EC23512C_144C_45A4_B885_A0043F0F19E7_.wvu.FilterData" localSheetId="8" hidden="1">ChiTietDuToan!$A$5:$Y$234</definedName>
    <definedName name="Z_EC23512C_144C_45A4_B885_A0043F0F19E7_.wvu.FilterData" localSheetId="1" hidden="1">DG!$A$1:$I$1482</definedName>
    <definedName name="Z_EC23512C_144C_45A4_B885_A0043F0F19E7_.wvu.FilterData" localSheetId="5" hidden="1">DonGiaHD!$A$6:$Q$245</definedName>
    <definedName name="Z_EC23512C_144C_45A4_B885_A0043F0F19E7_.wvu.FilterData" localSheetId="18" hidden="1">KLGiam!$A$5:$N$130</definedName>
    <definedName name="Z_EC23512C_144C_45A4_B885_A0043F0F19E7_.wvu.FilterData" localSheetId="19" hidden="1">'KLGiam (2)'!$A$5:$N$79</definedName>
    <definedName name="Z_EC23512C_144C_45A4_B885_A0043F0F19E7_.wvu.FilterData" localSheetId="16" hidden="1">KLTang!$A$5:$N$32</definedName>
    <definedName name="Z_EC23512C_144C_45A4_B885_A0043F0F19E7_.wvu.FilterData" localSheetId="17" hidden="1">'KLTang (2)'!$A$5:$N$19</definedName>
    <definedName name="Z_EC23512C_144C_45A4_B885_A0043F0F19E7_.wvu.FilterData" localSheetId="12" hidden="1">'NT-VT'!$B$4:$Q$137</definedName>
    <definedName name="Z_EC23512C_144C_45A4_B885_A0043F0F19E7_.wvu.FilterData" localSheetId="11" hidden="1">PXVT!$B$1:$Y$38</definedName>
    <definedName name="Z_EC23512C_144C_45A4_B885_A0043F0F19E7_.wvu.FilterData" localSheetId="14" hidden="1">QuyetToanKLA!$C$6:$T$96</definedName>
    <definedName name="Z_EC23512C_144C_45A4_B885_A0043F0F19E7_.wvu.FilterData" localSheetId="23" hidden="1">SauThaoGo!$A$31:$Q$104</definedName>
    <definedName name="Z_EC23512C_144C_45A4_B885_A0043F0F19E7_.wvu.FilterData" localSheetId="2" hidden="1">Solieu!$B$127:$B$154</definedName>
    <definedName name="Z_EC23512C_144C_45A4_B885_A0043F0F19E7_.wvu.FilterData" localSheetId="10" hidden="1">TongHopKL!$A$1:$L$410</definedName>
    <definedName name="Z_EC23512C_144C_45A4_B885_A0043F0F19E7_.wvu.FilterData" localSheetId="22" hidden="1">TruocThaoGo!$A$29:$Q$103</definedName>
    <definedName name="Z_EC23512C_144C_45A4_B885_A0043F0F19E7_.wvu.PrintArea" localSheetId="13" hidden="1">'A-Cap'!$B:$N</definedName>
    <definedName name="Z_EC23512C_144C_45A4_B885_A0043F0F19E7_.wvu.PrintArea" localSheetId="6" hidden="1">BangKeTru!$B$4:$CZ$185</definedName>
    <definedName name="Z_EC23512C_144C_45A4_B885_A0043F0F19E7_.wvu.PrintArea" localSheetId="21" hidden="1">BBPS!$C$1:$J$182</definedName>
    <definedName name="Z_EC23512C_144C_45A4_B885_A0043F0F19E7_.wvu.PrintArea" localSheetId="7" hidden="1">BCTienDo!$B:$M</definedName>
    <definedName name="Z_EC23512C_144C_45A4_B885_A0043F0F19E7_.wvu.PrintArea" localSheetId="8" hidden="1">ChiTietDuToan!$F$1:$M$251</definedName>
    <definedName name="Z_EC23512C_144C_45A4_B885_A0043F0F19E7_.wvu.PrintArea" localSheetId="25" hidden="1">DanhGia!$B$1:$I$117</definedName>
    <definedName name="Z_EC23512C_144C_45A4_B885_A0043F0F19E7_.wvu.PrintArea" localSheetId="1" hidden="1">DG!$A$1:$D$1144</definedName>
    <definedName name="Z_EC23512C_144C_45A4_B885_A0043F0F19E7_.wvu.PrintArea" localSheetId="5" hidden="1">DonGiaHD!$B$1:$H$244</definedName>
    <definedName name="Z_EC23512C_144C_45A4_B885_A0043F0F19E7_.wvu.PrintArea" localSheetId="18" hidden="1">KLGiam!$C$1:$K$130</definedName>
    <definedName name="Z_EC23512C_144C_45A4_B885_A0043F0F19E7_.wvu.PrintArea" localSheetId="19" hidden="1">'KLGiam (2)'!$C$1:$K$79</definedName>
    <definedName name="Z_EC23512C_144C_45A4_B885_A0043F0F19E7_.wvu.PrintArea" localSheetId="16" hidden="1">KLTang!$C$1:$K$32</definedName>
    <definedName name="Z_EC23512C_144C_45A4_B885_A0043F0F19E7_.wvu.PrintArea" localSheetId="17" hidden="1">'KLTang (2)'!$C$1:$K$37</definedName>
    <definedName name="Z_EC23512C_144C_45A4_B885_A0043F0F19E7_.wvu.PrintArea" localSheetId="26" hidden="1">NhapKho!$C$1:$J$65</definedName>
    <definedName name="Z_EC23512C_144C_45A4_B885_A0043F0F19E7_.wvu.PrintArea" localSheetId="15" hidden="1">NhapThua!$C$1:$J$38</definedName>
    <definedName name="Z_EC23512C_144C_45A4_B885_A0043F0F19E7_.wvu.PrintArea" localSheetId="12" hidden="1">'NT-VT'!$B:$N</definedName>
    <definedName name="Z_EC23512C_144C_45A4_B885_A0043F0F19E7_.wvu.PrintArea" localSheetId="14" hidden="1">QuyetToanKLA!$C:$S</definedName>
    <definedName name="Z_EC23512C_144C_45A4_B885_A0043F0F19E7_.wvu.PrintArea" localSheetId="23" hidden="1">SauThaoGo!$D$1:$K$132</definedName>
    <definedName name="Z_EC23512C_144C_45A4_B885_A0043F0F19E7_.wvu.PrintArea" localSheetId="20" hidden="1">THPS!$A$1:$G$14</definedName>
    <definedName name="Z_EC23512C_144C_45A4_B885_A0043F0F19E7_.wvu.PrintArea" localSheetId="22" hidden="1">TruocThaoGo!$D:$K</definedName>
    <definedName name="Z_EC23512C_144C_45A4_B885_A0043F0F19E7_.wvu.PrintArea" localSheetId="24" hidden="1">TyTrong!$A$1:$G$52</definedName>
    <definedName name="Z_EC23512C_144C_45A4_B885_A0043F0F19E7_.wvu.PrintTitles" localSheetId="13" hidden="1">'A-Cap'!$4:$5</definedName>
    <definedName name="Z_EC23512C_144C_45A4_B885_A0043F0F19E7_.wvu.PrintTitles" localSheetId="6" hidden="1">BangKeTru!$B:$B,BangKeTru!$4:$6</definedName>
    <definedName name="Z_EC23512C_144C_45A4_B885_A0043F0F19E7_.wvu.PrintTitles" localSheetId="21" hidden="1">BBPS!$23:$23</definedName>
    <definedName name="Z_EC23512C_144C_45A4_B885_A0043F0F19E7_.wvu.PrintTitles" localSheetId="7" hidden="1">BCTienDo!$11:$12</definedName>
    <definedName name="Z_EC23512C_144C_45A4_B885_A0043F0F19E7_.wvu.PrintTitles" localSheetId="8" hidden="1">ChiTietDuToan!$4:$5</definedName>
    <definedName name="Z_EC23512C_144C_45A4_B885_A0043F0F19E7_.wvu.PrintTitles" localSheetId="25" hidden="1">DanhGia!$29:$29</definedName>
    <definedName name="Z_EC23512C_144C_45A4_B885_A0043F0F19E7_.wvu.PrintTitles" localSheetId="5" hidden="1">DonGiaHD!$6:$7</definedName>
    <definedName name="Z_EC23512C_144C_45A4_B885_A0043F0F19E7_.wvu.PrintTitles" localSheetId="18" hidden="1">KLGiam!$4:$5</definedName>
    <definedName name="Z_EC23512C_144C_45A4_B885_A0043F0F19E7_.wvu.PrintTitles" localSheetId="19" hidden="1">'KLGiam (2)'!$4:$5</definedName>
    <definedName name="Z_EC23512C_144C_45A4_B885_A0043F0F19E7_.wvu.PrintTitles" localSheetId="16" hidden="1">KLTang!$4:$5</definedName>
    <definedName name="Z_EC23512C_144C_45A4_B885_A0043F0F19E7_.wvu.PrintTitles" localSheetId="17" hidden="1">'KLTang (2)'!$4:$5</definedName>
    <definedName name="Z_EC23512C_144C_45A4_B885_A0043F0F19E7_.wvu.PrintTitles" localSheetId="26" hidden="1">NhapKho!$15:$15</definedName>
    <definedName name="Z_EC23512C_144C_45A4_B885_A0043F0F19E7_.wvu.PrintTitles" localSheetId="15" hidden="1">NhapThua!$15:$15</definedName>
    <definedName name="Z_EC23512C_144C_45A4_B885_A0043F0F19E7_.wvu.PrintTitles" localSheetId="12" hidden="1">'NT-VT'!$4:$5</definedName>
    <definedName name="Z_EC23512C_144C_45A4_B885_A0043F0F19E7_.wvu.PrintTitles" localSheetId="14" hidden="1">QuyetToanKLA!$5:$6</definedName>
    <definedName name="Z_EC23512C_144C_45A4_B885_A0043F0F19E7_.wvu.PrintTitles" localSheetId="23" hidden="1">SauThaoGo!$30:$31</definedName>
    <definedName name="Z_EC23512C_144C_45A4_B885_A0043F0F19E7_.wvu.Rows" localSheetId="21" hidden="1">BBPS!$93:$146</definedName>
    <definedName name="Z_EC23512C_144C_45A4_B885_A0043F0F19E7_.wvu.Rows" localSheetId="18" hidden="1">KLGiam!$29:$30,KLGiam!#REF!,KLGiam!#REF!</definedName>
    <definedName name="Z_EC23512C_144C_45A4_B885_A0043F0F19E7_.wvu.Rows" localSheetId="19" hidden="1">'KLGiam (2)'!$28:$29,'KLGiam (2)'!$64:$64,'KLGiam (2)'!#REF!,'KLGiam (2)'!#REF!</definedName>
    <definedName name="Z_EC23512C_144C_45A4_B885_A0043F0F19E7_.wvu.Rows" localSheetId="16" hidden="1">KLTang!$21:$32,KLTang!#REF!</definedName>
    <definedName name="Z_EC23512C_144C_45A4_B885_A0043F0F19E7_.wvu.Rows" localSheetId="17" hidden="1">'KLTang (2)'!$19:$19</definedName>
  </definedNames>
  <calcPr calcId="144525"/>
  <customWorkbookViews>
    <customWorkbookView name="Nhontt.dlxl - Personal View" guid="{4DE83ABE-A74B-4828-BDA1-9398B70F0243}" personalView="1" maximized="1" xWindow="1" yWindow="1" windowWidth="1360" windowHeight="496" activeSheetId="13"/>
    <customWorkbookView name="Thuc Tran - Personal View" guid="{AB55E406-8F51-45CA-93E6-D8A631ED7648}" personalView="1" maximized="1" windowWidth="1916" windowHeight="815" activeSheetId="24"/>
    <customWorkbookView name="Nguyen Van Chi - Personal View" guid="{EC23512C-144C-45A4-B885-A0043F0F19E7}" personalView="1" maximized="1" windowWidth="1362" windowHeight="543" activeSheetId="6"/>
  </customWorkbookViews>
</workbook>
</file>

<file path=xl/calcChain.xml><?xml version="1.0" encoding="utf-8"?>
<calcChain xmlns="http://schemas.openxmlformats.org/spreadsheetml/2006/main">
  <c r="O51" i="21" l="1"/>
  <c r="N50" i="21"/>
  <c r="N51" i="21"/>
  <c r="M52" i="21"/>
  <c r="C6" i="12"/>
  <c r="L88" i="20" l="1"/>
  <c r="J93" i="12"/>
  <c r="J137" i="12"/>
  <c r="J130" i="12"/>
  <c r="J129" i="12"/>
  <c r="J128" i="12"/>
  <c r="J127" i="12"/>
  <c r="J125" i="12"/>
  <c r="J124" i="12"/>
  <c r="J122" i="12"/>
  <c r="J116" i="12"/>
  <c r="J112" i="12"/>
  <c r="J111" i="12"/>
  <c r="J110" i="12"/>
  <c r="J108" i="12"/>
  <c r="J107" i="12"/>
  <c r="J106" i="12"/>
  <c r="J105" i="12"/>
  <c r="J104" i="12"/>
  <c r="J103" i="12"/>
  <c r="J99" i="12"/>
  <c r="J98" i="12"/>
  <c r="J97" i="12"/>
  <c r="J86" i="12"/>
  <c r="J84" i="12"/>
  <c r="J82" i="12"/>
  <c r="J81" i="12"/>
  <c r="J80" i="12"/>
  <c r="J79" i="12"/>
  <c r="J78" i="12"/>
  <c r="D27" i="12"/>
  <c r="E27" i="12"/>
  <c r="F27" i="12"/>
  <c r="G27" i="12"/>
  <c r="H27" i="12"/>
  <c r="I27" i="12"/>
  <c r="D26" i="12"/>
  <c r="E26" i="12"/>
  <c r="F26" i="12"/>
  <c r="G26" i="12"/>
  <c r="H26" i="12"/>
  <c r="I26" i="12"/>
  <c r="D138" i="12"/>
  <c r="E138" i="12"/>
  <c r="F138" i="12"/>
  <c r="G138" i="12"/>
  <c r="H138" i="12"/>
  <c r="I138" i="12"/>
  <c r="K138" i="12"/>
  <c r="D139" i="12"/>
  <c r="E139" i="12"/>
  <c r="F139" i="12"/>
  <c r="G139" i="12"/>
  <c r="H139" i="12"/>
  <c r="I139" i="12"/>
  <c r="K139" i="12"/>
  <c r="D140" i="12"/>
  <c r="E140" i="12"/>
  <c r="F140" i="12"/>
  <c r="G140" i="12"/>
  <c r="H140" i="12"/>
  <c r="I140" i="12"/>
  <c r="K140" i="12"/>
  <c r="D141" i="12"/>
  <c r="E141" i="12"/>
  <c r="F141" i="12"/>
  <c r="G141" i="12"/>
  <c r="H141" i="12"/>
  <c r="L141" i="12" s="1"/>
  <c r="I141" i="12"/>
  <c r="K141" i="12"/>
  <c r="D128" i="12"/>
  <c r="E128" i="12"/>
  <c r="F128" i="12"/>
  <c r="K128" i="12"/>
  <c r="D129" i="12"/>
  <c r="E129" i="12"/>
  <c r="F129" i="12"/>
  <c r="G129" i="12"/>
  <c r="H129" i="12"/>
  <c r="I129" i="12"/>
  <c r="K129" i="12"/>
  <c r="D130" i="12"/>
  <c r="E130" i="12"/>
  <c r="F130" i="12"/>
  <c r="K130" i="12"/>
  <c r="D131" i="12"/>
  <c r="E131" i="12"/>
  <c r="F131" i="12"/>
  <c r="K131" i="12"/>
  <c r="D132" i="12"/>
  <c r="E132" i="12"/>
  <c r="F132" i="12"/>
  <c r="K132" i="12"/>
  <c r="D133" i="12"/>
  <c r="E133" i="12"/>
  <c r="F133" i="12"/>
  <c r="K133" i="12"/>
  <c r="D134" i="12"/>
  <c r="E134" i="12"/>
  <c r="F134" i="12"/>
  <c r="K134" i="12"/>
  <c r="D135" i="12"/>
  <c r="E135" i="12"/>
  <c r="F135" i="12"/>
  <c r="K135" i="12"/>
  <c r="D136" i="12"/>
  <c r="E136" i="12"/>
  <c r="F136" i="12"/>
  <c r="K136" i="12"/>
  <c r="D137" i="12"/>
  <c r="E137" i="12"/>
  <c r="F137" i="12"/>
  <c r="K137" i="12"/>
  <c r="D119" i="12"/>
  <c r="E119" i="12"/>
  <c r="F119" i="12"/>
  <c r="K119" i="12"/>
  <c r="D120" i="12"/>
  <c r="E120" i="12"/>
  <c r="F120" i="12"/>
  <c r="K120" i="12"/>
  <c r="D121" i="12"/>
  <c r="E121" i="12"/>
  <c r="F121" i="12"/>
  <c r="K121" i="12"/>
  <c r="D122" i="12"/>
  <c r="E122" i="12"/>
  <c r="F122" i="12"/>
  <c r="K122" i="12"/>
  <c r="D123" i="12"/>
  <c r="E123" i="12"/>
  <c r="F123" i="12"/>
  <c r="K123" i="12"/>
  <c r="D124" i="12"/>
  <c r="E124" i="12"/>
  <c r="F124" i="12"/>
  <c r="K124" i="12"/>
  <c r="D125" i="12"/>
  <c r="E125" i="12"/>
  <c r="F125" i="12"/>
  <c r="K125" i="12"/>
  <c r="D126" i="12"/>
  <c r="E126" i="12"/>
  <c r="F126" i="12"/>
  <c r="K126" i="12"/>
  <c r="D127" i="12"/>
  <c r="E127" i="12"/>
  <c r="F127" i="12"/>
  <c r="K127" i="12"/>
  <c r="D113" i="12"/>
  <c r="E113" i="12"/>
  <c r="F113" i="12"/>
  <c r="K113" i="12"/>
  <c r="D114" i="12"/>
  <c r="E114" i="12"/>
  <c r="F114" i="12"/>
  <c r="K114" i="12"/>
  <c r="D115" i="12"/>
  <c r="E115" i="12"/>
  <c r="F115" i="12"/>
  <c r="K115" i="12"/>
  <c r="D116" i="12"/>
  <c r="E116" i="12"/>
  <c r="F116" i="12"/>
  <c r="K116" i="12"/>
  <c r="D117" i="12"/>
  <c r="E117" i="12"/>
  <c r="F117" i="12"/>
  <c r="K117" i="12"/>
  <c r="D118" i="12"/>
  <c r="E118" i="12"/>
  <c r="F118" i="12"/>
  <c r="K118" i="12"/>
  <c r="D99" i="12"/>
  <c r="E99" i="12"/>
  <c r="F99" i="12"/>
  <c r="K99" i="12"/>
  <c r="D100" i="12"/>
  <c r="E100" i="12"/>
  <c r="F100" i="12"/>
  <c r="K100" i="12"/>
  <c r="D101" i="12"/>
  <c r="E101" i="12"/>
  <c r="F101" i="12"/>
  <c r="K101" i="12"/>
  <c r="D102" i="12"/>
  <c r="E102" i="12"/>
  <c r="F102" i="12"/>
  <c r="K102" i="12"/>
  <c r="D103" i="12"/>
  <c r="E103" i="12"/>
  <c r="F103" i="12"/>
  <c r="K103" i="12"/>
  <c r="D104" i="12"/>
  <c r="E104" i="12"/>
  <c r="F104" i="12"/>
  <c r="K104" i="12"/>
  <c r="D105" i="12"/>
  <c r="E105" i="12"/>
  <c r="F105" i="12"/>
  <c r="K105" i="12"/>
  <c r="D106" i="12"/>
  <c r="E106" i="12"/>
  <c r="F106" i="12"/>
  <c r="K106" i="12"/>
  <c r="D107" i="12"/>
  <c r="E107" i="12"/>
  <c r="F107" i="12"/>
  <c r="K107" i="12"/>
  <c r="D108" i="12"/>
  <c r="E108" i="12"/>
  <c r="F108" i="12"/>
  <c r="G108" i="12"/>
  <c r="H108" i="12"/>
  <c r="I108" i="12"/>
  <c r="K108" i="12"/>
  <c r="D109" i="12"/>
  <c r="E109" i="12"/>
  <c r="F109" i="12"/>
  <c r="K109" i="12"/>
  <c r="D110" i="12"/>
  <c r="E110" i="12"/>
  <c r="F110" i="12"/>
  <c r="K110" i="12"/>
  <c r="D111" i="12"/>
  <c r="E111" i="12"/>
  <c r="F111" i="12"/>
  <c r="K111" i="12"/>
  <c r="D112" i="12"/>
  <c r="E112" i="12"/>
  <c r="F112" i="12"/>
  <c r="K112" i="12"/>
  <c r="E93" i="12"/>
  <c r="F93" i="12"/>
  <c r="G93" i="12"/>
  <c r="H93" i="12"/>
  <c r="I93" i="12"/>
  <c r="E94" i="12"/>
  <c r="F94" i="12"/>
  <c r="G94" i="12"/>
  <c r="H94" i="12"/>
  <c r="I94" i="12"/>
  <c r="E95" i="12"/>
  <c r="F95" i="12"/>
  <c r="G95" i="12"/>
  <c r="H95" i="12"/>
  <c r="I95" i="12"/>
  <c r="E96" i="12"/>
  <c r="F96" i="12"/>
  <c r="G96" i="12"/>
  <c r="H96" i="12"/>
  <c r="I96" i="12"/>
  <c r="E97" i="12"/>
  <c r="F97" i="12"/>
  <c r="E98" i="12"/>
  <c r="F98" i="12"/>
  <c r="D93" i="12"/>
  <c r="D94" i="12"/>
  <c r="D95" i="12"/>
  <c r="D96" i="12"/>
  <c r="D97" i="12"/>
  <c r="D98" i="12"/>
  <c r="D199" i="6"/>
  <c r="L95" i="12" l="1"/>
  <c r="L108" i="12"/>
  <c r="L94" i="12"/>
  <c r="L93" i="12"/>
  <c r="L96" i="12"/>
  <c r="L129" i="12"/>
  <c r="L139" i="12"/>
  <c r="L138" i="12"/>
  <c r="L27" i="12"/>
  <c r="L140" i="12"/>
  <c r="E31" i="19"/>
  <c r="E25" i="19"/>
  <c r="J143" i="9"/>
  <c r="J186" i="9"/>
  <c r="D185" i="6"/>
  <c r="G85" i="18" s="1"/>
  <c r="J185" i="9"/>
  <c r="I12" i="18"/>
  <c r="J184" i="9"/>
  <c r="N39" i="18"/>
  <c r="I39" i="18" s="1"/>
  <c r="N41" i="18"/>
  <c r="I41" i="18" s="1"/>
  <c r="N47" i="18"/>
  <c r="I47" i="18" s="1"/>
  <c r="N49" i="18"/>
  <c r="I49" i="18" s="1"/>
  <c r="N55" i="18"/>
  <c r="I55" i="18" s="1"/>
  <c r="N57" i="18"/>
  <c r="I57" i="18" s="1"/>
  <c r="N63" i="18"/>
  <c r="I63" i="18" s="1"/>
  <c r="N65" i="18"/>
  <c r="I65" i="18" s="1"/>
  <c r="N71" i="18"/>
  <c r="I71" i="18" s="1"/>
  <c r="N73" i="18"/>
  <c r="I73" i="18" s="1"/>
  <c r="N79" i="18"/>
  <c r="I79" i="18" s="1"/>
  <c r="N81" i="18"/>
  <c r="I81" i="18" s="1"/>
  <c r="N87" i="18"/>
  <c r="I87" i="18" s="1"/>
  <c r="N89" i="18"/>
  <c r="I89" i="18" s="1"/>
  <c r="J89" i="18" s="1"/>
  <c r="N95" i="18"/>
  <c r="I95" i="18" s="1"/>
  <c r="N97" i="18"/>
  <c r="I97" i="18" s="1"/>
  <c r="N103" i="18"/>
  <c r="I103" i="18" s="1"/>
  <c r="N105" i="18"/>
  <c r="I105" i="18" s="1"/>
  <c r="N111" i="18"/>
  <c r="I111" i="18" s="1"/>
  <c r="N113" i="18"/>
  <c r="I113" i="18" s="1"/>
  <c r="N119" i="18"/>
  <c r="I119" i="18" s="1"/>
  <c r="N121" i="18"/>
  <c r="I121" i="18" s="1"/>
  <c r="N127" i="18"/>
  <c r="I127" i="18" s="1"/>
  <c r="N129" i="18"/>
  <c r="I129" i="18" s="1"/>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N33" i="18" s="1"/>
  <c r="I33" i="18" s="1"/>
  <c r="B34" i="18"/>
  <c r="N34" i="18" s="1"/>
  <c r="I34" i="18" s="1"/>
  <c r="B35" i="18"/>
  <c r="N35" i="18" s="1"/>
  <c r="I35" i="18" s="1"/>
  <c r="B36" i="18"/>
  <c r="N36" i="18" s="1"/>
  <c r="I36" i="18" s="1"/>
  <c r="B37" i="18"/>
  <c r="N37" i="18" s="1"/>
  <c r="I37" i="18" s="1"/>
  <c r="B38" i="18"/>
  <c r="N38" i="18" s="1"/>
  <c r="I38" i="18" s="1"/>
  <c r="B39" i="18"/>
  <c r="B40" i="18"/>
  <c r="N40" i="18" s="1"/>
  <c r="I40" i="18" s="1"/>
  <c r="B41" i="18"/>
  <c r="B42" i="18"/>
  <c r="N42" i="18" s="1"/>
  <c r="I42" i="18" s="1"/>
  <c r="B43" i="18"/>
  <c r="N43" i="18" s="1"/>
  <c r="I43" i="18" s="1"/>
  <c r="B44" i="18"/>
  <c r="N44" i="18" s="1"/>
  <c r="I44" i="18" s="1"/>
  <c r="B45" i="18"/>
  <c r="N45" i="18" s="1"/>
  <c r="I45" i="18" s="1"/>
  <c r="B46" i="18"/>
  <c r="N46" i="18" s="1"/>
  <c r="I46" i="18" s="1"/>
  <c r="J46" i="18" s="1"/>
  <c r="B47" i="18"/>
  <c r="B48" i="18"/>
  <c r="N48" i="18" s="1"/>
  <c r="I48" i="18" s="1"/>
  <c r="B49" i="18"/>
  <c r="B50" i="18"/>
  <c r="N50" i="18" s="1"/>
  <c r="I50" i="18" s="1"/>
  <c r="B51" i="18"/>
  <c r="N51" i="18" s="1"/>
  <c r="I51" i="18" s="1"/>
  <c r="B52" i="18"/>
  <c r="N52" i="18" s="1"/>
  <c r="I52" i="18" s="1"/>
  <c r="B53" i="18"/>
  <c r="N53" i="18" s="1"/>
  <c r="I53" i="18" s="1"/>
  <c r="B54" i="18"/>
  <c r="N54" i="18" s="1"/>
  <c r="I54" i="18" s="1"/>
  <c r="B55" i="18"/>
  <c r="B56" i="18"/>
  <c r="N56" i="18" s="1"/>
  <c r="I56" i="18" s="1"/>
  <c r="B57" i="18"/>
  <c r="B58" i="18"/>
  <c r="N58" i="18" s="1"/>
  <c r="I58" i="18" s="1"/>
  <c r="B59" i="18"/>
  <c r="N59" i="18" s="1"/>
  <c r="I59" i="18" s="1"/>
  <c r="B60" i="18"/>
  <c r="N60" i="18" s="1"/>
  <c r="I60" i="18" s="1"/>
  <c r="B61" i="18"/>
  <c r="N61" i="18" s="1"/>
  <c r="I61" i="18" s="1"/>
  <c r="B62" i="18"/>
  <c r="N62" i="18" s="1"/>
  <c r="I62" i="18" s="1"/>
  <c r="B63" i="18"/>
  <c r="B64" i="18"/>
  <c r="N64" i="18" s="1"/>
  <c r="I64" i="18" s="1"/>
  <c r="B65" i="18"/>
  <c r="B66" i="18"/>
  <c r="N66" i="18" s="1"/>
  <c r="I66" i="18" s="1"/>
  <c r="B67" i="18"/>
  <c r="N67" i="18" s="1"/>
  <c r="I67" i="18" s="1"/>
  <c r="B68" i="18"/>
  <c r="N68" i="18" s="1"/>
  <c r="I68" i="18" s="1"/>
  <c r="B69" i="18"/>
  <c r="N69" i="18" s="1"/>
  <c r="I69" i="18" s="1"/>
  <c r="B70" i="18"/>
  <c r="N70" i="18" s="1"/>
  <c r="I70" i="18" s="1"/>
  <c r="B71" i="18"/>
  <c r="B72" i="18"/>
  <c r="N72" i="18" s="1"/>
  <c r="I72" i="18" s="1"/>
  <c r="B73" i="18"/>
  <c r="B74" i="18"/>
  <c r="N74" i="18" s="1"/>
  <c r="I74" i="18" s="1"/>
  <c r="B75" i="18"/>
  <c r="N75" i="18" s="1"/>
  <c r="I75" i="18" s="1"/>
  <c r="B76" i="18"/>
  <c r="N76" i="18" s="1"/>
  <c r="I76" i="18" s="1"/>
  <c r="B77" i="18"/>
  <c r="N77" i="18" s="1"/>
  <c r="I77" i="18" s="1"/>
  <c r="B78" i="18"/>
  <c r="N78" i="18" s="1"/>
  <c r="I78" i="18" s="1"/>
  <c r="B79" i="18"/>
  <c r="B80" i="18"/>
  <c r="N80" i="18" s="1"/>
  <c r="I80" i="18" s="1"/>
  <c r="B81" i="18"/>
  <c r="B82" i="18"/>
  <c r="N82" i="18" s="1"/>
  <c r="I82" i="18" s="1"/>
  <c r="B83" i="18"/>
  <c r="N83" i="18" s="1"/>
  <c r="I83" i="18" s="1"/>
  <c r="B84" i="18"/>
  <c r="N84" i="18" s="1"/>
  <c r="I84" i="18" s="1"/>
  <c r="B85" i="18"/>
  <c r="N85" i="18" s="1"/>
  <c r="I85" i="18" s="1"/>
  <c r="B86" i="18"/>
  <c r="N86" i="18" s="1"/>
  <c r="I86" i="18" s="1"/>
  <c r="B87" i="18"/>
  <c r="B88" i="18"/>
  <c r="N88" i="18" s="1"/>
  <c r="I88" i="18" s="1"/>
  <c r="B89" i="18"/>
  <c r="B90" i="18"/>
  <c r="E90" i="18" s="1"/>
  <c r="B91" i="18"/>
  <c r="B92" i="18"/>
  <c r="N92" i="18" s="1"/>
  <c r="I92" i="18" s="1"/>
  <c r="B93" i="18"/>
  <c r="B94" i="18"/>
  <c r="E94" i="18" s="1"/>
  <c r="B95" i="18"/>
  <c r="B96" i="18"/>
  <c r="N96" i="18" s="1"/>
  <c r="I96" i="18" s="1"/>
  <c r="B97" i="18"/>
  <c r="B98" i="18"/>
  <c r="E98" i="18" s="1"/>
  <c r="B99" i="18"/>
  <c r="B100" i="18"/>
  <c r="N100" i="18" s="1"/>
  <c r="I100" i="18" s="1"/>
  <c r="B101" i="18"/>
  <c r="B102" i="18"/>
  <c r="E102" i="18" s="1"/>
  <c r="B103" i="18"/>
  <c r="B104" i="18"/>
  <c r="N104" i="18" s="1"/>
  <c r="I104" i="18" s="1"/>
  <c r="B105" i="18"/>
  <c r="B106" i="18"/>
  <c r="E106" i="18" s="1"/>
  <c r="B107" i="18"/>
  <c r="B108" i="18"/>
  <c r="N108" i="18" s="1"/>
  <c r="I108" i="18" s="1"/>
  <c r="B109" i="18"/>
  <c r="B110" i="18"/>
  <c r="E110" i="18" s="1"/>
  <c r="B111" i="18"/>
  <c r="B112" i="18"/>
  <c r="N112" i="18" s="1"/>
  <c r="I112" i="18" s="1"/>
  <c r="B113" i="18"/>
  <c r="B114" i="18"/>
  <c r="E114" i="18" s="1"/>
  <c r="B115" i="18"/>
  <c r="B116" i="18"/>
  <c r="N116" i="18" s="1"/>
  <c r="I116" i="18" s="1"/>
  <c r="B117" i="18"/>
  <c r="E117" i="18" s="1"/>
  <c r="B118" i="18"/>
  <c r="D118" i="18" s="1"/>
  <c r="B119" i="18"/>
  <c r="F119" i="18" s="1"/>
  <c r="B120" i="18"/>
  <c r="N120" i="18" s="1"/>
  <c r="I120" i="18" s="1"/>
  <c r="B121" i="18"/>
  <c r="E121" i="18" s="1"/>
  <c r="B122" i="18"/>
  <c r="F122" i="18" s="1"/>
  <c r="H122" i="18" s="1"/>
  <c r="M122" i="18" s="1"/>
  <c r="B123" i="18"/>
  <c r="B124" i="18"/>
  <c r="N124" i="18" s="1"/>
  <c r="I124" i="18" s="1"/>
  <c r="B125" i="18"/>
  <c r="B126" i="18"/>
  <c r="N126" i="18" s="1"/>
  <c r="I126" i="18" s="1"/>
  <c r="B127" i="18"/>
  <c r="B128" i="18"/>
  <c r="N128" i="18" s="1"/>
  <c r="I128" i="18" s="1"/>
  <c r="B129" i="18"/>
  <c r="B130" i="18"/>
  <c r="F130" i="18" s="1"/>
  <c r="B7" i="18"/>
  <c r="D130" i="18"/>
  <c r="E129" i="18"/>
  <c r="F128" i="18"/>
  <c r="E128" i="18"/>
  <c r="D128" i="18"/>
  <c r="F126" i="18"/>
  <c r="E126" i="18"/>
  <c r="D126" i="18"/>
  <c r="F124" i="18"/>
  <c r="E124" i="18"/>
  <c r="D124" i="18"/>
  <c r="G122" i="18"/>
  <c r="E122" i="18"/>
  <c r="D122" i="18"/>
  <c r="F120" i="18"/>
  <c r="E120" i="18"/>
  <c r="D120" i="18"/>
  <c r="D119" i="18"/>
  <c r="F118" i="18"/>
  <c r="E118" i="18"/>
  <c r="H116" i="18"/>
  <c r="D116" i="18"/>
  <c r="F114" i="18"/>
  <c r="F112" i="18"/>
  <c r="E112" i="18"/>
  <c r="D112" i="18"/>
  <c r="D111" i="18"/>
  <c r="D110" i="18"/>
  <c r="D109" i="18"/>
  <c r="F108" i="18"/>
  <c r="E108" i="18"/>
  <c r="D108" i="18"/>
  <c r="F107" i="18"/>
  <c r="F106" i="18"/>
  <c r="D106" i="18"/>
  <c r="F105" i="18"/>
  <c r="F104" i="18"/>
  <c r="E104" i="18"/>
  <c r="D104" i="18"/>
  <c r="D103" i="18"/>
  <c r="F102" i="18"/>
  <c r="D102" i="18"/>
  <c r="G101" i="18"/>
  <c r="F101" i="18"/>
  <c r="F100" i="18"/>
  <c r="E100" i="18"/>
  <c r="D100" i="18"/>
  <c r="D99" i="18"/>
  <c r="F98" i="18"/>
  <c r="D98" i="18"/>
  <c r="F96" i="18"/>
  <c r="E96" i="18"/>
  <c r="D96" i="18"/>
  <c r="F95" i="18"/>
  <c r="F94" i="18"/>
  <c r="D94" i="18"/>
  <c r="F92" i="18"/>
  <c r="E92" i="18"/>
  <c r="D92" i="18"/>
  <c r="D91" i="18"/>
  <c r="F90" i="18"/>
  <c r="D90" i="18"/>
  <c r="D89" i="18"/>
  <c r="F88" i="18"/>
  <c r="E88" i="18"/>
  <c r="D88" i="18"/>
  <c r="F87" i="18"/>
  <c r="E87" i="18"/>
  <c r="D87" i="18"/>
  <c r="F86" i="18"/>
  <c r="E86" i="18"/>
  <c r="D86" i="18"/>
  <c r="F85" i="18"/>
  <c r="E85" i="18"/>
  <c r="D85" i="18"/>
  <c r="G84" i="18"/>
  <c r="H84" i="18" s="1"/>
  <c r="M84" i="18" s="1"/>
  <c r="F84" i="18"/>
  <c r="E84" i="18"/>
  <c r="D84" i="18"/>
  <c r="H83" i="18"/>
  <c r="M83" i="18" s="1"/>
  <c r="G83" i="18"/>
  <c r="F83" i="18"/>
  <c r="E83" i="18"/>
  <c r="D83" i="18"/>
  <c r="F82" i="18"/>
  <c r="E82" i="18"/>
  <c r="D82" i="18"/>
  <c r="F81" i="18"/>
  <c r="E81" i="18"/>
  <c r="D81" i="18"/>
  <c r="F80" i="18"/>
  <c r="E80" i="18"/>
  <c r="D80" i="18"/>
  <c r="F79" i="18"/>
  <c r="E79" i="18"/>
  <c r="D79" i="18"/>
  <c r="F78" i="18"/>
  <c r="E78" i="18"/>
  <c r="D78" i="18"/>
  <c r="F77" i="18"/>
  <c r="E77" i="18"/>
  <c r="D77" i="18"/>
  <c r="F76" i="18"/>
  <c r="E76" i="18"/>
  <c r="D76" i="18"/>
  <c r="F75" i="18"/>
  <c r="E75" i="18"/>
  <c r="D75" i="18"/>
  <c r="F74" i="18"/>
  <c r="E74" i="18"/>
  <c r="D74" i="18"/>
  <c r="F73" i="18"/>
  <c r="E73" i="18"/>
  <c r="D73" i="18"/>
  <c r="F72" i="18"/>
  <c r="E72" i="18"/>
  <c r="D72" i="18"/>
  <c r="F71" i="18"/>
  <c r="E71" i="18"/>
  <c r="D71" i="18"/>
  <c r="F70" i="18"/>
  <c r="E70" i="18"/>
  <c r="D70" i="18"/>
  <c r="F69" i="18"/>
  <c r="E69" i="18"/>
  <c r="D69" i="18"/>
  <c r="F68" i="18"/>
  <c r="E68" i="18"/>
  <c r="D68" i="18"/>
  <c r="F67" i="18"/>
  <c r="E67" i="18"/>
  <c r="D67" i="18"/>
  <c r="F66" i="18"/>
  <c r="E66" i="18"/>
  <c r="D66" i="18"/>
  <c r="F65" i="18"/>
  <c r="E65" i="18"/>
  <c r="D65" i="18"/>
  <c r="F64" i="18"/>
  <c r="E64" i="18"/>
  <c r="D64" i="18"/>
  <c r="F63" i="18"/>
  <c r="E63" i="18"/>
  <c r="D63" i="18"/>
  <c r="F62" i="18"/>
  <c r="E62" i="18"/>
  <c r="D62" i="18"/>
  <c r="F61" i="18"/>
  <c r="E61" i="18"/>
  <c r="D61" i="18"/>
  <c r="F60" i="18"/>
  <c r="E60" i="18"/>
  <c r="D60" i="18"/>
  <c r="F59" i="18"/>
  <c r="E59" i="18"/>
  <c r="D59" i="18"/>
  <c r="F58" i="18"/>
  <c r="E58" i="18"/>
  <c r="D58" i="18"/>
  <c r="F57" i="18"/>
  <c r="E57" i="18"/>
  <c r="D57" i="18"/>
  <c r="F56" i="18"/>
  <c r="E56" i="18"/>
  <c r="D56" i="18"/>
  <c r="F55" i="18"/>
  <c r="E55" i="18"/>
  <c r="D55" i="18"/>
  <c r="F54" i="18"/>
  <c r="E54" i="18"/>
  <c r="D54" i="18"/>
  <c r="F53" i="18"/>
  <c r="E53" i="18"/>
  <c r="D53" i="18"/>
  <c r="F52" i="18"/>
  <c r="E52" i="18"/>
  <c r="D52" i="18"/>
  <c r="F51" i="18"/>
  <c r="E51" i="18"/>
  <c r="D51" i="18"/>
  <c r="F50" i="18"/>
  <c r="E50" i="18"/>
  <c r="D50" i="18"/>
  <c r="F49" i="18"/>
  <c r="E49" i="18"/>
  <c r="D49" i="18"/>
  <c r="F48" i="18"/>
  <c r="E48" i="18"/>
  <c r="D48" i="18"/>
  <c r="F47" i="18"/>
  <c r="E47" i="18"/>
  <c r="D47" i="18"/>
  <c r="G46" i="18"/>
  <c r="F46" i="18"/>
  <c r="H46" i="18" s="1"/>
  <c r="M46" i="18" s="1"/>
  <c r="E46" i="18"/>
  <c r="D46" i="18"/>
  <c r="G45" i="18"/>
  <c r="F45" i="18"/>
  <c r="H45" i="18" s="1"/>
  <c r="M45" i="18" s="1"/>
  <c r="E45" i="18"/>
  <c r="D45" i="18"/>
  <c r="F44" i="18"/>
  <c r="E44" i="18"/>
  <c r="D44" i="18"/>
  <c r="F43" i="18"/>
  <c r="E43" i="18"/>
  <c r="D43" i="18"/>
  <c r="F42" i="18"/>
  <c r="E42" i="18"/>
  <c r="D42" i="18"/>
  <c r="F41" i="18"/>
  <c r="E41" i="18"/>
  <c r="D41" i="18"/>
  <c r="F40" i="18"/>
  <c r="E40" i="18"/>
  <c r="D40" i="18"/>
  <c r="F39" i="18"/>
  <c r="E39" i="18"/>
  <c r="D39" i="18"/>
  <c r="F38" i="18"/>
  <c r="E38" i="18"/>
  <c r="D38" i="18"/>
  <c r="F37" i="18"/>
  <c r="E37" i="18"/>
  <c r="D37" i="18"/>
  <c r="F36" i="18"/>
  <c r="E36" i="18"/>
  <c r="D36" i="18"/>
  <c r="F35" i="18"/>
  <c r="E35" i="18"/>
  <c r="D35" i="18"/>
  <c r="F34" i="18"/>
  <c r="E34" i="18"/>
  <c r="D34" i="18"/>
  <c r="F33" i="18"/>
  <c r="E33" i="18"/>
  <c r="D33" i="18"/>
  <c r="F32" i="18"/>
  <c r="E32" i="18"/>
  <c r="D32" i="18"/>
  <c r="H30" i="18"/>
  <c r="M30" i="18" s="1"/>
  <c r="H29" i="18"/>
  <c r="M29" i="18" s="1"/>
  <c r="F28" i="18"/>
  <c r="E28" i="18"/>
  <c r="D28" i="18"/>
  <c r="F27" i="18"/>
  <c r="E27" i="18"/>
  <c r="D27" i="18"/>
  <c r="F26" i="18"/>
  <c r="E26" i="18"/>
  <c r="D26" i="18"/>
  <c r="F25" i="18"/>
  <c r="E25" i="18"/>
  <c r="D25" i="18"/>
  <c r="F24" i="18"/>
  <c r="E24" i="18"/>
  <c r="D24" i="18"/>
  <c r="F23" i="18"/>
  <c r="E23" i="18"/>
  <c r="D23" i="18"/>
  <c r="F22" i="18"/>
  <c r="E22" i="18"/>
  <c r="D22" i="18"/>
  <c r="F21" i="18"/>
  <c r="E21" i="18"/>
  <c r="D21" i="18"/>
  <c r="F20" i="18"/>
  <c r="E20" i="18"/>
  <c r="D20" i="18"/>
  <c r="F19" i="18"/>
  <c r="E19" i="18"/>
  <c r="D19" i="18"/>
  <c r="F18" i="18"/>
  <c r="E18" i="18"/>
  <c r="D18" i="18"/>
  <c r="F17" i="18"/>
  <c r="E17" i="18"/>
  <c r="D17" i="18"/>
  <c r="F16" i="18"/>
  <c r="E16" i="18"/>
  <c r="D16" i="18"/>
  <c r="F15" i="18"/>
  <c r="E15" i="18"/>
  <c r="D15" i="18"/>
  <c r="F14" i="18"/>
  <c r="E14" i="18"/>
  <c r="D14" i="18"/>
  <c r="F13" i="18"/>
  <c r="E13" i="18"/>
  <c r="D13" i="18"/>
  <c r="F12" i="18"/>
  <c r="E12" i="18"/>
  <c r="D12" i="18"/>
  <c r="F11" i="18"/>
  <c r="E11" i="18"/>
  <c r="D11" i="18"/>
  <c r="F10" i="18"/>
  <c r="E10" i="18"/>
  <c r="D10" i="18"/>
  <c r="F9" i="18"/>
  <c r="E9" i="18"/>
  <c r="D9" i="18"/>
  <c r="F8" i="18"/>
  <c r="E8" i="18"/>
  <c r="D8" i="18"/>
  <c r="F7" i="18"/>
  <c r="E7" i="18"/>
  <c r="D7" i="18"/>
  <c r="G148" i="17"/>
  <c r="G142" i="17"/>
  <c r="H101" i="17"/>
  <c r="M101" i="17" s="1"/>
  <c r="H116" i="17"/>
  <c r="G122" i="17"/>
  <c r="G101" i="17"/>
  <c r="F130" i="17"/>
  <c r="E130" i="17"/>
  <c r="D130" i="17"/>
  <c r="F129" i="17"/>
  <c r="E129" i="17"/>
  <c r="D129" i="17"/>
  <c r="F128" i="17"/>
  <c r="E128" i="17"/>
  <c r="D128" i="17"/>
  <c r="F127" i="17"/>
  <c r="E127" i="17"/>
  <c r="D127" i="17"/>
  <c r="F126" i="17"/>
  <c r="E126" i="17"/>
  <c r="D126" i="17"/>
  <c r="F125" i="17"/>
  <c r="E125" i="17"/>
  <c r="D125" i="17"/>
  <c r="F124" i="17"/>
  <c r="E124" i="17"/>
  <c r="D124" i="17"/>
  <c r="F123" i="17"/>
  <c r="E123" i="17"/>
  <c r="D123" i="17"/>
  <c r="F122" i="17"/>
  <c r="H122" i="17" s="1"/>
  <c r="M122" i="17" s="1"/>
  <c r="E122" i="17"/>
  <c r="D122" i="17"/>
  <c r="F121" i="17"/>
  <c r="E121" i="17"/>
  <c r="D121" i="17"/>
  <c r="F120" i="17"/>
  <c r="E120" i="17"/>
  <c r="D120" i="17"/>
  <c r="F119" i="17"/>
  <c r="E119" i="17"/>
  <c r="D119" i="17"/>
  <c r="F118" i="17"/>
  <c r="E118" i="17"/>
  <c r="D118" i="17"/>
  <c r="F117" i="17"/>
  <c r="E117" i="17"/>
  <c r="D117" i="17"/>
  <c r="D91" i="17"/>
  <c r="E91" i="17"/>
  <c r="F91" i="17"/>
  <c r="D92" i="17"/>
  <c r="E92" i="17"/>
  <c r="F92" i="17"/>
  <c r="D93" i="17"/>
  <c r="E93" i="17"/>
  <c r="F93" i="17"/>
  <c r="D94" i="17"/>
  <c r="E94" i="17"/>
  <c r="F94" i="17"/>
  <c r="D95" i="17"/>
  <c r="E95" i="17"/>
  <c r="F95" i="17"/>
  <c r="D96" i="17"/>
  <c r="E96" i="17"/>
  <c r="F96" i="17"/>
  <c r="D97" i="17"/>
  <c r="E97" i="17"/>
  <c r="F97" i="17"/>
  <c r="D98" i="17"/>
  <c r="E98" i="17"/>
  <c r="F98" i="17"/>
  <c r="D99" i="17"/>
  <c r="E99" i="17"/>
  <c r="F99" i="17"/>
  <c r="D100" i="17"/>
  <c r="E100" i="17"/>
  <c r="F100" i="17"/>
  <c r="D101" i="17"/>
  <c r="E101" i="17"/>
  <c r="F101" i="17"/>
  <c r="D102" i="17"/>
  <c r="E102" i="17"/>
  <c r="F102" i="17"/>
  <c r="D103" i="17"/>
  <c r="E103" i="17"/>
  <c r="F103" i="17"/>
  <c r="D104" i="17"/>
  <c r="E104" i="17"/>
  <c r="F104" i="17"/>
  <c r="D105" i="17"/>
  <c r="E105" i="17"/>
  <c r="F105" i="17"/>
  <c r="D106" i="17"/>
  <c r="E106" i="17"/>
  <c r="F106" i="17"/>
  <c r="D107" i="17"/>
  <c r="E107" i="17"/>
  <c r="F107" i="17"/>
  <c r="D108" i="17"/>
  <c r="E108" i="17"/>
  <c r="F108" i="17"/>
  <c r="D109" i="17"/>
  <c r="E109" i="17"/>
  <c r="F109" i="17"/>
  <c r="D110" i="17"/>
  <c r="E110" i="17"/>
  <c r="F110" i="17"/>
  <c r="D111" i="17"/>
  <c r="E111" i="17"/>
  <c r="F111" i="17"/>
  <c r="D112" i="17"/>
  <c r="E112" i="17"/>
  <c r="F112" i="17"/>
  <c r="D113" i="17"/>
  <c r="E113" i="17"/>
  <c r="F113" i="17"/>
  <c r="D114" i="17"/>
  <c r="E114" i="17"/>
  <c r="F114" i="17"/>
  <c r="D115" i="17"/>
  <c r="E115" i="17"/>
  <c r="F115" i="17"/>
  <c r="F90" i="17"/>
  <c r="E90" i="17"/>
  <c r="D90" i="17"/>
  <c r="D116" i="17"/>
  <c r="D89" i="17"/>
  <c r="E83" i="17"/>
  <c r="F83" i="17"/>
  <c r="G83" i="17"/>
  <c r="E84" i="17"/>
  <c r="F84" i="17"/>
  <c r="G84" i="17"/>
  <c r="E85" i="17"/>
  <c r="F85" i="17"/>
  <c r="G85" i="17"/>
  <c r="E86" i="17"/>
  <c r="F86" i="17"/>
  <c r="E87" i="17"/>
  <c r="F87" i="17"/>
  <c r="E88" i="17"/>
  <c r="F88" i="17"/>
  <c r="D84" i="17"/>
  <c r="D85" i="17"/>
  <c r="D86" i="17"/>
  <c r="D87" i="17"/>
  <c r="D88" i="17"/>
  <c r="D83" i="17"/>
  <c r="B86" i="17"/>
  <c r="B87" i="17"/>
  <c r="B88" i="17"/>
  <c r="B85" i="17"/>
  <c r="B84" i="17"/>
  <c r="E78" i="17"/>
  <c r="F78" i="17"/>
  <c r="D78" i="17"/>
  <c r="E71" i="17"/>
  <c r="F71" i="17"/>
  <c r="E72" i="17"/>
  <c r="F72" i="17"/>
  <c r="E73" i="17"/>
  <c r="F73" i="17"/>
  <c r="E74" i="17"/>
  <c r="F74" i="17"/>
  <c r="D72" i="17"/>
  <c r="D73" i="17"/>
  <c r="D74" i="17"/>
  <c r="D71" i="17"/>
  <c r="B74" i="17"/>
  <c r="B72" i="17"/>
  <c r="B71" i="17"/>
  <c r="E65" i="17"/>
  <c r="F65" i="17"/>
  <c r="E66" i="17"/>
  <c r="F66" i="17"/>
  <c r="E67" i="17"/>
  <c r="F67" i="17"/>
  <c r="D67" i="17"/>
  <c r="D66" i="17"/>
  <c r="D65" i="17"/>
  <c r="B67" i="17"/>
  <c r="B66" i="17"/>
  <c r="B65" i="17"/>
  <c r="E23" i="17"/>
  <c r="F23" i="17"/>
  <c r="E22" i="17"/>
  <c r="F22" i="17"/>
  <c r="D23" i="17"/>
  <c r="D22" i="17"/>
  <c r="N11" i="16"/>
  <c r="I11" i="16" s="1"/>
  <c r="N12" i="16"/>
  <c r="I12" i="16" s="1"/>
  <c r="J12" i="16" s="1"/>
  <c r="N13" i="16"/>
  <c r="I13" i="16" s="1"/>
  <c r="N14" i="16"/>
  <c r="I14" i="16" s="1"/>
  <c r="N15" i="16"/>
  <c r="I15" i="16" s="1"/>
  <c r="N16" i="16"/>
  <c r="I16" i="16" s="1"/>
  <c r="N17" i="16"/>
  <c r="I17" i="16" s="1"/>
  <c r="N18" i="16"/>
  <c r="I18" i="16" s="1"/>
  <c r="N19" i="16"/>
  <c r="I19" i="16" s="1"/>
  <c r="N20" i="16"/>
  <c r="I20" i="16" s="1"/>
  <c r="N21" i="16"/>
  <c r="I21" i="16" s="1"/>
  <c r="N22" i="16"/>
  <c r="I22" i="16" s="1"/>
  <c r="N23" i="16"/>
  <c r="I23" i="16" s="1"/>
  <c r="N24" i="16"/>
  <c r="I24" i="16" s="1"/>
  <c r="N25" i="16"/>
  <c r="I25" i="16" s="1"/>
  <c r="N26" i="16"/>
  <c r="I26" i="16" s="1"/>
  <c r="N27" i="16"/>
  <c r="I27" i="16" s="1"/>
  <c r="N28" i="16"/>
  <c r="I28" i="16" s="1"/>
  <c r="N29" i="16"/>
  <c r="I29" i="16" s="1"/>
  <c r="N30" i="16"/>
  <c r="I30" i="16" s="1"/>
  <c r="N31" i="16"/>
  <c r="I31" i="16" s="1"/>
  <c r="N32" i="16"/>
  <c r="I32" i="16" s="1"/>
  <c r="N33" i="16"/>
  <c r="I33" i="16" s="1"/>
  <c r="N34" i="16"/>
  <c r="I34" i="16" s="1"/>
  <c r="N35" i="16"/>
  <c r="I35" i="16" s="1"/>
  <c r="N36" i="16"/>
  <c r="I36" i="16" s="1"/>
  <c r="N37" i="16"/>
  <c r="I37" i="16" s="1"/>
  <c r="N38" i="16"/>
  <c r="I38" i="16" s="1"/>
  <c r="N39" i="16"/>
  <c r="I39" i="16" s="1"/>
  <c r="N40" i="16"/>
  <c r="I40" i="16" s="1"/>
  <c r="N41" i="16"/>
  <c r="I41" i="16" s="1"/>
  <c r="N42" i="16"/>
  <c r="I42" i="16" s="1"/>
  <c r="N43" i="16"/>
  <c r="I43" i="16" s="1"/>
  <c r="N44" i="16"/>
  <c r="I44" i="16" s="1"/>
  <c r="N45" i="16"/>
  <c r="I45" i="16" s="1"/>
  <c r="N46" i="16"/>
  <c r="I46" i="16" s="1"/>
  <c r="N47" i="16"/>
  <c r="I47" i="16" s="1"/>
  <c r="N48" i="16"/>
  <c r="I48" i="16" s="1"/>
  <c r="N49" i="16"/>
  <c r="I49" i="16" s="1"/>
  <c r="N50" i="16"/>
  <c r="I50" i="16" s="1"/>
  <c r="N51" i="16"/>
  <c r="I51" i="16" s="1"/>
  <c r="N52" i="16"/>
  <c r="I52" i="16" s="1"/>
  <c r="N53" i="16"/>
  <c r="I53" i="16" s="1"/>
  <c r="N54" i="16"/>
  <c r="I54" i="16" s="1"/>
  <c r="N10" i="16"/>
  <c r="I10" i="16" s="1"/>
  <c r="C40" i="16"/>
  <c r="C13" i="16"/>
  <c r="G24" i="16"/>
  <c r="G39" i="16"/>
  <c r="G45" i="16"/>
  <c r="G54" i="16"/>
  <c r="H54" i="16" s="1"/>
  <c r="D39" i="16"/>
  <c r="F54" i="16"/>
  <c r="E54" i="16"/>
  <c r="D54" i="16"/>
  <c r="F53" i="16"/>
  <c r="E53" i="16"/>
  <c r="D53" i="16"/>
  <c r="F52" i="16"/>
  <c r="E52" i="16"/>
  <c r="D52" i="16"/>
  <c r="F51" i="16"/>
  <c r="E51" i="16"/>
  <c r="D51" i="16"/>
  <c r="F50" i="16"/>
  <c r="E50" i="16"/>
  <c r="D50" i="16"/>
  <c r="F49" i="16"/>
  <c r="E49" i="16"/>
  <c r="D49" i="16"/>
  <c r="F48" i="16"/>
  <c r="E48" i="16"/>
  <c r="D48" i="16"/>
  <c r="F47" i="16"/>
  <c r="E47" i="16"/>
  <c r="D47" i="16"/>
  <c r="F46" i="16"/>
  <c r="E46" i="16"/>
  <c r="D46" i="16"/>
  <c r="F45" i="16"/>
  <c r="H45" i="16" s="1"/>
  <c r="E45" i="16"/>
  <c r="D45" i="16"/>
  <c r="F44" i="16"/>
  <c r="E44" i="16"/>
  <c r="D44" i="16"/>
  <c r="F43" i="16"/>
  <c r="E43" i="16"/>
  <c r="D43" i="16"/>
  <c r="F42" i="16"/>
  <c r="E42" i="16"/>
  <c r="D42" i="16"/>
  <c r="F41" i="16"/>
  <c r="E41" i="16"/>
  <c r="D41" i="16"/>
  <c r="F40" i="16"/>
  <c r="E40" i="16"/>
  <c r="D40" i="16"/>
  <c r="F39" i="16"/>
  <c r="E39" i="16"/>
  <c r="F38" i="16"/>
  <c r="E38" i="16"/>
  <c r="D38" i="16"/>
  <c r="F37" i="16"/>
  <c r="E37" i="16"/>
  <c r="D37" i="16"/>
  <c r="F36" i="16"/>
  <c r="E36" i="16"/>
  <c r="D36" i="16"/>
  <c r="F35" i="16"/>
  <c r="E35" i="16"/>
  <c r="D35" i="16"/>
  <c r="F34" i="16"/>
  <c r="E34" i="16"/>
  <c r="D34" i="16"/>
  <c r="F33" i="16"/>
  <c r="E33" i="16"/>
  <c r="D33" i="16"/>
  <c r="F32" i="16"/>
  <c r="E32" i="16"/>
  <c r="D32" i="16"/>
  <c r="F31" i="16"/>
  <c r="E31" i="16"/>
  <c r="D31" i="16"/>
  <c r="F30" i="16"/>
  <c r="E30" i="16"/>
  <c r="D30" i="16"/>
  <c r="F29" i="16"/>
  <c r="E29" i="16"/>
  <c r="D29" i="16"/>
  <c r="F28" i="16"/>
  <c r="E28" i="16"/>
  <c r="D28" i="16"/>
  <c r="F27" i="16"/>
  <c r="E27" i="16"/>
  <c r="D27" i="16"/>
  <c r="F26" i="16"/>
  <c r="E26" i="16"/>
  <c r="D26" i="16"/>
  <c r="F25" i="16"/>
  <c r="E25" i="16"/>
  <c r="D25" i="16"/>
  <c r="F24" i="16"/>
  <c r="E24" i="16"/>
  <c r="D24" i="16"/>
  <c r="F23" i="16"/>
  <c r="E23" i="16"/>
  <c r="D23" i="16"/>
  <c r="F22" i="16"/>
  <c r="E22" i="16"/>
  <c r="D22" i="16"/>
  <c r="F21" i="16"/>
  <c r="E21" i="16"/>
  <c r="D21" i="16"/>
  <c r="F20" i="16"/>
  <c r="E20" i="16"/>
  <c r="D20" i="16"/>
  <c r="F19" i="16"/>
  <c r="E19" i="16"/>
  <c r="D19" i="16"/>
  <c r="F18" i="16"/>
  <c r="E18" i="16"/>
  <c r="D18" i="16"/>
  <c r="G46" i="15"/>
  <c r="G55" i="15"/>
  <c r="G25" i="15"/>
  <c r="D40" i="15"/>
  <c r="D41" i="15"/>
  <c r="E41" i="15"/>
  <c r="F41" i="15"/>
  <c r="F53" i="15"/>
  <c r="E52" i="15"/>
  <c r="D51" i="15"/>
  <c r="F49" i="15"/>
  <c r="E48" i="15"/>
  <c r="D47" i="15"/>
  <c r="F45" i="15"/>
  <c r="E44" i="15"/>
  <c r="D43" i="15"/>
  <c r="E39" i="15"/>
  <c r="F36" i="15"/>
  <c r="E35" i="15"/>
  <c r="F32" i="15"/>
  <c r="E31" i="15"/>
  <c r="F28" i="15"/>
  <c r="E27" i="15"/>
  <c r="F24" i="15"/>
  <c r="E23" i="15"/>
  <c r="F20" i="15"/>
  <c r="E19" i="15"/>
  <c r="F17" i="15"/>
  <c r="E16" i="15"/>
  <c r="D15" i="15"/>
  <c r="D18" i="15"/>
  <c r="E18" i="15"/>
  <c r="F18" i="15"/>
  <c r="I18" i="15"/>
  <c r="K18" i="15"/>
  <c r="F55" i="15"/>
  <c r="E55" i="15"/>
  <c r="D55" i="15"/>
  <c r="F54" i="15"/>
  <c r="E54" i="15"/>
  <c r="D54" i="15"/>
  <c r="E53" i="15"/>
  <c r="D53" i="15"/>
  <c r="F52" i="15"/>
  <c r="E51" i="15"/>
  <c r="F50" i="15"/>
  <c r="E50" i="15"/>
  <c r="D50" i="15"/>
  <c r="E49" i="15"/>
  <c r="D49" i="15"/>
  <c r="F48" i="15"/>
  <c r="E47" i="15"/>
  <c r="F46" i="15"/>
  <c r="E46" i="15"/>
  <c r="D46" i="15"/>
  <c r="E45" i="15"/>
  <c r="D45" i="15"/>
  <c r="F44" i="15"/>
  <c r="E43" i="15"/>
  <c r="F42" i="15"/>
  <c r="E42" i="15"/>
  <c r="D42" i="15"/>
  <c r="F39" i="15"/>
  <c r="F38" i="15"/>
  <c r="E38" i="15"/>
  <c r="D38" i="15"/>
  <c r="F37" i="15"/>
  <c r="E37" i="15"/>
  <c r="D37" i="15"/>
  <c r="D36" i="15"/>
  <c r="F35" i="15"/>
  <c r="F34" i="15"/>
  <c r="E34" i="15"/>
  <c r="D34" i="15"/>
  <c r="F33" i="15"/>
  <c r="E33" i="15"/>
  <c r="D33" i="15"/>
  <c r="D32" i="15"/>
  <c r="F31" i="15"/>
  <c r="F30" i="15"/>
  <c r="E30" i="15"/>
  <c r="D30" i="15"/>
  <c r="F29" i="15"/>
  <c r="E29" i="15"/>
  <c r="D29" i="15"/>
  <c r="D28" i="15"/>
  <c r="F27" i="15"/>
  <c r="F26" i="15"/>
  <c r="E26" i="15"/>
  <c r="D26" i="15"/>
  <c r="F25" i="15"/>
  <c r="E25" i="15"/>
  <c r="D25" i="15"/>
  <c r="D24" i="15"/>
  <c r="F23" i="15"/>
  <c r="F22" i="15"/>
  <c r="E22" i="15"/>
  <c r="D22" i="15"/>
  <c r="F21" i="15"/>
  <c r="E21" i="15"/>
  <c r="D21" i="15"/>
  <c r="D20" i="15"/>
  <c r="F19" i="15"/>
  <c r="E17" i="15"/>
  <c r="D17" i="15"/>
  <c r="F16" i="15"/>
  <c r="E15" i="15"/>
  <c r="F14" i="15"/>
  <c r="E14" i="15"/>
  <c r="D14" i="15"/>
  <c r="D13" i="15"/>
  <c r="D12" i="16" s="1"/>
  <c r="IW729" i="29"/>
  <c r="GI729" i="29"/>
  <c r="AS198" i="6"/>
  <c r="E198" i="6"/>
  <c r="J45" i="18" l="1"/>
  <c r="J83" i="18"/>
  <c r="J116" i="18"/>
  <c r="D129" i="18"/>
  <c r="F129" i="18"/>
  <c r="F125" i="18"/>
  <c r="D125" i="18"/>
  <c r="E113" i="18"/>
  <c r="D113" i="18"/>
  <c r="E109" i="18"/>
  <c r="F109" i="18"/>
  <c r="E105" i="18"/>
  <c r="D105" i="18"/>
  <c r="E101" i="18"/>
  <c r="D101" i="18"/>
  <c r="E97" i="18"/>
  <c r="F97" i="18"/>
  <c r="E93" i="18"/>
  <c r="D93" i="18"/>
  <c r="D97" i="18"/>
  <c r="F113" i="18"/>
  <c r="D117" i="18"/>
  <c r="D121" i="18"/>
  <c r="E125" i="18"/>
  <c r="N125" i="18"/>
  <c r="I125" i="18" s="1"/>
  <c r="N117" i="18"/>
  <c r="I117" i="18" s="1"/>
  <c r="N109" i="18"/>
  <c r="I109" i="18" s="1"/>
  <c r="N101" i="18"/>
  <c r="I101" i="18" s="1"/>
  <c r="N93" i="18"/>
  <c r="I93" i="18" s="1"/>
  <c r="F93" i="18"/>
  <c r="F117" i="18"/>
  <c r="F121" i="18"/>
  <c r="F127" i="18"/>
  <c r="D127" i="18"/>
  <c r="F123" i="18"/>
  <c r="D123" i="18"/>
  <c r="E115" i="18"/>
  <c r="F115" i="18"/>
  <c r="E111" i="18"/>
  <c r="F111" i="18"/>
  <c r="E107" i="18"/>
  <c r="D107" i="18"/>
  <c r="E103" i="18"/>
  <c r="F103" i="18"/>
  <c r="E99" i="18"/>
  <c r="F99" i="18"/>
  <c r="E95" i="18"/>
  <c r="D95" i="18"/>
  <c r="E91" i="18"/>
  <c r="F91" i="18"/>
  <c r="N123" i="18"/>
  <c r="I123" i="18" s="1"/>
  <c r="N115" i="18"/>
  <c r="I115" i="18" s="1"/>
  <c r="N107" i="18"/>
  <c r="I107" i="18" s="1"/>
  <c r="N99" i="18"/>
  <c r="I99" i="18" s="1"/>
  <c r="N91" i="18"/>
  <c r="I91" i="18" s="1"/>
  <c r="N130" i="18"/>
  <c r="I130" i="18" s="1"/>
  <c r="N122" i="18"/>
  <c r="I122" i="18" s="1"/>
  <c r="J122" i="18" s="1"/>
  <c r="N118" i="18"/>
  <c r="I118" i="18" s="1"/>
  <c r="N114" i="18"/>
  <c r="I114" i="18" s="1"/>
  <c r="N110" i="18"/>
  <c r="I110" i="18" s="1"/>
  <c r="N106" i="18"/>
  <c r="I106" i="18" s="1"/>
  <c r="N102" i="18"/>
  <c r="I102" i="18" s="1"/>
  <c r="N98" i="18"/>
  <c r="I98" i="18" s="1"/>
  <c r="N94" i="18"/>
  <c r="I94" i="18" s="1"/>
  <c r="N90" i="18"/>
  <c r="I90" i="18" s="1"/>
  <c r="F110" i="18"/>
  <c r="D114" i="18"/>
  <c r="E130" i="18"/>
  <c r="H55" i="15"/>
  <c r="M55" i="15" s="1"/>
  <c r="H24" i="16"/>
  <c r="J24" i="16" s="1"/>
  <c r="M24" i="16" s="1"/>
  <c r="H39" i="16"/>
  <c r="J45" i="16"/>
  <c r="M45" i="16" s="1"/>
  <c r="H25" i="15"/>
  <c r="M25" i="15" s="1"/>
  <c r="H85" i="18"/>
  <c r="J84" i="18"/>
  <c r="H101" i="18"/>
  <c r="E119" i="18"/>
  <c r="E123" i="18"/>
  <c r="E127" i="18"/>
  <c r="D115" i="18"/>
  <c r="H83" i="17"/>
  <c r="M83" i="17" s="1"/>
  <c r="J54" i="16"/>
  <c r="M54" i="16" s="1"/>
  <c r="J39" i="16"/>
  <c r="H46" i="15"/>
  <c r="M46" i="15" s="1"/>
  <c r="F15" i="15"/>
  <c r="F43" i="15"/>
  <c r="F47" i="15"/>
  <c r="F51" i="15"/>
  <c r="D16" i="15"/>
  <c r="E20" i="15"/>
  <c r="D23" i="15"/>
  <c r="E24" i="15"/>
  <c r="D27" i="15"/>
  <c r="E28" i="15"/>
  <c r="D31" i="15"/>
  <c r="E32" i="15"/>
  <c r="D35" i="15"/>
  <c r="E36" i="15"/>
  <c r="D39" i="15"/>
  <c r="D44" i="15"/>
  <c r="D48" i="15"/>
  <c r="D52" i="15"/>
  <c r="D19" i="15"/>
  <c r="S51" i="21"/>
  <c r="S50" i="21"/>
  <c r="J85" i="18" l="1"/>
  <c r="M85" i="18"/>
  <c r="J101" i="18"/>
  <c r="M101" i="18"/>
  <c r="BA162" i="6"/>
  <c r="BA75" i="6"/>
  <c r="GB182" i="29"/>
  <c r="GB170" i="29"/>
  <c r="GB125" i="29"/>
  <c r="GB77" i="29"/>
  <c r="GB61" i="29"/>
  <c r="GB57" i="29"/>
  <c r="K192" i="9"/>
  <c r="L192" i="9"/>
  <c r="JH186" i="29"/>
  <c r="JF186" i="29"/>
  <c r="JF694" i="29" s="1"/>
  <c r="HM186" i="29"/>
  <c r="HM694" i="29" s="1"/>
  <c r="GJ11" i="29"/>
  <c r="GJ12" i="29"/>
  <c r="GJ13" i="29"/>
  <c r="GJ14" i="29"/>
  <c r="GJ15" i="29"/>
  <c r="GJ16" i="29"/>
  <c r="GJ17" i="29"/>
  <c r="GJ18" i="29"/>
  <c r="GJ19" i="29"/>
  <c r="GJ20" i="29"/>
  <c r="GJ21" i="29"/>
  <c r="GJ22" i="29"/>
  <c r="GJ23" i="29"/>
  <c r="GJ24" i="29"/>
  <c r="GJ25" i="29"/>
  <c r="GJ26" i="29"/>
  <c r="GJ27" i="29"/>
  <c r="GJ28" i="29"/>
  <c r="GJ29" i="29"/>
  <c r="GJ30" i="29"/>
  <c r="GJ31" i="29"/>
  <c r="GJ32" i="29"/>
  <c r="GJ33" i="29"/>
  <c r="GJ34" i="29"/>
  <c r="GJ35" i="29"/>
  <c r="GJ36" i="29"/>
  <c r="GJ37" i="29"/>
  <c r="GJ38" i="29"/>
  <c r="GJ39" i="29"/>
  <c r="GJ40" i="29"/>
  <c r="GJ42" i="29"/>
  <c r="GJ43" i="29"/>
  <c r="GJ44" i="29"/>
  <c r="GJ45" i="29"/>
  <c r="GJ46" i="29"/>
  <c r="GJ47" i="29"/>
  <c r="GJ48" i="29"/>
  <c r="GJ49" i="29"/>
  <c r="GJ50" i="29"/>
  <c r="GJ51" i="29"/>
  <c r="GJ52" i="29"/>
  <c r="GJ53" i="29"/>
  <c r="GJ54" i="29"/>
  <c r="GJ55" i="29"/>
  <c r="GJ56" i="29"/>
  <c r="GJ57" i="29"/>
  <c r="GJ58" i="29"/>
  <c r="GJ59" i="29"/>
  <c r="GJ60" i="29"/>
  <c r="GJ61" i="29"/>
  <c r="GJ62" i="29"/>
  <c r="GJ63" i="29"/>
  <c r="GJ64" i="29"/>
  <c r="GJ65" i="29"/>
  <c r="GJ66" i="29"/>
  <c r="GJ67" i="29"/>
  <c r="GJ68" i="29"/>
  <c r="GJ69" i="29"/>
  <c r="GJ70" i="29"/>
  <c r="GJ71" i="29"/>
  <c r="GJ72" i="29"/>
  <c r="GJ73" i="29"/>
  <c r="GJ74" i="29"/>
  <c r="GJ75" i="29"/>
  <c r="GJ76" i="29"/>
  <c r="GJ77" i="29"/>
  <c r="GJ78" i="29"/>
  <c r="GJ79" i="29"/>
  <c r="GJ80" i="29"/>
  <c r="GJ81" i="29"/>
  <c r="GJ82" i="29"/>
  <c r="GJ83" i="29"/>
  <c r="GJ84" i="29"/>
  <c r="GJ85" i="29"/>
  <c r="GJ87" i="29"/>
  <c r="GJ88" i="29"/>
  <c r="GJ89" i="29"/>
  <c r="GJ90" i="29"/>
  <c r="GJ91" i="29"/>
  <c r="GJ92" i="29"/>
  <c r="GJ93" i="29"/>
  <c r="GJ94" i="29"/>
  <c r="GJ95" i="29"/>
  <c r="GJ96" i="29"/>
  <c r="GJ97" i="29"/>
  <c r="GJ98" i="29"/>
  <c r="GJ99" i="29"/>
  <c r="GJ100" i="29"/>
  <c r="GJ101" i="29"/>
  <c r="GJ102" i="29"/>
  <c r="GJ103" i="29"/>
  <c r="GJ104" i="29"/>
  <c r="GJ105" i="29"/>
  <c r="GJ106" i="29"/>
  <c r="GJ107" i="29"/>
  <c r="GJ108" i="29"/>
  <c r="GJ109" i="29"/>
  <c r="GJ110" i="29"/>
  <c r="GJ111" i="29"/>
  <c r="GJ112" i="29"/>
  <c r="GJ113" i="29"/>
  <c r="GJ114" i="29"/>
  <c r="GJ115" i="29"/>
  <c r="GJ116" i="29"/>
  <c r="GJ117" i="29"/>
  <c r="GJ118" i="29"/>
  <c r="GJ119" i="29"/>
  <c r="GJ120" i="29"/>
  <c r="GJ121" i="29"/>
  <c r="GJ122" i="29"/>
  <c r="GJ123" i="29"/>
  <c r="GJ124" i="29"/>
  <c r="GJ125" i="29"/>
  <c r="GJ126" i="29"/>
  <c r="GJ128" i="29"/>
  <c r="GJ129" i="29"/>
  <c r="GJ130" i="29"/>
  <c r="GJ131" i="29"/>
  <c r="GJ132" i="29"/>
  <c r="GJ133" i="29"/>
  <c r="GJ134" i="29"/>
  <c r="GJ135" i="29"/>
  <c r="GJ136" i="29"/>
  <c r="GJ137" i="29"/>
  <c r="GJ138" i="29"/>
  <c r="GJ139" i="29"/>
  <c r="GJ140" i="29"/>
  <c r="GJ141" i="29"/>
  <c r="GJ142" i="29"/>
  <c r="GJ143" i="29"/>
  <c r="GJ144" i="29"/>
  <c r="GJ145" i="29"/>
  <c r="GJ146" i="29"/>
  <c r="GJ147" i="29"/>
  <c r="GJ148" i="29"/>
  <c r="GJ149" i="29"/>
  <c r="GJ150" i="29"/>
  <c r="GJ151" i="29"/>
  <c r="GJ152" i="29"/>
  <c r="GJ153" i="29"/>
  <c r="GJ154" i="29"/>
  <c r="GJ155" i="29"/>
  <c r="GJ156" i="29"/>
  <c r="GJ157" i="29"/>
  <c r="GJ158" i="29"/>
  <c r="GJ159" i="29"/>
  <c r="GJ160" i="29"/>
  <c r="GJ161" i="29"/>
  <c r="GJ162" i="29"/>
  <c r="GJ163" i="29"/>
  <c r="GJ164" i="29"/>
  <c r="GJ165" i="29"/>
  <c r="GJ166" i="29"/>
  <c r="GJ167" i="29"/>
  <c r="GJ168" i="29"/>
  <c r="GJ169" i="29"/>
  <c r="GJ170" i="29"/>
  <c r="GJ171" i="29"/>
  <c r="GJ172" i="29"/>
  <c r="GJ173" i="29"/>
  <c r="GJ174" i="29"/>
  <c r="GJ175" i="29"/>
  <c r="GJ176" i="29"/>
  <c r="GJ177" i="29"/>
  <c r="GJ178" i="29"/>
  <c r="GJ179" i="29"/>
  <c r="GJ180" i="29"/>
  <c r="GJ181" i="29"/>
  <c r="GJ182" i="29"/>
  <c r="GJ183" i="29"/>
  <c r="GJ184" i="29"/>
  <c r="I127" i="29"/>
  <c r="GJ127" i="29" s="1"/>
  <c r="I86" i="29"/>
  <c r="GJ86" i="29" s="1"/>
  <c r="I41" i="29"/>
  <c r="GJ41" i="29" s="1"/>
  <c r="GB186" i="29" l="1"/>
  <c r="BK187" i="6"/>
  <c r="C101" i="6"/>
  <c r="C99" i="6"/>
  <c r="C182" i="6"/>
  <c r="D142" i="9"/>
  <c r="M10" i="9"/>
  <c r="JI1" i="29" l="1"/>
  <c r="JK1" i="29"/>
  <c r="BR129" i="6"/>
  <c r="GO182" i="29"/>
  <c r="GO164" i="29"/>
  <c r="GO144" i="29"/>
  <c r="GO125" i="29"/>
  <c r="GO61" i="29"/>
  <c r="GO57" i="29"/>
  <c r="GO186" i="29" s="1"/>
  <c r="JI722" i="29"/>
  <c r="C721" i="29"/>
  <c r="D721" i="29"/>
  <c r="E721" i="29"/>
  <c r="F721" i="29"/>
  <c r="G721" i="29"/>
  <c r="H721" i="29"/>
  <c r="I721" i="29"/>
  <c r="J721" i="29"/>
  <c r="K721" i="29"/>
  <c r="L721" i="29"/>
  <c r="M721" i="29"/>
  <c r="N721" i="29"/>
  <c r="O721" i="29"/>
  <c r="P721" i="29"/>
  <c r="Q721" i="29"/>
  <c r="R721" i="29"/>
  <c r="S721" i="29"/>
  <c r="T721" i="29"/>
  <c r="U721" i="29"/>
  <c r="V721" i="29"/>
  <c r="W721" i="29"/>
  <c r="X721" i="29"/>
  <c r="Y721" i="29"/>
  <c r="Z721" i="29"/>
  <c r="AA721" i="29"/>
  <c r="AB721" i="29"/>
  <c r="AC721" i="29"/>
  <c r="AD721" i="29"/>
  <c r="AE721" i="29"/>
  <c r="AF721" i="29"/>
  <c r="AG721" i="29"/>
  <c r="AH721" i="29"/>
  <c r="AI721" i="29"/>
  <c r="AJ721" i="29"/>
  <c r="AK721" i="29"/>
  <c r="AL721" i="29"/>
  <c r="AM721" i="29"/>
  <c r="AN721" i="29"/>
  <c r="AO721" i="29"/>
  <c r="AP721" i="29"/>
  <c r="AQ721" i="29"/>
  <c r="AR721" i="29"/>
  <c r="AS721" i="29"/>
  <c r="AT721" i="29"/>
  <c r="AU721" i="29"/>
  <c r="AV721" i="29"/>
  <c r="AW721" i="29"/>
  <c r="AX721" i="29"/>
  <c r="AY721" i="29"/>
  <c r="AZ721" i="29"/>
  <c r="BA721" i="29"/>
  <c r="BB721" i="29"/>
  <c r="BC721" i="29"/>
  <c r="BD721" i="29"/>
  <c r="BE721" i="29"/>
  <c r="BF721" i="29"/>
  <c r="BG721" i="29"/>
  <c r="BH721" i="29"/>
  <c r="BI721" i="29"/>
  <c r="BJ721" i="29"/>
  <c r="BK721" i="29"/>
  <c r="BL721" i="29"/>
  <c r="BM721" i="29"/>
  <c r="BN721" i="29"/>
  <c r="BO721" i="29"/>
  <c r="BP721" i="29"/>
  <c r="BQ721" i="29"/>
  <c r="BR721" i="29"/>
  <c r="BS721" i="29"/>
  <c r="BT721" i="29"/>
  <c r="BU721" i="29"/>
  <c r="BV721" i="29"/>
  <c r="BW721" i="29"/>
  <c r="BX721" i="29"/>
  <c r="BY721" i="29"/>
  <c r="BZ721" i="29"/>
  <c r="CA721" i="29"/>
  <c r="CB721" i="29"/>
  <c r="CC721" i="29"/>
  <c r="CD721" i="29"/>
  <c r="CE721" i="29"/>
  <c r="CF721" i="29"/>
  <c r="CG721" i="29"/>
  <c r="CH721" i="29"/>
  <c r="CI721" i="29"/>
  <c r="CJ721" i="29"/>
  <c r="CK721" i="29"/>
  <c r="CL721" i="29"/>
  <c r="CM721" i="29"/>
  <c r="CN721" i="29"/>
  <c r="CO721" i="29"/>
  <c r="CP721" i="29"/>
  <c r="CQ721" i="29"/>
  <c r="CR721" i="29"/>
  <c r="CS721" i="29"/>
  <c r="CT721" i="29"/>
  <c r="CU721" i="29"/>
  <c r="CV721" i="29"/>
  <c r="CW721" i="29"/>
  <c r="CX721" i="29"/>
  <c r="CY721" i="29"/>
  <c r="CZ721" i="29"/>
  <c r="DA721" i="29"/>
  <c r="DB721" i="29"/>
  <c r="DC721" i="29"/>
  <c r="DD721" i="29"/>
  <c r="DE721" i="29"/>
  <c r="DF721" i="29"/>
  <c r="DG721" i="29"/>
  <c r="DH721" i="29"/>
  <c r="DI721" i="29"/>
  <c r="DJ721" i="29"/>
  <c r="DK721" i="29"/>
  <c r="DL721" i="29"/>
  <c r="DM721" i="29"/>
  <c r="DN721" i="29"/>
  <c r="DO721" i="29"/>
  <c r="DP721" i="29"/>
  <c r="DQ721" i="29"/>
  <c r="DR721" i="29"/>
  <c r="DS721" i="29"/>
  <c r="DT721" i="29"/>
  <c r="DU721" i="29"/>
  <c r="DV721" i="29"/>
  <c r="DW721" i="29"/>
  <c r="DX721" i="29"/>
  <c r="DY721" i="29"/>
  <c r="DZ721" i="29"/>
  <c r="EA721" i="29"/>
  <c r="EB721" i="29"/>
  <c r="EC721" i="29"/>
  <c r="ED721" i="29"/>
  <c r="EE721" i="29"/>
  <c r="EF721" i="29"/>
  <c r="EG721" i="29"/>
  <c r="EH721" i="29"/>
  <c r="EI721" i="29"/>
  <c r="EJ721" i="29"/>
  <c r="EK721" i="29"/>
  <c r="EL721" i="29"/>
  <c r="EM721" i="29"/>
  <c r="EN721" i="29"/>
  <c r="EO721" i="29"/>
  <c r="EP721" i="29"/>
  <c r="EQ721" i="29"/>
  <c r="ER721" i="29"/>
  <c r="ES721" i="29"/>
  <c r="ET721" i="29"/>
  <c r="EU721" i="29"/>
  <c r="EV721" i="29"/>
  <c r="EW721" i="29"/>
  <c r="EX721" i="29"/>
  <c r="EY721" i="29"/>
  <c r="EZ721" i="29"/>
  <c r="FA721" i="29"/>
  <c r="FB721" i="29"/>
  <c r="FC721" i="29"/>
  <c r="FD721" i="29"/>
  <c r="FE721" i="29"/>
  <c r="FF721" i="29"/>
  <c r="FG721" i="29"/>
  <c r="FH721" i="29"/>
  <c r="FI721" i="29"/>
  <c r="FJ721" i="29"/>
  <c r="FK721" i="29"/>
  <c r="FL721" i="29"/>
  <c r="FM721" i="29"/>
  <c r="FN721" i="29"/>
  <c r="FO721" i="29"/>
  <c r="FP721" i="29"/>
  <c r="FQ721" i="29"/>
  <c r="FR721" i="29"/>
  <c r="FS721" i="29"/>
  <c r="FT721" i="29"/>
  <c r="FU721" i="29"/>
  <c r="FV721" i="29"/>
  <c r="FW721" i="29"/>
  <c r="FX721" i="29"/>
  <c r="FY721" i="29"/>
  <c r="FZ721" i="29"/>
  <c r="GA721" i="29"/>
  <c r="GB721" i="29"/>
  <c r="GC721" i="29"/>
  <c r="GD721" i="29"/>
  <c r="GE721" i="29"/>
  <c r="GF721" i="29"/>
  <c r="GG721" i="29"/>
  <c r="GH721" i="29"/>
  <c r="GI721" i="29"/>
  <c r="GJ721" i="29"/>
  <c r="GK721" i="29"/>
  <c r="GL721" i="29"/>
  <c r="GM721" i="29"/>
  <c r="GN721" i="29"/>
  <c r="GO721" i="29"/>
  <c r="GP721" i="29"/>
  <c r="GQ721" i="29"/>
  <c r="GR721" i="29"/>
  <c r="GS721" i="29"/>
  <c r="GT721" i="29"/>
  <c r="GU721" i="29"/>
  <c r="GV721" i="29"/>
  <c r="GW721" i="29"/>
  <c r="GX721" i="29"/>
  <c r="GY721" i="29"/>
  <c r="GZ721" i="29"/>
  <c r="HA721" i="29"/>
  <c r="HB721" i="29"/>
  <c r="HC721" i="29"/>
  <c r="HD721" i="29"/>
  <c r="HE721" i="29"/>
  <c r="HF721" i="29"/>
  <c r="HG721" i="29"/>
  <c r="HH721" i="29"/>
  <c r="HI721" i="29"/>
  <c r="HJ721" i="29"/>
  <c r="HK721" i="29"/>
  <c r="HL721" i="29"/>
  <c r="HM721" i="29"/>
  <c r="HN721" i="29"/>
  <c r="HO721" i="29"/>
  <c r="HP721" i="29"/>
  <c r="HQ721" i="29"/>
  <c r="HR721" i="29"/>
  <c r="HS721" i="29"/>
  <c r="HT721" i="29"/>
  <c r="HU721" i="29"/>
  <c r="HV721" i="29"/>
  <c r="HW721" i="29"/>
  <c r="HX721" i="29"/>
  <c r="HY721" i="29"/>
  <c r="HZ721" i="29"/>
  <c r="IA721" i="29"/>
  <c r="IB721" i="29"/>
  <c r="IC721" i="29"/>
  <c r="ID721" i="29"/>
  <c r="IE721" i="29"/>
  <c r="IF721" i="29"/>
  <c r="IG721" i="29"/>
  <c r="IH721" i="29"/>
  <c r="II721" i="29"/>
  <c r="IJ721" i="29"/>
  <c r="IK721" i="29"/>
  <c r="IL721" i="29"/>
  <c r="IM721" i="29"/>
  <c r="IN721" i="29"/>
  <c r="IO721" i="29"/>
  <c r="IP721" i="29"/>
  <c r="IQ721" i="29"/>
  <c r="IR721" i="29"/>
  <c r="IS721" i="29"/>
  <c r="IT721" i="29"/>
  <c r="IU721" i="29"/>
  <c r="IV721" i="29"/>
  <c r="IW721" i="29"/>
  <c r="IX721" i="29"/>
  <c r="IY721" i="29"/>
  <c r="IZ721" i="29"/>
  <c r="JA721" i="29"/>
  <c r="JB721" i="29"/>
  <c r="JC721" i="29"/>
  <c r="JD721" i="29"/>
  <c r="JE721" i="29"/>
  <c r="JF721" i="29"/>
  <c r="JG721" i="29"/>
  <c r="JH721" i="29"/>
  <c r="JI721" i="29"/>
  <c r="JJ721" i="29"/>
  <c r="JK721" i="29"/>
  <c r="B721" i="29"/>
  <c r="B13" i="29"/>
  <c r="GI13" i="29" s="1"/>
  <c r="B14" i="29"/>
  <c r="GI14" i="29" s="1"/>
  <c r="B15" i="29"/>
  <c r="GH15" i="29" s="1"/>
  <c r="B16" i="29"/>
  <c r="GH16" i="29" s="1"/>
  <c r="B17" i="29"/>
  <c r="GI17" i="29" s="1"/>
  <c r="B18" i="29"/>
  <c r="GI18" i="29" s="1"/>
  <c r="B19" i="29"/>
  <c r="GI19" i="29" s="1"/>
  <c r="B20" i="29"/>
  <c r="GH20" i="29" s="1"/>
  <c r="B21" i="29"/>
  <c r="GI21" i="29" s="1"/>
  <c r="B22" i="29"/>
  <c r="GI22" i="29" s="1"/>
  <c r="B23" i="29"/>
  <c r="GI23" i="29" s="1"/>
  <c r="B24" i="29"/>
  <c r="GI24" i="29" s="1"/>
  <c r="B25" i="29"/>
  <c r="GI25" i="29" s="1"/>
  <c r="B26" i="29"/>
  <c r="B27" i="29"/>
  <c r="GH27" i="29" s="1"/>
  <c r="B28" i="29"/>
  <c r="GI28" i="29" s="1"/>
  <c r="B29" i="29"/>
  <c r="GH29" i="29" s="1"/>
  <c r="B30" i="29"/>
  <c r="B31" i="29"/>
  <c r="GH31" i="29" s="1"/>
  <c r="B32" i="29"/>
  <c r="GI32" i="29" s="1"/>
  <c r="B33" i="29"/>
  <c r="GH33" i="29" s="1"/>
  <c r="B34" i="29"/>
  <c r="GH34" i="29" s="1"/>
  <c r="B35" i="29"/>
  <c r="GH35" i="29" s="1"/>
  <c r="B36" i="29"/>
  <c r="GI36" i="29" s="1"/>
  <c r="B37" i="29"/>
  <c r="GI37" i="29" s="1"/>
  <c r="B38" i="29"/>
  <c r="B39" i="29"/>
  <c r="GI39" i="29" s="1"/>
  <c r="B40" i="29"/>
  <c r="GI40" i="29" s="1"/>
  <c r="B41" i="29"/>
  <c r="GI41" i="29" s="1"/>
  <c r="B42" i="29"/>
  <c r="GI42" i="29" s="1"/>
  <c r="B43" i="29"/>
  <c r="GH43" i="29" s="1"/>
  <c r="B44" i="29"/>
  <c r="GH44" i="29" s="1"/>
  <c r="B45" i="29"/>
  <c r="GH45" i="29" s="1"/>
  <c r="B46" i="29"/>
  <c r="B47" i="29"/>
  <c r="GH47" i="29" s="1"/>
  <c r="B48" i="29"/>
  <c r="GI48" i="29" s="1"/>
  <c r="B49" i="29"/>
  <c r="GI49" i="29" s="1"/>
  <c r="B50" i="29"/>
  <c r="GH50" i="29" s="1"/>
  <c r="B51" i="29"/>
  <c r="GI51" i="29" s="1"/>
  <c r="B52" i="29"/>
  <c r="GH52" i="29" s="1"/>
  <c r="B53" i="29"/>
  <c r="GI53" i="29" s="1"/>
  <c r="B54" i="29"/>
  <c r="B55" i="29"/>
  <c r="GH55" i="29" s="1"/>
  <c r="B56" i="29"/>
  <c r="GI56" i="29" s="1"/>
  <c r="B57" i="29"/>
  <c r="GI57" i="29" s="1"/>
  <c r="B58" i="29"/>
  <c r="GI58" i="29" s="1"/>
  <c r="B59" i="29"/>
  <c r="GI59" i="29" s="1"/>
  <c r="B60" i="29"/>
  <c r="GI60" i="29" s="1"/>
  <c r="B61" i="29"/>
  <c r="GH61" i="29" s="1"/>
  <c r="B62" i="29"/>
  <c r="B63" i="29"/>
  <c r="GH63" i="29" s="1"/>
  <c r="B64" i="29"/>
  <c r="GI64" i="29" s="1"/>
  <c r="B65" i="29"/>
  <c r="GI65" i="29" s="1"/>
  <c r="B66" i="29"/>
  <c r="GI66" i="29" s="1"/>
  <c r="B67" i="29"/>
  <c r="GH67" i="29" s="1"/>
  <c r="B68" i="29"/>
  <c r="GH68" i="29" s="1"/>
  <c r="B69" i="29"/>
  <c r="GI69" i="29" s="1"/>
  <c r="B70" i="29"/>
  <c r="B71" i="29"/>
  <c r="GI71" i="29" s="1"/>
  <c r="B72" i="29"/>
  <c r="GI72" i="29" s="1"/>
  <c r="B73" i="29"/>
  <c r="GH73" i="29" s="1"/>
  <c r="B74" i="29"/>
  <c r="B75" i="29"/>
  <c r="GH75" i="29" s="1"/>
  <c r="B76" i="29"/>
  <c r="GH76" i="29" s="1"/>
  <c r="B77" i="29"/>
  <c r="GI77" i="29" s="1"/>
  <c r="B78" i="29"/>
  <c r="B79" i="29"/>
  <c r="GH79" i="29" s="1"/>
  <c r="B80" i="29"/>
  <c r="GI80" i="29" s="1"/>
  <c r="B81" i="29"/>
  <c r="GI81" i="29" s="1"/>
  <c r="B82" i="29"/>
  <c r="GI82" i="29" s="1"/>
  <c r="B83" i="29"/>
  <c r="GH83" i="29" s="1"/>
  <c r="B84" i="29"/>
  <c r="GH84" i="29" s="1"/>
  <c r="B85" i="29"/>
  <c r="GH85" i="29" s="1"/>
  <c r="B86" i="29"/>
  <c r="B87" i="29"/>
  <c r="GH87" i="29" s="1"/>
  <c r="B88" i="29"/>
  <c r="GH88" i="29" s="1"/>
  <c r="B89" i="29"/>
  <c r="GH89" i="29" s="1"/>
  <c r="B90" i="29"/>
  <c r="GH90" i="29" s="1"/>
  <c r="B91" i="29"/>
  <c r="GH91" i="29" s="1"/>
  <c r="B92" i="29"/>
  <c r="GH92" i="29" s="1"/>
  <c r="B93" i="29"/>
  <c r="GH93" i="29" s="1"/>
  <c r="B94" i="29"/>
  <c r="B95" i="29"/>
  <c r="GH95" i="29" s="1"/>
  <c r="B96" i="29"/>
  <c r="GH96" i="29" s="1"/>
  <c r="B97" i="29"/>
  <c r="GI97" i="29" s="1"/>
  <c r="B98" i="29"/>
  <c r="GH98" i="29" s="1"/>
  <c r="B99" i="29"/>
  <c r="GH99" i="29" s="1"/>
  <c r="B100" i="29"/>
  <c r="GH100" i="29" s="1"/>
  <c r="B101" i="29"/>
  <c r="GH101" i="29" s="1"/>
  <c r="B102" i="29"/>
  <c r="B103" i="29"/>
  <c r="GH103" i="29" s="1"/>
  <c r="B104" i="29"/>
  <c r="GH104" i="29" s="1"/>
  <c r="B105" i="29"/>
  <c r="B106" i="29"/>
  <c r="B107" i="29"/>
  <c r="GH107" i="29" s="1"/>
  <c r="B108" i="29"/>
  <c r="GH108" i="29" s="1"/>
  <c r="B109" i="29"/>
  <c r="GH109" i="29" s="1"/>
  <c r="B110" i="29"/>
  <c r="B111" i="29"/>
  <c r="GH111" i="29" s="1"/>
  <c r="B112" i="29"/>
  <c r="GH112" i="29" s="1"/>
  <c r="B113" i="29"/>
  <c r="GH113" i="29" s="1"/>
  <c r="B114" i="29"/>
  <c r="B115" i="29"/>
  <c r="GI115" i="29" s="1"/>
  <c r="B116" i="29"/>
  <c r="GH116" i="29" s="1"/>
  <c r="B117" i="29"/>
  <c r="GI117" i="29" s="1"/>
  <c r="B118" i="29"/>
  <c r="B119" i="29"/>
  <c r="GI119" i="29" s="1"/>
  <c r="B120" i="29"/>
  <c r="GH120" i="29" s="1"/>
  <c r="B121" i="29"/>
  <c r="GI121" i="29" s="1"/>
  <c r="B122" i="29"/>
  <c r="GH122" i="29" s="1"/>
  <c r="B123" i="29"/>
  <c r="GI123" i="29" s="1"/>
  <c r="B124" i="29"/>
  <c r="GH124" i="29" s="1"/>
  <c r="B125" i="29"/>
  <c r="GI125" i="29" s="1"/>
  <c r="B126" i="29"/>
  <c r="B127" i="29"/>
  <c r="GH127" i="29" s="1"/>
  <c r="B128" i="29"/>
  <c r="GI128" i="29" s="1"/>
  <c r="B129" i="29"/>
  <c r="GI129" i="29" s="1"/>
  <c r="B130" i="29"/>
  <c r="GH130" i="29" s="1"/>
  <c r="B131" i="29"/>
  <c r="GI131" i="29" s="1"/>
  <c r="B132" i="29"/>
  <c r="GH132" i="29" s="1"/>
  <c r="B133" i="29"/>
  <c r="GH133" i="29" s="1"/>
  <c r="B134" i="29"/>
  <c r="B135" i="29"/>
  <c r="GH135" i="29" s="1"/>
  <c r="B136" i="29"/>
  <c r="GH136" i="29" s="1"/>
  <c r="B137" i="29"/>
  <c r="GI137" i="29" s="1"/>
  <c r="B138" i="29"/>
  <c r="GI138" i="29" s="1"/>
  <c r="B139" i="29"/>
  <c r="GH139" i="29" s="1"/>
  <c r="B140" i="29"/>
  <c r="GI140" i="29" s="1"/>
  <c r="B141" i="29"/>
  <c r="GH141" i="29" s="1"/>
  <c r="B142" i="29"/>
  <c r="B143" i="29"/>
  <c r="GH143" i="29" s="1"/>
  <c r="B144" i="29"/>
  <c r="GH144" i="29" s="1"/>
  <c r="B145" i="29"/>
  <c r="GI145" i="29" s="1"/>
  <c r="B146" i="29"/>
  <c r="GH146" i="29" s="1"/>
  <c r="B147" i="29"/>
  <c r="GH147" i="29" s="1"/>
  <c r="B148" i="29"/>
  <c r="GH148" i="29" s="1"/>
  <c r="B149" i="29"/>
  <c r="GH149" i="29" s="1"/>
  <c r="B150" i="29"/>
  <c r="B151" i="29"/>
  <c r="GH151" i="29" s="1"/>
  <c r="B152" i="29"/>
  <c r="GH152" i="29" s="1"/>
  <c r="B153" i="29"/>
  <c r="GH153" i="29" s="1"/>
  <c r="B154" i="29"/>
  <c r="GH154" i="29" s="1"/>
  <c r="B155" i="29"/>
  <c r="GH155" i="29" s="1"/>
  <c r="B156" i="29"/>
  <c r="B157" i="29"/>
  <c r="GH157" i="29" s="1"/>
  <c r="B158" i="29"/>
  <c r="B159" i="29"/>
  <c r="GH159" i="29" s="1"/>
  <c r="B160" i="29"/>
  <c r="GH160" i="29" s="1"/>
  <c r="B161" i="29"/>
  <c r="GH161" i="29" s="1"/>
  <c r="B162" i="29"/>
  <c r="GH162" i="29" s="1"/>
  <c r="B163" i="29"/>
  <c r="GH163" i="29" s="1"/>
  <c r="B164" i="29"/>
  <c r="GH164" i="29" s="1"/>
  <c r="B165" i="29"/>
  <c r="GH165" i="29" s="1"/>
  <c r="B166" i="29"/>
  <c r="B167" i="29"/>
  <c r="GH167" i="29" s="1"/>
  <c r="B168" i="29"/>
  <c r="GH168" i="29" s="1"/>
  <c r="B169" i="29"/>
  <c r="GH169" i="29" s="1"/>
  <c r="B170" i="29"/>
  <c r="GH170" i="29" s="1"/>
  <c r="B171" i="29"/>
  <c r="GH171" i="29" s="1"/>
  <c r="B172" i="29"/>
  <c r="GH172" i="29" s="1"/>
  <c r="B173" i="29"/>
  <c r="GH173" i="29" s="1"/>
  <c r="B174" i="29"/>
  <c r="B175" i="29"/>
  <c r="GH175" i="29" s="1"/>
  <c r="B176" i="29"/>
  <c r="GH176" i="29" s="1"/>
  <c r="B177" i="29"/>
  <c r="B178" i="29"/>
  <c r="GH178" i="29" s="1"/>
  <c r="B179" i="29"/>
  <c r="GH179" i="29" s="1"/>
  <c r="B180" i="29"/>
  <c r="GH180" i="29" s="1"/>
  <c r="B181" i="29"/>
  <c r="B182" i="29"/>
  <c r="B183" i="29"/>
  <c r="GH183" i="29" s="1"/>
  <c r="B184" i="29"/>
  <c r="GH184" i="29" s="1"/>
  <c r="B10" i="29"/>
  <c r="GH10" i="29" s="1"/>
  <c r="B11" i="29"/>
  <c r="GI11" i="29" s="1"/>
  <c r="B12" i="29"/>
  <c r="GI12" i="29" s="1"/>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9" i="29"/>
  <c r="GI20" i="29"/>
  <c r="GI10" i="29"/>
  <c r="B9" i="29"/>
  <c r="JK694" i="29"/>
  <c r="JK722" i="29" s="1"/>
  <c r="O694" i="29"/>
  <c r="O722" i="29" s="1"/>
  <c r="N694" i="29"/>
  <c r="N722" i="29" s="1"/>
  <c r="JH542" i="29"/>
  <c r="JE542" i="29"/>
  <c r="JD542" i="29"/>
  <c r="JC542" i="29"/>
  <c r="JB542" i="29"/>
  <c r="JA542" i="29"/>
  <c r="IZ542" i="29"/>
  <c r="IY542" i="29"/>
  <c r="IV542" i="29"/>
  <c r="IU542" i="29"/>
  <c r="IT542" i="29"/>
  <c r="IS542" i="29"/>
  <c r="IR542" i="29"/>
  <c r="IQ542" i="29"/>
  <c r="IP542" i="29"/>
  <c r="IO542" i="29"/>
  <c r="IN542" i="29"/>
  <c r="IM542" i="29"/>
  <c r="IL542" i="29"/>
  <c r="IK542" i="29"/>
  <c r="IJ542" i="29"/>
  <c r="II542" i="29"/>
  <c r="IH542" i="29"/>
  <c r="IG542" i="29"/>
  <c r="IF542" i="29"/>
  <c r="IE542" i="29"/>
  <c r="ID542" i="29"/>
  <c r="IC542" i="29"/>
  <c r="IB542" i="29"/>
  <c r="IA542" i="29"/>
  <c r="HZ542" i="29"/>
  <c r="HY542" i="29"/>
  <c r="HX542" i="29"/>
  <c r="HW542" i="29"/>
  <c r="HU542" i="29"/>
  <c r="HT542" i="29"/>
  <c r="HS542" i="29"/>
  <c r="HR542" i="29"/>
  <c r="HL542" i="29"/>
  <c r="HK542" i="29"/>
  <c r="HJ542" i="29"/>
  <c r="HI542" i="29"/>
  <c r="HH542" i="29"/>
  <c r="HG542" i="29"/>
  <c r="HE542" i="29"/>
  <c r="HD542" i="29"/>
  <c r="HC542" i="29"/>
  <c r="HB542" i="29"/>
  <c r="HA542" i="29"/>
  <c r="GZ542" i="29"/>
  <c r="GX542" i="29"/>
  <c r="GV542" i="29"/>
  <c r="GU542" i="29"/>
  <c r="GT542" i="29"/>
  <c r="GS542" i="29"/>
  <c r="GQ542" i="29"/>
  <c r="GP542" i="29"/>
  <c r="GO542" i="29"/>
  <c r="GL542" i="29"/>
  <c r="GJ542" i="29"/>
  <c r="GI542" i="29"/>
  <c r="GH542" i="29"/>
  <c r="GG542" i="29"/>
  <c r="GF542" i="29"/>
  <c r="GE542" i="29"/>
  <c r="GC542" i="29"/>
  <c r="GB542" i="29"/>
  <c r="GA542" i="29"/>
  <c r="FZ542" i="29"/>
  <c r="FY542" i="29"/>
  <c r="FX542" i="29"/>
  <c r="FW542" i="29"/>
  <c r="FV542" i="29"/>
  <c r="FU542" i="29"/>
  <c r="FT542" i="29"/>
  <c r="FS542" i="29"/>
  <c r="FR542" i="29"/>
  <c r="FQ542" i="29"/>
  <c r="FP542" i="29"/>
  <c r="FO542" i="29"/>
  <c r="FN542" i="29"/>
  <c r="FM542" i="29"/>
  <c r="FL542" i="29"/>
  <c r="FK542" i="29"/>
  <c r="FJ542" i="29"/>
  <c r="FI542" i="29"/>
  <c r="FH542" i="29"/>
  <c r="FG542" i="29"/>
  <c r="FF542" i="29"/>
  <c r="FE542" i="29"/>
  <c r="FD542" i="29"/>
  <c r="FC542" i="29"/>
  <c r="FB542" i="29"/>
  <c r="FA542" i="29"/>
  <c r="EZ542" i="29"/>
  <c r="EY542" i="29"/>
  <c r="EX542" i="29"/>
  <c r="EW542" i="29"/>
  <c r="EV542" i="29"/>
  <c r="EU542" i="29"/>
  <c r="ET542" i="29"/>
  <c r="ES542" i="29"/>
  <c r="EQ542" i="29"/>
  <c r="EP542" i="29"/>
  <c r="EO542" i="29"/>
  <c r="EN542" i="29"/>
  <c r="EM542" i="29"/>
  <c r="EL542" i="29"/>
  <c r="EK542" i="29"/>
  <c r="EJ542" i="29"/>
  <c r="EI542" i="29"/>
  <c r="EH542" i="29"/>
  <c r="EG542" i="29"/>
  <c r="EF542" i="29"/>
  <c r="EE542" i="29"/>
  <c r="ED542" i="29"/>
  <c r="EC542" i="29"/>
  <c r="EB542" i="29"/>
  <c r="EA542" i="29"/>
  <c r="DZ542" i="29"/>
  <c r="DY542" i="29"/>
  <c r="DX542" i="29"/>
  <c r="DW542" i="29"/>
  <c r="DV542" i="29"/>
  <c r="DU542" i="29"/>
  <c r="DT542" i="29"/>
  <c r="DS542" i="29"/>
  <c r="DR542" i="29"/>
  <c r="DQ542" i="29"/>
  <c r="DP542" i="29"/>
  <c r="DO542" i="29"/>
  <c r="DN542" i="29"/>
  <c r="DM542" i="29"/>
  <c r="DL542" i="29"/>
  <c r="DK542" i="29"/>
  <c r="DJ542" i="29"/>
  <c r="DI542" i="29"/>
  <c r="DH542" i="29"/>
  <c r="DG542" i="29"/>
  <c r="DF542" i="29"/>
  <c r="DE542" i="29"/>
  <c r="DD542" i="29"/>
  <c r="DC542" i="29"/>
  <c r="DB542" i="29"/>
  <c r="DA542" i="29"/>
  <c r="CZ542" i="29"/>
  <c r="CY542" i="29"/>
  <c r="CX542" i="29"/>
  <c r="CW542" i="29"/>
  <c r="CV542" i="29"/>
  <c r="CU542" i="29"/>
  <c r="CT542" i="29"/>
  <c r="CS542" i="29"/>
  <c r="CR542" i="29"/>
  <c r="CQ542" i="29"/>
  <c r="CP542" i="29"/>
  <c r="CO542" i="29"/>
  <c r="CN542" i="29"/>
  <c r="CM542" i="29"/>
  <c r="CL542" i="29"/>
  <c r="CK542" i="29"/>
  <c r="CJ542" i="29"/>
  <c r="CI542" i="29"/>
  <c r="CH542" i="29"/>
  <c r="CG542" i="29"/>
  <c r="CF542" i="29"/>
  <c r="CE542" i="29"/>
  <c r="CD542" i="29"/>
  <c r="CC542" i="29"/>
  <c r="CB542" i="29"/>
  <c r="CA542" i="29"/>
  <c r="BZ542" i="29"/>
  <c r="BY542" i="29"/>
  <c r="BX542" i="29"/>
  <c r="BW542" i="29"/>
  <c r="BV542" i="29"/>
  <c r="BU542" i="29"/>
  <c r="BT542" i="29"/>
  <c r="BS542" i="29"/>
  <c r="BR542" i="29"/>
  <c r="BQ542" i="29"/>
  <c r="BP542" i="29"/>
  <c r="BO542" i="29"/>
  <c r="BN542" i="29"/>
  <c r="BM542" i="29"/>
  <c r="BL542" i="29"/>
  <c r="BK542" i="29"/>
  <c r="BJ542" i="29"/>
  <c r="BI542" i="29"/>
  <c r="BH542" i="29"/>
  <c r="BG542" i="29"/>
  <c r="BF542" i="29"/>
  <c r="BE542" i="29"/>
  <c r="BD542" i="29"/>
  <c r="BC542" i="29"/>
  <c r="BB542" i="29"/>
  <c r="BA542" i="29"/>
  <c r="AZ542" i="29"/>
  <c r="AY542" i="29"/>
  <c r="AX542" i="29"/>
  <c r="AW542" i="29"/>
  <c r="AV542" i="29"/>
  <c r="AU542" i="29"/>
  <c r="AT542" i="29"/>
  <c r="AS542" i="29"/>
  <c r="AR542" i="29"/>
  <c r="AQ542" i="29"/>
  <c r="AP542" i="29"/>
  <c r="AO542" i="29"/>
  <c r="AN542" i="29"/>
  <c r="AM542" i="29"/>
  <c r="AL542" i="29"/>
  <c r="AK542" i="29"/>
  <c r="AJ542" i="29"/>
  <c r="AI542" i="29"/>
  <c r="AH542" i="29"/>
  <c r="AG542" i="29"/>
  <c r="AF542" i="29"/>
  <c r="AE542" i="29"/>
  <c r="AD542" i="29"/>
  <c r="AC542" i="29"/>
  <c r="AB542" i="29"/>
  <c r="AA542" i="29"/>
  <c r="Z542" i="29"/>
  <c r="Y542" i="29"/>
  <c r="X542" i="29"/>
  <c r="W542" i="29"/>
  <c r="V542" i="29"/>
  <c r="U542" i="29"/>
  <c r="T542" i="29"/>
  <c r="S542" i="29"/>
  <c r="R542" i="29"/>
  <c r="Q542" i="29"/>
  <c r="P542" i="29"/>
  <c r="N542" i="29"/>
  <c r="M542" i="29"/>
  <c r="L542" i="29"/>
  <c r="K542" i="29"/>
  <c r="J542" i="29"/>
  <c r="I542" i="29"/>
  <c r="H542" i="29"/>
  <c r="E542" i="29"/>
  <c r="C542" i="29"/>
  <c r="B542" i="29"/>
  <c r="GH513" i="29"/>
  <c r="JH512" i="29"/>
  <c r="JE512" i="29"/>
  <c r="JD512" i="29"/>
  <c r="JC512" i="29"/>
  <c r="JB512" i="29"/>
  <c r="JA512" i="29"/>
  <c r="IZ512" i="29"/>
  <c r="IY512" i="29"/>
  <c r="IV512" i="29"/>
  <c r="IU512" i="29"/>
  <c r="IT512" i="29"/>
  <c r="IS512" i="29"/>
  <c r="IR512" i="29"/>
  <c r="IQ512" i="29"/>
  <c r="IP512" i="29"/>
  <c r="IO512" i="29"/>
  <c r="IN512" i="29"/>
  <c r="IM512" i="29"/>
  <c r="IL512" i="29"/>
  <c r="IK512" i="29"/>
  <c r="IJ512" i="29"/>
  <c r="II512" i="29"/>
  <c r="IH512" i="29"/>
  <c r="IG512" i="29"/>
  <c r="IF512" i="29"/>
  <c r="IE512" i="29"/>
  <c r="ID512" i="29"/>
  <c r="IC512" i="29"/>
  <c r="IB512" i="29"/>
  <c r="IA512" i="29"/>
  <c r="HZ512" i="29"/>
  <c r="HY512" i="29"/>
  <c r="HX512" i="29"/>
  <c r="HW512" i="29"/>
  <c r="HU512" i="29"/>
  <c r="HT512" i="29"/>
  <c r="HS512" i="29"/>
  <c r="HR512" i="29"/>
  <c r="HL512" i="29"/>
  <c r="HK512" i="29"/>
  <c r="HJ512" i="29"/>
  <c r="HI512" i="29"/>
  <c r="HH512" i="29"/>
  <c r="HG512" i="29"/>
  <c r="HE512" i="29"/>
  <c r="HD512" i="29"/>
  <c r="HC512" i="29"/>
  <c r="HB512" i="29"/>
  <c r="HA512" i="29"/>
  <c r="GZ512" i="29"/>
  <c r="GX512" i="29"/>
  <c r="GV512" i="29"/>
  <c r="GU512" i="29"/>
  <c r="GT512" i="29"/>
  <c r="GS512" i="29"/>
  <c r="GQ512" i="29"/>
  <c r="GP512" i="29"/>
  <c r="GO512" i="29"/>
  <c r="GL512" i="29"/>
  <c r="GJ512" i="29"/>
  <c r="GI512" i="29"/>
  <c r="GH512" i="29"/>
  <c r="GG512" i="29"/>
  <c r="GF512" i="29"/>
  <c r="GE512" i="29"/>
  <c r="GC512" i="29"/>
  <c r="GB512" i="29"/>
  <c r="GA512" i="29"/>
  <c r="FZ512" i="29"/>
  <c r="FY512" i="29"/>
  <c r="FX512" i="29"/>
  <c r="FW512" i="29"/>
  <c r="FV512" i="29"/>
  <c r="FU512" i="29"/>
  <c r="FT512" i="29"/>
  <c r="FS512" i="29"/>
  <c r="FR512" i="29"/>
  <c r="FQ512" i="29"/>
  <c r="FP512" i="29"/>
  <c r="FO512" i="29"/>
  <c r="FN512" i="29"/>
  <c r="FM512" i="29"/>
  <c r="FL512" i="29"/>
  <c r="FK512" i="29"/>
  <c r="FJ512" i="29"/>
  <c r="FI512" i="29"/>
  <c r="FH512" i="29"/>
  <c r="FG512" i="29"/>
  <c r="FF512" i="29"/>
  <c r="FE512" i="29"/>
  <c r="FD512" i="29"/>
  <c r="FC512" i="29"/>
  <c r="FB512" i="29"/>
  <c r="FA512" i="29"/>
  <c r="EZ512" i="29"/>
  <c r="EY512" i="29"/>
  <c r="EX512" i="29"/>
  <c r="EW512" i="29"/>
  <c r="EV512" i="29"/>
  <c r="EU512" i="29"/>
  <c r="ET512" i="29"/>
  <c r="ES512" i="29"/>
  <c r="EQ512" i="29"/>
  <c r="EP512" i="29"/>
  <c r="EO512" i="29"/>
  <c r="EN512" i="29"/>
  <c r="EM512" i="29"/>
  <c r="EL512" i="29"/>
  <c r="EK512" i="29"/>
  <c r="EJ512" i="29"/>
  <c r="EI512" i="29"/>
  <c r="EH512" i="29"/>
  <c r="EG512" i="29"/>
  <c r="EF512" i="29"/>
  <c r="EE512" i="29"/>
  <c r="ED512" i="29"/>
  <c r="EC512" i="29"/>
  <c r="EB512" i="29"/>
  <c r="EA512" i="29"/>
  <c r="DZ512" i="29"/>
  <c r="DY512" i="29"/>
  <c r="DX512" i="29"/>
  <c r="DW512" i="29"/>
  <c r="DV512" i="29"/>
  <c r="DU512" i="29"/>
  <c r="DT512" i="29"/>
  <c r="DS512" i="29"/>
  <c r="DR512" i="29"/>
  <c r="DQ512" i="29"/>
  <c r="DP512" i="29"/>
  <c r="DO512" i="29"/>
  <c r="DN512" i="29"/>
  <c r="DM512" i="29"/>
  <c r="DL512" i="29"/>
  <c r="DK512" i="29"/>
  <c r="DJ512" i="29"/>
  <c r="DI512" i="29"/>
  <c r="DH512" i="29"/>
  <c r="DG512" i="29"/>
  <c r="DF512" i="29"/>
  <c r="DE512" i="29"/>
  <c r="DD512" i="29"/>
  <c r="DC512" i="29"/>
  <c r="DB512" i="29"/>
  <c r="DA512" i="29"/>
  <c r="CZ512" i="29"/>
  <c r="CY512" i="29"/>
  <c r="CX512" i="29"/>
  <c r="CW512" i="29"/>
  <c r="CV512" i="29"/>
  <c r="CU512" i="29"/>
  <c r="CT512" i="29"/>
  <c r="CS512" i="29"/>
  <c r="CR512" i="29"/>
  <c r="CQ512" i="29"/>
  <c r="CP512" i="29"/>
  <c r="CO512" i="29"/>
  <c r="CN512" i="29"/>
  <c r="CM512" i="29"/>
  <c r="CL512" i="29"/>
  <c r="CK512" i="29"/>
  <c r="CJ512" i="29"/>
  <c r="CI512" i="29"/>
  <c r="CH512" i="29"/>
  <c r="CG512" i="29"/>
  <c r="CF512" i="29"/>
  <c r="CE512" i="29"/>
  <c r="CD512" i="29"/>
  <c r="CC512" i="29"/>
  <c r="CB512" i="29"/>
  <c r="CA512" i="29"/>
  <c r="BZ512" i="29"/>
  <c r="BY512" i="29"/>
  <c r="BX512" i="29"/>
  <c r="BW512" i="29"/>
  <c r="BV512" i="29"/>
  <c r="BU512" i="29"/>
  <c r="BT512" i="29"/>
  <c r="BS512" i="29"/>
  <c r="BR512" i="29"/>
  <c r="BQ512" i="29"/>
  <c r="BP512" i="29"/>
  <c r="BO512" i="29"/>
  <c r="BN512" i="29"/>
  <c r="BM512" i="29"/>
  <c r="BL512" i="29"/>
  <c r="BK512" i="29"/>
  <c r="BJ512" i="29"/>
  <c r="BI512" i="29"/>
  <c r="BH512" i="29"/>
  <c r="BG512" i="29"/>
  <c r="BF512" i="29"/>
  <c r="BE512" i="29"/>
  <c r="BD512" i="29"/>
  <c r="BC512" i="29"/>
  <c r="BB512" i="29"/>
  <c r="BA512" i="29"/>
  <c r="AZ512" i="29"/>
  <c r="AY512" i="29"/>
  <c r="AX512" i="29"/>
  <c r="AW512" i="29"/>
  <c r="AV512" i="29"/>
  <c r="AU512" i="29"/>
  <c r="AT512" i="29"/>
  <c r="AS512" i="29"/>
  <c r="AR512" i="29"/>
  <c r="AQ512" i="29"/>
  <c r="AP512" i="29"/>
  <c r="AO512" i="29"/>
  <c r="AN512" i="29"/>
  <c r="AM512" i="29"/>
  <c r="AL512" i="29"/>
  <c r="AK512" i="29"/>
  <c r="AJ512" i="29"/>
  <c r="AI512" i="29"/>
  <c r="AH512" i="29"/>
  <c r="AG512" i="29"/>
  <c r="AF512" i="29"/>
  <c r="AE512" i="29"/>
  <c r="AD512" i="29"/>
  <c r="AC512" i="29"/>
  <c r="AB512" i="29"/>
  <c r="AA512" i="29"/>
  <c r="Z512" i="29"/>
  <c r="Y512" i="29"/>
  <c r="X512" i="29"/>
  <c r="W512" i="29"/>
  <c r="V512" i="29"/>
  <c r="U512" i="29"/>
  <c r="T512" i="29"/>
  <c r="S512" i="29"/>
  <c r="R512" i="29"/>
  <c r="Q512" i="29"/>
  <c r="P512" i="29"/>
  <c r="N512" i="29"/>
  <c r="M512" i="29"/>
  <c r="L512" i="29"/>
  <c r="K512" i="29"/>
  <c r="J512" i="29"/>
  <c r="I512" i="29"/>
  <c r="H512" i="29"/>
  <c r="E512" i="29"/>
  <c r="C512" i="29"/>
  <c r="B512" i="29"/>
  <c r="GH483" i="29"/>
  <c r="JK482" i="29"/>
  <c r="JH482" i="29"/>
  <c r="JE482" i="29"/>
  <c r="JD482" i="29"/>
  <c r="JC482" i="29"/>
  <c r="JB482" i="29"/>
  <c r="JA482" i="29"/>
  <c r="IZ482" i="29"/>
  <c r="IY482" i="29"/>
  <c r="IV482" i="29"/>
  <c r="IU482" i="29"/>
  <c r="IT482" i="29"/>
  <c r="IS482" i="29"/>
  <c r="IR482" i="29"/>
  <c r="IQ482" i="29"/>
  <c r="IP482" i="29"/>
  <c r="IO482" i="29"/>
  <c r="IN482" i="29"/>
  <c r="IM482" i="29"/>
  <c r="IL482" i="29"/>
  <c r="IK482" i="29"/>
  <c r="IJ482" i="29"/>
  <c r="II482" i="29"/>
  <c r="IH482" i="29"/>
  <c r="IG482" i="29"/>
  <c r="IF482" i="29"/>
  <c r="IE482" i="29"/>
  <c r="ID482" i="29"/>
  <c r="IC482" i="29"/>
  <c r="IB482" i="29"/>
  <c r="IA482" i="29"/>
  <c r="HZ482" i="29"/>
  <c r="HY482" i="29"/>
  <c r="HX482" i="29"/>
  <c r="HW482" i="29"/>
  <c r="HU482" i="29"/>
  <c r="HT482" i="29"/>
  <c r="HS482" i="29"/>
  <c r="HR482" i="29"/>
  <c r="HL482" i="29"/>
  <c r="HK482" i="29"/>
  <c r="HJ482" i="29"/>
  <c r="HI482" i="29"/>
  <c r="HH482" i="29"/>
  <c r="HG482" i="29"/>
  <c r="HE482" i="29"/>
  <c r="HD482" i="29"/>
  <c r="HC482" i="29"/>
  <c r="HB482" i="29"/>
  <c r="HA482" i="29"/>
  <c r="GZ482" i="29"/>
  <c r="GX482" i="29"/>
  <c r="GV482" i="29"/>
  <c r="GU482" i="29"/>
  <c r="GT482" i="29"/>
  <c r="GS482" i="29"/>
  <c r="GQ482" i="29"/>
  <c r="GP482" i="29"/>
  <c r="GO482" i="29"/>
  <c r="GL482" i="29"/>
  <c r="GJ482" i="29"/>
  <c r="GI482" i="29"/>
  <c r="GH482" i="29"/>
  <c r="GG482" i="29"/>
  <c r="GF482" i="29"/>
  <c r="GE482" i="29"/>
  <c r="GC482" i="29"/>
  <c r="GB482" i="29"/>
  <c r="GA482" i="29"/>
  <c r="FZ482" i="29"/>
  <c r="FY482" i="29"/>
  <c r="FX482" i="29"/>
  <c r="FW482" i="29"/>
  <c r="FV482" i="29"/>
  <c r="FU482" i="29"/>
  <c r="FT482" i="29"/>
  <c r="FS482" i="29"/>
  <c r="FR482" i="29"/>
  <c r="FQ482" i="29"/>
  <c r="FP482" i="29"/>
  <c r="FO482" i="29"/>
  <c r="FN482" i="29"/>
  <c r="FM482" i="29"/>
  <c r="FL482" i="29"/>
  <c r="FK482" i="29"/>
  <c r="FJ482" i="29"/>
  <c r="FI482" i="29"/>
  <c r="FH482" i="29"/>
  <c r="FG482" i="29"/>
  <c r="FF482" i="29"/>
  <c r="FE482" i="29"/>
  <c r="FD482" i="29"/>
  <c r="FC482" i="29"/>
  <c r="FB482" i="29"/>
  <c r="FA482" i="29"/>
  <c r="EZ482" i="29"/>
  <c r="EY482" i="29"/>
  <c r="EX482" i="29"/>
  <c r="EW482" i="29"/>
  <c r="EV482" i="29"/>
  <c r="EU482" i="29"/>
  <c r="ET482" i="29"/>
  <c r="ES482" i="29"/>
  <c r="EQ482" i="29"/>
  <c r="EP482" i="29"/>
  <c r="EO482" i="29"/>
  <c r="EN482" i="29"/>
  <c r="EM482" i="29"/>
  <c r="EL482" i="29"/>
  <c r="EK482" i="29"/>
  <c r="EJ482" i="29"/>
  <c r="EI482" i="29"/>
  <c r="EH482" i="29"/>
  <c r="EG482" i="29"/>
  <c r="EF482" i="29"/>
  <c r="EE482" i="29"/>
  <c r="ED482" i="29"/>
  <c r="EC482" i="29"/>
  <c r="EB482" i="29"/>
  <c r="EA482" i="29"/>
  <c r="DZ482" i="29"/>
  <c r="DY482" i="29"/>
  <c r="DX482" i="29"/>
  <c r="DW482" i="29"/>
  <c r="DV482" i="29"/>
  <c r="DU482" i="29"/>
  <c r="DT482" i="29"/>
  <c r="DS482" i="29"/>
  <c r="DR482" i="29"/>
  <c r="DQ482" i="29"/>
  <c r="DP482" i="29"/>
  <c r="DO482" i="29"/>
  <c r="DN482" i="29"/>
  <c r="DM482" i="29"/>
  <c r="DL482" i="29"/>
  <c r="DK482" i="29"/>
  <c r="DJ482" i="29"/>
  <c r="DI482" i="29"/>
  <c r="DH482" i="29"/>
  <c r="DG482" i="29"/>
  <c r="DF482" i="29"/>
  <c r="DE482" i="29"/>
  <c r="DD482" i="29"/>
  <c r="DC482" i="29"/>
  <c r="DB482" i="29"/>
  <c r="DA482" i="29"/>
  <c r="CZ482" i="29"/>
  <c r="CY482" i="29"/>
  <c r="CX482" i="29"/>
  <c r="CW482" i="29"/>
  <c r="CV482" i="29"/>
  <c r="CU482" i="29"/>
  <c r="CT482" i="29"/>
  <c r="CS482" i="29"/>
  <c r="CR482" i="29"/>
  <c r="CQ482" i="29"/>
  <c r="CP482" i="29"/>
  <c r="CO482" i="29"/>
  <c r="CN482" i="29"/>
  <c r="CM482" i="29"/>
  <c r="CL482" i="29"/>
  <c r="CK482" i="29"/>
  <c r="CJ482" i="29"/>
  <c r="CI482" i="29"/>
  <c r="CH482" i="29"/>
  <c r="CG482" i="29"/>
  <c r="CF482" i="29"/>
  <c r="CE482" i="29"/>
  <c r="CD482" i="29"/>
  <c r="CC482" i="29"/>
  <c r="CB482" i="29"/>
  <c r="CA482" i="29"/>
  <c r="BZ482" i="29"/>
  <c r="BY482" i="29"/>
  <c r="BX482" i="29"/>
  <c r="BW482" i="29"/>
  <c r="BV482" i="29"/>
  <c r="BU482" i="29"/>
  <c r="BT482" i="29"/>
  <c r="BS482" i="29"/>
  <c r="BR482" i="29"/>
  <c r="BQ482" i="29"/>
  <c r="BP482" i="29"/>
  <c r="BO482" i="29"/>
  <c r="BN482" i="29"/>
  <c r="BM482" i="29"/>
  <c r="BL482" i="29"/>
  <c r="BK482" i="29"/>
  <c r="BJ482" i="29"/>
  <c r="BI482" i="29"/>
  <c r="BH482" i="29"/>
  <c r="BG482" i="29"/>
  <c r="BF482" i="29"/>
  <c r="BE482" i="29"/>
  <c r="BD482" i="29"/>
  <c r="BC482" i="29"/>
  <c r="BB482" i="29"/>
  <c r="BA482" i="29"/>
  <c r="AZ482" i="29"/>
  <c r="AY482" i="29"/>
  <c r="AX482" i="29"/>
  <c r="AW482" i="29"/>
  <c r="AV482" i="29"/>
  <c r="AU482" i="29"/>
  <c r="AT482" i="29"/>
  <c r="AS482" i="29"/>
  <c r="AR482" i="29"/>
  <c r="AQ482" i="29"/>
  <c r="AP482" i="29"/>
  <c r="AO482" i="29"/>
  <c r="AN482" i="29"/>
  <c r="AM482" i="29"/>
  <c r="AL482" i="29"/>
  <c r="AK482" i="29"/>
  <c r="AJ482" i="29"/>
  <c r="AI482" i="29"/>
  <c r="AH482" i="29"/>
  <c r="AG482" i="29"/>
  <c r="AF482" i="29"/>
  <c r="AE482" i="29"/>
  <c r="AD482" i="29"/>
  <c r="AC482" i="29"/>
  <c r="AB482" i="29"/>
  <c r="AA482" i="29"/>
  <c r="Z482" i="29"/>
  <c r="Y482" i="29"/>
  <c r="X482" i="29"/>
  <c r="W482" i="29"/>
  <c r="V482" i="29"/>
  <c r="U482" i="29"/>
  <c r="T482" i="29"/>
  <c r="S482" i="29"/>
  <c r="R482" i="29"/>
  <c r="Q482" i="29"/>
  <c r="P482" i="29"/>
  <c r="N482" i="29"/>
  <c r="M482" i="29"/>
  <c r="L482" i="29"/>
  <c r="K482" i="29"/>
  <c r="J482" i="29"/>
  <c r="I482" i="29"/>
  <c r="H482" i="29"/>
  <c r="E482" i="29"/>
  <c r="C482" i="29"/>
  <c r="B482" i="29"/>
  <c r="JK450" i="29"/>
  <c r="JH450" i="29"/>
  <c r="JE450" i="29"/>
  <c r="JD450" i="29"/>
  <c r="JC450" i="29"/>
  <c r="JB450" i="29"/>
  <c r="JA450" i="29"/>
  <c r="IZ450" i="29"/>
  <c r="IY450" i="29"/>
  <c r="IV450" i="29"/>
  <c r="IU450" i="29"/>
  <c r="IT450" i="29"/>
  <c r="IS450" i="29"/>
  <c r="IR450" i="29"/>
  <c r="IQ450" i="29"/>
  <c r="IP450" i="29"/>
  <c r="IO450" i="29"/>
  <c r="IN450" i="29"/>
  <c r="IM450" i="29"/>
  <c r="IL450" i="29"/>
  <c r="IK450" i="29"/>
  <c r="IJ450" i="29"/>
  <c r="II450" i="29"/>
  <c r="IH450" i="29"/>
  <c r="IG450" i="29"/>
  <c r="IF450" i="29"/>
  <c r="IE450" i="29"/>
  <c r="ID450" i="29"/>
  <c r="IC450" i="29"/>
  <c r="IB450" i="29"/>
  <c r="IA450" i="29"/>
  <c r="HZ450" i="29"/>
  <c r="HY450" i="29"/>
  <c r="HX450" i="29"/>
  <c r="HW450" i="29"/>
  <c r="HU450" i="29"/>
  <c r="HT450" i="29"/>
  <c r="HS450" i="29"/>
  <c r="HR450" i="29"/>
  <c r="HL450" i="29"/>
  <c r="HK450" i="29"/>
  <c r="HJ450" i="29"/>
  <c r="HI450" i="29"/>
  <c r="HH450" i="29"/>
  <c r="HG450" i="29"/>
  <c r="HE450" i="29"/>
  <c r="HD450" i="29"/>
  <c r="HC450" i="29"/>
  <c r="HB450" i="29"/>
  <c r="HA450" i="29"/>
  <c r="GZ450" i="29"/>
  <c r="GX450" i="29"/>
  <c r="GV450" i="29"/>
  <c r="GU450" i="29"/>
  <c r="GT450" i="29"/>
  <c r="GS450" i="29"/>
  <c r="GQ450" i="29"/>
  <c r="GP450" i="29"/>
  <c r="GO450" i="29"/>
  <c r="GL450" i="29"/>
  <c r="GJ450" i="29"/>
  <c r="GI450" i="29"/>
  <c r="GH450" i="29"/>
  <c r="GG450" i="29"/>
  <c r="GF450" i="29"/>
  <c r="GE450" i="29"/>
  <c r="GC450" i="29"/>
  <c r="GB450" i="29"/>
  <c r="GA450" i="29"/>
  <c r="FZ450" i="29"/>
  <c r="FY450" i="29"/>
  <c r="FX450" i="29"/>
  <c r="FW450" i="29"/>
  <c r="FV450" i="29"/>
  <c r="FU450" i="29"/>
  <c r="FT450" i="29"/>
  <c r="FS450" i="29"/>
  <c r="FR450" i="29"/>
  <c r="FQ450" i="29"/>
  <c r="FP450" i="29"/>
  <c r="FO450" i="29"/>
  <c r="FN450" i="29"/>
  <c r="FM450" i="29"/>
  <c r="FL450" i="29"/>
  <c r="FK450" i="29"/>
  <c r="FJ450" i="29"/>
  <c r="FI450" i="29"/>
  <c r="FH450" i="29"/>
  <c r="FG450" i="29"/>
  <c r="FF450" i="29"/>
  <c r="FE450" i="29"/>
  <c r="FD450" i="29"/>
  <c r="FC450" i="29"/>
  <c r="FB450" i="29"/>
  <c r="FA450" i="29"/>
  <c r="EZ450" i="29"/>
  <c r="EY450" i="29"/>
  <c r="EX450" i="29"/>
  <c r="EW450" i="29"/>
  <c r="EV450" i="29"/>
  <c r="EU450" i="29"/>
  <c r="ET450" i="29"/>
  <c r="ES450" i="29"/>
  <c r="EQ450" i="29"/>
  <c r="EP450" i="29"/>
  <c r="EO450" i="29"/>
  <c r="EN450" i="29"/>
  <c r="EM450" i="29"/>
  <c r="EL450" i="29"/>
  <c r="EK450" i="29"/>
  <c r="EJ450" i="29"/>
  <c r="EI450" i="29"/>
  <c r="EH450" i="29"/>
  <c r="EG450" i="29"/>
  <c r="EF450" i="29"/>
  <c r="EE450" i="29"/>
  <c r="ED450" i="29"/>
  <c r="EC450" i="29"/>
  <c r="EB450" i="29"/>
  <c r="EA450" i="29"/>
  <c r="DZ450" i="29"/>
  <c r="DY450" i="29"/>
  <c r="DX450" i="29"/>
  <c r="DW450" i="29"/>
  <c r="DV450" i="29"/>
  <c r="DU450" i="29"/>
  <c r="DT450" i="29"/>
  <c r="DS450" i="29"/>
  <c r="DR450" i="29"/>
  <c r="DQ450" i="29"/>
  <c r="DP450" i="29"/>
  <c r="DO450" i="29"/>
  <c r="DN450" i="29"/>
  <c r="DM450" i="29"/>
  <c r="DL450" i="29"/>
  <c r="DK450" i="29"/>
  <c r="DJ450" i="29"/>
  <c r="DI450" i="29"/>
  <c r="DH450" i="29"/>
  <c r="DG450" i="29"/>
  <c r="DF450" i="29"/>
  <c r="DE450" i="29"/>
  <c r="DD450" i="29"/>
  <c r="DC450" i="29"/>
  <c r="DB450" i="29"/>
  <c r="DA450" i="29"/>
  <c r="CZ450" i="29"/>
  <c r="CY450" i="29"/>
  <c r="CX450" i="29"/>
  <c r="CW450" i="29"/>
  <c r="CV450" i="29"/>
  <c r="CU450" i="29"/>
  <c r="CT450" i="29"/>
  <c r="CS450" i="29"/>
  <c r="CR450" i="29"/>
  <c r="CQ450" i="29"/>
  <c r="CP450" i="29"/>
  <c r="CO450" i="29"/>
  <c r="CN450" i="29"/>
  <c r="CM450" i="29"/>
  <c r="CL450" i="29"/>
  <c r="CK450" i="29"/>
  <c r="CJ450" i="29"/>
  <c r="CI450" i="29"/>
  <c r="CH450" i="29"/>
  <c r="CG450" i="29"/>
  <c r="CF450" i="29"/>
  <c r="CE450" i="29"/>
  <c r="CD450" i="29"/>
  <c r="CC450" i="29"/>
  <c r="CB450" i="29"/>
  <c r="CA450" i="29"/>
  <c r="BZ450" i="29"/>
  <c r="BY450" i="29"/>
  <c r="BX450" i="29"/>
  <c r="BW450" i="29"/>
  <c r="BV450" i="29"/>
  <c r="BU450" i="29"/>
  <c r="BT450" i="29"/>
  <c r="BS450" i="29"/>
  <c r="BR450" i="29"/>
  <c r="BQ450" i="29"/>
  <c r="BP450" i="29"/>
  <c r="BO450" i="29"/>
  <c r="BN450" i="29"/>
  <c r="BM450" i="29"/>
  <c r="BL450" i="29"/>
  <c r="BK450" i="29"/>
  <c r="BJ450" i="29"/>
  <c r="BI450" i="29"/>
  <c r="BH450" i="29"/>
  <c r="BG450" i="29"/>
  <c r="BF450" i="29"/>
  <c r="BE450" i="29"/>
  <c r="BD450" i="29"/>
  <c r="BC450" i="29"/>
  <c r="BB450" i="29"/>
  <c r="BA450" i="29"/>
  <c r="AZ450" i="29"/>
  <c r="AY450" i="29"/>
  <c r="AX450" i="29"/>
  <c r="AW450" i="29"/>
  <c r="AV450" i="29"/>
  <c r="AU450" i="29"/>
  <c r="AT450" i="29"/>
  <c r="AS450" i="29"/>
  <c r="AR450" i="29"/>
  <c r="AQ450" i="29"/>
  <c r="AP450" i="29"/>
  <c r="AO450" i="29"/>
  <c r="AN450" i="29"/>
  <c r="AM450" i="29"/>
  <c r="AL450" i="29"/>
  <c r="AK450" i="29"/>
  <c r="AJ450" i="29"/>
  <c r="AI450" i="29"/>
  <c r="AH450" i="29"/>
  <c r="AG450" i="29"/>
  <c r="AF450" i="29"/>
  <c r="AE450" i="29"/>
  <c r="AD450" i="29"/>
  <c r="AC450" i="29"/>
  <c r="AB450" i="29"/>
  <c r="AA450" i="29"/>
  <c r="Z450" i="29"/>
  <c r="Y450" i="29"/>
  <c r="X450" i="29"/>
  <c r="W450" i="29"/>
  <c r="V450" i="29"/>
  <c r="U450" i="29"/>
  <c r="T450" i="29"/>
  <c r="S450" i="29"/>
  <c r="R450" i="29"/>
  <c r="Q450" i="29"/>
  <c r="P450" i="29"/>
  <c r="O450" i="29"/>
  <c r="N450" i="29"/>
  <c r="M450" i="29"/>
  <c r="L450" i="29"/>
  <c r="K450" i="29"/>
  <c r="J450" i="29"/>
  <c r="I450" i="29"/>
  <c r="H450" i="29"/>
  <c r="E450" i="29"/>
  <c r="C450" i="29"/>
  <c r="B450" i="29"/>
  <c r="JK432" i="29"/>
  <c r="JH432" i="29"/>
  <c r="JE432" i="29"/>
  <c r="JD432" i="29"/>
  <c r="JC432" i="29"/>
  <c r="JB432" i="29"/>
  <c r="JA432" i="29"/>
  <c r="IZ432" i="29"/>
  <c r="IY432" i="29"/>
  <c r="IV432" i="29"/>
  <c r="IU432" i="29"/>
  <c r="IT432" i="29"/>
  <c r="IS432" i="29"/>
  <c r="IR432" i="29"/>
  <c r="IQ432" i="29"/>
  <c r="IP432" i="29"/>
  <c r="IO432" i="29"/>
  <c r="IN432" i="29"/>
  <c r="IM432" i="29"/>
  <c r="IL432" i="29"/>
  <c r="IK432" i="29"/>
  <c r="IJ432" i="29"/>
  <c r="II432" i="29"/>
  <c r="IH432" i="29"/>
  <c r="IG432" i="29"/>
  <c r="IF432" i="29"/>
  <c r="IE432" i="29"/>
  <c r="ID432" i="29"/>
  <c r="IC432" i="29"/>
  <c r="IB432" i="29"/>
  <c r="IA432" i="29"/>
  <c r="HZ432" i="29"/>
  <c r="HY432" i="29"/>
  <c r="HX432" i="29"/>
  <c r="HW432" i="29"/>
  <c r="HU432" i="29"/>
  <c r="HT432" i="29"/>
  <c r="HS432" i="29"/>
  <c r="HR432" i="29"/>
  <c r="HL432" i="29"/>
  <c r="HK432" i="29"/>
  <c r="HJ432" i="29"/>
  <c r="HI432" i="29"/>
  <c r="HH432" i="29"/>
  <c r="HG432" i="29"/>
  <c r="HE432" i="29"/>
  <c r="HD432" i="29"/>
  <c r="HC432" i="29"/>
  <c r="HB432" i="29"/>
  <c r="HA432" i="29"/>
  <c r="GZ432" i="29"/>
  <c r="GX432" i="29"/>
  <c r="GV432" i="29"/>
  <c r="GU432" i="29"/>
  <c r="GT432" i="29"/>
  <c r="GS432" i="29"/>
  <c r="GQ432" i="29"/>
  <c r="GP432" i="29"/>
  <c r="GO432" i="29"/>
  <c r="GL432" i="29"/>
  <c r="GJ432" i="29"/>
  <c r="GI432" i="29"/>
  <c r="GH432" i="29"/>
  <c r="GG432" i="29"/>
  <c r="GF432" i="29"/>
  <c r="GE432" i="29"/>
  <c r="GC432" i="29"/>
  <c r="GB432" i="29"/>
  <c r="GA432" i="29"/>
  <c r="FZ432" i="29"/>
  <c r="FY432" i="29"/>
  <c r="FX432" i="29"/>
  <c r="FW432" i="29"/>
  <c r="FV432" i="29"/>
  <c r="FU432" i="29"/>
  <c r="FT432" i="29"/>
  <c r="FS432" i="29"/>
  <c r="FR432" i="29"/>
  <c r="FQ432" i="29"/>
  <c r="FP432" i="29"/>
  <c r="FO432" i="29"/>
  <c r="FN432" i="29"/>
  <c r="FM432" i="29"/>
  <c r="FL432" i="29"/>
  <c r="FK432" i="29"/>
  <c r="FJ432" i="29"/>
  <c r="FI432" i="29"/>
  <c r="FH432" i="29"/>
  <c r="FG432" i="29"/>
  <c r="FF432" i="29"/>
  <c r="FE432" i="29"/>
  <c r="FD432" i="29"/>
  <c r="FC432" i="29"/>
  <c r="FB432" i="29"/>
  <c r="FA432" i="29"/>
  <c r="EZ432" i="29"/>
  <c r="EY432" i="29"/>
  <c r="EX432" i="29"/>
  <c r="EW432" i="29"/>
  <c r="EV432" i="29"/>
  <c r="EU432" i="29"/>
  <c r="ET432" i="29"/>
  <c r="ES432" i="29"/>
  <c r="EQ432" i="29"/>
  <c r="EP432" i="29"/>
  <c r="EO432" i="29"/>
  <c r="EN432" i="29"/>
  <c r="EM432" i="29"/>
  <c r="EL432" i="29"/>
  <c r="EK432" i="29"/>
  <c r="EJ432" i="29"/>
  <c r="EI432" i="29"/>
  <c r="EH432" i="29"/>
  <c r="EG432" i="29"/>
  <c r="EF432" i="29"/>
  <c r="EE432" i="29"/>
  <c r="ED432" i="29"/>
  <c r="EC432" i="29"/>
  <c r="EB432" i="29"/>
  <c r="EA432" i="29"/>
  <c r="DZ432" i="29"/>
  <c r="DY432" i="29"/>
  <c r="DX432" i="29"/>
  <c r="DW432" i="29"/>
  <c r="DV432" i="29"/>
  <c r="DU432" i="29"/>
  <c r="DT432" i="29"/>
  <c r="DS432" i="29"/>
  <c r="DR432" i="29"/>
  <c r="DQ432" i="29"/>
  <c r="DP432" i="29"/>
  <c r="DO432" i="29"/>
  <c r="DN432" i="29"/>
  <c r="DM432" i="29"/>
  <c r="DL432" i="29"/>
  <c r="DK432" i="29"/>
  <c r="DJ432" i="29"/>
  <c r="DI432" i="29"/>
  <c r="DH432" i="29"/>
  <c r="DG432" i="29"/>
  <c r="DF432" i="29"/>
  <c r="DE432" i="29"/>
  <c r="DD432" i="29"/>
  <c r="DC432" i="29"/>
  <c r="DB432" i="29"/>
  <c r="DA432" i="29"/>
  <c r="CZ432" i="29"/>
  <c r="CY432" i="29"/>
  <c r="CX432" i="29"/>
  <c r="CW432" i="29"/>
  <c r="CV432" i="29"/>
  <c r="CU432" i="29"/>
  <c r="CT432" i="29"/>
  <c r="CS432" i="29"/>
  <c r="CR432" i="29"/>
  <c r="CQ432" i="29"/>
  <c r="CP432" i="29"/>
  <c r="CO432" i="29"/>
  <c r="CN432" i="29"/>
  <c r="CM432" i="29"/>
  <c r="CL432" i="29"/>
  <c r="CK432" i="29"/>
  <c r="CJ432" i="29"/>
  <c r="CI432" i="29"/>
  <c r="CH432" i="29"/>
  <c r="CG432" i="29"/>
  <c r="CF432" i="29"/>
  <c r="CE432" i="29"/>
  <c r="CD432" i="29"/>
  <c r="CC432" i="29"/>
  <c r="CB432" i="29"/>
  <c r="CA432" i="29"/>
  <c r="BZ432" i="29"/>
  <c r="BY432" i="29"/>
  <c r="BX432" i="29"/>
  <c r="BW432" i="29"/>
  <c r="BV432" i="29"/>
  <c r="BU432" i="29"/>
  <c r="BT432" i="29"/>
  <c r="BS432" i="29"/>
  <c r="BR432" i="29"/>
  <c r="BQ432" i="29"/>
  <c r="BP432" i="29"/>
  <c r="BO432" i="29"/>
  <c r="BN432" i="29"/>
  <c r="BM432" i="29"/>
  <c r="BL432" i="29"/>
  <c r="BK432" i="29"/>
  <c r="BJ432" i="29"/>
  <c r="BI432" i="29"/>
  <c r="BH432" i="29"/>
  <c r="BG432" i="29"/>
  <c r="BF432" i="29"/>
  <c r="BE432" i="29"/>
  <c r="BD432" i="29"/>
  <c r="BC432" i="29"/>
  <c r="BB432" i="29"/>
  <c r="BA432" i="29"/>
  <c r="AZ432" i="29"/>
  <c r="AY432" i="29"/>
  <c r="AX432" i="29"/>
  <c r="AW432" i="29"/>
  <c r="AV432" i="29"/>
  <c r="AU432" i="29"/>
  <c r="AT432" i="29"/>
  <c r="AS432" i="29"/>
  <c r="AR432" i="29"/>
  <c r="AQ432" i="29"/>
  <c r="AP432" i="29"/>
  <c r="AO432" i="29"/>
  <c r="AN432" i="29"/>
  <c r="AM432" i="29"/>
  <c r="AL432" i="29"/>
  <c r="AK432" i="29"/>
  <c r="AJ432" i="29"/>
  <c r="AI432" i="29"/>
  <c r="AH432" i="29"/>
  <c r="AG432" i="29"/>
  <c r="AF432" i="29"/>
  <c r="AE432" i="29"/>
  <c r="AD432" i="29"/>
  <c r="AC432" i="29"/>
  <c r="AB432" i="29"/>
  <c r="AA432" i="29"/>
  <c r="Z432" i="29"/>
  <c r="Y432" i="29"/>
  <c r="X432" i="29"/>
  <c r="W432" i="29"/>
  <c r="V432" i="29"/>
  <c r="U432" i="29"/>
  <c r="T432" i="29"/>
  <c r="S432" i="29"/>
  <c r="R432" i="29"/>
  <c r="Q432" i="29"/>
  <c r="P432" i="29"/>
  <c r="O432" i="29"/>
  <c r="N432" i="29"/>
  <c r="M432" i="29"/>
  <c r="L432" i="29"/>
  <c r="K432" i="29"/>
  <c r="J432" i="29"/>
  <c r="I432" i="29"/>
  <c r="H432" i="29"/>
  <c r="E432" i="29"/>
  <c r="B432" i="29"/>
  <c r="JK423" i="29"/>
  <c r="JH423" i="29"/>
  <c r="JE423" i="29"/>
  <c r="JD423" i="29"/>
  <c r="JC423" i="29"/>
  <c r="JB423" i="29"/>
  <c r="JA423" i="29"/>
  <c r="IZ423" i="29"/>
  <c r="IY423" i="29"/>
  <c r="IV423" i="29"/>
  <c r="IU423" i="29"/>
  <c r="IT423" i="29"/>
  <c r="IS423" i="29"/>
  <c r="IR423" i="29"/>
  <c r="IQ423" i="29"/>
  <c r="IP423" i="29"/>
  <c r="IO423" i="29"/>
  <c r="IN423" i="29"/>
  <c r="IM423" i="29"/>
  <c r="IL423" i="29"/>
  <c r="IK423" i="29"/>
  <c r="IJ423" i="29"/>
  <c r="II423" i="29"/>
  <c r="IH423" i="29"/>
  <c r="IG423" i="29"/>
  <c r="IF423" i="29"/>
  <c r="IE423" i="29"/>
  <c r="ID423" i="29"/>
  <c r="IC423" i="29"/>
  <c r="IB423" i="29"/>
  <c r="IA423" i="29"/>
  <c r="HZ423" i="29"/>
  <c r="HY423" i="29"/>
  <c r="HX423" i="29"/>
  <c r="HW423" i="29"/>
  <c r="HU423" i="29"/>
  <c r="HT423" i="29"/>
  <c r="HS423" i="29"/>
  <c r="HR423" i="29"/>
  <c r="HL423" i="29"/>
  <c r="HK423" i="29"/>
  <c r="HJ423" i="29"/>
  <c r="HI423" i="29"/>
  <c r="HH423" i="29"/>
  <c r="HG423" i="29"/>
  <c r="HE423" i="29"/>
  <c r="HD423" i="29"/>
  <c r="HC423" i="29"/>
  <c r="HB423" i="29"/>
  <c r="HA423" i="29"/>
  <c r="GZ423" i="29"/>
  <c r="GX423" i="29"/>
  <c r="GV423" i="29"/>
  <c r="GU423" i="29"/>
  <c r="GT423" i="29"/>
  <c r="GS423" i="29"/>
  <c r="GQ423" i="29"/>
  <c r="GP423" i="29"/>
  <c r="GO423" i="29"/>
  <c r="GL423" i="29"/>
  <c r="GJ423" i="29"/>
  <c r="GI423" i="29"/>
  <c r="GH423" i="29"/>
  <c r="GG423" i="29"/>
  <c r="GF423" i="29"/>
  <c r="GE423" i="29"/>
  <c r="GC423" i="29"/>
  <c r="GB423" i="29"/>
  <c r="GA423" i="29"/>
  <c r="FZ423" i="29"/>
  <c r="FY423" i="29"/>
  <c r="FX423" i="29"/>
  <c r="FW423" i="29"/>
  <c r="FV423" i="29"/>
  <c r="FU423" i="29"/>
  <c r="FT423" i="29"/>
  <c r="FS423" i="29"/>
  <c r="FR423" i="29"/>
  <c r="FQ423" i="29"/>
  <c r="FP423" i="29"/>
  <c r="FO423" i="29"/>
  <c r="FN423" i="29"/>
  <c r="FM423" i="29"/>
  <c r="FL423" i="29"/>
  <c r="FK423" i="29"/>
  <c r="FJ423" i="29"/>
  <c r="FI423" i="29"/>
  <c r="FH423" i="29"/>
  <c r="FG423" i="29"/>
  <c r="FF423" i="29"/>
  <c r="FE423" i="29"/>
  <c r="FD423" i="29"/>
  <c r="FC423" i="29"/>
  <c r="FB423" i="29"/>
  <c r="FA423" i="29"/>
  <c r="EZ423" i="29"/>
  <c r="EY423" i="29"/>
  <c r="EX423" i="29"/>
  <c r="EW423" i="29"/>
  <c r="EV423" i="29"/>
  <c r="EU423" i="29"/>
  <c r="ET423" i="29"/>
  <c r="ES423" i="29"/>
  <c r="EQ423" i="29"/>
  <c r="EP423" i="29"/>
  <c r="EO423" i="29"/>
  <c r="EN423" i="29"/>
  <c r="EM423" i="29"/>
  <c r="EL423" i="29"/>
  <c r="EK423" i="29"/>
  <c r="EJ423" i="29"/>
  <c r="EI423" i="29"/>
  <c r="EH423" i="29"/>
  <c r="EG423" i="29"/>
  <c r="EF423" i="29"/>
  <c r="EE423" i="29"/>
  <c r="ED423" i="29"/>
  <c r="EC423" i="29"/>
  <c r="EB423" i="29"/>
  <c r="EA423" i="29"/>
  <c r="DZ423" i="29"/>
  <c r="DY423" i="29"/>
  <c r="DX423" i="29"/>
  <c r="DW423" i="29"/>
  <c r="DV423" i="29"/>
  <c r="DU423" i="29"/>
  <c r="DT423" i="29"/>
  <c r="DS423" i="29"/>
  <c r="DR423" i="29"/>
  <c r="DQ423" i="29"/>
  <c r="DP423" i="29"/>
  <c r="DO423" i="29"/>
  <c r="DN423" i="29"/>
  <c r="DM423" i="29"/>
  <c r="DL423" i="29"/>
  <c r="DK423" i="29"/>
  <c r="DJ423" i="29"/>
  <c r="DI423" i="29"/>
  <c r="DH423" i="29"/>
  <c r="DG423" i="29"/>
  <c r="DF423" i="29"/>
  <c r="DE423" i="29"/>
  <c r="DD423" i="29"/>
  <c r="DC423" i="29"/>
  <c r="DB423" i="29"/>
  <c r="DA423" i="29"/>
  <c r="CZ423" i="29"/>
  <c r="CY423" i="29"/>
  <c r="CX423" i="29"/>
  <c r="CW423" i="29"/>
  <c r="CV423" i="29"/>
  <c r="CU423" i="29"/>
  <c r="CT423" i="29"/>
  <c r="CS423" i="29"/>
  <c r="CR423" i="29"/>
  <c r="CQ423" i="29"/>
  <c r="CP423" i="29"/>
  <c r="CO423" i="29"/>
  <c r="CN423" i="29"/>
  <c r="CM423" i="29"/>
  <c r="CL423" i="29"/>
  <c r="CK423" i="29"/>
  <c r="CJ423" i="29"/>
  <c r="CI423" i="29"/>
  <c r="CH423" i="29"/>
  <c r="CG423" i="29"/>
  <c r="CF423" i="29"/>
  <c r="CE423" i="29"/>
  <c r="CD423" i="29"/>
  <c r="CC423" i="29"/>
  <c r="CB423" i="29"/>
  <c r="CA423" i="29"/>
  <c r="BZ423" i="29"/>
  <c r="BY423" i="29"/>
  <c r="BX423" i="29"/>
  <c r="BW423" i="29"/>
  <c r="BV423" i="29"/>
  <c r="BU423" i="29"/>
  <c r="BT423" i="29"/>
  <c r="BS423" i="29"/>
  <c r="BR423" i="29"/>
  <c r="BQ423" i="29"/>
  <c r="BP423" i="29"/>
  <c r="BO423" i="29"/>
  <c r="BN423" i="29"/>
  <c r="BM423" i="29"/>
  <c r="BL423" i="29"/>
  <c r="BK423" i="29"/>
  <c r="BJ423" i="29"/>
  <c r="BI423" i="29"/>
  <c r="BH423" i="29"/>
  <c r="BG423" i="29"/>
  <c r="BF423" i="29"/>
  <c r="BE423" i="29"/>
  <c r="BD423" i="29"/>
  <c r="BC423" i="29"/>
  <c r="BB423" i="29"/>
  <c r="BA423" i="29"/>
  <c r="AZ423" i="29"/>
  <c r="AY423" i="29"/>
  <c r="AX423" i="29"/>
  <c r="AW423" i="29"/>
  <c r="AV423" i="29"/>
  <c r="AU423" i="29"/>
  <c r="AT423" i="29"/>
  <c r="AS423" i="29"/>
  <c r="AR423" i="29"/>
  <c r="AQ423" i="29"/>
  <c r="AP423" i="29"/>
  <c r="AO423" i="29"/>
  <c r="AN423" i="29"/>
  <c r="AM423" i="29"/>
  <c r="AL423" i="29"/>
  <c r="AK423" i="29"/>
  <c r="AJ423" i="29"/>
  <c r="AI423" i="29"/>
  <c r="AH423" i="29"/>
  <c r="AG423" i="29"/>
  <c r="AF423" i="29"/>
  <c r="AE423" i="29"/>
  <c r="AD423" i="29"/>
  <c r="AC423" i="29"/>
  <c r="AB423" i="29"/>
  <c r="AA423" i="29"/>
  <c r="Z423" i="29"/>
  <c r="Y423" i="29"/>
  <c r="X423" i="29"/>
  <c r="W423" i="29"/>
  <c r="V423" i="29"/>
  <c r="U423" i="29"/>
  <c r="T423" i="29"/>
  <c r="S423" i="29"/>
  <c r="R423" i="29"/>
  <c r="Q423" i="29"/>
  <c r="P423" i="29"/>
  <c r="O423" i="29"/>
  <c r="N423" i="29"/>
  <c r="M423" i="29"/>
  <c r="L423" i="29"/>
  <c r="K423" i="29"/>
  <c r="J423" i="29"/>
  <c r="I423" i="29"/>
  <c r="H423" i="29"/>
  <c r="E423" i="29"/>
  <c r="B423" i="29"/>
  <c r="JH414" i="29"/>
  <c r="JE414" i="29"/>
  <c r="JD414" i="29"/>
  <c r="JC414" i="29"/>
  <c r="JB414" i="29"/>
  <c r="JA414" i="29"/>
  <c r="IZ414" i="29"/>
  <c r="IY414" i="29"/>
  <c r="IV414" i="29"/>
  <c r="IU414" i="29"/>
  <c r="IT414" i="29"/>
  <c r="IS414" i="29"/>
  <c r="IR414" i="29"/>
  <c r="IQ414" i="29"/>
  <c r="IP414" i="29"/>
  <c r="IO414" i="29"/>
  <c r="IN414" i="29"/>
  <c r="IM414" i="29"/>
  <c r="IL414" i="29"/>
  <c r="IK414" i="29"/>
  <c r="IJ414" i="29"/>
  <c r="II414" i="29"/>
  <c r="IH414" i="29"/>
  <c r="IG414" i="29"/>
  <c r="IF414" i="29"/>
  <c r="IE414" i="29"/>
  <c r="ID414" i="29"/>
  <c r="IC414" i="29"/>
  <c r="IB414" i="29"/>
  <c r="IA414" i="29"/>
  <c r="HZ414" i="29"/>
  <c r="HY414" i="29"/>
  <c r="HX414" i="29"/>
  <c r="HW414" i="29"/>
  <c r="HU414" i="29"/>
  <c r="HT414" i="29"/>
  <c r="HS414" i="29"/>
  <c r="HR414" i="29"/>
  <c r="HL414" i="29"/>
  <c r="HK414" i="29"/>
  <c r="HJ414" i="29"/>
  <c r="HI414" i="29"/>
  <c r="HH414" i="29"/>
  <c r="HG414" i="29"/>
  <c r="HE414" i="29"/>
  <c r="HD414" i="29"/>
  <c r="HC414" i="29"/>
  <c r="HB414" i="29"/>
  <c r="HA414" i="29"/>
  <c r="GZ414" i="29"/>
  <c r="GX414" i="29"/>
  <c r="GV414" i="29"/>
  <c r="GU414" i="29"/>
  <c r="GT414" i="29"/>
  <c r="GS414" i="29"/>
  <c r="GQ414" i="29"/>
  <c r="GP414" i="29"/>
  <c r="GO414" i="29"/>
  <c r="GL414" i="29"/>
  <c r="GJ414" i="29"/>
  <c r="GI414" i="29"/>
  <c r="GH414" i="29"/>
  <c r="GG414" i="29"/>
  <c r="GF414" i="29"/>
  <c r="GE414" i="29"/>
  <c r="GC414" i="29"/>
  <c r="GB414" i="29"/>
  <c r="GA414" i="29"/>
  <c r="FZ414" i="29"/>
  <c r="FY414" i="29"/>
  <c r="FX414" i="29"/>
  <c r="FW414" i="29"/>
  <c r="FV414" i="29"/>
  <c r="FU414" i="29"/>
  <c r="FT414" i="29"/>
  <c r="FS414" i="29"/>
  <c r="FR414" i="29"/>
  <c r="FQ414" i="29"/>
  <c r="FP414" i="29"/>
  <c r="FO414" i="29"/>
  <c r="FN414" i="29"/>
  <c r="FM414" i="29"/>
  <c r="FL414" i="29"/>
  <c r="FK414" i="29"/>
  <c r="FJ414" i="29"/>
  <c r="FI414" i="29"/>
  <c r="FH414" i="29"/>
  <c r="FG414" i="29"/>
  <c r="FF414" i="29"/>
  <c r="FE414" i="29"/>
  <c r="FD414" i="29"/>
  <c r="FC414" i="29"/>
  <c r="FB414" i="29"/>
  <c r="FA414" i="29"/>
  <c r="EZ414" i="29"/>
  <c r="EY414" i="29"/>
  <c r="EX414" i="29"/>
  <c r="EW414" i="29"/>
  <c r="EV414" i="29"/>
  <c r="EU414" i="29"/>
  <c r="ET414" i="29"/>
  <c r="ES414" i="29"/>
  <c r="EQ414" i="29"/>
  <c r="EP414" i="29"/>
  <c r="EO414" i="29"/>
  <c r="EN414" i="29"/>
  <c r="EM414" i="29"/>
  <c r="EL414" i="29"/>
  <c r="EK414" i="29"/>
  <c r="EJ414" i="29"/>
  <c r="EI414" i="29"/>
  <c r="EH414" i="29"/>
  <c r="EG414" i="29"/>
  <c r="EF414" i="29"/>
  <c r="EE414" i="29"/>
  <c r="ED414" i="29"/>
  <c r="EC414" i="29"/>
  <c r="EB414" i="29"/>
  <c r="EA414" i="29"/>
  <c r="DZ414" i="29"/>
  <c r="DY414" i="29"/>
  <c r="DX414" i="29"/>
  <c r="DW414" i="29"/>
  <c r="DV414" i="29"/>
  <c r="DU414" i="29"/>
  <c r="DT414" i="29"/>
  <c r="DS414" i="29"/>
  <c r="DR414" i="29"/>
  <c r="DQ414" i="29"/>
  <c r="DP414" i="29"/>
  <c r="DO414" i="29"/>
  <c r="DN414" i="29"/>
  <c r="DM414" i="29"/>
  <c r="DL414" i="29"/>
  <c r="DK414" i="29"/>
  <c r="DJ414" i="29"/>
  <c r="DI414" i="29"/>
  <c r="DH414" i="29"/>
  <c r="DG414" i="29"/>
  <c r="DF414" i="29"/>
  <c r="DE414" i="29"/>
  <c r="DD414" i="29"/>
  <c r="DC414" i="29"/>
  <c r="DB414" i="29"/>
  <c r="DA414" i="29"/>
  <c r="CZ414" i="29"/>
  <c r="CY414" i="29"/>
  <c r="CX414" i="29"/>
  <c r="CW414" i="29"/>
  <c r="CV414" i="29"/>
  <c r="CU414" i="29"/>
  <c r="CT414" i="29"/>
  <c r="CS414" i="29"/>
  <c r="CR414" i="29"/>
  <c r="CQ414" i="29"/>
  <c r="CP414" i="29"/>
  <c r="CO414" i="29"/>
  <c r="CN414" i="29"/>
  <c r="CM414" i="29"/>
  <c r="CL414" i="29"/>
  <c r="CK414" i="29"/>
  <c r="CJ414" i="29"/>
  <c r="CI414" i="29"/>
  <c r="CH414" i="29"/>
  <c r="CG414" i="29"/>
  <c r="CF414" i="29"/>
  <c r="CE414" i="29"/>
  <c r="CD414" i="29"/>
  <c r="CC414" i="29"/>
  <c r="CB414" i="29"/>
  <c r="CA414" i="29"/>
  <c r="BZ414" i="29"/>
  <c r="BY414" i="29"/>
  <c r="BX414" i="29"/>
  <c r="BW414" i="29"/>
  <c r="BV414" i="29"/>
  <c r="BU414" i="29"/>
  <c r="BT414" i="29"/>
  <c r="BS414" i="29"/>
  <c r="BR414" i="29"/>
  <c r="BQ414" i="29"/>
  <c r="BP414" i="29"/>
  <c r="BO414" i="29"/>
  <c r="BN414" i="29"/>
  <c r="BM414" i="29"/>
  <c r="BL414" i="29"/>
  <c r="BK414" i="29"/>
  <c r="BJ414" i="29"/>
  <c r="BI414" i="29"/>
  <c r="BH414" i="29"/>
  <c r="BG414" i="29"/>
  <c r="BF414" i="29"/>
  <c r="BE414" i="29"/>
  <c r="BD414" i="29"/>
  <c r="BC414" i="29"/>
  <c r="BB414" i="29"/>
  <c r="BA414" i="29"/>
  <c r="AZ414" i="29"/>
  <c r="AY414" i="29"/>
  <c r="AX414" i="29"/>
  <c r="AW414" i="29"/>
  <c r="AV414" i="29"/>
  <c r="AU414" i="29"/>
  <c r="AT414" i="29"/>
  <c r="AS414" i="29"/>
  <c r="AR414" i="29"/>
  <c r="AQ414" i="29"/>
  <c r="AP414" i="29"/>
  <c r="AO414" i="29"/>
  <c r="AN414" i="29"/>
  <c r="AM414" i="29"/>
  <c r="AL414" i="29"/>
  <c r="AK414" i="29"/>
  <c r="AJ414" i="29"/>
  <c r="AI414" i="29"/>
  <c r="AH414" i="29"/>
  <c r="AG414" i="29"/>
  <c r="AF414" i="29"/>
  <c r="AE414" i="29"/>
  <c r="AD414" i="29"/>
  <c r="AC414" i="29"/>
  <c r="AB414" i="29"/>
  <c r="AA414" i="29"/>
  <c r="Z414" i="29"/>
  <c r="Y414" i="29"/>
  <c r="X414" i="29"/>
  <c r="W414" i="29"/>
  <c r="V414" i="29"/>
  <c r="U414" i="29"/>
  <c r="T414" i="29"/>
  <c r="S414" i="29"/>
  <c r="R414" i="29"/>
  <c r="Q414" i="29"/>
  <c r="P414" i="29"/>
  <c r="O414" i="29"/>
  <c r="N414" i="29"/>
  <c r="M414" i="29"/>
  <c r="L414" i="29"/>
  <c r="K414" i="29"/>
  <c r="J414" i="29"/>
  <c r="I414" i="29"/>
  <c r="H414" i="29"/>
  <c r="E414" i="29"/>
  <c r="C414" i="29"/>
  <c r="C423" i="29" s="1"/>
  <c r="C432" i="29" s="1"/>
  <c r="B414" i="29"/>
  <c r="JE402" i="29"/>
  <c r="JD402" i="29"/>
  <c r="JC402" i="29"/>
  <c r="JB402" i="29"/>
  <c r="JA402" i="29"/>
  <c r="IZ402" i="29"/>
  <c r="IY402" i="29"/>
  <c r="IV402" i="29"/>
  <c r="IU402" i="29"/>
  <c r="IT402" i="29"/>
  <c r="IS402" i="29"/>
  <c r="IR402" i="29"/>
  <c r="IQ402" i="29"/>
  <c r="IP402" i="29"/>
  <c r="IO402" i="29"/>
  <c r="IN402" i="29"/>
  <c r="IM402" i="29"/>
  <c r="IL402" i="29"/>
  <c r="IK402" i="29"/>
  <c r="IJ402" i="29"/>
  <c r="II402" i="29"/>
  <c r="IH402" i="29"/>
  <c r="IG402" i="29"/>
  <c r="IF402" i="29"/>
  <c r="IE402" i="29"/>
  <c r="ID402" i="29"/>
  <c r="IC402" i="29"/>
  <c r="IB402" i="29"/>
  <c r="IA402" i="29"/>
  <c r="HZ402" i="29"/>
  <c r="HY402" i="29"/>
  <c r="HX402" i="29"/>
  <c r="HW402" i="29"/>
  <c r="HV402" i="29"/>
  <c r="HU402" i="29"/>
  <c r="HT402" i="29"/>
  <c r="HS402" i="29"/>
  <c r="HR402" i="29"/>
  <c r="HQ402" i="29"/>
  <c r="HL402" i="29"/>
  <c r="HK402" i="29"/>
  <c r="HJ402" i="29"/>
  <c r="HI402" i="29"/>
  <c r="HH402" i="29"/>
  <c r="HG402" i="29"/>
  <c r="HE402" i="29"/>
  <c r="HD402" i="29"/>
  <c r="HC402" i="29"/>
  <c r="HB402" i="29"/>
  <c r="HA402" i="29"/>
  <c r="GZ402" i="29"/>
  <c r="GX402" i="29"/>
  <c r="GW402" i="29"/>
  <c r="GV402" i="29"/>
  <c r="GU402" i="29"/>
  <c r="GT402" i="29"/>
  <c r="GS402" i="29"/>
  <c r="GR402" i="29"/>
  <c r="GQ402" i="29"/>
  <c r="GP402" i="29"/>
  <c r="GO402" i="29"/>
  <c r="GN402" i="29"/>
  <c r="GM402" i="29"/>
  <c r="GL402" i="29"/>
  <c r="GJ402" i="29"/>
  <c r="GI402" i="29"/>
  <c r="GH402" i="29"/>
  <c r="GG402" i="29"/>
  <c r="GF402" i="29"/>
  <c r="GE402" i="29"/>
  <c r="GD402" i="29"/>
  <c r="GC402" i="29"/>
  <c r="GB402" i="29"/>
  <c r="GA402" i="29"/>
  <c r="FZ402" i="29"/>
  <c r="FY402" i="29"/>
  <c r="FX402" i="29"/>
  <c r="FW402" i="29"/>
  <c r="FV402" i="29"/>
  <c r="FU402" i="29"/>
  <c r="FT402" i="29"/>
  <c r="FS402" i="29"/>
  <c r="FR402" i="29"/>
  <c r="FQ402" i="29"/>
  <c r="FP402" i="29"/>
  <c r="FO402" i="29"/>
  <c r="FN402" i="29"/>
  <c r="FM402" i="29"/>
  <c r="FL402" i="29"/>
  <c r="FK402" i="29"/>
  <c r="FJ402" i="29"/>
  <c r="FI402" i="29"/>
  <c r="FH402" i="29"/>
  <c r="FG402" i="29"/>
  <c r="FF402" i="29"/>
  <c r="FE402" i="29"/>
  <c r="FD402" i="29"/>
  <c r="FC402" i="29"/>
  <c r="FB402" i="29"/>
  <c r="FA402" i="29"/>
  <c r="EZ402" i="29"/>
  <c r="EY402" i="29"/>
  <c r="EX402" i="29"/>
  <c r="EW402" i="29"/>
  <c r="EV402" i="29"/>
  <c r="EU402" i="29"/>
  <c r="ET402" i="29"/>
  <c r="ES402" i="29"/>
  <c r="ER402" i="29"/>
  <c r="EQ402" i="29"/>
  <c r="EP402" i="29"/>
  <c r="EO402" i="29"/>
  <c r="EN402" i="29"/>
  <c r="EM402" i="29"/>
  <c r="EL402" i="29"/>
  <c r="EK402" i="29"/>
  <c r="EJ402" i="29"/>
  <c r="EI402" i="29"/>
  <c r="EH402" i="29"/>
  <c r="EG402" i="29"/>
  <c r="EF402" i="29"/>
  <c r="EE402" i="29"/>
  <c r="ED402" i="29"/>
  <c r="EC402" i="29"/>
  <c r="EB402" i="29"/>
  <c r="EA402" i="29"/>
  <c r="DZ402" i="29"/>
  <c r="DY402" i="29"/>
  <c r="DX402" i="29"/>
  <c r="DW402" i="29"/>
  <c r="DV402" i="29"/>
  <c r="DU402" i="29"/>
  <c r="DT402" i="29"/>
  <c r="DS402" i="29"/>
  <c r="DR402" i="29"/>
  <c r="DQ402" i="29"/>
  <c r="DP402" i="29"/>
  <c r="DO402" i="29"/>
  <c r="DN402" i="29"/>
  <c r="DM402" i="29"/>
  <c r="DL402" i="29"/>
  <c r="DK402" i="29"/>
  <c r="DJ402" i="29"/>
  <c r="DI402" i="29"/>
  <c r="DH402" i="29"/>
  <c r="DG402" i="29"/>
  <c r="DF402" i="29"/>
  <c r="DE402" i="29"/>
  <c r="DD402" i="29"/>
  <c r="DC402" i="29"/>
  <c r="DB402" i="29"/>
  <c r="DA402" i="29"/>
  <c r="CZ402" i="29"/>
  <c r="CY402" i="29"/>
  <c r="CX402" i="29"/>
  <c r="CW402" i="29"/>
  <c r="CV402" i="29"/>
  <c r="CU402" i="29"/>
  <c r="CT402" i="29"/>
  <c r="CS402" i="29"/>
  <c r="CR402" i="29"/>
  <c r="CQ402" i="29"/>
  <c r="CP402" i="29"/>
  <c r="CO402" i="29"/>
  <c r="CN402" i="29"/>
  <c r="CM402" i="29"/>
  <c r="CL402" i="29"/>
  <c r="CK402" i="29"/>
  <c r="CJ402" i="29"/>
  <c r="CI402" i="29"/>
  <c r="CH402" i="29"/>
  <c r="CG402" i="29"/>
  <c r="CF402" i="29"/>
  <c r="CE402" i="29"/>
  <c r="CD402" i="29"/>
  <c r="CC402" i="29"/>
  <c r="CB402" i="29"/>
  <c r="CA402" i="29"/>
  <c r="BZ402" i="29"/>
  <c r="BY402" i="29"/>
  <c r="BX402" i="29"/>
  <c r="BW402" i="29"/>
  <c r="BV402" i="29"/>
  <c r="BU402" i="29"/>
  <c r="BT402" i="29"/>
  <c r="BS402" i="29"/>
  <c r="BR402" i="29"/>
  <c r="BQ402" i="29"/>
  <c r="BP402" i="29"/>
  <c r="BO402" i="29"/>
  <c r="BN402" i="29"/>
  <c r="BM402" i="29"/>
  <c r="BL402" i="29"/>
  <c r="BK402" i="29"/>
  <c r="BJ402" i="29"/>
  <c r="BI402" i="29"/>
  <c r="BH402" i="29"/>
  <c r="BG402" i="29"/>
  <c r="BF402" i="29"/>
  <c r="BE402" i="29"/>
  <c r="BD402" i="29"/>
  <c r="BC402" i="29"/>
  <c r="BB402" i="29"/>
  <c r="BA402" i="29"/>
  <c r="AZ402" i="29"/>
  <c r="AY402" i="29"/>
  <c r="AX402" i="29"/>
  <c r="AW402" i="29"/>
  <c r="AV402" i="29"/>
  <c r="AU402" i="29"/>
  <c r="AT402" i="29"/>
  <c r="AS402" i="29"/>
  <c r="AR402" i="29"/>
  <c r="AQ402" i="29"/>
  <c r="AP402" i="29"/>
  <c r="AO402" i="29"/>
  <c r="AN402" i="29"/>
  <c r="AM402" i="29"/>
  <c r="AL402" i="29"/>
  <c r="AK402" i="29"/>
  <c r="AJ402" i="29"/>
  <c r="AI402" i="29"/>
  <c r="AH402" i="29"/>
  <c r="AG402" i="29"/>
  <c r="AF402" i="29"/>
  <c r="AE402" i="29"/>
  <c r="AD402" i="29"/>
  <c r="AC402" i="29"/>
  <c r="AB402" i="29"/>
  <c r="AA402" i="29"/>
  <c r="Z402" i="29"/>
  <c r="Y402" i="29"/>
  <c r="X402" i="29"/>
  <c r="W402" i="29"/>
  <c r="V402" i="29"/>
  <c r="U402" i="29"/>
  <c r="T402" i="29"/>
  <c r="S402" i="29"/>
  <c r="R402" i="29"/>
  <c r="Q402" i="29"/>
  <c r="P402" i="29"/>
  <c r="O402" i="29"/>
  <c r="N402" i="29"/>
  <c r="M402" i="29"/>
  <c r="L402" i="29"/>
  <c r="K402" i="29"/>
  <c r="J402" i="29"/>
  <c r="I402" i="29"/>
  <c r="H402" i="29"/>
  <c r="E402" i="29"/>
  <c r="B402" i="29"/>
  <c r="JK382" i="29"/>
  <c r="JK695" i="29" s="1"/>
  <c r="JH382" i="29"/>
  <c r="JE382" i="29"/>
  <c r="JD382" i="29"/>
  <c r="JC382" i="29"/>
  <c r="JB382" i="29"/>
  <c r="JA382" i="29"/>
  <c r="IZ382" i="29"/>
  <c r="IY382" i="29"/>
  <c r="IV382" i="29"/>
  <c r="IU382" i="29"/>
  <c r="IT382" i="29"/>
  <c r="IS382" i="29"/>
  <c r="IR382" i="29"/>
  <c r="IQ382" i="29"/>
  <c r="IP382" i="29"/>
  <c r="IO382" i="29"/>
  <c r="IN382" i="29"/>
  <c r="IM382" i="29"/>
  <c r="IL382" i="29"/>
  <c r="IK382" i="29"/>
  <c r="IJ382" i="29"/>
  <c r="II382" i="29"/>
  <c r="IH382" i="29"/>
  <c r="IG382" i="29"/>
  <c r="IF382" i="29"/>
  <c r="IE382" i="29"/>
  <c r="ID382" i="29"/>
  <c r="IC382" i="29"/>
  <c r="IB382" i="29"/>
  <c r="IA382" i="29"/>
  <c r="HZ382" i="29"/>
  <c r="HY382" i="29"/>
  <c r="HX382" i="29"/>
  <c r="HW382" i="29"/>
  <c r="HV382" i="29"/>
  <c r="HU382" i="29"/>
  <c r="HT382" i="29"/>
  <c r="HS382" i="29"/>
  <c r="HR382" i="29"/>
  <c r="HQ382" i="29"/>
  <c r="HL382" i="29"/>
  <c r="HK382" i="29"/>
  <c r="HJ382" i="29"/>
  <c r="HI382" i="29"/>
  <c r="HH382" i="29"/>
  <c r="HG382" i="29"/>
  <c r="HE382" i="29"/>
  <c r="HD382" i="29"/>
  <c r="HC382" i="29"/>
  <c r="HB382" i="29"/>
  <c r="HA382" i="29"/>
  <c r="GZ382" i="29"/>
  <c r="GX382" i="29"/>
  <c r="GW382" i="29"/>
  <c r="GV382" i="29"/>
  <c r="GU382" i="29"/>
  <c r="GT382" i="29"/>
  <c r="GS382" i="29"/>
  <c r="GR382" i="29"/>
  <c r="GQ382" i="29"/>
  <c r="GP382" i="29"/>
  <c r="GO382" i="29"/>
  <c r="GN382" i="29"/>
  <c r="GM382" i="29"/>
  <c r="GL382" i="29"/>
  <c r="GJ382" i="29"/>
  <c r="GI382" i="29"/>
  <c r="GH382" i="29"/>
  <c r="GG382" i="29"/>
  <c r="GF382" i="29"/>
  <c r="GE382" i="29"/>
  <c r="GD382" i="29"/>
  <c r="GC382" i="29"/>
  <c r="GB382" i="29"/>
  <c r="GA382" i="29"/>
  <c r="FZ382" i="29"/>
  <c r="FY382" i="29"/>
  <c r="FX382" i="29"/>
  <c r="FW382" i="29"/>
  <c r="FV382" i="29"/>
  <c r="FU382" i="29"/>
  <c r="FT382" i="29"/>
  <c r="FS382" i="29"/>
  <c r="FR382" i="29"/>
  <c r="FQ382" i="29"/>
  <c r="FP382" i="29"/>
  <c r="FO382" i="29"/>
  <c r="FN382" i="29"/>
  <c r="FM382" i="29"/>
  <c r="FL382" i="29"/>
  <c r="FK382" i="29"/>
  <c r="FJ382" i="29"/>
  <c r="FI382" i="29"/>
  <c r="FH382" i="29"/>
  <c r="FG382" i="29"/>
  <c r="FF382" i="29"/>
  <c r="FE382" i="29"/>
  <c r="FD382" i="29"/>
  <c r="FC382" i="29"/>
  <c r="FB382" i="29"/>
  <c r="FA382" i="29"/>
  <c r="EZ382" i="29"/>
  <c r="EY382" i="29"/>
  <c r="EX382" i="29"/>
  <c r="EW382" i="29"/>
  <c r="EV382" i="29"/>
  <c r="EU382" i="29"/>
  <c r="ET382" i="29"/>
  <c r="ES382" i="29"/>
  <c r="ER382" i="29"/>
  <c r="EQ382" i="29"/>
  <c r="EP382" i="29"/>
  <c r="EO382" i="29"/>
  <c r="EN382" i="29"/>
  <c r="EM382" i="29"/>
  <c r="EL382" i="29"/>
  <c r="EK382" i="29"/>
  <c r="EJ382" i="29"/>
  <c r="EI382" i="29"/>
  <c r="EH382" i="29"/>
  <c r="EG382" i="29"/>
  <c r="EF382" i="29"/>
  <c r="EE382" i="29"/>
  <c r="ED382" i="29"/>
  <c r="EC382" i="29"/>
  <c r="EB382" i="29"/>
  <c r="EA382" i="29"/>
  <c r="DZ382" i="29"/>
  <c r="DY382" i="29"/>
  <c r="DX382" i="29"/>
  <c r="DW382" i="29"/>
  <c r="DV382" i="29"/>
  <c r="DU382" i="29"/>
  <c r="DT382" i="29"/>
  <c r="DS382" i="29"/>
  <c r="DR382" i="29"/>
  <c r="DQ382" i="29"/>
  <c r="DP382" i="29"/>
  <c r="DO382" i="29"/>
  <c r="DN382" i="29"/>
  <c r="DM382" i="29"/>
  <c r="DL382" i="29"/>
  <c r="DK382" i="29"/>
  <c r="DJ382" i="29"/>
  <c r="DI382" i="29"/>
  <c r="DH382" i="29"/>
  <c r="DG382" i="29"/>
  <c r="DF382" i="29"/>
  <c r="DE382" i="29"/>
  <c r="DD382" i="29"/>
  <c r="DC382" i="29"/>
  <c r="DB382" i="29"/>
  <c r="DA382" i="29"/>
  <c r="CZ382" i="29"/>
  <c r="CY382" i="29"/>
  <c r="CX382" i="29"/>
  <c r="CW382" i="29"/>
  <c r="CV382" i="29"/>
  <c r="CU382" i="29"/>
  <c r="CT382" i="29"/>
  <c r="CS382" i="29"/>
  <c r="CR382" i="29"/>
  <c r="CQ382" i="29"/>
  <c r="CP382" i="29"/>
  <c r="CO382" i="29"/>
  <c r="CN382" i="29"/>
  <c r="CM382" i="29"/>
  <c r="CL382" i="29"/>
  <c r="CK382" i="29"/>
  <c r="CJ382" i="29"/>
  <c r="CI382" i="29"/>
  <c r="CH382" i="29"/>
  <c r="CG382" i="29"/>
  <c r="CF382" i="29"/>
  <c r="CE382" i="29"/>
  <c r="CD382" i="29"/>
  <c r="CC382" i="29"/>
  <c r="CB382" i="29"/>
  <c r="CA382" i="29"/>
  <c r="BZ382" i="29"/>
  <c r="BY382" i="29"/>
  <c r="BX382" i="29"/>
  <c r="BW382" i="29"/>
  <c r="BV382" i="29"/>
  <c r="BU382" i="29"/>
  <c r="BT382" i="29"/>
  <c r="BS382" i="29"/>
  <c r="BR382" i="29"/>
  <c r="BQ382" i="29"/>
  <c r="BP382" i="29"/>
  <c r="BO382" i="29"/>
  <c r="BN382" i="29"/>
  <c r="BM382" i="29"/>
  <c r="BL382" i="29"/>
  <c r="BK382" i="29"/>
  <c r="BJ382" i="29"/>
  <c r="BI382" i="29"/>
  <c r="BH382" i="29"/>
  <c r="BG382" i="29"/>
  <c r="BF382" i="29"/>
  <c r="BE382" i="29"/>
  <c r="BD382" i="29"/>
  <c r="BC382" i="29"/>
  <c r="BB382" i="29"/>
  <c r="BA382" i="29"/>
  <c r="AZ382" i="29"/>
  <c r="AY382" i="29"/>
  <c r="AX382" i="29"/>
  <c r="AW382" i="29"/>
  <c r="AV382" i="29"/>
  <c r="AU382" i="29"/>
  <c r="AT382" i="29"/>
  <c r="AS382" i="29"/>
  <c r="AR382" i="29"/>
  <c r="AQ382" i="29"/>
  <c r="AP382" i="29"/>
  <c r="AO382" i="29"/>
  <c r="AN382" i="29"/>
  <c r="AM382" i="29"/>
  <c r="AL382" i="29"/>
  <c r="AK382" i="29"/>
  <c r="AJ382" i="29"/>
  <c r="AI382" i="29"/>
  <c r="AH382" i="29"/>
  <c r="AG382" i="29"/>
  <c r="AF382" i="29"/>
  <c r="AE382" i="29"/>
  <c r="AD382" i="29"/>
  <c r="AC382" i="29"/>
  <c r="AB382" i="29"/>
  <c r="AA382" i="29"/>
  <c r="Z382" i="29"/>
  <c r="Y382" i="29"/>
  <c r="X382" i="29"/>
  <c r="W382" i="29"/>
  <c r="V382" i="29"/>
  <c r="U382" i="29"/>
  <c r="T382" i="29"/>
  <c r="S382" i="29"/>
  <c r="R382" i="29"/>
  <c r="Q382" i="29"/>
  <c r="P382" i="29"/>
  <c r="O382" i="29"/>
  <c r="N382" i="29"/>
  <c r="M382" i="29"/>
  <c r="L382" i="29"/>
  <c r="K382" i="29"/>
  <c r="J382" i="29"/>
  <c r="I382" i="29"/>
  <c r="H382" i="29"/>
  <c r="G382" i="29"/>
  <c r="F382" i="29"/>
  <c r="B382" i="29"/>
  <c r="JH694" i="29"/>
  <c r="JH722" i="29" s="1"/>
  <c r="JG186" i="29"/>
  <c r="JG694" i="29" s="1"/>
  <c r="JG722" i="29" s="1"/>
  <c r="JF722" i="29"/>
  <c r="JE186" i="29"/>
  <c r="JE694" i="29" s="1"/>
  <c r="JE722" i="29" s="1"/>
  <c r="JD186" i="29"/>
  <c r="JD694" i="29" s="1"/>
  <c r="JD722" i="29" s="1"/>
  <c r="JC186" i="29"/>
  <c r="JC694" i="29" s="1"/>
  <c r="JC722" i="29" s="1"/>
  <c r="JB186" i="29"/>
  <c r="JB694" i="29" s="1"/>
  <c r="JB722" i="29" s="1"/>
  <c r="JA186" i="29"/>
  <c r="JA694" i="29" s="1"/>
  <c r="JA722" i="29" s="1"/>
  <c r="IY186" i="29"/>
  <c r="IY694" i="29" s="1"/>
  <c r="IY722" i="29" s="1"/>
  <c r="IR186" i="29"/>
  <c r="IR694" i="29" s="1"/>
  <c r="IR722" i="29" s="1"/>
  <c r="IQ186" i="29"/>
  <c r="IQ694" i="29" s="1"/>
  <c r="IQ722" i="29" s="1"/>
  <c r="IP186" i="29"/>
  <c r="IP694" i="29" s="1"/>
  <c r="IP722" i="29" s="1"/>
  <c r="IO186" i="29"/>
  <c r="IO694" i="29" s="1"/>
  <c r="IO722" i="29" s="1"/>
  <c r="IN186" i="29"/>
  <c r="IN694" i="29" s="1"/>
  <c r="IN722" i="29" s="1"/>
  <c r="IM186" i="29"/>
  <c r="IM694" i="29" s="1"/>
  <c r="IM722" i="29" s="1"/>
  <c r="IL186" i="29"/>
  <c r="IL694" i="29" s="1"/>
  <c r="IL722" i="29" s="1"/>
  <c r="IK186" i="29"/>
  <c r="IK694" i="29" s="1"/>
  <c r="IK722" i="29" s="1"/>
  <c r="IJ186" i="29"/>
  <c r="IJ694" i="29" s="1"/>
  <c r="IJ722" i="29" s="1"/>
  <c r="II186" i="29"/>
  <c r="II694" i="29" s="1"/>
  <c r="II722" i="29" s="1"/>
  <c r="IH186" i="29"/>
  <c r="IH694" i="29" s="1"/>
  <c r="IH722" i="29" s="1"/>
  <c r="IG186" i="29"/>
  <c r="IG694" i="29" s="1"/>
  <c r="IG722" i="29" s="1"/>
  <c r="IF186" i="29"/>
  <c r="IF694" i="29" s="1"/>
  <c r="IF722" i="29" s="1"/>
  <c r="IE186" i="29"/>
  <c r="IE694" i="29" s="1"/>
  <c r="IE722" i="29" s="1"/>
  <c r="ID186" i="29"/>
  <c r="ID694" i="29" s="1"/>
  <c r="ID722" i="29" s="1"/>
  <c r="IC186" i="29"/>
  <c r="IC694" i="29" s="1"/>
  <c r="IC722" i="29" s="1"/>
  <c r="IB186" i="29"/>
  <c r="IB694" i="29" s="1"/>
  <c r="IB722" i="29" s="1"/>
  <c r="IA186" i="29"/>
  <c r="IA694" i="29" s="1"/>
  <c r="IA722" i="29" s="1"/>
  <c r="HZ186" i="29"/>
  <c r="HZ694" i="29" s="1"/>
  <c r="HZ722" i="29" s="1"/>
  <c r="HY186" i="29"/>
  <c r="HY694" i="29" s="1"/>
  <c r="HY722" i="29" s="1"/>
  <c r="HX186" i="29"/>
  <c r="HX694" i="29" s="1"/>
  <c r="HX722" i="29" s="1"/>
  <c r="HW186" i="29"/>
  <c r="HW694" i="29" s="1"/>
  <c r="HW722" i="29" s="1"/>
  <c r="HV186" i="29"/>
  <c r="HV694" i="29" s="1"/>
  <c r="HV722" i="29" s="1"/>
  <c r="HU186" i="29"/>
  <c r="HU694" i="29" s="1"/>
  <c r="HU722" i="29" s="1"/>
  <c r="HT186" i="29"/>
  <c r="HT694" i="29" s="1"/>
  <c r="HT722" i="29" s="1"/>
  <c r="HS186" i="29"/>
  <c r="HS694" i="29" s="1"/>
  <c r="HS722" i="29" s="1"/>
  <c r="HR186" i="29"/>
  <c r="HR694" i="29" s="1"/>
  <c r="HR722" i="29" s="1"/>
  <c r="HQ186" i="29"/>
  <c r="HQ694" i="29" s="1"/>
  <c r="HQ722" i="29" s="1"/>
  <c r="HP186" i="29"/>
  <c r="HP694" i="29" s="1"/>
  <c r="HP722" i="29" s="1"/>
  <c r="HO186" i="29"/>
  <c r="HO694" i="29" s="1"/>
  <c r="HO722" i="29" s="1"/>
  <c r="HN186" i="29"/>
  <c r="HN694" i="29" s="1"/>
  <c r="HN722" i="29" s="1"/>
  <c r="HM722" i="29"/>
  <c r="HL186" i="29"/>
  <c r="HL694" i="29" s="1"/>
  <c r="HL722" i="29" s="1"/>
  <c r="HK186" i="29"/>
  <c r="HK694" i="29" s="1"/>
  <c r="HK722" i="29" s="1"/>
  <c r="HJ186" i="29"/>
  <c r="HJ694" i="29" s="1"/>
  <c r="HJ722" i="29" s="1"/>
  <c r="HI186" i="29"/>
  <c r="HI694" i="29" s="1"/>
  <c r="HI722" i="29" s="1"/>
  <c r="HH186" i="29"/>
  <c r="HH694" i="29" s="1"/>
  <c r="HH722" i="29" s="1"/>
  <c r="HG186" i="29"/>
  <c r="HG694" i="29" s="1"/>
  <c r="HG722" i="29" s="1"/>
  <c r="HF186" i="29"/>
  <c r="HF694" i="29" s="1"/>
  <c r="HF722" i="29" s="1"/>
  <c r="HE186" i="29"/>
  <c r="HE694" i="29" s="1"/>
  <c r="HE722" i="29" s="1"/>
  <c r="HB186" i="29"/>
  <c r="HB694" i="29" s="1"/>
  <c r="HB722" i="29" s="1"/>
  <c r="HA186" i="29"/>
  <c r="HA694" i="29" s="1"/>
  <c r="HA722" i="29" s="1"/>
  <c r="GZ186" i="29"/>
  <c r="GZ694" i="29" s="1"/>
  <c r="GZ722" i="29" s="1"/>
  <c r="GY186" i="29"/>
  <c r="GY694" i="29" s="1"/>
  <c r="GY722" i="29" s="1"/>
  <c r="GX186" i="29"/>
  <c r="GX694" i="29" s="1"/>
  <c r="GX722" i="29" s="1"/>
  <c r="GW186" i="29"/>
  <c r="GW694" i="29" s="1"/>
  <c r="GW722" i="29" s="1"/>
  <c r="GV186" i="29"/>
  <c r="GV694" i="29" s="1"/>
  <c r="GV722" i="29" s="1"/>
  <c r="GU186" i="29"/>
  <c r="GU694" i="29" s="1"/>
  <c r="GU722" i="29" s="1"/>
  <c r="GT186" i="29"/>
  <c r="GT694" i="29" s="1"/>
  <c r="GT722" i="29" s="1"/>
  <c r="GS186" i="29"/>
  <c r="GS694" i="29" s="1"/>
  <c r="GR186" i="29"/>
  <c r="GR694" i="29" s="1"/>
  <c r="GR722" i="29" s="1"/>
  <c r="GQ186" i="29"/>
  <c r="GQ694" i="29" s="1"/>
  <c r="GP186" i="29"/>
  <c r="GP694" i="29" s="1"/>
  <c r="GP722" i="29" s="1"/>
  <c r="GO694" i="29"/>
  <c r="GN186" i="29"/>
  <c r="GN694" i="29" s="1"/>
  <c r="GN722" i="29" s="1"/>
  <c r="GM186" i="29"/>
  <c r="GM694" i="29" s="1"/>
  <c r="GM722" i="29" s="1"/>
  <c r="GL186" i="29"/>
  <c r="GL694" i="29" s="1"/>
  <c r="GL722" i="29" s="1"/>
  <c r="GK186" i="29"/>
  <c r="GK694" i="29" s="1"/>
  <c r="GK722" i="29" s="1"/>
  <c r="GG186" i="29"/>
  <c r="GG694" i="29" s="1"/>
  <c r="GG722" i="29" s="1"/>
  <c r="GF186" i="29"/>
  <c r="GF694" i="29" s="1"/>
  <c r="GF722" i="29" s="1"/>
  <c r="GE186" i="29"/>
  <c r="GE694" i="29" s="1"/>
  <c r="GE722" i="29" s="1"/>
  <c r="GD186" i="29"/>
  <c r="GD694" i="29" s="1"/>
  <c r="GD722" i="29" s="1"/>
  <c r="GC186" i="29"/>
  <c r="GC694" i="29" s="1"/>
  <c r="GC722" i="29" s="1"/>
  <c r="GB694" i="29"/>
  <c r="N715" i="29" s="1"/>
  <c r="O715" i="29" s="1"/>
  <c r="GA186" i="29"/>
  <c r="GA694" i="29" s="1"/>
  <c r="GA722" i="29" s="1"/>
  <c r="FZ186" i="29"/>
  <c r="FZ694" i="29" s="1"/>
  <c r="FZ722" i="29" s="1"/>
  <c r="FY186" i="29"/>
  <c r="FY694" i="29" s="1"/>
  <c r="FY722" i="29" s="1"/>
  <c r="FX186" i="29"/>
  <c r="FX694" i="29" s="1"/>
  <c r="FX722" i="29" s="1"/>
  <c r="FW186" i="29"/>
  <c r="FW694" i="29" s="1"/>
  <c r="FW722" i="29" s="1"/>
  <c r="FV186" i="29"/>
  <c r="FV694" i="29" s="1"/>
  <c r="FV722" i="29" s="1"/>
  <c r="FU186" i="29"/>
  <c r="FU694" i="29" s="1"/>
  <c r="FU722" i="29" s="1"/>
  <c r="FT186" i="29"/>
  <c r="FT694" i="29" s="1"/>
  <c r="FT722" i="29" s="1"/>
  <c r="FS186" i="29"/>
  <c r="FS694" i="29" s="1"/>
  <c r="FS722" i="29" s="1"/>
  <c r="FR186" i="29"/>
  <c r="FR694" i="29" s="1"/>
  <c r="FR722" i="29" s="1"/>
  <c r="FQ186" i="29"/>
  <c r="FQ694" i="29" s="1"/>
  <c r="FQ722" i="29" s="1"/>
  <c r="FP186" i="29"/>
  <c r="FP694" i="29" s="1"/>
  <c r="FP722" i="29" s="1"/>
  <c r="FO186" i="29"/>
  <c r="FO694" i="29" s="1"/>
  <c r="FO722" i="29" s="1"/>
  <c r="FN186" i="29"/>
  <c r="FN694" i="29" s="1"/>
  <c r="FN722" i="29" s="1"/>
  <c r="FM186" i="29"/>
  <c r="FM694" i="29" s="1"/>
  <c r="FM722" i="29" s="1"/>
  <c r="FL186" i="29"/>
  <c r="FL694" i="29" s="1"/>
  <c r="FL722" i="29" s="1"/>
  <c r="FK186" i="29"/>
  <c r="FK694" i="29" s="1"/>
  <c r="FK722" i="29" s="1"/>
  <c r="FJ186" i="29"/>
  <c r="FJ694" i="29" s="1"/>
  <c r="FJ722" i="29" s="1"/>
  <c r="FI186" i="29"/>
  <c r="FI694" i="29" s="1"/>
  <c r="FI722" i="29" s="1"/>
  <c r="FH186" i="29"/>
  <c r="FH694" i="29" s="1"/>
  <c r="FH722" i="29" s="1"/>
  <c r="FG186" i="29"/>
  <c r="FG694" i="29" s="1"/>
  <c r="FG722" i="29" s="1"/>
  <c r="FF186" i="29"/>
  <c r="FF694" i="29" s="1"/>
  <c r="FF722" i="29" s="1"/>
  <c r="FE186" i="29"/>
  <c r="FE694" i="29" s="1"/>
  <c r="FE722" i="29" s="1"/>
  <c r="FD186" i="29"/>
  <c r="FD694" i="29" s="1"/>
  <c r="FD722" i="29" s="1"/>
  <c r="FC186" i="29"/>
  <c r="FC694" i="29" s="1"/>
  <c r="FC722" i="29" s="1"/>
  <c r="FB186" i="29"/>
  <c r="FB694" i="29" s="1"/>
  <c r="FB722" i="29" s="1"/>
  <c r="FA186" i="29"/>
  <c r="FA694" i="29" s="1"/>
  <c r="FA722" i="29" s="1"/>
  <c r="EZ186" i="29"/>
  <c r="EZ694" i="29" s="1"/>
  <c r="EZ722" i="29" s="1"/>
  <c r="EY186" i="29"/>
  <c r="EY694" i="29" s="1"/>
  <c r="EY722" i="29" s="1"/>
  <c r="EX186" i="29"/>
  <c r="EX694" i="29" s="1"/>
  <c r="EX722" i="29" s="1"/>
  <c r="EW186" i="29"/>
  <c r="EW694" i="29" s="1"/>
  <c r="EW722" i="29" s="1"/>
  <c r="EV186" i="29"/>
  <c r="EV694" i="29" s="1"/>
  <c r="EV722" i="29" s="1"/>
  <c r="EU186" i="29"/>
  <c r="EU694" i="29" s="1"/>
  <c r="EU722" i="29" s="1"/>
  <c r="ET186" i="29"/>
  <c r="ET694" i="29" s="1"/>
  <c r="ET722" i="29" s="1"/>
  <c r="ES186" i="29"/>
  <c r="ES694" i="29" s="1"/>
  <c r="ES722" i="29" s="1"/>
  <c r="ER186" i="29"/>
  <c r="ER694" i="29" s="1"/>
  <c r="ER722" i="29" s="1"/>
  <c r="EQ186" i="29"/>
  <c r="EQ694" i="29" s="1"/>
  <c r="EQ722" i="29" s="1"/>
  <c r="EP186" i="29"/>
  <c r="EP694" i="29" s="1"/>
  <c r="EP722" i="29" s="1"/>
  <c r="EO186" i="29"/>
  <c r="EO694" i="29" s="1"/>
  <c r="EO722" i="29" s="1"/>
  <c r="EN186" i="29"/>
  <c r="EN694" i="29" s="1"/>
  <c r="EN722" i="29" s="1"/>
  <c r="EM186" i="29"/>
  <c r="EM694" i="29" s="1"/>
  <c r="EM722" i="29" s="1"/>
  <c r="EL186" i="29"/>
  <c r="EL694" i="29" s="1"/>
  <c r="EL722" i="29" s="1"/>
  <c r="EK186" i="29"/>
  <c r="EK694" i="29" s="1"/>
  <c r="EK722" i="29" s="1"/>
  <c r="EJ186" i="29"/>
  <c r="EJ694" i="29" s="1"/>
  <c r="EJ722" i="29" s="1"/>
  <c r="EI186" i="29"/>
  <c r="EI694" i="29" s="1"/>
  <c r="EI722" i="29" s="1"/>
  <c r="EH186" i="29"/>
  <c r="EH694" i="29" s="1"/>
  <c r="EH722" i="29" s="1"/>
  <c r="EG186" i="29"/>
  <c r="EG694" i="29" s="1"/>
  <c r="EG722" i="29" s="1"/>
  <c r="EF186" i="29"/>
  <c r="EF694" i="29" s="1"/>
  <c r="EF722" i="29" s="1"/>
  <c r="EE186" i="29"/>
  <c r="EE694" i="29" s="1"/>
  <c r="EE722" i="29" s="1"/>
  <c r="ED186" i="29"/>
  <c r="ED694" i="29" s="1"/>
  <c r="ED722" i="29" s="1"/>
  <c r="EC186" i="29"/>
  <c r="EC694" i="29" s="1"/>
  <c r="EC722" i="29" s="1"/>
  <c r="EB186" i="29"/>
  <c r="EB694" i="29" s="1"/>
  <c r="EB722" i="29" s="1"/>
  <c r="EA186" i="29"/>
  <c r="EA694" i="29" s="1"/>
  <c r="EA722" i="29" s="1"/>
  <c r="DZ186" i="29"/>
  <c r="DZ694" i="29" s="1"/>
  <c r="DZ722" i="29" s="1"/>
  <c r="DY186" i="29"/>
  <c r="DY694" i="29" s="1"/>
  <c r="DY722" i="29" s="1"/>
  <c r="DX186" i="29"/>
  <c r="DX694" i="29" s="1"/>
  <c r="DX722" i="29" s="1"/>
  <c r="DW186" i="29"/>
  <c r="DW694" i="29" s="1"/>
  <c r="DW722" i="29" s="1"/>
  <c r="DV186" i="29"/>
  <c r="DV694" i="29" s="1"/>
  <c r="DV722" i="29" s="1"/>
  <c r="DU186" i="29"/>
  <c r="DU694" i="29" s="1"/>
  <c r="DU722" i="29" s="1"/>
  <c r="DT186" i="29"/>
  <c r="DT694" i="29" s="1"/>
  <c r="DT722" i="29" s="1"/>
  <c r="DS186" i="29"/>
  <c r="DS694" i="29" s="1"/>
  <c r="DS722" i="29" s="1"/>
  <c r="DR186" i="29"/>
  <c r="DR694" i="29" s="1"/>
  <c r="DR722" i="29" s="1"/>
  <c r="DQ186" i="29"/>
  <c r="DQ694" i="29" s="1"/>
  <c r="DQ722" i="29" s="1"/>
  <c r="DP186" i="29"/>
  <c r="DP694" i="29" s="1"/>
  <c r="DP722" i="29" s="1"/>
  <c r="DO186" i="29"/>
  <c r="DO694" i="29" s="1"/>
  <c r="DO722" i="29" s="1"/>
  <c r="DN186" i="29"/>
  <c r="DN694" i="29" s="1"/>
  <c r="DN722" i="29" s="1"/>
  <c r="DM186" i="29"/>
  <c r="DM694" i="29" s="1"/>
  <c r="DM722" i="29" s="1"/>
  <c r="DL186" i="29"/>
  <c r="DL694" i="29" s="1"/>
  <c r="DL722" i="29" s="1"/>
  <c r="DK186" i="29"/>
  <c r="DK694" i="29" s="1"/>
  <c r="DK722" i="29" s="1"/>
  <c r="DJ186" i="29"/>
  <c r="DJ694" i="29" s="1"/>
  <c r="DJ722" i="29" s="1"/>
  <c r="DI186" i="29"/>
  <c r="DI694" i="29" s="1"/>
  <c r="DI722" i="29" s="1"/>
  <c r="DH186" i="29"/>
  <c r="DH694" i="29" s="1"/>
  <c r="DH722" i="29" s="1"/>
  <c r="DG186" i="29"/>
  <c r="DG694" i="29" s="1"/>
  <c r="DG722" i="29" s="1"/>
  <c r="DF186" i="29"/>
  <c r="DF694" i="29" s="1"/>
  <c r="DF722" i="29" s="1"/>
  <c r="DE186" i="29"/>
  <c r="DE694" i="29" s="1"/>
  <c r="DE722" i="29" s="1"/>
  <c r="DD186" i="29"/>
  <c r="DD694" i="29" s="1"/>
  <c r="DD722" i="29" s="1"/>
  <c r="DC186" i="29"/>
  <c r="DC694" i="29" s="1"/>
  <c r="DC722" i="29" s="1"/>
  <c r="DB186" i="29"/>
  <c r="DB694" i="29" s="1"/>
  <c r="DB722" i="29" s="1"/>
  <c r="DA186" i="29"/>
  <c r="DA694" i="29" s="1"/>
  <c r="DA722" i="29" s="1"/>
  <c r="CZ186" i="29"/>
  <c r="CZ694" i="29" s="1"/>
  <c r="CZ722" i="29" s="1"/>
  <c r="CY186" i="29"/>
  <c r="CY694" i="29" s="1"/>
  <c r="CY722" i="29" s="1"/>
  <c r="CX186" i="29"/>
  <c r="CX694" i="29" s="1"/>
  <c r="CX722" i="29" s="1"/>
  <c r="CW186" i="29"/>
  <c r="CW694" i="29" s="1"/>
  <c r="CW722" i="29" s="1"/>
  <c r="CV186" i="29"/>
  <c r="CV694" i="29" s="1"/>
  <c r="CV722" i="29" s="1"/>
  <c r="CU186" i="29"/>
  <c r="CU694" i="29" s="1"/>
  <c r="CU722" i="29" s="1"/>
  <c r="CT186" i="29"/>
  <c r="CT694" i="29" s="1"/>
  <c r="CT722" i="29" s="1"/>
  <c r="CS186" i="29"/>
  <c r="CS694" i="29" s="1"/>
  <c r="CS722" i="29" s="1"/>
  <c r="CR186" i="29"/>
  <c r="CR694" i="29" s="1"/>
  <c r="CR722" i="29" s="1"/>
  <c r="CQ186" i="29"/>
  <c r="CQ694" i="29" s="1"/>
  <c r="CQ722" i="29" s="1"/>
  <c r="CP186" i="29"/>
  <c r="CP694" i="29" s="1"/>
  <c r="CP722" i="29" s="1"/>
  <c r="CO186" i="29"/>
  <c r="CO694" i="29" s="1"/>
  <c r="CO722" i="29" s="1"/>
  <c r="CN186" i="29"/>
  <c r="CN694" i="29" s="1"/>
  <c r="CN722" i="29" s="1"/>
  <c r="CM186" i="29"/>
  <c r="CM694" i="29" s="1"/>
  <c r="CM722" i="29" s="1"/>
  <c r="CL186" i="29"/>
  <c r="CL694" i="29" s="1"/>
  <c r="CL722" i="29" s="1"/>
  <c r="CK186" i="29"/>
  <c r="CK694" i="29" s="1"/>
  <c r="CK722" i="29" s="1"/>
  <c r="CJ186" i="29"/>
  <c r="CJ694" i="29" s="1"/>
  <c r="CJ722" i="29" s="1"/>
  <c r="CI186" i="29"/>
  <c r="CI694" i="29" s="1"/>
  <c r="CI722" i="29" s="1"/>
  <c r="CH186" i="29"/>
  <c r="CH694" i="29" s="1"/>
  <c r="CH722" i="29" s="1"/>
  <c r="CG186" i="29"/>
  <c r="CG694" i="29" s="1"/>
  <c r="CG722" i="29" s="1"/>
  <c r="CF186" i="29"/>
  <c r="CF694" i="29" s="1"/>
  <c r="CF722" i="29" s="1"/>
  <c r="CE186" i="29"/>
  <c r="CE694" i="29" s="1"/>
  <c r="CE722" i="29" s="1"/>
  <c r="CD186" i="29"/>
  <c r="CD694" i="29" s="1"/>
  <c r="CD722" i="29" s="1"/>
  <c r="CC186" i="29"/>
  <c r="CC694" i="29" s="1"/>
  <c r="CC722" i="29" s="1"/>
  <c r="CB186" i="29"/>
  <c r="CB694" i="29" s="1"/>
  <c r="CB722" i="29" s="1"/>
  <c r="CA186" i="29"/>
  <c r="CA694" i="29" s="1"/>
  <c r="CA722" i="29" s="1"/>
  <c r="BZ186" i="29"/>
  <c r="BZ694" i="29" s="1"/>
  <c r="BZ722" i="29" s="1"/>
  <c r="BY186" i="29"/>
  <c r="BY694" i="29" s="1"/>
  <c r="BY722" i="29" s="1"/>
  <c r="BX186" i="29"/>
  <c r="BX694" i="29" s="1"/>
  <c r="BX722" i="29" s="1"/>
  <c r="BW186" i="29"/>
  <c r="BW694" i="29" s="1"/>
  <c r="BW722" i="29" s="1"/>
  <c r="BV186" i="29"/>
  <c r="BV694" i="29" s="1"/>
  <c r="BV722" i="29" s="1"/>
  <c r="BU186" i="29"/>
  <c r="BU694" i="29" s="1"/>
  <c r="BU722" i="29" s="1"/>
  <c r="BT186" i="29"/>
  <c r="BT694" i="29" s="1"/>
  <c r="BT722" i="29" s="1"/>
  <c r="BS186" i="29"/>
  <c r="BS694" i="29" s="1"/>
  <c r="BS722" i="29" s="1"/>
  <c r="BR186" i="29"/>
  <c r="BR694" i="29" s="1"/>
  <c r="BR722" i="29" s="1"/>
  <c r="BQ186" i="29"/>
  <c r="BQ694" i="29" s="1"/>
  <c r="BQ722" i="29" s="1"/>
  <c r="BP186" i="29"/>
  <c r="BP694" i="29" s="1"/>
  <c r="BP722" i="29" s="1"/>
  <c r="BO186" i="29"/>
  <c r="BO694" i="29" s="1"/>
  <c r="BO722" i="29" s="1"/>
  <c r="BN186" i="29"/>
  <c r="BN694" i="29" s="1"/>
  <c r="BN722" i="29" s="1"/>
  <c r="BM186" i="29"/>
  <c r="BM694" i="29" s="1"/>
  <c r="BM722" i="29" s="1"/>
  <c r="BL186" i="29"/>
  <c r="BL694" i="29" s="1"/>
  <c r="BL722" i="29" s="1"/>
  <c r="BK186" i="29"/>
  <c r="BK694" i="29" s="1"/>
  <c r="BK722" i="29" s="1"/>
  <c r="BJ186" i="29"/>
  <c r="BJ694" i="29" s="1"/>
  <c r="BJ722" i="29" s="1"/>
  <c r="BI186" i="29"/>
  <c r="BI694" i="29" s="1"/>
  <c r="BI722" i="29" s="1"/>
  <c r="BH186" i="29"/>
  <c r="BH694" i="29" s="1"/>
  <c r="BH722" i="29" s="1"/>
  <c r="BG186" i="29"/>
  <c r="BG694" i="29" s="1"/>
  <c r="BG722" i="29" s="1"/>
  <c r="BF186" i="29"/>
  <c r="BF694" i="29" s="1"/>
  <c r="BF722" i="29" s="1"/>
  <c r="BE186" i="29"/>
  <c r="BE694" i="29" s="1"/>
  <c r="BE722" i="29" s="1"/>
  <c r="BD186" i="29"/>
  <c r="BD694" i="29" s="1"/>
  <c r="BD722" i="29" s="1"/>
  <c r="BC186" i="29"/>
  <c r="BC694" i="29" s="1"/>
  <c r="BC722" i="29" s="1"/>
  <c r="BB186" i="29"/>
  <c r="BB694" i="29" s="1"/>
  <c r="BB722" i="29" s="1"/>
  <c r="BA186" i="29"/>
  <c r="BA694" i="29" s="1"/>
  <c r="BA722" i="29" s="1"/>
  <c r="AZ186" i="29"/>
  <c r="AZ694" i="29" s="1"/>
  <c r="AZ722" i="29" s="1"/>
  <c r="AY186" i="29"/>
  <c r="AY694" i="29" s="1"/>
  <c r="AY722" i="29" s="1"/>
  <c r="AX186" i="29"/>
  <c r="AX694" i="29" s="1"/>
  <c r="AX722" i="29" s="1"/>
  <c r="AW186" i="29"/>
  <c r="AW694" i="29" s="1"/>
  <c r="AW722" i="29" s="1"/>
  <c r="AV186" i="29"/>
  <c r="AV694" i="29" s="1"/>
  <c r="AV722" i="29" s="1"/>
  <c r="AU186" i="29"/>
  <c r="AU694" i="29" s="1"/>
  <c r="AU722" i="29" s="1"/>
  <c r="AT186" i="29"/>
  <c r="AT694" i="29" s="1"/>
  <c r="AT722" i="29" s="1"/>
  <c r="AS186" i="29"/>
  <c r="AS694" i="29" s="1"/>
  <c r="AS722" i="29" s="1"/>
  <c r="AR186" i="29"/>
  <c r="AR694" i="29" s="1"/>
  <c r="AR722" i="29" s="1"/>
  <c r="AQ186" i="29"/>
  <c r="AQ694" i="29" s="1"/>
  <c r="AQ722" i="29" s="1"/>
  <c r="AP186" i="29"/>
  <c r="AP694" i="29" s="1"/>
  <c r="AP722" i="29" s="1"/>
  <c r="AO186" i="29"/>
  <c r="AO694" i="29" s="1"/>
  <c r="AO722" i="29" s="1"/>
  <c r="AN186" i="29"/>
  <c r="AN694" i="29" s="1"/>
  <c r="AN722" i="29" s="1"/>
  <c r="AM186" i="29"/>
  <c r="AM694" i="29" s="1"/>
  <c r="AM722" i="29" s="1"/>
  <c r="AL186" i="29"/>
  <c r="AL694" i="29" s="1"/>
  <c r="AL722" i="29" s="1"/>
  <c r="AK186" i="29"/>
  <c r="AK694" i="29" s="1"/>
  <c r="AK722" i="29" s="1"/>
  <c r="AJ186" i="29"/>
  <c r="AJ694" i="29" s="1"/>
  <c r="AJ722" i="29" s="1"/>
  <c r="AI186" i="29"/>
  <c r="AI694" i="29" s="1"/>
  <c r="AI722" i="29" s="1"/>
  <c r="AH186" i="29"/>
  <c r="AH694" i="29" s="1"/>
  <c r="AH722" i="29" s="1"/>
  <c r="AG186" i="29"/>
  <c r="AG694" i="29" s="1"/>
  <c r="AG722" i="29" s="1"/>
  <c r="AF186" i="29"/>
  <c r="AF694" i="29" s="1"/>
  <c r="AF722" i="29" s="1"/>
  <c r="AE186" i="29"/>
  <c r="AE694" i="29" s="1"/>
  <c r="AE722" i="29" s="1"/>
  <c r="AD186" i="29"/>
  <c r="AD694" i="29" s="1"/>
  <c r="AD722" i="29" s="1"/>
  <c r="AC186" i="29"/>
  <c r="AC694" i="29" s="1"/>
  <c r="AC722" i="29" s="1"/>
  <c r="AB186" i="29"/>
  <c r="AB694" i="29" s="1"/>
  <c r="AB722" i="29" s="1"/>
  <c r="AA186" i="29"/>
  <c r="AA694" i="29" s="1"/>
  <c r="AA722" i="29" s="1"/>
  <c r="Z186" i="29"/>
  <c r="Z694" i="29" s="1"/>
  <c r="Z722" i="29" s="1"/>
  <c r="Y186" i="29"/>
  <c r="Y694" i="29" s="1"/>
  <c r="Y722" i="29" s="1"/>
  <c r="X186" i="29"/>
  <c r="X694" i="29" s="1"/>
  <c r="X722" i="29" s="1"/>
  <c r="W186" i="29"/>
  <c r="W694" i="29" s="1"/>
  <c r="W722" i="29" s="1"/>
  <c r="V186" i="29"/>
  <c r="V694" i="29" s="1"/>
  <c r="V722" i="29" s="1"/>
  <c r="U186" i="29"/>
  <c r="U694" i="29" s="1"/>
  <c r="U722" i="29" s="1"/>
  <c r="T186" i="29"/>
  <c r="T694" i="29" s="1"/>
  <c r="T722" i="29" s="1"/>
  <c r="S186" i="29"/>
  <c r="S694" i="29" s="1"/>
  <c r="S722" i="29" s="1"/>
  <c r="R186" i="29"/>
  <c r="R694" i="29" s="1"/>
  <c r="R722" i="29" s="1"/>
  <c r="Q186" i="29"/>
  <c r="Q694" i="29" s="1"/>
  <c r="Q722" i="29" s="1"/>
  <c r="P186" i="29"/>
  <c r="P694" i="29" s="1"/>
  <c r="P722" i="29" s="1"/>
  <c r="M186" i="29"/>
  <c r="M694" i="29" s="1"/>
  <c r="M722" i="29" s="1"/>
  <c r="L186" i="29"/>
  <c r="L694" i="29" s="1"/>
  <c r="L722" i="29" s="1"/>
  <c r="K186" i="29"/>
  <c r="K694" i="29" s="1"/>
  <c r="K722" i="29" s="1"/>
  <c r="J186" i="29"/>
  <c r="J694" i="29" s="1"/>
  <c r="J722" i="29" s="1"/>
  <c r="I186" i="29"/>
  <c r="I694" i="29" s="1"/>
  <c r="I722" i="29" s="1"/>
  <c r="H186" i="29"/>
  <c r="H694" i="29" s="1"/>
  <c r="H722" i="29" s="1"/>
  <c r="G186" i="29"/>
  <c r="G694" i="29" s="1"/>
  <c r="G722" i="29" s="1"/>
  <c r="F186" i="29"/>
  <c r="F694" i="29" s="1"/>
  <c r="F722" i="29" s="1"/>
  <c r="E186" i="29"/>
  <c r="E694" i="29" s="1"/>
  <c r="E722" i="29" s="1"/>
  <c r="D186" i="29"/>
  <c r="D694" i="29" s="1"/>
  <c r="D722" i="29" s="1"/>
  <c r="JJ185" i="29"/>
  <c r="IZ185" i="29"/>
  <c r="JJ184" i="29"/>
  <c r="IZ184" i="29"/>
  <c r="JJ183" i="29"/>
  <c r="IZ183" i="29"/>
  <c r="HD183" i="29"/>
  <c r="HC183" i="29"/>
  <c r="JJ182" i="29"/>
  <c r="IZ182" i="29"/>
  <c r="IX182" i="29"/>
  <c r="IW182" i="29"/>
  <c r="IV182" i="29"/>
  <c r="IU182" i="29"/>
  <c r="IT182" i="29"/>
  <c r="HD182" i="29"/>
  <c r="HC182" i="29"/>
  <c r="GH182" i="29"/>
  <c r="JJ181" i="29"/>
  <c r="IZ181" i="29"/>
  <c r="IV181" i="29"/>
  <c r="HD181" i="29"/>
  <c r="HC181" i="29"/>
  <c r="GH181" i="29"/>
  <c r="JJ180" i="29"/>
  <c r="IZ180" i="29"/>
  <c r="IX180" i="29"/>
  <c r="IW180" i="29"/>
  <c r="IV180" i="29"/>
  <c r="IU180" i="29"/>
  <c r="IT180" i="29"/>
  <c r="HD180" i="29"/>
  <c r="HC180" i="29"/>
  <c r="JJ179" i="29"/>
  <c r="IZ179" i="29"/>
  <c r="IV179" i="29"/>
  <c r="HD179" i="29"/>
  <c r="HC179" i="29"/>
  <c r="JJ178" i="29"/>
  <c r="IZ178" i="29"/>
  <c r="IX178" i="29"/>
  <c r="IW178" i="29"/>
  <c r="IV178" i="29"/>
  <c r="IU178" i="29"/>
  <c r="IT178" i="29"/>
  <c r="HD178" i="29"/>
  <c r="HC178" i="29"/>
  <c r="JJ177" i="29"/>
  <c r="IZ177" i="29"/>
  <c r="IV177" i="29"/>
  <c r="HC177" i="29"/>
  <c r="GH177" i="29"/>
  <c r="JJ176" i="29"/>
  <c r="IZ176" i="29"/>
  <c r="IX176" i="29"/>
  <c r="IW176" i="29"/>
  <c r="IV176" i="29"/>
  <c r="IU176" i="29"/>
  <c r="IT176" i="29"/>
  <c r="HD176" i="29"/>
  <c r="HC176" i="29"/>
  <c r="JJ175" i="29"/>
  <c r="IZ175" i="29"/>
  <c r="IV175" i="29"/>
  <c r="HD175" i="29"/>
  <c r="HC175" i="29"/>
  <c r="JJ174" i="29"/>
  <c r="IZ174" i="29"/>
  <c r="IX174" i="29"/>
  <c r="IW174" i="29"/>
  <c r="IV174" i="29"/>
  <c r="IU174" i="29"/>
  <c r="IT174" i="29"/>
  <c r="HD174" i="29"/>
  <c r="HC174" i="29"/>
  <c r="GH174" i="29"/>
  <c r="JJ173" i="29"/>
  <c r="IZ173" i="29"/>
  <c r="IV173" i="29"/>
  <c r="HD173" i="29"/>
  <c r="HC173" i="29"/>
  <c r="JJ172" i="29"/>
  <c r="IZ172" i="29"/>
  <c r="IX172" i="29"/>
  <c r="IW172" i="29"/>
  <c r="IV172" i="29"/>
  <c r="IU172" i="29"/>
  <c r="IT172" i="29"/>
  <c r="HD172" i="29"/>
  <c r="HC172" i="29"/>
  <c r="JJ171" i="29"/>
  <c r="IZ171" i="29"/>
  <c r="IV171" i="29"/>
  <c r="HD171" i="29"/>
  <c r="HC171" i="29"/>
  <c r="JJ170" i="29"/>
  <c r="IZ170" i="29"/>
  <c r="IX170" i="29"/>
  <c r="IW170" i="29"/>
  <c r="IV170" i="29"/>
  <c r="IU170" i="29"/>
  <c r="IT170" i="29"/>
  <c r="HD170" i="29"/>
  <c r="HC170" i="29"/>
  <c r="JJ169" i="29"/>
  <c r="IZ169" i="29"/>
  <c r="IV169" i="29"/>
  <c r="HD169" i="29"/>
  <c r="HC169" i="29"/>
  <c r="JJ168" i="29"/>
  <c r="IZ168" i="29"/>
  <c r="IV168" i="29"/>
  <c r="HD168" i="29"/>
  <c r="HC168" i="29"/>
  <c r="JJ167" i="29"/>
  <c r="IZ167" i="29"/>
  <c r="IV167" i="29"/>
  <c r="HD167" i="29"/>
  <c r="HC167" i="29"/>
  <c r="JJ166" i="29"/>
  <c r="IZ166" i="29"/>
  <c r="IX166" i="29"/>
  <c r="IW166" i="29"/>
  <c r="IV166" i="29"/>
  <c r="IU166" i="29"/>
  <c r="IT166" i="29"/>
  <c r="HD166" i="29"/>
  <c r="HC166" i="29"/>
  <c r="GH166" i="29"/>
  <c r="JJ165" i="29"/>
  <c r="IZ165" i="29"/>
  <c r="IV165" i="29"/>
  <c r="HD165" i="29"/>
  <c r="HC165" i="29"/>
  <c r="JJ164" i="29"/>
  <c r="IZ164" i="29"/>
  <c r="IX164" i="29"/>
  <c r="IW164" i="29"/>
  <c r="IV164" i="29"/>
  <c r="IU164" i="29"/>
  <c r="IT164" i="29"/>
  <c r="HD164" i="29"/>
  <c r="HC164" i="29"/>
  <c r="JJ163" i="29"/>
  <c r="IZ163" i="29"/>
  <c r="IV163" i="29"/>
  <c r="HD163" i="29"/>
  <c r="HC163" i="29"/>
  <c r="JJ162" i="29"/>
  <c r="IZ162" i="29"/>
  <c r="IX162" i="29"/>
  <c r="IW162" i="29"/>
  <c r="IV162" i="29"/>
  <c r="IU162" i="29"/>
  <c r="IT162" i="29"/>
  <c r="HD162" i="29"/>
  <c r="HC162" i="29"/>
  <c r="JJ161" i="29"/>
  <c r="IZ161" i="29"/>
  <c r="IV161" i="29"/>
  <c r="HD161" i="29"/>
  <c r="HC161" i="29"/>
  <c r="JJ160" i="29"/>
  <c r="IZ160" i="29"/>
  <c r="IX160" i="29"/>
  <c r="IW160" i="29"/>
  <c r="IV160" i="29"/>
  <c r="IU160" i="29"/>
  <c r="IT160" i="29"/>
  <c r="HD160" i="29"/>
  <c r="HC160" i="29"/>
  <c r="JJ159" i="29"/>
  <c r="IZ159" i="29"/>
  <c r="IV159" i="29"/>
  <c r="HD159" i="29"/>
  <c r="HC159" i="29"/>
  <c r="JJ158" i="29"/>
  <c r="IZ158" i="29"/>
  <c r="IV158" i="29"/>
  <c r="HD158" i="29"/>
  <c r="HC158" i="29"/>
  <c r="GH158" i="29"/>
  <c r="JJ157" i="29"/>
  <c r="IZ157" i="29"/>
  <c r="IV157" i="29"/>
  <c r="HD157" i="29"/>
  <c r="HC157" i="29"/>
  <c r="JJ156" i="29"/>
  <c r="IZ156" i="29"/>
  <c r="IX156" i="29"/>
  <c r="IW156" i="29"/>
  <c r="IV156" i="29"/>
  <c r="IU156" i="29"/>
  <c r="IT156" i="29"/>
  <c r="HD156" i="29"/>
  <c r="HC156" i="29"/>
  <c r="GH156" i="29"/>
  <c r="JJ155" i="29"/>
  <c r="IZ155" i="29"/>
  <c r="IV155" i="29"/>
  <c r="HD155" i="29"/>
  <c r="HC155" i="29"/>
  <c r="JJ154" i="29"/>
  <c r="IZ154" i="29"/>
  <c r="IX154" i="29"/>
  <c r="IW154" i="29"/>
  <c r="IV154" i="29"/>
  <c r="IU154" i="29"/>
  <c r="IT154" i="29"/>
  <c r="HD154" i="29"/>
  <c r="HC154" i="29"/>
  <c r="JJ153" i="29"/>
  <c r="IZ153" i="29"/>
  <c r="IV153" i="29"/>
  <c r="HD153" i="29"/>
  <c r="HC153" i="29"/>
  <c r="JJ152" i="29"/>
  <c r="IZ152" i="29"/>
  <c r="IX152" i="29"/>
  <c r="IW152" i="29"/>
  <c r="IV152" i="29"/>
  <c r="IU152" i="29"/>
  <c r="IT152" i="29"/>
  <c r="HD152" i="29"/>
  <c r="HC152" i="29"/>
  <c r="JJ151" i="29"/>
  <c r="IZ151" i="29"/>
  <c r="IV151" i="29"/>
  <c r="HD151" i="29"/>
  <c r="HC151" i="29"/>
  <c r="JJ150" i="29"/>
  <c r="IZ150" i="29"/>
  <c r="IX150" i="29"/>
  <c r="IW150" i="29"/>
  <c r="IV150" i="29"/>
  <c r="IU150" i="29"/>
  <c r="IT150" i="29"/>
  <c r="HD150" i="29"/>
  <c r="HC150" i="29"/>
  <c r="GH150" i="29"/>
  <c r="JJ149" i="29"/>
  <c r="IZ149" i="29"/>
  <c r="IV149" i="29"/>
  <c r="HD149" i="29"/>
  <c r="HC149" i="29"/>
  <c r="JJ148" i="29"/>
  <c r="IZ148" i="29"/>
  <c r="IX148" i="29"/>
  <c r="IW148" i="29"/>
  <c r="IV148" i="29"/>
  <c r="IU148" i="29"/>
  <c r="IT148" i="29"/>
  <c r="HD148" i="29"/>
  <c r="HC148" i="29"/>
  <c r="JJ147" i="29"/>
  <c r="IZ147" i="29"/>
  <c r="IV147" i="29"/>
  <c r="HD147" i="29"/>
  <c r="HC147" i="29"/>
  <c r="JJ146" i="29"/>
  <c r="IZ146" i="29"/>
  <c r="IX146" i="29"/>
  <c r="IW146" i="29"/>
  <c r="IV146" i="29"/>
  <c r="IU146" i="29"/>
  <c r="IT146" i="29"/>
  <c r="HD146" i="29"/>
  <c r="HC146" i="29"/>
  <c r="JJ145" i="29"/>
  <c r="IZ145" i="29"/>
  <c r="IV145" i="29"/>
  <c r="HD145" i="29"/>
  <c r="HC145" i="29"/>
  <c r="JJ144" i="29"/>
  <c r="IZ144" i="29"/>
  <c r="IV144" i="29"/>
  <c r="HD144" i="29"/>
  <c r="HC144" i="29"/>
  <c r="JJ143" i="29"/>
  <c r="IZ143" i="29"/>
  <c r="IV143" i="29"/>
  <c r="HD143" i="29"/>
  <c r="HC143" i="29"/>
  <c r="JJ142" i="29"/>
  <c r="IZ142" i="29"/>
  <c r="IX142" i="29"/>
  <c r="IW142" i="29"/>
  <c r="IV142" i="29"/>
  <c r="HD142" i="29"/>
  <c r="HC142" i="29"/>
  <c r="GI142" i="29"/>
  <c r="GH142" i="29"/>
  <c r="JJ141" i="29"/>
  <c r="IZ141" i="29"/>
  <c r="IV141" i="29"/>
  <c r="HD141" i="29"/>
  <c r="HC141" i="29"/>
  <c r="JJ140" i="29"/>
  <c r="IZ140" i="29"/>
  <c r="IX140" i="29"/>
  <c r="IW140" i="29"/>
  <c r="IV140" i="29"/>
  <c r="HD140" i="29"/>
  <c r="HC140" i="29"/>
  <c r="JJ139" i="29"/>
  <c r="IZ139" i="29"/>
  <c r="IV139" i="29"/>
  <c r="HD139" i="29"/>
  <c r="HC139" i="29"/>
  <c r="JJ138" i="29"/>
  <c r="IZ138" i="29"/>
  <c r="IW138" i="29"/>
  <c r="IV138" i="29"/>
  <c r="HD138" i="29"/>
  <c r="HC138" i="29"/>
  <c r="JJ137" i="29"/>
  <c r="IZ137" i="29"/>
  <c r="IV137" i="29"/>
  <c r="HD137" i="29"/>
  <c r="HC137" i="29"/>
  <c r="JJ136" i="29"/>
  <c r="IZ136" i="29"/>
  <c r="IX136" i="29"/>
  <c r="IW136" i="29"/>
  <c r="IV136" i="29"/>
  <c r="HD136" i="29"/>
  <c r="HC136" i="29"/>
  <c r="JJ135" i="29"/>
  <c r="IZ135" i="29"/>
  <c r="IV135" i="29"/>
  <c r="HD135" i="29"/>
  <c r="HC135" i="29"/>
  <c r="JJ134" i="29"/>
  <c r="IZ134" i="29"/>
  <c r="IX134" i="29"/>
  <c r="IW134" i="29"/>
  <c r="IV134" i="29"/>
  <c r="HD134" i="29"/>
  <c r="HC134" i="29"/>
  <c r="GI134" i="29"/>
  <c r="GH134" i="29"/>
  <c r="JJ133" i="29"/>
  <c r="IZ133" i="29"/>
  <c r="IV133" i="29"/>
  <c r="HD133" i="29"/>
  <c r="HC133" i="29"/>
  <c r="JJ132" i="29"/>
  <c r="IZ132" i="29"/>
  <c r="IW132" i="29"/>
  <c r="IV132" i="29"/>
  <c r="HD132" i="29"/>
  <c r="HC132" i="29"/>
  <c r="JJ131" i="29"/>
  <c r="IZ131" i="29"/>
  <c r="IV131" i="29"/>
  <c r="HD131" i="29"/>
  <c r="HC131" i="29"/>
  <c r="JJ130" i="29"/>
  <c r="IZ130" i="29"/>
  <c r="IW130" i="29"/>
  <c r="IV130" i="29"/>
  <c r="HD130" i="29"/>
  <c r="HC130" i="29"/>
  <c r="JJ129" i="29"/>
  <c r="IZ129" i="29"/>
  <c r="IV129" i="29"/>
  <c r="HD129" i="29"/>
  <c r="HC129" i="29"/>
  <c r="JJ128" i="29"/>
  <c r="IZ128" i="29"/>
  <c r="IX128" i="29"/>
  <c r="IW128" i="29"/>
  <c r="IV128" i="29"/>
  <c r="HD128" i="29"/>
  <c r="HC128" i="29"/>
  <c r="IZ127" i="29"/>
  <c r="IV127" i="29"/>
  <c r="HD127" i="29"/>
  <c r="HC127" i="29"/>
  <c r="JJ126" i="29"/>
  <c r="IZ126" i="29"/>
  <c r="IV126" i="29"/>
  <c r="HD126" i="29"/>
  <c r="HC126" i="29"/>
  <c r="GI126" i="29"/>
  <c r="GH126" i="29"/>
  <c r="JJ125" i="29"/>
  <c r="IZ125" i="29"/>
  <c r="IX125" i="29"/>
  <c r="IW125" i="29"/>
  <c r="IV125" i="29"/>
  <c r="HD125" i="29"/>
  <c r="HC125" i="29"/>
  <c r="JJ124" i="29"/>
  <c r="IZ124" i="29"/>
  <c r="IV124" i="29"/>
  <c r="HD124" i="29"/>
  <c r="HC124" i="29"/>
  <c r="JJ123" i="29"/>
  <c r="IZ123" i="29"/>
  <c r="IX123" i="29"/>
  <c r="IW123" i="29"/>
  <c r="IV123" i="29"/>
  <c r="HD123" i="29"/>
  <c r="HC123" i="29"/>
  <c r="JJ122" i="29"/>
  <c r="IZ122" i="29"/>
  <c r="IV122" i="29"/>
  <c r="HD122" i="29"/>
  <c r="HC122" i="29"/>
  <c r="GI122" i="29"/>
  <c r="JJ121" i="29"/>
  <c r="IZ121" i="29"/>
  <c r="IX121" i="29"/>
  <c r="IW121" i="29"/>
  <c r="IV121" i="29"/>
  <c r="HD121" i="29"/>
  <c r="HC121" i="29"/>
  <c r="JJ120" i="29"/>
  <c r="IZ120" i="29"/>
  <c r="IV120" i="29"/>
  <c r="HD120" i="29"/>
  <c r="HC120" i="29"/>
  <c r="JJ119" i="29"/>
  <c r="IZ119" i="29"/>
  <c r="IX119" i="29"/>
  <c r="IW119" i="29"/>
  <c r="IV119" i="29"/>
  <c r="HD119" i="29"/>
  <c r="HC119" i="29"/>
  <c r="JJ118" i="29"/>
  <c r="IZ118" i="29"/>
  <c r="IV118" i="29"/>
  <c r="HD118" i="29"/>
  <c r="HC118" i="29"/>
  <c r="GI118" i="29"/>
  <c r="GH118" i="29"/>
  <c r="JJ117" i="29"/>
  <c r="IZ117" i="29"/>
  <c r="IX117" i="29"/>
  <c r="IW117" i="29"/>
  <c r="IV117" i="29"/>
  <c r="HD117" i="29"/>
  <c r="HC117" i="29"/>
  <c r="JJ116" i="29"/>
  <c r="IZ116" i="29"/>
  <c r="IV116" i="29"/>
  <c r="HD116" i="29"/>
  <c r="HC116" i="29"/>
  <c r="JJ115" i="29"/>
  <c r="IZ115" i="29"/>
  <c r="IV115" i="29"/>
  <c r="HD115" i="29"/>
  <c r="HC115" i="29"/>
  <c r="JJ114" i="29"/>
  <c r="IZ114" i="29"/>
  <c r="IV114" i="29"/>
  <c r="HD114" i="29"/>
  <c r="HC114" i="29"/>
  <c r="GH114" i="29"/>
  <c r="JJ113" i="29"/>
  <c r="IZ113" i="29"/>
  <c r="IV113" i="29"/>
  <c r="HD113" i="29"/>
  <c r="HC113" i="29"/>
  <c r="JJ112" i="29"/>
  <c r="IZ112" i="29"/>
  <c r="IX112" i="29"/>
  <c r="IW112" i="29"/>
  <c r="IV112" i="29"/>
  <c r="IU112" i="29"/>
  <c r="IT112" i="29"/>
  <c r="HD112" i="29"/>
  <c r="HC112" i="29"/>
  <c r="JJ111" i="29"/>
  <c r="IZ111" i="29"/>
  <c r="IV111" i="29"/>
  <c r="HD111" i="29"/>
  <c r="HC111" i="29"/>
  <c r="JJ110" i="29"/>
  <c r="IZ110" i="29"/>
  <c r="IX110" i="29"/>
  <c r="IW110" i="29"/>
  <c r="IV110" i="29"/>
  <c r="IU110" i="29"/>
  <c r="IT110" i="29"/>
  <c r="HD110" i="29"/>
  <c r="HC110" i="29"/>
  <c r="GH110" i="29"/>
  <c r="JJ109" i="29"/>
  <c r="IZ109" i="29"/>
  <c r="IV109" i="29"/>
  <c r="HD109" i="29"/>
  <c r="HC109" i="29"/>
  <c r="JJ108" i="29"/>
  <c r="IZ108" i="29"/>
  <c r="IX108" i="29"/>
  <c r="IW108" i="29"/>
  <c r="IV108" i="29"/>
  <c r="IU108" i="29"/>
  <c r="IT108" i="29"/>
  <c r="HD108" i="29"/>
  <c r="HC108" i="29"/>
  <c r="JJ107" i="29"/>
  <c r="IZ107" i="29"/>
  <c r="IV107" i="29"/>
  <c r="HD107" i="29"/>
  <c r="HC107" i="29"/>
  <c r="JJ106" i="29"/>
  <c r="IZ106" i="29"/>
  <c r="IX106" i="29"/>
  <c r="IW106" i="29"/>
  <c r="IV106" i="29"/>
  <c r="IU106" i="29"/>
  <c r="IT106" i="29"/>
  <c r="HD106" i="29"/>
  <c r="HC106" i="29"/>
  <c r="GH106" i="29"/>
  <c r="JJ105" i="29"/>
  <c r="IZ105" i="29"/>
  <c r="IV105" i="29"/>
  <c r="HD105" i="29"/>
  <c r="HC105" i="29"/>
  <c r="GH105" i="29"/>
  <c r="JJ104" i="29"/>
  <c r="IZ104" i="29"/>
  <c r="IX104" i="29"/>
  <c r="IW104" i="29"/>
  <c r="IV104" i="29"/>
  <c r="IU104" i="29"/>
  <c r="IT104" i="29"/>
  <c r="HD104" i="29"/>
  <c r="HC104" i="29"/>
  <c r="JJ103" i="29"/>
  <c r="IZ103" i="29"/>
  <c r="IV103" i="29"/>
  <c r="HD103" i="29"/>
  <c r="HC103" i="29"/>
  <c r="JJ102" i="29"/>
  <c r="IZ102" i="29"/>
  <c r="IX102" i="29"/>
  <c r="IW102" i="29"/>
  <c r="IV102" i="29"/>
  <c r="IU102" i="29"/>
  <c r="IT102" i="29"/>
  <c r="HD102" i="29"/>
  <c r="HC102" i="29"/>
  <c r="GH102" i="29"/>
  <c r="JJ101" i="29"/>
  <c r="IZ101" i="29"/>
  <c r="IV101" i="29"/>
  <c r="HD101" i="29"/>
  <c r="HC101" i="29"/>
  <c r="JJ100" i="29"/>
  <c r="IZ100" i="29"/>
  <c r="IX100" i="29"/>
  <c r="IW100" i="29"/>
  <c r="IV100" i="29"/>
  <c r="IU100" i="29"/>
  <c r="IT100" i="29"/>
  <c r="HD100" i="29"/>
  <c r="HC100" i="29"/>
  <c r="JJ99" i="29"/>
  <c r="IZ99" i="29"/>
  <c r="IV99" i="29"/>
  <c r="HD99" i="29"/>
  <c r="HC99" i="29"/>
  <c r="JJ98" i="29"/>
  <c r="IZ98" i="29"/>
  <c r="IV98" i="29"/>
  <c r="HD98" i="29"/>
  <c r="HC98" i="29"/>
  <c r="JJ97" i="29"/>
  <c r="IZ97" i="29"/>
  <c r="IV97" i="29"/>
  <c r="HD97" i="29"/>
  <c r="HC97" i="29"/>
  <c r="JJ96" i="29"/>
  <c r="IZ96" i="29"/>
  <c r="IV96" i="29"/>
  <c r="HD96" i="29"/>
  <c r="HC96" i="29"/>
  <c r="JJ95" i="29"/>
  <c r="IZ95" i="29"/>
  <c r="IX95" i="29"/>
  <c r="IW95" i="29"/>
  <c r="IV95" i="29"/>
  <c r="IU95" i="29"/>
  <c r="IT95" i="29"/>
  <c r="HD95" i="29"/>
  <c r="HC95" i="29"/>
  <c r="JJ94" i="29"/>
  <c r="IZ94" i="29"/>
  <c r="IV94" i="29"/>
  <c r="HD94" i="29"/>
  <c r="HC94" i="29"/>
  <c r="GH94" i="29"/>
  <c r="JJ93" i="29"/>
  <c r="IZ93" i="29"/>
  <c r="IX93" i="29"/>
  <c r="IW93" i="29"/>
  <c r="IV93" i="29"/>
  <c r="IU93" i="29"/>
  <c r="IT93" i="29"/>
  <c r="HD93" i="29"/>
  <c r="HC93" i="29"/>
  <c r="JJ92" i="29"/>
  <c r="IZ92" i="29"/>
  <c r="IV92" i="29"/>
  <c r="HD92" i="29"/>
  <c r="HC92" i="29"/>
  <c r="JJ91" i="29"/>
  <c r="IZ91" i="29"/>
  <c r="IX91" i="29"/>
  <c r="IW91" i="29"/>
  <c r="IV91" i="29"/>
  <c r="IU91" i="29"/>
  <c r="IT91" i="29"/>
  <c r="HD91" i="29"/>
  <c r="HC91" i="29"/>
  <c r="JJ90" i="29"/>
  <c r="IZ90" i="29"/>
  <c r="IV90" i="29"/>
  <c r="IU90" i="29"/>
  <c r="IT90" i="29"/>
  <c r="HD90" i="29"/>
  <c r="HC90" i="29"/>
  <c r="JJ89" i="29"/>
  <c r="IZ89" i="29"/>
  <c r="IX89" i="29"/>
  <c r="IW89" i="29"/>
  <c r="IV89" i="29"/>
  <c r="IU89" i="29"/>
  <c r="IT89" i="29"/>
  <c r="HD89" i="29"/>
  <c r="HC89" i="29"/>
  <c r="JJ88" i="29"/>
  <c r="IZ88" i="29"/>
  <c r="IV88" i="29"/>
  <c r="HD88" i="29"/>
  <c r="HC88" i="29"/>
  <c r="JJ87" i="29"/>
  <c r="IZ87" i="29"/>
  <c r="IX87" i="29"/>
  <c r="IW87" i="29"/>
  <c r="IV87" i="29"/>
  <c r="IU87" i="29"/>
  <c r="IT87" i="29"/>
  <c r="HD87" i="29"/>
  <c r="HC87" i="29"/>
  <c r="JJ86" i="29"/>
  <c r="IZ86" i="29"/>
  <c r="IV86" i="29"/>
  <c r="HD86" i="29"/>
  <c r="HC86" i="29"/>
  <c r="GH86" i="29"/>
  <c r="JJ85" i="29"/>
  <c r="IZ85" i="29"/>
  <c r="IX85" i="29"/>
  <c r="IW85" i="29"/>
  <c r="IV85" i="29"/>
  <c r="IU85" i="29"/>
  <c r="IT85" i="29"/>
  <c r="HD85" i="29"/>
  <c r="HC85" i="29"/>
  <c r="JJ84" i="29"/>
  <c r="IZ84" i="29"/>
  <c r="IV84" i="29"/>
  <c r="HD84" i="29"/>
  <c r="HC84" i="29"/>
  <c r="JJ83" i="29"/>
  <c r="IZ83" i="29"/>
  <c r="IV83" i="29"/>
  <c r="HD83" i="29"/>
  <c r="HC83" i="29"/>
  <c r="JJ82" i="29"/>
  <c r="IZ82" i="29"/>
  <c r="IV82" i="29"/>
  <c r="HD82" i="29"/>
  <c r="HC82" i="29"/>
  <c r="GH82" i="29"/>
  <c r="JJ81" i="29"/>
  <c r="IZ81" i="29"/>
  <c r="IW81" i="29"/>
  <c r="IV81" i="29"/>
  <c r="IU81" i="29"/>
  <c r="IT81" i="29"/>
  <c r="IS81" i="29"/>
  <c r="IS186" i="29" s="1"/>
  <c r="IS694" i="29" s="1"/>
  <c r="IS722" i="29" s="1"/>
  <c r="HD81" i="29"/>
  <c r="HC81" i="29"/>
  <c r="JJ80" i="29"/>
  <c r="IZ80" i="29"/>
  <c r="IV80" i="29"/>
  <c r="HD80" i="29"/>
  <c r="HC80" i="29"/>
  <c r="JJ79" i="29"/>
  <c r="IZ79" i="29"/>
  <c r="IX79" i="29"/>
  <c r="IW79" i="29"/>
  <c r="IV79" i="29"/>
  <c r="HD79" i="29"/>
  <c r="HC79" i="29"/>
  <c r="JJ78" i="29"/>
  <c r="IZ78" i="29"/>
  <c r="IV78" i="29"/>
  <c r="HD78" i="29"/>
  <c r="HC78" i="29"/>
  <c r="GI78" i="29"/>
  <c r="GH78" i="29"/>
  <c r="JJ77" i="29"/>
  <c r="IZ77" i="29"/>
  <c r="IX77" i="29"/>
  <c r="IW77" i="29"/>
  <c r="IV77" i="29"/>
  <c r="HD77" i="29"/>
  <c r="HC77" i="29"/>
  <c r="JJ76" i="29"/>
  <c r="IZ76" i="29"/>
  <c r="IV76" i="29"/>
  <c r="HD76" i="29"/>
  <c r="HC76" i="29"/>
  <c r="JJ75" i="29"/>
  <c r="IZ75" i="29"/>
  <c r="IX75" i="29"/>
  <c r="IW75" i="29"/>
  <c r="IV75" i="29"/>
  <c r="HD75" i="29"/>
  <c r="HC75" i="29"/>
  <c r="JJ74" i="29"/>
  <c r="IZ74" i="29"/>
  <c r="IV74" i="29"/>
  <c r="HD74" i="29"/>
  <c r="HC74" i="29"/>
  <c r="GI74" i="29"/>
  <c r="GH74" i="29"/>
  <c r="JJ73" i="29"/>
  <c r="IZ73" i="29"/>
  <c r="IX73" i="29"/>
  <c r="IW73" i="29"/>
  <c r="IV73" i="29"/>
  <c r="HD73" i="29"/>
  <c r="HC73" i="29"/>
  <c r="JJ72" i="29"/>
  <c r="IZ72" i="29"/>
  <c r="IV72" i="29"/>
  <c r="HD72" i="29"/>
  <c r="HC72" i="29"/>
  <c r="JJ71" i="29"/>
  <c r="IZ71" i="29"/>
  <c r="IX71" i="29"/>
  <c r="IW71" i="29"/>
  <c r="IV71" i="29"/>
  <c r="HD71" i="29"/>
  <c r="HC71" i="29"/>
  <c r="JJ70" i="29"/>
  <c r="IZ70" i="29"/>
  <c r="IV70" i="29"/>
  <c r="HD70" i="29"/>
  <c r="HC70" i="29"/>
  <c r="GI70" i="29"/>
  <c r="GH70" i="29"/>
  <c r="JJ69" i="29"/>
  <c r="IZ69" i="29"/>
  <c r="IX69" i="29"/>
  <c r="IW69" i="29"/>
  <c r="IV69" i="29"/>
  <c r="HD69" i="29"/>
  <c r="HC69" i="29"/>
  <c r="JJ68" i="29"/>
  <c r="IZ68" i="29"/>
  <c r="IV68" i="29"/>
  <c r="HD68" i="29"/>
  <c r="HC68" i="29"/>
  <c r="JJ67" i="29"/>
  <c r="IZ67" i="29"/>
  <c r="IX67" i="29"/>
  <c r="IW67" i="29"/>
  <c r="IV67" i="29"/>
  <c r="HD67" i="29"/>
  <c r="HC67" i="29"/>
  <c r="JJ66" i="29"/>
  <c r="IZ66" i="29"/>
  <c r="IV66" i="29"/>
  <c r="HD66" i="29"/>
  <c r="HC66" i="29"/>
  <c r="GH66" i="29"/>
  <c r="JJ65" i="29"/>
  <c r="IZ65" i="29"/>
  <c r="IX65" i="29"/>
  <c r="IW65" i="29"/>
  <c r="IV65" i="29"/>
  <c r="HD65" i="29"/>
  <c r="HC65" i="29"/>
  <c r="JJ64" i="29"/>
  <c r="IZ64" i="29"/>
  <c r="IV64" i="29"/>
  <c r="HD64" i="29"/>
  <c r="HC64" i="29"/>
  <c r="JJ63" i="29"/>
  <c r="IZ63" i="29"/>
  <c r="IX63" i="29"/>
  <c r="IW63" i="29"/>
  <c r="IV63" i="29"/>
  <c r="HD63" i="29"/>
  <c r="HC63" i="29"/>
  <c r="JJ62" i="29"/>
  <c r="IZ62" i="29"/>
  <c r="HD62" i="29"/>
  <c r="HC62" i="29"/>
  <c r="GI62" i="29"/>
  <c r="GH62" i="29"/>
  <c r="JJ61" i="29"/>
  <c r="IZ61" i="29"/>
  <c r="IX61" i="29"/>
  <c r="IW61" i="29"/>
  <c r="IV61" i="29"/>
  <c r="HD61" i="29"/>
  <c r="HC61" i="29"/>
  <c r="JJ60" i="29"/>
  <c r="IZ60" i="29"/>
  <c r="IV60" i="29"/>
  <c r="HD60" i="29"/>
  <c r="HC60" i="29"/>
  <c r="JJ59" i="29"/>
  <c r="IZ59" i="29"/>
  <c r="IX59" i="29"/>
  <c r="IW59" i="29"/>
  <c r="IV59" i="29"/>
  <c r="HD59" i="29"/>
  <c r="HC59" i="29"/>
  <c r="JJ58" i="29"/>
  <c r="IZ58" i="29"/>
  <c r="IV58" i="29"/>
  <c r="HD58" i="29"/>
  <c r="HC58" i="29"/>
  <c r="JJ57" i="29"/>
  <c r="IZ57" i="29"/>
  <c r="IX57" i="29"/>
  <c r="IW57" i="29"/>
  <c r="IV57" i="29"/>
  <c r="HD57" i="29"/>
  <c r="HC57" i="29"/>
  <c r="JJ56" i="29"/>
  <c r="IZ56" i="29"/>
  <c r="IV56" i="29"/>
  <c r="HD56" i="29"/>
  <c r="HC56" i="29"/>
  <c r="JJ55" i="29"/>
  <c r="IZ55" i="29"/>
  <c r="IV55" i="29"/>
  <c r="HD55" i="29"/>
  <c r="HC55" i="29"/>
  <c r="JJ54" i="29"/>
  <c r="IZ54" i="29"/>
  <c r="IV54" i="29"/>
  <c r="HD54" i="29"/>
  <c r="HC54" i="29"/>
  <c r="GI54" i="29"/>
  <c r="GH54" i="29"/>
  <c r="JJ53" i="29"/>
  <c r="IZ53" i="29"/>
  <c r="IV53" i="29"/>
  <c r="HD53" i="29"/>
  <c r="HC53" i="29"/>
  <c r="JJ52" i="29"/>
  <c r="IZ52" i="29"/>
  <c r="IX52" i="29"/>
  <c r="IW52" i="29"/>
  <c r="IV52" i="29"/>
  <c r="HD52" i="29"/>
  <c r="HC52" i="29"/>
  <c r="JJ51" i="29"/>
  <c r="IZ51" i="29"/>
  <c r="IV51" i="29"/>
  <c r="HD51" i="29"/>
  <c r="HC51" i="29"/>
  <c r="JJ50" i="29"/>
  <c r="IZ50" i="29"/>
  <c r="IX50" i="29"/>
  <c r="IW50" i="29"/>
  <c r="IV50" i="29"/>
  <c r="HD50" i="29"/>
  <c r="HC50" i="29"/>
  <c r="GI50" i="29"/>
  <c r="JJ49" i="29"/>
  <c r="IZ49" i="29"/>
  <c r="IV49" i="29"/>
  <c r="HD49" i="29"/>
  <c r="HC49" i="29"/>
  <c r="JJ48" i="29"/>
  <c r="IZ48" i="29"/>
  <c r="IX48" i="29"/>
  <c r="IW48" i="29"/>
  <c r="IV48" i="29"/>
  <c r="HD48" i="29"/>
  <c r="HC48" i="29"/>
  <c r="JJ47" i="29"/>
  <c r="IZ47" i="29"/>
  <c r="IV47" i="29"/>
  <c r="HD47" i="29"/>
  <c r="HC47" i="29"/>
  <c r="JJ46" i="29"/>
  <c r="IZ46" i="29"/>
  <c r="IX46" i="29"/>
  <c r="IW46" i="29"/>
  <c r="IV46" i="29"/>
  <c r="HD46" i="29"/>
  <c r="HC46" i="29"/>
  <c r="GI46" i="29"/>
  <c r="GH46" i="29"/>
  <c r="JJ45" i="29"/>
  <c r="IZ45" i="29"/>
  <c r="IV45" i="29"/>
  <c r="HD45" i="29"/>
  <c r="HC45" i="29"/>
  <c r="JJ44" i="29"/>
  <c r="IZ44" i="29"/>
  <c r="IX44" i="29"/>
  <c r="IW44" i="29"/>
  <c r="IV44" i="29"/>
  <c r="HD44" i="29"/>
  <c r="HC44" i="29"/>
  <c r="JJ43" i="29"/>
  <c r="IZ43" i="29"/>
  <c r="IV43" i="29"/>
  <c r="HD43" i="29"/>
  <c r="HC43" i="29"/>
  <c r="JJ42" i="29"/>
  <c r="IZ42" i="29"/>
  <c r="IX42" i="29"/>
  <c r="IW42" i="29"/>
  <c r="IV42" i="29"/>
  <c r="HD42" i="29"/>
  <c r="HC42" i="29"/>
  <c r="GH42" i="29"/>
  <c r="JJ41" i="29"/>
  <c r="IZ41" i="29"/>
  <c r="IV41" i="29"/>
  <c r="HD41" i="29"/>
  <c r="HC41" i="29"/>
  <c r="JJ40" i="29"/>
  <c r="IZ40" i="29"/>
  <c r="IX40" i="29"/>
  <c r="IW40" i="29"/>
  <c r="IV40" i="29"/>
  <c r="HD40" i="29"/>
  <c r="HC40" i="29"/>
  <c r="JJ39" i="29"/>
  <c r="IZ39" i="29"/>
  <c r="IV39" i="29"/>
  <c r="HD39" i="29"/>
  <c r="HC39" i="29"/>
  <c r="JJ38" i="29"/>
  <c r="IZ38" i="29"/>
  <c r="IX38" i="29"/>
  <c r="IW38" i="29"/>
  <c r="IV38" i="29"/>
  <c r="HD38" i="29"/>
  <c r="HC38" i="29"/>
  <c r="GI38" i="29"/>
  <c r="GH38" i="29"/>
  <c r="JJ37" i="29"/>
  <c r="IZ37" i="29"/>
  <c r="IV37" i="29"/>
  <c r="HD37" i="29"/>
  <c r="HC37" i="29"/>
  <c r="JJ36" i="29"/>
  <c r="IZ36" i="29"/>
  <c r="IX36" i="29"/>
  <c r="IW36" i="29"/>
  <c r="IV36" i="29"/>
  <c r="HD36" i="29"/>
  <c r="HC36" i="29"/>
  <c r="JJ35" i="29"/>
  <c r="IZ35" i="29"/>
  <c r="IV35" i="29"/>
  <c r="HD35" i="29"/>
  <c r="HC35" i="29"/>
  <c r="JJ34" i="29"/>
  <c r="IZ34" i="29"/>
  <c r="IX34" i="29"/>
  <c r="IW34" i="29"/>
  <c r="IV34" i="29"/>
  <c r="HD34" i="29"/>
  <c r="HC34" i="29"/>
  <c r="GI34" i="29"/>
  <c r="JJ33" i="29"/>
  <c r="IZ33" i="29"/>
  <c r="IV33" i="29"/>
  <c r="HD33" i="29"/>
  <c r="HC33" i="29"/>
  <c r="JJ32" i="29"/>
  <c r="IZ32" i="29"/>
  <c r="IX32" i="29"/>
  <c r="IW32" i="29"/>
  <c r="IV32" i="29"/>
  <c r="HD32" i="29"/>
  <c r="HC32" i="29"/>
  <c r="JJ31" i="29"/>
  <c r="IZ31" i="29"/>
  <c r="IV31" i="29"/>
  <c r="HD31" i="29"/>
  <c r="HC31" i="29"/>
  <c r="JJ30" i="29"/>
  <c r="IZ30" i="29"/>
  <c r="IX30" i="29"/>
  <c r="IW30" i="29"/>
  <c r="IV30" i="29"/>
  <c r="HD30" i="29"/>
  <c r="HC30" i="29"/>
  <c r="GI30" i="29"/>
  <c r="GH30" i="29"/>
  <c r="JJ29" i="29"/>
  <c r="IZ29" i="29"/>
  <c r="IV29" i="29"/>
  <c r="HD29" i="29"/>
  <c r="HC29" i="29"/>
  <c r="JJ28" i="29"/>
  <c r="IZ28" i="29"/>
  <c r="IX28" i="29"/>
  <c r="IW28" i="29"/>
  <c r="IV28" i="29"/>
  <c r="HD28" i="29"/>
  <c r="HC28" i="29"/>
  <c r="JJ27" i="29"/>
  <c r="IZ27" i="29"/>
  <c r="IV27" i="29"/>
  <c r="HD27" i="29"/>
  <c r="HC27" i="29"/>
  <c r="JJ26" i="29"/>
  <c r="IZ26" i="29"/>
  <c r="IX26" i="29"/>
  <c r="IW26" i="29"/>
  <c r="IV26" i="29"/>
  <c r="HD26" i="29"/>
  <c r="HC26" i="29"/>
  <c r="GI26" i="29"/>
  <c r="GH26" i="29"/>
  <c r="JJ25" i="29"/>
  <c r="IZ25" i="29"/>
  <c r="IV25" i="29"/>
  <c r="HD25" i="29"/>
  <c r="HC25" i="29"/>
  <c r="JJ24" i="29"/>
  <c r="IZ24" i="29"/>
  <c r="IX24" i="29"/>
  <c r="IW24" i="29"/>
  <c r="IV24" i="29"/>
  <c r="HD24" i="29"/>
  <c r="HC24" i="29"/>
  <c r="JJ23" i="29"/>
  <c r="IZ23" i="29"/>
  <c r="IV23" i="29"/>
  <c r="HD23" i="29"/>
  <c r="HC23" i="29"/>
  <c r="JJ22" i="29"/>
  <c r="IZ22" i="29"/>
  <c r="IX22" i="29"/>
  <c r="IW22" i="29"/>
  <c r="IV22" i="29"/>
  <c r="IU22" i="29"/>
  <c r="IT22" i="29"/>
  <c r="HD22" i="29"/>
  <c r="HC22" i="29"/>
  <c r="GH22" i="29"/>
  <c r="JJ21" i="29"/>
  <c r="IZ21" i="29"/>
  <c r="IV21" i="29"/>
  <c r="HD21" i="29"/>
  <c r="HC21" i="29"/>
  <c r="JJ20" i="29"/>
  <c r="IZ20" i="29"/>
  <c r="IX20" i="29"/>
  <c r="IW20" i="29"/>
  <c r="IV20" i="29"/>
  <c r="IU20" i="29"/>
  <c r="IT20" i="29"/>
  <c r="HD20" i="29"/>
  <c r="HC20" i="29"/>
  <c r="JJ19" i="29"/>
  <c r="IZ19" i="29"/>
  <c r="IV19" i="29"/>
  <c r="HD19" i="29"/>
  <c r="HC19" i="29"/>
  <c r="JJ18" i="29"/>
  <c r="IZ18" i="29"/>
  <c r="IX18" i="29"/>
  <c r="IW18" i="29"/>
  <c r="IV18" i="29"/>
  <c r="IU18" i="29"/>
  <c r="IT18" i="29"/>
  <c r="HD18" i="29"/>
  <c r="HC18" i="29"/>
  <c r="JJ17" i="29"/>
  <c r="IZ17" i="29"/>
  <c r="IV17" i="29"/>
  <c r="HD17" i="29"/>
  <c r="HC17" i="29"/>
  <c r="JJ16" i="29"/>
  <c r="IZ16" i="29"/>
  <c r="IX16" i="29"/>
  <c r="IW16" i="29"/>
  <c r="IV16" i="29"/>
  <c r="IU16" i="29"/>
  <c r="IT16" i="29"/>
  <c r="HD16" i="29"/>
  <c r="HC16" i="29"/>
  <c r="JJ15" i="29"/>
  <c r="IZ15" i="29"/>
  <c r="IV15" i="29"/>
  <c r="HD15" i="29"/>
  <c r="HC15" i="29"/>
  <c r="JJ14" i="29"/>
  <c r="IZ14" i="29"/>
  <c r="IX14" i="29"/>
  <c r="IW14" i="29"/>
  <c r="IV14" i="29"/>
  <c r="IU14" i="29"/>
  <c r="IT14" i="29"/>
  <c r="HD14" i="29"/>
  <c r="HC14" i="29"/>
  <c r="GH14" i="29"/>
  <c r="JJ13" i="29"/>
  <c r="IZ13" i="29"/>
  <c r="IV13" i="29"/>
  <c r="HD13" i="29"/>
  <c r="HC13" i="29"/>
  <c r="JJ12" i="29"/>
  <c r="IZ12" i="29"/>
  <c r="IX12" i="29"/>
  <c r="IW12" i="29"/>
  <c r="IV12" i="29"/>
  <c r="IU12" i="29"/>
  <c r="IT12" i="29"/>
  <c r="HD12" i="29"/>
  <c r="HC12" i="29"/>
  <c r="JJ11" i="29"/>
  <c r="IZ11" i="29"/>
  <c r="IV11" i="29"/>
  <c r="HD11" i="29"/>
  <c r="HC11" i="29"/>
  <c r="IZ10" i="29"/>
  <c r="IX10" i="29"/>
  <c r="IW10" i="29"/>
  <c r="IV10" i="29"/>
  <c r="IU10" i="29"/>
  <c r="IT10" i="29"/>
  <c r="GJ10" i="29"/>
  <c r="GJ186" i="29" s="1"/>
  <c r="GJ694" i="29" s="1"/>
  <c r="GJ720" i="29" s="1"/>
  <c r="IZ9" i="29"/>
  <c r="DB7" i="6"/>
  <c r="DD7" i="6"/>
  <c r="DF7" i="6"/>
  <c r="DA8" i="6"/>
  <c r="DB8" i="6"/>
  <c r="DD8" i="6"/>
  <c r="DF8" i="6"/>
  <c r="DH8" i="6"/>
  <c r="DI8" i="6" s="1"/>
  <c r="DA9" i="6"/>
  <c r="DB9" i="6"/>
  <c r="DD9" i="6"/>
  <c r="DF9" i="6"/>
  <c r="DH9" i="6"/>
  <c r="DA10" i="6"/>
  <c r="DB10" i="6"/>
  <c r="DD10" i="6"/>
  <c r="DF10" i="6"/>
  <c r="DH10" i="6"/>
  <c r="DI10" i="6" s="1"/>
  <c r="DA11" i="6"/>
  <c r="DB11" i="6"/>
  <c r="DD11" i="6"/>
  <c r="DF11" i="6"/>
  <c r="DH11" i="6"/>
  <c r="DA12" i="6"/>
  <c r="DB12" i="6"/>
  <c r="DD12" i="6"/>
  <c r="DF12" i="6"/>
  <c r="DH12" i="6"/>
  <c r="DI12" i="6" s="1"/>
  <c r="DA13" i="6"/>
  <c r="DB13" i="6"/>
  <c r="DD13" i="6"/>
  <c r="DF13" i="6"/>
  <c r="DH13" i="6"/>
  <c r="DA14" i="6"/>
  <c r="DB14" i="6"/>
  <c r="DD14" i="6"/>
  <c r="DF14" i="6"/>
  <c r="DH14" i="6"/>
  <c r="DI14" i="6" s="1"/>
  <c r="DA15" i="6"/>
  <c r="DB15" i="6"/>
  <c r="DD15" i="6"/>
  <c r="DF15" i="6"/>
  <c r="DH15" i="6"/>
  <c r="DA16" i="6"/>
  <c r="DB16" i="6"/>
  <c r="DD16" i="6"/>
  <c r="DF16" i="6"/>
  <c r="DH16" i="6"/>
  <c r="DI16" i="6" s="1"/>
  <c r="DA17" i="6"/>
  <c r="DB17" i="6"/>
  <c r="DD17" i="6"/>
  <c r="DF17" i="6"/>
  <c r="DH17" i="6"/>
  <c r="DA18" i="6"/>
  <c r="DB18" i="6"/>
  <c r="DD18" i="6"/>
  <c r="DF18" i="6"/>
  <c r="DH18" i="6"/>
  <c r="DI18" i="6" s="1"/>
  <c r="BL19" i="6"/>
  <c r="DA19" i="6"/>
  <c r="DB19" i="6"/>
  <c r="DD19" i="6"/>
  <c r="DF19" i="6"/>
  <c r="DH19" i="6"/>
  <c r="DA20" i="6"/>
  <c r="DB20" i="6"/>
  <c r="DD20" i="6"/>
  <c r="DF20" i="6"/>
  <c r="DH20" i="6"/>
  <c r="DI20" i="6" s="1"/>
  <c r="DA21" i="6"/>
  <c r="DB21" i="6"/>
  <c r="DD21" i="6"/>
  <c r="DF21" i="6"/>
  <c r="DH21" i="6"/>
  <c r="DA22" i="6"/>
  <c r="DB22" i="6"/>
  <c r="DD22" i="6"/>
  <c r="DF22" i="6"/>
  <c r="DH22" i="6"/>
  <c r="DI22" i="6" s="1"/>
  <c r="DA23" i="6"/>
  <c r="DB23" i="6"/>
  <c r="DD23" i="6"/>
  <c r="DF23" i="6"/>
  <c r="DH23" i="6"/>
  <c r="DA24" i="6"/>
  <c r="DB24" i="6"/>
  <c r="DD24" i="6"/>
  <c r="DF24" i="6"/>
  <c r="DH24" i="6"/>
  <c r="DI24" i="6" s="1"/>
  <c r="DA25" i="6"/>
  <c r="DB25" i="6"/>
  <c r="DD25" i="6"/>
  <c r="DF25" i="6"/>
  <c r="DH25" i="6"/>
  <c r="DA26" i="6"/>
  <c r="DB26" i="6"/>
  <c r="DD26" i="6"/>
  <c r="DF26" i="6"/>
  <c r="DH26" i="6"/>
  <c r="DI26" i="6" s="1"/>
  <c r="DA27" i="6"/>
  <c r="DB27" i="6"/>
  <c r="DD27" i="6"/>
  <c r="DF27" i="6"/>
  <c r="DH27" i="6"/>
  <c r="DA28" i="6"/>
  <c r="DB28" i="6"/>
  <c r="DD28" i="6"/>
  <c r="DF28" i="6"/>
  <c r="DH28" i="6"/>
  <c r="DI28" i="6" s="1"/>
  <c r="DA29" i="6"/>
  <c r="DB29" i="6"/>
  <c r="DD29" i="6"/>
  <c r="DF29" i="6"/>
  <c r="DH29" i="6"/>
  <c r="DA30" i="6"/>
  <c r="DB30" i="6"/>
  <c r="DD30" i="6"/>
  <c r="DF30" i="6"/>
  <c r="DH30" i="6"/>
  <c r="DI30" i="6" s="1"/>
  <c r="DA31" i="6"/>
  <c r="DB31" i="6"/>
  <c r="DD31" i="6"/>
  <c r="DF31" i="6"/>
  <c r="DH31" i="6"/>
  <c r="DI31" i="6" s="1"/>
  <c r="DA32" i="6"/>
  <c r="DB32" i="6"/>
  <c r="DD32" i="6"/>
  <c r="DF32" i="6"/>
  <c r="DH32" i="6"/>
  <c r="DI32" i="6" s="1"/>
  <c r="DA33" i="6"/>
  <c r="DB33" i="6"/>
  <c r="DD33" i="6"/>
  <c r="DF33" i="6"/>
  <c r="DH33" i="6"/>
  <c r="DI33" i="6" s="1"/>
  <c r="DA34" i="6"/>
  <c r="DB34" i="6"/>
  <c r="DD34" i="6"/>
  <c r="DF34" i="6"/>
  <c r="DH34" i="6"/>
  <c r="DI34" i="6" s="1"/>
  <c r="DA35" i="6"/>
  <c r="DB35" i="6"/>
  <c r="DD35" i="6"/>
  <c r="DF35" i="6"/>
  <c r="DH35" i="6"/>
  <c r="DA36" i="6"/>
  <c r="DB36" i="6"/>
  <c r="DD36" i="6"/>
  <c r="DF36" i="6"/>
  <c r="DH36" i="6"/>
  <c r="DI36" i="6" s="1"/>
  <c r="DA37" i="6"/>
  <c r="DB37" i="6"/>
  <c r="DD37" i="6"/>
  <c r="DF37" i="6"/>
  <c r="DH37" i="6"/>
  <c r="DA38" i="6"/>
  <c r="DB38" i="6"/>
  <c r="DD38" i="6"/>
  <c r="DF38" i="6"/>
  <c r="DH38" i="6"/>
  <c r="DI38" i="6" s="1"/>
  <c r="DA39" i="6"/>
  <c r="DB39" i="6"/>
  <c r="DD39" i="6"/>
  <c r="DF39" i="6"/>
  <c r="DH39" i="6"/>
  <c r="DA40" i="6"/>
  <c r="DB40" i="6"/>
  <c r="DD40" i="6"/>
  <c r="DF40" i="6"/>
  <c r="DH40" i="6"/>
  <c r="DI40" i="6" s="1"/>
  <c r="DA41" i="6"/>
  <c r="DB41" i="6"/>
  <c r="DD41" i="6"/>
  <c r="DF41" i="6"/>
  <c r="DH41" i="6"/>
  <c r="DI41" i="6" s="1"/>
  <c r="DA42" i="6"/>
  <c r="DB42" i="6"/>
  <c r="DD42" i="6"/>
  <c r="DF42" i="6"/>
  <c r="DH42" i="6"/>
  <c r="DI42" i="6" s="1"/>
  <c r="DA43" i="6"/>
  <c r="DB43" i="6"/>
  <c r="DD43" i="6"/>
  <c r="DF43" i="6"/>
  <c r="DH43" i="6"/>
  <c r="DI43" i="6" s="1"/>
  <c r="DA44" i="6"/>
  <c r="DB44" i="6"/>
  <c r="DD44" i="6"/>
  <c r="DF44" i="6"/>
  <c r="DH44" i="6"/>
  <c r="DI44" i="6" s="1"/>
  <c r="DA45" i="6"/>
  <c r="DB45" i="6"/>
  <c r="DD45" i="6"/>
  <c r="DF45" i="6"/>
  <c r="DH45" i="6"/>
  <c r="DA46" i="6"/>
  <c r="DB46" i="6"/>
  <c r="DD46" i="6"/>
  <c r="DF46" i="6"/>
  <c r="DH46" i="6"/>
  <c r="DI46" i="6" s="1"/>
  <c r="DA47" i="6"/>
  <c r="DB47" i="6"/>
  <c r="DD47" i="6"/>
  <c r="DF47" i="6"/>
  <c r="DH47" i="6"/>
  <c r="DA48" i="6"/>
  <c r="DB48" i="6"/>
  <c r="DD48" i="6"/>
  <c r="DF48" i="6"/>
  <c r="DH48" i="6"/>
  <c r="DI48" i="6" s="1"/>
  <c r="DA49" i="6"/>
  <c r="DB49" i="6"/>
  <c r="DD49" i="6"/>
  <c r="DF49" i="6"/>
  <c r="DH49" i="6"/>
  <c r="DA50" i="6"/>
  <c r="DB50" i="6"/>
  <c r="DD50" i="6"/>
  <c r="DF50" i="6"/>
  <c r="DH50" i="6"/>
  <c r="DI50" i="6" s="1"/>
  <c r="DA51" i="6"/>
  <c r="DB51" i="6"/>
  <c r="DD51" i="6"/>
  <c r="DF51" i="6"/>
  <c r="DH51" i="6"/>
  <c r="DA52" i="6"/>
  <c r="DB52" i="6"/>
  <c r="DD52" i="6"/>
  <c r="DF52" i="6"/>
  <c r="DH52" i="6"/>
  <c r="DI52" i="6" s="1"/>
  <c r="DA53" i="6"/>
  <c r="DB53" i="6"/>
  <c r="DD53" i="6"/>
  <c r="DF53" i="6"/>
  <c r="DH53" i="6"/>
  <c r="DI53" i="6" s="1"/>
  <c r="DA54" i="6"/>
  <c r="DB54" i="6"/>
  <c r="DD54" i="6"/>
  <c r="DF54" i="6"/>
  <c r="DH54" i="6"/>
  <c r="BI55" i="6"/>
  <c r="BW55" i="6"/>
  <c r="BY55" i="6"/>
  <c r="CN55" i="6"/>
  <c r="CP55" i="6"/>
  <c r="CX55" i="6"/>
  <c r="DA55" i="6"/>
  <c r="DB55" i="6"/>
  <c r="DD55" i="6"/>
  <c r="DF55" i="6"/>
  <c r="DH55" i="6"/>
  <c r="DI55" i="6" s="1"/>
  <c r="DA56" i="6"/>
  <c r="DB56" i="6"/>
  <c r="DD56" i="6"/>
  <c r="DF56" i="6"/>
  <c r="DH56" i="6"/>
  <c r="DA57" i="6"/>
  <c r="DB57" i="6"/>
  <c r="DD57" i="6"/>
  <c r="DF57" i="6"/>
  <c r="DH57" i="6"/>
  <c r="DI57" i="6" s="1"/>
  <c r="DA58" i="6"/>
  <c r="DB58" i="6"/>
  <c r="DD58" i="6"/>
  <c r="DF58" i="6"/>
  <c r="DH58" i="6"/>
  <c r="BI59" i="6"/>
  <c r="BW59" i="6"/>
  <c r="BY59" i="6"/>
  <c r="CN59" i="6"/>
  <c r="CP59" i="6"/>
  <c r="CX59" i="6"/>
  <c r="DA59" i="6"/>
  <c r="DB59" i="6"/>
  <c r="DD59" i="6"/>
  <c r="DF59" i="6"/>
  <c r="DA60" i="6"/>
  <c r="DB60" i="6"/>
  <c r="DD60" i="6"/>
  <c r="DF60" i="6"/>
  <c r="DH60" i="6"/>
  <c r="DI60" i="6" s="1"/>
  <c r="DA61" i="6"/>
  <c r="DB61" i="6"/>
  <c r="DD61" i="6"/>
  <c r="DF61" i="6"/>
  <c r="DH61" i="6"/>
  <c r="DI61" i="6" s="1"/>
  <c r="DA62" i="6"/>
  <c r="DB62" i="6"/>
  <c r="DD62" i="6"/>
  <c r="DF62" i="6"/>
  <c r="DH62" i="6"/>
  <c r="DI62" i="6" s="1"/>
  <c r="DA63" i="6"/>
  <c r="DB63" i="6"/>
  <c r="DD63" i="6"/>
  <c r="DF63" i="6"/>
  <c r="DH63" i="6"/>
  <c r="DI63" i="6" s="1"/>
  <c r="DA64" i="6"/>
  <c r="DB64" i="6"/>
  <c r="DD64" i="6"/>
  <c r="DF64" i="6"/>
  <c r="DH64" i="6"/>
  <c r="DA65" i="6"/>
  <c r="DB65" i="6"/>
  <c r="DD65" i="6"/>
  <c r="DF65" i="6"/>
  <c r="DH65" i="6"/>
  <c r="DI65" i="6" s="1"/>
  <c r="DA66" i="6"/>
  <c r="DB66" i="6"/>
  <c r="DD66" i="6"/>
  <c r="DF66" i="6"/>
  <c r="DH66" i="6"/>
  <c r="DA67" i="6"/>
  <c r="DB67" i="6"/>
  <c r="DD67" i="6"/>
  <c r="DF67" i="6"/>
  <c r="DH67" i="6"/>
  <c r="DI67" i="6" s="1"/>
  <c r="DA68" i="6"/>
  <c r="DB68" i="6"/>
  <c r="DD68" i="6"/>
  <c r="DF68" i="6"/>
  <c r="DH68" i="6"/>
  <c r="DA69" i="6"/>
  <c r="DB69" i="6"/>
  <c r="DD69" i="6"/>
  <c r="DF69" i="6"/>
  <c r="DH69" i="6"/>
  <c r="DI69" i="6" s="1"/>
  <c r="DA70" i="6"/>
  <c r="DB70" i="6"/>
  <c r="DD70" i="6"/>
  <c r="DF70" i="6"/>
  <c r="DH70" i="6"/>
  <c r="DA71" i="6"/>
  <c r="DB71" i="6"/>
  <c r="DD71" i="6"/>
  <c r="DF71" i="6"/>
  <c r="DH71" i="6"/>
  <c r="DI71" i="6" s="1"/>
  <c r="DA72" i="6"/>
  <c r="DB72" i="6"/>
  <c r="DD72" i="6"/>
  <c r="DF72" i="6"/>
  <c r="DH72" i="6"/>
  <c r="DA73" i="6"/>
  <c r="DB73" i="6"/>
  <c r="DD73" i="6"/>
  <c r="DF73" i="6"/>
  <c r="DH73" i="6"/>
  <c r="DI73" i="6" s="1"/>
  <c r="DA74" i="6"/>
  <c r="DB74" i="6"/>
  <c r="DD74" i="6"/>
  <c r="DF74" i="6"/>
  <c r="DH74" i="6"/>
  <c r="BI75" i="6"/>
  <c r="BW75" i="6"/>
  <c r="BY75" i="6"/>
  <c r="CN75" i="6"/>
  <c r="CP75" i="6"/>
  <c r="CX75" i="6"/>
  <c r="DA75" i="6"/>
  <c r="DB75" i="6"/>
  <c r="DD75" i="6"/>
  <c r="DF75" i="6"/>
  <c r="DA76" i="6"/>
  <c r="DB76" i="6"/>
  <c r="DD76" i="6"/>
  <c r="DF76" i="6"/>
  <c r="DH76" i="6"/>
  <c r="DI76" i="6" s="1"/>
  <c r="DA77" i="6"/>
  <c r="DB77" i="6"/>
  <c r="DD77" i="6"/>
  <c r="DF77" i="6"/>
  <c r="DH77" i="6"/>
  <c r="DI77" i="6" s="1"/>
  <c r="DA78" i="6"/>
  <c r="DB78" i="6"/>
  <c r="DD78" i="6"/>
  <c r="DF78" i="6"/>
  <c r="DH78" i="6"/>
  <c r="DA79" i="6"/>
  <c r="DB79" i="6"/>
  <c r="DD79" i="6"/>
  <c r="DF79" i="6"/>
  <c r="DH79" i="6"/>
  <c r="DI79" i="6" s="1"/>
  <c r="DA80" i="6"/>
  <c r="DB80" i="6"/>
  <c r="DD80" i="6"/>
  <c r="DF80" i="6"/>
  <c r="DH80" i="6"/>
  <c r="DA81" i="6"/>
  <c r="DB81" i="6"/>
  <c r="DD81" i="6"/>
  <c r="DF81" i="6"/>
  <c r="DH81" i="6"/>
  <c r="DI81" i="6" s="1"/>
  <c r="DA82" i="6"/>
  <c r="DB82" i="6"/>
  <c r="DD82" i="6"/>
  <c r="DF82" i="6"/>
  <c r="DH82" i="6"/>
  <c r="DA83" i="6"/>
  <c r="DB83" i="6"/>
  <c r="DD83" i="6"/>
  <c r="DF83" i="6"/>
  <c r="DH83" i="6"/>
  <c r="DI83" i="6" s="1"/>
  <c r="DA84" i="6"/>
  <c r="DB84" i="6"/>
  <c r="DD84" i="6"/>
  <c r="DF84" i="6"/>
  <c r="DH84" i="6"/>
  <c r="DI84" i="6" s="1"/>
  <c r="DA85" i="6"/>
  <c r="DB85" i="6"/>
  <c r="DD85" i="6"/>
  <c r="DF85" i="6"/>
  <c r="DH85" i="6"/>
  <c r="DI85" i="6" s="1"/>
  <c r="DA86" i="6"/>
  <c r="DB86" i="6"/>
  <c r="DD86" i="6"/>
  <c r="DF86" i="6"/>
  <c r="DH86" i="6"/>
  <c r="DI86" i="6" s="1"/>
  <c r="DA87" i="6"/>
  <c r="DB87" i="6"/>
  <c r="DD87" i="6"/>
  <c r="DH87" i="6"/>
  <c r="DI87" i="6" s="1"/>
  <c r="DA88" i="6"/>
  <c r="DB88" i="6"/>
  <c r="DD88" i="6"/>
  <c r="DH88" i="6"/>
  <c r="DI88" i="6" s="1"/>
  <c r="DA89" i="6"/>
  <c r="DB89" i="6"/>
  <c r="DD89" i="6"/>
  <c r="DH89" i="6"/>
  <c r="DI89" i="6" s="1"/>
  <c r="DA90" i="6"/>
  <c r="DB90" i="6"/>
  <c r="DD90" i="6"/>
  <c r="DH90" i="6"/>
  <c r="DA91" i="6"/>
  <c r="DB91" i="6"/>
  <c r="DD91" i="6"/>
  <c r="DH91" i="6"/>
  <c r="DI91" i="6" s="1"/>
  <c r="DA92" i="6"/>
  <c r="DB92" i="6"/>
  <c r="DD92" i="6"/>
  <c r="DH92" i="6"/>
  <c r="DA93" i="6"/>
  <c r="DB93" i="6"/>
  <c r="DD93" i="6"/>
  <c r="DH93" i="6"/>
  <c r="DI93" i="6" s="1"/>
  <c r="DA94" i="6"/>
  <c r="DB94" i="6"/>
  <c r="DD94" i="6"/>
  <c r="DH94" i="6"/>
  <c r="DA95" i="6"/>
  <c r="DB95" i="6"/>
  <c r="DD95" i="6"/>
  <c r="DH95" i="6"/>
  <c r="DA96" i="6"/>
  <c r="DB96" i="6"/>
  <c r="DD96" i="6"/>
  <c r="DH96" i="6"/>
  <c r="DA97" i="6"/>
  <c r="DB97" i="6"/>
  <c r="DD97" i="6"/>
  <c r="DH97" i="6"/>
  <c r="DA98" i="6"/>
  <c r="DB98" i="6"/>
  <c r="DD98" i="6"/>
  <c r="DH98" i="6"/>
  <c r="DI98" i="6" s="1"/>
  <c r="DA99" i="6"/>
  <c r="DB99" i="6"/>
  <c r="DD99" i="6"/>
  <c r="DH99" i="6"/>
  <c r="DA100" i="6"/>
  <c r="DB100" i="6"/>
  <c r="DD100" i="6"/>
  <c r="DH100" i="6"/>
  <c r="DI100" i="6" s="1"/>
  <c r="DA101" i="6"/>
  <c r="DB101" i="6"/>
  <c r="DD101" i="6"/>
  <c r="DH101" i="6"/>
  <c r="DA102" i="6"/>
  <c r="DB102" i="6"/>
  <c r="DD102" i="6"/>
  <c r="DH102" i="6"/>
  <c r="DI102" i="6" s="1"/>
  <c r="DA103" i="6"/>
  <c r="DB103" i="6"/>
  <c r="DD103" i="6"/>
  <c r="DH103" i="6"/>
  <c r="DA104" i="6"/>
  <c r="DB104" i="6"/>
  <c r="DD104" i="6"/>
  <c r="DH104" i="6"/>
  <c r="DI104" i="6" s="1"/>
  <c r="DA105" i="6"/>
  <c r="DC105" i="6"/>
  <c r="DE105" i="6"/>
  <c r="DH105" i="6"/>
  <c r="DA106" i="6"/>
  <c r="DC106" i="6"/>
  <c r="DE106" i="6"/>
  <c r="DH106" i="6"/>
  <c r="DA107" i="6"/>
  <c r="DC107" i="6"/>
  <c r="DE107" i="6"/>
  <c r="DH107" i="6"/>
  <c r="DA108" i="6"/>
  <c r="DC108" i="6"/>
  <c r="DE108" i="6"/>
  <c r="DH108" i="6"/>
  <c r="DA109" i="6"/>
  <c r="DC109" i="6"/>
  <c r="DE109" i="6"/>
  <c r="DH109" i="6"/>
  <c r="DA110" i="6"/>
  <c r="DC110" i="6"/>
  <c r="DE110" i="6"/>
  <c r="DH110" i="6"/>
  <c r="DA111" i="6"/>
  <c r="DC111" i="6"/>
  <c r="DE111" i="6"/>
  <c r="DH111" i="6"/>
  <c r="DA112" i="6"/>
  <c r="DC112" i="6"/>
  <c r="DE112" i="6"/>
  <c r="DH112" i="6"/>
  <c r="DA113" i="6"/>
  <c r="DC113" i="6"/>
  <c r="DE113" i="6"/>
  <c r="DH113" i="6"/>
  <c r="DA114" i="6"/>
  <c r="DC114" i="6"/>
  <c r="DE114" i="6"/>
  <c r="DH114" i="6"/>
  <c r="DA115" i="6"/>
  <c r="DC115" i="6"/>
  <c r="DE115" i="6"/>
  <c r="DH115" i="6"/>
  <c r="DA116" i="6"/>
  <c r="DC116" i="6"/>
  <c r="DE116" i="6"/>
  <c r="DH116" i="6"/>
  <c r="DA117" i="6"/>
  <c r="DC117" i="6"/>
  <c r="DE117" i="6"/>
  <c r="DG117" i="6"/>
  <c r="DH117" i="6"/>
  <c r="DA118" i="6"/>
  <c r="DC118" i="6"/>
  <c r="DE118" i="6"/>
  <c r="DG118" i="6"/>
  <c r="DH118" i="6"/>
  <c r="DI118" i="6"/>
  <c r="DA119" i="6"/>
  <c r="DC119" i="6"/>
  <c r="DE119" i="6"/>
  <c r="DG119" i="6"/>
  <c r="DH119" i="6"/>
  <c r="DA120" i="6"/>
  <c r="DC120" i="6"/>
  <c r="DE120" i="6"/>
  <c r="DG120" i="6"/>
  <c r="DH120" i="6"/>
  <c r="DI120" i="6"/>
  <c r="DA121" i="6"/>
  <c r="DC121" i="6"/>
  <c r="DE121" i="6"/>
  <c r="DG121" i="6"/>
  <c r="DH121" i="6"/>
  <c r="DA122" i="6"/>
  <c r="DC122" i="6"/>
  <c r="DE122" i="6"/>
  <c r="DG122" i="6"/>
  <c r="DH122" i="6"/>
  <c r="DI122" i="6"/>
  <c r="BI123" i="6"/>
  <c r="BW123" i="6"/>
  <c r="BY123" i="6"/>
  <c r="CN123" i="6"/>
  <c r="CP123" i="6"/>
  <c r="CX123" i="6"/>
  <c r="DA123" i="6"/>
  <c r="DC123" i="6"/>
  <c r="DE123" i="6"/>
  <c r="DG123" i="6"/>
  <c r="DH123" i="6"/>
  <c r="DA124" i="6"/>
  <c r="DC124" i="6"/>
  <c r="DE124" i="6"/>
  <c r="DG124" i="6"/>
  <c r="DH124" i="6"/>
  <c r="DI124" i="6"/>
  <c r="DA125" i="6"/>
  <c r="DC125" i="6"/>
  <c r="DE125" i="6"/>
  <c r="DG125" i="6"/>
  <c r="DH125" i="6"/>
  <c r="DI125" i="6"/>
  <c r="DA126" i="6"/>
  <c r="DC126" i="6"/>
  <c r="DE126" i="6"/>
  <c r="DG126" i="6"/>
  <c r="DH126" i="6"/>
  <c r="DA127" i="6"/>
  <c r="DC127" i="6"/>
  <c r="DE127" i="6"/>
  <c r="DG127" i="6"/>
  <c r="DH127" i="6"/>
  <c r="DA128" i="6"/>
  <c r="DC128" i="6"/>
  <c r="DE128" i="6"/>
  <c r="DG128" i="6"/>
  <c r="DH128" i="6"/>
  <c r="DA129" i="6"/>
  <c r="DC129" i="6"/>
  <c r="DE129" i="6"/>
  <c r="DG129" i="6"/>
  <c r="DH129" i="6"/>
  <c r="DA130" i="6"/>
  <c r="DC130" i="6"/>
  <c r="DE130" i="6"/>
  <c r="DG130" i="6"/>
  <c r="DH130" i="6"/>
  <c r="DA131" i="6"/>
  <c r="DC131" i="6"/>
  <c r="DE131" i="6"/>
  <c r="DG131" i="6"/>
  <c r="DH131" i="6"/>
  <c r="DI131" i="6"/>
  <c r="DA132" i="6"/>
  <c r="DC132" i="6"/>
  <c r="DE132" i="6"/>
  <c r="DG132" i="6"/>
  <c r="DH132" i="6"/>
  <c r="DA133" i="6"/>
  <c r="DC133" i="6"/>
  <c r="DE133" i="6"/>
  <c r="DG133" i="6"/>
  <c r="DH133" i="6"/>
  <c r="DA134" i="6"/>
  <c r="DC134" i="6"/>
  <c r="DE134" i="6"/>
  <c r="DG134" i="6"/>
  <c r="DH134" i="6"/>
  <c r="DA135" i="6"/>
  <c r="DC135" i="6"/>
  <c r="DE135" i="6"/>
  <c r="DG135" i="6"/>
  <c r="DH135" i="6"/>
  <c r="DI135" i="6"/>
  <c r="DA136" i="6"/>
  <c r="DC136" i="6"/>
  <c r="DE136" i="6"/>
  <c r="DG136" i="6"/>
  <c r="DH136" i="6"/>
  <c r="DA137" i="6"/>
  <c r="DC137" i="6"/>
  <c r="DE137" i="6"/>
  <c r="DG137" i="6"/>
  <c r="DH137" i="6"/>
  <c r="DI137" i="6"/>
  <c r="DA138" i="6"/>
  <c r="DC138" i="6"/>
  <c r="DE138" i="6"/>
  <c r="DG138" i="6"/>
  <c r="DH138" i="6"/>
  <c r="DA139" i="6"/>
  <c r="DC139" i="6"/>
  <c r="DE139" i="6"/>
  <c r="DG139" i="6"/>
  <c r="DH139" i="6"/>
  <c r="DI139" i="6"/>
  <c r="DA140" i="6"/>
  <c r="DC140" i="6"/>
  <c r="DE140" i="6"/>
  <c r="DG140" i="6"/>
  <c r="DH140" i="6"/>
  <c r="DA141" i="6"/>
  <c r="DC141" i="6"/>
  <c r="DE141" i="6"/>
  <c r="DG141" i="6"/>
  <c r="DH141" i="6"/>
  <c r="DI141" i="6"/>
  <c r="BI142" i="6"/>
  <c r="DA142" i="6"/>
  <c r="DC142" i="6"/>
  <c r="DE142" i="6"/>
  <c r="DG142" i="6"/>
  <c r="DH142" i="6"/>
  <c r="DA143" i="6"/>
  <c r="DC143" i="6"/>
  <c r="DE143" i="6"/>
  <c r="DG143" i="6"/>
  <c r="DH143" i="6"/>
  <c r="DI143" i="6"/>
  <c r="DA144" i="6"/>
  <c r="DC144" i="6"/>
  <c r="DE144" i="6"/>
  <c r="DG144" i="6"/>
  <c r="DH144" i="6"/>
  <c r="DA145" i="6"/>
  <c r="DC145" i="6"/>
  <c r="DE145" i="6"/>
  <c r="DG145" i="6"/>
  <c r="DH145" i="6"/>
  <c r="DI145" i="6"/>
  <c r="DA146" i="6"/>
  <c r="DC146" i="6"/>
  <c r="DE146" i="6"/>
  <c r="DG146" i="6"/>
  <c r="DH146" i="6"/>
  <c r="DA147" i="6"/>
  <c r="DC147" i="6"/>
  <c r="DE147" i="6"/>
  <c r="DG147" i="6"/>
  <c r="DH147" i="6"/>
  <c r="DI147" i="6"/>
  <c r="DA148" i="6"/>
  <c r="DC148" i="6"/>
  <c r="DE148" i="6"/>
  <c r="DG148" i="6"/>
  <c r="DH148" i="6"/>
  <c r="DA149" i="6"/>
  <c r="DC149" i="6"/>
  <c r="DE149" i="6"/>
  <c r="DG149" i="6"/>
  <c r="DH149" i="6"/>
  <c r="DI149" i="6"/>
  <c r="DA150" i="6"/>
  <c r="DC150" i="6"/>
  <c r="DE150" i="6"/>
  <c r="DG150" i="6"/>
  <c r="DH150" i="6"/>
  <c r="DA151" i="6"/>
  <c r="DC151" i="6"/>
  <c r="DE151" i="6"/>
  <c r="DG151" i="6"/>
  <c r="DH151" i="6"/>
  <c r="DI151" i="6"/>
  <c r="DA152" i="6"/>
  <c r="DC152" i="6"/>
  <c r="DE152" i="6"/>
  <c r="DG152" i="6"/>
  <c r="DH152" i="6"/>
  <c r="DA153" i="6"/>
  <c r="DC153" i="6"/>
  <c r="DE153" i="6"/>
  <c r="DG153" i="6"/>
  <c r="DH153" i="6"/>
  <c r="DI153" i="6"/>
  <c r="DA154" i="6"/>
  <c r="DC154" i="6"/>
  <c r="DE154" i="6"/>
  <c r="DG154" i="6"/>
  <c r="DH154" i="6"/>
  <c r="DA155" i="6"/>
  <c r="DC155" i="6"/>
  <c r="DE155" i="6"/>
  <c r="DG155" i="6"/>
  <c r="DH155" i="6"/>
  <c r="DA156" i="6"/>
  <c r="DC156" i="6"/>
  <c r="DE156" i="6"/>
  <c r="DG156" i="6"/>
  <c r="DH156" i="6"/>
  <c r="DI156" i="6"/>
  <c r="DA157" i="6"/>
  <c r="DC157" i="6"/>
  <c r="DE157" i="6"/>
  <c r="DG157" i="6"/>
  <c r="DH157" i="6"/>
  <c r="DI157" i="6"/>
  <c r="DA158" i="6"/>
  <c r="DC158" i="6"/>
  <c r="DE158" i="6"/>
  <c r="DG158" i="6"/>
  <c r="DH158" i="6"/>
  <c r="DA159" i="6"/>
  <c r="DC159" i="6"/>
  <c r="DE159" i="6"/>
  <c r="DG159" i="6"/>
  <c r="DH159" i="6"/>
  <c r="DI159" i="6"/>
  <c r="DA160" i="6"/>
  <c r="DC160" i="6"/>
  <c r="DE160" i="6"/>
  <c r="DG160" i="6"/>
  <c r="DH160" i="6"/>
  <c r="DA161" i="6"/>
  <c r="DC161" i="6"/>
  <c r="DE161" i="6"/>
  <c r="DG161" i="6"/>
  <c r="DH161" i="6"/>
  <c r="BI162" i="6"/>
  <c r="BU162" i="6"/>
  <c r="BW162" i="6"/>
  <c r="CL162" i="6"/>
  <c r="CN162" i="6"/>
  <c r="CW162" i="6"/>
  <c r="DA162" i="6"/>
  <c r="DC162" i="6"/>
  <c r="DE162" i="6"/>
  <c r="DG162" i="6"/>
  <c r="DH162" i="6"/>
  <c r="DA163" i="6"/>
  <c r="DC163" i="6"/>
  <c r="DE163" i="6"/>
  <c r="DG163" i="6"/>
  <c r="DH163" i="6"/>
  <c r="DI163" i="6"/>
  <c r="DA164" i="6"/>
  <c r="DC164" i="6"/>
  <c r="DE164" i="6"/>
  <c r="DG164" i="6"/>
  <c r="DH164" i="6"/>
  <c r="DA165" i="6"/>
  <c r="DC165" i="6"/>
  <c r="DE165" i="6"/>
  <c r="DG165" i="6"/>
  <c r="DH165" i="6"/>
  <c r="DI165" i="6"/>
  <c r="DA166" i="6"/>
  <c r="DC166" i="6"/>
  <c r="DE166" i="6"/>
  <c r="DG166" i="6"/>
  <c r="DH166" i="6"/>
  <c r="DI166" i="6"/>
  <c r="DA167" i="6"/>
  <c r="DC167" i="6"/>
  <c r="DE167" i="6"/>
  <c r="DG167" i="6"/>
  <c r="DH167" i="6"/>
  <c r="DA168" i="6"/>
  <c r="DC168" i="6"/>
  <c r="DE168" i="6"/>
  <c r="DG168" i="6"/>
  <c r="DH168" i="6"/>
  <c r="DA169" i="6"/>
  <c r="DC169" i="6"/>
  <c r="DE169" i="6"/>
  <c r="DG169" i="6"/>
  <c r="DH169" i="6"/>
  <c r="DI169" i="6"/>
  <c r="DA170" i="6"/>
  <c r="DC170" i="6"/>
  <c r="DE170" i="6"/>
  <c r="DG170" i="6"/>
  <c r="DH170" i="6"/>
  <c r="DA171" i="6"/>
  <c r="DC171" i="6"/>
  <c r="DE171" i="6"/>
  <c r="DG171" i="6"/>
  <c r="DH171" i="6"/>
  <c r="DA172" i="6"/>
  <c r="DC172" i="6"/>
  <c r="DE172" i="6"/>
  <c r="DG172" i="6"/>
  <c r="DH172" i="6"/>
  <c r="DA173" i="6"/>
  <c r="DC173" i="6"/>
  <c r="DE173" i="6"/>
  <c r="DG173" i="6"/>
  <c r="DH173" i="6"/>
  <c r="DI173" i="6"/>
  <c r="DA174" i="6"/>
  <c r="DC174" i="6"/>
  <c r="DE174" i="6"/>
  <c r="DG174" i="6"/>
  <c r="DH174" i="6"/>
  <c r="DA175" i="6"/>
  <c r="DC175" i="6"/>
  <c r="DE175" i="6"/>
  <c r="DG175" i="6"/>
  <c r="DH175" i="6"/>
  <c r="DA176" i="6"/>
  <c r="DC176" i="6"/>
  <c r="DE176" i="6"/>
  <c r="DG176" i="6"/>
  <c r="DH176" i="6"/>
  <c r="DA177" i="6"/>
  <c r="DC177" i="6"/>
  <c r="DE177" i="6"/>
  <c r="DG177" i="6"/>
  <c r="DH177" i="6"/>
  <c r="DA178" i="6"/>
  <c r="DC178" i="6"/>
  <c r="DE178" i="6"/>
  <c r="DG178" i="6"/>
  <c r="DH178" i="6"/>
  <c r="DA179" i="6"/>
  <c r="DC179" i="6"/>
  <c r="DE179" i="6"/>
  <c r="DG179" i="6"/>
  <c r="DH179" i="6"/>
  <c r="DI179" i="6"/>
  <c r="BI180" i="6"/>
  <c r="BU180" i="6"/>
  <c r="BW180" i="6"/>
  <c r="CL180" i="6"/>
  <c r="CN180" i="6"/>
  <c r="CW180" i="6"/>
  <c r="DA180" i="6"/>
  <c r="DC180" i="6"/>
  <c r="DE180" i="6"/>
  <c r="DG180" i="6"/>
  <c r="DH180" i="6"/>
  <c r="CF181" i="6"/>
  <c r="DA181" i="6"/>
  <c r="DC181" i="6"/>
  <c r="DE181" i="6"/>
  <c r="DG181" i="6"/>
  <c r="DH181" i="6"/>
  <c r="DA182" i="6"/>
  <c r="DC182" i="6"/>
  <c r="DE182" i="6"/>
  <c r="DH182" i="6"/>
  <c r="GO722" i="29" l="1"/>
  <c r="I89" i="21"/>
  <c r="GH77" i="29"/>
  <c r="GH12" i="29"/>
  <c r="GI27" i="29"/>
  <c r="C10" i="29"/>
  <c r="C11" i="29" s="1"/>
  <c r="C12" i="29" s="1"/>
  <c r="C13" i="29" s="1"/>
  <c r="C14" i="29" s="1"/>
  <c r="C15" i="29" s="1"/>
  <c r="C16" i="29" s="1"/>
  <c r="C17" i="29" s="1"/>
  <c r="C18" i="29" s="1"/>
  <c r="C19" i="29" s="1"/>
  <c r="C20" i="29" s="1"/>
  <c r="C21" i="29" s="1"/>
  <c r="C22" i="29" s="1"/>
  <c r="C23" i="29" s="1"/>
  <c r="C24" i="29" s="1"/>
  <c r="C25" i="29" s="1"/>
  <c r="C26" i="29" s="1"/>
  <c r="C27" i="29" s="1"/>
  <c r="C28" i="29" s="1"/>
  <c r="C29" i="29" s="1"/>
  <c r="C30" i="29" s="1"/>
  <c r="C31" i="29" s="1"/>
  <c r="C32" i="29" s="1"/>
  <c r="C33" i="29" s="1"/>
  <c r="C34" i="29" s="1"/>
  <c r="C35" i="29" s="1"/>
  <c r="C36" i="29" s="1"/>
  <c r="C37" i="29" s="1"/>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C61" i="29" s="1"/>
  <c r="C62" i="29" s="1"/>
  <c r="C63" i="29" s="1"/>
  <c r="C64" i="29" s="1"/>
  <c r="C65" i="29" s="1"/>
  <c r="C66" i="29" s="1"/>
  <c r="C67" i="29" s="1"/>
  <c r="C68" i="29" s="1"/>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C89" i="29" s="1"/>
  <c r="C90" i="29" s="1"/>
  <c r="C91" i="29" s="1"/>
  <c r="C92" i="29" s="1"/>
  <c r="C93" i="29" s="1"/>
  <c r="C94" i="29" s="1"/>
  <c r="C95" i="29" s="1"/>
  <c r="C96" i="29" s="1"/>
  <c r="C97" i="29" s="1"/>
  <c r="C98" i="29" s="1"/>
  <c r="C99" i="29" s="1"/>
  <c r="C100" i="29" s="1"/>
  <c r="C101" i="29" s="1"/>
  <c r="C102" i="29" s="1"/>
  <c r="C103" i="29" s="1"/>
  <c r="C104" i="29" s="1"/>
  <c r="C105" i="29" s="1"/>
  <c r="C106" i="29" s="1"/>
  <c r="C107" i="29" s="1"/>
  <c r="C108" i="29" s="1"/>
  <c r="C109" i="29" s="1"/>
  <c r="C110" i="29" s="1"/>
  <c r="C111" i="29" s="1"/>
  <c r="C112" i="29" s="1"/>
  <c r="C113" i="29" s="1"/>
  <c r="C114" i="29" s="1"/>
  <c r="C115" i="29" s="1"/>
  <c r="C116" i="29" s="1"/>
  <c r="C117" i="29" s="1"/>
  <c r="C118" i="29" s="1"/>
  <c r="C119" i="29" s="1"/>
  <c r="C120" i="29" s="1"/>
  <c r="C121" i="29" s="1"/>
  <c r="C122" i="29" s="1"/>
  <c r="C123" i="29" s="1"/>
  <c r="C124" i="29" s="1"/>
  <c r="C125" i="29" s="1"/>
  <c r="C126" i="29" s="1"/>
  <c r="C127" i="29" s="1"/>
  <c r="C128" i="29" s="1"/>
  <c r="C129" i="29" s="1"/>
  <c r="C130" i="29" s="1"/>
  <c r="C131" i="29" s="1"/>
  <c r="C132" i="29" s="1"/>
  <c r="C133" i="29" s="1"/>
  <c r="C134" i="29" s="1"/>
  <c r="C135" i="29" s="1"/>
  <c r="C136" i="29" s="1"/>
  <c r="C137" i="29" s="1"/>
  <c r="C138" i="29" s="1"/>
  <c r="C139" i="29" s="1"/>
  <c r="C140" i="29" s="1"/>
  <c r="C141" i="29" s="1"/>
  <c r="C142" i="29" s="1"/>
  <c r="C143" i="29" s="1"/>
  <c r="C144" i="29" s="1"/>
  <c r="C145" i="29" s="1"/>
  <c r="C146" i="29" s="1"/>
  <c r="C147" i="29" s="1"/>
  <c r="C148" i="29" s="1"/>
  <c r="C149" i="29" s="1"/>
  <c r="C150" i="29" s="1"/>
  <c r="C151" i="29" s="1"/>
  <c r="C152" i="29" s="1"/>
  <c r="C153" i="29" s="1"/>
  <c r="C154" i="29" s="1"/>
  <c r="C155" i="29" s="1"/>
  <c r="C156" i="29" s="1"/>
  <c r="C157" i="29" s="1"/>
  <c r="C158" i="29" s="1"/>
  <c r="C159" i="29" s="1"/>
  <c r="C160" i="29" s="1"/>
  <c r="C161" i="29" s="1"/>
  <c r="C162" i="29" s="1"/>
  <c r="C163" i="29" s="1"/>
  <c r="C164" i="29" s="1"/>
  <c r="C165" i="29" s="1"/>
  <c r="C166" i="29" s="1"/>
  <c r="C167" i="29" s="1"/>
  <c r="C168" i="29" s="1"/>
  <c r="C169" i="29" s="1"/>
  <c r="C170" i="29" s="1"/>
  <c r="C171" i="29" s="1"/>
  <c r="C172" i="29" s="1"/>
  <c r="C173" i="29" s="1"/>
  <c r="C174" i="29" s="1"/>
  <c r="C175" i="29" s="1"/>
  <c r="C176" i="29" s="1"/>
  <c r="C177" i="29" s="1"/>
  <c r="C178" i="29" s="1"/>
  <c r="C179" i="29" s="1"/>
  <c r="C180" i="29" s="1"/>
  <c r="C181" i="29" s="1"/>
  <c r="C182" i="29" s="1"/>
  <c r="C183" i="29" s="1"/>
  <c r="C184" i="29" s="1"/>
  <c r="C186" i="29" s="1"/>
  <c r="C694" i="29" s="1"/>
  <c r="GH41" i="29"/>
  <c r="GH65" i="29"/>
  <c r="GH71" i="29"/>
  <c r="GH119" i="29"/>
  <c r="GI127" i="29"/>
  <c r="GI29" i="29"/>
  <c r="GH57" i="29"/>
  <c r="GH117" i="29"/>
  <c r="GI45" i="29"/>
  <c r="GH97" i="29"/>
  <c r="GH129" i="29"/>
  <c r="GH13" i="29"/>
  <c r="GI33" i="29"/>
  <c r="GH53" i="29"/>
  <c r="GH81" i="29"/>
  <c r="GH125" i="29"/>
  <c r="GH145" i="29"/>
  <c r="GH17" i="29"/>
  <c r="GH37" i="29"/>
  <c r="GH49" i="29"/>
  <c r="GI73" i="29"/>
  <c r="GI133" i="29"/>
  <c r="GH28" i="29"/>
  <c r="GH60" i="29"/>
  <c r="GH48" i="29"/>
  <c r="GH140" i="29"/>
  <c r="GH21" i="29"/>
  <c r="GH25" i="29"/>
  <c r="GI63" i="29"/>
  <c r="GH69" i="29"/>
  <c r="GI75" i="29"/>
  <c r="GH123" i="29"/>
  <c r="GI141" i="29"/>
  <c r="GH39" i="29"/>
  <c r="GH51" i="29"/>
  <c r="GI61" i="29"/>
  <c r="GH115" i="29"/>
  <c r="GH121" i="29"/>
  <c r="GH131" i="29"/>
  <c r="GH137" i="29"/>
  <c r="GI139" i="29"/>
  <c r="GI44" i="29"/>
  <c r="GH72" i="29"/>
  <c r="GH80" i="29"/>
  <c r="GI132" i="29"/>
  <c r="GH40" i="29"/>
  <c r="GI52" i="29"/>
  <c r="GI68" i="29"/>
  <c r="GI76" i="29"/>
  <c r="GI124" i="29"/>
  <c r="GH32" i="29"/>
  <c r="GH36" i="29"/>
  <c r="GH56" i="29"/>
  <c r="GH64" i="29"/>
  <c r="GI144" i="29"/>
  <c r="GS722" i="29"/>
  <c r="GS719" i="29"/>
  <c r="JH1" i="29"/>
  <c r="JD1" i="29"/>
  <c r="IR1" i="29"/>
  <c r="IN1" i="29"/>
  <c r="IJ1" i="29"/>
  <c r="IF1" i="29"/>
  <c r="IB1" i="29"/>
  <c r="HX1" i="29"/>
  <c r="HT1" i="29"/>
  <c r="HP1" i="29"/>
  <c r="HL1" i="29"/>
  <c r="HH1" i="29"/>
  <c r="GZ1" i="29"/>
  <c r="GV1" i="29"/>
  <c r="GR1" i="29"/>
  <c r="GN1" i="29"/>
  <c r="JE1" i="29"/>
  <c r="JA1" i="29"/>
  <c r="IS1" i="29"/>
  <c r="IO1" i="29"/>
  <c r="IK1" i="29"/>
  <c r="IG1" i="29"/>
  <c r="IC1" i="29"/>
  <c r="HY1" i="29"/>
  <c r="HU1" i="29"/>
  <c r="HQ1" i="29"/>
  <c r="HM1" i="29"/>
  <c r="HI1" i="29"/>
  <c r="HE1" i="29"/>
  <c r="HA1" i="29"/>
  <c r="GW1" i="29"/>
  <c r="GS1" i="29"/>
  <c r="GO1" i="29"/>
  <c r="GK1" i="29"/>
  <c r="JF1" i="29"/>
  <c r="JB1" i="29"/>
  <c r="IP1" i="29"/>
  <c r="IL1" i="29"/>
  <c r="IH1" i="29"/>
  <c r="ID1" i="29"/>
  <c r="HZ1" i="29"/>
  <c r="HV1" i="29"/>
  <c r="HR1" i="29"/>
  <c r="HN1" i="29"/>
  <c r="HJ1" i="29"/>
  <c r="HF1" i="29"/>
  <c r="HB1" i="29"/>
  <c r="GX1" i="29"/>
  <c r="GT1" i="29"/>
  <c r="GP1" i="29"/>
  <c r="GL1" i="29"/>
  <c r="JG1" i="29"/>
  <c r="JC1" i="29"/>
  <c r="IY1" i="29"/>
  <c r="IQ1" i="29"/>
  <c r="IM1" i="29"/>
  <c r="II1" i="29"/>
  <c r="IE1" i="29"/>
  <c r="IA1" i="29"/>
  <c r="HW1" i="29"/>
  <c r="HS1" i="29"/>
  <c r="HO1" i="29"/>
  <c r="HK1" i="29"/>
  <c r="HG1" i="29"/>
  <c r="GY1" i="29"/>
  <c r="GU1" i="29"/>
  <c r="GQ1" i="29"/>
  <c r="GM1" i="29"/>
  <c r="GH19" i="29"/>
  <c r="GH23" i="29"/>
  <c r="GI35" i="29"/>
  <c r="GI43" i="29"/>
  <c r="GI47" i="29"/>
  <c r="GI55" i="29"/>
  <c r="GI135" i="29"/>
  <c r="GI143" i="29"/>
  <c r="GI15" i="29"/>
  <c r="GI67" i="29"/>
  <c r="GI83" i="29"/>
  <c r="GH59" i="29"/>
  <c r="GI130" i="29"/>
  <c r="GI120" i="29"/>
  <c r="GI116" i="29"/>
  <c r="GI136" i="29"/>
  <c r="GI79" i="29"/>
  <c r="GI31" i="29"/>
  <c r="B186" i="29"/>
  <c r="B694" i="29" s="1"/>
  <c r="B722" i="29" s="1"/>
  <c r="JH695" i="29"/>
  <c r="GH58" i="29"/>
  <c r="GH18" i="29"/>
  <c r="GH138" i="29"/>
  <c r="GH11" i="29"/>
  <c r="GH128" i="29"/>
  <c r="GI16" i="29"/>
  <c r="GH24" i="29"/>
  <c r="GB722" i="29"/>
  <c r="T695" i="29"/>
  <c r="AB695" i="29"/>
  <c r="AJ695" i="29"/>
  <c r="AR695" i="29"/>
  <c r="AZ695" i="29"/>
  <c r="BH695" i="29"/>
  <c r="BP695" i="29"/>
  <c r="BX695" i="29"/>
  <c r="CF695" i="29"/>
  <c r="CN695" i="29"/>
  <c r="CV695" i="29"/>
  <c r="DD695" i="29"/>
  <c r="DL695" i="29"/>
  <c r="DT695" i="29"/>
  <c r="EB695" i="29"/>
  <c r="EJ695" i="29"/>
  <c r="ER695" i="29"/>
  <c r="EZ695" i="29"/>
  <c r="FH695" i="29"/>
  <c r="FP695" i="29"/>
  <c r="FX695" i="29"/>
  <c r="GF695" i="29"/>
  <c r="GO695" i="29"/>
  <c r="GW695" i="29"/>
  <c r="HG695" i="29"/>
  <c r="HS695" i="29"/>
  <c r="IA695" i="29"/>
  <c r="II695" i="29"/>
  <c r="IQ695" i="29"/>
  <c r="JA695" i="29"/>
  <c r="GP695" i="29"/>
  <c r="GX695" i="29"/>
  <c r="HH695" i="29"/>
  <c r="JB695" i="29"/>
  <c r="V695" i="29"/>
  <c r="AD695" i="29"/>
  <c r="AL695" i="29"/>
  <c r="AT695" i="29"/>
  <c r="BB695" i="29"/>
  <c r="BJ695" i="29"/>
  <c r="BR695" i="29"/>
  <c r="BZ695" i="29"/>
  <c r="CH695" i="29"/>
  <c r="CP695" i="29"/>
  <c r="CX695" i="29"/>
  <c r="DF695" i="29"/>
  <c r="DN695" i="29"/>
  <c r="DV695" i="29"/>
  <c r="ED695" i="29"/>
  <c r="EL695" i="29"/>
  <c r="ET695" i="29"/>
  <c r="FB695" i="29"/>
  <c r="FJ695" i="29"/>
  <c r="FR695" i="29"/>
  <c r="FZ695" i="29"/>
  <c r="GQ695" i="29"/>
  <c r="HI695" i="29"/>
  <c r="HU695" i="29"/>
  <c r="IC695" i="29"/>
  <c r="IK695" i="29"/>
  <c r="JC695" i="29"/>
  <c r="JD695" i="29"/>
  <c r="HK695" i="29"/>
  <c r="HW695" i="29"/>
  <c r="IE695" i="29"/>
  <c r="IM695" i="29"/>
  <c r="IW186" i="29"/>
  <c r="IW1" i="29" s="1"/>
  <c r="Y695" i="29"/>
  <c r="AG695" i="29"/>
  <c r="AO695" i="29"/>
  <c r="AW695" i="29"/>
  <c r="BE695" i="29"/>
  <c r="BM695" i="29"/>
  <c r="BU695" i="29"/>
  <c r="CC695" i="29"/>
  <c r="CK695" i="29"/>
  <c r="CS695" i="29"/>
  <c r="DA695" i="29"/>
  <c r="DI695" i="29"/>
  <c r="DQ695" i="29"/>
  <c r="DY695" i="29"/>
  <c r="EG695" i="29"/>
  <c r="EO695" i="29"/>
  <c r="EW695" i="29"/>
  <c r="FE695" i="29"/>
  <c r="FM695" i="29"/>
  <c r="FU695" i="29"/>
  <c r="GC695" i="29"/>
  <c r="GL695" i="29"/>
  <c r="GT695" i="29"/>
  <c r="HL695" i="29"/>
  <c r="HX695" i="29"/>
  <c r="IF695" i="29"/>
  <c r="IN695" i="29"/>
  <c r="IZ186" i="29"/>
  <c r="IZ1" i="29" s="1"/>
  <c r="IX186" i="29"/>
  <c r="IX1" i="29" s="1"/>
  <c r="JJ186" i="29"/>
  <c r="JJ1" i="29" s="1"/>
  <c r="Z695" i="29"/>
  <c r="AH695" i="29"/>
  <c r="AP695" i="29"/>
  <c r="AX695" i="29"/>
  <c r="BF695" i="29"/>
  <c r="BN695" i="29"/>
  <c r="BV695" i="29"/>
  <c r="CD695" i="29"/>
  <c r="CL695" i="29"/>
  <c r="CT695" i="29"/>
  <c r="DB695" i="29"/>
  <c r="DJ695" i="29"/>
  <c r="DR695" i="29"/>
  <c r="DZ695" i="29"/>
  <c r="EH695" i="29"/>
  <c r="EP695" i="29"/>
  <c r="EX695" i="29"/>
  <c r="FF695" i="29"/>
  <c r="FN695" i="29"/>
  <c r="FV695" i="29"/>
  <c r="GD695" i="29"/>
  <c r="GM695" i="29"/>
  <c r="GU695" i="29"/>
  <c r="HQ695" i="29"/>
  <c r="HY695" i="29"/>
  <c r="IG695" i="29"/>
  <c r="IO695" i="29"/>
  <c r="IY695" i="29"/>
  <c r="GQ696" i="29"/>
  <c r="S695" i="29"/>
  <c r="AA695" i="29"/>
  <c r="AI695" i="29"/>
  <c r="AQ695" i="29"/>
  <c r="AY695" i="29"/>
  <c r="BG695" i="29"/>
  <c r="BO695" i="29"/>
  <c r="BW695" i="29"/>
  <c r="CE695" i="29"/>
  <c r="CM695" i="29"/>
  <c r="CU695" i="29"/>
  <c r="DC695" i="29"/>
  <c r="DK695" i="29"/>
  <c r="DS695" i="29"/>
  <c r="EA695" i="29"/>
  <c r="EI695" i="29"/>
  <c r="EQ695" i="29"/>
  <c r="EY695" i="29"/>
  <c r="FG695" i="29"/>
  <c r="FO695" i="29"/>
  <c r="FW695" i="29"/>
  <c r="GE695" i="29"/>
  <c r="GN695" i="29"/>
  <c r="GV695" i="29"/>
  <c r="HE695" i="29"/>
  <c r="HR695" i="29"/>
  <c r="HZ695" i="29"/>
  <c r="IH695" i="29"/>
  <c r="IP695" i="29"/>
  <c r="U695" i="29"/>
  <c r="AC695" i="29"/>
  <c r="AK695" i="29"/>
  <c r="AS695" i="29"/>
  <c r="BA695" i="29"/>
  <c r="BI695" i="29"/>
  <c r="BQ695" i="29"/>
  <c r="BY695" i="29"/>
  <c r="CG695" i="29"/>
  <c r="CO695" i="29"/>
  <c r="CW695" i="29"/>
  <c r="DE695" i="29"/>
  <c r="DM695" i="29"/>
  <c r="DU695" i="29"/>
  <c r="EC695" i="29"/>
  <c r="EK695" i="29"/>
  <c r="ES695" i="29"/>
  <c r="FA695" i="29"/>
  <c r="FI695" i="29"/>
  <c r="FQ695" i="29"/>
  <c r="FY695" i="29"/>
  <c r="GG695" i="29"/>
  <c r="HT695" i="29"/>
  <c r="IB695" i="29"/>
  <c r="IJ695" i="29"/>
  <c r="IR695" i="29"/>
  <c r="IU186" i="29"/>
  <c r="IU1" i="29" s="1"/>
  <c r="W695" i="29"/>
  <c r="AE695" i="29"/>
  <c r="AM695" i="29"/>
  <c r="AU695" i="29"/>
  <c r="BC695" i="29"/>
  <c r="BK695" i="29"/>
  <c r="BS695" i="29"/>
  <c r="CA695" i="29"/>
  <c r="CI695" i="29"/>
  <c r="CQ695" i="29"/>
  <c r="CY695" i="29"/>
  <c r="DG695" i="29"/>
  <c r="DO695" i="29"/>
  <c r="DW695" i="29"/>
  <c r="EE695" i="29"/>
  <c r="EM695" i="29"/>
  <c r="EU695" i="29"/>
  <c r="FC695" i="29"/>
  <c r="FK695" i="29"/>
  <c r="FS695" i="29"/>
  <c r="GA695" i="29"/>
  <c r="GR695" i="29"/>
  <c r="HA695" i="29"/>
  <c r="HJ695" i="29"/>
  <c r="HV695" i="29"/>
  <c r="ID695" i="29"/>
  <c r="IL695" i="29"/>
  <c r="GQ722" i="29"/>
  <c r="HC186" i="29"/>
  <c r="HC1" i="29" s="1"/>
  <c r="GZ695" i="29"/>
  <c r="X695" i="29"/>
  <c r="AF695" i="29"/>
  <c r="AN695" i="29"/>
  <c r="AV695" i="29"/>
  <c r="BD695" i="29"/>
  <c r="BL695" i="29"/>
  <c r="BT695" i="29"/>
  <c r="CB695" i="29"/>
  <c r="CJ695" i="29"/>
  <c r="CR695" i="29"/>
  <c r="CZ695" i="29"/>
  <c r="DH695" i="29"/>
  <c r="DP695" i="29"/>
  <c r="DX695" i="29"/>
  <c r="EF695" i="29"/>
  <c r="EN695" i="29"/>
  <c r="EV695" i="29"/>
  <c r="FD695" i="29"/>
  <c r="FL695" i="29"/>
  <c r="FT695" i="29"/>
  <c r="GB695" i="29"/>
  <c r="GS695" i="29"/>
  <c r="HB695" i="29"/>
  <c r="JE695" i="29"/>
  <c r="IT186" i="29"/>
  <c r="IT1" i="29" s="1"/>
  <c r="IV186" i="29"/>
  <c r="IV1" i="29" s="1"/>
  <c r="HD186" i="29"/>
  <c r="HD1" i="29" s="1"/>
  <c r="G701" i="29"/>
  <c r="G703" i="29" s="1"/>
  <c r="G704" i="29" s="1"/>
  <c r="GI696" i="29"/>
  <c r="IS695" i="29"/>
  <c r="GV696" i="29"/>
  <c r="GH186" i="29" l="1"/>
  <c r="GH694" i="29" s="1"/>
  <c r="GH720" i="29" s="1"/>
  <c r="GI186" i="29"/>
  <c r="GI694" i="29" s="1"/>
  <c r="GJ695" i="29"/>
  <c r="GJ1" i="29"/>
  <c r="IU695" i="29"/>
  <c r="C722" i="29"/>
  <c r="B700" i="29"/>
  <c r="B705" i="29"/>
  <c r="G705" i="29"/>
  <c r="IX694" i="29"/>
  <c r="IX722" i="29" s="1"/>
  <c r="IU694" i="29"/>
  <c r="IU722" i="29" s="1"/>
  <c r="IZ694" i="29"/>
  <c r="IZ722" i="29" s="1"/>
  <c r="HD694" i="29"/>
  <c r="HD722" i="29" s="1"/>
  <c r="IT694" i="29"/>
  <c r="IT722" i="29" s="1"/>
  <c r="HC694" i="29"/>
  <c r="HC722" i="29" s="1"/>
  <c r="IV694" i="29"/>
  <c r="IT695" i="29"/>
  <c r="IW694" i="29"/>
  <c r="IW722" i="29" s="1"/>
  <c r="JJ694" i="29"/>
  <c r="JJ722" i="29" s="1"/>
  <c r="IZ695" i="29"/>
  <c r="HC695" i="29"/>
  <c r="HD695" i="29"/>
  <c r="IV695" i="29"/>
  <c r="IV722" i="29" l="1"/>
  <c r="J224" i="9"/>
  <c r="G128" i="12" s="1"/>
  <c r="GI1" i="29"/>
  <c r="GH722" i="29"/>
  <c r="GJ722" i="29"/>
  <c r="GI695" i="29"/>
  <c r="GH695" i="29"/>
  <c r="C194" i="9"/>
  <c r="J194" i="9" s="1"/>
  <c r="G98" i="12" s="1"/>
  <c r="C195" i="9"/>
  <c r="J195" i="9" s="1"/>
  <c r="G99" i="12" s="1"/>
  <c r="C196" i="9"/>
  <c r="J196" i="9" s="1"/>
  <c r="G100" i="12" s="1"/>
  <c r="C197" i="9"/>
  <c r="J197" i="9" s="1"/>
  <c r="G101" i="12" s="1"/>
  <c r="C198" i="9"/>
  <c r="J198" i="9" s="1"/>
  <c r="G102" i="12" s="1"/>
  <c r="C199" i="9"/>
  <c r="J199" i="9" s="1"/>
  <c r="G103" i="12" s="1"/>
  <c r="C200" i="9"/>
  <c r="J200" i="9" s="1"/>
  <c r="G104" i="12" s="1"/>
  <c r="C201" i="9"/>
  <c r="J201" i="9" s="1"/>
  <c r="G105" i="12" s="1"/>
  <c r="C202" i="9"/>
  <c r="C203" i="9"/>
  <c r="C204" i="9"/>
  <c r="C205" i="9"/>
  <c r="J205" i="9" s="1"/>
  <c r="G109" i="12" s="1"/>
  <c r="C206" i="9"/>
  <c r="J206" i="9" s="1"/>
  <c r="G110" i="12" s="1"/>
  <c r="C207" i="9"/>
  <c r="J207" i="9" s="1"/>
  <c r="G111" i="12" s="1"/>
  <c r="C208" i="9"/>
  <c r="J208" i="9" s="1"/>
  <c r="G112" i="12" s="1"/>
  <c r="C209" i="9"/>
  <c r="J209" i="9" s="1"/>
  <c r="G113" i="12" s="1"/>
  <c r="C210" i="9"/>
  <c r="J210" i="9" s="1"/>
  <c r="G114" i="12" s="1"/>
  <c r="C211" i="9"/>
  <c r="J211" i="9" s="1"/>
  <c r="G115" i="12" s="1"/>
  <c r="C212" i="9"/>
  <c r="J212" i="9" s="1"/>
  <c r="G116" i="12" s="1"/>
  <c r="C213" i="9"/>
  <c r="J213" i="9" s="1"/>
  <c r="G117" i="12" s="1"/>
  <c r="C214" i="9"/>
  <c r="J214" i="9" s="1"/>
  <c r="G118" i="12" s="1"/>
  <c r="C215" i="9"/>
  <c r="J215" i="9" s="1"/>
  <c r="G119" i="12" s="1"/>
  <c r="C216" i="9"/>
  <c r="J216" i="9" s="1"/>
  <c r="G120" i="12" s="1"/>
  <c r="C217" i="9"/>
  <c r="J217" i="9" s="1"/>
  <c r="G121" i="12" s="1"/>
  <c r="C218" i="9"/>
  <c r="J218" i="9" s="1"/>
  <c r="G122" i="12" s="1"/>
  <c r="C219" i="9"/>
  <c r="J219" i="9" s="1"/>
  <c r="G123" i="12" s="1"/>
  <c r="C220" i="9"/>
  <c r="J220" i="9" s="1"/>
  <c r="G124" i="12" s="1"/>
  <c r="C221" i="9"/>
  <c r="J221" i="9" s="1"/>
  <c r="G125" i="12" s="1"/>
  <c r="C222" i="9"/>
  <c r="J222" i="9" s="1"/>
  <c r="G126" i="12" s="1"/>
  <c r="C223" i="9"/>
  <c r="J223" i="9" s="1"/>
  <c r="G127" i="12" s="1"/>
  <c r="C224" i="9"/>
  <c r="C225" i="9"/>
  <c r="C226" i="9"/>
  <c r="J226" i="9" s="1"/>
  <c r="G130" i="12" s="1"/>
  <c r="C227" i="9"/>
  <c r="J227" i="9" s="1"/>
  <c r="G131" i="12" s="1"/>
  <c r="C228" i="9"/>
  <c r="J228" i="9" s="1"/>
  <c r="G132" i="12" s="1"/>
  <c r="C229" i="9"/>
  <c r="J229" i="9" s="1"/>
  <c r="G133" i="12" s="1"/>
  <c r="C230" i="9"/>
  <c r="J230" i="9" s="1"/>
  <c r="G134" i="12" s="1"/>
  <c r="C231" i="9"/>
  <c r="J231" i="9" s="1"/>
  <c r="G135" i="12" s="1"/>
  <c r="C232" i="9"/>
  <c r="J232" i="9" s="1"/>
  <c r="G136" i="12" s="1"/>
  <c r="C233" i="9"/>
  <c r="J233" i="9" s="1"/>
  <c r="G137" i="12" s="1"/>
  <c r="C193" i="9"/>
  <c r="J193" i="9" s="1"/>
  <c r="G97" i="12" s="1"/>
  <c r="G121" i="18" l="1"/>
  <c r="H121" i="18" s="1"/>
  <c r="G121" i="17"/>
  <c r="H121" i="17" s="1"/>
  <c r="M121" i="17" s="1"/>
  <c r="G45" i="15"/>
  <c r="G90" i="17"/>
  <c r="H90" i="17" s="1"/>
  <c r="M90" i="17" s="1"/>
  <c r="G90" i="18"/>
  <c r="H90" i="18" s="1"/>
  <c r="G14" i="15"/>
  <c r="G47" i="15"/>
  <c r="G123" i="18"/>
  <c r="H123" i="18" s="1"/>
  <c r="G123" i="17"/>
  <c r="H123" i="17" s="1"/>
  <c r="M123" i="17" s="1"/>
  <c r="G115" i="18"/>
  <c r="H115" i="18" s="1"/>
  <c r="G115" i="17"/>
  <c r="H115" i="17" s="1"/>
  <c r="M115" i="17" s="1"/>
  <c r="G39" i="15"/>
  <c r="G111" i="18"/>
  <c r="H111" i="18" s="1"/>
  <c r="G35" i="15"/>
  <c r="G111" i="17"/>
  <c r="H111" i="17" s="1"/>
  <c r="M111" i="17" s="1"/>
  <c r="G107" i="18"/>
  <c r="H107" i="18" s="1"/>
  <c r="G107" i="17"/>
  <c r="H107" i="17" s="1"/>
  <c r="M107" i="17" s="1"/>
  <c r="G31" i="15"/>
  <c r="G27" i="15"/>
  <c r="G103" i="18"/>
  <c r="H103" i="18" s="1"/>
  <c r="G103" i="17"/>
  <c r="H103" i="17" s="1"/>
  <c r="M103" i="17" s="1"/>
  <c r="G95" i="18"/>
  <c r="H95" i="18" s="1"/>
  <c r="G19" i="15"/>
  <c r="G95" i="17"/>
  <c r="H95" i="17" s="1"/>
  <c r="G91" i="17"/>
  <c r="H91" i="17" s="1"/>
  <c r="G91" i="18"/>
  <c r="H91" i="18" s="1"/>
  <c r="M91" i="18" s="1"/>
  <c r="G15" i="15"/>
  <c r="G130" i="17"/>
  <c r="H130" i="17" s="1"/>
  <c r="M130" i="17" s="1"/>
  <c r="G130" i="18"/>
  <c r="H130" i="18" s="1"/>
  <c r="G54" i="15"/>
  <c r="G126" i="17"/>
  <c r="H126" i="17" s="1"/>
  <c r="M126" i="17" s="1"/>
  <c r="G126" i="18"/>
  <c r="H126" i="18" s="1"/>
  <c r="G50" i="15"/>
  <c r="G118" i="17"/>
  <c r="H118" i="17" s="1"/>
  <c r="G118" i="18"/>
  <c r="H118" i="18" s="1"/>
  <c r="M118" i="18" s="1"/>
  <c r="G42" i="15"/>
  <c r="G114" i="18"/>
  <c r="H114" i="18" s="1"/>
  <c r="G114" i="17"/>
  <c r="H114" i="17" s="1"/>
  <c r="M114" i="17" s="1"/>
  <c r="G38" i="15"/>
  <c r="G110" i="18"/>
  <c r="H110" i="18" s="1"/>
  <c r="G110" i="17"/>
  <c r="H110" i="17" s="1"/>
  <c r="M110" i="17" s="1"/>
  <c r="G34" i="15"/>
  <c r="G106" i="18"/>
  <c r="H106" i="18" s="1"/>
  <c r="G106" i="17"/>
  <c r="H106" i="17" s="1"/>
  <c r="M106" i="17" s="1"/>
  <c r="G30" i="15"/>
  <c r="G102" i="17"/>
  <c r="H102" i="17" s="1"/>
  <c r="M102" i="17" s="1"/>
  <c r="G102" i="18"/>
  <c r="H102" i="18" s="1"/>
  <c r="G26" i="15"/>
  <c r="G22" i="15"/>
  <c r="G98" i="18"/>
  <c r="H98" i="18" s="1"/>
  <c r="G98" i="17"/>
  <c r="H98" i="17" s="1"/>
  <c r="M98" i="17" s="1"/>
  <c r="G94" i="18"/>
  <c r="H94" i="18" s="1"/>
  <c r="M94" i="18" s="1"/>
  <c r="G18" i="15"/>
  <c r="G94" i="17"/>
  <c r="H94" i="17" s="1"/>
  <c r="G127" i="18"/>
  <c r="H127" i="18" s="1"/>
  <c r="G51" i="15"/>
  <c r="G127" i="17"/>
  <c r="H127" i="17" s="1"/>
  <c r="M127" i="17" s="1"/>
  <c r="G119" i="18"/>
  <c r="H119" i="18" s="1"/>
  <c r="M119" i="18" s="1"/>
  <c r="G43" i="15"/>
  <c r="G119" i="17"/>
  <c r="H119" i="17" s="1"/>
  <c r="M119" i="17" s="1"/>
  <c r="G129" i="17"/>
  <c r="H129" i="17" s="1"/>
  <c r="M129" i="17" s="1"/>
  <c r="G129" i="18"/>
  <c r="H129" i="18" s="1"/>
  <c r="G53" i="15"/>
  <c r="G125" i="17"/>
  <c r="H125" i="17" s="1"/>
  <c r="M125" i="17" s="1"/>
  <c r="G49" i="15"/>
  <c r="G125" i="18"/>
  <c r="H125" i="18" s="1"/>
  <c r="G117" i="18"/>
  <c r="H117" i="18" s="1"/>
  <c r="M117" i="18" s="1"/>
  <c r="G41" i="15"/>
  <c r="G117" i="17"/>
  <c r="H117" i="17" s="1"/>
  <c r="G113" i="17"/>
  <c r="H113" i="17" s="1"/>
  <c r="M113" i="17" s="1"/>
  <c r="G37" i="15"/>
  <c r="G113" i="18"/>
  <c r="H113" i="18" s="1"/>
  <c r="G109" i="17"/>
  <c r="H109" i="17" s="1"/>
  <c r="M109" i="17" s="1"/>
  <c r="G109" i="18"/>
  <c r="H109" i="18" s="1"/>
  <c r="G33" i="15"/>
  <c r="G105" i="18"/>
  <c r="H105" i="18" s="1"/>
  <c r="G105" i="17"/>
  <c r="H105" i="17" s="1"/>
  <c r="M105" i="17" s="1"/>
  <c r="G29" i="15"/>
  <c r="G97" i="17"/>
  <c r="H97" i="17" s="1"/>
  <c r="M97" i="17" s="1"/>
  <c r="G97" i="18"/>
  <c r="H97" i="18" s="1"/>
  <c r="G21" i="15"/>
  <c r="G93" i="17"/>
  <c r="H93" i="17" s="1"/>
  <c r="M93" i="17" s="1"/>
  <c r="G93" i="18"/>
  <c r="H93" i="18" s="1"/>
  <c r="M93" i="18" s="1"/>
  <c r="G17" i="15"/>
  <c r="G128" i="18"/>
  <c r="H128" i="18" s="1"/>
  <c r="G128" i="17"/>
  <c r="H128" i="17" s="1"/>
  <c r="M128" i="17" s="1"/>
  <c r="G52" i="15"/>
  <c r="G124" i="17"/>
  <c r="H124" i="17" s="1"/>
  <c r="M124" i="17" s="1"/>
  <c r="G48" i="15"/>
  <c r="G124" i="18"/>
  <c r="H124" i="18" s="1"/>
  <c r="G120" i="18"/>
  <c r="H120" i="18" s="1"/>
  <c r="G120" i="17"/>
  <c r="H120" i="17" s="1"/>
  <c r="M120" i="17" s="1"/>
  <c r="G44" i="15"/>
  <c r="G112" i="17"/>
  <c r="H112" i="17" s="1"/>
  <c r="M112" i="17" s="1"/>
  <c r="G112" i="18"/>
  <c r="H112" i="18" s="1"/>
  <c r="G36" i="15"/>
  <c r="G108" i="17"/>
  <c r="H108" i="17" s="1"/>
  <c r="M108" i="17" s="1"/>
  <c r="G108" i="18"/>
  <c r="H108" i="18" s="1"/>
  <c r="G32" i="15"/>
  <c r="G104" i="17"/>
  <c r="H104" i="17" s="1"/>
  <c r="M104" i="17" s="1"/>
  <c r="G28" i="15"/>
  <c r="G104" i="18"/>
  <c r="H104" i="18" s="1"/>
  <c r="G96" i="17"/>
  <c r="H96" i="17" s="1"/>
  <c r="M96" i="17" s="1"/>
  <c r="G96" i="18"/>
  <c r="H96" i="18" s="1"/>
  <c r="G20" i="15"/>
  <c r="G92" i="17"/>
  <c r="H92" i="17" s="1"/>
  <c r="M92" i="17" s="1"/>
  <c r="G92" i="18"/>
  <c r="H92" i="18" s="1"/>
  <c r="M92" i="18" s="1"/>
  <c r="G16" i="15"/>
  <c r="J202" i="9"/>
  <c r="G106" i="12" s="1"/>
  <c r="GI722" i="29"/>
  <c r="J203" i="9" s="1"/>
  <c r="G107" i="12" s="1"/>
  <c r="GI720" i="29"/>
  <c r="F228" i="9"/>
  <c r="G228" i="9"/>
  <c r="H228" i="9"/>
  <c r="I228" i="9"/>
  <c r="L228" i="9" s="1"/>
  <c r="I132" i="12" s="1"/>
  <c r="F229" i="9"/>
  <c r="G229" i="9"/>
  <c r="H229" i="9"/>
  <c r="I229" i="9"/>
  <c r="K229" i="9" s="1"/>
  <c r="H133" i="12" s="1"/>
  <c r="F230" i="9"/>
  <c r="G230" i="9"/>
  <c r="H230" i="9"/>
  <c r="I230" i="9"/>
  <c r="L230" i="9" s="1"/>
  <c r="I134" i="12" s="1"/>
  <c r="F231" i="9"/>
  <c r="G231" i="9"/>
  <c r="H231" i="9"/>
  <c r="I231" i="9"/>
  <c r="K231" i="9" s="1"/>
  <c r="H135" i="12" s="1"/>
  <c r="F232" i="9"/>
  <c r="G232" i="9"/>
  <c r="H232" i="9"/>
  <c r="I232" i="9"/>
  <c r="K232" i="9" s="1"/>
  <c r="H136" i="12" s="1"/>
  <c r="F233" i="9"/>
  <c r="G233" i="9"/>
  <c r="H233" i="9"/>
  <c r="I233" i="9"/>
  <c r="K233" i="9" s="1"/>
  <c r="H137" i="12" s="1"/>
  <c r="F193" i="9"/>
  <c r="G193" i="9"/>
  <c r="H193" i="9"/>
  <c r="I193" i="9"/>
  <c r="L193" i="9" s="1"/>
  <c r="I97" i="12" s="1"/>
  <c r="F194" i="9"/>
  <c r="G194" i="9"/>
  <c r="H194" i="9"/>
  <c r="I194" i="9"/>
  <c r="K194" i="9" s="1"/>
  <c r="H98" i="12" s="1"/>
  <c r="F195" i="9"/>
  <c r="G195" i="9"/>
  <c r="H195" i="9"/>
  <c r="I195" i="9"/>
  <c r="L195" i="9" s="1"/>
  <c r="I99" i="12" s="1"/>
  <c r="F196" i="9"/>
  <c r="G196" i="9"/>
  <c r="H196" i="9"/>
  <c r="I196" i="9"/>
  <c r="K196" i="9" s="1"/>
  <c r="H100" i="12" s="1"/>
  <c r="F197" i="9"/>
  <c r="G197" i="9"/>
  <c r="H197" i="9"/>
  <c r="I197" i="9"/>
  <c r="K197" i="9" s="1"/>
  <c r="H101" i="12" s="1"/>
  <c r="F198" i="9"/>
  <c r="G198" i="9"/>
  <c r="H198" i="9"/>
  <c r="I198" i="9"/>
  <c r="L198" i="9" s="1"/>
  <c r="I102" i="12" s="1"/>
  <c r="F199" i="9"/>
  <c r="G199" i="9"/>
  <c r="H199" i="9"/>
  <c r="I199" i="9"/>
  <c r="L199" i="9" s="1"/>
  <c r="I103" i="12" s="1"/>
  <c r="F200" i="9"/>
  <c r="G200" i="9"/>
  <c r="H200" i="9"/>
  <c r="I200" i="9"/>
  <c r="L200" i="9" s="1"/>
  <c r="I104" i="12" s="1"/>
  <c r="F201" i="9"/>
  <c r="G201" i="9"/>
  <c r="H201" i="9"/>
  <c r="I201" i="9"/>
  <c r="L201" i="9" s="1"/>
  <c r="I105" i="12" s="1"/>
  <c r="F202" i="9"/>
  <c r="G202" i="9"/>
  <c r="H202" i="9"/>
  <c r="I202" i="9"/>
  <c r="F203" i="9"/>
  <c r="G203" i="9"/>
  <c r="H203" i="9"/>
  <c r="I203" i="9"/>
  <c r="F204" i="9"/>
  <c r="G204" i="9"/>
  <c r="H204" i="9"/>
  <c r="I204" i="9"/>
  <c r="F205" i="9"/>
  <c r="G205" i="9"/>
  <c r="H205" i="9"/>
  <c r="I205" i="9"/>
  <c r="K205" i="9" s="1"/>
  <c r="H109" i="12" s="1"/>
  <c r="F206" i="9"/>
  <c r="G206" i="9"/>
  <c r="H206" i="9"/>
  <c r="I206" i="9"/>
  <c r="K206" i="9" s="1"/>
  <c r="H110" i="12" s="1"/>
  <c r="F207" i="9"/>
  <c r="G207" i="9"/>
  <c r="H207" i="9"/>
  <c r="I207" i="9"/>
  <c r="L207" i="9" s="1"/>
  <c r="I111" i="12" s="1"/>
  <c r="F208" i="9"/>
  <c r="G208" i="9"/>
  <c r="H208" i="9"/>
  <c r="I208" i="9"/>
  <c r="L208" i="9" s="1"/>
  <c r="I112" i="12" s="1"/>
  <c r="F209" i="9"/>
  <c r="G209" i="9"/>
  <c r="H209" i="9"/>
  <c r="I209" i="9"/>
  <c r="L209" i="9" s="1"/>
  <c r="I113" i="12" s="1"/>
  <c r="F210" i="9"/>
  <c r="G210" i="9"/>
  <c r="H210" i="9"/>
  <c r="I210" i="9"/>
  <c r="L210" i="9" s="1"/>
  <c r="I114" i="12" s="1"/>
  <c r="F211" i="9"/>
  <c r="G211" i="9"/>
  <c r="H211" i="9"/>
  <c r="I211" i="9"/>
  <c r="K211" i="9" s="1"/>
  <c r="H115" i="12" s="1"/>
  <c r="F212" i="9"/>
  <c r="G212" i="9"/>
  <c r="H212" i="9"/>
  <c r="I212" i="9"/>
  <c r="K212" i="9" s="1"/>
  <c r="H116" i="12" s="1"/>
  <c r="F213" i="9"/>
  <c r="G213" i="9"/>
  <c r="H213" i="9"/>
  <c r="I213" i="9"/>
  <c r="K213" i="9" s="1"/>
  <c r="H117" i="12" s="1"/>
  <c r="F214" i="9"/>
  <c r="G214" i="9"/>
  <c r="H214" i="9"/>
  <c r="I214" i="9"/>
  <c r="K214" i="9" s="1"/>
  <c r="H118" i="12" s="1"/>
  <c r="F215" i="9"/>
  <c r="G215" i="9"/>
  <c r="H215" i="9"/>
  <c r="I215" i="9"/>
  <c r="L215" i="9" s="1"/>
  <c r="I119" i="12" s="1"/>
  <c r="F216" i="9"/>
  <c r="G216" i="9"/>
  <c r="H216" i="9"/>
  <c r="I216" i="9"/>
  <c r="L216" i="9" s="1"/>
  <c r="I120" i="12" s="1"/>
  <c r="F217" i="9"/>
  <c r="G217" i="9"/>
  <c r="H217" i="9"/>
  <c r="I217" i="9"/>
  <c r="L217" i="9" s="1"/>
  <c r="I121" i="12" s="1"/>
  <c r="F218" i="9"/>
  <c r="G218" i="9"/>
  <c r="H218" i="9"/>
  <c r="I218" i="9"/>
  <c r="L218" i="9" s="1"/>
  <c r="I122" i="12" s="1"/>
  <c r="G219" i="9"/>
  <c r="H219" i="9"/>
  <c r="L219" i="9"/>
  <c r="I123" i="12" s="1"/>
  <c r="F220" i="9"/>
  <c r="G220" i="9"/>
  <c r="H220" i="9"/>
  <c r="I220" i="9"/>
  <c r="K220" i="9" s="1"/>
  <c r="H124" i="12" s="1"/>
  <c r="F221" i="9"/>
  <c r="H221" i="9"/>
  <c r="I221" i="9"/>
  <c r="K221" i="9" s="1"/>
  <c r="H125" i="12" s="1"/>
  <c r="F222" i="9"/>
  <c r="G222" i="9"/>
  <c r="H222" i="9"/>
  <c r="I222" i="9"/>
  <c r="L222" i="9" s="1"/>
  <c r="I126" i="12" s="1"/>
  <c r="F223" i="9"/>
  <c r="G223" i="9"/>
  <c r="H223" i="9"/>
  <c r="I223" i="9"/>
  <c r="K223" i="9" s="1"/>
  <c r="H127" i="12" s="1"/>
  <c r="F224" i="9"/>
  <c r="G224" i="9"/>
  <c r="H224" i="9"/>
  <c r="I224" i="9"/>
  <c r="K224" i="9" s="1"/>
  <c r="H128" i="12" s="1"/>
  <c r="F225" i="9"/>
  <c r="G225" i="9"/>
  <c r="H225" i="9"/>
  <c r="I225" i="9"/>
  <c r="F226" i="9"/>
  <c r="G226" i="9"/>
  <c r="H226" i="9"/>
  <c r="I226" i="9"/>
  <c r="K226" i="9" s="1"/>
  <c r="H130" i="12" s="1"/>
  <c r="F227" i="9"/>
  <c r="G227" i="9"/>
  <c r="H227" i="9"/>
  <c r="I227" i="9"/>
  <c r="L227" i="9" s="1"/>
  <c r="I131" i="12" s="1"/>
  <c r="H192" i="9"/>
  <c r="G192" i="9"/>
  <c r="L67" i="9"/>
  <c r="L66" i="9"/>
  <c r="J104" i="18" l="1"/>
  <c r="M104" i="18"/>
  <c r="J108" i="18"/>
  <c r="M108" i="18"/>
  <c r="J124" i="18"/>
  <c r="M124" i="18"/>
  <c r="J109" i="18"/>
  <c r="M109" i="18"/>
  <c r="J125" i="18"/>
  <c r="M125" i="18"/>
  <c r="J129" i="18"/>
  <c r="M129" i="18"/>
  <c r="J98" i="18"/>
  <c r="M98" i="18"/>
  <c r="J95" i="18"/>
  <c r="M95" i="18"/>
  <c r="J115" i="18"/>
  <c r="M115" i="18"/>
  <c r="J96" i="18"/>
  <c r="M96" i="18"/>
  <c r="J97" i="18"/>
  <c r="M97" i="18"/>
  <c r="J105" i="18"/>
  <c r="M105" i="18"/>
  <c r="J113" i="18"/>
  <c r="M113" i="18"/>
  <c r="J110" i="18"/>
  <c r="M110" i="18"/>
  <c r="J126" i="18"/>
  <c r="M126" i="18"/>
  <c r="J103" i="18"/>
  <c r="M103" i="18"/>
  <c r="J107" i="18"/>
  <c r="M107" i="18"/>
  <c r="J123" i="18"/>
  <c r="M123" i="18"/>
  <c r="J112" i="18"/>
  <c r="M112" i="18"/>
  <c r="J120" i="18"/>
  <c r="M120" i="18"/>
  <c r="J127" i="18"/>
  <c r="M127" i="18"/>
  <c r="J102" i="18"/>
  <c r="M102" i="18"/>
  <c r="J106" i="18"/>
  <c r="M106" i="18"/>
  <c r="G44" i="16"/>
  <c r="H44" i="16" s="1"/>
  <c r="J44" i="16" s="1"/>
  <c r="M44" i="16" s="1"/>
  <c r="H45" i="15"/>
  <c r="M45" i="15" s="1"/>
  <c r="J128" i="18"/>
  <c r="M128" i="18"/>
  <c r="J114" i="18"/>
  <c r="M114" i="18"/>
  <c r="J130" i="18"/>
  <c r="M130" i="18"/>
  <c r="J111" i="18"/>
  <c r="M111" i="18"/>
  <c r="J90" i="18"/>
  <c r="M90" i="18"/>
  <c r="M121" i="18"/>
  <c r="J121" i="18"/>
  <c r="J92" i="18"/>
  <c r="H32" i="15"/>
  <c r="M32" i="15" s="1"/>
  <c r="G31" i="16"/>
  <c r="H31" i="16" s="1"/>
  <c r="J31" i="16" s="1"/>
  <c r="M31" i="16" s="1"/>
  <c r="G51" i="16"/>
  <c r="H51" i="16" s="1"/>
  <c r="J51" i="16" s="1"/>
  <c r="M51" i="16" s="1"/>
  <c r="H52" i="15"/>
  <c r="M52" i="15" s="1"/>
  <c r="J93" i="18"/>
  <c r="H33" i="15"/>
  <c r="M33" i="15" s="1"/>
  <c r="G32" i="16"/>
  <c r="H32" i="16" s="1"/>
  <c r="J32" i="16" s="1"/>
  <c r="M32" i="16" s="1"/>
  <c r="H37" i="15"/>
  <c r="M37" i="15" s="1"/>
  <c r="G36" i="16"/>
  <c r="H36" i="16" s="1"/>
  <c r="J36" i="16" s="1"/>
  <c r="M36" i="16" s="1"/>
  <c r="C117" i="18"/>
  <c r="J117" i="18"/>
  <c r="G52" i="16"/>
  <c r="H52" i="16" s="1"/>
  <c r="J52" i="16" s="1"/>
  <c r="M52" i="16" s="1"/>
  <c r="H53" i="15"/>
  <c r="M53" i="15" s="1"/>
  <c r="G42" i="16"/>
  <c r="H42" i="16" s="1"/>
  <c r="J42" i="16" s="1"/>
  <c r="M42" i="16" s="1"/>
  <c r="H43" i="15"/>
  <c r="M43" i="15" s="1"/>
  <c r="G37" i="16"/>
  <c r="H37" i="16" s="1"/>
  <c r="J37" i="16" s="1"/>
  <c r="M37" i="16" s="1"/>
  <c r="H38" i="15"/>
  <c r="M38" i="15" s="1"/>
  <c r="C118" i="18"/>
  <c r="C119" i="18" s="1"/>
  <c r="C120" i="18" s="1"/>
  <c r="C121" i="18" s="1"/>
  <c r="C122" i="18" s="1"/>
  <c r="C123" i="18" s="1"/>
  <c r="C124" i="18" s="1"/>
  <c r="C125" i="18" s="1"/>
  <c r="C126" i="18" s="1"/>
  <c r="C127" i="18" s="1"/>
  <c r="C128" i="18" s="1"/>
  <c r="C129" i="18" s="1"/>
  <c r="C130" i="18" s="1"/>
  <c r="J118" i="18"/>
  <c r="H15" i="15"/>
  <c r="G14" i="16"/>
  <c r="H19" i="15"/>
  <c r="M19" i="15" s="1"/>
  <c r="G18" i="16"/>
  <c r="H18" i="16" s="1"/>
  <c r="J18" i="16" s="1"/>
  <c r="M18" i="16" s="1"/>
  <c r="H27" i="15"/>
  <c r="M27" i="15" s="1"/>
  <c r="G26" i="16"/>
  <c r="H26" i="16" s="1"/>
  <c r="J26" i="16" s="1"/>
  <c r="M26" i="16" s="1"/>
  <c r="G46" i="16"/>
  <c r="H46" i="16" s="1"/>
  <c r="J46" i="16" s="1"/>
  <c r="M46" i="16" s="1"/>
  <c r="H47" i="15"/>
  <c r="M47" i="15" s="1"/>
  <c r="G100" i="18"/>
  <c r="H100" i="18" s="1"/>
  <c r="G100" i="17"/>
  <c r="H100" i="17" s="1"/>
  <c r="M100" i="17" s="1"/>
  <c r="G24" i="15"/>
  <c r="H29" i="15"/>
  <c r="M29" i="15" s="1"/>
  <c r="G28" i="16"/>
  <c r="H28" i="16" s="1"/>
  <c r="J28" i="16" s="1"/>
  <c r="M28" i="16" s="1"/>
  <c r="J119" i="18"/>
  <c r="M94" i="17"/>
  <c r="G33" i="16"/>
  <c r="H33" i="16" s="1"/>
  <c r="J33" i="16" s="1"/>
  <c r="M33" i="16" s="1"/>
  <c r="H34" i="15"/>
  <c r="M34" i="15" s="1"/>
  <c r="M118" i="17"/>
  <c r="C118" i="17"/>
  <c r="C119" i="17" s="1"/>
  <c r="C120" i="17" s="1"/>
  <c r="C121" i="17" s="1"/>
  <c r="C122" i="17" s="1"/>
  <c r="C123" i="17" s="1"/>
  <c r="C124" i="17" s="1"/>
  <c r="C125" i="17" s="1"/>
  <c r="C126" i="17" s="1"/>
  <c r="C127" i="17" s="1"/>
  <c r="C128" i="17" s="1"/>
  <c r="C129" i="17" s="1"/>
  <c r="C130" i="17" s="1"/>
  <c r="G53" i="16"/>
  <c r="H53" i="16" s="1"/>
  <c r="J53" i="16" s="1"/>
  <c r="M53" i="16" s="1"/>
  <c r="H54" i="15"/>
  <c r="M54" i="15" s="1"/>
  <c r="C91" i="18"/>
  <c r="C92" i="18" s="1"/>
  <c r="C93" i="18" s="1"/>
  <c r="J91" i="18"/>
  <c r="H31" i="15"/>
  <c r="M31" i="15" s="1"/>
  <c r="G30" i="16"/>
  <c r="H30" i="16" s="1"/>
  <c r="J30" i="16" s="1"/>
  <c r="M30" i="16" s="1"/>
  <c r="H35" i="15"/>
  <c r="M35" i="15" s="1"/>
  <c r="G34" i="16"/>
  <c r="H34" i="16" s="1"/>
  <c r="J34" i="16" s="1"/>
  <c r="M34" i="16" s="1"/>
  <c r="G13" i="16"/>
  <c r="H14" i="15"/>
  <c r="M14" i="15" s="1"/>
  <c r="K202" i="9"/>
  <c r="H106" i="12" s="1"/>
  <c r="G99" i="18"/>
  <c r="H99" i="18" s="1"/>
  <c r="G99" i="17"/>
  <c r="H99" i="17" s="1"/>
  <c r="M99" i="17" s="1"/>
  <c r="G23" i="15"/>
  <c r="H20" i="15"/>
  <c r="M20" i="15" s="1"/>
  <c r="G19" i="16"/>
  <c r="H19" i="16" s="1"/>
  <c r="J19" i="16" s="1"/>
  <c r="M19" i="16" s="1"/>
  <c r="G27" i="16"/>
  <c r="H27" i="16" s="1"/>
  <c r="J27" i="16" s="1"/>
  <c r="M27" i="16" s="1"/>
  <c r="H28" i="15"/>
  <c r="M28" i="15" s="1"/>
  <c r="G43" i="16"/>
  <c r="H43" i="16" s="1"/>
  <c r="J43" i="16" s="1"/>
  <c r="M43" i="16" s="1"/>
  <c r="H44" i="15"/>
  <c r="G47" i="16"/>
  <c r="H47" i="16" s="1"/>
  <c r="J47" i="16" s="1"/>
  <c r="M47" i="16" s="1"/>
  <c r="H48" i="15"/>
  <c r="M48" i="15" s="1"/>
  <c r="H21" i="15"/>
  <c r="M21" i="15" s="1"/>
  <c r="G20" i="16"/>
  <c r="H20" i="16" s="1"/>
  <c r="J20" i="16" s="1"/>
  <c r="M20" i="16" s="1"/>
  <c r="C117" i="17"/>
  <c r="M117" i="17"/>
  <c r="G48" i="16"/>
  <c r="H48" i="16" s="1"/>
  <c r="J48" i="16" s="1"/>
  <c r="M48" i="16" s="1"/>
  <c r="H49" i="15"/>
  <c r="M49" i="15" s="1"/>
  <c r="G17" i="16"/>
  <c r="H18" i="15"/>
  <c r="G21" i="16"/>
  <c r="H21" i="16" s="1"/>
  <c r="J21" i="16" s="1"/>
  <c r="M21" i="16" s="1"/>
  <c r="H22" i="15"/>
  <c r="M22" i="15" s="1"/>
  <c r="G29" i="16"/>
  <c r="H29" i="16" s="1"/>
  <c r="J29" i="16" s="1"/>
  <c r="M29" i="16" s="1"/>
  <c r="H30" i="15"/>
  <c r="M30" i="15" s="1"/>
  <c r="G49" i="16"/>
  <c r="H49" i="16" s="1"/>
  <c r="J49" i="16" s="1"/>
  <c r="M49" i="16" s="1"/>
  <c r="H50" i="15"/>
  <c r="M50" i="15" s="1"/>
  <c r="C91" i="17"/>
  <c r="C92" i="17" s="1"/>
  <c r="C93" i="17" s="1"/>
  <c r="C94" i="17" s="1"/>
  <c r="M91" i="17"/>
  <c r="H16" i="15"/>
  <c r="M16" i="15" s="1"/>
  <c r="G15" i="16"/>
  <c r="G35" i="16"/>
  <c r="H35" i="16" s="1"/>
  <c r="J35" i="16" s="1"/>
  <c r="M35" i="16" s="1"/>
  <c r="H36" i="15"/>
  <c r="M36" i="15" s="1"/>
  <c r="H17" i="15"/>
  <c r="M17" i="15" s="1"/>
  <c r="G16" i="16"/>
  <c r="G40" i="16"/>
  <c r="H40" i="16" s="1"/>
  <c r="J40" i="16" s="1"/>
  <c r="M40" i="16" s="1"/>
  <c r="H41" i="15"/>
  <c r="G50" i="16"/>
  <c r="H50" i="16" s="1"/>
  <c r="J50" i="16" s="1"/>
  <c r="M50" i="16" s="1"/>
  <c r="H51" i="15"/>
  <c r="M51" i="15" s="1"/>
  <c r="J94" i="18"/>
  <c r="G25" i="16"/>
  <c r="H25" i="16" s="1"/>
  <c r="J25" i="16" s="1"/>
  <c r="M25" i="16" s="1"/>
  <c r="H26" i="15"/>
  <c r="M26" i="15" s="1"/>
  <c r="G41" i="16"/>
  <c r="H41" i="16" s="1"/>
  <c r="J41" i="16" s="1"/>
  <c r="M41" i="16" s="1"/>
  <c r="H42" i="15"/>
  <c r="M95" i="17"/>
  <c r="H39" i="15"/>
  <c r="M39" i="15" s="1"/>
  <c r="G38" i="16"/>
  <c r="H38" i="16" s="1"/>
  <c r="J38" i="16" s="1"/>
  <c r="M38" i="16" s="1"/>
  <c r="L196" i="9"/>
  <c r="I100" i="12" s="1"/>
  <c r="L100" i="12" s="1"/>
  <c r="K207" i="9"/>
  <c r="H111" i="12" s="1"/>
  <c r="L111" i="12" s="1"/>
  <c r="K209" i="9"/>
  <c r="H113" i="12" s="1"/>
  <c r="L113" i="12" s="1"/>
  <c r="K195" i="9"/>
  <c r="H99" i="12" s="1"/>
  <c r="L99" i="12" s="1"/>
  <c r="L206" i="9"/>
  <c r="I110" i="12" s="1"/>
  <c r="L110" i="12" s="1"/>
  <c r="K201" i="9"/>
  <c r="H105" i="12" s="1"/>
  <c r="L105" i="12" s="1"/>
  <c r="L232" i="9"/>
  <c r="I136" i="12" s="1"/>
  <c r="L136" i="12" s="1"/>
  <c r="L194" i="9"/>
  <c r="I98" i="12" s="1"/>
  <c r="L98" i="12" s="1"/>
  <c r="L212" i="9"/>
  <c r="I116" i="12" s="1"/>
  <c r="L116" i="12" s="1"/>
  <c r="L231" i="9"/>
  <c r="I135" i="12" s="1"/>
  <c r="L135" i="12" s="1"/>
  <c r="K217" i="9"/>
  <c r="H121" i="12" s="1"/>
  <c r="L121" i="12" s="1"/>
  <c r="L220" i="9"/>
  <c r="I124" i="12" s="1"/>
  <c r="L124" i="12" s="1"/>
  <c r="K215" i="9"/>
  <c r="H119" i="12" s="1"/>
  <c r="L119" i="12" s="1"/>
  <c r="L214" i="9"/>
  <c r="I118" i="12" s="1"/>
  <c r="L118" i="12" s="1"/>
  <c r="L197" i="9"/>
  <c r="I101" i="12" s="1"/>
  <c r="L101" i="12" s="1"/>
  <c r="L205" i="9"/>
  <c r="I109" i="12" s="1"/>
  <c r="L109" i="12" s="1"/>
  <c r="L213" i="9"/>
  <c r="I117" i="12" s="1"/>
  <c r="L117" i="12" s="1"/>
  <c r="L221" i="9"/>
  <c r="I125" i="12" s="1"/>
  <c r="L125" i="12" s="1"/>
  <c r="L229" i="9"/>
  <c r="I133" i="12" s="1"/>
  <c r="L133" i="12" s="1"/>
  <c r="K200" i="9"/>
  <c r="H104" i="12" s="1"/>
  <c r="L104" i="12" s="1"/>
  <c r="K208" i="9"/>
  <c r="H112" i="12" s="1"/>
  <c r="L112" i="12" s="1"/>
  <c r="K216" i="9"/>
  <c r="H120" i="12" s="1"/>
  <c r="L120" i="12" s="1"/>
  <c r="K228" i="9"/>
  <c r="H132" i="12" s="1"/>
  <c r="L132" i="12" s="1"/>
  <c r="K230" i="9"/>
  <c r="H134" i="12" s="1"/>
  <c r="L134" i="12" s="1"/>
  <c r="K222" i="9"/>
  <c r="H126" i="12" s="1"/>
  <c r="L126" i="12" s="1"/>
  <c r="K199" i="9"/>
  <c r="H103" i="12" s="1"/>
  <c r="L103" i="12" s="1"/>
  <c r="L211" i="9"/>
  <c r="I115" i="12" s="1"/>
  <c r="L115" i="12" s="1"/>
  <c r="K219" i="9"/>
  <c r="H123" i="12" s="1"/>
  <c r="L123" i="12" s="1"/>
  <c r="K227" i="9"/>
  <c r="H131" i="12" s="1"/>
  <c r="L131" i="12" s="1"/>
  <c r="K193" i="9"/>
  <c r="H97" i="12" s="1"/>
  <c r="L97" i="12" s="1"/>
  <c r="K198" i="9"/>
  <c r="H102" i="12" s="1"/>
  <c r="L102" i="12" s="1"/>
  <c r="K210" i="9"/>
  <c r="H114" i="12" s="1"/>
  <c r="L114" i="12" s="1"/>
  <c r="K218" i="9"/>
  <c r="H122" i="12" s="1"/>
  <c r="L122" i="12" s="1"/>
  <c r="L233" i="9"/>
  <c r="I137" i="12" s="1"/>
  <c r="L137" i="12" s="1"/>
  <c r="L202" i="9"/>
  <c r="I106" i="12" s="1"/>
  <c r="L223" i="9"/>
  <c r="I127" i="12" s="1"/>
  <c r="L127" i="12" s="1"/>
  <c r="L224" i="9"/>
  <c r="I128" i="12" s="1"/>
  <c r="L128" i="12" s="1"/>
  <c r="L226" i="9"/>
  <c r="I130" i="12" s="1"/>
  <c r="L130" i="12" s="1"/>
  <c r="L203" i="9"/>
  <c r="I107" i="12" s="1"/>
  <c r="K203" i="9"/>
  <c r="H107" i="12" s="1"/>
  <c r="E43" i="24"/>
  <c r="C43"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4" i="24"/>
  <c r="E45" i="24"/>
  <c r="E46" i="24"/>
  <c r="E47" i="24"/>
  <c r="E48" i="24"/>
  <c r="E49" i="24"/>
  <c r="E50" i="24"/>
  <c r="E51" i="24"/>
  <c r="E52" i="24"/>
  <c r="E53" i="24"/>
  <c r="E54" i="24"/>
  <c r="E55" i="24"/>
  <c r="E16" i="24"/>
  <c r="F145" i="27"/>
  <c r="M145" i="27" s="1"/>
  <c r="F148" i="27"/>
  <c r="F147" i="27"/>
  <c r="M147" i="27" s="1"/>
  <c r="L106" i="12" l="1"/>
  <c r="L107" i="12"/>
  <c r="J99" i="18"/>
  <c r="M99" i="18"/>
  <c r="J100" i="18"/>
  <c r="M100" i="18"/>
  <c r="C95" i="18"/>
  <c r="C96" i="18" s="1"/>
  <c r="C97" i="18" s="1"/>
  <c r="C98" i="18" s="1"/>
  <c r="C99" i="18" s="1"/>
  <c r="C100" i="18" s="1"/>
  <c r="C101" i="18" s="1"/>
  <c r="C102" i="18" s="1"/>
  <c r="C103" i="18" s="1"/>
  <c r="C104" i="18" s="1"/>
  <c r="C105" i="18" s="1"/>
  <c r="C106" i="18" s="1"/>
  <c r="C107" i="18" s="1"/>
  <c r="C108" i="18" s="1"/>
  <c r="C109" i="18" s="1"/>
  <c r="C110" i="18" s="1"/>
  <c r="C111" i="18" s="1"/>
  <c r="C112" i="18" s="1"/>
  <c r="C113" i="18" s="1"/>
  <c r="C114" i="18" s="1"/>
  <c r="C115" i="18" s="1"/>
  <c r="C94" i="18"/>
  <c r="C95" i="17"/>
  <c r="C96" i="17" s="1"/>
  <c r="C97" i="17" s="1"/>
  <c r="C98" i="17" s="1"/>
  <c r="C99" i="17" s="1"/>
  <c r="C100" i="17" s="1"/>
  <c r="C101" i="17" s="1"/>
  <c r="C102" i="17" s="1"/>
  <c r="C103" i="17" s="1"/>
  <c r="C104" i="17" s="1"/>
  <c r="C105" i="17" s="1"/>
  <c r="C106" i="17" s="1"/>
  <c r="C107" i="17" s="1"/>
  <c r="C108" i="17" s="1"/>
  <c r="C109" i="17" s="1"/>
  <c r="C110" i="17" s="1"/>
  <c r="C111" i="17" s="1"/>
  <c r="C112" i="17" s="1"/>
  <c r="C113" i="17" s="1"/>
  <c r="C114" i="17" s="1"/>
  <c r="C115" i="17" s="1"/>
  <c r="M44" i="15"/>
  <c r="M15" i="15"/>
  <c r="C15" i="15"/>
  <c r="M42" i="15"/>
  <c r="C42" i="15"/>
  <c r="C43" i="15" s="1"/>
  <c r="C44" i="15" s="1"/>
  <c r="C45" i="15" s="1"/>
  <c r="C46" i="15" s="1"/>
  <c r="C47" i="15" s="1"/>
  <c r="C48" i="15" s="1"/>
  <c r="C49" i="15" s="1"/>
  <c r="C50" i="15" s="1"/>
  <c r="C51" i="15" s="1"/>
  <c r="C52" i="15" s="1"/>
  <c r="C53" i="15" s="1"/>
  <c r="C54" i="15" s="1"/>
  <c r="C55" i="15" s="1"/>
  <c r="C41" i="15"/>
  <c r="M41" i="15"/>
  <c r="M18" i="15"/>
  <c r="J18" i="15"/>
  <c r="H23" i="15"/>
  <c r="M23" i="15" s="1"/>
  <c r="G22" i="16"/>
  <c r="H22" i="16" s="1"/>
  <c r="J22" i="16" s="1"/>
  <c r="M22" i="16" s="1"/>
  <c r="H24" i="15"/>
  <c r="M24" i="15" s="1"/>
  <c r="G23" i="16"/>
  <c r="H23" i="16" s="1"/>
  <c r="J23" i="16" s="1"/>
  <c r="M23" i="16" s="1"/>
  <c r="L137" i="26"/>
  <c r="L137" i="10"/>
  <c r="M287" i="27"/>
  <c r="M286" i="27"/>
  <c r="M285" i="27"/>
  <c r="M284" i="27"/>
  <c r="M283" i="27"/>
  <c r="M282" i="27"/>
  <c r="M281" i="27"/>
  <c r="M280" i="27"/>
  <c r="F279" i="27"/>
  <c r="M279" i="27" s="1"/>
  <c r="M278" i="27"/>
  <c r="F278" i="27"/>
  <c r="M277" i="27"/>
  <c r="M276" i="27"/>
  <c r="M275" i="27"/>
  <c r="M274" i="27"/>
  <c r="M273" i="27"/>
  <c r="M272" i="27"/>
  <c r="M271" i="27"/>
  <c r="M270" i="27"/>
  <c r="M269" i="27"/>
  <c r="M268" i="27"/>
  <c r="M267" i="27"/>
  <c r="M266" i="27"/>
  <c r="M265" i="27"/>
  <c r="M264" i="27"/>
  <c r="M263" i="27"/>
  <c r="M262" i="27"/>
  <c r="M261" i="27"/>
  <c r="M260" i="27"/>
  <c r="M259" i="27"/>
  <c r="M258" i="27"/>
  <c r="M257" i="27"/>
  <c r="M256" i="27"/>
  <c r="M255" i="27"/>
  <c r="M254" i="27"/>
  <c r="M253" i="27"/>
  <c r="M252" i="27"/>
  <c r="M251" i="27"/>
  <c r="M250" i="27"/>
  <c r="M249" i="27"/>
  <c r="M248" i="27"/>
  <c r="M247" i="27"/>
  <c r="M246" i="27"/>
  <c r="M245" i="27"/>
  <c r="M244" i="27"/>
  <c r="M243" i="27"/>
  <c r="M242" i="27"/>
  <c r="M241" i="27"/>
  <c r="M240" i="27"/>
  <c r="M239" i="27"/>
  <c r="M238" i="27"/>
  <c r="M237" i="27"/>
  <c r="M236" i="27"/>
  <c r="M235" i="27"/>
  <c r="F234" i="27"/>
  <c r="M234" i="27" s="1"/>
  <c r="M233" i="27"/>
  <c r="F233" i="27"/>
  <c r="M232" i="27"/>
  <c r="M231" i="27"/>
  <c r="M230" i="27"/>
  <c r="M229" i="27"/>
  <c r="F228" i="27"/>
  <c r="M228" i="27" s="1"/>
  <c r="F227" i="27"/>
  <c r="M227" i="27" s="1"/>
  <c r="F226" i="27"/>
  <c r="M226" i="27" s="1"/>
  <c r="M225" i="27"/>
  <c r="F225" i="27"/>
  <c r="M224" i="27"/>
  <c r="M223" i="27"/>
  <c r="M222" i="27"/>
  <c r="M221" i="27"/>
  <c r="M220" i="27"/>
  <c r="M219" i="27"/>
  <c r="M218" i="27"/>
  <c r="M217" i="27"/>
  <c r="M216" i="27"/>
  <c r="M215" i="27"/>
  <c r="M214" i="27"/>
  <c r="F214" i="27"/>
  <c r="F213" i="27"/>
  <c r="M213" i="27" s="1"/>
  <c r="F212" i="27"/>
  <c r="M212" i="27" s="1"/>
  <c r="F211" i="27"/>
  <c r="M211" i="27" s="1"/>
  <c r="M210" i="27"/>
  <c r="M209" i="27"/>
  <c r="M208" i="27"/>
  <c r="M207" i="27"/>
  <c r="M206" i="27"/>
  <c r="M205" i="27"/>
  <c r="M204" i="27"/>
  <c r="M203" i="27"/>
  <c r="M202" i="27"/>
  <c r="M201" i="27"/>
  <c r="M200" i="27"/>
  <c r="M199" i="27"/>
  <c r="M198" i="27"/>
  <c r="M197" i="27"/>
  <c r="M196" i="27"/>
  <c r="M195" i="27"/>
  <c r="M194" i="27"/>
  <c r="M193" i="27"/>
  <c r="M192" i="27"/>
  <c r="T191" i="27"/>
  <c r="M191" i="27"/>
  <c r="M190" i="27"/>
  <c r="M189" i="27"/>
  <c r="M188" i="27"/>
  <c r="M187" i="27"/>
  <c r="M186" i="27"/>
  <c r="M185" i="27"/>
  <c r="F184" i="27"/>
  <c r="M184" i="27" s="1"/>
  <c r="M183" i="27"/>
  <c r="F183" i="27"/>
  <c r="F182" i="27"/>
  <c r="M182" i="27" s="1"/>
  <c r="F181" i="27"/>
  <c r="M181" i="27" s="1"/>
  <c r="M180" i="27"/>
  <c r="M179" i="27"/>
  <c r="M178" i="27"/>
  <c r="M177" i="27"/>
  <c r="M176" i="27"/>
  <c r="M175" i="27"/>
  <c r="M174" i="27"/>
  <c r="F173" i="27"/>
  <c r="M173" i="27" s="1"/>
  <c r="M172" i="27"/>
  <c r="M171" i="27"/>
  <c r="M170" i="27"/>
  <c r="M169" i="27"/>
  <c r="M168" i="27"/>
  <c r="M167" i="27"/>
  <c r="F166" i="27"/>
  <c r="M166" i="27" s="1"/>
  <c r="M165" i="27"/>
  <c r="F165" i="27"/>
  <c r="F164" i="27"/>
  <c r="M164" i="27" s="1"/>
  <c r="M163" i="27"/>
  <c r="M162" i="27"/>
  <c r="M161" i="27"/>
  <c r="M160" i="27"/>
  <c r="M159" i="27"/>
  <c r="M158" i="27"/>
  <c r="M157" i="27"/>
  <c r="M156" i="27"/>
  <c r="M155" i="27"/>
  <c r="M154" i="27"/>
  <c r="M153" i="27"/>
  <c r="M152" i="27"/>
  <c r="M151" i="27"/>
  <c r="M150" i="27"/>
  <c r="M149" i="27"/>
  <c r="M148" i="27"/>
  <c r="F146" i="27"/>
  <c r="M146" i="27" s="1"/>
  <c r="F144" i="27"/>
  <c r="M144" i="27" s="1"/>
  <c r="M143" i="27"/>
  <c r="F143" i="27"/>
  <c r="M142" i="27"/>
  <c r="M141" i="27"/>
  <c r="M140" i="27"/>
  <c r="M139" i="27"/>
  <c r="M138" i="27"/>
  <c r="M137" i="27"/>
  <c r="M136" i="27"/>
  <c r="M135" i="27"/>
  <c r="M134" i="27"/>
  <c r="M133" i="27"/>
  <c r="M132" i="27"/>
  <c r="M131" i="27"/>
  <c r="M130" i="27"/>
  <c r="M129" i="27"/>
  <c r="M128" i="27"/>
  <c r="M127" i="27"/>
  <c r="M126" i="27"/>
  <c r="M125" i="27"/>
  <c r="M124" i="27"/>
  <c r="M123" i="27"/>
  <c r="M122" i="27"/>
  <c r="M121" i="27"/>
  <c r="M120" i="27"/>
  <c r="M119" i="27"/>
  <c r="M118" i="27"/>
  <c r="M117" i="27"/>
  <c r="M116" i="27"/>
  <c r="M115" i="27"/>
  <c r="M114" i="27"/>
  <c r="M113" i="27"/>
  <c r="M112" i="27"/>
  <c r="M111" i="27"/>
  <c r="M110" i="27"/>
  <c r="M109" i="27"/>
  <c r="M108" i="27"/>
  <c r="M107" i="27"/>
  <c r="M106" i="27"/>
  <c r="M105" i="27"/>
  <c r="M104" i="27"/>
  <c r="M103" i="27"/>
  <c r="M102" i="27"/>
  <c r="M101" i="27"/>
  <c r="M100" i="27"/>
  <c r="M99" i="27"/>
  <c r="M98" i="27"/>
  <c r="M97" i="27"/>
  <c r="M96" i="27"/>
  <c r="M95" i="27"/>
  <c r="M94" i="27"/>
  <c r="M93" i="27"/>
  <c r="M92" i="27"/>
  <c r="M91" i="27"/>
  <c r="M90" i="27"/>
  <c r="M89" i="27"/>
  <c r="M88" i="27"/>
  <c r="M87" i="27"/>
  <c r="M86" i="27"/>
  <c r="M85" i="27"/>
  <c r="M84" i="27"/>
  <c r="M83" i="27"/>
  <c r="M82" i="27"/>
  <c r="M81" i="27"/>
  <c r="M80" i="27"/>
  <c r="M79" i="27"/>
  <c r="M78" i="27"/>
  <c r="M77" i="27"/>
  <c r="M76" i="27"/>
  <c r="M75" i="27"/>
  <c r="M74" i="27"/>
  <c r="M73" i="27"/>
  <c r="M72" i="27"/>
  <c r="M71" i="27"/>
  <c r="M70" i="27"/>
  <c r="M69" i="27"/>
  <c r="M68" i="27"/>
  <c r="M67" i="27"/>
  <c r="M66" i="27"/>
  <c r="M65" i="27"/>
  <c r="M64" i="27"/>
  <c r="M63" i="27"/>
  <c r="M62" i="27"/>
  <c r="M61" i="27"/>
  <c r="M60" i="27"/>
  <c r="M59" i="27"/>
  <c r="M58" i="27"/>
  <c r="M57" i="27"/>
  <c r="M56" i="27"/>
  <c r="M55" i="27"/>
  <c r="M54" i="27"/>
  <c r="M53" i="27"/>
  <c r="M52" i="27"/>
  <c r="M51" i="27"/>
  <c r="M50" i="27"/>
  <c r="M49" i="27"/>
  <c r="M48" i="27"/>
  <c r="M47" i="27"/>
  <c r="M46" i="27"/>
  <c r="M45" i="27"/>
  <c r="M44" i="27"/>
  <c r="M43" i="27"/>
  <c r="M42" i="27"/>
  <c r="M41" i="27"/>
  <c r="M40" i="27"/>
  <c r="M39" i="27"/>
  <c r="M38" i="27"/>
  <c r="M37" i="27"/>
  <c r="M36" i="27"/>
  <c r="M35" i="27"/>
  <c r="M34" i="27"/>
  <c r="M33" i="27"/>
  <c r="M32" i="27"/>
  <c r="M31" i="27"/>
  <c r="M30" i="27"/>
  <c r="M29" i="27"/>
  <c r="M28" i="27"/>
  <c r="M27" i="27"/>
  <c r="M26" i="27"/>
  <c r="M25" i="27"/>
  <c r="M24" i="27"/>
  <c r="M23" i="27"/>
  <c r="M22" i="27"/>
  <c r="M21" i="27"/>
  <c r="M20" i="27"/>
  <c r="M19" i="27"/>
  <c r="M18" i="27"/>
  <c r="M17" i="27"/>
  <c r="M16" i="27"/>
  <c r="M15" i="27"/>
  <c r="M14" i="27"/>
  <c r="M13" i="27"/>
  <c r="M12" i="27"/>
  <c r="M11" i="27"/>
  <c r="M10" i="27"/>
  <c r="M9" i="27"/>
  <c r="M8" i="27"/>
  <c r="M7" i="27"/>
  <c r="M6" i="27"/>
  <c r="M5" i="27"/>
  <c r="M4" i="27"/>
  <c r="M3" i="27"/>
  <c r="F2" i="27"/>
  <c r="M2" i="27" s="1"/>
  <c r="C55" i="24"/>
  <c r="C54" i="24"/>
  <c r="C53" i="24"/>
  <c r="C52" i="24"/>
  <c r="C51" i="24"/>
  <c r="C50" i="24"/>
  <c r="C49" i="24"/>
  <c r="C48" i="24"/>
  <c r="C47" i="24"/>
  <c r="C46" i="24"/>
  <c r="C45" i="24"/>
  <c r="C44" i="24"/>
  <c r="C42" i="24"/>
  <c r="C41" i="24"/>
  <c r="C40" i="24"/>
  <c r="C39" i="24"/>
  <c r="C38" i="24"/>
  <c r="C37" i="24"/>
  <c r="C36" i="24"/>
  <c r="C35" i="24"/>
  <c r="C34" i="24"/>
  <c r="C33" i="24"/>
  <c r="C32" i="24"/>
  <c r="C31" i="24"/>
  <c r="C30" i="24"/>
  <c r="C29" i="24"/>
  <c r="C28" i="24"/>
  <c r="C27" i="24"/>
  <c r="C26" i="24"/>
  <c r="C25" i="24"/>
  <c r="C24" i="24"/>
  <c r="C23" i="24"/>
  <c r="C22" i="24"/>
  <c r="C21" i="24"/>
  <c r="C20" i="24"/>
  <c r="C19" i="24"/>
  <c r="C18" i="24"/>
  <c r="C17" i="24"/>
  <c r="C16" i="24"/>
  <c r="E103" i="23"/>
  <c r="D103" i="23"/>
  <c r="C103" i="23"/>
  <c r="B103" i="23"/>
  <c r="A103" i="23"/>
  <c r="G103" i="23" s="1"/>
  <c r="E102" i="23"/>
  <c r="D102" i="23"/>
  <c r="C102" i="23"/>
  <c r="B102" i="23"/>
  <c r="A102" i="23"/>
  <c r="G102" i="23" s="1"/>
  <c r="D101" i="23"/>
  <c r="C101" i="23"/>
  <c r="B101" i="23"/>
  <c r="A101" i="23"/>
  <c r="G101" i="23" s="1"/>
  <c r="D100" i="23"/>
  <c r="C100" i="23"/>
  <c r="B100" i="23"/>
  <c r="A100" i="23"/>
  <c r="G100" i="23" s="1"/>
  <c r="D99" i="23"/>
  <c r="C99" i="23"/>
  <c r="B99" i="23"/>
  <c r="A99" i="23"/>
  <c r="G99" i="23" s="1"/>
  <c r="D98" i="23"/>
  <c r="C98" i="23"/>
  <c r="B98" i="23"/>
  <c r="A98" i="23"/>
  <c r="G98" i="23" s="1"/>
  <c r="D97" i="23"/>
  <c r="C97" i="23"/>
  <c r="B97" i="23"/>
  <c r="A97" i="23"/>
  <c r="G97" i="23" s="1"/>
  <c r="D96" i="23"/>
  <c r="C96" i="23"/>
  <c r="B96" i="23"/>
  <c r="A96" i="23"/>
  <c r="G96" i="23" s="1"/>
  <c r="D95" i="23"/>
  <c r="C95" i="23"/>
  <c r="B95" i="23"/>
  <c r="A95" i="23"/>
  <c r="G95" i="23" s="1"/>
  <c r="D94" i="23"/>
  <c r="C94" i="23"/>
  <c r="B94" i="23"/>
  <c r="A94" i="23"/>
  <c r="G94" i="23" s="1"/>
  <c r="D93" i="23"/>
  <c r="C93" i="23"/>
  <c r="B93" i="23"/>
  <c r="A93" i="23"/>
  <c r="G93" i="23" s="1"/>
  <c r="D92" i="23"/>
  <c r="C92" i="23"/>
  <c r="B92" i="23"/>
  <c r="A92" i="23"/>
  <c r="G92" i="23" s="1"/>
  <c r="E91" i="23"/>
  <c r="D91" i="23"/>
  <c r="C91" i="23"/>
  <c r="B91" i="23"/>
  <c r="A91" i="23"/>
  <c r="G91" i="23" s="1"/>
  <c r="D90" i="23"/>
  <c r="C90" i="23"/>
  <c r="B90" i="23"/>
  <c r="A90" i="23"/>
  <c r="G90" i="23" s="1"/>
  <c r="D89" i="23"/>
  <c r="C89" i="23"/>
  <c r="B89" i="23"/>
  <c r="A89" i="23"/>
  <c r="G89" i="23" s="1"/>
  <c r="D88" i="23"/>
  <c r="C88" i="23"/>
  <c r="B88" i="23"/>
  <c r="A88" i="23"/>
  <c r="G88" i="23" s="1"/>
  <c r="G87" i="23"/>
  <c r="E87" i="23"/>
  <c r="D86" i="23"/>
  <c r="C86" i="23"/>
  <c r="B86" i="23"/>
  <c r="A86" i="23"/>
  <c r="G86" i="23" s="1"/>
  <c r="D85" i="23"/>
  <c r="C85" i="23"/>
  <c r="B85" i="23"/>
  <c r="A85" i="23"/>
  <c r="G85" i="23" s="1"/>
  <c r="D84" i="23"/>
  <c r="C84" i="23"/>
  <c r="B84" i="23"/>
  <c r="A84" i="23"/>
  <c r="G84" i="23" s="1"/>
  <c r="D83" i="23"/>
  <c r="C83" i="23"/>
  <c r="B83" i="23"/>
  <c r="A83" i="23"/>
  <c r="G83" i="23" s="1"/>
  <c r="D82" i="23"/>
  <c r="C82" i="23"/>
  <c r="B82" i="23"/>
  <c r="A82" i="23"/>
  <c r="G82" i="23" s="1"/>
  <c r="D81" i="23"/>
  <c r="C81" i="23"/>
  <c r="B81" i="23"/>
  <c r="A81" i="23"/>
  <c r="G81" i="23" s="1"/>
  <c r="D80" i="23"/>
  <c r="C80" i="23"/>
  <c r="B80" i="23"/>
  <c r="A80" i="23"/>
  <c r="G80" i="23" s="1"/>
  <c r="D79" i="23"/>
  <c r="C79" i="23"/>
  <c r="B79" i="23"/>
  <c r="A79" i="23"/>
  <c r="G79" i="23" s="1"/>
  <c r="D78" i="23"/>
  <c r="C78" i="23"/>
  <c r="B78" i="23"/>
  <c r="A78" i="23"/>
  <c r="G78" i="23" s="1"/>
  <c r="D77" i="23"/>
  <c r="C77" i="23"/>
  <c r="B77" i="23"/>
  <c r="A77" i="23"/>
  <c r="G77" i="23" s="1"/>
  <c r="D76" i="23"/>
  <c r="C76" i="23"/>
  <c r="B76" i="23"/>
  <c r="A76" i="23"/>
  <c r="G76" i="23" s="1"/>
  <c r="D75" i="23"/>
  <c r="C75" i="23"/>
  <c r="B75" i="23"/>
  <c r="A75" i="23"/>
  <c r="G75" i="23" s="1"/>
  <c r="D74" i="23"/>
  <c r="C74" i="23"/>
  <c r="B74" i="23"/>
  <c r="A74" i="23"/>
  <c r="G74" i="23" s="1"/>
  <c r="D73" i="23"/>
  <c r="C73" i="23"/>
  <c r="B73" i="23"/>
  <c r="A73" i="23"/>
  <c r="G73" i="23" s="1"/>
  <c r="D72" i="23"/>
  <c r="C72" i="23"/>
  <c r="B72" i="23"/>
  <c r="A72" i="23"/>
  <c r="G72" i="23" s="1"/>
  <c r="D71" i="23"/>
  <c r="C71" i="23"/>
  <c r="B71" i="23"/>
  <c r="A71" i="23"/>
  <c r="G71" i="23" s="1"/>
  <c r="D70" i="23"/>
  <c r="C70" i="23"/>
  <c r="B70" i="23"/>
  <c r="A70" i="23"/>
  <c r="G70" i="23" s="1"/>
  <c r="D69" i="23"/>
  <c r="C69" i="23"/>
  <c r="B69" i="23"/>
  <c r="A69" i="23"/>
  <c r="G69" i="23" s="1"/>
  <c r="D68" i="23"/>
  <c r="C68" i="23"/>
  <c r="B68" i="23"/>
  <c r="A68" i="23"/>
  <c r="G68" i="23" s="1"/>
  <c r="D67" i="23"/>
  <c r="C67" i="23"/>
  <c r="B67" i="23"/>
  <c r="A67" i="23"/>
  <c r="G67" i="23" s="1"/>
  <c r="D66" i="23"/>
  <c r="C66" i="23"/>
  <c r="B66" i="23"/>
  <c r="A66" i="23"/>
  <c r="G66" i="23" s="1"/>
  <c r="D65" i="23"/>
  <c r="C65" i="23"/>
  <c r="B65" i="23"/>
  <c r="A65" i="23"/>
  <c r="G65" i="23" s="1"/>
  <c r="D64" i="23"/>
  <c r="C64" i="23"/>
  <c r="B64" i="23"/>
  <c r="A64" i="23"/>
  <c r="G64" i="23" s="1"/>
  <c r="D63" i="23"/>
  <c r="C63" i="23"/>
  <c r="B63" i="23"/>
  <c r="A63" i="23"/>
  <c r="G63" i="23" s="1"/>
  <c r="D62" i="23"/>
  <c r="C62" i="23"/>
  <c r="B62" i="23"/>
  <c r="A62" i="23"/>
  <c r="G62" i="23" s="1"/>
  <c r="D61" i="23"/>
  <c r="C61" i="23"/>
  <c r="B61" i="23"/>
  <c r="A61" i="23"/>
  <c r="G61" i="23" s="1"/>
  <c r="D60" i="23"/>
  <c r="C60" i="23"/>
  <c r="B60" i="23"/>
  <c r="A60" i="23"/>
  <c r="G60" i="23" s="1"/>
  <c r="D59" i="23"/>
  <c r="C59" i="23"/>
  <c r="B59" i="23"/>
  <c r="A59" i="23"/>
  <c r="G59" i="23" s="1"/>
  <c r="D58" i="23"/>
  <c r="C58" i="23"/>
  <c r="B58" i="23"/>
  <c r="A58" i="23"/>
  <c r="G58" i="23" s="1"/>
  <c r="D57" i="23"/>
  <c r="C57" i="23"/>
  <c r="B57" i="23"/>
  <c r="A57" i="23"/>
  <c r="G57" i="23" s="1"/>
  <c r="D56" i="23"/>
  <c r="C56" i="23"/>
  <c r="B56" i="23"/>
  <c r="A56" i="23"/>
  <c r="G56" i="23" s="1"/>
  <c r="D55" i="23"/>
  <c r="C55" i="23"/>
  <c r="B55" i="23"/>
  <c r="A55" i="23"/>
  <c r="G55" i="23" s="1"/>
  <c r="D54" i="23"/>
  <c r="C54" i="23"/>
  <c r="B54" i="23"/>
  <c r="A54" i="23"/>
  <c r="G54" i="23" s="1"/>
  <c r="D53" i="23"/>
  <c r="C53" i="23"/>
  <c r="B53" i="23"/>
  <c r="A53" i="23"/>
  <c r="G53" i="23" s="1"/>
  <c r="D52" i="23"/>
  <c r="C52" i="23"/>
  <c r="B52" i="23"/>
  <c r="A52" i="23"/>
  <c r="G52" i="23" s="1"/>
  <c r="D51" i="23"/>
  <c r="C51" i="23"/>
  <c r="B51" i="23"/>
  <c r="A51" i="23"/>
  <c r="G51" i="23" s="1"/>
  <c r="D50" i="23"/>
  <c r="C50" i="23"/>
  <c r="B50" i="23"/>
  <c r="A50" i="23"/>
  <c r="G50" i="23" s="1"/>
  <c r="D49" i="23"/>
  <c r="C49" i="23"/>
  <c r="B49" i="23"/>
  <c r="A49" i="23"/>
  <c r="G49" i="23" s="1"/>
  <c r="D48" i="23"/>
  <c r="C48" i="23"/>
  <c r="B48" i="23"/>
  <c r="A48" i="23"/>
  <c r="G48" i="23" s="1"/>
  <c r="D47" i="23"/>
  <c r="C47" i="23"/>
  <c r="B47" i="23"/>
  <c r="A47" i="23"/>
  <c r="G47" i="23" s="1"/>
  <c r="D46" i="23"/>
  <c r="C46" i="23"/>
  <c r="B46" i="23"/>
  <c r="A46" i="23"/>
  <c r="G46" i="23" s="1"/>
  <c r="D45" i="23"/>
  <c r="C45" i="23"/>
  <c r="B45" i="23"/>
  <c r="A45" i="23"/>
  <c r="G45" i="23" s="1"/>
  <c r="D44" i="23"/>
  <c r="C44" i="23"/>
  <c r="B44" i="23"/>
  <c r="A44" i="23"/>
  <c r="G44" i="23" s="1"/>
  <c r="D43" i="23"/>
  <c r="C43" i="23"/>
  <c r="B43" i="23"/>
  <c r="A43" i="23"/>
  <c r="G43" i="23" s="1"/>
  <c r="D42" i="23"/>
  <c r="C42" i="23"/>
  <c r="B42" i="23"/>
  <c r="A42" i="23"/>
  <c r="G42" i="23" s="1"/>
  <c r="D41" i="23"/>
  <c r="C41" i="23"/>
  <c r="B41" i="23"/>
  <c r="A41" i="23"/>
  <c r="G41" i="23" s="1"/>
  <c r="D40" i="23"/>
  <c r="C40" i="23"/>
  <c r="B40" i="23"/>
  <c r="A40" i="23"/>
  <c r="G40" i="23" s="1"/>
  <c r="D39" i="23"/>
  <c r="C39" i="23"/>
  <c r="B39" i="23"/>
  <c r="A39" i="23"/>
  <c r="G39" i="23" s="1"/>
  <c r="D38" i="23"/>
  <c r="C38" i="23"/>
  <c r="B38" i="23"/>
  <c r="A38" i="23"/>
  <c r="G38" i="23" s="1"/>
  <c r="D37" i="23"/>
  <c r="C37" i="23"/>
  <c r="B37" i="23"/>
  <c r="A37" i="23"/>
  <c r="G37" i="23" s="1"/>
  <c r="D36" i="23"/>
  <c r="C36" i="23"/>
  <c r="B36" i="23"/>
  <c r="A36" i="23"/>
  <c r="G36" i="23" s="1"/>
  <c r="D35" i="23"/>
  <c r="C35" i="23"/>
  <c r="B35" i="23"/>
  <c r="A35" i="23"/>
  <c r="D34" i="23"/>
  <c r="C34" i="23"/>
  <c r="B34" i="23"/>
  <c r="A34" i="23"/>
  <c r="G34" i="23" s="1"/>
  <c r="D33" i="23"/>
  <c r="C33" i="23"/>
  <c r="B33" i="23"/>
  <c r="A33" i="23"/>
  <c r="D32" i="23"/>
  <c r="C32" i="23"/>
  <c r="B32" i="23"/>
  <c r="A32" i="23"/>
  <c r="G32" i="23" s="1"/>
  <c r="D31" i="23"/>
  <c r="C31" i="23"/>
  <c r="B31" i="23"/>
  <c r="A31" i="23"/>
  <c r="G31" i="23" s="1"/>
  <c r="D30" i="23"/>
  <c r="C30" i="23"/>
  <c r="B30" i="23"/>
  <c r="A30" i="23"/>
  <c r="B8" i="23"/>
  <c r="E32" i="22"/>
  <c r="H48" i="23" s="1"/>
  <c r="A23" i="22"/>
  <c r="A7" i="22"/>
  <c r="A10" i="22" s="1"/>
  <c r="N104" i="21"/>
  <c r="C104" i="21"/>
  <c r="B104" i="21"/>
  <c r="A104" i="21"/>
  <c r="R104" i="21" s="1"/>
  <c r="N103" i="21"/>
  <c r="C103" i="21"/>
  <c r="B103" i="21"/>
  <c r="A103" i="21"/>
  <c r="R103" i="21" s="1"/>
  <c r="I102" i="21"/>
  <c r="E101" i="23" s="1"/>
  <c r="C102" i="21"/>
  <c r="B102" i="21"/>
  <c r="A102" i="21"/>
  <c r="R102" i="21" s="1"/>
  <c r="I101" i="21"/>
  <c r="E100" i="23" s="1"/>
  <c r="C101" i="21"/>
  <c r="B101" i="21"/>
  <c r="A101" i="21"/>
  <c r="R101" i="21" s="1"/>
  <c r="I100" i="21"/>
  <c r="E99" i="23" s="1"/>
  <c r="C100" i="21"/>
  <c r="B100" i="21"/>
  <c r="A100" i="21"/>
  <c r="R100" i="21" s="1"/>
  <c r="K99" i="21"/>
  <c r="I99" i="21"/>
  <c r="N99" i="21" s="1"/>
  <c r="C99" i="21"/>
  <c r="B99" i="21"/>
  <c r="A99" i="21"/>
  <c r="R99" i="21" s="1"/>
  <c r="K98" i="21"/>
  <c r="I98" i="21"/>
  <c r="C98" i="21"/>
  <c r="B98" i="21"/>
  <c r="A98" i="21"/>
  <c r="R98" i="21" s="1"/>
  <c r="K97" i="21"/>
  <c r="I97" i="21"/>
  <c r="N97" i="21" s="1"/>
  <c r="C97" i="21"/>
  <c r="B97" i="21"/>
  <c r="A97" i="21"/>
  <c r="R97" i="21" s="1"/>
  <c r="K96" i="21"/>
  <c r="I96" i="21"/>
  <c r="E95" i="23" s="1"/>
  <c r="C96" i="21"/>
  <c r="B96" i="21"/>
  <c r="A96" i="21"/>
  <c r="R96" i="21" s="1"/>
  <c r="K95" i="21"/>
  <c r="I95" i="21"/>
  <c r="N95" i="21" s="1"/>
  <c r="C95" i="21"/>
  <c r="B95" i="21"/>
  <c r="A95" i="21"/>
  <c r="R95" i="21" s="1"/>
  <c r="K94" i="21"/>
  <c r="I94" i="21"/>
  <c r="E93" i="23" s="1"/>
  <c r="C94" i="21"/>
  <c r="B94" i="21"/>
  <c r="A94" i="21"/>
  <c r="R94" i="21" s="1"/>
  <c r="K93" i="21"/>
  <c r="I93" i="21"/>
  <c r="N93" i="21" s="1"/>
  <c r="C93" i="21"/>
  <c r="B93" i="21"/>
  <c r="A93" i="21"/>
  <c r="R93" i="21" s="1"/>
  <c r="N92" i="21"/>
  <c r="C92" i="21"/>
  <c r="B92" i="21"/>
  <c r="A92" i="21"/>
  <c r="R92" i="21" s="1"/>
  <c r="C91" i="21"/>
  <c r="B91" i="21"/>
  <c r="A91" i="21"/>
  <c r="R91" i="21" s="1"/>
  <c r="N90" i="21"/>
  <c r="K90" i="21"/>
  <c r="I90" i="21"/>
  <c r="E89" i="23" s="1"/>
  <c r="C90" i="21"/>
  <c r="B90" i="21"/>
  <c r="A90" i="21"/>
  <c r="R90" i="21" s="1"/>
  <c r="C89" i="21"/>
  <c r="B89" i="21"/>
  <c r="A89" i="21"/>
  <c r="R89" i="21" s="1"/>
  <c r="N88" i="21"/>
  <c r="K88" i="21"/>
  <c r="I88" i="21"/>
  <c r="C88" i="21"/>
  <c r="B88" i="21"/>
  <c r="A88" i="21"/>
  <c r="R88" i="21" s="1"/>
  <c r="K87" i="21"/>
  <c r="I87" i="21"/>
  <c r="N87" i="21" s="1"/>
  <c r="C87" i="21"/>
  <c r="B87" i="21"/>
  <c r="A87" i="21"/>
  <c r="R87" i="21" s="1"/>
  <c r="N86" i="21"/>
  <c r="K86" i="21"/>
  <c r="I86" i="21"/>
  <c r="E84" i="23" s="1"/>
  <c r="C86" i="21"/>
  <c r="B86" i="21"/>
  <c r="A86" i="21"/>
  <c r="R86" i="21" s="1"/>
  <c r="K85" i="21"/>
  <c r="I85" i="21"/>
  <c r="E83" i="23" s="1"/>
  <c r="C85" i="21"/>
  <c r="B85" i="21"/>
  <c r="A85" i="21"/>
  <c r="R85" i="21" s="1"/>
  <c r="K84" i="21"/>
  <c r="I84" i="21"/>
  <c r="C84" i="21"/>
  <c r="B84" i="21"/>
  <c r="A84" i="21"/>
  <c r="R84" i="21" s="1"/>
  <c r="K83" i="21"/>
  <c r="I83" i="21"/>
  <c r="N83" i="21" s="1"/>
  <c r="C83" i="21"/>
  <c r="B83" i="21"/>
  <c r="A83" i="21"/>
  <c r="R83" i="21" s="1"/>
  <c r="K82" i="21"/>
  <c r="I82" i="21"/>
  <c r="E80" i="23" s="1"/>
  <c r="C82" i="21"/>
  <c r="B82" i="21"/>
  <c r="A82" i="21"/>
  <c r="R82" i="21" s="1"/>
  <c r="K81" i="21"/>
  <c r="I81" i="21"/>
  <c r="N81" i="21" s="1"/>
  <c r="C81" i="21"/>
  <c r="B81" i="21"/>
  <c r="A81" i="21"/>
  <c r="R81" i="21" s="1"/>
  <c r="K80" i="21"/>
  <c r="I80" i="21"/>
  <c r="E78" i="23" s="1"/>
  <c r="C80" i="21"/>
  <c r="B80" i="21"/>
  <c r="A80" i="21"/>
  <c r="R80" i="21" s="1"/>
  <c r="K79" i="21"/>
  <c r="I79" i="21"/>
  <c r="N79" i="21" s="1"/>
  <c r="C79" i="21"/>
  <c r="B79" i="21"/>
  <c r="A79" i="21"/>
  <c r="R79" i="21" s="1"/>
  <c r="K78" i="21"/>
  <c r="I78" i="21"/>
  <c r="E76" i="23" s="1"/>
  <c r="C78" i="21"/>
  <c r="B78" i="21"/>
  <c r="A78" i="21"/>
  <c r="R78" i="21" s="1"/>
  <c r="K77" i="21"/>
  <c r="I77" i="21"/>
  <c r="N77" i="21" s="1"/>
  <c r="C77" i="21"/>
  <c r="B77" i="21"/>
  <c r="A77" i="21"/>
  <c r="R77" i="21" s="1"/>
  <c r="N76" i="21"/>
  <c r="I76" i="21"/>
  <c r="E74" i="23" s="1"/>
  <c r="C76" i="21"/>
  <c r="B76" i="21"/>
  <c r="A76" i="21"/>
  <c r="R76" i="21" s="1"/>
  <c r="I75" i="21"/>
  <c r="C75" i="21"/>
  <c r="B75" i="21"/>
  <c r="A75" i="21"/>
  <c r="R75" i="21" s="1"/>
  <c r="I74" i="21"/>
  <c r="E72" i="23" s="1"/>
  <c r="C74" i="21"/>
  <c r="B74" i="21"/>
  <c r="A74" i="21"/>
  <c r="R74" i="21" s="1"/>
  <c r="I73" i="21"/>
  <c r="E71" i="23" s="1"/>
  <c r="C73" i="21"/>
  <c r="B73" i="21"/>
  <c r="A73" i="21"/>
  <c r="R73" i="21" s="1"/>
  <c r="I72" i="21"/>
  <c r="E70" i="23" s="1"/>
  <c r="C72" i="21"/>
  <c r="B72" i="21"/>
  <c r="A72" i="21"/>
  <c r="R72" i="21" s="1"/>
  <c r="I71" i="21"/>
  <c r="N71" i="21" s="1"/>
  <c r="C71" i="21"/>
  <c r="B71" i="21"/>
  <c r="A71" i="21"/>
  <c r="R71" i="21" s="1"/>
  <c r="I70" i="21"/>
  <c r="E68" i="23" s="1"/>
  <c r="C70" i="21"/>
  <c r="B70" i="21"/>
  <c r="A70" i="21"/>
  <c r="R70" i="21" s="1"/>
  <c r="I69" i="21"/>
  <c r="E67" i="23" s="1"/>
  <c r="C69" i="21"/>
  <c r="B69" i="21"/>
  <c r="A69" i="21"/>
  <c r="R69" i="21" s="1"/>
  <c r="I68" i="21"/>
  <c r="E66" i="23" s="1"/>
  <c r="C68" i="21"/>
  <c r="B68" i="21"/>
  <c r="A68" i="21"/>
  <c r="R68" i="21" s="1"/>
  <c r="I67" i="21"/>
  <c r="C67" i="21"/>
  <c r="B67" i="21"/>
  <c r="A67" i="21"/>
  <c r="R67" i="21" s="1"/>
  <c r="I66" i="21"/>
  <c r="E64" i="23" s="1"/>
  <c r="C66" i="21"/>
  <c r="B66" i="21"/>
  <c r="A66" i="21"/>
  <c r="R66" i="21" s="1"/>
  <c r="I65" i="21"/>
  <c r="E63" i="23" s="1"/>
  <c r="C65" i="21"/>
  <c r="B65" i="21"/>
  <c r="A65" i="21"/>
  <c r="R65" i="21" s="1"/>
  <c r="I64" i="21"/>
  <c r="E62" i="23" s="1"/>
  <c r="C64" i="21"/>
  <c r="B64" i="21"/>
  <c r="A64" i="21"/>
  <c r="R64" i="21" s="1"/>
  <c r="I63" i="21"/>
  <c r="N63" i="21" s="1"/>
  <c r="C63" i="21"/>
  <c r="B63" i="21"/>
  <c r="A63" i="21"/>
  <c r="R63" i="21" s="1"/>
  <c r="I62" i="21"/>
  <c r="E60" i="23" s="1"/>
  <c r="C62" i="21"/>
  <c r="B62" i="21"/>
  <c r="A62" i="21"/>
  <c r="R62" i="21" s="1"/>
  <c r="I61" i="21"/>
  <c r="E59" i="23" s="1"/>
  <c r="C61" i="21"/>
  <c r="B61" i="21"/>
  <c r="A61" i="21"/>
  <c r="R61" i="21" s="1"/>
  <c r="I60" i="21"/>
  <c r="E58" i="23" s="1"/>
  <c r="C60" i="21"/>
  <c r="B60" i="21"/>
  <c r="A60" i="21"/>
  <c r="R60" i="21" s="1"/>
  <c r="I59" i="21"/>
  <c r="C59" i="21"/>
  <c r="B59" i="21"/>
  <c r="A59" i="21"/>
  <c r="R59" i="21" s="1"/>
  <c r="I58" i="21"/>
  <c r="E56" i="23" s="1"/>
  <c r="C58" i="21"/>
  <c r="B58" i="21"/>
  <c r="A58" i="21"/>
  <c r="R58" i="21" s="1"/>
  <c r="I57" i="21"/>
  <c r="E55" i="23" s="1"/>
  <c r="C57" i="21"/>
  <c r="B57" i="21"/>
  <c r="A57" i="21"/>
  <c r="R57" i="21" s="1"/>
  <c r="N56" i="21"/>
  <c r="I56" i="21"/>
  <c r="E54" i="23" s="1"/>
  <c r="C56" i="21"/>
  <c r="B56" i="21"/>
  <c r="A56" i="21"/>
  <c r="R56" i="21" s="1"/>
  <c r="I55" i="21"/>
  <c r="N55" i="21" s="1"/>
  <c r="C55" i="21"/>
  <c r="B55" i="21"/>
  <c r="A55" i="21"/>
  <c r="R55" i="21" s="1"/>
  <c r="I54" i="21"/>
  <c r="E52" i="23" s="1"/>
  <c r="C54" i="21"/>
  <c r="B54" i="21"/>
  <c r="A54" i="21"/>
  <c r="R54" i="21" s="1"/>
  <c r="I53" i="21"/>
  <c r="E51" i="23" s="1"/>
  <c r="C53" i="21"/>
  <c r="B53" i="21"/>
  <c r="A53" i="21"/>
  <c r="R53" i="21" s="1"/>
  <c r="I52" i="21"/>
  <c r="E50" i="23" s="1"/>
  <c r="C52" i="21"/>
  <c r="B52" i="21"/>
  <c r="A52" i="21"/>
  <c r="R52" i="21" s="1"/>
  <c r="C51" i="21"/>
  <c r="B51" i="21"/>
  <c r="A51" i="21"/>
  <c r="R51" i="21" s="1"/>
  <c r="C50" i="21"/>
  <c r="B50" i="21"/>
  <c r="A50" i="21"/>
  <c r="R50" i="21" s="1"/>
  <c r="E47" i="23"/>
  <c r="C49" i="21"/>
  <c r="B49" i="21"/>
  <c r="A49" i="21"/>
  <c r="R49" i="21" s="1"/>
  <c r="I48" i="21"/>
  <c r="E46" i="23" s="1"/>
  <c r="C48" i="21"/>
  <c r="B48" i="21"/>
  <c r="A48" i="21"/>
  <c r="R48" i="21" s="1"/>
  <c r="I47" i="21"/>
  <c r="E45" i="23" s="1"/>
  <c r="C47" i="21"/>
  <c r="B47" i="21"/>
  <c r="A47" i="21"/>
  <c r="R47" i="21" s="1"/>
  <c r="I46" i="21"/>
  <c r="E44" i="23" s="1"/>
  <c r="C46" i="21"/>
  <c r="B46" i="21"/>
  <c r="A46" i="21"/>
  <c r="R46" i="21" s="1"/>
  <c r="I45" i="21"/>
  <c r="E43" i="23" s="1"/>
  <c r="C45" i="21"/>
  <c r="B45" i="21"/>
  <c r="A45" i="21"/>
  <c r="R45" i="21" s="1"/>
  <c r="I44" i="21"/>
  <c r="N44" i="21" s="1"/>
  <c r="C44" i="21"/>
  <c r="B44" i="21"/>
  <c r="A44" i="21"/>
  <c r="R44" i="21" s="1"/>
  <c r="I43" i="21"/>
  <c r="E41" i="23" s="1"/>
  <c r="C43" i="21"/>
  <c r="B43" i="21"/>
  <c r="A43" i="21"/>
  <c r="R43" i="21" s="1"/>
  <c r="I42" i="21"/>
  <c r="E40" i="23" s="1"/>
  <c r="C42" i="21"/>
  <c r="B42" i="21"/>
  <c r="A42" i="21"/>
  <c r="R42" i="21" s="1"/>
  <c r="I41" i="21"/>
  <c r="E39" i="23" s="1"/>
  <c r="C41" i="21"/>
  <c r="B41" i="21"/>
  <c r="A41" i="21"/>
  <c r="R41" i="21" s="1"/>
  <c r="I40" i="21"/>
  <c r="E38" i="23" s="1"/>
  <c r="C40" i="21"/>
  <c r="B40" i="21"/>
  <c r="A40" i="21"/>
  <c r="R40" i="21" s="1"/>
  <c r="N39" i="21"/>
  <c r="I39" i="21"/>
  <c r="E37" i="23" s="1"/>
  <c r="C39" i="21"/>
  <c r="B39" i="21"/>
  <c r="A39" i="21"/>
  <c r="R39" i="21" s="1"/>
  <c r="I38" i="21"/>
  <c r="E36" i="23" s="1"/>
  <c r="C38" i="21"/>
  <c r="B38" i="21"/>
  <c r="A38" i="21"/>
  <c r="R38" i="21" s="1"/>
  <c r="I37" i="21"/>
  <c r="E35" i="23" s="1"/>
  <c r="C37" i="21"/>
  <c r="B37" i="21"/>
  <c r="A37" i="21"/>
  <c r="R37" i="21" s="1"/>
  <c r="I36" i="21"/>
  <c r="C36" i="21"/>
  <c r="B36" i="21"/>
  <c r="A36" i="21"/>
  <c r="R36" i="21" s="1"/>
  <c r="I35" i="21"/>
  <c r="E33" i="23" s="1"/>
  <c r="C35" i="21"/>
  <c r="B35" i="21"/>
  <c r="A35" i="21"/>
  <c r="R35" i="21" s="1"/>
  <c r="I34" i="21"/>
  <c r="E32" i="23" s="1"/>
  <c r="C34" i="21"/>
  <c r="B34" i="21"/>
  <c r="A34" i="21"/>
  <c r="I33" i="21"/>
  <c r="E31" i="23" s="1"/>
  <c r="C33" i="21"/>
  <c r="B33" i="21"/>
  <c r="A33" i="21"/>
  <c r="R33" i="21" s="1"/>
  <c r="I32" i="21"/>
  <c r="E30" i="23" s="1"/>
  <c r="C32" i="21"/>
  <c r="B32" i="21"/>
  <c r="A32" i="21"/>
  <c r="R32" i="21" s="1"/>
  <c r="D8" i="21"/>
  <c r="N103" i="20"/>
  <c r="J103" i="20"/>
  <c r="I103" i="20"/>
  <c r="N102" i="20"/>
  <c r="J102" i="20"/>
  <c r="I102" i="20"/>
  <c r="N101" i="20"/>
  <c r="J101" i="20"/>
  <c r="I101" i="20"/>
  <c r="N100" i="20"/>
  <c r="J100" i="20"/>
  <c r="I100" i="20"/>
  <c r="N99" i="20"/>
  <c r="J99" i="20"/>
  <c r="I99" i="20"/>
  <c r="N98" i="20"/>
  <c r="J98" i="20"/>
  <c r="I98" i="20"/>
  <c r="N97" i="20"/>
  <c r="J97" i="20"/>
  <c r="I97" i="20"/>
  <c r="N96" i="20"/>
  <c r="J96" i="20"/>
  <c r="I96" i="20"/>
  <c r="N95" i="20"/>
  <c r="J95" i="20"/>
  <c r="I95" i="20"/>
  <c r="N94" i="20"/>
  <c r="J94" i="20"/>
  <c r="I94" i="20"/>
  <c r="N93" i="20"/>
  <c r="J93" i="20"/>
  <c r="I93" i="20"/>
  <c r="N92" i="20"/>
  <c r="J92" i="20"/>
  <c r="I92" i="20"/>
  <c r="N91" i="20"/>
  <c r="J91" i="20"/>
  <c r="I91" i="20"/>
  <c r="N90" i="20"/>
  <c r="J90" i="20"/>
  <c r="I90" i="20"/>
  <c r="N89" i="20"/>
  <c r="J89" i="20"/>
  <c r="I89" i="20"/>
  <c r="N88" i="20"/>
  <c r="J88" i="20"/>
  <c r="I88" i="20"/>
  <c r="N87" i="20"/>
  <c r="J87" i="20"/>
  <c r="I87" i="20"/>
  <c r="N86" i="20"/>
  <c r="J86" i="20"/>
  <c r="I86" i="20"/>
  <c r="N85" i="20"/>
  <c r="J85" i="20"/>
  <c r="I85" i="20"/>
  <c r="N84" i="20"/>
  <c r="J84" i="20"/>
  <c r="I84" i="20"/>
  <c r="N83" i="20"/>
  <c r="J83" i="20"/>
  <c r="I83" i="20"/>
  <c r="N82" i="20"/>
  <c r="J82" i="20"/>
  <c r="I82" i="20"/>
  <c r="N81" i="20"/>
  <c r="J81" i="20"/>
  <c r="I81" i="20"/>
  <c r="N80" i="20"/>
  <c r="J80" i="20"/>
  <c r="I80" i="20"/>
  <c r="N79" i="20"/>
  <c r="J79" i="20"/>
  <c r="I79" i="20"/>
  <c r="N78" i="20"/>
  <c r="J78" i="20"/>
  <c r="I78" i="20"/>
  <c r="N77" i="20"/>
  <c r="J77" i="20"/>
  <c r="I77" i="20"/>
  <c r="N76" i="20"/>
  <c r="J76" i="20"/>
  <c r="I76" i="20"/>
  <c r="N75" i="20"/>
  <c r="J75" i="20"/>
  <c r="I75" i="20"/>
  <c r="N74" i="20"/>
  <c r="J74" i="20"/>
  <c r="I74" i="20"/>
  <c r="N73" i="20"/>
  <c r="J73" i="20"/>
  <c r="I73" i="20"/>
  <c r="N72" i="20"/>
  <c r="J72" i="20"/>
  <c r="I72" i="20"/>
  <c r="N71" i="20"/>
  <c r="J71" i="20"/>
  <c r="I71" i="20"/>
  <c r="N70" i="20"/>
  <c r="J70" i="20"/>
  <c r="I70" i="20"/>
  <c r="N69" i="20"/>
  <c r="J69" i="20"/>
  <c r="I69" i="20"/>
  <c r="N68" i="20"/>
  <c r="J68" i="20"/>
  <c r="I68" i="20"/>
  <c r="N67" i="20"/>
  <c r="J67" i="20"/>
  <c r="I67" i="20"/>
  <c r="N66" i="20"/>
  <c r="J66" i="20"/>
  <c r="I66" i="20"/>
  <c r="N65" i="20"/>
  <c r="J65" i="20"/>
  <c r="I65" i="20"/>
  <c r="N64" i="20"/>
  <c r="J64" i="20"/>
  <c r="I64" i="20"/>
  <c r="N63" i="20"/>
  <c r="J63" i="20"/>
  <c r="I63" i="20"/>
  <c r="N62" i="20"/>
  <c r="J62" i="20"/>
  <c r="I62" i="20"/>
  <c r="N61" i="20"/>
  <c r="J61" i="20"/>
  <c r="I61" i="20"/>
  <c r="N60" i="20"/>
  <c r="J60" i="20"/>
  <c r="I60" i="20"/>
  <c r="N59" i="20"/>
  <c r="J59" i="20"/>
  <c r="I59" i="20"/>
  <c r="N58" i="20"/>
  <c r="J58" i="20"/>
  <c r="I58" i="20"/>
  <c r="N57" i="20"/>
  <c r="J57" i="20"/>
  <c r="I57" i="20"/>
  <c r="N56" i="20"/>
  <c r="J56" i="20"/>
  <c r="I56" i="20"/>
  <c r="N55" i="20"/>
  <c r="J55" i="20"/>
  <c r="I55" i="20"/>
  <c r="N54" i="20"/>
  <c r="J54" i="20"/>
  <c r="I54" i="20"/>
  <c r="N53" i="20"/>
  <c r="J53" i="20"/>
  <c r="I53" i="20"/>
  <c r="N52" i="20"/>
  <c r="J52" i="20"/>
  <c r="I52" i="20"/>
  <c r="N51" i="20"/>
  <c r="J51" i="20"/>
  <c r="I51" i="20"/>
  <c r="N50" i="20"/>
  <c r="J50" i="20"/>
  <c r="I50" i="20"/>
  <c r="N49" i="20"/>
  <c r="J49" i="20"/>
  <c r="N48" i="20"/>
  <c r="H48" i="20"/>
  <c r="I48" i="20" s="1"/>
  <c r="N47" i="20"/>
  <c r="J47" i="20"/>
  <c r="I47" i="20"/>
  <c r="N46" i="20"/>
  <c r="J46" i="20"/>
  <c r="I46" i="20"/>
  <c r="N45" i="20"/>
  <c r="J45" i="20"/>
  <c r="I45" i="20"/>
  <c r="N44" i="20"/>
  <c r="J44" i="20"/>
  <c r="I44" i="20"/>
  <c r="N43" i="20"/>
  <c r="J43" i="20"/>
  <c r="I43" i="20"/>
  <c r="N42" i="20"/>
  <c r="J42" i="20"/>
  <c r="I42" i="20"/>
  <c r="N41" i="20"/>
  <c r="J41" i="20"/>
  <c r="I41" i="20"/>
  <c r="N40" i="20"/>
  <c r="J40" i="20"/>
  <c r="I40" i="20"/>
  <c r="N39" i="20"/>
  <c r="J39" i="20"/>
  <c r="I39" i="20"/>
  <c r="N38" i="20"/>
  <c r="J38" i="20"/>
  <c r="I38" i="20"/>
  <c r="N37" i="20"/>
  <c r="J37" i="20"/>
  <c r="I37" i="20"/>
  <c r="N36" i="20"/>
  <c r="J36" i="20"/>
  <c r="I36" i="20"/>
  <c r="N35" i="20"/>
  <c r="J35" i="20"/>
  <c r="I35" i="20"/>
  <c r="N34" i="20"/>
  <c r="J34" i="20"/>
  <c r="I34" i="20"/>
  <c r="N33" i="20"/>
  <c r="L33" i="20"/>
  <c r="L34" i="21" s="1"/>
  <c r="I33" i="20"/>
  <c r="N32" i="20"/>
  <c r="J32" i="20"/>
  <c r="I32" i="20"/>
  <c r="N31" i="20"/>
  <c r="J31" i="20"/>
  <c r="I31" i="20"/>
  <c r="D8" i="20"/>
  <c r="A8" i="22" s="1"/>
  <c r="F182" i="12"/>
  <c r="C182" i="12"/>
  <c r="H146" i="12"/>
  <c r="H145" i="12"/>
  <c r="H144" i="12"/>
  <c r="H143" i="12"/>
  <c r="H142" i="12"/>
  <c r="E92" i="12"/>
  <c r="D92" i="12"/>
  <c r="E91" i="12"/>
  <c r="D91" i="12"/>
  <c r="M90" i="12"/>
  <c r="J90" i="12" s="1"/>
  <c r="E90" i="12"/>
  <c r="D90" i="12"/>
  <c r="M89" i="12"/>
  <c r="J89" i="12" s="1"/>
  <c r="E89" i="12"/>
  <c r="D89" i="12"/>
  <c r="M88" i="12"/>
  <c r="J88" i="12" s="1"/>
  <c r="E88" i="12"/>
  <c r="D88" i="12"/>
  <c r="M87" i="12"/>
  <c r="J87" i="12" s="1"/>
  <c r="E87" i="12"/>
  <c r="D87" i="12"/>
  <c r="E86" i="12"/>
  <c r="D86" i="12"/>
  <c r="M85" i="12"/>
  <c r="J85" i="12" s="1"/>
  <c r="E85" i="12"/>
  <c r="D85" i="12"/>
  <c r="E84" i="12"/>
  <c r="D84" i="12"/>
  <c r="M83" i="12"/>
  <c r="J83" i="12" s="1"/>
  <c r="E83" i="12"/>
  <c r="D83" i="12"/>
  <c r="E82" i="12"/>
  <c r="D82" i="12"/>
  <c r="E81" i="12"/>
  <c r="D81" i="12"/>
  <c r="E80" i="12"/>
  <c r="D80" i="12"/>
  <c r="E79" i="12"/>
  <c r="D79" i="12"/>
  <c r="E78" i="12"/>
  <c r="D78" i="12"/>
  <c r="J77" i="12"/>
  <c r="E77" i="12"/>
  <c r="D77" i="12"/>
  <c r="M76" i="12"/>
  <c r="E76" i="12"/>
  <c r="D76" i="12"/>
  <c r="M75" i="12"/>
  <c r="E75" i="12"/>
  <c r="D75" i="12"/>
  <c r="M74" i="12"/>
  <c r="J74" i="12" s="1"/>
  <c r="E74" i="12"/>
  <c r="D74" i="12"/>
  <c r="M73" i="12"/>
  <c r="E73" i="12"/>
  <c r="D73" i="12"/>
  <c r="M72" i="12"/>
  <c r="E72" i="12"/>
  <c r="D72" i="12"/>
  <c r="M71" i="12"/>
  <c r="J71" i="12" s="1"/>
  <c r="E71" i="12"/>
  <c r="D71" i="12"/>
  <c r="M70" i="12"/>
  <c r="E70" i="12"/>
  <c r="D70" i="12"/>
  <c r="M69" i="12"/>
  <c r="E69" i="12"/>
  <c r="D69" i="12"/>
  <c r="M68" i="12"/>
  <c r="J68" i="12" s="1"/>
  <c r="E68" i="12"/>
  <c r="D68" i="12"/>
  <c r="J67" i="12"/>
  <c r="E67" i="12"/>
  <c r="D67" i="12"/>
  <c r="M66" i="12"/>
  <c r="E66" i="12"/>
  <c r="D66" i="12"/>
  <c r="M65" i="12"/>
  <c r="J65" i="12" s="1"/>
  <c r="E65" i="12"/>
  <c r="D65" i="12"/>
  <c r="M64" i="12"/>
  <c r="H64" i="12"/>
  <c r="E64" i="12"/>
  <c r="D64" i="12"/>
  <c r="M63" i="12"/>
  <c r="H63" i="12"/>
  <c r="E63" i="12"/>
  <c r="D63" i="12"/>
  <c r="M62" i="12"/>
  <c r="H62" i="12"/>
  <c r="E62" i="12"/>
  <c r="D62" i="12"/>
  <c r="M61" i="12"/>
  <c r="H61" i="12"/>
  <c r="E61" i="12"/>
  <c r="D61" i="12"/>
  <c r="M60" i="12"/>
  <c r="H60" i="12"/>
  <c r="E60" i="12"/>
  <c r="D60" i="12"/>
  <c r="M59" i="12"/>
  <c r="H59" i="12"/>
  <c r="E59" i="12"/>
  <c r="D59" i="12"/>
  <c r="M58" i="12"/>
  <c r="H58" i="12"/>
  <c r="E58" i="12"/>
  <c r="D58" i="12"/>
  <c r="M57" i="12"/>
  <c r="J57" i="12" s="1"/>
  <c r="E57" i="12"/>
  <c r="D57" i="12"/>
  <c r="M56" i="12"/>
  <c r="E56" i="12"/>
  <c r="D56" i="12"/>
  <c r="M55" i="12"/>
  <c r="E55" i="12"/>
  <c r="D55" i="12"/>
  <c r="M54" i="12"/>
  <c r="E54" i="12"/>
  <c r="D54" i="12"/>
  <c r="M53" i="12"/>
  <c r="E53" i="12"/>
  <c r="D53" i="12"/>
  <c r="M52" i="12"/>
  <c r="E52" i="12"/>
  <c r="D52" i="12"/>
  <c r="M51" i="12"/>
  <c r="E51" i="12"/>
  <c r="D51" i="12"/>
  <c r="M50" i="12"/>
  <c r="E50" i="12"/>
  <c r="D50" i="12"/>
  <c r="M49" i="12"/>
  <c r="E49" i="12"/>
  <c r="D49" i="12"/>
  <c r="M48" i="12"/>
  <c r="E48" i="12"/>
  <c r="D48" i="12"/>
  <c r="M47" i="12"/>
  <c r="J47" i="12" s="1"/>
  <c r="E47" i="12"/>
  <c r="D47" i="12"/>
  <c r="M46" i="12"/>
  <c r="H46" i="12"/>
  <c r="E46" i="12"/>
  <c r="D46" i="12"/>
  <c r="M45" i="12"/>
  <c r="H45" i="12"/>
  <c r="E45" i="12"/>
  <c r="D45" i="12"/>
  <c r="M44" i="12"/>
  <c r="H44" i="12"/>
  <c r="E44" i="12"/>
  <c r="D44" i="12"/>
  <c r="M43" i="12"/>
  <c r="H43" i="12"/>
  <c r="E43" i="12"/>
  <c r="D43" i="12"/>
  <c r="M42" i="12"/>
  <c r="H42" i="12"/>
  <c r="E42" i="12"/>
  <c r="D42" i="12"/>
  <c r="M41" i="12"/>
  <c r="H41" i="12"/>
  <c r="E41" i="12"/>
  <c r="D41" i="12"/>
  <c r="M40" i="12"/>
  <c r="J40" i="12" s="1"/>
  <c r="E40" i="12"/>
  <c r="D40" i="12"/>
  <c r="M39" i="12"/>
  <c r="E39" i="12"/>
  <c r="D39" i="12"/>
  <c r="M38" i="12"/>
  <c r="E38" i="12"/>
  <c r="D38" i="12"/>
  <c r="E37" i="12"/>
  <c r="D37" i="12"/>
  <c r="M36" i="12"/>
  <c r="H36" i="12"/>
  <c r="E36" i="12"/>
  <c r="D36" i="12"/>
  <c r="M35" i="12"/>
  <c r="H35" i="12"/>
  <c r="E35" i="12"/>
  <c r="D35" i="12"/>
  <c r="M34" i="12"/>
  <c r="H34" i="12"/>
  <c r="E34" i="12"/>
  <c r="D34" i="12"/>
  <c r="M33" i="12"/>
  <c r="J33" i="12" s="1"/>
  <c r="E33" i="12"/>
  <c r="D33" i="12"/>
  <c r="M32" i="12"/>
  <c r="H32" i="12"/>
  <c r="E32" i="12"/>
  <c r="D32" i="12"/>
  <c r="M31" i="12"/>
  <c r="H31" i="12"/>
  <c r="E31" i="12"/>
  <c r="D31" i="12"/>
  <c r="M30" i="12"/>
  <c r="H30" i="12"/>
  <c r="E30" i="12"/>
  <c r="D30" i="12"/>
  <c r="M29" i="12"/>
  <c r="J29" i="12" s="1"/>
  <c r="E29" i="12"/>
  <c r="D29" i="12"/>
  <c r="M28" i="12"/>
  <c r="E28" i="12"/>
  <c r="D28" i="12"/>
  <c r="M27" i="12"/>
  <c r="M26" i="12"/>
  <c r="M25" i="12"/>
  <c r="E25" i="12"/>
  <c r="D25" i="12"/>
  <c r="M24" i="12"/>
  <c r="J24" i="12" s="1"/>
  <c r="E24" i="12"/>
  <c r="D24" i="12"/>
  <c r="C18" i="12"/>
  <c r="D17" i="12"/>
  <c r="C15" i="12"/>
  <c r="I11" i="19"/>
  <c r="I12" i="19" s="1"/>
  <c r="L34" i="18"/>
  <c r="I32" i="18"/>
  <c r="L31" i="18"/>
  <c r="I30" i="18"/>
  <c r="I29" i="18"/>
  <c r="J29" i="18" s="1"/>
  <c r="I28" i="18"/>
  <c r="I27" i="18"/>
  <c r="I24" i="18"/>
  <c r="I22" i="18"/>
  <c r="I18" i="18"/>
  <c r="I13" i="18"/>
  <c r="I85" i="17"/>
  <c r="I84" i="17"/>
  <c r="B83" i="17"/>
  <c r="I83" i="17" s="1"/>
  <c r="E82" i="17"/>
  <c r="D82" i="17"/>
  <c r="B82" i="17"/>
  <c r="I82" i="17" s="1"/>
  <c r="E81" i="17"/>
  <c r="D81" i="17"/>
  <c r="B81" i="17"/>
  <c r="I81" i="17" s="1"/>
  <c r="E80" i="17"/>
  <c r="D80" i="17"/>
  <c r="B80" i="17"/>
  <c r="I80" i="17" s="1"/>
  <c r="E79" i="17"/>
  <c r="D79" i="17"/>
  <c r="B79" i="17"/>
  <c r="I79" i="17" s="1"/>
  <c r="E77" i="17"/>
  <c r="D77" i="17"/>
  <c r="B77" i="17"/>
  <c r="I77" i="17" s="1"/>
  <c r="E76" i="17"/>
  <c r="D76" i="17"/>
  <c r="B76" i="17"/>
  <c r="I76" i="17" s="1"/>
  <c r="E75" i="17"/>
  <c r="D75" i="17"/>
  <c r="B75" i="17"/>
  <c r="I75" i="17" s="1"/>
  <c r="B73" i="17"/>
  <c r="I73" i="17" s="1"/>
  <c r="E70" i="17"/>
  <c r="D70" i="17"/>
  <c r="B70" i="17"/>
  <c r="I70" i="17" s="1"/>
  <c r="E69" i="17"/>
  <c r="D69" i="17"/>
  <c r="B69" i="17"/>
  <c r="I69" i="17" s="1"/>
  <c r="E68" i="17"/>
  <c r="D68" i="17"/>
  <c r="B68" i="17"/>
  <c r="I68" i="17" s="1"/>
  <c r="J68" i="17" s="1"/>
  <c r="I67" i="17"/>
  <c r="E64" i="17"/>
  <c r="D64" i="17"/>
  <c r="B64" i="17"/>
  <c r="I64" i="17" s="1"/>
  <c r="E63" i="17"/>
  <c r="D63" i="17"/>
  <c r="B63" i="17"/>
  <c r="I63" i="17" s="1"/>
  <c r="E62" i="17"/>
  <c r="D62" i="17"/>
  <c r="B62" i="17"/>
  <c r="I62" i="17" s="1"/>
  <c r="E61" i="17"/>
  <c r="D61" i="17"/>
  <c r="B61" i="17"/>
  <c r="I61" i="17" s="1"/>
  <c r="E60" i="17"/>
  <c r="D60" i="17"/>
  <c r="B60" i="17"/>
  <c r="I60" i="17" s="1"/>
  <c r="E59" i="17"/>
  <c r="D59" i="17"/>
  <c r="E58" i="17"/>
  <c r="D58" i="17"/>
  <c r="B58" i="17"/>
  <c r="I58" i="17" s="1"/>
  <c r="E57" i="17"/>
  <c r="D57" i="17"/>
  <c r="B57" i="17"/>
  <c r="I57" i="17" s="1"/>
  <c r="E56" i="17"/>
  <c r="D56" i="17"/>
  <c r="B56" i="17"/>
  <c r="I56" i="17" s="1"/>
  <c r="E55" i="17"/>
  <c r="D55" i="17"/>
  <c r="B55" i="17"/>
  <c r="I55" i="17" s="1"/>
  <c r="E54" i="17"/>
  <c r="D54" i="17"/>
  <c r="B54" i="17"/>
  <c r="I54" i="17" s="1"/>
  <c r="E53" i="17"/>
  <c r="D53" i="17"/>
  <c r="B53" i="17"/>
  <c r="I53" i="17" s="1"/>
  <c r="E52" i="17"/>
  <c r="D52" i="17"/>
  <c r="B52" i="17"/>
  <c r="I52" i="17" s="1"/>
  <c r="E51" i="17"/>
  <c r="D51" i="17"/>
  <c r="E50" i="17"/>
  <c r="D50" i="17"/>
  <c r="B50" i="17"/>
  <c r="I50" i="17" s="1"/>
  <c r="E49" i="17"/>
  <c r="D49" i="17"/>
  <c r="B49" i="17"/>
  <c r="I49" i="17" s="1"/>
  <c r="E48" i="17"/>
  <c r="D48" i="17"/>
  <c r="B48" i="17"/>
  <c r="I48" i="17" s="1"/>
  <c r="E47" i="17"/>
  <c r="D47" i="17"/>
  <c r="B47" i="17"/>
  <c r="I47" i="17" s="1"/>
  <c r="E46" i="17"/>
  <c r="D46" i="17"/>
  <c r="B46" i="17"/>
  <c r="I46" i="17" s="1"/>
  <c r="E45" i="17"/>
  <c r="D45" i="17"/>
  <c r="B45" i="17"/>
  <c r="I45" i="17" s="1"/>
  <c r="E44" i="17"/>
  <c r="D44" i="17"/>
  <c r="E43" i="17"/>
  <c r="D43" i="17"/>
  <c r="B43" i="17"/>
  <c r="I43" i="17" s="1"/>
  <c r="E42" i="17"/>
  <c r="D42" i="17"/>
  <c r="B42" i="17"/>
  <c r="I42" i="17" s="1"/>
  <c r="J42" i="17" s="1"/>
  <c r="E41" i="17"/>
  <c r="D41" i="17"/>
  <c r="B41" i="17"/>
  <c r="I41" i="17" s="1"/>
  <c r="E40" i="17"/>
  <c r="D40" i="17"/>
  <c r="B40" i="17"/>
  <c r="I40" i="17" s="1"/>
  <c r="E39" i="17"/>
  <c r="D39" i="17"/>
  <c r="E38" i="17"/>
  <c r="D38" i="17"/>
  <c r="B38" i="17"/>
  <c r="I38" i="17" s="1"/>
  <c r="E37" i="17"/>
  <c r="D37" i="17"/>
  <c r="B37" i="17"/>
  <c r="I37" i="17" s="1"/>
  <c r="E36" i="17"/>
  <c r="D36" i="17"/>
  <c r="L35" i="17"/>
  <c r="E35" i="17"/>
  <c r="D35" i="17"/>
  <c r="B35" i="17"/>
  <c r="I35" i="17" s="1"/>
  <c r="E34" i="17"/>
  <c r="D34" i="17"/>
  <c r="B34" i="17"/>
  <c r="I34" i="17" s="1"/>
  <c r="E33" i="17"/>
  <c r="D33" i="17"/>
  <c r="B33" i="17"/>
  <c r="I33" i="17" s="1"/>
  <c r="L32" i="17"/>
  <c r="E32" i="17"/>
  <c r="D32" i="17"/>
  <c r="I31" i="17"/>
  <c r="I30" i="17"/>
  <c r="J30" i="17" s="1"/>
  <c r="H30" i="17"/>
  <c r="M30" i="17" s="1"/>
  <c r="I29" i="17"/>
  <c r="J29" i="17" s="1"/>
  <c r="H29" i="17"/>
  <c r="M29" i="17" s="1"/>
  <c r="E28" i="17"/>
  <c r="D28" i="17"/>
  <c r="B28" i="17"/>
  <c r="I28" i="17" s="1"/>
  <c r="E27" i="17"/>
  <c r="D27" i="17"/>
  <c r="B27" i="17"/>
  <c r="I27" i="17" s="1"/>
  <c r="J27" i="17" s="1"/>
  <c r="E26" i="17"/>
  <c r="D26" i="17"/>
  <c r="B26" i="17"/>
  <c r="I26" i="17" s="1"/>
  <c r="E25" i="17"/>
  <c r="D25" i="17"/>
  <c r="B25" i="17"/>
  <c r="I25" i="17" s="1"/>
  <c r="E24" i="17"/>
  <c r="D24" i="17"/>
  <c r="B24" i="17"/>
  <c r="I24" i="17" s="1"/>
  <c r="J24" i="17" s="1"/>
  <c r="E21" i="17"/>
  <c r="D21" i="17"/>
  <c r="B21" i="17"/>
  <c r="I21" i="17" s="1"/>
  <c r="E20" i="17"/>
  <c r="D20" i="17"/>
  <c r="B20" i="17"/>
  <c r="I20" i="17" s="1"/>
  <c r="E19" i="17"/>
  <c r="D19" i="17"/>
  <c r="B19" i="17"/>
  <c r="I19" i="17" s="1"/>
  <c r="E18" i="17"/>
  <c r="D18" i="17"/>
  <c r="E17" i="17"/>
  <c r="D17" i="17"/>
  <c r="B17" i="17"/>
  <c r="I17" i="17" s="1"/>
  <c r="E16" i="17"/>
  <c r="D16" i="17"/>
  <c r="B16" i="17"/>
  <c r="I16" i="17" s="1"/>
  <c r="E15" i="17"/>
  <c r="D15" i="17"/>
  <c r="E14" i="17"/>
  <c r="D14" i="17"/>
  <c r="B14" i="17"/>
  <c r="I14" i="17" s="1"/>
  <c r="E13" i="17"/>
  <c r="D13" i="17"/>
  <c r="B13" i="17"/>
  <c r="I13" i="17" s="1"/>
  <c r="J13" i="17" s="1"/>
  <c r="E12" i="17"/>
  <c r="D12" i="17"/>
  <c r="B12" i="17"/>
  <c r="I12" i="17" s="1"/>
  <c r="E11" i="17"/>
  <c r="D11" i="17"/>
  <c r="E10" i="17"/>
  <c r="D10" i="17"/>
  <c r="B10" i="17"/>
  <c r="I10" i="17" s="1"/>
  <c r="E9" i="17"/>
  <c r="D9" i="17"/>
  <c r="E8" i="17"/>
  <c r="D8" i="17"/>
  <c r="B8" i="17"/>
  <c r="I8" i="17" s="1"/>
  <c r="E7" i="17"/>
  <c r="D7" i="17"/>
  <c r="F17" i="16"/>
  <c r="H17" i="16" s="1"/>
  <c r="J17" i="16" s="1"/>
  <c r="M17" i="16" s="1"/>
  <c r="E17" i="16"/>
  <c r="D17" i="16"/>
  <c r="F16" i="16"/>
  <c r="H16" i="16" s="1"/>
  <c r="J16" i="16" s="1"/>
  <c r="M16" i="16" s="1"/>
  <c r="E16" i="16"/>
  <c r="D16" i="16"/>
  <c r="L14" i="16"/>
  <c r="F13" i="16"/>
  <c r="H13" i="16" s="1"/>
  <c r="J13" i="16" s="1"/>
  <c r="M13" i="16" s="1"/>
  <c r="L12" i="16"/>
  <c r="B11" i="16"/>
  <c r="B10" i="16"/>
  <c r="E8" i="16"/>
  <c r="D8" i="16"/>
  <c r="A8" i="16"/>
  <c r="E7" i="16"/>
  <c r="D7" i="16"/>
  <c r="A7" i="16"/>
  <c r="I17" i="15"/>
  <c r="L16" i="15"/>
  <c r="I16" i="15"/>
  <c r="L14" i="15"/>
  <c r="I14" i="15"/>
  <c r="B12" i="15"/>
  <c r="I12" i="15" s="1"/>
  <c r="B11" i="15"/>
  <c r="F11" i="15" s="1"/>
  <c r="L10" i="15"/>
  <c r="E10" i="15"/>
  <c r="D10" i="15"/>
  <c r="B10" i="15"/>
  <c r="I10" i="15" s="1"/>
  <c r="J10" i="15" s="1"/>
  <c r="I8" i="15"/>
  <c r="E8" i="15"/>
  <c r="D8" i="15"/>
  <c r="A8" i="15"/>
  <c r="E7" i="15"/>
  <c r="D7" i="15"/>
  <c r="A7" i="15"/>
  <c r="C26" i="14"/>
  <c r="C25" i="14"/>
  <c r="C24" i="14"/>
  <c r="C23" i="14"/>
  <c r="C22" i="14"/>
  <c r="C21" i="14"/>
  <c r="C20" i="14"/>
  <c r="C19" i="14"/>
  <c r="C18" i="14"/>
  <c r="C17" i="14"/>
  <c r="C16" i="14"/>
  <c r="F52" i="13"/>
  <c r="F45" i="13"/>
  <c r="D42" i="13"/>
  <c r="E35" i="13"/>
  <c r="D35" i="13"/>
  <c r="C35" i="13"/>
  <c r="A35" i="13"/>
  <c r="E34" i="13"/>
  <c r="D34" i="13"/>
  <c r="C34" i="13"/>
  <c r="A34" i="13"/>
  <c r="F33" i="13"/>
  <c r="E33" i="13"/>
  <c r="D33" i="13"/>
  <c r="C33" i="13"/>
  <c r="A33" i="13"/>
  <c r="F32" i="13"/>
  <c r="E32" i="13"/>
  <c r="D32" i="13"/>
  <c r="C32" i="13"/>
  <c r="A32" i="13"/>
  <c r="F31" i="13"/>
  <c r="E31" i="13"/>
  <c r="D31" i="13"/>
  <c r="C31" i="13"/>
  <c r="A31" i="13"/>
  <c r="F30" i="13"/>
  <c r="E30" i="13"/>
  <c r="D30" i="13"/>
  <c r="C30" i="13"/>
  <c r="A30" i="13"/>
  <c r="F29" i="13"/>
  <c r="E29" i="13"/>
  <c r="D29" i="13"/>
  <c r="C29" i="13"/>
  <c r="A29" i="13"/>
  <c r="F28" i="13"/>
  <c r="E28" i="13"/>
  <c r="D28" i="13"/>
  <c r="C28" i="13"/>
  <c r="A28" i="13"/>
  <c r="E27" i="13"/>
  <c r="D27" i="13"/>
  <c r="C27" i="13"/>
  <c r="A27" i="13"/>
  <c r="E26" i="13"/>
  <c r="D26" i="13"/>
  <c r="C26" i="13"/>
  <c r="A26" i="13"/>
  <c r="E25" i="13"/>
  <c r="D25" i="13"/>
  <c r="C25" i="13"/>
  <c r="A25" i="13"/>
  <c r="F24" i="13"/>
  <c r="E24" i="13"/>
  <c r="D24" i="13"/>
  <c r="C24" i="13"/>
  <c r="A24" i="13"/>
  <c r="F23" i="13"/>
  <c r="E23" i="13"/>
  <c r="D23" i="13"/>
  <c r="C23" i="13"/>
  <c r="A23" i="13"/>
  <c r="H22" i="13"/>
  <c r="F22" i="13"/>
  <c r="E22" i="13"/>
  <c r="D22" i="13"/>
  <c r="C22" i="13"/>
  <c r="A22" i="13"/>
  <c r="D21" i="13"/>
  <c r="C21" i="13"/>
  <c r="A21" i="13"/>
  <c r="E20" i="13"/>
  <c r="D20" i="13"/>
  <c r="C20" i="13"/>
  <c r="A20" i="13"/>
  <c r="F19" i="13"/>
  <c r="E19" i="13"/>
  <c r="D19" i="13"/>
  <c r="C19" i="13"/>
  <c r="A19" i="13"/>
  <c r="E18" i="13"/>
  <c r="D18" i="13"/>
  <c r="C18" i="13"/>
  <c r="A18" i="13"/>
  <c r="E17" i="13"/>
  <c r="D17" i="13"/>
  <c r="C17" i="13"/>
  <c r="A17" i="13"/>
  <c r="F16" i="13"/>
  <c r="N67" i="13" s="1"/>
  <c r="E16" i="13"/>
  <c r="D16" i="13"/>
  <c r="C16" i="13"/>
  <c r="A16" i="13"/>
  <c r="F15" i="13"/>
  <c r="E15" i="13"/>
  <c r="D15" i="13"/>
  <c r="C15" i="13"/>
  <c r="A15" i="13"/>
  <c r="F14" i="13"/>
  <c r="E14" i="13"/>
  <c r="D14" i="13"/>
  <c r="C14" i="13"/>
  <c r="A14" i="13"/>
  <c r="F13" i="13"/>
  <c r="E13" i="13"/>
  <c r="D13" i="13"/>
  <c r="C13" i="13"/>
  <c r="A13" i="13"/>
  <c r="F12" i="13"/>
  <c r="E12" i="13"/>
  <c r="D12" i="13"/>
  <c r="C12" i="13"/>
  <c r="A12" i="13"/>
  <c r="F11" i="13"/>
  <c r="E11" i="13"/>
  <c r="D11" i="13"/>
  <c r="C11" i="13"/>
  <c r="A11" i="13"/>
  <c r="F10" i="13"/>
  <c r="E10" i="13"/>
  <c r="D10" i="13"/>
  <c r="C10" i="13"/>
  <c r="A10" i="13"/>
  <c r="F9" i="13"/>
  <c r="E9" i="13"/>
  <c r="D9" i="13"/>
  <c r="C9" i="13"/>
  <c r="A9" i="13"/>
  <c r="F8" i="13"/>
  <c r="E8" i="13"/>
  <c r="D8" i="13"/>
  <c r="C8" i="13"/>
  <c r="A8" i="13"/>
  <c r="F7" i="13"/>
  <c r="E7" i="13"/>
  <c r="D7" i="13"/>
  <c r="C7" i="13"/>
  <c r="A7" i="13"/>
  <c r="P7" i="13" s="1"/>
  <c r="G16" i="14" s="1"/>
  <c r="Q137" i="26"/>
  <c r="D137" i="26"/>
  <c r="Q136" i="26"/>
  <c r="Q135" i="26"/>
  <c r="Q134" i="26"/>
  <c r="P134" i="26"/>
  <c r="Q133" i="26"/>
  <c r="P133" i="26"/>
  <c r="Q132" i="26"/>
  <c r="Q131" i="26"/>
  <c r="K131" i="26"/>
  <c r="J131" i="26"/>
  <c r="E131" i="26"/>
  <c r="D131" i="26"/>
  <c r="C131" i="26"/>
  <c r="Q130" i="26"/>
  <c r="K130" i="26"/>
  <c r="J130" i="26"/>
  <c r="E130" i="26"/>
  <c r="D130" i="26"/>
  <c r="C130" i="26"/>
  <c r="Q129" i="26"/>
  <c r="K129" i="26"/>
  <c r="J129" i="26"/>
  <c r="E129" i="26"/>
  <c r="D129" i="26"/>
  <c r="C129" i="26"/>
  <c r="Q128" i="26"/>
  <c r="K128" i="26"/>
  <c r="J128" i="26"/>
  <c r="E128" i="26"/>
  <c r="D128" i="26"/>
  <c r="C128" i="26"/>
  <c r="Q127" i="26"/>
  <c r="K127" i="26"/>
  <c r="J127" i="26"/>
  <c r="E127" i="26"/>
  <c r="D127" i="26"/>
  <c r="C127" i="26"/>
  <c r="Q126" i="26"/>
  <c r="K126" i="26"/>
  <c r="J126" i="26"/>
  <c r="E126" i="26"/>
  <c r="D126" i="26"/>
  <c r="C126" i="26"/>
  <c r="Q125" i="26"/>
  <c r="K125" i="26"/>
  <c r="J125" i="26"/>
  <c r="E125" i="26"/>
  <c r="D125" i="26"/>
  <c r="C125" i="26"/>
  <c r="Q124" i="26"/>
  <c r="K124" i="26"/>
  <c r="J124" i="26"/>
  <c r="E124" i="26"/>
  <c r="D124" i="26"/>
  <c r="C124" i="26"/>
  <c r="Q123" i="26"/>
  <c r="K123" i="26"/>
  <c r="J123" i="26"/>
  <c r="E123" i="26"/>
  <c r="D123" i="26"/>
  <c r="C123" i="26"/>
  <c r="Q122" i="26"/>
  <c r="K122" i="26"/>
  <c r="J122" i="26"/>
  <c r="E122" i="26"/>
  <c r="D122" i="26"/>
  <c r="C122" i="26"/>
  <c r="Q121" i="26"/>
  <c r="K121" i="26"/>
  <c r="J121" i="26"/>
  <c r="E121" i="26"/>
  <c r="D121" i="26"/>
  <c r="C121" i="26"/>
  <c r="Q120" i="26"/>
  <c r="K120" i="26"/>
  <c r="J120" i="26"/>
  <c r="E120" i="26"/>
  <c r="D120" i="26"/>
  <c r="C120" i="26"/>
  <c r="Q119" i="26"/>
  <c r="K119" i="26"/>
  <c r="J119" i="26"/>
  <c r="E119" i="26"/>
  <c r="D119" i="26"/>
  <c r="C119" i="26"/>
  <c r="Q118" i="26"/>
  <c r="K118" i="26"/>
  <c r="J118" i="26"/>
  <c r="E118" i="26"/>
  <c r="D118" i="26"/>
  <c r="C118" i="26"/>
  <c r="Q117" i="26"/>
  <c r="K117" i="26"/>
  <c r="J117" i="26"/>
  <c r="E117" i="26"/>
  <c r="D117" i="26"/>
  <c r="C117" i="26"/>
  <c r="Q116" i="26"/>
  <c r="K116" i="26"/>
  <c r="J116" i="26"/>
  <c r="E116" i="26"/>
  <c r="D116" i="26"/>
  <c r="C116" i="26"/>
  <c r="Q115" i="26"/>
  <c r="K115" i="26"/>
  <c r="J115" i="26"/>
  <c r="E115" i="26"/>
  <c r="D115" i="26"/>
  <c r="C115" i="26"/>
  <c r="Q114" i="26"/>
  <c r="K114" i="26"/>
  <c r="J114" i="26"/>
  <c r="E114" i="26"/>
  <c r="D114" i="26"/>
  <c r="C114" i="26"/>
  <c r="Q113" i="26"/>
  <c r="K113" i="26"/>
  <c r="J113" i="26"/>
  <c r="E113" i="26"/>
  <c r="D113" i="26"/>
  <c r="C113" i="26"/>
  <c r="Q112" i="26"/>
  <c r="K112" i="26"/>
  <c r="J112" i="26"/>
  <c r="E112" i="26"/>
  <c r="D112" i="26"/>
  <c r="C112" i="26"/>
  <c r="Q111" i="26"/>
  <c r="K111" i="26"/>
  <c r="J111" i="26"/>
  <c r="E111" i="26"/>
  <c r="D111" i="26"/>
  <c r="C111" i="26"/>
  <c r="Q110" i="26"/>
  <c r="K110" i="26"/>
  <c r="J110" i="26"/>
  <c r="E110" i="26"/>
  <c r="D110" i="26"/>
  <c r="C110" i="26"/>
  <c r="Q109" i="26"/>
  <c r="K109" i="26"/>
  <c r="J109" i="26"/>
  <c r="E109" i="26"/>
  <c r="D109" i="26"/>
  <c r="C109" i="26"/>
  <c r="Q108" i="26"/>
  <c r="K108" i="26"/>
  <c r="J108" i="26"/>
  <c r="E108" i="26"/>
  <c r="D108" i="26"/>
  <c r="C108" i="26"/>
  <c r="Q107" i="26"/>
  <c r="K107" i="26"/>
  <c r="J107" i="26"/>
  <c r="E107" i="26"/>
  <c r="D107" i="26"/>
  <c r="C107" i="26"/>
  <c r="Q106" i="26"/>
  <c r="K106" i="26"/>
  <c r="J106" i="26"/>
  <c r="E106" i="26"/>
  <c r="D106" i="26"/>
  <c r="C106" i="26"/>
  <c r="Q105" i="26"/>
  <c r="K105" i="26"/>
  <c r="J105" i="26"/>
  <c r="E105" i="26"/>
  <c r="D105" i="26"/>
  <c r="C105" i="26"/>
  <c r="Q104" i="26"/>
  <c r="K104" i="26"/>
  <c r="J104" i="26"/>
  <c r="E104" i="26"/>
  <c r="D104" i="26"/>
  <c r="C104" i="26"/>
  <c r="Q103" i="26"/>
  <c r="K103" i="26"/>
  <c r="J103" i="26"/>
  <c r="E103" i="26"/>
  <c r="D103" i="26"/>
  <c r="C103" i="26"/>
  <c r="Q102" i="26"/>
  <c r="K102" i="26"/>
  <c r="J102" i="26"/>
  <c r="E102" i="26"/>
  <c r="D102" i="26"/>
  <c r="C102" i="26"/>
  <c r="Q101" i="26"/>
  <c r="K101" i="26"/>
  <c r="J101" i="26"/>
  <c r="E101" i="26"/>
  <c r="D101" i="26"/>
  <c r="C101" i="26"/>
  <c r="Q100" i="26"/>
  <c r="K100" i="26"/>
  <c r="J100" i="26"/>
  <c r="E100" i="26"/>
  <c r="D100" i="26"/>
  <c r="C100" i="26"/>
  <c r="Q99" i="26"/>
  <c r="K99" i="26"/>
  <c r="J99" i="26"/>
  <c r="E99" i="26"/>
  <c r="D99" i="26"/>
  <c r="C99" i="26"/>
  <c r="Q98" i="26"/>
  <c r="K98" i="26"/>
  <c r="J98" i="26"/>
  <c r="E98" i="26"/>
  <c r="D98" i="26"/>
  <c r="C98" i="26"/>
  <c r="Q97" i="26"/>
  <c r="K97" i="26"/>
  <c r="J97" i="26"/>
  <c r="E97" i="26"/>
  <c r="D97" i="26"/>
  <c r="C97" i="26"/>
  <c r="Q96" i="26"/>
  <c r="K96" i="26"/>
  <c r="J96" i="26"/>
  <c r="E96" i="26"/>
  <c r="D96" i="26"/>
  <c r="C96" i="26"/>
  <c r="Q95" i="26"/>
  <c r="K95" i="26"/>
  <c r="J95" i="26"/>
  <c r="E95" i="26"/>
  <c r="D95" i="26"/>
  <c r="C95" i="26"/>
  <c r="Q94" i="26"/>
  <c r="K94" i="26"/>
  <c r="J94" i="26"/>
  <c r="E94" i="26"/>
  <c r="D94" i="26"/>
  <c r="C94" i="26"/>
  <c r="Q93" i="26"/>
  <c r="K93" i="26"/>
  <c r="J93" i="26"/>
  <c r="E93" i="26"/>
  <c r="D93" i="26"/>
  <c r="C93" i="26"/>
  <c r="Q92" i="26"/>
  <c r="K92" i="26"/>
  <c r="J92" i="26"/>
  <c r="E92" i="26"/>
  <c r="D92" i="26"/>
  <c r="C92" i="26"/>
  <c r="Q91" i="26"/>
  <c r="K91" i="26"/>
  <c r="J91" i="26"/>
  <c r="E91" i="26"/>
  <c r="D91" i="26"/>
  <c r="C91" i="26"/>
  <c r="Q90" i="26"/>
  <c r="K90" i="26"/>
  <c r="J90" i="26"/>
  <c r="E90" i="26"/>
  <c r="D90" i="26"/>
  <c r="C90" i="26"/>
  <c r="Q89" i="26"/>
  <c r="K89" i="26"/>
  <c r="J89" i="26"/>
  <c r="E89" i="26"/>
  <c r="D89" i="26"/>
  <c r="C89" i="26"/>
  <c r="Q88" i="26"/>
  <c r="K88" i="26"/>
  <c r="J88" i="26"/>
  <c r="E88" i="26"/>
  <c r="D88" i="26"/>
  <c r="C88" i="26"/>
  <c r="Q87" i="26"/>
  <c r="K87" i="26"/>
  <c r="J87" i="26"/>
  <c r="E87" i="26"/>
  <c r="D87" i="26"/>
  <c r="C87" i="26"/>
  <c r="Q86" i="26"/>
  <c r="K86" i="26"/>
  <c r="J86" i="26"/>
  <c r="E86" i="26"/>
  <c r="D86" i="26"/>
  <c r="C86" i="26"/>
  <c r="Q85" i="26"/>
  <c r="K85" i="26"/>
  <c r="J85" i="26"/>
  <c r="E85" i="26"/>
  <c r="D85" i="26"/>
  <c r="C85" i="26"/>
  <c r="Q84" i="26"/>
  <c r="E84" i="26"/>
  <c r="D84" i="26"/>
  <c r="C84" i="26"/>
  <c r="A84" i="26"/>
  <c r="K84" i="26" s="1"/>
  <c r="Q83" i="26"/>
  <c r="E83" i="26"/>
  <c r="D83" i="26"/>
  <c r="C83" i="26"/>
  <c r="A83" i="26"/>
  <c r="K83" i="26" s="1"/>
  <c r="Q82" i="26"/>
  <c r="E82" i="26"/>
  <c r="D82" i="26"/>
  <c r="C82" i="26"/>
  <c r="A82" i="26"/>
  <c r="Q81" i="26"/>
  <c r="E81" i="26"/>
  <c r="D81" i="26"/>
  <c r="C81" i="26"/>
  <c r="A81" i="26"/>
  <c r="K81" i="26" s="1"/>
  <c r="Q80" i="26"/>
  <c r="E80" i="26"/>
  <c r="D80" i="26"/>
  <c r="C80" i="26"/>
  <c r="A80" i="26"/>
  <c r="Q79" i="26"/>
  <c r="E79" i="26"/>
  <c r="D79" i="26"/>
  <c r="C79" i="26"/>
  <c r="A79" i="26"/>
  <c r="K79" i="26" s="1"/>
  <c r="Q78" i="26"/>
  <c r="E78" i="26"/>
  <c r="D78" i="26"/>
  <c r="C78" i="26"/>
  <c r="A78" i="26"/>
  <c r="Q77" i="26"/>
  <c r="E77" i="26"/>
  <c r="D77" i="26"/>
  <c r="C77" i="26"/>
  <c r="A77" i="26"/>
  <c r="K77" i="26" s="1"/>
  <c r="Q76" i="26"/>
  <c r="E76" i="26"/>
  <c r="D76" i="26"/>
  <c r="C76" i="26"/>
  <c r="A76" i="26"/>
  <c r="Q75" i="26"/>
  <c r="E75" i="26"/>
  <c r="D75" i="26"/>
  <c r="C75" i="26"/>
  <c r="A75" i="26"/>
  <c r="K75" i="26" s="1"/>
  <c r="Q74" i="26"/>
  <c r="E74" i="26"/>
  <c r="D74" i="26"/>
  <c r="C74" i="26"/>
  <c r="A74" i="26"/>
  <c r="Q73" i="26"/>
  <c r="E73" i="26"/>
  <c r="D73" i="26"/>
  <c r="C73" i="26"/>
  <c r="A73" i="26"/>
  <c r="K73" i="26" s="1"/>
  <c r="Q72" i="26"/>
  <c r="E72" i="26"/>
  <c r="D72" i="26"/>
  <c r="C72" i="26"/>
  <c r="A72" i="26"/>
  <c r="Q71" i="26"/>
  <c r="E71" i="26"/>
  <c r="D71" i="26"/>
  <c r="C71" i="26"/>
  <c r="A71" i="26"/>
  <c r="K71" i="26" s="1"/>
  <c r="Q70" i="26"/>
  <c r="E70" i="26"/>
  <c r="D70" i="26"/>
  <c r="C70" i="26"/>
  <c r="A70" i="26"/>
  <c r="Q69" i="26"/>
  <c r="E69" i="26"/>
  <c r="D69" i="26"/>
  <c r="C69" i="26"/>
  <c r="A69" i="26"/>
  <c r="K69" i="26" s="1"/>
  <c r="Q68" i="26"/>
  <c r="E68" i="26"/>
  <c r="D68" i="26"/>
  <c r="C68" i="26"/>
  <c r="A68" i="26"/>
  <c r="Q67" i="26"/>
  <c r="E67" i="26"/>
  <c r="D67" i="26"/>
  <c r="C67" i="26"/>
  <c r="A67" i="26"/>
  <c r="K67" i="26" s="1"/>
  <c r="Q66" i="26"/>
  <c r="E66" i="26"/>
  <c r="D66" i="26"/>
  <c r="C66" i="26"/>
  <c r="A66" i="26"/>
  <c r="Q65" i="26"/>
  <c r="E65" i="26"/>
  <c r="D65" i="26"/>
  <c r="C65" i="26"/>
  <c r="A65" i="26"/>
  <c r="K65" i="26" s="1"/>
  <c r="Q64" i="26"/>
  <c r="E64" i="26"/>
  <c r="D64" i="26"/>
  <c r="C64" i="26"/>
  <c r="A64" i="26"/>
  <c r="Q63" i="26"/>
  <c r="E63" i="26"/>
  <c r="D63" i="26"/>
  <c r="C63" i="26"/>
  <c r="A63" i="26"/>
  <c r="K63" i="26" s="1"/>
  <c r="Q62" i="26"/>
  <c r="E62" i="26"/>
  <c r="D62" i="26"/>
  <c r="C62" i="26"/>
  <c r="A62" i="26"/>
  <c r="Q61" i="26"/>
  <c r="E61" i="26"/>
  <c r="D61" i="26"/>
  <c r="C61" i="26"/>
  <c r="A61" i="26"/>
  <c r="K61" i="26" s="1"/>
  <c r="Q60" i="26"/>
  <c r="E60" i="26"/>
  <c r="D60" i="26"/>
  <c r="C60" i="26"/>
  <c r="A60" i="26"/>
  <c r="Q59" i="26"/>
  <c r="E59" i="26"/>
  <c r="D59" i="26"/>
  <c r="C59" i="26"/>
  <c r="A59" i="26"/>
  <c r="K59" i="26" s="1"/>
  <c r="Q58" i="26"/>
  <c r="E58" i="26"/>
  <c r="D58" i="26"/>
  <c r="C58" i="26"/>
  <c r="A58" i="26"/>
  <c r="Q57" i="26"/>
  <c r="E57" i="26"/>
  <c r="D57" i="26"/>
  <c r="C57" i="26"/>
  <c r="A57" i="26"/>
  <c r="K57" i="26" s="1"/>
  <c r="Q56" i="26"/>
  <c r="E56" i="26"/>
  <c r="D56" i="26"/>
  <c r="C56" i="26"/>
  <c r="A56" i="26"/>
  <c r="Q55" i="26"/>
  <c r="E55" i="26"/>
  <c r="D55" i="26"/>
  <c r="C55" i="26"/>
  <c r="A55" i="26"/>
  <c r="K55" i="26" s="1"/>
  <c r="Q54" i="26"/>
  <c r="E54" i="26"/>
  <c r="D54" i="26"/>
  <c r="C54" i="26"/>
  <c r="A54" i="26"/>
  <c r="Q53" i="26"/>
  <c r="E53" i="26"/>
  <c r="D53" i="26"/>
  <c r="C53" i="26"/>
  <c r="A53" i="26"/>
  <c r="K53" i="26" s="1"/>
  <c r="Q52" i="26"/>
  <c r="E52" i="26"/>
  <c r="D52" i="26"/>
  <c r="C52" i="26"/>
  <c r="A52" i="26"/>
  <c r="Q51" i="26"/>
  <c r="E51" i="26"/>
  <c r="D51" i="26"/>
  <c r="C51" i="26"/>
  <c r="A51" i="26"/>
  <c r="K51" i="26" s="1"/>
  <c r="Q50" i="26"/>
  <c r="E50" i="26"/>
  <c r="D50" i="26"/>
  <c r="C50" i="26"/>
  <c r="A50" i="26"/>
  <c r="Q49" i="26"/>
  <c r="E49" i="26"/>
  <c r="D49" i="26"/>
  <c r="C49" i="26"/>
  <c r="A49" i="26"/>
  <c r="K49" i="26" s="1"/>
  <c r="Q48" i="26"/>
  <c r="E48" i="26"/>
  <c r="D48" i="26"/>
  <c r="C48" i="26"/>
  <c r="A48" i="26"/>
  <c r="Q47" i="26"/>
  <c r="E47" i="26"/>
  <c r="D47" i="26"/>
  <c r="C47" i="26"/>
  <c r="A47" i="26"/>
  <c r="K47" i="26" s="1"/>
  <c r="Q46" i="26"/>
  <c r="E46" i="26"/>
  <c r="D46" i="26"/>
  <c r="C46" i="26"/>
  <c r="A46" i="26"/>
  <c r="Q45" i="26"/>
  <c r="E45" i="26"/>
  <c r="D45" i="26"/>
  <c r="C45" i="26"/>
  <c r="A45" i="26"/>
  <c r="K45" i="26" s="1"/>
  <c r="Q44" i="26"/>
  <c r="E44" i="26"/>
  <c r="D44" i="26"/>
  <c r="C44" i="26"/>
  <c r="A44" i="26"/>
  <c r="Q43" i="26"/>
  <c r="E43" i="26"/>
  <c r="D43" i="26"/>
  <c r="C43" i="26"/>
  <c r="A43" i="26"/>
  <c r="K43" i="26" s="1"/>
  <c r="Q42" i="26"/>
  <c r="E42" i="26"/>
  <c r="D42" i="26"/>
  <c r="C42" i="26"/>
  <c r="A42" i="26"/>
  <c r="Q41" i="26"/>
  <c r="E41" i="26"/>
  <c r="D41" i="26"/>
  <c r="C41" i="26"/>
  <c r="A41" i="26"/>
  <c r="K41" i="26" s="1"/>
  <c r="E40" i="26"/>
  <c r="D40" i="26"/>
  <c r="A40" i="26"/>
  <c r="F40" i="26" s="1"/>
  <c r="E39" i="26"/>
  <c r="D39" i="26"/>
  <c r="A39" i="26"/>
  <c r="F39" i="26" s="1"/>
  <c r="E38" i="26"/>
  <c r="D38" i="26"/>
  <c r="A38" i="26"/>
  <c r="F38" i="26" s="1"/>
  <c r="E37" i="26"/>
  <c r="D37" i="26"/>
  <c r="A37" i="26"/>
  <c r="E36" i="26"/>
  <c r="D36" i="26"/>
  <c r="A36" i="26"/>
  <c r="E35" i="26"/>
  <c r="D35" i="26"/>
  <c r="A35" i="26"/>
  <c r="F35" i="26" s="1"/>
  <c r="E34" i="26"/>
  <c r="D34" i="26"/>
  <c r="A34" i="26"/>
  <c r="J34" i="26" s="1"/>
  <c r="E33" i="26"/>
  <c r="D33" i="26"/>
  <c r="A33" i="26"/>
  <c r="K33" i="26" s="1"/>
  <c r="E32" i="26"/>
  <c r="D32" i="26"/>
  <c r="A32" i="26"/>
  <c r="F32" i="26" s="1"/>
  <c r="E31" i="26"/>
  <c r="D31" i="26"/>
  <c r="A31" i="26"/>
  <c r="E30" i="26"/>
  <c r="D30" i="26"/>
  <c r="A30" i="26"/>
  <c r="E29" i="26"/>
  <c r="D29" i="26"/>
  <c r="A29" i="26"/>
  <c r="E28" i="26"/>
  <c r="D28" i="26"/>
  <c r="A28" i="26"/>
  <c r="G28" i="26" s="1"/>
  <c r="E27" i="26"/>
  <c r="D27" i="26"/>
  <c r="A27" i="26"/>
  <c r="K27" i="26" s="1"/>
  <c r="E26" i="26"/>
  <c r="D26" i="26"/>
  <c r="A26" i="26"/>
  <c r="J26" i="26" s="1"/>
  <c r="E25" i="26"/>
  <c r="D25" i="26"/>
  <c r="A25" i="26"/>
  <c r="G25" i="26" s="1"/>
  <c r="E24" i="26"/>
  <c r="D24" i="26"/>
  <c r="A24" i="26"/>
  <c r="F24" i="26" s="1"/>
  <c r="E23" i="26"/>
  <c r="D23" i="26"/>
  <c r="A23" i="26"/>
  <c r="E22" i="26"/>
  <c r="D22" i="26"/>
  <c r="A22" i="26"/>
  <c r="F22" i="26" s="1"/>
  <c r="E21" i="26"/>
  <c r="D21" i="26"/>
  <c r="A21" i="26"/>
  <c r="K21" i="26" s="1"/>
  <c r="E20" i="26"/>
  <c r="D20" i="26"/>
  <c r="A20" i="26"/>
  <c r="J19" i="26"/>
  <c r="E19" i="26"/>
  <c r="D19" i="26"/>
  <c r="A19" i="26"/>
  <c r="F19" i="26" s="1"/>
  <c r="E18" i="26"/>
  <c r="D18" i="26"/>
  <c r="A18" i="26"/>
  <c r="E17" i="26"/>
  <c r="D17" i="26"/>
  <c r="A17" i="26"/>
  <c r="E16" i="26"/>
  <c r="D16" i="26"/>
  <c r="A16" i="26"/>
  <c r="E15" i="26"/>
  <c r="D15" i="26"/>
  <c r="A15" i="26"/>
  <c r="F15" i="26" s="1"/>
  <c r="E14" i="26"/>
  <c r="D14" i="26"/>
  <c r="A14" i="26"/>
  <c r="E13" i="26"/>
  <c r="D13" i="26"/>
  <c r="A13" i="26"/>
  <c r="E12" i="26"/>
  <c r="D12" i="26"/>
  <c r="A12" i="26"/>
  <c r="E11" i="26"/>
  <c r="D11" i="26"/>
  <c r="A11" i="26"/>
  <c r="J11" i="26" s="1"/>
  <c r="E10" i="26"/>
  <c r="D10" i="26"/>
  <c r="A10" i="26"/>
  <c r="E9" i="26"/>
  <c r="D9" i="26"/>
  <c r="A9" i="26"/>
  <c r="G8" i="26"/>
  <c r="E8" i="26"/>
  <c r="D8" i="26"/>
  <c r="A8" i="26"/>
  <c r="E7" i="26"/>
  <c r="D7" i="26"/>
  <c r="A7" i="26"/>
  <c r="E6" i="26"/>
  <c r="D6" i="26"/>
  <c r="A6" i="26"/>
  <c r="M6" i="26" s="1"/>
  <c r="P5" i="26"/>
  <c r="R4" i="26"/>
  <c r="R3" i="26"/>
  <c r="R2" i="26"/>
  <c r="B2" i="26"/>
  <c r="R1" i="26"/>
  <c r="B1" i="26"/>
  <c r="D137" i="10"/>
  <c r="P134" i="10"/>
  <c r="P133" i="10"/>
  <c r="K131" i="10"/>
  <c r="J131" i="10"/>
  <c r="K130" i="10"/>
  <c r="J130" i="10"/>
  <c r="K129" i="10"/>
  <c r="J129" i="10"/>
  <c r="K128" i="10"/>
  <c r="J128" i="10"/>
  <c r="K127" i="10"/>
  <c r="J127" i="10"/>
  <c r="K126" i="10"/>
  <c r="J126" i="10"/>
  <c r="K125" i="10"/>
  <c r="J125" i="10"/>
  <c r="K124" i="10"/>
  <c r="J124" i="10"/>
  <c r="K123" i="10"/>
  <c r="J123" i="10"/>
  <c r="K122" i="10"/>
  <c r="J122" i="10"/>
  <c r="K121" i="10"/>
  <c r="J121" i="10"/>
  <c r="K120" i="10"/>
  <c r="J120" i="10"/>
  <c r="K119" i="10"/>
  <c r="J119" i="10"/>
  <c r="K118" i="10"/>
  <c r="J118" i="10"/>
  <c r="K117" i="10"/>
  <c r="J117" i="10"/>
  <c r="K116" i="10"/>
  <c r="J116" i="10"/>
  <c r="K115" i="10"/>
  <c r="J115" i="10"/>
  <c r="K114" i="10"/>
  <c r="J114" i="10"/>
  <c r="K113" i="10"/>
  <c r="J113" i="10"/>
  <c r="K112" i="10"/>
  <c r="J112" i="10"/>
  <c r="K111" i="10"/>
  <c r="J111" i="10"/>
  <c r="K110" i="10"/>
  <c r="J110" i="10"/>
  <c r="K109" i="10"/>
  <c r="J109" i="10"/>
  <c r="K108" i="10"/>
  <c r="J108" i="10"/>
  <c r="K107" i="10"/>
  <c r="J107" i="10"/>
  <c r="K106" i="10"/>
  <c r="J106" i="10"/>
  <c r="K105" i="10"/>
  <c r="J105" i="10"/>
  <c r="K104" i="10"/>
  <c r="J104" i="10"/>
  <c r="K103" i="10"/>
  <c r="J103" i="10"/>
  <c r="K102" i="10"/>
  <c r="J102" i="10"/>
  <c r="K101" i="10"/>
  <c r="J101" i="10"/>
  <c r="K100" i="10"/>
  <c r="J100" i="10"/>
  <c r="K99" i="10"/>
  <c r="J99" i="10"/>
  <c r="K98" i="10"/>
  <c r="J98" i="10"/>
  <c r="K97" i="10"/>
  <c r="J97" i="10"/>
  <c r="K96" i="10"/>
  <c r="J96" i="10"/>
  <c r="K95" i="10"/>
  <c r="J95" i="10"/>
  <c r="K94" i="10"/>
  <c r="J94" i="10"/>
  <c r="K93" i="10"/>
  <c r="J93" i="10"/>
  <c r="K92" i="10"/>
  <c r="J92" i="10"/>
  <c r="K91" i="10"/>
  <c r="J91" i="10"/>
  <c r="K90" i="10"/>
  <c r="J90" i="10"/>
  <c r="K89" i="10"/>
  <c r="J89" i="10"/>
  <c r="K88" i="10"/>
  <c r="J88" i="10"/>
  <c r="K87" i="10"/>
  <c r="J87" i="10"/>
  <c r="K86" i="10"/>
  <c r="J86" i="10"/>
  <c r="K85" i="10"/>
  <c r="J85" i="10"/>
  <c r="K84" i="10"/>
  <c r="J84" i="10"/>
  <c r="K83" i="10"/>
  <c r="J83" i="10"/>
  <c r="G83" i="10"/>
  <c r="F83" i="10"/>
  <c r="K82" i="10"/>
  <c r="J82" i="10"/>
  <c r="G82" i="10"/>
  <c r="F82" i="10"/>
  <c r="K81" i="10"/>
  <c r="J81" i="10"/>
  <c r="G81" i="10"/>
  <c r="F81" i="10"/>
  <c r="K80" i="10"/>
  <c r="J80" i="10"/>
  <c r="G80" i="10"/>
  <c r="F80" i="10"/>
  <c r="K79" i="10"/>
  <c r="J79" i="10"/>
  <c r="G79" i="10"/>
  <c r="F79" i="10"/>
  <c r="K78" i="10"/>
  <c r="J78" i="10"/>
  <c r="G78" i="10"/>
  <c r="F78" i="10"/>
  <c r="K77" i="10"/>
  <c r="J77" i="10"/>
  <c r="G77" i="10"/>
  <c r="F77" i="10"/>
  <c r="K76" i="10"/>
  <c r="J76" i="10"/>
  <c r="G76" i="10"/>
  <c r="F76" i="10"/>
  <c r="K75" i="10"/>
  <c r="J75" i="10"/>
  <c r="G75" i="10"/>
  <c r="F75" i="10"/>
  <c r="K74" i="10"/>
  <c r="J74" i="10"/>
  <c r="G74" i="10"/>
  <c r="F74" i="10"/>
  <c r="K73" i="10"/>
  <c r="J73" i="10"/>
  <c r="G73" i="10"/>
  <c r="F73" i="10"/>
  <c r="K72" i="10"/>
  <c r="J72" i="10"/>
  <c r="G72" i="10"/>
  <c r="F72" i="10"/>
  <c r="K71" i="10"/>
  <c r="J71" i="10"/>
  <c r="G71" i="10"/>
  <c r="F71" i="10"/>
  <c r="K70" i="10"/>
  <c r="J70" i="10"/>
  <c r="G70" i="10"/>
  <c r="F70" i="10"/>
  <c r="O69" i="10"/>
  <c r="K69" i="10"/>
  <c r="J69" i="10"/>
  <c r="G69" i="10"/>
  <c r="F69" i="10"/>
  <c r="O68" i="10"/>
  <c r="K68" i="10"/>
  <c r="J68" i="10"/>
  <c r="G68" i="10"/>
  <c r="F68" i="10"/>
  <c r="K67" i="10"/>
  <c r="J67" i="10"/>
  <c r="G67" i="10"/>
  <c r="F67" i="10"/>
  <c r="K66" i="10"/>
  <c r="J66" i="10"/>
  <c r="G66" i="10"/>
  <c r="F66" i="10"/>
  <c r="K65" i="10"/>
  <c r="J65" i="10"/>
  <c r="G65" i="10"/>
  <c r="F65" i="10"/>
  <c r="K64" i="10"/>
  <c r="J64" i="10"/>
  <c r="G64" i="10"/>
  <c r="F64" i="10"/>
  <c r="K63" i="10"/>
  <c r="J63" i="10"/>
  <c r="G63" i="10"/>
  <c r="F63" i="10"/>
  <c r="K62" i="10"/>
  <c r="J62" i="10"/>
  <c r="G62" i="10"/>
  <c r="F62" i="10"/>
  <c r="K61" i="10"/>
  <c r="J61" i="10"/>
  <c r="G61" i="10"/>
  <c r="F61" i="10"/>
  <c r="K60" i="10"/>
  <c r="J60" i="10"/>
  <c r="G60" i="10"/>
  <c r="F60" i="10"/>
  <c r="K59" i="10"/>
  <c r="J59" i="10"/>
  <c r="G59" i="10"/>
  <c r="F59" i="10"/>
  <c r="K58" i="10"/>
  <c r="J58" i="10"/>
  <c r="G58" i="10"/>
  <c r="F58" i="10"/>
  <c r="K57" i="10"/>
  <c r="J57" i="10"/>
  <c r="G57" i="10"/>
  <c r="F57" i="10"/>
  <c r="K56" i="10"/>
  <c r="J56" i="10"/>
  <c r="G56" i="10"/>
  <c r="F56" i="10"/>
  <c r="K55" i="10"/>
  <c r="J55" i="10"/>
  <c r="G55" i="10"/>
  <c r="F55" i="10"/>
  <c r="K54" i="10"/>
  <c r="J54" i="10"/>
  <c r="G54" i="10"/>
  <c r="F54" i="10"/>
  <c r="K53" i="10"/>
  <c r="J53" i="10"/>
  <c r="G53" i="10"/>
  <c r="F53" i="10"/>
  <c r="K52" i="10"/>
  <c r="J52" i="10"/>
  <c r="G52" i="10"/>
  <c r="F52" i="10"/>
  <c r="K51" i="10"/>
  <c r="J51" i="10"/>
  <c r="G51" i="10"/>
  <c r="F51" i="10"/>
  <c r="K50" i="10"/>
  <c r="J50" i="10"/>
  <c r="G50" i="10"/>
  <c r="F50" i="10"/>
  <c r="K49" i="10"/>
  <c r="J49" i="10"/>
  <c r="G49" i="10"/>
  <c r="F49" i="10"/>
  <c r="K48" i="10"/>
  <c r="J48" i="10"/>
  <c r="G48" i="10"/>
  <c r="F48" i="10"/>
  <c r="K47" i="10"/>
  <c r="J47" i="10"/>
  <c r="G47" i="10"/>
  <c r="F47" i="10"/>
  <c r="K46" i="10"/>
  <c r="J46" i="10"/>
  <c r="G46" i="10"/>
  <c r="F46" i="10"/>
  <c r="K45" i="10"/>
  <c r="J45" i="10"/>
  <c r="G45" i="10"/>
  <c r="F45" i="10"/>
  <c r="K44" i="10"/>
  <c r="J44" i="10"/>
  <c r="G44" i="10"/>
  <c r="F44" i="10"/>
  <c r="K43" i="10"/>
  <c r="J43" i="10"/>
  <c r="G43" i="10"/>
  <c r="F43" i="10"/>
  <c r="K42" i="10"/>
  <c r="J42" i="10"/>
  <c r="G42" i="10"/>
  <c r="F42" i="10"/>
  <c r="K41" i="10"/>
  <c r="J41" i="10"/>
  <c r="G41" i="10"/>
  <c r="F41" i="10"/>
  <c r="K40" i="10"/>
  <c r="J40" i="10"/>
  <c r="G40" i="10"/>
  <c r="F40" i="10"/>
  <c r="K39" i="10"/>
  <c r="J39" i="10"/>
  <c r="G39" i="10"/>
  <c r="F39" i="10"/>
  <c r="K38" i="10"/>
  <c r="J38" i="10"/>
  <c r="G38" i="10"/>
  <c r="F38" i="10"/>
  <c r="K37" i="10"/>
  <c r="J37" i="10"/>
  <c r="G37" i="10"/>
  <c r="F37" i="10"/>
  <c r="K36" i="10"/>
  <c r="J36" i="10"/>
  <c r="G36" i="10"/>
  <c r="F36" i="10"/>
  <c r="K35" i="10"/>
  <c r="J35" i="10"/>
  <c r="G35" i="10"/>
  <c r="F35" i="10"/>
  <c r="K34" i="10"/>
  <c r="J34" i="10"/>
  <c r="G34" i="10"/>
  <c r="F34" i="10"/>
  <c r="K33" i="10"/>
  <c r="J33" i="10"/>
  <c r="G33" i="10"/>
  <c r="F33" i="10"/>
  <c r="K32" i="10"/>
  <c r="J32" i="10"/>
  <c r="G32" i="10"/>
  <c r="F32" i="10"/>
  <c r="K31" i="10"/>
  <c r="J31" i="10"/>
  <c r="G31" i="10"/>
  <c r="F31" i="10"/>
  <c r="K30" i="10"/>
  <c r="J30" i="10"/>
  <c r="G30" i="10"/>
  <c r="F30" i="10"/>
  <c r="K29" i="10"/>
  <c r="J29" i="10"/>
  <c r="G29" i="10"/>
  <c r="F29" i="10"/>
  <c r="K28" i="10"/>
  <c r="J28" i="10"/>
  <c r="G28" i="10"/>
  <c r="F28" i="10"/>
  <c r="K27" i="10"/>
  <c r="J27" i="10"/>
  <c r="G27" i="10"/>
  <c r="F27" i="10"/>
  <c r="K26" i="10"/>
  <c r="J26" i="10"/>
  <c r="G26" i="10"/>
  <c r="F26" i="10"/>
  <c r="G25" i="10"/>
  <c r="F25" i="10"/>
  <c r="G24" i="10"/>
  <c r="F24" i="10"/>
  <c r="G23" i="10"/>
  <c r="F23" i="10"/>
  <c r="K22" i="10"/>
  <c r="J22" i="10"/>
  <c r="G22" i="10"/>
  <c r="F22" i="10"/>
  <c r="K21" i="10"/>
  <c r="J21" i="10"/>
  <c r="G21" i="10"/>
  <c r="F21" i="10"/>
  <c r="K20" i="10"/>
  <c r="J20" i="10"/>
  <c r="G20" i="10"/>
  <c r="F20" i="10"/>
  <c r="K19" i="10"/>
  <c r="J19" i="10"/>
  <c r="G19" i="10"/>
  <c r="F19" i="10"/>
  <c r="K18" i="10"/>
  <c r="J18" i="10"/>
  <c r="G18" i="10"/>
  <c r="F18" i="10"/>
  <c r="K17" i="10"/>
  <c r="J17" i="10"/>
  <c r="G17" i="10"/>
  <c r="F17" i="10"/>
  <c r="K16" i="10"/>
  <c r="J16" i="10"/>
  <c r="G16" i="10"/>
  <c r="F16" i="10"/>
  <c r="K15" i="10"/>
  <c r="J15" i="10"/>
  <c r="G15" i="10"/>
  <c r="F15" i="10"/>
  <c r="K14" i="10"/>
  <c r="J14" i="10"/>
  <c r="G14" i="10"/>
  <c r="F14" i="10"/>
  <c r="K13" i="10"/>
  <c r="J13" i="10"/>
  <c r="G13" i="10"/>
  <c r="F13" i="10"/>
  <c r="K12" i="10"/>
  <c r="J12" i="10"/>
  <c r="G12" i="10"/>
  <c r="F12" i="10"/>
  <c r="M11" i="10"/>
  <c r="L11" i="10"/>
  <c r="K11" i="10"/>
  <c r="J11" i="10"/>
  <c r="G11" i="10"/>
  <c r="F11" i="10"/>
  <c r="M10" i="10"/>
  <c r="L10" i="10"/>
  <c r="K10" i="10"/>
  <c r="J10" i="10"/>
  <c r="G10" i="10"/>
  <c r="F10" i="10"/>
  <c r="M9" i="10"/>
  <c r="L9" i="10"/>
  <c r="K9" i="10"/>
  <c r="J9" i="10"/>
  <c r="G9" i="10"/>
  <c r="F9" i="10"/>
  <c r="M8" i="10"/>
  <c r="L8" i="10"/>
  <c r="K8" i="10"/>
  <c r="J8" i="10"/>
  <c r="G8" i="10"/>
  <c r="F8" i="10"/>
  <c r="M7" i="10"/>
  <c r="K7" i="10"/>
  <c r="J7" i="10"/>
  <c r="G7" i="10"/>
  <c r="F7" i="10"/>
  <c r="M6" i="10"/>
  <c r="K6" i="10"/>
  <c r="J6" i="10"/>
  <c r="G6" i="10"/>
  <c r="F6" i="10"/>
  <c r="P5" i="10"/>
  <c r="B3" i="10"/>
  <c r="B2" i="10"/>
  <c r="B1" i="10"/>
  <c r="AA38" i="11"/>
  <c r="X37" i="11"/>
  <c r="W37" i="11"/>
  <c r="V37" i="11"/>
  <c r="C37" i="11"/>
  <c r="C40" i="26" s="1"/>
  <c r="A37" i="11"/>
  <c r="X36" i="11"/>
  <c r="W36" i="11"/>
  <c r="V36" i="11"/>
  <c r="C36" i="11"/>
  <c r="C39" i="26" s="1"/>
  <c r="A36" i="11"/>
  <c r="X35" i="11"/>
  <c r="W35" i="11"/>
  <c r="V35" i="11"/>
  <c r="C35" i="11"/>
  <c r="C38" i="26" s="1"/>
  <c r="A35" i="11"/>
  <c r="X34" i="11"/>
  <c r="W34" i="11"/>
  <c r="V34" i="11"/>
  <c r="C34" i="11"/>
  <c r="C37" i="26" s="1"/>
  <c r="A34" i="11"/>
  <c r="X33" i="11"/>
  <c r="W33" i="11"/>
  <c r="V33" i="11"/>
  <c r="C33" i="11"/>
  <c r="C36" i="26" s="1"/>
  <c r="A33" i="11"/>
  <c r="X32" i="11"/>
  <c r="W32" i="11"/>
  <c r="V32" i="11"/>
  <c r="E32" i="11"/>
  <c r="Q35" i="26" s="1"/>
  <c r="D32" i="11"/>
  <c r="D33" i="11" s="1"/>
  <c r="D34" i="11" s="1"/>
  <c r="D35" i="11" s="1"/>
  <c r="D36" i="11" s="1"/>
  <c r="D37" i="11" s="1"/>
  <c r="C32" i="11"/>
  <c r="C35" i="26" s="1"/>
  <c r="A32" i="11"/>
  <c r="X31" i="11"/>
  <c r="W31" i="11"/>
  <c r="V31" i="11"/>
  <c r="C31" i="11"/>
  <c r="C34" i="26" s="1"/>
  <c r="A31" i="11"/>
  <c r="X30" i="11"/>
  <c r="W30" i="11"/>
  <c r="V30" i="11"/>
  <c r="E30" i="11"/>
  <c r="Z31" i="11" s="1"/>
  <c r="D30" i="11"/>
  <c r="D31" i="11" s="1"/>
  <c r="C30" i="11"/>
  <c r="C33" i="26" s="1"/>
  <c r="A30" i="11"/>
  <c r="X29" i="11"/>
  <c r="W29" i="11"/>
  <c r="V29" i="11"/>
  <c r="C29" i="11"/>
  <c r="C32" i="26" s="1"/>
  <c r="A29" i="11"/>
  <c r="X28" i="11"/>
  <c r="W28" i="11"/>
  <c r="V28" i="11"/>
  <c r="C28" i="11"/>
  <c r="C31" i="26" s="1"/>
  <c r="A28" i="11"/>
  <c r="X27" i="11"/>
  <c r="W27" i="11"/>
  <c r="V27" i="11"/>
  <c r="C27" i="11"/>
  <c r="C30" i="26" s="1"/>
  <c r="A27" i="11"/>
  <c r="X26" i="11"/>
  <c r="W26" i="11"/>
  <c r="V26" i="11"/>
  <c r="C26" i="11"/>
  <c r="C29" i="26" s="1"/>
  <c r="A26" i="11"/>
  <c r="Z25" i="11"/>
  <c r="X25" i="11"/>
  <c r="W25" i="11"/>
  <c r="V25" i="11"/>
  <c r="E25" i="11"/>
  <c r="Z26" i="11" s="1"/>
  <c r="C25" i="11"/>
  <c r="C28" i="26" s="1"/>
  <c r="A25" i="11"/>
  <c r="X24" i="11"/>
  <c r="W24" i="11"/>
  <c r="V24" i="11"/>
  <c r="E24" i="11"/>
  <c r="Q27" i="26" s="1"/>
  <c r="D24" i="11"/>
  <c r="D25" i="11" s="1"/>
  <c r="D26" i="11" s="1"/>
  <c r="D27" i="11" s="1"/>
  <c r="D28" i="11" s="1"/>
  <c r="D29" i="11" s="1"/>
  <c r="C24" i="11"/>
  <c r="C27" i="26" s="1"/>
  <c r="A24" i="11"/>
  <c r="X23" i="11"/>
  <c r="W23" i="11"/>
  <c r="V23" i="11"/>
  <c r="C23" i="11"/>
  <c r="C26" i="26" s="1"/>
  <c r="A23" i="11"/>
  <c r="X22" i="11"/>
  <c r="W22" i="11"/>
  <c r="V22" i="11"/>
  <c r="C22" i="11"/>
  <c r="C25" i="26" s="1"/>
  <c r="A22" i="11"/>
  <c r="X21" i="11"/>
  <c r="W21" i="11"/>
  <c r="V21" i="11"/>
  <c r="D21" i="11"/>
  <c r="D22" i="11" s="1"/>
  <c r="D23" i="11" s="1"/>
  <c r="C21" i="11"/>
  <c r="C24" i="26" s="1"/>
  <c r="A21" i="11"/>
  <c r="X20" i="11"/>
  <c r="W20" i="11"/>
  <c r="V20" i="11"/>
  <c r="C20" i="11"/>
  <c r="C23" i="26" s="1"/>
  <c r="A20" i="11"/>
  <c r="X19" i="11"/>
  <c r="W19" i="11"/>
  <c r="V19" i="11"/>
  <c r="C19" i="11"/>
  <c r="C22" i="26" s="1"/>
  <c r="A19" i="11"/>
  <c r="X18" i="11"/>
  <c r="W18" i="11"/>
  <c r="V18" i="11"/>
  <c r="E18" i="11"/>
  <c r="D18" i="11"/>
  <c r="D19" i="11" s="1"/>
  <c r="D20" i="11" s="1"/>
  <c r="C18" i="11"/>
  <c r="C21" i="26" s="1"/>
  <c r="A18" i="11"/>
  <c r="X17" i="11"/>
  <c r="W17" i="11"/>
  <c r="V17" i="11"/>
  <c r="C17" i="11"/>
  <c r="C20" i="26" s="1"/>
  <c r="A17" i="11"/>
  <c r="X16" i="11"/>
  <c r="W16" i="11"/>
  <c r="V16" i="11"/>
  <c r="D16" i="11"/>
  <c r="D17" i="11" s="1"/>
  <c r="C16" i="11"/>
  <c r="C19" i="26" s="1"/>
  <c r="A16" i="11"/>
  <c r="X15" i="11"/>
  <c r="W15" i="11"/>
  <c r="V15" i="11"/>
  <c r="E15" i="11"/>
  <c r="D15" i="11"/>
  <c r="C15" i="11"/>
  <c r="C18" i="26" s="1"/>
  <c r="A15" i="11"/>
  <c r="X14" i="11"/>
  <c r="W14" i="11"/>
  <c r="V14" i="11"/>
  <c r="C14" i="11"/>
  <c r="C17" i="26" s="1"/>
  <c r="A14" i="11"/>
  <c r="X13" i="11"/>
  <c r="W13" i="11"/>
  <c r="V13" i="11"/>
  <c r="C13" i="11"/>
  <c r="C16" i="26" s="1"/>
  <c r="A13" i="11"/>
  <c r="X12" i="11"/>
  <c r="W12" i="11"/>
  <c r="V12" i="11"/>
  <c r="C12" i="11"/>
  <c r="C15" i="26" s="1"/>
  <c r="A12" i="11"/>
  <c r="X11" i="11"/>
  <c r="W11" i="11"/>
  <c r="V11" i="11"/>
  <c r="C11" i="11"/>
  <c r="C14" i="26" s="1"/>
  <c r="A11" i="11"/>
  <c r="X10" i="11"/>
  <c r="W10" i="11"/>
  <c r="V10" i="11"/>
  <c r="C10" i="11"/>
  <c r="C13" i="26" s="1"/>
  <c r="A10" i="11"/>
  <c r="X9" i="11"/>
  <c r="W9" i="11"/>
  <c r="V9" i="11"/>
  <c r="C9" i="11"/>
  <c r="C12" i="26" s="1"/>
  <c r="A9" i="11"/>
  <c r="X8" i="11"/>
  <c r="W8" i="11"/>
  <c r="V8" i="11"/>
  <c r="C8" i="11"/>
  <c r="C11" i="26" s="1"/>
  <c r="A8" i="11"/>
  <c r="X7" i="11"/>
  <c r="W7" i="11"/>
  <c r="V7" i="11"/>
  <c r="C7" i="11"/>
  <c r="C10" i="26" s="1"/>
  <c r="A7" i="11"/>
  <c r="X6" i="11"/>
  <c r="W6" i="11"/>
  <c r="V6" i="11"/>
  <c r="C6" i="11"/>
  <c r="C9" i="26" s="1"/>
  <c r="A6" i="11"/>
  <c r="X5" i="11"/>
  <c r="W5" i="11"/>
  <c r="V5" i="11"/>
  <c r="E5" i="11"/>
  <c r="D5" i="11"/>
  <c r="D6" i="11" s="1"/>
  <c r="D7" i="11" s="1"/>
  <c r="D8" i="11" s="1"/>
  <c r="D9" i="11" s="1"/>
  <c r="D10" i="11" s="1"/>
  <c r="D11" i="11" s="1"/>
  <c r="D12" i="11" s="1"/>
  <c r="D13" i="11" s="1"/>
  <c r="D14" i="11" s="1"/>
  <c r="C5" i="11"/>
  <c r="C8" i="26" s="1"/>
  <c r="A5" i="11"/>
  <c r="X4" i="11"/>
  <c r="W4" i="11"/>
  <c r="V4" i="11"/>
  <c r="C4" i="11"/>
  <c r="C7" i="26" s="1"/>
  <c r="A4" i="11"/>
  <c r="X3" i="11"/>
  <c r="W3" i="11"/>
  <c r="V3" i="11"/>
  <c r="C3" i="11"/>
  <c r="C6" i="26" s="1"/>
  <c r="A3" i="11"/>
  <c r="E2" i="11"/>
  <c r="Z3" i="11" s="1"/>
  <c r="D2" i="11"/>
  <c r="D3" i="11" s="1"/>
  <c r="D4" i="11" s="1"/>
  <c r="I409" i="8"/>
  <c r="F409" i="8"/>
  <c r="E409" i="8"/>
  <c r="D409" i="8"/>
  <c r="H409" i="8" s="1"/>
  <c r="I408" i="8"/>
  <c r="F408" i="8"/>
  <c r="E408" i="8"/>
  <c r="D408" i="8"/>
  <c r="H408" i="8" s="1"/>
  <c r="I407" i="8"/>
  <c r="F407" i="8"/>
  <c r="E407" i="8"/>
  <c r="D407" i="8"/>
  <c r="H407" i="8" s="1"/>
  <c r="I406" i="8"/>
  <c r="F406" i="8"/>
  <c r="E406" i="8"/>
  <c r="D406" i="8"/>
  <c r="H406" i="8" s="1"/>
  <c r="I405" i="8"/>
  <c r="F405" i="8"/>
  <c r="E405" i="8"/>
  <c r="D405" i="8"/>
  <c r="H405" i="8" s="1"/>
  <c r="I404" i="8"/>
  <c r="F404" i="8"/>
  <c r="E404" i="8"/>
  <c r="D404" i="8"/>
  <c r="H404" i="8" s="1"/>
  <c r="I403" i="8"/>
  <c r="F403" i="8"/>
  <c r="E403" i="8"/>
  <c r="D403" i="8"/>
  <c r="H403" i="8" s="1"/>
  <c r="I402" i="8"/>
  <c r="F402" i="8"/>
  <c r="E402" i="8"/>
  <c r="D402" i="8"/>
  <c r="H402" i="8" s="1"/>
  <c r="I401" i="8"/>
  <c r="F401" i="8"/>
  <c r="E401" i="8"/>
  <c r="D401" i="8"/>
  <c r="H401" i="8" s="1"/>
  <c r="I400" i="8"/>
  <c r="F400" i="8"/>
  <c r="E400" i="8"/>
  <c r="D400" i="8"/>
  <c r="H400" i="8" s="1"/>
  <c r="I399" i="8"/>
  <c r="F399" i="8"/>
  <c r="E399" i="8"/>
  <c r="D399" i="8"/>
  <c r="H399" i="8" s="1"/>
  <c r="I398" i="8"/>
  <c r="F398" i="8"/>
  <c r="E398" i="8"/>
  <c r="D398" i="8"/>
  <c r="H398" i="8" s="1"/>
  <c r="I397" i="8"/>
  <c r="F397" i="8"/>
  <c r="E397" i="8"/>
  <c r="D397" i="8"/>
  <c r="H397" i="8" s="1"/>
  <c r="I396" i="8"/>
  <c r="F396" i="8"/>
  <c r="E396" i="8"/>
  <c r="D396" i="8"/>
  <c r="H396" i="8" s="1"/>
  <c r="I395" i="8"/>
  <c r="F395" i="8"/>
  <c r="E395" i="8"/>
  <c r="D395" i="8"/>
  <c r="H395" i="8" s="1"/>
  <c r="I394" i="8"/>
  <c r="F394" i="8"/>
  <c r="E394" i="8"/>
  <c r="D394" i="8"/>
  <c r="H394" i="8" s="1"/>
  <c r="I393" i="8"/>
  <c r="F393" i="8"/>
  <c r="E393" i="8"/>
  <c r="D393" i="8"/>
  <c r="H393" i="8" s="1"/>
  <c r="I392" i="8"/>
  <c r="F392" i="8"/>
  <c r="E392" i="8"/>
  <c r="D392" i="8"/>
  <c r="H392" i="8" s="1"/>
  <c r="I391" i="8"/>
  <c r="F391" i="8"/>
  <c r="E391" i="8"/>
  <c r="D391" i="8"/>
  <c r="H391" i="8" s="1"/>
  <c r="I390" i="8"/>
  <c r="F390" i="8"/>
  <c r="E390" i="8"/>
  <c r="D390" i="8"/>
  <c r="H390" i="8" s="1"/>
  <c r="I389" i="8"/>
  <c r="F389" i="8"/>
  <c r="E389" i="8"/>
  <c r="D389" i="8"/>
  <c r="H389" i="8" s="1"/>
  <c r="I388" i="8"/>
  <c r="F388" i="8"/>
  <c r="E388" i="8"/>
  <c r="D388" i="8"/>
  <c r="H388" i="8" s="1"/>
  <c r="I387" i="8"/>
  <c r="F387" i="8"/>
  <c r="E387" i="8"/>
  <c r="D387" i="8"/>
  <c r="H387" i="8" s="1"/>
  <c r="I386" i="8"/>
  <c r="F386" i="8"/>
  <c r="E386" i="8"/>
  <c r="D386" i="8"/>
  <c r="H386" i="8" s="1"/>
  <c r="I385" i="8"/>
  <c r="F385" i="8"/>
  <c r="E385" i="8"/>
  <c r="D385" i="8"/>
  <c r="H385" i="8" s="1"/>
  <c r="I384" i="8"/>
  <c r="F384" i="8"/>
  <c r="E384" i="8"/>
  <c r="D384" i="8"/>
  <c r="H384" i="8" s="1"/>
  <c r="I383" i="8"/>
  <c r="F383" i="8"/>
  <c r="E383" i="8"/>
  <c r="D383" i="8"/>
  <c r="H383" i="8" s="1"/>
  <c r="I382" i="8"/>
  <c r="F382" i="8"/>
  <c r="E382" i="8"/>
  <c r="D382" i="8"/>
  <c r="H382" i="8" s="1"/>
  <c r="I381" i="8"/>
  <c r="F381" i="8"/>
  <c r="E381" i="8"/>
  <c r="D381" i="8"/>
  <c r="H381" i="8" s="1"/>
  <c r="I380" i="8"/>
  <c r="F380" i="8"/>
  <c r="E380" i="8"/>
  <c r="D380" i="8"/>
  <c r="H380" i="8" s="1"/>
  <c r="I379" i="8"/>
  <c r="F379" i="8"/>
  <c r="E379" i="8"/>
  <c r="D379" i="8"/>
  <c r="H379" i="8" s="1"/>
  <c r="I378" i="8"/>
  <c r="F378" i="8"/>
  <c r="E378" i="8"/>
  <c r="D378" i="8"/>
  <c r="H378" i="8" s="1"/>
  <c r="I377" i="8"/>
  <c r="F377" i="8"/>
  <c r="E377" i="8"/>
  <c r="D377" i="8"/>
  <c r="H377" i="8" s="1"/>
  <c r="I376" i="8"/>
  <c r="F376" i="8"/>
  <c r="E376" i="8"/>
  <c r="D376" i="8"/>
  <c r="H376" i="8" s="1"/>
  <c r="I375" i="8"/>
  <c r="F375" i="8"/>
  <c r="E375" i="8"/>
  <c r="D375" i="8"/>
  <c r="H375" i="8" s="1"/>
  <c r="I374" i="8"/>
  <c r="F374" i="8"/>
  <c r="E374" i="8"/>
  <c r="D374" i="8"/>
  <c r="H374" i="8" s="1"/>
  <c r="I373" i="8"/>
  <c r="F373" i="8"/>
  <c r="E373" i="8"/>
  <c r="D373" i="8"/>
  <c r="H373" i="8" s="1"/>
  <c r="I372" i="8"/>
  <c r="F372" i="8"/>
  <c r="E372" i="8"/>
  <c r="D372" i="8"/>
  <c r="H372" i="8" s="1"/>
  <c r="I371" i="8"/>
  <c r="F371" i="8"/>
  <c r="E371" i="8"/>
  <c r="D371" i="8"/>
  <c r="H371" i="8" s="1"/>
  <c r="I370" i="8"/>
  <c r="F370" i="8"/>
  <c r="E370" i="8"/>
  <c r="D370" i="8"/>
  <c r="H370" i="8" s="1"/>
  <c r="I369" i="8"/>
  <c r="F369" i="8"/>
  <c r="E369" i="8"/>
  <c r="D369" i="8"/>
  <c r="H369" i="8" s="1"/>
  <c r="I368" i="8"/>
  <c r="F368" i="8"/>
  <c r="E368" i="8"/>
  <c r="D368" i="8"/>
  <c r="H368" i="8" s="1"/>
  <c r="I367" i="8"/>
  <c r="F367" i="8"/>
  <c r="E367" i="8"/>
  <c r="D367" i="8"/>
  <c r="H367" i="8" s="1"/>
  <c r="I366" i="8"/>
  <c r="F366" i="8"/>
  <c r="E366" i="8"/>
  <c r="D366" i="8"/>
  <c r="H366" i="8" s="1"/>
  <c r="I365" i="8"/>
  <c r="F365" i="8"/>
  <c r="E365" i="8"/>
  <c r="D365" i="8"/>
  <c r="H365" i="8" s="1"/>
  <c r="I364" i="8"/>
  <c r="F364" i="8"/>
  <c r="E364" i="8"/>
  <c r="D364" i="8"/>
  <c r="H364" i="8" s="1"/>
  <c r="I363" i="8"/>
  <c r="F363" i="8"/>
  <c r="E363" i="8"/>
  <c r="D363" i="8"/>
  <c r="H363" i="8" s="1"/>
  <c r="I362" i="8"/>
  <c r="F362" i="8"/>
  <c r="E362" i="8"/>
  <c r="D362" i="8"/>
  <c r="H362" i="8" s="1"/>
  <c r="I361" i="8"/>
  <c r="F361" i="8"/>
  <c r="E361" i="8"/>
  <c r="D361" i="8"/>
  <c r="H361" i="8" s="1"/>
  <c r="I360" i="8"/>
  <c r="F360" i="8"/>
  <c r="E360" i="8"/>
  <c r="D360" i="8"/>
  <c r="H360" i="8" s="1"/>
  <c r="I359" i="8"/>
  <c r="F359" i="8"/>
  <c r="E359" i="8"/>
  <c r="D359" i="8"/>
  <c r="H359" i="8" s="1"/>
  <c r="I358" i="8"/>
  <c r="F358" i="8"/>
  <c r="E358" i="8"/>
  <c r="D358" i="8"/>
  <c r="H358" i="8" s="1"/>
  <c r="I357" i="8"/>
  <c r="F357" i="8"/>
  <c r="E357" i="8"/>
  <c r="D357" i="8"/>
  <c r="H357" i="8" s="1"/>
  <c r="I356" i="8"/>
  <c r="F356" i="8"/>
  <c r="E356" i="8"/>
  <c r="D356" i="8"/>
  <c r="H356" i="8" s="1"/>
  <c r="I355" i="8"/>
  <c r="F355" i="8"/>
  <c r="E355" i="8"/>
  <c r="D355" i="8"/>
  <c r="H355" i="8" s="1"/>
  <c r="I354" i="8"/>
  <c r="F354" i="8"/>
  <c r="E354" i="8"/>
  <c r="D354" i="8"/>
  <c r="H354" i="8" s="1"/>
  <c r="I353" i="8"/>
  <c r="F353" i="8"/>
  <c r="E353" i="8"/>
  <c r="D353" i="8"/>
  <c r="H353" i="8" s="1"/>
  <c r="I352" i="8"/>
  <c r="F352" i="8"/>
  <c r="E352" i="8"/>
  <c r="D352" i="8"/>
  <c r="H352" i="8" s="1"/>
  <c r="I351" i="8"/>
  <c r="F351" i="8"/>
  <c r="E351" i="8"/>
  <c r="D351" i="8"/>
  <c r="H351" i="8" s="1"/>
  <c r="I350" i="8"/>
  <c r="F350" i="8"/>
  <c r="E350" i="8"/>
  <c r="D350" i="8"/>
  <c r="H350" i="8" s="1"/>
  <c r="I349" i="8"/>
  <c r="F349" i="8"/>
  <c r="E349" i="8"/>
  <c r="D349" i="8"/>
  <c r="H349" i="8" s="1"/>
  <c r="I348" i="8"/>
  <c r="F348" i="8"/>
  <c r="E348" i="8"/>
  <c r="D348" i="8"/>
  <c r="H348" i="8" s="1"/>
  <c r="I347" i="8"/>
  <c r="F347" i="8"/>
  <c r="E347" i="8"/>
  <c r="D347" i="8"/>
  <c r="H347" i="8" s="1"/>
  <c r="I346" i="8"/>
  <c r="F346" i="8"/>
  <c r="E346" i="8"/>
  <c r="D346" i="8"/>
  <c r="H346" i="8" s="1"/>
  <c r="I345" i="8"/>
  <c r="F345" i="8"/>
  <c r="E345" i="8"/>
  <c r="D345" i="8"/>
  <c r="H345" i="8" s="1"/>
  <c r="I344" i="8"/>
  <c r="F344" i="8"/>
  <c r="E344" i="8"/>
  <c r="D344" i="8"/>
  <c r="H344" i="8" s="1"/>
  <c r="I343" i="8"/>
  <c r="F343" i="8"/>
  <c r="E343" i="8"/>
  <c r="D343" i="8"/>
  <c r="H343" i="8" s="1"/>
  <c r="I342" i="8"/>
  <c r="F342" i="8"/>
  <c r="E342" i="8"/>
  <c r="D342" i="8"/>
  <c r="H342" i="8" s="1"/>
  <c r="I341" i="8"/>
  <c r="F341" i="8"/>
  <c r="E341" i="8"/>
  <c r="D341" i="8"/>
  <c r="H341" i="8" s="1"/>
  <c r="I340" i="8"/>
  <c r="F340" i="8"/>
  <c r="E340" i="8"/>
  <c r="D340" i="8"/>
  <c r="H340" i="8" s="1"/>
  <c r="I339" i="8"/>
  <c r="F339" i="8"/>
  <c r="E339" i="8"/>
  <c r="D339" i="8"/>
  <c r="H339" i="8" s="1"/>
  <c r="I338" i="8"/>
  <c r="F338" i="8"/>
  <c r="E338" i="8"/>
  <c r="D338" i="8"/>
  <c r="H338" i="8" s="1"/>
  <c r="I337" i="8"/>
  <c r="F337" i="8"/>
  <c r="E337" i="8"/>
  <c r="D337" i="8"/>
  <c r="H337" i="8" s="1"/>
  <c r="I336" i="8"/>
  <c r="F336" i="8"/>
  <c r="E336" i="8"/>
  <c r="D336" i="8"/>
  <c r="H336" i="8" s="1"/>
  <c r="I335" i="8"/>
  <c r="F335" i="8"/>
  <c r="E335" i="8"/>
  <c r="D335" i="8"/>
  <c r="H335" i="8" s="1"/>
  <c r="I334" i="8"/>
  <c r="F334" i="8"/>
  <c r="E334" i="8"/>
  <c r="D334" i="8"/>
  <c r="H334" i="8" s="1"/>
  <c r="I333" i="8"/>
  <c r="F333" i="8"/>
  <c r="E333" i="8"/>
  <c r="D333" i="8"/>
  <c r="H333" i="8" s="1"/>
  <c r="I332" i="8"/>
  <c r="F332" i="8"/>
  <c r="E332" i="8"/>
  <c r="D332" i="8"/>
  <c r="H332" i="8" s="1"/>
  <c r="I331" i="8"/>
  <c r="F331" i="8"/>
  <c r="E331" i="8"/>
  <c r="D331" i="8"/>
  <c r="H331" i="8" s="1"/>
  <c r="I330" i="8"/>
  <c r="F330" i="8"/>
  <c r="E330" i="8"/>
  <c r="D330" i="8"/>
  <c r="H330" i="8" s="1"/>
  <c r="I329" i="8"/>
  <c r="F329" i="8"/>
  <c r="E329" i="8"/>
  <c r="D329" i="8"/>
  <c r="H329" i="8" s="1"/>
  <c r="I328" i="8"/>
  <c r="F328" i="8"/>
  <c r="E328" i="8"/>
  <c r="D328" i="8"/>
  <c r="H328" i="8" s="1"/>
  <c r="I327" i="8"/>
  <c r="F327" i="8"/>
  <c r="E327" i="8"/>
  <c r="D327" i="8"/>
  <c r="H327" i="8" s="1"/>
  <c r="I326" i="8"/>
  <c r="F326" i="8"/>
  <c r="E326" i="8"/>
  <c r="D326" i="8"/>
  <c r="H326" i="8" s="1"/>
  <c r="I325" i="8"/>
  <c r="F325" i="8"/>
  <c r="E325" i="8"/>
  <c r="D325" i="8"/>
  <c r="H325" i="8" s="1"/>
  <c r="I324" i="8"/>
  <c r="F324" i="8"/>
  <c r="E324" i="8"/>
  <c r="D324" i="8"/>
  <c r="H324" i="8" s="1"/>
  <c r="I323" i="8"/>
  <c r="F323" i="8"/>
  <c r="E323" i="8"/>
  <c r="D323" i="8"/>
  <c r="H323" i="8" s="1"/>
  <c r="I322" i="8"/>
  <c r="F322" i="8"/>
  <c r="E322" i="8"/>
  <c r="D322" i="8"/>
  <c r="H322" i="8" s="1"/>
  <c r="I321" i="8"/>
  <c r="F321" i="8"/>
  <c r="E321" i="8"/>
  <c r="D321" i="8"/>
  <c r="H321" i="8" s="1"/>
  <c r="I320" i="8"/>
  <c r="F320" i="8"/>
  <c r="E320" i="8"/>
  <c r="D320" i="8"/>
  <c r="H320" i="8" s="1"/>
  <c r="I319" i="8"/>
  <c r="F319" i="8"/>
  <c r="E319" i="8"/>
  <c r="D319" i="8"/>
  <c r="H319" i="8" s="1"/>
  <c r="I318" i="8"/>
  <c r="F318" i="8"/>
  <c r="E318" i="8"/>
  <c r="D318" i="8"/>
  <c r="H318" i="8" s="1"/>
  <c r="I317" i="8"/>
  <c r="F317" i="8"/>
  <c r="E317" i="8"/>
  <c r="D317" i="8"/>
  <c r="H317" i="8" s="1"/>
  <c r="I316" i="8"/>
  <c r="F316" i="8"/>
  <c r="E316" i="8"/>
  <c r="D316" i="8"/>
  <c r="H316" i="8" s="1"/>
  <c r="I315" i="8"/>
  <c r="F315" i="8"/>
  <c r="E315" i="8"/>
  <c r="D315" i="8"/>
  <c r="H315" i="8" s="1"/>
  <c r="I314" i="8"/>
  <c r="F314" i="8"/>
  <c r="E314" i="8"/>
  <c r="D314" i="8"/>
  <c r="H314" i="8" s="1"/>
  <c r="I313" i="8"/>
  <c r="F313" i="8"/>
  <c r="E313" i="8"/>
  <c r="D313" i="8"/>
  <c r="H313" i="8" s="1"/>
  <c r="I312" i="8"/>
  <c r="F312" i="8"/>
  <c r="E312" i="8"/>
  <c r="D312" i="8"/>
  <c r="H312" i="8" s="1"/>
  <c r="I311" i="8"/>
  <c r="F311" i="8"/>
  <c r="E311" i="8"/>
  <c r="D311" i="8"/>
  <c r="H311" i="8" s="1"/>
  <c r="I310" i="8"/>
  <c r="F310" i="8"/>
  <c r="E310" i="8"/>
  <c r="D310" i="8"/>
  <c r="H310" i="8" s="1"/>
  <c r="I309" i="8"/>
  <c r="F309" i="8"/>
  <c r="E309" i="8"/>
  <c r="D309" i="8"/>
  <c r="H309" i="8" s="1"/>
  <c r="I308" i="8"/>
  <c r="F308" i="8"/>
  <c r="E308" i="8"/>
  <c r="D308" i="8"/>
  <c r="H308" i="8" s="1"/>
  <c r="I307" i="8"/>
  <c r="F307" i="8"/>
  <c r="E307" i="8"/>
  <c r="D307" i="8"/>
  <c r="H307" i="8" s="1"/>
  <c r="I306" i="8"/>
  <c r="F306" i="8"/>
  <c r="E306" i="8"/>
  <c r="D306" i="8"/>
  <c r="H306" i="8" s="1"/>
  <c r="I305" i="8"/>
  <c r="F305" i="8"/>
  <c r="E305" i="8"/>
  <c r="D305" i="8"/>
  <c r="H305" i="8" s="1"/>
  <c r="I304" i="8"/>
  <c r="F304" i="8"/>
  <c r="E304" i="8"/>
  <c r="D304" i="8"/>
  <c r="H304" i="8" s="1"/>
  <c r="I303" i="8"/>
  <c r="F303" i="8"/>
  <c r="E303" i="8"/>
  <c r="D303" i="8"/>
  <c r="H303" i="8" s="1"/>
  <c r="I302" i="8"/>
  <c r="F302" i="8"/>
  <c r="E302" i="8"/>
  <c r="D302" i="8"/>
  <c r="H302" i="8" s="1"/>
  <c r="I301" i="8"/>
  <c r="F301" i="8"/>
  <c r="E301" i="8"/>
  <c r="D301" i="8"/>
  <c r="H301" i="8" s="1"/>
  <c r="I300" i="8"/>
  <c r="F300" i="8"/>
  <c r="E300" i="8"/>
  <c r="D300" i="8"/>
  <c r="H300" i="8" s="1"/>
  <c r="I299" i="8"/>
  <c r="F299" i="8"/>
  <c r="E299" i="8"/>
  <c r="D299" i="8"/>
  <c r="H299" i="8" s="1"/>
  <c r="I298" i="8"/>
  <c r="F298" i="8"/>
  <c r="E298" i="8"/>
  <c r="D298" i="8"/>
  <c r="H298" i="8" s="1"/>
  <c r="I297" i="8"/>
  <c r="F297" i="8"/>
  <c r="E297" i="8"/>
  <c r="D297" i="8"/>
  <c r="H297" i="8" s="1"/>
  <c r="I296" i="8"/>
  <c r="F296" i="8"/>
  <c r="E296" i="8"/>
  <c r="D296" i="8"/>
  <c r="H296" i="8" s="1"/>
  <c r="I295" i="8"/>
  <c r="F295" i="8"/>
  <c r="E295" i="8"/>
  <c r="D295" i="8"/>
  <c r="H295" i="8" s="1"/>
  <c r="I294" i="8"/>
  <c r="F294" i="8"/>
  <c r="E294" i="8"/>
  <c r="D294" i="8"/>
  <c r="H294" i="8" s="1"/>
  <c r="I293" i="8"/>
  <c r="F293" i="8"/>
  <c r="E293" i="8"/>
  <c r="D293" i="8"/>
  <c r="H293" i="8" s="1"/>
  <c r="I292" i="8"/>
  <c r="F292" i="8"/>
  <c r="E292" i="8"/>
  <c r="D292" i="8"/>
  <c r="H292" i="8" s="1"/>
  <c r="I291" i="8"/>
  <c r="F291" i="8"/>
  <c r="E291" i="8"/>
  <c r="D291" i="8"/>
  <c r="H291" i="8" s="1"/>
  <c r="I290" i="8"/>
  <c r="F290" i="8"/>
  <c r="E290" i="8"/>
  <c r="D290" i="8"/>
  <c r="H290" i="8" s="1"/>
  <c r="I289" i="8"/>
  <c r="F289" i="8"/>
  <c r="E289" i="8"/>
  <c r="D289" i="8"/>
  <c r="H289" i="8" s="1"/>
  <c r="I288" i="8"/>
  <c r="F288" i="8"/>
  <c r="E288" i="8"/>
  <c r="D288" i="8"/>
  <c r="H288" i="8" s="1"/>
  <c r="I287" i="8"/>
  <c r="F287" i="8"/>
  <c r="E287" i="8"/>
  <c r="D287" i="8"/>
  <c r="H287" i="8" s="1"/>
  <c r="I286" i="8"/>
  <c r="F286" i="8"/>
  <c r="E286" i="8"/>
  <c r="D286" i="8"/>
  <c r="H286" i="8" s="1"/>
  <c r="I285" i="8"/>
  <c r="F285" i="8"/>
  <c r="E285" i="8"/>
  <c r="D285" i="8"/>
  <c r="H285" i="8" s="1"/>
  <c r="I284" i="8"/>
  <c r="F284" i="8"/>
  <c r="E284" i="8"/>
  <c r="D284" i="8"/>
  <c r="H284" i="8" s="1"/>
  <c r="I283" i="8"/>
  <c r="F283" i="8"/>
  <c r="E283" i="8"/>
  <c r="D283" i="8"/>
  <c r="H283" i="8" s="1"/>
  <c r="I282" i="8"/>
  <c r="F282" i="8"/>
  <c r="E282" i="8"/>
  <c r="D282" i="8"/>
  <c r="H282" i="8" s="1"/>
  <c r="I281" i="8"/>
  <c r="F281" i="8"/>
  <c r="E281" i="8"/>
  <c r="D281" i="8"/>
  <c r="H281" i="8" s="1"/>
  <c r="I280" i="8"/>
  <c r="F280" i="8"/>
  <c r="E280" i="8"/>
  <c r="D280" i="8"/>
  <c r="H280" i="8" s="1"/>
  <c r="I279" i="8"/>
  <c r="F279" i="8"/>
  <c r="E279" i="8"/>
  <c r="D279" i="8"/>
  <c r="H279" i="8" s="1"/>
  <c r="I278" i="8"/>
  <c r="F278" i="8"/>
  <c r="E278" i="8"/>
  <c r="D278" i="8"/>
  <c r="H278" i="8" s="1"/>
  <c r="I277" i="8"/>
  <c r="F277" i="8"/>
  <c r="E277" i="8"/>
  <c r="D277" i="8"/>
  <c r="H277" i="8" s="1"/>
  <c r="I276" i="8"/>
  <c r="F276" i="8"/>
  <c r="E276" i="8"/>
  <c r="D276" i="8"/>
  <c r="H276" i="8" s="1"/>
  <c r="I275" i="8"/>
  <c r="F275" i="8"/>
  <c r="E275" i="8"/>
  <c r="D275" i="8"/>
  <c r="H275" i="8" s="1"/>
  <c r="I274" i="8"/>
  <c r="F274" i="8"/>
  <c r="E274" i="8"/>
  <c r="D274" i="8"/>
  <c r="H274" i="8" s="1"/>
  <c r="I273" i="8"/>
  <c r="F273" i="8"/>
  <c r="E273" i="8"/>
  <c r="D273" i="8"/>
  <c r="H273" i="8" s="1"/>
  <c r="I272" i="8"/>
  <c r="F272" i="8"/>
  <c r="E272" i="8"/>
  <c r="D272" i="8"/>
  <c r="H272" i="8" s="1"/>
  <c r="I271" i="8"/>
  <c r="F271" i="8"/>
  <c r="E271" i="8"/>
  <c r="D271" i="8"/>
  <c r="H271" i="8" s="1"/>
  <c r="I270" i="8"/>
  <c r="F270" i="8"/>
  <c r="E270" i="8"/>
  <c r="D270" i="8"/>
  <c r="H270" i="8" s="1"/>
  <c r="I269" i="8"/>
  <c r="F269" i="8"/>
  <c r="E269" i="8"/>
  <c r="D269" i="8"/>
  <c r="H269" i="8" s="1"/>
  <c r="I268" i="8"/>
  <c r="F268" i="8"/>
  <c r="E268" i="8"/>
  <c r="D268" i="8"/>
  <c r="H268" i="8" s="1"/>
  <c r="I267" i="8"/>
  <c r="F267" i="8"/>
  <c r="E267" i="8"/>
  <c r="D267" i="8"/>
  <c r="H267" i="8" s="1"/>
  <c r="I266" i="8"/>
  <c r="F266" i="8"/>
  <c r="E266" i="8"/>
  <c r="D266" i="8"/>
  <c r="H266" i="8" s="1"/>
  <c r="I265" i="8"/>
  <c r="F265" i="8"/>
  <c r="E265" i="8"/>
  <c r="D265" i="8"/>
  <c r="H265" i="8" s="1"/>
  <c r="I264" i="8"/>
  <c r="F264" i="8"/>
  <c r="E264" i="8"/>
  <c r="D264" i="8"/>
  <c r="H264" i="8" s="1"/>
  <c r="I263" i="8"/>
  <c r="F263" i="8"/>
  <c r="E263" i="8"/>
  <c r="D263" i="8"/>
  <c r="H263" i="8" s="1"/>
  <c r="I262" i="8"/>
  <c r="F262" i="8"/>
  <c r="E262" i="8"/>
  <c r="D262" i="8"/>
  <c r="H262" i="8" s="1"/>
  <c r="I261" i="8"/>
  <c r="F261" i="8"/>
  <c r="E261" i="8"/>
  <c r="D261" i="8"/>
  <c r="H261" i="8" s="1"/>
  <c r="I260" i="8"/>
  <c r="F260" i="8"/>
  <c r="E260" i="8"/>
  <c r="D260" i="8"/>
  <c r="H260" i="8" s="1"/>
  <c r="I259" i="8"/>
  <c r="F259" i="8"/>
  <c r="E259" i="8"/>
  <c r="D259" i="8"/>
  <c r="H259" i="8" s="1"/>
  <c r="I258" i="8"/>
  <c r="F258" i="8"/>
  <c r="E258" i="8"/>
  <c r="D258" i="8"/>
  <c r="H258" i="8" s="1"/>
  <c r="I257" i="8"/>
  <c r="F257" i="8"/>
  <c r="E257" i="8"/>
  <c r="D257" i="8"/>
  <c r="H257" i="8" s="1"/>
  <c r="I256" i="8"/>
  <c r="F256" i="8"/>
  <c r="E256" i="8"/>
  <c r="D256" i="8"/>
  <c r="H256" i="8" s="1"/>
  <c r="I255" i="8"/>
  <c r="F255" i="8"/>
  <c r="E255" i="8"/>
  <c r="D255" i="8"/>
  <c r="H255" i="8" s="1"/>
  <c r="I254" i="8"/>
  <c r="F254" i="8"/>
  <c r="E254" i="8"/>
  <c r="D254" i="8"/>
  <c r="H254" i="8" s="1"/>
  <c r="I253" i="8"/>
  <c r="F253" i="8"/>
  <c r="E253" i="8"/>
  <c r="D253" i="8"/>
  <c r="H253" i="8" s="1"/>
  <c r="I252" i="8"/>
  <c r="F252" i="8"/>
  <c r="E252" i="8"/>
  <c r="D252" i="8"/>
  <c r="H252" i="8" s="1"/>
  <c r="I251" i="8"/>
  <c r="F251" i="8"/>
  <c r="E251" i="8"/>
  <c r="D251" i="8"/>
  <c r="H251" i="8" s="1"/>
  <c r="I250" i="8"/>
  <c r="F250" i="8"/>
  <c r="E250" i="8"/>
  <c r="D250" i="8"/>
  <c r="H250" i="8" s="1"/>
  <c r="I249" i="8"/>
  <c r="F249" i="8"/>
  <c r="E249" i="8"/>
  <c r="D249" i="8"/>
  <c r="H249" i="8" s="1"/>
  <c r="I248" i="8"/>
  <c r="F248" i="8"/>
  <c r="E248" i="8"/>
  <c r="D248" i="8"/>
  <c r="H248" i="8" s="1"/>
  <c r="I247" i="8"/>
  <c r="F247" i="8"/>
  <c r="E247" i="8"/>
  <c r="D247" i="8"/>
  <c r="H247" i="8" s="1"/>
  <c r="I246" i="8"/>
  <c r="F246" i="8"/>
  <c r="E246" i="8"/>
  <c r="D246" i="8"/>
  <c r="H246" i="8" s="1"/>
  <c r="I245" i="8"/>
  <c r="F245" i="8"/>
  <c r="E245" i="8"/>
  <c r="D245" i="8"/>
  <c r="H245" i="8" s="1"/>
  <c r="I244" i="8"/>
  <c r="F244" i="8"/>
  <c r="E244" i="8"/>
  <c r="D244" i="8"/>
  <c r="H244" i="8" s="1"/>
  <c r="I243" i="8"/>
  <c r="H243" i="8"/>
  <c r="F243" i="8"/>
  <c r="E243" i="8"/>
  <c r="D243" i="8"/>
  <c r="I242" i="8"/>
  <c r="F242" i="8"/>
  <c r="E242" i="8"/>
  <c r="D242" i="8"/>
  <c r="H242" i="8" s="1"/>
  <c r="I241" i="8"/>
  <c r="F241" i="8"/>
  <c r="E241" i="8"/>
  <c r="D241" i="8"/>
  <c r="H241" i="8" s="1"/>
  <c r="I240" i="8"/>
  <c r="F240" i="8"/>
  <c r="E240" i="8"/>
  <c r="D240" i="8"/>
  <c r="H240" i="8" s="1"/>
  <c r="I239" i="8"/>
  <c r="F239" i="8"/>
  <c r="E239" i="8"/>
  <c r="D239" i="8"/>
  <c r="H239" i="8" s="1"/>
  <c r="I238" i="8"/>
  <c r="F238" i="8"/>
  <c r="E238" i="8"/>
  <c r="D238" i="8"/>
  <c r="H238" i="8" s="1"/>
  <c r="I237" i="8"/>
  <c r="F237" i="8"/>
  <c r="E237" i="8"/>
  <c r="D237" i="8"/>
  <c r="H237" i="8" s="1"/>
  <c r="I236" i="8"/>
  <c r="F236" i="8"/>
  <c r="E236" i="8"/>
  <c r="D236" i="8"/>
  <c r="H236" i="8" s="1"/>
  <c r="I235" i="8"/>
  <c r="F235" i="8"/>
  <c r="E235" i="8"/>
  <c r="D235" i="8"/>
  <c r="H235" i="8" s="1"/>
  <c r="I234" i="8"/>
  <c r="F234" i="8"/>
  <c r="E234" i="8"/>
  <c r="D234" i="8"/>
  <c r="H234" i="8" s="1"/>
  <c r="I233" i="8"/>
  <c r="F233" i="8"/>
  <c r="E233" i="8"/>
  <c r="D233" i="8"/>
  <c r="H233" i="8" s="1"/>
  <c r="I232" i="8"/>
  <c r="F232" i="8"/>
  <c r="E232" i="8"/>
  <c r="D232" i="8"/>
  <c r="H232" i="8" s="1"/>
  <c r="I231" i="8"/>
  <c r="F231" i="8"/>
  <c r="E231" i="8"/>
  <c r="D231" i="8"/>
  <c r="H231" i="8" s="1"/>
  <c r="I230" i="8"/>
  <c r="F230" i="8"/>
  <c r="E230" i="8"/>
  <c r="D230" i="8"/>
  <c r="H230" i="8" s="1"/>
  <c r="I229" i="8"/>
  <c r="F229" i="8"/>
  <c r="E229" i="8"/>
  <c r="D229" i="8"/>
  <c r="H229" i="8" s="1"/>
  <c r="I228" i="8"/>
  <c r="F228" i="8"/>
  <c r="E228" i="8"/>
  <c r="D228" i="8"/>
  <c r="H228" i="8" s="1"/>
  <c r="I227" i="8"/>
  <c r="F227" i="8"/>
  <c r="E227" i="8"/>
  <c r="D227" i="8"/>
  <c r="H227" i="8" s="1"/>
  <c r="I226" i="8"/>
  <c r="F226" i="8"/>
  <c r="E226" i="8"/>
  <c r="D226" i="8"/>
  <c r="H226" i="8" s="1"/>
  <c r="I225" i="8"/>
  <c r="F225" i="8"/>
  <c r="E225" i="8"/>
  <c r="D225" i="8"/>
  <c r="H225" i="8" s="1"/>
  <c r="I224" i="8"/>
  <c r="F224" i="8"/>
  <c r="E224" i="8"/>
  <c r="D224" i="8"/>
  <c r="H224" i="8" s="1"/>
  <c r="I223" i="8"/>
  <c r="F223" i="8"/>
  <c r="E223" i="8"/>
  <c r="D223" i="8"/>
  <c r="H223" i="8" s="1"/>
  <c r="I222" i="8"/>
  <c r="F222" i="8"/>
  <c r="E222" i="8"/>
  <c r="D222" i="8"/>
  <c r="H222" i="8" s="1"/>
  <c r="I221" i="8"/>
  <c r="F221" i="8"/>
  <c r="E221" i="8"/>
  <c r="D221" i="8"/>
  <c r="H221" i="8" s="1"/>
  <c r="I220" i="8"/>
  <c r="F220" i="8"/>
  <c r="E220" i="8"/>
  <c r="D220" i="8"/>
  <c r="H220" i="8" s="1"/>
  <c r="I219" i="8"/>
  <c r="F219" i="8"/>
  <c r="E219" i="8"/>
  <c r="D219" i="8"/>
  <c r="H219" i="8" s="1"/>
  <c r="I218" i="8"/>
  <c r="F218" i="8"/>
  <c r="E218" i="8"/>
  <c r="D218" i="8"/>
  <c r="H218" i="8" s="1"/>
  <c r="I217" i="8"/>
  <c r="F217" i="8"/>
  <c r="E217" i="8"/>
  <c r="D217" i="8"/>
  <c r="H217" i="8" s="1"/>
  <c r="I216" i="8"/>
  <c r="F216" i="8"/>
  <c r="E216" i="8"/>
  <c r="D216" i="8"/>
  <c r="H216" i="8" s="1"/>
  <c r="I215" i="8"/>
  <c r="F215" i="8"/>
  <c r="E215" i="8"/>
  <c r="D215" i="8"/>
  <c r="H215" i="8" s="1"/>
  <c r="I214" i="8"/>
  <c r="F214" i="8"/>
  <c r="E214" i="8"/>
  <c r="D214" i="8"/>
  <c r="H214" i="8" s="1"/>
  <c r="I213" i="8"/>
  <c r="F213" i="8"/>
  <c r="E213" i="8"/>
  <c r="D213" i="8"/>
  <c r="H213" i="8" s="1"/>
  <c r="I212" i="8"/>
  <c r="F212" i="8"/>
  <c r="E212" i="8"/>
  <c r="D212" i="8"/>
  <c r="H212" i="8" s="1"/>
  <c r="I211" i="8"/>
  <c r="F211" i="8"/>
  <c r="E211" i="8"/>
  <c r="D211" i="8"/>
  <c r="H211" i="8" s="1"/>
  <c r="I210" i="8"/>
  <c r="F210" i="8"/>
  <c r="E210" i="8"/>
  <c r="D210" i="8"/>
  <c r="H210" i="8" s="1"/>
  <c r="I209" i="8"/>
  <c r="F209" i="8"/>
  <c r="E209" i="8"/>
  <c r="D209" i="8"/>
  <c r="H209" i="8" s="1"/>
  <c r="I208" i="8"/>
  <c r="F208" i="8"/>
  <c r="E208" i="8"/>
  <c r="D208" i="8"/>
  <c r="H208" i="8" s="1"/>
  <c r="J207" i="8"/>
  <c r="I207" i="8"/>
  <c r="F207" i="8"/>
  <c r="E207" i="8"/>
  <c r="D207" i="8"/>
  <c r="H207" i="8" s="1"/>
  <c r="I206" i="8"/>
  <c r="F206" i="8"/>
  <c r="E206" i="8"/>
  <c r="D206" i="8"/>
  <c r="H206" i="8" s="1"/>
  <c r="I205" i="8"/>
  <c r="F205" i="8"/>
  <c r="E205" i="8"/>
  <c r="D205" i="8"/>
  <c r="H205" i="8" s="1"/>
  <c r="I204" i="8"/>
  <c r="F204" i="8"/>
  <c r="E204" i="8"/>
  <c r="D204" i="8"/>
  <c r="H204" i="8" s="1"/>
  <c r="I203" i="8"/>
  <c r="F203" i="8"/>
  <c r="E203" i="8"/>
  <c r="D203" i="8"/>
  <c r="H203" i="8" s="1"/>
  <c r="I202" i="8"/>
  <c r="F202" i="8"/>
  <c r="E202" i="8"/>
  <c r="D202" i="8"/>
  <c r="H202" i="8" s="1"/>
  <c r="I201" i="8"/>
  <c r="F201" i="8"/>
  <c r="E201" i="8"/>
  <c r="D201" i="8"/>
  <c r="H201" i="8" s="1"/>
  <c r="I200" i="8"/>
  <c r="F200" i="8"/>
  <c r="E200" i="8"/>
  <c r="D200" i="8"/>
  <c r="H200" i="8" s="1"/>
  <c r="I199" i="8"/>
  <c r="F199" i="8"/>
  <c r="E199" i="8"/>
  <c r="D199" i="8"/>
  <c r="H199" i="8" s="1"/>
  <c r="I198" i="8"/>
  <c r="F198" i="8"/>
  <c r="E198" i="8"/>
  <c r="D198" i="8"/>
  <c r="H198" i="8" s="1"/>
  <c r="I197" i="8"/>
  <c r="F197" i="8"/>
  <c r="E197" i="8"/>
  <c r="D197" i="8"/>
  <c r="H197" i="8" s="1"/>
  <c r="I196" i="8"/>
  <c r="F196" i="8"/>
  <c r="E196" i="8"/>
  <c r="D196" i="8"/>
  <c r="H196" i="8" s="1"/>
  <c r="I195" i="8"/>
  <c r="F195" i="8"/>
  <c r="E195" i="8"/>
  <c r="D195" i="8"/>
  <c r="H195" i="8" s="1"/>
  <c r="I194" i="8"/>
  <c r="F194" i="8"/>
  <c r="E194" i="8"/>
  <c r="D194" i="8"/>
  <c r="H194" i="8" s="1"/>
  <c r="I193" i="8"/>
  <c r="F193" i="8"/>
  <c r="E193" i="8"/>
  <c r="D193" i="8"/>
  <c r="H193" i="8" s="1"/>
  <c r="I192" i="8"/>
  <c r="F192" i="8"/>
  <c r="E192" i="8"/>
  <c r="D192" i="8"/>
  <c r="H192" i="8" s="1"/>
  <c r="I191" i="8"/>
  <c r="F191" i="8"/>
  <c r="E191" i="8"/>
  <c r="D191" i="8"/>
  <c r="H191" i="8" s="1"/>
  <c r="I190" i="8"/>
  <c r="F190" i="8"/>
  <c r="E190" i="8"/>
  <c r="D190" i="8"/>
  <c r="H190" i="8" s="1"/>
  <c r="I189" i="8"/>
  <c r="F189" i="8"/>
  <c r="E189" i="8"/>
  <c r="D189" i="8"/>
  <c r="H189" i="8" s="1"/>
  <c r="I188" i="8"/>
  <c r="F188" i="8"/>
  <c r="E188" i="8"/>
  <c r="D188" i="8"/>
  <c r="H188" i="8" s="1"/>
  <c r="I187" i="8"/>
  <c r="F187" i="8"/>
  <c r="E187" i="8"/>
  <c r="D187" i="8"/>
  <c r="H187" i="8" s="1"/>
  <c r="I186" i="8"/>
  <c r="F186" i="8"/>
  <c r="E186" i="8"/>
  <c r="D186" i="8"/>
  <c r="H186" i="8" s="1"/>
  <c r="I185" i="8"/>
  <c r="F185" i="8"/>
  <c r="E185" i="8"/>
  <c r="D185" i="8"/>
  <c r="H185" i="8" s="1"/>
  <c r="I184" i="8"/>
  <c r="F184" i="8"/>
  <c r="E184" i="8"/>
  <c r="D184" i="8"/>
  <c r="H184" i="8" s="1"/>
  <c r="I183" i="8"/>
  <c r="F183" i="8"/>
  <c r="E183" i="8"/>
  <c r="D183" i="8"/>
  <c r="H183" i="8" s="1"/>
  <c r="C179" i="8"/>
  <c r="G177" i="8"/>
  <c r="I177" i="8" s="1"/>
  <c r="G176" i="8"/>
  <c r="I176" i="8" s="1"/>
  <c r="C175" i="8"/>
  <c r="C174" i="8"/>
  <c r="E174" i="8" s="1"/>
  <c r="C166" i="8"/>
  <c r="C164" i="8"/>
  <c r="C163" i="8"/>
  <c r="C162" i="8"/>
  <c r="C161" i="8"/>
  <c r="C160" i="8"/>
  <c r="E160" i="8" s="1"/>
  <c r="C159" i="8"/>
  <c r="C158" i="8"/>
  <c r="C157" i="8"/>
  <c r="C156" i="8"/>
  <c r="C155" i="8"/>
  <c r="E155" i="8" s="1"/>
  <c r="C150" i="8"/>
  <c r="C149" i="8"/>
  <c r="E149" i="8" s="1"/>
  <c r="C148" i="8"/>
  <c r="D148" i="8" s="1"/>
  <c r="H148" i="8" s="1"/>
  <c r="C147" i="8"/>
  <c r="C146" i="8"/>
  <c r="F146" i="8" s="1"/>
  <c r="C145" i="8"/>
  <c r="E145" i="8" s="1"/>
  <c r="C144" i="8"/>
  <c r="F144" i="8" s="1"/>
  <c r="C143" i="8"/>
  <c r="C142" i="8"/>
  <c r="D142" i="8" s="1"/>
  <c r="H142" i="8" s="1"/>
  <c r="C141" i="8"/>
  <c r="C140" i="8"/>
  <c r="C139" i="8"/>
  <c r="D139" i="8" s="1"/>
  <c r="H139" i="8" s="1"/>
  <c r="C138" i="8"/>
  <c r="E138" i="8" s="1"/>
  <c r="C137" i="8"/>
  <c r="D137" i="8" s="1"/>
  <c r="H137" i="8" s="1"/>
  <c r="C136" i="8"/>
  <c r="F136" i="8" s="1"/>
  <c r="C135" i="8"/>
  <c r="C134" i="8"/>
  <c r="E134" i="8" s="1"/>
  <c r="G133" i="8"/>
  <c r="I133" i="8" s="1"/>
  <c r="C132" i="8"/>
  <c r="C131" i="8"/>
  <c r="C130" i="8"/>
  <c r="E130" i="8" s="1"/>
  <c r="C124" i="8"/>
  <c r="E124" i="8" s="1"/>
  <c r="C123" i="8"/>
  <c r="C122" i="8"/>
  <c r="E122" i="8" s="1"/>
  <c r="C121" i="8"/>
  <c r="D121" i="8" s="1"/>
  <c r="H121" i="8" s="1"/>
  <c r="C120" i="8"/>
  <c r="F120" i="8" s="1"/>
  <c r="C119" i="8"/>
  <c r="E119" i="8" s="1"/>
  <c r="C118" i="8"/>
  <c r="C117" i="8"/>
  <c r="E117" i="8" s="1"/>
  <c r="C116" i="8"/>
  <c r="F116" i="8" s="1"/>
  <c r="C115" i="8"/>
  <c r="E115" i="8" s="1"/>
  <c r="C114" i="8"/>
  <c r="F114" i="8" s="1"/>
  <c r="C113" i="8"/>
  <c r="F113" i="8" s="1"/>
  <c r="C112" i="8"/>
  <c r="F112" i="8" s="1"/>
  <c r="C111" i="8"/>
  <c r="E111" i="8" s="1"/>
  <c r="C110" i="8"/>
  <c r="F110" i="8" s="1"/>
  <c r="C109" i="8"/>
  <c r="C108" i="8"/>
  <c r="D108" i="8" s="1"/>
  <c r="C107" i="8"/>
  <c r="F107" i="8" s="1"/>
  <c r="C106" i="8"/>
  <c r="C105" i="8"/>
  <c r="F105" i="8" s="1"/>
  <c r="C104" i="8"/>
  <c r="F104" i="8" s="1"/>
  <c r="C103" i="8"/>
  <c r="F103" i="8" s="1"/>
  <c r="C102" i="8"/>
  <c r="F102" i="8" s="1"/>
  <c r="C101" i="8"/>
  <c r="C100" i="8"/>
  <c r="C99" i="8"/>
  <c r="E99" i="8" s="1"/>
  <c r="C98" i="8"/>
  <c r="C97" i="8"/>
  <c r="C96" i="8"/>
  <c r="C95" i="8"/>
  <c r="F95" i="8" s="1"/>
  <c r="C94" i="8"/>
  <c r="C93" i="8"/>
  <c r="F93" i="8" s="1"/>
  <c r="C92" i="8"/>
  <c r="D92" i="8" s="1"/>
  <c r="C91" i="8"/>
  <c r="D91" i="8" s="1"/>
  <c r="C90" i="8"/>
  <c r="E90" i="8" s="1"/>
  <c r="C89" i="8"/>
  <c r="D89" i="8" s="1"/>
  <c r="C88" i="8"/>
  <c r="E88" i="8" s="1"/>
  <c r="C87" i="8"/>
  <c r="C86" i="8"/>
  <c r="E86" i="8" s="1"/>
  <c r="C85" i="8"/>
  <c r="D85" i="8" s="1"/>
  <c r="C84" i="8"/>
  <c r="E84" i="8" s="1"/>
  <c r="C83" i="8"/>
  <c r="F83" i="8" s="1"/>
  <c r="C82" i="8"/>
  <c r="C81" i="8"/>
  <c r="F81" i="8" s="1"/>
  <c r="C80" i="8"/>
  <c r="C79" i="8"/>
  <c r="D79" i="8" s="1"/>
  <c r="C78" i="8"/>
  <c r="C77" i="8"/>
  <c r="F77" i="8" s="1"/>
  <c r="C76" i="8"/>
  <c r="E76" i="8" s="1"/>
  <c r="C75" i="8"/>
  <c r="F75" i="8" s="1"/>
  <c r="C74" i="8"/>
  <c r="C73" i="8"/>
  <c r="F73" i="8" s="1"/>
  <c r="C72" i="8"/>
  <c r="D72" i="8" s="1"/>
  <c r="C71" i="8"/>
  <c r="E71" i="8" s="1"/>
  <c r="C70" i="8"/>
  <c r="E70" i="8" s="1"/>
  <c r="C69" i="8"/>
  <c r="D69" i="8" s="1"/>
  <c r="C68" i="8"/>
  <c r="D68" i="8" s="1"/>
  <c r="C67" i="8"/>
  <c r="F67" i="8" s="1"/>
  <c r="C66" i="8"/>
  <c r="C65" i="8"/>
  <c r="F65" i="8" s="1"/>
  <c r="C64" i="8"/>
  <c r="D64" i="8" s="1"/>
  <c r="C63" i="8"/>
  <c r="E63" i="8" s="1"/>
  <c r="C62" i="8"/>
  <c r="E62" i="8" s="1"/>
  <c r="C61" i="8"/>
  <c r="C60" i="8"/>
  <c r="C59" i="8"/>
  <c r="E59" i="8" s="1"/>
  <c r="C58" i="8"/>
  <c r="F58" i="8" s="1"/>
  <c r="C57" i="8"/>
  <c r="C56" i="8"/>
  <c r="C55" i="8"/>
  <c r="D55" i="8" s="1"/>
  <c r="C54" i="8"/>
  <c r="E54" i="8" s="1"/>
  <c r="C53" i="8"/>
  <c r="F53" i="8" s="1"/>
  <c r="C52" i="8"/>
  <c r="C51" i="8"/>
  <c r="C50" i="8"/>
  <c r="D50" i="8" s="1"/>
  <c r="C49" i="8"/>
  <c r="F49" i="8" s="1"/>
  <c r="C48" i="8"/>
  <c r="E48" i="8" s="1"/>
  <c r="C47" i="8"/>
  <c r="F47" i="8" s="1"/>
  <c r="C46" i="8"/>
  <c r="C45" i="8"/>
  <c r="E45" i="8" s="1"/>
  <c r="C44" i="8"/>
  <c r="F44" i="8" s="1"/>
  <c r="C43" i="8"/>
  <c r="E43" i="8" s="1"/>
  <c r="C42" i="8"/>
  <c r="C41" i="8"/>
  <c r="E41" i="8" s="1"/>
  <c r="C40" i="8"/>
  <c r="C39" i="8"/>
  <c r="E39" i="8" s="1"/>
  <c r="C38" i="8"/>
  <c r="D38" i="8" s="1"/>
  <c r="C37" i="8"/>
  <c r="D37" i="8" s="1"/>
  <c r="C36" i="8"/>
  <c r="E36" i="8" s="1"/>
  <c r="C35" i="8"/>
  <c r="C34" i="8"/>
  <c r="E34" i="8" s="1"/>
  <c r="C33" i="8"/>
  <c r="F33" i="8" s="1"/>
  <c r="C32" i="8"/>
  <c r="E32" i="8" s="1"/>
  <c r="C31" i="8"/>
  <c r="E31" i="8" s="1"/>
  <c r="C30" i="8"/>
  <c r="C29" i="8"/>
  <c r="E29" i="8" s="1"/>
  <c r="C28" i="8"/>
  <c r="F28" i="8" s="1"/>
  <c r="C27" i="8"/>
  <c r="F27" i="8" s="1"/>
  <c r="C26" i="8"/>
  <c r="F26" i="8" s="1"/>
  <c r="C25" i="8"/>
  <c r="F25" i="8" s="1"/>
  <c r="C24" i="8"/>
  <c r="C23" i="8"/>
  <c r="E23" i="8" s="1"/>
  <c r="C22" i="8"/>
  <c r="C21" i="8"/>
  <c r="D21" i="8" s="1"/>
  <c r="C20" i="8"/>
  <c r="E20" i="8" s="1"/>
  <c r="C19" i="8"/>
  <c r="C18" i="8"/>
  <c r="F18" i="8" s="1"/>
  <c r="C17" i="8"/>
  <c r="C16" i="8"/>
  <c r="F16" i="8" s="1"/>
  <c r="C15" i="8"/>
  <c r="F15" i="8" s="1"/>
  <c r="C14" i="8"/>
  <c r="E14" i="8" s="1"/>
  <c r="C13" i="8"/>
  <c r="E13" i="8" s="1"/>
  <c r="C12" i="8"/>
  <c r="F12" i="8" s="1"/>
  <c r="C11" i="8"/>
  <c r="E11" i="8" s="1"/>
  <c r="C10" i="8"/>
  <c r="D10" i="8" s="1"/>
  <c r="C9" i="8"/>
  <c r="F9" i="8" s="1"/>
  <c r="C8" i="8"/>
  <c r="C7" i="8"/>
  <c r="F7" i="8" s="1"/>
  <c r="C6" i="8"/>
  <c r="F6" i="8" s="1"/>
  <c r="C5" i="8"/>
  <c r="D5" i="8" s="1"/>
  <c r="C4" i="8"/>
  <c r="C3" i="8"/>
  <c r="D3" i="8" s="1"/>
  <c r="C2" i="8"/>
  <c r="F1" i="8"/>
  <c r="E1" i="8"/>
  <c r="U234" i="9"/>
  <c r="T234" i="9"/>
  <c r="Q234" i="9"/>
  <c r="O234" i="9"/>
  <c r="B234" i="9"/>
  <c r="U191" i="9"/>
  <c r="P191" i="9"/>
  <c r="B191" i="9" s="1"/>
  <c r="I191" i="9"/>
  <c r="J190" i="9"/>
  <c r="G167" i="8" s="1"/>
  <c r="I167" i="8" s="1"/>
  <c r="I190" i="9"/>
  <c r="C190" i="9"/>
  <c r="U189" i="9"/>
  <c r="O189" i="9"/>
  <c r="I189" i="9"/>
  <c r="U188" i="9"/>
  <c r="R188" i="9"/>
  <c r="M92" i="12" s="1"/>
  <c r="J92" i="12" s="1"/>
  <c r="O188" i="9"/>
  <c r="I188" i="9"/>
  <c r="U187" i="9"/>
  <c r="R187" i="9"/>
  <c r="M91" i="12" s="1"/>
  <c r="J91" i="12" s="1"/>
  <c r="O187" i="9"/>
  <c r="I187" i="9"/>
  <c r="U186" i="9"/>
  <c r="I186" i="9"/>
  <c r="F90" i="12" s="1"/>
  <c r="U185" i="9"/>
  <c r="I185" i="9"/>
  <c r="F89" i="12" s="1"/>
  <c r="U184" i="9"/>
  <c r="I184" i="9"/>
  <c r="U183" i="9"/>
  <c r="O183" i="9"/>
  <c r="I183" i="9"/>
  <c r="J183" i="9" s="1"/>
  <c r="U182" i="9"/>
  <c r="O182" i="9"/>
  <c r="I182" i="9"/>
  <c r="U181" i="9"/>
  <c r="I181" i="9"/>
  <c r="F87" i="12" s="1"/>
  <c r="U180" i="9"/>
  <c r="I180" i="9"/>
  <c r="U179" i="9"/>
  <c r="O179" i="9"/>
  <c r="I179" i="9"/>
  <c r="J179" i="9" s="1"/>
  <c r="U178" i="9"/>
  <c r="I178" i="9"/>
  <c r="U177" i="9"/>
  <c r="O177" i="9"/>
  <c r="I177" i="9"/>
  <c r="J177" i="9" s="1"/>
  <c r="U176" i="9"/>
  <c r="O176" i="9"/>
  <c r="I176" i="9"/>
  <c r="J176" i="9" s="1"/>
  <c r="U175" i="9"/>
  <c r="I175" i="9"/>
  <c r="U174" i="9"/>
  <c r="I174" i="9"/>
  <c r="U173" i="9"/>
  <c r="I173" i="9"/>
  <c r="U172" i="9"/>
  <c r="I172" i="9"/>
  <c r="U171" i="9"/>
  <c r="I171" i="9"/>
  <c r="U170" i="9"/>
  <c r="I170" i="9"/>
  <c r="U169" i="9"/>
  <c r="O169" i="9"/>
  <c r="I169" i="9"/>
  <c r="U168" i="9"/>
  <c r="I168" i="9"/>
  <c r="U167" i="9"/>
  <c r="I167" i="9"/>
  <c r="J167" i="9" s="1"/>
  <c r="G24" i="8" s="1"/>
  <c r="U166" i="9"/>
  <c r="I166" i="9"/>
  <c r="F79" i="12" s="1"/>
  <c r="U165" i="9"/>
  <c r="I165" i="9"/>
  <c r="U164" i="9"/>
  <c r="I164" i="9"/>
  <c r="U163" i="9"/>
  <c r="I163" i="9"/>
  <c r="U161" i="9"/>
  <c r="I161" i="9"/>
  <c r="U160" i="9"/>
  <c r="U159" i="9"/>
  <c r="O159" i="9"/>
  <c r="U158" i="9"/>
  <c r="O158" i="9"/>
  <c r="U157" i="9"/>
  <c r="I157" i="9"/>
  <c r="B157" i="9"/>
  <c r="U156" i="9"/>
  <c r="O156" i="9"/>
  <c r="U155" i="9"/>
  <c r="O155" i="9"/>
  <c r="M154" i="9"/>
  <c r="I154" i="9"/>
  <c r="I155" i="9" s="1"/>
  <c r="U153" i="9"/>
  <c r="O153" i="9"/>
  <c r="I153" i="9"/>
  <c r="F70" i="12" s="1"/>
  <c r="U152" i="9"/>
  <c r="O152" i="9"/>
  <c r="I152" i="9"/>
  <c r="F69" i="12" s="1"/>
  <c r="M151" i="9"/>
  <c r="I151" i="9"/>
  <c r="U150" i="9"/>
  <c r="I150" i="9"/>
  <c r="U149" i="9"/>
  <c r="O149" i="9"/>
  <c r="I149" i="9"/>
  <c r="U148" i="9"/>
  <c r="O148" i="9"/>
  <c r="I148" i="9"/>
  <c r="U147" i="9"/>
  <c r="I147" i="9"/>
  <c r="B147" i="9"/>
  <c r="U146" i="9"/>
  <c r="I146" i="9"/>
  <c r="U145" i="9"/>
  <c r="I145" i="9"/>
  <c r="U144" i="9"/>
  <c r="U143" i="9"/>
  <c r="F66" i="12"/>
  <c r="U142" i="9"/>
  <c r="F65" i="12"/>
  <c r="T141" i="9"/>
  <c r="Q141" i="9"/>
  <c r="C141" i="9"/>
  <c r="B141" i="9" s="1"/>
  <c r="T140" i="9"/>
  <c r="Q140" i="9"/>
  <c r="J140" i="9"/>
  <c r="G178" i="8" s="1"/>
  <c r="I178" i="8" s="1"/>
  <c r="I140" i="9"/>
  <c r="C140" i="9"/>
  <c r="U139" i="9"/>
  <c r="O139" i="9"/>
  <c r="U138" i="9"/>
  <c r="O138" i="9"/>
  <c r="U137" i="9"/>
  <c r="O137" i="9"/>
  <c r="U136" i="9"/>
  <c r="O136" i="9"/>
  <c r="I135" i="9"/>
  <c r="C135" i="9"/>
  <c r="B135" i="9" s="1"/>
  <c r="T134" i="9"/>
  <c r="Q134" i="9"/>
  <c r="J134" i="9"/>
  <c r="I134" i="9"/>
  <c r="U133" i="9"/>
  <c r="Q133" i="9"/>
  <c r="O133" i="9"/>
  <c r="O134" i="9" s="1"/>
  <c r="J133" i="9"/>
  <c r="G146" i="8" s="1"/>
  <c r="I133" i="9"/>
  <c r="U132" i="9"/>
  <c r="Q132" i="9"/>
  <c r="O132" i="9"/>
  <c r="J132" i="9"/>
  <c r="G83" i="8" s="1"/>
  <c r="I132" i="9"/>
  <c r="U131" i="9"/>
  <c r="Q131" i="9"/>
  <c r="O131" i="9"/>
  <c r="J131" i="9"/>
  <c r="G111" i="8" s="1"/>
  <c r="I131" i="9"/>
  <c r="U130" i="9"/>
  <c r="Q130" i="9"/>
  <c r="O130" i="9"/>
  <c r="J130" i="9"/>
  <c r="G18" i="8" s="1"/>
  <c r="I130" i="9"/>
  <c r="U129" i="9"/>
  <c r="Q129" i="9"/>
  <c r="O129" i="9"/>
  <c r="J129" i="9"/>
  <c r="G68" i="8" s="1"/>
  <c r="I129" i="9"/>
  <c r="U128" i="9"/>
  <c r="Q128" i="9"/>
  <c r="O128" i="9"/>
  <c r="J128" i="9"/>
  <c r="G100" i="8" s="1"/>
  <c r="I128" i="9"/>
  <c r="U127" i="9"/>
  <c r="Q127" i="9"/>
  <c r="O127" i="9"/>
  <c r="J127" i="9"/>
  <c r="G42" i="8" s="1"/>
  <c r="I127" i="9"/>
  <c r="I126" i="9"/>
  <c r="C126" i="9"/>
  <c r="C125" i="8" s="1"/>
  <c r="E125" i="8" s="1"/>
  <c r="U125" i="9"/>
  <c r="O125" i="9"/>
  <c r="I125" i="9"/>
  <c r="U124" i="9"/>
  <c r="O124" i="9"/>
  <c r="I124" i="9"/>
  <c r="U123" i="9"/>
  <c r="O123" i="9"/>
  <c r="I123" i="9"/>
  <c r="U122" i="9"/>
  <c r="O122" i="9"/>
  <c r="I122" i="9"/>
  <c r="U121" i="9"/>
  <c r="O121" i="9"/>
  <c r="I121" i="9"/>
  <c r="U120" i="9"/>
  <c r="O120" i="9"/>
  <c r="I120" i="9"/>
  <c r="F19" i="17" s="1"/>
  <c r="U119" i="9"/>
  <c r="O119" i="9"/>
  <c r="I119" i="9"/>
  <c r="M118" i="9"/>
  <c r="I118" i="9"/>
  <c r="C118" i="9"/>
  <c r="U117" i="9"/>
  <c r="O117" i="9"/>
  <c r="U116" i="9"/>
  <c r="O116" i="9"/>
  <c r="U115" i="9"/>
  <c r="O115" i="9"/>
  <c r="U114" i="9"/>
  <c r="O114" i="9"/>
  <c r="U113" i="9"/>
  <c r="O113" i="9"/>
  <c r="U112" i="9"/>
  <c r="O112" i="9"/>
  <c r="U111" i="9"/>
  <c r="O111" i="9"/>
  <c r="I110" i="9"/>
  <c r="I116" i="9" s="1"/>
  <c r="C110" i="9"/>
  <c r="C128" i="8" s="1"/>
  <c r="U109" i="9"/>
  <c r="O109" i="9"/>
  <c r="I109" i="9"/>
  <c r="F58" i="17" s="1"/>
  <c r="U108" i="9"/>
  <c r="O108" i="9"/>
  <c r="I108" i="9"/>
  <c r="U107" i="9"/>
  <c r="O107" i="9"/>
  <c r="I107" i="9"/>
  <c r="U106" i="9"/>
  <c r="O106" i="9"/>
  <c r="I106" i="9"/>
  <c r="U105" i="9"/>
  <c r="O105" i="9"/>
  <c r="I105" i="9"/>
  <c r="U104" i="9"/>
  <c r="O104" i="9"/>
  <c r="I104" i="9"/>
  <c r="U103" i="9"/>
  <c r="O103" i="9"/>
  <c r="I103" i="9"/>
  <c r="U102" i="9"/>
  <c r="O102" i="9"/>
  <c r="I102" i="9"/>
  <c r="U101" i="9"/>
  <c r="O101" i="9"/>
  <c r="I101" i="9"/>
  <c r="M100" i="9"/>
  <c r="I100" i="9"/>
  <c r="F51" i="17" s="1"/>
  <c r="C100" i="9"/>
  <c r="U99" i="9"/>
  <c r="Q99" i="9"/>
  <c r="O99" i="9"/>
  <c r="J99" i="9"/>
  <c r="G142" i="8" s="1"/>
  <c r="I99" i="9"/>
  <c r="U98" i="9"/>
  <c r="Q98" i="9"/>
  <c r="O98" i="9"/>
  <c r="J98" i="9"/>
  <c r="G84" i="8" s="1"/>
  <c r="I98" i="9"/>
  <c r="U97" i="9"/>
  <c r="Q97" i="9"/>
  <c r="O97" i="9"/>
  <c r="J97" i="9"/>
  <c r="G107" i="8" s="1"/>
  <c r="I97" i="9"/>
  <c r="U96" i="9"/>
  <c r="Q96" i="9"/>
  <c r="O96" i="9"/>
  <c r="J96" i="9"/>
  <c r="G14" i="8" s="1"/>
  <c r="I96" i="9"/>
  <c r="U95" i="9"/>
  <c r="Q95" i="9"/>
  <c r="O95" i="9"/>
  <c r="J95" i="9"/>
  <c r="G64" i="8" s="1"/>
  <c r="I95" i="9"/>
  <c r="U94" i="9"/>
  <c r="Q94" i="9"/>
  <c r="O94" i="9"/>
  <c r="J94" i="9"/>
  <c r="G96" i="8" s="1"/>
  <c r="I94" i="9"/>
  <c r="U93" i="9"/>
  <c r="Q93" i="9"/>
  <c r="O93" i="9"/>
  <c r="J93" i="9"/>
  <c r="G38" i="8" s="1"/>
  <c r="I93" i="9"/>
  <c r="I92" i="9"/>
  <c r="C92" i="9"/>
  <c r="C127" i="8" s="1"/>
  <c r="U91" i="9"/>
  <c r="O91" i="9"/>
  <c r="I91" i="9"/>
  <c r="U90" i="9"/>
  <c r="O90" i="9"/>
  <c r="I90" i="9"/>
  <c r="U89" i="9"/>
  <c r="I89" i="9"/>
  <c r="U88" i="9"/>
  <c r="O88" i="9"/>
  <c r="I88" i="9"/>
  <c r="U87" i="9"/>
  <c r="O87" i="9"/>
  <c r="I87" i="9"/>
  <c r="U86" i="9"/>
  <c r="O86" i="9"/>
  <c r="I86" i="9"/>
  <c r="I85" i="9"/>
  <c r="C85" i="9"/>
  <c r="U84" i="9"/>
  <c r="O84" i="9"/>
  <c r="U83" i="9"/>
  <c r="O83" i="9"/>
  <c r="U82" i="9"/>
  <c r="O82" i="9"/>
  <c r="U81" i="9"/>
  <c r="O81" i="9"/>
  <c r="U80" i="9"/>
  <c r="O80" i="9"/>
  <c r="I79" i="9"/>
  <c r="I81" i="9" s="1"/>
  <c r="C79" i="9"/>
  <c r="U78" i="9"/>
  <c r="Q78" i="9"/>
  <c r="O78" i="9"/>
  <c r="J78" i="9"/>
  <c r="G150" i="8" s="1"/>
  <c r="I78" i="9"/>
  <c r="U77" i="9"/>
  <c r="Q77" i="9"/>
  <c r="O77" i="9"/>
  <c r="J77" i="9"/>
  <c r="G28" i="8" s="1"/>
  <c r="I77" i="9"/>
  <c r="U76" i="9"/>
  <c r="Q76" i="9"/>
  <c r="O76" i="9"/>
  <c r="J76" i="9"/>
  <c r="G33" i="8" s="1"/>
  <c r="I76" i="9"/>
  <c r="U75" i="9"/>
  <c r="Q75" i="9"/>
  <c r="O75" i="9"/>
  <c r="J75" i="9"/>
  <c r="G31" i="8" s="1"/>
  <c r="I75" i="9"/>
  <c r="U74" i="9"/>
  <c r="Q74" i="9"/>
  <c r="O74" i="9"/>
  <c r="J74" i="9"/>
  <c r="G105" i="8" s="1"/>
  <c r="I74" i="9"/>
  <c r="U73" i="9"/>
  <c r="Q73" i="9"/>
  <c r="O73" i="9"/>
  <c r="J73" i="9"/>
  <c r="G56" i="8" s="1"/>
  <c r="I73" i="9"/>
  <c r="I72" i="9"/>
  <c r="C72" i="9"/>
  <c r="C173" i="8" s="1"/>
  <c r="E173" i="8" s="1"/>
  <c r="U71" i="9"/>
  <c r="O71" i="9"/>
  <c r="I71" i="9"/>
  <c r="U70" i="9"/>
  <c r="O70" i="9"/>
  <c r="I70" i="9"/>
  <c r="U69" i="9"/>
  <c r="O69" i="9"/>
  <c r="I69" i="9"/>
  <c r="U68" i="9"/>
  <c r="I68" i="9"/>
  <c r="U65" i="9"/>
  <c r="O65" i="9"/>
  <c r="U64" i="9"/>
  <c r="O64" i="9"/>
  <c r="M63" i="9"/>
  <c r="I63" i="9"/>
  <c r="C63" i="9"/>
  <c r="T62" i="9"/>
  <c r="Q62" i="9"/>
  <c r="C62" i="9"/>
  <c r="C177" i="8" s="1"/>
  <c r="F177" i="8" s="1"/>
  <c r="U61" i="9"/>
  <c r="Q61" i="9"/>
  <c r="O61" i="9"/>
  <c r="J61" i="9"/>
  <c r="G123" i="8" s="1"/>
  <c r="I61" i="9"/>
  <c r="U60" i="9"/>
  <c r="Q60" i="9"/>
  <c r="O60" i="9"/>
  <c r="J60" i="9"/>
  <c r="G3" i="8" s="1"/>
  <c r="I60" i="9"/>
  <c r="U59" i="9"/>
  <c r="I59" i="9"/>
  <c r="B59" i="9"/>
  <c r="U58" i="9"/>
  <c r="O58" i="9"/>
  <c r="I58" i="9"/>
  <c r="U57" i="9"/>
  <c r="O57" i="9"/>
  <c r="I57" i="9"/>
  <c r="U56" i="9"/>
  <c r="I56" i="9"/>
  <c r="B56" i="9"/>
  <c r="T55" i="9"/>
  <c r="Q55" i="9"/>
  <c r="C55" i="9"/>
  <c r="U54" i="9"/>
  <c r="O54" i="9"/>
  <c r="I54" i="9"/>
  <c r="U53" i="9"/>
  <c r="I53" i="9"/>
  <c r="U52" i="9"/>
  <c r="O52" i="9"/>
  <c r="I52" i="9"/>
  <c r="M51" i="9"/>
  <c r="I51" i="9"/>
  <c r="F33" i="12" s="1"/>
  <c r="C51" i="9"/>
  <c r="U50" i="9"/>
  <c r="O50" i="9"/>
  <c r="J50" i="9"/>
  <c r="G46" i="8" s="1"/>
  <c r="I50" i="9"/>
  <c r="U49" i="9"/>
  <c r="O49" i="9"/>
  <c r="J49" i="9"/>
  <c r="G94" i="8" s="1"/>
  <c r="I49" i="9"/>
  <c r="U48" i="9"/>
  <c r="O48" i="9"/>
  <c r="G130" i="8"/>
  <c r="U47" i="9"/>
  <c r="O47" i="9"/>
  <c r="G134" i="8"/>
  <c r="U46" i="9"/>
  <c r="O46" i="9"/>
  <c r="J46" i="9"/>
  <c r="G132" i="8" s="1"/>
  <c r="I46" i="9"/>
  <c r="U45" i="9"/>
  <c r="P45" i="9"/>
  <c r="O45" i="9"/>
  <c r="J45" i="9"/>
  <c r="G139" i="8" s="1"/>
  <c r="I45" i="9"/>
  <c r="B45" i="9"/>
  <c r="U44" i="9"/>
  <c r="O44" i="9"/>
  <c r="J44" i="9"/>
  <c r="G92" i="8" s="1"/>
  <c r="I44" i="9"/>
  <c r="U43" i="9"/>
  <c r="J43" i="9"/>
  <c r="G72" i="8" s="1"/>
  <c r="I43" i="9"/>
  <c r="U42" i="9"/>
  <c r="O42" i="9"/>
  <c r="J42" i="9"/>
  <c r="G50" i="8" s="1"/>
  <c r="I42" i="9"/>
  <c r="U41" i="9"/>
  <c r="O41" i="9"/>
  <c r="J41" i="9"/>
  <c r="G10" i="8" s="1"/>
  <c r="I41" i="9"/>
  <c r="I40" i="9"/>
  <c r="C40" i="9"/>
  <c r="B40" i="9" s="1"/>
  <c r="U39" i="9"/>
  <c r="O39" i="9"/>
  <c r="I39" i="9"/>
  <c r="U38" i="9"/>
  <c r="I38" i="9"/>
  <c r="F37" i="17" s="1"/>
  <c r="U37" i="9"/>
  <c r="O37" i="9"/>
  <c r="I37" i="9"/>
  <c r="F10" i="17" s="1"/>
  <c r="M36" i="9"/>
  <c r="I36" i="9"/>
  <c r="C36" i="9"/>
  <c r="B9" i="17" s="1"/>
  <c r="I9" i="17" s="1"/>
  <c r="J9" i="17" s="1"/>
  <c r="U35" i="9"/>
  <c r="Q35" i="9"/>
  <c r="O35" i="9"/>
  <c r="U34" i="9"/>
  <c r="Q34" i="9"/>
  <c r="O34" i="9"/>
  <c r="U33" i="9"/>
  <c r="Q33" i="9"/>
  <c r="O33" i="9"/>
  <c r="J33" i="9"/>
  <c r="G37" i="8" s="1"/>
  <c r="I33" i="9"/>
  <c r="U32" i="9"/>
  <c r="Q32" i="9"/>
  <c r="O32" i="9"/>
  <c r="J32" i="9"/>
  <c r="G52" i="8" s="1"/>
  <c r="I32" i="9"/>
  <c r="I31" i="9"/>
  <c r="I34" i="9" s="1"/>
  <c r="I35" i="9" s="1"/>
  <c r="C31" i="9"/>
  <c r="C154" i="8" s="1"/>
  <c r="E154" i="8" s="1"/>
  <c r="U30" i="9"/>
  <c r="Q30" i="9"/>
  <c r="O30" i="9"/>
  <c r="J30" i="9"/>
  <c r="G131" i="8" s="1"/>
  <c r="I30" i="9"/>
  <c r="U29" i="9"/>
  <c r="Q29" i="9"/>
  <c r="O29" i="9"/>
  <c r="J29" i="9"/>
  <c r="G116" i="8" s="1"/>
  <c r="I29" i="9"/>
  <c r="U28" i="9"/>
  <c r="Q28" i="9"/>
  <c r="O28" i="9"/>
  <c r="J28" i="9"/>
  <c r="G35" i="8" s="1"/>
  <c r="I28" i="9"/>
  <c r="U27" i="9"/>
  <c r="Q27" i="9"/>
  <c r="O27" i="9"/>
  <c r="J27" i="9"/>
  <c r="G34" i="8" s="1"/>
  <c r="I27" i="9"/>
  <c r="U26" i="9"/>
  <c r="Q26" i="9"/>
  <c r="O26" i="9"/>
  <c r="J26" i="9"/>
  <c r="G32" i="8" s="1"/>
  <c r="I26" i="9"/>
  <c r="T25" i="9"/>
  <c r="Q25" i="9"/>
  <c r="J25" i="9"/>
  <c r="I25" i="9"/>
  <c r="Q24" i="9"/>
  <c r="J24" i="9"/>
  <c r="I24" i="9"/>
  <c r="U23" i="9"/>
  <c r="Q23" i="9"/>
  <c r="O23" i="9"/>
  <c r="O24" i="9" s="1"/>
  <c r="O25" i="9" s="1"/>
  <c r="U22" i="9"/>
  <c r="Q22" i="9"/>
  <c r="O22" i="9"/>
  <c r="J22" i="9"/>
  <c r="G120" i="8" s="1"/>
  <c r="I22" i="9"/>
  <c r="U21" i="9"/>
  <c r="Q21" i="9"/>
  <c r="O21" i="9"/>
  <c r="J21" i="9"/>
  <c r="G119" i="8" s="1"/>
  <c r="I21" i="9"/>
  <c r="U20" i="9"/>
  <c r="Q20" i="9"/>
  <c r="O20" i="9"/>
  <c r="J20" i="9"/>
  <c r="G118" i="8" s="1"/>
  <c r="I20" i="9"/>
  <c r="U19" i="9"/>
  <c r="Q19" i="9"/>
  <c r="O19" i="9"/>
  <c r="J19" i="9"/>
  <c r="G115" i="8" s="1"/>
  <c r="I19" i="9"/>
  <c r="U18" i="9"/>
  <c r="Q18" i="9"/>
  <c r="O18" i="9"/>
  <c r="J18" i="9"/>
  <c r="G117" i="8" s="1"/>
  <c r="I18" i="9"/>
  <c r="U17" i="9"/>
  <c r="Q17" i="9"/>
  <c r="O17" i="9"/>
  <c r="J17" i="9"/>
  <c r="G114" i="8" s="1"/>
  <c r="I17" i="9"/>
  <c r="U16" i="9"/>
  <c r="Q16" i="9"/>
  <c r="O16" i="9"/>
  <c r="J16" i="9"/>
  <c r="G112" i="8" s="1"/>
  <c r="I16" i="9"/>
  <c r="I15" i="9"/>
  <c r="C15" i="9"/>
  <c r="C153" i="8" s="1"/>
  <c r="F153" i="8" s="1"/>
  <c r="U14" i="9"/>
  <c r="O14" i="9"/>
  <c r="U13" i="9"/>
  <c r="O13" i="9"/>
  <c r="U12" i="9"/>
  <c r="O12" i="9"/>
  <c r="I12" i="9"/>
  <c r="U11" i="9"/>
  <c r="O11" i="9"/>
  <c r="I11" i="9"/>
  <c r="I10" i="9"/>
  <c r="I13" i="9" s="1"/>
  <c r="I14" i="9" s="1"/>
  <c r="C10" i="9"/>
  <c r="U9" i="9"/>
  <c r="O9" i="9"/>
  <c r="U8" i="9"/>
  <c r="O8" i="9"/>
  <c r="I7" i="9"/>
  <c r="C7" i="9"/>
  <c r="U7" i="9" s="1"/>
  <c r="F2" i="9"/>
  <c r="C2" i="15" s="1"/>
  <c r="J68" i="7"/>
  <c r="H68" i="7"/>
  <c r="F68" i="7"/>
  <c r="E68" i="7"/>
  <c r="D68" i="7"/>
  <c r="C68" i="7"/>
  <c r="N67" i="7"/>
  <c r="N66" i="7"/>
  <c r="D66" i="7"/>
  <c r="N65" i="7"/>
  <c r="D65" i="7"/>
  <c r="N64" i="7"/>
  <c r="D64" i="7"/>
  <c r="K63" i="7"/>
  <c r="I63" i="7"/>
  <c r="N63" i="7" s="1"/>
  <c r="E63" i="7"/>
  <c r="D63" i="7"/>
  <c r="K62" i="7"/>
  <c r="I62" i="7"/>
  <c r="N62" i="7" s="1"/>
  <c r="E62" i="7"/>
  <c r="D62" i="7"/>
  <c r="I61" i="7"/>
  <c r="E61" i="7"/>
  <c r="D61" i="7"/>
  <c r="C61" i="7"/>
  <c r="N60" i="7"/>
  <c r="J60" i="7"/>
  <c r="I60" i="7"/>
  <c r="E60" i="7"/>
  <c r="D60" i="7"/>
  <c r="C60" i="7"/>
  <c r="N59" i="7"/>
  <c r="J59" i="7"/>
  <c r="D59" i="7"/>
  <c r="C59" i="7"/>
  <c r="N58" i="7"/>
  <c r="J58" i="7"/>
  <c r="D58" i="7"/>
  <c r="C58" i="7"/>
  <c r="N57" i="7"/>
  <c r="J57" i="7"/>
  <c r="D57" i="7"/>
  <c r="C57" i="7"/>
  <c r="N56" i="7"/>
  <c r="J56" i="7"/>
  <c r="D56" i="7"/>
  <c r="N55" i="7"/>
  <c r="J55" i="7"/>
  <c r="D55" i="7"/>
  <c r="N54" i="7"/>
  <c r="J54" i="7"/>
  <c r="D54" i="7"/>
  <c r="N53" i="7"/>
  <c r="J53" i="7"/>
  <c r="D53" i="7"/>
  <c r="N52" i="7"/>
  <c r="J52" i="7"/>
  <c r="D52" i="7"/>
  <c r="C52" i="7"/>
  <c r="N51" i="7"/>
  <c r="J51" i="7"/>
  <c r="D51" i="7"/>
  <c r="C51" i="7"/>
  <c r="N50" i="7"/>
  <c r="J50" i="7"/>
  <c r="D50" i="7"/>
  <c r="C50" i="7"/>
  <c r="K49" i="7"/>
  <c r="I49" i="7"/>
  <c r="D49" i="7"/>
  <c r="C49" i="7"/>
  <c r="I48" i="7"/>
  <c r="D48" i="7"/>
  <c r="C48" i="7"/>
  <c r="N47" i="7"/>
  <c r="J47" i="7"/>
  <c r="I47" i="7"/>
  <c r="D47" i="7"/>
  <c r="C47" i="7"/>
  <c r="I46" i="7"/>
  <c r="D46" i="7"/>
  <c r="C46" i="7"/>
  <c r="N45" i="7"/>
  <c r="K45" i="7"/>
  <c r="I45" i="7"/>
  <c r="J45" i="7" s="1"/>
  <c r="D45" i="7"/>
  <c r="C45" i="7"/>
  <c r="I44" i="7"/>
  <c r="J44" i="7" s="1"/>
  <c r="D44" i="7"/>
  <c r="C44" i="7"/>
  <c r="I43" i="7"/>
  <c r="D43" i="7"/>
  <c r="C43" i="7"/>
  <c r="I42" i="7"/>
  <c r="D42" i="7"/>
  <c r="C42" i="7"/>
  <c r="K41" i="7"/>
  <c r="I41" i="7"/>
  <c r="D41" i="7"/>
  <c r="C41" i="7"/>
  <c r="I40" i="7"/>
  <c r="J40" i="7" s="1"/>
  <c r="C40" i="7"/>
  <c r="N37" i="7"/>
  <c r="J37" i="7"/>
  <c r="K36" i="7"/>
  <c r="J36" i="7"/>
  <c r="F36" i="7"/>
  <c r="A36" i="7"/>
  <c r="K35" i="7"/>
  <c r="I35" i="7"/>
  <c r="J35" i="7" s="1"/>
  <c r="H35" i="7"/>
  <c r="F35" i="7"/>
  <c r="F60" i="7" s="1"/>
  <c r="H60" i="7" s="1"/>
  <c r="A35" i="7"/>
  <c r="J34" i="7"/>
  <c r="A34" i="7"/>
  <c r="J32" i="7"/>
  <c r="J31" i="7"/>
  <c r="C31" i="7"/>
  <c r="C56" i="7" s="1"/>
  <c r="J30" i="7"/>
  <c r="C30" i="7"/>
  <c r="C55" i="7" s="1"/>
  <c r="C29" i="7"/>
  <c r="C54" i="7" s="1"/>
  <c r="C28" i="7"/>
  <c r="C53" i="7" s="1"/>
  <c r="K27" i="7"/>
  <c r="K52" i="7" s="1"/>
  <c r="I27" i="7"/>
  <c r="G27" i="7"/>
  <c r="E27" i="7"/>
  <c r="E52" i="7" s="1"/>
  <c r="K26" i="7"/>
  <c r="K51" i="7" s="1"/>
  <c r="I26" i="7"/>
  <c r="G26" i="7"/>
  <c r="E26" i="7"/>
  <c r="E51" i="7" s="1"/>
  <c r="K25" i="7"/>
  <c r="K50" i="7" s="1"/>
  <c r="I25" i="7"/>
  <c r="G25" i="7"/>
  <c r="E25" i="7"/>
  <c r="E50" i="7" s="1"/>
  <c r="L50" i="7" s="1"/>
  <c r="K24" i="7"/>
  <c r="I24" i="7"/>
  <c r="G24" i="7"/>
  <c r="E24" i="7"/>
  <c r="E49" i="7" s="1"/>
  <c r="L49" i="7" s="1"/>
  <c r="K23" i="7"/>
  <c r="I23" i="7"/>
  <c r="G23" i="7"/>
  <c r="E23" i="7"/>
  <c r="E48" i="7" s="1"/>
  <c r="K22" i="7"/>
  <c r="K47" i="7" s="1"/>
  <c r="I22" i="7"/>
  <c r="G22" i="7"/>
  <c r="E22" i="7"/>
  <c r="E47" i="7" s="1"/>
  <c r="L47" i="7" s="1"/>
  <c r="K21" i="7"/>
  <c r="I21" i="7"/>
  <c r="G21" i="7"/>
  <c r="E21" i="7"/>
  <c r="E46" i="7" s="1"/>
  <c r="G20" i="7"/>
  <c r="A20" i="7"/>
  <c r="I19" i="7"/>
  <c r="G19" i="7"/>
  <c r="E19" i="7"/>
  <c r="E44" i="7" s="1"/>
  <c r="K18" i="7"/>
  <c r="I18" i="7"/>
  <c r="G18" i="7"/>
  <c r="E18" i="7"/>
  <c r="E43" i="7" s="1"/>
  <c r="K17" i="7"/>
  <c r="I17" i="7"/>
  <c r="J17" i="7" s="1"/>
  <c r="G17" i="7"/>
  <c r="E17" i="7"/>
  <c r="E42" i="7" s="1"/>
  <c r="I16" i="7"/>
  <c r="J16" i="7" s="1"/>
  <c r="G16" i="7"/>
  <c r="E16" i="7"/>
  <c r="E41" i="7" s="1"/>
  <c r="I15" i="7"/>
  <c r="G15" i="7"/>
  <c r="E15" i="7"/>
  <c r="K14" i="7"/>
  <c r="I14" i="7"/>
  <c r="H14" i="7"/>
  <c r="G14" i="7"/>
  <c r="F14" i="7"/>
  <c r="N14" i="7" s="1"/>
  <c r="K8" i="7"/>
  <c r="E3" i="7"/>
  <c r="CY185" i="6"/>
  <c r="CX185" i="6"/>
  <c r="CW185" i="6"/>
  <c r="CV185" i="6"/>
  <c r="CU185" i="6"/>
  <c r="CT185" i="6"/>
  <c r="CS185" i="6"/>
  <c r="CR185" i="6"/>
  <c r="CQ185" i="6"/>
  <c r="CP185" i="6"/>
  <c r="CO185" i="6"/>
  <c r="CN185" i="6"/>
  <c r="CM185" i="6"/>
  <c r="CL185" i="6"/>
  <c r="CK185" i="6"/>
  <c r="CJ185" i="6"/>
  <c r="CI185" i="6"/>
  <c r="CH185" i="6"/>
  <c r="CG185" i="6"/>
  <c r="CF185" i="6"/>
  <c r="CE185" i="6"/>
  <c r="CD185" i="6"/>
  <c r="CC185" i="6"/>
  <c r="CB185" i="6"/>
  <c r="CA185" i="6"/>
  <c r="BZ185" i="6"/>
  <c r="BY185" i="6"/>
  <c r="BX185" i="6"/>
  <c r="BW185" i="6"/>
  <c r="BV185" i="6"/>
  <c r="BU185" i="6"/>
  <c r="BT185" i="6"/>
  <c r="BS185" i="6"/>
  <c r="BR185" i="6"/>
  <c r="BQ185" i="6"/>
  <c r="BP185" i="6"/>
  <c r="BO185" i="6"/>
  <c r="BN185" i="6"/>
  <c r="BM185" i="6"/>
  <c r="BL185" i="6"/>
  <c r="BK185" i="6"/>
  <c r="BJ185" i="6"/>
  <c r="BI185" i="6"/>
  <c r="BH185" i="6"/>
  <c r="BG185" i="6"/>
  <c r="AZ185" i="6"/>
  <c r="AW185" i="6"/>
  <c r="AV185" i="6"/>
  <c r="O191" i="9" s="1"/>
  <c r="J191" i="9" s="1"/>
  <c r="AK185" i="6"/>
  <c r="O151" i="9" s="1"/>
  <c r="J151" i="9" s="1"/>
  <c r="J152" i="9" s="1"/>
  <c r="G78" i="8" s="1"/>
  <c r="AJ185" i="6"/>
  <c r="O160" i="9" s="1"/>
  <c r="J160" i="9" s="1"/>
  <c r="AH185" i="6"/>
  <c r="AC185" i="6"/>
  <c r="X185" i="6"/>
  <c r="W185" i="6"/>
  <c r="S185" i="6"/>
  <c r="R185" i="6"/>
  <c r="Q185" i="6"/>
  <c r="N185" i="6"/>
  <c r="O59" i="9" s="1"/>
  <c r="J59" i="9" s="1"/>
  <c r="L185" i="6"/>
  <c r="J185" i="6"/>
  <c r="I185" i="6"/>
  <c r="O146" i="9" s="1"/>
  <c r="H185" i="6"/>
  <c r="O172" i="9" s="1"/>
  <c r="J172" i="9" s="1"/>
  <c r="G185" i="6"/>
  <c r="O145" i="9" s="1"/>
  <c r="F185" i="6"/>
  <c r="O175" i="9" s="1"/>
  <c r="J175" i="9" s="1"/>
  <c r="C185" i="6"/>
  <c r="BD182" i="6"/>
  <c r="BD181" i="6"/>
  <c r="AU181" i="6"/>
  <c r="AO181" i="6"/>
  <c r="AN181" i="6"/>
  <c r="AM181" i="6"/>
  <c r="AF181" i="6"/>
  <c r="G181" i="6"/>
  <c r="BD180" i="6"/>
  <c r="AN180" i="6"/>
  <c r="AM180" i="6"/>
  <c r="BD179" i="6"/>
  <c r="BD178" i="6"/>
  <c r="BD177" i="6"/>
  <c r="BD176" i="6"/>
  <c r="AU176" i="6"/>
  <c r="AF176" i="6"/>
  <c r="AD176" i="6"/>
  <c r="BD175" i="6"/>
  <c r="BC175" i="6"/>
  <c r="BB175" i="6"/>
  <c r="AS175" i="6"/>
  <c r="AR175" i="6"/>
  <c r="X175" i="6"/>
  <c r="V175" i="6"/>
  <c r="BD174" i="6"/>
  <c r="BB174" i="6"/>
  <c r="BD173" i="6"/>
  <c r="AA173" i="6"/>
  <c r="BD172" i="6"/>
  <c r="BD171" i="6"/>
  <c r="BD170" i="6"/>
  <c r="BF169" i="6"/>
  <c r="BD169" i="6"/>
  <c r="AR169" i="6"/>
  <c r="AP169" i="6"/>
  <c r="BD168" i="6"/>
  <c r="BD167" i="6"/>
  <c r="AT167" i="6"/>
  <c r="AF167" i="6"/>
  <c r="AE167" i="6"/>
  <c r="AD167" i="6"/>
  <c r="AD3" i="6" s="1"/>
  <c r="T167" i="6"/>
  <c r="BD166" i="6"/>
  <c r="AP166" i="6"/>
  <c r="BD165" i="6"/>
  <c r="BD164" i="6"/>
  <c r="BD163" i="6"/>
  <c r="BD162" i="6"/>
  <c r="BC162" i="6"/>
  <c r="BB162" i="6"/>
  <c r="AY162" i="6"/>
  <c r="BD161" i="6"/>
  <c r="BD160" i="6"/>
  <c r="BD159" i="6"/>
  <c r="BD158" i="6"/>
  <c r="BD157" i="6"/>
  <c r="BD156" i="6"/>
  <c r="AR156" i="6"/>
  <c r="AP156" i="6"/>
  <c r="BD155" i="6"/>
  <c r="BD154" i="6"/>
  <c r="BD153" i="6"/>
  <c r="AR153" i="6"/>
  <c r="AO153" i="6"/>
  <c r="AO3" i="6" s="1"/>
  <c r="AN153" i="6"/>
  <c r="AM153" i="6"/>
  <c r="BD152" i="6"/>
  <c r="BD151" i="6"/>
  <c r="BD150" i="6"/>
  <c r="BD149" i="6"/>
  <c r="BD148" i="6"/>
  <c r="BC148" i="6"/>
  <c r="BD147" i="6"/>
  <c r="BD146" i="6"/>
  <c r="BB146" i="6"/>
  <c r="BD145" i="6"/>
  <c r="BD144" i="6"/>
  <c r="BE143" i="6"/>
  <c r="BD143" i="6"/>
  <c r="BE142" i="6"/>
  <c r="BD142" i="6"/>
  <c r="BE141" i="6"/>
  <c r="BD141" i="6"/>
  <c r="BE140" i="6"/>
  <c r="BD140" i="6"/>
  <c r="BE139" i="6"/>
  <c r="BD139" i="6"/>
  <c r="BE138" i="6"/>
  <c r="BD138" i="6"/>
  <c r="BB138" i="6"/>
  <c r="BE137" i="6"/>
  <c r="BD137" i="6"/>
  <c r="BC137" i="6"/>
  <c r="BE136" i="6"/>
  <c r="BD136" i="6"/>
  <c r="BE135" i="6"/>
  <c r="BD135" i="6"/>
  <c r="AP135" i="6"/>
  <c r="BE134" i="6"/>
  <c r="BD134" i="6"/>
  <c r="BE133" i="6"/>
  <c r="BD133" i="6"/>
  <c r="BC133" i="6"/>
  <c r="BB133" i="6"/>
  <c r="AR133" i="6"/>
  <c r="U133" i="6"/>
  <c r="U3" i="6" s="1"/>
  <c r="BE132" i="6"/>
  <c r="BD132" i="6"/>
  <c r="BB132" i="6"/>
  <c r="BE131" i="6"/>
  <c r="BD131" i="6"/>
  <c r="BE130" i="6"/>
  <c r="BD130" i="6"/>
  <c r="BE129" i="6"/>
  <c r="BD129" i="6"/>
  <c r="BB129" i="6"/>
  <c r="BE128" i="6"/>
  <c r="BD128" i="6"/>
  <c r="BB128" i="6"/>
  <c r="BA128" i="6"/>
  <c r="BE127" i="6"/>
  <c r="BD127" i="6"/>
  <c r="BE126" i="6"/>
  <c r="BD126" i="6"/>
  <c r="BF125" i="6"/>
  <c r="BE125" i="6"/>
  <c r="BD125" i="6"/>
  <c r="AP125" i="6"/>
  <c r="AI125" i="6"/>
  <c r="E125" i="6"/>
  <c r="BE124" i="6"/>
  <c r="BD124" i="6"/>
  <c r="BE123" i="6"/>
  <c r="BD123" i="6"/>
  <c r="BB123" i="6"/>
  <c r="BA123" i="6"/>
  <c r="BA3" i="6" s="1"/>
  <c r="BE122" i="6"/>
  <c r="BD122" i="6"/>
  <c r="BE121" i="6"/>
  <c r="BD121" i="6"/>
  <c r="BE120" i="6"/>
  <c r="BD120" i="6"/>
  <c r="BE119" i="6"/>
  <c r="BD119" i="6"/>
  <c r="BE118" i="6"/>
  <c r="BD118" i="6"/>
  <c r="BE117" i="6"/>
  <c r="BD117" i="6"/>
  <c r="BC117" i="6"/>
  <c r="BE116" i="6"/>
  <c r="BD116" i="6"/>
  <c r="BC116" i="6"/>
  <c r="AO116" i="6"/>
  <c r="AN116" i="6"/>
  <c r="AN3" i="6" s="1"/>
  <c r="AM116" i="6"/>
  <c r="Z116" i="6"/>
  <c r="BE115" i="6"/>
  <c r="BD115" i="6"/>
  <c r="BE114" i="6"/>
  <c r="BD114" i="6"/>
  <c r="BC114" i="6"/>
  <c r="BE113" i="6"/>
  <c r="BD113" i="6"/>
  <c r="BD112" i="6"/>
  <c r="AR112" i="6"/>
  <c r="BD111" i="6"/>
  <c r="AS111" i="6"/>
  <c r="AR111" i="6"/>
  <c r="BD110" i="6"/>
  <c r="BB110" i="6"/>
  <c r="BD109" i="6"/>
  <c r="BD108" i="6"/>
  <c r="BB108" i="6"/>
  <c r="Y108" i="6"/>
  <c r="Y185" i="6" s="1"/>
  <c r="BD107" i="6"/>
  <c r="BD106" i="6"/>
  <c r="AM106" i="6"/>
  <c r="BD105" i="6"/>
  <c r="BD104" i="6"/>
  <c r="BC104" i="6"/>
  <c r="BB104" i="6"/>
  <c r="AU104" i="6"/>
  <c r="AS104" i="6"/>
  <c r="AG104" i="6"/>
  <c r="AG3" i="6" s="1"/>
  <c r="AF104" i="6"/>
  <c r="BD103" i="6"/>
  <c r="BD102" i="6"/>
  <c r="BD101" i="6"/>
  <c r="BD100" i="6"/>
  <c r="BD99" i="6"/>
  <c r="BD98" i="6"/>
  <c r="BB98" i="6"/>
  <c r="BD97" i="6"/>
  <c r="BD96" i="6"/>
  <c r="AS96" i="6"/>
  <c r="AQ96" i="6"/>
  <c r="BD95" i="6"/>
  <c r="AS95" i="6"/>
  <c r="BD94" i="6"/>
  <c r="BD93" i="6"/>
  <c r="BB93" i="6"/>
  <c r="BD92" i="6"/>
  <c r="BD91" i="6"/>
  <c r="BD90" i="6"/>
  <c r="BD89" i="6"/>
  <c r="BB89" i="6"/>
  <c r="BA89" i="6"/>
  <c r="AY89" i="6"/>
  <c r="BD88" i="6"/>
  <c r="AB88" i="6"/>
  <c r="AB185" i="6" s="1"/>
  <c r="Z88" i="6"/>
  <c r="BD87" i="6"/>
  <c r="BD86" i="6"/>
  <c r="BC86" i="6"/>
  <c r="BB86" i="6"/>
  <c r="BD85" i="6"/>
  <c r="BB85" i="6"/>
  <c r="BF84" i="6"/>
  <c r="BD84" i="6"/>
  <c r="AS84" i="6"/>
  <c r="AI84" i="6"/>
  <c r="E84" i="6"/>
  <c r="BD83" i="6"/>
  <c r="BB83" i="6"/>
  <c r="BD82" i="6"/>
  <c r="BE81" i="6"/>
  <c r="BD81" i="6"/>
  <c r="BE80" i="6"/>
  <c r="BD80" i="6"/>
  <c r="BE79" i="6"/>
  <c r="BD79" i="6"/>
  <c r="BB79" i="6"/>
  <c r="AZ79" i="6"/>
  <c r="AX79" i="6"/>
  <c r="BE78" i="6"/>
  <c r="BD78" i="6"/>
  <c r="BE77" i="6"/>
  <c r="BD77" i="6"/>
  <c r="BE76" i="6"/>
  <c r="BD76" i="6"/>
  <c r="AN76" i="6"/>
  <c r="BE75" i="6"/>
  <c r="BD75" i="6"/>
  <c r="BB75" i="6"/>
  <c r="P75" i="6"/>
  <c r="P3" i="6" s="1"/>
  <c r="M75" i="6"/>
  <c r="BE74" i="6"/>
  <c r="BD74" i="6"/>
  <c r="BE73" i="6"/>
  <c r="BD73" i="6"/>
  <c r="BE72" i="6"/>
  <c r="BD72" i="6"/>
  <c r="BE71" i="6"/>
  <c r="BD71" i="6"/>
  <c r="BC71" i="6"/>
  <c r="BE70" i="6"/>
  <c r="BD70" i="6"/>
  <c r="BE69" i="6"/>
  <c r="BD69" i="6"/>
  <c r="BB69" i="6"/>
  <c r="BE68" i="6"/>
  <c r="BD68" i="6"/>
  <c r="BE67" i="6"/>
  <c r="BD67" i="6"/>
  <c r="BB67" i="6"/>
  <c r="AX67" i="6"/>
  <c r="BE66" i="6"/>
  <c r="BD66" i="6"/>
  <c r="BE65" i="6"/>
  <c r="BD65" i="6"/>
  <c r="BC65" i="6"/>
  <c r="BB65" i="6"/>
  <c r="BE64" i="6"/>
  <c r="BD64" i="6"/>
  <c r="AM64" i="6"/>
  <c r="BE63" i="6"/>
  <c r="BD63" i="6"/>
  <c r="BE62" i="6"/>
  <c r="BD62" i="6"/>
  <c r="BE61" i="6"/>
  <c r="BD61" i="6"/>
  <c r="BE60" i="6"/>
  <c r="BD60" i="6"/>
  <c r="BE59" i="6"/>
  <c r="BD59" i="6"/>
  <c r="BB59" i="6"/>
  <c r="BA59" i="6"/>
  <c r="O59" i="6"/>
  <c r="M59" i="6"/>
  <c r="DH59" i="6" s="1"/>
  <c r="BE58" i="6"/>
  <c r="BD58" i="6"/>
  <c r="BE57" i="6"/>
  <c r="BD57" i="6"/>
  <c r="BB57" i="6"/>
  <c r="BE56" i="6"/>
  <c r="BD56" i="6"/>
  <c r="BE55" i="6"/>
  <c r="BD55" i="6"/>
  <c r="BB55" i="6"/>
  <c r="BE54" i="6"/>
  <c r="BD54" i="6"/>
  <c r="Z54" i="6"/>
  <c r="BE53" i="6"/>
  <c r="BD53" i="6"/>
  <c r="BE52" i="6"/>
  <c r="BD52" i="6"/>
  <c r="BE51" i="6"/>
  <c r="BD51" i="6"/>
  <c r="BE50" i="6"/>
  <c r="BD50" i="6"/>
  <c r="P50" i="6"/>
  <c r="BE49" i="6"/>
  <c r="BD49" i="6"/>
  <c r="BE48" i="6"/>
  <c r="BD48" i="6"/>
  <c r="BB48" i="6"/>
  <c r="BE47" i="6"/>
  <c r="BD47" i="6"/>
  <c r="BE46" i="6"/>
  <c r="BD46" i="6"/>
  <c r="BE45" i="6"/>
  <c r="BD45" i="6"/>
  <c r="BE44" i="6"/>
  <c r="BD44" i="6"/>
  <c r="BE43" i="6"/>
  <c r="BD43" i="6"/>
  <c r="BC43" i="6"/>
  <c r="BE42" i="6"/>
  <c r="BD42" i="6"/>
  <c r="BE41" i="6"/>
  <c r="BD41" i="6"/>
  <c r="BE40" i="6"/>
  <c r="BD40" i="6"/>
  <c r="O40" i="6"/>
  <c r="BE39" i="6"/>
  <c r="BD39" i="6"/>
  <c r="AI39" i="6"/>
  <c r="AI185" i="6" s="1"/>
  <c r="O161" i="9" s="1"/>
  <c r="J161" i="9" s="1"/>
  <c r="G70" i="18" s="1"/>
  <c r="H70" i="18" s="1"/>
  <c r="E39" i="6"/>
  <c r="E3" i="6" s="1"/>
  <c r="BE38" i="6"/>
  <c r="BD38" i="6"/>
  <c r="BE37" i="6"/>
  <c r="BD37" i="6"/>
  <c r="BE36" i="6"/>
  <c r="BD36" i="6"/>
  <c r="BE35" i="6"/>
  <c r="BD35" i="6"/>
  <c r="BE34" i="6"/>
  <c r="BD34" i="6"/>
  <c r="BE33" i="6"/>
  <c r="BD33" i="6"/>
  <c r="BE32" i="6"/>
  <c r="BD32" i="6"/>
  <c r="BE31" i="6"/>
  <c r="BD31" i="6"/>
  <c r="BE30" i="6"/>
  <c r="BD30" i="6"/>
  <c r="BE29" i="6"/>
  <c r="BD29" i="6"/>
  <c r="BE28" i="6"/>
  <c r="BD28" i="6"/>
  <c r="BE27" i="6"/>
  <c r="BD27" i="6"/>
  <c r="BE26" i="6"/>
  <c r="BD26" i="6"/>
  <c r="BE25" i="6"/>
  <c r="BD25" i="6"/>
  <c r="BE24" i="6"/>
  <c r="BD24" i="6"/>
  <c r="BC24" i="6"/>
  <c r="BD23" i="6"/>
  <c r="BD22" i="6"/>
  <c r="AY22" i="6"/>
  <c r="AY185" i="6" s="1"/>
  <c r="O68" i="9" s="1"/>
  <c r="BD21" i="6"/>
  <c r="BD20" i="6"/>
  <c r="BC20" i="6"/>
  <c r="AS20" i="6"/>
  <c r="AL20" i="6"/>
  <c r="BD19" i="6"/>
  <c r="BD18" i="6"/>
  <c r="BB18" i="6"/>
  <c r="BD17" i="6"/>
  <c r="BD16" i="6"/>
  <c r="BB16" i="6"/>
  <c r="BD15" i="6"/>
  <c r="BD14" i="6"/>
  <c r="BB14" i="6"/>
  <c r="BD13" i="6"/>
  <c r="BD12" i="6"/>
  <c r="BB12" i="6"/>
  <c r="BD11" i="6"/>
  <c r="BD10" i="6"/>
  <c r="BD9" i="6"/>
  <c r="BD8" i="6"/>
  <c r="BB8" i="6"/>
  <c r="AS8" i="6"/>
  <c r="AL8" i="6"/>
  <c r="AL185" i="6" s="1"/>
  <c r="O147" i="9" s="1"/>
  <c r="J147" i="9" s="1"/>
  <c r="AG8" i="6"/>
  <c r="D8" i="6"/>
  <c r="D9" i="6" s="1"/>
  <c r="CZ3" i="6"/>
  <c r="CY3" i="6"/>
  <c r="CX3" i="6"/>
  <c r="CW3" i="6"/>
  <c r="CV3" i="6"/>
  <c r="CU3" i="6"/>
  <c r="CT3" i="6"/>
  <c r="CS3" i="6"/>
  <c r="CR3" i="6"/>
  <c r="CQ3" i="6"/>
  <c r="CP3" i="6"/>
  <c r="CO3" i="6"/>
  <c r="CN3" i="6"/>
  <c r="CM3" i="6"/>
  <c r="CL3" i="6"/>
  <c r="CK3" i="6"/>
  <c r="CJ3" i="6"/>
  <c r="CI3" i="6"/>
  <c r="CH3" i="6"/>
  <c r="CG3" i="6"/>
  <c r="CF3" i="6"/>
  <c r="CE3" i="6"/>
  <c r="CD3" i="6"/>
  <c r="CC3" i="6"/>
  <c r="CB3" i="6"/>
  <c r="CA3" i="6"/>
  <c r="BZ3" i="6"/>
  <c r="BY3" i="6"/>
  <c r="BX3" i="6"/>
  <c r="BW3" i="6"/>
  <c r="BV3" i="6"/>
  <c r="BU3" i="6"/>
  <c r="BT3" i="6"/>
  <c r="BS3" i="6"/>
  <c r="BR3" i="6"/>
  <c r="BQ3" i="6"/>
  <c r="BP3" i="6"/>
  <c r="BO3" i="6"/>
  <c r="BN3" i="6"/>
  <c r="BM3" i="6"/>
  <c r="BL3" i="6"/>
  <c r="BK3" i="6"/>
  <c r="BJ3" i="6"/>
  <c r="BI3" i="6"/>
  <c r="BH3" i="6"/>
  <c r="BG3" i="6"/>
  <c r="AZ3" i="6"/>
  <c r="AY3" i="6"/>
  <c r="AW3" i="6"/>
  <c r="AV3" i="6"/>
  <c r="AL3" i="6"/>
  <c r="AK3" i="6"/>
  <c r="AJ3" i="6"/>
  <c r="AI3" i="6"/>
  <c r="AH3" i="6"/>
  <c r="AC3" i="6"/>
  <c r="X3" i="6"/>
  <c r="W3" i="6"/>
  <c r="S3" i="6"/>
  <c r="R3" i="6"/>
  <c r="Q3" i="6"/>
  <c r="N3" i="6"/>
  <c r="L3" i="6"/>
  <c r="K3" i="6"/>
  <c r="J3" i="6"/>
  <c r="I3" i="6"/>
  <c r="H3" i="6"/>
  <c r="G3" i="6"/>
  <c r="F3" i="6"/>
  <c r="A3" i="6"/>
  <c r="DN2" i="6"/>
  <c r="DM2" i="6"/>
  <c r="DL2" i="6"/>
  <c r="DK2" i="6"/>
  <c r="DJ2" i="6"/>
  <c r="S59" i="7" s="1"/>
  <c r="DI2" i="6"/>
  <c r="DH2" i="6"/>
  <c r="DG2" i="6"/>
  <c r="DF2" i="6"/>
  <c r="DE2" i="6"/>
  <c r="DD2" i="6"/>
  <c r="DC2" i="6"/>
  <c r="DB2" i="6"/>
  <c r="DA2" i="6"/>
  <c r="CZ2" i="6"/>
  <c r="CY2" i="6"/>
  <c r="CX2" i="6"/>
  <c r="CW2" i="6"/>
  <c r="CV2" i="6"/>
  <c r="CU2" i="6"/>
  <c r="CT2" i="6"/>
  <c r="CS2" i="6"/>
  <c r="CR2" i="6"/>
  <c r="CQ2" i="6"/>
  <c r="CP2" i="6"/>
  <c r="CO2" i="6"/>
  <c r="CN2" i="6"/>
  <c r="CM2" i="6"/>
  <c r="CL2" i="6"/>
  <c r="CK2" i="6"/>
  <c r="CJ2" i="6"/>
  <c r="CI2" i="6"/>
  <c r="CH2" i="6"/>
  <c r="CG2" i="6"/>
  <c r="CF2" i="6"/>
  <c r="CE2" i="6"/>
  <c r="CD2" i="6"/>
  <c r="CC2" i="6"/>
  <c r="CB2" i="6"/>
  <c r="CA2" i="6"/>
  <c r="BZ2" i="6"/>
  <c r="BY2" i="6"/>
  <c r="BX2" i="6"/>
  <c r="BW2" i="6"/>
  <c r="BV2" i="6"/>
  <c r="BU2" i="6"/>
  <c r="BT2" i="6"/>
  <c r="BS2" i="6"/>
  <c r="BR2" i="6"/>
  <c r="BQ2" i="6"/>
  <c r="BP2" i="6"/>
  <c r="BO2" i="6"/>
  <c r="BN2" i="6"/>
  <c r="BM2" i="6"/>
  <c r="BL2" i="6"/>
  <c r="BK2" i="6"/>
  <c r="BJ2" i="6"/>
  <c r="BI2" i="6"/>
  <c r="BH2" i="6"/>
  <c r="BG2" i="6"/>
  <c r="BF2" i="6"/>
  <c r="BE2" i="6"/>
  <c r="BD2" i="6"/>
  <c r="BC2" i="6"/>
  <c r="BB2" i="6"/>
  <c r="BA2" i="6"/>
  <c r="AZ2" i="6"/>
  <c r="AY2" i="6"/>
  <c r="AX2" i="6"/>
  <c r="AW2" i="6"/>
  <c r="AV2" i="6"/>
  <c r="AU2" i="6"/>
  <c r="AT2" i="6"/>
  <c r="AS2" i="6"/>
  <c r="AR2" i="6"/>
  <c r="AQ2" i="6"/>
  <c r="AP2" i="6"/>
  <c r="AO2" i="6"/>
  <c r="AN2" i="6"/>
  <c r="AM2" i="6"/>
  <c r="AL2" i="6"/>
  <c r="AK2" i="6"/>
  <c r="AJ2" i="6"/>
  <c r="AI2" i="6"/>
  <c r="AH2" i="6"/>
  <c r="AG2" i="6"/>
  <c r="AF2" i="6"/>
  <c r="AE2" i="6"/>
  <c r="AD2" i="6"/>
  <c r="AC2" i="6"/>
  <c r="AB2" i="6"/>
  <c r="AA2" i="6"/>
  <c r="Z2" i="6"/>
  <c r="Y2" i="6"/>
  <c r="X2" i="6"/>
  <c r="W2" i="6"/>
  <c r="V2" i="6"/>
  <c r="U2" i="6"/>
  <c r="T2" i="6"/>
  <c r="S2" i="6"/>
  <c r="R2" i="6"/>
  <c r="Q2" i="6"/>
  <c r="P2" i="6"/>
  <c r="O2" i="6"/>
  <c r="N2" i="6"/>
  <c r="M2" i="6"/>
  <c r="L2" i="6"/>
  <c r="K2" i="6"/>
  <c r="J2" i="6"/>
  <c r="I2" i="6"/>
  <c r="H2" i="6"/>
  <c r="G2" i="6"/>
  <c r="F2" i="6"/>
  <c r="E2" i="6"/>
  <c r="D2" i="6"/>
  <c r="C2" i="6"/>
  <c r="CZ1" i="6"/>
  <c r="CY1" i="6"/>
  <c r="CX1" i="6"/>
  <c r="CW1" i="6"/>
  <c r="CV1" i="6"/>
  <c r="CU1" i="6"/>
  <c r="CT1" i="6"/>
  <c r="CS1" i="6"/>
  <c r="CR1" i="6"/>
  <c r="CQ1" i="6"/>
  <c r="CP1" i="6"/>
  <c r="CO1" i="6"/>
  <c r="CN1" i="6"/>
  <c r="CM1" i="6"/>
  <c r="CL1" i="6"/>
  <c r="CK1" i="6"/>
  <c r="CJ1" i="6"/>
  <c r="CI1" i="6"/>
  <c r="CH1" i="6"/>
  <c r="CG1" i="6"/>
  <c r="CF1" i="6"/>
  <c r="CE1" i="6"/>
  <c r="CD1" i="6"/>
  <c r="CC1" i="6"/>
  <c r="CB1" i="6"/>
  <c r="CA1" i="6"/>
  <c r="BZ1" i="6"/>
  <c r="BY1" i="6"/>
  <c r="BX1" i="6"/>
  <c r="BW1" i="6"/>
  <c r="BV1" i="6"/>
  <c r="BU1" i="6"/>
  <c r="BT1" i="6"/>
  <c r="BS1" i="6"/>
  <c r="BR1" i="6"/>
  <c r="BQ1" i="6"/>
  <c r="BP1" i="6"/>
  <c r="BO1" i="6"/>
  <c r="BN1" i="6"/>
  <c r="BM1" i="6"/>
  <c r="BL1" i="6"/>
  <c r="BK1" i="6"/>
  <c r="BJ1" i="6"/>
  <c r="BI1" i="6"/>
  <c r="BH1" i="6"/>
  <c r="BG1" i="6"/>
  <c r="BF1" i="6"/>
  <c r="BE1" i="6"/>
  <c r="BD1" i="6"/>
  <c r="BC1" i="6"/>
  <c r="BB1" i="6"/>
  <c r="BA1" i="6"/>
  <c r="AZ1" i="6"/>
  <c r="AY1" i="6"/>
  <c r="AX1" i="6"/>
  <c r="AW1" i="6"/>
  <c r="AV1" i="6"/>
  <c r="AU1" i="6"/>
  <c r="AT1" i="6"/>
  <c r="AS1" i="6"/>
  <c r="AR1" i="6"/>
  <c r="AQ1" i="6"/>
  <c r="AP1" i="6"/>
  <c r="AO1" i="6"/>
  <c r="AN1" i="6"/>
  <c r="AM1" i="6"/>
  <c r="AL1" i="6"/>
  <c r="AK1" i="6"/>
  <c r="AJ1" i="6"/>
  <c r="AI1" i="6"/>
  <c r="AH1" i="6"/>
  <c r="AE1" i="6"/>
  <c r="AD1" i="6"/>
  <c r="AC1" i="6"/>
  <c r="AB1" i="6"/>
  <c r="AA1" i="6"/>
  <c r="Z1" i="6"/>
  <c r="Y1" i="6"/>
  <c r="X1" i="6"/>
  <c r="W1" i="6"/>
  <c r="V1" i="6"/>
  <c r="U1" i="6"/>
  <c r="T1" i="6"/>
  <c r="S1" i="6"/>
  <c r="R1" i="6"/>
  <c r="Q1" i="6"/>
  <c r="P1" i="6"/>
  <c r="O1" i="6"/>
  <c r="N1" i="6"/>
  <c r="M1" i="6"/>
  <c r="L1" i="6"/>
  <c r="K1" i="6"/>
  <c r="Q205" i="5" s="1"/>
  <c r="J1" i="6"/>
  <c r="H1" i="6"/>
  <c r="O245" i="5"/>
  <c r="O244" i="5"/>
  <c r="O243" i="5"/>
  <c r="O242" i="5"/>
  <c r="O241" i="5"/>
  <c r="O240" i="5"/>
  <c r="O239" i="5"/>
  <c r="O238" i="5"/>
  <c r="O237" i="5"/>
  <c r="O236" i="5"/>
  <c r="O235" i="5"/>
  <c r="O234" i="5"/>
  <c r="O233" i="5"/>
  <c r="K233" i="5"/>
  <c r="O230" i="5"/>
  <c r="N228" i="5"/>
  <c r="L228" i="5"/>
  <c r="H228" i="5"/>
  <c r="O228" i="5" s="1"/>
  <c r="N227" i="5"/>
  <c r="L227" i="5"/>
  <c r="H227" i="5"/>
  <c r="O227" i="5" s="1"/>
  <c r="N226" i="5"/>
  <c r="L226" i="5"/>
  <c r="H226" i="5"/>
  <c r="O226" i="5" s="1"/>
  <c r="N225" i="5"/>
  <c r="L225" i="5"/>
  <c r="H225" i="5"/>
  <c r="O225" i="5" s="1"/>
  <c r="N224" i="5"/>
  <c r="L224" i="5"/>
  <c r="M224" i="5" s="1"/>
  <c r="H224" i="5"/>
  <c r="O224" i="5" s="1"/>
  <c r="N223" i="5"/>
  <c r="L223" i="5"/>
  <c r="M223" i="5" s="1"/>
  <c r="H223" i="5"/>
  <c r="O223" i="5" s="1"/>
  <c r="N222" i="5"/>
  <c r="L222" i="5"/>
  <c r="H222" i="5"/>
  <c r="O222" i="5" s="1"/>
  <c r="N221" i="5"/>
  <c r="L221" i="5"/>
  <c r="H221" i="5"/>
  <c r="O221" i="5" s="1"/>
  <c r="N220" i="5"/>
  <c r="L220" i="5"/>
  <c r="H220" i="5"/>
  <c r="N219" i="5"/>
  <c r="L219" i="5"/>
  <c r="H219" i="5"/>
  <c r="N218" i="5"/>
  <c r="L218" i="5"/>
  <c r="H218" i="5"/>
  <c r="O218" i="5" s="1"/>
  <c r="N217" i="5"/>
  <c r="L217" i="5"/>
  <c r="H217" i="5"/>
  <c r="O217" i="5" s="1"/>
  <c r="N216" i="5"/>
  <c r="M216" i="5"/>
  <c r="L216" i="5"/>
  <c r="H216" i="5"/>
  <c r="O216" i="5" s="1"/>
  <c r="N215" i="5"/>
  <c r="L215" i="5"/>
  <c r="H215" i="5"/>
  <c r="O215" i="5" s="1"/>
  <c r="O214" i="5"/>
  <c r="N214" i="5"/>
  <c r="L214" i="5"/>
  <c r="H214" i="5"/>
  <c r="N213" i="5"/>
  <c r="L213" i="5"/>
  <c r="H213" i="5"/>
  <c r="O213" i="5" s="1"/>
  <c r="N212" i="5"/>
  <c r="L212" i="5"/>
  <c r="H212" i="5"/>
  <c r="O212" i="5" s="1"/>
  <c r="N211" i="5"/>
  <c r="L211" i="5"/>
  <c r="H211" i="5"/>
  <c r="O211" i="5" s="1"/>
  <c r="N210" i="5"/>
  <c r="L210" i="5"/>
  <c r="H210" i="5"/>
  <c r="O210" i="5" s="1"/>
  <c r="N209" i="5"/>
  <c r="L209" i="5"/>
  <c r="H209" i="5"/>
  <c r="N208" i="5"/>
  <c r="L208" i="5"/>
  <c r="H208" i="5"/>
  <c r="N207" i="5"/>
  <c r="L207" i="5"/>
  <c r="H207" i="5"/>
  <c r="O207" i="5" s="1"/>
  <c r="O206" i="5"/>
  <c r="N206" i="5"/>
  <c r="L206" i="5"/>
  <c r="H206" i="5"/>
  <c r="N205" i="5"/>
  <c r="L205" i="5"/>
  <c r="H205" i="5"/>
  <c r="O204" i="5"/>
  <c r="N204" i="5"/>
  <c r="L204" i="5"/>
  <c r="H204" i="5"/>
  <c r="N203" i="5"/>
  <c r="L203" i="5"/>
  <c r="H203" i="5"/>
  <c r="N202" i="5"/>
  <c r="L202" i="5"/>
  <c r="H202" i="5"/>
  <c r="N201" i="5"/>
  <c r="L201" i="5"/>
  <c r="H201" i="5"/>
  <c r="O201" i="5" s="1"/>
  <c r="N200" i="5"/>
  <c r="L200" i="5"/>
  <c r="H200" i="5"/>
  <c r="O200" i="5" s="1"/>
  <c r="N199" i="5"/>
  <c r="M199" i="5"/>
  <c r="L199" i="5"/>
  <c r="H199" i="5"/>
  <c r="O199" i="5" s="1"/>
  <c r="N198" i="5"/>
  <c r="M198" i="5"/>
  <c r="L198" i="5"/>
  <c r="H198" i="5"/>
  <c r="O198" i="5" s="1"/>
  <c r="N197" i="5"/>
  <c r="M197" i="5"/>
  <c r="L197" i="5"/>
  <c r="H197" i="5"/>
  <c r="O197" i="5" s="1"/>
  <c r="N196" i="5"/>
  <c r="L196" i="5"/>
  <c r="H196" i="5"/>
  <c r="O196" i="5" s="1"/>
  <c r="N195" i="5"/>
  <c r="L195" i="5"/>
  <c r="M195" i="5" s="1"/>
  <c r="H195" i="5"/>
  <c r="O195" i="5" s="1"/>
  <c r="N194" i="5"/>
  <c r="L194" i="5"/>
  <c r="M194" i="5" s="1"/>
  <c r="H194" i="5"/>
  <c r="O194" i="5" s="1"/>
  <c r="N193" i="5"/>
  <c r="L193" i="5"/>
  <c r="H193" i="5"/>
  <c r="N192" i="5"/>
  <c r="L192" i="5"/>
  <c r="M192" i="5" s="1"/>
  <c r="H192" i="5"/>
  <c r="O192" i="5" s="1"/>
  <c r="N191" i="5"/>
  <c r="L191" i="5"/>
  <c r="H191" i="5"/>
  <c r="M191" i="5" s="1"/>
  <c r="N190" i="5"/>
  <c r="L190" i="5"/>
  <c r="H190" i="5"/>
  <c r="O190" i="5" s="1"/>
  <c r="N189" i="5"/>
  <c r="L189" i="5"/>
  <c r="H189" i="5"/>
  <c r="O189" i="5" s="1"/>
  <c r="N188" i="5"/>
  <c r="L188" i="5"/>
  <c r="H188" i="5"/>
  <c r="O188" i="5" s="1"/>
  <c r="N187" i="5"/>
  <c r="L187" i="5"/>
  <c r="H187" i="5"/>
  <c r="O187" i="5" s="1"/>
  <c r="Q186" i="5"/>
  <c r="N186" i="5"/>
  <c r="L186" i="5"/>
  <c r="H186" i="5"/>
  <c r="Q185" i="5"/>
  <c r="N185" i="5"/>
  <c r="L185" i="5"/>
  <c r="H185" i="5"/>
  <c r="I1412" i="2" s="1"/>
  <c r="Q184" i="5"/>
  <c r="N184" i="5"/>
  <c r="L184" i="5"/>
  <c r="H184" i="5"/>
  <c r="O184" i="5" s="1"/>
  <c r="P189" i="9" s="1"/>
  <c r="B189" i="9" s="1"/>
  <c r="Q183" i="5"/>
  <c r="N183" i="5"/>
  <c r="L183" i="5"/>
  <c r="H183" i="5"/>
  <c r="Q182" i="5"/>
  <c r="N182" i="5"/>
  <c r="L182" i="5"/>
  <c r="H182" i="5"/>
  <c r="O182" i="5" s="1"/>
  <c r="P187" i="9" s="1"/>
  <c r="B187" i="9" s="1"/>
  <c r="Q181" i="5"/>
  <c r="N181" i="5"/>
  <c r="L181" i="5"/>
  <c r="H181" i="5"/>
  <c r="Q180" i="5"/>
  <c r="N180" i="5"/>
  <c r="L180" i="5"/>
  <c r="H180" i="5"/>
  <c r="O180" i="5" s="1"/>
  <c r="P184" i="9" s="1"/>
  <c r="B184" i="9" s="1"/>
  <c r="Q179" i="5"/>
  <c r="N179" i="5"/>
  <c r="L179" i="5"/>
  <c r="H179" i="5"/>
  <c r="Q178" i="5"/>
  <c r="N178" i="5"/>
  <c r="L178" i="5"/>
  <c r="H178" i="5"/>
  <c r="O178" i="5" s="1"/>
  <c r="P183" i="9" s="1"/>
  <c r="B183" i="9" s="1"/>
  <c r="Q177" i="5"/>
  <c r="N177" i="5"/>
  <c r="L177" i="5"/>
  <c r="H177" i="5"/>
  <c r="Q176" i="5"/>
  <c r="N176" i="5"/>
  <c r="L176" i="5"/>
  <c r="H176" i="5"/>
  <c r="O176" i="5" s="1"/>
  <c r="P181" i="9" s="1"/>
  <c r="B181" i="9" s="1"/>
  <c r="Q175" i="5"/>
  <c r="N175" i="5"/>
  <c r="L175" i="5"/>
  <c r="H175" i="5"/>
  <c r="Q174" i="5"/>
  <c r="N174" i="5"/>
  <c r="L174" i="5"/>
  <c r="H174" i="5"/>
  <c r="O174" i="5" s="1"/>
  <c r="P179" i="9" s="1"/>
  <c r="B179" i="9" s="1"/>
  <c r="Q173" i="5"/>
  <c r="N173" i="5"/>
  <c r="L173" i="5"/>
  <c r="H173" i="5"/>
  <c r="Q172" i="5"/>
  <c r="N172" i="5"/>
  <c r="L172" i="5"/>
  <c r="H172" i="5"/>
  <c r="O172" i="5" s="1"/>
  <c r="P177" i="9" s="1"/>
  <c r="B177" i="9" s="1"/>
  <c r="Q171" i="5"/>
  <c r="N171" i="5"/>
  <c r="L171" i="5"/>
  <c r="H171" i="5"/>
  <c r="Q170" i="5"/>
  <c r="N170" i="5"/>
  <c r="L170" i="5"/>
  <c r="H170" i="5"/>
  <c r="O170" i="5" s="1"/>
  <c r="P175" i="9" s="1"/>
  <c r="B175" i="9" s="1"/>
  <c r="Q169" i="5"/>
  <c r="N169" i="5"/>
  <c r="L169" i="5"/>
  <c r="H169" i="5"/>
  <c r="Q168" i="5"/>
  <c r="N168" i="5"/>
  <c r="L168" i="5"/>
  <c r="H168" i="5"/>
  <c r="O168" i="5" s="1"/>
  <c r="P173" i="9" s="1"/>
  <c r="B173" i="9" s="1"/>
  <c r="Q167" i="5"/>
  <c r="N167" i="5"/>
  <c r="L167" i="5"/>
  <c r="H167" i="5"/>
  <c r="Q166" i="5"/>
  <c r="N166" i="5"/>
  <c r="L166" i="5"/>
  <c r="H166" i="5"/>
  <c r="O166" i="5" s="1"/>
  <c r="P171" i="9" s="1"/>
  <c r="B171" i="9" s="1"/>
  <c r="Q165" i="5"/>
  <c r="N165" i="5"/>
  <c r="L165" i="5"/>
  <c r="H165" i="5"/>
  <c r="Q164" i="5"/>
  <c r="N164" i="5"/>
  <c r="L164" i="5"/>
  <c r="H164" i="5"/>
  <c r="O164" i="5" s="1"/>
  <c r="P169" i="9" s="1"/>
  <c r="B169" i="9" s="1"/>
  <c r="Q163" i="5"/>
  <c r="N163" i="5"/>
  <c r="L163" i="5"/>
  <c r="H163" i="5"/>
  <c r="I1158" i="2" s="1"/>
  <c r="Q162" i="5"/>
  <c r="N162" i="5"/>
  <c r="L162" i="5"/>
  <c r="H162" i="5"/>
  <c r="O162" i="5" s="1"/>
  <c r="Q161" i="5"/>
  <c r="N161" i="5"/>
  <c r="L161" i="5"/>
  <c r="H161" i="5"/>
  <c r="Q160" i="5"/>
  <c r="N160" i="5"/>
  <c r="L160" i="5"/>
  <c r="H160" i="5"/>
  <c r="O160" i="5" s="1"/>
  <c r="P165" i="9" s="1"/>
  <c r="B165" i="9" s="1"/>
  <c r="Q159" i="5"/>
  <c r="N159" i="5"/>
  <c r="L159" i="5"/>
  <c r="H159" i="5"/>
  <c r="Q158" i="5"/>
  <c r="N158" i="5"/>
  <c r="L158" i="5"/>
  <c r="H158" i="5"/>
  <c r="O158" i="5" s="1"/>
  <c r="P163" i="9" s="1"/>
  <c r="B163" i="9" s="1"/>
  <c r="Q157" i="5"/>
  <c r="N157" i="5"/>
  <c r="L157" i="5"/>
  <c r="H157" i="5"/>
  <c r="Q156" i="5"/>
  <c r="N156" i="5"/>
  <c r="L156" i="5"/>
  <c r="H156" i="5"/>
  <c r="O156" i="5" s="1"/>
  <c r="P161" i="9" s="1"/>
  <c r="B161" i="9" s="1"/>
  <c r="Q155" i="5"/>
  <c r="N155" i="5"/>
  <c r="L155" i="5"/>
  <c r="H155" i="5"/>
  <c r="Q154" i="5"/>
  <c r="N154" i="5"/>
  <c r="L154" i="5"/>
  <c r="H154" i="5"/>
  <c r="O154" i="5" s="1"/>
  <c r="P159" i="9" s="1"/>
  <c r="B159" i="9" s="1"/>
  <c r="Q153" i="5"/>
  <c r="N153" i="5"/>
  <c r="L153" i="5"/>
  <c r="H153" i="5"/>
  <c r="Q152" i="5"/>
  <c r="N152" i="5"/>
  <c r="L152" i="5"/>
  <c r="H152" i="5"/>
  <c r="O152" i="5" s="1"/>
  <c r="Q151" i="5"/>
  <c r="N151" i="5"/>
  <c r="L151" i="5"/>
  <c r="H151" i="5"/>
  <c r="Q150" i="5"/>
  <c r="N150" i="5"/>
  <c r="L150" i="5"/>
  <c r="H150" i="5"/>
  <c r="O150" i="5" s="1"/>
  <c r="P155" i="9" s="1"/>
  <c r="B155" i="9" s="1"/>
  <c r="Q149" i="5"/>
  <c r="N149" i="5"/>
  <c r="L149" i="5"/>
  <c r="H149" i="5"/>
  <c r="I1424" i="2" s="1"/>
  <c r="Q148" i="5"/>
  <c r="N148" i="5"/>
  <c r="L148" i="5"/>
  <c r="H148" i="5"/>
  <c r="O148" i="5" s="1"/>
  <c r="Q147" i="5"/>
  <c r="N147" i="5"/>
  <c r="L147" i="5"/>
  <c r="H147" i="5"/>
  <c r="Q146" i="5"/>
  <c r="N146" i="5"/>
  <c r="L146" i="5"/>
  <c r="H146" i="5"/>
  <c r="O146" i="5" s="1"/>
  <c r="Q145" i="5"/>
  <c r="N145" i="5"/>
  <c r="L145" i="5"/>
  <c r="H145" i="5"/>
  <c r="Q144" i="5"/>
  <c r="N144" i="5"/>
  <c r="L144" i="5"/>
  <c r="H144" i="5"/>
  <c r="O144" i="5" s="1"/>
  <c r="P149" i="9" s="1"/>
  <c r="B149" i="9" s="1"/>
  <c r="Q143" i="5"/>
  <c r="N143" i="5"/>
  <c r="L143" i="5"/>
  <c r="H143" i="5"/>
  <c r="Q142" i="5"/>
  <c r="N142" i="5"/>
  <c r="L142" i="5"/>
  <c r="H142" i="5"/>
  <c r="O142" i="5" s="1"/>
  <c r="Q141" i="5"/>
  <c r="N141" i="5"/>
  <c r="L141" i="5"/>
  <c r="H141" i="5"/>
  <c r="Q140" i="5"/>
  <c r="N140" i="5"/>
  <c r="L140" i="5"/>
  <c r="H140" i="5"/>
  <c r="O140" i="5" s="1"/>
  <c r="P145" i="9" s="1"/>
  <c r="B145" i="9" s="1"/>
  <c r="Q139" i="5"/>
  <c r="N139" i="5"/>
  <c r="L139" i="5"/>
  <c r="H139" i="5"/>
  <c r="Q138" i="5"/>
  <c r="N138" i="5"/>
  <c r="L138" i="5"/>
  <c r="H138" i="5"/>
  <c r="O138" i="5" s="1"/>
  <c r="P143" i="9" s="1"/>
  <c r="B143" i="9" s="1"/>
  <c r="Q137" i="5"/>
  <c r="N137" i="5"/>
  <c r="L137" i="5"/>
  <c r="H137" i="5"/>
  <c r="Q136" i="5"/>
  <c r="N136" i="5"/>
  <c r="L136" i="5"/>
  <c r="H136" i="5"/>
  <c r="O136" i="5" s="1"/>
  <c r="J321" i="8" s="1"/>
  <c r="Q135" i="5"/>
  <c r="N135" i="5"/>
  <c r="L135" i="5"/>
  <c r="H135" i="5"/>
  <c r="Q134" i="5"/>
  <c r="N134" i="5"/>
  <c r="L134" i="5"/>
  <c r="H134" i="5"/>
  <c r="O134" i="5" s="1"/>
  <c r="Q133" i="5"/>
  <c r="N133" i="5"/>
  <c r="L133" i="5"/>
  <c r="H133" i="5"/>
  <c r="Q132" i="5"/>
  <c r="N132" i="5"/>
  <c r="L132" i="5"/>
  <c r="H132" i="5"/>
  <c r="O132" i="5" s="1"/>
  <c r="P136" i="9" s="1"/>
  <c r="B136" i="9" s="1"/>
  <c r="Q131" i="5"/>
  <c r="N131" i="5"/>
  <c r="L131" i="5"/>
  <c r="H131" i="5"/>
  <c r="I1392" i="2" s="1"/>
  <c r="Q130" i="5"/>
  <c r="N130" i="5"/>
  <c r="L130" i="5"/>
  <c r="H130" i="5"/>
  <c r="O130" i="5" s="1"/>
  <c r="Q129" i="5"/>
  <c r="N129" i="5"/>
  <c r="L129" i="5"/>
  <c r="H129" i="5"/>
  <c r="Q128" i="5"/>
  <c r="N128" i="5"/>
  <c r="L128" i="5"/>
  <c r="H128" i="5"/>
  <c r="O128" i="5" s="1"/>
  <c r="Q127" i="5"/>
  <c r="N127" i="5"/>
  <c r="L127" i="5"/>
  <c r="H127" i="5"/>
  <c r="Q126" i="5"/>
  <c r="N126" i="5"/>
  <c r="L126" i="5"/>
  <c r="H126" i="5"/>
  <c r="O126" i="5" s="1"/>
  <c r="Q125" i="5"/>
  <c r="N125" i="5"/>
  <c r="L125" i="5"/>
  <c r="H125" i="5"/>
  <c r="Q124" i="5"/>
  <c r="N124" i="5"/>
  <c r="L124" i="5"/>
  <c r="H124" i="5"/>
  <c r="O124" i="5" s="1"/>
  <c r="Q123" i="5"/>
  <c r="N123" i="5"/>
  <c r="L123" i="5"/>
  <c r="H123" i="5"/>
  <c r="Q122" i="5"/>
  <c r="N122" i="5"/>
  <c r="L122" i="5"/>
  <c r="H122" i="5"/>
  <c r="O122" i="5" s="1"/>
  <c r="Q121" i="5"/>
  <c r="N121" i="5"/>
  <c r="L121" i="5"/>
  <c r="H121" i="5"/>
  <c r="Q120" i="5"/>
  <c r="N120" i="5"/>
  <c r="L120" i="5"/>
  <c r="H120" i="5"/>
  <c r="O120" i="5" s="1"/>
  <c r="Q119" i="5"/>
  <c r="N119" i="5"/>
  <c r="L119" i="5"/>
  <c r="H119" i="5"/>
  <c r="Q118" i="5"/>
  <c r="N118" i="5"/>
  <c r="L118" i="5"/>
  <c r="H118" i="5"/>
  <c r="O118" i="5" s="1"/>
  <c r="Q117" i="5"/>
  <c r="N117" i="5"/>
  <c r="L117" i="5"/>
  <c r="H117" i="5"/>
  <c r="Q116" i="5"/>
  <c r="N116" i="5"/>
  <c r="L116" i="5"/>
  <c r="H116" i="5"/>
  <c r="O116" i="5" s="1"/>
  <c r="Q115" i="5"/>
  <c r="N115" i="5"/>
  <c r="L115" i="5"/>
  <c r="H115" i="5"/>
  <c r="I1377" i="2" s="1"/>
  <c r="Q114" i="5"/>
  <c r="N114" i="5"/>
  <c r="L114" i="5"/>
  <c r="H114" i="5"/>
  <c r="O114" i="5" s="1"/>
  <c r="Q113" i="5"/>
  <c r="N113" i="5"/>
  <c r="L113" i="5"/>
  <c r="H113" i="5"/>
  <c r="Q112" i="5"/>
  <c r="N112" i="5"/>
  <c r="L112" i="5"/>
  <c r="H112" i="5"/>
  <c r="O112" i="5" s="1"/>
  <c r="Q111" i="5"/>
  <c r="N111" i="5"/>
  <c r="L111" i="5"/>
  <c r="H111" i="5"/>
  <c r="Q110" i="5"/>
  <c r="N110" i="5"/>
  <c r="L110" i="5"/>
  <c r="H110" i="5"/>
  <c r="O110" i="5" s="1"/>
  <c r="Q109" i="5"/>
  <c r="N109" i="5"/>
  <c r="L109" i="5"/>
  <c r="H109" i="5"/>
  <c r="Q108" i="5"/>
  <c r="N108" i="5"/>
  <c r="L108" i="5"/>
  <c r="H108" i="5"/>
  <c r="O108" i="5" s="1"/>
  <c r="Q107" i="5"/>
  <c r="N107" i="5"/>
  <c r="L107" i="5"/>
  <c r="H107" i="5"/>
  <c r="Q106" i="5"/>
  <c r="N106" i="5"/>
  <c r="L106" i="5"/>
  <c r="H106" i="5"/>
  <c r="O106" i="5" s="1"/>
  <c r="P109" i="9" s="1"/>
  <c r="B109" i="9" s="1"/>
  <c r="Q105" i="5"/>
  <c r="N105" i="5"/>
  <c r="L105" i="5"/>
  <c r="H105" i="5"/>
  <c r="Q104" i="5"/>
  <c r="N104" i="5"/>
  <c r="L104" i="5"/>
  <c r="H104" i="5"/>
  <c r="O104" i="5" s="1"/>
  <c r="P132" i="9" s="1"/>
  <c r="T132" i="9" s="1"/>
  <c r="Q103" i="5"/>
  <c r="N103" i="5"/>
  <c r="L103" i="5"/>
  <c r="H103" i="5"/>
  <c r="Q102" i="5"/>
  <c r="N102" i="5"/>
  <c r="L102" i="5"/>
  <c r="H102" i="5"/>
  <c r="O102" i="5" s="1"/>
  <c r="P105" i="9" s="1"/>
  <c r="B105" i="9" s="1"/>
  <c r="Q101" i="5"/>
  <c r="N101" i="5"/>
  <c r="L101" i="5"/>
  <c r="H101" i="5"/>
  <c r="Q100" i="5"/>
  <c r="N100" i="5"/>
  <c r="L100" i="5"/>
  <c r="H100" i="5"/>
  <c r="O100" i="5" s="1"/>
  <c r="Q99" i="5"/>
  <c r="N99" i="5"/>
  <c r="L99" i="5"/>
  <c r="H99" i="5"/>
  <c r="Q98" i="5"/>
  <c r="N98" i="5"/>
  <c r="L98" i="5"/>
  <c r="H98" i="5"/>
  <c r="O98" i="5" s="1"/>
  <c r="Q97" i="5"/>
  <c r="N97" i="5"/>
  <c r="L97" i="5"/>
  <c r="H97" i="5"/>
  <c r="I1373" i="2" s="1"/>
  <c r="Q96" i="5"/>
  <c r="N96" i="5"/>
  <c r="L96" i="5"/>
  <c r="H96" i="5"/>
  <c r="O96" i="5" s="1"/>
  <c r="P133" i="9" s="1"/>
  <c r="T133" i="9" s="1"/>
  <c r="Q95" i="5"/>
  <c r="N95" i="5"/>
  <c r="L95" i="5"/>
  <c r="H95" i="5"/>
  <c r="Q94" i="5"/>
  <c r="N94" i="5"/>
  <c r="L94" i="5"/>
  <c r="H94" i="5"/>
  <c r="O94" i="5" s="1"/>
  <c r="P97" i="9" s="1"/>
  <c r="T97" i="9" s="1"/>
  <c r="Q93" i="5"/>
  <c r="N93" i="5"/>
  <c r="L93" i="5"/>
  <c r="H93" i="5"/>
  <c r="Q92" i="5"/>
  <c r="N92" i="5"/>
  <c r="L92" i="5"/>
  <c r="H92" i="5"/>
  <c r="O92" i="5" s="1"/>
  <c r="P129" i="9" s="1"/>
  <c r="T129" i="9" s="1"/>
  <c r="Q91" i="5"/>
  <c r="N91" i="5"/>
  <c r="L91" i="5"/>
  <c r="H91" i="5"/>
  <c r="Q90" i="5"/>
  <c r="N90" i="5"/>
  <c r="L90" i="5"/>
  <c r="H90" i="5"/>
  <c r="O90" i="5" s="1"/>
  <c r="P127" i="9" s="1"/>
  <c r="T127" i="9" s="1"/>
  <c r="Q89" i="5"/>
  <c r="N89" i="5"/>
  <c r="L89" i="5"/>
  <c r="H89" i="5"/>
  <c r="Q88" i="5"/>
  <c r="N88" i="5"/>
  <c r="L88" i="5"/>
  <c r="H88" i="5"/>
  <c r="O88" i="5" s="1"/>
  <c r="P91" i="9" s="1"/>
  <c r="B91" i="9" s="1"/>
  <c r="Q87" i="5"/>
  <c r="N87" i="5"/>
  <c r="L87" i="5"/>
  <c r="H87" i="5"/>
  <c r="Q86" i="5"/>
  <c r="N86" i="5"/>
  <c r="L86" i="5"/>
  <c r="H86" i="5"/>
  <c r="O86" i="5" s="1"/>
  <c r="Q85" i="5"/>
  <c r="N85" i="5"/>
  <c r="L85" i="5"/>
  <c r="H85" i="5"/>
  <c r="Q84" i="5"/>
  <c r="N84" i="5"/>
  <c r="L84" i="5"/>
  <c r="H84" i="5"/>
  <c r="O84" i="5" s="1"/>
  <c r="Q83" i="5"/>
  <c r="N83" i="5"/>
  <c r="L83" i="5"/>
  <c r="H83" i="5"/>
  <c r="Q82" i="5"/>
  <c r="N82" i="5"/>
  <c r="L82" i="5"/>
  <c r="H82" i="5"/>
  <c r="O82" i="5" s="1"/>
  <c r="Q81" i="5"/>
  <c r="N81" i="5"/>
  <c r="L81" i="5"/>
  <c r="H81" i="5"/>
  <c r="Q80" i="5"/>
  <c r="N80" i="5"/>
  <c r="L80" i="5"/>
  <c r="H80" i="5"/>
  <c r="O80" i="5" s="1"/>
  <c r="Q79" i="5"/>
  <c r="N79" i="5"/>
  <c r="L79" i="5"/>
  <c r="H79" i="5"/>
  <c r="Q78" i="5"/>
  <c r="N78" i="5"/>
  <c r="L78" i="5"/>
  <c r="H78" i="5"/>
  <c r="O78" i="5" s="1"/>
  <c r="Q77" i="5"/>
  <c r="N77" i="5"/>
  <c r="L77" i="5"/>
  <c r="H77" i="5"/>
  <c r="Q76" i="5"/>
  <c r="N76" i="5"/>
  <c r="L76" i="5"/>
  <c r="H76" i="5"/>
  <c r="O76" i="5" s="1"/>
  <c r="Q75" i="5"/>
  <c r="N75" i="5"/>
  <c r="L75" i="5"/>
  <c r="H75" i="5"/>
  <c r="Q74" i="5"/>
  <c r="N74" i="5"/>
  <c r="L74" i="5"/>
  <c r="H74" i="5"/>
  <c r="O74" i="5" s="1"/>
  <c r="Q73" i="5"/>
  <c r="N73" i="5"/>
  <c r="L73" i="5"/>
  <c r="H73" i="5"/>
  <c r="Q72" i="5"/>
  <c r="N72" i="5"/>
  <c r="L72" i="5"/>
  <c r="H72" i="5"/>
  <c r="O72" i="5" s="1"/>
  <c r="P75" i="9" s="1"/>
  <c r="T75" i="9" s="1"/>
  <c r="Q71" i="5"/>
  <c r="N71" i="5"/>
  <c r="L71" i="5"/>
  <c r="H71" i="5"/>
  <c r="Q70" i="5"/>
  <c r="N70" i="5"/>
  <c r="L70" i="5"/>
  <c r="H70" i="5"/>
  <c r="O70" i="5" s="1"/>
  <c r="Q69" i="5"/>
  <c r="N69" i="5"/>
  <c r="L69" i="5"/>
  <c r="H69" i="5"/>
  <c r="I1332" i="2" s="1"/>
  <c r="Q68" i="5"/>
  <c r="N68" i="5"/>
  <c r="L68" i="5"/>
  <c r="H68" i="5"/>
  <c r="O68" i="5" s="1"/>
  <c r="P78" i="9" s="1"/>
  <c r="T78" i="9" s="1"/>
  <c r="Q67" i="5"/>
  <c r="N67" i="5"/>
  <c r="L67" i="5"/>
  <c r="H67" i="5"/>
  <c r="Q66" i="5"/>
  <c r="N66" i="5"/>
  <c r="L66" i="5"/>
  <c r="H66" i="5"/>
  <c r="O66" i="5" s="1"/>
  <c r="P88" i="9" s="1"/>
  <c r="B88" i="9" s="1"/>
  <c r="Q65" i="5"/>
  <c r="N65" i="5"/>
  <c r="L65" i="5"/>
  <c r="H65" i="5"/>
  <c r="Q64" i="5"/>
  <c r="N64" i="5"/>
  <c r="L64" i="5"/>
  <c r="H64" i="5"/>
  <c r="O64" i="5" s="1"/>
  <c r="Q63" i="5"/>
  <c r="N63" i="5"/>
  <c r="L63" i="5"/>
  <c r="H63" i="5"/>
  <c r="Q62" i="5"/>
  <c r="N62" i="5"/>
  <c r="L62" i="5"/>
  <c r="H62" i="5"/>
  <c r="O62" i="5" s="1"/>
  <c r="Q61" i="5"/>
  <c r="N61" i="5"/>
  <c r="L61" i="5"/>
  <c r="H61" i="5"/>
  <c r="Q60" i="5"/>
  <c r="N60" i="5"/>
  <c r="L60" i="5"/>
  <c r="H60" i="5"/>
  <c r="O60" i="5" s="1"/>
  <c r="Q59" i="5"/>
  <c r="N59" i="5"/>
  <c r="L59" i="5"/>
  <c r="H59" i="5"/>
  <c r="Q58" i="5"/>
  <c r="N58" i="5"/>
  <c r="L58" i="5"/>
  <c r="H58" i="5"/>
  <c r="O58" i="5" s="1"/>
  <c r="P60" i="9" s="1"/>
  <c r="B60" i="9" s="1"/>
  <c r="Q57" i="5"/>
  <c r="N57" i="5"/>
  <c r="L57" i="5"/>
  <c r="H57" i="5"/>
  <c r="Q56" i="5"/>
  <c r="N56" i="5"/>
  <c r="L56" i="5"/>
  <c r="H56" i="5"/>
  <c r="O56" i="5" s="1"/>
  <c r="P58" i="9" s="1"/>
  <c r="B58" i="9" s="1"/>
  <c r="Q55" i="5"/>
  <c r="N55" i="5"/>
  <c r="L55" i="5"/>
  <c r="H55" i="5"/>
  <c r="Q54" i="5"/>
  <c r="N54" i="5"/>
  <c r="L54" i="5"/>
  <c r="H54" i="5"/>
  <c r="O54" i="5" s="1"/>
  <c r="Q53" i="5"/>
  <c r="N53" i="5"/>
  <c r="L53" i="5"/>
  <c r="H53" i="5"/>
  <c r="Q52" i="5"/>
  <c r="N52" i="5"/>
  <c r="L52" i="5"/>
  <c r="H52" i="5"/>
  <c r="O52" i="5" s="1"/>
  <c r="Q51" i="5"/>
  <c r="N51" i="5"/>
  <c r="L51" i="5"/>
  <c r="H51" i="5"/>
  <c r="Q50" i="5"/>
  <c r="N50" i="5"/>
  <c r="L50" i="5"/>
  <c r="H50" i="5"/>
  <c r="O50" i="5" s="1"/>
  <c r="Q49" i="5"/>
  <c r="N49" i="5"/>
  <c r="L49" i="5"/>
  <c r="H49" i="5"/>
  <c r="Q48" i="5"/>
  <c r="N48" i="5"/>
  <c r="L48" i="5"/>
  <c r="M48" i="5" s="1"/>
  <c r="H48" i="5"/>
  <c r="O48" i="5" s="1"/>
  <c r="P49" i="9" s="1"/>
  <c r="B49" i="9" s="1"/>
  <c r="Q47" i="5"/>
  <c r="N47" i="5"/>
  <c r="L47" i="5"/>
  <c r="H47" i="5"/>
  <c r="Q46" i="5"/>
  <c r="N46" i="5"/>
  <c r="L46" i="5"/>
  <c r="H46" i="5"/>
  <c r="O46" i="5" s="1"/>
  <c r="P47" i="9" s="1"/>
  <c r="B47" i="9" s="1"/>
  <c r="Q45" i="5"/>
  <c r="N45" i="5"/>
  <c r="L45" i="5"/>
  <c r="H45" i="5"/>
  <c r="Q44" i="5"/>
  <c r="N44" i="5"/>
  <c r="L44" i="5"/>
  <c r="H44" i="5"/>
  <c r="O44" i="5" s="1"/>
  <c r="Q43" i="5"/>
  <c r="N43" i="5"/>
  <c r="L43" i="5"/>
  <c r="H43" i="5"/>
  <c r="Q42" i="5"/>
  <c r="N42" i="5"/>
  <c r="L42" i="5"/>
  <c r="H42" i="5"/>
  <c r="O42" i="5" s="1"/>
  <c r="Q41" i="5"/>
  <c r="N41" i="5"/>
  <c r="L41" i="5"/>
  <c r="H41" i="5"/>
  <c r="M41" i="5" s="1"/>
  <c r="Q40" i="5"/>
  <c r="N40" i="5"/>
  <c r="L40" i="5"/>
  <c r="H40" i="5"/>
  <c r="O40" i="5" s="1"/>
  <c r="Q39" i="5"/>
  <c r="N39" i="5"/>
  <c r="L39" i="5"/>
  <c r="H39" i="5"/>
  <c r="M39" i="5" s="1"/>
  <c r="Q38" i="5"/>
  <c r="N38" i="5"/>
  <c r="L38" i="5"/>
  <c r="H38" i="5"/>
  <c r="O38" i="5" s="1"/>
  <c r="Q37" i="5"/>
  <c r="N37" i="5"/>
  <c r="L37" i="5"/>
  <c r="H37" i="5"/>
  <c r="M37" i="5" s="1"/>
  <c r="Q36" i="5"/>
  <c r="N36" i="5"/>
  <c r="L36" i="5"/>
  <c r="H36" i="5"/>
  <c r="O36" i="5" s="1"/>
  <c r="P52" i="9" s="1"/>
  <c r="T52" i="9" s="1"/>
  <c r="Q35" i="5"/>
  <c r="N35" i="5"/>
  <c r="L35" i="5"/>
  <c r="H35" i="5"/>
  <c r="M35" i="5" s="1"/>
  <c r="Q34" i="5"/>
  <c r="N34" i="5"/>
  <c r="L34" i="5"/>
  <c r="H34" i="5"/>
  <c r="O34" i="5" s="1"/>
  <c r="Q33" i="5"/>
  <c r="N33" i="5"/>
  <c r="L33" i="5"/>
  <c r="H33" i="5"/>
  <c r="M33" i="5" s="1"/>
  <c r="Q32" i="5"/>
  <c r="N32" i="5"/>
  <c r="L32" i="5"/>
  <c r="H32" i="5"/>
  <c r="O32" i="5" s="1"/>
  <c r="Q31" i="5"/>
  <c r="N31" i="5"/>
  <c r="L31" i="5"/>
  <c r="H31" i="5"/>
  <c r="M31" i="5" s="1"/>
  <c r="Q30" i="5"/>
  <c r="N30" i="5"/>
  <c r="L30" i="5"/>
  <c r="H30" i="5"/>
  <c r="O30" i="5" s="1"/>
  <c r="Q29" i="5"/>
  <c r="N29" i="5"/>
  <c r="L29" i="5"/>
  <c r="H29" i="5"/>
  <c r="M29" i="5" s="1"/>
  <c r="Q28" i="5"/>
  <c r="N28" i="5"/>
  <c r="L28" i="5"/>
  <c r="H28" i="5"/>
  <c r="O28" i="5" s="1"/>
  <c r="P29" i="9" s="1"/>
  <c r="T29" i="9" s="1"/>
  <c r="Q27" i="5"/>
  <c r="N27" i="5"/>
  <c r="L27" i="5"/>
  <c r="H27" i="5"/>
  <c r="M27" i="5" s="1"/>
  <c r="Q26" i="5"/>
  <c r="N26" i="5"/>
  <c r="L26" i="5"/>
  <c r="H26" i="5"/>
  <c r="O26" i="5" s="1"/>
  <c r="P27" i="9" s="1"/>
  <c r="T27" i="9" s="1"/>
  <c r="Q25" i="5"/>
  <c r="N25" i="5"/>
  <c r="L25" i="5"/>
  <c r="H25" i="5"/>
  <c r="M25" i="5" s="1"/>
  <c r="Q24" i="5"/>
  <c r="N24" i="5"/>
  <c r="L24" i="5"/>
  <c r="H24" i="5"/>
  <c r="O24" i="5" s="1"/>
  <c r="P23" i="9" s="1"/>
  <c r="T23" i="9" s="1"/>
  <c r="Q23" i="5"/>
  <c r="N23" i="5"/>
  <c r="L23" i="5"/>
  <c r="H23" i="5"/>
  <c r="M23" i="5" s="1"/>
  <c r="Q22" i="5"/>
  <c r="N22" i="5"/>
  <c r="L22" i="5"/>
  <c r="H22" i="5"/>
  <c r="O22" i="5" s="1"/>
  <c r="P21" i="9" s="1"/>
  <c r="T21" i="9" s="1"/>
  <c r="Q21" i="5"/>
  <c r="N21" i="5"/>
  <c r="L21" i="5"/>
  <c r="H21" i="5"/>
  <c r="M21" i="5" s="1"/>
  <c r="Q20" i="5"/>
  <c r="N20" i="5"/>
  <c r="L20" i="5"/>
  <c r="H20" i="5"/>
  <c r="O20" i="5" s="1"/>
  <c r="P19" i="9" s="1"/>
  <c r="T19" i="9" s="1"/>
  <c r="Q19" i="5"/>
  <c r="N19" i="5"/>
  <c r="L19" i="5"/>
  <c r="H19" i="5"/>
  <c r="M19" i="5" s="1"/>
  <c r="Q18" i="5"/>
  <c r="N18" i="5"/>
  <c r="L18" i="5"/>
  <c r="H18" i="5"/>
  <c r="O18" i="5" s="1"/>
  <c r="P17" i="9" s="1"/>
  <c r="T17" i="9" s="1"/>
  <c r="Q17" i="5"/>
  <c r="N17" i="5"/>
  <c r="L17" i="5"/>
  <c r="H17" i="5"/>
  <c r="M17" i="5" s="1"/>
  <c r="Q16" i="5"/>
  <c r="N16" i="5"/>
  <c r="L16" i="5"/>
  <c r="H16" i="5"/>
  <c r="O16" i="5" s="1"/>
  <c r="Q15" i="5"/>
  <c r="N15" i="5"/>
  <c r="L15" i="5"/>
  <c r="H15" i="5"/>
  <c r="M15" i="5" s="1"/>
  <c r="Q14" i="5"/>
  <c r="N14" i="5"/>
  <c r="L14" i="5"/>
  <c r="H14" i="5"/>
  <c r="O14" i="5" s="1"/>
  <c r="P13" i="9" s="1"/>
  <c r="B13" i="9" s="1"/>
  <c r="Q13" i="5"/>
  <c r="N13" i="5"/>
  <c r="L13" i="5"/>
  <c r="H13" i="5"/>
  <c r="M13" i="5" s="1"/>
  <c r="Q12" i="5"/>
  <c r="N12" i="5"/>
  <c r="L12" i="5"/>
  <c r="H12" i="5"/>
  <c r="O12" i="5" s="1"/>
  <c r="P11" i="9" s="1"/>
  <c r="B11" i="9" s="1"/>
  <c r="Q11" i="5"/>
  <c r="N11" i="5"/>
  <c r="L11" i="5"/>
  <c r="H11" i="5"/>
  <c r="M11" i="5" s="1"/>
  <c r="Q10" i="5"/>
  <c r="N10" i="5"/>
  <c r="L10" i="5"/>
  <c r="H10" i="5"/>
  <c r="O10" i="5" s="1"/>
  <c r="P14" i="9" s="1"/>
  <c r="B14" i="9" s="1"/>
  <c r="Q9" i="5"/>
  <c r="N9" i="5"/>
  <c r="L9" i="5"/>
  <c r="H9" i="5"/>
  <c r="O9" i="5" s="1"/>
  <c r="Q8" i="5"/>
  <c r="A56" i="25"/>
  <c r="A55" i="25"/>
  <c r="A54" i="25"/>
  <c r="A53" i="25"/>
  <c r="A52" i="25"/>
  <c r="A51" i="25"/>
  <c r="A49" i="25"/>
  <c r="A48" i="25"/>
  <c r="A47" i="25"/>
  <c r="A46" i="25"/>
  <c r="A45" i="25"/>
  <c r="A43" i="25"/>
  <c r="A42" i="25"/>
  <c r="A41" i="25"/>
  <c r="A40" i="25"/>
  <c r="A39" i="25"/>
  <c r="A38" i="25"/>
  <c r="A37" i="25"/>
  <c r="A36" i="25"/>
  <c r="A35" i="25"/>
  <c r="A34" i="25"/>
  <c r="A33" i="25"/>
  <c r="A32" i="25"/>
  <c r="A31" i="25"/>
  <c r="A30" i="25"/>
  <c r="A29" i="25"/>
  <c r="A28" i="25"/>
  <c r="A27" i="25"/>
  <c r="A26" i="25"/>
  <c r="A25" i="25"/>
  <c r="A24" i="25"/>
  <c r="A23" i="25"/>
  <c r="A22" i="25"/>
  <c r="A21" i="25"/>
  <c r="A20" i="25"/>
  <c r="A19" i="25"/>
  <c r="A18" i="25"/>
  <c r="A17" i="25"/>
  <c r="A16" i="25"/>
  <c r="A15" i="25"/>
  <c r="A14" i="25"/>
  <c r="A13" i="25"/>
  <c r="A12" i="25"/>
  <c r="A11" i="25"/>
  <c r="A10" i="25"/>
  <c r="A9" i="25"/>
  <c r="A8" i="25"/>
  <c r="A7" i="25"/>
  <c r="A6" i="25"/>
  <c r="A5" i="25"/>
  <c r="A2" i="25"/>
  <c r="B15" i="25" s="1"/>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E84" i="4" s="1"/>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M157" i="3"/>
  <c r="E80" i="3"/>
  <c r="E79" i="3"/>
  <c r="E78" i="3"/>
  <c r="E77" i="3"/>
  <c r="E76" i="3"/>
  <c r="E75" i="3"/>
  <c r="E74" i="3"/>
  <c r="E73" i="3"/>
  <c r="F72" i="3"/>
  <c r="E72" i="3"/>
  <c r="E71" i="3"/>
  <c r="F70"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F20" i="3"/>
  <c r="E20" i="3"/>
  <c r="E19" i="3"/>
  <c r="M18" i="3"/>
  <c r="E18" i="3"/>
  <c r="M17" i="3"/>
  <c r="E17" i="3"/>
  <c r="E16" i="3"/>
  <c r="M15" i="3"/>
  <c r="E15" i="3"/>
  <c r="E14" i="3"/>
  <c r="M13" i="3"/>
  <c r="E13" i="3"/>
  <c r="M12" i="3"/>
  <c r="F12" i="3"/>
  <c r="E12" i="3"/>
  <c r="M11" i="3"/>
  <c r="E11" i="3"/>
  <c r="M10" i="3"/>
  <c r="E10" i="3"/>
  <c r="C10" i="3"/>
  <c r="E9" i="3"/>
  <c r="C9" i="3"/>
  <c r="E8" i="3"/>
  <c r="C8" i="3"/>
  <c r="E7" i="3"/>
  <c r="C7" i="3"/>
  <c r="E6" i="3"/>
  <c r="C6" i="3"/>
  <c r="E5" i="3"/>
  <c r="C5" i="3"/>
  <c r="E4" i="3"/>
  <c r="C4" i="3"/>
  <c r="M3" i="3"/>
  <c r="L7" i="10" s="1"/>
  <c r="E3" i="3"/>
  <c r="C3" i="3"/>
  <c r="M2" i="3"/>
  <c r="L6" i="10" s="1"/>
  <c r="E2" i="3"/>
  <c r="C2" i="3"/>
  <c r="I1435" i="2"/>
  <c r="I1434" i="2"/>
  <c r="I1433" i="2"/>
  <c r="I1432" i="2"/>
  <c r="I1431" i="2"/>
  <c r="I1430" i="2"/>
  <c r="I1429" i="2"/>
  <c r="I1428" i="2"/>
  <c r="I1427" i="2"/>
  <c r="I1426" i="2"/>
  <c r="I1425" i="2"/>
  <c r="I1423" i="2"/>
  <c r="I1422" i="2"/>
  <c r="I1421" i="2"/>
  <c r="I1419" i="2"/>
  <c r="I1418" i="2"/>
  <c r="I1417" i="2"/>
  <c r="I1416" i="2"/>
  <c r="I1415" i="2"/>
  <c r="I1414" i="2"/>
  <c r="I1413" i="2"/>
  <c r="I1411" i="2"/>
  <c r="I1410" i="2"/>
  <c r="I1409" i="2"/>
  <c r="I1408" i="2"/>
  <c r="I1407" i="2"/>
  <c r="I1406" i="2"/>
  <c r="I1405" i="2"/>
  <c r="I1404" i="2"/>
  <c r="I1403" i="2"/>
  <c r="I1402" i="2"/>
  <c r="I1401" i="2"/>
  <c r="I1400" i="2"/>
  <c r="I1399" i="2"/>
  <c r="I1398" i="2"/>
  <c r="I1397" i="2"/>
  <c r="I1396" i="2"/>
  <c r="I1395" i="2"/>
  <c r="I1394" i="2"/>
  <c r="I1393" i="2"/>
  <c r="I1391" i="2"/>
  <c r="I1390" i="2"/>
  <c r="I1389" i="2"/>
  <c r="I1388" i="2"/>
  <c r="I1387" i="2"/>
  <c r="I1386" i="2"/>
  <c r="I1385" i="2"/>
  <c r="I1384" i="2"/>
  <c r="I1383" i="2"/>
  <c r="I1382" i="2"/>
  <c r="I1381" i="2"/>
  <c r="I1380" i="2"/>
  <c r="I1379" i="2"/>
  <c r="I1378" i="2"/>
  <c r="I1376" i="2"/>
  <c r="I1375" i="2"/>
  <c r="I1374" i="2"/>
  <c r="I1372" i="2"/>
  <c r="I1371" i="2"/>
  <c r="I1370" i="2"/>
  <c r="I1369" i="2"/>
  <c r="I1368" i="2"/>
  <c r="I1367" i="2"/>
  <c r="I1366" i="2"/>
  <c r="I1365" i="2"/>
  <c r="I1364" i="2"/>
  <c r="I1363" i="2"/>
  <c r="I1362" i="2"/>
  <c r="I1361" i="2"/>
  <c r="I1360" i="2"/>
  <c r="I1359" i="2"/>
  <c r="I1358" i="2"/>
  <c r="I1357" i="2"/>
  <c r="I1356" i="2"/>
  <c r="I1355" i="2"/>
  <c r="I1354" i="2"/>
  <c r="I1353" i="2"/>
  <c r="I1352" i="2"/>
  <c r="I1351" i="2"/>
  <c r="I1350" i="2"/>
  <c r="I1348" i="2"/>
  <c r="I1347" i="2"/>
  <c r="I1346" i="2"/>
  <c r="I1345" i="2"/>
  <c r="I1344" i="2"/>
  <c r="I1343" i="2"/>
  <c r="I1342" i="2"/>
  <c r="I1341" i="2"/>
  <c r="I1340" i="2"/>
  <c r="I1339" i="2"/>
  <c r="I1338" i="2"/>
  <c r="I1336" i="2"/>
  <c r="I1335" i="2"/>
  <c r="I1334" i="2"/>
  <c r="I1333" i="2"/>
  <c r="I1331" i="2"/>
  <c r="I1330" i="2"/>
  <c r="I1329" i="2"/>
  <c r="I1328" i="2"/>
  <c r="I1327" i="2"/>
  <c r="I1326" i="2"/>
  <c r="I1325" i="2"/>
  <c r="I1324" i="2"/>
  <c r="I1323" i="2"/>
  <c r="I1322" i="2"/>
  <c r="I1321" i="2"/>
  <c r="I1320" i="2"/>
  <c r="I1319" i="2"/>
  <c r="I1318" i="2"/>
  <c r="I1317" i="2"/>
  <c r="I1316" i="2"/>
  <c r="I1315" i="2"/>
  <c r="I1314" i="2"/>
  <c r="I1313" i="2"/>
  <c r="I1312" i="2"/>
  <c r="I1311" i="2"/>
  <c r="I1310" i="2"/>
  <c r="I1308" i="2"/>
  <c r="I1307" i="2"/>
  <c r="I1306" i="2"/>
  <c r="I1305" i="2"/>
  <c r="I1304" i="2"/>
  <c r="I1303" i="2"/>
  <c r="I1302" i="2"/>
  <c r="I1301" i="2"/>
  <c r="I1300" i="2"/>
  <c r="I1299" i="2"/>
  <c r="I1298" i="2"/>
  <c r="I1297" i="2"/>
  <c r="I1296" i="2"/>
  <c r="I1295" i="2"/>
  <c r="I1294" i="2"/>
  <c r="I1293" i="2"/>
  <c r="I1292" i="2"/>
  <c r="I1291" i="2"/>
  <c r="I1290" i="2"/>
  <c r="I1288" i="2"/>
  <c r="I1287" i="2"/>
  <c r="I1286" i="2"/>
  <c r="I1284" i="2"/>
  <c r="I1283" i="2"/>
  <c r="I1282" i="2"/>
  <c r="I1281" i="2"/>
  <c r="I1280" i="2"/>
  <c r="I1279" i="2"/>
  <c r="I1278" i="2"/>
  <c r="I1277" i="2"/>
  <c r="I1276" i="2"/>
  <c r="I1275" i="2"/>
  <c r="I1274" i="2"/>
  <c r="I1272" i="2"/>
  <c r="I1271" i="2"/>
  <c r="I1270" i="2"/>
  <c r="I1269" i="2"/>
  <c r="I1268" i="2"/>
  <c r="I1267" i="2"/>
  <c r="I1266" i="2"/>
  <c r="I1265" i="2"/>
  <c r="I1264" i="2"/>
  <c r="I1263" i="2"/>
  <c r="I1262" i="2"/>
  <c r="I1261" i="2"/>
  <c r="I1260" i="2"/>
  <c r="I1259" i="2"/>
  <c r="I1258" i="2"/>
  <c r="I1257" i="2"/>
  <c r="I1256" i="2"/>
  <c r="I1255" i="2"/>
  <c r="I1254" i="2"/>
  <c r="I1253" i="2"/>
  <c r="I1252" i="2"/>
  <c r="I1251" i="2"/>
  <c r="I1250" i="2"/>
  <c r="I1249" i="2"/>
  <c r="I1248" i="2"/>
  <c r="I1247" i="2"/>
  <c r="I1246" i="2"/>
  <c r="I1244" i="2"/>
  <c r="E1244" i="2"/>
  <c r="I1243" i="2"/>
  <c r="E1243" i="2"/>
  <c r="I1242" i="2"/>
  <c r="E1242" i="2"/>
  <c r="I1241" i="2"/>
  <c r="E1241" i="2"/>
  <c r="I1240" i="2"/>
  <c r="E1240" i="2"/>
  <c r="I1239" i="2"/>
  <c r="E1239" i="2"/>
  <c r="I1238" i="2"/>
  <c r="E1238" i="2"/>
  <c r="I1237" i="2"/>
  <c r="E1237" i="2"/>
  <c r="I1236" i="2"/>
  <c r="E1236" i="2"/>
  <c r="I1235" i="2"/>
  <c r="E1235" i="2"/>
  <c r="I1234" i="2"/>
  <c r="E1234" i="2"/>
  <c r="I1233" i="2"/>
  <c r="E1233" i="2"/>
  <c r="I1232" i="2"/>
  <c r="E1232" i="2"/>
  <c r="I1231" i="2"/>
  <c r="E1231" i="2"/>
  <c r="I1230" i="2"/>
  <c r="E1230" i="2"/>
  <c r="I1229" i="2"/>
  <c r="E1229" i="2"/>
  <c r="I1228" i="2"/>
  <c r="E1228" i="2"/>
  <c r="I1227" i="2"/>
  <c r="E1227" i="2"/>
  <c r="I1226" i="2"/>
  <c r="E1226" i="2"/>
  <c r="I1225" i="2"/>
  <c r="E1225" i="2"/>
  <c r="I1224" i="2"/>
  <c r="E1224" i="2"/>
  <c r="E1223" i="2"/>
  <c r="I1222" i="2"/>
  <c r="E1222" i="2"/>
  <c r="I1221" i="2"/>
  <c r="E1221" i="2"/>
  <c r="I1220" i="2"/>
  <c r="E1220" i="2"/>
  <c r="I1219" i="2"/>
  <c r="E1219" i="2"/>
  <c r="I1218" i="2"/>
  <c r="E1218" i="2"/>
  <c r="I1217" i="2"/>
  <c r="E1217" i="2"/>
  <c r="I1216" i="2"/>
  <c r="E1216" i="2"/>
  <c r="I1215" i="2"/>
  <c r="E1215" i="2"/>
  <c r="I1214" i="2"/>
  <c r="E1214" i="2"/>
  <c r="I1213" i="2"/>
  <c r="E1213" i="2"/>
  <c r="I1212" i="2"/>
  <c r="E1212" i="2"/>
  <c r="I1211" i="2"/>
  <c r="E1211" i="2"/>
  <c r="I1210" i="2"/>
  <c r="E1210" i="2"/>
  <c r="I1209" i="2"/>
  <c r="E1209" i="2"/>
  <c r="I1208" i="2"/>
  <c r="E1208" i="2"/>
  <c r="I1207" i="2"/>
  <c r="E1207" i="2"/>
  <c r="I1206" i="2"/>
  <c r="E1206" i="2"/>
  <c r="I1205" i="2"/>
  <c r="E1205" i="2"/>
  <c r="I1204" i="2"/>
  <c r="E1204" i="2"/>
  <c r="I1203" i="2"/>
  <c r="E1203" i="2"/>
  <c r="I1202" i="2"/>
  <c r="E1202" i="2"/>
  <c r="I1201" i="2"/>
  <c r="E1201" i="2"/>
  <c r="I1200" i="2"/>
  <c r="E1200" i="2"/>
  <c r="I1199" i="2"/>
  <c r="E1199" i="2"/>
  <c r="I1198" i="2"/>
  <c r="E1198" i="2"/>
  <c r="I1197" i="2"/>
  <c r="E1197" i="2"/>
  <c r="E1196" i="2"/>
  <c r="I1195" i="2"/>
  <c r="E1195" i="2"/>
  <c r="I1194" i="2"/>
  <c r="E1194" i="2"/>
  <c r="I1193" i="2"/>
  <c r="E1193" i="2"/>
  <c r="I1192" i="2"/>
  <c r="E1192" i="2"/>
  <c r="I1191" i="2"/>
  <c r="E1191" i="2"/>
  <c r="I1190" i="2"/>
  <c r="E1190" i="2"/>
  <c r="I1189" i="2"/>
  <c r="E1189" i="2"/>
  <c r="I1188" i="2"/>
  <c r="E1188" i="2"/>
  <c r="I1187" i="2"/>
  <c r="E1187" i="2"/>
  <c r="I1186" i="2"/>
  <c r="E1186" i="2"/>
  <c r="I1185" i="2"/>
  <c r="E1185" i="2"/>
  <c r="I1184" i="2"/>
  <c r="E1184" i="2"/>
  <c r="I1183" i="2"/>
  <c r="E1183" i="2"/>
  <c r="I1182" i="2"/>
  <c r="E1182" i="2"/>
  <c r="I1181" i="2"/>
  <c r="E1181" i="2"/>
  <c r="I1180" i="2"/>
  <c r="E1180" i="2"/>
  <c r="I1179" i="2"/>
  <c r="E1179" i="2"/>
  <c r="I1178" i="2"/>
  <c r="E1178" i="2"/>
  <c r="I1177" i="2"/>
  <c r="E1177" i="2"/>
  <c r="I1176" i="2"/>
  <c r="E1176" i="2"/>
  <c r="I1175" i="2"/>
  <c r="E1175" i="2"/>
  <c r="I1174" i="2"/>
  <c r="E1174" i="2"/>
  <c r="I1173" i="2"/>
  <c r="E1173" i="2"/>
  <c r="I1172" i="2"/>
  <c r="E1172" i="2"/>
  <c r="I1171" i="2"/>
  <c r="E1171" i="2"/>
  <c r="I1170" i="2"/>
  <c r="E1170" i="2"/>
  <c r="I1169" i="2"/>
  <c r="E1169" i="2"/>
  <c r="I1168" i="2"/>
  <c r="E1168" i="2"/>
  <c r="I1167" i="2"/>
  <c r="E1167" i="2"/>
  <c r="I1166" i="2"/>
  <c r="E1166" i="2"/>
  <c r="I1165" i="2"/>
  <c r="E1165" i="2"/>
  <c r="I1164" i="2"/>
  <c r="E1164" i="2"/>
  <c r="I1163" i="2"/>
  <c r="E1163" i="2"/>
  <c r="I1162" i="2"/>
  <c r="E1162" i="2"/>
  <c r="I1161" i="2"/>
  <c r="E1161" i="2"/>
  <c r="I1160" i="2"/>
  <c r="E1160" i="2"/>
  <c r="I1159" i="2"/>
  <c r="E1159" i="2"/>
  <c r="E1158" i="2"/>
  <c r="I1157" i="2"/>
  <c r="E1157" i="2"/>
  <c r="I1156" i="2"/>
  <c r="E1156" i="2"/>
  <c r="I1155" i="2"/>
  <c r="E1155" i="2"/>
  <c r="I1154" i="2"/>
  <c r="E1154" i="2"/>
  <c r="I1153" i="2"/>
  <c r="E1153" i="2"/>
  <c r="I1152" i="2"/>
  <c r="E1152" i="2"/>
  <c r="I1151" i="2"/>
  <c r="E1151" i="2"/>
  <c r="I1150" i="2"/>
  <c r="E1150" i="2"/>
  <c r="I1149" i="2"/>
  <c r="E1149" i="2"/>
  <c r="I1148" i="2"/>
  <c r="E1148" i="2"/>
  <c r="I1147" i="2"/>
  <c r="E1147" i="2"/>
  <c r="I1146" i="2"/>
  <c r="E1146" i="2"/>
  <c r="I1145" i="2"/>
  <c r="E1145" i="2"/>
  <c r="I1144" i="2"/>
  <c r="E1144" i="2"/>
  <c r="I1143" i="2"/>
  <c r="E1143" i="2"/>
  <c r="I1142" i="2"/>
  <c r="E1142" i="2"/>
  <c r="I1141" i="2"/>
  <c r="E1141" i="2"/>
  <c r="I1140" i="2"/>
  <c r="E1140" i="2"/>
  <c r="I1139" i="2"/>
  <c r="E1139" i="2"/>
  <c r="I1138" i="2"/>
  <c r="E1138" i="2"/>
  <c r="I1137" i="2"/>
  <c r="E1137" i="2"/>
  <c r="I1136" i="2"/>
  <c r="E1136" i="2"/>
  <c r="I1135" i="2"/>
  <c r="E1135" i="2"/>
  <c r="I1134" i="2"/>
  <c r="E1134" i="2"/>
  <c r="I1133" i="2"/>
  <c r="E1133" i="2"/>
  <c r="I1132" i="2"/>
  <c r="E1132" i="2"/>
  <c r="I1131" i="2"/>
  <c r="E1131" i="2"/>
  <c r="I1130" i="2"/>
  <c r="E1130" i="2"/>
  <c r="I1129" i="2"/>
  <c r="E1129" i="2"/>
  <c r="I1128" i="2"/>
  <c r="E1128" i="2"/>
  <c r="I1127" i="2"/>
  <c r="E1127" i="2"/>
  <c r="I1126" i="2"/>
  <c r="E1126" i="2"/>
  <c r="I1125" i="2"/>
  <c r="E1125" i="2"/>
  <c r="I1124" i="2"/>
  <c r="E1124" i="2"/>
  <c r="I1123" i="2"/>
  <c r="E1123" i="2"/>
  <c r="I1122" i="2"/>
  <c r="E1122" i="2"/>
  <c r="I1121" i="2"/>
  <c r="E1121" i="2"/>
  <c r="I1120" i="2"/>
  <c r="E1120" i="2"/>
  <c r="I1119" i="2"/>
  <c r="E1119" i="2"/>
  <c r="I1118" i="2"/>
  <c r="E1118" i="2"/>
  <c r="I1117" i="2"/>
  <c r="E1117" i="2"/>
  <c r="E1116" i="2"/>
  <c r="I1115" i="2"/>
  <c r="E1115" i="2"/>
  <c r="I1114" i="2"/>
  <c r="E1114" i="2"/>
  <c r="I1113" i="2"/>
  <c r="E1113" i="2"/>
  <c r="I1112" i="2"/>
  <c r="E1112" i="2"/>
  <c r="I1111" i="2"/>
  <c r="E1111" i="2"/>
  <c r="I1110" i="2"/>
  <c r="E1110" i="2"/>
  <c r="I1109" i="2"/>
  <c r="E1109" i="2"/>
  <c r="I1108" i="2"/>
  <c r="E1108" i="2"/>
  <c r="I1107" i="2"/>
  <c r="E1107" i="2"/>
  <c r="I1106" i="2"/>
  <c r="E1106" i="2"/>
  <c r="I1105" i="2"/>
  <c r="E1105" i="2"/>
  <c r="I1104" i="2"/>
  <c r="E1104" i="2"/>
  <c r="I1103" i="2"/>
  <c r="E1103" i="2"/>
  <c r="I1102" i="2"/>
  <c r="E1102" i="2"/>
  <c r="I1101" i="2"/>
  <c r="E1101" i="2"/>
  <c r="I1100" i="2"/>
  <c r="E1100" i="2"/>
  <c r="I1099" i="2"/>
  <c r="E1099" i="2"/>
  <c r="I1098" i="2"/>
  <c r="E1098" i="2"/>
  <c r="I1097" i="2"/>
  <c r="E1097" i="2"/>
  <c r="I1096" i="2"/>
  <c r="E1096" i="2"/>
  <c r="I1095" i="2"/>
  <c r="E1095" i="2"/>
  <c r="I1094" i="2"/>
  <c r="E1094" i="2"/>
  <c r="I1093" i="2"/>
  <c r="E1093" i="2"/>
  <c r="I1092" i="2"/>
  <c r="E1092" i="2"/>
  <c r="I1091" i="2"/>
  <c r="E1091" i="2"/>
  <c r="I1090" i="2"/>
  <c r="E1090" i="2"/>
  <c r="I1089" i="2"/>
  <c r="E1089" i="2"/>
  <c r="I1088" i="2"/>
  <c r="E1088" i="2"/>
  <c r="I1087" i="2"/>
  <c r="E1087" i="2"/>
  <c r="I1086" i="2"/>
  <c r="E1086" i="2"/>
  <c r="I1085" i="2"/>
  <c r="E1085" i="2"/>
  <c r="I1084" i="2"/>
  <c r="E1084" i="2"/>
  <c r="I1083" i="2"/>
  <c r="E1083" i="2"/>
  <c r="I1082" i="2"/>
  <c r="E1082" i="2"/>
  <c r="I1081" i="2"/>
  <c r="E1081" i="2"/>
  <c r="I1080" i="2"/>
  <c r="E1080" i="2"/>
  <c r="I1079" i="2"/>
  <c r="E1079" i="2"/>
  <c r="I1078" i="2"/>
  <c r="E1078" i="2"/>
  <c r="I1077" i="2"/>
  <c r="E1077" i="2"/>
  <c r="I1076" i="2"/>
  <c r="E1076" i="2"/>
  <c r="I1075" i="2"/>
  <c r="E1075" i="2"/>
  <c r="I1074" i="2"/>
  <c r="E1074" i="2"/>
  <c r="I1073" i="2"/>
  <c r="E1073" i="2"/>
  <c r="I1072" i="2"/>
  <c r="E1072" i="2"/>
  <c r="I1071" i="2"/>
  <c r="E1071" i="2"/>
  <c r="I1070" i="2"/>
  <c r="E1070" i="2"/>
  <c r="I1069" i="2"/>
  <c r="E1069" i="2"/>
  <c r="I1068" i="2"/>
  <c r="E1068" i="2"/>
  <c r="I1067" i="2"/>
  <c r="E1067" i="2"/>
  <c r="I1066" i="2"/>
  <c r="E1066" i="2"/>
  <c r="I1065" i="2"/>
  <c r="E1065" i="2"/>
  <c r="I1064" i="2"/>
  <c r="E1064" i="2"/>
  <c r="I1063" i="2"/>
  <c r="E1063" i="2"/>
  <c r="I1062" i="2"/>
  <c r="E1062" i="2"/>
  <c r="I1061" i="2"/>
  <c r="E1061" i="2"/>
  <c r="I1060" i="2"/>
  <c r="E1060" i="2"/>
  <c r="I1059" i="2"/>
  <c r="E1059" i="2"/>
  <c r="I1058" i="2"/>
  <c r="E1058" i="2"/>
  <c r="I1057" i="2"/>
  <c r="E1057" i="2"/>
  <c r="I1056" i="2"/>
  <c r="E1056" i="2"/>
  <c r="I1055" i="2"/>
  <c r="E1055" i="2"/>
  <c r="I1054" i="2"/>
  <c r="E1054" i="2"/>
  <c r="I1053" i="2"/>
  <c r="E1053" i="2"/>
  <c r="I1052" i="2"/>
  <c r="E1052" i="2"/>
  <c r="I1051" i="2"/>
  <c r="E1051" i="2"/>
  <c r="I1050" i="2"/>
  <c r="E1050" i="2"/>
  <c r="I1049" i="2"/>
  <c r="E1049" i="2"/>
  <c r="I1048" i="2"/>
  <c r="E1048" i="2"/>
  <c r="I1047" i="2"/>
  <c r="E1047" i="2"/>
  <c r="I1046" i="2"/>
  <c r="E1046" i="2"/>
  <c r="I1045" i="2"/>
  <c r="E1045" i="2"/>
  <c r="E1044" i="2"/>
  <c r="I1043" i="2"/>
  <c r="E1043" i="2"/>
  <c r="I1042" i="2"/>
  <c r="E1042" i="2"/>
  <c r="I1041" i="2"/>
  <c r="E1041" i="2"/>
  <c r="I1040" i="2"/>
  <c r="E1040" i="2"/>
  <c r="I1039" i="2"/>
  <c r="E1039" i="2"/>
  <c r="I1038" i="2"/>
  <c r="E1038" i="2"/>
  <c r="I1037" i="2"/>
  <c r="E1037" i="2"/>
  <c r="I1036" i="2"/>
  <c r="E1036" i="2"/>
  <c r="I1035" i="2"/>
  <c r="E1035" i="2"/>
  <c r="I1034" i="2"/>
  <c r="E1034" i="2"/>
  <c r="I1033" i="2"/>
  <c r="E1033" i="2"/>
  <c r="I1032" i="2"/>
  <c r="E1032" i="2"/>
  <c r="I1031" i="2"/>
  <c r="E1031" i="2"/>
  <c r="I1030" i="2"/>
  <c r="E1030" i="2"/>
  <c r="I1029" i="2"/>
  <c r="E1029" i="2"/>
  <c r="I1028" i="2"/>
  <c r="E1028" i="2"/>
  <c r="I1027" i="2"/>
  <c r="E1027" i="2"/>
  <c r="I1026" i="2"/>
  <c r="E1026" i="2"/>
  <c r="I1025" i="2"/>
  <c r="E1025" i="2"/>
  <c r="I1024" i="2"/>
  <c r="E1024" i="2"/>
  <c r="I1023" i="2"/>
  <c r="E1023" i="2"/>
  <c r="I1022" i="2"/>
  <c r="E1022" i="2"/>
  <c r="I1021" i="2"/>
  <c r="E1021" i="2"/>
  <c r="I1020" i="2"/>
  <c r="E1020" i="2"/>
  <c r="I1019" i="2"/>
  <c r="E1019" i="2"/>
  <c r="I1018" i="2"/>
  <c r="E1018" i="2"/>
  <c r="I1017" i="2"/>
  <c r="E1017" i="2"/>
  <c r="I1016" i="2"/>
  <c r="E1016" i="2"/>
  <c r="I1015" i="2"/>
  <c r="E1015" i="2"/>
  <c r="I1014" i="2"/>
  <c r="E1014" i="2"/>
  <c r="I1013" i="2"/>
  <c r="E1013" i="2"/>
  <c r="I1012" i="2"/>
  <c r="E1012" i="2"/>
  <c r="I1011" i="2"/>
  <c r="E1011" i="2"/>
  <c r="I1010" i="2"/>
  <c r="E1010" i="2"/>
  <c r="I1009" i="2"/>
  <c r="E1009" i="2"/>
  <c r="I1008" i="2"/>
  <c r="E1008" i="2"/>
  <c r="I1007" i="2"/>
  <c r="E1007" i="2"/>
  <c r="I1006" i="2"/>
  <c r="E1006" i="2"/>
  <c r="I1005" i="2"/>
  <c r="E1005" i="2"/>
  <c r="I1004" i="2"/>
  <c r="E1004" i="2"/>
  <c r="I1003" i="2"/>
  <c r="E1003" i="2"/>
  <c r="I1002" i="2"/>
  <c r="E1002" i="2"/>
  <c r="I1001" i="2"/>
  <c r="E1001" i="2"/>
  <c r="I1000" i="2"/>
  <c r="E1000" i="2"/>
  <c r="I999" i="2"/>
  <c r="E999" i="2"/>
  <c r="I998" i="2"/>
  <c r="E998" i="2"/>
  <c r="I997" i="2"/>
  <c r="E997" i="2"/>
  <c r="I996" i="2"/>
  <c r="E996" i="2"/>
  <c r="I995" i="2"/>
  <c r="E995" i="2"/>
  <c r="I994" i="2"/>
  <c r="E994" i="2"/>
  <c r="I993" i="2"/>
  <c r="E993" i="2"/>
  <c r="I992" i="2"/>
  <c r="E992" i="2"/>
  <c r="I991" i="2"/>
  <c r="E991" i="2"/>
  <c r="I990" i="2"/>
  <c r="E990" i="2"/>
  <c r="I989" i="2"/>
  <c r="E989" i="2"/>
  <c r="I988" i="2"/>
  <c r="E988" i="2"/>
  <c r="I987" i="2"/>
  <c r="E987" i="2"/>
  <c r="I986" i="2"/>
  <c r="E986" i="2"/>
  <c r="I985" i="2"/>
  <c r="E985" i="2"/>
  <c r="I984" i="2"/>
  <c r="E984" i="2"/>
  <c r="I983" i="2"/>
  <c r="E983" i="2"/>
  <c r="I982" i="2"/>
  <c r="E982" i="2"/>
  <c r="I981" i="2"/>
  <c r="E981" i="2"/>
  <c r="I980" i="2"/>
  <c r="E980" i="2"/>
  <c r="I979" i="2"/>
  <c r="E979" i="2"/>
  <c r="I978" i="2"/>
  <c r="E978" i="2"/>
  <c r="I977" i="2"/>
  <c r="E977" i="2"/>
  <c r="I976" i="2"/>
  <c r="E976" i="2"/>
  <c r="I975" i="2"/>
  <c r="E975" i="2"/>
  <c r="I974" i="2"/>
  <c r="E974" i="2"/>
  <c r="I973" i="2"/>
  <c r="E973" i="2"/>
  <c r="I972" i="2"/>
  <c r="E972" i="2"/>
  <c r="I971" i="2"/>
  <c r="E971" i="2"/>
  <c r="I970" i="2"/>
  <c r="E970" i="2"/>
  <c r="I969" i="2"/>
  <c r="E969" i="2"/>
  <c r="I968" i="2"/>
  <c r="E968" i="2"/>
  <c r="I967" i="2"/>
  <c r="E967" i="2"/>
  <c r="I966" i="2"/>
  <c r="E966" i="2"/>
  <c r="I965" i="2"/>
  <c r="E965" i="2"/>
  <c r="I964" i="2"/>
  <c r="E964" i="2"/>
  <c r="I963" i="2"/>
  <c r="E963" i="2"/>
  <c r="I962" i="2"/>
  <c r="E962" i="2"/>
  <c r="I961" i="2"/>
  <c r="E961" i="2"/>
  <c r="I960" i="2"/>
  <c r="E960" i="2"/>
  <c r="I959" i="2"/>
  <c r="E959" i="2"/>
  <c r="I958" i="2"/>
  <c r="E958" i="2"/>
  <c r="I957" i="2"/>
  <c r="E957" i="2"/>
  <c r="I956" i="2"/>
  <c r="E956" i="2"/>
  <c r="I955" i="2"/>
  <c r="E955" i="2"/>
  <c r="I954" i="2"/>
  <c r="E954" i="2"/>
  <c r="I953" i="2"/>
  <c r="E953" i="2"/>
  <c r="I952" i="2"/>
  <c r="E952" i="2"/>
  <c r="I951" i="2"/>
  <c r="E951" i="2"/>
  <c r="I950" i="2"/>
  <c r="E950" i="2"/>
  <c r="I949" i="2"/>
  <c r="E949" i="2"/>
  <c r="I948" i="2"/>
  <c r="E948" i="2"/>
  <c r="I947" i="2"/>
  <c r="E947" i="2"/>
  <c r="I946" i="2"/>
  <c r="E946" i="2"/>
  <c r="I945" i="2"/>
  <c r="E945" i="2"/>
  <c r="I944" i="2"/>
  <c r="E944" i="2"/>
  <c r="I943" i="2"/>
  <c r="E943" i="2"/>
  <c r="I942" i="2"/>
  <c r="E942" i="2"/>
  <c r="I941" i="2"/>
  <c r="E941" i="2"/>
  <c r="I940" i="2"/>
  <c r="E940" i="2"/>
  <c r="I939" i="2"/>
  <c r="E939" i="2"/>
  <c r="I938" i="2"/>
  <c r="E938" i="2"/>
  <c r="I937" i="2"/>
  <c r="E937" i="2"/>
  <c r="I936" i="2"/>
  <c r="E936" i="2"/>
  <c r="I935" i="2"/>
  <c r="E935" i="2"/>
  <c r="I934" i="2"/>
  <c r="E934" i="2"/>
  <c r="I933" i="2"/>
  <c r="E933" i="2"/>
  <c r="I932" i="2"/>
  <c r="E932" i="2"/>
  <c r="I931" i="2"/>
  <c r="E931" i="2"/>
  <c r="I930" i="2"/>
  <c r="E930" i="2"/>
  <c r="I929" i="2"/>
  <c r="E929" i="2"/>
  <c r="I928" i="2"/>
  <c r="E928" i="2"/>
  <c r="I927" i="2"/>
  <c r="E927" i="2"/>
  <c r="I926" i="2"/>
  <c r="E926" i="2"/>
  <c r="I925" i="2"/>
  <c r="E925" i="2"/>
  <c r="I924" i="2"/>
  <c r="E924" i="2"/>
  <c r="I923" i="2"/>
  <c r="E923" i="2"/>
  <c r="I922" i="2"/>
  <c r="E922" i="2"/>
  <c r="I921" i="2"/>
  <c r="E921" i="2"/>
  <c r="I920" i="2"/>
  <c r="E920" i="2"/>
  <c r="I919" i="2"/>
  <c r="E919" i="2"/>
  <c r="I918" i="2"/>
  <c r="E918" i="2"/>
  <c r="I917" i="2"/>
  <c r="E917" i="2"/>
  <c r="I916" i="2"/>
  <c r="E916" i="2"/>
  <c r="I915" i="2"/>
  <c r="E915" i="2"/>
  <c r="I914" i="2"/>
  <c r="E914" i="2"/>
  <c r="I913" i="2"/>
  <c r="E913" i="2"/>
  <c r="I912" i="2"/>
  <c r="E912" i="2"/>
  <c r="I911" i="2"/>
  <c r="E911" i="2"/>
  <c r="I910" i="2"/>
  <c r="E910" i="2"/>
  <c r="I909" i="2"/>
  <c r="E909" i="2"/>
  <c r="I908" i="2"/>
  <c r="E908" i="2"/>
  <c r="I907" i="2"/>
  <c r="E907" i="2"/>
  <c r="I906" i="2"/>
  <c r="E906" i="2"/>
  <c r="I905" i="2"/>
  <c r="E905" i="2"/>
  <c r="I904" i="2"/>
  <c r="E904" i="2"/>
  <c r="I903" i="2"/>
  <c r="E903" i="2"/>
  <c r="I902" i="2"/>
  <c r="E902" i="2"/>
  <c r="I901" i="2"/>
  <c r="E901" i="2"/>
  <c r="I900" i="2"/>
  <c r="E900" i="2"/>
  <c r="I899" i="2"/>
  <c r="E899" i="2"/>
  <c r="I898" i="2"/>
  <c r="E898" i="2"/>
  <c r="I897" i="2"/>
  <c r="E897" i="2"/>
  <c r="I896" i="2"/>
  <c r="E896" i="2"/>
  <c r="I895" i="2"/>
  <c r="E895" i="2"/>
  <c r="I894" i="2"/>
  <c r="E894" i="2"/>
  <c r="I893" i="2"/>
  <c r="E893" i="2"/>
  <c r="I892" i="2"/>
  <c r="E892" i="2"/>
  <c r="I891" i="2"/>
  <c r="E891" i="2"/>
  <c r="I890" i="2"/>
  <c r="E890" i="2"/>
  <c r="I889" i="2"/>
  <c r="E889" i="2"/>
  <c r="I888" i="2"/>
  <c r="E888" i="2"/>
  <c r="I887" i="2"/>
  <c r="E887" i="2"/>
  <c r="I886" i="2"/>
  <c r="E886" i="2"/>
  <c r="I885" i="2"/>
  <c r="E885" i="2"/>
  <c r="I884" i="2"/>
  <c r="E884" i="2"/>
  <c r="I883" i="2"/>
  <c r="E883" i="2"/>
  <c r="I882" i="2"/>
  <c r="E882" i="2"/>
  <c r="I881" i="2"/>
  <c r="E881" i="2"/>
  <c r="I880" i="2"/>
  <c r="E880" i="2"/>
  <c r="I879" i="2"/>
  <c r="E879" i="2"/>
  <c r="I878" i="2"/>
  <c r="E878" i="2"/>
  <c r="I877" i="2"/>
  <c r="E877" i="2"/>
  <c r="I876" i="2"/>
  <c r="E876" i="2"/>
  <c r="I875" i="2"/>
  <c r="E875" i="2"/>
  <c r="I874" i="2"/>
  <c r="E874" i="2"/>
  <c r="I873" i="2"/>
  <c r="E873" i="2"/>
  <c r="I872" i="2"/>
  <c r="E872" i="2"/>
  <c r="I871" i="2"/>
  <c r="E871" i="2"/>
  <c r="I870" i="2"/>
  <c r="E870" i="2"/>
  <c r="I869" i="2"/>
  <c r="E869" i="2"/>
  <c r="I868" i="2"/>
  <c r="E868" i="2"/>
  <c r="I867" i="2"/>
  <c r="E867" i="2"/>
  <c r="I866" i="2"/>
  <c r="E866" i="2"/>
  <c r="I865" i="2"/>
  <c r="E865" i="2"/>
  <c r="I864" i="2"/>
  <c r="E864" i="2"/>
  <c r="I863" i="2"/>
  <c r="E863" i="2"/>
  <c r="I862" i="2"/>
  <c r="E862" i="2"/>
  <c r="I861" i="2"/>
  <c r="E861" i="2"/>
  <c r="I860" i="2"/>
  <c r="E860" i="2"/>
  <c r="I859" i="2"/>
  <c r="E859" i="2"/>
  <c r="I858" i="2"/>
  <c r="E858" i="2"/>
  <c r="I857" i="2"/>
  <c r="E857" i="2"/>
  <c r="I856" i="2"/>
  <c r="E856" i="2"/>
  <c r="I855" i="2"/>
  <c r="E855" i="2"/>
  <c r="I854" i="2"/>
  <c r="E854" i="2"/>
  <c r="I853" i="2"/>
  <c r="E853" i="2"/>
  <c r="I852" i="2"/>
  <c r="E852" i="2"/>
  <c r="I851" i="2"/>
  <c r="E851" i="2"/>
  <c r="I850" i="2"/>
  <c r="E850" i="2"/>
  <c r="I849" i="2"/>
  <c r="E849" i="2"/>
  <c r="I848" i="2"/>
  <c r="E848" i="2"/>
  <c r="I847" i="2"/>
  <c r="E847" i="2"/>
  <c r="I846" i="2"/>
  <c r="E846" i="2"/>
  <c r="I845" i="2"/>
  <c r="E845" i="2"/>
  <c r="I844" i="2"/>
  <c r="E844" i="2"/>
  <c r="I843" i="2"/>
  <c r="E843" i="2"/>
  <c r="I842" i="2"/>
  <c r="E842" i="2"/>
  <c r="I841" i="2"/>
  <c r="E841" i="2"/>
  <c r="I840" i="2"/>
  <c r="E840" i="2"/>
  <c r="I839" i="2"/>
  <c r="E839" i="2"/>
  <c r="I838" i="2"/>
  <c r="E838" i="2"/>
  <c r="I837" i="2"/>
  <c r="E837" i="2"/>
  <c r="I836" i="2"/>
  <c r="E836" i="2"/>
  <c r="I835" i="2"/>
  <c r="E835" i="2"/>
  <c r="I834" i="2"/>
  <c r="E834" i="2"/>
  <c r="I833" i="2"/>
  <c r="E833" i="2"/>
  <c r="I832" i="2"/>
  <c r="E832" i="2"/>
  <c r="I831" i="2"/>
  <c r="E831" i="2"/>
  <c r="I830" i="2"/>
  <c r="E830" i="2"/>
  <c r="I829" i="2"/>
  <c r="E829" i="2"/>
  <c r="I828" i="2"/>
  <c r="E828" i="2"/>
  <c r="I827" i="2"/>
  <c r="E827" i="2"/>
  <c r="I826" i="2"/>
  <c r="E826" i="2"/>
  <c r="I825" i="2"/>
  <c r="E825" i="2"/>
  <c r="I824" i="2"/>
  <c r="E824" i="2"/>
  <c r="I823" i="2"/>
  <c r="E823" i="2"/>
  <c r="I822" i="2"/>
  <c r="E822" i="2"/>
  <c r="I821" i="2"/>
  <c r="E821" i="2"/>
  <c r="I820" i="2"/>
  <c r="E820" i="2"/>
  <c r="I819" i="2"/>
  <c r="E819" i="2"/>
  <c r="I818" i="2"/>
  <c r="E818" i="2"/>
  <c r="I817" i="2"/>
  <c r="E817" i="2"/>
  <c r="I816" i="2"/>
  <c r="E816" i="2"/>
  <c r="I815" i="2"/>
  <c r="E815" i="2"/>
  <c r="I814" i="2"/>
  <c r="E814" i="2"/>
  <c r="I813" i="2"/>
  <c r="E813" i="2"/>
  <c r="I812" i="2"/>
  <c r="E812" i="2"/>
  <c r="I811" i="2"/>
  <c r="E811" i="2"/>
  <c r="I810" i="2"/>
  <c r="E810" i="2"/>
  <c r="I809" i="2"/>
  <c r="E809" i="2"/>
  <c r="I808" i="2"/>
  <c r="E808" i="2"/>
  <c r="I807" i="2"/>
  <c r="E807" i="2"/>
  <c r="I806" i="2"/>
  <c r="E806" i="2"/>
  <c r="I805" i="2"/>
  <c r="E805" i="2"/>
  <c r="I804" i="2"/>
  <c r="E804" i="2"/>
  <c r="I803" i="2"/>
  <c r="E803" i="2"/>
  <c r="I802" i="2"/>
  <c r="E802" i="2"/>
  <c r="I801" i="2"/>
  <c r="E801" i="2"/>
  <c r="I800" i="2"/>
  <c r="E800" i="2"/>
  <c r="I799" i="2"/>
  <c r="E799" i="2"/>
  <c r="I798" i="2"/>
  <c r="E798" i="2"/>
  <c r="I797" i="2"/>
  <c r="E797" i="2"/>
  <c r="I796" i="2"/>
  <c r="E796" i="2"/>
  <c r="I795" i="2"/>
  <c r="E795" i="2"/>
  <c r="I794" i="2"/>
  <c r="E794" i="2"/>
  <c r="I793" i="2"/>
  <c r="E793" i="2"/>
  <c r="I792" i="2"/>
  <c r="E792" i="2"/>
  <c r="I791" i="2"/>
  <c r="E791" i="2"/>
  <c r="I790" i="2"/>
  <c r="E790" i="2"/>
  <c r="I789" i="2"/>
  <c r="E789" i="2"/>
  <c r="I788" i="2"/>
  <c r="E788" i="2"/>
  <c r="I787" i="2"/>
  <c r="E787" i="2"/>
  <c r="I786" i="2"/>
  <c r="E786" i="2"/>
  <c r="I785" i="2"/>
  <c r="E785" i="2"/>
  <c r="I784" i="2"/>
  <c r="E784" i="2"/>
  <c r="I783" i="2"/>
  <c r="E783" i="2"/>
  <c r="I782" i="2"/>
  <c r="E782" i="2"/>
  <c r="I781" i="2"/>
  <c r="E781" i="2"/>
  <c r="I780" i="2"/>
  <c r="E780" i="2"/>
  <c r="I779" i="2"/>
  <c r="E779" i="2"/>
  <c r="I778" i="2"/>
  <c r="E778" i="2"/>
  <c r="I777" i="2"/>
  <c r="E777" i="2"/>
  <c r="I776" i="2"/>
  <c r="E776" i="2"/>
  <c r="I775" i="2"/>
  <c r="E775" i="2"/>
  <c r="I774" i="2"/>
  <c r="E774" i="2"/>
  <c r="I773" i="2"/>
  <c r="E773" i="2"/>
  <c r="I772" i="2"/>
  <c r="E772" i="2"/>
  <c r="I771" i="2"/>
  <c r="E771" i="2"/>
  <c r="I770" i="2"/>
  <c r="E770" i="2"/>
  <c r="I769" i="2"/>
  <c r="E769" i="2"/>
  <c r="I768" i="2"/>
  <c r="E768" i="2"/>
  <c r="I767" i="2"/>
  <c r="E767" i="2"/>
  <c r="I766" i="2"/>
  <c r="E766" i="2"/>
  <c r="I765" i="2"/>
  <c r="E765" i="2"/>
  <c r="I764" i="2"/>
  <c r="E764" i="2"/>
  <c r="I763" i="2"/>
  <c r="E763" i="2"/>
  <c r="I762" i="2"/>
  <c r="E762" i="2"/>
  <c r="I761" i="2"/>
  <c r="E761" i="2"/>
  <c r="I760" i="2"/>
  <c r="E760" i="2"/>
  <c r="I759" i="2"/>
  <c r="E759" i="2"/>
  <c r="I758" i="2"/>
  <c r="E758" i="2"/>
  <c r="I757" i="2"/>
  <c r="E757" i="2"/>
  <c r="I756" i="2"/>
  <c r="E756" i="2"/>
  <c r="I755" i="2"/>
  <c r="E755" i="2"/>
  <c r="I754" i="2"/>
  <c r="E754" i="2"/>
  <c r="I753" i="2"/>
  <c r="E753" i="2"/>
  <c r="I752" i="2"/>
  <c r="E752" i="2"/>
  <c r="I751" i="2"/>
  <c r="E751" i="2"/>
  <c r="I750" i="2"/>
  <c r="E750" i="2"/>
  <c r="I749" i="2"/>
  <c r="E749" i="2"/>
  <c r="I748" i="2"/>
  <c r="E748" i="2"/>
  <c r="I747" i="2"/>
  <c r="E747" i="2"/>
  <c r="I746" i="2"/>
  <c r="E746" i="2"/>
  <c r="I745" i="2"/>
  <c r="E745" i="2"/>
  <c r="I744" i="2"/>
  <c r="E744" i="2"/>
  <c r="I743" i="2"/>
  <c r="E743" i="2"/>
  <c r="I742" i="2"/>
  <c r="E742" i="2"/>
  <c r="I741" i="2"/>
  <c r="E741" i="2"/>
  <c r="I740" i="2"/>
  <c r="E740" i="2"/>
  <c r="I739" i="2"/>
  <c r="E739" i="2"/>
  <c r="I738" i="2"/>
  <c r="E738" i="2"/>
  <c r="I737" i="2"/>
  <c r="E737" i="2"/>
  <c r="I736" i="2"/>
  <c r="E736" i="2"/>
  <c r="I735" i="2"/>
  <c r="E735" i="2"/>
  <c r="I734" i="2"/>
  <c r="E734" i="2"/>
  <c r="I733" i="2"/>
  <c r="E733" i="2"/>
  <c r="I732" i="2"/>
  <c r="E732" i="2"/>
  <c r="I731" i="2"/>
  <c r="E731" i="2"/>
  <c r="I730" i="2"/>
  <c r="E730" i="2"/>
  <c r="I729" i="2"/>
  <c r="E729" i="2"/>
  <c r="I728" i="2"/>
  <c r="E728" i="2"/>
  <c r="I727" i="2"/>
  <c r="E727" i="2"/>
  <c r="I726" i="2"/>
  <c r="E726" i="2"/>
  <c r="I725" i="2"/>
  <c r="E725" i="2"/>
  <c r="I724" i="2"/>
  <c r="E724" i="2"/>
  <c r="I723" i="2"/>
  <c r="E723" i="2"/>
  <c r="I722" i="2"/>
  <c r="E722" i="2"/>
  <c r="I721" i="2"/>
  <c r="E721" i="2"/>
  <c r="I720" i="2"/>
  <c r="E720" i="2"/>
  <c r="I719" i="2"/>
  <c r="E719" i="2"/>
  <c r="I718" i="2"/>
  <c r="E718" i="2"/>
  <c r="I717" i="2"/>
  <c r="E717" i="2"/>
  <c r="I716" i="2"/>
  <c r="E716" i="2"/>
  <c r="I715" i="2"/>
  <c r="E715" i="2"/>
  <c r="I714" i="2"/>
  <c r="E714" i="2"/>
  <c r="I713" i="2"/>
  <c r="E713" i="2"/>
  <c r="I712" i="2"/>
  <c r="E712" i="2"/>
  <c r="I711" i="2"/>
  <c r="E711" i="2"/>
  <c r="I710" i="2"/>
  <c r="E710" i="2"/>
  <c r="I709" i="2"/>
  <c r="E709" i="2"/>
  <c r="I708" i="2"/>
  <c r="E708" i="2"/>
  <c r="I707" i="2"/>
  <c r="E707" i="2"/>
  <c r="I706" i="2"/>
  <c r="E706" i="2"/>
  <c r="I705" i="2"/>
  <c r="E705" i="2"/>
  <c r="I704" i="2"/>
  <c r="E704" i="2"/>
  <c r="I703" i="2"/>
  <c r="E703" i="2"/>
  <c r="I702" i="2"/>
  <c r="E702" i="2"/>
  <c r="I701" i="2"/>
  <c r="E701" i="2"/>
  <c r="I700" i="2"/>
  <c r="E700" i="2"/>
  <c r="I699" i="2"/>
  <c r="E699" i="2"/>
  <c r="I698" i="2"/>
  <c r="E698" i="2"/>
  <c r="I697" i="2"/>
  <c r="E697" i="2"/>
  <c r="I696" i="2"/>
  <c r="E696" i="2"/>
  <c r="I695" i="2"/>
  <c r="E695" i="2"/>
  <c r="I694" i="2"/>
  <c r="E694" i="2"/>
  <c r="I693" i="2"/>
  <c r="E693" i="2"/>
  <c r="I692" i="2"/>
  <c r="E692" i="2"/>
  <c r="I691" i="2"/>
  <c r="E691" i="2"/>
  <c r="I690" i="2"/>
  <c r="E690" i="2"/>
  <c r="I689" i="2"/>
  <c r="E689" i="2"/>
  <c r="I688" i="2"/>
  <c r="E688" i="2"/>
  <c r="I687" i="2"/>
  <c r="E687" i="2"/>
  <c r="I686" i="2"/>
  <c r="E686" i="2"/>
  <c r="I685" i="2"/>
  <c r="E685" i="2"/>
  <c r="I684" i="2"/>
  <c r="E684" i="2"/>
  <c r="I683" i="2"/>
  <c r="E683" i="2"/>
  <c r="I682" i="2"/>
  <c r="E682" i="2"/>
  <c r="I681" i="2"/>
  <c r="E681" i="2"/>
  <c r="I680" i="2"/>
  <c r="E680" i="2"/>
  <c r="I679" i="2"/>
  <c r="E679" i="2"/>
  <c r="I678" i="2"/>
  <c r="E678" i="2"/>
  <c r="I677" i="2"/>
  <c r="E677" i="2"/>
  <c r="I676" i="2"/>
  <c r="E676" i="2"/>
  <c r="I675" i="2"/>
  <c r="E675" i="2"/>
  <c r="I674" i="2"/>
  <c r="E674" i="2"/>
  <c r="I673" i="2"/>
  <c r="E673" i="2"/>
  <c r="I672" i="2"/>
  <c r="E672" i="2"/>
  <c r="I671" i="2"/>
  <c r="E671" i="2"/>
  <c r="I670" i="2"/>
  <c r="E670" i="2"/>
  <c r="I669" i="2"/>
  <c r="E669" i="2"/>
  <c r="I668" i="2"/>
  <c r="E668" i="2"/>
  <c r="I667" i="2"/>
  <c r="E667" i="2"/>
  <c r="I666" i="2"/>
  <c r="E666" i="2"/>
  <c r="I665" i="2"/>
  <c r="E665" i="2"/>
  <c r="I664" i="2"/>
  <c r="E664" i="2"/>
  <c r="I663" i="2"/>
  <c r="E663" i="2"/>
  <c r="I662" i="2"/>
  <c r="E662" i="2"/>
  <c r="I661" i="2"/>
  <c r="E661" i="2"/>
  <c r="I660" i="2"/>
  <c r="E660" i="2"/>
  <c r="I659" i="2"/>
  <c r="E659" i="2"/>
  <c r="I658" i="2"/>
  <c r="E658" i="2"/>
  <c r="I657" i="2"/>
  <c r="E657" i="2"/>
  <c r="I656" i="2"/>
  <c r="E656" i="2"/>
  <c r="I655" i="2"/>
  <c r="E655" i="2"/>
  <c r="I654" i="2"/>
  <c r="E654" i="2"/>
  <c r="I653" i="2"/>
  <c r="E653" i="2"/>
  <c r="I652" i="2"/>
  <c r="E652" i="2"/>
  <c r="I651" i="2"/>
  <c r="E651" i="2"/>
  <c r="I650" i="2"/>
  <c r="E650" i="2"/>
  <c r="I649" i="2"/>
  <c r="E649" i="2"/>
  <c r="I648" i="2"/>
  <c r="E648" i="2"/>
  <c r="I647" i="2"/>
  <c r="E647" i="2"/>
  <c r="I646" i="2"/>
  <c r="E646" i="2"/>
  <c r="I645" i="2"/>
  <c r="E645" i="2"/>
  <c r="I644" i="2"/>
  <c r="E644" i="2"/>
  <c r="I643" i="2"/>
  <c r="E643" i="2"/>
  <c r="I642" i="2"/>
  <c r="E642" i="2"/>
  <c r="I641" i="2"/>
  <c r="E641" i="2"/>
  <c r="I640" i="2"/>
  <c r="E640" i="2"/>
  <c r="I639" i="2"/>
  <c r="E639" i="2"/>
  <c r="I638" i="2"/>
  <c r="E638" i="2"/>
  <c r="I637" i="2"/>
  <c r="E637" i="2"/>
  <c r="I636" i="2"/>
  <c r="E636" i="2"/>
  <c r="I635" i="2"/>
  <c r="E635" i="2"/>
  <c r="I634" i="2"/>
  <c r="E634" i="2"/>
  <c r="I633" i="2"/>
  <c r="E633" i="2"/>
  <c r="I632" i="2"/>
  <c r="E632" i="2"/>
  <c r="I631" i="2"/>
  <c r="E631" i="2"/>
  <c r="I630" i="2"/>
  <c r="E630" i="2"/>
  <c r="I629" i="2"/>
  <c r="E629" i="2"/>
  <c r="I628" i="2"/>
  <c r="E628" i="2"/>
  <c r="I627" i="2"/>
  <c r="E627" i="2"/>
  <c r="I626" i="2"/>
  <c r="E626" i="2"/>
  <c r="I625" i="2"/>
  <c r="E625" i="2"/>
  <c r="I624" i="2"/>
  <c r="E624" i="2"/>
  <c r="I623" i="2"/>
  <c r="E623" i="2"/>
  <c r="I622" i="2"/>
  <c r="E622" i="2"/>
  <c r="I621" i="2"/>
  <c r="E621" i="2"/>
  <c r="I620" i="2"/>
  <c r="E620" i="2"/>
  <c r="I619" i="2"/>
  <c r="E619" i="2"/>
  <c r="I618" i="2"/>
  <c r="E618" i="2"/>
  <c r="I617" i="2"/>
  <c r="E617" i="2"/>
  <c r="I616" i="2"/>
  <c r="E616" i="2"/>
  <c r="I615" i="2"/>
  <c r="E615" i="2"/>
  <c r="I614" i="2"/>
  <c r="E614" i="2"/>
  <c r="I613" i="2"/>
  <c r="E613" i="2"/>
  <c r="I612" i="2"/>
  <c r="E612" i="2"/>
  <c r="I611" i="2"/>
  <c r="E611" i="2"/>
  <c r="I610" i="2"/>
  <c r="E610" i="2"/>
  <c r="I609" i="2"/>
  <c r="E609" i="2"/>
  <c r="I608" i="2"/>
  <c r="E608" i="2"/>
  <c r="I607" i="2"/>
  <c r="E607" i="2"/>
  <c r="I606" i="2"/>
  <c r="E606" i="2"/>
  <c r="I605" i="2"/>
  <c r="E605" i="2"/>
  <c r="I604" i="2"/>
  <c r="E604" i="2"/>
  <c r="I603" i="2"/>
  <c r="E603" i="2"/>
  <c r="I602" i="2"/>
  <c r="E602" i="2"/>
  <c r="I601" i="2"/>
  <c r="E601" i="2"/>
  <c r="I600" i="2"/>
  <c r="E600" i="2"/>
  <c r="I599" i="2"/>
  <c r="E599" i="2"/>
  <c r="I598" i="2"/>
  <c r="E598" i="2"/>
  <c r="I597" i="2"/>
  <c r="E597" i="2"/>
  <c r="I596" i="2"/>
  <c r="E596" i="2"/>
  <c r="I595" i="2"/>
  <c r="E595" i="2"/>
  <c r="I594" i="2"/>
  <c r="E594" i="2"/>
  <c r="I593" i="2"/>
  <c r="E593" i="2"/>
  <c r="I592" i="2"/>
  <c r="E592" i="2"/>
  <c r="I591" i="2"/>
  <c r="E591" i="2"/>
  <c r="I590" i="2"/>
  <c r="E590" i="2"/>
  <c r="I589" i="2"/>
  <c r="E589" i="2"/>
  <c r="I588" i="2"/>
  <c r="E588" i="2"/>
  <c r="I587" i="2"/>
  <c r="E587" i="2"/>
  <c r="I586" i="2"/>
  <c r="E586" i="2"/>
  <c r="I585" i="2"/>
  <c r="E585" i="2"/>
  <c r="I584" i="2"/>
  <c r="E584" i="2"/>
  <c r="I583" i="2"/>
  <c r="E583" i="2"/>
  <c r="I582" i="2"/>
  <c r="E582" i="2"/>
  <c r="I581" i="2"/>
  <c r="E581" i="2"/>
  <c r="I580" i="2"/>
  <c r="E580" i="2"/>
  <c r="I579" i="2"/>
  <c r="E579" i="2"/>
  <c r="I578" i="2"/>
  <c r="E578" i="2"/>
  <c r="I577" i="2"/>
  <c r="E577" i="2"/>
  <c r="I576" i="2"/>
  <c r="E576" i="2"/>
  <c r="I575" i="2"/>
  <c r="E575" i="2"/>
  <c r="I574" i="2"/>
  <c r="E574" i="2"/>
  <c r="I573" i="2"/>
  <c r="E573" i="2"/>
  <c r="I572" i="2"/>
  <c r="E572" i="2"/>
  <c r="I571" i="2"/>
  <c r="E571" i="2"/>
  <c r="I570" i="2"/>
  <c r="E570" i="2"/>
  <c r="I569" i="2"/>
  <c r="E569" i="2"/>
  <c r="I568" i="2"/>
  <c r="E568" i="2"/>
  <c r="I567" i="2"/>
  <c r="E567" i="2"/>
  <c r="I566" i="2"/>
  <c r="E566" i="2"/>
  <c r="I565" i="2"/>
  <c r="E565" i="2"/>
  <c r="I564" i="2"/>
  <c r="E564" i="2"/>
  <c r="I563" i="2"/>
  <c r="E563" i="2"/>
  <c r="I562" i="2"/>
  <c r="E562" i="2"/>
  <c r="I561" i="2"/>
  <c r="E561" i="2"/>
  <c r="I560" i="2"/>
  <c r="E560" i="2"/>
  <c r="I559" i="2"/>
  <c r="E559" i="2"/>
  <c r="I558" i="2"/>
  <c r="E558" i="2"/>
  <c r="I557" i="2"/>
  <c r="E557" i="2"/>
  <c r="I556" i="2"/>
  <c r="E556" i="2"/>
  <c r="I555" i="2"/>
  <c r="E555" i="2"/>
  <c r="I554" i="2"/>
  <c r="E554" i="2"/>
  <c r="I553" i="2"/>
  <c r="E553" i="2"/>
  <c r="I552" i="2"/>
  <c r="E552" i="2"/>
  <c r="I551" i="2"/>
  <c r="E551" i="2"/>
  <c r="I550" i="2"/>
  <c r="E550" i="2"/>
  <c r="I549" i="2"/>
  <c r="E549" i="2"/>
  <c r="I548" i="2"/>
  <c r="E548" i="2"/>
  <c r="I547" i="2"/>
  <c r="E547" i="2"/>
  <c r="I546" i="2"/>
  <c r="E546" i="2"/>
  <c r="I545" i="2"/>
  <c r="E545" i="2"/>
  <c r="I544" i="2"/>
  <c r="E544" i="2"/>
  <c r="I543" i="2"/>
  <c r="E543" i="2"/>
  <c r="I542" i="2"/>
  <c r="E542" i="2"/>
  <c r="I541" i="2"/>
  <c r="E541" i="2"/>
  <c r="I540" i="2"/>
  <c r="E540" i="2"/>
  <c r="I539" i="2"/>
  <c r="E539" i="2"/>
  <c r="I538" i="2"/>
  <c r="E538" i="2"/>
  <c r="I537" i="2"/>
  <c r="E537" i="2"/>
  <c r="I536" i="2"/>
  <c r="E536" i="2"/>
  <c r="I535" i="2"/>
  <c r="E535" i="2"/>
  <c r="I534" i="2"/>
  <c r="E534" i="2"/>
  <c r="I533" i="2"/>
  <c r="E533" i="2"/>
  <c r="I532" i="2"/>
  <c r="E532" i="2"/>
  <c r="I531" i="2"/>
  <c r="E531" i="2"/>
  <c r="I530" i="2"/>
  <c r="E530" i="2"/>
  <c r="I529" i="2"/>
  <c r="E529" i="2"/>
  <c r="I528" i="2"/>
  <c r="E528" i="2"/>
  <c r="I527" i="2"/>
  <c r="E527" i="2"/>
  <c r="I526" i="2"/>
  <c r="E526" i="2"/>
  <c r="I525" i="2"/>
  <c r="E525" i="2"/>
  <c r="I524" i="2"/>
  <c r="E524" i="2"/>
  <c r="I523" i="2"/>
  <c r="E523" i="2"/>
  <c r="I522" i="2"/>
  <c r="E522" i="2"/>
  <c r="I521" i="2"/>
  <c r="E521" i="2"/>
  <c r="E520" i="2"/>
  <c r="I519" i="2"/>
  <c r="E519" i="2"/>
  <c r="I518" i="2"/>
  <c r="E518" i="2"/>
  <c r="I517" i="2"/>
  <c r="E517" i="2"/>
  <c r="I516" i="2"/>
  <c r="E516" i="2"/>
  <c r="I515" i="2"/>
  <c r="E515" i="2"/>
  <c r="I514" i="2"/>
  <c r="E514" i="2"/>
  <c r="I513" i="2"/>
  <c r="E513" i="2"/>
  <c r="I512" i="2"/>
  <c r="E512" i="2"/>
  <c r="I511" i="2"/>
  <c r="E511" i="2"/>
  <c r="I510" i="2"/>
  <c r="E510" i="2"/>
  <c r="I509" i="2"/>
  <c r="E509" i="2"/>
  <c r="I508" i="2"/>
  <c r="E508" i="2"/>
  <c r="I507" i="2"/>
  <c r="E507" i="2"/>
  <c r="I506" i="2"/>
  <c r="E506" i="2"/>
  <c r="I505" i="2"/>
  <c r="E505" i="2"/>
  <c r="I504" i="2"/>
  <c r="E504" i="2"/>
  <c r="I503" i="2"/>
  <c r="E503" i="2"/>
  <c r="I502" i="2"/>
  <c r="E502" i="2"/>
  <c r="I501" i="2"/>
  <c r="E501" i="2"/>
  <c r="I500" i="2"/>
  <c r="E500" i="2"/>
  <c r="I499" i="2"/>
  <c r="E499" i="2"/>
  <c r="I498" i="2"/>
  <c r="E498" i="2"/>
  <c r="I497" i="2"/>
  <c r="E497" i="2"/>
  <c r="I496" i="2"/>
  <c r="E496" i="2"/>
  <c r="I495" i="2"/>
  <c r="E495" i="2"/>
  <c r="I494" i="2"/>
  <c r="E494" i="2"/>
  <c r="I493" i="2"/>
  <c r="E493" i="2"/>
  <c r="I492" i="2"/>
  <c r="E492" i="2"/>
  <c r="I491" i="2"/>
  <c r="E491" i="2"/>
  <c r="I490" i="2"/>
  <c r="E490" i="2"/>
  <c r="I489" i="2"/>
  <c r="E489" i="2"/>
  <c r="I488" i="2"/>
  <c r="E488" i="2"/>
  <c r="I487" i="2"/>
  <c r="E487" i="2"/>
  <c r="I486" i="2"/>
  <c r="E486" i="2"/>
  <c r="I485" i="2"/>
  <c r="E485" i="2"/>
  <c r="I484" i="2"/>
  <c r="E484" i="2"/>
  <c r="I483" i="2"/>
  <c r="E483" i="2"/>
  <c r="I482" i="2"/>
  <c r="E482" i="2"/>
  <c r="I481" i="2"/>
  <c r="E481" i="2"/>
  <c r="I480" i="2"/>
  <c r="E480" i="2"/>
  <c r="I479" i="2"/>
  <c r="E479" i="2"/>
  <c r="I478" i="2"/>
  <c r="E478" i="2"/>
  <c r="I477" i="2"/>
  <c r="E477" i="2"/>
  <c r="I476" i="2"/>
  <c r="E476" i="2"/>
  <c r="I475" i="2"/>
  <c r="E475" i="2"/>
  <c r="I474" i="2"/>
  <c r="E474" i="2"/>
  <c r="I473" i="2"/>
  <c r="E473" i="2"/>
  <c r="I472" i="2"/>
  <c r="E472" i="2"/>
  <c r="E471" i="2"/>
  <c r="I470" i="2"/>
  <c r="E470" i="2"/>
  <c r="I469" i="2"/>
  <c r="E469" i="2"/>
  <c r="I468" i="2"/>
  <c r="E468" i="2"/>
  <c r="I467" i="2"/>
  <c r="E467" i="2"/>
  <c r="I466" i="2"/>
  <c r="E466" i="2"/>
  <c r="E465" i="2"/>
  <c r="I464" i="2"/>
  <c r="E464" i="2"/>
  <c r="I463" i="2"/>
  <c r="E463" i="2"/>
  <c r="I462" i="2"/>
  <c r="E462" i="2"/>
  <c r="I461" i="2"/>
  <c r="E461" i="2"/>
  <c r="I460" i="2"/>
  <c r="E460" i="2"/>
  <c r="I459" i="2"/>
  <c r="E459" i="2"/>
  <c r="I458" i="2"/>
  <c r="E458" i="2"/>
  <c r="I457" i="2"/>
  <c r="E457" i="2"/>
  <c r="I456" i="2"/>
  <c r="E456" i="2"/>
  <c r="I455" i="2"/>
  <c r="E455" i="2"/>
  <c r="I454" i="2"/>
  <c r="E454" i="2"/>
  <c r="I453" i="2"/>
  <c r="E453" i="2"/>
  <c r="I452" i="2"/>
  <c r="E452" i="2"/>
  <c r="I451" i="2"/>
  <c r="E451" i="2"/>
  <c r="I450" i="2"/>
  <c r="E450" i="2"/>
  <c r="I449" i="2"/>
  <c r="E449" i="2"/>
  <c r="I448" i="2"/>
  <c r="E448" i="2"/>
  <c r="I447" i="2"/>
  <c r="E447" i="2"/>
  <c r="I446" i="2"/>
  <c r="E446" i="2"/>
  <c r="I445" i="2"/>
  <c r="E445" i="2"/>
  <c r="I444" i="2"/>
  <c r="E444" i="2"/>
  <c r="I443" i="2"/>
  <c r="E443" i="2"/>
  <c r="I442" i="2"/>
  <c r="E442" i="2"/>
  <c r="I441" i="2"/>
  <c r="E441" i="2"/>
  <c r="I440" i="2"/>
  <c r="E440" i="2"/>
  <c r="I439" i="2"/>
  <c r="E439" i="2"/>
  <c r="I438" i="2"/>
  <c r="E438" i="2"/>
  <c r="I437" i="2"/>
  <c r="E437" i="2"/>
  <c r="I436" i="2"/>
  <c r="E436" i="2"/>
  <c r="I435" i="2"/>
  <c r="E435" i="2"/>
  <c r="I434" i="2"/>
  <c r="E434" i="2"/>
  <c r="I433" i="2"/>
  <c r="E433" i="2"/>
  <c r="I432" i="2"/>
  <c r="E432" i="2"/>
  <c r="I431" i="2"/>
  <c r="E431" i="2"/>
  <c r="I430" i="2"/>
  <c r="E430" i="2"/>
  <c r="I429" i="2"/>
  <c r="E429" i="2"/>
  <c r="I428" i="2"/>
  <c r="E428" i="2"/>
  <c r="I427" i="2"/>
  <c r="E427" i="2"/>
  <c r="I426" i="2"/>
  <c r="E426" i="2"/>
  <c r="I425" i="2"/>
  <c r="E425" i="2"/>
  <c r="I424" i="2"/>
  <c r="E424" i="2"/>
  <c r="I423" i="2"/>
  <c r="E423" i="2"/>
  <c r="I422" i="2"/>
  <c r="E422" i="2"/>
  <c r="I421" i="2"/>
  <c r="E421" i="2"/>
  <c r="I420" i="2"/>
  <c r="E420" i="2"/>
  <c r="I419" i="2"/>
  <c r="E419" i="2"/>
  <c r="I418" i="2"/>
  <c r="E418" i="2"/>
  <c r="I417" i="2"/>
  <c r="E417" i="2"/>
  <c r="I416" i="2"/>
  <c r="E416" i="2"/>
  <c r="I415" i="2"/>
  <c r="E415" i="2"/>
  <c r="I414" i="2"/>
  <c r="E414" i="2"/>
  <c r="I413" i="2"/>
  <c r="E413" i="2"/>
  <c r="I412" i="2"/>
  <c r="E412" i="2"/>
  <c r="I411" i="2"/>
  <c r="E411" i="2"/>
  <c r="I410" i="2"/>
  <c r="E410" i="2"/>
  <c r="I409" i="2"/>
  <c r="E409" i="2"/>
  <c r="I408" i="2"/>
  <c r="E408" i="2"/>
  <c r="I407" i="2"/>
  <c r="E407" i="2"/>
  <c r="I406" i="2"/>
  <c r="E406" i="2"/>
  <c r="I405" i="2"/>
  <c r="E405" i="2"/>
  <c r="I404" i="2"/>
  <c r="E404" i="2"/>
  <c r="I403" i="2"/>
  <c r="E403" i="2"/>
  <c r="I402" i="2"/>
  <c r="E402" i="2"/>
  <c r="I401" i="2"/>
  <c r="E401" i="2"/>
  <c r="I400" i="2"/>
  <c r="E400" i="2"/>
  <c r="I399" i="2"/>
  <c r="E399" i="2"/>
  <c r="I398" i="2"/>
  <c r="E398" i="2"/>
  <c r="I397" i="2"/>
  <c r="E397" i="2"/>
  <c r="I396" i="2"/>
  <c r="E396" i="2"/>
  <c r="I395" i="2"/>
  <c r="E395" i="2"/>
  <c r="I394" i="2"/>
  <c r="E394" i="2"/>
  <c r="I393" i="2"/>
  <c r="E393" i="2"/>
  <c r="I392" i="2"/>
  <c r="E392" i="2"/>
  <c r="I391" i="2"/>
  <c r="E391" i="2"/>
  <c r="I390" i="2"/>
  <c r="E390" i="2"/>
  <c r="I389" i="2"/>
  <c r="E389" i="2"/>
  <c r="I388" i="2"/>
  <c r="E388" i="2"/>
  <c r="I387" i="2"/>
  <c r="E387" i="2"/>
  <c r="I386" i="2"/>
  <c r="E386" i="2"/>
  <c r="I385" i="2"/>
  <c r="E385" i="2"/>
  <c r="I384" i="2"/>
  <c r="E384" i="2"/>
  <c r="I383" i="2"/>
  <c r="E383" i="2"/>
  <c r="I382" i="2"/>
  <c r="E382" i="2"/>
  <c r="I381" i="2"/>
  <c r="E381" i="2"/>
  <c r="I380" i="2"/>
  <c r="E380" i="2"/>
  <c r="I379" i="2"/>
  <c r="E379" i="2"/>
  <c r="I378" i="2"/>
  <c r="E378" i="2"/>
  <c r="I377" i="2"/>
  <c r="E377" i="2"/>
  <c r="I376" i="2"/>
  <c r="E376" i="2"/>
  <c r="I375" i="2"/>
  <c r="E375" i="2"/>
  <c r="I374" i="2"/>
  <c r="E374" i="2"/>
  <c r="I373" i="2"/>
  <c r="E373" i="2"/>
  <c r="I372" i="2"/>
  <c r="E372" i="2"/>
  <c r="I371" i="2"/>
  <c r="E371" i="2"/>
  <c r="I370" i="2"/>
  <c r="E370" i="2"/>
  <c r="I369" i="2"/>
  <c r="E369" i="2"/>
  <c r="I368" i="2"/>
  <c r="E368" i="2"/>
  <c r="I367" i="2"/>
  <c r="E367" i="2"/>
  <c r="I366" i="2"/>
  <c r="E366" i="2"/>
  <c r="I365" i="2"/>
  <c r="E365" i="2"/>
  <c r="I364" i="2"/>
  <c r="E364" i="2"/>
  <c r="I363" i="2"/>
  <c r="E363" i="2"/>
  <c r="I362" i="2"/>
  <c r="E362" i="2"/>
  <c r="I361" i="2"/>
  <c r="E361" i="2"/>
  <c r="I360" i="2"/>
  <c r="E360" i="2"/>
  <c r="I359" i="2"/>
  <c r="E359" i="2"/>
  <c r="I358" i="2"/>
  <c r="E358" i="2"/>
  <c r="I357" i="2"/>
  <c r="E357" i="2"/>
  <c r="I356" i="2"/>
  <c r="E356" i="2"/>
  <c r="I355" i="2"/>
  <c r="E355" i="2"/>
  <c r="I354" i="2"/>
  <c r="E354" i="2"/>
  <c r="I353" i="2"/>
  <c r="E353" i="2"/>
  <c r="I352" i="2"/>
  <c r="E352" i="2"/>
  <c r="I351" i="2"/>
  <c r="E351" i="2"/>
  <c r="I350" i="2"/>
  <c r="E350" i="2"/>
  <c r="I349" i="2"/>
  <c r="E349" i="2"/>
  <c r="I348" i="2"/>
  <c r="E348" i="2"/>
  <c r="I347" i="2"/>
  <c r="E347" i="2"/>
  <c r="I346" i="2"/>
  <c r="E346" i="2"/>
  <c r="I345" i="2"/>
  <c r="E345" i="2"/>
  <c r="I344" i="2"/>
  <c r="E344" i="2"/>
  <c r="I343" i="2"/>
  <c r="E343" i="2"/>
  <c r="I342" i="2"/>
  <c r="E342" i="2"/>
  <c r="I341" i="2"/>
  <c r="E341" i="2"/>
  <c r="I340" i="2"/>
  <c r="E340" i="2"/>
  <c r="I339" i="2"/>
  <c r="E339" i="2"/>
  <c r="I338" i="2"/>
  <c r="E338" i="2"/>
  <c r="I337" i="2"/>
  <c r="E337" i="2"/>
  <c r="I336" i="2"/>
  <c r="E336" i="2"/>
  <c r="I335" i="2"/>
  <c r="E335" i="2"/>
  <c r="I334" i="2"/>
  <c r="E334" i="2"/>
  <c r="I333" i="2"/>
  <c r="E333" i="2"/>
  <c r="I332" i="2"/>
  <c r="E332" i="2"/>
  <c r="I331" i="2"/>
  <c r="E331" i="2"/>
  <c r="I330" i="2"/>
  <c r="E330" i="2"/>
  <c r="I329" i="2"/>
  <c r="E329" i="2"/>
  <c r="I328" i="2"/>
  <c r="E328" i="2"/>
  <c r="I327" i="2"/>
  <c r="E327" i="2"/>
  <c r="I326" i="2"/>
  <c r="E326" i="2"/>
  <c r="I325" i="2"/>
  <c r="E325" i="2"/>
  <c r="I324" i="2"/>
  <c r="E324" i="2"/>
  <c r="I323" i="2"/>
  <c r="E323" i="2"/>
  <c r="I322" i="2"/>
  <c r="E322" i="2"/>
  <c r="I321" i="2"/>
  <c r="E321" i="2"/>
  <c r="I320" i="2"/>
  <c r="E320" i="2"/>
  <c r="I319" i="2"/>
  <c r="E319" i="2"/>
  <c r="I318" i="2"/>
  <c r="E318" i="2"/>
  <c r="I317" i="2"/>
  <c r="E317" i="2"/>
  <c r="I316" i="2"/>
  <c r="E316" i="2"/>
  <c r="I315" i="2"/>
  <c r="E315" i="2"/>
  <c r="I314" i="2"/>
  <c r="E314" i="2"/>
  <c r="I313" i="2"/>
  <c r="E313" i="2"/>
  <c r="I312" i="2"/>
  <c r="E312" i="2"/>
  <c r="I311" i="2"/>
  <c r="E311" i="2"/>
  <c r="I310" i="2"/>
  <c r="E310" i="2"/>
  <c r="I309" i="2"/>
  <c r="E309" i="2"/>
  <c r="I308" i="2"/>
  <c r="E308" i="2"/>
  <c r="I307" i="2"/>
  <c r="E307" i="2"/>
  <c r="I306" i="2"/>
  <c r="E306" i="2"/>
  <c r="I305" i="2"/>
  <c r="E305" i="2"/>
  <c r="I304" i="2"/>
  <c r="E304" i="2"/>
  <c r="I303" i="2"/>
  <c r="E303" i="2"/>
  <c r="I302" i="2"/>
  <c r="E302" i="2"/>
  <c r="I301" i="2"/>
  <c r="E301" i="2"/>
  <c r="I300" i="2"/>
  <c r="E300" i="2"/>
  <c r="I299" i="2"/>
  <c r="E299" i="2"/>
  <c r="I298" i="2"/>
  <c r="E298" i="2"/>
  <c r="I297" i="2"/>
  <c r="E297" i="2"/>
  <c r="I296" i="2"/>
  <c r="E296" i="2"/>
  <c r="I295" i="2"/>
  <c r="E295" i="2"/>
  <c r="I294" i="2"/>
  <c r="E294" i="2"/>
  <c r="I293" i="2"/>
  <c r="E293" i="2"/>
  <c r="I292" i="2"/>
  <c r="E292" i="2"/>
  <c r="E291" i="2"/>
  <c r="I290" i="2"/>
  <c r="E290" i="2"/>
  <c r="I289" i="2"/>
  <c r="E289" i="2"/>
  <c r="I288" i="2"/>
  <c r="E288" i="2"/>
  <c r="I287" i="2"/>
  <c r="E287" i="2"/>
  <c r="I286" i="2"/>
  <c r="E286" i="2"/>
  <c r="I285" i="2"/>
  <c r="E285" i="2"/>
  <c r="I284" i="2"/>
  <c r="E284" i="2"/>
  <c r="I283" i="2"/>
  <c r="E283" i="2"/>
  <c r="I282" i="2"/>
  <c r="E282" i="2"/>
  <c r="I281" i="2"/>
  <c r="E281" i="2"/>
  <c r="I280" i="2"/>
  <c r="E280" i="2"/>
  <c r="I279" i="2"/>
  <c r="E279" i="2"/>
  <c r="I278" i="2"/>
  <c r="E278" i="2"/>
  <c r="I277" i="2"/>
  <c r="E277" i="2"/>
  <c r="I276" i="2"/>
  <c r="E276" i="2"/>
  <c r="I275" i="2"/>
  <c r="E275" i="2"/>
  <c r="I274" i="2"/>
  <c r="E274" i="2"/>
  <c r="I273" i="2"/>
  <c r="E273" i="2"/>
  <c r="I272" i="2"/>
  <c r="E272" i="2"/>
  <c r="I271" i="2"/>
  <c r="E271" i="2"/>
  <c r="I270" i="2"/>
  <c r="E270" i="2"/>
  <c r="I269" i="2"/>
  <c r="E269" i="2"/>
  <c r="I268" i="2"/>
  <c r="E268" i="2"/>
  <c r="I267" i="2"/>
  <c r="E267" i="2"/>
  <c r="I266" i="2"/>
  <c r="E266" i="2"/>
  <c r="I265" i="2"/>
  <c r="E265" i="2"/>
  <c r="I264" i="2"/>
  <c r="E264" i="2"/>
  <c r="I263" i="2"/>
  <c r="E263" i="2"/>
  <c r="I262" i="2"/>
  <c r="E262" i="2"/>
  <c r="I261" i="2"/>
  <c r="E261" i="2"/>
  <c r="I260" i="2"/>
  <c r="E260" i="2"/>
  <c r="I259" i="2"/>
  <c r="E259" i="2"/>
  <c r="I258" i="2"/>
  <c r="E258" i="2"/>
  <c r="I257" i="2"/>
  <c r="E257" i="2"/>
  <c r="I256" i="2"/>
  <c r="E256" i="2"/>
  <c r="I255" i="2"/>
  <c r="E255" i="2"/>
  <c r="I254" i="2"/>
  <c r="E254" i="2"/>
  <c r="I253" i="2"/>
  <c r="E253" i="2"/>
  <c r="I252" i="2"/>
  <c r="E252" i="2"/>
  <c r="I251" i="2"/>
  <c r="E251" i="2"/>
  <c r="I250" i="2"/>
  <c r="E250" i="2"/>
  <c r="I249" i="2"/>
  <c r="E249" i="2"/>
  <c r="I248" i="2"/>
  <c r="E248" i="2"/>
  <c r="I247" i="2"/>
  <c r="E247" i="2"/>
  <c r="I246" i="2"/>
  <c r="E246" i="2"/>
  <c r="I245" i="2"/>
  <c r="E245" i="2"/>
  <c r="I244" i="2"/>
  <c r="E244" i="2"/>
  <c r="I243" i="2"/>
  <c r="E243" i="2"/>
  <c r="I242" i="2"/>
  <c r="E242" i="2"/>
  <c r="I241" i="2"/>
  <c r="E241" i="2"/>
  <c r="I240" i="2"/>
  <c r="E240" i="2"/>
  <c r="I239" i="2"/>
  <c r="E239" i="2"/>
  <c r="E238" i="2"/>
  <c r="I237" i="2"/>
  <c r="E237" i="2"/>
  <c r="I236" i="2"/>
  <c r="E236" i="2"/>
  <c r="I235" i="2"/>
  <c r="E235" i="2"/>
  <c r="I234" i="2"/>
  <c r="E234" i="2"/>
  <c r="I233" i="2"/>
  <c r="E233" i="2"/>
  <c r="I232" i="2"/>
  <c r="E232" i="2"/>
  <c r="I231" i="2"/>
  <c r="E231" i="2"/>
  <c r="I230" i="2"/>
  <c r="E230" i="2"/>
  <c r="I229" i="2"/>
  <c r="E229" i="2"/>
  <c r="I228" i="2"/>
  <c r="E228" i="2"/>
  <c r="I227" i="2"/>
  <c r="E227" i="2"/>
  <c r="I226" i="2"/>
  <c r="E226" i="2"/>
  <c r="I225" i="2"/>
  <c r="E225" i="2"/>
  <c r="I224" i="2"/>
  <c r="E224" i="2"/>
  <c r="I223" i="2"/>
  <c r="E223" i="2"/>
  <c r="I222" i="2"/>
  <c r="E222" i="2"/>
  <c r="I221" i="2"/>
  <c r="E221" i="2"/>
  <c r="I220" i="2"/>
  <c r="E220" i="2"/>
  <c r="I219" i="2"/>
  <c r="E219" i="2"/>
  <c r="I218" i="2"/>
  <c r="E218" i="2"/>
  <c r="I217" i="2"/>
  <c r="E217" i="2"/>
  <c r="I216" i="2"/>
  <c r="E216" i="2"/>
  <c r="I215" i="2"/>
  <c r="E215" i="2"/>
  <c r="I214" i="2"/>
  <c r="E214" i="2"/>
  <c r="I213" i="2"/>
  <c r="E213" i="2"/>
  <c r="I212" i="2"/>
  <c r="E212" i="2"/>
  <c r="I211" i="2"/>
  <c r="E211" i="2"/>
  <c r="I210" i="2"/>
  <c r="E210" i="2"/>
  <c r="I209" i="2"/>
  <c r="E209" i="2"/>
  <c r="I208" i="2"/>
  <c r="E208" i="2"/>
  <c r="I207" i="2"/>
  <c r="E207" i="2"/>
  <c r="I206" i="2"/>
  <c r="E206" i="2"/>
  <c r="I205" i="2"/>
  <c r="E205" i="2"/>
  <c r="I204" i="2"/>
  <c r="E204" i="2"/>
  <c r="I203" i="2"/>
  <c r="E203" i="2"/>
  <c r="I202" i="2"/>
  <c r="E202" i="2"/>
  <c r="I201" i="2"/>
  <c r="E201" i="2"/>
  <c r="I200" i="2"/>
  <c r="E200" i="2"/>
  <c r="I199" i="2"/>
  <c r="E199" i="2"/>
  <c r="I198" i="2"/>
  <c r="E198" i="2"/>
  <c r="I197" i="2"/>
  <c r="E197" i="2"/>
  <c r="I196" i="2"/>
  <c r="E196" i="2"/>
  <c r="I195" i="2"/>
  <c r="E195" i="2"/>
  <c r="I194" i="2"/>
  <c r="E194" i="2"/>
  <c r="I193" i="2"/>
  <c r="E193" i="2"/>
  <c r="I192" i="2"/>
  <c r="E192" i="2"/>
  <c r="I191" i="2"/>
  <c r="E191" i="2"/>
  <c r="I190" i="2"/>
  <c r="E190" i="2"/>
  <c r="I189" i="2"/>
  <c r="E189" i="2"/>
  <c r="I188" i="2"/>
  <c r="E188" i="2"/>
  <c r="I187" i="2"/>
  <c r="E187" i="2"/>
  <c r="I186" i="2"/>
  <c r="E186" i="2"/>
  <c r="I185" i="2"/>
  <c r="E185" i="2"/>
  <c r="I184" i="2"/>
  <c r="E184" i="2"/>
  <c r="I183" i="2"/>
  <c r="E183" i="2"/>
  <c r="I182" i="2"/>
  <c r="E182" i="2"/>
  <c r="I181" i="2"/>
  <c r="E181" i="2"/>
  <c r="I180" i="2"/>
  <c r="E180" i="2"/>
  <c r="I179" i="2"/>
  <c r="E179" i="2"/>
  <c r="I178" i="2"/>
  <c r="E178" i="2"/>
  <c r="I177" i="2"/>
  <c r="E177" i="2"/>
  <c r="I176" i="2"/>
  <c r="E176" i="2"/>
  <c r="I175" i="2"/>
  <c r="E175" i="2"/>
  <c r="I174" i="2"/>
  <c r="E174" i="2"/>
  <c r="I173" i="2"/>
  <c r="E173" i="2"/>
  <c r="I172" i="2"/>
  <c r="E172" i="2"/>
  <c r="I171" i="2"/>
  <c r="E171" i="2"/>
  <c r="I170" i="2"/>
  <c r="E170" i="2"/>
  <c r="I169" i="2"/>
  <c r="E169" i="2"/>
  <c r="I168" i="2"/>
  <c r="E168" i="2"/>
  <c r="I167" i="2"/>
  <c r="E167" i="2"/>
  <c r="I166" i="2"/>
  <c r="E166" i="2"/>
  <c r="I165" i="2"/>
  <c r="E165" i="2"/>
  <c r="I164" i="2"/>
  <c r="E164" i="2"/>
  <c r="I163" i="2"/>
  <c r="E163" i="2"/>
  <c r="I162" i="2"/>
  <c r="E162" i="2"/>
  <c r="I161" i="2"/>
  <c r="E161" i="2"/>
  <c r="I160" i="2"/>
  <c r="E160" i="2"/>
  <c r="I159" i="2"/>
  <c r="E159" i="2"/>
  <c r="I158" i="2"/>
  <c r="E158" i="2"/>
  <c r="I157" i="2"/>
  <c r="E157" i="2"/>
  <c r="I156" i="2"/>
  <c r="E156" i="2"/>
  <c r="I155" i="2"/>
  <c r="E155" i="2"/>
  <c r="I154" i="2"/>
  <c r="E154" i="2"/>
  <c r="I153" i="2"/>
  <c r="E153" i="2"/>
  <c r="I152" i="2"/>
  <c r="E152" i="2"/>
  <c r="I151" i="2"/>
  <c r="E151" i="2"/>
  <c r="I150" i="2"/>
  <c r="E150" i="2"/>
  <c r="I149" i="2"/>
  <c r="E149" i="2"/>
  <c r="I148" i="2"/>
  <c r="E148" i="2"/>
  <c r="I147" i="2"/>
  <c r="E147" i="2"/>
  <c r="I146" i="2"/>
  <c r="E146" i="2"/>
  <c r="I145" i="2"/>
  <c r="E145" i="2"/>
  <c r="I144" i="2"/>
  <c r="E144" i="2"/>
  <c r="I143" i="2"/>
  <c r="E143" i="2"/>
  <c r="I142" i="2"/>
  <c r="E142" i="2"/>
  <c r="I141" i="2"/>
  <c r="E141" i="2"/>
  <c r="I140" i="2"/>
  <c r="E140" i="2"/>
  <c r="I139" i="2"/>
  <c r="E139" i="2"/>
  <c r="I138" i="2"/>
  <c r="E138" i="2"/>
  <c r="I137" i="2"/>
  <c r="E137" i="2"/>
  <c r="I136" i="2"/>
  <c r="E136" i="2"/>
  <c r="I135" i="2"/>
  <c r="E135" i="2"/>
  <c r="I134" i="2"/>
  <c r="E134" i="2"/>
  <c r="I133" i="2"/>
  <c r="E133" i="2"/>
  <c r="I132" i="2"/>
  <c r="E132" i="2"/>
  <c r="I131" i="2"/>
  <c r="E131" i="2"/>
  <c r="I130" i="2"/>
  <c r="E130" i="2"/>
  <c r="I129" i="2"/>
  <c r="E129" i="2"/>
  <c r="I128" i="2"/>
  <c r="E128" i="2"/>
  <c r="I127" i="2"/>
  <c r="E127" i="2"/>
  <c r="I126" i="2"/>
  <c r="E126" i="2"/>
  <c r="I125" i="2"/>
  <c r="E125" i="2"/>
  <c r="I124" i="2"/>
  <c r="E124" i="2"/>
  <c r="I123" i="2"/>
  <c r="E123" i="2"/>
  <c r="I122" i="2"/>
  <c r="E122" i="2"/>
  <c r="I121" i="2"/>
  <c r="E121" i="2"/>
  <c r="I120" i="2"/>
  <c r="E120" i="2"/>
  <c r="I119" i="2"/>
  <c r="E119" i="2"/>
  <c r="I118" i="2"/>
  <c r="E118" i="2"/>
  <c r="I117" i="2"/>
  <c r="E117" i="2"/>
  <c r="I116" i="2"/>
  <c r="E116" i="2"/>
  <c r="I115" i="2"/>
  <c r="E115" i="2"/>
  <c r="I114" i="2"/>
  <c r="E114" i="2"/>
  <c r="I113" i="2"/>
  <c r="E113" i="2"/>
  <c r="I112" i="2"/>
  <c r="E112" i="2"/>
  <c r="I111" i="2"/>
  <c r="E111" i="2"/>
  <c r="I110" i="2"/>
  <c r="E110" i="2"/>
  <c r="I109" i="2"/>
  <c r="E109" i="2"/>
  <c r="I108" i="2"/>
  <c r="E108" i="2"/>
  <c r="I107" i="2"/>
  <c r="E107" i="2"/>
  <c r="I106" i="2"/>
  <c r="E106" i="2"/>
  <c r="I105" i="2"/>
  <c r="E105" i="2"/>
  <c r="I104" i="2"/>
  <c r="E104" i="2"/>
  <c r="I103" i="2"/>
  <c r="E103" i="2"/>
  <c r="I102" i="2"/>
  <c r="E102" i="2"/>
  <c r="I101" i="2"/>
  <c r="E101" i="2"/>
  <c r="I100" i="2"/>
  <c r="E100" i="2"/>
  <c r="I99" i="2"/>
  <c r="E99" i="2"/>
  <c r="I98" i="2"/>
  <c r="E98" i="2"/>
  <c r="I97" i="2"/>
  <c r="E97" i="2"/>
  <c r="I96" i="2"/>
  <c r="E96" i="2"/>
  <c r="I95" i="2"/>
  <c r="E95" i="2"/>
  <c r="I94" i="2"/>
  <c r="E94" i="2"/>
  <c r="I93" i="2"/>
  <c r="E93" i="2"/>
  <c r="I92" i="2"/>
  <c r="E92" i="2"/>
  <c r="I91" i="2"/>
  <c r="E91" i="2"/>
  <c r="I90" i="2"/>
  <c r="E90" i="2"/>
  <c r="I89" i="2"/>
  <c r="E89" i="2"/>
  <c r="I88" i="2"/>
  <c r="E88" i="2"/>
  <c r="I87" i="2"/>
  <c r="E87" i="2"/>
  <c r="I86" i="2"/>
  <c r="E86" i="2"/>
  <c r="I85" i="2"/>
  <c r="E85" i="2"/>
  <c r="I84" i="2"/>
  <c r="E84" i="2"/>
  <c r="I83" i="2"/>
  <c r="E83" i="2"/>
  <c r="I82" i="2"/>
  <c r="E82" i="2"/>
  <c r="I81" i="2"/>
  <c r="E81" i="2"/>
  <c r="I80" i="2"/>
  <c r="E80" i="2"/>
  <c r="I79" i="2"/>
  <c r="E79" i="2"/>
  <c r="I78" i="2"/>
  <c r="E78" i="2"/>
  <c r="I77" i="2"/>
  <c r="E77" i="2"/>
  <c r="I76" i="2"/>
  <c r="E76" i="2"/>
  <c r="I75" i="2"/>
  <c r="E75" i="2"/>
  <c r="I74" i="2"/>
  <c r="E74" i="2"/>
  <c r="I73" i="2"/>
  <c r="E73" i="2"/>
  <c r="I72" i="2"/>
  <c r="E72" i="2"/>
  <c r="E71" i="2"/>
  <c r="I70" i="2"/>
  <c r="E70" i="2"/>
  <c r="I69" i="2"/>
  <c r="E69" i="2"/>
  <c r="I68" i="2"/>
  <c r="E68" i="2"/>
  <c r="I67" i="2"/>
  <c r="E67" i="2"/>
  <c r="I66" i="2"/>
  <c r="E66" i="2"/>
  <c r="I65" i="2"/>
  <c r="E65" i="2"/>
  <c r="I64" i="2"/>
  <c r="E64" i="2"/>
  <c r="I63" i="2"/>
  <c r="E63" i="2"/>
  <c r="E62" i="2"/>
  <c r="I61" i="2"/>
  <c r="E61" i="2"/>
  <c r="I60" i="2"/>
  <c r="E60" i="2"/>
  <c r="I59" i="2"/>
  <c r="E59" i="2"/>
  <c r="I58" i="2"/>
  <c r="E58" i="2"/>
  <c r="I57" i="2"/>
  <c r="E57" i="2"/>
  <c r="I56" i="2"/>
  <c r="E56" i="2"/>
  <c r="I55" i="2"/>
  <c r="E55" i="2"/>
  <c r="I54" i="2"/>
  <c r="E54" i="2"/>
  <c r="I53" i="2"/>
  <c r="E53" i="2"/>
  <c r="I52" i="2"/>
  <c r="E52" i="2"/>
  <c r="I51" i="2"/>
  <c r="E51" i="2"/>
  <c r="I50" i="2"/>
  <c r="E50" i="2"/>
  <c r="I49" i="2"/>
  <c r="E49" i="2"/>
  <c r="I48" i="2"/>
  <c r="E48" i="2"/>
  <c r="I47" i="2"/>
  <c r="E47" i="2"/>
  <c r="I46" i="2"/>
  <c r="E46" i="2"/>
  <c r="I45" i="2"/>
  <c r="E45" i="2"/>
  <c r="I44" i="2"/>
  <c r="E44" i="2"/>
  <c r="I43" i="2"/>
  <c r="E43" i="2"/>
  <c r="I42" i="2"/>
  <c r="E42" i="2"/>
  <c r="I41" i="2"/>
  <c r="E41" i="2"/>
  <c r="I40" i="2"/>
  <c r="E40" i="2"/>
  <c r="I39" i="2"/>
  <c r="E39" i="2"/>
  <c r="I38" i="2"/>
  <c r="E38" i="2"/>
  <c r="I37" i="2"/>
  <c r="E37" i="2"/>
  <c r="I36" i="2"/>
  <c r="E36" i="2"/>
  <c r="I35" i="2"/>
  <c r="E35" i="2"/>
  <c r="I34" i="2"/>
  <c r="E34" i="2"/>
  <c r="I33" i="2"/>
  <c r="E33" i="2"/>
  <c r="I32" i="2"/>
  <c r="E32" i="2"/>
  <c r="I31" i="2"/>
  <c r="E31" i="2"/>
  <c r="I30" i="2"/>
  <c r="E30" i="2"/>
  <c r="I29" i="2"/>
  <c r="E29" i="2"/>
  <c r="I28" i="2"/>
  <c r="E28" i="2"/>
  <c r="I27" i="2"/>
  <c r="E27" i="2"/>
  <c r="I26" i="2"/>
  <c r="E26" i="2"/>
  <c r="I25" i="2"/>
  <c r="E25" i="2"/>
  <c r="I24" i="2"/>
  <c r="E24" i="2"/>
  <c r="I23" i="2"/>
  <c r="E23" i="2"/>
  <c r="I22" i="2"/>
  <c r="E22" i="2"/>
  <c r="I21" i="2"/>
  <c r="E21" i="2"/>
  <c r="I20" i="2"/>
  <c r="E20" i="2"/>
  <c r="I19" i="2"/>
  <c r="E19" i="2"/>
  <c r="I18" i="2"/>
  <c r="E18" i="2"/>
  <c r="I17" i="2"/>
  <c r="E17" i="2"/>
  <c r="I16" i="2"/>
  <c r="E16" i="2"/>
  <c r="I15" i="2"/>
  <c r="E15" i="2"/>
  <c r="I14" i="2"/>
  <c r="E14" i="2"/>
  <c r="I13" i="2"/>
  <c r="E13" i="2"/>
  <c r="I12" i="2"/>
  <c r="E12" i="2"/>
  <c r="I11" i="2"/>
  <c r="E11" i="2"/>
  <c r="I10" i="2"/>
  <c r="E10" i="2"/>
  <c r="I9" i="2"/>
  <c r="E9" i="2"/>
  <c r="I8" i="2"/>
  <c r="E8" i="2"/>
  <c r="I7" i="2"/>
  <c r="E7" i="2"/>
  <c r="I6" i="2"/>
  <c r="E6" i="2"/>
  <c r="I5" i="2"/>
  <c r="E5" i="2"/>
  <c r="E4" i="2"/>
  <c r="I3" i="2"/>
  <c r="E3" i="2"/>
  <c r="AA2" i="1"/>
  <c r="F3" i="9" s="1"/>
  <c r="A3" i="19" s="1"/>
  <c r="Z2" i="1"/>
  <c r="B6" i="6" s="1"/>
  <c r="X2" i="1"/>
  <c r="N100" i="21" l="1"/>
  <c r="N68" i="21"/>
  <c r="N80" i="21"/>
  <c r="E61" i="23"/>
  <c r="F22" i="24" s="1"/>
  <c r="N43" i="21"/>
  <c r="N64" i="21"/>
  <c r="N35" i="21"/>
  <c r="N72" i="21"/>
  <c r="N78" i="21"/>
  <c r="N94" i="21"/>
  <c r="J70" i="18"/>
  <c r="M70" i="18"/>
  <c r="C16" i="15"/>
  <c r="C14" i="16"/>
  <c r="G135" i="8"/>
  <c r="G65" i="17"/>
  <c r="H65" i="17" s="1"/>
  <c r="M65" i="17" s="1"/>
  <c r="G65" i="18"/>
  <c r="H65" i="18" s="1"/>
  <c r="G22" i="17"/>
  <c r="H22" i="17" s="1"/>
  <c r="M22" i="17" s="1"/>
  <c r="G22" i="18"/>
  <c r="H22" i="18" s="1"/>
  <c r="M22" i="18" s="1"/>
  <c r="G78" i="17"/>
  <c r="H78" i="17" s="1"/>
  <c r="M78" i="17" s="1"/>
  <c r="G78" i="18"/>
  <c r="H78" i="18" s="1"/>
  <c r="Q196" i="5"/>
  <c r="I1420" i="2"/>
  <c r="M10" i="5"/>
  <c r="M12" i="5"/>
  <c r="M14" i="5"/>
  <c r="M16" i="5"/>
  <c r="M189" i="5"/>
  <c r="M190" i="5"/>
  <c r="BB185" i="6"/>
  <c r="O168" i="9" s="1"/>
  <c r="J168" i="9" s="1"/>
  <c r="G75" i="18" s="1"/>
  <c r="H75" i="18" s="1"/>
  <c r="AS3" i="6"/>
  <c r="AQ185" i="6"/>
  <c r="O38" i="9" s="1"/>
  <c r="AQ3" i="6"/>
  <c r="F33" i="7"/>
  <c r="F58" i="7" s="1"/>
  <c r="H58" i="7" s="1"/>
  <c r="AR3" i="6"/>
  <c r="AP3" i="6"/>
  <c r="AF3" i="6"/>
  <c r="F32" i="7" s="1"/>
  <c r="F57" i="7" s="1"/>
  <c r="H57" i="7" s="1"/>
  <c r="L14" i="7"/>
  <c r="L48" i="7"/>
  <c r="N41" i="7"/>
  <c r="J41" i="7"/>
  <c r="P131" i="9"/>
  <c r="T131" i="9" s="1"/>
  <c r="I1044" i="2"/>
  <c r="I1116" i="2"/>
  <c r="I1196" i="2"/>
  <c r="I1245" i="2"/>
  <c r="I1273" i="2"/>
  <c r="I1285" i="2"/>
  <c r="I1289" i="2"/>
  <c r="I1309" i="2"/>
  <c r="I1337" i="2"/>
  <c r="I1349" i="2"/>
  <c r="M187" i="5"/>
  <c r="O203" i="5"/>
  <c r="M203" i="5"/>
  <c r="M226" i="5"/>
  <c r="M227" i="5"/>
  <c r="O74" i="20"/>
  <c r="AB3" i="6"/>
  <c r="E28" i="7" s="1"/>
  <c r="E53" i="7" s="1"/>
  <c r="N49" i="7"/>
  <c r="J49" i="7"/>
  <c r="L63" i="7"/>
  <c r="P113" i="9"/>
  <c r="B113" i="9" s="1"/>
  <c r="E85" i="4"/>
  <c r="E1" i="4" s="1"/>
  <c r="F1" i="4" s="1"/>
  <c r="O219" i="5"/>
  <c r="M219" i="5"/>
  <c r="T185" i="6"/>
  <c r="T3" i="6"/>
  <c r="N48" i="7"/>
  <c r="J48" i="7"/>
  <c r="M43" i="5"/>
  <c r="O43" i="5"/>
  <c r="M47" i="5"/>
  <c r="O47" i="5"/>
  <c r="P48" i="9" s="1"/>
  <c r="B48" i="9" s="1"/>
  <c r="J393" i="8"/>
  <c r="J361" i="8"/>
  <c r="J329" i="8"/>
  <c r="J297" i="8"/>
  <c r="J265" i="8"/>
  <c r="J215" i="8"/>
  <c r="J183" i="8"/>
  <c r="J409" i="8"/>
  <c r="J377" i="8"/>
  <c r="J345" i="8"/>
  <c r="J313" i="8"/>
  <c r="J281" i="8"/>
  <c r="J253" i="8"/>
  <c r="J231" i="8"/>
  <c r="J199" i="8"/>
  <c r="J401" i="8"/>
  <c r="J369" i="8"/>
  <c r="J337" i="8"/>
  <c r="J305" i="8"/>
  <c r="J273" i="8"/>
  <c r="J250" i="8"/>
  <c r="J353" i="8"/>
  <c r="J223" i="8"/>
  <c r="J289" i="8"/>
  <c r="J191" i="8"/>
  <c r="J385" i="8"/>
  <c r="O208" i="5"/>
  <c r="M208" i="5"/>
  <c r="F24" i="7"/>
  <c r="F49" i="7" s="1"/>
  <c r="H49" i="7" s="1"/>
  <c r="N43" i="7"/>
  <c r="J43" i="7"/>
  <c r="P93" i="9"/>
  <c r="T93" i="9" s="1"/>
  <c r="O58" i="20"/>
  <c r="O62" i="20"/>
  <c r="O66" i="20"/>
  <c r="N59" i="21"/>
  <c r="E57" i="23"/>
  <c r="F31" i="24" s="1"/>
  <c r="D1" i="4"/>
  <c r="M44" i="5"/>
  <c r="M46" i="5"/>
  <c r="O202" i="5"/>
  <c r="M202" i="5"/>
  <c r="M209" i="5"/>
  <c r="M211" i="5"/>
  <c r="M212" i="5"/>
  <c r="P185" i="6"/>
  <c r="J18" i="7"/>
  <c r="J19" i="7"/>
  <c r="O34" i="7"/>
  <c r="J42" i="8"/>
  <c r="R100" i="26"/>
  <c r="E65" i="23"/>
  <c r="N67" i="21"/>
  <c r="E82" i="23"/>
  <c r="F39" i="24" s="1"/>
  <c r="N84" i="21"/>
  <c r="M18" i="5"/>
  <c r="M20" i="5"/>
  <c r="M22" i="5"/>
  <c r="M24" i="5"/>
  <c r="M26" i="5"/>
  <c r="M28" i="5"/>
  <c r="M30" i="5"/>
  <c r="M32" i="5"/>
  <c r="M34" i="5"/>
  <c r="M36" i="5"/>
  <c r="M38" i="5"/>
  <c r="M40" i="5"/>
  <c r="M42" i="5"/>
  <c r="M50" i="5"/>
  <c r="M52" i="5"/>
  <c r="M54" i="5"/>
  <c r="M56" i="5"/>
  <c r="M58" i="5"/>
  <c r="M60" i="5"/>
  <c r="M62" i="5"/>
  <c r="M64" i="5"/>
  <c r="M66" i="5"/>
  <c r="M68" i="5"/>
  <c r="M70" i="5"/>
  <c r="M72" i="5"/>
  <c r="M74" i="5"/>
  <c r="M76" i="5"/>
  <c r="M78" i="5"/>
  <c r="M80" i="5"/>
  <c r="M82" i="5"/>
  <c r="M84" i="5"/>
  <c r="M86" i="5"/>
  <c r="M88" i="5"/>
  <c r="M90" i="5"/>
  <c r="M92" i="5"/>
  <c r="M94" i="5"/>
  <c r="M96" i="5"/>
  <c r="M98" i="5"/>
  <c r="M100" i="5"/>
  <c r="M102" i="5"/>
  <c r="M104" i="5"/>
  <c r="M106" i="5"/>
  <c r="M108" i="5"/>
  <c r="M110" i="5"/>
  <c r="M112" i="5"/>
  <c r="M114" i="5"/>
  <c r="M116" i="5"/>
  <c r="M118" i="5"/>
  <c r="M120" i="5"/>
  <c r="M122" i="5"/>
  <c r="M124" i="5"/>
  <c r="M126" i="5"/>
  <c r="M128" i="5"/>
  <c r="M130" i="5"/>
  <c r="M132" i="5"/>
  <c r="M134" i="5"/>
  <c r="M136" i="5"/>
  <c r="M138" i="5"/>
  <c r="M140" i="5"/>
  <c r="O205" i="5"/>
  <c r="M205" i="5"/>
  <c r="O220" i="5"/>
  <c r="M220" i="5"/>
  <c r="Q225" i="5"/>
  <c r="Q34" i="7"/>
  <c r="S34" i="7"/>
  <c r="Q193" i="5"/>
  <c r="Q208" i="5"/>
  <c r="Q209" i="5"/>
  <c r="AD185" i="6"/>
  <c r="O79" i="9" s="1"/>
  <c r="J79" i="9" s="1"/>
  <c r="G170" i="8" s="1"/>
  <c r="L43" i="7"/>
  <c r="K48" i="7"/>
  <c r="Q21" i="26"/>
  <c r="Z19" i="11"/>
  <c r="E19" i="11"/>
  <c r="AA18" i="11"/>
  <c r="N36" i="21"/>
  <c r="E34" i="23"/>
  <c r="N75" i="21"/>
  <c r="E73" i="23"/>
  <c r="E97" i="23"/>
  <c r="N98" i="21"/>
  <c r="E42" i="23"/>
  <c r="F26" i="24" s="1"/>
  <c r="D16" i="14"/>
  <c r="D18" i="14"/>
  <c r="L72" i="20"/>
  <c r="L73" i="21" s="1"/>
  <c r="O82" i="20"/>
  <c r="O86" i="20"/>
  <c r="O90" i="20"/>
  <c r="O94" i="20"/>
  <c r="O98" i="20"/>
  <c r="O102" i="20"/>
  <c r="N47" i="21"/>
  <c r="N52" i="21"/>
  <c r="N60" i="21"/>
  <c r="E53" i="23"/>
  <c r="E69" i="23"/>
  <c r="M142" i="5"/>
  <c r="M144" i="5"/>
  <c r="M146" i="5"/>
  <c r="M148" i="5"/>
  <c r="M150" i="5"/>
  <c r="M152" i="5"/>
  <c r="M154" i="5"/>
  <c r="M156" i="5"/>
  <c r="M158" i="5"/>
  <c r="M160" i="5"/>
  <c r="M162" i="5"/>
  <c r="M164" i="5"/>
  <c r="M166" i="5"/>
  <c r="M168" i="5"/>
  <c r="M170" i="5"/>
  <c r="M172" i="5"/>
  <c r="M174" i="5"/>
  <c r="M176" i="5"/>
  <c r="M178" i="5"/>
  <c r="M180" i="5"/>
  <c r="M182" i="5"/>
  <c r="M184" i="5"/>
  <c r="M186" i="5"/>
  <c r="O48" i="20"/>
  <c r="L41" i="7"/>
  <c r="K43" i="7"/>
  <c r="J21" i="7"/>
  <c r="J22" i="7"/>
  <c r="J23" i="7"/>
  <c r="J24" i="7"/>
  <c r="J25" i="7"/>
  <c r="J26" i="7"/>
  <c r="Z33" i="11"/>
  <c r="Q33" i="26"/>
  <c r="N32" i="21"/>
  <c r="N40" i="21"/>
  <c r="N48" i="21"/>
  <c r="N82" i="21"/>
  <c r="N96" i="21"/>
  <c r="G35" i="23"/>
  <c r="J143" i="8"/>
  <c r="J147" i="8"/>
  <c r="AA24" i="11"/>
  <c r="AA30" i="11"/>
  <c r="E31" i="11"/>
  <c r="Z32" i="11" s="1"/>
  <c r="F11" i="26"/>
  <c r="F34" i="26"/>
  <c r="J15" i="26"/>
  <c r="P8" i="9"/>
  <c r="L11" i="15" s="1"/>
  <c r="P138" i="9"/>
  <c r="B138" i="9" s="1"/>
  <c r="M213" i="5"/>
  <c r="M217" i="5"/>
  <c r="BB3" i="6"/>
  <c r="O185" i="6"/>
  <c r="O3" i="6"/>
  <c r="F15" i="7" s="1"/>
  <c r="L15" i="7" s="1"/>
  <c r="Z3" i="6"/>
  <c r="F26" i="7" s="1"/>
  <c r="N26" i="7" s="1"/>
  <c r="Z185" i="6"/>
  <c r="AX185" i="6"/>
  <c r="O170" i="9" s="1"/>
  <c r="J170" i="9" s="1"/>
  <c r="G76" i="18" s="1"/>
  <c r="H76" i="18" s="1"/>
  <c r="AX3" i="6"/>
  <c r="DH75" i="6"/>
  <c r="R20" i="7" s="1"/>
  <c r="I20" i="7" s="1"/>
  <c r="J20" i="7" s="1"/>
  <c r="M185" i="6"/>
  <c r="O56" i="9" s="1"/>
  <c r="J56" i="9" s="1"/>
  <c r="M3" i="6"/>
  <c r="BF185" i="6"/>
  <c r="BC3" i="6"/>
  <c r="AU185" i="6"/>
  <c r="O180" i="9" s="1"/>
  <c r="J180" i="9" s="1"/>
  <c r="AU3" i="6"/>
  <c r="AM185" i="6"/>
  <c r="O173" i="9" s="1"/>
  <c r="J173" i="9" s="1"/>
  <c r="AM3" i="6"/>
  <c r="AT185" i="6"/>
  <c r="O181" i="9" s="1"/>
  <c r="J181" i="9" s="1"/>
  <c r="AT3" i="6"/>
  <c r="E185" i="6"/>
  <c r="O144" i="9" s="1"/>
  <c r="J144" i="9" s="1"/>
  <c r="U185" i="6"/>
  <c r="O110" i="9" s="1"/>
  <c r="J110" i="9" s="1"/>
  <c r="J117" i="9" s="1"/>
  <c r="G144" i="8" s="1"/>
  <c r="AP185" i="6"/>
  <c r="O163" i="9" s="1"/>
  <c r="J163" i="9" s="1"/>
  <c r="E40" i="7"/>
  <c r="L40" i="7" s="1"/>
  <c r="E20" i="7"/>
  <c r="E45" i="7" s="1"/>
  <c r="L45" i="7" s="1"/>
  <c r="N61" i="7"/>
  <c r="J61" i="7"/>
  <c r="K31" i="13"/>
  <c r="AB2" i="1"/>
  <c r="I4" i="2"/>
  <c r="I62" i="2"/>
  <c r="I238" i="2"/>
  <c r="I520" i="2"/>
  <c r="O13" i="5"/>
  <c r="O17" i="5"/>
  <c r="P16" i="9" s="1"/>
  <c r="T16" i="9" s="1"/>
  <c r="O21" i="5"/>
  <c r="P20" i="9" s="1"/>
  <c r="T20" i="9" s="1"/>
  <c r="O25" i="5"/>
  <c r="J32" i="8" s="1"/>
  <c r="P23" i="10" s="1"/>
  <c r="O23" i="10" s="1"/>
  <c r="O29" i="5"/>
  <c r="P30" i="9" s="1"/>
  <c r="T30" i="9" s="1"/>
  <c r="O33" i="5"/>
  <c r="O37" i="5"/>
  <c r="O41" i="5"/>
  <c r="P42" i="9" s="1"/>
  <c r="B42" i="9" s="1"/>
  <c r="M45" i="5"/>
  <c r="O45" i="5"/>
  <c r="P46" i="9" s="1"/>
  <c r="B46" i="9" s="1"/>
  <c r="O191" i="5"/>
  <c r="M193" i="5"/>
  <c r="O193" i="5"/>
  <c r="O209" i="5"/>
  <c r="BF3" i="6"/>
  <c r="AR185" i="6"/>
  <c r="O165" i="9" s="1"/>
  <c r="J165" i="9" s="1"/>
  <c r="J131" i="8"/>
  <c r="J159" i="8"/>
  <c r="R108" i="26"/>
  <c r="M9" i="5"/>
  <c r="H229" i="5"/>
  <c r="AE185" i="6"/>
  <c r="O85" i="9" s="1"/>
  <c r="J85" i="9" s="1"/>
  <c r="G171" i="8" s="1"/>
  <c r="AE3" i="6"/>
  <c r="F31" i="7" s="1"/>
  <c r="F56" i="7" s="1"/>
  <c r="H56" i="7" s="1"/>
  <c r="AA185" i="6"/>
  <c r="O51" i="9" s="1"/>
  <c r="J51" i="9" s="1"/>
  <c r="AA3" i="6"/>
  <c r="V3" i="6"/>
  <c r="V185" i="6"/>
  <c r="Y3" i="11"/>
  <c r="E3" i="11"/>
  <c r="I71" i="2"/>
  <c r="I291" i="2"/>
  <c r="I465" i="2"/>
  <c r="I471" i="2"/>
  <c r="I1223" i="2"/>
  <c r="P9" i="9"/>
  <c r="B9" i="9" s="1"/>
  <c r="P139" i="9"/>
  <c r="B139" i="9" s="1"/>
  <c r="O11" i="5"/>
  <c r="O15" i="5"/>
  <c r="O19" i="5"/>
  <c r="P18" i="9" s="1"/>
  <c r="T18" i="9" s="1"/>
  <c r="O23" i="5"/>
  <c r="P22" i="9" s="1"/>
  <c r="T22" i="9" s="1"/>
  <c r="O27" i="5"/>
  <c r="P28" i="9" s="1"/>
  <c r="T28" i="9" s="1"/>
  <c r="O31" i="5"/>
  <c r="P32" i="9" s="1"/>
  <c r="O35" i="5"/>
  <c r="P54" i="9"/>
  <c r="T54" i="9" s="1"/>
  <c r="P39" i="9"/>
  <c r="O39" i="5"/>
  <c r="M49" i="5"/>
  <c r="O49" i="5"/>
  <c r="P50" i="9" s="1"/>
  <c r="B50" i="9" s="1"/>
  <c r="M51" i="5"/>
  <c r="O51" i="5"/>
  <c r="M53" i="5"/>
  <c r="O53" i="5"/>
  <c r="M55" i="5"/>
  <c r="O55" i="5"/>
  <c r="P57" i="9" s="1"/>
  <c r="B57" i="9" s="1"/>
  <c r="M57" i="5"/>
  <c r="O57" i="5"/>
  <c r="M59" i="5"/>
  <c r="O59" i="5"/>
  <c r="P61" i="9" s="1"/>
  <c r="T61" i="9" s="1"/>
  <c r="M61" i="5"/>
  <c r="O61" i="5"/>
  <c r="M63" i="5"/>
  <c r="O63" i="5"/>
  <c r="M65" i="5"/>
  <c r="O65" i="5"/>
  <c r="J23" i="8" s="1"/>
  <c r="M67" i="5"/>
  <c r="O67" i="5"/>
  <c r="J30" i="8" s="1"/>
  <c r="M69" i="5"/>
  <c r="O69" i="5"/>
  <c r="J173" i="8" s="1"/>
  <c r="M71" i="5"/>
  <c r="O71" i="5"/>
  <c r="M73" i="5"/>
  <c r="O73" i="5"/>
  <c r="M75" i="5"/>
  <c r="O75" i="5"/>
  <c r="M77" i="5"/>
  <c r="O77" i="5"/>
  <c r="M79" i="5"/>
  <c r="O79" i="5"/>
  <c r="P82" i="9" s="1"/>
  <c r="B82" i="9" s="1"/>
  <c r="M81" i="5"/>
  <c r="O81" i="5"/>
  <c r="P84" i="9" s="1"/>
  <c r="B84" i="9" s="1"/>
  <c r="M83" i="5"/>
  <c r="O83" i="5"/>
  <c r="M85" i="5"/>
  <c r="O85" i="5"/>
  <c r="M87" i="5"/>
  <c r="O87" i="5"/>
  <c r="M89" i="5"/>
  <c r="O89" i="5"/>
  <c r="J127" i="8" s="1"/>
  <c r="M91" i="5"/>
  <c r="O91" i="5"/>
  <c r="J100" i="8" s="1"/>
  <c r="M93" i="5"/>
  <c r="O93" i="5"/>
  <c r="J17" i="8" s="1"/>
  <c r="M95" i="5"/>
  <c r="O95" i="5"/>
  <c r="P98" i="9" s="1"/>
  <c r="B98" i="9" s="1"/>
  <c r="M97" i="5"/>
  <c r="O97" i="5"/>
  <c r="M99" i="5"/>
  <c r="O99" i="5"/>
  <c r="M101" i="5"/>
  <c r="O101" i="5"/>
  <c r="M103" i="5"/>
  <c r="O103" i="5"/>
  <c r="M105" i="5"/>
  <c r="O105" i="5"/>
  <c r="M107" i="5"/>
  <c r="O107" i="5"/>
  <c r="M109" i="5"/>
  <c r="O109" i="5"/>
  <c r="M111" i="5"/>
  <c r="O111" i="5"/>
  <c r="M113" i="5"/>
  <c r="O113" i="5"/>
  <c r="M115" i="5"/>
  <c r="O115" i="5"/>
  <c r="M117" i="5"/>
  <c r="O117" i="5"/>
  <c r="M119" i="5"/>
  <c r="O119" i="5"/>
  <c r="M121" i="5"/>
  <c r="O121" i="5"/>
  <c r="M123" i="5"/>
  <c r="O123" i="5"/>
  <c r="J125" i="8" s="1"/>
  <c r="M125" i="5"/>
  <c r="O125" i="5"/>
  <c r="M127" i="5"/>
  <c r="O127" i="5"/>
  <c r="M129" i="5"/>
  <c r="O129" i="5"/>
  <c r="M131" i="5"/>
  <c r="O131" i="5"/>
  <c r="M133" i="5"/>
  <c r="O133" i="5"/>
  <c r="P137" i="9" s="1"/>
  <c r="B137" i="9" s="1"/>
  <c r="M135" i="5"/>
  <c r="O135" i="5"/>
  <c r="M137" i="5"/>
  <c r="O137" i="5"/>
  <c r="P142" i="9" s="1"/>
  <c r="B142" i="9" s="1"/>
  <c r="M139" i="5"/>
  <c r="O139" i="5"/>
  <c r="P144" i="9" s="1"/>
  <c r="B144" i="9" s="1"/>
  <c r="M141" i="5"/>
  <c r="O141" i="5"/>
  <c r="P146" i="9" s="1"/>
  <c r="B146" i="9" s="1"/>
  <c r="M143" i="5"/>
  <c r="O143" i="5"/>
  <c r="P148" i="9" s="1"/>
  <c r="B148" i="9" s="1"/>
  <c r="M145" i="5"/>
  <c r="O145" i="5"/>
  <c r="M147" i="5"/>
  <c r="O147" i="5"/>
  <c r="P152" i="9" s="1"/>
  <c r="B152" i="9" s="1"/>
  <c r="M149" i="5"/>
  <c r="O149" i="5"/>
  <c r="M151" i="5"/>
  <c r="O151" i="5"/>
  <c r="P156" i="9" s="1"/>
  <c r="B156" i="9" s="1"/>
  <c r="M153" i="5"/>
  <c r="O153" i="5"/>
  <c r="P158" i="9" s="1"/>
  <c r="B158" i="9" s="1"/>
  <c r="M155" i="5"/>
  <c r="O155" i="5"/>
  <c r="P160" i="9" s="1"/>
  <c r="B160" i="9" s="1"/>
  <c r="M157" i="5"/>
  <c r="O157" i="5"/>
  <c r="M159" i="5"/>
  <c r="O159" i="5"/>
  <c r="M161" i="5"/>
  <c r="O161" i="5"/>
  <c r="P166" i="9" s="1"/>
  <c r="B166" i="9" s="1"/>
  <c r="M163" i="5"/>
  <c r="O163" i="5"/>
  <c r="P168" i="9" s="1"/>
  <c r="B168" i="9" s="1"/>
  <c r="M165" i="5"/>
  <c r="O165" i="5"/>
  <c r="P170" i="9" s="1"/>
  <c r="B170" i="9" s="1"/>
  <c r="M167" i="5"/>
  <c r="O167" i="5"/>
  <c r="P172" i="9" s="1"/>
  <c r="B172" i="9" s="1"/>
  <c r="M169" i="5"/>
  <c r="O169" i="5"/>
  <c r="P174" i="9" s="1"/>
  <c r="B174" i="9" s="1"/>
  <c r="M171" i="5"/>
  <c r="O171" i="5"/>
  <c r="P176" i="9" s="1"/>
  <c r="B176" i="9" s="1"/>
  <c r="M173" i="5"/>
  <c r="O173" i="5"/>
  <c r="P178" i="9" s="1"/>
  <c r="B178" i="9" s="1"/>
  <c r="M175" i="5"/>
  <c r="O175" i="5"/>
  <c r="P180" i="9" s="1"/>
  <c r="B180" i="9" s="1"/>
  <c r="M177" i="5"/>
  <c r="O177" i="5"/>
  <c r="P182" i="9" s="1"/>
  <c r="B182" i="9" s="1"/>
  <c r="M179" i="5"/>
  <c r="O179" i="5"/>
  <c r="P185" i="9" s="1"/>
  <c r="B185" i="9" s="1"/>
  <c r="M181" i="5"/>
  <c r="O181" i="5"/>
  <c r="P186" i="9" s="1"/>
  <c r="B186" i="9" s="1"/>
  <c r="M183" i="5"/>
  <c r="O183" i="5"/>
  <c r="P188" i="9" s="1"/>
  <c r="B188" i="9" s="1"/>
  <c r="M185" i="5"/>
  <c r="O185" i="5"/>
  <c r="P190" i="9" s="1"/>
  <c r="B190" i="9" s="1"/>
  <c r="Q190" i="5"/>
  <c r="Q188" i="5"/>
  <c r="Y3" i="6"/>
  <c r="F25" i="7" s="1"/>
  <c r="N25" i="7" s="1"/>
  <c r="AF185" i="6"/>
  <c r="O154" i="9" s="1"/>
  <c r="J154" i="9" s="1"/>
  <c r="F61" i="7"/>
  <c r="H61" i="7" s="1"/>
  <c r="H36" i="7"/>
  <c r="J42" i="7"/>
  <c r="N42" i="7"/>
  <c r="K42" i="7"/>
  <c r="J46" i="7"/>
  <c r="N46" i="7"/>
  <c r="K46" i="7"/>
  <c r="L51" i="7"/>
  <c r="P24" i="9"/>
  <c r="T24" i="9" s="1"/>
  <c r="P34" i="9"/>
  <c r="T34" i="9" s="1"/>
  <c r="P35" i="9"/>
  <c r="T35" i="9" s="1"/>
  <c r="P37" i="9"/>
  <c r="T37" i="9" s="1"/>
  <c r="P41" i="9"/>
  <c r="B41" i="9" s="1"/>
  <c r="P44" i="9"/>
  <c r="B44" i="9" s="1"/>
  <c r="P121" i="9"/>
  <c r="T121" i="9" s="1"/>
  <c r="P103" i="9"/>
  <c r="B103" i="9" s="1"/>
  <c r="P95" i="9"/>
  <c r="T95" i="9" s="1"/>
  <c r="P125" i="9"/>
  <c r="P108" i="9"/>
  <c r="B108" i="9" s="1"/>
  <c r="P99" i="9"/>
  <c r="T99" i="9" s="1"/>
  <c r="P117" i="9"/>
  <c r="B117" i="9" s="1"/>
  <c r="P124" i="9"/>
  <c r="T124" i="9" s="1"/>
  <c r="P107" i="9"/>
  <c r="B107" i="9" s="1"/>
  <c r="J407" i="8"/>
  <c r="J403" i="8"/>
  <c r="J399" i="8"/>
  <c r="J395" i="8"/>
  <c r="J391" i="8"/>
  <c r="J387" i="8"/>
  <c r="J383" i="8"/>
  <c r="J379" i="8"/>
  <c r="J375" i="8"/>
  <c r="J371" i="8"/>
  <c r="J367" i="8"/>
  <c r="J363" i="8"/>
  <c r="J359" i="8"/>
  <c r="J355" i="8"/>
  <c r="J351" i="8"/>
  <c r="J347" i="8"/>
  <c r="J343" i="8"/>
  <c r="J339" i="8"/>
  <c r="J335" i="8"/>
  <c r="J331" i="8"/>
  <c r="J327" i="8"/>
  <c r="J323" i="8"/>
  <c r="J319" i="8"/>
  <c r="J315" i="8"/>
  <c r="J311" i="8"/>
  <c r="J307" i="8"/>
  <c r="J303" i="8"/>
  <c r="J299" i="8"/>
  <c r="J295" i="8"/>
  <c r="J291" i="8"/>
  <c r="J287" i="8"/>
  <c r="J283" i="8"/>
  <c r="J279" i="8"/>
  <c r="J275" i="8"/>
  <c r="J271" i="8"/>
  <c r="J267" i="8"/>
  <c r="J263" i="8"/>
  <c r="J256" i="8"/>
  <c r="J252" i="8"/>
  <c r="J249" i="8"/>
  <c r="J246" i="8"/>
  <c r="J239" i="8"/>
  <c r="J236" i="8"/>
  <c r="J233" i="8"/>
  <c r="J229" i="8"/>
  <c r="J225" i="8"/>
  <c r="J221" i="8"/>
  <c r="J217" i="8"/>
  <c r="J213" i="8"/>
  <c r="J209" i="8"/>
  <c r="J205" i="8"/>
  <c r="J201" i="8"/>
  <c r="J197" i="8"/>
  <c r="J193" i="8"/>
  <c r="J189" i="8"/>
  <c r="J185" i="8"/>
  <c r="J410" i="8"/>
  <c r="J406" i="8"/>
  <c r="J402" i="8"/>
  <c r="J398" i="8"/>
  <c r="J394" i="8"/>
  <c r="J390" i="8"/>
  <c r="J386" i="8"/>
  <c r="J382" i="8"/>
  <c r="J378" i="8"/>
  <c r="J374" i="8"/>
  <c r="J370" i="8"/>
  <c r="J366" i="8"/>
  <c r="J362" i="8"/>
  <c r="J358" i="8"/>
  <c r="J354" i="8"/>
  <c r="J350" i="8"/>
  <c r="J346" i="8"/>
  <c r="J342" i="8"/>
  <c r="J338" i="8"/>
  <c r="J334" i="8"/>
  <c r="J330" i="8"/>
  <c r="J326" i="8"/>
  <c r="J322" i="8"/>
  <c r="J318" i="8"/>
  <c r="J314" i="8"/>
  <c r="J310" i="8"/>
  <c r="J306" i="8"/>
  <c r="J302" i="8"/>
  <c r="J298" i="8"/>
  <c r="J294" i="8"/>
  <c r="J290" i="8"/>
  <c r="J286" i="8"/>
  <c r="J282" i="8"/>
  <c r="J278" i="8"/>
  <c r="J274" i="8"/>
  <c r="J270" i="8"/>
  <c r="J266" i="8"/>
  <c r="J262" i="8"/>
  <c r="J259" i="8"/>
  <c r="J255" i="8"/>
  <c r="J251" i="8"/>
  <c r="J248" i="8"/>
  <c r="J245" i="8"/>
  <c r="J242" i="8"/>
  <c r="J235" i="8"/>
  <c r="J232" i="8"/>
  <c r="J228" i="8"/>
  <c r="J224" i="8"/>
  <c r="J220" i="8"/>
  <c r="J216" i="8"/>
  <c r="J212" i="8"/>
  <c r="J208" i="8"/>
  <c r="J204" i="8"/>
  <c r="J200" i="8"/>
  <c r="J196" i="8"/>
  <c r="J192" i="8"/>
  <c r="J188" i="8"/>
  <c r="J184" i="8"/>
  <c r="J408" i="8"/>
  <c r="J400" i="8"/>
  <c r="J392" i="8"/>
  <c r="J384" i="8"/>
  <c r="J376" i="8"/>
  <c r="J368" i="8"/>
  <c r="J360" i="8"/>
  <c r="J352" i="8"/>
  <c r="J344" i="8"/>
  <c r="J336" i="8"/>
  <c r="J328" i="8"/>
  <c r="J320" i="8"/>
  <c r="J312" i="8"/>
  <c r="J304" i="8"/>
  <c r="J296" i="8"/>
  <c r="J288" i="8"/>
  <c r="J280" i="8"/>
  <c r="J272" i="8"/>
  <c r="J264" i="8"/>
  <c r="J258" i="8"/>
  <c r="J243" i="8"/>
  <c r="J234" i="8"/>
  <c r="J226" i="8"/>
  <c r="J218" i="8"/>
  <c r="J210" i="8"/>
  <c r="J202" i="8"/>
  <c r="J194" i="8"/>
  <c r="J186" i="8"/>
  <c r="J404" i="8"/>
  <c r="J396" i="8"/>
  <c r="J388" i="8"/>
  <c r="J380" i="8"/>
  <c r="J372" i="8"/>
  <c r="J364" i="8"/>
  <c r="J356" i="8"/>
  <c r="J348" i="8"/>
  <c r="J340" i="8"/>
  <c r="J332" i="8"/>
  <c r="J324" i="8"/>
  <c r="J316" i="8"/>
  <c r="J308" i="8"/>
  <c r="J300" i="8"/>
  <c r="J292" i="8"/>
  <c r="J284" i="8"/>
  <c r="J276" i="8"/>
  <c r="J268" i="8"/>
  <c r="J260" i="8"/>
  <c r="J254" i="8"/>
  <c r="J247" i="8"/>
  <c r="J241" i="8"/>
  <c r="J237" i="8"/>
  <c r="J230" i="8"/>
  <c r="J222" i="8"/>
  <c r="J214" i="8"/>
  <c r="J206" i="8"/>
  <c r="J198" i="8"/>
  <c r="J190" i="8"/>
  <c r="M188" i="5"/>
  <c r="M196" i="5"/>
  <c r="M201" i="5"/>
  <c r="M204" i="5"/>
  <c r="Q204" i="5"/>
  <c r="M207" i="5"/>
  <c r="M210" i="5"/>
  <c r="M215" i="5"/>
  <c r="M218" i="5"/>
  <c r="M222" i="5"/>
  <c r="M225" i="5"/>
  <c r="F21" i="7"/>
  <c r="L21" i="7" s="1"/>
  <c r="L63" i="20"/>
  <c r="L64" i="21" s="1"/>
  <c r="L99" i="20"/>
  <c r="L100" i="21" s="1"/>
  <c r="AS185" i="6"/>
  <c r="O166" i="9" s="1"/>
  <c r="J166" i="9" s="1"/>
  <c r="BC185" i="6"/>
  <c r="O171" i="9" s="1"/>
  <c r="J171" i="9" s="1"/>
  <c r="G77" i="18" s="1"/>
  <c r="H77" i="18" s="1"/>
  <c r="BA185" i="6"/>
  <c r="J14" i="7"/>
  <c r="N40" i="7"/>
  <c r="K40" i="7"/>
  <c r="L62" i="7"/>
  <c r="J187" i="8"/>
  <c r="J203" i="8"/>
  <c r="J219" i="8"/>
  <c r="J238" i="8"/>
  <c r="J244" i="8"/>
  <c r="J257" i="8"/>
  <c r="J269" i="8"/>
  <c r="J285" i="8"/>
  <c r="J301" i="8"/>
  <c r="J317" i="8"/>
  <c r="J333" i="8"/>
  <c r="J349" i="8"/>
  <c r="J365" i="8"/>
  <c r="J381" i="8"/>
  <c r="J397" i="8"/>
  <c r="J13" i="26"/>
  <c r="F13" i="26"/>
  <c r="R29" i="26"/>
  <c r="R42" i="26"/>
  <c r="R46" i="26"/>
  <c r="R50" i="26"/>
  <c r="R54" i="26"/>
  <c r="R58" i="26"/>
  <c r="R62" i="26"/>
  <c r="R66" i="26"/>
  <c r="R70" i="26"/>
  <c r="R74" i="26"/>
  <c r="R78" i="26"/>
  <c r="R82" i="26"/>
  <c r="P74" i="9"/>
  <c r="T74" i="9" s="1"/>
  <c r="P65" i="9"/>
  <c r="T65" i="9" s="1"/>
  <c r="P87" i="9"/>
  <c r="B87" i="9" s="1"/>
  <c r="P81" i="9"/>
  <c r="B81" i="9" s="1"/>
  <c r="P153" i="9"/>
  <c r="B153" i="9" s="1"/>
  <c r="P119" i="9"/>
  <c r="P101" i="9"/>
  <c r="B101" i="9" s="1"/>
  <c r="P123" i="9"/>
  <c r="T123" i="9" s="1"/>
  <c r="P115" i="9"/>
  <c r="B115" i="9" s="1"/>
  <c r="P106" i="9"/>
  <c r="B106" i="9" s="1"/>
  <c r="M200" i="5"/>
  <c r="M206" i="5"/>
  <c r="M214" i="5"/>
  <c r="M221" i="5"/>
  <c r="M228" i="5"/>
  <c r="Q219" i="5"/>
  <c r="Q191" i="5"/>
  <c r="R34" i="7"/>
  <c r="T59" i="7"/>
  <c r="P34" i="7"/>
  <c r="F19" i="7"/>
  <c r="L19" i="7" s="1"/>
  <c r="F29" i="7"/>
  <c r="F54" i="7" s="1"/>
  <c r="H54" i="7" s="1"/>
  <c r="Q217" i="5"/>
  <c r="Q226" i="5"/>
  <c r="AG185" i="6"/>
  <c r="O157" i="9" s="1"/>
  <c r="J157" i="9" s="1"/>
  <c r="AN185" i="6"/>
  <c r="O178" i="9" s="1"/>
  <c r="J178" i="9" s="1"/>
  <c r="L46" i="7"/>
  <c r="T34" i="7"/>
  <c r="N44" i="7"/>
  <c r="K44" i="7"/>
  <c r="P69" i="9"/>
  <c r="P71" i="9"/>
  <c r="T71" i="9" s="1"/>
  <c r="P111" i="9"/>
  <c r="B111" i="9" s="1"/>
  <c r="P116" i="9"/>
  <c r="B116" i="9" s="1"/>
  <c r="J195" i="8"/>
  <c r="J211" i="8"/>
  <c r="J227" i="8"/>
  <c r="J240" i="8"/>
  <c r="J261" i="8"/>
  <c r="J277" i="8"/>
  <c r="J293" i="8"/>
  <c r="J309" i="8"/>
  <c r="J325" i="8"/>
  <c r="J341" i="8"/>
  <c r="J357" i="8"/>
  <c r="J373" i="8"/>
  <c r="J389" i="8"/>
  <c r="J405" i="8"/>
  <c r="R16" i="26"/>
  <c r="K12" i="13"/>
  <c r="E26" i="14"/>
  <c r="O39" i="20"/>
  <c r="O43" i="20"/>
  <c r="O47" i="20"/>
  <c r="J61" i="8"/>
  <c r="P43" i="10" s="1"/>
  <c r="O43" i="10" s="1"/>
  <c r="J150" i="8"/>
  <c r="J158" i="8"/>
  <c r="Q8" i="26"/>
  <c r="Z6" i="11"/>
  <c r="E6" i="11"/>
  <c r="AA5" i="11"/>
  <c r="E16" i="11"/>
  <c r="L27" i="13" s="1"/>
  <c r="AA15" i="11"/>
  <c r="Q18" i="26"/>
  <c r="Z16" i="11"/>
  <c r="K20" i="13"/>
  <c r="K34" i="13"/>
  <c r="G35" i="13"/>
  <c r="O31" i="20"/>
  <c r="O51" i="20"/>
  <c r="O55" i="20"/>
  <c r="O77" i="20"/>
  <c r="L102" i="20"/>
  <c r="L103" i="21" s="1"/>
  <c r="O100" i="20"/>
  <c r="L96" i="20"/>
  <c r="L97" i="21" s="1"/>
  <c r="L90" i="20"/>
  <c r="L91" i="21" s="1"/>
  <c r="L84" i="20"/>
  <c r="L85" i="21" s="1"/>
  <c r="L79" i="20"/>
  <c r="L80" i="21" s="1"/>
  <c r="L74" i="20"/>
  <c r="L75" i="21" s="1"/>
  <c r="L70" i="20"/>
  <c r="L71" i="21" s="1"/>
  <c r="L68" i="20"/>
  <c r="L69" i="21" s="1"/>
  <c r="L64" i="20"/>
  <c r="L65" i="21" s="1"/>
  <c r="L101" i="20"/>
  <c r="L102" i="21" s="1"/>
  <c r="O97" i="20"/>
  <c r="L95" i="20"/>
  <c r="L96" i="21" s="1"/>
  <c r="O91" i="20"/>
  <c r="L89" i="20"/>
  <c r="L90" i="21" s="1"/>
  <c r="O85" i="20"/>
  <c r="L83" i="20"/>
  <c r="L84" i="21" s="1"/>
  <c r="L78" i="20"/>
  <c r="L79" i="21" s="1"/>
  <c r="L73" i="20"/>
  <c r="L74" i="21" s="1"/>
  <c r="L67" i="20"/>
  <c r="L68" i="21" s="1"/>
  <c r="L62" i="20"/>
  <c r="L63" i="21" s="1"/>
  <c r="L58" i="20"/>
  <c r="L59" i="21" s="1"/>
  <c r="L53" i="20"/>
  <c r="L54" i="21" s="1"/>
  <c r="L45" i="20"/>
  <c r="L46" i="21" s="1"/>
  <c r="L43" i="20"/>
  <c r="L44" i="21" s="1"/>
  <c r="L38" i="20"/>
  <c r="L39" i="21" s="1"/>
  <c r="L100" i="20"/>
  <c r="L101" i="21" s="1"/>
  <c r="L98" i="20"/>
  <c r="L99" i="21" s="1"/>
  <c r="L94" i="20"/>
  <c r="L95" i="21" s="1"/>
  <c r="L92" i="20"/>
  <c r="L93" i="21" s="1"/>
  <c r="L86" i="20"/>
  <c r="L87" i="21" s="1"/>
  <c r="L82" i="20"/>
  <c r="L83" i="21" s="1"/>
  <c r="L103" i="20"/>
  <c r="L104" i="21" s="1"/>
  <c r="O101" i="20"/>
  <c r="L97" i="20"/>
  <c r="L98" i="21" s="1"/>
  <c r="O95" i="20"/>
  <c r="L91" i="20"/>
  <c r="L92" i="21" s="1"/>
  <c r="O89" i="20"/>
  <c r="L85" i="20"/>
  <c r="L86" i="21" s="1"/>
  <c r="O83" i="20"/>
  <c r="L80" i="20"/>
  <c r="L81" i="21" s="1"/>
  <c r="O78" i="20"/>
  <c r="L75" i="20"/>
  <c r="L76" i="21" s="1"/>
  <c r="O73" i="20"/>
  <c r="L71" i="20"/>
  <c r="L72" i="21" s="1"/>
  <c r="O67" i="20"/>
  <c r="L65" i="20"/>
  <c r="L66" i="21" s="1"/>
  <c r="L60" i="20"/>
  <c r="L61" i="21" s="1"/>
  <c r="L55" i="20"/>
  <c r="L56" i="21" s="1"/>
  <c r="L47" i="20"/>
  <c r="L48" i="21" s="1"/>
  <c r="L41" i="20"/>
  <c r="L42" i="21" s="1"/>
  <c r="L36" i="20"/>
  <c r="L37" i="21" s="1"/>
  <c r="O79" i="20"/>
  <c r="L77" i="20"/>
  <c r="L78" i="21" s="1"/>
  <c r="O64" i="20"/>
  <c r="L61" i="20"/>
  <c r="L62" i="21" s="1"/>
  <c r="L59" i="20"/>
  <c r="L60" i="21" s="1"/>
  <c r="L56" i="20"/>
  <c r="L57" i="21" s="1"/>
  <c r="L54" i="20"/>
  <c r="L55" i="21" s="1"/>
  <c r="L52" i="20"/>
  <c r="L53" i="21" s="1"/>
  <c r="L46" i="20"/>
  <c r="L47" i="21" s="1"/>
  <c r="O42" i="20"/>
  <c r="O40" i="20"/>
  <c r="O68" i="20"/>
  <c r="L66" i="20"/>
  <c r="L67" i="21" s="1"/>
  <c r="O61" i="20"/>
  <c r="O59" i="20"/>
  <c r="O57" i="20"/>
  <c r="O56" i="20"/>
  <c r="O54" i="20"/>
  <c r="O52" i="20"/>
  <c r="O46" i="20"/>
  <c r="L42" i="20"/>
  <c r="L43" i="21" s="1"/>
  <c r="L40" i="20"/>
  <c r="L41" i="21" s="1"/>
  <c r="O70" i="20"/>
  <c r="L48" i="20"/>
  <c r="L49" i="21" s="1"/>
  <c r="O37" i="20"/>
  <c r="O35" i="20"/>
  <c r="O34" i="20"/>
  <c r="F18" i="7"/>
  <c r="L18" i="7" s="1"/>
  <c r="F30" i="7"/>
  <c r="F55" i="7" s="1"/>
  <c r="H55" i="7" s="1"/>
  <c r="O99" i="20"/>
  <c r="AO185" i="6"/>
  <c r="O174" i="9" s="1"/>
  <c r="J174" i="9" s="1"/>
  <c r="DI167" i="6"/>
  <c r="L42" i="7"/>
  <c r="J27" i="7"/>
  <c r="J35" i="8"/>
  <c r="K8" i="13"/>
  <c r="K33" i="13"/>
  <c r="G23" i="13"/>
  <c r="K19" i="13"/>
  <c r="G8" i="13"/>
  <c r="R124" i="26"/>
  <c r="R92" i="26"/>
  <c r="P29" i="13"/>
  <c r="R116" i="26"/>
  <c r="Q5" i="26"/>
  <c r="O68" i="26" s="1"/>
  <c r="R137" i="26"/>
  <c r="M10" i="26"/>
  <c r="L10" i="26"/>
  <c r="R12" i="26"/>
  <c r="F27" i="26"/>
  <c r="G27" i="26"/>
  <c r="K7" i="13"/>
  <c r="G9" i="13"/>
  <c r="D19" i="14"/>
  <c r="G13" i="13"/>
  <c r="D21" i="14"/>
  <c r="P17" i="13"/>
  <c r="G28" i="13"/>
  <c r="G32" i="13"/>
  <c r="L37" i="20"/>
  <c r="L38" i="21" s="1"/>
  <c r="J132" i="8"/>
  <c r="J7" i="26"/>
  <c r="F7" i="26"/>
  <c r="L9" i="26"/>
  <c r="R21" i="26"/>
  <c r="F21" i="26"/>
  <c r="R37" i="26"/>
  <c r="K37" i="26"/>
  <c r="R44" i="26"/>
  <c r="R48" i="26"/>
  <c r="R52" i="26"/>
  <c r="R56" i="26"/>
  <c r="R60" i="26"/>
  <c r="R64" i="26"/>
  <c r="R68" i="26"/>
  <c r="R72" i="26"/>
  <c r="R76" i="26"/>
  <c r="R80" i="26"/>
  <c r="P8" i="13"/>
  <c r="P10" i="13"/>
  <c r="G18" i="14" s="1"/>
  <c r="D20" i="14"/>
  <c r="P14" i="13"/>
  <c r="K26" i="13"/>
  <c r="O41" i="20"/>
  <c r="O45" i="20"/>
  <c r="O49" i="20"/>
  <c r="O53" i="20"/>
  <c r="O65" i="20"/>
  <c r="O76" i="20"/>
  <c r="O80" i="20"/>
  <c r="O84" i="20"/>
  <c r="O88" i="20"/>
  <c r="O92" i="20"/>
  <c r="O96" i="20"/>
  <c r="L44" i="7"/>
  <c r="L52" i="7"/>
  <c r="L36" i="7"/>
  <c r="J40" i="8"/>
  <c r="J157" i="8"/>
  <c r="J161" i="8"/>
  <c r="J166" i="8"/>
  <c r="J17" i="26"/>
  <c r="F17" i="26"/>
  <c r="F30" i="26"/>
  <c r="J30" i="26"/>
  <c r="G7" i="13"/>
  <c r="D17" i="14"/>
  <c r="O60" i="20"/>
  <c r="AA32" i="11"/>
  <c r="E33" i="11"/>
  <c r="L18" i="13" s="1"/>
  <c r="R18" i="26"/>
  <c r="Q28" i="26"/>
  <c r="R88" i="26"/>
  <c r="R104" i="26"/>
  <c r="R120" i="26"/>
  <c r="E17" i="14"/>
  <c r="E19" i="14"/>
  <c r="E21" i="14"/>
  <c r="O50" i="20"/>
  <c r="O75" i="20"/>
  <c r="O81" i="20"/>
  <c r="AA19" i="11"/>
  <c r="E20" i="11"/>
  <c r="AA25" i="11"/>
  <c r="E26" i="11"/>
  <c r="AA31" i="11"/>
  <c r="R14" i="26"/>
  <c r="R32" i="26"/>
  <c r="K32" i="26"/>
  <c r="R40" i="26"/>
  <c r="K40" i="26"/>
  <c r="R96" i="26"/>
  <c r="R112" i="26"/>
  <c r="R128" i="26"/>
  <c r="E16" i="14"/>
  <c r="E18" i="14"/>
  <c r="E20" i="14"/>
  <c r="O36" i="20"/>
  <c r="O38" i="20"/>
  <c r="O63" i="20"/>
  <c r="O71" i="20"/>
  <c r="O72" i="20"/>
  <c r="O87" i="20"/>
  <c r="O103" i="20"/>
  <c r="E94" i="23"/>
  <c r="E98" i="23"/>
  <c r="F52" i="24" s="1"/>
  <c r="N33" i="21"/>
  <c r="N37" i="21"/>
  <c r="N41" i="21"/>
  <c r="N45" i="21"/>
  <c r="N49" i="21"/>
  <c r="N53" i="21"/>
  <c r="N57" i="21"/>
  <c r="N61" i="21"/>
  <c r="N65" i="21"/>
  <c r="N69" i="21"/>
  <c r="N73" i="21"/>
  <c r="N101" i="21"/>
  <c r="E75" i="23"/>
  <c r="E77" i="23"/>
  <c r="E79" i="23"/>
  <c r="F41" i="24" s="1"/>
  <c r="E81" i="23"/>
  <c r="F38" i="24" s="1"/>
  <c r="E85" i="23"/>
  <c r="N34" i="21"/>
  <c r="N38" i="21"/>
  <c r="N42" i="21"/>
  <c r="N46" i="21"/>
  <c r="N54" i="21"/>
  <c r="N58" i="21"/>
  <c r="N62" i="21"/>
  <c r="N66" i="21"/>
  <c r="N70" i="21"/>
  <c r="N74" i="21"/>
  <c r="N85" i="21"/>
  <c r="N102" i="21"/>
  <c r="E92" i="23"/>
  <c r="F25" i="24" s="1"/>
  <c r="E96" i="23"/>
  <c r="F51" i="24" s="1"/>
  <c r="G33" i="23"/>
  <c r="I19" i="24" s="1"/>
  <c r="L61" i="7"/>
  <c r="K61" i="7"/>
  <c r="K6" i="26"/>
  <c r="L7" i="26"/>
  <c r="F10" i="26"/>
  <c r="F14" i="26"/>
  <c r="K15" i="26"/>
  <c r="K18" i="26"/>
  <c r="J21" i="26"/>
  <c r="F25" i="26"/>
  <c r="J27" i="26"/>
  <c r="R28" i="26"/>
  <c r="K29" i="26"/>
  <c r="J32" i="26"/>
  <c r="K35" i="26"/>
  <c r="R41" i="26"/>
  <c r="J43" i="26"/>
  <c r="R45" i="26"/>
  <c r="J47" i="26"/>
  <c r="R49" i="26"/>
  <c r="J51" i="26"/>
  <c r="R53" i="26"/>
  <c r="J55" i="26"/>
  <c r="R57" i="26"/>
  <c r="J59" i="26"/>
  <c r="R61" i="26"/>
  <c r="J63" i="26"/>
  <c r="R65" i="26"/>
  <c r="J67" i="26"/>
  <c r="R69" i="26"/>
  <c r="J71" i="26"/>
  <c r="R73" i="26"/>
  <c r="J75" i="26"/>
  <c r="R77" i="26"/>
  <c r="J79" i="26"/>
  <c r="R81" i="26"/>
  <c r="J83" i="26"/>
  <c r="R84" i="26"/>
  <c r="L60" i="7"/>
  <c r="J6" i="26"/>
  <c r="R6" i="26"/>
  <c r="K9" i="26"/>
  <c r="J18" i="26"/>
  <c r="K22" i="26"/>
  <c r="J33" i="26"/>
  <c r="J35" i="26"/>
  <c r="K38" i="26"/>
  <c r="G43" i="26"/>
  <c r="K44" i="26"/>
  <c r="G47" i="26"/>
  <c r="K48" i="26"/>
  <c r="G51" i="26"/>
  <c r="K52" i="26"/>
  <c r="G55" i="26"/>
  <c r="K56" i="26"/>
  <c r="G59" i="26"/>
  <c r="K60" i="26"/>
  <c r="G63" i="26"/>
  <c r="K64" i="26"/>
  <c r="G67" i="26"/>
  <c r="K68" i="26"/>
  <c r="G71" i="26"/>
  <c r="K72" i="26"/>
  <c r="G75" i="26"/>
  <c r="K76" i="26"/>
  <c r="G79" i="26"/>
  <c r="K80" i="26"/>
  <c r="G83" i="26"/>
  <c r="I30" i="24"/>
  <c r="N36" i="7"/>
  <c r="F6" i="26"/>
  <c r="J9" i="26"/>
  <c r="K10" i="26"/>
  <c r="L11" i="26"/>
  <c r="K14" i="26"/>
  <c r="F18" i="26"/>
  <c r="K19" i="26"/>
  <c r="J22" i="26"/>
  <c r="R25" i="26"/>
  <c r="F26" i="26"/>
  <c r="K30" i="26"/>
  <c r="G33" i="26"/>
  <c r="G35" i="26"/>
  <c r="J38" i="26"/>
  <c r="J40" i="26"/>
  <c r="J41" i="26"/>
  <c r="R43" i="26"/>
  <c r="J45" i="26"/>
  <c r="R47" i="26"/>
  <c r="J49" i="26"/>
  <c r="R51" i="26"/>
  <c r="J53" i="26"/>
  <c r="R55" i="26"/>
  <c r="J57" i="26"/>
  <c r="R59" i="26"/>
  <c r="J61" i="26"/>
  <c r="R63" i="26"/>
  <c r="J65" i="26"/>
  <c r="R67" i="26"/>
  <c r="J69" i="26"/>
  <c r="R71" i="26"/>
  <c r="J73" i="26"/>
  <c r="R75" i="26"/>
  <c r="J77" i="26"/>
  <c r="R79" i="26"/>
  <c r="J81" i="26"/>
  <c r="R83" i="26"/>
  <c r="R5" i="10"/>
  <c r="L6" i="26"/>
  <c r="J10" i="26"/>
  <c r="R10" i="26"/>
  <c r="J14" i="26"/>
  <c r="R33" i="26"/>
  <c r="G41" i="26"/>
  <c r="K42" i="26"/>
  <c r="G45" i="26"/>
  <c r="K46" i="26"/>
  <c r="G49" i="26"/>
  <c r="K50" i="26"/>
  <c r="G53" i="26"/>
  <c r="K54" i="26"/>
  <c r="G57" i="26"/>
  <c r="K58" i="26"/>
  <c r="G61" i="26"/>
  <c r="K62" i="26"/>
  <c r="G65" i="26"/>
  <c r="K66" i="26"/>
  <c r="G69" i="26"/>
  <c r="K70" i="26"/>
  <c r="G73" i="26"/>
  <c r="K74" i="26"/>
  <c r="G77" i="26"/>
  <c r="K78" i="26"/>
  <c r="G81" i="26"/>
  <c r="K82" i="26"/>
  <c r="I17" i="24"/>
  <c r="I45" i="24"/>
  <c r="L191" i="9"/>
  <c r="K191" i="9"/>
  <c r="T191" i="9" s="1"/>
  <c r="F28" i="7"/>
  <c r="F53" i="7" s="1"/>
  <c r="H53" i="7" s="1"/>
  <c r="R34" i="21"/>
  <c r="R23" i="26"/>
  <c r="F23" i="26"/>
  <c r="J31" i="26"/>
  <c r="K31" i="26"/>
  <c r="R31" i="26"/>
  <c r="G31" i="26"/>
  <c r="K36" i="26"/>
  <c r="F36" i="26"/>
  <c r="J36" i="26"/>
  <c r="N35" i="7"/>
  <c r="K60" i="7"/>
  <c r="I22" i="24"/>
  <c r="I25" i="24"/>
  <c r="I27" i="24"/>
  <c r="I31" i="24"/>
  <c r="I33" i="24"/>
  <c r="I34" i="24"/>
  <c r="I36" i="24"/>
  <c r="I39" i="24"/>
  <c r="I41" i="24"/>
  <c r="I42" i="24"/>
  <c r="I53" i="24"/>
  <c r="F16" i="24"/>
  <c r="F18" i="24"/>
  <c r="F20" i="24"/>
  <c r="F24" i="24"/>
  <c r="F28" i="24"/>
  <c r="R8" i="26"/>
  <c r="K8" i="26"/>
  <c r="L8" i="26"/>
  <c r="F8" i="26"/>
  <c r="J8" i="26"/>
  <c r="K28" i="26"/>
  <c r="F28" i="26"/>
  <c r="J28" i="26"/>
  <c r="L35" i="7"/>
  <c r="M8" i="26"/>
  <c r="G23" i="26"/>
  <c r="F31" i="26"/>
  <c r="G36" i="26"/>
  <c r="I18" i="24"/>
  <c r="I21" i="24"/>
  <c r="I24" i="24"/>
  <c r="I29" i="24"/>
  <c r="I51" i="24"/>
  <c r="D46" i="24"/>
  <c r="F48" i="24"/>
  <c r="F50" i="24"/>
  <c r="F54" i="24"/>
  <c r="K12" i="26"/>
  <c r="F12" i="26"/>
  <c r="J12" i="26"/>
  <c r="K16" i="26"/>
  <c r="F16" i="26"/>
  <c r="J16" i="26"/>
  <c r="J20" i="26"/>
  <c r="K20" i="26"/>
  <c r="R20" i="26"/>
  <c r="G20" i="26"/>
  <c r="I20" i="24"/>
  <c r="I23" i="24"/>
  <c r="I28" i="24"/>
  <c r="I47" i="24"/>
  <c r="I48" i="24"/>
  <c r="I50" i="24"/>
  <c r="I55" i="24"/>
  <c r="F17" i="24"/>
  <c r="F19" i="24"/>
  <c r="F21" i="24"/>
  <c r="F23" i="24"/>
  <c r="F27" i="24"/>
  <c r="H29" i="24"/>
  <c r="J39" i="26"/>
  <c r="K39" i="26"/>
  <c r="R39" i="26"/>
  <c r="G39" i="26"/>
  <c r="G12" i="26"/>
  <c r="G16" i="26"/>
  <c r="F20" i="26"/>
  <c r="R36" i="26"/>
  <c r="D55" i="24"/>
  <c r="I26" i="24"/>
  <c r="I44" i="24"/>
  <c r="I49" i="24"/>
  <c r="I52" i="24"/>
  <c r="I54" i="24"/>
  <c r="D47" i="24"/>
  <c r="F49" i="24"/>
  <c r="J49" i="24" s="1"/>
  <c r="F53" i="24"/>
  <c r="F55" i="24"/>
  <c r="G7" i="26"/>
  <c r="M7" i="26"/>
  <c r="R9" i="26"/>
  <c r="G11" i="26"/>
  <c r="M11" i="26"/>
  <c r="G13" i="26"/>
  <c r="R13" i="26"/>
  <c r="G17" i="26"/>
  <c r="R17" i="26"/>
  <c r="R24" i="26"/>
  <c r="G26" i="26"/>
  <c r="R26" i="26"/>
  <c r="F29" i="26"/>
  <c r="G34" i="26"/>
  <c r="R34" i="26"/>
  <c r="F37" i="26"/>
  <c r="F42" i="26"/>
  <c r="F44" i="26"/>
  <c r="F46" i="26"/>
  <c r="F48" i="26"/>
  <c r="F50" i="26"/>
  <c r="F52" i="26"/>
  <c r="F54" i="26"/>
  <c r="F56" i="26"/>
  <c r="F58" i="26"/>
  <c r="F60" i="26"/>
  <c r="F62" i="26"/>
  <c r="F64" i="26"/>
  <c r="F66" i="26"/>
  <c r="F68" i="26"/>
  <c r="F70" i="26"/>
  <c r="F72" i="26"/>
  <c r="F74" i="26"/>
  <c r="F76" i="26"/>
  <c r="F78" i="26"/>
  <c r="F80" i="26"/>
  <c r="F82" i="26"/>
  <c r="J84" i="26"/>
  <c r="R87" i="26"/>
  <c r="R91" i="26"/>
  <c r="R95" i="26"/>
  <c r="R99" i="26"/>
  <c r="R103" i="26"/>
  <c r="R107" i="26"/>
  <c r="R111" i="26"/>
  <c r="R115" i="26"/>
  <c r="R119" i="26"/>
  <c r="R123" i="26"/>
  <c r="R127" i="26"/>
  <c r="R131" i="26"/>
  <c r="R134" i="26"/>
  <c r="R136" i="26"/>
  <c r="K9" i="13"/>
  <c r="G10" i="13"/>
  <c r="P11" i="13"/>
  <c r="G19" i="14" s="1"/>
  <c r="K13" i="13"/>
  <c r="G14" i="13"/>
  <c r="P15" i="13"/>
  <c r="G21" i="14" s="1"/>
  <c r="K17" i="13"/>
  <c r="G18" i="13"/>
  <c r="P18" i="13"/>
  <c r="P21" i="13"/>
  <c r="G22" i="13"/>
  <c r="M22" i="13" s="1"/>
  <c r="P22" i="13"/>
  <c r="Q22" i="13" s="1"/>
  <c r="K23" i="13"/>
  <c r="G24" i="13"/>
  <c r="M24" i="13" s="1"/>
  <c r="P24" i="13"/>
  <c r="Q24" i="13" s="1"/>
  <c r="P25" i="13"/>
  <c r="Q25" i="13" s="1"/>
  <c r="K28" i="13"/>
  <c r="G29" i="13"/>
  <c r="P30" i="13"/>
  <c r="L31" i="13"/>
  <c r="K32" i="13"/>
  <c r="K35" i="13"/>
  <c r="H16" i="24"/>
  <c r="H17" i="24"/>
  <c r="H18" i="24"/>
  <c r="H19" i="24"/>
  <c r="H20" i="24"/>
  <c r="H21" i="24"/>
  <c r="H22" i="24"/>
  <c r="H23" i="24"/>
  <c r="H24" i="24"/>
  <c r="H25" i="24"/>
  <c r="H26" i="24"/>
  <c r="H27" i="24"/>
  <c r="H28" i="24"/>
  <c r="D31" i="24"/>
  <c r="D32" i="24"/>
  <c r="D33" i="24"/>
  <c r="D34" i="24"/>
  <c r="D35" i="24"/>
  <c r="D36" i="24"/>
  <c r="D37" i="24"/>
  <c r="D38" i="24"/>
  <c r="D39" i="24"/>
  <c r="D40" i="24"/>
  <c r="D41" i="24"/>
  <c r="D42" i="24"/>
  <c r="D44" i="24"/>
  <c r="D45" i="24"/>
  <c r="F46" i="24"/>
  <c r="H47" i="24"/>
  <c r="H48" i="24"/>
  <c r="H49" i="24"/>
  <c r="H50" i="24"/>
  <c r="H51" i="24"/>
  <c r="H52" i="24"/>
  <c r="H53" i="24"/>
  <c r="H54" i="24"/>
  <c r="H55" i="24"/>
  <c r="K7" i="26"/>
  <c r="R7" i="26"/>
  <c r="G9" i="26"/>
  <c r="M9" i="26"/>
  <c r="K11" i="26"/>
  <c r="R11" i="26"/>
  <c r="K13" i="26"/>
  <c r="G15" i="26"/>
  <c r="R15" i="26"/>
  <c r="K17" i="26"/>
  <c r="G19" i="26"/>
  <c r="R19" i="26"/>
  <c r="G22" i="26"/>
  <c r="R22" i="26"/>
  <c r="G24" i="26"/>
  <c r="K26" i="26"/>
  <c r="R27" i="26"/>
  <c r="J29" i="26"/>
  <c r="G30" i="26"/>
  <c r="R30" i="26"/>
  <c r="F33" i="26"/>
  <c r="K34" i="26"/>
  <c r="R35" i="26"/>
  <c r="J37" i="26"/>
  <c r="G38" i="26"/>
  <c r="R38" i="26"/>
  <c r="F41" i="26"/>
  <c r="J42" i="26"/>
  <c r="F43" i="26"/>
  <c r="J44" i="26"/>
  <c r="F45" i="26"/>
  <c r="J46" i="26"/>
  <c r="F47" i="26"/>
  <c r="J48" i="26"/>
  <c r="F49" i="26"/>
  <c r="J50" i="26"/>
  <c r="F51" i="26"/>
  <c r="J52" i="26"/>
  <c r="F53" i="26"/>
  <c r="J54" i="26"/>
  <c r="F55" i="26"/>
  <c r="J56" i="26"/>
  <c r="F57" i="26"/>
  <c r="J58" i="26"/>
  <c r="F59" i="26"/>
  <c r="J60" i="26"/>
  <c r="F61" i="26"/>
  <c r="J62" i="26"/>
  <c r="F63" i="26"/>
  <c r="J64" i="26"/>
  <c r="F65" i="26"/>
  <c r="J66" i="26"/>
  <c r="F67" i="26"/>
  <c r="J68" i="26"/>
  <c r="F69" i="26"/>
  <c r="J70" i="26"/>
  <c r="F71" i="26"/>
  <c r="J72" i="26"/>
  <c r="F73" i="26"/>
  <c r="J74" i="26"/>
  <c r="F75" i="26"/>
  <c r="J76" i="26"/>
  <c r="F77" i="26"/>
  <c r="J78" i="26"/>
  <c r="F79" i="26"/>
  <c r="J80" i="26"/>
  <c r="F81" i="26"/>
  <c r="J82" i="26"/>
  <c r="F83" i="26"/>
  <c r="R85" i="26"/>
  <c r="R89" i="26"/>
  <c r="R93" i="26"/>
  <c r="R97" i="26"/>
  <c r="R101" i="26"/>
  <c r="R105" i="26"/>
  <c r="R109" i="26"/>
  <c r="R113" i="26"/>
  <c r="R117" i="26"/>
  <c r="R121" i="26"/>
  <c r="R125" i="26"/>
  <c r="R129" i="26"/>
  <c r="R132" i="26"/>
  <c r="R135" i="26"/>
  <c r="P9" i="13"/>
  <c r="G17" i="14" s="1"/>
  <c r="K11" i="13"/>
  <c r="G12" i="13"/>
  <c r="P13" i="13"/>
  <c r="K15" i="13"/>
  <c r="G17" i="13"/>
  <c r="K18" i="13"/>
  <c r="G19" i="13"/>
  <c r="H19" i="13" s="1"/>
  <c r="M19" i="13" s="1"/>
  <c r="G20" i="13"/>
  <c r="H20" i="13" s="1"/>
  <c r="K21" i="13"/>
  <c r="K22" i="13"/>
  <c r="P23" i="13"/>
  <c r="G23" i="14" s="1"/>
  <c r="K25" i="13"/>
  <c r="G26" i="13"/>
  <c r="M26" i="13" s="1"/>
  <c r="P26" i="13"/>
  <c r="Q26" i="13" s="1"/>
  <c r="K27" i="13"/>
  <c r="P28" i="13"/>
  <c r="K30" i="13"/>
  <c r="G31" i="13"/>
  <c r="P32" i="13"/>
  <c r="G33" i="13"/>
  <c r="G34" i="13"/>
  <c r="M34" i="13" s="1"/>
  <c r="P34" i="13"/>
  <c r="P35" i="13"/>
  <c r="G26" i="14" s="1"/>
  <c r="G30" i="23"/>
  <c r="I16" i="24" s="1"/>
  <c r="D16" i="24"/>
  <c r="D17" i="24"/>
  <c r="D18" i="24"/>
  <c r="D19" i="24"/>
  <c r="D20" i="24"/>
  <c r="D21" i="24"/>
  <c r="D22" i="24"/>
  <c r="D23" i="24"/>
  <c r="D24" i="24"/>
  <c r="D25" i="24"/>
  <c r="D26" i="24"/>
  <c r="D27" i="24"/>
  <c r="D28" i="24"/>
  <c r="D29" i="24"/>
  <c r="H30" i="24"/>
  <c r="H31" i="24"/>
  <c r="H32" i="24"/>
  <c r="H33" i="24"/>
  <c r="H34" i="24"/>
  <c r="H35" i="24"/>
  <c r="H36" i="24"/>
  <c r="H37" i="24"/>
  <c r="H38" i="24"/>
  <c r="H39" i="24"/>
  <c r="H40" i="24"/>
  <c r="H41" i="24"/>
  <c r="H42" i="24"/>
  <c r="H44" i="24"/>
  <c r="D48" i="24"/>
  <c r="D49" i="24"/>
  <c r="D50" i="24"/>
  <c r="D51" i="24"/>
  <c r="D52" i="24"/>
  <c r="D53" i="24"/>
  <c r="D54" i="24"/>
  <c r="F43" i="24"/>
  <c r="I43" i="24"/>
  <c r="H43" i="24"/>
  <c r="D43" i="24"/>
  <c r="G6" i="26"/>
  <c r="F9" i="26"/>
  <c r="G10" i="26"/>
  <c r="G14" i="26"/>
  <c r="G18" i="26"/>
  <c r="G21" i="26"/>
  <c r="G29" i="26"/>
  <c r="G32" i="26"/>
  <c r="G37" i="26"/>
  <c r="G40" i="26"/>
  <c r="G42" i="26"/>
  <c r="G44" i="26"/>
  <c r="G46" i="26"/>
  <c r="G48" i="26"/>
  <c r="G50" i="26"/>
  <c r="G52" i="26"/>
  <c r="G54" i="26"/>
  <c r="G56" i="26"/>
  <c r="G58" i="26"/>
  <c r="G60" i="26"/>
  <c r="G62" i="26"/>
  <c r="G64" i="26"/>
  <c r="G66" i="26"/>
  <c r="G68" i="26"/>
  <c r="G70" i="26"/>
  <c r="G72" i="26"/>
  <c r="G74" i="26"/>
  <c r="G76" i="26"/>
  <c r="G78" i="26"/>
  <c r="G80" i="26"/>
  <c r="G82" i="26"/>
  <c r="R86" i="26"/>
  <c r="R90" i="26"/>
  <c r="R94" i="26"/>
  <c r="R98" i="26"/>
  <c r="R102" i="26"/>
  <c r="R106" i="26"/>
  <c r="R110" i="26"/>
  <c r="R114" i="26"/>
  <c r="R118" i="26"/>
  <c r="R122" i="26"/>
  <c r="R126" i="26"/>
  <c r="R130" i="26"/>
  <c r="R133" i="26"/>
  <c r="L9" i="13"/>
  <c r="K10" i="13"/>
  <c r="G11" i="13"/>
  <c r="P12" i="13"/>
  <c r="G20" i="14" s="1"/>
  <c r="K14" i="13"/>
  <c r="G15" i="13"/>
  <c r="P19" i="13"/>
  <c r="Q19" i="13" s="1"/>
  <c r="P20" i="13"/>
  <c r="G21" i="13"/>
  <c r="K24" i="13"/>
  <c r="G25" i="13"/>
  <c r="M25" i="13" s="1"/>
  <c r="F24" i="14" s="1"/>
  <c r="G27" i="13"/>
  <c r="M27" i="13" s="1"/>
  <c r="P27" i="13"/>
  <c r="Q27" i="13" s="1"/>
  <c r="L28" i="13"/>
  <c r="K29" i="13"/>
  <c r="G30" i="13"/>
  <c r="P31" i="13"/>
  <c r="R31" i="13" s="1"/>
  <c r="P33" i="13"/>
  <c r="I32" i="24"/>
  <c r="I35" i="24"/>
  <c r="I37" i="24"/>
  <c r="I38" i="24"/>
  <c r="I40" i="24"/>
  <c r="I46" i="24"/>
  <c r="D30" i="24"/>
  <c r="F32" i="24"/>
  <c r="F33" i="24"/>
  <c r="F34" i="24"/>
  <c r="F35" i="24"/>
  <c r="F36" i="24"/>
  <c r="F37" i="24"/>
  <c r="F40" i="24"/>
  <c r="F42" i="24"/>
  <c r="F44" i="24"/>
  <c r="H45" i="24"/>
  <c r="H46" i="24"/>
  <c r="O142" i="9"/>
  <c r="J142" i="9" s="1"/>
  <c r="K142" i="9" s="1"/>
  <c r="C189" i="6"/>
  <c r="BE185" i="6"/>
  <c r="G22" i="14"/>
  <c r="D23" i="14"/>
  <c r="G24" i="14"/>
  <c r="G25" i="14"/>
  <c r="K16" i="13"/>
  <c r="E24" i="14"/>
  <c r="G16" i="13"/>
  <c r="P16" i="13"/>
  <c r="D22" i="14"/>
  <c r="D26" i="14"/>
  <c r="E23" i="14"/>
  <c r="E25" i="14"/>
  <c r="D24" i="14"/>
  <c r="E22" i="14"/>
  <c r="D25" i="14"/>
  <c r="BD3" i="6"/>
  <c r="L49" i="20" s="1"/>
  <c r="L50" i="21" s="1"/>
  <c r="Q192" i="5"/>
  <c r="Q195" i="5"/>
  <c r="Q223" i="5"/>
  <c r="Q222" i="5"/>
  <c r="Q203" i="5"/>
  <c r="Q200" i="5"/>
  <c r="Q218" i="5"/>
  <c r="Q224" i="5"/>
  <c r="O167" i="9"/>
  <c r="D10" i="6"/>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BE3" i="6"/>
  <c r="Q198" i="5" s="1"/>
  <c r="O143" i="9"/>
  <c r="G66" i="12" s="1"/>
  <c r="F17" i="7"/>
  <c r="N17" i="7" s="1"/>
  <c r="F23" i="7"/>
  <c r="N23" i="7" s="1"/>
  <c r="F27" i="7"/>
  <c r="F52" i="7" s="1"/>
  <c r="H52" i="7" s="1"/>
  <c r="E31" i="7"/>
  <c r="E56" i="7" s="1"/>
  <c r="O53" i="9"/>
  <c r="O89" i="9"/>
  <c r="Q197" i="5"/>
  <c r="Q228" i="5"/>
  <c r="E29" i="7"/>
  <c r="E54" i="7" s="1"/>
  <c r="O63" i="9"/>
  <c r="J63" i="9" s="1"/>
  <c r="O150" i="9"/>
  <c r="C3" i="6"/>
  <c r="K34" i="7" s="1"/>
  <c r="K59" i="7" s="1"/>
  <c r="F22" i="7"/>
  <c r="N22" i="7" s="1"/>
  <c r="O43" i="9"/>
  <c r="Q189" i="5"/>
  <c r="Q207" i="5"/>
  <c r="BD185" i="6"/>
  <c r="C188" i="6"/>
  <c r="F16" i="7"/>
  <c r="F41" i="7" s="1"/>
  <c r="H41" i="7" s="1"/>
  <c r="O164" i="9"/>
  <c r="J164" i="9" s="1"/>
  <c r="Q216" i="5"/>
  <c r="Q220" i="5"/>
  <c r="E30" i="7"/>
  <c r="E55" i="7" s="1"/>
  <c r="Q213" i="5"/>
  <c r="Q199" i="5"/>
  <c r="O118" i="9"/>
  <c r="J118" i="9" s="1"/>
  <c r="Q202" i="5"/>
  <c r="F22" i="14"/>
  <c r="Q34" i="13"/>
  <c r="Q31" i="13"/>
  <c r="Q206" i="5"/>
  <c r="Q210" i="5"/>
  <c r="Q194" i="5"/>
  <c r="Q227" i="5"/>
  <c r="Q212" i="5"/>
  <c r="Q215" i="5"/>
  <c r="Q201" i="5"/>
  <c r="L34" i="20"/>
  <c r="L35" i="21" s="1"/>
  <c r="L76" i="20"/>
  <c r="L77" i="21" s="1"/>
  <c r="O32" i="20"/>
  <c r="L39" i="20"/>
  <c r="L40" i="21" s="1"/>
  <c r="L57" i="20"/>
  <c r="L58" i="21" s="1"/>
  <c r="L81" i="20"/>
  <c r="L82" i="21" s="1"/>
  <c r="L31" i="20"/>
  <c r="L32" i="21" s="1"/>
  <c r="L44" i="20"/>
  <c r="L45" i="21" s="1"/>
  <c r="L51" i="20"/>
  <c r="L52" i="21" s="1"/>
  <c r="Q211" i="5"/>
  <c r="O44" i="20"/>
  <c r="L89" i="21"/>
  <c r="N89" i="21" s="1"/>
  <c r="O33" i="20"/>
  <c r="L35" i="20"/>
  <c r="L36" i="21" s="1"/>
  <c r="L69" i="20"/>
  <c r="L70" i="21" s="1"/>
  <c r="L93" i="20"/>
  <c r="L94" i="21" s="1"/>
  <c r="Q221" i="5"/>
  <c r="F62" i="7"/>
  <c r="H62" i="7" s="1"/>
  <c r="F63" i="7"/>
  <c r="J63" i="7" s="1"/>
  <c r="L32" i="20"/>
  <c r="L33" i="21" s="1"/>
  <c r="O69" i="20"/>
  <c r="L87" i="20"/>
  <c r="L88" i="21" s="1"/>
  <c r="O93" i="20"/>
  <c r="O20" i="7"/>
  <c r="C3" i="15"/>
  <c r="C3" i="17" s="1"/>
  <c r="C2" i="18"/>
  <c r="C2" i="13"/>
  <c r="C2" i="17"/>
  <c r="C2" i="16"/>
  <c r="C3" i="16"/>
  <c r="C5" i="12"/>
  <c r="A2" i="19"/>
  <c r="I9" i="9"/>
  <c r="I8" i="9"/>
  <c r="B18" i="9"/>
  <c r="B22" i="9"/>
  <c r="B20" i="9"/>
  <c r="B27" i="9"/>
  <c r="B23" i="9"/>
  <c r="B28" i="9"/>
  <c r="J71" i="8"/>
  <c r="P49" i="10" s="1"/>
  <c r="O49" i="10" s="1"/>
  <c r="J89" i="8"/>
  <c r="P61" i="10" s="1"/>
  <c r="O61" i="10" s="1"/>
  <c r="E102" i="8"/>
  <c r="C38" i="10" s="1"/>
  <c r="J138" i="8"/>
  <c r="B74" i="9"/>
  <c r="F100" i="8"/>
  <c r="K172" i="9"/>
  <c r="O7" i="9"/>
  <c r="J7" i="9" s="1"/>
  <c r="F23" i="8"/>
  <c r="E77" i="8"/>
  <c r="C52" i="10" s="1"/>
  <c r="F91" i="8"/>
  <c r="D63" i="10" s="1"/>
  <c r="F115" i="8"/>
  <c r="D77" i="10" s="1"/>
  <c r="J122" i="8"/>
  <c r="F159" i="8"/>
  <c r="B30" i="9"/>
  <c r="B75" i="9"/>
  <c r="B29" i="9"/>
  <c r="D23" i="8"/>
  <c r="F124" i="8"/>
  <c r="J91" i="8"/>
  <c r="P63" i="10" s="1"/>
  <c r="O63" i="10" s="1"/>
  <c r="B78" i="9"/>
  <c r="D19" i="8"/>
  <c r="J130" i="8"/>
  <c r="F14" i="8"/>
  <c r="D16" i="10" s="1"/>
  <c r="E19" i="8"/>
  <c r="C17" i="10" s="1"/>
  <c r="F92" i="8"/>
  <c r="E104" i="8"/>
  <c r="C69" i="10" s="1"/>
  <c r="J121" i="8"/>
  <c r="D138" i="8"/>
  <c r="H138" i="8" s="1"/>
  <c r="E144" i="8"/>
  <c r="F160" i="8"/>
  <c r="F174" i="8"/>
  <c r="D14" i="8"/>
  <c r="F61" i="8"/>
  <c r="D43" i="10" s="1"/>
  <c r="J110" i="8"/>
  <c r="O72" i="9"/>
  <c r="J72" i="9" s="1"/>
  <c r="G173" i="8" s="1"/>
  <c r="I80" i="9"/>
  <c r="I82" i="9"/>
  <c r="L190" i="9"/>
  <c r="F19" i="8"/>
  <c r="D17" i="10" s="1"/>
  <c r="F138" i="8"/>
  <c r="J139" i="8"/>
  <c r="E159" i="8"/>
  <c r="J37" i="8"/>
  <c r="F40" i="8"/>
  <c r="F57" i="8"/>
  <c r="D39" i="10" s="1"/>
  <c r="D61" i="8"/>
  <c r="J85" i="8"/>
  <c r="P57" i="10" s="1"/>
  <c r="O57" i="10" s="1"/>
  <c r="J99" i="8"/>
  <c r="J111" i="8"/>
  <c r="D122" i="8"/>
  <c r="H122" i="8" s="1"/>
  <c r="D130" i="8"/>
  <c r="H130" i="8" s="1"/>
  <c r="D131" i="8"/>
  <c r="H131" i="8" s="1"/>
  <c r="J148" i="8"/>
  <c r="F161" i="8"/>
  <c r="D13" i="16"/>
  <c r="O141" i="9"/>
  <c r="F150" i="8"/>
  <c r="F14" i="16"/>
  <c r="H14" i="16" s="1"/>
  <c r="J14" i="16" s="1"/>
  <c r="M14" i="16" s="1"/>
  <c r="B126" i="9"/>
  <c r="F45" i="8"/>
  <c r="D29" i="10" s="1"/>
  <c r="E61" i="8"/>
  <c r="C43" i="10" s="1"/>
  <c r="J63" i="8"/>
  <c r="P45" i="10" s="1"/>
  <c r="O45" i="10" s="1"/>
  <c r="D77" i="8"/>
  <c r="E91" i="8"/>
  <c r="C63" i="10" s="1"/>
  <c r="D102" i="8"/>
  <c r="D104" i="8"/>
  <c r="D115" i="8"/>
  <c r="F122" i="8"/>
  <c r="D124" i="8"/>
  <c r="H124" i="8" s="1"/>
  <c r="F130" i="8"/>
  <c r="D159" i="8"/>
  <c r="H159" i="8" s="1"/>
  <c r="D160" i="8"/>
  <c r="H160" i="8" s="1"/>
  <c r="E13" i="16"/>
  <c r="G89" i="8"/>
  <c r="K177" i="9"/>
  <c r="T177" i="9" s="1"/>
  <c r="L177" i="9"/>
  <c r="G113" i="8"/>
  <c r="K183" i="9"/>
  <c r="T183" i="9" s="1"/>
  <c r="F54" i="8"/>
  <c r="D12" i="15"/>
  <c r="E11" i="16"/>
  <c r="U15" i="9"/>
  <c r="O31" i="9"/>
  <c r="J31" i="9" s="1"/>
  <c r="B37" i="9"/>
  <c r="B65" i="9"/>
  <c r="K190" i="9"/>
  <c r="E10" i="8"/>
  <c r="F11" i="8"/>
  <c r="D27" i="8"/>
  <c r="F31" i="8"/>
  <c r="D22" i="10" s="1"/>
  <c r="D33" i="8"/>
  <c r="D35" i="8"/>
  <c r="E37" i="8"/>
  <c r="E38" i="8"/>
  <c r="C27" i="10" s="1"/>
  <c r="D40" i="8"/>
  <c r="D41" i="8"/>
  <c r="E42" i="8"/>
  <c r="F50" i="8"/>
  <c r="D34" i="10" s="1"/>
  <c r="D53" i="8"/>
  <c r="D57" i="8"/>
  <c r="D58" i="8"/>
  <c r="E68" i="8"/>
  <c r="F76" i="8"/>
  <c r="D51" i="10" s="1"/>
  <c r="D86" i="8"/>
  <c r="D99" i="8"/>
  <c r="D100" i="8"/>
  <c r="D110" i="8"/>
  <c r="F134" i="8"/>
  <c r="D136" i="8"/>
  <c r="H136" i="8" s="1"/>
  <c r="D149" i="8"/>
  <c r="H149" i="8" s="1"/>
  <c r="D150" i="8"/>
  <c r="H150" i="8" s="1"/>
  <c r="F155" i="8"/>
  <c r="D161" i="8"/>
  <c r="H161" i="8" s="1"/>
  <c r="D11" i="15"/>
  <c r="E12" i="15"/>
  <c r="D14" i="16"/>
  <c r="B131" i="9"/>
  <c r="B34" i="9"/>
  <c r="D11" i="8"/>
  <c r="D31" i="8"/>
  <c r="D42" i="8"/>
  <c r="E50" i="8"/>
  <c r="C34" i="10" s="1"/>
  <c r="D134" i="8"/>
  <c r="H134" i="8" s="1"/>
  <c r="B15" i="9"/>
  <c r="U126" i="9"/>
  <c r="F10" i="8"/>
  <c r="E27" i="8"/>
  <c r="C21" i="10" s="1"/>
  <c r="J31" i="8"/>
  <c r="P22" i="10" s="1"/>
  <c r="O22" i="10" s="1"/>
  <c r="F37" i="8"/>
  <c r="F38" i="8"/>
  <c r="D27" i="10" s="1"/>
  <c r="E40" i="8"/>
  <c r="F41" i="8"/>
  <c r="F42" i="8"/>
  <c r="E53" i="8"/>
  <c r="C37" i="10" s="1"/>
  <c r="E57" i="8"/>
  <c r="C39" i="10" s="1"/>
  <c r="E58" i="8"/>
  <c r="C40" i="10" s="1"/>
  <c r="F68" i="8"/>
  <c r="F86" i="8"/>
  <c r="D58" i="10" s="1"/>
  <c r="F99" i="8"/>
  <c r="E100" i="8"/>
  <c r="E110" i="8"/>
  <c r="J134" i="8"/>
  <c r="E136" i="8"/>
  <c r="F149" i="8"/>
  <c r="E150" i="8"/>
  <c r="E161" i="8"/>
  <c r="E11" i="15"/>
  <c r="E14" i="16"/>
  <c r="C171" i="8"/>
  <c r="J171" i="8" s="1"/>
  <c r="U85" i="9"/>
  <c r="B85" i="9"/>
  <c r="K176" i="9"/>
  <c r="T176" i="9" s="1"/>
  <c r="G88" i="8"/>
  <c r="E22" i="8"/>
  <c r="D22" i="8"/>
  <c r="D30" i="8"/>
  <c r="F30" i="8"/>
  <c r="E30" i="8"/>
  <c r="E78" i="8"/>
  <c r="C53" i="10" s="1"/>
  <c r="F78" i="8"/>
  <c r="D53" i="10" s="1"/>
  <c r="F101" i="8"/>
  <c r="E101" i="8"/>
  <c r="C67" i="10" s="1"/>
  <c r="C169" i="8"/>
  <c r="D169" i="8" s="1"/>
  <c r="H169" i="8" s="1"/>
  <c r="O40" i="9"/>
  <c r="J40" i="9" s="1"/>
  <c r="K40" i="9" s="1"/>
  <c r="T40" i="9" s="1"/>
  <c r="T69" i="9"/>
  <c r="B69" i="9"/>
  <c r="C165" i="8"/>
  <c r="E165" i="8" s="1"/>
  <c r="O135" i="9"/>
  <c r="J135" i="9" s="1"/>
  <c r="L176" i="9"/>
  <c r="F4" i="8"/>
  <c r="D8" i="10" s="1"/>
  <c r="E4" i="8"/>
  <c r="C8" i="10" s="1"/>
  <c r="F22" i="8"/>
  <c r="E26" i="8"/>
  <c r="D141" i="8"/>
  <c r="H141" i="8" s="1"/>
  <c r="J141" i="8"/>
  <c r="F141" i="8"/>
  <c r="E141" i="8"/>
  <c r="E33" i="7"/>
  <c r="E58" i="7" s="1"/>
  <c r="T39" i="9"/>
  <c r="B39" i="9"/>
  <c r="U55" i="9"/>
  <c r="B55" i="9"/>
  <c r="C176" i="8"/>
  <c r="F176" i="8" s="1"/>
  <c r="B62" i="9"/>
  <c r="L15" i="16"/>
  <c r="L17" i="15"/>
  <c r="L183" i="9"/>
  <c r="F5" i="8"/>
  <c r="D9" i="10" s="1"/>
  <c r="E5" i="8"/>
  <c r="J12" i="8"/>
  <c r="P36" i="26" s="1"/>
  <c r="E12" i="8"/>
  <c r="C14" i="10" s="1"/>
  <c r="D12" i="8"/>
  <c r="E21" i="8"/>
  <c r="C19" i="10" s="1"/>
  <c r="J21" i="8"/>
  <c r="P19" i="10" s="1"/>
  <c r="O19" i="10" s="1"/>
  <c r="F21" i="8"/>
  <c r="D19" i="10" s="1"/>
  <c r="E46" i="8"/>
  <c r="C30" i="10" s="1"/>
  <c r="D46" i="8"/>
  <c r="E56" i="8"/>
  <c r="F56" i="8"/>
  <c r="D56" i="8"/>
  <c r="E106" i="8"/>
  <c r="C72" i="10" s="1"/>
  <c r="J106" i="8"/>
  <c r="P72" i="10" s="1"/>
  <c r="O72" i="10" s="1"/>
  <c r="F106" i="8"/>
  <c r="D72" i="10" s="1"/>
  <c r="D106" i="8"/>
  <c r="J164" i="8"/>
  <c r="D164" i="8"/>
  <c r="H164" i="8" s="1"/>
  <c r="B39" i="17"/>
  <c r="I39" i="17" s="1"/>
  <c r="J39" i="17" s="1"/>
  <c r="C168" i="8"/>
  <c r="E168" i="8" s="1"/>
  <c r="U40" i="9"/>
  <c r="U135" i="9"/>
  <c r="D60" i="8"/>
  <c r="J60" i="8"/>
  <c r="P42" i="10" s="1"/>
  <c r="O42" i="10" s="1"/>
  <c r="E60" i="8"/>
  <c r="C42" i="10" s="1"/>
  <c r="F60" i="8"/>
  <c r="D42" i="10" s="1"/>
  <c r="D87" i="8"/>
  <c r="J87" i="8"/>
  <c r="P59" i="10" s="1"/>
  <c r="O59" i="10" s="1"/>
  <c r="E87" i="8"/>
  <c r="C59" i="10" s="1"/>
  <c r="F87" i="8"/>
  <c r="D59" i="10" s="1"/>
  <c r="D98" i="8"/>
  <c r="F98" i="8"/>
  <c r="E98" i="8"/>
  <c r="F109" i="8"/>
  <c r="E109" i="8"/>
  <c r="E132" i="8"/>
  <c r="F132" i="8"/>
  <c r="E140" i="8"/>
  <c r="D140" i="8"/>
  <c r="H140" i="8" s="1"/>
  <c r="C151" i="8"/>
  <c r="J151" i="8" s="1"/>
  <c r="F156" i="8"/>
  <c r="E156" i="8"/>
  <c r="F175" i="8"/>
  <c r="D175" i="8"/>
  <c r="H175" i="8" s="1"/>
  <c r="E175" i="8"/>
  <c r="E10" i="16"/>
  <c r="F10" i="16"/>
  <c r="F15" i="16"/>
  <c r="H15" i="16" s="1"/>
  <c r="J15" i="16" s="1"/>
  <c r="M15" i="16" s="1"/>
  <c r="K161" i="9"/>
  <c r="T161" i="9" s="1"/>
  <c r="L171" i="9"/>
  <c r="I82" i="12" s="1"/>
  <c r="B7" i="9"/>
  <c r="L57" i="17"/>
  <c r="L36" i="17"/>
  <c r="D28" i="8"/>
  <c r="E28" i="8"/>
  <c r="E33" i="8"/>
  <c r="J33" i="8"/>
  <c r="E35" i="8"/>
  <c r="C25" i="10" s="1"/>
  <c r="F35" i="8"/>
  <c r="D25" i="10" s="1"/>
  <c r="F55" i="8"/>
  <c r="D68" i="10" s="1"/>
  <c r="E55" i="8"/>
  <c r="C68" i="10" s="1"/>
  <c r="J58" i="8"/>
  <c r="P40" i="10" s="1"/>
  <c r="O40" i="10" s="1"/>
  <c r="D63" i="8"/>
  <c r="F64" i="8"/>
  <c r="D46" i="10" s="1"/>
  <c r="D71" i="8"/>
  <c r="F72" i="8"/>
  <c r="F79" i="8"/>
  <c r="D54" i="10" s="1"/>
  <c r="E79" i="8"/>
  <c r="C54" i="10" s="1"/>
  <c r="D84" i="8"/>
  <c r="E85" i="8"/>
  <c r="C57" i="10" s="1"/>
  <c r="E89" i="8"/>
  <c r="C61" i="10" s="1"/>
  <c r="F89" i="8"/>
  <c r="D61" i="10" s="1"/>
  <c r="E105" i="8"/>
  <c r="D105" i="8"/>
  <c r="F108" i="8"/>
  <c r="E108" i="8"/>
  <c r="E113" i="8"/>
  <c r="C75" i="10" s="1"/>
  <c r="D113" i="8"/>
  <c r="D132" i="8"/>
  <c r="H132" i="8" s="1"/>
  <c r="J136" i="8"/>
  <c r="F140" i="8"/>
  <c r="D146" i="8"/>
  <c r="H146" i="8" s="1"/>
  <c r="E146" i="8"/>
  <c r="E148" i="8"/>
  <c r="D156" i="8"/>
  <c r="H156" i="8" s="1"/>
  <c r="E179" i="8"/>
  <c r="F179" i="8"/>
  <c r="D10" i="16"/>
  <c r="E15" i="16"/>
  <c r="L63" i="17"/>
  <c r="E69" i="8"/>
  <c r="C47" i="10" s="1"/>
  <c r="J69" i="8"/>
  <c r="P47" i="10" s="1"/>
  <c r="O47" i="10" s="1"/>
  <c r="F63" i="8"/>
  <c r="D45" i="10" s="1"/>
  <c r="F69" i="8"/>
  <c r="D47" i="10" s="1"/>
  <c r="F71" i="8"/>
  <c r="D49" i="10" s="1"/>
  <c r="F84" i="8"/>
  <c r="D56" i="10" s="1"/>
  <c r="F85" i="8"/>
  <c r="D57" i="10" s="1"/>
  <c r="E121" i="8"/>
  <c r="F121" i="8"/>
  <c r="E137" i="8"/>
  <c r="F137" i="8"/>
  <c r="F145" i="8"/>
  <c r="D145" i="8"/>
  <c r="H145" i="8" s="1"/>
  <c r="F148" i="8"/>
  <c r="D163" i="8"/>
  <c r="H163" i="8" s="1"/>
  <c r="E163" i="8"/>
  <c r="M37" i="12"/>
  <c r="J37" i="12" s="1"/>
  <c r="I11" i="15"/>
  <c r="F72" i="12"/>
  <c r="F25" i="17"/>
  <c r="K179" i="9"/>
  <c r="G69" i="8"/>
  <c r="F28" i="12"/>
  <c r="F35" i="17"/>
  <c r="F127" i="8"/>
  <c r="E127" i="8"/>
  <c r="B93" i="9"/>
  <c r="B97" i="9"/>
  <c r="B99" i="9"/>
  <c r="F53" i="12"/>
  <c r="F55" i="17"/>
  <c r="I112" i="9"/>
  <c r="I114" i="9"/>
  <c r="F64" i="12"/>
  <c r="O140" i="9"/>
  <c r="B140" i="9"/>
  <c r="F68" i="12"/>
  <c r="F10" i="15"/>
  <c r="F74" i="12"/>
  <c r="F68" i="17"/>
  <c r="F27" i="17"/>
  <c r="I159" i="9"/>
  <c r="I158" i="9"/>
  <c r="F85" i="12"/>
  <c r="F81" i="17"/>
  <c r="E24" i="8"/>
  <c r="J47" i="8"/>
  <c r="P31" i="10" s="1"/>
  <c r="O31" i="10" s="1"/>
  <c r="J51" i="8"/>
  <c r="P12" i="26" s="1"/>
  <c r="D51" i="8"/>
  <c r="F52" i="8"/>
  <c r="D36" i="10" s="1"/>
  <c r="J65" i="8"/>
  <c r="J80" i="8"/>
  <c r="P55" i="10" s="1"/>
  <c r="O55" i="10" s="1"/>
  <c r="D80" i="8"/>
  <c r="J81" i="8"/>
  <c r="J93" i="8"/>
  <c r="J117" i="8"/>
  <c r="P79" i="10" s="1"/>
  <c r="O79" i="10" s="1"/>
  <c r="E128" i="8"/>
  <c r="F128" i="8"/>
  <c r="D128" i="8"/>
  <c r="H128" i="8" s="1"/>
  <c r="C9" i="10"/>
  <c r="K97" i="12"/>
  <c r="B17" i="9"/>
  <c r="U62" i="9"/>
  <c r="F42" i="12"/>
  <c r="F46" i="17"/>
  <c r="F46" i="12"/>
  <c r="F50" i="17"/>
  <c r="I83" i="9"/>
  <c r="F49" i="12"/>
  <c r="F16" i="17"/>
  <c r="F61" i="12"/>
  <c r="B133" i="9"/>
  <c r="U140" i="9"/>
  <c r="F83" i="12"/>
  <c r="F79" i="17"/>
  <c r="D2" i="8"/>
  <c r="E6" i="8"/>
  <c r="C10" i="10" s="1"/>
  <c r="D7" i="8"/>
  <c r="D8" i="8"/>
  <c r="J9" i="8"/>
  <c r="P13" i="10" s="1"/>
  <c r="O13" i="10" s="1"/>
  <c r="J13" i="8"/>
  <c r="P15" i="10" s="1"/>
  <c r="O15" i="10" s="1"/>
  <c r="E15" i="8"/>
  <c r="D16" i="8"/>
  <c r="D17" i="8"/>
  <c r="D24" i="8"/>
  <c r="D32" i="8"/>
  <c r="D34" i="8"/>
  <c r="J34" i="8"/>
  <c r="P24" i="10" s="1"/>
  <c r="O24" i="10" s="1"/>
  <c r="D36" i="8"/>
  <c r="J49" i="8"/>
  <c r="P33" i="10" s="1"/>
  <c r="O33" i="10" s="1"/>
  <c r="E51" i="8"/>
  <c r="C35" i="10" s="1"/>
  <c r="D52" i="8"/>
  <c r="D59" i="8"/>
  <c r="D65" i="8"/>
  <c r="J66" i="8"/>
  <c r="D66" i="8"/>
  <c r="J67" i="8"/>
  <c r="J70" i="8"/>
  <c r="P48" i="10" s="1"/>
  <c r="O48" i="10" s="1"/>
  <c r="D73" i="8"/>
  <c r="J74" i="8"/>
  <c r="D74" i="8"/>
  <c r="J75" i="8"/>
  <c r="P50" i="10" s="1"/>
  <c r="O50" i="10" s="1"/>
  <c r="E80" i="8"/>
  <c r="C55" i="10" s="1"/>
  <c r="D81" i="8"/>
  <c r="J82" i="8"/>
  <c r="D82" i="8"/>
  <c r="J90" i="8"/>
  <c r="P62" i="10" s="1"/>
  <c r="O62" i="10" s="1"/>
  <c r="D93" i="8"/>
  <c r="J94" i="8"/>
  <c r="P64" i="10" s="1"/>
  <c r="O64" i="10" s="1"/>
  <c r="F94" i="8"/>
  <c r="D64" i="10" s="1"/>
  <c r="D94" i="8"/>
  <c r="D96" i="8"/>
  <c r="F96" i="8"/>
  <c r="D66" i="10" s="1"/>
  <c r="E97" i="8"/>
  <c r="D97" i="8"/>
  <c r="E103" i="8"/>
  <c r="D117" i="8"/>
  <c r="E118" i="8"/>
  <c r="C80" i="10" s="1"/>
  <c r="J118" i="8"/>
  <c r="P80" i="10" s="1"/>
  <c r="O80" i="10" s="1"/>
  <c r="D118" i="8"/>
  <c r="J119" i="8"/>
  <c r="P81" i="10" s="1"/>
  <c r="O81" i="10" s="1"/>
  <c r="D125" i="8"/>
  <c r="H125" i="8" s="1"/>
  <c r="E135" i="8"/>
  <c r="F135" i="8"/>
  <c r="D147" i="8"/>
  <c r="H147" i="8" s="1"/>
  <c r="E157" i="8"/>
  <c r="C170" i="8"/>
  <c r="D11" i="10"/>
  <c r="C16" i="10"/>
  <c r="D37" i="10"/>
  <c r="D75" i="10"/>
  <c r="K15" i="15"/>
  <c r="K7" i="16"/>
  <c r="F8" i="16"/>
  <c r="K12" i="16"/>
  <c r="K14" i="16"/>
  <c r="L33" i="17"/>
  <c r="F34" i="17"/>
  <c r="I9" i="18"/>
  <c r="K146" i="12"/>
  <c r="M146" i="12" s="1"/>
  <c r="L170" i="9"/>
  <c r="I81" i="12" s="1"/>
  <c r="K145" i="12"/>
  <c r="M145" i="12" s="1"/>
  <c r="K143" i="12"/>
  <c r="M143" i="12" s="1"/>
  <c r="M141" i="12"/>
  <c r="K98" i="12"/>
  <c r="K96" i="12"/>
  <c r="M96" i="12" s="1"/>
  <c r="K94" i="12"/>
  <c r="M94" i="12" s="1"/>
  <c r="K89" i="12"/>
  <c r="K86" i="12"/>
  <c r="K84" i="12"/>
  <c r="K82" i="12"/>
  <c r="K80" i="12"/>
  <c r="K78" i="12"/>
  <c r="K76" i="12"/>
  <c r="K73" i="12"/>
  <c r="K70" i="12"/>
  <c r="K64" i="12"/>
  <c r="K62" i="12"/>
  <c r="K60" i="12"/>
  <c r="K58" i="12"/>
  <c r="K56" i="12"/>
  <c r="K52" i="12"/>
  <c r="K48" i="12"/>
  <c r="K25" i="12"/>
  <c r="K90" i="12"/>
  <c r="K67" i="12"/>
  <c r="K53" i="12"/>
  <c r="K49" i="12"/>
  <c r="K46" i="12"/>
  <c r="K44" i="12"/>
  <c r="K42" i="12"/>
  <c r="K40" i="12"/>
  <c r="K37" i="12"/>
  <c r="K35" i="12"/>
  <c r="K33" i="12"/>
  <c r="K31" i="12"/>
  <c r="K29" i="12"/>
  <c r="K26" i="12"/>
  <c r="K142" i="12"/>
  <c r="M142" i="12" s="1"/>
  <c r="K144" i="12"/>
  <c r="M144" i="12" s="1"/>
  <c r="K95" i="12"/>
  <c r="M95" i="12" s="1"/>
  <c r="K83" i="12"/>
  <c r="K74" i="12"/>
  <c r="K72" i="12"/>
  <c r="K63" i="12"/>
  <c r="K59" i="12"/>
  <c r="K45" i="12"/>
  <c r="K41" i="12"/>
  <c r="K34" i="12"/>
  <c r="K28" i="12"/>
  <c r="K24" i="12"/>
  <c r="K93" i="12"/>
  <c r="K85" i="12"/>
  <c r="K81" i="12"/>
  <c r="K71" i="12"/>
  <c r="K69" i="12"/>
  <c r="K39" i="12"/>
  <c r="K30" i="12"/>
  <c r="K27" i="12"/>
  <c r="F8" i="15"/>
  <c r="F7" i="15"/>
  <c r="K79" i="12"/>
  <c r="K68" i="12"/>
  <c r="K66" i="12"/>
  <c r="K57" i="12"/>
  <c r="K55" i="12"/>
  <c r="K51" i="12"/>
  <c r="K47" i="12"/>
  <c r="K92" i="12"/>
  <c r="K88" i="12"/>
  <c r="K77" i="12"/>
  <c r="K75" i="12"/>
  <c r="K65" i="12"/>
  <c r="K54" i="12"/>
  <c r="K50" i="12"/>
  <c r="K17" i="15"/>
  <c r="K91" i="12"/>
  <c r="K10" i="16"/>
  <c r="L33" i="18"/>
  <c r="L34" i="17"/>
  <c r="L11" i="16"/>
  <c r="F33" i="17"/>
  <c r="B31" i="9"/>
  <c r="U31" i="9"/>
  <c r="O36" i="9"/>
  <c r="J36" i="9" s="1"/>
  <c r="F31" i="12"/>
  <c r="I11" i="18"/>
  <c r="B11" i="17"/>
  <c r="I11" i="17" s="1"/>
  <c r="J11" i="17" s="1"/>
  <c r="B52" i="9"/>
  <c r="O55" i="9"/>
  <c r="L77" i="18"/>
  <c r="L75" i="18"/>
  <c r="L73" i="18"/>
  <c r="L71" i="18"/>
  <c r="L69" i="18"/>
  <c r="L67" i="18"/>
  <c r="L65" i="18"/>
  <c r="L62" i="18"/>
  <c r="L60" i="18"/>
  <c r="L58" i="18"/>
  <c r="L49" i="18"/>
  <c r="L47" i="18"/>
  <c r="L45" i="18"/>
  <c r="L43" i="18"/>
  <c r="L40" i="18"/>
  <c r="L38" i="18"/>
  <c r="L79" i="18"/>
  <c r="L64" i="18"/>
  <c r="L57" i="18"/>
  <c r="L55" i="18"/>
  <c r="L53" i="18"/>
  <c r="L51" i="18"/>
  <c r="L42" i="18"/>
  <c r="L37" i="18"/>
  <c r="L72" i="18"/>
  <c r="L56" i="18"/>
  <c r="L48" i="18"/>
  <c r="L35" i="18"/>
  <c r="L67" i="17"/>
  <c r="L58" i="17"/>
  <c r="L56" i="17"/>
  <c r="L54" i="17"/>
  <c r="L52" i="17"/>
  <c r="L43" i="17"/>
  <c r="L74" i="18"/>
  <c r="L68" i="18"/>
  <c r="L50" i="18"/>
  <c r="L41" i="18"/>
  <c r="L39" i="18"/>
  <c r="L83" i="17"/>
  <c r="L80" i="17"/>
  <c r="L73" i="17"/>
  <c r="L68" i="17"/>
  <c r="L64" i="17"/>
  <c r="L61" i="17"/>
  <c r="L55" i="17"/>
  <c r="L51" i="17"/>
  <c r="L48" i="17"/>
  <c r="L37" i="17"/>
  <c r="L15" i="15"/>
  <c r="L76" i="18"/>
  <c r="L66" i="18"/>
  <c r="L63" i="18"/>
  <c r="L76" i="17"/>
  <c r="L69" i="17"/>
  <c r="L62" i="17"/>
  <c r="L49" i="17"/>
  <c r="L44" i="17"/>
  <c r="L40" i="17"/>
  <c r="L38" i="17"/>
  <c r="L13" i="16"/>
  <c r="L70" i="18"/>
  <c r="L61" i="18"/>
  <c r="L54" i="18"/>
  <c r="L85" i="17"/>
  <c r="L81" i="17"/>
  <c r="L75" i="17"/>
  <c r="L60" i="17"/>
  <c r="L53" i="17"/>
  <c r="L47" i="17"/>
  <c r="L42" i="17"/>
  <c r="L59" i="18"/>
  <c r="L84" i="17"/>
  <c r="L79" i="17"/>
  <c r="L70" i="17"/>
  <c r="L46" i="17"/>
  <c r="L52" i="18"/>
  <c r="L46" i="18"/>
  <c r="L36" i="18"/>
  <c r="L82" i="17"/>
  <c r="L77" i="17"/>
  <c r="L50" i="17"/>
  <c r="L45" i="17"/>
  <c r="T60" i="9"/>
  <c r="O62" i="9"/>
  <c r="I15" i="18"/>
  <c r="B44" i="17"/>
  <c r="I44" i="17" s="1"/>
  <c r="J44" i="17" s="1"/>
  <c r="C172" i="8"/>
  <c r="B72" i="9"/>
  <c r="U72" i="9"/>
  <c r="U79" i="9"/>
  <c r="I84" i="9"/>
  <c r="O92" i="9"/>
  <c r="J92" i="9" s="1"/>
  <c r="G127" i="8" s="1"/>
  <c r="T98" i="9"/>
  <c r="F50" i="12"/>
  <c r="F53" i="17"/>
  <c r="F57" i="17"/>
  <c r="F55" i="12"/>
  <c r="F58" i="12"/>
  <c r="B121" i="9"/>
  <c r="F62" i="17"/>
  <c r="B124" i="9"/>
  <c r="T125" i="9"/>
  <c r="B125" i="9"/>
  <c r="I136" i="9"/>
  <c r="U141" i="9"/>
  <c r="F67" i="12"/>
  <c r="F21" i="17"/>
  <c r="F78" i="12"/>
  <c r="K167" i="9"/>
  <c r="F75" i="17"/>
  <c r="F80" i="12"/>
  <c r="F84" i="12"/>
  <c r="F80" i="17"/>
  <c r="L179" i="9"/>
  <c r="J182" i="9"/>
  <c r="E2" i="8"/>
  <c r="E3" i="8"/>
  <c r="C7" i="10" s="1"/>
  <c r="J3" i="8"/>
  <c r="P7" i="10" s="1"/>
  <c r="O7" i="10" s="1"/>
  <c r="P136" i="10" s="1"/>
  <c r="E7" i="8"/>
  <c r="E8" i="8"/>
  <c r="C12" i="10" s="1"/>
  <c r="D9" i="8"/>
  <c r="J10" i="8"/>
  <c r="D13" i="8"/>
  <c r="E16" i="8"/>
  <c r="E17" i="8"/>
  <c r="D18" i="8"/>
  <c r="F20" i="8"/>
  <c r="D18" i="10" s="1"/>
  <c r="F24" i="8"/>
  <c r="D25" i="8"/>
  <c r="J26" i="8"/>
  <c r="D26" i="8"/>
  <c r="F29" i="8"/>
  <c r="F32" i="8"/>
  <c r="D23" i="10" s="1"/>
  <c r="F34" i="8"/>
  <c r="D24" i="10" s="1"/>
  <c r="F36" i="8"/>
  <c r="D26" i="10" s="1"/>
  <c r="F39" i="8"/>
  <c r="J41" i="8"/>
  <c r="D44" i="8"/>
  <c r="D45" i="8"/>
  <c r="J46" i="8"/>
  <c r="P30" i="10" s="1"/>
  <c r="O30" i="10" s="1"/>
  <c r="F46" i="8"/>
  <c r="D30" i="10" s="1"/>
  <c r="E47" i="8"/>
  <c r="C31" i="10" s="1"/>
  <c r="D49" i="8"/>
  <c r="F51" i="8"/>
  <c r="D35" i="10" s="1"/>
  <c r="E52" i="8"/>
  <c r="C36" i="10" s="1"/>
  <c r="F59" i="8"/>
  <c r="D41" i="10" s="1"/>
  <c r="D62" i="8"/>
  <c r="E65" i="8"/>
  <c r="E66" i="8"/>
  <c r="D67" i="8"/>
  <c r="J68" i="8"/>
  <c r="D70" i="8"/>
  <c r="E73" i="8"/>
  <c r="E74" i="8"/>
  <c r="D75" i="8"/>
  <c r="D76" i="8"/>
  <c r="F80" i="8"/>
  <c r="D55" i="10" s="1"/>
  <c r="E81" i="8"/>
  <c r="E82" i="8"/>
  <c r="D83" i="8"/>
  <c r="J83" i="8"/>
  <c r="D88" i="8"/>
  <c r="D90" i="8"/>
  <c r="E93" i="8"/>
  <c r="E94" i="8"/>
  <c r="C64" i="10" s="1"/>
  <c r="D95" i="8"/>
  <c r="E96" i="8"/>
  <c r="C66" i="10" s="1"/>
  <c r="F97" i="8"/>
  <c r="D111" i="8"/>
  <c r="F111" i="8"/>
  <c r="E112" i="8"/>
  <c r="C74" i="10" s="1"/>
  <c r="D112" i="8"/>
  <c r="J113" i="8"/>
  <c r="P75" i="10" s="1"/>
  <c r="O75" i="10" s="1"/>
  <c r="F117" i="8"/>
  <c r="D79" i="10" s="1"/>
  <c r="F118" i="8"/>
  <c r="D80" i="10" s="1"/>
  <c r="D119" i="8"/>
  <c r="E120" i="8"/>
  <c r="C82" i="10" s="1"/>
  <c r="D120" i="8"/>
  <c r="D127" i="8"/>
  <c r="H127" i="8" s="1"/>
  <c r="J128" i="8"/>
  <c r="E131" i="8"/>
  <c r="F131" i="8"/>
  <c r="D135" i="8"/>
  <c r="H135" i="8" s="1"/>
  <c r="E139" i="8"/>
  <c r="F139" i="8"/>
  <c r="F143" i="8"/>
  <c r="E143" i="8"/>
  <c r="D143" i="8"/>
  <c r="H143" i="8" s="1"/>
  <c r="F164" i="8"/>
  <c r="E164" i="8"/>
  <c r="D31" i="10"/>
  <c r="C41" i="10"/>
  <c r="C51" i="10"/>
  <c r="D67" i="10"/>
  <c r="D73" i="10"/>
  <c r="D76" i="10"/>
  <c r="C79" i="10"/>
  <c r="K12" i="15"/>
  <c r="L59" i="17"/>
  <c r="F60" i="17"/>
  <c r="L78" i="18"/>
  <c r="K32" i="12"/>
  <c r="I7" i="18"/>
  <c r="J7" i="18" s="1"/>
  <c r="I31" i="18"/>
  <c r="B7" i="17"/>
  <c r="I7" i="17" s="1"/>
  <c r="J7" i="17" s="1"/>
  <c r="B32" i="17"/>
  <c r="I32" i="17" s="1"/>
  <c r="J32" i="17" s="1"/>
  <c r="F29" i="12"/>
  <c r="F9" i="17"/>
  <c r="F36" i="17"/>
  <c r="F30" i="12"/>
  <c r="F32" i="12"/>
  <c r="F38" i="17"/>
  <c r="F43" i="17"/>
  <c r="B51" i="17"/>
  <c r="I51" i="17" s="1"/>
  <c r="J51" i="17" s="1"/>
  <c r="B15" i="17"/>
  <c r="I15" i="17" s="1"/>
  <c r="J15" i="17" s="1"/>
  <c r="I117" i="9"/>
  <c r="I113" i="9"/>
  <c r="T119" i="9"/>
  <c r="B119" i="9"/>
  <c r="F60" i="12"/>
  <c r="F61" i="17"/>
  <c r="F81" i="12"/>
  <c r="F76" i="17"/>
  <c r="C167" i="8"/>
  <c r="U190" i="9"/>
  <c r="O190" i="9"/>
  <c r="P22" i="26"/>
  <c r="P25" i="26"/>
  <c r="C58" i="10"/>
  <c r="D50" i="10"/>
  <c r="C49" i="10"/>
  <c r="C44" i="10"/>
  <c r="D40" i="10"/>
  <c r="D33" i="10"/>
  <c r="C32" i="10"/>
  <c r="D28" i="10"/>
  <c r="P25" i="10"/>
  <c r="O25" i="10" s="1"/>
  <c r="D14" i="10"/>
  <c r="D10" i="10"/>
  <c r="C45" i="10"/>
  <c r="C29" i="10"/>
  <c r="C22" i="10"/>
  <c r="D20" i="10"/>
  <c r="C15" i="10"/>
  <c r="D13" i="10"/>
  <c r="D82" i="10"/>
  <c r="C81" i="10"/>
  <c r="D78" i="10"/>
  <c r="C77" i="10"/>
  <c r="D74" i="10"/>
  <c r="C60" i="10"/>
  <c r="C48" i="10"/>
  <c r="D38" i="10"/>
  <c r="C24" i="10"/>
  <c r="C23" i="10"/>
  <c r="C18" i="10"/>
  <c r="F2" i="8"/>
  <c r="D6" i="10" s="1"/>
  <c r="J2" i="8"/>
  <c r="J6" i="8"/>
  <c r="P23" i="26" s="1"/>
  <c r="D6" i="8"/>
  <c r="J7" i="8"/>
  <c r="P38" i="26" s="1"/>
  <c r="D15" i="8"/>
  <c r="J36" i="8"/>
  <c r="P26" i="10" s="1"/>
  <c r="O26" i="10" s="1"/>
  <c r="J39" i="8"/>
  <c r="J73" i="8"/>
  <c r="J103" i="8"/>
  <c r="D103" i="8"/>
  <c r="E116" i="8"/>
  <c r="C78" i="10" s="1"/>
  <c r="J116" i="8"/>
  <c r="P78" i="10" s="1"/>
  <c r="O78" i="10" s="1"/>
  <c r="D116" i="8"/>
  <c r="E147" i="8"/>
  <c r="F147" i="8"/>
  <c r="D157" i="8"/>
  <c r="H157" i="8" s="1"/>
  <c r="F157" i="8"/>
  <c r="D69" i="10"/>
  <c r="K16" i="15"/>
  <c r="F7" i="16"/>
  <c r="F64" i="17"/>
  <c r="F24" i="12"/>
  <c r="F7" i="17"/>
  <c r="F32" i="17"/>
  <c r="F25" i="12"/>
  <c r="F8" i="17"/>
  <c r="J153" i="8"/>
  <c r="D153" i="8"/>
  <c r="H153" i="8" s="1"/>
  <c r="E153" i="8"/>
  <c r="B19" i="9"/>
  <c r="B21" i="9"/>
  <c r="F35" i="12"/>
  <c r="D177" i="8"/>
  <c r="H177" i="8" s="1"/>
  <c r="J177" i="8"/>
  <c r="E177" i="8"/>
  <c r="F48" i="17"/>
  <c r="F54" i="12"/>
  <c r="F56" i="17"/>
  <c r="I115" i="9"/>
  <c r="F125" i="8"/>
  <c r="B127" i="9"/>
  <c r="B129" i="9"/>
  <c r="B132" i="9"/>
  <c r="D20" i="8"/>
  <c r="J25" i="8"/>
  <c r="P20" i="10" s="1"/>
  <c r="O20" i="10" s="1"/>
  <c r="D29" i="8"/>
  <c r="D39" i="8"/>
  <c r="J43" i="8"/>
  <c r="D43" i="8"/>
  <c r="D47" i="8"/>
  <c r="D48" i="8"/>
  <c r="E32" i="7"/>
  <c r="E57" i="7" s="1"/>
  <c r="O10" i="9"/>
  <c r="J10" i="9" s="1"/>
  <c r="O15" i="9"/>
  <c r="J15" i="9" s="1"/>
  <c r="F154" i="8"/>
  <c r="D154" i="8"/>
  <c r="H154" i="8" s="1"/>
  <c r="J154" i="8"/>
  <c r="B36" i="17"/>
  <c r="I36" i="17" s="1"/>
  <c r="J36" i="17" s="1"/>
  <c r="C180" i="8"/>
  <c r="F39" i="17"/>
  <c r="F11" i="17"/>
  <c r="F34" i="12"/>
  <c r="F12" i="17"/>
  <c r="F36" i="12"/>
  <c r="F41" i="17"/>
  <c r="F13" i="17"/>
  <c r="F38" i="12"/>
  <c r="F14" i="17"/>
  <c r="F44" i="17"/>
  <c r="F40" i="12"/>
  <c r="F41" i="12"/>
  <c r="F45" i="17"/>
  <c r="F43" i="12"/>
  <c r="F47" i="17"/>
  <c r="F45" i="12"/>
  <c r="F49" i="17"/>
  <c r="F173" i="8"/>
  <c r="D173" i="8"/>
  <c r="H173" i="8" s="1"/>
  <c r="B79" i="9"/>
  <c r="B92" i="9"/>
  <c r="U92" i="9"/>
  <c r="O100" i="9"/>
  <c r="J100" i="9" s="1"/>
  <c r="F17" i="17"/>
  <c r="F51" i="12"/>
  <c r="U110" i="9"/>
  <c r="B110" i="9"/>
  <c r="I111" i="9"/>
  <c r="F57" i="12"/>
  <c r="F59" i="17"/>
  <c r="F18" i="17"/>
  <c r="F59" i="12"/>
  <c r="F63" i="12"/>
  <c r="F63" i="17"/>
  <c r="O126" i="9"/>
  <c r="J126" i="9" s="1"/>
  <c r="G125" i="8" s="1"/>
  <c r="I137" i="9"/>
  <c r="F71" i="12"/>
  <c r="F24" i="17"/>
  <c r="I156" i="9"/>
  <c r="F77" i="12"/>
  <c r="F70" i="17"/>
  <c r="L167" i="9"/>
  <c r="F82" i="12"/>
  <c r="F77" i="17"/>
  <c r="F91" i="12"/>
  <c r="F3" i="8"/>
  <c r="D7" i="10" s="1"/>
  <c r="J4" i="8"/>
  <c r="P8" i="10" s="1"/>
  <c r="O8" i="10" s="1"/>
  <c r="P137" i="10" s="1"/>
  <c r="D4" i="8"/>
  <c r="F8" i="8"/>
  <c r="D12" i="10" s="1"/>
  <c r="E9" i="8"/>
  <c r="C13" i="10" s="1"/>
  <c r="J11" i="8"/>
  <c r="F13" i="8"/>
  <c r="D15" i="10" s="1"/>
  <c r="F17" i="8"/>
  <c r="E18" i="8"/>
  <c r="E25" i="8"/>
  <c r="C20" i="10" s="1"/>
  <c r="J38" i="8"/>
  <c r="P27" i="10" s="1"/>
  <c r="O27" i="10" s="1"/>
  <c r="F43" i="8"/>
  <c r="E44" i="8"/>
  <c r="F48" i="8"/>
  <c r="D32" i="10" s="1"/>
  <c r="E49" i="8"/>
  <c r="C33" i="10" s="1"/>
  <c r="J54" i="8"/>
  <c r="D54" i="8"/>
  <c r="F62" i="8"/>
  <c r="D44" i="10" s="1"/>
  <c r="J64" i="8"/>
  <c r="P46" i="10" s="1"/>
  <c r="O46" i="10" s="1"/>
  <c r="E64" i="8"/>
  <c r="F66" i="8"/>
  <c r="E67" i="8"/>
  <c r="F70" i="8"/>
  <c r="D48" i="10" s="1"/>
  <c r="J72" i="8"/>
  <c r="E72" i="8"/>
  <c r="F74" i="8"/>
  <c r="E75" i="8"/>
  <c r="C50" i="10" s="1"/>
  <c r="D78" i="8"/>
  <c r="J79" i="8"/>
  <c r="P54" i="10" s="1"/>
  <c r="O54" i="10" s="1"/>
  <c r="F82" i="8"/>
  <c r="E83" i="8"/>
  <c r="F88" i="8"/>
  <c r="D60" i="10" s="1"/>
  <c r="F90" i="8"/>
  <c r="D62" i="10" s="1"/>
  <c r="J92" i="8"/>
  <c r="E92" i="8"/>
  <c r="E95" i="8"/>
  <c r="C65" i="10" s="1"/>
  <c r="J107" i="8"/>
  <c r="P73" i="10" s="1"/>
  <c r="O73" i="10" s="1"/>
  <c r="E107" i="8"/>
  <c r="C73" i="10" s="1"/>
  <c r="D107" i="8"/>
  <c r="J109" i="8"/>
  <c r="D109" i="8"/>
  <c r="E114" i="8"/>
  <c r="C76" i="10" s="1"/>
  <c r="J114" i="8"/>
  <c r="P76" i="10" s="1"/>
  <c r="O76" i="10" s="1"/>
  <c r="D114" i="8"/>
  <c r="J115" i="8"/>
  <c r="P77" i="10" s="1"/>
  <c r="O77" i="10" s="1"/>
  <c r="F119" i="8"/>
  <c r="D81" i="10" s="1"/>
  <c r="E123" i="8"/>
  <c r="F123" i="8"/>
  <c r="D123" i="8"/>
  <c r="H123" i="8" s="1"/>
  <c r="C126" i="8"/>
  <c r="C133" i="8"/>
  <c r="J135" i="8"/>
  <c r="J142" i="8"/>
  <c r="E142" i="8"/>
  <c r="F142" i="8"/>
  <c r="C152" i="8"/>
  <c r="E158" i="8"/>
  <c r="F158" i="8"/>
  <c r="D158" i="8"/>
  <c r="H158" i="8" s="1"/>
  <c r="J162" i="8"/>
  <c r="E162" i="8"/>
  <c r="F162" i="8"/>
  <c r="D162" i="8"/>
  <c r="H162" i="8" s="1"/>
  <c r="F166" i="8"/>
  <c r="E166" i="8"/>
  <c r="D166" i="8"/>
  <c r="H166" i="8" s="1"/>
  <c r="C178" i="8"/>
  <c r="D21" i="10"/>
  <c r="C26" i="10"/>
  <c r="D52" i="10"/>
  <c r="C56" i="10"/>
  <c r="C62" i="10"/>
  <c r="D65" i="10"/>
  <c r="L12" i="15"/>
  <c r="F20" i="17"/>
  <c r="L39" i="17"/>
  <c r="F40" i="17"/>
  <c r="L41" i="17"/>
  <c r="F42" i="17"/>
  <c r="L44" i="18"/>
  <c r="K36" i="12"/>
  <c r="F37" i="12"/>
  <c r="K38" i="12"/>
  <c r="F39" i="12"/>
  <c r="K43" i="12"/>
  <c r="F44" i="12"/>
  <c r="K61" i="12"/>
  <c r="F62" i="12"/>
  <c r="K87" i="12"/>
  <c r="F88" i="12"/>
  <c r="F47" i="12"/>
  <c r="F52" i="17"/>
  <c r="F48" i="12"/>
  <c r="F52" i="12"/>
  <c r="F54" i="17"/>
  <c r="F56" i="12"/>
  <c r="B59" i="17"/>
  <c r="I59" i="17" s="1"/>
  <c r="J59" i="17" s="1"/>
  <c r="B18" i="17"/>
  <c r="I18" i="17" s="1"/>
  <c r="J18" i="17" s="1"/>
  <c r="C129" i="8"/>
  <c r="F86" i="12"/>
  <c r="F82" i="17"/>
  <c r="J101" i="8"/>
  <c r="P67" i="10" s="1"/>
  <c r="O67" i="10" s="1"/>
  <c r="D101" i="8"/>
  <c r="J102" i="8"/>
  <c r="P24" i="26" s="1"/>
  <c r="J108" i="8"/>
  <c r="J137" i="8"/>
  <c r="J140" i="8"/>
  <c r="J144" i="8"/>
  <c r="D144" i="8"/>
  <c r="H144" i="8" s="1"/>
  <c r="J145" i="8"/>
  <c r="J149" i="8"/>
  <c r="J163" i="8"/>
  <c r="F163" i="8"/>
  <c r="J179" i="8"/>
  <c r="D179" i="8"/>
  <c r="H179" i="8" s="1"/>
  <c r="F15" i="17"/>
  <c r="F92" i="12"/>
  <c r="J124" i="8"/>
  <c r="J146" i="8"/>
  <c r="J155" i="8"/>
  <c r="D155" i="8"/>
  <c r="H155" i="8" s="1"/>
  <c r="J156" i="8"/>
  <c r="J160" i="8"/>
  <c r="D174" i="8"/>
  <c r="H174" i="8" s="1"/>
  <c r="J175" i="8"/>
  <c r="I15" i="15"/>
  <c r="K11" i="16"/>
  <c r="D11" i="16"/>
  <c r="K11" i="15"/>
  <c r="K14" i="15"/>
  <c r="K13" i="16"/>
  <c r="K15" i="16"/>
  <c r="D15" i="16"/>
  <c r="J146" i="9"/>
  <c r="K146" i="9" s="1"/>
  <c r="L147" i="9"/>
  <c r="K147" i="9"/>
  <c r="T147" i="9" s="1"/>
  <c r="J150" i="9"/>
  <c r="G63" i="8"/>
  <c r="G59" i="8"/>
  <c r="L161" i="9"/>
  <c r="I77" i="12" s="1"/>
  <c r="J148" i="9"/>
  <c r="J149" i="9"/>
  <c r="J189" i="9"/>
  <c r="K175" i="9"/>
  <c r="G90" i="8"/>
  <c r="J145" i="9"/>
  <c r="G68" i="12"/>
  <c r="G10" i="15"/>
  <c r="L151" i="9"/>
  <c r="I68" i="12" s="1"/>
  <c r="G164" i="8"/>
  <c r="K151" i="9"/>
  <c r="L175" i="9"/>
  <c r="O184" i="9"/>
  <c r="G48" i="8"/>
  <c r="L172" i="9"/>
  <c r="G79" i="17"/>
  <c r="K59" i="9"/>
  <c r="G179" i="8"/>
  <c r="G11" i="15"/>
  <c r="H11" i="15" s="1"/>
  <c r="M11" i="15" s="1"/>
  <c r="G69" i="12"/>
  <c r="G10" i="16"/>
  <c r="L152" i="9"/>
  <c r="I69" i="12" s="1"/>
  <c r="K160" i="9"/>
  <c r="G62" i="8"/>
  <c r="L160" i="9"/>
  <c r="L59" i="9"/>
  <c r="J153" i="9"/>
  <c r="G6" i="8"/>
  <c r="G70" i="17"/>
  <c r="G77" i="12"/>
  <c r="G76" i="17"/>
  <c r="G44" i="8"/>
  <c r="B3" i="26"/>
  <c r="J75" i="18" l="1"/>
  <c r="M75" i="18"/>
  <c r="J78" i="18"/>
  <c r="M78" i="18"/>
  <c r="J65" i="18"/>
  <c r="M65" i="18"/>
  <c r="J77" i="18"/>
  <c r="M77" i="18"/>
  <c r="J76" i="18"/>
  <c r="M76" i="18"/>
  <c r="J22" i="18"/>
  <c r="C17" i="15"/>
  <c r="C15" i="16"/>
  <c r="C42" i="16"/>
  <c r="G88" i="18"/>
  <c r="H88" i="18" s="1"/>
  <c r="G88" i="17"/>
  <c r="H88" i="17" s="1"/>
  <c r="M88" i="17" s="1"/>
  <c r="L36" i="9"/>
  <c r="L38" i="9" s="1"/>
  <c r="Q38" i="9" s="1"/>
  <c r="G36" i="18"/>
  <c r="H36" i="18" s="1"/>
  <c r="G9" i="18"/>
  <c r="H9" i="18" s="1"/>
  <c r="M9" i="18" s="1"/>
  <c r="G27" i="18"/>
  <c r="H27" i="18" s="1"/>
  <c r="M27" i="18" s="1"/>
  <c r="G68" i="18"/>
  <c r="H68" i="18" s="1"/>
  <c r="G74" i="18"/>
  <c r="H74" i="18" s="1"/>
  <c r="G74" i="17"/>
  <c r="H74" i="17" s="1"/>
  <c r="M74" i="17" s="1"/>
  <c r="L163" i="9"/>
  <c r="G71" i="18"/>
  <c r="H71" i="18" s="1"/>
  <c r="G71" i="17"/>
  <c r="H71" i="17" s="1"/>
  <c r="M71" i="17" s="1"/>
  <c r="K180" i="9"/>
  <c r="T180" i="9" s="1"/>
  <c r="G82" i="18"/>
  <c r="H82" i="18" s="1"/>
  <c r="K56" i="9"/>
  <c r="K58" i="9" s="1"/>
  <c r="H39" i="12" s="1"/>
  <c r="G42" i="18"/>
  <c r="H42" i="18" s="1"/>
  <c r="G13" i="18"/>
  <c r="H13" i="18" s="1"/>
  <c r="J158" i="9"/>
  <c r="G28" i="18" s="1"/>
  <c r="H28" i="18" s="1"/>
  <c r="G101" i="8"/>
  <c r="I101" i="8" s="1"/>
  <c r="G23" i="17"/>
  <c r="H23" i="17" s="1"/>
  <c r="M23" i="17" s="1"/>
  <c r="G23" i="18"/>
  <c r="H23" i="18" s="1"/>
  <c r="G129" i="8"/>
  <c r="G59" i="18"/>
  <c r="H59" i="18" s="1"/>
  <c r="G18" i="18"/>
  <c r="H18" i="18" s="1"/>
  <c r="J70" i="9"/>
  <c r="G44" i="18"/>
  <c r="H44" i="18" s="1"/>
  <c r="G66" i="17"/>
  <c r="H66" i="17" s="1"/>
  <c r="M66" i="17" s="1"/>
  <c r="G66" i="18"/>
  <c r="H66" i="18" s="1"/>
  <c r="G23" i="8"/>
  <c r="G67" i="18"/>
  <c r="H67" i="18" s="1"/>
  <c r="G67" i="17"/>
  <c r="H67" i="17" s="1"/>
  <c r="M67" i="17" s="1"/>
  <c r="G47" i="12"/>
  <c r="G51" i="18"/>
  <c r="H51" i="18" s="1"/>
  <c r="G15" i="18"/>
  <c r="H15" i="18" s="1"/>
  <c r="M15" i="18" s="1"/>
  <c r="G77" i="8"/>
  <c r="I77" i="8" s="1"/>
  <c r="G80" i="18"/>
  <c r="H80" i="18" s="1"/>
  <c r="J155" i="9"/>
  <c r="G24" i="18"/>
  <c r="H24" i="18" s="1"/>
  <c r="J52" i="9"/>
  <c r="G11" i="18"/>
  <c r="H11" i="18" s="1"/>
  <c r="M11" i="18" s="1"/>
  <c r="G39" i="18"/>
  <c r="H39" i="18" s="1"/>
  <c r="K165" i="9"/>
  <c r="G73" i="18"/>
  <c r="H73" i="18" s="1"/>
  <c r="G73" i="17"/>
  <c r="H73" i="17" s="1"/>
  <c r="M73" i="17" s="1"/>
  <c r="G21" i="17"/>
  <c r="G21" i="18"/>
  <c r="H21" i="18" s="1"/>
  <c r="K173" i="9"/>
  <c r="Q173" i="9" s="1"/>
  <c r="G79" i="18"/>
  <c r="H79" i="18" s="1"/>
  <c r="G19" i="8"/>
  <c r="G7" i="18"/>
  <c r="H7" i="18" s="1"/>
  <c r="M7" i="18" s="1"/>
  <c r="G32" i="18"/>
  <c r="H32" i="18" s="1"/>
  <c r="M32" i="18" s="1"/>
  <c r="L164" i="9"/>
  <c r="G72" i="18"/>
  <c r="H72" i="18" s="1"/>
  <c r="G72" i="17"/>
  <c r="H72" i="17" s="1"/>
  <c r="M72" i="17" s="1"/>
  <c r="G85" i="12"/>
  <c r="G81" i="18"/>
  <c r="H81" i="18" s="1"/>
  <c r="G84" i="12"/>
  <c r="K144" i="9"/>
  <c r="T144" i="9" s="1"/>
  <c r="G79" i="8"/>
  <c r="I79" i="8" s="1"/>
  <c r="J73" i="17"/>
  <c r="G37" i="12"/>
  <c r="G4" i="8"/>
  <c r="I4" i="8" s="1"/>
  <c r="L173" i="9"/>
  <c r="I83" i="12" s="1"/>
  <c r="G27" i="17"/>
  <c r="H27" i="17" s="1"/>
  <c r="M27" i="17" s="1"/>
  <c r="G24" i="17"/>
  <c r="H24" i="17" s="1"/>
  <c r="M24" i="17" s="1"/>
  <c r="K174" i="9"/>
  <c r="H84" i="12" s="1"/>
  <c r="G80" i="17"/>
  <c r="H80" i="17" s="1"/>
  <c r="J188" i="9"/>
  <c r="G124" i="8"/>
  <c r="L174" i="9"/>
  <c r="I84" i="12" s="1"/>
  <c r="J53" i="24"/>
  <c r="N15" i="7"/>
  <c r="G79" i="12"/>
  <c r="L144" i="9"/>
  <c r="I67" i="12" s="1"/>
  <c r="G67" i="12"/>
  <c r="G58" i="8"/>
  <c r="I58" i="8" s="1"/>
  <c r="G83" i="12"/>
  <c r="J159" i="9"/>
  <c r="G69" i="18" s="1"/>
  <c r="H69" i="18" s="1"/>
  <c r="G68" i="17"/>
  <c r="H68" i="17" s="1"/>
  <c r="M68" i="17" s="1"/>
  <c r="G74" i="12"/>
  <c r="G166" i="8"/>
  <c r="I166" i="8" s="1"/>
  <c r="L157" i="9"/>
  <c r="I74" i="12" s="1"/>
  <c r="G72" i="12"/>
  <c r="K157" i="9"/>
  <c r="H74" i="12" s="1"/>
  <c r="J187" i="9"/>
  <c r="J19" i="24"/>
  <c r="H15" i="7"/>
  <c r="J21" i="24"/>
  <c r="J18" i="24"/>
  <c r="J16" i="24"/>
  <c r="J15" i="7"/>
  <c r="F50" i="7"/>
  <c r="H50" i="7" s="1"/>
  <c r="J33" i="24"/>
  <c r="J22" i="24"/>
  <c r="J52" i="24"/>
  <c r="F40" i="7"/>
  <c r="J26" i="24"/>
  <c r="J28" i="24"/>
  <c r="J40" i="24"/>
  <c r="H19" i="7"/>
  <c r="N19" i="7"/>
  <c r="F44" i="7"/>
  <c r="H44" i="7" s="1"/>
  <c r="J36" i="24"/>
  <c r="J32" i="24"/>
  <c r="J27" i="24"/>
  <c r="J17" i="24"/>
  <c r="G61" i="8"/>
  <c r="E43" i="10" s="1"/>
  <c r="F43" i="3" s="1"/>
  <c r="G75" i="17"/>
  <c r="H75" i="17" s="1"/>
  <c r="K170" i="9"/>
  <c r="T170" i="9" s="1"/>
  <c r="F43" i="7"/>
  <c r="H43" i="7" s="1"/>
  <c r="K178" i="9"/>
  <c r="T178" i="9" s="1"/>
  <c r="H18" i="7"/>
  <c r="N18" i="7"/>
  <c r="K168" i="9"/>
  <c r="T168" i="9" s="1"/>
  <c r="J34" i="24"/>
  <c r="J46" i="24"/>
  <c r="J39" i="24"/>
  <c r="J38" i="24"/>
  <c r="G81" i="12"/>
  <c r="L26" i="7"/>
  <c r="G87" i="8"/>
  <c r="E59" i="10" s="1"/>
  <c r="F58" i="3" s="1"/>
  <c r="G45" i="8"/>
  <c r="E29" i="10" s="1"/>
  <c r="F32" i="3" s="1"/>
  <c r="H25" i="7"/>
  <c r="L25" i="7"/>
  <c r="N21" i="7"/>
  <c r="J31" i="24"/>
  <c r="G80" i="12"/>
  <c r="G81" i="17"/>
  <c r="H81" i="17" s="1"/>
  <c r="L168" i="9"/>
  <c r="I80" i="12" s="1"/>
  <c r="G82" i="12"/>
  <c r="L178" i="9"/>
  <c r="I85" i="12" s="1"/>
  <c r="K166" i="9"/>
  <c r="T166" i="9" s="1"/>
  <c r="L10" i="16"/>
  <c r="J98" i="8"/>
  <c r="J24" i="24"/>
  <c r="Q34" i="26"/>
  <c r="J96" i="8"/>
  <c r="P16" i="26" s="1"/>
  <c r="O69" i="26"/>
  <c r="G76" i="8"/>
  <c r="I76" i="8" s="1"/>
  <c r="J58" i="9"/>
  <c r="G43" i="18" s="1"/>
  <c r="H43" i="18" s="1"/>
  <c r="L56" i="9"/>
  <c r="I37" i="12" s="1"/>
  <c r="L181" i="9"/>
  <c r="I87" i="12" s="1"/>
  <c r="G87" i="12"/>
  <c r="G86" i="12"/>
  <c r="G70" i="8"/>
  <c r="E48" i="10" s="1"/>
  <c r="F46" i="3" s="1"/>
  <c r="L166" i="9"/>
  <c r="I79" i="12" s="1"/>
  <c r="J123" i="8"/>
  <c r="J28" i="8"/>
  <c r="J57" i="9"/>
  <c r="G42" i="17"/>
  <c r="H42" i="17" s="1"/>
  <c r="M42" i="17" s="1"/>
  <c r="K181" i="9"/>
  <c r="H87" i="12" s="1"/>
  <c r="L180" i="9"/>
  <c r="I86" i="12" s="1"/>
  <c r="K163" i="9"/>
  <c r="N24" i="7"/>
  <c r="L24" i="7"/>
  <c r="G121" i="8"/>
  <c r="I121" i="8" s="1"/>
  <c r="G13" i="17"/>
  <c r="H13" i="17" s="1"/>
  <c r="M13" i="17" s="1"/>
  <c r="G82" i="17"/>
  <c r="H82" i="17" s="1"/>
  <c r="H24" i="7"/>
  <c r="J78" i="8"/>
  <c r="P53" i="10" s="1"/>
  <c r="O53" i="10" s="1"/>
  <c r="J62" i="8"/>
  <c r="P44" i="10" s="1"/>
  <c r="O44" i="10" s="1"/>
  <c r="B16" i="9"/>
  <c r="O22" i="26"/>
  <c r="L32" i="18"/>
  <c r="J88" i="8"/>
  <c r="P60" i="10" s="1"/>
  <c r="O60" i="10" s="1"/>
  <c r="J27" i="8"/>
  <c r="P21" i="10" s="1"/>
  <c r="O21" i="10" s="1"/>
  <c r="J59" i="8"/>
  <c r="P41" i="10" s="1"/>
  <c r="O41" i="10" s="1"/>
  <c r="J20" i="8"/>
  <c r="P18" i="10" s="1"/>
  <c r="O18" i="10" s="1"/>
  <c r="B95" i="9"/>
  <c r="B61" i="9"/>
  <c r="J84" i="8"/>
  <c r="P56" i="10" s="1"/>
  <c r="O56" i="10" s="1"/>
  <c r="B71" i="9"/>
  <c r="R25" i="13"/>
  <c r="J42" i="24"/>
  <c r="J35" i="24"/>
  <c r="J19" i="8"/>
  <c r="J97" i="8"/>
  <c r="Q22" i="26"/>
  <c r="Z20" i="11"/>
  <c r="J48" i="8"/>
  <c r="P32" i="10" s="1"/>
  <c r="O32" i="10" s="1"/>
  <c r="J112" i="8"/>
  <c r="P74" i="10" s="1"/>
  <c r="O74" i="10" s="1"/>
  <c r="B8" i="9"/>
  <c r="J52" i="8"/>
  <c r="P36" i="10" s="1"/>
  <c r="O36" i="10" s="1"/>
  <c r="J29" i="8"/>
  <c r="J95" i="8"/>
  <c r="P65" i="10" s="1"/>
  <c r="O65" i="10" s="1"/>
  <c r="T172" i="9"/>
  <c r="L17" i="13"/>
  <c r="J57" i="8"/>
  <c r="P39" i="10" s="1"/>
  <c r="O39" i="10" s="1"/>
  <c r="R34" i="13"/>
  <c r="Q20" i="13"/>
  <c r="J48" i="24"/>
  <c r="J169" i="9"/>
  <c r="J204" i="9"/>
  <c r="J50" i="24"/>
  <c r="J25" i="24"/>
  <c r="J20" i="24"/>
  <c r="J51" i="24"/>
  <c r="J41" i="24"/>
  <c r="J18" i="8"/>
  <c r="B54" i="9"/>
  <c r="B123" i="9"/>
  <c r="J50" i="8"/>
  <c r="P34" i="10" s="1"/>
  <c r="O34" i="10" s="1"/>
  <c r="J37" i="24"/>
  <c r="J55" i="24"/>
  <c r="J23" i="24"/>
  <c r="Q29" i="26"/>
  <c r="E27" i="11"/>
  <c r="AA26" i="11"/>
  <c r="Z27" i="11"/>
  <c r="Q19" i="26"/>
  <c r="Z17" i="11"/>
  <c r="E17" i="11"/>
  <c r="AA16" i="11"/>
  <c r="B68" i="7"/>
  <c r="B65" i="7"/>
  <c r="B62" i="7"/>
  <c r="B61" i="7"/>
  <c r="B60" i="7"/>
  <c r="B58" i="7"/>
  <c r="B50" i="7"/>
  <c r="B46" i="7"/>
  <c r="B42" i="7"/>
  <c r="B67" i="7"/>
  <c r="B64" i="7"/>
  <c r="B51" i="7"/>
  <c r="B40" i="7"/>
  <c r="B66" i="7"/>
  <c r="B59" i="7"/>
  <c r="B49" i="7"/>
  <c r="B41" i="7"/>
  <c r="B63" i="7"/>
  <c r="B45" i="7"/>
  <c r="B52" i="7"/>
  <c r="B48" i="7"/>
  <c r="B44" i="7"/>
  <c r="B57" i="7"/>
  <c r="B56" i="7"/>
  <c r="B55" i="7"/>
  <c r="B54" i="7"/>
  <c r="B53" i="7"/>
  <c r="B47" i="7"/>
  <c r="B43" i="7"/>
  <c r="T20" i="7"/>
  <c r="P164" i="9"/>
  <c r="B164" i="9" s="1"/>
  <c r="P53" i="9"/>
  <c r="P43" i="9"/>
  <c r="B43" i="9" s="1"/>
  <c r="P38" i="9"/>
  <c r="Q23" i="26"/>
  <c r="E21" i="11"/>
  <c r="AA20" i="11"/>
  <c r="Z21" i="11"/>
  <c r="Q9" i="26"/>
  <c r="Z7" i="11"/>
  <c r="AA6" i="11"/>
  <c r="E7" i="11"/>
  <c r="P122" i="9"/>
  <c r="P114" i="9"/>
  <c r="B114" i="9" s="1"/>
  <c r="P96" i="9"/>
  <c r="P104" i="9"/>
  <c r="B104" i="9" s="1"/>
  <c r="P130" i="9"/>
  <c r="P86" i="9"/>
  <c r="B86" i="9" s="1"/>
  <c r="P80" i="9"/>
  <c r="B80" i="9" s="1"/>
  <c r="P167" i="9"/>
  <c r="B167" i="9" s="1"/>
  <c r="P89" i="9"/>
  <c r="P150" i="9"/>
  <c r="B150" i="9" s="1"/>
  <c r="P68" i="9"/>
  <c r="P73" i="9"/>
  <c r="P64" i="9"/>
  <c r="H26" i="7"/>
  <c r="K171" i="9"/>
  <c r="H82" i="12" s="1"/>
  <c r="L82" i="12" s="1"/>
  <c r="G71" i="12"/>
  <c r="J120" i="8"/>
  <c r="P82" i="10" s="1"/>
  <c r="O82" i="10" s="1"/>
  <c r="J77" i="8"/>
  <c r="P52" i="10" s="1"/>
  <c r="O52" i="10" s="1"/>
  <c r="T190" i="9"/>
  <c r="B35" i="9"/>
  <c r="S20" i="7"/>
  <c r="P120" i="9"/>
  <c r="P94" i="9"/>
  <c r="P112" i="9"/>
  <c r="B112" i="9" s="1"/>
  <c r="P102" i="9"/>
  <c r="B102" i="9" s="1"/>
  <c r="P128" i="9"/>
  <c r="P90" i="9"/>
  <c r="P77" i="9"/>
  <c r="P70" i="9"/>
  <c r="P83" i="9"/>
  <c r="B83" i="9" s="1"/>
  <c r="T32" i="9"/>
  <c r="B32" i="9"/>
  <c r="O23" i="26"/>
  <c r="Q6" i="26"/>
  <c r="Z4" i="11"/>
  <c r="Y4" i="11"/>
  <c r="E4" i="11"/>
  <c r="AA3" i="11"/>
  <c r="L8" i="13"/>
  <c r="P76" i="9"/>
  <c r="P26" i="9"/>
  <c r="K155" i="9"/>
  <c r="T155" i="9" s="1"/>
  <c r="L165" i="9"/>
  <c r="I78" i="12" s="1"/>
  <c r="L154" i="9"/>
  <c r="I71" i="12" s="1"/>
  <c r="F51" i="7"/>
  <c r="H51" i="7" s="1"/>
  <c r="F46" i="7"/>
  <c r="H46" i="7" s="1"/>
  <c r="J174" i="8"/>
  <c r="J15" i="8"/>
  <c r="G77" i="17"/>
  <c r="H77" i="17" s="1"/>
  <c r="G75" i="8"/>
  <c r="I75" i="8" s="1"/>
  <c r="G78" i="12"/>
  <c r="T146" i="9"/>
  <c r="J5" i="8"/>
  <c r="P31" i="26" s="1"/>
  <c r="J53" i="8"/>
  <c r="P37" i="10" s="1"/>
  <c r="O37" i="10" s="1"/>
  <c r="J45" i="8"/>
  <c r="P29" i="10" s="1"/>
  <c r="O29" i="10" s="1"/>
  <c r="J156" i="9"/>
  <c r="L155" i="9"/>
  <c r="I72" i="12" s="1"/>
  <c r="K154" i="9"/>
  <c r="T154" i="9" s="1"/>
  <c r="H21" i="7"/>
  <c r="J86" i="8"/>
  <c r="P58" i="10" s="1"/>
  <c r="O58" i="10" s="1"/>
  <c r="J44" i="8"/>
  <c r="P28" i="10" s="1"/>
  <c r="O28" i="10" s="1"/>
  <c r="J16" i="8"/>
  <c r="J76" i="8"/>
  <c r="P51" i="10" s="1"/>
  <c r="O51" i="10" s="1"/>
  <c r="J22" i="8"/>
  <c r="J8" i="8"/>
  <c r="P12" i="10" s="1"/>
  <c r="O12" i="10" s="1"/>
  <c r="J24" i="8"/>
  <c r="J14" i="8"/>
  <c r="P16" i="10" s="1"/>
  <c r="O16" i="10" s="1"/>
  <c r="R22" i="13"/>
  <c r="E34" i="11"/>
  <c r="AA33" i="11"/>
  <c r="Q36" i="26"/>
  <c r="O36" i="26" s="1"/>
  <c r="Z34" i="11"/>
  <c r="L35" i="13"/>
  <c r="L21" i="13"/>
  <c r="O229" i="5"/>
  <c r="H231" i="5"/>
  <c r="P12" i="9"/>
  <c r="B12" i="9" s="1"/>
  <c r="P33" i="9"/>
  <c r="J44" i="24"/>
  <c r="J54" i="24"/>
  <c r="R26" i="13"/>
  <c r="J43" i="24"/>
  <c r="R32" i="13"/>
  <c r="Q32" i="13"/>
  <c r="H17" i="13"/>
  <c r="Q17" i="13" s="1"/>
  <c r="Q21" i="13"/>
  <c r="R21" i="13"/>
  <c r="H18" i="13"/>
  <c r="M18" i="13" s="1"/>
  <c r="R18" i="13" s="1"/>
  <c r="R24" i="13"/>
  <c r="R19" i="13"/>
  <c r="Q18" i="13"/>
  <c r="C3" i="13"/>
  <c r="R27" i="13"/>
  <c r="E34" i="7"/>
  <c r="H24" i="14"/>
  <c r="J121" i="9"/>
  <c r="G61" i="18" s="1"/>
  <c r="H61" i="18" s="1"/>
  <c r="K143" i="9"/>
  <c r="H66" i="12" s="1"/>
  <c r="H27" i="7"/>
  <c r="E90" i="23"/>
  <c r="F47" i="24" s="1"/>
  <c r="J47" i="24" s="1"/>
  <c r="H22" i="14"/>
  <c r="E88" i="23"/>
  <c r="F45" i="24" s="1"/>
  <c r="J45" i="24" s="1"/>
  <c r="J122" i="9"/>
  <c r="L50" i="20"/>
  <c r="L51" i="21" s="1"/>
  <c r="G8" i="16"/>
  <c r="H8" i="16" s="1"/>
  <c r="J8" i="16" s="1"/>
  <c r="M8" i="16" s="1"/>
  <c r="G40" i="12"/>
  <c r="L118" i="9"/>
  <c r="L120" i="9" s="1"/>
  <c r="G57" i="12"/>
  <c r="G8" i="15"/>
  <c r="H8" i="15" s="1"/>
  <c r="M8" i="15" s="1"/>
  <c r="N16" i="7"/>
  <c r="G13" i="8"/>
  <c r="I13" i="8" s="1"/>
  <c r="L143" i="9"/>
  <c r="I66" i="12" s="1"/>
  <c r="F48" i="7"/>
  <c r="H48" i="7" s="1"/>
  <c r="L23" i="7"/>
  <c r="J80" i="9"/>
  <c r="G53" i="8" s="1"/>
  <c r="J83" i="9"/>
  <c r="G29" i="8" s="1"/>
  <c r="F47" i="7"/>
  <c r="H47" i="7" s="1"/>
  <c r="J82" i="9"/>
  <c r="G20" i="8" s="1"/>
  <c r="E18" i="10" s="1"/>
  <c r="F15" i="3" s="1"/>
  <c r="K79" i="9"/>
  <c r="T79" i="9" s="1"/>
  <c r="J81" i="9"/>
  <c r="G102" i="8" s="1"/>
  <c r="G74" i="8"/>
  <c r="H17" i="7"/>
  <c r="H22" i="7"/>
  <c r="H23" i="7"/>
  <c r="K164" i="9"/>
  <c r="T164" i="9" s="1"/>
  <c r="J84" i="9"/>
  <c r="G174" i="8" s="1"/>
  <c r="I174" i="8" s="1"/>
  <c r="L79" i="9"/>
  <c r="L81" i="9" s="1"/>
  <c r="F42" i="7"/>
  <c r="H42" i="7" s="1"/>
  <c r="L17" i="7"/>
  <c r="L22" i="7"/>
  <c r="H16" i="13"/>
  <c r="Q16" i="13" s="1"/>
  <c r="J69" i="9"/>
  <c r="J123" i="9"/>
  <c r="J125" i="9"/>
  <c r="G172" i="8"/>
  <c r="I172" i="8" s="1"/>
  <c r="J120" i="9"/>
  <c r="G59" i="17"/>
  <c r="H59" i="17" s="1"/>
  <c r="M59" i="17" s="1"/>
  <c r="K63" i="9"/>
  <c r="T63" i="9" s="1"/>
  <c r="K118" i="9"/>
  <c r="H57" i="12" s="1"/>
  <c r="G18" i="17"/>
  <c r="H18" i="17" s="1"/>
  <c r="M18" i="17" s="1"/>
  <c r="N27" i="7"/>
  <c r="J119" i="9"/>
  <c r="G49" i="17"/>
  <c r="H49" i="17" s="1"/>
  <c r="J124" i="9"/>
  <c r="E48" i="23"/>
  <c r="F29" i="24" s="1"/>
  <c r="J29" i="24" s="1"/>
  <c r="L63" i="9"/>
  <c r="L68" i="9" s="1"/>
  <c r="L27" i="7"/>
  <c r="G27" i="8"/>
  <c r="J71" i="9"/>
  <c r="J68" i="9"/>
  <c r="G44" i="17"/>
  <c r="H44" i="17" s="1"/>
  <c r="M44" i="17" s="1"/>
  <c r="F20" i="7"/>
  <c r="L16" i="7"/>
  <c r="J62" i="7"/>
  <c r="H16" i="7"/>
  <c r="D3" i="6"/>
  <c r="M20" i="13"/>
  <c r="R20" i="13" s="1"/>
  <c r="R33" i="7"/>
  <c r="T32" i="7"/>
  <c r="S30" i="7"/>
  <c r="P28" i="7"/>
  <c r="Q32" i="7"/>
  <c r="G32" i="7" s="1"/>
  <c r="H32" i="7" s="1"/>
  <c r="S31" i="7"/>
  <c r="P30" i="7"/>
  <c r="R29" i="7"/>
  <c r="I29" i="7" s="1"/>
  <c r="Q29" i="7"/>
  <c r="G29" i="7" s="1"/>
  <c r="H29" i="7" s="1"/>
  <c r="Q31" i="7"/>
  <c r="G31" i="7" s="1"/>
  <c r="H31" i="7" s="1"/>
  <c r="P29" i="7"/>
  <c r="R28" i="7"/>
  <c r="I28" i="7" s="1"/>
  <c r="Q33" i="7"/>
  <c r="G33" i="7" s="1"/>
  <c r="S32" i="7"/>
  <c r="R30" i="7"/>
  <c r="O28" i="7"/>
  <c r="P33" i="7"/>
  <c r="R32" i="7"/>
  <c r="T31" i="7"/>
  <c r="Q30" i="7"/>
  <c r="G30" i="7" s="1"/>
  <c r="H30" i="7" s="1"/>
  <c r="O33" i="7"/>
  <c r="T58" i="7"/>
  <c r="T57" i="7"/>
  <c r="T56" i="7"/>
  <c r="T55" i="7"/>
  <c r="T54" i="7"/>
  <c r="T53" i="7"/>
  <c r="P32" i="7"/>
  <c r="R31" i="7"/>
  <c r="O30" i="7"/>
  <c r="S58" i="7"/>
  <c r="S57" i="7"/>
  <c r="S56" i="7"/>
  <c r="S55" i="7"/>
  <c r="S54" i="7"/>
  <c r="S53" i="7"/>
  <c r="O32" i="7"/>
  <c r="P31" i="7"/>
  <c r="U30" i="7"/>
  <c r="O29" i="7"/>
  <c r="S33" i="7"/>
  <c r="O31" i="7"/>
  <c r="T30" i="7"/>
  <c r="Q28" i="7"/>
  <c r="G28" i="7" s="1"/>
  <c r="H28" i="7" s="1"/>
  <c r="C3" i="18"/>
  <c r="J136" i="9"/>
  <c r="G106" i="8" s="1"/>
  <c r="I106" i="8" s="1"/>
  <c r="J138" i="9"/>
  <c r="J139" i="9" s="1"/>
  <c r="G158" i="8" s="1"/>
  <c r="G154" i="8"/>
  <c r="I154" i="8" s="1"/>
  <c r="J34" i="9"/>
  <c r="C7" i="14"/>
  <c r="C12" i="14" s="1"/>
  <c r="C7" i="24"/>
  <c r="C12" i="24" s="1"/>
  <c r="L15" i="9"/>
  <c r="J23" i="9"/>
  <c r="G163" i="8" s="1"/>
  <c r="I163" i="8" s="1"/>
  <c r="G152" i="8"/>
  <c r="I152" i="8" s="1"/>
  <c r="J13" i="9"/>
  <c r="G34" i="18" s="1"/>
  <c r="H34" i="18" s="1"/>
  <c r="G151" i="8"/>
  <c r="I151" i="8" s="1"/>
  <c r="J8" i="9"/>
  <c r="G159" i="8" s="1"/>
  <c r="J9" i="9"/>
  <c r="G155" i="8" s="1"/>
  <c r="K135" i="9"/>
  <c r="K138" i="9" s="1"/>
  <c r="Q138" i="9" s="1"/>
  <c r="K44" i="9"/>
  <c r="Q44" i="9" s="1"/>
  <c r="L135" i="9"/>
  <c r="G39" i="17"/>
  <c r="H39" i="17" s="1"/>
  <c r="M39" i="17" s="1"/>
  <c r="J137" i="9"/>
  <c r="G86" i="8" s="1"/>
  <c r="I86" i="8" s="1"/>
  <c r="K49" i="9"/>
  <c r="Q49" i="9" s="1"/>
  <c r="L51" i="9"/>
  <c r="L54" i="9" s="1"/>
  <c r="Q54" i="9" s="1"/>
  <c r="P35" i="10"/>
  <c r="O35" i="10" s="1"/>
  <c r="L40" i="9"/>
  <c r="Q40" i="9" s="1"/>
  <c r="G168" i="8"/>
  <c r="I168" i="8" s="1"/>
  <c r="K43" i="9"/>
  <c r="Q43" i="9" s="1"/>
  <c r="J53" i="9"/>
  <c r="J89" i="9"/>
  <c r="G22" i="8" s="1"/>
  <c r="Q172" i="9"/>
  <c r="J115" i="9"/>
  <c r="G109" i="8" s="1"/>
  <c r="G11" i="17"/>
  <c r="H11" i="17" s="1"/>
  <c r="M11" i="17" s="1"/>
  <c r="G165" i="8"/>
  <c r="I165" i="8" s="1"/>
  <c r="K42" i="9"/>
  <c r="Q42" i="9" s="1"/>
  <c r="G169" i="8"/>
  <c r="I169" i="8" s="1"/>
  <c r="K48" i="9"/>
  <c r="Q48" i="9" s="1"/>
  <c r="K51" i="9"/>
  <c r="H33" i="12" s="1"/>
  <c r="G33" i="12"/>
  <c r="K45" i="9"/>
  <c r="Q45" i="9" s="1"/>
  <c r="K50" i="9"/>
  <c r="T50" i="9" s="1"/>
  <c r="J15" i="15"/>
  <c r="L126" i="9"/>
  <c r="P20" i="26"/>
  <c r="Q190" i="9"/>
  <c r="E151" i="8"/>
  <c r="J114" i="9"/>
  <c r="G16" i="8" s="1"/>
  <c r="K110" i="9"/>
  <c r="K117" i="9" s="1"/>
  <c r="J113" i="9"/>
  <c r="G66" i="8" s="1"/>
  <c r="P10" i="26"/>
  <c r="L110" i="9"/>
  <c r="J116" i="9"/>
  <c r="G81" i="8" s="1"/>
  <c r="G128" i="8"/>
  <c r="I128" i="8" s="1"/>
  <c r="P9" i="26"/>
  <c r="O9" i="26" s="1"/>
  <c r="J112" i="9"/>
  <c r="G98" i="8" s="1"/>
  <c r="T56" i="9"/>
  <c r="H10" i="16"/>
  <c r="J10" i="16" s="1"/>
  <c r="M10" i="16" s="1"/>
  <c r="J111" i="9"/>
  <c r="G40" i="8" s="1"/>
  <c r="J11" i="9"/>
  <c r="Q191" i="9"/>
  <c r="K7" i="9"/>
  <c r="T7" i="9" s="1"/>
  <c r="J37" i="9"/>
  <c r="E108" i="10"/>
  <c r="J14" i="15"/>
  <c r="L7" i="9"/>
  <c r="H77" i="12"/>
  <c r="L77" i="12" s="1"/>
  <c r="K72" i="9"/>
  <c r="T72" i="9" s="1"/>
  <c r="L72" i="9"/>
  <c r="H43" i="8"/>
  <c r="F165" i="8"/>
  <c r="J38" i="9"/>
  <c r="G37" i="18" s="1"/>
  <c r="H37" i="18" s="1"/>
  <c r="H28" i="8"/>
  <c r="E169" i="8"/>
  <c r="L31" i="9"/>
  <c r="K126" i="9"/>
  <c r="T126" i="9" s="1"/>
  <c r="P37" i="26"/>
  <c r="H76" i="17"/>
  <c r="E76" i="10"/>
  <c r="F76" i="3" s="1"/>
  <c r="D171" i="8"/>
  <c r="H171" i="8" s="1"/>
  <c r="F169" i="8"/>
  <c r="H86" i="12"/>
  <c r="K31" i="9"/>
  <c r="T31" i="9" s="1"/>
  <c r="E171" i="8"/>
  <c r="P13" i="26"/>
  <c r="J165" i="8"/>
  <c r="D151" i="8"/>
  <c r="H151" i="8" s="1"/>
  <c r="J169" i="8"/>
  <c r="Q176" i="9"/>
  <c r="H54" i="8"/>
  <c r="P34" i="26"/>
  <c r="O34" i="26" s="1"/>
  <c r="D165" i="8"/>
  <c r="H165" i="8" s="1"/>
  <c r="F151" i="8"/>
  <c r="G7" i="17"/>
  <c r="H7" i="17" s="1"/>
  <c r="M7" i="17" s="1"/>
  <c r="H79" i="17"/>
  <c r="K85" i="9"/>
  <c r="K89" i="9" s="1"/>
  <c r="F171" i="8"/>
  <c r="L85" i="9"/>
  <c r="P14" i="10"/>
  <c r="O14" i="10" s="1"/>
  <c r="H3" i="8"/>
  <c r="Q177" i="9"/>
  <c r="Q183" i="9"/>
  <c r="I31" i="8"/>
  <c r="H92" i="8"/>
  <c r="H72" i="8"/>
  <c r="P6" i="26"/>
  <c r="O6" i="26" s="1"/>
  <c r="B6" i="26" s="1"/>
  <c r="H26" i="8"/>
  <c r="P10" i="10"/>
  <c r="O10" i="10" s="1"/>
  <c r="D176" i="8"/>
  <c r="H176" i="8" s="1"/>
  <c r="J168" i="8"/>
  <c r="P38" i="10"/>
  <c r="O38" i="10" s="1"/>
  <c r="P28" i="26"/>
  <c r="O28" i="26" s="1"/>
  <c r="D130" i="10"/>
  <c r="E22" i="10"/>
  <c r="F19" i="3" s="1"/>
  <c r="I179" i="8"/>
  <c r="J86" i="9"/>
  <c r="G54" i="8" s="1"/>
  <c r="J87" i="9"/>
  <c r="G103" i="8" s="1"/>
  <c r="J90" i="9"/>
  <c r="G30" i="8" s="1"/>
  <c r="J39" i="9"/>
  <c r="E99" i="10"/>
  <c r="D106" i="10"/>
  <c r="P11" i="10"/>
  <c r="O11" i="10" s="1"/>
  <c r="H31" i="8"/>
  <c r="G9" i="17"/>
  <c r="H9" i="17" s="1"/>
  <c r="M9" i="17" s="1"/>
  <c r="G32" i="17"/>
  <c r="H32" i="17" s="1"/>
  <c r="M32" i="17" s="1"/>
  <c r="K41" i="9"/>
  <c r="Q41" i="9" s="1"/>
  <c r="K46" i="9"/>
  <c r="Q46" i="9" s="1"/>
  <c r="G8" i="8"/>
  <c r="I8" i="8" s="1"/>
  <c r="J91" i="9"/>
  <c r="G175" i="8" s="1"/>
  <c r="I175" i="8" s="1"/>
  <c r="K47" i="9"/>
  <c r="Q47" i="9" s="1"/>
  <c r="J88" i="9"/>
  <c r="G26" i="8" s="1"/>
  <c r="E41" i="10"/>
  <c r="F39" i="3" s="1"/>
  <c r="I63" i="8"/>
  <c r="J54" i="9"/>
  <c r="K36" i="9"/>
  <c r="T36" i="9" s="1"/>
  <c r="L10" i="9"/>
  <c r="I24" i="12" s="1"/>
  <c r="F168" i="8"/>
  <c r="I88" i="8"/>
  <c r="H6" i="8"/>
  <c r="C6" i="10"/>
  <c r="E117" i="10"/>
  <c r="P39" i="26"/>
  <c r="P30" i="26"/>
  <c r="D95" i="10"/>
  <c r="P32" i="26"/>
  <c r="H50" i="8"/>
  <c r="H2" i="8"/>
  <c r="J176" i="8"/>
  <c r="P94" i="10" s="1"/>
  <c r="O94" i="10" s="1"/>
  <c r="H5" i="8"/>
  <c r="H48" i="8"/>
  <c r="G29" i="12"/>
  <c r="J11" i="15"/>
  <c r="I173" i="8"/>
  <c r="G180" i="8"/>
  <c r="I180" i="8" s="1"/>
  <c r="H4" i="8"/>
  <c r="H20" i="8"/>
  <c r="D108" i="10"/>
  <c r="H40" i="8"/>
  <c r="G36" i="17"/>
  <c r="H36" i="17" s="1"/>
  <c r="M36" i="17" s="1"/>
  <c r="K10" i="9"/>
  <c r="K12" i="9" s="1"/>
  <c r="J12" i="9"/>
  <c r="K92" i="9"/>
  <c r="T92" i="9" s="1"/>
  <c r="D131" i="10"/>
  <c r="D168" i="8"/>
  <c r="H168" i="8" s="1"/>
  <c r="E85" i="10"/>
  <c r="P14" i="26"/>
  <c r="E71" i="10"/>
  <c r="E110" i="10"/>
  <c r="D111" i="10"/>
  <c r="H18" i="8"/>
  <c r="E176" i="8"/>
  <c r="C106" i="10" s="1"/>
  <c r="F73" i="12"/>
  <c r="F26" i="17"/>
  <c r="L100" i="9"/>
  <c r="G51" i="17"/>
  <c r="H51" i="17" s="1"/>
  <c r="M51" i="17" s="1"/>
  <c r="J102" i="9"/>
  <c r="J103" i="9"/>
  <c r="J106" i="9"/>
  <c r="J105" i="9"/>
  <c r="J107" i="9"/>
  <c r="J101" i="9"/>
  <c r="G15" i="17"/>
  <c r="H15" i="17" s="1"/>
  <c r="M15" i="17" s="1"/>
  <c r="J108" i="9"/>
  <c r="G126" i="8"/>
  <c r="I126" i="8" s="1"/>
  <c r="J104" i="9"/>
  <c r="K100" i="9"/>
  <c r="H47" i="12" s="1"/>
  <c r="J109" i="9"/>
  <c r="H101" i="8"/>
  <c r="H64" i="8"/>
  <c r="C46" i="10"/>
  <c r="P6" i="10"/>
  <c r="O6" i="10" s="1"/>
  <c r="P7" i="26"/>
  <c r="E129" i="8"/>
  <c r="D129" i="8"/>
  <c r="H129" i="8" s="1"/>
  <c r="F129" i="8"/>
  <c r="J129" i="8"/>
  <c r="E84" i="10"/>
  <c r="E116" i="10"/>
  <c r="E53" i="10"/>
  <c r="F50" i="3" s="1"/>
  <c r="E107" i="10"/>
  <c r="D178" i="8"/>
  <c r="H178" i="8" s="1"/>
  <c r="F178" i="8"/>
  <c r="E178" i="8"/>
  <c r="J178" i="8"/>
  <c r="H114" i="8"/>
  <c r="D88" i="10"/>
  <c r="E79" i="10"/>
  <c r="F77" i="3" s="1"/>
  <c r="D90" i="10"/>
  <c r="E82" i="10"/>
  <c r="F80" i="3" s="1"/>
  <c r="D91" i="10"/>
  <c r="D107" i="10"/>
  <c r="I127" i="8"/>
  <c r="C28" i="10"/>
  <c r="H106" i="8"/>
  <c r="H98" i="8"/>
  <c r="G153" i="8"/>
  <c r="I153" i="8" s="1"/>
  <c r="K15" i="9"/>
  <c r="T15" i="9" s="1"/>
  <c r="E101" i="10"/>
  <c r="D122" i="10"/>
  <c r="E94" i="10"/>
  <c r="E60" i="10"/>
  <c r="F59" i="3" s="1"/>
  <c r="D99" i="10"/>
  <c r="D115" i="10"/>
  <c r="I139" i="8"/>
  <c r="H109" i="8"/>
  <c r="H71" i="8"/>
  <c r="D128" i="10"/>
  <c r="D70" i="10"/>
  <c r="D87" i="10"/>
  <c r="D103" i="10"/>
  <c r="D119" i="10"/>
  <c r="H120" i="8"/>
  <c r="H88" i="8"/>
  <c r="H70" i="8"/>
  <c r="H49" i="8"/>
  <c r="H45" i="8"/>
  <c r="Q167" i="9"/>
  <c r="J172" i="8"/>
  <c r="D172" i="8"/>
  <c r="H172" i="8" s="1"/>
  <c r="E172" i="8"/>
  <c r="F172" i="8"/>
  <c r="E112" i="10"/>
  <c r="E103" i="10"/>
  <c r="E80" i="10"/>
  <c r="F78" i="3" s="1"/>
  <c r="H87" i="8"/>
  <c r="H73" i="8"/>
  <c r="H52" i="8"/>
  <c r="H24" i="8"/>
  <c r="H8" i="8"/>
  <c r="E77" i="10"/>
  <c r="F74" i="3" s="1"/>
  <c r="E24" i="10"/>
  <c r="F22" i="3" s="1"/>
  <c r="P9" i="10"/>
  <c r="O9" i="10" s="1"/>
  <c r="H51" i="8"/>
  <c r="H19" i="8"/>
  <c r="I50" i="8"/>
  <c r="H46" i="8"/>
  <c r="I69" i="8"/>
  <c r="I34" i="8"/>
  <c r="H69" i="8"/>
  <c r="H27" i="8"/>
  <c r="H86" i="8"/>
  <c r="H89" i="8"/>
  <c r="I35" i="8"/>
  <c r="I89" i="8"/>
  <c r="H102" i="8"/>
  <c r="I123" i="8"/>
  <c r="I112" i="8"/>
  <c r="I84" i="8"/>
  <c r="E97" i="10"/>
  <c r="D102" i="10"/>
  <c r="E122" i="10"/>
  <c r="D71" i="10"/>
  <c r="E127" i="10"/>
  <c r="D116" i="10"/>
  <c r="D84" i="10"/>
  <c r="E47" i="10"/>
  <c r="F45" i="3" s="1"/>
  <c r="H21" i="8"/>
  <c r="H10" i="8"/>
  <c r="E88" i="10"/>
  <c r="H35" i="8"/>
  <c r="Q179" i="9"/>
  <c r="T179" i="9"/>
  <c r="H56" i="8"/>
  <c r="H115" i="8"/>
  <c r="H42" i="8"/>
  <c r="H84" i="8"/>
  <c r="I32" i="8"/>
  <c r="I33" i="8"/>
  <c r="I46" i="8"/>
  <c r="I124" i="8"/>
  <c r="I125" i="8"/>
  <c r="I171" i="8"/>
  <c r="I78" i="8"/>
  <c r="L92" i="9"/>
  <c r="E115" i="10"/>
  <c r="E92" i="10"/>
  <c r="P70" i="10"/>
  <c r="O70" i="10" s="1"/>
  <c r="F152" i="8"/>
  <c r="E152" i="8"/>
  <c r="D152" i="8"/>
  <c r="H152" i="8" s="1"/>
  <c r="J152" i="8"/>
  <c r="H107" i="8"/>
  <c r="H99" i="8"/>
  <c r="H91" i="8"/>
  <c r="H85" i="8"/>
  <c r="H78" i="8"/>
  <c r="H63" i="8"/>
  <c r="I115" i="8"/>
  <c r="H47" i="8"/>
  <c r="H39" i="8"/>
  <c r="D120" i="10"/>
  <c r="H116" i="8"/>
  <c r="H103" i="8"/>
  <c r="E36" i="10"/>
  <c r="F34" i="3" s="1"/>
  <c r="E56" i="10"/>
  <c r="F55" i="3" s="1"/>
  <c r="C71" i="10"/>
  <c r="E93" i="10"/>
  <c r="D98" i="10"/>
  <c r="E109" i="10"/>
  <c r="D114" i="10"/>
  <c r="D125" i="10"/>
  <c r="E23" i="10"/>
  <c r="F21" i="3" s="1"/>
  <c r="E74" i="10"/>
  <c r="F75" i="3" s="1"/>
  <c r="E86" i="10"/>
  <c r="E102" i="10"/>
  <c r="E118" i="10"/>
  <c r="E129" i="10"/>
  <c r="D85" i="10"/>
  <c r="D89" i="10"/>
  <c r="D93" i="10"/>
  <c r="D97" i="10"/>
  <c r="D101" i="10"/>
  <c r="D105" i="10"/>
  <c r="D109" i="10"/>
  <c r="D113" i="10"/>
  <c r="D117" i="10"/>
  <c r="D121" i="10"/>
  <c r="D126" i="10"/>
  <c r="D92" i="10"/>
  <c r="E81" i="10"/>
  <c r="F79" i="3" s="1"/>
  <c r="E70" i="10"/>
  <c r="H90" i="8"/>
  <c r="H83" i="8"/>
  <c r="H68" i="8"/>
  <c r="H62" i="8"/>
  <c r="H44" i="8"/>
  <c r="H25" i="8"/>
  <c r="H9" i="8"/>
  <c r="I113" i="8"/>
  <c r="E119" i="10"/>
  <c r="E96" i="10"/>
  <c r="E87" i="10"/>
  <c r="J170" i="8"/>
  <c r="D170" i="8"/>
  <c r="H170" i="8" s="1"/>
  <c r="F170" i="8"/>
  <c r="E170" i="8"/>
  <c r="H118" i="8"/>
  <c r="H96" i="8"/>
  <c r="H93" i="8"/>
  <c r="H74" i="8"/>
  <c r="H61" i="8"/>
  <c r="H12" i="8"/>
  <c r="H7" i="8"/>
  <c r="D112" i="10"/>
  <c r="H80" i="8"/>
  <c r="H23" i="8"/>
  <c r="F69" i="17"/>
  <c r="F76" i="12"/>
  <c r="H14" i="8"/>
  <c r="I94" i="8"/>
  <c r="I114" i="8"/>
  <c r="H53" i="8"/>
  <c r="H100" i="8"/>
  <c r="H79" i="8"/>
  <c r="I118" i="8"/>
  <c r="I164" i="8"/>
  <c r="E126" i="8"/>
  <c r="F126" i="8"/>
  <c r="J126" i="8"/>
  <c r="D126" i="8"/>
  <c r="H126" i="8" s="1"/>
  <c r="I119" i="8"/>
  <c r="D104" i="10"/>
  <c r="E75" i="10"/>
  <c r="F73" i="3" s="1"/>
  <c r="D86" i="10"/>
  <c r="E113" i="10"/>
  <c r="D118" i="10"/>
  <c r="D124" i="10"/>
  <c r="D129" i="10"/>
  <c r="E78" i="10"/>
  <c r="F53" i="3" s="1"/>
  <c r="E90" i="10"/>
  <c r="E106" i="10"/>
  <c r="E61" i="10"/>
  <c r="F60" i="3" s="1"/>
  <c r="E124" i="10"/>
  <c r="E128" i="10"/>
  <c r="D167" i="8"/>
  <c r="H167" i="8" s="1"/>
  <c r="J167" i="8"/>
  <c r="E167" i="8"/>
  <c r="F167" i="8"/>
  <c r="H75" i="8"/>
  <c r="H30" i="8"/>
  <c r="E120" i="10"/>
  <c r="E111" i="10"/>
  <c r="H117" i="8"/>
  <c r="H82" i="8"/>
  <c r="H65" i="8"/>
  <c r="H34" i="8"/>
  <c r="H17" i="8"/>
  <c r="E131" i="10"/>
  <c r="D96" i="10"/>
  <c r="I130" i="8"/>
  <c r="I120" i="8"/>
  <c r="F75" i="12"/>
  <c r="F28" i="17"/>
  <c r="I131" i="8"/>
  <c r="G24" i="12"/>
  <c r="H70" i="17"/>
  <c r="H21" i="17"/>
  <c r="I129" i="8"/>
  <c r="I61" i="8"/>
  <c r="I135" i="8"/>
  <c r="D123" i="10"/>
  <c r="E100" i="10"/>
  <c r="E91" i="10"/>
  <c r="E133" i="8"/>
  <c r="F133" i="8"/>
  <c r="J133" i="8"/>
  <c r="D133" i="8"/>
  <c r="H133" i="8" s="1"/>
  <c r="H110" i="8"/>
  <c r="H38" i="8"/>
  <c r="F180" i="8"/>
  <c r="D180" i="8"/>
  <c r="H180" i="8" s="1"/>
  <c r="J180" i="8"/>
  <c r="E180" i="8"/>
  <c r="I117" i="8"/>
  <c r="H29" i="8"/>
  <c r="P71" i="10"/>
  <c r="O71" i="10" s="1"/>
  <c r="E25" i="10"/>
  <c r="F23" i="3" s="1"/>
  <c r="H58" i="8"/>
  <c r="H15" i="8"/>
  <c r="E64" i="10"/>
  <c r="F63" i="3" s="1"/>
  <c r="E83" i="10"/>
  <c r="E89" i="10"/>
  <c r="D94" i="10"/>
  <c r="E105" i="10"/>
  <c r="D110" i="10"/>
  <c r="E121" i="10"/>
  <c r="P11" i="26"/>
  <c r="E30" i="10"/>
  <c r="F27" i="3" s="1"/>
  <c r="C70" i="10"/>
  <c r="E98" i="10"/>
  <c r="E114" i="10"/>
  <c r="E125" i="10"/>
  <c r="C11" i="10"/>
  <c r="E34" i="10"/>
  <c r="F31" i="3" s="1"/>
  <c r="E126" i="10"/>
  <c r="E130" i="10"/>
  <c r="D100" i="10"/>
  <c r="E7" i="10"/>
  <c r="F3" i="3" s="1"/>
  <c r="H119" i="8"/>
  <c r="H112" i="8"/>
  <c r="H111" i="8"/>
  <c r="H95" i="8"/>
  <c r="H76" i="8"/>
  <c r="H67" i="8"/>
  <c r="H13" i="8"/>
  <c r="H60" i="8"/>
  <c r="H22" i="8"/>
  <c r="H113" i="8"/>
  <c r="H105" i="8"/>
  <c r="H41" i="8"/>
  <c r="H37" i="8"/>
  <c r="H57" i="8"/>
  <c r="G57" i="8"/>
  <c r="K182" i="9"/>
  <c r="D127" i="10"/>
  <c r="E104" i="10"/>
  <c r="E95" i="10"/>
  <c r="D83" i="10"/>
  <c r="I132" i="8"/>
  <c r="H97" i="8"/>
  <c r="H94" i="8"/>
  <c r="H81" i="8"/>
  <c r="H66" i="8"/>
  <c r="H59" i="8"/>
  <c r="H36" i="8"/>
  <c r="H32" i="8"/>
  <c r="H16" i="8"/>
  <c r="E123" i="10"/>
  <c r="H104" i="8"/>
  <c r="I170" i="8"/>
  <c r="I134" i="8"/>
  <c r="I3" i="8"/>
  <c r="I116" i="8"/>
  <c r="H77" i="8"/>
  <c r="H33" i="8"/>
  <c r="H108" i="8"/>
  <c r="H55" i="8"/>
  <c r="H11" i="8"/>
  <c r="I52" i="8"/>
  <c r="L182" i="9"/>
  <c r="L146" i="9"/>
  <c r="Q146" i="9" s="1"/>
  <c r="Q174" i="9"/>
  <c r="L150" i="9"/>
  <c r="K150" i="9"/>
  <c r="K149" i="9"/>
  <c r="T149" i="9" s="1"/>
  <c r="Q147" i="9"/>
  <c r="E52" i="10"/>
  <c r="F52" i="3" s="1"/>
  <c r="Q161" i="9"/>
  <c r="E45" i="10"/>
  <c r="F42" i="3" s="1"/>
  <c r="I59" i="8"/>
  <c r="G148" i="8"/>
  <c r="I148" i="8" s="1"/>
  <c r="L189" i="9"/>
  <c r="K189" i="9"/>
  <c r="H81" i="12"/>
  <c r="L81" i="12" s="1"/>
  <c r="G34" i="12"/>
  <c r="E67" i="10"/>
  <c r="F66" i="3" s="1"/>
  <c r="G95" i="8"/>
  <c r="K148" i="9"/>
  <c r="L148" i="9"/>
  <c r="I29" i="12"/>
  <c r="L149" i="9"/>
  <c r="Q160" i="9"/>
  <c r="T160" i="9"/>
  <c r="H67" i="12"/>
  <c r="T59" i="9"/>
  <c r="Q59" i="9"/>
  <c r="E32" i="10"/>
  <c r="F29" i="3" s="1"/>
  <c r="I48" i="8"/>
  <c r="H78" i="12"/>
  <c r="T165" i="9"/>
  <c r="J83" i="17"/>
  <c r="G88" i="12"/>
  <c r="G137" i="8"/>
  <c r="I137" i="8" s="1"/>
  <c r="K184" i="9"/>
  <c r="L184" i="9"/>
  <c r="I88" i="12" s="1"/>
  <c r="H10" i="15"/>
  <c r="M10" i="15" s="1"/>
  <c r="H68" i="12"/>
  <c r="L68" i="12" s="1"/>
  <c r="K152" i="9"/>
  <c r="T151" i="9"/>
  <c r="K153" i="9"/>
  <c r="Q151" i="9"/>
  <c r="E28" i="10"/>
  <c r="F26" i="3" s="1"/>
  <c r="I44" i="8"/>
  <c r="T58" i="9"/>
  <c r="H85" i="17"/>
  <c r="G140" i="8"/>
  <c r="I140" i="8" s="1"/>
  <c r="H84" i="17"/>
  <c r="G91" i="12"/>
  <c r="K187" i="9"/>
  <c r="G147" i="8"/>
  <c r="I147" i="8" s="1"/>
  <c r="L187" i="9"/>
  <c r="I91" i="12" s="1"/>
  <c r="K145" i="9"/>
  <c r="G7" i="8"/>
  <c r="L145" i="9"/>
  <c r="I45" i="8"/>
  <c r="E62" i="10"/>
  <c r="F61" i="3" s="1"/>
  <c r="I90" i="8"/>
  <c r="G11" i="16"/>
  <c r="H11" i="16" s="1"/>
  <c r="J11" i="16" s="1"/>
  <c r="M11" i="16" s="1"/>
  <c r="G70" i="12"/>
  <c r="G12" i="15"/>
  <c r="H12" i="15" s="1"/>
  <c r="M12" i="15" s="1"/>
  <c r="G43" i="8"/>
  <c r="L153" i="9"/>
  <c r="I70" i="12" s="1"/>
  <c r="G65" i="12"/>
  <c r="L142" i="9"/>
  <c r="I65" i="12" s="1"/>
  <c r="G7" i="16"/>
  <c r="H7" i="16" s="1"/>
  <c r="J7" i="16" s="1"/>
  <c r="M7" i="16" s="1"/>
  <c r="G12" i="8"/>
  <c r="G7" i="15"/>
  <c r="H7" i="15" s="1"/>
  <c r="G45" i="17"/>
  <c r="H45" i="17" s="1"/>
  <c r="G41" i="12"/>
  <c r="G55" i="8"/>
  <c r="G46" i="17"/>
  <c r="H46" i="17" s="1"/>
  <c r="G42" i="12"/>
  <c r="G104" i="8"/>
  <c r="E17" i="10"/>
  <c r="F14" i="3" s="1"/>
  <c r="I19" i="8"/>
  <c r="E54" i="10"/>
  <c r="F51" i="3" s="1"/>
  <c r="G75" i="12"/>
  <c r="G28" i="17"/>
  <c r="G5" i="8"/>
  <c r="K158" i="9"/>
  <c r="Q175" i="9"/>
  <c r="T175" i="9"/>
  <c r="E10" i="10"/>
  <c r="I6" i="8"/>
  <c r="G2" i="8"/>
  <c r="L58" i="9"/>
  <c r="I39" i="12" s="1"/>
  <c r="E44" i="10"/>
  <c r="F41" i="3" s="1"/>
  <c r="I62" i="8"/>
  <c r="H72" i="12"/>
  <c r="T173" i="9"/>
  <c r="G76" i="12"/>
  <c r="L159" i="9"/>
  <c r="I76" i="12" s="1"/>
  <c r="K159" i="9"/>
  <c r="G85" i="8"/>
  <c r="Q180" i="9"/>
  <c r="L86" i="12" l="1"/>
  <c r="L72" i="12"/>
  <c r="L84" i="12"/>
  <c r="L78" i="12"/>
  <c r="L67" i="12"/>
  <c r="L66" i="12"/>
  <c r="L74" i="12"/>
  <c r="L87" i="12"/>
  <c r="L39" i="12"/>
  <c r="J11" i="18"/>
  <c r="J34" i="18"/>
  <c r="M34" i="18"/>
  <c r="J61" i="18"/>
  <c r="M61" i="18"/>
  <c r="J73" i="18"/>
  <c r="M73" i="18"/>
  <c r="J59" i="18"/>
  <c r="M59" i="18"/>
  <c r="J71" i="18"/>
  <c r="M71" i="18"/>
  <c r="J68" i="18"/>
  <c r="M68" i="18"/>
  <c r="J69" i="18"/>
  <c r="M69" i="18"/>
  <c r="M21" i="18"/>
  <c r="J21" i="18"/>
  <c r="M24" i="18"/>
  <c r="J24" i="18"/>
  <c r="J67" i="18"/>
  <c r="M67" i="18"/>
  <c r="J44" i="18"/>
  <c r="M44" i="18"/>
  <c r="J28" i="18"/>
  <c r="M28" i="18"/>
  <c r="J82" i="18"/>
  <c r="M82" i="18"/>
  <c r="J72" i="18"/>
  <c r="M72" i="18"/>
  <c r="J39" i="18"/>
  <c r="M39" i="18"/>
  <c r="J51" i="18"/>
  <c r="M51" i="18"/>
  <c r="M23" i="18"/>
  <c r="J23" i="18"/>
  <c r="M13" i="18"/>
  <c r="J13" i="18"/>
  <c r="J88" i="18"/>
  <c r="M88" i="18"/>
  <c r="J9" i="18"/>
  <c r="J37" i="18"/>
  <c r="M37" i="18"/>
  <c r="J43" i="18"/>
  <c r="M43" i="18"/>
  <c r="J81" i="18"/>
  <c r="M81" i="18"/>
  <c r="J79" i="18"/>
  <c r="M79" i="18"/>
  <c r="J80" i="18"/>
  <c r="M80" i="18"/>
  <c r="J66" i="18"/>
  <c r="M66" i="18"/>
  <c r="M18" i="18"/>
  <c r="J18" i="18"/>
  <c r="J42" i="18"/>
  <c r="M42" i="18"/>
  <c r="J74" i="18"/>
  <c r="M74" i="18"/>
  <c r="J36" i="18"/>
  <c r="M36" i="18"/>
  <c r="J15" i="18"/>
  <c r="C19" i="15"/>
  <c r="C16" i="16"/>
  <c r="C43" i="16"/>
  <c r="C18" i="15"/>
  <c r="G58" i="17"/>
  <c r="H58" i="17" s="1"/>
  <c r="G58" i="18"/>
  <c r="H58" i="18" s="1"/>
  <c r="K57" i="9"/>
  <c r="T57" i="9" s="1"/>
  <c r="H37" i="12"/>
  <c r="L37" i="12" s="1"/>
  <c r="G149" i="8"/>
  <c r="G50" i="18"/>
  <c r="H50" i="18" s="1"/>
  <c r="G60" i="17"/>
  <c r="H60" i="17" s="1"/>
  <c r="G60" i="18"/>
  <c r="H60" i="18" s="1"/>
  <c r="G145" i="8"/>
  <c r="G64" i="18"/>
  <c r="H64" i="18" s="1"/>
  <c r="H83" i="12"/>
  <c r="L83" i="12" s="1"/>
  <c r="L39" i="9"/>
  <c r="I32" i="12" s="1"/>
  <c r="L32" i="12" s="1"/>
  <c r="L37" i="9"/>
  <c r="I30" i="12" s="1"/>
  <c r="L30" i="12" s="1"/>
  <c r="G17" i="17"/>
  <c r="H17" i="17" s="1"/>
  <c r="M17" i="17" s="1"/>
  <c r="G17" i="18"/>
  <c r="H17" i="18" s="1"/>
  <c r="G39" i="8"/>
  <c r="G52" i="18"/>
  <c r="H52" i="18" s="1"/>
  <c r="G50" i="12"/>
  <c r="G53" i="18"/>
  <c r="H53" i="18" s="1"/>
  <c r="J32" i="18"/>
  <c r="G33" i="18"/>
  <c r="H33" i="18" s="1"/>
  <c r="G38" i="17"/>
  <c r="H38" i="17" s="1"/>
  <c r="M38" i="17" s="1"/>
  <c r="G38" i="18"/>
  <c r="H38" i="18" s="1"/>
  <c r="G35" i="12"/>
  <c r="G40" i="18"/>
  <c r="H40" i="18" s="1"/>
  <c r="G63" i="17"/>
  <c r="H63" i="17" s="1"/>
  <c r="M63" i="17" s="1"/>
  <c r="G63" i="18"/>
  <c r="H63" i="18" s="1"/>
  <c r="G19" i="18"/>
  <c r="H19" i="18" s="1"/>
  <c r="G25" i="8"/>
  <c r="E20" i="10" s="1"/>
  <c r="F17" i="3" s="1"/>
  <c r="G48" i="18"/>
  <c r="H48" i="18" s="1"/>
  <c r="J67" i="17"/>
  <c r="L188" i="9"/>
  <c r="I92" i="12" s="1"/>
  <c r="G87" i="18"/>
  <c r="H87" i="18" s="1"/>
  <c r="G87" i="17"/>
  <c r="H87" i="17" s="1"/>
  <c r="M87" i="17" s="1"/>
  <c r="G80" i="8"/>
  <c r="G56" i="18"/>
  <c r="H56" i="18" s="1"/>
  <c r="G49" i="12"/>
  <c r="G16" i="18"/>
  <c r="H16" i="18" s="1"/>
  <c r="G41" i="17"/>
  <c r="H41" i="17" s="1"/>
  <c r="M41" i="17" s="1"/>
  <c r="G41" i="18"/>
  <c r="H41" i="18" s="1"/>
  <c r="G21" i="8"/>
  <c r="I23" i="8" s="1"/>
  <c r="G47" i="18"/>
  <c r="H47" i="18" s="1"/>
  <c r="G61" i="12"/>
  <c r="G20" i="18"/>
  <c r="H20" i="18" s="1"/>
  <c r="G11" i="8"/>
  <c r="G12" i="18"/>
  <c r="H12" i="18" s="1"/>
  <c r="G55" i="12"/>
  <c r="G57" i="18"/>
  <c r="H57" i="18" s="1"/>
  <c r="G52" i="12"/>
  <c r="G54" i="18"/>
  <c r="H54" i="18" s="1"/>
  <c r="G25" i="12"/>
  <c r="G8" i="18"/>
  <c r="H8" i="18" s="1"/>
  <c r="G69" i="17"/>
  <c r="H69" i="17" s="1"/>
  <c r="L158" i="9"/>
  <c r="I75" i="12" s="1"/>
  <c r="T171" i="9"/>
  <c r="Q157" i="9"/>
  <c r="G12" i="17"/>
  <c r="H12" i="17" s="1"/>
  <c r="M12" i="17" s="1"/>
  <c r="I31" i="12"/>
  <c r="L31" i="12" s="1"/>
  <c r="Q166" i="9"/>
  <c r="G108" i="8"/>
  <c r="G55" i="18"/>
  <c r="H55" i="18" s="1"/>
  <c r="G10" i="17"/>
  <c r="H10" i="17" s="1"/>
  <c r="G10" i="18"/>
  <c r="H10" i="18" s="1"/>
  <c r="G110" i="8"/>
  <c r="G62" i="18"/>
  <c r="H62" i="18" s="1"/>
  <c r="G73" i="12"/>
  <c r="G26" i="18"/>
  <c r="H26" i="18" s="1"/>
  <c r="Q163" i="9"/>
  <c r="G14" i="17"/>
  <c r="H14" i="17" s="1"/>
  <c r="M14" i="17" s="1"/>
  <c r="G14" i="18"/>
  <c r="H14" i="18" s="1"/>
  <c r="G86" i="18"/>
  <c r="H86" i="18" s="1"/>
  <c r="G86" i="17"/>
  <c r="H86" i="17" s="1"/>
  <c r="M86" i="17" s="1"/>
  <c r="G25" i="17"/>
  <c r="H25" i="17" s="1"/>
  <c r="M25" i="17" s="1"/>
  <c r="G25" i="18"/>
  <c r="H25" i="18" s="1"/>
  <c r="G45" i="12"/>
  <c r="G49" i="18"/>
  <c r="H49" i="18" s="1"/>
  <c r="J70" i="17"/>
  <c r="M70" i="17"/>
  <c r="J17" i="17"/>
  <c r="J10" i="17"/>
  <c r="M10" i="17"/>
  <c r="J63" i="17"/>
  <c r="J60" i="17"/>
  <c r="M60" i="17"/>
  <c r="J84" i="17"/>
  <c r="M84" i="17"/>
  <c r="J12" i="17"/>
  <c r="J38" i="17"/>
  <c r="J25" i="17"/>
  <c r="J81" i="17"/>
  <c r="M81" i="17"/>
  <c r="J58" i="17"/>
  <c r="M58" i="17"/>
  <c r="J79" i="17"/>
  <c r="M79" i="17"/>
  <c r="J76" i="17"/>
  <c r="M76" i="17"/>
  <c r="J49" i="17"/>
  <c r="M49" i="17"/>
  <c r="J77" i="17"/>
  <c r="M77" i="17"/>
  <c r="J82" i="17"/>
  <c r="M82" i="17"/>
  <c r="J75" i="17"/>
  <c r="M75" i="17"/>
  <c r="J46" i="17"/>
  <c r="M46" i="17"/>
  <c r="J41" i="17"/>
  <c r="J85" i="17"/>
  <c r="M85" i="17"/>
  <c r="J45" i="17"/>
  <c r="M45" i="17"/>
  <c r="J21" i="17"/>
  <c r="M21" i="17"/>
  <c r="J14" i="17"/>
  <c r="J80" i="17"/>
  <c r="M80" i="17"/>
  <c r="J9" i="16"/>
  <c r="I7" i="15"/>
  <c r="J7" i="15" s="1"/>
  <c r="M7" i="15"/>
  <c r="J8" i="15"/>
  <c r="J12" i="15"/>
  <c r="T174" i="9"/>
  <c r="E8" i="10"/>
  <c r="F4" i="3" s="1"/>
  <c r="I87" i="8"/>
  <c r="K188" i="9"/>
  <c r="T188" i="9" s="1"/>
  <c r="G92" i="12"/>
  <c r="Q144" i="9"/>
  <c r="L156" i="9"/>
  <c r="I73" i="12" s="1"/>
  <c r="T163" i="9"/>
  <c r="E40" i="10"/>
  <c r="F38" i="3" s="1"/>
  <c r="T157" i="9"/>
  <c r="G38" i="12"/>
  <c r="E51" i="10"/>
  <c r="F49" i="3" s="1"/>
  <c r="G26" i="17"/>
  <c r="H26" i="17" s="1"/>
  <c r="Q170" i="9"/>
  <c r="Q178" i="9"/>
  <c r="G49" i="8"/>
  <c r="E33" i="10" s="1"/>
  <c r="F30" i="3" s="1"/>
  <c r="G39" i="12"/>
  <c r="K156" i="9"/>
  <c r="H73" i="12" s="1"/>
  <c r="H85" i="12"/>
  <c r="L85" i="12" s="1"/>
  <c r="I70" i="8"/>
  <c r="Q168" i="9"/>
  <c r="Q155" i="9"/>
  <c r="Q171" i="9"/>
  <c r="H80" i="12"/>
  <c r="L80" i="12" s="1"/>
  <c r="Q56" i="9"/>
  <c r="L57" i="9"/>
  <c r="I38" i="12" s="1"/>
  <c r="H79" i="12"/>
  <c r="L79" i="12" s="1"/>
  <c r="G122" i="8"/>
  <c r="I122" i="8" s="1"/>
  <c r="H71" i="12"/>
  <c r="L71" i="12" s="1"/>
  <c r="T181" i="9"/>
  <c r="G43" i="17"/>
  <c r="H43" i="17" s="1"/>
  <c r="Q165" i="9"/>
  <c r="Q181" i="9"/>
  <c r="P19" i="26"/>
  <c r="O19" i="26" s="1"/>
  <c r="T167" i="9"/>
  <c r="P17" i="26"/>
  <c r="P15" i="26"/>
  <c r="P17" i="10"/>
  <c r="O17" i="10" s="1"/>
  <c r="B28" i="10" s="1"/>
  <c r="P66" i="10"/>
  <c r="O66" i="10" s="1"/>
  <c r="P29" i="26"/>
  <c r="O29" i="26" s="1"/>
  <c r="G60" i="8"/>
  <c r="L169" i="9"/>
  <c r="K169" i="9"/>
  <c r="J225" i="9"/>
  <c r="L204" i="9"/>
  <c r="K204" i="9"/>
  <c r="H232" i="5"/>
  <c r="O232" i="5" s="1"/>
  <c r="O231" i="5"/>
  <c r="T120" i="9"/>
  <c r="B120" i="9"/>
  <c r="AA17" i="11"/>
  <c r="Q20" i="26"/>
  <c r="O20" i="26" s="1"/>
  <c r="Z18" i="11"/>
  <c r="L25" i="13"/>
  <c r="P40" i="26"/>
  <c r="E35" i="11"/>
  <c r="AA34" i="11"/>
  <c r="Z35" i="11"/>
  <c r="Q37" i="26"/>
  <c r="O37" i="26" s="1"/>
  <c r="L15" i="13"/>
  <c r="T76" i="9"/>
  <c r="B76" i="9"/>
  <c r="T70" i="9"/>
  <c r="B70" i="9"/>
  <c r="T64" i="9"/>
  <c r="B64" i="9"/>
  <c r="L16" i="16"/>
  <c r="B89" i="9"/>
  <c r="L19" i="15"/>
  <c r="T130" i="9"/>
  <c r="B130" i="9"/>
  <c r="T122" i="9"/>
  <c r="B122" i="9"/>
  <c r="Q24" i="26"/>
  <c r="O24" i="26" s="1"/>
  <c r="E22" i="11"/>
  <c r="AA21" i="11"/>
  <c r="Z22" i="11"/>
  <c r="L30" i="13"/>
  <c r="T26" i="9"/>
  <c r="B26" i="9"/>
  <c r="T128" i="9"/>
  <c r="B128" i="9"/>
  <c r="E50" i="10"/>
  <c r="F48" i="3" s="1"/>
  <c r="P26" i="26"/>
  <c r="T33" i="9"/>
  <c r="B33" i="9"/>
  <c r="T77" i="9"/>
  <c r="B77" i="9"/>
  <c r="T73" i="9"/>
  <c r="B73" i="9"/>
  <c r="Z8" i="11"/>
  <c r="Y8" i="11"/>
  <c r="E8" i="11"/>
  <c r="AA7" i="11"/>
  <c r="Q10" i="26"/>
  <c r="O10" i="26" s="1"/>
  <c r="L22" i="13"/>
  <c r="T53" i="9"/>
  <c r="B53" i="9"/>
  <c r="Y6" i="11"/>
  <c r="Q7" i="26"/>
  <c r="O7" i="26" s="1"/>
  <c r="Y5" i="11"/>
  <c r="AA4" i="11"/>
  <c r="Z5" i="11"/>
  <c r="L7" i="13"/>
  <c r="T38" i="9"/>
  <c r="B38" i="9"/>
  <c r="Q154" i="9"/>
  <c r="O30" i="26"/>
  <c r="M17" i="13"/>
  <c r="R17" i="13" s="1"/>
  <c r="L20" i="15"/>
  <c r="L17" i="16"/>
  <c r="B90" i="9"/>
  <c r="T94" i="9"/>
  <c r="B94" i="9"/>
  <c r="T68" i="9"/>
  <c r="B68" i="9"/>
  <c r="B96" i="9"/>
  <c r="H30" i="13" s="1"/>
  <c r="M30" i="13" s="1"/>
  <c r="T96" i="9"/>
  <c r="Y7" i="11"/>
  <c r="E28" i="11"/>
  <c r="AA27" i="11"/>
  <c r="Q30" i="26"/>
  <c r="Z28" i="11"/>
  <c r="L12" i="13"/>
  <c r="K31" i="7"/>
  <c r="K56" i="7" s="1"/>
  <c r="O185" i="9"/>
  <c r="O186" i="9"/>
  <c r="G136" i="8" s="1"/>
  <c r="I136" i="8" s="1"/>
  <c r="T143" i="9"/>
  <c r="G61" i="17"/>
  <c r="H61" i="17" s="1"/>
  <c r="L125" i="9"/>
  <c r="I64" i="12" s="1"/>
  <c r="L64" i="12" s="1"/>
  <c r="G63" i="12"/>
  <c r="Q164" i="9"/>
  <c r="G46" i="12"/>
  <c r="G60" i="12"/>
  <c r="G67" i="8"/>
  <c r="G58" i="12"/>
  <c r="G99" i="8"/>
  <c r="L123" i="9"/>
  <c r="I62" i="12" s="1"/>
  <c r="L62" i="12" s="1"/>
  <c r="E15" i="10"/>
  <c r="F11" i="3" s="1"/>
  <c r="G20" i="17"/>
  <c r="H20" i="17" s="1"/>
  <c r="N91" i="21"/>
  <c r="K80" i="9"/>
  <c r="T80" i="9" s="1"/>
  <c r="K81" i="9"/>
  <c r="T81" i="9" s="1"/>
  <c r="E49" i="23"/>
  <c r="F30" i="24" s="1"/>
  <c r="J30" i="24" s="1"/>
  <c r="G41" i="8"/>
  <c r="G82" i="8"/>
  <c r="I82" i="8" s="1"/>
  <c r="I20" i="8"/>
  <c r="G44" i="12"/>
  <c r="T118" i="9"/>
  <c r="G19" i="17"/>
  <c r="H19" i="17" s="1"/>
  <c r="M16" i="13"/>
  <c r="R16" i="13" s="1"/>
  <c r="I53" i="8"/>
  <c r="Q118" i="9"/>
  <c r="G17" i="8"/>
  <c r="G50" i="17"/>
  <c r="H50" i="17" s="1"/>
  <c r="G48" i="17"/>
  <c r="H48" i="17" s="1"/>
  <c r="L124" i="9"/>
  <c r="I63" i="12" s="1"/>
  <c r="L63" i="12" s="1"/>
  <c r="G59" i="12"/>
  <c r="Q143" i="9"/>
  <c r="K84" i="9"/>
  <c r="T84" i="9" s="1"/>
  <c r="K82" i="9"/>
  <c r="T82" i="9" s="1"/>
  <c r="K83" i="9"/>
  <c r="T83" i="9" s="1"/>
  <c r="L122" i="9"/>
  <c r="Q122" i="9" s="1"/>
  <c r="L119" i="9"/>
  <c r="Q119" i="9" s="1"/>
  <c r="L121" i="9"/>
  <c r="I60" i="12" s="1"/>
  <c r="L60" i="12" s="1"/>
  <c r="I57" i="12"/>
  <c r="L57" i="12" s="1"/>
  <c r="L83" i="9"/>
  <c r="L69" i="9"/>
  <c r="Q69" i="9" s="1"/>
  <c r="I103" i="8"/>
  <c r="L71" i="9"/>
  <c r="I46" i="12" s="1"/>
  <c r="L46" i="12" s="1"/>
  <c r="I40" i="12"/>
  <c r="G62" i="17"/>
  <c r="H62" i="17" s="1"/>
  <c r="L70" i="9"/>
  <c r="I45" i="12" s="1"/>
  <c r="L45" i="12" s="1"/>
  <c r="G62" i="12"/>
  <c r="G43" i="12"/>
  <c r="H40" i="12"/>
  <c r="K137" i="9"/>
  <c r="Q137" i="9" s="1"/>
  <c r="Q63" i="9"/>
  <c r="L82" i="9"/>
  <c r="G64" i="17"/>
  <c r="H64" i="17" s="1"/>
  <c r="G47" i="17"/>
  <c r="H47" i="17" s="1"/>
  <c r="L84" i="9"/>
  <c r="G64" i="12"/>
  <c r="K88" i="9"/>
  <c r="Q88" i="9" s="1"/>
  <c r="Q79" i="9"/>
  <c r="L80" i="9"/>
  <c r="E72" i="10"/>
  <c r="F69" i="3" s="1"/>
  <c r="I30" i="8"/>
  <c r="K32" i="7"/>
  <c r="L57" i="7" s="1"/>
  <c r="F45" i="7"/>
  <c r="H45" i="7" s="1"/>
  <c r="L20" i="7"/>
  <c r="H20" i="7"/>
  <c r="N20" i="7"/>
  <c r="K29" i="7"/>
  <c r="K54" i="7" s="1"/>
  <c r="K28" i="7"/>
  <c r="J29" i="7"/>
  <c r="K30" i="7"/>
  <c r="K33" i="7"/>
  <c r="J33" i="7"/>
  <c r="H33" i="7"/>
  <c r="J28" i="7"/>
  <c r="G160" i="8"/>
  <c r="I159" i="8" s="1"/>
  <c r="Q92" i="9"/>
  <c r="T41" i="9"/>
  <c r="I33" i="12"/>
  <c r="L33" i="12" s="1"/>
  <c r="P18" i="26"/>
  <c r="O18" i="26" s="1"/>
  <c r="K115" i="9"/>
  <c r="Q115" i="9" s="1"/>
  <c r="Q135" i="9"/>
  <c r="K139" i="9"/>
  <c r="T139" i="9" s="1"/>
  <c r="E58" i="10"/>
  <c r="F57" i="3" s="1"/>
  <c r="J14" i="9"/>
  <c r="L13" i="9"/>
  <c r="P107" i="10"/>
  <c r="O107" i="10" s="1"/>
  <c r="J35" i="9"/>
  <c r="G157" i="8" s="1"/>
  <c r="G162" i="8"/>
  <c r="P104" i="10"/>
  <c r="O104" i="10" s="1"/>
  <c r="T138" i="9"/>
  <c r="T135" i="9"/>
  <c r="T42" i="9"/>
  <c r="K136" i="9"/>
  <c r="Q136" i="9" s="1"/>
  <c r="T44" i="9"/>
  <c r="T49" i="9"/>
  <c r="J6" i="16"/>
  <c r="D7" i="19" s="1"/>
  <c r="T43" i="9"/>
  <c r="G55" i="17"/>
  <c r="H55" i="17" s="1"/>
  <c r="P124" i="26"/>
  <c r="O124" i="26" s="1"/>
  <c r="P101" i="10"/>
  <c r="O101" i="10" s="1"/>
  <c r="P118" i="26"/>
  <c r="O118" i="26" s="1"/>
  <c r="P90" i="10"/>
  <c r="O90" i="10" s="1"/>
  <c r="P92" i="10"/>
  <c r="O92" i="10" s="1"/>
  <c r="P56" i="26"/>
  <c r="O56" i="26" s="1"/>
  <c r="E37" i="10"/>
  <c r="F35" i="3" s="1"/>
  <c r="I36" i="12"/>
  <c r="L36" i="12" s="1"/>
  <c r="K112" i="9"/>
  <c r="Q112" i="9" s="1"/>
  <c r="T45" i="9"/>
  <c r="G73" i="8"/>
  <c r="P92" i="26"/>
  <c r="O92" i="26" s="1"/>
  <c r="P86" i="26"/>
  <c r="O86" i="26" s="1"/>
  <c r="P123" i="26"/>
  <c r="O123" i="26" s="1"/>
  <c r="T110" i="9"/>
  <c r="H38" i="12"/>
  <c r="L52" i="9"/>
  <c r="Q52" i="9" s="1"/>
  <c r="P132" i="26"/>
  <c r="K116" i="9"/>
  <c r="T116" i="9" s="1"/>
  <c r="G40" i="17"/>
  <c r="H40" i="17" s="1"/>
  <c r="L53" i="9"/>
  <c r="I35" i="12" s="1"/>
  <c r="L35" i="12" s="1"/>
  <c r="P91" i="26"/>
  <c r="O91" i="26" s="1"/>
  <c r="P123" i="10"/>
  <c r="O123" i="10" s="1"/>
  <c r="P113" i="26"/>
  <c r="O113" i="26" s="1"/>
  <c r="P112" i="26"/>
  <c r="O112" i="26" s="1"/>
  <c r="P70" i="26"/>
  <c r="O70" i="26" s="1"/>
  <c r="P114" i="26"/>
  <c r="O114" i="26" s="1"/>
  <c r="P78" i="26"/>
  <c r="O78" i="26" s="1"/>
  <c r="P111" i="26"/>
  <c r="O111" i="26" s="1"/>
  <c r="P64" i="26"/>
  <c r="O64" i="26" s="1"/>
  <c r="P76" i="26"/>
  <c r="O76" i="26" s="1"/>
  <c r="P103" i="10"/>
  <c r="O103" i="10" s="1"/>
  <c r="P71" i="26"/>
  <c r="O71" i="26" s="1"/>
  <c r="P121" i="26"/>
  <c r="O121" i="26" s="1"/>
  <c r="K113" i="9"/>
  <c r="Q113" i="9" s="1"/>
  <c r="P108" i="10"/>
  <c r="O108" i="10" s="1"/>
  <c r="P108" i="26"/>
  <c r="O108" i="26" s="1"/>
  <c r="P52" i="26"/>
  <c r="O52" i="26" s="1"/>
  <c r="P117" i="10"/>
  <c r="O117" i="10" s="1"/>
  <c r="P85" i="10"/>
  <c r="O85" i="10" s="1"/>
  <c r="P27" i="26"/>
  <c r="O27" i="26" s="1"/>
  <c r="P125" i="10"/>
  <c r="O125" i="10" s="1"/>
  <c r="P98" i="10"/>
  <c r="O98" i="10" s="1"/>
  <c r="P131" i="10"/>
  <c r="O131" i="10" s="1"/>
  <c r="P128" i="10"/>
  <c r="O128" i="10" s="1"/>
  <c r="P66" i="26"/>
  <c r="O66" i="26" s="1"/>
  <c r="P102" i="26"/>
  <c r="O102" i="26" s="1"/>
  <c r="P67" i="26"/>
  <c r="O67" i="26" s="1"/>
  <c r="P107" i="26"/>
  <c r="O107" i="26" s="1"/>
  <c r="P48" i="26"/>
  <c r="O48" i="26" s="1"/>
  <c r="P47" i="26"/>
  <c r="O47" i="26" s="1"/>
  <c r="P102" i="10"/>
  <c r="O102" i="10" s="1"/>
  <c r="P96" i="10"/>
  <c r="O96" i="10" s="1"/>
  <c r="P91" i="10"/>
  <c r="O91" i="10" s="1"/>
  <c r="P132" i="10"/>
  <c r="P105" i="26"/>
  <c r="O105" i="26" s="1"/>
  <c r="P97" i="10"/>
  <c r="O97" i="10" s="1"/>
  <c r="P50" i="26"/>
  <c r="O50" i="26" s="1"/>
  <c r="P112" i="10"/>
  <c r="O112" i="10" s="1"/>
  <c r="P83" i="26"/>
  <c r="O83" i="26" s="1"/>
  <c r="P49" i="26"/>
  <c r="O49" i="26" s="1"/>
  <c r="P97" i="26"/>
  <c r="O97" i="26" s="1"/>
  <c r="P77" i="26"/>
  <c r="O77" i="26" s="1"/>
  <c r="Q110" i="9"/>
  <c r="Q50" i="9"/>
  <c r="K102" i="9"/>
  <c r="T102" i="9" s="1"/>
  <c r="T48" i="9"/>
  <c r="K114" i="9"/>
  <c r="Q114" i="9" s="1"/>
  <c r="L11" i="9"/>
  <c r="I25" i="12" s="1"/>
  <c r="L12" i="9"/>
  <c r="P42" i="26"/>
  <c r="O42" i="26" s="1"/>
  <c r="P128" i="26"/>
  <c r="O128" i="26" s="1"/>
  <c r="P96" i="26"/>
  <c r="O96" i="26" s="1"/>
  <c r="P35" i="26"/>
  <c r="O35" i="26" s="1"/>
  <c r="P113" i="10"/>
  <c r="O113" i="10" s="1"/>
  <c r="P73" i="26"/>
  <c r="O73" i="26" s="1"/>
  <c r="P130" i="26"/>
  <c r="O130" i="26" s="1"/>
  <c r="P98" i="26"/>
  <c r="O98" i="26" s="1"/>
  <c r="P41" i="26"/>
  <c r="O41" i="26" s="1"/>
  <c r="P33" i="26"/>
  <c r="O33" i="26" s="1"/>
  <c r="P53" i="26"/>
  <c r="O53" i="26" s="1"/>
  <c r="P43" i="26"/>
  <c r="O43" i="26" s="1"/>
  <c r="P127" i="26"/>
  <c r="O127" i="26" s="1"/>
  <c r="P95" i="26"/>
  <c r="O95" i="26" s="1"/>
  <c r="P118" i="10"/>
  <c r="O118" i="10" s="1"/>
  <c r="P119" i="10"/>
  <c r="O119" i="10" s="1"/>
  <c r="P87" i="10"/>
  <c r="O87" i="10" s="1"/>
  <c r="P59" i="26"/>
  <c r="O59" i="26" s="1"/>
  <c r="P125" i="26"/>
  <c r="O125" i="26" s="1"/>
  <c r="T85" i="9"/>
  <c r="P124" i="10"/>
  <c r="O124" i="10" s="1"/>
  <c r="P117" i="26"/>
  <c r="O117" i="26" s="1"/>
  <c r="Q31" i="9"/>
  <c r="K9" i="9"/>
  <c r="Q9" i="9" s="1"/>
  <c r="K91" i="9"/>
  <c r="T91" i="9" s="1"/>
  <c r="P85" i="26"/>
  <c r="O85" i="26" s="1"/>
  <c r="Q7" i="9"/>
  <c r="K90" i="9"/>
  <c r="Q90" i="9" s="1"/>
  <c r="G48" i="12"/>
  <c r="T46" i="9"/>
  <c r="G15" i="8"/>
  <c r="G51" i="12"/>
  <c r="G52" i="17"/>
  <c r="H52" i="17" s="1"/>
  <c r="T51" i="9"/>
  <c r="G32" i="12"/>
  <c r="Q72" i="9"/>
  <c r="Q51" i="9"/>
  <c r="G8" i="17"/>
  <c r="H8" i="17" s="1"/>
  <c r="K8" i="9"/>
  <c r="T8" i="9" s="1"/>
  <c r="Q85" i="9"/>
  <c r="K111" i="9"/>
  <c r="Q111" i="9" s="1"/>
  <c r="G51" i="8"/>
  <c r="E35" i="10" s="1"/>
  <c r="F33" i="3" s="1"/>
  <c r="G9" i="8"/>
  <c r="K86" i="9"/>
  <c r="T86" i="9" s="1"/>
  <c r="E12" i="10"/>
  <c r="F8" i="3" s="1"/>
  <c r="G56" i="12"/>
  <c r="G30" i="12"/>
  <c r="G93" i="8"/>
  <c r="C114" i="10"/>
  <c r="C124" i="10"/>
  <c r="C89" i="10"/>
  <c r="Q126" i="9"/>
  <c r="K87" i="9"/>
  <c r="Q87" i="9" s="1"/>
  <c r="G54" i="17"/>
  <c r="H54" i="17" s="1"/>
  <c r="G31" i="12"/>
  <c r="I102" i="8"/>
  <c r="C107" i="10"/>
  <c r="C123" i="10"/>
  <c r="C105" i="10"/>
  <c r="I28" i="8"/>
  <c r="G37" i="17"/>
  <c r="H37" i="17" s="1"/>
  <c r="G71" i="8"/>
  <c r="C118" i="10"/>
  <c r="C92" i="10"/>
  <c r="C84" i="10"/>
  <c r="C125" i="10"/>
  <c r="G33" i="17"/>
  <c r="H33" i="17" s="1"/>
  <c r="G54" i="12"/>
  <c r="G65" i="8"/>
  <c r="C113" i="10"/>
  <c r="C86" i="10"/>
  <c r="C130" i="10"/>
  <c r="C87" i="10"/>
  <c r="H28" i="17"/>
  <c r="G56" i="17"/>
  <c r="H56" i="17" s="1"/>
  <c r="G36" i="8"/>
  <c r="I36" i="8" s="1"/>
  <c r="C83" i="10"/>
  <c r="C103" i="10"/>
  <c r="P135" i="26"/>
  <c r="I54" i="8"/>
  <c r="Q36" i="9"/>
  <c r="G91" i="8"/>
  <c r="G53" i="17"/>
  <c r="H53" i="17" s="1"/>
  <c r="H29" i="12"/>
  <c r="L29" i="12" s="1"/>
  <c r="C119" i="10"/>
  <c r="C90" i="10"/>
  <c r="C109" i="10"/>
  <c r="C111" i="10"/>
  <c r="C122" i="10"/>
  <c r="C129" i="10"/>
  <c r="C112" i="10"/>
  <c r="C91" i="10"/>
  <c r="C98" i="10"/>
  <c r="C121" i="10"/>
  <c r="C128" i="10"/>
  <c r="C99" i="10"/>
  <c r="C94" i="10"/>
  <c r="C131" i="10"/>
  <c r="C115" i="10"/>
  <c r="C126" i="10"/>
  <c r="C93" i="10"/>
  <c r="C108" i="10"/>
  <c r="C97" i="10"/>
  <c r="C100" i="10"/>
  <c r="C110" i="10"/>
  <c r="C101" i="10"/>
  <c r="C102" i="10"/>
  <c r="C127" i="10"/>
  <c r="C116" i="10"/>
  <c r="C95" i="10"/>
  <c r="C96" i="10"/>
  <c r="C120" i="10"/>
  <c r="C85" i="10"/>
  <c r="G36" i="12"/>
  <c r="P109" i="10"/>
  <c r="O109" i="10" s="1"/>
  <c r="P93" i="10"/>
  <c r="O93" i="10" s="1"/>
  <c r="P61" i="26"/>
  <c r="O61" i="26" s="1"/>
  <c r="P114" i="10"/>
  <c r="O114" i="10" s="1"/>
  <c r="P126" i="26"/>
  <c r="O126" i="26" s="1"/>
  <c r="P110" i="26"/>
  <c r="O110" i="26" s="1"/>
  <c r="P94" i="26"/>
  <c r="O94" i="26" s="1"/>
  <c r="P60" i="26"/>
  <c r="O60" i="26" s="1"/>
  <c r="P126" i="10"/>
  <c r="O126" i="10" s="1"/>
  <c r="P81" i="26"/>
  <c r="O81" i="26" s="1"/>
  <c r="P88" i="10"/>
  <c r="O88" i="10" s="1"/>
  <c r="P127" i="10"/>
  <c r="O127" i="10" s="1"/>
  <c r="P63" i="26"/>
  <c r="O63" i="26" s="1"/>
  <c r="P119" i="26"/>
  <c r="O119" i="26" s="1"/>
  <c r="P103" i="26"/>
  <c r="O103" i="26" s="1"/>
  <c r="P87" i="26"/>
  <c r="O87" i="26" s="1"/>
  <c r="P72" i="26"/>
  <c r="O72" i="26" s="1"/>
  <c r="P58" i="26"/>
  <c r="O58" i="26" s="1"/>
  <c r="P115" i="10"/>
  <c r="O115" i="10" s="1"/>
  <c r="P99" i="10"/>
  <c r="O99" i="10" s="1"/>
  <c r="P83" i="10"/>
  <c r="O83" i="10" s="1"/>
  <c r="P106" i="10"/>
  <c r="O106" i="10" s="1"/>
  <c r="P109" i="26"/>
  <c r="O109" i="26" s="1"/>
  <c r="P89" i="26"/>
  <c r="O89" i="26" s="1"/>
  <c r="P116" i="10"/>
  <c r="O116" i="10" s="1"/>
  <c r="P74" i="26"/>
  <c r="O74" i="26" s="1"/>
  <c r="P55" i="26"/>
  <c r="O55" i="26" s="1"/>
  <c r="P110" i="10"/>
  <c r="O110" i="10" s="1"/>
  <c r="G16" i="17"/>
  <c r="H16" i="17" s="1"/>
  <c r="E38" i="10"/>
  <c r="F67" i="3" s="1"/>
  <c r="P120" i="26"/>
  <c r="O120" i="26" s="1"/>
  <c r="P104" i="26"/>
  <c r="O104" i="26" s="1"/>
  <c r="P88" i="26"/>
  <c r="O88" i="26" s="1"/>
  <c r="P75" i="26"/>
  <c r="O75" i="26" s="1"/>
  <c r="K107" i="9"/>
  <c r="H54" i="12" s="1"/>
  <c r="P8" i="26"/>
  <c r="O8" i="26" s="1"/>
  <c r="P116" i="26"/>
  <c r="O116" i="26" s="1"/>
  <c r="P100" i="26"/>
  <c r="O100" i="26" s="1"/>
  <c r="P84" i="26"/>
  <c r="O84" i="26" s="1"/>
  <c r="P54" i="26"/>
  <c r="O54" i="26" s="1"/>
  <c r="P121" i="10"/>
  <c r="O121" i="10" s="1"/>
  <c r="P105" i="10"/>
  <c r="O105" i="10" s="1"/>
  <c r="P89" i="10"/>
  <c r="O89" i="10" s="1"/>
  <c r="P79" i="26"/>
  <c r="O79" i="26" s="1"/>
  <c r="P46" i="26"/>
  <c r="O46" i="26" s="1"/>
  <c r="P122" i="26"/>
  <c r="O122" i="26" s="1"/>
  <c r="P106" i="26"/>
  <c r="O106" i="26" s="1"/>
  <c r="P90" i="26"/>
  <c r="O90" i="26" s="1"/>
  <c r="P44" i="26"/>
  <c r="O44" i="26" s="1"/>
  <c r="P80" i="26"/>
  <c r="O80" i="26" s="1"/>
  <c r="P45" i="26"/>
  <c r="O45" i="26" s="1"/>
  <c r="P100" i="10"/>
  <c r="O100" i="10" s="1"/>
  <c r="P131" i="26"/>
  <c r="O131" i="26" s="1"/>
  <c r="P115" i="26"/>
  <c r="O115" i="26" s="1"/>
  <c r="P99" i="26"/>
  <c r="O99" i="26" s="1"/>
  <c r="P82" i="26"/>
  <c r="O82" i="26" s="1"/>
  <c r="P51" i="26"/>
  <c r="O51" i="26" s="1"/>
  <c r="P122" i="10"/>
  <c r="O122" i="10" s="1"/>
  <c r="P129" i="10"/>
  <c r="O129" i="10" s="1"/>
  <c r="P86" i="10"/>
  <c r="O86" i="10" s="1"/>
  <c r="P111" i="10"/>
  <c r="O111" i="10" s="1"/>
  <c r="P95" i="10"/>
  <c r="O95" i="10" s="1"/>
  <c r="P120" i="10"/>
  <c r="O120" i="10" s="1"/>
  <c r="P84" i="10"/>
  <c r="O84" i="10" s="1"/>
  <c r="P93" i="26"/>
  <c r="O93" i="26" s="1"/>
  <c r="P129" i="26"/>
  <c r="O129" i="26" s="1"/>
  <c r="P65" i="26"/>
  <c r="O65" i="26" s="1"/>
  <c r="P62" i="26"/>
  <c r="O62" i="26" s="1"/>
  <c r="E21" i="10"/>
  <c r="F18" i="3" s="1"/>
  <c r="G53" i="12"/>
  <c r="K14" i="9"/>
  <c r="T14" i="9" s="1"/>
  <c r="T12" i="9"/>
  <c r="H24" i="12"/>
  <c r="L24" i="12" s="1"/>
  <c r="I29" i="8"/>
  <c r="K106" i="9"/>
  <c r="H53" i="12" s="1"/>
  <c r="K104" i="9"/>
  <c r="T104" i="9" s="1"/>
  <c r="J27" i="18"/>
  <c r="I27" i="8"/>
  <c r="Q15" i="9"/>
  <c r="K11" i="9"/>
  <c r="T11" i="9" s="1"/>
  <c r="K108" i="9"/>
  <c r="H55" i="12" s="1"/>
  <c r="K101" i="9"/>
  <c r="H48" i="12" s="1"/>
  <c r="Q10" i="9"/>
  <c r="P21" i="26"/>
  <c r="O21" i="26" s="1"/>
  <c r="K13" i="9"/>
  <c r="T13" i="9" s="1"/>
  <c r="K109" i="9"/>
  <c r="T109" i="9" s="1"/>
  <c r="T47" i="9"/>
  <c r="C104" i="10"/>
  <c r="C117" i="10"/>
  <c r="P57" i="26"/>
  <c r="O57" i="26" s="1"/>
  <c r="P101" i="26"/>
  <c r="O101" i="26" s="1"/>
  <c r="C88" i="10"/>
  <c r="P130" i="10"/>
  <c r="O130" i="10" s="1"/>
  <c r="T10" i="9"/>
  <c r="Q100" i="9"/>
  <c r="T100" i="9"/>
  <c r="K105" i="9"/>
  <c r="H52" i="12" s="1"/>
  <c r="K103" i="9"/>
  <c r="H50" i="12" s="1"/>
  <c r="G47" i="8"/>
  <c r="I47" i="8" s="1"/>
  <c r="G57" i="17"/>
  <c r="H57" i="17" s="1"/>
  <c r="G141" i="8"/>
  <c r="I141" i="8" s="1"/>
  <c r="I47" i="12"/>
  <c r="L47" i="12" s="1"/>
  <c r="L103" i="9"/>
  <c r="I50" i="12" s="1"/>
  <c r="L106" i="9"/>
  <c r="I53" i="12" s="1"/>
  <c r="L107" i="9"/>
  <c r="I54" i="12" s="1"/>
  <c r="L104" i="9"/>
  <c r="I51" i="12" s="1"/>
  <c r="L109" i="9"/>
  <c r="I56" i="12" s="1"/>
  <c r="L101" i="9"/>
  <c r="I48" i="12" s="1"/>
  <c r="L108" i="9"/>
  <c r="I55" i="12" s="1"/>
  <c r="L102" i="9"/>
  <c r="I49" i="12" s="1"/>
  <c r="L105" i="9"/>
  <c r="I52" i="12" s="1"/>
  <c r="Q182" i="9"/>
  <c r="T182" i="9"/>
  <c r="G143" i="8"/>
  <c r="I142" i="8" s="1"/>
  <c r="I57" i="8"/>
  <c r="E39" i="10"/>
  <c r="F37" i="3" s="1"/>
  <c r="G34" i="17"/>
  <c r="H34" i="17" s="1"/>
  <c r="G161" i="8"/>
  <c r="G97" i="8"/>
  <c r="B16" i="10"/>
  <c r="B10" i="10"/>
  <c r="B6" i="10"/>
  <c r="B12" i="10"/>
  <c r="B8" i="10"/>
  <c r="P135" i="10"/>
  <c r="B14" i="10"/>
  <c r="B9" i="10"/>
  <c r="B15" i="10"/>
  <c r="B13" i="10"/>
  <c r="B11" i="10"/>
  <c r="B7" i="10"/>
  <c r="Q149" i="9"/>
  <c r="Q150" i="9"/>
  <c r="T150" i="9"/>
  <c r="Q37" i="9"/>
  <c r="I110" i="8"/>
  <c r="Q148" i="9"/>
  <c r="T148" i="9"/>
  <c r="I95" i="8"/>
  <c r="E65" i="10"/>
  <c r="F64" i="3" s="1"/>
  <c r="Q189" i="9"/>
  <c r="T189" i="9"/>
  <c r="Q58" i="9"/>
  <c r="H76" i="12"/>
  <c r="L76" i="12" s="1"/>
  <c r="T159" i="9"/>
  <c r="Q159" i="9"/>
  <c r="E9" i="10"/>
  <c r="F5" i="3" s="1"/>
  <c r="I5" i="8"/>
  <c r="H65" i="12"/>
  <c r="L65" i="12" s="1"/>
  <c r="T142" i="9"/>
  <c r="Q142" i="9"/>
  <c r="E6" i="10"/>
  <c r="F2" i="3" s="1"/>
  <c r="I2" i="8"/>
  <c r="I150" i="8"/>
  <c r="I149" i="8"/>
  <c r="I25" i="8"/>
  <c r="T156" i="9"/>
  <c r="H28" i="13"/>
  <c r="F6" i="3"/>
  <c r="H75" i="12"/>
  <c r="T158" i="9"/>
  <c r="Q158" i="9"/>
  <c r="E19" i="10"/>
  <c r="F16" i="3" s="1"/>
  <c r="I24" i="8"/>
  <c r="E14" i="10"/>
  <c r="F10" i="3" s="1"/>
  <c r="I12" i="8"/>
  <c r="Q117" i="9"/>
  <c r="T117" i="9"/>
  <c r="E11" i="10"/>
  <c r="F7" i="3" s="1"/>
  <c r="I7" i="8"/>
  <c r="H92" i="12"/>
  <c r="Q188" i="9"/>
  <c r="H70" i="12"/>
  <c r="L70" i="12" s="1"/>
  <c r="T153" i="9"/>
  <c r="Q153" i="9"/>
  <c r="I49" i="8"/>
  <c r="I105" i="8"/>
  <c r="I104" i="8"/>
  <c r="E69" i="10"/>
  <c r="F68" i="3" s="1"/>
  <c r="E68" i="10"/>
  <c r="F36" i="3" s="1"/>
  <c r="I55" i="8"/>
  <c r="I56" i="8"/>
  <c r="I43" i="12"/>
  <c r="L43" i="12" s="1"/>
  <c r="Q68" i="9"/>
  <c r="E59" i="7"/>
  <c r="L59" i="7" s="1"/>
  <c r="F34" i="7"/>
  <c r="H69" i="12"/>
  <c r="L69" i="12" s="1"/>
  <c r="Q152" i="9"/>
  <c r="T152" i="9"/>
  <c r="E73" i="10"/>
  <c r="F71" i="3" s="1"/>
  <c r="I107" i="8"/>
  <c r="I108" i="8"/>
  <c r="I111" i="8"/>
  <c r="I41" i="12"/>
  <c r="L41" i="12" s="1"/>
  <c r="Q64" i="9"/>
  <c r="H88" i="12"/>
  <c r="L88" i="12" s="1"/>
  <c r="T184" i="9"/>
  <c r="Q184" i="9"/>
  <c r="I109" i="8"/>
  <c r="I85" i="8"/>
  <c r="E57" i="10"/>
  <c r="F56" i="3" s="1"/>
  <c r="I59" i="12"/>
  <c r="L59" i="12" s="1"/>
  <c r="Q120" i="9"/>
  <c r="Q89" i="9"/>
  <c r="T89" i="9"/>
  <c r="Q145" i="9"/>
  <c r="T145" i="9"/>
  <c r="H91" i="12"/>
  <c r="L91" i="12" s="1"/>
  <c r="Q187" i="9"/>
  <c r="T187" i="9"/>
  <c r="I42" i="12"/>
  <c r="L42" i="12" s="1"/>
  <c r="Q65" i="9"/>
  <c r="K185" i="9"/>
  <c r="L50" i="12" l="1"/>
  <c r="L75" i="12"/>
  <c r="L48" i="12"/>
  <c r="L52" i="12"/>
  <c r="L53" i="12"/>
  <c r="L55" i="12"/>
  <c r="L73" i="12"/>
  <c r="L38" i="12"/>
  <c r="L92" i="12"/>
  <c r="L54" i="12"/>
  <c r="L40" i="12"/>
  <c r="J49" i="18"/>
  <c r="M49" i="18"/>
  <c r="J57" i="18"/>
  <c r="M57" i="18"/>
  <c r="J20" i="18"/>
  <c r="M20" i="18"/>
  <c r="J56" i="18"/>
  <c r="M56" i="18"/>
  <c r="M19" i="18"/>
  <c r="J19" i="18"/>
  <c r="J60" i="18"/>
  <c r="M60" i="18"/>
  <c r="J86" i="18"/>
  <c r="M86" i="18"/>
  <c r="M26" i="18"/>
  <c r="J26" i="18"/>
  <c r="M10" i="18"/>
  <c r="J10" i="18"/>
  <c r="J63" i="18"/>
  <c r="M63" i="18"/>
  <c r="J38" i="18"/>
  <c r="M38" i="18"/>
  <c r="J53" i="18"/>
  <c r="M53" i="18"/>
  <c r="M17" i="18"/>
  <c r="J17" i="18"/>
  <c r="M25" i="18"/>
  <c r="J25" i="18"/>
  <c r="M14" i="18"/>
  <c r="J14" i="18"/>
  <c r="J54" i="18"/>
  <c r="M54" i="18"/>
  <c r="J12" i="18"/>
  <c r="M12" i="18"/>
  <c r="J47" i="18"/>
  <c r="M47" i="18"/>
  <c r="J16" i="18"/>
  <c r="M16" i="18"/>
  <c r="J48" i="18"/>
  <c r="M48" i="18"/>
  <c r="J64" i="18"/>
  <c r="M64" i="18"/>
  <c r="J50" i="18"/>
  <c r="M50" i="18"/>
  <c r="J58" i="18"/>
  <c r="M58" i="18"/>
  <c r="J8" i="18"/>
  <c r="M8" i="18"/>
  <c r="J41" i="18"/>
  <c r="M41" i="18"/>
  <c r="J62" i="18"/>
  <c r="M62" i="18"/>
  <c r="J55" i="18"/>
  <c r="M55" i="18"/>
  <c r="J87" i="18"/>
  <c r="M87" i="18"/>
  <c r="J40" i="18"/>
  <c r="M40" i="18"/>
  <c r="J33" i="18"/>
  <c r="M33" i="18"/>
  <c r="J52" i="18"/>
  <c r="M52" i="18"/>
  <c r="M9" i="16"/>
  <c r="D8" i="19"/>
  <c r="E8" i="19" s="1"/>
  <c r="F8" i="19" s="1"/>
  <c r="C44" i="16"/>
  <c r="C17" i="16"/>
  <c r="C20" i="15"/>
  <c r="C18" i="16"/>
  <c r="C45" i="16"/>
  <c r="B37" i="10"/>
  <c r="B46" i="10"/>
  <c r="I22" i="8"/>
  <c r="I21" i="8"/>
  <c r="I26" i="8"/>
  <c r="I10" i="8"/>
  <c r="Q39" i="9"/>
  <c r="G35" i="17"/>
  <c r="H35" i="17" s="1"/>
  <c r="G35" i="18"/>
  <c r="H35" i="18" s="1"/>
  <c r="I41" i="8"/>
  <c r="J6" i="15"/>
  <c r="J28" i="17"/>
  <c r="M28" i="17"/>
  <c r="J47" i="17"/>
  <c r="M47" i="17"/>
  <c r="J20" i="17"/>
  <c r="M20" i="17"/>
  <c r="J40" i="17"/>
  <c r="M40" i="17"/>
  <c r="J35" i="17"/>
  <c r="M35" i="17"/>
  <c r="J64" i="17"/>
  <c r="M64" i="17"/>
  <c r="J19" i="17"/>
  <c r="M19" i="17"/>
  <c r="J34" i="17"/>
  <c r="M34" i="17"/>
  <c r="J53" i="17"/>
  <c r="M53" i="17"/>
  <c r="J37" i="17"/>
  <c r="M37" i="17"/>
  <c r="J62" i="17"/>
  <c r="M62" i="17"/>
  <c r="J43" i="17"/>
  <c r="M43" i="17"/>
  <c r="J26" i="17"/>
  <c r="M26" i="17"/>
  <c r="J57" i="17"/>
  <c r="M57" i="17"/>
  <c r="J33" i="17"/>
  <c r="M33" i="17"/>
  <c r="J50" i="17"/>
  <c r="M50" i="17"/>
  <c r="J61" i="17"/>
  <c r="M61" i="17"/>
  <c r="J69" i="17"/>
  <c r="M69" i="17"/>
  <c r="J16" i="17"/>
  <c r="M16" i="17"/>
  <c r="J8" i="17"/>
  <c r="M8" i="17"/>
  <c r="J55" i="17"/>
  <c r="M55" i="17"/>
  <c r="J56" i="17"/>
  <c r="M56" i="17"/>
  <c r="J54" i="17"/>
  <c r="M54" i="17"/>
  <c r="J52" i="17"/>
  <c r="M52" i="17"/>
  <c r="J48" i="17"/>
  <c r="M48" i="17"/>
  <c r="Q156" i="9"/>
  <c r="Q57" i="9"/>
  <c r="B57" i="10"/>
  <c r="B39" i="10"/>
  <c r="N31" i="7"/>
  <c r="B18" i="10"/>
  <c r="B50" i="10"/>
  <c r="B22" i="10"/>
  <c r="B24" i="10"/>
  <c r="B51" i="10"/>
  <c r="B19" i="10"/>
  <c r="B72" i="10"/>
  <c r="B34" i="10"/>
  <c r="B36" i="10"/>
  <c r="B67" i="10"/>
  <c r="B30" i="10"/>
  <c r="B32" i="10"/>
  <c r="B40" i="10"/>
  <c r="B69" i="10"/>
  <c r="B60" i="10"/>
  <c r="B26" i="10"/>
  <c r="B61" i="10"/>
  <c r="B25" i="10"/>
  <c r="B21" i="10"/>
  <c r="B49" i="10"/>
  <c r="B31" i="10"/>
  <c r="B63" i="10"/>
  <c r="B42" i="10"/>
  <c r="B52" i="10"/>
  <c r="B43" i="10"/>
  <c r="B76" i="10"/>
  <c r="B80" i="10"/>
  <c r="B23" i="10"/>
  <c r="B44" i="10"/>
  <c r="B45" i="10"/>
  <c r="B66" i="10"/>
  <c r="B53" i="10"/>
  <c r="B77" i="10"/>
  <c r="B68" i="10"/>
  <c r="B79" i="10"/>
  <c r="B81" i="10"/>
  <c r="B33" i="10"/>
  <c r="B65" i="10"/>
  <c r="B47" i="10"/>
  <c r="B64" i="10"/>
  <c r="B58" i="10"/>
  <c r="B54" i="10"/>
  <c r="B27" i="10"/>
  <c r="B59" i="10"/>
  <c r="B38" i="10"/>
  <c r="B78" i="10"/>
  <c r="B62" i="10"/>
  <c r="B56" i="10"/>
  <c r="B29" i="10"/>
  <c r="B48" i="10"/>
  <c r="B41" i="10"/>
  <c r="B82" i="10"/>
  <c r="B20" i="10"/>
  <c r="B55" i="10"/>
  <c r="B73" i="10"/>
  <c r="B17" i="10"/>
  <c r="B35" i="10"/>
  <c r="L31" i="7"/>
  <c r="B70" i="10"/>
  <c r="B71" i="10"/>
  <c r="B75" i="10"/>
  <c r="B74" i="10"/>
  <c r="L56" i="7"/>
  <c r="H35" i="13"/>
  <c r="M35" i="13" s="1"/>
  <c r="F26" i="14" s="1"/>
  <c r="H26" i="14" s="1"/>
  <c r="E42" i="10"/>
  <c r="F40" i="3" s="1"/>
  <c r="I60" i="8"/>
  <c r="T169" i="9"/>
  <c r="Q169" i="9"/>
  <c r="K225" i="9"/>
  <c r="L225" i="9"/>
  <c r="P136" i="26"/>
  <c r="B7" i="26"/>
  <c r="H29" i="13"/>
  <c r="Q29" i="13" s="1"/>
  <c r="Q25" i="26"/>
  <c r="O25" i="26" s="1"/>
  <c r="E23" i="11"/>
  <c r="AA22" i="11"/>
  <c r="Z23" i="11"/>
  <c r="L32" i="13"/>
  <c r="H15" i="13"/>
  <c r="Q15" i="13" s="1"/>
  <c r="Q11" i="26"/>
  <c r="O11" i="26" s="1"/>
  <c r="B11" i="26" s="1"/>
  <c r="Y9" i="11"/>
  <c r="E9" i="11"/>
  <c r="Z9" i="11"/>
  <c r="AA8" i="11"/>
  <c r="L19" i="13"/>
  <c r="E36" i="11"/>
  <c r="AA35" i="11"/>
  <c r="Z36" i="11"/>
  <c r="Q38" i="26"/>
  <c r="O38" i="26" s="1"/>
  <c r="L13" i="13"/>
  <c r="E29" i="11"/>
  <c r="AA28" i="11"/>
  <c r="Q31" i="26"/>
  <c r="O31" i="26" s="1"/>
  <c r="Z29" i="11"/>
  <c r="L11" i="13"/>
  <c r="H9" i="13"/>
  <c r="H23" i="13"/>
  <c r="H33" i="13"/>
  <c r="H7" i="13"/>
  <c r="H12" i="13"/>
  <c r="H13" i="13"/>
  <c r="H10" i="13"/>
  <c r="H14" i="13"/>
  <c r="H11" i="13"/>
  <c r="H8" i="13"/>
  <c r="N32" i="7"/>
  <c r="K57" i="7"/>
  <c r="L32" i="7"/>
  <c r="G138" i="8"/>
  <c r="I138" i="8" s="1"/>
  <c r="G89" i="12"/>
  <c r="L185" i="9"/>
  <c r="I89" i="12" s="1"/>
  <c r="J16" i="15"/>
  <c r="J17" i="15"/>
  <c r="L186" i="9"/>
  <c r="I90" i="12" s="1"/>
  <c r="G90" i="12"/>
  <c r="K186" i="9"/>
  <c r="H90" i="12" s="1"/>
  <c r="D6" i="19"/>
  <c r="I40" i="8"/>
  <c r="Q81" i="9"/>
  <c r="E46" i="10"/>
  <c r="F44" i="3" s="1"/>
  <c r="I81" i="8"/>
  <c r="Q125" i="9"/>
  <c r="Q123" i="9"/>
  <c r="I61" i="12"/>
  <c r="L61" i="12" s="1"/>
  <c r="Q124" i="9"/>
  <c r="I83" i="8"/>
  <c r="I80" i="8"/>
  <c r="I98" i="8"/>
  <c r="I43" i="8"/>
  <c r="I16" i="8"/>
  <c r="I58" i="12"/>
  <c r="L58" i="12" s="1"/>
  <c r="E27" i="10"/>
  <c r="F25" i="3" s="1"/>
  <c r="T137" i="9"/>
  <c r="I38" i="8"/>
  <c r="I39" i="8"/>
  <c r="I42" i="8"/>
  <c r="Q82" i="9"/>
  <c r="Q80" i="9"/>
  <c r="E55" i="10"/>
  <c r="F54" i="3" s="1"/>
  <c r="Q84" i="9"/>
  <c r="Q121" i="9"/>
  <c r="Q83" i="9"/>
  <c r="Q70" i="9"/>
  <c r="T88" i="9"/>
  <c r="I44" i="12"/>
  <c r="L44" i="12" s="1"/>
  <c r="I160" i="8"/>
  <c r="Q71" i="9"/>
  <c r="L54" i="7"/>
  <c r="N29" i="7"/>
  <c r="L29" i="7"/>
  <c r="K55" i="7"/>
  <c r="L55" i="7"/>
  <c r="L30" i="7"/>
  <c r="N30" i="7"/>
  <c r="K53" i="7"/>
  <c r="L53" i="7"/>
  <c r="L28" i="7"/>
  <c r="N28" i="7"/>
  <c r="K58" i="7"/>
  <c r="N33" i="7"/>
  <c r="L33" i="7"/>
  <c r="L58" i="7"/>
  <c r="G156" i="8"/>
  <c r="I158" i="8" s="1"/>
  <c r="T114" i="9"/>
  <c r="T112" i="9"/>
  <c r="T115" i="9"/>
  <c r="Q53" i="9"/>
  <c r="I67" i="8"/>
  <c r="T136" i="9"/>
  <c r="I157" i="8"/>
  <c r="Q139" i="9"/>
  <c r="G28" i="12"/>
  <c r="L14" i="9"/>
  <c r="I28" i="12" s="1"/>
  <c r="Q91" i="9"/>
  <c r="Q86" i="9"/>
  <c r="T111" i="9"/>
  <c r="I72" i="8"/>
  <c r="I34" i="12"/>
  <c r="L34" i="12" s="1"/>
  <c r="Q116" i="9"/>
  <c r="E16" i="10"/>
  <c r="F13" i="3" s="1"/>
  <c r="I17" i="8"/>
  <c r="I71" i="8"/>
  <c r="I14" i="8"/>
  <c r="I18" i="8"/>
  <c r="I15" i="8"/>
  <c r="T87" i="9"/>
  <c r="I66" i="8"/>
  <c r="T9" i="9"/>
  <c r="I64" i="8"/>
  <c r="I68" i="8"/>
  <c r="I65" i="8"/>
  <c r="I74" i="8"/>
  <c r="T113" i="9"/>
  <c r="H25" i="12"/>
  <c r="L25" i="12" s="1"/>
  <c r="E49" i="10"/>
  <c r="F47" i="3" s="1"/>
  <c r="H49" i="12"/>
  <c r="L49" i="12" s="1"/>
  <c r="Q11" i="9"/>
  <c r="Q12" i="9"/>
  <c r="I73" i="8"/>
  <c r="T90" i="9"/>
  <c r="Q30" i="13"/>
  <c r="Q8" i="9"/>
  <c r="T105" i="9"/>
  <c r="I9" i="8"/>
  <c r="I11" i="8"/>
  <c r="E66" i="10"/>
  <c r="F65" i="3" s="1"/>
  <c r="I51" i="8"/>
  <c r="I99" i="8"/>
  <c r="E26" i="10"/>
  <c r="F24" i="3" s="1"/>
  <c r="I91" i="8"/>
  <c r="I144" i="8"/>
  <c r="I146" i="8"/>
  <c r="I96" i="8"/>
  <c r="I97" i="8"/>
  <c r="T107" i="9"/>
  <c r="T101" i="9"/>
  <c r="I93" i="8"/>
  <c r="B92" i="10"/>
  <c r="I92" i="8"/>
  <c r="I100" i="8"/>
  <c r="T103" i="9"/>
  <c r="E13" i="10"/>
  <c r="F9" i="3" s="1"/>
  <c r="Q107" i="9"/>
  <c r="E63" i="10"/>
  <c r="F62" i="3" s="1"/>
  <c r="H56" i="12"/>
  <c r="L56" i="12" s="1"/>
  <c r="I37" i="8"/>
  <c r="H51" i="12"/>
  <c r="L51" i="12" s="1"/>
  <c r="B99" i="10"/>
  <c r="B121" i="10"/>
  <c r="I143" i="8"/>
  <c r="Q101" i="9"/>
  <c r="H28" i="12"/>
  <c r="B131" i="10"/>
  <c r="B123" i="10"/>
  <c r="B130" i="10"/>
  <c r="B106" i="10"/>
  <c r="B97" i="10"/>
  <c r="B116" i="10"/>
  <c r="B89" i="10"/>
  <c r="B108" i="10"/>
  <c r="B83" i="10"/>
  <c r="B114" i="10"/>
  <c r="B90" i="10"/>
  <c r="Q102" i="9"/>
  <c r="B101" i="10"/>
  <c r="B95" i="10"/>
  <c r="B126" i="10"/>
  <c r="B86" i="10"/>
  <c r="B102" i="10"/>
  <c r="B117" i="10"/>
  <c r="B88" i="10"/>
  <c r="B104" i="10"/>
  <c r="B119" i="10"/>
  <c r="B10" i="26"/>
  <c r="Q13" i="9"/>
  <c r="B93" i="10"/>
  <c r="B124" i="10"/>
  <c r="B112" i="10"/>
  <c r="B105" i="10"/>
  <c r="B87" i="10"/>
  <c r="B103" i="10"/>
  <c r="B118" i="10"/>
  <c r="B94" i="10"/>
  <c r="B110" i="10"/>
  <c r="B125" i="10"/>
  <c r="B96" i="10"/>
  <c r="B111" i="10"/>
  <c r="B127" i="10"/>
  <c r="B9" i="26"/>
  <c r="P137" i="26"/>
  <c r="B8" i="26"/>
  <c r="B109" i="10"/>
  <c r="B128" i="10"/>
  <c r="B85" i="10"/>
  <c r="B120" i="10"/>
  <c r="B91" i="10"/>
  <c r="B107" i="10"/>
  <c r="B122" i="10"/>
  <c r="B98" i="10"/>
  <c r="B113" i="10"/>
  <c r="B129" i="10"/>
  <c r="B84" i="10"/>
  <c r="B100" i="10"/>
  <c r="B115" i="10"/>
  <c r="Q105" i="9"/>
  <c r="T108" i="9"/>
  <c r="I145" i="8"/>
  <c r="Q109" i="9"/>
  <c r="Q108" i="9"/>
  <c r="T106" i="9"/>
  <c r="E31" i="10"/>
  <c r="F28" i="3" s="1"/>
  <c r="I161" i="8"/>
  <c r="I162" i="8"/>
  <c r="Q104" i="9"/>
  <c r="Q106" i="9"/>
  <c r="Q103" i="9"/>
  <c r="H89" i="12"/>
  <c r="T185" i="9"/>
  <c r="F25" i="14"/>
  <c r="H25" i="14" s="1"/>
  <c r="R30" i="13"/>
  <c r="L34" i="7"/>
  <c r="F59" i="7"/>
  <c r="H59" i="7" s="1"/>
  <c r="N34" i="7"/>
  <c r="H34" i="7"/>
  <c r="M28" i="13"/>
  <c r="R28" i="13" s="1"/>
  <c r="Q28" i="13"/>
  <c r="E7" i="19"/>
  <c r="F7" i="19" s="1"/>
  <c r="L28" i="12" l="1"/>
  <c r="L89" i="12"/>
  <c r="L90" i="12"/>
  <c r="J6" i="18"/>
  <c r="D10" i="19" s="1"/>
  <c r="E10" i="19" s="1"/>
  <c r="F10" i="19" s="1"/>
  <c r="J35" i="18"/>
  <c r="M35" i="18"/>
  <c r="J6" i="17"/>
  <c r="C21" i="15"/>
  <c r="C19" i="16"/>
  <c r="C46" i="16"/>
  <c r="J31" i="17"/>
  <c r="R35" i="13"/>
  <c r="Q35" i="13"/>
  <c r="M29" i="13"/>
  <c r="R29" i="13" s="1"/>
  <c r="M15" i="13"/>
  <c r="R15" i="13" s="1"/>
  <c r="Q185" i="9"/>
  <c r="M10" i="13"/>
  <c r="Q10" i="13"/>
  <c r="Q33" i="13"/>
  <c r="M33" i="13"/>
  <c r="R33" i="13" s="1"/>
  <c r="Q14" i="13"/>
  <c r="M14" i="13"/>
  <c r="R14" i="13" s="1"/>
  <c r="E37" i="11"/>
  <c r="AA36" i="11"/>
  <c r="Q39" i="26"/>
  <c r="O39" i="26" s="1"/>
  <c r="Z37" i="11"/>
  <c r="L20" i="13"/>
  <c r="M8" i="13"/>
  <c r="R8" i="13" s="1"/>
  <c r="Q8" i="13"/>
  <c r="M13" i="13"/>
  <c r="R13" i="13" s="1"/>
  <c r="Q13" i="13"/>
  <c r="Q23" i="13"/>
  <c r="M23" i="13"/>
  <c r="Q26" i="26"/>
  <c r="O26" i="26" s="1"/>
  <c r="AA23" i="11"/>
  <c r="Z24" i="11"/>
  <c r="L29" i="13"/>
  <c r="M7" i="13"/>
  <c r="Q7" i="13"/>
  <c r="AA29" i="11"/>
  <c r="Q32" i="26"/>
  <c r="O32" i="26" s="1"/>
  <c r="Z30" i="11"/>
  <c r="L10" i="13"/>
  <c r="M11" i="13"/>
  <c r="Q11" i="13"/>
  <c r="M12" i="13"/>
  <c r="Q12" i="13"/>
  <c r="M9" i="13"/>
  <c r="Q9" i="13"/>
  <c r="Q12" i="26"/>
  <c r="O12" i="26" s="1"/>
  <c r="Z10" i="11"/>
  <c r="Y10" i="11"/>
  <c r="E10" i="11"/>
  <c r="AA9" i="11"/>
  <c r="L24" i="13"/>
  <c r="T186" i="9"/>
  <c r="J9" i="15"/>
  <c r="Q186" i="9"/>
  <c r="I155" i="8"/>
  <c r="Q14" i="9"/>
  <c r="I156" i="8"/>
  <c r="E6" i="19"/>
  <c r="F6" i="19" s="1"/>
  <c r="J31" i="18" l="1"/>
  <c r="D11" i="19" s="1"/>
  <c r="E11" i="19" s="1"/>
  <c r="F11" i="19" s="1"/>
  <c r="C22" i="15"/>
  <c r="C20" i="16"/>
  <c r="C47" i="16"/>
  <c r="F21" i="14"/>
  <c r="H21" i="14" s="1"/>
  <c r="Q36" i="13"/>
  <c r="AA37" i="11"/>
  <c r="Z38" i="11"/>
  <c r="Q40" i="26"/>
  <c r="O40" i="26" s="1"/>
  <c r="L14" i="13"/>
  <c r="B12" i="26"/>
  <c r="F20" i="14"/>
  <c r="H20" i="14" s="1"/>
  <c r="R12" i="13"/>
  <c r="Q13" i="26"/>
  <c r="O13" i="26" s="1"/>
  <c r="B13" i="26" s="1"/>
  <c r="Z11" i="11"/>
  <c r="AA10" i="11"/>
  <c r="Y11" i="11"/>
  <c r="E11" i="11"/>
  <c r="L16" i="13"/>
  <c r="R7" i="13"/>
  <c r="F16" i="14"/>
  <c r="H16" i="14" s="1"/>
  <c r="F23" i="14"/>
  <c r="H23" i="14" s="1"/>
  <c r="R23" i="13"/>
  <c r="F18" i="14"/>
  <c r="H18" i="14" s="1"/>
  <c r="R10" i="13"/>
  <c r="F17" i="14"/>
  <c r="H17" i="14" s="1"/>
  <c r="R9" i="13"/>
  <c r="F19" i="14"/>
  <c r="H19" i="14" s="1"/>
  <c r="R11" i="13"/>
  <c r="D9" i="19" l="1"/>
  <c r="D12" i="19" s="1"/>
  <c r="C23" i="15"/>
  <c r="C48" i="16"/>
  <c r="C21" i="16"/>
  <c r="H27" i="14"/>
  <c r="Y12" i="11"/>
  <c r="Q14" i="26"/>
  <c r="O14" i="26" s="1"/>
  <c r="Z12" i="11"/>
  <c r="E12" i="11"/>
  <c r="AA11" i="11"/>
  <c r="L33" i="13"/>
  <c r="R36" i="13"/>
  <c r="E9" i="19" l="1"/>
  <c r="F9" i="19" s="1"/>
  <c r="F12" i="19" s="1"/>
  <c r="C24" i="15"/>
  <c r="C22" i="16"/>
  <c r="C49" i="16"/>
  <c r="B14" i="26"/>
  <c r="Q15" i="26"/>
  <c r="O15" i="26" s="1"/>
  <c r="Y13" i="11"/>
  <c r="E13" i="11"/>
  <c r="AA12" i="11"/>
  <c r="Z13" i="11"/>
  <c r="L23" i="13"/>
  <c r="C25" i="15" l="1"/>
  <c r="C23" i="16"/>
  <c r="C50" i="16"/>
  <c r="Q16" i="26"/>
  <c r="O16" i="26" s="1"/>
  <c r="Y14" i="11"/>
  <c r="E14" i="11"/>
  <c r="AA13" i="11"/>
  <c r="Z14" i="11"/>
  <c r="L34" i="13"/>
  <c r="Y23" i="11"/>
  <c r="Y21" i="11"/>
  <c r="Y30" i="11"/>
  <c r="B15" i="26"/>
  <c r="C26" i="15" l="1"/>
  <c r="C24" i="16"/>
  <c r="C51" i="16"/>
  <c r="B16" i="26"/>
  <c r="Q17" i="26"/>
  <c r="O17" i="26" s="1"/>
  <c r="B123" i="26" s="1"/>
  <c r="Y15" i="11"/>
  <c r="AA14" i="11"/>
  <c r="Z15" i="11"/>
  <c r="L26" i="13"/>
  <c r="Y19" i="11"/>
  <c r="Y16" i="11"/>
  <c r="Y26" i="11"/>
  <c r="Y34" i="11"/>
  <c r="Y32" i="11"/>
  <c r="Y33" i="11"/>
  <c r="Y20" i="11"/>
  <c r="Y17" i="11"/>
  <c r="Y28" i="11"/>
  <c r="Y25" i="11"/>
  <c r="Y36" i="11"/>
  <c r="Y31" i="11"/>
  <c r="Y18" i="11"/>
  <c r="Y27" i="11"/>
  <c r="Y22" i="11"/>
  <c r="Y37" i="11"/>
  <c r="Y35" i="11"/>
  <c r="Y29" i="11"/>
  <c r="Y38" i="11"/>
  <c r="Y24" i="11"/>
  <c r="C27" i="15" l="1"/>
  <c r="C52" i="16"/>
  <c r="C25" i="16"/>
  <c r="B67" i="26"/>
  <c r="B115" i="26"/>
  <c r="B84" i="26"/>
  <c r="B126" i="26"/>
  <c r="B77" i="26"/>
  <c r="B116" i="26"/>
  <c r="B37" i="26"/>
  <c r="B70" i="26"/>
  <c r="B104" i="26"/>
  <c r="B128" i="26"/>
  <c r="B38" i="26"/>
  <c r="B66" i="26"/>
  <c r="B119" i="26"/>
  <c r="B58" i="26"/>
  <c r="B53" i="26"/>
  <c r="B56" i="26"/>
  <c r="B95" i="26"/>
  <c r="B33" i="26"/>
  <c r="B60" i="26"/>
  <c r="B49" i="26"/>
  <c r="B48" i="26"/>
  <c r="B102" i="26"/>
  <c r="B30" i="26"/>
  <c r="B61" i="26"/>
  <c r="B71" i="26"/>
  <c r="B19" i="26"/>
  <c r="B20" i="26"/>
  <c r="B93" i="26"/>
  <c r="B59" i="26"/>
  <c r="B127" i="26"/>
  <c r="B91" i="26"/>
  <c r="B40" i="26"/>
  <c r="B112" i="26"/>
  <c r="B50" i="26"/>
  <c r="B118" i="26"/>
  <c r="B97" i="26"/>
  <c r="B31" i="26"/>
  <c r="B130" i="26"/>
  <c r="B26" i="26"/>
  <c r="B27" i="26"/>
  <c r="B79" i="26"/>
  <c r="B57" i="26"/>
  <c r="B63" i="26"/>
  <c r="B107" i="26"/>
  <c r="B45" i="26"/>
  <c r="B124" i="26"/>
  <c r="B23" i="26"/>
  <c r="B90" i="26"/>
  <c r="B78" i="26"/>
  <c r="B81" i="26"/>
  <c r="B103" i="26"/>
  <c r="B75" i="26"/>
  <c r="B62" i="26"/>
  <c r="B99" i="26"/>
  <c r="B76" i="26"/>
  <c r="B74" i="26"/>
  <c r="B87" i="26"/>
  <c r="B17" i="26"/>
  <c r="B125" i="26"/>
  <c r="B28" i="26"/>
  <c r="B25" i="26"/>
  <c r="B96" i="26"/>
  <c r="B34" i="26"/>
  <c r="B85" i="26"/>
  <c r="B29" i="26"/>
  <c r="B42" i="26"/>
  <c r="B83" i="26"/>
  <c r="B117" i="26"/>
  <c r="B72" i="26"/>
  <c r="B73" i="26"/>
  <c r="B51" i="26"/>
  <c r="B100" i="26"/>
  <c r="B64" i="26"/>
  <c r="B41" i="26"/>
  <c r="B65" i="26"/>
  <c r="B113" i="26"/>
  <c r="B21" i="26"/>
  <c r="B110" i="26"/>
  <c r="B121" i="26"/>
  <c r="B22" i="26"/>
  <c r="B114" i="26"/>
  <c r="B54" i="26"/>
  <c r="B111" i="26"/>
  <c r="B109" i="26"/>
  <c r="B92" i="26"/>
  <c r="B69" i="26"/>
  <c r="B44" i="26"/>
  <c r="B39" i="26"/>
  <c r="B129" i="26"/>
  <c r="B108" i="26"/>
  <c r="B18" i="26"/>
  <c r="B24" i="26"/>
  <c r="B36" i="26"/>
  <c r="B68" i="26"/>
  <c r="B122" i="26"/>
  <c r="B86" i="26"/>
  <c r="B94" i="26"/>
  <c r="B98" i="26"/>
  <c r="B131" i="26"/>
  <c r="B55" i="26"/>
  <c r="B47" i="26"/>
  <c r="B46" i="26"/>
  <c r="B52" i="26"/>
  <c r="B80" i="26"/>
  <c r="B32" i="26"/>
  <c r="B106" i="26"/>
  <c r="B43" i="26"/>
  <c r="B82" i="26"/>
  <c r="B35" i="26"/>
  <c r="B105" i="26"/>
  <c r="B101" i="26"/>
  <c r="B88" i="26"/>
  <c r="B89" i="26"/>
  <c r="B120" i="26"/>
  <c r="C28" i="15" l="1"/>
  <c r="C26" i="16"/>
  <c r="C53" i="16"/>
  <c r="C29" i="15" l="1"/>
  <c r="C27" i="16"/>
  <c r="C54" i="16"/>
  <c r="C30" i="15" l="1"/>
  <c r="C28" i="16"/>
  <c r="C31" i="15" l="1"/>
  <c r="C29" i="16"/>
  <c r="C32" i="15" l="1"/>
  <c r="C30" i="16"/>
  <c r="C33" i="15" l="1"/>
  <c r="C31" i="16"/>
  <c r="C34" i="15" l="1"/>
  <c r="C32" i="16"/>
  <c r="C35" i="15" l="1"/>
  <c r="C33" i="16"/>
  <c r="C36" i="15" l="1"/>
  <c r="C34" i="16"/>
  <c r="C37" i="15" l="1"/>
  <c r="C35" i="16"/>
  <c r="C38" i="15" l="1"/>
  <c r="C36" i="16"/>
  <c r="C39" i="15" l="1"/>
  <c r="C38" i="16" s="1"/>
  <c r="C37" i="16"/>
</calcChain>
</file>

<file path=xl/comments1.xml><?xml version="1.0" encoding="utf-8"?>
<comments xmlns="http://schemas.openxmlformats.org/spreadsheetml/2006/main">
  <authors>
    <author>Author</author>
  </authors>
  <commentList>
    <comment ref="O22" authorId="0">
      <text>
        <r>
          <rPr>
            <b/>
            <sz val="9"/>
            <color indexed="81"/>
            <rFont val="Tahoma"/>
            <family val="2"/>
          </rPr>
          <t>Author:</t>
        </r>
        <r>
          <rPr>
            <sz val="9"/>
            <color indexed="81"/>
            <rFont val="Tahoma"/>
            <family val="2"/>
          </rPr>
          <t xml:space="preserve">
Dung moi</t>
        </r>
      </text>
    </comment>
    <comment ref="O26" authorId="0">
      <text>
        <r>
          <rPr>
            <b/>
            <sz val="9"/>
            <color indexed="81"/>
            <rFont val="Tahoma"/>
            <family val="2"/>
          </rPr>
          <t>Author:</t>
        </r>
        <r>
          <rPr>
            <sz val="9"/>
            <color indexed="81"/>
            <rFont val="Tahoma"/>
            <family val="2"/>
          </rPr>
          <t xml:space="preserve">
khong dung</t>
        </r>
      </text>
    </comment>
    <comment ref="O34" authorId="0">
      <text>
        <r>
          <rPr>
            <b/>
            <sz val="9"/>
            <color indexed="81"/>
            <rFont val="Tahoma"/>
            <family val="2"/>
          </rPr>
          <t>Author:</t>
        </r>
        <r>
          <rPr>
            <sz val="9"/>
            <color indexed="81"/>
            <rFont val="Tahoma"/>
            <family val="2"/>
          </rPr>
          <t xml:space="preserve">
dung moi</t>
        </r>
      </text>
    </comment>
    <comment ref="O59" authorId="0">
      <text>
        <r>
          <rPr>
            <b/>
            <sz val="9"/>
            <color indexed="81"/>
            <rFont val="Tahoma"/>
            <family val="2"/>
          </rPr>
          <t>Author:</t>
        </r>
        <r>
          <rPr>
            <sz val="9"/>
            <color indexed="81"/>
            <rFont val="Tahoma"/>
            <family val="2"/>
          </rPr>
          <t xml:space="preserve">
DUNG MOI</t>
        </r>
      </text>
    </comment>
    <comment ref="O67" authorId="0">
      <text>
        <r>
          <rPr>
            <b/>
            <sz val="9"/>
            <color indexed="81"/>
            <rFont val="Tahoma"/>
            <family val="2"/>
          </rPr>
          <t>Author:</t>
        </r>
        <r>
          <rPr>
            <sz val="9"/>
            <color indexed="81"/>
            <rFont val="Tahoma"/>
            <family val="2"/>
          </rPr>
          <t xml:space="preserve">
BO DUNG</t>
        </r>
      </text>
    </comment>
    <comment ref="O73" authorId="0">
      <text>
        <r>
          <rPr>
            <b/>
            <sz val="9"/>
            <color indexed="81"/>
            <rFont val="Tahoma"/>
            <family val="2"/>
          </rPr>
          <t>Author:</t>
        </r>
        <r>
          <rPr>
            <sz val="9"/>
            <color indexed="81"/>
            <rFont val="Tahoma"/>
            <family val="2"/>
          </rPr>
          <t xml:space="preserve">
DUNG MOI</t>
        </r>
      </text>
    </comment>
  </commentList>
</comments>
</file>

<file path=xl/comments2.xml><?xml version="1.0" encoding="utf-8"?>
<comments xmlns="http://schemas.openxmlformats.org/spreadsheetml/2006/main">
  <authors>
    <author>Nguyen Hoang Minh</author>
    <author>PTCKT-MINHNH</author>
  </authors>
  <commentList>
    <comment ref="G155" authorId="0">
      <text>
        <r>
          <rPr>
            <b/>
            <sz val="9"/>
            <rFont val="Tahoma"/>
            <family val="2"/>
          </rPr>
          <t>Nguyen Hoang Minh:</t>
        </r>
        <r>
          <rPr>
            <sz val="9"/>
            <rFont val="Tahoma"/>
            <family val="2"/>
          </rPr>
          <t xml:space="preserve">
Công văn Cty</t>
        </r>
      </text>
    </comment>
    <comment ref="D172" authorId="0">
      <text>
        <r>
          <rPr>
            <b/>
            <sz val="9"/>
            <rFont val="Tahoma"/>
            <family val="2"/>
          </rPr>
          <t>Nguyen Hoang Minh:</t>
        </r>
        <r>
          <rPr>
            <sz val="9"/>
            <rFont val="Tahoma"/>
            <family val="2"/>
          </rPr>
          <t xml:space="preserve">
sắt</t>
        </r>
      </text>
    </comment>
    <comment ref="D173" authorId="0">
      <text>
        <r>
          <rPr>
            <b/>
            <sz val="9"/>
            <rFont val="Tahoma"/>
            <family val="2"/>
          </rPr>
          <t>Nguyen Hoang Minh:</t>
        </r>
        <r>
          <rPr>
            <sz val="9"/>
            <rFont val="Tahoma"/>
            <family val="2"/>
          </rPr>
          <t xml:space="preserve">
sắt</t>
        </r>
      </text>
    </comment>
    <comment ref="D174" authorId="0">
      <text>
        <r>
          <rPr>
            <b/>
            <sz val="9"/>
            <rFont val="Tahoma"/>
            <family val="2"/>
          </rPr>
          <t>Nguyen Hoang Minh:</t>
        </r>
        <r>
          <rPr>
            <sz val="9"/>
            <rFont val="Tahoma"/>
            <family val="2"/>
          </rPr>
          <t xml:space="preserve">
đồng thau</t>
        </r>
      </text>
    </comment>
    <comment ref="D177" authorId="1">
      <text>
        <r>
          <rPr>
            <b/>
            <sz val="9"/>
            <rFont val="Tahoma"/>
            <family val="2"/>
          </rPr>
          <t>PTCKT-MINHNH:</t>
        </r>
        <r>
          <rPr>
            <sz val="9"/>
            <rFont val="Tahoma"/>
            <family val="2"/>
          </rPr>
          <t xml:space="preserve">
nhôm, đồng thau</t>
        </r>
      </text>
    </comment>
    <comment ref="D187" authorId="1">
      <text>
        <r>
          <rPr>
            <b/>
            <sz val="9"/>
            <rFont val="Tahoma"/>
            <family val="2"/>
          </rPr>
          <t>PTCKT-MINHNH:</t>
        </r>
        <r>
          <rPr>
            <sz val="9"/>
            <rFont val="Tahoma"/>
            <family val="2"/>
          </rPr>
          <t xml:space="preserve">
đồng thau 2kg, nhôm 2kg</t>
        </r>
      </text>
    </comment>
  </commentList>
</comments>
</file>

<file path=xl/sharedStrings.xml><?xml version="1.0" encoding="utf-8"?>
<sst xmlns="http://schemas.openxmlformats.org/spreadsheetml/2006/main" count="14095" uniqueCount="5254">
  <si>
    <t>TÊN CÔNG TY</t>
  </si>
  <si>
    <t>TÊN CÔNG TY MỤC</t>
  </si>
  <si>
    <t>GIỚI TÍNH GIÁM ĐỐC</t>
  </si>
  <si>
    <t>GIÁM ĐỐC TC</t>
  </si>
  <si>
    <t>GIỚI TÍNHGSB</t>
  </si>
  <si>
    <t>GSB</t>
  </si>
  <si>
    <t>Đơn vị Giám sát</t>
  </si>
  <si>
    <t>MỤC GIÁM SÁT</t>
  </si>
  <si>
    <t>Giám sát chính</t>
  </si>
  <si>
    <t>Giám đốc - Giám sát</t>
  </si>
  <si>
    <t>Giám sát viên 2</t>
  </si>
  <si>
    <t>Giám sát viên 3</t>
  </si>
  <si>
    <t>CTY THIẾT KẾ</t>
  </si>
  <si>
    <t>MỤC CTY TK</t>
  </si>
  <si>
    <t>GIÁM ĐỐC TK</t>
  </si>
  <si>
    <t>KHẢO SÁT</t>
  </si>
  <si>
    <t>VẼ</t>
  </si>
  <si>
    <t>GSA</t>
  </si>
  <si>
    <t>Chỉ huy trưởng</t>
  </si>
  <si>
    <t>GIỚI TÍNH CHỦ ĐẦU TƯ</t>
  </si>
  <si>
    <t>CHỦ ĐẦU TƯ</t>
  </si>
  <si>
    <t>MỤC CHỦ ĐẦU TƯ</t>
  </si>
  <si>
    <t>Địa phương</t>
  </si>
  <si>
    <t>ĐỊA PHƯƠNG</t>
  </si>
  <si>
    <t>Tên Công trình</t>
  </si>
  <si>
    <t>TÊN CÔNG TRÌNH - HOA</t>
  </si>
  <si>
    <t>Địa điểm công trình</t>
  </si>
  <si>
    <t>ĐỊA ĐIỂM CÔNG TRÌNH</t>
  </si>
  <si>
    <t>Công ty TNHH Thu Lộc</t>
  </si>
  <si>
    <t>CÔNG TY TNHH
THU LỘC
GIÁM ĐỐC</t>
  </si>
  <si>
    <t>Bà</t>
  </si>
  <si>
    <t>Trần Thị Ngọc Thọ</t>
  </si>
  <si>
    <t>Ông</t>
  </si>
  <si>
    <t>Hoàng Như Hoàn</t>
  </si>
  <si>
    <t>Trung tâm Khuyến công và Tư vấn PTCN tỉnh Đồng Nai</t>
  </si>
  <si>
    <t>TRUNG TÂM KHUYẾN CÔNG VÀ TVPT CÔNG NGHIỆP
TỈNH ĐỒNG NAI
GIÁM ĐỐC</t>
  </si>
  <si>
    <t>Trần Quang Phúc</t>
  </si>
  <si>
    <t>Chu Văn Hiếu</t>
  </si>
  <si>
    <t>Công ty TNHH Cổ phần KT-TM và Tư vấn Thiên Phú</t>
  </si>
  <si>
    <t>CÔNG TY TNHH CP 
KT-TM VÀ TƯ VẤN THIÊN PHÚ</t>
  </si>
  <si>
    <t>Dương Bình Chánh</t>
  </si>
  <si>
    <t>Trương Hồng Chinh</t>
  </si>
  <si>
    <t>Phạm Đình Lộc</t>
  </si>
  <si>
    <t>Trần Văn Sỹ</t>
  </si>
  <si>
    <t>Phạm Quang Vĩnh Phú</t>
  </si>
  <si>
    <t>CHỦ ĐẦU TƯ
ĐIỆN LỰC XUÂN LỘC
GIÁM ĐỐC</t>
  </si>
  <si>
    <t>Xuân Lộc</t>
  </si>
  <si>
    <t>Nâng cấp đường dây trung thế từ recloser Xuân Bắc đến LBS khí Chế Biến tuyến 480 Xuân Bắc</t>
  </si>
  <si>
    <t>5/8</t>
  </si>
  <si>
    <t>MHĐG</t>
  </si>
  <si>
    <t>Tên vật tư</t>
  </si>
  <si>
    <t>Đơn vị</t>
  </si>
  <si>
    <t>STT</t>
  </si>
  <si>
    <t>NTVT</t>
  </si>
  <si>
    <t>Khối lượng</t>
  </si>
  <si>
    <t xml:space="preserve">Đơn Giá </t>
  </si>
  <si>
    <t>D12</t>
  </si>
  <si>
    <t>04.4001</t>
  </si>
  <si>
    <t>Đà cản BTCT 1,2m</t>
  </si>
  <si>
    <t>cái</t>
  </si>
  <si>
    <t>x</t>
  </si>
  <si>
    <t>D15</t>
  </si>
  <si>
    <t>04.3801</t>
  </si>
  <si>
    <t>Đà cản BTCT 1,5m</t>
  </si>
  <si>
    <t>D20</t>
  </si>
  <si>
    <t>04.3802</t>
  </si>
  <si>
    <t>Đà cản BTCT 2,0m</t>
  </si>
  <si>
    <t>D25</t>
  </si>
  <si>
    <t>Đà cản BTCT 2,5m</t>
  </si>
  <si>
    <t>DN0212</t>
  </si>
  <si>
    <t>Đế neo BTCT 200x1200</t>
  </si>
  <si>
    <t>DN0412</t>
  </si>
  <si>
    <t>Đế neo BTCT 400x1200</t>
  </si>
  <si>
    <t>DN0415</t>
  </si>
  <si>
    <t>Đế neo BTCT 400x1500</t>
  </si>
  <si>
    <t>DN0615</t>
  </si>
  <si>
    <t>Đế neo BTCT 600x1500</t>
  </si>
  <si>
    <t>DN0618</t>
  </si>
  <si>
    <t>Đế neo BTCT 600x1800</t>
  </si>
  <si>
    <t>DN1500</t>
  </si>
  <si>
    <t>Đế neo BTCT 1500x500</t>
  </si>
  <si>
    <t>DN1200</t>
  </si>
  <si>
    <t>Đế neo BTCT 1200x500</t>
  </si>
  <si>
    <t>BNH</t>
  </si>
  <si>
    <t>Biển số - Bảng nguy hiểm</t>
  </si>
  <si>
    <t>BBD</t>
  </si>
  <si>
    <t>Biển báo độ cao</t>
  </si>
  <si>
    <t>B460</t>
  </si>
  <si>
    <t>Boulon 4x60+ 2 long đền vuông</t>
  </si>
  <si>
    <t>bộ</t>
  </si>
  <si>
    <t>B630</t>
  </si>
  <si>
    <t>Boulon 6x30+ 2 long đền vuông</t>
  </si>
  <si>
    <t>B1030TH</t>
  </si>
  <si>
    <t>Boulon thau 10x30 + 2 long đền vuông</t>
  </si>
  <si>
    <t>B1040</t>
  </si>
  <si>
    <t>Boulon 10x40+ 2 long đền vuông D12-50x50x3/Zn</t>
  </si>
  <si>
    <t>B1050</t>
  </si>
  <si>
    <t>Boulon 10x50+ 2 long đền vuông D12-50x50x3/Zn</t>
  </si>
  <si>
    <t>B10250</t>
  </si>
  <si>
    <t>Boulon 10x250+ 2 long đền vuông D14-50x50x3/Zn</t>
  </si>
  <si>
    <t>B1230</t>
  </si>
  <si>
    <t>Boulon 12x30+ 2 long đền vuông D14-50x50x3/Zn</t>
  </si>
  <si>
    <t>B1240</t>
  </si>
  <si>
    <t>Boulon 12x40+ 2 long đền vuông D14-50x50x3/Zn</t>
  </si>
  <si>
    <t>B1250</t>
  </si>
  <si>
    <t>Boulon 12x50+ 2 long đền vuông D14-50x50x3/Zn</t>
  </si>
  <si>
    <t>B1260</t>
  </si>
  <si>
    <t>Boulon 12x60+ 2 long đền vuông D14-50x50x3/Zn</t>
  </si>
  <si>
    <t>B1280</t>
  </si>
  <si>
    <t>Boulon 12x80+ 2 long đền vuông D14-50x50x3/Zn</t>
  </si>
  <si>
    <t>B12100</t>
  </si>
  <si>
    <t>Boulon 12x100+ 2 long đền vuông D14-50x50x3/Zn</t>
  </si>
  <si>
    <t>B12150</t>
  </si>
  <si>
    <t>Boulon 12x150+ 2 long đền vuông D14-50x50x3/Zn</t>
  </si>
  <si>
    <t>B12200</t>
  </si>
  <si>
    <t>Boulon 12x200+ 2 long đền vuông D14-50x50x3/Zn</t>
  </si>
  <si>
    <t>B1230TH</t>
  </si>
  <si>
    <t>Boulon thau 12x30 + 2 long đền vuông D14-50x50x3/Zn</t>
  </si>
  <si>
    <t>B1240TH</t>
  </si>
  <si>
    <t>Boulon thau 12x40 + 2 long đền vuông D14-50x50x3/Zn</t>
  </si>
  <si>
    <t>B1250TH</t>
  </si>
  <si>
    <t>Boulon thau 12x50 + 2 long đền vuông D14-50x50x3/Zn</t>
  </si>
  <si>
    <t>B14100</t>
  </si>
  <si>
    <t>Boulon 14x100+ 2 long đền vuông D16-50x50x3/Zn</t>
  </si>
  <si>
    <t>B14150</t>
  </si>
  <si>
    <t>Boulon 14x150+ 2 long đền vuông D16-50x50x3/Zn</t>
  </si>
  <si>
    <t>B1635</t>
  </si>
  <si>
    <t>Boulon 16x35+ 2 long đền vuông D18-50x50x3/Zn</t>
  </si>
  <si>
    <t>B1640</t>
  </si>
  <si>
    <t>Boulon 16x40+ 2 long đền vuông D18-50x50x3/Zn</t>
  </si>
  <si>
    <t>B1650</t>
  </si>
  <si>
    <t>Boulon 16x50+ 2 long đền vuông D18-50x50x3/Zn</t>
  </si>
  <si>
    <t>B16100</t>
  </si>
  <si>
    <t>Boulon 16x100+ 2 long đền vuông D18-50x50x3/Zn</t>
  </si>
  <si>
    <t>B16150</t>
  </si>
  <si>
    <t>Boulon 16x150+ 2 long đền vuông D18-50x50x3/Zn</t>
  </si>
  <si>
    <t>B16200</t>
  </si>
  <si>
    <t>Boulon 16x200+ 2 long đền vuông D18-50x50x3/Zn</t>
  </si>
  <si>
    <t>B16230</t>
  </si>
  <si>
    <t>Boulon 16x230/80+ 2 long đền vuông D18-50x50x3/Zn</t>
  </si>
  <si>
    <t>B16240</t>
  </si>
  <si>
    <t>Boulon 16x240/80+ 2 long đền vuông D18-50x50x3/Zn</t>
  </si>
  <si>
    <t>B16250</t>
  </si>
  <si>
    <t>Boulon 16x250+ 2 long đền vuông D18-50x50x3/Zn</t>
  </si>
  <si>
    <t>B16260</t>
  </si>
  <si>
    <t>Boulon 16x260/80+ 2 long đền vuông D18-50x50x3/Zn</t>
  </si>
  <si>
    <t>B16270</t>
  </si>
  <si>
    <t>Boulon 16x270/80+ 2 long đền vuông D18-50x50x3/Zn</t>
  </si>
  <si>
    <t>B16280</t>
  </si>
  <si>
    <t>Boulon 16x280/80+ 2 long đền vuông D18-50x50x3/Zn</t>
  </si>
  <si>
    <t>B16300</t>
  </si>
  <si>
    <t>Boulon 16x300+ 2 long đền vuông D18-50x50x3/Zn</t>
  </si>
  <si>
    <t>B16320</t>
  </si>
  <si>
    <t>Boulon 16x320+ 2 long đền vuông D18-50x50x3/Zn</t>
  </si>
  <si>
    <t>B16350</t>
  </si>
  <si>
    <t>Boulon 16x350+ 2 long đền vuông D18-50x50x3/Zn</t>
  </si>
  <si>
    <t>B16400</t>
  </si>
  <si>
    <t>Boulon 16x400+ 2 long đền vuông D18-50x50x3/Zn</t>
  </si>
  <si>
    <t>B16450</t>
  </si>
  <si>
    <t>Boulon 16x450+ 2 long đền vuông D18-50x50x3/Zn</t>
  </si>
  <si>
    <t>B16500</t>
  </si>
  <si>
    <t>Boulon 16x500+ 2 long đền vuông D18-50x50x3/Zn</t>
  </si>
  <si>
    <t>B16600</t>
  </si>
  <si>
    <t>Boulon 16x600+ 2 long đền vuông D18-50x50x3/Zn</t>
  </si>
  <si>
    <t>B1680V</t>
  </si>
  <si>
    <t>Boulon 16x80VRS+ 4 long đền vuông D18-50x50x3/Zn</t>
  </si>
  <si>
    <t>B16100V</t>
  </si>
  <si>
    <t>Boulon 16x100VRS+ 4 long đền vuông D18-50x50x3/Zn</t>
  </si>
  <si>
    <t>B16200V</t>
  </si>
  <si>
    <t>Boulon 16x200VRS+ 4 long đền vuông D18-50x50x3/Zn</t>
  </si>
  <si>
    <t>B16250V</t>
  </si>
  <si>
    <t>Boulon 16x250VRS+ 4 long đền vuông D18-50x50x3/Zn</t>
  </si>
  <si>
    <t>B16300V</t>
  </si>
  <si>
    <t>Boulon 16x300VRS+ 4 long đền vuông D18-50x50x3/Zn</t>
  </si>
  <si>
    <t>B16350V</t>
  </si>
  <si>
    <t>Boulon 16x350VRS+ 4 long đền vuông D18-50x50x3/Zn</t>
  </si>
  <si>
    <t>B16400v</t>
  </si>
  <si>
    <t>Boulon 16x400VRS+ 4 long đền vuông D18-50x50x3/Zn</t>
  </si>
  <si>
    <t>B16500V</t>
  </si>
  <si>
    <t>Boulon 16x500VRS+ 4 long đền vuông D18-50x50x3/Zn</t>
  </si>
  <si>
    <t>B16550V</t>
  </si>
  <si>
    <t>Boulon 16x550VRS+ 4 long đền vuông D18-50x50x3/Zn</t>
  </si>
  <si>
    <t>B16600V</t>
  </si>
  <si>
    <t>Boulon 16x600VRS+ 4 long đền vuông D18-50x50x3/Zn</t>
  </si>
  <si>
    <t>B16650V</t>
  </si>
  <si>
    <t>Boulon 16x650VRS+ 4 long đền vuông D18-50x50x3/Zn</t>
  </si>
  <si>
    <t>B16700V</t>
  </si>
  <si>
    <t>Boulon 16x700VRS+ 4 long đền vuông D18-50x50x3/Zn</t>
  </si>
  <si>
    <t>B22260</t>
  </si>
  <si>
    <t>Boulon 22x260+ 2 long đền vuông D24-50x50x3/Zn</t>
  </si>
  <si>
    <t>B22450</t>
  </si>
  <si>
    <t>Boulon 22x450+ 2 long đền vuông D24-50x50x3/Zn</t>
  </si>
  <si>
    <t>B22500</t>
  </si>
  <si>
    <t>Boulon 22x500+ 2 long đền vuông D24-50x50x3/Zn</t>
  </si>
  <si>
    <t>B22550</t>
  </si>
  <si>
    <t>Boulon 22x550/100+ 2 long đền vuông D24-50x50x3/Zn</t>
  </si>
  <si>
    <t>B22600</t>
  </si>
  <si>
    <t xml:space="preserve"> </t>
  </si>
  <si>
    <t>Boulon 22x600+ 2 long đền vuông D24-50x50x3/Zn</t>
  </si>
  <si>
    <t>B22650</t>
  </si>
  <si>
    <t>Boulon 22x650+ 2 long đền vuông D24-50x50x3/Zn</t>
  </si>
  <si>
    <t>B22700</t>
  </si>
  <si>
    <t>Boulon 22x700+ 2 long đền vuông D24-50x50x3/Zn</t>
  </si>
  <si>
    <t>B22750</t>
  </si>
  <si>
    <t>Boulon 22x750+ 2 long đền vuông D24-50x50x3/Zn</t>
  </si>
  <si>
    <t>B22800</t>
  </si>
  <si>
    <t>Boulon 22x800+ 2 long đền vuông D24-50x50x3/Zn</t>
  </si>
  <si>
    <t>B22850</t>
  </si>
  <si>
    <t>Boulon 22x850+ 2 long đền vuông D24-50x50x3/Zn</t>
  </si>
  <si>
    <t>B221000</t>
  </si>
  <si>
    <t>Boulon 22x1000+ 2 long đền vuông D24-50x50x3/Zn</t>
  </si>
  <si>
    <t>B22500C</t>
  </si>
  <si>
    <t>Boulon 22x500/150 chẻ đuôi cá + 2 long đền vuông D24-50x50x3/Zn</t>
  </si>
  <si>
    <t>B30800</t>
  </si>
  <si>
    <t>Boulon 30x800+ 2 long đền vuông D18-50x50x3/Zn</t>
  </si>
  <si>
    <t>B301000</t>
  </si>
  <si>
    <t>Boulon 30x1000+ 2 long đền vuông D18-50x50x3/Zn</t>
  </si>
  <si>
    <t>BM16230</t>
  </si>
  <si>
    <t>Boulon mắt 16x230+ 2 long đền vuông D18-50x50x3/Zn</t>
  </si>
  <si>
    <t>BM16250</t>
  </si>
  <si>
    <t>Boulon mắt 16x250+ 2 long đền vuông D18-50x50x3/Zn</t>
  </si>
  <si>
    <t>BM16300</t>
  </si>
  <si>
    <t>Boulon mắt 16x300+ 2 long đền vuông D18-50x50x3/Zn</t>
  </si>
  <si>
    <t>BMOC16250</t>
  </si>
  <si>
    <t>Boulon móc 16x250+ long đền vuông D18-50x50x3/Zn</t>
  </si>
  <si>
    <t>BMOC16300</t>
  </si>
  <si>
    <t>Boulon móc 16x300+ long đền vuông D18-50x50x3/Zn</t>
  </si>
  <si>
    <t>BulonVRS + ĐO</t>
  </si>
  <si>
    <t>Boulon 16x500VRS + đai ốc mắt + 2 long đền vuông D18-50x50x3/Zn</t>
  </si>
  <si>
    <t>LD tron</t>
  </si>
  <si>
    <t>Long đền tròn 12-14-16-18</t>
  </si>
  <si>
    <t>LD 40</t>
  </si>
  <si>
    <t>Long đền vuông 14-22 (50x50x3)</t>
  </si>
  <si>
    <t>LD 60</t>
  </si>
  <si>
    <t>Long đền vuông 18-24 (60x60x6)</t>
  </si>
  <si>
    <t>BATLI</t>
  </si>
  <si>
    <t>Bass LI bắt FCO</t>
  </si>
  <si>
    <t>Bộ</t>
  </si>
  <si>
    <t>BATLIA</t>
  </si>
  <si>
    <t>Bass LI bắt LA</t>
  </si>
  <si>
    <t>BATLL</t>
  </si>
  <si>
    <t>Bass LL bắt FCO và LA</t>
  </si>
  <si>
    <t>CT25</t>
  </si>
  <si>
    <t>04.5142</t>
  </si>
  <si>
    <t>Cừ tràm 2,5m</t>
  </si>
  <si>
    <t>cây</t>
  </si>
  <si>
    <t>CT3</t>
  </si>
  <si>
    <t>Cừ tràm 3m</t>
  </si>
  <si>
    <t>cong 1</t>
  </si>
  <si>
    <t>Cong D1000x1000mm</t>
  </si>
  <si>
    <t>cong 2</t>
  </si>
  <si>
    <t>Cong D1000x400mm</t>
  </si>
  <si>
    <t>CT5</t>
  </si>
  <si>
    <t>Cừ tràm 5m</t>
  </si>
  <si>
    <t>MongTB</t>
  </si>
  <si>
    <t>Móng đặt tủ bù (0,2x0,2x0,4)x4 móng</t>
  </si>
  <si>
    <t>Trọn bộ</t>
  </si>
  <si>
    <t>M11</t>
  </si>
  <si>
    <t>Cáp đồng trần M11mm2</t>
  </si>
  <si>
    <t>kg</t>
  </si>
  <si>
    <t>M22</t>
  </si>
  <si>
    <t>Cáp đồng trần M22mm2</t>
  </si>
  <si>
    <t>M25</t>
  </si>
  <si>
    <t>Cáp đồng trần M25mm2</t>
  </si>
  <si>
    <t>M38</t>
  </si>
  <si>
    <t>Cáp đồng trần M38mm2</t>
  </si>
  <si>
    <t>MTBU</t>
  </si>
  <si>
    <t>Bộ móng tủ bù 0,2x0,2x0,4x4móng</t>
  </si>
  <si>
    <t>trọn bộ</t>
  </si>
  <si>
    <t>M50</t>
  </si>
  <si>
    <t>Cáp đồng trần M50mm2</t>
  </si>
  <si>
    <t>XLPE22</t>
  </si>
  <si>
    <t>Cáp 24KV C/XLPE/PVC 22mm2</t>
  </si>
  <si>
    <t>mét</t>
  </si>
  <si>
    <t>XLPE25</t>
  </si>
  <si>
    <t>Cáp 24KV C/XLPE/PVC 25mm2</t>
  </si>
  <si>
    <t>XLPE35</t>
  </si>
  <si>
    <t>Cáp 24KV C/XLPE/PVC 35mm2</t>
  </si>
  <si>
    <t>XLPE50</t>
  </si>
  <si>
    <t>Cáp 24KV C/XLPE/PVC 50mm2</t>
  </si>
  <si>
    <t>XLPE70</t>
  </si>
  <si>
    <t>Cáp 24KV C/XLPE/PVC 70mm2</t>
  </si>
  <si>
    <t>XLPE95</t>
  </si>
  <si>
    <t>Cáp 24KV C/XLPE/PVC 95mm2</t>
  </si>
  <si>
    <t>XLPE120</t>
  </si>
  <si>
    <t>Cáp 24KV C/XLPE/PVC 120mm2</t>
  </si>
  <si>
    <t>XLPE150</t>
  </si>
  <si>
    <t>Cáp 24KV C/XLPE/PVC 150mm2</t>
  </si>
  <si>
    <t>XLPE185</t>
  </si>
  <si>
    <t>Cáp 24KV C/XLPE/PVC 185mm2</t>
  </si>
  <si>
    <t>XLPE240</t>
  </si>
  <si>
    <t>Cáp 24KV C/XLPE/PVC 240mm2</t>
  </si>
  <si>
    <t>XLPE250</t>
  </si>
  <si>
    <t>Cáp 24KV C/XLPE/PVC 250mm2</t>
  </si>
  <si>
    <t>XLPE25A</t>
  </si>
  <si>
    <t>Cáp 24KV A/XLPE/PVC 25mm2</t>
  </si>
  <si>
    <t>XLPE35A</t>
  </si>
  <si>
    <t>Cáp 24KV A/XLPE/PVC 35mm2</t>
  </si>
  <si>
    <t>XLPE50A</t>
  </si>
  <si>
    <t>Cáp 24KV A/XLPE/PVC 50mm2</t>
  </si>
  <si>
    <t>XLPE70A</t>
  </si>
  <si>
    <t>Cáp 24KV A/XLPE/PVC 70mm2</t>
  </si>
  <si>
    <t>XLPE95A</t>
  </si>
  <si>
    <t>Cáp 24KV A/XLPE/PVC 95mm2</t>
  </si>
  <si>
    <t>XLPE120A</t>
  </si>
  <si>
    <t>Cáp 24KV A/XLPE/PVC 120mm2</t>
  </si>
  <si>
    <t>XLPE150A</t>
  </si>
  <si>
    <t>Cáp 24KV A/XLPE/PVC 150mm2</t>
  </si>
  <si>
    <t>XLPE185A</t>
  </si>
  <si>
    <t>Cáp 24KV A/XLPE/PVC 185mm2</t>
  </si>
  <si>
    <t>XLPE240A</t>
  </si>
  <si>
    <t>Cáp 24KV A/XLPE/PVC 240mm2</t>
  </si>
  <si>
    <t>XLPE211HT</t>
  </si>
  <si>
    <t>Cáp C/XLPE/PVC -0.6/1kV-2x11mm2</t>
  </si>
  <si>
    <t>XLPE216HT</t>
  </si>
  <si>
    <t>Cáp C/XLPE/PVC -0.6/1kV-2x16mm2</t>
  </si>
  <si>
    <t>XLPE316HT</t>
  </si>
  <si>
    <t>Cáp C/XLPE/PVC -0.6/1kV-3x16mm2</t>
  </si>
  <si>
    <t>XLPE350HT</t>
  </si>
  <si>
    <t>Cáp C/XLPE/PVC -0.6/1kV-3x50mm2</t>
  </si>
  <si>
    <t>XLPE416HT</t>
  </si>
  <si>
    <t>Cáp C/XLPE/PVC -0.6/1kV-4x16mm2</t>
  </si>
  <si>
    <t>XLPE316+10HT</t>
  </si>
  <si>
    <t>Cáp C/XLPE/PVC -0.6/1kV-3x16+10mm2</t>
  </si>
  <si>
    <t>XLPE350+35HT</t>
  </si>
  <si>
    <t>Cáp C/XLPE/PVC -0.6/1kV-3x50+35mm2</t>
  </si>
  <si>
    <t>XLPE370+50HT</t>
  </si>
  <si>
    <t>Cáp C/XLPE/PVC -0.6/1kV-3x70+50mm2</t>
  </si>
  <si>
    <t>XLPE395+50HT</t>
  </si>
  <si>
    <t>Cáp C/XLPE/PVC -0.6/1kV-3x95+50mm2</t>
  </si>
  <si>
    <t>XLPE3120+70HT</t>
  </si>
  <si>
    <t>Cáp C/XLPE/PVC -0.6/1kV-3x120+70mm2</t>
  </si>
  <si>
    <t>XLPE3150+95HT</t>
  </si>
  <si>
    <t>Cáp C/XLPE/PVC -0.6/1kV-3x150+95mm2</t>
  </si>
  <si>
    <t>XLPE3185+120HT</t>
  </si>
  <si>
    <t>Cáp C/XLPE/PVC -0.6/1kV-3x185+120mm2</t>
  </si>
  <si>
    <t>XLPE350+35DHT</t>
  </si>
  <si>
    <t>Cáp C/XLPE/DSTA/PVC -0.6/1kV-3x50+35mm2</t>
  </si>
  <si>
    <t>XLPE325D</t>
  </si>
  <si>
    <t>Cáp 24kV C/XLPE/DSTA/PVC3x25</t>
  </si>
  <si>
    <t>XLPE350D</t>
  </si>
  <si>
    <t>Cáp 24kV C/XLPE/DSTA/PVC3x50</t>
  </si>
  <si>
    <t>XLPE370D</t>
  </si>
  <si>
    <t>Cáp 24kV C/XLPE/DSTA/PVC3x70mm2</t>
  </si>
  <si>
    <t>XLPE395D</t>
  </si>
  <si>
    <t>Cáp 24kV C/XLPE/DSTA/PVC3x95mm2</t>
  </si>
  <si>
    <t>XLPE3120D</t>
  </si>
  <si>
    <t>Cáp 24kV C/XLPE/DSTA/PVC3x120mm2</t>
  </si>
  <si>
    <t>XLPE3150D</t>
  </si>
  <si>
    <t>Cáp 24kV C/XLPE/DSTA/PVC3x150mm2</t>
  </si>
  <si>
    <t>XLPE3185D</t>
  </si>
  <si>
    <t>Cáp 24kV C/XLPE/DSTA/PVC3x185mm2</t>
  </si>
  <si>
    <t>XLPE3240D</t>
  </si>
  <si>
    <t>Cáp 24kV C/XLPE/DSTA/PVC3x240mm2</t>
  </si>
  <si>
    <t>XLPE200HT</t>
  </si>
  <si>
    <t>Cáp 0,6/1KV C/XLPE/PVC 200mm2</t>
  </si>
  <si>
    <t>XLPE240HT</t>
  </si>
  <si>
    <t>Cáp 0,6/1KV C/XLPE/PVC 240mm2</t>
  </si>
  <si>
    <t>XLPE250HT</t>
  </si>
  <si>
    <t>Cáp 0,6/1KV C/XLPE/PVC 250mm2</t>
  </si>
  <si>
    <t>XLPE300HT</t>
  </si>
  <si>
    <t>Cáp 0,6/1KV C/XLPE/PVC 300mm2</t>
  </si>
  <si>
    <t>ACKP35</t>
  </si>
  <si>
    <t>Cáp nhôm lõi thép ACKP-35/6,2</t>
  </si>
  <si>
    <t>ACKP50</t>
  </si>
  <si>
    <t>Cáp nhôm lõi thép ACKP-50/8</t>
  </si>
  <si>
    <t>ACKP70</t>
  </si>
  <si>
    <t>Cáp nhôm lõi thép ACKP-70/11</t>
  </si>
  <si>
    <t>ACKP95</t>
  </si>
  <si>
    <t>Cáp nhôm lõi thép ACKP-95/16</t>
  </si>
  <si>
    <t>ACKP120</t>
  </si>
  <si>
    <t>Cáp nhôm lõi thép ACKP-120/19</t>
  </si>
  <si>
    <t>ACKP150</t>
  </si>
  <si>
    <t>Cáp nhôm lõi thép ACKP-150/24</t>
  </si>
  <si>
    <t>ACKP185</t>
  </si>
  <si>
    <t>Cáp nhôm lõi thép ACKP-185/29</t>
  </si>
  <si>
    <t>ACKP240</t>
  </si>
  <si>
    <t>Cáp nhôm lõi thép ACKP-240/32</t>
  </si>
  <si>
    <t>ACXV150</t>
  </si>
  <si>
    <t>Cáp nhôm lõi thép bọc 24KV AC/XLPE/PVC150 mm2</t>
  </si>
  <si>
    <t>ACXV50</t>
  </si>
  <si>
    <t>Cáp 24KV AS/XLPE/PVC 50 mm2</t>
  </si>
  <si>
    <t>AC35</t>
  </si>
  <si>
    <t>Cáp nhôm lõi thép AC-35/6,2</t>
  </si>
  <si>
    <t>AC50</t>
  </si>
  <si>
    <t>Cáp nhôm lõi thép AC-50/8</t>
  </si>
  <si>
    <t>AC70</t>
  </si>
  <si>
    <t>Cáp nhôm lõi thép AC-70/11</t>
  </si>
  <si>
    <t>AC95</t>
  </si>
  <si>
    <t>Cáp nhôm lõi thép AC-95/16</t>
  </si>
  <si>
    <t>AC120</t>
  </si>
  <si>
    <t>Cáp nhôm lõi thép AC-120/19</t>
  </si>
  <si>
    <t>AC150</t>
  </si>
  <si>
    <t>Cáp nhôm lõi thép AC-150/24</t>
  </si>
  <si>
    <t>AC185</t>
  </si>
  <si>
    <t>Cáp nhôm lõi thép AC-185/29</t>
  </si>
  <si>
    <t>AC240</t>
  </si>
  <si>
    <t>Cáp nhôm lõi thép AC-240/39</t>
  </si>
  <si>
    <t>av35</t>
  </si>
  <si>
    <t>Cáp nhôm bọc AV35</t>
  </si>
  <si>
    <t>av50</t>
  </si>
  <si>
    <t>Cáp nhôm bọc AV50</t>
  </si>
  <si>
    <t>av70</t>
  </si>
  <si>
    <t>Cáp nhôm bọc AV70</t>
  </si>
  <si>
    <t>av95</t>
  </si>
  <si>
    <t>Cáp nhôm bọc AV95</t>
  </si>
  <si>
    <t>av120</t>
  </si>
  <si>
    <t>Cáp nhôm bọc AV120</t>
  </si>
  <si>
    <t>av150</t>
  </si>
  <si>
    <t>Cáp nhôm bọc AV150</t>
  </si>
  <si>
    <t>av185</t>
  </si>
  <si>
    <t>Cáp nhôm bọc AV185</t>
  </si>
  <si>
    <t>av240</t>
  </si>
  <si>
    <t>Cáp nhôm bọc AV240</t>
  </si>
  <si>
    <t>av300</t>
  </si>
  <si>
    <t>Cáp nhôm bọc AV300</t>
  </si>
  <si>
    <t>ABC3x50</t>
  </si>
  <si>
    <t>Cáp nhôm ABC 3x50mm2</t>
  </si>
  <si>
    <t>ABC3x70</t>
  </si>
  <si>
    <t>Cáp nhôm ABC 3x70mm2</t>
  </si>
  <si>
    <t>ABC4x50</t>
  </si>
  <si>
    <t>Cáp nhôm ABC 4x50mm2</t>
  </si>
  <si>
    <t>ABC4x70</t>
  </si>
  <si>
    <t>Cáp nhôm ABC 4x70mm2</t>
  </si>
  <si>
    <t>ABC3x95</t>
  </si>
  <si>
    <t>Cáp nhôm ABC 3x95mm2</t>
  </si>
  <si>
    <t>ABC4x95</t>
  </si>
  <si>
    <t>Cáp nhôm ABC 4x95mm2</t>
  </si>
  <si>
    <t>ABC4x120</t>
  </si>
  <si>
    <t>Cáp nhôm ABC 4x120mm2</t>
  </si>
  <si>
    <t>ABC4x150</t>
  </si>
  <si>
    <t>Cáp nhôm ABC 4x150mm2</t>
  </si>
  <si>
    <t>CVV2x2,5</t>
  </si>
  <si>
    <t>03.1401</t>
  </si>
  <si>
    <t xml:space="preserve">Cáp CVV 2x2,5mm2  </t>
  </si>
  <si>
    <t>CVV316</t>
  </si>
  <si>
    <t>Cáp CVV 3x16mm2</t>
  </si>
  <si>
    <t>CVV4X2,5</t>
  </si>
  <si>
    <t xml:space="preserve">Cáp CVV 4x2,5mm2  </t>
  </si>
  <si>
    <t>M5M</t>
  </si>
  <si>
    <t>Dây đồng trần mềm dẹt</t>
  </si>
  <si>
    <t>CVV4X4</t>
  </si>
  <si>
    <t xml:space="preserve">Cáp CVV 4x4mm2  </t>
  </si>
  <si>
    <t>CV2,5</t>
  </si>
  <si>
    <t>04.4201</t>
  </si>
  <si>
    <t>Cáp đồng mềm CV2,5</t>
  </si>
  <si>
    <t>cv11</t>
  </si>
  <si>
    <t>Cáp đồng bọc CV11</t>
  </si>
  <si>
    <t>cv16</t>
  </si>
  <si>
    <t>Cáp đồng bọc CV16</t>
  </si>
  <si>
    <t>cv25</t>
  </si>
  <si>
    <t>Cáp đồng bọc CV25</t>
  </si>
  <si>
    <t>cv35</t>
  </si>
  <si>
    <t>Cáp đồng bọc CV35</t>
  </si>
  <si>
    <t>cv50</t>
  </si>
  <si>
    <t>Cáp đồng bọc CV50</t>
  </si>
  <si>
    <t>cv70</t>
  </si>
  <si>
    <t>Cáp đồng bọc CV70</t>
  </si>
  <si>
    <t>cv95</t>
  </si>
  <si>
    <t>Cáp đồng bọc CV95</t>
  </si>
  <si>
    <t>cv120</t>
  </si>
  <si>
    <t>Cáp đồng bọc CV120</t>
  </si>
  <si>
    <t>cv150</t>
  </si>
  <si>
    <t>Cáp đồng bọc CV150</t>
  </si>
  <si>
    <t>cv185</t>
  </si>
  <si>
    <t>Cáp đồng bọc CV185</t>
  </si>
  <si>
    <t>cv200</t>
  </si>
  <si>
    <t>Cáp đồng bọc CV200</t>
  </si>
  <si>
    <t>cv240</t>
  </si>
  <si>
    <t>Cáp đồng bọc CV240</t>
  </si>
  <si>
    <t>cv250</t>
  </si>
  <si>
    <t>Cáp đồng bọc CV250</t>
  </si>
  <si>
    <t>cv300</t>
  </si>
  <si>
    <t>Cáp đồng bọc CV300</t>
  </si>
  <si>
    <t>cv400</t>
  </si>
  <si>
    <t>Cáp đồng bọc CV400</t>
  </si>
  <si>
    <t>acv35</t>
  </si>
  <si>
    <t>Cáp nhôm lõi thép ACV35</t>
  </si>
  <si>
    <t>acv50</t>
  </si>
  <si>
    <t>Cáp nhôm lõi thép ACV50</t>
  </si>
  <si>
    <t>acv70</t>
  </si>
  <si>
    <t>Cáp nhôm lõi thép ACV70</t>
  </si>
  <si>
    <t>acv95</t>
  </si>
  <si>
    <t>Cáp nhôm lõi thép ACV95</t>
  </si>
  <si>
    <t>acv120</t>
  </si>
  <si>
    <t>Cáp nhôm lõi thép ACV120</t>
  </si>
  <si>
    <t>acv150</t>
  </si>
  <si>
    <t>Cáp nhôm lõi thép ACV150</t>
  </si>
  <si>
    <t>acv185</t>
  </si>
  <si>
    <t>Cáp nhôm lõi thép ACV185</t>
  </si>
  <si>
    <t>acv240</t>
  </si>
  <si>
    <t>Cáp nhôm lõi thép ACV240</t>
  </si>
  <si>
    <t>A35</t>
  </si>
  <si>
    <t>Cáp nhôm A-35</t>
  </si>
  <si>
    <t>A50</t>
  </si>
  <si>
    <t>Cáp nhôm A-50</t>
  </si>
  <si>
    <t>A70</t>
  </si>
  <si>
    <t>Cáp nhôm A-70</t>
  </si>
  <si>
    <t>A95</t>
  </si>
  <si>
    <t>Cáp nhôm A-95</t>
  </si>
  <si>
    <t>A120</t>
  </si>
  <si>
    <t>Cáp nhôm A-120</t>
  </si>
  <si>
    <t>A150</t>
  </si>
  <si>
    <t>Cáp nhôm A-150</t>
  </si>
  <si>
    <t>A185</t>
  </si>
  <si>
    <t>Cáp nhôm A-185</t>
  </si>
  <si>
    <t>A240</t>
  </si>
  <si>
    <t>Cáp nhôm A-240</t>
  </si>
  <si>
    <t>C3/8</t>
  </si>
  <si>
    <t>Cáp thép 3/8"</t>
  </si>
  <si>
    <t>C5/8</t>
  </si>
  <si>
    <t>Cáp thép 5/8"</t>
  </si>
  <si>
    <t>CSDI</t>
  </si>
  <si>
    <t>Chân sứ đỉnh thẳng dài 870mm</t>
  </si>
  <si>
    <t>CSDG</t>
  </si>
  <si>
    <t>Chân sứ đỉnh đỡ góc dài 870mm</t>
  </si>
  <si>
    <t>CSD</t>
  </si>
  <si>
    <t>Chân sứ đứng D20</t>
  </si>
  <si>
    <t>DAYA</t>
  </si>
  <si>
    <t xml:space="preserve">Dây nhôm buộc </t>
  </si>
  <si>
    <t>DAYA70</t>
  </si>
  <si>
    <t>Cáp nhôm A-70: buộc cổ sứ</t>
  </si>
  <si>
    <t>GDFCO</t>
  </si>
  <si>
    <t>05.6100</t>
  </si>
  <si>
    <t>Giá chữ "T" lắp FCO, LA (V63x63x6)</t>
  </si>
  <si>
    <t>GUFCO</t>
  </si>
  <si>
    <t>Giá U 80x600 lắp FCO</t>
  </si>
  <si>
    <t>GIATFCO</t>
  </si>
  <si>
    <t>05.6001</t>
  </si>
  <si>
    <t>Giá chữ "T" lắp FCO, LA (V50x50x5)</t>
  </si>
  <si>
    <t>Kg</t>
  </si>
  <si>
    <t>Gianoi1600</t>
  </si>
  <si>
    <t>Giá nới + Thanh cái tủ CB</t>
  </si>
  <si>
    <t>Gianoi2500</t>
  </si>
  <si>
    <t>GianoiCB</t>
  </si>
  <si>
    <t>GCST</t>
  </si>
  <si>
    <t>Gia công sắt thép</t>
  </si>
  <si>
    <t>G</t>
  </si>
  <si>
    <t>Vật liệu dựng trụ</t>
  </si>
  <si>
    <t>trụ</t>
  </si>
  <si>
    <t>K3B</t>
  </si>
  <si>
    <t>Kẹp cáp 3 boulon</t>
  </si>
  <si>
    <t>CTD</t>
  </si>
  <si>
    <t>Cọc tiếp đất Ø16 - 2,4m</t>
  </si>
  <si>
    <t>cọc</t>
  </si>
  <si>
    <t>CTD+K</t>
  </si>
  <si>
    <t>Cọc tiếp đất Ø 16- 2,4m + kẹp cọc</t>
  </si>
  <si>
    <t>K-Cu</t>
  </si>
  <si>
    <t>Kẹp cọc tiếp đất Cu</t>
  </si>
  <si>
    <t>K-Fe</t>
  </si>
  <si>
    <t>Kẹp cọc tiếp đất Fe</t>
  </si>
  <si>
    <t>K35</t>
  </si>
  <si>
    <t>Kẹp 2 rãnh (APC) cỡ dây 35mm2</t>
  </si>
  <si>
    <t>K50</t>
  </si>
  <si>
    <t>Kẹp 2 rãnh (APC) cỡ dây 50mm2</t>
  </si>
  <si>
    <t>K70</t>
  </si>
  <si>
    <t>Kẹp 2 rãnh (APC) cỡ dây 70mm2</t>
  </si>
  <si>
    <t>K95</t>
  </si>
  <si>
    <t>Kẹp 2 rãnh (APC) cỡ dây 95mm2</t>
  </si>
  <si>
    <t>K120</t>
  </si>
  <si>
    <t>Kẹp 2 rãnh (APC) cỡ dây 120mm2</t>
  </si>
  <si>
    <t>K150</t>
  </si>
  <si>
    <t>Kẹp 2 rãnh (APC) cỡ dây 150mm2</t>
  </si>
  <si>
    <t>K185</t>
  </si>
  <si>
    <t>Kẹp 2 rãnh (APC) cỡ dây 185mm2</t>
  </si>
  <si>
    <t>K240</t>
  </si>
  <si>
    <t>Kẹp 2 rãnh (APC) cỡ dây 240 mm2</t>
  </si>
  <si>
    <t>KTREO211</t>
  </si>
  <si>
    <t>Kẹp treo cáp ABC2x11mm2</t>
  </si>
  <si>
    <t>KTREO11</t>
  </si>
  <si>
    <t>Kẹp treo cáp ABC4x11mm2</t>
  </si>
  <si>
    <t>KTREO22</t>
  </si>
  <si>
    <t>Kẹp treo cáp ABC4x22mm2</t>
  </si>
  <si>
    <t>KTREO35</t>
  </si>
  <si>
    <t>Kẹp treo cáp ABC4x35mm2</t>
  </si>
  <si>
    <t>KTREO50</t>
  </si>
  <si>
    <t>Kẹp treo cáp ABC4x50mm2</t>
  </si>
  <si>
    <t>KTREO70</t>
  </si>
  <si>
    <t>06.1201</t>
  </si>
  <si>
    <t>Kẹp treo cáp ABC4x70mm2</t>
  </si>
  <si>
    <t>KTREO95</t>
  </si>
  <si>
    <t>Kẹp treo cáp ABC3x95mm2</t>
  </si>
  <si>
    <t>KTREO120</t>
  </si>
  <si>
    <t>Kẹp treo cáp ABC4x120mm2</t>
  </si>
  <si>
    <t>KTREO150</t>
  </si>
  <si>
    <t>Kẹp treo cáp ABC4x150mm2</t>
  </si>
  <si>
    <t>MTREO A</t>
  </si>
  <si>
    <t>Móc treo chữ A</t>
  </si>
  <si>
    <t>MOCDUNG</t>
  </si>
  <si>
    <t xml:space="preserve">Móc dừng </t>
  </si>
  <si>
    <t xml:space="preserve">MTREO </t>
  </si>
  <si>
    <t xml:space="preserve">Móc đơn treo cáp </t>
  </si>
  <si>
    <t>KDPLY</t>
  </si>
  <si>
    <t>Kháng bắt sứ kép polymer</t>
  </si>
  <si>
    <t>KNGUNG211</t>
  </si>
  <si>
    <t>Kẹp ngừng cáp ABC2x11mm2</t>
  </si>
  <si>
    <t>KNGUNG11</t>
  </si>
  <si>
    <t>Kẹp ngừng cáp ABC4x11mm2</t>
  </si>
  <si>
    <t>KNGUNG22</t>
  </si>
  <si>
    <t>Kẹp ngừng cáp ABC4x22mm2</t>
  </si>
  <si>
    <t>KNGUNG35</t>
  </si>
  <si>
    <t>Kẹp ngừng cáp ABC4x35mm2</t>
  </si>
  <si>
    <t>KNGUNG50</t>
  </si>
  <si>
    <t>Kẹp ngừng cáp ABC4x50mm2</t>
  </si>
  <si>
    <t>KNGUNG70</t>
  </si>
  <si>
    <t>Kẹp ngừng cáp ABC4x70mm2</t>
  </si>
  <si>
    <t>KNGUNG95</t>
  </si>
  <si>
    <t>Kẹp ngừng cáp ABC3x95mm2</t>
  </si>
  <si>
    <t>KNGUNG120</t>
  </si>
  <si>
    <t>Kẹp ngừng cáp ABC4x120mm2</t>
  </si>
  <si>
    <t>KNGUNG150</t>
  </si>
  <si>
    <t>Kẹp ngừng cáp ABC4x150mm2</t>
  </si>
  <si>
    <t>Hopcap240</t>
  </si>
  <si>
    <t>Hộp nối cáp ngầm 24kV 3x240mm2</t>
  </si>
  <si>
    <t>Hopcap185</t>
  </si>
  <si>
    <t>Hộp nối cáp ngầm 24kV 3x185mm2</t>
  </si>
  <si>
    <t>Hopcap150</t>
  </si>
  <si>
    <t>Hộp nối cáp ngầm 24kV 3x150mm2</t>
  </si>
  <si>
    <t>Hopcap120</t>
  </si>
  <si>
    <t>Hộp nối cáp ngầm 24kV 3x120mm2</t>
  </si>
  <si>
    <t>Hopcap95</t>
  </si>
  <si>
    <t>Hộp nối cáp ngầm 24kV 3x95mm2</t>
  </si>
  <si>
    <t>Hopcap70</t>
  </si>
  <si>
    <t>Hộp nối cáp ngầm 24kV 3x70mm2</t>
  </si>
  <si>
    <t>Hopcap50</t>
  </si>
  <si>
    <t>Hộp nối cáp ngầm 24kV 3x50mm2</t>
  </si>
  <si>
    <t>HOP9C</t>
  </si>
  <si>
    <t>Hộp phân phối 9CB-32A</t>
  </si>
  <si>
    <t>HOP6C</t>
  </si>
  <si>
    <t>Hộp phân phối (hộp rỗng)</t>
  </si>
  <si>
    <t>BTNN</t>
  </si>
  <si>
    <t>Bêtông nhựa nóng hạt thô</t>
  </si>
  <si>
    <t>m3</t>
  </si>
  <si>
    <t>BTNN min</t>
  </si>
  <si>
    <t>Bêtông nhựa nóng hạt mịn</t>
  </si>
  <si>
    <t>BTNN-TL</t>
  </si>
  <si>
    <t>ED.2005</t>
  </si>
  <si>
    <t>Tái lập bêtông nhựa nóng hạt thô 7mm</t>
  </si>
  <si>
    <t>m2</t>
  </si>
  <si>
    <t>BTNN-TL min</t>
  </si>
  <si>
    <t>ED.3001</t>
  </si>
  <si>
    <t>Tái lập bêtông nhựa nóng hạt mịn 3mm</t>
  </si>
  <si>
    <t>BT</t>
  </si>
  <si>
    <t>04.9001</t>
  </si>
  <si>
    <t>Bitum</t>
  </si>
  <si>
    <t>BIT150</t>
  </si>
  <si>
    <t>Nắp bịt đầu cáp ABC150mm2</t>
  </si>
  <si>
    <t>BIT120</t>
  </si>
  <si>
    <t>Nắp bịt đầu cáp ABC120mm2</t>
  </si>
  <si>
    <t>BIT95</t>
  </si>
  <si>
    <t>Nắp bịt đầu cáp ABC95mm2</t>
  </si>
  <si>
    <t>BIT70</t>
  </si>
  <si>
    <t>Nắp bịt đầu cáp ABC70mm2</t>
  </si>
  <si>
    <t>BIT50</t>
  </si>
  <si>
    <t>Nắp bịt đầu cáp ABC50mm2</t>
  </si>
  <si>
    <t>BIT35</t>
  </si>
  <si>
    <t>Nắp bịt đầu cáp 35mm2</t>
  </si>
  <si>
    <t>KE399</t>
  </si>
  <si>
    <t>Kẹp ép WR 399</t>
  </si>
  <si>
    <t>KE25</t>
  </si>
  <si>
    <t>Kẹp ép cỡ dây 25mm2</t>
  </si>
  <si>
    <t>KE35</t>
  </si>
  <si>
    <t>Kẹp ép WR cỡ dây 35mm2</t>
  </si>
  <si>
    <t>KE50</t>
  </si>
  <si>
    <t>Kẹp ép WR cỡ dây 50mm2</t>
  </si>
  <si>
    <t>KE70</t>
  </si>
  <si>
    <t>Kẹp ép WR cỡ dây 70mm2</t>
  </si>
  <si>
    <t>KE95</t>
  </si>
  <si>
    <t>Kẹp ép WR cỡ dây 95mm2</t>
  </si>
  <si>
    <t>KE120</t>
  </si>
  <si>
    <t>Kẹp ép WR cỡ dây 120mm2</t>
  </si>
  <si>
    <t>KE150</t>
  </si>
  <si>
    <t>Kẹp ép WR cỡ dây 150mm2</t>
  </si>
  <si>
    <t>KE185</t>
  </si>
  <si>
    <t>Kẹp ép WR cỡ dây 185mm2</t>
  </si>
  <si>
    <t>KE240</t>
  </si>
  <si>
    <t>Kẹp ép WR cỡ dây 240mm2</t>
  </si>
  <si>
    <t>KCUAL</t>
  </si>
  <si>
    <t>Kẹp nối đồng-nhôm</t>
  </si>
  <si>
    <t>KCUAL60</t>
  </si>
  <si>
    <t>Kẹp nối đồng-nhôm 60mm2</t>
  </si>
  <si>
    <t>KQ2/0</t>
  </si>
  <si>
    <t>04.3007</t>
  </si>
  <si>
    <t>Kẹp quai 2/0</t>
  </si>
  <si>
    <t xml:space="preserve">KQ2/0 </t>
  </si>
  <si>
    <t>Kẹp quai 2/0 + chụp cách điện</t>
  </si>
  <si>
    <t>KQ4/0</t>
  </si>
  <si>
    <t>Kẹp quai 4/0</t>
  </si>
  <si>
    <t xml:space="preserve">KQ4/0 </t>
  </si>
  <si>
    <t>Kẹp quai 4/0 + chụp cách điện</t>
  </si>
  <si>
    <t>KH2/0</t>
  </si>
  <si>
    <t>Kẹp hotline 2/0</t>
  </si>
  <si>
    <t>KH4/0</t>
  </si>
  <si>
    <t>Kẹp hotline 4/0</t>
  </si>
  <si>
    <t>KH350M</t>
  </si>
  <si>
    <t>Kẹp hotline 350MCM</t>
  </si>
  <si>
    <t>KEU35</t>
  </si>
  <si>
    <t>Kẹp U bolt dây 35mm2</t>
  </si>
  <si>
    <t>KEU50</t>
  </si>
  <si>
    <t>Kẹp U bolt dây 50mm2</t>
  </si>
  <si>
    <t>KEU70</t>
  </si>
  <si>
    <t>Kẹp U bolt dây 70mm2</t>
  </si>
  <si>
    <t>KEU95</t>
  </si>
  <si>
    <t>Kẹp U bolt dây 95mm2</t>
  </si>
  <si>
    <t>Kd50</t>
  </si>
  <si>
    <t>Khóa đỡ dây cỡ dây 50</t>
  </si>
  <si>
    <t>Kd70</t>
  </si>
  <si>
    <t>Khóa đỡ dây cỡ dây 70</t>
  </si>
  <si>
    <t>Kd95</t>
  </si>
  <si>
    <t>Khóa đỡ dây cỡ dây 95</t>
  </si>
  <si>
    <t>Kd120</t>
  </si>
  <si>
    <t>Khóa đỡ dây cỡ dây 120</t>
  </si>
  <si>
    <t>Kd150</t>
  </si>
  <si>
    <t>Khóa đỡ dây cỡ dây 150</t>
  </si>
  <si>
    <t>Kd185</t>
  </si>
  <si>
    <t>Khóa đỡ dây cỡ dây 185</t>
  </si>
  <si>
    <t>Kd240</t>
  </si>
  <si>
    <t>Khóa đỡ dây cỡ dây 240</t>
  </si>
  <si>
    <t>KD357</t>
  </si>
  <si>
    <t>Khóa đỡ Đ357</t>
  </si>
  <si>
    <t>KD912</t>
  </si>
  <si>
    <t>Khóa đỡ Đ912</t>
  </si>
  <si>
    <t>KD158</t>
  </si>
  <si>
    <t>Khóa đỡ Đ158</t>
  </si>
  <si>
    <t>KN35</t>
  </si>
  <si>
    <t>Khóa néo dây cỡ dây 35</t>
  </si>
  <si>
    <t>KN50</t>
  </si>
  <si>
    <t>Khóa néo dây cỡ dây 50</t>
  </si>
  <si>
    <t>KN70</t>
  </si>
  <si>
    <t>Khóa néo dây cỡ dây 70</t>
  </si>
  <si>
    <t>KN95</t>
  </si>
  <si>
    <t>Khóa néo dây cỡ dây 95</t>
  </si>
  <si>
    <t>KN120</t>
  </si>
  <si>
    <t>Khóa néo dây cỡ dây 120</t>
  </si>
  <si>
    <t>KN150</t>
  </si>
  <si>
    <t>Khóa néo dây cỡ dây 150</t>
  </si>
  <si>
    <t>KN185</t>
  </si>
  <si>
    <t>Khóa néo dây cỡ dây 185</t>
  </si>
  <si>
    <t>KN240</t>
  </si>
  <si>
    <t>Khóa néo dây cỡ dây 240</t>
  </si>
  <si>
    <t>KN158</t>
  </si>
  <si>
    <t>Khóa néo N158</t>
  </si>
  <si>
    <t>KN912</t>
  </si>
  <si>
    <t>Khóa néo N912</t>
  </si>
  <si>
    <t>KN357</t>
  </si>
  <si>
    <t>Khóa néo N357</t>
  </si>
  <si>
    <t>GNIU</t>
  </si>
  <si>
    <t>Giáp níu dừng dây bọc 185</t>
  </si>
  <si>
    <t>MANG</t>
  </si>
  <si>
    <t>Máng che dây chằng dày 1,6mm</t>
  </si>
  <si>
    <t>MND</t>
  </si>
  <si>
    <t>Mắt nối đơn</t>
  </si>
  <si>
    <t>MNTG</t>
  </si>
  <si>
    <t xml:space="preserve">Mắt nối t/ gian </t>
  </si>
  <si>
    <t>MT</t>
  </si>
  <si>
    <t xml:space="preserve">Móc treo chữ U </t>
  </si>
  <si>
    <t>MT61A</t>
  </si>
  <si>
    <t>Móc treo CK61A</t>
  </si>
  <si>
    <t>VT</t>
  </si>
  <si>
    <t>Vòng treo đầu tròn</t>
  </si>
  <si>
    <t>ON240A</t>
  </si>
  <si>
    <t>Ống nối dây A-240</t>
  </si>
  <si>
    <t>ON185A</t>
  </si>
  <si>
    <t>Ống nối dây A-185</t>
  </si>
  <si>
    <t>ON120A</t>
  </si>
  <si>
    <t>Ống nối dây A-120</t>
  </si>
  <si>
    <t>ON95A</t>
  </si>
  <si>
    <t>Ống nối dây A-95</t>
  </si>
  <si>
    <t>ON70A</t>
  </si>
  <si>
    <t>Ống nối dây A-70</t>
  </si>
  <si>
    <t>ON50A</t>
  </si>
  <si>
    <t>Ống nối dây A-50</t>
  </si>
  <si>
    <t>ON35A</t>
  </si>
  <si>
    <t>Ống nối dây A-35</t>
  </si>
  <si>
    <t>ON35</t>
  </si>
  <si>
    <t>Ống nối dây cỡ 35mm2</t>
  </si>
  <si>
    <t>ON50</t>
  </si>
  <si>
    <t>Ống nối dây cỡ 50mm2</t>
  </si>
  <si>
    <t>ON70</t>
  </si>
  <si>
    <t>Ống nối dây cỡ 70mm2</t>
  </si>
  <si>
    <t>ON95</t>
  </si>
  <si>
    <t>Ống nối dây cỡ 95mm2</t>
  </si>
  <si>
    <t>ON120</t>
  </si>
  <si>
    <t>Ống nối dây cỡ 120mm2</t>
  </si>
  <si>
    <t>ON150</t>
  </si>
  <si>
    <t>Ống nối dây cỡ 150mm2</t>
  </si>
  <si>
    <t>ON185</t>
  </si>
  <si>
    <t>Ống nối dây cỡ 185mm2</t>
  </si>
  <si>
    <t>ON240</t>
  </si>
  <si>
    <t>Ống nối dây cỡ 240mm2</t>
  </si>
  <si>
    <t>ON50B</t>
  </si>
  <si>
    <t>Ống nối dây chịu sức căng cỡ 50mm2</t>
  </si>
  <si>
    <t>PU</t>
  </si>
  <si>
    <t>Puli</t>
  </si>
  <si>
    <t>R1</t>
  </si>
  <si>
    <t>Uclevis</t>
  </si>
  <si>
    <t>R2</t>
  </si>
  <si>
    <t>Rack 2 sứ + sứ ống chỉ</t>
  </si>
  <si>
    <t>R3</t>
  </si>
  <si>
    <t>Rack 3 sứ + sứ ống chỉ</t>
  </si>
  <si>
    <t>R4</t>
  </si>
  <si>
    <t>Rack 4</t>
  </si>
  <si>
    <t>R4S</t>
  </si>
  <si>
    <t>Rack 4 sứ + sứ ống chỉ</t>
  </si>
  <si>
    <t>SD</t>
  </si>
  <si>
    <t xml:space="preserve">Sứ đứng 24KV </t>
  </si>
  <si>
    <t>SD35</t>
  </si>
  <si>
    <t>Sứ đứng 35KV + ty</t>
  </si>
  <si>
    <t>SDI35</t>
  </si>
  <si>
    <t>Sứ đứng 35KV + ty sứ đỉnh</t>
  </si>
  <si>
    <t>SDCM</t>
  </si>
  <si>
    <t>Sứ đứng 24KV chống nhiễm mặn</t>
  </si>
  <si>
    <t>SN</t>
  </si>
  <si>
    <t>Sứ chằng</t>
  </si>
  <si>
    <t>SOC</t>
  </si>
  <si>
    <t xml:space="preserve">Sứ ống chỉ </t>
  </si>
  <si>
    <t>ST</t>
  </si>
  <si>
    <t>Sứ treo loại 70kN</t>
  </si>
  <si>
    <t>bát</t>
  </si>
  <si>
    <t>ST120</t>
  </si>
  <si>
    <t>Sứ treo loại 120kN</t>
  </si>
  <si>
    <t>STply</t>
  </si>
  <si>
    <t>Sứ treo polymer</t>
  </si>
  <si>
    <t>chuỗi</t>
  </si>
  <si>
    <t>Stply-HT</t>
  </si>
  <si>
    <t>Sứ polymer cách điện hạ thế thanh cái tủ</t>
  </si>
  <si>
    <t>S40</t>
  </si>
  <si>
    <t>Sắt dẹt 40 x 4</t>
  </si>
  <si>
    <t>S50</t>
  </si>
  <si>
    <t>Sắt dẹt 50 x 5</t>
  </si>
  <si>
    <t>S60</t>
  </si>
  <si>
    <t>Sắt dẹt 60 x 6</t>
  </si>
  <si>
    <t>S70</t>
  </si>
  <si>
    <t>Sắt dẹt 70 x 7</t>
  </si>
  <si>
    <t>S806</t>
  </si>
  <si>
    <t>Sắt dẹt 80 x 6</t>
  </si>
  <si>
    <t>S80</t>
  </si>
  <si>
    <t>Sắt dẹt 80 x 8</t>
  </si>
  <si>
    <t>S1008</t>
  </si>
  <si>
    <t>Sắt dẹt 100 x 8</t>
  </si>
  <si>
    <t>SL32</t>
  </si>
  <si>
    <t>Sắt góc L32 x 32 x 3</t>
  </si>
  <si>
    <t>SL40</t>
  </si>
  <si>
    <t>Sắt góc L40 x40 x4</t>
  </si>
  <si>
    <t>SL45</t>
  </si>
  <si>
    <t>Sắt góc L45 x45 x 4</t>
  </si>
  <si>
    <t>SL50</t>
  </si>
  <si>
    <t>Sắt góc L50 x50 x5</t>
  </si>
  <si>
    <t>SL70</t>
  </si>
  <si>
    <t>Sắt góc L70 x70 x7</t>
  </si>
  <si>
    <t>SL75</t>
  </si>
  <si>
    <t>Sắt góc L75 x75 x8</t>
  </si>
  <si>
    <t>SO6</t>
  </si>
  <si>
    <t>Sắt   Ø6</t>
  </si>
  <si>
    <t>SO8</t>
  </si>
  <si>
    <t>Sắt   Ø8</t>
  </si>
  <si>
    <t>SO10</t>
  </si>
  <si>
    <t>Sắt   Ø10</t>
  </si>
  <si>
    <t>SO12</t>
  </si>
  <si>
    <t>Sắt   Ø12</t>
  </si>
  <si>
    <t>SO16</t>
  </si>
  <si>
    <t>Sắt   Ø16</t>
  </si>
  <si>
    <t>SO24</t>
  </si>
  <si>
    <t>Sắt   Ø24</t>
  </si>
  <si>
    <t>EKE300</t>
  </si>
  <si>
    <t>Ê KE 5x300x300\Zn</t>
  </si>
  <si>
    <t>thept6</t>
  </si>
  <si>
    <t>Thép tấm 6mm</t>
  </si>
  <si>
    <t>thept5</t>
  </si>
  <si>
    <t>Thép tấm 5mm</t>
  </si>
  <si>
    <t>thept4</t>
  </si>
  <si>
    <t>Thép tấm 4mm</t>
  </si>
  <si>
    <t>thept2</t>
  </si>
  <si>
    <t>Thép tấm 2mm</t>
  </si>
  <si>
    <t>CL</t>
  </si>
  <si>
    <t>Bộ chống chằng hẹp Ø60/50x1500+2BL12x40+BL16x250/80</t>
  </si>
  <si>
    <t>CLHT</t>
  </si>
  <si>
    <t>Bộ chống chằng hẹp Ø60/50x1200+2BL12x40+BL16x200/50</t>
  </si>
  <si>
    <t>TN1618</t>
  </si>
  <si>
    <t>Ty neo Ø16x1800</t>
  </si>
  <si>
    <t>TN1624</t>
  </si>
  <si>
    <t>Ty neo Ø16x2400</t>
  </si>
  <si>
    <t>TN1824</t>
  </si>
  <si>
    <t>Ty neo Ø18x2400</t>
  </si>
  <si>
    <t>TN2224</t>
  </si>
  <si>
    <t>Ty neo Ø22x2400</t>
  </si>
  <si>
    <t>TN30</t>
  </si>
  <si>
    <t>Ty neo Ø22x3000</t>
  </si>
  <si>
    <t>TN37</t>
  </si>
  <si>
    <t>Ty neo Ø22x3700</t>
  </si>
  <si>
    <t>NX</t>
  </si>
  <si>
    <t>Neo xòe 8 hướng (dày 3,2mm)</t>
  </si>
  <si>
    <t>CD142</t>
  </si>
  <si>
    <t>06.3231</t>
  </si>
  <si>
    <t>Cổ dê CD.X-142</t>
  </si>
  <si>
    <t>CD142a</t>
  </si>
  <si>
    <t>Cổ dê CD.X-142A</t>
  </si>
  <si>
    <t>CD146</t>
  </si>
  <si>
    <t>Cổ dê CD.X-146</t>
  </si>
  <si>
    <t>CD146a</t>
  </si>
  <si>
    <t>Cổ dê CD.X-146A</t>
  </si>
  <si>
    <t>CD682</t>
  </si>
  <si>
    <t>Cổ dê 6,82kg</t>
  </si>
  <si>
    <t>LCD</t>
  </si>
  <si>
    <t>06.2110</t>
  </si>
  <si>
    <t>Lắp cổ dề</t>
  </si>
  <si>
    <t>CD21</t>
  </si>
  <si>
    <t>Cổ dê kẹp ống PVC  21</t>
  </si>
  <si>
    <t>CD21S10</t>
  </si>
  <si>
    <t>Cổ dê kẹp sắt Ø 10</t>
  </si>
  <si>
    <t>CD60</t>
  </si>
  <si>
    <t>Cổ dê kẹp ống PVC Ø 60</t>
  </si>
  <si>
    <t>CD90</t>
  </si>
  <si>
    <t>Cổ dê kẹp ống PVC Ø 90</t>
  </si>
  <si>
    <t>CD114</t>
  </si>
  <si>
    <t>Cổ dê kẹp ống PVC Ø 114</t>
  </si>
  <si>
    <t>CD140</t>
  </si>
  <si>
    <t>Cổ dê kẹp ống PVC Ø 140</t>
  </si>
  <si>
    <t>CD140TK</t>
  </si>
  <si>
    <t>Cổ dê kẹp ống sắt Ø 140</t>
  </si>
  <si>
    <t>CD195</t>
  </si>
  <si>
    <t>Cổ dê Ø 195 nẹp trụ</t>
  </si>
  <si>
    <t>CD207</t>
  </si>
  <si>
    <t>Cổ dê Ø 207 nẹp trụ</t>
  </si>
  <si>
    <t>CD220</t>
  </si>
  <si>
    <t>Cổ dê Ø 220 nẹp trụ</t>
  </si>
  <si>
    <t>CD240</t>
  </si>
  <si>
    <t>Cổ dê  Ø 240-Fe 8x100</t>
  </si>
  <si>
    <t>CD250</t>
  </si>
  <si>
    <t>Cổ dê Ø 250-Fe 8x100</t>
  </si>
  <si>
    <t>CD320</t>
  </si>
  <si>
    <t>Cổ dê CDĐKĐT( bắt thùng điện kế)</t>
  </si>
  <si>
    <t>Cdtrudoi</t>
  </si>
  <si>
    <t>Cổ dê trụ đôi bắt sứ treo</t>
  </si>
  <si>
    <t>CdtrudoiHT</t>
  </si>
  <si>
    <t xml:space="preserve">Cổ dê trụ đôi 8,4m bắt móc dừng </t>
  </si>
  <si>
    <t>Cdedaucap</t>
  </si>
  <si>
    <t xml:space="preserve">Cổ dê giữ dầu cáp+Bulon </t>
  </si>
  <si>
    <t>Cdtrudoi140</t>
  </si>
  <si>
    <t xml:space="preserve">Cổ dê giữ ống D140 vào trụ đôi + Bulon </t>
  </si>
  <si>
    <t>Cdtru140</t>
  </si>
  <si>
    <t xml:space="preserve">Cổ dê giữ ống D140 vào trụ + Bulon </t>
  </si>
  <si>
    <t>Cdeoptru</t>
  </si>
  <si>
    <t xml:space="preserve">Cổ dê giữ ống PVC D168+Bulon </t>
  </si>
  <si>
    <t>CD bắt xà</t>
  </si>
  <si>
    <t>Cổ dê bắt xà + bulon</t>
  </si>
  <si>
    <t>CD30x3</t>
  </si>
  <si>
    <t>Côllier 30x3 (290-320)</t>
  </si>
  <si>
    <t>CD25x2</t>
  </si>
  <si>
    <t>Côllier 25x2</t>
  </si>
  <si>
    <t>CD21T</t>
  </si>
  <si>
    <t>Cổ dê giữ ống PVC Ø 21 vào tường + Bulon + long đền + tắc kê sắt</t>
  </si>
  <si>
    <t>Cd42T</t>
  </si>
  <si>
    <t>Cổ dê giữ ống PVC D42</t>
  </si>
  <si>
    <t>Cd114T</t>
  </si>
  <si>
    <t>Cổ dê giữ 2 ống PVC D114 vào tường+Boulon+long đền+tắc ke sắt</t>
  </si>
  <si>
    <t>Cd140T</t>
  </si>
  <si>
    <t>Cổ dê giữ ống STK D140 vào tường+Boulon+long đền+tắc ke sắt</t>
  </si>
  <si>
    <t>CD5x50</t>
  </si>
  <si>
    <t>Cổ dê bắt tủ</t>
  </si>
  <si>
    <t>CDXA</t>
  </si>
  <si>
    <t xml:space="preserve">Cổ dê chống lắc 8x80x800 </t>
  </si>
  <si>
    <t>COM110x800x5-2,4</t>
  </si>
  <si>
    <t>Xà composite 110x800x5 dài 2,4m</t>
  </si>
  <si>
    <t>COM110x800x5-2,6</t>
  </si>
  <si>
    <t>Xà composite 110x800x5 dài 2,6m</t>
  </si>
  <si>
    <t>COM08</t>
  </si>
  <si>
    <t>Đà composite 0,8m</t>
  </si>
  <si>
    <t>COM08-720</t>
  </si>
  <si>
    <t>Đà composite 0,8m + Thanh chống đà 720</t>
  </si>
  <si>
    <t>COM08X720</t>
  </si>
  <si>
    <t>Thanh chống đà 720</t>
  </si>
  <si>
    <t>COM110x800x5</t>
  </si>
  <si>
    <t>Xà composite 110x800x5</t>
  </si>
  <si>
    <t>m</t>
  </si>
  <si>
    <t>COM40X10X920</t>
  </si>
  <si>
    <t>Chống composite 40x10x920</t>
  </si>
  <si>
    <t>T75</t>
  </si>
  <si>
    <t>Trụ BTLT 7,5m F200 dự ứng lực</t>
  </si>
  <si>
    <t>T84</t>
  </si>
  <si>
    <t>Trụ BTLT 8,4m F200 dự ứng lực</t>
  </si>
  <si>
    <t>T84td</t>
  </si>
  <si>
    <t>Trụ BTLT 8,4m F200 dự ứng lực có dây tiếp địa</t>
  </si>
  <si>
    <t>T85</t>
  </si>
  <si>
    <t>Trụ BTLT 8,5m F200 dự ứng lực</t>
  </si>
  <si>
    <t>T10</t>
  </si>
  <si>
    <t>Trụ BTLT 10,5m F480 dự ứng lực</t>
  </si>
  <si>
    <t>T105</t>
  </si>
  <si>
    <t>Trụ BTLT 10,5m F350 dự ứng lực</t>
  </si>
  <si>
    <t>T12</t>
  </si>
  <si>
    <t>Trụ BTLT 12m F350 dự ứng lực</t>
  </si>
  <si>
    <t>T12TĐ</t>
  </si>
  <si>
    <t>Trụ BTLT 12m F350 dự ứng lực (tiếp địa có sẵn)</t>
  </si>
  <si>
    <t>T14</t>
  </si>
  <si>
    <t>Trụ BTLT 14m F650 dự ứng lực</t>
  </si>
  <si>
    <t>T20</t>
  </si>
  <si>
    <t>Trụ BTLT 20m F1000 dự ứng lực</t>
  </si>
  <si>
    <t>SON</t>
  </si>
  <si>
    <t>Sơn màu</t>
  </si>
  <si>
    <t>SONCR</t>
  </si>
  <si>
    <t>Sơn chống rỉ</t>
  </si>
  <si>
    <t>NU</t>
  </si>
  <si>
    <t>Nước đổ bê tông</t>
  </si>
  <si>
    <t>GO</t>
  </si>
  <si>
    <t>Gỗ ván khuôn</t>
  </si>
  <si>
    <t>DINH</t>
  </si>
  <si>
    <t>Đinh các loại</t>
  </si>
  <si>
    <t>D1x2</t>
  </si>
  <si>
    <t>Đá 1x2</t>
  </si>
  <si>
    <t>D0x4</t>
  </si>
  <si>
    <t>Đá 0x4</t>
  </si>
  <si>
    <t>D2x4</t>
  </si>
  <si>
    <t>Đá 2x4</t>
  </si>
  <si>
    <t>D4x6</t>
  </si>
  <si>
    <t>Đá 4x6</t>
  </si>
  <si>
    <t>cat</t>
  </si>
  <si>
    <t>Cát vàng</t>
  </si>
  <si>
    <t>gachong</t>
  </si>
  <si>
    <t>Gạch ống</t>
  </si>
  <si>
    <t>viên</t>
  </si>
  <si>
    <t>gachtau</t>
  </si>
  <si>
    <t>Gạch tàu</t>
  </si>
  <si>
    <t>gachthe</t>
  </si>
  <si>
    <t>Gạch thẻ</t>
  </si>
  <si>
    <t>XM</t>
  </si>
  <si>
    <t xml:space="preserve">Ximăng </t>
  </si>
  <si>
    <t>qhan</t>
  </si>
  <si>
    <t>Que hàn điện</t>
  </si>
  <si>
    <t>coson</t>
  </si>
  <si>
    <t>Cọ sơn</t>
  </si>
  <si>
    <t>Nilong</t>
  </si>
  <si>
    <t>Tấm nilông màu cảnh báo</t>
  </si>
  <si>
    <t>NLON</t>
  </si>
  <si>
    <t>Nylon làm dấu khổ 0.6m</t>
  </si>
  <si>
    <t>thepb</t>
  </si>
  <si>
    <t>Dây thép buộc A70</t>
  </si>
  <si>
    <t>daucap50</t>
  </si>
  <si>
    <t>Đầu cáp ngầm 24KV 3x50mm2 outdoor</t>
  </si>
  <si>
    <t>daucap70</t>
  </si>
  <si>
    <t>Đầu cáp ngầm 24KV 3x70mm2 outdoor</t>
  </si>
  <si>
    <t>daucap95</t>
  </si>
  <si>
    <t>Đầu cáp ngầm 24KV 3x95mm2 outdoor</t>
  </si>
  <si>
    <t>daucap120</t>
  </si>
  <si>
    <t>Đầu cáp ngầm 24KV 3x120mm2 outdoor</t>
  </si>
  <si>
    <t>daucap150</t>
  </si>
  <si>
    <t>Đầu cáp ngầm 24kV 3x150mm2 outdoor</t>
  </si>
  <si>
    <t>daucap185</t>
  </si>
  <si>
    <t>Đầu cáp ngầm 24kV 3x185mm2 outdoor</t>
  </si>
  <si>
    <t>daucap240</t>
  </si>
  <si>
    <t>Đầu cáp ngầm 24kV 3x240mm2 outdoor</t>
  </si>
  <si>
    <t>daucap50in</t>
  </si>
  <si>
    <t>Đầu cáp ngầm 24KV 3x50mm2 indoor</t>
  </si>
  <si>
    <t>daucap70in</t>
  </si>
  <si>
    <t>Đầu cáp ngầm 24KV 3x70mm2 indoor</t>
  </si>
  <si>
    <t>daucap95in</t>
  </si>
  <si>
    <t>Đầu cáp ngầm 24KV 3x95mm2 indoor</t>
  </si>
  <si>
    <t>daucap120in</t>
  </si>
  <si>
    <t>Đầu cáp ngầm 24KV 3x120mm2 indoor</t>
  </si>
  <si>
    <t>daucap150in</t>
  </si>
  <si>
    <t>Đầu cáp ngầm 24kV 3x150mm2 indoor</t>
  </si>
  <si>
    <t>daucap185in</t>
  </si>
  <si>
    <t>Đầu cáp ngầm 24kV 3x185mm2 indoor</t>
  </si>
  <si>
    <t>daucap240in</t>
  </si>
  <si>
    <t>Đầu cáp ngầm 24kV 3x240mm2 indoor</t>
  </si>
  <si>
    <t>DCAPHT3185</t>
  </si>
  <si>
    <t>Đầu cáp ngầm hạ thế 3x185+120mm2</t>
  </si>
  <si>
    <t>DCAPHT3120</t>
  </si>
  <si>
    <t>Đầu cáp ngầm hạ thế 3x120+70mm2</t>
  </si>
  <si>
    <t>DCAPHT395</t>
  </si>
  <si>
    <t>Đầu cáp ngầm hạ thế 3x95+50mm2</t>
  </si>
  <si>
    <t>DCAPHT370</t>
  </si>
  <si>
    <t>Đầu cáp ngầm hạ thế 3x70+50mm2</t>
  </si>
  <si>
    <t>DCAPHT350+35</t>
  </si>
  <si>
    <t>Đầu cáp ngầm hạ thế 3x50+35mm2</t>
  </si>
  <si>
    <t>DCAPHT350</t>
  </si>
  <si>
    <t>Đầu cáp ngầm hạ thế 3x50</t>
  </si>
  <si>
    <t>stk42</t>
  </si>
  <si>
    <t>ÔÁng sắt tráng kẽm D42</t>
  </si>
  <si>
    <t>stk60</t>
  </si>
  <si>
    <t>ÔÁng sắt tráng kẽm D60</t>
  </si>
  <si>
    <t>stk90</t>
  </si>
  <si>
    <t>07.2204</t>
  </si>
  <si>
    <t>ÔÁng sắt tráng kẽm D90</t>
  </si>
  <si>
    <t>stk114</t>
  </si>
  <si>
    <t>ÔÁng sắt tráng kẽm D114</t>
  </si>
  <si>
    <t>stk140</t>
  </si>
  <si>
    <t>ÔÁng sắt tráng kẽm D140</t>
  </si>
  <si>
    <t>stk160</t>
  </si>
  <si>
    <t>ÔÁng sắt tráng kẽm D160</t>
  </si>
  <si>
    <t>stk168</t>
  </si>
  <si>
    <t>ÔÁng sắt tráng kẽm D168</t>
  </si>
  <si>
    <t>costk114</t>
  </si>
  <si>
    <t>Măng sông STK 114</t>
  </si>
  <si>
    <t>costk90</t>
  </si>
  <si>
    <t>Măng sông STK 90</t>
  </si>
  <si>
    <t>YC</t>
  </si>
  <si>
    <t>Yếm cáp dày 2mm</t>
  </si>
  <si>
    <t>Bảng kê đơn Giá nhân công  ( 67/1999/QĐ-BCN )</t>
  </si>
  <si>
    <t>Mã</t>
  </si>
  <si>
    <t>Công việc</t>
  </si>
  <si>
    <t>HỆ</t>
  </si>
  <si>
    <t>MDDA1</t>
  </si>
  <si>
    <t>03.8133</t>
  </si>
  <si>
    <t>Phá đá chân hố móng, đá cấp I</t>
  </si>
  <si>
    <t>MDDA2</t>
  </si>
  <si>
    <t>Phá đá chân hố móng, đá cấp II</t>
  </si>
  <si>
    <t>MDD11</t>
  </si>
  <si>
    <t>03.1101</t>
  </si>
  <si>
    <t>Đào hố móng đất cấp 1 sâu &lt;=1m</t>
  </si>
  <si>
    <t>MDD21</t>
  </si>
  <si>
    <t>03.1102</t>
  </si>
  <si>
    <t>Đào hố móng đất cấp 2 sâu &lt;=1m</t>
  </si>
  <si>
    <t>MDD31</t>
  </si>
  <si>
    <t>03.1103</t>
  </si>
  <si>
    <t>Đào hố móng đất cấp 3 sâu &lt;=1m</t>
  </si>
  <si>
    <t>MDD41</t>
  </si>
  <si>
    <t>03.1104</t>
  </si>
  <si>
    <t>Đào hố móng đất cấp 4 sâu &lt;=1m</t>
  </si>
  <si>
    <t>MDD2</t>
  </si>
  <si>
    <t>03.1112</t>
  </si>
  <si>
    <t>Đào hố móng đất cấp 2 sâu &gt;1m</t>
  </si>
  <si>
    <t>MDD3</t>
  </si>
  <si>
    <t>03.1013</t>
  </si>
  <si>
    <t>Đào hố móng đất cấp 3 sâu &gt;1m DT&lt;5m2</t>
  </si>
  <si>
    <t>AH2120</t>
  </si>
  <si>
    <t>03.1113</t>
  </si>
  <si>
    <t>Khoan cắt BT bằng máy khoan cằm tay</t>
  </si>
  <si>
    <t>MDD4</t>
  </si>
  <si>
    <t>03.1114</t>
  </si>
  <si>
    <t>Đào hố móng đất cấp 4 sâu &gt;1m</t>
  </si>
  <si>
    <t>MDAP1</t>
  </si>
  <si>
    <t>03.2201</t>
  </si>
  <si>
    <t>Đắp đất hố móng, đất cấp 1</t>
  </si>
  <si>
    <t>MDAP2</t>
  </si>
  <si>
    <t>03.2202</t>
  </si>
  <si>
    <t>Đắp đất hố móng, đất cấp 2</t>
  </si>
  <si>
    <t>MDAP3</t>
  </si>
  <si>
    <t>03.4113</t>
  </si>
  <si>
    <t>Đắp đất hố móng, độ chặt k=0,95</t>
  </si>
  <si>
    <t>MDAP4</t>
  </si>
  <si>
    <t>03.2203</t>
  </si>
  <si>
    <t>Đắp đất hố móng, đất cấp 4</t>
  </si>
  <si>
    <t>DMC2</t>
  </si>
  <si>
    <t>03.3102</t>
  </si>
  <si>
    <t>Đào mương cáp ngầm đất cấp 2</t>
  </si>
  <si>
    <t>DMC3</t>
  </si>
  <si>
    <t>03.3103</t>
  </si>
  <si>
    <t>Đào mương cáp ngầm đất cấp 3</t>
  </si>
  <si>
    <t>DMC4</t>
  </si>
  <si>
    <t>03.3104</t>
  </si>
  <si>
    <t>Đào mương cáp ngầm đất cấp 4</t>
  </si>
  <si>
    <t>DDMC2</t>
  </si>
  <si>
    <t>03.3202</t>
  </si>
  <si>
    <t>Đắp đất mương cáp ngầm, đất cấp 2</t>
  </si>
  <si>
    <t>DDMC3</t>
  </si>
  <si>
    <t>03.3203</t>
  </si>
  <si>
    <t>Đắp đất mương cáp ngầm, đất cấp 3</t>
  </si>
  <si>
    <t>DDMC4</t>
  </si>
  <si>
    <t>Đắp đất mương cáp ngầm, đất cấp 4</t>
  </si>
  <si>
    <t>DCAT</t>
  </si>
  <si>
    <t>03.7000</t>
  </si>
  <si>
    <t xml:space="preserve">Đắp cát </t>
  </si>
  <si>
    <t>DD1x2</t>
  </si>
  <si>
    <t>Đắp đá 1x2</t>
  </si>
  <si>
    <t>DD2x4</t>
  </si>
  <si>
    <t>Đắp đá 2x4</t>
  </si>
  <si>
    <t>DTD2</t>
  </si>
  <si>
    <t>Đào rãnh tiếp địa đất cấp 2</t>
  </si>
  <si>
    <t>DTD3</t>
  </si>
  <si>
    <t>03.3123</t>
  </si>
  <si>
    <t>Đào rãnh tiếp địa đất cấp 3</t>
  </si>
  <si>
    <t>DTD4</t>
  </si>
  <si>
    <t>Đào rãnh tiếp địa đất cấp 4</t>
  </si>
  <si>
    <t>DATD2</t>
  </si>
  <si>
    <t>Đắp đất rãnh tiếp địa cấp 2</t>
  </si>
  <si>
    <t>DATD3</t>
  </si>
  <si>
    <t>03.4123</t>
  </si>
  <si>
    <t>Đắp đất rãnh tiếp độ chặt k=0,95</t>
  </si>
  <si>
    <t>DATD4</t>
  </si>
  <si>
    <t>Đắp đất rãnh tiếp địa cấp 4</t>
  </si>
  <si>
    <t>LGIA</t>
  </si>
  <si>
    <t>05.6101</t>
  </si>
  <si>
    <t>Lắp Giá đỡ cáp</t>
  </si>
  <si>
    <t>lapkep</t>
  </si>
  <si>
    <t>04.3107</t>
  </si>
  <si>
    <t>Lắp kẹp các loại</t>
  </si>
  <si>
    <t>LGACH</t>
  </si>
  <si>
    <t>07.2104</t>
  </si>
  <si>
    <t>Lắp gạch làm dấu</t>
  </si>
  <si>
    <t>LNLON</t>
  </si>
  <si>
    <t>Lắp Nylon làm dấu</t>
  </si>
  <si>
    <t>M12</t>
  </si>
  <si>
    <t>Đặt đà cản 1,2m</t>
  </si>
  <si>
    <t>M15</t>
  </si>
  <si>
    <t>Đặt đà cản 1,5m</t>
  </si>
  <si>
    <t>MD25</t>
  </si>
  <si>
    <t xml:space="preserve">Đặt đà cản 2,5m </t>
  </si>
  <si>
    <t>DCT25</t>
  </si>
  <si>
    <t>Đóng cừ tràm 2,5 m</t>
  </si>
  <si>
    <t>DCT30</t>
  </si>
  <si>
    <t>Đóng cừ tràm 3 m</t>
  </si>
  <si>
    <t>DCT50</t>
  </si>
  <si>
    <t>Đóng cừ tràm 5 m</t>
  </si>
  <si>
    <t>QBT</t>
  </si>
  <si>
    <t>Quét nhựa bi tum nóng (0,2kg/m2)</t>
  </si>
  <si>
    <t>VCDA1</t>
  </si>
  <si>
    <t>02.1451</t>
  </si>
  <si>
    <t>V/c đà cản vào vị trí (cự ly &lt;=100m)</t>
  </si>
  <si>
    <t>tấn</t>
  </si>
  <si>
    <t>VCDA2</t>
  </si>
  <si>
    <t>02.1452</t>
  </si>
  <si>
    <t>V/c đà cản vào vị trí (cự ly &lt;=300m)</t>
  </si>
  <si>
    <t>VCDA3</t>
  </si>
  <si>
    <t>02.1453</t>
  </si>
  <si>
    <t>V/c đà cản vào vị trí (cự ly &lt;=500m)</t>
  </si>
  <si>
    <t>VCDA4</t>
  </si>
  <si>
    <t>02.1454</t>
  </si>
  <si>
    <t>V/c đà cản vào vị trí (cự ly&gt;500m)</t>
  </si>
  <si>
    <t>VCDN1</t>
  </si>
  <si>
    <t>V/c đế néo vào vị trí (cự ly &lt;=100m)</t>
  </si>
  <si>
    <t>VCDN2</t>
  </si>
  <si>
    <t>V/c đế néo vào vị trí (cự ly &lt;=300m)</t>
  </si>
  <si>
    <t>VCDN3</t>
  </si>
  <si>
    <t>V/c đế néo vào vị trí (cự ly &lt;=500m)</t>
  </si>
  <si>
    <t>VCDN4</t>
  </si>
  <si>
    <t>V/c đế néo vào vị trí (cự ly&gt;500m)</t>
  </si>
  <si>
    <t>VCNX1</t>
  </si>
  <si>
    <t>02.1421</t>
  </si>
  <si>
    <t>V/c neo xòe vào vị trí (cự ly &lt;=100m)</t>
  </si>
  <si>
    <t>VCNX2</t>
  </si>
  <si>
    <t>02.1422</t>
  </si>
  <si>
    <t>V/c neo xòe vào vị trí (cự ly &lt;=300m)</t>
  </si>
  <si>
    <t>VCNX3</t>
  </si>
  <si>
    <t>02.1423</t>
  </si>
  <si>
    <t>V/c neo xòe vào vị trí (cự ly &lt;=500m)</t>
  </si>
  <si>
    <t>VCNX4</t>
  </si>
  <si>
    <t>02.1424</t>
  </si>
  <si>
    <t>V/c neo xòe vào vị trí (cự ly&gt;500m)</t>
  </si>
  <si>
    <t>VCC1</t>
  </si>
  <si>
    <t>02.1461</t>
  </si>
  <si>
    <t>V/c cột vào vị trí (cự ly &lt;=100m)</t>
  </si>
  <si>
    <t>VCC2</t>
  </si>
  <si>
    <t>02.1462</t>
  </si>
  <si>
    <t>V/c cột vào vị trí (cự ly &lt;=300m)</t>
  </si>
  <si>
    <t>VCC3</t>
  </si>
  <si>
    <t>02.1463</t>
  </si>
  <si>
    <t>V/c cột vào vị trí (cự ly &lt;=500m)</t>
  </si>
  <si>
    <t>VCC4</t>
  </si>
  <si>
    <t>02.1464</t>
  </si>
  <si>
    <t>V/c cột vào vị trí (cự ly &gt;500m)</t>
  </si>
  <si>
    <t>VCPK1</t>
  </si>
  <si>
    <t>V/c phụ kiện vào vị trí ( cự ly &lt;=100m)</t>
  </si>
  <si>
    <t>VCPK2</t>
  </si>
  <si>
    <t>V/c phụ kiện vào vị trí ( cự ly &lt;=300m)</t>
  </si>
  <si>
    <t>VCPK3</t>
  </si>
  <si>
    <t>V/c phụ kiện vào vị trí ( cự ly &lt;=500m)</t>
  </si>
  <si>
    <t>VCPK4</t>
  </si>
  <si>
    <t>V/c phụ kiện vào vị trí ( cự ly &gt;500m)</t>
  </si>
  <si>
    <t>VCTD1</t>
  </si>
  <si>
    <t>02.1351</t>
  </si>
  <si>
    <t>V/c tiếp địa vào vị trí ( cự ly &lt;=100m)</t>
  </si>
  <si>
    <t>VCTD2</t>
  </si>
  <si>
    <t>02.1352</t>
  </si>
  <si>
    <t>V/c tiếp địa vào vị trí ( cự ly &lt;=300m)</t>
  </si>
  <si>
    <t>VCTD3</t>
  </si>
  <si>
    <t>02.1353</t>
  </si>
  <si>
    <t>V/c tiếp địa vào vị trí ( cự ly &lt;=500m)</t>
  </si>
  <si>
    <t>VCTD4</t>
  </si>
  <si>
    <t>02.1354</t>
  </si>
  <si>
    <t>V/c tiếp địa vào vị trí ( cự ly &gt;500m)</t>
  </si>
  <si>
    <t>VCD1</t>
  </si>
  <si>
    <t>02.1441</t>
  </si>
  <si>
    <t>V/c dây vào vị trí (cự ly &lt;=100m)</t>
  </si>
  <si>
    <t>VCD2</t>
  </si>
  <si>
    <t>02.1442</t>
  </si>
  <si>
    <t>V/c dây vào vị trí (cự ly &lt;=300m)</t>
  </si>
  <si>
    <t>VCD3</t>
  </si>
  <si>
    <t>02.1443</t>
  </si>
  <si>
    <t>V/c dây vào vị trí (cự ly &lt;=500m)</t>
  </si>
  <si>
    <t>VCD4</t>
  </si>
  <si>
    <t>02.1444</t>
  </si>
  <si>
    <t>V/c dây vào vị trí (cự ly &gt; 500m)</t>
  </si>
  <si>
    <t>VCS1</t>
  </si>
  <si>
    <t>02.1431</t>
  </si>
  <si>
    <t>V/c sứ và phụ kiện vào vị trí (cự ly &lt;=100m)</t>
  </si>
  <si>
    <t>VCS2</t>
  </si>
  <si>
    <t>02.1432</t>
  </si>
  <si>
    <t>V/c sứ và phụ kiện vào vị trí (cự ly &lt;=300m)</t>
  </si>
  <si>
    <t>VCS3</t>
  </si>
  <si>
    <t>02.1433</t>
  </si>
  <si>
    <t>V/c sứ và phụ kiện vào vị trí (cự ly &lt;=500m)</t>
  </si>
  <si>
    <t>VCS4</t>
  </si>
  <si>
    <t>02.1434</t>
  </si>
  <si>
    <t>V/c sứ và phụ kiện vào vị trí (cự ly &gt; 500m)</t>
  </si>
  <si>
    <t>VCX1</t>
  </si>
  <si>
    <t>02.1361</t>
  </si>
  <si>
    <t>V/c xà vào vị trí (cư ly &lt;=100m)</t>
  </si>
  <si>
    <t>VCX2</t>
  </si>
  <si>
    <t>02.1362</t>
  </si>
  <si>
    <t>V/c xà vào vị trí (cư ly &lt;=300m)</t>
  </si>
  <si>
    <t>VCX3</t>
  </si>
  <si>
    <t>02.1363</t>
  </si>
  <si>
    <t>V/c xà vào vị trí (cư ly &lt;=500m)</t>
  </si>
  <si>
    <t>VCX4</t>
  </si>
  <si>
    <t>02.1364</t>
  </si>
  <si>
    <t>V/c xà vào vị trí (cư ly &gt;500m)</t>
  </si>
  <si>
    <t>VCDC1</t>
  </si>
  <si>
    <t>02.1482</t>
  </si>
  <si>
    <t>V/c dụng cụ thi công ( cự ly &lt;=100m)</t>
  </si>
  <si>
    <t>VCDC2</t>
  </si>
  <si>
    <t>02.1483</t>
  </si>
  <si>
    <t>V/c dụng cụ thi công ( cự ly &lt;=300m)</t>
  </si>
  <si>
    <t>VCDC3</t>
  </si>
  <si>
    <t>02.1484</t>
  </si>
  <si>
    <t>V/c dụng cụ thi công ( cự ly &lt;=500m)</t>
  </si>
  <si>
    <t>VCDC4</t>
  </si>
  <si>
    <t>02.1485</t>
  </si>
  <si>
    <t>V/c dụng cụ thi công ( cự ly &gt; 500m)</t>
  </si>
  <si>
    <t>VCCT1</t>
  </si>
  <si>
    <t>02.1391</t>
  </si>
  <si>
    <t>V/c cừ tràm 2,5 -3m( cự ly &lt;=100m)</t>
  </si>
  <si>
    <t>VCCT2</t>
  </si>
  <si>
    <t>02.1392</t>
  </si>
  <si>
    <t>V/c cừ tràm 2,5-3m ( cự ly &lt;=300m)</t>
  </si>
  <si>
    <t>VCCT3</t>
  </si>
  <si>
    <t>02.1393</t>
  </si>
  <si>
    <t>V/c cừ tràm 2,5-3m ( cự ly &lt;=500m)</t>
  </si>
  <si>
    <t>VCCT4</t>
  </si>
  <si>
    <t>02.1394</t>
  </si>
  <si>
    <t>V/c cừ tràm 2,5-3m ( cự ly &gt; 500m)</t>
  </si>
  <si>
    <t>VCCT5</t>
  </si>
  <si>
    <t>02.1411</t>
  </si>
  <si>
    <t>V/c cừ tràm 5m ( cự ly &lt;=100m)</t>
  </si>
  <si>
    <t>VCCT6</t>
  </si>
  <si>
    <t>02.1412</t>
  </si>
  <si>
    <t>V/c cừ tràm 5m ( cự ly &lt;=300m)</t>
  </si>
  <si>
    <t>VCCT7</t>
  </si>
  <si>
    <t>02.1413</t>
  </si>
  <si>
    <t>V/c cừ tràm 5m ( cự ly &lt;=500m)</t>
  </si>
  <si>
    <t>VCCT8</t>
  </si>
  <si>
    <t>02.1414</t>
  </si>
  <si>
    <t>V/c cừ tràm 5m ( cự ly &gt; 500m)</t>
  </si>
  <si>
    <t>VCXM1</t>
  </si>
  <si>
    <t>02.1211</t>
  </si>
  <si>
    <t>V/c xi măng ( cự ly &lt;=100m)</t>
  </si>
  <si>
    <t>VCXM2</t>
  </si>
  <si>
    <t>02.1212</t>
  </si>
  <si>
    <t>V/c xi măng ( cự ly &lt;=300m)</t>
  </si>
  <si>
    <t>VCXM3</t>
  </si>
  <si>
    <t>02.1213</t>
  </si>
  <si>
    <t>V/c xi măng ( cự ly &lt;=500m)</t>
  </si>
  <si>
    <t>VCXM4</t>
  </si>
  <si>
    <t>02.1214</t>
  </si>
  <si>
    <t>V/c xi măng ( cự ly &gt;500m)</t>
  </si>
  <si>
    <t>VCLD1</t>
  </si>
  <si>
    <t>02.1241</t>
  </si>
  <si>
    <t>V/c đá dăm ( cự ly &lt;=100m)</t>
  </si>
  <si>
    <t>VCLD2</t>
  </si>
  <si>
    <t>02.1242</t>
  </si>
  <si>
    <t>V/c đá dăm ( cự ly &lt;=300m)</t>
  </si>
  <si>
    <t>VCLD3</t>
  </si>
  <si>
    <t>02.1243</t>
  </si>
  <si>
    <t>V/c đá dăm ( cự ly &lt;=500m)</t>
  </si>
  <si>
    <t>VCLD4</t>
  </si>
  <si>
    <t>02.1244</t>
  </si>
  <si>
    <t>V/c đá dăm ( cự ly &gt;500m)</t>
  </si>
  <si>
    <t>VCDAT1</t>
  </si>
  <si>
    <t>02.1264</t>
  </si>
  <si>
    <t>V/c đất đi đổ ( cự ly &gt;500m) Cấp I</t>
  </si>
  <si>
    <t>VCDAT2</t>
  </si>
  <si>
    <t>02.1274</t>
  </si>
  <si>
    <t>V/c đất đi đổ ( cự ly &gt;500m) Cấp II</t>
  </si>
  <si>
    <t>VCDAT3</t>
  </si>
  <si>
    <t>02.1284</t>
  </si>
  <si>
    <t>V/c đất đi đổ ( cự ly &gt;500m) Cấp III</t>
  </si>
  <si>
    <t>VCDAT4</t>
  </si>
  <si>
    <t>02.1294</t>
  </si>
  <si>
    <t>V/c đất đi đổ ( cự ly &gt;500m) Cấp IV</t>
  </si>
  <si>
    <t>VCCAT1D</t>
  </si>
  <si>
    <t>021221</t>
  </si>
  <si>
    <t>V/c cát đen cự ly &lt;=100m</t>
  </si>
  <si>
    <t>VCCAT2d</t>
  </si>
  <si>
    <t>021222</t>
  </si>
  <si>
    <t>V/c cát đen cự ly &lt;=300m</t>
  </si>
  <si>
    <t>VCCAT3d</t>
  </si>
  <si>
    <t>021223</t>
  </si>
  <si>
    <t>V/c cát đen cự ly &lt;=500m</t>
  </si>
  <si>
    <t>VCCAT4d</t>
  </si>
  <si>
    <t>021224</t>
  </si>
  <si>
    <t>V/c cát đen cự ly &gt;500m</t>
  </si>
  <si>
    <t>VCCAT1</t>
  </si>
  <si>
    <t>02.1231</t>
  </si>
  <si>
    <t>V/c cát vàng cự ly &lt;=100m</t>
  </si>
  <si>
    <t>VCCAT2</t>
  </si>
  <si>
    <t>02.1232</t>
  </si>
  <si>
    <t>V/c cát vàng cự ly &lt;=300m</t>
  </si>
  <si>
    <t>VCCAT3</t>
  </si>
  <si>
    <t>02.1233</t>
  </si>
  <si>
    <t>V/c cát vàng cự ly &lt;=500m</t>
  </si>
  <si>
    <t>VCCAT4</t>
  </si>
  <si>
    <t>02.1234</t>
  </si>
  <si>
    <t>V/c cát cự vàng ly &gt;500m</t>
  </si>
  <si>
    <t>VCFE1</t>
  </si>
  <si>
    <t>V/c cốt thép ( cự ly &lt;=100m)</t>
  </si>
  <si>
    <t>VCFE2</t>
  </si>
  <si>
    <t>V/c cốt thép ( cự ly &lt;=300m)</t>
  </si>
  <si>
    <t>VCFE3</t>
  </si>
  <si>
    <t>V/c cốt thép ( cự ly &lt;=500m)</t>
  </si>
  <si>
    <t>VCFE4</t>
  </si>
  <si>
    <t>V/c cốt thép ( cự ly &gt;500m)</t>
  </si>
  <si>
    <t>BOCDC</t>
  </si>
  <si>
    <t>02.1123</t>
  </si>
  <si>
    <t>Bốc dỡ đà cản, đế néo</t>
  </si>
  <si>
    <t>BOCNX</t>
  </si>
  <si>
    <t>02.3111</t>
  </si>
  <si>
    <t>Bốc dỡ neo xèo</t>
  </si>
  <si>
    <t>BOCTR</t>
  </si>
  <si>
    <t>02.1124</t>
  </si>
  <si>
    <t xml:space="preserve">Bốc dỡ trụ </t>
  </si>
  <si>
    <t>BOCX</t>
  </si>
  <si>
    <t>02.1115</t>
  </si>
  <si>
    <t>Bốc dỡ xà, thép thanh</t>
  </si>
  <si>
    <t>BOCD</t>
  </si>
  <si>
    <t>02.1122</t>
  </si>
  <si>
    <t>Bốc dỡ dây</t>
  </si>
  <si>
    <t>BOCPK</t>
  </si>
  <si>
    <t>02.1120</t>
  </si>
  <si>
    <t>Bốc dỡ phụ kiện</t>
  </si>
  <si>
    <t>BOCS</t>
  </si>
  <si>
    <t>02.1121</t>
  </si>
  <si>
    <t>Bốc dỡ sứ</t>
  </si>
  <si>
    <t>BOCTH</t>
  </si>
  <si>
    <t>02.1114</t>
  </si>
  <si>
    <t>Bốc dỡ cốt thép</t>
  </si>
  <si>
    <t>BOCXI</t>
  </si>
  <si>
    <t>02.1101</t>
  </si>
  <si>
    <t>Bốc dỡ xi măng</t>
  </si>
  <si>
    <t>BOCCAT</t>
  </si>
  <si>
    <t>02.1103</t>
  </si>
  <si>
    <t>Bốc dỡ cát</t>
  </si>
  <si>
    <t>BOCDA</t>
  </si>
  <si>
    <t>02.1104</t>
  </si>
  <si>
    <t>Bốc dỡ đá dăm</t>
  </si>
  <si>
    <t>BOBT</t>
  </si>
  <si>
    <t>02.1110</t>
  </si>
  <si>
    <t>Bốc dỡ bê tông</t>
  </si>
  <si>
    <t>BOCCT5</t>
  </si>
  <si>
    <t>02.1119</t>
  </si>
  <si>
    <t>Bốc dỡ cừ tràm 5m</t>
  </si>
  <si>
    <t>KTD</t>
  </si>
  <si>
    <t>05.7001</t>
  </si>
  <si>
    <t xml:space="preserve">Kéo dây tiếp địa </t>
  </si>
  <si>
    <t>KTDTBA</t>
  </si>
  <si>
    <t>04.7002</t>
  </si>
  <si>
    <t>Kéo dây tiếp địa trong TBA</t>
  </si>
  <si>
    <t>DCTD3</t>
  </si>
  <si>
    <t>05.8103</t>
  </si>
  <si>
    <t>Đóng cọc tiếp địa đất cấp 3</t>
  </si>
  <si>
    <t>DCTD4</t>
  </si>
  <si>
    <t>05.8003</t>
  </si>
  <si>
    <t>Đóng cọc tiếp địa đất cấp 4</t>
  </si>
  <si>
    <t>DCTDTBA</t>
  </si>
  <si>
    <t>04.7001</t>
  </si>
  <si>
    <t>Đóng cọc tiếp địa trong TBA</t>
  </si>
  <si>
    <t>C8</t>
  </si>
  <si>
    <t>05.5211</t>
  </si>
  <si>
    <t>Dựng trụ BTLT &lt;8m bằng thủ công</t>
  </si>
  <si>
    <t>C10</t>
  </si>
  <si>
    <t>05.5212</t>
  </si>
  <si>
    <t>Dựng trụ BTLT &lt;=10m bằng thủ công</t>
  </si>
  <si>
    <t>C105</t>
  </si>
  <si>
    <t>05.5213</t>
  </si>
  <si>
    <t>Dựng trụ BTLT 10,5m bằng thủ công</t>
  </si>
  <si>
    <t>C12</t>
  </si>
  <si>
    <t>Dựng trụ BTLT 12m bằng thủ công</t>
  </si>
  <si>
    <t>C14</t>
  </si>
  <si>
    <t>05.5214</t>
  </si>
  <si>
    <t>Dựng trụ BTLT 14m bằng thủ công</t>
  </si>
  <si>
    <t>C20</t>
  </si>
  <si>
    <t>05.5217</t>
  </si>
  <si>
    <t>Dựng trụ BTLT 20m bằng thủ công</t>
  </si>
  <si>
    <t>C8m</t>
  </si>
  <si>
    <t>05.5202</t>
  </si>
  <si>
    <t>Dựng trụ BTLT &lt;8m thủ công +cơ giới</t>
  </si>
  <si>
    <t>C10m</t>
  </si>
  <si>
    <t>05.5302</t>
  </si>
  <si>
    <t>Dựng trụ BTLT &lt;10m thủ công +cơ giới</t>
  </si>
  <si>
    <t>C105m</t>
  </si>
  <si>
    <t>05.5402</t>
  </si>
  <si>
    <t>Dựng trụ BTLT 10,5m thủ công + cơ giới</t>
  </si>
  <si>
    <t>C12m</t>
  </si>
  <si>
    <t>Dựng trụ BTLT 12m thủ công + cơ giới</t>
  </si>
  <si>
    <t>C14m</t>
  </si>
  <si>
    <t>05.5224</t>
  </si>
  <si>
    <t>Dựng trụ BTLT 14m thủ công + cơ giới</t>
  </si>
  <si>
    <t>C20m</t>
  </si>
  <si>
    <t>05.5227</t>
  </si>
  <si>
    <t>Dựng trụ BTLT 20m thủ công + cơ giới</t>
  </si>
  <si>
    <t>C12m-TBA</t>
  </si>
  <si>
    <t>04.9203</t>
  </si>
  <si>
    <t>Dựng trụ BTLT 12m trong TBA bằng thủ công + cơ giới</t>
  </si>
  <si>
    <t>C10m-TBA</t>
  </si>
  <si>
    <t>Dựng trụ BTLT 10,5m trong TBA bằng thủ công + cơ giới</t>
  </si>
  <si>
    <t>LXIT</t>
  </si>
  <si>
    <t>05.6401</t>
  </si>
  <si>
    <t>Lắp xà đỡ ≤ 25kg</t>
  </si>
  <si>
    <t>LXITL</t>
  </si>
  <si>
    <t>05.6102</t>
  </si>
  <si>
    <t>Lắp xà đỡ ≤ 50kg</t>
  </si>
  <si>
    <t>LXINN</t>
  </si>
  <si>
    <t>05.6201</t>
  </si>
  <si>
    <t>Lắp xà néo ≤ 25kg</t>
  </si>
  <si>
    <t>LXIN</t>
  </si>
  <si>
    <t>05.6202</t>
  </si>
  <si>
    <t>Lắp xà néo ≤ 50kg</t>
  </si>
  <si>
    <t>LXINL</t>
  </si>
  <si>
    <t>05.6203</t>
  </si>
  <si>
    <t>Lắp xà néo ≤ 100kg</t>
  </si>
  <si>
    <t>LXID</t>
  </si>
  <si>
    <t>05.6301</t>
  </si>
  <si>
    <t>Lắp xà trụ ghép ≤ 140kg</t>
  </si>
  <si>
    <t>LXIDL</t>
  </si>
  <si>
    <t>05.6302</t>
  </si>
  <si>
    <t>Lắp xà trụ ghép ≤ 230kg</t>
  </si>
  <si>
    <t>LXHN1</t>
  </si>
  <si>
    <t>05.6044</t>
  </si>
  <si>
    <t>Lắp xà cột Pi loại ≤140kg/xà</t>
  </si>
  <si>
    <t>LXHN2</t>
  </si>
  <si>
    <t>05.6402</t>
  </si>
  <si>
    <t>Lắp xà cột Pi loại ≤ 230kg/xà</t>
  </si>
  <si>
    <t>LXHN3</t>
  </si>
  <si>
    <t>05.6403</t>
  </si>
  <si>
    <t>Lắp xà cột Pi loại ≤ 320kg/xà</t>
  </si>
  <si>
    <t>LDAUCAP70</t>
  </si>
  <si>
    <t>07.4312</t>
  </si>
  <si>
    <t>Lắp đầu cáp trung thế 3x50mm2, 70mm2</t>
  </si>
  <si>
    <t>LDAUCAP120</t>
  </si>
  <si>
    <t>07.4313</t>
  </si>
  <si>
    <t>Lắp đầu cáp trung thế 3x120mm2, 95mm2</t>
  </si>
  <si>
    <t>LDAUCAP185</t>
  </si>
  <si>
    <t>07.4314</t>
  </si>
  <si>
    <t>Lắp đầu cáp trung thế 3x150mm2, 185mm2</t>
  </si>
  <si>
    <t>LDAUCAP70HT</t>
  </si>
  <si>
    <t>07.4102</t>
  </si>
  <si>
    <t>Lắp đầu cáp hạ thế 3x50mm2, 70mm2</t>
  </si>
  <si>
    <t>LDAUCAP120HT</t>
  </si>
  <si>
    <t>07.4103</t>
  </si>
  <si>
    <t>Lắp đầu cáp hạ thế 3x120mm2, 95mm2</t>
  </si>
  <si>
    <t>LDAUCAP185HT</t>
  </si>
  <si>
    <t>07.4104</t>
  </si>
  <si>
    <t>Lắp đầu cáp hạ thế 3x150mm2, 185mm2</t>
  </si>
  <si>
    <t>XLCD</t>
  </si>
  <si>
    <t>LBAKE</t>
  </si>
  <si>
    <t>Lắp tấm bakelit</t>
  </si>
  <si>
    <t>LCHI</t>
  </si>
  <si>
    <t>Lắp cầu chì 5A</t>
  </si>
  <si>
    <t>LCSD</t>
  </si>
  <si>
    <t>Lắp chân sứ đỉnh</t>
  </si>
  <si>
    <t>LCL</t>
  </si>
  <si>
    <t>05.6011</t>
  </si>
  <si>
    <t>Lắp bộ chống lệch</t>
  </si>
  <si>
    <t>LDN</t>
  </si>
  <si>
    <t>06.3241</t>
  </si>
  <si>
    <t>Lắp bộ dây néo</t>
  </si>
  <si>
    <t>NXOE</t>
  </si>
  <si>
    <t>Đặt neo xòe 8 hướng (dày 3,2mm)</t>
  </si>
  <si>
    <t>LDN0212</t>
  </si>
  <si>
    <t>Đặt đế néo BTCT 200x1200</t>
  </si>
  <si>
    <t>LDN0412</t>
  </si>
  <si>
    <t>Đặt đế néo BTCT 400x1200</t>
  </si>
  <si>
    <t>LDN0415</t>
  </si>
  <si>
    <t>Đặt đế néo BTCT 400x1500</t>
  </si>
  <si>
    <t>LDN0615</t>
  </si>
  <si>
    <t>Đặt đế néo BTCT 600x1500</t>
  </si>
  <si>
    <t>LDN4</t>
  </si>
  <si>
    <t>Đặt đế néo BTCT 500x1200</t>
  </si>
  <si>
    <t>LDN6</t>
  </si>
  <si>
    <t>Đặt đế néo BTCT 500x1500</t>
  </si>
  <si>
    <t>DBT10046</t>
  </si>
  <si>
    <t>04.3112</t>
  </si>
  <si>
    <t>Đổ bê tông mác M100 đá 4x6</t>
  </si>
  <si>
    <t>DBT15012</t>
  </si>
  <si>
    <t>04.1203b</t>
  </si>
  <si>
    <t>Đổ bê tông mác M150 đá 1x2</t>
  </si>
  <si>
    <t>DBT20012</t>
  </si>
  <si>
    <t>04.1203c</t>
  </si>
  <si>
    <t>Đổ bê tông móng trụ &lt;=250cm-M200 đá 1x2</t>
  </si>
  <si>
    <t>LCT10</t>
  </si>
  <si>
    <t>04.5101</t>
  </si>
  <si>
    <t>Gia công và lắp dựng cốt thép D&lt;=10</t>
  </si>
  <si>
    <t>LCT18</t>
  </si>
  <si>
    <t>04.1102</t>
  </si>
  <si>
    <t>Gia công và lắp dựng cốt thép D&lt;=18</t>
  </si>
  <si>
    <t>LCT&gt;18</t>
  </si>
  <si>
    <t>04.1103</t>
  </si>
  <si>
    <t>Gia công và lắp dựng cốt thép D&gt;18</t>
  </si>
  <si>
    <t>LDVANK</t>
  </si>
  <si>
    <t>04.2001</t>
  </si>
  <si>
    <t>Gia công và lắp dựng ván khuôn</t>
  </si>
  <si>
    <t>KDA35</t>
  </si>
  <si>
    <t>06.6123</t>
  </si>
  <si>
    <t>Kéo dây nhôm cỡ dây 35mm2</t>
  </si>
  <si>
    <t>km</t>
  </si>
  <si>
    <t>KDA50</t>
  </si>
  <si>
    <t>06.6124</t>
  </si>
  <si>
    <t>Kéo dây nhôm cỡ dây 50mm2</t>
  </si>
  <si>
    <t>KDA70</t>
  </si>
  <si>
    <t>06.6125</t>
  </si>
  <si>
    <t>Kéo dây nhôm cỡ dây 70mm2</t>
  </si>
  <si>
    <t>KDA95</t>
  </si>
  <si>
    <t>06.6126</t>
  </si>
  <si>
    <t>Kéo dây nhôm cỡ dây 95mm2</t>
  </si>
  <si>
    <t>KDA35B</t>
  </si>
  <si>
    <t>06.6103</t>
  </si>
  <si>
    <t>Kéo dây nhôm bọc 35mm2</t>
  </si>
  <si>
    <t>KDA50B</t>
  </si>
  <si>
    <t>Kéo dây nhôm bọc 50mm2</t>
  </si>
  <si>
    <t>KDA70B</t>
  </si>
  <si>
    <t>06.6105</t>
  </si>
  <si>
    <t>Kéo dây nhôm bọc 70mm2</t>
  </si>
  <si>
    <t>KDA95B</t>
  </si>
  <si>
    <t>06.6106</t>
  </si>
  <si>
    <t>Kéo dây nhôm bọc 95mm2</t>
  </si>
  <si>
    <t>KDA120B</t>
  </si>
  <si>
    <t>06.6107</t>
  </si>
  <si>
    <t>Kéo dây nhôm bọc 120mm2</t>
  </si>
  <si>
    <t>KDA150B</t>
  </si>
  <si>
    <t>06.6108</t>
  </si>
  <si>
    <t>Kéo dây nhôm bọc 150mm2</t>
  </si>
  <si>
    <t>KDA185B</t>
  </si>
  <si>
    <t>06.6109</t>
  </si>
  <si>
    <t>Kéo dây nhôm bọc 185mm2</t>
  </si>
  <si>
    <t>KDA240B</t>
  </si>
  <si>
    <t>06.6110</t>
  </si>
  <si>
    <t>Kéo dây nhôm bọc 240mm2</t>
  </si>
  <si>
    <t>KDAABC150</t>
  </si>
  <si>
    <t>06.7007</t>
  </si>
  <si>
    <t>Kéo dây ABC 4x150mm2</t>
  </si>
  <si>
    <t>KDAABC120</t>
  </si>
  <si>
    <t>Kéo dây ABC 4x120mm2</t>
  </si>
  <si>
    <t>KDAABC95</t>
  </si>
  <si>
    <t>06.7006</t>
  </si>
  <si>
    <t>Kéo dây ABC 3x95mm2</t>
  </si>
  <si>
    <t>KDAABC70</t>
  </si>
  <si>
    <t>06.6505</t>
  </si>
  <si>
    <t>Kéo dây ABC 4x70mm2</t>
  </si>
  <si>
    <t>KDAABC50</t>
  </si>
  <si>
    <t>06.6504</t>
  </si>
  <si>
    <t>Kéo dây ABC 4x50mm2</t>
  </si>
  <si>
    <t>KDAC35</t>
  </si>
  <si>
    <t>Kéo dây nhôm lõi thép cỡ dây 35mm2</t>
  </si>
  <si>
    <t>KDAC50</t>
  </si>
  <si>
    <t>06.6114</t>
  </si>
  <si>
    <t>Kéo dây nhôm lõi thép cỡ dây 50mm2</t>
  </si>
  <si>
    <t>KDAC70</t>
  </si>
  <si>
    <t>Kéo dây nhôm lõi thép cỡ dây 70mm2</t>
  </si>
  <si>
    <t>KDAC95</t>
  </si>
  <si>
    <t>Kéo dây nhôm lõi thép cỡ dây 95mm2</t>
  </si>
  <si>
    <t>KDAC120</t>
  </si>
  <si>
    <t>Kéo dây nhôm lõi thép cỡ dây 120mm2</t>
  </si>
  <si>
    <t>KDAC150</t>
  </si>
  <si>
    <t>Kéo dây nhôm lõi thép cỡ dây 150mm2</t>
  </si>
  <si>
    <t>KDACXV50</t>
  </si>
  <si>
    <t>Kéo dây nhôm bọc cỡ dây 50mm2</t>
  </si>
  <si>
    <t>KDACXV150</t>
  </si>
  <si>
    <t>Kéo dây nhôm lõi thép bọc XLPE cỡ dây 150mm2</t>
  </si>
  <si>
    <t>KDAC185</t>
  </si>
  <si>
    <t>Kéo dây nhôm lõi thép cỡ dây 185mm2</t>
  </si>
  <si>
    <t>KDAC240</t>
  </si>
  <si>
    <t>Kéo dây nhôm lõi thép cỡ dây 240mm2</t>
  </si>
  <si>
    <t>KDM22</t>
  </si>
  <si>
    <t>06.6142</t>
  </si>
  <si>
    <t>Kéo dây đồng trần 22mm2</t>
  </si>
  <si>
    <t>KDM25</t>
  </si>
  <si>
    <t>Kéo dây đồng trần 25mm2</t>
  </si>
  <si>
    <t>KDM35</t>
  </si>
  <si>
    <t>06.6143</t>
  </si>
  <si>
    <t>Kéo dây đồng trần 35mm2</t>
  </si>
  <si>
    <t>KDM48</t>
  </si>
  <si>
    <t>06.6144</t>
  </si>
  <si>
    <t>Kéo dây đồng trần 48mm2</t>
  </si>
  <si>
    <t>KDM50</t>
  </si>
  <si>
    <t>Kéo dây đồng trần 50mm2</t>
  </si>
  <si>
    <t>KDM70</t>
  </si>
  <si>
    <t>06.6145</t>
  </si>
  <si>
    <t>Kéo dây đồng trần 70mm2</t>
  </si>
  <si>
    <t>KDM95</t>
  </si>
  <si>
    <t>06.6146</t>
  </si>
  <si>
    <t>Kéo dây đồng trần 95mm2</t>
  </si>
  <si>
    <t>KDM25B</t>
  </si>
  <si>
    <t>Kéo dây đồng bọc 25mm2</t>
  </si>
  <si>
    <t>KDM50B</t>
  </si>
  <si>
    <t>Kéo dây đồng bọc 50mm3</t>
  </si>
  <si>
    <t>KDM95B</t>
  </si>
  <si>
    <t>Kéo dây đồng bọc 95mm2</t>
  </si>
  <si>
    <t>KDQG1</t>
  </si>
  <si>
    <t>06.5071</t>
  </si>
  <si>
    <t>Kéo dây qua vị trí bẻ góc dây &lt;=50mm2</t>
  </si>
  <si>
    <t>vị trí</t>
  </si>
  <si>
    <t>KDQG2</t>
  </si>
  <si>
    <t>06.5072</t>
  </si>
  <si>
    <t xml:space="preserve">Kéo dây qua vị trí bẻ góc dây </t>
  </si>
  <si>
    <t>KDQS</t>
  </si>
  <si>
    <t>06.5082</t>
  </si>
  <si>
    <t>Kéo dây qua sông ( S&lt;=300)</t>
  </si>
  <si>
    <t>KDQMR</t>
  </si>
  <si>
    <t>Kéo dây qua mương rạch</t>
  </si>
  <si>
    <t>KDQD</t>
  </si>
  <si>
    <t>06.5051</t>
  </si>
  <si>
    <t>Kéo dây vượt đường ( dây &lt;=50mm2)</t>
  </si>
  <si>
    <t>KDQD1</t>
  </si>
  <si>
    <t>06.5052</t>
  </si>
  <si>
    <t>Kéo dây vượt đường (dây &lt;=95mm2)</t>
  </si>
  <si>
    <t>LSTK100</t>
  </si>
  <si>
    <t>Lắp ống sắt bảo vệ cáp d&lt;100mm</t>
  </si>
  <si>
    <t>LSTK70</t>
  </si>
  <si>
    <t>07.2203</t>
  </si>
  <si>
    <t>Lắp ống sắt bảo vệ cáp d&lt;70mm</t>
  </si>
  <si>
    <t>LSTK50</t>
  </si>
  <si>
    <t>07.2202</t>
  </si>
  <si>
    <t>Lắp ống sắt bảo vệ cáp d&lt;50mm</t>
  </si>
  <si>
    <t>LSTK120d</t>
  </si>
  <si>
    <t>07.2301</t>
  </si>
  <si>
    <t>Lắp ống sắt bảo vệ cáp qua đường d&lt;120mm</t>
  </si>
  <si>
    <t>LSTK220d</t>
  </si>
  <si>
    <t>07.2302</t>
  </si>
  <si>
    <t>Lắp ống sắt bảo vệ cáp qua đường d&lt;220mm</t>
  </si>
  <si>
    <t>LPVC42CL</t>
  </si>
  <si>
    <t>07,2403</t>
  </si>
  <si>
    <t>Lắp ống nhựa PVC D42</t>
  </si>
  <si>
    <t>LPVC60CL</t>
  </si>
  <si>
    <t>07,2404</t>
  </si>
  <si>
    <t>Lắp ống nhựa PVC D60</t>
  </si>
  <si>
    <t>LPVC90CL</t>
  </si>
  <si>
    <t>07.2415</t>
  </si>
  <si>
    <t>Lắp ống nhựa PVC D90</t>
  </si>
  <si>
    <t>LPVC114CL</t>
  </si>
  <si>
    <t>07,2407</t>
  </si>
  <si>
    <t>Lắp ống nhựa PVC D114</t>
  </si>
  <si>
    <t>LPVC140CL</t>
  </si>
  <si>
    <t>Lắp ống nhựa PVC D140</t>
  </si>
  <si>
    <t>LPVC</t>
  </si>
  <si>
    <t>04.8103</t>
  </si>
  <si>
    <t xml:space="preserve">Lắp ống PVC </t>
  </si>
  <si>
    <t>KCN1kg</t>
  </si>
  <si>
    <t>07.3401</t>
  </si>
  <si>
    <t>Lắp cáp trong ống bảo vệ loại &lt;=1kg</t>
  </si>
  <si>
    <t>KCN2kg</t>
  </si>
  <si>
    <t>07.3402</t>
  </si>
  <si>
    <t>Lắp cáp trong ống bảo vệ loại &lt;=2kg</t>
  </si>
  <si>
    <t>KCN3kg</t>
  </si>
  <si>
    <t>07.3403</t>
  </si>
  <si>
    <t>Lắp cáp trong ống bảo vệ loại &lt;=3kg</t>
  </si>
  <si>
    <t>KCN4kg</t>
  </si>
  <si>
    <t>07.3404</t>
  </si>
  <si>
    <t>Lắp cáp trong ống bảo vệ loại &lt;=4.5kg</t>
  </si>
  <si>
    <t>KCN6kg</t>
  </si>
  <si>
    <t>07.3405</t>
  </si>
  <si>
    <t>Lắp cáp trong ống bảo vệ loại &lt;=6kg</t>
  </si>
  <si>
    <t>KCN7kg</t>
  </si>
  <si>
    <t>07.3406</t>
  </si>
  <si>
    <t>Lắp cáp trong ống bảo vệ loại &lt;=7.5kg</t>
  </si>
  <si>
    <t>KCN9kg</t>
  </si>
  <si>
    <t>07.3407</t>
  </si>
  <si>
    <t>Lắp cáp trong ống bảo vệ loại &lt;=9kg</t>
  </si>
  <si>
    <t>KCN10kg</t>
  </si>
  <si>
    <t>07.3408</t>
  </si>
  <si>
    <t>Lắp cáp trong ống bảo vệ loại &lt;=10.5kg</t>
  </si>
  <si>
    <t>KCN12kg</t>
  </si>
  <si>
    <t>07.3409</t>
  </si>
  <si>
    <t>Lắp cáp trong ống bảo vệ loại &lt;=12kg</t>
  </si>
  <si>
    <t>KCNT1kg</t>
  </si>
  <si>
    <t>Lắp cáp trong ống bảo vệ trong TBA loại &lt;=1kg</t>
  </si>
  <si>
    <t>KCNT2kg</t>
  </si>
  <si>
    <t>03.1402</t>
  </si>
  <si>
    <t>Lắp cáp trong ống bảo vệ trong TBA loại &lt;=2kg</t>
  </si>
  <si>
    <t>KCNT3kg</t>
  </si>
  <si>
    <t>03.1403</t>
  </si>
  <si>
    <t>Lắp cáp trong ống bảo vệ trong TBA loại &lt;=3kg</t>
  </si>
  <si>
    <t>KCNT4kg</t>
  </si>
  <si>
    <t>03.1404</t>
  </si>
  <si>
    <t>Lắp cáp trong ống bảo vệ trong TBA loại &lt;=4.5kg</t>
  </si>
  <si>
    <t>KCNT6kg</t>
  </si>
  <si>
    <t>03.1405</t>
  </si>
  <si>
    <t>Lắp cáp trong ống bảo vệ trong TBA loại &lt;=6kg</t>
  </si>
  <si>
    <t>KCNT7kg</t>
  </si>
  <si>
    <t>03.1406</t>
  </si>
  <si>
    <t>Lắp cáp trong ống bảo vệ trong TBA loại &lt;=7.5kg</t>
  </si>
  <si>
    <t>KCNT9kg</t>
  </si>
  <si>
    <t>03.1407</t>
  </si>
  <si>
    <t>Lắp cáp trong ống bảo vệ trong TBA loại &lt;=9kg</t>
  </si>
  <si>
    <t>LSD</t>
  </si>
  <si>
    <t>06.1115</t>
  </si>
  <si>
    <t>Lắp sứ đứng 24KV</t>
  </si>
  <si>
    <t>LSD_T</t>
  </si>
  <si>
    <t>Tháo sứ đứng 24KV</t>
  </si>
  <si>
    <t>lsd35</t>
  </si>
  <si>
    <t>06.1116</t>
  </si>
  <si>
    <t>Lắp sứ đứng 35KV</t>
  </si>
  <si>
    <t>LCHSD</t>
  </si>
  <si>
    <t>06.1410</t>
  </si>
  <si>
    <t>Lắp chuỗi sứ đỡ 2 bát/chuỗi</t>
  </si>
  <si>
    <t>LCHSN</t>
  </si>
  <si>
    <t>06.1511</t>
  </si>
  <si>
    <t>Lắp chuỗi sứ néo 2 bát/chuỗi</t>
  </si>
  <si>
    <t>LCHSNply</t>
  </si>
  <si>
    <t>06.2201</t>
  </si>
  <si>
    <t>Lắp chuỗi sứ néo Polymer</t>
  </si>
  <si>
    <t>LCHSN3</t>
  </si>
  <si>
    <t>06.1521</t>
  </si>
  <si>
    <t>Lắp chuỗi sứ néo 3 bát/chuỗi</t>
  </si>
  <si>
    <t>LSOC</t>
  </si>
  <si>
    <t>06.1211</t>
  </si>
  <si>
    <t>Lắp rack sứ + sứ ống chỉ</t>
  </si>
  <si>
    <t>LR2</t>
  </si>
  <si>
    <t>06.1213</t>
  </si>
  <si>
    <t>Lắp rack 2 sứ + sứ ống chỉ</t>
  </si>
  <si>
    <t>LR3</t>
  </si>
  <si>
    <t>06.1214</t>
  </si>
  <si>
    <t>Lắp rack 3 sứ + sứ ống chỉ</t>
  </si>
  <si>
    <t>LR4</t>
  </si>
  <si>
    <t>06.1215</t>
  </si>
  <si>
    <t>Lắp rack 4 sứ + sứ ống chỉ</t>
  </si>
  <si>
    <t>LTRUHL-I</t>
  </si>
  <si>
    <t>HL16</t>
  </si>
  <si>
    <t xml:space="preserve">Dựng trụ đỡ đường dây 3 pha </t>
  </si>
  <si>
    <t>LSDHL-DX</t>
  </si>
  <si>
    <t>HL02</t>
  </si>
  <si>
    <t>Lắp sứ đứng đường dây 3 pha xà đối xứng</t>
  </si>
  <si>
    <t>LCHSNplyHL</t>
  </si>
  <si>
    <t>HL05</t>
  </si>
  <si>
    <t>Lắp chuỗi sứ néo Polymer đường dây 3 pha</t>
  </si>
  <si>
    <t>DN CL</t>
  </si>
  <si>
    <t>HL07</t>
  </si>
  <si>
    <t>Đấu cò lèo đường dây 3 pha</t>
  </si>
  <si>
    <t>cò</t>
  </si>
  <si>
    <t>LXHL</t>
  </si>
  <si>
    <t>HL13</t>
  </si>
  <si>
    <t>Lắp xà</t>
  </si>
  <si>
    <t>LSDHL-V</t>
  </si>
  <si>
    <t>HL03</t>
  </si>
  <si>
    <t>Lắp sứ đứng đường dây 3 pha xà vectical</t>
  </si>
  <si>
    <t>LFCOHL</t>
  </si>
  <si>
    <t>HL09</t>
  </si>
  <si>
    <t>Lắp FCO, LBFCO đường dây 3 pha</t>
  </si>
  <si>
    <t>LLAHL</t>
  </si>
  <si>
    <t>Lắp LA</t>
  </si>
  <si>
    <t>LBNH</t>
  </si>
  <si>
    <t>06.2070</t>
  </si>
  <si>
    <t>Sơn biển số- bảng nguy hiểm</t>
  </si>
  <si>
    <t>LcapdongTB95</t>
  </si>
  <si>
    <t>Lắp cáp đồng xuống thiết bị D ≤ 95mm2</t>
  </si>
  <si>
    <t>LcapdongTB150</t>
  </si>
  <si>
    <t>04.4202</t>
  </si>
  <si>
    <t>Lắp cáp đồng xuống thiết bị D ≤ 150mm2</t>
  </si>
  <si>
    <t>LcapdongTB240</t>
  </si>
  <si>
    <t>04.4203</t>
  </si>
  <si>
    <t>Lắp cáp đồng xuống thiết bị D &gt; 150mm2</t>
  </si>
  <si>
    <t>LFCO</t>
  </si>
  <si>
    <t>02.3505</t>
  </si>
  <si>
    <t>Lắp FCO 24KV</t>
  </si>
  <si>
    <t>LLBFCO</t>
  </si>
  <si>
    <t>Lắp LBFCO 24KV</t>
  </si>
  <si>
    <t>LGFCO</t>
  </si>
  <si>
    <t>Lắp giá đỡ FCO</t>
  </si>
  <si>
    <t>PT</t>
  </si>
  <si>
    <t>01.1112</t>
  </si>
  <si>
    <t>Phát tuyến</t>
  </si>
  <si>
    <t>PHABETONG</t>
  </si>
  <si>
    <t>07.1113</t>
  </si>
  <si>
    <t>Phá đường nhựa bằng thủ công</t>
  </si>
  <si>
    <t>TR15</t>
  </si>
  <si>
    <t>01.1161</t>
  </si>
  <si>
    <t>Máy biến áp 8,6(12,7)/0,22- 0,44kV  15kVA</t>
  </si>
  <si>
    <t>máy</t>
  </si>
  <si>
    <t>TR25</t>
  </si>
  <si>
    <t>Máy biến áp 8,6(12,7)/0,22- 0,44kV  25kVA</t>
  </si>
  <si>
    <t>TR37</t>
  </si>
  <si>
    <t>01.1162</t>
  </si>
  <si>
    <t>Máy biến áp 8,6(12,7)/0,22-0,44kV- 37,5kVA</t>
  </si>
  <si>
    <t>TR50</t>
  </si>
  <si>
    <t>Máy biến áp 8,6(12,7)/0,22-0,44kV- 50kVA</t>
  </si>
  <si>
    <t>TR75</t>
  </si>
  <si>
    <t>01.1163</t>
  </si>
  <si>
    <t>Máy biến áp 8,6(12,7)/0,22-0,44kV- 75kVA</t>
  </si>
  <si>
    <t>T100</t>
  </si>
  <si>
    <t>01.1164</t>
  </si>
  <si>
    <t>Máy biến áp 8,6(12,7)/0,22-0,44kV- 100kVA</t>
  </si>
  <si>
    <t>TR151</t>
  </si>
  <si>
    <t>Máy biến áp 12,7/0,22-0,44kV  15kVA</t>
  </si>
  <si>
    <t>TR251</t>
  </si>
  <si>
    <t>Máy biến áp 12,7/0,22-0,44kV  25kVA</t>
  </si>
  <si>
    <t>TR371</t>
  </si>
  <si>
    <t>01.1412</t>
  </si>
  <si>
    <t>Máy biến áp 12,7/0,22-0,44kV  37,5kVA</t>
  </si>
  <si>
    <t>TR501</t>
  </si>
  <si>
    <t>Máy biến áp 12,7/0,22-0,44kV  50kVA</t>
  </si>
  <si>
    <t>TR751</t>
  </si>
  <si>
    <t>Máy biến áp 12,7/0,23-0,46kV  75kVA</t>
  </si>
  <si>
    <t>T1001</t>
  </si>
  <si>
    <t>Máy biến áp 12,7/0,22-0,44kV  100kVA</t>
  </si>
  <si>
    <t>TR100</t>
  </si>
  <si>
    <t>01.1153</t>
  </si>
  <si>
    <t>Máy biến áp 15(22)/0,4kV- 100kVA</t>
  </si>
  <si>
    <t>TR160</t>
  </si>
  <si>
    <t>01.1154</t>
  </si>
  <si>
    <t>Máy biến áp 15(22)/0,4kV- 160kVA</t>
  </si>
  <si>
    <t>TR180</t>
  </si>
  <si>
    <t>Máy biến áp 15(22)/0,4kV- 180kVA</t>
  </si>
  <si>
    <t>TR250</t>
  </si>
  <si>
    <t>01.1155</t>
  </si>
  <si>
    <t>Máy biến áp 15(22)/0,4kV- 250kVA</t>
  </si>
  <si>
    <t>TR320</t>
  </si>
  <si>
    <t>Máy biến áp 15(22)/0,4kV- 320kVA</t>
  </si>
  <si>
    <t>TR400</t>
  </si>
  <si>
    <t>Máy biến áp 15(22)/0,4kV- 400kVA</t>
  </si>
  <si>
    <t>TR560</t>
  </si>
  <si>
    <t>01.1156</t>
  </si>
  <si>
    <t>Máy biến áp 15(22)/0,4kV- 560kVA</t>
  </si>
  <si>
    <t>TR630</t>
  </si>
  <si>
    <t>Máy biến áp 15(22)/0,4kV- 630kVA</t>
  </si>
  <si>
    <t>TR750</t>
  </si>
  <si>
    <t>01.1157</t>
  </si>
  <si>
    <t>Máy biến áp 15(22)/0,4kV- 750kVA</t>
  </si>
  <si>
    <t>TR1000</t>
  </si>
  <si>
    <t>Máy biến áp 15(22)/0,4kV- 1000kVA</t>
  </si>
  <si>
    <t>TR1250</t>
  </si>
  <si>
    <t>Máy biến áp 15(22)/0,4kV- 1250kVA</t>
  </si>
  <si>
    <t>TR1500</t>
  </si>
  <si>
    <t>Máy biến áp 15(22)/0,4kV- 1500kVA</t>
  </si>
  <si>
    <t>TR1600</t>
  </si>
  <si>
    <t>Máy biến áp 15(22)/0,4kV- 1600kVA</t>
  </si>
  <si>
    <t>TR2000</t>
  </si>
  <si>
    <t>Máy biến áp 15(22)/0,4kV- 2000kVA</t>
  </si>
  <si>
    <t>TR2500</t>
  </si>
  <si>
    <t>Máy biến áp 15(22)/0,4kV- 2500kVA</t>
  </si>
  <si>
    <t>TR3000</t>
  </si>
  <si>
    <t>Máy biến áp 15(22)/0,4kV- 3000kVA</t>
  </si>
  <si>
    <t>TR4000</t>
  </si>
  <si>
    <t>Máy biến áp 15(22)/0,4kV- 4000kVA</t>
  </si>
  <si>
    <t>TR1001</t>
  </si>
  <si>
    <t>01.1143</t>
  </si>
  <si>
    <t>Máy biến áp 22/0,4kV  100kVA</t>
  </si>
  <si>
    <t>TR1601</t>
  </si>
  <si>
    <t>01.1144</t>
  </si>
  <si>
    <t>Máy biến áp 22/0,4kV  160kVA</t>
  </si>
  <si>
    <t>TR1801</t>
  </si>
  <si>
    <t>Máy biến áp 22/0,4kV  180kVA</t>
  </si>
  <si>
    <t>TR2501</t>
  </si>
  <si>
    <t>01.1415</t>
  </si>
  <si>
    <t>Máy biến áp 22/0,4kV- 250kVA</t>
  </si>
  <si>
    <t>TR3201</t>
  </si>
  <si>
    <t>01.1145</t>
  </si>
  <si>
    <t>Máy biến áp 22/0,4kV- 320kVA</t>
  </si>
  <si>
    <t>TR4001</t>
  </si>
  <si>
    <t>01.1146</t>
  </si>
  <si>
    <t>Máy biến áp 22/0,4kV- 400kVA</t>
  </si>
  <si>
    <t>TR5601</t>
  </si>
  <si>
    <t>Máy biến áp 22/0,4kV- 560kVA</t>
  </si>
  <si>
    <t>TR6301</t>
  </si>
  <si>
    <t>Máy biến áp 22/0,4kV- 630kVA</t>
  </si>
  <si>
    <t>TR7501</t>
  </si>
  <si>
    <t>01.1147</t>
  </si>
  <si>
    <t>Máy biến áp 22/0,4kV- 750kVA</t>
  </si>
  <si>
    <t>TR10001</t>
  </si>
  <si>
    <t>Máy biến áp 22/0,4kV- 1000kVA</t>
  </si>
  <si>
    <t>TR12501</t>
  </si>
  <si>
    <t>Máy biến áp 22/0,4kV- 1250kVA</t>
  </si>
  <si>
    <t>TR15001</t>
  </si>
  <si>
    <t>Máy biến áp 22/0,4kV- 1500kVA</t>
  </si>
  <si>
    <t>TR16001</t>
  </si>
  <si>
    <t>Máy biến áp 22/0,4kV- 1600kVA</t>
  </si>
  <si>
    <t>TR20001</t>
  </si>
  <si>
    <t>Máy biến áp 22/0,4kV- 2000kVA</t>
  </si>
  <si>
    <t>TR25001</t>
  </si>
  <si>
    <t>Máy biến áp 22/0,4kV- 2500kVA</t>
  </si>
  <si>
    <t>TR30001</t>
  </si>
  <si>
    <t>Máy biến áp 22/0,4kV- 3000kVA</t>
  </si>
  <si>
    <t>TR40001</t>
  </si>
  <si>
    <t>Máy biến áp 22/0,4kV- 4000kVA</t>
  </si>
  <si>
    <t>FCO100-15</t>
  </si>
  <si>
    <t>02.3504</t>
  </si>
  <si>
    <t>FCO 24kV - 100A</t>
  </si>
  <si>
    <t>FCO200-15</t>
  </si>
  <si>
    <t xml:space="preserve">FCO 24KV - 200A </t>
  </si>
  <si>
    <t>FCO100-22</t>
  </si>
  <si>
    <t>02.3155</t>
  </si>
  <si>
    <t>FCO200-22</t>
  </si>
  <si>
    <t>lbfco100-15</t>
  </si>
  <si>
    <t>LBFCO-24KV-100A</t>
  </si>
  <si>
    <t>LBFCO200-15</t>
  </si>
  <si>
    <t>LBFCO-24KV-200A</t>
  </si>
  <si>
    <t>lbfco100-22</t>
  </si>
  <si>
    <t>LBFCO200-22</t>
  </si>
  <si>
    <t>DS1P</t>
  </si>
  <si>
    <t>02.3302</t>
  </si>
  <si>
    <t xml:space="preserve">DS 1P - 24KV - 600A </t>
  </si>
  <si>
    <t>DS3P</t>
  </si>
  <si>
    <t xml:space="preserve">DS 3P - 24KV - 630A </t>
  </si>
  <si>
    <t>DS1PDD</t>
  </si>
  <si>
    <t>02.3109</t>
  </si>
  <si>
    <t>DS3PDD</t>
  </si>
  <si>
    <t>02.3207</t>
  </si>
  <si>
    <t>LBS 16</t>
  </si>
  <si>
    <t>02.2124</t>
  </si>
  <si>
    <t>LBS SF6 3pha 24kV 630A - 16kA</t>
  </si>
  <si>
    <t>LBS treo</t>
  </si>
  <si>
    <t>LBS SF6 3pha 24kV 630A 12kA + bộ truyền động</t>
  </si>
  <si>
    <t>REC</t>
  </si>
  <si>
    <t>02.2113</t>
  </si>
  <si>
    <t>Recloser 24kV 630A</t>
  </si>
  <si>
    <t>Recloser</t>
  </si>
  <si>
    <t>Recloser 24kV 630-800A</t>
  </si>
  <si>
    <t>LTD</t>
  </si>
  <si>
    <t>02.3104</t>
  </si>
  <si>
    <t>LTD 1P 24KV - 800A</t>
  </si>
  <si>
    <t>LTD6</t>
  </si>
  <si>
    <t>LTD 1P 24KV - 600A</t>
  </si>
  <si>
    <t>LA12</t>
  </si>
  <si>
    <t>02.5114</t>
  </si>
  <si>
    <t>LA 12kV 10kA</t>
  </si>
  <si>
    <t>LA18</t>
  </si>
  <si>
    <t>LA 18kV 10kA</t>
  </si>
  <si>
    <t>TI10</t>
  </si>
  <si>
    <t>Biến dòng 24kV  10/5A</t>
  </si>
  <si>
    <t>TI15</t>
  </si>
  <si>
    <t>Biến dòng 24kV  15/5A</t>
  </si>
  <si>
    <t>TI20</t>
  </si>
  <si>
    <t>Biến dòng 24kV  20/5A</t>
  </si>
  <si>
    <t>TI25</t>
  </si>
  <si>
    <t>Biến dòng 24kV  25/5A</t>
  </si>
  <si>
    <t>TI30</t>
  </si>
  <si>
    <t>Biến dòng 24kV  30/5A</t>
  </si>
  <si>
    <t>TI40</t>
  </si>
  <si>
    <t>Biến dòng 24kV  40/5A</t>
  </si>
  <si>
    <t>TI50</t>
  </si>
  <si>
    <t>Biến dòng 24kV  50/5A</t>
  </si>
  <si>
    <t>TI60</t>
  </si>
  <si>
    <t>Biến dòng 24kV  60/5A</t>
  </si>
  <si>
    <t>TI75</t>
  </si>
  <si>
    <t>Biến dòng 24kV  75/5A</t>
  </si>
  <si>
    <t>TI100</t>
  </si>
  <si>
    <t>Biến dòng 24kV  100/5A</t>
  </si>
  <si>
    <t>TI150</t>
  </si>
  <si>
    <t>Biến dòng 24kV  150/5A</t>
  </si>
  <si>
    <t>TI755</t>
  </si>
  <si>
    <t xml:space="preserve">Biến dòng 600V - 75/5A </t>
  </si>
  <si>
    <t>TI1005</t>
  </si>
  <si>
    <t>Biến dòng 600V - 100/5A</t>
  </si>
  <si>
    <t>TI1255</t>
  </si>
  <si>
    <t xml:space="preserve">Biến dòng 600V - 125/5A </t>
  </si>
  <si>
    <t>TI1505</t>
  </si>
  <si>
    <t xml:space="preserve">Biến dòng 600V - 150/5A </t>
  </si>
  <si>
    <t>TI200</t>
  </si>
  <si>
    <t xml:space="preserve">Biến dòng 600V - 200/5A </t>
  </si>
  <si>
    <t>TI250</t>
  </si>
  <si>
    <t>Biến dòng 600V - 250/5A</t>
  </si>
  <si>
    <t>TI300</t>
  </si>
  <si>
    <t xml:space="preserve">Biến dòng 600V - 300/5A </t>
  </si>
  <si>
    <t>TI400</t>
  </si>
  <si>
    <t>Biến dòng 600V - 400/5A</t>
  </si>
  <si>
    <t>TI500</t>
  </si>
  <si>
    <t>Biến dòng 600V - 500/5A</t>
  </si>
  <si>
    <t>TI600</t>
  </si>
  <si>
    <t>Biến dòng 600V - 600/5A</t>
  </si>
  <si>
    <t>TI800</t>
  </si>
  <si>
    <t>Biến dòng 600V - 800/5A</t>
  </si>
  <si>
    <t>TU15</t>
  </si>
  <si>
    <t>Biến điện áp 8400/120(60)V</t>
  </si>
  <si>
    <t>TU22</t>
  </si>
  <si>
    <t>Biến điện áp 12000/120(60)V</t>
  </si>
  <si>
    <t>TIMER</t>
  </si>
  <si>
    <t>Relay Timer + cầu chì</t>
  </si>
  <si>
    <t>COTATOR</t>
  </si>
  <si>
    <t>Contactor 3P-50A</t>
  </si>
  <si>
    <t>CONTACTOR 100</t>
  </si>
  <si>
    <t>Contactor 3P-100A</t>
  </si>
  <si>
    <t>CONTACTOR 125</t>
  </si>
  <si>
    <t>Contactor 3P-125A</t>
  </si>
  <si>
    <t>TUBU1000</t>
  </si>
  <si>
    <t>02.8534</t>
  </si>
  <si>
    <t>Tủ tụ bù hạ thế 1000kVAr</t>
  </si>
  <si>
    <t>tủ</t>
  </si>
  <si>
    <t>TUBU750</t>
  </si>
  <si>
    <t>Tủ tụ bù hạ thế 750kVAr</t>
  </si>
  <si>
    <t>TUBU600</t>
  </si>
  <si>
    <t>Tủ tụ bù hạ thế 600kVAr</t>
  </si>
  <si>
    <t>TUBU400</t>
  </si>
  <si>
    <t>Tủ tụ bù hạ thế 400kVAr</t>
  </si>
  <si>
    <t>TUBU380</t>
  </si>
  <si>
    <t>Tủ tụ bù hạ thế 380kVAr</t>
  </si>
  <si>
    <t>TUBU300</t>
  </si>
  <si>
    <t>Tủ tụ bù hạ thế 300kVAr</t>
  </si>
  <si>
    <t>TUBU250</t>
  </si>
  <si>
    <t>Tủ tụ bù hạ thế 250kVAr</t>
  </si>
  <si>
    <t>TUBU220</t>
  </si>
  <si>
    <t>Tủ tụ bù hạ thế 220kVAr</t>
  </si>
  <si>
    <t>TUBU160</t>
  </si>
  <si>
    <t>Tủ tụ bù hạ thế 160kVAr</t>
  </si>
  <si>
    <t>TUBU135</t>
  </si>
  <si>
    <t>Tủ tụ bù hạ thế 135kVAr</t>
  </si>
  <si>
    <t>TUBU130</t>
  </si>
  <si>
    <t>Tủ tụ bù hạ thế 130kVAr</t>
  </si>
  <si>
    <t>TUBU100</t>
  </si>
  <si>
    <t>02.8504a</t>
  </si>
  <si>
    <t>Tủ tụ bù hạ thế 100kVAr</t>
  </si>
  <si>
    <t>TUBU80</t>
  </si>
  <si>
    <t>Tủ tụ bù hạ thế 80kVAr</t>
  </si>
  <si>
    <t>TUBU60</t>
  </si>
  <si>
    <t>Tủ tụ bù hạ thế 60kVAr</t>
  </si>
  <si>
    <t>TUBU40</t>
  </si>
  <si>
    <t>Tủ tụ bù hạ thế 40kVAr</t>
  </si>
  <si>
    <t>TULBS</t>
  </si>
  <si>
    <t>05.2102</t>
  </si>
  <si>
    <t>Tủ LBS 3 pha 630-800A</t>
  </si>
  <si>
    <t>TU LBS</t>
  </si>
  <si>
    <t>Tủ + LBS 24kV 3 pha 630A -16kA + Fuse 80A</t>
  </si>
  <si>
    <t>TUTC LBS</t>
  </si>
  <si>
    <t>Tủ đấu nối thanh cái LBS (GAM2)</t>
  </si>
  <si>
    <t>TUDS</t>
  </si>
  <si>
    <t>Tủ DS 3 pha 630-800A</t>
  </si>
  <si>
    <t>TUACB</t>
  </si>
  <si>
    <t>05.1102</t>
  </si>
  <si>
    <t>Tủ ACB trạm 3 pha + khoá</t>
  </si>
  <si>
    <t>TUACB3200</t>
  </si>
  <si>
    <t>Tủ ACB 3200 + giá nới + khoá</t>
  </si>
  <si>
    <t>TUACB4000</t>
  </si>
  <si>
    <t>Tủ ACB 4000 + giá nới + khoá</t>
  </si>
  <si>
    <t>TUAP3-N</t>
  </si>
  <si>
    <t>05.1002</t>
  </si>
  <si>
    <t>Tủ CB trạm 3 pha + khoá + bulon</t>
  </si>
  <si>
    <t>TUAP1</t>
  </si>
  <si>
    <t>05.1001</t>
  </si>
  <si>
    <t>Tủ CB trạm 1 pha + khóa + boulon</t>
  </si>
  <si>
    <t>TUN</t>
  </si>
  <si>
    <t>05.1101</t>
  </si>
  <si>
    <t>Tủ điện kế 1 pha</t>
  </si>
  <si>
    <t>TUDKDT</t>
  </si>
  <si>
    <t>Thùng điện kế 450x300x200mm đo đếm trung thế</t>
  </si>
  <si>
    <t>TUAP3</t>
  </si>
  <si>
    <t>Vỏ tủ + khóa tủ</t>
  </si>
  <si>
    <t>TUAP3L</t>
  </si>
  <si>
    <t>Vỏ tủ trạm giàn 2 ngăn + khóa tủ</t>
  </si>
  <si>
    <t>KHUNG TU</t>
  </si>
  <si>
    <t>Khung đỡ tủ MCCB và tủ bù</t>
  </si>
  <si>
    <t>TUPP</t>
  </si>
  <si>
    <t>Tủ phân phối hạ thế</t>
  </si>
  <si>
    <t>ATM30A</t>
  </si>
  <si>
    <t>Aptomat 2 cực 220V - 30A - 2,5kA</t>
  </si>
  <si>
    <t>ATM40A</t>
  </si>
  <si>
    <t>Aptomat 2 cực 220V - 40A - 7,5kA</t>
  </si>
  <si>
    <t>ATM100A</t>
  </si>
  <si>
    <t>Aptomat 2 cực 220V -100A</t>
  </si>
  <si>
    <t>ATM50</t>
  </si>
  <si>
    <t>02.8401</t>
  </si>
  <si>
    <t>MCCB 3 cực 400V-50A - 25KA</t>
  </si>
  <si>
    <t>ATM80</t>
  </si>
  <si>
    <t>MCCB 3 cực 400V-80A - 10KA</t>
  </si>
  <si>
    <t>ATM75</t>
  </si>
  <si>
    <t>MCCB 3 cực 400V-75A - 10KA</t>
  </si>
  <si>
    <t>ATM100</t>
  </si>
  <si>
    <t>MCCB 3 cực 400V-100A - 30KA</t>
  </si>
  <si>
    <t>ATM125.</t>
  </si>
  <si>
    <t>MCCB 3 cực 125A</t>
  </si>
  <si>
    <t>ATM125</t>
  </si>
  <si>
    <t>MCCB 3 cực 400V -125A - 30KA</t>
  </si>
  <si>
    <t>ATM150</t>
  </si>
  <si>
    <t>MCCB 3 cực 400V -150A - 35KA</t>
  </si>
  <si>
    <t>ATM200</t>
  </si>
  <si>
    <t>MCCB 3 cực 400V -200A - 35KA</t>
  </si>
  <si>
    <t>ATM250</t>
  </si>
  <si>
    <t xml:space="preserve">MCCB 3 cực 600V -250A - 36KA </t>
  </si>
  <si>
    <t>ATM400</t>
  </si>
  <si>
    <t>02.8402</t>
  </si>
  <si>
    <t>MCCB 3 cực 690V - 400A - 50KA</t>
  </si>
  <si>
    <t>ATM500</t>
  </si>
  <si>
    <t>02.8403</t>
  </si>
  <si>
    <t>MCCB 3 cực 400V -500A - 35KA</t>
  </si>
  <si>
    <t>ATM600</t>
  </si>
  <si>
    <t>MCCB 3 cực 400V -600A - 35KA</t>
  </si>
  <si>
    <t>ATM630</t>
  </si>
  <si>
    <t>MCCB 3 cực 400V -630A - 35KA</t>
  </si>
  <si>
    <t>ATM800</t>
  </si>
  <si>
    <t>MCCB 3 cực 400V -800A - 50KA</t>
  </si>
  <si>
    <t>ATM1000</t>
  </si>
  <si>
    <t>02.8404</t>
  </si>
  <si>
    <t>MCCB 3 cực 400V -1000A - 50KA</t>
  </si>
  <si>
    <t>ATM1250</t>
  </si>
  <si>
    <t>MCCB 3 cực 400V -1250A - 85KA</t>
  </si>
  <si>
    <t>ATM1600</t>
  </si>
  <si>
    <t>MCCB 3 cực 400V -1600A - 85KA</t>
  </si>
  <si>
    <t>ACB1600</t>
  </si>
  <si>
    <t>ACB 3P - 1600A - 65KA (nạp lò xo bằng tay)</t>
  </si>
  <si>
    <t>ACB2000</t>
  </si>
  <si>
    <t>ACB 3P - 2000A - 85KA (nạp lò xo bằng tay)</t>
  </si>
  <si>
    <t>ACB2500</t>
  </si>
  <si>
    <t>ACB 3P - 2500A - 85KA (nạp lò xo bằng tay)</t>
  </si>
  <si>
    <t>ACB3200</t>
  </si>
  <si>
    <t>ACB 3P - 3200A - 85KA (nạp lò xo bằng tay)</t>
  </si>
  <si>
    <t>ACB4000</t>
  </si>
  <si>
    <t>ACB 3P - 4000A - 85KA (nạp lò xo bằng tay)</t>
  </si>
  <si>
    <t>ACB4000-130</t>
  </si>
  <si>
    <t>ACB 3P - 4000A - 130KA (nạp lò xo bằng tay)</t>
  </si>
  <si>
    <t>ACB6300</t>
  </si>
  <si>
    <t>ACB 3P - 6300A - 130KA (nạp lò xo bằng tay)</t>
  </si>
  <si>
    <t>AP250</t>
  </si>
  <si>
    <t>Áp tô mát CBXE 200NC -250A-600V (TERASAKY-Nhật)</t>
  </si>
  <si>
    <t>AP150</t>
  </si>
  <si>
    <t>Áp tô mát CBXE 200NC -150A-600V (TERASAKY-Nhật)</t>
  </si>
  <si>
    <t>CHI3K</t>
  </si>
  <si>
    <t>Dây chảy 3K</t>
  </si>
  <si>
    <t>Sợi</t>
  </si>
  <si>
    <t>CHI6K</t>
  </si>
  <si>
    <t>Dây chảy 6K</t>
  </si>
  <si>
    <t>CHI8K</t>
  </si>
  <si>
    <t>Dây chảy 8K</t>
  </si>
  <si>
    <t>CHI10K</t>
  </si>
  <si>
    <t>Dây chảy 10K</t>
  </si>
  <si>
    <t>CHI12K</t>
  </si>
  <si>
    <t>Dây chảy 12K</t>
  </si>
  <si>
    <t>CHI15K</t>
  </si>
  <si>
    <t>Dây chảy 15K</t>
  </si>
  <si>
    <t>CHI20K</t>
  </si>
  <si>
    <t>Dây chảy 20K</t>
  </si>
  <si>
    <t>CHI25K</t>
  </si>
  <si>
    <t>Dây chảy 25K</t>
  </si>
  <si>
    <t>CHI30K</t>
  </si>
  <si>
    <t>Dây chảy 30K</t>
  </si>
  <si>
    <t>CHI40K</t>
  </si>
  <si>
    <t>Dây chảy 40K</t>
  </si>
  <si>
    <t>CHI50K</t>
  </si>
  <si>
    <t>Dây chảy 50K</t>
  </si>
  <si>
    <t>CHI65K</t>
  </si>
  <si>
    <t>Dây chảy 65K</t>
  </si>
  <si>
    <t>CHI80K</t>
  </si>
  <si>
    <t>Dây chảy 80K</t>
  </si>
  <si>
    <t>CHI100K</t>
  </si>
  <si>
    <t>Dây chảy 100K</t>
  </si>
  <si>
    <t>CHI140K</t>
  </si>
  <si>
    <t>Dây chảy 140K</t>
  </si>
  <si>
    <t>DK1p100A</t>
  </si>
  <si>
    <t>Điện kế 1 pha 2 dây 220V-100A</t>
  </si>
  <si>
    <t>DK1p80A</t>
  </si>
  <si>
    <t>Điện kế 1 pha 2 dây 220V-80A</t>
  </si>
  <si>
    <t>DK1p5A</t>
  </si>
  <si>
    <t>Điện kế 1 pha 2 dây 220V-5A</t>
  </si>
  <si>
    <t>DK3p50(100)A</t>
  </si>
  <si>
    <t>Điện kế 3 pha 4 dây 220/380V-50(100)A</t>
  </si>
  <si>
    <t>DK3p5A</t>
  </si>
  <si>
    <t>05.5104</t>
  </si>
  <si>
    <t>Điện kế 3 pha 4 dây 220/380V-5A</t>
  </si>
  <si>
    <t>DK380-5A</t>
  </si>
  <si>
    <t>Điện kế 3 pha điện tử 220/380V-5A</t>
  </si>
  <si>
    <t>DK3DT</t>
  </si>
  <si>
    <t>Điện kế 3 pha điện tử 600V-5A</t>
  </si>
  <si>
    <t>DK3P</t>
  </si>
  <si>
    <t>Điện năng kế 3 pha 380V-5A</t>
  </si>
  <si>
    <t>BANG</t>
  </si>
  <si>
    <t>06.3191</t>
  </si>
  <si>
    <t>Bảng tên trạm, bảng báo nguy hiểm + đinh vít</t>
  </si>
  <si>
    <t>GTD</t>
  </si>
  <si>
    <t>Giếng tiếp địa khoan đất</t>
  </si>
  <si>
    <t>Cái</t>
  </si>
  <si>
    <t>GTDĐ</t>
  </si>
  <si>
    <t>Giếng tiếp địa khoan đá</t>
  </si>
  <si>
    <t>SXTg</t>
  </si>
  <si>
    <t>04.2301</t>
  </si>
  <si>
    <t>Sứ xuyên tường 24kV</t>
  </si>
  <si>
    <t>GSXTg</t>
  </si>
  <si>
    <t>Giá lắp sứ xuyên tường</t>
  </si>
  <si>
    <t>GCAP</t>
  </si>
  <si>
    <t>Giá đỡ cáp ngầm (V63x6)</t>
  </si>
  <si>
    <t>SDTC</t>
  </si>
  <si>
    <t>04.2201</t>
  </si>
  <si>
    <t>Sứ đỡ thanh cái 24kV</t>
  </si>
  <si>
    <t>TC450</t>
  </si>
  <si>
    <t>04.5102</t>
  </si>
  <si>
    <t>Thanh cái đồng 4x50</t>
  </si>
  <si>
    <t>TC430</t>
  </si>
  <si>
    <t>Thanh cái đồng 4x30</t>
  </si>
  <si>
    <t>TC420</t>
  </si>
  <si>
    <t>Thanh cái đồng 4x20</t>
  </si>
  <si>
    <t>GiacapTT-2m</t>
  </si>
  <si>
    <t>Giá đỡ cáp trung thế</t>
  </si>
  <si>
    <t>GiacapTT-6m</t>
  </si>
  <si>
    <t>GiacapTT-8m</t>
  </si>
  <si>
    <t>GiacapTT-15m</t>
  </si>
  <si>
    <t>GiacapTHT-10m</t>
  </si>
  <si>
    <t>Giá đỡ cáp trung hạ thế</t>
  </si>
  <si>
    <t>GiacapHT-1m</t>
  </si>
  <si>
    <t xml:space="preserve">Giá đỡ cáp hạ thế </t>
  </si>
  <si>
    <t>GiacapHT-2m</t>
  </si>
  <si>
    <t>GiacapHT-3m</t>
  </si>
  <si>
    <t>GiacapHT-4m</t>
  </si>
  <si>
    <t>GiacapHT</t>
  </si>
  <si>
    <t>GiacapHT-30m</t>
  </si>
  <si>
    <t>GTMBA15</t>
  </si>
  <si>
    <t>Giá chùm treo máy biến áp 3x15</t>
  </si>
  <si>
    <t>bô</t>
  </si>
  <si>
    <t>GTMBA25</t>
  </si>
  <si>
    <t>Giá chùm treo máy biến áp 3x25</t>
  </si>
  <si>
    <t>GTMBA37,5</t>
  </si>
  <si>
    <t>Giá chùm treo máy biến áp 3x37,5</t>
  </si>
  <si>
    <t>GTMBA</t>
  </si>
  <si>
    <t>Giá chùm treo máy biến áp 3x50</t>
  </si>
  <si>
    <t>COSe16</t>
  </si>
  <si>
    <t>03.4001</t>
  </si>
  <si>
    <t>Đầu cosse ép Cu-Al 16mm2</t>
  </si>
  <si>
    <t>COSe25</t>
  </si>
  <si>
    <t>Đầu cosse ép Cu-Al 25mm2</t>
  </si>
  <si>
    <t>COSe50</t>
  </si>
  <si>
    <t>03.4002</t>
  </si>
  <si>
    <t>Đầu cosse ép Cu-Al 50mm2</t>
  </si>
  <si>
    <t>COSe70</t>
  </si>
  <si>
    <t>03.4003</t>
  </si>
  <si>
    <t>Đầu cosse ép Cu-Al 70mm2</t>
  </si>
  <si>
    <t>COSe95</t>
  </si>
  <si>
    <t>03.4004</t>
  </si>
  <si>
    <t>Đầu cosse ép Cu-Al 95mm2</t>
  </si>
  <si>
    <t>COSe120</t>
  </si>
  <si>
    <t>03.4005</t>
  </si>
  <si>
    <t>Đầu cosse ép Cu-Al 120mm2</t>
  </si>
  <si>
    <t>COSe150</t>
  </si>
  <si>
    <t>03.4006</t>
  </si>
  <si>
    <t>Đầu cosse ép Cu-Al 150mm2</t>
  </si>
  <si>
    <t>COSe185</t>
  </si>
  <si>
    <t>03.4007</t>
  </si>
  <si>
    <t>Đầu cosse ép Cu-Al 185mm2</t>
  </si>
  <si>
    <t>COSe200</t>
  </si>
  <si>
    <t>03.4008</t>
  </si>
  <si>
    <t>Đầu cosse ép Cu-Al 200mm2</t>
  </si>
  <si>
    <t>COSe240</t>
  </si>
  <si>
    <t>Đầu cosse ép Cu-Al 240mm2</t>
  </si>
  <si>
    <t>COSe250</t>
  </si>
  <si>
    <t>Đầu cosse ép Cu-Al 250mm2</t>
  </si>
  <si>
    <t>COSe300</t>
  </si>
  <si>
    <t>Đầu cosse ép Cu-Al 300mm2</t>
  </si>
  <si>
    <t>COSe400</t>
  </si>
  <si>
    <t>Đầu cosse ép Cu-Al 400mm2</t>
  </si>
  <si>
    <t>COS2,5</t>
  </si>
  <si>
    <t xml:space="preserve">Đầu cosse ép Cu 2,5mm2 + bao PVC </t>
  </si>
  <si>
    <t>COS5</t>
  </si>
  <si>
    <t>Đầu cosse ép Cu 5mm2</t>
  </si>
  <si>
    <t>COS11</t>
  </si>
  <si>
    <t>Đầu cosse ép Cu 11mm2</t>
  </si>
  <si>
    <t>COS16</t>
  </si>
  <si>
    <t>Đầu cosse ép Cu 16mm2</t>
  </si>
  <si>
    <t>COS22</t>
  </si>
  <si>
    <t>Đầu cosse ép Cu 22mm2</t>
  </si>
  <si>
    <t>COS25</t>
  </si>
  <si>
    <t>Đầu cosse ép Cu 25mm2</t>
  </si>
  <si>
    <t>COS35</t>
  </si>
  <si>
    <t>Đầu cosse ép Cu 35mm2</t>
  </si>
  <si>
    <t>COS38</t>
  </si>
  <si>
    <t>Đầu cosse ép Cu 38mm2</t>
  </si>
  <si>
    <t>COS50</t>
  </si>
  <si>
    <t>Đầu cosse ép Cu 50mm2</t>
  </si>
  <si>
    <t>COS70</t>
  </si>
  <si>
    <t>Đầu cosse ép Cu 70mm2</t>
  </si>
  <si>
    <t>COS95</t>
  </si>
  <si>
    <t>Đầu cosse ép Cu 95mm2</t>
  </si>
  <si>
    <t>COS120</t>
  </si>
  <si>
    <t>Đầu cosse ép Cu 120mm2</t>
  </si>
  <si>
    <t>COS150</t>
  </si>
  <si>
    <t>Đầu cosse ép Cu 150mm2</t>
  </si>
  <si>
    <t>COS185</t>
  </si>
  <si>
    <t>Đầu cosse ép Cu 185mm2</t>
  </si>
  <si>
    <t>COS200</t>
  </si>
  <si>
    <t>Đầu cosse ép Cu 200mm2</t>
  </si>
  <si>
    <t>COS240</t>
  </si>
  <si>
    <t>Đầu cosse ép Cu 240mm2</t>
  </si>
  <si>
    <t>COS250</t>
  </si>
  <si>
    <t>03.4009</t>
  </si>
  <si>
    <t>Đầu cosse ép Cu 250mm2</t>
  </si>
  <si>
    <t>COS300</t>
  </si>
  <si>
    <t>Đầu cosse ép Cu 300mm2</t>
  </si>
  <si>
    <t>CHCOS11</t>
  </si>
  <si>
    <t>Chụp đầu cosse  11mm2</t>
  </si>
  <si>
    <t>CHCOS16</t>
  </si>
  <si>
    <t>Chụp đầu cosse  16mm2</t>
  </si>
  <si>
    <t>CHCOS25</t>
  </si>
  <si>
    <t>Chụp đầu cosse  25mm2</t>
  </si>
  <si>
    <t>CHCOS35</t>
  </si>
  <si>
    <t>Chụp đầu cosse  35mm2</t>
  </si>
  <si>
    <t>CHCOS50</t>
  </si>
  <si>
    <t>Chụp đầu cosse  50mm2</t>
  </si>
  <si>
    <t>CHCOS70</t>
  </si>
  <si>
    <t>Chụp đầu cosse  70mm2</t>
  </si>
  <si>
    <t>CHCOS95</t>
  </si>
  <si>
    <t>Chụp đầu cosse  95mm2</t>
  </si>
  <si>
    <t>CHCOS120</t>
  </si>
  <si>
    <t>Chụp đầu cosse  120mm2</t>
  </si>
  <si>
    <t>CHCOS150</t>
  </si>
  <si>
    <t>Chụp đầu cosse  150mm2</t>
  </si>
  <si>
    <t>CHCOS185</t>
  </si>
  <si>
    <t>Chụp đầu cosse  185mm2</t>
  </si>
  <si>
    <t>CHCOS200</t>
  </si>
  <si>
    <t>Chụp đầu cosse  200mm2</t>
  </si>
  <si>
    <t>CHCOS240</t>
  </si>
  <si>
    <t>Chụp đầu cosse  240mm2</t>
  </si>
  <si>
    <t>CHCOS250</t>
  </si>
  <si>
    <t>Chụp đầu cosse  250mm2</t>
  </si>
  <si>
    <t>CHCOS300</t>
  </si>
  <si>
    <t>Chụp đầu cosse  300mm2</t>
  </si>
  <si>
    <t>CHFCO</t>
  </si>
  <si>
    <t>Chụp đầu cực FCO (bộ 2 cái)</t>
  </si>
  <si>
    <t>CHLA</t>
  </si>
  <si>
    <t>Chụp đầu cực LA</t>
  </si>
  <si>
    <t>CHMBA</t>
  </si>
  <si>
    <t>Chụp đầu MBA</t>
  </si>
  <si>
    <t>CHQ-H</t>
  </si>
  <si>
    <t>Nắp chụp kẹp quai + hotline</t>
  </si>
  <si>
    <t>DK2x11</t>
  </si>
  <si>
    <t>Cáp điện kế DK - 2x11</t>
  </si>
  <si>
    <t>DVV7x1.5</t>
  </si>
  <si>
    <t>Cáp điều khiển 7x1,5</t>
  </si>
  <si>
    <t>Duplex 211</t>
  </si>
  <si>
    <t>Cáp Duplex 2x11</t>
  </si>
  <si>
    <t>Duplex 216</t>
  </si>
  <si>
    <t>Cáp Duplex 2x16</t>
  </si>
  <si>
    <t>Duplex 311</t>
  </si>
  <si>
    <t>Cáp Triplex 3x11</t>
  </si>
  <si>
    <t>Duplex 316</t>
  </si>
  <si>
    <t>Cáp Triplex 3x16</t>
  </si>
  <si>
    <t>Duplex 411</t>
  </si>
  <si>
    <t>Cáp Quadruplex 4x11</t>
  </si>
  <si>
    <t>Duplex 416</t>
  </si>
  <si>
    <t>Cáp Quadruplex 4x16</t>
  </si>
  <si>
    <t>DENHQ</t>
  </si>
  <si>
    <t>E2.003</t>
  </si>
  <si>
    <t>Bộ đèn huỳnh quang đơn 1,2m-40W</t>
  </si>
  <si>
    <t>D16/10</t>
  </si>
  <si>
    <t>Dây điện đôi 16/10</t>
  </si>
  <si>
    <t>D20/10</t>
  </si>
  <si>
    <t>Dây điện đôi 20/10</t>
  </si>
  <si>
    <t>D30/10</t>
  </si>
  <si>
    <t>Dây điện đôi 30/10</t>
  </si>
  <si>
    <t>DRC</t>
  </si>
  <si>
    <t>Dây rút cáp</t>
  </si>
  <si>
    <t>bọc</t>
  </si>
  <si>
    <t>CDAO15</t>
  </si>
  <si>
    <t>Cầu dao 15A - 600V</t>
  </si>
  <si>
    <t>CDAO30</t>
  </si>
  <si>
    <t>Cầu dao 30A - 600V</t>
  </si>
  <si>
    <t>CDAO60</t>
  </si>
  <si>
    <t>Cầu dao 60A - 600V</t>
  </si>
  <si>
    <t>CDAO100</t>
  </si>
  <si>
    <t>Cầu dao 100A - 600V</t>
  </si>
  <si>
    <t>CDAO150</t>
  </si>
  <si>
    <t>Cầu dao 150A - 600V</t>
  </si>
  <si>
    <t>CDAO200</t>
  </si>
  <si>
    <t>Cầu dao 200A - 600V</t>
  </si>
  <si>
    <t>CDAO250</t>
  </si>
  <si>
    <t>Cầu dao 250A - 600V</t>
  </si>
  <si>
    <t>CDAO300</t>
  </si>
  <si>
    <t>Cầu dao 300A - 600V</t>
  </si>
  <si>
    <t>PVC200</t>
  </si>
  <si>
    <t>Ống PVC D200 dày 9,6mm</t>
  </si>
  <si>
    <t>PVC168</t>
  </si>
  <si>
    <t>Ống PVC D168 dày 7,0mm</t>
  </si>
  <si>
    <t>PVC140</t>
  </si>
  <si>
    <t>Ống PVC D140x6,7mm</t>
  </si>
  <si>
    <t>PVC114</t>
  </si>
  <si>
    <t xml:space="preserve">Ống PVC D114x4,9mm </t>
  </si>
  <si>
    <t>PVC90</t>
  </si>
  <si>
    <t>04.8003</t>
  </si>
  <si>
    <t xml:space="preserve">Ống PVC D90x3,8mm </t>
  </si>
  <si>
    <t>PVC60</t>
  </si>
  <si>
    <t>07.2404</t>
  </si>
  <si>
    <t>Ống PVC D60x2,8mm</t>
  </si>
  <si>
    <t>PVC49</t>
  </si>
  <si>
    <t>07.2403</t>
  </si>
  <si>
    <t>Ống PVC D49x2,4mm</t>
  </si>
  <si>
    <t>PVC42</t>
  </si>
  <si>
    <t>Ống PVC D42x2,1mm</t>
  </si>
  <si>
    <t>PVC21</t>
  </si>
  <si>
    <t xml:space="preserve">Ống PVC D21x1,6mm </t>
  </si>
  <si>
    <t>ODH42</t>
  </si>
  <si>
    <t>Ống nhựa đàn hồi</t>
  </si>
  <si>
    <t>ONGDH168</t>
  </si>
  <si>
    <t>Ống đàn hồi 168</t>
  </si>
  <si>
    <t>ONGDH42</t>
  </si>
  <si>
    <t>Ống đàn hồi 42</t>
  </si>
  <si>
    <t>ONGDH114</t>
  </si>
  <si>
    <t>Ống đàn hồi 114</t>
  </si>
  <si>
    <t>CUT21</t>
  </si>
  <si>
    <t>Cut PVC 21</t>
  </si>
  <si>
    <t>CUT4245</t>
  </si>
  <si>
    <t>Co 45 độ PVC 42</t>
  </si>
  <si>
    <t>CUT42</t>
  </si>
  <si>
    <t>Co 90 độ PVC 42</t>
  </si>
  <si>
    <t>CUT42T</t>
  </si>
  <si>
    <t>Co chữ T ống PVC 42</t>
  </si>
  <si>
    <t>CUT60</t>
  </si>
  <si>
    <t>Co 90 độ PVC 60</t>
  </si>
  <si>
    <t>CUT60135</t>
  </si>
  <si>
    <t>Co 135 độ PVC 60</t>
  </si>
  <si>
    <t>CUT90</t>
  </si>
  <si>
    <t>Co sừng 90 độ PVC 90</t>
  </si>
  <si>
    <t>CUT90135</t>
  </si>
  <si>
    <t>Co 135 độ PVC 90</t>
  </si>
  <si>
    <t>CUT90T</t>
  </si>
  <si>
    <t>Co  90 độ PVC 90</t>
  </si>
  <si>
    <t>CUT114T</t>
  </si>
  <si>
    <t>Co  90 độ PVC 114</t>
  </si>
  <si>
    <t>CUT114</t>
  </si>
  <si>
    <t>Co sừng 90 độ PVC 114</t>
  </si>
  <si>
    <t>CUT140t</t>
  </si>
  <si>
    <t>Co 90 độ PVC 140</t>
  </si>
  <si>
    <t>CUT140</t>
  </si>
  <si>
    <t>Co sừng 90 độ PVC 140</t>
  </si>
  <si>
    <t>CUT168</t>
  </si>
  <si>
    <t>Co sừng 90 độ PVC 168</t>
  </si>
  <si>
    <t>NPVC114</t>
  </si>
  <si>
    <t>Nối ống PVC 114</t>
  </si>
  <si>
    <t>NPVC140</t>
  </si>
  <si>
    <t>Nối ống PVC 140</t>
  </si>
  <si>
    <t>NPVC114-90</t>
  </si>
  <si>
    <t>Nối ống PVC 114 - 90</t>
  </si>
  <si>
    <t>NPVC90</t>
  </si>
  <si>
    <t xml:space="preserve">Nối thẳng ống PVC 90 </t>
  </si>
  <si>
    <t>NPVC42</t>
  </si>
  <si>
    <t>Nối thẳng ống PVC 42</t>
  </si>
  <si>
    <t>NPVC21</t>
  </si>
  <si>
    <t>Nối thẳng ống PVC 21</t>
  </si>
  <si>
    <t>NT42</t>
  </si>
  <si>
    <t>Nối ống PVC 42 chữ T</t>
  </si>
  <si>
    <t>BAKE6200</t>
  </si>
  <si>
    <t>Tấm bakelit hay nhựa cách điện 600V (200x60x6)</t>
  </si>
  <si>
    <t>BAKE</t>
  </si>
  <si>
    <t xml:space="preserve">Bakelit 550x450 dầy 10mm </t>
  </si>
  <si>
    <t>BAKEDKDT</t>
  </si>
  <si>
    <t>Bakelit 350x510 dầy 5mm</t>
  </si>
  <si>
    <t>BAKETu</t>
  </si>
  <si>
    <t xml:space="preserve">Bakelit 300x200 dầy 5mm </t>
  </si>
  <si>
    <t>BANGG</t>
  </si>
  <si>
    <t>Bảng gắn aptomat và điện kế dày 15mm</t>
  </si>
  <si>
    <t>BANGNHUA</t>
  </si>
  <si>
    <t>Bảng nhựa gắn tủ điện kế điện tử</t>
  </si>
  <si>
    <t>BANGKEO</t>
  </si>
  <si>
    <t>Băng keo cách điện</t>
  </si>
  <si>
    <t>cuộn</t>
  </si>
  <si>
    <t>BAKE16-200X200</t>
  </si>
  <si>
    <t>Bake D16 - 200x200</t>
  </si>
  <si>
    <t>KEOBIT</t>
  </si>
  <si>
    <t>Keo silicon bít miệng ống</t>
  </si>
  <si>
    <t>ống</t>
  </si>
  <si>
    <t>KEM</t>
  </si>
  <si>
    <t>Kẽm</t>
  </si>
  <si>
    <t>keodan</t>
  </si>
  <si>
    <t>Keo dán ống PVC (100gr)</t>
  </si>
  <si>
    <t>tuýp</t>
  </si>
  <si>
    <t>KEO</t>
  </si>
  <si>
    <t>Keo dán ống PVC (500gr)</t>
  </si>
  <si>
    <t>lon</t>
  </si>
  <si>
    <t>KVRT42</t>
  </si>
  <si>
    <t>Khâu ven răng trong D42</t>
  </si>
  <si>
    <t>KVRT90</t>
  </si>
  <si>
    <t>Khâu ven răng trong D90</t>
  </si>
  <si>
    <t>KVRT114</t>
  </si>
  <si>
    <t>Khâu ven răng trong D114</t>
  </si>
  <si>
    <t>KVRT140</t>
  </si>
  <si>
    <t>Khâu ven răng trong D140</t>
  </si>
  <si>
    <t>KVRN42</t>
  </si>
  <si>
    <t>Khâu ven răng ngoài D42</t>
  </si>
  <si>
    <t>KVRN90</t>
  </si>
  <si>
    <t>Khâu ven răng ngoài D90</t>
  </si>
  <si>
    <t>KVRN114</t>
  </si>
  <si>
    <t>Khâu ven răng ngoài D114</t>
  </si>
  <si>
    <t>KVRN140</t>
  </si>
  <si>
    <t>Khâu ven răng ngoài D140</t>
  </si>
  <si>
    <t>OXC</t>
  </si>
  <si>
    <t>Ốc xiết cáp</t>
  </si>
  <si>
    <t>OXC1/0</t>
  </si>
  <si>
    <t>Ốc xiết cáp Cu - Al 1/0</t>
  </si>
  <si>
    <t>OXC2/0</t>
  </si>
  <si>
    <t>Ốc xiết cáp Cu - Al 2/0</t>
  </si>
  <si>
    <t>OXCth</t>
  </si>
  <si>
    <t xml:space="preserve">Ốc xiết cáp Cu-AL cở thích hợp </t>
  </si>
  <si>
    <t>OXC11</t>
  </si>
  <si>
    <t xml:space="preserve">Ốc xiết cáp cỡ 11mm2 </t>
  </si>
  <si>
    <t>OXC22</t>
  </si>
  <si>
    <t xml:space="preserve">Ốc xiết cáp cỡ 22mm2 </t>
  </si>
  <si>
    <t>OXC25</t>
  </si>
  <si>
    <t>Ốc xiết cáp cỡ 25mm2</t>
  </si>
  <si>
    <t>OXC38</t>
  </si>
  <si>
    <t xml:space="preserve">Ốc xiết cáp cỡ 38mm2 </t>
  </si>
  <si>
    <t>OXC50</t>
  </si>
  <si>
    <t xml:space="preserve">Ốc xiết cáp cỡ 50mm2 </t>
  </si>
  <si>
    <t>OXC70</t>
  </si>
  <si>
    <t xml:space="preserve">Ốc xiết cáp cỡ 70mm2 </t>
  </si>
  <si>
    <t>OXC95</t>
  </si>
  <si>
    <t xml:space="preserve">Ốc xiết cáp cỡ 95mm2 </t>
  </si>
  <si>
    <t>OXC120</t>
  </si>
  <si>
    <t xml:space="preserve">Ốc xiết cáp cỡ 120mm2 </t>
  </si>
  <si>
    <t>OXC150</t>
  </si>
  <si>
    <t>Ốc xiết cáp cỡ 150mm2</t>
  </si>
  <si>
    <t>OXC185</t>
  </si>
  <si>
    <t>Ốc xiết cáp cỡ 185mm2</t>
  </si>
  <si>
    <t>OXC240</t>
  </si>
  <si>
    <t>Ốc xiết cáp cỡ 240mm2</t>
  </si>
  <si>
    <t>KHOA</t>
  </si>
  <si>
    <t>Ổ khóa</t>
  </si>
  <si>
    <t>oxy</t>
  </si>
  <si>
    <t>Ô xy gió</t>
  </si>
  <si>
    <t>LCbh9</t>
  </si>
  <si>
    <t>NB.1110</t>
  </si>
  <si>
    <t>Gia công và lắp dựng cột báo hiệu cao 9m</t>
  </si>
  <si>
    <t>Tấn</t>
  </si>
  <si>
    <t>LBbh</t>
  </si>
  <si>
    <t>NB.1710</t>
  </si>
  <si>
    <t>Gia công và lắp dựng bảng báo hiệu</t>
  </si>
  <si>
    <t>LTC</t>
  </si>
  <si>
    <t>Gia công và lắp thanh cái và phụ kiện trong tủ</t>
  </si>
  <si>
    <t>SonCBH</t>
  </si>
  <si>
    <t>S2.118</t>
  </si>
  <si>
    <t>Sơn cột báo hiệu</t>
  </si>
  <si>
    <t>SonBBH</t>
  </si>
  <si>
    <t>Sơn biển báo hiệu</t>
  </si>
  <si>
    <t>VCT</t>
  </si>
  <si>
    <t>021351</t>
  </si>
  <si>
    <t>Vận Chuyển thép</t>
  </si>
  <si>
    <t>U16-280</t>
  </si>
  <si>
    <t>05.6105</t>
  </si>
  <si>
    <t>Đà U160x68x5x2800 đỡ MBA</t>
  </si>
  <si>
    <t>U20-280</t>
  </si>
  <si>
    <t>Đà U200x80x5x2800 đỡ MBA</t>
  </si>
  <si>
    <t>U1008</t>
  </si>
  <si>
    <t xml:space="preserve">Đà U100x46x5x800 </t>
  </si>
  <si>
    <t>U8034</t>
  </si>
  <si>
    <t>04.8105</t>
  </si>
  <si>
    <t>Đà sắt U80x340</t>
  </si>
  <si>
    <t>U1004</t>
  </si>
  <si>
    <t xml:space="preserve">Đà U100x46x4.5x400 </t>
  </si>
  <si>
    <t>XATUTI</t>
  </si>
  <si>
    <t>Xà kẹp TU, TI U50x32x4 350</t>
  </si>
  <si>
    <t>AK1</t>
  </si>
  <si>
    <t xml:space="preserve">Ampe kế 100/5A-600v +AS </t>
  </si>
  <si>
    <t>VK1</t>
  </si>
  <si>
    <t>Volt kế 500V + VS + 2xChì ống 1A-230V</t>
  </si>
  <si>
    <t>AVK1</t>
  </si>
  <si>
    <t>Bộ Ampe kế + Volt kế (trạm 1 pha)</t>
  </si>
  <si>
    <t>AVK3</t>
  </si>
  <si>
    <t>Bộ Ampe kế + Volt kế (trạm 3 pha)</t>
  </si>
  <si>
    <t>axetylen</t>
  </si>
  <si>
    <t>Hơi Axetylen</t>
  </si>
  <si>
    <t>GIP11-11</t>
  </si>
  <si>
    <t>Ghíp nối IPC 11-11</t>
  </si>
  <si>
    <t>GIP22-11</t>
  </si>
  <si>
    <t>Ghíp nối IPC 22-11</t>
  </si>
  <si>
    <t>GIP22-22</t>
  </si>
  <si>
    <t>Ghíp nối IPC 22-22</t>
  </si>
  <si>
    <t>GIP35-35</t>
  </si>
  <si>
    <t>Ghíp nối IPC 35-35</t>
  </si>
  <si>
    <t>GIP50-25</t>
  </si>
  <si>
    <t>Ghíp nối IPC 50-25 1 bulong</t>
  </si>
  <si>
    <t>GIP50-35</t>
  </si>
  <si>
    <t>Ghíp nối IPC 50-35</t>
  </si>
  <si>
    <t>GIP70-35</t>
  </si>
  <si>
    <t>Ghíp nối IPC 70-35</t>
  </si>
  <si>
    <t>GIP95-25</t>
  </si>
  <si>
    <t>Ghíp nối IPC 95-25</t>
  </si>
  <si>
    <t>GIP95-35</t>
  </si>
  <si>
    <t>Ghíp nối IPC 95-35</t>
  </si>
  <si>
    <t>GIP120-35</t>
  </si>
  <si>
    <t>Ghíp nối IPC 120-35</t>
  </si>
  <si>
    <t>GIP50-50</t>
  </si>
  <si>
    <t>Ghíp nối IPC 50-50 1 bulong</t>
  </si>
  <si>
    <t>GIP70-50</t>
  </si>
  <si>
    <t>Ghíp nối IPC 70-50 1 bulong</t>
  </si>
  <si>
    <t>GIP95-50</t>
  </si>
  <si>
    <t>Ghíp nối IPC 95-50 1 bulong</t>
  </si>
  <si>
    <t>GIP120-50</t>
  </si>
  <si>
    <t>Ghíp nối IPC 120-50</t>
  </si>
  <si>
    <t>GIP150-50</t>
  </si>
  <si>
    <t>Ghíp nối IPC 150-50</t>
  </si>
  <si>
    <t>GIP70-70</t>
  </si>
  <si>
    <t>Ghíp nối IPC 70-70</t>
  </si>
  <si>
    <t>GIP95-70</t>
  </si>
  <si>
    <t>Ghíp nối IPC 95-70</t>
  </si>
  <si>
    <t>GIP120-70</t>
  </si>
  <si>
    <t>Ghíp nối IPC 120-70</t>
  </si>
  <si>
    <t>GIP150-70</t>
  </si>
  <si>
    <t>Ghíp nối IPC 150-70</t>
  </si>
  <si>
    <t>GIP95-95</t>
  </si>
  <si>
    <t>Ghíp nối IPC 95-95</t>
  </si>
  <si>
    <t>GIP95-120</t>
  </si>
  <si>
    <t>Ghíp nối IPC 95-120</t>
  </si>
  <si>
    <t>GIP95-150</t>
  </si>
  <si>
    <t>Ghíp nối IPC 95-150</t>
  </si>
  <si>
    <t>KQDUPLEX35</t>
  </si>
  <si>
    <t>06.7003</t>
  </si>
  <si>
    <t>Kéo dây quadruplex CV-4x35-0.6/1kV</t>
  </si>
  <si>
    <t>KQDUPLEX22</t>
  </si>
  <si>
    <t>06.7002</t>
  </si>
  <si>
    <t>Kéo dây quadruplex CV-4x22-0.6/1kV</t>
  </si>
  <si>
    <t>KQDUPLEX16</t>
  </si>
  <si>
    <t>06.7001</t>
  </si>
  <si>
    <t>Kéo dây quadruplex CV-4x16-0.6/1kV</t>
  </si>
  <si>
    <t>KQDUPLEX14</t>
  </si>
  <si>
    <t>Kéo dây quadruplex CV-4x14-0.6/1kV</t>
  </si>
  <si>
    <t>KQDUPLEX11</t>
  </si>
  <si>
    <t>Kéo dây quadruplex CV-4x11-0.6/1kV</t>
  </si>
  <si>
    <t>KTriplex16</t>
  </si>
  <si>
    <t>Kéo dây triplex CV-3x16-0.6/1kV</t>
  </si>
  <si>
    <t>KDUPLEX11</t>
  </si>
  <si>
    <t>Kéo dây duplex CV-2x11-0.6/1kV</t>
  </si>
  <si>
    <t>Diabaohieu</t>
  </si>
  <si>
    <t>Đĩa sứ trắng báo hiệu cáp ngầm</t>
  </si>
  <si>
    <t>Denbao</t>
  </si>
  <si>
    <t>Đèn báo hiệu pha 5W-220V</t>
  </si>
  <si>
    <t>Đơn giá chiếu sáng</t>
  </si>
  <si>
    <t>TUDKCS</t>
  </si>
  <si>
    <t>CS4.09.021</t>
  </si>
  <si>
    <t>Tủ điều khiển chiếu sáng</t>
  </si>
  <si>
    <t>TRTHEP6</t>
  </si>
  <si>
    <t>Trụ thép tròn cao 6 mét</t>
  </si>
  <si>
    <t>TRTHEP7</t>
  </si>
  <si>
    <t>Trụ thép tròn cao 7 mét</t>
  </si>
  <si>
    <t>D12 CS</t>
  </si>
  <si>
    <t>Đà cản BTCT 1,2m (Nhân công đã qui đổi sang ĐG chiếu sáng)</t>
  </si>
  <si>
    <t>CDDON</t>
  </si>
  <si>
    <t>Cần đèn STK D60 đơn cao 2m vươn 1,5m nghiêng 15 độ</t>
  </si>
  <si>
    <t>cần</t>
  </si>
  <si>
    <t>CDDOI</t>
  </si>
  <si>
    <t>Cần đèn STK D60 đôi cao 2m vươn 1,5m nghiêng 15 độ</t>
  </si>
  <si>
    <t>CD-Sonadezi</t>
  </si>
  <si>
    <t>Cần đèn STK D60 đơn cao 1,7m vươn 2,8m (CĐT cung cấp)</t>
  </si>
  <si>
    <t>CDDON+C</t>
  </si>
  <si>
    <t>Cần đèn STK D60 đơn cao 1m vươn 1,8m nghiêng 15 độ + chụp đầu trụ</t>
  </si>
  <si>
    <t>CDDOI+C</t>
  </si>
  <si>
    <t>Cần đèn STK D60 đôi cao 1m vươn 1,8m nghiêng 15 độ + chụp đầu trụ</t>
  </si>
  <si>
    <t>CDBA</t>
  </si>
  <si>
    <t>Cần đèn STK D60 ba cao 1mét vươn 1,8 mét góc nghiêng 15 độ</t>
  </si>
  <si>
    <t>DEN</t>
  </si>
  <si>
    <t>Choá đèn 73FS 10 + bóng OSAM-250W + tụ điện + ballast</t>
  </si>
  <si>
    <t>DEN-sonadezi</t>
  </si>
  <si>
    <t>Choá đèn + bóng 250W (CĐT cung cấp)</t>
  </si>
  <si>
    <t>CHI5</t>
  </si>
  <si>
    <t>Cầu chì nhựa trong nhà 5A+ chì 5A</t>
  </si>
  <si>
    <t>DOMINO</t>
  </si>
  <si>
    <t>Đômino đấu nối trong trụ đèn</t>
  </si>
  <si>
    <t>LCAN+C</t>
  </si>
  <si>
    <t>CS3.02.011</t>
  </si>
  <si>
    <t>Lắp cần đèn +  chụp đầu cột hạ thế ≤ 10,5m</t>
  </si>
  <si>
    <t>LCAN2,8</t>
  </si>
  <si>
    <t>CS3.03.011</t>
  </si>
  <si>
    <t>Lắp cần đèn D60 ≤ 2,8m</t>
  </si>
  <si>
    <t>LCAN3,2</t>
  </si>
  <si>
    <t>CS3.03.012</t>
  </si>
  <si>
    <t>Lắp cần đèn D60 ≤ 3,2m</t>
  </si>
  <si>
    <t>LTD-DEN</t>
  </si>
  <si>
    <t>CS3.07.023</t>
  </si>
  <si>
    <t>Lắp dây tiếp địa CS</t>
  </si>
  <si>
    <t>LDEN</t>
  </si>
  <si>
    <t>CS3.05.001</t>
  </si>
  <si>
    <t>Lắp chóa đèn chiếu sáng ≤ 12m</t>
  </si>
  <si>
    <t>LTRUDEN</t>
  </si>
  <si>
    <t>CS3.01.013</t>
  </si>
  <si>
    <t>Lắp trụ thép ≤ 8m bằng thủ công</t>
  </si>
  <si>
    <t>LBTLT</t>
  </si>
  <si>
    <t>CS3.01.021</t>
  </si>
  <si>
    <t>Lắp trụ BTLT ≤ 10m bằng cơ giới</t>
  </si>
  <si>
    <t>LUONDAY</t>
  </si>
  <si>
    <t>CS4.08.010</t>
  </si>
  <si>
    <t>Luồn dây lên đèn</t>
  </si>
  <si>
    <t>KCAPDEN</t>
  </si>
  <si>
    <t>CS4.02.011</t>
  </si>
  <si>
    <t>Kéo rải cáp chiếu sáng D&lt;25</t>
  </si>
  <si>
    <t>KCAPDEN25</t>
  </si>
  <si>
    <t>CS4.02.021</t>
  </si>
  <si>
    <t>Kéo rải cáp chiếu sáng D&gt;25</t>
  </si>
  <si>
    <t>LCAPDEN</t>
  </si>
  <si>
    <t>CS4.04.010</t>
  </si>
  <si>
    <t>Lắp rải cáp ngầm chiếu sáng</t>
  </si>
  <si>
    <t>LDAUCAPCS</t>
  </si>
  <si>
    <t>CS4.03.010</t>
  </si>
  <si>
    <t>Lắp đầu cáp ngầm chiếu sáng</t>
  </si>
  <si>
    <t>Lcauchi</t>
  </si>
  <si>
    <t>CS4.03.020</t>
  </si>
  <si>
    <t>Lắp cầu chì đuôi cá</t>
  </si>
  <si>
    <t>LPVC60CL CS</t>
  </si>
  <si>
    <t>Lắp ống PVC D60 (Nhân công đã qui đổi về ĐG chiếu sáng)</t>
  </si>
  <si>
    <t>LPVC90CL CS</t>
  </si>
  <si>
    <t>07,2406</t>
  </si>
  <si>
    <t>Lắp ống PVC D90 (Nhân công đã qui đổi về ĐG chiếu sáng)</t>
  </si>
  <si>
    <t>LSTK120d CS</t>
  </si>
  <si>
    <t>Lắp ống sắt d&lt;120mm (Nhân công đã qui đổi về ĐG chiếu sáng)</t>
  </si>
  <si>
    <t>LGACH CS</t>
  </si>
  <si>
    <t>Lắp gạch mương CS (Nhân công đã qui đổi về ĐG chiếu sáng)</t>
  </si>
  <si>
    <t>DMCS</t>
  </si>
  <si>
    <t>CS1.01.160</t>
  </si>
  <si>
    <t>Đào đất mương cáp CS</t>
  </si>
  <si>
    <t>DDMCS3</t>
  </si>
  <si>
    <t>CS1.02.023</t>
  </si>
  <si>
    <t>Đắp đất mương cáp CS đất cấp 3</t>
  </si>
  <si>
    <t>DCatMCS</t>
  </si>
  <si>
    <t>CS1.02.024</t>
  </si>
  <si>
    <t>Đắp cát mương cáp CS</t>
  </si>
  <si>
    <t>DMongCS</t>
  </si>
  <si>
    <t>CS1.01.140</t>
  </si>
  <si>
    <t>Đào móng trụ CS sâu ≤ 1m trên vỉa hè</t>
  </si>
  <si>
    <t>DMongCS1</t>
  </si>
  <si>
    <t>CS1.01.150</t>
  </si>
  <si>
    <t>Đào móng trụ CS sâu &gt;1m trên vỉa hè</t>
  </si>
  <si>
    <t>DDMongCS3</t>
  </si>
  <si>
    <t>CS1.02.013</t>
  </si>
  <si>
    <t>Đắp đất móng trụ CS, đất cấp 3</t>
  </si>
  <si>
    <t>DCatMongCS</t>
  </si>
  <si>
    <t>CS1.02.014</t>
  </si>
  <si>
    <t>Đắp cát móng trụ CS</t>
  </si>
  <si>
    <t>DongCTD</t>
  </si>
  <si>
    <t>CS3.07.012</t>
  </si>
  <si>
    <t>Đóng cọc tiếp địa hệ thống CS</t>
  </si>
  <si>
    <t>DBTM150</t>
  </si>
  <si>
    <t>CS2.01.011</t>
  </si>
  <si>
    <t>Đổ bêtông móng trụ M150 đá 1x2</t>
  </si>
  <si>
    <t>DBTM150CS</t>
  </si>
  <si>
    <t>Đổ bêtông móng trụ M150 &lt;=250cm</t>
  </si>
  <si>
    <t>DBT20012CS</t>
  </si>
  <si>
    <t>04.3323</t>
  </si>
  <si>
    <t>Đổ betông M200 đá 1x2 (Nhân công đã qui đổi về ĐG chiếu sáng)</t>
  </si>
  <si>
    <t>HopCBpd</t>
  </si>
  <si>
    <t>Hộp CB phân đoạn</t>
  </si>
  <si>
    <t>hộp</t>
  </si>
  <si>
    <t>CCĐMBA</t>
  </si>
  <si>
    <t>Chụp cách điện đầu cực MBA</t>
  </si>
  <si>
    <t>CCĐfco</t>
  </si>
  <si>
    <t>Chụp cách điện đầu cực FCO (trên + dưới)</t>
  </si>
  <si>
    <t>CCĐLA</t>
  </si>
  <si>
    <t>Chụp cách điện đầu cực LA</t>
  </si>
  <si>
    <t>CCDQU</t>
  </si>
  <si>
    <t>Chụp cách điện kẹp quai</t>
  </si>
  <si>
    <t>TDLLCD</t>
  </si>
  <si>
    <t>Bộ tiếp địa cố định</t>
  </si>
  <si>
    <t>PK</t>
  </si>
  <si>
    <t>V/c phụ kiện vào vị trí (cự ly &lt;=100m)</t>
  </si>
  <si>
    <t>DAY</t>
  </si>
  <si>
    <t>DCTC</t>
  </si>
  <si>
    <t>V/c dụng cụ thi công vào vị trí (cự ly &lt;=100m)</t>
  </si>
  <si>
    <t>THEP</t>
  </si>
  <si>
    <t>XIMANG</t>
  </si>
  <si>
    <t>vcCAT</t>
  </si>
  <si>
    <t>DADAM</t>
  </si>
  <si>
    <t>DA</t>
  </si>
  <si>
    <t>TD</t>
  </si>
  <si>
    <t>DN</t>
  </si>
  <si>
    <t>vcNX</t>
  </si>
  <si>
    <t>COT</t>
  </si>
  <si>
    <t>XA</t>
  </si>
  <si>
    <t>ctram</t>
  </si>
  <si>
    <t>M7</t>
  </si>
  <si>
    <t>Móng M7</t>
  </si>
  <si>
    <t>Móng</t>
  </si>
  <si>
    <t>Bộ dự toán</t>
  </si>
  <si>
    <t>M7a</t>
  </si>
  <si>
    <t>Móng M7a</t>
  </si>
  <si>
    <t>M7b</t>
  </si>
  <si>
    <t>Móng M7b</t>
  </si>
  <si>
    <t>M7aa</t>
  </si>
  <si>
    <t>Móng M7aa</t>
  </si>
  <si>
    <t>M7ba</t>
  </si>
  <si>
    <t>Móng M7ba</t>
  </si>
  <si>
    <t>M7-2a</t>
  </si>
  <si>
    <t>Móng M7-2a</t>
  </si>
  <si>
    <t>M8</t>
  </si>
  <si>
    <t>Móng M8</t>
  </si>
  <si>
    <t>M8a</t>
  </si>
  <si>
    <t>Móng M8a</t>
  </si>
  <si>
    <t>M8BT Đơn</t>
  </si>
  <si>
    <t>Móng bê tông trụ đơn 8,4m</t>
  </si>
  <si>
    <t>M7BT Đôi</t>
  </si>
  <si>
    <t>Móng bê tông trụ đôi 7,5m</t>
  </si>
  <si>
    <t>M8b</t>
  </si>
  <si>
    <t>Móng M8b</t>
  </si>
  <si>
    <t>M8aa</t>
  </si>
  <si>
    <t>Móng M8aa</t>
  </si>
  <si>
    <t>M8ba</t>
  </si>
  <si>
    <t>Móng M8ba</t>
  </si>
  <si>
    <t>M8bb</t>
  </si>
  <si>
    <t>Móng M8bb</t>
  </si>
  <si>
    <t>M8-2a</t>
  </si>
  <si>
    <t>Móng M8-2a</t>
  </si>
  <si>
    <t>M10</t>
  </si>
  <si>
    <t>Móng M10</t>
  </si>
  <si>
    <t>M10a</t>
  </si>
  <si>
    <t xml:space="preserve">Móng M10a </t>
  </si>
  <si>
    <t>M10b</t>
  </si>
  <si>
    <t>Móng M10b</t>
  </si>
  <si>
    <t>M10BT ĐƠN</t>
  </si>
  <si>
    <t>Móng bê tông trụ đơn 10.5m</t>
  </si>
  <si>
    <t>M10aa</t>
  </si>
  <si>
    <t>Móng M10aa</t>
  </si>
  <si>
    <t>M10ba</t>
  </si>
  <si>
    <t>Móng M10ba</t>
  </si>
  <si>
    <t>M10bb</t>
  </si>
  <si>
    <t>Móng M10bb</t>
  </si>
  <si>
    <t>M10-2bn</t>
  </si>
  <si>
    <t>Móng M10-2bn</t>
  </si>
  <si>
    <t>M10-2a</t>
  </si>
  <si>
    <t>Móng M10-2a</t>
  </si>
  <si>
    <t>M10-2b</t>
  </si>
  <si>
    <t>Móng M10-2b</t>
  </si>
  <si>
    <t>Móng M12</t>
  </si>
  <si>
    <t>M12a</t>
  </si>
  <si>
    <t>Móng M12a</t>
  </si>
  <si>
    <t>M12b</t>
  </si>
  <si>
    <t>Móng M12b</t>
  </si>
  <si>
    <t>M12aa</t>
  </si>
  <si>
    <t>Móng M12aa</t>
  </si>
  <si>
    <t>M12ba</t>
  </si>
  <si>
    <t>Móng M12ba</t>
  </si>
  <si>
    <t>M12bb</t>
  </si>
  <si>
    <t>Móng M12bb</t>
  </si>
  <si>
    <t>M12-2bn</t>
  </si>
  <si>
    <t>Móng M12-2bn</t>
  </si>
  <si>
    <t>M12-2a</t>
  </si>
  <si>
    <t>Móng M12-2a</t>
  </si>
  <si>
    <t>M12-2b</t>
  </si>
  <si>
    <t>Móng M12-2b</t>
  </si>
  <si>
    <t>M12b-aa(hh)</t>
  </si>
  <si>
    <t>Móng M12b-aa(hh)</t>
  </si>
  <si>
    <t>M12b-2a(hh)</t>
  </si>
  <si>
    <t>Móng M12b-2a(hh)</t>
  </si>
  <si>
    <t>M12 PĐ</t>
  </si>
  <si>
    <t>Móng M12 phá đá</t>
  </si>
  <si>
    <t>M12BT ĐƠN</t>
  </si>
  <si>
    <t>Móng bê tông trụ đơn 12m</t>
  </si>
  <si>
    <t>M12BT ĐÔI</t>
  </si>
  <si>
    <t>Móng bê tông trụ đôi 12m</t>
  </si>
  <si>
    <t>M12 CN</t>
  </si>
  <si>
    <t>Móng chống ngập nước</t>
  </si>
  <si>
    <t>M12BT P500</t>
  </si>
  <si>
    <t>Móng bê tông trụ đôi 12m tim 500</t>
  </si>
  <si>
    <t>M14</t>
  </si>
  <si>
    <t>Móng M14</t>
  </si>
  <si>
    <t>M14a</t>
  </si>
  <si>
    <t>Móng M14a</t>
  </si>
  <si>
    <t>M14b</t>
  </si>
  <si>
    <t>Móng M14b</t>
  </si>
  <si>
    <t>M14BT ĐƠN</t>
  </si>
  <si>
    <t>Móng bê tông trụ đơn 14m</t>
  </si>
  <si>
    <t>M14aa</t>
  </si>
  <si>
    <t>Móng M14aa</t>
  </si>
  <si>
    <t>M14ba</t>
  </si>
  <si>
    <t>Móng M14ba</t>
  </si>
  <si>
    <t>M14bb</t>
  </si>
  <si>
    <t>Móng M14bb</t>
  </si>
  <si>
    <t>M14-2bn</t>
  </si>
  <si>
    <t>Móng M14-2bn</t>
  </si>
  <si>
    <t>M14-2a</t>
  </si>
  <si>
    <t>Móng M14-2a</t>
  </si>
  <si>
    <t>M14-2b</t>
  </si>
  <si>
    <t>Móng M14-2b</t>
  </si>
  <si>
    <t>M14-4b</t>
  </si>
  <si>
    <t>Móng M14-4b</t>
  </si>
  <si>
    <t>BTCL-14-500</t>
  </si>
  <si>
    <t>Móng BTCL-14-500</t>
  </si>
  <si>
    <t>M20-4b</t>
  </si>
  <si>
    <t>Móng M20-4b</t>
  </si>
  <si>
    <t>MTUPP</t>
  </si>
  <si>
    <t>Móng tủ phân phối hạ thế</t>
  </si>
  <si>
    <t>móng</t>
  </si>
  <si>
    <t>MTUCS</t>
  </si>
  <si>
    <t>Móng tủ điều khiển chiếu sáng</t>
  </si>
  <si>
    <t>TD75</t>
  </si>
  <si>
    <t>Tiếp địa lặp lại (trụ 7.5m)</t>
  </si>
  <si>
    <t>TD85</t>
  </si>
  <si>
    <t>Tiếp địa lặp lại (trụ 8.4m)</t>
  </si>
  <si>
    <t>TD85ABC</t>
  </si>
  <si>
    <t>Tiếp địa lặp lại trụ 7,5m cáp ABC</t>
  </si>
  <si>
    <t>TDTUPP</t>
  </si>
  <si>
    <t>Tiếp địa tủ phân phối hạ thế</t>
  </si>
  <si>
    <t>TDTT105</t>
  </si>
  <si>
    <t>Tiếp địa lặp lại (trụ 10.5m)</t>
  </si>
  <si>
    <t>TDTT12</t>
  </si>
  <si>
    <t>Tiếp địa lặp lại (trụ 12m)</t>
  </si>
  <si>
    <t>TDLL12</t>
  </si>
  <si>
    <t>Tiếp địa lặp lại trụ 12m</t>
  </si>
  <si>
    <t>TDDD12</t>
  </si>
  <si>
    <t>Tiếp địa trụ recloser và TBA 1 pha</t>
  </si>
  <si>
    <t>TDTT14</t>
  </si>
  <si>
    <t>Tiếp địa lặp lại (trụ 14m)</t>
  </si>
  <si>
    <t>TDTT20</t>
  </si>
  <si>
    <t>Tiếp địa lặp lại (trụ 20m)</t>
  </si>
  <si>
    <t>TDMT</t>
  </si>
  <si>
    <t>Tiếp địa mái tole</t>
  </si>
  <si>
    <t>TDDD</t>
  </si>
  <si>
    <t>Tiếp địa trụ đo đếm</t>
  </si>
  <si>
    <t>TRUTHEP</t>
  </si>
  <si>
    <t>Trụ thép bát giác cao 6m</t>
  </si>
  <si>
    <t>Trụ</t>
  </si>
  <si>
    <t>BTLT 7.5</t>
  </si>
  <si>
    <t>Trụ bê tông ly tâm 7.5m</t>
  </si>
  <si>
    <t>BTLT 8.5</t>
  </si>
  <si>
    <t>Trụ bê tông ly tâm 8.4m</t>
  </si>
  <si>
    <t xml:space="preserve">BTLT 8.4 </t>
  </si>
  <si>
    <t>Trụ bê tông ly tâm 8.4m không dây tiếp địa</t>
  </si>
  <si>
    <t>BTLT 8.4TD</t>
  </si>
  <si>
    <t>Trụ bê tông ly tâm 8.4m có dây tiếp địa</t>
  </si>
  <si>
    <t>N-BTLT 8.4</t>
  </si>
  <si>
    <t>Nhổ trụ 8,4m</t>
  </si>
  <si>
    <t>N-T-BTLT 8.4</t>
  </si>
  <si>
    <t>Nhổ và trồng trụ 8,4m</t>
  </si>
  <si>
    <t>BTLT 10.5</t>
  </si>
  <si>
    <t>Trụ bê tông ly tâm 10.5m</t>
  </si>
  <si>
    <t>N-BTLT 10.5</t>
  </si>
  <si>
    <t>Nhổ trụ bê tông ly tâm 10.5m</t>
  </si>
  <si>
    <t>BTLT 12 TC</t>
  </si>
  <si>
    <t>Trụ bê tông ly tâm 12m trồng thủ công</t>
  </si>
  <si>
    <t xml:space="preserve">BTLT 12 </t>
  </si>
  <si>
    <t>Trụ bê tông ly tâm 12m trồng thủ công+cơ giới</t>
  </si>
  <si>
    <t>BTLT 12 TĐ</t>
  </si>
  <si>
    <t>Trụ bê tông ly tâm 12m (tiếp địa có sẵn) trồng thủ công+cơ giới</t>
  </si>
  <si>
    <t>BTLT 14</t>
  </si>
  <si>
    <t>Trụ bê tông ly tâm 14m</t>
  </si>
  <si>
    <t>BTLT 20</t>
  </si>
  <si>
    <t>Trụ bê tông ly tâm 20m</t>
  </si>
  <si>
    <t>X-24COMPOSITE</t>
  </si>
  <si>
    <t>Bộ xà composite 2,4m bắt FCO</t>
  </si>
  <si>
    <t>X-1,66Đ</t>
  </si>
  <si>
    <t>Bộ xà đơn L75x75x8 dài 1,66m:  X-1,66Đ</t>
  </si>
  <si>
    <t>X-1,66K</t>
  </si>
  <si>
    <t>Bộ xà kép L75x75x8 dài 1,66m:  X-1,66K</t>
  </si>
  <si>
    <t>X-22Kk</t>
  </si>
  <si>
    <t>Bộ xà kép L75x75x8 dài 2.2m: X-22K-Đ - C810 (lắp trụ đơn)</t>
  </si>
  <si>
    <t>X-22K-Đ</t>
  </si>
  <si>
    <t>X-20Đ</t>
  </si>
  <si>
    <t>Bộ xà đơn L75x75x8 dài 2m:  X-20Đ</t>
  </si>
  <si>
    <t>X-20K</t>
  </si>
  <si>
    <t xml:space="preserve">Bộ xà kép L75x75x8 dài 2m: X-20K </t>
  </si>
  <si>
    <t>X-22Đ</t>
  </si>
  <si>
    <t>Bộ xà đơn L75x75x8 dài 2.2m: X-22Đ - C810</t>
  </si>
  <si>
    <t>X-22K</t>
  </si>
  <si>
    <t>X-22Đ - C920</t>
  </si>
  <si>
    <t>Bộ xà đơn L75x75x8 dài 2.2m: X-22Đ - C920</t>
  </si>
  <si>
    <t>TL X-21K</t>
  </si>
  <si>
    <t xml:space="preserve">Tháo và lắp bộ xà kép L75x75x8 dài 2.1m: X-21K </t>
  </si>
  <si>
    <t>X-22K-K</t>
  </si>
  <si>
    <t>Bộ xà kép L75x75x8 dài 2.2m: X-22K-K - C810 (lắp theo hướng trụ ghép)</t>
  </si>
  <si>
    <t>X-22K - C920</t>
  </si>
  <si>
    <t>Bộ xà kép L75x75x8 dài 2.2m: X-22K - C920</t>
  </si>
  <si>
    <t>X-24Đ</t>
  </si>
  <si>
    <t xml:space="preserve">Bộ xà đơn L75x75x8 dài 2.4m: X-24Đ </t>
  </si>
  <si>
    <t>X-24K</t>
  </si>
  <si>
    <t xml:space="preserve">Bộ xà kép L75x75x8 dài 2.4m: X-24K </t>
  </si>
  <si>
    <t>TL X-26K</t>
  </si>
  <si>
    <t xml:space="preserve">Tháo và lắp bộ xà kép L75x75x8 dài 2.6m: X-26K_trụ PI </t>
  </si>
  <si>
    <t>X-8ĐL</t>
  </si>
  <si>
    <t>Bộ xà lệch đơn L75x75x8 dài 0,8m: X-8ĐL</t>
  </si>
  <si>
    <t>X-8KL</t>
  </si>
  <si>
    <t>Bộ xà lệch kép L75x75x8 dài 0,8m: X-8KL</t>
  </si>
  <si>
    <t>X-21ĐL</t>
  </si>
  <si>
    <t>Bộ xà lệch đơn L75x75x8 dài 2,1m: X-21ĐL</t>
  </si>
  <si>
    <t>X-21KL</t>
  </si>
  <si>
    <t>Bộ xà lệch kép L75x75x8 dài 2,1m: X-21KL</t>
  </si>
  <si>
    <t>X-20ĐL2/3</t>
  </si>
  <si>
    <t>Bộ xà lệch đơn L75x75x8 dài 2m: X-20ĐL2/3</t>
  </si>
  <si>
    <t>X-20KL2/3</t>
  </si>
  <si>
    <t>Bộ xà lệch kép L75x75x8 dài 2m: X-20KL2/3</t>
  </si>
  <si>
    <t>X-24ĐP</t>
  </si>
  <si>
    <t>Bộ xà đơn 2400 trụ Pi tim 1400: X-24ĐP</t>
  </si>
  <si>
    <t>X-24KP</t>
  </si>
  <si>
    <t>Bộ xà kép 2400 trụ Pi tim 1400: X-24KP</t>
  </si>
  <si>
    <t>X-26ĐP</t>
  </si>
  <si>
    <t>Bộ xà đơn 2600 trụ Pi tim 2400: X-26ĐP</t>
  </si>
  <si>
    <t>X-26KP</t>
  </si>
  <si>
    <t>Bộ xà kép 2600 trụ Pi tim 2400: X-26KP</t>
  </si>
  <si>
    <t>X-28KP</t>
  </si>
  <si>
    <t>Bộ xà kép 2800 trụ Pi tim 1400: X-28KP</t>
  </si>
  <si>
    <t>X-30KP</t>
  </si>
  <si>
    <t>Bộ xà kép 3000 trụ Pi tim 1400: X-30KP</t>
  </si>
  <si>
    <t>X-38Đ</t>
  </si>
  <si>
    <t>Bộ xà đỡ đơn L75x75x8 dài 3,8m: X-38Đ</t>
  </si>
  <si>
    <t>X-42KP</t>
  </si>
  <si>
    <t>Bộ xà kép 4200 trụ Pi tim 1700: X-42KP</t>
  </si>
  <si>
    <t>X-24KP500</t>
  </si>
  <si>
    <t>Bộ xà kép 2400 trụ Pi tim 500: X-24KP500</t>
  </si>
  <si>
    <t>G-20KP</t>
  </si>
  <si>
    <t>Bộ thanh giằng trụ Pi tim 1400: G-20KP</t>
  </si>
  <si>
    <t>G-23KP</t>
  </si>
  <si>
    <t>Bộ thanh giằng trụ Pi tim 1700: G-23KP</t>
  </si>
  <si>
    <t>G-720</t>
  </si>
  <si>
    <t>Bộ thanh giằng trụ Pi tim 500: G-720</t>
  </si>
  <si>
    <t>CODE th-Þ240</t>
  </si>
  <si>
    <t>Bộ CODE lắp néo trung hòa: CODE th-Þ240</t>
  </si>
  <si>
    <t>CX-ht</t>
  </si>
  <si>
    <t>Bộ chằng xuống đơn cho trụ hạ thế: CX.ht</t>
  </si>
  <si>
    <t>T CL-ht</t>
  </si>
  <si>
    <t>Tháo bộ chằng lệch đơn cho trụ hạ thế: CL.ht</t>
  </si>
  <si>
    <t>CL-ht</t>
  </si>
  <si>
    <t>Bộ chằng lệch đơn cho trụ hạ thế: CL.ht</t>
  </si>
  <si>
    <t>CX10-B</t>
  </si>
  <si>
    <t>Bộ chằng xuống đơn cho trụ 10,5m: CX10-B</t>
  </si>
  <si>
    <t>CL10-B</t>
  </si>
  <si>
    <t>Bộ chằng lệch đơn cho trụ 10,5m: CL10-B</t>
  </si>
  <si>
    <t>CXX10-B</t>
  </si>
  <si>
    <t>Bộ chằng xuống kép cho trụ 10,5m: CXX10-B</t>
  </si>
  <si>
    <t>T CX12-B</t>
  </si>
  <si>
    <t>Tháo bộ chằng xuống đơn cho trụ 12m: CX12-B</t>
  </si>
  <si>
    <t>CX12-B</t>
  </si>
  <si>
    <t>Bộ chằng xuống đơn cho trụ 12m: CX12-B</t>
  </si>
  <si>
    <t>T CL12-B</t>
  </si>
  <si>
    <t>Tháo bộ chằng lệch đơn cho trụ 12m: CL12-B</t>
  </si>
  <si>
    <t>CL12-B</t>
  </si>
  <si>
    <t>Bộ chằng lệch đơn cho trụ 12m: CL12-B</t>
  </si>
  <si>
    <t>CXX12-B</t>
  </si>
  <si>
    <t>Bộ chằng xuống kép cho trụ 12m: CXX12-B</t>
  </si>
  <si>
    <t>CX14-B</t>
  </si>
  <si>
    <t>Bộ chằng xuống đơn cho trụ 14m: CX14-B</t>
  </si>
  <si>
    <t>CL14-B</t>
  </si>
  <si>
    <t>Bộ chằng lệch đơn cho trụ 14m: CL14-B</t>
  </si>
  <si>
    <t>CXX14-B</t>
  </si>
  <si>
    <t>Bộ chằng xuống kép cho trụ 14m: CXX14-B</t>
  </si>
  <si>
    <t>CK-B</t>
  </si>
  <si>
    <t>Bộ chằng vượt đơn: CK-B</t>
  </si>
  <si>
    <t>CKK-B</t>
  </si>
  <si>
    <t>Bộ chằng vượt kép: CKK-B</t>
  </si>
  <si>
    <t>CX10-C</t>
  </si>
  <si>
    <t>Bộ chằng xuống đơn cho trụ 10,5m: CX10-C</t>
  </si>
  <si>
    <t>CL10-C</t>
  </si>
  <si>
    <t>Bộ chằng lệch đơn cho trụ 10,5m: CL10-C</t>
  </si>
  <si>
    <t>CXX10-C</t>
  </si>
  <si>
    <t>Bộ chằng xuống kép cho trụ 10,5m: CXX10-C</t>
  </si>
  <si>
    <t>CX12-C</t>
  </si>
  <si>
    <t>Bộ chằng xuống đơn cho trụ 12m: CX12-C</t>
  </si>
  <si>
    <t>CL12-C</t>
  </si>
  <si>
    <t>Bộ chằng lệch đơn cho trụ 12m: CL12-C</t>
  </si>
  <si>
    <t>CXX12-C</t>
  </si>
  <si>
    <t>Bộ chằng xuống kép cho trụ 12m: CXX12-C</t>
  </si>
  <si>
    <t>CX14-C</t>
  </si>
  <si>
    <t>Bộ chằng xuống đơn cho trụ 14m: CX14-C</t>
  </si>
  <si>
    <t>CL14-C</t>
  </si>
  <si>
    <t>Bộ chằng lệch đơn cho trụ 14m: CL14-C</t>
  </si>
  <si>
    <t>CXX14-C</t>
  </si>
  <si>
    <t>Bộ chằng xuống kép cho trụ 14m: CXX14-C</t>
  </si>
  <si>
    <t>CX20-C</t>
  </si>
  <si>
    <t>Bộ chằng xuống đơn cho trụ 20m: CX20-C</t>
  </si>
  <si>
    <t>CK-C</t>
  </si>
  <si>
    <t>Bộ chằng vượt đơn: CK-C</t>
  </si>
  <si>
    <t>CKK-C</t>
  </si>
  <si>
    <t>Bộ chằng vượt kép: CKK-C</t>
  </si>
  <si>
    <t>NXX</t>
  </si>
  <si>
    <t>Bộ móng neo xòe cho chằng xuống: NXX</t>
  </si>
  <si>
    <t>NXL</t>
  </si>
  <si>
    <t>Bộ móng neo xòe cho chằng lệch: NXL</t>
  </si>
  <si>
    <t xml:space="preserve">MNX12-2 </t>
  </si>
  <si>
    <t>Bộ móng neo 1200x200 cho chằng xuống: MNX12-2</t>
  </si>
  <si>
    <t>MNL12-2</t>
  </si>
  <si>
    <t>Bộ móng neo 1200x200 cho chằng lệch: MNL12-2</t>
  </si>
  <si>
    <t xml:space="preserve">MNX12-4 </t>
  </si>
  <si>
    <t>Bộ móng neo 1200x400 cho chằng xuống: MNX12-4</t>
  </si>
  <si>
    <t xml:space="preserve">MNL12-4 </t>
  </si>
  <si>
    <t>Bộ móng neo 1200x400 cho chằng lệch: MNL12-4</t>
  </si>
  <si>
    <t xml:space="preserve">MNX15-4 </t>
  </si>
  <si>
    <t>Bộ móng neo 1500x400 cho chằng xuống: MNX15-4</t>
  </si>
  <si>
    <t>MNL15-4</t>
  </si>
  <si>
    <t>Bộ móng neo 1500x400 cho chằng lệch: MNL15-4</t>
  </si>
  <si>
    <t xml:space="preserve">MNX15-6 </t>
  </si>
  <si>
    <t>Bộ móng neo 1500x600 cho chằng xuống: MNX15-6</t>
  </si>
  <si>
    <t xml:space="preserve">MNL15-6 </t>
  </si>
  <si>
    <t>Bộ móng neo 1500x600 cho chằng lệch: MNL15-6</t>
  </si>
  <si>
    <t>DDTT3P-ct</t>
  </si>
  <si>
    <t>Phần trung thế cải tạo</t>
  </si>
  <si>
    <t>Tbộ</t>
  </si>
  <si>
    <t>DDTT3P2m-m</t>
  </si>
  <si>
    <t>Phân trung thế 3 pha XD mới 2 mạch</t>
  </si>
  <si>
    <t>DDTT3P1m-m</t>
  </si>
  <si>
    <t>Phần trung thế 3 pha xây dựng mới</t>
  </si>
  <si>
    <t>DDTT1P-m</t>
  </si>
  <si>
    <t>Phân trung thế 1 pha XD mới</t>
  </si>
  <si>
    <t>DDHTDL</t>
  </si>
  <si>
    <t>Phần hạ thế độc lập xây dựng mới</t>
  </si>
  <si>
    <t>DDHTHH</t>
  </si>
  <si>
    <t>Phần hạ thế cải tạo</t>
  </si>
  <si>
    <t>HTCS</t>
  </si>
  <si>
    <t>Phần hạ thế chiếu sáng</t>
  </si>
  <si>
    <t>Hotline</t>
  </si>
  <si>
    <t>Phần đấu nối HOTLINE</t>
  </si>
  <si>
    <t>TBDD3pct</t>
  </si>
  <si>
    <t>Phần thiết bị đường dây 3 pha cải tạo</t>
  </si>
  <si>
    <t>TBDD3p2m</t>
  </si>
  <si>
    <t>Phần thiết bị đường dây 3 pha XDM 2 mạch</t>
  </si>
  <si>
    <t>TBDD3p1m</t>
  </si>
  <si>
    <t>Phần thiết bị đường dây 3 pha 1 mạch</t>
  </si>
  <si>
    <t>TĐĐ</t>
  </si>
  <si>
    <t>Phần vật liệu trụ đo đếm</t>
  </si>
  <si>
    <t>TBDD1p</t>
  </si>
  <si>
    <t>Phần thiết bị đường dây trung thế 1 pha XDM</t>
  </si>
  <si>
    <t>TBHT</t>
  </si>
  <si>
    <t xml:space="preserve">Phần thiết bị đường dây hạ thế </t>
  </si>
  <si>
    <t>BBVS</t>
  </si>
  <si>
    <t>Phần biển báo vượt sông</t>
  </si>
  <si>
    <t>CBH9</t>
  </si>
  <si>
    <t>Cột báo hiệu cao 9m</t>
  </si>
  <si>
    <t>Cột</t>
  </si>
  <si>
    <t>BBH1212</t>
  </si>
  <si>
    <t>Biển báo hiệu 1.2mx1.2m</t>
  </si>
  <si>
    <t>Biển</t>
  </si>
  <si>
    <t>MCBH1212</t>
  </si>
  <si>
    <t>Móng cột báo hiệu 1.2mx1.2m</t>
  </si>
  <si>
    <t>Đth-U</t>
  </si>
  <si>
    <t>Bộ Uclevis đỡ dây trung hòa: Đth-U</t>
  </si>
  <si>
    <t>Nth-U</t>
  </si>
  <si>
    <t>Bộ Uclevis néo dây trung hòa vào trụ: Nth-U</t>
  </si>
  <si>
    <t>Nth-T</t>
  </si>
  <si>
    <t>Bộ khóa néo dây trung hòa vào trụ: Nth-T</t>
  </si>
  <si>
    <t>Nth-X</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</si>
  <si>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</si>
  <si>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</si>
  <si>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</si>
  <si>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</si>
  <si>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</si>
  <si>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</si>
  <si>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</si>
  <si>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</si>
  <si>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</si>
  <si>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CĐT 2BAT-X</t>
  </si>
  <si>
    <t>Chuỗi sứ treo 2bát 24kV lắp vào xà : CĐT 2BAT-X</t>
  </si>
  <si>
    <t>CĐT ply-X</t>
  </si>
  <si>
    <t>Chuỗi sứ treo Polymer 25kV lắp vào xà : CĐT ply-X</t>
  </si>
  <si>
    <t>CĐT pty-X</t>
  </si>
  <si>
    <t>Chuỗi sứ treo Polymer 25kV lắp vào xà : CĐT 2BAT-X</t>
  </si>
  <si>
    <t>Đth-U-g</t>
  </si>
  <si>
    <t>Bộ Uclevis đỡ dây trung hòa trụ ghép: Đth-U-g (trụ ghép)</t>
  </si>
  <si>
    <t>Đth-X</t>
  </si>
  <si>
    <t>Bộ Uclevis đỡ dây trung hòa vào xà: Đth-X</t>
  </si>
  <si>
    <t>Nth-T-g</t>
  </si>
  <si>
    <t>Bộ khóa néo dây trung hòa vào trụ: Nth-T-g</t>
  </si>
  <si>
    <t>CĐTply-X</t>
  </si>
  <si>
    <t>CĐTply-T</t>
  </si>
  <si>
    <t>Chuỗi sứ treo Polymer 25kV lắp vào trụ: CĐT ply-T</t>
  </si>
  <si>
    <t>MDD3DC</t>
  </si>
  <si>
    <t>Đo đất móng cột, trụ, hố kiểm tra rộng &gt;3m, su ≤2m, đất cấp 3 bằng thủ công (p dụng cho móng đ cản)</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</si>
  <si>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</si>
  <si>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</si>
  <si>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</si>
  <si>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</si>
  <si>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</si>
  <si>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</si>
  <si>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</si>
  <si>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</si>
  <si>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</si>
  <si>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</si>
  <si>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</si>
  <si>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</si>
  <si>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</si>
  <si>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</si>
  <si>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</si>
  <si>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</si>
  <si>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</si>
  <si>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</si>
  <si>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</si>
  <si>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</si>
  <si>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</si>
  <si>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</si>
  <si>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</si>
  <si>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</si>
  <si>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</si>
  <si>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</si>
  <si>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</si>
  <si>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</si>
  <si>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</si>
  <si>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</si>
  <si>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</si>
  <si>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</si>
  <si>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</si>
  <si>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</si>
  <si>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</si>
  <si>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</si>
  <si>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</si>
  <si>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</si>
  <si>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</si>
  <si>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</si>
  <si>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</si>
  <si>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</si>
  <si>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</si>
  <si>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Ong co nhiệt cách điện 24kV D60</t>
  </si>
  <si>
    <t>chupU</t>
  </si>
  <si>
    <t>Chụp kẹp Uquai</t>
  </si>
  <si>
    <t>KDIN</t>
  </si>
  <si>
    <t>Dây đai + khóa đai Inoc</t>
  </si>
  <si>
    <t>Dbsttf</t>
  </si>
  <si>
    <t>Dây buộc đầu sứ TTF (185-240mm2)</t>
  </si>
  <si>
    <t>Dbsssf</t>
  </si>
  <si>
    <t>Dây buộc cổ sứ SSF (185-240mm2)</t>
  </si>
  <si>
    <t>LSDD</t>
  </si>
  <si>
    <t>Lắp sứ đứng 24KV + ty</t>
  </si>
  <si>
    <t>BTLT 12 F540</t>
  </si>
  <si>
    <t>Trụ bê tông ly tâm 12m</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</si>
  <si>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</si>
  <si>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</si>
  <si>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</si>
  <si>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</si>
  <si>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</si>
  <si>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</si>
  <si>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</si>
  <si>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</si>
  <si>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</si>
  <si>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</si>
  <si>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</si>
  <si>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</si>
  <si>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</si>
  <si>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</si>
  <si>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</si>
  <si>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</si>
  <si>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</si>
  <si>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</si>
  <si>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</si>
  <si>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</si>
  <si>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</si>
  <si>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</si>
  <si>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</si>
  <si>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</si>
  <si>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</si>
  <si>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</si>
  <si>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</si>
  <si>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</si>
  <si>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</si>
  <si>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</si>
  <si>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Ghíp nối IPC</t>
  </si>
  <si>
    <t>GI</t>
  </si>
  <si>
    <t>Số bản vẽ</t>
  </si>
  <si>
    <t xml:space="preserve">Bản vẽ </t>
  </si>
  <si>
    <t>TOTAL</t>
  </si>
  <si>
    <t>stt</t>
  </si>
  <si>
    <t>Nhà sản xuất</t>
  </si>
  <si>
    <t>Nhà cung cấp</t>
  </si>
  <si>
    <t>Số PXX</t>
  </si>
  <si>
    <t>Ngày</t>
  </si>
  <si>
    <t>/BB-PXTN</t>
  </si>
  <si>
    <t>Số</t>
  </si>
  <si>
    <t xml:space="preserve">Danh mục </t>
  </si>
  <si>
    <t>19, 20, 22, 26</t>
  </si>
  <si>
    <t>Móng trụ</t>
  </si>
  <si>
    <t>Cty Cổ phần Bê tông ly tâm Thủ Đức</t>
  </si>
  <si>
    <t>264/GCN/BTTĐ</t>
  </si>
  <si>
    <t>Cty cổ phần Cơ Điện Thủ Đức</t>
  </si>
  <si>
    <t>Bê tông</t>
  </si>
  <si>
    <t>Cty CP Sứ kỹ thuật Hoàng Liên Sơn</t>
  </si>
  <si>
    <t>Cty TNHH Cao Linh</t>
  </si>
  <si>
    <t>29619/CL</t>
  </si>
  <si>
    <t>19/4021/TN2-10</t>
  </si>
  <si>
    <t>Cty TNHH cổ phần Điện cơ Thụy Lâm VN</t>
  </si>
  <si>
    <t>22, 26</t>
  </si>
  <si>
    <t>Neo</t>
  </si>
  <si>
    <t>Stply</t>
  </si>
  <si>
    <t>DTR/Korea</t>
  </si>
  <si>
    <t>19/3074/TN2-03</t>
  </si>
  <si>
    <t>Cty TNHH MTV Đại Thiên An</t>
  </si>
  <si>
    <t>002, 003</t>
  </si>
  <si>
    <t>Phụ kiện</t>
  </si>
  <si>
    <t>Cty TNHH TM SX Thiết bị điện Tuấn Ân</t>
  </si>
  <si>
    <t>MN13LTD/XXTA</t>
  </si>
  <si>
    <t>06006/BB-WVN</t>
  </si>
  <si>
    <t>Cty TNHH MTV Việt Trường</t>
  </si>
  <si>
    <t>19, 21</t>
  </si>
  <si>
    <t>Trạm</t>
  </si>
  <si>
    <t>Cty CP Địa ốc - Cáp điện Thịnh Phát</t>
  </si>
  <si>
    <t>985670/QC/2</t>
  </si>
  <si>
    <t>Cty TNHH thương mại Thái Sơn Nam</t>
  </si>
  <si>
    <t>002</t>
  </si>
  <si>
    <t>Tiếp địa</t>
  </si>
  <si>
    <t>985671/QC19/1</t>
  </si>
  <si>
    <t>KT3-1411BDI9/1</t>
  </si>
  <si>
    <t>Cty TNHH Thương mại xây dựng điện Phan An</t>
  </si>
  <si>
    <t xml:space="preserve">Đấu nối </t>
  </si>
  <si>
    <t>m25</t>
  </si>
  <si>
    <t>Cty CP Dây cáp điện Việt Nam</t>
  </si>
  <si>
    <t>2659.19/CN-QLCL</t>
  </si>
  <si>
    <t>19/4045-TN2-12</t>
  </si>
  <si>
    <t>Cty TNHH TM SX Thiết bị điện Anh Kha</t>
  </si>
  <si>
    <t>19,20</t>
  </si>
  <si>
    <t>Thiết bị</t>
  </si>
  <si>
    <t>Cty TNHHSX-TM Dây &amp; Cáp Điện Tài Trường Thành</t>
  </si>
  <si>
    <t>985670/QC19/3</t>
  </si>
  <si>
    <t>DTR</t>
  </si>
  <si>
    <t>ELCD</t>
  </si>
  <si>
    <t>LS</t>
  </si>
  <si>
    <t>985671/QC19/2</t>
  </si>
  <si>
    <t>KT3-1141BDI9/4</t>
  </si>
  <si>
    <t>Minh Long</t>
  </si>
  <si>
    <t>Cty TNHH Liên Minh Phát</t>
  </si>
  <si>
    <t>23.05/BBNTXX.ĐLXL</t>
  </si>
  <si>
    <t>Ohio</t>
  </si>
  <si>
    <t>KT3-03645ACK9/2</t>
  </si>
  <si>
    <t>Shihlin</t>
  </si>
  <si>
    <t>B16300v</t>
  </si>
  <si>
    <t>Chance</t>
  </si>
  <si>
    <t>Tuan An</t>
  </si>
  <si>
    <t>Sarah</t>
  </si>
  <si>
    <t>b22650</t>
  </si>
  <si>
    <t>BMoc16300</t>
  </si>
  <si>
    <t>299-19/CL</t>
  </si>
  <si>
    <t>Cty TNHH SX TM-DV Song Hào</t>
  </si>
  <si>
    <t>111.19-PTN/SONGHAO</t>
  </si>
  <si>
    <t>KT3-2330ADI7</t>
  </si>
  <si>
    <t>d12</t>
  </si>
  <si>
    <t>d15</t>
  </si>
  <si>
    <t>Cty TNHH Điện Nam Việt</t>
  </si>
  <si>
    <t>07/KCS-ĐLXL/NV</t>
  </si>
  <si>
    <t>KT3-02485BCK9/3</t>
  </si>
  <si>
    <t>KT3-02485BCK9/1</t>
  </si>
  <si>
    <t>Cty CP Thiết bị điện Lê Khôi</t>
  </si>
  <si>
    <t>2305/2019/XNHH/LKH</t>
  </si>
  <si>
    <t>KT3-3066ADI9/4</t>
  </si>
  <si>
    <t>KT3-3066ADI9/3</t>
  </si>
  <si>
    <t>KT3-3066ADI9/2</t>
  </si>
  <si>
    <t>KT3-0905D14/15</t>
  </si>
  <si>
    <t>Melec</t>
  </si>
  <si>
    <t>KT3-3093ADI9</t>
  </si>
  <si>
    <t>KT3-3066ADI9/1</t>
  </si>
  <si>
    <t>25.05/BBNTXX.ĐLXL</t>
  </si>
  <si>
    <t>KT3-0088ADI9</t>
  </si>
  <si>
    <t>112.19-PTN/SONGHAO</t>
  </si>
  <si>
    <t>3389-K7/KT2</t>
  </si>
  <si>
    <t>KT3-4819DI5/2</t>
  </si>
  <si>
    <t>KT3-4819DI5/4</t>
  </si>
  <si>
    <t>KT3-0368BCK8/3</t>
  </si>
  <si>
    <t>29819/CL
30219/CL</t>
  </si>
  <si>
    <t>soc</t>
  </si>
  <si>
    <t>29719/CL
30119/CL</t>
  </si>
  <si>
    <t>KT3-02485BCK9/6</t>
  </si>
  <si>
    <t>KT3-02485BCK9/8</t>
  </si>
  <si>
    <t>KT3-0100ACK/8/29</t>
  </si>
  <si>
    <t>bnh</t>
  </si>
  <si>
    <t>D2X4</t>
  </si>
  <si>
    <t/>
  </si>
  <si>
    <t>+ Lắp đặt tủ tụ bù hạ thế:</t>
  </si>
  <si>
    <t>Đạt</t>
  </si>
  <si>
    <t xml:space="preserve">-      Loại tụ: </t>
  </si>
  <si>
    <t xml:space="preserve">-     Tên nhà sản xuất: </t>
  </si>
  <si>
    <t xml:space="preserve">-     Tem thử nghiệm số: </t>
  </si>
  <si>
    <t xml:space="preserve">-     Số lượng: </t>
  </si>
  <si>
    <t>I</t>
  </si>
  <si>
    <t xml:space="preserve">Lắp đặt hộp MCCB phân đoạn lưới hạ thế tại trụ số: </t>
  </si>
  <si>
    <t>Khoảng cách đo</t>
  </si>
  <si>
    <t>89a</t>
  </si>
  <si>
    <t>90a</t>
  </si>
  <si>
    <t>91a</t>
  </si>
  <si>
    <t>92a</t>
  </si>
  <si>
    <t>93a</t>
  </si>
  <si>
    <t>94a</t>
  </si>
  <si>
    <t>95a</t>
  </si>
  <si>
    <t>96a</t>
  </si>
  <si>
    <t>97a</t>
  </si>
  <si>
    <t>98a</t>
  </si>
  <si>
    <t>99a</t>
  </si>
  <si>
    <t>100a</t>
  </si>
  <si>
    <t>101a</t>
  </si>
  <si>
    <t>102a</t>
  </si>
  <si>
    <t>103a</t>
  </si>
  <si>
    <t>104a</t>
  </si>
  <si>
    <t>105a</t>
  </si>
  <si>
    <t>106a</t>
  </si>
  <si>
    <t>107a</t>
  </si>
  <si>
    <t>108a</t>
  </si>
  <si>
    <t>109a</t>
  </si>
  <si>
    <t>110a</t>
  </si>
  <si>
    <t>111a</t>
  </si>
  <si>
    <t>111b</t>
  </si>
  <si>
    <t>112a</t>
  </si>
  <si>
    <t>113a</t>
  </si>
  <si>
    <t>114a</t>
  </si>
  <si>
    <t>115a</t>
  </si>
  <si>
    <t>116a</t>
  </si>
  <si>
    <t>117a</t>
  </si>
  <si>
    <t>118a</t>
  </si>
  <si>
    <t>119a</t>
  </si>
  <si>
    <t>120a</t>
  </si>
  <si>
    <t>121a</t>
  </si>
  <si>
    <t>122a</t>
  </si>
  <si>
    <t>123a</t>
  </si>
  <si>
    <t>124a</t>
  </si>
  <si>
    <t>125a</t>
  </si>
  <si>
    <t>126a</t>
  </si>
  <si>
    <t>127a</t>
  </si>
  <si>
    <t>128a</t>
  </si>
  <si>
    <t>129a</t>
  </si>
  <si>
    <t>130a</t>
  </si>
  <si>
    <t>131a</t>
  </si>
  <si>
    <t>132A</t>
  </si>
  <si>
    <t>132B</t>
  </si>
  <si>
    <t>133a</t>
  </si>
  <si>
    <t>134a</t>
  </si>
  <si>
    <t>135a</t>
  </si>
  <si>
    <t>136a</t>
  </si>
  <si>
    <t>137a</t>
  </si>
  <si>
    <t>138a</t>
  </si>
  <si>
    <t>139B</t>
  </si>
  <si>
    <t>139A</t>
  </si>
  <si>
    <t>140a</t>
  </si>
  <si>
    <t>141a</t>
  </si>
  <si>
    <t>142a</t>
  </si>
  <si>
    <t>143a</t>
  </si>
  <si>
    <t>144a</t>
  </si>
  <si>
    <t>145B</t>
  </si>
  <si>
    <t>145A</t>
  </si>
  <si>
    <t>146a</t>
  </si>
  <si>
    <t>147a</t>
  </si>
  <si>
    <t>148a</t>
  </si>
  <si>
    <t>149a</t>
  </si>
  <si>
    <t>150a</t>
  </si>
  <si>
    <t>151a</t>
  </si>
  <si>
    <t>152a</t>
  </si>
  <si>
    <t>153a</t>
  </si>
  <si>
    <t>154a</t>
  </si>
  <si>
    <t>155a</t>
  </si>
  <si>
    <t>156a</t>
  </si>
  <si>
    <t>157a</t>
  </si>
  <si>
    <t>158a</t>
  </si>
  <si>
    <t>159a</t>
  </si>
  <si>
    <t>160a</t>
  </si>
  <si>
    <t>161A</t>
  </si>
  <si>
    <t>162a</t>
  </si>
  <si>
    <t>163a</t>
  </si>
  <si>
    <t>164a</t>
  </si>
  <si>
    <t>165a</t>
  </si>
  <si>
    <t>166A</t>
  </si>
  <si>
    <t>167a</t>
  </si>
  <si>
    <t>168a</t>
  </si>
  <si>
    <t>169a</t>
  </si>
  <si>
    <t>170a</t>
  </si>
  <si>
    <t>171a</t>
  </si>
  <si>
    <t>172a</t>
  </si>
  <si>
    <t>173a</t>
  </si>
  <si>
    <t>174A</t>
  </si>
  <si>
    <t xml:space="preserve">DANH MỤC HỒ SƠ </t>
  </si>
  <si>
    <t>độ</t>
  </si>
  <si>
    <t>Tên văn bản</t>
  </si>
  <si>
    <t>Ngày ban hành</t>
  </si>
  <si>
    <t>Ghi chú</t>
  </si>
  <si>
    <t>Hồ sơ pháp lý</t>
  </si>
  <si>
    <t>Biên bản nghiệm thu công trình đưa vào sử dụng</t>
  </si>
  <si>
    <t>Biên bản nghiệm thu khối lượng xây lắp hoàn thành</t>
  </si>
  <si>
    <t>Biên bản đo tiếp địa</t>
  </si>
  <si>
    <t>Biên bản thử nghiệm mẫu móng bê tông</t>
  </si>
  <si>
    <t>Báo cáo hoàn thành của Đơn vị giám sát</t>
  </si>
  <si>
    <t>Báo cáo hoàn thành của đơn vị thi công</t>
  </si>
  <si>
    <t>Lệnh khởi công</t>
  </si>
  <si>
    <t>Biên bản bàn giao tuyến công trình</t>
  </si>
  <si>
    <t>Quyết định thành lập hội đồng nghiệm thu chủ đầu tư</t>
  </si>
  <si>
    <t>Quyết định thành lập tiểu hội đồng nghiệm thu cơ sở</t>
  </si>
  <si>
    <t>Quyết định giao nhiệm vụ giám sát A</t>
  </si>
  <si>
    <t>Đề cương giám sát thi công xây dựng</t>
  </si>
  <si>
    <t>Phụ lục hợp đồng nhân sự giám sát</t>
  </si>
  <si>
    <t>Hợp đồng tư vấn giám sát thi công xây dựng</t>
  </si>
  <si>
    <t>Quyết định phê duyệt kết quả lựa chọn nhà thầu tư vấn giám sát</t>
  </si>
  <si>
    <t>Biên bản thương thảo hợp đồng tư vấn giám sát</t>
  </si>
  <si>
    <t>Quyết định phê duyệt tiến độ thi công</t>
  </si>
  <si>
    <t>Phương án thi công + tiến độ thi công</t>
  </si>
  <si>
    <t>Bảng đăng ký chuẩn loại vật tư B cấp</t>
  </si>
  <si>
    <t>Quyết định giao nhiệm vụ chỉ huy trưởng, giám sát B</t>
  </si>
  <si>
    <t>Cam kết của đơn vị thi công</t>
  </si>
  <si>
    <t>Công văn thay đổi chủng loại Vật tư</t>
  </si>
  <si>
    <t>Tờ trình xin thay đổi chủng loại Vật tư</t>
  </si>
  <si>
    <t>Hợp đồng thi công xây lắp</t>
  </si>
  <si>
    <t>Quyết định phê duyệt kết quả lựa chọn nhà thầu thi công xây lắp</t>
  </si>
  <si>
    <t>Biên bản thương thảo hợp đồng thi công xây lắp</t>
  </si>
  <si>
    <t>Quyết định phê duyệt hồ sơ mời thầu thi công xây lắp</t>
  </si>
  <si>
    <t>Quyết định phê duyệt dự toán gói thầu thi công xây lắp</t>
  </si>
  <si>
    <t xml:space="preserve">Quyết định phê duyệt  kế hoạch lựa chọn nhà thầu </t>
  </si>
  <si>
    <t>Quyết định phê duyệt hồ sơ BCKTKT-ĐTXD</t>
  </si>
  <si>
    <t>Biên bản xác nhận vật tư thu hồi trước khi tháo dỡ</t>
  </si>
  <si>
    <t>Biên bản xác nhận vật tư thu sau khi tháo dỡ tại hiện trường</t>
  </si>
  <si>
    <t>Biên bản xác định tỷ trọng</t>
  </si>
  <si>
    <t>Biên bản đánh giá sau khi thử nghiệm phân loại</t>
  </si>
  <si>
    <t>Bảng đề nghị nhập kho vật tư thu hồi</t>
  </si>
  <si>
    <t>Phiếu nhập kho vật tư thu hồi</t>
  </si>
  <si>
    <t>Bảng đề nghị nhập kho vật tư thừa</t>
  </si>
  <si>
    <t>Phiếu nhập kho vật tư thừa</t>
  </si>
  <si>
    <t>II</t>
  </si>
  <si>
    <t>Phần hồ sơ khối lượng + bản vẽ hoàn công</t>
  </si>
  <si>
    <t>Bảng khối lượng xây lắp hoàn thành</t>
  </si>
  <si>
    <t>Bảng quyết toán vật tư A cấp</t>
  </si>
  <si>
    <t>Bảng kê trụ hoàn công</t>
  </si>
  <si>
    <t>Phiếu Xuất Kho</t>
  </si>
  <si>
    <t>Bảng vẽ hoàn công</t>
  </si>
  <si>
    <t>III</t>
  </si>
  <si>
    <t>Phần hồ sơ quản lý chất lượng</t>
  </si>
  <si>
    <t>Biên bản nghiệm thu vật tư A cấp tại công trường</t>
  </si>
  <si>
    <t>Bản kê danh mục vật tư A cấp tại công trường</t>
  </si>
  <si>
    <t xml:space="preserve">Biên bản xuất xưởng, biên bản thử nghiệm phân xưởng cơ điện, biên bản thử nghiệm quates III của vật tư thiết bị A cấp </t>
  </si>
  <si>
    <t>Biên bản nghiệm thu vật tư B cấp tại công trường</t>
  </si>
  <si>
    <t>Bản kê danh mục vật tư B cấp tại công trường</t>
  </si>
  <si>
    <t xml:space="preserve">Biên bản xuất xưởng, biên bản thử nghiệm phân xưởng cơ điện, biên bản thử nghiệm quates III của vật tư thiết bị B cấp </t>
  </si>
  <si>
    <t>IV</t>
  </si>
  <si>
    <t>Phần biên bản nghiệm thu công việc xây dựng</t>
  </si>
  <si>
    <t>PHỤ LỤC 01: BẢNG GIÁ HỢP ĐỒNG</t>
  </si>
  <si>
    <t>Đính kèm Hợp đồng số: 09/2019/HĐ-ĐLXL ngày 10/06/2019</t>
  </si>
  <si>
    <t>Gói thầu 02: Thi công xây lắp</t>
  </si>
  <si>
    <t>Công trình: Nâng cấp đường dây trung thế từ recloser Xuân Bắc đến LBS Khí Chế Biến Tuyến 480 Xuân Bắc</t>
  </si>
  <si>
    <t>Mô tả công việc mời thầu</t>
  </si>
  <si>
    <t>Yêu cầu kỹ thuật/ 
Chỉ dẫn kỹ thuật chính</t>
  </si>
  <si>
    <t>Khối lượng mời thầu</t>
  </si>
  <si>
    <t>Đơn vị tính</t>
  </si>
  <si>
    <t>Đơn giá
 dự thầu</t>
  </si>
  <si>
    <t>Thành tiền</t>
  </si>
  <si>
    <t>Đơn giá 1</t>
  </si>
  <si>
    <t>B</t>
  </si>
  <si>
    <t>Đào hố móng đất cấp 3 sâu &gt;1m</t>
  </si>
  <si>
    <t>36</t>
  </si>
  <si>
    <t>288.500</t>
  </si>
  <si>
    <t>Đắp đất hố móng cột , độ chặt k=0,9</t>
  </si>
  <si>
    <t>42.100</t>
  </si>
  <si>
    <t>M12A</t>
  </si>
  <si>
    <t>ĐL cấp</t>
  </si>
  <si>
    <t>40</t>
  </si>
  <si>
    <t>0</t>
  </si>
  <si>
    <t>Mô tả kỹ thuật chương V</t>
  </si>
  <si>
    <t>117.800</t>
  </si>
  <si>
    <t>Đào đất móng cột, trụ, hố kiểm tra rộng &gt;3m, sâu ≤2m, đất cấp 3 bằng thủ công (áp dụng cho móng đà cản)</t>
  </si>
  <si>
    <t>309.900</t>
  </si>
  <si>
    <t>61.100</t>
  </si>
  <si>
    <t>Ximăng</t>
  </si>
  <si>
    <t>3.350</t>
  </si>
  <si>
    <t>2.000</t>
  </si>
  <si>
    <t>5,38</t>
  </si>
  <si>
    <t>583.000</t>
  </si>
  <si>
    <t>9,08</t>
  </si>
  <si>
    <t>326.500</t>
  </si>
  <si>
    <t>Đinh</t>
  </si>
  <si>
    <t>6,75</t>
  </si>
  <si>
    <t>29.200</t>
  </si>
  <si>
    <t>0,151</t>
  </si>
  <si>
    <t>4.431.000</t>
  </si>
  <si>
    <t>0,095</t>
  </si>
  <si>
    <t>4.430.800</t>
  </si>
  <si>
    <t>0,356</t>
  </si>
  <si>
    <t>Đào đất móng cột, trụ, hố kiểm tra rộng &gt;1m, sâu &gt;1m, đất cấp 3 bằng thủ công</t>
  </si>
  <si>
    <t>10</t>
  </si>
  <si>
    <t>1.017.800</t>
  </si>
  <si>
    <t>63.000</t>
  </si>
  <si>
    <t>72.300</t>
  </si>
  <si>
    <t>79.300</t>
  </si>
  <si>
    <t>0,45</t>
  </si>
  <si>
    <t>11.308.800</t>
  </si>
  <si>
    <t>11,34</t>
  </si>
  <si>
    <t>24.500</t>
  </si>
  <si>
    <t>15</t>
  </si>
  <si>
    <t>63.200</t>
  </si>
  <si>
    <t>TDTT12HH</t>
  </si>
  <si>
    <t>Tiếp địa lặp lại (trụ 12m) hiện hữu</t>
  </si>
  <si>
    <t>Cáp đồng trần M25mm2 : 2m/vị trí</t>
  </si>
  <si>
    <t>6,3</t>
  </si>
  <si>
    <t>28</t>
  </si>
  <si>
    <t>17.100</t>
  </si>
  <si>
    <t>20.500</t>
  </si>
  <si>
    <t>Cáp đồng trần M25mm2 10m/vị trí</t>
  </si>
  <si>
    <t>33,6</t>
  </si>
  <si>
    <t>Cọc tiếp đất Þ 16- 2,4m + kẹp cọc</t>
  </si>
  <si>
    <t>180.700</t>
  </si>
  <si>
    <t>30</t>
  </si>
  <si>
    <t>Kéo dây tiếp địa</t>
  </si>
  <si>
    <t>4.300</t>
  </si>
  <si>
    <t>144.100</t>
  </si>
  <si>
    <t>dtd3</t>
  </si>
  <si>
    <t>Đào rãnh tiếp địa đất cấp 3, sâu &lt;1m</t>
  </si>
  <si>
    <t>14.100</t>
  </si>
  <si>
    <t>datd3</t>
  </si>
  <si>
    <t>Đắp đất rãnh tiếp địa cấp 3, độ chặt k=0,85</t>
  </si>
  <si>
    <t>6.300</t>
  </si>
  <si>
    <t>Ống PVC D21x1,6mm</t>
  </si>
  <si>
    <t>22,5</t>
  </si>
  <si>
    <t>4.200</t>
  </si>
  <si>
    <t>Cổ dê kẹp ống PVC Þ 21</t>
  </si>
  <si>
    <t>26.200</t>
  </si>
  <si>
    <t>Cáp đồng trần M25mm2 : 10m</t>
  </si>
  <si>
    <t>22,4</t>
  </si>
  <si>
    <t>Trụ BTLT 12m F540 dự ứng lực (k=2)</t>
  </si>
  <si>
    <t>96</t>
  </si>
  <si>
    <t>Dựng trụ BTLT &lt;=12m thủ công + cơ giới</t>
  </si>
  <si>
    <t>1.216.500</t>
  </si>
  <si>
    <t>BTLT 14 F650</t>
  </si>
  <si>
    <t>Trụ BTLT 14m F650 dự ứng lực (k=2)</t>
  </si>
  <si>
    <t>1.457.000</t>
  </si>
  <si>
    <t>Bộ xà kép L75x75x8 dài 2.2m: X-22K - C810</t>
  </si>
  <si>
    <t>4</t>
  </si>
  <si>
    <t>1.513.000</t>
  </si>
  <si>
    <t>8</t>
  </si>
  <si>
    <t>412.900</t>
  </si>
  <si>
    <t>6</t>
  </si>
  <si>
    <t>12</t>
  </si>
  <si>
    <t>35.000</t>
  </si>
  <si>
    <t>20</t>
  </si>
  <si>
    <t>47.800</t>
  </si>
  <si>
    <t>19.800</t>
  </si>
  <si>
    <t>Lắp xà néo 58,63kg (X22K)</t>
  </si>
  <si>
    <t>5</t>
  </si>
  <si>
    <t>1.042.300</t>
  </si>
  <si>
    <t>X-22KK</t>
  </si>
  <si>
    <t>Bộ xà kép L75x75x8 dài 2.2m: X-22KK - C810 (trụ ghép)</t>
  </si>
  <si>
    <t>49.000</t>
  </si>
  <si>
    <t>151</t>
  </si>
  <si>
    <t>302</t>
  </si>
  <si>
    <t>32.600</t>
  </si>
  <si>
    <t>553.900</t>
  </si>
  <si>
    <t>16</t>
  </si>
  <si>
    <t>24</t>
  </si>
  <si>
    <t>Boulon mắt 16x300+ 1 long đền vuông D18-50x50x3/Zn</t>
  </si>
  <si>
    <t>7</t>
  </si>
  <si>
    <t>45.500</t>
  </si>
  <si>
    <t>Sứ chằng lớn</t>
  </si>
  <si>
    <t>Kẹp cáp 3 boulon 5/8 (B46x130)</t>
  </si>
  <si>
    <t>56</t>
  </si>
  <si>
    <t>112</t>
  </si>
  <si>
    <t>14</t>
  </si>
  <si>
    <t>8.200</t>
  </si>
  <si>
    <t>61.800</t>
  </si>
  <si>
    <t>208.100</t>
  </si>
  <si>
    <t>3</t>
  </si>
  <si>
    <t>42</t>
  </si>
  <si>
    <t>Bộ chống chằng hẹp Þ60/50x1500+2BL12x40+BL16x250/80</t>
  </si>
  <si>
    <t>396.400</t>
  </si>
  <si>
    <t>Máng che dây chằng dày 0,8x2000</t>
  </si>
  <si>
    <t>161.800</t>
  </si>
  <si>
    <t>2</t>
  </si>
  <si>
    <t>34</t>
  </si>
  <si>
    <t>32</t>
  </si>
  <si>
    <t>60</t>
  </si>
  <si>
    <t>1</t>
  </si>
  <si>
    <t>Ty neo Þ18x2400</t>
  </si>
  <si>
    <t>198.200</t>
  </si>
  <si>
    <t>326.900</t>
  </si>
  <si>
    <t>93.600</t>
  </si>
  <si>
    <t>Phần dây, sứ và phụ kiện</t>
  </si>
  <si>
    <t>T. Bộ</t>
  </si>
  <si>
    <t>Cáp nhôm lõi thép AC-120/19 (0,471kg/m)</t>
  </si>
  <si>
    <t>3.044,9</t>
  </si>
  <si>
    <t>Cáp nhôm lõi thép bọc 24KV AC/XLPE/PVC185 mm2</t>
  </si>
  <si>
    <t>19.394</t>
  </si>
  <si>
    <t>162</t>
  </si>
  <si>
    <t>Cáp 24KV C/XLPE/PVC 25mm2 đấu nối đầu nhánh+TBA</t>
  </si>
  <si>
    <t>59</t>
  </si>
  <si>
    <t>163</t>
  </si>
  <si>
    <t>16.200</t>
  </si>
  <si>
    <t>Sứ ống chỉ</t>
  </si>
  <si>
    <t>Khóa néo dây cỡ dây 120 (5U)</t>
  </si>
  <si>
    <t>29</t>
  </si>
  <si>
    <t>152.700</t>
  </si>
  <si>
    <t>Sứ đứng 24KV ĐR 540mm (bọc chì)</t>
  </si>
  <si>
    <t>591</t>
  </si>
  <si>
    <t>Chân sứ đứng D20 bọc chì</t>
  </si>
  <si>
    <t>Sứ treo polymer 24kV - 70N</t>
  </si>
  <si>
    <t>93</t>
  </si>
  <si>
    <t>Móc treo chữ U</t>
  </si>
  <si>
    <t>186</t>
  </si>
  <si>
    <t>26.800</t>
  </si>
  <si>
    <t>448.900</t>
  </si>
  <si>
    <t>19</t>
  </si>
  <si>
    <t>361.500</t>
  </si>
  <si>
    <t>Phụ kiện phần đường dây</t>
  </si>
  <si>
    <t>12.200</t>
  </si>
  <si>
    <t>70</t>
  </si>
  <si>
    <t>22.000</t>
  </si>
  <si>
    <t>100</t>
  </si>
  <si>
    <t>51.300</t>
  </si>
  <si>
    <t>Ghíp nối 2 boulon IPC 95-35</t>
  </si>
  <si>
    <t>353</t>
  </si>
  <si>
    <t>Cáp Duplex Al 2x16</t>
  </si>
  <si>
    <t>174</t>
  </si>
  <si>
    <t>Boulon móc 16x300+ 1 long đền tròn D18-50x50x3/Zn</t>
  </si>
  <si>
    <t>48.400</t>
  </si>
  <si>
    <t>Ống co nhiệt cách điện 24kV D60</t>
  </si>
  <si>
    <t>169.100</t>
  </si>
  <si>
    <t>Đầu cosse ép Cu 150mm2 2 bulon+ chụp đầu coss</t>
  </si>
  <si>
    <t>115.600</t>
  </si>
  <si>
    <t>Kẹp quai 4/0 đấu nóng</t>
  </si>
  <si>
    <t>73.500</t>
  </si>
  <si>
    <t>47</t>
  </si>
  <si>
    <t>109.600</t>
  </si>
  <si>
    <t>28.000</t>
  </si>
  <si>
    <t>65.300</t>
  </si>
  <si>
    <t>113.100</t>
  </si>
  <si>
    <t>142.300</t>
  </si>
  <si>
    <t>74</t>
  </si>
  <si>
    <t>15.700</t>
  </si>
  <si>
    <t>543</t>
  </si>
  <si>
    <t>157.400</t>
  </si>
  <si>
    <t>48</t>
  </si>
  <si>
    <t>160.300</t>
  </si>
  <si>
    <t>Dây nhôm A70 buột sứ</t>
  </si>
  <si>
    <t>4,6</t>
  </si>
  <si>
    <t>69.400</t>
  </si>
  <si>
    <t>Sơn số trụ - Bảng nguy hiểm (sơn + chổi) (sơn lại trụ hiện hữu toàn tuyến)</t>
  </si>
  <si>
    <t>63.900</t>
  </si>
  <si>
    <t>6,338</t>
  </si>
  <si>
    <t>8.174.000</t>
  </si>
  <si>
    <t>0,159</t>
  </si>
  <si>
    <t>4.802.000</t>
  </si>
  <si>
    <t>19,014</t>
  </si>
  <si>
    <t>10.780.000</t>
  </si>
  <si>
    <t>96.800</t>
  </si>
  <si>
    <t>116.500</t>
  </si>
  <si>
    <t>Lắp đặt sứ hạ thế, loại 1 sứ</t>
  </si>
  <si>
    <t>25.700</t>
  </si>
  <si>
    <t>Phần thiết bị đường dây 3 pha XDM 1 mạch</t>
  </si>
  <si>
    <t>1.148.300</t>
  </si>
  <si>
    <t>A</t>
  </si>
  <si>
    <t>Phần tháo thu hồi và sử dụng lại</t>
  </si>
  <si>
    <t>Tháo sứ đứng</t>
  </si>
  <si>
    <t>Tháo sứ đứng + ty</t>
  </si>
  <si>
    <t>sứ</t>
  </si>
  <si>
    <t>190</t>
  </si>
  <si>
    <t>78.400</t>
  </si>
  <si>
    <t>Tháo sứ đỉnh</t>
  </si>
  <si>
    <t>Tháo sứ đứng + chân sứ đỉnh</t>
  </si>
  <si>
    <t>Tháo bộ đỡ trung hòa</t>
  </si>
  <si>
    <t>Tháo Rack 1 + sứ ống chỉ</t>
  </si>
  <si>
    <t>87</t>
  </si>
  <si>
    <t>20.800</t>
  </si>
  <si>
    <t>Tháo sứ treo thủy tinh</t>
  </si>
  <si>
    <t>Tháo sứ treo thủy tinh (2 bát)</t>
  </si>
  <si>
    <t>71.200</t>
  </si>
  <si>
    <t>Tháo sứ treo Polymer</t>
  </si>
  <si>
    <t>Tháo chuỗi sứ treo Polymer</t>
  </si>
  <si>
    <t>94.500</t>
  </si>
  <si>
    <t>Tháo R4 sứ</t>
  </si>
  <si>
    <t>Tháo Rack 4 + sứ ống chỉ</t>
  </si>
  <si>
    <t>9</t>
  </si>
  <si>
    <t>190.900</t>
  </si>
  <si>
    <t>Tháo R3 sứ</t>
  </si>
  <si>
    <t>Tháo Rack 3 + sứ ống chỉ</t>
  </si>
  <si>
    <t>135.400</t>
  </si>
  <si>
    <t>Tháo hộp Domino</t>
  </si>
  <si>
    <t>Thaó hộp Domino</t>
  </si>
  <si>
    <t>81</t>
  </si>
  <si>
    <t>Tháo dây AC95</t>
  </si>
  <si>
    <t>Tháo hạ dây AC95</t>
  </si>
  <si>
    <t>19,01</t>
  </si>
  <si>
    <t>10.742.800</t>
  </si>
  <si>
    <t>Tháo dây AC70</t>
  </si>
  <si>
    <t>Tháo hạ dây AC70</t>
  </si>
  <si>
    <t>3,15</t>
  </si>
  <si>
    <t>7.914.300</t>
  </si>
  <si>
    <t>Tháo dây AC50</t>
  </si>
  <si>
    <t>Tháo hạ dây AC50</t>
  </si>
  <si>
    <t>3.561.000</t>
  </si>
  <si>
    <t>Số dây Dupplex trên trụ</t>
  </si>
  <si>
    <t>Tháo dây Branchment</t>
  </si>
  <si>
    <t>sợi</t>
  </si>
  <si>
    <t>347</t>
  </si>
  <si>
    <t>128.500</t>
  </si>
  <si>
    <t>Tháo X-composite 0,8m</t>
  </si>
  <si>
    <t>Tháo bộ xà compoxit 0,8m</t>
  </si>
  <si>
    <t>212.400</t>
  </si>
  <si>
    <t>Tháo X-1,66Đ</t>
  </si>
  <si>
    <t>Tháo xà đỡ X-16Đ</t>
  </si>
  <si>
    <t>655.600</t>
  </si>
  <si>
    <t>Tháo X-1,66K</t>
  </si>
  <si>
    <t>Tháo xà kép X-16K</t>
  </si>
  <si>
    <t>886.900</t>
  </si>
  <si>
    <t>Tháo X-2,2K</t>
  </si>
  <si>
    <t>Tháo xà X-2,2K</t>
  </si>
  <si>
    <t>844.900</t>
  </si>
  <si>
    <t>Tháo bộ chằng xuống</t>
  </si>
  <si>
    <t>168.600</t>
  </si>
  <si>
    <t>Tháo bộ chằng lệch</t>
  </si>
  <si>
    <t>Nhổ trụ 12m</t>
  </si>
  <si>
    <t>Nhổ trụ  BTLT 12m</t>
  </si>
  <si>
    <t>735.800</t>
  </si>
  <si>
    <t>Nhổ trụ BTLT 8,4m</t>
  </si>
  <si>
    <t>76</t>
  </si>
  <si>
    <t>642.100</t>
  </si>
  <si>
    <t>Tháo tủ hạ thế</t>
  </si>
  <si>
    <t>Tháo tủ điện hạ thế</t>
  </si>
  <si>
    <t>2.014.600</t>
  </si>
  <si>
    <t>Tháo TBA 1P 75KVA</t>
  </si>
  <si>
    <t>Tháo MBA 1 pha 75KVA, treo trên cột</t>
  </si>
  <si>
    <t>1.427.800</t>
  </si>
  <si>
    <t>Tháo TBA 1P: 100KVA</t>
  </si>
  <si>
    <t>Tháo MBA 1 pha 100KVA, treo trên cột</t>
  </si>
  <si>
    <t>1.517.600</t>
  </si>
  <si>
    <t>Tháo FCO</t>
  </si>
  <si>
    <t>Tháo bộ FCO</t>
  </si>
  <si>
    <t>13</t>
  </si>
  <si>
    <t>299.600</t>
  </si>
  <si>
    <t>Tháo LA</t>
  </si>
  <si>
    <t>Tháo bộ LA</t>
  </si>
  <si>
    <t>112.400</t>
  </si>
  <si>
    <t>Tháo LTD</t>
  </si>
  <si>
    <t>Tháo  LTD</t>
  </si>
  <si>
    <t>705.100</t>
  </si>
  <si>
    <t>Phần lắp lại</t>
  </si>
  <si>
    <t>Lắp sứ đỉnh</t>
  </si>
  <si>
    <t>Lắp sứ đứng + chân sứ đỉnh</t>
  </si>
  <si>
    <t>95.900</t>
  </si>
  <si>
    <t>Lắp sứ treo Polymer</t>
  </si>
  <si>
    <t>115.500</t>
  </si>
  <si>
    <t>Lắp R4 sứ</t>
  </si>
  <si>
    <t>Lắp Rack 4 + sứ ống chỉ</t>
  </si>
  <si>
    <t>235.700</t>
  </si>
  <si>
    <t>Lắp R3 sứ</t>
  </si>
  <si>
    <t>Lắp Rack 3 + sứ ống chỉ</t>
  </si>
  <si>
    <t>Lắp hộp Domino</t>
  </si>
  <si>
    <t>242.700</t>
  </si>
  <si>
    <t>Lắp dây Branchment</t>
  </si>
  <si>
    <t>85.700</t>
  </si>
  <si>
    <t>Lắp X-composite 0,8m</t>
  </si>
  <si>
    <t>Lắp bộ xà compoxit 0,8m</t>
  </si>
  <si>
    <t>177.000</t>
  </si>
  <si>
    <t>Lắp X-2,2K</t>
  </si>
  <si>
    <t>Lắp xà X-2,2K</t>
  </si>
  <si>
    <t>1.032.600</t>
  </si>
  <si>
    <t>Lắp tủ điện hạ thế</t>
  </si>
  <si>
    <t>2.462.300</t>
  </si>
  <si>
    <t>Lắp TBA 1P 75KVA</t>
  </si>
  <si>
    <t>Lắp MBA 1 pha 75KVA, treo trên cột</t>
  </si>
  <si>
    <t>1.745.100</t>
  </si>
  <si>
    <t>Lắp TBA 1P 100KVA</t>
  </si>
  <si>
    <t>Lắp MBA 1 pha 100KVA, treo trên cột</t>
  </si>
  <si>
    <t>Lắp FCO</t>
  </si>
  <si>
    <t>Lắp bộ FCO</t>
  </si>
  <si>
    <t>369.900</t>
  </si>
  <si>
    <t>Lắp bộ LA</t>
  </si>
  <si>
    <t>138.700</t>
  </si>
  <si>
    <t>Lắp LTD</t>
  </si>
  <si>
    <t>Lắp  LTD</t>
  </si>
  <si>
    <t>Tổng cộng:</t>
  </si>
  <si>
    <t>Trong đó:</t>
  </si>
  <si>
    <t>Giá trị trước thuế</t>
  </si>
  <si>
    <t>Thuế VAT</t>
  </si>
  <si>
    <t>Bằng chữ:</t>
  </si>
  <si>
    <t>Một tỷ, năm trăm hai mươi hai triệu, năm trăm lẻ hai ngàn, hai trăm ba mươi lăm đồng./.</t>
  </si>
  <si>
    <t>Xuân Lộc, ngày     tháng      năm 2019</t>
  </si>
  <si>
    <t>ĐẠI DIỆN CHỦ ĐẦU TƯ</t>
  </si>
  <si>
    <t>CÔNG TY TNHH THU LỘC</t>
  </si>
  <si>
    <t>ĐIỆN LỰC XUÂN LỘC</t>
  </si>
  <si>
    <t>GIÁM ĐỐC</t>
  </si>
  <si>
    <t>PHẠM QUANG VĨNH PHÚ</t>
  </si>
  <si>
    <t>TRẦN THỊ NGỌC THỌ</t>
  </si>
  <si>
    <t>Colume</t>
  </si>
  <si>
    <t>Sum</t>
  </si>
  <si>
    <t>Số trụ</t>
  </si>
  <si>
    <t xml:space="preserve">Kh.cách </t>
  </si>
  <si>
    <t xml:space="preserve">Cáp 24kV ACX 50mm2 </t>
  </si>
  <si>
    <t>ống nối dây AC 50</t>
  </si>
  <si>
    <t>Cáp CXV150mm2 - 24KV</t>
  </si>
  <si>
    <t>Đầu Cosse 150 (2 bulon)</t>
  </si>
  <si>
    <t>Cáp CXV 25 mm2 - 24KV</t>
  </si>
  <si>
    <t>Hình thức trụ HH</t>
  </si>
  <si>
    <t>Hình thức trụ TK</t>
  </si>
  <si>
    <t>Phần trụ</t>
  </si>
  <si>
    <t>Móng néo</t>
  </si>
  <si>
    <t>Tiếp địa lặp lại XDM (trụ 12m)</t>
  </si>
  <si>
    <t>Tiếp địa lặp lại hiện hữu</t>
  </si>
  <si>
    <t>Tiếp địa trụ LBS khí + TBA</t>
  </si>
  <si>
    <t>Loại xà</t>
  </si>
  <si>
    <t>Bộ sứ đứng</t>
  </si>
  <si>
    <t>Chuỗi Polymer lắp vào xà</t>
  </si>
  <si>
    <t xml:space="preserve">Chuỗi Polymer lắp vào trụ CĐT </t>
  </si>
  <si>
    <t>Giáp níu cỡ dây50mm2</t>
  </si>
  <si>
    <t>Giáp níu cỡ dây 185mm2</t>
  </si>
  <si>
    <t>Bộ dừng trung hoà</t>
  </si>
  <si>
    <t>Bộ đỡ dây T.H</t>
  </si>
  <si>
    <t xml:space="preserve">Chụp Kẹp quai </t>
  </si>
  <si>
    <t>Hotline 4/0</t>
  </si>
  <si>
    <t>Kẹp ép cỡ 50mm2</t>
  </si>
  <si>
    <t>Kẹp ép cỡ 95mm2</t>
  </si>
  <si>
    <t>Kẹp ép cỡ 120mm2</t>
  </si>
  <si>
    <t>Kẹp ép cỡ 185mm2</t>
  </si>
  <si>
    <t>Dây cổ sứ dây 185</t>
  </si>
  <si>
    <t>Dây đầu sứ dây 185</t>
  </si>
  <si>
    <t xml:space="preserve">Bu long móc 16x300 </t>
  </si>
  <si>
    <t>Bu long 16x300 bắt rack</t>
  </si>
  <si>
    <t>Bảng độ cao băng đường</t>
  </si>
  <si>
    <t>Ghip 95(70)/35 2 bulon</t>
  </si>
  <si>
    <t>Ong co nhiệt F95/25 (m)</t>
  </si>
  <si>
    <t xml:space="preserve">PHẦN VẬT TƯ HiỆN HỮU THÁO THU HỒI </t>
  </si>
  <si>
    <t>PHẦN LẮP</t>
  </si>
  <si>
    <t>Bulon 16x200 thu hồi</t>
  </si>
  <si>
    <t>Bulon móc 16x200 thu hồi</t>
  </si>
  <si>
    <t>Kẹp dừng 3U thu hồi</t>
  </si>
  <si>
    <t>GHI CHÚ</t>
  </si>
  <si>
    <t>Đào móng</t>
  </si>
  <si>
    <t>Trồng trụ, bê tông, đà cản, neo, lắp xà,sứ trụ mới</t>
  </si>
  <si>
    <t>Kéo dây, đà sứ trụ cũ</t>
  </si>
  <si>
    <t>Trồng trụ</t>
  </si>
  <si>
    <t>Xà, sứ</t>
  </si>
  <si>
    <t>Kéo dây</t>
  </si>
  <si>
    <t>Đổ bê tông</t>
  </si>
  <si>
    <t>Di dời TBA</t>
  </si>
  <si>
    <t>BTLT 12HH</t>
  </si>
  <si>
    <t>ke399</t>
  </si>
  <si>
    <t>Nhổ trụ 7,5m</t>
  </si>
  <si>
    <t>Tháo X-2,2</t>
  </si>
  <si>
    <t>Tháo kẹp dừng ABC</t>
  </si>
  <si>
    <t>Tháo hộp Kẹp treo ABC</t>
  </si>
  <si>
    <t>Tháo bộ dừng trung hòa</t>
  </si>
  <si>
    <t>Lắp kẹp dừng ABC</t>
  </si>
  <si>
    <t>Lắp Kẹp treo ABC</t>
  </si>
  <si>
    <t>Lắp bộ dừng trung hòa</t>
  </si>
  <si>
    <t>2DT</t>
  </si>
  <si>
    <t>RECLOSER</t>
  </si>
  <si>
    <t>IG</t>
  </si>
  <si>
    <t>Tụ bù</t>
  </si>
  <si>
    <t>TBA</t>
  </si>
  <si>
    <t>Thay trụ</t>
  </si>
  <si>
    <t>I-DT</t>
  </si>
  <si>
    <t>NR 1P</t>
  </si>
  <si>
    <t>110b</t>
  </si>
  <si>
    <t>NR 3P</t>
  </si>
  <si>
    <t>Dời</t>
  </si>
  <si>
    <t>IDT</t>
  </si>
  <si>
    <t>NR 1P+TBA</t>
  </si>
  <si>
    <t>F</t>
  </si>
  <si>
    <t>NR3P</t>
  </si>
  <si>
    <t>3DT</t>
  </si>
  <si>
    <t>Tbu</t>
  </si>
  <si>
    <t>Dự toán</t>
  </si>
  <si>
    <t>CỘNG</t>
  </si>
  <si>
    <t>r</t>
  </si>
  <si>
    <t>CỘNG HOÀ XÃ HỘI CHỦ NGHĨA VIỆT NAM</t>
  </si>
  <si>
    <t>Độc Lập - Tự Do - Hạnh Phúc</t>
  </si>
  <si>
    <t>BÁO CÁO TIẾN ĐỘ THỰC HIỆN THI CÔNG XÂY DỰNG CÔNG TRÌNH</t>
  </si>
  <si>
    <t>Đơn vị Thi công</t>
  </si>
  <si>
    <t>Ngày khởi công: 23/8/2019</t>
  </si>
  <si>
    <t>Ngày hoàn thành: 30/11/2019</t>
  </si>
  <si>
    <t>Thời gian thi công đến ngày báo cáo:</t>
  </si>
  <si>
    <t>ngày</t>
  </si>
  <si>
    <t>Nội dung công việc chính</t>
  </si>
  <si>
    <t>Khối lượng theo hợp đồng</t>
  </si>
  <si>
    <t>Khối lượng theo thực tế</t>
  </si>
  <si>
    <t>Khối lượng đăng ký thực hiện trong tuần</t>
  </si>
  <si>
    <t>Khối lượng thực hiện trong tuần</t>
  </si>
  <si>
    <t>Luỹ kế từ khi khởi công đến ngày báo cáo</t>
  </si>
  <si>
    <t>Chi chú</t>
  </si>
  <si>
    <t>Báo cáo</t>
  </si>
  <si>
    <t>KL</t>
  </si>
  <si>
    <t>Tlệ %</t>
  </si>
  <si>
    <t>Thi công</t>
  </si>
  <si>
    <t>23/8-05/10</t>
  </si>
  <si>
    <t>Khôi lượng thực hiện trong tuần</t>
  </si>
  <si>
    <t>Phóng tuyến phân bố trụ</t>
  </si>
  <si>
    <t>Vị trí</t>
  </si>
  <si>
    <t>Đào lổ trụ M12a</t>
  </si>
  <si>
    <t>Đào lổ trụ M12-BT đôi</t>
  </si>
  <si>
    <t>Đào lổ neo chằng xuống</t>
  </si>
  <si>
    <t>Trồng trụ BTLT12m</t>
  </si>
  <si>
    <t>Trồng trụ BTLT12m Đôi</t>
  </si>
  <si>
    <t>Trồng trụ BTLT14m</t>
  </si>
  <si>
    <t>Đổ bê tông trụ</t>
  </si>
  <si>
    <t>Lắp đặt móng đà cản M12a</t>
  </si>
  <si>
    <t>11</t>
  </si>
  <si>
    <t>Lắp sứ đứng</t>
  </si>
  <si>
    <t>Lắp sứ chuỗi</t>
  </si>
  <si>
    <t>Thay dây</t>
  </si>
  <si>
    <t>Tháo lắp trạm biến áp 1P - 75KVA</t>
  </si>
  <si>
    <t xml:space="preserve">Trạm </t>
  </si>
  <si>
    <t>17</t>
  </si>
  <si>
    <t>Tháo lắp trạm biến áp 1P - 100KVA</t>
  </si>
  <si>
    <t>Khối lượng thực hiện tuần tới :</t>
  </si>
  <si>
    <t xml:space="preserve">Dự toán </t>
  </si>
  <si>
    <t>Thực tế</t>
  </si>
  <si>
    <t>Khối lượng đăng ký</t>
  </si>
  <si>
    <t>Tỉ lệ so với dự toán</t>
  </si>
  <si>
    <t>KL
đăng ký</t>
  </si>
  <si>
    <t>Luỹ kế dự kiến</t>
  </si>
  <si>
    <t>Nhổ trụ 12m + sang dây hạ thế</t>
  </si>
  <si>
    <t>Nhổ trụ 8,4m + sang dây hạ thế</t>
  </si>
  <si>
    <t xml:space="preserve"> - Khối lượng thi công của phần xây lắp mới đã hoàn thành, chỉ còn khối lượng thu hồi chưa thực hiện xong.</t>
  </si>
  <si>
    <t xml:space="preserve"> - Khối lượng đăng ký có thể không thực hiện được do chờ duyệt lịch cắt điện.</t>
  </si>
  <si>
    <t xml:space="preserve"> - Không đăng ký khối lượng thực hiện tuần tới do chờ lịch cắt điện.</t>
  </si>
  <si>
    <t>Ghi chú:  - Cắt điện thi công ngày 19/10/2019 thay dây trung thế từ trụ 089A đến trụ 120A.</t>
  </si>
  <si>
    <t xml:space="preserve">               - Cắt điện thi công ngày 27/10/2019 thay dây trung thế từ trụ 142A đến trụ 174.</t>
  </si>
  <si>
    <t>ĐỘI TRƯỞNG THI CÔNG</t>
  </si>
  <si>
    <t>GIÁM SÁT B</t>
  </si>
  <si>
    <t>GIÁM SÁT A</t>
  </si>
  <si>
    <t>BẢNG CHI TIẾT KHỐI LƯỢNG XÂY LẮP HOÀN THÀNH</t>
  </si>
  <si>
    <t>MÃ</t>
  </si>
  <si>
    <t>KHỐI</t>
  </si>
  <si>
    <t>DANH MỤC</t>
  </si>
  <si>
    <t>ĐƠN VỊ</t>
  </si>
  <si>
    <t>KHỐI LƯỢNG</t>
  </si>
  <si>
    <t>A/B</t>
  </si>
  <si>
    <t>Phát sinh</t>
  </si>
  <si>
    <t>Lí do PS</t>
  </si>
  <si>
    <t>LƯỢNG</t>
  </si>
  <si>
    <t>HỢP ĐỒNG</t>
  </si>
  <si>
    <t>THI CÔNG</t>
  </si>
  <si>
    <t>PS TĂNG</t>
  </si>
  <si>
    <t>PS GIẢM</t>
  </si>
  <si>
    <t>PS</t>
  </si>
  <si>
    <t>A cấp</t>
  </si>
  <si>
    <t>Phần móng và tiếp địa</t>
  </si>
  <si>
    <t>Móng trụ bê tông 12m M12</t>
  </si>
  <si>
    <t>X</t>
  </si>
  <si>
    <t>AB.13112</t>
  </si>
  <si>
    <t>Móng trụ bê tông 12m có đà cản M12a</t>
  </si>
  <si>
    <t>Đo đất móng cột, trụ, hố kiểm tra rộng &gt;1m, su &gt;1m, đất cấp 3 bằng thủ công</t>
  </si>
  <si>
    <t>Móng bê tông trụ 14m M14a</t>
  </si>
  <si>
    <t>Dự toán tính dư tại trụ 112, 129, 142</t>
  </si>
  <si>
    <t>Dự toán tính dư tại trụ 170</t>
  </si>
  <si>
    <t>Giảm tại trụ 122A</t>
  </si>
  <si>
    <t>Phần xà, néo</t>
  </si>
  <si>
    <t>Dự toán tính dư tại trụ 129 (giảm 1 bộ B cấp)</t>
  </si>
  <si>
    <t>B16550v</t>
  </si>
  <si>
    <t>Thay đổi hình thức trụ I thành IG trụ 171A do người dân không cho trồng trong đất cá nhân</t>
  </si>
  <si>
    <t>Thay đổi hình thức trụ IG thành I trụ 167</t>
  </si>
  <si>
    <t>Bộ chống chằng hẹp D60/50x1500+2BL12x40+BL16x250/80</t>
  </si>
  <si>
    <t>Giảm tại trụ 171 và chuyển thành chằng phân giác</t>
  </si>
  <si>
    <t>Ty neo 18x2400</t>
  </si>
  <si>
    <t>b</t>
  </si>
  <si>
    <t>Phân trung thế 3 pha XD mới 1 mạch</t>
  </si>
  <si>
    <t>Sai số đo thực tế và dự toán</t>
  </si>
  <si>
    <t>Phát sinh tại trạm Trường THPT Xuân Thọ</t>
  </si>
  <si>
    <t>Dự toán tính thiếu khi dừng dây nguội hạ thế thu hồi</t>
  </si>
  <si>
    <t>Dự toán tính dư 04 bộ tại trụ 136A, 174A và thay đổi theo hình thức trụ</t>
  </si>
  <si>
    <t>Dự toán tính dư</t>
  </si>
  <si>
    <t xml:space="preserve">Sứ treo polymer 24kV - 70N </t>
  </si>
  <si>
    <t>VII</t>
  </si>
  <si>
    <t>Đếm</t>
  </si>
  <si>
    <t>Cộng</t>
  </si>
  <si>
    <t>CỘNG TBA</t>
  </si>
  <si>
    <t>CỘNG DZ</t>
  </si>
  <si>
    <t>KT</t>
  </si>
  <si>
    <t>d22B</t>
  </si>
  <si>
    <t>t81B</t>
  </si>
  <si>
    <t>Số phiếu</t>
  </si>
  <si>
    <t>Chứng từ</t>
  </si>
  <si>
    <t>Ngày viết</t>
  </si>
  <si>
    <t>Kho nhập</t>
  </si>
  <si>
    <t>Diễn giải</t>
  </si>
  <si>
    <t>Mã vật tư</t>
  </si>
  <si>
    <t>Nơi sản xuất</t>
  </si>
  <si>
    <t>Chất lượng</t>
  </si>
  <si>
    <t>Lô</t>
  </si>
  <si>
    <t>Nợ</t>
  </si>
  <si>
    <t>Có</t>
  </si>
  <si>
    <t>Đvt</t>
  </si>
  <si>
    <t>Sốlượng</t>
  </si>
  <si>
    <t>Đơngiá</t>
  </si>
  <si>
    <t xml:space="preserve">Ngày </t>
  </si>
  <si>
    <t>07.PV3.53.0005</t>
  </si>
  <si>
    <t>Cấp VT PV thi công ĐTXD CT: NC ĐDTT từ Recloser X.Bắc đến LBS khí C.Biến (PL 870 ngày 17.6.2019- cty TNHH Thu Lộc)</t>
  </si>
  <si>
    <t>t14</t>
  </si>
  <si>
    <t>3.02.20.146.VIE.00.000</t>
  </si>
  <si>
    <t>Trụ BTLT DUL 14m-650kgf</t>
  </si>
  <si>
    <t>Vietnam</t>
  </si>
  <si>
    <t>Hàng mới</t>
  </si>
  <si>
    <t>PV3-0004</t>
  </si>
  <si>
    <t>125 400 000</t>
  </si>
  <si>
    <t>t12540</t>
  </si>
  <si>
    <t>3.02.20.125.VIE.00.000</t>
  </si>
  <si>
    <t>Trụ BTLT dự ứng lực 12m - 540kgf</t>
  </si>
  <si>
    <t>PV3-0005</t>
  </si>
  <si>
    <t>567 360 000</t>
  </si>
  <si>
    <t>07.PV3.53.0006</t>
  </si>
  <si>
    <t>Cấp VT PV thi công ĐTXD CT: NC ĐDTT từ Recloser X.Bắc đến LBS khí C.Biến (PL 870 ngày 17.6.2019- cty TNHH Thu Lộc- lưu 07.PV3.53.005)</t>
  </si>
  <si>
    <t>c5/8</t>
  </si>
  <si>
    <t>2.50.05.509.VIE.00.000</t>
  </si>
  <si>
    <t>Cáp thép chằng 5/8"</t>
  </si>
  <si>
    <t>1 709 232</t>
  </si>
  <si>
    <t>2.50.05.508.VIE.00.000</t>
  </si>
  <si>
    <t>PV3-0003</t>
  </si>
  <si>
    <t>2 227 415</t>
  </si>
  <si>
    <t>3.15.96.185.VIE.00.000</t>
  </si>
  <si>
    <t>Cáp nhôm bọc lõi thép 24kV ACX(ACR) 185mm2</t>
  </si>
  <si>
    <t>PV3-0001</t>
  </si>
  <si>
    <t>36 729 231</t>
  </si>
  <si>
    <t>3.02.80.012.VIE.00.000</t>
  </si>
  <si>
    <t>Đà cản 1,2m</t>
  </si>
  <si>
    <t>PV3-0011</t>
  </si>
  <si>
    <t>1 866 891</t>
  </si>
  <si>
    <t>ac120</t>
  </si>
  <si>
    <t>3.15.28.120.VIE.00.000</t>
  </si>
  <si>
    <t>Cáp nhôm trần lõi thép AC 120/19mm2</t>
  </si>
  <si>
    <t>16 971 351</t>
  </si>
  <si>
    <t>3.15.62.216.VIE.00.000</t>
  </si>
  <si>
    <t>Cáp duplex DuAV 2x16mm2</t>
  </si>
  <si>
    <t>2 329 258</t>
  </si>
  <si>
    <t>3.15.96.050.VIE.00.000</t>
  </si>
  <si>
    <t>Cáp nhôm bọc lõi thép 24KV ACX(ACR) 50mm2</t>
  </si>
  <si>
    <t>PV3-0009</t>
  </si>
  <si>
    <t>5 133 576</t>
  </si>
  <si>
    <t>sn</t>
  </si>
  <si>
    <t>3.10.08.005.VIE.00.000</t>
  </si>
  <si>
    <t>Sứ chằng trung thế</t>
  </si>
  <si>
    <t>PV3-0008</t>
  </si>
  <si>
    <t>868 372</t>
  </si>
  <si>
    <t>3.02.80.015.VIE.00.000</t>
  </si>
  <si>
    <t>Đà cản 1.5m</t>
  </si>
  <si>
    <t>5 736 364</t>
  </si>
  <si>
    <t>07.PV3.53.0007</t>
  </si>
  <si>
    <t>Cấp VT PV thi công ĐTXD CT: NC ĐDTT từ Recloser X.Bắc đến LBS khí C.Biến (PL 870 ngày 17.6.2019- cty TNHH Thu Lộc- lưu 07.PV3.53.05)</t>
  </si>
  <si>
    <t>PV3-0002</t>
  </si>
  <si>
    <t>6 300 000</t>
  </si>
  <si>
    <t>PV3-0010</t>
  </si>
  <si>
    <t>11 220 000</t>
  </si>
  <si>
    <t>07.PV3.53.0016</t>
  </si>
  <si>
    <t>Cấp VT PV thi công ĐTXD CT: NC ĐDTT từ Recloser X.Bắc đến LBS khí C.Biến (PL 870 ngày 17.6.2019- cty TNHH Thu Lộc- lưu 03.PV3.53.005)</t>
  </si>
  <si>
    <t>3.06.30.713.VIE.00.000</t>
  </si>
  <si>
    <t>Đà sắt L75x8x2200MM (4ốp)</t>
  </si>
  <si>
    <t>17 160 000</t>
  </si>
  <si>
    <t>ltd6</t>
  </si>
  <si>
    <t>3.42.26.630.VIE.00.000</t>
  </si>
  <si>
    <t>LTD 24KV 630A</t>
  </si>
  <si>
    <t>6 819 000</t>
  </si>
  <si>
    <t>3.06.40.115.VIE.00.000</t>
  </si>
  <si>
    <t>Thanh chống L50x50x5 - 1150mm</t>
  </si>
  <si>
    <t>23 829 000</t>
  </si>
  <si>
    <t>3.06.40.593.VIE.00.000</t>
  </si>
  <si>
    <t>Thanh chống L50x50x5 - 810MM</t>
  </si>
  <si>
    <t>5 200 000</t>
  </si>
  <si>
    <t>3.06.20.072.VIE.00.000</t>
  </si>
  <si>
    <t>Đà sắt L75x75x8 - 2000mm (3 ốp)</t>
  </si>
  <si>
    <t>Cây</t>
  </si>
  <si>
    <t>97 528 000</t>
  </si>
  <si>
    <t>07.PV3.53.0018</t>
  </si>
  <si>
    <t>Cấp VT PV thi công ĐTXD CT: NC ĐDTT từ Recloser X.Bắc đến LBS khí C.Biến (PL 870 ngày 17.6.2019- cty TNHH Thu Lộc- lưu 03.PV3.53.005+16)</t>
  </si>
  <si>
    <t>sd</t>
  </si>
  <si>
    <t>3.10.86.025.VIE.00.000</t>
  </si>
  <si>
    <t>Sứ đứng 24kV (bọc chì)</t>
  </si>
  <si>
    <t>PV3-0014</t>
  </si>
  <si>
    <t>117 018 000</t>
  </si>
  <si>
    <t>396 000</t>
  </si>
  <si>
    <t>3.10.08.004.VIE.00.000</t>
  </si>
  <si>
    <t>PV3-0012</t>
  </si>
  <si>
    <t>3 300 000</t>
  </si>
  <si>
    <t>3.10.88.001.KOR.00.000</t>
  </si>
  <si>
    <t>Sứ treo 24kV polymer</t>
  </si>
  <si>
    <t>Korea, South</t>
  </si>
  <si>
    <t>21 855 000</t>
  </si>
  <si>
    <t>csd</t>
  </si>
  <si>
    <t>3.10.92.028.VIE.00.000</t>
  </si>
  <si>
    <t>Ty sứ đứng 24KV 20mm bọc chì</t>
  </si>
  <si>
    <t>39 006 000</t>
  </si>
  <si>
    <t>07.PV3.53.0028</t>
  </si>
  <si>
    <t>Cấp VT PV thi công ĐTXD CT: NC ĐDTT từ Recloser X.Bắc đến LBS khí C.Biến (PL 870 ngày 17.6.2019- cty TNHH Thu Lộc- lưu 03.PV3.53.005+16+18)</t>
  </si>
  <si>
    <t>191 064 720</t>
  </si>
  <si>
    <t>07.PV3.53.0022</t>
  </si>
  <si>
    <t>3.15.25.025.VIE.00.000</t>
  </si>
  <si>
    <t>Cáp đồng trần xoắn C25mm2</t>
  </si>
  <si>
    <t>13 834 800</t>
  </si>
  <si>
    <t>3.15.82.150.VIE.00.000</t>
  </si>
  <si>
    <t>Cáp đồng bọc 24KV CX(CR) 150mm2</t>
  </si>
  <si>
    <t>11 531 760</t>
  </si>
  <si>
    <t>1 904 849 130</t>
  </si>
  <si>
    <t>xlpe25</t>
  </si>
  <si>
    <t>3.15.82.525.VIE.00.000</t>
  </si>
  <si>
    <t>Cáp Cu/XLPE/PVC 24KV 25MM2</t>
  </si>
  <si>
    <t>5 143 620</t>
  </si>
  <si>
    <t xml:space="preserve">Tên và chủng loại vật tư </t>
  </si>
  <si>
    <t xml:space="preserve">Số lượng </t>
  </si>
  <si>
    <r>
      <rPr>
        <b/>
        <sz val="12"/>
        <rFont val="Times New Roman"/>
        <family val="1"/>
      </rPr>
      <t xml:space="preserve">Giấy chứng nhận xuất xứ hàng hoá
</t>
    </r>
    <r>
      <rPr>
        <i/>
        <sz val="12"/>
        <rFont val="Times New Roman"/>
        <family val="1"/>
      </rPr>
      <t>(Nhà SX giao cho ĐVTC)</t>
    </r>
  </si>
  <si>
    <t>Phiếu thử nghiệm xuất xưởng</t>
  </si>
  <si>
    <t>Phiếu thử nghiệm của QUATEST</t>
  </si>
  <si>
    <t xml:space="preserve">Kết luận </t>
  </si>
  <si>
    <t>số BB</t>
  </si>
  <si>
    <t>Ngày NT</t>
  </si>
  <si>
    <t xml:space="preserve">Số </t>
  </si>
  <si>
    <t xml:space="preserve">       </t>
  </si>
  <si>
    <t>TTT-276KCS0715/03</t>
  </si>
  <si>
    <t>01.2016/BBXX/DTA-TL</t>
  </si>
  <si>
    <t>nt</t>
  </si>
  <si>
    <t>GIÁM SÁT KỸ THUẬT</t>
  </si>
  <si>
    <t>GIÁM SÁT THI CÔNG</t>
  </si>
  <si>
    <t>Phiếu thử nghiệm của QUATEST ,
PXCĐ Cty ĐL Đồng Nai</t>
  </si>
  <si>
    <t>BẢNG CHI TIẾT QUYẾT TOÁN KHỐI LƯỢNG VẬT TƯ A CẤP</t>
  </si>
  <si>
    <t>Stt</t>
  </si>
  <si>
    <t>Mô tả công việc</t>
  </si>
  <si>
    <t>Đơn
 vị tính</t>
  </si>
  <si>
    <t xml:space="preserve">Khối lượng </t>
  </si>
  <si>
    <t>Phiếu xuất</t>
  </si>
  <si>
    <t>Phiếu nhập</t>
  </si>
  <si>
    <t>Đơn giá</t>
  </si>
  <si>
    <t>Ghi Chú</t>
  </si>
  <si>
    <t>Dự 
toán</t>
  </si>
  <si>
    <t>Thực
 lãnh</t>
  </si>
  <si>
    <t>Thi 
công</t>
  </si>
  <si>
    <t>Ngày lập</t>
  </si>
  <si>
    <t>KL. Thừa</t>
  </si>
  <si>
    <t>Quyết toán</t>
  </si>
  <si>
    <t>Nhập thừa</t>
  </si>
  <si>
    <t>Tỉ trọng 0.454kg/m</t>
  </si>
  <si>
    <t>B cấp 02 thanh</t>
  </si>
  <si>
    <t>B cấp 04 thanh</t>
  </si>
  <si>
    <t>ĐƠN VỊ GIÁM SÁT</t>
  </si>
  <si>
    <t>ĐƠN VỊ THI CÔNG</t>
  </si>
  <si>
    <t>Nguyễn Thành Long</t>
  </si>
  <si>
    <t>CÔNG TY CPKT-TM &amp;TV</t>
  </si>
  <si>
    <t>THIÊN PHÚ</t>
  </si>
  <si>
    <t>CỘNG HÒA XÃ HỘI CHỦ NGHĨA VIỆT NAM</t>
  </si>
  <si>
    <t>Độc lập – Tự do – Hạnh phúc</t>
  </si>
  <si>
    <t>Xuân Lộc, ngày       tháng      năm 2019</t>
  </si>
  <si>
    <t>PHIẾU ĐỀ NGHỊ NHẬP VẬT TƯ THỪA</t>
  </si>
  <si>
    <t xml:space="preserve">                                         Kính gửi: </t>
  </si>
  <si>
    <t xml:space="preserve">                                                           - Giám Đốc Điện Lực Xuân Lộc;</t>
  </si>
  <si>
    <t xml:space="preserve">                                                           - Phòng KH-KT.</t>
  </si>
  <si>
    <t xml:space="preserve">        Công ty TNHH Thu Lộc đề nghị Giám đốc Điện lực Xuân Lộc, Phòng KH-KT nhập vật tư mới còn thừa sau khi thi công công trình với khối lượng như sau:</t>
  </si>
  <si>
    <t>Hạng mục – quy cách</t>
  </si>
  <si>
    <t>K.lượng</t>
  </si>
  <si>
    <t>Thành tiền nhập thừa</t>
  </si>
  <si>
    <t>Số phiếu tham chiếu</t>
  </si>
  <si>
    <t>Ngày xuất</t>
  </si>
  <si>
    <t>1T12540</t>
  </si>
  <si>
    <t>1SD</t>
  </si>
  <si>
    <t>1CSD</t>
  </si>
  <si>
    <t>1Stply</t>
  </si>
  <si>
    <t>1soc</t>
  </si>
  <si>
    <t>1m25</t>
  </si>
  <si>
    <t>2C5/8</t>
  </si>
  <si>
    <t>1ACX50</t>
  </si>
  <si>
    <t>2d12</t>
  </si>
  <si>
    <t>1t115</t>
  </si>
  <si>
    <t>2SN</t>
  </si>
  <si>
    <t>Tổng cộng</t>
  </si>
  <si>
    <t>BẢNG KÊ KHỐI LƯỢNG PHÁT SINH TĂNG TRONG THẦU</t>
  </si>
  <si>
    <t>thành tiền</t>
  </si>
  <si>
    <t>Khối lượng hợp đồng</t>
  </si>
  <si>
    <t>Khối lượng thực hiện</t>
  </si>
  <si>
    <t>Phát sinh tăng</t>
  </si>
  <si>
    <t>PHẦN VẬT TƯ A CẤP</t>
  </si>
  <si>
    <t>PHẦN VẬT TƯ B CẤP VÀ NHÂN CÔNG</t>
  </si>
  <si>
    <t xml:space="preserve">  GIÁM SÁT B</t>
  </si>
  <si>
    <t>BẢNG DỰ TOÁN PHÁT SINH TĂNG TRONG THẦU</t>
  </si>
  <si>
    <t>BẢNG KÊ KHỐI LƯỢNG PHÁT SINH GIẢM TRONG THẦU</t>
  </si>
  <si>
    <t>Phát sinh Giảm</t>
  </si>
  <si>
    <t>BẢNG DỰ TOÁN PHÁT SINH GIẢM TRONG THẦU</t>
  </si>
  <si>
    <t xml:space="preserve">BẢNG TỔNG HỢP GIÁ TRỊ PHÁT SINH </t>
  </si>
  <si>
    <t>Hạng mục</t>
  </si>
  <si>
    <t>Cách tính</t>
  </si>
  <si>
    <t>Thế VAT</t>
  </si>
  <si>
    <t>Giá trị phát sinh tăng</t>
  </si>
  <si>
    <t>1.1</t>
  </si>
  <si>
    <t>Phần vật tư A cấp</t>
  </si>
  <si>
    <t>Bảng chiết tính</t>
  </si>
  <si>
    <t>1.2</t>
  </si>
  <si>
    <t>Phần vật tư B cấp và nhân công</t>
  </si>
  <si>
    <t>Giá trị phát sinh giảm</t>
  </si>
  <si>
    <t>2.1</t>
  </si>
  <si>
    <t>2.2</t>
  </si>
  <si>
    <t>TỔNG GIÁ TRỊ PHÁT SINH</t>
  </si>
  <si>
    <t xml:space="preserve">   </t>
  </si>
  <si>
    <r>
      <rPr>
        <b/>
        <sz val="13"/>
        <rFont val="Times New Roman"/>
        <family val="1"/>
      </rPr>
      <t xml:space="preserve">Độc lập - Tự do – Hạnh phúc
</t>
    </r>
    <r>
      <rPr>
        <b/>
        <vertAlign val="superscript"/>
        <sz val="13"/>
        <rFont val="Times New Roman"/>
        <family val="1"/>
      </rPr>
      <t>______________________</t>
    </r>
  </si>
  <si>
    <t>BIÊN BẢN 
XỬ LÝ PHÁT SINH KHỐI LƯỢNG CÔNG TRÌNH</t>
  </si>
  <si>
    <t>____________________________________________</t>
  </si>
  <si>
    <t xml:space="preserve">            I. Thành phần tham dự: </t>
  </si>
  <si>
    <t xml:space="preserve"> Ông: Phạm Quang Vĩnh Phú</t>
  </si>
  <si>
    <t>Chức vụ: Giám đốc</t>
  </si>
  <si>
    <t xml:space="preserve"> Ông: Nguyễn Văn Chí</t>
  </si>
  <si>
    <t>Chức vụ: CBKT</t>
  </si>
  <si>
    <t xml:space="preserve"> Ông: Trần Văn Hà</t>
  </si>
  <si>
    <r>
      <rPr>
        <b/>
        <sz val="13"/>
        <rFont val="Times New Roman"/>
        <family val="1"/>
      </rPr>
      <t>2/</t>
    </r>
    <r>
      <rPr>
        <b/>
        <sz val="7"/>
        <rFont val="Times New Roman"/>
        <family val="1"/>
      </rPr>
      <t> </t>
    </r>
    <r>
      <rPr>
        <b/>
        <sz val="13"/>
        <rFont val="Times New Roman"/>
        <family val="1"/>
      </rPr>
      <t>Đại diện Đơn vị thi công: Công ty TNHH Thu Lộc</t>
    </r>
  </si>
  <si>
    <t>Bà: Trần Thị Ngọc Thọ</t>
  </si>
  <si>
    <t xml:space="preserve">Ông: </t>
  </si>
  <si>
    <t>Chức vụ: Giám sát chính</t>
  </si>
  <si>
    <t xml:space="preserve"> Ông: </t>
  </si>
  <si>
    <t xml:space="preserve"> Ông:</t>
  </si>
  <si>
    <t xml:space="preserve">Chức vụ: </t>
  </si>
  <si>
    <r>
      <rPr>
        <b/>
        <sz val="13"/>
        <rFont val="Times New Roman"/>
        <family val="1"/>
      </rPr>
      <t xml:space="preserve">           </t>
    </r>
    <r>
      <rPr>
        <b/>
        <u/>
        <sz val="13"/>
        <rFont val="Times New Roman"/>
        <family val="1"/>
      </rPr>
      <t xml:space="preserve">II. Nội dung: </t>
    </r>
  </si>
  <si>
    <t xml:space="preserve">           Sau khi kiểm tra thực tế tình trạng tại hiện trường công trình, các bên liên quan kiến nghị chủ đầu tư cho phát sinh tăng và giảm khối lượng công trình như sau:</t>
  </si>
  <si>
    <t>Khối lượng tăng</t>
  </si>
  <si>
    <t>Khối lượng giảm</t>
  </si>
  <si>
    <t>ĐƠN VỊ QLDA</t>
  </si>
  <si>
    <t>ĐƠN VỊ THIẾT KẾ</t>
  </si>
  <si>
    <t>CÔNG TY CP KỸ THUẬT TM VÀ DV</t>
  </si>
  <si>
    <t>TRUNG TÂM TƯ VẤN CÔNG</t>
  </si>
  <si>
    <t>NGHIỆP ĐỒNG NAI</t>
  </si>
  <si>
    <t xml:space="preserve"> - Thay đổi loại dây pha thu hồi từ AC95mm2 thành AC70mm2, dây nguội thu hồi từ AC70mm2 thành AC50mm2 do dự toán xác định không đúng thực tế.</t>
  </si>
  <si>
    <t xml:space="preserve"> - Thay đổi 01 hình thức trụ 167 từ trụ góc IG thành trụ đỡ I do trụ hiện hữu thực tế không góc.</t>
  </si>
  <si>
    <t xml:space="preserve"> - Thay đổi 01 hình thức trụ 171A từ trụ đỡ I thành trụ góc IG do trụ nằm sâu trong phần đất cá nhân nên không thi công được. Phải dời vị trí ra gần mép đường.</t>
  </si>
  <si>
    <t xml:space="preserve">           Ý kiến và đề xuất của các Đơn vị có liên quan : </t>
  </si>
  <si>
    <t xml:space="preserve">       Kiến nghị chủ đầu tư xem xét chấp nhận các phát sinh trên</t>
  </si>
  <si>
    <t xml:space="preserve">Ý kiến và đề xuất của Đại diện chủ đầu tư: </t>
  </si>
  <si>
    <t xml:space="preserve">        Đại diện các bên có liên quan, thống nhất nội dung như sau : </t>
  </si>
  <si>
    <t>Kiến nghị chủ đầu tư xem xét chấp nhận các phát sinh để có cơ sở lập hồ sơ phát sinh.</t>
  </si>
  <si>
    <t xml:space="preserve">         Biên bản kết thức vào lúc 16 giờ 00 cùng ngày, biên bản được lập thành 2 bản và có đọc lại cho các bên tham dự cùng nghe lại và xác nhận nội dung.</t>
  </si>
  <si>
    <t>Thành phần tham gia:</t>
  </si>
  <si>
    <t xml:space="preserve">BIÊN BẢN XÁC ĐỊNH KHỐI LƯỢNG VẬT TƯ THU </t>
  </si>
  <si>
    <t xml:space="preserve">HỒI TRƯỚC KHI THÁO GỠ KHỎI LƯỚI ĐIỆN </t>
  </si>
  <si>
    <t xml:space="preserve">         Công Trình: Nâng cấp đường dây trung thế từ recloser Xuân Bắc đến LBS khí Chế Biến tuyến 480 Xuân Bắc.</t>
  </si>
  <si>
    <t>THÀNH PHẦN XÁC ĐỊNH VẬT TƯ THU HỒI GỒM CÓ:</t>
  </si>
  <si>
    <t>1/ Chủ đầu tư: Điện lực Xuân Lộc:</t>
  </si>
  <si>
    <t>Ông:</t>
  </si>
  <si>
    <t>Phùng Tiến Nga</t>
  </si>
  <si>
    <t>Chức vụ:</t>
  </si>
  <si>
    <t>P.Giám đốc kỹ thuật</t>
  </si>
  <si>
    <t>Trần Quang Hoàng</t>
  </si>
  <si>
    <t>PTP. KH-KT</t>
  </si>
  <si>
    <t>Lương Thành Viên</t>
  </si>
  <si>
    <t>TP. TC-KT</t>
  </si>
  <si>
    <t>Trần Duy Khánh</t>
  </si>
  <si>
    <t>ĐT.Đội QLVH ĐD&amp;TBA</t>
  </si>
  <si>
    <t>Bà:</t>
  </si>
  <si>
    <t>Hồ Thị Túy Trúc</t>
  </si>
  <si>
    <t>TP. Tổng hợp</t>
  </si>
  <si>
    <t>Thái Thọ Nhơn</t>
  </si>
  <si>
    <t>PTP. TC-KT</t>
  </si>
  <si>
    <t>Lê Ngọc Thanh</t>
  </si>
  <si>
    <t>PTP. Tổng hợp</t>
  </si>
  <si>
    <t>Nguyễn Văn Chí</t>
  </si>
  <si>
    <t>CBKT</t>
  </si>
  <si>
    <t>Trần Văn Hà</t>
  </si>
  <si>
    <t>Trần Kim Lâm</t>
  </si>
  <si>
    <t>2/ Đơn vị thi công: Công ty TNHH Thu Lộc:</t>
  </si>
  <si>
    <t>Giám đốc</t>
  </si>
  <si>
    <t>Giám sát B</t>
  </si>
  <si>
    <t>3/ Đơn vị giám sát thi công: Trung tâm Khuyến công và Tư vấn PTCN tỉnh Đồng Nai</t>
  </si>
  <si>
    <t>P. Giám đốc</t>
  </si>
  <si>
    <t>Giám sát trưởng A</t>
  </si>
  <si>
    <t xml:space="preserve">              Đã tiến hành kiểm tra và xác nhận khối lượng vật tư thiết bị thu hồi sẽ tháo gỡ từ công trình trên với khối lượng như sau:</t>
  </si>
  <si>
    <t>Hạng mục - quy cách</t>
  </si>
  <si>
    <t>ĐVT</t>
  </si>
  <si>
    <t>Số lượng</t>
  </si>
  <si>
    <t>Tăng</t>
  </si>
  <si>
    <t>Giảm</t>
  </si>
  <si>
    <t>Sứ đứng</t>
  </si>
  <si>
    <t>Sứ</t>
  </si>
  <si>
    <t>Dự toán tính thiếu</t>
  </si>
  <si>
    <t>Chân sứ đỉnh</t>
  </si>
  <si>
    <t>b16250</t>
  </si>
  <si>
    <t>Bulon 16x250 bắt chân sứ đỉnh</t>
  </si>
  <si>
    <t>Dự toán 8 góc, 
76 đỡ. Thực tế 9 góc, 77 đỡ</t>
  </si>
  <si>
    <t>Bộ đỡ trung hòa</t>
  </si>
  <si>
    <t>DT tính dư tại trụ 174</t>
  </si>
  <si>
    <t>r1</t>
  </si>
  <si>
    <t>4.1</t>
  </si>
  <si>
    <t>Rack 1</t>
  </si>
  <si>
    <t>"</t>
  </si>
  <si>
    <t>4.2</t>
  </si>
  <si>
    <t>b16300</t>
  </si>
  <si>
    <t>4.3</t>
  </si>
  <si>
    <t>Bulong 16x300</t>
  </si>
  <si>
    <t>Bộ sứ treo thủy tinh (bộ 2 bát)</t>
  </si>
  <si>
    <t xml:space="preserve">  </t>
  </si>
  <si>
    <t>sttt</t>
  </si>
  <si>
    <t>5.1</t>
  </si>
  <si>
    <t>Sứ treo thủy tinh</t>
  </si>
  <si>
    <t>Bát</t>
  </si>
  <si>
    <t>mt</t>
  </si>
  <si>
    <t>5.2</t>
  </si>
  <si>
    <t>Có 1 vị trí dùng
lem yên ngựa</t>
  </si>
  <si>
    <t>5.3</t>
  </si>
  <si>
    <t>5.4</t>
  </si>
  <si>
    <t>Sứ treo Polymer</t>
  </si>
  <si>
    <t>DT tính dư tại trụ 148</t>
  </si>
  <si>
    <t>6.1</t>
  </si>
  <si>
    <t>6.2</t>
  </si>
  <si>
    <t>Sứ polymer</t>
  </si>
  <si>
    <t>6.3</t>
  </si>
  <si>
    <t>Kẹp dưừng 3 U</t>
  </si>
  <si>
    <t>Cáp AC95</t>
  </si>
  <si>
    <t>Mét</t>
  </si>
  <si>
    <t>ac70</t>
  </si>
  <si>
    <t>Cáp AC70</t>
  </si>
  <si>
    <t>ac50</t>
  </si>
  <si>
    <t>Cáp AC50</t>
  </si>
  <si>
    <t>X-16Đ</t>
  </si>
  <si>
    <t>Bộ đà 1,66m X-16Đ</t>
  </si>
  <si>
    <t>xa1660</t>
  </si>
  <si>
    <t>10.1</t>
  </si>
  <si>
    <t>tc810</t>
  </si>
  <si>
    <t>10.2</t>
  </si>
  <si>
    <t>Chống đà 810</t>
  </si>
  <si>
    <t>b1650</t>
  </si>
  <si>
    <t>10.3</t>
  </si>
  <si>
    <t>Bulong 16x50</t>
  </si>
  <si>
    <t>10.4</t>
  </si>
  <si>
    <t>Bulong 16x250</t>
  </si>
  <si>
    <t>10.5</t>
  </si>
  <si>
    <t>X-16K</t>
  </si>
  <si>
    <t>Bộ đà 1,66m X-16K</t>
  </si>
  <si>
    <t>Dự toán tính thiếu tại trụ 95</t>
  </si>
  <si>
    <t>11.1</t>
  </si>
  <si>
    <t>11.2</t>
  </si>
  <si>
    <t>11.3</t>
  </si>
  <si>
    <t>11.4</t>
  </si>
  <si>
    <t>11.5</t>
  </si>
  <si>
    <t>Bộ đà 2m X-2Đ</t>
  </si>
  <si>
    <t>Dự toán tính thiếu tại trụ 148</t>
  </si>
  <si>
    <t>12.1</t>
  </si>
  <si>
    <t>Đà 2m X-2Đ</t>
  </si>
  <si>
    <t>tc1150</t>
  </si>
  <si>
    <t>12.2</t>
  </si>
  <si>
    <t>Chống đà 1150</t>
  </si>
  <si>
    <t>12.3</t>
  </si>
  <si>
    <t>12.4</t>
  </si>
  <si>
    <t>12.5</t>
  </si>
  <si>
    <t>Bộ đà 2,2m X-2,2K</t>
  </si>
  <si>
    <t>Dự toán tính thiếu tại trụ 173</t>
  </si>
  <si>
    <t>13.1</t>
  </si>
  <si>
    <t>13.2</t>
  </si>
  <si>
    <t>13.3</t>
  </si>
  <si>
    <t>13.4</t>
  </si>
  <si>
    <t>13.5</t>
  </si>
  <si>
    <t>b16300v</t>
  </si>
  <si>
    <t>13.6</t>
  </si>
  <si>
    <t>Bulon 16x300 VRS</t>
  </si>
  <si>
    <t>cx12-b</t>
  </si>
  <si>
    <t>Tháo Bộ chằng xuống</t>
  </si>
  <si>
    <t>14.1</t>
  </si>
  <si>
    <t>Cáp thép 5/8""</t>
  </si>
  <si>
    <t>14.2</t>
  </si>
  <si>
    <t>k3b</t>
  </si>
  <si>
    <t>14.3</t>
  </si>
  <si>
    <t>Kẹp cáp 3 bulon</t>
  </si>
  <si>
    <t>bm16300</t>
  </si>
  <si>
    <t>14.4</t>
  </si>
  <si>
    <t>Bulon mắt 16x300</t>
  </si>
  <si>
    <t>cl12-b</t>
  </si>
  <si>
    <t>Tháo Bộ chằng lệch</t>
  </si>
  <si>
    <t>15.1</t>
  </si>
  <si>
    <t>15.2</t>
  </si>
  <si>
    <t>15.3</t>
  </si>
  <si>
    <t>15.4</t>
  </si>
  <si>
    <t>15.5</t>
  </si>
  <si>
    <t>t12</t>
  </si>
  <si>
    <t>Trụ BTLT 12m</t>
  </si>
  <si>
    <t>t84</t>
  </si>
  <si>
    <t>Trụ BTLT 8,4m</t>
  </si>
  <si>
    <t>18</t>
  </si>
  <si>
    <t>Cáp CXV XLPE 25mm2</t>
  </si>
  <si>
    <t>b16200</t>
  </si>
  <si>
    <t>Bulon 16x200</t>
  </si>
  <si>
    <t>Bulon móc 16x200</t>
  </si>
  <si>
    <t>21</t>
  </si>
  <si>
    <t>Kẹp dừng 3U</t>
  </si>
  <si>
    <t>x-com800</t>
  </si>
  <si>
    <t>22</t>
  </si>
  <si>
    <t>Bộ xà Composite 0,8m</t>
  </si>
  <si>
    <t>22.1</t>
  </si>
  <si>
    <t>22.2</t>
  </si>
  <si>
    <t>Thanh chống đà 710mm</t>
  </si>
  <si>
    <t>b1250</t>
  </si>
  <si>
    <t>22.3</t>
  </si>
  <si>
    <t>Bulon 12x50</t>
  </si>
  <si>
    <t>22.4</t>
  </si>
  <si>
    <t>Bulon 16x00</t>
  </si>
  <si>
    <t>b16400</t>
  </si>
  <si>
    <t>22.5</t>
  </si>
  <si>
    <t>Bulon 16x400</t>
  </si>
  <si>
    <t>23</t>
  </si>
  <si>
    <t>Bộ dừng trung hòa</t>
  </si>
  <si>
    <t>23.1</t>
  </si>
  <si>
    <t>Kẹp dửng 3U</t>
  </si>
  <si>
    <t>bmoc16300</t>
  </si>
  <si>
    <t>23.2</t>
  </si>
  <si>
    <t>Bulon móc 16x300</t>
  </si>
  <si>
    <t>gip</t>
  </si>
  <si>
    <t>Ghíp IPC</t>
  </si>
  <si>
    <t>kq2/0</t>
  </si>
  <si>
    <t>25</t>
  </si>
  <si>
    <t>Kẹp quai</t>
  </si>
  <si>
    <t>Thành phần hội đồng ký xác nhận:</t>
  </si>
  <si>
    <t xml:space="preserve"> - Trần Quang Hoàng</t>
  </si>
  <si>
    <t>………………</t>
  </si>
  <si>
    <t xml:space="preserve"> - Lương Thành Viên</t>
  </si>
  <si>
    <t xml:space="preserve"> - Trần Duy Khánh</t>
  </si>
  <si>
    <t xml:space="preserve"> - Hồ Thị Túy Trúc</t>
  </si>
  <si>
    <t xml:space="preserve"> - Thái Thọ Nhơn</t>
  </si>
  <si>
    <t xml:space="preserve"> - Lê Ngọc Thanh</t>
  </si>
  <si>
    <t>BIÊN BẢN XÁC ĐỊNH KHỐI LƯỢNG VẬT TƯ THU HỒI</t>
  </si>
  <si>
    <t>SAU KHI THÁO GỠ KHỎI LƯỚI ĐIỆN</t>
  </si>
  <si>
    <t>Tình trạng chất lượng</t>
  </si>
  <si>
    <t>Trước tháo gỡ</t>
  </si>
  <si>
    <t>Sau khi tháo gỡ</t>
  </si>
  <si>
    <t>Loại dây thực tế là AC70mm2</t>
  </si>
  <si>
    <t>Loại dây thực tế là AC50mm2</t>
  </si>
  <si>
    <t>Dự toán tính dư và thêm dây nguội thu hồi</t>
  </si>
  <si>
    <t>Có 06 trụ hạ thế không thu hồi</t>
  </si>
  <si>
    <t>Thực tế không thu hồi</t>
  </si>
  <si>
    <t>Bulon 16x300</t>
  </si>
  <si>
    <t>Bộ dửng trung hòa</t>
  </si>
  <si>
    <t>Lắp lại 2 bộ</t>
  </si>
  <si>
    <t>BIÊN BẢN XÁC ĐỊNH TỶ TRỌNG DÂY DẪN THU HỒI</t>
  </si>
  <si>
    <t xml:space="preserve">Thành phần xác định vật tư thu hồi gồm có: </t>
  </si>
  <si>
    <t xml:space="preserve">     Ông:</t>
  </si>
  <si>
    <t>Phạm Văn Mạnh</t>
  </si>
  <si>
    <t xml:space="preserve">     Bà:</t>
  </si>
  <si>
    <t>…………………………………………….</t>
  </si>
  <si>
    <t xml:space="preserve">      Đã cùng tiến hành xác định tỷ trọng dây dẫn thu hồi của công trình trên như sau:
           - Dụng cụ: cân đồng hồ 50kg.
           - Đo chiều dài dây dẫn bằng thước thép.
           - Chiều dài thử đối với cáp: 01 sợi dài 121.83m.</t>
  </si>
  <si>
    <t xml:space="preserve">       Khối lượng dây dẫn xác định tỷ trọng:</t>
  </si>
  <si>
    <t>Loại dây</t>
  </si>
  <si>
    <t>Khối lượng mẫu (kg)</t>
  </si>
  <si>
    <t>Tỷ trọng dây dẫn thu hồi thực tế (kg/m)</t>
  </si>
  <si>
    <t>Tỷ trọng dây dẫn thu hồi theo tiêu chuẩn (kg/m)</t>
  </si>
  <si>
    <r>
      <rPr>
        <sz val="13"/>
        <rFont val="Times New Roman"/>
        <family val="1"/>
      </rPr>
      <t>Cáp AC 70mm</t>
    </r>
    <r>
      <rPr>
        <vertAlign val="superscript"/>
        <sz val="13"/>
        <rFont val="Times New Roman"/>
        <family val="1"/>
      </rPr>
      <t>2</t>
    </r>
  </si>
  <si>
    <t xml:space="preserve">        Biên bản được lập thành 04 bản có giá trị như nhau, Điện lực Xuân Lộc giữ 02 bản, Đơn vị thi công giữ 02 bản làm cơ sở cho việc nhập VTTH sau này.</t>
  </si>
  <si>
    <t xml:space="preserve">         Thành phần hội đồng ký xác nhận: </t>
  </si>
  <si>
    <t>……………………..</t>
  </si>
  <si>
    <t>…………………………….</t>
  </si>
  <si>
    <t xml:space="preserve"> - Nguyễn Văn Chí</t>
  </si>
  <si>
    <t xml:space="preserve"> - Phạm Văn Mạnh</t>
  </si>
  <si>
    <t xml:space="preserve"> - Hoàng Như Hoàn</t>
  </si>
  <si>
    <t>BIÊN BẢN ĐÁNH GIÁ VẬT TƯ THU HỒI</t>
  </si>
  <si>
    <t xml:space="preserve">SAU KHI THÁO GỠ KHỎI LƯỚI ĐIỆN </t>
  </si>
  <si>
    <t>Hạng mục - quy cách vật tư</t>
  </si>
  <si>
    <t>Tỉ lệ % sử dụng</t>
  </si>
  <si>
    <t>Đơn giá (VNĐ )</t>
  </si>
  <si>
    <t>Tỷ trọng</t>
  </si>
  <si>
    <t>16.1</t>
  </si>
  <si>
    <t xml:space="preserve">CÔNG TY TNHH </t>
  </si>
  <si>
    <t>THU LỘC</t>
  </si>
  <si>
    <t>______</t>
  </si>
  <si>
    <t>_______________________</t>
  </si>
  <si>
    <t>BẢNG VẬT TƯ THU HỒI ĐỀ NGHỊ NHẬP KHO</t>
  </si>
  <si>
    <t xml:space="preserve">        Công ty TNHH Thu Lộc đề nghị Giám đốc Điện lực Xuân Lộc, Phòng KH-KT nhập vật tư thu hồi sau khi thi công công trình với khối lượng như sau:</t>
  </si>
  <si>
    <t>Hạng mục - quy cách cách vật tư</t>
  </si>
  <si>
    <t>Đơn giá nhập kho (VNĐ)</t>
  </si>
  <si>
    <t>Số văn bản</t>
  </si>
  <si>
    <t>Ngày văn bản</t>
  </si>
  <si>
    <t>Quy cách (kg/...)</t>
  </si>
  <si>
    <t>tt1</t>
  </si>
  <si>
    <t>tt2</t>
  </si>
  <si>
    <t>Bát LI bắt FCO</t>
  </si>
  <si>
    <t>Huân, 25/04/19</t>
  </si>
  <si>
    <t>~1,2 kg/cái</t>
  </si>
  <si>
    <t>~1,2*3568</t>
  </si>
  <si>
    <t>5.16.10.000.000.00.B10</t>
  </si>
  <si>
    <t>Bình ắc quy phế liệu</t>
  </si>
  <si>
    <t>nguy hại</t>
  </si>
  <si>
    <t>5.16.10.122.000.00.B10</t>
  </si>
  <si>
    <t>Block máy lạnh</t>
  </si>
  <si>
    <t>sắt vụn</t>
  </si>
  <si>
    <t>Bu lông 12x50</t>
  </si>
  <si>
    <t>Nhơn</t>
  </si>
  <si>
    <t>Bu lông 14x100</t>
  </si>
  <si>
    <t>Bu lông 14x150</t>
  </si>
  <si>
    <t>Bu lông 14x50</t>
  </si>
  <si>
    <t>Bu lông 16x100</t>
  </si>
  <si>
    <t>Bu lông 16x150</t>
  </si>
  <si>
    <t>4.38.00.061.VIE.00.B10</t>
  </si>
  <si>
    <t>Bu lông 16x200</t>
  </si>
  <si>
    <t>4.38.00.063.VIE.00.B10</t>
  </si>
  <si>
    <t>Bu lông 16x250</t>
  </si>
  <si>
    <t>4.38.00.065.VIE.00.B10</t>
  </si>
  <si>
    <t>Bu lông 16x300</t>
  </si>
  <si>
    <t>4.38.00.066.VIE.00.B10</t>
  </si>
  <si>
    <t>Bu lông 16x350</t>
  </si>
  <si>
    <t>Bu lông 16x400</t>
  </si>
  <si>
    <t>Bu lông 16x450</t>
  </si>
  <si>
    <t>4.38.00.054.VIE.00.B10</t>
  </si>
  <si>
    <t>Bu lông 16x50</t>
  </si>
  <si>
    <t>Bu lông 16x500</t>
  </si>
  <si>
    <t>Bu lông 16x550</t>
  </si>
  <si>
    <t>Bu lông 16x600</t>
  </si>
  <si>
    <t>Bu lông 16x650</t>
  </si>
  <si>
    <t>Bu lông 16x700</t>
  </si>
  <si>
    <t>4.38.30.002.VIE.00.B10</t>
  </si>
  <si>
    <t>Bu lông mắt 16x250</t>
  </si>
  <si>
    <t>4.38.30.003.VIE.00.B10</t>
  </si>
  <si>
    <t>Bu lông mắt 16x300</t>
  </si>
  <si>
    <t>bmoc16200</t>
  </si>
  <si>
    <t>4.38.50.008.VIE.00.B10</t>
  </si>
  <si>
    <t>Bu lông móc 16x250</t>
  </si>
  <si>
    <t>4.38.50.009.VIE.00.B10</t>
  </si>
  <si>
    <t>Bu lông móc 16x300</t>
  </si>
  <si>
    <t>b16250v</t>
  </si>
  <si>
    <t>4.38.10.002.VIE.00.B10</t>
  </si>
  <si>
    <t>Bu lông VRS 16x250</t>
  </si>
  <si>
    <t>Bu lông VRS 16x300</t>
  </si>
  <si>
    <t>Cáp điện kế - muller (CVV) 2x11mm²</t>
  </si>
  <si>
    <t>3303/PCĐN-QLĐTh</t>
  </si>
  <si>
    <t>Cáp điện kế - muller (CVV) 2x7 mm²</t>
  </si>
  <si>
    <t>Cáp điện kế - muller (CVV) 3x11+1x8mm²</t>
  </si>
  <si>
    <t>Cáp điện kế - muller (CVV) 3x14+1x11mm²</t>
  </si>
  <si>
    <t>Cáp điện kế - muller (CVV) 3x16+1x10mm²</t>
  </si>
  <si>
    <t>Cáp điện kế - muller (CVV) 3x22+1x11mm²</t>
  </si>
  <si>
    <t>Cáp điện kế - muller (CVV) 3x22+1x14mm²</t>
  </si>
  <si>
    <t>Cáp điều khiển phế liệu các loại</t>
  </si>
  <si>
    <t>Cáp điều khiển ruột đồng, màng chắn nhôm (CVV-Sa) 4x2,5mm² thu hồi</t>
  </si>
  <si>
    <t>Cáp đồng bọc 24kV 240mm²</t>
  </si>
  <si>
    <t>489/PCĐN-QLĐTh</t>
  </si>
  <si>
    <t>Cáp đồng bọc 24kV các loại</t>
  </si>
  <si>
    <t>2784/PCĐN-QLĐTh</t>
  </si>
  <si>
    <t>cáp trung hạ thế các loại</t>
  </si>
  <si>
    <t>Cáp đồng bọc 24kV CX(CR) 120mm²</t>
  </si>
  <si>
    <t>Cáp đồng bọc 24kV CX(CR) 150mm²</t>
  </si>
  <si>
    <t>Cáp đồng bọc 24kV CX(CR) 185mm²</t>
  </si>
  <si>
    <t>Cáp đồng bọc 24kV CX(CR) 25mm²</t>
  </si>
  <si>
    <t>CXV</t>
  </si>
  <si>
    <t>Cáp đồng bọc 24kV CX(CR) 50mm²</t>
  </si>
  <si>
    <t>Cáp đồng bọc 24kV CX(CR) 70mm²</t>
  </si>
  <si>
    <t>Cáp đồng bọc 24kV CX(CR) 95mm²</t>
  </si>
  <si>
    <t>Cáp đồng bọc hạ áp 30/10</t>
  </si>
  <si>
    <t>Cáp đồng bọc hạ thế CV 100mm²</t>
  </si>
  <si>
    <t>Cáp đồng bọc hạ thế CV 10mm²</t>
  </si>
  <si>
    <t>Cáp đồng bọc hạ thế CV 11mm²</t>
  </si>
  <si>
    <t>Cáp đồng bọc hạ thế CV 120mm²</t>
  </si>
  <si>
    <t>Cáp đồng bọc hạ thế CV 150mm²</t>
  </si>
  <si>
    <t>Cáp đồng bọc hạ thế CV 16mm²</t>
  </si>
  <si>
    <t>Cáp đồng bọc hạ thế CV 185mm²</t>
  </si>
  <si>
    <t>Cáp đồng bọc hạ thế CV 2.5mm²</t>
  </si>
  <si>
    <t>Cáp đồng bọc hạ thế CV 200mm²</t>
  </si>
  <si>
    <t>Cáp đồng bọc hạ thế CV 22mm²</t>
  </si>
  <si>
    <t>Cáp đồng bọc hạ thế CV 240 mm²</t>
  </si>
  <si>
    <t>Cáp đồng bọc hạ thế CV 25mm²</t>
  </si>
  <si>
    <t>Cáp đồng bọc hạ thế CV 35mm²</t>
  </si>
  <si>
    <t>Cáp đồng bọc hạ thế CV 38mm²</t>
  </si>
  <si>
    <t>Cáp đồng bọc hạ thế CV 50mm²</t>
  </si>
  <si>
    <t>Cáp đồng bọc hạ thế CV 70mm²</t>
  </si>
  <si>
    <t>Cáp đồng bọc hạ thế CV 7mm²</t>
  </si>
  <si>
    <t>Cáp đồng bọc hạ thế CV 95mm²</t>
  </si>
  <si>
    <t>Cáp đồng bọc hạ thế CV các loại</t>
  </si>
  <si>
    <t>Cáp đồng bọc mềm CVV 4x2.5mm²</t>
  </si>
  <si>
    <t>Cáp đồng bọc mềm CVV 4x4mm²</t>
  </si>
  <si>
    <t>Cáp đồng bọc Quadrlex 4x25mm²</t>
  </si>
  <si>
    <t>Cáp đồng trần các loại</t>
  </si>
  <si>
    <t>Cáp đồng trần xoắn C25mm²</t>
  </si>
  <si>
    <t>Cáp duplex DuAV 2x16mm²</t>
  </si>
  <si>
    <t>AV</t>
  </si>
  <si>
    <t>Cáp duplex DuCV 2x11mm²</t>
  </si>
  <si>
    <t>Cáp duplex DuCV 2x7mm²</t>
  </si>
  <si>
    <t>Cáp ngầm 1P 24kV ruột đồng, màng chắn đồng, không bọc giáp CXV(CRV)-S 1x120mm²</t>
  </si>
  <si>
    <t>Cáp ngầm 1P 24kV ruột đồng, màng chắn đồng, không bọc giáp CXV(CRV)-S 1x150mm²</t>
  </si>
  <si>
    <t>Cáp ngầm 24kV 1x400mm²</t>
  </si>
  <si>
    <t>Cáp ngầm 24kV 3x150mm²</t>
  </si>
  <si>
    <t>Cáp ngầm 24kV 3x70mm²</t>
  </si>
  <si>
    <t>Cáp ngầm 24kV Cu/XLPE/DSTA/PVC 3x240mm²</t>
  </si>
  <si>
    <t>Cáp ngầm 24kV Cu/XLPE/Se/DSTA/PVC 3x300mm²</t>
  </si>
  <si>
    <t>Cáp ngầm 24kV CXV(CRV) 3x240mm² không bọc giáp</t>
  </si>
  <si>
    <t>Cáp ngầm 3P 24kV ruột đồng, màn chắn đồng, bọc giáp thép CXV(CRV)/Sehh/DSTA 3x50mm²</t>
  </si>
  <si>
    <t>Cáp nhôm bọc  24kV 240mm²</t>
  </si>
  <si>
    <t>Cáp nhôm bọc 24kV AX(AR) 120mm²</t>
  </si>
  <si>
    <t>Cáp nhôm bọc 24kV AX(AR) 185mm²</t>
  </si>
  <si>
    <t>Cáp nhôm bọc ACV phế liệu các loại</t>
  </si>
  <si>
    <t>1081/PCĐN-QLĐTh</t>
  </si>
  <si>
    <t>3.15.53.218.VIE.00.B10</t>
  </si>
  <si>
    <t>Cáp nhôm bọc AVV 2x16mm²-0,6/1kV</t>
  </si>
  <si>
    <t>Cáp nhôm bọc AXV 24kV 120mm²</t>
  </si>
  <si>
    <t>Cáp nhôm bọc AXV 24kV 150mm²</t>
  </si>
  <si>
    <t>Cáp nhôm bọc AXV 24kV 50mm²</t>
  </si>
  <si>
    <t>Cáp nhôm bọc AXV 24kV 70mm²</t>
  </si>
  <si>
    <t>Cáp nhôm bọc hạ thế AV 120mm²</t>
  </si>
  <si>
    <t>Cáp nhôm bọc hạ thế AV 16mm²</t>
  </si>
  <si>
    <t>Cáp nhôm bọc hạ thế AV 25mm²</t>
  </si>
  <si>
    <t>Cáp nhôm bọc hạ thế AV 35mm²</t>
  </si>
  <si>
    <t>Cáp nhôm bọc hạ thế AV 50mm²</t>
  </si>
  <si>
    <t>Cáp nhôm bọc hạ thế AV 70mm²</t>
  </si>
  <si>
    <t>Cáp nhôm bọc hạ thế AV 95mm²</t>
  </si>
  <si>
    <t>3.15.60.051.VIE.00.B10</t>
  </si>
  <si>
    <t>Cáp nhôm bọc hạ thế các loại</t>
  </si>
  <si>
    <t>Cáp nhôm bọc lõi thép 24kV ACX(ACR) 120mm²</t>
  </si>
  <si>
    <t>Cáp nhôm bọc lõi thép 24kV ACX(ACR) 150mm²</t>
  </si>
  <si>
    <t>Cáp nhôm bọc lõi thép 24kV ACX(ACR) 185mm²</t>
  </si>
  <si>
    <t>Cáp nhôm bọc lõi thép 24kV ACX(ACR) 240mm²</t>
  </si>
  <si>
    <t>Cáp nhôm bọc lõi thép 24kV ACX(ACR) 50mm²</t>
  </si>
  <si>
    <t>Cáp nhôm bọc lõi thép 24kV ACX(ACR) 70mm²</t>
  </si>
  <si>
    <t>Cáp nhôm bọc lõi thép 24kV ACX(ACR) 95mm²</t>
  </si>
  <si>
    <t>Cáp nhôm bọc lõi thép 24kV ACXV các loại</t>
  </si>
  <si>
    <t>Cáp nhôm bọc lõi thép ASXV 95mm² TH</t>
  </si>
  <si>
    <t>Cáp nhôm bọc vặn xoắn LV-ABC 0,6/1kV 2x95mm²</t>
  </si>
  <si>
    <t>Cáp nhôm bọc vặn xoắn LV-ABC 0,6/1kV 3x120mm²</t>
  </si>
  <si>
    <t>Cáp nhôm bọc vặn xoắn LV-ABC 0,6/1kV 3x50mm²</t>
  </si>
  <si>
    <t>Cáp nhôm bọc vặn xoắn LV-ABC 0,6/1kV 3x70mm²</t>
  </si>
  <si>
    <t>Cáp nhôm bọc vặn xoắn LV-ABC 0,6/1kV 3x95 + 1x70mm²</t>
  </si>
  <si>
    <t>Cáp nhôm bọc vặn xoắn LV-ABC 0,6/1kV 3x95mm²</t>
  </si>
  <si>
    <t>Cáp nhôm bọc vặn xoắn LV-ABC 0,6/1kV 4x120mm²</t>
  </si>
  <si>
    <t>Cáp nhôm bọc vặn xoắn LV-ABC 0,6/1kV 4x50mm²</t>
  </si>
  <si>
    <t>Cáp nhôm bọc vặn xoắn LV-ABC 0,6/1kV 4x70mm²</t>
  </si>
  <si>
    <t>Cáp nhôm bọc vặn xoắn LV-ABC 0,6/1kV 4x95mm²</t>
  </si>
  <si>
    <t>Cáp nhôm bọc vặn xoắn LV-ABC 1x95mm</t>
  </si>
  <si>
    <t>Cáp nhôm bọc vặn xoắn LV-ABC các loại</t>
  </si>
  <si>
    <t>3.15.27.035.VIE.00.B10</t>
  </si>
  <si>
    <t>Cáp nhôm trần A</t>
  </si>
  <si>
    <t>Cáp nhôm trần lõi thép AC 120/19 mm²</t>
  </si>
  <si>
    <t>Cáp nhôm trần lõi thép AC 120/27 mm²</t>
  </si>
  <si>
    <t>Cáp nhôm trần lõi thép AC 185/24 mm²</t>
  </si>
  <si>
    <t>Cáp nhôm trần lõi thép AC 240/24 mm²</t>
  </si>
  <si>
    <t>Cáp nhôm trần lõi thép AC 240/32 mm²</t>
  </si>
  <si>
    <t>Cáp nhôm trần lõi thép AC 35mm²</t>
  </si>
  <si>
    <t>Cáp nhôm trần lõi thép AC 50mm²</t>
  </si>
  <si>
    <t>Cáp nhôm trần lõi thép AC 70mm²</t>
  </si>
  <si>
    <t>ac95</t>
  </si>
  <si>
    <t>Cáp nhôm trần lõi thép AC 95mm²</t>
  </si>
  <si>
    <t>Cáp thép phế liệu</t>
  </si>
  <si>
    <t>3.30.14.762.VIE.00.B10</t>
  </si>
  <si>
    <t>CẦU CHÌ CÁ</t>
  </si>
  <si>
    <t>3.30.22.000.000.00.B10</t>
  </si>
  <si>
    <t>Cầu chì tự rơi (FCO) các loại</t>
  </si>
  <si>
    <t>???</t>
  </si>
  <si>
    <t>chụp FCO</t>
  </si>
  <si>
    <t>Chí 15/11/18</t>
  </si>
  <si>
    <t>Co 45 ống D114</t>
  </si>
  <si>
    <t>~ 0,2 kg/cái</t>
  </si>
  <si>
    <t>Nhựa (hư OSDĐ)</t>
  </si>
  <si>
    <t>Co 45 ống D90</t>
  </si>
  <si>
    <t>Co 90 ống D114</t>
  </si>
  <si>
    <t>Co 90 ống D90</t>
  </si>
  <si>
    <t>Cổ dê bắt dây neo</t>
  </si>
  <si>
    <t>Hưng</t>
  </si>
  <si>
    <t>?</t>
  </si>
  <si>
    <t>~ 4 kg/cái</t>
  </si>
  <si>
    <t>sắt</t>
  </si>
  <si>
    <t>3.06.40.822.VIE.00.B10</t>
  </si>
  <si>
    <t>ĐÀ COMPOSITE</t>
  </si>
  <si>
    <t>Minh, Hãi</t>
  </si>
  <si>
    <t>xa1190</t>
  </si>
  <si>
    <t>Đà sắt L75x75x8-1190Zn</t>
  </si>
  <si>
    <t>~11,8 kg / cây</t>
  </si>
  <si>
    <t>Đà sắt L75x75x8-2000Zn</t>
  </si>
  <si>
    <t>Lâm 29/08/18</t>
  </si>
  <si>
    <t>~20 kg / cây</t>
  </si>
  <si>
    <t>xa2100</t>
  </si>
  <si>
    <t>Đà sắt L75x75x8-2100Zn</t>
  </si>
  <si>
    <t>Hưng 30/10/18</t>
  </si>
  <si>
    <t>~20,83 kg / cây</t>
  </si>
  <si>
    <t>xa800</t>
  </si>
  <si>
    <t>Đà sắt L75x75x8-800Zn</t>
  </si>
  <si>
    <t>~7,85 kg / cây</t>
  </si>
  <si>
    <t>8.90.20.000.VIE.00.B10</t>
  </si>
  <si>
    <t>Dây an toàn phế liệu</t>
  </si>
  <si>
    <t>Dây tiếp địa hạ thế, trung thế</t>
  </si>
  <si>
    <t>Lâm 24/10/19</t>
  </si>
  <si>
    <t>2.76.81.009.VIE.00.B10</t>
  </si>
  <si>
    <t>Dây chì + Chì niêm điện kế phế liệu</t>
  </si>
  <si>
    <t>Dây chống sét TK50</t>
  </si>
  <si>
    <t>8.90.20.014.VIE.00.B10</t>
  </si>
  <si>
    <t>Dây quàng phụ 2 móc có khóa đầu cuối</t>
  </si>
  <si>
    <t>8.90.20.017.000.00.B10</t>
  </si>
  <si>
    <t>Dây quàng trụ 2 móc có khóa điều chỉnh</t>
  </si>
  <si>
    <t>Điện kế 1P cơ đã 10 năm sử dụng (kho PV2 phế liệu)</t>
  </si>
  <si>
    <t>615/TTr-KHVT&amp;KD&amp;TCKT</t>
  </si>
  <si>
    <t>3.60.05.020.VIE.00.B10</t>
  </si>
  <si>
    <t>Điện kế 1P phế liệu</t>
  </si>
  <si>
    <t>3.60.35.000.VIE.00.B10</t>
  </si>
  <si>
    <t>Điện kế 3P cơ phế liệu các loại</t>
  </si>
  <si>
    <t>3.60.55.000.VIE.00.B10</t>
  </si>
  <si>
    <t>Điện kế điện tử 1P phế liệu</t>
  </si>
  <si>
    <t>3.60.46.021.CHN.00.B10</t>
  </si>
  <si>
    <t>Điện kế điện tử 3P phế liệu</t>
  </si>
  <si>
    <t>Đồng thanh phế liệu</t>
  </si>
  <si>
    <t>Đồng thau phế liệu</t>
  </si>
  <si>
    <t>8.90.40.200.000.00.B10</t>
  </si>
  <si>
    <t>Găng, ủng cách điện trung, hạ thế</t>
  </si>
  <si>
    <t>Minh, Lâm</t>
  </si>
  <si>
    <t>Giá chùm treo MBA 3x...KVA (loại nhỏ)</t>
  </si>
  <si>
    <t>~15*3568</t>
  </si>
  <si>
    <t>3.06.60.349.VIE.00.B10</t>
  </si>
  <si>
    <t>Giá chùm treo MBA 3x50KVA (loại lớn)</t>
  </si>
  <si>
    <t>~18*3568</t>
  </si>
  <si>
    <t>Giáp níu 185 (thép)</t>
  </si>
  <si>
    <t>Lâm 10/10/18</t>
  </si>
  <si>
    <t>~1,3 kg/cái</t>
  </si>
  <si>
    <t>~1,3*3.578</t>
  </si>
  <si>
    <t>4.94.40.041.000.00.B10</t>
  </si>
  <si>
    <t>Hộp mực thải các loại</t>
  </si>
  <si>
    <t>Hộp phân phối</t>
  </si>
  <si>
    <t>3.20.22.976.VIE.00.B10</t>
  </si>
  <si>
    <t>Kẹp AC các loại</t>
  </si>
  <si>
    <t>Huân 09/04/19</t>
  </si>
  <si>
    <t>3.20.53.003.VIE.00.B10</t>
  </si>
  <si>
    <t>KẸP CÁP 3 BOULON</t>
  </si>
  <si>
    <t>3.20.22.000.000.00.B10</t>
  </si>
  <si>
    <t>Kẹp cáp ABC các loại</t>
  </si>
  <si>
    <t>Kẹp dừng 5U</t>
  </si>
  <si>
    <t>Huân, 27/8/18</t>
  </si>
  <si>
    <t>~2,5 kg/cái</t>
  </si>
  <si>
    <t>~2,5*3.568</t>
  </si>
  <si>
    <t>Kẹp hotline</t>
  </si>
  <si>
    <t>Huân, 12/6/19</t>
  </si>
  <si>
    <t>~0,24 kg/cái (2.0), đồng thau</t>
  </si>
  <si>
    <t>~0,24*54848</t>
  </si>
  <si>
    <t>3.20.22.300.000.00.B10</t>
  </si>
  <si>
    <t>Kẹp ngừng cáp các loại</t>
  </si>
  <si>
    <t>3.20.22.151.VIE.00.B10</t>
  </si>
  <si>
    <t>KẸP NỐI DÂY CÁC LOẠI</t>
  </si>
  <si>
    <t>3.20.24.002.VIE.00.B10</t>
  </si>
  <si>
    <t>~0,3 kg/cái (2-0), nhôm</t>
  </si>
  <si>
    <t>~0,3*13.088</t>
  </si>
  <si>
    <t>3.20.31.015.VIE.00.B10</t>
  </si>
  <si>
    <t>Kẹp ubolt = ỐC XIẾT CÁP THÉP</t>
  </si>
  <si>
    <t>Khâu răng ngoài ống D90</t>
  </si>
  <si>
    <t>Khâu răng trong ống D90</t>
  </si>
  <si>
    <t>Khung đỡ 1 sứ</t>
  </si>
  <si>
    <t>0,3 kg/cái</t>
  </si>
  <si>
    <t>Khung đỡ 2 sứ</t>
  </si>
  <si>
    <t>1 kg/cái</t>
  </si>
  <si>
    <t>~1*3.568</t>
  </si>
  <si>
    <t>3.06.60.903.VIE.00.B10</t>
  </si>
  <si>
    <t>Khung đỡ 3 sứ</t>
  </si>
  <si>
    <t>2 kg/cái</t>
  </si>
  <si>
    <t>~2*3.568</t>
  </si>
  <si>
    <t>3.06.60.904.VIE.00.B10</t>
  </si>
  <si>
    <t>Khung đỡ 4 sứ</t>
  </si>
  <si>
    <t>2,5 kg/cái</t>
  </si>
  <si>
    <t>3.53.12.771.000.00.B10</t>
  </si>
  <si>
    <t>LA 18kV - 10kA</t>
  </si>
  <si>
    <t>= sứ đứng</t>
  </si>
  <si>
    <t>LTD (630A)</t>
  </si>
  <si>
    <t>~ 2 kg đồng thau /cái</t>
  </si>
  <si>
    <t>~2*54848</t>
  </si>
  <si>
    <t>3.20.70.300.VIE.00.B10</t>
  </si>
  <si>
    <t>MÁNG CHE DÂY CHẰNG</t>
  </si>
  <si>
    <t>3.46.05.032.000.00.B10</t>
  </si>
  <si>
    <t>Máy cắt hạ thế (MCB) 1 cực 32A</t>
  </si>
  <si>
    <t>Minh, Huân</t>
  </si>
  <si>
    <t>3.46.05.063.000.00.B10</t>
  </si>
  <si>
    <t>Máy cắt hạ thế (MCB) 1 cực 63A</t>
  </si>
  <si>
    <t>3.46.10.032.000.00.B10</t>
  </si>
  <si>
    <t>Máy cắt hạ thế (MCB) 2 cực 32A</t>
  </si>
  <si>
    <t>3.46.10.063.000.00.B10</t>
  </si>
  <si>
    <t>Máy cắt hạ thế (MCB) 2 cực 63A</t>
  </si>
  <si>
    <t>3.46.14.075.000.00.B10</t>
  </si>
  <si>
    <t>Máy cắt hạ thế (MCB) 3 cực 75A</t>
  </si>
  <si>
    <t>3.46.14.080.000.00.B10</t>
  </si>
  <si>
    <t>Máy cắt hạ thế (MCB) 3 cực 80A</t>
  </si>
  <si>
    <t>3.46.15.100.000.00.B10</t>
  </si>
  <si>
    <t>Máy cắt hạ thế kiểu vỏ đúc (MCCB) 3 cực 100A</t>
  </si>
  <si>
    <t>3.46.15.125.000.00.B10</t>
  </si>
  <si>
    <t>Máy cắt hạ thế kiểu vỏ đúc (MCCB) 3 cực 125A</t>
  </si>
  <si>
    <t>3.46.15.150.000.00.B10</t>
  </si>
  <si>
    <t>Máy cắt hạ thế kiểu vỏ đúc (MCCB) 3 cực 150A</t>
  </si>
  <si>
    <t>3.46.15.160.000.00.B10</t>
  </si>
  <si>
    <t>Máy cắt hạ thế kiểu vỏ đúc (MCCB) 3 cực 160A</t>
  </si>
  <si>
    <t>3.46.15.200.000.00.B10</t>
  </si>
  <si>
    <t>Máy cắt hạ thế kiểu vỏ đúc (MCCB) 3 cực 200A</t>
  </si>
  <si>
    <t>3.46.15.250.000.00.B10</t>
  </si>
  <si>
    <t>Máy cắt hạ thế kiểu vỏ đúc (MCCB) 3 cực 250A</t>
  </si>
  <si>
    <t>3.46.15.320.000.00.B10</t>
  </si>
  <si>
    <t>Máy cắt hạ thế kiểu vỏ đúc (MCCB) 3 cực 320A</t>
  </si>
  <si>
    <t>3.46.15.400.000.00.B10</t>
  </si>
  <si>
    <t>Máy cắt hạ thế kiểu vỏ đúc (MCCB) 3 cực 400A</t>
  </si>
  <si>
    <t>3.46.15.630.000.00.B10</t>
  </si>
  <si>
    <t>Máy cắt hạ thế kiểu vỏ đúc (MCCB) 3 cực 630A</t>
  </si>
  <si>
    <t>3.20.50.160.VIE.00.B10</t>
  </si>
  <si>
    <t>Nhôm thanh cứng phế liệu</t>
  </si>
  <si>
    <t>8.40.60.001.000.00.B10</t>
  </si>
  <si>
    <t>Nhựa</t>
  </si>
  <si>
    <t>2.46.06.063.VIE.00.B10</t>
  </si>
  <si>
    <t>Ống chằng lệch đk 60 x1,2m</t>
  </si>
  <si>
    <t>3.20.74.615.VIE.00.B10</t>
  </si>
  <si>
    <t>Ống chằng lệch đk 60 x1,5m</t>
  </si>
  <si>
    <t>4.90.21.114.VIE.00.B10</t>
  </si>
  <si>
    <t>Ống nhựa tròn ĐK 114</t>
  </si>
  <si>
    <t>2,375 kg/m</t>
  </si>
  <si>
    <t>~2,375*1.537</t>
  </si>
  <si>
    <t>4.90.21.090.VIE.00.B10</t>
  </si>
  <si>
    <t>Ống nhựa tròn ĐK 90</t>
  </si>
  <si>
    <t>1,975 kg/m</t>
  </si>
  <si>
    <t>~1,975*1.537</t>
  </si>
  <si>
    <t>3.06.50.117.VIE.00.B10</t>
  </si>
  <si>
    <t>ỐP ỐNG DK 114</t>
  </si>
  <si>
    <t>1,15 kg/m</t>
  </si>
  <si>
    <t>~1,15*3568</t>
  </si>
  <si>
    <t>3.06.50.910.VIE.00.B10</t>
  </si>
  <si>
    <t>ỐP ỐNG DK 90</t>
  </si>
  <si>
    <t>1,1 kg/cái</t>
  </si>
  <si>
    <t>~1,1*3568</t>
  </si>
  <si>
    <t>Quạt hút gắn tường, quạt dàn nóng</t>
  </si>
  <si>
    <t>sắt, nhựa PL</t>
  </si>
  <si>
    <t>8.90.10.004.000.00.B10</t>
  </si>
  <si>
    <t>Sào thao tác</t>
  </si>
  <si>
    <t>2.42.01.000.000.00.B10</t>
  </si>
  <si>
    <t>Sắt vụn phế thải</t>
  </si>
  <si>
    <t>3.10.08.001.VIE.00.B10</t>
  </si>
  <si>
    <t>Sứ chằng hạ áp</t>
  </si>
  <si>
    <t>sứ đứng - treo các loại</t>
  </si>
  <si>
    <t>3.10.08.005.VIE.00.B10</t>
  </si>
  <si>
    <t>3.10.86.024.VIE.00.B10</t>
  </si>
  <si>
    <t>Sứ đứng 24kV</t>
  </si>
  <si>
    <t>3.10.08.004.VIE.00.B10</t>
  </si>
  <si>
    <t>3.10.88.020.000.00.B10</t>
  </si>
  <si>
    <t>Sứ treo polymer các loại</t>
  </si>
  <si>
    <t>3.10.88.132.000.00.B10</t>
  </si>
  <si>
    <t>Sứ treo thủy tinh các loại</t>
  </si>
  <si>
    <t>3.06.40.685.VIE.00.B10</t>
  </si>
  <si>
    <t>Thanh chống composite 60x10x810</t>
  </si>
  <si>
    <t>3.06.40.506.VIE.00.B10</t>
  </si>
  <si>
    <t>Thanh chống L50-810MM</t>
  </si>
  <si>
    <t>2,75 kg/m</t>
  </si>
  <si>
    <t>~2,75*0,81*3568</t>
  </si>
  <si>
    <t>3.06.40.510.VIE.00.B10</t>
  </si>
  <si>
    <t>Thanh chống L50X1150MM</t>
  </si>
  <si>
    <t>~2,75*1,15*3568</t>
  </si>
  <si>
    <t>tc1990</t>
  </si>
  <si>
    <t>Thanh chống L50X1990MM</t>
  </si>
  <si>
    <t>~2,75*1,99*3568</t>
  </si>
  <si>
    <t>Thanh chống sắt dẹp I50-810MM</t>
  </si>
  <si>
    <t>1,89 kg/m</t>
  </si>
  <si>
    <t>~1,89*0,81*3568</t>
  </si>
  <si>
    <t>3.60.90.003.VIE.00.B10</t>
  </si>
  <si>
    <t>Thùng COMPOSIT các loại</t>
  </si>
  <si>
    <t>3.60.90.009.VIE.00.B10</t>
  </si>
  <si>
    <t>Thùng điện kế hiển thị trạm giàn</t>
  </si>
  <si>
    <t>3.62.95.003.VIE.00.B10</t>
  </si>
  <si>
    <t>Thùng điện kế trạm treo</t>
  </si>
  <si>
    <t>3.62.95.386.VIE.00.B10</t>
  </si>
  <si>
    <t>THÙNG MCCB TRẠM GIÀN</t>
  </si>
  <si>
    <t>Thùng sắt điện kế 1P</t>
  </si>
  <si>
    <t>1,3 kg/cái</t>
  </si>
  <si>
    <t>~1,3*3568</t>
  </si>
  <si>
    <t>3.60.90.004.000.00.B10</t>
  </si>
  <si>
    <t>Thùng sắt điện kế 3P</t>
  </si>
  <si>
    <t>5 kg/cái</t>
  </si>
  <si>
    <t>~5*3568</t>
  </si>
  <si>
    <t>3.53.65.000.VIE.00.B10</t>
  </si>
  <si>
    <t>TI 15-24kV khô phế liệu các loại</t>
  </si>
  <si>
    <t>3.53.05.000.VIE.00.B10</t>
  </si>
  <si>
    <t>TI 600V hư, cháy</t>
  </si>
  <si>
    <t>t12catgoc</t>
  </si>
  <si>
    <t>Trụ bê tông 12m cắt gốc (8-9m)</t>
  </si>
  <si>
    <t>Trụ bê tông 12m cắt gốc (9-10m)</t>
  </si>
  <si>
    <t>Trụ bê tông 14m</t>
  </si>
  <si>
    <t>Trụ bê tông vuông 6,5m</t>
  </si>
  <si>
    <t>Trụ bê tông vuông 7,5m</t>
  </si>
  <si>
    <t>Trụ bê tông vuông 7m</t>
  </si>
  <si>
    <t>Trụ bê tông vuông cắt gốc 4-5m</t>
  </si>
  <si>
    <t>Trụ bê tông vuông cắt gốc 7-8m</t>
  </si>
  <si>
    <t>Trụ BT vuông cắt gốc 5-6m</t>
  </si>
  <si>
    <t>Trụ BTLT 10,5m</t>
  </si>
  <si>
    <t>Trụ BTLT 7,5m</t>
  </si>
  <si>
    <t>Trụ BTLT 8,5m</t>
  </si>
  <si>
    <t>Trụ BTLT cắt gốc 10-11m</t>
  </si>
  <si>
    <t>Trụ BTLT cắt gốc 11-12m</t>
  </si>
  <si>
    <t>Trụ BTLT cắt gốc 13-14m</t>
  </si>
  <si>
    <t>Trụ BTLT cắt gốc 4-5m</t>
  </si>
  <si>
    <t>Trụ BTLT cắt gốc 5-6m</t>
  </si>
  <si>
    <t>Trụ BTLT cắt gốc 6-7m</t>
  </si>
  <si>
    <t>Trụ BTLT cắt gốc 7-8m</t>
  </si>
  <si>
    <t>Trụ BTLT cắt gốc 8-9m</t>
  </si>
  <si>
    <t>Trụ BTLT cắt gốc 9-10m</t>
  </si>
  <si>
    <t>Trụ BTLT DUL 10,5m 350kgf</t>
  </si>
  <si>
    <t>Trụ BTLT DUL 12m 350kgf</t>
  </si>
  <si>
    <t>Trụ BTLT DUL 14m 650kgf</t>
  </si>
  <si>
    <t>Trụ BTLT DUL 6,5m kgf</t>
  </si>
  <si>
    <t>Trụ BTLT DUL 7,5m 200kgf</t>
  </si>
  <si>
    <t>Trụ BTLT DUL 8,5m 200kgf</t>
  </si>
  <si>
    <t>Trụ BTLT DUL cắt gốc 10-11m</t>
  </si>
  <si>
    <t>Trụ BTLT DUL cắt gốc 11-12m</t>
  </si>
  <si>
    <t>Trụ BTLT DUL cắt gốc 3-4m</t>
  </si>
  <si>
    <t>Trụ BTLT DUL cắt gốc 4-5m</t>
  </si>
  <si>
    <t>Trụ BTLT DUL cắt gốc 5-6m</t>
  </si>
  <si>
    <t>Trụ BTLT DUL cắt gốc 6-7m</t>
  </si>
  <si>
    <t>Trụ BTLT DUL cắt gốc 7-8m</t>
  </si>
  <si>
    <t>Trụ BTLT DUL cắt gốc 8-9m</t>
  </si>
  <si>
    <t>Trụ BTLT DUL cắt gốc 9-10m</t>
  </si>
  <si>
    <t>Trụ sắt ĐK90-6000mm</t>
  </si>
  <si>
    <t>TU khô phế liệu các loại</t>
  </si>
  <si>
    <t>Ty sứ đỉnh</t>
  </si>
  <si>
    <t>2,1 kg/cái</t>
  </si>
  <si>
    <t>=2,1*3.568</t>
  </si>
  <si>
    <t>3.10.92.024.VIE.00.B10</t>
  </si>
  <si>
    <t>Ty sứ đứng 24KV</t>
  </si>
  <si>
    <t>=1*3.568</t>
  </si>
  <si>
    <t>5.10.50.001.000.00.B10</t>
  </si>
  <si>
    <t>Vỏ XE ÔTÔ THU HồI</t>
  </si>
  <si>
    <t>Minh, T.X.Hải</t>
  </si>
  <si>
    <t>3.80.88.375.VIE.00.B10</t>
  </si>
  <si>
    <t>yếm cáp 3/8"</t>
  </si>
  <si>
    <t>~15 kg/cái</t>
  </si>
  <si>
    <t>~18 kg/cái</t>
  </si>
  <si>
    <t>Đà sắt L75x75x8-1660Zn</t>
  </si>
  <si>
    <t>~14.97 kg / cây</t>
  </si>
  <si>
    <t>Đà sắt L75x75x8-2200Zn</t>
  </si>
  <si>
    <t>~19.84 kg / cây</t>
  </si>
  <si>
    <t>Trụ BTLT 12m (cắt gốc còn 9m)</t>
  </si>
  <si>
    <t>Cổ dê kẹp ống PVC D 21</t>
  </si>
  <si>
    <t>Phụ kiện đường dây</t>
  </si>
  <si>
    <t>VIII</t>
  </si>
  <si>
    <t>IX</t>
  </si>
  <si>
    <t>3xACX50 + AC50</t>
  </si>
  <si>
    <t>Hotline 2/0</t>
  </si>
  <si>
    <t>FCO200</t>
  </si>
  <si>
    <t>FCO100</t>
  </si>
  <si>
    <t xml:space="preserve">Bass LI </t>
  </si>
  <si>
    <t>BTLT 10,5HH</t>
  </si>
  <si>
    <t>BTLT 10.5HH</t>
  </si>
  <si>
    <t>BTLT 8.5HH</t>
  </si>
  <si>
    <t>BTLT 14HH</t>
  </si>
  <si>
    <t>BTLT 12SDL</t>
  </si>
  <si>
    <t>BTLT 8,5</t>
  </si>
  <si>
    <t>BTLT 12 F450</t>
  </si>
  <si>
    <t>CX20-B</t>
  </si>
  <si>
    <t xml:space="preserve">MNX18-6 </t>
  </si>
  <si>
    <t xml:space="preserve">MNL18-6 </t>
  </si>
  <si>
    <t>X-22K-K-C920</t>
  </si>
  <si>
    <t>Bộ bulong cho X1,66K</t>
  </si>
  <si>
    <t>Bộ bulong cho X1,66Đ</t>
  </si>
  <si>
    <t>Bộ bulong cho X-20KL2/3</t>
  </si>
  <si>
    <t>X-COMPOSITE2,4</t>
  </si>
  <si>
    <t xml:space="preserve">1. NAÂNG CAÁP ÑÖÔØNG  TRUNG THEÁ </t>
  </si>
  <si>
    <t>Tuï buø</t>
  </si>
  <si>
    <t>Tụ buø</t>
  </si>
  <si>
    <t>COÄÏNG 1:</t>
  </si>
  <si>
    <t>6. NAÂNG CAÁP ÑÖÔØNG  TRUNG THEÁ VAØ TBA TÖØ 1PLEÂN 3P TREÂN ÑÒA BAØN 
XAÕ XUAÂN TRÖÔØNG(TUYEÁN TRUNG HÖNG 3, 4,4A)</t>
  </si>
  <si>
    <t>Ghi chuù: Taän duïng daây pha tuyeán Trung Höng 5, 6 laøm daây trung hoøa</t>
  </si>
  <si>
    <t>COÄÏNG 6:</t>
  </si>
  <si>
    <t>7.TUYEÁN TOÅ 8,9 AÁP  BAØU SEN</t>
  </si>
  <si>
    <t>COÄÏNG 7:</t>
  </si>
  <si>
    <t>8. TUYEÁN XUAÂN THAØNH -SUOÁI CAOXUAÁN BAÉC AÁP 2B</t>
  </si>
  <si>
    <t>COÄÏNG 8:</t>
  </si>
  <si>
    <t>9. XAÂY DÖÏNG MÔÙI TBA XUAÂN ÑÒNH 3C</t>
  </si>
  <si>
    <t>10. XAÂY DÖÏNG MÔÙI TBA BAÛO HOØA A</t>
  </si>
  <si>
    <t>11. NAÂNG CAÁP VAØ XAÂY DÖÏNG MÔÙI ÑÖÔØNG DAÂY TRUNG THEÁ NHAÙNH REÕ CAÙNH ÑOÀNG THOÏ CHAÙNH 4</t>
  </si>
  <si>
    <t>12. NAÂNG CAÁP VAØ XAÂY DÖÏNG MÔÙI ÑÖÔØNG DAÂY TRUNG THEÁ NHAÙNH REÕ THOÏ VÖÏC 10A</t>
  </si>
  <si>
    <t>COÄÏNG 9:</t>
  </si>
  <si>
    <t>13. XAÂY DÖÏNG MÔÙI ÑÖÔØNG DAÂY TRUNG THEÁ NHAÙNH REÕ TRUNG HÖNG 5A</t>
  </si>
  <si>
    <t>COÄÏNG 10:</t>
  </si>
  <si>
    <t>14. XAÂY DÖÏNG MÔÙI ÑÖÔØNG DAÂY TRUNG THEÁ NHAÙNH REÕ CAÂY DA A</t>
  </si>
  <si>
    <t>TOÅNG:</t>
  </si>
  <si>
    <t>CXV/DSTA3x240</t>
  </si>
  <si>
    <t>1boä goàm 1 söù 2 chaân</t>
  </si>
  <si>
    <t>ACXV240</t>
  </si>
  <si>
    <t>AXV185</t>
  </si>
  <si>
    <t>AXV150</t>
  </si>
  <si>
    <t>AXV120</t>
  </si>
  <si>
    <t>AXV95</t>
  </si>
  <si>
    <t>AXV70</t>
  </si>
  <si>
    <t>AXV50</t>
  </si>
  <si>
    <t>CXV25</t>
  </si>
  <si>
    <t>CXV50</t>
  </si>
  <si>
    <t>Caùp Dulep khaùch haøng boå sung</t>
  </si>
  <si>
    <t>COÂNG TRÌNH: CAÁY TRAÏM BIEÁN AÙP VAØ CHOÁNG QUAÙ TAÛI ÑÖÔØNG DAÂY HAÏ THEÁ HUYEÄN XUAÂN LOÄC NAÊM 2018 (BOÅ SUNG)</t>
  </si>
  <si>
    <t>Nâng cấp ĐZTT AC95+AC70 thành 3ACX185 + AC120</t>
  </si>
  <si>
    <t>Nâng cấp ĐZTT 2AC50 thành 3ACX50 + AC50HH</t>
  </si>
  <si>
    <t>Cáp CV 150mm2 - 600V</t>
  </si>
  <si>
    <t>Cáp CV 120mm2 - 600V</t>
  </si>
  <si>
    <t>Cáp CV 95mm2 - 600V</t>
  </si>
  <si>
    <t>Oáng nối dây AC 50</t>
  </si>
  <si>
    <t>Loại trụ</t>
  </si>
  <si>
    <t>Loại chằng</t>
  </si>
  <si>
    <t>Tiếp địa bổ sung cho hiện hữu</t>
  </si>
  <si>
    <t>Tiếp địa chống sét LA vào hệ thống tiếp địa hiện hữu</t>
  </si>
  <si>
    <t xml:space="preserve">Tiếp địa dây chống sét </t>
  </si>
  <si>
    <t>M10BT Đơn</t>
  </si>
  <si>
    <t>M8BT ĐÔI</t>
  </si>
  <si>
    <t>M10BT ĐÔI</t>
  </si>
  <si>
    <t>M14BT ĐÔI</t>
  </si>
  <si>
    <t>Khoảng cách</t>
  </si>
  <si>
    <t xml:space="preserve"> chống sét</t>
  </si>
  <si>
    <t>Bulon 16x300 thu hồi</t>
  </si>
  <si>
    <t>Bulon móc 16x300 thu hồi</t>
  </si>
  <si>
    <t>Nhổ trụ 10,5m</t>
  </si>
  <si>
    <t>Nhổ trụ 8,5 m</t>
  </si>
  <si>
    <t>Tháo dây CXV 25</t>
  </si>
  <si>
    <t>Tháo đà cản 1,2m</t>
  </si>
  <si>
    <t>Tháo X-0.8Đ</t>
  </si>
  <si>
    <t>Tháo X- 0,8m</t>
  </si>
  <si>
    <t>Tháo X-2,0ĐL</t>
  </si>
  <si>
    <t>Tháo X-2,0KL</t>
  </si>
  <si>
    <t>Tháo X-2,2Đ</t>
  </si>
  <si>
    <t>Tháo X-2,1ĐL</t>
  </si>
  <si>
    <t>Tháo X-2,1KL</t>
  </si>
  <si>
    <t>Tháo Ghíp IPC</t>
  </si>
  <si>
    <t>Tháo kẹp quai</t>
  </si>
  <si>
    <t>Tháo Kẹp treo ABC</t>
  </si>
  <si>
    <t>Tháo LBS khí</t>
  </si>
  <si>
    <t>Tháo TBA 1P 50KVA</t>
  </si>
  <si>
    <t>Trồng trụ 10,5m</t>
  </si>
  <si>
    <t>Trồng trụ 12m</t>
  </si>
  <si>
    <t>Trồng trụ 14m</t>
  </si>
  <si>
    <t>Lắp mới  ACXV240</t>
  </si>
  <si>
    <t>Lắp lại dây AC50</t>
  </si>
  <si>
    <t>Trồng trụ 8,4m</t>
  </si>
  <si>
    <t>Lắp đà cản 1,2m</t>
  </si>
  <si>
    <t>Lắp X-1,66K</t>
  </si>
  <si>
    <t>Lắp X-2,0ĐL</t>
  </si>
  <si>
    <t>Lắp X-2,0KL</t>
  </si>
  <si>
    <t>Lắp X-1,66Đ</t>
  </si>
  <si>
    <t>Lắp X-2,2Đ</t>
  </si>
  <si>
    <t>Lắp X-2,1ĐL</t>
  </si>
  <si>
    <t>Lắp X-2,1KL</t>
  </si>
  <si>
    <t>Lắp hộïp Domino</t>
  </si>
  <si>
    <t>Lắp tủ hạ thế</t>
  </si>
  <si>
    <t>Lắp bộ dừngõ trung hòa</t>
  </si>
  <si>
    <t>X-22K-Đ-C920</t>
  </si>
  <si>
    <t>Bộ bulong cho X-20ĐL2/3</t>
  </si>
  <si>
    <t>X-25ĐL-T</t>
  </si>
  <si>
    <t>X-25ĐL-D</t>
  </si>
  <si>
    <t>Bộ dừng dây chống sét 1 mặt</t>
  </si>
  <si>
    <t>Bộ dừng dây chống sét 2 mặt</t>
  </si>
  <si>
    <t xml:space="preserve">Bộ đỡ dây chống sét </t>
  </si>
  <si>
    <t>X-U200- Tháp đầu trụ</t>
  </si>
  <si>
    <t>Cổ dê bắt xà</t>
  </si>
  <si>
    <t>Bộ sứ đỉnh SĐI</t>
  </si>
  <si>
    <t>Bộ sứ đỉnh SĐG</t>
  </si>
  <si>
    <t>Bộ sứ đứng SĐU</t>
  </si>
  <si>
    <t>Chuỗi Polymer lắp vào xà CĐX</t>
  </si>
  <si>
    <t>Khánh lắp chuỗi kép</t>
  </si>
  <si>
    <t>Bộ đỡ dây T.H : Đth-U</t>
  </si>
  <si>
    <t>Bộ đỡ dây T.H  trụ ghép: Đth-U-g</t>
  </si>
  <si>
    <t>Bộ đỡ dây T.H : Đth-UX</t>
  </si>
  <si>
    <t>Bộ néo dây T.H : Nthõ U</t>
  </si>
  <si>
    <t>Bộ néo dây T.H vao xa: Nthõ X</t>
  </si>
  <si>
    <t>Bộ khoá néo dây T.H vao xa: Nthõ X</t>
  </si>
  <si>
    <t>Bộ khóa néo T.H vào trụ : Nth-T-g</t>
  </si>
  <si>
    <t>Bộ khóa néo T.H vào trụ : Nth-T</t>
  </si>
  <si>
    <t>Rack 2 sứ hạ thế + bulon</t>
  </si>
  <si>
    <t>Rack 3 sứ hạ thế + bulon</t>
  </si>
  <si>
    <t>Rack 4 sứ hạ thế + bulon</t>
  </si>
  <si>
    <t xml:space="preserve">Kẹp quai 4/0 đấu nóng + Chụp </t>
  </si>
  <si>
    <t>Kẹp ép cỡ 70mm2</t>
  </si>
  <si>
    <t>Dây cổ sứ dây 50</t>
  </si>
  <si>
    <t>Dây đầu sứ dây 50</t>
  </si>
  <si>
    <t>Bu long móc 16x300 ø</t>
  </si>
  <si>
    <t>Rack 4 + sứ ống chỉ</t>
  </si>
  <si>
    <t>Oáng co nhieät F95/25 (m)</t>
  </si>
  <si>
    <t>BẢNG KÊ TRỤ THU HỒI</t>
  </si>
  <si>
    <t>Lắp lại</t>
  </si>
  <si>
    <t>Dời trụ</t>
  </si>
  <si>
    <t>Lắp chuỗi sứ treo Polymer</t>
  </si>
  <si>
    <t>6.4</t>
  </si>
  <si>
    <t>7.1</t>
  </si>
  <si>
    <t>7.2</t>
  </si>
  <si>
    <t>7.3</t>
  </si>
  <si>
    <t>14.5</t>
  </si>
  <si>
    <t>14.6</t>
  </si>
  <si>
    <t>16.2</t>
  </si>
  <si>
    <t>16.3</t>
  </si>
  <si>
    <t>16.4</t>
  </si>
  <si>
    <t>16.5</t>
  </si>
  <si>
    <t>23.3</t>
  </si>
  <si>
    <t>23.4</t>
  </si>
  <si>
    <t>23.5</t>
  </si>
  <si>
    <t>24.1</t>
  </si>
  <si>
    <t>24.2</t>
  </si>
  <si>
    <t>26</t>
  </si>
  <si>
    <t>b.</t>
  </si>
  <si>
    <t>Khối lượng vật VTTH có thay đổi so với thiết kế</t>
  </si>
  <si>
    <t>- Mục 1, 2, 4: Do dự toán tính thiếu</t>
  </si>
  <si>
    <t>- Mục 3: Dự toán tính 8 vị trí đỡ góc, 76 vị trí đỡ thẳng . Thực tế 9 đỡ góc, 77 đỡ thẳng</t>
  </si>
  <si>
    <t>- Mục 5: Dự toán tính dư tại trụ 174</t>
  </si>
  <si>
    <t>- Mục 6.2: Dự toán tính thiếu</t>
  </si>
  <si>
    <t>- Mục 8: Dự toán tính dây thu hồi dây pha AC95mm2 thực tế thu hồi dây AC70mm2. Theo hồ sơ cũ, dây thu hồi dây AC70mm2, giảm 19.014 mét cáp AC95mm2, tăng 19.014 mét cáp AC70mm2</t>
  </si>
  <si>
    <t>c.</t>
  </si>
  <si>
    <t>Khối lượng vật VTTH có thay đổi so với xác định trước khi tháo gỡ</t>
  </si>
  <si>
    <t>- Mục 18: Thu hồi giảm 6 trụ hạ thế 8,5 tại các vị trí 112a, 122a, 145B, 15A, 164a, 173a. Do các trụ hạ thế này cách xa các trụ trung thế nên không hồi dùng để dây Branchement khách hàng</t>
  </si>
  <si>
    <t>- Mục 25: Thu hồi giảm 18 ghíp IPC, do không thu hồi trụ hạ thế</t>
  </si>
  <si>
    <t>a.</t>
  </si>
  <si>
    <t>Khối lượng vật tư thu hồi</t>
  </si>
  <si>
    <t>giảm 4 bu long (do trụ 164a, 173a không thu hồi</t>
  </si>
  <si>
    <t>Trụ 173 không 
có chân sứ đỉnh</t>
  </si>
  <si>
    <t>TRUNG TÂM KHUYẾN CÔNG VÀ TVPT CÔNG NGHIỆP
TỈNH ĐỒNG NAI</t>
  </si>
  <si>
    <t xml:space="preserve">         GIÁM SÁT A                                        P.GIÁM ĐỐC</t>
  </si>
  <si>
    <t xml:space="preserve">   Trần Quang Phúc                                       Chu Văn Hiếu</t>
  </si>
  <si>
    <t>P.GIÁM ĐỐC</t>
  </si>
  <si>
    <t>Bằng chữ: Một trăm lẻ bốn triệu, sáu trăm bốn mươi tám ngàn, tám trăm chín mươi lăm đồng.</t>
  </si>
  <si>
    <t>Giảm tại trụ 122A do hiện hữu đã có (trụ 122A công trình Xử lý dây Branchement băng đường đã thi công trồng đôn)</t>
  </si>
  <si>
    <t>Giảm theo thực tế thi công (thiết kế dư)</t>
  </si>
  <si>
    <t>chọn dòng in</t>
  </si>
  <si>
    <t>d</t>
  </si>
  <si>
    <t>Giảm tại các trụ: 105, 127, 146. Do các nhánh rẽ trung thế 1 pha xử lý điểm hở là cáp bọc (thiết kế tính dư)</t>
  </si>
  <si>
    <t>Thiết kế tính dư</t>
  </si>
  <si>
    <t>Thiết kế tính thiếu</t>
  </si>
  <si>
    <t>Thiết kế tính thu hồi sai chủng loại dây</t>
  </si>
  <si>
    <t>Do không thu hồi 6 trụ hạ thế 112a, 122a, 114a, 145B, 164a, 173a</t>
  </si>
  <si>
    <t>Do không thu hồi 6 trụ hạ thế 112a, 122a, 114a, 145B</t>
  </si>
  <si>
    <t xml:space="preserve">            III. Kết luận nội dung làm việc:</t>
  </si>
  <si>
    <r>
      <t>1/</t>
    </r>
    <r>
      <rPr>
        <b/>
        <sz val="7"/>
        <rFont val="Times New Roman"/>
        <family val="1"/>
      </rPr>
      <t>  </t>
    </r>
    <r>
      <rPr>
        <b/>
        <sz val="13"/>
        <rFont val="Times New Roman"/>
        <family val="1"/>
      </rPr>
      <t>Đại diện chủ đầu tư : Điện Lực Xuân Lộc.</t>
    </r>
  </si>
  <si>
    <t xml:space="preserve"> Ông: Trần Văn Sỹ</t>
  </si>
  <si>
    <t>Chức vụ: Chỉ huy trưởng</t>
  </si>
  <si>
    <t>CBTK</t>
  </si>
  <si>
    <t>………………..</t>
  </si>
  <si>
    <t>-         Nguyên nhân dẫn đến phát sinh: Do đơn vị thi công và cán bộ giám sát kiểm tra, đo đạc lại khối lượng thực tế thi công có một số hạng mục tăng hoặc giảm so với khối lượng dự toán đã lập, từ đó lập bảng khối lượng phát sinh chuẩn xác theo thực tế để có cơ sở lập hồ sơ hoàn công quyết toán sau này. Các phát tăng khác do tình hình thực tế tại hiện trường đơn vị thi công không tính toán trước khi tham gia lập hồ sơ dự thầu.</t>
  </si>
  <si>
    <t>-         Khối lượng phát sinh trên rất nhỏ so với khối lượng dự toán được duyệt và không làm thay đổi thiết kế do đơn vị tư vấn lập.</t>
  </si>
  <si>
    <t>-         Các phát sinh trên chưa làm thay đổi thiết kế do đơn vị tư vấn lập.</t>
  </si>
  <si>
    <t>giảm 4 bu long (do trụ 112a, 12a, 114a, 145B không thu hồi)</t>
  </si>
  <si>
    <t>- Mục 9: Dự toán tính dây thu hồi dây nguội AC70mm2 thực tế thu hồi dây AC50mm2. Dây AC70mm2 tăng 16.510,1m so với trước tháo gỡ. Nguyên nhân: Do dây pha thu hồi thực tế là dây AC70mm2 và chiều dài đơn tuyến thi công tăng so với thiết kế.</t>
  </si>
  <si>
    <t>- Mục 10: Dự toán tính dây thu hồi dây nguội AC70mm2 thực tế thu hồi dây AC50mm2. Dây AC50mm2 tăng 5073m so với trước tháo gỡ. Nguyên nhân: Do dây nguội thu hồi thực tế là dây AC70mm2 và chiều dài đơn tuyến thi công tăng so với thiết kế.</t>
  </si>
  <si>
    <t>- Mục 18: Dự toán tính thiếu và thực tế không thu hồi 6 trụ hạ thế</t>
  </si>
  <si>
    <t>- Mục 25, 26: Dự toán tính thiếu</t>
  </si>
  <si>
    <t>- Mục 10: Dự toán tính dây thu hồi dây nguội AC70mm2 thực tế thu hồi dây AC50mm2. Dây AC50mm2 tăng 5.016m so với trước tháo gỡ. Nguyên nhân: Do dây nguội thu hồi thực tế là dây AC70mm2 và chiều dài đơn tuyến thi công tăng so với thiết kế.</t>
  </si>
</sst>
</file>

<file path=xl/styles.xml><?xml version="1.0" encoding="utf-8"?>
<styleSheet xmlns="http://schemas.openxmlformats.org/spreadsheetml/2006/main" xmlns:mc="http://schemas.openxmlformats.org/markup-compatibility/2006" xmlns:x14ac="http://schemas.microsoft.com/office/spreadsheetml/2009/9/ac" mc:Ignorable="x14ac">
  <numFmts count="140">
    <numFmt numFmtId="5" formatCode="&quot;$&quot;#,##0_);\(&quot;$&quot;#,##0\)"/>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quot;$&quot;\ * #,##0_-;\-&quot;$&quot;\ * #,##0_-;_-&quot;$&quot;\ * &quot;-&quot;_-;_-@_-"/>
    <numFmt numFmtId="165" formatCode="_-* #,##0_-;\-* #,##0_-;_-* &quot;-&quot;_-;_-@_-"/>
    <numFmt numFmtId="166" formatCode="_-* #,##0.00_-;\-* #,##0.00_-;_-* &quot;-&quot;??_-;_-@_-"/>
    <numFmt numFmtId="167" formatCode="00"/>
    <numFmt numFmtId="168" formatCode="_-* #,##0\ _F_-;\-* #,##0\ _F_-;_-* &quot;-&quot;\ _F_-;[Red]_-@_-"/>
    <numFmt numFmtId="169" formatCode="_ * #,##0.00_ ;_ * \-#,##0.00_ ;_ * &quot;-&quot;&quot;?&quot;&quot;?&quot;_ ;_ @_ "/>
    <numFmt numFmtId="170" formatCode="_-* #,##0.00\ _ñ_-;\-* #,##0.00\ _ñ_-;_-* &quot;-&quot;&quot;?&quot;&quot;?&quot;\ _ñ_-;_-@_-"/>
    <numFmt numFmtId="171" formatCode="0.000"/>
    <numFmt numFmtId="172" formatCode="_-* #,##0.00\ &quot;F&quot;_-;\-* #,##0.00\ &quot;F&quot;_-;_-* &quot;-&quot;&quot;?&quot;&quot;?&quot;\ &quot;F&quot;_-;_-@_-"/>
    <numFmt numFmtId="173" formatCode="_-* #,##0.000\ _F_-;\-* #,##0.000\ _F_-;_-* &quot;-&quot;&quot;?&quot;&quot;?&quot;\ _F_-;_-@_-"/>
    <numFmt numFmtId="174" formatCode="#,##0.00\ &quot;F&quot;;[Red]\-#,##0.00\ &quot;F&quot;"/>
    <numFmt numFmtId="175" formatCode="_-* #,##0\ _F_-;\-* #,##0\ _F_-;_-* &quot;-&quot;\ _F_-;_-@_-"/>
    <numFmt numFmtId="176" formatCode="_-* #,##0\ _ñ_-;\-* #,##0\ _ñ_-;_-* &quot;-&quot;\ _ñ_-;_-@_-"/>
    <numFmt numFmtId="177" formatCode="_(* #,##0.000_);_(* \(#,##0.000\);_(* &quot;-&quot;??_);_(@_)"/>
    <numFmt numFmtId="178" formatCode="_(* #,##0_);_(* \(#,##0\);_(* &quot;-&quot;??_);_(@_)"/>
    <numFmt numFmtId="179" formatCode="_ * #,##0_)\ &quot;F&quot;_ ;_ * \(#,##0\)\ &quot;F&quot;_ ;_ * &quot;-&quot;_)\ &quot;F&quot;_ ;_ @_ "/>
    <numFmt numFmtId="180" formatCode="_-* #,##0\ &quot;ñ&quot;_-;\-* #,##0\ &quot;ñ&quot;_-;_-* &quot;-&quot;\ &quot;ñ&quot;_-;_-@_-"/>
    <numFmt numFmtId="181" formatCode="0\ \ \ \ "/>
    <numFmt numFmtId="182" formatCode="_-&quot;ñ&quot;* #,##0_-;\-&quot;ñ&quot;* #,##0_-;_-&quot;ñ&quot;* &quot;-&quot;_-;_-@_-"/>
    <numFmt numFmtId="183" formatCode="_ * #,##0_ ;_ * \-#,##0_ ;_ * &quot;-&quot;_ ;_ @_ "/>
    <numFmt numFmtId="184" formatCode="_-* #,##0.00_-;\-* #,##0.00_-;_-* &quot;-&quot;&quot;?&quot;&quot;?&quot;_-;_-@_-"/>
    <numFmt numFmtId="185" formatCode="d/mm/yy;@"/>
    <numFmt numFmtId="186" formatCode="#,##0.0"/>
    <numFmt numFmtId="187" formatCode="_-* #,##0_-;\-* #,##0_-;_-* &quot;-&quot;??_-;_-@_-"/>
    <numFmt numFmtId="188" formatCode="#,##0.00\ &quot;F&quot;;\-#,##0.00\ &quot;F&quot;"/>
    <numFmt numFmtId="189" formatCode="#,##0\ &quot;F&quot;;[Red]\-#,##0\ &quot;F&quot;"/>
    <numFmt numFmtId="190" formatCode="_-* #,##0.00\ _₫_-;\-* #,##0.00\ _₫_-;_-* &quot;-&quot;&quot;?&quot;&quot;?&quot;\ _₫_-;_-@_-"/>
    <numFmt numFmtId="191" formatCode="&quot;£&quot;#,##0.00;\-&quot;£&quot;#,##0.00"/>
    <numFmt numFmtId="192" formatCode="_(* #,##0.0_);_(* \(#,##0.0\);_(* &quot;-&quot;??_);_(@_)"/>
    <numFmt numFmtId="193" formatCode="_(* #,##0.00_);_(* \(#,##0.00\);_(* &quot;-&quot;_);_(@_)"/>
    <numFmt numFmtId="194" formatCode="_-&quot;F&quot;* #,##0_-;\-&quot;F&quot;* #,##0_-;_-&quot;F&quot;* &quot;-&quot;_-;_-@_-"/>
    <numFmt numFmtId="195" formatCode="&quot;$&quot;###,0&quot;.&quot;00_);[Red]\(&quot;$&quot;###,0&quot;.&quot;00\)"/>
    <numFmt numFmtId="196" formatCode="_-* #,##0.00\ _F_-;\-* #,##0.00\ _F_-;_-* &quot;-&quot;&quot;?&quot;&quot;?&quot;\ _F_-;_-@_-"/>
    <numFmt numFmtId="197" formatCode="_-* #,##0\ &quot;F&quot;_-;\-* #,##0\ &quot;F&quot;_-;_-* &quot;-&quot;\ &quot;F&quot;_-;_-@_-"/>
    <numFmt numFmtId="198" formatCode="\ \ \-\ @"/>
    <numFmt numFmtId="199" formatCode="_(* #,##0.00_);_(* \(#,##0.00\);_(* &quot;-&quot;&quot;?&quot;&quot;?&quot;_);_(@_)"/>
    <numFmt numFmtId="200" formatCode="#,##0\ &quot;$&quot;_);[Red]\(#,##0\ &quot;$&quot;\)"/>
    <numFmt numFmtId="201" formatCode="_-&quot;$&quot;* #,##0_-;\-&quot;$&quot;* #,##0_-;_-&quot;$&quot;* &quot;-&quot;_-;_-@_-"/>
    <numFmt numFmtId="202" formatCode="0.0"/>
    <numFmt numFmtId="203" formatCode="#.##0"/>
    <numFmt numFmtId="204" formatCode="_ * #,##0_)\ _$_ ;_ * \(#,##0\)\ _$_ ;_ * &quot;-&quot;_)\ _$_ ;_ @_ "/>
    <numFmt numFmtId="205" formatCode="_(* #,##0_);_(* \(#,##0\);_(* &quot;-&quot;&quot;?&quot;&quot;?&quot;_);_(@_)"/>
    <numFmt numFmtId="206" formatCode="###&quot;mm²&quot;"/>
    <numFmt numFmtId="207" formatCode="&quot;\&quot;#,##0;[Red]&quot;\&quot;&quot;\&quot;\-#,##0"/>
    <numFmt numFmtId="208" formatCode="_ * #,##0_)\ &quot;$&quot;_ ;_ * \(#,##0\)\ &quot;$&quot;_ ;_ * &quot;-&quot;_)\ &quot;$&quot;_ ;_ @_ "/>
    <numFmt numFmtId="209" formatCode="_-* #,##0\ &quot;$&quot;_-;\-* #,##0\ &quot;$&quot;_-;_-* &quot;-&quot;\ &quot;$&quot;_-;_-@_-"/>
    <numFmt numFmtId="210" formatCode="#,##0\ &quot;FB&quot;;\-#,##0\ &quot;FB&quot;"/>
    <numFmt numFmtId="211" formatCode="_-* #,##0&quot;$&quot;_-;\-* #,##0&quot;$&quot;_-;_-* &quot;-&quot;&quot;$&quot;_-;_-@_-"/>
    <numFmt numFmtId="212" formatCode="_ * #,##0.00_ ;_ * \-#,##0.00_ ;_ * &quot;-&quot;??_ ;_ @_ "/>
    <numFmt numFmtId="213" formatCode="_-* #,##0.00\ _V_N_D_-;\-* #,##0.00\ _V_N_D_-;_-* &quot;-&quot;??\ _V_N_D_-;_-@_-"/>
    <numFmt numFmtId="214" formatCode="_-* #,##0.00\ _F_-;\-* #,##0.00\ _F_-;_-* &quot;-&quot;??\ _F_-;_-@_-"/>
    <numFmt numFmtId="215" formatCode="_ * #,##0.00_)\ _$_ ;_ * \(#,##0.00\)\ _$_ ;_ * &quot;-&quot;??_)\ _$_ ;_ @_ "/>
    <numFmt numFmtId="216" formatCode="#,##0.00\ &quot;FB&quot;;\-#,##0.00\ &quot;FB&quot;"/>
    <numFmt numFmtId="217" formatCode="_-* #,##0.00_$_-;\-* #,##0.00_$_-;_-* &quot;-&quot;??_$_-;_-@_-"/>
    <numFmt numFmtId="218" formatCode="_-* #,##0.00_ñ_-;\-* #,##0.00_ñ_-;_-* &quot;-&quot;??_ñ_-;_-@_-"/>
    <numFmt numFmtId="219" formatCode="_(&quot;$&quot;\ * #,##0_);_(&quot;$&quot;\ * \(#,##0\);_(&quot;$&quot;\ * &quot;-&quot;_);_(@_)"/>
    <numFmt numFmtId="220" formatCode="_-* #,##0.00000000_-;\-* #,##0.00000000_-;_-* &quot;-&quot;??_-;_-@_-"/>
    <numFmt numFmtId="221" formatCode="_-* #,##0.00\ &quot;F&quot;_-;\-* #,##0.00\ &quot;F&quot;_-;_-* &quot;-&quot;??\ &quot;F&quot;_-;_-@_-"/>
    <numFmt numFmtId="222" formatCode="_-* #,##0\ _V_N_D_-;\-* #,##0\ _V_N_D_-;_-* &quot;-&quot;\ _V_N_D_-;_-@_-"/>
    <numFmt numFmtId="223" formatCode="_-* #,##0\ _$_-;\-* #,##0\ _$_-;_-* &quot;-&quot;\ _$_-;_-@_-"/>
    <numFmt numFmtId="224" formatCode="#,##0\ &quot;FB&quot;;[Red]\-#,##0\ &quot;FB&quot;"/>
    <numFmt numFmtId="225" formatCode="_-* #,##0_$_-;\-* #,##0_$_-;_-* &quot;-&quot;_$_-;_-@_-"/>
    <numFmt numFmtId="226" formatCode="_-* #,##0_ñ_-;\-* #,##0_ñ_-;_-* &quot;-&quot;_ñ_-;_-@_-"/>
    <numFmt numFmtId="227" formatCode="_ &quot;\&quot;* #,##0_ ;_ &quot;\&quot;* \-#,##0_ ;_ &quot;\&quot;* &quot;-&quot;_ ;_ @_ "/>
    <numFmt numFmtId="228" formatCode="_-&quot;$&quot;* #,##0.00_-;\-&quot;$&quot;* #,##0.00_-;_-&quot;$&quot;* &quot;-&quot;??_-;_-@_-"/>
    <numFmt numFmtId="229" formatCode="_-&quot;$&quot;* ###&quot;$&quot;0&quot;.&quot;00_-;\-&quot;$&quot;* ###&quot;$&quot;0&quot;.&quot;00_-;_-&quot;$&quot;* &quot;-&quot;??_-;_-@_-"/>
    <numFmt numFmtId="230" formatCode="&quot;Ö&quot;0"/>
    <numFmt numFmtId="231" formatCode="&quot;\&quot;#,##0.00;[Red]&quot;\&quot;\-#,##0.00"/>
    <numFmt numFmtId="232" formatCode="&quot;\&quot;#,##0;[Red]&quot;\&quot;\-#,##0"/>
    <numFmt numFmtId="233" formatCode="0&quot; A&quot;"/>
    <numFmt numFmtId="234" formatCode="0&quot; ohm&quot;"/>
    <numFmt numFmtId="235" formatCode="0.0&quot; s&quot;"/>
    <numFmt numFmtId="236" formatCode="#,##0.0;[Red]#,##0.0"/>
    <numFmt numFmtId="237" formatCode="#,##0;\-#,##0;&quot;-&quot;"/>
    <numFmt numFmtId="238" formatCode="_ &quot;\&quot;* #,##0.00_ ;_ &quot;\&quot;* &quot;\&quot;&quot;\&quot;&quot;\&quot;&quot;\&quot;&quot;\&quot;&quot;\&quot;&quot;\&quot;&quot;\&quot;&quot;\&quot;&quot;\&quot;&quot;\&quot;&quot;\&quot;\-#,##0.00_ ;_ &quot;\&quot;* &quot;-&quot;??_ ;_ @_ "/>
    <numFmt numFmtId="239" formatCode="_ * #,##0.00_ ;_ * &quot;\&quot;&quot;\&quot;&quot;\&quot;&quot;\&quot;&quot;\&quot;&quot;\&quot;&quot;\&quot;&quot;\&quot;&quot;\&quot;&quot;\&quot;&quot;\&quot;&quot;\&quot;\-#,##0.00_ ;_ * &quot;-&quot;??_ ;_ @_ "/>
    <numFmt numFmtId="240" formatCode="&quot;\&quot;#,##0;&quot;\&quot;&quot;\&quot;&quot;\&quot;&quot;\&quot;&quot;\&quot;&quot;\&quot;&quot;\&quot;&quot;\&quot;&quot;\&quot;&quot;\&quot;&quot;\&quot;&quot;\&quot;&quot;\&quot;&quot;\&quot;\-#,##0"/>
    <numFmt numFmtId="241" formatCode="&quot;\&quot;#,##0;[Red]&quot;\&quot;&quot;\&quot;&quot;\&quot;&quot;\&quot;&quot;\&quot;&quot;\&quot;&quot;\&quot;&quot;\&quot;&quot;\&quot;&quot;\&quot;&quot;\&quot;&quot;\&quot;&quot;\&quot;&quot;\&quot;\-#,##0"/>
    <numFmt numFmtId="242" formatCode="_ * #,##0_ ;_ * &quot;\&quot;&quot;\&quot;&quot;\&quot;&quot;\&quot;&quot;\&quot;&quot;\&quot;&quot;\&quot;&quot;\&quot;&quot;\&quot;&quot;\&quot;&quot;\&quot;&quot;\&quot;\-#,##0_ ;_ * &quot;-&quot;_ ;_ @_ "/>
    <numFmt numFmtId="243" formatCode="&quot;\&quot;#,##0.00;&quot;\&quot;&quot;\&quot;&quot;\&quot;&quot;\&quot;&quot;\&quot;&quot;\&quot;&quot;\&quot;&quot;\&quot;&quot;\&quot;&quot;\&quot;&quot;\&quot;&quot;\&quot;&quot;\&quot;&quot;\&quot;\-#,##0.00"/>
    <numFmt numFmtId="244" formatCode="0.000_)"/>
    <numFmt numFmtId="245" formatCode="#,##0;\(#,##0\)"/>
    <numFmt numFmtId="246" formatCode="_-* ###&quot;$&quot;0&quot;.&quot;00_-;\-* ###&quot;$&quot;0&quot;.&quot;00_-;_-* &quot;-&quot;??_-;_-@_-"/>
    <numFmt numFmtId="247" formatCode="#,##0&quot;VND&quot;_);\(#,##0&quot;VND&quot;\)"/>
    <numFmt numFmtId="248" formatCode="#,##0&quot;VND&quot;_);[Red]\(#,##0&quot;VND&quot;\)"/>
    <numFmt numFmtId="249" formatCode="_-* #,##0.00_V_N_D_-;\-* #,##0.00_V_N_D_-;_-* &quot;-&quot;??_V_N_D_-;_-@_-"/>
    <numFmt numFmtId="250" formatCode="\t0.00%"/>
    <numFmt numFmtId="251" formatCode="\U\S\$#,##0.00;\(\U\S\$#,##0.00\)"/>
    <numFmt numFmtId="252" formatCode="_-* #,##0\ _D_M_-;\-* #,##0\ _D_M_-;_-* &quot;-&quot;\ _D_M_-;_-@_-"/>
    <numFmt numFmtId="253" formatCode="_-* #,##0.00\ _D_M_-;\-* #,##0.00\ _D_M_-;_-* &quot;-&quot;??\ _D_M_-;_-@_-"/>
    <numFmt numFmtId="254" formatCode="&quot;\&quot;#,##0.00;[Red]&quot;\&quot;&quot;\&quot;&quot;\&quot;&quot;\&quot;&quot;\&quot;&quot;\&quot;\-#,##0.00"/>
    <numFmt numFmtId="255" formatCode="\t#\ ??/??"/>
    <numFmt numFmtId="256" formatCode="_-* #,##0\ _?_-;\-* #,##0\ _?_-;_-* &quot;-&quot;\ _?_-;_-@_-"/>
    <numFmt numFmtId="257" formatCode="_-* #,##0.00\ _?_-;\-* #,##0.00\ _?_-;_-* &quot;-&quot;??\ _?_-;_-@_-"/>
    <numFmt numFmtId="258" formatCode="_ * #,##0_)_L_._ ;_ * \(#,##0\)_L_._ ;_ * &quot;-&quot;_)_L_._ ;_ @_ "/>
    <numFmt numFmtId="259" formatCode="_(* #,##0.00_);_(* \(#,##0.00\);_(* \-??_);_(@_)"/>
    <numFmt numFmtId="260" formatCode="_(* #,##0.000000_);_(* \(#,##0.000000\);_(* &quot;-&quot;??_);_(@_)"/>
    <numFmt numFmtId="261" formatCode="&quot;$&quot;#,##0;\-&quot;$&quot;#,##0"/>
    <numFmt numFmtId="262" formatCode=";;;"/>
    <numFmt numFmtId="263" formatCode="#,##0\ &quot;$&quot;_);\(#,##0\ &quot;$&quot;\)"/>
    <numFmt numFmtId="264" formatCode="_ &quot;R&quot;\ * #,##0_ ;_ &quot;R&quot;\ * \-#,##0_ ;_ &quot;R&quot;\ * &quot;-&quot;_ ;_ @_ "/>
    <numFmt numFmtId="265" formatCode="#,###"/>
    <numFmt numFmtId="266" formatCode="_-* #,##0\ _F_B_-;\-* #,##0\ _F_B_-;_-* &quot;-&quot;\ _F_B_-;_-@_-"/>
    <numFmt numFmtId="267" formatCode="_ &quot;\&quot;* #,##0_ ;_ &quot;\&quot;* &quot;\&quot;&quot;\&quot;&quot;\&quot;&quot;\&quot;&quot;\&quot;&quot;\&quot;&quot;\&quot;&quot;\&quot;&quot;\&quot;&quot;\&quot;&quot;\&quot;&quot;\&quot;&quot;\&quot;&quot;\&quot;\-#,##0_ ;_ &quot;\&quot;* &quot;-&quot;_ ;_ @_ "/>
    <numFmt numFmtId="268" formatCode="d"/>
    <numFmt numFmtId="269" formatCode="#,##0.0000"/>
    <numFmt numFmtId="270" formatCode="_ * #,##0_-_V_N_Ñ_ ;_ * #,##0\-_V_N_Ñ_ ;_ * &quot;-&quot;_-_V_N_Ñ_ ;_ @_ "/>
    <numFmt numFmtId="271" formatCode="_-* #,##0.0\ _F_-;\-* #,##0.0\ _F_-;_-* &quot;-&quot;??\ _F_-;_-@_-"/>
    <numFmt numFmtId="272" formatCode="#,##0.00\ &quot;FB&quot;;[Red]\-#,##0.00\ &quot;FB&quot;"/>
    <numFmt numFmtId="273" formatCode="_ * #,##0_ ;_ * \-#,##0_ ;_ * &quot;-&quot;??_ ;_ @_ "/>
    <numFmt numFmtId="274" formatCode="_(* #,##0.0_);_(* \(#,##0.0\);_(* &quot;-&quot;?_);_(@_)"/>
    <numFmt numFmtId="275" formatCode="#,##0.00\ \ "/>
    <numFmt numFmtId="276" formatCode="0.00000"/>
    <numFmt numFmtId="277" formatCode="_-&quot;£&quot;* #,##0.00_-;\-&quot;£&quot;* #,##0.00_-;_-&quot;£&quot;* &quot;-&quot;??_-;_-@_-"/>
    <numFmt numFmtId="278" formatCode="#,##0.00\ \ \ \ "/>
    <numFmt numFmtId="279" formatCode="_-&quot;£&quot;* #,##0_-;\-&quot;£&quot;* #,##0_-;_-&quot;£&quot;* &quot;-&quot;_-;_-@_-"/>
    <numFmt numFmtId="280" formatCode="\$#,##0_);\(\$#,##0\)"/>
    <numFmt numFmtId="281" formatCode="_ * #,##0.00_)&quot;VND&quot;_ ;_ * \(#,##0.00\)&quot;VND&quot;_ ;_ * &quot;-&quot;??_)&quot;VND&quot;_ ;_ @_ "/>
    <numFmt numFmtId="282" formatCode="###,0&quot;.&quot;00\ &quot;F&quot;;[Red]\-###,0&quot;.&quot;00\ &quot;F&quot;"/>
    <numFmt numFmtId="283" formatCode="&quot;$&quot;#,##0;[Red]\-&quot;$&quot;#,##0"/>
    <numFmt numFmtId="284" formatCode="#,##0.00&quot; F&quot;;[Red]\-#,##0.00&quot; F&quot;"/>
    <numFmt numFmtId="285" formatCode="_ * #,##0_)_V_N_D_ ;_ * \(#,##0\)_V_N_D_ ;_ * &quot;-&quot;_)_V_N_D_ ;_ @_ "/>
    <numFmt numFmtId="286" formatCode="###0"/>
    <numFmt numFmtId="287" formatCode="#,##0.000"/>
    <numFmt numFmtId="288" formatCode="&quot;\&quot;#,##0.00;[Red]&quot;\&quot;&quot;\&quot;&quot;\&quot;&quot;\&quot;&quot;\&quot;&quot;\&quot;&quot;\&quot;&quot;\&quot;&quot;\&quot;&quot;\&quot;&quot;\&quot;&quot;\&quot;&quot;\&quot;&quot;\&quot;\-#,##0.00"/>
    <numFmt numFmtId="289" formatCode="_ &quot;\&quot;* #,##0_ ;_ &quot;\&quot;* &quot;\&quot;&quot;\&quot;&quot;\&quot;&quot;\&quot;&quot;\&quot;&quot;\&quot;&quot;\&quot;&quot;\&quot;&quot;\&quot;&quot;\&quot;&quot;\&quot;&quot;\&quot;&quot;\&quot;\-#,##0_ ;_ &quot;\&quot;* &quot;-&quot;_ ;_ @_ "/>
    <numFmt numFmtId="290" formatCode="#,##0.0\½"/>
    <numFmt numFmtId="291" formatCode="mm/dd/yy"/>
    <numFmt numFmtId="292" formatCode="&quot;L.&quot;\ #,##0;[Red]\-&quot;L.&quot;\ #,##0"/>
    <numFmt numFmtId="293" formatCode="&quot;L.&quot;\ #,##0.00;[Red]\-&quot;L.&quot;\ #,##0.00"/>
    <numFmt numFmtId="294" formatCode="_-* #,##0\ &quot;DM&quot;_-;\-* #,##0\ &quot;DM&quot;_-;_-* &quot;-&quot;\ &quot;DM&quot;_-;_-@_-"/>
    <numFmt numFmtId="295" formatCode="_-* #,##0.00\ &quot;DM&quot;_-;\-* #,##0.00\ &quot;DM&quot;_-;_-* &quot;-&quot;??\ &quot;DM&quot;_-;_-@_-"/>
    <numFmt numFmtId="296" formatCode="_ &quot;\&quot;* #,##0.00_ ;_ &quot;\&quot;* \-#,##0.00_ ;_ &quot;\&quot;* &quot;-&quot;??_ ;_ @_ "/>
    <numFmt numFmtId="297" formatCode="_-* #,##0.0_-;\-* #,##0.0_-;_-* &quot;-&quot;?_-;_-@_-"/>
  </numFmts>
  <fonts count="329">
    <font>
      <sz val="13"/>
      <name val="Times New Roman"/>
      <charset val="134"/>
    </font>
    <font>
      <sz val="11"/>
      <color theme="1"/>
      <name val="Calibri"/>
      <family val="2"/>
      <scheme val="minor"/>
    </font>
    <font>
      <sz val="11"/>
      <color theme="1"/>
      <name val="Times New Roman"/>
      <family val="1"/>
    </font>
    <font>
      <b/>
      <sz val="11"/>
      <color theme="1"/>
      <name val="Times New Roman"/>
      <family val="1"/>
    </font>
    <font>
      <sz val="10"/>
      <name val="VNI-Times"/>
      <charset val="134"/>
    </font>
    <font>
      <b/>
      <sz val="13"/>
      <color theme="1"/>
      <name val="Times New Roman"/>
      <family val="1"/>
    </font>
    <font>
      <b/>
      <sz val="12"/>
      <color theme="1"/>
      <name val="Times New Roman"/>
      <family val="1"/>
    </font>
    <font>
      <b/>
      <sz val="14"/>
      <color theme="1"/>
      <name val="Times New Roman"/>
      <family val="1"/>
    </font>
    <font>
      <sz val="11"/>
      <color theme="1"/>
      <name val="Times New Roman"/>
      <family val="1"/>
    </font>
    <font>
      <i/>
      <sz val="13"/>
      <color theme="1"/>
      <name val="Times New Roman"/>
      <family val="1"/>
    </font>
    <font>
      <b/>
      <sz val="16"/>
      <color theme="1"/>
      <name val="Times New Roman"/>
      <family val="1"/>
    </font>
    <font>
      <sz val="14"/>
      <color theme="1"/>
      <name val="Times New Roman"/>
      <family val="1"/>
    </font>
    <font>
      <sz val="13"/>
      <color theme="1"/>
      <name val="Times New Roman"/>
      <family val="1"/>
    </font>
    <font>
      <sz val="12"/>
      <name val="Times New Roman"/>
      <family val="1"/>
    </font>
    <font>
      <b/>
      <sz val="12"/>
      <name val="Times New Roman"/>
      <family val="1"/>
    </font>
    <font>
      <sz val="12"/>
      <color rgb="FFFF0000"/>
      <name val="Times New Roman"/>
      <family val="1"/>
    </font>
    <font>
      <sz val="12"/>
      <color rgb="FF000000"/>
      <name val="Times New Roman"/>
      <family val="1"/>
    </font>
    <font>
      <sz val="13"/>
      <color rgb="FF000000"/>
      <name val="Times New Roman"/>
      <family val="1"/>
    </font>
    <font>
      <sz val="13"/>
      <name val="Times New Roman"/>
      <family val="1"/>
    </font>
    <font>
      <b/>
      <sz val="14"/>
      <color rgb="FF000000"/>
      <name val="Times New Roman"/>
      <family val="1"/>
    </font>
    <font>
      <b/>
      <sz val="13"/>
      <name val="Times New Roman"/>
      <family val="1"/>
    </font>
    <font>
      <b/>
      <sz val="13"/>
      <color rgb="FF000000"/>
      <name val="Times New Roman"/>
      <family val="1"/>
    </font>
    <font>
      <sz val="11"/>
      <name val="VNI-Helve-Condense"/>
      <charset val="134"/>
    </font>
    <font>
      <b/>
      <sz val="11"/>
      <name val="VNI-Helve-Condense"/>
      <charset val="134"/>
    </font>
    <font>
      <sz val="11"/>
      <name val="Times New Roman"/>
      <family val="1"/>
    </font>
    <font>
      <b/>
      <sz val="13"/>
      <color rgb="FF000099"/>
      <name val="Times New Roman"/>
      <family val="1"/>
    </font>
    <font>
      <b/>
      <i/>
      <sz val="13"/>
      <name val="Times New Roman"/>
      <family val="1"/>
    </font>
    <font>
      <b/>
      <sz val="11"/>
      <name val="Times New Roman"/>
      <family val="1"/>
    </font>
    <font>
      <sz val="10"/>
      <name val="Times New Roman"/>
      <family val="1"/>
    </font>
    <font>
      <sz val="13"/>
      <color rgb="FFFF0000"/>
      <name val="Times New Roman"/>
      <family val="1"/>
    </font>
    <font>
      <b/>
      <sz val="12"/>
      <color rgb="FFFF0000"/>
      <name val="Times New Roman"/>
      <family val="1"/>
    </font>
    <font>
      <b/>
      <sz val="16"/>
      <color rgb="FF0000FF"/>
      <name val="Times New Roman"/>
      <family val="1"/>
    </font>
    <font>
      <b/>
      <vertAlign val="superscript"/>
      <sz val="13"/>
      <name val="Times New Roman"/>
      <family val="1"/>
    </font>
    <font>
      <sz val="13"/>
      <color rgb="FF0000FF"/>
      <name val="Times New Roman"/>
      <family val="1"/>
    </font>
    <font>
      <i/>
      <sz val="13"/>
      <name val="Times New Roman"/>
      <family val="1"/>
    </font>
    <font>
      <b/>
      <u/>
      <sz val="13"/>
      <name val="Times New Roman"/>
      <family val="1"/>
    </font>
    <font>
      <b/>
      <sz val="14"/>
      <name val="Times New Roman"/>
      <family val="1"/>
    </font>
    <font>
      <b/>
      <sz val="14"/>
      <name val="VNI-Times"/>
      <charset val="134"/>
    </font>
    <font>
      <sz val="11"/>
      <color rgb="FFFF0000"/>
      <name val="Times New Roman"/>
      <family val="1"/>
    </font>
    <font>
      <sz val="12"/>
      <color indexed="8"/>
      <name val="Times New Roman"/>
      <family val="1"/>
    </font>
    <font>
      <b/>
      <sz val="11"/>
      <color rgb="FFFF0000"/>
      <name val="Times New Roman"/>
      <family val="1"/>
    </font>
    <font>
      <b/>
      <sz val="12"/>
      <color indexed="8"/>
      <name val="Times New Roman"/>
      <family val="1"/>
    </font>
    <font>
      <sz val="13"/>
      <color indexed="8"/>
      <name val="Times New Roman"/>
      <family val="1"/>
    </font>
    <font>
      <b/>
      <sz val="13"/>
      <color indexed="8"/>
      <name val="Times New Roman"/>
      <family val="1"/>
    </font>
    <font>
      <sz val="14"/>
      <name val="Times New Roman"/>
      <family val="1"/>
    </font>
    <font>
      <b/>
      <sz val="12"/>
      <name val="VNI-Times"/>
      <charset val="134"/>
    </font>
    <font>
      <sz val="12"/>
      <name val="VNI-Times"/>
      <charset val="134"/>
    </font>
    <font>
      <sz val="14"/>
      <name val="VNI-Times"/>
      <charset val="134"/>
    </font>
    <font>
      <sz val="13"/>
      <color theme="1"/>
      <name val="Calibri"/>
      <family val="2"/>
      <scheme val="minor"/>
    </font>
    <font>
      <sz val="11"/>
      <color theme="1"/>
      <name val="Calibri"/>
      <family val="2"/>
      <scheme val="minor"/>
    </font>
    <font>
      <sz val="12"/>
      <color theme="1"/>
      <name val="Times New Roman"/>
      <family val="1"/>
    </font>
    <font>
      <sz val="11"/>
      <color rgb="FFFF0000"/>
      <name val="Calibri"/>
      <family val="2"/>
      <scheme val="minor"/>
    </font>
    <font>
      <sz val="12"/>
      <color theme="1"/>
      <name val="Calibri"/>
      <family val="2"/>
      <scheme val="minor"/>
    </font>
    <font>
      <sz val="13"/>
      <color rgb="FFFF0000"/>
      <name val="Calibri"/>
      <family val="2"/>
      <scheme val="minor"/>
    </font>
    <font>
      <sz val="12"/>
      <color rgb="FFFF0000"/>
      <name val="Calibri"/>
      <family val="2"/>
      <scheme val="minor"/>
    </font>
    <font>
      <sz val="12"/>
      <color rgb="FF0000FF"/>
      <name val="Times New Roman"/>
      <family val="1"/>
    </font>
    <font>
      <u/>
      <sz val="13"/>
      <color theme="10"/>
      <name val="Calibri"/>
      <family val="2"/>
      <scheme val="minor"/>
    </font>
    <font>
      <sz val="12"/>
      <color rgb="FF0000FF"/>
      <name val="Calibri"/>
      <family val="2"/>
      <scheme val="minor"/>
    </font>
    <font>
      <b/>
      <sz val="14"/>
      <color rgb="FF0000FF"/>
      <name val="Times New Roman"/>
      <family val="1"/>
    </font>
    <font>
      <b/>
      <sz val="14"/>
      <color rgb="FFFF0000"/>
      <name val="Calibri"/>
      <family val="2"/>
      <scheme val="minor"/>
    </font>
    <font>
      <sz val="9"/>
      <name val="Times New Roman"/>
      <family val="1"/>
    </font>
    <font>
      <b/>
      <sz val="14"/>
      <color theme="1"/>
      <name val="Calibri"/>
      <family val="2"/>
      <scheme val="minor"/>
    </font>
    <font>
      <sz val="10"/>
      <color rgb="FFFF0000"/>
      <name val="Times New Roman"/>
      <family val="1"/>
    </font>
    <font>
      <b/>
      <sz val="13"/>
      <color theme="0"/>
      <name val="Times New Roman"/>
      <family val="1"/>
    </font>
    <font>
      <sz val="13"/>
      <color rgb="FF00B0F0"/>
      <name val="Times New Roman"/>
      <family val="1"/>
    </font>
    <font>
      <b/>
      <sz val="10"/>
      <color theme="0"/>
      <name val="Times New Roman"/>
      <family val="1"/>
    </font>
    <font>
      <b/>
      <sz val="10"/>
      <name val="Times New Roman"/>
      <family val="1"/>
    </font>
    <font>
      <sz val="10"/>
      <color theme="0"/>
      <name val="Times New Roman"/>
      <family val="1"/>
    </font>
    <font>
      <b/>
      <sz val="12"/>
      <color rgb="FF00B0F0"/>
      <name val="Times New Roman"/>
      <family val="1"/>
    </font>
    <font>
      <sz val="12"/>
      <color rgb="FF00B0F0"/>
      <name val="Times New Roman"/>
      <family val="1"/>
    </font>
    <font>
      <sz val="10"/>
      <color indexed="10"/>
      <name val="Times New Roman"/>
      <family val="1"/>
    </font>
    <font>
      <i/>
      <sz val="13"/>
      <color rgb="FFFF0000"/>
      <name val="Times New Roman"/>
      <family val="1"/>
    </font>
    <font>
      <sz val="10"/>
      <color indexed="18"/>
      <name val="Times New Roman"/>
      <family val="1"/>
    </font>
    <font>
      <b/>
      <sz val="13"/>
      <color rgb="FFFF0000"/>
      <name val="Times New Roman"/>
      <family val="1"/>
    </font>
    <font>
      <b/>
      <i/>
      <sz val="13"/>
      <color rgb="FFFF0000"/>
      <name val="Times New Roman"/>
      <family val="1"/>
    </font>
    <font>
      <i/>
      <sz val="12"/>
      <name val="Times New Roman"/>
      <family val="1"/>
    </font>
    <font>
      <i/>
      <sz val="12"/>
      <color rgb="FFFF0000"/>
      <name val="Times New Roman"/>
      <family val="1"/>
    </font>
    <font>
      <b/>
      <sz val="14"/>
      <color rgb="FFFF0000"/>
      <name val="Times New Roman"/>
      <family val="1"/>
    </font>
    <font>
      <b/>
      <i/>
      <sz val="11"/>
      <name val="Times New Roman"/>
      <family val="1"/>
    </font>
    <font>
      <b/>
      <i/>
      <u/>
      <sz val="14"/>
      <name val="Times New Roman"/>
      <family val="1"/>
    </font>
    <font>
      <b/>
      <sz val="11"/>
      <color rgb="FF000000"/>
      <name val="Times New Roman"/>
      <family val="1"/>
    </font>
    <font>
      <sz val="11"/>
      <color rgb="FF000000"/>
      <name val="Times New Roman"/>
      <family val="1"/>
    </font>
    <font>
      <sz val="10"/>
      <name val="VNI-Helve-Condense"/>
      <charset val="134"/>
    </font>
    <font>
      <b/>
      <i/>
      <sz val="12"/>
      <name val="Times New Roman"/>
      <family val="1"/>
    </font>
    <font>
      <sz val="13"/>
      <color rgb="FFFFFFFF"/>
      <name val="Times New Roman"/>
      <family val="1"/>
    </font>
    <font>
      <sz val="10"/>
      <color indexed="8"/>
      <name val="Arial"/>
      <family val="2"/>
    </font>
    <font>
      <sz val="10"/>
      <name val="VnBookman"/>
      <charset val="134"/>
    </font>
    <font>
      <sz val="12"/>
      <name val="¹UAAA¼"/>
      <charset val="129"/>
    </font>
    <font>
      <sz val="11"/>
      <name val="µ¸¿ò"/>
      <charset val="129"/>
    </font>
    <font>
      <sz val="13"/>
      <name val="VNI-Times"/>
      <charset val="134"/>
    </font>
    <font>
      <u/>
      <sz val="11"/>
      <color theme="10"/>
      <name val="Calibri"/>
      <family val="2"/>
      <scheme val="minor"/>
    </font>
    <font>
      <b/>
      <sz val="10"/>
      <name val="Helv"/>
      <charset val="134"/>
    </font>
    <font>
      <b/>
      <sz val="12"/>
      <name val="Arial"/>
      <family val="2"/>
    </font>
    <font>
      <sz val="8.25"/>
      <name val="Microsoft Sans Serif"/>
      <family val="2"/>
    </font>
    <font>
      <sz val="11"/>
      <name val="VNI-Times"/>
      <charset val="134"/>
    </font>
    <font>
      <sz val="8"/>
      <name val="Arial"/>
      <family val="2"/>
    </font>
    <font>
      <sz val="12"/>
      <name val="¹ÙÅÁÃ¼"/>
      <charset val="129"/>
    </font>
    <font>
      <sz val="10"/>
      <name val="Arial"/>
      <family val="2"/>
    </font>
    <font>
      <sz val="10"/>
      <name val="MS Sans Serif"/>
      <family val="2"/>
    </font>
    <font>
      <sz val="12"/>
      <name val="Courier"/>
      <family val="3"/>
    </font>
    <font>
      <sz val="11"/>
      <name val="VNtimes new roman"/>
      <charset val="134"/>
    </font>
    <font>
      <sz val="12"/>
      <name val=".VnTime"/>
      <charset val="134"/>
    </font>
    <font>
      <sz val="13"/>
      <name val=".VnTime"/>
      <charset val="134"/>
    </font>
    <font>
      <b/>
      <sz val="12"/>
      <name val="Helv"/>
      <charset val="134"/>
    </font>
    <font>
      <sz val="14"/>
      <name val="뼻뮝"/>
      <charset val="129"/>
    </font>
    <font>
      <i/>
      <sz val="12"/>
      <name val="VNI-Times"/>
      <charset val="134"/>
    </font>
    <font>
      <b/>
      <sz val="11"/>
      <name val="Helv"/>
      <charset val="134"/>
    </font>
    <font>
      <sz val="12"/>
      <color indexed="8"/>
      <name val="¹ÙÅÁÃ¼"/>
      <charset val="129"/>
    </font>
    <font>
      <u/>
      <sz val="11"/>
      <color theme="10"/>
      <name val="Times New Roman"/>
      <family val="1"/>
    </font>
    <font>
      <sz val="12"/>
      <name val="Arial"/>
      <family val="2"/>
    </font>
    <font>
      <sz val="10"/>
      <name val="Helvetica Condensed"/>
      <charset val="134"/>
    </font>
    <font>
      <sz val="10"/>
      <name val=" "/>
      <charset val="136"/>
    </font>
    <font>
      <b/>
      <sz val="18"/>
      <name val="Arial"/>
      <family val="2"/>
    </font>
    <font>
      <sz val="12"/>
      <name val="바탕체"/>
      <charset val="134"/>
    </font>
    <font>
      <sz val="12"/>
      <name val="뼻뮝"/>
      <charset val="129"/>
    </font>
    <font>
      <b/>
      <sz val="10"/>
      <name val="VnBookman"/>
      <charset val="134"/>
    </font>
    <font>
      <u/>
      <sz val="12"/>
      <color indexed="12"/>
      <name val="Times New Roman"/>
      <family val="1"/>
    </font>
    <font>
      <vertAlign val="superscript"/>
      <sz val="13"/>
      <name val="Times New Roman"/>
      <family val="1"/>
    </font>
    <font>
      <b/>
      <sz val="7"/>
      <name val="Times New Roman"/>
      <family val="1"/>
    </font>
    <font>
      <sz val="9"/>
      <name val="Tahoma"/>
      <family val="2"/>
    </font>
    <font>
      <b/>
      <sz val="9"/>
      <name val="Tahoma"/>
      <family val="2"/>
    </font>
    <font>
      <sz val="11"/>
      <name val="Times New Roman"/>
      <family val="1"/>
    </font>
    <font>
      <b/>
      <sz val="11"/>
      <name val="Times New Roman"/>
      <family val="1"/>
    </font>
    <font>
      <b/>
      <sz val="8"/>
      <name val="Times New Roman"/>
      <family val="1"/>
    </font>
    <font>
      <sz val="8"/>
      <name val="Times New Roman"/>
      <family val="1"/>
    </font>
    <font>
      <u/>
      <sz val="11"/>
      <name val="Times New Roman"/>
      <family val="1"/>
    </font>
    <font>
      <b/>
      <u/>
      <sz val="11"/>
      <name val="Times New Roman"/>
      <family val="1"/>
    </font>
    <font>
      <sz val="13"/>
      <name val="Times New Roman"/>
      <family val="1"/>
    </font>
    <font>
      <sz val="12"/>
      <name val="Times New Roman"/>
      <family val="1"/>
    </font>
    <font>
      <b/>
      <sz val="13"/>
      <name val="Times New Roman"/>
      <family val="1"/>
    </font>
    <font>
      <b/>
      <i/>
      <sz val="13"/>
      <color rgb="FFFF0000"/>
      <name val="Times New Roman"/>
      <family val="1"/>
    </font>
    <font>
      <i/>
      <sz val="13"/>
      <color rgb="FFFF0000"/>
      <name val="Times New Roman"/>
      <family val="1"/>
    </font>
    <font>
      <sz val="10"/>
      <name val="Arial"/>
      <family val="2"/>
    </font>
    <font>
      <b/>
      <sz val="11"/>
      <name val="VNI-Times"/>
    </font>
    <font>
      <sz val="11"/>
      <name val="VNI-Times"/>
    </font>
    <font>
      <sz val="11"/>
      <color rgb="FFFF0000"/>
      <name val="VNI-Times"/>
    </font>
    <font>
      <sz val="8"/>
      <name val="VNI-Times"/>
    </font>
    <font>
      <sz val="10"/>
      <name val="VNI-Times"/>
    </font>
    <font>
      <b/>
      <sz val="14"/>
      <name val="VNI-Times"/>
    </font>
    <font>
      <b/>
      <sz val="12"/>
      <name val="VNI-Times"/>
    </font>
    <font>
      <b/>
      <i/>
      <sz val="10"/>
      <color rgb="FFFF0000"/>
      <name val="VNI-Helve-Condense"/>
    </font>
    <font>
      <b/>
      <sz val="11"/>
      <color rgb="FFFF0000"/>
      <name val="VNI-Times"/>
    </font>
    <font>
      <b/>
      <u/>
      <sz val="11"/>
      <color rgb="FFFF0000"/>
      <name val="VNI-Times"/>
    </font>
    <font>
      <b/>
      <i/>
      <sz val="10"/>
      <name val="VNI-Helve-Condense"/>
    </font>
    <font>
      <b/>
      <u/>
      <sz val="11"/>
      <name val="VNI-Times"/>
    </font>
    <font>
      <b/>
      <i/>
      <sz val="11"/>
      <name val="VNI-Times"/>
    </font>
    <font>
      <b/>
      <sz val="10"/>
      <name val="VNI-Times"/>
    </font>
    <font>
      <i/>
      <sz val="11"/>
      <name val="VNI-Times"/>
    </font>
    <font>
      <sz val="12"/>
      <name val="VNI-Times"/>
    </font>
    <font>
      <b/>
      <sz val="9"/>
      <color indexed="81"/>
      <name val="Tahoma"/>
      <family val="2"/>
    </font>
    <font>
      <sz val="9"/>
      <color indexed="81"/>
      <name val="Tahoma"/>
      <family val="2"/>
    </font>
    <font>
      <sz val="12"/>
      <name val=".VnTime"/>
      <family val="2"/>
    </font>
    <font>
      <sz val="8"/>
      <name val=".VnArial"/>
      <family val="2"/>
    </font>
    <font>
      <sz val="12"/>
      <name val="돋움체"/>
      <family val="3"/>
      <charset val="129"/>
    </font>
    <font>
      <sz val="9"/>
      <name val="ﾀﾞｯﾁ"/>
      <family val="3"/>
      <charset val="128"/>
    </font>
    <font>
      <sz val="12"/>
      <name val="VNtimes new roman"/>
      <family val="2"/>
    </font>
    <font>
      <sz val="10"/>
      <name val="Helv"/>
      <family val="2"/>
    </font>
    <font>
      <sz val="10"/>
      <name val="?? ??"/>
      <family val="1"/>
      <charset val="136"/>
    </font>
    <font>
      <sz val="10"/>
      <name val="??"/>
      <family val="3"/>
      <charset val="129"/>
    </font>
    <font>
      <sz val="12"/>
      <name val="????"/>
      <family val="1"/>
      <charset val="136"/>
    </font>
    <font>
      <sz val="12"/>
      <name val="Courier"/>
      <family val="3"/>
    </font>
    <font>
      <sz val="12"/>
      <name val="???"/>
      <family val="1"/>
      <charset val="129"/>
    </font>
    <font>
      <sz val="12"/>
      <name val="|??¢¥¢¬¨Ï"/>
      <family val="1"/>
      <charset val="129"/>
    </font>
    <font>
      <sz val="14"/>
      <name val="??"/>
      <family val="3"/>
      <charset val="129"/>
    </font>
    <font>
      <sz val="10"/>
      <name val=".VnTime"/>
      <family val="2"/>
    </font>
    <font>
      <sz val="10"/>
      <name val="MS Sans Serif"/>
      <family val="2"/>
    </font>
    <font>
      <sz val="10"/>
      <name val="Helv"/>
      <charset val="204"/>
    </font>
    <font>
      <sz val="12"/>
      <name val="VNI-Helve"/>
    </font>
    <font>
      <sz val="12"/>
      <name val="???"/>
    </font>
    <font>
      <sz val="9"/>
      <name val="Arial"/>
      <family val="2"/>
    </font>
    <font>
      <sz val="9"/>
      <name val="Symbol"/>
      <family val="1"/>
      <charset val="2"/>
    </font>
    <font>
      <sz val="12"/>
      <name val="바탕체"/>
      <family val="1"/>
      <charset val="129"/>
    </font>
    <font>
      <sz val="11"/>
      <name val="–¾’©"/>
      <family val="1"/>
      <charset val="128"/>
    </font>
    <font>
      <sz val="14"/>
      <name val="VNTime"/>
    </font>
    <font>
      <sz val="9"/>
      <name val="Helv"/>
    </font>
    <font>
      <sz val="12"/>
      <color indexed="8"/>
      <name val="Arial"/>
      <family val="2"/>
    </font>
    <font>
      <sz val="12"/>
      <name val="Arial"/>
      <family val="2"/>
    </font>
    <font>
      <b/>
      <u/>
      <sz val="10"/>
      <name val="VNI-Times"/>
    </font>
    <font>
      <b/>
      <u/>
      <sz val="14"/>
      <color indexed="8"/>
      <name val=".VnBook-AntiquaH"/>
      <family val="2"/>
    </font>
    <font>
      <sz val="11"/>
      <name val=".VnTime"/>
      <family val="2"/>
    </font>
    <font>
      <b/>
      <sz val="10"/>
      <name val=".VnTimeh"/>
      <family val="2"/>
    </font>
    <font>
      <sz val="12"/>
      <name val="???"/>
      <family val="3"/>
    </font>
    <font>
      <sz val="12"/>
      <name val="바탕체"/>
      <family val="3"/>
    </font>
    <font>
      <sz val="10"/>
      <name val="VnTimes"/>
    </font>
    <font>
      <i/>
      <sz val="12"/>
      <color indexed="8"/>
      <name val=".VnBook-AntiquaH"/>
      <family val="2"/>
    </font>
    <font>
      <sz val="11"/>
      <color indexed="8"/>
      <name val="Arial"/>
      <family val="2"/>
      <charset val="163"/>
    </font>
    <font>
      <sz val="11"/>
      <color indexed="8"/>
      <name val="ＭＳ Ｐゴシック"/>
      <family val="3"/>
      <charset val="128"/>
    </font>
    <font>
      <b/>
      <sz val="12"/>
      <color indexed="8"/>
      <name val=".VnBook-Antiqua"/>
      <family val="2"/>
    </font>
    <font>
      <i/>
      <sz val="12"/>
      <color indexed="8"/>
      <name val=".VnBook-Antiqua"/>
      <family val="2"/>
    </font>
    <font>
      <sz val="11"/>
      <color indexed="9"/>
      <name val="Arial"/>
      <family val="2"/>
      <charset val="163"/>
    </font>
    <font>
      <sz val="11"/>
      <color indexed="9"/>
      <name val="ＭＳ Ｐゴシック"/>
      <family val="3"/>
      <charset val="128"/>
    </font>
    <font>
      <sz val="12"/>
      <name val="¹UAAA¼"/>
      <family val="3"/>
      <charset val="129"/>
    </font>
    <font>
      <sz val="9"/>
      <name val="ＭＳ ゴシック"/>
      <family val="3"/>
      <charset val="128"/>
    </font>
    <font>
      <sz val="11"/>
      <color indexed="20"/>
      <name val="Arial"/>
      <family val="2"/>
      <charset val="163"/>
    </font>
    <font>
      <sz val="11"/>
      <color indexed="10"/>
      <name val="Arial"/>
      <family val="2"/>
    </font>
    <font>
      <sz val="12"/>
      <name val="Tms Rmn"/>
    </font>
    <font>
      <b/>
      <sz val="10"/>
      <name val="MS Sans Serif"/>
      <family val="2"/>
    </font>
    <font>
      <sz val="10"/>
      <name val="Helv"/>
    </font>
    <font>
      <sz val="10"/>
      <name val="±¼¸²A¼"/>
      <family val="3"/>
      <charset val="129"/>
    </font>
    <font>
      <sz val="12"/>
      <name val="System"/>
      <family val="1"/>
      <charset val="129"/>
    </font>
    <font>
      <sz val="10"/>
      <color indexed="8"/>
      <name val="Arial"/>
      <family val="2"/>
    </font>
    <font>
      <b/>
      <sz val="11"/>
      <color indexed="52"/>
      <name val="Arial"/>
      <family val="2"/>
      <charset val="163"/>
    </font>
    <font>
      <b/>
      <sz val="11"/>
      <color indexed="9"/>
      <name val="Arial"/>
      <family val="2"/>
      <charset val="163"/>
    </font>
    <font>
      <sz val="10"/>
      <name val="VNI-Aptima"/>
    </font>
    <font>
      <sz val="11"/>
      <name val="Tms Rmn"/>
    </font>
    <font>
      <sz val="10"/>
      <name val="Times New Roman"/>
      <family val="1"/>
    </font>
    <font>
      <sz val="10"/>
      <name val="Geneva"/>
      <family val="2"/>
    </font>
    <font>
      <b/>
      <sz val="12"/>
      <name val="VNTime"/>
      <family val="2"/>
    </font>
    <font>
      <sz val="10"/>
      <name val="MS Serif"/>
      <family val="1"/>
    </font>
    <font>
      <sz val="10"/>
      <name val="Courier"/>
      <family val="3"/>
    </font>
    <font>
      <sz val="11"/>
      <name val="VNI-Helve"/>
    </font>
    <font>
      <b/>
      <sz val="11"/>
      <color indexed="63"/>
      <name val="Arial"/>
      <family val="2"/>
      <charset val="163"/>
    </font>
    <font>
      <sz val="11"/>
      <color indexed="62"/>
      <name val="Arial"/>
      <family val="2"/>
      <charset val="163"/>
    </font>
    <font>
      <b/>
      <sz val="12"/>
      <name val="VNTimeH"/>
      <family val="2"/>
    </font>
    <font>
      <b/>
      <sz val="15"/>
      <color indexed="56"/>
      <name val="Arial"/>
      <family val="2"/>
      <charset val="163"/>
    </font>
    <font>
      <b/>
      <sz val="13"/>
      <color indexed="56"/>
      <name val="Arial"/>
      <family val="2"/>
      <charset val="163"/>
    </font>
    <font>
      <b/>
      <sz val="11"/>
      <color indexed="56"/>
      <name val="Arial"/>
      <family val="2"/>
      <charset val="163"/>
    </font>
    <font>
      <sz val="10"/>
      <name val="Arial CE"/>
      <charset val="238"/>
    </font>
    <font>
      <sz val="10"/>
      <color indexed="16"/>
      <name val="MS Serif"/>
      <family val="1"/>
    </font>
    <font>
      <i/>
      <sz val="11"/>
      <color indexed="23"/>
      <name val="Arial"/>
      <family val="2"/>
      <charset val="163"/>
    </font>
    <font>
      <sz val="1"/>
      <color indexed="8"/>
      <name val="Courier"/>
      <family val="3"/>
    </font>
    <font>
      <i/>
      <sz val="1"/>
      <color indexed="8"/>
      <name val="Courier"/>
      <family val="3"/>
    </font>
    <font>
      <b/>
      <sz val="16"/>
      <color indexed="16"/>
      <name val="VNbritannic"/>
      <family val="2"/>
    </font>
    <font>
      <b/>
      <sz val="18"/>
      <color indexed="12"/>
      <name val="VNbritannic"/>
      <family val="2"/>
    </font>
    <font>
      <b/>
      <sz val="18"/>
      <name val="VNnew Century Cond"/>
      <family val="2"/>
    </font>
    <font>
      <b/>
      <sz val="20"/>
      <color indexed="12"/>
      <name val="VNnew Century Cond"/>
      <family val="2"/>
    </font>
    <font>
      <b/>
      <sz val="16"/>
      <name val="VNlucida sans"/>
      <family val="2"/>
    </font>
    <font>
      <b/>
      <sz val="16"/>
      <color indexed="14"/>
      <name val="VNottawa"/>
      <family val="2"/>
    </font>
    <font>
      <sz val="12"/>
      <name val="VNTime"/>
      <family val="2"/>
    </font>
    <font>
      <sz val="11"/>
      <color indexed="17"/>
      <name val="Arial"/>
      <family val="2"/>
      <charset val="163"/>
    </font>
    <font>
      <sz val="10"/>
      <name val=".VnArialH"/>
      <family val="2"/>
    </font>
    <font>
      <b/>
      <sz val="12"/>
      <name val=".VnBook-AntiquaH"/>
      <family val="2"/>
    </font>
    <font>
      <b/>
      <sz val="12"/>
      <color indexed="9"/>
      <name val="Tms Rmn"/>
    </font>
    <font>
      <b/>
      <sz val="11"/>
      <color indexed="62"/>
      <name val="Arial"/>
      <family val="2"/>
      <charset val="163"/>
    </font>
    <font>
      <b/>
      <sz val="8"/>
      <name val="MS Sans Serif"/>
      <family val="2"/>
    </font>
    <font>
      <b/>
      <sz val="10"/>
      <name val=".VnTime"/>
      <family val="2"/>
    </font>
    <font>
      <b/>
      <sz val="14"/>
      <name val=".VnTimeH"/>
      <family val="2"/>
    </font>
    <font>
      <sz val="12"/>
      <name val="뼻뮝"/>
      <family val="1"/>
      <charset val="129"/>
    </font>
    <font>
      <sz val="12"/>
      <name val="±¼¸²Ã¼"/>
      <family val="3"/>
      <charset val="129"/>
    </font>
    <font>
      <i/>
      <sz val="9"/>
      <name val="Helv"/>
    </font>
    <font>
      <sz val="10"/>
      <name val="VS2 Sample Font"/>
    </font>
    <font>
      <sz val="11"/>
      <color indexed="52"/>
      <name val="Arial"/>
      <family val="2"/>
      <charset val="163"/>
    </font>
    <font>
      <sz val="10"/>
      <name val=".VnAvant"/>
      <family val="2"/>
    </font>
    <font>
      <sz val="11"/>
      <color indexed="60"/>
      <name val="Arial"/>
      <family val="2"/>
      <charset val="163"/>
    </font>
    <font>
      <sz val="13"/>
      <name val=".VnTime"/>
      <family val="2"/>
    </font>
    <font>
      <sz val="7"/>
      <name val="Small Fonts"/>
      <family val="3"/>
      <charset val="128"/>
    </font>
    <font>
      <b/>
      <sz val="12"/>
      <name val="VN-NTime"/>
    </font>
    <font>
      <sz val="12"/>
      <name val="???"/>
      <family val="1"/>
    </font>
    <font>
      <sz val="10"/>
      <name val="Arial"/>
      <family val="2"/>
      <charset val="163"/>
    </font>
    <font>
      <sz val="11"/>
      <name val=".VnArial"/>
      <family val="2"/>
    </font>
    <font>
      <sz val="8.25"/>
      <name val="Microsoft Sans Serif"/>
      <family val="2"/>
    </font>
    <font>
      <sz val="14"/>
      <name val="System"/>
      <family val="2"/>
    </font>
    <font>
      <b/>
      <sz val="11"/>
      <name val="Arial"/>
      <family val="2"/>
    </font>
    <font>
      <sz val="12"/>
      <color indexed="8"/>
      <name val="Times New Roman"/>
      <family val="1"/>
    </font>
    <font>
      <sz val="12"/>
      <name val="Helv"/>
      <family val="2"/>
    </font>
    <font>
      <sz val="8"/>
      <name val="Wingdings"/>
      <charset val="2"/>
    </font>
    <font>
      <b/>
      <sz val="10"/>
      <name val="VnBookman"/>
    </font>
    <font>
      <b/>
      <sz val="10"/>
      <name val="VnBookman"/>
      <family val="2"/>
    </font>
    <font>
      <b/>
      <sz val="12"/>
      <color indexed="8"/>
      <name val="Arial"/>
      <family val="2"/>
    </font>
    <font>
      <b/>
      <i/>
      <sz val="12"/>
      <color indexed="8"/>
      <name val="Arial"/>
      <family val="2"/>
    </font>
    <font>
      <i/>
      <sz val="12"/>
      <color indexed="8"/>
      <name val="Arial"/>
      <family val="2"/>
    </font>
    <font>
      <sz val="19"/>
      <color indexed="48"/>
      <name val="Arial"/>
      <family val="2"/>
    </font>
    <font>
      <sz val="12"/>
      <color indexed="14"/>
      <name val="Arial"/>
      <family val="2"/>
    </font>
    <font>
      <sz val="8"/>
      <name val="MS Sans Serif"/>
      <family val="2"/>
    </font>
    <font>
      <b/>
      <sz val="10.5"/>
      <name val=".VnAvantH"/>
      <family val="2"/>
    </font>
    <font>
      <sz val="11"/>
      <color indexed="32"/>
      <name val="VNI-Times"/>
    </font>
    <font>
      <vertAlign val="subscript"/>
      <sz val="10"/>
      <name val="Arial"/>
      <family val="2"/>
    </font>
    <font>
      <b/>
      <sz val="8"/>
      <color indexed="8"/>
      <name val="Helv"/>
      <family val="2"/>
    </font>
    <font>
      <sz val="10"/>
      <name val="Symbol"/>
      <family val="1"/>
      <charset val="2"/>
    </font>
    <font>
      <b/>
      <sz val="10"/>
      <name val="VNI-Univer"/>
    </font>
    <font>
      <sz val="13"/>
      <name val=".VnArial"/>
      <family val="2"/>
    </font>
    <font>
      <sz val="8"/>
      <name val=".VnHelvetIns"/>
      <family val="2"/>
    </font>
    <font>
      <sz val="10"/>
      <name val=".VnArial"/>
      <family val="2"/>
    </font>
    <font>
      <sz val="11"/>
      <name val=".VnAvant"/>
      <family val="2"/>
    </font>
    <font>
      <b/>
      <sz val="13"/>
      <color indexed="8"/>
      <name val=".VnTimeH"/>
      <family val="2"/>
    </font>
    <font>
      <sz val="10"/>
      <name val="VnTime"/>
      <family val="2"/>
    </font>
    <font>
      <b/>
      <sz val="18"/>
      <color indexed="56"/>
      <name val="Times New Roman"/>
      <family val="2"/>
      <charset val="163"/>
    </font>
    <font>
      <sz val="9.5"/>
      <name val=".VnBlackH"/>
      <family val="2"/>
    </font>
    <font>
      <b/>
      <sz val="10"/>
      <name val=".VnBahamasBH"/>
      <family val="2"/>
    </font>
    <font>
      <b/>
      <sz val="11"/>
      <name val=".VnArialH"/>
      <family val="2"/>
    </font>
    <font>
      <b/>
      <sz val="18"/>
      <color indexed="62"/>
      <name val="Times New Roman"/>
      <family val="2"/>
      <charset val="163"/>
    </font>
    <font>
      <b/>
      <sz val="11"/>
      <color indexed="8"/>
      <name val="Arial"/>
      <family val="2"/>
      <charset val="163"/>
    </font>
    <font>
      <b/>
      <sz val="10"/>
      <name val=".VnArialH"/>
      <family val="2"/>
    </font>
    <font>
      <sz val="10"/>
      <color indexed="12"/>
      <name val="Arial"/>
      <family val="2"/>
    </font>
    <font>
      <sz val="12"/>
      <name val=".VnArial"/>
      <family val="2"/>
    </font>
    <font>
      <sz val="10"/>
      <name val=".VnArial Narrow"/>
      <family val="2"/>
    </font>
    <font>
      <sz val="11"/>
      <color indexed="10"/>
      <name val="Arial"/>
      <family val="2"/>
      <charset val="163"/>
    </font>
    <font>
      <b/>
      <sz val="12"/>
      <name val="Arial"/>
      <family val="2"/>
    </font>
    <font>
      <sz val="10"/>
      <name val="VNtimes new roman"/>
      <family val="2"/>
    </font>
    <font>
      <sz val="10"/>
      <color indexed="8"/>
      <name val="MS Sans Serif"/>
      <family val="2"/>
    </font>
    <font>
      <sz val="14"/>
      <name val="VnTime"/>
      <family val="2"/>
    </font>
    <font>
      <b/>
      <sz val="8"/>
      <name val="VN Helvetica"/>
    </font>
    <font>
      <b/>
      <sz val="12"/>
      <name val=".VnTime"/>
      <family val="2"/>
    </font>
    <font>
      <b/>
      <sz val="10"/>
      <name val="VN AvantGBook"/>
    </font>
    <font>
      <b/>
      <sz val="16"/>
      <name val=".VnTime"/>
      <family val="2"/>
    </font>
    <font>
      <sz val="9"/>
      <name val=".VnTime"/>
      <family val="2"/>
    </font>
    <font>
      <b/>
      <i/>
      <sz val="12"/>
      <name val=".VnTime"/>
      <family val="2"/>
    </font>
    <font>
      <sz val="14"/>
      <name val=".VnArial"/>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charset val="128"/>
    </font>
    <font>
      <sz val="11"/>
      <color indexed="52"/>
      <name val="ＭＳ Ｐゴシック"/>
      <family val="3"/>
      <charset val="128"/>
    </font>
    <font>
      <sz val="16"/>
      <name val="AngsanaUPC"/>
      <family val="3"/>
    </font>
    <font>
      <sz val="10"/>
      <name val="명조"/>
      <family val="3"/>
      <charset val="129"/>
    </font>
    <font>
      <sz val="10"/>
      <name val="돋움체"/>
      <family val="3"/>
      <charset val="129"/>
    </font>
    <font>
      <sz val="11"/>
      <color indexed="62"/>
      <name val="ＭＳ Ｐゴシック"/>
      <family val="3"/>
      <charset val="128"/>
    </font>
    <font>
      <b/>
      <sz val="11"/>
      <color indexed="63"/>
      <name val="ＭＳ Ｐゴシック"/>
      <family val="3"/>
      <charset val="128"/>
    </font>
    <font>
      <sz val="10"/>
      <name val="VNI-Times"/>
      <family val="2"/>
    </font>
    <font>
      <sz val="11"/>
      <color indexed="8"/>
      <name val="宋体"/>
      <charset val="134"/>
    </font>
    <font>
      <sz val="12"/>
      <name val="宋体"/>
      <charset val="134"/>
    </font>
    <font>
      <sz val="11"/>
      <color indexed="20"/>
      <name val="ＭＳ Ｐゴシック"/>
      <family val="3"/>
      <charset val="128"/>
    </font>
    <font>
      <sz val="10"/>
      <name val="明朝"/>
      <family val="1"/>
      <charset val="128"/>
    </font>
    <font>
      <sz val="11"/>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sz val="11"/>
      <color rgb="FFFF0000"/>
      <name val="Times New Roman"/>
      <family val="1"/>
    </font>
    <font>
      <b/>
      <sz val="14"/>
      <name val="Times New Roman"/>
      <family val="1"/>
    </font>
    <font>
      <b/>
      <sz val="12"/>
      <name val="Times New Roman"/>
      <family val="1"/>
    </font>
    <font>
      <b/>
      <sz val="12"/>
      <color rgb="FFFF0000"/>
      <name val="Times New Roman"/>
      <family val="1"/>
    </font>
    <font>
      <b/>
      <i/>
      <sz val="10"/>
      <color rgb="FFFF0000"/>
      <name val="Times New Roman"/>
      <family val="1"/>
    </font>
    <font>
      <b/>
      <sz val="11"/>
      <color rgb="FFFF0000"/>
      <name val="Times New Roman"/>
      <family val="1"/>
    </font>
    <font>
      <b/>
      <u/>
      <sz val="11"/>
      <color rgb="FFFF0000"/>
      <name val="Times New Roman"/>
      <family val="1"/>
    </font>
    <font>
      <b/>
      <u/>
      <sz val="12"/>
      <name val="Times New Roman"/>
      <family val="1"/>
    </font>
  </fonts>
  <fills count="70">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indexed="9"/>
        <bgColor indexed="64"/>
      </patternFill>
    </fill>
    <fill>
      <patternFill patternType="solid">
        <fgColor rgb="FF00B0F0"/>
        <bgColor indexed="64"/>
      </patternFill>
    </fill>
    <fill>
      <patternFill patternType="solid">
        <fgColor rgb="FFFF0000"/>
        <bgColor indexed="64"/>
      </patternFill>
    </fill>
    <fill>
      <patternFill patternType="solid">
        <fgColor theme="6" tint="0.79985961485641044"/>
        <bgColor indexed="64"/>
      </patternFill>
    </fill>
    <fill>
      <patternFill patternType="solid">
        <fgColor theme="0" tint="-0.1498764000366222"/>
        <bgColor indexed="64"/>
      </patternFill>
    </fill>
    <fill>
      <patternFill patternType="solid">
        <fgColor rgb="FFFFC000"/>
        <bgColor indexed="64"/>
      </patternFill>
    </fill>
    <fill>
      <patternFill patternType="solid">
        <fgColor theme="0"/>
        <bgColor indexed="64"/>
      </patternFill>
    </fill>
    <fill>
      <patternFill patternType="solid">
        <fgColor indexed="21"/>
        <bgColor indexed="64"/>
      </patternFill>
    </fill>
    <fill>
      <patternFill patternType="solid">
        <fgColor indexed="41"/>
        <bgColor indexed="64"/>
      </patternFill>
    </fill>
    <fill>
      <patternFill patternType="solid">
        <fgColor rgb="FF92D050"/>
        <bgColor indexed="64"/>
      </patternFill>
    </fill>
    <fill>
      <patternFill patternType="solid">
        <fgColor indexed="42"/>
        <bgColor indexed="64"/>
      </patternFill>
    </fill>
    <fill>
      <patternFill patternType="solid">
        <fgColor theme="9"/>
        <bgColor indexed="64"/>
      </patternFill>
    </fill>
    <fill>
      <patternFill patternType="solid">
        <fgColor theme="9" tint="0.79998168889431442"/>
        <bgColor indexed="64"/>
      </patternFill>
    </fill>
    <fill>
      <patternFill patternType="solid">
        <fgColor theme="3" tint="0.59999389629810485"/>
        <bgColor indexed="64"/>
      </patternFill>
    </fill>
    <fill>
      <patternFill patternType="solid">
        <fgColor theme="4"/>
        <bgColor indexed="64"/>
      </patternFill>
    </fill>
    <fill>
      <patternFill patternType="solid">
        <fgColor indexed="13"/>
        <bgColor indexed="64"/>
      </patternFill>
    </fill>
    <fill>
      <patternFill patternType="solid">
        <fgColor theme="4" tint="0.59999389629810485"/>
        <bgColor indexed="64"/>
      </patternFill>
    </fill>
    <fill>
      <patternFill patternType="solid">
        <fgColor indexed="44"/>
        <bgColor indexed="64"/>
      </patternFill>
    </fill>
    <fill>
      <patternFill patternType="solid">
        <fgColor indexed="11"/>
        <bgColor indexed="64"/>
      </patternFill>
    </fill>
    <fill>
      <patternFill patternType="solid">
        <fgColor indexed="15"/>
        <bgColor indexed="64"/>
      </patternFill>
    </fill>
    <fill>
      <patternFill patternType="solid">
        <fgColor indexed="43"/>
        <bgColor indexed="64"/>
      </patternFill>
    </fill>
    <fill>
      <patternFill patternType="solid">
        <fgColor indexed="22"/>
        <bgColor indexed="64"/>
      </patternFill>
    </fill>
    <fill>
      <patternFill patternType="solid">
        <fgColor indexed="22"/>
        <bgColor indexed="31"/>
      </patternFill>
    </fill>
    <fill>
      <patternFill patternType="solid">
        <fgColor indexed="33"/>
      </patternFill>
    </fill>
    <fill>
      <patternFill patternType="solid">
        <fgColor indexed="47"/>
      </patternFill>
    </fill>
    <fill>
      <patternFill patternType="solid">
        <fgColor indexed="26"/>
      </patternFill>
    </fill>
    <fill>
      <patternFill patternType="solid">
        <fgColor indexed="41"/>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65"/>
        <bgColor indexed="64"/>
      </patternFill>
    </fill>
    <fill>
      <patternFill patternType="solid">
        <fgColor indexed="40"/>
        <bgColor indexed="64"/>
      </patternFill>
    </fill>
    <fill>
      <patternFill patternType="solid">
        <fgColor indexed="15"/>
      </patternFill>
    </fill>
    <fill>
      <patternFill patternType="solid">
        <fgColor indexed="12"/>
      </patternFill>
    </fill>
    <fill>
      <patternFill patternType="solid">
        <fgColor indexed="62"/>
      </patternFill>
    </fill>
    <fill>
      <patternFill patternType="solid">
        <fgColor indexed="10"/>
      </patternFill>
    </fill>
    <fill>
      <patternFill patternType="darkVertica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lightUp">
        <fgColor indexed="48"/>
        <bgColor indexed="44"/>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s>
  <borders count="1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bottom style="hair">
        <color auto="1"/>
      </bottom>
      <diagonal/>
    </border>
    <border>
      <left/>
      <right/>
      <top style="hair">
        <color auto="1"/>
      </top>
      <bottom style="hair">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hair">
        <color auto="1"/>
      </top>
      <bottom/>
      <diagonal/>
    </border>
    <border>
      <left/>
      <right/>
      <top style="hair">
        <color auto="1"/>
      </top>
      <bottom/>
      <diagonal/>
    </border>
    <border>
      <left/>
      <right style="thin">
        <color auto="1"/>
      </right>
      <top style="hair">
        <color auto="1"/>
      </top>
      <bottom/>
      <diagonal/>
    </border>
    <border>
      <left style="thin">
        <color indexed="8"/>
      </left>
      <right style="thin">
        <color indexed="8"/>
      </right>
      <top style="thin">
        <color indexed="8"/>
      </top>
      <bottom style="thin">
        <color indexed="8"/>
      </bottom>
      <diagonal/>
    </border>
    <border>
      <left/>
      <right/>
      <top style="thin">
        <color indexed="8"/>
      </top>
      <bottom style="thin">
        <color indexed="8"/>
      </bottom>
      <diagonal/>
    </border>
    <border>
      <left style="thin">
        <color auto="1"/>
      </left>
      <right/>
      <top style="thin">
        <color auto="1"/>
      </top>
      <bottom/>
      <diagonal/>
    </border>
    <border>
      <left/>
      <right/>
      <top style="thin">
        <color auto="1"/>
      </top>
      <bottom/>
      <diagonal/>
    </border>
    <border>
      <left/>
      <right style="thin">
        <color auto="1"/>
      </right>
      <top style="hair">
        <color auto="1"/>
      </top>
      <bottom style="hair">
        <color auto="1"/>
      </bottom>
      <diagonal/>
    </border>
    <border>
      <left style="medium">
        <color rgb="FF00B0F0"/>
      </left>
      <right style="medium">
        <color rgb="FF00B0F0"/>
      </right>
      <top style="medium">
        <color rgb="FF00B0F0"/>
      </top>
      <bottom/>
      <diagonal/>
    </border>
    <border>
      <left/>
      <right/>
      <top style="medium">
        <color rgb="FFFF0000"/>
      </top>
      <bottom/>
      <diagonal/>
    </border>
    <border>
      <left style="medium">
        <color rgb="FF00B0F0"/>
      </left>
      <right style="medium">
        <color rgb="FF00B0F0"/>
      </right>
      <top/>
      <bottom/>
      <diagonal/>
    </border>
    <border>
      <left style="medium">
        <color rgb="FFFF0000"/>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top style="medium">
        <color auto="1"/>
      </top>
      <bottom style="medium">
        <color auto="1"/>
      </bottom>
      <diagonal/>
    </border>
    <border>
      <left/>
      <right/>
      <top/>
      <bottom style="medium">
        <color auto="1"/>
      </bottom>
      <diagonal/>
    </border>
    <border>
      <left/>
      <right/>
      <top style="double">
        <color auto="1"/>
      </top>
      <bottom/>
      <diagonal/>
    </border>
    <border>
      <left/>
      <right style="thin">
        <color auto="1"/>
      </right>
      <top style="thin">
        <color auto="1"/>
      </top>
      <bottom/>
      <diagonal/>
    </border>
    <border>
      <left style="thin">
        <color indexed="64"/>
      </left>
      <right style="thin">
        <color indexed="64"/>
      </right>
      <top style="thin">
        <color indexed="64"/>
      </top>
      <bottom/>
      <diagonal/>
    </border>
    <border>
      <left/>
      <right/>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bottom/>
      <diagonal/>
    </border>
    <border>
      <left style="thin">
        <color indexed="64"/>
      </left>
      <right/>
      <top style="thin">
        <color indexed="64"/>
      </top>
      <bottom style="hair">
        <color indexed="64"/>
      </bottom>
      <diagonal/>
    </border>
    <border>
      <left style="thin">
        <color indexed="64"/>
      </left>
      <right style="double">
        <color indexed="64"/>
      </right>
      <top style="thin">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bottom style="hair">
        <color indexed="64"/>
      </bottom>
      <diagonal/>
    </border>
    <border>
      <left style="thin">
        <color indexed="64"/>
      </left>
      <right style="double">
        <color indexed="64"/>
      </right>
      <top style="hair">
        <color indexed="64"/>
      </top>
      <bottom style="hair">
        <color indexed="64"/>
      </bottom>
      <diagonal/>
    </border>
    <border>
      <left style="thin">
        <color indexed="64"/>
      </left>
      <right style="double">
        <color indexed="64"/>
      </right>
      <top/>
      <bottom style="hair">
        <color indexed="64"/>
      </bottom>
      <diagonal/>
    </border>
    <border>
      <left style="double">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style="double">
        <color indexed="64"/>
      </right>
      <top style="thin">
        <color indexed="64"/>
      </top>
      <bottom style="hair">
        <color indexed="64"/>
      </bottom>
      <diagonal/>
    </border>
    <border>
      <left style="thin">
        <color indexed="64"/>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diagonal/>
    </border>
    <border>
      <left/>
      <right/>
      <top style="thin">
        <color indexed="64"/>
      </top>
      <bottom/>
      <diagonal/>
    </border>
    <border>
      <left/>
      <right style="double">
        <color indexed="64"/>
      </right>
      <top style="thin">
        <color indexed="64"/>
      </top>
      <bottom/>
      <diagonal/>
    </border>
    <border>
      <left style="double">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hair">
        <color indexed="64"/>
      </bottom>
      <diagonal/>
    </border>
    <border>
      <left style="hair">
        <color indexed="64"/>
      </left>
      <right/>
      <top/>
      <bottom/>
      <diagonal/>
    </border>
    <border>
      <left/>
      <right style="thin">
        <color indexed="64"/>
      </right>
      <top/>
      <bottom/>
      <diagonal/>
    </border>
    <border>
      <left style="thin">
        <color indexed="64"/>
      </left>
      <right style="thin">
        <color indexed="64"/>
      </right>
      <top style="dashed">
        <color indexed="64"/>
      </top>
      <bottom style="dashed">
        <color indexed="64"/>
      </bottom>
      <diagonal/>
    </border>
    <border>
      <left style="hair">
        <color indexed="64"/>
      </left>
      <right/>
      <top style="hair">
        <color indexed="64"/>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style="double">
        <color indexed="64"/>
      </right>
      <top/>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double">
        <color indexed="64"/>
      </top>
      <bottom style="double">
        <color indexed="64"/>
      </bottom>
      <diagonal/>
    </border>
    <border>
      <left style="thick">
        <color indexed="64"/>
      </left>
      <right/>
      <top style="thick">
        <color indexed="64"/>
      </top>
      <bottom/>
      <diagonal/>
    </border>
    <border>
      <left style="thin">
        <color indexed="22"/>
      </left>
      <right style="thin">
        <color indexed="22"/>
      </right>
      <top style="thin">
        <color indexed="22"/>
      </top>
      <bottom style="thin">
        <color indexed="22"/>
      </bottom>
      <diagonal/>
    </border>
    <border>
      <left/>
      <right/>
      <top/>
      <bottom style="medium">
        <color indexed="49"/>
      </bottom>
      <diagonal/>
    </border>
    <border>
      <left/>
      <right/>
      <top/>
      <bottom style="medium">
        <color indexed="64"/>
      </bottom>
      <diagonal/>
    </border>
    <border>
      <left style="thin">
        <color indexed="64"/>
      </left>
      <right style="thin">
        <color indexed="64"/>
      </right>
      <top style="thin">
        <color indexed="8"/>
      </top>
      <bottom style="thin">
        <color indexed="64"/>
      </bottom>
      <diagonal/>
    </border>
    <border>
      <left/>
      <right/>
      <top/>
      <bottom style="double">
        <color indexed="52"/>
      </bottom>
      <diagonal/>
    </border>
    <border>
      <left/>
      <right/>
      <top style="medium">
        <color indexed="64"/>
      </top>
      <bottom/>
      <diagonal/>
    </border>
    <border>
      <left/>
      <right style="thin">
        <color indexed="64"/>
      </right>
      <top style="thin">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right/>
      <top style="double">
        <color indexed="64"/>
      </top>
      <bottom/>
      <diagonal/>
    </border>
    <border>
      <left style="thin">
        <color indexed="64"/>
      </left>
      <right style="medium">
        <color indexed="64"/>
      </right>
      <top style="medium">
        <color indexed="64"/>
      </top>
      <bottom style="thin">
        <color indexed="64"/>
      </bottom>
      <diagonal/>
    </border>
    <border>
      <left style="thin">
        <color indexed="8"/>
      </left>
      <right/>
      <top style="thin">
        <color indexed="8"/>
      </top>
      <bottom style="thin">
        <color indexed="8"/>
      </bottom>
      <diagonal/>
    </border>
    <border>
      <left/>
      <right style="medium">
        <color indexed="0"/>
      </right>
      <top/>
      <bottom/>
      <diagonal/>
    </border>
    <border>
      <left style="double">
        <color indexed="64"/>
      </left>
      <right style="thin">
        <color indexed="64"/>
      </right>
      <top style="double">
        <color indexed="64"/>
      </top>
      <bottom/>
      <diagonal/>
    </border>
    <border>
      <left/>
      <right/>
      <top style="thin">
        <color indexed="62"/>
      </top>
      <bottom style="double">
        <color indexed="62"/>
      </bottom>
      <diagonal/>
    </border>
    <border>
      <left style="double">
        <color indexed="64"/>
      </left>
      <right style="thin">
        <color indexed="64"/>
      </right>
      <top style="hair">
        <color indexed="64"/>
      </top>
      <bottom style="double">
        <color indexed="64"/>
      </bottom>
      <diagonal/>
    </border>
    <border>
      <left style="medium">
        <color indexed="64"/>
      </left>
      <right style="medium">
        <color indexed="64"/>
      </right>
      <top style="medium">
        <color indexed="64"/>
      </top>
      <bottom style="medium">
        <color indexed="64"/>
      </bottom>
      <diagonal/>
    </border>
    <border>
      <left style="hair">
        <color indexed="13"/>
      </left>
      <right style="hair">
        <color indexed="13"/>
      </right>
      <top style="hair">
        <color indexed="13"/>
      </top>
      <bottom style="hair">
        <color indexed="13"/>
      </bottom>
      <diagonal/>
    </border>
    <border>
      <left/>
      <right/>
      <top style="thin">
        <color auto="1"/>
      </top>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2199">
    <xf numFmtId="0" fontId="0" fillId="0" borderId="0">
      <alignment horizontal="center" vertical="center"/>
    </xf>
    <xf numFmtId="43" fontId="4" fillId="0" borderId="0" applyFont="0" applyFill="0" applyBorder="0" applyAlignment="0" applyProtection="0"/>
    <xf numFmtId="175" fontId="4" fillId="0" borderId="0" applyFont="0" applyFill="0" applyBorder="0" applyAlignment="0" applyProtection="0"/>
    <xf numFmtId="0" fontId="87" fillId="0" borderId="0" applyFont="0" applyFill="0" applyBorder="0" applyAlignment="0" applyProtection="0"/>
    <xf numFmtId="9" fontId="18" fillId="0" borderId="0" applyFont="0" applyFill="0" applyBorder="0" applyAlignment="0" applyProtection="0"/>
    <xf numFmtId="164" fontId="4" fillId="0" borderId="0" applyFont="0" applyFill="0" applyBorder="0" applyAlignment="0" applyProtection="0"/>
    <xf numFmtId="0" fontId="90" fillId="0" borderId="0" applyNumberFormat="0" applyFill="0" applyBorder="0" applyAlignment="0" applyProtection="0"/>
    <xf numFmtId="191" fontId="94" fillId="0" borderId="0" applyFont="0" applyFill="0" applyBorder="0" applyAlignment="0" applyProtection="0"/>
    <xf numFmtId="175" fontId="4" fillId="0" borderId="0" applyFont="0" applyFill="0" applyBorder="0" applyAlignment="0" applyProtection="0"/>
    <xf numFmtId="201" fontId="46" fillId="0" borderId="0" applyFont="0" applyFill="0" applyBorder="0" applyAlignment="0" applyProtection="0"/>
    <xf numFmtId="175" fontId="4" fillId="0" borderId="0" applyFont="0" applyFill="0" applyBorder="0" applyAlignment="0" applyProtection="0"/>
    <xf numFmtId="180" fontId="4" fillId="0" borderId="0" applyFont="0" applyFill="0" applyBorder="0" applyAlignment="0" applyProtection="0"/>
    <xf numFmtId="196" fontId="4" fillId="0" borderId="0" applyFont="0" applyFill="0" applyBorder="0" applyAlignment="0" applyProtection="0"/>
    <xf numFmtId="0" fontId="88" fillId="0" borderId="0"/>
    <xf numFmtId="201" fontId="46" fillId="0" borderId="0" applyFont="0" applyFill="0" applyBorder="0" applyAlignment="0" applyProtection="0"/>
    <xf numFmtId="200" fontId="99" fillId="0" borderId="0" applyFont="0" applyFill="0" applyBorder="0" applyAlignment="0" applyProtection="0"/>
    <xf numFmtId="182" fontId="46" fillId="0" borderId="0" applyFont="0" applyFill="0" applyBorder="0" applyAlignment="0" applyProtection="0"/>
    <xf numFmtId="170" fontId="4" fillId="0" borderId="0" applyFont="0" applyFill="0" applyBorder="0" applyAlignment="0" applyProtection="0"/>
    <xf numFmtId="182" fontId="46" fillId="0" borderId="0" applyFont="0" applyFill="0" applyBorder="0" applyAlignment="0" applyProtection="0"/>
    <xf numFmtId="201" fontId="46" fillId="0" borderId="0" applyFont="0" applyFill="0" applyBorder="0" applyAlignment="0" applyProtection="0"/>
    <xf numFmtId="176" fontId="4" fillId="0" borderId="0" applyFont="0" applyFill="0" applyBorder="0" applyAlignment="0" applyProtection="0"/>
    <xf numFmtId="196" fontId="4" fillId="0" borderId="0" applyFont="0" applyFill="0" applyBorder="0" applyAlignment="0" applyProtection="0"/>
    <xf numFmtId="184" fontId="46" fillId="0" borderId="0" applyFont="0" applyFill="0" applyBorder="0" applyAlignment="0" applyProtection="0"/>
    <xf numFmtId="0" fontId="97" fillId="0" borderId="0"/>
    <xf numFmtId="196" fontId="4" fillId="0" borderId="0" applyFont="0" applyFill="0" applyBorder="0" applyAlignment="0" applyProtection="0"/>
    <xf numFmtId="165" fontId="46" fillId="0" borderId="0" applyFont="0" applyFill="0" applyBorder="0" applyAlignment="0" applyProtection="0"/>
    <xf numFmtId="201" fontId="46" fillId="0" borderId="0" applyFont="0" applyFill="0" applyBorder="0" applyAlignment="0" applyProtection="0"/>
    <xf numFmtId="196" fontId="4" fillId="0" borderId="0" applyFont="0" applyFill="0" applyBorder="0" applyAlignment="0" applyProtection="0"/>
    <xf numFmtId="184" fontId="46" fillId="0" borderId="0" applyFont="0" applyFill="0" applyBorder="0" applyAlignment="0" applyProtection="0"/>
    <xf numFmtId="174" fontId="102" fillId="0" borderId="3">
      <alignment horizontal="right" vertical="center"/>
    </xf>
    <xf numFmtId="164" fontId="4" fillId="0" borderId="0" applyFont="0" applyFill="0" applyBorder="0" applyAlignment="0" applyProtection="0"/>
    <xf numFmtId="0" fontId="86" fillId="0" borderId="0"/>
    <xf numFmtId="0" fontId="86" fillId="0" borderId="0"/>
    <xf numFmtId="201" fontId="46" fillId="0" borderId="0" applyFont="0" applyFill="0" applyBorder="0" applyAlignment="0" applyProtection="0"/>
    <xf numFmtId="196" fontId="4" fillId="0" borderId="0" applyFont="0" applyFill="0" applyBorder="0" applyAlignment="0" applyProtection="0"/>
    <xf numFmtId="164" fontId="4" fillId="0" borderId="0" applyFont="0" applyFill="0" applyBorder="0" applyAlignment="0" applyProtection="0"/>
    <xf numFmtId="196" fontId="4" fillId="0" borderId="0" applyFont="0" applyFill="0" applyBorder="0" applyAlignment="0" applyProtection="0"/>
    <xf numFmtId="183" fontId="96" fillId="0" borderId="0" applyFont="0" applyFill="0" applyBorder="0" applyAlignment="0" applyProtection="0"/>
    <xf numFmtId="196" fontId="4" fillId="0" borderId="0" applyFont="0" applyFill="0" applyBorder="0" applyAlignment="0" applyProtection="0"/>
    <xf numFmtId="170" fontId="4" fillId="0" borderId="0" applyFont="0" applyFill="0" applyBorder="0" applyAlignment="0" applyProtection="0"/>
    <xf numFmtId="0" fontId="92" fillId="0" borderId="14">
      <alignment horizontal="left" vertical="center"/>
    </xf>
    <xf numFmtId="184" fontId="46" fillId="0" borderId="0" applyFont="0" applyFill="0" applyBorder="0" applyAlignment="0" applyProtection="0"/>
    <xf numFmtId="175" fontId="4" fillId="0" borderId="0" applyFont="0" applyFill="0" applyBorder="0" applyAlignment="0" applyProtection="0"/>
    <xf numFmtId="0" fontId="86" fillId="0" borderId="0"/>
    <xf numFmtId="175" fontId="4" fillId="0" borderId="0" applyFont="0" applyFill="0" applyBorder="0" applyAlignment="0" applyProtection="0"/>
    <xf numFmtId="175" fontId="4" fillId="0" borderId="0" applyFont="0" applyFill="0" applyBorder="0" applyAlignment="0" applyProtection="0"/>
    <xf numFmtId="176" fontId="4" fillId="0" borderId="0" applyFont="0" applyFill="0" applyBorder="0" applyAlignment="0" applyProtection="0"/>
    <xf numFmtId="164" fontId="4" fillId="0" borderId="0" applyFont="0" applyFill="0" applyBorder="0" applyAlignment="0" applyProtection="0"/>
    <xf numFmtId="180" fontId="4" fillId="0" borderId="0" applyFont="0" applyFill="0" applyBorder="0" applyAlignment="0" applyProtection="0"/>
    <xf numFmtId="165" fontId="46" fillId="0" borderId="0" applyFont="0" applyFill="0" applyBorder="0" applyAlignment="0" applyProtection="0"/>
    <xf numFmtId="184" fontId="46" fillId="0" borderId="0" applyFont="0" applyFill="0" applyBorder="0" applyAlignment="0" applyProtection="0"/>
    <xf numFmtId="168" fontId="94" fillId="0" borderId="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6" fontId="4" fillId="0" borderId="0" applyFont="0" applyFill="0" applyBorder="0" applyAlignment="0" applyProtection="0"/>
    <xf numFmtId="196" fontId="4" fillId="0" borderId="0" applyFont="0" applyFill="0" applyBorder="0" applyAlignment="0" applyProtection="0"/>
    <xf numFmtId="196" fontId="4" fillId="0" borderId="0" applyFont="0" applyFill="0" applyBorder="0" applyAlignment="0" applyProtection="0"/>
    <xf numFmtId="196" fontId="4" fillId="0" borderId="0" applyFont="0" applyFill="0" applyBorder="0" applyAlignment="0" applyProtection="0"/>
    <xf numFmtId="170" fontId="4" fillId="0" borderId="0" applyFont="0" applyFill="0" applyBorder="0" applyAlignment="0" applyProtection="0"/>
    <xf numFmtId="165" fontId="46" fillId="0" borderId="0" applyFont="0" applyFill="0" applyBorder="0" applyAlignment="0" applyProtection="0"/>
    <xf numFmtId="201" fontId="46" fillId="0" borderId="0" applyFont="0" applyFill="0" applyBorder="0" applyAlignment="0" applyProtection="0"/>
    <xf numFmtId="182" fontId="46" fillId="0" borderId="0" applyFont="0" applyFill="0" applyBorder="0" applyAlignment="0" applyProtection="0"/>
    <xf numFmtId="164" fontId="4" fillId="0" borderId="0" applyFont="0" applyFill="0" applyBorder="0" applyAlignment="0" applyProtection="0"/>
    <xf numFmtId="0" fontId="97" fillId="0" borderId="0" applyFont="0" applyFill="0" applyBorder="0" applyAlignment="0" applyProtection="0"/>
    <xf numFmtId="180" fontId="4" fillId="0" borderId="0" applyFont="0" applyFill="0" applyBorder="0" applyAlignment="0" applyProtection="0"/>
    <xf numFmtId="165" fontId="46" fillId="0" borderId="0" applyFont="0" applyFill="0" applyBorder="0" applyAlignment="0" applyProtection="0"/>
    <xf numFmtId="175" fontId="4" fillId="0" borderId="0" applyFont="0" applyFill="0" applyBorder="0" applyAlignment="0" applyProtection="0"/>
    <xf numFmtId="196" fontId="4" fillId="0" borderId="0" applyFont="0" applyFill="0" applyBorder="0" applyAlignment="0" applyProtection="0"/>
    <xf numFmtId="175" fontId="4" fillId="0" borderId="0" applyFont="0" applyFill="0" applyBorder="0" applyAlignment="0" applyProtection="0"/>
    <xf numFmtId="196" fontId="4" fillId="0" borderId="0" applyFont="0" applyFill="0" applyBorder="0" applyAlignment="0" applyProtection="0"/>
    <xf numFmtId="170" fontId="4" fillId="0" borderId="0" applyFont="0" applyFill="0" applyBorder="0" applyAlignment="0" applyProtection="0"/>
    <xf numFmtId="182" fontId="46" fillId="0" borderId="0" applyFont="0" applyFill="0" applyBorder="0" applyAlignment="0" applyProtection="0"/>
    <xf numFmtId="43" fontId="105" fillId="0" borderId="0"/>
    <xf numFmtId="9" fontId="107" fillId="0" borderId="0" applyBorder="0" applyAlignment="0" applyProtection="0"/>
    <xf numFmtId="179" fontId="47" fillId="0" borderId="0" applyFont="0" applyFill="0" applyBorder="0" applyAlignment="0" applyProtection="0"/>
    <xf numFmtId="43" fontId="4" fillId="0" borderId="0" applyFont="0" applyFill="0" applyBorder="0" applyAlignment="0" applyProtection="0"/>
    <xf numFmtId="204" fontId="47" fillId="0" borderId="0" applyFont="0" applyFill="0" applyBorder="0" applyAlignment="0" applyProtection="0"/>
    <xf numFmtId="194" fontId="47" fillId="0" borderId="0" applyFont="0" applyFill="0" applyBorder="0" applyAlignment="0" applyProtection="0"/>
    <xf numFmtId="183" fontId="96" fillId="0" borderId="0" applyFont="0" applyFill="0" applyBorder="0" applyAlignment="0" applyProtection="0"/>
    <xf numFmtId="169" fontId="96" fillId="0" borderId="0" applyFont="0" applyFill="0" applyBorder="0" applyAlignment="0" applyProtection="0"/>
    <xf numFmtId="0" fontId="87" fillId="0" borderId="0" applyFont="0" applyFill="0" applyBorder="0" applyAlignment="0" applyProtection="0"/>
    <xf numFmtId="169" fontId="96" fillId="0" borderId="0" applyFont="0" applyFill="0" applyBorder="0" applyAlignment="0" applyProtection="0"/>
    <xf numFmtId="201" fontId="46" fillId="0" borderId="0" applyFont="0" applyFill="0" applyBorder="0" applyAlignment="0" applyProtection="0"/>
    <xf numFmtId="0" fontId="87" fillId="0" borderId="0"/>
    <xf numFmtId="0" fontId="28" fillId="0" borderId="0"/>
    <xf numFmtId="0" fontId="86" fillId="0" borderId="0"/>
    <xf numFmtId="0" fontId="86" fillId="0" borderId="0"/>
    <xf numFmtId="0" fontId="91" fillId="0" borderId="0"/>
    <xf numFmtId="172" fontId="4" fillId="0" borderId="0" applyFont="0" applyFill="0" applyBorder="0" applyAlignment="0" applyProtection="0"/>
    <xf numFmtId="43" fontId="4" fillId="0" borderId="0" applyFont="0" applyFill="0" applyBorder="0" applyAlignment="0" applyProtection="0"/>
    <xf numFmtId="190" fontId="4" fillId="0" borderId="0" applyFont="0" applyFill="0" applyBorder="0" applyAlignment="0" applyProtection="0"/>
    <xf numFmtId="166" fontId="89" fillId="0" borderId="0" applyFont="0" applyFill="0" applyBorder="0" applyAlignment="0" applyProtection="0"/>
    <xf numFmtId="199" fontId="110" fillId="0" borderId="0" applyFont="0" applyFill="0" applyBorder="0" applyAlignment="0" applyProtection="0"/>
    <xf numFmtId="43" fontId="4" fillId="0" borderId="0" applyFont="0" applyFill="0" applyBorder="0" applyAlignment="0" applyProtection="0"/>
    <xf numFmtId="199" fontId="97" fillId="0" borderId="0" applyFont="0" applyFill="0" applyBorder="0" applyAlignment="0" applyProtection="0"/>
    <xf numFmtId="43" fontId="17" fillId="0" borderId="0">
      <alignment vertical="top"/>
      <protection locked="0"/>
    </xf>
    <xf numFmtId="199" fontId="86" fillId="0" borderId="0" applyFont="0" applyFill="0" applyBorder="0" applyAlignment="0" applyProtection="0"/>
    <xf numFmtId="43" fontId="101"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11" fillId="0" borderId="0" applyFont="0" applyFill="0" applyBorder="0" applyAlignment="0" applyProtection="0"/>
    <xf numFmtId="43" fontId="4" fillId="0" borderId="0" applyFont="0" applyFill="0" applyBorder="0" applyAlignment="0" applyProtection="0"/>
    <xf numFmtId="166" fontId="2" fillId="0" borderId="0" applyFont="0" applyFill="0" applyBorder="0" applyAlignment="0" applyProtection="0"/>
    <xf numFmtId="3" fontId="97" fillId="0" borderId="0" applyFont="0" applyFill="0" applyBorder="0" applyAlignment="0" applyProtection="0"/>
    <xf numFmtId="196" fontId="100" fillId="0" borderId="0" applyFont="0" applyFill="0" applyBorder="0" applyAlignment="0" applyProtection="0"/>
    <xf numFmtId="173" fontId="101" fillId="0" borderId="0" applyFont="0" applyFill="0" applyBorder="0" applyAlignment="0" applyProtection="0"/>
    <xf numFmtId="2" fontId="97" fillId="0" borderId="0" applyFont="0" applyFill="0" applyBorder="0" applyAlignment="0" applyProtection="0"/>
    <xf numFmtId="38" fontId="95" fillId="4" borderId="0" applyNumberFormat="0" applyBorder="0" applyAlignment="0" applyProtection="0"/>
    <xf numFmtId="0" fontId="103" fillId="0" borderId="0">
      <alignment horizontal="left"/>
    </xf>
    <xf numFmtId="0" fontId="92" fillId="0" borderId="33" applyNumberFormat="0" applyAlignment="0" applyProtection="0">
      <alignment horizontal="left" vertical="center"/>
    </xf>
    <xf numFmtId="0" fontId="112" fillId="0" borderId="0" applyNumberFormat="0" applyFill="0" applyBorder="0" applyAlignment="0" applyProtection="0"/>
    <xf numFmtId="0" fontId="92" fillId="0" borderId="0" applyNumberFormat="0" applyFill="0" applyBorder="0" applyAlignment="0" applyProtection="0"/>
    <xf numFmtId="0" fontId="90" fillId="0" borderId="0" applyNumberFormat="0" applyFill="0" applyBorder="0" applyAlignment="0" applyProtection="0"/>
    <xf numFmtId="0" fontId="108" fillId="0" borderId="0" applyNumberFormat="0" applyFill="0" applyBorder="0" applyAlignment="0" applyProtection="0"/>
    <xf numFmtId="176" fontId="4" fillId="0" borderId="0" applyFont="0" applyFill="0" applyBorder="0" applyAlignment="0" applyProtection="0"/>
    <xf numFmtId="10" fontId="95" fillId="4" borderId="1" applyNumberFormat="0" applyBorder="0" applyAlignment="0" applyProtection="0"/>
    <xf numFmtId="0" fontId="104" fillId="0" borderId="0" applyFont="0" applyFill="0" applyBorder="0" applyAlignment="0" applyProtection="0"/>
    <xf numFmtId="3" fontId="86" fillId="11" borderId="5">
      <alignment horizontal="right"/>
    </xf>
    <xf numFmtId="0" fontId="98" fillId="0" borderId="0"/>
    <xf numFmtId="38" fontId="98" fillId="0" borderId="0" applyFont="0" applyFill="0" applyBorder="0" applyAlignment="0" applyProtection="0"/>
    <xf numFmtId="175" fontId="4" fillId="0" borderId="0" applyFont="0" applyFill="0" applyBorder="0" applyAlignment="0" applyProtection="0"/>
    <xf numFmtId="40" fontId="98" fillId="0" borderId="0" applyFont="0" applyFill="0" applyBorder="0" applyAlignment="0" applyProtection="0"/>
    <xf numFmtId="0" fontId="106" fillId="0" borderId="34"/>
    <xf numFmtId="200" fontId="98" fillId="0" borderId="0" applyFont="0" applyFill="0" applyBorder="0" applyAlignment="0" applyProtection="0"/>
    <xf numFmtId="195" fontId="98" fillId="0" borderId="0" applyFont="0" applyFill="0" applyBorder="0" applyAlignment="0" applyProtection="0"/>
    <xf numFmtId="40" fontId="104" fillId="0" borderId="0" applyFont="0" applyFill="0" applyBorder="0" applyAlignment="0" applyProtection="0"/>
    <xf numFmtId="0" fontId="109" fillId="0" borderId="0" applyNumberFormat="0" applyFont="0" applyFill="0" applyAlignment="0"/>
    <xf numFmtId="0" fontId="97" fillId="0" borderId="0"/>
    <xf numFmtId="0" fontId="86" fillId="0" borderId="0"/>
    <xf numFmtId="0" fontId="93" fillId="0" borderId="0">
      <protection locked="0"/>
    </xf>
    <xf numFmtId="0" fontId="86" fillId="0" borderId="0"/>
    <xf numFmtId="0" fontId="86" fillId="0" borderId="0"/>
    <xf numFmtId="0" fontId="86" fillId="0" borderId="0"/>
    <xf numFmtId="164" fontId="4" fillId="0" borderId="0" applyFont="0" applyFill="0" applyBorder="0" applyAlignment="0" applyProtection="0"/>
    <xf numFmtId="0" fontId="86" fillId="0" borderId="0"/>
    <xf numFmtId="164" fontId="4" fillId="0" borderId="0" applyFont="0" applyFill="0" applyBorder="0" applyAlignment="0" applyProtection="0"/>
    <xf numFmtId="0" fontId="86" fillId="0" borderId="0"/>
    <xf numFmtId="0" fontId="86" fillId="0" borderId="0"/>
    <xf numFmtId="180" fontId="4" fillId="0" borderId="0" applyFont="0" applyFill="0" applyBorder="0" applyAlignment="0" applyProtection="0"/>
    <xf numFmtId="0" fontId="86" fillId="0" borderId="0"/>
    <xf numFmtId="0" fontId="86" fillId="0" borderId="0"/>
    <xf numFmtId="0" fontId="86" fillId="0" borderId="0"/>
    <xf numFmtId="0" fontId="86" fillId="0" borderId="0"/>
    <xf numFmtId="0" fontId="49" fillId="0" borderId="0"/>
    <xf numFmtId="175" fontId="4" fillId="0" borderId="0" applyFont="0" applyFill="0" applyBorder="0" applyAlignment="0" applyProtection="0"/>
    <xf numFmtId="0" fontId="93" fillId="0" borderId="0">
      <protection locked="0"/>
    </xf>
    <xf numFmtId="0" fontId="85" fillId="0" borderId="0">
      <alignment vertical="top"/>
    </xf>
    <xf numFmtId="176" fontId="4" fillId="0" borderId="0" applyFont="0" applyFill="0" applyBorder="0" applyAlignment="0" applyProtection="0"/>
    <xf numFmtId="0" fontId="89" fillId="0" borderId="0"/>
    <xf numFmtId="0" fontId="12" fillId="0" borderId="0"/>
    <xf numFmtId="0" fontId="49" fillId="0" borderId="0"/>
    <xf numFmtId="0" fontId="49" fillId="0" borderId="0"/>
    <xf numFmtId="0" fontId="86" fillId="0" borderId="0"/>
    <xf numFmtId="0" fontId="4" fillId="0" borderId="0"/>
    <xf numFmtId="0" fontId="18" fillId="0" borderId="0">
      <alignment vertical="center"/>
    </xf>
    <xf numFmtId="0" fontId="4" fillId="0" borderId="0"/>
    <xf numFmtId="0" fontId="18" fillId="0" borderId="0">
      <alignment vertical="center"/>
    </xf>
    <xf numFmtId="0" fontId="4" fillId="0" borderId="0"/>
    <xf numFmtId="0" fontId="4" fillId="0" borderId="0"/>
    <xf numFmtId="0" fontId="4" fillId="0" borderId="0"/>
    <xf numFmtId="0" fontId="97" fillId="0" borderId="0">
      <protection locked="0"/>
    </xf>
    <xf numFmtId="0" fontId="97" fillId="0" borderId="0"/>
    <xf numFmtId="0" fontId="2" fillId="0" borderId="0"/>
    <xf numFmtId="0" fontId="50" fillId="0" borderId="0"/>
    <xf numFmtId="0" fontId="11" fillId="0" borderId="0"/>
    <xf numFmtId="0" fontId="93" fillId="0" borderId="0">
      <protection locked="0"/>
    </xf>
    <xf numFmtId="0" fontId="97" fillId="0" borderId="0"/>
    <xf numFmtId="0" fontId="46" fillId="0" borderId="0"/>
    <xf numFmtId="0" fontId="97" fillId="0" borderId="0"/>
    <xf numFmtId="0" fontId="86" fillId="0" borderId="0"/>
    <xf numFmtId="0" fontId="86" fillId="0" borderId="0"/>
    <xf numFmtId="0" fontId="97" fillId="0" borderId="0"/>
    <xf numFmtId="0" fontId="97" fillId="0" borderId="0"/>
    <xf numFmtId="0" fontId="13" fillId="0" borderId="0"/>
    <xf numFmtId="0" fontId="13" fillId="0" borderId="0"/>
    <xf numFmtId="0" fontId="97" fillId="0" borderId="0"/>
    <xf numFmtId="10" fontId="9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76" fontId="4" fillId="0" borderId="0" applyFont="0" applyFill="0" applyBorder="0" applyAlignment="0" applyProtection="0"/>
    <xf numFmtId="203" fontId="115" fillId="0" borderId="36" applyFill="0" applyBorder="0" applyProtection="0"/>
    <xf numFmtId="0" fontId="116" fillId="0" borderId="0" applyNumberFormat="0" applyFill="0" applyBorder="0" applyAlignment="0" applyProtection="0">
      <alignment vertical="top"/>
      <protection locked="0"/>
    </xf>
    <xf numFmtId="164" fontId="4" fillId="0" borderId="0" applyFont="0" applyFill="0" applyBorder="0" applyAlignment="0" applyProtection="0"/>
    <xf numFmtId="175" fontId="4" fillId="0" borderId="0" applyFont="0" applyFill="0" applyBorder="0" applyAlignment="0" applyProtection="0"/>
    <xf numFmtId="176" fontId="4" fillId="0" borderId="0" applyFont="0" applyFill="0" applyBorder="0" applyAlignment="0" applyProtection="0"/>
    <xf numFmtId="175" fontId="4" fillId="0" borderId="0" applyFont="0" applyFill="0" applyBorder="0" applyAlignment="0" applyProtection="0"/>
    <xf numFmtId="14" fontId="94" fillId="0" borderId="0"/>
    <xf numFmtId="0" fontId="106" fillId="0" borderId="0"/>
    <xf numFmtId="189" fontId="101" fillId="0" borderId="3">
      <alignment horizontal="right" vertical="center"/>
    </xf>
    <xf numFmtId="198" fontId="94" fillId="0" borderId="5"/>
    <xf numFmtId="197" fontId="102" fillId="0" borderId="3">
      <alignment horizontal="center"/>
    </xf>
    <xf numFmtId="0" fontId="97" fillId="0" borderId="35" applyNumberFormat="0" applyFont="0" applyFill="0" applyAlignment="0" applyProtection="0"/>
    <xf numFmtId="181" fontId="82" fillId="0" borderId="0"/>
    <xf numFmtId="188" fontId="102" fillId="0" borderId="1"/>
    <xf numFmtId="0" fontId="111" fillId="0" borderId="0" applyFont="0" applyFill="0" applyBorder="0" applyAlignment="0" applyProtection="0"/>
    <xf numFmtId="0" fontId="13" fillId="0" borderId="0">
      <alignment vertical="center"/>
    </xf>
    <xf numFmtId="38" fontId="104" fillId="0" borderId="0" applyFont="0" applyFill="0" applyBorder="0" applyAlignment="0" applyProtection="0"/>
    <xf numFmtId="0" fontId="104" fillId="0" borderId="0" applyFont="0" applyFill="0" applyBorder="0" applyAlignment="0" applyProtection="0"/>
    <xf numFmtId="9" fontId="113" fillId="0" borderId="0" applyFont="0" applyFill="0" applyBorder="0" applyAlignment="0" applyProtection="0"/>
    <xf numFmtId="0" fontId="114" fillId="0" borderId="0"/>
    <xf numFmtId="0" fontId="132" fillId="0" borderId="0"/>
    <xf numFmtId="43" fontId="137" fillId="0" borderId="0" applyFont="0" applyFill="0" applyBorder="0" applyAlignment="0" applyProtection="0"/>
    <xf numFmtId="0" fontId="151" fillId="0" borderId="0" applyNumberFormat="0" applyFill="0" applyBorder="0" applyAlignment="0" applyProtection="0"/>
    <xf numFmtId="3" fontId="152" fillId="0" borderId="5"/>
    <xf numFmtId="3" fontId="153" fillId="0" borderId="48"/>
    <xf numFmtId="38" fontId="154" fillId="0" borderId="0" applyFont="0" applyFill="0" applyBorder="0" applyAlignment="0" applyProtection="0"/>
    <xf numFmtId="178" fontId="155" fillId="0" borderId="74" applyFont="0" applyBorder="0"/>
    <xf numFmtId="197" fontId="137" fillId="0" borderId="0" applyFont="0" applyFill="0" applyBorder="0" applyAlignment="0" applyProtection="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7" fillId="0" borderId="0" applyFont="0" applyFill="0" applyBorder="0" applyAlignment="0" applyProtection="0"/>
    <xf numFmtId="207" fontId="132" fillId="0" borderId="0" applyFon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43" fontId="132" fillId="0" borderId="0" applyFont="0" applyFill="0" applyBorder="0" applyAlignment="0" applyProtection="0"/>
    <xf numFmtId="0" fontId="158" fillId="0" borderId="10"/>
    <xf numFmtId="41" fontId="132" fillId="0" borderId="0" applyFont="0" applyFill="0" applyBorder="0" applyAlignment="0" applyProtection="0"/>
    <xf numFmtId="165" fontId="159" fillId="0" borderId="0" applyFont="0" applyFill="0" applyBorder="0" applyAlignment="0" applyProtection="0"/>
    <xf numFmtId="166" fontId="159" fillId="0" borderId="0" applyFont="0" applyFill="0" applyBorder="0" applyAlignment="0" applyProtection="0"/>
    <xf numFmtId="6" fontId="160" fillId="0" borderId="0" applyFont="0" applyFill="0" applyBorder="0" applyAlignment="0" applyProtection="0"/>
    <xf numFmtId="0" fontId="161" fillId="0" borderId="0" applyFont="0" applyFill="0" applyBorder="0" applyAlignment="0" applyProtection="0"/>
    <xf numFmtId="0" fontId="132" fillId="0" borderId="0" applyFont="0" applyFill="0" applyBorder="0" applyAlignment="0" applyProtection="0"/>
    <xf numFmtId="0" fontId="132" fillId="0" borderId="0" applyFont="0" applyFill="0" applyBorder="0" applyAlignment="0" applyProtection="0"/>
    <xf numFmtId="0" fontId="162" fillId="0" borderId="0"/>
    <xf numFmtId="40" fontId="163" fillId="0" borderId="0" applyFont="0" applyFill="0" applyBorder="0" applyAlignment="0" applyProtection="0"/>
    <xf numFmtId="38" fontId="163" fillId="0" borderId="0" applyFon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165" fontId="151" fillId="0" borderId="0" applyFont="0" applyFill="0" applyBorder="0" applyAlignment="0" applyProtection="0"/>
    <xf numFmtId="0" fontId="132" fillId="0" borderId="0"/>
    <xf numFmtId="201" fontId="148" fillId="0" borderId="0" applyFont="0" applyFill="0" applyBorder="0" applyAlignment="0" applyProtection="0"/>
    <xf numFmtId="0" fontId="156" fillId="0" borderId="0"/>
    <xf numFmtId="0" fontId="164" fillId="0" borderId="0" applyNumberFormat="0" applyFill="0" applyBorder="0" applyAlignment="0" applyProtection="0"/>
    <xf numFmtId="0" fontId="156" fillId="0" borderId="0"/>
    <xf numFmtId="175" fontId="151" fillId="0" borderId="0" applyFont="0" applyFill="0" applyBorder="0" applyAlignment="0" applyProtection="0"/>
    <xf numFmtId="197" fontId="148" fillId="0" borderId="0" applyFont="0" applyFill="0" applyBorder="0" applyAlignment="0" applyProtection="0"/>
    <xf numFmtId="208" fontId="137" fillId="0" borderId="0" applyFont="0" applyFill="0" applyBorder="0" applyAlignment="0" applyProtection="0"/>
    <xf numFmtId="0" fontId="156" fillId="0" borderId="0"/>
    <xf numFmtId="209" fontId="137" fillId="0" borderId="0" applyFont="0" applyFill="0" applyBorder="0" applyAlignment="0" applyProtection="0"/>
    <xf numFmtId="210" fontId="132" fillId="0" borderId="0" applyFont="0" applyFill="0" applyBorder="0" applyAlignment="0" applyProtection="0"/>
    <xf numFmtId="210" fontId="132" fillId="0" borderId="0" applyFont="0" applyFill="0" applyBorder="0" applyAlignment="0" applyProtection="0"/>
    <xf numFmtId="211" fontId="137" fillId="0" borderId="0" applyFont="0" applyFill="0" applyBorder="0" applyAlignment="0" applyProtection="0"/>
    <xf numFmtId="197" fontId="148" fillId="0" borderId="0" applyFont="0" applyFill="0" applyBorder="0" applyAlignment="0" applyProtection="0"/>
    <xf numFmtId="208" fontId="137" fillId="0" borderId="0" applyFont="0" applyFill="0" applyBorder="0" applyAlignment="0" applyProtection="0"/>
    <xf numFmtId="0" fontId="164" fillId="0" borderId="0" applyNumberFormat="0" applyFill="0" applyBorder="0" applyAlignment="0" applyProtection="0"/>
    <xf numFmtId="0" fontId="156" fillId="0" borderId="0"/>
    <xf numFmtId="0" fontId="165" fillId="0" borderId="0"/>
    <xf numFmtId="42" fontId="137" fillId="0" borderId="0" applyFont="0" applyFill="0" applyBorder="0" applyAlignment="0" applyProtection="0"/>
    <xf numFmtId="0" fontId="166" fillId="0" borderId="0"/>
    <xf numFmtId="0" fontId="166" fillId="0" borderId="0"/>
    <xf numFmtId="0" fontId="166" fillId="0" borderId="0"/>
    <xf numFmtId="0" fontId="166" fillId="0" borderId="0"/>
    <xf numFmtId="42" fontId="137" fillId="0" borderId="0" applyFont="0" applyFill="0" applyBorder="0" applyAlignment="0" applyProtection="0"/>
    <xf numFmtId="201" fontId="137" fillId="0" borderId="0" applyFont="0" applyFill="0" applyBorder="0" applyAlignment="0" applyProtection="0"/>
    <xf numFmtId="0" fontId="128" fillId="0" borderId="0"/>
    <xf numFmtId="0" fontId="156" fillId="0" borderId="0"/>
    <xf numFmtId="0" fontId="156" fillId="0" borderId="0"/>
    <xf numFmtId="42" fontId="137" fillId="0" borderId="0" applyFont="0" applyFill="0" applyBorder="0" applyAlignment="0" applyProtection="0"/>
    <xf numFmtId="0" fontId="156" fillId="0" borderId="0"/>
    <xf numFmtId="0" fontId="156" fillId="0" borderId="0"/>
    <xf numFmtId="0" fontId="156" fillId="0" borderId="0"/>
    <xf numFmtId="42" fontId="137" fillId="0" borderId="0" applyFont="0" applyFill="0" applyBorder="0" applyAlignment="0" applyProtection="0"/>
    <xf numFmtId="0" fontId="156" fillId="0" borderId="0"/>
    <xf numFmtId="201" fontId="137" fillId="0" borderId="0" applyFont="0" applyFill="0" applyBorder="0" applyAlignment="0" applyProtection="0"/>
    <xf numFmtId="43" fontId="137" fillId="0" borderId="0" applyFont="0" applyFill="0" applyBorder="0" applyAlignment="0" applyProtection="0"/>
    <xf numFmtId="212"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215" fontId="137" fillId="0" borderId="0" applyFont="0" applyFill="0" applyBorder="0" applyAlignment="0" applyProtection="0"/>
    <xf numFmtId="214" fontId="137" fillId="0" borderId="0" applyFont="0" applyFill="0" applyBorder="0" applyAlignment="0" applyProtection="0"/>
    <xf numFmtId="212" fontId="137" fillId="0" borderId="0" applyFont="0" applyFill="0" applyBorder="0" applyAlignment="0" applyProtection="0"/>
    <xf numFmtId="0" fontId="137" fillId="0" borderId="0" applyFont="0" applyFill="0" applyBorder="0" applyAlignment="0" applyProtection="0"/>
    <xf numFmtId="166" fontId="137" fillId="0" borderId="0" applyFont="0" applyFill="0" applyBorder="0" applyAlignment="0" applyProtection="0"/>
    <xf numFmtId="214" fontId="137" fillId="0" borderId="0" applyFont="0" applyFill="0" applyBorder="0" applyAlignment="0" applyProtection="0"/>
    <xf numFmtId="212" fontId="137" fillId="0" borderId="0" applyFont="0" applyFill="0" applyBorder="0" applyAlignment="0" applyProtection="0"/>
    <xf numFmtId="216" fontId="132" fillId="0" borderId="0" applyFont="0" applyFill="0" applyBorder="0" applyAlignment="0" applyProtection="0"/>
    <xf numFmtId="214" fontId="137" fillId="0" borderId="0" applyFont="0" applyFill="0" applyBorder="0" applyAlignment="0" applyProtection="0"/>
    <xf numFmtId="216" fontId="132" fillId="0" borderId="0" applyFont="0" applyFill="0" applyBorder="0" applyAlignment="0" applyProtection="0"/>
    <xf numFmtId="217" fontId="137" fillId="0" borderId="0" applyFont="0" applyFill="0" applyBorder="0" applyAlignment="0" applyProtection="0"/>
    <xf numFmtId="215"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166" fontId="137" fillId="0" borderId="0" applyFont="0" applyFill="0" applyBorder="0" applyAlignment="0" applyProtection="0"/>
    <xf numFmtId="218"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2"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217" fontId="137" fillId="0" borderId="0" applyFont="0" applyFill="0" applyBorder="0" applyAlignment="0" applyProtection="0"/>
    <xf numFmtId="197" fontId="148" fillId="0" borderId="0" applyFont="0" applyFill="0" applyBorder="0" applyAlignment="0" applyProtection="0"/>
    <xf numFmtId="208" fontId="137" fillId="0" borderId="0" applyFont="0" applyFill="0" applyBorder="0" applyAlignment="0" applyProtection="0"/>
    <xf numFmtId="209" fontId="137" fillId="0" borderId="0" applyFont="0" applyFill="0" applyBorder="0" applyAlignment="0" applyProtection="0"/>
    <xf numFmtId="210" fontId="132" fillId="0" borderId="0" applyFont="0" applyFill="0" applyBorder="0" applyAlignment="0" applyProtection="0"/>
    <xf numFmtId="210" fontId="132" fillId="0" borderId="0" applyFont="0" applyFill="0" applyBorder="0" applyAlignment="0" applyProtection="0"/>
    <xf numFmtId="211" fontId="137" fillId="0" borderId="0" applyFont="0" applyFill="0" applyBorder="0" applyAlignment="0" applyProtection="0"/>
    <xf numFmtId="208" fontId="137" fillId="0" borderId="0" applyFont="0" applyFill="0" applyBorder="0" applyAlignment="0" applyProtection="0"/>
    <xf numFmtId="201" fontId="137" fillId="0" borderId="0" applyFont="0" applyFill="0" applyBorder="0" applyAlignment="0" applyProtection="0"/>
    <xf numFmtId="42" fontId="137" fillId="0" borderId="0" applyFont="0" applyFill="0" applyBorder="0" applyAlignment="0" applyProtection="0"/>
    <xf numFmtId="201" fontId="137" fillId="0" borderId="0" applyFont="0" applyFill="0" applyBorder="0" applyAlignment="0" applyProtection="0"/>
    <xf numFmtId="197" fontId="137" fillId="0" borderId="0" applyFont="0" applyFill="0" applyBorder="0" applyAlignment="0" applyProtection="0"/>
    <xf numFmtId="219" fontId="137" fillId="0" borderId="0" applyFont="0" applyFill="0" applyBorder="0" applyAlignment="0" applyProtection="0"/>
    <xf numFmtId="220" fontId="167" fillId="0" borderId="0" applyFont="0" applyFill="0" applyBorder="0" applyAlignment="0" applyProtection="0"/>
    <xf numFmtId="197" fontId="148" fillId="0" borderId="0" applyFont="0" applyFill="0" applyBorder="0" applyAlignment="0" applyProtection="0"/>
    <xf numFmtId="197" fontId="148" fillId="0" borderId="0" applyFont="0" applyFill="0" applyBorder="0" applyAlignment="0" applyProtection="0"/>
    <xf numFmtId="221" fontId="132" fillId="0" borderId="0" applyFont="0" applyFill="0" applyBorder="0" applyAlignment="0" applyProtection="0"/>
    <xf numFmtId="219" fontId="137" fillId="0" borderId="0" applyFont="0" applyFill="0" applyBorder="0" applyAlignment="0" applyProtection="0"/>
    <xf numFmtId="197" fontId="137" fillId="0" borderId="0" applyFont="0" applyFill="0" applyBorder="0" applyAlignment="0" applyProtection="0"/>
    <xf numFmtId="201" fontId="137" fillId="0" borderId="0" applyFont="0" applyFill="0" applyBorder="0" applyAlignment="0" applyProtection="0"/>
    <xf numFmtId="211" fontId="137" fillId="0" borderId="0" applyFont="0" applyFill="0" applyBorder="0" applyAlignment="0" applyProtection="0"/>
    <xf numFmtId="43" fontId="137" fillId="0" borderId="0" applyFont="0" applyFill="0" applyBorder="0" applyAlignment="0" applyProtection="0"/>
    <xf numFmtId="212"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215" fontId="137" fillId="0" borderId="0" applyFont="0" applyFill="0" applyBorder="0" applyAlignment="0" applyProtection="0"/>
    <xf numFmtId="214" fontId="137" fillId="0" borderId="0" applyFont="0" applyFill="0" applyBorder="0" applyAlignment="0" applyProtection="0"/>
    <xf numFmtId="212" fontId="137" fillId="0" borderId="0" applyFont="0" applyFill="0" applyBorder="0" applyAlignment="0" applyProtection="0"/>
    <xf numFmtId="0" fontId="137" fillId="0" borderId="0" applyFont="0" applyFill="0" applyBorder="0" applyAlignment="0" applyProtection="0"/>
    <xf numFmtId="166" fontId="137" fillId="0" borderId="0" applyFont="0" applyFill="0" applyBorder="0" applyAlignment="0" applyProtection="0"/>
    <xf numFmtId="214" fontId="137" fillId="0" borderId="0" applyFont="0" applyFill="0" applyBorder="0" applyAlignment="0" applyProtection="0"/>
    <xf numFmtId="212" fontId="137" fillId="0" borderId="0" applyFont="0" applyFill="0" applyBorder="0" applyAlignment="0" applyProtection="0"/>
    <xf numFmtId="216" fontId="132" fillId="0" borderId="0" applyFont="0" applyFill="0" applyBorder="0" applyAlignment="0" applyProtection="0"/>
    <xf numFmtId="214" fontId="137" fillId="0" borderId="0" applyFont="0" applyFill="0" applyBorder="0" applyAlignment="0" applyProtection="0"/>
    <xf numFmtId="216" fontId="132" fillId="0" borderId="0" applyFont="0" applyFill="0" applyBorder="0" applyAlignment="0" applyProtection="0"/>
    <xf numFmtId="217" fontId="137" fillId="0" borderId="0" applyFont="0" applyFill="0" applyBorder="0" applyAlignment="0" applyProtection="0"/>
    <xf numFmtId="215"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166" fontId="137" fillId="0" borderId="0" applyFont="0" applyFill="0" applyBorder="0" applyAlignment="0" applyProtection="0"/>
    <xf numFmtId="218"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2"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217" fontId="137" fillId="0" borderId="0" applyFont="0" applyFill="0" applyBorder="0" applyAlignment="0" applyProtection="0"/>
    <xf numFmtId="41" fontId="137" fillId="0" borderId="0" applyFont="0" applyFill="0" applyBorder="0" applyAlignment="0" applyProtection="0"/>
    <xf numFmtId="183"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41" fontId="137" fillId="0" borderId="0" applyFont="0" applyFill="0" applyBorder="0" applyAlignment="0" applyProtection="0"/>
    <xf numFmtId="165" fontId="137" fillId="0" borderId="0" applyFont="0" applyFill="0" applyBorder="0" applyAlignment="0" applyProtection="0"/>
    <xf numFmtId="222" fontId="137" fillId="0" borderId="0" applyFont="0" applyFill="0" applyBorder="0" applyAlignment="0" applyProtection="0"/>
    <xf numFmtId="165" fontId="137" fillId="0" borderId="0" applyFont="0" applyFill="0" applyBorder="0" applyAlignment="0" applyProtection="0"/>
    <xf numFmtId="41" fontId="137" fillId="0" borderId="0" applyFont="0" applyFill="0" applyBorder="0" applyAlignment="0" applyProtection="0"/>
    <xf numFmtId="222" fontId="137" fillId="0" borderId="0" applyFont="0" applyFill="0" applyBorder="0" applyAlignment="0" applyProtection="0"/>
    <xf numFmtId="165" fontId="137" fillId="0" borderId="0" applyFont="0" applyFill="0" applyBorder="0" applyAlignment="0" applyProtection="0"/>
    <xf numFmtId="204" fontId="137" fillId="0" borderId="0" applyFont="0" applyFill="0" applyBorder="0" applyAlignment="0" applyProtection="0"/>
    <xf numFmtId="183" fontId="137" fillId="0" borderId="0" applyFont="0" applyFill="0" applyBorder="0" applyAlignment="0" applyProtection="0"/>
    <xf numFmtId="175" fontId="148" fillId="0" borderId="0" applyFont="0" applyFill="0" applyBorder="0" applyAlignment="0" applyProtection="0"/>
    <xf numFmtId="223" fontId="137" fillId="0" borderId="0" applyFont="0" applyFill="0" applyBorder="0" applyAlignment="0" applyProtection="0"/>
    <xf numFmtId="175" fontId="137" fillId="0" borderId="0" applyFont="0" applyFill="0" applyBorder="0" applyAlignment="0" applyProtection="0"/>
    <xf numFmtId="183" fontId="137" fillId="0" borderId="0" applyFont="0" applyFill="0" applyBorder="0" applyAlignment="0" applyProtection="0"/>
    <xf numFmtId="224" fontId="132" fillId="0" borderId="0" applyFont="0" applyFill="0" applyBorder="0" applyAlignment="0" applyProtection="0"/>
    <xf numFmtId="224" fontId="132" fillId="0" borderId="0" applyFont="0" applyFill="0" applyBorder="0" applyAlignment="0" applyProtection="0"/>
    <xf numFmtId="225" fontId="137" fillId="0" borderId="0" applyFont="0" applyFill="0" applyBorder="0" applyAlignment="0" applyProtection="0"/>
    <xf numFmtId="204" fontId="137" fillId="0" borderId="0" applyFont="0" applyFill="0" applyBorder="0" applyAlignment="0" applyProtection="0"/>
    <xf numFmtId="165" fontId="137" fillId="0" borderId="0" applyFont="0" applyFill="0" applyBorder="0" applyAlignment="0" applyProtection="0"/>
    <xf numFmtId="41" fontId="137" fillId="0" borderId="0" applyFont="0" applyFill="0" applyBorder="0" applyAlignment="0" applyProtection="0"/>
    <xf numFmtId="41"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165" fontId="137" fillId="0" borderId="0" applyFont="0" applyFill="0" applyBorder="0" applyAlignment="0" applyProtection="0"/>
    <xf numFmtId="226" fontId="137" fillId="0" borderId="0" applyFont="0" applyFill="0" applyBorder="0" applyAlignment="0" applyProtection="0"/>
    <xf numFmtId="165" fontId="137" fillId="0" borderId="0" applyFont="0" applyFill="0" applyBorder="0" applyAlignment="0" applyProtection="0"/>
    <xf numFmtId="41" fontId="137" fillId="0" borderId="0" applyFont="0" applyFill="0" applyBorder="0" applyAlignment="0" applyProtection="0"/>
    <xf numFmtId="165" fontId="137" fillId="0" borderId="0" applyFont="0" applyFill="0" applyBorder="0" applyAlignment="0" applyProtection="0"/>
    <xf numFmtId="183" fontId="137" fillId="0" borderId="0" applyFont="0" applyFill="0" applyBorder="0" applyAlignment="0" applyProtection="0"/>
    <xf numFmtId="41" fontId="137" fillId="0" borderId="0" applyFont="0" applyFill="0" applyBorder="0" applyAlignment="0" applyProtection="0"/>
    <xf numFmtId="165" fontId="137" fillId="0" borderId="0" applyFont="0" applyFill="0" applyBorder="0" applyAlignment="0" applyProtection="0"/>
    <xf numFmtId="222" fontId="137" fillId="0" borderId="0" applyFont="0" applyFill="0" applyBorder="0" applyAlignment="0" applyProtection="0"/>
    <xf numFmtId="165"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41"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41"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225" fontId="137" fillId="0" borderId="0" applyFont="0" applyFill="0" applyBorder="0" applyAlignment="0" applyProtection="0"/>
    <xf numFmtId="197" fontId="148" fillId="0" borderId="0" applyFont="0" applyFill="0" applyBorder="0" applyAlignment="0" applyProtection="0"/>
    <xf numFmtId="208" fontId="137" fillId="0" borderId="0" applyFont="0" applyFill="0" applyBorder="0" applyAlignment="0" applyProtection="0"/>
    <xf numFmtId="209" fontId="137" fillId="0" borderId="0" applyFont="0" applyFill="0" applyBorder="0" applyAlignment="0" applyProtection="0"/>
    <xf numFmtId="210" fontId="132" fillId="0" borderId="0" applyFont="0" applyFill="0" applyBorder="0" applyAlignment="0" applyProtection="0"/>
    <xf numFmtId="210" fontId="132" fillId="0" borderId="0" applyFont="0" applyFill="0" applyBorder="0" applyAlignment="0" applyProtection="0"/>
    <xf numFmtId="211" fontId="137" fillId="0" borderId="0" applyFont="0" applyFill="0" applyBorder="0" applyAlignment="0" applyProtection="0"/>
    <xf numFmtId="208" fontId="137" fillId="0" borderId="0" applyFont="0" applyFill="0" applyBorder="0" applyAlignment="0" applyProtection="0"/>
    <xf numFmtId="201" fontId="137" fillId="0" borderId="0" applyFont="0" applyFill="0" applyBorder="0" applyAlignment="0" applyProtection="0"/>
    <xf numFmtId="42" fontId="137" fillId="0" borderId="0" applyFont="0" applyFill="0" applyBorder="0" applyAlignment="0" applyProtection="0"/>
    <xf numFmtId="201" fontId="137" fillId="0" borderId="0" applyFont="0" applyFill="0" applyBorder="0" applyAlignment="0" applyProtection="0"/>
    <xf numFmtId="197" fontId="137" fillId="0" borderId="0" applyFont="0" applyFill="0" applyBorder="0" applyAlignment="0" applyProtection="0"/>
    <xf numFmtId="219" fontId="137" fillId="0" borderId="0" applyFont="0" applyFill="0" applyBorder="0" applyAlignment="0" applyProtection="0"/>
    <xf numFmtId="220" fontId="167" fillId="0" borderId="0" applyFont="0" applyFill="0" applyBorder="0" applyAlignment="0" applyProtection="0"/>
    <xf numFmtId="197" fontId="148" fillId="0" borderId="0" applyFont="0" applyFill="0" applyBorder="0" applyAlignment="0" applyProtection="0"/>
    <xf numFmtId="197" fontId="148" fillId="0" borderId="0" applyFont="0" applyFill="0" applyBorder="0" applyAlignment="0" applyProtection="0"/>
    <xf numFmtId="221" fontId="132" fillId="0" borderId="0" applyFont="0" applyFill="0" applyBorder="0" applyAlignment="0" applyProtection="0"/>
    <xf numFmtId="219" fontId="137" fillId="0" borderId="0" applyFont="0" applyFill="0" applyBorder="0" applyAlignment="0" applyProtection="0"/>
    <xf numFmtId="197" fontId="137" fillId="0" borderId="0" applyFont="0" applyFill="0" applyBorder="0" applyAlignment="0" applyProtection="0"/>
    <xf numFmtId="201" fontId="137" fillId="0" borderId="0" applyFont="0" applyFill="0" applyBorder="0" applyAlignment="0" applyProtection="0"/>
    <xf numFmtId="211" fontId="137" fillId="0" borderId="0" applyFont="0" applyFill="0" applyBorder="0" applyAlignment="0" applyProtection="0"/>
    <xf numFmtId="41" fontId="137" fillId="0" borderId="0" applyFont="0" applyFill="0" applyBorder="0" applyAlignment="0" applyProtection="0"/>
    <xf numFmtId="183"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41" fontId="137" fillId="0" borderId="0" applyFont="0" applyFill="0" applyBorder="0" applyAlignment="0" applyProtection="0"/>
    <xf numFmtId="165" fontId="137" fillId="0" borderId="0" applyFont="0" applyFill="0" applyBorder="0" applyAlignment="0" applyProtection="0"/>
    <xf numFmtId="222" fontId="137" fillId="0" borderId="0" applyFont="0" applyFill="0" applyBorder="0" applyAlignment="0" applyProtection="0"/>
    <xf numFmtId="165" fontId="137" fillId="0" borderId="0" applyFont="0" applyFill="0" applyBorder="0" applyAlignment="0" applyProtection="0"/>
    <xf numFmtId="41" fontId="137" fillId="0" borderId="0" applyFont="0" applyFill="0" applyBorder="0" applyAlignment="0" applyProtection="0"/>
    <xf numFmtId="222" fontId="137" fillId="0" borderId="0" applyFont="0" applyFill="0" applyBorder="0" applyAlignment="0" applyProtection="0"/>
    <xf numFmtId="165" fontId="137" fillId="0" borderId="0" applyFont="0" applyFill="0" applyBorder="0" applyAlignment="0" applyProtection="0"/>
    <xf numFmtId="204" fontId="137" fillId="0" borderId="0" applyFont="0" applyFill="0" applyBorder="0" applyAlignment="0" applyProtection="0"/>
    <xf numFmtId="183" fontId="137" fillId="0" borderId="0" applyFont="0" applyFill="0" applyBorder="0" applyAlignment="0" applyProtection="0"/>
    <xf numFmtId="175" fontId="148" fillId="0" borderId="0" applyFont="0" applyFill="0" applyBorder="0" applyAlignment="0" applyProtection="0"/>
    <xf numFmtId="223" fontId="137" fillId="0" borderId="0" applyFont="0" applyFill="0" applyBorder="0" applyAlignment="0" applyProtection="0"/>
    <xf numFmtId="175" fontId="137" fillId="0" borderId="0" applyFont="0" applyFill="0" applyBorder="0" applyAlignment="0" applyProtection="0"/>
    <xf numFmtId="183" fontId="137" fillId="0" borderId="0" applyFont="0" applyFill="0" applyBorder="0" applyAlignment="0" applyProtection="0"/>
    <xf numFmtId="224" fontId="132" fillId="0" borderId="0" applyFont="0" applyFill="0" applyBorder="0" applyAlignment="0" applyProtection="0"/>
    <xf numFmtId="224" fontId="132" fillId="0" borderId="0" applyFont="0" applyFill="0" applyBorder="0" applyAlignment="0" applyProtection="0"/>
    <xf numFmtId="225" fontId="137" fillId="0" borderId="0" applyFont="0" applyFill="0" applyBorder="0" applyAlignment="0" applyProtection="0"/>
    <xf numFmtId="204" fontId="137" fillId="0" borderId="0" applyFont="0" applyFill="0" applyBorder="0" applyAlignment="0" applyProtection="0"/>
    <xf numFmtId="165" fontId="137" fillId="0" borderId="0" applyFont="0" applyFill="0" applyBorder="0" applyAlignment="0" applyProtection="0"/>
    <xf numFmtId="41" fontId="137" fillId="0" borderId="0" applyFont="0" applyFill="0" applyBorder="0" applyAlignment="0" applyProtection="0"/>
    <xf numFmtId="41"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165" fontId="137" fillId="0" borderId="0" applyFont="0" applyFill="0" applyBorder="0" applyAlignment="0" applyProtection="0"/>
    <xf numFmtId="226" fontId="137" fillId="0" borderId="0" applyFont="0" applyFill="0" applyBorder="0" applyAlignment="0" applyProtection="0"/>
    <xf numFmtId="165" fontId="137" fillId="0" borderId="0" applyFont="0" applyFill="0" applyBorder="0" applyAlignment="0" applyProtection="0"/>
    <xf numFmtId="41" fontId="137" fillId="0" borderId="0" applyFont="0" applyFill="0" applyBorder="0" applyAlignment="0" applyProtection="0"/>
    <xf numFmtId="165" fontId="137" fillId="0" borderId="0" applyFont="0" applyFill="0" applyBorder="0" applyAlignment="0" applyProtection="0"/>
    <xf numFmtId="183" fontId="137" fillId="0" borderId="0" applyFont="0" applyFill="0" applyBorder="0" applyAlignment="0" applyProtection="0"/>
    <xf numFmtId="41" fontId="137" fillId="0" borderId="0" applyFont="0" applyFill="0" applyBorder="0" applyAlignment="0" applyProtection="0"/>
    <xf numFmtId="165" fontId="137" fillId="0" borderId="0" applyFont="0" applyFill="0" applyBorder="0" applyAlignment="0" applyProtection="0"/>
    <xf numFmtId="222" fontId="137" fillId="0" borderId="0" applyFont="0" applyFill="0" applyBorder="0" applyAlignment="0" applyProtection="0"/>
    <xf numFmtId="165"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41"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41"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225" fontId="137" fillId="0" borderId="0" applyFont="0" applyFill="0" applyBorder="0" applyAlignment="0" applyProtection="0"/>
    <xf numFmtId="43" fontId="137" fillId="0" borderId="0" applyFont="0" applyFill="0" applyBorder="0" applyAlignment="0" applyProtection="0"/>
    <xf numFmtId="212"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215" fontId="137" fillId="0" borderId="0" applyFont="0" applyFill="0" applyBorder="0" applyAlignment="0" applyProtection="0"/>
    <xf numFmtId="214" fontId="137" fillId="0" borderId="0" applyFont="0" applyFill="0" applyBorder="0" applyAlignment="0" applyProtection="0"/>
    <xf numFmtId="212" fontId="137" fillId="0" borderId="0" applyFont="0" applyFill="0" applyBorder="0" applyAlignment="0" applyProtection="0"/>
    <xf numFmtId="0" fontId="137" fillId="0" borderId="0" applyFont="0" applyFill="0" applyBorder="0" applyAlignment="0" applyProtection="0"/>
    <xf numFmtId="166" fontId="137" fillId="0" borderId="0" applyFont="0" applyFill="0" applyBorder="0" applyAlignment="0" applyProtection="0"/>
    <xf numFmtId="214" fontId="137" fillId="0" borderId="0" applyFont="0" applyFill="0" applyBorder="0" applyAlignment="0" applyProtection="0"/>
    <xf numFmtId="212" fontId="137" fillId="0" borderId="0" applyFont="0" applyFill="0" applyBorder="0" applyAlignment="0" applyProtection="0"/>
    <xf numFmtId="216" fontId="132" fillId="0" borderId="0" applyFont="0" applyFill="0" applyBorder="0" applyAlignment="0" applyProtection="0"/>
    <xf numFmtId="214" fontId="137" fillId="0" borderId="0" applyFont="0" applyFill="0" applyBorder="0" applyAlignment="0" applyProtection="0"/>
    <xf numFmtId="216" fontId="132" fillId="0" borderId="0" applyFont="0" applyFill="0" applyBorder="0" applyAlignment="0" applyProtection="0"/>
    <xf numFmtId="217" fontId="137" fillId="0" borderId="0" applyFont="0" applyFill="0" applyBorder="0" applyAlignment="0" applyProtection="0"/>
    <xf numFmtId="215"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166" fontId="137" fillId="0" borderId="0" applyFont="0" applyFill="0" applyBorder="0" applyAlignment="0" applyProtection="0"/>
    <xf numFmtId="218"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2"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217" fontId="137" fillId="0" borderId="0" applyFont="0" applyFill="0" applyBorder="0" applyAlignment="0" applyProtection="0"/>
    <xf numFmtId="42" fontId="137" fillId="0" borderId="0" applyFont="0" applyFill="0" applyBorder="0" applyAlignment="0" applyProtection="0"/>
    <xf numFmtId="0" fontId="156" fillId="0" borderId="0"/>
    <xf numFmtId="0" fontId="128" fillId="0" borderId="0"/>
    <xf numFmtId="197" fontId="137" fillId="0" borderId="0" applyFont="0" applyFill="0" applyBorder="0" applyAlignment="0" applyProtection="0"/>
    <xf numFmtId="219" fontId="137" fillId="0" borderId="0" applyFont="0" applyFill="0" applyBorder="0" applyAlignment="0" applyProtection="0"/>
    <xf numFmtId="220" fontId="167" fillId="0" borderId="0" applyFont="0" applyFill="0" applyBorder="0" applyAlignment="0" applyProtection="0"/>
    <xf numFmtId="197" fontId="148" fillId="0" borderId="0" applyFont="0" applyFill="0" applyBorder="0" applyAlignment="0" applyProtection="0"/>
    <xf numFmtId="197" fontId="148" fillId="0" borderId="0" applyFont="0" applyFill="0" applyBorder="0" applyAlignment="0" applyProtection="0"/>
    <xf numFmtId="221" fontId="132" fillId="0" borderId="0" applyFont="0" applyFill="0" applyBorder="0" applyAlignment="0" applyProtection="0"/>
    <xf numFmtId="219" fontId="137" fillId="0" borderId="0" applyFont="0" applyFill="0" applyBorder="0" applyAlignment="0" applyProtection="0"/>
    <xf numFmtId="197" fontId="137" fillId="0" borderId="0" applyFont="0" applyFill="0" applyBorder="0" applyAlignment="0" applyProtection="0"/>
    <xf numFmtId="201" fontId="137" fillId="0" borderId="0" applyFont="0" applyFill="0" applyBorder="0" applyAlignment="0" applyProtection="0"/>
    <xf numFmtId="0" fontId="156" fillId="0" borderId="0"/>
    <xf numFmtId="0" fontId="156" fillId="0" borderId="0"/>
    <xf numFmtId="0" fontId="128" fillId="0" borderId="0"/>
    <xf numFmtId="42" fontId="137" fillId="0" borderId="0" applyFont="0" applyFill="0" applyBorder="0" applyAlignment="0" applyProtection="0"/>
    <xf numFmtId="41" fontId="137" fillId="0" borderId="0" applyFont="0" applyFill="0" applyBorder="0" applyAlignment="0" applyProtection="0"/>
    <xf numFmtId="183"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41" fontId="137" fillId="0" borderId="0" applyFont="0" applyFill="0" applyBorder="0" applyAlignment="0" applyProtection="0"/>
    <xf numFmtId="165" fontId="137" fillId="0" borderId="0" applyFont="0" applyFill="0" applyBorder="0" applyAlignment="0" applyProtection="0"/>
    <xf numFmtId="222" fontId="137" fillId="0" borderId="0" applyFont="0" applyFill="0" applyBorder="0" applyAlignment="0" applyProtection="0"/>
    <xf numFmtId="165" fontId="137" fillId="0" borderId="0" applyFont="0" applyFill="0" applyBorder="0" applyAlignment="0" applyProtection="0"/>
    <xf numFmtId="41" fontId="137" fillId="0" borderId="0" applyFont="0" applyFill="0" applyBorder="0" applyAlignment="0" applyProtection="0"/>
    <xf numFmtId="222" fontId="137" fillId="0" borderId="0" applyFont="0" applyFill="0" applyBorder="0" applyAlignment="0" applyProtection="0"/>
    <xf numFmtId="165" fontId="137" fillId="0" borderId="0" applyFont="0" applyFill="0" applyBorder="0" applyAlignment="0" applyProtection="0"/>
    <xf numFmtId="204" fontId="137" fillId="0" borderId="0" applyFont="0" applyFill="0" applyBorder="0" applyAlignment="0" applyProtection="0"/>
    <xf numFmtId="183" fontId="137" fillId="0" borderId="0" applyFont="0" applyFill="0" applyBorder="0" applyAlignment="0" applyProtection="0"/>
    <xf numFmtId="175" fontId="148" fillId="0" borderId="0" applyFont="0" applyFill="0" applyBorder="0" applyAlignment="0" applyProtection="0"/>
    <xf numFmtId="223" fontId="137" fillId="0" borderId="0" applyFont="0" applyFill="0" applyBorder="0" applyAlignment="0" applyProtection="0"/>
    <xf numFmtId="175" fontId="137" fillId="0" borderId="0" applyFont="0" applyFill="0" applyBorder="0" applyAlignment="0" applyProtection="0"/>
    <xf numFmtId="183" fontId="137" fillId="0" borderId="0" applyFont="0" applyFill="0" applyBorder="0" applyAlignment="0" applyProtection="0"/>
    <xf numFmtId="224" fontId="132" fillId="0" borderId="0" applyFont="0" applyFill="0" applyBorder="0" applyAlignment="0" applyProtection="0"/>
    <xf numFmtId="224" fontId="132" fillId="0" borderId="0" applyFont="0" applyFill="0" applyBorder="0" applyAlignment="0" applyProtection="0"/>
    <xf numFmtId="225" fontId="137" fillId="0" borderId="0" applyFont="0" applyFill="0" applyBorder="0" applyAlignment="0" applyProtection="0"/>
    <xf numFmtId="204" fontId="137" fillId="0" borderId="0" applyFont="0" applyFill="0" applyBorder="0" applyAlignment="0" applyProtection="0"/>
    <xf numFmtId="165" fontId="137" fillId="0" borderId="0" applyFont="0" applyFill="0" applyBorder="0" applyAlignment="0" applyProtection="0"/>
    <xf numFmtId="41" fontId="137" fillId="0" borderId="0" applyFont="0" applyFill="0" applyBorder="0" applyAlignment="0" applyProtection="0"/>
    <xf numFmtId="41"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165" fontId="137" fillId="0" borderId="0" applyFont="0" applyFill="0" applyBorder="0" applyAlignment="0" applyProtection="0"/>
    <xf numFmtId="226" fontId="137" fillId="0" borderId="0" applyFont="0" applyFill="0" applyBorder="0" applyAlignment="0" applyProtection="0"/>
    <xf numFmtId="165" fontId="137" fillId="0" borderId="0" applyFont="0" applyFill="0" applyBorder="0" applyAlignment="0" applyProtection="0"/>
    <xf numFmtId="41" fontId="137" fillId="0" borderId="0" applyFont="0" applyFill="0" applyBorder="0" applyAlignment="0" applyProtection="0"/>
    <xf numFmtId="165" fontId="137" fillId="0" borderId="0" applyFont="0" applyFill="0" applyBorder="0" applyAlignment="0" applyProtection="0"/>
    <xf numFmtId="183" fontId="137" fillId="0" borderId="0" applyFont="0" applyFill="0" applyBorder="0" applyAlignment="0" applyProtection="0"/>
    <xf numFmtId="41" fontId="137" fillId="0" borderId="0" applyFont="0" applyFill="0" applyBorder="0" applyAlignment="0" applyProtection="0"/>
    <xf numFmtId="165" fontId="137" fillId="0" borderId="0" applyFont="0" applyFill="0" applyBorder="0" applyAlignment="0" applyProtection="0"/>
    <xf numFmtId="222" fontId="137" fillId="0" borderId="0" applyFont="0" applyFill="0" applyBorder="0" applyAlignment="0" applyProtection="0"/>
    <xf numFmtId="165"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41"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41"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225" fontId="137" fillId="0" borderId="0" applyFont="0" applyFill="0" applyBorder="0" applyAlignment="0" applyProtection="0"/>
    <xf numFmtId="43" fontId="137" fillId="0" borderId="0" applyFont="0" applyFill="0" applyBorder="0" applyAlignment="0" applyProtection="0"/>
    <xf numFmtId="212"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215" fontId="137" fillId="0" borderId="0" applyFont="0" applyFill="0" applyBorder="0" applyAlignment="0" applyProtection="0"/>
    <xf numFmtId="214" fontId="137" fillId="0" borderId="0" applyFont="0" applyFill="0" applyBorder="0" applyAlignment="0" applyProtection="0"/>
    <xf numFmtId="212" fontId="137" fillId="0" borderId="0" applyFont="0" applyFill="0" applyBorder="0" applyAlignment="0" applyProtection="0"/>
    <xf numFmtId="0" fontId="137" fillId="0" borderId="0" applyFont="0" applyFill="0" applyBorder="0" applyAlignment="0" applyProtection="0"/>
    <xf numFmtId="166" fontId="137" fillId="0" borderId="0" applyFont="0" applyFill="0" applyBorder="0" applyAlignment="0" applyProtection="0"/>
    <xf numFmtId="214" fontId="137" fillId="0" borderId="0" applyFont="0" applyFill="0" applyBorder="0" applyAlignment="0" applyProtection="0"/>
    <xf numFmtId="212" fontId="137" fillId="0" borderId="0" applyFont="0" applyFill="0" applyBorder="0" applyAlignment="0" applyProtection="0"/>
    <xf numFmtId="216" fontId="132" fillId="0" borderId="0" applyFont="0" applyFill="0" applyBorder="0" applyAlignment="0" applyProtection="0"/>
    <xf numFmtId="214" fontId="137" fillId="0" borderId="0" applyFont="0" applyFill="0" applyBorder="0" applyAlignment="0" applyProtection="0"/>
    <xf numFmtId="216" fontId="132" fillId="0" borderId="0" applyFont="0" applyFill="0" applyBorder="0" applyAlignment="0" applyProtection="0"/>
    <xf numFmtId="217" fontId="137" fillId="0" borderId="0" applyFont="0" applyFill="0" applyBorder="0" applyAlignment="0" applyProtection="0"/>
    <xf numFmtId="215"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166" fontId="137" fillId="0" borderId="0" applyFont="0" applyFill="0" applyBorder="0" applyAlignment="0" applyProtection="0"/>
    <xf numFmtId="218" fontId="137" fillId="0" borderId="0" applyFont="0" applyFill="0" applyBorder="0" applyAlignment="0" applyProtection="0"/>
    <xf numFmtId="166"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2" fontId="137" fillId="0" borderId="0" applyFont="0" applyFill="0" applyBorder="0" applyAlignment="0" applyProtection="0"/>
    <xf numFmtId="4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166"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213" fontId="137" fillId="0" borderId="0" applyFont="0" applyFill="0" applyBorder="0" applyAlignment="0" applyProtection="0"/>
    <xf numFmtId="214" fontId="137" fillId="0" borderId="0" applyFont="0" applyFill="0" applyBorder="0" applyAlignment="0" applyProtection="0"/>
    <xf numFmtId="43" fontId="137" fillId="0" borderId="0" applyFont="0" applyFill="0" applyBorder="0" applyAlignment="0" applyProtection="0"/>
    <xf numFmtId="214" fontId="137" fillId="0" borderId="0" applyFont="0" applyFill="0" applyBorder="0" applyAlignment="0" applyProtection="0"/>
    <xf numFmtId="214" fontId="137" fillId="0" borderId="0" applyFont="0" applyFill="0" applyBorder="0" applyAlignment="0" applyProtection="0"/>
    <xf numFmtId="217" fontId="137" fillId="0" borderId="0" applyFont="0" applyFill="0" applyBorder="0" applyAlignment="0" applyProtection="0"/>
    <xf numFmtId="42" fontId="137" fillId="0" borderId="0" applyFont="0" applyFill="0" applyBorder="0" applyAlignment="0" applyProtection="0"/>
    <xf numFmtId="0" fontId="166" fillId="0" borderId="0"/>
    <xf numFmtId="211" fontId="137" fillId="0" borderId="0" applyFont="0" applyFill="0" applyBorder="0" applyAlignment="0" applyProtection="0"/>
    <xf numFmtId="0" fontId="166" fillId="0" borderId="0"/>
    <xf numFmtId="42" fontId="137" fillId="0" borderId="0" applyFont="0" applyFill="0" applyBorder="0" applyAlignment="0" applyProtection="0"/>
    <xf numFmtId="0" fontId="156" fillId="0" borderId="0"/>
    <xf numFmtId="0" fontId="156" fillId="0" borderId="0"/>
    <xf numFmtId="0" fontId="156"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65" fillId="0" borderId="0"/>
    <xf numFmtId="0" fontId="156" fillId="0" borderId="0"/>
    <xf numFmtId="227" fontId="168" fillId="0" borderId="0" applyFont="0" applyFill="0" applyBorder="0" applyAlignment="0" applyProtection="0"/>
    <xf numFmtId="201" fontId="169" fillId="0" borderId="0" applyFont="0" applyFill="0" applyBorder="0" applyAlignment="0" applyProtection="0"/>
    <xf numFmtId="6" fontId="160" fillId="0" borderId="0" applyFont="0" applyFill="0" applyBorder="0" applyAlignment="0" applyProtection="0"/>
    <xf numFmtId="228" fontId="169" fillId="0" borderId="0" applyFont="0" applyFill="0" applyBorder="0" applyAlignment="0" applyProtection="0"/>
    <xf numFmtId="229" fontId="164" fillId="0" borderId="0" applyFont="0" applyFill="0" applyBorder="0" applyAlignment="0" applyProtection="0"/>
    <xf numFmtId="6" fontId="160" fillId="0" borderId="0" applyFont="0" applyFill="0" applyBorder="0" applyAlignment="0" applyProtection="0"/>
    <xf numFmtId="228" fontId="169" fillId="0" borderId="0" applyFont="0" applyFill="0" applyBorder="0" applyAlignment="0" applyProtection="0"/>
    <xf numFmtId="230" fontId="170" fillId="0" borderId="75" applyFill="0" applyBorder="0" applyAlignment="0" applyProtection="0">
      <alignment horizontal="center"/>
    </xf>
    <xf numFmtId="231" fontId="171" fillId="0" borderId="0" applyFont="0" applyFill="0" applyBorder="0" applyAlignment="0" applyProtection="0"/>
    <xf numFmtId="232" fontId="161" fillId="0" borderId="0" applyFont="0" applyFill="0" applyBorder="0" applyAlignment="0" applyProtection="0"/>
    <xf numFmtId="0" fontId="172" fillId="0" borderId="0"/>
    <xf numFmtId="0" fontId="172" fillId="0" borderId="0"/>
    <xf numFmtId="0" fontId="172" fillId="0" borderId="0"/>
    <xf numFmtId="0" fontId="132" fillId="0" borderId="0"/>
    <xf numFmtId="1" fontId="173" fillId="0" borderId="48" applyBorder="0" applyAlignment="0">
      <alignment horizontal="center"/>
    </xf>
    <xf numFmtId="233" fontId="174" fillId="0" borderId="0" applyFont="0" applyFill="0" applyBorder="0" applyAlignment="0" applyProtection="0">
      <alignment horizontal="left"/>
      <protection locked="0"/>
    </xf>
    <xf numFmtId="234" fontId="174" fillId="0" borderId="76" applyFont="0" applyFill="0" applyBorder="0" applyAlignment="0" applyProtection="0">
      <alignment horizontal="left"/>
    </xf>
    <xf numFmtId="0" fontId="151" fillId="0" borderId="0"/>
    <xf numFmtId="0" fontId="132" fillId="0" borderId="0"/>
    <xf numFmtId="0" fontId="137" fillId="0" borderId="0"/>
    <xf numFmtId="3" fontId="153" fillId="0" borderId="48"/>
    <xf numFmtId="235" fontId="174" fillId="0" borderId="0" applyFont="0" applyFill="0" applyBorder="0" applyAlignment="0" applyProtection="0">
      <alignment horizontal="left"/>
    </xf>
    <xf numFmtId="3" fontId="153" fillId="0" borderId="48"/>
    <xf numFmtId="3" fontId="175" fillId="24" borderId="48" applyFill="0" applyBorder="0" applyAlignment="0" applyProtection="0"/>
    <xf numFmtId="4" fontId="176" fillId="0" borderId="0" applyFill="0" applyBorder="0" applyAlignment="0" applyProtection="0"/>
    <xf numFmtId="236" fontId="137" fillId="0" borderId="77" applyNumberFormat="0" applyFont="0" applyAlignment="0"/>
    <xf numFmtId="0" fontId="177" fillId="0" borderId="0" applyFont="0" applyFill="0" applyBorder="0" applyAlignment="0">
      <alignment horizontal="left"/>
    </xf>
    <xf numFmtId="0" fontId="178" fillId="25" borderId="0"/>
    <xf numFmtId="0" fontId="178" fillId="25" borderId="0"/>
    <xf numFmtId="0" fontId="179" fillId="25" borderId="0"/>
    <xf numFmtId="0" fontId="178" fillId="25" borderId="0"/>
    <xf numFmtId="0" fontId="179" fillId="25" borderId="0"/>
    <xf numFmtId="0" fontId="179" fillId="25" borderId="0"/>
    <xf numFmtId="0" fontId="179" fillId="25" borderId="0"/>
    <xf numFmtId="0" fontId="179" fillId="26" borderId="0"/>
    <xf numFmtId="0" fontId="179" fillId="25" borderId="0"/>
    <xf numFmtId="0" fontId="180" fillId="0" borderId="5" applyFont="0" applyAlignment="0">
      <alignment horizontal="left"/>
    </xf>
    <xf numFmtId="0" fontId="178" fillId="25" borderId="0"/>
    <xf numFmtId="0" fontId="178" fillId="26" borderId="0"/>
    <xf numFmtId="0" fontId="179" fillId="25" borderId="0"/>
    <xf numFmtId="0" fontId="179" fillId="25" borderId="0"/>
    <xf numFmtId="0" fontId="179" fillId="26" borderId="0"/>
    <xf numFmtId="0" fontId="179" fillId="25" borderId="0"/>
    <xf numFmtId="0" fontId="178" fillId="25" borderId="0"/>
    <xf numFmtId="0" fontId="178" fillId="25" borderId="0"/>
    <xf numFmtId="0" fontId="178" fillId="25" borderId="0"/>
    <xf numFmtId="0" fontId="178" fillId="25" borderId="0"/>
    <xf numFmtId="0" fontId="178" fillId="26" borderId="0"/>
    <xf numFmtId="0" fontId="178" fillId="25" borderId="0"/>
    <xf numFmtId="9" fontId="181" fillId="0" borderId="0" applyFont="0" applyFill="0" applyBorder="0" applyAlignment="0" applyProtection="0"/>
    <xf numFmtId="9" fontId="182" fillId="0" borderId="0" applyFont="0" applyFill="0" applyBorder="0" applyAlignment="0" applyProtection="0"/>
    <xf numFmtId="0" fontId="183" fillId="0" borderId="0"/>
    <xf numFmtId="0" fontId="184" fillId="25" borderId="0"/>
    <xf numFmtId="0" fontId="179" fillId="25" borderId="0"/>
    <xf numFmtId="0" fontId="179" fillId="25" borderId="0"/>
    <xf numFmtId="0" fontId="179" fillId="25" borderId="0"/>
    <xf numFmtId="0" fontId="179" fillId="25" borderId="0"/>
    <xf numFmtId="0" fontId="179" fillId="26" borderId="0"/>
    <xf numFmtId="0" fontId="179" fillId="25" borderId="0"/>
    <xf numFmtId="0" fontId="184" fillId="25" borderId="0"/>
    <xf numFmtId="0" fontId="184" fillId="26" borderId="0"/>
    <xf numFmtId="0" fontId="179" fillId="25" borderId="0"/>
    <xf numFmtId="0" fontId="179" fillId="25" borderId="0"/>
    <xf numFmtId="0" fontId="179" fillId="26" borderId="0"/>
    <xf numFmtId="0" fontId="179" fillId="25" borderId="0"/>
    <xf numFmtId="0" fontId="184" fillId="25" borderId="0"/>
    <xf numFmtId="0" fontId="184" fillId="25" borderId="0"/>
    <xf numFmtId="0" fontId="184" fillId="26" borderId="0"/>
    <xf numFmtId="0" fontId="184" fillId="25" borderId="0"/>
    <xf numFmtId="0" fontId="151" fillId="0" borderId="0"/>
    <xf numFmtId="0" fontId="185" fillId="27" borderId="0" applyNumberFormat="0" applyBorder="0" applyAlignment="0" applyProtection="0"/>
    <xf numFmtId="0" fontId="185" fillId="28" borderId="0" applyNumberFormat="0" applyBorder="0" applyAlignment="0" applyProtection="0"/>
    <xf numFmtId="0" fontId="185" fillId="29" borderId="0" applyNumberFormat="0" applyBorder="0" applyAlignment="0" applyProtection="0"/>
    <xf numFmtId="0" fontId="185" fillId="27" borderId="0" applyNumberFormat="0" applyBorder="0" applyAlignment="0" applyProtection="0"/>
    <xf numFmtId="0" fontId="185" fillId="30" borderId="0" applyNumberFormat="0" applyBorder="0" applyAlignment="0" applyProtection="0"/>
    <xf numFmtId="0" fontId="185" fillId="28" borderId="0" applyNumberFormat="0" applyBorder="0" applyAlignment="0" applyProtection="0"/>
    <xf numFmtId="0" fontId="185" fillId="31" borderId="0" applyNumberFormat="0" applyBorder="0" applyAlignment="0" applyProtection="0"/>
    <xf numFmtId="0" fontId="185" fillId="32" borderId="0" applyNumberFormat="0" applyBorder="0" applyAlignment="0" applyProtection="0"/>
    <xf numFmtId="0" fontId="185" fillId="33" borderId="0" applyNumberFormat="0" applyBorder="0" applyAlignment="0" applyProtection="0"/>
    <xf numFmtId="0" fontId="185" fillId="34" borderId="0" applyNumberFormat="0" applyBorder="0" applyAlignment="0" applyProtection="0"/>
    <xf numFmtId="0" fontId="185" fillId="35" borderId="0" applyNumberFormat="0" applyBorder="0" applyAlignment="0" applyProtection="0"/>
    <xf numFmtId="0" fontId="185" fillId="28" borderId="0" applyNumberFormat="0" applyBorder="0" applyAlignment="0" applyProtection="0"/>
    <xf numFmtId="0" fontId="186" fillId="31" borderId="0" applyNumberFormat="0" applyBorder="0" applyAlignment="0" applyProtection="0">
      <alignment vertical="center"/>
    </xf>
    <xf numFmtId="0" fontId="186" fillId="32" borderId="0" applyNumberFormat="0" applyBorder="0" applyAlignment="0" applyProtection="0">
      <alignment vertical="center"/>
    </xf>
    <xf numFmtId="0" fontId="186" fillId="33" borderId="0" applyNumberFormat="0" applyBorder="0" applyAlignment="0" applyProtection="0">
      <alignment vertical="center"/>
    </xf>
    <xf numFmtId="0" fontId="186" fillId="34" borderId="0" applyNumberFormat="0" applyBorder="0" applyAlignment="0" applyProtection="0">
      <alignment vertical="center"/>
    </xf>
    <xf numFmtId="0" fontId="186" fillId="35" borderId="0" applyNumberFormat="0" applyBorder="0" applyAlignment="0" applyProtection="0">
      <alignment vertical="center"/>
    </xf>
    <xf numFmtId="0" fontId="186" fillId="28" borderId="0" applyNumberFormat="0" applyBorder="0" applyAlignment="0" applyProtection="0">
      <alignment vertical="center"/>
    </xf>
    <xf numFmtId="0" fontId="187" fillId="25" borderId="0"/>
    <xf numFmtId="0" fontId="179" fillId="25" borderId="0"/>
    <xf numFmtId="0" fontId="179" fillId="25" borderId="0"/>
    <xf numFmtId="0" fontId="179" fillId="25" borderId="0"/>
    <xf numFmtId="0" fontId="179" fillId="25" borderId="0"/>
    <xf numFmtId="0" fontId="179" fillId="26" borderId="0"/>
    <xf numFmtId="0" fontId="179" fillId="25" borderId="0"/>
    <xf numFmtId="0" fontId="187" fillId="25" borderId="0"/>
    <xf numFmtId="0" fontId="187" fillId="26" borderId="0"/>
    <xf numFmtId="0" fontId="179" fillId="25" borderId="0"/>
    <xf numFmtId="0" fontId="179" fillId="25" borderId="0"/>
    <xf numFmtId="0" fontId="179" fillId="26" borderId="0"/>
    <xf numFmtId="0" fontId="179" fillId="25" borderId="0"/>
    <xf numFmtId="0" fontId="187" fillId="25" borderId="0"/>
    <xf numFmtId="0" fontId="187" fillId="25" borderId="0"/>
    <xf numFmtId="0" fontId="187" fillId="26" borderId="0"/>
    <xf numFmtId="0" fontId="187" fillId="25" borderId="0"/>
    <xf numFmtId="0" fontId="188" fillId="0" borderId="0">
      <alignment wrapText="1"/>
    </xf>
    <xf numFmtId="0" fontId="179" fillId="0" borderId="0">
      <alignment wrapText="1"/>
    </xf>
    <xf numFmtId="0" fontId="179" fillId="0" borderId="0">
      <alignment wrapText="1"/>
    </xf>
    <xf numFmtId="0" fontId="179" fillId="0" borderId="0">
      <alignment wrapText="1"/>
    </xf>
    <xf numFmtId="0" fontId="179" fillId="0" borderId="0">
      <alignment wrapText="1"/>
    </xf>
    <xf numFmtId="0" fontId="188" fillId="0" borderId="0">
      <alignment wrapText="1"/>
    </xf>
    <xf numFmtId="0" fontId="185" fillId="36" borderId="0" applyNumberFormat="0" applyBorder="0" applyAlignment="0" applyProtection="0"/>
    <xf numFmtId="0" fontId="185" fillId="37" borderId="0" applyNumberFormat="0" applyBorder="0" applyAlignment="0" applyProtection="0"/>
    <xf numFmtId="0" fontId="185" fillId="38" borderId="0" applyNumberFormat="0" applyBorder="0" applyAlignment="0" applyProtection="0"/>
    <xf numFmtId="0" fontId="185" fillId="36" borderId="0" applyNumberFormat="0" applyBorder="0" applyAlignment="0" applyProtection="0"/>
    <xf numFmtId="0" fontId="185" fillId="39" borderId="0" applyNumberFormat="0" applyBorder="0" applyAlignment="0" applyProtection="0"/>
    <xf numFmtId="0" fontId="185" fillId="28" borderId="0" applyNumberFormat="0" applyBorder="0" applyAlignment="0" applyProtection="0"/>
    <xf numFmtId="0" fontId="185" fillId="39" borderId="0" applyNumberFormat="0" applyBorder="0" applyAlignment="0" applyProtection="0"/>
    <xf numFmtId="0" fontId="185" fillId="37" borderId="0" applyNumberFormat="0" applyBorder="0" applyAlignment="0" applyProtection="0"/>
    <xf numFmtId="0" fontId="185" fillId="40" borderId="0" applyNumberFormat="0" applyBorder="0" applyAlignment="0" applyProtection="0"/>
    <xf numFmtId="0" fontId="185" fillId="34" borderId="0" applyNumberFormat="0" applyBorder="0" applyAlignment="0" applyProtection="0"/>
    <xf numFmtId="0" fontId="185" fillId="39" borderId="0" applyNumberFormat="0" applyBorder="0" applyAlignment="0" applyProtection="0"/>
    <xf numFmtId="0" fontId="185" fillId="41" borderId="0" applyNumberFormat="0" applyBorder="0" applyAlignment="0" applyProtection="0"/>
    <xf numFmtId="0" fontId="186" fillId="39" borderId="0" applyNumberFormat="0" applyBorder="0" applyAlignment="0" applyProtection="0">
      <alignment vertical="center"/>
    </xf>
    <xf numFmtId="0" fontId="186" fillId="37" borderId="0" applyNumberFormat="0" applyBorder="0" applyAlignment="0" applyProtection="0">
      <alignment vertical="center"/>
    </xf>
    <xf numFmtId="0" fontId="186" fillId="40" borderId="0" applyNumberFormat="0" applyBorder="0" applyAlignment="0" applyProtection="0">
      <alignment vertical="center"/>
    </xf>
    <xf numFmtId="0" fontId="186" fillId="34" borderId="0" applyNumberFormat="0" applyBorder="0" applyAlignment="0" applyProtection="0">
      <alignment vertical="center"/>
    </xf>
    <xf numFmtId="0" fontId="186" fillId="39" borderId="0" applyNumberFormat="0" applyBorder="0" applyAlignment="0" applyProtection="0">
      <alignment vertical="center"/>
    </xf>
    <xf numFmtId="0" fontId="186" fillId="41" borderId="0" applyNumberFormat="0" applyBorder="0" applyAlignment="0" applyProtection="0">
      <alignment vertical="center"/>
    </xf>
    <xf numFmtId="0" fontId="164" fillId="0" borderId="0"/>
    <xf numFmtId="0" fontId="164" fillId="0" borderId="0"/>
    <xf numFmtId="0" fontId="164" fillId="0" borderId="0"/>
    <xf numFmtId="0" fontId="164" fillId="0" borderId="0"/>
    <xf numFmtId="0" fontId="189" fillId="42" borderId="0" applyNumberFormat="0" applyBorder="0" applyAlignment="0" applyProtection="0"/>
    <xf numFmtId="0" fontId="189" fillId="37" borderId="0" applyNumberFormat="0" applyBorder="0" applyAlignment="0" applyProtection="0"/>
    <xf numFmtId="0" fontId="189" fillId="38" borderId="0" applyNumberFormat="0" applyBorder="0" applyAlignment="0" applyProtection="0"/>
    <xf numFmtId="0" fontId="189" fillId="36" borderId="0" applyNumberFormat="0" applyBorder="0" applyAlignment="0" applyProtection="0"/>
    <xf numFmtId="0" fontId="189" fillId="42" borderId="0" applyNumberFormat="0" applyBorder="0" applyAlignment="0" applyProtection="0"/>
    <xf numFmtId="0" fontId="189" fillId="28" borderId="0" applyNumberFormat="0" applyBorder="0" applyAlignment="0" applyProtection="0"/>
    <xf numFmtId="0" fontId="189" fillId="43" borderId="0" applyNumberFormat="0" applyBorder="0" applyAlignment="0" applyProtection="0"/>
    <xf numFmtId="0" fontId="189" fillId="37" borderId="0" applyNumberFormat="0" applyBorder="0" applyAlignment="0" applyProtection="0"/>
    <xf numFmtId="0" fontId="189" fillId="40" borderId="0" applyNumberFormat="0" applyBorder="0" applyAlignment="0" applyProtection="0"/>
    <xf numFmtId="0" fontId="189" fillId="44" borderId="0" applyNumberFormat="0" applyBorder="0" applyAlignment="0" applyProtection="0"/>
    <xf numFmtId="0" fontId="189" fillId="42" borderId="0" applyNumberFormat="0" applyBorder="0" applyAlignment="0" applyProtection="0"/>
    <xf numFmtId="0" fontId="189" fillId="45" borderId="0" applyNumberFormat="0" applyBorder="0" applyAlignment="0" applyProtection="0"/>
    <xf numFmtId="0" fontId="190" fillId="43" borderId="0" applyNumberFormat="0" applyBorder="0" applyAlignment="0" applyProtection="0">
      <alignment vertical="center"/>
    </xf>
    <xf numFmtId="0" fontId="190" fillId="37" borderId="0" applyNumberFormat="0" applyBorder="0" applyAlignment="0" applyProtection="0">
      <alignment vertical="center"/>
    </xf>
    <xf numFmtId="0" fontId="190" fillId="40" borderId="0" applyNumberFormat="0" applyBorder="0" applyAlignment="0" applyProtection="0">
      <alignment vertical="center"/>
    </xf>
    <xf numFmtId="0" fontId="190" fillId="44" borderId="0" applyNumberFormat="0" applyBorder="0" applyAlignment="0" applyProtection="0">
      <alignment vertical="center"/>
    </xf>
    <xf numFmtId="0" fontId="190" fillId="42" borderId="0" applyNumberFormat="0" applyBorder="0" applyAlignment="0" applyProtection="0">
      <alignment vertical="center"/>
    </xf>
    <xf numFmtId="0" fontId="190" fillId="45" borderId="0" applyNumberFormat="0" applyBorder="0" applyAlignment="0" applyProtection="0">
      <alignment vertical="center"/>
    </xf>
    <xf numFmtId="0" fontId="163" fillId="0" borderId="0" applyFont="0" applyFill="0" applyBorder="0" applyAlignment="0" applyProtection="0"/>
    <xf numFmtId="0" fontId="163" fillId="0" borderId="0" applyFont="0" applyFill="0" applyBorder="0" applyAlignment="0" applyProtection="0"/>
    <xf numFmtId="0" fontId="189" fillId="42" borderId="0" applyNumberFormat="0" applyBorder="0" applyAlignment="0" applyProtection="0"/>
    <xf numFmtId="0" fontId="189" fillId="35" borderId="0" applyNumberFormat="0" applyBorder="0" applyAlignment="0" applyProtection="0"/>
    <xf numFmtId="0" fontId="189" fillId="46" borderId="0" applyNumberFormat="0" applyBorder="0" applyAlignment="0" applyProtection="0"/>
    <xf numFmtId="0" fontId="189" fillId="47" borderId="0" applyNumberFormat="0" applyBorder="0" applyAlignment="0" applyProtection="0"/>
    <xf numFmtId="0" fontId="189" fillId="42" borderId="0" applyNumberFormat="0" applyBorder="0" applyAlignment="0" applyProtection="0"/>
    <xf numFmtId="0" fontId="189" fillId="48" borderId="0" applyNumberFormat="0" applyBorder="0" applyAlignment="0" applyProtection="0"/>
    <xf numFmtId="0" fontId="191" fillId="0" borderId="0" applyFont="0" applyFill="0" applyBorder="0" applyAlignment="0" applyProtection="0"/>
    <xf numFmtId="0" fontId="191" fillId="0" borderId="0" applyFont="0" applyFill="0" applyBorder="0" applyAlignment="0" applyProtection="0"/>
    <xf numFmtId="0" fontId="192" fillId="0" borderId="78" applyFont="0" applyFill="0" applyBorder="0" applyAlignment="0" applyProtection="0">
      <alignment horizontal="center" vertical="center"/>
    </xf>
    <xf numFmtId="0" fontId="124" fillId="0" borderId="0">
      <alignment horizontal="center" wrapText="1"/>
      <protection locked="0"/>
    </xf>
    <xf numFmtId="0" fontId="193" fillId="32" borderId="0" applyNumberFormat="0" applyBorder="0" applyAlignment="0" applyProtection="0"/>
    <xf numFmtId="0" fontId="194" fillId="0" borderId="0"/>
    <xf numFmtId="0" fontId="195" fillId="0" borderId="0" applyNumberFormat="0" applyFill="0" applyBorder="0" applyAlignment="0" applyProtection="0"/>
    <xf numFmtId="5" fontId="196" fillId="0" borderId="70" applyAlignment="0" applyProtection="0"/>
    <xf numFmtId="0" fontId="197" fillId="0" borderId="10" applyNumberFormat="0" applyFont="0" applyFill="0" applyAlignment="0" applyProtection="0"/>
    <xf numFmtId="0" fontId="198" fillId="0" borderId="0"/>
    <xf numFmtId="0" fontId="199" fillId="0" borderId="0"/>
    <xf numFmtId="0" fontId="88" fillId="0" borderId="0"/>
    <xf numFmtId="0" fontId="191" fillId="0" borderId="0"/>
    <xf numFmtId="0" fontId="96" fillId="0" borderId="0"/>
    <xf numFmtId="0" fontId="191" fillId="0" borderId="0"/>
    <xf numFmtId="0" fontId="88" fillId="0" borderId="0"/>
    <xf numFmtId="0" fontId="191" fillId="0" borderId="0"/>
    <xf numFmtId="0" fontId="96" fillId="0" borderId="0" applyBorder="0" applyProtection="0"/>
    <xf numFmtId="0" fontId="191" fillId="0" borderId="0"/>
    <xf numFmtId="0" fontId="96" fillId="0" borderId="0"/>
    <xf numFmtId="0" fontId="198" fillId="0" borderId="0"/>
    <xf numFmtId="0" fontId="132" fillId="0" borderId="0"/>
    <xf numFmtId="0" fontId="198" fillId="0" borderId="0"/>
    <xf numFmtId="0" fontId="132" fillId="0" borderId="0"/>
    <xf numFmtId="237" fontId="200" fillId="0" borderId="0" applyFill="0" applyBorder="0" applyAlignment="0"/>
    <xf numFmtId="238" fontId="132" fillId="0" borderId="0" applyFill="0" applyBorder="0" applyAlignment="0"/>
    <xf numFmtId="239" fontId="132" fillId="0" borderId="0" applyFill="0" applyBorder="0" applyAlignment="0"/>
    <xf numFmtId="240" fontId="132" fillId="0" borderId="0" applyFill="0" applyBorder="0" applyAlignment="0"/>
    <xf numFmtId="241" fontId="132" fillId="0" borderId="0" applyFill="0" applyBorder="0" applyAlignment="0"/>
    <xf numFmtId="242" fontId="132" fillId="0" borderId="0" applyFill="0" applyBorder="0" applyAlignment="0"/>
    <xf numFmtId="243" fontId="132" fillId="0" borderId="0" applyFill="0" applyBorder="0" applyAlignment="0"/>
    <xf numFmtId="238" fontId="132" fillId="0" borderId="0" applyFill="0" applyBorder="0" applyAlignment="0"/>
    <xf numFmtId="0" fontId="201" fillId="27" borderId="79" applyNumberFormat="0" applyAlignment="0" applyProtection="0"/>
    <xf numFmtId="0" fontId="202" fillId="49" borderId="80" applyNumberFormat="0" applyAlignment="0" applyProtection="0"/>
    <xf numFmtId="165" fontId="151" fillId="0" borderId="0" applyFont="0" applyFill="0" applyBorder="0" applyAlignment="0" applyProtection="0"/>
    <xf numFmtId="1" fontId="203" fillId="0" borderId="2" applyBorder="0"/>
    <xf numFmtId="244" fontId="204" fillId="0" borderId="0"/>
    <xf numFmtId="244" fontId="204" fillId="0" borderId="0"/>
    <xf numFmtId="244" fontId="204" fillId="0" borderId="0"/>
    <xf numFmtId="244" fontId="204" fillId="0" borderId="0"/>
    <xf numFmtId="244" fontId="204" fillId="0" borderId="0"/>
    <xf numFmtId="244" fontId="204" fillId="0" borderId="0"/>
    <xf numFmtId="244" fontId="204" fillId="0" borderId="0"/>
    <xf numFmtId="244" fontId="204" fillId="0" borderId="0"/>
    <xf numFmtId="242" fontId="132" fillId="0" borderId="0" applyFont="0" applyFill="0" applyBorder="0" applyAlignment="0" applyProtection="0"/>
    <xf numFmtId="43" fontId="134" fillId="0" borderId="0" applyFont="0" applyFill="0" applyBorder="0" applyAlignment="0" applyProtection="0"/>
    <xf numFmtId="199" fontId="132" fillId="0" borderId="0" applyFont="0" applyFill="0" applyBorder="0" applyAlignment="0" applyProtection="0"/>
    <xf numFmtId="245" fontId="205" fillId="0" borderId="0"/>
    <xf numFmtId="40" fontId="206" fillId="0" borderId="0" applyFont="0" applyFill="0" applyBorder="0" applyAlignment="0" applyProtection="0"/>
    <xf numFmtId="0" fontId="207" fillId="0" borderId="0">
      <alignment horizontal="center"/>
    </xf>
    <xf numFmtId="0" fontId="208" fillId="0" borderId="0" applyNumberFormat="0" applyAlignment="0">
      <alignment horizontal="left"/>
    </xf>
    <xf numFmtId="0" fontId="209" fillId="0" borderId="0" applyNumberFormat="0" applyAlignment="0"/>
    <xf numFmtId="246" fontId="164" fillId="0" borderId="0" applyFont="0" applyFill="0" applyBorder="0" applyAlignment="0" applyProtection="0"/>
    <xf numFmtId="166" fontId="169" fillId="0" borderId="0" applyFont="0" applyFill="0" applyBorder="0" applyAlignment="0" applyProtection="0"/>
    <xf numFmtId="0" fontId="210" fillId="0" borderId="0"/>
    <xf numFmtId="247" fontId="132" fillId="0" borderId="0" applyFont="0" applyFill="0" applyBorder="0" applyAlignment="0" applyProtection="0"/>
    <xf numFmtId="248" fontId="132" fillId="0" borderId="0" applyFont="0" applyFill="0" applyBorder="0" applyAlignment="0" applyProtection="0"/>
    <xf numFmtId="238" fontId="132" fillId="0" borderId="0" applyFont="0" applyFill="0" applyBorder="0" applyAlignment="0" applyProtection="0"/>
    <xf numFmtId="249" fontId="132" fillId="0" borderId="0" applyFont="0" applyFill="0" applyBorder="0" applyAlignment="0" applyProtection="0"/>
    <xf numFmtId="250" fontId="132" fillId="0" borderId="0"/>
    <xf numFmtId="171" fontId="151" fillId="0" borderId="81"/>
    <xf numFmtId="14" fontId="200" fillId="0" borderId="0" applyFill="0" applyBorder="0" applyAlignment="0"/>
    <xf numFmtId="0" fontId="211" fillId="36" borderId="82" applyNumberFormat="0" applyAlignment="0" applyProtection="0"/>
    <xf numFmtId="0" fontId="212" fillId="28" borderId="79" applyNumberFormat="0" applyAlignment="0" applyProtection="0"/>
    <xf numFmtId="3" fontId="213" fillId="0" borderId="9">
      <alignment horizontal="left" vertical="top" wrapText="1"/>
    </xf>
    <xf numFmtId="0" fontId="214" fillId="0" borderId="83" applyNumberFormat="0" applyFill="0" applyAlignment="0" applyProtection="0"/>
    <xf numFmtId="0" fontId="215" fillId="0" borderId="84" applyNumberFormat="0" applyFill="0" applyAlignment="0" applyProtection="0"/>
    <xf numFmtId="0" fontId="216" fillId="0" borderId="85" applyNumberFormat="0" applyFill="0" applyAlignment="0" applyProtection="0"/>
    <xf numFmtId="0" fontId="216" fillId="0" borderId="0" applyNumberFormat="0" applyFill="0" applyBorder="0" applyAlignment="0" applyProtection="0"/>
    <xf numFmtId="251" fontId="132" fillId="0" borderId="86">
      <alignment vertical="center"/>
    </xf>
    <xf numFmtId="252" fontId="132" fillId="0" borderId="0" applyFont="0" applyFill="0" applyBorder="0" applyAlignment="0" applyProtection="0"/>
    <xf numFmtId="253" fontId="132" fillId="0" borderId="0" applyFont="0" applyFill="0" applyBorder="0" applyAlignment="0" applyProtection="0"/>
    <xf numFmtId="207" fontId="132" fillId="0" borderId="0" applyFont="0" applyFill="0" applyBorder="0" applyAlignment="0" applyProtection="0"/>
    <xf numFmtId="254" fontId="132" fillId="0" borderId="0" applyFont="0" applyFill="0" applyBorder="0" applyAlignment="0" applyProtection="0"/>
    <xf numFmtId="255" fontId="132" fillId="0" borderId="0"/>
    <xf numFmtId="41" fontId="217" fillId="0" borderId="0" applyFont="0" applyFill="0" applyBorder="0" applyAlignment="0" applyProtection="0"/>
    <xf numFmtId="43" fontId="217" fillId="0" borderId="0" applyFont="0" applyFill="0" applyBorder="0" applyAlignment="0" applyProtection="0"/>
    <xf numFmtId="41" fontId="217" fillId="0" borderId="0" applyFont="0" applyFill="0" applyBorder="0" applyAlignment="0" applyProtection="0"/>
    <xf numFmtId="41" fontId="217" fillId="0" borderId="0" applyFont="0" applyFill="0" applyBorder="0" applyAlignment="0" applyProtection="0"/>
    <xf numFmtId="256" fontId="217" fillId="0" borderId="0" applyFont="0" applyFill="0" applyBorder="0" applyAlignment="0" applyProtection="0"/>
    <xf numFmtId="43" fontId="217" fillId="0" borderId="0" applyFont="0" applyFill="0" applyBorder="0" applyAlignment="0" applyProtection="0"/>
    <xf numFmtId="43" fontId="217" fillId="0" borderId="0" applyFont="0" applyFill="0" applyBorder="0" applyAlignment="0" applyProtection="0"/>
    <xf numFmtId="257" fontId="217" fillId="0" borderId="0" applyFont="0" applyFill="0" applyBorder="0" applyAlignment="0" applyProtection="0"/>
    <xf numFmtId="3" fontId="151" fillId="0" borderId="0" applyFont="0" applyBorder="0" applyAlignment="0"/>
    <xf numFmtId="242" fontId="132" fillId="0" borderId="0" applyFill="0" applyBorder="0" applyAlignment="0"/>
    <xf numFmtId="238" fontId="132" fillId="0" borderId="0" applyFill="0" applyBorder="0" applyAlignment="0"/>
    <xf numFmtId="242" fontId="132" fillId="0" borderId="0" applyFill="0" applyBorder="0" applyAlignment="0"/>
    <xf numFmtId="243" fontId="132" fillId="0" borderId="0" applyFill="0" applyBorder="0" applyAlignment="0"/>
    <xf numFmtId="238" fontId="132" fillId="0" borderId="0" applyFill="0" applyBorder="0" applyAlignment="0"/>
    <xf numFmtId="0" fontId="218" fillId="0" borderId="0" applyNumberFormat="0" applyAlignment="0">
      <alignment horizontal="left"/>
    </xf>
    <xf numFmtId="258" fontId="165" fillId="0" borderId="0" applyFont="0" applyFill="0" applyBorder="0" applyAlignment="0" applyProtection="0"/>
    <xf numFmtId="0" fontId="137" fillId="0" borderId="0"/>
    <xf numFmtId="0" fontId="137" fillId="0" borderId="0"/>
    <xf numFmtId="259" fontId="148" fillId="0" borderId="0" applyFill="0" applyBorder="0" applyAlignment="0" applyProtection="0"/>
    <xf numFmtId="0" fontId="219" fillId="0" borderId="0" applyNumberFormat="0" applyFill="0" applyBorder="0" applyAlignment="0" applyProtection="0"/>
    <xf numFmtId="3" fontId="151" fillId="0" borderId="0" applyFont="0" applyBorder="0" applyAlignment="0"/>
    <xf numFmtId="0" fontId="220" fillId="0" borderId="0">
      <protection locked="0"/>
    </xf>
    <xf numFmtId="0" fontId="220" fillId="0" borderId="0">
      <protection locked="0"/>
    </xf>
    <xf numFmtId="0" fontId="221" fillId="0" borderId="0">
      <protection locked="0"/>
    </xf>
    <xf numFmtId="0" fontId="220" fillId="0" borderId="0">
      <protection locked="0"/>
    </xf>
    <xf numFmtId="0" fontId="220" fillId="0" borderId="0">
      <protection locked="0"/>
    </xf>
    <xf numFmtId="0" fontId="220" fillId="0" borderId="0">
      <protection locked="0"/>
    </xf>
    <xf numFmtId="0" fontId="221" fillId="0" borderId="0">
      <protection locked="0"/>
    </xf>
    <xf numFmtId="0" fontId="222" fillId="0" borderId="0" applyNumberFormat="0" applyFill="0" applyBorder="0" applyAlignment="0" applyProtection="0"/>
    <xf numFmtId="0" fontId="223" fillId="0" borderId="0" applyNumberFormat="0" applyFill="0" applyBorder="0" applyProtection="0">
      <alignment vertical="center"/>
    </xf>
    <xf numFmtId="0" fontId="224" fillId="0" borderId="0" applyNumberFormat="0" applyFill="0" applyBorder="0" applyAlignment="0" applyProtection="0"/>
    <xf numFmtId="0" fontId="225" fillId="0" borderId="0" applyNumberFormat="0" applyFill="0" applyBorder="0" applyProtection="0">
      <alignment vertical="center"/>
    </xf>
    <xf numFmtId="0" fontId="226" fillId="0" borderId="0" applyNumberFormat="0" applyFill="0" applyBorder="0" applyAlignment="0" applyProtection="0"/>
    <xf numFmtId="0" fontId="224" fillId="0" borderId="0" applyNumberFormat="0" applyFill="0" applyBorder="0" applyAlignment="0" applyProtection="0"/>
    <xf numFmtId="188" fontId="165" fillId="0" borderId="87" applyNumberFormat="0" applyFill="0" applyBorder="0" applyAlignment="0" applyProtection="0"/>
    <xf numFmtId="0" fontId="227" fillId="0" borderId="0" applyNumberFormat="0" applyFill="0" applyBorder="0" applyAlignment="0" applyProtection="0"/>
    <xf numFmtId="0" fontId="148" fillId="29" borderId="88" applyNumberFormat="0" applyFont="0" applyAlignment="0" applyProtection="0"/>
    <xf numFmtId="0" fontId="228" fillId="0" borderId="0">
      <alignment vertical="top" wrapText="1"/>
    </xf>
    <xf numFmtId="0" fontId="229" fillId="33" borderId="0" applyNumberFormat="0" applyBorder="0" applyAlignment="0" applyProtection="0"/>
    <xf numFmtId="0" fontId="230" fillId="0" borderId="6" applyNumberFormat="0" applyFill="0" applyBorder="0" applyAlignment="0" applyProtection="0">
      <alignment horizontal="center" vertical="center"/>
    </xf>
    <xf numFmtId="0" fontId="231" fillId="0" borderId="0" applyNumberFormat="0" applyFont="0" applyBorder="0" applyAlignment="0">
      <alignment horizontal="left" vertical="center"/>
    </xf>
    <xf numFmtId="0" fontId="232" fillId="50" borderId="0"/>
    <xf numFmtId="0" fontId="233" fillId="0" borderId="89" applyNumberFormat="0" applyFill="0" applyAlignment="0" applyProtection="0"/>
    <xf numFmtId="0" fontId="233" fillId="0" borderId="0" applyNumberFormat="0" applyFill="0" applyBorder="0" applyAlignment="0" applyProtection="0"/>
    <xf numFmtId="260" fontId="148" fillId="0" borderId="0">
      <protection locked="0"/>
    </xf>
    <xf numFmtId="260" fontId="148" fillId="0" borderId="0">
      <protection locked="0"/>
    </xf>
    <xf numFmtId="0" fontId="234" fillId="0" borderId="90">
      <alignment horizontal="center"/>
    </xf>
    <xf numFmtId="0" fontId="234" fillId="0" borderId="0">
      <alignment horizontal="center"/>
    </xf>
    <xf numFmtId="261" fontId="235" fillId="51" borderId="48" applyNumberFormat="0" applyAlignment="0">
      <alignment horizontal="left" vertical="top"/>
    </xf>
    <xf numFmtId="262" fontId="192" fillId="0" borderId="0" applyFont="0" applyFill="0" applyBorder="0" applyAlignment="0" applyProtection="0">
      <alignment horizontal="center" vertical="center"/>
    </xf>
    <xf numFmtId="49" fontId="236" fillId="0" borderId="48">
      <alignment vertical="center"/>
    </xf>
    <xf numFmtId="0" fontId="205" fillId="0" borderId="0"/>
    <xf numFmtId="165" fontId="151" fillId="0" borderId="0" applyFont="0" applyFill="0" applyBorder="0" applyAlignment="0" applyProtection="0"/>
    <xf numFmtId="38" fontId="165" fillId="0" borderId="0" applyFont="0" applyFill="0" applyBorder="0" applyAlignment="0" applyProtection="0"/>
    <xf numFmtId="0" fontId="237" fillId="0" borderId="0"/>
    <xf numFmtId="263" fontId="238"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0" fontId="212" fillId="28" borderId="79" applyNumberFormat="0" applyAlignment="0" applyProtection="0"/>
    <xf numFmtId="0" fontId="212" fillId="28" borderId="79" applyNumberFormat="0" applyAlignment="0" applyProtection="0"/>
    <xf numFmtId="0" fontId="212" fillId="28" borderId="79" applyNumberFormat="0" applyAlignment="0" applyProtection="0"/>
    <xf numFmtId="0" fontId="212" fillId="28" borderId="79" applyNumberFormat="0" applyAlignment="0" applyProtection="0"/>
    <xf numFmtId="0" fontId="212" fillId="28" borderId="79" applyNumberFormat="0" applyAlignment="0" applyProtection="0"/>
    <xf numFmtId="264" fontId="132" fillId="52" borderId="0"/>
    <xf numFmtId="262" fontId="239" fillId="0" borderId="0"/>
    <xf numFmtId="165" fontId="151" fillId="0" borderId="0" applyFont="0" applyFill="0" applyBorder="0" applyAlignment="0" applyProtection="0"/>
    <xf numFmtId="0" fontId="151" fillId="0" borderId="0"/>
    <xf numFmtId="0" fontId="124" fillId="0" borderId="91">
      <alignment horizontal="centerContinuous"/>
    </xf>
    <xf numFmtId="0" fontId="202" fillId="49" borderId="80" applyNumberFormat="0" applyAlignment="0" applyProtection="0"/>
    <xf numFmtId="2" fontId="240" fillId="0" borderId="0" applyAlignment="0" applyProtection="0">
      <alignment horizontal="centerContinuous"/>
    </xf>
    <xf numFmtId="0" fontId="165" fillId="0" borderId="0"/>
    <xf numFmtId="0" fontId="197" fillId="0" borderId="75" applyNumberFormat="0" applyFont="0" applyFill="0" applyAlignment="0" applyProtection="0"/>
    <xf numFmtId="242" fontId="132" fillId="0" borderId="0" applyFill="0" applyBorder="0" applyAlignment="0"/>
    <xf numFmtId="238" fontId="132" fillId="0" borderId="0" applyFill="0" applyBorder="0" applyAlignment="0"/>
    <xf numFmtId="242" fontId="132" fillId="0" borderId="0" applyFill="0" applyBorder="0" applyAlignment="0"/>
    <xf numFmtId="243" fontId="132" fillId="0" borderId="0" applyFill="0" applyBorder="0" applyAlignment="0"/>
    <xf numFmtId="238" fontId="132" fillId="0" borderId="0" applyFill="0" applyBorder="0" applyAlignment="0"/>
    <xf numFmtId="0" fontId="241" fillId="0" borderId="92" applyNumberFormat="0" applyFill="0" applyAlignment="0" applyProtection="0"/>
    <xf numFmtId="264" fontId="132" fillId="53" borderId="0"/>
    <xf numFmtId="0" fontId="192" fillId="0" borderId="0" applyFont="0" applyFill="0" applyBorder="0" applyProtection="0">
      <alignment horizontal="center" vertical="center"/>
    </xf>
    <xf numFmtId="38" fontId="165" fillId="0" borderId="0" applyFont="0" applyFill="0" applyBorder="0" applyAlignment="0" applyProtection="0"/>
    <xf numFmtId="4" fontId="197" fillId="0" borderId="0" applyFont="0" applyFill="0" applyBorder="0" applyAlignment="0" applyProtection="0"/>
    <xf numFmtId="165" fontId="132" fillId="0" borderId="0" applyFont="0" applyFill="0" applyBorder="0" applyAlignment="0" applyProtection="0"/>
    <xf numFmtId="166" fontId="132" fillId="0" borderId="0" applyFont="0" applyFill="0" applyBorder="0" applyAlignment="0" applyProtection="0"/>
    <xf numFmtId="265" fontId="242" fillId="0" borderId="54"/>
    <xf numFmtId="201" fontId="132" fillId="0" borderId="0" applyFont="0" applyFill="0" applyBorder="0" applyAlignment="0" applyProtection="0"/>
    <xf numFmtId="228" fontId="132" fillId="0" borderId="0" applyFont="0" applyFill="0" applyBorder="0" applyAlignment="0" applyProtection="0"/>
    <xf numFmtId="42" fontId="132" fillId="0" borderId="0" applyFont="0" applyFill="0" applyBorder="0" applyAlignment="0" applyProtection="0"/>
    <xf numFmtId="44" fontId="132" fillId="0" borderId="0" applyFont="0" applyFill="0" applyBorder="0" applyAlignment="0" applyProtection="0"/>
    <xf numFmtId="0" fontId="176" fillId="0" borderId="0" applyNumberFormat="0" applyFont="0" applyFill="0" applyAlignment="0"/>
    <xf numFmtId="0" fontId="132" fillId="0" borderId="0" applyNumberFormat="0" applyFill="0" applyAlignment="0"/>
    <xf numFmtId="3" fontId="151" fillId="0" borderId="5">
      <alignment vertical="center"/>
    </xf>
    <xf numFmtId="0" fontId="243" fillId="38" borderId="0" applyNumberFormat="0" applyBorder="0" applyAlignment="0" applyProtection="0"/>
    <xf numFmtId="0" fontId="244" fillId="0" borderId="48"/>
    <xf numFmtId="0" fontId="205" fillId="0" borderId="0"/>
    <xf numFmtId="0" fontId="244" fillId="0" borderId="48"/>
    <xf numFmtId="0" fontId="151" fillId="0" borderId="0" applyNumberFormat="0"/>
    <xf numFmtId="0" fontId="189" fillId="54" borderId="0" applyNumberFormat="0" applyBorder="0" applyAlignment="0" applyProtection="0"/>
    <xf numFmtId="0" fontId="189" fillId="55" borderId="0" applyNumberFormat="0" applyBorder="0" applyAlignment="0" applyProtection="0"/>
    <xf numFmtId="0" fontId="189" fillId="46" borderId="0" applyNumberFormat="0" applyBorder="0" applyAlignment="0" applyProtection="0"/>
    <xf numFmtId="0" fontId="189" fillId="44" borderId="0" applyNumberFormat="0" applyBorder="0" applyAlignment="0" applyProtection="0"/>
    <xf numFmtId="0" fontId="189" fillId="42" borderId="0" applyNumberFormat="0" applyBorder="0" applyAlignment="0" applyProtection="0"/>
    <xf numFmtId="0" fontId="189" fillId="48" borderId="0" applyNumberFormat="0" applyBorder="0" applyAlignment="0" applyProtection="0"/>
    <xf numFmtId="37" fontId="245" fillId="0" borderId="0"/>
    <xf numFmtId="0" fontId="246" fillId="0" borderId="48" applyNumberFormat="0" applyFont="0" applyFill="0" applyBorder="0" applyAlignment="0">
      <alignment horizontal="center"/>
    </xf>
    <xf numFmtId="0" fontId="247" fillId="0" borderId="0"/>
    <xf numFmtId="0" fontId="171" fillId="0" borderId="0"/>
    <xf numFmtId="0" fontId="132" fillId="0" borderId="0"/>
    <xf numFmtId="0" fontId="248" fillId="0" borderId="0"/>
    <xf numFmtId="0" fontId="1" fillId="0" borderId="0"/>
    <xf numFmtId="0" fontId="151" fillId="0" borderId="0"/>
    <xf numFmtId="0" fontId="197" fillId="4" borderId="0"/>
    <xf numFmtId="0" fontId="249" fillId="0" borderId="0">
      <alignment horizontal="center"/>
    </xf>
    <xf numFmtId="0" fontId="217" fillId="0" borderId="0"/>
    <xf numFmtId="0" fontId="250" fillId="29" borderId="88" applyNumberFormat="0" applyFont="0" applyAlignment="0" applyProtection="0"/>
    <xf numFmtId="0" fontId="241" fillId="0" borderId="92" applyNumberFormat="0" applyFill="0" applyAlignment="0" applyProtection="0"/>
    <xf numFmtId="3" fontId="251" fillId="0" borderId="0" applyFont="0" applyFill="0" applyBorder="0" applyAlignment="0" applyProtection="0"/>
    <xf numFmtId="165" fontId="172" fillId="0" borderId="0" applyFont="0" applyFill="0" applyBorder="0" applyAlignment="0" applyProtection="0"/>
    <xf numFmtId="0" fontId="252" fillId="0" borderId="0" applyNumberFormat="0" applyFill="0" applyBorder="0" applyAlignment="0" applyProtection="0"/>
    <xf numFmtId="0" fontId="252" fillId="0" borderId="0" applyNumberFormat="0" applyFill="0" applyBorder="0" applyAlignment="0" applyProtection="0"/>
    <xf numFmtId="0" fontId="244" fillId="0" borderId="0" applyNumberFormat="0" applyFill="0" applyBorder="0" applyAlignment="0" applyProtection="0"/>
    <xf numFmtId="0" fontId="151" fillId="0" borderId="0" applyNumberFormat="0" applyFill="0" applyBorder="0" applyAlignment="0" applyProtection="0"/>
    <xf numFmtId="0" fontId="132" fillId="0" borderId="0" applyFont="0" applyFill="0" applyBorder="0" applyAlignment="0" applyProtection="0"/>
    <xf numFmtId="0" fontId="205" fillId="0" borderId="0"/>
    <xf numFmtId="0" fontId="211" fillId="27" borderId="82" applyNumberFormat="0" applyAlignment="0" applyProtection="0"/>
    <xf numFmtId="0" fontId="253" fillId="4" borderId="0"/>
    <xf numFmtId="266" fontId="132" fillId="0" borderId="0" applyFont="0" applyFill="0" applyBorder="0" applyAlignment="0" applyProtection="0"/>
    <xf numFmtId="14" fontId="124" fillId="0" borderId="0">
      <alignment horizontal="center" wrapText="1"/>
      <protection locked="0"/>
    </xf>
    <xf numFmtId="241" fontId="132" fillId="0" borderId="0" applyFont="0" applyFill="0" applyBorder="0" applyAlignment="0" applyProtection="0"/>
    <xf numFmtId="267" fontId="132" fillId="0" borderId="0" applyFont="0" applyFill="0" applyBorder="0" applyAlignment="0" applyProtection="0"/>
    <xf numFmtId="9" fontId="132" fillId="0" borderId="0" applyFont="0" applyFill="0" applyBorder="0" applyAlignment="0" applyProtection="0"/>
    <xf numFmtId="9" fontId="165" fillId="0" borderId="93" applyNumberFormat="0" applyBorder="0"/>
    <xf numFmtId="242" fontId="132" fillId="0" borderId="0" applyFill="0" applyBorder="0" applyAlignment="0"/>
    <xf numFmtId="238" fontId="132" fillId="0" borderId="0" applyFill="0" applyBorder="0" applyAlignment="0"/>
    <xf numFmtId="242" fontId="132" fillId="0" borderId="0" applyFill="0" applyBorder="0" applyAlignment="0"/>
    <xf numFmtId="243" fontId="132" fillId="0" borderId="0" applyFill="0" applyBorder="0" applyAlignment="0"/>
    <xf numFmtId="238" fontId="132" fillId="0" borderId="0" applyFill="0" applyBorder="0" applyAlignment="0"/>
    <xf numFmtId="0" fontId="254" fillId="0" borderId="0"/>
    <xf numFmtId="0" fontId="165" fillId="0" borderId="0" applyNumberFormat="0" applyFont="0" applyFill="0" applyBorder="0" applyAlignment="0" applyProtection="0">
      <alignment horizontal="left"/>
    </xf>
    <xf numFmtId="0" fontId="196" fillId="0" borderId="90">
      <alignment horizontal="center"/>
    </xf>
    <xf numFmtId="0" fontId="255" fillId="56" borderId="0" applyNumberFormat="0" applyFont="0" applyBorder="0" applyAlignment="0">
      <alignment horizontal="center"/>
    </xf>
    <xf numFmtId="268" fontId="132" fillId="0" borderId="0" applyNumberFormat="0" applyFill="0" applyBorder="0" applyAlignment="0" applyProtection="0">
      <alignment horizontal="left"/>
    </xf>
    <xf numFmtId="0" fontId="151" fillId="0" borderId="0" applyNumberFormat="0" applyFill="0" applyBorder="0" applyAlignment="0" applyProtection="0"/>
    <xf numFmtId="165" fontId="137" fillId="0" borderId="0" applyFont="0" applyFill="0" applyBorder="0" applyAlignment="0" applyProtection="0"/>
    <xf numFmtId="203" fontId="256" fillId="0" borderId="94" applyFill="0" applyBorder="0" applyProtection="0"/>
    <xf numFmtId="203" fontId="257" fillId="0" borderId="94" applyFill="0" applyBorder="0" applyProtection="0"/>
    <xf numFmtId="3" fontId="137" fillId="0" borderId="11">
      <alignment horizontal="right" wrapText="1"/>
    </xf>
    <xf numFmtId="4" fontId="258" fillId="24" borderId="95" applyNumberFormat="0" applyProtection="0">
      <alignment vertical="center"/>
    </xf>
    <xf numFmtId="4" fontId="259" fillId="24" borderId="95" applyNumberFormat="0" applyProtection="0">
      <alignment vertical="center"/>
    </xf>
    <xf numFmtId="4" fontId="175" fillId="24" borderId="95" applyNumberFormat="0" applyProtection="0">
      <alignment horizontal="left" vertical="center" indent="1"/>
    </xf>
    <xf numFmtId="4" fontId="175" fillId="57" borderId="0" applyNumberFormat="0" applyProtection="0">
      <alignment horizontal="left" vertical="center" indent="1"/>
    </xf>
    <xf numFmtId="4" fontId="175" fillId="58" borderId="95" applyNumberFormat="0" applyProtection="0">
      <alignment horizontal="right" vertical="center"/>
    </xf>
    <xf numFmtId="4" fontId="175" fillId="59" borderId="95" applyNumberFormat="0" applyProtection="0">
      <alignment horizontal="right" vertical="center"/>
    </xf>
    <xf numFmtId="4" fontId="175" fillId="60" borderId="95" applyNumberFormat="0" applyProtection="0">
      <alignment horizontal="right" vertical="center"/>
    </xf>
    <xf numFmtId="4" fontId="175" fillId="14" borderId="95" applyNumberFormat="0" applyProtection="0">
      <alignment horizontal="right" vertical="center"/>
    </xf>
    <xf numFmtId="4" fontId="175" fillId="61" borderId="95" applyNumberFormat="0" applyProtection="0">
      <alignment horizontal="right" vertical="center"/>
    </xf>
    <xf numFmtId="4" fontId="175" fillId="62" borderId="95" applyNumberFormat="0" applyProtection="0">
      <alignment horizontal="right" vertical="center"/>
    </xf>
    <xf numFmtId="4" fontId="175" fillId="63" borderId="95" applyNumberFormat="0" applyProtection="0">
      <alignment horizontal="right" vertical="center"/>
    </xf>
    <xf numFmtId="4" fontId="175" fillId="64" borderId="95" applyNumberFormat="0" applyProtection="0">
      <alignment horizontal="right" vertical="center"/>
    </xf>
    <xf numFmtId="4" fontId="175" fillId="11" borderId="95" applyNumberFormat="0" applyProtection="0">
      <alignment horizontal="right" vertical="center"/>
    </xf>
    <xf numFmtId="4" fontId="258" fillId="65" borderId="96" applyNumberFormat="0" applyProtection="0">
      <alignment horizontal="left" vertical="center" indent="1"/>
    </xf>
    <xf numFmtId="4" fontId="258" fillId="21" borderId="0" applyNumberFormat="0" applyProtection="0">
      <alignment horizontal="left" vertical="center" indent="1"/>
    </xf>
    <xf numFmtId="4" fontId="258" fillId="57" borderId="0" applyNumberFormat="0" applyProtection="0">
      <alignment horizontal="left" vertical="center" indent="1"/>
    </xf>
    <xf numFmtId="4" fontId="175" fillId="21" borderId="95" applyNumberFormat="0" applyProtection="0">
      <alignment horizontal="right" vertical="center"/>
    </xf>
    <xf numFmtId="4" fontId="200" fillId="21" borderId="0" applyNumberFormat="0" applyProtection="0">
      <alignment horizontal="left" vertical="center" indent="1"/>
    </xf>
    <xf numFmtId="4" fontId="200" fillId="57" borderId="0" applyNumberFormat="0" applyProtection="0">
      <alignment horizontal="left" vertical="center" indent="1"/>
    </xf>
    <xf numFmtId="4" fontId="175" fillId="12" borderId="95" applyNumberFormat="0" applyProtection="0">
      <alignment vertical="center"/>
    </xf>
    <xf numFmtId="4" fontId="260" fillId="12" borderId="95" applyNumberFormat="0" applyProtection="0">
      <alignment vertical="center"/>
    </xf>
    <xf numFmtId="4" fontId="258" fillId="21" borderId="97" applyNumberFormat="0" applyProtection="0">
      <alignment horizontal="left" vertical="center" indent="1"/>
    </xf>
    <xf numFmtId="4" fontId="175" fillId="12" borderId="95" applyNumberFormat="0" applyProtection="0">
      <alignment horizontal="right" vertical="center"/>
    </xf>
    <xf numFmtId="4" fontId="260" fillId="12" borderId="95" applyNumberFormat="0" applyProtection="0">
      <alignment horizontal="right" vertical="center"/>
    </xf>
    <xf numFmtId="4" fontId="258" fillId="21" borderId="95" applyNumberFormat="0" applyProtection="0">
      <alignment horizontal="left" vertical="center" indent="1"/>
    </xf>
    <xf numFmtId="4" fontId="261" fillId="51" borderId="97" applyNumberFormat="0" applyProtection="0">
      <alignment horizontal="left" vertical="center" indent="1"/>
    </xf>
    <xf numFmtId="4" fontId="262" fillId="12" borderId="95" applyNumberFormat="0" applyProtection="0">
      <alignment horizontal="right" vertical="center"/>
    </xf>
    <xf numFmtId="0" fontId="128" fillId="0" borderId="0">
      <alignment vertical="center"/>
    </xf>
    <xf numFmtId="0" fontId="255" fillId="1" borderId="52" applyNumberFormat="0" applyFont="0" applyAlignment="0">
      <alignment horizontal="center"/>
    </xf>
    <xf numFmtId="269" fontId="132" fillId="0" borderId="0"/>
    <xf numFmtId="0" fontId="263" fillId="0" borderId="0" applyNumberFormat="0" applyFill="0" applyBorder="0" applyAlignment="0">
      <alignment horizontal="center"/>
    </xf>
    <xf numFmtId="0" fontId="132" fillId="0" borderId="0"/>
    <xf numFmtId="178" fontId="264" fillId="0" borderId="0" applyNumberFormat="0" applyBorder="0" applyAlignment="0">
      <alignment horizontal="centerContinuous"/>
    </xf>
    <xf numFmtId="175" fontId="137" fillId="0" borderId="0" applyFont="0" applyFill="0" applyBorder="0" applyAlignment="0" applyProtection="0"/>
    <xf numFmtId="222"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176" fontId="137" fillId="0" borderId="0" applyFont="0" applyFill="0" applyBorder="0" applyAlignment="0" applyProtection="0"/>
    <xf numFmtId="270" fontId="137" fillId="0" borderId="0" applyFont="0" applyFill="0" applyBorder="0" applyAlignment="0" applyProtection="0"/>
    <xf numFmtId="183"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222" fontId="137" fillId="0" borderId="0" applyFont="0" applyFill="0" applyBorder="0" applyAlignment="0" applyProtection="0"/>
    <xf numFmtId="41" fontId="137" fillId="0" borderId="0" applyFont="0" applyFill="0" applyBorder="0" applyAlignment="0" applyProtection="0"/>
    <xf numFmtId="222" fontId="137" fillId="0" borderId="0" applyFont="0" applyFill="0" applyBorder="0" applyAlignment="0" applyProtection="0"/>
    <xf numFmtId="183" fontId="137" fillId="0" borderId="0" applyFont="0" applyFill="0" applyBorder="0" applyAlignment="0" applyProtection="0"/>
    <xf numFmtId="175" fontId="148" fillId="0" borderId="0" applyFont="0" applyFill="0" applyBorder="0" applyAlignment="0" applyProtection="0"/>
    <xf numFmtId="223"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222"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176" fontId="137" fillId="0" borderId="0" applyFont="0" applyFill="0" applyBorder="0" applyAlignment="0" applyProtection="0"/>
    <xf numFmtId="42" fontId="137" fillId="0" borderId="0" applyFont="0" applyFill="0" applyBorder="0" applyAlignment="0" applyProtection="0"/>
    <xf numFmtId="197" fontId="148" fillId="0" borderId="0" applyFont="0" applyFill="0" applyBorder="0" applyAlignment="0" applyProtection="0"/>
    <xf numFmtId="209" fontId="137" fillId="0" borderId="0" applyFont="0" applyFill="0" applyBorder="0" applyAlignment="0" applyProtection="0"/>
    <xf numFmtId="42" fontId="137" fillId="0" borderId="0" applyFont="0" applyFill="0" applyBorder="0" applyAlignment="0" applyProtection="0"/>
    <xf numFmtId="197" fontId="137" fillId="0" borderId="0" applyFont="0" applyFill="0" applyBorder="0" applyAlignment="0" applyProtection="0"/>
    <xf numFmtId="219" fontId="137" fillId="0" borderId="0" applyFont="0" applyFill="0" applyBorder="0" applyAlignment="0" applyProtection="0"/>
    <xf numFmtId="197" fontId="137" fillId="0" borderId="0" applyFont="0" applyFill="0" applyBorder="0" applyAlignment="0" applyProtection="0"/>
    <xf numFmtId="180" fontId="137" fillId="0" borderId="0" applyFont="0" applyFill="0" applyBorder="0" applyAlignment="0" applyProtection="0"/>
    <xf numFmtId="175" fontId="137" fillId="0" borderId="0" applyFont="0" applyFill="0" applyBorder="0" applyAlignment="0" applyProtection="0"/>
    <xf numFmtId="41"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176" fontId="137" fillId="0" borderId="0" applyFont="0" applyFill="0" applyBorder="0" applyAlignment="0" applyProtection="0"/>
    <xf numFmtId="225" fontId="137" fillId="0" borderId="0" applyFont="0" applyFill="0" applyBorder="0" applyAlignment="0" applyProtection="0"/>
    <xf numFmtId="42" fontId="137" fillId="0" borderId="0" applyFont="0" applyFill="0" applyBorder="0" applyAlignment="0" applyProtection="0"/>
    <xf numFmtId="197" fontId="148" fillId="0" borderId="0" applyFont="0" applyFill="0" applyBorder="0" applyAlignment="0" applyProtection="0"/>
    <xf numFmtId="208" fontId="137" fillId="0" borderId="0" applyFont="0" applyFill="0" applyBorder="0" applyAlignment="0" applyProtection="0"/>
    <xf numFmtId="211" fontId="137" fillId="0" borderId="0" applyFont="0" applyFill="0" applyBorder="0" applyAlignment="0" applyProtection="0"/>
    <xf numFmtId="208" fontId="137" fillId="0" borderId="0" applyFont="0" applyFill="0" applyBorder="0" applyAlignment="0" applyProtection="0"/>
    <xf numFmtId="42" fontId="137" fillId="0" borderId="0" applyFont="0" applyFill="0" applyBorder="0" applyAlignment="0" applyProtection="0"/>
    <xf numFmtId="201" fontId="137" fillId="0" borderId="0" applyFont="0" applyFill="0" applyBorder="0" applyAlignment="0" applyProtection="0"/>
    <xf numFmtId="180" fontId="137" fillId="0" borderId="0" applyFont="0" applyFill="0" applyBorder="0" applyAlignment="0" applyProtection="0"/>
    <xf numFmtId="211" fontId="137" fillId="0" borderId="0" applyFont="0" applyFill="0" applyBorder="0" applyAlignment="0" applyProtection="0"/>
    <xf numFmtId="175" fontId="137" fillId="0" borderId="0" applyFont="0" applyFill="0" applyBorder="0" applyAlignment="0" applyProtection="0"/>
    <xf numFmtId="222" fontId="137" fillId="0" borderId="0" applyFont="0" applyFill="0" applyBorder="0" applyAlignment="0" applyProtection="0"/>
    <xf numFmtId="222" fontId="137" fillId="0" borderId="0" applyFont="0" applyFill="0" applyBorder="0" applyAlignment="0" applyProtection="0"/>
    <xf numFmtId="183" fontId="137" fillId="0" borderId="0" applyFont="0" applyFill="0" applyBorder="0" applyAlignment="0" applyProtection="0"/>
    <xf numFmtId="175" fontId="148" fillId="0" borderId="0" applyFont="0" applyFill="0" applyBorder="0" applyAlignment="0" applyProtection="0"/>
    <xf numFmtId="165" fontId="137" fillId="0" borderId="0" applyFont="0" applyFill="0" applyBorder="0" applyAlignment="0" applyProtection="0"/>
    <xf numFmtId="223" fontId="137" fillId="0" borderId="0" applyFont="0" applyFill="0" applyBorder="0" applyAlignment="0" applyProtection="0"/>
    <xf numFmtId="175" fontId="137" fillId="0" borderId="0" applyFont="0" applyFill="0" applyBorder="0" applyAlignment="0" applyProtection="0"/>
    <xf numFmtId="165" fontId="137" fillId="0" borderId="0" applyFont="0" applyFill="0" applyBorder="0" applyAlignment="0" applyProtection="0"/>
    <xf numFmtId="175" fontId="137" fillId="0" borderId="0" applyFont="0" applyFill="0" applyBorder="0" applyAlignment="0" applyProtection="0"/>
    <xf numFmtId="175" fontId="137" fillId="0" borderId="0" applyFont="0" applyFill="0" applyBorder="0" applyAlignment="0" applyProtection="0"/>
    <xf numFmtId="222"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222" fontId="137" fillId="0" borderId="0" applyFont="0" applyFill="0" applyBorder="0" applyAlignment="0" applyProtection="0"/>
    <xf numFmtId="175" fontId="137" fillId="0" borderId="0" applyFont="0" applyFill="0" applyBorder="0" applyAlignment="0" applyProtection="0"/>
    <xf numFmtId="176" fontId="137" fillId="0" borderId="0" applyFont="0" applyFill="0" applyBorder="0" applyAlignment="0" applyProtection="0"/>
    <xf numFmtId="42" fontId="137" fillId="0" borderId="0" applyFont="0" applyFill="0" applyBorder="0" applyAlignment="0" applyProtection="0"/>
    <xf numFmtId="197" fontId="148" fillId="0" borderId="0" applyFont="0" applyFill="0" applyBorder="0" applyAlignment="0" applyProtection="0"/>
    <xf numFmtId="42" fontId="137" fillId="0" borderId="0" applyFont="0" applyFill="0" applyBorder="0" applyAlignment="0" applyProtection="0"/>
    <xf numFmtId="42" fontId="137" fillId="0" borderId="0" applyFont="0" applyFill="0" applyBorder="0" applyAlignment="0" applyProtection="0"/>
    <xf numFmtId="197" fontId="137" fillId="0" borderId="0" applyFont="0" applyFill="0" applyBorder="0" applyAlignment="0" applyProtection="0"/>
    <xf numFmtId="220" fontId="167" fillId="0" borderId="0" applyFont="0" applyFill="0" applyBorder="0" applyAlignment="0" applyProtection="0"/>
    <xf numFmtId="219" fontId="137" fillId="0" borderId="0" applyFont="0" applyFill="0" applyBorder="0" applyAlignment="0" applyProtection="0"/>
    <xf numFmtId="197" fontId="137" fillId="0" borderId="0" applyFont="0" applyFill="0" applyBorder="0" applyAlignment="0" applyProtection="0"/>
    <xf numFmtId="180" fontId="137" fillId="0" borderId="0" applyFont="0" applyFill="0" applyBorder="0" applyAlignment="0" applyProtection="0"/>
    <xf numFmtId="0" fontId="132" fillId="0" borderId="98" applyNumberFormat="0" applyFont="0" applyFill="0" applyAlignment="0" applyProtection="0"/>
    <xf numFmtId="201" fontId="137" fillId="0" borderId="0" applyFont="0" applyFill="0" applyBorder="0" applyAlignment="0" applyProtection="0"/>
    <xf numFmtId="180" fontId="137" fillId="0" borderId="0" applyFont="0" applyFill="0" applyBorder="0" applyAlignment="0" applyProtection="0"/>
    <xf numFmtId="211" fontId="137" fillId="0" borderId="0" applyFont="0" applyFill="0" applyBorder="0" applyAlignment="0" applyProtection="0"/>
    <xf numFmtId="211" fontId="137" fillId="0" borderId="0" applyFont="0" applyFill="0" applyBorder="0" applyAlignment="0" applyProtection="0"/>
    <xf numFmtId="42" fontId="137" fillId="0" borderId="0" applyFont="0" applyFill="0" applyBorder="0" applyAlignment="0" applyProtection="0"/>
    <xf numFmtId="219" fontId="137" fillId="0" borderId="0" applyFont="0" applyFill="0" applyBorder="0" applyAlignment="0" applyProtection="0"/>
    <xf numFmtId="197" fontId="148" fillId="0" borderId="0" applyFont="0" applyFill="0" applyBorder="0" applyAlignment="0" applyProtection="0"/>
    <xf numFmtId="197" fontId="137" fillId="0" borderId="0" applyFont="0" applyFill="0" applyBorder="0" applyAlignment="0" applyProtection="0"/>
    <xf numFmtId="0" fontId="265" fillId="0" borderId="0"/>
    <xf numFmtId="0" fontId="266" fillId="0" borderId="0" applyNumberFormat="0" applyFill="0" applyBorder="0" applyAlignment="0" applyProtection="0"/>
    <xf numFmtId="40" fontId="267" fillId="0" borderId="0" applyBorder="0">
      <alignment horizontal="right"/>
    </xf>
    <xf numFmtId="0" fontId="268" fillId="0" borderId="0"/>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271" fontId="151"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186" fontId="134" fillId="0" borderId="67">
      <alignment horizontal="right" vertical="center"/>
    </xf>
    <xf numFmtId="273" fontId="132" fillId="0" borderId="67">
      <alignment horizontal="right" vertical="center"/>
    </xf>
    <xf numFmtId="274" fontId="137"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5" fontId="137" fillId="0" borderId="67">
      <alignment horizontal="right" vertical="center"/>
    </xf>
    <xf numFmtId="174" fontId="244" fillId="0" borderId="67">
      <alignment horizontal="right" vertical="center"/>
    </xf>
    <xf numFmtId="276" fontId="151" fillId="0" borderId="67">
      <alignment horizontal="right" vertical="center"/>
    </xf>
    <xf numFmtId="186" fontId="134" fillId="0" borderId="67">
      <alignment horizontal="right" vertical="center"/>
    </xf>
    <xf numFmtId="277" fontId="148" fillId="0" borderId="67">
      <alignment horizontal="right" vertical="center"/>
    </xf>
    <xf numFmtId="186" fontId="134"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174" fontId="244" fillId="0" borderId="67">
      <alignment horizontal="right" vertical="center"/>
    </xf>
    <xf numFmtId="276" fontId="151" fillId="0" borderId="67">
      <alignment horizontal="right" vertical="center"/>
    </xf>
    <xf numFmtId="276" fontId="151" fillId="0" borderId="67">
      <alignment horizontal="right" vertical="center"/>
    </xf>
    <xf numFmtId="174" fontId="244" fillId="0" borderId="67">
      <alignment horizontal="right" vertical="center"/>
    </xf>
    <xf numFmtId="273" fontId="132"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278" fontId="269" fillId="25" borderId="99" applyFont="0" applyFill="0" applyBorder="0"/>
    <xf numFmtId="174" fontId="244" fillId="0" borderId="67">
      <alignment horizontal="right" vertical="center"/>
    </xf>
    <xf numFmtId="174" fontId="244" fillId="0" borderId="67">
      <alignment horizontal="right" vertical="center"/>
    </xf>
    <xf numFmtId="275" fontId="137" fillId="0" borderId="67">
      <alignment horizontal="right" vertical="center"/>
    </xf>
    <xf numFmtId="273" fontId="132" fillId="0" borderId="67">
      <alignment horizontal="right" vertical="center"/>
    </xf>
    <xf numFmtId="279" fontId="270" fillId="0" borderId="67">
      <alignment horizontal="right" vertical="center"/>
    </xf>
    <xf numFmtId="174" fontId="244" fillId="0" borderId="67">
      <alignment horizontal="right" vertical="center"/>
    </xf>
    <xf numFmtId="276" fontId="132" fillId="0" borderId="67">
      <alignment horizontal="right" vertical="center"/>
    </xf>
    <xf numFmtId="276" fontId="132" fillId="0" borderId="67">
      <alignment horizontal="right" vertical="center"/>
    </xf>
    <xf numFmtId="276" fontId="132" fillId="0" borderId="67">
      <alignment horizontal="right" vertical="center"/>
    </xf>
    <xf numFmtId="276" fontId="132" fillId="0" borderId="67">
      <alignment horizontal="right" vertical="center"/>
    </xf>
    <xf numFmtId="276" fontId="132"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273" fontId="132" fillId="0" borderId="67">
      <alignment horizontal="right" vertical="center"/>
    </xf>
    <xf numFmtId="275" fontId="137" fillId="0" borderId="67">
      <alignment horizontal="right" vertical="center"/>
    </xf>
    <xf numFmtId="273" fontId="132" fillId="0" borderId="67">
      <alignment horizontal="right" vertical="center"/>
    </xf>
    <xf numFmtId="273" fontId="132" fillId="0" borderId="67">
      <alignment horizontal="right" vertical="center"/>
    </xf>
    <xf numFmtId="174" fontId="244" fillId="0" borderId="67">
      <alignment horizontal="right" vertical="center"/>
    </xf>
    <xf numFmtId="280" fontId="132" fillId="0" borderId="67">
      <alignment horizontal="right" vertical="center"/>
    </xf>
    <xf numFmtId="280"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81" fontId="132" fillId="0" borderId="67">
      <alignment horizontal="right" vertical="center"/>
    </xf>
    <xf numFmtId="273" fontId="132" fillId="0" borderId="67">
      <alignment horizontal="right" vertical="center"/>
    </xf>
    <xf numFmtId="273" fontId="132" fillId="0" borderId="67">
      <alignment horizontal="right" vertical="center"/>
    </xf>
    <xf numFmtId="279" fontId="270"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82" fontId="244" fillId="0" borderId="67">
      <alignment horizontal="right" vertical="center"/>
    </xf>
    <xf numFmtId="282" fontId="244" fillId="0" borderId="67">
      <alignment horizontal="right" vertical="center"/>
    </xf>
    <xf numFmtId="273" fontId="132" fillId="0" borderId="67">
      <alignment horizontal="right" vertical="center"/>
    </xf>
    <xf numFmtId="273" fontId="132" fillId="0" borderId="67">
      <alignment horizontal="right" vertical="center"/>
    </xf>
    <xf numFmtId="275" fontId="137"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273" fontId="132" fillId="0" borderId="67">
      <alignment horizontal="right" vertical="center"/>
    </xf>
    <xf numFmtId="188"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86" fontId="134" fillId="0" borderId="67">
      <alignment horizontal="right" vertical="center"/>
    </xf>
    <xf numFmtId="275" fontId="137" fillId="0" borderId="67">
      <alignment horizontal="right" vertical="center"/>
    </xf>
    <xf numFmtId="275" fontId="137" fillId="0" borderId="67">
      <alignment horizontal="right" vertical="center"/>
    </xf>
    <xf numFmtId="275" fontId="137" fillId="0" borderId="67">
      <alignment horizontal="right" vertical="center"/>
    </xf>
    <xf numFmtId="275" fontId="137" fillId="0" borderId="67">
      <alignment horizontal="right" vertical="center"/>
    </xf>
    <xf numFmtId="275" fontId="137" fillId="0" borderId="67">
      <alignment horizontal="right" vertical="center"/>
    </xf>
    <xf numFmtId="275" fontId="137" fillId="0" borderId="67">
      <alignment horizontal="right" vertical="center"/>
    </xf>
    <xf numFmtId="186" fontId="134" fillId="0" borderId="67">
      <alignment horizontal="right" vertical="center"/>
    </xf>
    <xf numFmtId="283" fontId="151" fillId="0" borderId="67">
      <alignment horizontal="right" vertical="center"/>
    </xf>
    <xf numFmtId="174" fontId="244" fillId="0" borderId="67">
      <alignment horizontal="right" vertical="center"/>
    </xf>
    <xf numFmtId="188" fontId="244" fillId="0" borderId="67">
      <alignment horizontal="right" vertical="center"/>
    </xf>
    <xf numFmtId="284" fontId="244" fillId="0" borderId="100">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186" fontId="134" fillId="0" borderId="67">
      <alignment horizontal="right" vertical="center"/>
    </xf>
    <xf numFmtId="275" fontId="137" fillId="0" borderId="67">
      <alignment horizontal="right" vertical="center"/>
    </xf>
    <xf numFmtId="174" fontId="244"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188" fontId="244" fillId="0" borderId="67">
      <alignment horizontal="right" vertical="center"/>
    </xf>
    <xf numFmtId="186" fontId="134" fillId="0" borderId="67">
      <alignment horizontal="right" vertical="center"/>
    </xf>
    <xf numFmtId="186" fontId="134"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186" fontId="134" fillId="0" borderId="67">
      <alignment horizontal="right" vertical="center"/>
    </xf>
    <xf numFmtId="186" fontId="134" fillId="0" borderId="67">
      <alignment horizontal="right" vertical="center"/>
    </xf>
    <xf numFmtId="186" fontId="134" fillId="0" borderId="67">
      <alignment horizontal="right" vertical="center"/>
    </xf>
    <xf numFmtId="186" fontId="134"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5" fontId="137"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285" fontId="132" fillId="0" borderId="67">
      <alignment horizontal="right" vertical="center"/>
    </xf>
    <xf numFmtId="186" fontId="134" fillId="0" borderId="67">
      <alignment horizontal="right" vertical="center"/>
    </xf>
    <xf numFmtId="186" fontId="134" fillId="0" borderId="67">
      <alignment horizontal="right" vertical="center"/>
    </xf>
    <xf numFmtId="186" fontId="134" fillId="0" borderId="67">
      <alignment horizontal="right" vertical="center"/>
    </xf>
    <xf numFmtId="278" fontId="269" fillId="25" borderId="99" applyFont="0" applyFill="0" applyBorder="0"/>
    <xf numFmtId="186" fontId="134"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272" fontId="132" fillId="0" borderId="67">
      <alignment horizontal="right" vertical="center"/>
    </xf>
    <xf numFmtId="174" fontId="244" fillId="0" borderId="67">
      <alignment horizontal="right" vertical="center"/>
    </xf>
    <xf numFmtId="174" fontId="244" fillId="0" borderId="67">
      <alignment horizontal="right" vertical="center"/>
    </xf>
    <xf numFmtId="286" fontId="244" fillId="0" borderId="67">
      <alignment horizontal="right" vertical="center"/>
    </xf>
    <xf numFmtId="283" fontId="151" fillId="0" borderId="67">
      <alignment horizontal="right" vertical="center"/>
    </xf>
    <xf numFmtId="275" fontId="137" fillId="0" borderId="67">
      <alignment horizontal="right" vertical="center"/>
    </xf>
    <xf numFmtId="287" fontId="134" fillId="25" borderId="99" applyFont="0" applyFill="0" applyBorder="0"/>
    <xf numFmtId="166" fontId="148" fillId="25" borderId="99" applyFont="0" applyFill="0" applyBorder="0"/>
    <xf numFmtId="177" fontId="132" fillId="25" borderId="99" applyFont="0" applyFill="0" applyBorder="0"/>
    <xf numFmtId="278" fontId="269" fillId="25" borderId="99" applyFont="0" applyFill="0" applyBorder="0"/>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174" fontId="244" fillId="0" borderId="67">
      <alignment horizontal="right" vertical="center"/>
    </xf>
    <xf numFmtId="278" fontId="269" fillId="25" borderId="99" applyFont="0" applyFill="0" applyBorder="0"/>
    <xf numFmtId="188" fontId="244" fillId="0" borderId="67">
      <alignment horizontal="right" vertical="center"/>
    </xf>
    <xf numFmtId="274" fontId="137" fillId="0" borderId="67">
      <alignment horizontal="right" vertical="center"/>
    </xf>
    <xf numFmtId="279" fontId="270" fillId="0" borderId="67">
      <alignment horizontal="right" vertical="center"/>
    </xf>
    <xf numFmtId="0" fontId="271" fillId="0" borderId="0">
      <alignment horizontal="center" vertical="center" wrapText="1"/>
    </xf>
    <xf numFmtId="49" fontId="200" fillId="0" borderId="0" applyFill="0" applyBorder="0" applyAlignment="0"/>
    <xf numFmtId="288" fontId="132" fillId="0" borderId="0" applyFill="0" applyBorder="0" applyAlignment="0"/>
    <xf numFmtId="289" fontId="132" fillId="0" borderId="0" applyFill="0" applyBorder="0" applyAlignment="0"/>
    <xf numFmtId="0" fontId="151" fillId="0" borderId="101"/>
    <xf numFmtId="0" fontId="244" fillId="0" borderId="0" applyNumberFormat="0" applyFill="0" applyBorder="0" applyAlignment="0" applyProtection="0"/>
    <xf numFmtId="0" fontId="244" fillId="0" borderId="0" applyNumberFormat="0" applyFill="0" applyBorder="0" applyAlignment="0" applyProtection="0"/>
    <xf numFmtId="0" fontId="244" fillId="0" borderId="0" applyNumberFormat="0" applyFill="0" applyBorder="0" applyAlignment="0" applyProtection="0"/>
    <xf numFmtId="0" fontId="132" fillId="0" borderId="0" applyNumberFormat="0" applyFill="0" applyBorder="0" applyAlignment="0" applyProtection="0"/>
    <xf numFmtId="0" fontId="252" fillId="0" borderId="0" applyNumberFormat="0" applyFill="0" applyBorder="0" applyAlignment="0" applyProtection="0"/>
    <xf numFmtId="0" fontId="272" fillId="0" borderId="5" applyNumberFormat="0" applyBorder="0" applyAlignment="0"/>
    <xf numFmtId="0" fontId="273" fillId="0" borderId="54" applyNumberFormat="0" applyBorder="0" applyAlignment="0">
      <alignment horizontal="center"/>
    </xf>
    <xf numFmtId="3" fontId="274" fillId="0" borderId="6" applyNumberFormat="0" applyBorder="0" applyAlignment="0"/>
    <xf numFmtId="290" fontId="275" fillId="0" borderId="37">
      <alignment horizontal="right"/>
    </xf>
    <xf numFmtId="0" fontId="276" fillId="0" borderId="0" applyNumberFormat="0" applyFill="0" applyBorder="0" applyAlignment="0" applyProtection="0"/>
    <xf numFmtId="40" fontId="122" fillId="0" borderId="0"/>
    <xf numFmtId="0" fontId="201" fillId="36" borderId="79" applyNumberFormat="0" applyAlignment="0" applyProtection="0"/>
    <xf numFmtId="3" fontId="277" fillId="0" borderId="0" applyNumberFormat="0" applyFill="0" applyBorder="0" applyAlignment="0" applyProtection="0">
      <alignment horizontal="center" wrapText="1"/>
    </xf>
    <xf numFmtId="0" fontId="278" fillId="0" borderId="37" applyBorder="0" applyAlignment="0">
      <alignment horizontal="center" vertical="center"/>
    </xf>
    <xf numFmtId="0" fontId="279" fillId="0" borderId="0" applyNumberFormat="0" applyFill="0" applyBorder="0" applyAlignment="0" applyProtection="0">
      <alignment horizontal="centerContinuous"/>
    </xf>
    <xf numFmtId="0" fontId="230" fillId="0" borderId="102" applyNumberFormat="0" applyFill="0" applyBorder="0" applyAlignment="0" applyProtection="0">
      <alignment horizontal="center" vertical="center" wrapText="1"/>
    </xf>
    <xf numFmtId="0" fontId="280" fillId="0" borderId="0" applyNumberFormat="0" applyFill="0" applyBorder="0" applyAlignment="0" applyProtection="0"/>
    <xf numFmtId="0" fontId="281" fillId="0" borderId="103" applyNumberFormat="0" applyFill="0" applyAlignment="0" applyProtection="0"/>
    <xf numFmtId="0" fontId="282" fillId="0" borderId="104" applyNumberFormat="0" applyBorder="0" applyAlignment="0">
      <alignment vertical="center"/>
    </xf>
    <xf numFmtId="0" fontId="197" fillId="0" borderId="17" applyNumberFormat="0" applyFont="0" applyFill="0" applyAlignment="0" applyProtection="0"/>
    <xf numFmtId="0" fontId="229" fillId="33" borderId="0" applyNumberFormat="0" applyBorder="0" applyAlignment="0" applyProtection="0"/>
    <xf numFmtId="287" fontId="283" fillId="0" borderId="0"/>
    <xf numFmtId="291" fontId="284" fillId="0" borderId="0">
      <alignment horizontal="center"/>
    </xf>
    <xf numFmtId="21" fontId="284" fillId="0" borderId="0">
      <alignment horizontal="center"/>
    </xf>
    <xf numFmtId="0" fontId="243" fillId="38" borderId="0" applyNumberFormat="0" applyBorder="0" applyAlignment="0" applyProtection="0"/>
    <xf numFmtId="0" fontId="285" fillId="0" borderId="75">
      <alignment horizontal="center"/>
    </xf>
    <xf numFmtId="165" fontId="132" fillId="0" borderId="0" applyFont="0" applyFill="0" applyBorder="0" applyAlignment="0" applyProtection="0"/>
    <xf numFmtId="4" fontId="206" fillId="0" borderId="0" applyFont="0" applyFill="0" applyBorder="0" applyAlignment="0" applyProtection="0"/>
    <xf numFmtId="261" fontId="238" fillId="0" borderId="0" applyFont="0" applyFill="0" applyBorder="0" applyAlignment="0" applyProtection="0"/>
    <xf numFmtId="292" fontId="165" fillId="0" borderId="0" applyFont="0" applyFill="0" applyBorder="0" applyAlignment="0" applyProtection="0"/>
    <xf numFmtId="293" fontId="197" fillId="0" borderId="0" applyFont="0" applyFill="0" applyBorder="0" applyAlignment="0" applyProtection="0"/>
    <xf numFmtId="0" fontId="286" fillId="0" borderId="0" applyNumberFormat="0" applyFill="0" applyBorder="0" applyAlignment="0" applyProtection="0"/>
    <xf numFmtId="0" fontId="219" fillId="0" borderId="0" applyNumberFormat="0" applyFill="0" applyBorder="0" applyAlignment="0" applyProtection="0"/>
    <xf numFmtId="0" fontId="287" fillId="0" borderId="105">
      <alignment horizontal="center"/>
    </xf>
    <xf numFmtId="0" fontId="239" fillId="0" borderId="0"/>
    <xf numFmtId="0" fontId="288" fillId="0" borderId="0"/>
    <xf numFmtId="0" fontId="289" fillId="0" borderId="0"/>
    <xf numFmtId="3" fontId="244" fillId="0" borderId="0" applyNumberFormat="0" applyBorder="0" applyAlignment="0" applyProtection="0">
      <alignment horizontal="centerContinuous"/>
      <protection locked="0"/>
    </xf>
    <xf numFmtId="3" fontId="290" fillId="0" borderId="0">
      <protection locked="0"/>
    </xf>
    <xf numFmtId="0" fontId="288" fillId="0" borderId="0"/>
    <xf numFmtId="261" fontId="291" fillId="66" borderId="37">
      <alignment vertical="top"/>
    </xf>
    <xf numFmtId="0" fontId="292" fillId="67" borderId="48">
      <alignment horizontal="left" vertical="center"/>
    </xf>
    <xf numFmtId="283" fontId="293" fillId="68" borderId="37"/>
    <xf numFmtId="261" fontId="235" fillId="0" borderId="37">
      <alignment horizontal="left" vertical="top"/>
    </xf>
    <xf numFmtId="0" fontId="294" fillId="69" borderId="0">
      <alignment horizontal="left" vertical="center"/>
    </xf>
    <xf numFmtId="5" fontId="164" fillId="0" borderId="9">
      <alignment horizontal="left" vertical="top"/>
    </xf>
    <xf numFmtId="0" fontId="295" fillId="0" borderId="9">
      <alignment horizontal="left" vertical="center"/>
    </xf>
    <xf numFmtId="294" fontId="132" fillId="0" borderId="0" applyFont="0" applyFill="0" applyBorder="0" applyAlignment="0" applyProtection="0"/>
    <xf numFmtId="295" fontId="132" fillId="0" borderId="0" applyFont="0" applyFill="0" applyBorder="0" applyAlignment="0" applyProtection="0"/>
    <xf numFmtId="42" fontId="217" fillId="0" borderId="0" applyFont="0" applyFill="0" applyBorder="0" applyAlignment="0" applyProtection="0"/>
    <xf numFmtId="44" fontId="217" fillId="0" borderId="0" applyFont="0" applyFill="0" applyBorder="0" applyAlignment="0" applyProtection="0"/>
    <xf numFmtId="0" fontId="286" fillId="0" borderId="0" applyNumberFormat="0" applyFill="0" applyBorder="0" applyAlignment="0" applyProtection="0"/>
    <xf numFmtId="0" fontId="296" fillId="0" borderId="106" applyNumberFormat="0" applyFont="0" applyAlignment="0">
      <alignment horizontal="center"/>
    </xf>
    <xf numFmtId="0" fontId="193" fillId="32" borderId="0" applyNumberFormat="0" applyBorder="0" applyAlignment="0" applyProtection="0"/>
    <xf numFmtId="0" fontId="297" fillId="0" borderId="0" applyNumberFormat="0" applyFill="0" applyBorder="0" applyAlignment="0" applyProtection="0"/>
    <xf numFmtId="165" fontId="151" fillId="0" borderId="0" applyFont="0" applyFill="0" applyBorder="0" applyAlignment="0" applyProtection="0"/>
    <xf numFmtId="0" fontId="190" fillId="54" borderId="0" applyNumberFormat="0" applyBorder="0" applyAlignment="0" applyProtection="0">
      <alignment vertical="center"/>
    </xf>
    <xf numFmtId="0" fontId="190" fillId="55" borderId="0" applyNumberFormat="0" applyBorder="0" applyAlignment="0" applyProtection="0">
      <alignment vertical="center"/>
    </xf>
    <xf numFmtId="0" fontId="190" fillId="46" borderId="0" applyNumberFormat="0" applyBorder="0" applyAlignment="0" applyProtection="0">
      <alignment vertical="center"/>
    </xf>
    <xf numFmtId="0" fontId="190" fillId="44" borderId="0" applyNumberFormat="0" applyBorder="0" applyAlignment="0" applyProtection="0">
      <alignment vertical="center"/>
    </xf>
    <xf numFmtId="0" fontId="190" fillId="42" borderId="0" applyNumberFormat="0" applyBorder="0" applyAlignment="0" applyProtection="0">
      <alignment vertical="center"/>
    </xf>
    <xf numFmtId="0" fontId="190" fillId="48" borderId="0" applyNumberFormat="0" applyBorder="0" applyAlignment="0" applyProtection="0">
      <alignment vertical="center"/>
    </xf>
    <xf numFmtId="0" fontId="298" fillId="0" borderId="0" applyNumberFormat="0" applyFill="0" applyBorder="0" applyAlignment="0" applyProtection="0">
      <alignment vertical="center"/>
    </xf>
    <xf numFmtId="0" fontId="299" fillId="49" borderId="80" applyNumberFormat="0" applyAlignment="0" applyProtection="0">
      <alignment vertical="center"/>
    </xf>
    <xf numFmtId="0" fontId="300" fillId="38" borderId="0" applyNumberFormat="0" applyBorder="0" applyAlignment="0" applyProtection="0">
      <alignment vertical="center"/>
    </xf>
    <xf numFmtId="0" fontId="301" fillId="29" borderId="88" applyNumberFormat="0" applyFont="0" applyAlignment="0" applyProtection="0">
      <alignment vertical="center"/>
    </xf>
    <xf numFmtId="0" fontId="302" fillId="0" borderId="92" applyNumberFormat="0" applyFill="0" applyAlignment="0" applyProtection="0">
      <alignment vertical="center"/>
    </xf>
    <xf numFmtId="42" fontId="303" fillId="0" borderId="0" applyFont="0" applyFill="0" applyBorder="0" applyAlignment="0" applyProtection="0"/>
    <xf numFmtId="44" fontId="303" fillId="0" borderId="0" applyFont="0" applyFill="0" applyBorder="0" applyAlignment="0" applyProtection="0"/>
    <xf numFmtId="0" fontId="303" fillId="0" borderId="0"/>
    <xf numFmtId="183" fontId="171" fillId="0" borderId="0" applyFont="0" applyFill="0" applyBorder="0" applyAlignment="0" applyProtection="0"/>
    <xf numFmtId="0" fontId="304" fillId="0" borderId="10"/>
    <xf numFmtId="212" fontId="153" fillId="0" borderId="0" applyFont="0" applyFill="0" applyBorder="0" applyAlignment="0" applyProtection="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71" fillId="0" borderId="0" applyFont="0" applyFill="0" applyBorder="0" applyAlignment="0" applyProtection="0"/>
    <xf numFmtId="0" fontId="171" fillId="0" borderId="0" applyFont="0" applyFill="0" applyBorder="0" applyAlignment="0" applyProtection="0"/>
    <xf numFmtId="227" fontId="171" fillId="0" borderId="0" applyFont="0" applyFill="0" applyBorder="0" applyAlignment="0" applyProtection="0"/>
    <xf numFmtId="296" fontId="171" fillId="0" borderId="0" applyFont="0" applyFill="0" applyBorder="0" applyAlignment="0" applyProtection="0"/>
    <xf numFmtId="0" fontId="171" fillId="0" borderId="0"/>
    <xf numFmtId="0" fontId="171" fillId="0" borderId="0"/>
    <xf numFmtId="0" fontId="305" fillId="0" borderId="0"/>
    <xf numFmtId="0" fontId="176" fillId="0" borderId="0"/>
    <xf numFmtId="0" fontId="306" fillId="28" borderId="79" applyNumberFormat="0" applyAlignment="0" applyProtection="0">
      <alignment vertical="center"/>
    </xf>
    <xf numFmtId="0" fontId="307" fillId="36" borderId="82" applyNumberFormat="0" applyAlignment="0" applyProtection="0">
      <alignment vertical="center"/>
    </xf>
    <xf numFmtId="43" fontId="308" fillId="0" borderId="0" applyFont="0" applyFill="0" applyBorder="0" applyAlignment="0" applyProtection="0"/>
    <xf numFmtId="165" fontId="169" fillId="0" borderId="0" applyFont="0" applyFill="0" applyBorder="0" applyAlignment="0" applyProtection="0"/>
    <xf numFmtId="166" fontId="169" fillId="0" borderId="0" applyFont="0" applyFill="0" applyBorder="0" applyAlignment="0" applyProtection="0"/>
    <xf numFmtId="0" fontId="309" fillId="0" borderId="0">
      <alignment vertical="center"/>
    </xf>
    <xf numFmtId="0" fontId="310" fillId="0" borderId="0">
      <alignment vertical="center"/>
    </xf>
    <xf numFmtId="0" fontId="311" fillId="32" borderId="0" applyNumberFormat="0" applyBorder="0" applyAlignment="0" applyProtection="0">
      <alignment vertical="center"/>
    </xf>
    <xf numFmtId="166" fontId="132" fillId="0" borderId="0" applyFont="0" applyFill="0" applyBorder="0" applyAlignment="0" applyProtection="0"/>
    <xf numFmtId="38" fontId="312" fillId="0" borderId="0" applyFont="0" applyFill="0" applyBorder="0" applyAlignment="0" applyProtection="0"/>
    <xf numFmtId="0" fontId="132" fillId="0" borderId="0"/>
    <xf numFmtId="0" fontId="313" fillId="33" borderId="0" applyNumberFormat="0" applyBorder="0" applyAlignment="0" applyProtection="0">
      <alignment vertical="center"/>
    </xf>
    <xf numFmtId="0" fontId="314" fillId="0" borderId="83" applyNumberFormat="0" applyFill="0" applyAlignment="0" applyProtection="0">
      <alignment vertical="center"/>
    </xf>
    <xf numFmtId="0" fontId="315" fillId="0" borderId="84" applyNumberFormat="0" applyFill="0" applyAlignment="0" applyProtection="0">
      <alignment vertical="center"/>
    </xf>
    <xf numFmtId="0" fontId="316" fillId="0" borderId="85" applyNumberFormat="0" applyFill="0" applyAlignment="0" applyProtection="0">
      <alignment vertical="center"/>
    </xf>
    <xf numFmtId="0" fontId="316" fillId="0" borderId="0" applyNumberFormat="0" applyFill="0" applyBorder="0" applyAlignment="0" applyProtection="0">
      <alignment vertical="center"/>
    </xf>
    <xf numFmtId="0" fontId="317" fillId="36" borderId="79" applyNumberFormat="0" applyAlignment="0" applyProtection="0">
      <alignment vertical="center"/>
    </xf>
    <xf numFmtId="0" fontId="318" fillId="0" borderId="0" applyNumberFormat="0" applyFill="0" applyBorder="0" applyAlignment="0" applyProtection="0">
      <alignment vertical="center"/>
    </xf>
    <xf numFmtId="0" fontId="319" fillId="0" borderId="0" applyNumberFormat="0" applyFill="0" applyBorder="0" applyAlignment="0" applyProtection="0">
      <alignment vertical="center"/>
    </xf>
    <xf numFmtId="201" fontId="169" fillId="0" borderId="0" applyFont="0" applyFill="0" applyBorder="0" applyAlignment="0" applyProtection="0"/>
    <xf numFmtId="228" fontId="169" fillId="0" borderId="0" applyFont="0" applyFill="0" applyBorder="0" applyAlignment="0" applyProtection="0"/>
    <xf numFmtId="44" fontId="132" fillId="0" borderId="0" applyFont="0" applyFill="0" applyBorder="0" applyAlignment="0" applyProtection="0"/>
    <xf numFmtId="42" fontId="132" fillId="0" borderId="0" applyFont="0" applyFill="0" applyBorder="0" applyAlignment="0" applyProtection="0"/>
    <xf numFmtId="0" fontId="320" fillId="0" borderId="103" applyNumberFormat="0" applyFill="0" applyAlignment="0" applyProtection="0">
      <alignment vertical="center"/>
    </xf>
    <xf numFmtId="262" fontId="312" fillId="0" borderId="67">
      <alignment horizontal="center"/>
    </xf>
  </cellStyleXfs>
  <cellXfs count="1956">
    <xf numFmtId="0" fontId="0" fillId="0" borderId="0" xfId="0">
      <alignment horizontal="center" vertical="center"/>
    </xf>
    <xf numFmtId="0" fontId="4" fillId="0" borderId="0" xfId="156" applyAlignment="1">
      <alignment horizontal="left" vertical="center" wrapText="1"/>
    </xf>
    <xf numFmtId="0" fontId="4" fillId="0" borderId="0" xfId="156" applyAlignment="1">
      <alignment vertical="center"/>
    </xf>
    <xf numFmtId="0" fontId="4" fillId="0" borderId="0" xfId="156"/>
    <xf numFmtId="0" fontId="4" fillId="0" borderId="0" xfId="156" applyAlignment="1">
      <alignment horizontal="center"/>
    </xf>
    <xf numFmtId="178" fontId="4" fillId="0" borderId="0" xfId="156" applyNumberFormat="1"/>
    <xf numFmtId="0" fontId="7" fillId="0" borderId="0" xfId="156" applyFont="1" applyAlignment="1">
      <alignment horizontal="center" vertical="center" wrapText="1"/>
    </xf>
    <xf numFmtId="0" fontId="8" fillId="0" borderId="0" xfId="156" applyFont="1" applyAlignment="1">
      <alignment horizontal="center"/>
    </xf>
    <xf numFmtId="0" fontId="5" fillId="0" borderId="0" xfId="156" applyFont="1" applyAlignment="1">
      <alignment vertical="center" wrapText="1"/>
    </xf>
    <xf numFmtId="0" fontId="8" fillId="0" borderId="0" xfId="156" applyFont="1" applyAlignment="1">
      <alignment vertical="top" wrapText="1"/>
    </xf>
    <xf numFmtId="0" fontId="9" fillId="0" borderId="0" xfId="156" applyFont="1" applyAlignment="1">
      <alignment horizontal="center" vertical="center" wrapText="1"/>
    </xf>
    <xf numFmtId="0" fontId="9" fillId="0" borderId="0" xfId="156" applyFont="1" applyAlignment="1">
      <alignment vertical="center" wrapText="1"/>
    </xf>
    <xf numFmtId="0" fontId="8" fillId="0" borderId="0" xfId="156" applyFont="1"/>
    <xf numFmtId="178" fontId="8" fillId="0" borderId="0" xfId="156" applyNumberFormat="1" applyFont="1"/>
    <xf numFmtId="0" fontId="6" fillId="0" borderId="0" xfId="156" applyFont="1" applyAlignment="1">
      <alignment horizontal="center" vertical="center"/>
    </xf>
    <xf numFmtId="0" fontId="6" fillId="0" borderId="1" xfId="164" applyFont="1" applyFill="1" applyBorder="1" applyAlignment="1" applyProtection="1">
      <alignment horizontal="center" vertical="center" wrapText="1"/>
    </xf>
    <xf numFmtId="0" fontId="6" fillId="0" borderId="3" xfId="164" applyFont="1" applyFill="1" applyBorder="1" applyAlignment="1" applyProtection="1">
      <alignment horizontal="center" vertical="center" wrapText="1"/>
    </xf>
    <xf numFmtId="0" fontId="6" fillId="0" borderId="1" xfId="165" applyFont="1" applyFill="1" applyBorder="1" applyAlignment="1">
      <alignment horizontal="center" vertical="center" wrapText="1"/>
    </xf>
    <xf numFmtId="0" fontId="13" fillId="0" borderId="1" xfId="156" applyFont="1" applyBorder="1" applyAlignment="1">
      <alignment horizontal="center" vertical="center" wrapText="1"/>
    </xf>
    <xf numFmtId="0" fontId="13" fillId="0" borderId="1" xfId="156" applyFont="1" applyBorder="1" applyAlignment="1">
      <alignment vertical="center" shrinkToFit="1"/>
    </xf>
    <xf numFmtId="0" fontId="13" fillId="0" borderId="1" xfId="156" applyFont="1" applyBorder="1" applyAlignment="1">
      <alignment horizontal="center" vertical="center"/>
    </xf>
    <xf numFmtId="0" fontId="13" fillId="0" borderId="1" xfId="102" applyNumberFormat="1" applyFont="1" applyBorder="1" applyAlignment="1">
      <alignment horizontal="center" vertical="center"/>
    </xf>
    <xf numFmtId="43" fontId="13" fillId="0" borderId="1" xfId="102" applyNumberFormat="1" applyFont="1" applyBorder="1" applyAlignment="1">
      <alignment vertical="center"/>
    </xf>
    <xf numFmtId="0" fontId="4" fillId="0" borderId="1" xfId="156" applyFont="1" applyBorder="1"/>
    <xf numFmtId="0" fontId="14" fillId="0" borderId="1" xfId="156" applyFont="1" applyBorder="1" applyAlignment="1">
      <alignment horizontal="center" vertical="center" wrapText="1"/>
    </xf>
    <xf numFmtId="0" fontId="4" fillId="0" borderId="1" xfId="156" applyFont="1" applyBorder="1" applyAlignment="1">
      <alignment horizontal="center"/>
    </xf>
    <xf numFmtId="0" fontId="4" fillId="0" borderId="1" xfId="156" applyBorder="1"/>
    <xf numFmtId="178" fontId="14" fillId="0" borderId="1" xfId="102" applyNumberFormat="1" applyFont="1" applyBorder="1"/>
    <xf numFmtId="0" fontId="15" fillId="0" borderId="0" xfId="156" applyFont="1" applyBorder="1" applyAlignment="1">
      <alignment vertical="center" wrapText="1"/>
    </xf>
    <xf numFmtId="0" fontId="14" fillId="0" borderId="0" xfId="158" applyFont="1" applyAlignment="1">
      <alignment horizontal="center" vertical="center"/>
    </xf>
    <xf numFmtId="193" fontId="14" fillId="0" borderId="0" xfId="158" applyNumberFormat="1" applyFont="1" applyAlignment="1">
      <alignment horizontal="center" vertical="center"/>
    </xf>
    <xf numFmtId="193" fontId="13" fillId="0" borderId="0" xfId="158" applyNumberFormat="1" applyFont="1" applyAlignment="1">
      <alignment horizontal="center" vertical="center"/>
    </xf>
    <xf numFmtId="178" fontId="6" fillId="0" borderId="1" xfId="102" applyNumberFormat="1" applyFont="1" applyFill="1" applyBorder="1" applyAlignment="1" applyProtection="1">
      <alignment horizontal="center" vertical="center" wrapText="1"/>
    </xf>
    <xf numFmtId="178" fontId="16" fillId="2" borderId="1" xfId="1" applyNumberFormat="1" applyFont="1" applyFill="1" applyBorder="1" applyAlignment="1">
      <alignment horizontal="center" vertical="center" wrapText="1"/>
    </xf>
    <xf numFmtId="0" fontId="13" fillId="0" borderId="0" xfId="158" applyFont="1" applyAlignment="1">
      <alignment horizontal="center" vertical="center"/>
    </xf>
    <xf numFmtId="0" fontId="17" fillId="0" borderId="0" xfId="155" applyFont="1">
      <alignment vertical="center"/>
    </xf>
    <xf numFmtId="0" fontId="0" fillId="0" borderId="0" xfId="155" applyFont="1" applyAlignment="1">
      <alignment horizontal="center" vertical="center"/>
    </xf>
    <xf numFmtId="0" fontId="0" fillId="0" borderId="0" xfId="155" applyFont="1" applyAlignment="1">
      <alignment vertical="center" wrapText="1"/>
    </xf>
    <xf numFmtId="0" fontId="18" fillId="0" borderId="0" xfId="155">
      <alignment vertical="center"/>
    </xf>
    <xf numFmtId="0" fontId="18" fillId="0" borderId="0" xfId="155" applyFill="1">
      <alignment vertical="center"/>
    </xf>
    <xf numFmtId="0" fontId="17" fillId="0" borderId="0" xfId="155" applyFont="1" applyFill="1">
      <alignment vertical="center"/>
    </xf>
    <xf numFmtId="0" fontId="20" fillId="0" borderId="0" xfId="161" applyFont="1" applyFill="1" applyAlignment="1" applyProtection="1">
      <alignment horizontal="left" vertical="center"/>
    </xf>
    <xf numFmtId="0" fontId="21" fillId="0" borderId="0" xfId="155" applyFont="1" applyFill="1">
      <alignment vertical="center"/>
    </xf>
    <xf numFmtId="0" fontId="20" fillId="0" borderId="0" xfId="155" applyFont="1" applyFill="1">
      <alignment vertical="center"/>
    </xf>
    <xf numFmtId="0" fontId="0" fillId="0" borderId="0" xfId="155" applyFont="1" applyFill="1" applyAlignment="1">
      <alignment horizontal="center" vertical="center"/>
    </xf>
    <xf numFmtId="0" fontId="14" fillId="0" borderId="1" xfId="166" applyFont="1" applyFill="1" applyBorder="1" applyAlignment="1" applyProtection="1">
      <alignment horizontal="center" vertical="center" wrapText="1"/>
    </xf>
    <xf numFmtId="178" fontId="14" fillId="0" borderId="1" xfId="94" applyNumberFormat="1" applyFont="1" applyFill="1" applyBorder="1" applyAlignment="1" applyProtection="1">
      <alignment horizontal="center" vertical="center" wrapText="1"/>
    </xf>
    <xf numFmtId="0" fontId="0" fillId="0" borderId="0" xfId="155" applyFont="1" applyFill="1" applyAlignment="1">
      <alignment vertical="center" wrapText="1"/>
    </xf>
    <xf numFmtId="49" fontId="13" fillId="0" borderId="1" xfId="76" applyNumberFormat="1" applyFont="1" applyFill="1" applyBorder="1" applyAlignment="1" applyProtection="1">
      <alignment horizontal="center" vertical="center" wrapText="1"/>
      <protection hidden="1"/>
    </xf>
    <xf numFmtId="49" fontId="13" fillId="0" borderId="1" xfId="172" applyNumberFormat="1" applyFont="1" applyFill="1" applyBorder="1" applyAlignment="1">
      <alignment horizontal="left" vertical="center" wrapText="1"/>
    </xf>
    <xf numFmtId="49" fontId="13" fillId="0" borderId="1" xfId="172" applyNumberFormat="1" applyFont="1" applyFill="1" applyBorder="1" applyAlignment="1">
      <alignment horizontal="center" vertical="center" wrapText="1"/>
    </xf>
    <xf numFmtId="0" fontId="13" fillId="0" borderId="1" xfId="76" applyNumberFormat="1" applyFont="1" applyFill="1" applyBorder="1" applyAlignment="1">
      <alignment horizontal="center" vertical="center" wrapText="1"/>
    </xf>
    <xf numFmtId="178" fontId="13" fillId="0" borderId="1" xfId="1" applyNumberFormat="1" applyFont="1" applyFill="1" applyBorder="1" applyAlignment="1">
      <alignment horizontal="center" vertical="center" wrapText="1"/>
    </xf>
    <xf numFmtId="49" fontId="14" fillId="0" borderId="1" xfId="76" applyNumberFormat="1" applyFont="1" applyFill="1" applyBorder="1" applyAlignment="1" applyProtection="1">
      <alignment horizontal="center" vertical="center" wrapText="1"/>
      <protection hidden="1"/>
    </xf>
    <xf numFmtId="49" fontId="14" fillId="0" borderId="1" xfId="172" applyNumberFormat="1" applyFont="1" applyFill="1" applyBorder="1" applyAlignment="1">
      <alignment horizontal="left" vertical="center" wrapText="1"/>
    </xf>
    <xf numFmtId="49" fontId="14" fillId="0" borderId="1" xfId="172" applyNumberFormat="1" applyFont="1" applyFill="1" applyBorder="1" applyAlignment="1">
      <alignment horizontal="center" vertical="center" wrapText="1"/>
    </xf>
    <xf numFmtId="0" fontId="14" fillId="0" borderId="1" xfId="76" applyNumberFormat="1" applyFont="1" applyFill="1" applyBorder="1" applyAlignment="1">
      <alignment horizontal="center" vertical="center" wrapText="1"/>
    </xf>
    <xf numFmtId="171" fontId="13" fillId="0" borderId="1" xfId="76" applyNumberFormat="1" applyFont="1" applyFill="1" applyBorder="1" applyAlignment="1">
      <alignment horizontal="center" vertical="center" wrapText="1"/>
    </xf>
    <xf numFmtId="3" fontId="0" fillId="0" borderId="0" xfId="155" applyNumberFormat="1" applyFont="1" applyAlignment="1">
      <alignment vertical="center" wrapText="1"/>
    </xf>
    <xf numFmtId="4" fontId="0" fillId="0" borderId="0" xfId="155" applyNumberFormat="1" applyFont="1" applyAlignment="1">
      <alignment vertical="center" wrapText="1"/>
    </xf>
    <xf numFmtId="0" fontId="17" fillId="0" borderId="0" xfId="155" applyFont="1" applyBorder="1" applyAlignment="1">
      <alignment horizontal="center" vertical="center" wrapText="1"/>
    </xf>
    <xf numFmtId="0" fontId="17" fillId="0" borderId="0" xfId="155" applyFont="1" applyBorder="1" applyAlignment="1">
      <alignment vertical="center" wrapText="1"/>
    </xf>
    <xf numFmtId="49" fontId="17" fillId="0" borderId="0" xfId="155" applyNumberFormat="1" applyFont="1" applyBorder="1" applyAlignment="1">
      <alignment horizontal="center" vertical="center"/>
    </xf>
    <xf numFmtId="0" fontId="17" fillId="0" borderId="0" xfId="155" applyFont="1" applyBorder="1" applyAlignment="1">
      <alignment horizontal="justify" vertical="center" wrapText="1"/>
    </xf>
    <xf numFmtId="0" fontId="17" fillId="0" borderId="0" xfId="155" applyFont="1" applyAlignment="1"/>
    <xf numFmtId="0" fontId="21" fillId="0" borderId="0" xfId="155" applyFont="1" applyAlignment="1">
      <alignment horizontal="center" vertical="center"/>
    </xf>
    <xf numFmtId="0" fontId="18" fillId="0" borderId="0" xfId="155" applyAlignment="1">
      <alignment horizontal="right" vertical="center"/>
    </xf>
    <xf numFmtId="0" fontId="0" fillId="0" borderId="0" xfId="155" applyFont="1" applyAlignment="1">
      <alignment horizontal="left"/>
    </xf>
    <xf numFmtId="0" fontId="17" fillId="0" borderId="0" xfId="155" applyFont="1" applyBorder="1" applyAlignment="1"/>
    <xf numFmtId="0" fontId="0" fillId="0" borderId="0" xfId="155" applyFont="1" applyBorder="1" applyAlignment="1">
      <alignment horizontal="left"/>
    </xf>
    <xf numFmtId="0" fontId="0" fillId="0" borderId="0" xfId="155" applyFont="1" applyBorder="1">
      <alignment vertical="center"/>
    </xf>
    <xf numFmtId="0" fontId="20" fillId="0" borderId="0" xfId="155" applyFont="1" applyBorder="1" applyAlignment="1">
      <alignment horizontal="center" vertical="center"/>
    </xf>
    <xf numFmtId="0" fontId="22" fillId="0" borderId="0" xfId="154" applyFont="1" applyFill="1" applyAlignment="1">
      <alignment horizontal="left" wrapText="1"/>
    </xf>
    <xf numFmtId="0" fontId="22" fillId="0" borderId="0" xfId="154" applyFont="1" applyFill="1" applyAlignment="1">
      <alignment horizontal="left"/>
    </xf>
    <xf numFmtId="0" fontId="22" fillId="0" borderId="0" xfId="154" applyFont="1" applyFill="1" applyAlignment="1">
      <alignment horizontal="center"/>
    </xf>
    <xf numFmtId="0" fontId="22" fillId="0" borderId="0" xfId="154" applyFont="1" applyFill="1" applyBorder="1" applyAlignment="1">
      <alignment horizontal="center"/>
    </xf>
    <xf numFmtId="178" fontId="22" fillId="0" borderId="0" xfId="76" applyNumberFormat="1" applyFont="1" applyFill="1" applyBorder="1" applyAlignment="1">
      <alignment horizontal="center"/>
    </xf>
    <xf numFmtId="0" fontId="23" fillId="0" borderId="0" xfId="154" applyFont="1" applyFill="1" applyBorder="1" applyAlignment="1">
      <alignment horizontal="center"/>
    </xf>
    <xf numFmtId="0" fontId="7" fillId="0" borderId="0" xfId="166" applyFont="1" applyFill="1" applyAlignment="1" applyProtection="1">
      <alignment vertical="center" wrapText="1"/>
    </xf>
    <xf numFmtId="0" fontId="24" fillId="0" borderId="0" xfId="154" applyFont="1" applyFill="1" applyAlignment="1">
      <alignment horizontal="center"/>
    </xf>
    <xf numFmtId="0" fontId="24" fillId="0" borderId="0" xfId="154" applyFont="1" applyFill="1" applyBorder="1" applyAlignment="1">
      <alignment horizontal="center"/>
    </xf>
    <xf numFmtId="178" fontId="24" fillId="0" borderId="0" xfId="76" applyNumberFormat="1" applyFont="1" applyFill="1" applyBorder="1" applyAlignment="1">
      <alignment horizontal="center"/>
    </xf>
    <xf numFmtId="0" fontId="23" fillId="0" borderId="0" xfId="154" applyFont="1" applyFill="1" applyBorder="1" applyAlignment="1">
      <alignment horizontal="left" wrapText="1"/>
    </xf>
    <xf numFmtId="0" fontId="20" fillId="0" borderId="0" xfId="154" applyFont="1" applyFill="1" applyAlignment="1">
      <alignment horizontal="left"/>
    </xf>
    <xf numFmtId="0" fontId="0" fillId="0" borderId="0" xfId="154" applyFont="1" applyFill="1" applyAlignment="1">
      <alignment horizontal="left"/>
    </xf>
    <xf numFmtId="0" fontId="0" fillId="0" borderId="0" xfId="154" applyFont="1" applyFill="1" applyBorder="1" applyAlignment="1">
      <alignment horizontal="left"/>
    </xf>
    <xf numFmtId="178" fontId="0" fillId="0" borderId="0" xfId="76" applyNumberFormat="1" applyFont="1" applyFill="1" applyBorder="1" applyAlignment="1">
      <alignment horizontal="left"/>
    </xf>
    <xf numFmtId="0" fontId="22" fillId="0" borderId="0" xfId="154" applyFont="1" applyFill="1" applyBorder="1" applyAlignment="1">
      <alignment horizontal="left"/>
    </xf>
    <xf numFmtId="0" fontId="22" fillId="0" borderId="0" xfId="154" applyFont="1" applyFill="1" applyBorder="1" applyAlignment="1">
      <alignment horizontal="justify" vertical="justify"/>
    </xf>
    <xf numFmtId="0" fontId="25" fillId="0" borderId="0" xfId="154" applyFont="1" applyFill="1" applyAlignment="1">
      <alignment horizontal="left"/>
    </xf>
    <xf numFmtId="178" fontId="0" fillId="0" borderId="0" xfId="76" applyNumberFormat="1" applyFont="1" applyFill="1" applyBorder="1" applyAlignment="1">
      <alignment horizontal="justify" vertical="justify"/>
    </xf>
    <xf numFmtId="0" fontId="20" fillId="0" borderId="0" xfId="154" applyFont="1" applyFill="1" applyBorder="1" applyAlignment="1">
      <alignment vertical="center" wrapText="1"/>
    </xf>
    <xf numFmtId="0" fontId="20" fillId="0" borderId="1" xfId="166" applyFont="1" applyFill="1" applyBorder="1" applyAlignment="1" applyProtection="1">
      <alignment horizontal="center" vertical="center" wrapText="1"/>
    </xf>
    <xf numFmtId="0" fontId="0" fillId="0" borderId="1" xfId="154" applyFont="1" applyFill="1" applyBorder="1" applyAlignment="1">
      <alignment horizontal="center" vertical="center"/>
    </xf>
    <xf numFmtId="0" fontId="0" fillId="0" borderId="1" xfId="154" applyFont="1" applyFill="1" applyBorder="1" applyAlignment="1">
      <alignment horizontal="left" vertical="center" wrapText="1"/>
    </xf>
    <xf numFmtId="3" fontId="0" fillId="0" borderId="1" xfId="154" applyNumberFormat="1" applyFont="1" applyFill="1" applyBorder="1" applyAlignment="1">
      <alignment horizontal="center" vertical="center"/>
    </xf>
    <xf numFmtId="0" fontId="0" fillId="0" borderId="1" xfId="154" applyFont="1" applyFill="1" applyBorder="1" applyAlignment="1">
      <alignment horizontal="center" vertical="center" wrapText="1"/>
    </xf>
    <xf numFmtId="171" fontId="0" fillId="0" borderId="1" xfId="154" applyNumberFormat="1" applyFont="1" applyFill="1" applyBorder="1" applyAlignment="1">
      <alignment horizontal="center" vertical="center" wrapText="1"/>
    </xf>
    <xf numFmtId="177" fontId="0" fillId="0" borderId="1" xfId="76" applyNumberFormat="1" applyFont="1" applyFill="1" applyBorder="1" applyAlignment="1">
      <alignment horizontal="center" vertical="center"/>
    </xf>
    <xf numFmtId="0" fontId="22" fillId="0" borderId="0" xfId="154" applyFont="1" applyFill="1" applyBorder="1" applyAlignment="1">
      <alignment horizontal="center" vertical="center"/>
    </xf>
    <xf numFmtId="0" fontId="0" fillId="0" borderId="0" xfId="154" applyFont="1" applyFill="1" applyBorder="1" applyAlignment="1">
      <alignment horizontal="center"/>
    </xf>
    <xf numFmtId="0" fontId="0" fillId="0" borderId="0" xfId="154" applyFont="1" applyFill="1" applyBorder="1"/>
    <xf numFmtId="0" fontId="0" fillId="0" borderId="0" xfId="154" applyFont="1" applyFill="1" applyBorder="1" applyAlignment="1">
      <alignment horizontal="center" vertical="center" wrapText="1"/>
    </xf>
    <xf numFmtId="0" fontId="0" fillId="0" borderId="0" xfId="154" applyFont="1" applyFill="1" applyBorder="1" applyAlignment="1">
      <alignment horizontal="center" vertical="center"/>
    </xf>
    <xf numFmtId="178" fontId="0" fillId="0" borderId="0" xfId="76" applyNumberFormat="1" applyFont="1" applyFill="1" applyBorder="1" applyAlignment="1">
      <alignment horizontal="center" vertical="center"/>
    </xf>
    <xf numFmtId="0" fontId="0" fillId="0" borderId="0" xfId="154" applyFont="1" applyFill="1" applyAlignment="1">
      <alignment horizontal="center"/>
    </xf>
    <xf numFmtId="178" fontId="0" fillId="0" borderId="0" xfId="76" applyNumberFormat="1" applyFont="1" applyFill="1" applyBorder="1" applyAlignment="1">
      <alignment horizontal="center"/>
    </xf>
    <xf numFmtId="0" fontId="20" fillId="0" borderId="0" xfId="154" applyFont="1" applyFill="1" applyAlignment="1">
      <alignment horizontal="center" vertical="top" wrapText="1"/>
    </xf>
    <xf numFmtId="0" fontId="26" fillId="0" borderId="0" xfId="154" applyFont="1" applyFill="1" applyAlignment="1">
      <alignment horizontal="left"/>
    </xf>
    <xf numFmtId="0" fontId="0" fillId="0" borderId="0" xfId="154" applyFont="1" applyFill="1" applyAlignment="1">
      <alignment horizontal="right"/>
    </xf>
    <xf numFmtId="0" fontId="0" fillId="0" borderId="0" xfId="154" applyFont="1" applyFill="1" applyBorder="1" applyAlignment="1">
      <alignment horizontal="right"/>
    </xf>
    <xf numFmtId="0" fontId="22" fillId="0" borderId="0" xfId="154" applyFont="1" applyFill="1" applyBorder="1" applyAlignment="1">
      <alignment horizontal="right"/>
    </xf>
    <xf numFmtId="178" fontId="0" fillId="0" borderId="0" xfId="76" applyNumberFormat="1" applyFont="1" applyFill="1" applyBorder="1" applyAlignment="1">
      <alignment horizontal="right"/>
    </xf>
    <xf numFmtId="0" fontId="0" fillId="0" borderId="0" xfId="155" applyFont="1" applyFill="1">
      <alignment vertical="center"/>
    </xf>
    <xf numFmtId="0" fontId="18" fillId="0" borderId="0" xfId="155" applyFill="1" applyAlignment="1">
      <alignment horizontal="left" vertical="center" indent="2"/>
    </xf>
    <xf numFmtId="0" fontId="27" fillId="0" borderId="1" xfId="155" applyFont="1" applyFill="1" applyBorder="1" applyAlignment="1">
      <alignment horizontal="center" vertical="center"/>
    </xf>
    <xf numFmtId="0" fontId="27" fillId="0" borderId="1" xfId="155" applyFont="1" applyFill="1" applyBorder="1" applyAlignment="1">
      <alignment horizontal="center" vertical="center" wrapText="1"/>
    </xf>
    <xf numFmtId="49" fontId="13" fillId="0" borderId="1" xfId="76" applyNumberFormat="1" applyFont="1" applyBorder="1" applyAlignment="1" applyProtection="1">
      <alignment horizontal="center" vertical="center"/>
      <protection hidden="1"/>
    </xf>
    <xf numFmtId="0" fontId="13" fillId="0" borderId="1" xfId="172" applyFont="1" applyBorder="1" applyAlignment="1">
      <alignment horizontal="left" vertical="center" wrapText="1"/>
    </xf>
    <xf numFmtId="0" fontId="13" fillId="0" borderId="1" xfId="172" applyFont="1" applyBorder="1" applyAlignment="1">
      <alignment horizontal="center" vertical="center"/>
    </xf>
    <xf numFmtId="0" fontId="13" fillId="0" borderId="1" xfId="76" applyNumberFormat="1" applyFont="1" applyFill="1" applyBorder="1" applyAlignment="1">
      <alignment horizontal="center" vertical="center"/>
    </xf>
    <xf numFmtId="3" fontId="13" fillId="0" borderId="1" xfId="76" applyNumberFormat="1" applyFont="1" applyFill="1" applyBorder="1" applyAlignment="1">
      <alignment horizontal="center" vertical="center"/>
    </xf>
    <xf numFmtId="49" fontId="14" fillId="0" borderId="1" xfId="76" applyNumberFormat="1" applyFont="1" applyBorder="1" applyAlignment="1" applyProtection="1">
      <alignment horizontal="center" vertical="center"/>
      <protection hidden="1"/>
    </xf>
    <xf numFmtId="0" fontId="14" fillId="0" borderId="1" xfId="172" applyFont="1" applyBorder="1" applyAlignment="1">
      <alignment horizontal="left" vertical="center" wrapText="1"/>
    </xf>
    <xf numFmtId="0" fontId="14" fillId="0" borderId="1" xfId="172" applyFont="1" applyBorder="1" applyAlignment="1">
      <alignment horizontal="center" vertical="center"/>
    </xf>
    <xf numFmtId="0" fontId="14" fillId="0" borderId="1" xfId="76" applyNumberFormat="1" applyFont="1" applyFill="1" applyBorder="1" applyAlignment="1">
      <alignment horizontal="center" vertical="center"/>
    </xf>
    <xf numFmtId="3" fontId="14" fillId="0" borderId="1" xfId="76" applyNumberFormat="1" applyFont="1" applyFill="1" applyBorder="1" applyAlignment="1">
      <alignment horizontal="center" vertical="center"/>
    </xf>
    <xf numFmtId="43" fontId="14" fillId="3" borderId="1" xfId="76" applyFont="1" applyFill="1" applyBorder="1" applyAlignment="1">
      <alignment horizontal="center" vertical="center"/>
    </xf>
    <xf numFmtId="43" fontId="13" fillId="0" borderId="1" xfId="76" applyFont="1" applyFill="1" applyBorder="1" applyAlignment="1">
      <alignment horizontal="center" vertical="center"/>
    </xf>
    <xf numFmtId="186" fontId="13" fillId="0" borderId="1" xfId="76" applyNumberFormat="1" applyFont="1" applyFill="1" applyBorder="1" applyAlignment="1">
      <alignment horizontal="center" vertical="center"/>
    </xf>
    <xf numFmtId="43" fontId="14" fillId="0" borderId="1" xfId="76" applyFont="1" applyFill="1" applyBorder="1" applyAlignment="1">
      <alignment horizontal="center" vertical="center"/>
    </xf>
    <xf numFmtId="49" fontId="14" fillId="3" borderId="1" xfId="76" applyNumberFormat="1" applyFont="1" applyFill="1" applyBorder="1" applyAlignment="1" applyProtection="1">
      <alignment horizontal="center" vertical="center"/>
      <protection hidden="1"/>
    </xf>
    <xf numFmtId="0" fontId="14" fillId="3" borderId="1" xfId="172" applyFont="1" applyFill="1" applyBorder="1" applyAlignment="1">
      <alignment horizontal="left" vertical="center" wrapText="1"/>
    </xf>
    <xf numFmtId="0" fontId="14" fillId="3" borderId="1" xfId="172" applyFont="1" applyFill="1" applyBorder="1" applyAlignment="1">
      <alignment horizontal="center" vertical="center"/>
    </xf>
    <xf numFmtId="0" fontId="14" fillId="3" borderId="1" xfId="76" applyNumberFormat="1" applyFont="1" applyFill="1" applyBorder="1" applyAlignment="1">
      <alignment horizontal="center" vertical="center"/>
    </xf>
    <xf numFmtId="3" fontId="14" fillId="3" borderId="1" xfId="76" applyNumberFormat="1" applyFont="1" applyFill="1" applyBorder="1" applyAlignment="1">
      <alignment horizontal="center" vertical="center"/>
    </xf>
    <xf numFmtId="0" fontId="18" fillId="0" borderId="0" xfId="155" applyFont="1" applyFill="1">
      <alignment vertical="center"/>
    </xf>
    <xf numFmtId="3" fontId="0" fillId="0" borderId="0" xfId="155" applyNumberFormat="1" applyFont="1" applyFill="1">
      <alignment vertical="center"/>
    </xf>
    <xf numFmtId="4" fontId="0" fillId="0" borderId="0" xfId="155" applyNumberFormat="1" applyFont="1" applyFill="1">
      <alignment vertical="center"/>
    </xf>
    <xf numFmtId="178" fontId="13" fillId="0" borderId="1" xfId="76" applyNumberFormat="1" applyFont="1" applyFill="1" applyBorder="1" applyAlignment="1">
      <alignment horizontal="center" vertical="center"/>
    </xf>
    <xf numFmtId="0" fontId="17" fillId="0" borderId="0" xfId="155" applyFont="1" applyFill="1" applyAlignment="1"/>
    <xf numFmtId="0" fontId="21" fillId="0" borderId="0" xfId="155" applyFont="1" applyFill="1" applyAlignment="1">
      <alignment horizontal="center" vertical="center"/>
    </xf>
    <xf numFmtId="0" fontId="18" fillId="0" borderId="0" xfId="155" applyFill="1" applyAlignment="1">
      <alignment horizontal="right" vertical="center"/>
    </xf>
    <xf numFmtId="0" fontId="0" fillId="0" borderId="0" xfId="155" applyFont="1" applyFill="1" applyAlignment="1">
      <alignment horizontal="left"/>
    </xf>
    <xf numFmtId="0" fontId="17" fillId="0" borderId="0" xfId="155" applyFont="1" applyFill="1" applyBorder="1" applyAlignment="1"/>
    <xf numFmtId="0" fontId="0" fillId="0" borderId="0" xfId="155" applyFont="1" applyFill="1" applyBorder="1" applyAlignment="1">
      <alignment horizontal="left"/>
    </xf>
    <xf numFmtId="0" fontId="0" fillId="0" borderId="0" xfId="155" applyFont="1" applyFill="1" applyBorder="1">
      <alignment vertical="center"/>
    </xf>
    <xf numFmtId="0" fontId="20" fillId="0" borderId="0" xfId="155" applyFont="1" applyFill="1" applyBorder="1" applyAlignment="1">
      <alignment horizontal="center" vertical="center"/>
    </xf>
    <xf numFmtId="0" fontId="17" fillId="0" borderId="0" xfId="155" applyFont="1" applyFill="1" applyBorder="1" applyAlignment="1">
      <alignment horizontal="center"/>
    </xf>
    <xf numFmtId="0" fontId="0" fillId="0" borderId="0" xfId="155" applyFont="1">
      <alignment vertical="center"/>
    </xf>
    <xf numFmtId="0" fontId="18" fillId="0" borderId="0" xfId="155" applyAlignment="1">
      <alignment horizontal="center" vertical="center"/>
    </xf>
    <xf numFmtId="0" fontId="17" fillId="0" borderId="0" xfId="155" applyFont="1" applyAlignment="1">
      <alignment horizontal="center" vertical="center"/>
    </xf>
    <xf numFmtId="0" fontId="20" fillId="0" borderId="0" xfId="161" applyFont="1" applyAlignment="1" applyProtection="1">
      <alignment horizontal="left" vertical="center"/>
    </xf>
    <xf numFmtId="0" fontId="21" fillId="0" borderId="0" xfId="155" applyFont="1">
      <alignment vertical="center"/>
    </xf>
    <xf numFmtId="0" fontId="20" fillId="0" borderId="0" xfId="155" applyFont="1">
      <alignment vertical="center"/>
    </xf>
    <xf numFmtId="0" fontId="14" fillId="0" borderId="1" xfId="155" applyFont="1" applyBorder="1" applyAlignment="1">
      <alignment horizontal="center" vertical="center"/>
    </xf>
    <xf numFmtId="0" fontId="28" fillId="0" borderId="5" xfId="0" applyFont="1" applyBorder="1" applyAlignment="1">
      <alignment horizontal="center" vertical="center" wrapText="1"/>
    </xf>
    <xf numFmtId="49" fontId="13" fillId="0" borderId="6" xfId="76" applyNumberFormat="1" applyFont="1" applyBorder="1" applyAlignment="1" applyProtection="1">
      <alignment horizontal="center" vertical="center"/>
      <protection hidden="1"/>
    </xf>
    <xf numFmtId="0" fontId="13" fillId="0" borderId="6" xfId="172" applyFont="1" applyBorder="1" applyAlignment="1">
      <alignment horizontal="left" vertical="center"/>
    </xf>
    <xf numFmtId="0" fontId="13" fillId="0" borderId="6" xfId="172" applyFont="1" applyBorder="1" applyAlignment="1">
      <alignment horizontal="center" vertical="center"/>
    </xf>
    <xf numFmtId="0" fontId="13" fillId="0" borderId="6" xfId="76" applyNumberFormat="1" applyFont="1" applyFill="1" applyBorder="1" applyAlignment="1">
      <alignment horizontal="center" vertical="center"/>
    </xf>
    <xf numFmtId="3" fontId="13" fillId="0" borderId="6" xfId="76" applyNumberFormat="1" applyFont="1" applyFill="1" applyBorder="1" applyAlignment="1">
      <alignment horizontal="center" vertical="center"/>
    </xf>
    <xf numFmtId="49" fontId="13" fillId="0" borderId="5" xfId="76" applyNumberFormat="1" applyFont="1" applyBorder="1" applyAlignment="1" applyProtection="1">
      <alignment horizontal="center" vertical="center"/>
      <protection hidden="1"/>
    </xf>
    <xf numFmtId="0" fontId="13" fillId="0" borderId="5" xfId="172" applyFont="1" applyBorder="1" applyAlignment="1">
      <alignment horizontal="left" vertical="center"/>
    </xf>
    <xf numFmtId="0" fontId="13" fillId="0" borderId="5" xfId="172" applyFont="1" applyBorder="1" applyAlignment="1">
      <alignment horizontal="center" vertical="center"/>
    </xf>
    <xf numFmtId="0" fontId="13" fillId="0" borderId="5" xfId="76" applyNumberFormat="1" applyFont="1" applyFill="1" applyBorder="1" applyAlignment="1">
      <alignment horizontal="center" vertical="center"/>
    </xf>
    <xf numFmtId="3" fontId="13" fillId="0" borderId="5" xfId="76" applyNumberFormat="1" applyFont="1" applyFill="1" applyBorder="1" applyAlignment="1">
      <alignment horizontal="center" vertical="center"/>
    </xf>
    <xf numFmtId="0" fontId="13" fillId="0" borderId="5" xfId="172" applyFont="1" applyBorder="1" applyAlignment="1">
      <alignment horizontal="left" vertical="center" wrapText="1"/>
    </xf>
    <xf numFmtId="49" fontId="14" fillId="0" borderId="5" xfId="76" applyNumberFormat="1" applyFont="1" applyBorder="1" applyAlignment="1" applyProtection="1">
      <alignment horizontal="center" vertical="center"/>
      <protection hidden="1"/>
    </xf>
    <xf numFmtId="0" fontId="14" fillId="0" borderId="5" xfId="172" applyFont="1" applyBorder="1" applyAlignment="1">
      <alignment horizontal="left" vertical="center"/>
    </xf>
    <xf numFmtId="0" fontId="14" fillId="0" borderId="5" xfId="172" applyFont="1" applyBorder="1" applyAlignment="1">
      <alignment horizontal="center" vertical="center"/>
    </xf>
    <xf numFmtId="0" fontId="14" fillId="0" borderId="5" xfId="76" applyNumberFormat="1" applyFont="1" applyFill="1" applyBorder="1" applyAlignment="1">
      <alignment horizontal="center" vertical="center"/>
    </xf>
    <xf numFmtId="3" fontId="14" fillId="0" borderId="5" xfId="76" applyNumberFormat="1" applyFont="1" applyFill="1" applyBorder="1" applyAlignment="1">
      <alignment horizontal="center" vertical="center"/>
    </xf>
    <xf numFmtId="43" fontId="14" fillId="3" borderId="5" xfId="76" applyFont="1" applyFill="1" applyBorder="1" applyAlignment="1">
      <alignment horizontal="center" vertical="center"/>
    </xf>
    <xf numFmtId="43" fontId="13" fillId="0" borderId="5" xfId="76" applyFont="1" applyFill="1" applyBorder="1" applyAlignment="1">
      <alignment horizontal="center" vertical="center"/>
    </xf>
    <xf numFmtId="186" fontId="13" fillId="0" borderId="5" xfId="76" applyNumberFormat="1" applyFont="1" applyFill="1" applyBorder="1" applyAlignment="1">
      <alignment horizontal="center" vertical="center"/>
    </xf>
    <xf numFmtId="43" fontId="14" fillId="0" borderId="5" xfId="76" applyFont="1" applyFill="1" applyBorder="1" applyAlignment="1">
      <alignment horizontal="center" vertical="center"/>
    </xf>
    <xf numFmtId="0" fontId="18" fillId="0" borderId="0" xfId="155" applyFont="1" applyAlignment="1">
      <alignment horizontal="center" vertical="center"/>
    </xf>
    <xf numFmtId="0" fontId="14" fillId="0" borderId="1" xfId="155" applyFont="1" applyFill="1" applyBorder="1" applyAlignment="1">
      <alignment horizontal="center" vertical="center"/>
    </xf>
    <xf numFmtId="0" fontId="13" fillId="0" borderId="6" xfId="76" applyNumberFormat="1" applyFont="1" applyBorder="1" applyAlignment="1">
      <alignment horizontal="center" vertical="center"/>
    </xf>
    <xf numFmtId="0" fontId="13" fillId="0" borderId="5" xfId="76" applyNumberFormat="1" applyFont="1" applyBorder="1" applyAlignment="1">
      <alignment horizontal="center" vertical="center"/>
    </xf>
    <xf numFmtId="0" fontId="13" fillId="0" borderId="5" xfId="76" applyNumberFormat="1" applyFont="1" applyFill="1" applyBorder="1" applyAlignment="1">
      <alignment horizontal="center" vertical="center" wrapText="1"/>
    </xf>
    <xf numFmtId="0" fontId="29" fillId="0" borderId="0" xfId="155" applyFont="1">
      <alignment vertical="center"/>
    </xf>
    <xf numFmtId="0" fontId="14" fillId="0" borderId="5" xfId="76" applyNumberFormat="1" applyFont="1" applyBorder="1" applyAlignment="1">
      <alignment horizontal="center" vertical="center"/>
    </xf>
    <xf numFmtId="3" fontId="0" fillId="0" borderId="0" xfId="155" applyNumberFormat="1" applyFont="1">
      <alignment vertical="center"/>
    </xf>
    <xf numFmtId="4" fontId="0" fillId="0" borderId="0" xfId="155" applyNumberFormat="1" applyFont="1">
      <alignment vertical="center"/>
    </xf>
    <xf numFmtId="0" fontId="29" fillId="3" borderId="0" xfId="155" applyFont="1" applyFill="1">
      <alignment vertical="center"/>
    </xf>
    <xf numFmtId="0" fontId="18" fillId="0" borderId="0" xfId="155" applyFont="1">
      <alignment vertical="center"/>
    </xf>
    <xf numFmtId="0" fontId="18" fillId="0" borderId="0" xfId="155" applyFont="1" applyAlignment="1">
      <alignment vertical="center" wrapText="1"/>
    </xf>
    <xf numFmtId="49" fontId="14" fillId="3" borderId="5" xfId="76" applyNumberFormat="1" applyFont="1" applyFill="1" applyBorder="1" applyAlignment="1" applyProtection="1">
      <alignment horizontal="center" vertical="center"/>
      <protection hidden="1"/>
    </xf>
    <xf numFmtId="0" fontId="14" fillId="3" borderId="5" xfId="172" applyFont="1" applyFill="1" applyBorder="1" applyAlignment="1">
      <alignment horizontal="left" vertical="center"/>
    </xf>
    <xf numFmtId="0" fontId="14" fillId="3" borderId="5" xfId="172" applyFont="1" applyFill="1" applyBorder="1" applyAlignment="1">
      <alignment horizontal="center" vertical="center"/>
    </xf>
    <xf numFmtId="0" fontId="14" fillId="3" borderId="5" xfId="76" applyNumberFormat="1" applyFont="1" applyFill="1" applyBorder="1" applyAlignment="1">
      <alignment horizontal="center" vertical="center"/>
    </xf>
    <xf numFmtId="3" fontId="14" fillId="3" borderId="5" xfId="76" applyNumberFormat="1" applyFont="1" applyFill="1" applyBorder="1" applyAlignment="1">
      <alignment horizontal="center" vertical="center"/>
    </xf>
    <xf numFmtId="178" fontId="13" fillId="0" borderId="5" xfId="76" applyNumberFormat="1" applyFont="1" applyFill="1" applyBorder="1" applyAlignment="1">
      <alignment horizontal="center" vertical="center"/>
    </xf>
    <xf numFmtId="0" fontId="14" fillId="0" borderId="5" xfId="172" applyFont="1" applyBorder="1" applyAlignment="1">
      <alignment horizontal="left" vertical="center" wrapText="1"/>
    </xf>
    <xf numFmtId="49" fontId="13" fillId="0" borderId="7" xfId="76" applyNumberFormat="1" applyFont="1" applyBorder="1" applyAlignment="1" applyProtection="1">
      <alignment horizontal="center" vertical="center"/>
      <protection hidden="1"/>
    </xf>
    <xf numFmtId="0" fontId="13" fillId="0" borderId="7" xfId="172" applyFont="1" applyBorder="1" applyAlignment="1">
      <alignment horizontal="left" vertical="center" wrapText="1"/>
    </xf>
    <xf numFmtId="0" fontId="13" fillId="0" borderId="7" xfId="172" applyFont="1" applyBorder="1" applyAlignment="1">
      <alignment horizontal="center" vertical="center"/>
    </xf>
    <xf numFmtId="0" fontId="13" fillId="0" borderId="7" xfId="76" applyNumberFormat="1" applyFont="1" applyFill="1" applyBorder="1" applyAlignment="1">
      <alignment horizontal="center" vertical="center"/>
    </xf>
    <xf numFmtId="3" fontId="13" fillId="0" borderId="7" xfId="76" applyNumberFormat="1" applyFont="1" applyFill="1" applyBorder="1" applyAlignment="1">
      <alignment horizontal="center" vertical="center"/>
    </xf>
    <xf numFmtId="0" fontId="13" fillId="3" borderId="5" xfId="76" applyNumberFormat="1" applyFont="1" applyFill="1" applyBorder="1" applyAlignment="1">
      <alignment horizontal="center" vertical="center" wrapText="1"/>
    </xf>
    <xf numFmtId="0" fontId="13" fillId="0" borderId="7" xfId="76" applyNumberFormat="1" applyFont="1" applyBorder="1" applyAlignment="1">
      <alignment horizontal="center" vertical="center"/>
    </xf>
    <xf numFmtId="205" fontId="13" fillId="0" borderId="0" xfId="99" applyNumberFormat="1" applyFont="1" applyFill="1" applyAlignment="1">
      <alignment vertical="center"/>
    </xf>
    <xf numFmtId="205" fontId="13" fillId="0" borderId="0" xfId="99" applyNumberFormat="1" applyFont="1" applyFill="1" applyAlignment="1">
      <alignment vertical="top"/>
    </xf>
    <xf numFmtId="0" fontId="14" fillId="0" borderId="0" xfId="154" applyFont="1" applyAlignment="1">
      <alignment horizontal="center" vertical="center"/>
    </xf>
    <xf numFmtId="0" fontId="13" fillId="0" borderId="0" xfId="154" applyFont="1" applyAlignment="1">
      <alignment horizontal="center" vertical="center"/>
    </xf>
    <xf numFmtId="0" fontId="30" fillId="0" borderId="0" xfId="154" applyFont="1" applyFill="1" applyAlignment="1">
      <alignment horizontal="center" vertical="center"/>
    </xf>
    <xf numFmtId="0" fontId="13" fillId="0" borderId="0" xfId="154" applyFont="1" applyFill="1" applyAlignment="1">
      <alignment vertical="center"/>
    </xf>
    <xf numFmtId="0" fontId="13" fillId="0" borderId="0" xfId="154" applyFont="1" applyFill="1" applyAlignment="1">
      <alignment horizontal="left" vertical="center"/>
    </xf>
    <xf numFmtId="0" fontId="13" fillId="0" borderId="0" xfId="154" applyFont="1" applyFill="1" applyAlignment="1">
      <alignment horizontal="center" vertical="center"/>
    </xf>
    <xf numFmtId="205" fontId="13" fillId="0" borderId="0" xfId="154" applyNumberFormat="1" applyFont="1" applyFill="1" applyAlignment="1">
      <alignment horizontal="center" vertical="center"/>
    </xf>
    <xf numFmtId="193" fontId="13" fillId="0" borderId="0" xfId="99" applyNumberFormat="1" applyFont="1" applyFill="1" applyAlignment="1">
      <alignment vertical="center"/>
    </xf>
    <xf numFmtId="205" fontId="13" fillId="0" borderId="0" xfId="99" applyNumberFormat="1" applyFont="1" applyFill="1" applyAlignment="1">
      <alignment vertical="center" wrapText="1"/>
    </xf>
    <xf numFmtId="41" fontId="13" fillId="0" borderId="0" xfId="99" applyNumberFormat="1" applyFont="1" applyFill="1" applyAlignment="1">
      <alignment vertical="center"/>
    </xf>
    <xf numFmtId="0" fontId="20" fillId="0" borderId="0" xfId="154" applyFont="1" applyAlignment="1">
      <alignment horizontal="center" vertical="center"/>
    </xf>
    <xf numFmtId="205" fontId="13" fillId="0" borderId="0" xfId="99" applyNumberFormat="1" applyFont="1" applyFill="1" applyAlignment="1">
      <alignment horizontal="left" vertical="center"/>
    </xf>
    <xf numFmtId="205" fontId="13" fillId="0" borderId="0" xfId="99" applyNumberFormat="1" applyFont="1" applyFill="1" applyAlignment="1">
      <alignment horizontal="left" vertical="top"/>
    </xf>
    <xf numFmtId="0" fontId="20" fillId="0" borderId="0" xfId="154" applyFont="1" applyAlignment="1">
      <alignment horizontal="left" vertical="center"/>
    </xf>
    <xf numFmtId="0" fontId="20" fillId="0" borderId="0" xfId="154" applyFont="1" applyAlignment="1">
      <alignment vertical="center"/>
    </xf>
    <xf numFmtId="0" fontId="0" fillId="0" borderId="0" xfId="154" applyFont="1" applyAlignment="1">
      <alignment horizontal="left" vertical="center"/>
    </xf>
    <xf numFmtId="0" fontId="0" fillId="0" borderId="0" xfId="154" applyFont="1" applyAlignment="1">
      <alignment vertical="center"/>
    </xf>
    <xf numFmtId="0" fontId="4" fillId="0" borderId="0" xfId="154"/>
    <xf numFmtId="0" fontId="4" fillId="0" borderId="0" xfId="154" applyAlignment="1">
      <alignment horizontal="center"/>
    </xf>
    <xf numFmtId="0" fontId="0" fillId="0" borderId="0" xfId="154" applyFont="1" applyAlignment="1">
      <alignment horizontal="center" vertical="center"/>
    </xf>
    <xf numFmtId="3" fontId="14" fillId="0" borderId="1" xfId="154" applyNumberFormat="1" applyFont="1" applyFill="1" applyBorder="1" applyAlignment="1">
      <alignment horizontal="center" vertical="center"/>
    </xf>
    <xf numFmtId="0" fontId="14" fillId="0" borderId="1" xfId="146" applyFont="1" applyFill="1" applyBorder="1" applyAlignment="1" applyProtection="1">
      <alignment horizontal="center" vertical="center" wrapText="1"/>
    </xf>
    <xf numFmtId="0" fontId="14" fillId="0" borderId="1" xfId="154" applyFont="1" applyFill="1" applyBorder="1" applyAlignment="1">
      <alignment horizontal="center" vertical="center" wrapText="1"/>
    </xf>
    <xf numFmtId="193" fontId="14" fillId="0" borderId="1" xfId="146" applyNumberFormat="1" applyFont="1" applyFill="1" applyBorder="1" applyAlignment="1" applyProtection="1">
      <alignment horizontal="center" vertical="center" wrapText="1"/>
    </xf>
    <xf numFmtId="0" fontId="0" fillId="0" borderId="0" xfId="0" applyAlignment="1">
      <alignment horizontal="left" vertical="center"/>
    </xf>
    <xf numFmtId="0" fontId="0" fillId="0" borderId="1" xfId="0" applyBorder="1" applyAlignment="1">
      <alignment horizontal="center" vertical="center" wrapText="1"/>
    </xf>
    <xf numFmtId="0" fontId="0" fillId="0" borderId="1" xfId="0" applyBorder="1" applyAlignment="1">
      <alignment horizontal="left" vertical="center" wrapText="1" shrinkToFit="1"/>
    </xf>
    <xf numFmtId="41" fontId="13" fillId="0" borderId="0" xfId="99" applyNumberFormat="1" applyFont="1" applyFill="1" applyAlignment="1">
      <alignment vertical="top"/>
    </xf>
    <xf numFmtId="0" fontId="30" fillId="0" borderId="0" xfId="154" applyFont="1" applyFill="1" applyAlignment="1">
      <alignment horizontal="center" vertical="top"/>
    </xf>
    <xf numFmtId="3" fontId="14" fillId="0" borderId="1" xfId="154" applyNumberFormat="1" applyFont="1" applyFill="1" applyBorder="1" applyAlignment="1">
      <alignment horizontal="center" vertical="center" wrapText="1"/>
    </xf>
    <xf numFmtId="1" fontId="33" fillId="0" borderId="1" xfId="0" applyNumberFormat="1" applyFont="1" applyBorder="1" applyAlignment="1">
      <alignment horizontal="center" vertical="center" wrapText="1"/>
    </xf>
    <xf numFmtId="0" fontId="0" fillId="0" borderId="1" xfId="0" applyBorder="1">
      <alignment horizontal="center" vertical="center"/>
    </xf>
    <xf numFmtId="0" fontId="13" fillId="0" borderId="1" xfId="0" applyFont="1" applyBorder="1" applyAlignment="1">
      <alignment horizontal="left" vertical="center" wrapText="1"/>
    </xf>
    <xf numFmtId="0" fontId="13" fillId="0" borderId="1" xfId="0" applyFont="1" applyBorder="1">
      <alignment horizontal="center" vertical="center"/>
    </xf>
    <xf numFmtId="0" fontId="14" fillId="0" borderId="0" xfId="154" applyFont="1" applyAlignment="1">
      <alignment horizontal="left" vertical="center"/>
    </xf>
    <xf numFmtId="0" fontId="14" fillId="0" borderId="0" xfId="154" applyFont="1" applyAlignment="1">
      <alignment horizontal="left" vertical="center" wrapText="1"/>
    </xf>
    <xf numFmtId="49" fontId="14" fillId="4" borderId="0" xfId="174" applyNumberFormat="1" applyFont="1" applyFill="1" applyAlignment="1">
      <alignment horizontal="center" wrapText="1"/>
    </xf>
    <xf numFmtId="193" fontId="14" fillId="0" borderId="0" xfId="154" applyNumberFormat="1" applyFont="1" applyAlignment="1">
      <alignment horizontal="center" vertical="center"/>
    </xf>
    <xf numFmtId="0" fontId="13" fillId="0" borderId="0" xfId="154" applyFont="1" applyAlignment="1">
      <alignment horizontal="left" vertical="center"/>
    </xf>
    <xf numFmtId="0" fontId="13" fillId="0" borderId="0" xfId="154" applyFont="1" applyAlignment="1">
      <alignment horizontal="left" vertical="center" wrapText="1"/>
    </xf>
    <xf numFmtId="193" fontId="13" fillId="0" borderId="0" xfId="154" applyNumberFormat="1" applyFont="1" applyAlignment="1">
      <alignment horizontal="center" vertical="center"/>
    </xf>
    <xf numFmtId="0" fontId="30" fillId="0" borderId="0" xfId="154" applyFont="1" applyFill="1" applyAlignment="1">
      <alignment horizontal="left" vertical="center"/>
    </xf>
    <xf numFmtId="0" fontId="13" fillId="0" borderId="1" xfId="0" applyFont="1" applyBorder="1" applyAlignment="1">
      <alignment vertical="center" wrapText="1"/>
    </xf>
    <xf numFmtId="0" fontId="13" fillId="0" borderId="2" xfId="0" applyFont="1" applyBorder="1" applyAlignment="1">
      <alignment vertical="center" wrapText="1"/>
    </xf>
    <xf numFmtId="0" fontId="14" fillId="0" borderId="0" xfId="154" applyFont="1" applyAlignment="1">
      <alignment vertical="center"/>
    </xf>
    <xf numFmtId="41" fontId="14" fillId="0" borderId="0" xfId="154" applyNumberFormat="1" applyFont="1" applyAlignment="1">
      <alignment horizontal="center" vertical="center"/>
    </xf>
    <xf numFmtId="0" fontId="14" fillId="0" borderId="0" xfId="154" applyFont="1" applyAlignment="1">
      <alignment horizontal="center" vertical="center" wrapText="1"/>
    </xf>
    <xf numFmtId="0" fontId="13" fillId="0" borderId="0" xfId="154" applyFont="1" applyAlignment="1">
      <alignment horizontal="center" vertical="center" wrapText="1"/>
    </xf>
    <xf numFmtId="41" fontId="13" fillId="0" borderId="0" xfId="154" applyNumberFormat="1" applyFont="1" applyAlignment="1">
      <alignment horizontal="center" vertical="center"/>
    </xf>
    <xf numFmtId="0" fontId="13" fillId="0" borderId="0" xfId="154" applyFont="1" applyFill="1" applyAlignment="1">
      <alignment horizontal="justify" vertical="justify"/>
    </xf>
    <xf numFmtId="205" fontId="13" fillId="0" borderId="0" xfId="154" applyNumberFormat="1" applyFont="1" applyFill="1" applyAlignment="1">
      <alignment horizontal="justify" vertical="justify"/>
    </xf>
    <xf numFmtId="193" fontId="13" fillId="0" borderId="0" xfId="99" applyNumberFormat="1" applyFont="1" applyFill="1" applyAlignment="1">
      <alignment horizontal="justify" vertical="justify"/>
    </xf>
    <xf numFmtId="205" fontId="13" fillId="0" borderId="0" xfId="99" applyNumberFormat="1" applyFont="1" applyFill="1" applyBorder="1" applyAlignment="1">
      <alignment vertical="center"/>
    </xf>
    <xf numFmtId="205" fontId="13" fillId="0" borderId="0" xfId="99" applyNumberFormat="1" applyFont="1" applyFill="1" applyAlignment="1">
      <alignment horizontal="justify" vertical="justify"/>
    </xf>
    <xf numFmtId="205" fontId="13" fillId="0" borderId="0" xfId="99" applyNumberFormat="1" applyFont="1" applyFill="1" applyAlignment="1">
      <alignment horizontal="justify" vertical="justify" wrapText="1"/>
    </xf>
    <xf numFmtId="0" fontId="13" fillId="0" borderId="0" xfId="154" applyFont="1"/>
    <xf numFmtId="0" fontId="20" fillId="0" borderId="0" xfId="154" applyFont="1" applyAlignment="1">
      <alignment horizontal="center"/>
    </xf>
    <xf numFmtId="0" fontId="0" fillId="0" borderId="0" xfId="154" applyFont="1"/>
    <xf numFmtId="0" fontId="20" fillId="0" borderId="0" xfId="154" applyFont="1"/>
    <xf numFmtId="0" fontId="28" fillId="0" borderId="0" xfId="154" applyFont="1" applyAlignment="1">
      <alignment horizontal="center"/>
    </xf>
    <xf numFmtId="0" fontId="28" fillId="0" borderId="0" xfId="154" applyFont="1"/>
    <xf numFmtId="0" fontId="14" fillId="0" borderId="0" xfId="154" applyNumberFormat="1" applyFont="1" applyFill="1" applyAlignment="1" applyProtection="1">
      <alignment vertical="center" wrapText="1"/>
      <protection hidden="1"/>
    </xf>
    <xf numFmtId="0" fontId="14" fillId="4" borderId="0" xfId="174" applyFont="1" applyFill="1" applyBorder="1" applyAlignment="1">
      <alignment horizontal="center" vertical="center" wrapText="1"/>
    </xf>
    <xf numFmtId="0" fontId="14" fillId="4" borderId="0" xfId="174" applyFont="1" applyFill="1" applyBorder="1" applyAlignment="1">
      <alignment vertical="center" wrapText="1"/>
    </xf>
    <xf numFmtId="0" fontId="14" fillId="4" borderId="0" xfId="174" applyFont="1" applyFill="1" applyBorder="1" applyAlignment="1">
      <alignment horizontal="center"/>
    </xf>
    <xf numFmtId="0" fontId="14" fillId="4" borderId="0" xfId="174" applyFont="1" applyFill="1" applyBorder="1" applyAlignment="1"/>
    <xf numFmtId="0" fontId="13" fillId="0" borderId="0" xfId="130" applyFont="1" applyAlignment="1" applyProtection="1">
      <alignment horizontal="centerContinuous"/>
    </xf>
    <xf numFmtId="0" fontId="20" fillId="0" borderId="12" xfId="154" applyFont="1" applyBorder="1" applyAlignment="1">
      <alignment horizontal="center"/>
    </xf>
    <xf numFmtId="0" fontId="20" fillId="0" borderId="5" xfId="154" applyFont="1" applyBorder="1" applyAlignment="1">
      <alignment horizontal="center"/>
    </xf>
    <xf numFmtId="0" fontId="20" fillId="0" borderId="5" xfId="154" applyFont="1" applyBorder="1"/>
    <xf numFmtId="0" fontId="0" fillId="0" borderId="5" xfId="154" applyFont="1" applyBorder="1" applyAlignment="1">
      <alignment horizontal="center"/>
    </xf>
    <xf numFmtId="178" fontId="20" fillId="0" borderId="5" xfId="154" applyNumberFormat="1" applyFont="1" applyBorder="1"/>
    <xf numFmtId="0" fontId="0" fillId="0" borderId="5" xfId="154" applyFont="1" applyBorder="1"/>
    <xf numFmtId="178" fontId="0" fillId="0" borderId="5" xfId="154" applyNumberFormat="1" applyFont="1" applyBorder="1"/>
    <xf numFmtId="0" fontId="34" fillId="0" borderId="5" xfId="154" applyFont="1" applyBorder="1" applyAlignment="1"/>
    <xf numFmtId="178" fontId="20" fillId="0" borderId="5" xfId="99" applyNumberFormat="1" applyFont="1" applyBorder="1" applyAlignment="1"/>
    <xf numFmtId="0" fontId="0" fillId="0" borderId="13" xfId="154" applyFont="1" applyBorder="1" applyAlignment="1">
      <alignment horizontal="center"/>
    </xf>
    <xf numFmtId="0" fontId="0" fillId="0" borderId="13" xfId="154" applyFont="1" applyBorder="1"/>
    <xf numFmtId="0" fontId="34" fillId="0" borderId="13" xfId="154" applyFont="1" applyBorder="1" applyAlignment="1"/>
    <xf numFmtId="3" fontId="20" fillId="0" borderId="1" xfId="99" applyNumberFormat="1" applyFont="1" applyBorder="1" applyAlignment="1">
      <alignment horizontal="right" vertical="center"/>
    </xf>
    <xf numFmtId="178" fontId="20" fillId="0" borderId="1" xfId="99" applyNumberFormat="1" applyFont="1" applyBorder="1" applyAlignment="1">
      <alignment horizontal="right" vertical="center"/>
    </xf>
    <xf numFmtId="178" fontId="34" fillId="0" borderId="1" xfId="154" applyNumberFormat="1" applyFont="1" applyBorder="1" applyAlignment="1">
      <alignment vertical="center"/>
    </xf>
    <xf numFmtId="0" fontId="13" fillId="0" borderId="0" xfId="154" applyFont="1" applyAlignment="1">
      <alignment horizontal="center"/>
    </xf>
    <xf numFmtId="0" fontId="37" fillId="0" borderId="0" xfId="154" applyFont="1" applyAlignment="1" applyProtection="1"/>
    <xf numFmtId="0" fontId="36" fillId="0" borderId="0" xfId="130" applyFont="1" applyAlignment="1" applyProtection="1">
      <alignment horizontal="centerContinuous"/>
      <protection hidden="1"/>
    </xf>
    <xf numFmtId="0" fontId="36" fillId="0" borderId="0" xfId="130" applyFont="1" applyFill="1" applyAlignment="1" applyProtection="1">
      <alignment horizontal="centerContinuous"/>
      <protection hidden="1"/>
    </xf>
    <xf numFmtId="41" fontId="14" fillId="4" borderId="0" xfId="174" applyNumberFormat="1" applyFont="1" applyFill="1" applyAlignment="1">
      <alignment vertical="center" wrapText="1"/>
    </xf>
    <xf numFmtId="0" fontId="14" fillId="4" borderId="0" xfId="174" applyFont="1" applyFill="1" applyAlignment="1">
      <alignment vertical="center" wrapText="1"/>
    </xf>
    <xf numFmtId="41" fontId="14" fillId="4" borderId="0" xfId="174" applyNumberFormat="1" applyFont="1" applyFill="1" applyAlignment="1"/>
    <xf numFmtId="0" fontId="14" fillId="4" borderId="0" xfId="174" applyFont="1" applyFill="1" applyAlignment="1"/>
    <xf numFmtId="0" fontId="13" fillId="0" borderId="0" xfId="130" applyFont="1" applyAlignment="1" applyProtection="1">
      <alignment horizontal="centerContinuous"/>
      <protection hidden="1"/>
    </xf>
    <xf numFmtId="0" fontId="13" fillId="0" borderId="0" xfId="130" applyFont="1" applyFill="1" applyAlignment="1" applyProtection="1">
      <alignment horizontal="centerContinuous"/>
      <protection hidden="1"/>
    </xf>
    <xf numFmtId="0" fontId="4" fillId="0" borderId="0" xfId="154" applyFill="1"/>
    <xf numFmtId="0" fontId="14" fillId="0" borderId="0" xfId="154" applyFont="1" applyFill="1" applyAlignment="1">
      <alignment vertical="center"/>
    </xf>
    <xf numFmtId="0" fontId="24" fillId="0" borderId="0" xfId="154" applyFont="1" applyFill="1" applyAlignment="1">
      <alignment vertical="center"/>
    </xf>
    <xf numFmtId="0" fontId="38" fillId="0" borderId="0" xfId="154" applyFont="1" applyFill="1" applyAlignment="1">
      <alignment vertical="center"/>
    </xf>
    <xf numFmtId="0" fontId="27" fillId="0" borderId="0" xfId="154" applyFont="1" applyFill="1" applyAlignment="1">
      <alignment vertical="center"/>
    </xf>
    <xf numFmtId="0" fontId="13" fillId="0" borderId="0" xfId="154" applyFont="1" applyFill="1"/>
    <xf numFmtId="0" fontId="39" fillId="0" borderId="0" xfId="154" applyFont="1" applyFill="1" applyAlignment="1">
      <alignment vertical="center" wrapText="1"/>
    </xf>
    <xf numFmtId="178" fontId="13" fillId="0" borderId="0" xfId="99" applyNumberFormat="1" applyFont="1" applyFill="1" applyAlignment="1">
      <alignment vertical="center"/>
    </xf>
    <xf numFmtId="0" fontId="14" fillId="0" borderId="0" xfId="146" applyFont="1" applyFill="1" applyBorder="1" applyAlignment="1" applyProtection="1">
      <alignment horizontal="center" vertical="center"/>
    </xf>
    <xf numFmtId="0" fontId="14" fillId="0" borderId="0" xfId="174" applyFont="1" applyFill="1" applyBorder="1" applyAlignment="1">
      <alignment horizontal="center" vertical="center" wrapText="1"/>
    </xf>
    <xf numFmtId="0" fontId="14" fillId="0" borderId="0" xfId="174" applyFont="1" applyFill="1" applyBorder="1" applyAlignment="1">
      <alignment horizontal="center"/>
    </xf>
    <xf numFmtId="0" fontId="20" fillId="3" borderId="1" xfId="0" applyFont="1" applyFill="1" applyBorder="1" applyAlignment="1">
      <alignment horizontal="left" vertical="center" shrinkToFit="1"/>
    </xf>
    <xf numFmtId="0" fontId="20" fillId="3" borderId="1" xfId="0" applyFont="1" applyFill="1" applyBorder="1">
      <alignment horizontal="center" vertical="center"/>
    </xf>
    <xf numFmtId="3" fontId="14" fillId="0" borderId="1" xfId="99" applyNumberFormat="1" applyFont="1" applyFill="1" applyBorder="1" applyAlignment="1">
      <alignment horizontal="center" vertical="center"/>
    </xf>
    <xf numFmtId="0" fontId="13" fillId="0" borderId="1" xfId="154" applyFont="1" applyFill="1" applyBorder="1" applyAlignment="1">
      <alignment horizontal="center" vertical="center"/>
    </xf>
    <xf numFmtId="0" fontId="0" fillId="0" borderId="1" xfId="0" applyBorder="1" applyAlignment="1">
      <alignment horizontal="left" vertical="center" shrinkToFit="1"/>
    </xf>
    <xf numFmtId="3" fontId="13" fillId="0" borderId="1" xfId="99" applyNumberFormat="1" applyFont="1" applyFill="1" applyBorder="1" applyAlignment="1">
      <alignment horizontal="center" vertical="center"/>
    </xf>
    <xf numFmtId="0" fontId="14" fillId="0" borderId="1" xfId="154" applyFont="1" applyFill="1" applyBorder="1" applyAlignment="1">
      <alignment horizontal="center" vertical="center"/>
    </xf>
    <xf numFmtId="0" fontId="29" fillId="0" borderId="1" xfId="0" applyFont="1" applyBorder="1" applyAlignment="1">
      <alignment horizontal="left" vertical="center" shrinkToFit="1"/>
    </xf>
    <xf numFmtId="0" fontId="29" fillId="0" borderId="1" xfId="0" applyFont="1" applyBorder="1">
      <alignment horizontal="center" vertical="center"/>
    </xf>
    <xf numFmtId="1" fontId="0" fillId="0" borderId="1" xfId="0" applyNumberFormat="1" applyBorder="1">
      <alignment horizontal="center" vertical="center"/>
    </xf>
    <xf numFmtId="0" fontId="26" fillId="3" borderId="1" xfId="0" applyFont="1" applyFill="1" applyBorder="1" applyAlignment="1">
      <alignment horizontal="left" vertical="center" shrinkToFit="1"/>
    </xf>
    <xf numFmtId="0" fontId="26" fillId="3" borderId="1" xfId="0" applyFont="1" applyFill="1" applyBorder="1">
      <alignment horizontal="center" vertical="center"/>
    </xf>
    <xf numFmtId="1" fontId="26" fillId="3" borderId="1" xfId="0" applyNumberFormat="1" applyFont="1" applyFill="1" applyBorder="1">
      <alignment horizontal="center" vertical="center"/>
    </xf>
    <xf numFmtId="0" fontId="13" fillId="0" borderId="1" xfId="154" applyFont="1" applyFill="1" applyBorder="1" applyAlignment="1">
      <alignment vertical="center" wrapText="1"/>
    </xf>
    <xf numFmtId="0" fontId="13" fillId="0" borderId="1" xfId="154" applyFont="1" applyFill="1" applyBorder="1" applyAlignment="1">
      <alignment horizontal="center" vertical="center" wrapText="1"/>
    </xf>
    <xf numFmtId="41" fontId="4" fillId="0" borderId="0" xfId="154" applyNumberFormat="1" applyFill="1"/>
    <xf numFmtId="41" fontId="14" fillId="0" borderId="0" xfId="174" applyNumberFormat="1" applyFont="1" applyFill="1" applyAlignment="1">
      <alignment vertical="center" wrapText="1"/>
    </xf>
    <xf numFmtId="0" fontId="14" fillId="0" borderId="0" xfId="174" applyFont="1" applyFill="1" applyAlignment="1">
      <alignment vertical="center" wrapText="1"/>
    </xf>
    <xf numFmtId="41" fontId="14" fillId="0" borderId="0" xfId="174" applyNumberFormat="1" applyFont="1" applyFill="1" applyAlignment="1"/>
    <xf numFmtId="0" fontId="14" fillId="0" borderId="0" xfId="174" applyFont="1" applyFill="1" applyAlignment="1"/>
    <xf numFmtId="178" fontId="14" fillId="0" borderId="1" xfId="99" applyNumberFormat="1" applyFont="1" applyFill="1" applyBorder="1" applyAlignment="1" applyProtection="1">
      <alignment horizontal="center" vertical="center" wrapText="1"/>
    </xf>
    <xf numFmtId="3" fontId="14" fillId="0" borderId="0" xfId="154" applyNumberFormat="1" applyFont="1" applyFill="1" applyBorder="1" applyAlignment="1">
      <alignment horizontal="center" vertical="center" wrapText="1"/>
    </xf>
    <xf numFmtId="41" fontId="14" fillId="0" borderId="0" xfId="154" applyNumberFormat="1" applyFont="1" applyFill="1" applyBorder="1" applyAlignment="1">
      <alignment horizontal="center" vertical="center" wrapText="1"/>
    </xf>
    <xf numFmtId="41" fontId="13" fillId="0" borderId="1" xfId="99" applyNumberFormat="1" applyFont="1" applyFill="1" applyBorder="1" applyAlignment="1">
      <alignment horizontal="center" vertical="center"/>
    </xf>
    <xf numFmtId="178" fontId="13" fillId="0" borderId="1" xfId="99" applyNumberFormat="1" applyFont="1" applyFill="1" applyBorder="1" applyAlignment="1">
      <alignment vertical="center"/>
    </xf>
    <xf numFmtId="41" fontId="13" fillId="0" borderId="1" xfId="99" applyNumberFormat="1" applyFont="1" applyFill="1" applyBorder="1" applyAlignment="1">
      <alignment vertical="center" wrapText="1"/>
    </xf>
    <xf numFmtId="41" fontId="24" fillId="0" borderId="0" xfId="99" applyNumberFormat="1" applyFont="1" applyFill="1" applyBorder="1" applyAlignment="1">
      <alignment horizontal="center" vertical="center"/>
    </xf>
    <xf numFmtId="0" fontId="40" fillId="0" borderId="0" xfId="154" applyFont="1" applyFill="1" applyAlignment="1">
      <alignment horizontal="center" vertical="center"/>
    </xf>
    <xf numFmtId="41" fontId="14" fillId="0" borderId="1" xfId="99" applyNumberFormat="1" applyFont="1" applyFill="1" applyBorder="1" applyAlignment="1">
      <alignment horizontal="center" vertical="center"/>
    </xf>
    <xf numFmtId="178" fontId="14" fillId="0" borderId="1" xfId="99" applyNumberFormat="1" applyFont="1" applyFill="1" applyBorder="1" applyAlignment="1">
      <alignment vertical="center"/>
    </xf>
    <xf numFmtId="0" fontId="20" fillId="0" borderId="1" xfId="0" applyFont="1" applyBorder="1">
      <alignment horizontal="center" vertical="center"/>
    </xf>
    <xf numFmtId="41" fontId="27" fillId="0" borderId="0" xfId="99" applyNumberFormat="1" applyFont="1" applyFill="1" applyBorder="1" applyAlignment="1">
      <alignment horizontal="center" vertical="center"/>
    </xf>
    <xf numFmtId="0" fontId="33" fillId="0" borderId="1" xfId="0" applyFont="1" applyBorder="1">
      <alignment horizontal="center" vertical="center"/>
    </xf>
    <xf numFmtId="1" fontId="33" fillId="0" borderId="1" xfId="0" applyNumberFormat="1" applyFont="1" applyBorder="1">
      <alignment horizontal="center" vertical="center"/>
    </xf>
    <xf numFmtId="4" fontId="13" fillId="0" borderId="1" xfId="99" applyNumberFormat="1" applyFont="1" applyFill="1" applyBorder="1" applyAlignment="1">
      <alignment horizontal="center" vertical="center"/>
    </xf>
    <xf numFmtId="0" fontId="13" fillId="0" borderId="8" xfId="154" applyFont="1" applyFill="1" applyBorder="1" applyAlignment="1">
      <alignment horizontal="center" vertical="center"/>
    </xf>
    <xf numFmtId="0" fontId="0" fillId="0" borderId="8" xfId="0" applyBorder="1">
      <alignment horizontal="center" vertical="center"/>
    </xf>
    <xf numFmtId="3" fontId="13" fillId="0" borderId="8" xfId="99" applyNumberFormat="1" applyFont="1" applyFill="1" applyBorder="1" applyAlignment="1">
      <alignment horizontal="center" vertical="center"/>
    </xf>
    <xf numFmtId="0" fontId="14" fillId="0" borderId="0" xfId="154" applyFont="1" applyFill="1" applyAlignment="1">
      <alignment horizontal="center" vertical="center"/>
    </xf>
    <xf numFmtId="0" fontId="14" fillId="0" borderId="0" xfId="154" applyFont="1" applyFill="1" applyAlignment="1"/>
    <xf numFmtId="41" fontId="13" fillId="0" borderId="0" xfId="154" applyNumberFormat="1" applyFont="1" applyFill="1"/>
    <xf numFmtId="0" fontId="14" fillId="0" borderId="0" xfId="154" applyFont="1" applyFill="1" applyBorder="1" applyAlignment="1">
      <alignment vertical="center"/>
    </xf>
    <xf numFmtId="0" fontId="41" fillId="0" borderId="0" xfId="154" applyFont="1" applyFill="1" applyAlignment="1">
      <alignment vertical="center" wrapText="1"/>
    </xf>
    <xf numFmtId="41" fontId="13" fillId="0" borderId="2" xfId="99" applyNumberFormat="1" applyFont="1" applyFill="1" applyBorder="1" applyAlignment="1">
      <alignment vertical="center" wrapText="1"/>
    </xf>
    <xf numFmtId="186" fontId="13" fillId="0" borderId="1" xfId="1" applyNumberFormat="1" applyFont="1" applyFill="1" applyBorder="1" applyAlignment="1">
      <alignment horizontal="center" vertical="center" wrapText="1"/>
    </xf>
    <xf numFmtId="186" fontId="13" fillId="0" borderId="1" xfId="99" applyNumberFormat="1" applyFont="1" applyFill="1" applyBorder="1" applyAlignment="1">
      <alignment horizontal="center" vertical="center"/>
    </xf>
    <xf numFmtId="186" fontId="13" fillId="0" borderId="1" xfId="154" applyNumberFormat="1" applyFont="1" applyFill="1" applyBorder="1" applyAlignment="1">
      <alignment horizontal="center" vertical="center" wrapText="1"/>
    </xf>
    <xf numFmtId="193" fontId="13" fillId="0" borderId="1" xfId="99" applyNumberFormat="1" applyFont="1" applyFill="1" applyBorder="1" applyAlignment="1">
      <alignment horizontal="center" vertical="center"/>
    </xf>
    <xf numFmtId="178" fontId="13" fillId="0" borderId="1" xfId="1" applyNumberFormat="1" applyFont="1" applyFill="1" applyBorder="1" applyAlignment="1">
      <alignment horizontal="center" vertical="center"/>
    </xf>
    <xf numFmtId="178" fontId="14" fillId="0" borderId="1" xfId="99" applyNumberFormat="1" applyFont="1" applyFill="1" applyBorder="1" applyAlignment="1">
      <alignment horizontal="center" vertical="center"/>
    </xf>
    <xf numFmtId="41" fontId="13" fillId="0" borderId="8" xfId="99" applyNumberFormat="1" applyFont="1" applyFill="1" applyBorder="1" applyAlignment="1">
      <alignment vertical="center"/>
    </xf>
    <xf numFmtId="41" fontId="13" fillId="0" borderId="1" xfId="99" applyNumberFormat="1" applyFont="1" applyFill="1" applyBorder="1" applyAlignment="1">
      <alignment horizontal="center" vertical="center" wrapText="1"/>
    </xf>
    <xf numFmtId="1" fontId="20" fillId="3" borderId="1" xfId="0" applyNumberFormat="1" applyFont="1" applyFill="1" applyBorder="1">
      <alignment horizontal="center" vertical="center"/>
    </xf>
    <xf numFmtId="171" fontId="33" fillId="0" borderId="1" xfId="0" applyNumberFormat="1" applyFont="1" applyBorder="1">
      <alignment horizontal="center" vertical="center"/>
    </xf>
    <xf numFmtId="171" fontId="0" fillId="0" borderId="1" xfId="0" applyNumberFormat="1" applyBorder="1">
      <alignment horizontal="center" vertical="center"/>
    </xf>
    <xf numFmtId="202" fontId="0" fillId="0" borderId="1" xfId="0" applyNumberFormat="1" applyBorder="1">
      <alignment horizontal="center" vertical="center"/>
    </xf>
    <xf numFmtId="0" fontId="20" fillId="0" borderId="0" xfId="154" applyFont="1" applyFill="1" applyAlignment="1">
      <alignment vertical="center"/>
    </xf>
    <xf numFmtId="0" fontId="42" fillId="0" borderId="0" xfId="154" applyFont="1" applyFill="1" applyAlignment="1">
      <alignment vertical="center" wrapText="1"/>
    </xf>
    <xf numFmtId="0" fontId="20" fillId="0" borderId="0" xfId="154" applyFont="1" applyFill="1" applyBorder="1" applyAlignment="1">
      <alignment vertical="center"/>
    </xf>
    <xf numFmtId="0" fontId="20" fillId="0" borderId="0" xfId="154" applyFont="1" applyFill="1" applyAlignment="1"/>
    <xf numFmtId="0" fontId="42" fillId="0" borderId="0" xfId="154" applyFont="1" applyFill="1" applyAlignment="1">
      <alignment horizontal="center" vertical="center" wrapText="1"/>
    </xf>
    <xf numFmtId="0" fontId="18" fillId="0" borderId="0" xfId="154" applyFont="1" applyFill="1" applyAlignment="1">
      <alignment horizontal="center"/>
    </xf>
    <xf numFmtId="0" fontId="18" fillId="0" borderId="0" xfId="154" applyFont="1" applyFill="1"/>
    <xf numFmtId="41" fontId="18" fillId="0" borderId="0" xfId="154" applyNumberFormat="1" applyFont="1" applyFill="1"/>
    <xf numFmtId="0" fontId="5" fillId="0" borderId="12" xfId="156" applyFont="1" applyBorder="1" applyAlignment="1">
      <alignment horizontal="center" vertical="center" wrapText="1"/>
    </xf>
    <xf numFmtId="178" fontId="3" fillId="0" borderId="12" xfId="156" applyNumberFormat="1" applyFont="1" applyBorder="1" applyAlignment="1">
      <alignment horizontal="center" vertical="center" wrapText="1"/>
    </xf>
    <xf numFmtId="1" fontId="13" fillId="0" borderId="1" xfId="102" applyNumberFormat="1" applyFont="1" applyBorder="1" applyAlignment="1">
      <alignment horizontal="center" vertical="center"/>
    </xf>
    <xf numFmtId="0" fontId="36" fillId="0" borderId="0" xfId="158" applyFont="1" applyAlignment="1">
      <alignment horizontal="center" vertical="center"/>
    </xf>
    <xf numFmtId="193" fontId="36" fillId="0" borderId="0" xfId="158" applyNumberFormat="1" applyFont="1" applyAlignment="1">
      <alignment horizontal="center" vertical="center"/>
    </xf>
    <xf numFmtId="193" fontId="44" fillId="0" borderId="0" xfId="158" applyNumberFormat="1" applyFont="1" applyAlignment="1">
      <alignment horizontal="center" vertical="center"/>
    </xf>
    <xf numFmtId="0" fontId="3" fillId="0" borderId="12" xfId="156" applyFont="1" applyBorder="1" applyAlignment="1">
      <alignment horizontal="center" vertical="center" wrapText="1"/>
    </xf>
    <xf numFmtId="0" fontId="16" fillId="2" borderId="1" xfId="156" applyFont="1" applyFill="1" applyBorder="1" applyAlignment="1">
      <alignment horizontal="center" vertical="center" wrapText="1"/>
    </xf>
    <xf numFmtId="14" fontId="16" fillId="2" borderId="1" xfId="156" applyNumberFormat="1" applyFont="1" applyFill="1" applyBorder="1" applyAlignment="1">
      <alignment horizontal="center" vertical="center" wrapText="1"/>
    </xf>
    <xf numFmtId="0" fontId="16" fillId="0" borderId="1" xfId="156" applyFont="1" applyFill="1" applyBorder="1" applyAlignment="1">
      <alignment vertical="center" wrapText="1"/>
    </xf>
    <xf numFmtId="14" fontId="16" fillId="0" borderId="1" xfId="156" applyNumberFormat="1" applyFont="1" applyFill="1" applyBorder="1" applyAlignment="1">
      <alignment horizontal="center" vertical="center" wrapText="1"/>
    </xf>
    <xf numFmtId="0" fontId="44" fillId="0" borderId="0" xfId="158" applyFont="1" applyAlignment="1">
      <alignment horizontal="center" vertical="center"/>
    </xf>
    <xf numFmtId="0" fontId="45" fillId="0" borderId="0" xfId="158" applyFont="1"/>
    <xf numFmtId="0" fontId="46" fillId="0" borderId="0" xfId="158" applyFont="1" applyAlignment="1">
      <alignment horizontal="center" vertical="center"/>
    </xf>
    <xf numFmtId="0" fontId="46" fillId="0" borderId="0" xfId="158" applyFont="1"/>
    <xf numFmtId="0" fontId="46" fillId="0" borderId="0" xfId="158" applyFont="1" applyAlignment="1">
      <alignment horizontal="center"/>
    </xf>
    <xf numFmtId="0" fontId="46" fillId="0" borderId="0" xfId="158" applyFont="1" applyAlignment="1">
      <alignment wrapText="1"/>
    </xf>
    <xf numFmtId="0" fontId="14" fillId="4" borderId="0" xfId="175" applyFont="1" applyFill="1" applyBorder="1" applyAlignment="1">
      <alignment horizontal="center"/>
    </xf>
    <xf numFmtId="0" fontId="14" fillId="4" borderId="0" xfId="175" applyFont="1" applyFill="1" applyBorder="1" applyAlignment="1">
      <alignment horizontal="center" wrapText="1"/>
    </xf>
    <xf numFmtId="0" fontId="13" fillId="0" borderId="0" xfId="158" applyFont="1"/>
    <xf numFmtId="0" fontId="14" fillId="0" borderId="1" xfId="158" applyFont="1" applyFill="1" applyBorder="1" applyAlignment="1">
      <alignment horizontal="center" vertical="center"/>
    </xf>
    <xf numFmtId="0" fontId="14" fillId="0" borderId="1" xfId="158" applyFont="1" applyFill="1" applyBorder="1" applyAlignment="1">
      <alignment horizontal="center" vertical="center" wrapText="1"/>
    </xf>
    <xf numFmtId="0" fontId="13" fillId="0" borderId="1" xfId="158" applyFont="1" applyBorder="1" applyAlignment="1">
      <alignment horizontal="center" vertical="center"/>
    </xf>
    <xf numFmtId="0" fontId="13" fillId="0" borderId="1" xfId="158" applyFont="1" applyBorder="1" applyAlignment="1">
      <alignment vertical="center" wrapText="1"/>
    </xf>
    <xf numFmtId="0" fontId="13" fillId="0" borderId="1" xfId="158" applyNumberFormat="1" applyFont="1" applyBorder="1" applyAlignment="1">
      <alignment horizontal="center" vertical="center"/>
    </xf>
    <xf numFmtId="202" fontId="13" fillId="0" borderId="1" xfId="158" applyNumberFormat="1" applyFont="1" applyBorder="1" applyAlignment="1">
      <alignment horizontal="center" vertical="center"/>
    </xf>
    <xf numFmtId="178" fontId="13" fillId="0" borderId="1" xfId="1" applyNumberFormat="1" applyFont="1" applyBorder="1" applyAlignment="1">
      <alignment horizontal="center" vertical="center"/>
    </xf>
    <xf numFmtId="0" fontId="13" fillId="0" borderId="1" xfId="158" applyNumberFormat="1" applyFont="1" applyFill="1" applyBorder="1" applyAlignment="1">
      <alignment vertical="center"/>
    </xf>
    <xf numFmtId="0" fontId="13" fillId="0" borderId="1" xfId="158" applyNumberFormat="1" applyFont="1" applyBorder="1" applyAlignment="1">
      <alignment vertical="center"/>
    </xf>
    <xf numFmtId="43" fontId="13" fillId="0" borderId="1" xfId="1" applyNumberFormat="1" applyFont="1" applyBorder="1" applyAlignment="1">
      <alignment horizontal="center" vertical="center"/>
    </xf>
    <xf numFmtId="0" fontId="13" fillId="0" borderId="1" xfId="158" applyFont="1" applyBorder="1" applyAlignment="1">
      <alignment horizontal="left" vertical="center" wrapText="1"/>
    </xf>
    <xf numFmtId="0" fontId="15" fillId="0" borderId="1" xfId="158" applyNumberFormat="1" applyFont="1" applyBorder="1" applyAlignment="1">
      <alignment horizontal="center" vertical="center"/>
    </xf>
    <xf numFmtId="4" fontId="13" fillId="0" borderId="1" xfId="158" applyNumberFormat="1" applyFont="1" applyBorder="1" applyAlignment="1">
      <alignment horizontal="center" vertical="center"/>
    </xf>
    <xf numFmtId="3" fontId="13" fillId="0" borderId="1" xfId="158" applyNumberFormat="1" applyFont="1" applyBorder="1" applyAlignment="1">
      <alignment horizontal="center" vertical="center"/>
    </xf>
    <xf numFmtId="3" fontId="46" fillId="0" borderId="0" xfId="158" applyNumberFormat="1" applyFont="1" applyAlignment="1">
      <alignment horizontal="center"/>
    </xf>
    <xf numFmtId="0" fontId="36" fillId="0" borderId="0" xfId="158" applyFont="1" applyAlignment="1">
      <alignment horizontal="left" vertical="center" wrapText="1"/>
    </xf>
    <xf numFmtId="0" fontId="36" fillId="0" borderId="0" xfId="158" applyFont="1" applyFill="1" applyAlignment="1">
      <alignment horizontal="center" vertical="center"/>
    </xf>
    <xf numFmtId="0" fontId="44" fillId="0" borderId="0" xfId="0" applyFont="1">
      <alignment horizontal="center" vertical="center"/>
    </xf>
    <xf numFmtId="49" fontId="36" fillId="0" borderId="0" xfId="175" applyNumberFormat="1" applyFont="1" applyFill="1" applyAlignment="1">
      <alignment horizontal="center" wrapText="1"/>
    </xf>
    <xf numFmtId="0" fontId="44" fillId="0" borderId="0" xfId="158" applyFont="1" applyAlignment="1">
      <alignment horizontal="left" vertical="center" wrapText="1"/>
    </xf>
    <xf numFmtId="0" fontId="47" fillId="0" borderId="0" xfId="158" applyFont="1" applyAlignment="1">
      <alignment horizontal="center"/>
    </xf>
    <xf numFmtId="49" fontId="14" fillId="0" borderId="1" xfId="158" applyNumberFormat="1" applyFont="1" applyFill="1" applyBorder="1" applyAlignment="1">
      <alignment horizontal="center" vertical="center"/>
    </xf>
    <xf numFmtId="14" fontId="14" fillId="0" borderId="1" xfId="158" applyNumberFormat="1" applyFont="1" applyFill="1" applyBorder="1" applyAlignment="1">
      <alignment horizontal="center" vertical="center"/>
    </xf>
    <xf numFmtId="4" fontId="13" fillId="0" borderId="1" xfId="158" applyNumberFormat="1" applyFont="1" applyBorder="1" applyAlignment="1">
      <alignment vertical="center"/>
    </xf>
    <xf numFmtId="0" fontId="16" fillId="2" borderId="1" xfId="158" applyFont="1" applyFill="1" applyBorder="1" applyAlignment="1">
      <alignment horizontal="center" vertical="center" wrapText="1"/>
    </xf>
    <xf numFmtId="14" fontId="16" fillId="2" borderId="1" xfId="158" applyNumberFormat="1" applyFont="1" applyFill="1" applyBorder="1" applyAlignment="1">
      <alignment horizontal="center" vertical="center" wrapText="1"/>
    </xf>
    <xf numFmtId="0" fontId="13" fillId="0" borderId="1" xfId="100" applyNumberFormat="1" applyFont="1" applyBorder="1" applyAlignment="1">
      <alignment horizontal="center" vertical="center"/>
    </xf>
    <xf numFmtId="0" fontId="13" fillId="0" borderId="1" xfId="158" applyFont="1" applyFill="1" applyBorder="1" applyAlignment="1">
      <alignment vertical="center"/>
    </xf>
    <xf numFmtId="43" fontId="13" fillId="0" borderId="1" xfId="100" applyNumberFormat="1" applyFont="1" applyBorder="1" applyAlignment="1">
      <alignment vertical="center"/>
    </xf>
    <xf numFmtId="4" fontId="14" fillId="0" borderId="1" xfId="158" applyNumberFormat="1" applyFont="1" applyBorder="1" applyAlignment="1">
      <alignment vertical="center"/>
    </xf>
    <xf numFmtId="0" fontId="14" fillId="0" borderId="1" xfId="158" applyFont="1" applyFill="1" applyBorder="1" applyAlignment="1">
      <alignment vertical="center"/>
    </xf>
    <xf numFmtId="2" fontId="13" fillId="0" borderId="1" xfId="100" applyNumberFormat="1" applyFont="1" applyBorder="1" applyAlignment="1">
      <alignment horizontal="center" vertical="center"/>
    </xf>
    <xf numFmtId="1" fontId="13" fillId="0" borderId="1" xfId="100" applyNumberFormat="1" applyFont="1" applyBorder="1" applyAlignment="1">
      <alignment horizontal="center" vertical="center"/>
    </xf>
    <xf numFmtId="0" fontId="13" fillId="0" borderId="1" xfId="158" applyFont="1" applyFill="1" applyBorder="1" applyAlignment="1">
      <alignment horizontal="center" vertical="center"/>
    </xf>
    <xf numFmtId="43" fontId="13" fillId="0" borderId="1" xfId="100" applyNumberFormat="1" applyFont="1" applyBorder="1" applyAlignment="1">
      <alignment horizontal="center" vertical="center"/>
    </xf>
    <xf numFmtId="3" fontId="13" fillId="0" borderId="1" xfId="158" applyNumberFormat="1" applyFont="1" applyBorder="1" applyAlignment="1">
      <alignment vertical="center"/>
    </xf>
    <xf numFmtId="3" fontId="46" fillId="0" borderId="0" xfId="158" applyNumberFormat="1" applyFont="1"/>
    <xf numFmtId="0" fontId="36" fillId="0" borderId="0" xfId="158" applyFont="1" applyAlignment="1">
      <alignment vertical="center"/>
    </xf>
    <xf numFmtId="41" fontId="36" fillId="0" borderId="0" xfId="158" applyNumberFormat="1" applyFont="1" applyAlignment="1">
      <alignment horizontal="center" vertical="center"/>
    </xf>
    <xf numFmtId="0" fontId="44" fillId="0" borderId="0" xfId="158" applyFont="1" applyAlignment="1">
      <alignment vertical="center"/>
    </xf>
    <xf numFmtId="178" fontId="13" fillId="0" borderId="1" xfId="100" applyNumberFormat="1" applyFont="1" applyBorder="1" applyAlignment="1">
      <alignment vertical="center"/>
    </xf>
    <xf numFmtId="0" fontId="13" fillId="0" borderId="1" xfId="158" applyFont="1" applyBorder="1"/>
    <xf numFmtId="0" fontId="14" fillId="0" borderId="1" xfId="158" applyFont="1" applyBorder="1"/>
    <xf numFmtId="178" fontId="15" fillId="0" borderId="1" xfId="100" applyNumberFormat="1" applyFont="1" applyBorder="1" applyAlignment="1">
      <alignment vertical="center"/>
    </xf>
    <xf numFmtId="178" fontId="14" fillId="0" borderId="1" xfId="100" applyNumberFormat="1" applyFont="1" applyBorder="1" applyAlignment="1">
      <alignment vertical="center"/>
    </xf>
    <xf numFmtId="0" fontId="13" fillId="0" borderId="1" xfId="158" applyFont="1" applyBorder="1" applyAlignment="1">
      <alignment horizontal="center" wrapText="1"/>
    </xf>
    <xf numFmtId="178" fontId="13" fillId="0" borderId="1" xfId="100" applyNumberFormat="1" applyFont="1" applyBorder="1" applyAlignment="1">
      <alignment horizontal="center" vertical="center"/>
    </xf>
    <xf numFmtId="0" fontId="13" fillId="0" borderId="1" xfId="158" applyFont="1" applyBorder="1" applyAlignment="1">
      <alignment horizontal="center" vertical="center" wrapText="1"/>
    </xf>
    <xf numFmtId="178" fontId="14" fillId="0" borderId="1" xfId="158" applyNumberFormat="1" applyFont="1" applyBorder="1" applyAlignment="1">
      <alignment vertical="center"/>
    </xf>
    <xf numFmtId="0" fontId="47" fillId="0" borderId="0" xfId="158" applyFont="1"/>
    <xf numFmtId="0" fontId="14" fillId="0" borderId="0" xfId="158" applyFont="1" applyAlignment="1">
      <alignment horizontal="left" vertical="center" wrapText="1"/>
    </xf>
    <xf numFmtId="49" fontId="14" fillId="4" borderId="0" xfId="175" applyNumberFormat="1" applyFont="1" applyFill="1" applyAlignment="1">
      <alignment horizontal="center" wrapText="1"/>
    </xf>
    <xf numFmtId="49" fontId="14" fillId="4" borderId="0" xfId="175" applyNumberFormat="1" applyFont="1" applyFill="1" applyAlignment="1">
      <alignment wrapText="1"/>
    </xf>
    <xf numFmtId="0" fontId="13" fillId="0" borderId="0" xfId="158" applyFont="1" applyAlignment="1">
      <alignment horizontal="left" vertical="center" wrapText="1"/>
    </xf>
    <xf numFmtId="0" fontId="14" fillId="0" borderId="0" xfId="158" applyFont="1" applyAlignment="1">
      <alignment vertical="center"/>
    </xf>
    <xf numFmtId="41" fontId="14" fillId="0" borderId="0" xfId="158" applyNumberFormat="1" applyFont="1" applyAlignment="1">
      <alignment horizontal="center" vertical="center"/>
    </xf>
    <xf numFmtId="41" fontId="13" fillId="0" borderId="0" xfId="158" applyNumberFormat="1" applyFont="1" applyAlignment="1">
      <alignment horizontal="center" vertical="center"/>
    </xf>
    <xf numFmtId="0" fontId="48" fillId="0" borderId="0" xfId="144" applyFont="1"/>
    <xf numFmtId="0" fontId="48" fillId="0" borderId="0" xfId="144" applyFont="1" applyFill="1"/>
    <xf numFmtId="0" fontId="49" fillId="0" borderId="0" xfId="144" applyFill="1"/>
    <xf numFmtId="0" fontId="50" fillId="0" borderId="0" xfId="144" applyFont="1" applyFill="1"/>
    <xf numFmtId="0" fontId="49" fillId="0" borderId="0" xfId="144" applyBorder="1"/>
    <xf numFmtId="0" fontId="36" fillId="0" borderId="0" xfId="144" applyFont="1" applyAlignment="1">
      <alignment horizontal="center" vertical="center" wrapText="1"/>
    </xf>
    <xf numFmtId="0" fontId="28" fillId="0" borderId="0" xfId="144" applyFont="1" applyAlignment="1">
      <alignment horizontal="center" vertical="center" wrapText="1"/>
    </xf>
    <xf numFmtId="0" fontId="51" fillId="0" borderId="0" xfId="144" applyFont="1"/>
    <xf numFmtId="0" fontId="28" fillId="0" borderId="0" xfId="144" applyFont="1" applyAlignment="1">
      <alignment vertical="center" wrapText="1"/>
    </xf>
    <xf numFmtId="14" fontId="28" fillId="0" borderId="0" xfId="144" applyNumberFormat="1" applyFont="1" applyAlignment="1">
      <alignment horizontal="center" vertical="center" wrapText="1"/>
    </xf>
    <xf numFmtId="185" fontId="28" fillId="0" borderId="0" xfId="144" applyNumberFormat="1" applyFont="1" applyAlignment="1">
      <alignment horizontal="center" vertical="center" wrapText="1"/>
    </xf>
    <xf numFmtId="0" fontId="13" fillId="0" borderId="0" xfId="144" applyFont="1" applyAlignment="1">
      <alignment horizontal="center" vertical="center" wrapText="1"/>
    </xf>
    <xf numFmtId="0" fontId="52" fillId="0" borderId="0" xfId="144" applyFont="1" applyBorder="1" applyAlignment="1">
      <alignment horizontal="center" vertical="center"/>
    </xf>
    <xf numFmtId="0" fontId="49" fillId="0" borderId="0" xfId="144"/>
    <xf numFmtId="0" fontId="53" fillId="0" borderId="0" xfId="144" applyFont="1"/>
    <xf numFmtId="0" fontId="53" fillId="0" borderId="0" xfId="144" applyFont="1" applyFill="1"/>
    <xf numFmtId="0" fontId="54" fillId="0" borderId="0" xfId="144" applyFont="1" applyFill="1"/>
    <xf numFmtId="0" fontId="14" fillId="0" borderId="1" xfId="144" applyFont="1" applyFill="1" applyBorder="1" applyAlignment="1">
      <alignment horizontal="center" vertical="center" wrapText="1"/>
    </xf>
    <xf numFmtId="0" fontId="13" fillId="0" borderId="1" xfId="144" applyFont="1" applyFill="1" applyBorder="1" applyAlignment="1">
      <alignment horizontal="center" vertical="center" wrapText="1"/>
    </xf>
    <xf numFmtId="0" fontId="15" fillId="0" borderId="0" xfId="0" applyFont="1" applyFill="1" applyAlignment="1">
      <alignment horizontal="left" vertical="center" shrinkToFit="1"/>
    </xf>
    <xf numFmtId="0" fontId="55" fillId="0" borderId="1" xfId="144" applyFont="1" applyFill="1" applyBorder="1" applyAlignment="1">
      <alignment horizontal="center" vertical="center" wrapText="1"/>
    </xf>
    <xf numFmtId="0" fontId="55" fillId="0" borderId="1" xfId="0" applyFont="1" applyBorder="1" applyAlignment="1" applyProtection="1">
      <alignment horizontal="left" vertical="center" wrapText="1"/>
    </xf>
    <xf numFmtId="0" fontId="55" fillId="0" borderId="1" xfId="144" applyFont="1" applyFill="1" applyBorder="1" applyAlignment="1">
      <alignment horizontal="center" vertical="center"/>
    </xf>
    <xf numFmtId="0" fontId="55" fillId="0" borderId="1" xfId="144" applyNumberFormat="1" applyFont="1" applyFill="1" applyBorder="1" applyAlignment="1">
      <alignment horizontal="center" vertical="center"/>
    </xf>
    <xf numFmtId="0" fontId="55" fillId="0" borderId="1" xfId="0" applyFont="1" applyFill="1" applyBorder="1" applyAlignment="1">
      <alignment horizontal="center" vertical="center" wrapText="1"/>
    </xf>
    <xf numFmtId="0" fontId="0" fillId="0" borderId="0" xfId="144" applyFont="1" applyAlignment="1">
      <alignment horizontal="center" vertical="center" wrapText="1"/>
    </xf>
    <xf numFmtId="0" fontId="56" fillId="0" borderId="0" xfId="6" applyFont="1" applyFill="1" applyAlignment="1">
      <alignment horizontal="center" vertical="center"/>
    </xf>
    <xf numFmtId="0" fontId="0" fillId="3" borderId="0" xfId="144" applyFont="1" applyFill="1" applyAlignment="1">
      <alignment horizontal="center" vertical="center" wrapText="1"/>
    </xf>
    <xf numFmtId="0" fontId="0" fillId="0" borderId="0" xfId="144" applyFont="1" applyFill="1" applyAlignment="1">
      <alignment horizontal="center" vertical="center" wrapText="1"/>
    </xf>
    <xf numFmtId="14" fontId="14" fillId="0" borderId="1" xfId="144" applyNumberFormat="1" applyFont="1" applyFill="1" applyBorder="1" applyAlignment="1">
      <alignment horizontal="center" vertical="center" wrapText="1"/>
    </xf>
    <xf numFmtId="0" fontId="50" fillId="0" borderId="0" xfId="144" applyFont="1" applyFill="1" applyBorder="1" applyAlignment="1">
      <alignment horizontal="center" vertical="center" wrapText="1"/>
    </xf>
    <xf numFmtId="0" fontId="14" fillId="0" borderId="0" xfId="144" applyFont="1" applyFill="1" applyAlignment="1">
      <alignment horizontal="center" vertical="center" wrapText="1"/>
    </xf>
    <xf numFmtId="185" fontId="14" fillId="0" borderId="1" xfId="144" applyNumberFormat="1" applyFont="1" applyFill="1" applyBorder="1" applyAlignment="1">
      <alignment horizontal="center" vertical="center" wrapText="1"/>
    </xf>
    <xf numFmtId="0" fontId="13" fillId="0" borderId="0" xfId="144" applyFont="1" applyFill="1" applyAlignment="1">
      <alignment horizontal="center" vertical="center" wrapText="1"/>
    </xf>
    <xf numFmtId="0" fontId="13" fillId="0" borderId="0" xfId="144" applyFont="1" applyFill="1" applyBorder="1" applyAlignment="1">
      <alignment horizontal="center" vertical="center" wrapText="1"/>
    </xf>
    <xf numFmtId="14" fontId="55" fillId="0" borderId="1" xfId="144" applyNumberFormat="1" applyFont="1" applyFill="1" applyBorder="1" applyAlignment="1">
      <alignment horizontal="center" vertical="center" wrapText="1"/>
    </xf>
    <xf numFmtId="14" fontId="55" fillId="0" borderId="1" xfId="0" applyNumberFormat="1" applyFont="1" applyFill="1" applyBorder="1" applyAlignment="1">
      <alignment horizontal="center" vertical="center"/>
    </xf>
    <xf numFmtId="1" fontId="55" fillId="0" borderId="1" xfId="144" applyNumberFormat="1" applyFont="1" applyFill="1" applyBorder="1" applyAlignment="1">
      <alignment horizontal="right" vertical="center" wrapText="1" shrinkToFit="1"/>
    </xf>
    <xf numFmtId="0" fontId="13" fillId="0" borderId="0" xfId="0" applyFont="1">
      <alignment horizontal="center" vertical="center"/>
    </xf>
    <xf numFmtId="1" fontId="55" fillId="0" borderId="1" xfId="144" applyNumberFormat="1" applyFont="1" applyFill="1" applyBorder="1" applyAlignment="1">
      <alignment horizontal="center" vertical="center" wrapText="1"/>
    </xf>
    <xf numFmtId="14" fontId="55" fillId="0" borderId="1" xfId="144" applyNumberFormat="1" applyFont="1" applyBorder="1" applyAlignment="1">
      <alignment horizontal="center" vertical="center"/>
    </xf>
    <xf numFmtId="1" fontId="55" fillId="0" borderId="1" xfId="144" applyNumberFormat="1" applyFont="1" applyFill="1" applyBorder="1" applyAlignment="1">
      <alignment horizontal="center" vertical="center"/>
    </xf>
    <xf numFmtId="14" fontId="55" fillId="0" borderId="1" xfId="144" applyNumberFormat="1" applyFont="1" applyFill="1" applyBorder="1" applyAlignment="1">
      <alignment horizontal="center" vertical="center"/>
    </xf>
    <xf numFmtId="1" fontId="0" fillId="0" borderId="0" xfId="144" applyNumberFormat="1" applyFont="1" applyFill="1" applyBorder="1" applyAlignment="1">
      <alignment horizontal="center" vertical="center" wrapText="1"/>
    </xf>
    <xf numFmtId="0" fontId="48" fillId="0" borderId="0" xfId="144" applyNumberFormat="1" applyFont="1" applyBorder="1"/>
    <xf numFmtId="14" fontId="48" fillId="0" borderId="0" xfId="144" applyNumberFormat="1" applyFont="1" applyBorder="1"/>
    <xf numFmtId="0" fontId="48" fillId="0" borderId="0" xfId="144" applyFont="1" applyBorder="1"/>
    <xf numFmtId="0" fontId="48" fillId="0" borderId="0" xfId="144" applyFont="1" applyBorder="1" applyAlignment="1">
      <alignment horizontal="center" vertical="center"/>
    </xf>
    <xf numFmtId="0" fontId="48" fillId="0" borderId="0" xfId="144" applyFont="1" applyFill="1" applyBorder="1" applyAlignment="1">
      <alignment horizontal="center" vertical="center"/>
    </xf>
    <xf numFmtId="14" fontId="48" fillId="0" borderId="0" xfId="144" applyNumberFormat="1" applyFont="1" applyFill="1" applyBorder="1"/>
    <xf numFmtId="0" fontId="48" fillId="0" borderId="0" xfId="144" applyFont="1" applyFill="1" applyBorder="1"/>
    <xf numFmtId="0" fontId="52" fillId="0" borderId="0" xfId="144" applyFont="1" applyFill="1" applyAlignment="1">
      <alignment horizontal="center" vertical="center"/>
    </xf>
    <xf numFmtId="0" fontId="48" fillId="0" borderId="0" xfId="144" applyNumberFormat="1" applyFont="1" applyBorder="1" applyAlignment="1">
      <alignment horizontal="center" vertical="center"/>
    </xf>
    <xf numFmtId="14" fontId="49" fillId="0" borderId="0" xfId="144" applyNumberFormat="1" applyFill="1" applyBorder="1"/>
    <xf numFmtId="0" fontId="49" fillId="0" borderId="0" xfId="144" applyFill="1" applyBorder="1"/>
    <xf numFmtId="0" fontId="49" fillId="0" borderId="0" xfId="144" applyFont="1" applyFill="1" applyBorder="1"/>
    <xf numFmtId="14" fontId="57" fillId="0" borderId="0" xfId="144" applyNumberFormat="1" applyFont="1" applyFill="1" applyBorder="1" applyAlignment="1">
      <alignment horizontal="center" vertical="center"/>
    </xf>
    <xf numFmtId="0" fontId="54" fillId="0" borderId="0" xfId="144" applyNumberFormat="1" applyFont="1" applyFill="1" applyBorder="1" applyAlignment="1">
      <alignment horizontal="center" vertical="center"/>
    </xf>
    <xf numFmtId="14" fontId="54" fillId="0" borderId="0" xfId="144" applyNumberFormat="1" applyFont="1" applyFill="1" applyBorder="1" applyAlignment="1">
      <alignment horizontal="center" vertical="center"/>
    </xf>
    <xf numFmtId="3" fontId="52" fillId="0" borderId="0" xfId="144" applyNumberFormat="1" applyFont="1" applyFill="1" applyBorder="1"/>
    <xf numFmtId="0" fontId="50" fillId="0" borderId="0" xfId="144" applyFont="1" applyFill="1" applyBorder="1"/>
    <xf numFmtId="0" fontId="15" fillId="0" borderId="0" xfId="0" applyFont="1" applyFill="1" applyBorder="1" applyAlignment="1" applyProtection="1">
      <alignment horizontal="left" vertical="center"/>
    </xf>
    <xf numFmtId="0" fontId="55" fillId="0" borderId="0" xfId="144" applyFont="1" applyFill="1" applyBorder="1" applyAlignment="1">
      <alignment horizontal="center" vertical="center" wrapText="1"/>
    </xf>
    <xf numFmtId="0" fontId="55" fillId="0" borderId="0" xfId="0" applyFont="1" applyBorder="1" applyAlignment="1" applyProtection="1">
      <alignment horizontal="left" vertical="center" wrapText="1"/>
    </xf>
    <xf numFmtId="0" fontId="55" fillId="0" borderId="0" xfId="144" applyFont="1" applyFill="1" applyBorder="1" applyAlignment="1">
      <alignment horizontal="center" vertical="center"/>
    </xf>
    <xf numFmtId="0" fontId="55" fillId="0" borderId="0" xfId="144" applyNumberFormat="1" applyFont="1" applyFill="1" applyBorder="1" applyAlignment="1">
      <alignment horizontal="center" vertical="center"/>
    </xf>
    <xf numFmtId="0" fontId="36" fillId="0" borderId="0" xfId="144" applyFont="1" applyAlignment="1">
      <alignment horizontal="center" vertical="center"/>
    </xf>
    <xf numFmtId="0" fontId="0" fillId="0" borderId="0" xfId="0" applyAlignment="1">
      <alignment horizontal="centerContinuous" vertical="center"/>
    </xf>
    <xf numFmtId="0" fontId="58" fillId="0" borderId="9" xfId="144" applyFont="1" applyFill="1" applyBorder="1" applyAlignment="1">
      <alignment horizontal="center" vertical="center"/>
    </xf>
    <xf numFmtId="0" fontId="59" fillId="0" borderId="0" xfId="144" applyFont="1"/>
    <xf numFmtId="0" fontId="36" fillId="0" borderId="0" xfId="144" applyFont="1" applyAlignment="1">
      <alignment vertical="center" wrapText="1"/>
    </xf>
    <xf numFmtId="14" fontId="55" fillId="0" borderId="0" xfId="144" applyNumberFormat="1" applyFont="1" applyFill="1" applyBorder="1" applyAlignment="1">
      <alignment horizontal="center" vertical="center" wrapText="1"/>
    </xf>
    <xf numFmtId="0" fontId="55" fillId="0" borderId="0" xfId="0" applyFont="1" applyFill="1" applyBorder="1" applyAlignment="1">
      <alignment horizontal="center" vertical="center" wrapText="1"/>
    </xf>
    <xf numFmtId="14" fontId="55" fillId="0" borderId="0" xfId="0" applyNumberFormat="1" applyFont="1" applyFill="1" applyBorder="1" applyAlignment="1">
      <alignment horizontal="center" vertical="center"/>
    </xf>
    <xf numFmtId="1" fontId="55" fillId="0" borderId="0" xfId="144" applyNumberFormat="1" applyFont="1" applyFill="1" applyBorder="1" applyAlignment="1">
      <alignment horizontal="center" vertical="center" wrapText="1"/>
    </xf>
    <xf numFmtId="0" fontId="60" fillId="0" borderId="0" xfId="144" applyFont="1" applyBorder="1" applyAlignment="1">
      <alignment horizontal="center" vertical="center" wrapText="1"/>
    </xf>
    <xf numFmtId="0" fontId="36" fillId="0" borderId="0" xfId="144" applyFont="1" applyBorder="1" applyAlignment="1">
      <alignment horizontal="center" vertical="center"/>
    </xf>
    <xf numFmtId="14" fontId="60" fillId="0" borderId="0" xfId="144" applyNumberFormat="1" applyFont="1" applyBorder="1" applyAlignment="1">
      <alignment horizontal="center" vertical="center" wrapText="1"/>
    </xf>
    <xf numFmtId="1" fontId="60" fillId="0" borderId="0" xfId="144" applyNumberFormat="1" applyFont="1" applyBorder="1" applyAlignment="1">
      <alignment horizontal="center" vertical="center" wrapText="1"/>
    </xf>
    <xf numFmtId="0" fontId="36" fillId="0" borderId="0" xfId="144" applyFont="1" applyBorder="1" applyAlignment="1">
      <alignment horizontal="center" vertical="center" wrapText="1"/>
    </xf>
    <xf numFmtId="14" fontId="36" fillId="0" borderId="0" xfId="144" applyNumberFormat="1" applyFont="1" applyBorder="1" applyAlignment="1">
      <alignment horizontal="center" vertical="center" wrapText="1"/>
    </xf>
    <xf numFmtId="0" fontId="61" fillId="0" borderId="0" xfId="144" applyFont="1" applyBorder="1"/>
    <xf numFmtId="0" fontId="62" fillId="0" borderId="0" xfId="0" applyFont="1" applyBorder="1" applyAlignment="1" applyProtection="1"/>
    <xf numFmtId="43" fontId="15" fillId="0" borderId="0" xfId="0" applyNumberFormat="1" applyFont="1" applyFill="1" applyAlignment="1">
      <alignment horizontal="left" vertical="center" shrinkToFit="1"/>
    </xf>
    <xf numFmtId="0" fontId="15" fillId="0" borderId="0" xfId="0" applyFont="1" applyBorder="1" applyAlignment="1" applyProtection="1">
      <alignment horizontal="left" vertical="center"/>
    </xf>
    <xf numFmtId="0" fontId="15" fillId="0" borderId="0" xfId="0" applyFont="1" applyBorder="1" applyAlignment="1" applyProtection="1">
      <alignment horizontal="left"/>
    </xf>
    <xf numFmtId="0" fontId="33" fillId="0" borderId="0" xfId="0" applyFont="1" applyAlignment="1">
      <alignment horizontal="center" vertical="center"/>
    </xf>
    <xf numFmtId="14" fontId="33" fillId="0" borderId="0" xfId="0" applyNumberFormat="1" applyFont="1" applyAlignment="1">
      <alignment horizontal="center" vertical="center"/>
    </xf>
    <xf numFmtId="14" fontId="0" fillId="0" borderId="0" xfId="0" applyNumberFormat="1">
      <alignment horizontal="center" vertical="center"/>
    </xf>
    <xf numFmtId="0" fontId="0" fillId="0" borderId="0" xfId="0" applyAlignment="1">
      <alignment horizontal="center" vertical="center" shrinkToFit="1"/>
    </xf>
    <xf numFmtId="0" fontId="0" fillId="0" borderId="0" xfId="0" applyAlignment="1">
      <alignment horizontal="center" vertical="center"/>
    </xf>
    <xf numFmtId="178" fontId="0" fillId="0" borderId="0" xfId="1" applyNumberFormat="1" applyFont="1" applyAlignment="1">
      <alignment horizontal="center" vertical="center"/>
    </xf>
    <xf numFmtId="0" fontId="18" fillId="3" borderId="0" xfId="0" applyFont="1" applyFill="1" applyAlignment="1">
      <alignment horizontal="left" vertical="center"/>
    </xf>
    <xf numFmtId="14" fontId="0" fillId="0" borderId="0" xfId="0" applyNumberFormat="1" applyAlignment="1">
      <alignment horizontal="left" vertical="center"/>
    </xf>
    <xf numFmtId="0" fontId="0" fillId="0" borderId="0" xfId="0" applyFont="1">
      <alignment horizontal="center" vertical="center"/>
    </xf>
    <xf numFmtId="0" fontId="18" fillId="0" borderId="0" xfId="0" applyFont="1">
      <alignment horizontal="center" vertical="center"/>
    </xf>
    <xf numFmtId="0" fontId="18" fillId="0" borderId="0" xfId="0" applyFont="1" applyAlignment="1">
      <alignment horizontal="left" vertical="center"/>
    </xf>
    <xf numFmtId="0" fontId="0" fillId="0" borderId="0" xfId="0" applyAlignment="1">
      <alignment horizontal="left" vertical="center" shrinkToFit="1"/>
    </xf>
    <xf numFmtId="178" fontId="0" fillId="0" borderId="0" xfId="1" applyNumberFormat="1" applyFont="1" applyAlignment="1">
      <alignment horizontal="left" vertical="center"/>
    </xf>
    <xf numFmtId="0" fontId="18" fillId="0" borderId="0" xfId="0" applyFont="1" applyAlignment="1">
      <alignment horizontal="center" vertical="center"/>
    </xf>
    <xf numFmtId="0" fontId="63" fillId="0" borderId="0" xfId="0" applyFont="1" applyAlignment="1">
      <alignment horizontal="center" vertical="center"/>
    </xf>
    <xf numFmtId="0" fontId="64" fillId="0" borderId="0" xfId="0" applyFont="1" applyFill="1">
      <alignment horizontal="center" vertical="center"/>
    </xf>
    <xf numFmtId="0" fontId="0" fillId="0" borderId="0" xfId="0" applyFont="1" applyFill="1" applyAlignment="1">
      <alignment horizontal="center" vertical="center" shrinkToFit="1"/>
    </xf>
    <xf numFmtId="0" fontId="0" fillId="0" borderId="0" xfId="0" applyFont="1" applyAlignment="1">
      <alignment horizontal="left" vertical="center" shrinkToFit="1"/>
    </xf>
    <xf numFmtId="0" fontId="0" fillId="0" borderId="0" xfId="0" applyFont="1" applyAlignment="1">
      <alignment horizontal="center" vertical="center"/>
    </xf>
    <xf numFmtId="0" fontId="18" fillId="0" borderId="0" xfId="0" applyFont="1" applyFill="1" applyAlignment="1">
      <alignment horizontal="right" vertical="center"/>
    </xf>
    <xf numFmtId="0" fontId="64" fillId="0" borderId="0" xfId="0" applyFont="1">
      <alignment horizontal="center" vertical="center"/>
    </xf>
    <xf numFmtId="0" fontId="64" fillId="0" borderId="0" xfId="0" applyNumberFormat="1" applyFont="1" applyAlignment="1">
      <alignment horizontal="center" vertical="center"/>
    </xf>
    <xf numFmtId="0" fontId="0" fillId="0" borderId="0" xfId="0" applyNumberFormat="1">
      <alignment horizontal="center" vertical="center"/>
    </xf>
    <xf numFmtId="0" fontId="65" fillId="5" borderId="8" xfId="0" applyNumberFormat="1" applyFont="1" applyFill="1" applyBorder="1" applyAlignment="1" applyProtection="1">
      <alignment horizontal="center" vertical="center" wrapText="1"/>
    </xf>
    <xf numFmtId="0" fontId="66" fillId="5" borderId="8" xfId="0" applyNumberFormat="1" applyFont="1" applyFill="1" applyBorder="1" applyAlignment="1" applyProtection="1">
      <alignment horizontal="center" vertical="center" wrapText="1"/>
    </xf>
    <xf numFmtId="0" fontId="65" fillId="5" borderId="8" xfId="0" applyNumberFormat="1" applyFont="1" applyFill="1" applyBorder="1" applyAlignment="1" applyProtection="1">
      <alignment horizontal="center" vertical="center" shrinkToFit="1"/>
    </xf>
    <xf numFmtId="0" fontId="67" fillId="0" borderId="1" xfId="0" applyNumberFormat="1" applyFont="1" applyFill="1" applyBorder="1" applyAlignment="1" applyProtection="1">
      <alignment horizontal="right" vertical="center" wrapText="1"/>
    </xf>
    <xf numFmtId="0" fontId="65" fillId="5" borderId="1" xfId="0" applyNumberFormat="1" applyFont="1" applyFill="1" applyBorder="1" applyAlignment="1" applyProtection="1">
      <alignment horizontal="center" vertical="center" wrapText="1"/>
    </xf>
    <xf numFmtId="0" fontId="0" fillId="0" borderId="0" xfId="0" applyFont="1" applyFill="1" applyBorder="1" applyAlignment="1">
      <alignment horizontal="center" vertical="center" shrinkToFit="1"/>
    </xf>
    <xf numFmtId="0" fontId="68" fillId="0" borderId="5" xfId="0" applyFont="1" applyFill="1" applyBorder="1" applyAlignment="1" applyProtection="1">
      <alignment horizontal="center" vertical="center"/>
      <protection hidden="1"/>
    </xf>
    <xf numFmtId="0" fontId="69" fillId="0" borderId="5" xfId="0" applyFont="1" applyFill="1" applyBorder="1" applyAlignment="1" applyProtection="1">
      <alignment vertical="center" shrinkToFit="1"/>
      <protection hidden="1"/>
    </xf>
    <xf numFmtId="0" fontId="69" fillId="0" borderId="5" xfId="0" applyFont="1" applyFill="1" applyBorder="1" applyAlignment="1" applyProtection="1">
      <alignment horizontal="center" vertical="center"/>
      <protection hidden="1"/>
    </xf>
    <xf numFmtId="0" fontId="18" fillId="0" borderId="1" xfId="0" applyFont="1" applyFill="1" applyBorder="1">
      <alignment horizontal="center" vertical="center"/>
    </xf>
    <xf numFmtId="0" fontId="64" fillId="0" borderId="0" xfId="0" applyFont="1" applyBorder="1">
      <alignment horizontal="center" vertical="center"/>
    </xf>
    <xf numFmtId="0" fontId="28" fillId="0" borderId="0" xfId="0" applyFont="1" applyBorder="1" applyAlignment="1" applyProtection="1">
      <alignment horizontal="center"/>
    </xf>
    <xf numFmtId="0" fontId="0" fillId="0" borderId="0" xfId="0" applyFont="1" applyBorder="1" applyAlignment="1">
      <alignment horizontal="center" vertical="center"/>
    </xf>
    <xf numFmtId="202" fontId="34" fillId="0" borderId="1" xfId="0" applyNumberFormat="1" applyFont="1" applyFill="1" applyBorder="1">
      <alignment horizontal="center" vertical="center"/>
    </xf>
    <xf numFmtId="171" fontId="18" fillId="0" borderId="1" xfId="0" applyNumberFormat="1" applyFont="1" applyFill="1" applyBorder="1">
      <alignment horizontal="center" vertical="center"/>
    </xf>
    <xf numFmtId="0" fontId="28" fillId="0" borderId="0" xfId="0" applyFont="1" applyBorder="1" applyAlignment="1" applyProtection="1">
      <alignment horizontal="center" vertical="center"/>
    </xf>
    <xf numFmtId="0" fontId="0" fillId="3" borderId="0" xfId="0" applyFont="1" applyFill="1" applyBorder="1" applyAlignment="1">
      <alignment horizontal="center" vertical="center" shrinkToFit="1"/>
    </xf>
    <xf numFmtId="0" fontId="68" fillId="3" borderId="5" xfId="0" applyFont="1" applyFill="1" applyBorder="1" applyAlignment="1" applyProtection="1">
      <alignment horizontal="center" vertical="center"/>
      <protection hidden="1"/>
    </xf>
    <xf numFmtId="0" fontId="69" fillId="3" borderId="5" xfId="0" applyFont="1" applyFill="1" applyBorder="1" applyAlignment="1" applyProtection="1">
      <alignment vertical="center" shrinkToFit="1"/>
      <protection hidden="1"/>
    </xf>
    <xf numFmtId="0" fontId="69" fillId="3" borderId="5" xfId="0" applyFont="1" applyFill="1" applyBorder="1" applyAlignment="1" applyProtection="1">
      <alignment horizontal="center" vertical="center"/>
      <protection hidden="1"/>
    </xf>
    <xf numFmtId="0" fontId="64" fillId="3" borderId="0" xfId="0" applyFont="1" applyFill="1" applyBorder="1">
      <alignment horizontal="center" vertical="center"/>
    </xf>
    <xf numFmtId="0" fontId="70" fillId="0" borderId="0" xfId="0" applyFont="1" applyBorder="1" applyAlignment="1" applyProtection="1">
      <alignment horizontal="left" shrinkToFit="1"/>
    </xf>
    <xf numFmtId="1" fontId="18" fillId="0" borderId="1" xfId="0" applyNumberFormat="1" applyFont="1" applyFill="1" applyBorder="1">
      <alignment horizontal="center" vertical="center"/>
    </xf>
    <xf numFmtId="43" fontId="0" fillId="0" borderId="0" xfId="0" applyNumberFormat="1" applyFont="1" applyFill="1" applyBorder="1" applyAlignment="1">
      <alignment horizontal="center" vertical="center" shrinkToFit="1"/>
    </xf>
    <xf numFmtId="2" fontId="65" fillId="5" borderId="1" xfId="0" applyNumberFormat="1" applyFont="1" applyFill="1" applyBorder="1" applyAlignment="1" applyProtection="1">
      <alignment horizontal="center" vertical="center" wrapText="1"/>
    </xf>
    <xf numFmtId="0" fontId="64" fillId="0" borderId="0" xfId="0" applyNumberFormat="1" applyFont="1" applyBorder="1">
      <alignment horizontal="center" vertical="center"/>
    </xf>
    <xf numFmtId="0" fontId="0" fillId="0" borderId="0" xfId="0" applyNumberFormat="1" applyBorder="1">
      <alignment horizontal="center" vertical="center"/>
    </xf>
    <xf numFmtId="0" fontId="64" fillId="3" borderId="0" xfId="0" applyNumberFormat="1" applyFont="1" applyFill="1" applyBorder="1">
      <alignment horizontal="center" vertical="center"/>
    </xf>
    <xf numFmtId="0" fontId="0" fillId="3" borderId="0" xfId="0" applyNumberFormat="1" applyFill="1" applyBorder="1">
      <alignment horizontal="center" vertical="center"/>
    </xf>
    <xf numFmtId="0" fontId="18" fillId="3" borderId="0" xfId="0" applyNumberFormat="1" applyFont="1" applyFill="1" applyBorder="1">
      <alignment horizontal="center" vertical="center"/>
    </xf>
    <xf numFmtId="0" fontId="18" fillId="0" borderId="0" xfId="0" applyNumberFormat="1" applyFont="1" applyBorder="1">
      <alignment horizontal="center" vertical="center"/>
    </xf>
    <xf numFmtId="0" fontId="28" fillId="0" borderId="0" xfId="0" applyFont="1" applyFill="1" applyBorder="1" applyAlignment="1" applyProtection="1">
      <alignment horizontal="center"/>
    </xf>
    <xf numFmtId="1" fontId="34" fillId="0" borderId="1" xfId="0" applyNumberFormat="1" applyFont="1" applyFill="1" applyBorder="1">
      <alignment horizontal="center" vertical="center"/>
    </xf>
    <xf numFmtId="202" fontId="18" fillId="0" borderId="1" xfId="0" applyNumberFormat="1" applyFont="1" applyFill="1" applyBorder="1">
      <alignment horizontal="center" vertical="center"/>
    </xf>
    <xf numFmtId="0" fontId="28" fillId="0" borderId="0" xfId="0" applyFont="1" applyFill="1" applyBorder="1" applyAlignment="1" applyProtection="1">
      <alignment horizontal="center" vertical="center"/>
    </xf>
    <xf numFmtId="0" fontId="18" fillId="6" borderId="0" xfId="0" applyFont="1" applyFill="1" applyAlignment="1">
      <alignment horizontal="center" vertical="center" shrinkToFit="1"/>
    </xf>
    <xf numFmtId="0" fontId="68" fillId="6" borderId="5" xfId="0" applyFont="1" applyFill="1" applyBorder="1" applyAlignment="1" applyProtection="1">
      <alignment horizontal="center" vertical="center"/>
      <protection hidden="1"/>
    </xf>
    <xf numFmtId="0" fontId="69" fillId="6" borderId="5" xfId="0" applyFont="1" applyFill="1" applyBorder="1" applyAlignment="1" applyProtection="1">
      <alignment vertical="center" shrinkToFit="1"/>
      <protection hidden="1"/>
    </xf>
    <xf numFmtId="0" fontId="69" fillId="6" borderId="5" xfId="0" applyFont="1" applyFill="1" applyBorder="1" applyAlignment="1" applyProtection="1">
      <alignment horizontal="center" vertical="center"/>
      <protection hidden="1"/>
    </xf>
    <xf numFmtId="178" fontId="13" fillId="6" borderId="5" xfId="1" applyNumberFormat="1" applyFont="1" applyFill="1" applyBorder="1" applyAlignment="1" applyProtection="1">
      <alignment vertical="center"/>
      <protection hidden="1"/>
    </xf>
    <xf numFmtId="0" fontId="64" fillId="6" borderId="0" xfId="0" applyFont="1" applyFill="1">
      <alignment horizontal="center" vertical="center"/>
    </xf>
    <xf numFmtId="178" fontId="13" fillId="0" borderId="5" xfId="1" applyNumberFormat="1" applyFont="1" applyFill="1" applyBorder="1" applyAlignment="1" applyProtection="1">
      <alignment vertical="center"/>
      <protection hidden="1"/>
    </xf>
    <xf numFmtId="41" fontId="13" fillId="0" borderId="5" xfId="1" applyNumberFormat="1" applyFont="1" applyFill="1" applyBorder="1" applyAlignment="1" applyProtection="1">
      <alignment vertical="center"/>
      <protection hidden="1"/>
    </xf>
    <xf numFmtId="0" fontId="64" fillId="6" borderId="0" xfId="0" applyNumberFormat="1" applyFont="1" applyFill="1">
      <alignment horizontal="center" vertical="center"/>
    </xf>
    <xf numFmtId="0" fontId="0" fillId="6" borderId="0" xfId="0" applyNumberFormat="1" applyFill="1">
      <alignment horizontal="center" vertical="center"/>
    </xf>
    <xf numFmtId="0" fontId="64" fillId="0" borderId="0" xfId="0" applyNumberFormat="1" applyFont="1">
      <alignment horizontal="center" vertical="center"/>
    </xf>
    <xf numFmtId="0" fontId="0" fillId="0" borderId="0" xfId="0" applyFont="1" applyAlignment="1">
      <alignment horizontal="right" vertical="center"/>
    </xf>
    <xf numFmtId="0" fontId="20" fillId="0" borderId="0" xfId="0" applyFont="1">
      <alignment horizontal="center" vertical="center"/>
    </xf>
    <xf numFmtId="0" fontId="20" fillId="0" borderId="0" xfId="0" applyFont="1" applyAlignment="1">
      <alignment horizontal="center" vertical="center" wrapText="1"/>
    </xf>
    <xf numFmtId="0" fontId="0" fillId="0" borderId="0" xfId="0" applyAlignment="1">
      <alignment horizontal="center" vertical="top"/>
    </xf>
    <xf numFmtId="0" fontId="36" fillId="0" borderId="0" xfId="0" applyFont="1" applyAlignment="1" applyProtection="1">
      <alignment vertical="center" wrapText="1"/>
      <protection hidden="1"/>
    </xf>
    <xf numFmtId="0" fontId="20" fillId="0" borderId="0" xfId="0" applyFont="1" applyAlignment="1">
      <alignment vertical="center" shrinkToFit="1"/>
    </xf>
    <xf numFmtId="0" fontId="20" fillId="0" borderId="3" xfId="0" applyFont="1" applyBorder="1">
      <alignment horizontal="center" vertical="center"/>
    </xf>
    <xf numFmtId="0" fontId="20" fillId="0" borderId="1" xfId="0" applyFont="1" applyBorder="1" applyAlignment="1">
      <alignment horizontal="center" vertical="center" wrapText="1"/>
    </xf>
    <xf numFmtId="0" fontId="20" fillId="0" borderId="2" xfId="0" applyFont="1" applyBorder="1" applyAlignment="1">
      <alignment horizontal="center" vertical="center" wrapText="1"/>
    </xf>
    <xf numFmtId="0" fontId="71" fillId="0" borderId="1" xfId="0" applyFont="1" applyBorder="1">
      <alignment horizontal="center" vertical="center"/>
    </xf>
    <xf numFmtId="0" fontId="20" fillId="0" borderId="1" xfId="0" applyFont="1" applyBorder="1" applyAlignment="1">
      <alignment horizontal="left" vertical="center" wrapText="1"/>
    </xf>
    <xf numFmtId="0" fontId="71" fillId="3" borderId="1" xfId="0" applyFont="1" applyFill="1" applyBorder="1">
      <alignment horizontal="center" vertical="center"/>
    </xf>
    <xf numFmtId="0" fontId="20" fillId="3" borderId="1" xfId="0" applyFont="1" applyFill="1" applyBorder="1" applyAlignment="1">
      <alignment horizontal="left" vertical="center" wrapText="1"/>
    </xf>
    <xf numFmtId="0" fontId="0" fillId="0" borderId="1" xfId="0" applyBorder="1" applyAlignment="1">
      <alignment horizontal="left" vertical="center" wrapText="1"/>
    </xf>
    <xf numFmtId="0" fontId="29" fillId="0" borderId="1" xfId="0" applyFont="1" applyBorder="1" applyAlignment="1">
      <alignment horizontal="left" vertical="center" wrapText="1"/>
    </xf>
    <xf numFmtId="0" fontId="72" fillId="0" borderId="0" xfId="0" applyFont="1" applyFill="1" applyBorder="1" applyAlignment="1" applyProtection="1">
      <alignment horizontal="left" vertical="center"/>
    </xf>
    <xf numFmtId="0" fontId="0" fillId="3" borderId="1" xfId="0" applyFill="1" applyBorder="1">
      <alignment horizontal="center" vertical="center"/>
    </xf>
    <xf numFmtId="0" fontId="20" fillId="0" borderId="3" xfId="0" applyFont="1" applyBorder="1" applyAlignment="1">
      <alignment horizontal="centerContinuous" vertical="center"/>
    </xf>
    <xf numFmtId="0" fontId="20" fillId="0" borderId="14" xfId="0" applyFont="1" applyBorder="1" applyAlignment="1">
      <alignment horizontal="centerContinuous" vertical="center"/>
    </xf>
    <xf numFmtId="0" fontId="20" fillId="0" borderId="15" xfId="0" applyFont="1" applyBorder="1" applyAlignment="1">
      <alignment horizontal="centerContinuous" vertical="center"/>
    </xf>
    <xf numFmtId="0" fontId="0" fillId="0" borderId="1" xfId="0" applyBorder="1" applyAlignment="1">
      <alignment horizontal="center" vertical="top"/>
    </xf>
    <xf numFmtId="0" fontId="0" fillId="0" borderId="1" xfId="0" applyBorder="1" applyAlignment="1">
      <alignment vertical="top" wrapText="1"/>
    </xf>
    <xf numFmtId="0" fontId="0" fillId="0" borderId="1" xfId="0" applyBorder="1" applyAlignment="1">
      <alignment horizontal="center" vertical="top" wrapText="1"/>
    </xf>
    <xf numFmtId="0" fontId="0" fillId="0" borderId="1" xfId="0" applyFill="1" applyBorder="1" applyAlignment="1">
      <alignment horizontal="center" vertical="top" wrapText="1"/>
    </xf>
    <xf numFmtId="2" fontId="0" fillId="0" borderId="1" xfId="0" applyNumberFormat="1" applyBorder="1">
      <alignment horizontal="center" vertical="center"/>
    </xf>
    <xf numFmtId="0" fontId="0" fillId="0" borderId="1" xfId="0" applyFill="1" applyBorder="1" applyAlignment="1">
      <alignment vertical="top" wrapText="1"/>
    </xf>
    <xf numFmtId="0" fontId="73" fillId="3" borderId="1" xfId="0" applyFont="1" applyFill="1" applyBorder="1">
      <alignment horizontal="center" vertical="center"/>
    </xf>
    <xf numFmtId="0" fontId="14" fillId="0" borderId="3" xfId="158" applyFont="1" applyFill="1" applyBorder="1" applyAlignment="1">
      <alignment vertical="center"/>
    </xf>
    <xf numFmtId="49" fontId="14" fillId="0" borderId="15" xfId="158" applyNumberFormat="1" applyFont="1" applyFill="1" applyBorder="1" applyAlignment="1">
      <alignment vertical="center"/>
    </xf>
    <xf numFmtId="0" fontId="14" fillId="0" borderId="14" xfId="158" applyFont="1" applyFill="1" applyBorder="1" applyAlignment="1">
      <alignment vertical="center"/>
    </xf>
    <xf numFmtId="0" fontId="14" fillId="0" borderId="15" xfId="158" applyFont="1" applyFill="1" applyBorder="1" applyAlignment="1">
      <alignment vertical="center"/>
    </xf>
    <xf numFmtId="0" fontId="14" fillId="0" borderId="8" xfId="158" applyFont="1" applyFill="1" applyBorder="1" applyAlignment="1">
      <alignment vertical="center"/>
    </xf>
    <xf numFmtId="0" fontId="14" fillId="0" borderId="2" xfId="158" applyFont="1" applyFill="1" applyBorder="1" applyAlignment="1">
      <alignment vertical="center"/>
    </xf>
    <xf numFmtId="0" fontId="0" fillId="0" borderId="1" xfId="0" applyFill="1" applyBorder="1" applyAlignment="1">
      <alignment horizontal="left" vertical="center" wrapText="1"/>
    </xf>
    <xf numFmtId="0" fontId="0" fillId="0" borderId="1" xfId="0" applyFont="1" applyBorder="1" applyAlignment="1">
      <alignment vertical="top" wrapText="1"/>
    </xf>
    <xf numFmtId="0" fontId="0" fillId="0" borderId="1" xfId="0" applyBorder="1" applyAlignment="1">
      <alignment vertical="top"/>
    </xf>
    <xf numFmtId="0" fontId="0" fillId="0" borderId="1" xfId="0" applyFont="1" applyBorder="1" applyAlignment="1">
      <alignment vertical="center" wrapText="1"/>
    </xf>
    <xf numFmtId="3" fontId="0" fillId="0" borderId="1" xfId="0" applyNumberFormat="1" applyBorder="1">
      <alignment horizontal="center" vertical="center"/>
    </xf>
    <xf numFmtId="202" fontId="33" fillId="0" borderId="1" xfId="0" applyNumberFormat="1" applyFont="1" applyBorder="1">
      <alignment horizontal="center" vertical="center"/>
    </xf>
    <xf numFmtId="0" fontId="26" fillId="3" borderId="1" xfId="0" applyFont="1" applyFill="1" applyBorder="1" applyAlignment="1">
      <alignment horizontal="left" vertical="center" wrapText="1"/>
    </xf>
    <xf numFmtId="0" fontId="74" fillId="3" borderId="1" xfId="0" applyFont="1" applyFill="1" applyBorder="1">
      <alignment horizontal="center" vertical="center"/>
    </xf>
    <xf numFmtId="202" fontId="0" fillId="0" borderId="0" xfId="0" applyNumberFormat="1">
      <alignment horizontal="center" vertical="center"/>
    </xf>
    <xf numFmtId="178" fontId="0" fillId="0" borderId="1" xfId="1" applyNumberFormat="1" applyFont="1" applyBorder="1" applyAlignment="1">
      <alignment horizontal="center" vertical="center"/>
    </xf>
    <xf numFmtId="0" fontId="0" fillId="0" borderId="1" xfId="0" applyFill="1" applyBorder="1" applyAlignment="1">
      <alignment horizontal="center" vertical="top"/>
    </xf>
    <xf numFmtId="0" fontId="13" fillId="0" borderId="0" xfId="167" applyFont="1" applyAlignment="1"/>
    <xf numFmtId="0" fontId="14" fillId="0" borderId="0" xfId="167" applyFont="1" applyAlignment="1">
      <alignment vertical="center"/>
    </xf>
    <xf numFmtId="0" fontId="13" fillId="0" borderId="0" xfId="167" applyFont="1" applyBorder="1" applyAlignment="1">
      <alignment vertical="center"/>
    </xf>
    <xf numFmtId="0" fontId="13" fillId="0" borderId="0" xfId="167" applyFont="1" applyAlignment="1">
      <alignment horizontal="center" vertical="center"/>
    </xf>
    <xf numFmtId="0" fontId="13" fillId="0" borderId="0" xfId="167" applyFont="1" applyAlignment="1">
      <alignment vertical="center"/>
    </xf>
    <xf numFmtId="0" fontId="15" fillId="0" borderId="0" xfId="167" applyFont="1" applyAlignment="1">
      <alignment vertical="center"/>
    </xf>
    <xf numFmtId="0" fontId="14" fillId="0" borderId="0" xfId="167" applyFont="1" applyAlignment="1">
      <alignment horizontal="center" vertical="center"/>
    </xf>
    <xf numFmtId="0" fontId="36" fillId="0" borderId="0" xfId="167" applyFont="1" applyAlignment="1">
      <alignment horizontal="center" vertical="center"/>
    </xf>
    <xf numFmtId="0" fontId="36" fillId="0" borderId="0" xfId="167" applyFont="1" applyAlignment="1">
      <alignment vertical="center"/>
    </xf>
    <xf numFmtId="0" fontId="14" fillId="0" borderId="1" xfId="167" applyFont="1" applyBorder="1" applyAlignment="1">
      <alignment horizontal="center" vertical="center" wrapText="1"/>
    </xf>
    <xf numFmtId="0" fontId="14" fillId="0" borderId="1" xfId="167" applyFont="1" applyBorder="1" applyAlignment="1">
      <alignment horizontal="center" vertical="center"/>
    </xf>
    <xf numFmtId="0" fontId="14" fillId="0" borderId="6" xfId="167" applyFont="1" applyBorder="1" applyAlignment="1">
      <alignment horizontal="center" vertical="center"/>
    </xf>
    <xf numFmtId="0" fontId="13" fillId="0" borderId="5" xfId="167" applyFont="1" applyBorder="1" applyAlignment="1">
      <alignment horizontal="center" vertical="center"/>
    </xf>
    <xf numFmtId="0" fontId="13" fillId="0" borderId="5" xfId="167" applyFont="1" applyBorder="1" applyAlignment="1">
      <alignment vertical="center" shrinkToFit="1"/>
    </xf>
    <xf numFmtId="0" fontId="13" fillId="0" borderId="5" xfId="167" applyFont="1" applyBorder="1" applyAlignment="1">
      <alignment vertical="center"/>
    </xf>
    <xf numFmtId="9" fontId="13" fillId="0" borderId="5" xfId="167" applyNumberFormat="1" applyFont="1" applyBorder="1" applyAlignment="1">
      <alignment vertical="center"/>
    </xf>
    <xf numFmtId="0" fontId="55" fillId="0" borderId="5" xfId="167" applyFont="1" applyBorder="1" applyAlignment="1">
      <alignment vertical="center"/>
    </xf>
    <xf numFmtId="0" fontId="28" fillId="0" borderId="0" xfId="167" applyFont="1"/>
    <xf numFmtId="0" fontId="55" fillId="0" borderId="0" xfId="167" applyFont="1" applyAlignment="1">
      <alignment vertical="center"/>
    </xf>
    <xf numFmtId="0" fontId="55" fillId="3" borderId="5" xfId="167" applyFont="1" applyFill="1" applyBorder="1" applyAlignment="1">
      <alignment vertical="center"/>
    </xf>
    <xf numFmtId="178" fontId="13" fillId="3" borderId="5" xfId="1" applyNumberFormat="1" applyFont="1" applyFill="1" applyBorder="1" applyAlignment="1">
      <alignment vertical="center"/>
    </xf>
    <xf numFmtId="0" fontId="13" fillId="0" borderId="6" xfId="167" applyFont="1" applyBorder="1" applyAlignment="1">
      <alignment horizontal="center" vertical="center"/>
    </xf>
    <xf numFmtId="0" fontId="13" fillId="0" borderId="6" xfId="167" applyFont="1" applyBorder="1" applyAlignment="1">
      <alignment vertical="center"/>
    </xf>
    <xf numFmtId="9" fontId="13" fillId="0" borderId="6" xfId="167" applyNumberFormat="1" applyFont="1" applyBorder="1" applyAlignment="1">
      <alignment vertical="center"/>
    </xf>
    <xf numFmtId="0" fontId="14" fillId="0" borderId="9" xfId="167" applyFont="1" applyBorder="1" applyAlignment="1">
      <alignment horizontal="center" vertical="center"/>
    </xf>
    <xf numFmtId="0" fontId="14" fillId="0" borderId="16" xfId="167" applyFont="1" applyBorder="1" applyAlignment="1">
      <alignment vertical="center"/>
    </xf>
    <xf numFmtId="0" fontId="14" fillId="0" borderId="17" xfId="167" applyFont="1" applyBorder="1" applyAlignment="1">
      <alignment vertical="center"/>
    </xf>
    <xf numFmtId="0" fontId="14" fillId="0" borderId="1" xfId="167" applyFont="1" applyBorder="1" applyAlignment="1">
      <alignment vertical="center" wrapText="1"/>
    </xf>
    <xf numFmtId="0" fontId="14" fillId="0" borderId="1" xfId="167" applyFont="1" applyBorder="1" applyAlignment="1">
      <alignment horizontal="centerContinuous" vertical="center" wrapText="1"/>
    </xf>
    <xf numFmtId="0" fontId="14" fillId="0" borderId="12" xfId="167" applyFont="1" applyBorder="1" applyAlignment="1">
      <alignment vertical="center" wrapText="1"/>
    </xf>
    <xf numFmtId="0" fontId="13" fillId="0" borderId="12" xfId="167" applyFont="1" applyBorder="1" applyAlignment="1">
      <alignment vertical="center"/>
    </xf>
    <xf numFmtId="0" fontId="14" fillId="0" borderId="12" xfId="167" applyFont="1" applyBorder="1" applyAlignment="1">
      <alignment horizontal="center" vertical="center"/>
    </xf>
    <xf numFmtId="0" fontId="13" fillId="0" borderId="13" xfId="167" applyFont="1" applyBorder="1" applyAlignment="1">
      <alignment horizontal="center" vertical="center"/>
    </xf>
    <xf numFmtId="0" fontId="13" fillId="0" borderId="1" xfId="167" applyFont="1" applyBorder="1" applyAlignment="1">
      <alignment horizontal="center" vertical="center"/>
    </xf>
    <xf numFmtId="0" fontId="13" fillId="0" borderId="13" xfId="167" applyFont="1" applyBorder="1" applyAlignment="1">
      <alignment vertical="center"/>
    </xf>
    <xf numFmtId="9" fontId="13" fillId="0" borderId="13" xfId="167" applyNumberFormat="1" applyFont="1" applyBorder="1" applyAlignment="1">
      <alignment vertical="center"/>
    </xf>
    <xf numFmtId="0" fontId="30" fillId="0" borderId="0" xfId="167" applyFont="1" applyAlignment="1">
      <alignment horizontal="center" vertical="center"/>
    </xf>
    <xf numFmtId="0" fontId="76" fillId="0" borderId="0" xfId="167" applyFont="1" applyAlignment="1">
      <alignment horizontal="center"/>
    </xf>
    <xf numFmtId="0" fontId="77" fillId="0" borderId="0" xfId="167" applyFont="1" applyAlignment="1">
      <alignment horizontal="center" vertical="center"/>
    </xf>
    <xf numFmtId="14" fontId="13" fillId="0" borderId="0" xfId="167" applyNumberFormat="1" applyFont="1" applyAlignment="1">
      <alignment vertical="center"/>
    </xf>
    <xf numFmtId="0" fontId="77" fillId="0" borderId="0" xfId="167" applyFont="1" applyAlignment="1">
      <alignment vertical="center"/>
    </xf>
    <xf numFmtId="0" fontId="30" fillId="0" borderId="0" xfId="167" applyFont="1" applyBorder="1" applyAlignment="1">
      <alignment horizontal="center" vertical="center"/>
    </xf>
    <xf numFmtId="0" fontId="30" fillId="0" borderId="0" xfId="167" applyFont="1" applyBorder="1" applyAlignment="1">
      <alignment horizontal="left" vertical="center"/>
    </xf>
    <xf numFmtId="0" fontId="15" fillId="0" borderId="5" xfId="167" applyFont="1" applyBorder="1" applyAlignment="1">
      <alignment vertical="center"/>
    </xf>
    <xf numFmtId="0" fontId="13" fillId="7" borderId="0" xfId="167" applyFont="1" applyFill="1" applyAlignment="1">
      <alignment vertical="center"/>
    </xf>
    <xf numFmtId="0" fontId="13" fillId="8" borderId="0" xfId="167" applyFont="1" applyFill="1" applyAlignment="1">
      <alignment vertical="center"/>
    </xf>
    <xf numFmtId="0" fontId="13" fillId="9" borderId="0" xfId="167" applyFont="1" applyFill="1" applyAlignment="1">
      <alignment vertical="center"/>
    </xf>
    <xf numFmtId="0" fontId="14" fillId="0" borderId="18" xfId="167" applyFont="1" applyBorder="1" applyAlignment="1">
      <alignment vertical="center"/>
    </xf>
    <xf numFmtId="0" fontId="14" fillId="0" borderId="1" xfId="167" applyFont="1" applyBorder="1" applyAlignment="1">
      <alignment horizontal="left" vertical="center"/>
    </xf>
    <xf numFmtId="16" fontId="13" fillId="0" borderId="0" xfId="167" applyNumberFormat="1" applyFont="1" applyAlignment="1">
      <alignment vertical="center"/>
    </xf>
    <xf numFmtId="0" fontId="13" fillId="0" borderId="12" xfId="167" applyFont="1" applyBorder="1" applyAlignment="1">
      <alignment horizontal="centerContinuous" vertical="center"/>
    </xf>
    <xf numFmtId="9" fontId="13" fillId="0" borderId="12" xfId="167" applyNumberFormat="1" applyFont="1" applyBorder="1" applyAlignment="1">
      <alignment horizontal="centerContinuous" vertical="center"/>
    </xf>
    <xf numFmtId="0" fontId="15" fillId="0" borderId="12" xfId="4" applyNumberFormat="1" applyFont="1" applyBorder="1" applyAlignment="1">
      <alignment horizontal="center" vertical="center"/>
    </xf>
    <xf numFmtId="9" fontId="13" fillId="0" borderId="12" xfId="167" applyNumberFormat="1" applyFont="1" applyBorder="1" applyAlignment="1">
      <alignment horizontal="center" vertical="center"/>
    </xf>
    <xf numFmtId="0" fontId="15" fillId="0" borderId="0" xfId="167" applyFont="1" applyBorder="1" applyAlignment="1">
      <alignment vertical="center"/>
    </xf>
    <xf numFmtId="0" fontId="13" fillId="0" borderId="5" xfId="167" applyFont="1" applyBorder="1" applyAlignment="1">
      <alignment horizontal="centerContinuous" vertical="center"/>
    </xf>
    <xf numFmtId="9" fontId="13" fillId="0" borderId="5" xfId="167" applyNumberFormat="1" applyFont="1" applyBorder="1" applyAlignment="1">
      <alignment horizontal="centerContinuous" vertical="center"/>
    </xf>
    <xf numFmtId="0" fontId="15" fillId="0" borderId="5" xfId="4" applyNumberFormat="1" applyFont="1" applyBorder="1" applyAlignment="1">
      <alignment horizontal="center" vertical="center"/>
    </xf>
    <xf numFmtId="9" fontId="13" fillId="0" borderId="5" xfId="167" applyNumberFormat="1" applyFont="1" applyBorder="1" applyAlignment="1">
      <alignment horizontal="center" vertical="center"/>
    </xf>
    <xf numFmtId="9" fontId="13" fillId="0" borderId="13" xfId="167" applyNumberFormat="1" applyFont="1" applyBorder="1" applyAlignment="1">
      <alignment horizontal="centerContinuous" vertical="center"/>
    </xf>
    <xf numFmtId="0" fontId="15" fillId="0" borderId="13" xfId="4" applyNumberFormat="1" applyFont="1" applyBorder="1" applyAlignment="1">
      <alignment horizontal="center" vertical="center"/>
    </xf>
    <xf numFmtId="9" fontId="13" fillId="0" borderId="13" xfId="167" applyNumberFormat="1" applyFont="1" applyBorder="1" applyAlignment="1">
      <alignment horizontal="center" vertical="center"/>
    </xf>
    <xf numFmtId="0" fontId="13" fillId="0" borderId="7" xfId="167" applyFont="1" applyBorder="1" applyAlignment="1">
      <alignment vertical="center"/>
    </xf>
    <xf numFmtId="0" fontId="13" fillId="0" borderId="7" xfId="167" applyFont="1" applyBorder="1" applyAlignment="1">
      <alignment horizontal="center" vertical="center"/>
    </xf>
    <xf numFmtId="9" fontId="13" fillId="0" borderId="7" xfId="167" applyNumberFormat="1" applyFont="1" applyBorder="1" applyAlignment="1">
      <alignment vertical="center"/>
    </xf>
    <xf numFmtId="0" fontId="13" fillId="0" borderId="0" xfId="167" applyFont="1" applyBorder="1" applyAlignment="1">
      <alignment horizontal="center" vertical="center"/>
    </xf>
    <xf numFmtId="9" fontId="13" fillId="0" borderId="0" xfId="167" applyNumberFormat="1" applyFont="1" applyBorder="1" applyAlignment="1">
      <alignment vertical="center"/>
    </xf>
    <xf numFmtId="0" fontId="15" fillId="0" borderId="0" xfId="167" applyFont="1" applyBorder="1" applyAlignment="1">
      <alignment horizontal="left" vertical="center"/>
    </xf>
    <xf numFmtId="0" fontId="14" fillId="0" borderId="0" xfId="167" applyFont="1" applyBorder="1" applyAlignment="1">
      <alignment horizontal="center" vertical="center"/>
    </xf>
    <xf numFmtId="0" fontId="14" fillId="0" borderId="0" xfId="167" applyFont="1" applyBorder="1" applyAlignment="1">
      <alignment vertical="center"/>
    </xf>
    <xf numFmtId="0" fontId="13" fillId="0" borderId="7" xfId="167" applyFont="1" applyBorder="1" applyAlignment="1">
      <alignment horizontal="centerContinuous" vertical="center"/>
    </xf>
    <xf numFmtId="9" fontId="15" fillId="0" borderId="7" xfId="4" applyFont="1" applyBorder="1" applyAlignment="1">
      <alignment vertical="center"/>
    </xf>
    <xf numFmtId="0" fontId="13" fillId="0" borderId="0" xfId="167" applyFont="1" applyBorder="1" applyAlignment="1">
      <alignment horizontal="centerContinuous" vertical="center"/>
    </xf>
    <xf numFmtId="0" fontId="30" fillId="0" borderId="0" xfId="167" applyFont="1" applyBorder="1" applyAlignment="1">
      <alignment vertical="center"/>
    </xf>
    <xf numFmtId="0" fontId="15" fillId="0" borderId="0" xfId="167" applyFont="1" applyBorder="1" applyAlignment="1">
      <alignment horizontal="center" vertical="center"/>
    </xf>
    <xf numFmtId="0" fontId="30" fillId="0" borderId="0" xfId="167" applyFont="1" applyAlignment="1">
      <alignment vertical="center"/>
    </xf>
    <xf numFmtId="0" fontId="0" fillId="0" borderId="0" xfId="0" applyAlignment="1">
      <alignment horizontal="center" vertical="center" wrapText="1"/>
    </xf>
    <xf numFmtId="0" fontId="28" fillId="0" borderId="0" xfId="0" applyFont="1" applyAlignment="1">
      <alignment horizontal="center" vertical="center" wrapText="1"/>
    </xf>
    <xf numFmtId="0" fontId="0" fillId="0" borderId="0" xfId="0" applyAlignment="1">
      <alignment horizontal="center"/>
    </xf>
    <xf numFmtId="0" fontId="20" fillId="0" borderId="0" xfId="0" applyFont="1" applyAlignment="1">
      <alignment horizontal="center" vertical="center"/>
    </xf>
    <xf numFmtId="0" fontId="28" fillId="0" borderId="0" xfId="167" applyFont="1" applyAlignment="1">
      <alignment horizontal="center" vertical="center" wrapText="1"/>
    </xf>
    <xf numFmtId="202" fontId="30" fillId="0" borderId="0" xfId="167" applyNumberFormat="1" applyFont="1" applyAlignment="1">
      <alignment horizontal="center" vertical="center"/>
    </xf>
    <xf numFmtId="0" fontId="0" fillId="0" borderId="12" xfId="0" applyBorder="1" applyAlignment="1">
      <alignment horizontal="center" vertical="center" textRotation="90" wrapText="1"/>
    </xf>
    <xf numFmtId="0" fontId="20" fillId="0" borderId="5" xfId="0" applyFont="1" applyBorder="1" applyAlignment="1">
      <alignment horizontal="left" vertical="center"/>
    </xf>
    <xf numFmtId="0" fontId="0" fillId="0" borderId="5" xfId="0" applyBorder="1">
      <alignment horizontal="center" vertical="center"/>
    </xf>
    <xf numFmtId="0" fontId="0" fillId="0" borderId="5" xfId="0" applyBorder="1" applyAlignment="1">
      <alignment horizontal="center"/>
    </xf>
    <xf numFmtId="0" fontId="0" fillId="0" borderId="0" xfId="0" applyNumberFormat="1" applyAlignment="1">
      <alignment horizontal="center"/>
    </xf>
    <xf numFmtId="202" fontId="0" fillId="0" borderId="5" xfId="0" applyNumberFormat="1" applyBorder="1" applyAlignment="1">
      <alignment horizontal="center"/>
    </xf>
    <xf numFmtId="0" fontId="0" fillId="6" borderId="5" xfId="0" applyFill="1" applyBorder="1" applyAlignment="1">
      <alignment horizontal="center"/>
    </xf>
    <xf numFmtId="202" fontId="0" fillId="6" borderId="5" xfId="0" applyNumberFormat="1" applyFill="1" applyBorder="1" applyAlignment="1">
      <alignment horizontal="center"/>
    </xf>
    <xf numFmtId="0" fontId="0" fillId="3" borderId="5" xfId="0" applyFill="1" applyBorder="1" applyAlignment="1">
      <alignment horizontal="center"/>
    </xf>
    <xf numFmtId="0" fontId="0" fillId="0" borderId="5" xfId="0" applyFill="1" applyBorder="1" applyAlignment="1">
      <alignment horizontal="center"/>
    </xf>
    <xf numFmtId="0" fontId="0" fillId="0" borderId="12" xfId="0" applyBorder="1" applyAlignment="1">
      <alignment horizontal="center" vertical="center" wrapText="1"/>
    </xf>
    <xf numFmtId="0" fontId="28" fillId="0" borderId="5" xfId="0" applyFont="1" applyBorder="1" applyAlignment="1">
      <alignment horizontal="center" shrinkToFit="1"/>
    </xf>
    <xf numFmtId="14" fontId="20" fillId="0" borderId="0" xfId="0" applyNumberFormat="1" applyFont="1">
      <alignment horizontal="center" vertical="center"/>
    </xf>
    <xf numFmtId="14" fontId="13" fillId="0" borderId="0" xfId="167" applyNumberFormat="1" applyFont="1" applyAlignment="1">
      <alignment vertical="center" wrapText="1"/>
    </xf>
    <xf numFmtId="16" fontId="0" fillId="0" borderId="0" xfId="0" applyNumberFormat="1" applyAlignment="1">
      <alignment horizontal="center" vertical="center" wrapText="1"/>
    </xf>
    <xf numFmtId="14" fontId="0" fillId="0" borderId="0" xfId="0" applyNumberFormat="1" applyAlignment="1">
      <alignment horizontal="center"/>
    </xf>
    <xf numFmtId="202" fontId="0" fillId="0" borderId="0" xfId="0" applyNumberFormat="1" applyAlignment="1">
      <alignment horizontal="center"/>
    </xf>
    <xf numFmtId="14" fontId="0" fillId="0" borderId="0" xfId="0" applyNumberFormat="1" applyAlignment="1">
      <alignment horizontal="center" vertical="center" wrapText="1"/>
    </xf>
    <xf numFmtId="14" fontId="28" fillId="0" borderId="0" xfId="0" applyNumberFormat="1" applyFont="1" applyAlignment="1">
      <alignment horizontal="center" vertical="center" wrapText="1"/>
    </xf>
    <xf numFmtId="0" fontId="0" fillId="3" borderId="0" xfId="0" applyFill="1">
      <alignment horizontal="center" vertical="center"/>
    </xf>
    <xf numFmtId="0" fontId="29" fillId="3" borderId="5" xfId="0" applyFont="1" applyFill="1" applyBorder="1" applyAlignment="1">
      <alignment horizontal="center"/>
    </xf>
    <xf numFmtId="0" fontId="0" fillId="3" borderId="5" xfId="0" applyFont="1" applyFill="1" applyBorder="1" applyAlignment="1">
      <alignment horizontal="center"/>
    </xf>
    <xf numFmtId="16" fontId="0" fillId="0" borderId="0" xfId="0" applyNumberFormat="1" applyAlignment="1">
      <alignment horizontal="center"/>
    </xf>
    <xf numFmtId="0" fontId="20" fillId="0" borderId="7" xfId="0" applyFont="1" applyBorder="1" applyAlignment="1">
      <alignment horizontal="center" vertical="center"/>
    </xf>
    <xf numFmtId="202" fontId="20" fillId="0" borderId="7" xfId="0" applyNumberFormat="1" applyFont="1" applyBorder="1" applyAlignment="1">
      <alignment horizontal="center" vertical="center"/>
    </xf>
    <xf numFmtId="0" fontId="18" fillId="3" borderId="5" xfId="0" applyFont="1" applyFill="1" applyBorder="1" applyAlignment="1">
      <alignment horizontal="center"/>
    </xf>
    <xf numFmtId="0" fontId="18" fillId="0" borderId="5" xfId="0" applyFont="1" applyBorder="1" applyAlignment="1">
      <alignment horizontal="center"/>
    </xf>
    <xf numFmtId="14" fontId="20" fillId="0" borderId="0" xfId="0" applyNumberFormat="1" applyFont="1" applyAlignment="1">
      <alignment horizontal="center" vertical="center"/>
    </xf>
    <xf numFmtId="0" fontId="14" fillId="0" borderId="0" xfId="169" applyFont="1" applyFill="1" applyAlignment="1">
      <alignment vertical="center"/>
    </xf>
    <xf numFmtId="0" fontId="38" fillId="0" borderId="0" xfId="169" applyFont="1" applyFill="1" applyAlignment="1">
      <alignment vertical="center"/>
    </xf>
    <xf numFmtId="0" fontId="24" fillId="0" borderId="0" xfId="169" applyFont="1" applyFill="1" applyAlignment="1">
      <alignment vertical="center"/>
    </xf>
    <xf numFmtId="0" fontId="13" fillId="0" borderId="0" xfId="169" applyFont="1" applyFill="1" applyAlignment="1">
      <alignment vertical="center"/>
    </xf>
    <xf numFmtId="0" fontId="13" fillId="0" borderId="0" xfId="169" applyFont="1" applyFill="1" applyAlignment="1">
      <alignment horizontal="center" vertical="center"/>
    </xf>
    <xf numFmtId="205" fontId="13" fillId="0" borderId="0" xfId="169" applyNumberFormat="1" applyFont="1" applyFill="1" applyAlignment="1">
      <alignment horizontal="right" vertical="center"/>
    </xf>
    <xf numFmtId="205" fontId="13" fillId="0" borderId="0" xfId="95" applyNumberFormat="1" applyFont="1" applyFill="1" applyAlignment="1">
      <alignment vertical="center"/>
    </xf>
    <xf numFmtId="199" fontId="13" fillId="0" borderId="0" xfId="95" applyFont="1" applyFill="1" applyAlignment="1">
      <alignment vertical="center"/>
    </xf>
    <xf numFmtId="178" fontId="13" fillId="0" borderId="0" xfId="1" applyNumberFormat="1" applyFont="1" applyFill="1" applyAlignment="1">
      <alignment vertical="center"/>
    </xf>
    <xf numFmtId="0" fontId="79" fillId="0" borderId="0" xfId="169" applyFont="1" applyFill="1" applyBorder="1" applyAlignment="1">
      <alignment horizontal="center" vertical="center" wrapText="1"/>
    </xf>
    <xf numFmtId="205" fontId="79" fillId="0" borderId="0" xfId="169" applyNumberFormat="1" applyFont="1" applyFill="1" applyBorder="1" applyAlignment="1">
      <alignment horizontal="right" vertical="center" wrapText="1"/>
    </xf>
    <xf numFmtId="205" fontId="79" fillId="0" borderId="0" xfId="95" applyNumberFormat="1" applyFont="1" applyFill="1" applyBorder="1" applyAlignment="1">
      <alignment horizontal="center" vertical="center" wrapText="1"/>
    </xf>
    <xf numFmtId="0" fontId="80" fillId="0" borderId="1" xfId="169" applyFont="1" applyFill="1" applyBorder="1" applyAlignment="1">
      <alignment horizontal="center" vertical="center"/>
    </xf>
    <xf numFmtId="0" fontId="80" fillId="0" borderId="1" xfId="169" applyFont="1" applyFill="1" applyBorder="1" applyAlignment="1">
      <alignment vertical="center" wrapText="1"/>
    </xf>
    <xf numFmtId="3" fontId="24" fillId="0" borderId="1" xfId="95" applyNumberFormat="1" applyFont="1" applyFill="1" applyBorder="1" applyAlignment="1">
      <alignment horizontal="right" vertical="center"/>
    </xf>
    <xf numFmtId="205" fontId="24" fillId="0" borderId="1" xfId="95" applyNumberFormat="1" applyFont="1" applyFill="1" applyBorder="1" applyAlignment="1">
      <alignment horizontal="center" vertical="center"/>
    </xf>
    <xf numFmtId="0" fontId="81" fillId="0" borderId="1" xfId="169" applyFont="1" applyFill="1" applyBorder="1" applyAlignment="1">
      <alignment horizontal="center" vertical="center"/>
    </xf>
    <xf numFmtId="0" fontId="81" fillId="10" borderId="1" xfId="169" applyFont="1" applyFill="1" applyBorder="1" applyAlignment="1">
      <alignment vertical="center" wrapText="1"/>
    </xf>
    <xf numFmtId="178" fontId="24" fillId="0" borderId="1" xfId="95" applyNumberFormat="1" applyFont="1" applyFill="1" applyBorder="1" applyAlignment="1">
      <alignment vertical="center"/>
    </xf>
    <xf numFmtId="0" fontId="81" fillId="0" borderId="1" xfId="169" applyFont="1" applyFill="1" applyBorder="1" applyAlignment="1">
      <alignment vertical="center" wrapText="1"/>
    </xf>
    <xf numFmtId="0" fontId="38" fillId="0" borderId="1" xfId="169" applyFont="1" applyFill="1" applyBorder="1" applyAlignment="1">
      <alignment horizontal="center" vertical="center"/>
    </xf>
    <xf numFmtId="0" fontId="81" fillId="3" borderId="1" xfId="169" applyFont="1" applyFill="1" applyBorder="1" applyAlignment="1">
      <alignment vertical="center" wrapText="1"/>
    </xf>
    <xf numFmtId="0" fontId="38" fillId="3" borderId="1" xfId="169" applyFont="1" applyFill="1" applyBorder="1" applyAlignment="1">
      <alignment horizontal="center" vertical="center"/>
    </xf>
    <xf numFmtId="0" fontId="81" fillId="3" borderId="1" xfId="169" applyFont="1" applyFill="1" applyBorder="1" applyAlignment="1">
      <alignment horizontal="center" vertical="center"/>
    </xf>
    <xf numFmtId="199" fontId="14" fillId="0" borderId="0" xfId="95" applyFont="1" applyFill="1" applyAlignment="1">
      <alignment vertical="center"/>
    </xf>
    <xf numFmtId="0" fontId="14" fillId="0" borderId="0" xfId="169" applyFont="1" applyFill="1" applyAlignment="1">
      <alignment horizontal="center" vertical="center"/>
    </xf>
    <xf numFmtId="178" fontId="14" fillId="0" borderId="0" xfId="1" applyNumberFormat="1" applyFont="1" applyFill="1" applyAlignment="1">
      <alignment vertical="center"/>
    </xf>
    <xf numFmtId="199" fontId="38" fillId="0" borderId="0" xfId="95" applyFont="1" applyFill="1" applyAlignment="1">
      <alignment vertical="center"/>
    </xf>
    <xf numFmtId="0" fontId="38" fillId="0" borderId="0" xfId="169" applyFont="1" applyFill="1" applyAlignment="1">
      <alignment horizontal="center" vertical="center"/>
    </xf>
    <xf numFmtId="178" fontId="38" fillId="0" borderId="0" xfId="1" applyNumberFormat="1" applyFont="1" applyFill="1" applyAlignment="1">
      <alignment vertical="center"/>
    </xf>
    <xf numFmtId="0" fontId="39" fillId="0" borderId="19" xfId="169" applyFont="1" applyBorder="1" applyAlignment="1" applyProtection="1">
      <alignment horizontal="center" vertical="center" wrapText="1"/>
    </xf>
    <xf numFmtId="0" fontId="39" fillId="0" borderId="19" xfId="169" applyFont="1" applyBorder="1" applyAlignment="1" applyProtection="1">
      <alignment horizontal="right" vertical="center" wrapText="1"/>
    </xf>
    <xf numFmtId="178" fontId="38" fillId="0" borderId="0" xfId="169" applyNumberFormat="1" applyFont="1" applyFill="1" applyAlignment="1">
      <alignment vertical="center"/>
    </xf>
    <xf numFmtId="0" fontId="41" fillId="0" borderId="20" xfId="169" applyFont="1" applyBorder="1" applyAlignment="1" applyProtection="1">
      <alignment vertical="center" wrapText="1"/>
    </xf>
    <xf numFmtId="0" fontId="40" fillId="0" borderId="1" xfId="169" applyFont="1" applyFill="1" applyBorder="1" applyAlignment="1">
      <alignment horizontal="center" vertical="center"/>
    </xf>
    <xf numFmtId="4" fontId="81" fillId="0" borderId="1" xfId="169" applyNumberFormat="1" applyFont="1" applyFill="1" applyBorder="1" applyAlignment="1">
      <alignment horizontal="center" vertical="center"/>
    </xf>
    <xf numFmtId="3" fontId="81" fillId="0" borderId="1" xfId="169" applyNumberFormat="1" applyFont="1" applyFill="1" applyBorder="1" applyAlignment="1">
      <alignment horizontal="center" vertical="center"/>
    </xf>
    <xf numFmtId="43" fontId="38" fillId="0" borderId="0" xfId="1" applyNumberFormat="1" applyFont="1" applyFill="1" applyAlignment="1">
      <alignment vertical="center"/>
    </xf>
    <xf numFmtId="0" fontId="82" fillId="0" borderId="1" xfId="169" applyFont="1" applyFill="1" applyBorder="1" applyAlignment="1">
      <alignment horizontal="center" vertical="center" wrapText="1"/>
    </xf>
    <xf numFmtId="41" fontId="24" fillId="0" borderId="1" xfId="95" applyNumberFormat="1" applyFont="1" applyFill="1" applyBorder="1" applyAlignment="1">
      <alignment horizontal="right" vertical="center"/>
    </xf>
    <xf numFmtId="205" fontId="14" fillId="0" borderId="1" xfId="95" applyNumberFormat="1" applyFont="1" applyFill="1" applyBorder="1" applyAlignment="1">
      <alignment horizontal="center" vertical="center"/>
    </xf>
    <xf numFmtId="0" fontId="82" fillId="0" borderId="21" xfId="169" applyFont="1" applyFill="1" applyBorder="1" applyAlignment="1">
      <alignment horizontal="center" vertical="center" wrapText="1"/>
    </xf>
    <xf numFmtId="41" fontId="24" fillId="0" borderId="22" xfId="95" applyNumberFormat="1" applyFont="1" applyFill="1" applyBorder="1" applyAlignment="1">
      <alignment horizontal="right" vertical="center"/>
    </xf>
    <xf numFmtId="0" fontId="83" fillId="0" borderId="1" xfId="169" applyFont="1" applyFill="1" applyBorder="1" applyAlignment="1">
      <alignment horizontal="right" vertical="top" wrapText="1"/>
    </xf>
    <xf numFmtId="0" fontId="75" fillId="0" borderId="0" xfId="169" applyFont="1" applyFill="1" applyAlignment="1">
      <alignment horizontal="centerContinuous" vertical="center"/>
    </xf>
    <xf numFmtId="205" fontId="13" fillId="0" borderId="0" xfId="169" applyNumberFormat="1" applyFont="1" applyFill="1" applyAlignment="1">
      <alignment horizontal="centerContinuous" vertical="center"/>
    </xf>
    <xf numFmtId="205" fontId="13" fillId="0" borderId="0" xfId="95" applyNumberFormat="1" applyFont="1" applyFill="1" applyAlignment="1">
      <alignment horizontal="centerContinuous" vertical="center"/>
    </xf>
    <xf numFmtId="205" fontId="14" fillId="0" borderId="0" xfId="169" applyNumberFormat="1" applyFont="1" applyFill="1" applyAlignment="1">
      <alignment horizontal="center" vertical="center"/>
    </xf>
    <xf numFmtId="0" fontId="14" fillId="0" borderId="0" xfId="169" applyFont="1" applyFill="1" applyAlignment="1">
      <alignment horizontal="centerContinuous" vertical="center"/>
    </xf>
    <xf numFmtId="199" fontId="24" fillId="0" borderId="0" xfId="95" applyFont="1" applyFill="1" applyAlignment="1">
      <alignment vertical="center"/>
    </xf>
    <xf numFmtId="205" fontId="24" fillId="0" borderId="0" xfId="95" applyNumberFormat="1" applyFont="1" applyFill="1" applyAlignment="1">
      <alignment vertical="center"/>
    </xf>
    <xf numFmtId="178" fontId="24" fillId="0" borderId="0" xfId="1" applyNumberFormat="1" applyFont="1" applyFill="1" applyAlignment="1">
      <alignment vertical="center"/>
    </xf>
    <xf numFmtId="199" fontId="13" fillId="0" borderId="0" xfId="95" applyNumberFormat="1" applyFont="1" applyFill="1" applyAlignment="1">
      <alignment vertical="center"/>
    </xf>
    <xf numFmtId="0" fontId="6" fillId="0" borderId="0" xfId="152" applyFont="1" applyFill="1" applyAlignment="1">
      <alignment horizontal="center" wrapText="1"/>
    </xf>
    <xf numFmtId="0" fontId="6" fillId="0" borderId="0" xfId="152" applyFont="1" applyFill="1" applyAlignment="1">
      <alignment horizontal="center"/>
    </xf>
    <xf numFmtId="0" fontId="50" fillId="0" borderId="0" xfId="152" applyFont="1" applyFill="1" applyAlignment="1">
      <alignment horizontal="center" vertical="center"/>
    </xf>
    <xf numFmtId="0" fontId="50" fillId="0" borderId="0" xfId="152" applyFont="1" applyFill="1" applyAlignment="1">
      <alignment vertical="center"/>
    </xf>
    <xf numFmtId="0" fontId="50" fillId="0" borderId="0" xfId="152" applyFont="1" applyFill="1" applyAlignment="1">
      <alignment horizontal="center"/>
    </xf>
    <xf numFmtId="0" fontId="50" fillId="0" borderId="0" xfId="152" applyFont="1" applyFill="1"/>
    <xf numFmtId="0" fontId="50" fillId="3" borderId="0" xfId="152" applyFont="1" applyFill="1" applyAlignment="1">
      <alignment horizontal="center" vertical="center"/>
    </xf>
    <xf numFmtId="0" fontId="6" fillId="0" borderId="1" xfId="152" applyFont="1" applyFill="1" applyBorder="1" applyAlignment="1">
      <alignment horizontal="center" vertical="center" wrapText="1"/>
    </xf>
    <xf numFmtId="0" fontId="6" fillId="0" borderId="1" xfId="152" applyFont="1" applyFill="1" applyBorder="1" applyAlignment="1">
      <alignment horizontal="center" vertical="center"/>
    </xf>
    <xf numFmtId="0" fontId="6" fillId="0" borderId="1" xfId="152" applyFont="1" applyFill="1" applyBorder="1" applyAlignment="1">
      <alignment horizontal="left" vertical="center"/>
    </xf>
    <xf numFmtId="0" fontId="6" fillId="0" borderId="1" xfId="152" applyFont="1" applyFill="1" applyBorder="1" applyAlignment="1">
      <alignment horizontal="center"/>
    </xf>
    <xf numFmtId="0" fontId="50" fillId="0" borderId="1" xfId="152" applyFont="1" applyFill="1" applyBorder="1" applyAlignment="1">
      <alignment horizontal="center" vertical="center"/>
    </xf>
    <xf numFmtId="0" fontId="50" fillId="0" borderId="1" xfId="152" applyFont="1" applyFill="1" applyBorder="1" applyAlignment="1">
      <alignment vertical="center" wrapText="1"/>
    </xf>
    <xf numFmtId="0" fontId="50" fillId="0" borderId="1" xfId="152" applyFont="1" applyFill="1" applyBorder="1" applyAlignment="1">
      <alignment horizontal="center"/>
    </xf>
    <xf numFmtId="14" fontId="50" fillId="0" borderId="1" xfId="152" applyNumberFormat="1" applyFont="1" applyFill="1" applyBorder="1" applyAlignment="1">
      <alignment horizontal="center"/>
    </xf>
    <xf numFmtId="0" fontId="50" fillId="0" borderId="1" xfId="152" applyFont="1" applyFill="1" applyBorder="1" applyAlignment="1">
      <alignment horizontal="justify" vertical="center" wrapText="1"/>
    </xf>
    <xf numFmtId="14" fontId="50" fillId="0" borderId="1" xfId="152" applyNumberFormat="1" applyFont="1" applyFill="1" applyBorder="1" applyAlignment="1">
      <alignment horizontal="center" vertical="center" wrapText="1"/>
    </xf>
    <xf numFmtId="0" fontId="50" fillId="0" borderId="1" xfId="152" applyFont="1" applyFill="1" applyBorder="1" applyAlignment="1">
      <alignment horizontal="center" vertical="center" wrapText="1"/>
    </xf>
    <xf numFmtId="0" fontId="50" fillId="0" borderId="1" xfId="152" applyFont="1" applyFill="1" applyBorder="1"/>
    <xf numFmtId="0" fontId="6" fillId="0" borderId="1" xfId="152" applyFont="1" applyFill="1" applyBorder="1" applyAlignment="1">
      <alignment vertical="center" wrapText="1"/>
    </xf>
    <xf numFmtId="0" fontId="29" fillId="0" borderId="0" xfId="0" applyFont="1">
      <alignment horizontal="center" vertical="center"/>
    </xf>
    <xf numFmtId="0" fontId="20" fillId="0" borderId="0" xfId="0" applyFont="1" applyFill="1" applyAlignment="1">
      <alignment horizontal="center" vertical="center"/>
    </xf>
    <xf numFmtId="0" fontId="0" fillId="0" borderId="0" xfId="0" applyFont="1" applyFill="1" applyAlignment="1">
      <alignment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0" fontId="84" fillId="0" borderId="0" xfId="0" applyFont="1" applyFill="1" applyBorder="1" applyAlignment="1">
      <alignment vertical="center"/>
    </xf>
    <xf numFmtId="0" fontId="0" fillId="0" borderId="0" xfId="0" applyFont="1" applyFill="1" applyBorder="1" applyAlignment="1">
      <alignment horizontal="center" vertical="center" wrapText="1" shrinkToFit="1"/>
    </xf>
    <xf numFmtId="0" fontId="0" fillId="0" borderId="0" xfId="0" applyFont="1" applyFill="1" applyAlignment="1">
      <alignment vertical="center" shrinkToFit="1"/>
    </xf>
    <xf numFmtId="0" fontId="0" fillId="0" borderId="0" xfId="0" applyFont="1" applyFill="1" applyAlignment="1">
      <alignment horizontal="left" vertical="center"/>
    </xf>
    <xf numFmtId="0" fontId="20" fillId="0" borderId="0" xfId="0" applyFont="1" applyFill="1" applyBorder="1" applyAlignment="1">
      <alignment horizontal="center" vertical="center"/>
    </xf>
    <xf numFmtId="0" fontId="20" fillId="0" borderId="1" xfId="0" applyFont="1" applyFill="1" applyBorder="1" applyAlignment="1">
      <alignment horizontal="center" vertical="center"/>
    </xf>
    <xf numFmtId="0" fontId="0" fillId="0" borderId="0" xfId="0" applyFont="1" applyFill="1" applyAlignment="1">
      <alignment horizontal="right" vertical="center"/>
    </xf>
    <xf numFmtId="0" fontId="20" fillId="0" borderId="0" xfId="0" applyFont="1" applyFill="1" applyBorder="1" applyAlignment="1">
      <alignment vertical="center"/>
    </xf>
    <xf numFmtId="0" fontId="0" fillId="0" borderId="0" xfId="0" applyFont="1" applyFill="1" applyBorder="1" applyAlignment="1">
      <alignment vertical="center" shrinkToFit="1"/>
    </xf>
    <xf numFmtId="0" fontId="0" fillId="0" borderId="1" xfId="0" applyFont="1" applyBorder="1" applyAlignment="1">
      <alignment horizontal="center" vertical="center"/>
    </xf>
    <xf numFmtId="3" fontId="0" fillId="0" borderId="1" xfId="0" applyNumberFormat="1" applyFont="1" applyFill="1" applyBorder="1" applyAlignment="1">
      <alignment horizontal="center" vertical="center"/>
    </xf>
    <xf numFmtId="0" fontId="14" fillId="0" borderId="1" xfId="144" applyFont="1" applyFill="1" applyBorder="1" applyAlignment="1">
      <alignment horizontal="center" vertical="center" wrapText="1" shrinkToFit="1"/>
    </xf>
    <xf numFmtId="0" fontId="14" fillId="0" borderId="1" xfId="144" applyFont="1" applyFill="1" applyBorder="1" applyAlignment="1">
      <alignment horizontal="center" vertical="center" shrinkToFit="1"/>
    </xf>
    <xf numFmtId="0" fontId="20" fillId="0" borderId="1" xfId="0" applyFont="1" applyFill="1" applyBorder="1" applyAlignment="1">
      <alignment horizontal="center" vertical="center" shrinkToFit="1"/>
    </xf>
    <xf numFmtId="0" fontId="20" fillId="0" borderId="1" xfId="0" applyFont="1" applyBorder="1" applyAlignment="1">
      <alignment horizontal="center" vertical="center"/>
    </xf>
    <xf numFmtId="0" fontId="5" fillId="0" borderId="0" xfId="0" applyFont="1" applyBorder="1" applyAlignment="1">
      <alignment horizontal="center" vertical="center"/>
    </xf>
    <xf numFmtId="0" fontId="13" fillId="0" borderId="1" xfId="144" applyFont="1" applyFill="1" applyBorder="1" applyAlignment="1">
      <alignment horizontal="center" vertical="center" wrapText="1" shrinkToFit="1"/>
    </xf>
    <xf numFmtId="0" fontId="13" fillId="0" borderId="1" xfId="144" applyFont="1" applyFill="1" applyBorder="1" applyAlignment="1">
      <alignment horizontal="center" vertical="center" shrinkToFit="1"/>
    </xf>
    <xf numFmtId="14" fontId="13" fillId="0" borderId="1" xfId="144" applyNumberFormat="1" applyFont="1" applyFill="1" applyBorder="1" applyAlignment="1">
      <alignment horizontal="center" vertical="center" shrinkToFit="1"/>
    </xf>
    <xf numFmtId="0" fontId="0" fillId="0" borderId="1" xfId="0" applyFont="1" applyFill="1" applyBorder="1" applyAlignment="1">
      <alignment vertical="center" shrinkToFit="1"/>
    </xf>
    <xf numFmtId="14" fontId="0" fillId="0" borderId="1" xfId="0" applyNumberFormat="1" applyFont="1" applyFill="1" applyBorder="1" applyAlignment="1">
      <alignment horizontal="left" vertical="center"/>
    </xf>
    <xf numFmtId="0" fontId="0" fillId="0" borderId="1" xfId="0" applyFont="1" applyBorder="1">
      <alignment horizontal="center" vertical="center"/>
    </xf>
    <xf numFmtId="0" fontId="0" fillId="0" borderId="0" xfId="0" applyFont="1" applyFill="1" applyBorder="1" applyAlignment="1">
      <alignment horizontal="left" vertical="center"/>
    </xf>
    <xf numFmtId="0" fontId="84" fillId="0" borderId="0" xfId="0" applyFont="1" applyAlignment="1">
      <alignment vertical="center"/>
    </xf>
    <xf numFmtId="0" fontId="0" fillId="0" borderId="0" xfId="0" applyFont="1" applyAlignment="1">
      <alignment horizontal="center" vertical="center" wrapText="1" shrinkToFit="1"/>
    </xf>
    <xf numFmtId="0" fontId="0" fillId="0" borderId="0" xfId="0" applyFont="1" applyAlignment="1">
      <alignment horizontal="center" vertical="center" shrinkToFit="1"/>
    </xf>
    <xf numFmtId="0" fontId="0" fillId="0" borderId="0" xfId="0" applyFont="1" applyAlignment="1">
      <alignment horizontal="left" vertical="center"/>
    </xf>
    <xf numFmtId="0" fontId="0" fillId="0" borderId="0" xfId="0" applyFont="1" applyFill="1" applyAlignment="1">
      <alignment horizontal="center" vertical="center"/>
    </xf>
    <xf numFmtId="0" fontId="84" fillId="0" borderId="0" xfId="0" applyFont="1" applyFill="1" applyAlignment="1">
      <alignment vertical="center"/>
    </xf>
    <xf numFmtId="0" fontId="0" fillId="0" borderId="0" xfId="0" applyFont="1" applyFill="1" applyAlignment="1">
      <alignment horizontal="center" vertical="center" wrapText="1" shrinkToFit="1"/>
    </xf>
    <xf numFmtId="0" fontId="12" fillId="0" borderId="2" xfId="144" applyFont="1" applyBorder="1" applyAlignment="1">
      <alignment vertical="center" wrapText="1"/>
    </xf>
    <xf numFmtId="0" fontId="12" fillId="0" borderId="3" xfId="144" applyFont="1" applyBorder="1" applyAlignment="1">
      <alignment vertical="center" wrapText="1"/>
    </xf>
    <xf numFmtId="0" fontId="12" fillId="0" borderId="15" xfId="144" applyFont="1" applyBorder="1" applyAlignment="1">
      <alignment vertical="center" wrapText="1"/>
    </xf>
    <xf numFmtId="0" fontId="12" fillId="0" borderId="8" xfId="144" applyFont="1" applyBorder="1" applyAlignment="1">
      <alignment vertical="center" wrapText="1"/>
    </xf>
    <xf numFmtId="0" fontId="12" fillId="0" borderId="9" xfId="144" applyFont="1" applyBorder="1" applyAlignment="1">
      <alignment vertical="center" wrapText="1"/>
    </xf>
    <xf numFmtId="0" fontId="5" fillId="0" borderId="1" xfId="144" applyFont="1" applyBorder="1" applyAlignment="1">
      <alignment horizontal="center" vertical="center" wrapText="1"/>
    </xf>
    <xf numFmtId="0" fontId="5" fillId="0" borderId="3" xfId="144" applyFont="1" applyBorder="1" applyAlignment="1">
      <alignment vertical="center" wrapText="1"/>
    </xf>
    <xf numFmtId="0" fontId="5" fillId="0" borderId="15" xfId="144" applyFont="1" applyBorder="1" applyAlignment="1">
      <alignment vertical="center" wrapText="1"/>
    </xf>
    <xf numFmtId="0" fontId="5" fillId="0" borderId="2" xfId="144" applyFont="1" applyBorder="1" applyAlignment="1">
      <alignment vertical="center" wrapText="1"/>
    </xf>
    <xf numFmtId="0" fontId="5" fillId="0" borderId="8" xfId="144" applyFont="1" applyBorder="1" applyAlignment="1">
      <alignment vertical="center" wrapText="1"/>
    </xf>
    <xf numFmtId="0" fontId="5" fillId="0" borderId="9" xfId="144" applyFont="1" applyBorder="1" applyAlignment="1">
      <alignment vertical="center" wrapText="1"/>
    </xf>
    <xf numFmtId="167" fontId="12" fillId="0" borderId="1" xfId="144" applyNumberFormat="1" applyFont="1" applyBorder="1" applyAlignment="1">
      <alignment horizontal="center" vertical="center" wrapText="1"/>
    </xf>
    <xf numFmtId="0" fontId="12" fillId="0" borderId="1" xfId="144" applyFont="1" applyBorder="1"/>
    <xf numFmtId="167" fontId="12" fillId="0" borderId="8" xfId="144" applyNumberFormat="1" applyFont="1" applyBorder="1" applyAlignment="1">
      <alignment vertical="center" wrapText="1"/>
    </xf>
    <xf numFmtId="167" fontId="12" fillId="0" borderId="9" xfId="144" applyNumberFormat="1" applyFont="1" applyBorder="1" applyAlignment="1">
      <alignment vertical="center" wrapText="1"/>
    </xf>
    <xf numFmtId="167" fontId="12" fillId="0" borderId="2" xfId="144" applyNumberFormat="1" applyFont="1" applyBorder="1" applyAlignment="1">
      <alignment vertical="center" wrapText="1"/>
    </xf>
    <xf numFmtId="0" fontId="20" fillId="0" borderId="0" xfId="0" applyFont="1" applyFill="1">
      <alignment horizontal="center" vertical="center"/>
    </xf>
    <xf numFmtId="0" fontId="28" fillId="0" borderId="0" xfId="0" applyFont="1" applyFill="1" applyAlignment="1">
      <alignment horizontal="left" vertical="center"/>
    </xf>
    <xf numFmtId="49" fontId="28" fillId="0" borderId="0" xfId="0" applyNumberFormat="1" applyFont="1" applyFill="1" applyAlignment="1">
      <alignment horizontal="center"/>
    </xf>
    <xf numFmtId="0" fontId="28" fillId="0" borderId="0" xfId="0" applyFont="1" applyFill="1">
      <alignment horizontal="center" vertical="center"/>
    </xf>
    <xf numFmtId="49" fontId="20" fillId="0" borderId="1" xfId="0" applyNumberFormat="1" applyFont="1" applyFill="1" applyBorder="1" applyAlignment="1">
      <alignment horizontal="center" vertical="center"/>
    </xf>
    <xf numFmtId="0" fontId="20" fillId="0" borderId="1" xfId="0" applyFont="1" applyFill="1" applyBorder="1" applyAlignment="1">
      <alignment horizontal="left" vertical="center"/>
    </xf>
    <xf numFmtId="0" fontId="20" fillId="0" borderId="0" xfId="0" applyFont="1" applyFill="1" applyAlignment="1">
      <alignment horizontal="left"/>
    </xf>
    <xf numFmtId="0" fontId="28" fillId="0" borderId="5" xfId="0" applyFont="1" applyFill="1" applyBorder="1" applyAlignment="1">
      <alignment horizontal="left"/>
    </xf>
    <xf numFmtId="49" fontId="28" fillId="0" borderId="5" xfId="0" applyNumberFormat="1" applyFont="1" applyFill="1" applyBorder="1" applyAlignment="1">
      <alignment horizontal="center"/>
    </xf>
    <xf numFmtId="0" fontId="28" fillId="0" borderId="5" xfId="0" applyFont="1" applyFill="1" applyBorder="1" applyAlignment="1">
      <alignment horizontal="center"/>
    </xf>
    <xf numFmtId="0" fontId="28" fillId="0" borderId="0" xfId="0" applyFont="1" applyFill="1" applyAlignment="1">
      <alignment horizontal="left"/>
    </xf>
    <xf numFmtId="0" fontId="28" fillId="0" borderId="0" xfId="0" applyFont="1" applyFill="1" applyBorder="1" applyAlignment="1" applyProtection="1">
      <alignment horizontal="left" vertical="center"/>
      <protection locked="0"/>
    </xf>
    <xf numFmtId="3" fontId="28" fillId="0" borderId="5" xfId="173" applyNumberFormat="1" applyFont="1" applyFill="1" applyBorder="1" applyAlignment="1" applyProtection="1">
      <alignment horizontal="center"/>
      <protection locked="0"/>
    </xf>
    <xf numFmtId="49" fontId="28" fillId="0" borderId="5" xfId="173" applyNumberFormat="1" applyFont="1" applyFill="1" applyBorder="1" applyAlignment="1">
      <alignment horizontal="center"/>
    </xf>
    <xf numFmtId="0" fontId="28" fillId="0" borderId="5" xfId="0" applyFont="1" applyFill="1" applyBorder="1" applyAlignment="1">
      <alignment horizontal="left" wrapText="1"/>
    </xf>
    <xf numFmtId="43" fontId="28" fillId="0" borderId="5" xfId="1" applyFont="1" applyFill="1" applyBorder="1" applyAlignment="1" applyProtection="1">
      <alignment horizontal="left"/>
      <protection locked="0"/>
    </xf>
    <xf numFmtId="49" fontId="66" fillId="0" borderId="5" xfId="0" applyNumberFormat="1" applyFont="1" applyFill="1" applyBorder="1" applyAlignment="1">
      <alignment horizontal="center"/>
    </xf>
    <xf numFmtId="43" fontId="28" fillId="0" borderId="23" xfId="1" applyFont="1" applyFill="1" applyBorder="1" applyAlignment="1" applyProtection="1">
      <alignment horizontal="left"/>
      <protection locked="0"/>
    </xf>
    <xf numFmtId="0" fontId="28" fillId="0" borderId="5" xfId="0" applyFont="1" applyFill="1" applyBorder="1" applyAlignment="1">
      <alignment horizontal="left" vertical="center"/>
    </xf>
    <xf numFmtId="0" fontId="28" fillId="0" borderId="6" xfId="0" applyFont="1" applyFill="1" applyBorder="1" applyAlignment="1">
      <alignment horizontal="left" vertical="center"/>
    </xf>
    <xf numFmtId="0" fontId="28" fillId="0" borderId="5" xfId="0" applyFont="1" applyFill="1" applyBorder="1" applyAlignment="1" applyProtection="1">
      <alignment horizontal="left" vertical="center"/>
      <protection hidden="1"/>
    </xf>
    <xf numFmtId="0" fontId="28" fillId="0" borderId="0" xfId="0" applyFont="1" applyFill="1" applyAlignment="1"/>
    <xf numFmtId="0" fontId="28" fillId="0" borderId="0" xfId="0" applyFont="1" applyFill="1" applyAlignment="1">
      <alignment horizontal="centerContinuous"/>
    </xf>
    <xf numFmtId="0" fontId="28" fillId="0" borderId="1" xfId="0" applyFont="1" applyFill="1" applyBorder="1" applyAlignment="1">
      <alignment horizontal="left"/>
    </xf>
    <xf numFmtId="49" fontId="28" fillId="0" borderId="1" xfId="0" applyNumberFormat="1" applyFont="1" applyFill="1" applyBorder="1" applyAlignment="1">
      <alignment horizontal="center"/>
    </xf>
    <xf numFmtId="0" fontId="28" fillId="0" borderId="1" xfId="0" applyFont="1" applyFill="1" applyBorder="1" applyAlignment="1">
      <alignment horizontal="center"/>
    </xf>
    <xf numFmtId="43" fontId="28" fillId="0" borderId="0" xfId="1" applyFont="1" applyFill="1" applyBorder="1" applyAlignment="1" applyProtection="1">
      <alignment horizontal="left"/>
      <protection locked="0"/>
    </xf>
    <xf numFmtId="49" fontId="28" fillId="0" borderId="5" xfId="0" applyNumberFormat="1" applyFont="1" applyFill="1" applyBorder="1" applyAlignment="1">
      <alignment horizontal="center" wrapText="1"/>
    </xf>
    <xf numFmtId="3" fontId="28" fillId="0" borderId="5" xfId="0" applyNumberFormat="1" applyFont="1" applyFill="1" applyBorder="1" applyAlignment="1">
      <alignment horizontal="center"/>
    </xf>
    <xf numFmtId="3" fontId="28" fillId="0" borderId="5" xfId="176" applyNumberFormat="1" applyFont="1" applyFill="1" applyBorder="1" applyAlignment="1">
      <alignment horizontal="left"/>
    </xf>
    <xf numFmtId="0" fontId="28" fillId="0" borderId="6" xfId="0" applyFont="1" applyFill="1" applyBorder="1" applyAlignment="1">
      <alignment horizontal="left"/>
    </xf>
    <xf numFmtId="49" fontId="28" fillId="0" borderId="6" xfId="0" applyNumberFormat="1" applyFont="1" applyFill="1" applyBorder="1" applyAlignment="1">
      <alignment horizontal="center"/>
    </xf>
    <xf numFmtId="0" fontId="28" fillId="0" borderId="6" xfId="0" applyFont="1" applyFill="1" applyBorder="1" applyAlignment="1">
      <alignment horizontal="center"/>
    </xf>
    <xf numFmtId="0" fontId="28" fillId="0" borderId="5" xfId="0" applyFont="1" applyFill="1" applyBorder="1" applyAlignment="1" applyProtection="1">
      <alignment horizontal="left" vertical="center"/>
      <protection locked="0"/>
    </xf>
    <xf numFmtId="0" fontId="28" fillId="0" borderId="23" xfId="0" applyFont="1" applyFill="1" applyBorder="1" applyAlignment="1" applyProtection="1">
      <alignment horizontal="left" vertical="center"/>
      <protection locked="0"/>
    </xf>
    <xf numFmtId="0" fontId="28" fillId="0" borderId="13" xfId="0" applyFont="1" applyFill="1" applyBorder="1" applyAlignment="1">
      <alignment horizontal="left" vertical="center"/>
    </xf>
    <xf numFmtId="49" fontId="28" fillId="0" borderId="13" xfId="0" applyNumberFormat="1" applyFont="1" applyFill="1" applyBorder="1" applyAlignment="1">
      <alignment horizontal="center"/>
    </xf>
    <xf numFmtId="0" fontId="28" fillId="0" borderId="13" xfId="0" applyFont="1" applyFill="1" applyBorder="1">
      <alignment horizontal="center" vertical="center"/>
    </xf>
    <xf numFmtId="0" fontId="28" fillId="0" borderId="12" xfId="0" applyFont="1" applyFill="1" applyBorder="1" applyAlignment="1">
      <alignment horizontal="left"/>
    </xf>
    <xf numFmtId="49" fontId="28" fillId="0" borderId="12" xfId="0" applyNumberFormat="1" applyFont="1" applyFill="1" applyBorder="1" applyAlignment="1">
      <alignment horizontal="center"/>
    </xf>
    <xf numFmtId="0" fontId="28" fillId="0" borderId="12" xfId="0" applyFont="1" applyFill="1" applyBorder="1" applyAlignment="1">
      <alignment horizontal="center"/>
    </xf>
    <xf numFmtId="0" fontId="82" fillId="0" borderId="5" xfId="0" applyFont="1" applyFill="1" applyBorder="1" applyAlignment="1" applyProtection="1">
      <alignment horizontal="left"/>
    </xf>
    <xf numFmtId="0" fontId="28" fillId="0" borderId="5" xfId="0" applyFont="1" applyFill="1" applyBorder="1" applyAlignment="1" applyProtection="1">
      <alignment horizontal="left"/>
      <protection hidden="1"/>
    </xf>
    <xf numFmtId="0" fontId="28" fillId="0" borderId="5" xfId="0" applyFont="1" applyFill="1" applyBorder="1" applyAlignment="1">
      <alignment horizontal="center" vertical="center"/>
    </xf>
    <xf numFmtId="0" fontId="28" fillId="0" borderId="5" xfId="0" applyFont="1" applyFill="1" applyBorder="1">
      <alignment horizontal="center" vertical="center"/>
    </xf>
    <xf numFmtId="0" fontId="0" fillId="0" borderId="0" xfId="0" applyFill="1" applyAlignment="1">
      <alignment horizontal="left" vertical="center"/>
    </xf>
    <xf numFmtId="0" fontId="63" fillId="5" borderId="0" xfId="0" applyFont="1" applyFill="1" applyAlignment="1">
      <alignment horizontal="center" vertical="center" wrapText="1"/>
    </xf>
    <xf numFmtId="0" fontId="14" fillId="0" borderId="0"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30" fillId="0" borderId="0" xfId="0" applyFont="1" applyFill="1" applyBorder="1" applyAlignment="1">
      <alignment horizontal="centerContinuous" vertical="center" wrapText="1"/>
    </xf>
    <xf numFmtId="0" fontId="30" fillId="0" borderId="0" xfId="0" applyFont="1" applyFill="1" applyBorder="1" applyAlignment="1">
      <alignment horizontal="center" vertical="center"/>
    </xf>
    <xf numFmtId="0" fontId="30" fillId="0" borderId="0" xfId="0" applyFont="1" applyFill="1" applyBorder="1" applyAlignment="1">
      <alignment horizontal="left" vertical="center"/>
    </xf>
    <xf numFmtId="0" fontId="73" fillId="0" borderId="0" xfId="0" applyFont="1" applyAlignment="1">
      <alignment horizontal="center" vertical="center" wrapText="1"/>
    </xf>
    <xf numFmtId="0" fontId="30" fillId="0" borderId="0" xfId="0" applyFont="1" applyFill="1" applyBorder="1" applyAlignment="1">
      <alignment horizontal="left" vertical="center" wrapText="1"/>
    </xf>
    <xf numFmtId="0" fontId="73" fillId="0" borderId="0" xfId="0" applyFont="1">
      <alignment horizontal="center" vertical="center"/>
    </xf>
    <xf numFmtId="0" fontId="63" fillId="5" borderId="24" xfId="0" applyFont="1" applyFill="1" applyBorder="1">
      <alignment horizontal="center" vertical="center"/>
    </xf>
    <xf numFmtId="0" fontId="63" fillId="5" borderId="25" xfId="0" applyFont="1" applyFill="1" applyBorder="1" applyAlignment="1">
      <alignment horizontal="center" vertical="center" wrapText="1"/>
    </xf>
    <xf numFmtId="0" fontId="64" fillId="0" borderId="26" xfId="0" applyFont="1" applyBorder="1" applyAlignment="1">
      <alignment horizontal="center" vertical="center" wrapText="1"/>
    </xf>
    <xf numFmtId="0" fontId="0" fillId="0" borderId="0" xfId="0" applyFont="1" applyBorder="1" applyAlignment="1">
      <alignment horizontal="center" vertical="center" wrapText="1"/>
    </xf>
    <xf numFmtId="0" fontId="64" fillId="0" borderId="0" xfId="0" applyFont="1" applyBorder="1" applyAlignment="1">
      <alignment horizontal="center" vertical="center" wrapText="1"/>
    </xf>
    <xf numFmtId="0" fontId="29" fillId="0" borderId="26" xfId="0" applyFont="1" applyBorder="1">
      <alignment horizontal="center" vertical="center"/>
    </xf>
    <xf numFmtId="0" fontId="29" fillId="0" borderId="0" xfId="0" applyFont="1" applyFill="1" applyBorder="1">
      <alignment horizontal="center" vertical="center"/>
    </xf>
    <xf numFmtId="0" fontId="29" fillId="0" borderId="0" xfId="0" applyFont="1" applyBorder="1">
      <alignment horizontal="center" vertical="center"/>
    </xf>
    <xf numFmtId="0" fontId="63" fillId="5" borderId="27" xfId="0" applyFont="1" applyFill="1" applyBorder="1" applyAlignment="1">
      <alignment horizontal="center" vertical="center" wrapText="1"/>
    </xf>
    <xf numFmtId="0" fontId="63" fillId="5" borderId="28" xfId="0" applyFont="1" applyFill="1" applyBorder="1" applyAlignment="1">
      <alignment horizontal="center" vertical="center" wrapText="1"/>
    </xf>
    <xf numFmtId="0" fontId="63" fillId="5" borderId="29" xfId="0" applyFont="1" applyFill="1" applyBorder="1" applyAlignment="1">
      <alignment horizontal="center" vertical="center" wrapText="1"/>
    </xf>
    <xf numFmtId="0" fontId="63" fillId="5" borderId="30" xfId="0" applyFont="1" applyFill="1" applyBorder="1" applyAlignment="1">
      <alignment horizontal="center" vertical="center" wrapText="1"/>
    </xf>
    <xf numFmtId="0" fontId="0" fillId="0" borderId="0" xfId="0"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29" fillId="0" borderId="0" xfId="0" applyFont="1" applyFill="1" applyBorder="1" applyAlignment="1">
      <alignment horizontal="center" vertical="center" wrapText="1"/>
    </xf>
    <xf numFmtId="0" fontId="0" fillId="0" borderId="0" xfId="0" applyFont="1" applyAlignment="1">
      <alignment horizontal="center" vertical="center" wrapText="1"/>
    </xf>
    <xf numFmtId="0" fontId="33" fillId="0" borderId="31" xfId="0" applyFont="1" applyFill="1" applyBorder="1">
      <alignment horizontal="center" vertical="center"/>
    </xf>
    <xf numFmtId="0" fontId="29" fillId="0" borderId="32" xfId="0" applyFont="1" applyBorder="1">
      <alignment horizontal="center" vertical="center"/>
    </xf>
    <xf numFmtId="0" fontId="33" fillId="0" borderId="0" xfId="0" applyFont="1" applyAlignment="1">
      <alignment horizontal="center" vertical="center" wrapText="1"/>
    </xf>
    <xf numFmtId="0" fontId="64" fillId="0" borderId="1" xfId="0" applyFont="1" applyBorder="1" applyAlignment="1">
      <alignment horizontal="left" vertical="center" wrapText="1"/>
    </xf>
    <xf numFmtId="16" fontId="20" fillId="0" borderId="1" xfId="0" quotePrefix="1" applyNumberFormat="1" applyFont="1" applyFill="1" applyBorder="1" applyAlignment="1">
      <alignment horizontal="left" vertical="center"/>
    </xf>
    <xf numFmtId="49" fontId="28" fillId="0" borderId="5" xfId="0" quotePrefix="1" applyNumberFormat="1" applyFont="1" applyFill="1" applyBorder="1" applyAlignment="1">
      <alignment horizontal="center"/>
    </xf>
    <xf numFmtId="0" fontId="28" fillId="0" borderId="5" xfId="0" quotePrefix="1" applyFont="1" applyFill="1" applyBorder="1" applyAlignment="1">
      <alignment horizontal="left"/>
    </xf>
    <xf numFmtId="49" fontId="28" fillId="0" borderId="5" xfId="173" quotePrefix="1" applyNumberFormat="1" applyFont="1" applyFill="1" applyBorder="1" applyAlignment="1">
      <alignment horizontal="center"/>
    </xf>
    <xf numFmtId="16" fontId="28" fillId="0" borderId="5" xfId="0" quotePrefix="1" applyNumberFormat="1" applyFont="1" applyFill="1" applyBorder="1" applyAlignment="1">
      <alignment horizontal="left"/>
    </xf>
    <xf numFmtId="49" fontId="66" fillId="0" borderId="5" xfId="0" quotePrefix="1" applyNumberFormat="1" applyFont="1" applyFill="1" applyBorder="1" applyAlignment="1">
      <alignment horizontal="center"/>
    </xf>
    <xf numFmtId="3" fontId="28" fillId="0" borderId="5" xfId="0" quotePrefix="1" applyNumberFormat="1" applyFont="1" applyFill="1" applyBorder="1" applyAlignment="1">
      <alignment horizontal="center"/>
    </xf>
    <xf numFmtId="0" fontId="28" fillId="0" borderId="5" xfId="0" quotePrefix="1" applyFont="1" applyFill="1" applyBorder="1" applyAlignment="1">
      <alignment horizontal="center"/>
    </xf>
    <xf numFmtId="0" fontId="0" fillId="0" borderId="0" xfId="0" quotePrefix="1" applyFont="1" applyFill="1" applyAlignment="1">
      <alignment horizontal="right" vertical="center"/>
    </xf>
    <xf numFmtId="0" fontId="0" fillId="0" borderId="0" xfId="0" quotePrefix="1" applyFont="1" applyFill="1" applyBorder="1" applyAlignment="1">
      <alignment horizontal="center" vertical="center"/>
    </xf>
    <xf numFmtId="0" fontId="0" fillId="0" borderId="0" xfId="0" quotePrefix="1" applyFont="1" applyFill="1" applyBorder="1" applyAlignment="1">
      <alignment vertical="center" shrinkToFit="1"/>
    </xf>
    <xf numFmtId="0" fontId="13" fillId="0" borderId="5" xfId="167" quotePrefix="1" applyFont="1" applyBorder="1" applyAlignment="1">
      <alignment horizontal="center" vertical="center"/>
    </xf>
    <xf numFmtId="0" fontId="69" fillId="0" borderId="5" xfId="0" quotePrefix="1" applyFont="1" applyFill="1" applyBorder="1" applyAlignment="1" applyProtection="1">
      <alignment vertical="center" shrinkToFit="1"/>
      <protection hidden="1"/>
    </xf>
    <xf numFmtId="0" fontId="13" fillId="0" borderId="6" xfId="76" quotePrefix="1" applyNumberFormat="1" applyFont="1" applyFill="1" applyBorder="1" applyAlignment="1">
      <alignment horizontal="center" vertical="center"/>
    </xf>
    <xf numFmtId="0" fontId="13" fillId="0" borderId="5" xfId="76" quotePrefix="1" applyNumberFormat="1" applyFont="1" applyFill="1" applyBorder="1" applyAlignment="1">
      <alignment horizontal="center" vertical="center"/>
    </xf>
    <xf numFmtId="0" fontId="13" fillId="0" borderId="7" xfId="76" quotePrefix="1" applyNumberFormat="1" applyFont="1" applyFill="1" applyBorder="1" applyAlignment="1">
      <alignment horizontal="center" vertical="center"/>
    </xf>
    <xf numFmtId="1" fontId="36" fillId="0" borderId="0" xfId="144" applyNumberFormat="1" applyFont="1" applyBorder="1" applyAlignment="1">
      <alignment horizontal="center" vertical="center"/>
    </xf>
    <xf numFmtId="0" fontId="58" fillId="0" borderId="0" xfId="144" applyFont="1" applyFill="1" applyBorder="1" applyAlignment="1">
      <alignment horizontal="center" vertical="center"/>
    </xf>
    <xf numFmtId="0" fontId="121" fillId="0" borderId="0" xfId="163" applyFont="1" applyFill="1" applyAlignment="1">
      <alignment horizontal="center"/>
    </xf>
    <xf numFmtId="0" fontId="122" fillId="0" borderId="1" xfId="163" applyFont="1" applyFill="1" applyBorder="1" applyAlignment="1">
      <alignment horizontal="center" vertical="top"/>
    </xf>
    <xf numFmtId="0" fontId="123" fillId="0" borderId="1" xfId="163" applyFont="1" applyFill="1" applyBorder="1" applyAlignment="1">
      <alignment horizontal="center" vertical="top" wrapText="1"/>
    </xf>
    <xf numFmtId="187" fontId="123" fillId="0" borderId="1" xfId="103" applyNumberFormat="1" applyFont="1" applyFill="1" applyBorder="1" applyAlignment="1">
      <alignment horizontal="center" vertical="top" wrapText="1"/>
    </xf>
    <xf numFmtId="0" fontId="123" fillId="0" borderId="2" xfId="163" applyFont="1" applyFill="1" applyBorder="1" applyAlignment="1">
      <alignment horizontal="center" vertical="top" wrapText="1"/>
    </xf>
    <xf numFmtId="0" fontId="123" fillId="0" borderId="1" xfId="163" applyNumberFormat="1" applyFont="1" applyFill="1" applyBorder="1" applyAlignment="1">
      <alignment horizontal="center" vertical="top" wrapText="1"/>
    </xf>
    <xf numFmtId="49" fontId="123" fillId="0" borderId="2" xfId="163" applyNumberFormat="1" applyFont="1" applyFill="1" applyBorder="1" applyAlignment="1">
      <alignment horizontal="center" vertical="top" wrapText="1"/>
    </xf>
    <xf numFmtId="0" fontId="121" fillId="0" borderId="0" xfId="163" applyFont="1" applyFill="1"/>
    <xf numFmtId="0" fontId="121" fillId="0" borderId="1" xfId="163" applyFont="1" applyFill="1" applyBorder="1" applyAlignment="1">
      <alignment vertical="top"/>
    </xf>
    <xf numFmtId="0" fontId="121" fillId="0" borderId="1" xfId="163" applyFont="1" applyFill="1" applyBorder="1" applyAlignment="1">
      <alignment vertical="top" wrapText="1"/>
    </xf>
    <xf numFmtId="0" fontId="121" fillId="0" borderId="1" xfId="163" applyFont="1" applyFill="1" applyBorder="1" applyAlignment="1">
      <alignment horizontal="center" vertical="top"/>
    </xf>
    <xf numFmtId="187" fontId="121" fillId="0" borderId="1" xfId="103" applyNumberFormat="1" applyFont="1" applyFill="1" applyBorder="1" applyAlignment="1">
      <alignment horizontal="right" vertical="top"/>
    </xf>
    <xf numFmtId="14" fontId="121" fillId="0" borderId="1" xfId="163" applyNumberFormat="1" applyFont="1" applyFill="1" applyBorder="1" applyAlignment="1">
      <alignment horizontal="center" vertical="top"/>
    </xf>
    <xf numFmtId="14" fontId="121" fillId="0" borderId="1" xfId="163" applyNumberFormat="1" applyFont="1" applyFill="1" applyBorder="1" applyAlignment="1">
      <alignment vertical="top"/>
    </xf>
    <xf numFmtId="49" fontId="124" fillId="0" borderId="1" xfId="163" applyNumberFormat="1" applyFont="1" applyFill="1" applyBorder="1" applyAlignment="1">
      <alignment vertical="top"/>
    </xf>
    <xf numFmtId="0" fontId="121" fillId="0" borderId="1" xfId="114" applyFont="1" applyFill="1" applyBorder="1" applyAlignment="1">
      <alignment vertical="top" wrapText="1"/>
    </xf>
    <xf numFmtId="0" fontId="125" fillId="0" borderId="1" xfId="114" applyFont="1" applyFill="1" applyBorder="1" applyAlignment="1">
      <alignment vertical="top" wrapText="1"/>
    </xf>
    <xf numFmtId="0" fontId="121" fillId="0" borderId="1" xfId="163" applyFont="1" applyFill="1" applyBorder="1"/>
    <xf numFmtId="0" fontId="121" fillId="0" borderId="1" xfId="163" applyNumberFormat="1" applyFont="1" applyFill="1" applyBorder="1" applyAlignment="1">
      <alignment vertical="top"/>
    </xf>
    <xf numFmtId="49" fontId="124" fillId="0" borderId="1" xfId="163" quotePrefix="1" applyNumberFormat="1" applyFont="1" applyFill="1" applyBorder="1" applyAlignment="1">
      <alignment vertical="top"/>
    </xf>
    <xf numFmtId="0" fontId="126" fillId="0" borderId="1" xfId="114" applyFont="1" applyFill="1" applyBorder="1" applyAlignment="1">
      <alignment vertical="top" wrapText="1"/>
    </xf>
    <xf numFmtId="0" fontId="124" fillId="0" borderId="0" xfId="163" applyFont="1" applyFill="1"/>
    <xf numFmtId="0" fontId="127" fillId="0" borderId="0" xfId="157" applyFont="1" applyFill="1" applyAlignment="1">
      <alignment vertical="center" wrapText="1"/>
    </xf>
    <xf numFmtId="0" fontId="122" fillId="0" borderId="1" xfId="163" applyFont="1" applyFill="1" applyBorder="1" applyAlignment="1">
      <alignment vertical="top" wrapText="1"/>
    </xf>
    <xf numFmtId="0" fontId="4" fillId="0" borderId="0" xfId="159" applyFont="1" applyFill="1" applyAlignment="1">
      <alignment vertical="center"/>
    </xf>
    <xf numFmtId="0" fontId="121" fillId="0" borderId="0" xfId="163" applyFont="1" applyFill="1" applyAlignment="1">
      <alignment vertical="top"/>
    </xf>
    <xf numFmtId="0" fontId="121" fillId="0" borderId="0" xfId="163" applyFont="1" applyFill="1" applyAlignment="1">
      <alignment vertical="top" wrapText="1"/>
    </xf>
    <xf numFmtId="0" fontId="121" fillId="0" borderId="0" xfId="163" applyFont="1" applyFill="1" applyAlignment="1">
      <alignment horizontal="center" vertical="top"/>
    </xf>
    <xf numFmtId="187" fontId="121" fillId="0" borderId="0" xfId="103" applyNumberFormat="1" applyFont="1" applyFill="1" applyAlignment="1">
      <alignment horizontal="right" vertical="top"/>
    </xf>
    <xf numFmtId="0" fontId="121" fillId="0" borderId="0" xfId="163" applyNumberFormat="1" applyFont="1" applyFill="1" applyAlignment="1">
      <alignment vertical="top"/>
    </xf>
    <xf numFmtId="49" fontId="124" fillId="0" borderId="0" xfId="163" applyNumberFormat="1" applyFont="1" applyFill="1" applyAlignment="1">
      <alignment vertical="top"/>
    </xf>
    <xf numFmtId="49" fontId="128" fillId="0" borderId="1" xfId="172" applyNumberFormat="1" applyFont="1" applyFill="1" applyBorder="1" applyAlignment="1">
      <alignment horizontal="left" vertical="center" wrapText="1"/>
    </xf>
    <xf numFmtId="0" fontId="121" fillId="0" borderId="1" xfId="0" applyFont="1" applyBorder="1" applyAlignment="1">
      <alignment horizontal="center" vertical="center" wrapText="1"/>
    </xf>
    <xf numFmtId="0" fontId="127" fillId="0" borderId="1" xfId="0" applyFont="1" applyBorder="1">
      <alignment horizontal="center" vertical="center"/>
    </xf>
    <xf numFmtId="192" fontId="0" fillId="0" borderId="1" xfId="1" applyNumberFormat="1" applyFont="1" applyBorder="1" applyAlignment="1">
      <alignment horizontal="center" vertical="center"/>
    </xf>
    <xf numFmtId="0" fontId="129" fillId="0" borderId="1" xfId="0" applyFont="1" applyBorder="1" applyAlignment="1">
      <alignment horizontal="left" vertical="center" wrapText="1"/>
    </xf>
    <xf numFmtId="0" fontId="0" fillId="0" borderId="1" xfId="0" applyBorder="1" applyAlignment="1">
      <alignment horizontal="left" vertical="center"/>
    </xf>
    <xf numFmtId="0" fontId="129" fillId="0" borderId="1" xfId="0" applyFont="1" applyBorder="1" applyAlignment="1">
      <alignment horizontal="left" vertical="center"/>
    </xf>
    <xf numFmtId="0" fontId="129" fillId="0" borderId="1" xfId="0" applyFont="1" applyBorder="1">
      <alignment horizontal="center" vertical="center"/>
    </xf>
    <xf numFmtId="0" fontId="127" fillId="0" borderId="0" xfId="0" applyFont="1">
      <alignment horizontal="center" vertical="center"/>
    </xf>
    <xf numFmtId="0" fontId="129" fillId="0" borderId="0" xfId="0" applyFont="1">
      <alignment horizontal="center" vertical="center"/>
    </xf>
    <xf numFmtId="0" fontId="130" fillId="0" borderId="1" xfId="0" applyFont="1" applyBorder="1">
      <alignment horizontal="center" vertical="center"/>
    </xf>
    <xf numFmtId="0" fontId="131" fillId="0" borderId="1" xfId="0" applyFont="1" applyBorder="1">
      <alignment horizontal="center" vertical="center"/>
    </xf>
    <xf numFmtId="0" fontId="127" fillId="0" borderId="1" xfId="0" applyFont="1" applyBorder="1" applyAlignment="1">
      <alignment horizontal="left" vertical="center"/>
    </xf>
    <xf numFmtId="0" fontId="133" fillId="0" borderId="0" xfId="201" applyNumberFormat="1" applyFont="1" applyAlignment="1">
      <alignment horizontal="center"/>
    </xf>
    <xf numFmtId="0" fontId="134" fillId="0" borderId="0" xfId="201" applyNumberFormat="1" applyFont="1" applyAlignment="1">
      <alignment horizontal="center"/>
    </xf>
    <xf numFmtId="3" fontId="134" fillId="12" borderId="37" xfId="201" applyNumberFormat="1" applyFont="1" applyFill="1" applyBorder="1" applyAlignment="1">
      <alignment horizontal="center"/>
    </xf>
    <xf numFmtId="3" fontId="134" fillId="12" borderId="37" xfId="201" applyNumberFormat="1" applyFont="1" applyFill="1" applyBorder="1" applyAlignment="1"/>
    <xf numFmtId="186" fontId="134" fillId="12" borderId="37" xfId="201" applyNumberFormat="1" applyFont="1" applyFill="1" applyBorder="1" applyAlignment="1">
      <alignment horizontal="center"/>
    </xf>
    <xf numFmtId="0" fontId="133" fillId="0" borderId="0" xfId="201" applyNumberFormat="1" applyFont="1" applyFill="1" applyAlignment="1">
      <alignment horizontal="center"/>
    </xf>
    <xf numFmtId="0" fontId="134" fillId="0" borderId="0" xfId="201" applyNumberFormat="1" applyFont="1" applyFill="1" applyAlignment="1">
      <alignment horizontal="center"/>
    </xf>
    <xf numFmtId="0" fontId="135" fillId="0" borderId="0" xfId="201" applyNumberFormat="1" applyFont="1" applyAlignment="1">
      <alignment horizontal="center"/>
    </xf>
    <xf numFmtId="0" fontId="134" fillId="0" borderId="0" xfId="201" applyNumberFormat="1" applyFont="1" applyFill="1" applyAlignment="1">
      <alignment horizontal="center" wrapText="1"/>
    </xf>
    <xf numFmtId="0" fontId="134" fillId="13" borderId="0" xfId="201" applyNumberFormat="1" applyFont="1" applyFill="1" applyAlignment="1">
      <alignment horizontal="center"/>
    </xf>
    <xf numFmtId="0" fontId="136" fillId="0" borderId="0" xfId="201" applyNumberFormat="1" applyFont="1" applyAlignment="1">
      <alignment horizontal="center"/>
    </xf>
    <xf numFmtId="0" fontId="138" fillId="0" borderId="0" xfId="202" applyNumberFormat="1" applyFont="1" applyBorder="1" applyAlignment="1" applyProtection="1"/>
    <xf numFmtId="0" fontId="139" fillId="0" borderId="0" xfId="201" applyNumberFormat="1" applyFont="1" applyAlignment="1">
      <alignment horizontal="center"/>
    </xf>
    <xf numFmtId="0" fontId="134" fillId="14" borderId="0" xfId="201" applyNumberFormat="1" applyFont="1" applyFill="1" applyAlignment="1">
      <alignment horizontal="center"/>
    </xf>
    <xf numFmtId="0" fontId="133" fillId="14" borderId="0" xfId="201" applyNumberFormat="1" applyFont="1" applyFill="1" applyAlignment="1">
      <alignment horizontal="center"/>
    </xf>
    <xf numFmtId="0" fontId="140" fillId="0" borderId="51" xfId="202" applyNumberFormat="1" applyFont="1" applyFill="1" applyBorder="1" applyAlignment="1" applyProtection="1">
      <alignment horizontal="left" vertical="center"/>
    </xf>
    <xf numFmtId="0" fontId="141" fillId="0" borderId="0" xfId="201" applyNumberFormat="1" applyFont="1" applyAlignment="1">
      <alignment horizontal="center"/>
    </xf>
    <xf numFmtId="0" fontId="135" fillId="10" borderId="0" xfId="201" applyNumberFormat="1" applyFont="1" applyFill="1" applyAlignment="1">
      <alignment horizontal="center"/>
    </xf>
    <xf numFmtId="202" fontId="135" fillId="3" borderId="59" xfId="201" applyNumberFormat="1" applyFont="1" applyFill="1" applyBorder="1" applyAlignment="1">
      <alignment horizontal="center"/>
    </xf>
    <xf numFmtId="0" fontId="135" fillId="3" borderId="59" xfId="201" applyNumberFormat="1" applyFont="1" applyFill="1" applyBorder="1" applyAlignment="1">
      <alignment horizontal="center"/>
    </xf>
    <xf numFmtId="0" fontId="135" fillId="3" borderId="60" xfId="201" applyNumberFormat="1" applyFont="1" applyFill="1" applyBorder="1" applyAlignment="1">
      <alignment horizontal="center" vertical="center"/>
    </xf>
    <xf numFmtId="0" fontId="135" fillId="3" borderId="60" xfId="201" applyNumberFormat="1" applyFont="1" applyFill="1" applyBorder="1" applyAlignment="1">
      <alignment horizontal="center"/>
    </xf>
    <xf numFmtId="192" fontId="135" fillId="4" borderId="5" xfId="202" applyNumberFormat="1" applyFont="1" applyFill="1" applyBorder="1" applyAlignment="1" applyProtection="1">
      <alignment horizontal="right" vertical="center"/>
    </xf>
    <xf numFmtId="186" fontId="135" fillId="0" borderId="5" xfId="202" applyNumberFormat="1" applyFont="1" applyFill="1" applyBorder="1" applyAlignment="1">
      <alignment horizontal="right"/>
    </xf>
    <xf numFmtId="1" fontId="135" fillId="0" borderId="5" xfId="202" applyNumberFormat="1" applyFont="1" applyFill="1" applyBorder="1" applyAlignment="1">
      <alignment horizontal="center" vertical="center"/>
    </xf>
    <xf numFmtId="202" fontId="135" fillId="0" borderId="5" xfId="202" applyNumberFormat="1" applyFont="1" applyFill="1" applyBorder="1" applyAlignment="1">
      <alignment horizontal="center" vertical="center"/>
    </xf>
    <xf numFmtId="0" fontId="135" fillId="0" borderId="5" xfId="201" applyNumberFormat="1" applyFont="1" applyFill="1" applyBorder="1" applyAlignment="1">
      <alignment horizontal="center"/>
    </xf>
    <xf numFmtId="1" fontId="135" fillId="0" borderId="5" xfId="201" applyNumberFormat="1" applyFont="1" applyFill="1" applyBorder="1" applyAlignment="1">
      <alignment horizontal="center"/>
    </xf>
    <xf numFmtId="0" fontId="135" fillId="0" borderId="5" xfId="201" applyNumberFormat="1" applyFont="1" applyFill="1" applyBorder="1" applyAlignment="1">
      <alignment horizontal="center" wrapText="1"/>
    </xf>
    <xf numFmtId="0" fontId="135" fillId="0" borderId="59" xfId="201" applyNumberFormat="1" applyFont="1" applyFill="1" applyBorder="1" applyAlignment="1">
      <alignment horizontal="center"/>
    </xf>
    <xf numFmtId="0" fontId="135" fillId="3" borderId="62" xfId="201" applyNumberFormat="1" applyFont="1" applyFill="1" applyBorder="1" applyAlignment="1">
      <alignment horizontal="right"/>
    </xf>
    <xf numFmtId="0" fontId="135" fillId="3" borderId="62" xfId="201" applyNumberFormat="1" applyFont="1" applyFill="1" applyBorder="1" applyAlignment="1">
      <alignment horizontal="center"/>
    </xf>
    <xf numFmtId="192" fontId="135" fillId="0" borderId="5" xfId="202" applyNumberFormat="1" applyFont="1" applyFill="1" applyBorder="1" applyAlignment="1">
      <alignment horizontal="right"/>
    </xf>
    <xf numFmtId="0" fontId="135" fillId="0" borderId="5" xfId="202" applyNumberFormat="1" applyFont="1" applyFill="1" applyBorder="1" applyAlignment="1">
      <alignment horizontal="center" vertical="center"/>
    </xf>
    <xf numFmtId="0" fontId="135" fillId="3" borderId="5" xfId="201" applyNumberFormat="1" applyFont="1" applyFill="1" applyBorder="1" applyAlignment="1">
      <alignment horizontal="center"/>
    </xf>
    <xf numFmtId="192" fontId="135" fillId="3" borderId="5" xfId="202" applyNumberFormat="1" applyFont="1" applyFill="1" applyBorder="1" applyAlignment="1" applyProtection="1">
      <alignment horizontal="right" vertical="center"/>
    </xf>
    <xf numFmtId="186" fontId="135" fillId="3" borderId="5" xfId="202" applyNumberFormat="1" applyFont="1" applyFill="1" applyBorder="1" applyAlignment="1">
      <alignment horizontal="right"/>
    </xf>
    <xf numFmtId="192" fontId="135" fillId="3" borderId="5" xfId="202" applyNumberFormat="1" applyFont="1" applyFill="1" applyBorder="1" applyAlignment="1">
      <alignment horizontal="right"/>
    </xf>
    <xf numFmtId="0" fontId="135" fillId="3" borderId="5" xfId="202" applyNumberFormat="1" applyFont="1" applyFill="1" applyBorder="1" applyAlignment="1">
      <alignment horizontal="center" vertical="center"/>
    </xf>
    <xf numFmtId="1" fontId="135" fillId="3" borderId="5" xfId="202" applyNumberFormat="1" applyFont="1" applyFill="1" applyBorder="1" applyAlignment="1">
      <alignment horizontal="center" vertical="center"/>
    </xf>
    <xf numFmtId="202" fontId="135" fillId="3" borderId="5" xfId="202" applyNumberFormat="1" applyFont="1" applyFill="1" applyBorder="1" applyAlignment="1">
      <alignment horizontal="center" vertical="center"/>
    </xf>
    <xf numFmtId="1" fontId="135" fillId="3" borderId="5" xfId="201" applyNumberFormat="1" applyFont="1" applyFill="1" applyBorder="1" applyAlignment="1">
      <alignment horizontal="center"/>
    </xf>
    <xf numFmtId="0" fontId="135" fillId="3" borderId="5" xfId="201" applyNumberFormat="1" applyFont="1" applyFill="1" applyBorder="1" applyAlignment="1">
      <alignment horizontal="center" wrapText="1"/>
    </xf>
    <xf numFmtId="0" fontId="135" fillId="3" borderId="0" xfId="201" applyNumberFormat="1" applyFont="1" applyFill="1" applyAlignment="1">
      <alignment horizontal="center"/>
    </xf>
    <xf numFmtId="0" fontId="135" fillId="13" borderId="5" xfId="201" applyNumberFormat="1" applyFont="1" applyFill="1" applyBorder="1" applyAlignment="1">
      <alignment horizontal="center"/>
    </xf>
    <xf numFmtId="0" fontId="135" fillId="3" borderId="5" xfId="202" applyNumberFormat="1" applyFont="1" applyFill="1" applyBorder="1" applyAlignment="1" applyProtection="1">
      <alignment horizontal="center" vertical="center"/>
    </xf>
    <xf numFmtId="49" fontId="141" fillId="0" borderId="58" xfId="202" quotePrefix="1" applyNumberFormat="1" applyFont="1" applyFill="1" applyBorder="1" applyAlignment="1" applyProtection="1">
      <alignment horizontal="center" vertical="center"/>
    </xf>
    <xf numFmtId="202" fontId="141" fillId="0" borderId="5" xfId="202" applyNumberFormat="1" applyFont="1" applyFill="1" applyBorder="1" applyAlignment="1">
      <alignment horizontal="center" vertical="center"/>
    </xf>
    <xf numFmtId="0" fontId="135" fillId="4" borderId="5" xfId="202" applyNumberFormat="1" applyFont="1" applyFill="1" applyBorder="1" applyAlignment="1" applyProtection="1">
      <alignment horizontal="center" vertical="center"/>
    </xf>
    <xf numFmtId="49" fontId="142" fillId="14" borderId="47" xfId="201" applyNumberFormat="1" applyFont="1" applyFill="1" applyBorder="1" applyAlignment="1">
      <alignment horizontal="center" vertical="center"/>
    </xf>
    <xf numFmtId="192" fontId="141" fillId="14" borderId="53" xfId="202" applyNumberFormat="1" applyFont="1" applyFill="1" applyBorder="1" applyAlignment="1">
      <alignment horizontal="right" vertical="center"/>
    </xf>
    <xf numFmtId="178" fontId="141" fillId="14" borderId="53" xfId="202" applyNumberFormat="1" applyFont="1" applyFill="1" applyBorder="1" applyAlignment="1">
      <alignment horizontal="right" vertical="center"/>
    </xf>
    <xf numFmtId="0" fontId="141" fillId="14" borderId="0" xfId="201" applyNumberFormat="1" applyFont="1" applyFill="1" applyAlignment="1">
      <alignment horizontal="center"/>
    </xf>
    <xf numFmtId="0" fontId="140" fillId="0" borderId="63" xfId="202" applyNumberFormat="1" applyFont="1" applyFill="1" applyBorder="1" applyAlignment="1" applyProtection="1">
      <alignment vertical="center" wrapText="1"/>
    </xf>
    <xf numFmtId="0" fontId="140" fillId="0" borderId="64" xfId="202" applyNumberFormat="1" applyFont="1" applyFill="1" applyBorder="1" applyAlignment="1" applyProtection="1">
      <alignment vertical="center" wrapText="1"/>
    </xf>
    <xf numFmtId="0" fontId="140" fillId="0" borderId="65" xfId="202" applyNumberFormat="1" applyFont="1" applyFill="1" applyBorder="1" applyAlignment="1" applyProtection="1">
      <alignment vertical="center" wrapText="1"/>
    </xf>
    <xf numFmtId="186" fontId="135" fillId="3" borderId="59" xfId="201" applyNumberFormat="1" applyFont="1" applyFill="1" applyBorder="1" applyAlignment="1">
      <alignment horizontal="center"/>
    </xf>
    <xf numFmtId="49" fontId="141" fillId="0" borderId="58" xfId="202" applyNumberFormat="1" applyFont="1" applyFill="1" applyBorder="1" applyAlignment="1" applyProtection="1">
      <alignment horizontal="center" vertical="center"/>
    </xf>
    <xf numFmtId="192" fontId="135" fillId="0" borderId="5" xfId="202" applyNumberFormat="1" applyFont="1" applyFill="1" applyBorder="1" applyAlignment="1"/>
    <xf numFmtId="1" fontId="141" fillId="0" borderId="5" xfId="202" applyNumberFormat="1" applyFont="1" applyFill="1" applyBorder="1" applyAlignment="1">
      <alignment horizontal="center" vertical="center"/>
    </xf>
    <xf numFmtId="186" fontId="135" fillId="0" borderId="59" xfId="201" applyNumberFormat="1" applyFont="1" applyFill="1" applyBorder="1" applyAlignment="1">
      <alignment horizontal="center"/>
    </xf>
    <xf numFmtId="202" fontId="135" fillId="0" borderId="59" xfId="201" applyNumberFormat="1" applyFont="1" applyFill="1" applyBorder="1" applyAlignment="1">
      <alignment horizontal="center"/>
    </xf>
    <xf numFmtId="192" fontId="135" fillId="0" borderId="59" xfId="201" applyNumberFormat="1" applyFont="1" applyFill="1" applyBorder="1" applyAlignment="1">
      <alignment horizontal="center"/>
    </xf>
    <xf numFmtId="0" fontId="135" fillId="0" borderId="60" xfId="201" applyNumberFormat="1" applyFont="1" applyFill="1" applyBorder="1" applyAlignment="1">
      <alignment horizontal="center"/>
    </xf>
    <xf numFmtId="0" fontId="135" fillId="0" borderId="60" xfId="201" applyNumberFormat="1" applyFont="1" applyFill="1" applyBorder="1" applyAlignment="1">
      <alignment horizontal="center" vertical="center"/>
    </xf>
    <xf numFmtId="0" fontId="135" fillId="0" borderId="62" xfId="201" applyNumberFormat="1" applyFont="1" applyBorder="1" applyAlignment="1">
      <alignment horizontal="center"/>
    </xf>
    <xf numFmtId="192" fontId="135" fillId="19" borderId="5" xfId="202" applyNumberFormat="1" applyFont="1" applyFill="1" applyBorder="1" applyAlignment="1" applyProtection="1">
      <alignment horizontal="right" vertical="center"/>
    </xf>
    <xf numFmtId="0" fontId="135" fillId="19" borderId="60" xfId="201" applyNumberFormat="1" applyFont="1" applyFill="1" applyBorder="1" applyAlignment="1">
      <alignment horizontal="center"/>
    </xf>
    <xf numFmtId="0" fontId="135" fillId="0" borderId="62" xfId="201" applyNumberFormat="1" applyFont="1" applyFill="1" applyBorder="1" applyAlignment="1">
      <alignment horizontal="center"/>
    </xf>
    <xf numFmtId="0" fontId="135" fillId="0" borderId="5" xfId="202" applyNumberFormat="1" applyFont="1" applyFill="1" applyBorder="1" applyAlignment="1" applyProtection="1">
      <alignment horizontal="center" vertical="center"/>
    </xf>
    <xf numFmtId="0" fontId="135" fillId="19" borderId="5" xfId="201" applyNumberFormat="1" applyFont="1" applyFill="1" applyBorder="1" applyAlignment="1">
      <alignment horizontal="center"/>
    </xf>
    <xf numFmtId="0" fontId="135" fillId="19" borderId="59" xfId="201" applyNumberFormat="1" applyFont="1" applyFill="1" applyBorder="1" applyAlignment="1">
      <alignment horizontal="center"/>
    </xf>
    <xf numFmtId="186" fontId="135" fillId="19" borderId="59" xfId="201" applyNumberFormat="1" applyFont="1" applyFill="1" applyBorder="1" applyAlignment="1">
      <alignment horizontal="center"/>
    </xf>
    <xf numFmtId="0" fontId="135" fillId="19" borderId="0" xfId="201" applyNumberFormat="1" applyFont="1" applyFill="1" applyAlignment="1">
      <alignment horizontal="center"/>
    </xf>
    <xf numFmtId="49" fontId="141" fillId="3" borderId="58" xfId="202" applyNumberFormat="1" applyFont="1" applyFill="1" applyBorder="1" applyAlignment="1" applyProtection="1">
      <alignment horizontal="center" vertical="center"/>
    </xf>
    <xf numFmtId="192" fontId="135" fillId="3" borderId="5" xfId="202" applyNumberFormat="1" applyFont="1" applyFill="1" applyBorder="1" applyAlignment="1"/>
    <xf numFmtId="1" fontId="141" fillId="3" borderId="5" xfId="202" applyNumberFormat="1" applyFont="1" applyFill="1" applyBorder="1" applyAlignment="1">
      <alignment horizontal="center" vertical="center"/>
    </xf>
    <xf numFmtId="192" fontId="135" fillId="3" borderId="59" xfId="201" applyNumberFormat="1" applyFont="1" applyFill="1" applyBorder="1" applyAlignment="1">
      <alignment horizontal="center"/>
    </xf>
    <xf numFmtId="192" fontId="141" fillId="14" borderId="53" xfId="202" applyNumberFormat="1" applyFont="1" applyFill="1" applyBorder="1" applyAlignment="1">
      <alignment vertical="center"/>
    </xf>
    <xf numFmtId="178" fontId="141" fillId="14" borderId="52" xfId="202" applyNumberFormat="1" applyFont="1" applyFill="1" applyBorder="1" applyAlignment="1">
      <alignment horizontal="right" vertical="center"/>
    </xf>
    <xf numFmtId="178" fontId="141" fillId="14" borderId="50" xfId="201" applyNumberFormat="1" applyFont="1" applyFill="1" applyBorder="1" applyAlignment="1">
      <alignment horizontal="right" vertical="center"/>
    </xf>
    <xf numFmtId="0" fontId="135" fillId="0" borderId="62" xfId="201" applyNumberFormat="1" applyFont="1" applyBorder="1" applyAlignment="1">
      <alignment horizontal="right"/>
    </xf>
    <xf numFmtId="178" fontId="141" fillId="14" borderId="53" xfId="202" applyNumberFormat="1" applyFont="1" applyFill="1" applyBorder="1" applyAlignment="1">
      <alignment vertical="center"/>
    </xf>
    <xf numFmtId="0" fontId="134" fillId="0" borderId="5" xfId="201" applyNumberFormat="1" applyFont="1" applyFill="1" applyBorder="1" applyAlignment="1">
      <alignment horizontal="center"/>
    </xf>
    <xf numFmtId="1" fontId="134" fillId="0" borderId="5" xfId="201" applyNumberFormat="1" applyFont="1" applyFill="1" applyBorder="1" applyAlignment="1">
      <alignment horizontal="center"/>
    </xf>
    <xf numFmtId="0" fontId="134" fillId="0" borderId="5" xfId="201" applyNumberFormat="1" applyFont="1" applyFill="1" applyBorder="1" applyAlignment="1">
      <alignment horizontal="center" wrapText="1"/>
    </xf>
    <xf numFmtId="0" fontId="134" fillId="13" borderId="5" xfId="201" applyNumberFormat="1" applyFont="1" applyFill="1" applyBorder="1" applyAlignment="1">
      <alignment horizontal="center"/>
    </xf>
    <xf numFmtId="0" fontId="134" fillId="0" borderId="59" xfId="201" applyNumberFormat="1" applyFont="1" applyFill="1" applyBorder="1" applyAlignment="1">
      <alignment horizontal="center"/>
    </xf>
    <xf numFmtId="186" fontId="134" fillId="0" borderId="59" xfId="201" applyNumberFormat="1" applyFont="1" applyFill="1" applyBorder="1" applyAlignment="1">
      <alignment horizontal="center"/>
    </xf>
    <xf numFmtId="202" fontId="134" fillId="0" borderId="59" xfId="201" applyNumberFormat="1" applyFont="1" applyFill="1" applyBorder="1" applyAlignment="1">
      <alignment horizontal="center"/>
    </xf>
    <xf numFmtId="0" fontId="134" fillId="0" borderId="60" xfId="201" applyNumberFormat="1" applyFont="1" applyFill="1" applyBorder="1" applyAlignment="1">
      <alignment horizontal="center"/>
    </xf>
    <xf numFmtId="0" fontId="134" fillId="0" borderId="60" xfId="201" applyNumberFormat="1" applyFont="1" applyFill="1" applyBorder="1" applyAlignment="1">
      <alignment horizontal="center" vertical="center"/>
    </xf>
    <xf numFmtId="0" fontId="134" fillId="0" borderId="62" xfId="201" applyNumberFormat="1" applyFont="1" applyBorder="1" applyAlignment="1">
      <alignment horizontal="center"/>
    </xf>
    <xf numFmtId="49" fontId="133" fillId="0" borderId="58" xfId="202" applyNumberFormat="1" applyFont="1" applyFill="1" applyBorder="1" applyAlignment="1" applyProtection="1">
      <alignment horizontal="center" vertical="center"/>
    </xf>
    <xf numFmtId="192" fontId="134" fillId="4" borderId="5" xfId="202" applyNumberFormat="1" applyFont="1" applyFill="1" applyBorder="1" applyAlignment="1" applyProtection="1">
      <alignment horizontal="right" vertical="center"/>
    </xf>
    <xf numFmtId="192" fontId="134" fillId="0" borderId="5" xfId="202" applyNumberFormat="1" applyFont="1" applyFill="1" applyBorder="1" applyAlignment="1">
      <alignment horizontal="right"/>
    </xf>
    <xf numFmtId="192" fontId="134" fillId="0" borderId="5" xfId="202" applyNumberFormat="1" applyFont="1" applyFill="1" applyBorder="1" applyAlignment="1"/>
    <xf numFmtId="186" fontId="134" fillId="0" borderId="5" xfId="202" applyNumberFormat="1" applyFont="1" applyFill="1" applyBorder="1" applyAlignment="1">
      <alignment horizontal="right"/>
    </xf>
    <xf numFmtId="0" fontId="134" fillId="0" borderId="5" xfId="202" applyNumberFormat="1" applyFont="1" applyFill="1" applyBorder="1" applyAlignment="1">
      <alignment horizontal="center" vertical="center"/>
    </xf>
    <xf numFmtId="1" fontId="134" fillId="0" borderId="5" xfId="202" applyNumberFormat="1" applyFont="1" applyFill="1" applyBorder="1" applyAlignment="1">
      <alignment horizontal="center" vertical="center"/>
    </xf>
    <xf numFmtId="202" fontId="133" fillId="0" borderId="5" xfId="202" applyNumberFormat="1" applyFont="1" applyFill="1" applyBorder="1" applyAlignment="1">
      <alignment horizontal="center" vertical="center"/>
    </xf>
    <xf numFmtId="202" fontId="134" fillId="0" borderId="5" xfId="202" applyNumberFormat="1" applyFont="1" applyFill="1" applyBorder="1" applyAlignment="1">
      <alignment horizontal="center" vertical="center"/>
    </xf>
    <xf numFmtId="0" fontId="134" fillId="4" borderId="5" xfId="202" applyNumberFormat="1" applyFont="1" applyFill="1" applyBorder="1" applyAlignment="1" applyProtection="1">
      <alignment horizontal="center" vertical="center"/>
    </xf>
    <xf numFmtId="192" fontId="134" fillId="0" borderId="5" xfId="202" applyNumberFormat="1" applyFont="1" applyFill="1" applyBorder="1" applyAlignment="1" applyProtection="1">
      <alignment horizontal="right" vertical="center"/>
    </xf>
    <xf numFmtId="0" fontId="134" fillId="0" borderId="5" xfId="202" applyNumberFormat="1" applyFont="1" applyFill="1" applyBorder="1" applyAlignment="1" applyProtection="1">
      <alignment horizontal="center" vertical="center"/>
    </xf>
    <xf numFmtId="0" fontId="134" fillId="0" borderId="62" xfId="201" applyNumberFormat="1" applyFont="1" applyFill="1" applyBorder="1" applyAlignment="1">
      <alignment horizontal="center"/>
    </xf>
    <xf numFmtId="192" fontId="134" fillId="3" borderId="5" xfId="202" applyNumberFormat="1" applyFont="1" applyFill="1" applyBorder="1" applyAlignment="1" applyProtection="1">
      <alignment horizontal="right" vertical="center"/>
    </xf>
    <xf numFmtId="192" fontId="134" fillId="3" borderId="5" xfId="202" applyNumberFormat="1" applyFont="1" applyFill="1" applyBorder="1" applyAlignment="1">
      <alignment horizontal="right"/>
    </xf>
    <xf numFmtId="192" fontId="134" fillId="3" borderId="5" xfId="202" applyNumberFormat="1" applyFont="1" applyFill="1" applyBorder="1" applyAlignment="1"/>
    <xf numFmtId="186" fontId="134" fillId="3" borderId="5" xfId="202" applyNumberFormat="1" applyFont="1" applyFill="1" applyBorder="1" applyAlignment="1">
      <alignment horizontal="right"/>
    </xf>
    <xf numFmtId="0" fontId="134" fillId="3" borderId="5" xfId="202" applyNumberFormat="1" applyFont="1" applyFill="1" applyBorder="1" applyAlignment="1">
      <alignment horizontal="center" vertical="center"/>
    </xf>
    <xf numFmtId="1" fontId="134" fillId="3" borderId="5" xfId="202" applyNumberFormat="1" applyFont="1" applyFill="1" applyBorder="1" applyAlignment="1">
      <alignment horizontal="center" vertical="center"/>
    </xf>
    <xf numFmtId="0" fontId="134" fillId="3" borderId="5" xfId="201" applyNumberFormat="1" applyFont="1" applyFill="1" applyBorder="1" applyAlignment="1">
      <alignment horizontal="center"/>
    </xf>
    <xf numFmtId="0" fontId="134" fillId="3" borderId="59" xfId="201" applyNumberFormat="1" applyFont="1" applyFill="1" applyBorder="1" applyAlignment="1">
      <alignment horizontal="center"/>
    </xf>
    <xf numFmtId="186" fontId="134" fillId="3" borderId="59" xfId="201" applyNumberFormat="1" applyFont="1" applyFill="1" applyBorder="1" applyAlignment="1">
      <alignment horizontal="center"/>
    </xf>
    <xf numFmtId="0" fontId="134" fillId="3" borderId="60" xfId="201" applyNumberFormat="1" applyFont="1" applyFill="1" applyBorder="1" applyAlignment="1">
      <alignment horizontal="center"/>
    </xf>
    <xf numFmtId="202" fontId="134" fillId="3" borderId="59" xfId="201" applyNumberFormat="1" applyFont="1" applyFill="1" applyBorder="1" applyAlignment="1">
      <alignment horizontal="center"/>
    </xf>
    <xf numFmtId="0" fontId="134" fillId="3" borderId="60" xfId="201" applyNumberFormat="1" applyFont="1" applyFill="1" applyBorder="1" applyAlignment="1">
      <alignment horizontal="center" vertical="center"/>
    </xf>
    <xf numFmtId="0" fontId="134" fillId="3" borderId="62" xfId="201" applyNumberFormat="1" applyFont="1" applyFill="1" applyBorder="1" applyAlignment="1">
      <alignment horizontal="center"/>
    </xf>
    <xf numFmtId="0" fontId="134" fillId="3" borderId="0" xfId="201" applyNumberFormat="1" applyFont="1" applyFill="1" applyAlignment="1">
      <alignment horizontal="center"/>
    </xf>
    <xf numFmtId="49" fontId="133" fillId="3" borderId="58" xfId="202" applyNumberFormat="1" applyFont="1" applyFill="1" applyBorder="1" applyAlignment="1" applyProtection="1">
      <alignment horizontal="center" vertical="center"/>
    </xf>
    <xf numFmtId="202" fontId="133" fillId="3" borderId="5" xfId="202" applyNumberFormat="1" applyFont="1" applyFill="1" applyBorder="1" applyAlignment="1">
      <alignment horizontal="center" vertical="center"/>
    </xf>
    <xf numFmtId="202" fontId="134" fillId="3" borderId="5" xfId="202" applyNumberFormat="1" applyFont="1" applyFill="1" applyBorder="1" applyAlignment="1">
      <alignment horizontal="center" vertical="center"/>
    </xf>
    <xf numFmtId="0" fontId="134" fillId="3" borderId="5" xfId="202" applyNumberFormat="1" applyFont="1" applyFill="1" applyBorder="1" applyAlignment="1" applyProtection="1">
      <alignment horizontal="center" vertical="center"/>
    </xf>
    <xf numFmtId="1" fontId="134" fillId="3" borderId="5" xfId="201" applyNumberFormat="1" applyFont="1" applyFill="1" applyBorder="1" applyAlignment="1">
      <alignment horizontal="center"/>
    </xf>
    <xf numFmtId="0" fontId="134" fillId="3" borderId="5" xfId="201" applyNumberFormat="1" applyFont="1" applyFill="1" applyBorder="1" applyAlignment="1">
      <alignment horizontal="center" wrapText="1"/>
    </xf>
    <xf numFmtId="0" fontId="134" fillId="0" borderId="62" xfId="201" applyNumberFormat="1" applyFont="1" applyBorder="1" applyAlignment="1">
      <alignment horizontal="right"/>
    </xf>
    <xf numFmtId="0" fontId="134" fillId="19" borderId="5" xfId="201" applyNumberFormat="1" applyFont="1" applyFill="1" applyBorder="1" applyAlignment="1">
      <alignment horizontal="center"/>
    </xf>
    <xf numFmtId="0" fontId="134" fillId="19" borderId="59" xfId="201" applyNumberFormat="1" applyFont="1" applyFill="1" applyBorder="1" applyAlignment="1">
      <alignment horizontal="center"/>
    </xf>
    <xf numFmtId="186" fontId="134" fillId="19" borderId="59" xfId="201" applyNumberFormat="1" applyFont="1" applyFill="1" applyBorder="1" applyAlignment="1">
      <alignment horizontal="center"/>
    </xf>
    <xf numFmtId="0" fontId="134" fillId="19" borderId="60" xfId="201" applyNumberFormat="1" applyFont="1" applyFill="1" applyBorder="1" applyAlignment="1">
      <alignment horizontal="center"/>
    </xf>
    <xf numFmtId="0" fontId="134" fillId="19" borderId="0" xfId="201" applyNumberFormat="1" applyFont="1" applyFill="1" applyAlignment="1">
      <alignment horizontal="center"/>
    </xf>
    <xf numFmtId="49" fontId="133" fillId="19" borderId="58" xfId="202" applyNumberFormat="1" applyFont="1" applyFill="1" applyBorder="1" applyAlignment="1" applyProtection="1">
      <alignment horizontal="center" vertical="center"/>
    </xf>
    <xf numFmtId="202" fontId="133" fillId="19" borderId="5" xfId="202" applyNumberFormat="1" applyFont="1" applyFill="1" applyBorder="1" applyAlignment="1">
      <alignment horizontal="center" vertical="center"/>
    </xf>
    <xf numFmtId="202" fontId="134" fillId="19" borderId="5" xfId="202" applyNumberFormat="1" applyFont="1" applyFill="1" applyBorder="1" applyAlignment="1">
      <alignment horizontal="center" vertical="center"/>
    </xf>
    <xf numFmtId="1" fontId="134" fillId="19" borderId="5" xfId="202" applyNumberFormat="1" applyFont="1" applyFill="1" applyBorder="1" applyAlignment="1">
      <alignment horizontal="center" vertical="center"/>
    </xf>
    <xf numFmtId="1" fontId="135" fillId="19" borderId="5" xfId="202" applyNumberFormat="1" applyFont="1" applyFill="1" applyBorder="1" applyAlignment="1">
      <alignment horizontal="center" vertical="center"/>
    </xf>
    <xf numFmtId="0" fontId="134" fillId="19" borderId="5" xfId="202" applyNumberFormat="1" applyFont="1" applyFill="1" applyBorder="1" applyAlignment="1" applyProtection="1">
      <alignment horizontal="center" vertical="center"/>
    </xf>
    <xf numFmtId="1" fontId="134" fillId="19" borderId="5" xfId="201" applyNumberFormat="1" applyFont="1" applyFill="1" applyBorder="1" applyAlignment="1">
      <alignment horizontal="center"/>
    </xf>
    <xf numFmtId="192" fontId="134" fillId="19" borderId="5" xfId="202" applyNumberFormat="1" applyFont="1" applyFill="1" applyBorder="1" applyAlignment="1" applyProtection="1">
      <alignment horizontal="right" vertical="center"/>
    </xf>
    <xf numFmtId="192" fontId="134" fillId="19" borderId="5" xfId="202" applyNumberFormat="1" applyFont="1" applyFill="1" applyBorder="1" applyAlignment="1">
      <alignment horizontal="right"/>
    </xf>
    <xf numFmtId="186" fontId="134" fillId="19" borderId="5" xfId="202" applyNumberFormat="1" applyFont="1" applyFill="1" applyBorder="1" applyAlignment="1">
      <alignment horizontal="right"/>
    </xf>
    <xf numFmtId="0" fontId="134" fillId="19" borderId="5" xfId="202" applyNumberFormat="1" applyFont="1" applyFill="1" applyBorder="1" applyAlignment="1">
      <alignment horizontal="center" vertical="center"/>
    </xf>
    <xf numFmtId="0" fontId="134" fillId="19" borderId="5" xfId="201" applyNumberFormat="1" applyFont="1" applyFill="1" applyBorder="1" applyAlignment="1">
      <alignment horizontal="center" wrapText="1"/>
    </xf>
    <xf numFmtId="1" fontId="134" fillId="19" borderId="59" xfId="201" applyNumberFormat="1" applyFont="1" applyFill="1" applyBorder="1" applyAlignment="1">
      <alignment horizontal="center"/>
    </xf>
    <xf numFmtId="202" fontId="134" fillId="19" borderId="59" xfId="201" applyNumberFormat="1" applyFont="1" applyFill="1" applyBorder="1" applyAlignment="1">
      <alignment horizontal="center"/>
    </xf>
    <xf numFmtId="0" fontId="134" fillId="19" borderId="60" xfId="201" applyNumberFormat="1" applyFont="1" applyFill="1" applyBorder="1" applyAlignment="1">
      <alignment horizontal="center" vertical="center"/>
    </xf>
    <xf numFmtId="0" fontId="134" fillId="19" borderId="62" xfId="201" applyNumberFormat="1" applyFont="1" applyFill="1" applyBorder="1" applyAlignment="1">
      <alignment horizontal="center"/>
    </xf>
    <xf numFmtId="49" fontId="144" fillId="14" borderId="47" xfId="201" applyNumberFormat="1" applyFont="1" applyFill="1" applyBorder="1" applyAlignment="1">
      <alignment horizontal="center" vertical="center"/>
    </xf>
    <xf numFmtId="192" fontId="133" fillId="14" borderId="53" xfId="202" applyNumberFormat="1" applyFont="1" applyFill="1" applyBorder="1" applyAlignment="1">
      <alignment horizontal="right" vertical="center"/>
    </xf>
    <xf numFmtId="192" fontId="133" fillId="14" borderId="53" xfId="202" applyNumberFormat="1" applyFont="1" applyFill="1" applyBorder="1" applyAlignment="1">
      <alignment vertical="center"/>
    </xf>
    <xf numFmtId="178" fontId="133" fillId="14" borderId="53" xfId="202" applyNumberFormat="1" applyFont="1" applyFill="1" applyBorder="1" applyAlignment="1">
      <alignment horizontal="right" vertical="center"/>
    </xf>
    <xf numFmtId="0" fontId="143" fillId="0" borderId="64" xfId="202" applyNumberFormat="1" applyFont="1" applyFill="1" applyBorder="1" applyAlignment="1" applyProtection="1">
      <alignment vertical="center"/>
    </xf>
    <xf numFmtId="0" fontId="143" fillId="0" borderId="65" xfId="202" applyNumberFormat="1" applyFont="1" applyFill="1" applyBorder="1" applyAlignment="1" applyProtection="1">
      <alignment vertical="center"/>
    </xf>
    <xf numFmtId="192" fontId="134" fillId="0" borderId="5" xfId="202" quotePrefix="1" applyNumberFormat="1" applyFont="1" applyFill="1" applyBorder="1" applyAlignment="1">
      <alignment horizontal="center"/>
    </xf>
    <xf numFmtId="192" fontId="134" fillId="3" borderId="5" xfId="202" quotePrefix="1" applyNumberFormat="1" applyFont="1" applyFill="1" applyBorder="1" applyAlignment="1">
      <alignment horizontal="center"/>
    </xf>
    <xf numFmtId="0" fontId="135" fillId="20" borderId="59" xfId="201" applyNumberFormat="1" applyFont="1" applyFill="1" applyBorder="1" applyAlignment="1">
      <alignment horizontal="center"/>
    </xf>
    <xf numFmtId="192" fontId="134" fillId="0" borderId="5" xfId="202" applyNumberFormat="1" applyFont="1" applyFill="1" applyBorder="1" applyAlignment="1">
      <alignment horizontal="center"/>
    </xf>
    <xf numFmtId="0" fontId="143" fillId="0" borderId="63" xfId="202" applyNumberFormat="1" applyFont="1" applyFill="1" applyBorder="1" applyAlignment="1" applyProtection="1">
      <alignment vertical="center"/>
    </xf>
    <xf numFmtId="49" fontId="133" fillId="0" borderId="58" xfId="202" quotePrefix="1" applyNumberFormat="1" applyFont="1" applyFill="1" applyBorder="1" applyAlignment="1" applyProtection="1">
      <alignment horizontal="center" vertical="center"/>
    </xf>
    <xf numFmtId="202" fontId="141" fillId="3" borderId="5" xfId="202" applyNumberFormat="1" applyFont="1" applyFill="1" applyBorder="1" applyAlignment="1">
      <alignment horizontal="center" vertical="center"/>
    </xf>
    <xf numFmtId="178" fontId="141" fillId="13" borderId="53" xfId="202" applyNumberFormat="1" applyFont="1" applyFill="1" applyBorder="1" applyAlignment="1">
      <alignment horizontal="right" vertical="center"/>
    </xf>
    <xf numFmtId="0" fontId="143" fillId="0" borderId="51" xfId="202" applyNumberFormat="1" applyFont="1" applyFill="1" applyBorder="1" applyAlignment="1" applyProtection="1">
      <alignment horizontal="center" vertical="center"/>
    </xf>
    <xf numFmtId="192" fontId="134" fillId="19" borderId="5" xfId="202" applyNumberFormat="1" applyFont="1" applyFill="1" applyBorder="1" applyAlignment="1"/>
    <xf numFmtId="192" fontId="134" fillId="6" borderId="5" xfId="202" applyNumberFormat="1" applyFont="1" applyFill="1" applyBorder="1" applyAlignment="1"/>
    <xf numFmtId="178" fontId="133" fillId="13" borderId="53" xfId="202" applyNumberFormat="1" applyFont="1" applyFill="1" applyBorder="1" applyAlignment="1">
      <alignment horizontal="right" vertical="center"/>
    </xf>
    <xf numFmtId="0" fontId="140" fillId="0" borderId="51" xfId="202" applyNumberFormat="1" applyFont="1" applyFill="1" applyBorder="1" applyAlignment="1" applyProtection="1">
      <alignment horizontal="center" vertical="center"/>
    </xf>
    <xf numFmtId="192" fontId="135" fillId="19" borderId="5" xfId="202" applyNumberFormat="1" applyFont="1" applyFill="1" applyBorder="1" applyAlignment="1">
      <alignment horizontal="right"/>
    </xf>
    <xf numFmtId="192" fontId="135" fillId="19" borderId="5" xfId="202" applyNumberFormat="1" applyFont="1" applyFill="1" applyBorder="1" applyAlignment="1"/>
    <xf numFmtId="186" fontId="135" fillId="19" borderId="5" xfId="202" applyNumberFormat="1" applyFont="1" applyFill="1" applyBorder="1" applyAlignment="1">
      <alignment horizontal="right"/>
    </xf>
    <xf numFmtId="0" fontId="135" fillId="19" borderId="5" xfId="202" applyNumberFormat="1" applyFont="1" applyFill="1" applyBorder="1" applyAlignment="1">
      <alignment horizontal="center" vertical="center"/>
    </xf>
    <xf numFmtId="202" fontId="135" fillId="19" borderId="5" xfId="202" applyNumberFormat="1" applyFont="1" applyFill="1" applyBorder="1" applyAlignment="1">
      <alignment horizontal="center" vertical="center"/>
    </xf>
    <xf numFmtId="0" fontId="135" fillId="19" borderId="5" xfId="202" applyNumberFormat="1" applyFont="1" applyFill="1" applyBorder="1" applyAlignment="1" applyProtection="1">
      <alignment horizontal="center" vertical="center"/>
    </xf>
    <xf numFmtId="1" fontId="135" fillId="19" borderId="5" xfId="201" applyNumberFormat="1" applyFont="1" applyFill="1" applyBorder="1" applyAlignment="1">
      <alignment horizontal="center"/>
    </xf>
    <xf numFmtId="0" fontId="135" fillId="19" borderId="5" xfId="201" applyNumberFormat="1" applyFont="1" applyFill="1" applyBorder="1" applyAlignment="1">
      <alignment horizontal="center" wrapText="1"/>
    </xf>
    <xf numFmtId="1" fontId="135" fillId="19" borderId="59" xfId="201" applyNumberFormat="1" applyFont="1" applyFill="1" applyBorder="1" applyAlignment="1">
      <alignment horizontal="center"/>
    </xf>
    <xf numFmtId="202" fontId="135" fillId="19" borderId="59" xfId="201" applyNumberFormat="1" applyFont="1" applyFill="1" applyBorder="1" applyAlignment="1">
      <alignment horizontal="center"/>
    </xf>
    <xf numFmtId="0" fontId="135" fillId="19" borderId="60" xfId="201" applyNumberFormat="1" applyFont="1" applyFill="1" applyBorder="1" applyAlignment="1">
      <alignment horizontal="center" vertical="center"/>
    </xf>
    <xf numFmtId="0" fontId="135" fillId="19" borderId="62" xfId="201" applyNumberFormat="1" applyFont="1" applyFill="1" applyBorder="1" applyAlignment="1">
      <alignment horizontal="center"/>
    </xf>
    <xf numFmtId="192" fontId="135" fillId="6" borderId="5" xfId="202" applyNumberFormat="1" applyFont="1" applyFill="1" applyBorder="1" applyAlignment="1"/>
    <xf numFmtId="49" fontId="141" fillId="19" borderId="58" xfId="202" applyNumberFormat="1" applyFont="1" applyFill="1" applyBorder="1" applyAlignment="1" applyProtection="1">
      <alignment horizontal="center" vertical="center"/>
    </xf>
    <xf numFmtId="202" fontId="141" fillId="19" borderId="5" xfId="202" applyNumberFormat="1" applyFont="1" applyFill="1" applyBorder="1" applyAlignment="1">
      <alignment horizontal="center" vertical="center"/>
    </xf>
    <xf numFmtId="49" fontId="142" fillId="9" borderId="47" xfId="201" applyNumberFormat="1" applyFont="1" applyFill="1" applyBorder="1" applyAlignment="1">
      <alignment horizontal="center" vertical="center"/>
    </xf>
    <xf numFmtId="192" fontId="141" fillId="9" borderId="53" xfId="202" applyNumberFormat="1" applyFont="1" applyFill="1" applyBorder="1" applyAlignment="1">
      <alignment horizontal="right" vertical="center"/>
    </xf>
    <xf numFmtId="192" fontId="141" fillId="9" borderId="53" xfId="202" applyNumberFormat="1" applyFont="1" applyFill="1" applyBorder="1" applyAlignment="1">
      <alignment vertical="center"/>
    </xf>
    <xf numFmtId="178" fontId="141" fillId="9" borderId="53" xfId="202" applyNumberFormat="1" applyFont="1" applyFill="1" applyBorder="1" applyAlignment="1">
      <alignment horizontal="right" vertical="center"/>
    </xf>
    <xf numFmtId="0" fontId="141" fillId="9" borderId="0" xfId="201" applyNumberFormat="1" applyFont="1" applyFill="1" applyAlignment="1">
      <alignment horizontal="center"/>
    </xf>
    <xf numFmtId="1" fontId="133" fillId="19" borderId="5" xfId="202" applyNumberFormat="1" applyFont="1" applyFill="1" applyBorder="1" applyAlignment="1">
      <alignment horizontal="center" vertical="center"/>
    </xf>
    <xf numFmtId="1" fontId="133" fillId="0" borderId="5" xfId="202" applyNumberFormat="1" applyFont="1" applyFill="1" applyBorder="1" applyAlignment="1">
      <alignment horizontal="center" vertical="center"/>
    </xf>
    <xf numFmtId="1" fontId="134" fillId="0" borderId="59" xfId="201" applyNumberFormat="1" applyFont="1" applyFill="1" applyBorder="1" applyAlignment="1">
      <alignment horizontal="center"/>
    </xf>
    <xf numFmtId="202" fontId="134" fillId="19" borderId="5" xfId="202" applyNumberFormat="1" applyFont="1" applyFill="1" applyBorder="1" applyAlignment="1" applyProtection="1">
      <alignment horizontal="right" vertical="center"/>
    </xf>
    <xf numFmtId="0" fontId="133" fillId="19" borderId="60" xfId="201" applyNumberFormat="1" applyFont="1" applyFill="1" applyBorder="1" applyAlignment="1">
      <alignment horizontal="center"/>
    </xf>
    <xf numFmtId="192" fontId="134" fillId="4" borderId="48" xfId="202" applyNumberFormat="1" applyFont="1" applyFill="1" applyBorder="1" applyAlignment="1" applyProtection="1">
      <alignment horizontal="right" vertical="center"/>
    </xf>
    <xf numFmtId="192" fontId="134" fillId="0" borderId="48" xfId="202" applyNumberFormat="1" applyFont="1" applyFill="1" applyBorder="1" applyAlignment="1">
      <alignment horizontal="right"/>
    </xf>
    <xf numFmtId="192" fontId="134" fillId="0" borderId="48" xfId="202" applyNumberFormat="1" applyFont="1" applyFill="1" applyBorder="1" applyAlignment="1"/>
    <xf numFmtId="178" fontId="134" fillId="0" borderId="48" xfId="202" applyNumberFormat="1" applyFont="1" applyFill="1" applyBorder="1" applyAlignment="1">
      <alignment horizontal="right"/>
    </xf>
    <xf numFmtId="178" fontId="134" fillId="0" borderId="48" xfId="202" applyNumberFormat="1" applyFont="1" applyFill="1" applyBorder="1" applyAlignment="1">
      <alignment horizontal="center" vertical="center"/>
    </xf>
    <xf numFmtId="178" fontId="133" fillId="0" borderId="48" xfId="202" applyNumberFormat="1" applyFont="1" applyFill="1" applyBorder="1" applyAlignment="1">
      <alignment horizontal="center" vertical="center"/>
    </xf>
    <xf numFmtId="178" fontId="135" fillId="0" borderId="48" xfId="202" applyNumberFormat="1" applyFont="1" applyFill="1" applyBorder="1" applyAlignment="1">
      <alignment horizontal="center" vertical="center"/>
    </xf>
    <xf numFmtId="178" fontId="134" fillId="4" borderId="48" xfId="202" applyNumberFormat="1" applyFont="1" applyFill="1" applyBorder="1" applyAlignment="1" applyProtection="1">
      <alignment horizontal="center" vertical="center"/>
    </xf>
    <xf numFmtId="178" fontId="134" fillId="0" borderId="48" xfId="202" applyNumberFormat="1" applyFont="1" applyFill="1" applyBorder="1" applyAlignment="1">
      <alignment horizontal="center"/>
    </xf>
    <xf numFmtId="178" fontId="134" fillId="0" borderId="48" xfId="202" applyNumberFormat="1" applyFont="1" applyFill="1" applyBorder="1" applyAlignment="1">
      <alignment horizontal="center" wrapText="1"/>
    </xf>
    <xf numFmtId="178" fontId="134" fillId="13" borderId="48" xfId="202" applyNumberFormat="1" applyFont="1" applyFill="1" applyBorder="1" applyAlignment="1">
      <alignment horizontal="center"/>
    </xf>
    <xf numFmtId="178" fontId="134" fillId="0" borderId="67" xfId="202" applyNumberFormat="1" applyFont="1" applyFill="1" applyBorder="1" applyAlignment="1">
      <alignment horizontal="center"/>
    </xf>
    <xf numFmtId="178" fontId="134" fillId="0" borderId="67" xfId="202" applyNumberFormat="1" applyFont="1" applyFill="1" applyBorder="1" applyAlignment="1">
      <alignment horizontal="center" vertical="center"/>
    </xf>
    <xf numFmtId="0" fontId="134" fillId="0" borderId="50" xfId="201" applyNumberFormat="1" applyFont="1" applyBorder="1" applyAlignment="1">
      <alignment horizontal="center"/>
    </xf>
    <xf numFmtId="192" fontId="133" fillId="0" borderId="54" xfId="202" applyNumberFormat="1" applyFont="1" applyFill="1" applyBorder="1" applyAlignment="1" applyProtection="1">
      <alignment horizontal="right"/>
    </xf>
    <xf numFmtId="192" fontId="134" fillId="0" borderId="6" xfId="202" applyNumberFormat="1" applyFont="1" applyFill="1" applyBorder="1" applyAlignment="1">
      <alignment horizontal="right"/>
    </xf>
    <xf numFmtId="192" fontId="134" fillId="0" borderId="6" xfId="202" applyNumberFormat="1" applyFont="1" applyFill="1" applyBorder="1" applyAlignment="1"/>
    <xf numFmtId="178" fontId="134" fillId="0" borderId="6" xfId="202" applyNumberFormat="1" applyFont="1" applyFill="1" applyBorder="1" applyAlignment="1">
      <alignment horizontal="right"/>
    </xf>
    <xf numFmtId="178" fontId="134" fillId="0" borderId="6" xfId="202" applyNumberFormat="1" applyFont="1" applyFill="1" applyBorder="1" applyAlignment="1">
      <alignment horizontal="center" vertical="center"/>
    </xf>
    <xf numFmtId="178" fontId="133" fillId="0" borderId="6" xfId="202" applyNumberFormat="1" applyFont="1" applyFill="1" applyBorder="1" applyAlignment="1">
      <alignment horizontal="center" vertical="center"/>
    </xf>
    <xf numFmtId="178" fontId="135" fillId="0" borderId="6" xfId="202" applyNumberFormat="1" applyFont="1" applyFill="1" applyBorder="1" applyAlignment="1">
      <alignment horizontal="center" vertical="center"/>
    </xf>
    <xf numFmtId="178" fontId="134" fillId="4" borderId="6" xfId="202" applyNumberFormat="1" applyFont="1" applyFill="1" applyBorder="1" applyAlignment="1" applyProtection="1">
      <alignment horizontal="center" vertical="center"/>
    </xf>
    <xf numFmtId="178" fontId="134" fillId="0" borderId="6" xfId="202" applyNumberFormat="1" applyFont="1" applyFill="1" applyBorder="1" applyAlignment="1">
      <alignment horizontal="center"/>
    </xf>
    <xf numFmtId="178" fontId="134" fillId="0" borderId="6" xfId="202" applyNumberFormat="1" applyFont="1" applyFill="1" applyBorder="1" applyAlignment="1">
      <alignment horizontal="center" wrapText="1"/>
    </xf>
    <xf numFmtId="178" fontId="134" fillId="13" borderId="6" xfId="202" applyNumberFormat="1" applyFont="1" applyFill="1" applyBorder="1" applyAlignment="1">
      <alignment horizontal="center"/>
    </xf>
    <xf numFmtId="178" fontId="134" fillId="0" borderId="60" xfId="202" applyNumberFormat="1" applyFont="1" applyFill="1" applyBorder="1" applyAlignment="1">
      <alignment horizontal="center"/>
    </xf>
    <xf numFmtId="192" fontId="134" fillId="0" borderId="60" xfId="202" applyNumberFormat="1" applyFont="1" applyFill="1" applyBorder="1" applyAlignment="1">
      <alignment horizontal="center"/>
    </xf>
    <xf numFmtId="178" fontId="134" fillId="0" borderId="60" xfId="202" applyNumberFormat="1" applyFont="1" applyFill="1" applyBorder="1" applyAlignment="1">
      <alignment horizontal="center" vertical="center"/>
    </xf>
    <xf numFmtId="178" fontId="134" fillId="0" borderId="5" xfId="202" applyNumberFormat="1" applyFont="1" applyFill="1" applyBorder="1" applyAlignment="1">
      <alignment horizontal="right"/>
    </xf>
    <xf numFmtId="178" fontId="134" fillId="0" borderId="5" xfId="202" applyNumberFormat="1" applyFont="1" applyFill="1" applyBorder="1" applyAlignment="1">
      <alignment horizontal="center" vertical="center"/>
    </xf>
    <xf numFmtId="178" fontId="134" fillId="21" borderId="5" xfId="202" applyNumberFormat="1" applyFont="1" applyFill="1" applyBorder="1" applyAlignment="1">
      <alignment horizontal="center" vertical="center"/>
    </xf>
    <xf numFmtId="178" fontId="133" fillId="0" borderId="5" xfId="202" applyNumberFormat="1" applyFont="1" applyFill="1" applyBorder="1" applyAlignment="1">
      <alignment horizontal="center" vertical="center"/>
    </xf>
    <xf numFmtId="178" fontId="134" fillId="0" borderId="5" xfId="202" applyNumberFormat="1" applyFont="1" applyFill="1" applyBorder="1" applyAlignment="1">
      <alignment horizontal="center"/>
    </xf>
    <xf numFmtId="178" fontId="135" fillId="0" borderId="5" xfId="202" applyNumberFormat="1" applyFont="1" applyFill="1" applyBorder="1" applyAlignment="1">
      <alignment horizontal="center"/>
    </xf>
    <xf numFmtId="178" fontId="134" fillId="13" borderId="5" xfId="202" applyNumberFormat="1" applyFont="1" applyFill="1" applyBorder="1" applyAlignment="1">
      <alignment horizontal="center"/>
    </xf>
    <xf numFmtId="178" fontId="134" fillId="0" borderId="59" xfId="202" applyNumberFormat="1" applyFont="1" applyFill="1" applyBorder="1" applyAlignment="1">
      <alignment horizontal="center"/>
    </xf>
    <xf numFmtId="0" fontId="134" fillId="4" borderId="62" xfId="202" applyNumberFormat="1" applyFont="1" applyFill="1" applyBorder="1" applyAlignment="1">
      <alignment horizontal="center"/>
    </xf>
    <xf numFmtId="178" fontId="135" fillId="0" borderId="5" xfId="202" applyNumberFormat="1" applyFont="1" applyFill="1" applyBorder="1" applyAlignment="1">
      <alignment horizontal="center" vertical="center"/>
    </xf>
    <xf numFmtId="178" fontId="134" fillId="4" borderId="5" xfId="202" applyNumberFormat="1" applyFont="1" applyFill="1" applyBorder="1" applyAlignment="1" applyProtection="1">
      <alignment horizontal="center" vertical="center"/>
    </xf>
    <xf numFmtId="178" fontId="134" fillId="0" borderId="5" xfId="202" applyNumberFormat="1" applyFont="1" applyFill="1" applyBorder="1" applyAlignment="1">
      <alignment horizontal="center" wrapText="1"/>
    </xf>
    <xf numFmtId="178" fontId="133" fillId="14" borderId="52" xfId="202" applyNumberFormat="1" applyFont="1" applyFill="1" applyBorder="1" applyAlignment="1">
      <alignment horizontal="right" vertical="center"/>
    </xf>
    <xf numFmtId="0" fontId="134" fillId="0" borderId="50" xfId="202" applyNumberFormat="1" applyFont="1" applyFill="1" applyBorder="1" applyAlignment="1">
      <alignment horizontal="centerContinuous"/>
    </xf>
    <xf numFmtId="192" fontId="134" fillId="0" borderId="54" xfId="202" applyNumberFormat="1" applyFont="1" applyFill="1" applyBorder="1" applyAlignment="1" applyProtection="1">
      <alignment horizontal="right"/>
    </xf>
    <xf numFmtId="192" fontId="134" fillId="0" borderId="54" xfId="202" applyNumberFormat="1" applyFont="1" applyFill="1" applyBorder="1" applyAlignment="1">
      <alignment horizontal="center"/>
    </xf>
    <xf numFmtId="178" fontId="134" fillId="0" borderId="54" xfId="202" applyNumberFormat="1" applyFont="1" applyFill="1" applyBorder="1" applyAlignment="1">
      <alignment horizontal="center"/>
    </xf>
    <xf numFmtId="178" fontId="133" fillId="21" borderId="54" xfId="202" applyNumberFormat="1" applyFont="1" applyFill="1" applyBorder="1" applyAlignment="1">
      <alignment horizontal="center"/>
    </xf>
    <xf numFmtId="178" fontId="134" fillId="21" borderId="9" xfId="202" applyNumberFormat="1" applyFont="1" applyFill="1" applyBorder="1" applyAlignment="1">
      <alignment horizontal="center"/>
    </xf>
    <xf numFmtId="178" fontId="134" fillId="0" borderId="9" xfId="202" applyNumberFormat="1" applyFont="1" applyFill="1" applyBorder="1" applyAlignment="1">
      <alignment horizontal="center"/>
    </xf>
    <xf numFmtId="178" fontId="135" fillId="0" borderId="54" xfId="202" applyNumberFormat="1" applyFont="1" applyFill="1" applyBorder="1" applyAlignment="1" applyProtection="1">
      <alignment horizontal="center"/>
    </xf>
    <xf numFmtId="178" fontId="134" fillId="0" borderId="54" xfId="202" applyNumberFormat="1" applyFont="1" applyFill="1" applyBorder="1" applyAlignment="1" applyProtection="1">
      <alignment horizontal="center"/>
    </xf>
    <xf numFmtId="178" fontId="134" fillId="0" borderId="6" xfId="202" applyNumberFormat="1" applyFont="1" applyFill="1" applyBorder="1" applyAlignment="1" applyProtection="1">
      <alignment horizontal="center"/>
    </xf>
    <xf numFmtId="178" fontId="134" fillId="0" borderId="9" xfId="202" applyNumberFormat="1" applyFont="1" applyFill="1" applyBorder="1" applyAlignment="1" applyProtection="1">
      <alignment horizontal="center"/>
    </xf>
    <xf numFmtId="178" fontId="134" fillId="0" borderId="9" xfId="202" applyNumberFormat="1" applyFont="1" applyFill="1" applyBorder="1" applyAlignment="1">
      <alignment horizontal="center" vertical="center"/>
    </xf>
    <xf numFmtId="178" fontId="134" fillId="0" borderId="54" xfId="202" applyNumberFormat="1" applyFont="1" applyFill="1" applyBorder="1" applyAlignment="1">
      <alignment horizontal="center" vertical="center"/>
    </xf>
    <xf numFmtId="178" fontId="134" fillId="0" borderId="9" xfId="202" applyNumberFormat="1" applyFont="1" applyFill="1" applyBorder="1" applyAlignment="1">
      <alignment horizontal="center" vertical="center" wrapText="1"/>
    </xf>
    <xf numFmtId="178" fontId="134" fillId="13" borderId="9" xfId="202" applyNumberFormat="1" applyFont="1" applyFill="1" applyBorder="1" applyAlignment="1">
      <alignment horizontal="center" vertical="center"/>
    </xf>
    <xf numFmtId="0" fontId="134" fillId="0" borderId="62" xfId="201" applyNumberFormat="1" applyFont="1" applyFill="1" applyBorder="1" applyAlignment="1">
      <alignment horizontal="center" vertical="center"/>
    </xf>
    <xf numFmtId="178" fontId="133" fillId="21" borderId="5" xfId="202" applyNumberFormat="1" applyFont="1" applyFill="1" applyBorder="1" applyAlignment="1">
      <alignment horizontal="center" vertical="center"/>
    </xf>
    <xf numFmtId="0" fontId="134" fillId="0" borderId="61" xfId="201" applyNumberFormat="1" applyFont="1" applyBorder="1" applyAlignment="1">
      <alignment horizontal="center"/>
    </xf>
    <xf numFmtId="178" fontId="134" fillId="0" borderId="59" xfId="202" applyNumberFormat="1" applyFont="1" applyFill="1" applyBorder="1" applyAlignment="1">
      <alignment horizontal="center" vertical="center"/>
    </xf>
    <xf numFmtId="0" fontId="134" fillId="4" borderId="61" xfId="202" applyNumberFormat="1" applyFont="1" applyFill="1" applyBorder="1" applyAlignment="1">
      <alignment horizontal="center"/>
    </xf>
    <xf numFmtId="178" fontId="134" fillId="19" borderId="5" xfId="202" applyNumberFormat="1" applyFont="1" applyFill="1" applyBorder="1" applyAlignment="1">
      <alignment horizontal="center"/>
    </xf>
    <xf numFmtId="49" fontId="133" fillId="14" borderId="47" xfId="201" applyNumberFormat="1" applyFont="1" applyFill="1" applyBorder="1" applyAlignment="1">
      <alignment horizontal="center" vertical="center"/>
    </xf>
    <xf numFmtId="186" fontId="133" fillId="14" borderId="53" xfId="201" applyNumberFormat="1" applyFont="1" applyFill="1" applyBorder="1" applyAlignment="1">
      <alignment horizontal="right" vertical="center"/>
    </xf>
    <xf numFmtId="3" fontId="133" fillId="14" borderId="0" xfId="202" applyNumberFormat="1" applyFont="1" applyFill="1" applyBorder="1" applyAlignment="1">
      <alignment horizontal="center" vertical="center"/>
    </xf>
    <xf numFmtId="0" fontId="133" fillId="0" borderId="51" xfId="201" applyNumberFormat="1" applyFont="1" applyFill="1" applyBorder="1" applyAlignment="1">
      <alignment horizontal="center" vertical="center"/>
    </xf>
    <xf numFmtId="192" fontId="134" fillId="0" borderId="52" xfId="202" applyNumberFormat="1" applyFont="1" applyFill="1" applyBorder="1" applyAlignment="1" applyProtection="1">
      <alignment horizontal="centerContinuous" vertical="center"/>
    </xf>
    <xf numFmtId="192" fontId="134" fillId="0" borderId="52" xfId="202" applyNumberFormat="1" applyFont="1" applyFill="1" applyBorder="1" applyAlignment="1">
      <alignment horizontal="centerContinuous" vertical="center"/>
    </xf>
    <xf numFmtId="192" fontId="134" fillId="0" borderId="52" xfId="202" applyNumberFormat="1" applyFont="1" applyFill="1" applyBorder="1" applyAlignment="1">
      <alignment vertical="center"/>
    </xf>
    <xf numFmtId="178" fontId="134" fillId="0" borderId="52" xfId="202" applyNumberFormat="1" applyFont="1" applyFill="1" applyBorder="1" applyAlignment="1">
      <alignment horizontal="centerContinuous" vertical="center"/>
    </xf>
    <xf numFmtId="178" fontId="133" fillId="0" borderId="52" xfId="202" applyNumberFormat="1" applyFont="1" applyFill="1" applyBorder="1" applyAlignment="1">
      <alignment horizontal="centerContinuous" vertical="center"/>
    </xf>
    <xf numFmtId="178" fontId="135" fillId="0" borderId="52" xfId="202" applyNumberFormat="1" applyFont="1" applyFill="1" applyBorder="1" applyAlignment="1" applyProtection="1">
      <alignment horizontal="centerContinuous" vertical="center"/>
    </xf>
    <xf numFmtId="178" fontId="134" fillId="0" borderId="52" xfId="202" applyNumberFormat="1" applyFont="1" applyFill="1" applyBorder="1" applyAlignment="1" applyProtection="1">
      <alignment horizontal="centerContinuous" vertical="center"/>
    </xf>
    <xf numFmtId="178" fontId="134" fillId="0" borderId="53" xfId="202" applyNumberFormat="1" applyFont="1" applyFill="1" applyBorder="1" applyAlignment="1">
      <alignment horizontal="centerContinuous" vertical="center"/>
    </xf>
    <xf numFmtId="178" fontId="134" fillId="0" borderId="52" xfId="202" applyNumberFormat="1" applyFont="1" applyFill="1" applyBorder="1" applyAlignment="1">
      <alignment horizontal="centerContinuous" vertical="center" wrapText="1"/>
    </xf>
    <xf numFmtId="178" fontId="134" fillId="13" borderId="52" xfId="202" applyNumberFormat="1" applyFont="1" applyFill="1" applyBorder="1" applyAlignment="1">
      <alignment horizontal="centerContinuous" vertical="center"/>
    </xf>
    <xf numFmtId="192" fontId="134" fillId="0" borderId="54" xfId="202" applyNumberFormat="1" applyFont="1" applyFill="1" applyBorder="1" applyAlignment="1">
      <alignment horizontal="right"/>
    </xf>
    <xf numFmtId="192" fontId="134" fillId="4" borderId="5" xfId="202" applyNumberFormat="1" applyFont="1" applyFill="1" applyBorder="1" applyAlignment="1" applyProtection="1">
      <alignment vertical="center"/>
    </xf>
    <xf numFmtId="178" fontId="134" fillId="4" borderId="5" xfId="202" applyNumberFormat="1" applyFont="1" applyFill="1" applyBorder="1" applyAlignment="1" applyProtection="1">
      <alignment horizontal="right" vertical="center"/>
    </xf>
    <xf numFmtId="178" fontId="133" fillId="14" borderId="53" xfId="202" applyNumberFormat="1" applyFont="1" applyFill="1" applyBorder="1" applyAlignment="1">
      <alignment horizontal="center" vertical="center"/>
    </xf>
    <xf numFmtId="178" fontId="141" fillId="14" borderId="53" xfId="202" applyNumberFormat="1" applyFont="1" applyFill="1" applyBorder="1" applyAlignment="1">
      <alignment horizontal="center" vertical="center"/>
    </xf>
    <xf numFmtId="178" fontId="133" fillId="13" borderId="53" xfId="202" applyNumberFormat="1" applyFont="1" applyFill="1" applyBorder="1" applyAlignment="1">
      <alignment horizontal="center" vertical="center"/>
    </xf>
    <xf numFmtId="178" fontId="133" fillId="14" borderId="52" xfId="202" applyNumberFormat="1" applyFont="1" applyFill="1" applyBorder="1" applyAlignment="1">
      <alignment horizontal="center" vertical="center"/>
    </xf>
    <xf numFmtId="0" fontId="133" fillId="14" borderId="50" xfId="202" applyNumberFormat="1" applyFont="1" applyFill="1" applyBorder="1" applyAlignment="1">
      <alignment horizontal="center"/>
    </xf>
    <xf numFmtId="49" fontId="133" fillId="0" borderId="51" xfId="202" applyNumberFormat="1" applyFont="1" applyFill="1" applyBorder="1" applyAlignment="1">
      <alignment horizontal="center"/>
    </xf>
    <xf numFmtId="192" fontId="133" fillId="0" borderId="52" xfId="202" applyNumberFormat="1" applyFont="1" applyFill="1" applyBorder="1" applyAlignment="1">
      <alignment horizontal="right"/>
    </xf>
    <xf numFmtId="192" fontId="133" fillId="0" borderId="52" xfId="202" applyNumberFormat="1" applyFont="1" applyFill="1" applyBorder="1" applyAlignment="1"/>
    <xf numFmtId="178" fontId="133" fillId="0" borderId="52" xfId="202" applyNumberFormat="1" applyFont="1" applyFill="1" applyBorder="1" applyAlignment="1">
      <alignment horizontal="center"/>
    </xf>
    <xf numFmtId="178" fontId="141" fillId="0" borderId="52" xfId="202" applyNumberFormat="1" applyFont="1" applyFill="1" applyBorder="1" applyAlignment="1">
      <alignment horizontal="center"/>
    </xf>
    <xf numFmtId="178" fontId="134" fillId="0" borderId="52" xfId="202" applyNumberFormat="1" applyFont="1" applyFill="1" applyBorder="1" applyAlignment="1">
      <alignment horizontal="center"/>
    </xf>
    <xf numFmtId="178" fontId="133" fillId="0" borderId="52" xfId="202" applyNumberFormat="1" applyFont="1" applyFill="1" applyBorder="1" applyAlignment="1">
      <alignment horizontal="center" wrapText="1"/>
    </xf>
    <xf numFmtId="178" fontId="133" fillId="13" borderId="52" xfId="202" applyNumberFormat="1" applyFont="1" applyFill="1" applyBorder="1" applyAlignment="1">
      <alignment horizontal="center"/>
    </xf>
    <xf numFmtId="0" fontId="133" fillId="0" borderId="68" xfId="202" applyNumberFormat="1" applyFont="1" applyFill="1" applyBorder="1" applyAlignment="1">
      <alignment horizontal="center"/>
    </xf>
    <xf numFmtId="49" fontId="133" fillId="0" borderId="69" xfId="202" applyNumberFormat="1" applyFont="1" applyFill="1" applyBorder="1" applyAlignment="1">
      <alignment horizontal="center"/>
    </xf>
    <xf numFmtId="192" fontId="133" fillId="0" borderId="70" xfId="202" applyNumberFormat="1" applyFont="1" applyFill="1" applyBorder="1" applyAlignment="1">
      <alignment horizontal="right"/>
    </xf>
    <xf numFmtId="192" fontId="133" fillId="0" borderId="70" xfId="202" applyNumberFormat="1" applyFont="1" applyFill="1" applyBorder="1" applyAlignment="1"/>
    <xf numFmtId="178" fontId="133" fillId="0" borderId="70" xfId="202" applyNumberFormat="1" applyFont="1" applyFill="1" applyBorder="1" applyAlignment="1">
      <alignment horizontal="center"/>
    </xf>
    <xf numFmtId="178" fontId="141" fillId="0" borderId="70" xfId="202" applyNumberFormat="1" applyFont="1" applyFill="1" applyBorder="1" applyAlignment="1">
      <alignment horizontal="center"/>
    </xf>
    <xf numFmtId="178" fontId="134" fillId="0" borderId="70" xfId="202" applyNumberFormat="1" applyFont="1" applyFill="1" applyBorder="1" applyAlignment="1">
      <alignment horizontal="center"/>
    </xf>
    <xf numFmtId="178" fontId="133" fillId="0" borderId="70" xfId="202" applyNumberFormat="1" applyFont="1" applyFill="1" applyBorder="1" applyAlignment="1">
      <alignment horizontal="center" wrapText="1"/>
    </xf>
    <xf numFmtId="178" fontId="133" fillId="13" borderId="70" xfId="202" applyNumberFormat="1" applyFont="1" applyFill="1" applyBorder="1" applyAlignment="1">
      <alignment horizontal="center"/>
    </xf>
    <xf numFmtId="0" fontId="133" fillId="0" borderId="71" xfId="202" applyNumberFormat="1" applyFont="1" applyFill="1" applyBorder="1" applyAlignment="1">
      <alignment horizontal="center"/>
    </xf>
    <xf numFmtId="49" fontId="144" fillId="22" borderId="72" xfId="201" applyNumberFormat="1" applyFont="1" applyFill="1" applyBorder="1" applyAlignment="1">
      <alignment horizontal="center" vertical="center"/>
    </xf>
    <xf numFmtId="178" fontId="133" fillId="22" borderId="73" xfId="202" applyNumberFormat="1" applyFont="1" applyFill="1" applyBorder="1" applyAlignment="1">
      <alignment horizontal="right" vertical="center"/>
    </xf>
    <xf numFmtId="178" fontId="133" fillId="3" borderId="73" xfId="202" applyNumberFormat="1" applyFont="1" applyFill="1" applyBorder="1" applyAlignment="1">
      <alignment horizontal="right" vertical="center"/>
    </xf>
    <xf numFmtId="192" fontId="133" fillId="22" borderId="73" xfId="202" applyNumberFormat="1" applyFont="1" applyFill="1" applyBorder="1" applyAlignment="1">
      <alignment horizontal="right" vertical="center"/>
    </xf>
    <xf numFmtId="3" fontId="133" fillId="0" borderId="0" xfId="201" applyNumberFormat="1" applyFont="1" applyFill="1" applyAlignment="1">
      <alignment horizontal="center"/>
    </xf>
    <xf numFmtId="0" fontId="133" fillId="22" borderId="0" xfId="201" applyNumberFormat="1" applyFont="1" applyFill="1" applyAlignment="1">
      <alignment horizontal="center"/>
    </xf>
    <xf numFmtId="0" fontId="146" fillId="0" borderId="0" xfId="201" applyNumberFormat="1" applyFont="1" applyAlignment="1">
      <alignment horizontal="center"/>
    </xf>
    <xf numFmtId="0" fontId="137" fillId="0" borderId="0" xfId="201" applyNumberFormat="1" applyFont="1" applyAlignment="1">
      <alignment horizontal="center"/>
    </xf>
    <xf numFmtId="3" fontId="137" fillId="0" borderId="0" xfId="201" applyNumberFormat="1" applyFont="1" applyAlignment="1">
      <alignment horizontal="center"/>
    </xf>
    <xf numFmtId="3" fontId="137" fillId="0" borderId="0" xfId="201" applyNumberFormat="1" applyFont="1" applyAlignment="1"/>
    <xf numFmtId="186" fontId="137" fillId="0" borderId="0" xfId="201" applyNumberFormat="1" applyFont="1" applyAlignment="1">
      <alignment horizontal="center"/>
    </xf>
    <xf numFmtId="0" fontId="146" fillId="0" borderId="0" xfId="201" applyNumberFormat="1" applyFont="1" applyFill="1" applyAlignment="1">
      <alignment horizontal="center"/>
    </xf>
    <xf numFmtId="0" fontId="137" fillId="0" borderId="0" xfId="201" applyNumberFormat="1" applyFont="1" applyFill="1" applyAlignment="1">
      <alignment horizontal="center"/>
    </xf>
    <xf numFmtId="0" fontId="147" fillId="0" borderId="0" xfId="202" applyNumberFormat="1" applyFont="1" applyFill="1" applyBorder="1" applyAlignment="1">
      <alignment horizontal="center"/>
    </xf>
    <xf numFmtId="0" fontId="134" fillId="0" borderId="0" xfId="201" applyNumberFormat="1" applyFont="1" applyFill="1" applyBorder="1" applyAlignment="1">
      <alignment horizontal="center"/>
    </xf>
    <xf numFmtId="178" fontId="135" fillId="0" borderId="0" xfId="201" applyNumberFormat="1" applyFont="1" applyFill="1" applyBorder="1" applyAlignment="1">
      <alignment horizontal="center"/>
    </xf>
    <xf numFmtId="178" fontId="135" fillId="3" borderId="0" xfId="201" applyNumberFormat="1" applyFont="1" applyFill="1" applyBorder="1" applyAlignment="1">
      <alignment horizontal="center"/>
    </xf>
    <xf numFmtId="206" fontId="133" fillId="0" borderId="0" xfId="201" applyNumberFormat="1" applyFont="1" applyAlignment="1">
      <alignment horizontal="center"/>
    </xf>
    <xf numFmtId="3" fontId="137" fillId="21" borderId="2" xfId="201" quotePrefix="1" applyNumberFormat="1" applyFont="1" applyFill="1" applyBorder="1" applyAlignment="1">
      <alignment horizontal="center"/>
    </xf>
    <xf numFmtId="3" fontId="137" fillId="21" borderId="2" xfId="201" quotePrefix="1" applyNumberFormat="1" applyFont="1" applyFill="1" applyBorder="1" applyAlignment="1"/>
    <xf numFmtId="186" fontId="137" fillId="21" borderId="2" xfId="201" applyNumberFormat="1" applyFont="1" applyFill="1" applyBorder="1" applyAlignment="1">
      <alignment horizontal="center"/>
    </xf>
    <xf numFmtId="0" fontId="137" fillId="0" borderId="0" xfId="201" quotePrefix="1" applyNumberFormat="1" applyFont="1" applyAlignment="1">
      <alignment horizontal="center"/>
    </xf>
    <xf numFmtId="0" fontId="148" fillId="0" borderId="0" xfId="201" applyNumberFormat="1" applyFont="1" applyAlignment="1">
      <alignment horizontal="center"/>
    </xf>
    <xf numFmtId="0" fontId="135" fillId="0" borderId="0" xfId="201" applyNumberFormat="1" applyFont="1" applyFill="1" applyBorder="1" applyAlignment="1">
      <alignment horizontal="center"/>
    </xf>
    <xf numFmtId="0" fontId="137" fillId="0" borderId="0" xfId="201" applyNumberFormat="1" applyFont="1" applyFill="1" applyAlignment="1">
      <alignment horizontal="center" wrapText="1"/>
    </xf>
    <xf numFmtId="0" fontId="137" fillId="13" borderId="0" xfId="201" applyNumberFormat="1" applyFont="1" applyFill="1" applyAlignment="1">
      <alignment horizontal="center"/>
    </xf>
    <xf numFmtId="178" fontId="137" fillId="0" borderId="0" xfId="201" applyNumberFormat="1" applyFont="1" applyAlignment="1">
      <alignment horizontal="center"/>
    </xf>
    <xf numFmtId="0" fontId="0" fillId="0" borderId="0" xfId="201" applyNumberFormat="1" applyFont="1" applyAlignment="1">
      <alignment horizontal="center"/>
    </xf>
    <xf numFmtId="3" fontId="137" fillId="0" borderId="0" xfId="201" quotePrefix="1" applyNumberFormat="1" applyFont="1" applyFill="1" applyAlignment="1">
      <alignment horizontal="center"/>
    </xf>
    <xf numFmtId="3" fontId="137" fillId="0" borderId="0" xfId="201" quotePrefix="1" applyNumberFormat="1" applyFont="1" applyFill="1" applyAlignment="1"/>
    <xf numFmtId="186" fontId="137" fillId="23" borderId="0" xfId="201" applyNumberFormat="1" applyFont="1" applyFill="1" applyAlignment="1">
      <alignment horizontal="center"/>
    </xf>
    <xf numFmtId="178" fontId="134" fillId="0" borderId="0" xfId="201" applyNumberFormat="1" applyFont="1" applyFill="1" applyBorder="1" applyAlignment="1">
      <alignment horizontal="center"/>
    </xf>
    <xf numFmtId="43" fontId="137" fillId="0" borderId="0" xfId="202" applyFont="1" applyAlignment="1">
      <alignment horizontal="center"/>
    </xf>
    <xf numFmtId="3" fontId="137" fillId="0" borderId="0" xfId="201" applyNumberFormat="1" applyFont="1" applyFill="1" applyAlignment="1">
      <alignment horizontal="center"/>
    </xf>
    <xf numFmtId="186" fontId="137" fillId="0" borderId="0" xfId="201" quotePrefix="1" applyNumberFormat="1" applyFont="1" applyFill="1" applyAlignment="1">
      <alignment horizontal="center"/>
    </xf>
    <xf numFmtId="186" fontId="137" fillId="0" borderId="0" xfId="201" quotePrefix="1" applyNumberFormat="1" applyFont="1" applyFill="1" applyAlignment="1"/>
    <xf numFmtId="3" fontId="137" fillId="0" borderId="0" xfId="201" applyNumberFormat="1" applyFont="1" applyFill="1" applyAlignment="1"/>
    <xf numFmtId="171" fontId="134" fillId="0" borderId="0" xfId="201" applyNumberFormat="1" applyFont="1" applyAlignment="1">
      <alignment horizontal="center"/>
    </xf>
    <xf numFmtId="171" fontId="137" fillId="0" borderId="0" xfId="201" quotePrefix="1" applyNumberFormat="1" applyFont="1" applyAlignment="1">
      <alignment horizontal="center"/>
    </xf>
    <xf numFmtId="1" fontId="134" fillId="0" borderId="0" xfId="201" applyNumberFormat="1" applyFont="1" applyAlignment="1">
      <alignment horizontal="center"/>
    </xf>
    <xf numFmtId="186" fontId="137" fillId="0" borderId="0" xfId="201" applyNumberFormat="1" applyFont="1" applyFill="1" applyAlignment="1">
      <alignment horizontal="center"/>
    </xf>
    <xf numFmtId="186" fontId="137" fillId="0" borderId="0" xfId="201" applyNumberFormat="1" applyFont="1" applyFill="1" applyAlignment="1"/>
    <xf numFmtId="0" fontId="133" fillId="0" borderId="0" xfId="201" applyNumberFormat="1" applyFont="1" applyFill="1" applyBorder="1" applyAlignment="1">
      <alignment horizontal="center"/>
    </xf>
    <xf numFmtId="0" fontId="134" fillId="14" borderId="0" xfId="201" applyNumberFormat="1" applyFont="1" applyFill="1" applyBorder="1" applyAlignment="1">
      <alignment horizontal="center"/>
    </xf>
    <xf numFmtId="0" fontId="134" fillId="0" borderId="0" xfId="201" applyNumberFormat="1" applyFont="1" applyFill="1" applyBorder="1" applyAlignment="1">
      <alignment horizontal="center" wrapText="1"/>
    </xf>
    <xf numFmtId="0" fontId="134" fillId="13" borderId="0" xfId="201" applyNumberFormat="1" applyFont="1" applyFill="1" applyBorder="1" applyAlignment="1">
      <alignment horizontal="center"/>
    </xf>
    <xf numFmtId="0" fontId="136" fillId="0" borderId="0" xfId="201" applyNumberFormat="1" applyFont="1" applyBorder="1" applyAlignment="1">
      <alignment horizontal="center"/>
    </xf>
    <xf numFmtId="202" fontId="146" fillId="0" borderId="0" xfId="202" applyNumberFormat="1" applyFont="1" applyFill="1" applyBorder="1" applyAlignment="1">
      <alignment horizontal="center" vertical="center"/>
    </xf>
    <xf numFmtId="202" fontId="137" fillId="0" borderId="0" xfId="202" applyNumberFormat="1" applyFont="1" applyFill="1" applyBorder="1" applyAlignment="1">
      <alignment horizontal="center" vertical="center"/>
    </xf>
    <xf numFmtId="2" fontId="134" fillId="0" borderId="0" xfId="201" applyNumberFormat="1" applyFont="1" applyFill="1" applyBorder="1" applyAlignment="1">
      <alignment horizontal="center"/>
    </xf>
    <xf numFmtId="3" fontId="134" fillId="0" borderId="0" xfId="201" applyNumberFormat="1" applyFont="1" applyAlignment="1">
      <alignment horizontal="center"/>
    </xf>
    <xf numFmtId="3" fontId="134" fillId="0" borderId="0" xfId="201" applyNumberFormat="1" applyFont="1" applyAlignment="1"/>
    <xf numFmtId="186" fontId="134" fillId="0" borderId="0" xfId="201" applyNumberFormat="1" applyFont="1" applyAlignment="1">
      <alignment horizontal="center"/>
    </xf>
    <xf numFmtId="0" fontId="121" fillId="14" borderId="41" xfId="202" applyNumberFormat="1" applyFont="1" applyFill="1" applyBorder="1" applyAlignment="1" applyProtection="1"/>
    <xf numFmtId="0" fontId="121" fillId="14" borderId="42" xfId="202" applyNumberFormat="1" applyFont="1" applyFill="1" applyBorder="1" applyAlignment="1" applyProtection="1"/>
    <xf numFmtId="0" fontId="121" fillId="14" borderId="43" xfId="202" applyNumberFormat="1" applyFont="1" applyFill="1" applyBorder="1" applyAlignment="1" applyProtection="1"/>
    <xf numFmtId="0" fontId="121" fillId="14" borderId="44" xfId="202" applyNumberFormat="1" applyFont="1" applyFill="1" applyBorder="1" applyAlignment="1" applyProtection="1">
      <alignment horizontal="center" vertical="center" textRotation="90"/>
    </xf>
    <xf numFmtId="0" fontId="121" fillId="14" borderId="48" xfId="202" applyNumberFormat="1" applyFont="1" applyFill="1" applyBorder="1" applyAlignment="1" applyProtection="1">
      <alignment horizontal="center" vertical="center" textRotation="90"/>
    </xf>
    <xf numFmtId="0" fontId="321" fillId="14" borderId="48" xfId="202" applyNumberFormat="1" applyFont="1" applyFill="1" applyBorder="1" applyAlignment="1" applyProtection="1">
      <alignment horizontal="center" vertical="center" textRotation="90"/>
    </xf>
    <xf numFmtId="0" fontId="121" fillId="14" borderId="48" xfId="202" quotePrefix="1" applyNumberFormat="1" applyFont="1" applyFill="1" applyBorder="1" applyAlignment="1" applyProtection="1">
      <alignment horizontal="center" vertical="center" textRotation="90"/>
    </xf>
    <xf numFmtId="0" fontId="121" fillId="14" borderId="2" xfId="202" applyNumberFormat="1" applyFont="1" applyFill="1" applyBorder="1" applyAlignment="1" applyProtection="1">
      <alignment horizontal="center" vertical="center" textRotation="90"/>
    </xf>
    <xf numFmtId="3" fontId="122" fillId="0" borderId="0" xfId="202" applyNumberFormat="1" applyFont="1" applyBorder="1" applyAlignment="1">
      <alignment horizontal="center" vertical="center"/>
    </xf>
    <xf numFmtId="3" fontId="323" fillId="0" borderId="0" xfId="202" applyNumberFormat="1" applyFont="1" applyBorder="1" applyAlignment="1">
      <alignment horizontal="centerContinuous" vertical="center"/>
    </xf>
    <xf numFmtId="3" fontId="323" fillId="0" borderId="0" xfId="202" applyNumberFormat="1" applyFont="1" applyBorder="1" applyAlignment="1">
      <alignment vertical="center"/>
    </xf>
    <xf numFmtId="3" fontId="324" fillId="0" borderId="0" xfId="202" applyNumberFormat="1" applyFont="1" applyBorder="1" applyAlignment="1">
      <alignment horizontal="centerContinuous" vertical="center"/>
    </xf>
    <xf numFmtId="3" fontId="323" fillId="13" borderId="0" xfId="202" applyNumberFormat="1" applyFont="1" applyFill="1" applyBorder="1" applyAlignment="1">
      <alignment horizontal="centerContinuous" vertical="center"/>
    </xf>
    <xf numFmtId="3" fontId="323" fillId="0" borderId="0" xfId="202" applyNumberFormat="1" applyFont="1" applyBorder="1" applyAlignment="1">
      <alignment horizontal="center" vertical="center"/>
    </xf>
    <xf numFmtId="3" fontId="323" fillId="0" borderId="38" xfId="202" applyNumberFormat="1" applyFont="1" applyBorder="1" applyAlignment="1">
      <alignment horizontal="centerContinuous" vertical="center"/>
    </xf>
    <xf numFmtId="3" fontId="323" fillId="0" borderId="38" xfId="202" applyNumberFormat="1" applyFont="1" applyBorder="1" applyAlignment="1">
      <alignment vertical="center"/>
    </xf>
    <xf numFmtId="3" fontId="324" fillId="0" borderId="38" xfId="202" applyNumberFormat="1" applyFont="1" applyBorder="1" applyAlignment="1">
      <alignment horizontal="centerContinuous" vertical="center"/>
    </xf>
    <xf numFmtId="3" fontId="323" fillId="13" borderId="38" xfId="202" applyNumberFormat="1" applyFont="1" applyFill="1" applyBorder="1" applyAlignment="1">
      <alignment horizontal="centerContinuous" vertical="center"/>
    </xf>
    <xf numFmtId="0" fontId="325" fillId="0" borderId="51" xfId="202" applyNumberFormat="1" applyFont="1" applyFill="1" applyBorder="1" applyAlignment="1" applyProtection="1">
      <alignment horizontal="left" vertical="center"/>
    </xf>
    <xf numFmtId="0" fontId="321" fillId="0" borderId="52" xfId="202" applyNumberFormat="1" applyFont="1" applyFill="1" applyBorder="1" applyAlignment="1" applyProtection="1">
      <alignment horizontal="centerContinuous" vertical="center"/>
    </xf>
    <xf numFmtId="3" fontId="321" fillId="0" borderId="52" xfId="202" applyNumberFormat="1" applyFont="1" applyFill="1" applyBorder="1" applyAlignment="1">
      <alignment horizontal="centerContinuous" vertical="center"/>
    </xf>
    <xf numFmtId="3" fontId="321" fillId="0" borderId="52" xfId="202" applyNumberFormat="1" applyFont="1" applyFill="1" applyBorder="1" applyAlignment="1">
      <alignment vertical="center"/>
    </xf>
    <xf numFmtId="186" fontId="321" fillId="0" borderId="52" xfId="202" applyNumberFormat="1" applyFont="1" applyFill="1" applyBorder="1" applyAlignment="1">
      <alignment horizontal="centerContinuous" vertical="center"/>
    </xf>
    <xf numFmtId="0" fontId="321" fillId="0" borderId="52" xfId="202" applyNumberFormat="1" applyFont="1" applyFill="1" applyBorder="1" applyAlignment="1">
      <alignment horizontal="centerContinuous" vertical="center"/>
    </xf>
    <xf numFmtId="0" fontId="326" fillId="0" borderId="52" xfId="202" applyNumberFormat="1" applyFont="1" applyFill="1" applyBorder="1" applyAlignment="1">
      <alignment horizontal="centerContinuous" vertical="center"/>
    </xf>
    <xf numFmtId="0" fontId="321" fillId="0" borderId="52" xfId="201" applyNumberFormat="1" applyFont="1" applyFill="1" applyBorder="1" applyAlignment="1">
      <alignment horizontal="centerContinuous" vertical="center"/>
    </xf>
    <xf numFmtId="0" fontId="321" fillId="0" borderId="53" xfId="201" applyNumberFormat="1" applyFont="1" applyFill="1" applyBorder="1" applyAlignment="1">
      <alignment horizontal="centerContinuous" vertical="center"/>
    </xf>
    <xf numFmtId="0" fontId="321" fillId="0" borderId="52" xfId="201" applyNumberFormat="1" applyFont="1" applyFill="1" applyBorder="1" applyAlignment="1">
      <alignment horizontal="centerContinuous" vertical="center" wrapText="1"/>
    </xf>
    <xf numFmtId="0" fontId="321" fillId="13" borderId="52" xfId="201" applyNumberFormat="1" applyFont="1" applyFill="1" applyBorder="1" applyAlignment="1">
      <alignment horizontal="centerContinuous" vertical="center"/>
    </xf>
    <xf numFmtId="0" fontId="321" fillId="0" borderId="52" xfId="201" applyNumberFormat="1" applyFont="1" applyFill="1" applyBorder="1" applyAlignment="1">
      <alignment horizontal="center" vertical="center"/>
    </xf>
    <xf numFmtId="0" fontId="121" fillId="14" borderId="49" xfId="202" applyNumberFormat="1" applyFont="1" applyFill="1" applyBorder="1" applyAlignment="1" applyProtection="1">
      <alignment vertical="center" textRotation="90"/>
    </xf>
    <xf numFmtId="0" fontId="321" fillId="0" borderId="50" xfId="202" applyNumberFormat="1" applyFont="1" applyFill="1" applyBorder="1" applyAlignment="1">
      <alignment horizontal="centerContinuous"/>
    </xf>
    <xf numFmtId="3" fontId="321" fillId="15" borderId="54" xfId="202" applyNumberFormat="1" applyFont="1" applyFill="1" applyBorder="1" applyAlignment="1">
      <alignment horizontal="right"/>
    </xf>
    <xf numFmtId="3" fontId="321" fillId="15" borderId="54" xfId="202" applyNumberFormat="1" applyFont="1" applyFill="1" applyBorder="1" applyAlignment="1"/>
    <xf numFmtId="186" fontId="321" fillId="15" borderId="54" xfId="202" applyNumberFormat="1" applyFont="1" applyFill="1" applyBorder="1" applyAlignment="1">
      <alignment horizontal="right"/>
    </xf>
    <xf numFmtId="0" fontId="321" fillId="15" borderId="54" xfId="202" applyNumberFormat="1" applyFont="1" applyFill="1" applyBorder="1" applyAlignment="1">
      <alignment horizontal="center"/>
    </xf>
    <xf numFmtId="0" fontId="321" fillId="15" borderId="9" xfId="202" applyNumberFormat="1" applyFont="1" applyFill="1" applyBorder="1" applyAlignment="1">
      <alignment horizontal="center"/>
    </xf>
    <xf numFmtId="0" fontId="321" fillId="15" borderId="54" xfId="202" applyNumberFormat="1" applyFont="1" applyFill="1" applyBorder="1" applyAlignment="1" applyProtection="1">
      <alignment horizontal="center"/>
    </xf>
    <xf numFmtId="0" fontId="321" fillId="15" borderId="54" xfId="201" applyNumberFormat="1" applyFont="1" applyFill="1" applyBorder="1" applyAlignment="1">
      <alignment horizontal="center"/>
    </xf>
    <xf numFmtId="0" fontId="321" fillId="15" borderId="9" xfId="201" applyNumberFormat="1" applyFont="1" applyFill="1" applyBorder="1" applyAlignment="1">
      <alignment horizontal="center" vertical="center"/>
    </xf>
    <xf numFmtId="0" fontId="321" fillId="15" borderId="54" xfId="201" applyNumberFormat="1" applyFont="1" applyFill="1" applyBorder="1" applyAlignment="1">
      <alignment horizontal="center" vertical="center"/>
    </xf>
    <xf numFmtId="0" fontId="321" fillId="15" borderId="5" xfId="201" applyNumberFormat="1" applyFont="1" applyFill="1" applyBorder="1" applyAlignment="1">
      <alignment horizontal="center"/>
    </xf>
    <xf numFmtId="0" fontId="321" fillId="15" borderId="5" xfId="201" applyNumberFormat="1" applyFont="1" applyFill="1" applyBorder="1" applyAlignment="1">
      <alignment horizontal="center" wrapText="1"/>
    </xf>
    <xf numFmtId="0" fontId="321" fillId="15" borderId="55" xfId="201" applyNumberFormat="1" applyFont="1" applyFill="1" applyBorder="1" applyAlignment="1">
      <alignment horizontal="center" vertical="center"/>
    </xf>
    <xf numFmtId="0" fontId="321" fillId="15" borderId="56" xfId="201" applyNumberFormat="1" applyFont="1" applyFill="1" applyBorder="1" applyAlignment="1">
      <alignment horizontal="center" vertical="center"/>
    </xf>
    <xf numFmtId="0" fontId="321" fillId="3" borderId="54" xfId="201" applyNumberFormat="1" applyFont="1" applyFill="1" applyBorder="1" applyAlignment="1">
      <alignment horizontal="center" vertical="center"/>
    </xf>
    <xf numFmtId="0" fontId="321" fillId="3" borderId="56" xfId="201" applyNumberFormat="1" applyFont="1" applyFill="1" applyBorder="1" applyAlignment="1">
      <alignment horizontal="center" vertical="center"/>
    </xf>
    <xf numFmtId="202" fontId="321" fillId="3" borderId="54" xfId="201" applyNumberFormat="1" applyFont="1" applyFill="1" applyBorder="1" applyAlignment="1">
      <alignment horizontal="center" vertical="center"/>
    </xf>
    <xf numFmtId="0" fontId="321" fillId="3" borderId="57" xfId="201" applyNumberFormat="1" applyFont="1" applyFill="1" applyBorder="1" applyAlignment="1">
      <alignment horizontal="right" vertical="center"/>
    </xf>
    <xf numFmtId="186" fontId="321" fillId="10" borderId="5" xfId="202" applyNumberFormat="1" applyFont="1" applyFill="1" applyBorder="1" applyAlignment="1">
      <alignment horizontal="right"/>
    </xf>
    <xf numFmtId="186" fontId="321" fillId="10" borderId="5" xfId="202" applyNumberFormat="1" applyFont="1" applyFill="1" applyBorder="1" applyAlignment="1"/>
    <xf numFmtId="3" fontId="321" fillId="10" borderId="5" xfId="202" applyNumberFormat="1" applyFont="1" applyFill="1" applyBorder="1" applyAlignment="1">
      <alignment horizontal="right"/>
    </xf>
    <xf numFmtId="0" fontId="321" fillId="10" borderId="5" xfId="202" applyNumberFormat="1" applyFont="1" applyFill="1" applyBorder="1" applyAlignment="1">
      <alignment horizontal="center"/>
    </xf>
    <xf numFmtId="1" fontId="321" fillId="10" borderId="5" xfId="202" applyNumberFormat="1" applyFont="1" applyFill="1" applyBorder="1" applyAlignment="1">
      <alignment horizontal="center" vertical="center"/>
    </xf>
    <xf numFmtId="202" fontId="321" fillId="16" borderId="5" xfId="202" applyNumberFormat="1" applyFont="1" applyFill="1" applyBorder="1" applyAlignment="1">
      <alignment horizontal="center" vertical="center"/>
    </xf>
    <xf numFmtId="0" fontId="321" fillId="16" borderId="5" xfId="202" applyNumberFormat="1" applyFont="1" applyFill="1" applyBorder="1" applyAlignment="1">
      <alignment horizontal="center"/>
    </xf>
    <xf numFmtId="1" fontId="321" fillId="16" borderId="5" xfId="202" applyNumberFormat="1" applyFont="1" applyFill="1" applyBorder="1" applyAlignment="1">
      <alignment horizontal="center" vertical="center"/>
    </xf>
    <xf numFmtId="0" fontId="321" fillId="16" borderId="5" xfId="202" applyNumberFormat="1" applyFont="1" applyFill="1" applyBorder="1" applyAlignment="1" applyProtection="1">
      <alignment horizontal="center"/>
    </xf>
    <xf numFmtId="0" fontId="321" fillId="16" borderId="5" xfId="201" applyNumberFormat="1" applyFont="1" applyFill="1" applyBorder="1" applyAlignment="1">
      <alignment horizontal="center"/>
    </xf>
    <xf numFmtId="1" fontId="321" fillId="16" borderId="5" xfId="201" applyNumberFormat="1" applyFont="1" applyFill="1" applyBorder="1" applyAlignment="1">
      <alignment horizontal="center"/>
    </xf>
    <xf numFmtId="0" fontId="321" fillId="16" borderId="5" xfId="201" applyNumberFormat="1" applyFont="1" applyFill="1" applyBorder="1" applyAlignment="1">
      <alignment horizontal="center" vertical="center"/>
    </xf>
    <xf numFmtId="0" fontId="321" fillId="16" borderId="5" xfId="201" applyNumberFormat="1" applyFont="1" applyFill="1" applyBorder="1" applyAlignment="1">
      <alignment horizontal="center" wrapText="1"/>
    </xf>
    <xf numFmtId="0" fontId="321" fillId="16" borderId="59" xfId="201" applyNumberFormat="1" applyFont="1" applyFill="1" applyBorder="1" applyAlignment="1">
      <alignment horizontal="center" vertical="center"/>
    </xf>
    <xf numFmtId="0" fontId="321" fillId="16" borderId="59" xfId="201" applyNumberFormat="1" applyFont="1" applyFill="1" applyBorder="1" applyAlignment="1">
      <alignment horizontal="center"/>
    </xf>
    <xf numFmtId="186" fontId="321" fillId="3" borderId="5" xfId="201" applyNumberFormat="1" applyFont="1" applyFill="1" applyBorder="1" applyAlignment="1">
      <alignment horizontal="center" vertical="center"/>
    </xf>
    <xf numFmtId="192" fontId="321" fillId="3" borderId="5" xfId="201" applyNumberFormat="1" applyFont="1" applyFill="1" applyBorder="1" applyAlignment="1">
      <alignment horizontal="center" vertical="center"/>
    </xf>
    <xf numFmtId="202" fontId="321" fillId="3" borderId="59" xfId="201" applyNumberFormat="1" applyFont="1" applyFill="1" applyBorder="1" applyAlignment="1">
      <alignment horizontal="center"/>
    </xf>
    <xf numFmtId="0" fontId="321" fillId="3" borderId="59" xfId="201" applyNumberFormat="1" applyFont="1" applyFill="1" applyBorder="1" applyAlignment="1">
      <alignment horizontal="center"/>
    </xf>
    <xf numFmtId="0" fontId="321" fillId="3" borderId="5" xfId="201" applyNumberFormat="1" applyFont="1" applyFill="1" applyBorder="1" applyAlignment="1">
      <alignment horizontal="center" vertical="center"/>
    </xf>
    <xf numFmtId="0" fontId="321" fillId="3" borderId="60" xfId="201" applyNumberFormat="1" applyFont="1" applyFill="1" applyBorder="1" applyAlignment="1">
      <alignment horizontal="center" vertical="center"/>
    </xf>
    <xf numFmtId="0" fontId="321" fillId="3" borderId="60" xfId="201" applyNumberFormat="1" applyFont="1" applyFill="1" applyBorder="1" applyAlignment="1">
      <alignment horizontal="center"/>
    </xf>
    <xf numFmtId="202" fontId="321" fillId="3" borderId="5" xfId="201" applyNumberFormat="1" applyFont="1" applyFill="1" applyBorder="1" applyAlignment="1">
      <alignment horizontal="center" vertical="center"/>
    </xf>
    <xf numFmtId="0" fontId="321" fillId="3" borderId="59" xfId="201" applyNumberFormat="1" applyFont="1" applyFill="1" applyBorder="1" applyAlignment="1">
      <alignment horizontal="center" vertical="center"/>
    </xf>
    <xf numFmtId="0" fontId="321" fillId="3" borderId="61" xfId="201" applyNumberFormat="1" applyFont="1" applyFill="1" applyBorder="1" applyAlignment="1">
      <alignment horizontal="center"/>
    </xf>
    <xf numFmtId="186" fontId="321" fillId="0" borderId="5" xfId="202" applyNumberFormat="1" applyFont="1" applyFill="1" applyBorder="1" applyAlignment="1"/>
    <xf numFmtId="3" fontId="321" fillId="0" borderId="5" xfId="202" applyNumberFormat="1" applyFont="1" applyFill="1" applyBorder="1" applyAlignment="1">
      <alignment horizontal="right"/>
    </xf>
    <xf numFmtId="186" fontId="321" fillId="0" borderId="5" xfId="202" applyNumberFormat="1" applyFont="1" applyFill="1" applyBorder="1" applyAlignment="1">
      <alignment horizontal="right"/>
    </xf>
    <xf numFmtId="0" fontId="321" fillId="0" borderId="5" xfId="202" applyNumberFormat="1" applyFont="1" applyFill="1" applyBorder="1" applyAlignment="1">
      <alignment horizontal="center"/>
    </xf>
    <xf numFmtId="1" fontId="321" fillId="0" borderId="5" xfId="202" applyNumberFormat="1" applyFont="1" applyFill="1" applyBorder="1" applyAlignment="1">
      <alignment horizontal="center" vertical="center"/>
    </xf>
    <xf numFmtId="202" fontId="321" fillId="0" borderId="5" xfId="202" applyNumberFormat="1" applyFont="1" applyFill="1" applyBorder="1" applyAlignment="1">
      <alignment horizontal="center" vertical="center"/>
    </xf>
    <xf numFmtId="0" fontId="321" fillId="0" borderId="5" xfId="202" applyNumberFormat="1" applyFont="1" applyFill="1" applyBorder="1" applyAlignment="1" applyProtection="1">
      <alignment horizontal="center"/>
    </xf>
    <xf numFmtId="0" fontId="321" fillId="0" borderId="5" xfId="201" applyNumberFormat="1" applyFont="1" applyFill="1" applyBorder="1" applyAlignment="1">
      <alignment horizontal="center"/>
    </xf>
    <xf numFmtId="1" fontId="321" fillId="0" borderId="5" xfId="201" applyNumberFormat="1" applyFont="1" applyFill="1" applyBorder="1" applyAlignment="1">
      <alignment horizontal="center"/>
    </xf>
    <xf numFmtId="0" fontId="321" fillId="0" borderId="5" xfId="201" applyNumberFormat="1" applyFont="1" applyFill="1" applyBorder="1" applyAlignment="1">
      <alignment horizontal="center" vertical="center"/>
    </xf>
    <xf numFmtId="0" fontId="321" fillId="0" borderId="5" xfId="201" applyNumberFormat="1" applyFont="1" applyFill="1" applyBorder="1" applyAlignment="1">
      <alignment horizontal="center" wrapText="1"/>
    </xf>
    <xf numFmtId="0" fontId="321" fillId="13" borderId="5" xfId="201" applyNumberFormat="1" applyFont="1" applyFill="1" applyBorder="1" applyAlignment="1">
      <alignment horizontal="center" vertical="center"/>
    </xf>
    <xf numFmtId="0" fontId="321" fillId="0" borderId="59" xfId="201" applyNumberFormat="1" applyFont="1" applyFill="1" applyBorder="1" applyAlignment="1">
      <alignment horizontal="center" vertical="center"/>
    </xf>
    <xf numFmtId="0" fontId="321" fillId="0" borderId="59" xfId="201" applyNumberFormat="1" applyFont="1" applyFill="1" applyBorder="1" applyAlignment="1">
      <alignment horizontal="center"/>
    </xf>
    <xf numFmtId="0" fontId="321" fillId="3" borderId="62" xfId="201" applyNumberFormat="1" applyFont="1" applyFill="1" applyBorder="1" applyAlignment="1">
      <alignment horizontal="right"/>
    </xf>
    <xf numFmtId="186" fontId="321" fillId="16" borderId="5" xfId="202" applyNumberFormat="1" applyFont="1" applyFill="1" applyBorder="1" applyAlignment="1">
      <alignment horizontal="right"/>
    </xf>
    <xf numFmtId="186" fontId="321" fillId="16" borderId="5" xfId="202" applyNumberFormat="1" applyFont="1" applyFill="1" applyBorder="1" applyAlignment="1"/>
    <xf numFmtId="3" fontId="321" fillId="16" borderId="5" xfId="202" applyNumberFormat="1" applyFont="1" applyFill="1" applyBorder="1" applyAlignment="1">
      <alignment horizontal="right"/>
    </xf>
    <xf numFmtId="0" fontId="321" fillId="3" borderId="62" xfId="201" applyNumberFormat="1" applyFont="1" applyFill="1" applyBorder="1" applyAlignment="1">
      <alignment horizontal="center"/>
    </xf>
    <xf numFmtId="192" fontId="321" fillId="0" borderId="5" xfId="202" applyNumberFormat="1" applyFont="1" applyFill="1" applyBorder="1" applyAlignment="1">
      <alignment horizontal="right"/>
    </xf>
    <xf numFmtId="0" fontId="321" fillId="0" borderId="5" xfId="202" applyNumberFormat="1" applyFont="1" applyFill="1" applyBorder="1" applyAlignment="1">
      <alignment horizontal="center" vertical="center"/>
    </xf>
    <xf numFmtId="0" fontId="321" fillId="3" borderId="5" xfId="201" applyNumberFormat="1" applyFont="1" applyFill="1" applyBorder="1" applyAlignment="1">
      <alignment horizontal="center"/>
    </xf>
    <xf numFmtId="202" fontId="321" fillId="3" borderId="5" xfId="201" applyNumberFormat="1" applyFont="1" applyFill="1" applyBorder="1" applyAlignment="1">
      <alignment horizontal="center"/>
    </xf>
    <xf numFmtId="186" fontId="321" fillId="3" borderId="5" xfId="202" applyNumberFormat="1" applyFont="1" applyFill="1" applyBorder="1" applyAlignment="1">
      <alignment horizontal="right"/>
    </xf>
    <xf numFmtId="186" fontId="321" fillId="3" borderId="5" xfId="202" applyNumberFormat="1" applyFont="1" applyFill="1" applyBorder="1" applyAlignment="1"/>
    <xf numFmtId="192" fontId="321" fillId="3" borderId="5" xfId="202" applyNumberFormat="1" applyFont="1" applyFill="1" applyBorder="1" applyAlignment="1">
      <alignment horizontal="right"/>
    </xf>
    <xf numFmtId="0" fontId="321" fillId="3" borderId="5" xfId="202" applyNumberFormat="1" applyFont="1" applyFill="1" applyBorder="1" applyAlignment="1">
      <alignment horizontal="center" vertical="center"/>
    </xf>
    <xf numFmtId="1" fontId="321" fillId="3" borderId="5" xfId="202" applyNumberFormat="1" applyFont="1" applyFill="1" applyBorder="1" applyAlignment="1">
      <alignment horizontal="center" vertical="center"/>
    </xf>
    <xf numFmtId="202" fontId="321" fillId="3" borderId="5" xfId="202" applyNumberFormat="1" applyFont="1" applyFill="1" applyBorder="1" applyAlignment="1">
      <alignment horizontal="center" vertical="center"/>
    </xf>
    <xf numFmtId="0" fontId="321" fillId="3" borderId="5" xfId="202" applyNumberFormat="1" applyFont="1" applyFill="1" applyBorder="1" applyAlignment="1">
      <alignment horizontal="center"/>
    </xf>
    <xf numFmtId="0" fontId="321" fillId="3" borderId="5" xfId="202" applyNumberFormat="1" applyFont="1" applyFill="1" applyBorder="1" applyAlignment="1" applyProtection="1">
      <alignment horizontal="center"/>
    </xf>
    <xf numFmtId="1" fontId="321" fillId="3" borderId="5" xfId="201" applyNumberFormat="1" applyFont="1" applyFill="1" applyBorder="1" applyAlignment="1">
      <alignment horizontal="center"/>
    </xf>
    <xf numFmtId="0" fontId="321" fillId="3" borderId="5" xfId="201" applyNumberFormat="1" applyFont="1" applyFill="1" applyBorder="1" applyAlignment="1">
      <alignment horizontal="center" wrapText="1"/>
    </xf>
    <xf numFmtId="186" fontId="321" fillId="17" borderId="5" xfId="202" applyNumberFormat="1" applyFont="1" applyFill="1" applyBorder="1" applyAlignment="1">
      <alignment horizontal="right"/>
    </xf>
    <xf numFmtId="186" fontId="321" fillId="17" borderId="5" xfId="202" applyNumberFormat="1" applyFont="1" applyFill="1" applyBorder="1" applyAlignment="1"/>
    <xf numFmtId="192" fontId="321" fillId="17" borderId="5" xfId="202" applyNumberFormat="1" applyFont="1" applyFill="1" applyBorder="1" applyAlignment="1">
      <alignment horizontal="right"/>
    </xf>
    <xf numFmtId="0" fontId="321" fillId="17" borderId="5" xfId="202" applyNumberFormat="1" applyFont="1" applyFill="1" applyBorder="1" applyAlignment="1">
      <alignment horizontal="center" vertical="center"/>
    </xf>
    <xf numFmtId="1" fontId="321" fillId="17" borderId="5" xfId="202" applyNumberFormat="1" applyFont="1" applyFill="1" applyBorder="1" applyAlignment="1">
      <alignment horizontal="center" vertical="center"/>
    </xf>
    <xf numFmtId="202" fontId="321" fillId="17" borderId="5" xfId="202" applyNumberFormat="1" applyFont="1" applyFill="1" applyBorder="1" applyAlignment="1">
      <alignment horizontal="center" vertical="center"/>
    </xf>
    <xf numFmtId="0" fontId="321" fillId="17" borderId="5" xfId="202" applyNumberFormat="1" applyFont="1" applyFill="1" applyBorder="1" applyAlignment="1">
      <alignment horizontal="center"/>
    </xf>
    <xf numFmtId="0" fontId="321" fillId="17" borderId="5" xfId="202" applyNumberFormat="1" applyFont="1" applyFill="1" applyBorder="1" applyAlignment="1" applyProtection="1">
      <alignment horizontal="center"/>
    </xf>
    <xf numFmtId="0" fontId="321" fillId="17" borderId="5" xfId="201" applyNumberFormat="1" applyFont="1" applyFill="1" applyBorder="1" applyAlignment="1">
      <alignment horizontal="center"/>
    </xf>
    <xf numFmtId="1" fontId="321" fillId="17" borderId="5" xfId="201" applyNumberFormat="1" applyFont="1" applyFill="1" applyBorder="1" applyAlignment="1">
      <alignment horizontal="center"/>
    </xf>
    <xf numFmtId="0" fontId="321" fillId="17" borderId="5" xfId="201" applyNumberFormat="1" applyFont="1" applyFill="1" applyBorder="1" applyAlignment="1">
      <alignment horizontal="center" vertical="center"/>
    </xf>
    <xf numFmtId="0" fontId="321" fillId="17" borderId="5" xfId="201" applyNumberFormat="1" applyFont="1" applyFill="1" applyBorder="1" applyAlignment="1">
      <alignment horizontal="center" wrapText="1"/>
    </xf>
    <xf numFmtId="0" fontId="321" fillId="17" borderId="59" xfId="201" applyNumberFormat="1" applyFont="1" applyFill="1" applyBorder="1" applyAlignment="1">
      <alignment horizontal="center" vertical="center"/>
    </xf>
    <xf numFmtId="0" fontId="321" fillId="17" borderId="59" xfId="201" applyNumberFormat="1" applyFont="1" applyFill="1" applyBorder="1" applyAlignment="1">
      <alignment horizontal="center"/>
    </xf>
    <xf numFmtId="3" fontId="321" fillId="3" borderId="5" xfId="202" applyNumberFormat="1" applyFont="1" applyFill="1" applyBorder="1" applyAlignment="1">
      <alignment horizontal="right"/>
    </xf>
    <xf numFmtId="0" fontId="321" fillId="5" borderId="60" xfId="201" applyNumberFormat="1" applyFont="1" applyFill="1" applyBorder="1" applyAlignment="1">
      <alignment horizontal="center"/>
    </xf>
    <xf numFmtId="0" fontId="321" fillId="5" borderId="5" xfId="201" applyNumberFormat="1" applyFont="1" applyFill="1" applyBorder="1" applyAlignment="1">
      <alignment horizontal="center" vertical="center"/>
    </xf>
    <xf numFmtId="186" fontId="321" fillId="18" borderId="5" xfId="202" applyNumberFormat="1" applyFont="1" applyFill="1" applyBorder="1" applyAlignment="1">
      <alignment horizontal="right"/>
    </xf>
    <xf numFmtId="186" fontId="321" fillId="18" borderId="5" xfId="202" applyNumberFormat="1" applyFont="1" applyFill="1" applyBorder="1" applyAlignment="1"/>
    <xf numFmtId="192" fontId="321" fillId="18" borderId="5" xfId="202" applyNumberFormat="1" applyFont="1" applyFill="1" applyBorder="1" applyAlignment="1">
      <alignment horizontal="right"/>
    </xf>
    <xf numFmtId="0" fontId="321" fillId="18" borderId="5" xfId="202" applyNumberFormat="1" applyFont="1" applyFill="1" applyBorder="1" applyAlignment="1">
      <alignment horizontal="center" vertical="center"/>
    </xf>
    <xf numFmtId="1" fontId="321" fillId="18" borderId="5" xfId="202" applyNumberFormat="1" applyFont="1" applyFill="1" applyBorder="1" applyAlignment="1">
      <alignment horizontal="center" vertical="center"/>
    </xf>
    <xf numFmtId="202" fontId="321" fillId="18" borderId="5" xfId="202" applyNumberFormat="1" applyFont="1" applyFill="1" applyBorder="1" applyAlignment="1">
      <alignment horizontal="center" vertical="center"/>
    </xf>
    <xf numFmtId="0" fontId="321" fillId="18" borderId="5" xfId="202" applyNumberFormat="1" applyFont="1" applyFill="1" applyBorder="1" applyAlignment="1">
      <alignment horizontal="center"/>
    </xf>
    <xf numFmtId="0" fontId="321" fillId="18" borderId="5" xfId="202" applyNumberFormat="1" applyFont="1" applyFill="1" applyBorder="1" applyAlignment="1" applyProtection="1">
      <alignment horizontal="center"/>
    </xf>
    <xf numFmtId="0" fontId="321" fillId="18" borderId="5" xfId="201" applyNumberFormat="1" applyFont="1" applyFill="1" applyBorder="1" applyAlignment="1">
      <alignment horizontal="center"/>
    </xf>
    <xf numFmtId="1" fontId="321" fillId="18" borderId="5" xfId="201" applyNumberFormat="1" applyFont="1" applyFill="1" applyBorder="1" applyAlignment="1">
      <alignment horizontal="center"/>
    </xf>
    <xf numFmtId="0" fontId="321" fillId="18" borderId="5" xfId="201" applyNumberFormat="1" applyFont="1" applyFill="1" applyBorder="1" applyAlignment="1">
      <alignment horizontal="center" vertical="center"/>
    </xf>
    <xf numFmtId="0" fontId="321" fillId="18" borderId="5" xfId="201" applyNumberFormat="1" applyFont="1" applyFill="1" applyBorder="1" applyAlignment="1">
      <alignment horizontal="center" wrapText="1"/>
    </xf>
    <xf numFmtId="0" fontId="321" fillId="18" borderId="59" xfId="201" applyNumberFormat="1" applyFont="1" applyFill="1" applyBorder="1" applyAlignment="1">
      <alignment horizontal="center" vertical="center"/>
    </xf>
    <xf numFmtId="0" fontId="321" fillId="18" borderId="59" xfId="201" applyNumberFormat="1" applyFont="1" applyFill="1" applyBorder="1" applyAlignment="1">
      <alignment horizontal="center"/>
    </xf>
    <xf numFmtId="186" fontId="321" fillId="13" borderId="5" xfId="202" applyNumberFormat="1" applyFont="1" applyFill="1" applyBorder="1" applyAlignment="1">
      <alignment horizontal="right"/>
    </xf>
    <xf numFmtId="186" fontId="321" fillId="13" borderId="5" xfId="202" applyNumberFormat="1" applyFont="1" applyFill="1" applyBorder="1" applyAlignment="1"/>
    <xf numFmtId="192" fontId="321" fillId="13" borderId="5" xfId="202" applyNumberFormat="1" applyFont="1" applyFill="1" applyBorder="1" applyAlignment="1">
      <alignment horizontal="right"/>
    </xf>
    <xf numFmtId="0" fontId="321" fillId="13" borderId="5" xfId="202" applyNumberFormat="1" applyFont="1" applyFill="1" applyBorder="1" applyAlignment="1">
      <alignment horizontal="center" vertical="center"/>
    </xf>
    <xf numFmtId="1" fontId="321" fillId="13" borderId="5" xfId="202" applyNumberFormat="1" applyFont="1" applyFill="1" applyBorder="1" applyAlignment="1">
      <alignment horizontal="center" vertical="center"/>
    </xf>
    <xf numFmtId="202" fontId="321" fillId="13" borderId="5" xfId="202" applyNumberFormat="1" applyFont="1" applyFill="1" applyBorder="1" applyAlignment="1">
      <alignment horizontal="center" vertical="center"/>
    </xf>
    <xf numFmtId="0" fontId="321" fillId="13" borderId="5" xfId="202" applyNumberFormat="1" applyFont="1" applyFill="1" applyBorder="1" applyAlignment="1">
      <alignment horizontal="center"/>
    </xf>
    <xf numFmtId="0" fontId="321" fillId="13" borderId="5" xfId="202" applyNumberFormat="1" applyFont="1" applyFill="1" applyBorder="1" applyAlignment="1" applyProtection="1">
      <alignment horizontal="center"/>
    </xf>
    <xf numFmtId="0" fontId="321" fillId="13" borderId="5" xfId="201" applyNumberFormat="1" applyFont="1" applyFill="1" applyBorder="1" applyAlignment="1">
      <alignment horizontal="center"/>
    </xf>
    <xf numFmtId="1" fontId="321" fillId="13" borderId="5" xfId="201" applyNumberFormat="1" applyFont="1" applyFill="1" applyBorder="1" applyAlignment="1">
      <alignment horizontal="center"/>
    </xf>
    <xf numFmtId="0" fontId="321" fillId="13" borderId="5" xfId="201" applyNumberFormat="1" applyFont="1" applyFill="1" applyBorder="1" applyAlignment="1">
      <alignment horizontal="center" wrapText="1"/>
    </xf>
    <xf numFmtId="0" fontId="321" fillId="13" borderId="59" xfId="201" applyNumberFormat="1" applyFont="1" applyFill="1" applyBorder="1" applyAlignment="1">
      <alignment horizontal="center" vertical="center"/>
    </xf>
    <xf numFmtId="0" fontId="321" fillId="13" borderId="59" xfId="201" applyNumberFormat="1" applyFont="1" applyFill="1" applyBorder="1" applyAlignment="1">
      <alignment horizontal="center"/>
    </xf>
    <xf numFmtId="0" fontId="321" fillId="3" borderId="5" xfId="202" applyNumberFormat="1" applyFont="1" applyFill="1" applyBorder="1" applyAlignment="1" applyProtection="1">
      <alignment horizontal="center" vertical="center"/>
    </xf>
    <xf numFmtId="192" fontId="321" fillId="16" borderId="5" xfId="201" applyNumberFormat="1" applyFont="1" applyFill="1" applyBorder="1" applyAlignment="1">
      <alignment horizontal="center" vertical="center"/>
    </xf>
    <xf numFmtId="202" fontId="321" fillId="16" borderId="59" xfId="201" applyNumberFormat="1" applyFont="1" applyFill="1" applyBorder="1" applyAlignment="1">
      <alignment horizontal="center"/>
    </xf>
    <xf numFmtId="0" fontId="321" fillId="5" borderId="60" xfId="201" applyNumberFormat="1" applyFont="1" applyFill="1" applyBorder="1" applyAlignment="1">
      <alignment horizontal="center" vertical="center"/>
    </xf>
    <xf numFmtId="186" fontId="321" fillId="15" borderId="5" xfId="202" applyNumberFormat="1" applyFont="1" applyFill="1" applyBorder="1" applyAlignment="1">
      <alignment horizontal="right"/>
    </xf>
    <xf numFmtId="186" fontId="321" fillId="15" borderId="5" xfId="202" applyNumberFormat="1" applyFont="1" applyFill="1" applyBorder="1" applyAlignment="1"/>
    <xf numFmtId="192" fontId="321" fillId="15" borderId="5" xfId="202" applyNumberFormat="1" applyFont="1" applyFill="1" applyBorder="1" applyAlignment="1">
      <alignment horizontal="right"/>
    </xf>
    <xf numFmtId="0" fontId="321" fillId="15" borderId="5" xfId="202" applyNumberFormat="1" applyFont="1" applyFill="1" applyBorder="1" applyAlignment="1">
      <alignment horizontal="center" vertical="center"/>
    </xf>
    <xf numFmtId="1" fontId="321" fillId="15" borderId="5" xfId="202" applyNumberFormat="1" applyFont="1" applyFill="1" applyBorder="1" applyAlignment="1">
      <alignment horizontal="center" vertical="center"/>
    </xf>
    <xf numFmtId="202" fontId="321" fillId="15" borderId="5" xfId="202" applyNumberFormat="1" applyFont="1" applyFill="1" applyBorder="1" applyAlignment="1">
      <alignment horizontal="center" vertical="center"/>
    </xf>
    <xf numFmtId="0" fontId="321" fillId="15" borderId="5" xfId="202" applyNumberFormat="1" applyFont="1" applyFill="1" applyBorder="1" applyAlignment="1">
      <alignment horizontal="center"/>
    </xf>
    <xf numFmtId="0" fontId="321" fillId="15" borderId="5" xfId="202" applyNumberFormat="1" applyFont="1" applyFill="1" applyBorder="1" applyAlignment="1" applyProtection="1">
      <alignment horizontal="center"/>
    </xf>
    <xf numFmtId="1" fontId="321" fillId="15" borderId="5" xfId="201" applyNumberFormat="1" applyFont="1" applyFill="1" applyBorder="1" applyAlignment="1">
      <alignment horizontal="center"/>
    </xf>
    <xf numFmtId="0" fontId="321" fillId="15" borderId="5" xfId="201" applyNumberFormat="1" applyFont="1" applyFill="1" applyBorder="1" applyAlignment="1">
      <alignment horizontal="center" vertical="center"/>
    </xf>
    <xf numFmtId="0" fontId="321" fillId="15" borderId="59" xfId="201" applyNumberFormat="1" applyFont="1" applyFill="1" applyBorder="1" applyAlignment="1">
      <alignment horizontal="center" vertical="center"/>
    </xf>
    <xf numFmtId="0" fontId="321" fillId="15" borderId="59" xfId="201" applyNumberFormat="1" applyFont="1" applyFill="1" applyBorder="1" applyAlignment="1">
      <alignment horizontal="center"/>
    </xf>
    <xf numFmtId="0" fontId="321" fillId="15" borderId="5" xfId="202" applyNumberFormat="1" applyFont="1" applyFill="1" applyBorder="1" applyAlignment="1" applyProtection="1">
      <alignment horizontal="center" vertical="center"/>
    </xf>
    <xf numFmtId="49" fontId="326" fillId="0" borderId="58" xfId="202" quotePrefix="1" applyNumberFormat="1" applyFont="1" applyFill="1" applyBorder="1" applyAlignment="1" applyProtection="1">
      <alignment horizontal="center" vertical="center"/>
    </xf>
    <xf numFmtId="192" fontId="321" fillId="4" borderId="5" xfId="202" applyNumberFormat="1" applyFont="1" applyFill="1" applyBorder="1" applyAlignment="1" applyProtection="1">
      <alignment horizontal="right" vertical="center"/>
    </xf>
    <xf numFmtId="202" fontId="326" fillId="0" borderId="5" xfId="202" applyNumberFormat="1" applyFont="1" applyFill="1" applyBorder="1" applyAlignment="1">
      <alignment horizontal="center" vertical="center"/>
    </xf>
    <xf numFmtId="0" fontId="321" fillId="4" borderId="5" xfId="202" applyNumberFormat="1" applyFont="1" applyFill="1" applyBorder="1" applyAlignment="1" applyProtection="1">
      <alignment horizontal="center" vertical="center"/>
    </xf>
    <xf numFmtId="186" fontId="321" fillId="3" borderId="5" xfId="201" applyNumberFormat="1" applyFont="1" applyFill="1" applyBorder="1" applyAlignment="1">
      <alignment horizontal="center"/>
    </xf>
    <xf numFmtId="0" fontId="321" fillId="3" borderId="7" xfId="201" applyNumberFormat="1" applyFont="1" applyFill="1" applyBorder="1" applyAlignment="1">
      <alignment horizontal="center" vertical="center"/>
    </xf>
    <xf numFmtId="49" fontId="327" fillId="14" borderId="47" xfId="201" applyNumberFormat="1" applyFont="1" applyFill="1" applyBorder="1" applyAlignment="1">
      <alignment horizontal="center" vertical="center"/>
    </xf>
    <xf numFmtId="192" fontId="326" fillId="14" borderId="53" xfId="202" applyNumberFormat="1" applyFont="1" applyFill="1" applyBorder="1" applyAlignment="1">
      <alignment horizontal="right" vertical="center"/>
    </xf>
    <xf numFmtId="178" fontId="326" fillId="14" borderId="53" xfId="202" applyNumberFormat="1" applyFont="1" applyFill="1" applyBorder="1" applyAlignment="1">
      <alignment horizontal="right" vertical="center"/>
    </xf>
    <xf numFmtId="192" fontId="326" fillId="3" borderId="53" xfId="202" applyNumberFormat="1" applyFont="1" applyFill="1" applyBorder="1" applyAlignment="1">
      <alignment horizontal="right" vertical="center"/>
    </xf>
    <xf numFmtId="178" fontId="326" fillId="3" borderId="53" xfId="202" applyNumberFormat="1" applyFont="1" applyFill="1" applyBorder="1" applyAlignment="1">
      <alignment horizontal="right" vertical="center"/>
    </xf>
    <xf numFmtId="178" fontId="326" fillId="3" borderId="50" xfId="201" applyNumberFormat="1" applyFont="1" applyFill="1" applyBorder="1" applyAlignment="1">
      <alignment horizontal="right" vertical="center"/>
    </xf>
    <xf numFmtId="0" fontId="121" fillId="0" borderId="0" xfId="0" applyFont="1">
      <alignment horizontal="center" vertical="center"/>
    </xf>
    <xf numFmtId="0" fontId="121" fillId="0" borderId="54" xfId="202" applyNumberFormat="1" applyFont="1" applyFill="1" applyBorder="1" applyAlignment="1" applyProtection="1">
      <alignment horizontal="center" vertical="center"/>
    </xf>
    <xf numFmtId="178" fontId="134" fillId="0" borderId="0" xfId="201" applyNumberFormat="1" applyFont="1" applyAlignment="1">
      <alignment horizontal="center"/>
    </xf>
    <xf numFmtId="192" fontId="136" fillId="0" borderId="0" xfId="201" applyNumberFormat="1" applyFont="1" applyAlignment="1">
      <alignment horizontal="center"/>
    </xf>
    <xf numFmtId="202" fontId="29" fillId="0" borderId="5" xfId="0" applyNumberFormat="1" applyFont="1" applyBorder="1" applyAlignment="1">
      <alignment horizontal="center"/>
    </xf>
    <xf numFmtId="202" fontId="18" fillId="0" borderId="5" xfId="0" applyNumberFormat="1" applyFont="1" applyBorder="1" applyAlignment="1">
      <alignment horizontal="center"/>
    </xf>
    <xf numFmtId="0" fontId="17" fillId="0" borderId="4" xfId="155" applyFont="1" applyFill="1" applyBorder="1" applyAlignment="1">
      <alignment horizontal="left" vertical="center" wrapText="1"/>
    </xf>
    <xf numFmtId="1" fontId="29" fillId="0" borderId="1" xfId="0" applyNumberFormat="1" applyFont="1" applyBorder="1">
      <alignment horizontal="center" vertical="center"/>
    </xf>
    <xf numFmtId="178" fontId="141" fillId="5" borderId="73" xfId="202" applyNumberFormat="1" applyFont="1" applyFill="1" applyBorder="1" applyAlignment="1">
      <alignment horizontal="right" vertical="center"/>
    </xf>
    <xf numFmtId="178" fontId="133" fillId="5" borderId="73" xfId="202" applyNumberFormat="1" applyFont="1" applyFill="1" applyBorder="1" applyAlignment="1">
      <alignment horizontal="right" vertical="center"/>
    </xf>
    <xf numFmtId="297" fontId="134" fillId="0" borderId="0" xfId="201" applyNumberFormat="1" applyFont="1" applyAlignment="1">
      <alignment horizontal="center"/>
    </xf>
    <xf numFmtId="0" fontId="0" fillId="6" borderId="12" xfId="0" applyFill="1" applyBorder="1" applyAlignment="1">
      <alignment horizontal="center" vertical="center" textRotation="90" wrapText="1"/>
    </xf>
    <xf numFmtId="0" fontId="0" fillId="5" borderId="5" xfId="0" applyFill="1" applyBorder="1" applyAlignment="1">
      <alignment horizontal="center"/>
    </xf>
    <xf numFmtId="192" fontId="133" fillId="5" borderId="73" xfId="202" applyNumberFormat="1" applyFont="1" applyFill="1" applyBorder="1" applyAlignment="1">
      <alignment horizontal="right" vertical="center"/>
    </xf>
    <xf numFmtId="0" fontId="38" fillId="3" borderId="62" xfId="201" applyNumberFormat="1" applyFont="1" applyFill="1" applyBorder="1" applyAlignment="1">
      <alignment horizontal="right"/>
    </xf>
    <xf numFmtId="0" fontId="2" fillId="3" borderId="5" xfId="201" applyNumberFormat="1" applyFont="1" applyFill="1" applyBorder="1" applyAlignment="1">
      <alignment horizontal="center" vertical="center"/>
    </xf>
    <xf numFmtId="0" fontId="2" fillId="3" borderId="5" xfId="201" applyNumberFormat="1" applyFont="1" applyFill="1" applyBorder="1" applyAlignment="1">
      <alignment horizontal="center"/>
    </xf>
    <xf numFmtId="1" fontId="29" fillId="0" borderId="1" xfId="0" applyNumberFormat="1" applyFont="1" applyFill="1" applyBorder="1">
      <alignment horizontal="center" vertical="center"/>
    </xf>
    <xf numFmtId="0" fontId="18" fillId="0" borderId="1" xfId="0" applyFont="1" applyBorder="1" applyAlignment="1">
      <alignment horizontal="left" vertical="center"/>
    </xf>
    <xf numFmtId="0" fontId="21" fillId="0" borderId="0" xfId="155" applyFont="1" applyFill="1" applyBorder="1" applyAlignment="1">
      <alignment horizontal="left" vertical="center" wrapText="1"/>
    </xf>
    <xf numFmtId="0" fontId="21" fillId="0" borderId="4" xfId="155" applyFont="1" applyFill="1" applyBorder="1" applyAlignment="1">
      <alignment horizontal="left" vertical="center" wrapText="1"/>
    </xf>
    <xf numFmtId="186" fontId="0" fillId="0" borderId="0" xfId="155" applyNumberFormat="1" applyFont="1" applyFill="1">
      <alignment vertical="center"/>
    </xf>
    <xf numFmtId="0" fontId="20" fillId="0" borderId="0" xfId="154" applyFont="1" applyFill="1" applyAlignment="1">
      <alignment horizontal="center"/>
    </xf>
    <xf numFmtId="3" fontId="14" fillId="0" borderId="1" xfId="154" applyNumberFormat="1" applyFont="1" applyFill="1" applyBorder="1" applyAlignment="1">
      <alignment horizontal="center" vertical="center"/>
    </xf>
    <xf numFmtId="0" fontId="14" fillId="0" borderId="1" xfId="146" applyFont="1" applyFill="1" applyBorder="1" applyAlignment="1" applyProtection="1">
      <alignment horizontal="center" vertical="center" wrapText="1"/>
    </xf>
    <xf numFmtId="0" fontId="14" fillId="0" borderId="1" xfId="154" applyFont="1" applyFill="1" applyBorder="1" applyAlignment="1">
      <alignment horizontal="center" vertical="center" wrapText="1"/>
    </xf>
    <xf numFmtId="0" fontId="20" fillId="0" borderId="0" xfId="154" applyFont="1" applyFill="1" applyAlignment="1">
      <alignment horizontal="center" vertical="center"/>
    </xf>
    <xf numFmtId="0" fontId="20" fillId="0" borderId="0" xfId="154" applyFont="1" applyFill="1" applyBorder="1" applyAlignment="1">
      <alignment horizontal="center" vertical="center"/>
    </xf>
    <xf numFmtId="0" fontId="14" fillId="0" borderId="0" xfId="154" applyFont="1" applyFill="1" applyAlignment="1">
      <alignment horizontal="center" vertical="center"/>
    </xf>
    <xf numFmtId="1" fontId="0" fillId="2" borderId="1" xfId="0" applyNumberFormat="1" applyFill="1" applyBorder="1">
      <alignment horizontal="center" vertical="center"/>
    </xf>
    <xf numFmtId="171" fontId="29" fillId="2" borderId="1" xfId="0" applyNumberFormat="1" applyFont="1" applyFill="1" applyBorder="1">
      <alignment horizontal="center" vertical="center"/>
    </xf>
    <xf numFmtId="1" fontId="29" fillId="2" borderId="1" xfId="0" applyNumberFormat="1" applyFont="1" applyFill="1" applyBorder="1">
      <alignment horizontal="center" vertical="center"/>
    </xf>
    <xf numFmtId="178" fontId="141" fillId="22" borderId="73" xfId="202" applyNumberFormat="1" applyFont="1" applyFill="1" applyBorder="1" applyAlignment="1">
      <alignment horizontal="right" vertical="center"/>
    </xf>
    <xf numFmtId="0" fontId="18" fillId="0" borderId="1" xfId="0" applyFont="1" applyBorder="1" applyAlignment="1">
      <alignment horizontal="center" vertical="center" wrapText="1"/>
    </xf>
    <xf numFmtId="0" fontId="0" fillId="2" borderId="1" xfId="0" applyFill="1" applyBorder="1">
      <alignment horizontal="center" vertical="center"/>
    </xf>
    <xf numFmtId="0" fontId="321" fillId="6" borderId="5" xfId="201" applyNumberFormat="1" applyFont="1" applyFill="1" applyBorder="1" applyAlignment="1">
      <alignment horizontal="center" vertical="center"/>
    </xf>
    <xf numFmtId="0" fontId="321" fillId="6" borderId="5" xfId="201" applyNumberFormat="1" applyFont="1" applyFill="1" applyBorder="1" applyAlignment="1">
      <alignment horizontal="center"/>
    </xf>
    <xf numFmtId="178" fontId="14" fillId="0" borderId="1" xfId="99" applyNumberFormat="1" applyFont="1" applyFill="1" applyBorder="1" applyAlignment="1" applyProtection="1">
      <alignment horizontal="center" vertical="center" wrapText="1"/>
    </xf>
    <xf numFmtId="0" fontId="0" fillId="0" borderId="1" xfId="0" quotePrefix="1" applyBorder="1">
      <alignment horizontal="center" vertical="center"/>
    </xf>
    <xf numFmtId="0" fontId="0" fillId="0" borderId="111" xfId="0" applyBorder="1" applyAlignment="1">
      <alignment horizontal="left" vertical="center"/>
    </xf>
    <xf numFmtId="0" fontId="13" fillId="0" borderId="111" xfId="154" applyFont="1" applyFill="1" applyBorder="1" applyAlignment="1">
      <alignment horizontal="center" vertical="center"/>
    </xf>
    <xf numFmtId="0" fontId="13" fillId="0" borderId="111" xfId="154" applyFont="1" applyFill="1" applyBorder="1" applyAlignment="1">
      <alignment vertical="center" wrapText="1"/>
    </xf>
    <xf numFmtId="0" fontId="0" fillId="0" borderId="111" xfId="0" applyBorder="1">
      <alignment horizontal="center" vertical="center"/>
    </xf>
    <xf numFmtId="41" fontId="13" fillId="0" borderId="111" xfId="99" applyNumberFormat="1" applyFont="1" applyFill="1" applyBorder="1" applyAlignment="1">
      <alignment horizontal="center" vertical="center"/>
    </xf>
    <xf numFmtId="178" fontId="13" fillId="0" borderId="111" xfId="99" applyNumberFormat="1" applyFont="1" applyFill="1" applyBorder="1" applyAlignment="1">
      <alignment vertical="center"/>
    </xf>
    <xf numFmtId="41" fontId="13" fillId="0" borderId="112" xfId="99" applyNumberFormat="1" applyFont="1" applyFill="1" applyBorder="1" applyAlignment="1">
      <alignment vertical="center"/>
    </xf>
    <xf numFmtId="0" fontId="14" fillId="0" borderId="111" xfId="154" applyFont="1" applyFill="1" applyBorder="1" applyAlignment="1">
      <alignment vertical="center" wrapText="1"/>
    </xf>
    <xf numFmtId="41" fontId="13" fillId="0" borderId="111" xfId="99" applyNumberFormat="1" applyFont="1" applyFill="1" applyBorder="1" applyAlignment="1">
      <alignment vertical="center"/>
    </xf>
    <xf numFmtId="0" fontId="20" fillId="0" borderId="0" xfId="154" applyFont="1" applyFill="1" applyAlignment="1">
      <alignment horizontal="left" vertical="center"/>
    </xf>
    <xf numFmtId="0" fontId="42" fillId="0" borderId="0" xfId="154" applyFont="1" applyFill="1" applyAlignment="1">
      <alignment horizontal="left" vertical="center" wrapText="1"/>
    </xf>
    <xf numFmtId="0" fontId="14" fillId="0" borderId="1" xfId="154" applyFont="1" applyFill="1" applyBorder="1" applyAlignment="1">
      <alignment vertical="center" wrapText="1"/>
    </xf>
    <xf numFmtId="0" fontId="43" fillId="0" borderId="0" xfId="154" applyFont="1" applyFill="1" applyAlignment="1">
      <alignment vertical="center" wrapText="1"/>
    </xf>
    <xf numFmtId="0" fontId="20" fillId="0" borderId="0" xfId="154" applyFont="1" applyFill="1" applyAlignment="1">
      <alignment vertical="justify"/>
    </xf>
    <xf numFmtId="0" fontId="14" fillId="0" borderId="111" xfId="154" applyFont="1" applyFill="1" applyBorder="1" applyAlignment="1">
      <alignment horizontal="center" vertical="center"/>
    </xf>
    <xf numFmtId="0" fontId="29" fillId="0" borderId="111" xfId="0" applyFont="1" applyBorder="1" applyAlignment="1">
      <alignment horizontal="left" vertical="center" shrinkToFit="1"/>
    </xf>
    <xf numFmtId="0" fontId="74" fillId="0" borderId="111" xfId="0" applyFont="1" applyBorder="1" applyAlignment="1">
      <alignment horizontal="left" vertical="center" shrinkToFit="1"/>
    </xf>
    <xf numFmtId="0" fontId="74" fillId="0" borderId="1" xfId="0" applyFont="1" applyBorder="1">
      <alignment horizontal="center" vertical="center"/>
    </xf>
    <xf numFmtId="0" fontId="26" fillId="0" borderId="1" xfId="0" applyFont="1" applyBorder="1">
      <alignment horizontal="center" vertical="center"/>
    </xf>
    <xf numFmtId="1" fontId="26" fillId="0" borderId="1" xfId="0" applyNumberFormat="1" applyFont="1" applyBorder="1">
      <alignment horizontal="center" vertical="center"/>
    </xf>
    <xf numFmtId="3" fontId="83" fillId="0" borderId="1" xfId="99" applyNumberFormat="1" applyFont="1" applyFill="1" applyBorder="1" applyAlignment="1">
      <alignment horizontal="center" vertical="center"/>
    </xf>
    <xf numFmtId="0" fontId="13" fillId="0" borderId="112" xfId="154" applyFont="1" applyFill="1" applyBorder="1" applyAlignment="1">
      <alignment horizontal="center" vertical="center"/>
    </xf>
    <xf numFmtId="0" fontId="0" fillId="0" borderId="111" xfId="0" applyBorder="1" applyAlignment="1">
      <alignment horizontal="left" vertical="center" shrinkToFit="1"/>
    </xf>
    <xf numFmtId="3" fontId="13" fillId="0" borderId="112" xfId="99" applyNumberFormat="1" applyFont="1" applyFill="1" applyBorder="1" applyAlignment="1">
      <alignment horizontal="center" vertical="center"/>
    </xf>
    <xf numFmtId="0" fontId="0" fillId="0" borderId="112" xfId="0" applyBorder="1">
      <alignment horizontal="center" vertical="center"/>
    </xf>
    <xf numFmtId="0" fontId="26" fillId="3" borderId="111" xfId="0" applyFont="1" applyFill="1" applyBorder="1" applyAlignment="1">
      <alignment horizontal="left" vertical="center" shrinkToFit="1"/>
    </xf>
    <xf numFmtId="3" fontId="83" fillId="3" borderId="8" xfId="99" applyNumberFormat="1" applyFont="1" applyFill="1" applyBorder="1" applyAlignment="1">
      <alignment horizontal="center" vertical="center"/>
    </xf>
    <xf numFmtId="186" fontId="13" fillId="0" borderId="8" xfId="99" applyNumberFormat="1" applyFont="1" applyFill="1" applyBorder="1" applyAlignment="1">
      <alignment horizontal="center" vertical="center"/>
    </xf>
    <xf numFmtId="0" fontId="0" fillId="0" borderId="111" xfId="0" applyBorder="1" applyAlignment="1">
      <alignment horizontal="center" vertical="center" shrinkToFit="1"/>
    </xf>
    <xf numFmtId="1" fontId="33" fillId="0" borderId="112" xfId="0" applyNumberFormat="1" applyFont="1" applyBorder="1">
      <alignment horizontal="center" vertical="center"/>
    </xf>
    <xf numFmtId="0" fontId="0" fillId="0" borderId="1" xfId="0" applyBorder="1" applyAlignment="1">
      <alignment horizontal="center" vertical="center" shrinkToFit="1"/>
    </xf>
    <xf numFmtId="287" fontId="13" fillId="0" borderId="8" xfId="99" applyNumberFormat="1" applyFont="1" applyFill="1" applyBorder="1" applyAlignment="1">
      <alignment horizontal="center" vertical="center"/>
    </xf>
    <xf numFmtId="0" fontId="20" fillId="0" borderId="112" xfId="0" applyFont="1" applyBorder="1" applyAlignment="1">
      <alignment horizontal="left" vertical="center" shrinkToFit="1"/>
    </xf>
    <xf numFmtId="1" fontId="33" fillId="0" borderId="111" xfId="0" applyNumberFormat="1" applyFont="1" applyBorder="1">
      <alignment horizontal="center" vertical="center"/>
    </xf>
    <xf numFmtId="0" fontId="14" fillId="0" borderId="0" xfId="154" applyFont="1" applyAlignment="1">
      <alignment horizontal="center" vertical="center"/>
    </xf>
    <xf numFmtId="0" fontId="14" fillId="10" borderId="1" xfId="154" applyFont="1" applyFill="1" applyBorder="1" applyAlignment="1">
      <alignment horizontal="center" vertical="center" wrapText="1"/>
    </xf>
    <xf numFmtId="193" fontId="14" fillId="10" borderId="1" xfId="146" applyNumberFormat="1" applyFont="1" applyFill="1" applyBorder="1" applyAlignment="1" applyProtection="1">
      <alignment horizontal="center" vertical="center" wrapText="1"/>
    </xf>
    <xf numFmtId="3" fontId="14" fillId="10" borderId="1" xfId="154" applyNumberFormat="1" applyFont="1" applyFill="1" applyBorder="1" applyAlignment="1">
      <alignment horizontal="center" vertical="center"/>
    </xf>
    <xf numFmtId="0" fontId="14" fillId="10" borderId="1" xfId="146" applyFont="1" applyFill="1" applyBorder="1" applyAlignment="1" applyProtection="1">
      <alignment horizontal="center" vertical="center" wrapText="1"/>
    </xf>
    <xf numFmtId="0" fontId="20" fillId="10" borderId="1" xfId="0" applyFont="1" applyFill="1" applyBorder="1" applyAlignment="1">
      <alignment horizontal="left" vertical="center" shrinkToFit="1"/>
    </xf>
    <xf numFmtId="0" fontId="20" fillId="10" borderId="1" xfId="0" applyFont="1" applyFill="1" applyBorder="1">
      <alignment horizontal="center" vertical="center"/>
    </xf>
    <xf numFmtId="3" fontId="14" fillId="10" borderId="1" xfId="99" applyNumberFormat="1" applyFont="1" applyFill="1" applyBorder="1" applyAlignment="1">
      <alignment horizontal="center" vertical="center"/>
    </xf>
    <xf numFmtId="0" fontId="13" fillId="10" borderId="1" xfId="154" applyFont="1" applyFill="1" applyBorder="1" applyAlignment="1">
      <alignment horizontal="center" vertical="center"/>
    </xf>
    <xf numFmtId="0" fontId="0" fillId="10" borderId="1" xfId="0" applyFill="1" applyBorder="1" applyAlignment="1">
      <alignment horizontal="left" vertical="center" shrinkToFit="1"/>
    </xf>
    <xf numFmtId="0" fontId="0" fillId="10" borderId="1" xfId="0" applyFill="1" applyBorder="1">
      <alignment horizontal="center" vertical="center"/>
    </xf>
    <xf numFmtId="3" fontId="13" fillId="10" borderId="1" xfId="99" applyNumberFormat="1" applyFont="1" applyFill="1" applyBorder="1" applyAlignment="1">
      <alignment horizontal="center" vertical="center"/>
    </xf>
    <xf numFmtId="0" fontId="14" fillId="10" borderId="1" xfId="154" applyFont="1" applyFill="1" applyBorder="1" applyAlignment="1">
      <alignment horizontal="center" vertical="center"/>
    </xf>
    <xf numFmtId="4" fontId="13" fillId="10" borderId="1" xfId="99" applyNumberFormat="1" applyFont="1" applyFill="1" applyBorder="1" applyAlignment="1">
      <alignment horizontal="center" vertical="center"/>
    </xf>
    <xf numFmtId="186" fontId="13" fillId="10" borderId="1" xfId="99" applyNumberFormat="1" applyFont="1" applyFill="1" applyBorder="1" applyAlignment="1">
      <alignment horizontal="center" vertical="center"/>
    </xf>
    <xf numFmtId="0" fontId="29" fillId="10" borderId="1" xfId="0" applyFont="1" applyFill="1" applyBorder="1" applyAlignment="1">
      <alignment horizontal="left" vertical="center" shrinkToFit="1"/>
    </xf>
    <xf numFmtId="0" fontId="29" fillId="10" borderId="1" xfId="0" applyFont="1" applyFill="1" applyBorder="1">
      <alignment horizontal="center" vertical="center"/>
    </xf>
    <xf numFmtId="1" fontId="0" fillId="10" borderId="1" xfId="0" applyNumberFormat="1" applyFill="1" applyBorder="1">
      <alignment horizontal="center" vertical="center"/>
    </xf>
    <xf numFmtId="0" fontId="14" fillId="10" borderId="111" xfId="154" applyFont="1" applyFill="1" applyBorder="1" applyAlignment="1">
      <alignment horizontal="center" vertical="center"/>
    </xf>
    <xf numFmtId="0" fontId="74" fillId="10" borderId="111" xfId="0" applyFont="1" applyFill="1" applyBorder="1" applyAlignment="1">
      <alignment horizontal="left" vertical="center" shrinkToFit="1"/>
    </xf>
    <xf numFmtId="0" fontId="74" fillId="10" borderId="1" xfId="0" applyFont="1" applyFill="1" applyBorder="1">
      <alignment horizontal="center" vertical="center"/>
    </xf>
    <xf numFmtId="0" fontId="26" fillId="10" borderId="1" xfId="0" applyFont="1" applyFill="1" applyBorder="1">
      <alignment horizontal="center" vertical="center"/>
    </xf>
    <xf numFmtId="1" fontId="26" fillId="10" borderId="1" xfId="0" applyNumberFormat="1" applyFont="1" applyFill="1" applyBorder="1">
      <alignment horizontal="center" vertical="center"/>
    </xf>
    <xf numFmtId="3" fontId="83" fillId="10" borderId="1" xfId="99" applyNumberFormat="1" applyFont="1" applyFill="1" applyBorder="1" applyAlignment="1">
      <alignment horizontal="center" vertical="center"/>
    </xf>
    <xf numFmtId="0" fontId="29" fillId="10" borderId="111" xfId="0" applyFont="1" applyFill="1" applyBorder="1" applyAlignment="1">
      <alignment horizontal="left" vertical="center" shrinkToFit="1"/>
    </xf>
    <xf numFmtId="0" fontId="26" fillId="10" borderId="1" xfId="0" applyFont="1" applyFill="1" applyBorder="1" applyAlignment="1">
      <alignment horizontal="left" vertical="center" shrinkToFit="1"/>
    </xf>
    <xf numFmtId="3" fontId="14" fillId="10" borderId="1" xfId="154" applyNumberFormat="1" applyFont="1" applyFill="1" applyBorder="1" applyAlignment="1">
      <alignment horizontal="center" vertical="center" wrapText="1"/>
    </xf>
    <xf numFmtId="41" fontId="13" fillId="10" borderId="1" xfId="99" applyNumberFormat="1" applyFont="1" applyFill="1" applyBorder="1" applyAlignment="1">
      <alignment vertical="center" wrapText="1"/>
    </xf>
    <xf numFmtId="41" fontId="13" fillId="10" borderId="2" xfId="99" applyNumberFormat="1" applyFont="1" applyFill="1" applyBorder="1" applyAlignment="1">
      <alignment vertical="center" wrapText="1"/>
    </xf>
    <xf numFmtId="0" fontId="13" fillId="10" borderId="8" xfId="154" applyFont="1" applyFill="1" applyBorder="1" applyAlignment="1">
      <alignment horizontal="center" vertical="center"/>
    </xf>
    <xf numFmtId="3" fontId="13" fillId="10" borderId="8" xfId="99" applyNumberFormat="1" applyFont="1" applyFill="1" applyBorder="1" applyAlignment="1">
      <alignment horizontal="center" vertical="center"/>
    </xf>
    <xf numFmtId="0" fontId="13" fillId="10" borderId="112" xfId="154" applyFont="1" applyFill="1" applyBorder="1" applyAlignment="1">
      <alignment horizontal="center" vertical="center"/>
    </xf>
    <xf numFmtId="0" fontId="26" fillId="10" borderId="111" xfId="0" applyFont="1" applyFill="1" applyBorder="1" applyAlignment="1">
      <alignment horizontal="left" vertical="center" shrinkToFit="1"/>
    </xf>
    <xf numFmtId="3" fontId="83" fillId="10" borderId="8" xfId="99" applyNumberFormat="1" applyFont="1" applyFill="1" applyBorder="1" applyAlignment="1">
      <alignment horizontal="center" vertical="center"/>
    </xf>
    <xf numFmtId="0" fontId="0" fillId="10" borderId="111" xfId="0" applyFill="1" applyBorder="1" applyAlignment="1">
      <alignment horizontal="left" vertical="center" shrinkToFit="1"/>
    </xf>
    <xf numFmtId="186" fontId="13" fillId="10" borderId="8" xfId="99" applyNumberFormat="1" applyFont="1" applyFill="1" applyBorder="1" applyAlignment="1">
      <alignment horizontal="center" vertical="center"/>
    </xf>
    <xf numFmtId="0" fontId="0" fillId="10" borderId="111" xfId="0" applyFill="1" applyBorder="1" applyAlignment="1">
      <alignment horizontal="center" vertical="center" shrinkToFit="1"/>
    </xf>
    <xf numFmtId="0" fontId="0" fillId="10" borderId="8" xfId="0" applyFill="1" applyBorder="1">
      <alignment horizontal="center" vertical="center"/>
    </xf>
    <xf numFmtId="0" fontId="0" fillId="10" borderId="112" xfId="0" applyFill="1" applyBorder="1">
      <alignment horizontal="center" vertical="center"/>
    </xf>
    <xf numFmtId="0" fontId="0" fillId="10" borderId="1" xfId="0" applyFill="1" applyBorder="1" applyAlignment="1">
      <alignment horizontal="center" vertical="center" shrinkToFit="1"/>
    </xf>
    <xf numFmtId="287" fontId="13" fillId="10" borderId="8" xfId="99" applyNumberFormat="1" applyFont="1" applyFill="1" applyBorder="1" applyAlignment="1">
      <alignment horizontal="center" vertical="center"/>
    </xf>
    <xf numFmtId="0" fontId="20" fillId="10" borderId="112" xfId="0" applyFont="1" applyFill="1" applyBorder="1" applyAlignment="1">
      <alignment horizontal="left" vertical="center" shrinkToFit="1"/>
    </xf>
    <xf numFmtId="1" fontId="33" fillId="10" borderId="112" xfId="0" applyNumberFormat="1" applyFont="1" applyFill="1" applyBorder="1">
      <alignment horizontal="center" vertical="center"/>
    </xf>
    <xf numFmtId="3" fontId="13" fillId="10" borderId="112" xfId="99" applyNumberFormat="1" applyFont="1" applyFill="1" applyBorder="1" applyAlignment="1">
      <alignment horizontal="center" vertical="center"/>
    </xf>
    <xf numFmtId="0" fontId="13" fillId="10" borderId="1" xfId="154" applyFont="1" applyFill="1" applyBorder="1" applyAlignment="1">
      <alignment vertical="center" wrapText="1"/>
    </xf>
    <xf numFmtId="0" fontId="0" fillId="10" borderId="111" xfId="0" applyFill="1" applyBorder="1">
      <alignment horizontal="center" vertical="center"/>
    </xf>
    <xf numFmtId="0" fontId="13" fillId="10" borderId="111" xfId="154" applyFont="1" applyFill="1" applyBorder="1" applyAlignment="1">
      <alignment vertical="center" wrapText="1"/>
    </xf>
    <xf numFmtId="1" fontId="33" fillId="10" borderId="111" xfId="0" applyNumberFormat="1" applyFont="1" applyFill="1" applyBorder="1">
      <alignment horizontal="center" vertical="center"/>
    </xf>
    <xf numFmtId="0" fontId="13" fillId="10" borderId="0" xfId="154" applyFont="1" applyFill="1" applyAlignment="1">
      <alignment vertical="center"/>
    </xf>
    <xf numFmtId="0" fontId="13" fillId="10" borderId="0" xfId="154" applyFont="1" applyFill="1" applyAlignment="1">
      <alignment horizontal="center" vertical="center"/>
    </xf>
    <xf numFmtId="205" fontId="13" fillId="10" borderId="0" xfId="154" applyNumberFormat="1" applyFont="1" applyFill="1" applyAlignment="1">
      <alignment horizontal="center" vertical="center"/>
    </xf>
    <xf numFmtId="193" fontId="13" fillId="10" borderId="0" xfId="99" applyNumberFormat="1" applyFont="1" applyFill="1" applyAlignment="1">
      <alignment vertical="center"/>
    </xf>
    <xf numFmtId="0" fontId="20" fillId="10" borderId="0" xfId="154" applyFont="1" applyFill="1" applyAlignment="1">
      <alignment vertical="center"/>
    </xf>
    <xf numFmtId="0" fontId="42" fillId="10" borderId="0" xfId="154" applyFont="1" applyFill="1" applyAlignment="1">
      <alignment vertical="center" wrapText="1"/>
    </xf>
    <xf numFmtId="0" fontId="20" fillId="10" borderId="0" xfId="154" applyFont="1" applyFill="1" applyBorder="1" applyAlignment="1">
      <alignment horizontal="center" vertical="center"/>
    </xf>
    <xf numFmtId="0" fontId="20" fillId="10" borderId="0" xfId="154" applyFont="1" applyFill="1" applyBorder="1" applyAlignment="1">
      <alignment vertical="center"/>
    </xf>
    <xf numFmtId="0" fontId="20" fillId="10" borderId="0" xfId="154" applyFont="1" applyFill="1" applyAlignment="1">
      <alignment horizontal="center" vertical="center"/>
    </xf>
    <xf numFmtId="0" fontId="20" fillId="10" borderId="0" xfId="154" applyFont="1" applyFill="1" applyAlignment="1"/>
    <xf numFmtId="0" fontId="20" fillId="10" borderId="0" xfId="154" applyFont="1" applyFill="1" applyAlignment="1">
      <alignment horizontal="center"/>
    </xf>
    <xf numFmtId="0" fontId="42" fillId="10" borderId="0" xfId="154" applyFont="1" applyFill="1" applyAlignment="1">
      <alignment horizontal="center" vertical="center" wrapText="1"/>
    </xf>
    <xf numFmtId="0" fontId="18" fillId="10" borderId="0" xfId="154" applyFont="1" applyFill="1" applyAlignment="1">
      <alignment horizontal="center"/>
    </xf>
    <xf numFmtId="0" fontId="18" fillId="10" borderId="0" xfId="154" applyFont="1" applyFill="1"/>
    <xf numFmtId="41" fontId="18" fillId="10" borderId="0" xfId="154" applyNumberFormat="1" applyFont="1" applyFill="1"/>
    <xf numFmtId="0" fontId="20" fillId="10" borderId="0" xfId="154" applyFont="1" applyFill="1" applyAlignment="1">
      <alignment horizontal="left" vertical="center"/>
    </xf>
    <xf numFmtId="0" fontId="42" fillId="10" borderId="0" xfId="154" applyFont="1" applyFill="1" applyAlignment="1">
      <alignment horizontal="left" vertical="center" wrapText="1"/>
    </xf>
    <xf numFmtId="205" fontId="13" fillId="10" borderId="0" xfId="99" applyNumberFormat="1" applyFont="1" applyFill="1" applyAlignment="1">
      <alignment vertical="center"/>
    </xf>
    <xf numFmtId="0" fontId="6" fillId="0" borderId="0" xfId="152" applyFont="1" applyFill="1" applyBorder="1" applyAlignment="1">
      <alignment horizontal="center"/>
    </xf>
    <xf numFmtId="0" fontId="6" fillId="0" borderId="4" xfId="152" applyFont="1" applyFill="1" applyBorder="1" applyAlignment="1">
      <alignment horizontal="center" vertical="justify" wrapText="1"/>
    </xf>
    <xf numFmtId="0" fontId="6" fillId="0" borderId="4" xfId="152" applyFont="1" applyFill="1" applyBorder="1" applyAlignment="1">
      <alignment horizontal="center" vertical="justify"/>
    </xf>
    <xf numFmtId="0" fontId="14" fillId="0" borderId="3" xfId="169" applyFont="1" applyFill="1" applyBorder="1" applyAlignment="1">
      <alignment horizontal="center" vertical="center" wrapText="1"/>
    </xf>
    <xf numFmtId="0" fontId="14" fillId="0" borderId="14" xfId="169" applyFont="1" applyFill="1" applyBorder="1" applyAlignment="1">
      <alignment horizontal="center" vertical="center" wrapText="1"/>
    </xf>
    <xf numFmtId="0" fontId="14" fillId="0" borderId="15" xfId="169" applyFont="1" applyFill="1" applyBorder="1" applyAlignment="1">
      <alignment horizontal="center" vertical="center" wrapText="1"/>
    </xf>
    <xf numFmtId="0" fontId="83" fillId="0" borderId="1" xfId="169" applyFont="1" applyFill="1" applyBorder="1" applyAlignment="1">
      <alignment horizontal="left" vertical="center" wrapText="1"/>
    </xf>
    <xf numFmtId="3" fontId="14" fillId="0" borderId="1" xfId="169" applyNumberFormat="1" applyFont="1" applyFill="1" applyBorder="1" applyAlignment="1">
      <alignment horizontal="center" vertical="center"/>
    </xf>
    <xf numFmtId="3" fontId="14" fillId="0" borderId="1" xfId="169" applyNumberFormat="1" applyFont="1" applyFill="1" applyBorder="1" applyAlignment="1">
      <alignment horizontal="center" vertical="center" wrapText="1"/>
    </xf>
    <xf numFmtId="0" fontId="14" fillId="0" borderId="1" xfId="169" applyFont="1" applyFill="1" applyBorder="1" applyAlignment="1">
      <alignment horizontal="center" vertical="center" wrapText="1"/>
    </xf>
    <xf numFmtId="205" fontId="14" fillId="0" borderId="1" xfId="95" applyNumberFormat="1" applyFont="1" applyFill="1" applyBorder="1" applyAlignment="1">
      <alignment horizontal="center" vertical="center" wrapText="1"/>
    </xf>
    <xf numFmtId="0" fontId="20" fillId="0" borderId="0" xfId="169" applyFont="1" applyFill="1" applyAlignment="1">
      <alignment horizontal="center" vertical="center" wrapText="1"/>
    </xf>
    <xf numFmtId="0" fontId="0" fillId="0" borderId="0" xfId="169" applyFont="1" applyFill="1" applyAlignment="1">
      <alignment horizontal="center" vertical="center" wrapText="1"/>
    </xf>
    <xf numFmtId="0" fontId="18" fillId="0" borderId="108" xfId="0" applyFont="1" applyBorder="1" applyAlignment="1">
      <alignment horizontal="center" vertical="center" wrapText="1"/>
    </xf>
    <xf numFmtId="0" fontId="18" fillId="0" borderId="109" xfId="0" applyFont="1" applyBorder="1" applyAlignment="1">
      <alignment horizontal="center" vertical="center" wrapText="1"/>
    </xf>
    <xf numFmtId="0" fontId="18" fillId="0" borderId="110" xfId="0" applyFont="1" applyBorder="1" applyAlignment="1">
      <alignment horizontal="center" vertical="center" wrapText="1"/>
    </xf>
    <xf numFmtId="0" fontId="20" fillId="0" borderId="0" xfId="0" applyFont="1" applyAlignment="1">
      <alignment horizontal="center" vertical="center"/>
    </xf>
    <xf numFmtId="0" fontId="0" fillId="0" borderId="108" xfId="0" applyBorder="1" applyAlignment="1">
      <alignment horizontal="center" vertical="center" wrapText="1"/>
    </xf>
    <xf numFmtId="0" fontId="0" fillId="0" borderId="109" xfId="0" applyBorder="1" applyAlignment="1">
      <alignment horizontal="center" vertical="center" wrapText="1"/>
    </xf>
    <xf numFmtId="0" fontId="0" fillId="0" borderId="110" xfId="0" applyBorder="1" applyAlignment="1">
      <alignment horizontal="center" vertical="center" wrapText="1"/>
    </xf>
    <xf numFmtId="0" fontId="24" fillId="0" borderId="0" xfId="167" applyFont="1" applyAlignment="1">
      <alignment horizontal="left" vertical="center"/>
    </xf>
    <xf numFmtId="0" fontId="14" fillId="0" borderId="8" xfId="167" applyFont="1" applyBorder="1" applyAlignment="1">
      <alignment horizontal="center" vertical="center"/>
    </xf>
    <xf numFmtId="0" fontId="14" fillId="0" borderId="2" xfId="167" applyFont="1" applyBorder="1" applyAlignment="1">
      <alignment horizontal="center" vertical="center"/>
    </xf>
    <xf numFmtId="0" fontId="14" fillId="0" borderId="8" xfId="167" applyFont="1" applyBorder="1" applyAlignment="1">
      <alignment horizontal="center" vertical="center" wrapText="1"/>
    </xf>
    <xf numFmtId="0" fontId="14" fillId="0" borderId="2" xfId="167" applyFont="1" applyBorder="1" applyAlignment="1">
      <alignment horizontal="center" vertical="center" wrapText="1"/>
    </xf>
    <xf numFmtId="0" fontId="14" fillId="0" borderId="6" xfId="167" applyFont="1" applyBorder="1" applyAlignment="1">
      <alignment horizontal="left" vertical="center"/>
    </xf>
    <xf numFmtId="0" fontId="14" fillId="0" borderId="1" xfId="167" applyFont="1" applyBorder="1" applyAlignment="1">
      <alignment horizontal="center" vertical="center" wrapText="1"/>
    </xf>
    <xf numFmtId="0" fontId="15" fillId="0" borderId="0" xfId="167" applyFont="1" applyBorder="1" applyAlignment="1">
      <alignment horizontal="left" vertical="center"/>
    </xf>
    <xf numFmtId="0" fontId="78" fillId="0" borderId="0" xfId="167" applyFont="1" applyAlignment="1">
      <alignment horizontal="left" vertical="center"/>
    </xf>
    <xf numFmtId="0" fontId="14" fillId="0" borderId="0" xfId="167" applyFont="1" applyAlignment="1">
      <alignment horizontal="center" vertical="center"/>
    </xf>
    <xf numFmtId="0" fontId="36" fillId="0" borderId="0" xfId="167" applyFont="1" applyAlignment="1">
      <alignment horizontal="center" vertical="center"/>
    </xf>
    <xf numFmtId="0" fontId="13" fillId="0" borderId="0" xfId="167" applyFont="1" applyAlignment="1">
      <alignment horizontal="center" vertical="center"/>
    </xf>
    <xf numFmtId="0" fontId="14" fillId="0" borderId="0" xfId="167" applyFont="1" applyAlignment="1">
      <alignment horizontal="center"/>
    </xf>
    <xf numFmtId="0" fontId="75" fillId="0" borderId="0" xfId="167" applyFont="1" applyAlignment="1">
      <alignment horizontal="center"/>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2" xfId="0" applyBorder="1" applyAlignment="1">
      <alignment horizontal="center" vertical="top" wrapText="1"/>
    </xf>
    <xf numFmtId="0" fontId="36" fillId="0" borderId="0" xfId="0" applyFont="1" applyAlignment="1" applyProtection="1">
      <alignment horizontal="center" vertical="center" wrapText="1"/>
      <protection hidden="1"/>
    </xf>
    <xf numFmtId="0" fontId="20" fillId="0" borderId="0" xfId="0" applyFont="1" applyAlignment="1">
      <alignment horizontal="center" vertical="center" shrinkToFit="1"/>
    </xf>
    <xf numFmtId="0" fontId="20" fillId="0" borderId="4" xfId="0" applyFont="1" applyFill="1" applyBorder="1" applyAlignment="1">
      <alignment horizontal="center" vertical="center"/>
    </xf>
    <xf numFmtId="0" fontId="129" fillId="0" borderId="8" xfId="0" applyFont="1" applyBorder="1" applyAlignment="1">
      <alignment horizontal="center" vertical="center" wrapText="1"/>
    </xf>
    <xf numFmtId="0" fontId="20" fillId="0" borderId="2" xfId="0" applyFont="1" applyBorder="1" applyAlignment="1">
      <alignment horizontal="center" vertical="center" wrapText="1"/>
    </xf>
    <xf numFmtId="0" fontId="20" fillId="0" borderId="8" xfId="0" applyFont="1" applyBorder="1" applyAlignment="1">
      <alignment horizontal="center" vertical="center" shrinkToFit="1"/>
    </xf>
    <xf numFmtId="0" fontId="20" fillId="0" borderId="2" xfId="0" applyFont="1" applyBorder="1" applyAlignment="1">
      <alignment horizontal="center" vertical="center" shrinkToFit="1"/>
    </xf>
    <xf numFmtId="0" fontId="20" fillId="0" borderId="8" xfId="0" applyFont="1" applyBorder="1" applyAlignment="1">
      <alignment horizontal="center" vertical="center"/>
    </xf>
    <xf numFmtId="0" fontId="20" fillId="0" borderId="2" xfId="0" applyFont="1" applyBorder="1" applyAlignment="1">
      <alignment horizontal="center" vertical="center"/>
    </xf>
    <xf numFmtId="0" fontId="20" fillId="0" borderId="0" xfId="201" applyNumberFormat="1" applyFont="1" applyAlignment="1">
      <alignment horizontal="center"/>
    </xf>
    <xf numFmtId="0" fontId="122" fillId="14" borderId="40" xfId="202" applyNumberFormat="1" applyFont="1" applyFill="1" applyBorder="1" applyAlignment="1" applyProtection="1">
      <alignment horizontal="center" vertical="center" textRotation="90"/>
    </xf>
    <xf numFmtId="0" fontId="122" fillId="14" borderId="48" xfId="202" applyNumberFormat="1" applyFont="1" applyFill="1" applyBorder="1" applyAlignment="1" applyProtection="1">
      <alignment horizontal="center" vertical="center" textRotation="90"/>
    </xf>
    <xf numFmtId="0" fontId="122" fillId="14" borderId="41" xfId="202" applyNumberFormat="1" applyFont="1" applyFill="1" applyBorder="1" applyAlignment="1" applyProtection="1">
      <alignment horizontal="center" vertical="center"/>
    </xf>
    <xf numFmtId="0" fontId="122" fillId="14" borderId="42" xfId="202" applyNumberFormat="1" applyFont="1" applyFill="1" applyBorder="1" applyAlignment="1" applyProtection="1">
      <alignment horizontal="center" vertical="center"/>
    </xf>
    <xf numFmtId="0" fontId="122" fillId="14" borderId="43" xfId="202" applyNumberFormat="1" applyFont="1" applyFill="1" applyBorder="1" applyAlignment="1" applyProtection="1">
      <alignment horizontal="center" vertical="center"/>
    </xf>
    <xf numFmtId="0" fontId="122" fillId="14" borderId="40" xfId="202" applyNumberFormat="1" applyFont="1" applyFill="1" applyBorder="1" applyAlignment="1" applyProtection="1">
      <alignment horizontal="center" vertical="center"/>
    </xf>
    <xf numFmtId="0" fontId="122" fillId="14" borderId="40" xfId="202" applyNumberFormat="1" applyFont="1" applyFill="1" applyBorder="1" applyAlignment="1" applyProtection="1">
      <alignment horizontal="center" vertical="center" wrapText="1"/>
    </xf>
    <xf numFmtId="0" fontId="121" fillId="14" borderId="44" xfId="202" applyNumberFormat="1" applyFont="1" applyFill="1" applyBorder="1" applyAlignment="1" applyProtection="1">
      <alignment horizontal="center" vertical="center" textRotation="90"/>
    </xf>
    <xf numFmtId="0" fontId="121" fillId="14" borderId="2" xfId="202" applyNumberFormat="1" applyFont="1" applyFill="1" applyBorder="1" applyAlignment="1" applyProtection="1">
      <alignment horizontal="center" vertical="center" textRotation="90"/>
    </xf>
    <xf numFmtId="0" fontId="121" fillId="14" borderId="44" xfId="202" applyNumberFormat="1" applyFont="1" applyFill="1" applyBorder="1" applyAlignment="1" applyProtection="1">
      <alignment horizontal="center" vertical="center" textRotation="90" wrapText="1"/>
    </xf>
    <xf numFmtId="0" fontId="121" fillId="14" borderId="2" xfId="202" applyNumberFormat="1" applyFont="1" applyFill="1" applyBorder="1" applyAlignment="1" applyProtection="1">
      <alignment horizontal="center" vertical="center" textRotation="90" wrapText="1"/>
    </xf>
    <xf numFmtId="0" fontId="322" fillId="0" borderId="0" xfId="202" applyNumberFormat="1" applyFont="1" applyBorder="1" applyAlignment="1" applyProtection="1">
      <alignment horizontal="center"/>
    </xf>
    <xf numFmtId="0" fontId="122" fillId="14" borderId="39" xfId="202" applyNumberFormat="1" applyFont="1" applyFill="1" applyBorder="1" applyAlignment="1" applyProtection="1">
      <alignment horizontal="center" vertical="center" textRotation="90"/>
    </xf>
    <xf numFmtId="0" fontId="122" fillId="14" borderId="47" xfId="201" applyNumberFormat="1" applyFont="1" applyFill="1" applyBorder="1" applyAlignment="1">
      <alignment horizontal="center" vertical="center" textRotation="90"/>
    </xf>
    <xf numFmtId="0" fontId="121" fillId="14" borderId="40" xfId="202" applyNumberFormat="1" applyFont="1" applyFill="1" applyBorder="1" applyAlignment="1" applyProtection="1">
      <alignment horizontal="center" vertical="center" textRotation="90"/>
    </xf>
    <xf numFmtId="0" fontId="121" fillId="14" borderId="48" xfId="201" applyNumberFormat="1" applyFont="1" applyFill="1" applyBorder="1" applyAlignment="1">
      <alignment horizontal="center" vertical="center" textRotation="90"/>
    </xf>
    <xf numFmtId="3" fontId="121" fillId="14" borderId="40" xfId="202" applyNumberFormat="1" applyFont="1" applyFill="1" applyBorder="1" applyAlignment="1" applyProtection="1">
      <alignment horizontal="center" vertical="center" textRotation="90" wrapText="1"/>
    </xf>
    <xf numFmtId="3" fontId="121" fillId="14" borderId="48" xfId="201" applyNumberFormat="1" applyFont="1" applyFill="1" applyBorder="1" applyAlignment="1">
      <alignment horizontal="center" vertical="center" textRotation="90"/>
    </xf>
    <xf numFmtId="3" fontId="121" fillId="14" borderId="40" xfId="202" applyNumberFormat="1" applyFont="1" applyFill="1" applyBorder="1" applyAlignment="1" applyProtection="1">
      <alignment vertical="center" textRotation="90" wrapText="1"/>
    </xf>
    <xf numFmtId="3" fontId="121" fillId="14" borderId="48" xfId="201" applyNumberFormat="1" applyFont="1" applyFill="1" applyBorder="1" applyAlignment="1">
      <alignment vertical="center" textRotation="90"/>
    </xf>
    <xf numFmtId="3" fontId="121" fillId="6" borderId="40" xfId="202" applyNumberFormat="1" applyFont="1" applyFill="1" applyBorder="1" applyAlignment="1" applyProtection="1">
      <alignment horizontal="center" vertical="center" textRotation="90" wrapText="1"/>
    </xf>
    <xf numFmtId="3" fontId="121" fillId="6" borderId="48" xfId="201" applyNumberFormat="1" applyFont="1" applyFill="1" applyBorder="1" applyAlignment="1">
      <alignment horizontal="center" vertical="center" textRotation="90"/>
    </xf>
    <xf numFmtId="0" fontId="121" fillId="14" borderId="48" xfId="202" applyNumberFormat="1" applyFont="1" applyFill="1" applyBorder="1" applyAlignment="1" applyProtection="1">
      <alignment horizontal="center" vertical="center" textRotation="90"/>
    </xf>
    <xf numFmtId="0" fontId="121" fillId="14" borderId="42" xfId="202" applyNumberFormat="1" applyFont="1" applyFill="1" applyBorder="1" applyAlignment="1" applyProtection="1">
      <alignment horizontal="center"/>
    </xf>
    <xf numFmtId="0" fontId="121" fillId="14" borderId="41" xfId="202" applyNumberFormat="1" applyFont="1" applyFill="1" applyBorder="1" applyAlignment="1" applyProtection="1">
      <alignment horizontal="center"/>
    </xf>
    <xf numFmtId="0" fontId="121" fillId="14" borderId="43" xfId="202" applyNumberFormat="1" applyFont="1" applyFill="1" applyBorder="1" applyAlignment="1" applyProtection="1">
      <alignment horizontal="center"/>
    </xf>
    <xf numFmtId="0" fontId="121" fillId="13" borderId="44" xfId="202" applyNumberFormat="1" applyFont="1" applyFill="1" applyBorder="1" applyAlignment="1" applyProtection="1">
      <alignment horizontal="center" vertical="center" textRotation="90"/>
    </xf>
    <xf numFmtId="0" fontId="121" fillId="13" borderId="2" xfId="202" quotePrefix="1" applyNumberFormat="1" applyFont="1" applyFill="1" applyBorder="1" applyAlignment="1" applyProtection="1">
      <alignment horizontal="center" vertical="center" textRotation="90"/>
    </xf>
    <xf numFmtId="0" fontId="121" fillId="14" borderId="2" xfId="202" quotePrefix="1" applyNumberFormat="1" applyFont="1" applyFill="1" applyBorder="1" applyAlignment="1" applyProtection="1">
      <alignment horizontal="center" vertical="center" textRotation="90"/>
    </xf>
    <xf numFmtId="0" fontId="143" fillId="0" borderId="63" xfId="202" applyNumberFormat="1" applyFont="1" applyFill="1" applyBorder="1" applyAlignment="1" applyProtection="1">
      <alignment horizontal="left" vertical="center" wrapText="1"/>
    </xf>
    <xf numFmtId="0" fontId="143" fillId="0" borderId="64" xfId="202" applyNumberFormat="1" applyFont="1" applyFill="1" applyBorder="1" applyAlignment="1" applyProtection="1">
      <alignment horizontal="left" vertical="center" wrapText="1"/>
    </xf>
    <xf numFmtId="0" fontId="145" fillId="0" borderId="56" xfId="201" applyNumberFormat="1" applyFont="1" applyFill="1" applyBorder="1" applyAlignment="1">
      <alignment horizontal="center"/>
    </xf>
    <xf numFmtId="0" fontId="145" fillId="0" borderId="64" xfId="201" applyNumberFormat="1" applyFont="1" applyFill="1" applyBorder="1" applyAlignment="1">
      <alignment horizontal="center"/>
    </xf>
    <xf numFmtId="0" fontId="145" fillId="0" borderId="66" xfId="201" applyNumberFormat="1" applyFont="1" applyFill="1" applyBorder="1" applyAlignment="1">
      <alignment horizontal="center"/>
    </xf>
    <xf numFmtId="1" fontId="137" fillId="0" borderId="0" xfId="201" applyNumberFormat="1" applyFont="1" applyFill="1" applyAlignment="1">
      <alignment horizontal="center"/>
    </xf>
    <xf numFmtId="0" fontId="121" fillId="14" borderId="45" xfId="202" applyNumberFormat="1" applyFont="1" applyFill="1" applyBorder="1" applyAlignment="1" applyProtection="1">
      <alignment horizontal="center" vertical="center" textRotation="90"/>
    </xf>
    <xf numFmtId="0" fontId="121" fillId="14" borderId="49" xfId="202" applyNumberFormat="1" applyFont="1" applyFill="1" applyBorder="1" applyAlignment="1" applyProtection="1">
      <alignment horizontal="center" vertical="center" textRotation="90"/>
    </xf>
    <xf numFmtId="0" fontId="122" fillId="14" borderId="46" xfId="202" applyNumberFormat="1" applyFont="1" applyFill="1" applyBorder="1" applyAlignment="1" applyProtection="1">
      <alignment horizontal="center" vertical="center" textRotation="90"/>
    </xf>
    <xf numFmtId="0" fontId="122" fillId="14" borderId="50" xfId="202" applyNumberFormat="1" applyFont="1" applyFill="1" applyBorder="1" applyAlignment="1" applyProtection="1">
      <alignment horizontal="center" vertical="center" textRotation="90"/>
    </xf>
    <xf numFmtId="0" fontId="140" fillId="0" borderId="63" xfId="202" applyNumberFormat="1" applyFont="1" applyFill="1" applyBorder="1" applyAlignment="1" applyProtection="1">
      <alignment horizontal="left" vertical="center" wrapText="1"/>
    </xf>
    <xf numFmtId="0" fontId="140" fillId="0" borderId="64" xfId="202" applyNumberFormat="1" applyFont="1" applyFill="1" applyBorder="1" applyAlignment="1" applyProtection="1">
      <alignment horizontal="left" vertical="center" wrapText="1"/>
    </xf>
    <xf numFmtId="0" fontId="140" fillId="0" borderId="65" xfId="202" applyNumberFormat="1" applyFont="1" applyFill="1" applyBorder="1" applyAlignment="1" applyProtection="1">
      <alignment horizontal="left" vertical="center" wrapText="1"/>
    </xf>
    <xf numFmtId="0" fontId="143" fillId="0" borderId="64" xfId="202" applyNumberFormat="1" applyFont="1" applyFill="1" applyBorder="1" applyAlignment="1" applyProtection="1">
      <alignment horizontal="left" vertical="center"/>
    </xf>
    <xf numFmtId="0" fontId="143" fillId="0" borderId="65" xfId="202" applyNumberFormat="1" applyFont="1" applyFill="1" applyBorder="1" applyAlignment="1" applyProtection="1">
      <alignment horizontal="left" vertical="center"/>
    </xf>
    <xf numFmtId="0" fontId="143" fillId="0" borderId="65" xfId="202" applyNumberFormat="1" applyFont="1" applyFill="1" applyBorder="1" applyAlignment="1" applyProtection="1">
      <alignment horizontal="left" vertical="center" wrapText="1"/>
    </xf>
    <xf numFmtId="0" fontId="145" fillId="19" borderId="56" xfId="201" applyNumberFormat="1" applyFont="1" applyFill="1" applyBorder="1" applyAlignment="1">
      <alignment horizontal="center"/>
    </xf>
    <xf numFmtId="0" fontId="145" fillId="19" borderId="64" xfId="201" applyNumberFormat="1" applyFont="1" applyFill="1" applyBorder="1" applyAlignment="1">
      <alignment horizontal="center"/>
    </xf>
    <xf numFmtId="0" fontId="145" fillId="19" borderId="66" xfId="201" applyNumberFormat="1" applyFont="1" applyFill="1" applyBorder="1" applyAlignment="1">
      <alignment horizontal="center"/>
    </xf>
    <xf numFmtId="0" fontId="121" fillId="14" borderId="9" xfId="202" applyNumberFormat="1" applyFont="1" applyFill="1" applyBorder="1" applyAlignment="1" applyProtection="1">
      <alignment horizontal="center" vertical="center" textRotation="90"/>
    </xf>
    <xf numFmtId="0" fontId="20" fillId="0" borderId="0" xfId="144" applyFont="1" applyAlignment="1">
      <alignment horizontal="center" vertical="center" wrapText="1"/>
    </xf>
    <xf numFmtId="14" fontId="20" fillId="0" borderId="0" xfId="144" applyNumberFormat="1" applyFont="1" applyAlignment="1">
      <alignment horizontal="center" vertical="center" wrapText="1"/>
    </xf>
    <xf numFmtId="0" fontId="26" fillId="0" borderId="0" xfId="144" applyFont="1" applyAlignment="1">
      <alignment horizontal="center" vertical="center" wrapText="1"/>
    </xf>
    <xf numFmtId="0" fontId="34" fillId="0" borderId="0" xfId="144" applyFont="1" applyAlignment="1">
      <alignment horizontal="center" vertical="center" wrapText="1"/>
    </xf>
    <xf numFmtId="14" fontId="26" fillId="0" borderId="0" xfId="144" applyNumberFormat="1" applyFont="1" applyAlignment="1">
      <alignment horizontal="center" vertical="center" wrapText="1"/>
    </xf>
    <xf numFmtId="0" fontId="14" fillId="0" borderId="1" xfId="144" applyFont="1" applyFill="1" applyBorder="1" applyAlignment="1">
      <alignment horizontal="center" vertical="center" wrapText="1"/>
    </xf>
    <xf numFmtId="14" fontId="14" fillId="0" borderId="1" xfId="144" applyNumberFormat="1" applyFont="1" applyFill="1" applyBorder="1" applyAlignment="1">
      <alignment horizontal="center" vertical="center" wrapText="1"/>
    </xf>
    <xf numFmtId="0" fontId="14" fillId="0" borderId="0" xfId="158" applyFont="1" applyAlignment="1">
      <alignment horizontal="center" vertical="center"/>
    </xf>
    <xf numFmtId="0" fontId="14" fillId="0" borderId="1" xfId="158" applyFont="1" applyFill="1" applyBorder="1" applyAlignment="1">
      <alignment horizontal="center" vertical="center"/>
    </xf>
    <xf numFmtId="0" fontId="14" fillId="0" borderId="1" xfId="158" applyFont="1" applyFill="1" applyBorder="1" applyAlignment="1">
      <alignment horizontal="center" vertical="center" wrapText="1"/>
    </xf>
    <xf numFmtId="192" fontId="13" fillId="0" borderId="1" xfId="158" applyNumberFormat="1" applyFont="1" applyBorder="1" applyAlignment="1">
      <alignment horizontal="center" vertical="center"/>
    </xf>
    <xf numFmtId="178" fontId="13" fillId="0" borderId="1" xfId="158" applyNumberFormat="1" applyFont="1" applyBorder="1" applyAlignment="1">
      <alignment horizontal="center" vertical="center"/>
    </xf>
    <xf numFmtId="0" fontId="13" fillId="0" borderId="1" xfId="158" applyNumberFormat="1" applyFont="1" applyBorder="1" applyAlignment="1">
      <alignment horizontal="center" vertical="center"/>
    </xf>
    <xf numFmtId="49" fontId="14" fillId="4" borderId="0" xfId="175" applyNumberFormat="1" applyFont="1" applyFill="1" applyAlignment="1">
      <alignment horizontal="center" wrapText="1"/>
    </xf>
    <xf numFmtId="0" fontId="36" fillId="0" borderId="0" xfId="158" applyFont="1" applyAlignment="1">
      <alignment horizontal="center" vertical="center"/>
    </xf>
    <xf numFmtId="0" fontId="36" fillId="0" borderId="0" xfId="158" applyFont="1" applyAlignment="1">
      <alignment horizontal="center" vertical="center" wrapText="1"/>
    </xf>
    <xf numFmtId="0" fontId="36" fillId="0" borderId="0" xfId="0" applyFont="1" applyAlignment="1">
      <alignment horizontal="center" vertical="center"/>
    </xf>
    <xf numFmtId="0" fontId="14" fillId="0" borderId="0" xfId="158" applyFont="1" applyFill="1" applyBorder="1" applyAlignment="1">
      <alignment horizontal="center"/>
    </xf>
    <xf numFmtId="0" fontId="14" fillId="4" borderId="0" xfId="175" applyFont="1" applyFill="1" applyBorder="1" applyAlignment="1">
      <alignment horizontal="center" vertical="center" wrapText="1"/>
    </xf>
    <xf numFmtId="0" fontId="14" fillId="4" borderId="0" xfId="175" applyFont="1" applyFill="1" applyBorder="1" applyAlignment="1">
      <alignment horizontal="center"/>
    </xf>
    <xf numFmtId="49" fontId="14" fillId="0" borderId="1" xfId="158" applyNumberFormat="1" applyFont="1" applyFill="1" applyBorder="1" applyAlignment="1">
      <alignment horizontal="center" vertical="center"/>
    </xf>
    <xf numFmtId="0" fontId="12" fillId="0" borderId="0" xfId="156" applyFont="1" applyAlignment="1">
      <alignment horizontal="left" vertical="justify"/>
    </xf>
    <xf numFmtId="0" fontId="7" fillId="0" borderId="0" xfId="156" applyFont="1" applyAlignment="1">
      <alignment horizontal="center" vertical="center"/>
    </xf>
    <xf numFmtId="0" fontId="11" fillId="0" borderId="0" xfId="156" applyFont="1" applyAlignment="1">
      <alignment horizontal="left" vertical="center"/>
    </xf>
    <xf numFmtId="0" fontId="5" fillId="0" borderId="0" xfId="156" applyFont="1" applyAlignment="1">
      <alignment horizontal="center" vertical="center" wrapText="1"/>
    </xf>
    <xf numFmtId="0" fontId="6" fillId="0" borderId="0" xfId="156" applyFont="1" applyAlignment="1">
      <alignment horizontal="center" vertical="center" wrapText="1"/>
    </xf>
    <xf numFmtId="0" fontId="7" fillId="0" borderId="0" xfId="156" applyFont="1" applyAlignment="1">
      <alignment horizontal="center" vertical="center" wrapText="1"/>
    </xf>
    <xf numFmtId="0" fontId="9" fillId="0" borderId="0" xfId="156" applyFont="1" applyAlignment="1">
      <alignment horizontal="center" vertical="center" wrapText="1"/>
    </xf>
    <xf numFmtId="0" fontId="10" fillId="0" borderId="0" xfId="156" applyFont="1" applyAlignment="1">
      <alignment horizontal="center" vertical="center"/>
    </xf>
    <xf numFmtId="0" fontId="20" fillId="0" borderId="0" xfId="154" applyFont="1" applyFill="1" applyAlignment="1">
      <alignment horizontal="left"/>
    </xf>
    <xf numFmtId="0" fontId="20" fillId="0" borderId="0" xfId="154" applyFont="1" applyFill="1" applyAlignment="1">
      <alignment horizontal="center"/>
    </xf>
    <xf numFmtId="0" fontId="43" fillId="0" borderId="0" xfId="154" applyFont="1" applyFill="1" applyAlignment="1">
      <alignment horizontal="center" vertical="center" wrapText="1"/>
    </xf>
    <xf numFmtId="0" fontId="20" fillId="0" borderId="0" xfId="154" applyFont="1" applyFill="1" applyAlignment="1">
      <alignment horizontal="center" vertical="justify" wrapText="1"/>
    </xf>
    <xf numFmtId="0" fontId="20" fillId="0" borderId="0" xfId="154" applyFont="1" applyFill="1" applyAlignment="1">
      <alignment horizontal="center" vertical="justify"/>
    </xf>
    <xf numFmtId="0" fontId="20" fillId="0" borderId="0" xfId="154" applyFont="1" applyFill="1" applyBorder="1" applyAlignment="1">
      <alignment horizontal="center" vertical="center"/>
    </xf>
    <xf numFmtId="0" fontId="20" fillId="0" borderId="0" xfId="154" applyFont="1" applyFill="1" applyAlignment="1">
      <alignment horizontal="center" vertical="center"/>
    </xf>
    <xf numFmtId="3" fontId="14" fillId="0" borderId="1" xfId="154" applyNumberFormat="1" applyFont="1" applyFill="1" applyBorder="1" applyAlignment="1">
      <alignment horizontal="center" vertical="center" wrapText="1"/>
    </xf>
    <xf numFmtId="41" fontId="13" fillId="0" borderId="8" xfId="99" applyNumberFormat="1" applyFont="1" applyFill="1" applyBorder="1" applyAlignment="1">
      <alignment horizontal="center" vertical="center"/>
    </xf>
    <xf numFmtId="41" fontId="13" fillId="0" borderId="2" xfId="99" applyNumberFormat="1" applyFont="1" applyFill="1" applyBorder="1" applyAlignment="1">
      <alignment horizontal="center" vertical="center"/>
    </xf>
    <xf numFmtId="0" fontId="14" fillId="0" borderId="0" xfId="146" applyFont="1" applyFill="1" applyBorder="1" applyAlignment="1" applyProtection="1">
      <alignment horizontal="center" vertical="center"/>
    </xf>
    <xf numFmtId="0" fontId="14" fillId="0" borderId="0" xfId="174" applyFont="1" applyFill="1" applyBorder="1" applyAlignment="1">
      <alignment horizontal="center" vertical="center" wrapText="1"/>
    </xf>
    <xf numFmtId="0" fontId="14" fillId="0" borderId="0" xfId="174" applyFont="1" applyFill="1" applyBorder="1" applyAlignment="1">
      <alignment horizontal="center"/>
    </xf>
    <xf numFmtId="0" fontId="14" fillId="0" borderId="1" xfId="154" applyFont="1" applyFill="1" applyBorder="1" applyAlignment="1">
      <alignment horizontal="center" vertical="center" wrapText="1"/>
    </xf>
    <xf numFmtId="3" fontId="14" fillId="0" borderId="1" xfId="154" applyNumberFormat="1" applyFont="1" applyFill="1" applyBorder="1" applyAlignment="1">
      <alignment horizontal="center" vertical="center"/>
    </xf>
    <xf numFmtId="0" fontId="14" fillId="0" borderId="1" xfId="146" applyFont="1" applyFill="1" applyBorder="1" applyAlignment="1" applyProtection="1">
      <alignment horizontal="center" vertical="center" wrapText="1"/>
    </xf>
    <xf numFmtId="178" fontId="14" fillId="0" borderId="1" xfId="99" applyNumberFormat="1" applyFont="1" applyFill="1" applyBorder="1" applyAlignment="1" applyProtection="1">
      <alignment horizontal="center" vertical="center" wrapText="1"/>
    </xf>
    <xf numFmtId="0" fontId="20" fillId="10" borderId="0" xfId="154" applyFont="1" applyFill="1" applyAlignment="1">
      <alignment horizontal="center" vertical="justify" wrapText="1"/>
    </xf>
    <xf numFmtId="0" fontId="20" fillId="10" borderId="0" xfId="154" applyFont="1" applyFill="1" applyAlignment="1">
      <alignment horizontal="center" vertical="justify"/>
    </xf>
    <xf numFmtId="0" fontId="20" fillId="10" borderId="0" xfId="154" applyFont="1" applyFill="1" applyAlignment="1">
      <alignment horizontal="left"/>
    </xf>
    <xf numFmtId="0" fontId="20" fillId="10" borderId="0" xfId="154" applyFont="1" applyFill="1" applyAlignment="1">
      <alignment horizontal="center"/>
    </xf>
    <xf numFmtId="0" fontId="20" fillId="10" borderId="0" xfId="154" applyFont="1" applyFill="1" applyAlignment="1">
      <alignment horizontal="center" vertical="center"/>
    </xf>
    <xf numFmtId="0" fontId="20" fillId="10" borderId="0" xfId="154" applyFont="1" applyFill="1" applyBorder="1" applyAlignment="1">
      <alignment horizontal="center" vertical="center"/>
    </xf>
    <xf numFmtId="0" fontId="43" fillId="10" borderId="0" xfId="154" applyFont="1" applyFill="1" applyAlignment="1">
      <alignment horizontal="center" vertical="center" wrapText="1"/>
    </xf>
    <xf numFmtId="3" fontId="14" fillId="10" borderId="1" xfId="154" applyNumberFormat="1" applyFont="1" applyFill="1" applyBorder="1" applyAlignment="1">
      <alignment horizontal="center" vertical="center" wrapText="1"/>
    </xf>
    <xf numFmtId="0" fontId="14" fillId="10" borderId="0" xfId="146" applyFont="1" applyFill="1" applyBorder="1" applyAlignment="1" applyProtection="1">
      <alignment horizontal="center" vertical="center"/>
    </xf>
    <xf numFmtId="0" fontId="14" fillId="10" borderId="0" xfId="174" applyFont="1" applyFill="1" applyBorder="1" applyAlignment="1">
      <alignment horizontal="center" vertical="center" wrapText="1"/>
    </xf>
    <xf numFmtId="0" fontId="14" fillId="10" borderId="0" xfId="174" applyFont="1" applyFill="1" applyBorder="1" applyAlignment="1">
      <alignment horizontal="center"/>
    </xf>
    <xf numFmtId="0" fontId="14" fillId="10" borderId="1" xfId="154" applyFont="1" applyFill="1" applyBorder="1" applyAlignment="1">
      <alignment horizontal="center" vertical="center" wrapText="1"/>
    </xf>
    <xf numFmtId="3" fontId="14" fillId="10" borderId="1" xfId="154" applyNumberFormat="1" applyFont="1" applyFill="1" applyBorder="1" applyAlignment="1">
      <alignment horizontal="center" vertical="center"/>
    </xf>
    <xf numFmtId="0" fontId="14" fillId="10" borderId="1" xfId="146" applyFont="1" applyFill="1" applyBorder="1" applyAlignment="1" applyProtection="1">
      <alignment horizontal="center" vertical="center" wrapText="1"/>
    </xf>
    <xf numFmtId="0" fontId="26" fillId="0" borderId="3" xfId="154" applyFont="1" applyBorder="1" applyAlignment="1">
      <alignment horizontal="left"/>
    </xf>
    <xf numFmtId="0" fontId="26" fillId="0" borderId="14" xfId="154" applyFont="1" applyBorder="1" applyAlignment="1">
      <alignment horizontal="left"/>
    </xf>
    <xf numFmtId="0" fontId="26" fillId="0" borderId="15" xfId="154" applyFont="1" applyBorder="1" applyAlignment="1">
      <alignment horizontal="left"/>
    </xf>
    <xf numFmtId="0" fontId="36" fillId="0" borderId="0" xfId="154" applyNumberFormat="1" applyFont="1" applyFill="1" applyAlignment="1" applyProtection="1">
      <alignment horizontal="center" vertical="center" wrapText="1"/>
      <protection hidden="1"/>
    </xf>
    <xf numFmtId="0" fontId="14" fillId="4" borderId="0" xfId="174" applyFont="1" applyFill="1" applyBorder="1" applyAlignment="1">
      <alignment horizontal="center" vertical="center" wrapText="1"/>
    </xf>
    <xf numFmtId="0" fontId="14" fillId="4" borderId="0" xfId="174" applyFont="1" applyFill="1" applyBorder="1" applyAlignment="1">
      <alignment horizontal="center"/>
    </xf>
    <xf numFmtId="0" fontId="13" fillId="0" borderId="0" xfId="130" applyFont="1" applyAlignment="1" applyProtection="1">
      <alignment horizontal="center"/>
      <protection hidden="1"/>
    </xf>
    <xf numFmtId="0" fontId="20" fillId="0" borderId="3" xfId="154" applyFont="1" applyBorder="1" applyAlignment="1">
      <alignment horizontal="center" vertical="center"/>
    </xf>
    <xf numFmtId="0" fontId="20" fillId="0" borderId="14" xfId="154" applyFont="1" applyBorder="1" applyAlignment="1">
      <alignment horizontal="center" vertical="center"/>
    </xf>
    <xf numFmtId="0" fontId="20" fillId="0" borderId="15" xfId="154" applyFont="1" applyBorder="1" applyAlignment="1">
      <alignment horizontal="center" vertical="center"/>
    </xf>
    <xf numFmtId="0" fontId="20" fillId="0" borderId="0" xfId="154" applyFont="1" applyAlignment="1">
      <alignment horizontal="center" vertical="center" wrapText="1"/>
    </xf>
    <xf numFmtId="0" fontId="13" fillId="0" borderId="9" xfId="0" applyFont="1" applyBorder="1" applyAlignment="1">
      <alignment horizontal="center" vertical="center" wrapText="1"/>
    </xf>
    <xf numFmtId="0" fontId="20" fillId="0" borderId="0" xfId="154" applyFont="1" applyAlignment="1">
      <alignment horizontal="left" vertical="center"/>
    </xf>
    <xf numFmtId="0" fontId="0" fillId="0" borderId="0" xfId="154" applyFont="1" applyAlignment="1">
      <alignment horizontal="justify" vertical="justify" wrapText="1"/>
    </xf>
    <xf numFmtId="0" fontId="14" fillId="0" borderId="0" xfId="154" applyFont="1" applyAlignment="1">
      <alignment horizontal="center" vertical="center"/>
    </xf>
    <xf numFmtId="49" fontId="14" fillId="4" borderId="0" xfId="174" applyNumberFormat="1" applyFont="1" applyFill="1" applyAlignment="1">
      <alignment horizontal="center" wrapText="1"/>
    </xf>
    <xf numFmtId="0" fontId="0" fillId="0" borderId="0" xfId="154" applyFont="1" applyAlignment="1">
      <alignment horizontal="left" vertical="center"/>
    </xf>
    <xf numFmtId="0" fontId="20" fillId="0" borderId="0" xfId="154" applyFont="1" applyAlignment="1">
      <alignment horizontal="center" vertical="center"/>
    </xf>
    <xf numFmtId="0" fontId="31" fillId="0" borderId="0" xfId="154" applyFont="1" applyAlignment="1">
      <alignment horizontal="center" wrapText="1"/>
    </xf>
    <xf numFmtId="0" fontId="31" fillId="0" borderId="0" xfId="154" applyFont="1" applyAlignment="1">
      <alignment horizontal="center"/>
    </xf>
    <xf numFmtId="0" fontId="32" fillId="0" borderId="0" xfId="154" applyFont="1" applyAlignment="1">
      <alignment horizontal="center" vertical="top" wrapText="1"/>
    </xf>
    <xf numFmtId="0" fontId="20" fillId="0" borderId="0" xfId="154" applyFont="1" applyAlignment="1">
      <alignment horizontal="center" vertical="top"/>
    </xf>
    <xf numFmtId="0" fontId="19" fillId="0" borderId="0" xfId="155" applyFont="1" applyAlignment="1">
      <alignment horizontal="center" vertical="center"/>
    </xf>
    <xf numFmtId="0" fontId="20" fillId="0" borderId="0" xfId="161" applyFont="1" applyAlignment="1" applyProtection="1">
      <alignment horizontal="left" vertical="center" wrapText="1"/>
    </xf>
    <xf numFmtId="0" fontId="17" fillId="0" borderId="4" xfId="155" applyFont="1" applyBorder="1" applyAlignment="1">
      <alignment horizontal="left" vertical="center" wrapText="1"/>
    </xf>
    <xf numFmtId="0" fontId="14" fillId="0" borderId="1" xfId="155" applyFont="1" applyBorder="1" applyAlignment="1">
      <alignment horizontal="center" vertical="center"/>
    </xf>
    <xf numFmtId="49" fontId="14" fillId="0" borderId="1" xfId="155" applyNumberFormat="1" applyFont="1" applyBorder="1" applyAlignment="1">
      <alignment horizontal="center" vertical="center"/>
    </xf>
    <xf numFmtId="0" fontId="17" fillId="0" borderId="0" xfId="155" quotePrefix="1" applyFont="1" applyFill="1" applyBorder="1" applyAlignment="1">
      <alignment horizontal="left" vertical="center" wrapText="1"/>
    </xf>
    <xf numFmtId="0" fontId="17" fillId="0" borderId="0" xfId="155" applyFont="1" applyFill="1" applyBorder="1" applyAlignment="1">
      <alignment horizontal="left" vertical="center" wrapText="1"/>
    </xf>
    <xf numFmtId="0" fontId="21" fillId="0" borderId="0" xfId="155" applyFont="1" applyFill="1" applyBorder="1" applyAlignment="1">
      <alignment horizontal="left" vertical="center" wrapText="1"/>
    </xf>
    <xf numFmtId="0" fontId="21" fillId="0" borderId="107" xfId="155" applyFont="1" applyFill="1" applyBorder="1" applyAlignment="1">
      <alignment horizontal="left" vertical="center" wrapText="1"/>
    </xf>
    <xf numFmtId="0" fontId="19" fillId="0" borderId="0" xfId="155" applyFont="1" applyFill="1" applyAlignment="1">
      <alignment horizontal="center" vertical="center"/>
    </xf>
    <xf numFmtId="0" fontId="20" fillId="0" borderId="0" xfId="155" applyFont="1" applyFill="1" applyAlignment="1">
      <alignment horizontal="center"/>
    </xf>
    <xf numFmtId="0" fontId="20" fillId="0" borderId="0" xfId="161" applyFont="1" applyFill="1" applyAlignment="1" applyProtection="1">
      <alignment horizontal="left" vertical="center" wrapText="1"/>
    </xf>
    <xf numFmtId="0" fontId="27" fillId="0" borderId="1" xfId="155" applyFont="1" applyFill="1" applyBorder="1" applyAlignment="1">
      <alignment horizontal="center" vertical="center"/>
    </xf>
    <xf numFmtId="0" fontId="27" fillId="0" borderId="1" xfId="155" applyFont="1" applyFill="1" applyBorder="1" applyAlignment="1">
      <alignment horizontal="center" vertical="center" wrapText="1"/>
    </xf>
    <xf numFmtId="0" fontId="0" fillId="0" borderId="0" xfId="154" applyFont="1" applyFill="1" applyAlignment="1">
      <alignment horizontal="left" vertical="justify" wrapText="1"/>
    </xf>
    <xf numFmtId="0" fontId="0" fillId="0" borderId="0" xfId="154" applyFont="1" applyFill="1" applyAlignment="1">
      <alignment horizontal="left" vertical="justify"/>
    </xf>
    <xf numFmtId="0" fontId="0" fillId="0" borderId="0" xfId="154" applyFont="1" applyFill="1" applyBorder="1" applyAlignment="1">
      <alignment horizontal="justify" vertical="justify" wrapText="1"/>
    </xf>
    <xf numFmtId="0" fontId="7" fillId="0" borderId="0" xfId="166" applyFont="1" applyFill="1" applyAlignment="1" applyProtection="1">
      <alignment horizontal="center" vertical="center" wrapText="1"/>
    </xf>
    <xf numFmtId="0" fontId="20" fillId="0" borderId="0" xfId="154" applyFont="1" applyFill="1" applyAlignment="1">
      <alignment horizontal="left" vertical="center" wrapText="1"/>
    </xf>
    <xf numFmtId="0" fontId="0" fillId="0" borderId="0" xfId="154" applyFont="1" applyFill="1" applyAlignment="1">
      <alignment horizontal="justify" vertical="justify"/>
    </xf>
    <xf numFmtId="0" fontId="22" fillId="0" borderId="0" xfId="154" applyFont="1" applyFill="1" applyAlignment="1">
      <alignment horizontal="center"/>
    </xf>
    <xf numFmtId="0" fontId="23" fillId="0" borderId="0" xfId="154" applyFont="1" applyFill="1" applyAlignment="1">
      <alignment horizontal="center"/>
    </xf>
    <xf numFmtId="0" fontId="22" fillId="0" borderId="0" xfId="154" applyFont="1" applyFill="1" applyBorder="1" applyAlignment="1">
      <alignment horizontal="center"/>
    </xf>
    <xf numFmtId="0" fontId="23" fillId="0" borderId="0" xfId="154" applyFont="1" applyFill="1" applyBorder="1" applyAlignment="1">
      <alignment horizontal="center"/>
    </xf>
    <xf numFmtId="0" fontId="17" fillId="0" borderId="4" xfId="155" applyFont="1" applyFill="1" applyBorder="1" applyAlignment="1">
      <alignment horizontal="left" vertical="center" wrapText="1"/>
    </xf>
    <xf numFmtId="0" fontId="12" fillId="0" borderId="0" xfId="156" applyFont="1" applyAlignment="1">
      <alignment horizontal="left" vertical="center" wrapText="1"/>
    </xf>
    <xf numFmtId="0" fontId="8" fillId="0" borderId="0" xfId="156" applyFont="1" applyAlignment="1">
      <alignment horizontal="center"/>
    </xf>
    <xf numFmtId="0" fontId="0" fillId="0" borderId="0" xfId="0" applyBorder="1" applyAlignment="1">
      <alignment horizontal="left" vertical="center" wrapText="1"/>
    </xf>
    <xf numFmtId="0" fontId="0" fillId="0" borderId="112" xfId="0" applyBorder="1" applyAlignment="1">
      <alignment horizontal="center" vertical="center" wrapText="1"/>
    </xf>
    <xf numFmtId="0" fontId="0" fillId="0" borderId="112" xfId="0" applyBorder="1" applyAlignment="1">
      <alignment horizontal="left" vertical="center" wrapText="1" shrinkToFit="1"/>
    </xf>
    <xf numFmtId="0" fontId="29" fillId="0" borderId="112" xfId="0" applyFont="1" applyBorder="1" applyAlignment="1">
      <alignment horizontal="left" vertical="center" wrapText="1" shrinkToFit="1"/>
    </xf>
    <xf numFmtId="0" fontId="29" fillId="0" borderId="112" xfId="0" applyFont="1" applyBorder="1" applyAlignment="1">
      <alignment horizontal="center" vertical="center" wrapText="1"/>
    </xf>
    <xf numFmtId="178" fontId="0" fillId="0" borderId="112" xfId="1" applyNumberFormat="1" applyFont="1" applyBorder="1" applyAlignment="1">
      <alignment horizontal="center" vertical="center" wrapText="1"/>
    </xf>
    <xf numFmtId="1" fontId="0" fillId="0" borderId="112" xfId="0" applyNumberFormat="1" applyBorder="1" applyAlignment="1">
      <alignment horizontal="center" vertical="center" wrapText="1"/>
    </xf>
    <xf numFmtId="0" fontId="13" fillId="0" borderId="112" xfId="0" applyFont="1" applyBorder="1" applyAlignment="1">
      <alignment vertical="center" wrapText="1"/>
    </xf>
    <xf numFmtId="1" fontId="33" fillId="0" borderId="112" xfId="0" applyNumberFormat="1" applyFont="1" applyBorder="1" applyAlignment="1">
      <alignment horizontal="center" vertical="center" wrapText="1"/>
    </xf>
    <xf numFmtId="0" fontId="0" fillId="0" borderId="2" xfId="0" applyBorder="1" applyAlignment="1">
      <alignment horizontal="center" vertical="center" wrapText="1"/>
    </xf>
    <xf numFmtId="0" fontId="0" fillId="0" borderId="2" xfId="0" applyBorder="1" applyAlignment="1">
      <alignment horizontal="left" vertical="center" wrapText="1" shrinkToFit="1"/>
    </xf>
    <xf numFmtId="0" fontId="29" fillId="0" borderId="2" xfId="0" applyFont="1" applyBorder="1" applyAlignment="1">
      <alignment horizontal="left" vertical="center" wrapText="1" shrinkToFit="1"/>
    </xf>
    <xf numFmtId="0" fontId="29" fillId="0" borderId="2" xfId="0" applyFont="1" applyBorder="1" applyAlignment="1">
      <alignment horizontal="center" vertical="center" wrapText="1"/>
    </xf>
    <xf numFmtId="202" fontId="0" fillId="0" borderId="2" xfId="0" applyNumberFormat="1" applyBorder="1" applyAlignment="1">
      <alignment horizontal="center" vertical="center" wrapText="1"/>
    </xf>
    <xf numFmtId="0" fontId="0" fillId="0" borderId="9" xfId="0" applyBorder="1" applyAlignment="1">
      <alignment horizontal="center" vertical="center" wrapText="1"/>
    </xf>
    <xf numFmtId="0" fontId="0" fillId="0" borderId="9" xfId="0" applyBorder="1" applyAlignment="1">
      <alignment horizontal="left" vertical="center" wrapText="1" shrinkToFit="1"/>
    </xf>
    <xf numFmtId="0" fontId="13" fillId="0" borderId="9" xfId="0" applyFont="1" applyBorder="1" applyAlignment="1">
      <alignment vertical="center" wrapText="1"/>
    </xf>
    <xf numFmtId="0" fontId="0" fillId="0" borderId="2" xfId="0" applyBorder="1">
      <alignment horizontal="center" vertical="center"/>
    </xf>
    <xf numFmtId="1" fontId="33" fillId="0" borderId="2" xfId="0" applyNumberFormat="1" applyFont="1" applyBorder="1" applyAlignment="1">
      <alignment horizontal="center" vertical="center" wrapText="1"/>
    </xf>
    <xf numFmtId="0" fontId="0" fillId="0" borderId="9" xfId="0" applyBorder="1">
      <alignment horizontal="center" vertical="center"/>
    </xf>
    <xf numFmtId="1" fontId="33" fillId="0" borderId="9" xfId="0" applyNumberFormat="1" applyFont="1" applyBorder="1" applyAlignment="1">
      <alignment horizontal="center" vertical="center" wrapText="1"/>
    </xf>
    <xf numFmtId="3" fontId="14" fillId="0" borderId="111" xfId="154" applyNumberFormat="1" applyFont="1" applyFill="1" applyBorder="1" applyAlignment="1">
      <alignment horizontal="center" vertical="center"/>
    </xf>
    <xf numFmtId="0" fontId="14" fillId="0" borderId="111" xfId="146" applyFont="1" applyFill="1" applyBorder="1" applyAlignment="1" applyProtection="1">
      <alignment horizontal="center" vertical="center" wrapText="1"/>
    </xf>
    <xf numFmtId="0" fontId="14" fillId="0" borderId="111" xfId="154" applyFont="1" applyFill="1" applyBorder="1" applyAlignment="1">
      <alignment horizontal="center" vertical="center" wrapText="1"/>
    </xf>
    <xf numFmtId="193" fontId="14" fillId="0" borderId="111" xfId="146" applyNumberFormat="1" applyFont="1" applyFill="1" applyBorder="1" applyAlignment="1" applyProtection="1">
      <alignment horizontal="center" vertical="center" wrapText="1"/>
    </xf>
    <xf numFmtId="3" fontId="14" fillId="0" borderId="111" xfId="154" applyNumberFormat="1" applyFont="1" applyFill="1" applyBorder="1" applyAlignment="1">
      <alignment horizontal="center" vertical="center" wrapText="1"/>
    </xf>
    <xf numFmtId="0" fontId="14" fillId="0" borderId="111" xfId="0" applyFont="1" applyBorder="1" applyAlignment="1">
      <alignment horizontal="center" vertical="center" wrapText="1"/>
    </xf>
    <xf numFmtId="0" fontId="13" fillId="0" borderId="111" xfId="0" applyFont="1" applyBorder="1" applyAlignment="1">
      <alignment horizontal="center" vertical="center" wrapText="1"/>
    </xf>
    <xf numFmtId="0" fontId="13" fillId="0" borderId="111" xfId="0" applyFont="1" applyBorder="1" applyAlignment="1">
      <alignment vertical="center" wrapText="1"/>
    </xf>
    <xf numFmtId="0" fontId="20" fillId="0" borderId="0" xfId="154" applyFont="1" applyAlignment="1">
      <alignment horizontal="left" vertical="center" wrapText="1"/>
    </xf>
    <xf numFmtId="0" fontId="18" fillId="0" borderId="0" xfId="154" applyFont="1" applyAlignment="1">
      <alignment horizontal="left" vertical="center"/>
    </xf>
    <xf numFmtId="0" fontId="18" fillId="0" borderId="0" xfId="154" applyFont="1" applyAlignment="1">
      <alignment horizontal="left" vertical="center"/>
    </xf>
    <xf numFmtId="0" fontId="18" fillId="0" borderId="0" xfId="154" applyFont="1" applyAlignment="1">
      <alignment vertical="center"/>
    </xf>
    <xf numFmtId="0" fontId="20" fillId="0" borderId="0" xfId="154" applyFont="1" applyAlignment="1">
      <alignment horizontal="left" vertical="justify"/>
    </xf>
    <xf numFmtId="0" fontId="14" fillId="3" borderId="111" xfId="0" applyFont="1" applyFill="1" applyBorder="1" applyAlignment="1">
      <alignment horizontal="left" vertical="center" wrapText="1" shrinkToFit="1"/>
    </xf>
    <xf numFmtId="0" fontId="14" fillId="3" borderId="111" xfId="0" applyFont="1" applyFill="1" applyBorder="1" applyAlignment="1">
      <alignment horizontal="center" vertical="center" wrapText="1"/>
    </xf>
    <xf numFmtId="0" fontId="13" fillId="0" borderId="111" xfId="0" applyFont="1" applyBorder="1" applyAlignment="1">
      <alignment horizontal="center" vertical="center" wrapText="1"/>
    </xf>
    <xf numFmtId="0" fontId="13" fillId="0" borderId="111" xfId="0" applyFont="1" applyBorder="1" applyAlignment="1">
      <alignment horizontal="left" vertical="center" wrapText="1" shrinkToFit="1"/>
    </xf>
    <xf numFmtId="0" fontId="13" fillId="0" borderId="112" xfId="0" applyFont="1" applyBorder="1" applyAlignment="1">
      <alignment horizontal="center" vertical="center" wrapText="1"/>
    </xf>
    <xf numFmtId="0" fontId="13" fillId="0" borderId="112" xfId="0" applyFont="1" applyBorder="1" applyAlignment="1">
      <alignment horizontal="left" vertical="center" wrapText="1" shrinkToFit="1"/>
    </xf>
    <xf numFmtId="2" fontId="13" fillId="0" borderId="111" xfId="0" applyNumberFormat="1" applyFont="1" applyBorder="1" applyAlignment="1">
      <alignment horizontal="center" vertical="center" wrapText="1"/>
    </xf>
    <xf numFmtId="0" fontId="15" fillId="0" borderId="111" xfId="0" applyFont="1" applyBorder="1" applyAlignment="1">
      <alignment horizontal="left" vertical="center" wrapText="1" shrinkToFit="1"/>
    </xf>
    <xf numFmtId="0" fontId="15" fillId="0" borderId="111" xfId="0" applyFont="1" applyBorder="1" applyAlignment="1">
      <alignment horizontal="center" vertical="center" wrapText="1"/>
    </xf>
    <xf numFmtId="1" fontId="13" fillId="0" borderId="111" xfId="0" applyNumberFormat="1" applyFont="1" applyBorder="1" applyAlignment="1">
      <alignment horizontal="center" vertical="center" wrapText="1"/>
    </xf>
    <xf numFmtId="0" fontId="83" fillId="3" borderId="111" xfId="0" applyFont="1" applyFill="1" applyBorder="1" applyAlignment="1">
      <alignment horizontal="left" vertical="center" wrapText="1" shrinkToFit="1"/>
    </xf>
    <xf numFmtId="0" fontId="83" fillId="3" borderId="111" xfId="0" applyFont="1" applyFill="1" applyBorder="1" applyAlignment="1">
      <alignment horizontal="center" vertical="center" wrapText="1"/>
    </xf>
    <xf numFmtId="1" fontId="83" fillId="3" borderId="111" xfId="0" applyNumberFormat="1" applyFont="1" applyFill="1" applyBorder="1" applyAlignment="1">
      <alignment horizontal="center" vertical="center" wrapText="1"/>
    </xf>
    <xf numFmtId="0" fontId="55" fillId="0" borderId="111" xfId="0" applyFont="1" applyBorder="1" applyAlignment="1">
      <alignment horizontal="center" vertical="center" wrapText="1"/>
    </xf>
    <xf numFmtId="171" fontId="55" fillId="0" borderId="111" xfId="0" applyNumberFormat="1" applyFont="1" applyBorder="1" applyAlignment="1">
      <alignment horizontal="center" vertical="center" wrapText="1"/>
    </xf>
    <xf numFmtId="171" fontId="13" fillId="0" borderId="111" xfId="0" applyNumberFormat="1" applyFont="1" applyBorder="1" applyAlignment="1">
      <alignment horizontal="center" vertical="center" wrapText="1"/>
    </xf>
    <xf numFmtId="1" fontId="55" fillId="0" borderId="111" xfId="0" applyNumberFormat="1" applyFont="1" applyBorder="1" applyAlignment="1">
      <alignment horizontal="center" vertical="center" wrapText="1"/>
    </xf>
    <xf numFmtId="0" fontId="13" fillId="0" borderId="111" xfId="0" applyFont="1" applyBorder="1">
      <alignment horizontal="center" vertical="center"/>
    </xf>
    <xf numFmtId="0" fontId="13" fillId="0" borderId="0" xfId="154" applyFont="1" applyAlignment="1">
      <alignment horizontal="justify" vertical="justify" wrapText="1"/>
    </xf>
    <xf numFmtId="0" fontId="13" fillId="0" borderId="0" xfId="154" applyFont="1" applyAlignment="1">
      <alignment horizontal="justify" vertical="center" wrapText="1"/>
    </xf>
    <xf numFmtId="0" fontId="14" fillId="0" borderId="0" xfId="154" applyFont="1" applyAlignment="1">
      <alignment horizontal="left" vertical="center"/>
    </xf>
    <xf numFmtId="0" fontId="75" fillId="0" borderId="0" xfId="154" applyFont="1" applyAlignment="1">
      <alignment vertical="center"/>
    </xf>
    <xf numFmtId="0" fontId="148" fillId="0" borderId="0" xfId="154" applyFont="1"/>
    <xf numFmtId="0" fontId="13" fillId="0" borderId="0" xfId="154" applyFont="1" applyAlignment="1">
      <alignment horizontal="center" vertical="center"/>
    </xf>
    <xf numFmtId="0" fontId="328" fillId="0" borderId="0" xfId="154" applyFont="1" applyAlignment="1">
      <alignment horizontal="justify" vertical="justify"/>
    </xf>
    <xf numFmtId="0" fontId="13" fillId="0" borderId="0" xfId="154" applyFont="1" applyAlignment="1">
      <alignment horizontal="justify" vertical="justify"/>
    </xf>
    <xf numFmtId="0" fontId="75" fillId="0" borderId="0" xfId="154" applyFont="1" applyAlignment="1">
      <alignment horizontal="justify" vertical="justify"/>
    </xf>
    <xf numFmtId="0" fontId="75" fillId="0" borderId="0" xfId="154" applyFont="1" applyAlignment="1">
      <alignment horizontal="justify" vertical="justify"/>
    </xf>
    <xf numFmtId="0" fontId="148" fillId="0" borderId="0" xfId="154" applyFont="1" applyAlignment="1">
      <alignment horizontal="justify" vertical="justify"/>
    </xf>
    <xf numFmtId="0" fontId="18" fillId="0" borderId="0" xfId="154" applyFont="1" applyBorder="1" applyAlignment="1">
      <alignment horizontal="center" vertical="center"/>
    </xf>
    <xf numFmtId="0" fontId="0" fillId="0" borderId="0" xfId="154" applyFont="1" applyBorder="1" applyAlignment="1">
      <alignment horizontal="center" vertical="center"/>
    </xf>
  </cellXfs>
  <cellStyles count="2199">
    <cellStyle name="_x0001_" xfId="16"/>
    <cellStyle name="          _x000d__x000a_shell=progman.exe_x000d__x000a_m" xfId="203"/>
    <cellStyle name="###.###.###" xfId="204"/>
    <cellStyle name="#,##0" xfId="205"/>
    <cellStyle name=",." xfId="206"/>
    <cellStyle name="." xfId="207"/>
    <cellStyle name="??" xfId="208"/>
    <cellStyle name="?? [ - ??1" xfId="209"/>
    <cellStyle name="?? [ - ??2" xfId="210"/>
    <cellStyle name="?? [ - ??3" xfId="211"/>
    <cellStyle name="?? [ - ??4" xfId="212"/>
    <cellStyle name="?? [ - ??5" xfId="213"/>
    <cellStyle name="?? [ - ??6" xfId="214"/>
    <cellStyle name="?? [ - ??7" xfId="215"/>
    <cellStyle name="?? [ - ??8" xfId="216"/>
    <cellStyle name="?? [0.00]_ Att. 1- Cover" xfId="217"/>
    <cellStyle name="?? [0]" xfId="218"/>
    <cellStyle name="?_x001d_??%U©÷u&amp;H©÷9_x0008_? s_x000a__x0007__x0001__x0001_" xfId="219"/>
    <cellStyle name="?_x001d_??%U©÷u&amp;H©÷9_x0008_? s_x000a__x0007__x0001__x0001_?_x0002_???????????????_x0001_(_x0002_u_x000d_?????_x001f_????????_x0007_????????????????!???????????           ?????           ?????????_x000d_C:\WINDOWS\country.sys_x000d_??????????????????????????????????????????????????????????????????????????????????????????????" xfId="220"/>
    <cellStyle name="???? [0.00]_BE-BQ" xfId="221"/>
    <cellStyle name="??????" xfId="222"/>
    <cellStyle name="????_??" xfId="223"/>
    <cellStyle name="???[0]_?? DI" xfId="224"/>
    <cellStyle name="???_?? DI" xfId="225"/>
    <cellStyle name="??[0]_BRE" xfId="226"/>
    <cellStyle name="??_ ??? ???? " xfId="227"/>
    <cellStyle name="??A? [0]_laroux_1_¢¬???¢â? " xfId="228"/>
    <cellStyle name="??A?_laroux_1_¢¬???¢â? " xfId="229"/>
    <cellStyle name="?¡±¢¥?_?¨ù??¢´¢¥_¢¬???¢â? " xfId="230"/>
    <cellStyle name="_x0001_?¶æµ_x001b_ºß­ " xfId="231"/>
    <cellStyle name="_x0001_?¶æµ_x001b_ºß­_" xfId="232"/>
    <cellStyle name="?ðÇ%U?&amp;H?_x0008_?s_x000a__x0007__x0001__x0001_" xfId="233"/>
    <cellStyle name="?ðÇ%U?&amp;H?_x0008_?s_x000a__x0007__x0001__x0001_?_x0002_ÿÿÿÿÿÿÿÿÿÿÿÿÿÿÿ_x0001_(_x0002_?????ÿÿÿÿ????_x0007_??????????????????????????           ?????           ?????????_x000d_C:\WINDOWS\country.sys_x000d_??????????????????????????????????????????????????????????????????????????????????????????????" xfId="234"/>
    <cellStyle name="[0]_Chi phÝ kh¸c_V" xfId="235"/>
    <cellStyle name="_x0001_\Ô" xfId="236"/>
    <cellStyle name="_x0001__10-SAN NEN" xfId="237"/>
    <cellStyle name="_16" xfId="238"/>
    <cellStyle name="_2-Don gia Nhan cong+May" xfId="239"/>
    <cellStyle name="_attXD" xfId="240"/>
    <cellStyle name="_Bang Chi tieu (2)" xfId="241"/>
    <cellStyle name="_Book1" xfId="242"/>
    <cellStyle name="_Book1_1" xfId="243"/>
    <cellStyle name="_Book1_10-SAN NEN" xfId="244"/>
    <cellStyle name="_Book1_BC-QT-WB-dthao" xfId="245"/>
    <cellStyle name="_Book1_Du toan chi phi thiet ke nao vet san lap-REV" xfId="246"/>
    <cellStyle name="_Book1_Kinh_phi_Khao_sat__TK_nao_vet_Cang_Nghi_Son_buoc_TK_BVTCrev" xfId="247"/>
    <cellStyle name="_Book1_PHU LUC DU TOAN (gd TK)" xfId="248"/>
    <cellStyle name="_Book1_TDT dieu chinh" xfId="249"/>
    <cellStyle name="_Book1_TKHC-THOIQUAN-05-04-2004" xfId="250"/>
    <cellStyle name="_Book3" xfId="251"/>
    <cellStyle name="_C.cong+B.luong-Sanluong" xfId="252"/>
    <cellStyle name="_cham cong Thang 09.2009(HIEN)" xfId="253"/>
    <cellStyle name="_DAN SINH-CUU LONG" xfId="254"/>
    <cellStyle name="_DON GIA - BA T9-09" xfId="255"/>
    <cellStyle name="_DON GIA_NAMMUC_GT" xfId="256"/>
    <cellStyle name="_DON GIA_XD02_2010" xfId="257"/>
    <cellStyle name="_DON GIA_XD03_2010" xfId="258"/>
    <cellStyle name="_Du toan" xfId="259"/>
    <cellStyle name="_Du toan chi phi thiet ke nao vet san lap-REV" xfId="260"/>
    <cellStyle name="_Du toan goi thau thuy cong 26 PAN TDT (8-2007)" xfId="261"/>
    <cellStyle name="_gia" xfId="262"/>
    <cellStyle name="_GIA VLXD" xfId="263"/>
    <cellStyle name="_Giai Doan 3 Hong Ngu" xfId="264"/>
    <cellStyle name="_GOITHAUSO2" xfId="265"/>
    <cellStyle name="_GOITHAUSO3" xfId="266"/>
    <cellStyle name="_GOITHAUSO4" xfId="267"/>
    <cellStyle name="_GOITHAUSO5" xfId="268"/>
    <cellStyle name="_GOITHAUSO6" xfId="269"/>
    <cellStyle name="_Kinh_phi_Khao_sat__TK_nao_vet_Cang_Nghi_Son_buoc_TK_BVTCrev" xfId="270"/>
    <cellStyle name="_KT (2)" xfId="30"/>
    <cellStyle name="_KT (2)_1" xfId="19"/>
    <cellStyle name="_KT (2)_1_Lora-tungchau" xfId="33"/>
    <cellStyle name="_KT (2)_1_Qt-HT3PQ1(CauKho)" xfId="18"/>
    <cellStyle name="_KT (2)_2" xfId="22"/>
    <cellStyle name="_KT (2)_2_TG-TH" xfId="21"/>
    <cellStyle name="_KT (2)_2_TG-TH_10-SAN NEN" xfId="271"/>
    <cellStyle name="_KT (2)_2_TG-TH_BAO CAO KLCT PT2000" xfId="272"/>
    <cellStyle name="_KT (2)_2_TG-TH_BAO CAO PT2000" xfId="273"/>
    <cellStyle name="_KT (2)_2_TG-TH_BAO CAO PT2000_Book1" xfId="274"/>
    <cellStyle name="_KT (2)_2_TG-TH_BAO CAO QUYET TOAN 2004" xfId="275"/>
    <cellStyle name="_KT (2)_2_TG-TH_BAO CAO QUYET TOAN 2004_Book1" xfId="276"/>
    <cellStyle name="_KT (2)_2_TG-TH_Bao cao XDCB 2001 - T11 KH dieu chinh 20-11-THAI" xfId="277"/>
    <cellStyle name="_KT (2)_2_TG-TH_be400m3-Aloc" xfId="278"/>
    <cellStyle name="_KT (2)_2_TG-TH_Book1" xfId="279"/>
    <cellStyle name="_KT (2)_2_TG-TH_Book1_1" xfId="280"/>
    <cellStyle name="_KT (2)_2_TG-TH_Book1_1_HT_Dien_CNguon_TCong_OM4" xfId="281"/>
    <cellStyle name="_KT (2)_2_TG-TH_Book1_1_PHU LUC DU TOAN (gd TK)" xfId="282"/>
    <cellStyle name="_KT (2)_2_TG-TH_Book1_10-SAN NEN" xfId="283"/>
    <cellStyle name="_KT (2)_2_TG-TH_Book1_2" xfId="284"/>
    <cellStyle name="_KT (2)_2_TG-TH_Book1_3" xfId="285"/>
    <cellStyle name="_KT (2)_2_TG-TH_Book1_4" xfId="286"/>
    <cellStyle name="_KT (2)_2_TG-TH_Book1_Book1" xfId="287"/>
    <cellStyle name="_KT (2)_2_TG-TH_Book1_DT Tram110kv LMX-xld4" xfId="288"/>
    <cellStyle name="_KT (2)_2_TG-TH_Book1_Du toan chi phi thiet ke nao vet san lap-REV" xfId="289"/>
    <cellStyle name="_KT (2)_2_TG-TH_Book1_HT_Dien_CNguon_TCong_OM4" xfId="290"/>
    <cellStyle name="_KT (2)_2_TG-TH_Book1_Kinh_phi_Khao_sat__TK_nao_vet_Cang_Nghi_Son_buoc_TK_BVTCrev" xfId="291"/>
    <cellStyle name="_KT (2)_2_TG-TH_Book1_PHU LUC DU TOAN (gd TK)" xfId="292"/>
    <cellStyle name="_KT (2)_2_TG-TH_Book1_TKHC-THOIQUAN-05-04-2004" xfId="293"/>
    <cellStyle name="_KT (2)_2_TG-TH_Can Don moi da xong anh thuat" xfId="294"/>
    <cellStyle name="_KT (2)_2_TG-TH_DAU NOI PL-CL TAI PHU LAMHC" xfId="12"/>
    <cellStyle name="_KT (2)_2_TG-TH_DO-D1500 2" xfId="295"/>
    <cellStyle name="_KT (2)_2_TG-TH_DO-D1500-QUA CAU GO DUA-NOP" xfId="296"/>
    <cellStyle name="_KT (2)_2_TG-TH_DT Tram110kv LMX-xld4" xfId="297"/>
    <cellStyle name="_KT (2)_2_TG-TH_DTCDT MR.2N110.HOCMON.TDTOAN.CCUNG" xfId="298"/>
    <cellStyle name="_KT (2)_2_TG-TH_Du toan chi phi thiet ke nao vet san lap-REV" xfId="299"/>
    <cellStyle name="_KT (2)_2_TG-TH_Giai Doan 3 Hong Ngu" xfId="300"/>
    <cellStyle name="_KT (2)_2_TG-TH_HDPE 1200" xfId="301"/>
    <cellStyle name="_KT (2)_2_TG-TH_HT_Dien_CNguon_TCong_OM4" xfId="302"/>
    <cellStyle name="_KT (2)_2_TG-TH_Kinh_phi_Khao_sat__TK_nao_vet_Cang_Nghi_Son_buoc_TK_BVTCrev" xfId="303"/>
    <cellStyle name="_KT (2)_2_TG-TH_Lora-tungchau" xfId="34"/>
    <cellStyle name="_KT (2)_2_TG-TH_MBA-TDDONG" xfId="304"/>
    <cellStyle name="_KT (2)_2_TG-TH_muong cap DH My Thuat" xfId="305"/>
    <cellStyle name="_KT (2)_2_TG-TH_muong cap DH My Thuat_Book1" xfId="306"/>
    <cellStyle name="_KT (2)_2_TG-TH_PGIA-phieu tham tra Kho bac" xfId="307"/>
    <cellStyle name="_KT (2)_2_TG-TH_PHU LUC DU TOAN (gd TK)" xfId="308"/>
    <cellStyle name="_KT (2)_2_TG-TH_PT02-02" xfId="309"/>
    <cellStyle name="_KT (2)_2_TG-TH_PT02-02_Book1" xfId="310"/>
    <cellStyle name="_KT (2)_2_TG-TH_PT02-02_MBA-TDDONG" xfId="311"/>
    <cellStyle name="_KT (2)_2_TG-TH_PT02-02_PHIEU KIEM TRA KSTK-BCNCKT(LDIEN2001)" xfId="312"/>
    <cellStyle name="_KT (2)_2_TG-TH_PT02-02_VTTB PT2001" xfId="313"/>
    <cellStyle name="_KT (2)_2_TG-TH_PT02-03" xfId="314"/>
    <cellStyle name="_KT (2)_2_TG-TH_PT02-03_Book1" xfId="315"/>
    <cellStyle name="_KT (2)_2_TG-TH_PT02-03_MBA-TDDONG" xfId="316"/>
    <cellStyle name="_KT (2)_2_TG-TH_PT02-03_PHIEU KIEM TRA KSTK-BCNCKT(LDIEN2001)" xfId="317"/>
    <cellStyle name="_KT (2)_2_TG-TH_PT02-03_VTTB PT2001" xfId="318"/>
    <cellStyle name="_KT (2)_2_TG-TH_Qt-HT3PQ1(CauKho)" xfId="17"/>
    <cellStyle name="_KT (2)_2_TG-TH_TKHC-THOIQUAN-05-04-2004" xfId="319"/>
    <cellStyle name="_KT (2)_3" xfId="25"/>
    <cellStyle name="_KT (2)_3_TG-TH" xfId="5"/>
    <cellStyle name="_KT (2)_3_TG-TH_Book1" xfId="320"/>
    <cellStyle name="_KT (2)_3_TG-TH_Book1_1" xfId="321"/>
    <cellStyle name="_KT (2)_3_TG-TH_Book1_BC-QT-WB-dthao" xfId="322"/>
    <cellStyle name="_KT (2)_3_TG-TH_Book1_Du toan chi phi thiet ke nao vet san lap-REV" xfId="323"/>
    <cellStyle name="_KT (2)_3_TG-TH_Book1_Kinh_phi_Khao_sat__TK_nao_vet_Cang_Nghi_Son_buoc_TK_BVTCrev" xfId="324"/>
    <cellStyle name="_KT (2)_3_TG-TH_Book1_PHU LUC DU TOAN (gd TK)" xfId="325"/>
    <cellStyle name="_KT (2)_3_TG-TH_Book1_TKHC-THOIQUAN-05-04-2004" xfId="326"/>
    <cellStyle name="_KT (2)_3_TG-TH_Du toan chi phi thiet ke nao vet san lap-REV" xfId="327"/>
    <cellStyle name="_KT (2)_3_TG-TH_Giai Doan 3 Hong Ngu" xfId="328"/>
    <cellStyle name="_KT (2)_3_TG-TH_Kinh_phi_Khao_sat__TK_nao_vet_Cang_Nghi_Son_buoc_TK_BVTCrev" xfId="329"/>
    <cellStyle name="_KT (2)_3_TG-TH_Lora-tungchau" xfId="35"/>
    <cellStyle name="_KT (2)_3_TG-TH_PERSONAL" xfId="330"/>
    <cellStyle name="_KT (2)_3_TG-TH_PERSONAL_10-SAN NEN" xfId="331"/>
    <cellStyle name="_KT (2)_3_TG-TH_PERSONAL_Book1" xfId="332"/>
    <cellStyle name="_KT (2)_3_TG-TH_PERSONAL_Book1_10-SAN NEN" xfId="333"/>
    <cellStyle name="_KT (2)_3_TG-TH_PERSONAL_Book1_Book1" xfId="334"/>
    <cellStyle name="_KT (2)_3_TG-TH_PERSONAL_Book2" xfId="335"/>
    <cellStyle name="_KT (2)_3_TG-TH_PERSONAL_HTQ.8 GD1" xfId="336"/>
    <cellStyle name="_KT (2)_3_TG-TH_PERSONAL_Tong hop KHCB 2001" xfId="337"/>
    <cellStyle name="_KT (2)_3_TG-TH_PHU LUC DU TOAN (gd TK)" xfId="338"/>
    <cellStyle name="_KT (2)_3_TG-TH_Qt-HT3PQ1(CauKho)" xfId="11"/>
    <cellStyle name="_KT (2)_3_TG-TH_TKHC-THOIQUAN-05-04-2004" xfId="339"/>
    <cellStyle name="_KT (2)_4" xfId="27"/>
    <cellStyle name="_KT (2)_4_10-SAN NEN" xfId="340"/>
    <cellStyle name="_KT (2)_4_BAO CAO KLCT PT2000" xfId="341"/>
    <cellStyle name="_KT (2)_4_BAO CAO PT2000" xfId="342"/>
    <cellStyle name="_KT (2)_4_BAO CAO PT2000_Book1" xfId="343"/>
    <cellStyle name="_KT (2)_4_BAO CAO QUYET TOAN 2004" xfId="344"/>
    <cellStyle name="_KT (2)_4_BAO CAO QUYET TOAN 2004_Book1" xfId="345"/>
    <cellStyle name="_KT (2)_4_Bao cao XDCB 2001 - T11 KH dieu chinh 20-11-THAI" xfId="346"/>
    <cellStyle name="_KT (2)_4_be400m3-Aloc" xfId="347"/>
    <cellStyle name="_KT (2)_4_Book1" xfId="348"/>
    <cellStyle name="_KT (2)_4_Book1_1" xfId="349"/>
    <cellStyle name="_KT (2)_4_Book1_1_HT_Dien_CNguon_TCong_OM4" xfId="350"/>
    <cellStyle name="_KT (2)_4_Book1_1_PHU LUC DU TOAN (gd TK)" xfId="351"/>
    <cellStyle name="_KT (2)_4_Book1_10-SAN NEN" xfId="352"/>
    <cellStyle name="_KT (2)_4_Book1_2" xfId="353"/>
    <cellStyle name="_KT (2)_4_Book1_3" xfId="354"/>
    <cellStyle name="_KT (2)_4_Book1_4" xfId="355"/>
    <cellStyle name="_KT (2)_4_Book1_Book1" xfId="356"/>
    <cellStyle name="_KT (2)_4_Book1_DT Tram110kv LMX-xld4" xfId="357"/>
    <cellStyle name="_KT (2)_4_Book1_Du toan chi phi thiet ke nao vet san lap-REV" xfId="358"/>
    <cellStyle name="_KT (2)_4_Book1_HT_Dien_CNguon_TCong_OM4" xfId="359"/>
    <cellStyle name="_KT (2)_4_Book1_Kinh_phi_Khao_sat__TK_nao_vet_Cang_Nghi_Son_buoc_TK_BVTCrev" xfId="360"/>
    <cellStyle name="_KT (2)_4_Book1_PHU LUC DU TOAN (gd TK)" xfId="361"/>
    <cellStyle name="_KT (2)_4_Book1_TKHC-THOIQUAN-05-04-2004" xfId="362"/>
    <cellStyle name="_KT (2)_4_Can Don moi da xong anh thuat" xfId="363"/>
    <cellStyle name="_KT (2)_4_DAU NOI PL-CL TAI PHU LAMHC" xfId="36"/>
    <cellStyle name="_KT (2)_4_DO-D1500 2" xfId="364"/>
    <cellStyle name="_KT (2)_4_DO-D1500-QUA CAU GO DUA-NOP" xfId="365"/>
    <cellStyle name="_KT (2)_4_DT Tram110kv LMX-xld4" xfId="366"/>
    <cellStyle name="_KT (2)_4_DTCDT MR.2N110.HOCMON.TDTOAN.CCUNG" xfId="367"/>
    <cellStyle name="_KT (2)_4_Du toan chi phi thiet ke nao vet san lap-REV" xfId="368"/>
    <cellStyle name="_KT (2)_4_Giai Doan 3 Hong Ngu" xfId="369"/>
    <cellStyle name="_KT (2)_4_HDPE 1200" xfId="370"/>
    <cellStyle name="_KT (2)_4_HT_Dien_CNguon_TCong_OM4" xfId="371"/>
    <cellStyle name="_KT (2)_4_Kinh_phi_Khao_sat__TK_nao_vet_Cang_Nghi_Son_buoc_TK_BVTCrev" xfId="372"/>
    <cellStyle name="_KT (2)_4_Lora-tungchau" xfId="38"/>
    <cellStyle name="_KT (2)_4_MBA-TDDONG" xfId="373"/>
    <cellStyle name="_KT (2)_4_muong cap DH My Thuat" xfId="374"/>
    <cellStyle name="_KT (2)_4_muong cap DH My Thuat_Book1" xfId="375"/>
    <cellStyle name="_KT (2)_4_PGIA-phieu tham tra Kho bac" xfId="376"/>
    <cellStyle name="_KT (2)_4_PHU LUC DU TOAN (gd TK)" xfId="377"/>
    <cellStyle name="_KT (2)_4_PT02-02" xfId="378"/>
    <cellStyle name="_KT (2)_4_PT02-02_Book1" xfId="379"/>
    <cellStyle name="_KT (2)_4_PT02-02_MBA-TDDONG" xfId="380"/>
    <cellStyle name="_KT (2)_4_PT02-02_PHIEU KIEM TRA KSTK-BCNCKT(LDIEN2001)" xfId="381"/>
    <cellStyle name="_KT (2)_4_PT02-02_VTTB PT2001" xfId="382"/>
    <cellStyle name="_KT (2)_4_PT02-03" xfId="383"/>
    <cellStyle name="_KT (2)_4_PT02-03_Book1" xfId="384"/>
    <cellStyle name="_KT (2)_4_PT02-03_MBA-TDDONG" xfId="385"/>
    <cellStyle name="_KT (2)_4_PT02-03_PHIEU KIEM TRA KSTK-BCNCKT(LDIEN2001)" xfId="386"/>
    <cellStyle name="_KT (2)_4_PT02-03_VTTB PT2001" xfId="387"/>
    <cellStyle name="_KT (2)_4_Qt-HT3PQ1(CauKho)" xfId="39"/>
    <cellStyle name="_KT (2)_4_TG-TH" xfId="41"/>
    <cellStyle name="_KT (2)_4_TKHC-THOIQUAN-05-04-2004" xfId="388"/>
    <cellStyle name="_KT (2)_5" xfId="42"/>
    <cellStyle name="_KT (2)_5_10-SAN NEN" xfId="389"/>
    <cellStyle name="_KT (2)_5_BAO CAO KLCT PT2000" xfId="390"/>
    <cellStyle name="_KT (2)_5_BAO CAO PT2000" xfId="391"/>
    <cellStyle name="_KT (2)_5_BAO CAO PT2000_Book1" xfId="392"/>
    <cellStyle name="_KT (2)_5_BAO CAO QUYET TOAN 2004" xfId="393"/>
    <cellStyle name="_KT (2)_5_BAO CAO QUYET TOAN 2004_Book1" xfId="394"/>
    <cellStyle name="_KT (2)_5_Bao cao XDCB 2001 - T11 KH dieu chinh 20-11-THAI" xfId="395"/>
    <cellStyle name="_KT (2)_5_be400m3-Aloc" xfId="396"/>
    <cellStyle name="_KT (2)_5_Book1" xfId="397"/>
    <cellStyle name="_KT (2)_5_Book1_1" xfId="398"/>
    <cellStyle name="_KT (2)_5_Book1_1_HT_Dien_CNguon_TCong_OM4" xfId="399"/>
    <cellStyle name="_KT (2)_5_Book1_1_PHU LUC DU TOAN (gd TK)" xfId="400"/>
    <cellStyle name="_KT (2)_5_Book1_2" xfId="401"/>
    <cellStyle name="_KT (2)_5_Book1_3" xfId="402"/>
    <cellStyle name="_KT (2)_5_Book1_BC-QT-WB-dthao" xfId="403"/>
    <cellStyle name="_KT (2)_5_Book1_Book1" xfId="404"/>
    <cellStyle name="_KT (2)_5_Book1_DT Tram110kv LMX-xld4" xfId="405"/>
    <cellStyle name="_KT (2)_5_Book1_Du toan chi phi thiet ke nao vet san lap-REV" xfId="406"/>
    <cellStyle name="_KT (2)_5_Book1_Kinh_phi_Khao_sat__TK_nao_vet_Cang_Nghi_Son_buoc_TK_BVTCrev" xfId="407"/>
    <cellStyle name="_KT (2)_5_Book1_PHU LUC DU TOAN (gd TK)" xfId="408"/>
    <cellStyle name="_KT (2)_5_Book1_TKHC-THOIQUAN-05-04-2004" xfId="409"/>
    <cellStyle name="_KT (2)_5_Can Don moi da xong anh thuat" xfId="410"/>
    <cellStyle name="_KT (2)_5_DAU NOI PL-CL TAI PHU LAMHC" xfId="44"/>
    <cellStyle name="_KT (2)_5_DO-D1500 2" xfId="411"/>
    <cellStyle name="_KT (2)_5_DO-D1500-QUA CAU GO DUA-NOP" xfId="412"/>
    <cellStyle name="_KT (2)_5_DT Tram110kv LMX-xld4" xfId="413"/>
    <cellStyle name="_KT (2)_5_DTCDT MR.2N110.HOCMON.TDTOAN.CCUNG" xfId="414"/>
    <cellStyle name="_KT (2)_5_Du toan chi phi thiet ke nao vet san lap-REV" xfId="415"/>
    <cellStyle name="_KT (2)_5_Giai Doan 3 Hong Ngu" xfId="416"/>
    <cellStyle name="_KT (2)_5_HDPE 1200" xfId="417"/>
    <cellStyle name="_KT (2)_5_HT_Dien_CNguon_TCong_OM4" xfId="418"/>
    <cellStyle name="_KT (2)_5_Kinh_phi_Khao_sat__TK_nao_vet_Cang_Nghi_Son_buoc_TK_BVTCrev" xfId="419"/>
    <cellStyle name="_KT (2)_5_Lora-tungchau" xfId="45"/>
    <cellStyle name="_KT (2)_5_MBA-TDDONG" xfId="420"/>
    <cellStyle name="_KT (2)_5_muong cap DH My Thuat" xfId="421"/>
    <cellStyle name="_KT (2)_5_muong cap DH My Thuat_Book1" xfId="422"/>
    <cellStyle name="_KT (2)_5_PGIA-phieu tham tra Kho bac" xfId="423"/>
    <cellStyle name="_KT (2)_5_PHU LUC DU TOAN (gd TK)" xfId="424"/>
    <cellStyle name="_KT (2)_5_PT02-02" xfId="425"/>
    <cellStyle name="_KT (2)_5_PT02-02_Book1" xfId="426"/>
    <cellStyle name="_KT (2)_5_PT02-02_MBA-TDDONG" xfId="427"/>
    <cellStyle name="_KT (2)_5_PT02-02_PHIEU KIEM TRA KSTK-BCNCKT(LDIEN2001)" xfId="428"/>
    <cellStyle name="_KT (2)_5_PT02-02_VTTB PT2001" xfId="429"/>
    <cellStyle name="_KT (2)_5_PT02-03" xfId="430"/>
    <cellStyle name="_KT (2)_5_PT02-03_Book1" xfId="431"/>
    <cellStyle name="_KT (2)_5_PT02-03_MBA-TDDONG" xfId="432"/>
    <cellStyle name="_KT (2)_5_PT02-03_PHIEU KIEM TRA KSTK-BCNCKT(LDIEN2001)" xfId="433"/>
    <cellStyle name="_KT (2)_5_PT02-03_VTTB PT2001" xfId="434"/>
    <cellStyle name="_KT (2)_5_Qt-HT3PQ1(CauKho)" xfId="46"/>
    <cellStyle name="_KT (2)_5_TKHC-THOIQUAN-05-04-2004" xfId="435"/>
    <cellStyle name="_KT (2)_Book1" xfId="436"/>
    <cellStyle name="_KT (2)_Book1_1" xfId="437"/>
    <cellStyle name="_KT (2)_Book1_BC-QT-WB-dthao" xfId="438"/>
    <cellStyle name="_KT (2)_Book1_Du toan chi phi thiet ke nao vet san lap-REV" xfId="439"/>
    <cellStyle name="_KT (2)_Book1_Kinh_phi_Khao_sat__TK_nao_vet_Cang_Nghi_Son_buoc_TK_BVTCrev" xfId="440"/>
    <cellStyle name="_KT (2)_Book1_PHU LUC DU TOAN (gd TK)" xfId="441"/>
    <cellStyle name="_KT (2)_Book1_TKHC-THOIQUAN-05-04-2004" xfId="442"/>
    <cellStyle name="_KT (2)_Du toan chi phi thiet ke nao vet san lap-REV" xfId="443"/>
    <cellStyle name="_KT (2)_Giai Doan 3 Hong Ngu" xfId="444"/>
    <cellStyle name="_KT (2)_Kinh_phi_Khao_sat__TK_nao_vet_Cang_Nghi_Son_buoc_TK_BVTCrev" xfId="445"/>
    <cellStyle name="_KT (2)_Lora-tungchau" xfId="47"/>
    <cellStyle name="_KT (2)_PERSONAL" xfId="446"/>
    <cellStyle name="_KT (2)_PERSONAL_10-SAN NEN" xfId="447"/>
    <cellStyle name="_KT (2)_PERSONAL_Book1" xfId="448"/>
    <cellStyle name="_KT (2)_PERSONAL_Book1_10-SAN NEN" xfId="449"/>
    <cellStyle name="_KT (2)_PERSONAL_Book1_Book1" xfId="450"/>
    <cellStyle name="_KT (2)_PERSONAL_Book2" xfId="451"/>
    <cellStyle name="_KT (2)_PERSONAL_HTQ.8 GD1" xfId="452"/>
    <cellStyle name="_KT (2)_PERSONAL_Tong hop KHCB 2001" xfId="453"/>
    <cellStyle name="_KT (2)_PHU LUC DU TOAN (gd TK)" xfId="454"/>
    <cellStyle name="_KT (2)_Qt-HT3PQ1(CauKho)" xfId="48"/>
    <cellStyle name="_KT (2)_TG-TH" xfId="49"/>
    <cellStyle name="_KT (2)_TKHC-THOIQUAN-05-04-2004" xfId="455"/>
    <cellStyle name="_KT_TG" xfId="50"/>
    <cellStyle name="_KT_TG_1" xfId="52"/>
    <cellStyle name="_KT_TG_1_10-SAN NEN" xfId="456"/>
    <cellStyle name="_KT_TG_1_BAO CAO KLCT PT2000" xfId="457"/>
    <cellStyle name="_KT_TG_1_BAO CAO PT2000" xfId="458"/>
    <cellStyle name="_KT_TG_1_BAO CAO PT2000_Book1" xfId="459"/>
    <cellStyle name="_KT_TG_1_BAO CAO QUYET TOAN 2004" xfId="460"/>
    <cellStyle name="_KT_TG_1_BAO CAO QUYET TOAN 2004_Book1" xfId="461"/>
    <cellStyle name="_KT_TG_1_Bao cao XDCB 2001 - T11 KH dieu chinh 20-11-THAI" xfId="462"/>
    <cellStyle name="_KT_TG_1_be400m3-Aloc" xfId="463"/>
    <cellStyle name="_KT_TG_1_Book1" xfId="464"/>
    <cellStyle name="_KT_TG_1_Book1_1" xfId="465"/>
    <cellStyle name="_KT_TG_1_Book1_1_HT_Dien_CNguon_TCong_OM4" xfId="466"/>
    <cellStyle name="_KT_TG_1_Book1_1_PHU LUC DU TOAN (gd TK)" xfId="467"/>
    <cellStyle name="_KT_TG_1_Book1_2" xfId="468"/>
    <cellStyle name="_KT_TG_1_Book1_3" xfId="469"/>
    <cellStyle name="_KT_TG_1_Book1_BC-QT-WB-dthao" xfId="470"/>
    <cellStyle name="_KT_TG_1_Book1_Book1" xfId="471"/>
    <cellStyle name="_KT_TG_1_Book1_DT Tram110kv LMX-xld4" xfId="472"/>
    <cellStyle name="_KT_TG_1_Book1_Du toan chi phi thiet ke nao vet san lap-REV" xfId="473"/>
    <cellStyle name="_KT_TG_1_Book1_Kinh_phi_Khao_sat__TK_nao_vet_Cang_Nghi_Son_buoc_TK_BVTCrev" xfId="474"/>
    <cellStyle name="_KT_TG_1_Book1_PHU LUC DU TOAN (gd TK)" xfId="475"/>
    <cellStyle name="_KT_TG_1_Book1_TKHC-THOIQUAN-05-04-2004" xfId="476"/>
    <cellStyle name="_KT_TG_1_Can Don moi da xong anh thuat" xfId="477"/>
    <cellStyle name="_KT_TG_1_DAU NOI PL-CL TAI PHU LAMHC" xfId="53"/>
    <cellStyle name="_KT_TG_1_DO-D1500 2" xfId="478"/>
    <cellStyle name="_KT_TG_1_DO-D1500-QUA CAU GO DUA-NOP" xfId="479"/>
    <cellStyle name="_KT_TG_1_DT Tram110kv LMX-xld4" xfId="480"/>
    <cellStyle name="_KT_TG_1_DTCDT MR.2N110.HOCMON.TDTOAN.CCUNG" xfId="481"/>
    <cellStyle name="_KT_TG_1_Du toan chi phi thiet ke nao vet san lap-REV" xfId="482"/>
    <cellStyle name="_KT_TG_1_Giai Doan 3 Hong Ngu" xfId="483"/>
    <cellStyle name="_KT_TG_1_HDPE 1200" xfId="484"/>
    <cellStyle name="_KT_TG_1_HT_Dien_CNguon_TCong_OM4" xfId="485"/>
    <cellStyle name="_KT_TG_1_Kinh_phi_Khao_sat__TK_nao_vet_Cang_Nghi_Son_buoc_TK_BVTCrev" xfId="486"/>
    <cellStyle name="_KT_TG_1_Lora-tungchau" xfId="54"/>
    <cellStyle name="_KT_TG_1_MBA-TDDONG" xfId="487"/>
    <cellStyle name="_KT_TG_1_muong cap DH My Thuat" xfId="488"/>
    <cellStyle name="_KT_TG_1_muong cap DH My Thuat_Book1" xfId="489"/>
    <cellStyle name="_KT_TG_1_PGIA-phieu tham tra Kho bac" xfId="490"/>
    <cellStyle name="_KT_TG_1_PHU LUC DU TOAN (gd TK)" xfId="491"/>
    <cellStyle name="_KT_TG_1_PT02-02" xfId="492"/>
    <cellStyle name="_KT_TG_1_PT02-02_Book1" xfId="493"/>
    <cellStyle name="_KT_TG_1_PT02-02_MBA-TDDONG" xfId="494"/>
    <cellStyle name="_KT_TG_1_PT02-02_PHIEU KIEM TRA KSTK-BCNCKT(LDIEN2001)" xfId="495"/>
    <cellStyle name="_KT_TG_1_PT02-02_VTTB PT2001" xfId="496"/>
    <cellStyle name="_KT_TG_1_PT02-03" xfId="497"/>
    <cellStyle name="_KT_TG_1_PT02-03_Book1" xfId="498"/>
    <cellStyle name="_KT_TG_1_PT02-03_MBA-TDDONG" xfId="499"/>
    <cellStyle name="_KT_TG_1_PT02-03_PHIEU KIEM TRA KSTK-BCNCKT(LDIEN2001)" xfId="500"/>
    <cellStyle name="_KT_TG_1_PT02-03_VTTB PT2001" xfId="501"/>
    <cellStyle name="_KT_TG_1_Qt-HT3PQ1(CauKho)" xfId="55"/>
    <cellStyle name="_KT_TG_1_TKHC-THOIQUAN-05-04-2004" xfId="502"/>
    <cellStyle name="_KT_TG_2" xfId="56"/>
    <cellStyle name="_KT_TG_2_10-SAN NEN" xfId="503"/>
    <cellStyle name="_KT_TG_2_BAO CAO KLCT PT2000" xfId="504"/>
    <cellStyle name="_KT_TG_2_BAO CAO PT2000" xfId="505"/>
    <cellStyle name="_KT_TG_2_BAO CAO PT2000_Book1" xfId="506"/>
    <cellStyle name="_KT_TG_2_BAO CAO QUYET TOAN 2004" xfId="507"/>
    <cellStyle name="_KT_TG_2_BAO CAO QUYET TOAN 2004_Book1" xfId="508"/>
    <cellStyle name="_KT_TG_2_Bao cao XDCB 2001 - T11 KH dieu chinh 20-11-THAI" xfId="509"/>
    <cellStyle name="_KT_TG_2_be400m3-Aloc" xfId="510"/>
    <cellStyle name="_KT_TG_2_Book1" xfId="511"/>
    <cellStyle name="_KT_TG_2_Book1_1" xfId="512"/>
    <cellStyle name="_KT_TG_2_Book1_1_HT_Dien_CNguon_TCong_OM4" xfId="513"/>
    <cellStyle name="_KT_TG_2_Book1_1_PHU LUC DU TOAN (gd TK)" xfId="514"/>
    <cellStyle name="_KT_TG_2_Book1_10-SAN NEN" xfId="515"/>
    <cellStyle name="_KT_TG_2_Book1_2" xfId="516"/>
    <cellStyle name="_KT_TG_2_Book1_3" xfId="517"/>
    <cellStyle name="_KT_TG_2_Book1_4" xfId="518"/>
    <cellStyle name="_KT_TG_2_Book1_Book1" xfId="519"/>
    <cellStyle name="_KT_TG_2_Book1_DT Tram110kv LMX-xld4" xfId="520"/>
    <cellStyle name="_KT_TG_2_Book1_Du toan chi phi thiet ke nao vet san lap-REV" xfId="521"/>
    <cellStyle name="_KT_TG_2_Book1_HT_Dien_CNguon_TCong_OM4" xfId="522"/>
    <cellStyle name="_KT_TG_2_Book1_Kinh_phi_Khao_sat__TK_nao_vet_Cang_Nghi_Son_buoc_TK_BVTCrev" xfId="523"/>
    <cellStyle name="_KT_TG_2_Book1_PHU LUC DU TOAN (gd TK)" xfId="524"/>
    <cellStyle name="_KT_TG_2_Book1_TKHC-THOIQUAN-05-04-2004" xfId="525"/>
    <cellStyle name="_KT_TG_2_Can Don moi da xong anh thuat" xfId="526"/>
    <cellStyle name="_KT_TG_2_DAU NOI PL-CL TAI PHU LAMHC" xfId="57"/>
    <cellStyle name="_KT_TG_2_DO-D1500 2" xfId="527"/>
    <cellStyle name="_KT_TG_2_DO-D1500-QUA CAU GO DUA-NOP" xfId="528"/>
    <cellStyle name="_KT_TG_2_DT Tram110kv LMX-xld4" xfId="529"/>
    <cellStyle name="_KT_TG_2_DTCDT MR.2N110.HOCMON.TDTOAN.CCUNG" xfId="530"/>
    <cellStyle name="_KT_TG_2_Du toan chi phi thiet ke nao vet san lap-REV" xfId="531"/>
    <cellStyle name="_KT_TG_2_Giai Doan 3 Hong Ngu" xfId="532"/>
    <cellStyle name="_KT_TG_2_HDPE 1200" xfId="533"/>
    <cellStyle name="_KT_TG_2_HT_Dien_CNguon_TCong_OM4" xfId="534"/>
    <cellStyle name="_KT_TG_2_Kinh_phi_Khao_sat__TK_nao_vet_Cang_Nghi_Son_buoc_TK_BVTCrev" xfId="535"/>
    <cellStyle name="_KT_TG_2_Lora-tungchau" xfId="58"/>
    <cellStyle name="_KT_TG_2_MBA-TDDONG" xfId="536"/>
    <cellStyle name="_KT_TG_2_muong cap DH My Thuat" xfId="537"/>
    <cellStyle name="_KT_TG_2_muong cap DH My Thuat_Book1" xfId="538"/>
    <cellStyle name="_KT_TG_2_PGIA-phieu tham tra Kho bac" xfId="539"/>
    <cellStyle name="_KT_TG_2_PHU LUC DU TOAN (gd TK)" xfId="540"/>
    <cellStyle name="_KT_TG_2_PT02-02" xfId="541"/>
    <cellStyle name="_KT_TG_2_PT02-02_Book1" xfId="542"/>
    <cellStyle name="_KT_TG_2_PT02-02_MBA-TDDONG" xfId="543"/>
    <cellStyle name="_KT_TG_2_PT02-02_PHIEU KIEM TRA KSTK-BCNCKT(LDIEN2001)" xfId="544"/>
    <cellStyle name="_KT_TG_2_PT02-02_VTTB PT2001" xfId="545"/>
    <cellStyle name="_KT_TG_2_PT02-03" xfId="546"/>
    <cellStyle name="_KT_TG_2_PT02-03_Book1" xfId="547"/>
    <cellStyle name="_KT_TG_2_PT02-03_MBA-TDDONG" xfId="548"/>
    <cellStyle name="_KT_TG_2_PT02-03_PHIEU KIEM TRA KSTK-BCNCKT(LDIEN2001)" xfId="549"/>
    <cellStyle name="_KT_TG_2_PT02-03_VTTB PT2001" xfId="550"/>
    <cellStyle name="_KT_TG_2_Qt-HT3PQ1(CauKho)" xfId="59"/>
    <cellStyle name="_KT_TG_2_TKHC-THOIQUAN-05-04-2004" xfId="551"/>
    <cellStyle name="_KT_TG_3" xfId="60"/>
    <cellStyle name="_KT_TG_4" xfId="14"/>
    <cellStyle name="_KT_TG_4_Lora-tungchau" xfId="61"/>
    <cellStyle name="_KT_TG_4_Qt-HT3PQ1(CauKho)" xfId="62"/>
    <cellStyle name="_LONG BINH TANN - CU - THEM" xfId="552"/>
    <cellStyle name="_Lora-tungchau" xfId="63"/>
    <cellStyle name="_MSTB- TD Song Tranh 2 (9-2007)" xfId="553"/>
    <cellStyle name="_MSTB-Song Tranh (9-2007)" xfId="554"/>
    <cellStyle name="_PERSONAL" xfId="555"/>
    <cellStyle name="_PERSONAL_10-SAN NEN" xfId="556"/>
    <cellStyle name="_PERSONAL_Book1" xfId="557"/>
    <cellStyle name="_PERSONAL_Book1_10-SAN NEN" xfId="558"/>
    <cellStyle name="_PERSONAL_Book1_Book1" xfId="559"/>
    <cellStyle name="_PERSONAL_Book2" xfId="560"/>
    <cellStyle name="_PERSONAL_HTQ.8 GD1" xfId="561"/>
    <cellStyle name="_PERSONAL_Tong hop KHCB 2001" xfId="562"/>
    <cellStyle name="_PHU LUC DU TOAN (gd TK)" xfId="563"/>
    <cellStyle name="_Qt-HT3PQ1(CauKho)" xfId="65"/>
    <cellStyle name="_Song Tranh 2 Price Schedule-euro with service price" xfId="564"/>
    <cellStyle name="_TBTC-VC" xfId="565"/>
    <cellStyle name="_TDT AN KHE KANAK Ban hanh theo QD 682 (8-2007)" xfId="566"/>
    <cellStyle name="_TDT8-09" xfId="567"/>
    <cellStyle name="_TG-TH" xfId="66"/>
    <cellStyle name="_TG-TH_1" xfId="8"/>
    <cellStyle name="_TG-TH_1_10-SAN NEN" xfId="568"/>
    <cellStyle name="_TG-TH_1_BAO CAO KLCT PT2000" xfId="569"/>
    <cellStyle name="_TG-TH_1_BAO CAO PT2000" xfId="570"/>
    <cellStyle name="_TG-TH_1_BAO CAO PT2000_Book1" xfId="571"/>
    <cellStyle name="_TG-TH_1_BAO CAO QUYET TOAN 2004" xfId="572"/>
    <cellStyle name="_TG-TH_1_BAO CAO QUYET TOAN 2004_Book1" xfId="573"/>
    <cellStyle name="_TG-TH_1_Bao cao XDCB 2001 - T11 KH dieu chinh 20-11-THAI" xfId="574"/>
    <cellStyle name="_TG-TH_1_be400m3-Aloc" xfId="575"/>
    <cellStyle name="_TG-TH_1_Book1" xfId="576"/>
    <cellStyle name="_TG-TH_1_Book1_1" xfId="577"/>
    <cellStyle name="_TG-TH_1_Book1_1_HT_Dien_CNguon_TCong_OM4" xfId="578"/>
    <cellStyle name="_TG-TH_1_Book1_1_PHU LUC DU TOAN (gd TK)" xfId="579"/>
    <cellStyle name="_TG-TH_1_Book1_2" xfId="580"/>
    <cellStyle name="_TG-TH_1_Book1_3" xfId="581"/>
    <cellStyle name="_TG-TH_1_Book1_BC-QT-WB-dthao" xfId="582"/>
    <cellStyle name="_TG-TH_1_Book1_Book1" xfId="583"/>
    <cellStyle name="_TG-TH_1_Book1_DT Tram110kv LMX-xld4" xfId="584"/>
    <cellStyle name="_TG-TH_1_Book1_Du toan chi phi thiet ke nao vet san lap-REV" xfId="585"/>
    <cellStyle name="_TG-TH_1_Book1_Kinh_phi_Khao_sat__TK_nao_vet_Cang_Nghi_Son_buoc_TK_BVTCrev" xfId="586"/>
    <cellStyle name="_TG-TH_1_Book1_PHU LUC DU TOAN (gd TK)" xfId="587"/>
    <cellStyle name="_TG-TH_1_Book1_TKHC-THOIQUAN-05-04-2004" xfId="588"/>
    <cellStyle name="_TG-TH_1_Can Don moi da xong anh thuat" xfId="589"/>
    <cellStyle name="_TG-TH_1_DAU NOI PL-CL TAI PHU LAMHC" xfId="67"/>
    <cellStyle name="_TG-TH_1_DO-D1500 2" xfId="590"/>
    <cellStyle name="_TG-TH_1_DO-D1500-QUA CAU GO DUA-NOP" xfId="591"/>
    <cellStyle name="_TG-TH_1_DT Tram110kv LMX-xld4" xfId="592"/>
    <cellStyle name="_TG-TH_1_DTCDT MR.2N110.HOCMON.TDTOAN.CCUNG" xfId="593"/>
    <cellStyle name="_TG-TH_1_Du toan chi phi thiet ke nao vet san lap-REV" xfId="594"/>
    <cellStyle name="_TG-TH_1_Giai Doan 3 Hong Ngu" xfId="595"/>
    <cellStyle name="_TG-TH_1_HDPE 1200" xfId="596"/>
    <cellStyle name="_TG-TH_1_HT_Dien_CNguon_TCong_OM4" xfId="597"/>
    <cellStyle name="_TG-TH_1_Kinh_phi_Khao_sat__TK_nao_vet_Cang_Nghi_Son_buoc_TK_BVTCrev" xfId="598"/>
    <cellStyle name="_TG-TH_1_Lora-tungchau" xfId="10"/>
    <cellStyle name="_TG-TH_1_MBA-TDDONG" xfId="599"/>
    <cellStyle name="_TG-TH_1_muong cap DH My Thuat" xfId="600"/>
    <cellStyle name="_TG-TH_1_muong cap DH My Thuat_Book1" xfId="601"/>
    <cellStyle name="_TG-TH_1_PGIA-phieu tham tra Kho bac" xfId="602"/>
    <cellStyle name="_TG-TH_1_PHU LUC DU TOAN (gd TK)" xfId="603"/>
    <cellStyle name="_TG-TH_1_PT02-02" xfId="604"/>
    <cellStyle name="_TG-TH_1_PT02-02_Book1" xfId="605"/>
    <cellStyle name="_TG-TH_1_PT02-02_MBA-TDDONG" xfId="606"/>
    <cellStyle name="_TG-TH_1_PT02-02_PHIEU KIEM TRA KSTK-BCNCKT(LDIEN2001)" xfId="607"/>
    <cellStyle name="_TG-TH_1_PT02-02_VTTB PT2001" xfId="608"/>
    <cellStyle name="_TG-TH_1_PT02-03" xfId="609"/>
    <cellStyle name="_TG-TH_1_PT02-03_Book1" xfId="610"/>
    <cellStyle name="_TG-TH_1_PT02-03_MBA-TDDONG" xfId="611"/>
    <cellStyle name="_TG-TH_1_PT02-03_PHIEU KIEM TRA KSTK-BCNCKT(LDIEN2001)" xfId="612"/>
    <cellStyle name="_TG-TH_1_PT02-03_VTTB PT2001" xfId="613"/>
    <cellStyle name="_TG-TH_1_Qt-HT3PQ1(CauKho)" xfId="20"/>
    <cellStyle name="_TG-TH_1_TKHC-THOIQUAN-05-04-2004" xfId="614"/>
    <cellStyle name="_TG-TH_2" xfId="24"/>
    <cellStyle name="_TG-TH_2_10-SAN NEN" xfId="615"/>
    <cellStyle name="_TG-TH_2_BAO CAO KLCT PT2000" xfId="616"/>
    <cellStyle name="_TG-TH_2_BAO CAO PT2000" xfId="617"/>
    <cellStyle name="_TG-TH_2_BAO CAO PT2000_Book1" xfId="618"/>
    <cellStyle name="_TG-TH_2_BAO CAO QUYET TOAN 2004" xfId="619"/>
    <cellStyle name="_TG-TH_2_BAO CAO QUYET TOAN 2004_Book1" xfId="620"/>
    <cellStyle name="_TG-TH_2_Bao cao XDCB 2001 - T11 KH dieu chinh 20-11-THAI" xfId="621"/>
    <cellStyle name="_TG-TH_2_be400m3-Aloc" xfId="622"/>
    <cellStyle name="_TG-TH_2_Book1" xfId="623"/>
    <cellStyle name="_TG-TH_2_Book1_1" xfId="624"/>
    <cellStyle name="_TG-TH_2_Book1_1_HT_Dien_CNguon_TCong_OM4" xfId="625"/>
    <cellStyle name="_TG-TH_2_Book1_1_PHU LUC DU TOAN (gd TK)" xfId="626"/>
    <cellStyle name="_TG-TH_2_Book1_10-SAN NEN" xfId="627"/>
    <cellStyle name="_TG-TH_2_Book1_2" xfId="628"/>
    <cellStyle name="_TG-TH_2_Book1_3" xfId="629"/>
    <cellStyle name="_TG-TH_2_Book1_4" xfId="630"/>
    <cellStyle name="_TG-TH_2_Book1_Book1" xfId="631"/>
    <cellStyle name="_TG-TH_2_Book1_DT Tram110kv LMX-xld4" xfId="632"/>
    <cellStyle name="_TG-TH_2_Book1_Du toan chi phi thiet ke nao vet san lap-REV" xfId="633"/>
    <cellStyle name="_TG-TH_2_Book1_HT_Dien_CNguon_TCong_OM4" xfId="634"/>
    <cellStyle name="_TG-TH_2_Book1_Kinh_phi_Khao_sat__TK_nao_vet_Cang_Nghi_Son_buoc_TK_BVTCrev" xfId="635"/>
    <cellStyle name="_TG-TH_2_Book1_PHU LUC DU TOAN (gd TK)" xfId="636"/>
    <cellStyle name="_TG-TH_2_Book1_TKHC-THOIQUAN-05-04-2004" xfId="637"/>
    <cellStyle name="_TG-TH_2_Can Don moi da xong anh thuat" xfId="638"/>
    <cellStyle name="_TG-TH_2_DAU NOI PL-CL TAI PHU LAMHC" xfId="68"/>
    <cellStyle name="_TG-TH_2_DO-D1500 2" xfId="639"/>
    <cellStyle name="_TG-TH_2_DO-D1500-QUA CAU GO DUA-NOP" xfId="640"/>
    <cellStyle name="_TG-TH_2_DT Tram110kv LMX-xld4" xfId="641"/>
    <cellStyle name="_TG-TH_2_DTCDT MR.2N110.HOCMON.TDTOAN.CCUNG" xfId="642"/>
    <cellStyle name="_TG-TH_2_Du toan chi phi thiet ke nao vet san lap-REV" xfId="643"/>
    <cellStyle name="_TG-TH_2_Giai Doan 3 Hong Ngu" xfId="644"/>
    <cellStyle name="_TG-TH_2_HDPE 1200" xfId="645"/>
    <cellStyle name="_TG-TH_2_HT_Dien_CNguon_TCong_OM4" xfId="646"/>
    <cellStyle name="_TG-TH_2_Kinh_phi_Khao_sat__TK_nao_vet_Cang_Nghi_Son_buoc_TK_BVTCrev" xfId="647"/>
    <cellStyle name="_TG-TH_2_Lora-tungchau" xfId="70"/>
    <cellStyle name="_TG-TH_2_MBA-TDDONG" xfId="648"/>
    <cellStyle name="_TG-TH_2_muong cap DH My Thuat" xfId="649"/>
    <cellStyle name="_TG-TH_2_muong cap DH My Thuat_Book1" xfId="650"/>
    <cellStyle name="_TG-TH_2_PGIA-phieu tham tra Kho bac" xfId="651"/>
    <cellStyle name="_TG-TH_2_PHU LUC DU TOAN (gd TK)" xfId="652"/>
    <cellStyle name="_TG-TH_2_PT02-02" xfId="653"/>
    <cellStyle name="_TG-TH_2_PT02-02_Book1" xfId="654"/>
    <cellStyle name="_TG-TH_2_PT02-02_MBA-TDDONG" xfId="655"/>
    <cellStyle name="_TG-TH_2_PT02-02_PHIEU KIEM TRA KSTK-BCNCKT(LDIEN2001)" xfId="656"/>
    <cellStyle name="_TG-TH_2_PT02-02_VTTB PT2001" xfId="657"/>
    <cellStyle name="_TG-TH_2_PT02-03" xfId="658"/>
    <cellStyle name="_TG-TH_2_PT02-03_Book1" xfId="659"/>
    <cellStyle name="_TG-TH_2_PT02-03_MBA-TDDONG" xfId="660"/>
    <cellStyle name="_TG-TH_2_PT02-03_PHIEU KIEM TRA KSTK-BCNCKT(LDIEN2001)" xfId="661"/>
    <cellStyle name="_TG-TH_2_PT02-03_VTTB PT2001" xfId="662"/>
    <cellStyle name="_TG-TH_2_Qt-HT3PQ1(CauKho)" xfId="71"/>
    <cellStyle name="_TG-TH_2_TKHC-THOIQUAN-05-04-2004" xfId="663"/>
    <cellStyle name="_TG-TH_3" xfId="26"/>
    <cellStyle name="_TG-TH_3_Lora-tungchau" xfId="9"/>
    <cellStyle name="_TG-TH_3_Qt-HT3PQ1(CauKho)" xfId="72"/>
    <cellStyle name="_TG-TH_4" xfId="28"/>
    <cellStyle name="_TH_TDT_NS1_DOT4(HC8-2007)" xfId="664"/>
    <cellStyle name="_thuycong" xfId="665"/>
    <cellStyle name="_TKHC-THOIQUAN-05-04-2004" xfId="666"/>
    <cellStyle name="_TMDT HOI XUAN HC 05-08" xfId="667"/>
    <cellStyle name="_Tong dutoan PP LAHAI" xfId="668"/>
    <cellStyle name="_Tong hop may cheu nganh 1" xfId="669"/>
    <cellStyle name="_TONG TUYEN PP-CT" xfId="670"/>
    <cellStyle name="_tpp" xfId="671"/>
    <cellStyle name="_TPP 220kV Nghi Son-19-06-07-ban A" xfId="672"/>
    <cellStyle name="_TPP 220kV Nghi Son-19-06-07-ban A_TMDT_HTCS_LP1_T03-2009" xfId="673"/>
    <cellStyle name="_TPP 220kV Nghi Son-19-06-07-ban A_TMDT_HTCS_LP1_T03-2009_1.GD1_2x600+HTKT_TMDT_DH3_(T04-2010)_QDoi_EVN_Than NK" xfId="674"/>
    <cellStyle name="_TPP 220kV Nghi Son-19-06-07-ban A_TMDT_HTCS_LP1_T03-2009_1.TH_TMDT_DH3_(T02-2010)_PA1-GC_B" xfId="675"/>
    <cellStyle name="_TPP 220kV Nghi Son-19-06-07-ban A_TMDT_HTCS_LP1_T03-2009_1.TH_TMDT_DH3_(T02-2010)_PA2-BT_B" xfId="676"/>
    <cellStyle name="_TPP 220kV Nghi Son-19-06-07-ban A_TMDT_HTCS_LP1_T03-2009_1.TH_TMDT_DH3_(T03-2010)_PA1-GC_2x660+HTKT" xfId="677"/>
    <cellStyle name="_TPP 220kV Nghi Son-19-06-07-ban A_TMDT_HTCS_LP1_T03-2009_1.TH_TMDT_DH3_(T11-2009)_PA1-GC" xfId="678"/>
    <cellStyle name="_TPP 220kV Nghi Son-19-06-07-ban A_TMDT_HTCS_LP1_T03-2009_1.TH_TMDT_DH3_(T11-2009)_PA1-GC_1.TH_TMDT_LP1_(06-2010)_DP2.0%_Rev311-06-2010" xfId="679"/>
    <cellStyle name="_TPP 220kV Nghi Son-19-06-07-ban A_TMDT_HTCS_LP1_T03-2009_1.TH_TMDT_DH3_(T11-2009)_PA1-GC_1.TH_TMDT_LP1_(06-2010)_DP2.5%_tg18544_15-6-2010" xfId="680"/>
    <cellStyle name="_TPP 220kV Nghi Son-19-06-07-ban A_TMDT_HTCS_LP1_T03-2009_1.TH_TMDT_DH3_(T11-2009)_PA1-GC_1.TH_TMDT_LP1_(06-2010)_DP2.5%_tg18544_17-6-2010_xac dinh USD" xfId="681"/>
    <cellStyle name="_TPP 220kV Nghi Son-19-06-07-ban A_TMDT_HTCS_LP1_T03-2009_1.TH_TMDT_DH3_(T11-2009)_PA1-GC_1.TH_TMDT_LP1_(HCTD-02-2010)_sauTD" xfId="682"/>
    <cellStyle name="_TPP 220kV Nghi Son-19-06-07-ban A_TMDT_HTCS_LP1_T03-2009_1.TH_TMDT_DH3_(T11-2009)_PA1-GC_1.TH_TMDT_LP1_(HCTD-02-2010_QD957)" xfId="683"/>
    <cellStyle name="_TPP 220kV Nghi Son-19-06-07-ban A_TMDT_HTCS_LP1_T03-2009_1.TH_TMDT_DH3_(T11-2009)_PA1-GC_Book1" xfId="684"/>
    <cellStyle name="_TPP 220kV Nghi Son-19-06-07-ban A_TMDT_HTCS_LP1_T03-2009_1.TH_TMDT_DH3_(T11-2009)_PA1-GC_Qui doi 2006" xfId="685"/>
    <cellStyle name="_TPP 220kV Nghi Son-19-06-07-ban A_TMDT_HTCS_LP1_T03-2009_1.TH_TMDT_DH3_(T11-2009)_PA1-GC_Qui doi TMDT_LP1_(TDinh-02-2010) ve 2006 (CSG III-2009)_Rev2" xfId="686"/>
    <cellStyle name="_TPP 220kV Nghi Son-19-06-07-ban A_TMDT_HTCS_LP1_T03-2009_1.TH_TMDT_DH3_(T11-2009)_PA1-GC_Qui doi TMDT_LP1_(TDinh-02-2010) ve 2006 (CSG III-2009)_Rev3" xfId="687"/>
    <cellStyle name="_TPP 220kV Nghi Son-19-06-07-ban A_TMDT_HTCS_LP1_T03-2009_1.TH_TMDT_LP1_(03-7-2009_TB1.03)_quidoi 2006" xfId="688"/>
    <cellStyle name="_TPP 220kV Nghi Son-19-06-07-ban A_TMDT_HTCS_LP1_T03-2009_1.TH_TMDT_LP1_(06-2010)_DP2.0%_Rev311-06-2010" xfId="689"/>
    <cellStyle name="_TPP 220kV Nghi Son-19-06-07-ban A_TMDT_HTCS_LP1_T03-2009_1.TH_TMDT_LP1_(06-2010)_DP2.5%_tg18544_15-6-2010" xfId="690"/>
    <cellStyle name="_TPP 220kV Nghi Son-19-06-07-ban A_TMDT_HTCS_LP1_T03-2009_1.TH_TMDT_LP1_(06-2010)_DP2.5%_tg18544_17-6-2010_xac dinh USD" xfId="691"/>
    <cellStyle name="_TPP 220kV Nghi Son-19-06-07-ban A_TMDT_HTCS_LP1_T03-2009_1.TH_TMDT_LP1_(HCTD-02-2010)_sauTD" xfId="692"/>
    <cellStyle name="_TPP 220kV Nghi Son-19-06-07-ban A_TMDT_HTCS_LP1_T03-2009_1.TH_TMDT_LP1_(HCTD-02-2010_QD957)" xfId="693"/>
    <cellStyle name="_TPP 220kV Nghi Son-19-06-07-ban A_TMDT_HTCS_LP1_T03-2009_1.TMDT_DH3_2x600_(10-05-2010)" xfId="694"/>
    <cellStyle name="_TPP 220kV Nghi Son-19-06-07-ban A_TMDT_HTCS_LP1_T03-2009_1.TMDT_DH3_2x600_(25-05-2010)_DP2.0%" xfId="695"/>
    <cellStyle name="_TPP 220kV Nghi Son-19-06-07-ban A_TMDT_HTCS_LP1_T03-2009_1.TMDT_DH3_2x600+HTKT (10-05-2010)_TBChinaSUPER_Final_In" xfId="696"/>
    <cellStyle name="_TPP 220kV Nghi Son-19-06-07-ban A_TMDT_HTCS_LP1_T03-2009_1.TMDT_DH3_2x600+HTKT (12-04-2010)_TBChinaSUPER_Final_In" xfId="697"/>
    <cellStyle name="_TPP 220kV Nghi Son-19-06-07-ban A_TMDT_HTCS_LP1_T03-2009_1.TMDT_SH1_06-7-10_updateTB_PA2" xfId="698"/>
    <cellStyle name="_TPP 220kV Nghi Son-19-06-07-ban A_TMDT_HTCS_LP1_T03-2009_1.TMDT_SH1_07-10-2010_PA2" xfId="699"/>
    <cellStyle name="_TPP 220kV Nghi Son-19-06-07-ban A_TMDT_HTCS_LP1_T03-2009_Book1" xfId="700"/>
    <cellStyle name="_TPP 220kV Nghi Son-19-06-07-ban A_TMDT_HTCS_LP1_T03-2009_PTKTTC-Tmax6500-SongHau1-LaiVay-23062010" xfId="701"/>
    <cellStyle name="_TPP 220kV Nghi Son-19-06-07-ban A_TMDT_HTCS_LP1_T03-2009_Qui doi 2006" xfId="702"/>
    <cellStyle name="_TPP 220kV Nghi Son-19-06-07-ban A_TMDT_HTCS_LP1_T03-2009_Qui doi TMDT_LP1_(TDinh-02-2010) ve 2006 (CSG III-2009)_Rev2" xfId="703"/>
    <cellStyle name="_TPP 220kV Nghi Son-19-06-07-ban A_TMDT_HTCS_LP1_T03-2009_Qui doi TMDT_LP1_(TDinh-02-2010) ve 2006 (CSG III-2009)_Rev3" xfId="704"/>
    <cellStyle name="_TPP 220kV Nghi Son-19-06-07-ban A_TMDT_HTCS_LP1_T03-2009_Qui doi TMDT_LP1_7-2009 ve 2006 (8-5-10)" xfId="705"/>
    <cellStyle name="_TPP 220kV Nghi Son-19-06-07-ban A_TMDT_HTCS_LP1_T03-2009_TMDT_SH1" xfId="706"/>
    <cellStyle name="_" xfId="707"/>
    <cellStyle name="~1" xfId="708"/>
    <cellStyle name="_x0001_¨c^ " xfId="709"/>
    <cellStyle name="_x0001_¨c^[" xfId="710"/>
    <cellStyle name="_x0001_¨c^_" xfId="711"/>
    <cellStyle name="_x0001_¨Œc^ " xfId="712"/>
    <cellStyle name="_x0001_¨Œc^[" xfId="713"/>
    <cellStyle name="_x0001_¨Œc^_" xfId="714"/>
    <cellStyle name="=" xfId="73"/>
    <cellStyle name="÷3" xfId="715"/>
    <cellStyle name="_x0001_µÑTÖ " xfId="716"/>
    <cellStyle name="_x0001_µÑTÖ_" xfId="717"/>
    <cellStyle name="•W?_Format" xfId="718"/>
    <cellStyle name="•W€_’·Šú‰p•¶" xfId="719"/>
    <cellStyle name="•W_’·Šú‰p•¶" xfId="720"/>
    <cellStyle name="W_STDFOR" xfId="721"/>
    <cellStyle name="0" xfId="722"/>
    <cellStyle name="0 A" xfId="723"/>
    <cellStyle name="0 ohm" xfId="724"/>
    <cellStyle name="0,0_x000d__x000a_NA_x000d__x000a_" xfId="725"/>
    <cellStyle name="0,0_x000d__x000a_NA_x000d__x000a_ 2" xfId="726"/>
    <cellStyle name="0,0_x000d__x000a_NA_x000d__x000a__03 TMDT_DH1_EPC_100312_theo QD 957" xfId="727"/>
    <cellStyle name="0.0" xfId="728"/>
    <cellStyle name="0.0 s" xfId="729"/>
    <cellStyle name="0.00" xfId="730"/>
    <cellStyle name="00" xfId="731"/>
    <cellStyle name="00.00" xfId="732"/>
    <cellStyle name="1" xfId="733"/>
    <cellStyle name="1_10-SAN NEN" xfId="734"/>
    <cellStyle name="1_2-Don gia Nhan cong+May" xfId="735"/>
    <cellStyle name="1_Bang don gia du thau can don goi so 1 in- gui" xfId="736"/>
    <cellStyle name="1_Book1" xfId="737"/>
    <cellStyle name="1_Book1_1" xfId="738"/>
    <cellStyle name="1_Book1_Book1" xfId="739"/>
    <cellStyle name="1_Cau thuy dien Ban La (Cu Anh)" xfId="740"/>
    <cellStyle name="1_Cau thuy dien Ban La (Cu Anh)_CTDGCV_HO" xfId="741"/>
    <cellStyle name="1_Cau thuy dien Ban La (Cu Anh)_DON GIA DN6" xfId="742"/>
    <cellStyle name="1_Cau thuy dien Ban La (Cu Anh)_DON GIA_XD04_2010" xfId="743"/>
    <cellStyle name="1_CONG VIEC DA THUC HIEN" xfId="744"/>
    <cellStyle name="1_CTDGCV_HO" xfId="745"/>
    <cellStyle name="1_DON GIA_NM_03_10_L650" xfId="746"/>
    <cellStyle name="1_Du toan 558 (Km17+508.12 - Km 22)" xfId="747"/>
    <cellStyle name="1_Du toan 558 (Km17+508.12 - Km 22)_CTDGCV_HO" xfId="748"/>
    <cellStyle name="1_Du toan 558 (Km17+508.12 - Km 22)_DON GIA DN6" xfId="749"/>
    <cellStyle name="1_Du toan 558 (Km17+508.12 - Km 22)_DON GIA_XD04_2010" xfId="750"/>
    <cellStyle name="1_du toan Tram bom3" xfId="751"/>
    <cellStyle name="1_Qui doi TMDT ve nam 2006" xfId="752"/>
    <cellStyle name="1_ÿÿÿÿÿ" xfId="753"/>
    <cellStyle name="1_ÿÿÿÿÿ_CTDGCV_HO" xfId="754"/>
    <cellStyle name="1_ÿÿÿÿÿ_DON GIA DN6" xfId="755"/>
    <cellStyle name="1_ÿÿÿÿÿ_DON GIA_XD04_2010" xfId="756"/>
    <cellStyle name="_x0001_1¼„½(" xfId="757"/>
    <cellStyle name="_x0001_1¼½(" xfId="758"/>
    <cellStyle name="15" xfId="759"/>
    <cellStyle name="¹éºÐÀ²_      " xfId="74"/>
    <cellStyle name="2" xfId="760"/>
    <cellStyle name="2_Book1" xfId="761"/>
    <cellStyle name="2_Book1_Book1" xfId="762"/>
    <cellStyle name="2_Cau thuy dien Ban La (Cu Anh)" xfId="763"/>
    <cellStyle name="2_Cau thuy dien Ban La (Cu Anh)_CTDGCV_HO" xfId="764"/>
    <cellStyle name="2_Cau thuy dien Ban La (Cu Anh)_DON GIA DN6" xfId="765"/>
    <cellStyle name="2_Cau thuy dien Ban La (Cu Anh)_DON GIA_XD04_2010" xfId="766"/>
    <cellStyle name="2_CTDGCV_HO" xfId="767"/>
    <cellStyle name="2_DON GIA_NM_03_10_L650" xfId="768"/>
    <cellStyle name="2_Du toan 558 (Km17+508.12 - Km 22)" xfId="769"/>
    <cellStyle name="2_Du toan 558 (Km17+508.12 - Km 22)_CTDGCV_HO" xfId="770"/>
    <cellStyle name="2_Du toan 558 (Km17+508.12 - Km 22)_DON GIA DN6" xfId="771"/>
    <cellStyle name="2_Du toan 558 (Km17+508.12 - Km 22)_DON GIA_XD04_2010" xfId="772"/>
    <cellStyle name="2_ÿÿÿÿÿ" xfId="773"/>
    <cellStyle name="2_ÿÿÿÿÿ_CTDGCV_HO" xfId="774"/>
    <cellStyle name="2_ÿÿÿÿÿ_DON GIA DN6" xfId="775"/>
    <cellStyle name="2_ÿÿÿÿÿ_DON GIA_XD04_2010" xfId="776"/>
    <cellStyle name="20" xfId="777"/>
    <cellStyle name="20% - Accent1 2" xfId="778"/>
    <cellStyle name="20% - Accent2 2" xfId="779"/>
    <cellStyle name="20% - Accent3 2" xfId="780"/>
    <cellStyle name="20% - Accent4 2" xfId="781"/>
    <cellStyle name="20% - Accent5 2" xfId="782"/>
    <cellStyle name="20% - Accent6 2" xfId="783"/>
    <cellStyle name="20% - Nhấn1" xfId="784"/>
    <cellStyle name="20% - Nhấn2" xfId="785"/>
    <cellStyle name="20% - Nhấn3" xfId="786"/>
    <cellStyle name="20% - Nhấn4" xfId="787"/>
    <cellStyle name="20% - Nhấn5" xfId="788"/>
    <cellStyle name="20% - Nhấn6" xfId="789"/>
    <cellStyle name="20% - アクセント 1" xfId="790"/>
    <cellStyle name="20% - アクセント 2" xfId="791"/>
    <cellStyle name="20% - アクセント 3" xfId="792"/>
    <cellStyle name="20% - アクセント 4" xfId="793"/>
    <cellStyle name="20% - アクセント 5" xfId="794"/>
    <cellStyle name="20% - アクセント 6" xfId="795"/>
    <cellStyle name="3" xfId="796"/>
    <cellStyle name="3_Book1" xfId="797"/>
    <cellStyle name="3_Book1_Book1" xfId="798"/>
    <cellStyle name="3_Cau thuy dien Ban La (Cu Anh)" xfId="799"/>
    <cellStyle name="3_Cau thuy dien Ban La (Cu Anh)_CTDGCV_HO" xfId="800"/>
    <cellStyle name="3_Cau thuy dien Ban La (Cu Anh)_DON GIA DN6" xfId="801"/>
    <cellStyle name="3_Cau thuy dien Ban La (Cu Anh)_DON GIA_XD04_2010" xfId="802"/>
    <cellStyle name="3_CTDGCV_HO" xfId="803"/>
    <cellStyle name="3_DON GIA_NM_03_10_L650" xfId="804"/>
    <cellStyle name="3_Du toan 558 (Km17+508.12 - Km 22)" xfId="805"/>
    <cellStyle name="3_Du toan 558 (Km17+508.12 - Km 22)_CTDGCV_HO" xfId="806"/>
    <cellStyle name="3_Du toan 558 (Km17+508.12 - Km 22)_DON GIA DN6" xfId="807"/>
    <cellStyle name="3_Du toan 558 (Km17+508.12 - Km 22)_DON GIA_XD04_2010" xfId="808"/>
    <cellStyle name="3_ÿÿÿÿÿ" xfId="809"/>
    <cellStyle name="3_ÿÿÿÿÿ_CTDGCV_HO" xfId="810"/>
    <cellStyle name="3_ÿÿÿÿÿ_DON GIA DN6" xfId="811"/>
    <cellStyle name="3_ÿÿÿÿÿ_DON GIA_XD04_2010" xfId="812"/>
    <cellStyle name="4" xfId="813"/>
    <cellStyle name="4_Book1" xfId="814"/>
    <cellStyle name="4_Book1_Book1" xfId="815"/>
    <cellStyle name="4_Cau thuy dien Ban La (Cu Anh)" xfId="816"/>
    <cellStyle name="4_Du toan 558 (Km17+508.12 - Km 22)" xfId="817"/>
    <cellStyle name="4_ÿÿÿÿÿ" xfId="818"/>
    <cellStyle name="40% - Accent1 2" xfId="819"/>
    <cellStyle name="40% - Accent2 2" xfId="820"/>
    <cellStyle name="40% - Accent3 2" xfId="821"/>
    <cellStyle name="40% - Accent4 2" xfId="822"/>
    <cellStyle name="40% - Accent5 2" xfId="823"/>
    <cellStyle name="40% - Accent6 2" xfId="824"/>
    <cellStyle name="40% - Nhấn1" xfId="825"/>
    <cellStyle name="40% - Nhấn2" xfId="826"/>
    <cellStyle name="40% - Nhấn3" xfId="827"/>
    <cellStyle name="40% - Nhấn4" xfId="828"/>
    <cellStyle name="40% - Nhấn5" xfId="829"/>
    <cellStyle name="40% - Nhấn6" xfId="830"/>
    <cellStyle name="40% - アクセント 1" xfId="831"/>
    <cellStyle name="40% - アクセント 2" xfId="832"/>
    <cellStyle name="40% - アクセント 3" xfId="833"/>
    <cellStyle name="40% - アクセント 4" xfId="834"/>
    <cellStyle name="40% - アクセント 5" xfId="835"/>
    <cellStyle name="40% - アクセント 6" xfId="836"/>
    <cellStyle name="6" xfId="837"/>
    <cellStyle name="6???_x0002_¯ög6hÅ‡6???_x0002_¹?ß_x0008_,Ñ‡6???_x0002_…#×&gt;Ò ‡6???_x0002_é_x0007_ß_x0008__x001c__x000b__x001e_?????_x000a_?_x0001_???????_x0014_?_x0001_???????_x001e_?fB_x000f_c????_x0018_I¿_x0008_v_x0010_‡6Ö_x0002_Ÿ6????ía??_x0012_c??????????????_x0001_?????????_x0001_?_x0001_?_x0001_?" xfId="838"/>
    <cellStyle name="6???_x0002_¯ög6hÅ‡6???_x0002_¹?ß_x0008_,Ñ‡6???_x0002_…#×&gt;Ò ‡6???_x0002_é_x0007_ß_x0008__x001c__x000b__x001e_?????_x000a_?_x0001_???????_x0014_?_x0001_???????_x001e_?fB_x000f_c????_x0018_I¿_x0008_v_x0010_‡6Ö_x0002_Ÿ6????_x0015_l??Õm??????????????_x0001_?????????_x0001_?_x0001_?_x0001_?" xfId="839"/>
    <cellStyle name="6_Book1" xfId="840"/>
    <cellStyle name="60% - Accent1 2" xfId="841"/>
    <cellStyle name="60% - Accent2 2" xfId="842"/>
    <cellStyle name="60% - Accent3 2" xfId="843"/>
    <cellStyle name="60% - Accent4 2" xfId="844"/>
    <cellStyle name="60% - Accent5 2" xfId="845"/>
    <cellStyle name="60% - Accent6 2" xfId="846"/>
    <cellStyle name="60% - Nhấn1" xfId="847"/>
    <cellStyle name="60% - Nhấn2" xfId="848"/>
    <cellStyle name="60% - Nhấn3" xfId="849"/>
    <cellStyle name="60% - Nhấn4" xfId="850"/>
    <cellStyle name="60% - Nhấn5" xfId="851"/>
    <cellStyle name="60% - Nhấn6" xfId="852"/>
    <cellStyle name="60% - アクセント 1" xfId="853"/>
    <cellStyle name="60% - アクセント 2" xfId="854"/>
    <cellStyle name="60% - アクセント 3" xfId="855"/>
    <cellStyle name="60% - アクセント 4" xfId="856"/>
    <cellStyle name="60% - アクセント 5" xfId="857"/>
    <cellStyle name="60% - アクセント 6" xfId="858"/>
    <cellStyle name="_x0001_Å»_x001e_´ " xfId="859"/>
    <cellStyle name="_x0001_Å»_x001e_´_" xfId="860"/>
    <cellStyle name="Accent1 2" xfId="861"/>
    <cellStyle name="Accent2 2" xfId="862"/>
    <cellStyle name="Accent3 2" xfId="863"/>
    <cellStyle name="Accent4 2" xfId="864"/>
    <cellStyle name="Accent5 2" xfId="865"/>
    <cellStyle name="Accent6 2" xfId="866"/>
    <cellStyle name="ÅëÈ­ [0]_      " xfId="75"/>
    <cellStyle name="AeE­ [0]_INQUIRY ¿?¾÷AßAø " xfId="867"/>
    <cellStyle name="ÅëÈ­ [0]_L601CPT" xfId="7"/>
    <cellStyle name="ÅëÈ­_      " xfId="77"/>
    <cellStyle name="AeE­_INQUIRY ¿?¾÷AßAø " xfId="868"/>
    <cellStyle name="ÅëÈ­_L601CPT" xfId="78"/>
    <cellStyle name="APPEAR" xfId="869"/>
    <cellStyle name="args.style" xfId="870"/>
    <cellStyle name="ÄÞ¸¶ [0]_      " xfId="79"/>
    <cellStyle name="AÞ¸¶ [0]_INQUIRY ¿?¾÷AßAø " xfId="3"/>
    <cellStyle name="ÄÞ¸¶ [0]_L601CPT" xfId="37"/>
    <cellStyle name="ÄÞ¸¶_      " xfId="80"/>
    <cellStyle name="AÞ¸¶_INQUIRY ¿?¾÷AßAø " xfId="81"/>
    <cellStyle name="ÄÞ¸¶_L601CPT" xfId="82"/>
    <cellStyle name="AutoFormat Options" xfId="83"/>
    <cellStyle name="Bad 2" xfId="871"/>
    <cellStyle name="BILL제목" xfId="872"/>
    <cellStyle name="Body" xfId="873"/>
    <cellStyle name="Border" xfId="874"/>
    <cellStyle name="Bottom" xfId="875"/>
    <cellStyle name="C?AØ_¿?¾÷CoE² " xfId="84"/>
    <cellStyle name="Ç¥ÁØ_      " xfId="85"/>
    <cellStyle name="C￥AØ_´eAN°yC￥ " xfId="876"/>
    <cellStyle name="Ç¥ÁØ_±¸¹Ì´ëÃ¥" xfId="13"/>
    <cellStyle name="C￥AØ_≫c¾÷ºIº° AN°e " xfId="877"/>
    <cellStyle name="Ç¥ÁØ_°èÈ¹" xfId="878"/>
    <cellStyle name="C￥AØ_0N-HANDLING " xfId="879"/>
    <cellStyle name="Ç¥ÁØ_¼ö¿ø MOUNT QM-VIEW DATA" xfId="880"/>
    <cellStyle name="C￥AØ_5-1±¤°i " xfId="881"/>
    <cellStyle name="Ç¥ÁØ_97È¿À² ³»ºÎ¸ñÇ¥" xfId="882"/>
    <cellStyle name="C￥AØ_Ay°eC￥(2¿u) " xfId="883"/>
    <cellStyle name="Ç¥ÁØ_BASIC" xfId="884"/>
    <cellStyle name="C￥AØ_CoAo¹yAI °A¾×¿ⓒ½A " xfId="885"/>
    <cellStyle name="Ç¥ÁØ_L601CPT" xfId="886"/>
    <cellStyle name="C￥AØ_Sheet1_¿μ¾÷CoE² " xfId="887"/>
    <cellStyle name="Ç¥ÁØ_Sheet1_Accounting Costing" xfId="888"/>
    <cellStyle name="C￥AØ_Sheet1_Ay°eC￥(2¿u) " xfId="889"/>
    <cellStyle name="Ç¥ÁØ_Sheet1_MRP1,2,WS,Storage" xfId="890"/>
    <cellStyle name="Calc Currency (0)" xfId="891"/>
    <cellStyle name="Calc Currency (2)" xfId="892"/>
    <cellStyle name="Calc Percent (0)" xfId="893"/>
    <cellStyle name="Calc Percent (1)" xfId="894"/>
    <cellStyle name="Calc Percent (2)" xfId="895"/>
    <cellStyle name="Calc Units (0)" xfId="896"/>
    <cellStyle name="Calc Units (1)" xfId="897"/>
    <cellStyle name="Calc Units (2)" xfId="898"/>
    <cellStyle name="Calculation 2" xfId="899"/>
    <cellStyle name="category" xfId="88"/>
    <cellStyle name="Cerrency_Sheet2_XANGDAU" xfId="89"/>
    <cellStyle name="Check Cell 2" xfId="900"/>
    <cellStyle name="Chi phÝ kh¸c_Book1" xfId="901"/>
    <cellStyle name="CHUONG" xfId="902"/>
    <cellStyle name="Comma" xfId="1" builtinId="3"/>
    <cellStyle name="Comma  - Style1" xfId="903"/>
    <cellStyle name="Comma  - Style2" xfId="904"/>
    <cellStyle name="Comma  - Style3" xfId="905"/>
    <cellStyle name="Comma  - Style4" xfId="906"/>
    <cellStyle name="Comma  - Style5" xfId="907"/>
    <cellStyle name="Comma  - Style6" xfId="908"/>
    <cellStyle name="Comma  - Style7" xfId="909"/>
    <cellStyle name="Comma  - Style8" xfId="910"/>
    <cellStyle name="Comma [00]" xfId="911"/>
    <cellStyle name="Comma 10" xfId="202"/>
    <cellStyle name="Comma 2" xfId="90"/>
    <cellStyle name="Comma 2 2" xfId="91"/>
    <cellStyle name="Comma 2 2 2" xfId="92"/>
    <cellStyle name="Comma 2 3" xfId="93"/>
    <cellStyle name="Comma 2 4" xfId="912"/>
    <cellStyle name="Comma 2 7" xfId="94"/>
    <cellStyle name="Comma 3" xfId="95"/>
    <cellStyle name="Comma 3 2" xfId="96"/>
    <cellStyle name="Comma 4" xfId="97"/>
    <cellStyle name="Comma 4 2" xfId="913"/>
    <cellStyle name="Comma 5" xfId="98"/>
    <cellStyle name="Comma 5 2" xfId="76"/>
    <cellStyle name="Comma 6" xfId="99"/>
    <cellStyle name="Comma 7" xfId="100"/>
    <cellStyle name="Comma 8" xfId="102"/>
    <cellStyle name="Comma 9" xfId="103"/>
    <cellStyle name="comma zerodec" xfId="914"/>
    <cellStyle name="Comma0" xfId="104"/>
    <cellStyle name="Commaɟpldt_6" xfId="915"/>
    <cellStyle name="cong" xfId="916"/>
    <cellStyle name="Copied" xfId="917"/>
    <cellStyle name="COST1" xfId="918"/>
    <cellStyle name="Co聭ma_Sheet1" xfId="105"/>
    <cellStyle name="_x0001_CS_x0006_RMO[" xfId="919"/>
    <cellStyle name="_x0001_CS_x0006_RMO_" xfId="920"/>
    <cellStyle name="CUONG" xfId="921"/>
    <cellStyle name="Curråncy [0]_FCST_RESULTS" xfId="922"/>
    <cellStyle name="Currency [0]ßmud plant bolted_RESULTS" xfId="923"/>
    <cellStyle name="Currency [00]" xfId="924"/>
    <cellStyle name="Currency![0]_FCSt (2)" xfId="925"/>
    <cellStyle name="Currency0" xfId="106"/>
    <cellStyle name="Currency1" xfId="926"/>
    <cellStyle name="D1" xfId="927"/>
    <cellStyle name="Date" xfId="64"/>
    <cellStyle name="Date Short" xfId="928"/>
    <cellStyle name="Đầu ra" xfId="929"/>
    <cellStyle name="Đầu vào" xfId="930"/>
    <cellStyle name="DAUDE" xfId="931"/>
    <cellStyle name="Đề mục 1" xfId="932"/>
    <cellStyle name="Đề mục 2" xfId="933"/>
    <cellStyle name="Đề mục 3" xfId="934"/>
    <cellStyle name="Đề mục 4" xfId="935"/>
    <cellStyle name="DELTA" xfId="936"/>
    <cellStyle name="Dezimal [0]_68574_Materialbedarfsliste" xfId="937"/>
    <cellStyle name="Dezimal_68574_Materialbedarfsliste" xfId="938"/>
    <cellStyle name="_x0001_dÏÈ¹ " xfId="939"/>
    <cellStyle name="_x0001_dÏÈ¹_" xfId="940"/>
    <cellStyle name="Dollar (zero dec)" xfId="941"/>
    <cellStyle name="Dziesi?tny [0]_Invoices2001Slovakia" xfId="942"/>
    <cellStyle name="Dziesi?tny_Invoices2001Slovakia" xfId="943"/>
    <cellStyle name="Dziesietny [0]_Invoices2001Slovakia" xfId="944"/>
    <cellStyle name="Dziesiętny [0]_Invoices2001Slovakia" xfId="945"/>
    <cellStyle name="Dziesietny [0]_Invoices2001Slovakia_10-SAN NEN" xfId="946"/>
    <cellStyle name="Dziesietny_Invoices2001Slovakia" xfId="947"/>
    <cellStyle name="Dziesiętny_Invoices2001Slovakia" xfId="948"/>
    <cellStyle name="Dziesietny_Invoices2001Slovakia_10-SAN NEN" xfId="949"/>
    <cellStyle name="e" xfId="950"/>
    <cellStyle name="Enter Currency (0)" xfId="951"/>
    <cellStyle name="Enter Currency (2)" xfId="952"/>
    <cellStyle name="Enter Units (0)" xfId="953"/>
    <cellStyle name="Enter Units (1)" xfId="954"/>
    <cellStyle name="Enter Units (2)" xfId="955"/>
    <cellStyle name="Entered" xfId="956"/>
    <cellStyle name="Euro" xfId="957"/>
    <cellStyle name="Excel Built-in Comma" xfId="958"/>
    <cellStyle name="Excel Built-in Normal" xfId="959"/>
    <cellStyle name="Excel_BuiltIn_Comma 1" xfId="960"/>
    <cellStyle name="Explanatory Text 2" xfId="961"/>
    <cellStyle name="f" xfId="962"/>
    <cellStyle name="F2" xfId="963"/>
    <cellStyle name="F3" xfId="964"/>
    <cellStyle name="F4" xfId="965"/>
    <cellStyle name="F5" xfId="966"/>
    <cellStyle name="F6" xfId="967"/>
    <cellStyle name="F7" xfId="968"/>
    <cellStyle name="F8" xfId="969"/>
    <cellStyle name="Fixed" xfId="107"/>
    <cellStyle name="Font Britannic16" xfId="970"/>
    <cellStyle name="Font Britannic18" xfId="971"/>
    <cellStyle name="Font CenturyCond 18" xfId="972"/>
    <cellStyle name="Font Cond20" xfId="973"/>
    <cellStyle name="Font LucidaSans16" xfId="974"/>
    <cellStyle name="Font NewCenturyCond18" xfId="975"/>
    <cellStyle name="Font Ottawa14" xfId="976"/>
    <cellStyle name="Font Ottawa16" xfId="977"/>
    <cellStyle name="Ghi chú" xfId="978"/>
    <cellStyle name="gia" xfId="979"/>
    <cellStyle name="Good 2" xfId="980"/>
    <cellStyle name="Grey" xfId="108"/>
    <cellStyle name="H" xfId="981"/>
    <cellStyle name="ha" xfId="982"/>
    <cellStyle name="Head 1" xfId="983"/>
    <cellStyle name="HEADER" xfId="109"/>
    <cellStyle name="Header1" xfId="110"/>
    <cellStyle name="Header2" xfId="40"/>
    <cellStyle name="Heading 1 2" xfId="111"/>
    <cellStyle name="Heading 2 2" xfId="112"/>
    <cellStyle name="Heading 3 2" xfId="984"/>
    <cellStyle name="Heading 4 2" xfId="985"/>
    <cellStyle name="Heading1" xfId="986"/>
    <cellStyle name="Heading2" xfId="987"/>
    <cellStyle name="HEADINGS" xfId="988"/>
    <cellStyle name="HEADINGSTOP" xfId="989"/>
    <cellStyle name="headoption" xfId="990"/>
    <cellStyle name="HIDE" xfId="991"/>
    <cellStyle name="Hoa-Scholl" xfId="992"/>
    <cellStyle name="HUY" xfId="993"/>
    <cellStyle name="Hyperlink" xfId="6" builtinId="8"/>
    <cellStyle name="Hyperlink 2" xfId="113"/>
    <cellStyle name="Hyperlink 3" xfId="114"/>
    <cellStyle name="i phÝ kh¸c_B¶ng 2" xfId="994"/>
    <cellStyle name="I.3" xfId="995"/>
    <cellStyle name="i·0" xfId="115"/>
    <cellStyle name="_x0001_í½?" xfId="996"/>
    <cellStyle name="ï-¾È»ê_BiÓu TB" xfId="997"/>
    <cellStyle name="_x0001_íå_x001b_ô " xfId="998"/>
    <cellStyle name="_x0001_íå_x001b_ô_" xfId="999"/>
    <cellStyle name="Input [yellow]" xfId="116"/>
    <cellStyle name="Input 2" xfId="1000"/>
    <cellStyle name="Input 3" xfId="1001"/>
    <cellStyle name="Input 4" xfId="1002"/>
    <cellStyle name="Input 5" xfId="1003"/>
    <cellStyle name="Input 6" xfId="1004"/>
    <cellStyle name="Input Cells" xfId="1005"/>
    <cellStyle name="Invisible" xfId="1006"/>
    <cellStyle name="k1" xfId="118"/>
    <cellStyle name="kh¸c_Bang Chi tieu" xfId="1007"/>
    <cellStyle name="khanh" xfId="1008"/>
    <cellStyle name="khung" xfId="1009"/>
    <cellStyle name="Kiểm tra Ô" xfId="1010"/>
    <cellStyle name="l1" xfId="1011"/>
    <cellStyle name="Ledger 17 x 11 in" xfId="1012"/>
    <cellStyle name="left" xfId="1013"/>
    <cellStyle name="Line" xfId="119"/>
    <cellStyle name="Link Currency (0)" xfId="1014"/>
    <cellStyle name="Link Currency (2)" xfId="1015"/>
    <cellStyle name="Link Units (0)" xfId="1016"/>
    <cellStyle name="Link Units (1)" xfId="1017"/>
    <cellStyle name="Link Units (2)" xfId="1018"/>
    <cellStyle name="Linked Cell 2" xfId="1019"/>
    <cellStyle name="Linked Cells" xfId="1020"/>
    <cellStyle name="MARK" xfId="1021"/>
    <cellStyle name="Migliaia (0)_CALPREZZ" xfId="1022"/>
    <cellStyle name="Migliaia_ PESO ELETTR." xfId="1023"/>
    <cellStyle name="Millares [0]_Well Timing" xfId="120"/>
    <cellStyle name="Millares_Well Timing" xfId="122"/>
    <cellStyle name="Milliers [0]_      " xfId="1024"/>
    <cellStyle name="Milliers_      " xfId="1025"/>
    <cellStyle name="Model" xfId="123"/>
    <cellStyle name="moi" xfId="1026"/>
    <cellStyle name="Mon?aire [0]_      " xfId="1027"/>
    <cellStyle name="Mon?aire_      " xfId="1028"/>
    <cellStyle name="Moneda [0]_Well Timing" xfId="124"/>
    <cellStyle name="Moneda_Well Timing" xfId="125"/>
    <cellStyle name="Monétaire [0]_      " xfId="1029"/>
    <cellStyle name="Monétaire_      " xfId="1030"/>
    <cellStyle name="n" xfId="127"/>
    <cellStyle name="n_CTDGCV_HO" xfId="1031"/>
    <cellStyle name="n_DON GIA_NM_03_10_L650" xfId="1032"/>
    <cellStyle name="n1" xfId="1033"/>
    <cellStyle name="Neutral 2" xfId="1034"/>
    <cellStyle name="New" xfId="1035"/>
    <cellStyle name="New Times Roman" xfId="1036"/>
    <cellStyle name="New_1.GD1_2x600+HTKT_TMDT_DH3_(T04-2010)_QDoi_EVN_Than NK" xfId="1037"/>
    <cellStyle name="ngoc" xfId="1038"/>
    <cellStyle name="Nhấn1" xfId="1039"/>
    <cellStyle name="Nhấn2" xfId="1040"/>
    <cellStyle name="Nhấn3" xfId="1041"/>
    <cellStyle name="Nhấn4" xfId="1042"/>
    <cellStyle name="Nhấn5" xfId="1043"/>
    <cellStyle name="Nhấn6" xfId="1044"/>
    <cellStyle name="no dec" xfId="1045"/>
    <cellStyle name="ÑONVÒ" xfId="1046"/>
    <cellStyle name="Normal" xfId="0" builtinId="0"/>
    <cellStyle name="Normal - ??1" xfId="1047"/>
    <cellStyle name="Normal - Style1" xfId="23"/>
    <cellStyle name="Normal - Style1 2" xfId="128"/>
    <cellStyle name="Normal - 유형1" xfId="1048"/>
    <cellStyle name="Normal 10" xfId="129"/>
    <cellStyle name="Normal 10 2" xfId="130"/>
    <cellStyle name="Normal 11" xfId="131"/>
    <cellStyle name="Normal 12" xfId="132"/>
    <cellStyle name="Normal 13" xfId="133"/>
    <cellStyle name="Normal 14" xfId="135"/>
    <cellStyle name="Normal 15" xfId="138"/>
    <cellStyle name="Normal 16" xfId="141"/>
    <cellStyle name="Normal 17" xfId="87"/>
    <cellStyle name="Normal 18" xfId="32"/>
    <cellStyle name="Normal 19" xfId="143"/>
    <cellStyle name="Normal 2" xfId="144"/>
    <cellStyle name="Normal 2 2" xfId="146"/>
    <cellStyle name="Normal 2 2 2" xfId="147"/>
    <cellStyle name="Normal 2 2 3" xfId="1049"/>
    <cellStyle name="Normal 2 3" xfId="149"/>
    <cellStyle name="Normal 2 4" xfId="150"/>
    <cellStyle name="Normal 2 5" xfId="151"/>
    <cellStyle name="Normal 2_Bai thai xi LP1 update 18-4-2011" xfId="1050"/>
    <cellStyle name="Normal 20" xfId="137"/>
    <cellStyle name="Normal 21" xfId="140"/>
    <cellStyle name="Normal 22" xfId="86"/>
    <cellStyle name="Normal 23" xfId="31"/>
    <cellStyle name="Normal 24" xfId="142"/>
    <cellStyle name="Normal 25" xfId="153"/>
    <cellStyle name="Normal 26" xfId="154"/>
    <cellStyle name="Normal 27" xfId="155"/>
    <cellStyle name="Normal 27 2" xfId="157"/>
    <cellStyle name="Normal 28" xfId="158"/>
    <cellStyle name="Normal 29" xfId="156"/>
    <cellStyle name="Normal 29 2" xfId="159"/>
    <cellStyle name="Normal 3" xfId="160"/>
    <cellStyle name="Normal 3 2" xfId="161"/>
    <cellStyle name="Normal 3 3" xfId="162"/>
    <cellStyle name="Normal 30" xfId="152"/>
    <cellStyle name="Normal 30 2" xfId="163"/>
    <cellStyle name="Normal 4" xfId="164"/>
    <cellStyle name="Normal 4 2" xfId="165"/>
    <cellStyle name="Normal 4 2 2" xfId="166"/>
    <cellStyle name="Normal 5" xfId="167"/>
    <cellStyle name="Normal 5 2" xfId="168"/>
    <cellStyle name="Normal 6" xfId="169"/>
    <cellStyle name="Normal 7" xfId="43"/>
    <cellStyle name="Normal 8" xfId="170"/>
    <cellStyle name="Normal 9" xfId="171"/>
    <cellStyle name="Normal 9 2" xfId="1051"/>
    <cellStyle name="Normal_DT_LR-CHUNG SU" xfId="172"/>
    <cellStyle name="Normal_DTOAN_Tan Thanh" xfId="201"/>
    <cellStyle name="Normal_DU TOANTICH THIEN2" xfId="173"/>
    <cellStyle name="Normal_VẬT TƯ A CẤP" xfId="174"/>
    <cellStyle name="Normal_VẬT TƯ A CẤP 2" xfId="175"/>
    <cellStyle name="Normal_Vinh Trach Dong(hc)" xfId="176"/>
    <cellStyle name="Normal1" xfId="1052"/>
    <cellStyle name="Normale_ PESO ELETTR." xfId="1053"/>
    <cellStyle name="Normalh" xfId="1054"/>
    <cellStyle name="Normalny_Cennik obowiazuje od 06-08-2001 r (1)" xfId="1055"/>
    <cellStyle name="Note 2" xfId="1056"/>
    <cellStyle name="Ô Được nối kết" xfId="1057"/>
    <cellStyle name="Œ…‹æØ‚è [0.00]_ÆÂ¹²" xfId="1058"/>
    <cellStyle name="Œ…‹æØ‚è_laroux" xfId="1059"/>
    <cellStyle name="oft Excel]_x000d__x000a_Comment=open=/f ‚ðw’è‚·‚é‚ÆAƒ†[ƒU[’è‹`ŠÖ”‚ðŠÖ”“\‚è•t‚¯‚Ìˆê——‚É“o˜^‚·‚é‚±‚Æ‚ª‚Å‚«‚Ü‚·B_x000d__x000a_Maximized" xfId="1060"/>
    <cellStyle name="oft Excel]_x000d__x000a_Comment=open=/f ‚ðŽw’è‚·‚é‚ÆAƒ†[ƒU[’è‹`ŠÖ”‚ðŠÖ”“\‚è•t‚¯‚Ìˆê——‚É“o˜^‚·‚é‚±‚Æ‚ª‚Å‚«‚Ü‚·B_x000d__x000a_Maximized" xfId="1061"/>
    <cellStyle name="oft Excel]_x000d__x000a_Comment=The open=/f lines load custom functions into the Paste Function list._x000d__x000a_Maximized=2_x000d__x000a_Basics=1_x000d__x000a_A" xfId="1062"/>
    <cellStyle name="oft Excel]_x000d__x000a_Comment=The open=/f lines load custom functions into the Paste Function list._x000d__x000a_Maximized=3_x000d__x000a_Basics=1_x000d__x000a_A" xfId="1063"/>
    <cellStyle name="omma [0]_Mktg Prog" xfId="1064"/>
    <cellStyle name="ormal_Sheet1_1" xfId="1065"/>
    <cellStyle name="Output 2" xfId="1066"/>
    <cellStyle name="paint" xfId="1067"/>
    <cellStyle name="Pattern" xfId="1068"/>
    <cellStyle name="per.style" xfId="1069"/>
    <cellStyle name="Percent" xfId="4" builtinId="5"/>
    <cellStyle name="Percent [0]" xfId="1070"/>
    <cellStyle name="Percent [00]" xfId="1071"/>
    <cellStyle name="Percent [2]" xfId="177"/>
    <cellStyle name="Percent 2" xfId="178"/>
    <cellStyle name="Percent 2 2" xfId="1072"/>
    <cellStyle name="Percent 3" xfId="179"/>
    <cellStyle name="PERCENTAGE" xfId="1073"/>
    <cellStyle name="PrePop Currency (0)" xfId="1074"/>
    <cellStyle name="PrePop Currency (2)" xfId="1075"/>
    <cellStyle name="PrePop Units (0)" xfId="1076"/>
    <cellStyle name="PrePop Units (1)" xfId="1077"/>
    <cellStyle name="PrePop Units (2)" xfId="1078"/>
    <cellStyle name="pricing" xfId="1079"/>
    <cellStyle name="PSChar" xfId="1080"/>
    <cellStyle name="PSHeading" xfId="1081"/>
    <cellStyle name="RedComma[0]" xfId="51"/>
    <cellStyle name="regstoresfromspecstores" xfId="1082"/>
    <cellStyle name="RevList" xfId="1083"/>
    <cellStyle name="S—_x0008_" xfId="180"/>
    <cellStyle name="s]_x000d__x000a_spooler=yes_x000d__x000a_load=_x000d__x000a_Beep=yes_x000d__x000a_NullPort=None_x000d__x000a_BorderWidth=3_x000d__x000a_CursorBlinkRate=1200_x000d__x000a_DoubleClickSpeed=452_x000d__x000a_Programs=co" xfId="1084"/>
    <cellStyle name="S—_x0008__10-SAN NEN" xfId="1085"/>
    <cellStyle name="S¬" xfId="181"/>
    <cellStyle name="S¬ 2" xfId="1086"/>
    <cellStyle name="S¬ 3" xfId="1087"/>
    <cellStyle name="s1" xfId="1088"/>
    <cellStyle name="SAPBEXaggData" xfId="1089"/>
    <cellStyle name="SAPBEXaggDataEmph" xfId="1090"/>
    <cellStyle name="SAPBEXaggItem" xfId="1091"/>
    <cellStyle name="SAPBEXchaText" xfId="1092"/>
    <cellStyle name="SAPBEXexcBad7" xfId="1093"/>
    <cellStyle name="SAPBEXexcBad8" xfId="1094"/>
    <cellStyle name="SAPBEXexcBad9" xfId="1095"/>
    <cellStyle name="SAPBEXexcCritical4" xfId="1096"/>
    <cellStyle name="SAPBEXexcCritical5" xfId="1097"/>
    <cellStyle name="SAPBEXexcCritical6" xfId="1098"/>
    <cellStyle name="SAPBEXexcGood1" xfId="1099"/>
    <cellStyle name="SAPBEXexcGood2" xfId="1100"/>
    <cellStyle name="SAPBEXexcGood3" xfId="1101"/>
    <cellStyle name="SAPBEXfilterDrill" xfId="1102"/>
    <cellStyle name="SAPBEXfilterItem" xfId="1103"/>
    <cellStyle name="SAPBEXfilterText" xfId="1104"/>
    <cellStyle name="SAPBEXformats" xfId="1105"/>
    <cellStyle name="SAPBEXheaderItem" xfId="1106"/>
    <cellStyle name="SAPBEXheaderText" xfId="1107"/>
    <cellStyle name="SAPBEXresData" xfId="1108"/>
    <cellStyle name="SAPBEXresDataEmph" xfId="1109"/>
    <cellStyle name="SAPBEXresItem" xfId="1110"/>
    <cellStyle name="SAPBEXstdData" xfId="1111"/>
    <cellStyle name="SAPBEXstdDataEmph" xfId="1112"/>
    <cellStyle name="SAPBEXstdItem" xfId="1113"/>
    <cellStyle name="SAPBEXtitle" xfId="1114"/>
    <cellStyle name="SAPBEXundefined" xfId="1115"/>
    <cellStyle name="_x0001_sç?" xfId="1116"/>
    <cellStyle name="SHADEDSTORES" xfId="1117"/>
    <cellStyle name="Siêu nối kết_Book1" xfId="182"/>
    <cellStyle name="so" xfId="1118"/>
    <cellStyle name="specstores" xfId="1119"/>
    <cellStyle name="Standard_AAbgleich" xfId="1120"/>
    <cellStyle name="STTDG" xfId="1121"/>
    <cellStyle name="Style 1" xfId="183"/>
    <cellStyle name="Style 10" xfId="134"/>
    <cellStyle name="Style 11" xfId="136"/>
    <cellStyle name="Style 12" xfId="139"/>
    <cellStyle name="Style 13" xfId="1122"/>
    <cellStyle name="Style 14" xfId="1123"/>
    <cellStyle name="Style 15" xfId="1124"/>
    <cellStyle name="Style 16" xfId="1125"/>
    <cellStyle name="Style 17" xfId="1126"/>
    <cellStyle name="Style 18" xfId="1127"/>
    <cellStyle name="Style 19" xfId="1128"/>
    <cellStyle name="Style 2" xfId="184"/>
    <cellStyle name="Style 20" xfId="1129"/>
    <cellStyle name="Style 21" xfId="1130"/>
    <cellStyle name="Style 22" xfId="1131"/>
    <cellStyle name="Style 23" xfId="1132"/>
    <cellStyle name="Style 24" xfId="1133"/>
    <cellStyle name="Style 25" xfId="1134"/>
    <cellStyle name="Style 26" xfId="1135"/>
    <cellStyle name="Style 27" xfId="1136"/>
    <cellStyle name="Style 28" xfId="1137"/>
    <cellStyle name="Style 29" xfId="1138"/>
    <cellStyle name="Style 3" xfId="121"/>
    <cellStyle name="Style 30" xfId="1139"/>
    <cellStyle name="Style 31" xfId="1140"/>
    <cellStyle name="Style 32" xfId="1141"/>
    <cellStyle name="Style 33" xfId="1142"/>
    <cellStyle name="Style 34" xfId="1143"/>
    <cellStyle name="Style 35" xfId="1144"/>
    <cellStyle name="Style 36" xfId="1145"/>
    <cellStyle name="Style 37" xfId="1146"/>
    <cellStyle name="Style 38" xfId="1147"/>
    <cellStyle name="Style 39" xfId="1148"/>
    <cellStyle name="Style 4" xfId="69"/>
    <cellStyle name="Style 40" xfId="1149"/>
    <cellStyle name="Style 41" xfId="1150"/>
    <cellStyle name="Style 42" xfId="1151"/>
    <cellStyle name="Style 43" xfId="1152"/>
    <cellStyle name="Style 44" xfId="1153"/>
    <cellStyle name="Style 45" xfId="1154"/>
    <cellStyle name="Style 46" xfId="1155"/>
    <cellStyle name="Style 47" xfId="1156"/>
    <cellStyle name="Style 48" xfId="1157"/>
    <cellStyle name="Style 49" xfId="1158"/>
    <cellStyle name="Style 5" xfId="185"/>
    <cellStyle name="Style 50" xfId="1159"/>
    <cellStyle name="Style 51" xfId="1160"/>
    <cellStyle name="Style 52" xfId="1161"/>
    <cellStyle name="Style 53" xfId="1162"/>
    <cellStyle name="Style 54" xfId="1163"/>
    <cellStyle name="Style 55" xfId="1164"/>
    <cellStyle name="Style 56" xfId="1165"/>
    <cellStyle name="Style 57" xfId="1166"/>
    <cellStyle name="Style 58" xfId="1167"/>
    <cellStyle name="Style 59" xfId="1168"/>
    <cellStyle name="Style 6" xfId="2"/>
    <cellStyle name="Style 60" xfId="1169"/>
    <cellStyle name="Style 61" xfId="1170"/>
    <cellStyle name="Style 62" xfId="1171"/>
    <cellStyle name="Style 63" xfId="1172"/>
    <cellStyle name="Style 64" xfId="1173"/>
    <cellStyle name="Style 65" xfId="1174"/>
    <cellStyle name="Style 66" xfId="1175"/>
    <cellStyle name="Style 67" xfId="1176"/>
    <cellStyle name="Style 68" xfId="1177"/>
    <cellStyle name="Style 69" xfId="1178"/>
    <cellStyle name="Style 7" xfId="186"/>
    <cellStyle name="Style 70" xfId="1179"/>
    <cellStyle name="Style 71" xfId="1180"/>
    <cellStyle name="Style 72" xfId="1181"/>
    <cellStyle name="Style 73" xfId="1182"/>
    <cellStyle name="Style 74" xfId="1183"/>
    <cellStyle name="Style 75" xfId="1184"/>
    <cellStyle name="Style 76" xfId="1185"/>
    <cellStyle name="Style 77" xfId="1186"/>
    <cellStyle name="Style 78" xfId="1187"/>
    <cellStyle name="Style 79" xfId="1188"/>
    <cellStyle name="Style 8" xfId="145"/>
    <cellStyle name="Style 80" xfId="1189"/>
    <cellStyle name="Style 81" xfId="1190"/>
    <cellStyle name="Style 82" xfId="1191"/>
    <cellStyle name="Style 83" xfId="1192"/>
    <cellStyle name="Style 84" xfId="1193"/>
    <cellStyle name="Style 85" xfId="1194"/>
    <cellStyle name="Style 86" xfId="1195"/>
    <cellStyle name="Style 87" xfId="1196"/>
    <cellStyle name="Style 88" xfId="1197"/>
    <cellStyle name="Style 89" xfId="1198"/>
    <cellStyle name="Style 9" xfId="148"/>
    <cellStyle name="Style 90" xfId="1199"/>
    <cellStyle name="Style 91" xfId="1200"/>
    <cellStyle name="Style 92" xfId="1201"/>
    <cellStyle name="Style 93" xfId="1202"/>
    <cellStyle name="Style 94" xfId="1203"/>
    <cellStyle name="Style 95" xfId="1204"/>
    <cellStyle name="Style Date" xfId="187"/>
    <cellStyle name="style_1" xfId="1205"/>
    <cellStyle name="Sub" xfId="1206"/>
    <cellStyle name="subhead" xfId="188"/>
    <cellStyle name="Subtotal" xfId="1207"/>
    <cellStyle name="symbol" xfId="1208"/>
    <cellStyle name="T" xfId="29"/>
    <cellStyle name="T_10-SAN NEN" xfId="1209"/>
    <cellStyle name="T_1XayDung PM21MR-hcEVN" xfId="1210"/>
    <cellStyle name="T_1XayDung PM21MR-hcEVN_Du toan cac hang muc_02-7-10" xfId="1211"/>
    <cellStyle name="T_1XayDung PM21MR-hcEVN_TMDT_HTCS_LP1_T03-2009" xfId="1212"/>
    <cellStyle name="T_1XayDung PM21MR-hcEVN_TMDT_HTCS_LP1_T03-2009_1.GD1_2x600+HTKT_TMDT_DH3_(T04-2010)_QDoi_EVN_Than NK" xfId="1213"/>
    <cellStyle name="T_1XayDung PM21MR-hcEVN_TMDT_HTCS_LP1_T03-2009_1.TH_TMDT_DH3_(T02-2010)_PA1-GC_B" xfId="1214"/>
    <cellStyle name="T_1XayDung PM21MR-hcEVN_TMDT_HTCS_LP1_T03-2009_1.TH_TMDT_DH3_(T02-2010)_PA2-BT_B" xfId="1215"/>
    <cellStyle name="T_1XayDung PM21MR-hcEVN_TMDT_HTCS_LP1_T03-2009_1.TH_TMDT_DH3_(T03-2010)_PA1-GC_2x660+HTKT" xfId="1216"/>
    <cellStyle name="T_1XayDung PM21MR-hcEVN_TMDT_HTCS_LP1_T03-2009_1.TH_TMDT_DH3_(T11-2009)_PA1-GC" xfId="1217"/>
    <cellStyle name="T_1XayDung PM21MR-hcEVN_TMDT_HTCS_LP1_T03-2009_1.TH_TMDT_DH3_(T11-2009)_PA1-GC_1.TH_TMDT_LP1_(06-2010)_DP2.0%_Rev311-06-2010" xfId="1218"/>
    <cellStyle name="T_1XayDung PM21MR-hcEVN_TMDT_HTCS_LP1_T03-2009_1.TH_TMDT_DH3_(T11-2009)_PA1-GC_1.TH_TMDT_LP1_(06-2010)_DP2.5%_tg18544_15-6-2010" xfId="1219"/>
    <cellStyle name="T_1XayDung PM21MR-hcEVN_TMDT_HTCS_LP1_T03-2009_1.TH_TMDT_DH3_(T11-2009)_PA1-GC_1.TH_TMDT_LP1_(06-2010)_DP2.5%_tg18544_17-6-2010_xac dinh USD" xfId="1220"/>
    <cellStyle name="T_1XayDung PM21MR-hcEVN_TMDT_HTCS_LP1_T03-2009_1.TH_TMDT_DH3_(T11-2009)_PA1-GC_1.TH_TMDT_LP1_(HCTD-02-2010)_sauTD" xfId="1221"/>
    <cellStyle name="T_1XayDung PM21MR-hcEVN_TMDT_HTCS_LP1_T03-2009_1.TH_TMDT_DH3_(T11-2009)_PA1-GC_1.TH_TMDT_LP1_(HCTD-02-2010_QD957)" xfId="1222"/>
    <cellStyle name="T_1XayDung PM21MR-hcEVN_TMDT_HTCS_LP1_T03-2009_1.TH_TMDT_DH3_(T11-2009)_PA1-GC_Book1" xfId="1223"/>
    <cellStyle name="T_1XayDung PM21MR-hcEVN_TMDT_HTCS_LP1_T03-2009_1.TH_TMDT_DH3_(T11-2009)_PA1-GC_Qui doi 2006" xfId="1224"/>
    <cellStyle name="T_1XayDung PM21MR-hcEVN_TMDT_HTCS_LP1_T03-2009_1.TH_TMDT_DH3_(T11-2009)_PA1-GC_Qui doi TMDT_LP1_(TDinh-02-2010) ve 2006 (CSG III-2009)_Rev2" xfId="1225"/>
    <cellStyle name="T_1XayDung PM21MR-hcEVN_TMDT_HTCS_LP1_T03-2009_1.TH_TMDT_DH3_(T11-2009)_PA1-GC_Qui doi TMDT_LP1_(TDinh-02-2010) ve 2006 (CSG III-2009)_Rev3" xfId="1226"/>
    <cellStyle name="T_1XayDung PM21MR-hcEVN_TMDT_HTCS_LP1_T03-2009_1.TH_TMDT_LP1_(03-7-2009_TB1.03)_quidoi 2006" xfId="1227"/>
    <cellStyle name="T_1XayDung PM21MR-hcEVN_TMDT_HTCS_LP1_T03-2009_1.TH_TMDT_LP1_(06-2010)_DP2.0%_Rev311-06-2010" xfId="1228"/>
    <cellStyle name="T_1XayDung PM21MR-hcEVN_TMDT_HTCS_LP1_T03-2009_1.TH_TMDT_LP1_(06-2010)_DP2.5%_tg18544_15-6-2010" xfId="1229"/>
    <cellStyle name="T_1XayDung PM21MR-hcEVN_TMDT_HTCS_LP1_T03-2009_1.TH_TMDT_LP1_(06-2010)_DP2.5%_tg18544_17-6-2010_xac dinh USD" xfId="1230"/>
    <cellStyle name="T_1XayDung PM21MR-hcEVN_TMDT_HTCS_LP1_T03-2009_1.TH_TMDT_LP1_(HCTD-02-2010)_sauTD" xfId="1231"/>
    <cellStyle name="T_1XayDung PM21MR-hcEVN_TMDT_HTCS_LP1_T03-2009_1.TH_TMDT_LP1_(HCTD-02-2010_QD957)" xfId="1232"/>
    <cellStyle name="T_1XayDung PM21MR-hcEVN_TMDT_HTCS_LP1_T03-2009_1.TMDT_DH3_2x600_(10-05-2010)" xfId="1233"/>
    <cellStyle name="T_1XayDung PM21MR-hcEVN_TMDT_HTCS_LP1_T03-2009_1.TMDT_DH3_2x600_(25-05-2010)_DP2.0%" xfId="1234"/>
    <cellStyle name="T_1XayDung PM21MR-hcEVN_TMDT_HTCS_LP1_T03-2009_1.TMDT_DH3_2x600+HTKT (10-05-2010)_TBChinaSUPER_Final_In" xfId="1235"/>
    <cellStyle name="T_1XayDung PM21MR-hcEVN_TMDT_HTCS_LP1_T03-2009_1.TMDT_DH3_2x600+HTKT (12-04-2010)_TBChinaSUPER_Final_In" xfId="1236"/>
    <cellStyle name="T_1XayDung PM21MR-hcEVN_TMDT_HTCS_LP1_T03-2009_1.TMDT_SH1_06-7-10_updateTB_PA2" xfId="1237"/>
    <cellStyle name="T_1XayDung PM21MR-hcEVN_TMDT_HTCS_LP1_T03-2009_1.TMDT_SH1_07-10-2010_PA2" xfId="1238"/>
    <cellStyle name="T_1XayDung PM21MR-hcEVN_TMDT_HTCS_LP1_T03-2009_Book1" xfId="1239"/>
    <cellStyle name="T_1XayDung PM21MR-hcEVN_TMDT_HTCS_LP1_T03-2009_PTKTTC-Tmax6500-SongHau1-LaiVay-23062010" xfId="1240"/>
    <cellStyle name="T_1XayDung PM21MR-hcEVN_TMDT_HTCS_LP1_T03-2009_Qui doi 2006" xfId="1241"/>
    <cellStyle name="T_1XayDung PM21MR-hcEVN_TMDT_HTCS_LP1_T03-2009_Qui doi TMDT_LP1_(TDinh-02-2010) ve 2006 (CSG III-2009)_Rev2" xfId="1242"/>
    <cellStyle name="T_1XayDung PM21MR-hcEVN_TMDT_HTCS_LP1_T03-2009_Qui doi TMDT_LP1_(TDinh-02-2010) ve 2006 (CSG III-2009)_Rev3" xfId="1243"/>
    <cellStyle name="T_1XayDung PM21MR-hcEVN_TMDT_HTCS_LP1_T03-2009_Qui doi TMDT_LP1_7-2009 ve 2006 (8-5-10)" xfId="1244"/>
    <cellStyle name="T_1XayDung PM21MR-hcEVN_TMDT_HTCS_LP1_T03-2009_TMDT_SH1" xfId="1245"/>
    <cellStyle name="T_2-Don gia Nhan cong+May" xfId="1246"/>
    <cellStyle name="T_3P-100KVA Ngan hang Cong Thuong" xfId="1247"/>
    <cellStyle name="T_3P-100KVA Ngan hang Cong Thuong_1.GD1_2x600+HTKT_TMDT_DH3_(T04-2010)_QDoi_EVN_Than NK" xfId="1248"/>
    <cellStyle name="T_3P-100KVA Ngan hang Cong Thuong_1.TH_TMDT_DH3_(T02-2010)_PA1-GC_B" xfId="1249"/>
    <cellStyle name="T_3P-100KVA Ngan hang Cong Thuong_1.TH_TMDT_DH3_(T02-2010)_PA2-BT_B" xfId="1250"/>
    <cellStyle name="T_3P-100KVA Ngan hang Cong Thuong_1.TH_TMDT_DH3_(T03-2010)_PA1-GC_2x660+HTKT" xfId="1251"/>
    <cellStyle name="T_3P-100KVA Ngan hang Cong Thuong_1.TH_TMDT_DH3_(T11-2009)_PA1-GC" xfId="1252"/>
    <cellStyle name="T_3P-100KVA Ngan hang Cong Thuong_1.TH_TMDT_DH3_(T11-2009)_PA1-GC_1.TH_TMDT_LP1_(06-2010)_DP2.0%_Rev311-06-2010" xfId="1253"/>
    <cellStyle name="T_3P-100KVA Ngan hang Cong Thuong_1.TH_TMDT_DH3_(T11-2009)_PA1-GC_1.TH_TMDT_LP1_(06-2010)_DP2.5%_tg18544_15-6-2010" xfId="1254"/>
    <cellStyle name="T_3P-100KVA Ngan hang Cong Thuong_1.TH_TMDT_DH3_(T11-2009)_PA1-GC_1.TH_TMDT_LP1_(06-2010)_DP2.5%_tg18544_17-6-2010_xac dinh USD" xfId="1255"/>
    <cellStyle name="T_3P-100KVA Ngan hang Cong Thuong_1.TH_TMDT_DH3_(T11-2009)_PA1-GC_1.TH_TMDT_LP1_(HCTD-02-2010)_sauTD" xfId="1256"/>
    <cellStyle name="T_3P-100KVA Ngan hang Cong Thuong_1.TH_TMDT_DH3_(T11-2009)_PA1-GC_1.TH_TMDT_LP1_(HCTD-02-2010_QD957)" xfId="1257"/>
    <cellStyle name="T_3P-100KVA Ngan hang Cong Thuong_1.TH_TMDT_DH3_(T11-2009)_PA1-GC_Book1" xfId="1258"/>
    <cellStyle name="T_3P-100KVA Ngan hang Cong Thuong_1.TH_TMDT_DH3_(T11-2009)_PA1-GC_Qui doi 2006" xfId="1259"/>
    <cellStyle name="T_3P-100KVA Ngan hang Cong Thuong_1.TH_TMDT_DH3_(T11-2009)_PA1-GC_Qui doi TMDT_LP1_(TDinh-02-2010) ve 2006 (CSG III-2009)_Rev2" xfId="1260"/>
    <cellStyle name="T_3P-100KVA Ngan hang Cong Thuong_1.TH_TMDT_DH3_(T11-2009)_PA1-GC_Qui doi TMDT_LP1_(TDinh-02-2010) ve 2006 (CSG III-2009)_Rev3" xfId="1261"/>
    <cellStyle name="T_3P-100KVA Ngan hang Cong Thuong_1.TH_TMDT_LP1_(03-7-2009_TB1.03)_quidoi 2006" xfId="1262"/>
    <cellStyle name="T_3P-100KVA Ngan hang Cong Thuong_1.TH_TMDT_LP1_(06-2010)_DP2.0%_Rev311-06-2010" xfId="1263"/>
    <cellStyle name="T_3P-100KVA Ngan hang Cong Thuong_1.TH_TMDT_LP1_(06-2010)_DP2.5%_tg18544_15-6-2010" xfId="1264"/>
    <cellStyle name="T_3P-100KVA Ngan hang Cong Thuong_1.TH_TMDT_LP1_(06-2010)_DP2.5%_tg18544_17-6-2010_xac dinh USD" xfId="1265"/>
    <cellStyle name="T_3P-100KVA Ngan hang Cong Thuong_1.TH_TMDT_LP1_(HCTD-02-2010)_sauTD" xfId="1266"/>
    <cellStyle name="T_3P-100KVA Ngan hang Cong Thuong_1.TH_TMDT_LP1_(HCTD-02-2010_QD957)" xfId="1267"/>
    <cellStyle name="T_3P-100KVA Ngan hang Cong Thuong_1.TMDT_DH3_2x600_(10-05-2010)" xfId="1268"/>
    <cellStyle name="T_3P-100KVA Ngan hang Cong Thuong_1.TMDT_DH3_2x600_(25-05-2010)_DP2.0%" xfId="1269"/>
    <cellStyle name="T_3P-100KVA Ngan hang Cong Thuong_1.TMDT_DH3_2x600+HTKT (10-05-2010)_TBChinaSUPER_Final_In" xfId="1270"/>
    <cellStyle name="T_3P-100KVA Ngan hang Cong Thuong_1.TMDT_DH3_2x600+HTKT (12-04-2010)_TBChinaSUPER_Final_In" xfId="1271"/>
    <cellStyle name="T_3P-100KVA Ngan hang Cong Thuong_1.TMDT_SH1_06-7-10_updateTB_PA2" xfId="1272"/>
    <cellStyle name="T_3P-100KVA Ngan hang Cong Thuong_1.TMDT_SH1_07-10-2010_PA2" xfId="1273"/>
    <cellStyle name="T_3P-100KVA Ngan hang Cong Thuong_Book1" xfId="1274"/>
    <cellStyle name="T_3P-100KVA Ngan hang Cong Thuong_PTKTTC-Tmax6500-SongHau1-LaiVay-23062010" xfId="1275"/>
    <cellStyle name="T_3P-100KVA Ngan hang Cong Thuong_Qui doi 2006" xfId="1276"/>
    <cellStyle name="T_3P-100KVA Ngan hang Cong Thuong_Qui doi TMDT_LP1_(TDinh-02-2010) ve 2006 (CSG III-2009)_Rev2" xfId="1277"/>
    <cellStyle name="T_3P-100KVA Ngan hang Cong Thuong_Qui doi TMDT_LP1_(TDinh-02-2010) ve 2006 (CSG III-2009)_Rev3" xfId="1278"/>
    <cellStyle name="T_3P-100KVA Ngan hang Cong Thuong_Qui doi TMDT_LP1_7-2009 ve 2006 (8-5-10)" xfId="1279"/>
    <cellStyle name="T_3P-100KVA Ngan hang Cong Thuong_TMDT_SH1" xfId="1280"/>
    <cellStyle name="T_BBNT" xfId="1281"/>
    <cellStyle name="T_Book1" xfId="1282"/>
    <cellStyle name="T_Book1_1" xfId="1283"/>
    <cellStyle name="T_Book1_1.GD1_2x600+HTKT_TMDT_DH3_(T04-2010)_QDoi_EVN_Than NK" xfId="1284"/>
    <cellStyle name="T_Book1_1.TH_TMDT_DH3_(T02-2010)_PA1-GC_B" xfId="1285"/>
    <cellStyle name="T_Book1_1.TH_TMDT_DH3_(T02-2010)_PA2-BT_B" xfId="1286"/>
    <cellStyle name="T_Book1_1.TH_TMDT_DH3_(T03-2010)_PA1-GC_2x660+HTKT" xfId="1287"/>
    <cellStyle name="T_Book1_1.TH_TMDT_DH3_(T11-2009)" xfId="1288"/>
    <cellStyle name="T_Book1_1.TH_TMDT_DH3_(T11-2009)_PA1-GC" xfId="1289"/>
    <cellStyle name="T_Book1_1.TH_TMDT_LP1_(03-7-2009_TB1.03)_quidoi 2006" xfId="1290"/>
    <cellStyle name="T_Book1_1.TH_TMDT_LP1_(06-2010)_DP2.0%_Rev311-06-2010" xfId="1291"/>
    <cellStyle name="T_Book1_1.TH_TMDT_LP1_(06-2010)_DP2.5%_tg18544_15-6-2010" xfId="1292"/>
    <cellStyle name="T_Book1_1.TH_TMDT_LP1_(06-2010)_DP2.5%_tg18544_17-6-2010_xac dinh USD" xfId="1293"/>
    <cellStyle name="T_Book1_1.TH_TMDT_LP1_(HCTD-02-2010)_sauTD" xfId="1294"/>
    <cellStyle name="T_Book1_1.TH_TMDT_LP1_(HCTD-02-2010_QD957)" xfId="1295"/>
    <cellStyle name="T_Book1_1.TH_TMDT_LP1_T04-2009" xfId="1296"/>
    <cellStyle name="T_Book1_1.TH_TMDT_LP1_T05-2009_(HC02-6-2009)" xfId="1297"/>
    <cellStyle name="T_Book1_1.TMDT_DH3_2x600_(10-05-2010)" xfId="1298"/>
    <cellStyle name="T_Book1_1.TMDT_DH3_2x600_(25-05-2010)_DP2.0%" xfId="1299"/>
    <cellStyle name="T_Book1_1.TMDT_DH3_2x600+HTKT (10-05-2010)_TBChinaSUPER_Final_In" xfId="1300"/>
    <cellStyle name="T_Book1_1.TMDT_DH3_2x600+HTKT (12-04-2010)_TBChinaSUPER_Final_In" xfId="1301"/>
    <cellStyle name="T_Book1_1.TMDT_SH1_06-7-10_updateTB_PA2" xfId="1302"/>
    <cellStyle name="T_Book1_1.TMDT_SH1_07-10-2010_PA2" xfId="1303"/>
    <cellStyle name="T_Book1_1_10-SAN NEN" xfId="1304"/>
    <cellStyle name="T_Book1_1_Book1" xfId="1305"/>
    <cellStyle name="T_Book1_1_CPK" xfId="1306"/>
    <cellStyle name="T_Book1_1_Du toan chi phi thiet ke nao vet san lap-REV" xfId="1307"/>
    <cellStyle name="T_Book1_1_HT_Dien_CNguon_TCong_OM4" xfId="1308"/>
    <cellStyle name="T_Book1_1_Kinh_phi_Khao_sat__TK_nao_vet_Cang_Nghi_Son_buoc_TK_BVTCrev" xfId="1309"/>
    <cellStyle name="T_Book1_1_QT Duong Vo Truong Toan " xfId="1310"/>
    <cellStyle name="T_Book1_1_QT Duong Vo Truong Toan _1.GD1_2x600+HTKT_TMDT_DH3_(T04-2010)_QDoi_EVN_Than NK" xfId="1311"/>
    <cellStyle name="T_Book1_1_QT Duong Vo Truong Toan _1.TH_TMDT_DH3_(T02-2010)_PA1-GC_B" xfId="1312"/>
    <cellStyle name="T_Book1_1_QT Duong Vo Truong Toan _1.TH_TMDT_DH3_(T02-2010)_PA2-BT_B" xfId="1313"/>
    <cellStyle name="T_Book1_1_QT Duong Vo Truong Toan _1.TH_TMDT_DH3_(T03-2010)_PA1-GC_2x660+HTKT" xfId="1314"/>
    <cellStyle name="T_Book1_1_QT Duong Vo Truong Toan _1.TH_TMDT_DH3_(T11-2009)_PA1-GC" xfId="1315"/>
    <cellStyle name="T_Book1_1_QT Duong Vo Truong Toan _1.TH_TMDT_DH3_(T11-2009)_PA1-GC_1.TH_TMDT_LP1_(06-2010)_DP2.0%_Rev311-06-2010" xfId="1316"/>
    <cellStyle name="T_Book1_1_QT Duong Vo Truong Toan _1.TH_TMDT_DH3_(T11-2009)_PA1-GC_1.TH_TMDT_LP1_(06-2010)_DP2.5%_tg18544_15-6-2010" xfId="1317"/>
    <cellStyle name="T_Book1_1_QT Duong Vo Truong Toan _1.TH_TMDT_DH3_(T11-2009)_PA1-GC_1.TH_TMDT_LP1_(06-2010)_DP2.5%_tg18544_17-6-2010_xac dinh USD" xfId="1318"/>
    <cellStyle name="T_Book1_1_QT Duong Vo Truong Toan _1.TH_TMDT_DH3_(T11-2009)_PA1-GC_1.TH_TMDT_LP1_(HCTD-02-2010)_sauTD" xfId="1319"/>
    <cellStyle name="T_Book1_1_QT Duong Vo Truong Toan _1.TH_TMDT_DH3_(T11-2009)_PA1-GC_1.TH_TMDT_LP1_(HCTD-02-2010_QD957)" xfId="1320"/>
    <cellStyle name="T_Book1_1_QT Duong Vo Truong Toan _1.TH_TMDT_DH3_(T11-2009)_PA1-GC_Book1" xfId="1321"/>
    <cellStyle name="T_Book1_1_QT Duong Vo Truong Toan _1.TH_TMDT_DH3_(T11-2009)_PA1-GC_Qui doi 2006" xfId="1322"/>
    <cellStyle name="T_Book1_1_QT Duong Vo Truong Toan _1.TH_TMDT_DH3_(T11-2009)_PA1-GC_Qui doi TMDT_LP1_(TDinh-02-2010) ve 2006 (CSG III-2009)_Rev2" xfId="1323"/>
    <cellStyle name="T_Book1_1_QT Duong Vo Truong Toan _1.TH_TMDT_DH3_(T11-2009)_PA1-GC_Qui doi TMDT_LP1_(TDinh-02-2010) ve 2006 (CSG III-2009)_Rev3" xfId="1324"/>
    <cellStyle name="T_Book1_1_QT Duong Vo Truong Toan _1.TH_TMDT_LP1_(03-7-2009_TB1.03)_quidoi 2006" xfId="1325"/>
    <cellStyle name="T_Book1_1_QT Duong Vo Truong Toan _1.TH_TMDT_LP1_(06-2010)_DP2.0%_Rev311-06-2010" xfId="1326"/>
    <cellStyle name="T_Book1_1_QT Duong Vo Truong Toan _1.TH_TMDT_LP1_(06-2010)_DP2.5%_tg18544_15-6-2010" xfId="1327"/>
    <cellStyle name="T_Book1_1_QT Duong Vo Truong Toan _1.TH_TMDT_LP1_(06-2010)_DP2.5%_tg18544_17-6-2010_xac dinh USD" xfId="1328"/>
    <cellStyle name="T_Book1_1_QT Duong Vo Truong Toan _1.TH_TMDT_LP1_(HCTD-02-2010)_sauTD" xfId="1329"/>
    <cellStyle name="T_Book1_1_QT Duong Vo Truong Toan _1.TH_TMDT_LP1_(HCTD-02-2010_QD957)" xfId="1330"/>
    <cellStyle name="T_Book1_1_QT Duong Vo Truong Toan _1.TMDT_DH3_2x600_(10-05-2010)" xfId="1331"/>
    <cellStyle name="T_Book1_1_QT Duong Vo Truong Toan _1.TMDT_DH3_2x600_(25-05-2010)_DP2.0%" xfId="1332"/>
    <cellStyle name="T_Book1_1_QT Duong Vo Truong Toan _1.TMDT_DH3_2x600+HTKT (10-05-2010)_TBChinaSUPER_Final_In" xfId="1333"/>
    <cellStyle name="T_Book1_1_QT Duong Vo Truong Toan _1.TMDT_DH3_2x600+HTKT (12-04-2010)_TBChinaSUPER_Final_In" xfId="1334"/>
    <cellStyle name="T_Book1_1_QT Duong Vo Truong Toan _1.TMDT_SH1_06-7-10_updateTB_PA2" xfId="1335"/>
    <cellStyle name="T_Book1_1_QT Duong Vo Truong Toan _1.TMDT_SH1_07-10-2010_PA2" xfId="1336"/>
    <cellStyle name="T_Book1_1_QT Duong Vo Truong Toan _Book1" xfId="1337"/>
    <cellStyle name="T_Book1_1_QT Duong Vo Truong Toan _PTKTTC-Tmax6500-SongHau1-LaiVay-23062010" xfId="1338"/>
    <cellStyle name="T_Book1_1_QT Duong Vo Truong Toan _Qui doi 2006" xfId="1339"/>
    <cellStyle name="T_Book1_1_QT Duong Vo Truong Toan _Qui doi TMDT_LP1_(TDinh-02-2010) ve 2006 (CSG III-2009)_Rev2" xfId="1340"/>
    <cellStyle name="T_Book1_1_QT Duong Vo Truong Toan _Qui doi TMDT_LP1_(TDinh-02-2010) ve 2006 (CSG III-2009)_Rev3" xfId="1341"/>
    <cellStyle name="T_Book1_1_QT Duong Vo Truong Toan _Qui doi TMDT_LP1_7-2009 ve 2006 (8-5-10)" xfId="1342"/>
    <cellStyle name="T_Book1_1_QT Duong Vo Truong Toan _TMDT_SH1" xfId="1343"/>
    <cellStyle name="T_Book1_1_Qui doi TMDT ve nam 2006" xfId="1344"/>
    <cellStyle name="T_Book1_1_Thiet bi" xfId="1345"/>
    <cellStyle name="T_Book1_10-SAN NEN" xfId="1346"/>
    <cellStyle name="T_Book1_2" xfId="1347"/>
    <cellStyle name="T_Book1_2.Ongkhoi (Van)" xfId="1348"/>
    <cellStyle name="T_Book1_2_Du toan cac hang muc_02-7-10" xfId="1349"/>
    <cellStyle name="T_Book1_2_TMDT_HTCS_LP1_T03-2009" xfId="1350"/>
    <cellStyle name="T_Book1_2_TMDT_HTCS_LP1_T03-2009_1.GD1_2x600+HTKT_TMDT_DH3_(T04-2010)_QDoi_EVN_Than NK" xfId="1351"/>
    <cellStyle name="T_Book1_2_TMDT_HTCS_LP1_T03-2009_1.TH_TMDT_DH3_(T02-2010)_PA1-GC_B" xfId="1352"/>
    <cellStyle name="T_Book1_2_TMDT_HTCS_LP1_T03-2009_1.TH_TMDT_DH3_(T02-2010)_PA2-BT_B" xfId="1353"/>
    <cellStyle name="T_Book1_2_TMDT_HTCS_LP1_T03-2009_1.TH_TMDT_DH3_(T03-2010)_PA1-GC_2x660+HTKT" xfId="1354"/>
    <cellStyle name="T_Book1_2_TMDT_HTCS_LP1_T03-2009_1.TH_TMDT_DH3_(T11-2009)_PA1-GC" xfId="1355"/>
    <cellStyle name="T_Book1_2_TMDT_HTCS_LP1_T03-2009_1.TH_TMDT_DH3_(T11-2009)_PA1-GC_1.TH_TMDT_LP1_(06-2010)_DP2.0%_Rev311-06-2010" xfId="1356"/>
    <cellStyle name="T_Book1_2_TMDT_HTCS_LP1_T03-2009_1.TH_TMDT_DH3_(T11-2009)_PA1-GC_1.TH_TMDT_LP1_(06-2010)_DP2.5%_tg18544_15-6-2010" xfId="1357"/>
    <cellStyle name="T_Book1_2_TMDT_HTCS_LP1_T03-2009_1.TH_TMDT_DH3_(T11-2009)_PA1-GC_1.TH_TMDT_LP1_(06-2010)_DP2.5%_tg18544_17-6-2010_xac dinh USD" xfId="1358"/>
    <cellStyle name="T_Book1_2_TMDT_HTCS_LP1_T03-2009_1.TH_TMDT_DH3_(T11-2009)_PA1-GC_1.TH_TMDT_LP1_(HCTD-02-2010)_sauTD" xfId="1359"/>
    <cellStyle name="T_Book1_2_TMDT_HTCS_LP1_T03-2009_1.TH_TMDT_DH3_(T11-2009)_PA1-GC_1.TH_TMDT_LP1_(HCTD-02-2010_QD957)" xfId="1360"/>
    <cellStyle name="T_Book1_2_TMDT_HTCS_LP1_T03-2009_1.TH_TMDT_DH3_(T11-2009)_PA1-GC_Book1" xfId="1361"/>
    <cellStyle name="T_Book1_2_TMDT_HTCS_LP1_T03-2009_1.TH_TMDT_DH3_(T11-2009)_PA1-GC_Qui doi 2006" xfId="1362"/>
    <cellStyle name="T_Book1_2_TMDT_HTCS_LP1_T03-2009_1.TH_TMDT_DH3_(T11-2009)_PA1-GC_Qui doi TMDT_LP1_(TDinh-02-2010) ve 2006 (CSG III-2009)_Rev2" xfId="1363"/>
    <cellStyle name="T_Book1_2_TMDT_HTCS_LP1_T03-2009_1.TH_TMDT_DH3_(T11-2009)_PA1-GC_Qui doi TMDT_LP1_(TDinh-02-2010) ve 2006 (CSG III-2009)_Rev3" xfId="1364"/>
    <cellStyle name="T_Book1_2_TMDT_HTCS_LP1_T03-2009_1.TH_TMDT_LP1_(03-7-2009_TB1.03)_quidoi 2006" xfId="1365"/>
    <cellStyle name="T_Book1_2_TMDT_HTCS_LP1_T03-2009_1.TH_TMDT_LP1_(06-2010)_DP2.0%_Rev311-06-2010" xfId="1366"/>
    <cellStyle name="T_Book1_2_TMDT_HTCS_LP1_T03-2009_1.TH_TMDT_LP1_(06-2010)_DP2.5%_tg18544_15-6-2010" xfId="1367"/>
    <cellStyle name="T_Book1_2_TMDT_HTCS_LP1_T03-2009_1.TH_TMDT_LP1_(06-2010)_DP2.5%_tg18544_17-6-2010_xac dinh USD" xfId="1368"/>
    <cellStyle name="T_Book1_2_TMDT_HTCS_LP1_T03-2009_1.TH_TMDT_LP1_(HCTD-02-2010)_sauTD" xfId="1369"/>
    <cellStyle name="T_Book1_2_TMDT_HTCS_LP1_T03-2009_1.TH_TMDT_LP1_(HCTD-02-2010_QD957)" xfId="1370"/>
    <cellStyle name="T_Book1_2_TMDT_HTCS_LP1_T03-2009_1.TMDT_DH3_2x600_(10-05-2010)" xfId="1371"/>
    <cellStyle name="T_Book1_2_TMDT_HTCS_LP1_T03-2009_1.TMDT_DH3_2x600_(25-05-2010)_DP2.0%" xfId="1372"/>
    <cellStyle name="T_Book1_2_TMDT_HTCS_LP1_T03-2009_1.TMDT_DH3_2x600+HTKT (10-05-2010)_TBChinaSUPER_Final_In" xfId="1373"/>
    <cellStyle name="T_Book1_2_TMDT_HTCS_LP1_T03-2009_1.TMDT_DH3_2x600+HTKT (12-04-2010)_TBChinaSUPER_Final_In" xfId="1374"/>
    <cellStyle name="T_Book1_2_TMDT_HTCS_LP1_T03-2009_1.TMDT_SH1_06-7-10_updateTB_PA2" xfId="1375"/>
    <cellStyle name="T_Book1_2_TMDT_HTCS_LP1_T03-2009_1.TMDT_SH1_07-10-2010_PA2" xfId="1376"/>
    <cellStyle name="T_Book1_2_TMDT_HTCS_LP1_T03-2009_Book1" xfId="1377"/>
    <cellStyle name="T_Book1_2_TMDT_HTCS_LP1_T03-2009_PTKTTC-Tmax6500-SongHau1-LaiVay-23062010" xfId="1378"/>
    <cellStyle name="T_Book1_2_TMDT_HTCS_LP1_T03-2009_Qui doi 2006" xfId="1379"/>
    <cellStyle name="T_Book1_2_TMDT_HTCS_LP1_T03-2009_Qui doi TMDT_LP1_(TDinh-02-2010) ve 2006 (CSG III-2009)_Rev2" xfId="1380"/>
    <cellStyle name="T_Book1_2_TMDT_HTCS_LP1_T03-2009_Qui doi TMDT_LP1_(TDinh-02-2010) ve 2006 (CSG III-2009)_Rev3" xfId="1381"/>
    <cellStyle name="T_Book1_2_TMDT_HTCS_LP1_T03-2009_Qui doi TMDT_LP1_7-2009 ve 2006 (8-5-10)" xfId="1382"/>
    <cellStyle name="T_Book1_2_TMDT_HTCS_LP1_T03-2009_TMDT_SH1" xfId="1383"/>
    <cellStyle name="T_Book1_3" xfId="1384"/>
    <cellStyle name="T_Book1_4" xfId="1385"/>
    <cellStyle name="T_Book1_Book1" xfId="1386"/>
    <cellStyle name="T_Book1_Book1_1" xfId="1387"/>
    <cellStyle name="T_Book1_Book1_2" xfId="1388"/>
    <cellStyle name="T_Book1_Book1_3" xfId="1389"/>
    <cellStyle name="T_Book1_Book1_Du toan cac hang muc_02-7-10" xfId="1390"/>
    <cellStyle name="T_Book1_Book1_HT_Dien_CNguon_TCong_OM4" xfId="1391"/>
    <cellStyle name="T_Book1_Book1_HT_Dien_CNguon_TCong_OM4_TDT_OM4_THOP (T4-2009_ND99)" xfId="1392"/>
    <cellStyle name="T_Book1_Book1_HT_Dien_CNguon_TCong_OM4_TDT_OM4_THOP (T5-2009_ND99) 9h 21-05-2009" xfId="1393"/>
    <cellStyle name="T_Book1_Book1_HT_Dien_CNguon_TCong_OM4_TMDT_OM4_THOP (T4-2009_ND99)" xfId="1394"/>
    <cellStyle name="T_Book1_Book1_HT_Dien_CNguon_TCong_OM4_TMDT_OM4_THOP (T5-2009_ND99)_gui A.Tuan chay IDC_Rev2" xfId="1395"/>
    <cellStyle name="T_Book1_Book1_TMDT_HTCS_LP1_T03-2009" xfId="1396"/>
    <cellStyle name="T_Book1_Book1_TMDT_HTCS_LP1_T03-2009_1.GD1_2x600+HTKT_TMDT_DH3_(T04-2010)_QDoi_EVN_Than NK" xfId="1397"/>
    <cellStyle name="T_Book1_Book1_TMDT_HTCS_LP1_T03-2009_1.TH_TMDT_DH3_(T02-2010)_PA1-GC_B" xfId="1398"/>
    <cellStyle name="T_Book1_Book1_TMDT_HTCS_LP1_T03-2009_1.TH_TMDT_DH3_(T02-2010)_PA2-BT_B" xfId="1399"/>
    <cellStyle name="T_Book1_Book1_TMDT_HTCS_LP1_T03-2009_1.TH_TMDT_DH3_(T03-2010)_PA1-GC_2x660+HTKT" xfId="1400"/>
    <cellStyle name="T_Book1_Book1_TMDT_HTCS_LP1_T03-2009_1.TH_TMDT_DH3_(T11-2009)_PA1-GC" xfId="1401"/>
    <cellStyle name="T_Book1_Book1_TMDT_HTCS_LP1_T03-2009_1.TH_TMDT_DH3_(T11-2009)_PA1-GC_1.TH_TMDT_LP1_(06-2010)_DP2.0%_Rev311-06-2010" xfId="1402"/>
    <cellStyle name="T_Book1_Book1_TMDT_HTCS_LP1_T03-2009_1.TH_TMDT_DH3_(T11-2009)_PA1-GC_1.TH_TMDT_LP1_(06-2010)_DP2.5%_tg18544_15-6-2010" xfId="1403"/>
    <cellStyle name="T_Book1_Book1_TMDT_HTCS_LP1_T03-2009_1.TH_TMDT_DH3_(T11-2009)_PA1-GC_1.TH_TMDT_LP1_(06-2010)_DP2.5%_tg18544_17-6-2010_xac dinh USD" xfId="1404"/>
    <cellStyle name="T_Book1_Book1_TMDT_HTCS_LP1_T03-2009_1.TH_TMDT_DH3_(T11-2009)_PA1-GC_1.TH_TMDT_LP1_(HCTD-02-2010)_sauTD" xfId="1405"/>
    <cellStyle name="T_Book1_Book1_TMDT_HTCS_LP1_T03-2009_1.TH_TMDT_DH3_(T11-2009)_PA1-GC_1.TH_TMDT_LP1_(HCTD-02-2010_QD957)" xfId="1406"/>
    <cellStyle name="T_Book1_Book1_TMDT_HTCS_LP1_T03-2009_1.TH_TMDT_DH3_(T11-2009)_PA1-GC_Book1" xfId="1407"/>
    <cellStyle name="T_Book1_Book1_TMDT_HTCS_LP1_T03-2009_1.TH_TMDT_DH3_(T11-2009)_PA1-GC_Qui doi 2006" xfId="1408"/>
    <cellStyle name="T_Book1_Book1_TMDT_HTCS_LP1_T03-2009_1.TH_TMDT_DH3_(T11-2009)_PA1-GC_Qui doi TMDT_LP1_(TDinh-02-2010) ve 2006 (CSG III-2009)_Rev2" xfId="1409"/>
    <cellStyle name="T_Book1_Book1_TMDT_HTCS_LP1_T03-2009_1.TH_TMDT_DH3_(T11-2009)_PA1-GC_Qui doi TMDT_LP1_(TDinh-02-2010) ve 2006 (CSG III-2009)_Rev3" xfId="1410"/>
    <cellStyle name="T_Book1_Book1_TMDT_HTCS_LP1_T03-2009_1.TH_TMDT_LP1_(03-7-2009_TB1.03)_quidoi 2006" xfId="1411"/>
    <cellStyle name="T_Book1_Book1_TMDT_HTCS_LP1_T03-2009_1.TH_TMDT_LP1_(06-2010)_DP2.0%_Rev311-06-2010" xfId="1412"/>
    <cellStyle name="T_Book1_Book1_TMDT_HTCS_LP1_T03-2009_1.TH_TMDT_LP1_(06-2010)_DP2.5%_tg18544_15-6-2010" xfId="1413"/>
    <cellStyle name="T_Book1_Book1_TMDT_HTCS_LP1_T03-2009_1.TH_TMDT_LP1_(06-2010)_DP2.5%_tg18544_17-6-2010_xac dinh USD" xfId="1414"/>
    <cellStyle name="T_Book1_Book1_TMDT_HTCS_LP1_T03-2009_1.TH_TMDT_LP1_(HCTD-02-2010)_sauTD" xfId="1415"/>
    <cellStyle name="T_Book1_Book1_TMDT_HTCS_LP1_T03-2009_1.TH_TMDT_LP1_(HCTD-02-2010_QD957)" xfId="1416"/>
    <cellStyle name="T_Book1_Book1_TMDT_HTCS_LP1_T03-2009_1.TMDT_DH3_2x600_(10-05-2010)" xfId="1417"/>
    <cellStyle name="T_Book1_Book1_TMDT_HTCS_LP1_T03-2009_1.TMDT_DH3_2x600_(25-05-2010)_DP2.0%" xfId="1418"/>
    <cellStyle name="T_Book1_Book1_TMDT_HTCS_LP1_T03-2009_1.TMDT_DH3_2x600+HTKT (10-05-2010)_TBChinaSUPER_Final_In" xfId="1419"/>
    <cellStyle name="T_Book1_Book1_TMDT_HTCS_LP1_T03-2009_1.TMDT_DH3_2x600+HTKT (12-04-2010)_TBChinaSUPER_Final_In" xfId="1420"/>
    <cellStyle name="T_Book1_Book1_TMDT_HTCS_LP1_T03-2009_1.TMDT_SH1_06-7-10_updateTB_PA2" xfId="1421"/>
    <cellStyle name="T_Book1_Book1_TMDT_HTCS_LP1_T03-2009_1.TMDT_SH1_07-10-2010_PA2" xfId="1422"/>
    <cellStyle name="T_Book1_Book1_TMDT_HTCS_LP1_T03-2009_Book1" xfId="1423"/>
    <cellStyle name="T_Book1_Book1_TMDT_HTCS_LP1_T03-2009_PTKTTC-Tmax6500-SongHau1-LaiVay-23062010" xfId="1424"/>
    <cellStyle name="T_Book1_Book1_TMDT_HTCS_LP1_T03-2009_Qui doi 2006" xfId="1425"/>
    <cellStyle name="T_Book1_Book1_TMDT_HTCS_LP1_T03-2009_Qui doi TMDT_LP1_(TDinh-02-2010) ve 2006 (CSG III-2009)_Rev2" xfId="1426"/>
    <cellStyle name="T_Book1_Book1_TMDT_HTCS_LP1_T03-2009_Qui doi TMDT_LP1_(TDinh-02-2010) ve 2006 (CSG III-2009)_Rev3" xfId="1427"/>
    <cellStyle name="T_Book1_Book1_TMDT_HTCS_LP1_T03-2009_Qui doi TMDT_LP1_7-2009 ve 2006 (8-5-10)" xfId="1428"/>
    <cellStyle name="T_Book1_Book1_TMDT_HTCS_LP1_T03-2009_TMDT_SH1" xfId="1429"/>
    <cellStyle name="T_Book1_Book2" xfId="1430"/>
    <cellStyle name="T_Book1_CPK" xfId="1431"/>
    <cellStyle name="T_Book1_Du toan cac hang muc_02-7-10" xfId="1432"/>
    <cellStyle name="T_Book1_HM_Xaydung" xfId="1433"/>
    <cellStyle name="T_Book1_HT_Dien_CNguon_TCong_OM4" xfId="1434"/>
    <cellStyle name="T_Book1_LDTB-NH" xfId="1435"/>
    <cellStyle name="T_Book1_LDTB-VC" xfId="1436"/>
    <cellStyle name="T_Book1_PHU LUC DU TOAN (gd TK)" xfId="1437"/>
    <cellStyle name="T_Book1_PHU LUC DU TOAN (gd TK)_1.GD1_2x600+HTKT_TMDT_DH3_(T04-2010)_QDoi_EVN_Than NK" xfId="1438"/>
    <cellStyle name="T_Book1_PHU LUC DU TOAN (gd TK)_1.TH_TMDT_DH3_(T02-2010)_PA1-GC_B" xfId="1439"/>
    <cellStyle name="T_Book1_PHU LUC DU TOAN (gd TK)_1.TH_TMDT_DH3_(T02-2010)_PA2-BT_B" xfId="1440"/>
    <cellStyle name="T_Book1_PHU LUC DU TOAN (gd TK)_1.TH_TMDT_DH3_(T03-2010)_PA1-GC_2x660+HTKT" xfId="1441"/>
    <cellStyle name="T_Book1_PHU LUC DU TOAN (gd TK)_1.TH_TMDT_DH3_(T11-2009)" xfId="1442"/>
    <cellStyle name="T_Book1_PHU LUC DU TOAN (gd TK)_1.TH_TMDT_DH3_(T11-2009)_PA1-GC" xfId="1443"/>
    <cellStyle name="T_Book1_PHU LUC DU TOAN (gd TK)_1.TH_TMDT_LP1_(03-7-2009_TB1.03)_quidoi 2006" xfId="1444"/>
    <cellStyle name="T_Book1_PHU LUC DU TOAN (gd TK)_1.TH_TMDT_LP1_(06-2010)_DP2.0%_Rev311-06-2010" xfId="1445"/>
    <cellStyle name="T_Book1_PHU LUC DU TOAN (gd TK)_1.TH_TMDT_LP1_(06-2010)_DP2.5%_tg18544_15-6-2010" xfId="1446"/>
    <cellStyle name="T_Book1_PHU LUC DU TOAN (gd TK)_1.TH_TMDT_LP1_(06-2010)_DP2.5%_tg18544_17-6-2010_xac dinh USD" xfId="1447"/>
    <cellStyle name="T_Book1_PHU LUC DU TOAN (gd TK)_1.TH_TMDT_LP1_(HCTD-02-2010)_sauTD" xfId="1448"/>
    <cellStyle name="T_Book1_PHU LUC DU TOAN (gd TK)_1.TH_TMDT_LP1_(HCTD-02-2010_QD957)" xfId="1449"/>
    <cellStyle name="T_Book1_PHU LUC DU TOAN (gd TK)_1.TH_TMDT_LP1_T04-2009" xfId="1450"/>
    <cellStyle name="T_Book1_PHU LUC DU TOAN (gd TK)_1.TH_TMDT_LP1_T05-2009_(HC02-6-2009)" xfId="1451"/>
    <cellStyle name="T_Book1_PHU LUC DU TOAN (gd TK)_1.TMDT_DH3_2x600_(10-05-2010)" xfId="1452"/>
    <cellStyle name="T_Book1_PHU LUC DU TOAN (gd TK)_1.TMDT_DH3_2x600_(25-05-2010)_DP2.0%" xfId="1453"/>
    <cellStyle name="T_Book1_PHU LUC DU TOAN (gd TK)_1.TMDT_DH3_2x600+HTKT (10-05-2010)_TBChinaSUPER_Final_In" xfId="1454"/>
    <cellStyle name="T_Book1_PHU LUC DU TOAN (gd TK)_1.TMDT_DH3_2x600+HTKT (12-04-2010)_TBChinaSUPER_Final_In" xfId="1455"/>
    <cellStyle name="T_Book1_PHU LUC DU TOAN (gd TK)_1.TMDT_SH1_06-7-10_updateTB_PA2" xfId="1456"/>
    <cellStyle name="T_Book1_PHU LUC DU TOAN (gd TK)_1.TMDT_SH1_07-10-2010_PA2" xfId="1457"/>
    <cellStyle name="T_Book1_PHU LUC DU TOAN (gd TK)_2.Ongkhoi (Van)" xfId="1458"/>
    <cellStyle name="T_Book1_PHU LUC DU TOAN (gd TK)_Book1" xfId="1459"/>
    <cellStyle name="T_Book1_PHU LUC DU TOAN (gd TK)_Book2" xfId="1460"/>
    <cellStyle name="T_Book1_PHU LUC DU TOAN (gd TK)_Du toan cac hang muc_02-7-10" xfId="1461"/>
    <cellStyle name="T_Book1_PHU LUC DU TOAN (gd TK)_HM_Xaydung" xfId="1462"/>
    <cellStyle name="T_Book1_PHU LUC DU TOAN (gd TK)_PTKTTC-Tmax6500-SongHau1-LaiVay-23062010" xfId="1463"/>
    <cellStyle name="T_Book1_PHU LUC DU TOAN (gd TK)_Qui doi 2006" xfId="1464"/>
    <cellStyle name="T_Book1_PHU LUC DU TOAN (gd TK)_Qui doi TMDT_LP1_(TDinh-02-2010) ve 2006 (CSG III-2009)_Rev2" xfId="1465"/>
    <cellStyle name="T_Book1_PHU LUC DU TOAN (gd TK)_Qui doi TMDT_LP1_(TDinh-02-2010) ve 2006 (CSG III-2009)_Rev3" xfId="1466"/>
    <cellStyle name="T_Book1_PHU LUC DU TOAN (gd TK)_Qui doi TMDT_LP1_7-2009 ve 2006 (8-5-10)" xfId="1467"/>
    <cellStyle name="T_Book1_PHU LUC DU TOAN (gd TK)_TDT_OM4_THOP (T4-2009_ND99)" xfId="1468"/>
    <cellStyle name="T_Book1_PHU LUC DU TOAN (gd TK)_TDT_OM4_THOP (T5-2009_ND99) 9h 21-05-2009" xfId="1469"/>
    <cellStyle name="T_Book1_PHU LUC DU TOAN (gd TK)_TMDT_HTCS_LP1_T03-2009" xfId="1470"/>
    <cellStyle name="T_Book1_PHU LUC DU TOAN (gd TK)_TMDT_HTCS_LP1_T03-2009_1.GD1_2x600+HTKT_TMDT_DH3_(T04-2010)_QDoi_EVN_Than NK" xfId="1471"/>
    <cellStyle name="T_Book1_PHU LUC DU TOAN (gd TK)_TMDT_HTCS_LP1_T03-2009_1.TH_TMDT_DH3_(T02-2010)_PA1-GC_B" xfId="1472"/>
    <cellStyle name="T_Book1_PHU LUC DU TOAN (gd TK)_TMDT_HTCS_LP1_T03-2009_1.TH_TMDT_DH3_(T02-2010)_PA2-BT_B" xfId="1473"/>
    <cellStyle name="T_Book1_PHU LUC DU TOAN (gd TK)_TMDT_HTCS_LP1_T03-2009_1.TH_TMDT_DH3_(T03-2010)_PA1-GC_2x660+HTKT" xfId="1474"/>
    <cellStyle name="T_Book1_PHU LUC DU TOAN (gd TK)_TMDT_HTCS_LP1_T03-2009_1.TH_TMDT_DH3_(T11-2009)_PA1-GC" xfId="1475"/>
    <cellStyle name="T_Book1_PHU LUC DU TOAN (gd TK)_TMDT_HTCS_LP1_T03-2009_1.TH_TMDT_DH3_(T11-2009)_PA1-GC_1.TH_TMDT_LP1_(06-2010)_DP2.0%_Rev311-06-2010" xfId="1476"/>
    <cellStyle name="T_Book1_PHU LUC DU TOAN (gd TK)_TMDT_HTCS_LP1_T03-2009_1.TH_TMDT_DH3_(T11-2009)_PA1-GC_1.TH_TMDT_LP1_(06-2010)_DP2.5%_tg18544_15-6-2010" xfId="1477"/>
    <cellStyle name="T_Book1_PHU LUC DU TOAN (gd TK)_TMDT_HTCS_LP1_T03-2009_1.TH_TMDT_DH3_(T11-2009)_PA1-GC_1.TH_TMDT_LP1_(06-2010)_DP2.5%_tg18544_17-6-2010_xac dinh USD" xfId="1478"/>
    <cellStyle name="T_Book1_PHU LUC DU TOAN (gd TK)_TMDT_HTCS_LP1_T03-2009_1.TH_TMDT_DH3_(T11-2009)_PA1-GC_1.TH_TMDT_LP1_(HCTD-02-2010)_sauTD" xfId="1479"/>
    <cellStyle name="T_Book1_PHU LUC DU TOAN (gd TK)_TMDT_HTCS_LP1_T03-2009_1.TH_TMDT_DH3_(T11-2009)_PA1-GC_1.TH_TMDT_LP1_(HCTD-02-2010_QD957)" xfId="1480"/>
    <cellStyle name="T_Book1_PHU LUC DU TOAN (gd TK)_TMDT_HTCS_LP1_T03-2009_1.TH_TMDT_DH3_(T11-2009)_PA1-GC_Book1" xfId="1481"/>
    <cellStyle name="T_Book1_PHU LUC DU TOAN (gd TK)_TMDT_HTCS_LP1_T03-2009_1.TH_TMDT_DH3_(T11-2009)_PA1-GC_Qui doi 2006" xfId="1482"/>
    <cellStyle name="T_Book1_PHU LUC DU TOAN (gd TK)_TMDT_HTCS_LP1_T03-2009_1.TH_TMDT_DH3_(T11-2009)_PA1-GC_Qui doi TMDT_LP1_(TDinh-02-2010) ve 2006 (CSG III-2009)_Rev2" xfId="1483"/>
    <cellStyle name="T_Book1_PHU LUC DU TOAN (gd TK)_TMDT_HTCS_LP1_T03-2009_1.TH_TMDT_DH3_(T11-2009)_PA1-GC_Qui doi TMDT_LP1_(TDinh-02-2010) ve 2006 (CSG III-2009)_Rev3" xfId="1484"/>
    <cellStyle name="T_Book1_PHU LUC DU TOAN (gd TK)_TMDT_HTCS_LP1_T03-2009_1.TH_TMDT_LP1_(03-7-2009_TB1.03)_quidoi 2006" xfId="1485"/>
    <cellStyle name="T_Book1_PHU LUC DU TOAN (gd TK)_TMDT_HTCS_LP1_T03-2009_1.TH_TMDT_LP1_(06-2010)_DP2.0%_Rev311-06-2010" xfId="1486"/>
    <cellStyle name="T_Book1_PHU LUC DU TOAN (gd TK)_TMDT_HTCS_LP1_T03-2009_1.TH_TMDT_LP1_(06-2010)_DP2.5%_tg18544_15-6-2010" xfId="1487"/>
    <cellStyle name="T_Book1_PHU LUC DU TOAN (gd TK)_TMDT_HTCS_LP1_T03-2009_1.TH_TMDT_LP1_(06-2010)_DP2.5%_tg18544_17-6-2010_xac dinh USD" xfId="1488"/>
    <cellStyle name="T_Book1_PHU LUC DU TOAN (gd TK)_TMDT_HTCS_LP1_T03-2009_1.TH_TMDT_LP1_(HCTD-02-2010)_sauTD" xfId="1489"/>
    <cellStyle name="T_Book1_PHU LUC DU TOAN (gd TK)_TMDT_HTCS_LP1_T03-2009_1.TH_TMDT_LP1_(HCTD-02-2010_QD957)" xfId="1490"/>
    <cellStyle name="T_Book1_PHU LUC DU TOAN (gd TK)_TMDT_HTCS_LP1_T03-2009_1.TMDT_DH3_2x600_(10-05-2010)" xfId="1491"/>
    <cellStyle name="T_Book1_PHU LUC DU TOAN (gd TK)_TMDT_HTCS_LP1_T03-2009_1.TMDT_DH3_2x600_(25-05-2010)_DP2.0%" xfId="1492"/>
    <cellStyle name="T_Book1_PHU LUC DU TOAN (gd TK)_TMDT_HTCS_LP1_T03-2009_1.TMDT_DH3_2x600+HTKT (10-05-2010)_TBChinaSUPER_Final_In" xfId="1493"/>
    <cellStyle name="T_Book1_PHU LUC DU TOAN (gd TK)_TMDT_HTCS_LP1_T03-2009_1.TMDT_DH3_2x600+HTKT (12-04-2010)_TBChinaSUPER_Final_In" xfId="1494"/>
    <cellStyle name="T_Book1_PHU LUC DU TOAN (gd TK)_TMDT_HTCS_LP1_T03-2009_1.TMDT_SH1_06-7-10_updateTB_PA2" xfId="1495"/>
    <cellStyle name="T_Book1_PHU LUC DU TOAN (gd TK)_TMDT_HTCS_LP1_T03-2009_1.TMDT_SH1_07-10-2010_PA2" xfId="1496"/>
    <cellStyle name="T_Book1_PHU LUC DU TOAN (gd TK)_TMDT_HTCS_LP1_T03-2009_Book1" xfId="1497"/>
    <cellStyle name="T_Book1_PHU LUC DU TOAN (gd TK)_TMDT_HTCS_LP1_T03-2009_PTKTTC-Tmax6500-SongHau1-LaiVay-23062010" xfId="1498"/>
    <cellStyle name="T_Book1_PHU LUC DU TOAN (gd TK)_TMDT_HTCS_LP1_T03-2009_Qui doi 2006" xfId="1499"/>
    <cellStyle name="T_Book1_PHU LUC DU TOAN (gd TK)_TMDT_HTCS_LP1_T03-2009_Qui doi TMDT_LP1_(TDinh-02-2010) ve 2006 (CSG III-2009)_Rev2" xfId="1500"/>
    <cellStyle name="T_Book1_PHU LUC DU TOAN (gd TK)_TMDT_HTCS_LP1_T03-2009_Qui doi TMDT_LP1_(TDinh-02-2010) ve 2006 (CSG III-2009)_Rev3" xfId="1501"/>
    <cellStyle name="T_Book1_PHU LUC DU TOAN (gd TK)_TMDT_HTCS_LP1_T03-2009_Qui doi TMDT_LP1_7-2009 ve 2006 (8-5-10)" xfId="1502"/>
    <cellStyle name="T_Book1_PHU LUC DU TOAN (gd TK)_TMDT_HTCS_LP1_T03-2009_TMDT_SH1" xfId="1503"/>
    <cellStyle name="T_Book1_PHU LUC DU TOAN (gd TK)_TMDT_OM4_THOP (T4-2009_ND99)" xfId="1504"/>
    <cellStyle name="T_Book1_PHU LUC DU TOAN (gd TK)_TMDT_OM4_THOP (T5-2009_ND99)_gui A.Tuan chay IDC_Rev2" xfId="1505"/>
    <cellStyle name="T_Book1_PHU LUC DU TOAN (gd TK)_TMDT_SH1" xfId="1506"/>
    <cellStyle name="T_Book1_PTKTTC-Tmax6500-SongHau1-LaiVay-23062010" xfId="1507"/>
    <cellStyle name="T_Book1_Qui doi 2006" xfId="1508"/>
    <cellStyle name="T_Book1_Qui doi TMDT ve nam 2006" xfId="1509"/>
    <cellStyle name="T_Book1_Qui doi TMDT_LP1_(TDinh-02-2010) ve 2006 (CSG III-2009)_Rev2" xfId="1510"/>
    <cellStyle name="T_Book1_Qui doi TMDT_LP1_(TDinh-02-2010) ve 2006 (CSG III-2009)_Rev3" xfId="1511"/>
    <cellStyle name="T_Book1_Qui doi TMDT_LP1_7-2009 ve 2006 (8-5-10)" xfId="1512"/>
    <cellStyle name="T_Book1_TDT KhThai  10097 TTr 120907 lan3 nop A" xfId="1513"/>
    <cellStyle name="T_Book1_TDT KhThai  10097 TTr 120907 lan3 nop A_Book1" xfId="1514"/>
    <cellStyle name="T_Book1_TDT_OM4_THOP (T4-2009_ND99)" xfId="1515"/>
    <cellStyle name="T_Book1_TDT_OM4_THOP (T5-2009_ND99) 9h 21-05-2009" xfId="1516"/>
    <cellStyle name="T_Book1_Thiet bi" xfId="1517"/>
    <cellStyle name="T_Book1_TMDT_HTCS_LP1_T03-2009" xfId="1518"/>
    <cellStyle name="T_Book1_TMDT_HTCS_LP1_T03-2009_1.GD1_2x600+HTKT_TMDT_DH3_(T04-2010)_QDoi_EVN_Than NK" xfId="1519"/>
    <cellStyle name="T_Book1_TMDT_HTCS_LP1_T03-2009_1.TH_TMDT_DH3_(T02-2010)_PA1-GC_B" xfId="1520"/>
    <cellStyle name="T_Book1_TMDT_HTCS_LP1_T03-2009_1.TH_TMDT_DH3_(T02-2010)_PA2-BT_B" xfId="1521"/>
    <cellStyle name="T_Book1_TMDT_HTCS_LP1_T03-2009_1.TH_TMDT_DH3_(T03-2010)_PA1-GC_2x660+HTKT" xfId="1522"/>
    <cellStyle name="T_Book1_TMDT_HTCS_LP1_T03-2009_1.TH_TMDT_DH3_(T11-2009)_PA1-GC" xfId="1523"/>
    <cellStyle name="T_Book1_TMDT_HTCS_LP1_T03-2009_1.TH_TMDT_DH3_(T11-2009)_PA1-GC_1.TH_TMDT_LP1_(06-2010)_DP2.0%_Rev311-06-2010" xfId="1524"/>
    <cellStyle name="T_Book1_TMDT_HTCS_LP1_T03-2009_1.TH_TMDT_DH3_(T11-2009)_PA1-GC_1.TH_TMDT_LP1_(06-2010)_DP2.5%_tg18544_15-6-2010" xfId="1525"/>
    <cellStyle name="T_Book1_TMDT_HTCS_LP1_T03-2009_1.TH_TMDT_DH3_(T11-2009)_PA1-GC_1.TH_TMDT_LP1_(06-2010)_DP2.5%_tg18544_17-6-2010_xac dinh USD" xfId="1526"/>
    <cellStyle name="T_Book1_TMDT_HTCS_LP1_T03-2009_1.TH_TMDT_DH3_(T11-2009)_PA1-GC_1.TH_TMDT_LP1_(HCTD-02-2010)_sauTD" xfId="1527"/>
    <cellStyle name="T_Book1_TMDT_HTCS_LP1_T03-2009_1.TH_TMDT_DH3_(T11-2009)_PA1-GC_1.TH_TMDT_LP1_(HCTD-02-2010_QD957)" xfId="1528"/>
    <cellStyle name="T_Book1_TMDT_HTCS_LP1_T03-2009_1.TH_TMDT_DH3_(T11-2009)_PA1-GC_Book1" xfId="1529"/>
    <cellStyle name="T_Book1_TMDT_HTCS_LP1_T03-2009_1.TH_TMDT_DH3_(T11-2009)_PA1-GC_Qui doi 2006" xfId="1530"/>
    <cellStyle name="T_Book1_TMDT_HTCS_LP1_T03-2009_1.TH_TMDT_DH3_(T11-2009)_PA1-GC_Qui doi TMDT_LP1_(TDinh-02-2010) ve 2006 (CSG III-2009)_Rev2" xfId="1531"/>
    <cellStyle name="T_Book1_TMDT_HTCS_LP1_T03-2009_1.TH_TMDT_DH3_(T11-2009)_PA1-GC_Qui doi TMDT_LP1_(TDinh-02-2010) ve 2006 (CSG III-2009)_Rev3" xfId="1532"/>
    <cellStyle name="T_Book1_TMDT_HTCS_LP1_T03-2009_1.TH_TMDT_LP1_(03-7-2009_TB1.03)_quidoi 2006" xfId="1533"/>
    <cellStyle name="T_Book1_TMDT_HTCS_LP1_T03-2009_1.TH_TMDT_LP1_(06-2010)_DP2.0%_Rev311-06-2010" xfId="1534"/>
    <cellStyle name="T_Book1_TMDT_HTCS_LP1_T03-2009_1.TH_TMDT_LP1_(06-2010)_DP2.5%_tg18544_15-6-2010" xfId="1535"/>
    <cellStyle name="T_Book1_TMDT_HTCS_LP1_T03-2009_1.TH_TMDT_LP1_(06-2010)_DP2.5%_tg18544_17-6-2010_xac dinh USD" xfId="1536"/>
    <cellStyle name="T_Book1_TMDT_HTCS_LP1_T03-2009_1.TH_TMDT_LP1_(HCTD-02-2010)_sauTD" xfId="1537"/>
    <cellStyle name="T_Book1_TMDT_HTCS_LP1_T03-2009_1.TH_TMDT_LP1_(HCTD-02-2010_QD957)" xfId="1538"/>
    <cellStyle name="T_Book1_TMDT_HTCS_LP1_T03-2009_1.TMDT_DH3_2x600_(10-05-2010)" xfId="1539"/>
    <cellStyle name="T_Book1_TMDT_HTCS_LP1_T03-2009_1.TMDT_DH3_2x600_(25-05-2010)_DP2.0%" xfId="1540"/>
    <cellStyle name="T_Book1_TMDT_HTCS_LP1_T03-2009_1.TMDT_DH3_2x600+HTKT (10-05-2010)_TBChinaSUPER_Final_In" xfId="1541"/>
    <cellStyle name="T_Book1_TMDT_HTCS_LP1_T03-2009_1.TMDT_DH3_2x600+HTKT (12-04-2010)_TBChinaSUPER_Final_In" xfId="1542"/>
    <cellStyle name="T_Book1_TMDT_HTCS_LP1_T03-2009_1.TMDT_SH1_06-7-10_updateTB_PA2" xfId="1543"/>
    <cellStyle name="T_Book1_TMDT_HTCS_LP1_T03-2009_1.TMDT_SH1_07-10-2010_PA2" xfId="1544"/>
    <cellStyle name="T_Book1_TMDT_HTCS_LP1_T03-2009_Book1" xfId="1545"/>
    <cellStyle name="T_Book1_TMDT_HTCS_LP1_T03-2009_PTKTTC-Tmax6500-SongHau1-LaiVay-23062010" xfId="1546"/>
    <cellStyle name="T_Book1_TMDT_HTCS_LP1_T03-2009_Qui doi 2006" xfId="1547"/>
    <cellStyle name="T_Book1_TMDT_HTCS_LP1_T03-2009_Qui doi TMDT_LP1_(TDinh-02-2010) ve 2006 (CSG III-2009)_Rev2" xfId="1548"/>
    <cellStyle name="T_Book1_TMDT_HTCS_LP1_T03-2009_Qui doi TMDT_LP1_(TDinh-02-2010) ve 2006 (CSG III-2009)_Rev3" xfId="1549"/>
    <cellStyle name="T_Book1_TMDT_HTCS_LP1_T03-2009_Qui doi TMDT_LP1_7-2009 ve 2006 (8-5-10)" xfId="1550"/>
    <cellStyle name="T_Book1_TMDT_HTCS_LP1_T03-2009_TMDT_SH1" xfId="1551"/>
    <cellStyle name="T_Book1_TMDT_OM4_THOP (T4-2009_ND99)" xfId="1552"/>
    <cellStyle name="T_Book1_TMDT_OM4_THOP (T5-2009_ND99)_gui A.Tuan chay IDC_Rev2" xfId="1553"/>
    <cellStyle name="T_Book1_TMDT_SH1" xfId="1554"/>
    <cellStyle name="T_Book2" xfId="1555"/>
    <cellStyle name="T_BVTC-KCTHEP-PMY21MR(04-11-05)" xfId="1556"/>
    <cellStyle name="T_BVTC-KCTHEP-PMY21MR(04-11-05)_Du toan cac hang muc_02-7-10" xfId="1557"/>
    <cellStyle name="T_BVTC-KCTHEP-PMY21MR(04-11-05)_TMDT_HTCS_LP1_T03-2009" xfId="1558"/>
    <cellStyle name="T_BVTC-KCTHEP-PMY21MR(04-11-05)_TMDT_HTCS_LP1_T03-2009_1.GD1_2x600+HTKT_TMDT_DH3_(T04-2010)_QDoi_EVN_Than NK" xfId="1559"/>
    <cellStyle name="T_BVTC-KCTHEP-PMY21MR(04-11-05)_TMDT_HTCS_LP1_T03-2009_1.TH_TMDT_DH3_(T02-2010)_PA1-GC_B" xfId="1560"/>
    <cellStyle name="T_BVTC-KCTHEP-PMY21MR(04-11-05)_TMDT_HTCS_LP1_T03-2009_1.TH_TMDT_DH3_(T02-2010)_PA2-BT_B" xfId="1561"/>
    <cellStyle name="T_BVTC-KCTHEP-PMY21MR(04-11-05)_TMDT_HTCS_LP1_T03-2009_1.TH_TMDT_DH3_(T03-2010)_PA1-GC_2x660+HTKT" xfId="1562"/>
    <cellStyle name="T_BVTC-KCTHEP-PMY21MR(04-11-05)_TMDT_HTCS_LP1_T03-2009_1.TH_TMDT_DH3_(T11-2009)_PA1-GC" xfId="1563"/>
    <cellStyle name="T_BVTC-KCTHEP-PMY21MR(04-11-05)_TMDT_HTCS_LP1_T03-2009_1.TH_TMDT_DH3_(T11-2009)_PA1-GC_1.TH_TMDT_LP1_(06-2010)_DP2.0%_Rev311-06-2010" xfId="1564"/>
    <cellStyle name="T_BVTC-KCTHEP-PMY21MR(04-11-05)_TMDT_HTCS_LP1_T03-2009_1.TH_TMDT_DH3_(T11-2009)_PA1-GC_1.TH_TMDT_LP1_(06-2010)_DP2.5%_tg18544_15-6-2010" xfId="1565"/>
    <cellStyle name="T_BVTC-KCTHEP-PMY21MR(04-11-05)_TMDT_HTCS_LP1_T03-2009_1.TH_TMDT_DH3_(T11-2009)_PA1-GC_1.TH_TMDT_LP1_(06-2010)_DP2.5%_tg18544_17-6-2010_xac dinh USD" xfId="1566"/>
    <cellStyle name="T_BVTC-KCTHEP-PMY21MR(04-11-05)_TMDT_HTCS_LP1_T03-2009_1.TH_TMDT_DH3_(T11-2009)_PA1-GC_1.TH_TMDT_LP1_(HCTD-02-2010)_sauTD" xfId="1567"/>
    <cellStyle name="T_BVTC-KCTHEP-PMY21MR(04-11-05)_TMDT_HTCS_LP1_T03-2009_1.TH_TMDT_DH3_(T11-2009)_PA1-GC_1.TH_TMDT_LP1_(HCTD-02-2010_QD957)" xfId="1568"/>
    <cellStyle name="T_BVTC-KCTHEP-PMY21MR(04-11-05)_TMDT_HTCS_LP1_T03-2009_1.TH_TMDT_DH3_(T11-2009)_PA1-GC_Book1" xfId="1569"/>
    <cellStyle name="T_BVTC-KCTHEP-PMY21MR(04-11-05)_TMDT_HTCS_LP1_T03-2009_1.TH_TMDT_DH3_(T11-2009)_PA1-GC_Qui doi 2006" xfId="1570"/>
    <cellStyle name="T_BVTC-KCTHEP-PMY21MR(04-11-05)_TMDT_HTCS_LP1_T03-2009_1.TH_TMDT_DH3_(T11-2009)_PA1-GC_Qui doi TMDT_LP1_(TDinh-02-2010) ve 2006 (CSG III-2009)_Rev2" xfId="1571"/>
    <cellStyle name="T_BVTC-KCTHEP-PMY21MR(04-11-05)_TMDT_HTCS_LP1_T03-2009_1.TH_TMDT_DH3_(T11-2009)_PA1-GC_Qui doi TMDT_LP1_(TDinh-02-2010) ve 2006 (CSG III-2009)_Rev3" xfId="1572"/>
    <cellStyle name="T_BVTC-KCTHEP-PMY21MR(04-11-05)_TMDT_HTCS_LP1_T03-2009_1.TH_TMDT_LP1_(03-7-2009_TB1.03)_quidoi 2006" xfId="1573"/>
    <cellStyle name="T_BVTC-KCTHEP-PMY21MR(04-11-05)_TMDT_HTCS_LP1_T03-2009_1.TH_TMDT_LP1_(06-2010)_DP2.0%_Rev311-06-2010" xfId="1574"/>
    <cellStyle name="T_BVTC-KCTHEP-PMY21MR(04-11-05)_TMDT_HTCS_LP1_T03-2009_1.TH_TMDT_LP1_(06-2010)_DP2.5%_tg18544_15-6-2010" xfId="1575"/>
    <cellStyle name="T_BVTC-KCTHEP-PMY21MR(04-11-05)_TMDT_HTCS_LP1_T03-2009_1.TH_TMDT_LP1_(06-2010)_DP2.5%_tg18544_17-6-2010_xac dinh USD" xfId="1576"/>
    <cellStyle name="T_BVTC-KCTHEP-PMY21MR(04-11-05)_TMDT_HTCS_LP1_T03-2009_1.TH_TMDT_LP1_(HCTD-02-2010)_sauTD" xfId="1577"/>
    <cellStyle name="T_BVTC-KCTHEP-PMY21MR(04-11-05)_TMDT_HTCS_LP1_T03-2009_1.TH_TMDT_LP1_(HCTD-02-2010_QD957)" xfId="1578"/>
    <cellStyle name="T_BVTC-KCTHEP-PMY21MR(04-11-05)_TMDT_HTCS_LP1_T03-2009_1.TMDT_DH3_2x600_(10-05-2010)" xfId="1579"/>
    <cellStyle name="T_BVTC-KCTHEP-PMY21MR(04-11-05)_TMDT_HTCS_LP1_T03-2009_1.TMDT_DH3_2x600_(25-05-2010)_DP2.0%" xfId="1580"/>
    <cellStyle name="T_BVTC-KCTHEP-PMY21MR(04-11-05)_TMDT_HTCS_LP1_T03-2009_1.TMDT_DH3_2x600+HTKT (10-05-2010)_TBChinaSUPER_Final_In" xfId="1581"/>
    <cellStyle name="T_BVTC-KCTHEP-PMY21MR(04-11-05)_TMDT_HTCS_LP1_T03-2009_1.TMDT_DH3_2x600+HTKT (12-04-2010)_TBChinaSUPER_Final_In" xfId="1582"/>
    <cellStyle name="T_BVTC-KCTHEP-PMY21MR(04-11-05)_TMDT_HTCS_LP1_T03-2009_1.TMDT_SH1_06-7-10_updateTB_PA2" xfId="1583"/>
    <cellStyle name="T_BVTC-KCTHEP-PMY21MR(04-11-05)_TMDT_HTCS_LP1_T03-2009_1.TMDT_SH1_07-10-2010_PA2" xfId="1584"/>
    <cellStyle name="T_BVTC-KCTHEP-PMY21MR(04-11-05)_TMDT_HTCS_LP1_T03-2009_Book1" xfId="1585"/>
    <cellStyle name="T_BVTC-KCTHEP-PMY21MR(04-11-05)_TMDT_HTCS_LP1_T03-2009_PTKTTC-Tmax6500-SongHau1-LaiVay-23062010" xfId="1586"/>
    <cellStyle name="T_BVTC-KCTHEP-PMY21MR(04-11-05)_TMDT_HTCS_LP1_T03-2009_Qui doi 2006" xfId="1587"/>
    <cellStyle name="T_BVTC-KCTHEP-PMY21MR(04-11-05)_TMDT_HTCS_LP1_T03-2009_Qui doi TMDT_LP1_(TDinh-02-2010) ve 2006 (CSG III-2009)_Rev2" xfId="1588"/>
    <cellStyle name="T_BVTC-KCTHEP-PMY21MR(04-11-05)_TMDT_HTCS_LP1_T03-2009_Qui doi TMDT_LP1_(TDinh-02-2010) ve 2006 (CSG III-2009)_Rev3" xfId="1589"/>
    <cellStyle name="T_BVTC-KCTHEP-PMY21MR(04-11-05)_TMDT_HTCS_LP1_T03-2009_Qui doi TMDT_LP1_7-2009 ve 2006 (8-5-10)" xfId="1590"/>
    <cellStyle name="T_BVTC-KCTHEP-PMY21MR(04-11-05)_TMDT_HTCS_LP1_T03-2009_TMDT_SH1" xfId="1591"/>
    <cellStyle name="T_CAP NGUON TRAM VT GAO GIONG" xfId="1592"/>
    <cellStyle name="T_chi phi khao sat-lap BCKTKT-Duc Hoa" xfId="1593"/>
    <cellStyle name="T_chi phi khao sat-lap BCKTKT-Duc Hoa_1.TMDT_SH1_06-7-10_updateTB_PA2" xfId="1594"/>
    <cellStyle name="T_chi phi khao sat-lap BCKTKT-Duc Hoa_1.TMDT_SH1_07-10-2010_PA2" xfId="1595"/>
    <cellStyle name="T_chi phi khao sat-lap BCKTKT-Duc Hoa_Book1" xfId="1596"/>
    <cellStyle name="T_chi phi khao sat-lap BCKTKT-Duc Hoa_PTKTTC-Tmax6500-SongHau1-LaiVay-23062010" xfId="1597"/>
    <cellStyle name="T_chi phi khao sat-lap BCKTKT-Duc Hoa_TMDT_SH1" xfId="1598"/>
    <cellStyle name="T_Chieu sang giao thong nong thon dc" xfId="1599"/>
    <cellStyle name="T_CPK" xfId="1600"/>
    <cellStyle name="T_CTDGCV_HO" xfId="1601"/>
    <cellStyle name="T_Culyvc2" xfId="1602"/>
    <cellStyle name="T_DON GIA_NM_03_10_L650" xfId="1603"/>
    <cellStyle name="T_DT ha the cum dan cu Huynh Thi Thuy Tien" xfId="1604"/>
    <cellStyle name="T_DT ha the cum dan cu Huynh Thi Thuy Tien_1.GD1_2x600+HTKT_TMDT_DH3_(T04-2010)_QDoi_EVN_Than NK" xfId="1605"/>
    <cellStyle name="T_DT ha the cum dan cu Huynh Thi Thuy Tien_1.TH_TMDT_DH3_(T02-2010)_PA1-GC_B" xfId="1606"/>
    <cellStyle name="T_DT ha the cum dan cu Huynh Thi Thuy Tien_1.TH_TMDT_DH3_(T02-2010)_PA2-BT_B" xfId="1607"/>
    <cellStyle name="T_DT ha the cum dan cu Huynh Thi Thuy Tien_1.TH_TMDT_DH3_(T03-2010)_PA1-GC_2x660+HTKT" xfId="1608"/>
    <cellStyle name="T_DT ha the cum dan cu Huynh Thi Thuy Tien_1.TH_TMDT_DH3_(T11-2009)_PA1-GC" xfId="1609"/>
    <cellStyle name="T_DT ha the cum dan cu Huynh Thi Thuy Tien_1.TH_TMDT_DH3_(T11-2009)_PA1-GC_1.TH_TMDT_LP1_(06-2010)_DP2.0%_Rev311-06-2010" xfId="1610"/>
    <cellStyle name="T_DT ha the cum dan cu Huynh Thi Thuy Tien_1.TH_TMDT_DH3_(T11-2009)_PA1-GC_1.TH_TMDT_LP1_(06-2010)_DP2.5%_tg18544_15-6-2010" xfId="1611"/>
    <cellStyle name="T_DT ha the cum dan cu Huynh Thi Thuy Tien_1.TH_TMDT_DH3_(T11-2009)_PA1-GC_1.TH_TMDT_LP1_(06-2010)_DP2.5%_tg18544_17-6-2010_xac dinh USD" xfId="1612"/>
    <cellStyle name="T_DT ha the cum dan cu Huynh Thi Thuy Tien_1.TH_TMDT_DH3_(T11-2009)_PA1-GC_1.TH_TMDT_LP1_(HCTD-02-2010)_sauTD" xfId="1613"/>
    <cellStyle name="T_DT ha the cum dan cu Huynh Thi Thuy Tien_1.TH_TMDT_DH3_(T11-2009)_PA1-GC_1.TH_TMDT_LP1_(HCTD-02-2010_QD957)" xfId="1614"/>
    <cellStyle name="T_DT ha the cum dan cu Huynh Thi Thuy Tien_1.TH_TMDT_DH3_(T11-2009)_PA1-GC_Book1" xfId="1615"/>
    <cellStyle name="T_DT ha the cum dan cu Huynh Thi Thuy Tien_1.TH_TMDT_DH3_(T11-2009)_PA1-GC_Qui doi 2006" xfId="1616"/>
    <cellStyle name="T_DT ha the cum dan cu Huynh Thi Thuy Tien_1.TH_TMDT_DH3_(T11-2009)_PA1-GC_Qui doi TMDT_LP1_(TDinh-02-2010) ve 2006 (CSG III-2009)_Rev2" xfId="1617"/>
    <cellStyle name="T_DT ha the cum dan cu Huynh Thi Thuy Tien_1.TH_TMDT_DH3_(T11-2009)_PA1-GC_Qui doi TMDT_LP1_(TDinh-02-2010) ve 2006 (CSG III-2009)_Rev3" xfId="1618"/>
    <cellStyle name="T_DT ha the cum dan cu Huynh Thi Thuy Tien_1.TH_TMDT_LP1_(03-7-2009_TB1.03)_quidoi 2006" xfId="1619"/>
    <cellStyle name="T_DT ha the cum dan cu Huynh Thi Thuy Tien_1.TH_TMDT_LP1_(06-2010)_DP2.0%_Rev311-06-2010" xfId="1620"/>
    <cellStyle name="T_DT ha the cum dan cu Huynh Thi Thuy Tien_1.TH_TMDT_LP1_(06-2010)_DP2.5%_tg18544_15-6-2010" xfId="1621"/>
    <cellStyle name="T_DT ha the cum dan cu Huynh Thi Thuy Tien_1.TH_TMDT_LP1_(06-2010)_DP2.5%_tg18544_17-6-2010_xac dinh USD" xfId="1622"/>
    <cellStyle name="T_DT ha the cum dan cu Huynh Thi Thuy Tien_1.TH_TMDT_LP1_(HCTD-02-2010)_sauTD" xfId="1623"/>
    <cellStyle name="T_DT ha the cum dan cu Huynh Thi Thuy Tien_1.TH_TMDT_LP1_(HCTD-02-2010_QD957)" xfId="1624"/>
    <cellStyle name="T_DT ha the cum dan cu Huynh Thi Thuy Tien_1.TMDT_DH3_2x600_(10-05-2010)" xfId="1625"/>
    <cellStyle name="T_DT ha the cum dan cu Huynh Thi Thuy Tien_1.TMDT_DH3_2x600_(25-05-2010)_DP2.0%" xfId="1626"/>
    <cellStyle name="T_DT ha the cum dan cu Huynh Thi Thuy Tien_1.TMDT_DH3_2x600+HTKT (10-05-2010)_TBChinaSUPER_Final_In" xfId="1627"/>
    <cellStyle name="T_DT ha the cum dan cu Huynh Thi Thuy Tien_1.TMDT_DH3_2x600+HTKT (12-04-2010)_TBChinaSUPER_Final_In" xfId="1628"/>
    <cellStyle name="T_DT ha the cum dan cu Huynh Thi Thuy Tien_1.TMDT_SH1_06-7-10_updateTB_PA2" xfId="1629"/>
    <cellStyle name="T_DT ha the cum dan cu Huynh Thi Thuy Tien_1.TMDT_SH1_07-10-2010_PA2" xfId="1630"/>
    <cellStyle name="T_DT ha the cum dan cu Huynh Thi Thuy Tien_Book1" xfId="1631"/>
    <cellStyle name="T_DT ha the cum dan cu Huynh Thi Thuy Tien_PTKTTC-Tmax6500-SongHau1-LaiVay-23062010" xfId="1632"/>
    <cellStyle name="T_DT ha the cum dan cu Huynh Thi Thuy Tien_Qui doi 2006" xfId="1633"/>
    <cellStyle name="T_DT ha the cum dan cu Huynh Thi Thuy Tien_Qui doi TMDT_LP1_(TDinh-02-2010) ve 2006 (CSG III-2009)_Rev2" xfId="1634"/>
    <cellStyle name="T_DT ha the cum dan cu Huynh Thi Thuy Tien_Qui doi TMDT_LP1_(TDinh-02-2010) ve 2006 (CSG III-2009)_Rev3" xfId="1635"/>
    <cellStyle name="T_DT ha the cum dan cu Huynh Thi Thuy Tien_Qui doi TMDT_LP1_7-2009 ve 2006 (8-5-10)" xfId="1636"/>
    <cellStyle name="T_DT ha the cum dan cu Huynh Thi Thuy Tien_TMDT_SH1" xfId="1637"/>
    <cellStyle name="T_DT NRTT va TBA 3P-320KVA khu dan cu phuong 3" xfId="1638"/>
    <cellStyle name="T_DT NRTT va TBA 3P-320KVA khu dan cu phuong 3_1.GD1_2x600+HTKT_TMDT_DH3_(T04-2010)_QDoi_EVN_Than NK" xfId="1639"/>
    <cellStyle name="T_DT NRTT va TBA 3P-320KVA khu dan cu phuong 3_1.TH_TMDT_DH3_(T02-2010)_PA1-GC_B" xfId="1640"/>
    <cellStyle name="T_DT NRTT va TBA 3P-320KVA khu dan cu phuong 3_1.TH_TMDT_DH3_(T02-2010)_PA2-BT_B" xfId="1641"/>
    <cellStyle name="T_DT NRTT va TBA 3P-320KVA khu dan cu phuong 3_1.TH_TMDT_DH3_(T03-2010)_PA1-GC_2x660+HTKT" xfId="1642"/>
    <cellStyle name="T_DT NRTT va TBA 3P-320KVA khu dan cu phuong 3_1.TH_TMDT_DH3_(T11-2009)_PA1-GC" xfId="1643"/>
    <cellStyle name="T_DT NRTT va TBA 3P-320KVA khu dan cu phuong 3_1.TH_TMDT_DH3_(T11-2009)_PA1-GC_1.TH_TMDT_LP1_(06-2010)_DP2.0%_Rev311-06-2010" xfId="1644"/>
    <cellStyle name="T_DT NRTT va TBA 3P-320KVA khu dan cu phuong 3_1.TH_TMDT_DH3_(T11-2009)_PA1-GC_1.TH_TMDT_LP1_(06-2010)_DP2.5%_tg18544_15-6-2010" xfId="1645"/>
    <cellStyle name="T_DT NRTT va TBA 3P-320KVA khu dan cu phuong 3_1.TH_TMDT_DH3_(T11-2009)_PA1-GC_1.TH_TMDT_LP1_(06-2010)_DP2.5%_tg18544_17-6-2010_xac dinh USD" xfId="1646"/>
    <cellStyle name="T_DT NRTT va TBA 3P-320KVA khu dan cu phuong 3_1.TH_TMDT_DH3_(T11-2009)_PA1-GC_1.TH_TMDT_LP1_(HCTD-02-2010)_sauTD" xfId="1647"/>
    <cellStyle name="T_DT NRTT va TBA 3P-320KVA khu dan cu phuong 3_1.TH_TMDT_DH3_(T11-2009)_PA1-GC_1.TH_TMDT_LP1_(HCTD-02-2010_QD957)" xfId="1648"/>
    <cellStyle name="T_DT NRTT va TBA 3P-320KVA khu dan cu phuong 3_1.TH_TMDT_DH3_(T11-2009)_PA1-GC_Book1" xfId="1649"/>
    <cellStyle name="T_DT NRTT va TBA 3P-320KVA khu dan cu phuong 3_1.TH_TMDT_DH3_(T11-2009)_PA1-GC_Qui doi 2006" xfId="1650"/>
    <cellStyle name="T_DT NRTT va TBA 3P-320KVA khu dan cu phuong 3_1.TH_TMDT_DH3_(T11-2009)_PA1-GC_Qui doi TMDT_LP1_(TDinh-02-2010) ve 2006 (CSG III-2009)_Rev2" xfId="1651"/>
    <cellStyle name="T_DT NRTT va TBA 3P-320KVA khu dan cu phuong 3_1.TH_TMDT_DH3_(T11-2009)_PA1-GC_Qui doi TMDT_LP1_(TDinh-02-2010) ve 2006 (CSG III-2009)_Rev3" xfId="1652"/>
    <cellStyle name="T_DT NRTT va TBA 3P-320KVA khu dan cu phuong 3_1.TH_TMDT_LP1_(03-7-2009_TB1.03)_quidoi 2006" xfId="1653"/>
    <cellStyle name="T_DT NRTT va TBA 3P-320KVA khu dan cu phuong 3_1.TH_TMDT_LP1_(06-2010)_DP2.0%_Rev311-06-2010" xfId="1654"/>
    <cellStyle name="T_DT NRTT va TBA 3P-320KVA khu dan cu phuong 3_1.TH_TMDT_LP1_(06-2010)_DP2.5%_tg18544_15-6-2010" xfId="1655"/>
    <cellStyle name="T_DT NRTT va TBA 3P-320KVA khu dan cu phuong 3_1.TH_TMDT_LP1_(06-2010)_DP2.5%_tg18544_17-6-2010_xac dinh USD" xfId="1656"/>
    <cellStyle name="T_DT NRTT va TBA 3P-320KVA khu dan cu phuong 3_1.TH_TMDT_LP1_(HCTD-02-2010)_sauTD" xfId="1657"/>
    <cellStyle name="T_DT NRTT va TBA 3P-320KVA khu dan cu phuong 3_1.TH_TMDT_LP1_(HCTD-02-2010_QD957)" xfId="1658"/>
    <cellStyle name="T_DT NRTT va TBA 3P-320KVA khu dan cu phuong 3_1.TMDT_DH3_2x600_(10-05-2010)" xfId="1659"/>
    <cellStyle name="T_DT NRTT va TBA 3P-320KVA khu dan cu phuong 3_1.TMDT_DH3_2x600_(25-05-2010)_DP2.0%" xfId="1660"/>
    <cellStyle name="T_DT NRTT va TBA 3P-320KVA khu dan cu phuong 3_1.TMDT_DH3_2x600+HTKT (10-05-2010)_TBChinaSUPER_Final_In" xfId="1661"/>
    <cellStyle name="T_DT NRTT va TBA 3P-320KVA khu dan cu phuong 3_1.TMDT_DH3_2x600+HTKT (12-04-2010)_TBChinaSUPER_Final_In" xfId="1662"/>
    <cellStyle name="T_DT NRTT va TBA 3P-320KVA khu dan cu phuong 3_1.TMDT_SH1_06-7-10_updateTB_PA2" xfId="1663"/>
    <cellStyle name="T_DT NRTT va TBA 3P-320KVA khu dan cu phuong 3_1.TMDT_SH1_07-10-2010_PA2" xfId="1664"/>
    <cellStyle name="T_DT NRTT va TBA 3P-320KVA khu dan cu phuong 3_Book1" xfId="1665"/>
    <cellStyle name="T_DT NRTT va TBA 3P-320KVA khu dan cu phuong 3_PTKTTC-Tmax6500-SongHau1-LaiVay-23062010" xfId="1666"/>
    <cellStyle name="T_DT NRTT va TBA 3P-320KVA khu dan cu phuong 3_Qui doi 2006" xfId="1667"/>
    <cellStyle name="T_DT NRTT va TBA 3P-320KVA khu dan cu phuong 3_Qui doi TMDT_LP1_(TDinh-02-2010) ve 2006 (CSG III-2009)_Rev2" xfId="1668"/>
    <cellStyle name="T_DT NRTT va TBA 3P-320KVA khu dan cu phuong 3_Qui doi TMDT_LP1_(TDinh-02-2010) ve 2006 (CSG III-2009)_Rev3" xfId="1669"/>
    <cellStyle name="T_DT NRTT va TBA 3P-320KVA khu dan cu phuong 3_Qui doi TMDT_LP1_7-2009 ve 2006 (8-5-10)" xfId="1670"/>
    <cellStyle name="T_DT NRTT va TBA 3P-320KVA khu dan cu phuong 3_TMDT_SH1" xfId="1671"/>
    <cellStyle name="T_DT TBA 3P-320KVA DC" xfId="1672"/>
    <cellStyle name="T_DTHC-Ket cau thep Xay dung - Lilama 45-1" xfId="1673"/>
    <cellStyle name="T_Du toan cac hang muc_02-7-10" xfId="1674"/>
    <cellStyle name="T_Du toan chi phi thiet ke nao vet san lap-REV" xfId="1675"/>
    <cellStyle name="T_Du toan chi phi thiet ke nao vet san lap-REV_1.GD1_2x600+HTKT_TMDT_DH3_(T04-2010)_QDoi_EVN_Than NK" xfId="1676"/>
    <cellStyle name="T_Du toan chi phi thiet ke nao vet san lap-REV_1.TH_TMDT_DH3_(T02-2010)_PA1-GC_B" xfId="1677"/>
    <cellStyle name="T_Du toan chi phi thiet ke nao vet san lap-REV_1.TH_TMDT_DH3_(T02-2010)_PA2-BT_B" xfId="1678"/>
    <cellStyle name="T_Du toan chi phi thiet ke nao vet san lap-REV_1.TH_TMDT_DH3_(T03-2010)_PA1-GC_2x660+HTKT" xfId="1679"/>
    <cellStyle name="T_Du toan chi phi thiet ke nao vet san lap-REV_1.TH_TMDT_DH3_(T11-2009)_PA1-GC" xfId="1680"/>
    <cellStyle name="T_Du toan chi phi thiet ke nao vet san lap-REV_1.TH_TMDT_DH3_(T11-2009)_PA1-GC_1.TH_TMDT_LP1_(06-2010)_DP2.0%_Rev311-06-2010" xfId="1681"/>
    <cellStyle name="T_Du toan chi phi thiet ke nao vet san lap-REV_1.TH_TMDT_DH3_(T11-2009)_PA1-GC_1.TH_TMDT_LP1_(06-2010)_DP2.5%_tg18544_15-6-2010" xfId="1682"/>
    <cellStyle name="T_Du toan chi phi thiet ke nao vet san lap-REV_1.TH_TMDT_DH3_(T11-2009)_PA1-GC_1.TH_TMDT_LP1_(06-2010)_DP2.5%_tg18544_17-6-2010_xac dinh USD" xfId="1683"/>
    <cellStyle name="T_Du toan chi phi thiet ke nao vet san lap-REV_1.TH_TMDT_DH3_(T11-2009)_PA1-GC_1.TH_TMDT_LP1_(HCTD-02-2010)_sauTD" xfId="1684"/>
    <cellStyle name="T_Du toan chi phi thiet ke nao vet san lap-REV_1.TH_TMDT_DH3_(T11-2009)_PA1-GC_1.TH_TMDT_LP1_(HCTD-02-2010_QD957)" xfId="1685"/>
    <cellStyle name="T_Du toan chi phi thiet ke nao vet san lap-REV_1.TH_TMDT_DH3_(T11-2009)_PA1-GC_Book1" xfId="1686"/>
    <cellStyle name="T_Du toan chi phi thiet ke nao vet san lap-REV_1.TH_TMDT_DH3_(T11-2009)_PA1-GC_Qui doi 2006" xfId="1687"/>
    <cellStyle name="T_Du toan chi phi thiet ke nao vet san lap-REV_1.TH_TMDT_DH3_(T11-2009)_PA1-GC_Qui doi TMDT_LP1_(TDinh-02-2010) ve 2006 (CSG III-2009)_Rev2" xfId="1688"/>
    <cellStyle name="T_Du toan chi phi thiet ke nao vet san lap-REV_1.TH_TMDT_DH3_(T11-2009)_PA1-GC_Qui doi TMDT_LP1_(TDinh-02-2010) ve 2006 (CSG III-2009)_Rev3" xfId="1689"/>
    <cellStyle name="T_Du toan chi phi thiet ke nao vet san lap-REV_1.TH_TMDT_LP1_(03-7-2009_TB1.03)_quidoi 2006" xfId="1690"/>
    <cellStyle name="T_Du toan chi phi thiet ke nao vet san lap-REV_1.TH_TMDT_LP1_(06-2010)_DP2.0%_Rev311-06-2010" xfId="1691"/>
    <cellStyle name="T_Du toan chi phi thiet ke nao vet san lap-REV_1.TH_TMDT_LP1_(06-2010)_DP2.5%_tg18544_15-6-2010" xfId="1692"/>
    <cellStyle name="T_Du toan chi phi thiet ke nao vet san lap-REV_1.TH_TMDT_LP1_(06-2010)_DP2.5%_tg18544_17-6-2010_xac dinh USD" xfId="1693"/>
    <cellStyle name="T_Du toan chi phi thiet ke nao vet san lap-REV_1.TH_TMDT_LP1_(HCTD-02-2010)_sauTD" xfId="1694"/>
    <cellStyle name="T_Du toan chi phi thiet ke nao vet san lap-REV_1.TH_TMDT_LP1_(HCTD-02-2010_QD957)" xfId="1695"/>
    <cellStyle name="T_Du toan chi phi thiet ke nao vet san lap-REV_1.TMDT_DH3_2x600_(10-05-2010)" xfId="1696"/>
    <cellStyle name="T_Du toan chi phi thiet ke nao vet san lap-REV_1.TMDT_DH3_2x600_(25-05-2010)_DP2.0%" xfId="1697"/>
    <cellStyle name="T_Du toan chi phi thiet ke nao vet san lap-REV_1.TMDT_DH3_2x600+HTKT (10-05-2010)_TBChinaSUPER_Final_In" xfId="1698"/>
    <cellStyle name="T_Du toan chi phi thiet ke nao vet san lap-REV_1.TMDT_DH3_2x600+HTKT (12-04-2010)_TBChinaSUPER_Final_In" xfId="1699"/>
    <cellStyle name="T_Du toan chi phi thiet ke nao vet san lap-REV_1.TMDT_SH1_06-7-10_updateTB_PA2" xfId="1700"/>
    <cellStyle name="T_Du toan chi phi thiet ke nao vet san lap-REV_1.TMDT_SH1_07-10-2010_PA2" xfId="1701"/>
    <cellStyle name="T_Du toan chi phi thiet ke nao vet san lap-REV_Book1" xfId="1702"/>
    <cellStyle name="T_Du toan chi phi thiet ke nao vet san lap-REV_PTKTTC-Tmax6500-SongHau1-LaiVay-23062010" xfId="1703"/>
    <cellStyle name="T_Du toan chi phi thiet ke nao vet san lap-REV_Qui doi 2006" xfId="1704"/>
    <cellStyle name="T_Du toan chi phi thiet ke nao vet san lap-REV_Qui doi TMDT_LP1_(TDinh-02-2010) ve 2006 (CSG III-2009)_Rev2" xfId="1705"/>
    <cellStyle name="T_Du toan chi phi thiet ke nao vet san lap-REV_Qui doi TMDT_LP1_(TDinh-02-2010) ve 2006 (CSG III-2009)_Rev3" xfId="1706"/>
    <cellStyle name="T_Du toan chi phi thiet ke nao vet san lap-REV_Qui doi TMDT_LP1_7-2009 ve 2006 (8-5-10)" xfId="1707"/>
    <cellStyle name="T_Du toan chi phi thiet ke nao vet san lap-REV_TMDT_SH1" xfId="1708"/>
    <cellStyle name="T_Du toan NR 22KV-TBA 3P-100KVA Ngan hang Cong Thuong" xfId="1709"/>
    <cellStyle name="T_Du toan NR 22KV-TBA 3P-100KVA Ngan hang Cong Thuong_1.GD1_2x600+HTKT_TMDT_DH3_(T04-2010)_QDoi_EVN_Than NK" xfId="1710"/>
    <cellStyle name="T_Du toan NR 22KV-TBA 3P-100KVA Ngan hang Cong Thuong_1.TH_TMDT_DH3_(T02-2010)_PA1-GC_B" xfId="1711"/>
    <cellStyle name="T_Du toan NR 22KV-TBA 3P-100KVA Ngan hang Cong Thuong_1.TH_TMDT_DH3_(T02-2010)_PA2-BT_B" xfId="1712"/>
    <cellStyle name="T_Du toan NR 22KV-TBA 3P-100KVA Ngan hang Cong Thuong_1.TH_TMDT_DH3_(T03-2010)_PA1-GC_2x660+HTKT" xfId="1713"/>
    <cellStyle name="T_Du toan NR 22KV-TBA 3P-100KVA Ngan hang Cong Thuong_1.TH_TMDT_DH3_(T11-2009)_PA1-GC" xfId="1714"/>
    <cellStyle name="T_Du toan NR 22KV-TBA 3P-100KVA Ngan hang Cong Thuong_1.TH_TMDT_DH3_(T11-2009)_PA1-GC_1.TH_TMDT_LP1_(06-2010)_DP2.0%_Rev311-06-2010" xfId="1715"/>
    <cellStyle name="T_Du toan NR 22KV-TBA 3P-100KVA Ngan hang Cong Thuong_1.TH_TMDT_DH3_(T11-2009)_PA1-GC_1.TH_TMDT_LP1_(06-2010)_DP2.5%_tg18544_15-6-2010" xfId="1716"/>
    <cellStyle name="T_Du toan NR 22KV-TBA 3P-100KVA Ngan hang Cong Thuong_1.TH_TMDT_DH3_(T11-2009)_PA1-GC_1.TH_TMDT_LP1_(06-2010)_DP2.5%_tg18544_17-6-2010_xac dinh USD" xfId="1717"/>
    <cellStyle name="T_Du toan NR 22KV-TBA 3P-100KVA Ngan hang Cong Thuong_1.TH_TMDT_DH3_(T11-2009)_PA1-GC_1.TH_TMDT_LP1_(HCTD-02-2010)_sauTD" xfId="1718"/>
    <cellStyle name="T_Du toan NR 22KV-TBA 3P-100KVA Ngan hang Cong Thuong_1.TH_TMDT_DH3_(T11-2009)_PA1-GC_1.TH_TMDT_LP1_(HCTD-02-2010_QD957)" xfId="1719"/>
    <cellStyle name="T_Du toan NR 22KV-TBA 3P-100KVA Ngan hang Cong Thuong_1.TH_TMDT_DH3_(T11-2009)_PA1-GC_Book1" xfId="1720"/>
    <cellStyle name="T_Du toan NR 22KV-TBA 3P-100KVA Ngan hang Cong Thuong_1.TH_TMDT_DH3_(T11-2009)_PA1-GC_Qui doi 2006" xfId="1721"/>
    <cellStyle name="T_Du toan NR 22KV-TBA 3P-100KVA Ngan hang Cong Thuong_1.TH_TMDT_DH3_(T11-2009)_PA1-GC_Qui doi TMDT_LP1_(TDinh-02-2010) ve 2006 (CSG III-2009)_Rev2" xfId="1722"/>
    <cellStyle name="T_Du toan NR 22KV-TBA 3P-100KVA Ngan hang Cong Thuong_1.TH_TMDT_DH3_(T11-2009)_PA1-GC_Qui doi TMDT_LP1_(TDinh-02-2010) ve 2006 (CSG III-2009)_Rev3" xfId="1723"/>
    <cellStyle name="T_Du toan NR 22KV-TBA 3P-100KVA Ngan hang Cong Thuong_1.TH_TMDT_LP1_(03-7-2009_TB1.03)_quidoi 2006" xfId="1724"/>
    <cellStyle name="T_Du toan NR 22KV-TBA 3P-100KVA Ngan hang Cong Thuong_1.TH_TMDT_LP1_(06-2010)_DP2.0%_Rev311-06-2010" xfId="1725"/>
    <cellStyle name="T_Du toan NR 22KV-TBA 3P-100KVA Ngan hang Cong Thuong_1.TH_TMDT_LP1_(06-2010)_DP2.5%_tg18544_15-6-2010" xfId="1726"/>
    <cellStyle name="T_Du toan NR 22KV-TBA 3P-100KVA Ngan hang Cong Thuong_1.TH_TMDT_LP1_(06-2010)_DP2.5%_tg18544_17-6-2010_xac dinh USD" xfId="1727"/>
    <cellStyle name="T_Du toan NR 22KV-TBA 3P-100KVA Ngan hang Cong Thuong_1.TH_TMDT_LP1_(HCTD-02-2010)_sauTD" xfId="1728"/>
    <cellStyle name="T_Du toan NR 22KV-TBA 3P-100KVA Ngan hang Cong Thuong_1.TH_TMDT_LP1_(HCTD-02-2010_QD957)" xfId="1729"/>
    <cellStyle name="T_Du toan NR 22KV-TBA 3P-100KVA Ngan hang Cong Thuong_1.TMDT_DH3_2x600_(10-05-2010)" xfId="1730"/>
    <cellStyle name="T_Du toan NR 22KV-TBA 3P-100KVA Ngan hang Cong Thuong_1.TMDT_DH3_2x600_(25-05-2010)_DP2.0%" xfId="1731"/>
    <cellStyle name="T_Du toan NR 22KV-TBA 3P-100KVA Ngan hang Cong Thuong_1.TMDT_DH3_2x600+HTKT (10-05-2010)_TBChinaSUPER_Final_In" xfId="1732"/>
    <cellStyle name="T_Du toan NR 22KV-TBA 3P-100KVA Ngan hang Cong Thuong_1.TMDT_DH3_2x600+HTKT (12-04-2010)_TBChinaSUPER_Final_In" xfId="1733"/>
    <cellStyle name="T_Du toan NR 22KV-TBA 3P-100KVA Ngan hang Cong Thuong_1.TMDT_SH1_06-7-10_updateTB_PA2" xfId="1734"/>
    <cellStyle name="T_Du toan NR 22KV-TBA 3P-100KVA Ngan hang Cong Thuong_1.TMDT_SH1_07-10-2010_PA2" xfId="1735"/>
    <cellStyle name="T_Du toan NR 22KV-TBA 3P-100KVA Ngan hang Cong Thuong_Book1" xfId="1736"/>
    <cellStyle name="T_Du toan NR 22KV-TBA 3P-100KVA Ngan hang Cong Thuong_PTKTTC-Tmax6500-SongHau1-LaiVay-23062010" xfId="1737"/>
    <cellStyle name="T_Du toan NR 22KV-TBA 3P-100KVA Ngan hang Cong Thuong_Qui doi 2006" xfId="1738"/>
    <cellStyle name="T_Du toan NR 22KV-TBA 3P-100KVA Ngan hang Cong Thuong_Qui doi TMDT_LP1_(TDinh-02-2010) ve 2006 (CSG III-2009)_Rev2" xfId="1739"/>
    <cellStyle name="T_Du toan NR 22KV-TBA 3P-100KVA Ngan hang Cong Thuong_Qui doi TMDT_LP1_(TDinh-02-2010) ve 2006 (CSG III-2009)_Rev3" xfId="1740"/>
    <cellStyle name="T_Du toan NR 22KV-TBA 3P-100KVA Ngan hang Cong Thuong_Qui doi TMDT_LP1_7-2009 ve 2006 (8-5-10)" xfId="1741"/>
    <cellStyle name="T_Du toan NR 22KV-TBA 3P-100KVA Ngan hang Cong Thuong_TMDT_SH1" xfId="1742"/>
    <cellStyle name="T_Dutoan" xfId="1743"/>
    <cellStyle name="T_Goi 2 173-333.875AL-1" xfId="1744"/>
    <cellStyle name="T_Goi 2 173-333.875AL-2" xfId="1745"/>
    <cellStyle name="T_HC HTDL.Kenh Nhat" xfId="1746"/>
    <cellStyle name="T_HC HTDL.Kenh Nhat_1.GD1_2x600+HTKT_TMDT_DH3_(T04-2010)_QDoi_EVN_Than NK" xfId="1747"/>
    <cellStyle name="T_HC HTDL.Kenh Nhat_1.TH_TMDT_DH3_(T02-2010)_PA1-GC_B" xfId="1748"/>
    <cellStyle name="T_HC HTDL.Kenh Nhat_1.TH_TMDT_DH3_(T02-2010)_PA2-BT_B" xfId="1749"/>
    <cellStyle name="T_HC HTDL.Kenh Nhat_1.TH_TMDT_DH3_(T03-2010)_PA1-GC_2x660+HTKT" xfId="1750"/>
    <cellStyle name="T_HC HTDL.Kenh Nhat_1.TH_TMDT_DH3_(T11-2009)_PA1-GC" xfId="1751"/>
    <cellStyle name="T_HC HTDL.Kenh Nhat_1.TH_TMDT_DH3_(T11-2009)_PA1-GC_1.TH_TMDT_LP1_(06-2010)_DP2.0%_Rev311-06-2010" xfId="1752"/>
    <cellStyle name="T_HC HTDL.Kenh Nhat_1.TH_TMDT_DH3_(T11-2009)_PA1-GC_1.TH_TMDT_LP1_(06-2010)_DP2.5%_tg18544_15-6-2010" xfId="1753"/>
    <cellStyle name="T_HC HTDL.Kenh Nhat_1.TH_TMDT_DH3_(T11-2009)_PA1-GC_1.TH_TMDT_LP1_(06-2010)_DP2.5%_tg18544_17-6-2010_xac dinh USD" xfId="1754"/>
    <cellStyle name="T_HC HTDL.Kenh Nhat_1.TH_TMDT_DH3_(T11-2009)_PA1-GC_1.TH_TMDT_LP1_(HCTD-02-2010)_sauTD" xfId="1755"/>
    <cellStyle name="T_HC HTDL.Kenh Nhat_1.TH_TMDT_DH3_(T11-2009)_PA1-GC_1.TH_TMDT_LP1_(HCTD-02-2010_QD957)" xfId="1756"/>
    <cellStyle name="T_HC HTDL.Kenh Nhat_1.TH_TMDT_DH3_(T11-2009)_PA1-GC_Book1" xfId="1757"/>
    <cellStyle name="T_HC HTDL.Kenh Nhat_1.TH_TMDT_DH3_(T11-2009)_PA1-GC_Qui doi 2006" xfId="1758"/>
    <cellStyle name="T_HC HTDL.Kenh Nhat_1.TH_TMDT_DH3_(T11-2009)_PA1-GC_Qui doi TMDT_LP1_(TDinh-02-2010) ve 2006 (CSG III-2009)_Rev2" xfId="1759"/>
    <cellStyle name="T_HC HTDL.Kenh Nhat_1.TH_TMDT_DH3_(T11-2009)_PA1-GC_Qui doi TMDT_LP1_(TDinh-02-2010) ve 2006 (CSG III-2009)_Rev3" xfId="1760"/>
    <cellStyle name="T_HC HTDL.Kenh Nhat_1.TH_TMDT_LP1_(03-7-2009_TB1.03)_quidoi 2006" xfId="1761"/>
    <cellStyle name="T_HC HTDL.Kenh Nhat_1.TH_TMDT_LP1_(06-2010)_DP2.0%_Rev311-06-2010" xfId="1762"/>
    <cellStyle name="T_HC HTDL.Kenh Nhat_1.TH_TMDT_LP1_(06-2010)_DP2.5%_tg18544_15-6-2010" xfId="1763"/>
    <cellStyle name="T_HC HTDL.Kenh Nhat_1.TH_TMDT_LP1_(06-2010)_DP2.5%_tg18544_17-6-2010_xac dinh USD" xfId="1764"/>
    <cellStyle name="T_HC HTDL.Kenh Nhat_1.TH_TMDT_LP1_(HCTD-02-2010)_sauTD" xfId="1765"/>
    <cellStyle name="T_HC HTDL.Kenh Nhat_1.TH_TMDT_LP1_(HCTD-02-2010_QD957)" xfId="1766"/>
    <cellStyle name="T_HC HTDL.Kenh Nhat_1.TMDT_DH3_2x600_(10-05-2010)" xfId="1767"/>
    <cellStyle name="T_HC HTDL.Kenh Nhat_1.TMDT_DH3_2x600_(25-05-2010)_DP2.0%" xfId="1768"/>
    <cellStyle name="T_HC HTDL.Kenh Nhat_1.TMDT_DH3_2x600+HTKT (10-05-2010)_TBChinaSUPER_Final_In" xfId="1769"/>
    <cellStyle name="T_HC HTDL.Kenh Nhat_1.TMDT_DH3_2x600+HTKT (12-04-2010)_TBChinaSUPER_Final_In" xfId="1770"/>
    <cellStyle name="T_HC HTDL.Kenh Nhat_1.TMDT_SH1_06-7-10_updateTB_PA2" xfId="1771"/>
    <cellStyle name="T_HC HTDL.Kenh Nhat_1.TMDT_SH1_07-10-2010_PA2" xfId="1772"/>
    <cellStyle name="T_HC HTDL.Kenh Nhat_Book1" xfId="1773"/>
    <cellStyle name="T_HC HTDL.Kenh Nhat_PTKTTC-Tmax6500-SongHau1-LaiVay-23062010" xfId="1774"/>
    <cellStyle name="T_HC HTDL.Kenh Nhat_Qui doi 2006" xfId="1775"/>
    <cellStyle name="T_HC HTDL.Kenh Nhat_Qui doi TMDT_LP1_(TDinh-02-2010) ve 2006 (CSG III-2009)_Rev2" xfId="1776"/>
    <cellStyle name="T_HC HTDL.Kenh Nhat_Qui doi TMDT_LP1_(TDinh-02-2010) ve 2006 (CSG III-2009)_Rev3" xfId="1777"/>
    <cellStyle name="T_HC HTDL.Kenh Nhat_Qui doi TMDT_LP1_7-2009 ve 2006 (8-5-10)" xfId="1778"/>
    <cellStyle name="T_HC HTDL.Kenh Nhat_TMDT_SH1" xfId="1779"/>
    <cellStyle name="T_HC HTDoc Lap Kenh Ong Hai" xfId="1780"/>
    <cellStyle name="T_HC HTDoc Lap Kenh Ong Hai_1.GD1_2x600+HTKT_TMDT_DH3_(T04-2010)_QDoi_EVN_Than NK" xfId="1781"/>
    <cellStyle name="T_HC HTDoc Lap Kenh Ong Hai_1.TH_TMDT_DH3_(T02-2010)_PA1-GC_B" xfId="1782"/>
    <cellStyle name="T_HC HTDoc Lap Kenh Ong Hai_1.TH_TMDT_DH3_(T02-2010)_PA2-BT_B" xfId="1783"/>
    <cellStyle name="T_HC HTDoc Lap Kenh Ong Hai_1.TH_TMDT_DH3_(T03-2010)_PA1-GC_2x660+HTKT" xfId="1784"/>
    <cellStyle name="T_HC HTDoc Lap Kenh Ong Hai_1.TH_TMDT_DH3_(T11-2009)_PA1-GC" xfId="1785"/>
    <cellStyle name="T_HC HTDoc Lap Kenh Ong Hai_1.TH_TMDT_DH3_(T11-2009)_PA1-GC_1.TH_TMDT_LP1_(06-2010)_DP2.0%_Rev311-06-2010" xfId="1786"/>
    <cellStyle name="T_HC HTDoc Lap Kenh Ong Hai_1.TH_TMDT_DH3_(T11-2009)_PA1-GC_1.TH_TMDT_LP1_(06-2010)_DP2.5%_tg18544_15-6-2010" xfId="1787"/>
    <cellStyle name="T_HC HTDoc Lap Kenh Ong Hai_1.TH_TMDT_DH3_(T11-2009)_PA1-GC_1.TH_TMDT_LP1_(06-2010)_DP2.5%_tg18544_17-6-2010_xac dinh USD" xfId="1788"/>
    <cellStyle name="T_HC HTDoc Lap Kenh Ong Hai_1.TH_TMDT_DH3_(T11-2009)_PA1-GC_1.TH_TMDT_LP1_(HCTD-02-2010)_sauTD" xfId="1789"/>
    <cellStyle name="T_HC HTDoc Lap Kenh Ong Hai_1.TH_TMDT_DH3_(T11-2009)_PA1-GC_1.TH_TMDT_LP1_(HCTD-02-2010_QD957)" xfId="1790"/>
    <cellStyle name="T_HC HTDoc Lap Kenh Ong Hai_1.TH_TMDT_DH3_(T11-2009)_PA1-GC_Book1" xfId="1791"/>
    <cellStyle name="T_HC HTDoc Lap Kenh Ong Hai_1.TH_TMDT_DH3_(T11-2009)_PA1-GC_Qui doi 2006" xfId="1792"/>
    <cellStyle name="T_HC HTDoc Lap Kenh Ong Hai_1.TH_TMDT_DH3_(T11-2009)_PA1-GC_Qui doi TMDT_LP1_(TDinh-02-2010) ve 2006 (CSG III-2009)_Rev2" xfId="1793"/>
    <cellStyle name="T_HC HTDoc Lap Kenh Ong Hai_1.TH_TMDT_DH3_(T11-2009)_PA1-GC_Qui doi TMDT_LP1_(TDinh-02-2010) ve 2006 (CSG III-2009)_Rev3" xfId="1794"/>
    <cellStyle name="T_HC HTDoc Lap Kenh Ong Hai_1.TH_TMDT_LP1_(03-7-2009_TB1.03)_quidoi 2006" xfId="1795"/>
    <cellStyle name="T_HC HTDoc Lap Kenh Ong Hai_1.TH_TMDT_LP1_(06-2010)_DP2.0%_Rev311-06-2010" xfId="1796"/>
    <cellStyle name="T_HC HTDoc Lap Kenh Ong Hai_1.TH_TMDT_LP1_(06-2010)_DP2.5%_tg18544_15-6-2010" xfId="1797"/>
    <cellStyle name="T_HC HTDoc Lap Kenh Ong Hai_1.TH_TMDT_LP1_(06-2010)_DP2.5%_tg18544_17-6-2010_xac dinh USD" xfId="1798"/>
    <cellStyle name="T_HC HTDoc Lap Kenh Ong Hai_1.TH_TMDT_LP1_(HCTD-02-2010)_sauTD" xfId="1799"/>
    <cellStyle name="T_HC HTDoc Lap Kenh Ong Hai_1.TH_TMDT_LP1_(HCTD-02-2010_QD957)" xfId="1800"/>
    <cellStyle name="T_HC HTDoc Lap Kenh Ong Hai_1.TMDT_DH3_2x600_(10-05-2010)" xfId="1801"/>
    <cellStyle name="T_HC HTDoc Lap Kenh Ong Hai_1.TMDT_DH3_2x600_(25-05-2010)_DP2.0%" xfId="1802"/>
    <cellStyle name="T_HC HTDoc Lap Kenh Ong Hai_1.TMDT_DH3_2x600+HTKT (10-05-2010)_TBChinaSUPER_Final_In" xfId="1803"/>
    <cellStyle name="T_HC HTDoc Lap Kenh Ong Hai_1.TMDT_DH3_2x600+HTKT (12-04-2010)_TBChinaSUPER_Final_In" xfId="1804"/>
    <cellStyle name="T_HC HTDoc Lap Kenh Ong Hai_1.TMDT_SH1_06-7-10_updateTB_PA2" xfId="1805"/>
    <cellStyle name="T_HC HTDoc Lap Kenh Ong Hai_1.TMDT_SH1_07-10-2010_PA2" xfId="1806"/>
    <cellStyle name="T_HC HTDoc Lap Kenh Ong Hai_Book1" xfId="1807"/>
    <cellStyle name="T_HC HTDoc Lap Kenh Ong Hai_PTKTTC-Tmax6500-SongHau1-LaiVay-23062010" xfId="1808"/>
    <cellStyle name="T_HC HTDoc Lap Kenh Ong Hai_Qui doi 2006" xfId="1809"/>
    <cellStyle name="T_HC HTDoc Lap Kenh Ong Hai_Qui doi TMDT_LP1_(TDinh-02-2010) ve 2006 (CSG III-2009)_Rev2" xfId="1810"/>
    <cellStyle name="T_HC HTDoc Lap Kenh Ong Hai_Qui doi TMDT_LP1_(TDinh-02-2010) ve 2006 (CSG III-2009)_Rev3" xfId="1811"/>
    <cellStyle name="T_HC HTDoc Lap Kenh Ong Hai_Qui doi TMDT_LP1_7-2009 ve 2006 (8-5-10)" xfId="1812"/>
    <cellStyle name="T_HC HTDoc Lap Kenh Ong Hai_TMDT_SH1" xfId="1813"/>
    <cellStyle name="T_HT CSCC cho Giong Rang DC" xfId="1814"/>
    <cellStyle name="T_HT CSCC cho Giong Rang DC_1.GD1_2x600+HTKT_TMDT_DH3_(T04-2010)_QDoi_EVN_Than NK" xfId="1815"/>
    <cellStyle name="T_HT CSCC cho Giong Rang DC_1.TH_TMDT_DH3_(T02-2010)_PA1-GC_B" xfId="1816"/>
    <cellStyle name="T_HT CSCC cho Giong Rang DC_1.TH_TMDT_DH3_(T02-2010)_PA2-BT_B" xfId="1817"/>
    <cellStyle name="T_HT CSCC cho Giong Rang DC_1.TH_TMDT_DH3_(T03-2010)_PA1-GC_2x660+HTKT" xfId="1818"/>
    <cellStyle name="T_HT CSCC cho Giong Rang DC_1.TH_TMDT_DH3_(T11-2009)_PA1-GC" xfId="1819"/>
    <cellStyle name="T_HT CSCC cho Giong Rang DC_1.TH_TMDT_DH3_(T11-2009)_PA1-GC_1.TH_TMDT_LP1_(06-2010)_DP2.0%_Rev311-06-2010" xfId="1820"/>
    <cellStyle name="T_HT CSCC cho Giong Rang DC_1.TH_TMDT_DH3_(T11-2009)_PA1-GC_1.TH_TMDT_LP1_(06-2010)_DP2.5%_tg18544_15-6-2010" xfId="1821"/>
    <cellStyle name="T_HT CSCC cho Giong Rang DC_1.TH_TMDT_DH3_(T11-2009)_PA1-GC_1.TH_TMDT_LP1_(06-2010)_DP2.5%_tg18544_17-6-2010_xac dinh USD" xfId="1822"/>
    <cellStyle name="T_HT CSCC cho Giong Rang DC_1.TH_TMDT_DH3_(T11-2009)_PA1-GC_1.TH_TMDT_LP1_(HCTD-02-2010)_sauTD" xfId="1823"/>
    <cellStyle name="T_HT CSCC cho Giong Rang DC_1.TH_TMDT_DH3_(T11-2009)_PA1-GC_1.TH_TMDT_LP1_(HCTD-02-2010_QD957)" xfId="1824"/>
    <cellStyle name="T_HT CSCC cho Giong Rang DC_1.TH_TMDT_DH3_(T11-2009)_PA1-GC_Book1" xfId="1825"/>
    <cellStyle name="T_HT CSCC cho Giong Rang DC_1.TH_TMDT_DH3_(T11-2009)_PA1-GC_Qui doi 2006" xfId="1826"/>
    <cellStyle name="T_HT CSCC cho Giong Rang DC_1.TH_TMDT_DH3_(T11-2009)_PA1-GC_Qui doi TMDT_LP1_(TDinh-02-2010) ve 2006 (CSG III-2009)_Rev2" xfId="1827"/>
    <cellStyle name="T_HT CSCC cho Giong Rang DC_1.TH_TMDT_DH3_(T11-2009)_PA1-GC_Qui doi TMDT_LP1_(TDinh-02-2010) ve 2006 (CSG III-2009)_Rev3" xfId="1828"/>
    <cellStyle name="T_HT CSCC cho Giong Rang DC_1.TH_TMDT_LP1_(03-7-2009_TB1.03)_quidoi 2006" xfId="1829"/>
    <cellStyle name="T_HT CSCC cho Giong Rang DC_1.TH_TMDT_LP1_(06-2010)_DP2.0%_Rev311-06-2010" xfId="1830"/>
    <cellStyle name="T_HT CSCC cho Giong Rang DC_1.TH_TMDT_LP1_(06-2010)_DP2.5%_tg18544_15-6-2010" xfId="1831"/>
    <cellStyle name="T_HT CSCC cho Giong Rang DC_1.TH_TMDT_LP1_(06-2010)_DP2.5%_tg18544_17-6-2010_xac dinh USD" xfId="1832"/>
    <cellStyle name="T_HT CSCC cho Giong Rang DC_1.TH_TMDT_LP1_(HCTD-02-2010)_sauTD" xfId="1833"/>
    <cellStyle name="T_HT CSCC cho Giong Rang DC_1.TH_TMDT_LP1_(HCTD-02-2010_QD957)" xfId="1834"/>
    <cellStyle name="T_HT CSCC cho Giong Rang DC_1.TMDT_DH3_2x600_(10-05-2010)" xfId="1835"/>
    <cellStyle name="T_HT CSCC cho Giong Rang DC_1.TMDT_DH3_2x600_(25-05-2010)_DP2.0%" xfId="1836"/>
    <cellStyle name="T_HT CSCC cho Giong Rang DC_1.TMDT_DH3_2x600+HTKT (10-05-2010)_TBChinaSUPER_Final_In" xfId="1837"/>
    <cellStyle name="T_HT CSCC cho Giong Rang DC_1.TMDT_DH3_2x600+HTKT (12-04-2010)_TBChinaSUPER_Final_In" xfId="1838"/>
    <cellStyle name="T_HT CSCC cho Giong Rang DC_1.TMDT_SH1_06-7-10_updateTB_PA2" xfId="1839"/>
    <cellStyle name="T_HT CSCC cho Giong Rang DC_1.TMDT_SH1_07-10-2010_PA2" xfId="1840"/>
    <cellStyle name="T_HT CSCC cho Giong Rang DC_Book1" xfId="1841"/>
    <cellStyle name="T_HT CSCC cho Giong Rang DC_PTKTTC-Tmax6500-SongHau1-LaiVay-23062010" xfId="1842"/>
    <cellStyle name="T_HT CSCC cho Giong Rang DC_Qui doi 2006" xfId="1843"/>
    <cellStyle name="T_HT CSCC cho Giong Rang DC_Qui doi TMDT_LP1_(TDinh-02-2010) ve 2006 (CSG III-2009)_Rev2" xfId="1844"/>
    <cellStyle name="T_HT CSCC cho Giong Rang DC_Qui doi TMDT_LP1_(TDinh-02-2010) ve 2006 (CSG III-2009)_Rev3" xfId="1845"/>
    <cellStyle name="T_HT CSCC cho Giong Rang DC_Qui doi TMDT_LP1_7-2009 ve 2006 (8-5-10)" xfId="1846"/>
    <cellStyle name="T_HT CSCC cho Giong Rang DC_TMDT_SH1" xfId="1847"/>
    <cellStyle name="T_Ht-PTq1-03" xfId="189"/>
    <cellStyle name="T_Kinh_phi_Khao_sat__TK_nao_vet_Cang_Nghi_Son_buoc_TK_BVTCrev" xfId="1848"/>
    <cellStyle name="T_Kinh_phi_Khao_sat__TK_nao_vet_Cang_Nghi_Son_buoc_TK_BVTCrev_1.GD1_2x600+HTKT_TMDT_DH3_(T04-2010)_QDoi_EVN_Than NK" xfId="1849"/>
    <cellStyle name="T_Kinh_phi_Khao_sat__TK_nao_vet_Cang_Nghi_Son_buoc_TK_BVTCrev_1.TH_TMDT_DH3_(T02-2010)_PA1-GC_B" xfId="1850"/>
    <cellStyle name="T_Kinh_phi_Khao_sat__TK_nao_vet_Cang_Nghi_Son_buoc_TK_BVTCrev_1.TH_TMDT_DH3_(T02-2010)_PA2-BT_B" xfId="1851"/>
    <cellStyle name="T_Kinh_phi_Khao_sat__TK_nao_vet_Cang_Nghi_Son_buoc_TK_BVTCrev_1.TH_TMDT_DH3_(T03-2010)_PA1-GC_2x660+HTKT" xfId="1852"/>
    <cellStyle name="T_Kinh_phi_Khao_sat__TK_nao_vet_Cang_Nghi_Son_buoc_TK_BVTCrev_1.TH_TMDT_DH3_(T11-2009)_PA1-GC" xfId="1853"/>
    <cellStyle name="T_Kinh_phi_Khao_sat__TK_nao_vet_Cang_Nghi_Son_buoc_TK_BVTCrev_1.TH_TMDT_DH3_(T11-2009)_PA1-GC_1.TH_TMDT_LP1_(06-2010)_DP2.0%_Rev311-06-2010" xfId="1854"/>
    <cellStyle name="T_Kinh_phi_Khao_sat__TK_nao_vet_Cang_Nghi_Son_buoc_TK_BVTCrev_1.TH_TMDT_DH3_(T11-2009)_PA1-GC_1.TH_TMDT_LP1_(06-2010)_DP2.5%_tg18544_15-6-2010" xfId="1855"/>
    <cellStyle name="T_Kinh_phi_Khao_sat__TK_nao_vet_Cang_Nghi_Son_buoc_TK_BVTCrev_1.TH_TMDT_DH3_(T11-2009)_PA1-GC_1.TH_TMDT_LP1_(06-2010)_DP2.5%_tg18544_17-6-2010_xac dinh USD" xfId="1856"/>
    <cellStyle name="T_Kinh_phi_Khao_sat__TK_nao_vet_Cang_Nghi_Son_buoc_TK_BVTCrev_1.TH_TMDT_DH3_(T11-2009)_PA1-GC_1.TH_TMDT_LP1_(HCTD-02-2010)_sauTD" xfId="1857"/>
    <cellStyle name="T_Kinh_phi_Khao_sat__TK_nao_vet_Cang_Nghi_Son_buoc_TK_BVTCrev_1.TH_TMDT_DH3_(T11-2009)_PA1-GC_1.TH_TMDT_LP1_(HCTD-02-2010_QD957)" xfId="1858"/>
    <cellStyle name="T_Kinh_phi_Khao_sat__TK_nao_vet_Cang_Nghi_Son_buoc_TK_BVTCrev_1.TH_TMDT_DH3_(T11-2009)_PA1-GC_Book1" xfId="1859"/>
    <cellStyle name="T_Kinh_phi_Khao_sat__TK_nao_vet_Cang_Nghi_Son_buoc_TK_BVTCrev_1.TH_TMDT_DH3_(T11-2009)_PA1-GC_Qui doi 2006" xfId="1860"/>
    <cellStyle name="T_Kinh_phi_Khao_sat__TK_nao_vet_Cang_Nghi_Son_buoc_TK_BVTCrev_1.TH_TMDT_DH3_(T11-2009)_PA1-GC_Qui doi TMDT_LP1_(TDinh-02-2010) ve 2006 (CSG III-2009)_Rev2" xfId="1861"/>
    <cellStyle name="T_Kinh_phi_Khao_sat__TK_nao_vet_Cang_Nghi_Son_buoc_TK_BVTCrev_1.TH_TMDT_DH3_(T11-2009)_PA1-GC_Qui doi TMDT_LP1_(TDinh-02-2010) ve 2006 (CSG III-2009)_Rev3" xfId="1862"/>
    <cellStyle name="T_Kinh_phi_Khao_sat__TK_nao_vet_Cang_Nghi_Son_buoc_TK_BVTCrev_1.TH_TMDT_LP1_(03-7-2009_TB1.03)_quidoi 2006" xfId="1863"/>
    <cellStyle name="T_Kinh_phi_Khao_sat__TK_nao_vet_Cang_Nghi_Son_buoc_TK_BVTCrev_1.TH_TMDT_LP1_(06-2010)_DP2.0%_Rev311-06-2010" xfId="1864"/>
    <cellStyle name="T_Kinh_phi_Khao_sat__TK_nao_vet_Cang_Nghi_Son_buoc_TK_BVTCrev_1.TH_TMDT_LP1_(06-2010)_DP2.5%_tg18544_15-6-2010" xfId="1865"/>
    <cellStyle name="T_Kinh_phi_Khao_sat__TK_nao_vet_Cang_Nghi_Son_buoc_TK_BVTCrev_1.TH_TMDT_LP1_(06-2010)_DP2.5%_tg18544_17-6-2010_xac dinh USD" xfId="1866"/>
    <cellStyle name="T_Kinh_phi_Khao_sat__TK_nao_vet_Cang_Nghi_Son_buoc_TK_BVTCrev_1.TH_TMDT_LP1_(HCTD-02-2010)_sauTD" xfId="1867"/>
    <cellStyle name="T_Kinh_phi_Khao_sat__TK_nao_vet_Cang_Nghi_Son_buoc_TK_BVTCrev_1.TH_TMDT_LP1_(HCTD-02-2010_QD957)" xfId="1868"/>
    <cellStyle name="T_Kinh_phi_Khao_sat__TK_nao_vet_Cang_Nghi_Son_buoc_TK_BVTCrev_1.TMDT_DH3_2x600_(10-05-2010)" xfId="1869"/>
    <cellStyle name="T_Kinh_phi_Khao_sat__TK_nao_vet_Cang_Nghi_Son_buoc_TK_BVTCrev_1.TMDT_DH3_2x600_(25-05-2010)_DP2.0%" xfId="1870"/>
    <cellStyle name="T_Kinh_phi_Khao_sat__TK_nao_vet_Cang_Nghi_Son_buoc_TK_BVTCrev_1.TMDT_DH3_2x600+HTKT (10-05-2010)_TBChinaSUPER_Final_In" xfId="1871"/>
    <cellStyle name="T_Kinh_phi_Khao_sat__TK_nao_vet_Cang_Nghi_Son_buoc_TK_BVTCrev_1.TMDT_DH3_2x600+HTKT (12-04-2010)_TBChinaSUPER_Final_In" xfId="1872"/>
    <cellStyle name="T_Kinh_phi_Khao_sat__TK_nao_vet_Cang_Nghi_Son_buoc_TK_BVTCrev_1.TMDT_SH1_06-7-10_updateTB_PA2" xfId="1873"/>
    <cellStyle name="T_Kinh_phi_Khao_sat__TK_nao_vet_Cang_Nghi_Son_buoc_TK_BVTCrev_1.TMDT_SH1_07-10-2010_PA2" xfId="1874"/>
    <cellStyle name="T_Kinh_phi_Khao_sat__TK_nao_vet_Cang_Nghi_Son_buoc_TK_BVTCrev_Book1" xfId="1875"/>
    <cellStyle name="T_Kinh_phi_Khao_sat__TK_nao_vet_Cang_Nghi_Son_buoc_TK_BVTCrev_PTKTTC-Tmax6500-SongHau1-LaiVay-23062010" xfId="1876"/>
    <cellStyle name="T_Kinh_phi_Khao_sat__TK_nao_vet_Cang_Nghi_Son_buoc_TK_BVTCrev_Qui doi 2006" xfId="1877"/>
    <cellStyle name="T_Kinh_phi_Khao_sat__TK_nao_vet_Cang_Nghi_Son_buoc_TK_BVTCrev_Qui doi TMDT_LP1_(TDinh-02-2010) ve 2006 (CSG III-2009)_Rev2" xfId="1878"/>
    <cellStyle name="T_Kinh_phi_Khao_sat__TK_nao_vet_Cang_Nghi_Son_buoc_TK_BVTCrev_Qui doi TMDT_LP1_(TDinh-02-2010) ve 2006 (CSG III-2009)_Rev3" xfId="1879"/>
    <cellStyle name="T_Kinh_phi_Khao_sat__TK_nao_vet_Cang_Nghi_Son_buoc_TK_BVTCrev_Qui doi TMDT_LP1_7-2009 ve 2006 (8-5-10)" xfId="1880"/>
    <cellStyle name="T_Kinh_phi_Khao_sat__TK_nao_vet_Cang_Nghi_Son_buoc_TK_BVTCrev_TMDT_SH1" xfId="1881"/>
    <cellStyle name="T_N.Thau Kinh Dinh" xfId="1882"/>
    <cellStyle name="T_Nhanh re 22KV va TBA 3P-320KVA Nguyen Van Anh" xfId="1883"/>
    <cellStyle name="T_NR 22KV - TBA 3P-320KVA, luoi ha the 3P-4D-380V  kho 4, xi nghiep luong thuc 1" xfId="1884"/>
    <cellStyle name="T_NTHTHH KENH HOP TAC XA - MQ" xfId="1885"/>
    <cellStyle name="T_Phan ha the" xfId="1886"/>
    <cellStyle name="T_Phan ha the_1.GD1_2x600+HTKT_TMDT_DH3_(T04-2010)_QDoi_EVN_Than NK" xfId="1887"/>
    <cellStyle name="T_Phan ha the_1.TH_TMDT_DH3_(T02-2010)_PA1-GC_B" xfId="1888"/>
    <cellStyle name="T_Phan ha the_1.TH_TMDT_DH3_(T02-2010)_PA2-BT_B" xfId="1889"/>
    <cellStyle name="T_Phan ha the_1.TH_TMDT_DH3_(T03-2010)_PA1-GC_2x660+HTKT" xfId="1890"/>
    <cellStyle name="T_Phan ha the_1.TH_TMDT_DH3_(T11-2009)_PA1-GC" xfId="1891"/>
    <cellStyle name="T_Phan ha the_1.TH_TMDT_DH3_(T11-2009)_PA1-GC_1.TH_TMDT_LP1_(06-2010)_DP2.0%_Rev311-06-2010" xfId="1892"/>
    <cellStyle name="T_Phan ha the_1.TH_TMDT_DH3_(T11-2009)_PA1-GC_1.TH_TMDT_LP1_(06-2010)_DP2.5%_tg18544_15-6-2010" xfId="1893"/>
    <cellStyle name="T_Phan ha the_1.TH_TMDT_DH3_(T11-2009)_PA1-GC_1.TH_TMDT_LP1_(06-2010)_DP2.5%_tg18544_17-6-2010_xac dinh USD" xfId="1894"/>
    <cellStyle name="T_Phan ha the_1.TH_TMDT_DH3_(T11-2009)_PA1-GC_1.TH_TMDT_LP1_(HCTD-02-2010)_sauTD" xfId="1895"/>
    <cellStyle name="T_Phan ha the_1.TH_TMDT_DH3_(T11-2009)_PA1-GC_1.TH_TMDT_LP1_(HCTD-02-2010_QD957)" xfId="1896"/>
    <cellStyle name="T_Phan ha the_1.TH_TMDT_DH3_(T11-2009)_PA1-GC_Book1" xfId="1897"/>
    <cellStyle name="T_Phan ha the_1.TH_TMDT_DH3_(T11-2009)_PA1-GC_Qui doi 2006" xfId="1898"/>
    <cellStyle name="T_Phan ha the_1.TH_TMDT_DH3_(T11-2009)_PA1-GC_Qui doi TMDT_LP1_(TDinh-02-2010) ve 2006 (CSG III-2009)_Rev2" xfId="1899"/>
    <cellStyle name="T_Phan ha the_1.TH_TMDT_DH3_(T11-2009)_PA1-GC_Qui doi TMDT_LP1_(TDinh-02-2010) ve 2006 (CSG III-2009)_Rev3" xfId="1900"/>
    <cellStyle name="T_Phan ha the_1.TH_TMDT_LP1_(03-7-2009_TB1.03)_quidoi 2006" xfId="1901"/>
    <cellStyle name="T_Phan ha the_1.TH_TMDT_LP1_(06-2010)_DP2.0%_Rev311-06-2010" xfId="1902"/>
    <cellStyle name="T_Phan ha the_1.TH_TMDT_LP1_(06-2010)_DP2.5%_tg18544_15-6-2010" xfId="1903"/>
    <cellStyle name="T_Phan ha the_1.TH_TMDT_LP1_(06-2010)_DP2.5%_tg18544_17-6-2010_xac dinh USD" xfId="1904"/>
    <cellStyle name="T_Phan ha the_1.TH_TMDT_LP1_(HCTD-02-2010)_sauTD" xfId="1905"/>
    <cellStyle name="T_Phan ha the_1.TH_TMDT_LP1_(HCTD-02-2010_QD957)" xfId="1906"/>
    <cellStyle name="T_Phan ha the_1.TMDT_DH3_2x600_(10-05-2010)" xfId="1907"/>
    <cellStyle name="T_Phan ha the_1.TMDT_DH3_2x600_(25-05-2010)_DP2.0%" xfId="1908"/>
    <cellStyle name="T_Phan ha the_1.TMDT_DH3_2x600+HTKT (10-05-2010)_TBChinaSUPER_Final_In" xfId="1909"/>
    <cellStyle name="T_Phan ha the_1.TMDT_DH3_2x600+HTKT (12-04-2010)_TBChinaSUPER_Final_In" xfId="1910"/>
    <cellStyle name="T_Phan ha the_1.TMDT_SH1_06-7-10_updateTB_PA2" xfId="1911"/>
    <cellStyle name="T_Phan ha the_1.TMDT_SH1_07-10-2010_PA2" xfId="1912"/>
    <cellStyle name="T_Phan ha the_Book1" xfId="1913"/>
    <cellStyle name="T_Phan ha the_PTKTTC-Tmax6500-SongHau1-LaiVay-23062010" xfId="1914"/>
    <cellStyle name="T_Phan ha the_Qui doi 2006" xfId="1915"/>
    <cellStyle name="T_Phan ha the_Qui doi TMDT_LP1_(TDinh-02-2010) ve 2006 (CSG III-2009)_Rev2" xfId="1916"/>
    <cellStyle name="T_Phan ha the_Qui doi TMDT_LP1_(TDinh-02-2010) ve 2006 (CSG III-2009)_Rev3" xfId="1917"/>
    <cellStyle name="T_Phan ha the_Qui doi TMDT_LP1_7-2009 ve 2006 (8-5-10)" xfId="1918"/>
    <cellStyle name="T_Phan ha the_TMDT_SH1" xfId="1919"/>
    <cellStyle name="T_Phan He thong ky thuat" xfId="1920"/>
    <cellStyle name="T_PHU LUC DU TOAN (gd TK)" xfId="1921"/>
    <cellStyle name="T_PHU LUC DU TOAN (gd TK)_1.GD1_2x600+HTKT_TMDT_DH3_(T04-2010)_QDoi_EVN_Than NK" xfId="1922"/>
    <cellStyle name="T_PHU LUC DU TOAN (gd TK)_1.TH_TMDT_DH3_(T02-2010)_PA1-GC_B" xfId="1923"/>
    <cellStyle name="T_PHU LUC DU TOAN (gd TK)_1.TH_TMDT_DH3_(T02-2010)_PA2-BT_B" xfId="1924"/>
    <cellStyle name="T_PHU LUC DU TOAN (gd TK)_1.TH_TMDT_DH3_(T03-2010)_PA1-GC_2x660+HTKT" xfId="1925"/>
    <cellStyle name="T_PHU LUC DU TOAN (gd TK)_1.TH_TMDT_DH3_(T11-2009)" xfId="1926"/>
    <cellStyle name="T_PHU LUC DU TOAN (gd TK)_1.TH_TMDT_DH3_(T11-2009)_PA1-GC" xfId="1927"/>
    <cellStyle name="T_PHU LUC DU TOAN (gd TK)_1.TH_TMDT_LP1_(03-7-2009_TB1.03)_quidoi 2006" xfId="1928"/>
    <cellStyle name="T_PHU LUC DU TOAN (gd TK)_1.TH_TMDT_LP1_(06-2010)_DP2.0%_Rev311-06-2010" xfId="1929"/>
    <cellStyle name="T_PHU LUC DU TOAN (gd TK)_1.TH_TMDT_LP1_(06-2010)_DP2.5%_tg18544_15-6-2010" xfId="1930"/>
    <cellStyle name="T_PHU LUC DU TOAN (gd TK)_1.TH_TMDT_LP1_(06-2010)_DP2.5%_tg18544_17-6-2010_xac dinh USD" xfId="1931"/>
    <cellStyle name="T_PHU LUC DU TOAN (gd TK)_1.TH_TMDT_LP1_(HCTD-02-2010)_sauTD" xfId="1932"/>
    <cellStyle name="T_PHU LUC DU TOAN (gd TK)_1.TH_TMDT_LP1_(HCTD-02-2010_QD957)" xfId="1933"/>
    <cellStyle name="T_PHU LUC DU TOAN (gd TK)_1.TH_TMDT_LP1_T04-2009" xfId="1934"/>
    <cellStyle name="T_PHU LUC DU TOAN (gd TK)_1.TH_TMDT_LP1_T05-2009_(HC02-6-2009)" xfId="1935"/>
    <cellStyle name="T_PHU LUC DU TOAN (gd TK)_1.TMDT_DH3_2x600_(10-05-2010)" xfId="1936"/>
    <cellStyle name="T_PHU LUC DU TOAN (gd TK)_1.TMDT_DH3_2x600_(25-05-2010)_DP2.0%" xfId="1937"/>
    <cellStyle name="T_PHU LUC DU TOAN (gd TK)_1.TMDT_DH3_2x600+HTKT (10-05-2010)_TBChinaSUPER_Final_In" xfId="1938"/>
    <cellStyle name="T_PHU LUC DU TOAN (gd TK)_1.TMDT_DH3_2x600+HTKT (12-04-2010)_TBChinaSUPER_Final_In" xfId="1939"/>
    <cellStyle name="T_PHU LUC DU TOAN (gd TK)_1.TMDT_SH1_06-7-10_updateTB_PA2" xfId="1940"/>
    <cellStyle name="T_PHU LUC DU TOAN (gd TK)_1.TMDT_SH1_07-10-2010_PA2" xfId="1941"/>
    <cellStyle name="T_PHU LUC DU TOAN (gd TK)_2.Ongkhoi (Van)" xfId="1942"/>
    <cellStyle name="T_PHU LUC DU TOAN (gd TK)_Book1" xfId="1943"/>
    <cellStyle name="T_PHU LUC DU TOAN (gd TK)_Book2" xfId="1944"/>
    <cellStyle name="T_PHU LUC DU TOAN (gd TK)_Du toan cac hang muc_02-7-10" xfId="1945"/>
    <cellStyle name="T_PHU LUC DU TOAN (gd TK)_HM_Xaydung" xfId="1946"/>
    <cellStyle name="T_PHU LUC DU TOAN (gd TK)_PTKTTC-Tmax6500-SongHau1-LaiVay-23062010" xfId="1947"/>
    <cellStyle name="T_PHU LUC DU TOAN (gd TK)_Qui doi 2006" xfId="1948"/>
    <cellStyle name="T_PHU LUC DU TOAN (gd TK)_Qui doi TMDT_LP1_(TDinh-02-2010) ve 2006 (CSG III-2009)_Rev2" xfId="1949"/>
    <cellStyle name="T_PHU LUC DU TOAN (gd TK)_Qui doi TMDT_LP1_(TDinh-02-2010) ve 2006 (CSG III-2009)_Rev3" xfId="1950"/>
    <cellStyle name="T_PHU LUC DU TOAN (gd TK)_Qui doi TMDT_LP1_7-2009 ve 2006 (8-5-10)" xfId="1951"/>
    <cellStyle name="T_PHU LUC DU TOAN (gd TK)_TDT_OM4_THOP (T4-2009_ND99)" xfId="1952"/>
    <cellStyle name="T_PHU LUC DU TOAN (gd TK)_TDT_OM4_THOP (T5-2009_ND99) 9h 21-05-2009" xfId="1953"/>
    <cellStyle name="T_PHU LUC DU TOAN (gd TK)_TMDT_HTCS_LP1_T03-2009" xfId="1954"/>
    <cellStyle name="T_PHU LUC DU TOAN (gd TK)_TMDT_HTCS_LP1_T03-2009_1.GD1_2x600+HTKT_TMDT_DH3_(T04-2010)_QDoi_EVN_Than NK" xfId="1955"/>
    <cellStyle name="T_PHU LUC DU TOAN (gd TK)_TMDT_HTCS_LP1_T03-2009_1.TH_TMDT_DH3_(T02-2010)_PA1-GC_B" xfId="1956"/>
    <cellStyle name="T_PHU LUC DU TOAN (gd TK)_TMDT_HTCS_LP1_T03-2009_1.TH_TMDT_DH3_(T02-2010)_PA2-BT_B" xfId="1957"/>
    <cellStyle name="T_PHU LUC DU TOAN (gd TK)_TMDT_HTCS_LP1_T03-2009_1.TH_TMDT_DH3_(T03-2010)_PA1-GC_2x660+HTKT" xfId="1958"/>
    <cellStyle name="T_PHU LUC DU TOAN (gd TK)_TMDT_HTCS_LP1_T03-2009_1.TH_TMDT_DH3_(T11-2009)_PA1-GC" xfId="1959"/>
    <cellStyle name="T_PHU LUC DU TOAN (gd TK)_TMDT_HTCS_LP1_T03-2009_1.TH_TMDT_DH3_(T11-2009)_PA1-GC_1.TH_TMDT_LP1_(06-2010)_DP2.0%_Rev311-06-2010" xfId="1960"/>
    <cellStyle name="T_PHU LUC DU TOAN (gd TK)_TMDT_HTCS_LP1_T03-2009_1.TH_TMDT_DH3_(T11-2009)_PA1-GC_1.TH_TMDT_LP1_(06-2010)_DP2.5%_tg18544_15-6-2010" xfId="1961"/>
    <cellStyle name="T_PHU LUC DU TOAN (gd TK)_TMDT_HTCS_LP1_T03-2009_1.TH_TMDT_DH3_(T11-2009)_PA1-GC_1.TH_TMDT_LP1_(06-2010)_DP2.5%_tg18544_17-6-2010_xac dinh USD" xfId="1962"/>
    <cellStyle name="T_PHU LUC DU TOAN (gd TK)_TMDT_HTCS_LP1_T03-2009_1.TH_TMDT_DH3_(T11-2009)_PA1-GC_1.TH_TMDT_LP1_(HCTD-02-2010)_sauTD" xfId="1963"/>
    <cellStyle name="T_PHU LUC DU TOAN (gd TK)_TMDT_HTCS_LP1_T03-2009_1.TH_TMDT_DH3_(T11-2009)_PA1-GC_1.TH_TMDT_LP1_(HCTD-02-2010_QD957)" xfId="1964"/>
    <cellStyle name="T_PHU LUC DU TOAN (gd TK)_TMDT_HTCS_LP1_T03-2009_1.TH_TMDT_DH3_(T11-2009)_PA1-GC_Book1" xfId="1965"/>
    <cellStyle name="T_PHU LUC DU TOAN (gd TK)_TMDT_HTCS_LP1_T03-2009_1.TH_TMDT_DH3_(T11-2009)_PA1-GC_Qui doi 2006" xfId="1966"/>
    <cellStyle name="T_PHU LUC DU TOAN (gd TK)_TMDT_HTCS_LP1_T03-2009_1.TH_TMDT_DH3_(T11-2009)_PA1-GC_Qui doi TMDT_LP1_(TDinh-02-2010) ve 2006 (CSG III-2009)_Rev2" xfId="1967"/>
    <cellStyle name="T_PHU LUC DU TOAN (gd TK)_TMDT_HTCS_LP1_T03-2009_1.TH_TMDT_DH3_(T11-2009)_PA1-GC_Qui doi TMDT_LP1_(TDinh-02-2010) ve 2006 (CSG III-2009)_Rev3" xfId="1968"/>
    <cellStyle name="T_PHU LUC DU TOAN (gd TK)_TMDT_HTCS_LP1_T03-2009_1.TH_TMDT_LP1_(03-7-2009_TB1.03)_quidoi 2006" xfId="1969"/>
    <cellStyle name="T_PHU LUC DU TOAN (gd TK)_TMDT_HTCS_LP1_T03-2009_1.TH_TMDT_LP1_(06-2010)_DP2.0%_Rev311-06-2010" xfId="1970"/>
    <cellStyle name="T_PHU LUC DU TOAN (gd TK)_TMDT_HTCS_LP1_T03-2009_1.TH_TMDT_LP1_(06-2010)_DP2.5%_tg18544_15-6-2010" xfId="1971"/>
    <cellStyle name="T_PHU LUC DU TOAN (gd TK)_TMDT_HTCS_LP1_T03-2009_1.TH_TMDT_LP1_(06-2010)_DP2.5%_tg18544_17-6-2010_xac dinh USD" xfId="1972"/>
    <cellStyle name="T_PHU LUC DU TOAN (gd TK)_TMDT_HTCS_LP1_T03-2009_1.TH_TMDT_LP1_(HCTD-02-2010)_sauTD" xfId="1973"/>
    <cellStyle name="T_PHU LUC DU TOAN (gd TK)_TMDT_HTCS_LP1_T03-2009_1.TH_TMDT_LP1_(HCTD-02-2010_QD957)" xfId="1974"/>
    <cellStyle name="T_PHU LUC DU TOAN (gd TK)_TMDT_HTCS_LP1_T03-2009_1.TMDT_DH3_2x600_(10-05-2010)" xfId="1975"/>
    <cellStyle name="T_PHU LUC DU TOAN (gd TK)_TMDT_HTCS_LP1_T03-2009_1.TMDT_DH3_2x600_(25-05-2010)_DP2.0%" xfId="1976"/>
    <cellStyle name="T_PHU LUC DU TOAN (gd TK)_TMDT_HTCS_LP1_T03-2009_1.TMDT_DH3_2x600+HTKT (10-05-2010)_TBChinaSUPER_Final_In" xfId="1977"/>
    <cellStyle name="T_PHU LUC DU TOAN (gd TK)_TMDT_HTCS_LP1_T03-2009_1.TMDT_DH3_2x600+HTKT (12-04-2010)_TBChinaSUPER_Final_In" xfId="1978"/>
    <cellStyle name="T_PHU LUC DU TOAN (gd TK)_TMDT_HTCS_LP1_T03-2009_1.TMDT_SH1_06-7-10_updateTB_PA2" xfId="1979"/>
    <cellStyle name="T_PHU LUC DU TOAN (gd TK)_TMDT_HTCS_LP1_T03-2009_1.TMDT_SH1_07-10-2010_PA2" xfId="1980"/>
    <cellStyle name="T_PHU LUC DU TOAN (gd TK)_TMDT_HTCS_LP1_T03-2009_Book1" xfId="1981"/>
    <cellStyle name="T_PHU LUC DU TOAN (gd TK)_TMDT_HTCS_LP1_T03-2009_PTKTTC-Tmax6500-SongHau1-LaiVay-23062010" xfId="1982"/>
    <cellStyle name="T_PHU LUC DU TOAN (gd TK)_TMDT_HTCS_LP1_T03-2009_Qui doi 2006" xfId="1983"/>
    <cellStyle name="T_PHU LUC DU TOAN (gd TK)_TMDT_HTCS_LP1_T03-2009_Qui doi TMDT_LP1_(TDinh-02-2010) ve 2006 (CSG III-2009)_Rev2" xfId="1984"/>
    <cellStyle name="T_PHU LUC DU TOAN (gd TK)_TMDT_HTCS_LP1_T03-2009_Qui doi TMDT_LP1_(TDinh-02-2010) ve 2006 (CSG III-2009)_Rev3" xfId="1985"/>
    <cellStyle name="T_PHU LUC DU TOAN (gd TK)_TMDT_HTCS_LP1_T03-2009_Qui doi TMDT_LP1_7-2009 ve 2006 (8-5-10)" xfId="1986"/>
    <cellStyle name="T_PHU LUC DU TOAN (gd TK)_TMDT_HTCS_LP1_T03-2009_TMDT_SH1" xfId="1987"/>
    <cellStyle name="T_PHU LUC DU TOAN (gd TK)_TMDT_OM4_THOP (T4-2009_ND99)" xfId="1988"/>
    <cellStyle name="T_PHU LUC DU TOAN (gd TK)_TMDT_OM4_THOP (T5-2009_ND99)_gui A.Tuan chay IDC_Rev2" xfId="1989"/>
    <cellStyle name="T_PHU LUC DU TOAN (gd TK)_TMDT_SH1" xfId="1990"/>
    <cellStyle name="T_QT BC LONG HAU" xfId="1991"/>
    <cellStyle name="T_QT Duong Vo Truong Toan " xfId="1992"/>
    <cellStyle name="T_QT HTDL Kenh Ong Hai, M.Dong-L.Bien PHAT SINH" xfId="1993"/>
    <cellStyle name="T_Qui doi TMDT ve nam 2006" xfId="1994"/>
    <cellStyle name="T_TC Kinh Chua To" xfId="1995"/>
    <cellStyle name="T_TC Rach Cai Beo" xfId="1996"/>
    <cellStyle name="T_TC Rach Cai Beo_1.GD1_2x600+HTKT_TMDT_DH3_(T04-2010)_QDoi_EVN_Than NK" xfId="1997"/>
    <cellStyle name="T_TC Rach Cai Beo_1.TH_TMDT_DH3_(T02-2010)_PA1-GC_B" xfId="1998"/>
    <cellStyle name="T_TC Rach Cai Beo_1.TH_TMDT_DH3_(T02-2010)_PA2-BT_B" xfId="1999"/>
    <cellStyle name="T_TC Rach Cai Beo_1.TH_TMDT_DH3_(T03-2010)_PA1-GC_2x660+HTKT" xfId="2000"/>
    <cellStyle name="T_TC Rach Cai Beo_1.TH_TMDT_DH3_(T11-2009)_PA1-GC" xfId="2001"/>
    <cellStyle name="T_TC Rach Cai Beo_1.TH_TMDT_DH3_(T11-2009)_PA1-GC_1.TH_TMDT_LP1_(06-2010)_DP2.0%_Rev311-06-2010" xfId="2002"/>
    <cellStyle name="T_TC Rach Cai Beo_1.TH_TMDT_DH3_(T11-2009)_PA1-GC_1.TH_TMDT_LP1_(06-2010)_DP2.5%_tg18544_15-6-2010" xfId="2003"/>
    <cellStyle name="T_TC Rach Cai Beo_1.TH_TMDT_DH3_(T11-2009)_PA1-GC_1.TH_TMDT_LP1_(06-2010)_DP2.5%_tg18544_17-6-2010_xac dinh USD" xfId="2004"/>
    <cellStyle name="T_TC Rach Cai Beo_1.TH_TMDT_DH3_(T11-2009)_PA1-GC_1.TH_TMDT_LP1_(HCTD-02-2010)_sauTD" xfId="2005"/>
    <cellStyle name="T_TC Rach Cai Beo_1.TH_TMDT_DH3_(T11-2009)_PA1-GC_1.TH_TMDT_LP1_(HCTD-02-2010_QD957)" xfId="2006"/>
    <cellStyle name="T_TC Rach Cai Beo_1.TH_TMDT_DH3_(T11-2009)_PA1-GC_Book1" xfId="2007"/>
    <cellStyle name="T_TC Rach Cai Beo_1.TH_TMDT_DH3_(T11-2009)_PA1-GC_Qui doi 2006" xfId="2008"/>
    <cellStyle name="T_TC Rach Cai Beo_1.TH_TMDT_DH3_(T11-2009)_PA1-GC_Qui doi TMDT_LP1_(TDinh-02-2010) ve 2006 (CSG III-2009)_Rev2" xfId="2009"/>
    <cellStyle name="T_TC Rach Cai Beo_1.TH_TMDT_DH3_(T11-2009)_PA1-GC_Qui doi TMDT_LP1_(TDinh-02-2010) ve 2006 (CSG III-2009)_Rev3" xfId="2010"/>
    <cellStyle name="T_TC Rach Cai Beo_1.TH_TMDT_LP1_(03-7-2009_TB1.03)_quidoi 2006" xfId="2011"/>
    <cellStyle name="T_TC Rach Cai Beo_1.TH_TMDT_LP1_(06-2010)_DP2.0%_Rev311-06-2010" xfId="2012"/>
    <cellStyle name="T_TC Rach Cai Beo_1.TH_TMDT_LP1_(06-2010)_DP2.5%_tg18544_15-6-2010" xfId="2013"/>
    <cellStyle name="T_TC Rach Cai Beo_1.TH_TMDT_LP1_(06-2010)_DP2.5%_tg18544_17-6-2010_xac dinh USD" xfId="2014"/>
    <cellStyle name="T_TC Rach Cai Beo_1.TH_TMDT_LP1_(HCTD-02-2010)_sauTD" xfId="2015"/>
    <cellStyle name="T_TC Rach Cai Beo_1.TH_TMDT_LP1_(HCTD-02-2010_QD957)" xfId="2016"/>
    <cellStyle name="T_TC Rach Cai Beo_1.TMDT_DH3_2x600_(10-05-2010)" xfId="2017"/>
    <cellStyle name="T_TC Rach Cai Beo_1.TMDT_DH3_2x600_(25-05-2010)_DP2.0%" xfId="2018"/>
    <cellStyle name="T_TC Rach Cai Beo_1.TMDT_DH3_2x600+HTKT (10-05-2010)_TBChinaSUPER_Final_In" xfId="2019"/>
    <cellStyle name="T_TC Rach Cai Beo_1.TMDT_DH3_2x600+HTKT (12-04-2010)_TBChinaSUPER_Final_In" xfId="2020"/>
    <cellStyle name="T_TC Rach Cai Beo_1.TMDT_SH1_06-7-10_updateTB_PA2" xfId="2021"/>
    <cellStyle name="T_TC Rach Cai Beo_1.TMDT_SH1_07-10-2010_PA2" xfId="2022"/>
    <cellStyle name="T_TC Rach Cai Beo_Book1" xfId="2023"/>
    <cellStyle name="T_TC Rach Cai Beo_PTKTTC-Tmax6500-SongHau1-LaiVay-23062010" xfId="2024"/>
    <cellStyle name="T_TC Rach Cai Beo_Qui doi 2006" xfId="2025"/>
    <cellStyle name="T_TC Rach Cai Beo_Qui doi TMDT_LP1_(TDinh-02-2010) ve 2006 (CSG III-2009)_Rev2" xfId="2026"/>
    <cellStyle name="T_TC Rach Cai Beo_Qui doi TMDT_LP1_(TDinh-02-2010) ve 2006 (CSG III-2009)_Rev3" xfId="2027"/>
    <cellStyle name="T_TC Rach Cai Beo_Qui doi TMDT_LP1_7-2009 ve 2006 (8-5-10)" xfId="2028"/>
    <cellStyle name="T_TC Rach Cai Beo_TMDT_SH1" xfId="2029"/>
    <cellStyle name="T_TDT KhThai  10097 TTr 120907 lan3 nop A" xfId="2030"/>
    <cellStyle name="T_TDT KhThai  10097 TTr 120907 lan3 nop A_Book1" xfId="2031"/>
    <cellStyle name="T_TDTMRND" xfId="2032"/>
    <cellStyle name="T_Thiet bi" xfId="2033"/>
    <cellStyle name="T_Tien luong moi thau goi 1" xfId="2034"/>
    <cellStyle name="T_TK_HT" xfId="2035"/>
    <cellStyle name="T_TK_HT_Book1" xfId="2036"/>
    <cellStyle name="T_TK_HT_Book1_1" xfId="2037"/>
    <cellStyle name="T_TK_HT_Book2" xfId="2038"/>
    <cellStyle name="T_TL-Ben400CV" xfId="2039"/>
    <cellStyle name="T_TL-Ben400CV_Book1" xfId="2040"/>
    <cellStyle name="T_TMDT_HTCS_LP1_T03-2009" xfId="2041"/>
    <cellStyle name="T_TMDT_HTCS_LP1_T03-2009_1.GD1_2x600+HTKT_TMDT_DH3_(T04-2010)_QDoi_EVN_Than NK" xfId="2042"/>
    <cellStyle name="T_TMDT_HTCS_LP1_T03-2009_1.TH_TMDT_DH3_(T02-2010)_PA1-GC_B" xfId="2043"/>
    <cellStyle name="T_TMDT_HTCS_LP1_T03-2009_1.TH_TMDT_DH3_(T02-2010)_PA2-BT_B" xfId="2044"/>
    <cellStyle name="T_TMDT_HTCS_LP1_T03-2009_1.TH_TMDT_DH3_(T03-2010)_PA1-GC_2x660+HTKT" xfId="2045"/>
    <cellStyle name="T_TMDT_HTCS_LP1_T03-2009_1.TH_TMDT_DH3_(T11-2009)_PA1-GC" xfId="2046"/>
    <cellStyle name="T_TMDT_HTCS_LP1_T03-2009_1.TH_TMDT_DH3_(T11-2009)_PA1-GC_1.TH_TMDT_LP1_(06-2010)_DP2.0%_Rev311-06-2010" xfId="2047"/>
    <cellStyle name="T_TMDT_HTCS_LP1_T03-2009_1.TH_TMDT_DH3_(T11-2009)_PA1-GC_1.TH_TMDT_LP1_(06-2010)_DP2.5%_tg18544_15-6-2010" xfId="2048"/>
    <cellStyle name="T_TMDT_HTCS_LP1_T03-2009_1.TH_TMDT_DH3_(T11-2009)_PA1-GC_1.TH_TMDT_LP1_(06-2010)_DP2.5%_tg18544_17-6-2010_xac dinh USD" xfId="2049"/>
    <cellStyle name="T_TMDT_HTCS_LP1_T03-2009_1.TH_TMDT_DH3_(T11-2009)_PA1-GC_1.TH_TMDT_LP1_(HCTD-02-2010)_sauTD" xfId="2050"/>
    <cellStyle name="T_TMDT_HTCS_LP1_T03-2009_1.TH_TMDT_DH3_(T11-2009)_PA1-GC_1.TH_TMDT_LP1_(HCTD-02-2010_QD957)" xfId="2051"/>
    <cellStyle name="T_TMDT_HTCS_LP1_T03-2009_1.TH_TMDT_DH3_(T11-2009)_PA1-GC_Book1" xfId="2052"/>
    <cellStyle name="T_TMDT_HTCS_LP1_T03-2009_1.TH_TMDT_DH3_(T11-2009)_PA1-GC_Qui doi 2006" xfId="2053"/>
    <cellStyle name="T_TMDT_HTCS_LP1_T03-2009_1.TH_TMDT_DH3_(T11-2009)_PA1-GC_Qui doi TMDT_LP1_(TDinh-02-2010) ve 2006 (CSG III-2009)_Rev2" xfId="2054"/>
    <cellStyle name="T_TMDT_HTCS_LP1_T03-2009_1.TH_TMDT_DH3_(T11-2009)_PA1-GC_Qui doi TMDT_LP1_(TDinh-02-2010) ve 2006 (CSG III-2009)_Rev3" xfId="2055"/>
    <cellStyle name="T_TMDT_HTCS_LP1_T03-2009_1.TH_TMDT_LP1_(03-7-2009_TB1.03)_quidoi 2006" xfId="2056"/>
    <cellStyle name="T_TMDT_HTCS_LP1_T03-2009_1.TH_TMDT_LP1_(06-2010)_DP2.0%_Rev311-06-2010" xfId="2057"/>
    <cellStyle name="T_TMDT_HTCS_LP1_T03-2009_1.TH_TMDT_LP1_(06-2010)_DP2.5%_tg18544_15-6-2010" xfId="2058"/>
    <cellStyle name="T_TMDT_HTCS_LP1_T03-2009_1.TH_TMDT_LP1_(06-2010)_DP2.5%_tg18544_17-6-2010_xac dinh USD" xfId="2059"/>
    <cellStyle name="T_TMDT_HTCS_LP1_T03-2009_1.TH_TMDT_LP1_(HCTD-02-2010)_sauTD" xfId="2060"/>
    <cellStyle name="T_TMDT_HTCS_LP1_T03-2009_1.TH_TMDT_LP1_(HCTD-02-2010_QD957)" xfId="2061"/>
    <cellStyle name="T_TMDT_HTCS_LP1_T03-2009_1.TMDT_DH3_2x600_(10-05-2010)" xfId="2062"/>
    <cellStyle name="T_TMDT_HTCS_LP1_T03-2009_1.TMDT_DH3_2x600_(25-05-2010)_DP2.0%" xfId="2063"/>
    <cellStyle name="T_TMDT_HTCS_LP1_T03-2009_1.TMDT_DH3_2x600+HTKT (10-05-2010)_TBChinaSUPER_Final_In" xfId="2064"/>
    <cellStyle name="T_TMDT_HTCS_LP1_T03-2009_1.TMDT_DH3_2x600+HTKT (12-04-2010)_TBChinaSUPER_Final_In" xfId="2065"/>
    <cellStyle name="T_TMDT_HTCS_LP1_T03-2009_1.TMDT_SH1_06-7-10_updateTB_PA2" xfId="2066"/>
    <cellStyle name="T_TMDT_HTCS_LP1_T03-2009_1.TMDT_SH1_07-10-2010_PA2" xfId="2067"/>
    <cellStyle name="T_TMDT_HTCS_LP1_T03-2009_Book1" xfId="2068"/>
    <cellStyle name="T_TMDT_HTCS_LP1_T03-2009_PTKTTC-Tmax6500-SongHau1-LaiVay-23062010" xfId="2069"/>
    <cellStyle name="T_TMDT_HTCS_LP1_T03-2009_Qui doi 2006" xfId="2070"/>
    <cellStyle name="T_TMDT_HTCS_LP1_T03-2009_Qui doi TMDT_LP1_(TDinh-02-2010) ve 2006 (CSG III-2009)_Rev2" xfId="2071"/>
    <cellStyle name="T_TMDT_HTCS_LP1_T03-2009_Qui doi TMDT_LP1_(TDinh-02-2010) ve 2006 (CSG III-2009)_Rev3" xfId="2072"/>
    <cellStyle name="T_TMDT_HTCS_LP1_T03-2009_Qui doi TMDT_LP1_7-2009 ve 2006 (8-5-10)" xfId="2073"/>
    <cellStyle name="T_TMDT_HTCS_LP1_T03-2009_TMDT_SH1" xfId="2074"/>
    <cellStyle name="T_TMDT-chuong 10 -ver1" xfId="2075"/>
    <cellStyle name="T_TONGKE" xfId="2076"/>
    <cellStyle name="T_Xac dinh cu ly van chuyen" xfId="2077"/>
    <cellStyle name="T_ÿÿÿÿÿ" xfId="2078"/>
    <cellStyle name="T_" xfId="2079"/>
    <cellStyle name="Tentruong" xfId="2080"/>
    <cellStyle name="Text" xfId="190"/>
    <cellStyle name="Text Indent A" xfId="2081"/>
    <cellStyle name="Text Indent B" xfId="2082"/>
    <cellStyle name="Text Indent C" xfId="2083"/>
    <cellStyle name="th" xfId="191"/>
    <cellStyle name="þ_x001d_ð¤_x000c_¯þ_x0014__x000d_¨þU_x0001_À_x0004_ _x0015__x000f__x0001__x0001_" xfId="2084"/>
    <cellStyle name="þ_x001d_ð·_x000c_æþ'_x000d_ßþU_x0001_Ø_x0005_ü_x0014__x0007__x0001__x0001_" xfId="2085"/>
    <cellStyle name="þ_x001d_ð·_x000c_æþ'_x000d_ßþU_x0001_Ø_x0005_ü_x0014__x0007__x0001__x0001_?_x0002_ÿÿÿÿÿÿÿÿÿÿÿÿÿÿÿ¯?(_x0002__x001e__x0016_ ???¼$ÿÿÿÿ????_x0006__x0016_??????????????Í!Ë??????????           ?????           ?????????_x000d_C:\WINDOWS\_x000d_V_x000d_S\TEMP_x000d_NC;C:\NU;C:\VIRUS;_x000d_?????????????????????????????????????????????????????????????????????????????" xfId="2086"/>
    <cellStyle name="þ_x001d_ð·_x000c_æþ'_x000d_ßþU_x0001_Ø_x0005_ü_x0014__x0007__x0001__x0001_?_x0002_ÿÿÿÿÿÿÿÿÿÿÿÿÿÿÿ¯?(_x0002__x001e__x0016_ ???¼$ÿÿÿÿ????_x0006__x0016_??????????????Í!Ë??????????           ?????           ????Fþ_x0016_?_x000d_FÆ_x0016_Pš_x001a_7_x0014__x000b_Àt_x0019_‹F_x0006_‹V_x0008_‰Fö‰VøÿvþFÆ_x0016_Pš‚C_x0014_ÉË¸ÿ_x0013_U‹ì_x001e_ŽØ‹F_x000a_‹V_x000c_Ä^_x0006_&amp;‰G_x0008_&amp;‰W_x000a__x001f_ÉË?¸ÿ_x0013_È_x0006_??WV_x001e_ŽØ‹^_x000a_‹v_x0006_ƒûÿt_x0007_ŽF_x0008_&amp;‰\_x000a_ƒ~_x000c_?u.ŽF_x0008_&amp;ÿt_x0002_&amp;ÿ4&amp;" xfId="2087"/>
    <cellStyle name="þ_x001d_ðÇ%Uý—&amp;Hý9_x0008_Ÿ s_x000a__x0007__x0001__x0001_" xfId="2088"/>
    <cellStyle name="þ_x001d_ðK_x000c_Fý_x001b__x000d_9ýU_x0001_Ð_x0008_¦)_x0007__x0001__x0001_" xfId="2089"/>
    <cellStyle name="thuong-10" xfId="2090"/>
    <cellStyle name="thuong-11" xfId="2091"/>
    <cellStyle name="Thuyet minh" xfId="2092"/>
    <cellStyle name="Tien VN" xfId="2093"/>
    <cellStyle name="Tiêu đề" xfId="2094"/>
    <cellStyle name="Times New Roman" xfId="2095"/>
    <cellStyle name="Tính toán" xfId="2096"/>
    <cellStyle name="tit1" xfId="2097"/>
    <cellStyle name="tit2" xfId="2098"/>
    <cellStyle name="tit3" xfId="2099"/>
    <cellStyle name="tit4" xfId="2100"/>
    <cellStyle name="Title 2" xfId="2101"/>
    <cellStyle name="Tổng" xfId="2102"/>
    <cellStyle name="Tongcong" xfId="2103"/>
    <cellStyle name="Top" xfId="2104"/>
    <cellStyle name="Tốt" xfId="2105"/>
    <cellStyle name="Total 2" xfId="192"/>
    <cellStyle name="Trien1.000" xfId="2106"/>
    <cellStyle name="Triendate" xfId="2107"/>
    <cellStyle name="Trientime" xfId="2108"/>
    <cellStyle name="Trung tính" xfId="2109"/>
    <cellStyle name="tt1" xfId="2110"/>
    <cellStyle name="Tusental (0)_pldt" xfId="2111"/>
    <cellStyle name="Tusental_Edit.page.XLS" xfId="2112"/>
    <cellStyle name="ux_3_¼­¿ï-¾È»ê" xfId="2113"/>
    <cellStyle name="Valuta (0)_CALPREZZ" xfId="2114"/>
    <cellStyle name="Valuta_ PESO ELETTR." xfId="2115"/>
    <cellStyle name="Văn bản Cảnh báo" xfId="2116"/>
    <cellStyle name="Văn bản Giải thích" xfId="2117"/>
    <cellStyle name="VANG1" xfId="2118"/>
    <cellStyle name="viet" xfId="193"/>
    <cellStyle name="viet2" xfId="194"/>
    <cellStyle name="Visible" xfId="2119"/>
    <cellStyle name="VN new romanNormal" xfId="2120"/>
    <cellStyle name="vn time 10" xfId="2121"/>
    <cellStyle name="Vn Time 13" xfId="2122"/>
    <cellStyle name="Vn Time 14" xfId="2123"/>
    <cellStyle name="VN time new roman" xfId="2124"/>
    <cellStyle name="vnbo" xfId="2125"/>
    <cellStyle name="vnhead1" xfId="2126"/>
    <cellStyle name="vnhead2" xfId="2127"/>
    <cellStyle name="vnhead3" xfId="2128"/>
    <cellStyle name="vnhead4" xfId="2129"/>
    <cellStyle name="vntxt1" xfId="2130"/>
    <cellStyle name="vntxt2" xfId="2131"/>
    <cellStyle name="Währung [0]_68574_Materialbedarfsliste" xfId="2132"/>
    <cellStyle name="Währung_68574_Materialbedarfsliste" xfId="2133"/>
    <cellStyle name="Walutowy [0]_Invoices2001Slovakia" xfId="2134"/>
    <cellStyle name="Walutowy_Invoices2001Slovakia" xfId="2135"/>
    <cellStyle name="Warning Text 2" xfId="2136"/>
    <cellStyle name="xan1" xfId="2137"/>
    <cellStyle name="Xấu" xfId="2138"/>
    <cellStyle name="xuan" xfId="2139"/>
    <cellStyle name="Ý kh¸c_B¶ng 1 (2)" xfId="2140"/>
    <cellStyle name="アクセント 1" xfId="2141"/>
    <cellStyle name="アクセント 2" xfId="2142"/>
    <cellStyle name="アクセント 3" xfId="2143"/>
    <cellStyle name="アクセント 4" xfId="2144"/>
    <cellStyle name="アクセント 5" xfId="2145"/>
    <cellStyle name="アクセント 6" xfId="2146"/>
    <cellStyle name="タイトル" xfId="2147"/>
    <cellStyle name="チェック セル" xfId="2148"/>
    <cellStyle name="どちらでもない" xfId="2149"/>
    <cellStyle name="メモ" xfId="2150"/>
    <cellStyle name="リンク セル" xfId="2151"/>
    <cellStyle name="เครื่องหมายสกุลเงิน [0]_FTC_OFFER" xfId="2152"/>
    <cellStyle name="เครื่องหมายสกุลเงิน_FTC_OFFER" xfId="2153"/>
    <cellStyle name="ปกติ_FTC_OFFER" xfId="2154"/>
    <cellStyle name=" [0.00]_ Att. 1- Cover" xfId="101"/>
    <cellStyle name="_ Att. 1- Cover" xfId="195"/>
    <cellStyle name="?_ Att. 1- Cover" xfId="196"/>
    <cellStyle name="똿뗦먛귟 [0.00]_PRODUCT DETAIL Q1" xfId="126"/>
    <cellStyle name="똿뗦먛귟_PRODUCT DETAIL Q1" xfId="197"/>
    <cellStyle name="믅됞 [0.00]_PRODUCT DETAIL Q1" xfId="198"/>
    <cellStyle name="믅됞_PRODUCT DETAIL Q1" xfId="117"/>
    <cellStyle name="백분율_95" xfId="199"/>
    <cellStyle name="뷭?_BOOKSHIP" xfId="200"/>
    <cellStyle name="쉼표 [0]_ffbom" xfId="2155"/>
    <cellStyle name="안건회계법인" xfId="2156"/>
    <cellStyle name="콤맀_Sheet1_총괄표 (수출입) (2)" xfId="2157"/>
    <cellStyle name="콤마 [ - 유형1" xfId="2158"/>
    <cellStyle name="콤마 [ - 유형2" xfId="2159"/>
    <cellStyle name="콤마 [ - 유형3" xfId="2160"/>
    <cellStyle name="콤마 [ - 유형4" xfId="2161"/>
    <cellStyle name="콤마 [ - 유형5" xfId="2162"/>
    <cellStyle name="콤마 [ - 유형6" xfId="2163"/>
    <cellStyle name="콤마 [ - 유형7" xfId="2164"/>
    <cellStyle name="콤마 [ - 유형8" xfId="2165"/>
    <cellStyle name="콤마 [0]_ 비목별 월별기술 " xfId="2166"/>
    <cellStyle name="콤마_ 비목별 월별기술 " xfId="2167"/>
    <cellStyle name="통화 [0]_1" xfId="2168"/>
    <cellStyle name="통화_1" xfId="2169"/>
    <cellStyle name="표섀_변경(최종)" xfId="2170"/>
    <cellStyle name="표준_ 97년 경영분석(안)" xfId="2171"/>
    <cellStyle name="표줠_Sheet1_1_총괄표 (수출입) (2)" xfId="2172"/>
    <cellStyle name="一般_00Q3902REV.1" xfId="2173"/>
    <cellStyle name="入力" xfId="2174"/>
    <cellStyle name="出力" xfId="2175"/>
    <cellStyle name="千位分隔_Mechanical extimate cost 070123" xfId="2176"/>
    <cellStyle name="千分位[0]_00Q3902REV.1" xfId="2177"/>
    <cellStyle name="千分位_00Q3902REV.1" xfId="2178"/>
    <cellStyle name="常规 3_地基处理量价分析091024提交EVN价格版" xfId="2179"/>
    <cellStyle name="常规_CSG_VN_debt_cost_calculation" xfId="2180"/>
    <cellStyle name="悪い" xfId="2181"/>
    <cellStyle name="桁区切り [0.00]_BE-BQ" xfId="2182"/>
    <cellStyle name="桁区切り_08-00 NET Summary" xfId="2183"/>
    <cellStyle name="標準_(A1)BOQ " xfId="2184"/>
    <cellStyle name="良い" xfId="2185"/>
    <cellStyle name="見出し 1" xfId="2186"/>
    <cellStyle name="見出し 2" xfId="2187"/>
    <cellStyle name="見出し 3" xfId="2188"/>
    <cellStyle name="見出し 4" xfId="2189"/>
    <cellStyle name="計算" xfId="2190"/>
    <cellStyle name="説明文" xfId="2191"/>
    <cellStyle name="警告文" xfId="2192"/>
    <cellStyle name="貨幣 [0]_00Q3902REV.1" xfId="2193"/>
    <cellStyle name="貨幣[0]_BRE" xfId="15"/>
    <cellStyle name="貨幣_00Q3902REV.1" xfId="2194"/>
    <cellStyle name="通貨 [0.00]_BE-BQ" xfId="2195"/>
    <cellStyle name="通貨_BE-BQ" xfId="2196"/>
    <cellStyle name="集計" xfId="2197"/>
    <cellStyle name="非表示" xfId="2198"/>
  </cellStyles>
  <dxfs count="74">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fgColor rgb="FFFFC7CE"/>
          <bgColor rgb="FF000000"/>
        </patternFill>
      </fill>
    </dxf>
    <dxf>
      <fill>
        <patternFill patternType="solid">
          <fgColor rgb="FFFFC7CE"/>
          <bgColor rgb="FFFFC7CE"/>
        </patternFill>
      </fill>
    </dxf>
    <dxf>
      <fill>
        <patternFill patternType="solid">
          <fgColor rgb="FFFFC7CE"/>
          <bgColor rgb="FFFFC7CE"/>
        </patternFill>
      </fill>
    </dxf>
    <dxf>
      <fill>
        <patternFill patternType="solid">
          <fgColor rgb="FFFFC7CE"/>
          <bgColor rgb="FFFFC7CE"/>
        </patternFill>
      </fill>
    </dxf>
    <dxf>
      <fill>
        <patternFill patternType="solid">
          <fgColor rgb="FFFFC7CE"/>
          <bgColor rgb="FFFFC7CE"/>
        </patternFill>
      </fill>
    </dxf>
  </dxfs>
  <tableStyles count="0" defaultTableStyle="TableStyleMedium2" defaultPivotStyle="PivotStyleLight16"/>
  <colors>
    <mruColors>
      <color rgb="FFFFFFFF"/>
      <color rgb="FF0000FF"/>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s>
</file>

<file path=xl/drawings/drawing1.xml><?xml version="1.0" encoding="utf-8"?>
<xdr:wsDr xmlns:xdr="http://schemas.openxmlformats.org/drawingml/2006/spreadsheetDrawing" xmlns:a="http://schemas.openxmlformats.org/drawingml/2006/main">
  <xdr:twoCellAnchor>
    <xdr:from>
      <xdr:col>8</xdr:col>
      <xdr:colOff>304800</xdr:colOff>
      <xdr:row>2</xdr:row>
      <xdr:rowOff>121920</xdr:rowOff>
    </xdr:from>
    <xdr:to>
      <xdr:col>10</xdr:col>
      <xdr:colOff>453390</xdr:colOff>
      <xdr:row>2</xdr:row>
      <xdr:rowOff>121920</xdr:rowOff>
    </xdr:to>
    <xdr:sp macro="" textlink="">
      <xdr:nvSpPr>
        <xdr:cNvPr id="2" name="Line 2"/>
        <xdr:cNvSpPr>
          <a:spLocks noChangeShapeType="1"/>
        </xdr:cNvSpPr>
      </xdr:nvSpPr>
      <xdr:spPr>
        <a:xfrm>
          <a:off x="7503795" y="626745"/>
          <a:ext cx="1285240"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35858</xdr:colOff>
      <xdr:row>233</xdr:row>
      <xdr:rowOff>277428</xdr:rowOff>
    </xdr:from>
    <xdr:to>
      <xdr:col>13</xdr:col>
      <xdr:colOff>62751</xdr:colOff>
      <xdr:row>251</xdr:row>
      <xdr:rowOff>69777</xdr:rowOff>
    </xdr:to>
    <xdr:grpSp>
      <xdr:nvGrpSpPr>
        <xdr:cNvPr id="8" name="Group 7"/>
        <xdr:cNvGrpSpPr/>
      </xdr:nvGrpSpPr>
      <xdr:grpSpPr>
        <a:xfrm>
          <a:off x="5056093" y="68790193"/>
          <a:ext cx="10269070" cy="3423055"/>
          <a:chOff x="0" y="51038765"/>
          <a:chExt cx="12570136" cy="3696582"/>
        </a:xfrm>
      </xdr:grpSpPr>
      <xdr:sp macro="" textlink="WORD!F2">
        <xdr:nvSpPr>
          <xdr:cNvPr id="9" name="TextBox 8"/>
          <xdr:cNvSpPr txBox="1"/>
        </xdr:nvSpPr>
        <xdr:spPr>
          <a:xfrm>
            <a:off x="9624060" y="52257960"/>
            <a:ext cx="2702987" cy="341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27156E-2BC0-41DB-9DD3-8FADAC76EB12}" type="TxLink">
              <a:rPr lang="en-US" sz="1400" b="1">
                <a:latin typeface="Times New Roman" panose="02020603050405020304" pitchFamily="18" charset="0"/>
                <a:cs typeface="Times New Roman" panose="02020603050405020304" pitchFamily="18" charset="0"/>
              </a:rPr>
              <a:pPr algn="ctr"/>
              <a:t>Hoàng Như Hoàn</a:t>
            </a:fld>
            <a:endParaRPr lang="en-US" sz="1400" b="1">
              <a:latin typeface="Times New Roman" panose="02020603050405020304" pitchFamily="18" charset="0"/>
              <a:cs typeface="Times New Roman" panose="02020603050405020304" pitchFamily="18" charset="0"/>
            </a:endParaRPr>
          </a:p>
        </xdr:txBody>
      </xdr:sp>
      <xdr:sp macro="" textlink="WORD!I2">
        <xdr:nvSpPr>
          <xdr:cNvPr id="10" name="TextBox 9"/>
          <xdr:cNvSpPr txBox="1"/>
        </xdr:nvSpPr>
        <xdr:spPr>
          <a:xfrm>
            <a:off x="373380" y="52265580"/>
            <a:ext cx="2702987" cy="341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C6E99EC-0E20-49C5-95F1-81F055B3E0E3}" type="TxLink">
              <a:rPr lang="en-US" sz="1400" b="1">
                <a:latin typeface="Times New Roman" panose="02020603050405020304" pitchFamily="18" charset="0"/>
                <a:cs typeface="Times New Roman" panose="02020603050405020304" pitchFamily="18" charset="0"/>
              </a:rPr>
              <a:pPr algn="ctr"/>
              <a:t>Trần Quang Phúc</a:t>
            </a:fld>
            <a:endParaRPr lang="en-US" sz="1400" b="1">
              <a:latin typeface="Times New Roman" panose="02020603050405020304" pitchFamily="18" charset="0"/>
              <a:cs typeface="Times New Roman" panose="02020603050405020304" pitchFamily="18" charset="0"/>
            </a:endParaRPr>
          </a:p>
        </xdr:txBody>
      </xdr:sp>
      <xdr:grpSp>
        <xdr:nvGrpSpPr>
          <xdr:cNvPr id="14" name="Group 13"/>
          <xdr:cNvGrpSpPr/>
        </xdr:nvGrpSpPr>
        <xdr:grpSpPr>
          <a:xfrm>
            <a:off x="0" y="51038765"/>
            <a:ext cx="12570136" cy="3696582"/>
            <a:chOff x="0" y="51099725"/>
            <a:chExt cx="10209951" cy="3696582"/>
          </a:xfrm>
        </xdr:grpSpPr>
        <xdr:grpSp>
          <xdr:nvGrpSpPr>
            <xdr:cNvPr id="2" name="Group 1"/>
            <xdr:cNvGrpSpPr/>
          </xdr:nvGrpSpPr>
          <xdr:grpSpPr>
            <a:xfrm>
              <a:off x="0" y="51099725"/>
              <a:ext cx="10209951" cy="2661920"/>
              <a:chOff x="2329509" y="12302291"/>
              <a:chExt cx="9006654" cy="2538640"/>
            </a:xfrm>
          </xdr:grpSpPr>
          <xdr:sp macro="" textlink="WORD!V2">
            <xdr:nvSpPr>
              <xdr:cNvPr id="3" name="TextBox 2"/>
              <xdr:cNvSpPr txBox="1"/>
            </xdr:nvSpPr>
            <xdr:spPr>
              <a:xfrm>
                <a:off x="2329509" y="13860610"/>
                <a:ext cx="2384427" cy="843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F1A4396-81A2-40E0-A539-960FCEF4164B}" type="TxLink">
                  <a:rPr lang="en-US" sz="1400" b="1">
                    <a:latin typeface="Times New Roman" panose="02020603050405020304" pitchFamily="18" charset="0"/>
                    <a:cs typeface="Times New Roman" panose="02020603050405020304" pitchFamily="18" charset="0"/>
                  </a:rPr>
                  <a:pPr algn="ctr"/>
                  <a:t>CHỦ ĐẦU TƯ
ĐIỆN LỰC XUÂN LỘC
GIÁM ĐỐC</a:t>
                </a:fld>
                <a:endParaRPr lang="en-US" sz="1400" b="1">
                  <a:latin typeface="Times New Roman" panose="02020603050405020304" pitchFamily="18" charset="0"/>
                  <a:cs typeface="Times New Roman" panose="02020603050405020304" pitchFamily="18" charset="0"/>
                </a:endParaRPr>
              </a:p>
            </xdr:txBody>
          </xdr:sp>
          <xdr:sp macro="" textlink="WORD!B2">
            <xdr:nvSpPr>
              <xdr:cNvPr id="4" name="TextBox 3"/>
              <xdr:cNvSpPr txBox="1"/>
            </xdr:nvSpPr>
            <xdr:spPr>
              <a:xfrm>
                <a:off x="7946608" y="13756563"/>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
GIÁM ĐỐC</a:t>
                </a:fld>
                <a:endParaRPr lang="vi-VN" sz="1400" b="1">
                  <a:latin typeface="+mj-lt"/>
                </a:endParaRPr>
              </a:p>
            </xdr:txBody>
          </xdr:sp>
          <xdr:sp macro="" textlink="">
            <xdr:nvSpPr>
              <xdr:cNvPr id="5" name="TextBox 4"/>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GIÁM SÁT THI CÔNG</a:t>
                </a:r>
              </a:p>
            </xdr:txBody>
          </xdr:sp>
          <xdr:sp macro="" textlink="">
            <xdr:nvSpPr>
              <xdr:cNvPr id="6" name="TextBox 5"/>
              <xdr:cNvSpPr txBox="1"/>
            </xdr:nvSpPr>
            <xdr:spPr>
              <a:xfrm>
                <a:off x="8951737" y="1230229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GIÁM SÁT B</a:t>
                </a:r>
              </a:p>
            </xdr:txBody>
          </xdr:sp>
          <xdr:sp macro="" textlink="WORD!H2">
            <xdr:nvSpPr>
              <xdr:cNvPr id="7" name="TextBox 6"/>
              <xdr:cNvSpPr txBox="1"/>
            </xdr:nvSpPr>
            <xdr:spPr>
              <a:xfrm>
                <a:off x="5155731" y="13862047"/>
                <a:ext cx="2997869" cy="97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D3D21BA-C4B0-4076-A91C-61C8D4C4620E}" type="TxLink">
                  <a:rPr lang="vi-VN" sz="1400" b="1">
                    <a:latin typeface="Times New Roman" panose="02020603050405020304" pitchFamily="18" charset="0"/>
                    <a:cs typeface="Times New Roman" panose="02020603050405020304" pitchFamily="18" charset="0"/>
                  </a:rPr>
                  <a:pPr algn="ctr"/>
                  <a:t>TRUNG TÂM KHUYẾN CÔNG VÀ TVPT CÔNG NGHIỆP
TỈNH ĐỒNG NAI
GIÁM ĐỐC</a:t>
                </a:fld>
                <a:endParaRPr lang="vi-VN" sz="1400" b="1">
                  <a:latin typeface="Times New Roman" panose="02020603050405020304" pitchFamily="18" charset="0"/>
                  <a:cs typeface="Times New Roman" panose="02020603050405020304" pitchFamily="18" charset="0"/>
                </a:endParaRPr>
              </a:p>
            </xdr:txBody>
          </xdr:sp>
        </xdr:grpSp>
        <xdr:sp macro="" textlink="WORD!D2">
          <xdr:nvSpPr>
            <xdr:cNvPr id="11" name="TextBox 10"/>
            <xdr:cNvSpPr txBox="1"/>
          </xdr:nvSpPr>
          <xdr:spPr>
            <a:xfrm>
              <a:off x="6911340" y="54455056"/>
              <a:ext cx="2702987" cy="341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83F9999-AEE3-4028-9840-21E88C7F57A3}" type="TxLink">
                <a:rPr lang="en-US" sz="1400" b="1">
                  <a:latin typeface="Times New Roman" panose="02020603050405020304" pitchFamily="18" charset="0"/>
                  <a:cs typeface="Times New Roman" panose="02020603050405020304" pitchFamily="18" charset="0"/>
                </a:rPr>
                <a:pPr algn="ctr"/>
                <a:t>Trần Thị Ngọc Thọ</a:t>
              </a:fld>
              <a:endParaRPr lang="en-US" sz="1400" b="1">
                <a:latin typeface="Times New Roman" panose="02020603050405020304" pitchFamily="18" charset="0"/>
                <a:cs typeface="Times New Roman" panose="02020603050405020304" pitchFamily="18" charset="0"/>
              </a:endParaRPr>
            </a:p>
          </xdr:txBody>
        </xdr:sp>
        <xdr:sp macro="" textlink="WORD!J2">
          <xdr:nvSpPr>
            <xdr:cNvPr id="12" name="TextBox 11"/>
            <xdr:cNvSpPr txBox="1"/>
          </xdr:nvSpPr>
          <xdr:spPr>
            <a:xfrm>
              <a:off x="3535680" y="54449979"/>
              <a:ext cx="2702987" cy="341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2B365BF-BD50-4E40-B28D-2829DF33A043}" type="TxLink">
                <a:rPr lang="en-US" sz="1400" b="1">
                  <a:latin typeface="Times New Roman" panose="02020603050405020304" pitchFamily="18" charset="0"/>
                  <a:cs typeface="Times New Roman" panose="02020603050405020304" pitchFamily="18" charset="0"/>
                </a:rPr>
                <a:pPr algn="ctr"/>
                <a:t>Chu Văn Hiếu</a:t>
              </a:fld>
              <a:endParaRPr lang="en-US" sz="1400" b="1">
                <a:latin typeface="Times New Roman" panose="02020603050405020304" pitchFamily="18" charset="0"/>
                <a:cs typeface="Times New Roman" panose="02020603050405020304" pitchFamily="18" charset="0"/>
              </a:endParaRPr>
            </a:p>
          </xdr:txBody>
        </xdr:sp>
        <xdr:sp macro="" textlink="WORD!U2">
          <xdr:nvSpPr>
            <xdr:cNvPr id="13" name="TextBox 12"/>
            <xdr:cNvSpPr txBox="1"/>
          </xdr:nvSpPr>
          <xdr:spPr>
            <a:xfrm>
              <a:off x="45720" y="54428389"/>
              <a:ext cx="2506981" cy="341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003FC19-2300-4863-97D3-7FD9C22BFD47}" type="TxLink">
                <a:rPr lang="en-US" sz="1400" b="1">
                  <a:latin typeface="Times New Roman" panose="02020603050405020304" pitchFamily="18" charset="0"/>
                  <a:cs typeface="Times New Roman" panose="02020603050405020304" pitchFamily="18" charset="0"/>
                </a:rPr>
                <a:pPr algn="ctr"/>
                <a:t>Phạm Quang Vĩnh Phú</a:t>
              </a:fld>
              <a:endParaRPr lang="en-US" sz="1400" b="1">
                <a:latin typeface="Times New Roman" panose="02020603050405020304" pitchFamily="18" charset="0"/>
                <a:cs typeface="Times New Roman" panose="02020603050405020304" pitchFamily="18" charset="0"/>
              </a:endParaRPr>
            </a:p>
          </xdr:txBody>
        </xdr: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990600</xdr:colOff>
      <xdr:row>2</xdr:row>
      <xdr:rowOff>104775</xdr:rowOff>
    </xdr:from>
    <xdr:to>
      <xdr:col>8</xdr:col>
      <xdr:colOff>152400</xdr:colOff>
      <xdr:row>2</xdr:row>
      <xdr:rowOff>114300</xdr:rowOff>
    </xdr:to>
    <xdr:cxnSp macro="">
      <xdr:nvCxnSpPr>
        <xdr:cNvPr id="2" name="Straight Connector 1"/>
        <xdr:cNvCxnSpPr/>
      </xdr:nvCxnSpPr>
      <xdr:spPr>
        <a:xfrm flipV="1">
          <a:off x="7682230" y="552450"/>
          <a:ext cx="1390650" cy="9525"/>
        </a:xfrm>
        <a:prstGeom prst="line">
          <a:avLst/>
        </a:pr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428200</xdr:colOff>
      <xdr:row>28</xdr:row>
      <xdr:rowOff>0</xdr:rowOff>
    </xdr:from>
    <xdr:to>
      <xdr:col>17</xdr:col>
      <xdr:colOff>504455</xdr:colOff>
      <xdr:row>104</xdr:row>
      <xdr:rowOff>62954</xdr:rowOff>
    </xdr:to>
    <xdr:sp macro="" textlink="">
      <xdr:nvSpPr>
        <xdr:cNvPr id="2" name="rect" hidden="1"/>
        <xdr:cNvSpPr/>
      </xdr:nvSpPr>
      <xdr:spPr>
        <a:xfrm>
          <a:off x="9184640" y="7812405"/>
          <a:ext cx="8045450" cy="2389251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3</xdr:col>
      <xdr:colOff>0</xdr:colOff>
      <xdr:row>0</xdr:row>
      <xdr:rowOff>0</xdr:rowOff>
    </xdr:from>
    <xdr:to>
      <xdr:col>11</xdr:col>
      <xdr:colOff>86957</xdr:colOff>
      <xdr:row>4</xdr:row>
      <xdr:rowOff>113674</xdr:rowOff>
    </xdr:to>
    <xdr:grpSp>
      <xdr:nvGrpSpPr>
        <xdr:cNvPr id="3" name=" "/>
        <xdr:cNvGrpSpPr/>
      </xdr:nvGrpSpPr>
      <xdr:grpSpPr>
        <a:xfrm>
          <a:off x="3867150" y="0"/>
          <a:ext cx="7297382" cy="1189999"/>
          <a:chOff x="1" y="9818"/>
          <a:chExt cx="6280355" cy="1055304"/>
        </a:xfrm>
      </xdr:grpSpPr>
      <xdr:grpSp>
        <xdr:nvGrpSpPr>
          <xdr:cNvPr id="4" name=" "/>
          <xdr:cNvGrpSpPr/>
        </xdr:nvGrpSpPr>
        <xdr:grpSpPr>
          <a:xfrm>
            <a:off x="1" y="9818"/>
            <a:ext cx="6280355" cy="1055304"/>
            <a:chOff x="6610352" y="1981200"/>
            <a:chExt cx="6167963" cy="860528"/>
          </a:xfrm>
        </xdr:grpSpPr>
        <xdr:sp macro="" textlink="">
          <xdr:nvSpPr>
            <xdr:cNvPr id="7" name=" "/>
            <xdr:cNvSpPr txBox="1"/>
          </xdr:nvSpPr>
          <xdr:spPr>
            <a:xfrm>
              <a:off x="6610352" y="1981200"/>
              <a:ext cx="2787353" cy="860528"/>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a:solidFill>
                    <a:srgbClr val="000000"/>
                  </a:solidFill>
                  <a:latin typeface="Times New Roman" panose="02020603050405020304" pitchFamily="18" charset="0"/>
                  <a:ea typeface="Times New Roman" panose="02020603050405020304" pitchFamily="18" charset="0"/>
                </a:rPr>
                <a:t>CÔNG TY TNHH MỘT THÀNH VIÊN</a:t>
              </a:r>
            </a:p>
            <a:p>
              <a:pPr algn="ctr"/>
              <a:r>
                <a:rPr lang="en-US" altLang="zh-CN" sz="1200">
                  <a:solidFill>
                    <a:srgbClr val="000000"/>
                  </a:solidFill>
                  <a:latin typeface="Times New Roman" panose="02020603050405020304" pitchFamily="18" charset="0"/>
                  <a:ea typeface="Times New Roman" panose="02020603050405020304" pitchFamily="18" charset="0"/>
                </a:rPr>
                <a:t>ĐIỆN LỰC ĐỒNG NAI</a:t>
              </a:r>
            </a:p>
            <a:p>
              <a:pPr algn="ctr"/>
              <a:r>
                <a:rPr lang="en-US" altLang="zh-CN" sz="1300" b="1">
                  <a:solidFill>
                    <a:srgbClr val="000000"/>
                  </a:solidFill>
                  <a:latin typeface="Times New Roman" panose="02020603050405020304" pitchFamily="18" charset="0"/>
                  <a:ea typeface="Times New Roman" panose="02020603050405020304" pitchFamily="18" charset="0"/>
                </a:rPr>
                <a:t>ĐIỆN LỰC XUÂN LỘC</a:t>
              </a:r>
            </a:p>
            <a:p>
              <a:pPr algn="ctr"/>
              <a:endParaRPr/>
            </a:p>
            <a:p>
              <a:pPr algn="ctr"/>
              <a:r>
                <a:rPr lang="en-US" altLang="zh-CN" sz="1200">
                  <a:solidFill>
                    <a:srgbClr val="000000"/>
                  </a:solidFill>
                  <a:latin typeface="Times New Roman" panose="02020603050405020304" pitchFamily="18" charset="0"/>
                  <a:ea typeface="Times New Roman" panose="02020603050405020304" pitchFamily="18" charset="0"/>
                </a:rPr>
                <a:t>Số:            /BB-ĐLXL</a:t>
              </a:r>
            </a:p>
          </xdr:txBody>
        </xdr:sp>
        <xdr:sp macro="" textlink="">
          <xdr:nvSpPr>
            <xdr:cNvPr id="8" name=" "/>
            <xdr:cNvSpPr txBox="1"/>
          </xdr:nvSpPr>
          <xdr:spPr>
            <a:xfrm>
              <a:off x="9237620" y="1988727"/>
              <a:ext cx="3540695" cy="754943"/>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b="1">
                  <a:solidFill>
                    <a:srgbClr val="000000"/>
                  </a:solidFill>
                  <a:latin typeface="Times New Roman" panose="02020603050405020304" pitchFamily="18" charset="0"/>
                  <a:ea typeface="Times New Roman" panose="02020603050405020304" pitchFamily="18" charset="0"/>
                </a:rPr>
                <a:t>CỘNG HÒA XÃ HỘI CHỦ NGHĨA VIỆT NAM</a:t>
              </a:r>
            </a:p>
            <a:p>
              <a:pPr algn="ctr"/>
              <a:r>
                <a:rPr lang="en-US" altLang="zh-CN" sz="1300" b="1">
                  <a:solidFill>
                    <a:srgbClr val="000000"/>
                  </a:solidFill>
                  <a:latin typeface="Times New Roman" panose="02020603050405020304" pitchFamily="18" charset="0"/>
                  <a:ea typeface="Times New Roman" panose="02020603050405020304" pitchFamily="18" charset="0"/>
                </a:rPr>
                <a:t>Độc lập - Tự do - Hạnh phúc</a:t>
              </a:r>
            </a:p>
            <a:p>
              <a:pPr algn="ctr"/>
              <a:endParaRPr/>
            </a:p>
            <a:p>
              <a:pPr algn="ctr"/>
              <a:endParaRPr/>
            </a:p>
            <a:p>
              <a:pPr algn="ctr"/>
              <a:r>
                <a:rPr lang="en-US" altLang="zh-CN" sz="1300" i="1">
                  <a:solidFill>
                    <a:srgbClr val="000000"/>
                  </a:solidFill>
                  <a:latin typeface="Times New Roman" panose="02020603050405020304" pitchFamily="18" charset="0"/>
                  <a:ea typeface="Times New Roman" panose="02020603050405020304" pitchFamily="18" charset="0"/>
                </a:rPr>
                <a:t>Xuân Lộc, ngày        tháng        năm 2019</a:t>
              </a:r>
            </a:p>
          </xdr:txBody>
        </xdr:sp>
      </xdr:grpSp>
      <xdr:sp macro="" textlink="">
        <xdr:nvSpPr>
          <xdr:cNvPr id="5" name="line"/>
          <xdr:cNvSpPr/>
        </xdr:nvSpPr>
        <xdr:spPr>
          <a:xfrm>
            <a:off x="3645844" y="609600"/>
            <a:ext cx="1476375"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sp macro="" textlink="">
        <xdr:nvSpPr>
          <xdr:cNvPr id="6" name="line"/>
          <xdr:cNvSpPr/>
        </xdr:nvSpPr>
        <xdr:spPr>
          <a:xfrm>
            <a:off x="933302" y="602698"/>
            <a:ext cx="952500"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grpSp>
    <xdr:clientData/>
  </xdr:twoCellAnchor>
  <xdr:twoCellAnchor>
    <xdr:from>
      <xdr:col>2</xdr:col>
      <xdr:colOff>736897</xdr:colOff>
      <xdr:row>105</xdr:row>
      <xdr:rowOff>0</xdr:rowOff>
    </xdr:from>
    <xdr:to>
      <xdr:col>11</xdr:col>
      <xdr:colOff>15240</xdr:colOff>
      <xdr:row>109</xdr:row>
      <xdr:rowOff>301813</xdr:rowOff>
    </xdr:to>
    <xdr:grpSp>
      <xdr:nvGrpSpPr>
        <xdr:cNvPr id="9" name="Group 8"/>
        <xdr:cNvGrpSpPr/>
      </xdr:nvGrpSpPr>
      <xdr:grpSpPr>
        <a:xfrm>
          <a:off x="3832522" y="31746825"/>
          <a:ext cx="7260293" cy="1863913"/>
          <a:chOff x="2010157" y="42062397"/>
          <a:chExt cx="7989756" cy="1879601"/>
        </a:xfrm>
      </xdr:grpSpPr>
      <xdr:sp macro="" textlink="">
        <xdr:nvSpPr>
          <xdr:cNvPr id="10" name="TextBox 9"/>
          <xdr:cNvSpPr txBox="1"/>
        </xdr:nvSpPr>
        <xdr:spPr>
          <a:xfrm>
            <a:off x="2010157" y="42062399"/>
            <a:ext cx="2438640"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CHỦ</a:t>
            </a:r>
            <a:r>
              <a:rPr lang="en-US" sz="1300" b="1" baseline="0">
                <a:latin typeface="Times New Roman" panose="02020603050405020304" pitchFamily="18" charset="0"/>
                <a:cs typeface="Times New Roman" panose="02020603050405020304" pitchFamily="18" charset="0"/>
              </a:rPr>
              <a:t> ĐẦU TƯ</a:t>
            </a:r>
          </a:p>
          <a:p>
            <a:pPr algn="ctr"/>
            <a:r>
              <a:rPr lang="en-US" sz="1300" b="1" baseline="0">
                <a:latin typeface="Times New Roman" panose="02020603050405020304" pitchFamily="18" charset="0"/>
                <a:cs typeface="Times New Roman" panose="02020603050405020304" pitchFamily="18" charset="0"/>
              </a:rPr>
              <a:t>ĐIỆN LỰC XUÂN LỘC </a:t>
            </a:r>
          </a:p>
          <a:p>
            <a:pPr algn="ctr"/>
            <a:r>
              <a:rPr lang="en-US" sz="1300" b="1" baseline="0">
                <a:latin typeface="Times New Roman" panose="02020603050405020304" pitchFamily="18" charset="0"/>
                <a:cs typeface="Times New Roman" panose="02020603050405020304" pitchFamily="18" charset="0"/>
              </a:rPr>
              <a:t>PHÓ GIÁM ĐỐC</a:t>
            </a: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Phùng Tiến Nga</a:t>
            </a:r>
            <a:endParaRPr lang="en-US" sz="1300" b="1">
              <a:latin typeface="Times New Roman" panose="02020603050405020304" pitchFamily="18" charset="0"/>
              <a:cs typeface="Times New Roman" panose="02020603050405020304" pitchFamily="18" charset="0"/>
            </a:endParaRPr>
          </a:p>
        </xdr:txBody>
      </xdr:sp>
      <xdr:sp macro="" textlink="">
        <xdr:nvSpPr>
          <xdr:cNvPr id="11" name="TextBox 10"/>
          <xdr:cNvSpPr txBox="1"/>
        </xdr:nvSpPr>
        <xdr:spPr>
          <a:xfrm>
            <a:off x="7179486" y="42070864"/>
            <a:ext cx="2820427"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NHÀ</a:t>
            </a:r>
            <a:r>
              <a:rPr lang="en-US" sz="1300" b="1" baseline="0">
                <a:latin typeface="Times New Roman" panose="02020603050405020304" pitchFamily="18" charset="0"/>
                <a:cs typeface="Times New Roman" panose="02020603050405020304" pitchFamily="18" charset="0"/>
              </a:rPr>
              <a:t> THẦU THI CÔNG</a:t>
            </a:r>
          </a:p>
          <a:p>
            <a:pPr algn="ctr"/>
            <a:r>
              <a:rPr lang="en-US" sz="1300" b="1" baseline="0">
                <a:latin typeface="Times New Roman" panose="02020603050405020304" pitchFamily="18" charset="0"/>
                <a:cs typeface="Times New Roman" panose="02020603050405020304" pitchFamily="18" charset="0"/>
              </a:rPr>
              <a:t>CÔNG TY TNHH THU LỘC</a:t>
            </a:r>
          </a:p>
          <a:p>
            <a:pPr algn="ctr"/>
            <a:r>
              <a:rPr lang="en-US" sz="1300" b="1" baseline="0">
                <a:latin typeface="Times New Roman" panose="02020603050405020304" pitchFamily="18" charset="0"/>
                <a:cs typeface="Times New Roman" panose="02020603050405020304" pitchFamily="18" charset="0"/>
              </a:rPr>
              <a:t>GIÁM ĐỐC</a:t>
            </a: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Trần Thị Ngọc Thọ</a:t>
            </a:r>
            <a:endParaRPr lang="en-US" sz="1300" b="1">
              <a:latin typeface="Times New Roman" panose="02020603050405020304" pitchFamily="18" charset="0"/>
              <a:cs typeface="Times New Roman" panose="02020603050405020304" pitchFamily="18" charset="0"/>
            </a:endParaRPr>
          </a:p>
        </xdr:txBody>
      </xdr:sp>
      <xdr:sp macro="" textlink="">
        <xdr:nvSpPr>
          <xdr:cNvPr id="12" name="TextBox 11"/>
          <xdr:cNvSpPr txBox="1"/>
        </xdr:nvSpPr>
        <xdr:spPr>
          <a:xfrm>
            <a:off x="4263607" y="42062397"/>
            <a:ext cx="3239845"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300" b="1">
                <a:latin typeface="Times New Roman" panose="02020603050405020304" pitchFamily="18" charset="0"/>
                <a:cs typeface="Times New Roman" panose="02020603050405020304" pitchFamily="18" charset="0"/>
              </a:rPr>
              <a:t>TRUNG TÂM KHUYẾN CÔNG VÀ TƯ VẤN CÔNG NGHIỆP</a:t>
            </a: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P. GIÁM ĐỐC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Chu Văn Hiếu </a:t>
            </a:r>
            <a:endParaRPr lang="en-US" sz="1300" b="1">
              <a:latin typeface="Times New Roman" panose="02020603050405020304" pitchFamily="18" charset="0"/>
              <a:cs typeface="Times New Roman" panose="02020603050405020304"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428200</xdr:colOff>
      <xdr:row>29</xdr:row>
      <xdr:rowOff>0</xdr:rowOff>
    </xdr:from>
    <xdr:to>
      <xdr:col>17</xdr:col>
      <xdr:colOff>504455</xdr:colOff>
      <xdr:row>120</xdr:row>
      <xdr:rowOff>62954</xdr:rowOff>
    </xdr:to>
    <xdr:sp macro="" textlink="">
      <xdr:nvSpPr>
        <xdr:cNvPr id="2" name="rect" hidden="1"/>
        <xdr:cNvSpPr/>
      </xdr:nvSpPr>
      <xdr:spPr>
        <a:xfrm>
          <a:off x="4908550" y="6459855"/>
          <a:ext cx="2522220" cy="3315081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xdr:from>
      <xdr:col>3</xdr:col>
      <xdr:colOff>1</xdr:colOff>
      <xdr:row>0</xdr:row>
      <xdr:rowOff>137160</xdr:rowOff>
    </xdr:from>
    <xdr:to>
      <xdr:col>11</xdr:col>
      <xdr:colOff>1</xdr:colOff>
      <xdr:row>4</xdr:row>
      <xdr:rowOff>98434</xdr:rowOff>
    </xdr:to>
    <xdr:grpSp>
      <xdr:nvGrpSpPr>
        <xdr:cNvPr id="3" name=" "/>
        <xdr:cNvGrpSpPr/>
      </xdr:nvGrpSpPr>
      <xdr:grpSpPr>
        <a:xfrm>
          <a:off x="3725334" y="137160"/>
          <a:ext cx="6921500" cy="1167774"/>
          <a:chOff x="1" y="9818"/>
          <a:chExt cx="6280355" cy="1055304"/>
        </a:xfrm>
      </xdr:grpSpPr>
      <xdr:grpSp>
        <xdr:nvGrpSpPr>
          <xdr:cNvPr id="4" name=" "/>
          <xdr:cNvGrpSpPr/>
        </xdr:nvGrpSpPr>
        <xdr:grpSpPr>
          <a:xfrm>
            <a:off x="1" y="9818"/>
            <a:ext cx="6280355" cy="1055304"/>
            <a:chOff x="6610352" y="1981200"/>
            <a:chExt cx="6167963" cy="860528"/>
          </a:xfrm>
        </xdr:grpSpPr>
        <xdr:sp macro="" textlink="">
          <xdr:nvSpPr>
            <xdr:cNvPr id="7" name=" "/>
            <xdr:cNvSpPr txBox="1"/>
          </xdr:nvSpPr>
          <xdr:spPr>
            <a:xfrm>
              <a:off x="6610352" y="1981200"/>
              <a:ext cx="2787353" cy="860528"/>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a:solidFill>
                    <a:srgbClr val="000000"/>
                  </a:solidFill>
                  <a:latin typeface="Times New Roman" panose="02020603050405020304" pitchFamily="18" charset="0"/>
                  <a:ea typeface="Times New Roman" panose="02020603050405020304" pitchFamily="18" charset="0"/>
                </a:rPr>
                <a:t>CÔNG TY TNHH MỘT THÀNH VIÊN</a:t>
              </a:r>
            </a:p>
            <a:p>
              <a:pPr algn="ctr"/>
              <a:r>
                <a:rPr lang="en-US" altLang="zh-CN" sz="1200">
                  <a:solidFill>
                    <a:srgbClr val="000000"/>
                  </a:solidFill>
                  <a:latin typeface="Times New Roman" panose="02020603050405020304" pitchFamily="18" charset="0"/>
                  <a:ea typeface="Times New Roman" panose="02020603050405020304" pitchFamily="18" charset="0"/>
                </a:rPr>
                <a:t>ĐIỆN LỰC ĐỒNG NAI</a:t>
              </a:r>
            </a:p>
            <a:p>
              <a:pPr algn="ctr"/>
              <a:r>
                <a:rPr lang="en-US" altLang="zh-CN" sz="1300" b="1">
                  <a:solidFill>
                    <a:srgbClr val="000000"/>
                  </a:solidFill>
                  <a:latin typeface="Times New Roman" panose="02020603050405020304" pitchFamily="18" charset="0"/>
                  <a:ea typeface="Times New Roman" panose="02020603050405020304" pitchFamily="18" charset="0"/>
                </a:rPr>
                <a:t>ĐIỆN LỰC XUÂN LỘC</a:t>
              </a:r>
            </a:p>
            <a:p>
              <a:pPr algn="ctr"/>
              <a:endParaRPr/>
            </a:p>
            <a:p>
              <a:pPr algn="ctr"/>
              <a:r>
                <a:rPr lang="en-US" altLang="zh-CN" sz="1200">
                  <a:solidFill>
                    <a:srgbClr val="000000"/>
                  </a:solidFill>
                  <a:latin typeface="Times New Roman" panose="02020603050405020304" pitchFamily="18" charset="0"/>
                  <a:ea typeface="Times New Roman" panose="02020603050405020304" pitchFamily="18" charset="0"/>
                </a:rPr>
                <a:t>Số:            /BB-ĐLXL</a:t>
              </a:r>
            </a:p>
          </xdr:txBody>
        </xdr:sp>
        <xdr:sp macro="" textlink="">
          <xdr:nvSpPr>
            <xdr:cNvPr id="8" name=" "/>
            <xdr:cNvSpPr txBox="1"/>
          </xdr:nvSpPr>
          <xdr:spPr>
            <a:xfrm>
              <a:off x="9237620" y="1988727"/>
              <a:ext cx="3540695" cy="754943"/>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b="1">
                  <a:solidFill>
                    <a:srgbClr val="000000"/>
                  </a:solidFill>
                  <a:latin typeface="Times New Roman" panose="02020603050405020304" pitchFamily="18" charset="0"/>
                  <a:ea typeface="Times New Roman" panose="02020603050405020304" pitchFamily="18" charset="0"/>
                </a:rPr>
                <a:t>CỘNG HÒA XÃ HỘI CHỦ NGHĨA VIỆT NAM</a:t>
              </a:r>
            </a:p>
            <a:p>
              <a:pPr algn="ctr"/>
              <a:r>
                <a:rPr lang="en-US" altLang="zh-CN" sz="1300" b="1">
                  <a:solidFill>
                    <a:srgbClr val="000000"/>
                  </a:solidFill>
                  <a:latin typeface="Times New Roman" panose="02020603050405020304" pitchFamily="18" charset="0"/>
                  <a:ea typeface="Times New Roman" panose="02020603050405020304" pitchFamily="18" charset="0"/>
                </a:rPr>
                <a:t>Độc lập - Tự do - Hạnh phúc</a:t>
              </a:r>
            </a:p>
            <a:p>
              <a:pPr algn="ctr"/>
              <a:endParaRPr/>
            </a:p>
            <a:p>
              <a:pPr algn="ctr"/>
              <a:endParaRPr/>
            </a:p>
            <a:p>
              <a:pPr algn="ctr"/>
              <a:r>
                <a:rPr lang="en-US" altLang="zh-CN" sz="1300" i="1">
                  <a:solidFill>
                    <a:srgbClr val="000000"/>
                  </a:solidFill>
                  <a:latin typeface="Times New Roman" panose="02020603050405020304" pitchFamily="18" charset="0"/>
                  <a:ea typeface="Times New Roman" panose="02020603050405020304" pitchFamily="18" charset="0"/>
                </a:rPr>
                <a:t>Xuân Lộc, ngày        tháng        năm 2019</a:t>
              </a:r>
            </a:p>
          </xdr:txBody>
        </xdr:sp>
      </xdr:grpSp>
      <xdr:sp macro="" textlink="">
        <xdr:nvSpPr>
          <xdr:cNvPr id="5" name="line"/>
          <xdr:cNvSpPr/>
        </xdr:nvSpPr>
        <xdr:spPr>
          <a:xfrm>
            <a:off x="3645844" y="609600"/>
            <a:ext cx="1476375"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sp macro="" textlink="">
        <xdr:nvSpPr>
          <xdr:cNvPr id="6" name="line"/>
          <xdr:cNvSpPr/>
        </xdr:nvSpPr>
        <xdr:spPr>
          <a:xfrm>
            <a:off x="933302" y="602698"/>
            <a:ext cx="952500"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grpSp>
    <xdr:clientData/>
  </xdr:twoCellAnchor>
  <xdr:twoCellAnchor>
    <xdr:from>
      <xdr:col>3</xdr:col>
      <xdr:colOff>0</xdr:colOff>
      <xdr:row>121</xdr:row>
      <xdr:rowOff>0</xdr:rowOff>
    </xdr:from>
    <xdr:to>
      <xdr:col>10</xdr:col>
      <xdr:colOff>1892003</xdr:colOff>
      <xdr:row>125</xdr:row>
      <xdr:rowOff>301813</xdr:rowOff>
    </xdr:to>
    <xdr:grpSp>
      <xdr:nvGrpSpPr>
        <xdr:cNvPr id="13" name="Group 12"/>
        <xdr:cNvGrpSpPr/>
      </xdr:nvGrpSpPr>
      <xdr:grpSpPr>
        <a:xfrm>
          <a:off x="3725333" y="48514000"/>
          <a:ext cx="6792087" cy="1868146"/>
          <a:chOff x="2010157" y="42062397"/>
          <a:chExt cx="7989756" cy="1879601"/>
        </a:xfrm>
      </xdr:grpSpPr>
      <xdr:sp macro="" textlink="">
        <xdr:nvSpPr>
          <xdr:cNvPr id="14" name="TextBox 13"/>
          <xdr:cNvSpPr txBox="1"/>
        </xdr:nvSpPr>
        <xdr:spPr>
          <a:xfrm>
            <a:off x="2010157" y="42062399"/>
            <a:ext cx="2438640"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CHỦ</a:t>
            </a:r>
            <a:r>
              <a:rPr lang="en-US" sz="1300" b="1" baseline="0">
                <a:latin typeface="Times New Roman" panose="02020603050405020304" pitchFamily="18" charset="0"/>
                <a:cs typeface="Times New Roman" panose="02020603050405020304" pitchFamily="18" charset="0"/>
              </a:rPr>
              <a:t> ĐẦU TƯ</a:t>
            </a:r>
          </a:p>
          <a:p>
            <a:pPr algn="ctr"/>
            <a:r>
              <a:rPr lang="en-US" sz="1300" b="1" baseline="0">
                <a:latin typeface="Times New Roman" panose="02020603050405020304" pitchFamily="18" charset="0"/>
                <a:cs typeface="Times New Roman" panose="02020603050405020304" pitchFamily="18" charset="0"/>
              </a:rPr>
              <a:t>ĐIỆN LỰC XUÂN LỘC </a:t>
            </a:r>
          </a:p>
          <a:p>
            <a:pPr algn="ctr"/>
            <a:r>
              <a:rPr lang="en-US" sz="1300" b="1" baseline="0">
                <a:latin typeface="Times New Roman" panose="02020603050405020304" pitchFamily="18" charset="0"/>
                <a:cs typeface="Times New Roman" panose="02020603050405020304" pitchFamily="18" charset="0"/>
              </a:rPr>
              <a:t>PHÓ GIÁM ĐỐC</a:t>
            </a: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Phùng Tiến Nga</a:t>
            </a:r>
            <a:endParaRPr lang="en-US" sz="1300" b="1">
              <a:latin typeface="Times New Roman" panose="02020603050405020304" pitchFamily="18" charset="0"/>
              <a:cs typeface="Times New Roman" panose="02020603050405020304" pitchFamily="18" charset="0"/>
            </a:endParaRPr>
          </a:p>
        </xdr:txBody>
      </xdr:sp>
      <xdr:sp macro="" textlink="">
        <xdr:nvSpPr>
          <xdr:cNvPr id="15" name="TextBox 14"/>
          <xdr:cNvSpPr txBox="1"/>
        </xdr:nvSpPr>
        <xdr:spPr>
          <a:xfrm>
            <a:off x="7179486" y="42070864"/>
            <a:ext cx="2820427"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NHÀ</a:t>
            </a:r>
            <a:r>
              <a:rPr lang="en-US" sz="1300" b="1" baseline="0">
                <a:latin typeface="Times New Roman" panose="02020603050405020304" pitchFamily="18" charset="0"/>
                <a:cs typeface="Times New Roman" panose="02020603050405020304" pitchFamily="18" charset="0"/>
              </a:rPr>
              <a:t> THẦU THI CÔNG</a:t>
            </a:r>
          </a:p>
          <a:p>
            <a:pPr algn="ctr"/>
            <a:r>
              <a:rPr lang="en-US" sz="1300" b="1" baseline="0">
                <a:latin typeface="Times New Roman" panose="02020603050405020304" pitchFamily="18" charset="0"/>
                <a:cs typeface="Times New Roman" panose="02020603050405020304" pitchFamily="18" charset="0"/>
              </a:rPr>
              <a:t>CÔNG TY TNHH THU LỘC</a:t>
            </a:r>
          </a:p>
          <a:p>
            <a:pPr algn="ctr"/>
            <a:r>
              <a:rPr lang="en-US" sz="1300" b="1" baseline="0">
                <a:latin typeface="Times New Roman" panose="02020603050405020304" pitchFamily="18" charset="0"/>
                <a:cs typeface="Times New Roman" panose="02020603050405020304" pitchFamily="18" charset="0"/>
              </a:rPr>
              <a:t>GIÁM ĐỐC</a:t>
            </a: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Trần Thị Ngọc Thọ</a:t>
            </a:r>
            <a:endParaRPr lang="en-US" sz="1300" b="1">
              <a:latin typeface="Times New Roman" panose="02020603050405020304" pitchFamily="18" charset="0"/>
              <a:cs typeface="Times New Roman" panose="02020603050405020304" pitchFamily="18" charset="0"/>
            </a:endParaRPr>
          </a:p>
        </xdr:txBody>
      </xdr:sp>
      <xdr:sp macro="" textlink="">
        <xdr:nvSpPr>
          <xdr:cNvPr id="16" name="TextBox 15"/>
          <xdr:cNvSpPr txBox="1"/>
        </xdr:nvSpPr>
        <xdr:spPr>
          <a:xfrm>
            <a:off x="4263607" y="42062397"/>
            <a:ext cx="3239845"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300" b="1">
                <a:latin typeface="Times New Roman" panose="02020603050405020304" pitchFamily="18" charset="0"/>
                <a:cs typeface="Times New Roman" panose="02020603050405020304" pitchFamily="18" charset="0"/>
              </a:rPr>
              <a:t>TRUNG TÂM KHUYẾN CÔNG VÀ TƯ VẤN CÔNG NGHIỆP</a:t>
            </a: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P. GIÁM ĐỐC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Chu Văn Hiếu </a:t>
            </a:r>
            <a:endParaRPr lang="en-US" sz="1300" b="1">
              <a:latin typeface="Times New Roman" panose="02020603050405020304" pitchFamily="18" charset="0"/>
              <a:cs typeface="Times New Roman" panose="02020603050405020304"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64097</xdr:colOff>
      <xdr:row>4</xdr:row>
      <xdr:rowOff>27314</xdr:rowOff>
    </xdr:to>
    <xdr:grpSp>
      <xdr:nvGrpSpPr>
        <xdr:cNvPr id="2" name=" "/>
        <xdr:cNvGrpSpPr/>
      </xdr:nvGrpSpPr>
      <xdr:grpSpPr>
        <a:xfrm>
          <a:off x="0" y="0"/>
          <a:ext cx="7281930" cy="1265564"/>
          <a:chOff x="1" y="9818"/>
          <a:chExt cx="6280355" cy="1055304"/>
        </a:xfrm>
      </xdr:grpSpPr>
      <xdr:grpSp>
        <xdr:nvGrpSpPr>
          <xdr:cNvPr id="3" name=" "/>
          <xdr:cNvGrpSpPr/>
        </xdr:nvGrpSpPr>
        <xdr:grpSpPr>
          <a:xfrm>
            <a:off x="1" y="9818"/>
            <a:ext cx="6280355" cy="1055304"/>
            <a:chOff x="6610352" y="1981200"/>
            <a:chExt cx="6167963" cy="860528"/>
          </a:xfrm>
        </xdr:grpSpPr>
        <xdr:sp macro="" textlink="">
          <xdr:nvSpPr>
            <xdr:cNvPr id="6" name=" "/>
            <xdr:cNvSpPr txBox="1"/>
          </xdr:nvSpPr>
          <xdr:spPr>
            <a:xfrm>
              <a:off x="6610352" y="1981200"/>
              <a:ext cx="2787353" cy="860528"/>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a:solidFill>
                    <a:srgbClr val="000000"/>
                  </a:solidFill>
                  <a:latin typeface="Times New Roman" panose="02020603050405020304" pitchFamily="18" charset="0"/>
                  <a:ea typeface="Times New Roman" panose="02020603050405020304" pitchFamily="18" charset="0"/>
                </a:rPr>
                <a:t>CÔNG TY TNHH MỘT THÀNH VIÊN</a:t>
              </a:r>
            </a:p>
            <a:p>
              <a:pPr algn="ctr"/>
              <a:r>
                <a:rPr lang="en-US" altLang="zh-CN" sz="1200">
                  <a:solidFill>
                    <a:srgbClr val="000000"/>
                  </a:solidFill>
                  <a:latin typeface="Times New Roman" panose="02020603050405020304" pitchFamily="18" charset="0"/>
                  <a:ea typeface="Times New Roman" panose="02020603050405020304" pitchFamily="18" charset="0"/>
                </a:rPr>
                <a:t>ĐIỆN LỰC ĐỒNG NAI</a:t>
              </a:r>
            </a:p>
            <a:p>
              <a:pPr algn="ctr"/>
              <a:r>
                <a:rPr lang="en-US" altLang="zh-CN" sz="1300" b="1">
                  <a:solidFill>
                    <a:srgbClr val="000000"/>
                  </a:solidFill>
                  <a:latin typeface="Times New Roman" panose="02020603050405020304" pitchFamily="18" charset="0"/>
                  <a:ea typeface="Times New Roman" panose="02020603050405020304" pitchFamily="18" charset="0"/>
                </a:rPr>
                <a:t>ĐIỆN LỰC XUÂN LỘC</a:t>
              </a:r>
            </a:p>
            <a:p>
              <a:pPr algn="ctr"/>
              <a:endParaRPr/>
            </a:p>
            <a:p>
              <a:pPr algn="ctr"/>
              <a:r>
                <a:rPr lang="en-US" altLang="zh-CN" sz="1200">
                  <a:solidFill>
                    <a:srgbClr val="000000"/>
                  </a:solidFill>
                  <a:latin typeface="Times New Roman" panose="02020603050405020304" pitchFamily="18" charset="0"/>
                  <a:ea typeface="Times New Roman" panose="02020603050405020304" pitchFamily="18" charset="0"/>
                </a:rPr>
                <a:t>Số:            /BB-ĐLXL</a:t>
              </a:r>
            </a:p>
          </xdr:txBody>
        </xdr:sp>
        <xdr:sp macro="" textlink="">
          <xdr:nvSpPr>
            <xdr:cNvPr id="7" name=" "/>
            <xdr:cNvSpPr txBox="1"/>
          </xdr:nvSpPr>
          <xdr:spPr>
            <a:xfrm>
              <a:off x="9237620" y="1988726"/>
              <a:ext cx="3540695" cy="838178"/>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b="1">
                  <a:solidFill>
                    <a:srgbClr val="000000"/>
                  </a:solidFill>
                  <a:latin typeface="Times New Roman" panose="02020603050405020304" pitchFamily="18" charset="0"/>
                  <a:ea typeface="Times New Roman" panose="02020603050405020304" pitchFamily="18" charset="0"/>
                </a:rPr>
                <a:t>CỘNG HÒA XÃ HỘI CHỦ NGHĨA VIỆT NAM</a:t>
              </a:r>
            </a:p>
            <a:p>
              <a:pPr algn="ctr"/>
              <a:r>
                <a:rPr lang="en-US" altLang="zh-CN" sz="1300" b="1">
                  <a:solidFill>
                    <a:srgbClr val="000000"/>
                  </a:solidFill>
                  <a:latin typeface="Times New Roman" panose="02020603050405020304" pitchFamily="18" charset="0"/>
                  <a:ea typeface="Times New Roman" panose="02020603050405020304" pitchFamily="18" charset="0"/>
                </a:rPr>
                <a:t>Độc lập - Tự do - Hạnh phúc</a:t>
              </a:r>
            </a:p>
            <a:p>
              <a:pPr algn="ctr"/>
              <a:endParaRPr/>
            </a:p>
            <a:p>
              <a:pPr algn="ctr"/>
              <a:endParaRPr/>
            </a:p>
            <a:p>
              <a:pPr algn="ctr"/>
              <a:r>
                <a:rPr lang="en-US" altLang="zh-CN" sz="1300" i="1">
                  <a:solidFill>
                    <a:srgbClr val="000000"/>
                  </a:solidFill>
                  <a:latin typeface="Times New Roman" panose="02020603050405020304" pitchFamily="18" charset="0"/>
                  <a:ea typeface="Times New Roman" panose="02020603050405020304" pitchFamily="18" charset="0"/>
                </a:rPr>
                <a:t>Xuân Lộc, ngày        tháng        năm 2019</a:t>
              </a:r>
            </a:p>
          </xdr:txBody>
        </xdr:sp>
      </xdr:grpSp>
      <xdr:sp macro="" textlink="">
        <xdr:nvSpPr>
          <xdr:cNvPr id="4" name="line"/>
          <xdr:cNvSpPr/>
        </xdr:nvSpPr>
        <xdr:spPr>
          <a:xfrm>
            <a:off x="3645844" y="609600"/>
            <a:ext cx="1476375"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sp macro="" textlink="">
        <xdr:nvSpPr>
          <xdr:cNvPr id="5" name="line"/>
          <xdr:cNvSpPr/>
        </xdr:nvSpPr>
        <xdr:spPr>
          <a:xfrm>
            <a:off x="933302" y="602698"/>
            <a:ext cx="952500"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grpSp>
    <xdr:clientData/>
  </xdr:twoCellAnchor>
  <xdr:twoCellAnchor>
    <xdr:from>
      <xdr:col>0</xdr:col>
      <xdr:colOff>0</xdr:colOff>
      <xdr:row>34</xdr:row>
      <xdr:rowOff>59266</xdr:rowOff>
    </xdr:from>
    <xdr:to>
      <xdr:col>6</xdr:col>
      <xdr:colOff>791485</xdr:colOff>
      <xdr:row>44</xdr:row>
      <xdr:rowOff>93132</xdr:rowOff>
    </xdr:to>
    <xdr:grpSp>
      <xdr:nvGrpSpPr>
        <xdr:cNvPr id="8" name="Group 7"/>
        <xdr:cNvGrpSpPr/>
      </xdr:nvGrpSpPr>
      <xdr:grpSpPr>
        <a:xfrm>
          <a:off x="0" y="10303933"/>
          <a:ext cx="6887485" cy="2097616"/>
          <a:chOff x="2010157" y="42062397"/>
          <a:chExt cx="7989756" cy="1879601"/>
        </a:xfrm>
      </xdr:grpSpPr>
      <xdr:sp macro="" textlink="">
        <xdr:nvSpPr>
          <xdr:cNvPr id="9" name="TextBox 8"/>
          <xdr:cNvSpPr txBox="1"/>
        </xdr:nvSpPr>
        <xdr:spPr>
          <a:xfrm>
            <a:off x="2010157" y="42062399"/>
            <a:ext cx="2438640"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CHỦ</a:t>
            </a:r>
            <a:r>
              <a:rPr lang="en-US" sz="1300" b="1" baseline="0">
                <a:latin typeface="Times New Roman" panose="02020603050405020304" pitchFamily="18" charset="0"/>
                <a:cs typeface="Times New Roman" panose="02020603050405020304" pitchFamily="18" charset="0"/>
              </a:rPr>
              <a:t> ĐẦU TƯ</a:t>
            </a:r>
          </a:p>
          <a:p>
            <a:pPr algn="ctr"/>
            <a:r>
              <a:rPr lang="en-US" sz="1300" b="1" baseline="0">
                <a:latin typeface="Times New Roman" panose="02020603050405020304" pitchFamily="18" charset="0"/>
                <a:cs typeface="Times New Roman" panose="02020603050405020304" pitchFamily="18" charset="0"/>
              </a:rPr>
              <a:t>ĐIỆN LỰC XUÂN LỘC </a:t>
            </a:r>
          </a:p>
          <a:p>
            <a:pPr algn="ctr"/>
            <a:r>
              <a:rPr lang="en-US" sz="1300" b="1" baseline="0">
                <a:latin typeface="Times New Roman" panose="02020603050405020304" pitchFamily="18" charset="0"/>
                <a:cs typeface="Times New Roman" panose="02020603050405020304" pitchFamily="18" charset="0"/>
              </a:rPr>
              <a:t>PHÓ GIÁM ĐỐC</a:t>
            </a: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Phùng Tiến Nga</a:t>
            </a:r>
            <a:endParaRPr lang="en-US" sz="1300" b="1">
              <a:latin typeface="Times New Roman" panose="02020603050405020304" pitchFamily="18" charset="0"/>
              <a:cs typeface="Times New Roman" panose="02020603050405020304" pitchFamily="18" charset="0"/>
            </a:endParaRPr>
          </a:p>
        </xdr:txBody>
      </xdr:sp>
      <xdr:sp macro="" textlink="">
        <xdr:nvSpPr>
          <xdr:cNvPr id="10" name="TextBox 9"/>
          <xdr:cNvSpPr txBox="1"/>
        </xdr:nvSpPr>
        <xdr:spPr>
          <a:xfrm>
            <a:off x="7179486" y="42070864"/>
            <a:ext cx="2820427"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NHÀ</a:t>
            </a:r>
            <a:r>
              <a:rPr lang="en-US" sz="1300" b="1" baseline="0">
                <a:latin typeface="Times New Roman" panose="02020603050405020304" pitchFamily="18" charset="0"/>
                <a:cs typeface="Times New Roman" panose="02020603050405020304" pitchFamily="18" charset="0"/>
              </a:rPr>
              <a:t> THẦU THI CÔNG</a:t>
            </a:r>
          </a:p>
          <a:p>
            <a:pPr algn="ctr"/>
            <a:r>
              <a:rPr lang="en-US" sz="1300" b="1" baseline="0">
                <a:latin typeface="Times New Roman" panose="02020603050405020304" pitchFamily="18" charset="0"/>
                <a:cs typeface="Times New Roman" panose="02020603050405020304" pitchFamily="18" charset="0"/>
              </a:rPr>
              <a:t>CÔNG TY TNHH THU LỘC</a:t>
            </a:r>
          </a:p>
          <a:p>
            <a:pPr algn="ctr"/>
            <a:r>
              <a:rPr lang="en-US" sz="1300" b="1" baseline="0">
                <a:latin typeface="Times New Roman" panose="02020603050405020304" pitchFamily="18" charset="0"/>
                <a:cs typeface="Times New Roman" panose="02020603050405020304" pitchFamily="18" charset="0"/>
              </a:rPr>
              <a:t>GIÁM ĐỐC</a:t>
            </a: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Trần Thị Ngọc Thọ</a:t>
            </a:r>
            <a:endParaRPr lang="en-US" sz="1300" b="1">
              <a:latin typeface="Times New Roman" panose="02020603050405020304" pitchFamily="18" charset="0"/>
              <a:cs typeface="Times New Roman" panose="02020603050405020304" pitchFamily="18" charset="0"/>
            </a:endParaRPr>
          </a:p>
        </xdr:txBody>
      </xdr:sp>
      <xdr:sp macro="" textlink="">
        <xdr:nvSpPr>
          <xdr:cNvPr id="11" name="TextBox 10"/>
          <xdr:cNvSpPr txBox="1"/>
        </xdr:nvSpPr>
        <xdr:spPr>
          <a:xfrm>
            <a:off x="4263607" y="42062397"/>
            <a:ext cx="3239845"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300" b="1">
                <a:latin typeface="Times New Roman" panose="02020603050405020304" pitchFamily="18" charset="0"/>
                <a:cs typeface="Times New Roman" panose="02020603050405020304" pitchFamily="18" charset="0"/>
              </a:rPr>
              <a:t>TRUNG TÂM KHUYẾN CÔNG VÀ TƯ VẤN CÔNG NGHIỆP</a:t>
            </a: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P. GIÁM ĐỐC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Chu Văn Hiếu </a:t>
            </a:r>
            <a:endParaRPr lang="en-US" sz="1300" b="1">
              <a:latin typeface="Times New Roman" panose="02020603050405020304" pitchFamily="18" charset="0"/>
              <a:cs typeface="Times New Roman" panose="02020603050405020304" pitchFamily="18" charset="0"/>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428200</xdr:colOff>
      <xdr:row>28</xdr:row>
      <xdr:rowOff>0</xdr:rowOff>
    </xdr:from>
    <xdr:to>
      <xdr:col>15</xdr:col>
      <xdr:colOff>504455</xdr:colOff>
      <xdr:row>104</xdr:row>
      <xdr:rowOff>62954</xdr:rowOff>
    </xdr:to>
    <xdr:sp macro="" textlink="">
      <xdr:nvSpPr>
        <xdr:cNvPr id="2" name="rect" hidden="1"/>
        <xdr:cNvSpPr/>
      </xdr:nvSpPr>
      <xdr:spPr>
        <a:xfrm>
          <a:off x="7205980" y="7812405"/>
          <a:ext cx="6276340" cy="3349752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xdr:from>
      <xdr:col>1</xdr:col>
      <xdr:colOff>0</xdr:colOff>
      <xdr:row>0</xdr:row>
      <xdr:rowOff>0</xdr:rowOff>
    </xdr:from>
    <xdr:to>
      <xdr:col>9</xdr:col>
      <xdr:colOff>10757</xdr:colOff>
      <xdr:row>4</xdr:row>
      <xdr:rowOff>68579</xdr:rowOff>
    </xdr:to>
    <xdr:grpSp>
      <xdr:nvGrpSpPr>
        <xdr:cNvPr id="3" name=" "/>
        <xdr:cNvGrpSpPr/>
      </xdr:nvGrpSpPr>
      <xdr:grpSpPr>
        <a:xfrm>
          <a:off x="1495425" y="0"/>
          <a:ext cx="6783032" cy="1144904"/>
          <a:chOff x="1" y="9818"/>
          <a:chExt cx="6280355" cy="1106603"/>
        </a:xfrm>
      </xdr:grpSpPr>
      <xdr:grpSp>
        <xdr:nvGrpSpPr>
          <xdr:cNvPr id="4" name=" "/>
          <xdr:cNvGrpSpPr/>
        </xdr:nvGrpSpPr>
        <xdr:grpSpPr>
          <a:xfrm>
            <a:off x="1" y="9818"/>
            <a:ext cx="6280355" cy="1106603"/>
            <a:chOff x="6610352" y="1981200"/>
            <a:chExt cx="6167963" cy="902359"/>
          </a:xfrm>
        </xdr:grpSpPr>
        <xdr:sp macro="" textlink="">
          <xdr:nvSpPr>
            <xdr:cNvPr id="7" name=" "/>
            <xdr:cNvSpPr txBox="1"/>
          </xdr:nvSpPr>
          <xdr:spPr>
            <a:xfrm>
              <a:off x="6610352" y="1981200"/>
              <a:ext cx="2787353" cy="860528"/>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a:solidFill>
                    <a:srgbClr val="000000"/>
                  </a:solidFill>
                  <a:latin typeface="Times New Roman" panose="02020603050405020304" pitchFamily="18" charset="0"/>
                  <a:ea typeface="Times New Roman" panose="02020603050405020304" pitchFamily="18" charset="0"/>
                </a:rPr>
                <a:t>CÔNG TY TNHH MỘT THÀNH VIÊN</a:t>
              </a:r>
            </a:p>
            <a:p>
              <a:pPr algn="ctr"/>
              <a:r>
                <a:rPr lang="en-US" altLang="zh-CN" sz="1200">
                  <a:solidFill>
                    <a:srgbClr val="000000"/>
                  </a:solidFill>
                  <a:latin typeface="Times New Roman" panose="02020603050405020304" pitchFamily="18" charset="0"/>
                  <a:ea typeface="Times New Roman" panose="02020603050405020304" pitchFamily="18" charset="0"/>
                </a:rPr>
                <a:t>ĐIỆN LỰC ĐỒNG NAI</a:t>
              </a:r>
            </a:p>
            <a:p>
              <a:pPr algn="ctr"/>
              <a:r>
                <a:rPr lang="en-US" altLang="zh-CN" sz="1300" b="1">
                  <a:solidFill>
                    <a:srgbClr val="000000"/>
                  </a:solidFill>
                  <a:latin typeface="Times New Roman" panose="02020603050405020304" pitchFamily="18" charset="0"/>
                  <a:ea typeface="Times New Roman" panose="02020603050405020304" pitchFamily="18" charset="0"/>
                </a:rPr>
                <a:t>ĐIỆN LỰC XUÂN LỘC</a:t>
              </a:r>
            </a:p>
            <a:p>
              <a:pPr algn="ctr"/>
              <a:endParaRPr/>
            </a:p>
            <a:p>
              <a:pPr algn="ctr"/>
              <a:r>
                <a:rPr lang="en-US" altLang="zh-CN" sz="1200">
                  <a:solidFill>
                    <a:srgbClr val="000000"/>
                  </a:solidFill>
                  <a:latin typeface="Times New Roman" panose="02020603050405020304" pitchFamily="18" charset="0"/>
                  <a:ea typeface="Times New Roman" panose="02020603050405020304" pitchFamily="18" charset="0"/>
                </a:rPr>
                <a:t>Số:            /BB-ĐLXL</a:t>
              </a:r>
            </a:p>
          </xdr:txBody>
        </xdr:sp>
        <xdr:sp macro="" textlink="">
          <xdr:nvSpPr>
            <xdr:cNvPr id="8" name=" "/>
            <xdr:cNvSpPr txBox="1"/>
          </xdr:nvSpPr>
          <xdr:spPr>
            <a:xfrm>
              <a:off x="9237620" y="1988727"/>
              <a:ext cx="3540695" cy="894832"/>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1200" b="1">
                  <a:solidFill>
                    <a:srgbClr val="000000"/>
                  </a:solidFill>
                  <a:latin typeface="Times New Roman" panose="02020603050405020304" pitchFamily="18" charset="0"/>
                  <a:ea typeface="Times New Roman" panose="02020603050405020304" pitchFamily="18" charset="0"/>
                </a:rPr>
                <a:t>CỘNG HÒA XÃ HỘI CHỦ NGHĨA VIỆT NAM</a:t>
              </a:r>
            </a:p>
            <a:p>
              <a:pPr algn="ctr"/>
              <a:r>
                <a:rPr lang="en-US" altLang="zh-CN" sz="1300" b="1">
                  <a:solidFill>
                    <a:srgbClr val="000000"/>
                  </a:solidFill>
                  <a:latin typeface="Times New Roman" panose="02020603050405020304" pitchFamily="18" charset="0"/>
                  <a:ea typeface="Times New Roman" panose="02020603050405020304" pitchFamily="18" charset="0"/>
                </a:rPr>
                <a:t>Độc lập - Tự do - Hạnh phúc</a:t>
              </a:r>
            </a:p>
            <a:p>
              <a:pPr algn="ctr"/>
              <a:endParaRPr/>
            </a:p>
            <a:p>
              <a:pPr algn="ctr"/>
              <a:endParaRPr/>
            </a:p>
            <a:p>
              <a:pPr algn="ctr"/>
              <a:r>
                <a:rPr lang="en-US" altLang="zh-CN" sz="1300" i="1">
                  <a:solidFill>
                    <a:srgbClr val="000000"/>
                  </a:solidFill>
                  <a:latin typeface="Times New Roman" panose="02020603050405020304" pitchFamily="18" charset="0"/>
                  <a:ea typeface="Times New Roman" panose="02020603050405020304" pitchFamily="18" charset="0"/>
                </a:rPr>
                <a:t>Xuân Lộc, ngày        tháng        năm 2019</a:t>
              </a:r>
            </a:p>
          </xdr:txBody>
        </xdr:sp>
      </xdr:grpSp>
      <xdr:sp macro="" textlink="">
        <xdr:nvSpPr>
          <xdr:cNvPr id="5" name="line"/>
          <xdr:cNvSpPr/>
        </xdr:nvSpPr>
        <xdr:spPr>
          <a:xfrm>
            <a:off x="3645844" y="609600"/>
            <a:ext cx="1476375"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sp macro="" textlink="">
        <xdr:nvSpPr>
          <xdr:cNvPr id="6" name="line"/>
          <xdr:cNvSpPr/>
        </xdr:nvSpPr>
        <xdr:spPr>
          <a:xfrm>
            <a:off x="933302" y="602698"/>
            <a:ext cx="952500" cy="0"/>
          </a:xfrm>
          <a:prstGeom prst="line">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grpSp>
    <xdr:clientData/>
  </xdr:twoCellAnchor>
  <xdr:twoCellAnchor>
    <xdr:from>
      <xdr:col>0</xdr:col>
      <xdr:colOff>1407457</xdr:colOff>
      <xdr:row>104</xdr:row>
      <xdr:rowOff>0</xdr:rowOff>
    </xdr:from>
    <xdr:to>
      <xdr:col>9</xdr:col>
      <xdr:colOff>17929</xdr:colOff>
      <xdr:row>104</xdr:row>
      <xdr:rowOff>0</xdr:rowOff>
    </xdr:to>
    <xdr:grpSp>
      <xdr:nvGrpSpPr>
        <xdr:cNvPr id="9" name="Group 8"/>
        <xdr:cNvGrpSpPr/>
      </xdr:nvGrpSpPr>
      <xdr:grpSpPr>
        <a:xfrm>
          <a:off x="1407457" y="40728900"/>
          <a:ext cx="6878172" cy="0"/>
          <a:chOff x="2010157" y="42062397"/>
          <a:chExt cx="7989756" cy="1879601"/>
        </a:xfrm>
      </xdr:grpSpPr>
      <xdr:sp macro="" textlink="">
        <xdr:nvSpPr>
          <xdr:cNvPr id="10" name="TextBox 9"/>
          <xdr:cNvSpPr txBox="1"/>
        </xdr:nvSpPr>
        <xdr:spPr>
          <a:xfrm>
            <a:off x="2010157" y="42062399"/>
            <a:ext cx="2438640"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CHỦ</a:t>
            </a:r>
            <a:r>
              <a:rPr lang="en-US" sz="1300" b="1" baseline="0">
                <a:latin typeface="Times New Roman" panose="02020603050405020304" pitchFamily="18" charset="0"/>
                <a:cs typeface="Times New Roman" panose="02020603050405020304" pitchFamily="18" charset="0"/>
              </a:rPr>
              <a:t> ĐẦU TƯ</a:t>
            </a:r>
          </a:p>
          <a:p>
            <a:pPr algn="ctr"/>
            <a:r>
              <a:rPr lang="en-US" sz="1300" b="1" baseline="0">
                <a:latin typeface="Times New Roman" panose="02020603050405020304" pitchFamily="18" charset="0"/>
                <a:cs typeface="Times New Roman" panose="02020603050405020304" pitchFamily="18" charset="0"/>
              </a:rPr>
              <a:t>ĐIỆN LỰC XUÂN LỘC </a:t>
            </a:r>
          </a:p>
          <a:p>
            <a:pPr algn="ctr"/>
            <a:r>
              <a:rPr lang="en-US" sz="1300" b="1" baseline="0">
                <a:latin typeface="Times New Roman" panose="02020603050405020304" pitchFamily="18" charset="0"/>
                <a:cs typeface="Times New Roman" panose="02020603050405020304" pitchFamily="18" charset="0"/>
              </a:rPr>
              <a:t>PHÓ GIÁM ĐỐC</a:t>
            </a: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Phùng Tiến Nga</a:t>
            </a:r>
            <a:endParaRPr lang="en-US" sz="1300" b="1">
              <a:latin typeface="Times New Roman" panose="02020603050405020304" pitchFamily="18" charset="0"/>
              <a:cs typeface="Times New Roman" panose="02020603050405020304" pitchFamily="18" charset="0"/>
            </a:endParaRPr>
          </a:p>
        </xdr:txBody>
      </xdr:sp>
      <xdr:sp macro="" textlink="">
        <xdr:nvSpPr>
          <xdr:cNvPr id="11" name="TextBox 10"/>
          <xdr:cNvSpPr txBox="1"/>
        </xdr:nvSpPr>
        <xdr:spPr>
          <a:xfrm>
            <a:off x="7179486" y="42070864"/>
            <a:ext cx="2820427"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NHÀ</a:t>
            </a:r>
            <a:r>
              <a:rPr lang="en-US" sz="1300" b="1" baseline="0">
                <a:latin typeface="Times New Roman" panose="02020603050405020304" pitchFamily="18" charset="0"/>
                <a:cs typeface="Times New Roman" panose="02020603050405020304" pitchFamily="18" charset="0"/>
              </a:rPr>
              <a:t> THẦU THI CÔNG</a:t>
            </a:r>
          </a:p>
          <a:p>
            <a:pPr algn="ctr"/>
            <a:r>
              <a:rPr lang="en-US" sz="1300" b="1" baseline="0">
                <a:latin typeface="Times New Roman" panose="02020603050405020304" pitchFamily="18" charset="0"/>
                <a:cs typeface="Times New Roman" panose="02020603050405020304" pitchFamily="18" charset="0"/>
              </a:rPr>
              <a:t>CÔNG TY TNHH THU LỘC</a:t>
            </a:r>
          </a:p>
          <a:p>
            <a:pPr algn="ctr"/>
            <a:r>
              <a:rPr lang="en-US" sz="1300" b="1" baseline="0">
                <a:latin typeface="Times New Roman" panose="02020603050405020304" pitchFamily="18" charset="0"/>
                <a:cs typeface="Times New Roman" panose="02020603050405020304" pitchFamily="18" charset="0"/>
              </a:rPr>
              <a:t>GIÁM ĐỐC</a:t>
            </a: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Trần Thị Ngọc Thọ</a:t>
            </a:r>
            <a:endParaRPr lang="en-US" sz="1300" b="1">
              <a:latin typeface="Times New Roman" panose="02020603050405020304" pitchFamily="18" charset="0"/>
              <a:cs typeface="Times New Roman" panose="02020603050405020304" pitchFamily="18" charset="0"/>
            </a:endParaRPr>
          </a:p>
        </xdr:txBody>
      </xdr:sp>
      <xdr:sp macro="" textlink="">
        <xdr:nvSpPr>
          <xdr:cNvPr id="12" name="TextBox 11"/>
          <xdr:cNvSpPr txBox="1"/>
        </xdr:nvSpPr>
        <xdr:spPr>
          <a:xfrm>
            <a:off x="4263607" y="42062397"/>
            <a:ext cx="3239845"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300" b="1">
                <a:latin typeface="Times New Roman" panose="02020603050405020304" pitchFamily="18" charset="0"/>
                <a:cs typeface="Times New Roman" panose="02020603050405020304" pitchFamily="18" charset="0"/>
              </a:rPr>
              <a:t>TRUNG TÂM KHUYẾN CÔNG VÀ TƯ VẤN CÔNG NGHIỆP</a:t>
            </a: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P. GIÁM ĐỐC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Chu Văn Hiếu </a:t>
            </a:r>
            <a:endParaRPr lang="en-US" sz="1300" b="1">
              <a:latin typeface="Times New Roman" panose="02020603050405020304" pitchFamily="18" charset="0"/>
              <a:cs typeface="Times New Roman" panose="02020603050405020304" pitchFamily="18" charset="0"/>
            </a:endParaRPr>
          </a:p>
        </xdr:txBody>
      </xdr:sp>
    </xdr:grpSp>
    <xdr:clientData/>
  </xdr:twoCellAnchor>
  <xdr:twoCellAnchor>
    <xdr:from>
      <xdr:col>0</xdr:col>
      <xdr:colOff>1287781</xdr:colOff>
      <xdr:row>105</xdr:row>
      <xdr:rowOff>0</xdr:rowOff>
    </xdr:from>
    <xdr:to>
      <xdr:col>9</xdr:col>
      <xdr:colOff>205741</xdr:colOff>
      <xdr:row>109</xdr:row>
      <xdr:rowOff>301813</xdr:rowOff>
    </xdr:to>
    <xdr:grpSp>
      <xdr:nvGrpSpPr>
        <xdr:cNvPr id="13" name="Group 12"/>
        <xdr:cNvGrpSpPr/>
      </xdr:nvGrpSpPr>
      <xdr:grpSpPr>
        <a:xfrm>
          <a:off x="1287781" y="41071800"/>
          <a:ext cx="7185660" cy="1863913"/>
          <a:chOff x="2010157" y="42062397"/>
          <a:chExt cx="7955092" cy="1879601"/>
        </a:xfrm>
      </xdr:grpSpPr>
      <xdr:sp macro="" textlink="">
        <xdr:nvSpPr>
          <xdr:cNvPr id="14" name="TextBox 13"/>
          <xdr:cNvSpPr txBox="1"/>
        </xdr:nvSpPr>
        <xdr:spPr>
          <a:xfrm>
            <a:off x="2010157" y="42062399"/>
            <a:ext cx="2438640"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CHỦ</a:t>
            </a:r>
            <a:r>
              <a:rPr lang="en-US" sz="1300" b="1" baseline="0">
                <a:latin typeface="Times New Roman" panose="02020603050405020304" pitchFamily="18" charset="0"/>
                <a:cs typeface="Times New Roman" panose="02020603050405020304" pitchFamily="18" charset="0"/>
              </a:rPr>
              <a:t> ĐẦU TƯ</a:t>
            </a:r>
          </a:p>
          <a:p>
            <a:pPr algn="ctr"/>
            <a:r>
              <a:rPr lang="en-US" sz="1300" b="1" baseline="0">
                <a:latin typeface="Times New Roman" panose="02020603050405020304" pitchFamily="18" charset="0"/>
                <a:cs typeface="Times New Roman" panose="02020603050405020304" pitchFamily="18" charset="0"/>
              </a:rPr>
              <a:t>ĐIỆN LỰC XUÂN LỘC </a:t>
            </a:r>
          </a:p>
          <a:p>
            <a:pPr algn="ctr"/>
            <a:r>
              <a:rPr lang="en-US" sz="1300" b="1" baseline="0">
                <a:latin typeface="Times New Roman" panose="02020603050405020304" pitchFamily="18" charset="0"/>
                <a:cs typeface="Times New Roman" panose="02020603050405020304" pitchFamily="18" charset="0"/>
              </a:rPr>
              <a:t>PHÓ GIÁM ĐỐC</a:t>
            </a: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Phùng Tiến Nga</a:t>
            </a:r>
            <a:endParaRPr lang="en-US" sz="1300" b="1">
              <a:latin typeface="Times New Roman" panose="02020603050405020304" pitchFamily="18" charset="0"/>
              <a:cs typeface="Times New Roman" panose="02020603050405020304" pitchFamily="18" charset="0"/>
            </a:endParaRPr>
          </a:p>
        </xdr:txBody>
      </xdr:sp>
      <xdr:sp macro="" textlink="">
        <xdr:nvSpPr>
          <xdr:cNvPr id="15" name="TextBox 14"/>
          <xdr:cNvSpPr txBox="1"/>
        </xdr:nvSpPr>
        <xdr:spPr>
          <a:xfrm>
            <a:off x="7144822" y="42070864"/>
            <a:ext cx="2820427"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latin typeface="Times New Roman" panose="02020603050405020304" pitchFamily="18" charset="0"/>
                <a:cs typeface="Times New Roman" panose="02020603050405020304" pitchFamily="18" charset="0"/>
              </a:rPr>
              <a:t>NHÀ</a:t>
            </a:r>
            <a:r>
              <a:rPr lang="en-US" sz="1300" b="1" baseline="0">
                <a:latin typeface="Times New Roman" panose="02020603050405020304" pitchFamily="18" charset="0"/>
                <a:cs typeface="Times New Roman" panose="02020603050405020304" pitchFamily="18" charset="0"/>
              </a:rPr>
              <a:t> THẦU THI CÔNG</a:t>
            </a:r>
          </a:p>
          <a:p>
            <a:pPr algn="ctr"/>
            <a:r>
              <a:rPr lang="en-US" sz="1300" b="1" baseline="0">
                <a:latin typeface="Times New Roman" panose="02020603050405020304" pitchFamily="18" charset="0"/>
                <a:cs typeface="Times New Roman" panose="02020603050405020304" pitchFamily="18" charset="0"/>
              </a:rPr>
              <a:t>CÔNG TY TNHH THU LỘC</a:t>
            </a:r>
          </a:p>
          <a:p>
            <a:pPr algn="ctr"/>
            <a:r>
              <a:rPr lang="en-US" sz="1300" b="1" baseline="0">
                <a:latin typeface="Times New Roman" panose="02020603050405020304" pitchFamily="18" charset="0"/>
                <a:cs typeface="Times New Roman" panose="02020603050405020304" pitchFamily="18" charset="0"/>
              </a:rPr>
              <a:t>GIÁM ĐỐC</a:t>
            </a: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endParaRPr lang="en-US" sz="1300" b="1" baseline="0">
              <a:latin typeface="Times New Roman" panose="02020603050405020304" pitchFamily="18" charset="0"/>
              <a:cs typeface="Times New Roman" panose="02020603050405020304" pitchFamily="18" charset="0"/>
            </a:endParaRPr>
          </a:p>
          <a:p>
            <a:pPr algn="ctr"/>
            <a:r>
              <a:rPr lang="en-US" sz="1300" b="1" baseline="0">
                <a:latin typeface="Times New Roman" panose="02020603050405020304" pitchFamily="18" charset="0"/>
                <a:cs typeface="Times New Roman" panose="02020603050405020304" pitchFamily="18" charset="0"/>
              </a:rPr>
              <a:t>Trần Thị Ngọc Thọ</a:t>
            </a:r>
            <a:endParaRPr lang="en-US" sz="1300" b="1">
              <a:latin typeface="Times New Roman" panose="02020603050405020304" pitchFamily="18" charset="0"/>
              <a:cs typeface="Times New Roman" panose="02020603050405020304" pitchFamily="18" charset="0"/>
            </a:endParaRPr>
          </a:p>
        </xdr:txBody>
      </xdr:sp>
      <xdr:sp macro="" textlink="">
        <xdr:nvSpPr>
          <xdr:cNvPr id="16" name="TextBox 15"/>
          <xdr:cNvSpPr txBox="1"/>
        </xdr:nvSpPr>
        <xdr:spPr>
          <a:xfrm>
            <a:off x="4263607" y="42062397"/>
            <a:ext cx="3239845" cy="187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300" b="1">
                <a:latin typeface="Times New Roman" panose="02020603050405020304" pitchFamily="18" charset="0"/>
                <a:cs typeface="Times New Roman" panose="02020603050405020304" pitchFamily="18" charset="0"/>
              </a:rPr>
              <a:t>TRUNG TÂM KHUYẾN CÔNG VÀ </a:t>
            </a:r>
            <a:endParaRPr lang="en-US" sz="1300" b="1">
              <a:latin typeface="Times New Roman" panose="02020603050405020304" pitchFamily="18" charset="0"/>
              <a:cs typeface="Times New Roman" panose="02020603050405020304" pitchFamily="18" charset="0"/>
            </a:endParaRPr>
          </a:p>
          <a:p>
            <a:pPr algn="ctr"/>
            <a:r>
              <a:rPr lang="en-US" sz="1300" b="1">
                <a:latin typeface="Times New Roman" panose="02020603050405020304" pitchFamily="18" charset="0"/>
                <a:cs typeface="Times New Roman" panose="02020603050405020304" pitchFamily="18" charset="0"/>
              </a:rPr>
              <a:t>TVPT CN TỈNH</a:t>
            </a:r>
            <a:r>
              <a:rPr lang="en-US" sz="1300" b="1" baseline="0">
                <a:latin typeface="Times New Roman" panose="02020603050405020304" pitchFamily="18" charset="0"/>
                <a:cs typeface="Times New Roman" panose="02020603050405020304" pitchFamily="18" charset="0"/>
              </a:rPr>
              <a:t> ĐỒNG NAI</a:t>
            </a: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P. GIÁM ĐỐC</a:t>
            </a: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endParaRPr lang="en-US" sz="1300" b="1">
              <a:latin typeface="Times New Roman" panose="02020603050405020304" pitchFamily="18" charset="0"/>
              <a:cs typeface="Times New Roman" panose="02020603050405020304" pitchFamily="18" charset="0"/>
            </a:endParaRPr>
          </a:p>
          <a:p>
            <a:pPr algn="ctr"/>
            <a:r>
              <a:rPr lang="vi-VN" sz="1300" b="1">
                <a:latin typeface="Times New Roman" panose="02020603050405020304" pitchFamily="18" charset="0"/>
                <a:cs typeface="Times New Roman" panose="02020603050405020304" pitchFamily="18" charset="0"/>
              </a:rPr>
              <a:t>Chu Văn Hiếu </a:t>
            </a:r>
            <a:endParaRPr lang="en-US" sz="1300" b="1">
              <a:latin typeface="Times New Roman" panose="02020603050405020304" pitchFamily="18" charset="0"/>
              <a:cs typeface="Times New Roman" panose="02020603050405020304" pitchFamily="18" charset="0"/>
            </a:endParaRP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nhontt.dlxl\Documents\Zalo%20Received%20Files\Mau\dU%20TOAN%20TRUONG%20KHI%20THAO%20G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oanhok\hoan\xdcb\2016\Copy%20of%20Du%20lieu%20dau%20va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VUONGNX\@D&#7921;%20To&#225;n%20CT\2018\T04-2018%20DT%20SH%20NT\Tap%202%20-%20DT%20DNT%20SH%20NT%2022052018\2.%20Du%20toan%20DNT-%20SH%20-NT%202018%202205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hatv.dlxl\Documents\Zalo%20Received%20Files\Mau\2018%20Nhon%20Duy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nhontt.dlxl\Documents\Zalo%20Received%20Files\Mau\2018%20Nhon%20Duye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GIAM%20DOC\Desktop\Chuyen%20font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hatv.dlxl\Documents\Zalo%20Received%20Files\201911-480XuanBac.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VUONGNX\@D&#7921;%20To&#225;n%20CT\2018\T01-2018%20BCKTKT%20CM\Tham%20dinh%20-%20Phe%20duyet\1.%20T02-2018%20DT%20XD-XT-SR-LS%20tham%20dinh.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hatv.dlxl\Documents\Zalo%20Received%20Files\2019.01.12-480XuanBa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phong"/>
      <sheetName val="GIA CA MAY"/>
      <sheetName val="Solieu"/>
      <sheetName val="TMC"/>
      <sheetName val="TMDT"/>
      <sheetName val="tong hop"/>
      <sheetName val="1.TCP-Khac"/>
      <sheetName val="2.TCP-DD"/>
      <sheetName val="3.TCP-TBA"/>
      <sheetName val="4.THXL"/>
      <sheetName val="vc"/>
      <sheetName val="bu"/>
      <sheetName val="TH-cap"/>
      <sheetName val="Cap ngam"/>
      <sheetName val="BKCAP&amp;TU"/>
      <sheetName val="BK DEN CS"/>
      <sheetName val="5.GT"/>
      <sheetName val="6.chitiet"/>
      <sheetName val="bu-tr"/>
      <sheetName val="pp3p1m"/>
      <sheetName val="pp_CT"/>
      <sheetName val="pp1p"/>
      <sheetName val="BK HT"/>
      <sheetName val="DG"/>
      <sheetName val="7.THXL-tr"/>
      <sheetName val="8.CT_tram"/>
      <sheetName val="BK TBA"/>
      <sheetName val="9.THLD-TB"/>
      <sheetName val="10. ThuHoiVT truoc thao go"/>
      <sheetName val="10. ThuHoiVT"/>
      <sheetName val="11.TCP-TNHC"/>
      <sheetName val="12.TNHC"/>
      <sheetName val="TNHC (2)"/>
      <sheetName val="13.VCDD"/>
      <sheetName val="14.TK"/>
      <sheetName val="KS"/>
      <sheetName val="Chi tiet KS"/>
      <sheetName val="klHTDL"/>
      <sheetName val="pp3p2m "/>
      <sheetName val="PPHTCS"/>
      <sheetName val="15.CP-KS"/>
      <sheetName val="16.CTKS"/>
      <sheetName val="17. Lai vay"/>
      <sheetName val="kl3pct"/>
      <sheetName val="klHTHH"/>
      <sheetName val="kl"/>
      <sheetName val="kl1p"/>
      <sheetName val="kl3p1m"/>
      <sheetName val="BK tram"/>
      <sheetName val="Sheet1"/>
      <sheetName val="Sheet2"/>
      <sheetName val="Sheet3"/>
      <sheetName val="ppht"/>
      <sheetName val="Sheet4"/>
      <sheetName val="KLThu Hoi"/>
    </sheetNames>
    <sheetDataSet>
      <sheetData sheetId="0" refreshError="1"/>
      <sheetData sheetId="1" refreshError="1"/>
      <sheetData sheetId="2">
        <row r="12">
          <cell r="Q12">
            <v>1</v>
          </cell>
        </row>
        <row r="13">
          <cell r="Q13">
            <v>1</v>
          </cell>
        </row>
        <row r="14">
          <cell r="Q14">
            <v>1</v>
          </cell>
        </row>
        <row r="15">
          <cell r="Q15">
            <v>1</v>
          </cell>
        </row>
        <row r="17">
          <cell r="Q17">
            <v>1</v>
          </cell>
        </row>
        <row r="18">
          <cell r="Q18">
            <v>1</v>
          </cell>
        </row>
        <row r="19">
          <cell r="Q19">
            <v>1.77</v>
          </cell>
        </row>
        <row r="20">
          <cell r="Q20">
            <v>1.25</v>
          </cell>
        </row>
        <row r="21">
          <cell r="Q21" t="str">
            <v>01</v>
          </cell>
        </row>
        <row r="22">
          <cell r="Q22">
            <v>15923</v>
          </cell>
        </row>
        <row r="23">
          <cell r="F23">
            <v>3</v>
          </cell>
        </row>
        <row r="24">
          <cell r="F24">
            <v>1</v>
          </cell>
          <cell r="Q24">
            <v>3.86</v>
          </cell>
        </row>
        <row r="25">
          <cell r="F25">
            <v>10</v>
          </cell>
        </row>
      </sheetData>
      <sheetData sheetId="3" refreshError="1"/>
      <sheetData sheetId="4" refreshError="1"/>
      <sheetData sheetId="5" refreshError="1"/>
      <sheetData sheetId="6" refreshError="1"/>
      <sheetData sheetId="7" refreshError="1"/>
      <sheetData sheetId="8" refreshError="1"/>
      <sheetData sheetId="9" refreshError="1"/>
      <sheetData sheetId="10">
        <row r="1">
          <cell r="E1">
            <v>0.1</v>
          </cell>
        </row>
        <row r="15">
          <cell r="A15" t="str">
            <v>THEP</v>
          </cell>
          <cell r="B15" t="str">
            <v>VCFE1</v>
          </cell>
          <cell r="C15" t="str">
            <v>02.1351</v>
          </cell>
          <cell r="D15" t="str">
            <v>V/c coát theùp ( cöï ly &lt;=100m)</v>
          </cell>
          <cell r="E15" t="str">
            <v>taán</v>
          </cell>
          <cell r="F15">
            <v>1</v>
          </cell>
          <cell r="G15">
            <v>1</v>
          </cell>
          <cell r="H15">
            <v>1</v>
          </cell>
          <cell r="I15">
            <v>221974</v>
          </cell>
          <cell r="J15">
            <v>22197</v>
          </cell>
        </row>
        <row r="16">
          <cell r="A16" t="str">
            <v>XIMANG</v>
          </cell>
          <cell r="B16" t="str">
            <v>VCXM1</v>
          </cell>
          <cell r="C16" t="str">
            <v>02.1211</v>
          </cell>
          <cell r="D16" t="str">
            <v>V/c xi maêng ( cöï ly &lt;=100m)</v>
          </cell>
          <cell r="E16" t="str">
            <v>taán</v>
          </cell>
          <cell r="F16">
            <v>1</v>
          </cell>
          <cell r="G16">
            <v>1</v>
          </cell>
          <cell r="H16">
            <v>1</v>
          </cell>
          <cell r="I16">
            <v>144624</v>
          </cell>
          <cell r="J16">
            <v>14462</v>
          </cell>
        </row>
        <row r="17">
          <cell r="A17" t="str">
            <v>CAT</v>
          </cell>
          <cell r="B17" t="str">
            <v>VCCAT1</v>
          </cell>
          <cell r="C17" t="str">
            <v>02.1231</v>
          </cell>
          <cell r="D17" t="str">
            <v>V/c caùt vaøng cöï ly &lt;=100m</v>
          </cell>
          <cell r="E17" t="str">
            <v>m3</v>
          </cell>
          <cell r="F17">
            <v>1</v>
          </cell>
          <cell r="G17">
            <v>1</v>
          </cell>
          <cell r="H17">
            <v>1</v>
          </cell>
          <cell r="I17">
            <v>135437</v>
          </cell>
          <cell r="J17">
            <v>13544</v>
          </cell>
        </row>
        <row r="18">
          <cell r="A18" t="str">
            <v>DADAM</v>
          </cell>
          <cell r="B18" t="str">
            <v>VCLD1</v>
          </cell>
          <cell r="C18" t="str">
            <v>02.1241</v>
          </cell>
          <cell r="D18" t="str">
            <v>V/c ñaù daêm ( cöï ly &lt;=100m)</v>
          </cell>
          <cell r="E18" t="str">
            <v>m3</v>
          </cell>
          <cell r="F18">
            <v>1</v>
          </cell>
          <cell r="G18">
            <v>1</v>
          </cell>
          <cell r="H18">
            <v>1</v>
          </cell>
          <cell r="I18">
            <v>142253</v>
          </cell>
          <cell r="J18">
            <v>14225</v>
          </cell>
        </row>
        <row r="19">
          <cell r="A19" t="str">
            <v>DA</v>
          </cell>
          <cell r="B19" t="str">
            <v>VCDA1</v>
          </cell>
          <cell r="C19" t="str">
            <v>02.1451</v>
          </cell>
          <cell r="D19" t="str">
            <v>V/c ñaø caûn vaøo vò trí (cöï ly &lt;=100m)</v>
          </cell>
          <cell r="E19" t="str">
            <v>taán</v>
          </cell>
          <cell r="F19">
            <v>1</v>
          </cell>
          <cell r="G19">
            <v>1</v>
          </cell>
          <cell r="H19">
            <v>1</v>
          </cell>
          <cell r="I19">
            <v>181669</v>
          </cell>
          <cell r="J19">
            <v>18167</v>
          </cell>
        </row>
        <row r="20">
          <cell r="A20" t="str">
            <v>TD</v>
          </cell>
          <cell r="B20" t="str">
            <v>VCTD1</v>
          </cell>
          <cell r="C20" t="str">
            <v>02.1351</v>
          </cell>
          <cell r="D20" t="str">
            <v>V/c tieáp ñòa vaøo vò trí ( cöï ly &lt;=100m)</v>
          </cell>
          <cell r="E20" t="str">
            <v>taán</v>
          </cell>
          <cell r="F20">
            <v>1</v>
          </cell>
          <cell r="G20">
            <v>1</v>
          </cell>
          <cell r="H20">
            <v>1</v>
          </cell>
          <cell r="I20">
            <v>221974</v>
          </cell>
          <cell r="J20">
            <v>22197</v>
          </cell>
        </row>
        <row r="21">
          <cell r="A21" t="str">
            <v>DN</v>
          </cell>
          <cell r="B21" t="str">
            <v>VCDN1</v>
          </cell>
          <cell r="C21" t="str">
            <v>02.1451</v>
          </cell>
          <cell r="D21" t="str">
            <v>V/c ñeá neùo vaøo vò trí (cöï ly &lt;=100m)</v>
          </cell>
          <cell r="E21" t="str">
            <v>taán</v>
          </cell>
          <cell r="F21">
            <v>1</v>
          </cell>
          <cell r="G21">
            <v>1</v>
          </cell>
          <cell r="H21">
            <v>1</v>
          </cell>
          <cell r="I21">
            <v>181669</v>
          </cell>
          <cell r="J21">
            <v>18167</v>
          </cell>
        </row>
        <row r="22">
          <cell r="A22" t="str">
            <v>NX</v>
          </cell>
          <cell r="B22" t="str">
            <v>VCNX1</v>
          </cell>
          <cell r="C22" t="str">
            <v>02.1421</v>
          </cell>
          <cell r="D22" t="str">
            <v>V/c neo xoøe vaøo vò trí (cöï ly &lt;=100m)</v>
          </cell>
          <cell r="E22" t="str">
            <v>taán</v>
          </cell>
          <cell r="F22">
            <v>1</v>
          </cell>
          <cell r="G22">
            <v>1</v>
          </cell>
          <cell r="H22">
            <v>1</v>
          </cell>
          <cell r="I22">
            <v>199747</v>
          </cell>
          <cell r="J22">
            <v>19975</v>
          </cell>
        </row>
        <row r="23">
          <cell r="A23" t="str">
            <v>COT</v>
          </cell>
          <cell r="B23" t="str">
            <v>VCC1</v>
          </cell>
          <cell r="C23" t="str">
            <v>02.1461</v>
          </cell>
          <cell r="D23" t="str">
            <v>V/c coät vaøo vò trí (cöï ly &lt;=100m)</v>
          </cell>
          <cell r="E23" t="str">
            <v>taán</v>
          </cell>
          <cell r="F23">
            <v>1</v>
          </cell>
          <cell r="G23">
            <v>1</v>
          </cell>
          <cell r="H23">
            <v>1</v>
          </cell>
          <cell r="I23">
            <v>282431</v>
          </cell>
          <cell r="J23">
            <v>28243</v>
          </cell>
        </row>
        <row r="24">
          <cell r="A24" t="str">
            <v>XA</v>
          </cell>
          <cell r="B24" t="str">
            <v>VCX1</v>
          </cell>
          <cell r="C24" t="str">
            <v>02.1361</v>
          </cell>
          <cell r="D24" t="str">
            <v>V/c xaø vaøo vò trí (cö ly &lt;=100m)</v>
          </cell>
          <cell r="E24" t="str">
            <v>taán</v>
          </cell>
          <cell r="F24">
            <v>1</v>
          </cell>
          <cell r="G24">
            <v>1</v>
          </cell>
          <cell r="H24">
            <v>1</v>
          </cell>
          <cell r="I24">
            <v>201821</v>
          </cell>
          <cell r="J24">
            <v>20182</v>
          </cell>
        </row>
        <row r="25">
          <cell r="A25" t="str">
            <v>PK</v>
          </cell>
          <cell r="B25" t="str">
            <v>VCPK1</v>
          </cell>
          <cell r="C25" t="str">
            <v>02.1421</v>
          </cell>
          <cell r="D25" t="str">
            <v>V/c phuï kieän vaøo vò trí ( cöï ly &lt;=100m)</v>
          </cell>
          <cell r="E25" t="str">
            <v>taán</v>
          </cell>
          <cell r="F25">
            <v>1</v>
          </cell>
          <cell r="G25">
            <v>1</v>
          </cell>
          <cell r="H25">
            <v>1</v>
          </cell>
          <cell r="I25">
            <v>199747</v>
          </cell>
          <cell r="J25">
            <v>19975</v>
          </cell>
        </row>
        <row r="26">
          <cell r="A26" t="str">
            <v>ctram</v>
          </cell>
          <cell r="B26" t="str">
            <v>VCct5</v>
          </cell>
          <cell r="C26" t="str">
            <v>02.1411</v>
          </cell>
          <cell r="D26" t="str">
            <v>V/c cöø traøm 5m ( cöï ly &lt;=100m)</v>
          </cell>
          <cell r="E26" t="str">
            <v>caây</v>
          </cell>
          <cell r="F26">
            <v>1</v>
          </cell>
          <cell r="G26">
            <v>1</v>
          </cell>
          <cell r="H26">
            <v>1</v>
          </cell>
          <cell r="I26">
            <v>2661</v>
          </cell>
          <cell r="J26">
            <v>266</v>
          </cell>
        </row>
        <row r="27">
          <cell r="A27" t="str">
            <v>DAY</v>
          </cell>
          <cell r="B27" t="str">
            <v>VCD1</v>
          </cell>
          <cell r="C27" t="str">
            <v>02.1441</v>
          </cell>
          <cell r="D27" t="str">
            <v>V/c daây vaøo vò trí (cöï ly &lt;=100m)</v>
          </cell>
          <cell r="E27" t="str">
            <v>taán</v>
          </cell>
          <cell r="F27">
            <v>1</v>
          </cell>
          <cell r="G27">
            <v>1</v>
          </cell>
          <cell r="H27">
            <v>1</v>
          </cell>
          <cell r="I27">
            <v>201821</v>
          </cell>
          <cell r="J27">
            <v>20182</v>
          </cell>
        </row>
        <row r="28">
          <cell r="A28" t="str">
            <v>DCTC</v>
          </cell>
          <cell r="B28" t="str">
            <v>VCDC1</v>
          </cell>
          <cell r="C28" t="str">
            <v>02.1482</v>
          </cell>
          <cell r="D28" t="str">
            <v>V/c duïng cuï thi coâng ( cöï ly &lt;=100m)</v>
          </cell>
          <cell r="E28" t="str">
            <v>taán</v>
          </cell>
          <cell r="F28">
            <v>1</v>
          </cell>
          <cell r="G28">
            <v>1</v>
          </cell>
          <cell r="H28">
            <v>1</v>
          </cell>
          <cell r="I28">
            <v>183447</v>
          </cell>
          <cell r="J28">
            <v>18345</v>
          </cell>
        </row>
      </sheetData>
      <sheetData sheetId="11" refreshError="1"/>
      <sheetData sheetId="12" refreshError="1"/>
      <sheetData sheetId="13" refreshError="1"/>
      <sheetData sheetId="14" refreshError="1"/>
      <sheetData sheetId="15" refreshError="1"/>
      <sheetData sheetId="16">
        <row r="10">
          <cell r="C10" t="str">
            <v>A</v>
          </cell>
          <cell r="D10" t="str">
            <v>Phaàn ñöôøng daây trung theá Caûi taïo</v>
          </cell>
        </row>
        <row r="11">
          <cell r="C11" t="str">
            <v>I</v>
          </cell>
          <cell r="D11" t="str">
            <v>Phaàn moùng vaø tieáp ñòa</v>
          </cell>
        </row>
        <row r="12">
          <cell r="A12" t="str">
            <v>M10a</v>
          </cell>
          <cell r="C12" t="str">
            <v/>
          </cell>
          <cell r="D12" t="str">
            <v xml:space="preserve">Moùng M10a </v>
          </cell>
          <cell r="E12" t="str">
            <v>Moùng</v>
          </cell>
          <cell r="F12">
            <v>0</v>
          </cell>
        </row>
        <row r="13">
          <cell r="A13" t="str">
            <v>M10b</v>
          </cell>
          <cell r="C13" t="str">
            <v/>
          </cell>
          <cell r="D13" t="str">
            <v>Moùng M10b</v>
          </cell>
          <cell r="E13" t="str">
            <v>Moùng</v>
          </cell>
          <cell r="F13">
            <v>0</v>
          </cell>
        </row>
        <row r="14">
          <cell r="A14" t="str">
            <v>M10aa</v>
          </cell>
          <cell r="C14" t="str">
            <v/>
          </cell>
          <cell r="D14" t="str">
            <v>Moùng M10aa</v>
          </cell>
          <cell r="E14" t="str">
            <v>Moùng</v>
          </cell>
          <cell r="F14">
            <v>0</v>
          </cell>
        </row>
        <row r="15">
          <cell r="A15" t="str">
            <v>M10ba</v>
          </cell>
          <cell r="C15" t="str">
            <v/>
          </cell>
          <cell r="D15" t="str">
            <v>Moùng M10ba</v>
          </cell>
          <cell r="E15" t="str">
            <v>Moùng</v>
          </cell>
          <cell r="F15">
            <v>0</v>
          </cell>
        </row>
        <row r="16">
          <cell r="A16" t="str">
            <v>M10bb</v>
          </cell>
          <cell r="C16" t="str">
            <v/>
          </cell>
          <cell r="D16" t="str">
            <v>Moùng M10bb</v>
          </cell>
          <cell r="E16" t="str">
            <v>Moùng</v>
          </cell>
          <cell r="F16">
            <v>0</v>
          </cell>
        </row>
        <row r="17">
          <cell r="A17" t="str">
            <v>M10-2a</v>
          </cell>
          <cell r="C17" t="str">
            <v/>
          </cell>
          <cell r="D17" t="str">
            <v>Moùng M10-2a</v>
          </cell>
          <cell r="E17" t="str">
            <v>Moùng</v>
          </cell>
          <cell r="F17">
            <v>0</v>
          </cell>
        </row>
        <row r="18">
          <cell r="A18" t="str">
            <v>M10-2b</v>
          </cell>
          <cell r="C18" t="str">
            <v/>
          </cell>
          <cell r="D18" t="str">
            <v>Moùng M10-2b</v>
          </cell>
          <cell r="E18" t="str">
            <v>Moùng</v>
          </cell>
          <cell r="F18">
            <v>0</v>
          </cell>
        </row>
        <row r="19">
          <cell r="A19" t="str">
            <v>M10-2bn</v>
          </cell>
          <cell r="C19" t="str">
            <v/>
          </cell>
          <cell r="D19" t="str">
            <v>Moùng M10-2bn</v>
          </cell>
          <cell r="E19" t="str">
            <v>Moùng</v>
          </cell>
          <cell r="F19">
            <v>0</v>
          </cell>
        </row>
        <row r="20">
          <cell r="A20" t="str">
            <v>M12a</v>
          </cell>
          <cell r="C20" t="str">
            <v/>
          </cell>
          <cell r="D20" t="str">
            <v>Moùng M12a</v>
          </cell>
          <cell r="E20" t="str">
            <v>Moùng</v>
          </cell>
          <cell r="F20">
            <v>0</v>
          </cell>
        </row>
        <row r="21">
          <cell r="A21" t="str">
            <v>M12b</v>
          </cell>
          <cell r="C21" t="str">
            <v/>
          </cell>
          <cell r="D21" t="str">
            <v>Moùng M12b</v>
          </cell>
          <cell r="E21" t="str">
            <v>Moùng</v>
          </cell>
          <cell r="F21">
            <v>0</v>
          </cell>
        </row>
        <row r="22">
          <cell r="A22" t="str">
            <v>M12</v>
          </cell>
          <cell r="C22" t="str">
            <v/>
          </cell>
          <cell r="D22" t="str">
            <v>Moùng M12</v>
          </cell>
          <cell r="E22" t="str">
            <v>Moùng</v>
          </cell>
          <cell r="F22">
            <v>0</v>
          </cell>
        </row>
        <row r="23">
          <cell r="A23" t="str">
            <v>M12ba</v>
          </cell>
          <cell r="C23" t="str">
            <v/>
          </cell>
          <cell r="D23" t="str">
            <v>Moùng M12ba</v>
          </cell>
          <cell r="E23" t="str">
            <v>Moùng</v>
          </cell>
          <cell r="F23">
            <v>0</v>
          </cell>
        </row>
        <row r="24">
          <cell r="A24" t="str">
            <v>M12BT ÑOÂI</v>
          </cell>
          <cell r="C24" t="str">
            <v/>
          </cell>
          <cell r="D24" t="str">
            <v>Moùng beâ toâng truï ñoâi 12m</v>
          </cell>
          <cell r="E24" t="str">
            <v>Moùng</v>
          </cell>
          <cell r="F24">
            <v>0</v>
          </cell>
        </row>
        <row r="25">
          <cell r="A25" t="str">
            <v>M12-2a</v>
          </cell>
          <cell r="C25" t="str">
            <v/>
          </cell>
          <cell r="D25" t="str">
            <v>Moùng M12-2a</v>
          </cell>
          <cell r="E25" t="str">
            <v>Moùng</v>
          </cell>
          <cell r="F25">
            <v>0</v>
          </cell>
        </row>
        <row r="26">
          <cell r="A26" t="str">
            <v>M12-2b</v>
          </cell>
          <cell r="C26" t="str">
            <v/>
          </cell>
          <cell r="D26" t="str">
            <v>Moùng M12-2b</v>
          </cell>
          <cell r="E26" t="str">
            <v>Moùng</v>
          </cell>
          <cell r="F26">
            <v>0</v>
          </cell>
        </row>
        <row r="27">
          <cell r="A27" t="str">
            <v>M12-2bn</v>
          </cell>
          <cell r="C27" t="str">
            <v/>
          </cell>
          <cell r="D27" t="str">
            <v>Moùng M12-2bn</v>
          </cell>
          <cell r="E27" t="str">
            <v>Moùng</v>
          </cell>
          <cell r="F27">
            <v>0</v>
          </cell>
        </row>
        <row r="28">
          <cell r="A28" t="str">
            <v>M12BT ÑÔN</v>
          </cell>
          <cell r="C28" t="str">
            <v/>
          </cell>
          <cell r="D28" t="str">
            <v>Moùng beâ toâng truï ñôn 12m</v>
          </cell>
          <cell r="E28" t="str">
            <v>Moùng</v>
          </cell>
          <cell r="F28">
            <v>0</v>
          </cell>
        </row>
        <row r="29">
          <cell r="A29" t="str">
            <v>M12b-2a(hh)</v>
          </cell>
          <cell r="C29" t="str">
            <v/>
          </cell>
          <cell r="D29" t="str">
            <v>Moùng M12b-2a(hh)</v>
          </cell>
          <cell r="E29" t="str">
            <v>Moùng</v>
          </cell>
          <cell r="F29">
            <v>0</v>
          </cell>
        </row>
        <row r="30">
          <cell r="A30" t="str">
            <v>M14a</v>
          </cell>
          <cell r="C30" t="str">
            <v/>
          </cell>
          <cell r="D30" t="str">
            <v>Moùng M14a</v>
          </cell>
          <cell r="E30" t="str">
            <v>Moùng</v>
          </cell>
          <cell r="F30">
            <v>0</v>
          </cell>
        </row>
        <row r="31">
          <cell r="A31" t="str">
            <v>M14b</v>
          </cell>
          <cell r="C31" t="str">
            <v/>
          </cell>
          <cell r="D31" t="str">
            <v>Moùng M14b</v>
          </cell>
          <cell r="E31" t="str">
            <v>Moùng</v>
          </cell>
          <cell r="F31">
            <v>0</v>
          </cell>
        </row>
        <row r="32">
          <cell r="A32" t="str">
            <v>M14aa</v>
          </cell>
          <cell r="C32" t="str">
            <v/>
          </cell>
          <cell r="D32" t="str">
            <v>Moùng M14aa</v>
          </cell>
          <cell r="E32" t="str">
            <v>Moùng</v>
          </cell>
          <cell r="F32">
            <v>0</v>
          </cell>
        </row>
        <row r="33">
          <cell r="A33" t="str">
            <v>M14ba</v>
          </cell>
          <cell r="C33" t="str">
            <v/>
          </cell>
          <cell r="D33" t="str">
            <v>Moùng M14ba</v>
          </cell>
          <cell r="E33" t="str">
            <v>Moùng</v>
          </cell>
          <cell r="F33">
            <v>0</v>
          </cell>
        </row>
        <row r="34">
          <cell r="A34" t="str">
            <v>M14bb</v>
          </cell>
          <cell r="C34" t="str">
            <v/>
          </cell>
          <cell r="D34" t="str">
            <v>Moùng M14bb</v>
          </cell>
          <cell r="E34" t="str">
            <v>Moùng</v>
          </cell>
          <cell r="F34">
            <v>0</v>
          </cell>
        </row>
        <row r="35">
          <cell r="A35" t="str">
            <v>M14-2a</v>
          </cell>
          <cell r="C35" t="str">
            <v/>
          </cell>
          <cell r="D35" t="str">
            <v>Moùng M14-2a</v>
          </cell>
          <cell r="E35" t="str">
            <v>Moùng</v>
          </cell>
          <cell r="F35">
            <v>0</v>
          </cell>
        </row>
        <row r="36">
          <cell r="A36" t="str">
            <v>M14-2b</v>
          </cell>
          <cell r="C36" t="str">
            <v/>
          </cell>
          <cell r="D36" t="str">
            <v>Moùng M14-2b</v>
          </cell>
          <cell r="E36" t="str">
            <v>Moùng</v>
          </cell>
          <cell r="F36">
            <v>0</v>
          </cell>
        </row>
        <row r="37">
          <cell r="A37" t="str">
            <v>M14-2bn</v>
          </cell>
          <cell r="C37" t="str">
            <v/>
          </cell>
          <cell r="D37" t="str">
            <v>Moùng M14-2bn</v>
          </cell>
          <cell r="E37" t="str">
            <v>Moùng</v>
          </cell>
          <cell r="F37">
            <v>0</v>
          </cell>
        </row>
        <row r="38">
          <cell r="A38" t="str">
            <v>M14-4b</v>
          </cell>
          <cell r="C38" t="str">
            <v/>
          </cell>
          <cell r="D38" t="str">
            <v>Moùng M14-4b</v>
          </cell>
          <cell r="E38" t="str">
            <v>Moùng</v>
          </cell>
          <cell r="F38">
            <v>0</v>
          </cell>
        </row>
        <row r="39">
          <cell r="A39" t="str">
            <v>M14BT ÑOÂI</v>
          </cell>
          <cell r="C39" t="str">
            <v/>
          </cell>
          <cell r="D39" t="str">
            <v>Moùng beâ toâng truï ñoâi 14m</v>
          </cell>
          <cell r="E39" t="str">
            <v>Moùng</v>
          </cell>
          <cell r="F39">
            <v>0</v>
          </cell>
        </row>
        <row r="40">
          <cell r="A40" t="str">
            <v>BTCL-14-500</v>
          </cell>
          <cell r="C40" t="str">
            <v/>
          </cell>
          <cell r="D40" t="str">
            <v>Moùng BTCL-14-500</v>
          </cell>
          <cell r="E40" t="str">
            <v>Moùng</v>
          </cell>
          <cell r="F40">
            <v>0</v>
          </cell>
        </row>
        <row r="41">
          <cell r="A41" t="str">
            <v>M20-4b</v>
          </cell>
          <cell r="C41" t="str">
            <v/>
          </cell>
          <cell r="D41" t="str">
            <v>Moùng M20-4b</v>
          </cell>
          <cell r="E41" t="str">
            <v>Moùng</v>
          </cell>
          <cell r="F41">
            <v>0</v>
          </cell>
        </row>
        <row r="42">
          <cell r="A42" t="str">
            <v>TDTT105</v>
          </cell>
          <cell r="C42" t="str">
            <v/>
          </cell>
          <cell r="D42" t="str">
            <v>Tieáp ñòa laëp laïi (truï 10.5m)</v>
          </cell>
          <cell r="E42" t="str">
            <v>Boä</v>
          </cell>
          <cell r="F42">
            <v>0</v>
          </cell>
        </row>
        <row r="43">
          <cell r="A43" t="str">
            <v>TDTT12hh</v>
          </cell>
          <cell r="C43" t="str">
            <v/>
          </cell>
          <cell r="D43" t="str">
            <v>Tieáp ñòa laëp laïi (truï 12m) hieän höõu</v>
          </cell>
          <cell r="E43" t="str">
            <v>Boä</v>
          </cell>
          <cell r="F43">
            <v>0</v>
          </cell>
        </row>
        <row r="44">
          <cell r="A44" t="str">
            <v>TDLL12</v>
          </cell>
          <cell r="C44" t="str">
            <v/>
          </cell>
          <cell r="D44" t="str">
            <v>Tieáp ñòa laëp laïi truï 12m</v>
          </cell>
          <cell r="E44" t="str">
            <v>Boä</v>
          </cell>
          <cell r="F44">
            <v>0</v>
          </cell>
        </row>
        <row r="45">
          <cell r="A45" t="str">
            <v>TDDD12</v>
          </cell>
          <cell r="C45" t="str">
            <v/>
          </cell>
          <cell r="D45" t="str">
            <v>Tieáp ñòa truï recloser vaø TBA 1 pha</v>
          </cell>
          <cell r="E45" t="str">
            <v>Boä</v>
          </cell>
          <cell r="F45">
            <v>0</v>
          </cell>
        </row>
        <row r="46">
          <cell r="A46" t="str">
            <v>TDTT14</v>
          </cell>
          <cell r="C46" t="str">
            <v/>
          </cell>
          <cell r="D46" t="str">
            <v>Tieáp ñòa laëp laïi (truï 14m)</v>
          </cell>
          <cell r="E46" t="str">
            <v>Boä</v>
          </cell>
          <cell r="F46">
            <v>0</v>
          </cell>
        </row>
        <row r="47">
          <cell r="A47" t="str">
            <v>TDTT20</v>
          </cell>
          <cell r="C47" t="str">
            <v/>
          </cell>
          <cell r="D47" t="str">
            <v>Tieáp ñòa laëp laïi (truï 20m)</v>
          </cell>
          <cell r="E47" t="str">
            <v>Boä</v>
          </cell>
          <cell r="F47">
            <v>0</v>
          </cell>
        </row>
        <row r="48">
          <cell r="C48" t="str">
            <v>II</v>
          </cell>
          <cell r="D48" t="str">
            <v>Phaàn truï</v>
          </cell>
        </row>
        <row r="49">
          <cell r="A49" t="str">
            <v>BTLT 10.5</v>
          </cell>
          <cell r="C49" t="str">
            <v/>
          </cell>
          <cell r="D49" t="str">
            <v>Truï beâ toâng ly taâm 10.5m</v>
          </cell>
          <cell r="E49" t="str">
            <v>Truï</v>
          </cell>
          <cell r="F49">
            <v>0</v>
          </cell>
        </row>
        <row r="50">
          <cell r="A50" t="str">
            <v xml:space="preserve">BTLT 12 </v>
          </cell>
          <cell r="C50" t="str">
            <v/>
          </cell>
          <cell r="D50" t="str">
            <v>Truï beâ toâng ly taâm 12m</v>
          </cell>
          <cell r="E50" t="str">
            <v>Truï</v>
          </cell>
          <cell r="F50">
            <v>0</v>
          </cell>
        </row>
        <row r="51">
          <cell r="A51" t="str">
            <v>BTLT 14</v>
          </cell>
          <cell r="C51" t="str">
            <v/>
          </cell>
          <cell r="D51" t="str">
            <v>Truï beâ toâng ly taâm 14m</v>
          </cell>
          <cell r="E51" t="str">
            <v>Truï</v>
          </cell>
          <cell r="F51">
            <v>0</v>
          </cell>
        </row>
        <row r="52">
          <cell r="A52" t="str">
            <v>BTLT 20</v>
          </cell>
          <cell r="C52" t="str">
            <v/>
          </cell>
          <cell r="D52" t="str">
            <v>Truï beâ toâng ly taâm 20m</v>
          </cell>
          <cell r="E52" t="str">
            <v>Truï</v>
          </cell>
          <cell r="F52">
            <v>0</v>
          </cell>
        </row>
        <row r="53">
          <cell r="C53" t="str">
            <v>III</v>
          </cell>
          <cell r="D53" t="str">
            <v>Phaàn xaø, neùo</v>
          </cell>
        </row>
        <row r="54">
          <cell r="A54" t="str">
            <v>X-20Ñ</v>
          </cell>
          <cell r="C54" t="str">
            <v/>
          </cell>
          <cell r="D54" t="str">
            <v>Boä xaø ñôn L75x75x8 daøi 2m:  X-20Ñ</v>
          </cell>
          <cell r="E54" t="str">
            <v>Boä</v>
          </cell>
          <cell r="F54">
            <v>0</v>
          </cell>
        </row>
        <row r="55">
          <cell r="A55" t="str">
            <v>X-20K</v>
          </cell>
          <cell r="C55" t="str">
            <v/>
          </cell>
          <cell r="D55" t="str">
            <v xml:space="preserve">Boä xaø keùp L75x75x8 daøi 2m: X-20K </v>
          </cell>
          <cell r="E55" t="str">
            <v>Boä</v>
          </cell>
          <cell r="F55">
            <v>0</v>
          </cell>
        </row>
        <row r="56">
          <cell r="A56" t="str">
            <v>X-Compoxit 24</v>
          </cell>
          <cell r="C56" t="str">
            <v/>
          </cell>
          <cell r="D56" t="str">
            <v>Boä xaø Compoxit 2,4m ñôõ FCO, LA</v>
          </cell>
          <cell r="E56" t="str">
            <v>Boä</v>
          </cell>
          <cell r="F56">
            <v>0</v>
          </cell>
        </row>
        <row r="57">
          <cell r="A57" t="str">
            <v>X-Compoxit 8</v>
          </cell>
          <cell r="C57" t="str">
            <v/>
          </cell>
          <cell r="D57" t="str">
            <v>Boä xaø Compoxit 0,8m ñôõ FCO</v>
          </cell>
          <cell r="E57" t="str">
            <v>Boä</v>
          </cell>
          <cell r="F57">
            <v>0</v>
          </cell>
        </row>
        <row r="58">
          <cell r="A58" t="str">
            <v>X-21ÑL</v>
          </cell>
          <cell r="C58" t="str">
            <v/>
          </cell>
          <cell r="D58" t="str">
            <v>Boä xaø leäch ñôn L75x75x8 daøi 2,1m: X-21ÑL</v>
          </cell>
          <cell r="E58" t="str">
            <v>Boä</v>
          </cell>
          <cell r="F58">
            <v>0</v>
          </cell>
        </row>
        <row r="59">
          <cell r="A59" t="str">
            <v>X-21KL</v>
          </cell>
          <cell r="C59" t="str">
            <v/>
          </cell>
          <cell r="D59" t="str">
            <v>Boä xaø leäch keùp L75x75x8 daøi 2,1m: X-21KL</v>
          </cell>
          <cell r="E59" t="str">
            <v>Boä</v>
          </cell>
          <cell r="F59">
            <v>0</v>
          </cell>
        </row>
        <row r="60">
          <cell r="A60" t="str">
            <v>X-20ÑL2/3</v>
          </cell>
          <cell r="C60" t="str">
            <v/>
          </cell>
          <cell r="D60" t="str">
            <v>Boä xaø leäch ñôn L75x75x8 daøi 2m: X-20ÑL2/3</v>
          </cell>
          <cell r="E60" t="str">
            <v>Boä</v>
          </cell>
          <cell r="F60">
            <v>0</v>
          </cell>
        </row>
        <row r="61">
          <cell r="A61" t="str">
            <v>X-20KL2/3</v>
          </cell>
          <cell r="C61" t="str">
            <v/>
          </cell>
          <cell r="D61" t="str">
            <v>Boä xaø leäch keùp L75x75x8 daøi 2m: X-20KL2/3</v>
          </cell>
          <cell r="E61" t="str">
            <v>Boä</v>
          </cell>
          <cell r="F61">
            <v>0</v>
          </cell>
        </row>
        <row r="62">
          <cell r="A62" t="str">
            <v>X-22Ñ</v>
          </cell>
          <cell r="C62" t="str">
            <v/>
          </cell>
          <cell r="D62" t="str">
            <v>Boä xaø ñôn L75x75x8 daøi 2.2m: X-22Ñ - C810</v>
          </cell>
          <cell r="E62" t="str">
            <v>Boä</v>
          </cell>
          <cell r="F62">
            <v>0</v>
          </cell>
        </row>
        <row r="63">
          <cell r="A63" t="str">
            <v>X-22K</v>
          </cell>
          <cell r="C63" t="str">
            <v/>
          </cell>
          <cell r="D63" t="str">
            <v>Boä xaø keùp L75x75x8 daøi 2.2m: X-22K - C810</v>
          </cell>
          <cell r="E63" t="str">
            <v>Boä</v>
          </cell>
          <cell r="F63">
            <v>0</v>
          </cell>
        </row>
        <row r="64">
          <cell r="A64" t="str">
            <v>X-22KK</v>
          </cell>
          <cell r="C64" t="str">
            <v/>
          </cell>
          <cell r="D64" t="str">
            <v>Boä xaø keùp L75x75x8 daøi 2.2m: X-22KK - C810 (truï gheùp)</v>
          </cell>
          <cell r="E64" t="str">
            <v>Boä</v>
          </cell>
          <cell r="F64">
            <v>0</v>
          </cell>
        </row>
        <row r="65">
          <cell r="A65" t="str">
            <v>X-21DL (THAÙO LAÉP LAÏI)</v>
          </cell>
          <cell r="C65" t="str">
            <v/>
          </cell>
          <cell r="D65" t="str">
            <v>Boä xaø leäch ñôn L75x75x8 daøi 2,1m: X-21ÑL (Thaùo laép laïi)</v>
          </cell>
          <cell r="E65" t="str">
            <v>Boä</v>
          </cell>
          <cell r="F65">
            <v>0</v>
          </cell>
        </row>
        <row r="66">
          <cell r="A66" t="str">
            <v>X-24Ñ</v>
          </cell>
          <cell r="C66" t="str">
            <v/>
          </cell>
          <cell r="D66" t="str">
            <v xml:space="preserve">Boä xaø ñôn L75x75x8 daøi 2.4m: X-24Ñ </v>
          </cell>
          <cell r="E66" t="str">
            <v>Boä</v>
          </cell>
          <cell r="F66">
            <v>0</v>
          </cell>
        </row>
        <row r="67">
          <cell r="A67" t="str">
            <v>X-24K</v>
          </cell>
          <cell r="C67" t="str">
            <v/>
          </cell>
          <cell r="D67" t="str">
            <v xml:space="preserve">Boä xaø keùp L75x75x8 daøi 2.4m: X-24K </v>
          </cell>
          <cell r="E67" t="str">
            <v>Boä</v>
          </cell>
          <cell r="F67">
            <v>0</v>
          </cell>
        </row>
        <row r="68">
          <cell r="A68" t="str">
            <v>X-11ÑL</v>
          </cell>
          <cell r="C68" t="str">
            <v/>
          </cell>
          <cell r="D68" t="str">
            <v>Boä xaø leäch ñôn L75x75x8 daøi 1,1m: X-11ÑL</v>
          </cell>
          <cell r="E68" t="str">
            <v>Boä</v>
          </cell>
          <cell r="F68">
            <v>0</v>
          </cell>
        </row>
        <row r="69">
          <cell r="A69" t="str">
            <v>X-11KL</v>
          </cell>
          <cell r="C69" t="str">
            <v/>
          </cell>
          <cell r="D69" t="str">
            <v>Boä xaø leäch keùp L75x75x8 daøi 1,1m: X-11KL</v>
          </cell>
          <cell r="E69" t="str">
            <v>Boä</v>
          </cell>
          <cell r="F69">
            <v>0</v>
          </cell>
        </row>
        <row r="70">
          <cell r="A70" t="str">
            <v>X-8KL</v>
          </cell>
          <cell r="C70" t="str">
            <v/>
          </cell>
          <cell r="D70" t="str">
            <v>Boä xaø leäch keùp L75x75x8 daøi 0,8m: X-8KL</v>
          </cell>
          <cell r="E70" t="str">
            <v>Boä</v>
          </cell>
          <cell r="F70">
            <v>0</v>
          </cell>
        </row>
        <row r="71">
          <cell r="A71" t="str">
            <v>X-24ÑP</v>
          </cell>
          <cell r="C71" t="str">
            <v/>
          </cell>
          <cell r="D71" t="str">
            <v>Boä xaø ñôn 2400 truï Pi tim 1400: X-24ÑP</v>
          </cell>
          <cell r="E71" t="str">
            <v>Boä</v>
          </cell>
          <cell r="F71">
            <v>0</v>
          </cell>
        </row>
        <row r="72">
          <cell r="A72" t="str">
            <v>X-24KP</v>
          </cell>
          <cell r="C72" t="str">
            <v/>
          </cell>
          <cell r="D72" t="str">
            <v>Boä xaø keùp 2400 truï Pi tim 1400: X-24KP</v>
          </cell>
          <cell r="E72" t="str">
            <v>Boä</v>
          </cell>
          <cell r="F72">
            <v>0</v>
          </cell>
        </row>
        <row r="73">
          <cell r="A73" t="str">
            <v>X-26KP</v>
          </cell>
          <cell r="C73" t="str">
            <v/>
          </cell>
          <cell r="D73" t="str">
            <v>Boä xaø keùp 2600 truï Pi tim 2400: X-26KP</v>
          </cell>
          <cell r="E73" t="str">
            <v>Boä</v>
          </cell>
          <cell r="F73">
            <v>0</v>
          </cell>
        </row>
        <row r="74">
          <cell r="A74" t="str">
            <v>X-28KP</v>
          </cell>
          <cell r="C74" t="str">
            <v/>
          </cell>
          <cell r="D74" t="str">
            <v>Boä xaø keùp 2800 truï Pi tim 1400: X-28KP</v>
          </cell>
          <cell r="E74" t="str">
            <v>Boä</v>
          </cell>
          <cell r="F74">
            <v>0</v>
          </cell>
        </row>
        <row r="75">
          <cell r="A75" t="str">
            <v>X-38Ñ</v>
          </cell>
          <cell r="C75" t="str">
            <v/>
          </cell>
          <cell r="D75" t="str">
            <v>Boä xaø ñôõ ñôn L75x75x8 daøi 3,8m: X-38Ñ</v>
          </cell>
          <cell r="E75" t="str">
            <v>Boä</v>
          </cell>
          <cell r="F75">
            <v>0</v>
          </cell>
        </row>
        <row r="76">
          <cell r="A76" t="str">
            <v>X-42KP</v>
          </cell>
          <cell r="C76" t="str">
            <v/>
          </cell>
          <cell r="D76" t="str">
            <v>Boä xaø keùp 4200 truï Pi tim 1700: X-42KP</v>
          </cell>
          <cell r="E76" t="str">
            <v>Boä</v>
          </cell>
          <cell r="F76">
            <v>0</v>
          </cell>
        </row>
        <row r="77">
          <cell r="A77" t="str">
            <v>X-24KP500</v>
          </cell>
          <cell r="C77" t="str">
            <v/>
          </cell>
          <cell r="D77" t="str">
            <v>Boä xaø keùp 2400 truï Pi tim 500: X-24KP500</v>
          </cell>
          <cell r="E77" t="str">
            <v>Boä</v>
          </cell>
          <cell r="F77">
            <v>0</v>
          </cell>
        </row>
        <row r="78">
          <cell r="A78" t="str">
            <v>G-20KP</v>
          </cell>
          <cell r="C78" t="str">
            <v/>
          </cell>
          <cell r="D78" t="str">
            <v>Boä thanh giaèng truï Pi tim 1400: G-20KP</v>
          </cell>
          <cell r="E78" t="str">
            <v>Boä</v>
          </cell>
          <cell r="F78">
            <v>0</v>
          </cell>
        </row>
        <row r="79">
          <cell r="A79" t="str">
            <v>G-23KP</v>
          </cell>
          <cell r="C79" t="str">
            <v/>
          </cell>
          <cell r="D79" t="str">
            <v>Boä thanh giaèng truï Pi tim 1700: G-23KP</v>
          </cell>
          <cell r="E79" t="str">
            <v>Boä</v>
          </cell>
          <cell r="F79">
            <v>0</v>
          </cell>
        </row>
        <row r="80">
          <cell r="A80" t="str">
            <v>G-720</v>
          </cell>
          <cell r="C80" t="str">
            <v/>
          </cell>
          <cell r="D80" t="str">
            <v>Boä thanh giaèng truï Pi tim 500: G-720</v>
          </cell>
          <cell r="E80" t="str">
            <v>Boä</v>
          </cell>
          <cell r="F80">
            <v>0</v>
          </cell>
        </row>
        <row r="81">
          <cell r="A81" t="str">
            <v>CODE th-Þ240</v>
          </cell>
          <cell r="C81" t="str">
            <v/>
          </cell>
          <cell r="D81" t="str">
            <v>Boä CODE laép neùo trung hoøa: CODE th-Þ240</v>
          </cell>
          <cell r="E81" t="str">
            <v>Boä</v>
          </cell>
          <cell r="F81">
            <v>0</v>
          </cell>
        </row>
        <row r="82">
          <cell r="A82" t="str">
            <v>CX10-B</v>
          </cell>
          <cell r="C82" t="str">
            <v/>
          </cell>
          <cell r="D82" t="str">
            <v>Boä chaèng xuoáng ñôn cho truï 10,5m: CX10-B</v>
          </cell>
          <cell r="E82" t="str">
            <v>Boä</v>
          </cell>
          <cell r="F82">
            <v>0</v>
          </cell>
        </row>
        <row r="83">
          <cell r="A83" t="str">
            <v>CL10-B</v>
          </cell>
          <cell r="C83" t="str">
            <v/>
          </cell>
          <cell r="D83" t="str">
            <v>Boä chaèng leäch ñôn cho truï 10,5m: CL10-B</v>
          </cell>
          <cell r="E83" t="str">
            <v>Boä</v>
          </cell>
          <cell r="F83">
            <v>0</v>
          </cell>
        </row>
        <row r="84">
          <cell r="A84" t="str">
            <v>CXX10-B</v>
          </cell>
          <cell r="C84" t="str">
            <v/>
          </cell>
          <cell r="D84" t="str">
            <v>Boä chaèng xuoáng keùp cho truï 10,5m: CXX10-B</v>
          </cell>
          <cell r="E84" t="str">
            <v>Boä</v>
          </cell>
          <cell r="F84">
            <v>0</v>
          </cell>
        </row>
        <row r="85">
          <cell r="A85" t="str">
            <v>CX12-B</v>
          </cell>
          <cell r="C85" t="str">
            <v/>
          </cell>
          <cell r="D85" t="str">
            <v>Boä chaèng xuoáng ñôn cho truï 12m: CX12-B</v>
          </cell>
          <cell r="E85" t="str">
            <v>Boä</v>
          </cell>
          <cell r="F85">
            <v>0</v>
          </cell>
        </row>
        <row r="86">
          <cell r="A86" t="str">
            <v>CL12-B</v>
          </cell>
          <cell r="C86" t="str">
            <v/>
          </cell>
          <cell r="D86" t="str">
            <v>Boä chaèng leäch ñôn cho truï 12m: CL12-B</v>
          </cell>
          <cell r="E86" t="str">
            <v>Boä</v>
          </cell>
          <cell r="F86">
            <v>0</v>
          </cell>
        </row>
        <row r="87">
          <cell r="A87" t="str">
            <v>CXX12-B</v>
          </cell>
          <cell r="C87" t="str">
            <v/>
          </cell>
          <cell r="D87" t="str">
            <v>Boä chaèng xuoáng keùp cho truï 12m: CXX12-B</v>
          </cell>
          <cell r="E87" t="str">
            <v>Boä</v>
          </cell>
          <cell r="F87">
            <v>0</v>
          </cell>
        </row>
        <row r="88">
          <cell r="A88" t="str">
            <v>CX14-B</v>
          </cell>
          <cell r="C88" t="str">
            <v/>
          </cell>
          <cell r="D88" t="str">
            <v>Boä chaèng xuoáng ñôn cho truï 14m: CX14-B</v>
          </cell>
          <cell r="E88" t="str">
            <v>Boä</v>
          </cell>
          <cell r="F88">
            <v>0</v>
          </cell>
        </row>
        <row r="89">
          <cell r="A89" t="str">
            <v>CL14-B</v>
          </cell>
          <cell r="C89" t="str">
            <v/>
          </cell>
          <cell r="D89" t="str">
            <v>Boä chaèng leäch ñôn cho truï 14m: CL14-B</v>
          </cell>
          <cell r="E89" t="str">
            <v>Boä</v>
          </cell>
          <cell r="F89">
            <v>0</v>
          </cell>
        </row>
        <row r="90">
          <cell r="A90" t="str">
            <v>CXX14-B</v>
          </cell>
          <cell r="C90" t="str">
            <v/>
          </cell>
          <cell r="D90" t="str">
            <v>Boä chaèng xuoáng keùp cho truï 14m: CXX14-B</v>
          </cell>
          <cell r="E90" t="str">
            <v>Boä</v>
          </cell>
          <cell r="F90">
            <v>0</v>
          </cell>
        </row>
        <row r="91">
          <cell r="A91" t="str">
            <v>CX20-C</v>
          </cell>
          <cell r="C91" t="str">
            <v/>
          </cell>
          <cell r="D91" t="str">
            <v>Boä chaèng xuoáng ñôn cho truï 20m: CX20-C</v>
          </cell>
          <cell r="E91" t="str">
            <v>Boä</v>
          </cell>
          <cell r="F91">
            <v>0</v>
          </cell>
        </row>
        <row r="92">
          <cell r="A92" t="str">
            <v>CK-B</v>
          </cell>
          <cell r="C92" t="str">
            <v/>
          </cell>
          <cell r="D92" t="str">
            <v>Boä chaèng vöôït ñôn: CK-B</v>
          </cell>
          <cell r="E92" t="str">
            <v>Boä</v>
          </cell>
          <cell r="F92">
            <v>0</v>
          </cell>
        </row>
        <row r="93">
          <cell r="A93" t="str">
            <v>CKK-B</v>
          </cell>
          <cell r="C93" t="str">
            <v/>
          </cell>
          <cell r="D93" t="str">
            <v>Boä chaèng vöôït keùp: CKK-B</v>
          </cell>
          <cell r="E93" t="str">
            <v>Boä</v>
          </cell>
          <cell r="F93">
            <v>0</v>
          </cell>
        </row>
        <row r="94">
          <cell r="A94" t="str">
            <v>NXX</v>
          </cell>
          <cell r="C94" t="str">
            <v/>
          </cell>
          <cell r="D94" t="str">
            <v>Boä moùng neo xoøe cho chaèng xuoáng: NXX</v>
          </cell>
          <cell r="E94" t="str">
            <v>Boä</v>
          </cell>
          <cell r="F94">
            <v>0</v>
          </cell>
        </row>
        <row r="95">
          <cell r="A95" t="str">
            <v>NXL</v>
          </cell>
          <cell r="C95" t="str">
            <v/>
          </cell>
          <cell r="D95" t="str">
            <v>Boä moùng neo xoøe cho chaèng leäch: NXL</v>
          </cell>
          <cell r="E95" t="str">
            <v>Boä</v>
          </cell>
          <cell r="F95">
            <v>0</v>
          </cell>
        </row>
        <row r="96">
          <cell r="A96" t="str">
            <v xml:space="preserve">MNX12-2 </v>
          </cell>
          <cell r="C96" t="str">
            <v/>
          </cell>
          <cell r="D96" t="str">
            <v>Boä moùng neo 1200x200 cho chaèng xuoáng: MNX12-2</v>
          </cell>
          <cell r="E96" t="str">
            <v>Boä</v>
          </cell>
          <cell r="F96">
            <v>0</v>
          </cell>
        </row>
        <row r="97">
          <cell r="A97" t="str">
            <v>MNL12-2</v>
          </cell>
          <cell r="C97" t="str">
            <v/>
          </cell>
          <cell r="D97" t="str">
            <v>Boä moùng neo 1200x200 cho chaèng leäch: MNL12-2</v>
          </cell>
          <cell r="E97" t="str">
            <v>Boä</v>
          </cell>
          <cell r="F97">
            <v>0</v>
          </cell>
        </row>
        <row r="98">
          <cell r="A98" t="str">
            <v xml:space="preserve">MNX12-4 </v>
          </cell>
          <cell r="C98" t="str">
            <v/>
          </cell>
          <cell r="D98" t="str">
            <v>Boä moùng neo 1200x400 cho chaèng xuoáng: MNX12-4</v>
          </cell>
          <cell r="E98" t="str">
            <v>Boä</v>
          </cell>
          <cell r="F98">
            <v>0</v>
          </cell>
        </row>
        <row r="99">
          <cell r="A99" t="str">
            <v xml:space="preserve">MNL12-4 </v>
          </cell>
          <cell r="C99" t="str">
            <v/>
          </cell>
          <cell r="D99" t="str">
            <v>Boä moùng neo 1200x400 cho chaèng leäch: MNL12-4</v>
          </cell>
          <cell r="E99" t="str">
            <v>Boä</v>
          </cell>
          <cell r="F99">
            <v>0</v>
          </cell>
        </row>
        <row r="100">
          <cell r="A100" t="str">
            <v xml:space="preserve">MNX15-4 </v>
          </cell>
          <cell r="C100" t="str">
            <v/>
          </cell>
          <cell r="D100" t="str">
            <v>Boä moùng neo 1500x400 cho chaèng xuoáng: MNX15-4</v>
          </cell>
          <cell r="E100" t="str">
            <v>Boä</v>
          </cell>
          <cell r="F100">
            <v>0</v>
          </cell>
        </row>
        <row r="101">
          <cell r="A101" t="str">
            <v>MNL15-4</v>
          </cell>
          <cell r="C101" t="str">
            <v/>
          </cell>
          <cell r="D101" t="str">
            <v>Boä moùng neo 1500x400 cho chaèng leäch: MNL15-4</v>
          </cell>
          <cell r="E101" t="str">
            <v>Boä</v>
          </cell>
          <cell r="F101">
            <v>0</v>
          </cell>
        </row>
        <row r="102">
          <cell r="A102" t="str">
            <v xml:space="preserve">MNX15-6 </v>
          </cell>
          <cell r="C102" t="str">
            <v/>
          </cell>
          <cell r="D102" t="str">
            <v>Boä moùng neo 1500x600 cho chaèng xuoáng: MNX15-6</v>
          </cell>
          <cell r="E102" t="str">
            <v>Boä</v>
          </cell>
          <cell r="F102">
            <v>0</v>
          </cell>
        </row>
        <row r="103">
          <cell r="A103" t="str">
            <v xml:space="preserve">MNL15-6 </v>
          </cell>
          <cell r="C103" t="str">
            <v/>
          </cell>
          <cell r="D103" t="str">
            <v>Boä moùng neo 1500x600 cho chaèng leäch: MNL15-6</v>
          </cell>
          <cell r="E103" t="str">
            <v>Boä</v>
          </cell>
          <cell r="F103">
            <v>0</v>
          </cell>
        </row>
        <row r="104">
          <cell r="A104" t="str">
            <v>DDTT3P-ct</v>
          </cell>
          <cell r="C104" t="str">
            <v>IV</v>
          </cell>
          <cell r="D104" t="str">
            <v>Phaàn daây, söù vaø phuï kieän</v>
          </cell>
          <cell r="E104" t="str">
            <v>Tboä</v>
          </cell>
          <cell r="F104">
            <v>0</v>
          </cell>
        </row>
        <row r="105">
          <cell r="C105" t="str">
            <v>V</v>
          </cell>
          <cell r="D105" t="str">
            <v>Phaàn bieån baùo vöôït soâng</v>
          </cell>
          <cell r="F105">
            <v>0</v>
          </cell>
        </row>
        <row r="106">
          <cell r="A106" t="str">
            <v>CBH9</v>
          </cell>
          <cell r="C106" t="str">
            <v/>
          </cell>
          <cell r="D106" t="str">
            <v>Coät baùo hieäu cao 9m</v>
          </cell>
          <cell r="E106" t="str">
            <v>Coät</v>
          </cell>
          <cell r="F106">
            <v>0</v>
          </cell>
        </row>
        <row r="107">
          <cell r="A107" t="str">
            <v>BBH1212</v>
          </cell>
          <cell r="C107" t="str">
            <v/>
          </cell>
          <cell r="D107" t="str">
            <v>Bieån baùo hieäu 1.2mx1.2m</v>
          </cell>
          <cell r="E107" t="str">
            <v>Bieån</v>
          </cell>
          <cell r="F107">
            <v>0</v>
          </cell>
        </row>
        <row r="108">
          <cell r="A108" t="str">
            <v>MCBH1212</v>
          </cell>
          <cell r="C108" t="str">
            <v/>
          </cell>
          <cell r="D108" t="str">
            <v>Moùng coät baùo hieäu 1.2mx1.2m</v>
          </cell>
          <cell r="E108" t="str">
            <v>Moùng</v>
          </cell>
          <cell r="F108">
            <v>0</v>
          </cell>
        </row>
        <row r="109">
          <cell r="A109" t="str">
            <v>TBDD3pct</v>
          </cell>
          <cell r="C109" t="str">
            <v>VI</v>
          </cell>
          <cell r="D109" t="str">
            <v>Thieát bò ñöôøng daây</v>
          </cell>
          <cell r="E109" t="str">
            <v>Tboä</v>
          </cell>
          <cell r="F109">
            <v>0</v>
          </cell>
        </row>
        <row r="206">
          <cell r="C206" t="str">
            <v>A</v>
          </cell>
          <cell r="D206" t="str">
            <v>Phaàn ñöôøng daây trung theá 3 pha XD môùi 1 maïch</v>
          </cell>
        </row>
        <row r="207">
          <cell r="C207" t="str">
            <v>I</v>
          </cell>
          <cell r="D207" t="str">
            <v>Phaàn moùng vaø tieáp ñòa</v>
          </cell>
        </row>
        <row r="208">
          <cell r="A208" t="str">
            <v>M10a</v>
          </cell>
          <cell r="C208" t="str">
            <v/>
          </cell>
          <cell r="D208" t="str">
            <v xml:space="preserve">Moùng M10a </v>
          </cell>
          <cell r="E208" t="str">
            <v>Moùng</v>
          </cell>
          <cell r="F208">
            <v>0</v>
          </cell>
        </row>
        <row r="209">
          <cell r="A209" t="str">
            <v>M10b</v>
          </cell>
          <cell r="C209" t="str">
            <v/>
          </cell>
          <cell r="D209" t="str">
            <v>Moùng M10b</v>
          </cell>
          <cell r="E209" t="str">
            <v>Moùng</v>
          </cell>
          <cell r="F209">
            <v>0</v>
          </cell>
        </row>
        <row r="210">
          <cell r="A210" t="str">
            <v>M10BT ÑÔN</v>
          </cell>
          <cell r="C210" t="str">
            <v/>
          </cell>
          <cell r="D210" t="str">
            <v>Moùng beâ toâng truï ñôn 10m</v>
          </cell>
          <cell r="E210" t="str">
            <v>Moùng</v>
          </cell>
          <cell r="F210">
            <v>0</v>
          </cell>
        </row>
        <row r="211">
          <cell r="A211" t="str">
            <v>M10aa</v>
          </cell>
          <cell r="C211" t="str">
            <v/>
          </cell>
          <cell r="D211" t="str">
            <v>Moùng M10aa</v>
          </cell>
          <cell r="E211" t="str">
            <v>Moùng</v>
          </cell>
          <cell r="F211">
            <v>0</v>
          </cell>
        </row>
        <row r="212">
          <cell r="A212" t="str">
            <v>M10ba</v>
          </cell>
          <cell r="C212" t="str">
            <v/>
          </cell>
          <cell r="D212" t="str">
            <v>Moùng M10ba</v>
          </cell>
          <cell r="E212" t="str">
            <v>Moùng</v>
          </cell>
          <cell r="F212">
            <v>0</v>
          </cell>
        </row>
        <row r="213">
          <cell r="A213" t="str">
            <v>M10bb</v>
          </cell>
          <cell r="C213" t="str">
            <v/>
          </cell>
          <cell r="D213" t="str">
            <v>Moùng M10bb</v>
          </cell>
          <cell r="E213" t="str">
            <v>Moùng</v>
          </cell>
          <cell r="F213">
            <v>0</v>
          </cell>
        </row>
        <row r="214">
          <cell r="A214" t="str">
            <v>M10-2a</v>
          </cell>
          <cell r="C214" t="str">
            <v/>
          </cell>
          <cell r="D214" t="str">
            <v>Moùng M10-2a</v>
          </cell>
          <cell r="E214" t="str">
            <v>Moùng</v>
          </cell>
          <cell r="F214">
            <v>0</v>
          </cell>
        </row>
        <row r="215">
          <cell r="A215" t="str">
            <v>M10-2b</v>
          </cell>
          <cell r="C215" t="str">
            <v/>
          </cell>
          <cell r="D215" t="str">
            <v>Moùng M10-2b</v>
          </cell>
          <cell r="E215" t="str">
            <v>Moùng</v>
          </cell>
          <cell r="F215">
            <v>0</v>
          </cell>
        </row>
        <row r="216">
          <cell r="A216" t="str">
            <v>M10-2bn</v>
          </cell>
          <cell r="C216" t="str">
            <v/>
          </cell>
          <cell r="D216" t="str">
            <v>Moùng M10-2bn</v>
          </cell>
          <cell r="E216" t="str">
            <v>Moùng</v>
          </cell>
          <cell r="F216">
            <v>0</v>
          </cell>
        </row>
        <row r="217">
          <cell r="A217" t="str">
            <v>M12</v>
          </cell>
          <cell r="C217">
            <v>1</v>
          </cell>
          <cell r="D217" t="str">
            <v>Moùng M12</v>
          </cell>
          <cell r="E217" t="str">
            <v>Moùng</v>
          </cell>
          <cell r="F217">
            <v>36</v>
          </cell>
        </row>
        <row r="218">
          <cell r="A218" t="str">
            <v>M12a</v>
          </cell>
          <cell r="C218">
            <v>2</v>
          </cell>
          <cell r="D218" t="str">
            <v>Moùng M12a</v>
          </cell>
          <cell r="E218" t="str">
            <v>Moùng</v>
          </cell>
          <cell r="F218">
            <v>40</v>
          </cell>
        </row>
        <row r="219">
          <cell r="A219" t="str">
            <v>M12b</v>
          </cell>
          <cell r="C219" t="str">
            <v/>
          </cell>
          <cell r="D219" t="str">
            <v>Moùng M12b</v>
          </cell>
          <cell r="E219" t="str">
            <v>Moùng</v>
          </cell>
          <cell r="F219">
            <v>0</v>
          </cell>
        </row>
        <row r="220">
          <cell r="A220" t="str">
            <v>M12aa</v>
          </cell>
          <cell r="C220" t="str">
            <v/>
          </cell>
          <cell r="D220" t="str">
            <v>Moùng M12aa</v>
          </cell>
          <cell r="E220" t="str">
            <v>Moùng</v>
          </cell>
          <cell r="F220">
            <v>0</v>
          </cell>
        </row>
        <row r="221">
          <cell r="A221" t="str">
            <v>M12ba</v>
          </cell>
          <cell r="C221" t="str">
            <v/>
          </cell>
          <cell r="D221" t="str">
            <v>Moùng M12ba</v>
          </cell>
          <cell r="E221" t="str">
            <v>Moùng</v>
          </cell>
          <cell r="F221">
            <v>0</v>
          </cell>
        </row>
        <row r="222">
          <cell r="A222" t="str">
            <v>M12bb</v>
          </cell>
          <cell r="C222" t="str">
            <v/>
          </cell>
          <cell r="D222" t="str">
            <v>Moùng M12bb</v>
          </cell>
          <cell r="E222" t="str">
            <v>Moùng</v>
          </cell>
          <cell r="F222">
            <v>0</v>
          </cell>
        </row>
        <row r="223">
          <cell r="A223" t="str">
            <v>M12-2a</v>
          </cell>
          <cell r="C223" t="str">
            <v/>
          </cell>
          <cell r="D223" t="str">
            <v>Moùng M12-2a</v>
          </cell>
          <cell r="E223" t="str">
            <v>Moùng</v>
          </cell>
          <cell r="F223">
            <v>0</v>
          </cell>
        </row>
        <row r="224">
          <cell r="A224" t="str">
            <v>M12-2b</v>
          </cell>
          <cell r="C224" t="str">
            <v/>
          </cell>
          <cell r="D224" t="str">
            <v>Moùng M12-2b</v>
          </cell>
          <cell r="E224" t="str">
            <v>Moùng</v>
          </cell>
          <cell r="F224">
            <v>0</v>
          </cell>
        </row>
        <row r="225">
          <cell r="A225" t="str">
            <v>M12-2bn</v>
          </cell>
          <cell r="C225" t="str">
            <v/>
          </cell>
          <cell r="D225" t="str">
            <v>Moùng M12-2bn</v>
          </cell>
          <cell r="E225" t="str">
            <v>Moùng</v>
          </cell>
          <cell r="F225">
            <v>0</v>
          </cell>
        </row>
        <row r="226">
          <cell r="A226" t="str">
            <v>M12b-aa(hh)</v>
          </cell>
          <cell r="C226" t="str">
            <v/>
          </cell>
          <cell r="D226" t="str">
            <v>Moùng M12b-aa(hh)</v>
          </cell>
          <cell r="E226" t="str">
            <v>Moùng</v>
          </cell>
          <cell r="F226">
            <v>0</v>
          </cell>
        </row>
        <row r="227">
          <cell r="A227" t="str">
            <v>M12b-2a(hh)</v>
          </cell>
          <cell r="C227" t="str">
            <v/>
          </cell>
          <cell r="D227" t="str">
            <v>Moùng M12b-2a(hh)</v>
          </cell>
          <cell r="E227" t="str">
            <v>Moùng</v>
          </cell>
          <cell r="F227">
            <v>0</v>
          </cell>
        </row>
        <row r="228">
          <cell r="A228" t="str">
            <v>M12BT ÑÔN</v>
          </cell>
          <cell r="C228" t="str">
            <v/>
          </cell>
          <cell r="D228" t="str">
            <v>Moùng beâ toâng truï ñôn 12m</v>
          </cell>
          <cell r="E228" t="str">
            <v>Moùng</v>
          </cell>
          <cell r="F228">
            <v>0</v>
          </cell>
        </row>
        <row r="229">
          <cell r="A229" t="str">
            <v>M12BT ÑOÂI</v>
          </cell>
          <cell r="C229">
            <v>3</v>
          </cell>
          <cell r="D229" t="str">
            <v>Moùng beâ toâng truï ñoâi 12m</v>
          </cell>
          <cell r="E229" t="str">
            <v>Moùng</v>
          </cell>
          <cell r="F229">
            <v>10</v>
          </cell>
        </row>
        <row r="230">
          <cell r="A230" t="str">
            <v>M12BT p500</v>
          </cell>
          <cell r="C230" t="str">
            <v/>
          </cell>
          <cell r="D230" t="str">
            <v>Moùng beâ toâng truï ñoâi 12m tim 500</v>
          </cell>
          <cell r="E230" t="str">
            <v>Moùng</v>
          </cell>
          <cell r="F230">
            <v>0</v>
          </cell>
        </row>
        <row r="231">
          <cell r="A231" t="str">
            <v>M14</v>
          </cell>
          <cell r="C231" t="str">
            <v/>
          </cell>
          <cell r="D231" t="str">
            <v>Moùng M14</v>
          </cell>
          <cell r="E231" t="str">
            <v>Moùng</v>
          </cell>
          <cell r="F231">
            <v>0</v>
          </cell>
        </row>
        <row r="232">
          <cell r="A232" t="str">
            <v>M14a</v>
          </cell>
          <cell r="C232">
            <v>4</v>
          </cell>
          <cell r="D232" t="str">
            <v>Moùng M14a</v>
          </cell>
          <cell r="E232" t="str">
            <v>Moùng</v>
          </cell>
          <cell r="F232">
            <v>15</v>
          </cell>
        </row>
        <row r="233">
          <cell r="A233" t="str">
            <v>M14BT ÑÔN</v>
          </cell>
          <cell r="C233" t="str">
            <v/>
          </cell>
          <cell r="D233" t="str">
            <v>Moùng beâ toâng truï ñôn 14m</v>
          </cell>
          <cell r="E233" t="str">
            <v>Moùng</v>
          </cell>
          <cell r="F233">
            <v>0</v>
          </cell>
        </row>
        <row r="234">
          <cell r="A234" t="str">
            <v>M14BT ÑOÂI</v>
          </cell>
          <cell r="C234" t="str">
            <v/>
          </cell>
          <cell r="D234" t="str">
            <v>Moùng beâ toâng truï ñoâi 14m</v>
          </cell>
          <cell r="E234" t="str">
            <v>Moùng</v>
          </cell>
          <cell r="F234">
            <v>0</v>
          </cell>
        </row>
        <row r="235">
          <cell r="A235" t="str">
            <v>M14b</v>
          </cell>
          <cell r="C235" t="str">
            <v/>
          </cell>
          <cell r="D235" t="str">
            <v>Moùng M14b</v>
          </cell>
          <cell r="E235" t="str">
            <v>Moùng</v>
          </cell>
          <cell r="F235">
            <v>0</v>
          </cell>
        </row>
        <row r="236">
          <cell r="A236" t="str">
            <v>M14aa</v>
          </cell>
          <cell r="C236" t="str">
            <v/>
          </cell>
          <cell r="D236" t="str">
            <v>Moùng M14aa</v>
          </cell>
          <cell r="E236" t="str">
            <v>Moùng</v>
          </cell>
          <cell r="F236">
            <v>0</v>
          </cell>
        </row>
        <row r="237">
          <cell r="A237" t="str">
            <v>M14ba</v>
          </cell>
          <cell r="C237" t="str">
            <v/>
          </cell>
          <cell r="D237" t="str">
            <v>Moùng M14ba</v>
          </cell>
          <cell r="E237" t="str">
            <v>Moùng</v>
          </cell>
          <cell r="F237">
            <v>0</v>
          </cell>
        </row>
        <row r="238">
          <cell r="A238" t="str">
            <v>M14bb</v>
          </cell>
          <cell r="C238" t="str">
            <v/>
          </cell>
          <cell r="D238" t="str">
            <v>Moùng M14bb</v>
          </cell>
          <cell r="E238" t="str">
            <v>Moùng</v>
          </cell>
          <cell r="F238">
            <v>0</v>
          </cell>
        </row>
        <row r="239">
          <cell r="A239" t="str">
            <v>M14-2a</v>
          </cell>
          <cell r="C239" t="str">
            <v/>
          </cell>
          <cell r="D239" t="str">
            <v>Moùng M14-2a</v>
          </cell>
          <cell r="E239" t="str">
            <v>Moùng</v>
          </cell>
          <cell r="F239">
            <v>0</v>
          </cell>
        </row>
        <row r="240">
          <cell r="A240" t="str">
            <v>M14-2b</v>
          </cell>
          <cell r="C240" t="str">
            <v/>
          </cell>
          <cell r="D240" t="str">
            <v>Moùng M14-2b</v>
          </cell>
          <cell r="E240" t="str">
            <v>Moùng</v>
          </cell>
          <cell r="F240">
            <v>0</v>
          </cell>
        </row>
        <row r="241">
          <cell r="A241" t="str">
            <v>M14-2bn</v>
          </cell>
          <cell r="C241" t="str">
            <v/>
          </cell>
          <cell r="D241" t="str">
            <v>Moùng M14-2bn</v>
          </cell>
          <cell r="E241" t="str">
            <v>Moùng</v>
          </cell>
          <cell r="F241">
            <v>0</v>
          </cell>
        </row>
        <row r="242">
          <cell r="A242" t="str">
            <v>M14-4b</v>
          </cell>
          <cell r="C242" t="str">
            <v/>
          </cell>
          <cell r="D242" t="str">
            <v>Moùng M14-4b</v>
          </cell>
          <cell r="E242" t="str">
            <v>Moùng</v>
          </cell>
          <cell r="F242">
            <v>0</v>
          </cell>
        </row>
        <row r="243">
          <cell r="A243" t="str">
            <v>BTCL-14-500</v>
          </cell>
          <cell r="C243" t="str">
            <v/>
          </cell>
          <cell r="D243" t="str">
            <v>Moùng BTCL-14-500</v>
          </cell>
          <cell r="E243" t="str">
            <v>Moùng</v>
          </cell>
          <cell r="F243">
            <v>0</v>
          </cell>
        </row>
        <row r="244">
          <cell r="A244" t="str">
            <v>TDTT105</v>
          </cell>
          <cell r="C244" t="str">
            <v/>
          </cell>
          <cell r="D244" t="str">
            <v>Tieáp ñòa laëp laïi (truï 10.5m)</v>
          </cell>
          <cell r="E244" t="str">
            <v>Boä</v>
          </cell>
          <cell r="F244">
            <v>0</v>
          </cell>
        </row>
        <row r="245">
          <cell r="A245" t="str">
            <v>TDTT12HH</v>
          </cell>
          <cell r="C245">
            <v>5</v>
          </cell>
          <cell r="D245" t="str">
            <v>Tieáp ñòa laëp laïi (truï 12m) hieän höõu</v>
          </cell>
          <cell r="E245" t="str">
            <v>Boä</v>
          </cell>
          <cell r="F245">
            <v>14</v>
          </cell>
        </row>
        <row r="246">
          <cell r="A246" t="str">
            <v>TDLL12</v>
          </cell>
          <cell r="C246">
            <v>6</v>
          </cell>
          <cell r="D246" t="str">
            <v>Tieáp ñòa laëp laïi truï 12m</v>
          </cell>
          <cell r="E246" t="str">
            <v>Boä</v>
          </cell>
          <cell r="F246">
            <v>15</v>
          </cell>
        </row>
        <row r="247">
          <cell r="A247" t="str">
            <v>TDDD12</v>
          </cell>
          <cell r="C247">
            <v>7</v>
          </cell>
          <cell r="D247" t="str">
            <v>Tieáp ñòa truï recloser vaø TBA 1 pha</v>
          </cell>
          <cell r="E247" t="str">
            <v>Boä</v>
          </cell>
          <cell r="F247">
            <v>10</v>
          </cell>
        </row>
        <row r="248">
          <cell r="A248" t="str">
            <v>TDTT14</v>
          </cell>
          <cell r="C248" t="str">
            <v/>
          </cell>
          <cell r="D248" t="str">
            <v>Tieáp ñòa laëp laïi (truï 14m)</v>
          </cell>
          <cell r="E248" t="str">
            <v>Boä</v>
          </cell>
          <cell r="F248">
            <v>0</v>
          </cell>
        </row>
        <row r="249">
          <cell r="A249" t="str">
            <v>TDTT20</v>
          </cell>
          <cell r="C249" t="str">
            <v/>
          </cell>
          <cell r="D249" t="str">
            <v>Tieáp ñòa laëp laïi (truï 20m)</v>
          </cell>
          <cell r="E249" t="str">
            <v>Boä</v>
          </cell>
          <cell r="F249">
            <v>0</v>
          </cell>
        </row>
        <row r="250">
          <cell r="A250" t="str">
            <v>TDDD</v>
          </cell>
          <cell r="C250" t="str">
            <v/>
          </cell>
          <cell r="D250" t="str">
            <v>Tieáp ñòa TBA</v>
          </cell>
          <cell r="E250" t="str">
            <v>Boä</v>
          </cell>
          <cell r="F250">
            <v>0</v>
          </cell>
        </row>
        <row r="251">
          <cell r="A251" t="str">
            <v>TDMT</v>
          </cell>
          <cell r="C251" t="str">
            <v/>
          </cell>
          <cell r="D251" t="str">
            <v>Tieáp ñòa maùi toân</v>
          </cell>
          <cell r="E251" t="str">
            <v>Boä</v>
          </cell>
          <cell r="F251">
            <v>0</v>
          </cell>
        </row>
        <row r="252">
          <cell r="C252" t="str">
            <v>II</v>
          </cell>
          <cell r="D252" t="str">
            <v>Phaàn truï</v>
          </cell>
        </row>
        <row r="253">
          <cell r="A253" t="str">
            <v>BTLT 10.5</v>
          </cell>
          <cell r="C253" t="str">
            <v/>
          </cell>
          <cell r="D253" t="str">
            <v>Truï beâ toâng ly taâm 10.5m</v>
          </cell>
          <cell r="E253" t="str">
            <v>Truï</v>
          </cell>
          <cell r="F253">
            <v>0</v>
          </cell>
        </row>
        <row r="254">
          <cell r="A254" t="str">
            <v>N-BTLT 8.4</v>
          </cell>
          <cell r="C254" t="str">
            <v/>
          </cell>
          <cell r="D254" t="str">
            <v>Nhoå truï 8,4m</v>
          </cell>
          <cell r="E254" t="str">
            <v>Truï</v>
          </cell>
          <cell r="F254">
            <v>0</v>
          </cell>
        </row>
        <row r="255">
          <cell r="A255" t="str">
            <v xml:space="preserve">BTLT 12 </v>
          </cell>
          <cell r="C255">
            <v>1</v>
          </cell>
          <cell r="D255" t="str">
            <v>Truï beâ toâng ly taâm 12m</v>
          </cell>
          <cell r="E255" t="str">
            <v>Truï</v>
          </cell>
          <cell r="F255">
            <v>96</v>
          </cell>
        </row>
        <row r="256">
          <cell r="A256" t="str">
            <v>BTLT 14</v>
          </cell>
          <cell r="C256">
            <v>2</v>
          </cell>
          <cell r="D256" t="str">
            <v>Truï beâ toâng ly taâm 14m</v>
          </cell>
          <cell r="E256" t="str">
            <v>Truï</v>
          </cell>
          <cell r="F256">
            <v>15</v>
          </cell>
        </row>
        <row r="257">
          <cell r="A257" t="str">
            <v>BTLT 20</v>
          </cell>
          <cell r="C257" t="str">
            <v/>
          </cell>
          <cell r="D257" t="str">
            <v>Truï beâ toâng ly taâm 20m</v>
          </cell>
          <cell r="E257" t="str">
            <v>Truï</v>
          </cell>
          <cell r="F257">
            <v>0</v>
          </cell>
        </row>
        <row r="258">
          <cell r="C258" t="str">
            <v>III</v>
          </cell>
          <cell r="D258" t="str">
            <v>Phaàn xaø, neùo</v>
          </cell>
        </row>
        <row r="259">
          <cell r="A259" t="str">
            <v>X-20Ñ</v>
          </cell>
          <cell r="C259" t="str">
            <v/>
          </cell>
          <cell r="D259" t="str">
            <v>Boä xaø ñôn L75x75x8 daøi 2m:  X-20Ñ</v>
          </cell>
          <cell r="E259" t="str">
            <v>Boä</v>
          </cell>
          <cell r="F259">
            <v>0</v>
          </cell>
        </row>
        <row r="260">
          <cell r="A260" t="str">
            <v>X-20K</v>
          </cell>
          <cell r="C260" t="str">
            <v/>
          </cell>
          <cell r="D260" t="str">
            <v xml:space="preserve">Boä xaø keùp L75x75x8 daøi 2m: X-20K </v>
          </cell>
          <cell r="E260" t="str">
            <v>Boä</v>
          </cell>
          <cell r="F260">
            <v>0</v>
          </cell>
        </row>
        <row r="261">
          <cell r="A261" t="str">
            <v>X-21ÑL</v>
          </cell>
          <cell r="C261" t="str">
            <v/>
          </cell>
          <cell r="D261" t="str">
            <v>Boä xaø leäch ñôn L75x75x8 daøi 2,1m: X-21ÑL</v>
          </cell>
          <cell r="E261" t="str">
            <v>Boä</v>
          </cell>
          <cell r="F261">
            <v>0</v>
          </cell>
        </row>
        <row r="262">
          <cell r="A262" t="str">
            <v>X-21KL</v>
          </cell>
          <cell r="C262" t="str">
            <v/>
          </cell>
          <cell r="D262" t="str">
            <v>Boä xaø leäch keùp L75x75x8 daøi 2,1m: X-21KL</v>
          </cell>
          <cell r="E262" t="str">
            <v>Boä</v>
          </cell>
          <cell r="F262">
            <v>0</v>
          </cell>
        </row>
        <row r="263">
          <cell r="A263" t="str">
            <v>X-20ÑL2/3</v>
          </cell>
          <cell r="C263">
            <v>1</v>
          </cell>
          <cell r="D263" t="str">
            <v>Boä xaø leäch ñôn L75x75x8 daøi 2m: X-20ÑL2/3</v>
          </cell>
          <cell r="E263" t="str">
            <v>Boä</v>
          </cell>
          <cell r="F263">
            <v>151</v>
          </cell>
        </row>
        <row r="264">
          <cell r="A264" t="str">
            <v>X-20KL2/3</v>
          </cell>
          <cell r="C264">
            <v>2</v>
          </cell>
          <cell r="D264" t="str">
            <v>Boä xaø leäch keùp L75x75x8 daøi 2m: X-20KL2/3</v>
          </cell>
          <cell r="E264" t="str">
            <v>Boä</v>
          </cell>
          <cell r="F264">
            <v>8</v>
          </cell>
        </row>
        <row r="265">
          <cell r="A265" t="str">
            <v>X-1,66Ñ</v>
          </cell>
          <cell r="C265" t="str">
            <v/>
          </cell>
          <cell r="D265" t="str">
            <v>Boä xaø ñôn L75x75x8 daøi 1,66m:  X-1,66Ñ</v>
          </cell>
          <cell r="E265" t="str">
            <v>Boä</v>
          </cell>
          <cell r="F265">
            <v>0</v>
          </cell>
        </row>
        <row r="266">
          <cell r="A266" t="str">
            <v>X-1,66K</v>
          </cell>
          <cell r="C266" t="str">
            <v/>
          </cell>
          <cell r="D266" t="str">
            <v>Boä xaø keùp L75x75x8 daøi 1,66m:  X-1,66K</v>
          </cell>
          <cell r="E266" t="str">
            <v>Boä</v>
          </cell>
          <cell r="F266">
            <v>0</v>
          </cell>
        </row>
        <row r="267">
          <cell r="A267" t="str">
            <v>X-22Ñ</v>
          </cell>
          <cell r="C267" t="str">
            <v/>
          </cell>
          <cell r="D267" t="str">
            <v>Boä xaø ñôn L75x75x8 daøi 2.2m: X-22Ñ - C810</v>
          </cell>
          <cell r="E267" t="str">
            <v>Boä</v>
          </cell>
          <cell r="F267">
            <v>0</v>
          </cell>
        </row>
        <row r="268">
          <cell r="A268" t="str">
            <v>X-22Ñ - C920</v>
          </cell>
          <cell r="C268" t="str">
            <v/>
          </cell>
          <cell r="D268" t="str">
            <v>Boä xaø ñôn L75x75x8 daøi 2.2m: X-22Ñ - C920</v>
          </cell>
          <cell r="E268" t="str">
            <v>Boä</v>
          </cell>
          <cell r="F268">
            <v>0</v>
          </cell>
        </row>
        <row r="269">
          <cell r="A269" t="str">
            <v>X-22K</v>
          </cell>
          <cell r="C269">
            <v>3</v>
          </cell>
          <cell r="D269" t="str">
            <v>Boä xaø keùp L75x75x8 daøi 2.2m: X-22K - C810</v>
          </cell>
          <cell r="E269" t="str">
            <v>Boä</v>
          </cell>
          <cell r="F269">
            <v>5</v>
          </cell>
        </row>
        <row r="270">
          <cell r="A270" t="str">
            <v>X-22K - C920</v>
          </cell>
          <cell r="C270" t="str">
            <v/>
          </cell>
          <cell r="D270" t="str">
            <v>Boä xaø keùp L75x75x8 daøi 2.2m: X-22K - C920</v>
          </cell>
          <cell r="E270" t="str">
            <v>Boä</v>
          </cell>
          <cell r="F270">
            <v>0</v>
          </cell>
        </row>
        <row r="271">
          <cell r="A271" t="str">
            <v>X-22KK</v>
          </cell>
          <cell r="C271">
            <v>4</v>
          </cell>
          <cell r="D271" t="str">
            <v>Boä xaø keùp L75x75x8 daøi 2.2m: X-22KK - C810 (truï gheùp)</v>
          </cell>
          <cell r="E271" t="str">
            <v>Boä</v>
          </cell>
          <cell r="F271">
            <v>10</v>
          </cell>
        </row>
        <row r="272">
          <cell r="A272" t="str">
            <v>X-Compoxit 8</v>
          </cell>
          <cell r="C272" t="str">
            <v/>
          </cell>
          <cell r="D272" t="str">
            <v>Boä xaø Compoxit 0,8m ñôõ FCO</v>
          </cell>
          <cell r="E272" t="str">
            <v>Boä</v>
          </cell>
          <cell r="F272">
            <v>0</v>
          </cell>
        </row>
        <row r="273">
          <cell r="A273" t="str">
            <v>X-Compoxit 24</v>
          </cell>
          <cell r="C273" t="str">
            <v/>
          </cell>
          <cell r="D273" t="str">
            <v>Boä xaø Compoxit 2,4m ñôõ FCO, LA</v>
          </cell>
          <cell r="E273" t="str">
            <v>Boä</v>
          </cell>
          <cell r="F273">
            <v>0</v>
          </cell>
        </row>
        <row r="274">
          <cell r="A274" t="str">
            <v>X-11ÑL</v>
          </cell>
          <cell r="C274" t="str">
            <v/>
          </cell>
          <cell r="D274" t="str">
            <v>Boä xaø leäch ñôn L75x75x8 daøi 1,1m: X-11ÑL</v>
          </cell>
          <cell r="E274" t="str">
            <v>Boä</v>
          </cell>
          <cell r="F274">
            <v>0</v>
          </cell>
        </row>
        <row r="275">
          <cell r="A275" t="str">
            <v>X-11KL</v>
          </cell>
          <cell r="C275" t="str">
            <v/>
          </cell>
          <cell r="D275" t="str">
            <v>Boä xaø leäch keùp L75x75x8 daøi 1,1m: X-11KL</v>
          </cell>
          <cell r="E275" t="str">
            <v>Boä</v>
          </cell>
          <cell r="F275">
            <v>0</v>
          </cell>
        </row>
        <row r="276">
          <cell r="A276" t="str">
            <v>X-8ÑL</v>
          </cell>
          <cell r="C276" t="str">
            <v/>
          </cell>
          <cell r="D276" t="str">
            <v>Boä xaø leäch ñôn L75x75x8 daøi 0,8m: X-8ÑL</v>
          </cell>
          <cell r="E276" t="str">
            <v>Boä</v>
          </cell>
          <cell r="F276">
            <v>0</v>
          </cell>
        </row>
        <row r="277">
          <cell r="A277" t="str">
            <v>X-8KL</v>
          </cell>
          <cell r="C277" t="str">
            <v/>
          </cell>
          <cell r="D277" t="str">
            <v>Boä xaø leäch keùp L75x75x8 daøi 0,8m: X-8KL</v>
          </cell>
          <cell r="E277" t="str">
            <v>Boä</v>
          </cell>
          <cell r="F277">
            <v>0</v>
          </cell>
        </row>
        <row r="278">
          <cell r="A278" t="str">
            <v>X-26ÑP</v>
          </cell>
          <cell r="C278" t="str">
            <v/>
          </cell>
          <cell r="D278" t="str">
            <v>Boä xaø ñôn 2600 truï Pi tim 2400: X-26ÑP</v>
          </cell>
          <cell r="E278" t="str">
            <v>Boä</v>
          </cell>
          <cell r="F278">
            <v>0</v>
          </cell>
        </row>
        <row r="279">
          <cell r="A279" t="str">
            <v>X-26KP</v>
          </cell>
          <cell r="C279" t="str">
            <v/>
          </cell>
          <cell r="D279" t="str">
            <v>Boä xaø keùp 2600 truï Pi tim 2400: X-26KP</v>
          </cell>
          <cell r="E279" t="str">
            <v>Boä</v>
          </cell>
          <cell r="F279">
            <v>0</v>
          </cell>
        </row>
        <row r="280">
          <cell r="A280" t="str">
            <v>X-28KP</v>
          </cell>
          <cell r="C280" t="str">
            <v/>
          </cell>
          <cell r="D280" t="str">
            <v>Boä xaø keùp 2800 truï Pi tim 1400: X-28KP</v>
          </cell>
          <cell r="E280" t="str">
            <v>Boä</v>
          </cell>
          <cell r="F280">
            <v>0</v>
          </cell>
        </row>
        <row r="281">
          <cell r="A281" t="str">
            <v>X-38Ñ</v>
          </cell>
          <cell r="C281" t="str">
            <v/>
          </cell>
          <cell r="D281" t="str">
            <v>Boä xaø ñôõ ñôn L75x75x8 daøi 3,8m: X-38Ñ</v>
          </cell>
          <cell r="E281" t="str">
            <v>Boä</v>
          </cell>
          <cell r="F281">
            <v>0</v>
          </cell>
        </row>
        <row r="282">
          <cell r="A282" t="str">
            <v>X-42KP</v>
          </cell>
          <cell r="C282" t="str">
            <v/>
          </cell>
          <cell r="D282" t="str">
            <v>Boä xaø keùp 4200 truï Pi tim 1700: X-42KP</v>
          </cell>
          <cell r="E282" t="str">
            <v>Boä</v>
          </cell>
          <cell r="F282">
            <v>0</v>
          </cell>
        </row>
        <row r="283">
          <cell r="A283" t="str">
            <v>X-24KP500</v>
          </cell>
          <cell r="C283" t="str">
            <v/>
          </cell>
          <cell r="D283" t="str">
            <v>Boä xaø keùp 2400 truï Pi tim 500: X-24KP500</v>
          </cell>
          <cell r="E283" t="str">
            <v>Boä</v>
          </cell>
          <cell r="F283">
            <v>0</v>
          </cell>
        </row>
        <row r="284">
          <cell r="A284" t="str">
            <v>G-20KP</v>
          </cell>
          <cell r="C284" t="str">
            <v/>
          </cell>
          <cell r="D284" t="str">
            <v>Boä thanh giaèng truï Pi tim 1400: G-20KP</v>
          </cell>
          <cell r="E284" t="str">
            <v>Boä</v>
          </cell>
          <cell r="F284">
            <v>0</v>
          </cell>
        </row>
        <row r="285">
          <cell r="A285" t="str">
            <v>G-23KP</v>
          </cell>
          <cell r="C285" t="str">
            <v/>
          </cell>
          <cell r="D285" t="str">
            <v>Boä thanh giaèng truï Pi tim 1700: G-23KP</v>
          </cell>
          <cell r="E285" t="str">
            <v>Boä</v>
          </cell>
          <cell r="F285">
            <v>0</v>
          </cell>
        </row>
        <row r="286">
          <cell r="A286" t="str">
            <v>G-720</v>
          </cell>
          <cell r="C286" t="str">
            <v/>
          </cell>
          <cell r="D286" t="str">
            <v>Boä thanh giaèng truï Pi tim 500: G-720</v>
          </cell>
          <cell r="E286" t="str">
            <v>Boä</v>
          </cell>
          <cell r="F286">
            <v>0</v>
          </cell>
        </row>
        <row r="287">
          <cell r="A287" t="str">
            <v>CODE th-Þ240</v>
          </cell>
          <cell r="C287" t="str">
            <v/>
          </cell>
          <cell r="D287" t="str">
            <v>Boä CODE laép neùo trung hoøa: CODE th-Þ240</v>
          </cell>
          <cell r="E287" t="str">
            <v>Boä</v>
          </cell>
          <cell r="F287">
            <v>0</v>
          </cell>
        </row>
        <row r="288">
          <cell r="A288" t="str">
            <v>TL X-22K</v>
          </cell>
          <cell r="C288" t="str">
            <v/>
          </cell>
          <cell r="D288" t="str">
            <v xml:space="preserve">Thaùo vaø laép boä xaø keùp L75x75x8 daøi 2.2m: X-22K </v>
          </cell>
          <cell r="E288" t="str">
            <v>Boä</v>
          </cell>
          <cell r="F288">
            <v>0</v>
          </cell>
        </row>
        <row r="289">
          <cell r="A289" t="str">
            <v>TL X-24K</v>
          </cell>
          <cell r="C289" t="str">
            <v/>
          </cell>
          <cell r="D289" t="str">
            <v xml:space="preserve">Thaùo vaø laép boä xaø keùp L75x75x8 daøi 2.4m: X-24K </v>
          </cell>
          <cell r="E289" t="str">
            <v>Boä</v>
          </cell>
          <cell r="F289">
            <v>0</v>
          </cell>
        </row>
        <row r="290">
          <cell r="A290" t="str">
            <v>T CL-ht</v>
          </cell>
          <cell r="C290" t="str">
            <v/>
          </cell>
          <cell r="D290" t="str">
            <v>Thaùo boä chaèng leäch ñôn cho truï haï theá: CL.ht</v>
          </cell>
          <cell r="E290" t="str">
            <v>Boä</v>
          </cell>
          <cell r="F290">
            <v>0</v>
          </cell>
        </row>
        <row r="291">
          <cell r="A291" t="str">
            <v>T CX12-B</v>
          </cell>
          <cell r="C291" t="str">
            <v/>
          </cell>
          <cell r="D291" t="str">
            <v>Thaùo vaø laép boä chaèng xuoáng ñôn cho truï 12m: CL12-B</v>
          </cell>
          <cell r="E291" t="str">
            <v>Boä</v>
          </cell>
          <cell r="F291">
            <v>0</v>
          </cell>
        </row>
        <row r="292">
          <cell r="A292" t="str">
            <v>T CL12-B</v>
          </cell>
          <cell r="C292" t="str">
            <v/>
          </cell>
          <cell r="D292" t="str">
            <v>Thaùo boä chaèng leäch ñôn cho truï 12m: CL12-B</v>
          </cell>
          <cell r="E292" t="str">
            <v>Boä</v>
          </cell>
          <cell r="F292">
            <v>0</v>
          </cell>
        </row>
        <row r="293">
          <cell r="A293" t="str">
            <v>CX10-B</v>
          </cell>
          <cell r="C293" t="str">
            <v/>
          </cell>
          <cell r="D293" t="str">
            <v>Boä chaèng xuoáng ñôn cho truï 10,5m: CX10-B</v>
          </cell>
          <cell r="E293" t="str">
            <v>Boä</v>
          </cell>
          <cell r="F293">
            <v>0</v>
          </cell>
        </row>
        <row r="294">
          <cell r="A294" t="str">
            <v>CL10-B</v>
          </cell>
          <cell r="C294" t="str">
            <v/>
          </cell>
          <cell r="D294" t="str">
            <v>Boä chaèng leäch ñôn cho truï 10,5m: CL10-B</v>
          </cell>
          <cell r="E294" t="str">
            <v>Boä</v>
          </cell>
          <cell r="F294">
            <v>0</v>
          </cell>
        </row>
        <row r="295">
          <cell r="A295" t="str">
            <v>CXX10-B</v>
          </cell>
          <cell r="C295" t="str">
            <v/>
          </cell>
          <cell r="D295" t="str">
            <v>Boä chaèng xuoáng keùp cho truï 10,5m: CXX10-B</v>
          </cell>
          <cell r="E295" t="str">
            <v>Boä</v>
          </cell>
          <cell r="F295">
            <v>0</v>
          </cell>
        </row>
        <row r="296">
          <cell r="A296" t="str">
            <v>CX12-B</v>
          </cell>
          <cell r="C296">
            <v>5</v>
          </cell>
          <cell r="D296" t="str">
            <v>Boä chaèng xuoáng ñôn cho truï 12m: CX12-B</v>
          </cell>
          <cell r="E296" t="str">
            <v>Boä</v>
          </cell>
          <cell r="F296">
            <v>7</v>
          </cell>
        </row>
        <row r="297">
          <cell r="A297" t="str">
            <v>CL12-B</v>
          </cell>
          <cell r="C297">
            <v>6</v>
          </cell>
          <cell r="D297" t="str">
            <v>Boä chaèng leäch ñôn cho truï 12m: CL12-B</v>
          </cell>
          <cell r="E297" t="str">
            <v>Boä</v>
          </cell>
          <cell r="F297">
            <v>3</v>
          </cell>
        </row>
        <row r="298">
          <cell r="A298" t="str">
            <v>CXX12-B</v>
          </cell>
          <cell r="C298" t="str">
            <v/>
          </cell>
          <cell r="D298" t="str">
            <v>Boä chaèng xuoáng keùp cho truï 12m: CXX12-B</v>
          </cell>
          <cell r="E298" t="str">
            <v>Boä</v>
          </cell>
          <cell r="F298">
            <v>0</v>
          </cell>
        </row>
        <row r="299">
          <cell r="A299" t="str">
            <v>CX14-B</v>
          </cell>
          <cell r="C299">
            <v>7</v>
          </cell>
          <cell r="D299" t="str">
            <v>Boä chaèng xuoáng ñôn cho truï 14m: CX14-B</v>
          </cell>
          <cell r="E299" t="str">
            <v>Boä</v>
          </cell>
          <cell r="F299">
            <v>2</v>
          </cell>
        </row>
        <row r="300">
          <cell r="A300" t="str">
            <v>CL14-B</v>
          </cell>
          <cell r="C300" t="str">
            <v/>
          </cell>
          <cell r="D300" t="str">
            <v>Boä chaèng leäch ñôn cho truï 14m: CL14-B</v>
          </cell>
          <cell r="E300" t="str">
            <v>Boä</v>
          </cell>
          <cell r="F300">
            <v>0</v>
          </cell>
        </row>
        <row r="301">
          <cell r="A301" t="str">
            <v>CXX14-B</v>
          </cell>
          <cell r="C301">
            <v>8</v>
          </cell>
          <cell r="D301" t="str">
            <v>Boä chaèng xuoáng keùp cho truï 14m: CXX14-B</v>
          </cell>
          <cell r="E301" t="str">
            <v>Boä</v>
          </cell>
          <cell r="F301">
            <v>2</v>
          </cell>
        </row>
        <row r="302">
          <cell r="A302" t="str">
            <v>CX20-C</v>
          </cell>
          <cell r="C302" t="str">
            <v/>
          </cell>
          <cell r="D302" t="str">
            <v>Boä chaèng xuoáng ñôn cho truï 20m: CX20-C</v>
          </cell>
          <cell r="E302" t="str">
            <v>Boä</v>
          </cell>
          <cell r="F302">
            <v>0</v>
          </cell>
        </row>
        <row r="303">
          <cell r="A303" t="str">
            <v>CK-B</v>
          </cell>
          <cell r="C303">
            <v>9</v>
          </cell>
          <cell r="D303" t="str">
            <v>Boä chaèng vöôït ñôn: CK-B</v>
          </cell>
          <cell r="E303" t="str">
            <v>Boä</v>
          </cell>
          <cell r="F303">
            <v>1</v>
          </cell>
        </row>
        <row r="304">
          <cell r="A304" t="str">
            <v>CKK-B</v>
          </cell>
          <cell r="C304" t="str">
            <v/>
          </cell>
          <cell r="D304" t="str">
            <v>Boä chaèng vöôït keùp: CKK-B</v>
          </cell>
          <cell r="E304" t="str">
            <v>Boä</v>
          </cell>
          <cell r="F304">
            <v>0</v>
          </cell>
        </row>
        <row r="305">
          <cell r="A305" t="str">
            <v>NXX</v>
          </cell>
          <cell r="C305">
            <v>10</v>
          </cell>
          <cell r="D305" t="str">
            <v>Boä moùng neo xoøe cho chaèng xuoáng: NXX</v>
          </cell>
          <cell r="E305" t="str">
            <v>Boä</v>
          </cell>
          <cell r="F305">
            <v>2</v>
          </cell>
        </row>
        <row r="306">
          <cell r="A306" t="str">
            <v>NXL</v>
          </cell>
          <cell r="C306" t="str">
            <v/>
          </cell>
          <cell r="D306" t="str">
            <v>Boä moùng neo xoøe cho chaèng leäch: NXL</v>
          </cell>
          <cell r="E306" t="str">
            <v>Boä</v>
          </cell>
          <cell r="F306">
            <v>0</v>
          </cell>
        </row>
        <row r="307">
          <cell r="A307" t="str">
            <v xml:space="preserve">MNX12-2 </v>
          </cell>
          <cell r="C307" t="str">
            <v/>
          </cell>
          <cell r="D307" t="str">
            <v>Boä moùng neo 1200x200 cho chaèng xuoáng: MNX12-2</v>
          </cell>
          <cell r="E307" t="str">
            <v>Boä</v>
          </cell>
          <cell r="F307">
            <v>0</v>
          </cell>
        </row>
        <row r="308">
          <cell r="A308" t="str">
            <v>MNL12-2</v>
          </cell>
          <cell r="C308" t="str">
            <v/>
          </cell>
          <cell r="D308" t="str">
            <v>Boä moùng neo 1200x200 cho chaèng leäch: MNL12-2</v>
          </cell>
          <cell r="E308" t="str">
            <v>Boä</v>
          </cell>
          <cell r="F308">
            <v>0</v>
          </cell>
        </row>
        <row r="309">
          <cell r="A309" t="str">
            <v xml:space="preserve">MNX12-4 </v>
          </cell>
          <cell r="C309" t="str">
            <v/>
          </cell>
          <cell r="D309" t="str">
            <v>Boä moùng neo 1200x400 cho chaèng xuoáng: MNX12-4</v>
          </cell>
          <cell r="E309" t="str">
            <v>Boä</v>
          </cell>
          <cell r="F309">
            <v>0</v>
          </cell>
        </row>
        <row r="310">
          <cell r="A310" t="str">
            <v xml:space="preserve">MNL12-4 </v>
          </cell>
          <cell r="C310" t="str">
            <v/>
          </cell>
          <cell r="D310" t="str">
            <v>Boä moùng neo 1200x400 cho chaèng leäch: MNL12-4</v>
          </cell>
          <cell r="E310" t="str">
            <v>Boä</v>
          </cell>
          <cell r="F310">
            <v>0</v>
          </cell>
        </row>
        <row r="311">
          <cell r="A311" t="str">
            <v xml:space="preserve">MNX15-4 </v>
          </cell>
          <cell r="C311" t="str">
            <v/>
          </cell>
          <cell r="D311" t="str">
            <v>Boä moùng neo 1500x400 cho chaèng xuoáng: MNX15-4</v>
          </cell>
          <cell r="E311" t="str">
            <v>Boä</v>
          </cell>
          <cell r="F311">
            <v>0</v>
          </cell>
        </row>
        <row r="312">
          <cell r="A312" t="str">
            <v>MNL15-4</v>
          </cell>
          <cell r="C312" t="str">
            <v/>
          </cell>
          <cell r="D312" t="str">
            <v>Boä moùng neo 1500x400 cho chaèng leäch: MNL15-4</v>
          </cell>
          <cell r="E312" t="str">
            <v>Boä</v>
          </cell>
          <cell r="F312">
            <v>0</v>
          </cell>
        </row>
        <row r="313">
          <cell r="A313" t="str">
            <v xml:space="preserve">MNX15-6 </v>
          </cell>
          <cell r="C313" t="str">
            <v/>
          </cell>
          <cell r="D313" t="str">
            <v>Boä moùng neo 1500x600 cho chaèng xuoáng: MNX15-6</v>
          </cell>
          <cell r="E313" t="str">
            <v>Boä</v>
          </cell>
          <cell r="F313">
            <v>0</v>
          </cell>
        </row>
        <row r="314">
          <cell r="A314" t="str">
            <v xml:space="preserve">MNL15-6 </v>
          </cell>
          <cell r="C314" t="str">
            <v/>
          </cell>
          <cell r="D314" t="str">
            <v>Boä moùng neo 1500x600 cho chaèng leäch: MNL15-6</v>
          </cell>
          <cell r="E314" t="str">
            <v>Boä</v>
          </cell>
          <cell r="F314">
            <v>0</v>
          </cell>
        </row>
        <row r="315">
          <cell r="A315" t="str">
            <v>DDTT3P1m-m</v>
          </cell>
          <cell r="C315" t="str">
            <v>IV</v>
          </cell>
          <cell r="D315" t="str">
            <v>Phaàn daây, söù vaø phuï kieän</v>
          </cell>
          <cell r="E315" t="str">
            <v>Tboä</v>
          </cell>
          <cell r="F315">
            <v>1</v>
          </cell>
        </row>
        <row r="316">
          <cell r="A316" t="str">
            <v>Hotline</v>
          </cell>
          <cell r="C316" t="str">
            <v>V</v>
          </cell>
          <cell r="D316" t="str">
            <v>Phaàn ñaáu noái Hotline</v>
          </cell>
          <cell r="E316" t="str">
            <v>Tboä</v>
          </cell>
          <cell r="F316">
            <v>0</v>
          </cell>
        </row>
        <row r="317">
          <cell r="C317" t="str">
            <v>VI</v>
          </cell>
          <cell r="D317" t="str">
            <v>Phaàn bieån baùo vöôït soâng</v>
          </cell>
          <cell r="F317">
            <v>0</v>
          </cell>
        </row>
        <row r="318">
          <cell r="A318" t="str">
            <v>CBH9</v>
          </cell>
          <cell r="C318" t="str">
            <v/>
          </cell>
          <cell r="D318" t="str">
            <v>Coät baùo hieäu cao 9m</v>
          </cell>
          <cell r="E318" t="str">
            <v>Coät</v>
          </cell>
          <cell r="F318">
            <v>0</v>
          </cell>
        </row>
        <row r="319">
          <cell r="A319" t="str">
            <v>BBH1212</v>
          </cell>
          <cell r="C319" t="str">
            <v/>
          </cell>
          <cell r="D319" t="str">
            <v>Bieån baùo hieäu 1.2mx1.2m</v>
          </cell>
          <cell r="E319" t="str">
            <v>Bieån</v>
          </cell>
          <cell r="F319">
            <v>0</v>
          </cell>
        </row>
        <row r="320">
          <cell r="A320" t="str">
            <v>MCBH1212</v>
          </cell>
          <cell r="C320" t="str">
            <v/>
          </cell>
          <cell r="D320" t="str">
            <v>Moùng coät baùo hieäu 1.2mx1.2m</v>
          </cell>
          <cell r="E320" t="str">
            <v>Moùng</v>
          </cell>
          <cell r="F320">
            <v>0</v>
          </cell>
        </row>
        <row r="321">
          <cell r="A321" t="str">
            <v>TÑÑ</v>
          </cell>
          <cell r="C321" t="str">
            <v>VII</v>
          </cell>
          <cell r="D321" t="str">
            <v>Phaàn vaät lieäu truï ño ñeám</v>
          </cell>
          <cell r="E321" t="str">
            <v>Tboä</v>
          </cell>
          <cell r="F321">
            <v>0</v>
          </cell>
        </row>
        <row r="322">
          <cell r="A322" t="str">
            <v>TBDD3p1m</v>
          </cell>
          <cell r="C322" t="str">
            <v>VIII</v>
          </cell>
          <cell r="D322" t="str">
            <v>Phaàn thieát bò ñöôøng daây 3 pha XDM 1 maïch</v>
          </cell>
          <cell r="E322" t="str">
            <v>Tboä</v>
          </cell>
          <cell r="F322">
            <v>1</v>
          </cell>
        </row>
        <row r="323">
          <cell r="C323" t="str">
            <v>.</v>
          </cell>
          <cell r="D323" t="str">
            <v>Coäng ( I-VIII)</v>
          </cell>
        </row>
        <row r="324">
          <cell r="C324" t="str">
            <v>.</v>
          </cell>
        </row>
        <row r="325">
          <cell r="D325" t="str">
            <v>Phaàn ñöôøng daây trung theá 1 pha XD môùi</v>
          </cell>
        </row>
        <row r="326">
          <cell r="C326" t="str">
            <v>I</v>
          </cell>
          <cell r="D326" t="str">
            <v>Phaàn moùng vaø tieáp ñòa</v>
          </cell>
        </row>
        <row r="327">
          <cell r="A327" t="str">
            <v>M10a</v>
          </cell>
          <cell r="C327" t="str">
            <v/>
          </cell>
          <cell r="D327" t="str">
            <v xml:space="preserve">Moùng M10a </v>
          </cell>
          <cell r="E327" t="str">
            <v>Moùng</v>
          </cell>
          <cell r="F327">
            <v>0</v>
          </cell>
        </row>
        <row r="328">
          <cell r="A328" t="str">
            <v>M10b</v>
          </cell>
          <cell r="C328" t="str">
            <v/>
          </cell>
          <cell r="D328" t="str">
            <v>Moùng M10b</v>
          </cell>
          <cell r="E328" t="str">
            <v>Moùng</v>
          </cell>
          <cell r="F328">
            <v>0</v>
          </cell>
        </row>
        <row r="329">
          <cell r="A329" t="str">
            <v>M10aa</v>
          </cell>
          <cell r="C329" t="str">
            <v/>
          </cell>
          <cell r="D329" t="str">
            <v>Moùng M10aa</v>
          </cell>
          <cell r="E329" t="str">
            <v>Moùng</v>
          </cell>
          <cell r="F329">
            <v>0</v>
          </cell>
        </row>
        <row r="330">
          <cell r="A330" t="str">
            <v>M10ba</v>
          </cell>
          <cell r="C330" t="str">
            <v/>
          </cell>
          <cell r="D330" t="str">
            <v>Moùng M10ba</v>
          </cell>
          <cell r="E330" t="str">
            <v>Moùng</v>
          </cell>
          <cell r="F330">
            <v>0</v>
          </cell>
        </row>
        <row r="331">
          <cell r="A331" t="str">
            <v>M10bb</v>
          </cell>
          <cell r="C331" t="str">
            <v/>
          </cell>
          <cell r="D331" t="str">
            <v>Moùng M10bb</v>
          </cell>
          <cell r="E331" t="str">
            <v>Moùng</v>
          </cell>
          <cell r="F331">
            <v>0</v>
          </cell>
        </row>
        <row r="332">
          <cell r="A332" t="str">
            <v>M10-2a</v>
          </cell>
          <cell r="C332" t="str">
            <v/>
          </cell>
          <cell r="D332" t="str">
            <v>Moùng M10-2a</v>
          </cell>
          <cell r="E332" t="str">
            <v>Moùng</v>
          </cell>
          <cell r="F332">
            <v>0</v>
          </cell>
        </row>
        <row r="333">
          <cell r="A333" t="str">
            <v>M10-2b</v>
          </cell>
          <cell r="C333" t="str">
            <v/>
          </cell>
          <cell r="D333" t="str">
            <v>Moùng M10-2b</v>
          </cell>
          <cell r="E333" t="str">
            <v>Moùng</v>
          </cell>
          <cell r="F333">
            <v>0</v>
          </cell>
        </row>
        <row r="334">
          <cell r="A334" t="str">
            <v>M10-2bn</v>
          </cell>
          <cell r="C334" t="str">
            <v/>
          </cell>
          <cell r="D334" t="str">
            <v>Moùng M10-2bn</v>
          </cell>
          <cell r="E334" t="str">
            <v>Moùng</v>
          </cell>
          <cell r="F334">
            <v>0</v>
          </cell>
        </row>
        <row r="335">
          <cell r="A335" t="str">
            <v>M12</v>
          </cell>
          <cell r="C335" t="str">
            <v/>
          </cell>
          <cell r="D335" t="str">
            <v>Moùng M12</v>
          </cell>
          <cell r="E335" t="str">
            <v>Moùng</v>
          </cell>
          <cell r="F335">
            <v>0</v>
          </cell>
        </row>
        <row r="336">
          <cell r="A336" t="str">
            <v>M12a</v>
          </cell>
          <cell r="C336" t="str">
            <v/>
          </cell>
          <cell r="D336" t="str">
            <v>Moùng M12a</v>
          </cell>
          <cell r="E336" t="str">
            <v>Moùng</v>
          </cell>
          <cell r="F336">
            <v>0</v>
          </cell>
        </row>
        <row r="337">
          <cell r="A337" t="str">
            <v>M12b</v>
          </cell>
          <cell r="C337" t="str">
            <v/>
          </cell>
          <cell r="D337" t="str">
            <v>Moùng M12b</v>
          </cell>
          <cell r="E337" t="str">
            <v>Moùng</v>
          </cell>
          <cell r="F337">
            <v>0</v>
          </cell>
        </row>
        <row r="338">
          <cell r="A338" t="str">
            <v>M12aa</v>
          </cell>
          <cell r="C338" t="str">
            <v/>
          </cell>
          <cell r="D338" t="str">
            <v>Moùng M12aa</v>
          </cell>
          <cell r="E338" t="str">
            <v>Moùng</v>
          </cell>
          <cell r="F338">
            <v>0</v>
          </cell>
        </row>
        <row r="339">
          <cell r="A339" t="str">
            <v>M12ba</v>
          </cell>
          <cell r="C339" t="str">
            <v/>
          </cell>
          <cell r="D339" t="str">
            <v>Moùng M12ba</v>
          </cell>
          <cell r="E339" t="str">
            <v>Moùng</v>
          </cell>
          <cell r="F339">
            <v>0</v>
          </cell>
        </row>
        <row r="340">
          <cell r="A340" t="str">
            <v>M12bb</v>
          </cell>
          <cell r="C340" t="str">
            <v/>
          </cell>
          <cell r="D340" t="str">
            <v>Moùng M12bb</v>
          </cell>
          <cell r="E340" t="str">
            <v>Moùng</v>
          </cell>
          <cell r="F340">
            <v>0</v>
          </cell>
        </row>
        <row r="341">
          <cell r="A341" t="str">
            <v>M12-2a</v>
          </cell>
          <cell r="C341" t="str">
            <v/>
          </cell>
          <cell r="D341" t="str">
            <v>Moùng M12-2a</v>
          </cell>
          <cell r="E341" t="str">
            <v>Moùng</v>
          </cell>
          <cell r="F341">
            <v>0</v>
          </cell>
        </row>
        <row r="342">
          <cell r="A342" t="str">
            <v>M12-2b</v>
          </cell>
          <cell r="C342" t="str">
            <v/>
          </cell>
          <cell r="D342" t="str">
            <v>Moùng M12-2b</v>
          </cell>
          <cell r="E342" t="str">
            <v>Moùng</v>
          </cell>
          <cell r="F342">
            <v>0</v>
          </cell>
        </row>
        <row r="343">
          <cell r="A343" t="str">
            <v>M12-2bn</v>
          </cell>
          <cell r="C343" t="str">
            <v/>
          </cell>
          <cell r="D343" t="str">
            <v>Moùng M12-2bn</v>
          </cell>
          <cell r="E343" t="str">
            <v>Moùng</v>
          </cell>
          <cell r="F343">
            <v>0</v>
          </cell>
        </row>
        <row r="344">
          <cell r="A344" t="str">
            <v>M12BT ÑÔN</v>
          </cell>
          <cell r="C344" t="str">
            <v/>
          </cell>
          <cell r="D344" t="str">
            <v>Moùng beâ toâng truï ñôn 12m</v>
          </cell>
          <cell r="E344" t="str">
            <v>Moùng</v>
          </cell>
          <cell r="F344">
            <v>0</v>
          </cell>
        </row>
        <row r="345">
          <cell r="A345" t="str">
            <v>M12BT ÑOÂI</v>
          </cell>
          <cell r="C345" t="str">
            <v/>
          </cell>
          <cell r="D345" t="str">
            <v>Moùng beâ toâng truï ñoâi 12m</v>
          </cell>
          <cell r="E345" t="str">
            <v>Moùng</v>
          </cell>
          <cell r="F345">
            <v>0</v>
          </cell>
        </row>
        <row r="346">
          <cell r="A346" t="str">
            <v>M14a</v>
          </cell>
          <cell r="C346" t="str">
            <v/>
          </cell>
          <cell r="D346" t="str">
            <v>Moùng M14a</v>
          </cell>
          <cell r="E346" t="str">
            <v>Moùng</v>
          </cell>
          <cell r="F346">
            <v>0</v>
          </cell>
        </row>
        <row r="347">
          <cell r="A347" t="str">
            <v>M14b</v>
          </cell>
          <cell r="C347" t="str">
            <v/>
          </cell>
          <cell r="D347" t="str">
            <v>Moùng M14b</v>
          </cell>
          <cell r="E347" t="str">
            <v>Moùng</v>
          </cell>
          <cell r="F347">
            <v>0</v>
          </cell>
        </row>
        <row r="348">
          <cell r="A348" t="str">
            <v>M14aa</v>
          </cell>
          <cell r="C348" t="str">
            <v/>
          </cell>
          <cell r="D348" t="str">
            <v>Moùng M14aa</v>
          </cell>
          <cell r="E348" t="str">
            <v>Moùng</v>
          </cell>
          <cell r="F348">
            <v>0</v>
          </cell>
        </row>
        <row r="349">
          <cell r="A349" t="str">
            <v>M14ba</v>
          </cell>
          <cell r="C349" t="str">
            <v/>
          </cell>
          <cell r="D349" t="str">
            <v>Moùng M14ba</v>
          </cell>
          <cell r="E349" t="str">
            <v>Moùng</v>
          </cell>
          <cell r="F349">
            <v>0</v>
          </cell>
        </row>
        <row r="350">
          <cell r="A350" t="str">
            <v>M14bb</v>
          </cell>
          <cell r="C350" t="str">
            <v/>
          </cell>
          <cell r="D350" t="str">
            <v>Moùng M14bb</v>
          </cell>
          <cell r="E350" t="str">
            <v>Moùng</v>
          </cell>
          <cell r="F350">
            <v>0</v>
          </cell>
        </row>
        <row r="351">
          <cell r="A351" t="str">
            <v>M14-2a</v>
          </cell>
          <cell r="C351" t="str">
            <v/>
          </cell>
          <cell r="D351" t="str">
            <v>Moùng M14-2a</v>
          </cell>
          <cell r="E351" t="str">
            <v>Moùng</v>
          </cell>
          <cell r="F351">
            <v>0</v>
          </cell>
        </row>
        <row r="352">
          <cell r="A352" t="str">
            <v>M14-2b</v>
          </cell>
          <cell r="C352" t="str">
            <v/>
          </cell>
          <cell r="D352" t="str">
            <v>Moùng M14-2b</v>
          </cell>
          <cell r="E352" t="str">
            <v>Moùng</v>
          </cell>
          <cell r="F352">
            <v>0</v>
          </cell>
        </row>
        <row r="353">
          <cell r="A353" t="str">
            <v>M14-2bn</v>
          </cell>
          <cell r="C353" t="str">
            <v/>
          </cell>
          <cell r="D353" t="str">
            <v>Moùng M14-2bn</v>
          </cell>
          <cell r="E353" t="str">
            <v>Moùng</v>
          </cell>
          <cell r="F353">
            <v>0</v>
          </cell>
        </row>
        <row r="354">
          <cell r="A354" t="str">
            <v>TDTT105</v>
          </cell>
          <cell r="C354" t="str">
            <v/>
          </cell>
          <cell r="D354" t="str">
            <v>Tieáp ñòa laëp laïi (truï 10.5m)</v>
          </cell>
          <cell r="E354" t="str">
            <v>Boä</v>
          </cell>
          <cell r="F354">
            <v>0</v>
          </cell>
        </row>
        <row r="355">
          <cell r="A355" t="str">
            <v>TDLL12</v>
          </cell>
          <cell r="C355" t="str">
            <v/>
          </cell>
          <cell r="D355" t="str">
            <v>Tieáp ñòa laëp laïi truï 12m</v>
          </cell>
          <cell r="E355" t="str">
            <v>Boä</v>
          </cell>
          <cell r="F355">
            <v>0</v>
          </cell>
        </row>
        <row r="356">
          <cell r="A356" t="str">
            <v>TDTT14</v>
          </cell>
          <cell r="C356" t="str">
            <v/>
          </cell>
          <cell r="D356" t="str">
            <v>Tieáp ñòa laëp laïi (truï 14m)</v>
          </cell>
          <cell r="E356" t="str">
            <v>Boä</v>
          </cell>
          <cell r="F356">
            <v>0</v>
          </cell>
        </row>
        <row r="357">
          <cell r="C357" t="str">
            <v>II</v>
          </cell>
          <cell r="D357" t="str">
            <v>Phaàn truï</v>
          </cell>
        </row>
        <row r="358">
          <cell r="A358" t="str">
            <v>BTLT 7.5</v>
          </cell>
          <cell r="C358" t="str">
            <v/>
          </cell>
          <cell r="D358" t="str">
            <v>Truï beâ toâng ly taâm 7.5m</v>
          </cell>
          <cell r="E358" t="str">
            <v>Truï</v>
          </cell>
          <cell r="F358">
            <v>0</v>
          </cell>
        </row>
        <row r="359">
          <cell r="A359" t="str">
            <v>BTLT 8.4</v>
          </cell>
          <cell r="C359" t="str">
            <v/>
          </cell>
          <cell r="D359" t="str">
            <v>Truï beâ toâng ly taâm 8.4m</v>
          </cell>
          <cell r="E359" t="str">
            <v>Truï</v>
          </cell>
          <cell r="F359">
            <v>0</v>
          </cell>
        </row>
        <row r="360">
          <cell r="A360" t="str">
            <v>BTLT 10.5</v>
          </cell>
          <cell r="C360" t="str">
            <v/>
          </cell>
          <cell r="D360" t="str">
            <v>Truï beâ toâng ly taâm 10.5m</v>
          </cell>
          <cell r="E360" t="str">
            <v>Truï</v>
          </cell>
          <cell r="F360">
            <v>0</v>
          </cell>
        </row>
        <row r="361">
          <cell r="A361" t="str">
            <v xml:space="preserve">BTLT 12 </v>
          </cell>
          <cell r="C361" t="str">
            <v/>
          </cell>
          <cell r="D361" t="str">
            <v>Truï beâ toâng ly taâm 12m</v>
          </cell>
          <cell r="E361" t="str">
            <v>Truï</v>
          </cell>
          <cell r="F361">
            <v>0</v>
          </cell>
        </row>
        <row r="362">
          <cell r="A362" t="str">
            <v>BTLT 14</v>
          </cell>
          <cell r="C362" t="str">
            <v/>
          </cell>
          <cell r="D362" t="str">
            <v>Truï beâ toâng ly taâm 14m</v>
          </cell>
          <cell r="E362" t="str">
            <v>Truï</v>
          </cell>
          <cell r="F362">
            <v>0</v>
          </cell>
        </row>
        <row r="363">
          <cell r="C363" t="str">
            <v>III</v>
          </cell>
          <cell r="D363" t="str">
            <v>Phaàn xaø, neùo</v>
          </cell>
        </row>
        <row r="364">
          <cell r="A364" t="str">
            <v>X-Compoxit 8</v>
          </cell>
          <cell r="C364" t="str">
            <v/>
          </cell>
          <cell r="D364" t="str">
            <v>Boä xaø Compoxit 0,8m ñôõ FCO</v>
          </cell>
          <cell r="E364" t="str">
            <v>Boä</v>
          </cell>
          <cell r="F364">
            <v>0</v>
          </cell>
        </row>
        <row r="365">
          <cell r="A365" t="str">
            <v>X-8ÑL</v>
          </cell>
          <cell r="C365" t="str">
            <v/>
          </cell>
          <cell r="D365" t="str">
            <v>Boä xaø leäch ñôn L75x75x8 daøi 0,8m: X-8ÑL</v>
          </cell>
          <cell r="E365" t="str">
            <v>Boä</v>
          </cell>
          <cell r="F365">
            <v>0</v>
          </cell>
        </row>
        <row r="366">
          <cell r="A366" t="str">
            <v>X-8KL</v>
          </cell>
          <cell r="C366" t="str">
            <v/>
          </cell>
          <cell r="D366" t="str">
            <v>Boä xaø leäch keùp L75x75x8 daøi 0,8m: X-8KL</v>
          </cell>
          <cell r="E366" t="str">
            <v>Boä</v>
          </cell>
          <cell r="F366">
            <v>0</v>
          </cell>
        </row>
        <row r="367">
          <cell r="A367" t="str">
            <v>X-20Ñ</v>
          </cell>
          <cell r="C367" t="str">
            <v/>
          </cell>
          <cell r="D367" t="str">
            <v>Boä xaø ñôn L75x75x8 daøi 2m:  X-20Ñ</v>
          </cell>
          <cell r="E367" t="str">
            <v>Boä</v>
          </cell>
          <cell r="F367">
            <v>0</v>
          </cell>
        </row>
        <row r="368">
          <cell r="A368" t="str">
            <v>X-20K</v>
          </cell>
          <cell r="C368" t="str">
            <v/>
          </cell>
          <cell r="D368" t="str">
            <v xml:space="preserve">Boä xaø keùp L75x75x8 daøi 2m: X-20K </v>
          </cell>
          <cell r="E368" t="str">
            <v>Boä</v>
          </cell>
          <cell r="F368">
            <v>0</v>
          </cell>
        </row>
        <row r="369">
          <cell r="A369" t="str">
            <v>X-24Ñ</v>
          </cell>
          <cell r="C369" t="str">
            <v/>
          </cell>
          <cell r="D369" t="str">
            <v xml:space="preserve">Boä xaø ñôn L75x75x8 daøi 2.4m: X-24Ñ </v>
          </cell>
          <cell r="E369" t="str">
            <v>Boä</v>
          </cell>
          <cell r="F369">
            <v>0</v>
          </cell>
        </row>
        <row r="370">
          <cell r="A370" t="str">
            <v>X-24K</v>
          </cell>
          <cell r="C370" t="str">
            <v/>
          </cell>
          <cell r="D370" t="str">
            <v xml:space="preserve">Boä xaø keùp L75x75x8 daøi 2.4m: X-24K </v>
          </cell>
          <cell r="E370" t="str">
            <v>Boä</v>
          </cell>
          <cell r="F370">
            <v>0</v>
          </cell>
        </row>
        <row r="371">
          <cell r="A371" t="str">
            <v>X-20ÑL2/3</v>
          </cell>
          <cell r="C371" t="str">
            <v/>
          </cell>
          <cell r="D371" t="str">
            <v>Boä xaø leäch ñôn L75x75x8 daøi 2m: X-20ÑL2/3</v>
          </cell>
          <cell r="E371" t="str">
            <v>Boä</v>
          </cell>
          <cell r="F371">
            <v>0</v>
          </cell>
        </row>
        <row r="372">
          <cell r="A372" t="str">
            <v>X-20KL2/3</v>
          </cell>
          <cell r="C372" t="str">
            <v/>
          </cell>
          <cell r="D372" t="str">
            <v>Boä xaø leäch keùp L75x75x8 daøi 2m: X-20KL2/3</v>
          </cell>
          <cell r="E372" t="str">
            <v>Boä</v>
          </cell>
          <cell r="F372">
            <v>0</v>
          </cell>
        </row>
        <row r="373">
          <cell r="A373" t="str">
            <v>X-11ÑL</v>
          </cell>
          <cell r="C373" t="str">
            <v/>
          </cell>
          <cell r="D373" t="str">
            <v>Boä xaø leäch ñôn L75x75x8 daøi 1,1m: X-11ÑL</v>
          </cell>
          <cell r="E373" t="str">
            <v>Boä</v>
          </cell>
          <cell r="F373">
            <v>0</v>
          </cell>
        </row>
        <row r="374">
          <cell r="A374" t="str">
            <v>X-11KL</v>
          </cell>
          <cell r="C374" t="str">
            <v/>
          </cell>
          <cell r="D374" t="str">
            <v>Boä xaø leäch keùp L75x75x8 daøi 1,1m: X-11KL</v>
          </cell>
          <cell r="E374" t="str">
            <v>Boä</v>
          </cell>
          <cell r="F374">
            <v>0</v>
          </cell>
        </row>
        <row r="375">
          <cell r="A375" t="str">
            <v>CX10-B</v>
          </cell>
          <cell r="C375" t="str">
            <v/>
          </cell>
          <cell r="D375" t="str">
            <v>Boä chaèng xuoáng ñôn cho truï 10,5m: CX10-B</v>
          </cell>
          <cell r="E375" t="str">
            <v>Boä</v>
          </cell>
          <cell r="F375">
            <v>0</v>
          </cell>
        </row>
        <row r="376">
          <cell r="A376" t="str">
            <v>CL10-B</v>
          </cell>
          <cell r="C376" t="str">
            <v/>
          </cell>
          <cell r="D376" t="str">
            <v>Boä chaèng leäch ñôn cho truï 10,5m: CL10-B</v>
          </cell>
          <cell r="E376" t="str">
            <v>Boä</v>
          </cell>
          <cell r="F376">
            <v>0</v>
          </cell>
        </row>
        <row r="377">
          <cell r="A377" t="str">
            <v>CXX10-B</v>
          </cell>
          <cell r="C377" t="str">
            <v/>
          </cell>
          <cell r="D377" t="str">
            <v>Boä chaèng xuoáng keùp cho truï 10,5m: CXX10-B</v>
          </cell>
          <cell r="E377" t="str">
            <v>Boä</v>
          </cell>
          <cell r="F377">
            <v>0</v>
          </cell>
        </row>
        <row r="378">
          <cell r="A378" t="str">
            <v>CX12-B</v>
          </cell>
          <cell r="C378" t="str">
            <v/>
          </cell>
          <cell r="D378" t="str">
            <v>Boä chaèng xuoáng ñôn cho truï 12m: CX12-B</v>
          </cell>
          <cell r="E378" t="str">
            <v>Boä</v>
          </cell>
          <cell r="F378">
            <v>0</v>
          </cell>
        </row>
        <row r="379">
          <cell r="A379" t="str">
            <v>CL12-B</v>
          </cell>
          <cell r="C379" t="str">
            <v/>
          </cell>
          <cell r="D379" t="str">
            <v>Boä chaèng leäch ñôn cho truï 12m: CL12-B</v>
          </cell>
          <cell r="E379" t="str">
            <v>Boä</v>
          </cell>
          <cell r="F379">
            <v>0</v>
          </cell>
        </row>
        <row r="380">
          <cell r="A380" t="str">
            <v>CXX12-B</v>
          </cell>
          <cell r="C380" t="str">
            <v/>
          </cell>
          <cell r="D380" t="str">
            <v>Boä chaèng xuoáng keùp cho truï 12m: CXX12-B</v>
          </cell>
          <cell r="E380" t="str">
            <v>Boä</v>
          </cell>
          <cell r="F380">
            <v>0</v>
          </cell>
        </row>
        <row r="381">
          <cell r="A381" t="str">
            <v>CX14-B</v>
          </cell>
          <cell r="C381" t="str">
            <v/>
          </cell>
          <cell r="D381" t="str">
            <v>Boä chaèng xuoáng ñôn cho truï 14m: CX14-B</v>
          </cell>
          <cell r="E381" t="str">
            <v>Boä</v>
          </cell>
          <cell r="F381">
            <v>0</v>
          </cell>
        </row>
        <row r="382">
          <cell r="A382" t="str">
            <v>CL14-B</v>
          </cell>
          <cell r="C382" t="str">
            <v/>
          </cell>
          <cell r="D382" t="str">
            <v>Boä chaèng leäch ñôn cho truï 14m: CL14-B</v>
          </cell>
          <cell r="E382" t="str">
            <v>Boä</v>
          </cell>
          <cell r="F382">
            <v>0</v>
          </cell>
        </row>
        <row r="383">
          <cell r="A383" t="str">
            <v>CXX14-B</v>
          </cell>
          <cell r="C383" t="str">
            <v/>
          </cell>
          <cell r="D383" t="str">
            <v>Boä chaèng xuoáng keùp cho truï 14m: CXX14-B</v>
          </cell>
          <cell r="E383" t="str">
            <v>Boä</v>
          </cell>
          <cell r="F383">
            <v>0</v>
          </cell>
        </row>
        <row r="384">
          <cell r="A384" t="str">
            <v>CK-B</v>
          </cell>
          <cell r="C384" t="str">
            <v/>
          </cell>
          <cell r="D384" t="str">
            <v>Boä chaèng vöôït ñôn: CK-B</v>
          </cell>
          <cell r="E384" t="str">
            <v>Boä</v>
          </cell>
          <cell r="F384">
            <v>0</v>
          </cell>
        </row>
        <row r="385">
          <cell r="A385" t="str">
            <v>CKK-B</v>
          </cell>
          <cell r="C385" t="str">
            <v/>
          </cell>
          <cell r="D385" t="str">
            <v>Boä chaèng vöôït keùp: CKK-B</v>
          </cell>
          <cell r="E385" t="str">
            <v>Boä</v>
          </cell>
          <cell r="F385">
            <v>0</v>
          </cell>
        </row>
        <row r="386">
          <cell r="A386" t="str">
            <v>NXX</v>
          </cell>
          <cell r="C386" t="str">
            <v/>
          </cell>
          <cell r="D386" t="str">
            <v>Boä moùng neo xoøe cho chaèng xuoáng: NXX</v>
          </cell>
          <cell r="E386" t="str">
            <v>Boä</v>
          </cell>
          <cell r="F386">
            <v>0</v>
          </cell>
        </row>
        <row r="387">
          <cell r="A387" t="str">
            <v>NXL</v>
          </cell>
          <cell r="C387" t="str">
            <v/>
          </cell>
          <cell r="D387" t="str">
            <v>Boä moùng neo xoøe cho chaèng leäch: NXL</v>
          </cell>
          <cell r="E387" t="str">
            <v>Boä</v>
          </cell>
          <cell r="F387">
            <v>0</v>
          </cell>
        </row>
        <row r="388">
          <cell r="A388" t="str">
            <v xml:space="preserve">MNX12-2 </v>
          </cell>
          <cell r="C388" t="str">
            <v/>
          </cell>
          <cell r="D388" t="str">
            <v>Boä moùng neo 1200x200 cho chaèng xuoáng: MNX12-2</v>
          </cell>
          <cell r="E388" t="str">
            <v>Boä</v>
          </cell>
          <cell r="F388">
            <v>0</v>
          </cell>
        </row>
        <row r="389">
          <cell r="A389" t="str">
            <v>MNL12-2</v>
          </cell>
          <cell r="C389" t="str">
            <v/>
          </cell>
          <cell r="D389" t="str">
            <v>Boä moùng neo 1200x200 cho chaèng leäch: MNL12-2</v>
          </cell>
          <cell r="E389" t="str">
            <v>Boä</v>
          </cell>
          <cell r="F389">
            <v>0</v>
          </cell>
        </row>
        <row r="390">
          <cell r="A390" t="str">
            <v xml:space="preserve">MNX12-4 </v>
          </cell>
          <cell r="C390" t="str">
            <v/>
          </cell>
          <cell r="D390" t="str">
            <v>Boä moùng neo 1200x400 cho chaèng xuoáng: MNX12-4</v>
          </cell>
          <cell r="E390" t="str">
            <v>Boä</v>
          </cell>
          <cell r="F390">
            <v>0</v>
          </cell>
        </row>
        <row r="391">
          <cell r="A391" t="str">
            <v xml:space="preserve">MNL12-4 </v>
          </cell>
          <cell r="C391" t="str">
            <v/>
          </cell>
          <cell r="D391" t="str">
            <v>Boä moùng neo 1200x400 cho chaèng leäch: MNL12-4</v>
          </cell>
          <cell r="E391" t="str">
            <v>Boä</v>
          </cell>
          <cell r="F391">
            <v>0</v>
          </cell>
        </row>
        <row r="392">
          <cell r="A392" t="str">
            <v xml:space="preserve">MNX15-4 </v>
          </cell>
          <cell r="C392" t="str">
            <v/>
          </cell>
          <cell r="D392" t="str">
            <v>Boä moùng neo 1500x400 cho chaèng xuoáng: MNX15-4</v>
          </cell>
          <cell r="E392" t="str">
            <v>Boä</v>
          </cell>
          <cell r="F392">
            <v>0</v>
          </cell>
        </row>
        <row r="393">
          <cell r="A393" t="str">
            <v>MNL15-4</v>
          </cell>
          <cell r="C393" t="str">
            <v/>
          </cell>
          <cell r="D393" t="str">
            <v>Boä moùng neo 1500x400 cho chaèng leäch: MNL15-4</v>
          </cell>
          <cell r="E393" t="str">
            <v>Boä</v>
          </cell>
          <cell r="F393">
            <v>0</v>
          </cell>
        </row>
        <row r="394">
          <cell r="A394" t="str">
            <v xml:space="preserve">MNX15-6 </v>
          </cell>
          <cell r="C394" t="str">
            <v/>
          </cell>
          <cell r="D394" t="str">
            <v>Boä moùng neo 1500x600 cho chaèng xuoáng: MNX15-6</v>
          </cell>
          <cell r="E394" t="str">
            <v>Boä</v>
          </cell>
          <cell r="F394">
            <v>0</v>
          </cell>
        </row>
        <row r="395">
          <cell r="A395" t="str">
            <v xml:space="preserve">MNL15-6 </v>
          </cell>
          <cell r="C395" t="str">
            <v/>
          </cell>
          <cell r="D395" t="str">
            <v>Boä moùng neo 1500x600 cho chaèng leäch: MNL15-6</v>
          </cell>
          <cell r="E395" t="str">
            <v>Boä</v>
          </cell>
          <cell r="F395">
            <v>0</v>
          </cell>
        </row>
        <row r="396">
          <cell r="A396" t="str">
            <v>DDTT1P-m</v>
          </cell>
          <cell r="C396" t="str">
            <v>IV</v>
          </cell>
          <cell r="D396" t="str">
            <v>Phaàn daây, söù vaø phuï kieän</v>
          </cell>
          <cell r="E396" t="str">
            <v>Tboä</v>
          </cell>
          <cell r="F396">
            <v>0</v>
          </cell>
        </row>
        <row r="397">
          <cell r="C397" t="str">
            <v>V</v>
          </cell>
          <cell r="D397" t="str">
            <v>Phaàn bieån baùo vöôït soâng</v>
          </cell>
          <cell r="F397">
            <v>0</v>
          </cell>
        </row>
        <row r="398">
          <cell r="A398" t="str">
            <v>CBH9</v>
          </cell>
          <cell r="C398" t="str">
            <v/>
          </cell>
          <cell r="D398" t="str">
            <v>Coät baùo hieäu cao 9m</v>
          </cell>
          <cell r="E398" t="str">
            <v>Coät</v>
          </cell>
          <cell r="F398">
            <v>0</v>
          </cell>
        </row>
        <row r="399">
          <cell r="A399" t="str">
            <v>BBH1212</v>
          </cell>
          <cell r="C399" t="str">
            <v/>
          </cell>
          <cell r="D399" t="str">
            <v>Bieån baùo hieäu 1.2mx1.2m</v>
          </cell>
          <cell r="E399" t="str">
            <v>Bieån</v>
          </cell>
          <cell r="F399">
            <v>0</v>
          </cell>
        </row>
        <row r="400">
          <cell r="A400" t="str">
            <v>MCBH1212</v>
          </cell>
          <cell r="C400" t="str">
            <v/>
          </cell>
          <cell r="D400" t="str">
            <v>Moùng coät baùo hieäu 1.2mx1.2m</v>
          </cell>
          <cell r="E400" t="str">
            <v>Moùng</v>
          </cell>
          <cell r="F400">
            <v>0</v>
          </cell>
        </row>
        <row r="401">
          <cell r="A401" t="str">
            <v>TBDD1p</v>
          </cell>
          <cell r="C401" t="str">
            <v>VI</v>
          </cell>
          <cell r="D401" t="str">
            <v>Thieát bò ñöôøng daây</v>
          </cell>
          <cell r="E401" t="str">
            <v>Tboä</v>
          </cell>
          <cell r="F401">
            <v>0</v>
          </cell>
        </row>
        <row r="404">
          <cell r="C404" t="str">
            <v>B</v>
          </cell>
          <cell r="D404" t="str">
            <v>Phaàn ñöôøng daây haï theá hoãn hôïp &amp; caûi taïo</v>
          </cell>
        </row>
        <row r="405">
          <cell r="C405" t="str">
            <v>I</v>
          </cell>
          <cell r="D405" t="str">
            <v>Phaàn moùng vaø tieáp ñòa</v>
          </cell>
        </row>
        <row r="406">
          <cell r="A406" t="str">
            <v>M8</v>
          </cell>
          <cell r="C406" t="str">
            <v/>
          </cell>
          <cell r="D406" t="str">
            <v>Moùng M8</v>
          </cell>
          <cell r="E406" t="str">
            <v>Moùng</v>
          </cell>
          <cell r="F406">
            <v>0</v>
          </cell>
        </row>
        <row r="407">
          <cell r="A407" t="str">
            <v>M7a</v>
          </cell>
          <cell r="C407" t="str">
            <v/>
          </cell>
          <cell r="D407" t="str">
            <v>Moùng M7a</v>
          </cell>
          <cell r="E407" t="str">
            <v>Moùng</v>
          </cell>
          <cell r="F407">
            <v>0</v>
          </cell>
        </row>
        <row r="408">
          <cell r="A408" t="str">
            <v>M7b</v>
          </cell>
          <cell r="C408" t="str">
            <v/>
          </cell>
          <cell r="D408" t="str">
            <v>Moùng M7b</v>
          </cell>
          <cell r="E408" t="str">
            <v>Moùng</v>
          </cell>
          <cell r="F408">
            <v>0</v>
          </cell>
        </row>
        <row r="409">
          <cell r="A409" t="str">
            <v>M7aa</v>
          </cell>
          <cell r="C409" t="str">
            <v/>
          </cell>
          <cell r="D409" t="str">
            <v>Moùng M7aa</v>
          </cell>
          <cell r="E409" t="str">
            <v>Moùng</v>
          </cell>
          <cell r="F409">
            <v>0</v>
          </cell>
        </row>
        <row r="410">
          <cell r="A410" t="str">
            <v>M7ba</v>
          </cell>
          <cell r="C410" t="str">
            <v/>
          </cell>
          <cell r="D410" t="str">
            <v>Moùng M7ba</v>
          </cell>
          <cell r="E410" t="str">
            <v>Moùng</v>
          </cell>
          <cell r="F410">
            <v>0</v>
          </cell>
        </row>
        <row r="411">
          <cell r="A411" t="str">
            <v>M7-2a</v>
          </cell>
          <cell r="C411" t="str">
            <v/>
          </cell>
          <cell r="D411" t="str">
            <v>Moùng M7-2a</v>
          </cell>
          <cell r="E411" t="str">
            <v>Moùng</v>
          </cell>
          <cell r="F411">
            <v>0</v>
          </cell>
        </row>
        <row r="412">
          <cell r="A412" t="str">
            <v>M8a</v>
          </cell>
          <cell r="C412" t="str">
            <v/>
          </cell>
          <cell r="D412" t="str">
            <v>Moùng M8a</v>
          </cell>
          <cell r="E412" t="str">
            <v>Moùng</v>
          </cell>
          <cell r="F412">
            <v>0</v>
          </cell>
        </row>
        <row r="413">
          <cell r="A413" t="str">
            <v>M8a</v>
          </cell>
          <cell r="C413" t="str">
            <v/>
          </cell>
          <cell r="D413" t="str">
            <v>Moùng M8a</v>
          </cell>
          <cell r="E413" t="str">
            <v>Moùng</v>
          </cell>
          <cell r="F413">
            <v>0</v>
          </cell>
        </row>
        <row r="414">
          <cell r="A414" t="str">
            <v>M8BT Ñôn</v>
          </cell>
          <cell r="C414" t="str">
            <v/>
          </cell>
          <cell r="D414" t="str">
            <v>Moùng beâ toâng truï ñôn 8,4m</v>
          </cell>
          <cell r="E414" t="str">
            <v>Moùng</v>
          </cell>
          <cell r="F414">
            <v>0</v>
          </cell>
        </row>
        <row r="415">
          <cell r="A415" t="str">
            <v>M8BT Ñoâi</v>
          </cell>
          <cell r="C415" t="str">
            <v/>
          </cell>
          <cell r="D415" t="str">
            <v>Moùng beâ toâng truï ñoâi 8,4m</v>
          </cell>
          <cell r="E415" t="str">
            <v>Moùng</v>
          </cell>
          <cell r="F415">
            <v>0</v>
          </cell>
        </row>
        <row r="416">
          <cell r="A416" t="str">
            <v>M10</v>
          </cell>
          <cell r="C416" t="str">
            <v/>
          </cell>
          <cell r="D416" t="str">
            <v>Moùng M10</v>
          </cell>
          <cell r="E416" t="str">
            <v>Moùng</v>
          </cell>
          <cell r="F416">
            <v>0</v>
          </cell>
        </row>
        <row r="417">
          <cell r="A417" t="str">
            <v>M10BT ÑÔN</v>
          </cell>
          <cell r="C417" t="str">
            <v/>
          </cell>
          <cell r="D417" t="str">
            <v>Moùng beâ toâng truï ñôn 10m</v>
          </cell>
          <cell r="E417" t="str">
            <v>Moùng</v>
          </cell>
          <cell r="F417">
            <v>0</v>
          </cell>
        </row>
        <row r="418">
          <cell r="A418" t="str">
            <v>M10BT ÑOÂI</v>
          </cell>
          <cell r="C418" t="str">
            <v/>
          </cell>
          <cell r="D418" t="str">
            <v>Moùng beâ toâng truï ñoâi 10m</v>
          </cell>
          <cell r="E418" t="str">
            <v>Moùng</v>
          </cell>
          <cell r="F418">
            <v>0</v>
          </cell>
        </row>
        <row r="419">
          <cell r="A419" t="str">
            <v>M12BT ÑÔN</v>
          </cell>
          <cell r="C419" t="str">
            <v/>
          </cell>
          <cell r="D419" t="str">
            <v>Moùng beâ toâng truï ñôn 12m</v>
          </cell>
          <cell r="E419" t="str">
            <v>Moùng</v>
          </cell>
          <cell r="F419">
            <v>0</v>
          </cell>
        </row>
        <row r="420">
          <cell r="A420" t="str">
            <v>M8b</v>
          </cell>
          <cell r="C420" t="str">
            <v/>
          </cell>
          <cell r="D420" t="str">
            <v>Moùng M8b</v>
          </cell>
          <cell r="E420" t="str">
            <v>Moùng</v>
          </cell>
          <cell r="F420">
            <v>0</v>
          </cell>
        </row>
        <row r="421">
          <cell r="A421" t="str">
            <v>M8aa</v>
          </cell>
          <cell r="C421" t="str">
            <v/>
          </cell>
          <cell r="D421" t="str">
            <v>Moùng M8aa</v>
          </cell>
          <cell r="E421" t="str">
            <v>Moùng</v>
          </cell>
          <cell r="F421">
            <v>0</v>
          </cell>
        </row>
        <row r="422">
          <cell r="A422" t="str">
            <v>M8ba</v>
          </cell>
          <cell r="C422" t="str">
            <v/>
          </cell>
          <cell r="D422" t="str">
            <v>Moùng M8ba</v>
          </cell>
          <cell r="E422" t="str">
            <v>Moùng</v>
          </cell>
          <cell r="F422">
            <v>0</v>
          </cell>
        </row>
        <row r="423">
          <cell r="A423" t="str">
            <v>M8bb</v>
          </cell>
          <cell r="C423" t="str">
            <v/>
          </cell>
          <cell r="D423" t="str">
            <v>Moùng M8bb</v>
          </cell>
          <cell r="E423" t="str">
            <v>Moùng</v>
          </cell>
          <cell r="F423">
            <v>0</v>
          </cell>
        </row>
        <row r="424">
          <cell r="A424" t="str">
            <v>M10a</v>
          </cell>
          <cell r="C424" t="str">
            <v/>
          </cell>
          <cell r="D424" t="str">
            <v xml:space="preserve">Moùng M10a </v>
          </cell>
          <cell r="E424" t="str">
            <v>Moùng</v>
          </cell>
          <cell r="F424">
            <v>0</v>
          </cell>
        </row>
        <row r="425">
          <cell r="A425" t="str">
            <v>M10b</v>
          </cell>
          <cell r="C425" t="str">
            <v/>
          </cell>
          <cell r="D425" t="str">
            <v>Moùng M10b</v>
          </cell>
          <cell r="E425" t="str">
            <v>Moùng</v>
          </cell>
          <cell r="F425">
            <v>0</v>
          </cell>
        </row>
        <row r="426">
          <cell r="A426" t="str">
            <v>M10aa</v>
          </cell>
          <cell r="C426" t="str">
            <v/>
          </cell>
          <cell r="D426" t="str">
            <v>Moùng M10aa</v>
          </cell>
          <cell r="E426" t="str">
            <v>Moùng</v>
          </cell>
          <cell r="F426">
            <v>0</v>
          </cell>
        </row>
        <row r="427">
          <cell r="A427" t="str">
            <v>M10ba</v>
          </cell>
          <cell r="C427" t="str">
            <v/>
          </cell>
          <cell r="D427" t="str">
            <v>Moùng M10ba</v>
          </cell>
          <cell r="E427" t="str">
            <v>Moùng</v>
          </cell>
          <cell r="F427">
            <v>0</v>
          </cell>
        </row>
        <row r="428">
          <cell r="A428" t="str">
            <v>M10bb</v>
          </cell>
          <cell r="C428" t="str">
            <v/>
          </cell>
          <cell r="D428" t="str">
            <v>Moùng M10bb</v>
          </cell>
          <cell r="E428" t="str">
            <v>Moùng</v>
          </cell>
          <cell r="F428">
            <v>0</v>
          </cell>
        </row>
        <row r="429">
          <cell r="A429" t="str">
            <v>M10-2a</v>
          </cell>
          <cell r="C429" t="str">
            <v/>
          </cell>
          <cell r="D429" t="str">
            <v>Moùng M10-2a</v>
          </cell>
          <cell r="E429" t="str">
            <v>Moùng</v>
          </cell>
          <cell r="F429">
            <v>0</v>
          </cell>
        </row>
        <row r="430">
          <cell r="A430" t="str">
            <v>M10-2b</v>
          </cell>
          <cell r="C430" t="str">
            <v/>
          </cell>
          <cell r="D430" t="str">
            <v>Moùng M10-2b</v>
          </cell>
          <cell r="E430" t="str">
            <v>Moùng</v>
          </cell>
          <cell r="F430">
            <v>0</v>
          </cell>
        </row>
        <row r="431">
          <cell r="A431" t="str">
            <v>M10-2bn</v>
          </cell>
          <cell r="C431" t="str">
            <v/>
          </cell>
          <cell r="D431" t="str">
            <v>Moùng M10-2bn</v>
          </cell>
          <cell r="E431" t="str">
            <v>Moùng</v>
          </cell>
          <cell r="F431">
            <v>0</v>
          </cell>
        </row>
        <row r="432">
          <cell r="A432" t="str">
            <v>M12a</v>
          </cell>
          <cell r="C432" t="str">
            <v/>
          </cell>
          <cell r="D432" t="str">
            <v>Moùng M12a</v>
          </cell>
          <cell r="E432" t="str">
            <v>Moùng</v>
          </cell>
          <cell r="F432">
            <v>0</v>
          </cell>
        </row>
        <row r="433">
          <cell r="A433" t="str">
            <v>M12b</v>
          </cell>
          <cell r="C433" t="str">
            <v/>
          </cell>
          <cell r="D433" t="str">
            <v>Moùng M12b</v>
          </cell>
          <cell r="E433" t="str">
            <v>Moùng</v>
          </cell>
          <cell r="F433">
            <v>0</v>
          </cell>
        </row>
        <row r="434">
          <cell r="A434" t="str">
            <v>M12aa</v>
          </cell>
          <cell r="C434" t="str">
            <v/>
          </cell>
          <cell r="D434" t="str">
            <v>Moùng M12aa</v>
          </cell>
          <cell r="E434" t="str">
            <v>Moùng</v>
          </cell>
          <cell r="F434">
            <v>0</v>
          </cell>
        </row>
        <row r="435">
          <cell r="A435" t="str">
            <v>M12ba</v>
          </cell>
          <cell r="C435" t="str">
            <v/>
          </cell>
          <cell r="D435" t="str">
            <v>Moùng M12ba</v>
          </cell>
          <cell r="E435" t="str">
            <v>Moùng</v>
          </cell>
          <cell r="F435">
            <v>0</v>
          </cell>
        </row>
        <row r="436">
          <cell r="A436" t="str">
            <v>M12bb</v>
          </cell>
          <cell r="C436" t="str">
            <v/>
          </cell>
          <cell r="D436" t="str">
            <v>Moùng M12bb</v>
          </cell>
          <cell r="E436" t="str">
            <v>Moùng</v>
          </cell>
          <cell r="F436">
            <v>0</v>
          </cell>
        </row>
        <row r="437">
          <cell r="A437" t="str">
            <v>M12-2a</v>
          </cell>
          <cell r="C437" t="str">
            <v/>
          </cell>
          <cell r="D437" t="str">
            <v>Moùng M12-2a</v>
          </cell>
          <cell r="E437" t="str">
            <v>Moùng</v>
          </cell>
          <cell r="F437">
            <v>0</v>
          </cell>
        </row>
        <row r="438">
          <cell r="A438" t="str">
            <v>M12-2b</v>
          </cell>
          <cell r="C438" t="str">
            <v/>
          </cell>
          <cell r="D438" t="str">
            <v>Moùng M12-2b</v>
          </cell>
          <cell r="E438" t="str">
            <v>Moùng</v>
          </cell>
          <cell r="F438">
            <v>0</v>
          </cell>
        </row>
        <row r="439">
          <cell r="A439" t="str">
            <v>M12-2bn</v>
          </cell>
          <cell r="C439" t="str">
            <v/>
          </cell>
          <cell r="D439" t="str">
            <v>Moùng M12-2bn</v>
          </cell>
          <cell r="E439" t="str">
            <v>Moùng</v>
          </cell>
          <cell r="F439">
            <v>0</v>
          </cell>
        </row>
        <row r="440">
          <cell r="A440" t="str">
            <v>TD75</v>
          </cell>
          <cell r="C440" t="str">
            <v/>
          </cell>
          <cell r="D440" t="str">
            <v>Tieáp ñòa laëp laïi (truï 7.5m)</v>
          </cell>
          <cell r="E440" t="str">
            <v>Boä</v>
          </cell>
          <cell r="F440">
            <v>0</v>
          </cell>
        </row>
        <row r="441">
          <cell r="A441" t="str">
            <v>TD85ABC</v>
          </cell>
          <cell r="C441" t="str">
            <v/>
          </cell>
          <cell r="D441" t="str">
            <v>Tieáp ñòa laëp laïi truï 8.4m caùp ABC</v>
          </cell>
          <cell r="E441" t="str">
            <v>Boä</v>
          </cell>
          <cell r="F441">
            <v>0</v>
          </cell>
        </row>
        <row r="442">
          <cell r="A442" t="str">
            <v>TDTT105</v>
          </cell>
          <cell r="C442" t="str">
            <v/>
          </cell>
          <cell r="D442" t="str">
            <v>Tieáp ñòa laëp laïi (truï 10.5m)</v>
          </cell>
          <cell r="E442" t="str">
            <v>Boä</v>
          </cell>
          <cell r="F442">
            <v>0</v>
          </cell>
        </row>
        <row r="443">
          <cell r="A443" t="str">
            <v>TDTT12</v>
          </cell>
          <cell r="C443" t="str">
            <v/>
          </cell>
          <cell r="D443" t="e">
            <v>#N/A</v>
          </cell>
          <cell r="E443" t="e">
            <v>#N/A</v>
          </cell>
          <cell r="F443">
            <v>0</v>
          </cell>
        </row>
        <row r="444">
          <cell r="C444" t="str">
            <v>II</v>
          </cell>
          <cell r="D444" t="str">
            <v>Phaàn truï, neùo</v>
          </cell>
        </row>
        <row r="445">
          <cell r="A445" t="str">
            <v>BTLT 7.5</v>
          </cell>
          <cell r="C445" t="str">
            <v/>
          </cell>
          <cell r="D445" t="str">
            <v>Truï beâ toâng ly taâm 7.5m</v>
          </cell>
          <cell r="E445" t="str">
            <v>Truï</v>
          </cell>
          <cell r="F445">
            <v>0</v>
          </cell>
        </row>
        <row r="446">
          <cell r="A446" t="str">
            <v>BTLT 8.4 thu hồi SDL</v>
          </cell>
          <cell r="C446" t="str">
            <v/>
          </cell>
          <cell r="D446" t="str">
            <v>Truï beâ toâng ly taâm 8.4m (qua söû duïng)</v>
          </cell>
          <cell r="E446" t="str">
            <v>Truï</v>
          </cell>
          <cell r="F446">
            <v>0</v>
          </cell>
        </row>
        <row r="447">
          <cell r="A447" t="str">
            <v>BTLT 8.4</v>
          </cell>
          <cell r="C447" t="str">
            <v/>
          </cell>
          <cell r="D447" t="str">
            <v>Truï beâ toâng ly taâm 8.4m</v>
          </cell>
          <cell r="E447" t="str">
            <v>Truï</v>
          </cell>
          <cell r="F447">
            <v>0</v>
          </cell>
        </row>
        <row r="448">
          <cell r="A448" t="str">
            <v>BTLT 8.4 TC</v>
          </cell>
          <cell r="C448" t="str">
            <v/>
          </cell>
          <cell r="D448" t="str">
            <v>Truï beâ toâng ly taâm 8.4m (troàng thuû coâng)</v>
          </cell>
          <cell r="E448" t="str">
            <v>Truï</v>
          </cell>
          <cell r="F448">
            <v>0</v>
          </cell>
        </row>
        <row r="449">
          <cell r="A449" t="str">
            <v>BTLT 8.4 SDL</v>
          </cell>
          <cell r="C449" t="str">
            <v/>
          </cell>
          <cell r="D449" t="str">
            <v>Truï beâ toâng ly taâm 8.4m (truï thu hoài SDL - troàng thuû coâng)</v>
          </cell>
          <cell r="E449" t="str">
            <v>Truï</v>
          </cell>
          <cell r="F449">
            <v>0</v>
          </cell>
        </row>
        <row r="450">
          <cell r="A450" t="str">
            <v>BTLT 10.5</v>
          </cell>
          <cell r="C450" t="str">
            <v/>
          </cell>
          <cell r="D450" t="str">
            <v>Truï beâ toâng ly taâm 10.5m</v>
          </cell>
          <cell r="E450" t="str">
            <v>Truï</v>
          </cell>
          <cell r="F450">
            <v>0</v>
          </cell>
        </row>
        <row r="451">
          <cell r="A451" t="str">
            <v xml:space="preserve">BTLT 12 </v>
          </cell>
          <cell r="C451" t="str">
            <v/>
          </cell>
          <cell r="D451" t="str">
            <v>Truï beâ toâng ly taâm 12m</v>
          </cell>
          <cell r="E451" t="str">
            <v>Truï</v>
          </cell>
          <cell r="F451">
            <v>0</v>
          </cell>
        </row>
        <row r="452">
          <cell r="A452" t="str">
            <v>CX-ht</v>
          </cell>
          <cell r="C452" t="str">
            <v/>
          </cell>
          <cell r="D452" t="str">
            <v>Boä chaèng xuoáng ñôn cho truï haï theá: CX.ht</v>
          </cell>
          <cell r="E452" t="str">
            <v>Boä</v>
          </cell>
          <cell r="F452">
            <v>0</v>
          </cell>
        </row>
        <row r="453">
          <cell r="A453" t="str">
            <v>CL-ht</v>
          </cell>
          <cell r="C453" t="str">
            <v/>
          </cell>
          <cell r="D453" t="str">
            <v>Boä chaèng leäch ñôn cho truï haï theá: CL.ht</v>
          </cell>
          <cell r="E453" t="str">
            <v>Boä</v>
          </cell>
          <cell r="F453">
            <v>0</v>
          </cell>
        </row>
        <row r="454">
          <cell r="A454" t="str">
            <v>CX10-B</v>
          </cell>
          <cell r="C454" t="str">
            <v/>
          </cell>
          <cell r="D454" t="str">
            <v>Boä chaèng xuoáng ñôn cho truï 10,5m: CX10-B</v>
          </cell>
          <cell r="E454" t="str">
            <v>Boä</v>
          </cell>
          <cell r="F454">
            <v>0</v>
          </cell>
        </row>
        <row r="455">
          <cell r="A455" t="str">
            <v>CL10-B</v>
          </cell>
          <cell r="C455" t="str">
            <v/>
          </cell>
          <cell r="D455" t="str">
            <v>Boä chaèng leäch ñôn cho truï 10,5m: CL10-B</v>
          </cell>
          <cell r="E455" t="str">
            <v>Boä</v>
          </cell>
          <cell r="F455">
            <v>0</v>
          </cell>
        </row>
        <row r="456">
          <cell r="A456" t="str">
            <v>CX12-B</v>
          </cell>
          <cell r="C456" t="str">
            <v/>
          </cell>
          <cell r="D456" t="str">
            <v>Boä chaèng xuoáng ñôn cho truï 12m: CX12-B</v>
          </cell>
          <cell r="E456" t="str">
            <v>Boä</v>
          </cell>
          <cell r="F456">
            <v>0</v>
          </cell>
        </row>
        <row r="457">
          <cell r="A457" t="str">
            <v>CL12-B</v>
          </cell>
          <cell r="C457" t="str">
            <v/>
          </cell>
          <cell r="D457" t="str">
            <v>Boä chaèng leäch ñôn cho truï 12m: CL12-B</v>
          </cell>
          <cell r="E457" t="str">
            <v>Boä</v>
          </cell>
          <cell r="F457">
            <v>0</v>
          </cell>
        </row>
        <row r="458">
          <cell r="A458" t="str">
            <v>CK-B</v>
          </cell>
          <cell r="C458" t="str">
            <v/>
          </cell>
          <cell r="D458" t="str">
            <v>Boä chaèng vöôït ñôn: CK-B</v>
          </cell>
          <cell r="E458" t="str">
            <v>Boä</v>
          </cell>
          <cell r="F458">
            <v>0</v>
          </cell>
        </row>
        <row r="459">
          <cell r="A459" t="str">
            <v>CKK-B</v>
          </cell>
          <cell r="C459" t="str">
            <v/>
          </cell>
          <cell r="D459" t="str">
            <v>Boä chaèng vöôït keùp: CKK-B</v>
          </cell>
          <cell r="E459" t="str">
            <v>Boä</v>
          </cell>
          <cell r="F459">
            <v>0</v>
          </cell>
        </row>
        <row r="460">
          <cell r="A460" t="str">
            <v>NXX</v>
          </cell>
          <cell r="C460" t="str">
            <v/>
          </cell>
          <cell r="D460" t="str">
            <v>Boä moùng neo xoøe cho chaèng xuoáng: NXX</v>
          </cell>
          <cell r="E460" t="str">
            <v>Boä</v>
          </cell>
          <cell r="F460">
            <v>0</v>
          </cell>
        </row>
        <row r="461">
          <cell r="A461" t="str">
            <v>NXL</v>
          </cell>
          <cell r="C461" t="str">
            <v/>
          </cell>
          <cell r="D461" t="str">
            <v>Boä moùng neo xoøe cho chaèng leäch: NXL</v>
          </cell>
          <cell r="E461" t="str">
            <v>Boä</v>
          </cell>
          <cell r="F461">
            <v>0</v>
          </cell>
        </row>
        <row r="462">
          <cell r="A462" t="str">
            <v xml:space="preserve">MNX12-2 </v>
          </cell>
          <cell r="C462" t="str">
            <v/>
          </cell>
          <cell r="D462" t="str">
            <v>Boä moùng neo 1200x200 cho chaèng xuoáng: MNX12-2</v>
          </cell>
          <cell r="E462" t="str">
            <v>Boä</v>
          </cell>
          <cell r="F462">
            <v>0</v>
          </cell>
        </row>
        <row r="463">
          <cell r="A463" t="str">
            <v>MNL12-2</v>
          </cell>
          <cell r="C463" t="str">
            <v/>
          </cell>
          <cell r="D463" t="str">
            <v>Boä moùng neo 1200x200 cho chaèng leäch: MNL12-2</v>
          </cell>
          <cell r="E463" t="str">
            <v>Boä</v>
          </cell>
          <cell r="F463">
            <v>0</v>
          </cell>
        </row>
        <row r="464">
          <cell r="A464" t="str">
            <v xml:space="preserve">MNX12-4 </v>
          </cell>
          <cell r="C464" t="str">
            <v/>
          </cell>
          <cell r="D464" t="str">
            <v>Boä moùng neo 1200x400 cho chaèng xuoáng: MNX12-4</v>
          </cell>
          <cell r="E464" t="str">
            <v>Boä</v>
          </cell>
          <cell r="F464">
            <v>0</v>
          </cell>
        </row>
        <row r="465">
          <cell r="A465" t="str">
            <v xml:space="preserve">MNL12-4 </v>
          </cell>
          <cell r="C465" t="str">
            <v/>
          </cell>
          <cell r="D465" t="str">
            <v>Boä moùng neo 1200x400 cho chaèng leäch: MNL12-4</v>
          </cell>
          <cell r="E465" t="str">
            <v>Boä</v>
          </cell>
          <cell r="F465">
            <v>0</v>
          </cell>
        </row>
        <row r="466">
          <cell r="A466" t="str">
            <v xml:space="preserve">MNX15-4 </v>
          </cell>
          <cell r="C466" t="str">
            <v/>
          </cell>
          <cell r="D466" t="str">
            <v>Boä moùng neo 1500x400 cho chaèng xuoáng: MNX15-4</v>
          </cell>
          <cell r="E466" t="str">
            <v>Boä</v>
          </cell>
          <cell r="F466">
            <v>0</v>
          </cell>
        </row>
        <row r="467">
          <cell r="A467" t="str">
            <v>MNL15-4</v>
          </cell>
          <cell r="C467" t="str">
            <v/>
          </cell>
          <cell r="D467" t="str">
            <v>Boä moùng neo 1500x400 cho chaèng leäch: MNL15-4</v>
          </cell>
          <cell r="E467" t="str">
            <v>Boä</v>
          </cell>
          <cell r="F467">
            <v>0</v>
          </cell>
        </row>
        <row r="468">
          <cell r="A468" t="str">
            <v xml:space="preserve">MNX15-6 </v>
          </cell>
          <cell r="C468" t="str">
            <v/>
          </cell>
          <cell r="D468" t="str">
            <v>Boä moùng neo 1500x600 cho chaèng xuoáng: MNX15-6</v>
          </cell>
          <cell r="E468" t="str">
            <v>Boä</v>
          </cell>
          <cell r="F468">
            <v>0</v>
          </cell>
        </row>
        <row r="469">
          <cell r="A469" t="str">
            <v xml:space="preserve">MNL15-6 </v>
          </cell>
          <cell r="C469" t="str">
            <v/>
          </cell>
          <cell r="D469" t="str">
            <v>Boä moùng neo 1500x600 cho chaèng leäch: MNL15-6</v>
          </cell>
          <cell r="E469" t="str">
            <v>Boä</v>
          </cell>
          <cell r="F469">
            <v>0</v>
          </cell>
        </row>
        <row r="470">
          <cell r="A470" t="str">
            <v>DDHThh</v>
          </cell>
          <cell r="C470" t="str">
            <v>III</v>
          </cell>
          <cell r="D470" t="str">
            <v>Phaàn daây, söù vaø phuï kieän</v>
          </cell>
          <cell r="E470" t="str">
            <v>Tboä</v>
          </cell>
          <cell r="F470">
            <v>0</v>
          </cell>
        </row>
        <row r="472">
          <cell r="C472" t="str">
            <v>B</v>
          </cell>
          <cell r="D472" t="str">
            <v>Phaàn ñöôøng daây haï theá</v>
          </cell>
        </row>
        <row r="473">
          <cell r="C473" t="str">
            <v>I</v>
          </cell>
          <cell r="D473" t="str">
            <v>Phaàn moùng vaø tieáp ñòa</v>
          </cell>
        </row>
        <row r="474">
          <cell r="A474" t="str">
            <v>M7</v>
          </cell>
          <cell r="C474" t="str">
            <v/>
          </cell>
          <cell r="D474" t="str">
            <v>Moùng M7</v>
          </cell>
          <cell r="E474" t="str">
            <v>Moùng</v>
          </cell>
          <cell r="F474">
            <v>0</v>
          </cell>
        </row>
        <row r="475">
          <cell r="A475" t="str">
            <v>M7a</v>
          </cell>
          <cell r="C475" t="str">
            <v/>
          </cell>
          <cell r="D475" t="str">
            <v>Moùng M7a</v>
          </cell>
          <cell r="E475" t="str">
            <v>Moùng</v>
          </cell>
          <cell r="F475">
            <v>0</v>
          </cell>
        </row>
        <row r="476">
          <cell r="A476" t="str">
            <v>M7b</v>
          </cell>
          <cell r="C476" t="str">
            <v/>
          </cell>
          <cell r="D476" t="str">
            <v>Moùng M7b</v>
          </cell>
          <cell r="E476" t="str">
            <v>Moùng</v>
          </cell>
          <cell r="F476">
            <v>0</v>
          </cell>
        </row>
        <row r="477">
          <cell r="A477" t="str">
            <v>M7aa</v>
          </cell>
          <cell r="C477" t="str">
            <v/>
          </cell>
          <cell r="D477" t="str">
            <v>Moùng M7aa</v>
          </cell>
          <cell r="E477" t="str">
            <v>Moùng</v>
          </cell>
          <cell r="F477">
            <v>0</v>
          </cell>
        </row>
        <row r="478">
          <cell r="A478" t="str">
            <v>M7ba</v>
          </cell>
          <cell r="C478" t="str">
            <v/>
          </cell>
          <cell r="D478" t="str">
            <v>Moùng M7ba</v>
          </cell>
          <cell r="E478" t="str">
            <v>Moùng</v>
          </cell>
          <cell r="F478">
            <v>0</v>
          </cell>
        </row>
        <row r="479">
          <cell r="A479" t="str">
            <v>M7-2a</v>
          </cell>
          <cell r="C479" t="str">
            <v/>
          </cell>
          <cell r="D479" t="str">
            <v>Moùng M7-2a</v>
          </cell>
          <cell r="E479" t="str">
            <v>Moùng</v>
          </cell>
          <cell r="F479">
            <v>0</v>
          </cell>
        </row>
        <row r="480">
          <cell r="A480" t="str">
            <v>M8</v>
          </cell>
          <cell r="C480" t="str">
            <v/>
          </cell>
          <cell r="D480" t="str">
            <v>Moùng M8</v>
          </cell>
          <cell r="E480" t="str">
            <v>Moùng</v>
          </cell>
          <cell r="F480">
            <v>0</v>
          </cell>
        </row>
        <row r="481">
          <cell r="A481" t="str">
            <v>M8a</v>
          </cell>
          <cell r="C481" t="str">
            <v/>
          </cell>
          <cell r="D481" t="str">
            <v>Moùng M8a</v>
          </cell>
          <cell r="E481" t="str">
            <v>Moùng</v>
          </cell>
          <cell r="F481">
            <v>0</v>
          </cell>
        </row>
        <row r="482">
          <cell r="A482" t="str">
            <v>M8b</v>
          </cell>
          <cell r="C482" t="str">
            <v/>
          </cell>
          <cell r="D482" t="str">
            <v>Moùng M8b</v>
          </cell>
          <cell r="E482" t="str">
            <v>Moùng</v>
          </cell>
          <cell r="F482">
            <v>0</v>
          </cell>
        </row>
        <row r="483">
          <cell r="A483" t="str">
            <v>M8BT Ñôn</v>
          </cell>
          <cell r="C483" t="str">
            <v/>
          </cell>
          <cell r="D483" t="str">
            <v>Moùng beâ toâng truï ñôn 8,4m</v>
          </cell>
          <cell r="E483" t="str">
            <v>Moùng</v>
          </cell>
          <cell r="F483">
            <v>0</v>
          </cell>
        </row>
        <row r="484">
          <cell r="A484" t="str">
            <v>M8BT Ñoâi</v>
          </cell>
          <cell r="C484" t="str">
            <v/>
          </cell>
          <cell r="D484" t="str">
            <v>Moùng beâ toâng truï ñoâi 8,4m</v>
          </cell>
          <cell r="E484" t="str">
            <v>Moùng</v>
          </cell>
          <cell r="F484">
            <v>0</v>
          </cell>
        </row>
        <row r="485">
          <cell r="A485" t="str">
            <v>M8BT Ñôn</v>
          </cell>
          <cell r="C485" t="str">
            <v/>
          </cell>
          <cell r="D485" t="str">
            <v>Moùng beâ toâng truï ñôn 8,4m</v>
          </cell>
          <cell r="E485" t="str">
            <v>Moùng</v>
          </cell>
          <cell r="F485">
            <v>0</v>
          </cell>
        </row>
        <row r="486">
          <cell r="A486" t="str">
            <v>M8BT Ñoâi</v>
          </cell>
          <cell r="C486" t="str">
            <v/>
          </cell>
          <cell r="D486" t="str">
            <v>Moùng beâ toâng truï ñoâi 8,4m</v>
          </cell>
          <cell r="E486" t="str">
            <v>Moùng</v>
          </cell>
          <cell r="F486">
            <v>0</v>
          </cell>
        </row>
        <row r="487">
          <cell r="A487" t="str">
            <v>M10</v>
          </cell>
          <cell r="C487" t="str">
            <v/>
          </cell>
          <cell r="D487" t="str">
            <v>Moùng M10</v>
          </cell>
          <cell r="E487" t="str">
            <v>Moùng</v>
          </cell>
          <cell r="F487">
            <v>0</v>
          </cell>
        </row>
        <row r="488">
          <cell r="A488" t="str">
            <v>M10BT ÑÔN</v>
          </cell>
          <cell r="C488" t="str">
            <v/>
          </cell>
          <cell r="D488" t="str">
            <v>Moùng beâ toâng truï ñôn 10m</v>
          </cell>
          <cell r="E488" t="str">
            <v>Moùng</v>
          </cell>
          <cell r="F488">
            <v>0</v>
          </cell>
        </row>
        <row r="489">
          <cell r="A489" t="str">
            <v>M10a</v>
          </cell>
          <cell r="C489" t="str">
            <v/>
          </cell>
          <cell r="D489" t="str">
            <v xml:space="preserve">Moùng M10a </v>
          </cell>
          <cell r="E489" t="str">
            <v>Moùng</v>
          </cell>
          <cell r="F489">
            <v>0</v>
          </cell>
        </row>
        <row r="490">
          <cell r="A490" t="str">
            <v>M10b</v>
          </cell>
          <cell r="C490" t="str">
            <v/>
          </cell>
          <cell r="D490" t="str">
            <v>Moùng M10b</v>
          </cell>
          <cell r="E490" t="str">
            <v>Moùng</v>
          </cell>
          <cell r="F490">
            <v>0</v>
          </cell>
        </row>
        <row r="491">
          <cell r="A491" t="str">
            <v>M10aa</v>
          </cell>
          <cell r="C491" t="str">
            <v/>
          </cell>
          <cell r="D491" t="str">
            <v>Moùng M10aa</v>
          </cell>
          <cell r="E491" t="str">
            <v>Moùng</v>
          </cell>
          <cell r="F491">
            <v>0</v>
          </cell>
        </row>
        <row r="492">
          <cell r="A492" t="str">
            <v>M10ba</v>
          </cell>
          <cell r="C492" t="str">
            <v/>
          </cell>
          <cell r="D492" t="str">
            <v>Moùng M10ba</v>
          </cell>
          <cell r="E492" t="str">
            <v>Moùng</v>
          </cell>
          <cell r="F492">
            <v>0</v>
          </cell>
        </row>
        <row r="493">
          <cell r="A493" t="str">
            <v>M10bb</v>
          </cell>
          <cell r="C493" t="str">
            <v/>
          </cell>
          <cell r="D493" t="str">
            <v>Moùng M10bb</v>
          </cell>
          <cell r="E493" t="str">
            <v>Moùng</v>
          </cell>
          <cell r="F493">
            <v>0</v>
          </cell>
        </row>
        <row r="494">
          <cell r="A494" t="str">
            <v>M10-2a</v>
          </cell>
          <cell r="C494" t="str">
            <v/>
          </cell>
          <cell r="D494" t="str">
            <v>Moùng M10-2a</v>
          </cell>
          <cell r="E494" t="str">
            <v>Moùng</v>
          </cell>
          <cell r="F494">
            <v>0</v>
          </cell>
        </row>
        <row r="495">
          <cell r="A495" t="str">
            <v>M10-2b</v>
          </cell>
          <cell r="C495" t="str">
            <v/>
          </cell>
          <cell r="D495" t="str">
            <v>Moùng M10-2b</v>
          </cell>
          <cell r="E495" t="str">
            <v>Moùng</v>
          </cell>
          <cell r="F495">
            <v>0</v>
          </cell>
        </row>
        <row r="496">
          <cell r="A496" t="str">
            <v>M10-2bn</v>
          </cell>
          <cell r="C496" t="str">
            <v/>
          </cell>
          <cell r="D496" t="str">
            <v>Moùng M10-2bn</v>
          </cell>
          <cell r="E496" t="str">
            <v>Moùng</v>
          </cell>
          <cell r="F496">
            <v>0</v>
          </cell>
        </row>
        <row r="497">
          <cell r="A497" t="str">
            <v>M12a</v>
          </cell>
          <cell r="C497" t="str">
            <v/>
          </cell>
          <cell r="D497" t="str">
            <v>Moùng M12a</v>
          </cell>
          <cell r="E497" t="str">
            <v>Moùng</v>
          </cell>
          <cell r="F497">
            <v>0</v>
          </cell>
        </row>
        <row r="498">
          <cell r="A498" t="str">
            <v>M12b</v>
          </cell>
          <cell r="C498" t="str">
            <v/>
          </cell>
          <cell r="D498" t="str">
            <v>Moùng M12b</v>
          </cell>
          <cell r="E498" t="str">
            <v>Moùng</v>
          </cell>
          <cell r="F498">
            <v>0</v>
          </cell>
        </row>
        <row r="499">
          <cell r="A499" t="str">
            <v>M12aa</v>
          </cell>
          <cell r="C499" t="str">
            <v/>
          </cell>
          <cell r="D499" t="str">
            <v>Moùng M12aa</v>
          </cell>
          <cell r="E499" t="str">
            <v>Moùng</v>
          </cell>
          <cell r="F499">
            <v>0</v>
          </cell>
        </row>
        <row r="500">
          <cell r="A500" t="str">
            <v>M12ba</v>
          </cell>
          <cell r="C500" t="str">
            <v/>
          </cell>
          <cell r="D500" t="str">
            <v>Moùng M12ba</v>
          </cell>
          <cell r="E500" t="str">
            <v>Moùng</v>
          </cell>
          <cell r="F500">
            <v>0</v>
          </cell>
        </row>
        <row r="501">
          <cell r="A501" t="str">
            <v>M12bb</v>
          </cell>
          <cell r="C501" t="str">
            <v/>
          </cell>
          <cell r="D501" t="str">
            <v>Moùng M12bb</v>
          </cell>
          <cell r="E501" t="str">
            <v>Moùng</v>
          </cell>
          <cell r="F501">
            <v>0</v>
          </cell>
        </row>
        <row r="502">
          <cell r="A502" t="str">
            <v>M12-2a</v>
          </cell>
          <cell r="C502" t="str">
            <v/>
          </cell>
          <cell r="D502" t="str">
            <v>Moùng M12-2a</v>
          </cell>
          <cell r="E502" t="str">
            <v>Moùng</v>
          </cell>
          <cell r="F502">
            <v>0</v>
          </cell>
        </row>
        <row r="503">
          <cell r="A503" t="str">
            <v>M12-2b</v>
          </cell>
          <cell r="C503" t="str">
            <v/>
          </cell>
          <cell r="D503" t="str">
            <v>Moùng M12-2b</v>
          </cell>
          <cell r="E503" t="str">
            <v>Moùng</v>
          </cell>
          <cell r="F503">
            <v>0</v>
          </cell>
        </row>
        <row r="504">
          <cell r="A504" t="str">
            <v>M12-2bn</v>
          </cell>
          <cell r="C504" t="str">
            <v/>
          </cell>
          <cell r="D504" t="str">
            <v>Moùng M12-2bn</v>
          </cell>
          <cell r="E504" t="str">
            <v>Moùng</v>
          </cell>
          <cell r="F504">
            <v>0</v>
          </cell>
        </row>
        <row r="505">
          <cell r="A505" t="str">
            <v>MTUPP</v>
          </cell>
          <cell r="C505" t="str">
            <v/>
          </cell>
          <cell r="D505" t="str">
            <v>Moùng tuû phaân phoái haï theá</v>
          </cell>
          <cell r="E505" t="str">
            <v>moùng</v>
          </cell>
        </row>
        <row r="506">
          <cell r="A506" t="str">
            <v>TD75</v>
          </cell>
          <cell r="C506" t="str">
            <v/>
          </cell>
          <cell r="D506" t="str">
            <v>Tieáp ñòa laëp laïi (truï 7.5m)</v>
          </cell>
          <cell r="E506" t="str">
            <v>Boä</v>
          </cell>
          <cell r="F506">
            <v>0</v>
          </cell>
        </row>
        <row r="507">
          <cell r="A507" t="str">
            <v>TD85</v>
          </cell>
          <cell r="C507" t="str">
            <v/>
          </cell>
          <cell r="D507" t="str">
            <v>Tieáp ñòa laëp laïi (truï 8.4m)</v>
          </cell>
          <cell r="E507" t="str">
            <v>Boä</v>
          </cell>
          <cell r="F507">
            <v>0</v>
          </cell>
        </row>
        <row r="508">
          <cell r="A508" t="str">
            <v>TDTUPP</v>
          </cell>
          <cell r="C508" t="str">
            <v/>
          </cell>
          <cell r="D508" t="str">
            <v>Tieáp ñòa tuû phaân phoái haï theá</v>
          </cell>
          <cell r="E508" t="str">
            <v>Boä</v>
          </cell>
          <cell r="F508">
            <v>0</v>
          </cell>
        </row>
        <row r="509">
          <cell r="A509" t="str">
            <v>TD85ABC</v>
          </cell>
          <cell r="C509" t="str">
            <v/>
          </cell>
          <cell r="D509" t="str">
            <v>Tieáp ñòa laëp laïi truï 8.4m caùp ABC</v>
          </cell>
          <cell r="E509" t="str">
            <v>Boä</v>
          </cell>
          <cell r="F509">
            <v>0</v>
          </cell>
        </row>
        <row r="510">
          <cell r="A510" t="str">
            <v>TDTT105</v>
          </cell>
          <cell r="C510" t="str">
            <v/>
          </cell>
          <cell r="D510" t="str">
            <v>Tieáp ñòa laëp laïi (truï 10.5m)</v>
          </cell>
          <cell r="E510" t="str">
            <v>Boä</v>
          </cell>
          <cell r="F510">
            <v>0</v>
          </cell>
        </row>
        <row r="511">
          <cell r="A511" t="str">
            <v>TDTT12hh</v>
          </cell>
          <cell r="C511" t="str">
            <v/>
          </cell>
          <cell r="D511" t="str">
            <v>Tieáp ñòa laëp laïi (truï 12m) hieän höõu</v>
          </cell>
          <cell r="E511" t="str">
            <v>Boä</v>
          </cell>
          <cell r="F511">
            <v>0</v>
          </cell>
        </row>
        <row r="512">
          <cell r="C512" t="str">
            <v>II</v>
          </cell>
          <cell r="D512" t="str">
            <v>Phaàn truï, neùo</v>
          </cell>
        </row>
        <row r="513">
          <cell r="A513" t="str">
            <v>BTLT 7.5</v>
          </cell>
          <cell r="C513" t="str">
            <v/>
          </cell>
          <cell r="D513" t="str">
            <v>Truï beâ toâng ly taâm 7.5m</v>
          </cell>
          <cell r="E513" t="str">
            <v>Truï</v>
          </cell>
          <cell r="F513">
            <v>0</v>
          </cell>
        </row>
        <row r="514">
          <cell r="A514" t="str">
            <v>BTLT 8.4</v>
          </cell>
          <cell r="C514" t="str">
            <v/>
          </cell>
          <cell r="D514" t="str">
            <v>Truï beâ toâng ly taâm 8.4m</v>
          </cell>
          <cell r="E514" t="str">
            <v>Truï</v>
          </cell>
          <cell r="F514">
            <v>0</v>
          </cell>
        </row>
        <row r="515">
          <cell r="A515" t="str">
            <v>BTLT 10.5</v>
          </cell>
          <cell r="C515" t="str">
            <v/>
          </cell>
          <cell r="D515" t="str">
            <v>Truï beâ toâng ly taâm 10.5m</v>
          </cell>
          <cell r="E515" t="str">
            <v>Truï</v>
          </cell>
          <cell r="F515">
            <v>0</v>
          </cell>
        </row>
        <row r="516">
          <cell r="A516" t="str">
            <v xml:space="preserve">BTLT 12 </v>
          </cell>
          <cell r="C516" t="str">
            <v/>
          </cell>
          <cell r="D516" t="str">
            <v>Truï beâ toâng ly taâm 12m</v>
          </cell>
          <cell r="E516" t="str">
            <v>Truï</v>
          </cell>
          <cell r="F516">
            <v>0</v>
          </cell>
        </row>
        <row r="517">
          <cell r="A517" t="str">
            <v>CX-ht</v>
          </cell>
          <cell r="C517" t="str">
            <v/>
          </cell>
          <cell r="D517" t="str">
            <v>Boä chaèng xuoáng ñôn cho truï haï theá: CX.ht</v>
          </cell>
          <cell r="E517" t="str">
            <v>Boä</v>
          </cell>
          <cell r="F517">
            <v>0</v>
          </cell>
        </row>
        <row r="518">
          <cell r="A518" t="str">
            <v>CL-ht</v>
          </cell>
          <cell r="C518" t="str">
            <v/>
          </cell>
          <cell r="D518" t="str">
            <v>Boä chaèng leäch ñôn cho truï haï theá: CL.ht</v>
          </cell>
          <cell r="E518" t="str">
            <v>Boä</v>
          </cell>
          <cell r="F518">
            <v>0</v>
          </cell>
        </row>
        <row r="519">
          <cell r="A519" t="str">
            <v>CX10-B</v>
          </cell>
          <cell r="C519" t="str">
            <v/>
          </cell>
          <cell r="D519" t="str">
            <v>Boä chaèng xuoáng ñôn cho truï 10,5m: CX10-B</v>
          </cell>
          <cell r="E519" t="str">
            <v>Boä</v>
          </cell>
          <cell r="F519">
            <v>0</v>
          </cell>
        </row>
        <row r="520">
          <cell r="A520" t="str">
            <v>CL10-B</v>
          </cell>
          <cell r="C520" t="str">
            <v/>
          </cell>
          <cell r="D520" t="str">
            <v>Boä chaèng leäch ñôn cho truï 10,5m: CL10-B</v>
          </cell>
          <cell r="E520" t="str">
            <v>Boä</v>
          </cell>
          <cell r="F520">
            <v>0</v>
          </cell>
        </row>
        <row r="521">
          <cell r="A521" t="str">
            <v>CX12-B</v>
          </cell>
          <cell r="C521" t="str">
            <v/>
          </cell>
          <cell r="D521" t="str">
            <v>Boä chaèng xuoáng ñôn cho truï 12m: CX12-B</v>
          </cell>
          <cell r="E521" t="str">
            <v>Boä</v>
          </cell>
          <cell r="F521">
            <v>0</v>
          </cell>
        </row>
        <row r="522">
          <cell r="A522" t="str">
            <v>CL12-B</v>
          </cell>
          <cell r="C522" t="str">
            <v/>
          </cell>
          <cell r="D522" t="str">
            <v>Boä chaèng leäch ñôn cho truï 12m: CL12-B</v>
          </cell>
          <cell r="E522" t="str">
            <v>Boä</v>
          </cell>
          <cell r="F522">
            <v>0</v>
          </cell>
        </row>
        <row r="523">
          <cell r="A523" t="str">
            <v>CK-B</v>
          </cell>
          <cell r="C523" t="str">
            <v/>
          </cell>
          <cell r="D523" t="str">
            <v>Boä chaèng vöôït ñôn: CK-B</v>
          </cell>
          <cell r="E523" t="str">
            <v>Boä</v>
          </cell>
          <cell r="F523">
            <v>0</v>
          </cell>
        </row>
        <row r="524">
          <cell r="A524" t="str">
            <v>CKK-B</v>
          </cell>
          <cell r="C524" t="str">
            <v/>
          </cell>
          <cell r="D524" t="str">
            <v>Boä chaèng vöôït keùp: CKK-B</v>
          </cell>
          <cell r="E524" t="str">
            <v>Boä</v>
          </cell>
          <cell r="F524">
            <v>0</v>
          </cell>
        </row>
        <row r="525">
          <cell r="A525" t="str">
            <v>NXX</v>
          </cell>
          <cell r="C525" t="str">
            <v/>
          </cell>
          <cell r="D525" t="str">
            <v>Boä moùng neo xoøe cho chaèng xuoáng: NXX</v>
          </cell>
          <cell r="E525" t="str">
            <v>Boä</v>
          </cell>
          <cell r="F525">
            <v>0</v>
          </cell>
        </row>
        <row r="526">
          <cell r="A526" t="str">
            <v>NXL</v>
          </cell>
          <cell r="C526" t="str">
            <v/>
          </cell>
          <cell r="D526" t="str">
            <v>Boä moùng neo xoøe cho chaèng leäch: NXL</v>
          </cell>
          <cell r="E526" t="str">
            <v>Boä</v>
          </cell>
          <cell r="F526">
            <v>0</v>
          </cell>
        </row>
        <row r="527">
          <cell r="A527" t="str">
            <v xml:space="preserve">MNX12-2 </v>
          </cell>
          <cell r="C527" t="str">
            <v/>
          </cell>
          <cell r="D527" t="str">
            <v>Boä moùng neo 1200x200 cho chaèng xuoáng: MNX12-2</v>
          </cell>
          <cell r="E527" t="str">
            <v>Boä</v>
          </cell>
          <cell r="F527">
            <v>0</v>
          </cell>
        </row>
        <row r="528">
          <cell r="A528" t="str">
            <v>MNL12-2</v>
          </cell>
          <cell r="C528" t="str">
            <v/>
          </cell>
          <cell r="D528" t="str">
            <v>Boä moùng neo 1200x200 cho chaèng leäch: MNL12-2</v>
          </cell>
          <cell r="E528" t="str">
            <v>Boä</v>
          </cell>
          <cell r="F528">
            <v>0</v>
          </cell>
        </row>
        <row r="529">
          <cell r="A529" t="str">
            <v xml:space="preserve">MNX12-4 </v>
          </cell>
          <cell r="C529" t="str">
            <v/>
          </cell>
          <cell r="D529" t="str">
            <v>Boä moùng neo 1200x400 cho chaèng xuoáng: MNX12-4</v>
          </cell>
          <cell r="E529" t="str">
            <v>Boä</v>
          </cell>
          <cell r="F529">
            <v>0</v>
          </cell>
        </row>
        <row r="530">
          <cell r="A530" t="str">
            <v xml:space="preserve">MNL12-4 </v>
          </cell>
          <cell r="C530" t="str">
            <v/>
          </cell>
          <cell r="D530" t="str">
            <v>Boä moùng neo 1200x400 cho chaèng leäch: MNL12-4</v>
          </cell>
          <cell r="E530" t="str">
            <v>Boä</v>
          </cell>
          <cell r="F530">
            <v>0</v>
          </cell>
        </row>
        <row r="531">
          <cell r="A531" t="str">
            <v xml:space="preserve">MNX15-4 </v>
          </cell>
          <cell r="C531" t="str">
            <v/>
          </cell>
          <cell r="D531" t="str">
            <v>Boä moùng neo 1500x400 cho chaèng xuoáng: MNX15-4</v>
          </cell>
          <cell r="E531" t="str">
            <v>Boä</v>
          </cell>
          <cell r="F531">
            <v>0</v>
          </cell>
        </row>
        <row r="532">
          <cell r="A532" t="str">
            <v>MNL15-4</v>
          </cell>
          <cell r="C532" t="str">
            <v/>
          </cell>
          <cell r="D532" t="str">
            <v>Boä moùng neo 1500x400 cho chaèng leäch: MNL15-4</v>
          </cell>
          <cell r="E532" t="str">
            <v>Boä</v>
          </cell>
          <cell r="F532">
            <v>0</v>
          </cell>
        </row>
        <row r="533">
          <cell r="A533" t="str">
            <v xml:space="preserve">MNX15-6 </v>
          </cell>
          <cell r="C533" t="str">
            <v/>
          </cell>
          <cell r="D533" t="str">
            <v>Boä moùng neo 1500x600 cho chaèng xuoáng: MNX15-6</v>
          </cell>
          <cell r="E533" t="str">
            <v>Boä</v>
          </cell>
          <cell r="F533">
            <v>0</v>
          </cell>
        </row>
        <row r="534">
          <cell r="A534" t="str">
            <v xml:space="preserve">MNL15-6 </v>
          </cell>
          <cell r="C534" t="str">
            <v/>
          </cell>
          <cell r="D534" t="str">
            <v>Boä moùng neo 1500x600 cho chaèng leäch: MNL15-6</v>
          </cell>
          <cell r="E534" t="str">
            <v>Boä</v>
          </cell>
          <cell r="F534">
            <v>0</v>
          </cell>
        </row>
        <row r="535">
          <cell r="A535" t="str">
            <v>DDHTdl</v>
          </cell>
          <cell r="C535" t="str">
            <v>III</v>
          </cell>
          <cell r="D535" t="str">
            <v>Phaàn daây, söù vaø phuï kieän</v>
          </cell>
          <cell r="E535" t="str">
            <v>Tboä</v>
          </cell>
          <cell r="F535">
            <v>0</v>
          </cell>
        </row>
        <row r="536">
          <cell r="A536" t="str">
            <v>TBHT</v>
          </cell>
          <cell r="C536" t="str">
            <v>VI</v>
          </cell>
          <cell r="D536" t="str">
            <v>Thieát bò ñöôøng daây</v>
          </cell>
          <cell r="E536" t="str">
            <v>Tboä</v>
          </cell>
          <cell r="F536">
            <v>0</v>
          </cell>
        </row>
      </sheetData>
      <sheetData sheetId="17">
        <row r="1">
          <cell r="F1">
            <v>1.5</v>
          </cell>
        </row>
        <row r="2">
          <cell r="T2">
            <v>1.5</v>
          </cell>
          <cell r="W2">
            <v>2</v>
          </cell>
        </row>
        <row r="3">
          <cell r="F3">
            <v>0.7</v>
          </cell>
          <cell r="T3">
            <v>1</v>
          </cell>
        </row>
        <row r="4">
          <cell r="F4">
            <v>1.1499999999999999</v>
          </cell>
          <cell r="T4">
            <v>0.8</v>
          </cell>
        </row>
        <row r="13">
          <cell r="C13" t="str">
            <v>x</v>
          </cell>
          <cell r="D13" t="str">
            <v>I</v>
          </cell>
          <cell r="E13" t="str">
            <v>Phaàn moùng vaø tieáp ñòa</v>
          </cell>
        </row>
        <row r="14">
          <cell r="A14" t="str">
            <v>M7</v>
          </cell>
          <cell r="C14" t="str">
            <v/>
          </cell>
          <cell r="E14" t="str">
            <v>Moùng M7</v>
          </cell>
          <cell r="F14" t="str">
            <v>Moùng</v>
          </cell>
          <cell r="H14">
            <v>0</v>
          </cell>
          <cell r="I14">
            <v>0</v>
          </cell>
          <cell r="J14">
            <v>0</v>
          </cell>
          <cell r="K14">
            <v>0</v>
          </cell>
          <cell r="L14">
            <v>0</v>
          </cell>
          <cell r="M14">
            <v>0</v>
          </cell>
          <cell r="N14">
            <v>0</v>
          </cell>
          <cell r="O14">
            <v>0</v>
          </cell>
          <cell r="U14">
            <v>0</v>
          </cell>
          <cell r="W14">
            <v>74127</v>
          </cell>
          <cell r="Y14">
            <v>0</v>
          </cell>
        </row>
        <row r="15">
          <cell r="B15" t="str">
            <v>MDD3</v>
          </cell>
          <cell r="C15" t="str">
            <v/>
          </cell>
          <cell r="D15" t="str">
            <v>AB.11423</v>
          </cell>
          <cell r="E15" t="str">
            <v>Ñaøo hoá moùng ñaát caáp 3 saâu &gt;1m</v>
          </cell>
          <cell r="F15" t="str">
            <v>m3</v>
          </cell>
          <cell r="G15">
            <v>0.13</v>
          </cell>
          <cell r="R15">
            <v>451007</v>
          </cell>
          <cell r="U15">
            <v>0</v>
          </cell>
          <cell r="W15">
            <v>58631</v>
          </cell>
          <cell r="Y15">
            <v>0</v>
          </cell>
        </row>
        <row r="16">
          <cell r="B16" t="str">
            <v>MDAP3</v>
          </cell>
          <cell r="C16" t="str">
            <v/>
          </cell>
          <cell r="D16" t="str">
            <v>AB.13112</v>
          </cell>
          <cell r="E16" t="str">
            <v>Ñaép ñaát hoá moùng coät , ñoä chaët k=0,9</v>
          </cell>
          <cell r="F16" t="str">
            <v>m3</v>
          </cell>
          <cell r="G16">
            <v>0.12</v>
          </cell>
          <cell r="R16">
            <v>129134</v>
          </cell>
          <cell r="U16">
            <v>0</v>
          </cell>
          <cell r="W16">
            <v>15496</v>
          </cell>
          <cell r="Y16">
            <v>0</v>
          </cell>
        </row>
        <row r="17">
          <cell r="B17" t="str">
            <v>dctc</v>
          </cell>
          <cell r="C17" t="str">
            <v/>
          </cell>
          <cell r="D17" t="str">
            <v>02.1482</v>
          </cell>
          <cell r="E17" t="str">
            <v>V/c duïng cuï thi coâng ( cöï ly &lt;=100m)</v>
          </cell>
          <cell r="F17" t="str">
            <v>taán</v>
          </cell>
          <cell r="G17">
            <v>0.2</v>
          </cell>
          <cell r="U17">
            <v>0</v>
          </cell>
          <cell r="W17">
            <v>0</v>
          </cell>
          <cell r="Y17">
            <v>0</v>
          </cell>
        </row>
        <row r="18">
          <cell r="A18" t="str">
            <v>M7a</v>
          </cell>
          <cell r="C18" t="str">
            <v/>
          </cell>
          <cell r="E18" t="str">
            <v>Moùng M7a</v>
          </cell>
          <cell r="F18" t="str">
            <v>Moùng</v>
          </cell>
          <cell r="H18">
            <v>0</v>
          </cell>
          <cell r="I18">
            <v>0</v>
          </cell>
          <cell r="J18">
            <v>0</v>
          </cell>
          <cell r="K18">
            <v>0</v>
          </cell>
          <cell r="L18">
            <v>0</v>
          </cell>
          <cell r="M18">
            <v>0</v>
          </cell>
          <cell r="N18">
            <v>0</v>
          </cell>
          <cell r="O18">
            <v>0</v>
          </cell>
          <cell r="U18">
            <v>0</v>
          </cell>
          <cell r="W18">
            <v>0</v>
          </cell>
          <cell r="Y18">
            <v>0</v>
          </cell>
        </row>
        <row r="19">
          <cell r="B19" t="str">
            <v>d12</v>
          </cell>
          <cell r="C19" t="str">
            <v/>
          </cell>
          <cell r="D19" t="str">
            <v>AG.42111</v>
          </cell>
          <cell r="E19" t="str">
            <v>Ñaø caûn BTCT 1,2m</v>
          </cell>
          <cell r="F19" t="str">
            <v>caùi</v>
          </cell>
          <cell r="H19">
            <v>0</v>
          </cell>
          <cell r="I19">
            <v>0</v>
          </cell>
          <cell r="J19">
            <v>0</v>
          </cell>
          <cell r="K19">
            <v>0</v>
          </cell>
          <cell r="L19">
            <v>0</v>
          </cell>
          <cell r="M19">
            <v>0</v>
          </cell>
          <cell r="N19">
            <v>0</v>
          </cell>
          <cell r="O19">
            <v>0</v>
          </cell>
          <cell r="P19">
            <v>320000</v>
          </cell>
          <cell r="R19">
            <v>34131</v>
          </cell>
          <cell r="U19">
            <v>0</v>
          </cell>
          <cell r="W19">
            <v>0</v>
          </cell>
          <cell r="Y19">
            <v>0</v>
          </cell>
        </row>
        <row r="20">
          <cell r="B20" t="str">
            <v>b22550</v>
          </cell>
          <cell r="C20" t="str">
            <v/>
          </cell>
          <cell r="E20" t="str">
            <v>Boulon 22x550 + 2 long ñeàn vuoâng D24-60x60x6/Zn</v>
          </cell>
          <cell r="F20" t="str">
            <v>boä</v>
          </cell>
          <cell r="H20">
            <v>0</v>
          </cell>
          <cell r="I20">
            <v>0</v>
          </cell>
          <cell r="J20">
            <v>0</v>
          </cell>
          <cell r="K20">
            <v>0</v>
          </cell>
          <cell r="L20">
            <v>0</v>
          </cell>
          <cell r="M20">
            <v>0</v>
          </cell>
          <cell r="N20">
            <v>0</v>
          </cell>
          <cell r="O20">
            <v>0</v>
          </cell>
          <cell r="P20">
            <v>86500</v>
          </cell>
          <cell r="U20">
            <v>0</v>
          </cell>
          <cell r="W20">
            <v>0</v>
          </cell>
          <cell r="Y20">
            <v>0</v>
          </cell>
        </row>
        <row r="21">
          <cell r="B21" t="str">
            <v>D1x2</v>
          </cell>
          <cell r="C21" t="str">
            <v/>
          </cell>
          <cell r="D21">
            <v>0</v>
          </cell>
          <cell r="E21" t="str">
            <v>Ñaù 1x2</v>
          </cell>
          <cell r="F21" t="str">
            <v>m3</v>
          </cell>
          <cell r="H21">
            <v>0</v>
          </cell>
          <cell r="I21">
            <v>0</v>
          </cell>
          <cell r="J21">
            <v>0</v>
          </cell>
          <cell r="K21">
            <v>0</v>
          </cell>
          <cell r="L21">
            <v>0</v>
          </cell>
          <cell r="M21">
            <v>0</v>
          </cell>
          <cell r="N21">
            <v>0</v>
          </cell>
          <cell r="O21">
            <v>0</v>
          </cell>
          <cell r="P21">
            <v>325000</v>
          </cell>
          <cell r="R21">
            <v>0</v>
          </cell>
          <cell r="U21">
            <v>0</v>
          </cell>
          <cell r="W21">
            <v>0</v>
          </cell>
          <cell r="Y21">
            <v>0</v>
          </cell>
        </row>
        <row r="22">
          <cell r="B22" t="str">
            <v>MDD3</v>
          </cell>
          <cell r="C22" t="str">
            <v/>
          </cell>
          <cell r="D22" t="str">
            <v>AB.11423</v>
          </cell>
          <cell r="E22" t="str">
            <v>Ñaøo hoá moùng ñaát caáp 3 saâu &gt;1m</v>
          </cell>
          <cell r="F22" t="str">
            <v>m3</v>
          </cell>
          <cell r="G22">
            <v>0</v>
          </cell>
          <cell r="R22">
            <v>451007</v>
          </cell>
          <cell r="U22">
            <v>0</v>
          </cell>
          <cell r="W22">
            <v>0</v>
          </cell>
          <cell r="Y22">
            <v>0</v>
          </cell>
        </row>
        <row r="23">
          <cell r="B23" t="str">
            <v>MDAP3</v>
          </cell>
          <cell r="C23" t="str">
            <v/>
          </cell>
          <cell r="D23" t="str">
            <v>AB.13112</v>
          </cell>
          <cell r="E23" t="str">
            <v>Ñaép ñaát hoá moùng coät , ñoä chaët k=0,9</v>
          </cell>
          <cell r="F23" t="str">
            <v>m3</v>
          </cell>
          <cell r="G23">
            <v>0</v>
          </cell>
          <cell r="R23">
            <v>129134</v>
          </cell>
          <cell r="U23">
            <v>0</v>
          </cell>
          <cell r="W23">
            <v>0</v>
          </cell>
          <cell r="Y23">
            <v>0</v>
          </cell>
        </row>
        <row r="24">
          <cell r="B24" t="str">
            <v>bocdc</v>
          </cell>
          <cell r="C24" t="str">
            <v/>
          </cell>
          <cell r="D24" t="str">
            <v>02.1123</v>
          </cell>
          <cell r="E24" t="str">
            <v>Boác dôõ ñaø caûn, ñeá neùo</v>
          </cell>
          <cell r="F24" t="str">
            <v>taán</v>
          </cell>
          <cell r="G24">
            <v>0</v>
          </cell>
          <cell r="R24">
            <v>35112</v>
          </cell>
          <cell r="U24">
            <v>0</v>
          </cell>
          <cell r="W24">
            <v>0</v>
          </cell>
          <cell r="Y24">
            <v>0</v>
          </cell>
        </row>
        <row r="25">
          <cell r="B25" t="str">
            <v>da</v>
          </cell>
          <cell r="C25" t="str">
            <v/>
          </cell>
          <cell r="D25" t="str">
            <v>02.1451</v>
          </cell>
          <cell r="E25" t="str">
            <v>V/c ñaø caûn vaøo vò trí (cöï ly &lt;=100m)</v>
          </cell>
          <cell r="F25" t="str">
            <v>taán</v>
          </cell>
          <cell r="G25">
            <v>0</v>
          </cell>
          <cell r="U25">
            <v>0</v>
          </cell>
          <cell r="W25">
            <v>0</v>
          </cell>
          <cell r="Y25">
            <v>0</v>
          </cell>
        </row>
        <row r="26">
          <cell r="B26" t="str">
            <v>daDAM</v>
          </cell>
          <cell r="C26" t="str">
            <v/>
          </cell>
          <cell r="D26" t="str">
            <v>02.1241</v>
          </cell>
          <cell r="E26" t="str">
            <v>V/c ñaù daêm ( cöï ly &lt;=100m)</v>
          </cell>
          <cell r="F26" t="str">
            <v>m3</v>
          </cell>
          <cell r="G26">
            <v>0</v>
          </cell>
          <cell r="U26">
            <v>0</v>
          </cell>
          <cell r="W26">
            <v>0</v>
          </cell>
          <cell r="Y26">
            <v>0</v>
          </cell>
        </row>
        <row r="27">
          <cell r="B27" t="str">
            <v>dctc</v>
          </cell>
          <cell r="C27" t="str">
            <v/>
          </cell>
          <cell r="D27" t="str">
            <v>02.1482</v>
          </cell>
          <cell r="E27" t="str">
            <v>V/c duïng cuï thi coâng ( cöï ly &lt;=100m)</v>
          </cell>
          <cell r="F27" t="str">
            <v>taán</v>
          </cell>
          <cell r="G27">
            <v>0</v>
          </cell>
          <cell r="U27">
            <v>0</v>
          </cell>
          <cell r="W27">
            <v>0</v>
          </cell>
          <cell r="Y27">
            <v>0</v>
          </cell>
        </row>
        <row r="28">
          <cell r="A28" t="str">
            <v>M7b</v>
          </cell>
          <cell r="C28" t="str">
            <v/>
          </cell>
          <cell r="E28" t="str">
            <v>Moùng M7b</v>
          </cell>
          <cell r="F28" t="str">
            <v>Moùng</v>
          </cell>
          <cell r="H28">
            <v>0</v>
          </cell>
          <cell r="I28">
            <v>0</v>
          </cell>
          <cell r="J28">
            <v>0</v>
          </cell>
          <cell r="K28">
            <v>0</v>
          </cell>
          <cell r="L28">
            <v>0</v>
          </cell>
          <cell r="M28">
            <v>0</v>
          </cell>
          <cell r="N28">
            <v>0</v>
          </cell>
          <cell r="O28">
            <v>0</v>
          </cell>
          <cell r="U28">
            <v>856900</v>
          </cell>
          <cell r="W28">
            <v>1118237</v>
          </cell>
          <cell r="Y28">
            <v>0</v>
          </cell>
        </row>
        <row r="29">
          <cell r="B29" t="str">
            <v>d15</v>
          </cell>
          <cell r="C29" t="str">
            <v/>
          </cell>
          <cell r="D29" t="str">
            <v>AG.42111</v>
          </cell>
          <cell r="E29" t="str">
            <v>Ñaø caûn BTCT 1,5m</v>
          </cell>
          <cell r="F29" t="str">
            <v>caùi</v>
          </cell>
          <cell r="G29">
            <v>1</v>
          </cell>
          <cell r="H29">
            <v>0</v>
          </cell>
          <cell r="I29">
            <v>0</v>
          </cell>
          <cell r="J29">
            <v>0</v>
          </cell>
          <cell r="K29">
            <v>0</v>
          </cell>
          <cell r="L29">
            <v>0</v>
          </cell>
          <cell r="M29">
            <v>0</v>
          </cell>
          <cell r="N29">
            <v>0</v>
          </cell>
          <cell r="O29">
            <v>0</v>
          </cell>
          <cell r="P29">
            <v>727000</v>
          </cell>
          <cell r="R29">
            <v>56885</v>
          </cell>
          <cell r="U29">
            <v>727000</v>
          </cell>
          <cell r="W29">
            <v>56885</v>
          </cell>
          <cell r="Y29">
            <v>0</v>
          </cell>
        </row>
        <row r="30">
          <cell r="B30" t="str">
            <v>b22550</v>
          </cell>
          <cell r="C30" t="str">
            <v/>
          </cell>
          <cell r="E30" t="str">
            <v>Boulon 22x550 + 2 long ñeàn vuoâng D24-60x60x6/Zn</v>
          </cell>
          <cell r="F30" t="str">
            <v>boä</v>
          </cell>
          <cell r="G30">
            <v>1</v>
          </cell>
          <cell r="H30">
            <v>0</v>
          </cell>
          <cell r="I30">
            <v>0</v>
          </cell>
          <cell r="J30">
            <v>0</v>
          </cell>
          <cell r="K30">
            <v>0</v>
          </cell>
          <cell r="L30">
            <v>0</v>
          </cell>
          <cell r="M30">
            <v>0</v>
          </cell>
          <cell r="N30">
            <v>0</v>
          </cell>
          <cell r="O30">
            <v>0</v>
          </cell>
          <cell r="P30">
            <v>86500</v>
          </cell>
          <cell r="U30">
            <v>86500</v>
          </cell>
          <cell r="W30">
            <v>0</v>
          </cell>
          <cell r="Y30">
            <v>0</v>
          </cell>
        </row>
        <row r="31">
          <cell r="B31" t="str">
            <v>D2X4</v>
          </cell>
          <cell r="C31" t="str">
            <v/>
          </cell>
          <cell r="D31">
            <v>0</v>
          </cell>
          <cell r="E31" t="str">
            <v>Ñaù 2x4</v>
          </cell>
          <cell r="F31" t="str">
            <v>m3</v>
          </cell>
          <cell r="G31">
            <v>0.155</v>
          </cell>
          <cell r="H31">
            <v>0</v>
          </cell>
          <cell r="I31">
            <v>0</v>
          </cell>
          <cell r="J31">
            <v>0</v>
          </cell>
          <cell r="K31">
            <v>0</v>
          </cell>
          <cell r="L31">
            <v>0</v>
          </cell>
          <cell r="M31">
            <v>0</v>
          </cell>
          <cell r="N31">
            <v>0</v>
          </cell>
          <cell r="O31">
            <v>0</v>
          </cell>
          <cell r="P31">
            <v>280000</v>
          </cell>
          <cell r="R31">
            <v>0</v>
          </cell>
          <cell r="U31">
            <v>43400</v>
          </cell>
          <cell r="W31">
            <v>0</v>
          </cell>
          <cell r="Y31">
            <v>0</v>
          </cell>
        </row>
        <row r="32">
          <cell r="B32" t="str">
            <v>MDD3</v>
          </cell>
          <cell r="C32" t="str">
            <v/>
          </cell>
          <cell r="D32" t="str">
            <v>AB.11423</v>
          </cell>
          <cell r="E32" t="str">
            <v>Ñaøo hoá moùng ñaát caáp 3 saâu &gt;1m</v>
          </cell>
          <cell r="F32" t="str">
            <v>m3</v>
          </cell>
          <cell r="G32">
            <v>1.77</v>
          </cell>
          <cell r="R32">
            <v>451007</v>
          </cell>
          <cell r="U32">
            <v>0</v>
          </cell>
          <cell r="W32">
            <v>798282</v>
          </cell>
          <cell r="Y32">
            <v>0</v>
          </cell>
        </row>
        <row r="33">
          <cell r="B33" t="str">
            <v>MDAP3</v>
          </cell>
          <cell r="C33" t="str">
            <v/>
          </cell>
          <cell r="D33" t="str">
            <v>AB.13112</v>
          </cell>
          <cell r="E33" t="str">
            <v>Ñaép ñaát hoá moùng coät , ñoä chaët k=0,9</v>
          </cell>
          <cell r="F33" t="str">
            <v>m3</v>
          </cell>
          <cell r="G33">
            <v>2.0099999999999998</v>
          </cell>
          <cell r="R33">
            <v>129134</v>
          </cell>
          <cell r="U33">
            <v>0</v>
          </cell>
          <cell r="W33">
            <v>259559</v>
          </cell>
          <cell r="Y33">
            <v>0</v>
          </cell>
        </row>
        <row r="34">
          <cell r="B34" t="str">
            <v>bocdc</v>
          </cell>
          <cell r="C34" t="str">
            <v/>
          </cell>
          <cell r="D34" t="str">
            <v>02.1123</v>
          </cell>
          <cell r="E34" t="str">
            <v>Boác dôõ ñaø caûn, ñeá neùo</v>
          </cell>
          <cell r="F34" t="str">
            <v>taán</v>
          </cell>
          <cell r="G34">
            <v>0.1</v>
          </cell>
          <cell r="R34">
            <v>35112</v>
          </cell>
          <cell r="U34">
            <v>0</v>
          </cell>
          <cell r="W34">
            <v>3511</v>
          </cell>
          <cell r="Y34">
            <v>0</v>
          </cell>
        </row>
        <row r="35">
          <cell r="B35" t="str">
            <v>da</v>
          </cell>
          <cell r="C35" t="str">
            <v/>
          </cell>
          <cell r="D35" t="str">
            <v>02.1451</v>
          </cell>
          <cell r="E35" t="str">
            <v>V/c ñaø caûn vaøo vò trí (cöï ly &lt;=100m)</v>
          </cell>
          <cell r="F35" t="str">
            <v>taán</v>
          </cell>
          <cell r="G35">
            <v>0.1</v>
          </cell>
          <cell r="U35">
            <v>0</v>
          </cell>
          <cell r="W35">
            <v>0</v>
          </cell>
          <cell r="Y35">
            <v>0</v>
          </cell>
        </row>
        <row r="36">
          <cell r="B36" t="str">
            <v>daDAM</v>
          </cell>
          <cell r="C36" t="str">
            <v/>
          </cell>
          <cell r="D36" t="str">
            <v>02.1241</v>
          </cell>
          <cell r="E36" t="str">
            <v>V/c ñaù daêm ( cöï ly &lt;=100m)</v>
          </cell>
          <cell r="F36" t="str">
            <v>m3</v>
          </cell>
          <cell r="G36">
            <v>0.155</v>
          </cell>
          <cell r="U36">
            <v>0</v>
          </cell>
          <cell r="W36">
            <v>0</v>
          </cell>
          <cell r="Y36">
            <v>0</v>
          </cell>
        </row>
        <row r="37">
          <cell r="B37" t="str">
            <v>dctc</v>
          </cell>
          <cell r="C37" t="str">
            <v/>
          </cell>
          <cell r="D37" t="str">
            <v>02.1482</v>
          </cell>
          <cell r="E37" t="str">
            <v>V/c duïng cuï thi coâng ( cöï ly &lt;=100m)</v>
          </cell>
          <cell r="F37" t="str">
            <v>taán</v>
          </cell>
          <cell r="G37">
            <v>0.2</v>
          </cell>
          <cell r="U37">
            <v>0</v>
          </cell>
          <cell r="W37">
            <v>0</v>
          </cell>
          <cell r="Y37">
            <v>0</v>
          </cell>
        </row>
        <row r="38">
          <cell r="A38" t="str">
            <v>M7aa</v>
          </cell>
          <cell r="C38" t="str">
            <v/>
          </cell>
          <cell r="E38" t="str">
            <v>Moùng M7aa</v>
          </cell>
          <cell r="F38" t="str">
            <v>Moùng</v>
          </cell>
          <cell r="H38">
            <v>0</v>
          </cell>
          <cell r="I38">
            <v>0</v>
          </cell>
          <cell r="J38">
            <v>0</v>
          </cell>
          <cell r="K38">
            <v>0</v>
          </cell>
          <cell r="L38">
            <v>0</v>
          </cell>
          <cell r="M38">
            <v>0</v>
          </cell>
          <cell r="N38">
            <v>0</v>
          </cell>
          <cell r="U38">
            <v>813000</v>
          </cell>
          <cell r="W38">
            <v>2290941</v>
          </cell>
          <cell r="Y38">
            <v>0</v>
          </cell>
        </row>
        <row r="39">
          <cell r="B39" t="str">
            <v>d12</v>
          </cell>
          <cell r="C39" t="str">
            <v/>
          </cell>
          <cell r="D39" t="str">
            <v>AG.42111</v>
          </cell>
          <cell r="E39" t="str">
            <v>Ñaø caûn BTCT 1,2m</v>
          </cell>
          <cell r="F39" t="str">
            <v>caùi</v>
          </cell>
          <cell r="G39">
            <v>2</v>
          </cell>
          <cell r="H39">
            <v>0</v>
          </cell>
          <cell r="I39">
            <v>0</v>
          </cell>
          <cell r="J39">
            <v>0</v>
          </cell>
          <cell r="K39">
            <v>0</v>
          </cell>
          <cell r="L39">
            <v>0</v>
          </cell>
          <cell r="M39">
            <v>0</v>
          </cell>
          <cell r="N39">
            <v>0</v>
          </cell>
          <cell r="P39">
            <v>320000</v>
          </cell>
          <cell r="R39">
            <v>34131</v>
          </cell>
          <cell r="U39">
            <v>640000</v>
          </cell>
          <cell r="W39">
            <v>68262</v>
          </cell>
          <cell r="Y39">
            <v>0</v>
          </cell>
        </row>
        <row r="40">
          <cell r="B40" t="str">
            <v>b22550</v>
          </cell>
          <cell r="C40" t="str">
            <v/>
          </cell>
          <cell r="E40" t="str">
            <v>Boulon 22x550 + 2 long ñeàn vuoâng D24-60x60x6/Zn</v>
          </cell>
          <cell r="F40" t="str">
            <v>boä</v>
          </cell>
          <cell r="G40">
            <v>2</v>
          </cell>
          <cell r="H40">
            <v>0</v>
          </cell>
          <cell r="I40">
            <v>0</v>
          </cell>
          <cell r="J40">
            <v>0</v>
          </cell>
          <cell r="K40">
            <v>0</v>
          </cell>
          <cell r="L40">
            <v>0</v>
          </cell>
          <cell r="M40">
            <v>0</v>
          </cell>
          <cell r="N40">
            <v>0</v>
          </cell>
          <cell r="P40">
            <v>86500</v>
          </cell>
          <cell r="U40">
            <v>173000</v>
          </cell>
          <cell r="W40">
            <v>0</v>
          </cell>
          <cell r="Y40">
            <v>0</v>
          </cell>
        </row>
        <row r="41">
          <cell r="B41" t="str">
            <v>MDD3</v>
          </cell>
          <cell r="C41" t="str">
            <v/>
          </cell>
          <cell r="D41" t="str">
            <v>AB.11423</v>
          </cell>
          <cell r="E41" t="str">
            <v>Ñaøo hoá moùng ñaát caáp 3 saâu &gt;1m</v>
          </cell>
          <cell r="F41" t="str">
            <v>m3</v>
          </cell>
          <cell r="G41">
            <v>3.65</v>
          </cell>
          <cell r="R41">
            <v>451007</v>
          </cell>
          <cell r="U41">
            <v>0</v>
          </cell>
          <cell r="W41">
            <v>1646176</v>
          </cell>
          <cell r="Y41">
            <v>0</v>
          </cell>
        </row>
        <row r="42">
          <cell r="B42" t="str">
            <v>MDAP3</v>
          </cell>
          <cell r="C42" t="str">
            <v/>
          </cell>
          <cell r="D42" t="str">
            <v>AB.13112</v>
          </cell>
          <cell r="E42" t="str">
            <v>Ñaép ñaát hoá moùng coät , ñoä chaët k=0,9</v>
          </cell>
          <cell r="F42" t="str">
            <v>m3</v>
          </cell>
          <cell r="G42">
            <v>4.41</v>
          </cell>
          <cell r="R42">
            <v>129134</v>
          </cell>
          <cell r="U42">
            <v>0</v>
          </cell>
          <cell r="W42">
            <v>569481</v>
          </cell>
          <cell r="Y42">
            <v>0</v>
          </cell>
        </row>
        <row r="43">
          <cell r="B43" t="str">
            <v>bocdc</v>
          </cell>
          <cell r="C43" t="str">
            <v/>
          </cell>
          <cell r="D43" t="str">
            <v>02.1123</v>
          </cell>
          <cell r="E43" t="str">
            <v>Boác dôõ ñaø caûn, ñeá neùo</v>
          </cell>
          <cell r="F43" t="str">
            <v>taán</v>
          </cell>
          <cell r="G43">
            <v>0.2</v>
          </cell>
          <cell r="R43">
            <v>35112</v>
          </cell>
          <cell r="U43">
            <v>0</v>
          </cell>
          <cell r="W43">
            <v>7022</v>
          </cell>
          <cell r="Y43">
            <v>0</v>
          </cell>
        </row>
        <row r="44">
          <cell r="B44" t="str">
            <v>da</v>
          </cell>
          <cell r="C44" t="str">
            <v/>
          </cell>
          <cell r="D44" t="str">
            <v>02.1451</v>
          </cell>
          <cell r="E44" t="str">
            <v>V/c ñaø caûn vaøo vò trí (cöï ly &lt;=100m)</v>
          </cell>
          <cell r="F44" t="str">
            <v>taán</v>
          </cell>
          <cell r="G44">
            <v>0.2</v>
          </cell>
          <cell r="U44">
            <v>0</v>
          </cell>
          <cell r="W44">
            <v>0</v>
          </cell>
          <cell r="Y44">
            <v>0</v>
          </cell>
        </row>
        <row r="45">
          <cell r="B45" t="str">
            <v>dctc</v>
          </cell>
          <cell r="C45" t="str">
            <v/>
          </cell>
          <cell r="D45" t="str">
            <v>02.1482</v>
          </cell>
          <cell r="E45" t="str">
            <v>V/c duïng cuï thi coâng ( cöï ly &lt;=100m)</v>
          </cell>
          <cell r="F45" t="str">
            <v>taán</v>
          </cell>
          <cell r="G45">
            <v>0.2</v>
          </cell>
          <cell r="U45">
            <v>0</v>
          </cell>
          <cell r="W45">
            <v>0</v>
          </cell>
          <cell r="Y45">
            <v>0</v>
          </cell>
        </row>
        <row r="46">
          <cell r="A46" t="str">
            <v>M7ba</v>
          </cell>
          <cell r="C46">
            <v>0</v>
          </cell>
          <cell r="E46" t="str">
            <v>Moùng M7ba</v>
          </cell>
          <cell r="F46" t="str">
            <v>Moùng</v>
          </cell>
          <cell r="H46">
            <v>0</v>
          </cell>
          <cell r="I46">
            <v>0</v>
          </cell>
          <cell r="J46">
            <v>0</v>
          </cell>
          <cell r="K46">
            <v>0</v>
          </cell>
          <cell r="L46">
            <v>0</v>
          </cell>
          <cell r="M46">
            <v>0</v>
          </cell>
          <cell r="N46">
            <v>0</v>
          </cell>
          <cell r="U46">
            <v>813000</v>
          </cell>
          <cell r="W46">
            <v>2391511</v>
          </cell>
          <cell r="Y46">
            <v>0</v>
          </cell>
        </row>
        <row r="47">
          <cell r="B47" t="str">
            <v>d12</v>
          </cell>
          <cell r="C47">
            <v>0</v>
          </cell>
          <cell r="D47" t="str">
            <v>AG.42111</v>
          </cell>
          <cell r="E47" t="str">
            <v>Ñaø caûn BTCT 1,2m</v>
          </cell>
          <cell r="F47" t="str">
            <v>caùi</v>
          </cell>
          <cell r="G47">
            <v>2</v>
          </cell>
          <cell r="H47">
            <v>0</v>
          </cell>
          <cell r="I47">
            <v>0</v>
          </cell>
          <cell r="J47">
            <v>0</v>
          </cell>
          <cell r="K47">
            <v>0</v>
          </cell>
          <cell r="L47">
            <v>0</v>
          </cell>
          <cell r="M47">
            <v>0</v>
          </cell>
          <cell r="N47">
            <v>0</v>
          </cell>
          <cell r="P47">
            <v>320000</v>
          </cell>
          <cell r="R47">
            <v>34131</v>
          </cell>
          <cell r="U47">
            <v>640000</v>
          </cell>
          <cell r="W47">
            <v>68262</v>
          </cell>
          <cell r="Y47">
            <v>0</v>
          </cell>
        </row>
        <row r="48">
          <cell r="B48" t="str">
            <v>b22550</v>
          </cell>
          <cell r="C48">
            <v>0</v>
          </cell>
          <cell r="E48" t="str">
            <v>Boulon 22x550 + 2 long ñeàn vuoâng D24-60x60x6/Zn</v>
          </cell>
          <cell r="F48" t="str">
            <v>boä</v>
          </cell>
          <cell r="G48">
            <v>2</v>
          </cell>
          <cell r="H48">
            <v>0</v>
          </cell>
          <cell r="I48">
            <v>0</v>
          </cell>
          <cell r="J48">
            <v>0</v>
          </cell>
          <cell r="K48">
            <v>0</v>
          </cell>
          <cell r="L48">
            <v>0</v>
          </cell>
          <cell r="M48">
            <v>0</v>
          </cell>
          <cell r="N48">
            <v>0</v>
          </cell>
          <cell r="P48">
            <v>86500</v>
          </cell>
          <cell r="U48">
            <v>173000</v>
          </cell>
          <cell r="W48">
            <v>0</v>
          </cell>
          <cell r="Y48">
            <v>0</v>
          </cell>
        </row>
        <row r="49">
          <cell r="B49" t="str">
            <v>MDD3</v>
          </cell>
          <cell r="C49">
            <v>0</v>
          </cell>
          <cell r="D49" t="str">
            <v>AB.11423</v>
          </cell>
          <cell r="E49" t="str">
            <v>Ñaøo hoá moùng ñaát caáp 3 saâu &gt;1m</v>
          </cell>
          <cell r="F49" t="str">
            <v>m3</v>
          </cell>
          <cell r="G49">
            <v>3.81</v>
          </cell>
          <cell r="R49">
            <v>451007</v>
          </cell>
          <cell r="U49">
            <v>0</v>
          </cell>
          <cell r="W49">
            <v>1718337</v>
          </cell>
          <cell r="Y49">
            <v>0</v>
          </cell>
        </row>
        <row r="50">
          <cell r="B50" t="str">
            <v>MDAP3</v>
          </cell>
          <cell r="C50">
            <v>0</v>
          </cell>
          <cell r="D50" t="str">
            <v>AB.13112</v>
          </cell>
          <cell r="E50" t="str">
            <v>Ñaép ñaát hoá moùng coät , ñoä chaët k=0,9</v>
          </cell>
          <cell r="F50" t="str">
            <v>m3</v>
          </cell>
          <cell r="G50">
            <v>4.63</v>
          </cell>
          <cell r="R50">
            <v>129134</v>
          </cell>
          <cell r="U50">
            <v>0</v>
          </cell>
          <cell r="W50">
            <v>597890</v>
          </cell>
          <cell r="Y50">
            <v>0</v>
          </cell>
        </row>
        <row r="51">
          <cell r="B51" t="str">
            <v>bocdc</v>
          </cell>
          <cell r="C51">
            <v>0</v>
          </cell>
          <cell r="D51" t="str">
            <v>02.1123</v>
          </cell>
          <cell r="E51" t="str">
            <v>Boác dôõ ñaø caûn, ñeá neùo</v>
          </cell>
          <cell r="F51" t="str">
            <v>taán</v>
          </cell>
          <cell r="G51">
            <v>0.2</v>
          </cell>
          <cell r="R51">
            <v>35112</v>
          </cell>
          <cell r="U51">
            <v>0</v>
          </cell>
          <cell r="W51">
            <v>7022</v>
          </cell>
          <cell r="Y51">
            <v>0</v>
          </cell>
        </row>
        <row r="52">
          <cell r="B52" t="str">
            <v>da</v>
          </cell>
          <cell r="C52">
            <v>0</v>
          </cell>
          <cell r="D52" t="str">
            <v>02.1451</v>
          </cell>
          <cell r="E52" t="str">
            <v>V/c ñaø caûn vaøo vò trí (cöï ly &lt;=100m)</v>
          </cell>
          <cell r="F52" t="str">
            <v>taán</v>
          </cell>
          <cell r="G52">
            <v>0.2</v>
          </cell>
          <cell r="U52">
            <v>0</v>
          </cell>
          <cell r="W52">
            <v>0</v>
          </cell>
          <cell r="Y52">
            <v>0</v>
          </cell>
        </row>
        <row r="53">
          <cell r="B53" t="str">
            <v>dctc</v>
          </cell>
          <cell r="C53">
            <v>0</v>
          </cell>
          <cell r="D53" t="str">
            <v>02.1482</v>
          </cell>
          <cell r="E53" t="str">
            <v>V/c duïng cuï thi coâng ( cöï ly &lt;=100m)</v>
          </cell>
          <cell r="F53" t="str">
            <v>taán</v>
          </cell>
          <cell r="G53">
            <v>0.2</v>
          </cell>
          <cell r="U53">
            <v>0</v>
          </cell>
          <cell r="W53">
            <v>0</v>
          </cell>
          <cell r="Y53">
            <v>0</v>
          </cell>
        </row>
        <row r="54">
          <cell r="A54" t="str">
            <v>M7-2a</v>
          </cell>
          <cell r="C54" t="str">
            <v/>
          </cell>
          <cell r="E54" t="str">
            <v>Moùng M7-2a</v>
          </cell>
          <cell r="F54" t="str">
            <v>Moùng</v>
          </cell>
          <cell r="H54">
            <v>0</v>
          </cell>
          <cell r="I54">
            <v>0</v>
          </cell>
          <cell r="J54">
            <v>0</v>
          </cell>
          <cell r="K54">
            <v>0</v>
          </cell>
          <cell r="L54">
            <v>0</v>
          </cell>
          <cell r="M54">
            <v>0</v>
          </cell>
          <cell r="N54">
            <v>0</v>
          </cell>
          <cell r="U54">
            <v>802000</v>
          </cell>
          <cell r="W54">
            <v>1242119</v>
          </cell>
          <cell r="Y54">
            <v>0</v>
          </cell>
        </row>
        <row r="55">
          <cell r="B55" t="str">
            <v>d12</v>
          </cell>
          <cell r="C55" t="str">
            <v/>
          </cell>
          <cell r="D55" t="str">
            <v>AG.42111</v>
          </cell>
          <cell r="E55" t="str">
            <v>Ñaø caûn BTCT 1,2m</v>
          </cell>
          <cell r="F55" t="str">
            <v>caùi</v>
          </cell>
          <cell r="G55">
            <v>2</v>
          </cell>
          <cell r="H55">
            <v>0</v>
          </cell>
          <cell r="I55">
            <v>0</v>
          </cell>
          <cell r="J55">
            <v>0</v>
          </cell>
          <cell r="K55">
            <v>0</v>
          </cell>
          <cell r="L55">
            <v>0</v>
          </cell>
          <cell r="M55">
            <v>0</v>
          </cell>
          <cell r="N55">
            <v>0</v>
          </cell>
          <cell r="P55">
            <v>320000</v>
          </cell>
          <cell r="R55">
            <v>34131</v>
          </cell>
          <cell r="U55">
            <v>640000</v>
          </cell>
          <cell r="W55">
            <v>68262</v>
          </cell>
          <cell r="Y55">
            <v>0</v>
          </cell>
        </row>
        <row r="56">
          <cell r="B56" t="str">
            <v>b22750</v>
          </cell>
          <cell r="C56" t="str">
            <v/>
          </cell>
          <cell r="E56" t="str">
            <v>Boulon 22x750+ 2 long ñeàn vuoâng D24-50x50x3/Zn</v>
          </cell>
          <cell r="F56" t="str">
            <v>boä</v>
          </cell>
          <cell r="G56">
            <v>2</v>
          </cell>
          <cell r="H56">
            <v>0</v>
          </cell>
          <cell r="I56">
            <v>0</v>
          </cell>
          <cell r="J56">
            <v>0</v>
          </cell>
          <cell r="K56">
            <v>0</v>
          </cell>
          <cell r="L56">
            <v>0</v>
          </cell>
          <cell r="M56">
            <v>0</v>
          </cell>
          <cell r="N56">
            <v>0</v>
          </cell>
          <cell r="P56">
            <v>59300</v>
          </cell>
          <cell r="U56">
            <v>118600</v>
          </cell>
          <cell r="W56">
            <v>0</v>
          </cell>
          <cell r="Y56">
            <v>0</v>
          </cell>
        </row>
        <row r="57">
          <cell r="B57" t="str">
            <v>D2X4</v>
          </cell>
          <cell r="C57" t="str">
            <v/>
          </cell>
          <cell r="D57">
            <v>0</v>
          </cell>
          <cell r="E57" t="str">
            <v>Ñaù 2x4</v>
          </cell>
          <cell r="F57" t="str">
            <v>m3</v>
          </cell>
          <cell r="G57">
            <v>0.155</v>
          </cell>
          <cell r="H57">
            <v>0</v>
          </cell>
          <cell r="I57">
            <v>0</v>
          </cell>
          <cell r="J57">
            <v>0</v>
          </cell>
          <cell r="K57">
            <v>0</v>
          </cell>
          <cell r="L57">
            <v>0</v>
          </cell>
          <cell r="M57">
            <v>0</v>
          </cell>
          <cell r="N57">
            <v>0</v>
          </cell>
          <cell r="P57">
            <v>280000</v>
          </cell>
          <cell r="R57">
            <v>0</v>
          </cell>
          <cell r="U57">
            <v>43400</v>
          </cell>
          <cell r="W57">
            <v>0</v>
          </cell>
          <cell r="Y57">
            <v>0</v>
          </cell>
        </row>
        <row r="58">
          <cell r="B58" t="str">
            <v>MDD3</v>
          </cell>
          <cell r="C58" t="str">
            <v/>
          </cell>
          <cell r="D58" t="str">
            <v>AB.11423</v>
          </cell>
          <cell r="E58" t="str">
            <v>Ñaøo hoá moùng ñaát caáp 3 saâu &gt;1m</v>
          </cell>
          <cell r="F58" t="str">
            <v>m3</v>
          </cell>
          <cell r="G58">
            <v>1.9</v>
          </cell>
          <cell r="R58">
            <v>451007</v>
          </cell>
          <cell r="U58">
            <v>0</v>
          </cell>
          <cell r="W58">
            <v>856913</v>
          </cell>
          <cell r="Y58">
            <v>0</v>
          </cell>
        </row>
        <row r="59">
          <cell r="B59" t="str">
            <v>MDAP3</v>
          </cell>
          <cell r="C59" t="str">
            <v/>
          </cell>
          <cell r="D59" t="str">
            <v>AB.13112</v>
          </cell>
          <cell r="E59" t="str">
            <v>Ñaép ñaát hoá moùng coät , ñoä chaët k=0,9</v>
          </cell>
          <cell r="F59" t="str">
            <v>m3</v>
          </cell>
          <cell r="G59">
            <v>2.4</v>
          </cell>
          <cell r="R59">
            <v>129134</v>
          </cell>
          <cell r="U59">
            <v>0</v>
          </cell>
          <cell r="W59">
            <v>309922</v>
          </cell>
          <cell r="Y59">
            <v>0</v>
          </cell>
        </row>
        <row r="60">
          <cell r="B60" t="str">
            <v>bocdc</v>
          </cell>
          <cell r="C60" t="str">
            <v/>
          </cell>
          <cell r="D60" t="str">
            <v>02.1123</v>
          </cell>
          <cell r="E60" t="str">
            <v>Boác dôõ ñaø caûn, ñeá neùo</v>
          </cell>
          <cell r="F60" t="str">
            <v>taán</v>
          </cell>
          <cell r="G60">
            <v>0.2</v>
          </cell>
          <cell r="R60">
            <v>35112</v>
          </cell>
          <cell r="U60">
            <v>0</v>
          </cell>
          <cell r="W60">
            <v>7022</v>
          </cell>
          <cell r="Y60">
            <v>0</v>
          </cell>
        </row>
        <row r="61">
          <cell r="B61" t="str">
            <v>da</v>
          </cell>
          <cell r="C61" t="str">
            <v/>
          </cell>
          <cell r="D61" t="str">
            <v>02.1451</v>
          </cell>
          <cell r="E61" t="str">
            <v>V/c ñaø caûn vaøo vò trí (cöï ly &lt;=100m)</v>
          </cell>
          <cell r="F61" t="str">
            <v>taán</v>
          </cell>
          <cell r="G61">
            <v>0.2</v>
          </cell>
          <cell r="U61">
            <v>0</v>
          </cell>
          <cell r="W61">
            <v>0</v>
          </cell>
          <cell r="Y61">
            <v>0</v>
          </cell>
        </row>
        <row r="62">
          <cell r="B62" t="str">
            <v>daDAM</v>
          </cell>
          <cell r="C62" t="str">
            <v/>
          </cell>
          <cell r="D62" t="str">
            <v>02.1241</v>
          </cell>
          <cell r="E62" t="str">
            <v>V/c ñaù daêm ( cöï ly &lt;=100m)</v>
          </cell>
          <cell r="F62" t="str">
            <v>m3</v>
          </cell>
          <cell r="G62">
            <v>0.155</v>
          </cell>
          <cell r="U62">
            <v>0</v>
          </cell>
          <cell r="W62">
            <v>0</v>
          </cell>
          <cell r="Y62">
            <v>0</v>
          </cell>
        </row>
        <row r="63">
          <cell r="B63" t="str">
            <v>dctc</v>
          </cell>
          <cell r="C63" t="str">
            <v/>
          </cell>
          <cell r="D63" t="str">
            <v>02.1482</v>
          </cell>
          <cell r="E63" t="str">
            <v>V/c duïng cuï thi coâng ( cöï ly &lt;=100m)</v>
          </cell>
          <cell r="F63" t="str">
            <v>taán</v>
          </cell>
          <cell r="G63">
            <v>0.2</v>
          </cell>
          <cell r="U63">
            <v>0</v>
          </cell>
          <cell r="W63">
            <v>0</v>
          </cell>
          <cell r="Y63">
            <v>0</v>
          </cell>
        </row>
        <row r="64">
          <cell r="A64" t="str">
            <v>M8</v>
          </cell>
          <cell r="C64" t="str">
            <v/>
          </cell>
          <cell r="E64" t="str">
            <v>Moùng M8</v>
          </cell>
          <cell r="F64" t="str">
            <v>Moùng</v>
          </cell>
          <cell r="H64">
            <v>0</v>
          </cell>
          <cell r="I64">
            <v>0</v>
          </cell>
          <cell r="J64">
            <v>0</v>
          </cell>
          <cell r="K64">
            <v>0</v>
          </cell>
          <cell r="L64">
            <v>0</v>
          </cell>
          <cell r="M64">
            <v>0</v>
          </cell>
          <cell r="N64">
            <v>0</v>
          </cell>
          <cell r="O64">
            <v>0</v>
          </cell>
          <cell r="U64">
            <v>0</v>
          </cell>
          <cell r="V64">
            <v>0</v>
          </cell>
          <cell r="W64">
            <v>0</v>
          </cell>
          <cell r="X64">
            <v>76355</v>
          </cell>
          <cell r="Y64">
            <v>0</v>
          </cell>
        </row>
        <row r="65">
          <cell r="B65" t="str">
            <v>MDD3</v>
          </cell>
          <cell r="C65" t="str">
            <v/>
          </cell>
          <cell r="D65" t="str">
            <v>AB.11423</v>
          </cell>
          <cell r="E65" t="str">
            <v>Ñaøo hoá moùng ñaát caáp 3 saâu &gt;1m</v>
          </cell>
          <cell r="F65" t="str">
            <v>m3</v>
          </cell>
          <cell r="G65">
            <v>0.14399999999999999</v>
          </cell>
          <cell r="S65">
            <v>451007</v>
          </cell>
          <cell r="U65">
            <v>0</v>
          </cell>
          <cell r="W65">
            <v>0</v>
          </cell>
          <cell r="X65">
            <v>64945</v>
          </cell>
          <cell r="Y65">
            <v>0</v>
          </cell>
        </row>
        <row r="66">
          <cell r="B66" t="str">
            <v>MDAP4</v>
          </cell>
          <cell r="C66" t="str">
            <v/>
          </cell>
          <cell r="D66" t="str">
            <v>AB.13113</v>
          </cell>
          <cell r="E66" t="str">
            <v>Ñaép ñaát hoá moùng coät , ñoä chaët k=0,95</v>
          </cell>
          <cell r="F66" t="str">
            <v>m3</v>
          </cell>
          <cell r="G66">
            <v>0.08</v>
          </cell>
          <cell r="S66">
            <v>142626</v>
          </cell>
          <cell r="U66">
            <v>0</v>
          </cell>
          <cell r="W66">
            <v>0</v>
          </cell>
          <cell r="X66">
            <v>11410</v>
          </cell>
          <cell r="Y66">
            <v>0</v>
          </cell>
        </row>
        <row r="67">
          <cell r="B67" t="str">
            <v>dctc</v>
          </cell>
          <cell r="D67" t="str">
            <v>02.1482</v>
          </cell>
          <cell r="E67" t="str">
            <v>V/c duïng cuï thi coâng ( cöï ly &lt;=100m)</v>
          </cell>
          <cell r="F67" t="str">
            <v>taán</v>
          </cell>
          <cell r="G67">
            <v>0</v>
          </cell>
          <cell r="U67">
            <v>0</v>
          </cell>
          <cell r="W67">
            <v>0</v>
          </cell>
          <cell r="Y67">
            <v>0</v>
          </cell>
        </row>
        <row r="68">
          <cell r="A68" t="str">
            <v>M8a</v>
          </cell>
          <cell r="C68" t="str">
            <v/>
          </cell>
          <cell r="E68" t="str">
            <v>Moùng M8a</v>
          </cell>
          <cell r="F68" t="str">
            <v>Moùng</v>
          </cell>
          <cell r="H68">
            <v>0</v>
          </cell>
          <cell r="I68">
            <v>0</v>
          </cell>
          <cell r="J68">
            <v>0</v>
          </cell>
          <cell r="K68">
            <v>0</v>
          </cell>
          <cell r="L68">
            <v>0</v>
          </cell>
          <cell r="M68">
            <v>0</v>
          </cell>
          <cell r="N68">
            <v>0</v>
          </cell>
          <cell r="O68">
            <v>0</v>
          </cell>
          <cell r="U68">
            <v>406500</v>
          </cell>
          <cell r="V68">
            <v>0</v>
          </cell>
          <cell r="W68">
            <v>0</v>
          </cell>
          <cell r="X68">
            <v>288366</v>
          </cell>
          <cell r="Y68">
            <v>0</v>
          </cell>
        </row>
        <row r="69">
          <cell r="B69" t="str">
            <v>d12</v>
          </cell>
          <cell r="C69" t="str">
            <v/>
          </cell>
          <cell r="D69" t="str">
            <v>AG.42111</v>
          </cell>
          <cell r="E69" t="str">
            <v>Ñaø caûn BTCT 1,2m</v>
          </cell>
          <cell r="F69" t="str">
            <v>caùi</v>
          </cell>
          <cell r="G69">
            <v>1</v>
          </cell>
          <cell r="I69">
            <v>0</v>
          </cell>
          <cell r="J69">
            <v>0</v>
          </cell>
          <cell r="K69">
            <v>0</v>
          </cell>
          <cell r="L69">
            <v>0</v>
          </cell>
          <cell r="M69">
            <v>0</v>
          </cell>
          <cell r="N69">
            <v>0</v>
          </cell>
          <cell r="O69">
            <v>0</v>
          </cell>
          <cell r="P69">
            <v>320000</v>
          </cell>
          <cell r="S69">
            <v>57620</v>
          </cell>
          <cell r="U69">
            <v>320000</v>
          </cell>
          <cell r="W69">
            <v>0</v>
          </cell>
          <cell r="X69">
            <v>57620</v>
          </cell>
          <cell r="Y69">
            <v>0</v>
          </cell>
        </row>
        <row r="70">
          <cell r="B70" t="str">
            <v>b22550</v>
          </cell>
          <cell r="C70" t="str">
            <v/>
          </cell>
          <cell r="E70" t="str">
            <v>Boulon 22x550 + 2 long ñeàn vuoâng D24-60x60x6/Zn</v>
          </cell>
          <cell r="F70" t="str">
            <v>boä</v>
          </cell>
          <cell r="G70">
            <v>1</v>
          </cell>
          <cell r="I70">
            <v>0</v>
          </cell>
          <cell r="J70">
            <v>0</v>
          </cell>
          <cell r="K70">
            <v>0</v>
          </cell>
          <cell r="L70">
            <v>0</v>
          </cell>
          <cell r="M70">
            <v>0</v>
          </cell>
          <cell r="N70">
            <v>0</v>
          </cell>
          <cell r="O70">
            <v>0</v>
          </cell>
          <cell r="P70">
            <v>86500</v>
          </cell>
          <cell r="U70">
            <v>86500</v>
          </cell>
          <cell r="W70">
            <v>0</v>
          </cell>
          <cell r="X70">
            <v>0</v>
          </cell>
          <cell r="Y70">
            <v>0</v>
          </cell>
        </row>
        <row r="71">
          <cell r="B71" t="str">
            <v>MDD3</v>
          </cell>
          <cell r="C71" t="str">
            <v/>
          </cell>
          <cell r="D71" t="str">
            <v>AB.11423</v>
          </cell>
          <cell r="E71" t="str">
            <v>Ñaøo hoá moùng ñaát caáp 3 saâu &gt;1m</v>
          </cell>
          <cell r="F71" t="str">
            <v>m3</v>
          </cell>
          <cell r="G71">
            <v>0.42</v>
          </cell>
          <cell r="S71">
            <v>451007</v>
          </cell>
          <cell r="U71">
            <v>0</v>
          </cell>
          <cell r="W71">
            <v>0</v>
          </cell>
          <cell r="X71">
            <v>189423</v>
          </cell>
          <cell r="Y71">
            <v>0</v>
          </cell>
        </row>
        <row r="72">
          <cell r="B72" t="str">
            <v>MDAP3</v>
          </cell>
          <cell r="C72" t="str">
            <v/>
          </cell>
          <cell r="D72" t="str">
            <v>AB.13112</v>
          </cell>
          <cell r="E72" t="str">
            <v>Ñaép ñaát hoá moùng coät , ñoä chaët k=0,9</v>
          </cell>
          <cell r="F72" t="str">
            <v>m3</v>
          </cell>
          <cell r="G72">
            <v>0.32</v>
          </cell>
          <cell r="S72">
            <v>129134</v>
          </cell>
          <cell r="U72">
            <v>0</v>
          </cell>
          <cell r="W72">
            <v>0</v>
          </cell>
          <cell r="X72">
            <v>41323</v>
          </cell>
          <cell r="Y72">
            <v>0</v>
          </cell>
        </row>
        <row r="73">
          <cell r="B73" t="str">
            <v>bocdc</v>
          </cell>
          <cell r="D73" t="str">
            <v>02.1123</v>
          </cell>
          <cell r="E73" t="str">
            <v>Boác dôõ ñaø caûn, ñeá neùo</v>
          </cell>
          <cell r="F73" t="str">
            <v>taán</v>
          </cell>
          <cell r="R73">
            <v>35112</v>
          </cell>
          <cell r="U73">
            <v>0</v>
          </cell>
          <cell r="W73">
            <v>0</v>
          </cell>
          <cell r="Y73">
            <v>0</v>
          </cell>
        </row>
        <row r="74">
          <cell r="B74" t="str">
            <v>da</v>
          </cell>
          <cell r="D74" t="str">
            <v>02.1451</v>
          </cell>
          <cell r="E74" t="str">
            <v>V/c ñaø caûn vaøo vò trí (cöï ly &lt;=100m)</v>
          </cell>
          <cell r="F74" t="str">
            <v>taán</v>
          </cell>
          <cell r="U74">
            <v>0</v>
          </cell>
          <cell r="W74">
            <v>0</v>
          </cell>
          <cell r="Y74">
            <v>0</v>
          </cell>
        </row>
        <row r="75">
          <cell r="B75" t="str">
            <v>dctc</v>
          </cell>
          <cell r="D75" t="str">
            <v>02.1482</v>
          </cell>
          <cell r="E75" t="str">
            <v>V/c duïng cuï thi coâng ( cöï ly &lt;=100m)</v>
          </cell>
          <cell r="F75" t="str">
            <v>taán</v>
          </cell>
          <cell r="U75">
            <v>0</v>
          </cell>
          <cell r="W75">
            <v>0</v>
          </cell>
          <cell r="Y75">
            <v>0</v>
          </cell>
        </row>
        <row r="76">
          <cell r="A76" t="str">
            <v>M8BT Ñôn</v>
          </cell>
          <cell r="C76" t="str">
            <v/>
          </cell>
          <cell r="E76" t="str">
            <v>Moùng beâ toâng truï ñôn 8,4m</v>
          </cell>
          <cell r="F76" t="str">
            <v>Moùng</v>
          </cell>
          <cell r="H76">
            <v>0</v>
          </cell>
          <cell r="I76">
            <v>0</v>
          </cell>
          <cell r="K76">
            <v>0</v>
          </cell>
          <cell r="L76">
            <v>0</v>
          </cell>
          <cell r="M76">
            <v>0</v>
          </cell>
          <cell r="N76">
            <v>0</v>
          </cell>
          <cell r="O76">
            <v>0</v>
          </cell>
          <cell r="U76">
            <v>0</v>
          </cell>
          <cell r="V76">
            <v>367612</v>
          </cell>
          <cell r="W76">
            <v>0</v>
          </cell>
          <cell r="X76">
            <v>376437</v>
          </cell>
          <cell r="Y76">
            <v>0</v>
          </cell>
        </row>
        <row r="77">
          <cell r="B77" t="str">
            <v>XM</v>
          </cell>
          <cell r="C77" t="str">
            <v/>
          </cell>
          <cell r="D77">
            <v>0</v>
          </cell>
          <cell r="E77" t="str">
            <v xml:space="preserve">Ximaêng </v>
          </cell>
          <cell r="F77" t="str">
            <v>kg</v>
          </cell>
          <cell r="G77">
            <v>71.3</v>
          </cell>
          <cell r="H77">
            <v>0</v>
          </cell>
          <cell r="I77">
            <v>0</v>
          </cell>
          <cell r="J77">
            <v>0</v>
          </cell>
          <cell r="K77">
            <v>0</v>
          </cell>
          <cell r="L77">
            <v>0</v>
          </cell>
          <cell r="M77">
            <v>0</v>
          </cell>
          <cell r="N77">
            <v>0</v>
          </cell>
          <cell r="O77">
            <v>0</v>
          </cell>
          <cell r="Q77">
            <v>1740</v>
          </cell>
          <cell r="R77">
            <v>0</v>
          </cell>
          <cell r="T77">
            <v>0</v>
          </cell>
          <cell r="U77">
            <v>0</v>
          </cell>
          <cell r="V77">
            <v>124062</v>
          </cell>
          <cell r="W77">
            <v>0</v>
          </cell>
          <cell r="X77">
            <v>0</v>
          </cell>
          <cell r="Y77">
            <v>0</v>
          </cell>
        </row>
        <row r="78">
          <cell r="B78" t="str">
            <v>CV</v>
          </cell>
          <cell r="C78" t="str">
            <v/>
          </cell>
          <cell r="D78">
            <v>0</v>
          </cell>
          <cell r="E78" t="str">
            <v>Caùt vaøng</v>
          </cell>
          <cell r="F78" t="str">
            <v>m3</v>
          </cell>
          <cell r="G78">
            <v>0.14399999999999999</v>
          </cell>
          <cell r="H78">
            <v>0</v>
          </cell>
          <cell r="I78">
            <v>0</v>
          </cell>
          <cell r="J78">
            <v>0</v>
          </cell>
          <cell r="K78">
            <v>0</v>
          </cell>
          <cell r="L78">
            <v>0</v>
          </cell>
          <cell r="M78">
            <v>0</v>
          </cell>
          <cell r="N78">
            <v>0</v>
          </cell>
          <cell r="O78">
            <v>0</v>
          </cell>
          <cell r="Q78">
            <v>500000</v>
          </cell>
          <cell r="R78">
            <v>0</v>
          </cell>
          <cell r="T78">
            <v>0</v>
          </cell>
          <cell r="U78">
            <v>0</v>
          </cell>
          <cell r="V78">
            <v>72000</v>
          </cell>
          <cell r="W78">
            <v>0</v>
          </cell>
          <cell r="X78">
            <v>0</v>
          </cell>
          <cell r="Y78">
            <v>0</v>
          </cell>
        </row>
        <row r="79">
          <cell r="A79" t="str">
            <v/>
          </cell>
          <cell r="B79" t="str">
            <v>D1X2</v>
          </cell>
          <cell r="C79" t="str">
            <v/>
          </cell>
          <cell r="D79">
            <v>0</v>
          </cell>
          <cell r="E79" t="str">
            <v>Ñaù 1x2</v>
          </cell>
          <cell r="F79" t="str">
            <v>m3</v>
          </cell>
          <cell r="G79">
            <v>0.25800000000000001</v>
          </cell>
          <cell r="H79">
            <v>0</v>
          </cell>
          <cell r="I79">
            <v>0</v>
          </cell>
          <cell r="J79">
            <v>0</v>
          </cell>
          <cell r="K79">
            <v>0</v>
          </cell>
          <cell r="L79">
            <v>0</v>
          </cell>
          <cell r="M79">
            <v>0</v>
          </cell>
          <cell r="N79">
            <v>0</v>
          </cell>
          <cell r="O79">
            <v>0</v>
          </cell>
          <cell r="Q79">
            <v>325000</v>
          </cell>
          <cell r="R79">
            <v>0</v>
          </cell>
          <cell r="T79">
            <v>0</v>
          </cell>
          <cell r="U79">
            <v>0</v>
          </cell>
          <cell r="V79">
            <v>83850</v>
          </cell>
          <cell r="W79">
            <v>0</v>
          </cell>
          <cell r="X79">
            <v>0</v>
          </cell>
          <cell r="Y79">
            <v>0</v>
          </cell>
        </row>
        <row r="80">
          <cell r="A80" t="str">
            <v/>
          </cell>
          <cell r="B80" t="str">
            <v>DINH</v>
          </cell>
          <cell r="C80" t="str">
            <v/>
          </cell>
          <cell r="D80">
            <v>0</v>
          </cell>
          <cell r="E80" t="str">
            <v>Ñinh</v>
          </cell>
          <cell r="F80" t="str">
            <v>kg</v>
          </cell>
          <cell r="G80">
            <v>0.24</v>
          </cell>
          <cell r="H80">
            <v>0</v>
          </cell>
          <cell r="I80">
            <v>0</v>
          </cell>
          <cell r="J80">
            <v>0</v>
          </cell>
          <cell r="K80">
            <v>0</v>
          </cell>
          <cell r="L80">
            <v>0</v>
          </cell>
          <cell r="M80">
            <v>0</v>
          </cell>
          <cell r="N80">
            <v>0</v>
          </cell>
          <cell r="O80">
            <v>0</v>
          </cell>
          <cell r="Q80">
            <v>25000</v>
          </cell>
          <cell r="R80">
            <v>0</v>
          </cell>
          <cell r="T80">
            <v>0</v>
          </cell>
          <cell r="U80">
            <v>0</v>
          </cell>
          <cell r="V80">
            <v>6000</v>
          </cell>
          <cell r="W80">
            <v>0</v>
          </cell>
          <cell r="X80">
            <v>0</v>
          </cell>
          <cell r="Y80">
            <v>0</v>
          </cell>
        </row>
        <row r="81">
          <cell r="A81" t="str">
            <v/>
          </cell>
          <cell r="B81" t="str">
            <v>GO-CH</v>
          </cell>
          <cell r="C81" t="str">
            <v/>
          </cell>
          <cell r="D81">
            <v>0</v>
          </cell>
          <cell r="E81" t="str">
            <v>Goã choáng</v>
          </cell>
          <cell r="F81" t="str">
            <v>m3</v>
          </cell>
          <cell r="G81">
            <v>5.4000000000000003E-3</v>
          </cell>
          <cell r="H81">
            <v>0</v>
          </cell>
          <cell r="I81">
            <v>0</v>
          </cell>
          <cell r="J81">
            <v>0</v>
          </cell>
          <cell r="K81">
            <v>0</v>
          </cell>
          <cell r="L81">
            <v>0</v>
          </cell>
          <cell r="M81">
            <v>0</v>
          </cell>
          <cell r="N81">
            <v>0</v>
          </cell>
          <cell r="O81">
            <v>0</v>
          </cell>
          <cell r="Q81">
            <v>3800000</v>
          </cell>
          <cell r="R81">
            <v>0</v>
          </cell>
          <cell r="T81">
            <v>0</v>
          </cell>
          <cell r="U81">
            <v>0</v>
          </cell>
          <cell r="V81">
            <v>20520</v>
          </cell>
          <cell r="W81">
            <v>0</v>
          </cell>
          <cell r="X81">
            <v>0</v>
          </cell>
          <cell r="Y81">
            <v>0</v>
          </cell>
        </row>
        <row r="82">
          <cell r="A82" t="str">
            <v/>
          </cell>
          <cell r="B82" t="str">
            <v>GO-DN</v>
          </cell>
          <cell r="C82" t="str">
            <v/>
          </cell>
          <cell r="D82">
            <v>0</v>
          </cell>
          <cell r="E82" t="str">
            <v>Goã ñaø neïp</v>
          </cell>
          <cell r="F82" t="str">
            <v>m3</v>
          </cell>
          <cell r="G82">
            <v>3.3999999999999998E-3</v>
          </cell>
          <cell r="H82">
            <v>0</v>
          </cell>
          <cell r="I82">
            <v>0</v>
          </cell>
          <cell r="J82">
            <v>0</v>
          </cell>
          <cell r="K82">
            <v>0</v>
          </cell>
          <cell r="L82">
            <v>0</v>
          </cell>
          <cell r="M82">
            <v>0</v>
          </cell>
          <cell r="N82">
            <v>0</v>
          </cell>
          <cell r="O82">
            <v>0</v>
          </cell>
          <cell r="Q82">
            <v>3800000</v>
          </cell>
          <cell r="R82">
            <v>0</v>
          </cell>
          <cell r="T82">
            <v>0</v>
          </cell>
          <cell r="U82">
            <v>0</v>
          </cell>
          <cell r="V82">
            <v>12920</v>
          </cell>
          <cell r="W82">
            <v>0</v>
          </cell>
          <cell r="X82">
            <v>0</v>
          </cell>
          <cell r="Y82">
            <v>0</v>
          </cell>
        </row>
        <row r="83">
          <cell r="A83" t="str">
            <v/>
          </cell>
          <cell r="B83" t="str">
            <v>GO-V</v>
          </cell>
          <cell r="C83" t="str">
            <v/>
          </cell>
          <cell r="D83">
            <v>0</v>
          </cell>
          <cell r="E83" t="str">
            <v>Goã vaùn (caû neïp)</v>
          </cell>
          <cell r="F83" t="str">
            <v>m3</v>
          </cell>
          <cell r="G83">
            <v>1.2699999999999999E-2</v>
          </cell>
          <cell r="H83">
            <v>0</v>
          </cell>
          <cell r="I83">
            <v>0</v>
          </cell>
          <cell r="J83">
            <v>0</v>
          </cell>
          <cell r="K83">
            <v>0</v>
          </cell>
          <cell r="L83">
            <v>0</v>
          </cell>
          <cell r="M83">
            <v>0</v>
          </cell>
          <cell r="N83">
            <v>0</v>
          </cell>
          <cell r="O83">
            <v>0</v>
          </cell>
          <cell r="Q83">
            <v>3800000</v>
          </cell>
          <cell r="R83">
            <v>0</v>
          </cell>
          <cell r="T83">
            <v>0</v>
          </cell>
          <cell r="U83">
            <v>0</v>
          </cell>
          <cell r="V83">
            <v>48260</v>
          </cell>
          <cell r="W83">
            <v>0</v>
          </cell>
          <cell r="X83">
            <v>0</v>
          </cell>
          <cell r="Y83">
            <v>0</v>
          </cell>
        </row>
        <row r="84">
          <cell r="A84" t="str">
            <v/>
          </cell>
          <cell r="B84" t="str">
            <v>SO10</v>
          </cell>
          <cell r="D84">
            <v>0</v>
          </cell>
          <cell r="E84" t="str">
            <v>Saét   Þ10 maï keõm</v>
          </cell>
          <cell r="F84" t="str">
            <v>kg</v>
          </cell>
          <cell r="G84">
            <v>0</v>
          </cell>
          <cell r="H84">
            <v>0</v>
          </cell>
          <cell r="I84">
            <v>0</v>
          </cell>
          <cell r="J84">
            <v>0</v>
          </cell>
          <cell r="K84">
            <v>0</v>
          </cell>
          <cell r="L84">
            <v>0</v>
          </cell>
          <cell r="M84">
            <v>0</v>
          </cell>
          <cell r="N84">
            <v>0</v>
          </cell>
          <cell r="O84">
            <v>0</v>
          </cell>
          <cell r="P84">
            <v>25495</v>
          </cell>
          <cell r="R84">
            <v>0</v>
          </cell>
          <cell r="T84">
            <v>0</v>
          </cell>
          <cell r="U84">
            <v>0</v>
          </cell>
          <cell r="W84">
            <v>0</v>
          </cell>
          <cell r="Y84">
            <v>0</v>
          </cell>
        </row>
        <row r="85">
          <cell r="A85" t="str">
            <v/>
          </cell>
          <cell r="B85" t="str">
            <v>KEM</v>
          </cell>
          <cell r="D85">
            <v>0</v>
          </cell>
          <cell r="E85" t="str">
            <v>Keõm</v>
          </cell>
          <cell r="F85" t="str">
            <v>kg</v>
          </cell>
          <cell r="G85">
            <v>0</v>
          </cell>
          <cell r="H85">
            <v>0</v>
          </cell>
          <cell r="I85">
            <v>0</v>
          </cell>
          <cell r="J85">
            <v>0</v>
          </cell>
          <cell r="K85">
            <v>0</v>
          </cell>
          <cell r="L85">
            <v>0</v>
          </cell>
          <cell r="M85">
            <v>0</v>
          </cell>
          <cell r="N85">
            <v>0</v>
          </cell>
          <cell r="O85">
            <v>0</v>
          </cell>
          <cell r="P85">
            <v>10500</v>
          </cell>
          <cell r="R85">
            <v>0</v>
          </cell>
          <cell r="T85">
            <v>0</v>
          </cell>
          <cell r="U85">
            <v>0</v>
          </cell>
          <cell r="W85">
            <v>0</v>
          </cell>
          <cell r="Y85">
            <v>0</v>
          </cell>
        </row>
        <row r="86">
          <cell r="B86" t="str">
            <v>MDD3</v>
          </cell>
          <cell r="C86" t="str">
            <v/>
          </cell>
          <cell r="D86" t="str">
            <v>AB.11423</v>
          </cell>
          <cell r="E86" t="str">
            <v>Ñaøo hoá moùng ñaát caáp 3 saâu &gt;1m</v>
          </cell>
          <cell r="F86" t="str">
            <v>m3</v>
          </cell>
          <cell r="G86">
            <v>0.41</v>
          </cell>
          <cell r="P86">
            <v>0</v>
          </cell>
          <cell r="S86">
            <v>451007</v>
          </cell>
          <cell r="T86">
            <v>0</v>
          </cell>
          <cell r="U86">
            <v>0</v>
          </cell>
          <cell r="W86">
            <v>0</v>
          </cell>
          <cell r="X86">
            <v>184913</v>
          </cell>
          <cell r="Y86">
            <v>0</v>
          </cell>
        </row>
        <row r="87">
          <cell r="B87" t="str">
            <v>MDAP3</v>
          </cell>
          <cell r="C87" t="str">
            <v/>
          </cell>
          <cell r="D87" t="str">
            <v>AB.13112</v>
          </cell>
          <cell r="E87" t="str">
            <v>Ñaép ñaát hoá moùng coät , ñoä chaët k=0,9</v>
          </cell>
          <cell r="F87" t="str">
            <v>m3</v>
          </cell>
          <cell r="G87">
            <v>0</v>
          </cell>
          <cell r="P87">
            <v>0</v>
          </cell>
          <cell r="S87">
            <v>129134</v>
          </cell>
          <cell r="T87">
            <v>0</v>
          </cell>
          <cell r="U87">
            <v>0</v>
          </cell>
          <cell r="W87">
            <v>0</v>
          </cell>
          <cell r="X87">
            <v>0</v>
          </cell>
          <cell r="Y87">
            <v>0</v>
          </cell>
        </row>
        <row r="88">
          <cell r="B88" t="str">
            <v>BOCXI</v>
          </cell>
          <cell r="D88" t="str">
            <v>02.1101</v>
          </cell>
          <cell r="E88" t="str">
            <v>Boác dôõ xi maêng</v>
          </cell>
          <cell r="F88" t="str">
            <v>taán</v>
          </cell>
          <cell r="P88">
            <v>0</v>
          </cell>
          <cell r="R88">
            <v>17128</v>
          </cell>
          <cell r="T88">
            <v>0</v>
          </cell>
          <cell r="U88">
            <v>0</v>
          </cell>
          <cell r="W88">
            <v>0</v>
          </cell>
          <cell r="Y88">
            <v>0</v>
          </cell>
        </row>
        <row r="89">
          <cell r="B89" t="str">
            <v>BOCCAT</v>
          </cell>
          <cell r="D89" t="str">
            <v>02.1103</v>
          </cell>
          <cell r="E89" t="str">
            <v>Boác dôõ caùt</v>
          </cell>
          <cell r="F89" t="str">
            <v>m3</v>
          </cell>
          <cell r="P89">
            <v>0</v>
          </cell>
          <cell r="R89">
            <v>12846</v>
          </cell>
          <cell r="T89">
            <v>0</v>
          </cell>
          <cell r="U89">
            <v>0</v>
          </cell>
          <cell r="W89">
            <v>0</v>
          </cell>
          <cell r="Y89">
            <v>0</v>
          </cell>
        </row>
        <row r="90">
          <cell r="B90" t="str">
            <v>BOCDA</v>
          </cell>
          <cell r="D90" t="str">
            <v>02.1104</v>
          </cell>
          <cell r="E90" t="str">
            <v>Boác dôõ ñaù daêm</v>
          </cell>
          <cell r="F90" t="str">
            <v>m3</v>
          </cell>
          <cell r="P90">
            <v>0</v>
          </cell>
          <cell r="R90">
            <v>17984</v>
          </cell>
          <cell r="T90">
            <v>0</v>
          </cell>
          <cell r="U90">
            <v>0</v>
          </cell>
          <cell r="W90">
            <v>0</v>
          </cell>
          <cell r="Y90">
            <v>0</v>
          </cell>
        </row>
        <row r="91">
          <cell r="B91" t="str">
            <v>LCT10</v>
          </cell>
          <cell r="D91" t="str">
            <v>04.1101</v>
          </cell>
          <cell r="E91" t="str">
            <v>Gia coâng vaø laép döïng coát theùp D&lt;=10</v>
          </cell>
          <cell r="F91" t="str">
            <v>kg</v>
          </cell>
          <cell r="G91">
            <v>0</v>
          </cell>
          <cell r="R91">
            <v>23</v>
          </cell>
          <cell r="T91">
            <v>0</v>
          </cell>
          <cell r="U91">
            <v>0</v>
          </cell>
          <cell r="W91">
            <v>0</v>
          </cell>
          <cell r="Y91">
            <v>0</v>
          </cell>
        </row>
        <row r="92">
          <cell r="B92" t="str">
            <v>VCXM1</v>
          </cell>
          <cell r="D92" t="str">
            <v>02.1211</v>
          </cell>
          <cell r="E92" t="str">
            <v>V/c xi maêng ( cöï ly &lt;=100m)</v>
          </cell>
          <cell r="F92" t="str">
            <v>taán</v>
          </cell>
          <cell r="P92">
            <v>0</v>
          </cell>
          <cell r="R92">
            <v>417923</v>
          </cell>
          <cell r="T92">
            <v>0</v>
          </cell>
          <cell r="U92">
            <v>0</v>
          </cell>
          <cell r="W92">
            <v>0</v>
          </cell>
          <cell r="Y92">
            <v>0</v>
          </cell>
        </row>
        <row r="93">
          <cell r="B93" t="str">
            <v>VCCAT1</v>
          </cell>
          <cell r="D93" t="str">
            <v>02.1231</v>
          </cell>
          <cell r="E93" t="str">
            <v>V/c caùt vaøng cöï ly &lt;=100m</v>
          </cell>
          <cell r="F93" t="str">
            <v>m3</v>
          </cell>
          <cell r="P93">
            <v>0</v>
          </cell>
          <cell r="R93">
            <v>391375</v>
          </cell>
          <cell r="T93">
            <v>0</v>
          </cell>
          <cell r="U93">
            <v>0</v>
          </cell>
          <cell r="W93">
            <v>0</v>
          </cell>
          <cell r="Y93">
            <v>0</v>
          </cell>
        </row>
        <row r="94">
          <cell r="B94" t="str">
            <v>VCLD1</v>
          </cell>
          <cell r="D94" t="str">
            <v>02.1241</v>
          </cell>
          <cell r="E94" t="str">
            <v>V/c ñaù daêm ( cöï ly &lt;=100m)</v>
          </cell>
          <cell r="F94" t="str">
            <v>m3</v>
          </cell>
          <cell r="P94">
            <v>0</v>
          </cell>
          <cell r="R94">
            <v>411072</v>
          </cell>
          <cell r="T94">
            <v>0</v>
          </cell>
          <cell r="U94">
            <v>0</v>
          </cell>
          <cell r="W94">
            <v>0</v>
          </cell>
          <cell r="Y94">
            <v>0</v>
          </cell>
        </row>
        <row r="95">
          <cell r="B95" t="str">
            <v>VCDC1</v>
          </cell>
          <cell r="D95" t="str">
            <v>02.1482</v>
          </cell>
          <cell r="E95" t="str">
            <v>V/c duïng cuï thi coâng ( cöï ly &lt;=100m)</v>
          </cell>
          <cell r="F95" t="str">
            <v>taán</v>
          </cell>
          <cell r="P95">
            <v>0</v>
          </cell>
          <cell r="R95">
            <v>577214</v>
          </cell>
          <cell r="T95">
            <v>0</v>
          </cell>
          <cell r="U95">
            <v>0</v>
          </cell>
          <cell r="W95">
            <v>0</v>
          </cell>
          <cell r="Y95">
            <v>0</v>
          </cell>
        </row>
        <row r="96">
          <cell r="B96" t="str">
            <v>LVANK</v>
          </cell>
          <cell r="C96" t="str">
            <v/>
          </cell>
          <cell r="D96" t="str">
            <v>AF.81122</v>
          </cell>
          <cell r="E96" t="str">
            <v>Vaùn khuoân goã moùng - moùng vuoâng, chöõ nhaät</v>
          </cell>
          <cell r="F96" t="str">
            <v>100m2</v>
          </cell>
          <cell r="G96">
            <v>1.6E-2</v>
          </cell>
          <cell r="S96">
            <v>6241099</v>
          </cell>
          <cell r="T96">
            <v>0</v>
          </cell>
          <cell r="U96">
            <v>0</v>
          </cell>
          <cell r="W96">
            <v>0</v>
          </cell>
          <cell r="X96">
            <v>99858</v>
          </cell>
          <cell r="Y96">
            <v>0</v>
          </cell>
        </row>
        <row r="97">
          <cell r="B97" t="str">
            <v>DBT15012</v>
          </cell>
          <cell r="C97" t="str">
            <v/>
          </cell>
          <cell r="D97" t="str">
            <v>AF.11210</v>
          </cell>
          <cell r="E97" t="str">
            <v>Ñoå beâ toâng maùc M150 ñaù 1x2</v>
          </cell>
          <cell r="F97" t="str">
            <v>m3</v>
          </cell>
          <cell r="G97">
            <v>0.28999999999999998</v>
          </cell>
          <cell r="S97">
            <v>316090</v>
          </cell>
          <cell r="T97">
            <v>0</v>
          </cell>
          <cell r="U97">
            <v>0</v>
          </cell>
          <cell r="W97">
            <v>0</v>
          </cell>
          <cell r="X97">
            <v>91666</v>
          </cell>
          <cell r="Y97">
            <v>0</v>
          </cell>
        </row>
        <row r="98">
          <cell r="A98" t="str">
            <v>M8BT Ñoâi</v>
          </cell>
          <cell r="C98" t="str">
            <v/>
          </cell>
          <cell r="E98" t="str">
            <v>Moùng beâ toâng truï ñoâi 8,4m</v>
          </cell>
          <cell r="F98" t="str">
            <v>Moùng</v>
          </cell>
          <cell r="H98">
            <v>0</v>
          </cell>
          <cell r="I98">
            <v>0</v>
          </cell>
          <cell r="J98">
            <v>0</v>
          </cell>
          <cell r="K98">
            <v>0</v>
          </cell>
          <cell r="L98">
            <v>0</v>
          </cell>
          <cell r="M98">
            <v>0</v>
          </cell>
          <cell r="N98">
            <v>0</v>
          </cell>
          <cell r="O98">
            <v>0</v>
          </cell>
          <cell r="U98">
            <v>154000</v>
          </cell>
          <cell r="V98">
            <v>941922</v>
          </cell>
          <cell r="W98">
            <v>0</v>
          </cell>
          <cell r="X98">
            <v>750456</v>
          </cell>
          <cell r="Y98">
            <v>40195</v>
          </cell>
        </row>
        <row r="99">
          <cell r="B99" t="str">
            <v>XM</v>
          </cell>
          <cell r="C99" t="str">
            <v/>
          </cell>
          <cell r="D99">
            <v>0</v>
          </cell>
          <cell r="E99" t="str">
            <v xml:space="preserve">Ximaêng </v>
          </cell>
          <cell r="F99" t="str">
            <v>kg</v>
          </cell>
          <cell r="G99">
            <v>236.8</v>
          </cell>
          <cell r="H99">
            <v>0</v>
          </cell>
          <cell r="I99">
            <v>0</v>
          </cell>
          <cell r="J99">
            <v>0</v>
          </cell>
          <cell r="K99">
            <v>0</v>
          </cell>
          <cell r="L99">
            <v>0</v>
          </cell>
          <cell r="M99">
            <v>0</v>
          </cell>
          <cell r="N99">
            <v>0</v>
          </cell>
          <cell r="O99">
            <v>0</v>
          </cell>
          <cell r="Q99">
            <v>1740</v>
          </cell>
          <cell r="R99">
            <v>0</v>
          </cell>
          <cell r="T99">
            <v>0</v>
          </cell>
          <cell r="V99">
            <v>412032</v>
          </cell>
          <cell r="W99">
            <v>0</v>
          </cell>
          <cell r="X99">
            <v>0</v>
          </cell>
          <cell r="Y99">
            <v>0</v>
          </cell>
        </row>
        <row r="100">
          <cell r="B100" t="str">
            <v>CV</v>
          </cell>
          <cell r="C100" t="str">
            <v/>
          </cell>
          <cell r="D100">
            <v>0</v>
          </cell>
          <cell r="E100" t="str">
            <v>Caùt vaøng</v>
          </cell>
          <cell r="F100" t="str">
            <v>m3</v>
          </cell>
          <cell r="G100">
            <v>0.38100000000000001</v>
          </cell>
          <cell r="H100">
            <v>0</v>
          </cell>
          <cell r="I100">
            <v>0</v>
          </cell>
          <cell r="J100">
            <v>0</v>
          </cell>
          <cell r="K100">
            <v>0</v>
          </cell>
          <cell r="L100">
            <v>0</v>
          </cell>
          <cell r="M100">
            <v>0</v>
          </cell>
          <cell r="N100">
            <v>0</v>
          </cell>
          <cell r="O100">
            <v>0</v>
          </cell>
          <cell r="Q100">
            <v>500000</v>
          </cell>
          <cell r="R100">
            <v>0</v>
          </cell>
          <cell r="T100">
            <v>0</v>
          </cell>
          <cell r="V100">
            <v>190500</v>
          </cell>
          <cell r="W100">
            <v>0</v>
          </cell>
          <cell r="X100">
            <v>0</v>
          </cell>
          <cell r="Y100">
            <v>0</v>
          </cell>
        </row>
        <row r="101">
          <cell r="A101" t="str">
            <v/>
          </cell>
          <cell r="B101" t="str">
            <v>D2X4</v>
          </cell>
          <cell r="C101" t="str">
            <v/>
          </cell>
          <cell r="D101">
            <v>0</v>
          </cell>
          <cell r="E101" t="str">
            <v>Ñaù 2x4</v>
          </cell>
          <cell r="F101" t="str">
            <v>m3</v>
          </cell>
          <cell r="G101">
            <v>0.70499999999999996</v>
          </cell>
          <cell r="H101">
            <v>0</v>
          </cell>
          <cell r="I101">
            <v>0</v>
          </cell>
          <cell r="J101">
            <v>0</v>
          </cell>
          <cell r="K101">
            <v>0</v>
          </cell>
          <cell r="L101">
            <v>0</v>
          </cell>
          <cell r="M101">
            <v>0</v>
          </cell>
          <cell r="N101">
            <v>0</v>
          </cell>
          <cell r="O101">
            <v>0</v>
          </cell>
          <cell r="Q101">
            <v>280000</v>
          </cell>
          <cell r="R101">
            <v>0</v>
          </cell>
          <cell r="T101">
            <v>0</v>
          </cell>
          <cell r="V101">
            <v>197400</v>
          </cell>
          <cell r="W101">
            <v>0</v>
          </cell>
          <cell r="X101">
            <v>0</v>
          </cell>
          <cell r="Y101">
            <v>0</v>
          </cell>
        </row>
        <row r="102">
          <cell r="A102" t="str">
            <v/>
          </cell>
          <cell r="B102" t="str">
            <v>DINH</v>
          </cell>
          <cell r="C102" t="str">
            <v/>
          </cell>
          <cell r="D102">
            <v>0</v>
          </cell>
          <cell r="E102" t="str">
            <v>Ñinh</v>
          </cell>
          <cell r="F102" t="str">
            <v>kg</v>
          </cell>
          <cell r="G102">
            <v>0.39</v>
          </cell>
          <cell r="H102">
            <v>0</v>
          </cell>
          <cell r="I102">
            <v>0</v>
          </cell>
          <cell r="J102">
            <v>0</v>
          </cell>
          <cell r="K102">
            <v>0</v>
          </cell>
          <cell r="L102">
            <v>0</v>
          </cell>
          <cell r="M102">
            <v>0</v>
          </cell>
          <cell r="N102">
            <v>0</v>
          </cell>
          <cell r="O102">
            <v>0</v>
          </cell>
          <cell r="Q102">
            <v>25000</v>
          </cell>
          <cell r="R102">
            <v>0</v>
          </cell>
          <cell r="T102">
            <v>0</v>
          </cell>
          <cell r="V102">
            <v>9750</v>
          </cell>
          <cell r="W102">
            <v>0</v>
          </cell>
          <cell r="X102">
            <v>0</v>
          </cell>
          <cell r="Y102">
            <v>0</v>
          </cell>
        </row>
        <row r="103">
          <cell r="A103" t="str">
            <v/>
          </cell>
          <cell r="B103" t="str">
            <v>GO-CH</v>
          </cell>
          <cell r="C103" t="str">
            <v/>
          </cell>
          <cell r="D103">
            <v>0</v>
          </cell>
          <cell r="E103" t="str">
            <v>Goã choáng</v>
          </cell>
          <cell r="F103" t="str">
            <v>m3</v>
          </cell>
          <cell r="G103">
            <v>8.6999999999999994E-3</v>
          </cell>
          <cell r="H103">
            <v>0</v>
          </cell>
          <cell r="I103">
            <v>0</v>
          </cell>
          <cell r="J103">
            <v>0</v>
          </cell>
          <cell r="K103">
            <v>0</v>
          </cell>
          <cell r="L103">
            <v>0</v>
          </cell>
          <cell r="M103">
            <v>0</v>
          </cell>
          <cell r="N103">
            <v>0</v>
          </cell>
          <cell r="O103">
            <v>0</v>
          </cell>
          <cell r="Q103">
            <v>3800000</v>
          </cell>
          <cell r="R103">
            <v>0</v>
          </cell>
          <cell r="T103">
            <v>0</v>
          </cell>
          <cell r="V103">
            <v>33060</v>
          </cell>
          <cell r="W103">
            <v>0</v>
          </cell>
          <cell r="X103">
            <v>0</v>
          </cell>
          <cell r="Y103">
            <v>0</v>
          </cell>
        </row>
        <row r="104">
          <cell r="A104" t="str">
            <v/>
          </cell>
          <cell r="B104" t="str">
            <v>GO-DN</v>
          </cell>
          <cell r="C104" t="str">
            <v/>
          </cell>
          <cell r="D104">
            <v>0</v>
          </cell>
          <cell r="E104" t="str">
            <v>Goã ñaø neïp</v>
          </cell>
          <cell r="F104" t="str">
            <v>m3</v>
          </cell>
          <cell r="G104">
            <v>5.4999999999999997E-3</v>
          </cell>
          <cell r="H104">
            <v>0</v>
          </cell>
          <cell r="I104">
            <v>0</v>
          </cell>
          <cell r="J104">
            <v>0</v>
          </cell>
          <cell r="K104">
            <v>0</v>
          </cell>
          <cell r="L104">
            <v>0</v>
          </cell>
          <cell r="M104">
            <v>0</v>
          </cell>
          <cell r="N104">
            <v>0</v>
          </cell>
          <cell r="O104">
            <v>0</v>
          </cell>
          <cell r="Q104">
            <v>3800000</v>
          </cell>
          <cell r="R104">
            <v>0</v>
          </cell>
          <cell r="T104">
            <v>0</v>
          </cell>
          <cell r="V104">
            <v>20900</v>
          </cell>
          <cell r="W104">
            <v>0</v>
          </cell>
          <cell r="X104">
            <v>0</v>
          </cell>
          <cell r="Y104">
            <v>0</v>
          </cell>
        </row>
        <row r="105">
          <cell r="A105" t="str">
            <v/>
          </cell>
          <cell r="B105" t="str">
            <v>GO-V</v>
          </cell>
          <cell r="C105" t="str">
            <v/>
          </cell>
          <cell r="D105">
            <v>0</v>
          </cell>
          <cell r="E105" t="str">
            <v>Goã vaùn (caû neïp)</v>
          </cell>
          <cell r="F105" t="str">
            <v>m3</v>
          </cell>
          <cell r="G105">
            <v>2.06E-2</v>
          </cell>
          <cell r="H105">
            <v>0</v>
          </cell>
          <cell r="I105">
            <v>0</v>
          </cell>
          <cell r="J105">
            <v>0</v>
          </cell>
          <cell r="K105">
            <v>0</v>
          </cell>
          <cell r="L105">
            <v>0</v>
          </cell>
          <cell r="M105">
            <v>0</v>
          </cell>
          <cell r="N105">
            <v>0</v>
          </cell>
          <cell r="O105">
            <v>0</v>
          </cell>
          <cell r="Q105">
            <v>3800000</v>
          </cell>
          <cell r="R105">
            <v>0</v>
          </cell>
          <cell r="T105">
            <v>0</v>
          </cell>
          <cell r="V105">
            <v>78280</v>
          </cell>
          <cell r="W105">
            <v>0</v>
          </cell>
          <cell r="X105">
            <v>0</v>
          </cell>
          <cell r="Y105">
            <v>0</v>
          </cell>
        </row>
        <row r="106">
          <cell r="B106" t="str">
            <v>B16450V</v>
          </cell>
          <cell r="C106" t="str">
            <v/>
          </cell>
          <cell r="D106">
            <v>0</v>
          </cell>
          <cell r="E106" t="str">
            <v>Boulon 16x450VRS+ 4 long ñeàn vuoâng D18-50x50x3/Zn</v>
          </cell>
          <cell r="F106" t="str">
            <v>boä</v>
          </cell>
          <cell r="G106">
            <v>1</v>
          </cell>
          <cell r="H106">
            <v>0</v>
          </cell>
          <cell r="I106">
            <v>0</v>
          </cell>
          <cell r="J106">
            <v>0</v>
          </cell>
          <cell r="L106">
            <v>0</v>
          </cell>
          <cell r="M106">
            <v>0</v>
          </cell>
          <cell r="P106">
            <v>46000</v>
          </cell>
          <cell r="R106">
            <v>0</v>
          </cell>
          <cell r="U106">
            <v>46000</v>
          </cell>
          <cell r="W106">
            <v>0</v>
          </cell>
          <cell r="X106">
            <v>0</v>
          </cell>
          <cell r="Y106">
            <v>0</v>
          </cell>
        </row>
        <row r="107">
          <cell r="B107" t="str">
            <v>B16500V</v>
          </cell>
          <cell r="C107" t="str">
            <v/>
          </cell>
          <cell r="D107">
            <v>0</v>
          </cell>
          <cell r="E107" t="str">
            <v>Boulon 16x500VRS+ 4 long ñeàn vuoâng D18-50x50x3/Zn</v>
          </cell>
          <cell r="F107" t="str">
            <v>boä</v>
          </cell>
          <cell r="G107">
            <v>1</v>
          </cell>
          <cell r="H107">
            <v>0</v>
          </cell>
          <cell r="I107">
            <v>0</v>
          </cell>
          <cell r="J107">
            <v>0</v>
          </cell>
          <cell r="L107">
            <v>0</v>
          </cell>
          <cell r="M107">
            <v>0</v>
          </cell>
          <cell r="P107">
            <v>50000</v>
          </cell>
          <cell r="R107">
            <v>0</v>
          </cell>
          <cell r="U107">
            <v>50000</v>
          </cell>
          <cell r="W107">
            <v>0</v>
          </cell>
          <cell r="X107">
            <v>0</v>
          </cell>
          <cell r="Y107">
            <v>0</v>
          </cell>
        </row>
        <row r="108">
          <cell r="B108" t="str">
            <v>B16600V</v>
          </cell>
          <cell r="C108" t="str">
            <v/>
          </cell>
          <cell r="D108">
            <v>0</v>
          </cell>
          <cell r="E108" t="str">
            <v>Boulon 16x600VRS+ 4 long ñeàn vuoâng D18-50x50x3/Zn</v>
          </cell>
          <cell r="F108" t="str">
            <v>boä</v>
          </cell>
          <cell r="G108">
            <v>1</v>
          </cell>
          <cell r="H108">
            <v>0</v>
          </cell>
          <cell r="I108">
            <v>0</v>
          </cell>
          <cell r="J108">
            <v>0</v>
          </cell>
          <cell r="L108">
            <v>0</v>
          </cell>
          <cell r="M108">
            <v>0</v>
          </cell>
          <cell r="P108">
            <v>58000</v>
          </cell>
          <cell r="R108">
            <v>0</v>
          </cell>
          <cell r="U108">
            <v>58000</v>
          </cell>
          <cell r="W108">
            <v>0</v>
          </cell>
          <cell r="X108">
            <v>0</v>
          </cell>
          <cell r="Y108">
            <v>0</v>
          </cell>
        </row>
        <row r="109">
          <cell r="B109" t="str">
            <v>MDD3R1</v>
          </cell>
          <cell r="C109" t="str">
            <v/>
          </cell>
          <cell r="D109" t="str">
            <v>AB.11443</v>
          </cell>
          <cell r="E109" t="str">
            <v>Đào đất móng cột, trụ, hố kiểm tra rộng &gt;1m, sâu &gt;1m, đất cấp 3 bằng thủ công</v>
          </cell>
          <cell r="F109" t="str">
            <v>m3</v>
          </cell>
          <cell r="G109">
            <v>1.0609999999999999</v>
          </cell>
          <cell r="H109">
            <v>0</v>
          </cell>
          <cell r="P109">
            <v>0</v>
          </cell>
          <cell r="S109">
            <v>291034</v>
          </cell>
          <cell r="T109">
            <v>0</v>
          </cell>
          <cell r="U109">
            <v>0</v>
          </cell>
          <cell r="W109">
            <v>0</v>
          </cell>
          <cell r="X109">
            <v>308787</v>
          </cell>
          <cell r="Y109">
            <v>0</v>
          </cell>
        </row>
        <row r="110">
          <cell r="B110" t="str">
            <v>MDAP4</v>
          </cell>
          <cell r="C110" t="str">
            <v/>
          </cell>
          <cell r="D110" t="str">
            <v>AB.13113</v>
          </cell>
          <cell r="E110" t="str">
            <v>Ñaép ñaát hoá moùng coät , ñoä chaët k=0,95</v>
          </cell>
          <cell r="F110" t="str">
            <v>m3</v>
          </cell>
          <cell r="G110">
            <v>0.186</v>
          </cell>
          <cell r="H110">
            <v>0</v>
          </cell>
          <cell r="P110">
            <v>0</v>
          </cell>
          <cell r="S110">
            <v>142626</v>
          </cell>
          <cell r="T110">
            <v>0</v>
          </cell>
          <cell r="U110">
            <v>0</v>
          </cell>
          <cell r="W110">
            <v>0</v>
          </cell>
          <cell r="X110">
            <v>26528</v>
          </cell>
          <cell r="Y110">
            <v>0</v>
          </cell>
        </row>
        <row r="111">
          <cell r="B111" t="str">
            <v>BOCXI</v>
          </cell>
          <cell r="D111" t="str">
            <v>02.1101</v>
          </cell>
          <cell r="E111" t="str">
            <v>Boác dôõ xi maêng</v>
          </cell>
          <cell r="F111" t="str">
            <v>taán</v>
          </cell>
          <cell r="P111">
            <v>0</v>
          </cell>
          <cell r="R111">
            <v>17128</v>
          </cell>
          <cell r="S111">
            <v>17128</v>
          </cell>
          <cell r="T111">
            <v>0</v>
          </cell>
          <cell r="U111">
            <v>0</v>
          </cell>
          <cell r="W111">
            <v>0</v>
          </cell>
          <cell r="Y111">
            <v>0</v>
          </cell>
        </row>
        <row r="112">
          <cell r="B112" t="str">
            <v>BOCCAT</v>
          </cell>
          <cell r="D112" t="str">
            <v>02.1103</v>
          </cell>
          <cell r="E112" t="str">
            <v>Boác dôõ caùt</v>
          </cell>
          <cell r="F112" t="str">
            <v>m3</v>
          </cell>
          <cell r="P112">
            <v>0</v>
          </cell>
          <cell r="R112">
            <v>12846</v>
          </cell>
          <cell r="T112">
            <v>0</v>
          </cell>
          <cell r="U112">
            <v>0</v>
          </cell>
          <cell r="W112">
            <v>0</v>
          </cell>
          <cell r="Y112">
            <v>0</v>
          </cell>
        </row>
        <row r="113">
          <cell r="B113" t="str">
            <v>BOCDA</v>
          </cell>
          <cell r="D113" t="str">
            <v>02.1104</v>
          </cell>
          <cell r="E113" t="str">
            <v>Boác dôõ ñaù daêm</v>
          </cell>
          <cell r="F113" t="str">
            <v>m3</v>
          </cell>
          <cell r="P113">
            <v>0</v>
          </cell>
          <cell r="R113">
            <v>17984</v>
          </cell>
          <cell r="S113">
            <v>17984</v>
          </cell>
          <cell r="T113">
            <v>0</v>
          </cell>
          <cell r="U113">
            <v>0</v>
          </cell>
          <cell r="W113">
            <v>0</v>
          </cell>
          <cell r="Y113">
            <v>0</v>
          </cell>
        </row>
        <row r="114">
          <cell r="B114" t="str">
            <v>LCT10</v>
          </cell>
          <cell r="D114" t="str">
            <v>04.1101</v>
          </cell>
          <cell r="E114" t="str">
            <v>Gia coâng vaø laép döïng coát theùp D&lt;=10</v>
          </cell>
          <cell r="F114" t="str">
            <v>kg</v>
          </cell>
          <cell r="R114">
            <v>23</v>
          </cell>
          <cell r="S114">
            <v>23</v>
          </cell>
          <cell r="T114">
            <v>0</v>
          </cell>
          <cell r="U114">
            <v>0</v>
          </cell>
          <cell r="W114">
            <v>0</v>
          </cell>
          <cell r="Y114">
            <v>0</v>
          </cell>
        </row>
        <row r="115">
          <cell r="B115" t="str">
            <v>VCXM1</v>
          </cell>
          <cell r="D115" t="str">
            <v>02.1211</v>
          </cell>
          <cell r="E115" t="str">
            <v>V/c xi maêng ( cöï ly &lt;=100m)</v>
          </cell>
          <cell r="F115" t="str">
            <v>taán</v>
          </cell>
          <cell r="P115">
            <v>0</v>
          </cell>
          <cell r="R115">
            <v>417923</v>
          </cell>
          <cell r="T115">
            <v>0</v>
          </cell>
          <cell r="U115">
            <v>0</v>
          </cell>
          <cell r="W115">
            <v>0</v>
          </cell>
          <cell r="Y115">
            <v>0</v>
          </cell>
        </row>
        <row r="116">
          <cell r="B116" t="str">
            <v>VCCAT1</v>
          </cell>
          <cell r="D116" t="str">
            <v>02.1231</v>
          </cell>
          <cell r="E116" t="str">
            <v>V/c caùt vaøng cöï ly &lt;=100m</v>
          </cell>
          <cell r="F116" t="str">
            <v>m3</v>
          </cell>
          <cell r="P116">
            <v>0</v>
          </cell>
          <cell r="R116">
            <v>391375</v>
          </cell>
          <cell r="S116">
            <v>391375</v>
          </cell>
          <cell r="T116">
            <v>0</v>
          </cell>
          <cell r="U116">
            <v>0</v>
          </cell>
          <cell r="W116">
            <v>0</v>
          </cell>
          <cell r="Y116">
            <v>0</v>
          </cell>
        </row>
        <row r="117">
          <cell r="B117" t="str">
            <v>VCLD1</v>
          </cell>
          <cell r="D117" t="str">
            <v>02.1241</v>
          </cell>
          <cell r="E117" t="str">
            <v>V/c ñaù daêm ( cöï ly &lt;=100m)</v>
          </cell>
          <cell r="F117" t="str">
            <v>m3</v>
          </cell>
          <cell r="P117">
            <v>0</v>
          </cell>
          <cell r="R117">
            <v>411072</v>
          </cell>
          <cell r="S117">
            <v>411072</v>
          </cell>
          <cell r="T117">
            <v>0</v>
          </cell>
          <cell r="U117">
            <v>0</v>
          </cell>
          <cell r="W117">
            <v>0</v>
          </cell>
          <cell r="Y117">
            <v>0</v>
          </cell>
        </row>
        <row r="118">
          <cell r="B118" t="str">
            <v>VCDC1</v>
          </cell>
          <cell r="D118" t="str">
            <v>02.1482</v>
          </cell>
          <cell r="E118" t="str">
            <v>V/c duïng cuï thi coâng ( cöï ly &lt;=100m)</v>
          </cell>
          <cell r="F118" t="str">
            <v>taán</v>
          </cell>
          <cell r="P118">
            <v>0</v>
          </cell>
          <cell r="R118">
            <v>577214</v>
          </cell>
          <cell r="S118">
            <v>577214</v>
          </cell>
          <cell r="T118">
            <v>0</v>
          </cell>
          <cell r="U118">
            <v>0</v>
          </cell>
          <cell r="W118">
            <v>0</v>
          </cell>
          <cell r="Y118">
            <v>0</v>
          </cell>
        </row>
        <row r="119">
          <cell r="B119" t="str">
            <v>LVANK</v>
          </cell>
          <cell r="C119" t="str">
            <v/>
          </cell>
          <cell r="D119" t="str">
            <v>AF.81122</v>
          </cell>
          <cell r="E119" t="str">
            <v>Vaùn khuoân goã moùng - moùng vuoâng, chöõ nhaät</v>
          </cell>
          <cell r="F119" t="str">
            <v>100m2</v>
          </cell>
          <cell r="G119">
            <v>2.5999999999999999E-2</v>
          </cell>
          <cell r="H119">
            <v>0</v>
          </cell>
          <cell r="S119">
            <v>6241099</v>
          </cell>
          <cell r="T119">
            <v>0</v>
          </cell>
          <cell r="U119">
            <v>0</v>
          </cell>
          <cell r="W119">
            <v>0</v>
          </cell>
          <cell r="X119">
            <v>162269</v>
          </cell>
          <cell r="Y119">
            <v>0</v>
          </cell>
        </row>
        <row r="120">
          <cell r="B120" t="str">
            <v>DBT20012</v>
          </cell>
          <cell r="C120" t="str">
            <v/>
          </cell>
          <cell r="D120" t="str">
            <v>AF.11210</v>
          </cell>
          <cell r="E120" t="str">
            <v>Ñoå beâ toâng maùc M200 ñaù 2x4, chieàu roäng moùng &gt;250cm</v>
          </cell>
          <cell r="F120" t="str">
            <v>m3</v>
          </cell>
          <cell r="G120">
            <v>0.8</v>
          </cell>
          <cell r="H120">
            <v>0</v>
          </cell>
          <cell r="S120">
            <v>316090</v>
          </cell>
          <cell r="T120">
            <v>50244</v>
          </cell>
          <cell r="U120">
            <v>0</v>
          </cell>
          <cell r="W120">
            <v>0</v>
          </cell>
          <cell r="X120">
            <v>252872</v>
          </cell>
          <cell r="Y120">
            <v>40195</v>
          </cell>
        </row>
        <row r="121">
          <cell r="A121" t="str">
            <v>M8b</v>
          </cell>
          <cell r="C121" t="str">
            <v/>
          </cell>
          <cell r="E121" t="str">
            <v>Moùng M8b</v>
          </cell>
          <cell r="F121" t="str">
            <v>Moùng</v>
          </cell>
          <cell r="H121">
            <v>0</v>
          </cell>
          <cell r="I121">
            <v>0</v>
          </cell>
          <cell r="J121">
            <v>0</v>
          </cell>
          <cell r="K121">
            <v>0</v>
          </cell>
          <cell r="L121">
            <v>0</v>
          </cell>
          <cell r="M121">
            <v>0</v>
          </cell>
          <cell r="N121">
            <v>0</v>
          </cell>
          <cell r="O121">
            <v>0</v>
          </cell>
          <cell r="U121">
            <v>813500</v>
          </cell>
          <cell r="W121">
            <v>853251</v>
          </cell>
          <cell r="Y121">
            <v>0</v>
          </cell>
        </row>
        <row r="122">
          <cell r="B122" t="str">
            <v>d15</v>
          </cell>
          <cell r="C122" t="str">
            <v/>
          </cell>
          <cell r="D122" t="str">
            <v>AG.42111</v>
          </cell>
          <cell r="E122" t="str">
            <v>Ñaø caûn BTCT 1,5m</v>
          </cell>
          <cell r="F122" t="str">
            <v>caùi</v>
          </cell>
          <cell r="G122">
            <v>1</v>
          </cell>
          <cell r="H122">
            <v>0</v>
          </cell>
          <cell r="I122">
            <v>0</v>
          </cell>
          <cell r="J122">
            <v>0</v>
          </cell>
          <cell r="K122">
            <v>0</v>
          </cell>
          <cell r="L122">
            <v>0</v>
          </cell>
          <cell r="M122">
            <v>0</v>
          </cell>
          <cell r="N122">
            <v>0</v>
          </cell>
          <cell r="O122">
            <v>0</v>
          </cell>
          <cell r="P122">
            <v>727000</v>
          </cell>
          <cell r="R122">
            <v>56885</v>
          </cell>
          <cell r="S122">
            <v>56885</v>
          </cell>
          <cell r="U122">
            <v>727000</v>
          </cell>
          <cell r="W122">
            <v>56885</v>
          </cell>
          <cell r="Y122">
            <v>0</v>
          </cell>
        </row>
        <row r="123">
          <cell r="B123" t="str">
            <v>b22550</v>
          </cell>
          <cell r="C123" t="str">
            <v/>
          </cell>
          <cell r="E123" t="str">
            <v>Boulon 22x550 + 2 long ñeàn vuoâng D24-60x60x6/Zn</v>
          </cell>
          <cell r="F123" t="str">
            <v>boä</v>
          </cell>
          <cell r="G123">
            <v>1</v>
          </cell>
          <cell r="H123">
            <v>0</v>
          </cell>
          <cell r="I123">
            <v>0</v>
          </cell>
          <cell r="J123">
            <v>0</v>
          </cell>
          <cell r="K123">
            <v>0</v>
          </cell>
          <cell r="L123">
            <v>0</v>
          </cell>
          <cell r="M123">
            <v>0</v>
          </cell>
          <cell r="N123">
            <v>0</v>
          </cell>
          <cell r="O123">
            <v>0</v>
          </cell>
          <cell r="P123">
            <v>86500</v>
          </cell>
          <cell r="U123">
            <v>86500</v>
          </cell>
          <cell r="W123">
            <v>0</v>
          </cell>
          <cell r="Y123">
            <v>0</v>
          </cell>
        </row>
        <row r="124">
          <cell r="B124" t="str">
            <v>MDD3</v>
          </cell>
          <cell r="C124" t="str">
            <v/>
          </cell>
          <cell r="D124" t="str">
            <v>AB.11423</v>
          </cell>
          <cell r="E124" t="str">
            <v>Ñaøo hoá moùng ñaát caáp 3 saâu &gt;1m</v>
          </cell>
          <cell r="F124" t="str">
            <v>m3</v>
          </cell>
          <cell r="G124">
            <v>1.17</v>
          </cell>
          <cell r="R124">
            <v>451007</v>
          </cell>
          <cell r="S124">
            <v>451007</v>
          </cell>
          <cell r="U124">
            <v>0</v>
          </cell>
          <cell r="W124">
            <v>527678</v>
          </cell>
          <cell r="Y124">
            <v>0</v>
          </cell>
        </row>
        <row r="125">
          <cell r="B125" t="str">
            <v>MDAP3</v>
          </cell>
          <cell r="C125" t="str">
            <v/>
          </cell>
          <cell r="D125" t="str">
            <v>AB.13112</v>
          </cell>
          <cell r="E125" t="str">
            <v>Ñaép ñaát hoá moùng coät , ñoä chaët k=0,9</v>
          </cell>
          <cell r="F125" t="str">
            <v>m3</v>
          </cell>
          <cell r="G125">
            <v>2.0099999999999998</v>
          </cell>
          <cell r="R125">
            <v>129134</v>
          </cell>
          <cell r="S125">
            <v>129134</v>
          </cell>
          <cell r="U125">
            <v>0</v>
          </cell>
          <cell r="W125">
            <v>259559</v>
          </cell>
          <cell r="Y125">
            <v>0</v>
          </cell>
        </row>
        <row r="126">
          <cell r="B126" t="str">
            <v>bocdc</v>
          </cell>
          <cell r="C126" t="str">
            <v/>
          </cell>
          <cell r="D126" t="str">
            <v>02.1123</v>
          </cell>
          <cell r="E126" t="str">
            <v>Boác dôõ ñaø caûn, ñeá neùo</v>
          </cell>
          <cell r="F126" t="str">
            <v>taán</v>
          </cell>
          <cell r="G126">
            <v>0.26</v>
          </cell>
          <cell r="R126">
            <v>35112</v>
          </cell>
          <cell r="S126">
            <v>35112</v>
          </cell>
          <cell r="U126">
            <v>0</v>
          </cell>
          <cell r="W126">
            <v>9129</v>
          </cell>
          <cell r="Y126">
            <v>0</v>
          </cell>
        </row>
        <row r="127">
          <cell r="B127" t="str">
            <v>da</v>
          </cell>
          <cell r="C127" t="str">
            <v/>
          </cell>
          <cell r="D127" t="str">
            <v>02.1451</v>
          </cell>
          <cell r="E127" t="str">
            <v>V/c ñaø caûn vaøo vò trí (cöï ly &lt;=100m)</v>
          </cell>
          <cell r="F127" t="str">
            <v>taán</v>
          </cell>
          <cell r="G127">
            <v>0.26</v>
          </cell>
          <cell r="U127">
            <v>0</v>
          </cell>
          <cell r="W127">
            <v>0</v>
          </cell>
          <cell r="Y127">
            <v>0</v>
          </cell>
        </row>
        <row r="128">
          <cell r="B128" t="str">
            <v>dctc</v>
          </cell>
          <cell r="C128" t="str">
            <v/>
          </cell>
          <cell r="D128" t="str">
            <v>02.1482</v>
          </cell>
          <cell r="E128" t="str">
            <v>V/c duïng cuï thi coâng ( cöï ly &lt;=100m)</v>
          </cell>
          <cell r="F128" t="str">
            <v>taán</v>
          </cell>
          <cell r="G128">
            <v>0.2</v>
          </cell>
          <cell r="U128">
            <v>0</v>
          </cell>
          <cell r="W128">
            <v>0</v>
          </cell>
          <cell r="Y128">
            <v>0</v>
          </cell>
        </row>
        <row r="129">
          <cell r="A129" t="str">
            <v>M2-8aa</v>
          </cell>
          <cell r="C129" t="str">
            <v/>
          </cell>
          <cell r="E129" t="str">
            <v>Moùng M2-8aa</v>
          </cell>
          <cell r="F129" t="str">
            <v>Moùng</v>
          </cell>
          <cell r="H129">
            <v>0</v>
          </cell>
          <cell r="I129">
            <v>0</v>
          </cell>
          <cell r="J129">
            <v>0</v>
          </cell>
          <cell r="K129">
            <v>0</v>
          </cell>
          <cell r="L129">
            <v>0</v>
          </cell>
          <cell r="M129">
            <v>0</v>
          </cell>
          <cell r="N129">
            <v>0</v>
          </cell>
          <cell r="U129">
            <v>758600</v>
          </cell>
          <cell r="W129">
            <v>1261894</v>
          </cell>
          <cell r="Y129">
            <v>0</v>
          </cell>
        </row>
        <row r="130">
          <cell r="B130" t="str">
            <v>d12</v>
          </cell>
          <cell r="C130" t="str">
            <v/>
          </cell>
          <cell r="D130" t="str">
            <v>AG.42111</v>
          </cell>
          <cell r="E130" t="str">
            <v>Ñaø caûn BTCT 1,2m</v>
          </cell>
          <cell r="F130" t="str">
            <v>caùi</v>
          </cell>
          <cell r="G130">
            <v>2</v>
          </cell>
          <cell r="H130">
            <v>0</v>
          </cell>
          <cell r="I130">
            <v>0</v>
          </cell>
          <cell r="J130">
            <v>0</v>
          </cell>
          <cell r="K130">
            <v>0</v>
          </cell>
          <cell r="L130">
            <v>0</v>
          </cell>
          <cell r="M130">
            <v>0</v>
          </cell>
          <cell r="N130">
            <v>0</v>
          </cell>
          <cell r="P130">
            <v>320000</v>
          </cell>
          <cell r="R130">
            <v>34131</v>
          </cell>
          <cell r="S130">
            <v>34131</v>
          </cell>
          <cell r="U130">
            <v>640000</v>
          </cell>
          <cell r="W130">
            <v>68262</v>
          </cell>
          <cell r="Y130">
            <v>0</v>
          </cell>
        </row>
        <row r="131">
          <cell r="B131" t="str">
            <v>b22750</v>
          </cell>
          <cell r="C131" t="str">
            <v/>
          </cell>
          <cell r="E131" t="str">
            <v>Boulon 22x750+ 2 long ñeàn vuoâng D24-50x50x3/Zn</v>
          </cell>
          <cell r="F131" t="str">
            <v>boä</v>
          </cell>
          <cell r="G131">
            <v>2</v>
          </cell>
          <cell r="H131">
            <v>0</v>
          </cell>
          <cell r="I131">
            <v>0</v>
          </cell>
          <cell r="J131">
            <v>0</v>
          </cell>
          <cell r="K131">
            <v>0</v>
          </cell>
          <cell r="L131">
            <v>0</v>
          </cell>
          <cell r="M131">
            <v>0</v>
          </cell>
          <cell r="N131">
            <v>0</v>
          </cell>
          <cell r="P131">
            <v>59300</v>
          </cell>
          <cell r="S131">
            <v>0</v>
          </cell>
          <cell r="U131">
            <v>118600</v>
          </cell>
          <cell r="W131">
            <v>0</v>
          </cell>
          <cell r="Y131">
            <v>0</v>
          </cell>
        </row>
        <row r="132">
          <cell r="B132" t="str">
            <v>MDD3</v>
          </cell>
          <cell r="C132" t="str">
            <v/>
          </cell>
          <cell r="D132" t="str">
            <v>AB.11423</v>
          </cell>
          <cell r="E132" t="str">
            <v>Ñaøo hoá moùng ñaát caáp 3 saâu &gt;1m</v>
          </cell>
          <cell r="F132" t="str">
            <v>m3</v>
          </cell>
          <cell r="G132">
            <v>2.15</v>
          </cell>
          <cell r="R132">
            <v>451007</v>
          </cell>
          <cell r="S132">
            <v>451007</v>
          </cell>
          <cell r="U132">
            <v>0</v>
          </cell>
          <cell r="W132">
            <v>969665</v>
          </cell>
          <cell r="Y132">
            <v>0</v>
          </cell>
        </row>
        <row r="133">
          <cell r="B133" t="str">
            <v>MDAP3</v>
          </cell>
          <cell r="C133" t="str">
            <v/>
          </cell>
          <cell r="D133" t="str">
            <v>AB.13112</v>
          </cell>
          <cell r="E133" t="str">
            <v>Ñaép ñaát hoá moùng coät , ñoä chaët k=0,9</v>
          </cell>
          <cell r="F133" t="str">
            <v>m3</v>
          </cell>
          <cell r="G133">
            <v>1.68</v>
          </cell>
          <cell r="R133">
            <v>129134</v>
          </cell>
          <cell r="U133">
            <v>0</v>
          </cell>
          <cell r="W133">
            <v>216945</v>
          </cell>
          <cell r="Y133">
            <v>0</v>
          </cell>
        </row>
        <row r="134">
          <cell r="B134" t="str">
            <v>bocdc</v>
          </cell>
          <cell r="C134" t="str">
            <v/>
          </cell>
          <cell r="D134" t="str">
            <v>02.1123</v>
          </cell>
          <cell r="E134" t="str">
            <v>Boác dôõ ñaø caûn, ñeá neùo</v>
          </cell>
          <cell r="F134" t="str">
            <v>taán</v>
          </cell>
          <cell r="G134">
            <v>0.2</v>
          </cell>
          <cell r="R134">
            <v>35112</v>
          </cell>
          <cell r="U134">
            <v>0</v>
          </cell>
          <cell r="W134">
            <v>7022</v>
          </cell>
          <cell r="Y134">
            <v>0</v>
          </cell>
        </row>
        <row r="135">
          <cell r="B135" t="str">
            <v>da</v>
          </cell>
          <cell r="C135" t="str">
            <v/>
          </cell>
          <cell r="D135" t="str">
            <v>02.1451</v>
          </cell>
          <cell r="E135" t="str">
            <v>V/c ñaø caûn vaøo vò trí (cöï ly &lt;=100m)</v>
          </cell>
          <cell r="F135" t="str">
            <v>taán</v>
          </cell>
          <cell r="G135">
            <v>0.2</v>
          </cell>
          <cell r="U135">
            <v>0</v>
          </cell>
          <cell r="W135">
            <v>0</v>
          </cell>
          <cell r="Y135">
            <v>0</v>
          </cell>
        </row>
        <row r="136">
          <cell r="B136" t="str">
            <v>dctc</v>
          </cell>
          <cell r="C136" t="str">
            <v/>
          </cell>
          <cell r="D136" t="str">
            <v>02.1482</v>
          </cell>
          <cell r="E136" t="str">
            <v>V/c duïng cuï thi coâng ( cöï ly &lt;=100m)</v>
          </cell>
          <cell r="F136" t="str">
            <v>taán</v>
          </cell>
          <cell r="G136">
            <v>0.2</v>
          </cell>
          <cell r="U136">
            <v>0</v>
          </cell>
          <cell r="W136">
            <v>0</v>
          </cell>
          <cell r="Y136">
            <v>0</v>
          </cell>
        </row>
        <row r="137">
          <cell r="A137" t="str">
            <v>M8aa</v>
          </cell>
          <cell r="C137" t="str">
            <v/>
          </cell>
          <cell r="E137" t="str">
            <v>Moùng M8aa</v>
          </cell>
          <cell r="F137" t="str">
            <v>Moùng</v>
          </cell>
          <cell r="H137">
            <v>0</v>
          </cell>
          <cell r="I137">
            <v>0</v>
          </cell>
          <cell r="J137">
            <v>0</v>
          </cell>
          <cell r="K137">
            <v>0</v>
          </cell>
          <cell r="L137">
            <v>0</v>
          </cell>
          <cell r="M137">
            <v>0</v>
          </cell>
          <cell r="N137">
            <v>0</v>
          </cell>
          <cell r="U137">
            <v>813000</v>
          </cell>
          <cell r="W137">
            <v>2290941</v>
          </cell>
          <cell r="Y137">
            <v>0</v>
          </cell>
        </row>
        <row r="138">
          <cell r="B138" t="str">
            <v>d12</v>
          </cell>
          <cell r="C138" t="str">
            <v/>
          </cell>
          <cell r="D138" t="str">
            <v>AG.42111</v>
          </cell>
          <cell r="E138" t="str">
            <v>Ñaø caûn BTCT 1,2m</v>
          </cell>
          <cell r="F138" t="str">
            <v>caùi</v>
          </cell>
          <cell r="G138">
            <v>2</v>
          </cell>
          <cell r="H138">
            <v>0</v>
          </cell>
          <cell r="I138">
            <v>0</v>
          </cell>
          <cell r="J138">
            <v>0</v>
          </cell>
          <cell r="K138">
            <v>0</v>
          </cell>
          <cell r="L138">
            <v>0</v>
          </cell>
          <cell r="M138">
            <v>0</v>
          </cell>
          <cell r="N138">
            <v>0</v>
          </cell>
          <cell r="P138">
            <v>320000</v>
          </cell>
          <cell r="R138">
            <v>34131</v>
          </cell>
          <cell r="S138">
            <v>34131</v>
          </cell>
          <cell r="U138">
            <v>640000</v>
          </cell>
          <cell r="W138">
            <v>68262</v>
          </cell>
          <cell r="Y138">
            <v>0</v>
          </cell>
        </row>
        <row r="139">
          <cell r="B139" t="str">
            <v>b22550</v>
          </cell>
          <cell r="C139" t="str">
            <v/>
          </cell>
          <cell r="E139" t="str">
            <v>Boulon 22x550 + 2 long ñeàn vuoâng D24-60x60x6/Zn</v>
          </cell>
          <cell r="F139" t="str">
            <v>boä</v>
          </cell>
          <cell r="G139">
            <v>2</v>
          </cell>
          <cell r="H139">
            <v>0</v>
          </cell>
          <cell r="I139">
            <v>0</v>
          </cell>
          <cell r="J139">
            <v>0</v>
          </cell>
          <cell r="K139">
            <v>0</v>
          </cell>
          <cell r="L139">
            <v>0</v>
          </cell>
          <cell r="M139">
            <v>0</v>
          </cell>
          <cell r="N139">
            <v>0</v>
          </cell>
          <cell r="P139">
            <v>86500</v>
          </cell>
          <cell r="U139">
            <v>173000</v>
          </cell>
          <cell r="W139">
            <v>0</v>
          </cell>
          <cell r="Y139">
            <v>0</v>
          </cell>
        </row>
        <row r="140">
          <cell r="B140" t="str">
            <v>MDD3</v>
          </cell>
          <cell r="C140" t="str">
            <v/>
          </cell>
          <cell r="D140" t="str">
            <v>AB.11423</v>
          </cell>
          <cell r="E140" t="str">
            <v>Ñaøo hoá moùng ñaát caáp 3 saâu &gt;1m</v>
          </cell>
          <cell r="F140" t="str">
            <v>m3</v>
          </cell>
          <cell r="G140">
            <v>3.65</v>
          </cell>
          <cell r="R140">
            <v>451007</v>
          </cell>
          <cell r="U140">
            <v>0</v>
          </cell>
          <cell r="W140">
            <v>1646176</v>
          </cell>
          <cell r="Y140">
            <v>0</v>
          </cell>
        </row>
        <row r="141">
          <cell r="B141" t="str">
            <v>MDAP3</v>
          </cell>
          <cell r="C141" t="str">
            <v/>
          </cell>
          <cell r="D141" t="str">
            <v>AB.13112</v>
          </cell>
          <cell r="E141" t="str">
            <v>Ñaép ñaát hoá moùng coät , ñoä chaët k=0,9</v>
          </cell>
          <cell r="F141" t="str">
            <v>m3</v>
          </cell>
          <cell r="G141">
            <v>4.41</v>
          </cell>
          <cell r="R141">
            <v>129134</v>
          </cell>
          <cell r="U141">
            <v>0</v>
          </cell>
          <cell r="W141">
            <v>569481</v>
          </cell>
          <cell r="Y141">
            <v>0</v>
          </cell>
        </row>
        <row r="142">
          <cell r="B142" t="str">
            <v>bocdc</v>
          </cell>
          <cell r="C142" t="str">
            <v/>
          </cell>
          <cell r="D142" t="str">
            <v>02.1123</v>
          </cell>
          <cell r="E142" t="str">
            <v>Boác dôõ ñaø caûn, ñeá neùo</v>
          </cell>
          <cell r="F142" t="str">
            <v>taán</v>
          </cell>
          <cell r="G142">
            <v>0.2</v>
          </cell>
          <cell r="R142">
            <v>35112</v>
          </cell>
          <cell r="U142">
            <v>0</v>
          </cell>
          <cell r="W142">
            <v>7022</v>
          </cell>
          <cell r="Y142">
            <v>0</v>
          </cell>
        </row>
        <row r="143">
          <cell r="B143" t="str">
            <v>da</v>
          </cell>
          <cell r="C143" t="str">
            <v/>
          </cell>
          <cell r="D143" t="str">
            <v>02.1451</v>
          </cell>
          <cell r="E143" t="str">
            <v>V/c ñaø caûn vaøo vò trí (cöï ly &lt;=100m)</v>
          </cell>
          <cell r="F143" t="str">
            <v>taán</v>
          </cell>
          <cell r="G143">
            <v>0.2</v>
          </cell>
          <cell r="U143">
            <v>0</v>
          </cell>
          <cell r="W143">
            <v>0</v>
          </cell>
          <cell r="Y143">
            <v>0</v>
          </cell>
        </row>
        <row r="144">
          <cell r="B144" t="str">
            <v>dctc</v>
          </cell>
          <cell r="C144" t="str">
            <v/>
          </cell>
          <cell r="D144" t="str">
            <v>02.1482</v>
          </cell>
          <cell r="E144" t="str">
            <v>V/c duïng cuï thi coâng ( cöï ly &lt;=100m)</v>
          </cell>
          <cell r="F144" t="str">
            <v>taán</v>
          </cell>
          <cell r="G144">
            <v>0.2</v>
          </cell>
          <cell r="U144">
            <v>0</v>
          </cell>
          <cell r="W144">
            <v>0</v>
          </cell>
          <cell r="Y144">
            <v>0</v>
          </cell>
        </row>
        <row r="145">
          <cell r="A145" t="str">
            <v>M8ba</v>
          </cell>
          <cell r="C145" t="str">
            <v/>
          </cell>
          <cell r="E145" t="str">
            <v>Moùng M8ba</v>
          </cell>
          <cell r="F145" t="str">
            <v>Moùng</v>
          </cell>
          <cell r="H145">
            <v>0</v>
          </cell>
          <cell r="I145">
            <v>0</v>
          </cell>
          <cell r="J145">
            <v>0</v>
          </cell>
          <cell r="K145">
            <v>0</v>
          </cell>
          <cell r="L145">
            <v>0</v>
          </cell>
          <cell r="M145">
            <v>0</v>
          </cell>
          <cell r="N145">
            <v>0</v>
          </cell>
          <cell r="U145">
            <v>1220000</v>
          </cell>
          <cell r="W145">
            <v>2419883</v>
          </cell>
          <cell r="Y145">
            <v>0</v>
          </cell>
        </row>
        <row r="146">
          <cell r="B146" t="str">
            <v>d15</v>
          </cell>
          <cell r="C146" t="str">
            <v/>
          </cell>
          <cell r="D146" t="str">
            <v>AG.42111</v>
          </cell>
          <cell r="E146" t="str">
            <v>Ñaø caûn BTCT 1,5m</v>
          </cell>
          <cell r="F146" t="str">
            <v>caùi</v>
          </cell>
          <cell r="G146">
            <v>1</v>
          </cell>
          <cell r="H146">
            <v>0</v>
          </cell>
          <cell r="I146">
            <v>0</v>
          </cell>
          <cell r="J146">
            <v>0</v>
          </cell>
          <cell r="K146">
            <v>0</v>
          </cell>
          <cell r="L146">
            <v>0</v>
          </cell>
          <cell r="M146">
            <v>0</v>
          </cell>
          <cell r="N146">
            <v>0</v>
          </cell>
          <cell r="P146">
            <v>727000</v>
          </cell>
          <cell r="R146">
            <v>56885</v>
          </cell>
          <cell r="U146">
            <v>727000</v>
          </cell>
          <cell r="W146">
            <v>56885</v>
          </cell>
          <cell r="Y146">
            <v>0</v>
          </cell>
        </row>
        <row r="147">
          <cell r="B147" t="str">
            <v>d12</v>
          </cell>
          <cell r="C147" t="str">
            <v/>
          </cell>
          <cell r="D147" t="str">
            <v>AG.42111</v>
          </cell>
          <cell r="E147" t="str">
            <v>Ñaø caûn BTCT 1,2m</v>
          </cell>
          <cell r="F147" t="str">
            <v>caùi</v>
          </cell>
          <cell r="G147">
            <v>1</v>
          </cell>
          <cell r="H147">
            <v>0</v>
          </cell>
          <cell r="I147">
            <v>0</v>
          </cell>
          <cell r="J147">
            <v>0</v>
          </cell>
          <cell r="K147">
            <v>0</v>
          </cell>
          <cell r="L147">
            <v>0</v>
          </cell>
          <cell r="M147">
            <v>0</v>
          </cell>
          <cell r="N147">
            <v>0</v>
          </cell>
          <cell r="P147">
            <v>320000</v>
          </cell>
          <cell r="R147">
            <v>34131</v>
          </cell>
          <cell r="U147">
            <v>320000</v>
          </cell>
          <cell r="W147">
            <v>34131</v>
          </cell>
          <cell r="Y147">
            <v>0</v>
          </cell>
        </row>
        <row r="148">
          <cell r="B148" t="str">
            <v>b22550</v>
          </cell>
          <cell r="C148" t="str">
            <v/>
          </cell>
          <cell r="E148" t="str">
            <v>Boulon 22x550 + 2 long ñeàn vuoâng D24-60x60x6/Zn</v>
          </cell>
          <cell r="F148" t="str">
            <v>boä</v>
          </cell>
          <cell r="G148">
            <v>2</v>
          </cell>
          <cell r="H148">
            <v>0</v>
          </cell>
          <cell r="I148">
            <v>0</v>
          </cell>
          <cell r="J148">
            <v>0</v>
          </cell>
          <cell r="K148">
            <v>0</v>
          </cell>
          <cell r="L148">
            <v>0</v>
          </cell>
          <cell r="M148">
            <v>0</v>
          </cell>
          <cell r="N148">
            <v>0</v>
          </cell>
          <cell r="P148">
            <v>86500</v>
          </cell>
          <cell r="U148">
            <v>173000</v>
          </cell>
          <cell r="W148">
            <v>0</v>
          </cell>
          <cell r="Y148">
            <v>0</v>
          </cell>
        </row>
        <row r="149">
          <cell r="B149" t="str">
            <v>MDD3</v>
          </cell>
          <cell r="C149" t="str">
            <v/>
          </cell>
          <cell r="D149" t="str">
            <v>AB.11423</v>
          </cell>
          <cell r="E149" t="str">
            <v>Ñaøo hoá moùng ñaát caáp 3 saâu &gt;1m</v>
          </cell>
          <cell r="F149" t="str">
            <v>m3</v>
          </cell>
          <cell r="G149">
            <v>3.81</v>
          </cell>
          <cell r="R149">
            <v>451007</v>
          </cell>
          <cell r="U149">
            <v>0</v>
          </cell>
          <cell r="W149">
            <v>1718337</v>
          </cell>
          <cell r="Y149">
            <v>0</v>
          </cell>
        </row>
        <row r="150">
          <cell r="B150" t="str">
            <v>MDAP3</v>
          </cell>
          <cell r="C150" t="str">
            <v/>
          </cell>
          <cell r="D150" t="str">
            <v>AB.13112</v>
          </cell>
          <cell r="E150" t="str">
            <v>Ñaép ñaát hoá moùng coät , ñoä chaët k=0,9</v>
          </cell>
          <cell r="F150" t="str">
            <v>m3</v>
          </cell>
          <cell r="G150">
            <v>4.63</v>
          </cell>
          <cell r="R150">
            <v>129134</v>
          </cell>
          <cell r="U150">
            <v>0</v>
          </cell>
          <cell r="W150">
            <v>597890</v>
          </cell>
          <cell r="Y150">
            <v>0</v>
          </cell>
        </row>
        <row r="151">
          <cell r="B151" t="str">
            <v>bocdc</v>
          </cell>
          <cell r="C151" t="str">
            <v/>
          </cell>
          <cell r="D151" t="str">
            <v>02.1123</v>
          </cell>
          <cell r="E151" t="str">
            <v>Boác dôõ ñaø caûn, ñeá neùo</v>
          </cell>
          <cell r="F151" t="str">
            <v>taán</v>
          </cell>
          <cell r="G151">
            <v>0.36</v>
          </cell>
          <cell r="R151">
            <v>35112</v>
          </cell>
          <cell r="U151">
            <v>0</v>
          </cell>
          <cell r="W151">
            <v>12640</v>
          </cell>
          <cell r="Y151">
            <v>0</v>
          </cell>
        </row>
        <row r="152">
          <cell r="B152" t="str">
            <v>da</v>
          </cell>
          <cell r="C152" t="str">
            <v/>
          </cell>
          <cell r="D152" t="str">
            <v>02.1451</v>
          </cell>
          <cell r="E152" t="str">
            <v>V/c ñaø caûn vaøo vò trí (cöï ly &lt;=100m)</v>
          </cell>
          <cell r="F152" t="str">
            <v>taán</v>
          </cell>
          <cell r="G152">
            <v>0.36</v>
          </cell>
          <cell r="U152">
            <v>0</v>
          </cell>
          <cell r="W152">
            <v>0</v>
          </cell>
          <cell r="Y152">
            <v>0</v>
          </cell>
        </row>
        <row r="153">
          <cell r="B153" t="str">
            <v>dctc</v>
          </cell>
          <cell r="C153" t="str">
            <v/>
          </cell>
          <cell r="D153" t="str">
            <v>02.1482</v>
          </cell>
          <cell r="E153" t="str">
            <v>V/c duïng cuï thi coâng ( cöï ly &lt;=100m)</v>
          </cell>
          <cell r="F153" t="str">
            <v>taán</v>
          </cell>
          <cell r="G153">
            <v>0.2</v>
          </cell>
          <cell r="U153">
            <v>0</v>
          </cell>
          <cell r="W153">
            <v>0</v>
          </cell>
          <cell r="Y153">
            <v>0</v>
          </cell>
        </row>
        <row r="154">
          <cell r="A154" t="str">
            <v>M8bb</v>
          </cell>
          <cell r="C154" t="str">
            <v/>
          </cell>
          <cell r="E154" t="str">
            <v>Moùng M8bb</v>
          </cell>
          <cell r="F154" t="str">
            <v>Moùng</v>
          </cell>
          <cell r="H154">
            <v>0</v>
          </cell>
          <cell r="I154">
            <v>0</v>
          </cell>
          <cell r="J154">
            <v>0</v>
          </cell>
          <cell r="K154">
            <v>0</v>
          </cell>
          <cell r="L154">
            <v>0</v>
          </cell>
          <cell r="M154">
            <v>0</v>
          </cell>
          <cell r="N154">
            <v>0</v>
          </cell>
          <cell r="U154">
            <v>1627000</v>
          </cell>
          <cell r="W154">
            <v>1814183</v>
          </cell>
          <cell r="Y154">
            <v>0</v>
          </cell>
        </row>
        <row r="155">
          <cell r="B155" t="str">
            <v>d15</v>
          </cell>
          <cell r="C155" t="str">
            <v/>
          </cell>
          <cell r="D155" t="str">
            <v>AG.42111</v>
          </cell>
          <cell r="E155" t="str">
            <v>Ñaø caûn BTCT 1,5m</v>
          </cell>
          <cell r="F155" t="str">
            <v>caùi</v>
          </cell>
          <cell r="G155">
            <v>2</v>
          </cell>
          <cell r="H155">
            <v>0</v>
          </cell>
          <cell r="I155">
            <v>0</v>
          </cell>
          <cell r="J155">
            <v>0</v>
          </cell>
          <cell r="K155">
            <v>0</v>
          </cell>
          <cell r="L155">
            <v>0</v>
          </cell>
          <cell r="M155">
            <v>0</v>
          </cell>
          <cell r="N155">
            <v>0</v>
          </cell>
          <cell r="P155">
            <v>727000</v>
          </cell>
          <cell r="R155">
            <v>56885</v>
          </cell>
          <cell r="U155">
            <v>1454000</v>
          </cell>
          <cell r="W155">
            <v>113770</v>
          </cell>
          <cell r="Y155">
            <v>0</v>
          </cell>
        </row>
        <row r="156">
          <cell r="B156" t="str">
            <v>b22550</v>
          </cell>
          <cell r="C156" t="str">
            <v/>
          </cell>
          <cell r="E156" t="str">
            <v>Boulon 22x550 + 2 long ñeàn vuoâng D24-60x60x6/Zn</v>
          </cell>
          <cell r="F156" t="str">
            <v>boä</v>
          </cell>
          <cell r="G156">
            <v>2</v>
          </cell>
          <cell r="H156">
            <v>0</v>
          </cell>
          <cell r="I156">
            <v>0</v>
          </cell>
          <cell r="J156">
            <v>0</v>
          </cell>
          <cell r="K156">
            <v>0</v>
          </cell>
          <cell r="L156">
            <v>0</v>
          </cell>
          <cell r="M156">
            <v>0</v>
          </cell>
          <cell r="N156">
            <v>0</v>
          </cell>
          <cell r="P156">
            <v>86500</v>
          </cell>
          <cell r="U156">
            <v>173000</v>
          </cell>
          <cell r="W156">
            <v>0</v>
          </cell>
          <cell r="Y156">
            <v>0</v>
          </cell>
        </row>
        <row r="157">
          <cell r="B157" t="str">
            <v>MDD3</v>
          </cell>
          <cell r="C157" t="str">
            <v/>
          </cell>
          <cell r="D157" t="str">
            <v>AB.11423</v>
          </cell>
          <cell r="E157" t="str">
            <v>Ñaøo hoá moùng ñaát caáp 3 saâu &gt;1m</v>
          </cell>
          <cell r="F157" t="str">
            <v>m3</v>
          </cell>
          <cell r="G157">
            <v>2.8</v>
          </cell>
          <cell r="R157">
            <v>451007</v>
          </cell>
          <cell r="U157">
            <v>0</v>
          </cell>
          <cell r="W157">
            <v>1262820</v>
          </cell>
          <cell r="Y157">
            <v>0</v>
          </cell>
        </row>
        <row r="158">
          <cell r="B158" t="str">
            <v>MDAP3</v>
          </cell>
          <cell r="C158" t="str">
            <v/>
          </cell>
          <cell r="D158" t="str">
            <v>AB.13112</v>
          </cell>
          <cell r="E158" t="str">
            <v>Ñaép ñaát hoá moùng coät , ñoä chaët k=0,9</v>
          </cell>
          <cell r="F158" t="str">
            <v>m3</v>
          </cell>
          <cell r="G158">
            <v>3.25</v>
          </cell>
          <cell r="R158">
            <v>129134</v>
          </cell>
          <cell r="U158">
            <v>0</v>
          </cell>
          <cell r="W158">
            <v>419686</v>
          </cell>
          <cell r="Y158">
            <v>0</v>
          </cell>
        </row>
        <row r="159">
          <cell r="B159" t="str">
            <v>bocdc</v>
          </cell>
          <cell r="C159" t="str">
            <v/>
          </cell>
          <cell r="D159" t="str">
            <v>02.1123</v>
          </cell>
          <cell r="E159" t="str">
            <v>Boác dôõ ñaø caûn, ñeá neùo</v>
          </cell>
          <cell r="F159" t="str">
            <v>taán</v>
          </cell>
          <cell r="G159">
            <v>0.51</v>
          </cell>
          <cell r="R159">
            <v>35112</v>
          </cell>
          <cell r="U159">
            <v>0</v>
          </cell>
          <cell r="W159">
            <v>17907</v>
          </cell>
          <cell r="Y159">
            <v>0</v>
          </cell>
        </row>
        <row r="160">
          <cell r="B160" t="str">
            <v>da</v>
          </cell>
          <cell r="C160" t="str">
            <v/>
          </cell>
          <cell r="D160" t="str">
            <v>02.1451</v>
          </cell>
          <cell r="E160" t="str">
            <v>V/c ñaø caûn vaøo vò trí (cöï ly &lt;=100m)</v>
          </cell>
          <cell r="F160" t="str">
            <v>taán</v>
          </cell>
          <cell r="G160">
            <v>0.51</v>
          </cell>
          <cell r="U160">
            <v>0</v>
          </cell>
          <cell r="W160">
            <v>0</v>
          </cell>
          <cell r="Y160">
            <v>0</v>
          </cell>
        </row>
        <row r="161">
          <cell r="B161" t="str">
            <v>dctc</v>
          </cell>
          <cell r="C161" t="str">
            <v/>
          </cell>
          <cell r="D161" t="str">
            <v>02.1482</v>
          </cell>
          <cell r="E161" t="str">
            <v>V/c duïng cuï thi coâng ( cöï ly &lt;=100m)</v>
          </cell>
          <cell r="F161" t="str">
            <v>taán</v>
          </cell>
          <cell r="G161">
            <v>0.51</v>
          </cell>
          <cell r="U161">
            <v>0</v>
          </cell>
          <cell r="W161">
            <v>0</v>
          </cell>
          <cell r="Y161">
            <v>0</v>
          </cell>
        </row>
        <row r="162">
          <cell r="A162" t="str">
            <v>M8-2a</v>
          </cell>
          <cell r="C162" t="str">
            <v/>
          </cell>
          <cell r="E162" t="str">
            <v>Moùng M8-2a</v>
          </cell>
          <cell r="F162" t="str">
            <v>Moùng</v>
          </cell>
          <cell r="H162">
            <v>0</v>
          </cell>
          <cell r="I162">
            <v>0</v>
          </cell>
          <cell r="J162">
            <v>0</v>
          </cell>
          <cell r="K162">
            <v>0</v>
          </cell>
          <cell r="L162">
            <v>0</v>
          </cell>
          <cell r="M162">
            <v>0</v>
          </cell>
          <cell r="N162">
            <v>0</v>
          </cell>
          <cell r="U162">
            <v>742700</v>
          </cell>
          <cell r="W162">
            <v>1757790</v>
          </cell>
          <cell r="Y162">
            <v>0</v>
          </cell>
        </row>
        <row r="163">
          <cell r="B163" t="str">
            <v>d12</v>
          </cell>
          <cell r="C163" t="str">
            <v/>
          </cell>
          <cell r="D163" t="str">
            <v>AG.42111</v>
          </cell>
          <cell r="E163" t="str">
            <v>Ñaø caûn BTCT 1,2m</v>
          </cell>
          <cell r="F163" t="str">
            <v>caùi</v>
          </cell>
          <cell r="G163">
            <v>2</v>
          </cell>
          <cell r="H163">
            <v>0</v>
          </cell>
          <cell r="I163">
            <v>0</v>
          </cell>
          <cell r="J163">
            <v>0</v>
          </cell>
          <cell r="K163">
            <v>0</v>
          </cell>
          <cell r="L163">
            <v>0</v>
          </cell>
          <cell r="M163">
            <v>0</v>
          </cell>
          <cell r="N163">
            <v>0</v>
          </cell>
          <cell r="P163">
            <v>320000</v>
          </cell>
          <cell r="R163">
            <v>34131</v>
          </cell>
          <cell r="U163">
            <v>640000</v>
          </cell>
          <cell r="W163">
            <v>68262</v>
          </cell>
          <cell r="Y163">
            <v>0</v>
          </cell>
        </row>
        <row r="164">
          <cell r="B164" t="str">
            <v>b22750</v>
          </cell>
          <cell r="C164" t="str">
            <v/>
          </cell>
          <cell r="E164" t="str">
            <v>Boulon 22x750+ 2 long ñeàn vuoâng D24-50x50x3/Zn</v>
          </cell>
          <cell r="F164" t="str">
            <v>boä</v>
          </cell>
          <cell r="G164">
            <v>1</v>
          </cell>
          <cell r="H164">
            <v>0</v>
          </cell>
          <cell r="I164">
            <v>0</v>
          </cell>
          <cell r="J164">
            <v>0</v>
          </cell>
          <cell r="K164">
            <v>0</v>
          </cell>
          <cell r="L164">
            <v>0</v>
          </cell>
          <cell r="M164">
            <v>0</v>
          </cell>
          <cell r="N164">
            <v>0</v>
          </cell>
          <cell r="P164">
            <v>59300</v>
          </cell>
          <cell r="U164">
            <v>59300</v>
          </cell>
          <cell r="W164">
            <v>0</v>
          </cell>
          <cell r="Y164">
            <v>0</v>
          </cell>
        </row>
        <row r="165">
          <cell r="B165" t="str">
            <v>D2X4</v>
          </cell>
          <cell r="C165" t="str">
            <v/>
          </cell>
          <cell r="D165">
            <v>0</v>
          </cell>
          <cell r="E165" t="str">
            <v>Ñaù 2x4</v>
          </cell>
          <cell r="F165" t="str">
            <v>m3</v>
          </cell>
          <cell r="G165">
            <v>0.155</v>
          </cell>
          <cell r="H165">
            <v>0</v>
          </cell>
          <cell r="I165">
            <v>0</v>
          </cell>
          <cell r="J165">
            <v>0</v>
          </cell>
          <cell r="K165">
            <v>0</v>
          </cell>
          <cell r="L165">
            <v>0</v>
          </cell>
          <cell r="M165">
            <v>0</v>
          </cell>
          <cell r="N165">
            <v>0</v>
          </cell>
          <cell r="P165">
            <v>280000</v>
          </cell>
          <cell r="R165">
            <v>0</v>
          </cell>
          <cell r="U165">
            <v>43400</v>
          </cell>
          <cell r="W165">
            <v>0</v>
          </cell>
          <cell r="Y165">
            <v>0</v>
          </cell>
        </row>
        <row r="166">
          <cell r="B166" t="str">
            <v>MDD3</v>
          </cell>
          <cell r="C166" t="str">
            <v/>
          </cell>
          <cell r="D166" t="str">
            <v>AB.11423</v>
          </cell>
          <cell r="E166" t="str">
            <v>Ñaøo hoá moùng ñaát caáp 3 saâu &gt;1m</v>
          </cell>
          <cell r="F166" t="str">
            <v>m3</v>
          </cell>
          <cell r="G166">
            <v>2.8</v>
          </cell>
          <cell r="R166">
            <v>451007</v>
          </cell>
          <cell r="U166">
            <v>0</v>
          </cell>
          <cell r="W166">
            <v>1262820</v>
          </cell>
          <cell r="Y166">
            <v>0</v>
          </cell>
        </row>
        <row r="167">
          <cell r="B167" t="str">
            <v>MDAP3</v>
          </cell>
          <cell r="C167" t="str">
            <v/>
          </cell>
          <cell r="D167" t="str">
            <v>AB.13112</v>
          </cell>
          <cell r="E167" t="str">
            <v>Ñaép ñaát hoá moùng coät , ñoä chaët k=0,9</v>
          </cell>
          <cell r="F167" t="str">
            <v>m3</v>
          </cell>
          <cell r="G167">
            <v>3.25</v>
          </cell>
          <cell r="R167">
            <v>129134</v>
          </cell>
          <cell r="U167">
            <v>0</v>
          </cell>
          <cell r="W167">
            <v>419686</v>
          </cell>
          <cell r="Y167">
            <v>0</v>
          </cell>
        </row>
        <row r="168">
          <cell r="B168" t="str">
            <v>bocdc</v>
          </cell>
          <cell r="C168" t="str">
            <v/>
          </cell>
          <cell r="D168" t="str">
            <v>02.1123</v>
          </cell>
          <cell r="E168" t="str">
            <v>Boác dôõ ñaø caûn, ñeá neùo</v>
          </cell>
          <cell r="F168" t="str">
            <v>taán</v>
          </cell>
          <cell r="G168">
            <v>0.2</v>
          </cell>
          <cell r="R168">
            <v>35112</v>
          </cell>
          <cell r="U168">
            <v>0</v>
          </cell>
          <cell r="W168">
            <v>7022</v>
          </cell>
          <cell r="Y168">
            <v>0</v>
          </cell>
        </row>
        <row r="169">
          <cell r="B169" t="str">
            <v>da</v>
          </cell>
          <cell r="C169" t="str">
            <v/>
          </cell>
          <cell r="D169" t="str">
            <v>02.1451</v>
          </cell>
          <cell r="E169" t="str">
            <v>V/c ñaø caûn vaøo vò trí (cöï ly &lt;=100m)</v>
          </cell>
          <cell r="F169" t="str">
            <v>taán</v>
          </cell>
          <cell r="G169">
            <v>0.2</v>
          </cell>
          <cell r="U169">
            <v>0</v>
          </cell>
          <cell r="W169">
            <v>0</v>
          </cell>
          <cell r="Y169">
            <v>0</v>
          </cell>
        </row>
        <row r="170">
          <cell r="B170" t="str">
            <v>daDAM</v>
          </cell>
          <cell r="C170" t="str">
            <v/>
          </cell>
          <cell r="D170" t="str">
            <v>02.1241</v>
          </cell>
          <cell r="E170" t="str">
            <v>V/c ñaù daêm ( cöï ly &lt;=100m)</v>
          </cell>
          <cell r="F170" t="str">
            <v>m3</v>
          </cell>
          <cell r="G170">
            <v>0.155</v>
          </cell>
          <cell r="U170">
            <v>0</v>
          </cell>
          <cell r="W170">
            <v>0</v>
          </cell>
          <cell r="Y170">
            <v>0</v>
          </cell>
        </row>
        <row r="171">
          <cell r="B171" t="str">
            <v>dctc</v>
          </cell>
          <cell r="C171" t="str">
            <v/>
          </cell>
          <cell r="D171" t="str">
            <v>02.1482</v>
          </cell>
          <cell r="E171" t="str">
            <v>V/c duïng cuï thi coâng ( cöï ly &lt;=100m)</v>
          </cell>
          <cell r="F171" t="str">
            <v>taán</v>
          </cell>
          <cell r="G171">
            <v>0.2</v>
          </cell>
          <cell r="U171">
            <v>0</v>
          </cell>
          <cell r="W171">
            <v>0</v>
          </cell>
          <cell r="Y171">
            <v>0</v>
          </cell>
        </row>
        <row r="172">
          <cell r="A172" t="str">
            <v>M10</v>
          </cell>
          <cell r="C172" t="str">
            <v/>
          </cell>
          <cell r="E172" t="str">
            <v>Moùng M10</v>
          </cell>
          <cell r="F172" t="str">
            <v>Moùng</v>
          </cell>
          <cell r="H172">
            <v>0</v>
          </cell>
          <cell r="I172">
            <v>0</v>
          </cell>
          <cell r="J172">
            <v>0</v>
          </cell>
          <cell r="K172">
            <v>0</v>
          </cell>
          <cell r="L172">
            <v>0</v>
          </cell>
          <cell r="M172">
            <v>0</v>
          </cell>
          <cell r="N172">
            <v>0</v>
          </cell>
          <cell r="O172">
            <v>0</v>
          </cell>
          <cell r="U172">
            <v>0</v>
          </cell>
          <cell r="W172">
            <v>0</v>
          </cell>
          <cell r="X172">
            <v>103732</v>
          </cell>
          <cell r="Y172">
            <v>0</v>
          </cell>
        </row>
        <row r="173">
          <cell r="B173" t="str">
            <v>MDD3</v>
          </cell>
          <cell r="C173" t="str">
            <v/>
          </cell>
          <cell r="D173" t="str">
            <v>AB.11423</v>
          </cell>
          <cell r="E173" t="str">
            <v>Ñaøo hoá moùng ñaát caáp 3 saâu &gt;1m</v>
          </cell>
          <cell r="F173" t="str">
            <v>m3</v>
          </cell>
          <cell r="G173">
            <v>0.23</v>
          </cell>
          <cell r="H173">
            <v>0</v>
          </cell>
          <cell r="I173">
            <v>0</v>
          </cell>
          <cell r="J173">
            <v>0</v>
          </cell>
          <cell r="K173">
            <v>0</v>
          </cell>
          <cell r="L173">
            <v>0</v>
          </cell>
          <cell r="M173">
            <v>0</v>
          </cell>
          <cell r="N173">
            <v>0</v>
          </cell>
          <cell r="O173">
            <v>0</v>
          </cell>
          <cell r="P173">
            <v>0</v>
          </cell>
          <cell r="S173">
            <v>451007</v>
          </cell>
          <cell r="U173">
            <v>0</v>
          </cell>
          <cell r="W173">
            <v>0</v>
          </cell>
          <cell r="X173">
            <v>103732</v>
          </cell>
          <cell r="Y173">
            <v>0</v>
          </cell>
        </row>
        <row r="174">
          <cell r="B174" t="str">
            <v>MDAP3</v>
          </cell>
          <cell r="C174" t="str">
            <v/>
          </cell>
          <cell r="D174" t="str">
            <v>AB.13112</v>
          </cell>
          <cell r="E174" t="str">
            <v>Ñaép ñaát hoá moùng coät , ñoä chaët k=0,9</v>
          </cell>
          <cell r="F174" t="str">
            <v>m3</v>
          </cell>
          <cell r="H174">
            <v>0</v>
          </cell>
          <cell r="I174">
            <v>0</v>
          </cell>
          <cell r="J174">
            <v>0</v>
          </cell>
          <cell r="K174">
            <v>0</v>
          </cell>
          <cell r="L174">
            <v>0</v>
          </cell>
          <cell r="M174">
            <v>0</v>
          </cell>
          <cell r="N174">
            <v>0</v>
          </cell>
          <cell r="O174">
            <v>0</v>
          </cell>
          <cell r="P174">
            <v>0</v>
          </cell>
          <cell r="S174">
            <v>129134</v>
          </cell>
          <cell r="U174">
            <v>0</v>
          </cell>
          <cell r="W174">
            <v>0</v>
          </cell>
          <cell r="X174">
            <v>0</v>
          </cell>
          <cell r="Y174">
            <v>0</v>
          </cell>
        </row>
        <row r="175">
          <cell r="B175" t="str">
            <v>dctc</v>
          </cell>
          <cell r="D175" t="str">
            <v>02.1482</v>
          </cell>
          <cell r="E175" t="str">
            <v>V/c duïng cuï thi coâng ( cöï ly &lt;=100m)</v>
          </cell>
          <cell r="F175" t="str">
            <v>taán</v>
          </cell>
          <cell r="H175">
            <v>0</v>
          </cell>
          <cell r="U175">
            <v>0</v>
          </cell>
          <cell r="W175">
            <v>0</v>
          </cell>
          <cell r="Y175">
            <v>0</v>
          </cell>
        </row>
        <row r="176">
          <cell r="A176" t="str">
            <v>M10a</v>
          </cell>
          <cell r="C176" t="str">
            <v/>
          </cell>
          <cell r="E176" t="str">
            <v xml:space="preserve">Moùng M10a </v>
          </cell>
          <cell r="F176" t="str">
            <v>Moùng</v>
          </cell>
          <cell r="H176">
            <v>0</v>
          </cell>
          <cell r="I176">
            <v>0</v>
          </cell>
          <cell r="J176">
            <v>0</v>
          </cell>
          <cell r="K176">
            <v>0</v>
          </cell>
          <cell r="L176">
            <v>0</v>
          </cell>
          <cell r="M176">
            <v>0</v>
          </cell>
          <cell r="N176">
            <v>0</v>
          </cell>
          <cell r="O176">
            <v>0</v>
          </cell>
          <cell r="U176">
            <v>421000</v>
          </cell>
          <cell r="W176">
            <v>629729</v>
          </cell>
          <cell r="Y176">
            <v>0</v>
          </cell>
        </row>
        <row r="177">
          <cell r="B177" t="str">
            <v>d12</v>
          </cell>
          <cell r="C177" t="str">
            <v/>
          </cell>
          <cell r="D177" t="str">
            <v>AG.42111</v>
          </cell>
          <cell r="E177" t="str">
            <v>Ñaø caûn BTCT 1,2m</v>
          </cell>
          <cell r="F177" t="str">
            <v>caùi</v>
          </cell>
          <cell r="G177">
            <v>1</v>
          </cell>
          <cell r="H177">
            <v>0</v>
          </cell>
          <cell r="I177">
            <v>0</v>
          </cell>
          <cell r="J177">
            <v>0</v>
          </cell>
          <cell r="K177">
            <v>0</v>
          </cell>
          <cell r="L177">
            <v>0</v>
          </cell>
          <cell r="M177">
            <v>0</v>
          </cell>
          <cell r="N177">
            <v>0</v>
          </cell>
          <cell r="O177">
            <v>0</v>
          </cell>
          <cell r="P177">
            <v>320000</v>
          </cell>
          <cell r="R177">
            <v>34131</v>
          </cell>
          <cell r="U177">
            <v>320000</v>
          </cell>
          <cell r="W177">
            <v>34131</v>
          </cell>
          <cell r="Y177">
            <v>0</v>
          </cell>
        </row>
        <row r="178">
          <cell r="B178" t="str">
            <v>b22650</v>
          </cell>
          <cell r="C178" t="str">
            <v/>
          </cell>
          <cell r="E178" t="str">
            <v>Boulon 22x650+ 2 long ñeàn vuoâng D24-50x50x3/Zn</v>
          </cell>
          <cell r="F178" t="str">
            <v>boä</v>
          </cell>
          <cell r="G178">
            <v>1</v>
          </cell>
          <cell r="H178">
            <v>0</v>
          </cell>
          <cell r="I178">
            <v>0</v>
          </cell>
          <cell r="J178">
            <v>0</v>
          </cell>
          <cell r="K178">
            <v>0</v>
          </cell>
          <cell r="L178">
            <v>0</v>
          </cell>
          <cell r="M178">
            <v>0</v>
          </cell>
          <cell r="N178">
            <v>0</v>
          </cell>
          <cell r="O178">
            <v>0</v>
          </cell>
          <cell r="P178">
            <v>101000</v>
          </cell>
          <cell r="U178">
            <v>101000</v>
          </cell>
          <cell r="W178">
            <v>0</v>
          </cell>
          <cell r="Y178">
            <v>0</v>
          </cell>
        </row>
        <row r="179">
          <cell r="B179" t="str">
            <v>MDD3</v>
          </cell>
          <cell r="C179" t="str">
            <v/>
          </cell>
          <cell r="D179" t="str">
            <v>AB.11423</v>
          </cell>
          <cell r="E179" t="str">
            <v>Ñaøo hoá moùng ñaát caáp 3 saâu &gt;1m</v>
          </cell>
          <cell r="F179" t="str">
            <v>m3</v>
          </cell>
          <cell r="G179">
            <v>1.04</v>
          </cell>
          <cell r="R179">
            <v>451007</v>
          </cell>
          <cell r="U179">
            <v>0</v>
          </cell>
          <cell r="W179">
            <v>469047</v>
          </cell>
          <cell r="Y179">
            <v>0</v>
          </cell>
        </row>
        <row r="180">
          <cell r="B180" t="str">
            <v>MDAP3</v>
          </cell>
          <cell r="C180" t="str">
            <v/>
          </cell>
          <cell r="D180" t="str">
            <v>AB.13112</v>
          </cell>
          <cell r="E180" t="str">
            <v>Ñaép ñaát hoá moùng coät , ñoä chaët k=0,9</v>
          </cell>
          <cell r="F180" t="str">
            <v>m3</v>
          </cell>
          <cell r="G180">
            <v>0.98</v>
          </cell>
          <cell r="R180">
            <v>129134</v>
          </cell>
          <cell r="U180">
            <v>0</v>
          </cell>
          <cell r="W180">
            <v>126551</v>
          </cell>
          <cell r="Y180">
            <v>0</v>
          </cell>
        </row>
        <row r="181">
          <cell r="B181" t="str">
            <v>bocdc</v>
          </cell>
          <cell r="D181" t="str">
            <v>02.1123</v>
          </cell>
          <cell r="E181" t="str">
            <v>Boác dôõ ñaø caûn, ñeá neùo</v>
          </cell>
          <cell r="F181" t="str">
            <v>taán</v>
          </cell>
          <cell r="R181">
            <v>35112</v>
          </cell>
          <cell r="U181">
            <v>0</v>
          </cell>
          <cell r="W181">
            <v>0</v>
          </cell>
          <cell r="Y181">
            <v>0</v>
          </cell>
        </row>
        <row r="182">
          <cell r="B182" t="str">
            <v>da</v>
          </cell>
          <cell r="D182" t="str">
            <v>02.1451</v>
          </cell>
          <cell r="E182" t="str">
            <v>V/c ñaø caûn vaøo vò trí (cöï ly &lt;=100m)</v>
          </cell>
          <cell r="F182" t="str">
            <v>taán</v>
          </cell>
          <cell r="U182">
            <v>0</v>
          </cell>
          <cell r="W182">
            <v>0</v>
          </cell>
          <cell r="Y182">
            <v>0</v>
          </cell>
        </row>
        <row r="183">
          <cell r="B183" t="str">
            <v>dctc</v>
          </cell>
          <cell r="D183" t="str">
            <v>02.1482</v>
          </cell>
          <cell r="E183" t="str">
            <v>V/c duïng cuï thi coâng ( cöï ly &lt;=100m)</v>
          </cell>
          <cell r="F183" t="str">
            <v>taán</v>
          </cell>
          <cell r="U183">
            <v>0</v>
          </cell>
          <cell r="W183">
            <v>0</v>
          </cell>
          <cell r="Y183">
            <v>0</v>
          </cell>
        </row>
        <row r="184">
          <cell r="A184" t="str">
            <v>M10b</v>
          </cell>
          <cell r="C184" t="str">
            <v/>
          </cell>
          <cell r="E184" t="str">
            <v>Moùng M10b</v>
          </cell>
          <cell r="F184" t="str">
            <v>Moùng</v>
          </cell>
          <cell r="H184">
            <v>0</v>
          </cell>
          <cell r="I184">
            <v>0</v>
          </cell>
          <cell r="J184">
            <v>0</v>
          </cell>
          <cell r="K184">
            <v>0</v>
          </cell>
          <cell r="L184">
            <v>0</v>
          </cell>
          <cell r="M184">
            <v>0</v>
          </cell>
          <cell r="N184">
            <v>0</v>
          </cell>
          <cell r="U184">
            <v>884000</v>
          </cell>
          <cell r="W184">
            <v>1113525</v>
          </cell>
          <cell r="Y184">
            <v>0</v>
          </cell>
        </row>
        <row r="185">
          <cell r="B185" t="str">
            <v>d15</v>
          </cell>
          <cell r="C185" t="str">
            <v/>
          </cell>
          <cell r="D185" t="str">
            <v>AG.42111</v>
          </cell>
          <cell r="E185" t="str">
            <v>Ñaø caûn BTCT 1,5m</v>
          </cell>
          <cell r="F185" t="str">
            <v>caùi</v>
          </cell>
          <cell r="G185">
            <v>1</v>
          </cell>
          <cell r="H185">
            <v>0</v>
          </cell>
          <cell r="I185">
            <v>0</v>
          </cell>
          <cell r="J185">
            <v>0</v>
          </cell>
          <cell r="K185">
            <v>0</v>
          </cell>
          <cell r="L185">
            <v>0</v>
          </cell>
          <cell r="M185">
            <v>0</v>
          </cell>
          <cell r="N185">
            <v>0</v>
          </cell>
          <cell r="P185">
            <v>727000</v>
          </cell>
          <cell r="R185">
            <v>56885</v>
          </cell>
          <cell r="U185">
            <v>727000</v>
          </cell>
          <cell r="W185">
            <v>56885</v>
          </cell>
          <cell r="Y185">
            <v>0</v>
          </cell>
        </row>
        <row r="186">
          <cell r="B186" t="str">
            <v>b22650</v>
          </cell>
          <cell r="C186" t="str">
            <v/>
          </cell>
          <cell r="E186" t="str">
            <v>Boulon 22x650+ 2 long ñeàn vuoâng D24-50x50x3/Zn</v>
          </cell>
          <cell r="F186" t="str">
            <v>boä</v>
          </cell>
          <cell r="G186">
            <v>1</v>
          </cell>
          <cell r="H186">
            <v>0</v>
          </cell>
          <cell r="I186">
            <v>0</v>
          </cell>
          <cell r="J186">
            <v>0</v>
          </cell>
          <cell r="K186">
            <v>0</v>
          </cell>
          <cell r="L186">
            <v>0</v>
          </cell>
          <cell r="M186">
            <v>0</v>
          </cell>
          <cell r="N186">
            <v>0</v>
          </cell>
          <cell r="P186">
            <v>101000</v>
          </cell>
          <cell r="U186">
            <v>101000</v>
          </cell>
          <cell r="W186">
            <v>0</v>
          </cell>
          <cell r="Y186">
            <v>0</v>
          </cell>
        </row>
        <row r="187">
          <cell r="B187" t="str">
            <v>D2X4</v>
          </cell>
          <cell r="C187" t="str">
            <v/>
          </cell>
          <cell r="D187">
            <v>0</v>
          </cell>
          <cell r="E187" t="str">
            <v>Ñaù 2x4</v>
          </cell>
          <cell r="F187" t="str">
            <v>m3</v>
          </cell>
          <cell r="G187">
            <v>0.2</v>
          </cell>
          <cell r="H187">
            <v>0</v>
          </cell>
          <cell r="I187">
            <v>0</v>
          </cell>
          <cell r="J187">
            <v>0</v>
          </cell>
          <cell r="K187">
            <v>0</v>
          </cell>
          <cell r="L187">
            <v>0</v>
          </cell>
          <cell r="M187">
            <v>0</v>
          </cell>
          <cell r="N187">
            <v>0</v>
          </cell>
          <cell r="P187">
            <v>280000</v>
          </cell>
          <cell r="R187">
            <v>0</v>
          </cell>
          <cell r="U187">
            <v>56000</v>
          </cell>
          <cell r="W187">
            <v>0</v>
          </cell>
          <cell r="Y187">
            <v>0</v>
          </cell>
        </row>
        <row r="188">
          <cell r="B188" t="str">
            <v>MDD3</v>
          </cell>
          <cell r="C188" t="str">
            <v/>
          </cell>
          <cell r="D188" t="str">
            <v>AB.11423</v>
          </cell>
          <cell r="E188" t="str">
            <v>Ñaøo hoá moùng ñaát caáp 3 saâu &gt;1m</v>
          </cell>
          <cell r="F188" t="str">
            <v>m3</v>
          </cell>
          <cell r="G188">
            <v>1.77</v>
          </cell>
          <cell r="R188">
            <v>451007</v>
          </cell>
          <cell r="U188">
            <v>0</v>
          </cell>
          <cell r="W188">
            <v>798282</v>
          </cell>
          <cell r="Y188">
            <v>0</v>
          </cell>
        </row>
        <row r="189">
          <cell r="B189" t="str">
            <v>MDAP3</v>
          </cell>
          <cell r="C189" t="str">
            <v/>
          </cell>
          <cell r="D189" t="str">
            <v>AB.13112</v>
          </cell>
          <cell r="E189" t="str">
            <v>Ñaép ñaát hoá moùng coät , ñoä chaët k=0,9</v>
          </cell>
          <cell r="F189" t="str">
            <v>m3</v>
          </cell>
          <cell r="G189">
            <v>1.93</v>
          </cell>
          <cell r="R189">
            <v>129134</v>
          </cell>
          <cell r="U189">
            <v>0</v>
          </cell>
          <cell r="W189">
            <v>249229</v>
          </cell>
          <cell r="Y189">
            <v>0</v>
          </cell>
        </row>
        <row r="190">
          <cell r="B190" t="str">
            <v>bocdc</v>
          </cell>
          <cell r="C190" t="str">
            <v/>
          </cell>
          <cell r="D190" t="str">
            <v>02.1123</v>
          </cell>
          <cell r="E190" t="str">
            <v>Boác dôõ ñaø caûn, ñeá neùo</v>
          </cell>
          <cell r="F190" t="str">
            <v>taán</v>
          </cell>
          <cell r="G190">
            <v>0.26</v>
          </cell>
          <cell r="R190">
            <v>35112</v>
          </cell>
          <cell r="U190">
            <v>0</v>
          </cell>
          <cell r="W190">
            <v>9129</v>
          </cell>
          <cell r="Y190">
            <v>0</v>
          </cell>
        </row>
        <row r="191">
          <cell r="B191" t="str">
            <v>da</v>
          </cell>
          <cell r="C191" t="str">
            <v/>
          </cell>
          <cell r="D191" t="str">
            <v>02.1451</v>
          </cell>
          <cell r="E191" t="str">
            <v>V/c ñaø caûn vaøo vò trí (cöï ly &lt;=100m)</v>
          </cell>
          <cell r="F191" t="str">
            <v>taán</v>
          </cell>
          <cell r="U191">
            <v>0</v>
          </cell>
          <cell r="W191">
            <v>0</v>
          </cell>
          <cell r="Y191">
            <v>0</v>
          </cell>
        </row>
        <row r="192">
          <cell r="B192" t="str">
            <v>daDAM</v>
          </cell>
          <cell r="C192" t="str">
            <v/>
          </cell>
          <cell r="D192" t="str">
            <v>02.1241</v>
          </cell>
          <cell r="E192" t="str">
            <v>V/c ñaù daêm ( cöï ly &lt;=100m)</v>
          </cell>
          <cell r="F192" t="str">
            <v>m3</v>
          </cell>
          <cell r="U192">
            <v>0</v>
          </cell>
          <cell r="W192">
            <v>0</v>
          </cell>
          <cell r="Y192">
            <v>0</v>
          </cell>
        </row>
        <row r="193">
          <cell r="B193" t="str">
            <v>dctc</v>
          </cell>
          <cell r="C193" t="str">
            <v/>
          </cell>
          <cell r="D193" t="str">
            <v>02.1482</v>
          </cell>
          <cell r="E193" t="str">
            <v>V/c duïng cuï thi coâng ( cöï ly &lt;=100m)</v>
          </cell>
          <cell r="F193" t="str">
            <v>taán</v>
          </cell>
          <cell r="U193">
            <v>0</v>
          </cell>
          <cell r="W193">
            <v>0</v>
          </cell>
          <cell r="Y193">
            <v>0</v>
          </cell>
        </row>
        <row r="194">
          <cell r="A194" t="str">
            <v>M10BT ÑÔN</v>
          </cell>
          <cell r="C194" t="str">
            <v/>
          </cell>
          <cell r="E194" t="str">
            <v>Moùng beâ toâng truï ñôn 10m</v>
          </cell>
          <cell r="F194" t="str">
            <v>Moùng</v>
          </cell>
          <cell r="H194">
            <v>0</v>
          </cell>
          <cell r="I194">
            <v>0</v>
          </cell>
          <cell r="J194">
            <v>0</v>
          </cell>
          <cell r="K194">
            <v>0</v>
          </cell>
          <cell r="L194">
            <v>0</v>
          </cell>
          <cell r="M194">
            <v>0</v>
          </cell>
          <cell r="N194">
            <v>0</v>
          </cell>
          <cell r="U194">
            <v>0</v>
          </cell>
          <cell r="V194">
            <v>981775</v>
          </cell>
          <cell r="W194">
            <v>0</v>
          </cell>
          <cell r="X194">
            <v>906238</v>
          </cell>
          <cell r="Y194">
            <v>0</v>
          </cell>
        </row>
        <row r="195">
          <cell r="B195" t="str">
            <v>XM</v>
          </cell>
          <cell r="C195" t="str">
            <v/>
          </cell>
          <cell r="D195">
            <v>0</v>
          </cell>
          <cell r="E195" t="str">
            <v xml:space="preserve">Ximaêng </v>
          </cell>
          <cell r="F195" t="str">
            <v>kg</v>
          </cell>
          <cell r="G195">
            <v>250</v>
          </cell>
          <cell r="H195">
            <v>0</v>
          </cell>
          <cell r="I195">
            <v>0</v>
          </cell>
          <cell r="J195">
            <v>0</v>
          </cell>
          <cell r="K195">
            <v>0</v>
          </cell>
          <cell r="L195">
            <v>0</v>
          </cell>
          <cell r="M195">
            <v>0</v>
          </cell>
          <cell r="N195">
            <v>0</v>
          </cell>
          <cell r="O195">
            <v>0</v>
          </cell>
          <cell r="Q195">
            <v>1740</v>
          </cell>
          <cell r="R195">
            <v>0</v>
          </cell>
          <cell r="U195">
            <v>0</v>
          </cell>
          <cell r="V195">
            <v>435000</v>
          </cell>
          <cell r="W195">
            <v>0</v>
          </cell>
          <cell r="X195">
            <v>0</v>
          </cell>
          <cell r="Y195">
            <v>0</v>
          </cell>
        </row>
        <row r="196">
          <cell r="B196" t="str">
            <v>CV</v>
          </cell>
          <cell r="C196" t="str">
            <v/>
          </cell>
          <cell r="D196">
            <v>0</v>
          </cell>
          <cell r="E196" t="str">
            <v>Caùt vaøng</v>
          </cell>
          <cell r="F196" t="str">
            <v>m3</v>
          </cell>
          <cell r="G196">
            <v>0.504</v>
          </cell>
          <cell r="H196">
            <v>0</v>
          </cell>
          <cell r="I196">
            <v>0</v>
          </cell>
          <cell r="J196">
            <v>0</v>
          </cell>
          <cell r="K196">
            <v>0</v>
          </cell>
          <cell r="L196">
            <v>0</v>
          </cell>
          <cell r="M196">
            <v>0</v>
          </cell>
          <cell r="N196">
            <v>0</v>
          </cell>
          <cell r="O196">
            <v>0</v>
          </cell>
          <cell r="Q196">
            <v>500000</v>
          </cell>
          <cell r="R196">
            <v>0</v>
          </cell>
          <cell r="U196">
            <v>0</v>
          </cell>
          <cell r="V196">
            <v>252000</v>
          </cell>
          <cell r="W196">
            <v>0</v>
          </cell>
          <cell r="X196">
            <v>0</v>
          </cell>
          <cell r="Y196">
            <v>0</v>
          </cell>
        </row>
        <row r="197">
          <cell r="A197" t="str">
            <v/>
          </cell>
          <cell r="B197" t="str">
            <v>D1X2</v>
          </cell>
          <cell r="C197" t="str">
            <v/>
          </cell>
          <cell r="D197">
            <v>0</v>
          </cell>
          <cell r="E197" t="str">
            <v>Ñaù 1x2</v>
          </cell>
          <cell r="F197" t="str">
            <v>m3</v>
          </cell>
          <cell r="G197">
            <v>0.90700000000000003</v>
          </cell>
          <cell r="H197">
            <v>0</v>
          </cell>
          <cell r="I197">
            <v>0</v>
          </cell>
          <cell r="J197">
            <v>0</v>
          </cell>
          <cell r="K197">
            <v>0</v>
          </cell>
          <cell r="L197">
            <v>0</v>
          </cell>
          <cell r="M197">
            <v>0</v>
          </cell>
          <cell r="N197">
            <v>0</v>
          </cell>
          <cell r="O197">
            <v>0</v>
          </cell>
          <cell r="Q197">
            <v>325000</v>
          </cell>
          <cell r="R197">
            <v>0</v>
          </cell>
          <cell r="U197">
            <v>0</v>
          </cell>
          <cell r="V197">
            <v>294775</v>
          </cell>
          <cell r="W197">
            <v>0</v>
          </cell>
          <cell r="X197">
            <v>0</v>
          </cell>
          <cell r="Y197">
            <v>0</v>
          </cell>
        </row>
        <row r="198">
          <cell r="B198" t="str">
            <v>SO10</v>
          </cell>
          <cell r="D198">
            <v>0</v>
          </cell>
          <cell r="E198" t="str">
            <v>Saét   Þ10 maï keõm</v>
          </cell>
          <cell r="F198" t="str">
            <v>kg</v>
          </cell>
          <cell r="G198">
            <v>0</v>
          </cell>
          <cell r="H198">
            <v>0</v>
          </cell>
          <cell r="I198">
            <v>0</v>
          </cell>
          <cell r="J198">
            <v>0</v>
          </cell>
          <cell r="K198">
            <v>0</v>
          </cell>
          <cell r="L198">
            <v>0</v>
          </cell>
          <cell r="M198">
            <v>0</v>
          </cell>
          <cell r="N198">
            <v>0</v>
          </cell>
          <cell r="O198">
            <v>0</v>
          </cell>
          <cell r="P198">
            <v>25495</v>
          </cell>
          <cell r="R198">
            <v>0</v>
          </cell>
          <cell r="U198">
            <v>0</v>
          </cell>
          <cell r="W198">
            <v>0</v>
          </cell>
          <cell r="Y198">
            <v>0</v>
          </cell>
        </row>
        <row r="199">
          <cell r="A199" t="str">
            <v/>
          </cell>
          <cell r="B199" t="str">
            <v>KEM</v>
          </cell>
          <cell r="D199">
            <v>0</v>
          </cell>
          <cell r="E199" t="str">
            <v>Keõm</v>
          </cell>
          <cell r="F199" t="str">
            <v>kg</v>
          </cell>
          <cell r="G199">
            <v>0</v>
          </cell>
          <cell r="H199">
            <v>0</v>
          </cell>
          <cell r="I199">
            <v>0</v>
          </cell>
          <cell r="J199">
            <v>0</v>
          </cell>
          <cell r="K199">
            <v>0</v>
          </cell>
          <cell r="L199">
            <v>0</v>
          </cell>
          <cell r="M199">
            <v>0</v>
          </cell>
          <cell r="N199">
            <v>0</v>
          </cell>
          <cell r="O199">
            <v>0</v>
          </cell>
          <cell r="P199">
            <v>10500</v>
          </cell>
          <cell r="R199">
            <v>0</v>
          </cell>
          <cell r="U199">
            <v>0</v>
          </cell>
          <cell r="W199">
            <v>0</v>
          </cell>
          <cell r="Y199">
            <v>0</v>
          </cell>
        </row>
        <row r="200">
          <cell r="B200" t="str">
            <v>MDD3</v>
          </cell>
          <cell r="C200" t="str">
            <v/>
          </cell>
          <cell r="D200" t="str">
            <v>AB.11423</v>
          </cell>
          <cell r="E200" t="str">
            <v>Ñaøo hoá moùng ñaát caáp 3 saâu &gt;1m</v>
          </cell>
          <cell r="F200" t="str">
            <v>m3</v>
          </cell>
          <cell r="G200">
            <v>1.21</v>
          </cell>
          <cell r="P200">
            <v>0</v>
          </cell>
          <cell r="S200">
            <v>451007</v>
          </cell>
          <cell r="U200">
            <v>0</v>
          </cell>
          <cell r="W200">
            <v>0</v>
          </cell>
          <cell r="X200">
            <v>545718</v>
          </cell>
          <cell r="Y200">
            <v>0</v>
          </cell>
        </row>
        <row r="201">
          <cell r="B201" t="str">
            <v>MDAP3</v>
          </cell>
          <cell r="C201" t="str">
            <v/>
          </cell>
          <cell r="D201" t="str">
            <v>AB.13112</v>
          </cell>
          <cell r="E201" t="str">
            <v>Ñaép ñaát hoá moùng coät , ñoä chaët k=0,9</v>
          </cell>
          <cell r="F201" t="str">
            <v>m3</v>
          </cell>
          <cell r="G201">
            <v>0.3</v>
          </cell>
          <cell r="P201">
            <v>0</v>
          </cell>
          <cell r="S201">
            <v>129134</v>
          </cell>
          <cell r="U201">
            <v>0</v>
          </cell>
          <cell r="W201">
            <v>0</v>
          </cell>
          <cell r="X201">
            <v>38740</v>
          </cell>
          <cell r="Y201">
            <v>0</v>
          </cell>
        </row>
        <row r="202">
          <cell r="B202" t="str">
            <v>BOCXI</v>
          </cell>
          <cell r="D202" t="str">
            <v>02.1101</v>
          </cell>
          <cell r="E202" t="str">
            <v>Boác dôõ xi maêng</v>
          </cell>
          <cell r="F202" t="str">
            <v>taán</v>
          </cell>
          <cell r="P202">
            <v>0</v>
          </cell>
          <cell r="R202">
            <v>17128</v>
          </cell>
          <cell r="U202">
            <v>0</v>
          </cell>
          <cell r="W202">
            <v>0</v>
          </cell>
          <cell r="Y202">
            <v>0</v>
          </cell>
        </row>
        <row r="203">
          <cell r="B203" t="str">
            <v>BOCCAT</v>
          </cell>
          <cell r="D203" t="str">
            <v>02.1103</v>
          </cell>
          <cell r="E203" t="str">
            <v>Boác dôõ caùt</v>
          </cell>
          <cell r="F203" t="str">
            <v>m3</v>
          </cell>
          <cell r="P203">
            <v>0</v>
          </cell>
          <cell r="R203">
            <v>12846</v>
          </cell>
          <cell r="U203">
            <v>0</v>
          </cell>
          <cell r="W203">
            <v>0</v>
          </cell>
          <cell r="Y203">
            <v>0</v>
          </cell>
        </row>
        <row r="204">
          <cell r="B204" t="str">
            <v>BOCDA</v>
          </cell>
          <cell r="D204" t="str">
            <v>02.1104</v>
          </cell>
          <cell r="E204" t="str">
            <v>Boác dôõ ñaù daêm</v>
          </cell>
          <cell r="F204" t="str">
            <v>m3</v>
          </cell>
          <cell r="P204">
            <v>0</v>
          </cell>
          <cell r="R204">
            <v>17984</v>
          </cell>
          <cell r="U204">
            <v>0</v>
          </cell>
          <cell r="W204">
            <v>0</v>
          </cell>
          <cell r="Y204">
            <v>0</v>
          </cell>
        </row>
        <row r="205">
          <cell r="B205" t="str">
            <v>LCT10</v>
          </cell>
          <cell r="D205" t="str">
            <v>04.1101</v>
          </cell>
          <cell r="E205" t="str">
            <v>Gia coâng vaø laép döïng coát theùp D&lt;=10</v>
          </cell>
          <cell r="F205" t="str">
            <v>kg</v>
          </cell>
          <cell r="G205">
            <v>0</v>
          </cell>
          <cell r="R205">
            <v>23</v>
          </cell>
          <cell r="T205">
            <v>0</v>
          </cell>
          <cell r="U205">
            <v>0</v>
          </cell>
          <cell r="W205">
            <v>0</v>
          </cell>
          <cell r="Y205">
            <v>0</v>
          </cell>
        </row>
        <row r="206">
          <cell r="B206" t="str">
            <v>DBT15012</v>
          </cell>
          <cell r="C206" t="str">
            <v/>
          </cell>
          <cell r="D206" t="str">
            <v>AF.11210</v>
          </cell>
          <cell r="E206" t="str">
            <v>Ñoå beâ toâng maùc M150 ñaù 1x2</v>
          </cell>
          <cell r="F206" t="str">
            <v>m3</v>
          </cell>
          <cell r="G206">
            <v>1.018</v>
          </cell>
          <cell r="S206">
            <v>316090</v>
          </cell>
          <cell r="T206">
            <v>0</v>
          </cell>
          <cell r="U206">
            <v>0</v>
          </cell>
          <cell r="W206">
            <v>0</v>
          </cell>
          <cell r="X206">
            <v>321780</v>
          </cell>
          <cell r="Y206">
            <v>0</v>
          </cell>
        </row>
        <row r="207">
          <cell r="A207" t="str">
            <v>M10BT ÑOÂI</v>
          </cell>
          <cell r="C207" t="str">
            <v/>
          </cell>
          <cell r="E207" t="str">
            <v>Moùng beâ toâng truï ñoâi 10m</v>
          </cell>
          <cell r="F207" t="str">
            <v>Moùng</v>
          </cell>
          <cell r="H207">
            <v>0</v>
          </cell>
          <cell r="I207">
            <v>0</v>
          </cell>
          <cell r="J207">
            <v>0</v>
          </cell>
          <cell r="K207">
            <v>0</v>
          </cell>
          <cell r="L207">
            <v>0</v>
          </cell>
          <cell r="M207">
            <v>0</v>
          </cell>
          <cell r="N207">
            <v>0</v>
          </cell>
          <cell r="U207">
            <v>180000</v>
          </cell>
          <cell r="V207">
            <v>470510</v>
          </cell>
          <cell r="W207">
            <v>0</v>
          </cell>
          <cell r="X207">
            <v>509299</v>
          </cell>
          <cell r="Y207">
            <v>0</v>
          </cell>
        </row>
        <row r="208">
          <cell r="B208" t="str">
            <v>XM</v>
          </cell>
          <cell r="C208" t="str">
            <v/>
          </cell>
          <cell r="D208">
            <v>0</v>
          </cell>
          <cell r="E208" t="str">
            <v xml:space="preserve">Ximaêng </v>
          </cell>
          <cell r="F208" t="str">
            <v>kg</v>
          </cell>
          <cell r="G208">
            <v>93.5</v>
          </cell>
          <cell r="H208">
            <v>0</v>
          </cell>
          <cell r="I208">
            <v>0</v>
          </cell>
          <cell r="J208">
            <v>0</v>
          </cell>
          <cell r="K208">
            <v>0</v>
          </cell>
          <cell r="L208">
            <v>0</v>
          </cell>
          <cell r="M208">
            <v>0</v>
          </cell>
          <cell r="N208">
            <v>0</v>
          </cell>
          <cell r="O208">
            <v>0</v>
          </cell>
          <cell r="Q208">
            <v>1740</v>
          </cell>
          <cell r="R208">
            <v>0</v>
          </cell>
          <cell r="U208">
            <v>0</v>
          </cell>
          <cell r="V208">
            <v>162690</v>
          </cell>
          <cell r="W208">
            <v>0</v>
          </cell>
          <cell r="X208">
            <v>0</v>
          </cell>
          <cell r="Y208">
            <v>0</v>
          </cell>
        </row>
        <row r="209">
          <cell r="B209" t="str">
            <v>CV</v>
          </cell>
          <cell r="C209" t="str">
            <v/>
          </cell>
          <cell r="D209">
            <v>0</v>
          </cell>
          <cell r="E209" t="str">
            <v>Caùt vaøng</v>
          </cell>
          <cell r="F209" t="str">
            <v>m3</v>
          </cell>
          <cell r="G209">
            <v>0.188</v>
          </cell>
          <cell r="H209">
            <v>0</v>
          </cell>
          <cell r="I209">
            <v>0</v>
          </cell>
          <cell r="J209">
            <v>0</v>
          </cell>
          <cell r="K209">
            <v>0</v>
          </cell>
          <cell r="L209">
            <v>0</v>
          </cell>
          <cell r="M209">
            <v>0</v>
          </cell>
          <cell r="N209">
            <v>0</v>
          </cell>
          <cell r="O209">
            <v>0</v>
          </cell>
          <cell r="Q209">
            <v>500000</v>
          </cell>
          <cell r="R209">
            <v>0</v>
          </cell>
          <cell r="U209">
            <v>0</v>
          </cell>
          <cell r="V209">
            <v>94000</v>
          </cell>
          <cell r="W209">
            <v>0</v>
          </cell>
          <cell r="X209">
            <v>0</v>
          </cell>
          <cell r="Y209">
            <v>0</v>
          </cell>
        </row>
        <row r="210">
          <cell r="A210" t="str">
            <v/>
          </cell>
          <cell r="B210" t="str">
            <v>D1X2</v>
          </cell>
          <cell r="C210" t="str">
            <v/>
          </cell>
          <cell r="D210">
            <v>0</v>
          </cell>
          <cell r="E210" t="str">
            <v>Ñaù 1x2</v>
          </cell>
          <cell r="F210" t="str">
            <v>m3</v>
          </cell>
          <cell r="G210">
            <v>0.33900000000000002</v>
          </cell>
          <cell r="H210">
            <v>0</v>
          </cell>
          <cell r="I210">
            <v>0</v>
          </cell>
          <cell r="J210">
            <v>0</v>
          </cell>
          <cell r="K210">
            <v>0</v>
          </cell>
          <cell r="L210">
            <v>0</v>
          </cell>
          <cell r="M210">
            <v>0</v>
          </cell>
          <cell r="N210">
            <v>0</v>
          </cell>
          <cell r="O210">
            <v>0</v>
          </cell>
          <cell r="Q210">
            <v>325000</v>
          </cell>
          <cell r="R210">
            <v>0</v>
          </cell>
          <cell r="U210">
            <v>0</v>
          </cell>
          <cell r="V210">
            <v>110175</v>
          </cell>
          <cell r="W210">
            <v>0</v>
          </cell>
          <cell r="X210">
            <v>0</v>
          </cell>
          <cell r="Y210">
            <v>0</v>
          </cell>
        </row>
        <row r="211">
          <cell r="A211" t="str">
            <v/>
          </cell>
          <cell r="B211" t="str">
            <v>DINH</v>
          </cell>
          <cell r="C211" t="str">
            <v/>
          </cell>
          <cell r="D211">
            <v>0</v>
          </cell>
          <cell r="E211" t="str">
            <v>Ñinh</v>
          </cell>
          <cell r="F211" t="str">
            <v>kg</v>
          </cell>
          <cell r="G211">
            <v>0.28499999999999998</v>
          </cell>
          <cell r="H211">
            <v>0</v>
          </cell>
          <cell r="I211">
            <v>0</v>
          </cell>
          <cell r="J211">
            <v>0</v>
          </cell>
          <cell r="K211">
            <v>0</v>
          </cell>
          <cell r="L211">
            <v>0</v>
          </cell>
          <cell r="M211">
            <v>0</v>
          </cell>
          <cell r="N211">
            <v>0</v>
          </cell>
          <cell r="O211">
            <v>0</v>
          </cell>
          <cell r="Q211">
            <v>25000</v>
          </cell>
          <cell r="R211">
            <v>0</v>
          </cell>
          <cell r="U211">
            <v>0</v>
          </cell>
          <cell r="V211">
            <v>7125</v>
          </cell>
          <cell r="W211">
            <v>0</v>
          </cell>
          <cell r="X211">
            <v>0</v>
          </cell>
          <cell r="Y211">
            <v>0</v>
          </cell>
        </row>
        <row r="212">
          <cell r="A212" t="str">
            <v/>
          </cell>
          <cell r="B212" t="str">
            <v>GO-CH</v>
          </cell>
          <cell r="C212" t="str">
            <v/>
          </cell>
          <cell r="D212">
            <v>0</v>
          </cell>
          <cell r="E212" t="str">
            <v>Goã choáng</v>
          </cell>
          <cell r="F212" t="str">
            <v>m3</v>
          </cell>
          <cell r="G212">
            <v>6.4000000000000003E-3</v>
          </cell>
          <cell r="H212">
            <v>0</v>
          </cell>
          <cell r="I212">
            <v>0</v>
          </cell>
          <cell r="J212">
            <v>0</v>
          </cell>
          <cell r="K212">
            <v>0</v>
          </cell>
          <cell r="L212">
            <v>0</v>
          </cell>
          <cell r="M212">
            <v>0</v>
          </cell>
          <cell r="N212">
            <v>0</v>
          </cell>
          <cell r="O212">
            <v>0</v>
          </cell>
          <cell r="Q212">
            <v>3800000</v>
          </cell>
          <cell r="R212">
            <v>0</v>
          </cell>
          <cell r="U212">
            <v>0</v>
          </cell>
          <cell r="V212">
            <v>24320</v>
          </cell>
          <cell r="W212">
            <v>0</v>
          </cell>
          <cell r="X212">
            <v>0</v>
          </cell>
          <cell r="Y212">
            <v>0</v>
          </cell>
        </row>
        <row r="213">
          <cell r="A213" t="str">
            <v/>
          </cell>
          <cell r="B213" t="str">
            <v>GO-DN</v>
          </cell>
          <cell r="C213" t="str">
            <v/>
          </cell>
          <cell r="D213">
            <v>0</v>
          </cell>
          <cell r="E213" t="str">
            <v>Goã ñaø neïp</v>
          </cell>
          <cell r="F213" t="str">
            <v>m3</v>
          </cell>
          <cell r="G213">
            <v>4.0000000000000001E-3</v>
          </cell>
          <cell r="H213">
            <v>0</v>
          </cell>
          <cell r="I213">
            <v>0</v>
          </cell>
          <cell r="J213">
            <v>0</v>
          </cell>
          <cell r="K213">
            <v>0</v>
          </cell>
          <cell r="L213">
            <v>0</v>
          </cell>
          <cell r="M213">
            <v>0</v>
          </cell>
          <cell r="N213">
            <v>0</v>
          </cell>
          <cell r="O213">
            <v>0</v>
          </cell>
          <cell r="Q213">
            <v>3800000</v>
          </cell>
          <cell r="R213">
            <v>0</v>
          </cell>
          <cell r="U213">
            <v>0</v>
          </cell>
          <cell r="V213">
            <v>15200</v>
          </cell>
          <cell r="W213">
            <v>0</v>
          </cell>
          <cell r="X213">
            <v>0</v>
          </cell>
          <cell r="Y213">
            <v>0</v>
          </cell>
        </row>
        <row r="214">
          <cell r="A214" t="str">
            <v/>
          </cell>
          <cell r="B214" t="str">
            <v>GO-V</v>
          </cell>
          <cell r="C214" t="str">
            <v/>
          </cell>
          <cell r="D214">
            <v>0</v>
          </cell>
          <cell r="E214" t="str">
            <v>Goã vaùn (caû neïp)</v>
          </cell>
          <cell r="F214" t="str">
            <v>m3</v>
          </cell>
          <cell r="G214">
            <v>1.4999999999999999E-2</v>
          </cell>
          <cell r="H214">
            <v>0</v>
          </cell>
          <cell r="I214">
            <v>0</v>
          </cell>
          <cell r="J214">
            <v>0</v>
          </cell>
          <cell r="K214">
            <v>0</v>
          </cell>
          <cell r="L214">
            <v>0</v>
          </cell>
          <cell r="M214">
            <v>0</v>
          </cell>
          <cell r="N214">
            <v>0</v>
          </cell>
          <cell r="O214">
            <v>0</v>
          </cell>
          <cell r="Q214">
            <v>3800000</v>
          </cell>
          <cell r="R214">
            <v>0</v>
          </cell>
          <cell r="U214">
            <v>0</v>
          </cell>
          <cell r="V214">
            <v>57000</v>
          </cell>
          <cell r="W214">
            <v>0</v>
          </cell>
          <cell r="X214">
            <v>0</v>
          </cell>
          <cell r="Y214">
            <v>0</v>
          </cell>
        </row>
        <row r="215">
          <cell r="B215" t="str">
            <v>SO10</v>
          </cell>
          <cell r="D215">
            <v>0</v>
          </cell>
          <cell r="E215" t="str">
            <v>Saét   Þ10 maï keõm</v>
          </cell>
          <cell r="F215" t="str">
            <v>kg</v>
          </cell>
          <cell r="G215">
            <v>0</v>
          </cell>
          <cell r="H215">
            <v>0</v>
          </cell>
          <cell r="I215">
            <v>0</v>
          </cell>
          <cell r="J215">
            <v>0</v>
          </cell>
          <cell r="K215">
            <v>0</v>
          </cell>
          <cell r="L215">
            <v>0</v>
          </cell>
          <cell r="M215">
            <v>0</v>
          </cell>
          <cell r="N215">
            <v>0</v>
          </cell>
          <cell r="O215">
            <v>0</v>
          </cell>
          <cell r="P215">
            <v>25495</v>
          </cell>
          <cell r="R215">
            <v>0</v>
          </cell>
          <cell r="U215">
            <v>0</v>
          </cell>
          <cell r="W215">
            <v>0</v>
          </cell>
          <cell r="Y215">
            <v>0</v>
          </cell>
        </row>
        <row r="216">
          <cell r="B216" t="str">
            <v>B16750V</v>
          </cell>
          <cell r="C216" t="str">
            <v/>
          </cell>
          <cell r="D216">
            <v>0</v>
          </cell>
          <cell r="E216" t="str">
            <v>Boulon 16x750VRS+ 4 long ñeàn vuoâng D18-50x50x3/Zn</v>
          </cell>
          <cell r="F216" t="str">
            <v>boä</v>
          </cell>
          <cell r="G216">
            <v>1</v>
          </cell>
          <cell r="P216">
            <v>68000</v>
          </cell>
          <cell r="R216">
            <v>0</v>
          </cell>
          <cell r="U216">
            <v>68000</v>
          </cell>
          <cell r="W216">
            <v>0</v>
          </cell>
          <cell r="Y216">
            <v>0</v>
          </cell>
        </row>
        <row r="217">
          <cell r="B217" t="str">
            <v>B16600V</v>
          </cell>
          <cell r="C217" t="str">
            <v/>
          </cell>
          <cell r="D217">
            <v>0</v>
          </cell>
          <cell r="E217" t="str">
            <v>Boulon 16x600VRS+ 4 long ñeàn vuoâng D18-50x50x3/Zn</v>
          </cell>
          <cell r="F217" t="str">
            <v>boä</v>
          </cell>
          <cell r="G217">
            <v>1</v>
          </cell>
          <cell r="P217">
            <v>58000</v>
          </cell>
          <cell r="R217">
            <v>0</v>
          </cell>
          <cell r="U217">
            <v>58000</v>
          </cell>
          <cell r="W217">
            <v>0</v>
          </cell>
          <cell r="Y217">
            <v>0</v>
          </cell>
        </row>
        <row r="218">
          <cell r="B218" t="str">
            <v>B16550V</v>
          </cell>
          <cell r="C218" t="str">
            <v/>
          </cell>
          <cell r="D218">
            <v>0</v>
          </cell>
          <cell r="E218" t="str">
            <v>Boulon 16x550VRS+ 4 long ñeàn vuoâng D18-50x50x3/Zn</v>
          </cell>
          <cell r="F218" t="str">
            <v>boä</v>
          </cell>
          <cell r="G218">
            <v>1</v>
          </cell>
          <cell r="P218">
            <v>54000</v>
          </cell>
          <cell r="R218">
            <v>0</v>
          </cell>
          <cell r="U218">
            <v>54000</v>
          </cell>
          <cell r="W218">
            <v>0</v>
          </cell>
          <cell r="Y218">
            <v>0</v>
          </cell>
        </row>
        <row r="219">
          <cell r="A219" t="str">
            <v/>
          </cell>
          <cell r="B219" t="str">
            <v>KEM</v>
          </cell>
          <cell r="D219">
            <v>0</v>
          </cell>
          <cell r="E219" t="str">
            <v>Keõm</v>
          </cell>
          <cell r="F219" t="str">
            <v>kg</v>
          </cell>
          <cell r="G219">
            <v>0</v>
          </cell>
          <cell r="H219">
            <v>0</v>
          </cell>
          <cell r="I219">
            <v>0</v>
          </cell>
          <cell r="J219">
            <v>0</v>
          </cell>
          <cell r="K219">
            <v>0</v>
          </cell>
          <cell r="L219">
            <v>0</v>
          </cell>
          <cell r="M219">
            <v>0</v>
          </cell>
          <cell r="N219">
            <v>0</v>
          </cell>
          <cell r="O219">
            <v>0</v>
          </cell>
          <cell r="P219">
            <v>10500</v>
          </cell>
          <cell r="R219">
            <v>0</v>
          </cell>
          <cell r="U219">
            <v>0</v>
          </cell>
          <cell r="W219">
            <v>0</v>
          </cell>
          <cell r="Y219">
            <v>0</v>
          </cell>
        </row>
        <row r="220">
          <cell r="B220" t="str">
            <v>MDD3</v>
          </cell>
          <cell r="C220" t="str">
            <v/>
          </cell>
          <cell r="D220" t="str">
            <v>AB.11423</v>
          </cell>
          <cell r="E220" t="str">
            <v>Ñaøo hoá moùng ñaát caáp 3 saâu &gt;1m</v>
          </cell>
          <cell r="F220" t="str">
            <v>m3</v>
          </cell>
          <cell r="G220">
            <v>0.6</v>
          </cell>
          <cell r="P220">
            <v>0</v>
          </cell>
          <cell r="S220">
            <v>451007</v>
          </cell>
          <cell r="U220">
            <v>0</v>
          </cell>
          <cell r="W220">
            <v>0</v>
          </cell>
          <cell r="X220">
            <v>270604</v>
          </cell>
          <cell r="Y220">
            <v>0</v>
          </cell>
        </row>
        <row r="221">
          <cell r="B221" t="str">
            <v>MDAP3</v>
          </cell>
          <cell r="C221" t="str">
            <v/>
          </cell>
          <cell r="D221" t="str">
            <v>AB.13112</v>
          </cell>
          <cell r="E221" t="str">
            <v>Ñaép ñaát hoá moùng coät , ñoä chaët k=0,9</v>
          </cell>
          <cell r="F221" t="str">
            <v>m3</v>
          </cell>
          <cell r="G221">
            <v>0</v>
          </cell>
          <cell r="P221">
            <v>0</v>
          </cell>
          <cell r="S221">
            <v>129134</v>
          </cell>
          <cell r="U221">
            <v>0</v>
          </cell>
          <cell r="W221">
            <v>0</v>
          </cell>
          <cell r="X221">
            <v>0</v>
          </cell>
          <cell r="Y221">
            <v>0</v>
          </cell>
        </row>
        <row r="222">
          <cell r="B222" t="str">
            <v>BOCXI</v>
          </cell>
          <cell r="D222" t="str">
            <v>02.1101</v>
          </cell>
          <cell r="E222" t="str">
            <v>Boác dôõ xi maêng</v>
          </cell>
          <cell r="F222" t="str">
            <v>taán</v>
          </cell>
          <cell r="P222">
            <v>0</v>
          </cell>
          <cell r="R222">
            <v>17128</v>
          </cell>
          <cell r="U222">
            <v>0</v>
          </cell>
          <cell r="W222">
            <v>0</v>
          </cell>
          <cell r="Y222">
            <v>0</v>
          </cell>
        </row>
        <row r="223">
          <cell r="B223" t="str">
            <v>BOCCAT</v>
          </cell>
          <cell r="D223" t="str">
            <v>02.1103</v>
          </cell>
          <cell r="E223" t="str">
            <v>Boác dôõ caùt</v>
          </cell>
          <cell r="F223" t="str">
            <v>m3</v>
          </cell>
          <cell r="P223">
            <v>0</v>
          </cell>
          <cell r="R223">
            <v>12846</v>
          </cell>
          <cell r="U223">
            <v>0</v>
          </cell>
          <cell r="W223">
            <v>0</v>
          </cell>
          <cell r="Y223">
            <v>0</v>
          </cell>
        </row>
        <row r="224">
          <cell r="B224" t="str">
            <v>BOCDA</v>
          </cell>
          <cell r="D224" t="str">
            <v>02.1104</v>
          </cell>
          <cell r="E224" t="str">
            <v>Boác dôõ ñaù daêm</v>
          </cell>
          <cell r="F224" t="str">
            <v>m3</v>
          </cell>
          <cell r="P224">
            <v>0</v>
          </cell>
          <cell r="R224">
            <v>17984</v>
          </cell>
          <cell r="U224">
            <v>0</v>
          </cell>
          <cell r="W224">
            <v>0</v>
          </cell>
          <cell r="Y224">
            <v>0</v>
          </cell>
        </row>
        <row r="225">
          <cell r="B225" t="str">
            <v>LCT10</v>
          </cell>
          <cell r="D225" t="str">
            <v>04.1101</v>
          </cell>
          <cell r="E225" t="str">
            <v>Gia coâng vaø laép döïng coát theùp D&lt;=10</v>
          </cell>
          <cell r="F225" t="str">
            <v>kg</v>
          </cell>
          <cell r="G225">
            <v>0</v>
          </cell>
          <cell r="R225">
            <v>23</v>
          </cell>
          <cell r="T225">
            <v>0</v>
          </cell>
          <cell r="U225">
            <v>0</v>
          </cell>
          <cell r="W225">
            <v>0</v>
          </cell>
          <cell r="Y225">
            <v>0</v>
          </cell>
        </row>
        <row r="226">
          <cell r="B226" t="str">
            <v>LVANK</v>
          </cell>
          <cell r="C226" t="str">
            <v/>
          </cell>
          <cell r="D226" t="str">
            <v>AF.81122</v>
          </cell>
          <cell r="E226" t="str">
            <v>Vaùn khuoân goã moùng - moùng vuoâng, chöõ nhaät</v>
          </cell>
          <cell r="F226" t="str">
            <v>100m2</v>
          </cell>
          <cell r="G226">
            <v>1.9E-2</v>
          </cell>
          <cell r="S226">
            <v>6241099</v>
          </cell>
          <cell r="T226">
            <v>0</v>
          </cell>
          <cell r="U226">
            <v>0</v>
          </cell>
          <cell r="W226">
            <v>0</v>
          </cell>
          <cell r="X226">
            <v>118581</v>
          </cell>
          <cell r="Y226">
            <v>0</v>
          </cell>
        </row>
        <row r="227">
          <cell r="B227" t="str">
            <v>DBT15012</v>
          </cell>
          <cell r="C227" t="str">
            <v/>
          </cell>
          <cell r="D227" t="str">
            <v>AF.11210</v>
          </cell>
          <cell r="E227" t="str">
            <v>Ñoå beâ toâng maùc M150 ñaù 1x2</v>
          </cell>
          <cell r="F227" t="str">
            <v>m3</v>
          </cell>
          <cell r="G227">
            <v>0.38</v>
          </cell>
          <cell r="S227">
            <v>316090</v>
          </cell>
          <cell r="T227">
            <v>0</v>
          </cell>
          <cell r="U227">
            <v>0</v>
          </cell>
          <cell r="W227">
            <v>0</v>
          </cell>
          <cell r="X227">
            <v>120114</v>
          </cell>
          <cell r="Y227">
            <v>0</v>
          </cell>
        </row>
        <row r="228">
          <cell r="A228" t="str">
            <v>M10aa</v>
          </cell>
          <cell r="C228" t="str">
            <v/>
          </cell>
          <cell r="E228" t="str">
            <v>Moùng M10aa</v>
          </cell>
          <cell r="F228" t="str">
            <v>Moùng</v>
          </cell>
          <cell r="H228">
            <v>0</v>
          </cell>
          <cell r="I228">
            <v>0</v>
          </cell>
          <cell r="J228">
            <v>0</v>
          </cell>
          <cell r="K228">
            <v>0</v>
          </cell>
          <cell r="L228">
            <v>0</v>
          </cell>
          <cell r="M228">
            <v>0</v>
          </cell>
          <cell r="N228">
            <v>0</v>
          </cell>
          <cell r="U228">
            <v>842000</v>
          </cell>
          <cell r="W228">
            <v>3321774</v>
          </cell>
          <cell r="Y228">
            <v>0</v>
          </cell>
        </row>
        <row r="229">
          <cell r="B229" t="str">
            <v>d12</v>
          </cell>
          <cell r="C229" t="str">
            <v/>
          </cell>
          <cell r="D229" t="str">
            <v>AG.42111</v>
          </cell>
          <cell r="E229" t="str">
            <v>Ñaø caûn BTCT 1,2m</v>
          </cell>
          <cell r="F229" t="str">
            <v>caùi</v>
          </cell>
          <cell r="G229">
            <v>2</v>
          </cell>
          <cell r="H229">
            <v>0</v>
          </cell>
          <cell r="I229">
            <v>0</v>
          </cell>
          <cell r="J229">
            <v>0</v>
          </cell>
          <cell r="K229">
            <v>0</v>
          </cell>
          <cell r="L229">
            <v>0</v>
          </cell>
          <cell r="M229">
            <v>0</v>
          </cell>
          <cell r="N229">
            <v>0</v>
          </cell>
          <cell r="P229">
            <v>320000</v>
          </cell>
          <cell r="R229">
            <v>34131</v>
          </cell>
          <cell r="U229">
            <v>640000</v>
          </cell>
          <cell r="W229">
            <v>68262</v>
          </cell>
          <cell r="Y229">
            <v>0</v>
          </cell>
        </row>
        <row r="230">
          <cell r="B230" t="str">
            <v>b22650</v>
          </cell>
          <cell r="C230" t="str">
            <v/>
          </cell>
          <cell r="E230" t="str">
            <v>Boulon 22x650+ 2 long ñeàn vuoâng D24-50x50x3/Zn</v>
          </cell>
          <cell r="F230" t="str">
            <v>boä</v>
          </cell>
          <cell r="G230">
            <v>2</v>
          </cell>
          <cell r="H230">
            <v>0</v>
          </cell>
          <cell r="I230">
            <v>0</v>
          </cell>
          <cell r="J230">
            <v>0</v>
          </cell>
          <cell r="K230">
            <v>0</v>
          </cell>
          <cell r="L230">
            <v>0</v>
          </cell>
          <cell r="M230">
            <v>0</v>
          </cell>
          <cell r="N230">
            <v>0</v>
          </cell>
          <cell r="P230">
            <v>101000</v>
          </cell>
          <cell r="U230">
            <v>202000</v>
          </cell>
          <cell r="W230">
            <v>0</v>
          </cell>
          <cell r="Y230">
            <v>0</v>
          </cell>
        </row>
        <row r="231">
          <cell r="B231" t="str">
            <v>MDD3</v>
          </cell>
          <cell r="C231" t="str">
            <v/>
          </cell>
          <cell r="D231" t="str">
            <v>AB.11423</v>
          </cell>
          <cell r="E231" t="str">
            <v>Ñaøo hoá moùng ñaát caáp 3 saâu &gt;1m</v>
          </cell>
          <cell r="F231" t="str">
            <v>m3</v>
          </cell>
          <cell r="G231">
            <v>5.39</v>
          </cell>
          <cell r="R231">
            <v>451007</v>
          </cell>
          <cell r="U231">
            <v>0</v>
          </cell>
          <cell r="W231">
            <v>2430928</v>
          </cell>
          <cell r="Y231">
            <v>0</v>
          </cell>
        </row>
        <row r="232">
          <cell r="B232" t="str">
            <v>MDAP3</v>
          </cell>
          <cell r="C232" t="str">
            <v/>
          </cell>
          <cell r="D232" t="str">
            <v>AB.13112</v>
          </cell>
          <cell r="E232" t="str">
            <v>Ñaép ñaát hoá moùng coät , ñoä chaët k=0,9</v>
          </cell>
          <cell r="F232" t="str">
            <v>m3</v>
          </cell>
          <cell r="G232">
            <v>6.37</v>
          </cell>
          <cell r="R232">
            <v>129134</v>
          </cell>
          <cell r="U232">
            <v>0</v>
          </cell>
          <cell r="W232">
            <v>822584</v>
          </cell>
          <cell r="Y232">
            <v>0</v>
          </cell>
        </row>
        <row r="233">
          <cell r="B233" t="str">
            <v>bocdc</v>
          </cell>
          <cell r="C233" t="str">
            <v/>
          </cell>
          <cell r="D233" t="str">
            <v>02.1123</v>
          </cell>
          <cell r="E233" t="str">
            <v>Boác dôõ ñaø caûn, ñeá neùo</v>
          </cell>
          <cell r="F233" t="str">
            <v>taán</v>
          </cell>
          <cell r="R233">
            <v>35112</v>
          </cell>
          <cell r="U233">
            <v>0</v>
          </cell>
          <cell r="W233">
            <v>0</v>
          </cell>
          <cell r="Y233">
            <v>0</v>
          </cell>
        </row>
        <row r="234">
          <cell r="B234" t="str">
            <v>da</v>
          </cell>
          <cell r="C234" t="str">
            <v/>
          </cell>
          <cell r="D234" t="str">
            <v>02.1451</v>
          </cell>
          <cell r="E234" t="str">
            <v>V/c ñaø caûn vaøo vò trí (cöï ly &lt;=100m)</v>
          </cell>
          <cell r="F234" t="str">
            <v>taán</v>
          </cell>
          <cell r="U234">
            <v>0</v>
          </cell>
          <cell r="W234">
            <v>0</v>
          </cell>
          <cell r="Y234">
            <v>0</v>
          </cell>
        </row>
        <row r="235">
          <cell r="B235" t="str">
            <v>dctc</v>
          </cell>
          <cell r="C235" t="str">
            <v/>
          </cell>
          <cell r="D235" t="str">
            <v>02.1482</v>
          </cell>
          <cell r="E235" t="str">
            <v>V/c duïng cuï thi coâng ( cöï ly &lt;=100m)</v>
          </cell>
          <cell r="F235" t="str">
            <v>taán</v>
          </cell>
          <cell r="U235">
            <v>0</v>
          </cell>
          <cell r="W235">
            <v>0</v>
          </cell>
          <cell r="Y235">
            <v>0</v>
          </cell>
        </row>
        <row r="236">
          <cell r="A236" t="str">
            <v>M10ba</v>
          </cell>
          <cell r="C236" t="str">
            <v/>
          </cell>
          <cell r="E236" t="str">
            <v>Moùng M10ba</v>
          </cell>
          <cell r="F236" t="str">
            <v>Moùng</v>
          </cell>
          <cell r="H236">
            <v>0</v>
          </cell>
          <cell r="I236">
            <v>0</v>
          </cell>
          <cell r="J236">
            <v>0</v>
          </cell>
          <cell r="K236">
            <v>0</v>
          </cell>
          <cell r="L236">
            <v>0</v>
          </cell>
          <cell r="M236">
            <v>0</v>
          </cell>
          <cell r="N236">
            <v>0</v>
          </cell>
          <cell r="U236">
            <v>1249000</v>
          </cell>
          <cell r="W236">
            <v>3443151</v>
          </cell>
          <cell r="Y236">
            <v>0</v>
          </cell>
        </row>
        <row r="237">
          <cell r="B237" t="str">
            <v>d12</v>
          </cell>
          <cell r="C237" t="str">
            <v/>
          </cell>
          <cell r="D237" t="str">
            <v>AG.42111</v>
          </cell>
          <cell r="E237" t="str">
            <v>Ñaø caûn BTCT 1,2m</v>
          </cell>
          <cell r="F237" t="str">
            <v>caùi</v>
          </cell>
          <cell r="G237">
            <v>1</v>
          </cell>
          <cell r="H237">
            <v>0</v>
          </cell>
          <cell r="I237">
            <v>0</v>
          </cell>
          <cell r="J237">
            <v>0</v>
          </cell>
          <cell r="K237">
            <v>0</v>
          </cell>
          <cell r="L237">
            <v>0</v>
          </cell>
          <cell r="M237">
            <v>0</v>
          </cell>
          <cell r="N237">
            <v>0</v>
          </cell>
          <cell r="P237">
            <v>320000</v>
          </cell>
          <cell r="R237">
            <v>34131</v>
          </cell>
          <cell r="U237">
            <v>320000</v>
          </cell>
          <cell r="W237">
            <v>34131</v>
          </cell>
          <cell r="Y237">
            <v>0</v>
          </cell>
        </row>
        <row r="238">
          <cell r="B238" t="str">
            <v>d15</v>
          </cell>
          <cell r="C238" t="str">
            <v/>
          </cell>
          <cell r="D238" t="str">
            <v>AG.42111</v>
          </cell>
          <cell r="E238" t="str">
            <v>Ñaø caûn BTCT 1,5m</v>
          </cell>
          <cell r="F238" t="str">
            <v>caùi</v>
          </cell>
          <cell r="G238">
            <v>1</v>
          </cell>
          <cell r="H238">
            <v>0</v>
          </cell>
          <cell r="I238">
            <v>0</v>
          </cell>
          <cell r="J238">
            <v>0</v>
          </cell>
          <cell r="K238">
            <v>0</v>
          </cell>
          <cell r="L238">
            <v>0</v>
          </cell>
          <cell r="M238">
            <v>0</v>
          </cell>
          <cell r="N238">
            <v>0</v>
          </cell>
          <cell r="P238">
            <v>727000</v>
          </cell>
          <cell r="R238">
            <v>56885</v>
          </cell>
          <cell r="U238">
            <v>727000</v>
          </cell>
          <cell r="W238">
            <v>56885</v>
          </cell>
          <cell r="Y238">
            <v>0</v>
          </cell>
        </row>
        <row r="239">
          <cell r="B239" t="str">
            <v>b22650</v>
          </cell>
          <cell r="C239" t="str">
            <v/>
          </cell>
          <cell r="E239" t="str">
            <v>Boulon 22x650+ 2 long ñeàn vuoâng D24-50x50x3/Zn</v>
          </cell>
          <cell r="F239" t="str">
            <v>boä</v>
          </cell>
          <cell r="G239">
            <v>2</v>
          </cell>
          <cell r="H239">
            <v>0</v>
          </cell>
          <cell r="I239">
            <v>0</v>
          </cell>
          <cell r="J239">
            <v>0</v>
          </cell>
          <cell r="K239">
            <v>0</v>
          </cell>
          <cell r="L239">
            <v>0</v>
          </cell>
          <cell r="M239">
            <v>0</v>
          </cell>
          <cell r="N239">
            <v>0</v>
          </cell>
          <cell r="P239">
            <v>101000</v>
          </cell>
          <cell r="U239">
            <v>202000</v>
          </cell>
          <cell r="W239">
            <v>0</v>
          </cell>
          <cell r="Y239">
            <v>0</v>
          </cell>
        </row>
        <row r="240">
          <cell r="B240" t="str">
            <v>MDD3</v>
          </cell>
          <cell r="C240" t="str">
            <v/>
          </cell>
          <cell r="D240" t="str">
            <v>AB.11423</v>
          </cell>
          <cell r="E240" t="str">
            <v>Ñaøo hoá moùng ñaát caáp 3 saâu &gt;1m</v>
          </cell>
          <cell r="F240" t="str">
            <v>m3</v>
          </cell>
          <cell r="G240">
            <v>5.56</v>
          </cell>
          <cell r="R240">
            <v>451007</v>
          </cell>
          <cell r="U240">
            <v>0</v>
          </cell>
          <cell r="W240">
            <v>2507599</v>
          </cell>
          <cell r="Y240">
            <v>0</v>
          </cell>
        </row>
        <row r="241">
          <cell r="B241" t="str">
            <v>MDAP3</v>
          </cell>
          <cell r="C241" t="str">
            <v/>
          </cell>
          <cell r="D241" t="str">
            <v>AB.13112</v>
          </cell>
          <cell r="E241" t="str">
            <v>Ñaép ñaát hoá moùng coät , ñoä chaët k=0,9</v>
          </cell>
          <cell r="F241" t="str">
            <v>m3</v>
          </cell>
          <cell r="G241">
            <v>6.54</v>
          </cell>
          <cell r="R241">
            <v>129134</v>
          </cell>
          <cell r="U241">
            <v>0</v>
          </cell>
          <cell r="W241">
            <v>844536</v>
          </cell>
          <cell r="Y241">
            <v>0</v>
          </cell>
        </row>
        <row r="242">
          <cell r="B242" t="str">
            <v>BOCDC</v>
          </cell>
          <cell r="C242" t="str">
            <v/>
          </cell>
          <cell r="D242" t="str">
            <v>02.1123</v>
          </cell>
          <cell r="E242" t="str">
            <v>Boác dôõ ñaø caûn, ñeá neùo</v>
          </cell>
          <cell r="F242" t="str">
            <v>taán</v>
          </cell>
          <cell r="R242">
            <v>35112</v>
          </cell>
          <cell r="U242">
            <v>0</v>
          </cell>
          <cell r="W242">
            <v>0</v>
          </cell>
          <cell r="Y242">
            <v>0</v>
          </cell>
        </row>
        <row r="243">
          <cell r="B243" t="str">
            <v>da</v>
          </cell>
          <cell r="C243" t="str">
            <v/>
          </cell>
          <cell r="D243" t="str">
            <v>02.1451</v>
          </cell>
          <cell r="E243" t="str">
            <v>V/c ñaø caûn vaøo vò trí (cöï ly &lt;=100m)</v>
          </cell>
          <cell r="F243" t="str">
            <v>taán</v>
          </cell>
          <cell r="U243">
            <v>0</v>
          </cell>
          <cell r="W243">
            <v>0</v>
          </cell>
          <cell r="Y243">
            <v>0</v>
          </cell>
        </row>
        <row r="244">
          <cell r="B244" t="str">
            <v>dctc</v>
          </cell>
          <cell r="C244" t="str">
            <v/>
          </cell>
          <cell r="D244" t="str">
            <v>02.1482</v>
          </cell>
          <cell r="E244" t="str">
            <v>V/c duïng cuï thi coâng ( cöï ly &lt;=100m)</v>
          </cell>
          <cell r="F244" t="str">
            <v>taán</v>
          </cell>
          <cell r="U244">
            <v>0</v>
          </cell>
          <cell r="W244">
            <v>0</v>
          </cell>
          <cell r="Y244">
            <v>0</v>
          </cell>
        </row>
        <row r="245">
          <cell r="A245" t="str">
            <v>M10bb</v>
          </cell>
          <cell r="C245" t="str">
            <v/>
          </cell>
          <cell r="E245" t="str">
            <v>Moùng M10bb</v>
          </cell>
          <cell r="F245" t="str">
            <v>Moùng</v>
          </cell>
          <cell r="H245">
            <v>0</v>
          </cell>
          <cell r="I245">
            <v>0</v>
          </cell>
          <cell r="J245">
            <v>0</v>
          </cell>
          <cell r="K245">
            <v>0</v>
          </cell>
          <cell r="L245">
            <v>0</v>
          </cell>
          <cell r="M245">
            <v>0</v>
          </cell>
          <cell r="N245">
            <v>0</v>
          </cell>
          <cell r="U245">
            <v>1656000</v>
          </cell>
          <cell r="W245">
            <v>4570814</v>
          </cell>
          <cell r="Y245">
            <v>0</v>
          </cell>
        </row>
        <row r="246">
          <cell r="B246" t="str">
            <v>d15</v>
          </cell>
          <cell r="C246" t="str">
            <v/>
          </cell>
          <cell r="D246" t="str">
            <v>AG.42111</v>
          </cell>
          <cell r="E246" t="str">
            <v>Ñaø caûn BTCT 1,5m</v>
          </cell>
          <cell r="F246" t="str">
            <v>caùi</v>
          </cell>
          <cell r="G246">
            <v>2</v>
          </cell>
          <cell r="H246">
            <v>0</v>
          </cell>
          <cell r="I246">
            <v>0</v>
          </cell>
          <cell r="J246">
            <v>0</v>
          </cell>
          <cell r="K246">
            <v>0</v>
          </cell>
          <cell r="L246">
            <v>0</v>
          </cell>
          <cell r="M246">
            <v>0</v>
          </cell>
          <cell r="N246">
            <v>0</v>
          </cell>
          <cell r="P246">
            <v>727000</v>
          </cell>
          <cell r="R246">
            <v>56885</v>
          </cell>
          <cell r="U246">
            <v>1454000</v>
          </cell>
          <cell r="W246">
            <v>113770</v>
          </cell>
          <cell r="Y246">
            <v>0</v>
          </cell>
        </row>
        <row r="247">
          <cell r="B247" t="str">
            <v>b22650</v>
          </cell>
          <cell r="C247" t="str">
            <v/>
          </cell>
          <cell r="E247" t="str">
            <v>Boulon 22x650+ 2 long ñeàn vuoâng D24-50x50x3/Zn</v>
          </cell>
          <cell r="F247" t="str">
            <v>boä</v>
          </cell>
          <cell r="G247">
            <v>2</v>
          </cell>
          <cell r="H247">
            <v>0</v>
          </cell>
          <cell r="I247">
            <v>0</v>
          </cell>
          <cell r="J247">
            <v>0</v>
          </cell>
          <cell r="K247">
            <v>0</v>
          </cell>
          <cell r="L247">
            <v>0</v>
          </cell>
          <cell r="M247">
            <v>0</v>
          </cell>
          <cell r="N247">
            <v>0</v>
          </cell>
          <cell r="P247">
            <v>101000</v>
          </cell>
          <cell r="U247">
            <v>202000</v>
          </cell>
          <cell r="W247">
            <v>0</v>
          </cell>
          <cell r="Y247">
            <v>0</v>
          </cell>
        </row>
        <row r="248">
          <cell r="B248" t="str">
            <v>MDD3</v>
          </cell>
          <cell r="C248" t="str">
            <v/>
          </cell>
          <cell r="D248" t="str">
            <v>AB.11423</v>
          </cell>
          <cell r="E248" t="str">
            <v>Ñaøo hoá moùng ñaát caáp 3 saâu &gt;1m</v>
          </cell>
          <cell r="F248" t="str">
            <v>m3</v>
          </cell>
          <cell r="G248">
            <v>7.4</v>
          </cell>
          <cell r="R248">
            <v>451007</v>
          </cell>
          <cell r="U248">
            <v>0</v>
          </cell>
          <cell r="W248">
            <v>3337452</v>
          </cell>
          <cell r="Y248">
            <v>0</v>
          </cell>
        </row>
        <row r="249">
          <cell r="B249" t="str">
            <v>MDAP3</v>
          </cell>
          <cell r="C249" t="str">
            <v/>
          </cell>
          <cell r="D249" t="str">
            <v>AB.13112</v>
          </cell>
          <cell r="E249" t="str">
            <v>Ñaép ñaát hoá moùng coät , ñoä chaët k=0,9</v>
          </cell>
          <cell r="F249" t="str">
            <v>m3</v>
          </cell>
          <cell r="G249">
            <v>8.67</v>
          </cell>
          <cell r="R249">
            <v>129134</v>
          </cell>
          <cell r="U249">
            <v>0</v>
          </cell>
          <cell r="W249">
            <v>1119592</v>
          </cell>
          <cell r="Y249">
            <v>0</v>
          </cell>
        </row>
        <row r="250">
          <cell r="B250" t="str">
            <v>BOCDC</v>
          </cell>
          <cell r="C250" t="str">
            <v/>
          </cell>
          <cell r="D250" t="str">
            <v>02.1123</v>
          </cell>
          <cell r="E250" t="str">
            <v>Boác dôõ ñaø caûn, ñeá neùo</v>
          </cell>
          <cell r="F250" t="str">
            <v>taán</v>
          </cell>
          <cell r="R250">
            <v>35112</v>
          </cell>
          <cell r="U250">
            <v>0</v>
          </cell>
          <cell r="W250">
            <v>0</v>
          </cell>
          <cell r="Y250">
            <v>0</v>
          </cell>
        </row>
        <row r="251">
          <cell r="B251" t="str">
            <v>da</v>
          </cell>
          <cell r="C251" t="str">
            <v/>
          </cell>
          <cell r="D251" t="str">
            <v>02.1451</v>
          </cell>
          <cell r="E251" t="str">
            <v>V/c ñaø caûn vaøo vò trí (cöï ly &lt;=100m)</v>
          </cell>
          <cell r="F251" t="str">
            <v>taán</v>
          </cell>
          <cell r="U251">
            <v>0</v>
          </cell>
          <cell r="W251">
            <v>0</v>
          </cell>
          <cell r="Y251">
            <v>0</v>
          </cell>
        </row>
        <row r="252">
          <cell r="B252" t="str">
            <v>dctc</v>
          </cell>
          <cell r="C252" t="str">
            <v/>
          </cell>
          <cell r="D252" t="str">
            <v>02.1482</v>
          </cell>
          <cell r="E252" t="str">
            <v>V/c duïng cuï thi coâng ( cöï ly &lt;=100m)</v>
          </cell>
          <cell r="F252" t="str">
            <v>taán</v>
          </cell>
          <cell r="U252">
            <v>0</v>
          </cell>
          <cell r="W252">
            <v>0</v>
          </cell>
          <cell r="Y252">
            <v>0</v>
          </cell>
        </row>
        <row r="253">
          <cell r="A253" t="str">
            <v>M10-2bn</v>
          </cell>
          <cell r="C253" t="str">
            <v/>
          </cell>
          <cell r="E253" t="str">
            <v>Moùng M10-2bn</v>
          </cell>
          <cell r="F253" t="str">
            <v>Moùng</v>
          </cell>
          <cell r="H253">
            <v>0</v>
          </cell>
          <cell r="I253">
            <v>0</v>
          </cell>
          <cell r="J253">
            <v>0</v>
          </cell>
          <cell r="K253">
            <v>0</v>
          </cell>
          <cell r="L253">
            <v>0</v>
          </cell>
          <cell r="M253">
            <v>0</v>
          </cell>
          <cell r="N253">
            <v>0</v>
          </cell>
          <cell r="U253">
            <v>2019400</v>
          </cell>
          <cell r="W253">
            <v>1606051</v>
          </cell>
          <cell r="Y253">
            <v>0</v>
          </cell>
        </row>
        <row r="254">
          <cell r="B254" t="str">
            <v>ct5</v>
          </cell>
          <cell r="C254" t="str">
            <v/>
          </cell>
          <cell r="D254" t="str">
            <v>04.5142</v>
          </cell>
          <cell r="E254" t="str">
            <v>Cöø traøm 5m</v>
          </cell>
          <cell r="F254" t="str">
            <v>caây</v>
          </cell>
          <cell r="G254">
            <v>42</v>
          </cell>
          <cell r="H254">
            <v>0</v>
          </cell>
          <cell r="I254">
            <v>0</v>
          </cell>
          <cell r="J254">
            <v>0</v>
          </cell>
          <cell r="K254">
            <v>0</v>
          </cell>
          <cell r="L254">
            <v>0</v>
          </cell>
          <cell r="M254">
            <v>0</v>
          </cell>
          <cell r="N254">
            <v>0</v>
          </cell>
          <cell r="P254">
            <v>12000</v>
          </cell>
          <cell r="R254">
            <v>2787</v>
          </cell>
          <cell r="U254">
            <v>504000</v>
          </cell>
          <cell r="W254">
            <v>117054</v>
          </cell>
          <cell r="Y254">
            <v>0</v>
          </cell>
        </row>
        <row r="255">
          <cell r="B255" t="str">
            <v>d15</v>
          </cell>
          <cell r="C255" t="str">
            <v/>
          </cell>
          <cell r="D255" t="str">
            <v>AG.42111</v>
          </cell>
          <cell r="E255" t="str">
            <v>Ñaø caûn BTCT 1,5m</v>
          </cell>
          <cell r="F255" t="str">
            <v>caùi</v>
          </cell>
          <cell r="G255">
            <v>2</v>
          </cell>
          <cell r="H255">
            <v>0</v>
          </cell>
          <cell r="I255">
            <v>0</v>
          </cell>
          <cell r="J255">
            <v>0</v>
          </cell>
          <cell r="K255">
            <v>0</v>
          </cell>
          <cell r="L255">
            <v>0</v>
          </cell>
          <cell r="M255">
            <v>0</v>
          </cell>
          <cell r="N255">
            <v>0</v>
          </cell>
          <cell r="P255">
            <v>727000</v>
          </cell>
          <cell r="R255">
            <v>56885</v>
          </cell>
          <cell r="U255">
            <v>1454000</v>
          </cell>
          <cell r="W255">
            <v>113770</v>
          </cell>
          <cell r="Y255">
            <v>0</v>
          </cell>
        </row>
        <row r="256">
          <cell r="B256" t="str">
            <v>b22800</v>
          </cell>
          <cell r="C256" t="str">
            <v/>
          </cell>
          <cell r="E256" t="str">
            <v>Boulon 22x800+ 2 long ñeàn vuoâng D24-50x50x3/Zn</v>
          </cell>
          <cell r="F256" t="str">
            <v>boä</v>
          </cell>
          <cell r="G256">
            <v>1</v>
          </cell>
          <cell r="H256">
            <v>0</v>
          </cell>
          <cell r="I256">
            <v>0</v>
          </cell>
          <cell r="J256">
            <v>0</v>
          </cell>
          <cell r="K256">
            <v>0</v>
          </cell>
          <cell r="L256">
            <v>0</v>
          </cell>
          <cell r="M256">
            <v>0</v>
          </cell>
          <cell r="N256">
            <v>0</v>
          </cell>
          <cell r="P256">
            <v>61400</v>
          </cell>
          <cell r="U256">
            <v>61400</v>
          </cell>
          <cell r="W256">
            <v>0</v>
          </cell>
          <cell r="Y256">
            <v>0</v>
          </cell>
        </row>
        <row r="257">
          <cell r="B257" t="str">
            <v>MDD3</v>
          </cell>
          <cell r="C257" t="str">
            <v/>
          </cell>
          <cell r="D257" t="str">
            <v>AB.11423</v>
          </cell>
          <cell r="E257" t="str">
            <v>Ñaøo hoá moùng ñaát caáp 3 saâu &gt;1m</v>
          </cell>
          <cell r="F257" t="str">
            <v>m3</v>
          </cell>
          <cell r="G257">
            <v>2.25</v>
          </cell>
          <cell r="R257">
            <v>451007</v>
          </cell>
          <cell r="U257">
            <v>0</v>
          </cell>
          <cell r="W257">
            <v>1014766</v>
          </cell>
          <cell r="Y257">
            <v>0</v>
          </cell>
        </row>
        <row r="258">
          <cell r="B258" t="str">
            <v>MDAP3</v>
          </cell>
          <cell r="C258" t="str">
            <v/>
          </cell>
          <cell r="D258" t="str">
            <v>AB.13112</v>
          </cell>
          <cell r="E258" t="str">
            <v>Ñaép ñaát hoá moùng coät , ñoä chaët k=0,9</v>
          </cell>
          <cell r="F258" t="str">
            <v>m3</v>
          </cell>
          <cell r="G258">
            <v>2.48</v>
          </cell>
          <cell r="R258">
            <v>129134</v>
          </cell>
          <cell r="U258">
            <v>0</v>
          </cell>
          <cell r="W258">
            <v>320252</v>
          </cell>
          <cell r="Y258">
            <v>0</v>
          </cell>
        </row>
        <row r="259">
          <cell r="B259" t="str">
            <v>BOCDC</v>
          </cell>
          <cell r="C259" t="str">
            <v/>
          </cell>
          <cell r="D259" t="str">
            <v>02.1123</v>
          </cell>
          <cell r="E259" t="str">
            <v>Boác dôõ ñaø caûn, ñeá neùo</v>
          </cell>
          <cell r="F259" t="str">
            <v>taán</v>
          </cell>
          <cell r="G259">
            <v>0.51</v>
          </cell>
          <cell r="R259">
            <v>35112</v>
          </cell>
          <cell r="U259">
            <v>0</v>
          </cell>
          <cell r="W259">
            <v>17907</v>
          </cell>
          <cell r="Y259">
            <v>0</v>
          </cell>
        </row>
        <row r="260">
          <cell r="B260" t="str">
            <v>BOCCT5</v>
          </cell>
          <cell r="C260" t="str">
            <v/>
          </cell>
          <cell r="D260" t="str">
            <v>02.1119</v>
          </cell>
          <cell r="E260" t="str">
            <v>Boác dôõ cöø traøm 5m</v>
          </cell>
          <cell r="F260" t="str">
            <v>caây</v>
          </cell>
          <cell r="G260">
            <v>42</v>
          </cell>
          <cell r="R260">
            <v>531</v>
          </cell>
          <cell r="U260">
            <v>0</v>
          </cell>
          <cell r="W260">
            <v>22302</v>
          </cell>
          <cell r="Y260">
            <v>0</v>
          </cell>
        </row>
        <row r="261">
          <cell r="B261" t="str">
            <v>da</v>
          </cell>
          <cell r="C261" t="str">
            <v/>
          </cell>
          <cell r="D261" t="str">
            <v>02.1451</v>
          </cell>
          <cell r="E261" t="str">
            <v>V/c ñaø caûn vaøo vò trí (cöï ly &lt;=100m)</v>
          </cell>
          <cell r="F261" t="str">
            <v>taán</v>
          </cell>
          <cell r="G261">
            <v>0.51</v>
          </cell>
          <cell r="U261">
            <v>0</v>
          </cell>
          <cell r="W261">
            <v>0</v>
          </cell>
          <cell r="Y261">
            <v>0</v>
          </cell>
        </row>
        <row r="262">
          <cell r="B262" t="str">
            <v>ctram</v>
          </cell>
          <cell r="C262" t="str">
            <v/>
          </cell>
          <cell r="D262" t="str">
            <v>02.1411</v>
          </cell>
          <cell r="E262" t="str">
            <v>V/c cöø traøm 5m ( cöï ly &lt;=100m)</v>
          </cell>
          <cell r="F262" t="str">
            <v>caây</v>
          </cell>
          <cell r="G262">
            <v>42</v>
          </cell>
          <cell r="U262">
            <v>0</v>
          </cell>
          <cell r="W262">
            <v>0</v>
          </cell>
          <cell r="Y262">
            <v>0</v>
          </cell>
        </row>
        <row r="263">
          <cell r="B263" t="str">
            <v>dctc</v>
          </cell>
          <cell r="C263" t="str">
            <v/>
          </cell>
          <cell r="D263" t="str">
            <v>02.1482</v>
          </cell>
          <cell r="E263" t="str">
            <v>V/c duïng cuï thi coâng ( cöï ly &lt;=100m)</v>
          </cell>
          <cell r="F263" t="str">
            <v>taán</v>
          </cell>
          <cell r="G263">
            <v>0.2</v>
          </cell>
          <cell r="U263">
            <v>0</v>
          </cell>
          <cell r="W263">
            <v>0</v>
          </cell>
          <cell r="Y263">
            <v>0</v>
          </cell>
        </row>
        <row r="264">
          <cell r="A264" t="str">
            <v>M10-2a</v>
          </cell>
          <cell r="C264" t="str">
            <v/>
          </cell>
          <cell r="E264" t="str">
            <v>Moùng M10-2a</v>
          </cell>
          <cell r="F264" t="str">
            <v>Moùng</v>
          </cell>
          <cell r="H264">
            <v>0</v>
          </cell>
          <cell r="I264">
            <v>0</v>
          </cell>
          <cell r="J264">
            <v>0</v>
          </cell>
          <cell r="K264">
            <v>0</v>
          </cell>
          <cell r="L264">
            <v>0</v>
          </cell>
          <cell r="M264">
            <v>0</v>
          </cell>
          <cell r="N264">
            <v>0</v>
          </cell>
          <cell r="U264">
            <v>757400</v>
          </cell>
          <cell r="W264">
            <v>1119576</v>
          </cell>
          <cell r="Y264">
            <v>0</v>
          </cell>
        </row>
        <row r="265">
          <cell r="B265" t="str">
            <v>d12</v>
          </cell>
          <cell r="C265" t="str">
            <v/>
          </cell>
          <cell r="D265" t="str">
            <v>AG.42111</v>
          </cell>
          <cell r="E265" t="str">
            <v>Ñaø caûn BTCT 1,2m</v>
          </cell>
          <cell r="F265" t="str">
            <v>caùi</v>
          </cell>
          <cell r="G265">
            <v>2</v>
          </cell>
          <cell r="H265">
            <v>0</v>
          </cell>
          <cell r="I265">
            <v>0</v>
          </cell>
          <cell r="J265">
            <v>0</v>
          </cell>
          <cell r="K265">
            <v>0</v>
          </cell>
          <cell r="L265">
            <v>0</v>
          </cell>
          <cell r="M265">
            <v>0</v>
          </cell>
          <cell r="N265">
            <v>0</v>
          </cell>
          <cell r="P265">
            <v>320000</v>
          </cell>
          <cell r="R265">
            <v>34131</v>
          </cell>
          <cell r="U265">
            <v>640000</v>
          </cell>
          <cell r="W265">
            <v>68262</v>
          </cell>
          <cell r="Y265">
            <v>0</v>
          </cell>
        </row>
        <row r="266">
          <cell r="B266" t="str">
            <v>b22800</v>
          </cell>
          <cell r="C266" t="str">
            <v/>
          </cell>
          <cell r="E266" t="str">
            <v>Boulon 22x800+ 2 long ñeàn vuoâng D24-50x50x3/Zn</v>
          </cell>
          <cell r="F266" t="str">
            <v>boä</v>
          </cell>
          <cell r="G266">
            <v>1</v>
          </cell>
          <cell r="H266">
            <v>0</v>
          </cell>
          <cell r="I266">
            <v>0</v>
          </cell>
          <cell r="J266">
            <v>0</v>
          </cell>
          <cell r="K266">
            <v>0</v>
          </cell>
          <cell r="L266">
            <v>0</v>
          </cell>
          <cell r="M266">
            <v>0</v>
          </cell>
          <cell r="N266">
            <v>0</v>
          </cell>
          <cell r="P266">
            <v>61400</v>
          </cell>
          <cell r="U266">
            <v>61400</v>
          </cell>
          <cell r="W266">
            <v>0</v>
          </cell>
          <cell r="Y266">
            <v>0</v>
          </cell>
        </row>
        <row r="267">
          <cell r="B267" t="str">
            <v>D2X4</v>
          </cell>
          <cell r="C267" t="str">
            <v/>
          </cell>
          <cell r="D267">
            <v>0</v>
          </cell>
          <cell r="E267" t="str">
            <v>Ñaù 2x4</v>
          </cell>
          <cell r="F267" t="str">
            <v>m3</v>
          </cell>
          <cell r="G267">
            <v>0.2</v>
          </cell>
          <cell r="H267">
            <v>0</v>
          </cell>
          <cell r="I267">
            <v>0</v>
          </cell>
          <cell r="J267">
            <v>0</v>
          </cell>
          <cell r="K267">
            <v>0</v>
          </cell>
          <cell r="L267">
            <v>0</v>
          </cell>
          <cell r="M267">
            <v>0</v>
          </cell>
          <cell r="N267">
            <v>0</v>
          </cell>
          <cell r="P267">
            <v>280000</v>
          </cell>
          <cell r="R267">
            <v>0</v>
          </cell>
          <cell r="U267">
            <v>56000</v>
          </cell>
          <cell r="W267">
            <v>0</v>
          </cell>
          <cell r="Y267">
            <v>0</v>
          </cell>
        </row>
        <row r="268">
          <cell r="B268" t="str">
            <v>MDD3</v>
          </cell>
          <cell r="C268" t="str">
            <v/>
          </cell>
          <cell r="D268" t="str">
            <v>AB.11423</v>
          </cell>
          <cell r="E268" t="str">
            <v>Ñaøo hoá moùng ñaát caáp 3 saâu &gt;1m</v>
          </cell>
          <cell r="F268" t="str">
            <v>m3</v>
          </cell>
          <cell r="G268">
            <v>1.76</v>
          </cell>
          <cell r="R268">
            <v>451007</v>
          </cell>
          <cell r="U268">
            <v>0</v>
          </cell>
          <cell r="W268">
            <v>793772</v>
          </cell>
          <cell r="Y268">
            <v>0</v>
          </cell>
        </row>
        <row r="269">
          <cell r="B269" t="str">
            <v>MDAP3</v>
          </cell>
          <cell r="C269" t="str">
            <v/>
          </cell>
          <cell r="D269" t="str">
            <v>AB.13112</v>
          </cell>
          <cell r="E269" t="str">
            <v>Ñaép ñaát hoá moùng coät , ñoä chaët k=0,9</v>
          </cell>
          <cell r="F269" t="str">
            <v>m3</v>
          </cell>
          <cell r="G269">
            <v>1.94</v>
          </cell>
          <cell r="R269">
            <v>129134</v>
          </cell>
          <cell r="U269">
            <v>0</v>
          </cell>
          <cell r="W269">
            <v>250520</v>
          </cell>
          <cell r="Y269">
            <v>0</v>
          </cell>
        </row>
        <row r="270">
          <cell r="B270" t="str">
            <v>bocdc</v>
          </cell>
          <cell r="C270" t="str">
            <v/>
          </cell>
          <cell r="D270" t="str">
            <v>02.1123</v>
          </cell>
          <cell r="E270" t="str">
            <v>Boác dôõ ñaø caûn, ñeá neùo</v>
          </cell>
          <cell r="F270" t="str">
            <v>taán</v>
          </cell>
          <cell r="G270">
            <v>0.2</v>
          </cell>
          <cell r="R270">
            <v>35112</v>
          </cell>
          <cell r="U270">
            <v>0</v>
          </cell>
          <cell r="W270">
            <v>7022</v>
          </cell>
          <cell r="Y270">
            <v>0</v>
          </cell>
        </row>
        <row r="271">
          <cell r="B271" t="str">
            <v>da</v>
          </cell>
          <cell r="C271" t="str">
            <v/>
          </cell>
          <cell r="D271" t="str">
            <v>02.1451</v>
          </cell>
          <cell r="E271" t="str">
            <v>V/c ñaø caûn vaøo vò trí (cöï ly &lt;=100m)</v>
          </cell>
          <cell r="F271" t="str">
            <v>taán</v>
          </cell>
          <cell r="G271">
            <v>0.2</v>
          </cell>
          <cell r="U271">
            <v>0</v>
          </cell>
          <cell r="W271">
            <v>0</v>
          </cell>
          <cell r="Y271">
            <v>0</v>
          </cell>
        </row>
        <row r="272">
          <cell r="B272" t="str">
            <v>daDAM</v>
          </cell>
          <cell r="C272" t="str">
            <v/>
          </cell>
          <cell r="D272" t="str">
            <v>02.1241</v>
          </cell>
          <cell r="E272" t="str">
            <v>V/c ñaù daêm ( cöï ly &lt;=100m)</v>
          </cell>
          <cell r="F272" t="str">
            <v>m3</v>
          </cell>
          <cell r="G272">
            <v>0.2</v>
          </cell>
          <cell r="U272">
            <v>0</v>
          </cell>
          <cell r="W272">
            <v>0</v>
          </cell>
          <cell r="Y272">
            <v>0</v>
          </cell>
        </row>
        <row r="273">
          <cell r="B273" t="str">
            <v>dctc</v>
          </cell>
          <cell r="C273" t="str">
            <v/>
          </cell>
          <cell r="D273" t="str">
            <v>02.1482</v>
          </cell>
          <cell r="E273" t="str">
            <v>V/c duïng cuï thi coâng ( cöï ly &lt;=100m)</v>
          </cell>
          <cell r="F273" t="str">
            <v>taán</v>
          </cell>
          <cell r="G273">
            <v>0.2</v>
          </cell>
          <cell r="U273">
            <v>0</v>
          </cell>
          <cell r="W273">
            <v>0</v>
          </cell>
          <cell r="Y273">
            <v>0</v>
          </cell>
        </row>
        <row r="274">
          <cell r="A274" t="str">
            <v>M10-2b</v>
          </cell>
          <cell r="C274" t="str">
            <v/>
          </cell>
          <cell r="E274" t="str">
            <v>Moùng M10-2b</v>
          </cell>
          <cell r="F274" t="str">
            <v>Moùng</v>
          </cell>
          <cell r="H274">
            <v>0</v>
          </cell>
          <cell r="I274">
            <v>0</v>
          </cell>
          <cell r="L274">
            <v>0</v>
          </cell>
          <cell r="M274">
            <v>0</v>
          </cell>
          <cell r="N274">
            <v>0</v>
          </cell>
          <cell r="U274">
            <v>1571400</v>
          </cell>
          <cell r="W274">
            <v>1455810</v>
          </cell>
          <cell r="Y274">
            <v>0</v>
          </cell>
        </row>
        <row r="275">
          <cell r="B275" t="str">
            <v>d15</v>
          </cell>
          <cell r="C275" t="str">
            <v/>
          </cell>
          <cell r="D275" t="str">
            <v>AG.42111</v>
          </cell>
          <cell r="E275" t="str">
            <v>Ñaø caûn BTCT 1,5m</v>
          </cell>
          <cell r="F275" t="str">
            <v>caùi</v>
          </cell>
          <cell r="G275">
            <v>2</v>
          </cell>
          <cell r="H275">
            <v>0</v>
          </cell>
          <cell r="I275">
            <v>0</v>
          </cell>
          <cell r="J275">
            <v>0</v>
          </cell>
          <cell r="K275">
            <v>0</v>
          </cell>
          <cell r="L275">
            <v>0</v>
          </cell>
          <cell r="M275">
            <v>0</v>
          </cell>
          <cell r="N275">
            <v>0</v>
          </cell>
          <cell r="P275">
            <v>727000</v>
          </cell>
          <cell r="R275">
            <v>56885</v>
          </cell>
          <cell r="U275">
            <v>1454000</v>
          </cell>
          <cell r="W275">
            <v>113770</v>
          </cell>
          <cell r="Y275">
            <v>0</v>
          </cell>
        </row>
        <row r="276">
          <cell r="B276" t="str">
            <v>b22800</v>
          </cell>
          <cell r="C276" t="str">
            <v/>
          </cell>
          <cell r="E276" t="str">
            <v>Boulon 22x800+ 2 long ñeàn vuoâng D24-50x50x3/Zn</v>
          </cell>
          <cell r="F276" t="str">
            <v>boä</v>
          </cell>
          <cell r="G276">
            <v>1</v>
          </cell>
          <cell r="H276">
            <v>0</v>
          </cell>
          <cell r="I276">
            <v>0</v>
          </cell>
          <cell r="J276">
            <v>0</v>
          </cell>
          <cell r="K276">
            <v>0</v>
          </cell>
          <cell r="L276">
            <v>0</v>
          </cell>
          <cell r="M276">
            <v>0</v>
          </cell>
          <cell r="N276">
            <v>0</v>
          </cell>
          <cell r="P276">
            <v>61400</v>
          </cell>
          <cell r="U276">
            <v>61400</v>
          </cell>
          <cell r="W276">
            <v>0</v>
          </cell>
          <cell r="Y276">
            <v>0</v>
          </cell>
        </row>
        <row r="277">
          <cell r="B277" t="str">
            <v>D2X4</v>
          </cell>
          <cell r="C277" t="str">
            <v/>
          </cell>
          <cell r="D277">
            <v>0</v>
          </cell>
          <cell r="E277" t="str">
            <v>Ñaù 2x4</v>
          </cell>
          <cell r="F277" t="str">
            <v>m3</v>
          </cell>
          <cell r="G277">
            <v>0.2</v>
          </cell>
          <cell r="H277">
            <v>0</v>
          </cell>
          <cell r="I277">
            <v>0</v>
          </cell>
          <cell r="J277">
            <v>0</v>
          </cell>
          <cell r="K277">
            <v>0</v>
          </cell>
          <cell r="L277">
            <v>0</v>
          </cell>
          <cell r="M277">
            <v>0</v>
          </cell>
          <cell r="N277">
            <v>0</v>
          </cell>
          <cell r="P277">
            <v>280000</v>
          </cell>
          <cell r="R277">
            <v>0</v>
          </cell>
          <cell r="U277">
            <v>56000</v>
          </cell>
          <cell r="W277">
            <v>0</v>
          </cell>
          <cell r="Y277">
            <v>0</v>
          </cell>
        </row>
        <row r="278">
          <cell r="B278" t="str">
            <v>MDD3</v>
          </cell>
          <cell r="C278" t="str">
            <v/>
          </cell>
          <cell r="D278" t="str">
            <v>AB.11423</v>
          </cell>
          <cell r="E278" t="str">
            <v>Ñaøo hoá moùng ñaát caáp 3 saâu &gt;1m</v>
          </cell>
          <cell r="F278" t="str">
            <v>m3</v>
          </cell>
          <cell r="G278">
            <v>2.25</v>
          </cell>
          <cell r="R278">
            <v>451007</v>
          </cell>
          <cell r="U278">
            <v>0</v>
          </cell>
          <cell r="W278">
            <v>1014766</v>
          </cell>
          <cell r="Y278">
            <v>0</v>
          </cell>
        </row>
        <row r="279">
          <cell r="B279" t="str">
            <v>MDAP3</v>
          </cell>
          <cell r="C279" t="str">
            <v/>
          </cell>
          <cell r="D279" t="str">
            <v>AB.13112</v>
          </cell>
          <cell r="E279" t="str">
            <v>Ñaép ñaát hoá moùng coät , ñoä chaët k=0,9</v>
          </cell>
          <cell r="F279" t="str">
            <v>m3</v>
          </cell>
          <cell r="G279">
            <v>2.48</v>
          </cell>
          <cell r="R279">
            <v>129134</v>
          </cell>
          <cell r="U279">
            <v>0</v>
          </cell>
          <cell r="W279">
            <v>320252</v>
          </cell>
          <cell r="Y279">
            <v>0</v>
          </cell>
        </row>
        <row r="280">
          <cell r="B280" t="str">
            <v>bocdc</v>
          </cell>
          <cell r="C280" t="str">
            <v/>
          </cell>
          <cell r="D280" t="str">
            <v>02.1123</v>
          </cell>
          <cell r="E280" t="str">
            <v>Boác dôõ ñaø caûn, ñeá neùo</v>
          </cell>
          <cell r="F280" t="str">
            <v>taán</v>
          </cell>
          <cell r="G280">
            <v>0.2</v>
          </cell>
          <cell r="R280">
            <v>35112</v>
          </cell>
          <cell r="U280">
            <v>0</v>
          </cell>
          <cell r="W280">
            <v>7022</v>
          </cell>
          <cell r="Y280">
            <v>0</v>
          </cell>
        </row>
        <row r="281">
          <cell r="B281" t="str">
            <v>da</v>
          </cell>
          <cell r="C281" t="str">
            <v/>
          </cell>
          <cell r="D281" t="str">
            <v>02.1451</v>
          </cell>
          <cell r="E281" t="str">
            <v>V/c ñaø caûn vaøo vò trí (cöï ly &lt;=100m)</v>
          </cell>
          <cell r="F281" t="str">
            <v>taán</v>
          </cell>
          <cell r="G281">
            <v>0.2</v>
          </cell>
          <cell r="U281">
            <v>0</v>
          </cell>
          <cell r="W281">
            <v>0</v>
          </cell>
          <cell r="Y281">
            <v>0</v>
          </cell>
        </row>
        <row r="282">
          <cell r="B282" t="str">
            <v>daDAM</v>
          </cell>
          <cell r="C282" t="str">
            <v/>
          </cell>
          <cell r="D282" t="str">
            <v>02.1241</v>
          </cell>
          <cell r="E282" t="str">
            <v>V/c ñaù daêm ( cöï ly &lt;=100m)</v>
          </cell>
          <cell r="F282" t="str">
            <v>m3</v>
          </cell>
          <cell r="G282">
            <v>0.2</v>
          </cell>
          <cell r="U282">
            <v>0</v>
          </cell>
          <cell r="W282">
            <v>0</v>
          </cell>
          <cell r="Y282">
            <v>0</v>
          </cell>
        </row>
        <row r="283">
          <cell r="B283" t="str">
            <v>dctc</v>
          </cell>
          <cell r="C283" t="str">
            <v/>
          </cell>
          <cell r="D283" t="str">
            <v>02.1482</v>
          </cell>
          <cell r="E283" t="str">
            <v>V/c duïng cuï thi coâng ( cöï ly &lt;=100m)</v>
          </cell>
          <cell r="F283" t="str">
            <v>taán</v>
          </cell>
          <cell r="G283">
            <v>0.2</v>
          </cell>
          <cell r="U283">
            <v>0</v>
          </cell>
          <cell r="W283">
            <v>0</v>
          </cell>
          <cell r="Y283">
            <v>0</v>
          </cell>
        </row>
        <row r="284">
          <cell r="A284" t="str">
            <v>M12</v>
          </cell>
          <cell r="C284" t="str">
            <v>x</v>
          </cell>
          <cell r="E284" t="str">
            <v>Moùng M12</v>
          </cell>
          <cell r="F284" t="str">
            <v>Moùng</v>
          </cell>
          <cell r="H284">
            <v>36</v>
          </cell>
          <cell r="I284">
            <v>0</v>
          </cell>
          <cell r="J284">
            <v>0</v>
          </cell>
          <cell r="K284">
            <v>36</v>
          </cell>
          <cell r="L284">
            <v>0</v>
          </cell>
          <cell r="M284">
            <v>0</v>
          </cell>
          <cell r="N284">
            <v>0</v>
          </cell>
          <cell r="U284">
            <v>0</v>
          </cell>
          <cell r="V284">
            <v>0</v>
          </cell>
          <cell r="W284">
            <v>0</v>
          </cell>
          <cell r="X284">
            <v>182449</v>
          </cell>
          <cell r="Y284">
            <v>0</v>
          </cell>
        </row>
        <row r="285">
          <cell r="B285" t="str">
            <v>MDD3</v>
          </cell>
          <cell r="C285" t="str">
            <v>x</v>
          </cell>
          <cell r="D285" t="str">
            <v>AB.11423</v>
          </cell>
          <cell r="E285" t="str">
            <v>Ñaøo hoá moùng ñaát caáp 3 saâu &gt;1m</v>
          </cell>
          <cell r="F285" t="str">
            <v>m3</v>
          </cell>
          <cell r="G285">
            <v>0.35299999999999998</v>
          </cell>
          <cell r="H285">
            <v>13</v>
          </cell>
          <cell r="I285">
            <v>0</v>
          </cell>
          <cell r="J285">
            <v>0</v>
          </cell>
          <cell r="K285">
            <v>13</v>
          </cell>
          <cell r="L285">
            <v>0</v>
          </cell>
          <cell r="M285">
            <v>0</v>
          </cell>
          <cell r="N285">
            <v>0</v>
          </cell>
          <cell r="P285">
            <v>0</v>
          </cell>
          <cell r="S285">
            <v>451007</v>
          </cell>
          <cell r="U285">
            <v>0</v>
          </cell>
          <cell r="W285">
            <v>0</v>
          </cell>
          <cell r="X285">
            <v>159205</v>
          </cell>
          <cell r="Y285">
            <v>0</v>
          </cell>
        </row>
        <row r="286">
          <cell r="B286" t="str">
            <v>MDAP3</v>
          </cell>
          <cell r="C286" t="str">
            <v>x</v>
          </cell>
          <cell r="D286" t="str">
            <v>AB.13112</v>
          </cell>
          <cell r="E286" t="str">
            <v>Ñaép ñaát hoá moùng coät , ñoä chaët k=0,9</v>
          </cell>
          <cell r="F286" t="str">
            <v>m3</v>
          </cell>
          <cell r="G286">
            <v>0.18</v>
          </cell>
          <cell r="H286">
            <v>0</v>
          </cell>
          <cell r="I286">
            <v>0</v>
          </cell>
          <cell r="J286">
            <v>0</v>
          </cell>
          <cell r="K286">
            <v>0</v>
          </cell>
          <cell r="L286">
            <v>0</v>
          </cell>
          <cell r="M286">
            <v>0</v>
          </cell>
          <cell r="N286">
            <v>0</v>
          </cell>
          <cell r="P286">
            <v>0</v>
          </cell>
          <cell r="S286">
            <v>129134</v>
          </cell>
          <cell r="U286">
            <v>0</v>
          </cell>
          <cell r="W286">
            <v>0</v>
          </cell>
          <cell r="X286">
            <v>23244</v>
          </cell>
          <cell r="Y286">
            <v>0</v>
          </cell>
        </row>
        <row r="287">
          <cell r="B287" t="str">
            <v>dctc</v>
          </cell>
          <cell r="D287" t="str">
            <v>02.1482</v>
          </cell>
          <cell r="E287" t="str">
            <v>V/c duïng cuï thi coâng ( cöï ly &lt;=100m)</v>
          </cell>
          <cell r="F287" t="str">
            <v>taán</v>
          </cell>
          <cell r="U287">
            <v>0</v>
          </cell>
          <cell r="W287">
            <v>0</v>
          </cell>
          <cell r="Y287">
            <v>0</v>
          </cell>
        </row>
        <row r="288">
          <cell r="A288" t="str">
            <v>M12a</v>
          </cell>
          <cell r="C288" t="str">
            <v>x</v>
          </cell>
          <cell r="E288" t="str">
            <v>Moùng M12a</v>
          </cell>
          <cell r="F288" t="str">
            <v>Moùng</v>
          </cell>
          <cell r="H288">
            <v>40</v>
          </cell>
          <cell r="I288">
            <v>0</v>
          </cell>
          <cell r="J288">
            <v>0</v>
          </cell>
          <cell r="K288">
            <v>40</v>
          </cell>
          <cell r="L288">
            <v>0</v>
          </cell>
          <cell r="M288">
            <v>0</v>
          </cell>
          <cell r="N288">
            <v>0</v>
          </cell>
          <cell r="U288">
            <v>421000</v>
          </cell>
          <cell r="W288">
            <v>0</v>
          </cell>
          <cell r="X288">
            <v>238871</v>
          </cell>
          <cell r="Y288">
            <v>0</v>
          </cell>
        </row>
        <row r="289">
          <cell r="B289" t="str">
            <v>d12</v>
          </cell>
          <cell r="C289" t="str">
            <v>x</v>
          </cell>
          <cell r="D289" t="str">
            <v>AG.42111</v>
          </cell>
          <cell r="E289" t="str">
            <v>Ñaø caûn BTCT 1,2m</v>
          </cell>
          <cell r="F289" t="str">
            <v>caùi</v>
          </cell>
          <cell r="G289">
            <v>1</v>
          </cell>
          <cell r="H289">
            <v>40</v>
          </cell>
          <cell r="I289">
            <v>0</v>
          </cell>
          <cell r="J289">
            <v>0</v>
          </cell>
          <cell r="K289">
            <v>40</v>
          </cell>
          <cell r="L289">
            <v>0</v>
          </cell>
          <cell r="M289">
            <v>0</v>
          </cell>
          <cell r="N289">
            <v>0</v>
          </cell>
          <cell r="O289">
            <v>0</v>
          </cell>
          <cell r="P289">
            <v>320000</v>
          </cell>
          <cell r="S289">
            <v>34131</v>
          </cell>
          <cell r="U289">
            <v>320000</v>
          </cell>
          <cell r="W289">
            <v>0</v>
          </cell>
          <cell r="X289">
            <v>34131</v>
          </cell>
          <cell r="Y289">
            <v>0</v>
          </cell>
        </row>
        <row r="290">
          <cell r="B290" t="str">
            <v>b22650</v>
          </cell>
          <cell r="C290" t="str">
            <v>x</v>
          </cell>
          <cell r="E290" t="str">
            <v>Boulon 22x650+ 2 long ñeàn vuoâng D24-50x50x3/Zn</v>
          </cell>
          <cell r="F290" t="str">
            <v>boä</v>
          </cell>
          <cell r="G290">
            <v>1</v>
          </cell>
          <cell r="H290">
            <v>40</v>
          </cell>
          <cell r="I290">
            <v>0</v>
          </cell>
          <cell r="J290">
            <v>0</v>
          </cell>
          <cell r="K290">
            <v>40</v>
          </cell>
          <cell r="L290">
            <v>0</v>
          </cell>
          <cell r="M290">
            <v>0</v>
          </cell>
          <cell r="N290">
            <v>0</v>
          </cell>
          <cell r="O290">
            <v>0</v>
          </cell>
          <cell r="P290">
            <v>101000</v>
          </cell>
          <cell r="S290">
            <v>0</v>
          </cell>
          <cell r="U290">
            <v>101000</v>
          </cell>
          <cell r="W290">
            <v>0</v>
          </cell>
          <cell r="X290">
            <v>0</v>
          </cell>
          <cell r="Y290">
            <v>0</v>
          </cell>
        </row>
        <row r="291">
          <cell r="B291" t="str">
            <v>MDD3DC</v>
          </cell>
          <cell r="C291" t="str">
            <v>x</v>
          </cell>
          <cell r="D291" t="str">
            <v>AB.11363</v>
          </cell>
          <cell r="E291" t="str">
            <v>Đào đất móng cột, trụ, hố kiểm tra rộng &gt;3m, sâu ≤2m, đất cấp 3 bằng thủ công (áp dụng cho móng đà cản)</v>
          </cell>
          <cell r="F291" t="str">
            <v>m3</v>
          </cell>
          <cell r="G291">
            <v>0.87</v>
          </cell>
          <cell r="P291">
            <v>0</v>
          </cell>
          <cell r="S291">
            <v>196593</v>
          </cell>
          <cell r="U291">
            <v>0</v>
          </cell>
          <cell r="W291">
            <v>0</v>
          </cell>
          <cell r="X291">
            <v>171036</v>
          </cell>
          <cell r="Y291">
            <v>0</v>
          </cell>
        </row>
        <row r="292">
          <cell r="B292" t="str">
            <v>MDAP3</v>
          </cell>
          <cell r="C292" t="str">
            <v>x</v>
          </cell>
          <cell r="D292" t="str">
            <v>AB.13112</v>
          </cell>
          <cell r="E292" t="str">
            <v>Ñaép ñaát hoá moùng coät , ñoä chaët k=0,9</v>
          </cell>
          <cell r="F292" t="str">
            <v>m3</v>
          </cell>
          <cell r="G292">
            <v>0.26100000000000001</v>
          </cell>
          <cell r="P292">
            <v>0</v>
          </cell>
          <cell r="S292">
            <v>129134</v>
          </cell>
          <cell r="U292">
            <v>0</v>
          </cell>
          <cell r="W292">
            <v>0</v>
          </cell>
          <cell r="X292">
            <v>33704</v>
          </cell>
          <cell r="Y292">
            <v>0</v>
          </cell>
        </row>
        <row r="293">
          <cell r="B293" t="str">
            <v>bocdc</v>
          </cell>
          <cell r="D293" t="str">
            <v>02.1123</v>
          </cell>
          <cell r="E293" t="str">
            <v>Boác dôõ ñaø caûn, ñeá neùo</v>
          </cell>
          <cell r="F293" t="str">
            <v>taán</v>
          </cell>
          <cell r="G293">
            <v>0</v>
          </cell>
          <cell r="P293">
            <v>0</v>
          </cell>
          <cell r="R293">
            <v>35112</v>
          </cell>
          <cell r="U293">
            <v>0</v>
          </cell>
          <cell r="W293">
            <v>0</v>
          </cell>
          <cell r="Y293">
            <v>0</v>
          </cell>
        </row>
        <row r="294">
          <cell r="B294" t="str">
            <v>da</v>
          </cell>
          <cell r="D294" t="str">
            <v>02.1451</v>
          </cell>
          <cell r="E294" t="str">
            <v>V/c ñaø caûn vaøo vò trí (cöï ly &lt;=100m)</v>
          </cell>
          <cell r="F294" t="str">
            <v>taán</v>
          </cell>
          <cell r="G294">
            <v>0</v>
          </cell>
          <cell r="U294">
            <v>0</v>
          </cell>
          <cell r="W294">
            <v>0</v>
          </cell>
          <cell r="Y294">
            <v>0</v>
          </cell>
        </row>
        <row r="295">
          <cell r="B295" t="str">
            <v>dctc</v>
          </cell>
          <cell r="D295" t="str">
            <v>02.1482</v>
          </cell>
          <cell r="E295" t="str">
            <v>V/c duïng cuï thi coâng ( cöï ly &lt;=100m)</v>
          </cell>
          <cell r="F295" t="str">
            <v>taán</v>
          </cell>
          <cell r="G295">
            <v>0</v>
          </cell>
          <cell r="U295">
            <v>0</v>
          </cell>
          <cell r="W295">
            <v>0</v>
          </cell>
          <cell r="Y295">
            <v>0</v>
          </cell>
        </row>
        <row r="296">
          <cell r="A296" t="str">
            <v>M12b</v>
          </cell>
          <cell r="C296" t="str">
            <v/>
          </cell>
          <cell r="E296" t="str">
            <v>Moùng M12b</v>
          </cell>
          <cell r="F296" t="str">
            <v>Moùng</v>
          </cell>
          <cell r="H296">
            <v>0</v>
          </cell>
          <cell r="I296">
            <v>0</v>
          </cell>
          <cell r="J296">
            <v>0</v>
          </cell>
          <cell r="K296">
            <v>0</v>
          </cell>
          <cell r="L296">
            <v>0</v>
          </cell>
          <cell r="M296">
            <v>0</v>
          </cell>
          <cell r="N296">
            <v>0</v>
          </cell>
          <cell r="U296">
            <v>828000</v>
          </cell>
          <cell r="W296">
            <v>568007</v>
          </cell>
          <cell r="Y296">
            <v>0</v>
          </cell>
        </row>
        <row r="297">
          <cell r="B297" t="str">
            <v>d15</v>
          </cell>
          <cell r="C297" t="str">
            <v/>
          </cell>
          <cell r="D297" t="str">
            <v>AG.42111</v>
          </cell>
          <cell r="E297" t="str">
            <v>Ñaø caûn BTCT 1,5m</v>
          </cell>
          <cell r="F297" t="str">
            <v>caùi</v>
          </cell>
          <cell r="G297">
            <v>1</v>
          </cell>
          <cell r="H297">
            <v>0</v>
          </cell>
          <cell r="I297">
            <v>0</v>
          </cell>
          <cell r="J297">
            <v>0</v>
          </cell>
          <cell r="K297">
            <v>0</v>
          </cell>
          <cell r="L297">
            <v>0</v>
          </cell>
          <cell r="M297">
            <v>0</v>
          </cell>
          <cell r="N297">
            <v>0</v>
          </cell>
          <cell r="P297">
            <v>727000</v>
          </cell>
          <cell r="R297">
            <v>56885</v>
          </cell>
          <cell r="U297">
            <v>727000</v>
          </cell>
          <cell r="W297">
            <v>56885</v>
          </cell>
          <cell r="Y297">
            <v>0</v>
          </cell>
        </row>
        <row r="298">
          <cell r="B298" t="str">
            <v>b22650</v>
          </cell>
          <cell r="C298" t="str">
            <v/>
          </cell>
          <cell r="E298" t="str">
            <v>Boulon 22x650+ 2 long ñeàn vuoâng D24-50x50x3/Zn</v>
          </cell>
          <cell r="F298" t="str">
            <v>boä</v>
          </cell>
          <cell r="G298">
            <v>1</v>
          </cell>
          <cell r="H298">
            <v>0</v>
          </cell>
          <cell r="I298">
            <v>0</v>
          </cell>
          <cell r="J298">
            <v>0</v>
          </cell>
          <cell r="K298">
            <v>0</v>
          </cell>
          <cell r="L298">
            <v>0</v>
          </cell>
          <cell r="M298">
            <v>0</v>
          </cell>
          <cell r="N298">
            <v>0</v>
          </cell>
          <cell r="P298">
            <v>101000</v>
          </cell>
          <cell r="U298">
            <v>101000</v>
          </cell>
          <cell r="W298">
            <v>0</v>
          </cell>
          <cell r="Y298">
            <v>0</v>
          </cell>
        </row>
        <row r="299">
          <cell r="B299" t="str">
            <v>D2X4</v>
          </cell>
          <cell r="D299">
            <v>0</v>
          </cell>
          <cell r="E299" t="str">
            <v>Ñaù 2x4</v>
          </cell>
          <cell r="F299" t="str">
            <v>m3</v>
          </cell>
          <cell r="H299">
            <v>0</v>
          </cell>
          <cell r="I299">
            <v>0</v>
          </cell>
          <cell r="J299">
            <v>0</v>
          </cell>
          <cell r="K299">
            <v>0</v>
          </cell>
          <cell r="L299">
            <v>0</v>
          </cell>
          <cell r="M299">
            <v>0</v>
          </cell>
          <cell r="N299">
            <v>0</v>
          </cell>
          <cell r="P299">
            <v>280000</v>
          </cell>
          <cell r="R299">
            <v>0</v>
          </cell>
          <cell r="U299">
            <v>0</v>
          </cell>
          <cell r="W299">
            <v>0</v>
          </cell>
          <cell r="Y299">
            <v>0</v>
          </cell>
        </row>
        <row r="300">
          <cell r="B300" t="str">
            <v>MDD3</v>
          </cell>
          <cell r="C300" t="str">
            <v/>
          </cell>
          <cell r="D300" t="str">
            <v>AB.11423</v>
          </cell>
          <cell r="E300" t="str">
            <v>Ñaøo hoá moùng ñaát caáp 3 saâu &gt;1m</v>
          </cell>
          <cell r="F300" t="str">
            <v>m3</v>
          </cell>
          <cell r="G300">
            <v>0.93</v>
          </cell>
          <cell r="P300">
            <v>0</v>
          </cell>
          <cell r="R300">
            <v>451007</v>
          </cell>
          <cell r="U300">
            <v>0</v>
          </cell>
          <cell r="W300">
            <v>419437</v>
          </cell>
          <cell r="Y300">
            <v>0</v>
          </cell>
        </row>
        <row r="301">
          <cell r="B301" t="str">
            <v>MDAP3</v>
          </cell>
          <cell r="C301" t="str">
            <v/>
          </cell>
          <cell r="D301" t="str">
            <v>AB.13112</v>
          </cell>
          <cell r="E301" t="str">
            <v>Ñaép ñaát hoá moùng coät , ñoä chaët k=0,9</v>
          </cell>
          <cell r="F301" t="str">
            <v>m3</v>
          </cell>
          <cell r="G301">
            <v>0.71</v>
          </cell>
          <cell r="P301">
            <v>0</v>
          </cell>
          <cell r="R301">
            <v>129134</v>
          </cell>
          <cell r="U301">
            <v>0</v>
          </cell>
          <cell r="W301">
            <v>91685</v>
          </cell>
          <cell r="Y301">
            <v>0</v>
          </cell>
        </row>
        <row r="302">
          <cell r="B302" t="str">
            <v>bocdc</v>
          </cell>
          <cell r="D302" t="str">
            <v>02.1123</v>
          </cell>
          <cell r="E302" t="str">
            <v>Boác dôõ ñaø caûn, ñeá neùo</v>
          </cell>
          <cell r="F302" t="str">
            <v>taán</v>
          </cell>
          <cell r="P302">
            <v>0</v>
          </cell>
          <cell r="R302">
            <v>35112</v>
          </cell>
          <cell r="U302">
            <v>0</v>
          </cell>
          <cell r="W302">
            <v>0</v>
          </cell>
          <cell r="Y302">
            <v>0</v>
          </cell>
        </row>
        <row r="303">
          <cell r="B303" t="str">
            <v>da</v>
          </cell>
          <cell r="D303" t="str">
            <v>02.1451</v>
          </cell>
          <cell r="E303" t="str">
            <v>V/c ñaø caûn vaøo vò trí (cöï ly &lt;=100m)</v>
          </cell>
          <cell r="F303" t="str">
            <v>taán</v>
          </cell>
          <cell r="U303">
            <v>0</v>
          </cell>
          <cell r="W303">
            <v>0</v>
          </cell>
          <cell r="Y303">
            <v>0</v>
          </cell>
        </row>
        <row r="304">
          <cell r="B304" t="str">
            <v>daDAM</v>
          </cell>
          <cell r="D304" t="str">
            <v>02.1241</v>
          </cell>
          <cell r="E304" t="str">
            <v>V/c ñaù daêm ( cöï ly &lt;=100m)</v>
          </cell>
          <cell r="F304" t="str">
            <v>m3</v>
          </cell>
          <cell r="U304">
            <v>0</v>
          </cell>
          <cell r="W304">
            <v>0</v>
          </cell>
          <cell r="Y304">
            <v>0</v>
          </cell>
        </row>
        <row r="305">
          <cell r="B305" t="str">
            <v>dctc</v>
          </cell>
          <cell r="D305" t="str">
            <v>02.1482</v>
          </cell>
          <cell r="E305" t="str">
            <v>V/c duïng cuï thi coâng ( cöï ly &lt;=100m)</v>
          </cell>
          <cell r="F305" t="str">
            <v>taán</v>
          </cell>
          <cell r="U305">
            <v>0</v>
          </cell>
          <cell r="W305">
            <v>0</v>
          </cell>
          <cell r="Y305">
            <v>0</v>
          </cell>
        </row>
        <row r="306">
          <cell r="A306" t="str">
            <v>M12aa</v>
          </cell>
          <cell r="C306" t="str">
            <v/>
          </cell>
          <cell r="E306" t="str">
            <v>Moùng M12aa</v>
          </cell>
          <cell r="F306" t="str">
            <v>Moùng</v>
          </cell>
          <cell r="H306">
            <v>0</v>
          </cell>
          <cell r="I306">
            <v>0</v>
          </cell>
          <cell r="J306">
            <v>0</v>
          </cell>
          <cell r="K306">
            <v>0</v>
          </cell>
          <cell r="L306">
            <v>0</v>
          </cell>
          <cell r="M306">
            <v>0</v>
          </cell>
          <cell r="N306">
            <v>0</v>
          </cell>
          <cell r="U306">
            <v>842000</v>
          </cell>
          <cell r="W306">
            <v>4315729</v>
          </cell>
          <cell r="Y306">
            <v>0</v>
          </cell>
        </row>
        <row r="307">
          <cell r="B307" t="str">
            <v>d12</v>
          </cell>
          <cell r="C307" t="str">
            <v/>
          </cell>
          <cell r="D307" t="str">
            <v>AG.42111</v>
          </cell>
          <cell r="E307" t="str">
            <v>Ñaø caûn BTCT 1,2m</v>
          </cell>
          <cell r="F307" t="str">
            <v>caùi</v>
          </cell>
          <cell r="G307">
            <v>2</v>
          </cell>
          <cell r="H307">
            <v>0</v>
          </cell>
          <cell r="I307">
            <v>0</v>
          </cell>
          <cell r="J307">
            <v>0</v>
          </cell>
          <cell r="K307">
            <v>0</v>
          </cell>
          <cell r="L307">
            <v>0</v>
          </cell>
          <cell r="M307">
            <v>0</v>
          </cell>
          <cell r="N307">
            <v>0</v>
          </cell>
          <cell r="P307">
            <v>320000</v>
          </cell>
          <cell r="R307">
            <v>34131</v>
          </cell>
          <cell r="U307">
            <v>640000</v>
          </cell>
          <cell r="W307">
            <v>68262</v>
          </cell>
          <cell r="Y307">
            <v>0</v>
          </cell>
        </row>
        <row r="308">
          <cell r="B308" t="str">
            <v>b22650</v>
          </cell>
          <cell r="C308" t="str">
            <v/>
          </cell>
          <cell r="E308" t="str">
            <v>Boulon 22x650+ 2 long ñeàn vuoâng D24-50x50x3/Zn</v>
          </cell>
          <cell r="F308" t="str">
            <v>boä</v>
          </cell>
          <cell r="G308">
            <v>2</v>
          </cell>
          <cell r="H308">
            <v>0</v>
          </cell>
          <cell r="I308">
            <v>0</v>
          </cell>
          <cell r="J308">
            <v>0</v>
          </cell>
          <cell r="K308">
            <v>0</v>
          </cell>
          <cell r="L308">
            <v>0</v>
          </cell>
          <cell r="M308">
            <v>0</v>
          </cell>
          <cell r="N308">
            <v>0</v>
          </cell>
          <cell r="P308">
            <v>101000</v>
          </cell>
          <cell r="U308">
            <v>202000</v>
          </cell>
          <cell r="W308">
            <v>0</v>
          </cell>
          <cell r="Y308">
            <v>0</v>
          </cell>
        </row>
        <row r="309">
          <cell r="B309" t="str">
            <v>MDD3</v>
          </cell>
          <cell r="C309" t="str">
            <v/>
          </cell>
          <cell r="D309" t="str">
            <v>AB.11423</v>
          </cell>
          <cell r="E309" t="str">
            <v>Ñaøo hoá moùng ñaát caáp 3 saâu &gt;1m</v>
          </cell>
          <cell r="F309" t="str">
            <v>m3</v>
          </cell>
          <cell r="G309">
            <v>7.04</v>
          </cell>
          <cell r="P309">
            <v>0</v>
          </cell>
          <cell r="R309">
            <v>451007</v>
          </cell>
          <cell r="U309">
            <v>0</v>
          </cell>
          <cell r="W309">
            <v>3175089</v>
          </cell>
          <cell r="Y309">
            <v>0</v>
          </cell>
        </row>
        <row r="310">
          <cell r="B310" t="str">
            <v>MDAP3</v>
          </cell>
          <cell r="C310" t="str">
            <v/>
          </cell>
          <cell r="D310" t="str">
            <v>AB.13112</v>
          </cell>
          <cell r="E310" t="str">
            <v>Ñaép ñaát hoá moùng coät , ñoä chaët k=0,9</v>
          </cell>
          <cell r="F310" t="str">
            <v>m3</v>
          </cell>
          <cell r="G310">
            <v>8.25</v>
          </cell>
          <cell r="P310">
            <v>0</v>
          </cell>
          <cell r="R310">
            <v>129134</v>
          </cell>
          <cell r="U310">
            <v>0</v>
          </cell>
          <cell r="W310">
            <v>1065356</v>
          </cell>
          <cell r="Y310">
            <v>0</v>
          </cell>
        </row>
        <row r="311">
          <cell r="B311" t="str">
            <v>bocdc</v>
          </cell>
          <cell r="C311" t="str">
            <v/>
          </cell>
          <cell r="D311" t="str">
            <v>02.1123</v>
          </cell>
          <cell r="E311" t="str">
            <v>Boác dôõ ñaø caûn, ñeá neùo</v>
          </cell>
          <cell r="F311" t="str">
            <v>taán</v>
          </cell>
          <cell r="G311">
            <v>0.2</v>
          </cell>
          <cell r="P311">
            <v>0</v>
          </cell>
          <cell r="R311">
            <v>35112</v>
          </cell>
          <cell r="U311">
            <v>0</v>
          </cell>
          <cell r="W311">
            <v>7022</v>
          </cell>
          <cell r="Y311">
            <v>0</v>
          </cell>
        </row>
        <row r="312">
          <cell r="B312" t="str">
            <v>da</v>
          </cell>
          <cell r="C312" t="str">
            <v/>
          </cell>
          <cell r="D312" t="str">
            <v>02.1451</v>
          </cell>
          <cell r="E312" t="str">
            <v>V/c ñaø caûn vaøo vò trí (cöï ly &lt;=100m)</v>
          </cell>
          <cell r="F312" t="str">
            <v>taán</v>
          </cell>
          <cell r="G312">
            <v>0.2</v>
          </cell>
          <cell r="U312">
            <v>0</v>
          </cell>
          <cell r="W312">
            <v>0</v>
          </cell>
          <cell r="Y312">
            <v>0</v>
          </cell>
        </row>
        <row r="313">
          <cell r="B313" t="str">
            <v>dctc</v>
          </cell>
          <cell r="C313" t="str">
            <v/>
          </cell>
          <cell r="D313" t="str">
            <v>02.1482</v>
          </cell>
          <cell r="E313" t="str">
            <v>V/c duïng cuï thi coâng ( cöï ly &lt;=100m)</v>
          </cell>
          <cell r="F313" t="str">
            <v>taán</v>
          </cell>
          <cell r="G313">
            <v>0.2</v>
          </cell>
          <cell r="U313">
            <v>0</v>
          </cell>
          <cell r="W313">
            <v>0</v>
          </cell>
          <cell r="Y313">
            <v>0</v>
          </cell>
        </row>
        <row r="314">
          <cell r="A314" t="str">
            <v>M12ba</v>
          </cell>
          <cell r="C314" t="str">
            <v/>
          </cell>
          <cell r="E314" t="str">
            <v>Moùng M12ba</v>
          </cell>
          <cell r="F314" t="str">
            <v>Moùng</v>
          </cell>
          <cell r="H314">
            <v>0</v>
          </cell>
          <cell r="I314">
            <v>0</v>
          </cell>
          <cell r="J314">
            <v>0</v>
          </cell>
          <cell r="K314">
            <v>0</v>
          </cell>
          <cell r="L314">
            <v>0</v>
          </cell>
          <cell r="M314">
            <v>0</v>
          </cell>
          <cell r="N314">
            <v>0</v>
          </cell>
          <cell r="U314">
            <v>1249000</v>
          </cell>
          <cell r="W314">
            <v>4494937</v>
          </cell>
          <cell r="Y314">
            <v>0</v>
          </cell>
        </row>
        <row r="315">
          <cell r="B315" t="str">
            <v>d15</v>
          </cell>
          <cell r="C315" t="str">
            <v/>
          </cell>
          <cell r="D315" t="str">
            <v>AG.42111</v>
          </cell>
          <cell r="E315" t="str">
            <v>Ñaø caûn BTCT 1,5m</v>
          </cell>
          <cell r="F315" t="str">
            <v>caùi</v>
          </cell>
          <cell r="G315">
            <v>1</v>
          </cell>
          <cell r="H315">
            <v>0</v>
          </cell>
          <cell r="I315">
            <v>0</v>
          </cell>
          <cell r="J315">
            <v>0</v>
          </cell>
          <cell r="K315">
            <v>0</v>
          </cell>
          <cell r="L315">
            <v>0</v>
          </cell>
          <cell r="M315">
            <v>0</v>
          </cell>
          <cell r="N315">
            <v>0</v>
          </cell>
          <cell r="P315">
            <v>727000</v>
          </cell>
          <cell r="R315">
            <v>56885</v>
          </cell>
          <cell r="U315">
            <v>727000</v>
          </cell>
          <cell r="W315">
            <v>56885</v>
          </cell>
          <cell r="Y315">
            <v>0</v>
          </cell>
        </row>
        <row r="316">
          <cell r="B316" t="str">
            <v>d12</v>
          </cell>
          <cell r="C316" t="str">
            <v/>
          </cell>
          <cell r="D316" t="str">
            <v>AG.42111</v>
          </cell>
          <cell r="E316" t="str">
            <v>Ñaø caûn BTCT 1,2m</v>
          </cell>
          <cell r="F316" t="str">
            <v>caùi</v>
          </cell>
          <cell r="G316">
            <v>1</v>
          </cell>
          <cell r="H316">
            <v>0</v>
          </cell>
          <cell r="I316">
            <v>0</v>
          </cell>
          <cell r="J316">
            <v>0</v>
          </cell>
          <cell r="K316">
            <v>0</v>
          </cell>
          <cell r="L316">
            <v>0</v>
          </cell>
          <cell r="M316">
            <v>0</v>
          </cell>
          <cell r="N316">
            <v>0</v>
          </cell>
          <cell r="P316">
            <v>320000</v>
          </cell>
          <cell r="R316">
            <v>34131</v>
          </cell>
          <cell r="U316">
            <v>320000</v>
          </cell>
          <cell r="W316">
            <v>34131</v>
          </cell>
          <cell r="Y316">
            <v>0</v>
          </cell>
        </row>
        <row r="317">
          <cell r="B317" t="str">
            <v>b22650</v>
          </cell>
          <cell r="C317" t="str">
            <v/>
          </cell>
          <cell r="E317" t="str">
            <v>Boulon 22x650+ 2 long ñeàn vuoâng D24-50x50x3/Zn</v>
          </cell>
          <cell r="F317" t="str">
            <v>boä</v>
          </cell>
          <cell r="G317">
            <v>2</v>
          </cell>
          <cell r="H317">
            <v>0</v>
          </cell>
          <cell r="I317">
            <v>0</v>
          </cell>
          <cell r="J317">
            <v>0</v>
          </cell>
          <cell r="K317">
            <v>0</v>
          </cell>
          <cell r="L317">
            <v>0</v>
          </cell>
          <cell r="M317">
            <v>0</v>
          </cell>
          <cell r="N317">
            <v>0</v>
          </cell>
          <cell r="P317">
            <v>101000</v>
          </cell>
          <cell r="U317">
            <v>202000</v>
          </cell>
          <cell r="W317">
            <v>0</v>
          </cell>
          <cell r="Y317">
            <v>0</v>
          </cell>
        </row>
        <row r="318">
          <cell r="B318" t="str">
            <v>MDD3</v>
          </cell>
          <cell r="C318" t="str">
            <v/>
          </cell>
          <cell r="D318" t="str">
            <v>AB.11423</v>
          </cell>
          <cell r="E318" t="str">
            <v>Ñaøo hoá moùng ñaát caáp 3 saâu &gt;1m</v>
          </cell>
          <cell r="F318" t="str">
            <v>m3</v>
          </cell>
          <cell r="G318">
            <v>7.3</v>
          </cell>
          <cell r="P318">
            <v>0</v>
          </cell>
          <cell r="R318">
            <v>451007</v>
          </cell>
          <cell r="U318">
            <v>0</v>
          </cell>
          <cell r="W318">
            <v>3292351</v>
          </cell>
          <cell r="Y318">
            <v>0</v>
          </cell>
        </row>
        <row r="319">
          <cell r="B319" t="str">
            <v>MDAP3</v>
          </cell>
          <cell r="C319" t="str">
            <v/>
          </cell>
          <cell r="D319" t="str">
            <v>AB.13112</v>
          </cell>
          <cell r="E319" t="str">
            <v>Ñaép ñaát hoá moùng coät , ñoä chaët k=0,9</v>
          </cell>
          <cell r="F319" t="str">
            <v>m3</v>
          </cell>
          <cell r="G319">
            <v>8.51</v>
          </cell>
          <cell r="P319">
            <v>0</v>
          </cell>
          <cell r="R319">
            <v>129134</v>
          </cell>
          <cell r="U319">
            <v>0</v>
          </cell>
          <cell r="W319">
            <v>1098930</v>
          </cell>
          <cell r="Y319">
            <v>0</v>
          </cell>
        </row>
        <row r="320">
          <cell r="B320" t="str">
            <v>bocdc</v>
          </cell>
          <cell r="C320" t="str">
            <v/>
          </cell>
          <cell r="D320" t="str">
            <v>02.1123</v>
          </cell>
          <cell r="E320" t="str">
            <v>Boác dôõ ñaø caûn, ñeá neùo</v>
          </cell>
          <cell r="F320" t="str">
            <v>taán</v>
          </cell>
          <cell r="G320">
            <v>0.36</v>
          </cell>
          <cell r="P320">
            <v>0</v>
          </cell>
          <cell r="R320">
            <v>35112</v>
          </cell>
          <cell r="U320">
            <v>0</v>
          </cell>
          <cell r="W320">
            <v>12640</v>
          </cell>
          <cell r="Y320">
            <v>0</v>
          </cell>
        </row>
        <row r="321">
          <cell r="B321" t="str">
            <v>da</v>
          </cell>
          <cell r="C321" t="str">
            <v/>
          </cell>
          <cell r="D321" t="str">
            <v>02.1451</v>
          </cell>
          <cell r="E321" t="str">
            <v>V/c ñaø caûn vaøo vò trí (cöï ly &lt;=100m)</v>
          </cell>
          <cell r="F321" t="str">
            <v>taán</v>
          </cell>
          <cell r="G321">
            <v>0.36</v>
          </cell>
          <cell r="U321">
            <v>0</v>
          </cell>
          <cell r="W321">
            <v>0</v>
          </cell>
          <cell r="Y321">
            <v>0</v>
          </cell>
        </row>
        <row r="322">
          <cell r="B322" t="str">
            <v>dctc</v>
          </cell>
          <cell r="C322" t="str">
            <v/>
          </cell>
          <cell r="D322" t="str">
            <v>02.1482</v>
          </cell>
          <cell r="E322" t="str">
            <v>V/c duïng cuï thi coâng ( cöï ly &lt;=100m)</v>
          </cell>
          <cell r="F322" t="str">
            <v>taán</v>
          </cell>
          <cell r="G322">
            <v>0.2</v>
          </cell>
          <cell r="U322">
            <v>0</v>
          </cell>
          <cell r="W322">
            <v>0</v>
          </cell>
          <cell r="Y322">
            <v>0</v>
          </cell>
        </row>
        <row r="323">
          <cell r="A323" t="str">
            <v>M12bb</v>
          </cell>
          <cell r="C323" t="str">
            <v/>
          </cell>
          <cell r="E323" t="str">
            <v>Moùng M12bb</v>
          </cell>
          <cell r="F323" t="str">
            <v>Moùng</v>
          </cell>
          <cell r="H323">
            <v>0</v>
          </cell>
          <cell r="I323">
            <v>0</v>
          </cell>
          <cell r="J323">
            <v>0</v>
          </cell>
          <cell r="K323">
            <v>0</v>
          </cell>
          <cell r="L323">
            <v>0</v>
          </cell>
          <cell r="M323">
            <v>0</v>
          </cell>
          <cell r="N323">
            <v>0</v>
          </cell>
          <cell r="U323">
            <v>1656000</v>
          </cell>
          <cell r="W323">
            <v>5819949</v>
          </cell>
          <cell r="Y323">
            <v>0</v>
          </cell>
        </row>
        <row r="324">
          <cell r="B324" t="str">
            <v>d15</v>
          </cell>
          <cell r="C324" t="str">
            <v/>
          </cell>
          <cell r="D324" t="str">
            <v>AG.42111</v>
          </cell>
          <cell r="E324" t="str">
            <v>Ñaø caûn BTCT 1,5m</v>
          </cell>
          <cell r="F324" t="str">
            <v>caùi</v>
          </cell>
          <cell r="G324">
            <v>2</v>
          </cell>
          <cell r="H324">
            <v>0</v>
          </cell>
          <cell r="I324">
            <v>0</v>
          </cell>
          <cell r="J324">
            <v>0</v>
          </cell>
          <cell r="K324">
            <v>0</v>
          </cell>
          <cell r="L324">
            <v>0</v>
          </cell>
          <cell r="M324">
            <v>0</v>
          </cell>
          <cell r="N324">
            <v>0</v>
          </cell>
          <cell r="P324">
            <v>727000</v>
          </cell>
          <cell r="R324">
            <v>56885</v>
          </cell>
          <cell r="U324">
            <v>1454000</v>
          </cell>
          <cell r="W324">
            <v>113770</v>
          </cell>
          <cell r="Y324">
            <v>0</v>
          </cell>
        </row>
        <row r="325">
          <cell r="B325" t="str">
            <v>b22650</v>
          </cell>
          <cell r="C325" t="str">
            <v/>
          </cell>
          <cell r="E325" t="str">
            <v>Boulon 22x650+ 2 long ñeàn vuoâng D24-50x50x3/Zn</v>
          </cell>
          <cell r="F325" t="str">
            <v>boä</v>
          </cell>
          <cell r="G325">
            <v>2</v>
          </cell>
          <cell r="H325">
            <v>0</v>
          </cell>
          <cell r="I325">
            <v>0</v>
          </cell>
          <cell r="J325">
            <v>0</v>
          </cell>
          <cell r="K325">
            <v>0</v>
          </cell>
          <cell r="L325">
            <v>0</v>
          </cell>
          <cell r="M325">
            <v>0</v>
          </cell>
          <cell r="N325">
            <v>0</v>
          </cell>
          <cell r="P325">
            <v>101000</v>
          </cell>
          <cell r="U325">
            <v>202000</v>
          </cell>
          <cell r="W325">
            <v>0</v>
          </cell>
          <cell r="Y325">
            <v>0</v>
          </cell>
        </row>
        <row r="326">
          <cell r="B326" t="str">
            <v>MDD3</v>
          </cell>
          <cell r="C326" t="str">
            <v/>
          </cell>
          <cell r="D326" t="str">
            <v>AB.11423</v>
          </cell>
          <cell r="E326" t="str">
            <v>Ñaøo hoá moùng ñaát caáp 3 saâu &gt;1m</v>
          </cell>
          <cell r="F326" t="str">
            <v>m3</v>
          </cell>
          <cell r="G326">
            <v>9.48</v>
          </cell>
          <cell r="P326">
            <v>0</v>
          </cell>
          <cell r="R326">
            <v>451007</v>
          </cell>
          <cell r="U326">
            <v>0</v>
          </cell>
          <cell r="W326">
            <v>4275546</v>
          </cell>
          <cell r="Y326">
            <v>0</v>
          </cell>
        </row>
        <row r="327">
          <cell r="B327" t="str">
            <v>MDAP3</v>
          </cell>
          <cell r="C327" t="str">
            <v/>
          </cell>
          <cell r="D327" t="str">
            <v>AB.13112</v>
          </cell>
          <cell r="E327" t="str">
            <v>Ñaép ñaát hoá moùng coät , ñoä chaët k=0,9</v>
          </cell>
          <cell r="F327" t="str">
            <v>m3</v>
          </cell>
          <cell r="G327">
            <v>10.94</v>
          </cell>
          <cell r="P327">
            <v>0</v>
          </cell>
          <cell r="R327">
            <v>129134</v>
          </cell>
          <cell r="U327">
            <v>0</v>
          </cell>
          <cell r="W327">
            <v>1412726</v>
          </cell>
          <cell r="Y327">
            <v>0</v>
          </cell>
        </row>
        <row r="328">
          <cell r="B328" t="str">
            <v>bocdc</v>
          </cell>
          <cell r="C328" t="str">
            <v/>
          </cell>
          <cell r="D328" t="str">
            <v>02.1123</v>
          </cell>
          <cell r="E328" t="str">
            <v>Boác dôõ ñaø caûn, ñeá neùo</v>
          </cell>
          <cell r="F328" t="str">
            <v>taán</v>
          </cell>
          <cell r="G328">
            <v>0.51</v>
          </cell>
          <cell r="P328">
            <v>0</v>
          </cell>
          <cell r="R328">
            <v>35112</v>
          </cell>
          <cell r="U328">
            <v>0</v>
          </cell>
          <cell r="W328">
            <v>17907</v>
          </cell>
          <cell r="Y328">
            <v>0</v>
          </cell>
        </row>
        <row r="329">
          <cell r="B329" t="str">
            <v>da</v>
          </cell>
          <cell r="C329" t="str">
            <v/>
          </cell>
          <cell r="D329" t="str">
            <v>02.1451</v>
          </cell>
          <cell r="E329" t="str">
            <v>V/c ñaø caûn vaøo vò trí (cöï ly &lt;=100m)</v>
          </cell>
          <cell r="F329" t="str">
            <v>taán</v>
          </cell>
          <cell r="G329">
            <v>0.51</v>
          </cell>
          <cell r="U329">
            <v>0</v>
          </cell>
          <cell r="W329">
            <v>0</v>
          </cell>
          <cell r="Y329">
            <v>0</v>
          </cell>
        </row>
        <row r="330">
          <cell r="B330" t="str">
            <v>dctc</v>
          </cell>
          <cell r="C330" t="str">
            <v/>
          </cell>
          <cell r="D330" t="str">
            <v>02.1482</v>
          </cell>
          <cell r="E330" t="str">
            <v>V/c duïng cuï thi coâng ( cöï ly &lt;=100m)</v>
          </cell>
          <cell r="F330" t="str">
            <v>taán</v>
          </cell>
          <cell r="G330">
            <v>0.2</v>
          </cell>
          <cell r="U330">
            <v>0</v>
          </cell>
          <cell r="W330">
            <v>0</v>
          </cell>
          <cell r="Y330">
            <v>0</v>
          </cell>
        </row>
        <row r="331">
          <cell r="A331" t="str">
            <v>M12-2bn</v>
          </cell>
          <cell r="C331" t="str">
            <v/>
          </cell>
          <cell r="E331" t="str">
            <v>Moùng M12-2bn</v>
          </cell>
          <cell r="F331" t="str">
            <v>Moùng</v>
          </cell>
          <cell r="H331">
            <v>0</v>
          </cell>
          <cell r="I331">
            <v>0</v>
          </cell>
          <cell r="J331">
            <v>0</v>
          </cell>
          <cell r="K331">
            <v>0</v>
          </cell>
          <cell r="L331">
            <v>0</v>
          </cell>
          <cell r="M331">
            <v>0</v>
          </cell>
          <cell r="N331">
            <v>0</v>
          </cell>
          <cell r="U331">
            <v>2081800</v>
          </cell>
          <cell r="W331">
            <v>2581382</v>
          </cell>
          <cell r="Y331">
            <v>0</v>
          </cell>
        </row>
        <row r="332">
          <cell r="B332" t="str">
            <v>ct5</v>
          </cell>
          <cell r="C332" t="str">
            <v/>
          </cell>
          <cell r="D332" t="str">
            <v>04.5142</v>
          </cell>
          <cell r="E332" t="str">
            <v>Cöø traøm 5m</v>
          </cell>
          <cell r="F332" t="str">
            <v>caây</v>
          </cell>
          <cell r="G332">
            <v>42</v>
          </cell>
          <cell r="H332">
            <v>0</v>
          </cell>
          <cell r="I332">
            <v>0</v>
          </cell>
          <cell r="J332">
            <v>0</v>
          </cell>
          <cell r="K332">
            <v>0</v>
          </cell>
          <cell r="L332">
            <v>0</v>
          </cell>
          <cell r="M332">
            <v>0</v>
          </cell>
          <cell r="N332">
            <v>0</v>
          </cell>
          <cell r="P332">
            <v>12000</v>
          </cell>
          <cell r="R332">
            <v>2787</v>
          </cell>
          <cell r="U332">
            <v>504000</v>
          </cell>
          <cell r="W332">
            <v>117054</v>
          </cell>
          <cell r="Y332">
            <v>0</v>
          </cell>
        </row>
        <row r="333">
          <cell r="B333" t="str">
            <v>d15</v>
          </cell>
          <cell r="C333" t="str">
            <v/>
          </cell>
          <cell r="D333" t="str">
            <v>AG.42111</v>
          </cell>
          <cell r="E333" t="str">
            <v>Ñaø caûn BTCT 1,5m</v>
          </cell>
          <cell r="F333" t="str">
            <v>caùi</v>
          </cell>
          <cell r="G333">
            <v>2</v>
          </cell>
          <cell r="H333">
            <v>0</v>
          </cell>
          <cell r="I333">
            <v>0</v>
          </cell>
          <cell r="J333">
            <v>0</v>
          </cell>
          <cell r="K333">
            <v>0</v>
          </cell>
          <cell r="L333">
            <v>0</v>
          </cell>
          <cell r="M333">
            <v>0</v>
          </cell>
          <cell r="N333">
            <v>0</v>
          </cell>
          <cell r="P333">
            <v>727000</v>
          </cell>
          <cell r="R333">
            <v>56885</v>
          </cell>
          <cell r="U333">
            <v>1454000</v>
          </cell>
          <cell r="W333">
            <v>113770</v>
          </cell>
          <cell r="Y333">
            <v>0</v>
          </cell>
        </row>
        <row r="334">
          <cell r="B334" t="str">
            <v>b22850</v>
          </cell>
          <cell r="C334" t="str">
            <v/>
          </cell>
          <cell r="E334" t="str">
            <v>Boulon 22x850+ 2 long ñeàn vuoâng D24-60x60x6/Zn</v>
          </cell>
          <cell r="F334" t="str">
            <v>boä</v>
          </cell>
          <cell r="G334">
            <v>1</v>
          </cell>
          <cell r="H334">
            <v>0</v>
          </cell>
          <cell r="I334">
            <v>0</v>
          </cell>
          <cell r="J334">
            <v>0</v>
          </cell>
          <cell r="K334">
            <v>0</v>
          </cell>
          <cell r="L334">
            <v>0</v>
          </cell>
          <cell r="M334">
            <v>0</v>
          </cell>
          <cell r="N334">
            <v>0</v>
          </cell>
          <cell r="P334">
            <v>123800</v>
          </cell>
          <cell r="U334">
            <v>123800</v>
          </cell>
          <cell r="W334">
            <v>0</v>
          </cell>
          <cell r="Y334">
            <v>0</v>
          </cell>
        </row>
        <row r="335">
          <cell r="B335" t="str">
            <v>MDD3</v>
          </cell>
          <cell r="C335" t="str">
            <v/>
          </cell>
          <cell r="D335" t="str">
            <v>AB.11423</v>
          </cell>
          <cell r="E335" t="str">
            <v>Ñaøo hoá moùng ñaát caáp 3 saâu &gt;1m</v>
          </cell>
          <cell r="F335" t="str">
            <v>m3</v>
          </cell>
          <cell r="G335">
            <v>3.88</v>
          </cell>
          <cell r="R335">
            <v>451007</v>
          </cell>
          <cell r="U335">
            <v>0</v>
          </cell>
          <cell r="W335">
            <v>1749907</v>
          </cell>
          <cell r="Y335">
            <v>0</v>
          </cell>
        </row>
        <row r="336">
          <cell r="B336" t="str">
            <v>MDAP3</v>
          </cell>
          <cell r="C336" t="str">
            <v/>
          </cell>
          <cell r="D336" t="str">
            <v>AB.13112</v>
          </cell>
          <cell r="E336" t="str">
            <v>Ñaép ñaát hoá moùng coät , ñoä chaët k=0,9</v>
          </cell>
          <cell r="F336" t="str">
            <v>m3</v>
          </cell>
          <cell r="G336">
            <v>4.34</v>
          </cell>
          <cell r="R336">
            <v>129134</v>
          </cell>
          <cell r="U336">
            <v>0</v>
          </cell>
          <cell r="W336">
            <v>560442</v>
          </cell>
          <cell r="Y336">
            <v>0</v>
          </cell>
        </row>
        <row r="337">
          <cell r="B337" t="str">
            <v>bocdc</v>
          </cell>
          <cell r="C337" t="str">
            <v/>
          </cell>
          <cell r="D337" t="str">
            <v>02.1123</v>
          </cell>
          <cell r="E337" t="str">
            <v>Boác dôõ ñaø caûn, ñeá neùo</v>
          </cell>
          <cell r="F337" t="str">
            <v>taán</v>
          </cell>
          <cell r="G337">
            <v>0.51</v>
          </cell>
          <cell r="R337">
            <v>35112</v>
          </cell>
          <cell r="U337">
            <v>0</v>
          </cell>
          <cell r="W337">
            <v>17907</v>
          </cell>
          <cell r="Y337">
            <v>0</v>
          </cell>
        </row>
        <row r="338">
          <cell r="B338" t="str">
            <v>BOCCT5</v>
          </cell>
          <cell r="C338" t="str">
            <v/>
          </cell>
          <cell r="D338" t="str">
            <v>02.1119</v>
          </cell>
          <cell r="E338" t="str">
            <v>Boác dôõ cöø traøm 5m</v>
          </cell>
          <cell r="F338" t="str">
            <v>caây</v>
          </cell>
          <cell r="G338">
            <v>42</v>
          </cell>
          <cell r="R338">
            <v>531</v>
          </cell>
          <cell r="U338">
            <v>0</v>
          </cell>
          <cell r="W338">
            <v>22302</v>
          </cell>
          <cell r="Y338">
            <v>0</v>
          </cell>
        </row>
        <row r="339">
          <cell r="B339" t="str">
            <v>ctram</v>
          </cell>
          <cell r="C339" t="str">
            <v/>
          </cell>
          <cell r="D339" t="str">
            <v>02.1411</v>
          </cell>
          <cell r="E339" t="str">
            <v>V/c cöø traøm 5m ( cöï ly &lt;=100m)</v>
          </cell>
          <cell r="F339" t="str">
            <v>caây</v>
          </cell>
          <cell r="G339">
            <v>42</v>
          </cell>
          <cell r="U339">
            <v>0</v>
          </cell>
          <cell r="W339">
            <v>0</v>
          </cell>
          <cell r="Y339">
            <v>0</v>
          </cell>
        </row>
        <row r="340">
          <cell r="B340" t="str">
            <v>da</v>
          </cell>
          <cell r="C340" t="str">
            <v/>
          </cell>
          <cell r="D340" t="str">
            <v>02.1451</v>
          </cell>
          <cell r="E340" t="str">
            <v>V/c ñaø caûn vaøo vò trí (cöï ly &lt;=100m)</v>
          </cell>
          <cell r="F340" t="str">
            <v>taán</v>
          </cell>
          <cell r="G340">
            <v>0.51</v>
          </cell>
          <cell r="U340">
            <v>0</v>
          </cell>
          <cell r="W340">
            <v>0</v>
          </cell>
          <cell r="Y340">
            <v>0</v>
          </cell>
        </row>
        <row r="341">
          <cell r="B341" t="str">
            <v>dctc</v>
          </cell>
          <cell r="C341" t="str">
            <v/>
          </cell>
          <cell r="D341" t="str">
            <v>02.1482</v>
          </cell>
          <cell r="E341" t="str">
            <v>V/c duïng cuï thi coâng ( cöï ly &lt;=100m)</v>
          </cell>
          <cell r="F341" t="str">
            <v>taán</v>
          </cell>
          <cell r="G341">
            <v>0.2</v>
          </cell>
          <cell r="U341">
            <v>0</v>
          </cell>
          <cell r="W341">
            <v>0</v>
          </cell>
          <cell r="Y341">
            <v>0</v>
          </cell>
        </row>
        <row r="342">
          <cell r="A342" t="str">
            <v>M12-2a</v>
          </cell>
          <cell r="C342" t="str">
            <v/>
          </cell>
          <cell r="E342" t="str">
            <v>Moùng M12-2a</v>
          </cell>
          <cell r="F342" t="str">
            <v>Moùng</v>
          </cell>
          <cell r="H342">
            <v>0</v>
          </cell>
          <cell r="I342">
            <v>0</v>
          </cell>
          <cell r="J342">
            <v>0</v>
          </cell>
          <cell r="K342">
            <v>0</v>
          </cell>
          <cell r="L342">
            <v>0</v>
          </cell>
          <cell r="M342">
            <v>0</v>
          </cell>
          <cell r="N342">
            <v>0</v>
          </cell>
          <cell r="U342">
            <v>699300</v>
          </cell>
          <cell r="W342">
            <v>614816</v>
          </cell>
          <cell r="Y342">
            <v>0</v>
          </cell>
        </row>
        <row r="343">
          <cell r="B343" t="str">
            <v>d12</v>
          </cell>
          <cell r="C343" t="str">
            <v/>
          </cell>
          <cell r="D343" t="str">
            <v>AG.42111</v>
          </cell>
          <cell r="E343" t="str">
            <v>Ñaø caûn BTCT 1,2m</v>
          </cell>
          <cell r="F343" t="str">
            <v>caùi</v>
          </cell>
          <cell r="G343">
            <v>2</v>
          </cell>
          <cell r="H343">
            <v>0</v>
          </cell>
          <cell r="I343">
            <v>0</v>
          </cell>
          <cell r="J343">
            <v>0</v>
          </cell>
          <cell r="K343">
            <v>0</v>
          </cell>
          <cell r="L343">
            <v>0</v>
          </cell>
          <cell r="M343">
            <v>0</v>
          </cell>
          <cell r="N343">
            <v>0</v>
          </cell>
          <cell r="P343">
            <v>320000</v>
          </cell>
          <cell r="R343">
            <v>34131</v>
          </cell>
          <cell r="U343">
            <v>640000</v>
          </cell>
          <cell r="W343">
            <v>68262</v>
          </cell>
          <cell r="Y343">
            <v>0</v>
          </cell>
        </row>
        <row r="344">
          <cell r="B344" t="str">
            <v>b22750</v>
          </cell>
          <cell r="C344" t="str">
            <v/>
          </cell>
          <cell r="E344" t="str">
            <v>Boulon 22x750+ 2 long ñeàn vuoâng D24-50x50x3/Zn</v>
          </cell>
          <cell r="F344" t="str">
            <v>boä</v>
          </cell>
          <cell r="G344">
            <v>1</v>
          </cell>
          <cell r="H344">
            <v>0</v>
          </cell>
          <cell r="I344">
            <v>0</v>
          </cell>
          <cell r="J344">
            <v>0</v>
          </cell>
          <cell r="K344">
            <v>0</v>
          </cell>
          <cell r="L344">
            <v>0</v>
          </cell>
          <cell r="M344">
            <v>0</v>
          </cell>
          <cell r="N344">
            <v>0</v>
          </cell>
          <cell r="P344">
            <v>59300</v>
          </cell>
          <cell r="U344">
            <v>59300</v>
          </cell>
          <cell r="W344">
            <v>0</v>
          </cell>
          <cell r="Y344">
            <v>0</v>
          </cell>
        </row>
        <row r="345">
          <cell r="B345" t="str">
            <v>D2X4</v>
          </cell>
          <cell r="D345">
            <v>0</v>
          </cell>
          <cell r="E345" t="str">
            <v>Ñaù 2x4</v>
          </cell>
          <cell r="F345" t="str">
            <v>m3</v>
          </cell>
          <cell r="G345">
            <v>0</v>
          </cell>
          <cell r="H345">
            <v>0</v>
          </cell>
          <cell r="I345">
            <v>0</v>
          </cell>
          <cell r="J345">
            <v>0</v>
          </cell>
          <cell r="K345">
            <v>0</v>
          </cell>
          <cell r="L345">
            <v>0</v>
          </cell>
          <cell r="M345">
            <v>0</v>
          </cell>
          <cell r="N345">
            <v>0</v>
          </cell>
          <cell r="P345">
            <v>280000</v>
          </cell>
          <cell r="R345">
            <v>0</v>
          </cell>
          <cell r="U345">
            <v>0</v>
          </cell>
          <cell r="W345">
            <v>0</v>
          </cell>
          <cell r="Y345">
            <v>0</v>
          </cell>
        </row>
        <row r="346">
          <cell r="B346" t="str">
            <v>MDD3</v>
          </cell>
          <cell r="C346" t="str">
            <v/>
          </cell>
          <cell r="D346" t="str">
            <v>AB.11423</v>
          </cell>
          <cell r="E346" t="str">
            <v>Ñaøo hoá moùng ñaát caáp 3 saâu &gt;1m</v>
          </cell>
          <cell r="F346" t="str">
            <v>m3</v>
          </cell>
          <cell r="G346">
            <v>0.93</v>
          </cell>
          <cell r="R346">
            <v>451007</v>
          </cell>
          <cell r="U346">
            <v>0</v>
          </cell>
          <cell r="W346">
            <v>419437</v>
          </cell>
          <cell r="Y346">
            <v>0</v>
          </cell>
        </row>
        <row r="347">
          <cell r="B347" t="str">
            <v>MDAP3</v>
          </cell>
          <cell r="C347" t="str">
            <v/>
          </cell>
          <cell r="D347" t="str">
            <v>AB.13112</v>
          </cell>
          <cell r="E347" t="str">
            <v>Ñaép ñaát hoá moùng coät , ñoä chaët k=0,9</v>
          </cell>
          <cell r="F347" t="str">
            <v>m3</v>
          </cell>
          <cell r="G347">
            <v>0.93</v>
          </cell>
          <cell r="R347">
            <v>129134</v>
          </cell>
          <cell r="U347">
            <v>0</v>
          </cell>
          <cell r="W347">
            <v>120095</v>
          </cell>
          <cell r="Y347">
            <v>0</v>
          </cell>
        </row>
        <row r="348">
          <cell r="B348" t="str">
            <v>bocdc</v>
          </cell>
          <cell r="C348" t="str">
            <v/>
          </cell>
          <cell r="D348" t="str">
            <v>02.1123</v>
          </cell>
          <cell r="E348" t="str">
            <v>Boác dôõ ñaø caûn, ñeá neùo</v>
          </cell>
          <cell r="F348" t="str">
            <v>taán</v>
          </cell>
          <cell r="G348">
            <v>0.2</v>
          </cell>
          <cell r="R348">
            <v>35112</v>
          </cell>
          <cell r="U348">
            <v>0</v>
          </cell>
          <cell r="W348">
            <v>7022</v>
          </cell>
          <cell r="Y348">
            <v>0</v>
          </cell>
        </row>
        <row r="349">
          <cell r="B349" t="str">
            <v>da</v>
          </cell>
          <cell r="C349" t="str">
            <v/>
          </cell>
          <cell r="D349" t="str">
            <v>02.1451</v>
          </cell>
          <cell r="E349" t="str">
            <v>V/c ñaø caûn vaøo vò trí (cöï ly &lt;=100m)</v>
          </cell>
          <cell r="F349" t="str">
            <v>taán</v>
          </cell>
          <cell r="G349">
            <v>0.2</v>
          </cell>
          <cell r="U349">
            <v>0</v>
          </cell>
          <cell r="W349">
            <v>0</v>
          </cell>
          <cell r="Y349">
            <v>0</v>
          </cell>
        </row>
        <row r="350">
          <cell r="B350" t="str">
            <v>daDAM</v>
          </cell>
          <cell r="C350" t="str">
            <v/>
          </cell>
          <cell r="D350" t="str">
            <v>02.1241</v>
          </cell>
          <cell r="E350" t="str">
            <v>V/c ñaù daêm ( cöï ly &lt;=100m)</v>
          </cell>
          <cell r="F350" t="str">
            <v>m3</v>
          </cell>
          <cell r="G350">
            <v>0</v>
          </cell>
          <cell r="U350">
            <v>0</v>
          </cell>
          <cell r="W350">
            <v>0</v>
          </cell>
          <cell r="Y350">
            <v>0</v>
          </cell>
        </row>
        <row r="351">
          <cell r="B351" t="str">
            <v>dctc</v>
          </cell>
          <cell r="C351" t="str">
            <v/>
          </cell>
          <cell r="D351" t="str">
            <v>02.1482</v>
          </cell>
          <cell r="E351" t="str">
            <v>V/c duïng cuï thi coâng ( cöï ly &lt;=100m)</v>
          </cell>
          <cell r="F351" t="str">
            <v>taán</v>
          </cell>
          <cell r="G351">
            <v>0.2</v>
          </cell>
          <cell r="U351">
            <v>0</v>
          </cell>
          <cell r="W351">
            <v>0</v>
          </cell>
          <cell r="Y351">
            <v>0</v>
          </cell>
        </row>
        <row r="352">
          <cell r="A352" t="str">
            <v>M12-2b</v>
          </cell>
          <cell r="C352" t="str">
            <v/>
          </cell>
          <cell r="E352" t="str">
            <v>Moùng M12-2b</v>
          </cell>
          <cell r="F352" t="str">
            <v>Moùng</v>
          </cell>
          <cell r="H352">
            <v>0</v>
          </cell>
          <cell r="I352">
            <v>0</v>
          </cell>
          <cell r="J352">
            <v>0</v>
          </cell>
          <cell r="K352">
            <v>0</v>
          </cell>
          <cell r="L352">
            <v>0</v>
          </cell>
          <cell r="M352">
            <v>0</v>
          </cell>
          <cell r="N352">
            <v>0</v>
          </cell>
          <cell r="U352">
            <v>1642760</v>
          </cell>
          <cell r="W352">
            <v>2442026</v>
          </cell>
          <cell r="Y352">
            <v>0</v>
          </cell>
        </row>
        <row r="353">
          <cell r="B353" t="str">
            <v>d15</v>
          </cell>
          <cell r="C353" t="str">
            <v/>
          </cell>
          <cell r="D353" t="str">
            <v>AG.42111</v>
          </cell>
          <cell r="E353" t="str">
            <v>Ñaø caûn BTCT 1,5m</v>
          </cell>
          <cell r="F353" t="str">
            <v>caùi</v>
          </cell>
          <cell r="G353">
            <v>2</v>
          </cell>
          <cell r="H353">
            <v>0</v>
          </cell>
          <cell r="I353">
            <v>0</v>
          </cell>
          <cell r="J353">
            <v>0</v>
          </cell>
          <cell r="K353">
            <v>0</v>
          </cell>
          <cell r="L353">
            <v>0</v>
          </cell>
          <cell r="M353">
            <v>0</v>
          </cell>
          <cell r="N353">
            <v>0</v>
          </cell>
          <cell r="P353">
            <v>727000</v>
          </cell>
          <cell r="R353">
            <v>56885</v>
          </cell>
          <cell r="U353">
            <v>1454000</v>
          </cell>
          <cell r="W353">
            <v>113770</v>
          </cell>
          <cell r="Y353">
            <v>0</v>
          </cell>
        </row>
        <row r="354">
          <cell r="B354" t="str">
            <v>b22850</v>
          </cell>
          <cell r="C354" t="str">
            <v/>
          </cell>
          <cell r="E354" t="str">
            <v>Boulon 22x850+ 2 long ñeàn vuoâng D24-60x60x6/Zn</v>
          </cell>
          <cell r="F354" t="str">
            <v>boä</v>
          </cell>
          <cell r="G354">
            <v>1</v>
          </cell>
          <cell r="H354">
            <v>0</v>
          </cell>
          <cell r="I354">
            <v>0</v>
          </cell>
          <cell r="J354">
            <v>0</v>
          </cell>
          <cell r="K354">
            <v>0</v>
          </cell>
          <cell r="L354">
            <v>0</v>
          </cell>
          <cell r="M354">
            <v>0</v>
          </cell>
          <cell r="N354">
            <v>0</v>
          </cell>
          <cell r="P354">
            <v>123800</v>
          </cell>
          <cell r="U354">
            <v>123800</v>
          </cell>
          <cell r="W354">
            <v>0</v>
          </cell>
          <cell r="Y354">
            <v>0</v>
          </cell>
        </row>
        <row r="355">
          <cell r="B355" t="str">
            <v>D2X4</v>
          </cell>
          <cell r="C355" t="str">
            <v/>
          </cell>
          <cell r="D355">
            <v>0</v>
          </cell>
          <cell r="E355" t="str">
            <v>Ñaù 2x4</v>
          </cell>
          <cell r="F355" t="str">
            <v>m3</v>
          </cell>
          <cell r="G355">
            <v>0.23200000000000001</v>
          </cell>
          <cell r="H355">
            <v>0</v>
          </cell>
          <cell r="I355">
            <v>0</v>
          </cell>
          <cell r="J355">
            <v>0</v>
          </cell>
          <cell r="K355">
            <v>0</v>
          </cell>
          <cell r="L355">
            <v>0</v>
          </cell>
          <cell r="M355">
            <v>0</v>
          </cell>
          <cell r="N355">
            <v>0</v>
          </cell>
          <cell r="P355">
            <v>280000</v>
          </cell>
          <cell r="R355">
            <v>0</v>
          </cell>
          <cell r="U355">
            <v>64960</v>
          </cell>
          <cell r="W355">
            <v>0</v>
          </cell>
          <cell r="Y355">
            <v>0</v>
          </cell>
        </row>
        <row r="356">
          <cell r="B356" t="str">
            <v>MDD3</v>
          </cell>
          <cell r="C356" t="str">
            <v/>
          </cell>
          <cell r="D356" t="str">
            <v>AB.11423</v>
          </cell>
          <cell r="E356" t="str">
            <v>Ñaøo hoá moùng ñaát caáp 3 saâu &gt;1m</v>
          </cell>
          <cell r="F356" t="str">
            <v>m3</v>
          </cell>
          <cell r="G356">
            <v>3.88</v>
          </cell>
          <cell r="R356">
            <v>451007</v>
          </cell>
          <cell r="U356">
            <v>0</v>
          </cell>
          <cell r="W356">
            <v>1749907</v>
          </cell>
          <cell r="Y356">
            <v>0</v>
          </cell>
        </row>
        <row r="357">
          <cell r="B357" t="str">
            <v>MDAP3</v>
          </cell>
          <cell r="C357" t="str">
            <v/>
          </cell>
          <cell r="D357" t="str">
            <v>AB.13112</v>
          </cell>
          <cell r="E357" t="str">
            <v>Ñaép ñaát hoá moùng coät , ñoä chaët k=0,9</v>
          </cell>
          <cell r="F357" t="str">
            <v>m3</v>
          </cell>
          <cell r="G357">
            <v>4.34</v>
          </cell>
          <cell r="R357">
            <v>129134</v>
          </cell>
          <cell r="U357">
            <v>0</v>
          </cell>
          <cell r="W357">
            <v>560442</v>
          </cell>
          <cell r="Y357">
            <v>0</v>
          </cell>
        </row>
        <row r="358">
          <cell r="B358" t="str">
            <v>bocdc</v>
          </cell>
          <cell r="C358" t="str">
            <v/>
          </cell>
          <cell r="D358" t="str">
            <v>02.1123</v>
          </cell>
          <cell r="E358" t="str">
            <v>Boác dôõ ñaø caûn, ñeá neùo</v>
          </cell>
          <cell r="F358" t="str">
            <v>taán</v>
          </cell>
          <cell r="G358">
            <v>0.51</v>
          </cell>
          <cell r="R358">
            <v>35112</v>
          </cell>
          <cell r="U358">
            <v>0</v>
          </cell>
          <cell r="W358">
            <v>17907</v>
          </cell>
          <cell r="Y358">
            <v>0</v>
          </cell>
        </row>
        <row r="359">
          <cell r="B359" t="str">
            <v>da</v>
          </cell>
          <cell r="C359" t="str">
            <v/>
          </cell>
          <cell r="D359" t="str">
            <v>02.1451</v>
          </cell>
          <cell r="E359" t="str">
            <v>V/c ñaø caûn vaøo vò trí (cöï ly &lt;=100m)</v>
          </cell>
          <cell r="F359" t="str">
            <v>taán</v>
          </cell>
          <cell r="G359">
            <v>0.51</v>
          </cell>
          <cell r="U359">
            <v>0</v>
          </cell>
          <cell r="W359">
            <v>0</v>
          </cell>
          <cell r="Y359">
            <v>0</v>
          </cell>
        </row>
        <row r="360">
          <cell r="B360" t="str">
            <v>daDAM</v>
          </cell>
          <cell r="C360" t="str">
            <v/>
          </cell>
          <cell r="D360" t="str">
            <v>02.1241</v>
          </cell>
          <cell r="E360" t="str">
            <v>V/c ñaù daêm ( cöï ly &lt;=100m)</v>
          </cell>
          <cell r="F360" t="str">
            <v>m3</v>
          </cell>
          <cell r="G360">
            <v>0.23200000000000001</v>
          </cell>
          <cell r="U360">
            <v>0</v>
          </cell>
          <cell r="W360">
            <v>0</v>
          </cell>
          <cell r="Y360">
            <v>0</v>
          </cell>
        </row>
        <row r="361">
          <cell r="B361" t="str">
            <v>dctc</v>
          </cell>
          <cell r="C361" t="str">
            <v/>
          </cell>
          <cell r="D361" t="str">
            <v>02.1482</v>
          </cell>
          <cell r="E361" t="str">
            <v>V/c duïng cuï thi coâng ( cöï ly &lt;=100m)</v>
          </cell>
          <cell r="F361" t="str">
            <v>taán</v>
          </cell>
          <cell r="G361">
            <v>0.2</v>
          </cell>
          <cell r="U361">
            <v>0</v>
          </cell>
          <cell r="W361">
            <v>0</v>
          </cell>
          <cell r="Y361">
            <v>0</v>
          </cell>
        </row>
        <row r="362">
          <cell r="A362" t="str">
            <v>M12b-aa(hh)</v>
          </cell>
          <cell r="C362" t="str">
            <v/>
          </cell>
          <cell r="E362" t="str">
            <v>Moùng M12b-aa(hh)</v>
          </cell>
          <cell r="F362" t="str">
            <v>Moùng</v>
          </cell>
          <cell r="H362">
            <v>0</v>
          </cell>
          <cell r="I362">
            <v>0</v>
          </cell>
          <cell r="J362">
            <v>0</v>
          </cell>
          <cell r="K362">
            <v>0</v>
          </cell>
          <cell r="L362">
            <v>0</v>
          </cell>
          <cell r="M362">
            <v>0</v>
          </cell>
          <cell r="N362">
            <v>0</v>
          </cell>
          <cell r="U362">
            <v>784200</v>
          </cell>
          <cell r="W362">
            <v>1412552</v>
          </cell>
          <cell r="Y362">
            <v>0</v>
          </cell>
        </row>
        <row r="363">
          <cell r="B363" t="str">
            <v>d15</v>
          </cell>
          <cell r="C363" t="str">
            <v/>
          </cell>
          <cell r="D363" t="str">
            <v>AG.42111</v>
          </cell>
          <cell r="E363" t="str">
            <v>Ñaø caûn BTCT 1,5m</v>
          </cell>
          <cell r="F363" t="str">
            <v>caùi</v>
          </cell>
          <cell r="G363">
            <v>1</v>
          </cell>
          <cell r="H363">
            <v>0</v>
          </cell>
          <cell r="I363">
            <v>0</v>
          </cell>
          <cell r="J363">
            <v>0</v>
          </cell>
          <cell r="K363">
            <v>0</v>
          </cell>
          <cell r="L363">
            <v>0</v>
          </cell>
          <cell r="M363">
            <v>0</v>
          </cell>
          <cell r="N363">
            <v>0</v>
          </cell>
          <cell r="P363">
            <v>727000</v>
          </cell>
          <cell r="R363">
            <v>56885</v>
          </cell>
          <cell r="U363">
            <v>727000</v>
          </cell>
          <cell r="W363">
            <v>56885</v>
          </cell>
          <cell r="Y363">
            <v>0</v>
          </cell>
        </row>
        <row r="364">
          <cell r="B364" t="str">
            <v>d12</v>
          </cell>
          <cell r="C364" t="str">
            <v/>
          </cell>
          <cell r="D364" t="str">
            <v>AG.42111</v>
          </cell>
          <cell r="E364" t="str">
            <v>Ñaø caûn BTCT 1,2m hieän höõu</v>
          </cell>
          <cell r="F364" t="str">
            <v>caùi</v>
          </cell>
          <cell r="G364">
            <v>2</v>
          </cell>
          <cell r="H364">
            <v>0</v>
          </cell>
          <cell r="I364">
            <v>0</v>
          </cell>
          <cell r="J364">
            <v>0</v>
          </cell>
          <cell r="K364">
            <v>0</v>
          </cell>
          <cell r="L364">
            <v>0</v>
          </cell>
          <cell r="M364">
            <v>0</v>
          </cell>
          <cell r="N364">
            <v>0</v>
          </cell>
          <cell r="R364">
            <v>34131</v>
          </cell>
          <cell r="U364">
            <v>0</v>
          </cell>
          <cell r="W364">
            <v>68262</v>
          </cell>
          <cell r="Y364">
            <v>0</v>
          </cell>
        </row>
        <row r="365">
          <cell r="B365" t="str">
            <v>b22700</v>
          </cell>
          <cell r="C365" t="str">
            <v/>
          </cell>
          <cell r="E365" t="str">
            <v>Boulon 22x700+ 2 long ñeàn vuoâng D24-50x50x3/Zn</v>
          </cell>
          <cell r="F365" t="str">
            <v>boä</v>
          </cell>
          <cell r="G365">
            <v>1</v>
          </cell>
          <cell r="H365">
            <v>0</v>
          </cell>
          <cell r="I365">
            <v>0</v>
          </cell>
          <cell r="J365">
            <v>0</v>
          </cell>
          <cell r="K365">
            <v>0</v>
          </cell>
          <cell r="L365">
            <v>0</v>
          </cell>
          <cell r="M365">
            <v>0</v>
          </cell>
          <cell r="N365">
            <v>0</v>
          </cell>
          <cell r="P365">
            <v>57200</v>
          </cell>
          <cell r="U365">
            <v>57200</v>
          </cell>
          <cell r="W365">
            <v>0</v>
          </cell>
          <cell r="Y365">
            <v>0</v>
          </cell>
        </row>
        <row r="366">
          <cell r="B366" t="str">
            <v>MDD3</v>
          </cell>
          <cell r="C366" t="str">
            <v/>
          </cell>
          <cell r="D366" t="str">
            <v>AB.11423</v>
          </cell>
          <cell r="E366" t="str">
            <v>Ñaøo hoá moùng ñaát caáp 3 saâu &gt;1m</v>
          </cell>
          <cell r="F366" t="str">
            <v>m3</v>
          </cell>
          <cell r="G366">
            <v>2.17</v>
          </cell>
          <cell r="R366">
            <v>451007</v>
          </cell>
          <cell r="U366">
            <v>0</v>
          </cell>
          <cell r="W366">
            <v>978685</v>
          </cell>
          <cell r="Y366">
            <v>0</v>
          </cell>
        </row>
        <row r="367">
          <cell r="B367" t="str">
            <v>MDAP3</v>
          </cell>
          <cell r="C367" t="str">
            <v/>
          </cell>
          <cell r="D367" t="str">
            <v>AB.13112</v>
          </cell>
          <cell r="E367" t="str">
            <v>Ñaép ñaát hoá moùng coät , ñoä chaët k=0,9</v>
          </cell>
          <cell r="F367" t="str">
            <v>m3</v>
          </cell>
          <cell r="G367">
            <v>2.3199999999999998</v>
          </cell>
          <cell r="R367">
            <v>129134</v>
          </cell>
          <cell r="U367">
            <v>0</v>
          </cell>
          <cell r="W367">
            <v>299591</v>
          </cell>
          <cell r="Y367">
            <v>0</v>
          </cell>
        </row>
        <row r="368">
          <cell r="B368" t="str">
            <v>bocdc</v>
          </cell>
          <cell r="C368" t="str">
            <v/>
          </cell>
          <cell r="D368" t="str">
            <v>02.1123</v>
          </cell>
          <cell r="E368" t="str">
            <v>Boác dôõ ñaø caûn, ñeá neùo</v>
          </cell>
          <cell r="F368" t="str">
            <v>taán</v>
          </cell>
          <cell r="G368">
            <v>0.26</v>
          </cell>
          <cell r="R368">
            <v>35112</v>
          </cell>
          <cell r="U368">
            <v>0</v>
          </cell>
          <cell r="W368">
            <v>9129</v>
          </cell>
          <cell r="Y368">
            <v>0</v>
          </cell>
        </row>
        <row r="369">
          <cell r="B369" t="str">
            <v>da</v>
          </cell>
          <cell r="C369" t="str">
            <v/>
          </cell>
          <cell r="D369" t="str">
            <v>02.1451</v>
          </cell>
          <cell r="E369" t="str">
            <v>V/c ñaø caûn vaøo vò trí (cöï ly &lt;=100m)</v>
          </cell>
          <cell r="F369" t="str">
            <v>taán</v>
          </cell>
          <cell r="G369">
            <v>0.26</v>
          </cell>
          <cell r="U369">
            <v>0</v>
          </cell>
          <cell r="W369">
            <v>0</v>
          </cell>
          <cell r="Y369">
            <v>0</v>
          </cell>
        </row>
        <row r="370">
          <cell r="B370" t="str">
            <v>dctc</v>
          </cell>
          <cell r="C370" t="str">
            <v/>
          </cell>
          <cell r="D370" t="str">
            <v>02.1482</v>
          </cell>
          <cell r="E370" t="str">
            <v>V/c duïng cuï thi coâng ( cöï ly &lt;=100m)</v>
          </cell>
          <cell r="F370" t="str">
            <v>taán</v>
          </cell>
          <cell r="G370">
            <v>0.2</v>
          </cell>
          <cell r="U370">
            <v>0</v>
          </cell>
          <cell r="W370">
            <v>0</v>
          </cell>
          <cell r="Y370">
            <v>0</v>
          </cell>
        </row>
        <row r="371">
          <cell r="A371" t="str">
            <v>M12b-2a(hh)</v>
          </cell>
          <cell r="C371" t="str">
            <v/>
          </cell>
          <cell r="E371" t="str">
            <v>Moùng M12b-2a(hh)</v>
          </cell>
          <cell r="F371" t="str">
            <v>Moùng</v>
          </cell>
          <cell r="H371">
            <v>0</v>
          </cell>
          <cell r="I371">
            <v>0</v>
          </cell>
          <cell r="J371">
            <v>0</v>
          </cell>
          <cell r="K371">
            <v>0</v>
          </cell>
          <cell r="L371">
            <v>0</v>
          </cell>
          <cell r="M371">
            <v>0</v>
          </cell>
          <cell r="N371">
            <v>0</v>
          </cell>
          <cell r="U371">
            <v>841400</v>
          </cell>
          <cell r="W371">
            <v>2856033</v>
          </cell>
          <cell r="Y371">
            <v>0</v>
          </cell>
        </row>
        <row r="372">
          <cell r="B372" t="str">
            <v>d15</v>
          </cell>
          <cell r="C372" t="str">
            <v/>
          </cell>
          <cell r="D372" t="str">
            <v>AG.42111</v>
          </cell>
          <cell r="E372" t="str">
            <v>Ñaø caûn BTCT 1,5m</v>
          </cell>
          <cell r="F372" t="str">
            <v>caùi</v>
          </cell>
          <cell r="G372">
            <v>1</v>
          </cell>
          <cell r="H372">
            <v>0</v>
          </cell>
          <cell r="I372">
            <v>0</v>
          </cell>
          <cell r="J372">
            <v>0</v>
          </cell>
          <cell r="K372">
            <v>0</v>
          </cell>
          <cell r="L372">
            <v>0</v>
          </cell>
          <cell r="M372">
            <v>0</v>
          </cell>
          <cell r="N372">
            <v>0</v>
          </cell>
          <cell r="P372">
            <v>727000</v>
          </cell>
          <cell r="R372">
            <v>56885</v>
          </cell>
          <cell r="U372">
            <v>727000</v>
          </cell>
          <cell r="W372">
            <v>56885</v>
          </cell>
          <cell r="Y372">
            <v>0</v>
          </cell>
        </row>
        <row r="373">
          <cell r="B373" t="str">
            <v>d12</v>
          </cell>
          <cell r="C373" t="str">
            <v/>
          </cell>
          <cell r="D373" t="str">
            <v>AG.42111</v>
          </cell>
          <cell r="E373" t="str">
            <v>Ñaø caûn BTCT 1,2m hieän höõu</v>
          </cell>
          <cell r="F373" t="str">
            <v>caùi</v>
          </cell>
          <cell r="G373">
            <v>2</v>
          </cell>
          <cell r="H373">
            <v>0</v>
          </cell>
          <cell r="I373">
            <v>0</v>
          </cell>
          <cell r="J373">
            <v>0</v>
          </cell>
          <cell r="K373">
            <v>0</v>
          </cell>
          <cell r="L373">
            <v>0</v>
          </cell>
          <cell r="M373">
            <v>0</v>
          </cell>
          <cell r="N373">
            <v>0</v>
          </cell>
          <cell r="R373">
            <v>34131</v>
          </cell>
          <cell r="U373">
            <v>0</v>
          </cell>
          <cell r="W373">
            <v>68262</v>
          </cell>
          <cell r="Y373">
            <v>0</v>
          </cell>
        </row>
        <row r="374">
          <cell r="B374" t="str">
            <v>b22700</v>
          </cell>
          <cell r="C374" t="str">
            <v/>
          </cell>
          <cell r="E374" t="str">
            <v>Boulon 22x700+ 2 long ñeàn vuoâng D24-50x50x3/Zn</v>
          </cell>
          <cell r="F374" t="str">
            <v>boä</v>
          </cell>
          <cell r="G374">
            <v>2</v>
          </cell>
          <cell r="H374">
            <v>0</v>
          </cell>
          <cell r="I374">
            <v>0</v>
          </cell>
          <cell r="J374">
            <v>0</v>
          </cell>
          <cell r="K374">
            <v>0</v>
          </cell>
          <cell r="L374">
            <v>0</v>
          </cell>
          <cell r="M374">
            <v>0</v>
          </cell>
          <cell r="N374">
            <v>0</v>
          </cell>
          <cell r="P374">
            <v>57200</v>
          </cell>
          <cell r="U374">
            <v>114400</v>
          </cell>
          <cell r="W374">
            <v>0</v>
          </cell>
          <cell r="Y374">
            <v>0</v>
          </cell>
        </row>
        <row r="375">
          <cell r="B375" t="str">
            <v>MDD3</v>
          </cell>
          <cell r="C375" t="str">
            <v/>
          </cell>
          <cell r="D375" t="str">
            <v>AB.11423</v>
          </cell>
          <cell r="E375" t="str">
            <v>Ñaøo hoá moùng ñaát caáp 3 saâu &gt;1m</v>
          </cell>
          <cell r="F375" t="str">
            <v>m3</v>
          </cell>
          <cell r="G375">
            <v>4.63</v>
          </cell>
          <cell r="R375">
            <v>451007</v>
          </cell>
          <cell r="U375">
            <v>0</v>
          </cell>
          <cell r="W375">
            <v>2088162</v>
          </cell>
          <cell r="Y375">
            <v>0</v>
          </cell>
        </row>
        <row r="376">
          <cell r="B376" t="str">
            <v>MDAP3</v>
          </cell>
          <cell r="C376" t="str">
            <v/>
          </cell>
          <cell r="D376" t="str">
            <v>AB.13112</v>
          </cell>
          <cell r="E376" t="str">
            <v>Ñaép ñaát hoá moùng coät , ñoä chaët k=0,9</v>
          </cell>
          <cell r="F376" t="str">
            <v>m3</v>
          </cell>
          <cell r="G376">
            <v>4.95</v>
          </cell>
          <cell r="R376">
            <v>129134</v>
          </cell>
          <cell r="U376">
            <v>0</v>
          </cell>
          <cell r="W376">
            <v>639213</v>
          </cell>
          <cell r="Y376">
            <v>0</v>
          </cell>
        </row>
        <row r="377">
          <cell r="B377" t="str">
            <v>bocdc</v>
          </cell>
          <cell r="C377" t="str">
            <v/>
          </cell>
          <cell r="D377" t="str">
            <v>02.1123</v>
          </cell>
          <cell r="E377" t="str">
            <v>Boác dôõ ñaø caûn, ñeá neùo</v>
          </cell>
          <cell r="F377" t="str">
            <v>taán</v>
          </cell>
          <cell r="G377">
            <v>0.1</v>
          </cell>
          <cell r="R377">
            <v>35112</v>
          </cell>
          <cell r="U377">
            <v>0</v>
          </cell>
          <cell r="W377">
            <v>3511</v>
          </cell>
          <cell r="Y377">
            <v>0</v>
          </cell>
        </row>
        <row r="378">
          <cell r="B378" t="str">
            <v>da</v>
          </cell>
          <cell r="C378" t="str">
            <v/>
          </cell>
          <cell r="D378" t="str">
            <v>02.1451</v>
          </cell>
          <cell r="E378" t="str">
            <v>V/c ñaø caûn vaøo vò trí (cöï ly &lt;=100m)</v>
          </cell>
          <cell r="F378" t="str">
            <v>taán</v>
          </cell>
          <cell r="G378">
            <v>0.1</v>
          </cell>
          <cell r="U378">
            <v>0</v>
          </cell>
          <cell r="W378">
            <v>0</v>
          </cell>
          <cell r="Y378">
            <v>0</v>
          </cell>
        </row>
        <row r="379">
          <cell r="B379" t="str">
            <v>dctc</v>
          </cell>
          <cell r="C379" t="str">
            <v/>
          </cell>
          <cell r="D379" t="str">
            <v>02.1482</v>
          </cell>
          <cell r="E379" t="str">
            <v>V/c duïng cuï thi coâng ( cöï ly &lt;=100m)</v>
          </cell>
          <cell r="F379" t="str">
            <v>taán</v>
          </cell>
          <cell r="G379">
            <v>0.2</v>
          </cell>
          <cell r="U379">
            <v>0</v>
          </cell>
          <cell r="W379">
            <v>0</v>
          </cell>
          <cell r="Y379">
            <v>0</v>
          </cell>
        </row>
        <row r="380">
          <cell r="A380" t="str">
            <v>M12BT ÑÔN</v>
          </cell>
          <cell r="C380" t="str">
            <v/>
          </cell>
          <cell r="E380" t="str">
            <v>Moùng beâ toâng truï ñôn 12m</v>
          </cell>
          <cell r="F380" t="str">
            <v>Moùng</v>
          </cell>
          <cell r="H380">
            <v>0</v>
          </cell>
          <cell r="I380">
            <v>0</v>
          </cell>
          <cell r="J380">
            <v>0</v>
          </cell>
          <cell r="K380">
            <v>0</v>
          </cell>
          <cell r="L380">
            <v>0</v>
          </cell>
          <cell r="M380">
            <v>0</v>
          </cell>
          <cell r="N380">
            <v>0</v>
          </cell>
          <cell r="U380">
            <v>0</v>
          </cell>
          <cell r="V380">
            <v>671047</v>
          </cell>
          <cell r="W380">
            <v>0</v>
          </cell>
          <cell r="X380">
            <v>680866</v>
          </cell>
          <cell r="Y380">
            <v>0</v>
          </cell>
        </row>
        <row r="381">
          <cell r="B381" t="str">
            <v>XM</v>
          </cell>
          <cell r="C381" t="str">
            <v/>
          </cell>
          <cell r="D381">
            <v>0</v>
          </cell>
          <cell r="E381" t="str">
            <v xml:space="preserve">Ximaêng </v>
          </cell>
          <cell r="F381" t="str">
            <v>kg</v>
          </cell>
          <cell r="G381">
            <v>137.80000000000001</v>
          </cell>
          <cell r="H381">
            <v>0</v>
          </cell>
          <cell r="I381">
            <v>0</v>
          </cell>
          <cell r="J381">
            <v>0</v>
          </cell>
          <cell r="K381">
            <v>0</v>
          </cell>
          <cell r="L381">
            <v>0</v>
          </cell>
          <cell r="M381">
            <v>0</v>
          </cell>
          <cell r="N381">
            <v>0</v>
          </cell>
          <cell r="O381">
            <v>0</v>
          </cell>
          <cell r="Q381">
            <v>1740</v>
          </cell>
          <cell r="R381">
            <v>0</v>
          </cell>
          <cell r="T381">
            <v>0</v>
          </cell>
          <cell r="V381">
            <v>239772</v>
          </cell>
          <cell r="W381">
            <v>0</v>
          </cell>
          <cell r="X381">
            <v>0</v>
          </cell>
          <cell r="Y381">
            <v>0</v>
          </cell>
        </row>
        <row r="382">
          <cell r="B382" t="str">
            <v>CV</v>
          </cell>
          <cell r="C382" t="str">
            <v/>
          </cell>
          <cell r="D382">
            <v>0</v>
          </cell>
          <cell r="E382" t="str">
            <v>Caùt vaøng</v>
          </cell>
          <cell r="F382" t="str">
            <v>m3</v>
          </cell>
          <cell r="G382">
            <v>0.27700000000000002</v>
          </cell>
          <cell r="H382">
            <v>0</v>
          </cell>
          <cell r="I382">
            <v>0</v>
          </cell>
          <cell r="J382">
            <v>0</v>
          </cell>
          <cell r="K382">
            <v>0</v>
          </cell>
          <cell r="L382">
            <v>0</v>
          </cell>
          <cell r="M382">
            <v>0</v>
          </cell>
          <cell r="N382">
            <v>0</v>
          </cell>
          <cell r="O382">
            <v>0</v>
          </cell>
          <cell r="Q382">
            <v>500000</v>
          </cell>
          <cell r="R382">
            <v>0</v>
          </cell>
          <cell r="T382">
            <v>0</v>
          </cell>
          <cell r="V382">
            <v>138500</v>
          </cell>
          <cell r="W382">
            <v>0</v>
          </cell>
          <cell r="X382">
            <v>0</v>
          </cell>
          <cell r="Y382">
            <v>0</v>
          </cell>
        </row>
        <row r="383">
          <cell r="A383" t="str">
            <v/>
          </cell>
          <cell r="B383" t="str">
            <v>D1X2</v>
          </cell>
          <cell r="C383" t="str">
            <v/>
          </cell>
          <cell r="D383">
            <v>0</v>
          </cell>
          <cell r="E383" t="str">
            <v>Ñaù 1x2</v>
          </cell>
          <cell r="F383" t="str">
            <v>m3</v>
          </cell>
          <cell r="G383">
            <v>0.499</v>
          </cell>
          <cell r="H383">
            <v>0</v>
          </cell>
          <cell r="I383">
            <v>0</v>
          </cell>
          <cell r="J383">
            <v>0</v>
          </cell>
          <cell r="K383">
            <v>0</v>
          </cell>
          <cell r="L383">
            <v>0</v>
          </cell>
          <cell r="M383">
            <v>0</v>
          </cell>
          <cell r="N383">
            <v>0</v>
          </cell>
          <cell r="O383">
            <v>0</v>
          </cell>
          <cell r="Q383">
            <v>325000</v>
          </cell>
          <cell r="R383">
            <v>0</v>
          </cell>
          <cell r="T383">
            <v>0</v>
          </cell>
          <cell r="V383">
            <v>162175</v>
          </cell>
          <cell r="W383">
            <v>0</v>
          </cell>
          <cell r="X383">
            <v>0</v>
          </cell>
          <cell r="Y383">
            <v>0</v>
          </cell>
        </row>
        <row r="384">
          <cell r="A384" t="str">
            <v/>
          </cell>
          <cell r="B384" t="str">
            <v>DINH</v>
          </cell>
          <cell r="C384" t="str">
            <v/>
          </cell>
          <cell r="D384">
            <v>0</v>
          </cell>
          <cell r="E384" t="str">
            <v>Ñinh</v>
          </cell>
          <cell r="F384" t="str">
            <v>kg</v>
          </cell>
          <cell r="G384">
            <v>0.36</v>
          </cell>
          <cell r="H384">
            <v>0</v>
          </cell>
          <cell r="I384">
            <v>0</v>
          </cell>
          <cell r="J384">
            <v>0</v>
          </cell>
          <cell r="K384">
            <v>0</v>
          </cell>
          <cell r="L384">
            <v>0</v>
          </cell>
          <cell r="M384">
            <v>0</v>
          </cell>
          <cell r="N384">
            <v>0</v>
          </cell>
          <cell r="O384">
            <v>0</v>
          </cell>
          <cell r="Q384">
            <v>25000</v>
          </cell>
          <cell r="R384">
            <v>0</v>
          </cell>
          <cell r="T384">
            <v>0</v>
          </cell>
          <cell r="V384">
            <v>9000</v>
          </cell>
          <cell r="W384">
            <v>0</v>
          </cell>
          <cell r="X384">
            <v>0</v>
          </cell>
          <cell r="Y384">
            <v>0</v>
          </cell>
        </row>
        <row r="385">
          <cell r="A385" t="str">
            <v/>
          </cell>
          <cell r="B385" t="str">
            <v>GO-CH</v>
          </cell>
          <cell r="C385" t="str">
            <v/>
          </cell>
          <cell r="D385">
            <v>0</v>
          </cell>
          <cell r="E385" t="str">
            <v>Goã choáng</v>
          </cell>
          <cell r="F385" t="str">
            <v>m3</v>
          </cell>
          <cell r="G385">
            <v>8.0000000000000002E-3</v>
          </cell>
          <cell r="H385">
            <v>0</v>
          </cell>
          <cell r="I385">
            <v>0</v>
          </cell>
          <cell r="J385">
            <v>0</v>
          </cell>
          <cell r="K385">
            <v>0</v>
          </cell>
          <cell r="L385">
            <v>0</v>
          </cell>
          <cell r="M385">
            <v>0</v>
          </cell>
          <cell r="N385">
            <v>0</v>
          </cell>
          <cell r="O385">
            <v>0</v>
          </cell>
          <cell r="Q385">
            <v>3800000</v>
          </cell>
          <cell r="R385">
            <v>0</v>
          </cell>
          <cell r="T385">
            <v>0</v>
          </cell>
          <cell r="V385">
            <v>30400</v>
          </cell>
          <cell r="W385">
            <v>0</v>
          </cell>
          <cell r="X385">
            <v>0</v>
          </cell>
          <cell r="Y385">
            <v>0</v>
          </cell>
        </row>
        <row r="386">
          <cell r="A386" t="str">
            <v/>
          </cell>
          <cell r="B386" t="str">
            <v>GO-DN</v>
          </cell>
          <cell r="C386" t="str">
            <v/>
          </cell>
          <cell r="D386">
            <v>0</v>
          </cell>
          <cell r="E386" t="str">
            <v>Goã ñaø neïp</v>
          </cell>
          <cell r="F386" t="str">
            <v>m3</v>
          </cell>
          <cell r="G386">
            <v>5.0000000000000001E-3</v>
          </cell>
          <cell r="H386">
            <v>0</v>
          </cell>
          <cell r="I386">
            <v>0</v>
          </cell>
          <cell r="J386">
            <v>0</v>
          </cell>
          <cell r="K386">
            <v>0</v>
          </cell>
          <cell r="L386">
            <v>0</v>
          </cell>
          <cell r="M386">
            <v>0</v>
          </cell>
          <cell r="N386">
            <v>0</v>
          </cell>
          <cell r="O386">
            <v>0</v>
          </cell>
          <cell r="Q386">
            <v>3800000</v>
          </cell>
          <cell r="R386">
            <v>0</v>
          </cell>
          <cell r="T386">
            <v>0</v>
          </cell>
          <cell r="V386">
            <v>19000</v>
          </cell>
          <cell r="W386">
            <v>0</v>
          </cell>
          <cell r="X386">
            <v>0</v>
          </cell>
          <cell r="Y386">
            <v>0</v>
          </cell>
        </row>
        <row r="387">
          <cell r="A387" t="str">
            <v/>
          </cell>
          <cell r="B387" t="str">
            <v>GO-V</v>
          </cell>
          <cell r="C387" t="str">
            <v/>
          </cell>
          <cell r="D387">
            <v>0</v>
          </cell>
          <cell r="E387" t="str">
            <v>Goã vaùn (caû neïp)</v>
          </cell>
          <cell r="F387" t="str">
            <v>m3</v>
          </cell>
          <cell r="G387">
            <v>1.9E-2</v>
          </cell>
          <cell r="H387">
            <v>0</v>
          </cell>
          <cell r="I387">
            <v>0</v>
          </cell>
          <cell r="J387">
            <v>0</v>
          </cell>
          <cell r="K387">
            <v>0</v>
          </cell>
          <cell r="L387">
            <v>0</v>
          </cell>
          <cell r="M387">
            <v>0</v>
          </cell>
          <cell r="N387">
            <v>0</v>
          </cell>
          <cell r="O387">
            <v>0</v>
          </cell>
          <cell r="Q387">
            <v>3800000</v>
          </cell>
          <cell r="R387">
            <v>0</v>
          </cell>
          <cell r="T387">
            <v>0</v>
          </cell>
          <cell r="V387">
            <v>72200</v>
          </cell>
          <cell r="W387">
            <v>0</v>
          </cell>
          <cell r="X387">
            <v>0</v>
          </cell>
          <cell r="Y387">
            <v>0</v>
          </cell>
        </row>
        <row r="388">
          <cell r="B388" t="str">
            <v>so10</v>
          </cell>
          <cell r="D388">
            <v>0</v>
          </cell>
          <cell r="E388" t="str">
            <v>Saét   Þ10 maï keõm</v>
          </cell>
          <cell r="F388" t="str">
            <v>kg</v>
          </cell>
          <cell r="G388">
            <v>0</v>
          </cell>
          <cell r="H388">
            <v>0</v>
          </cell>
          <cell r="I388">
            <v>0</v>
          </cell>
          <cell r="J388">
            <v>0</v>
          </cell>
          <cell r="K388">
            <v>0</v>
          </cell>
          <cell r="L388">
            <v>0</v>
          </cell>
          <cell r="M388">
            <v>0</v>
          </cell>
          <cell r="N388">
            <v>0</v>
          </cell>
          <cell r="O388">
            <v>0</v>
          </cell>
          <cell r="P388">
            <v>25495</v>
          </cell>
          <cell r="R388">
            <v>0</v>
          </cell>
          <cell r="U388">
            <v>0</v>
          </cell>
          <cell r="W388">
            <v>0</v>
          </cell>
          <cell r="Y388">
            <v>0</v>
          </cell>
        </row>
        <row r="389">
          <cell r="A389" t="str">
            <v/>
          </cell>
          <cell r="B389" t="str">
            <v>kem</v>
          </cell>
          <cell r="D389">
            <v>0</v>
          </cell>
          <cell r="E389" t="str">
            <v>Keõm</v>
          </cell>
          <cell r="F389" t="str">
            <v>kg</v>
          </cell>
          <cell r="G389">
            <v>0</v>
          </cell>
          <cell r="H389">
            <v>0</v>
          </cell>
          <cell r="I389">
            <v>0</v>
          </cell>
          <cell r="J389">
            <v>0</v>
          </cell>
          <cell r="K389">
            <v>0</v>
          </cell>
          <cell r="L389">
            <v>0</v>
          </cell>
          <cell r="M389">
            <v>0</v>
          </cell>
          <cell r="N389">
            <v>0</v>
          </cell>
          <cell r="O389">
            <v>0</v>
          </cell>
          <cell r="P389">
            <v>10500</v>
          </cell>
          <cell r="R389">
            <v>0</v>
          </cell>
          <cell r="U389">
            <v>0</v>
          </cell>
          <cell r="W389">
            <v>0</v>
          </cell>
          <cell r="Y389">
            <v>0</v>
          </cell>
        </row>
        <row r="390">
          <cell r="B390" t="str">
            <v>MDD3</v>
          </cell>
          <cell r="C390" t="str">
            <v/>
          </cell>
          <cell r="D390" t="str">
            <v>AB.11423</v>
          </cell>
          <cell r="E390" t="str">
            <v>Ñaøo hoá moùng ñaát caáp 3 saâu &gt;1m</v>
          </cell>
          <cell r="F390" t="str">
            <v>m3</v>
          </cell>
          <cell r="G390">
            <v>0.78</v>
          </cell>
          <cell r="P390">
            <v>0</v>
          </cell>
          <cell r="S390">
            <v>451007</v>
          </cell>
          <cell r="U390">
            <v>0</v>
          </cell>
          <cell r="W390">
            <v>0</v>
          </cell>
          <cell r="X390">
            <v>351785</v>
          </cell>
          <cell r="Y390">
            <v>0</v>
          </cell>
        </row>
        <row r="391">
          <cell r="B391" t="str">
            <v>MDAP3</v>
          </cell>
          <cell r="C391" t="str">
            <v/>
          </cell>
          <cell r="D391" t="str">
            <v>AB.13112</v>
          </cell>
          <cell r="E391" t="str">
            <v>Ñaép ñaát hoá moùng coät , ñoä chaët k=0,9</v>
          </cell>
          <cell r="F391" t="str">
            <v>m3</v>
          </cell>
          <cell r="G391">
            <v>0</v>
          </cell>
          <cell r="P391">
            <v>0</v>
          </cell>
          <cell r="S391">
            <v>129134</v>
          </cell>
          <cell r="U391">
            <v>0</v>
          </cell>
          <cell r="W391">
            <v>0</v>
          </cell>
          <cell r="X391">
            <v>0</v>
          </cell>
          <cell r="Y391">
            <v>0</v>
          </cell>
        </row>
        <row r="392">
          <cell r="B392" t="str">
            <v>BOCXI</v>
          </cell>
          <cell r="D392" t="str">
            <v>02.1101</v>
          </cell>
          <cell r="E392" t="str">
            <v>Boác dôõ xi maêng</v>
          </cell>
          <cell r="F392" t="str">
            <v>taán</v>
          </cell>
          <cell r="P392">
            <v>0</v>
          </cell>
          <cell r="R392">
            <v>17128</v>
          </cell>
          <cell r="S392">
            <v>17128</v>
          </cell>
          <cell r="U392">
            <v>0</v>
          </cell>
          <cell r="W392">
            <v>0</v>
          </cell>
          <cell r="Y392">
            <v>0</v>
          </cell>
        </row>
        <row r="393">
          <cell r="B393" t="str">
            <v>BOCCAT</v>
          </cell>
          <cell r="D393" t="str">
            <v>02.1103</v>
          </cell>
          <cell r="E393" t="str">
            <v>Boác dôõ caùt</v>
          </cell>
          <cell r="F393" t="str">
            <v>m3</v>
          </cell>
          <cell r="P393">
            <v>0</v>
          </cell>
          <cell r="R393">
            <v>12846</v>
          </cell>
          <cell r="U393">
            <v>0</v>
          </cell>
          <cell r="W393">
            <v>0</v>
          </cell>
          <cell r="Y393">
            <v>0</v>
          </cell>
        </row>
        <row r="394">
          <cell r="B394" t="str">
            <v>BOCDA</v>
          </cell>
          <cell r="D394" t="str">
            <v>02.1104</v>
          </cell>
          <cell r="E394" t="str">
            <v>Boác dôõ ñaù daêm</v>
          </cell>
          <cell r="F394" t="str">
            <v>m3</v>
          </cell>
          <cell r="P394">
            <v>0</v>
          </cell>
          <cell r="R394">
            <v>17984</v>
          </cell>
          <cell r="U394">
            <v>0</v>
          </cell>
          <cell r="W394">
            <v>0</v>
          </cell>
          <cell r="Y394">
            <v>0</v>
          </cell>
        </row>
        <row r="395">
          <cell r="B395" t="str">
            <v>VCXM1</v>
          </cell>
          <cell r="D395" t="str">
            <v>02.1211</v>
          </cell>
          <cell r="E395" t="str">
            <v>V/c xi maêng ( cöï ly &lt;=100m)</v>
          </cell>
          <cell r="F395" t="str">
            <v>taán</v>
          </cell>
          <cell r="P395">
            <v>0</v>
          </cell>
          <cell r="R395">
            <v>417923</v>
          </cell>
          <cell r="U395">
            <v>0</v>
          </cell>
          <cell r="W395">
            <v>0</v>
          </cell>
          <cell r="Y395">
            <v>0</v>
          </cell>
        </row>
        <row r="396">
          <cell r="B396" t="str">
            <v>VCCAT1</v>
          </cell>
          <cell r="D396" t="str">
            <v>02.1231</v>
          </cell>
          <cell r="E396" t="str">
            <v>V/c caùt vaøng cöï ly &lt;=100m</v>
          </cell>
          <cell r="F396" t="str">
            <v>m3</v>
          </cell>
          <cell r="R396">
            <v>391375</v>
          </cell>
          <cell r="U396">
            <v>0</v>
          </cell>
          <cell r="W396">
            <v>0</v>
          </cell>
          <cell r="Y396">
            <v>0</v>
          </cell>
        </row>
        <row r="397">
          <cell r="B397" t="str">
            <v>VCLD1</v>
          </cell>
          <cell r="D397" t="str">
            <v>02.1241</v>
          </cell>
          <cell r="E397" t="str">
            <v>V/c ñaù daêm ( cöï ly &lt;=100m)</v>
          </cell>
          <cell r="F397" t="str">
            <v>m3</v>
          </cell>
          <cell r="R397">
            <v>411072</v>
          </cell>
          <cell r="U397">
            <v>0</v>
          </cell>
          <cell r="W397">
            <v>0</v>
          </cell>
          <cell r="Y397">
            <v>0</v>
          </cell>
        </row>
        <row r="398">
          <cell r="B398" t="str">
            <v>VCDC1</v>
          </cell>
          <cell r="D398" t="str">
            <v>02.1482</v>
          </cell>
          <cell r="E398" t="str">
            <v>V/c duïng cuï thi coâng ( cöï ly &lt;=100m)</v>
          </cell>
          <cell r="F398" t="str">
            <v>taán</v>
          </cell>
          <cell r="R398">
            <v>577214</v>
          </cell>
          <cell r="U398">
            <v>0</v>
          </cell>
          <cell r="W398">
            <v>0</v>
          </cell>
          <cell r="Y398">
            <v>0</v>
          </cell>
        </row>
        <row r="399">
          <cell r="B399" t="str">
            <v>lct10</v>
          </cell>
          <cell r="D399" t="str">
            <v>04.1101</v>
          </cell>
          <cell r="E399" t="str">
            <v>Gia coâng vaø laép döïng coát theùp D&lt;=10</v>
          </cell>
          <cell r="F399" t="str">
            <v>kg</v>
          </cell>
          <cell r="G399">
            <v>0</v>
          </cell>
          <cell r="R399">
            <v>23</v>
          </cell>
          <cell r="U399">
            <v>0</v>
          </cell>
          <cell r="W399">
            <v>0</v>
          </cell>
          <cell r="Y399">
            <v>0</v>
          </cell>
        </row>
        <row r="400">
          <cell r="B400" t="str">
            <v>LVANK</v>
          </cell>
          <cell r="C400" t="str">
            <v/>
          </cell>
          <cell r="D400" t="str">
            <v>AF.81122</v>
          </cell>
          <cell r="E400" t="str">
            <v>Vaùn khuoân goã moùng - moùng vuoâng, chöõ nhaät</v>
          </cell>
          <cell r="F400" t="str">
            <v>100m2</v>
          </cell>
          <cell r="G400">
            <v>2.4E-2</v>
          </cell>
          <cell r="S400">
            <v>6241099</v>
          </cell>
          <cell r="U400">
            <v>0</v>
          </cell>
          <cell r="W400">
            <v>0</v>
          </cell>
          <cell r="X400">
            <v>149786</v>
          </cell>
          <cell r="Y400">
            <v>0</v>
          </cell>
        </row>
        <row r="401">
          <cell r="B401" t="str">
            <v>DBT15012</v>
          </cell>
          <cell r="C401" t="str">
            <v/>
          </cell>
          <cell r="D401" t="str">
            <v>AF.11210</v>
          </cell>
          <cell r="E401" t="str">
            <v>Ñoå beâ toâng maùc M150 ñaù 1x2</v>
          </cell>
          <cell r="F401" t="str">
            <v>m3</v>
          </cell>
          <cell r="G401">
            <v>0.56000000000000005</v>
          </cell>
          <cell r="S401">
            <v>320170</v>
          </cell>
          <cell r="U401">
            <v>0</v>
          </cell>
          <cell r="W401">
            <v>0</v>
          </cell>
          <cell r="X401">
            <v>179295</v>
          </cell>
          <cell r="Y401">
            <v>0</v>
          </cell>
        </row>
        <row r="402">
          <cell r="A402" t="str">
            <v>M12BT ÑOÂI</v>
          </cell>
          <cell r="C402" t="str">
            <v>x</v>
          </cell>
          <cell r="E402" t="str">
            <v>Moùng beâ toâng truï ñoâi 12m</v>
          </cell>
          <cell r="F402" t="str">
            <v>Moùng</v>
          </cell>
          <cell r="H402">
            <v>10</v>
          </cell>
          <cell r="I402">
            <v>0</v>
          </cell>
          <cell r="J402">
            <v>0</v>
          </cell>
          <cell r="K402">
            <v>10</v>
          </cell>
          <cell r="L402">
            <v>0</v>
          </cell>
          <cell r="M402">
            <v>0</v>
          </cell>
          <cell r="N402">
            <v>0</v>
          </cell>
          <cell r="U402">
            <v>184000</v>
          </cell>
          <cell r="V402">
            <v>1351775</v>
          </cell>
          <cell r="W402">
            <v>0</v>
          </cell>
          <cell r="X402">
            <v>857900</v>
          </cell>
          <cell r="Y402">
            <v>0</v>
          </cell>
        </row>
        <row r="403">
          <cell r="B403" t="str">
            <v>XM</v>
          </cell>
          <cell r="C403" t="str">
            <v>x</v>
          </cell>
          <cell r="D403">
            <v>0</v>
          </cell>
          <cell r="E403" t="str">
            <v xml:space="preserve">Ximaêng </v>
          </cell>
          <cell r="F403" t="str">
            <v>kg</v>
          </cell>
          <cell r="G403">
            <v>335</v>
          </cell>
          <cell r="H403">
            <v>3350</v>
          </cell>
          <cell r="I403">
            <v>0</v>
          </cell>
          <cell r="J403">
            <v>0</v>
          </cell>
          <cell r="K403">
            <v>3350</v>
          </cell>
          <cell r="L403">
            <v>0</v>
          </cell>
          <cell r="M403">
            <v>0</v>
          </cell>
          <cell r="N403">
            <v>0</v>
          </cell>
          <cell r="Q403">
            <v>1740</v>
          </cell>
          <cell r="R403">
            <v>0</v>
          </cell>
          <cell r="T403">
            <v>0</v>
          </cell>
          <cell r="V403">
            <v>582900</v>
          </cell>
          <cell r="W403">
            <v>0</v>
          </cell>
          <cell r="X403">
            <v>0</v>
          </cell>
          <cell r="Y403">
            <v>0</v>
          </cell>
        </row>
        <row r="404">
          <cell r="B404" t="str">
            <v>CV</v>
          </cell>
          <cell r="C404" t="str">
            <v>x</v>
          </cell>
          <cell r="D404">
            <v>0</v>
          </cell>
          <cell r="E404" t="str">
            <v>Caùt vaøng</v>
          </cell>
          <cell r="F404" t="str">
            <v>m3</v>
          </cell>
          <cell r="G404">
            <v>0.53800000000000003</v>
          </cell>
          <cell r="H404">
            <v>5.38</v>
          </cell>
          <cell r="J404">
            <v>0</v>
          </cell>
          <cell r="K404">
            <v>5.38</v>
          </cell>
          <cell r="L404">
            <v>0</v>
          </cell>
          <cell r="Q404">
            <v>500000</v>
          </cell>
          <cell r="R404">
            <v>0</v>
          </cell>
          <cell r="T404">
            <v>0</v>
          </cell>
          <cell r="V404">
            <v>269000</v>
          </cell>
          <cell r="W404">
            <v>0</v>
          </cell>
          <cell r="X404">
            <v>0</v>
          </cell>
          <cell r="Y404">
            <v>0</v>
          </cell>
        </row>
        <row r="405">
          <cell r="B405" t="str">
            <v>D2X4</v>
          </cell>
          <cell r="C405" t="str">
            <v>x</v>
          </cell>
          <cell r="D405">
            <v>0</v>
          </cell>
          <cell r="E405" t="str">
            <v>Ñaù 2x4</v>
          </cell>
          <cell r="F405" t="str">
            <v>m3</v>
          </cell>
          <cell r="G405">
            <v>0.90800000000000003</v>
          </cell>
          <cell r="H405">
            <v>9.08</v>
          </cell>
          <cell r="J405">
            <v>0</v>
          </cell>
          <cell r="K405">
            <v>9.08</v>
          </cell>
          <cell r="L405">
            <v>0</v>
          </cell>
          <cell r="Q405">
            <v>280000</v>
          </cell>
          <cell r="R405">
            <v>0</v>
          </cell>
          <cell r="T405">
            <v>0</v>
          </cell>
          <cell r="V405">
            <v>254240</v>
          </cell>
          <cell r="W405">
            <v>0</v>
          </cell>
          <cell r="X405">
            <v>0</v>
          </cell>
          <cell r="Y405">
            <v>0</v>
          </cell>
        </row>
        <row r="406">
          <cell r="B406" t="str">
            <v>DINH</v>
          </cell>
          <cell r="C406" t="str">
            <v>x</v>
          </cell>
          <cell r="D406">
            <v>0</v>
          </cell>
          <cell r="E406" t="str">
            <v>Ñinh</v>
          </cell>
          <cell r="F406" t="str">
            <v>kg</v>
          </cell>
          <cell r="G406">
            <v>0.67500000000000004</v>
          </cell>
          <cell r="H406">
            <v>6.75</v>
          </cell>
          <cell r="J406">
            <v>0</v>
          </cell>
          <cell r="K406">
            <v>6.75</v>
          </cell>
          <cell r="L406">
            <v>0</v>
          </cell>
          <cell r="Q406">
            <v>25000</v>
          </cell>
          <cell r="R406">
            <v>0</v>
          </cell>
          <cell r="T406">
            <v>0</v>
          </cell>
          <cell r="V406">
            <v>16875</v>
          </cell>
          <cell r="W406">
            <v>0</v>
          </cell>
          <cell r="X406">
            <v>0</v>
          </cell>
          <cell r="Y406">
            <v>0</v>
          </cell>
        </row>
        <row r="407">
          <cell r="B407" t="str">
            <v>GO-CH</v>
          </cell>
          <cell r="C407" t="str">
            <v>x</v>
          </cell>
          <cell r="D407">
            <v>0</v>
          </cell>
          <cell r="E407" t="str">
            <v>Goã choáng</v>
          </cell>
          <cell r="F407" t="str">
            <v>m3</v>
          </cell>
          <cell r="G407">
            <v>1.5100000000000001E-2</v>
          </cell>
          <cell r="H407">
            <v>0.151</v>
          </cell>
          <cell r="J407">
            <v>0</v>
          </cell>
          <cell r="K407">
            <v>0.151</v>
          </cell>
          <cell r="L407">
            <v>0</v>
          </cell>
          <cell r="Q407">
            <v>3800000</v>
          </cell>
          <cell r="R407">
            <v>0</v>
          </cell>
          <cell r="T407">
            <v>0</v>
          </cell>
          <cell r="V407">
            <v>57380</v>
          </cell>
          <cell r="W407">
            <v>0</v>
          </cell>
          <cell r="X407">
            <v>0</v>
          </cell>
          <cell r="Y407">
            <v>0</v>
          </cell>
        </row>
        <row r="408">
          <cell r="B408" t="str">
            <v>GO-DN</v>
          </cell>
          <cell r="C408" t="str">
            <v>x</v>
          </cell>
          <cell r="D408">
            <v>0</v>
          </cell>
          <cell r="E408" t="str">
            <v>Goã ñaø neïp</v>
          </cell>
          <cell r="F408" t="str">
            <v>m3</v>
          </cell>
          <cell r="G408">
            <v>9.4999999999999998E-3</v>
          </cell>
          <cell r="H408">
            <v>9.5000000000000001E-2</v>
          </cell>
          <cell r="J408">
            <v>0</v>
          </cell>
          <cell r="K408">
            <v>9.5000000000000001E-2</v>
          </cell>
          <cell r="L408">
            <v>0</v>
          </cell>
          <cell r="Q408">
            <v>3800000</v>
          </cell>
          <cell r="R408">
            <v>0</v>
          </cell>
          <cell r="T408">
            <v>0</v>
          </cell>
          <cell r="V408">
            <v>36100</v>
          </cell>
          <cell r="W408">
            <v>0</v>
          </cell>
          <cell r="X408">
            <v>0</v>
          </cell>
          <cell r="Y408">
            <v>0</v>
          </cell>
        </row>
        <row r="409">
          <cell r="B409" t="str">
            <v>GO-V</v>
          </cell>
          <cell r="C409" t="str">
            <v>x</v>
          </cell>
          <cell r="D409">
            <v>0</v>
          </cell>
          <cell r="E409" t="str">
            <v>Goã vaùn (caû neïp)</v>
          </cell>
          <cell r="F409" t="str">
            <v>m3</v>
          </cell>
          <cell r="G409">
            <v>3.56E-2</v>
          </cell>
          <cell r="H409">
            <v>0.35599999999999998</v>
          </cell>
          <cell r="J409">
            <v>0</v>
          </cell>
          <cell r="K409">
            <v>0.35599999999999998</v>
          </cell>
          <cell r="L409">
            <v>0</v>
          </cell>
          <cell r="Q409">
            <v>3800000</v>
          </cell>
          <cell r="R409">
            <v>0</v>
          </cell>
          <cell r="T409">
            <v>0</v>
          </cell>
          <cell r="V409">
            <v>135280</v>
          </cell>
          <cell r="W409">
            <v>0</v>
          </cell>
          <cell r="X409">
            <v>0</v>
          </cell>
          <cell r="Y409">
            <v>0</v>
          </cell>
        </row>
        <row r="410">
          <cell r="B410" t="str">
            <v>so10</v>
          </cell>
          <cell r="D410">
            <v>0</v>
          </cell>
          <cell r="E410" t="str">
            <v>Saét   Þ10 maï keõm</v>
          </cell>
          <cell r="F410" t="str">
            <v>kg</v>
          </cell>
          <cell r="G410">
            <v>0</v>
          </cell>
          <cell r="H410">
            <v>0</v>
          </cell>
          <cell r="K410">
            <v>0</v>
          </cell>
          <cell r="L410">
            <v>0</v>
          </cell>
          <cell r="P410">
            <v>25495</v>
          </cell>
          <cell r="R410">
            <v>0</v>
          </cell>
          <cell r="U410">
            <v>0</v>
          </cell>
          <cell r="W410">
            <v>0</v>
          </cell>
          <cell r="Y410">
            <v>0</v>
          </cell>
        </row>
        <row r="411">
          <cell r="B411" t="str">
            <v>kem</v>
          </cell>
          <cell r="C411">
            <v>0</v>
          </cell>
          <cell r="D411">
            <v>0</v>
          </cell>
          <cell r="E411" t="str">
            <v>Keõm</v>
          </cell>
          <cell r="F411" t="str">
            <v>kg</v>
          </cell>
          <cell r="G411">
            <v>0</v>
          </cell>
          <cell r="H411">
            <v>0</v>
          </cell>
          <cell r="K411">
            <v>0</v>
          </cell>
          <cell r="L411">
            <v>0</v>
          </cell>
          <cell r="P411">
            <v>10500</v>
          </cell>
          <cell r="R411">
            <v>0</v>
          </cell>
          <cell r="U411">
            <v>0</v>
          </cell>
          <cell r="W411">
            <v>0</v>
          </cell>
          <cell r="Y411">
            <v>0</v>
          </cell>
        </row>
        <row r="412">
          <cell r="B412" t="str">
            <v>MDD3R1</v>
          </cell>
          <cell r="C412" t="str">
            <v>x</v>
          </cell>
          <cell r="D412" t="str">
            <v>AB.11443</v>
          </cell>
          <cell r="E412" t="str">
            <v>Đào đất móng cột, trụ, hố kiểm tra rộng &gt;1m, sâu &gt;1m, đất cấp 3 bằng thủ công</v>
          </cell>
          <cell r="F412" t="str">
            <v>m3</v>
          </cell>
          <cell r="G412">
            <v>1.93</v>
          </cell>
          <cell r="P412">
            <v>0</v>
          </cell>
          <cell r="S412">
            <v>291034</v>
          </cell>
          <cell r="U412">
            <v>0</v>
          </cell>
          <cell r="W412">
            <v>0</v>
          </cell>
          <cell r="X412">
            <v>561696</v>
          </cell>
          <cell r="Y412">
            <v>0</v>
          </cell>
        </row>
        <row r="413">
          <cell r="B413" t="str">
            <v>MDAP3</v>
          </cell>
          <cell r="C413" t="str">
            <v>x</v>
          </cell>
          <cell r="D413" t="str">
            <v>AB.13112</v>
          </cell>
          <cell r="E413" t="str">
            <v>Ñaép ñaát hoá moùng coät , ñoä chaët k=0,9</v>
          </cell>
          <cell r="F413" t="str">
            <v>m3</v>
          </cell>
          <cell r="G413">
            <v>0</v>
          </cell>
          <cell r="P413">
            <v>0</v>
          </cell>
          <cell r="S413">
            <v>129134</v>
          </cell>
          <cell r="U413">
            <v>0</v>
          </cell>
          <cell r="W413">
            <v>0</v>
          </cell>
          <cell r="X413">
            <v>0</v>
          </cell>
          <cell r="Y413">
            <v>0</v>
          </cell>
        </row>
        <row r="414">
          <cell r="B414" t="str">
            <v>BOCXI</v>
          </cell>
          <cell r="D414" t="str">
            <v>02.1101</v>
          </cell>
          <cell r="E414" t="str">
            <v>Boác dôõ xi maêng</v>
          </cell>
          <cell r="F414" t="str">
            <v>taán</v>
          </cell>
          <cell r="P414">
            <v>0</v>
          </cell>
          <cell r="R414">
            <v>17128</v>
          </cell>
          <cell r="U414">
            <v>0</v>
          </cell>
          <cell r="W414">
            <v>0</v>
          </cell>
          <cell r="Y414">
            <v>0</v>
          </cell>
        </row>
        <row r="415">
          <cell r="B415" t="str">
            <v>BOCCAT</v>
          </cell>
          <cell r="D415" t="str">
            <v>02.1103</v>
          </cell>
          <cell r="E415" t="str">
            <v>Boác dôõ caùt</v>
          </cell>
          <cell r="F415" t="str">
            <v>m3</v>
          </cell>
          <cell r="P415">
            <v>0</v>
          </cell>
          <cell r="R415">
            <v>12846</v>
          </cell>
          <cell r="U415">
            <v>0</v>
          </cell>
          <cell r="W415">
            <v>0</v>
          </cell>
          <cell r="Y415">
            <v>0</v>
          </cell>
        </row>
        <row r="416">
          <cell r="B416" t="str">
            <v>BOCDA</v>
          </cell>
          <cell r="D416" t="str">
            <v>02.1104</v>
          </cell>
          <cell r="E416" t="str">
            <v>Boác dôõ ñaù daêm</v>
          </cell>
          <cell r="F416" t="str">
            <v>m3</v>
          </cell>
          <cell r="P416">
            <v>0</v>
          </cell>
          <cell r="R416">
            <v>17984</v>
          </cell>
          <cell r="U416">
            <v>0</v>
          </cell>
          <cell r="W416">
            <v>0</v>
          </cell>
          <cell r="Y416">
            <v>0</v>
          </cell>
        </row>
        <row r="417">
          <cell r="B417" t="str">
            <v>B16500V</v>
          </cell>
          <cell r="C417" t="str">
            <v>x</v>
          </cell>
          <cell r="D417">
            <v>0</v>
          </cell>
          <cell r="E417" t="str">
            <v>Boulon 16x500VRS+ 4 long ñeàn vuoâng D18-50x50x3/Zn</v>
          </cell>
          <cell r="F417" t="str">
            <v>boä</v>
          </cell>
          <cell r="H417">
            <v>0</v>
          </cell>
          <cell r="J417">
            <v>0</v>
          </cell>
          <cell r="L417">
            <v>0</v>
          </cell>
          <cell r="P417">
            <v>50000</v>
          </cell>
          <cell r="U417">
            <v>0</v>
          </cell>
          <cell r="W417">
            <v>0</v>
          </cell>
          <cell r="X417">
            <v>0</v>
          </cell>
          <cell r="Y417">
            <v>0</v>
          </cell>
        </row>
        <row r="418">
          <cell r="B418" t="str">
            <v>B16550V</v>
          </cell>
          <cell r="C418" t="str">
            <v>x</v>
          </cell>
          <cell r="D418">
            <v>0</v>
          </cell>
          <cell r="E418" t="str">
            <v>Boulon 16x550VRS+ 4 long ñeàn vuoâng D18-50x50x3/Zn</v>
          </cell>
          <cell r="F418" t="str">
            <v>boä</v>
          </cell>
          <cell r="G418">
            <v>1</v>
          </cell>
          <cell r="H418">
            <v>10</v>
          </cell>
          <cell r="J418">
            <v>0</v>
          </cell>
          <cell r="L418">
            <v>0</v>
          </cell>
          <cell r="P418">
            <v>54000</v>
          </cell>
          <cell r="U418">
            <v>54000</v>
          </cell>
          <cell r="W418">
            <v>0</v>
          </cell>
          <cell r="X418">
            <v>0</v>
          </cell>
          <cell r="Y418">
            <v>0</v>
          </cell>
        </row>
        <row r="419">
          <cell r="B419" t="str">
            <v>B16650V</v>
          </cell>
          <cell r="C419" t="str">
            <v>x</v>
          </cell>
          <cell r="D419">
            <v>0</v>
          </cell>
          <cell r="E419" t="str">
            <v>Boulon 16x650VRS+ 4 long ñeàn vuoâng D18-50x50x3/Zn</v>
          </cell>
          <cell r="F419" t="str">
            <v>boä</v>
          </cell>
          <cell r="G419">
            <v>1</v>
          </cell>
          <cell r="P419">
            <v>62000</v>
          </cell>
          <cell r="U419">
            <v>62000</v>
          </cell>
          <cell r="W419">
            <v>0</v>
          </cell>
          <cell r="X419">
            <v>0</v>
          </cell>
          <cell r="Y419">
            <v>0</v>
          </cell>
        </row>
        <row r="420">
          <cell r="B420" t="str">
            <v>B16750V</v>
          </cell>
          <cell r="C420" t="str">
            <v>x</v>
          </cell>
          <cell r="D420">
            <v>0</v>
          </cell>
          <cell r="E420" t="str">
            <v>Boulon 16x750VRS+ 4 long ñeàn vuoâng D18-50x50x3/Zn</v>
          </cell>
          <cell r="F420" t="str">
            <v>boä</v>
          </cell>
          <cell r="G420">
            <v>1</v>
          </cell>
          <cell r="H420">
            <v>10</v>
          </cell>
          <cell r="J420">
            <v>0</v>
          </cell>
          <cell r="L420">
            <v>0</v>
          </cell>
          <cell r="P420">
            <v>68000</v>
          </cell>
          <cell r="U420">
            <v>68000</v>
          </cell>
          <cell r="W420">
            <v>0</v>
          </cell>
          <cell r="X420">
            <v>0</v>
          </cell>
          <cell r="Y420">
            <v>0</v>
          </cell>
        </row>
        <row r="421">
          <cell r="B421" t="str">
            <v>VCDC1</v>
          </cell>
          <cell r="D421" t="str">
            <v>02.1482</v>
          </cell>
          <cell r="E421" t="str">
            <v>V/c duïng cuï thi coâng ( cöï ly &lt;=100m)</v>
          </cell>
          <cell r="F421" t="str">
            <v>taán</v>
          </cell>
          <cell r="R421">
            <v>577214</v>
          </cell>
          <cell r="U421">
            <v>0</v>
          </cell>
          <cell r="W421">
            <v>0</v>
          </cell>
          <cell r="Y421">
            <v>0</v>
          </cell>
        </row>
        <row r="422">
          <cell r="B422" t="str">
            <v>lct10</v>
          </cell>
          <cell r="D422" t="str">
            <v>04.1101</v>
          </cell>
          <cell r="E422" t="str">
            <v>Gia coâng vaø laép döïng coát theùp D&lt;=10</v>
          </cell>
          <cell r="F422" t="str">
            <v>kg</v>
          </cell>
          <cell r="G422">
            <v>0</v>
          </cell>
          <cell r="R422">
            <v>23</v>
          </cell>
          <cell r="U422">
            <v>0</v>
          </cell>
          <cell r="W422">
            <v>0</v>
          </cell>
          <cell r="Y422">
            <v>0</v>
          </cell>
        </row>
        <row r="423">
          <cell r="B423" t="str">
            <v>LVANK</v>
          </cell>
          <cell r="C423" t="str">
            <v>x</v>
          </cell>
          <cell r="D423" t="str">
            <v>AF.81122</v>
          </cell>
          <cell r="E423" t="str">
            <v>Vaùn khuoân goã moùng - moùng vuoâng, chöõ nhaät</v>
          </cell>
          <cell r="F423" t="str">
            <v>100m2</v>
          </cell>
          <cell r="G423">
            <v>4.4999999999999998E-2</v>
          </cell>
          <cell r="S423">
            <v>6241099</v>
          </cell>
          <cell r="U423">
            <v>0</v>
          </cell>
          <cell r="W423">
            <v>0</v>
          </cell>
          <cell r="X423">
            <v>280849</v>
          </cell>
          <cell r="Y423">
            <v>0</v>
          </cell>
        </row>
        <row r="424">
          <cell r="B424" t="str">
            <v>DBTM150CS</v>
          </cell>
          <cell r="C424" t="str">
            <v>x</v>
          </cell>
          <cell r="D424" t="str">
            <v>CS2.01.011</v>
          </cell>
          <cell r="E424" t="str">
            <v>Ñoå beâtoâng moùng truï M150 &lt;=250cm</v>
          </cell>
          <cell r="F424" t="str">
            <v>m3</v>
          </cell>
          <cell r="G424">
            <v>1.1339999999999999</v>
          </cell>
          <cell r="S424">
            <v>13541</v>
          </cell>
          <cell r="T424">
            <v>0</v>
          </cell>
          <cell r="U424">
            <v>0</v>
          </cell>
          <cell r="W424">
            <v>0</v>
          </cell>
          <cell r="X424">
            <v>15355</v>
          </cell>
          <cell r="Y424">
            <v>0</v>
          </cell>
        </row>
        <row r="425">
          <cell r="B425" t="str">
            <v>so10</v>
          </cell>
          <cell r="D425">
            <v>0</v>
          </cell>
          <cell r="E425" t="str">
            <v>Saét   Þ10 maï keõm</v>
          </cell>
          <cell r="F425" t="str">
            <v>kg</v>
          </cell>
          <cell r="G425">
            <v>0</v>
          </cell>
          <cell r="H425">
            <v>0</v>
          </cell>
          <cell r="K425">
            <v>0</v>
          </cell>
          <cell r="L425">
            <v>0</v>
          </cell>
          <cell r="P425">
            <v>25495</v>
          </cell>
          <cell r="R425">
            <v>0</v>
          </cell>
          <cell r="U425">
            <v>0</v>
          </cell>
          <cell r="W425">
            <v>0</v>
          </cell>
          <cell r="Y425">
            <v>0</v>
          </cell>
        </row>
        <row r="426">
          <cell r="B426" t="str">
            <v>kem</v>
          </cell>
          <cell r="C426">
            <v>0</v>
          </cell>
          <cell r="D426">
            <v>0</v>
          </cell>
          <cell r="E426" t="str">
            <v>Keõm</v>
          </cell>
          <cell r="F426" t="str">
            <v>kg</v>
          </cell>
          <cell r="G426">
            <v>0</v>
          </cell>
          <cell r="H426">
            <v>0</v>
          </cell>
          <cell r="K426">
            <v>0</v>
          </cell>
          <cell r="L426">
            <v>0</v>
          </cell>
          <cell r="P426">
            <v>10500</v>
          </cell>
          <cell r="R426">
            <v>0</v>
          </cell>
          <cell r="U426">
            <v>0</v>
          </cell>
          <cell r="W426">
            <v>0</v>
          </cell>
          <cell r="Y426">
            <v>0</v>
          </cell>
        </row>
        <row r="427">
          <cell r="B427" t="str">
            <v>BOCXI</v>
          </cell>
          <cell r="D427" t="str">
            <v>02.1101</v>
          </cell>
          <cell r="E427" t="str">
            <v>Boác dôõ xi maêng</v>
          </cell>
          <cell r="F427" t="str">
            <v>taán</v>
          </cell>
          <cell r="P427">
            <v>0</v>
          </cell>
          <cell r="R427">
            <v>17128</v>
          </cell>
          <cell r="U427">
            <v>0</v>
          </cell>
          <cell r="W427">
            <v>0</v>
          </cell>
          <cell r="Y427">
            <v>0</v>
          </cell>
        </row>
        <row r="428">
          <cell r="B428" t="str">
            <v>BOCCAT</v>
          </cell>
          <cell r="D428" t="str">
            <v>02.1103</v>
          </cell>
          <cell r="E428" t="str">
            <v>Boác dôõ caùt</v>
          </cell>
          <cell r="F428" t="str">
            <v>m3</v>
          </cell>
          <cell r="P428">
            <v>0</v>
          </cell>
          <cell r="R428">
            <v>12846</v>
          </cell>
          <cell r="U428">
            <v>0</v>
          </cell>
          <cell r="W428">
            <v>0</v>
          </cell>
          <cell r="Y428">
            <v>0</v>
          </cell>
        </row>
        <row r="429">
          <cell r="B429" t="str">
            <v>BOCDA</v>
          </cell>
          <cell r="D429" t="str">
            <v>02.1104</v>
          </cell>
          <cell r="E429" t="str">
            <v>Boác dôõ ñaù daêm</v>
          </cell>
          <cell r="F429" t="str">
            <v>m3</v>
          </cell>
          <cell r="P429">
            <v>0</v>
          </cell>
          <cell r="R429">
            <v>17984</v>
          </cell>
          <cell r="U429">
            <v>0</v>
          </cell>
          <cell r="W429">
            <v>0</v>
          </cell>
          <cell r="Y429">
            <v>0</v>
          </cell>
        </row>
        <row r="430">
          <cell r="B430" t="str">
            <v>VCDC1</v>
          </cell>
          <cell r="D430" t="str">
            <v>02.1482</v>
          </cell>
          <cell r="E430" t="str">
            <v>V/c duïng cuï thi coâng ( cöï ly &lt;=100m)</v>
          </cell>
          <cell r="F430" t="str">
            <v>taán</v>
          </cell>
          <cell r="R430">
            <v>577214</v>
          </cell>
          <cell r="U430">
            <v>0</v>
          </cell>
          <cell r="W430">
            <v>0</v>
          </cell>
          <cell r="Y430">
            <v>0</v>
          </cell>
        </row>
        <row r="431">
          <cell r="B431" t="str">
            <v>lct10</v>
          </cell>
          <cell r="D431" t="str">
            <v>04.1101</v>
          </cell>
          <cell r="E431" t="str">
            <v>Gia coâng vaø laép döïng coát theùp D&lt;=10</v>
          </cell>
          <cell r="F431" t="str">
            <v>kg</v>
          </cell>
          <cell r="G431">
            <v>0</v>
          </cell>
          <cell r="R431">
            <v>23</v>
          </cell>
          <cell r="U431">
            <v>0</v>
          </cell>
          <cell r="W431">
            <v>0</v>
          </cell>
          <cell r="Y431">
            <v>0</v>
          </cell>
        </row>
        <row r="432">
          <cell r="A432" t="str">
            <v>M12BT P500</v>
          </cell>
          <cell r="C432" t="str">
            <v/>
          </cell>
          <cell r="E432" t="str">
            <v>Moùng beâ toâng truï ñoâi 12m tim 500</v>
          </cell>
          <cell r="F432" t="str">
            <v>Moùng</v>
          </cell>
          <cell r="H432">
            <v>0</v>
          </cell>
          <cell r="I432">
            <v>0</v>
          </cell>
          <cell r="J432">
            <v>0</v>
          </cell>
          <cell r="K432">
            <v>0</v>
          </cell>
          <cell r="L432">
            <v>0</v>
          </cell>
          <cell r="M432">
            <v>0</v>
          </cell>
          <cell r="N432">
            <v>0</v>
          </cell>
          <cell r="U432">
            <v>1860425</v>
          </cell>
          <cell r="W432">
            <v>459999</v>
          </cell>
          <cell r="Y432">
            <v>0</v>
          </cell>
        </row>
        <row r="433">
          <cell r="B433" t="str">
            <v>XM</v>
          </cell>
          <cell r="C433" t="str">
            <v/>
          </cell>
          <cell r="D433">
            <v>0</v>
          </cell>
          <cell r="E433" t="str">
            <v xml:space="preserve">Ximaêng </v>
          </cell>
          <cell r="F433" t="str">
            <v>kg</v>
          </cell>
          <cell r="G433">
            <v>510</v>
          </cell>
          <cell r="H433">
            <v>0</v>
          </cell>
          <cell r="I433">
            <v>0</v>
          </cell>
          <cell r="J433">
            <v>0</v>
          </cell>
          <cell r="K433">
            <v>0</v>
          </cell>
          <cell r="L433">
            <v>0</v>
          </cell>
          <cell r="M433">
            <v>0</v>
          </cell>
          <cell r="N433">
            <v>0</v>
          </cell>
          <cell r="P433">
            <v>1740</v>
          </cell>
          <cell r="R433">
            <v>0</v>
          </cell>
          <cell r="U433">
            <v>887400</v>
          </cell>
          <cell r="W433">
            <v>0</v>
          </cell>
          <cell r="Y433">
            <v>0</v>
          </cell>
        </row>
        <row r="434">
          <cell r="B434" t="str">
            <v>CV</v>
          </cell>
          <cell r="C434" t="str">
            <v/>
          </cell>
          <cell r="D434">
            <v>0</v>
          </cell>
          <cell r="E434" t="str">
            <v>Caùt vaøng</v>
          </cell>
          <cell r="F434" t="str">
            <v>m3</v>
          </cell>
          <cell r="G434">
            <v>0.89500000000000002</v>
          </cell>
          <cell r="H434">
            <v>0</v>
          </cell>
          <cell r="K434">
            <v>0</v>
          </cell>
          <cell r="P434">
            <v>500000</v>
          </cell>
          <cell r="R434">
            <v>0</v>
          </cell>
          <cell r="U434">
            <v>447500</v>
          </cell>
          <cell r="W434">
            <v>0</v>
          </cell>
          <cell r="Y434">
            <v>0</v>
          </cell>
        </row>
        <row r="435">
          <cell r="B435" t="str">
            <v>D1X2</v>
          </cell>
          <cell r="C435" t="str">
            <v/>
          </cell>
          <cell r="D435">
            <v>0</v>
          </cell>
          <cell r="E435" t="str">
            <v>Ñaù 1x2</v>
          </cell>
          <cell r="F435" t="str">
            <v>m3</v>
          </cell>
          <cell r="G435">
            <v>1.617</v>
          </cell>
          <cell r="H435">
            <v>0</v>
          </cell>
          <cell r="K435">
            <v>0</v>
          </cell>
          <cell r="P435">
            <v>325000</v>
          </cell>
          <cell r="R435">
            <v>0</v>
          </cell>
          <cell r="U435">
            <v>525525</v>
          </cell>
          <cell r="W435">
            <v>0</v>
          </cell>
          <cell r="Y435">
            <v>0</v>
          </cell>
        </row>
        <row r="436">
          <cell r="B436" t="str">
            <v>MDD4</v>
          </cell>
          <cell r="C436" t="str">
            <v/>
          </cell>
          <cell r="D436" t="str">
            <v>03.1114</v>
          </cell>
          <cell r="E436" t="str">
            <v>Ñaøo hoá moùng ñaát caáp 4 saâu &gt;1m</v>
          </cell>
          <cell r="F436" t="str">
            <v>m3</v>
          </cell>
          <cell r="G436">
            <v>2.09</v>
          </cell>
          <cell r="P436">
            <v>0</v>
          </cell>
          <cell r="R436">
            <v>220095</v>
          </cell>
          <cell r="U436">
            <v>0</v>
          </cell>
          <cell r="W436">
            <v>459999</v>
          </cell>
          <cell r="Y436">
            <v>0</v>
          </cell>
        </row>
        <row r="437">
          <cell r="B437" t="str">
            <v>MDAP4</v>
          </cell>
          <cell r="C437" t="str">
            <v/>
          </cell>
          <cell r="D437" t="str">
            <v>AB.13113</v>
          </cell>
          <cell r="E437" t="str">
            <v>Ñaép ñaát hoá moùng coät , ñoä chaët k=0,95</v>
          </cell>
          <cell r="F437" t="str">
            <v>m3</v>
          </cell>
          <cell r="G437">
            <v>0</v>
          </cell>
          <cell r="P437">
            <v>0</v>
          </cell>
          <cell r="R437">
            <v>142626</v>
          </cell>
          <cell r="U437">
            <v>0</v>
          </cell>
          <cell r="W437">
            <v>0</v>
          </cell>
          <cell r="Y437">
            <v>0</v>
          </cell>
        </row>
        <row r="438">
          <cell r="B438" t="str">
            <v>BOCXI</v>
          </cell>
          <cell r="C438" t="str">
            <v/>
          </cell>
          <cell r="D438" t="str">
            <v>02.1101</v>
          </cell>
          <cell r="E438" t="str">
            <v>Boác dôõ xi maêng</v>
          </cell>
          <cell r="F438" t="str">
            <v>taán</v>
          </cell>
          <cell r="G438">
            <v>510</v>
          </cell>
          <cell r="P438">
            <v>0</v>
          </cell>
          <cell r="R438">
            <v>17128</v>
          </cell>
          <cell r="U438">
            <v>0</v>
          </cell>
          <cell r="W438">
            <v>8735280</v>
          </cell>
          <cell r="Y438">
            <v>0</v>
          </cell>
        </row>
        <row r="439">
          <cell r="B439" t="str">
            <v>BOCCAT</v>
          </cell>
          <cell r="C439" t="str">
            <v/>
          </cell>
          <cell r="D439" t="str">
            <v>02.1103</v>
          </cell>
          <cell r="E439" t="str">
            <v>Boác dôõ caùt</v>
          </cell>
          <cell r="F439" t="str">
            <v>m3</v>
          </cell>
          <cell r="G439">
            <v>0</v>
          </cell>
          <cell r="P439">
            <v>0</v>
          </cell>
          <cell r="R439">
            <v>12846</v>
          </cell>
          <cell r="U439">
            <v>0</v>
          </cell>
          <cell r="W439">
            <v>0</v>
          </cell>
          <cell r="Y439">
            <v>0</v>
          </cell>
        </row>
        <row r="440">
          <cell r="B440" t="str">
            <v>BOCDA</v>
          </cell>
          <cell r="C440" t="str">
            <v/>
          </cell>
          <cell r="D440" t="str">
            <v>02.1104</v>
          </cell>
          <cell r="E440" t="str">
            <v>Boác dôõ ñaù daêm</v>
          </cell>
          <cell r="F440" t="str">
            <v>m3</v>
          </cell>
          <cell r="G440">
            <v>510</v>
          </cell>
          <cell r="P440">
            <v>0</v>
          </cell>
          <cell r="R440">
            <v>17984</v>
          </cell>
          <cell r="U440">
            <v>0</v>
          </cell>
          <cell r="W440">
            <v>9171840</v>
          </cell>
          <cell r="Y440">
            <v>0</v>
          </cell>
        </row>
        <row r="441">
          <cell r="B441" t="str">
            <v>VCXM1</v>
          </cell>
          <cell r="C441" t="str">
            <v/>
          </cell>
          <cell r="D441" t="str">
            <v>02.1211</v>
          </cell>
          <cell r="E441" t="str">
            <v>V/c xi maêng ( cöï ly &lt;=100m)</v>
          </cell>
          <cell r="F441" t="str">
            <v>taán</v>
          </cell>
          <cell r="G441">
            <v>0</v>
          </cell>
          <cell r="P441">
            <v>0</v>
          </cell>
          <cell r="R441">
            <v>417923</v>
          </cell>
          <cell r="U441">
            <v>0</v>
          </cell>
          <cell r="W441">
            <v>0</v>
          </cell>
          <cell r="Y441">
            <v>0</v>
          </cell>
        </row>
        <row r="442">
          <cell r="B442" t="str">
            <v>VCCAT1</v>
          </cell>
          <cell r="C442" t="str">
            <v/>
          </cell>
          <cell r="D442" t="str">
            <v>02.1231</v>
          </cell>
          <cell r="E442" t="str">
            <v>V/c caùt vaøng cöï ly &lt;=100m</v>
          </cell>
          <cell r="F442" t="str">
            <v>m3</v>
          </cell>
          <cell r="G442">
            <v>510</v>
          </cell>
          <cell r="R442">
            <v>391375</v>
          </cell>
          <cell r="U442">
            <v>0</v>
          </cell>
          <cell r="W442">
            <v>199601250</v>
          </cell>
          <cell r="Y442">
            <v>0</v>
          </cell>
        </row>
        <row r="443">
          <cell r="B443" t="str">
            <v>VCLD1</v>
          </cell>
          <cell r="C443" t="str">
            <v/>
          </cell>
          <cell r="D443" t="str">
            <v>02.1241</v>
          </cell>
          <cell r="E443" t="str">
            <v>V/c ñaù daêm ( cöï ly &lt;=100m)</v>
          </cell>
          <cell r="F443" t="str">
            <v>m3</v>
          </cell>
          <cell r="G443">
            <v>0</v>
          </cell>
          <cell r="P443">
            <v>0</v>
          </cell>
          <cell r="R443">
            <v>411072</v>
          </cell>
          <cell r="U443">
            <v>0</v>
          </cell>
          <cell r="W443">
            <v>0</v>
          </cell>
          <cell r="Y443">
            <v>0</v>
          </cell>
        </row>
        <row r="444">
          <cell r="B444" t="str">
            <v>VCDC1</v>
          </cell>
          <cell r="C444" t="str">
            <v/>
          </cell>
          <cell r="D444" t="str">
            <v>02.1482</v>
          </cell>
          <cell r="E444" t="str">
            <v>V/c duïng cuï thi coâng ( cöï ly &lt;=100m)</v>
          </cell>
          <cell r="F444" t="str">
            <v>taán</v>
          </cell>
          <cell r="G444">
            <v>0.02</v>
          </cell>
          <cell r="R444">
            <v>183447</v>
          </cell>
          <cell r="U444">
            <v>0</v>
          </cell>
          <cell r="W444">
            <v>3669</v>
          </cell>
          <cell r="Y444">
            <v>0</v>
          </cell>
        </row>
        <row r="445">
          <cell r="A445" t="str">
            <v>M14</v>
          </cell>
          <cell r="C445" t="str">
            <v/>
          </cell>
          <cell r="E445" t="str">
            <v>Moùng M14</v>
          </cell>
          <cell r="F445" t="str">
            <v>Moùng</v>
          </cell>
          <cell r="H445">
            <v>0</v>
          </cell>
          <cell r="I445">
            <v>0</v>
          </cell>
          <cell r="J445">
            <v>0</v>
          </cell>
          <cell r="K445">
            <v>0</v>
          </cell>
          <cell r="L445">
            <v>0</v>
          </cell>
          <cell r="M445">
            <v>0</v>
          </cell>
          <cell r="N445">
            <v>0</v>
          </cell>
          <cell r="U445">
            <v>0</v>
          </cell>
          <cell r="V445">
            <v>0</v>
          </cell>
          <cell r="W445">
            <v>0</v>
          </cell>
          <cell r="X445">
            <v>183024</v>
          </cell>
          <cell r="Y445">
            <v>0</v>
          </cell>
        </row>
        <row r="446">
          <cell r="B446" t="str">
            <v>MDD3</v>
          </cell>
          <cell r="C446" t="str">
            <v/>
          </cell>
          <cell r="E446" t="str">
            <v>Ñaøo hoá moùng ñaát caáp 3 saâu &gt;1m</v>
          </cell>
          <cell r="F446" t="str">
            <v>m3</v>
          </cell>
          <cell r="G446">
            <v>0.36</v>
          </cell>
          <cell r="H446">
            <v>13</v>
          </cell>
          <cell r="I446">
            <v>0</v>
          </cell>
          <cell r="J446">
            <v>0</v>
          </cell>
          <cell r="K446">
            <v>13</v>
          </cell>
          <cell r="L446">
            <v>0</v>
          </cell>
          <cell r="M446">
            <v>0</v>
          </cell>
          <cell r="N446">
            <v>0</v>
          </cell>
          <cell r="P446">
            <v>0</v>
          </cell>
          <cell r="S446">
            <v>451007</v>
          </cell>
          <cell r="U446">
            <v>0</v>
          </cell>
          <cell r="W446">
            <v>0</v>
          </cell>
          <cell r="X446">
            <v>162363</v>
          </cell>
          <cell r="Y446">
            <v>0</v>
          </cell>
        </row>
        <row r="447">
          <cell r="B447" t="str">
            <v>MDAP3</v>
          </cell>
          <cell r="C447" t="str">
            <v/>
          </cell>
          <cell r="D447" t="str">
            <v>AB.13112</v>
          </cell>
          <cell r="E447" t="str">
            <v>Ñaép ñaát hoá moùng coät , ñoä chaët k=0,9</v>
          </cell>
          <cell r="F447" t="str">
            <v>m3</v>
          </cell>
          <cell r="G447">
            <v>0.16</v>
          </cell>
          <cell r="H447">
            <v>0</v>
          </cell>
          <cell r="I447">
            <v>0</v>
          </cell>
          <cell r="J447">
            <v>0</v>
          </cell>
          <cell r="K447">
            <v>0</v>
          </cell>
          <cell r="L447">
            <v>0</v>
          </cell>
          <cell r="M447">
            <v>0</v>
          </cell>
          <cell r="N447">
            <v>0</v>
          </cell>
          <cell r="P447">
            <v>0</v>
          </cell>
          <cell r="S447">
            <v>129134</v>
          </cell>
          <cell r="U447">
            <v>0</v>
          </cell>
          <cell r="W447">
            <v>0</v>
          </cell>
          <cell r="X447">
            <v>20661</v>
          </cell>
          <cell r="Y447">
            <v>0</v>
          </cell>
        </row>
        <row r="448">
          <cell r="B448" t="str">
            <v>dctc</v>
          </cell>
          <cell r="D448" t="str">
            <v>02.1482</v>
          </cell>
          <cell r="E448" t="str">
            <v>V/c duïng cuï thi coâng ( cöï ly &lt;=100m)</v>
          </cell>
          <cell r="F448" t="str">
            <v>taán</v>
          </cell>
          <cell r="U448">
            <v>0</v>
          </cell>
          <cell r="W448">
            <v>0</v>
          </cell>
          <cell r="X448">
            <v>0</v>
          </cell>
          <cell r="Y448">
            <v>0</v>
          </cell>
        </row>
        <row r="449">
          <cell r="A449" t="str">
            <v>M14a</v>
          </cell>
          <cell r="C449" t="str">
            <v>x</v>
          </cell>
          <cell r="E449" t="str">
            <v>Moùng M14a</v>
          </cell>
          <cell r="F449" t="str">
            <v>Moùng</v>
          </cell>
          <cell r="H449">
            <v>15</v>
          </cell>
          <cell r="I449">
            <v>0</v>
          </cell>
          <cell r="J449">
            <v>0</v>
          </cell>
          <cell r="K449">
            <v>15</v>
          </cell>
          <cell r="L449">
            <v>0</v>
          </cell>
          <cell r="M449">
            <v>0</v>
          </cell>
          <cell r="N449">
            <v>0</v>
          </cell>
          <cell r="U449">
            <v>828000</v>
          </cell>
          <cell r="V449">
            <v>0</v>
          </cell>
          <cell r="W449">
            <v>0</v>
          </cell>
          <cell r="X449">
            <v>268685</v>
          </cell>
          <cell r="Y449">
            <v>0</v>
          </cell>
        </row>
        <row r="450">
          <cell r="B450" t="str">
            <v>d15</v>
          </cell>
          <cell r="C450" t="str">
            <v>x</v>
          </cell>
          <cell r="D450" t="str">
            <v>AG.42111</v>
          </cell>
          <cell r="E450" t="str">
            <v>Ñaø caûn BTCT 1,5m</v>
          </cell>
          <cell r="F450" t="str">
            <v>caùi</v>
          </cell>
          <cell r="G450">
            <v>1</v>
          </cell>
          <cell r="H450">
            <v>15</v>
          </cell>
          <cell r="I450">
            <v>0</v>
          </cell>
          <cell r="J450">
            <v>0</v>
          </cell>
          <cell r="K450">
            <v>15</v>
          </cell>
          <cell r="L450">
            <v>0</v>
          </cell>
          <cell r="M450">
            <v>0</v>
          </cell>
          <cell r="N450">
            <v>0</v>
          </cell>
          <cell r="P450">
            <v>727000</v>
          </cell>
          <cell r="S450">
            <v>56885</v>
          </cell>
          <cell r="U450">
            <v>727000</v>
          </cell>
          <cell r="W450">
            <v>0</v>
          </cell>
          <cell r="X450">
            <v>56885</v>
          </cell>
          <cell r="Y450">
            <v>0</v>
          </cell>
        </row>
        <row r="451">
          <cell r="B451" t="str">
            <v>b22650</v>
          </cell>
          <cell r="C451" t="str">
            <v>x</v>
          </cell>
          <cell r="E451" t="str">
            <v>Boulon 22x650+ 2 long ñeàn vuoâng D24-50x50x3/Zn</v>
          </cell>
          <cell r="F451" t="str">
            <v>boä</v>
          </cell>
          <cell r="G451">
            <v>1</v>
          </cell>
          <cell r="H451">
            <v>15</v>
          </cell>
          <cell r="I451">
            <v>0</v>
          </cell>
          <cell r="J451">
            <v>0</v>
          </cell>
          <cell r="K451">
            <v>15</v>
          </cell>
          <cell r="L451">
            <v>0</v>
          </cell>
          <cell r="M451">
            <v>0</v>
          </cell>
          <cell r="N451">
            <v>0</v>
          </cell>
          <cell r="P451">
            <v>101000</v>
          </cell>
          <cell r="U451">
            <v>101000</v>
          </cell>
          <cell r="W451">
            <v>0</v>
          </cell>
          <cell r="X451">
            <v>0</v>
          </cell>
          <cell r="Y451">
            <v>0</v>
          </cell>
        </row>
        <row r="452">
          <cell r="B452" t="str">
            <v>MDD3DC</v>
          </cell>
          <cell r="C452" t="str">
            <v>x</v>
          </cell>
          <cell r="D452" t="str">
            <v>AB.11363</v>
          </cell>
          <cell r="E452" t="str">
            <v>Đào đất móng cột, trụ, hố kiểm tra rộng &gt;3m, sâu ≤2m, đất cấp 3 bằng thủ công (áp dụng cho móng đà cản)</v>
          </cell>
          <cell r="F452" t="str">
            <v>m3</v>
          </cell>
          <cell r="G452">
            <v>0.9</v>
          </cell>
          <cell r="P452">
            <v>0</v>
          </cell>
          <cell r="S452">
            <v>196593</v>
          </cell>
          <cell r="U452">
            <v>0</v>
          </cell>
          <cell r="W452">
            <v>0</v>
          </cell>
          <cell r="X452">
            <v>176934</v>
          </cell>
          <cell r="Y452">
            <v>0</v>
          </cell>
        </row>
        <row r="453">
          <cell r="B453" t="str">
            <v>MDAP3</v>
          </cell>
          <cell r="C453" t="str">
            <v>x</v>
          </cell>
          <cell r="D453" t="str">
            <v>AB.13112</v>
          </cell>
          <cell r="E453" t="str">
            <v>Ñaép ñaát hoá moùng coät , ñoä chaët k=0,9</v>
          </cell>
          <cell r="F453" t="str">
            <v>m3</v>
          </cell>
          <cell r="G453">
            <v>0.27</v>
          </cell>
          <cell r="P453">
            <v>0</v>
          </cell>
          <cell r="S453">
            <v>129134</v>
          </cell>
          <cell r="U453">
            <v>0</v>
          </cell>
          <cell r="W453">
            <v>0</v>
          </cell>
          <cell r="X453">
            <v>34866</v>
          </cell>
          <cell r="Y453">
            <v>0</v>
          </cell>
        </row>
        <row r="454">
          <cell r="B454" t="str">
            <v>bocdc</v>
          </cell>
          <cell r="D454" t="str">
            <v>02.1123</v>
          </cell>
          <cell r="E454" t="str">
            <v>Boác dôõ ñaø caûn, ñeá neùo</v>
          </cell>
          <cell r="F454" t="str">
            <v>taán</v>
          </cell>
          <cell r="P454">
            <v>0</v>
          </cell>
          <cell r="R454">
            <v>35112</v>
          </cell>
          <cell r="U454">
            <v>0</v>
          </cell>
          <cell r="W454">
            <v>0</v>
          </cell>
          <cell r="Y454">
            <v>0</v>
          </cell>
        </row>
        <row r="455">
          <cell r="B455" t="str">
            <v>da</v>
          </cell>
          <cell r="D455" t="str">
            <v>02.1451</v>
          </cell>
          <cell r="E455" t="str">
            <v>V/c ñaø caûn vaøo vò trí (cöï ly &lt;=100m)</v>
          </cell>
          <cell r="F455" t="str">
            <v>taán</v>
          </cell>
          <cell r="U455">
            <v>0</v>
          </cell>
          <cell r="W455">
            <v>0</v>
          </cell>
          <cell r="Y455">
            <v>0</v>
          </cell>
        </row>
        <row r="456">
          <cell r="B456" t="str">
            <v>dctc</v>
          </cell>
          <cell r="D456" t="str">
            <v>02.1482</v>
          </cell>
          <cell r="E456" t="str">
            <v>V/c duïng cuï thi coâng ( cöï ly &lt;=100m)</v>
          </cell>
          <cell r="F456" t="str">
            <v>taán</v>
          </cell>
          <cell r="U456">
            <v>0</v>
          </cell>
          <cell r="W456">
            <v>0</v>
          </cell>
          <cell r="Y456">
            <v>0</v>
          </cell>
        </row>
        <row r="457">
          <cell r="A457" t="str">
            <v>M14b</v>
          </cell>
          <cell r="C457" t="str">
            <v/>
          </cell>
          <cell r="E457" t="str">
            <v>Moùng M14b</v>
          </cell>
          <cell r="F457" t="str">
            <v>Moùng</v>
          </cell>
          <cell r="H457">
            <v>0</v>
          </cell>
          <cell r="I457">
            <v>0</v>
          </cell>
          <cell r="J457">
            <v>0</v>
          </cell>
          <cell r="K457">
            <v>0</v>
          </cell>
          <cell r="L457">
            <v>0</v>
          </cell>
          <cell r="M457">
            <v>0</v>
          </cell>
          <cell r="N457">
            <v>0</v>
          </cell>
          <cell r="U457">
            <v>945880</v>
          </cell>
          <cell r="W457">
            <v>2005015</v>
          </cell>
          <cell r="Y457">
            <v>0</v>
          </cell>
        </row>
        <row r="458">
          <cell r="B458" t="str">
            <v>d15</v>
          </cell>
          <cell r="C458" t="str">
            <v/>
          </cell>
          <cell r="D458" t="str">
            <v>AG.42111</v>
          </cell>
          <cell r="E458" t="str">
            <v>Ñaø caûn BTCT 1,5m</v>
          </cell>
          <cell r="F458" t="str">
            <v>caùi</v>
          </cell>
          <cell r="G458">
            <v>1</v>
          </cell>
          <cell r="H458">
            <v>0</v>
          </cell>
          <cell r="I458">
            <v>0</v>
          </cell>
          <cell r="J458">
            <v>0</v>
          </cell>
          <cell r="K458">
            <v>0</v>
          </cell>
          <cell r="L458">
            <v>0</v>
          </cell>
          <cell r="M458">
            <v>0</v>
          </cell>
          <cell r="N458">
            <v>0</v>
          </cell>
          <cell r="P458">
            <v>727000</v>
          </cell>
          <cell r="R458">
            <v>56885</v>
          </cell>
          <cell r="U458">
            <v>727000</v>
          </cell>
          <cell r="W458">
            <v>56885</v>
          </cell>
          <cell r="Y458">
            <v>0</v>
          </cell>
        </row>
        <row r="459">
          <cell r="B459" t="str">
            <v>b22650</v>
          </cell>
          <cell r="C459" t="str">
            <v/>
          </cell>
          <cell r="E459" t="str">
            <v>Boulon 22x650+ 2 long ñeàn vuoâng D24-50x50x3/Zn</v>
          </cell>
          <cell r="F459" t="str">
            <v>boä</v>
          </cell>
          <cell r="G459">
            <v>1</v>
          </cell>
          <cell r="H459">
            <v>0</v>
          </cell>
          <cell r="I459">
            <v>0</v>
          </cell>
          <cell r="J459">
            <v>0</v>
          </cell>
          <cell r="K459">
            <v>0</v>
          </cell>
          <cell r="L459">
            <v>0</v>
          </cell>
          <cell r="M459">
            <v>0</v>
          </cell>
          <cell r="N459">
            <v>0</v>
          </cell>
          <cell r="P459">
            <v>101000</v>
          </cell>
          <cell r="U459">
            <v>101000</v>
          </cell>
          <cell r="W459">
            <v>0</v>
          </cell>
          <cell r="Y459">
            <v>0</v>
          </cell>
        </row>
        <row r="460">
          <cell r="B460" t="str">
            <v>D2X4</v>
          </cell>
          <cell r="C460" t="str">
            <v/>
          </cell>
          <cell r="D460">
            <v>0</v>
          </cell>
          <cell r="E460" t="str">
            <v>Ñaù 2x4</v>
          </cell>
          <cell r="F460" t="str">
            <v>m3</v>
          </cell>
          <cell r="G460">
            <v>0.42099999999999999</v>
          </cell>
          <cell r="H460">
            <v>0</v>
          </cell>
          <cell r="I460">
            <v>0</v>
          </cell>
          <cell r="J460">
            <v>0</v>
          </cell>
          <cell r="K460">
            <v>0</v>
          </cell>
          <cell r="L460">
            <v>0</v>
          </cell>
          <cell r="M460">
            <v>0</v>
          </cell>
          <cell r="N460">
            <v>0</v>
          </cell>
          <cell r="P460">
            <v>280000</v>
          </cell>
          <cell r="R460">
            <v>0</v>
          </cell>
          <cell r="U460">
            <v>117880</v>
          </cell>
          <cell r="W460">
            <v>0</v>
          </cell>
          <cell r="Y460">
            <v>0</v>
          </cell>
        </row>
        <row r="461">
          <cell r="B461" t="str">
            <v>MDD3</v>
          </cell>
          <cell r="C461" t="str">
            <v/>
          </cell>
          <cell r="D461" t="str">
            <v>AB.11423</v>
          </cell>
          <cell r="E461" t="str">
            <v>Ñaøo hoá moùng ñaát caáp 3 saâu &gt;1m</v>
          </cell>
          <cell r="F461" t="str">
            <v>m3</v>
          </cell>
          <cell r="G461">
            <v>3.3</v>
          </cell>
          <cell r="P461">
            <v>0</v>
          </cell>
          <cell r="R461">
            <v>451007</v>
          </cell>
          <cell r="U461">
            <v>0</v>
          </cell>
          <cell r="W461">
            <v>1488323</v>
          </cell>
          <cell r="Y461">
            <v>0</v>
          </cell>
        </row>
        <row r="462">
          <cell r="B462" t="str">
            <v>MDAP3</v>
          </cell>
          <cell r="C462" t="str">
            <v/>
          </cell>
          <cell r="D462" t="str">
            <v>AB.13112</v>
          </cell>
          <cell r="E462" t="str">
            <v>Ñaép ñaát hoá moùng coät , ñoä chaët k=0,9</v>
          </cell>
          <cell r="F462" t="str">
            <v>m3</v>
          </cell>
          <cell r="G462">
            <v>3.49</v>
          </cell>
          <cell r="P462">
            <v>0</v>
          </cell>
          <cell r="R462">
            <v>129134</v>
          </cell>
          <cell r="U462">
            <v>0</v>
          </cell>
          <cell r="W462">
            <v>450678</v>
          </cell>
          <cell r="Y462">
            <v>0</v>
          </cell>
        </row>
        <row r="463">
          <cell r="B463" t="str">
            <v>bocdc</v>
          </cell>
          <cell r="C463" t="str">
            <v/>
          </cell>
          <cell r="D463" t="str">
            <v>02.1123</v>
          </cell>
          <cell r="E463" t="str">
            <v>Boác dôõ ñaø caûn, ñeá neùo</v>
          </cell>
          <cell r="F463" t="str">
            <v>taán</v>
          </cell>
          <cell r="G463">
            <v>0.26</v>
          </cell>
          <cell r="P463">
            <v>0</v>
          </cell>
          <cell r="R463">
            <v>35112</v>
          </cell>
          <cell r="U463">
            <v>0</v>
          </cell>
          <cell r="W463">
            <v>9129</v>
          </cell>
          <cell r="Y463">
            <v>0</v>
          </cell>
        </row>
        <row r="464">
          <cell r="B464" t="str">
            <v>da</v>
          </cell>
          <cell r="C464" t="str">
            <v/>
          </cell>
          <cell r="D464" t="str">
            <v>02.1451</v>
          </cell>
          <cell r="E464" t="str">
            <v>V/c ñaø caûn vaøo vò trí (cöï ly &lt;=100m)</v>
          </cell>
          <cell r="F464" t="str">
            <v>taán</v>
          </cell>
          <cell r="G464">
            <v>0.26</v>
          </cell>
          <cell r="U464">
            <v>0</v>
          </cell>
          <cell r="W464">
            <v>0</v>
          </cell>
          <cell r="Y464">
            <v>0</v>
          </cell>
        </row>
        <row r="465">
          <cell r="B465" t="str">
            <v>daDAM</v>
          </cell>
          <cell r="C465" t="str">
            <v/>
          </cell>
          <cell r="D465" t="str">
            <v>02.1241</v>
          </cell>
          <cell r="E465" t="str">
            <v>V/c ñaù daêm ( cöï ly &lt;=100m)</v>
          </cell>
          <cell r="F465" t="str">
            <v>m3</v>
          </cell>
          <cell r="G465">
            <v>0.42099999999999999</v>
          </cell>
          <cell r="U465">
            <v>0</v>
          </cell>
          <cell r="W465">
            <v>0</v>
          </cell>
          <cell r="Y465">
            <v>0</v>
          </cell>
        </row>
        <row r="466">
          <cell r="B466" t="str">
            <v>dctc</v>
          </cell>
          <cell r="C466" t="str">
            <v/>
          </cell>
          <cell r="D466" t="str">
            <v>02.1482</v>
          </cell>
          <cell r="E466" t="str">
            <v>V/c duïng cuï thi coâng ( cöï ly &lt;=100m)</v>
          </cell>
          <cell r="F466" t="str">
            <v>taán</v>
          </cell>
          <cell r="G466">
            <v>0.2</v>
          </cell>
          <cell r="U466">
            <v>0</v>
          </cell>
          <cell r="W466">
            <v>0</v>
          </cell>
          <cell r="Y466">
            <v>0</v>
          </cell>
        </row>
        <row r="467">
          <cell r="A467" t="str">
            <v>M14BT ÑÔN</v>
          </cell>
          <cell r="C467" t="str">
            <v/>
          </cell>
          <cell r="E467" t="str">
            <v>Moùng beâ toâng truï ñôn 14m</v>
          </cell>
          <cell r="F467" t="str">
            <v>Moùng</v>
          </cell>
          <cell r="H467">
            <v>0</v>
          </cell>
          <cell r="I467">
            <v>0</v>
          </cell>
          <cell r="J467">
            <v>0</v>
          </cell>
          <cell r="K467">
            <v>0</v>
          </cell>
          <cell r="L467">
            <v>0</v>
          </cell>
          <cell r="M467">
            <v>0</v>
          </cell>
          <cell r="N467">
            <v>0</v>
          </cell>
          <cell r="U467">
            <v>0</v>
          </cell>
          <cell r="V467">
            <v>981775</v>
          </cell>
          <cell r="W467">
            <v>0</v>
          </cell>
          <cell r="X467">
            <v>924539</v>
          </cell>
          <cell r="Y467">
            <v>0</v>
          </cell>
        </row>
        <row r="468">
          <cell r="B468" t="str">
            <v>XM</v>
          </cell>
          <cell r="C468" t="str">
            <v/>
          </cell>
          <cell r="D468">
            <v>0</v>
          </cell>
          <cell r="E468" t="str">
            <v xml:space="preserve">Ximaêng </v>
          </cell>
          <cell r="F468" t="str">
            <v>kg</v>
          </cell>
          <cell r="G468">
            <v>250</v>
          </cell>
          <cell r="H468">
            <v>0</v>
          </cell>
          <cell r="I468">
            <v>0</v>
          </cell>
          <cell r="J468">
            <v>0</v>
          </cell>
          <cell r="K468">
            <v>0</v>
          </cell>
          <cell r="L468">
            <v>0</v>
          </cell>
          <cell r="M468">
            <v>0</v>
          </cell>
          <cell r="N468">
            <v>0</v>
          </cell>
          <cell r="O468">
            <v>0</v>
          </cell>
          <cell r="Q468">
            <v>1740</v>
          </cell>
          <cell r="R468">
            <v>0</v>
          </cell>
          <cell r="T468">
            <v>0</v>
          </cell>
          <cell r="V468">
            <v>435000</v>
          </cell>
          <cell r="W468">
            <v>0</v>
          </cell>
          <cell r="X468">
            <v>0</v>
          </cell>
          <cell r="Y468">
            <v>0</v>
          </cell>
        </row>
        <row r="469">
          <cell r="B469" t="str">
            <v>CV</v>
          </cell>
          <cell r="C469" t="str">
            <v/>
          </cell>
          <cell r="D469">
            <v>0</v>
          </cell>
          <cell r="E469" t="str">
            <v>Caùt vaøng</v>
          </cell>
          <cell r="F469" t="str">
            <v>m3</v>
          </cell>
          <cell r="G469">
            <v>0.504</v>
          </cell>
          <cell r="H469">
            <v>0</v>
          </cell>
          <cell r="I469">
            <v>0</v>
          </cell>
          <cell r="J469">
            <v>0</v>
          </cell>
          <cell r="K469">
            <v>0</v>
          </cell>
          <cell r="L469">
            <v>0</v>
          </cell>
          <cell r="M469">
            <v>0</v>
          </cell>
          <cell r="N469">
            <v>0</v>
          </cell>
          <cell r="O469">
            <v>0</v>
          </cell>
          <cell r="Q469">
            <v>500000</v>
          </cell>
          <cell r="R469">
            <v>0</v>
          </cell>
          <cell r="T469">
            <v>0</v>
          </cell>
          <cell r="V469">
            <v>252000</v>
          </cell>
          <cell r="W469">
            <v>0</v>
          </cell>
          <cell r="X469">
            <v>0</v>
          </cell>
          <cell r="Y469">
            <v>0</v>
          </cell>
        </row>
        <row r="470">
          <cell r="A470" t="str">
            <v/>
          </cell>
          <cell r="B470" t="str">
            <v>D1X2</v>
          </cell>
          <cell r="C470" t="str">
            <v/>
          </cell>
          <cell r="D470">
            <v>0</v>
          </cell>
          <cell r="E470" t="str">
            <v>Ñaù 1x2</v>
          </cell>
          <cell r="F470" t="str">
            <v>m3</v>
          </cell>
          <cell r="G470">
            <v>0.90700000000000003</v>
          </cell>
          <cell r="H470">
            <v>0</v>
          </cell>
          <cell r="I470">
            <v>0</v>
          </cell>
          <cell r="J470">
            <v>0</v>
          </cell>
          <cell r="K470">
            <v>0</v>
          </cell>
          <cell r="L470">
            <v>0</v>
          </cell>
          <cell r="M470">
            <v>0</v>
          </cell>
          <cell r="N470">
            <v>0</v>
          </cell>
          <cell r="O470">
            <v>0</v>
          </cell>
          <cell r="Q470">
            <v>325000</v>
          </cell>
          <cell r="R470">
            <v>0</v>
          </cell>
          <cell r="T470">
            <v>0</v>
          </cell>
          <cell r="V470">
            <v>294775</v>
          </cell>
          <cell r="W470">
            <v>0</v>
          </cell>
          <cell r="X470">
            <v>0</v>
          </cell>
          <cell r="Y470">
            <v>0</v>
          </cell>
        </row>
        <row r="471">
          <cell r="B471" t="str">
            <v>MDD3</v>
          </cell>
          <cell r="C471" t="str">
            <v/>
          </cell>
          <cell r="D471" t="str">
            <v>AB.11423</v>
          </cell>
          <cell r="E471" t="str">
            <v>Ñaøo hoá moùng ñaát caáp 3 saâu &gt;1m</v>
          </cell>
          <cell r="F471" t="str">
            <v>m3</v>
          </cell>
          <cell r="G471">
            <v>1.27</v>
          </cell>
          <cell r="P471">
            <v>0</v>
          </cell>
          <cell r="S471">
            <v>451007</v>
          </cell>
          <cell r="U471">
            <v>0</v>
          </cell>
          <cell r="W471">
            <v>0</v>
          </cell>
          <cell r="X471">
            <v>572779</v>
          </cell>
          <cell r="Y471">
            <v>0</v>
          </cell>
        </row>
        <row r="472">
          <cell r="B472" t="str">
            <v>MDAP3</v>
          </cell>
          <cell r="C472" t="str">
            <v/>
          </cell>
          <cell r="D472" t="str">
            <v>AB.13112</v>
          </cell>
          <cell r="E472" t="str">
            <v>Ñaép ñaát hoá moùng coät , ñoä chaët k=0,9</v>
          </cell>
          <cell r="F472" t="str">
            <v>m3</v>
          </cell>
          <cell r="G472">
            <v>0.2</v>
          </cell>
          <cell r="P472">
            <v>0</v>
          </cell>
          <cell r="S472">
            <v>129134</v>
          </cell>
          <cell r="U472">
            <v>0</v>
          </cell>
          <cell r="W472">
            <v>0</v>
          </cell>
          <cell r="X472">
            <v>25827</v>
          </cell>
          <cell r="Y472">
            <v>0</v>
          </cell>
        </row>
        <row r="473">
          <cell r="B473" t="str">
            <v>DBT15012</v>
          </cell>
          <cell r="C473" t="str">
            <v/>
          </cell>
          <cell r="D473" t="str">
            <v>AF.11210</v>
          </cell>
          <cell r="E473" t="str">
            <v>Ñoå beâ toâng maùc M150 ñaù 1x2</v>
          </cell>
          <cell r="F473" t="str">
            <v>m3</v>
          </cell>
          <cell r="G473">
            <v>1.018</v>
          </cell>
          <cell r="S473">
            <v>320170</v>
          </cell>
          <cell r="U473">
            <v>0</v>
          </cell>
          <cell r="W473">
            <v>0</v>
          </cell>
          <cell r="X473">
            <v>325933</v>
          </cell>
          <cell r="Y473">
            <v>0</v>
          </cell>
        </row>
        <row r="474">
          <cell r="A474" t="str">
            <v>M14BT ÑOÂI</v>
          </cell>
          <cell r="C474" t="str">
            <v/>
          </cell>
          <cell r="E474" t="str">
            <v>Moùng beâ toâng truï ñoâi 14m</v>
          </cell>
          <cell r="F474" t="str">
            <v>Moùng</v>
          </cell>
          <cell r="H474">
            <v>0</v>
          </cell>
          <cell r="I474">
            <v>0</v>
          </cell>
          <cell r="J474">
            <v>0</v>
          </cell>
          <cell r="K474">
            <v>0</v>
          </cell>
          <cell r="L474">
            <v>0</v>
          </cell>
          <cell r="M474">
            <v>0</v>
          </cell>
          <cell r="N474">
            <v>0</v>
          </cell>
          <cell r="U474">
            <v>180000</v>
          </cell>
          <cell r="V474">
            <v>897415</v>
          </cell>
          <cell r="W474">
            <v>0</v>
          </cell>
          <cell r="X474">
            <v>1108482</v>
          </cell>
          <cell r="Y474">
            <v>0</v>
          </cell>
        </row>
        <row r="475">
          <cell r="B475" t="str">
            <v>XM</v>
          </cell>
          <cell r="C475" t="str">
            <v/>
          </cell>
          <cell r="D475">
            <v>0</v>
          </cell>
          <cell r="E475" t="str">
            <v xml:space="preserve">Ximaêng </v>
          </cell>
          <cell r="F475" t="str">
            <v>kg</v>
          </cell>
          <cell r="G475">
            <v>187</v>
          </cell>
          <cell r="H475">
            <v>0</v>
          </cell>
          <cell r="I475">
            <v>0</v>
          </cell>
          <cell r="J475">
            <v>0</v>
          </cell>
          <cell r="K475">
            <v>0</v>
          </cell>
          <cell r="L475">
            <v>0</v>
          </cell>
          <cell r="M475">
            <v>0</v>
          </cell>
          <cell r="N475">
            <v>0</v>
          </cell>
          <cell r="Q475">
            <v>1740</v>
          </cell>
          <cell r="R475">
            <v>0</v>
          </cell>
          <cell r="T475">
            <v>0</v>
          </cell>
          <cell r="V475">
            <v>325380</v>
          </cell>
          <cell r="W475">
            <v>0</v>
          </cell>
          <cell r="X475">
            <v>0</v>
          </cell>
          <cell r="Y475">
            <v>0</v>
          </cell>
        </row>
        <row r="476">
          <cell r="B476" t="str">
            <v>CV</v>
          </cell>
          <cell r="C476" t="str">
            <v/>
          </cell>
          <cell r="D476">
            <v>0</v>
          </cell>
          <cell r="E476" t="str">
            <v>Caùt vaøng</v>
          </cell>
          <cell r="F476" t="str">
            <v>m3</v>
          </cell>
          <cell r="G476">
            <v>0.376</v>
          </cell>
          <cell r="H476">
            <v>0</v>
          </cell>
          <cell r="J476">
            <v>0</v>
          </cell>
          <cell r="K476">
            <v>0</v>
          </cell>
          <cell r="L476">
            <v>0</v>
          </cell>
          <cell r="Q476">
            <v>500000</v>
          </cell>
          <cell r="R476">
            <v>0</v>
          </cell>
          <cell r="T476">
            <v>0</v>
          </cell>
          <cell r="V476">
            <v>188000</v>
          </cell>
          <cell r="W476">
            <v>0</v>
          </cell>
          <cell r="X476">
            <v>0</v>
          </cell>
          <cell r="Y476">
            <v>0</v>
          </cell>
        </row>
        <row r="477">
          <cell r="B477" t="str">
            <v>D1X2</v>
          </cell>
          <cell r="C477" t="str">
            <v/>
          </cell>
          <cell r="D477">
            <v>0</v>
          </cell>
          <cell r="E477" t="str">
            <v>Ñaù 1x2</v>
          </cell>
          <cell r="F477" t="str">
            <v>m3</v>
          </cell>
          <cell r="G477">
            <v>0.67700000000000005</v>
          </cell>
          <cell r="H477">
            <v>0</v>
          </cell>
          <cell r="J477">
            <v>0</v>
          </cell>
          <cell r="K477">
            <v>0</v>
          </cell>
          <cell r="L477">
            <v>0</v>
          </cell>
          <cell r="Q477">
            <v>325000</v>
          </cell>
          <cell r="R477">
            <v>0</v>
          </cell>
          <cell r="T477">
            <v>0</v>
          </cell>
          <cell r="V477">
            <v>220025</v>
          </cell>
          <cell r="W477">
            <v>0</v>
          </cell>
          <cell r="X477">
            <v>0</v>
          </cell>
          <cell r="Y477">
            <v>0</v>
          </cell>
        </row>
        <row r="478">
          <cell r="B478" t="str">
            <v>DINH</v>
          </cell>
          <cell r="C478" t="str">
            <v/>
          </cell>
          <cell r="D478">
            <v>0</v>
          </cell>
          <cell r="E478" t="str">
            <v>Ñinh</v>
          </cell>
          <cell r="F478" t="str">
            <v>kg</v>
          </cell>
          <cell r="G478">
            <v>0.45</v>
          </cell>
          <cell r="H478">
            <v>0</v>
          </cell>
          <cell r="J478">
            <v>0</v>
          </cell>
          <cell r="K478">
            <v>0</v>
          </cell>
          <cell r="L478">
            <v>0</v>
          </cell>
          <cell r="Q478">
            <v>25000</v>
          </cell>
          <cell r="R478">
            <v>0</v>
          </cell>
          <cell r="T478">
            <v>0</v>
          </cell>
          <cell r="V478">
            <v>11250</v>
          </cell>
          <cell r="W478">
            <v>0</v>
          </cell>
          <cell r="X478">
            <v>0</v>
          </cell>
          <cell r="Y478">
            <v>0</v>
          </cell>
        </row>
        <row r="479">
          <cell r="B479" t="str">
            <v>GO-CH</v>
          </cell>
          <cell r="C479" t="str">
            <v/>
          </cell>
          <cell r="D479">
            <v>0</v>
          </cell>
          <cell r="E479" t="str">
            <v>Goã choáng</v>
          </cell>
          <cell r="F479" t="str">
            <v>m3</v>
          </cell>
          <cell r="G479">
            <v>1.01E-2</v>
          </cell>
          <cell r="H479">
            <v>0</v>
          </cell>
          <cell r="J479">
            <v>0</v>
          </cell>
          <cell r="K479">
            <v>0</v>
          </cell>
          <cell r="L479">
            <v>0</v>
          </cell>
          <cell r="Q479">
            <v>3800000</v>
          </cell>
          <cell r="R479">
            <v>0</v>
          </cell>
          <cell r="T479">
            <v>0</v>
          </cell>
          <cell r="V479">
            <v>38380</v>
          </cell>
          <cell r="W479">
            <v>0</v>
          </cell>
          <cell r="X479">
            <v>0</v>
          </cell>
          <cell r="Y479">
            <v>0</v>
          </cell>
        </row>
        <row r="480">
          <cell r="B480" t="str">
            <v>GO-DN</v>
          </cell>
          <cell r="C480" t="str">
            <v/>
          </cell>
          <cell r="D480">
            <v>0</v>
          </cell>
          <cell r="E480" t="str">
            <v>Goã ñaø neïp</v>
          </cell>
          <cell r="F480" t="str">
            <v>m3</v>
          </cell>
          <cell r="G480">
            <v>6.3E-3</v>
          </cell>
          <cell r="H480">
            <v>0</v>
          </cell>
          <cell r="J480">
            <v>0</v>
          </cell>
          <cell r="K480">
            <v>0</v>
          </cell>
          <cell r="L480">
            <v>0</v>
          </cell>
          <cell r="Q480">
            <v>3800000</v>
          </cell>
          <cell r="R480">
            <v>0</v>
          </cell>
          <cell r="T480">
            <v>0</v>
          </cell>
          <cell r="V480">
            <v>23940</v>
          </cell>
          <cell r="W480">
            <v>0</v>
          </cell>
          <cell r="X480">
            <v>0</v>
          </cell>
          <cell r="Y480">
            <v>0</v>
          </cell>
        </row>
        <row r="481">
          <cell r="B481" t="str">
            <v>GO-V</v>
          </cell>
          <cell r="C481" t="str">
            <v/>
          </cell>
          <cell r="D481">
            <v>0</v>
          </cell>
          <cell r="E481" t="str">
            <v>Goã vaùn (caû neïp)</v>
          </cell>
          <cell r="F481" t="str">
            <v>m3</v>
          </cell>
          <cell r="G481">
            <v>2.3800000000000002E-2</v>
          </cell>
          <cell r="H481">
            <v>0</v>
          </cell>
          <cell r="J481">
            <v>0</v>
          </cell>
          <cell r="K481">
            <v>0</v>
          </cell>
          <cell r="L481">
            <v>0</v>
          </cell>
          <cell r="Q481">
            <v>3800000</v>
          </cell>
          <cell r="R481">
            <v>0</v>
          </cell>
          <cell r="T481">
            <v>0</v>
          </cell>
          <cell r="V481">
            <v>90440</v>
          </cell>
          <cell r="W481">
            <v>0</v>
          </cell>
          <cell r="X481">
            <v>0</v>
          </cell>
          <cell r="Y481">
            <v>0</v>
          </cell>
        </row>
        <row r="482">
          <cell r="B482" t="str">
            <v>MDD3</v>
          </cell>
          <cell r="C482" t="str">
            <v/>
          </cell>
          <cell r="D482" t="str">
            <v>AB.11423</v>
          </cell>
          <cell r="E482" t="str">
            <v>Ñaøo hoá moùng ñaát caáp 3 saâu &gt;1m</v>
          </cell>
          <cell r="F482" t="str">
            <v>m3</v>
          </cell>
          <cell r="G482">
            <v>1.51</v>
          </cell>
          <cell r="P482">
            <v>0</v>
          </cell>
          <cell r="S482">
            <v>451007</v>
          </cell>
          <cell r="U482">
            <v>0</v>
          </cell>
          <cell r="W482">
            <v>0</v>
          </cell>
          <cell r="X482">
            <v>681021</v>
          </cell>
          <cell r="Y482">
            <v>0</v>
          </cell>
        </row>
        <row r="483">
          <cell r="B483" t="str">
            <v>MDAP3</v>
          </cell>
          <cell r="C483" t="str">
            <v/>
          </cell>
          <cell r="D483" t="str">
            <v>AB.13112</v>
          </cell>
          <cell r="E483" t="str">
            <v>Ñaép ñaát hoá moùng coät , ñoä chaët k=0,9</v>
          </cell>
          <cell r="F483" t="str">
            <v>m3</v>
          </cell>
          <cell r="G483">
            <v>0</v>
          </cell>
          <cell r="P483">
            <v>0</v>
          </cell>
          <cell r="S483">
            <v>129134</v>
          </cell>
          <cell r="U483">
            <v>0</v>
          </cell>
          <cell r="W483">
            <v>0</v>
          </cell>
          <cell r="X483">
            <v>0</v>
          </cell>
          <cell r="Y483">
            <v>0</v>
          </cell>
        </row>
        <row r="484">
          <cell r="B484" t="str">
            <v>B16750V</v>
          </cell>
          <cell r="C484" t="str">
            <v/>
          </cell>
          <cell r="D484">
            <v>0</v>
          </cell>
          <cell r="E484" t="str">
            <v>Boulon 16x750VRS+ 4 long ñeàn vuoâng D18-50x50x3/Zn</v>
          </cell>
          <cell r="F484" t="str">
            <v>boä</v>
          </cell>
          <cell r="G484">
            <v>1</v>
          </cell>
          <cell r="H484">
            <v>0</v>
          </cell>
          <cell r="J484">
            <v>0</v>
          </cell>
          <cell r="K484">
            <v>0</v>
          </cell>
          <cell r="L484">
            <v>0</v>
          </cell>
          <cell r="P484">
            <v>68000</v>
          </cell>
          <cell r="U484">
            <v>68000</v>
          </cell>
          <cell r="W484">
            <v>0</v>
          </cell>
          <cell r="X484">
            <v>0</v>
          </cell>
          <cell r="Y484">
            <v>0</v>
          </cell>
        </row>
        <row r="485">
          <cell r="B485" t="str">
            <v>B16600V</v>
          </cell>
          <cell r="C485" t="str">
            <v/>
          </cell>
          <cell r="D485">
            <v>0</v>
          </cell>
          <cell r="E485" t="str">
            <v>Boulon 16x600VRS+ 4 long ñeàn vuoâng D18-50x50x3/Zn</v>
          </cell>
          <cell r="F485" t="str">
            <v>boä</v>
          </cell>
          <cell r="G485">
            <v>1</v>
          </cell>
          <cell r="H485">
            <v>0</v>
          </cell>
          <cell r="J485">
            <v>0</v>
          </cell>
          <cell r="K485">
            <v>0</v>
          </cell>
          <cell r="L485">
            <v>0</v>
          </cell>
          <cell r="P485">
            <v>58000</v>
          </cell>
          <cell r="U485">
            <v>58000</v>
          </cell>
          <cell r="W485">
            <v>0</v>
          </cell>
          <cell r="X485">
            <v>0</v>
          </cell>
          <cell r="Y485">
            <v>0</v>
          </cell>
        </row>
        <row r="486">
          <cell r="B486" t="str">
            <v>B16550V</v>
          </cell>
          <cell r="C486" t="str">
            <v/>
          </cell>
          <cell r="D486">
            <v>0</v>
          </cell>
          <cell r="E486" t="str">
            <v>Boulon 16x550VRS+ 4 long ñeàn vuoâng D18-50x50x3/Zn</v>
          </cell>
          <cell r="F486" t="str">
            <v>boä</v>
          </cell>
          <cell r="G486">
            <v>1</v>
          </cell>
          <cell r="H486">
            <v>0</v>
          </cell>
          <cell r="J486">
            <v>0</v>
          </cell>
          <cell r="K486">
            <v>0</v>
          </cell>
          <cell r="L486">
            <v>0</v>
          </cell>
          <cell r="P486">
            <v>54000</v>
          </cell>
          <cell r="U486">
            <v>54000</v>
          </cell>
          <cell r="W486">
            <v>0</v>
          </cell>
          <cell r="X486">
            <v>0</v>
          </cell>
          <cell r="Y486">
            <v>0</v>
          </cell>
        </row>
        <row r="487">
          <cell r="B487" t="str">
            <v>LVANK</v>
          </cell>
          <cell r="C487" t="str">
            <v/>
          </cell>
          <cell r="D487" t="str">
            <v>AF.81122</v>
          </cell>
          <cell r="E487" t="str">
            <v>Vaùn khuoân goã moùng - moùng vuoâng, chöõ nhaät</v>
          </cell>
          <cell r="F487" t="str">
            <v>100m2</v>
          </cell>
          <cell r="G487">
            <v>0.03</v>
          </cell>
          <cell r="S487">
            <v>6241099</v>
          </cell>
          <cell r="U487">
            <v>0</v>
          </cell>
          <cell r="W487">
            <v>0</v>
          </cell>
          <cell r="X487">
            <v>187233</v>
          </cell>
          <cell r="Y487">
            <v>0</v>
          </cell>
        </row>
        <row r="488">
          <cell r="B488" t="str">
            <v>DBT15012</v>
          </cell>
          <cell r="C488" t="str">
            <v/>
          </cell>
          <cell r="D488" t="str">
            <v>AF.11210</v>
          </cell>
          <cell r="E488" t="str">
            <v>Ñoå beâ toâng maùc M150 ñaù 1x2</v>
          </cell>
          <cell r="F488" t="str">
            <v>m3</v>
          </cell>
          <cell r="G488">
            <v>0.76</v>
          </cell>
          <cell r="S488">
            <v>316090</v>
          </cell>
          <cell r="U488">
            <v>0</v>
          </cell>
          <cell r="W488">
            <v>0</v>
          </cell>
          <cell r="X488">
            <v>240228</v>
          </cell>
          <cell r="Y488">
            <v>0</v>
          </cell>
        </row>
        <row r="489">
          <cell r="A489" t="str">
            <v>M14aa</v>
          </cell>
          <cell r="C489" t="str">
            <v/>
          </cell>
          <cell r="E489" t="str">
            <v>Moùng M14aa</v>
          </cell>
          <cell r="F489" t="str">
            <v>Moùng</v>
          </cell>
          <cell r="H489">
            <v>0</v>
          </cell>
          <cell r="I489">
            <v>0</v>
          </cell>
          <cell r="J489">
            <v>0</v>
          </cell>
          <cell r="K489">
            <v>0</v>
          </cell>
          <cell r="L489">
            <v>0</v>
          </cell>
          <cell r="M489">
            <v>0</v>
          </cell>
          <cell r="N489">
            <v>0</v>
          </cell>
          <cell r="U489">
            <v>842000</v>
          </cell>
          <cell r="W489">
            <v>6274755</v>
          </cell>
          <cell r="Y489">
            <v>0</v>
          </cell>
        </row>
        <row r="490">
          <cell r="B490" t="str">
            <v>d12</v>
          </cell>
          <cell r="C490" t="str">
            <v/>
          </cell>
          <cell r="D490" t="str">
            <v>AG.42111</v>
          </cell>
          <cell r="E490" t="str">
            <v>Ñaø caûn BTCT 1,2m</v>
          </cell>
          <cell r="F490" t="str">
            <v>caùi</v>
          </cell>
          <cell r="G490">
            <v>2</v>
          </cell>
          <cell r="H490">
            <v>0</v>
          </cell>
          <cell r="I490">
            <v>0</v>
          </cell>
          <cell r="J490">
            <v>0</v>
          </cell>
          <cell r="K490">
            <v>0</v>
          </cell>
          <cell r="L490">
            <v>0</v>
          </cell>
          <cell r="M490">
            <v>0</v>
          </cell>
          <cell r="N490">
            <v>0</v>
          </cell>
          <cell r="P490">
            <v>320000</v>
          </cell>
          <cell r="R490">
            <v>34131</v>
          </cell>
          <cell r="U490">
            <v>640000</v>
          </cell>
          <cell r="W490">
            <v>68262</v>
          </cell>
          <cell r="Y490">
            <v>0</v>
          </cell>
        </row>
        <row r="491">
          <cell r="B491" t="str">
            <v>b22650</v>
          </cell>
          <cell r="C491" t="str">
            <v/>
          </cell>
          <cell r="E491" t="str">
            <v>Boulon 22x650+ 2 long ñeàn vuoâng D24-50x50x3/Zn</v>
          </cell>
          <cell r="F491" t="str">
            <v>boä</v>
          </cell>
          <cell r="G491">
            <v>2</v>
          </cell>
          <cell r="H491">
            <v>0</v>
          </cell>
          <cell r="I491">
            <v>0</v>
          </cell>
          <cell r="J491">
            <v>0</v>
          </cell>
          <cell r="K491">
            <v>0</v>
          </cell>
          <cell r="L491">
            <v>0</v>
          </cell>
          <cell r="M491">
            <v>0</v>
          </cell>
          <cell r="N491">
            <v>0</v>
          </cell>
          <cell r="P491">
            <v>101000</v>
          </cell>
          <cell r="U491">
            <v>202000</v>
          </cell>
          <cell r="W491">
            <v>0</v>
          </cell>
          <cell r="Y491">
            <v>0</v>
          </cell>
        </row>
        <row r="492">
          <cell r="B492" t="str">
            <v>MDD3</v>
          </cell>
          <cell r="C492" t="str">
            <v/>
          </cell>
          <cell r="D492" t="str">
            <v>AB.11423</v>
          </cell>
          <cell r="E492" t="str">
            <v>Ñaøo hoá moùng ñaát caáp 3 saâu &gt;1m</v>
          </cell>
          <cell r="F492" t="str">
            <v>m3</v>
          </cell>
          <cell r="G492">
            <v>10.33</v>
          </cell>
          <cell r="P492">
            <v>0</v>
          </cell>
          <cell r="R492">
            <v>451007</v>
          </cell>
          <cell r="U492">
            <v>0</v>
          </cell>
          <cell r="W492">
            <v>4658902</v>
          </cell>
          <cell r="Y492">
            <v>0</v>
          </cell>
        </row>
        <row r="493">
          <cell r="B493" t="str">
            <v>MDAP3</v>
          </cell>
          <cell r="C493" t="str">
            <v/>
          </cell>
          <cell r="D493" t="str">
            <v>AB.13112</v>
          </cell>
          <cell r="E493" t="str">
            <v>Ñaép ñaát hoá moùng coät , ñoä chaët k=0,9</v>
          </cell>
          <cell r="F493" t="str">
            <v>m3</v>
          </cell>
          <cell r="G493">
            <v>11.93</v>
          </cell>
          <cell r="P493">
            <v>0</v>
          </cell>
          <cell r="R493">
            <v>129134</v>
          </cell>
          <cell r="U493">
            <v>0</v>
          </cell>
          <cell r="W493">
            <v>1540569</v>
          </cell>
          <cell r="Y493">
            <v>0</v>
          </cell>
        </row>
        <row r="494">
          <cell r="B494" t="str">
            <v>bocdc</v>
          </cell>
          <cell r="C494" t="str">
            <v/>
          </cell>
          <cell r="D494" t="str">
            <v>02.1123</v>
          </cell>
          <cell r="E494" t="str">
            <v>Boác dôõ ñaø caûn, ñeá neùo</v>
          </cell>
          <cell r="F494" t="str">
            <v>taán</v>
          </cell>
          <cell r="G494">
            <v>0.2</v>
          </cell>
          <cell r="P494">
            <v>0</v>
          </cell>
          <cell r="R494">
            <v>35112</v>
          </cell>
          <cell r="U494">
            <v>0</v>
          </cell>
          <cell r="W494">
            <v>7022</v>
          </cell>
          <cell r="Y494">
            <v>0</v>
          </cell>
        </row>
        <row r="495">
          <cell r="B495" t="str">
            <v>da</v>
          </cell>
          <cell r="C495" t="str">
            <v/>
          </cell>
          <cell r="D495" t="str">
            <v>02.1451</v>
          </cell>
          <cell r="E495" t="str">
            <v>V/c ñaø caûn vaøo vò trí (cöï ly &lt;=100m)</v>
          </cell>
          <cell r="F495" t="str">
            <v>taán</v>
          </cell>
          <cell r="G495">
            <v>0.2</v>
          </cell>
          <cell r="U495">
            <v>0</v>
          </cell>
          <cell r="W495">
            <v>0</v>
          </cell>
          <cell r="Y495">
            <v>0</v>
          </cell>
        </row>
        <row r="496">
          <cell r="B496" t="str">
            <v>dctc</v>
          </cell>
          <cell r="C496" t="str">
            <v/>
          </cell>
          <cell r="D496" t="str">
            <v>02.1482</v>
          </cell>
          <cell r="E496" t="str">
            <v>V/c duïng cuï thi coâng ( cöï ly &lt;=100m)</v>
          </cell>
          <cell r="F496" t="str">
            <v>taán</v>
          </cell>
          <cell r="G496">
            <v>0.2</v>
          </cell>
          <cell r="U496">
            <v>0</v>
          </cell>
          <cell r="W496">
            <v>0</v>
          </cell>
          <cell r="Y496">
            <v>0</v>
          </cell>
        </row>
        <row r="497">
          <cell r="A497" t="str">
            <v>M14ba</v>
          </cell>
          <cell r="C497" t="str">
            <v/>
          </cell>
          <cell r="E497" t="str">
            <v>Moùng M14ba</v>
          </cell>
          <cell r="F497" t="str">
            <v>Moùng</v>
          </cell>
          <cell r="H497">
            <v>0</v>
          </cell>
          <cell r="I497">
            <v>0</v>
          </cell>
          <cell r="J497">
            <v>0</v>
          </cell>
          <cell r="K497">
            <v>0</v>
          </cell>
          <cell r="L497">
            <v>0</v>
          </cell>
          <cell r="M497">
            <v>0</v>
          </cell>
          <cell r="N497">
            <v>0</v>
          </cell>
          <cell r="U497">
            <v>1249000</v>
          </cell>
          <cell r="W497">
            <v>6477169</v>
          </cell>
          <cell r="Y497">
            <v>0</v>
          </cell>
        </row>
        <row r="498">
          <cell r="B498" t="str">
            <v>d15</v>
          </cell>
          <cell r="C498" t="str">
            <v/>
          </cell>
          <cell r="D498" t="str">
            <v>AG.42111</v>
          </cell>
          <cell r="E498" t="str">
            <v>Ñaø caûn BTCT 1,5m</v>
          </cell>
          <cell r="F498" t="str">
            <v>caùi</v>
          </cell>
          <cell r="G498">
            <v>1</v>
          </cell>
          <cell r="H498">
            <v>0</v>
          </cell>
          <cell r="I498">
            <v>0</v>
          </cell>
          <cell r="J498">
            <v>0</v>
          </cell>
          <cell r="K498">
            <v>0</v>
          </cell>
          <cell r="L498">
            <v>0</v>
          </cell>
          <cell r="M498">
            <v>0</v>
          </cell>
          <cell r="N498">
            <v>0</v>
          </cell>
          <cell r="P498">
            <v>727000</v>
          </cell>
          <cell r="R498">
            <v>56885</v>
          </cell>
          <cell r="U498">
            <v>727000</v>
          </cell>
          <cell r="W498">
            <v>56885</v>
          </cell>
          <cell r="Y498">
            <v>0</v>
          </cell>
        </row>
        <row r="499">
          <cell r="B499" t="str">
            <v>d12</v>
          </cell>
          <cell r="C499" t="str">
            <v/>
          </cell>
          <cell r="D499" t="str">
            <v>AG.42111</v>
          </cell>
          <cell r="E499" t="str">
            <v>Ñaø caûn BTCT 1,2m</v>
          </cell>
          <cell r="F499" t="str">
            <v>caùi</v>
          </cell>
          <cell r="G499">
            <v>1</v>
          </cell>
          <cell r="H499">
            <v>0</v>
          </cell>
          <cell r="I499">
            <v>0</v>
          </cell>
          <cell r="J499">
            <v>0</v>
          </cell>
          <cell r="K499">
            <v>0</v>
          </cell>
          <cell r="L499">
            <v>0</v>
          </cell>
          <cell r="M499">
            <v>0</v>
          </cell>
          <cell r="N499">
            <v>0</v>
          </cell>
          <cell r="P499">
            <v>320000</v>
          </cell>
          <cell r="R499">
            <v>34131</v>
          </cell>
          <cell r="U499">
            <v>320000</v>
          </cell>
          <cell r="W499">
            <v>34131</v>
          </cell>
          <cell r="Y499">
            <v>0</v>
          </cell>
        </row>
        <row r="500">
          <cell r="B500" t="str">
            <v>b22650</v>
          </cell>
          <cell r="C500" t="str">
            <v/>
          </cell>
          <cell r="E500" t="str">
            <v>Boulon 22x650+ 2 long ñeàn vuoâng D24-50x50x3/Zn</v>
          </cell>
          <cell r="F500" t="str">
            <v>boä</v>
          </cell>
          <cell r="G500">
            <v>2</v>
          </cell>
          <cell r="H500">
            <v>0</v>
          </cell>
          <cell r="I500">
            <v>0</v>
          </cell>
          <cell r="J500">
            <v>0</v>
          </cell>
          <cell r="K500">
            <v>0</v>
          </cell>
          <cell r="L500">
            <v>0</v>
          </cell>
          <cell r="M500">
            <v>0</v>
          </cell>
          <cell r="N500">
            <v>0</v>
          </cell>
          <cell r="P500">
            <v>101000</v>
          </cell>
          <cell r="U500">
            <v>202000</v>
          </cell>
          <cell r="W500">
            <v>0</v>
          </cell>
          <cell r="Y500">
            <v>0</v>
          </cell>
        </row>
        <row r="501">
          <cell r="B501" t="str">
            <v>MDD3</v>
          </cell>
          <cell r="C501" t="str">
            <v/>
          </cell>
          <cell r="D501" t="str">
            <v>AB.11423</v>
          </cell>
          <cell r="E501" t="str">
            <v>Ñaøo hoá moùng ñaát caáp 3 saâu &gt;1m</v>
          </cell>
          <cell r="F501" t="str">
            <v>m3</v>
          </cell>
          <cell r="G501">
            <v>10.63</v>
          </cell>
          <cell r="P501">
            <v>0</v>
          </cell>
          <cell r="R501">
            <v>451007</v>
          </cell>
          <cell r="U501">
            <v>0</v>
          </cell>
          <cell r="W501">
            <v>4794204</v>
          </cell>
          <cell r="Y501">
            <v>0</v>
          </cell>
        </row>
        <row r="502">
          <cell r="B502" t="str">
            <v>MDAP3</v>
          </cell>
          <cell r="C502" t="str">
            <v/>
          </cell>
          <cell r="D502" t="str">
            <v>AB.13112</v>
          </cell>
          <cell r="E502" t="str">
            <v>Ñaép ñaát hoá moùng coät , ñoä chaët k=0,9</v>
          </cell>
          <cell r="F502" t="str">
            <v>m3</v>
          </cell>
          <cell r="G502">
            <v>12.23</v>
          </cell>
          <cell r="P502">
            <v>0</v>
          </cell>
          <cell r="R502">
            <v>129134</v>
          </cell>
          <cell r="U502">
            <v>0</v>
          </cell>
          <cell r="W502">
            <v>1579309</v>
          </cell>
          <cell r="Y502">
            <v>0</v>
          </cell>
        </row>
        <row r="503">
          <cell r="B503" t="str">
            <v>bocdc</v>
          </cell>
          <cell r="C503" t="str">
            <v/>
          </cell>
          <cell r="D503" t="str">
            <v>02.1123</v>
          </cell>
          <cell r="E503" t="str">
            <v>Boác dôõ ñaø caûn, ñeá neùo</v>
          </cell>
          <cell r="F503" t="str">
            <v>taán</v>
          </cell>
          <cell r="G503">
            <v>0.36</v>
          </cell>
          <cell r="P503">
            <v>0</v>
          </cell>
          <cell r="R503">
            <v>35112</v>
          </cell>
          <cell r="U503">
            <v>0</v>
          </cell>
          <cell r="W503">
            <v>12640</v>
          </cell>
          <cell r="Y503">
            <v>0</v>
          </cell>
        </row>
        <row r="504">
          <cell r="B504" t="str">
            <v>da</v>
          </cell>
          <cell r="C504" t="str">
            <v/>
          </cell>
          <cell r="D504" t="str">
            <v>02.1451</v>
          </cell>
          <cell r="E504" t="str">
            <v>V/c ñaø caûn vaøo vò trí (cöï ly &lt;=100m)</v>
          </cell>
          <cell r="F504" t="str">
            <v>taán</v>
          </cell>
          <cell r="G504">
            <v>0.36</v>
          </cell>
          <cell r="U504">
            <v>0</v>
          </cell>
          <cell r="W504">
            <v>0</v>
          </cell>
          <cell r="Y504">
            <v>0</v>
          </cell>
        </row>
        <row r="505">
          <cell r="B505" t="str">
            <v>dctc</v>
          </cell>
          <cell r="C505" t="str">
            <v/>
          </cell>
          <cell r="D505" t="str">
            <v>02.1482</v>
          </cell>
          <cell r="E505" t="str">
            <v>V/c duïng cuï thi coâng ( cöï ly &lt;=100m)</v>
          </cell>
          <cell r="F505" t="str">
            <v>taán</v>
          </cell>
          <cell r="G505">
            <v>0.2</v>
          </cell>
          <cell r="U505">
            <v>0</v>
          </cell>
          <cell r="W505">
            <v>0</v>
          </cell>
          <cell r="Y505">
            <v>0</v>
          </cell>
        </row>
        <row r="506">
          <cell r="A506" t="str">
            <v>M14bb</v>
          </cell>
          <cell r="C506" t="str">
            <v/>
          </cell>
          <cell r="E506" t="str">
            <v>Moùng M14bb</v>
          </cell>
          <cell r="F506" t="str">
            <v>Moùng</v>
          </cell>
          <cell r="H506">
            <v>0</v>
          </cell>
          <cell r="I506">
            <v>0</v>
          </cell>
          <cell r="J506">
            <v>0</v>
          </cell>
          <cell r="K506">
            <v>0</v>
          </cell>
          <cell r="L506">
            <v>0</v>
          </cell>
          <cell r="M506">
            <v>0</v>
          </cell>
          <cell r="N506">
            <v>0</v>
          </cell>
          <cell r="U506">
            <v>1656000</v>
          </cell>
          <cell r="W506">
            <v>8236651</v>
          </cell>
          <cell r="Y506">
            <v>0</v>
          </cell>
        </row>
        <row r="507">
          <cell r="B507" t="str">
            <v>d15</v>
          </cell>
          <cell r="C507" t="str">
            <v/>
          </cell>
          <cell r="D507" t="str">
            <v>AG.42111</v>
          </cell>
          <cell r="E507" t="str">
            <v>Ñaø caûn BTCT 1,5m</v>
          </cell>
          <cell r="F507" t="str">
            <v>caùi</v>
          </cell>
          <cell r="G507">
            <v>2</v>
          </cell>
          <cell r="H507">
            <v>0</v>
          </cell>
          <cell r="I507">
            <v>0</v>
          </cell>
          <cell r="J507">
            <v>0</v>
          </cell>
          <cell r="K507">
            <v>0</v>
          </cell>
          <cell r="L507">
            <v>0</v>
          </cell>
          <cell r="M507">
            <v>0</v>
          </cell>
          <cell r="N507">
            <v>0</v>
          </cell>
          <cell r="P507">
            <v>727000</v>
          </cell>
          <cell r="R507">
            <v>56885</v>
          </cell>
          <cell r="U507">
            <v>1454000</v>
          </cell>
          <cell r="W507">
            <v>113770</v>
          </cell>
          <cell r="Y507">
            <v>0</v>
          </cell>
        </row>
        <row r="508">
          <cell r="B508" t="str">
            <v>b22650</v>
          </cell>
          <cell r="C508" t="str">
            <v/>
          </cell>
          <cell r="E508" t="str">
            <v>Boulon 22x650+ 2 long ñeàn vuoâng D24-50x50x3/Zn</v>
          </cell>
          <cell r="F508" t="str">
            <v>boä</v>
          </cell>
          <cell r="G508">
            <v>2</v>
          </cell>
          <cell r="H508">
            <v>0</v>
          </cell>
          <cell r="I508">
            <v>0</v>
          </cell>
          <cell r="J508">
            <v>0</v>
          </cell>
          <cell r="K508">
            <v>0</v>
          </cell>
          <cell r="L508">
            <v>0</v>
          </cell>
          <cell r="M508">
            <v>0</v>
          </cell>
          <cell r="N508">
            <v>0</v>
          </cell>
          <cell r="P508">
            <v>101000</v>
          </cell>
          <cell r="U508">
            <v>202000</v>
          </cell>
          <cell r="W508">
            <v>0</v>
          </cell>
          <cell r="Y508">
            <v>0</v>
          </cell>
        </row>
        <row r="509">
          <cell r="B509" t="str">
            <v>MDD3</v>
          </cell>
          <cell r="C509" t="str">
            <v/>
          </cell>
          <cell r="D509" t="str">
            <v>AB.11423</v>
          </cell>
          <cell r="E509" t="str">
            <v>Ñaøo hoá moùng ñaát caáp 3 saâu &gt;1m</v>
          </cell>
          <cell r="F509" t="str">
            <v>m3</v>
          </cell>
          <cell r="G509">
            <v>13.55</v>
          </cell>
          <cell r="P509">
            <v>0</v>
          </cell>
          <cell r="R509">
            <v>451007</v>
          </cell>
          <cell r="U509">
            <v>0</v>
          </cell>
          <cell r="W509">
            <v>6111145</v>
          </cell>
          <cell r="Y509">
            <v>0</v>
          </cell>
        </row>
        <row r="510">
          <cell r="B510" t="str">
            <v>MDAP3</v>
          </cell>
          <cell r="C510" t="str">
            <v/>
          </cell>
          <cell r="D510" t="str">
            <v>AB.13112</v>
          </cell>
          <cell r="E510" t="str">
            <v>Ñaép ñaát hoá moùng coät , ñoä chaët k=0,9</v>
          </cell>
          <cell r="F510" t="str">
            <v>m3</v>
          </cell>
          <cell r="G510">
            <v>15.44</v>
          </cell>
          <cell r="P510">
            <v>0</v>
          </cell>
          <cell r="R510">
            <v>129134</v>
          </cell>
          <cell r="U510">
            <v>0</v>
          </cell>
          <cell r="W510">
            <v>1993829</v>
          </cell>
          <cell r="Y510">
            <v>0</v>
          </cell>
        </row>
        <row r="511">
          <cell r="B511" t="str">
            <v>bocdc</v>
          </cell>
          <cell r="C511" t="str">
            <v/>
          </cell>
          <cell r="D511" t="str">
            <v>02.1123</v>
          </cell>
          <cell r="E511" t="str">
            <v>Boác dôõ ñaø caûn, ñeá neùo</v>
          </cell>
          <cell r="F511" t="str">
            <v>taán</v>
          </cell>
          <cell r="G511">
            <v>0.51</v>
          </cell>
          <cell r="P511">
            <v>0</v>
          </cell>
          <cell r="R511">
            <v>35112</v>
          </cell>
          <cell r="U511">
            <v>0</v>
          </cell>
          <cell r="W511">
            <v>17907</v>
          </cell>
          <cell r="Y511">
            <v>0</v>
          </cell>
        </row>
        <row r="512">
          <cell r="B512" t="str">
            <v>da</v>
          </cell>
          <cell r="C512" t="str">
            <v/>
          </cell>
          <cell r="D512" t="str">
            <v>02.1451</v>
          </cell>
          <cell r="E512" t="str">
            <v>V/c ñaø caûn vaøo vò trí (cöï ly &lt;=100m)</v>
          </cell>
          <cell r="F512" t="str">
            <v>taán</v>
          </cell>
          <cell r="G512">
            <v>0.51</v>
          </cell>
          <cell r="U512">
            <v>0</v>
          </cell>
          <cell r="W512">
            <v>0</v>
          </cell>
          <cell r="Y512">
            <v>0</v>
          </cell>
        </row>
        <row r="513">
          <cell r="B513" t="str">
            <v>dctc</v>
          </cell>
          <cell r="C513" t="str">
            <v/>
          </cell>
          <cell r="D513" t="str">
            <v>02.1482</v>
          </cell>
          <cell r="E513" t="str">
            <v>V/c duïng cuï thi coâng ( cöï ly &lt;=100m)</v>
          </cell>
          <cell r="F513" t="str">
            <v>taán</v>
          </cell>
          <cell r="G513">
            <v>0.2</v>
          </cell>
          <cell r="U513">
            <v>0</v>
          </cell>
          <cell r="W513">
            <v>0</v>
          </cell>
          <cell r="Y513">
            <v>0</v>
          </cell>
        </row>
        <row r="514">
          <cell r="A514" t="str">
            <v>M14-2bn</v>
          </cell>
          <cell r="C514" t="str">
            <v/>
          </cell>
          <cell r="E514" t="str">
            <v>Moùng M14-2bn</v>
          </cell>
          <cell r="F514" t="str">
            <v>Moùng</v>
          </cell>
          <cell r="H514">
            <v>0</v>
          </cell>
          <cell r="I514">
            <v>0</v>
          </cell>
          <cell r="J514">
            <v>0</v>
          </cell>
          <cell r="K514">
            <v>0</v>
          </cell>
          <cell r="L514">
            <v>0</v>
          </cell>
          <cell r="M514">
            <v>0</v>
          </cell>
          <cell r="N514">
            <v>0</v>
          </cell>
          <cell r="U514">
            <v>2115800</v>
          </cell>
          <cell r="W514">
            <v>2598707</v>
          </cell>
          <cell r="Y514">
            <v>0</v>
          </cell>
        </row>
        <row r="515">
          <cell r="B515" t="str">
            <v>ct5</v>
          </cell>
          <cell r="C515" t="str">
            <v/>
          </cell>
          <cell r="D515" t="str">
            <v>04.5142</v>
          </cell>
          <cell r="E515" t="str">
            <v>Cöø traøm 5m</v>
          </cell>
          <cell r="F515" t="str">
            <v>caây</v>
          </cell>
          <cell r="G515">
            <v>28</v>
          </cell>
          <cell r="H515">
            <v>0</v>
          </cell>
          <cell r="I515">
            <v>0</v>
          </cell>
          <cell r="J515">
            <v>0</v>
          </cell>
          <cell r="K515">
            <v>0</v>
          </cell>
          <cell r="L515">
            <v>0</v>
          </cell>
          <cell r="M515">
            <v>0</v>
          </cell>
          <cell r="N515">
            <v>0</v>
          </cell>
          <cell r="P515">
            <v>12000</v>
          </cell>
          <cell r="R515">
            <v>2787</v>
          </cell>
          <cell r="U515">
            <v>336000</v>
          </cell>
          <cell r="W515">
            <v>78036</v>
          </cell>
          <cell r="Y515">
            <v>0</v>
          </cell>
        </row>
        <row r="516">
          <cell r="B516" t="str">
            <v>d15</v>
          </cell>
          <cell r="C516" t="str">
            <v/>
          </cell>
          <cell r="D516" t="str">
            <v>AG.42111</v>
          </cell>
          <cell r="E516" t="str">
            <v>Ñaø caûn BTCT 1,5m</v>
          </cell>
          <cell r="F516" t="str">
            <v>caùi</v>
          </cell>
          <cell r="G516">
            <v>2</v>
          </cell>
          <cell r="H516">
            <v>0</v>
          </cell>
          <cell r="I516">
            <v>0</v>
          </cell>
          <cell r="J516">
            <v>0</v>
          </cell>
          <cell r="K516">
            <v>0</v>
          </cell>
          <cell r="L516">
            <v>0</v>
          </cell>
          <cell r="M516">
            <v>0</v>
          </cell>
          <cell r="N516">
            <v>0</v>
          </cell>
          <cell r="P516">
            <v>727000</v>
          </cell>
          <cell r="R516">
            <v>56885</v>
          </cell>
          <cell r="U516">
            <v>1454000</v>
          </cell>
          <cell r="W516">
            <v>113770</v>
          </cell>
          <cell r="Y516">
            <v>0</v>
          </cell>
        </row>
        <row r="517">
          <cell r="B517" t="str">
            <v>b22850</v>
          </cell>
          <cell r="C517" t="str">
            <v/>
          </cell>
          <cell r="E517" t="str">
            <v>Boulon 22x850+ 2 long ñeàn vuoâng D24-60x60x6/Zn</v>
          </cell>
          <cell r="F517" t="str">
            <v>boä</v>
          </cell>
          <cell r="G517">
            <v>1</v>
          </cell>
          <cell r="H517">
            <v>0</v>
          </cell>
          <cell r="I517">
            <v>0</v>
          </cell>
          <cell r="J517">
            <v>0</v>
          </cell>
          <cell r="K517">
            <v>0</v>
          </cell>
          <cell r="L517">
            <v>0</v>
          </cell>
          <cell r="M517">
            <v>0</v>
          </cell>
          <cell r="N517">
            <v>0</v>
          </cell>
          <cell r="P517">
            <v>123800</v>
          </cell>
          <cell r="U517">
            <v>123800</v>
          </cell>
          <cell r="W517">
            <v>0</v>
          </cell>
          <cell r="Y517">
            <v>0</v>
          </cell>
        </row>
        <row r="518">
          <cell r="B518" t="str">
            <v>b22650</v>
          </cell>
          <cell r="C518" t="str">
            <v/>
          </cell>
          <cell r="E518" t="str">
            <v>Boulon 22x650+ 2 long ñeàn vuoâng D24-50x50x3/Zn</v>
          </cell>
          <cell r="F518" t="str">
            <v>boä</v>
          </cell>
          <cell r="G518">
            <v>2</v>
          </cell>
          <cell r="H518">
            <v>0</v>
          </cell>
          <cell r="I518">
            <v>0</v>
          </cell>
          <cell r="J518">
            <v>0</v>
          </cell>
          <cell r="K518">
            <v>0</v>
          </cell>
          <cell r="L518">
            <v>0</v>
          </cell>
          <cell r="M518">
            <v>0</v>
          </cell>
          <cell r="N518">
            <v>0</v>
          </cell>
          <cell r="P518">
            <v>101000</v>
          </cell>
          <cell r="U518">
            <v>202000</v>
          </cell>
          <cell r="W518">
            <v>0</v>
          </cell>
          <cell r="Y518">
            <v>0</v>
          </cell>
        </row>
        <row r="519">
          <cell r="B519" t="str">
            <v>MDD3</v>
          </cell>
          <cell r="C519" t="str">
            <v/>
          </cell>
          <cell r="D519" t="str">
            <v>AB.11423</v>
          </cell>
          <cell r="E519" t="str">
            <v>Ñaøo hoá moùng ñaát caáp 3 saâu &gt;1m</v>
          </cell>
          <cell r="F519" t="str">
            <v>m3</v>
          </cell>
          <cell r="G519">
            <v>4.03</v>
          </cell>
          <cell r="R519">
            <v>451007</v>
          </cell>
          <cell r="U519">
            <v>0</v>
          </cell>
          <cell r="W519">
            <v>1817558</v>
          </cell>
          <cell r="Y519">
            <v>0</v>
          </cell>
        </row>
        <row r="520">
          <cell r="B520" t="str">
            <v>MDAP3</v>
          </cell>
          <cell r="C520" t="str">
            <v/>
          </cell>
          <cell r="D520" t="str">
            <v>AB.13112</v>
          </cell>
          <cell r="E520" t="str">
            <v>Ñaép ñaát hoá moùng coät , ñoä chaët k=0,9</v>
          </cell>
          <cell r="F520" t="str">
            <v>m3</v>
          </cell>
          <cell r="G520">
            <v>4.3099999999999996</v>
          </cell>
          <cell r="R520">
            <v>129134</v>
          </cell>
          <cell r="U520">
            <v>0</v>
          </cell>
          <cell r="W520">
            <v>556568</v>
          </cell>
          <cell r="Y520">
            <v>0</v>
          </cell>
        </row>
        <row r="521">
          <cell r="B521" t="str">
            <v>bocdc</v>
          </cell>
          <cell r="C521" t="str">
            <v/>
          </cell>
          <cell r="D521" t="str">
            <v>02.1123</v>
          </cell>
          <cell r="E521" t="str">
            <v>Boác dôõ ñaø caûn, ñeá neùo</v>
          </cell>
          <cell r="F521" t="str">
            <v>taán</v>
          </cell>
          <cell r="G521">
            <v>0.51</v>
          </cell>
          <cell r="R521">
            <v>35112</v>
          </cell>
          <cell r="U521">
            <v>0</v>
          </cell>
          <cell r="W521">
            <v>17907</v>
          </cell>
          <cell r="Y521">
            <v>0</v>
          </cell>
        </row>
        <row r="522">
          <cell r="B522" t="str">
            <v>BOCCT5</v>
          </cell>
          <cell r="C522" t="str">
            <v/>
          </cell>
          <cell r="D522" t="str">
            <v>02.1119</v>
          </cell>
          <cell r="E522" t="str">
            <v>Boác dôõ cöø traøm 5m</v>
          </cell>
          <cell r="F522" t="str">
            <v>caây</v>
          </cell>
          <cell r="G522">
            <v>28</v>
          </cell>
          <cell r="R522">
            <v>531</v>
          </cell>
          <cell r="U522">
            <v>0</v>
          </cell>
          <cell r="W522">
            <v>14868</v>
          </cell>
          <cell r="Y522">
            <v>0</v>
          </cell>
        </row>
        <row r="523">
          <cell r="B523" t="str">
            <v>ctram</v>
          </cell>
          <cell r="C523" t="str">
            <v/>
          </cell>
          <cell r="D523" t="str">
            <v>02.1411</v>
          </cell>
          <cell r="E523" t="str">
            <v>V/c cöø traøm 5m ( cöï ly &lt;=100m)</v>
          </cell>
          <cell r="F523" t="str">
            <v>caây</v>
          </cell>
          <cell r="G523">
            <v>28</v>
          </cell>
          <cell r="U523">
            <v>0</v>
          </cell>
          <cell r="W523">
            <v>0</v>
          </cell>
          <cell r="Y523">
            <v>0</v>
          </cell>
        </row>
        <row r="524">
          <cell r="B524" t="str">
            <v>da</v>
          </cell>
          <cell r="C524" t="str">
            <v/>
          </cell>
          <cell r="D524" t="str">
            <v>02.1451</v>
          </cell>
          <cell r="E524" t="str">
            <v>V/c ñaø caûn vaøo vò trí (cöï ly &lt;=100m)</v>
          </cell>
          <cell r="F524" t="str">
            <v>taán</v>
          </cell>
          <cell r="G524">
            <v>0.51</v>
          </cell>
          <cell r="U524">
            <v>0</v>
          </cell>
          <cell r="W524">
            <v>0</v>
          </cell>
          <cell r="Y524">
            <v>0</v>
          </cell>
        </row>
        <row r="525">
          <cell r="B525" t="str">
            <v>dctc</v>
          </cell>
          <cell r="C525" t="str">
            <v/>
          </cell>
          <cell r="D525" t="str">
            <v>02.1482</v>
          </cell>
          <cell r="E525" t="str">
            <v>V/c duïng cuï thi coâng ( cöï ly &lt;=100m)</v>
          </cell>
          <cell r="F525" t="str">
            <v>taán</v>
          </cell>
          <cell r="G525">
            <v>0.2</v>
          </cell>
          <cell r="U525">
            <v>0</v>
          </cell>
          <cell r="W525">
            <v>0</v>
          </cell>
          <cell r="Y525">
            <v>0</v>
          </cell>
        </row>
        <row r="526">
          <cell r="A526" t="str">
            <v>M14-2a</v>
          </cell>
          <cell r="C526" t="str">
            <v/>
          </cell>
          <cell r="E526" t="str">
            <v>Moùng M14-2a</v>
          </cell>
          <cell r="F526" t="str">
            <v>Moùng</v>
          </cell>
          <cell r="H526">
            <v>0</v>
          </cell>
          <cell r="I526">
            <v>0</v>
          </cell>
          <cell r="J526">
            <v>0</v>
          </cell>
          <cell r="K526">
            <v>0</v>
          </cell>
          <cell r="L526">
            <v>0</v>
          </cell>
          <cell r="M526">
            <v>0</v>
          </cell>
          <cell r="N526">
            <v>0</v>
          </cell>
          <cell r="U526">
            <v>815080</v>
          </cell>
          <cell r="W526">
            <v>1985278</v>
          </cell>
          <cell r="Y526">
            <v>0</v>
          </cell>
        </row>
        <row r="527">
          <cell r="B527" t="str">
            <v>d12</v>
          </cell>
          <cell r="C527" t="str">
            <v/>
          </cell>
          <cell r="D527" t="str">
            <v>AG.42111</v>
          </cell>
          <cell r="E527" t="str">
            <v>Ñaø caûn BTCT 1,2m</v>
          </cell>
          <cell r="F527" t="str">
            <v>caùi</v>
          </cell>
          <cell r="G527">
            <v>2</v>
          </cell>
          <cell r="H527">
            <v>0</v>
          </cell>
          <cell r="I527">
            <v>0</v>
          </cell>
          <cell r="J527">
            <v>0</v>
          </cell>
          <cell r="K527">
            <v>0</v>
          </cell>
          <cell r="L527">
            <v>0</v>
          </cell>
          <cell r="M527">
            <v>0</v>
          </cell>
          <cell r="N527">
            <v>0</v>
          </cell>
          <cell r="P527">
            <v>320000</v>
          </cell>
          <cell r="R527">
            <v>34131</v>
          </cell>
          <cell r="U527">
            <v>640000</v>
          </cell>
          <cell r="W527">
            <v>68262</v>
          </cell>
          <cell r="Y527">
            <v>0</v>
          </cell>
        </row>
        <row r="528">
          <cell r="B528" t="str">
            <v>b22700</v>
          </cell>
          <cell r="C528" t="str">
            <v/>
          </cell>
          <cell r="E528" t="str">
            <v>Boulon 22x700+ 2 long ñeàn vuoâng D24-50x50x3/Zn</v>
          </cell>
          <cell r="F528" t="str">
            <v>boä</v>
          </cell>
          <cell r="G528">
            <v>1</v>
          </cell>
          <cell r="H528">
            <v>0</v>
          </cell>
          <cell r="I528">
            <v>0</v>
          </cell>
          <cell r="J528">
            <v>0</v>
          </cell>
          <cell r="K528">
            <v>0</v>
          </cell>
          <cell r="L528">
            <v>0</v>
          </cell>
          <cell r="M528">
            <v>0</v>
          </cell>
          <cell r="N528">
            <v>0</v>
          </cell>
          <cell r="P528">
            <v>57200</v>
          </cell>
          <cell r="U528">
            <v>57200</v>
          </cell>
          <cell r="W528">
            <v>0</v>
          </cell>
          <cell r="Y528">
            <v>0</v>
          </cell>
        </row>
        <row r="529">
          <cell r="B529" t="str">
            <v>D2X4</v>
          </cell>
          <cell r="C529" t="str">
            <v/>
          </cell>
          <cell r="D529">
            <v>0</v>
          </cell>
          <cell r="E529" t="str">
            <v>Ñaù 2x4</v>
          </cell>
          <cell r="F529" t="str">
            <v>m3</v>
          </cell>
          <cell r="G529">
            <v>0.42099999999999999</v>
          </cell>
          <cell r="H529">
            <v>0</v>
          </cell>
          <cell r="I529">
            <v>0</v>
          </cell>
          <cell r="J529">
            <v>0</v>
          </cell>
          <cell r="K529">
            <v>0</v>
          </cell>
          <cell r="L529">
            <v>0</v>
          </cell>
          <cell r="M529">
            <v>0</v>
          </cell>
          <cell r="N529">
            <v>0</v>
          </cell>
          <cell r="P529">
            <v>280000</v>
          </cell>
          <cell r="R529">
            <v>0</v>
          </cell>
          <cell r="U529">
            <v>117880</v>
          </cell>
          <cell r="W529">
            <v>0</v>
          </cell>
          <cell r="Y529">
            <v>0</v>
          </cell>
        </row>
        <row r="530">
          <cell r="B530" t="str">
            <v>MDD3</v>
          </cell>
          <cell r="C530" t="str">
            <v/>
          </cell>
          <cell r="D530" t="str">
            <v>AB.11423</v>
          </cell>
          <cell r="E530" t="str">
            <v>Ñaøo hoá moùng ñaát caáp 3 saâu &gt;1m</v>
          </cell>
          <cell r="F530" t="str">
            <v>m3</v>
          </cell>
          <cell r="G530">
            <v>3.25</v>
          </cell>
          <cell r="R530">
            <v>451007</v>
          </cell>
          <cell r="U530">
            <v>0</v>
          </cell>
          <cell r="W530">
            <v>1465773</v>
          </cell>
          <cell r="Y530">
            <v>0</v>
          </cell>
        </row>
        <row r="531">
          <cell r="B531" t="str">
            <v>MDAP3</v>
          </cell>
          <cell r="C531" t="str">
            <v/>
          </cell>
          <cell r="D531" t="str">
            <v>AB.13112</v>
          </cell>
          <cell r="E531" t="str">
            <v>Ñaép ñaát hoá moùng coät , ñoä chaët k=0,9</v>
          </cell>
          <cell r="F531" t="str">
            <v>m3</v>
          </cell>
          <cell r="G531">
            <v>3.44</v>
          </cell>
          <cell r="R531">
            <v>129134</v>
          </cell>
          <cell r="U531">
            <v>0</v>
          </cell>
          <cell r="W531">
            <v>444221</v>
          </cell>
          <cell r="Y531">
            <v>0</v>
          </cell>
        </row>
        <row r="532">
          <cell r="B532" t="str">
            <v>bocdc</v>
          </cell>
          <cell r="C532" t="str">
            <v/>
          </cell>
          <cell r="D532" t="str">
            <v>02.1123</v>
          </cell>
          <cell r="E532" t="str">
            <v>Boác dôõ ñaø caûn, ñeá neùo</v>
          </cell>
          <cell r="F532" t="str">
            <v>taán</v>
          </cell>
          <cell r="G532">
            <v>0.2</v>
          </cell>
          <cell r="R532">
            <v>35112</v>
          </cell>
          <cell r="U532">
            <v>0</v>
          </cell>
          <cell r="W532">
            <v>7022</v>
          </cell>
          <cell r="Y532">
            <v>0</v>
          </cell>
        </row>
        <row r="533">
          <cell r="B533" t="str">
            <v>da</v>
          </cell>
          <cell r="C533" t="str">
            <v/>
          </cell>
          <cell r="D533" t="str">
            <v>02.1451</v>
          </cell>
          <cell r="E533" t="str">
            <v>V/c ñaø caûn vaøo vò trí (cöï ly &lt;=100m)</v>
          </cell>
          <cell r="F533" t="str">
            <v>taán</v>
          </cell>
          <cell r="G533">
            <v>0.2</v>
          </cell>
          <cell r="U533">
            <v>0</v>
          </cell>
          <cell r="W533">
            <v>0</v>
          </cell>
          <cell r="Y533">
            <v>0</v>
          </cell>
        </row>
        <row r="534">
          <cell r="B534" t="str">
            <v>daDAM</v>
          </cell>
          <cell r="C534" t="str">
            <v/>
          </cell>
          <cell r="D534" t="str">
            <v>02.1241</v>
          </cell>
          <cell r="E534" t="str">
            <v>V/c ñaù daêm ( cöï ly &lt;=100m)</v>
          </cell>
          <cell r="F534" t="str">
            <v>m3</v>
          </cell>
          <cell r="G534">
            <v>0.42099999999999999</v>
          </cell>
          <cell r="U534">
            <v>0</v>
          </cell>
          <cell r="W534">
            <v>0</v>
          </cell>
          <cell r="Y534">
            <v>0</v>
          </cell>
        </row>
        <row r="535">
          <cell r="B535" t="str">
            <v>dctc</v>
          </cell>
          <cell r="C535" t="str">
            <v/>
          </cell>
          <cell r="D535" t="str">
            <v>02.1482</v>
          </cell>
          <cell r="E535" t="str">
            <v>V/c duïng cuï thi coâng ( cöï ly &lt;=100m)</v>
          </cell>
          <cell r="F535" t="str">
            <v>taán</v>
          </cell>
          <cell r="G535">
            <v>0.2</v>
          </cell>
          <cell r="U535">
            <v>0</v>
          </cell>
          <cell r="W535">
            <v>0</v>
          </cell>
          <cell r="Y535">
            <v>0</v>
          </cell>
        </row>
        <row r="536">
          <cell r="A536" t="str">
            <v>M14-2b</v>
          </cell>
          <cell r="C536" t="str">
            <v/>
          </cell>
          <cell r="E536" t="str">
            <v>Moùng M14-2b</v>
          </cell>
          <cell r="F536" t="str">
            <v>Moùng</v>
          </cell>
          <cell r="H536">
            <v>0</v>
          </cell>
          <cell r="I536">
            <v>0</v>
          </cell>
          <cell r="J536">
            <v>0</v>
          </cell>
          <cell r="K536">
            <v>0</v>
          </cell>
          <cell r="L536">
            <v>0</v>
          </cell>
          <cell r="M536">
            <v>0</v>
          </cell>
          <cell r="N536">
            <v>0</v>
          </cell>
          <cell r="U536">
            <v>1633280</v>
          </cell>
          <cell r="W536">
            <v>2505803</v>
          </cell>
          <cell r="Y536">
            <v>0</v>
          </cell>
        </row>
        <row r="537">
          <cell r="B537" t="str">
            <v>d15</v>
          </cell>
          <cell r="C537" t="str">
            <v/>
          </cell>
          <cell r="D537" t="str">
            <v>AG.42111</v>
          </cell>
          <cell r="E537" t="str">
            <v>Ñaø caûn BTCT 1,5m</v>
          </cell>
          <cell r="F537" t="str">
            <v>caùi</v>
          </cell>
          <cell r="G537">
            <v>2</v>
          </cell>
          <cell r="H537">
            <v>0</v>
          </cell>
          <cell r="I537">
            <v>0</v>
          </cell>
          <cell r="J537">
            <v>0</v>
          </cell>
          <cell r="K537">
            <v>0</v>
          </cell>
          <cell r="L537">
            <v>0</v>
          </cell>
          <cell r="M537">
            <v>0</v>
          </cell>
          <cell r="N537">
            <v>0</v>
          </cell>
          <cell r="P537">
            <v>727000</v>
          </cell>
          <cell r="R537">
            <v>56885</v>
          </cell>
          <cell r="U537">
            <v>1454000</v>
          </cell>
          <cell r="W537">
            <v>113770</v>
          </cell>
          <cell r="Y537">
            <v>0</v>
          </cell>
        </row>
        <row r="538">
          <cell r="B538" t="str">
            <v>b22800</v>
          </cell>
          <cell r="C538" t="str">
            <v/>
          </cell>
          <cell r="E538" t="str">
            <v>Boulon 22x800+ 2 long ñeàn vuoâng D24-50x50x3/Zn</v>
          </cell>
          <cell r="F538" t="str">
            <v>boä</v>
          </cell>
          <cell r="G538">
            <v>1</v>
          </cell>
          <cell r="H538">
            <v>0</v>
          </cell>
          <cell r="I538">
            <v>0</v>
          </cell>
          <cell r="J538">
            <v>0</v>
          </cell>
          <cell r="K538">
            <v>0</v>
          </cell>
          <cell r="L538">
            <v>0</v>
          </cell>
          <cell r="M538">
            <v>0</v>
          </cell>
          <cell r="N538">
            <v>0</v>
          </cell>
          <cell r="P538">
            <v>61400</v>
          </cell>
          <cell r="U538">
            <v>61400</v>
          </cell>
          <cell r="W538">
            <v>0</v>
          </cell>
          <cell r="Y538">
            <v>0</v>
          </cell>
        </row>
        <row r="539">
          <cell r="B539" t="str">
            <v>D2X4</v>
          </cell>
          <cell r="C539" t="str">
            <v/>
          </cell>
          <cell r="D539">
            <v>0</v>
          </cell>
          <cell r="E539" t="str">
            <v>Ñaù 2x4</v>
          </cell>
          <cell r="F539" t="str">
            <v>m3</v>
          </cell>
          <cell r="G539">
            <v>0.42099999999999999</v>
          </cell>
          <cell r="H539">
            <v>0</v>
          </cell>
          <cell r="I539">
            <v>0</v>
          </cell>
          <cell r="J539">
            <v>0</v>
          </cell>
          <cell r="K539">
            <v>0</v>
          </cell>
          <cell r="L539">
            <v>0</v>
          </cell>
          <cell r="M539">
            <v>0</v>
          </cell>
          <cell r="N539">
            <v>0</v>
          </cell>
          <cell r="P539">
            <v>280000</v>
          </cell>
          <cell r="R539">
            <v>0</v>
          </cell>
          <cell r="U539">
            <v>117880</v>
          </cell>
          <cell r="W539">
            <v>0</v>
          </cell>
          <cell r="Y539">
            <v>0</v>
          </cell>
        </row>
        <row r="540">
          <cell r="B540" t="str">
            <v>MDD3</v>
          </cell>
          <cell r="C540" t="str">
            <v/>
          </cell>
          <cell r="D540" t="str">
            <v>AB.11423</v>
          </cell>
          <cell r="E540" t="str">
            <v>Ñaøo hoá moùng ñaát caáp 3 saâu &gt;1m</v>
          </cell>
          <cell r="F540" t="str">
            <v>m3</v>
          </cell>
          <cell r="G540">
            <v>4.03</v>
          </cell>
          <cell r="R540">
            <v>451007</v>
          </cell>
          <cell r="U540">
            <v>0</v>
          </cell>
          <cell r="W540">
            <v>1817558</v>
          </cell>
          <cell r="Y540">
            <v>0</v>
          </cell>
        </row>
        <row r="541">
          <cell r="B541" t="str">
            <v>MDAP3</v>
          </cell>
          <cell r="C541" t="str">
            <v/>
          </cell>
          <cell r="D541" t="str">
            <v>AB.13112</v>
          </cell>
          <cell r="E541" t="str">
            <v>Ñaép ñaát hoá moùng coät , ñoä chaët k=0,9</v>
          </cell>
          <cell r="F541" t="str">
            <v>m3</v>
          </cell>
          <cell r="G541">
            <v>4.3099999999999996</v>
          </cell>
          <cell r="R541">
            <v>129134</v>
          </cell>
          <cell r="U541">
            <v>0</v>
          </cell>
          <cell r="W541">
            <v>556568</v>
          </cell>
          <cell r="Y541">
            <v>0</v>
          </cell>
        </row>
        <row r="542">
          <cell r="B542" t="str">
            <v>bocdc</v>
          </cell>
          <cell r="C542" t="str">
            <v/>
          </cell>
          <cell r="D542" t="str">
            <v>02.1123</v>
          </cell>
          <cell r="E542" t="str">
            <v>Boác dôõ ñaø caûn, ñeá neùo</v>
          </cell>
          <cell r="F542" t="str">
            <v>taán</v>
          </cell>
          <cell r="G542">
            <v>0.51</v>
          </cell>
          <cell r="R542">
            <v>35112</v>
          </cell>
          <cell r="U542">
            <v>0</v>
          </cell>
          <cell r="W542">
            <v>17907</v>
          </cell>
          <cell r="Y542">
            <v>0</v>
          </cell>
        </row>
        <row r="543">
          <cell r="B543" t="str">
            <v>da</v>
          </cell>
          <cell r="C543" t="str">
            <v/>
          </cell>
          <cell r="D543" t="str">
            <v>02.1451</v>
          </cell>
          <cell r="E543" t="str">
            <v>V/c ñaø caûn vaøo vò trí (cöï ly &lt;=100m)</v>
          </cell>
          <cell r="F543" t="str">
            <v>taán</v>
          </cell>
          <cell r="G543">
            <v>0.51</v>
          </cell>
          <cell r="U543">
            <v>0</v>
          </cell>
          <cell r="W543">
            <v>0</v>
          </cell>
          <cell r="Y543">
            <v>0</v>
          </cell>
        </row>
        <row r="544">
          <cell r="B544" t="str">
            <v>daDAM</v>
          </cell>
          <cell r="C544" t="str">
            <v/>
          </cell>
          <cell r="D544" t="str">
            <v>02.1241</v>
          </cell>
          <cell r="E544" t="str">
            <v>V/c ñaù daêm ( cöï ly &lt;=100m)</v>
          </cell>
          <cell r="F544" t="str">
            <v>m3</v>
          </cell>
          <cell r="G544">
            <v>0.42099999999999999</v>
          </cell>
          <cell r="U544">
            <v>0</v>
          </cell>
          <cell r="W544">
            <v>0</v>
          </cell>
          <cell r="Y544">
            <v>0</v>
          </cell>
        </row>
        <row r="545">
          <cell r="B545" t="str">
            <v>dctc</v>
          </cell>
          <cell r="C545" t="str">
            <v/>
          </cell>
          <cell r="D545" t="str">
            <v>02.1482</v>
          </cell>
          <cell r="E545" t="str">
            <v>V/c duïng cuï thi coâng ( cöï ly &lt;=100m)</v>
          </cell>
          <cell r="F545" t="str">
            <v>taán</v>
          </cell>
          <cell r="G545">
            <v>0.2</v>
          </cell>
          <cell r="U545">
            <v>0</v>
          </cell>
          <cell r="W545">
            <v>0</v>
          </cell>
          <cell r="Y545">
            <v>0</v>
          </cell>
        </row>
        <row r="546">
          <cell r="A546" t="str">
            <v>M14-4b</v>
          </cell>
          <cell r="C546" t="str">
            <v/>
          </cell>
          <cell r="E546" t="str">
            <v>Moùng M14-4b</v>
          </cell>
          <cell r="F546" t="str">
            <v>Moùng</v>
          </cell>
          <cell r="H546">
            <v>0</v>
          </cell>
          <cell r="I546">
            <v>0</v>
          </cell>
          <cell r="J546">
            <v>0</v>
          </cell>
          <cell r="K546">
            <v>0</v>
          </cell>
          <cell r="L546">
            <v>0</v>
          </cell>
          <cell r="M546">
            <v>0</v>
          </cell>
          <cell r="N546">
            <v>0</v>
          </cell>
          <cell r="U546">
            <v>3312000</v>
          </cell>
          <cell r="W546">
            <v>6430252</v>
          </cell>
          <cell r="Y546">
            <v>0</v>
          </cell>
        </row>
        <row r="547">
          <cell r="B547" t="str">
            <v>d15</v>
          </cell>
          <cell r="C547" t="str">
            <v/>
          </cell>
          <cell r="D547" t="str">
            <v>AG.42111</v>
          </cell>
          <cell r="E547" t="str">
            <v>Ñaø caûn BTCT 1,5m</v>
          </cell>
          <cell r="F547" t="str">
            <v>caùi</v>
          </cell>
          <cell r="G547">
            <v>4</v>
          </cell>
          <cell r="H547">
            <v>0</v>
          </cell>
          <cell r="I547">
            <v>0</v>
          </cell>
          <cell r="J547">
            <v>0</v>
          </cell>
          <cell r="K547">
            <v>0</v>
          </cell>
          <cell r="L547">
            <v>0</v>
          </cell>
          <cell r="M547">
            <v>0</v>
          </cell>
          <cell r="N547">
            <v>0</v>
          </cell>
          <cell r="P547">
            <v>727000</v>
          </cell>
          <cell r="R547">
            <v>56885</v>
          </cell>
          <cell r="U547">
            <v>2908000</v>
          </cell>
          <cell r="W547">
            <v>227540</v>
          </cell>
          <cell r="Y547">
            <v>0</v>
          </cell>
        </row>
        <row r="548">
          <cell r="B548" t="str">
            <v>b22650</v>
          </cell>
          <cell r="C548" t="str">
            <v/>
          </cell>
          <cell r="E548" t="str">
            <v>Boulon 22x650+ 2 long ñeàn vuoâng D24-50x50x3/Zn</v>
          </cell>
          <cell r="F548" t="str">
            <v>boä</v>
          </cell>
          <cell r="G548">
            <v>4</v>
          </cell>
          <cell r="H548">
            <v>0</v>
          </cell>
          <cell r="I548">
            <v>0</v>
          </cell>
          <cell r="J548">
            <v>0</v>
          </cell>
          <cell r="K548">
            <v>0</v>
          </cell>
          <cell r="L548">
            <v>0</v>
          </cell>
          <cell r="M548">
            <v>0</v>
          </cell>
          <cell r="N548">
            <v>0</v>
          </cell>
          <cell r="P548">
            <v>101000</v>
          </cell>
          <cell r="U548">
            <v>404000</v>
          </cell>
          <cell r="W548">
            <v>0</v>
          </cell>
          <cell r="Y548">
            <v>0</v>
          </cell>
        </row>
        <row r="549">
          <cell r="B549" t="str">
            <v>MDD3</v>
          </cell>
          <cell r="C549" t="str">
            <v/>
          </cell>
          <cell r="D549" t="str">
            <v>AB.11423</v>
          </cell>
          <cell r="E549" t="str">
            <v>Ñaøo hoá moùng ñaát caáp 3 saâu &gt;1m</v>
          </cell>
          <cell r="F549" t="str">
            <v>m3</v>
          </cell>
          <cell r="G549">
            <v>10.63</v>
          </cell>
          <cell r="R549">
            <v>451007</v>
          </cell>
          <cell r="U549">
            <v>0</v>
          </cell>
          <cell r="W549">
            <v>4794204</v>
          </cell>
          <cell r="Y549">
            <v>0</v>
          </cell>
        </row>
        <row r="550">
          <cell r="B550" t="str">
            <v>MDAP3</v>
          </cell>
          <cell r="C550" t="str">
            <v/>
          </cell>
          <cell r="D550" t="str">
            <v>AB.13112</v>
          </cell>
          <cell r="E550" t="str">
            <v>Ñaép ñaát hoá moùng coät , ñoä chaët k=0,9</v>
          </cell>
          <cell r="F550" t="str">
            <v>m3</v>
          </cell>
          <cell r="G550">
            <v>10.63</v>
          </cell>
          <cell r="R550">
            <v>129134</v>
          </cell>
          <cell r="U550">
            <v>0</v>
          </cell>
          <cell r="W550">
            <v>1372694</v>
          </cell>
          <cell r="Y550">
            <v>0</v>
          </cell>
        </row>
        <row r="551">
          <cell r="B551" t="str">
            <v>bocdc</v>
          </cell>
          <cell r="C551" t="str">
            <v/>
          </cell>
          <cell r="D551" t="str">
            <v>02.1123</v>
          </cell>
          <cell r="E551" t="str">
            <v>Boác dôõ ñaø caûn, ñeá neùo</v>
          </cell>
          <cell r="F551" t="str">
            <v>taán</v>
          </cell>
          <cell r="G551">
            <v>1.02</v>
          </cell>
          <cell r="R551">
            <v>35112</v>
          </cell>
          <cell r="U551">
            <v>0</v>
          </cell>
          <cell r="W551">
            <v>35814</v>
          </cell>
          <cell r="Y551">
            <v>0</v>
          </cell>
        </row>
        <row r="552">
          <cell r="B552" t="str">
            <v>da</v>
          </cell>
          <cell r="C552" t="str">
            <v/>
          </cell>
          <cell r="D552" t="str">
            <v>02.1451</v>
          </cell>
          <cell r="E552" t="str">
            <v>V/c ñaø caûn vaøo vò trí (cöï ly &lt;=100m)</v>
          </cell>
          <cell r="F552" t="str">
            <v>taán</v>
          </cell>
          <cell r="G552">
            <v>1.02</v>
          </cell>
          <cell r="U552">
            <v>0</v>
          </cell>
          <cell r="W552">
            <v>0</v>
          </cell>
          <cell r="Y552">
            <v>0</v>
          </cell>
        </row>
        <row r="553">
          <cell r="B553" t="str">
            <v>dctc</v>
          </cell>
          <cell r="C553" t="str">
            <v/>
          </cell>
          <cell r="D553" t="str">
            <v>02.1482</v>
          </cell>
          <cell r="E553" t="str">
            <v>V/c duïng cuï thi coâng ( cöï ly &lt;=100m)</v>
          </cell>
          <cell r="F553" t="str">
            <v>taán</v>
          </cell>
          <cell r="G553">
            <v>0.2</v>
          </cell>
          <cell r="U553">
            <v>0</v>
          </cell>
          <cell r="W553">
            <v>0</v>
          </cell>
          <cell r="Y553">
            <v>0</v>
          </cell>
        </row>
        <row r="554">
          <cell r="A554" t="str">
            <v>BTCL-14-500</v>
          </cell>
          <cell r="C554" t="str">
            <v/>
          </cell>
          <cell r="E554" t="str">
            <v>Moùng BTCL-14-500</v>
          </cell>
          <cell r="F554" t="str">
            <v>Moùng</v>
          </cell>
          <cell r="H554">
            <v>0</v>
          </cell>
          <cell r="I554">
            <v>0</v>
          </cell>
          <cell r="J554">
            <v>0</v>
          </cell>
          <cell r="K554">
            <v>0</v>
          </cell>
          <cell r="L554">
            <v>0</v>
          </cell>
          <cell r="M554">
            <v>0</v>
          </cell>
          <cell r="N554">
            <v>0</v>
          </cell>
          <cell r="U554">
            <v>1599538</v>
          </cell>
          <cell r="W554">
            <v>3551554</v>
          </cell>
          <cell r="Y554">
            <v>0</v>
          </cell>
        </row>
        <row r="555">
          <cell r="B555" t="str">
            <v>DBT20012</v>
          </cell>
          <cell r="C555" t="str">
            <v/>
          </cell>
          <cell r="D555" t="str">
            <v>AF.11210</v>
          </cell>
          <cell r="E555" t="str">
            <v>Ñoå beâ toâng maùc M200 ñaù 2x4, chieàu roäng moùng &gt;250cm</v>
          </cell>
          <cell r="F555" t="str">
            <v>m3</v>
          </cell>
          <cell r="G555">
            <v>2.0139999999999998</v>
          </cell>
          <cell r="H555">
            <v>0</v>
          </cell>
          <cell r="I555">
            <v>0</v>
          </cell>
          <cell r="J555">
            <v>0</v>
          </cell>
          <cell r="K555">
            <v>0</v>
          </cell>
          <cell r="L555">
            <v>0</v>
          </cell>
          <cell r="M555">
            <v>0</v>
          </cell>
          <cell r="N555">
            <v>0</v>
          </cell>
          <cell r="P555">
            <v>0</v>
          </cell>
          <cell r="R555">
            <v>316090</v>
          </cell>
          <cell r="U555">
            <v>0</v>
          </cell>
          <cell r="W555">
            <v>636605</v>
          </cell>
          <cell r="Y555">
            <v>0</v>
          </cell>
        </row>
        <row r="556">
          <cell r="B556" t="str">
            <v>DBT10046</v>
          </cell>
          <cell r="C556" t="str">
            <v/>
          </cell>
          <cell r="D556" t="str">
            <v>04.3112</v>
          </cell>
          <cell r="E556" t="str">
            <v>Ñoå beâ toâng maùc M100 ñaù 4x6</v>
          </cell>
          <cell r="F556" t="str">
            <v>m3</v>
          </cell>
          <cell r="G556">
            <v>0.20399999999999999</v>
          </cell>
          <cell r="H556">
            <v>0</v>
          </cell>
          <cell r="I556">
            <v>0</v>
          </cell>
          <cell r="J556">
            <v>0</v>
          </cell>
          <cell r="K556">
            <v>0</v>
          </cell>
          <cell r="L556">
            <v>0</v>
          </cell>
          <cell r="M556">
            <v>0</v>
          </cell>
          <cell r="N556">
            <v>0</v>
          </cell>
          <cell r="P556">
            <v>0</v>
          </cell>
          <cell r="R556">
            <v>304878</v>
          </cell>
          <cell r="U556">
            <v>0</v>
          </cell>
          <cell r="W556">
            <v>62195</v>
          </cell>
          <cell r="Y556">
            <v>0</v>
          </cell>
        </row>
        <row r="557">
          <cell r="B557" t="str">
            <v>CV</v>
          </cell>
          <cell r="C557" t="str">
            <v/>
          </cell>
          <cell r="E557" t="str">
            <v>Caùt vaøng</v>
          </cell>
          <cell r="F557" t="str">
            <v>m3</v>
          </cell>
          <cell r="G557">
            <v>0.24</v>
          </cell>
          <cell r="H557">
            <v>0</v>
          </cell>
          <cell r="I557">
            <v>0</v>
          </cell>
          <cell r="J557">
            <v>0</v>
          </cell>
          <cell r="K557">
            <v>0</v>
          </cell>
          <cell r="L557">
            <v>0</v>
          </cell>
          <cell r="M557">
            <v>0</v>
          </cell>
          <cell r="N557">
            <v>0</v>
          </cell>
          <cell r="P557">
            <v>500000</v>
          </cell>
          <cell r="U557">
            <v>120000</v>
          </cell>
          <cell r="W557">
            <v>0</v>
          </cell>
          <cell r="Y557">
            <v>0</v>
          </cell>
        </row>
        <row r="558">
          <cell r="B558" t="str">
            <v>SO6</v>
          </cell>
          <cell r="C558" t="str">
            <v/>
          </cell>
          <cell r="E558" t="str">
            <v>Saét   Þ6</v>
          </cell>
          <cell r="F558" t="str">
            <v>kg</v>
          </cell>
          <cell r="G558">
            <v>193</v>
          </cell>
          <cell r="H558">
            <v>0</v>
          </cell>
          <cell r="I558">
            <v>0</v>
          </cell>
          <cell r="J558">
            <v>0</v>
          </cell>
          <cell r="K558">
            <v>0</v>
          </cell>
          <cell r="L558">
            <v>0</v>
          </cell>
          <cell r="M558">
            <v>0</v>
          </cell>
          <cell r="N558">
            <v>0</v>
          </cell>
          <cell r="P558">
            <v>7260</v>
          </cell>
          <cell r="U558">
            <v>1401180</v>
          </cell>
          <cell r="W558">
            <v>0</v>
          </cell>
          <cell r="Y558">
            <v>0</v>
          </cell>
        </row>
        <row r="559">
          <cell r="B559" t="str">
            <v>MDD3</v>
          </cell>
          <cell r="C559" t="str">
            <v/>
          </cell>
          <cell r="D559" t="str">
            <v>AB.11423</v>
          </cell>
          <cell r="E559" t="str">
            <v>Ñaøo hoá moùng ñaát caáp 3 saâu &gt;1m</v>
          </cell>
          <cell r="F559" t="str">
            <v>m3</v>
          </cell>
          <cell r="G559">
            <v>5.3</v>
          </cell>
          <cell r="R559">
            <v>451007</v>
          </cell>
          <cell r="U559">
            <v>0</v>
          </cell>
          <cell r="W559">
            <v>2390337</v>
          </cell>
          <cell r="Y559">
            <v>0</v>
          </cell>
        </row>
        <row r="560">
          <cell r="B560" t="str">
            <v>MDAP3</v>
          </cell>
          <cell r="C560" t="str">
            <v/>
          </cell>
          <cell r="D560" t="str">
            <v>AB.13112</v>
          </cell>
          <cell r="E560" t="str">
            <v>Ñaép ñaát hoá moùng coät , ñoä chaët k=0,9</v>
          </cell>
          <cell r="F560" t="str">
            <v>m3</v>
          </cell>
          <cell r="G560">
            <v>2.85</v>
          </cell>
          <cell r="R560">
            <v>129134</v>
          </cell>
          <cell r="U560">
            <v>0</v>
          </cell>
          <cell r="W560">
            <v>368032</v>
          </cell>
          <cell r="Y560">
            <v>0</v>
          </cell>
        </row>
        <row r="561">
          <cell r="B561" t="str">
            <v>dcat</v>
          </cell>
          <cell r="C561" t="str">
            <v/>
          </cell>
          <cell r="D561" t="str">
            <v>03.7000</v>
          </cell>
          <cell r="E561" t="str">
            <v>Ñaép caùt san phaúng ñaàu cöø</v>
          </cell>
          <cell r="F561" t="str">
            <v>m3</v>
          </cell>
          <cell r="G561">
            <v>0.24</v>
          </cell>
          <cell r="R561">
            <v>18374</v>
          </cell>
          <cell r="U561">
            <v>0</v>
          </cell>
          <cell r="W561">
            <v>4410</v>
          </cell>
          <cell r="Y561">
            <v>0</v>
          </cell>
        </row>
        <row r="562">
          <cell r="B562" t="str">
            <v>LCT10</v>
          </cell>
          <cell r="C562" t="str">
            <v/>
          </cell>
          <cell r="D562" t="str">
            <v>04.1101</v>
          </cell>
          <cell r="E562" t="str">
            <v>Gia coâng vaø laép döïng coát theùp D&lt;=10</v>
          </cell>
          <cell r="F562" t="str">
            <v>kg</v>
          </cell>
          <cell r="G562">
            <v>193</v>
          </cell>
          <cell r="P562">
            <v>406</v>
          </cell>
          <cell r="R562">
            <v>23</v>
          </cell>
          <cell r="U562">
            <v>78358</v>
          </cell>
          <cell r="W562">
            <v>4439</v>
          </cell>
          <cell r="Y562">
            <v>0</v>
          </cell>
        </row>
        <row r="563">
          <cell r="B563" t="str">
            <v>LDVANK</v>
          </cell>
          <cell r="C563" t="str">
            <v/>
          </cell>
          <cell r="D563" t="str">
            <v>04.2001</v>
          </cell>
          <cell r="E563" t="str">
            <v>Gia coâng vaø laép döïng vaùn khuoân</v>
          </cell>
          <cell r="F563" t="str">
            <v>m2</v>
          </cell>
          <cell r="G563">
            <v>8</v>
          </cell>
          <cell r="R563">
            <v>10692</v>
          </cell>
          <cell r="U563">
            <v>0</v>
          </cell>
          <cell r="W563">
            <v>85536</v>
          </cell>
          <cell r="Y563">
            <v>0</v>
          </cell>
        </row>
        <row r="564">
          <cell r="B564" t="str">
            <v>THEP</v>
          </cell>
          <cell r="C564" t="str">
            <v/>
          </cell>
          <cell r="D564" t="str">
            <v>02.1351</v>
          </cell>
          <cell r="E564" t="str">
            <v>V/c coát theùp ( cöï ly &lt;=100m)</v>
          </cell>
          <cell r="F564" t="str">
            <v>taán</v>
          </cell>
          <cell r="G564">
            <v>0.19</v>
          </cell>
          <cell r="U564">
            <v>0</v>
          </cell>
          <cell r="W564">
            <v>0</v>
          </cell>
          <cell r="Y564">
            <v>0</v>
          </cell>
        </row>
        <row r="565">
          <cell r="B565" t="str">
            <v>CAT</v>
          </cell>
          <cell r="C565" t="str">
            <v/>
          </cell>
          <cell r="D565" t="str">
            <v>02.1231</v>
          </cell>
          <cell r="E565" t="str">
            <v>V/c caùt vaøng cöï ly &lt;=100m</v>
          </cell>
          <cell r="F565" t="str">
            <v>m3</v>
          </cell>
          <cell r="G565">
            <v>0.24</v>
          </cell>
          <cell r="U565">
            <v>0</v>
          </cell>
          <cell r="W565">
            <v>0</v>
          </cell>
          <cell r="Y565">
            <v>0</v>
          </cell>
        </row>
        <row r="566">
          <cell r="B566" t="str">
            <v>dctc</v>
          </cell>
          <cell r="C566" t="str">
            <v/>
          </cell>
          <cell r="D566" t="str">
            <v>02.1482</v>
          </cell>
          <cell r="E566" t="str">
            <v>V/c duïng cuï thi coâng ( cöï ly &lt;=100m)</v>
          </cell>
          <cell r="F566" t="str">
            <v>taán</v>
          </cell>
          <cell r="G566">
            <v>0.2</v>
          </cell>
          <cell r="U566">
            <v>0</v>
          </cell>
          <cell r="W566">
            <v>0</v>
          </cell>
          <cell r="Y566">
            <v>0</v>
          </cell>
        </row>
        <row r="567">
          <cell r="A567" t="str">
            <v>M20-4b</v>
          </cell>
          <cell r="C567" t="str">
            <v/>
          </cell>
          <cell r="E567" t="str">
            <v>Moùng M20-4b</v>
          </cell>
          <cell r="F567" t="str">
            <v>Moùng</v>
          </cell>
          <cell r="H567">
            <v>0</v>
          </cell>
          <cell r="I567">
            <v>0</v>
          </cell>
          <cell r="J567">
            <v>0</v>
          </cell>
          <cell r="K567">
            <v>0</v>
          </cell>
          <cell r="L567">
            <v>0</v>
          </cell>
          <cell r="M567">
            <v>0</v>
          </cell>
          <cell r="N567">
            <v>0</v>
          </cell>
          <cell r="U567">
            <v>3153600</v>
          </cell>
          <cell r="W567">
            <v>13078302</v>
          </cell>
          <cell r="Y567">
            <v>0</v>
          </cell>
        </row>
        <row r="568">
          <cell r="B568" t="str">
            <v>d15</v>
          </cell>
          <cell r="C568" t="str">
            <v/>
          </cell>
          <cell r="D568" t="str">
            <v>AG.42111</v>
          </cell>
          <cell r="E568" t="str">
            <v>Ñaø caûn BTCT 1,5m</v>
          </cell>
          <cell r="F568" t="str">
            <v>caùi</v>
          </cell>
          <cell r="G568">
            <v>4</v>
          </cell>
          <cell r="H568">
            <v>0</v>
          </cell>
          <cell r="I568">
            <v>0</v>
          </cell>
          <cell r="J568">
            <v>0</v>
          </cell>
          <cell r="K568">
            <v>0</v>
          </cell>
          <cell r="L568">
            <v>0</v>
          </cell>
          <cell r="M568">
            <v>0</v>
          </cell>
          <cell r="N568">
            <v>0</v>
          </cell>
          <cell r="P568">
            <v>727000</v>
          </cell>
          <cell r="R568">
            <v>56885</v>
          </cell>
          <cell r="U568">
            <v>2908000</v>
          </cell>
          <cell r="W568">
            <v>227540</v>
          </cell>
          <cell r="Y568">
            <v>0</v>
          </cell>
        </row>
        <row r="569">
          <cell r="B569" t="str">
            <v>b22800</v>
          </cell>
          <cell r="C569" t="str">
            <v/>
          </cell>
          <cell r="E569" t="str">
            <v>Boulon 22x800+ 2 long ñeàn vuoâng D24-50x50x3/Zn</v>
          </cell>
          <cell r="F569" t="str">
            <v>boä</v>
          </cell>
          <cell r="G569">
            <v>4</v>
          </cell>
          <cell r="H569">
            <v>0</v>
          </cell>
          <cell r="I569">
            <v>0</v>
          </cell>
          <cell r="J569">
            <v>0</v>
          </cell>
          <cell r="K569">
            <v>0</v>
          </cell>
          <cell r="L569">
            <v>0</v>
          </cell>
          <cell r="M569">
            <v>0</v>
          </cell>
          <cell r="N569">
            <v>0</v>
          </cell>
          <cell r="P569">
            <v>61400</v>
          </cell>
          <cell r="U569">
            <v>245600</v>
          </cell>
          <cell r="W569">
            <v>0</v>
          </cell>
          <cell r="Y569">
            <v>0</v>
          </cell>
        </row>
        <row r="570">
          <cell r="B570" t="str">
            <v>MDD3</v>
          </cell>
          <cell r="C570" t="str">
            <v/>
          </cell>
          <cell r="D570" t="str">
            <v>AB.11423</v>
          </cell>
          <cell r="E570" t="str">
            <v>Ñaøo hoá moùng ñaát caáp 3 saâu &gt;1m</v>
          </cell>
          <cell r="F570" t="str">
            <v>m3</v>
          </cell>
          <cell r="G570">
            <v>21.8</v>
          </cell>
          <cell r="R570">
            <v>451007</v>
          </cell>
          <cell r="U570">
            <v>0</v>
          </cell>
          <cell r="W570">
            <v>9831953</v>
          </cell>
          <cell r="Y570">
            <v>0</v>
          </cell>
        </row>
        <row r="571">
          <cell r="B571" t="str">
            <v>MDAP3</v>
          </cell>
          <cell r="C571" t="str">
            <v/>
          </cell>
          <cell r="D571" t="str">
            <v>AB.13112</v>
          </cell>
          <cell r="E571" t="str">
            <v>Ñaép ñaát hoá moùng coät , ñoä chaët k=0,9</v>
          </cell>
          <cell r="F571" t="str">
            <v>m3</v>
          </cell>
          <cell r="G571">
            <v>23.1</v>
          </cell>
          <cell r="R571">
            <v>129134</v>
          </cell>
          <cell r="U571">
            <v>0</v>
          </cell>
          <cell r="W571">
            <v>2982995</v>
          </cell>
          <cell r="Y571">
            <v>0</v>
          </cell>
        </row>
        <row r="572">
          <cell r="B572" t="str">
            <v>bocdc</v>
          </cell>
          <cell r="C572" t="str">
            <v/>
          </cell>
          <cell r="D572" t="str">
            <v>02.1123</v>
          </cell>
          <cell r="E572" t="str">
            <v>Boác dôõ ñaø caûn, ñeá neùo</v>
          </cell>
          <cell r="F572" t="str">
            <v>taán</v>
          </cell>
          <cell r="G572">
            <v>1.02</v>
          </cell>
          <cell r="R572">
            <v>35112</v>
          </cell>
          <cell r="U572">
            <v>0</v>
          </cell>
          <cell r="W572">
            <v>35814</v>
          </cell>
          <cell r="Y572">
            <v>0</v>
          </cell>
        </row>
        <row r="573">
          <cell r="B573" t="str">
            <v>da</v>
          </cell>
          <cell r="C573" t="str">
            <v/>
          </cell>
          <cell r="D573" t="str">
            <v>02.1451</v>
          </cell>
          <cell r="E573" t="str">
            <v>V/c ñaø caûn vaøo vò trí (cöï ly &lt;=100m)</v>
          </cell>
          <cell r="F573" t="str">
            <v>taán</v>
          </cell>
          <cell r="G573">
            <v>1.02</v>
          </cell>
          <cell r="U573">
            <v>0</v>
          </cell>
          <cell r="W573">
            <v>0</v>
          </cell>
          <cell r="Y573">
            <v>0</v>
          </cell>
        </row>
        <row r="574">
          <cell r="B574" t="str">
            <v>dctc</v>
          </cell>
          <cell r="C574" t="str">
            <v/>
          </cell>
          <cell r="D574" t="str">
            <v>02.1482</v>
          </cell>
          <cell r="E574" t="str">
            <v>V/c duïng cuï thi coâng ( cöï ly &lt;=100m)</v>
          </cell>
          <cell r="F574" t="str">
            <v>taán</v>
          </cell>
          <cell r="G574">
            <v>0.2</v>
          </cell>
          <cell r="U574">
            <v>0</v>
          </cell>
          <cell r="W574">
            <v>0</v>
          </cell>
          <cell r="Y574">
            <v>0</v>
          </cell>
        </row>
        <row r="575">
          <cell r="A575" t="str">
            <v>MTUPP</v>
          </cell>
          <cell r="C575" t="str">
            <v/>
          </cell>
          <cell r="E575" t="str">
            <v>Moùng tuû phaân phoái haï theá</v>
          </cell>
          <cell r="F575" t="str">
            <v>moùng</v>
          </cell>
          <cell r="H575">
            <v>0</v>
          </cell>
          <cell r="M575">
            <v>0</v>
          </cell>
          <cell r="N575">
            <v>0</v>
          </cell>
          <cell r="U575">
            <v>125674</v>
          </cell>
          <cell r="W575">
            <v>233802</v>
          </cell>
          <cell r="Y575">
            <v>0</v>
          </cell>
        </row>
        <row r="576">
          <cell r="B576" t="str">
            <v>XM</v>
          </cell>
          <cell r="C576" t="str">
            <v/>
          </cell>
          <cell r="E576" t="str">
            <v xml:space="preserve">Ximaêng </v>
          </cell>
          <cell r="F576" t="str">
            <v>kg</v>
          </cell>
          <cell r="G576">
            <v>26.111999999999998</v>
          </cell>
          <cell r="H576">
            <v>0</v>
          </cell>
          <cell r="I576">
            <v>0</v>
          </cell>
          <cell r="J576">
            <v>0</v>
          </cell>
          <cell r="K576">
            <v>0</v>
          </cell>
          <cell r="L576">
            <v>0</v>
          </cell>
          <cell r="M576">
            <v>0</v>
          </cell>
          <cell r="N576">
            <v>0</v>
          </cell>
          <cell r="P576">
            <v>1740</v>
          </cell>
          <cell r="U576">
            <v>45435</v>
          </cell>
          <cell r="W576">
            <v>0</v>
          </cell>
          <cell r="Y576">
            <v>0</v>
          </cell>
        </row>
        <row r="577">
          <cell r="B577" t="str">
            <v>CV</v>
          </cell>
          <cell r="C577" t="str">
            <v/>
          </cell>
          <cell r="E577" t="str">
            <v>Caùt vaøng</v>
          </cell>
          <cell r="F577" t="str">
            <v>m3</v>
          </cell>
          <cell r="G577">
            <v>4.1000000000000002E-2</v>
          </cell>
          <cell r="H577">
            <v>0</v>
          </cell>
          <cell r="I577">
            <v>0</v>
          </cell>
          <cell r="J577">
            <v>0</v>
          </cell>
          <cell r="K577">
            <v>0</v>
          </cell>
          <cell r="L577">
            <v>0</v>
          </cell>
          <cell r="M577">
            <v>0</v>
          </cell>
          <cell r="N577">
            <v>0</v>
          </cell>
          <cell r="P577">
            <v>500000</v>
          </cell>
          <cell r="U577">
            <v>20500</v>
          </cell>
          <cell r="W577">
            <v>0</v>
          </cell>
          <cell r="Y577">
            <v>0</v>
          </cell>
        </row>
        <row r="578">
          <cell r="B578" t="str">
            <v>D1X2</v>
          </cell>
          <cell r="C578" t="str">
            <v/>
          </cell>
          <cell r="D578" t="str">
            <v>02.1104</v>
          </cell>
          <cell r="E578" t="str">
            <v>Ñaù 1x2</v>
          </cell>
          <cell r="F578" t="str">
            <v>m3</v>
          </cell>
          <cell r="G578">
            <v>4.4999999999999998E-2</v>
          </cell>
          <cell r="H578">
            <v>0</v>
          </cell>
          <cell r="I578">
            <v>0</v>
          </cell>
          <cell r="J578">
            <v>0</v>
          </cell>
          <cell r="K578">
            <v>0</v>
          </cell>
          <cell r="L578">
            <v>0</v>
          </cell>
          <cell r="M578">
            <v>0</v>
          </cell>
          <cell r="N578">
            <v>0</v>
          </cell>
          <cell r="P578">
            <v>325000</v>
          </cell>
          <cell r="U578">
            <v>14625</v>
          </cell>
          <cell r="W578">
            <v>0</v>
          </cell>
          <cell r="Y578">
            <v>0</v>
          </cell>
        </row>
        <row r="579">
          <cell r="B579" t="str">
            <v>D4X6</v>
          </cell>
          <cell r="C579" t="str">
            <v/>
          </cell>
          <cell r="D579" t="str">
            <v>02.1104</v>
          </cell>
          <cell r="E579" t="str">
            <v>Ñaù 4x6</v>
          </cell>
          <cell r="F579" t="str">
            <v>m3</v>
          </cell>
          <cell r="G579">
            <v>3.2000000000000001E-2</v>
          </cell>
          <cell r="P579">
            <v>113524</v>
          </cell>
          <cell r="U579">
            <v>3633</v>
          </cell>
          <cell r="W579">
            <v>0</v>
          </cell>
          <cell r="Y579">
            <v>0</v>
          </cell>
        </row>
        <row r="580">
          <cell r="B580" t="str">
            <v>SO6</v>
          </cell>
          <cell r="C580" t="str">
            <v/>
          </cell>
          <cell r="D580" t="str">
            <v>02.1104</v>
          </cell>
          <cell r="E580" t="str">
            <v>Saét   Þ6</v>
          </cell>
          <cell r="F580" t="str">
            <v>kg</v>
          </cell>
          <cell r="G580">
            <v>4.74</v>
          </cell>
          <cell r="P580">
            <v>7260</v>
          </cell>
          <cell r="U580">
            <v>34412</v>
          </cell>
          <cell r="W580">
            <v>0</v>
          </cell>
          <cell r="Y580">
            <v>0</v>
          </cell>
        </row>
        <row r="581">
          <cell r="B581" t="str">
            <v>GO</v>
          </cell>
          <cell r="C581" t="str">
            <v/>
          </cell>
          <cell r="D581" t="str">
            <v>02.1104</v>
          </cell>
          <cell r="E581" t="str">
            <v>Goã vaùn khuoân</v>
          </cell>
          <cell r="F581" t="str">
            <v>m3</v>
          </cell>
          <cell r="G581">
            <v>2.5000000000000001E-3</v>
          </cell>
          <cell r="P581">
            <v>1818000</v>
          </cell>
          <cell r="R581">
            <v>0</v>
          </cell>
          <cell r="U581">
            <v>4545</v>
          </cell>
          <cell r="W581">
            <v>0</v>
          </cell>
          <cell r="Y581">
            <v>0</v>
          </cell>
        </row>
        <row r="582">
          <cell r="B582" t="str">
            <v>thepB</v>
          </cell>
          <cell r="C582" t="str">
            <v/>
          </cell>
          <cell r="D582" t="str">
            <v>02.1104</v>
          </cell>
          <cell r="E582" t="str">
            <v>Daây theùp buoäc</v>
          </cell>
          <cell r="F582" t="str">
            <v>kg</v>
          </cell>
          <cell r="G582">
            <v>0.1</v>
          </cell>
          <cell r="P582">
            <v>6000</v>
          </cell>
          <cell r="R582">
            <v>0</v>
          </cell>
          <cell r="U582">
            <v>600</v>
          </cell>
          <cell r="W582">
            <v>0</v>
          </cell>
          <cell r="Y582">
            <v>0</v>
          </cell>
        </row>
        <row r="583">
          <cell r="B583" t="str">
            <v>MDD3</v>
          </cell>
          <cell r="C583" t="str">
            <v/>
          </cell>
          <cell r="D583" t="str">
            <v>03.1113</v>
          </cell>
          <cell r="E583" t="str">
            <v>Ñaøo hoá moùng ñaát caáp 3 saâu &gt;1m</v>
          </cell>
          <cell r="F583" t="str">
            <v>m3</v>
          </cell>
          <cell r="G583">
            <v>0.29599999999999999</v>
          </cell>
          <cell r="H583">
            <v>0</v>
          </cell>
          <cell r="I583">
            <v>0</v>
          </cell>
          <cell r="J583">
            <v>0</v>
          </cell>
          <cell r="K583">
            <v>0</v>
          </cell>
          <cell r="L583">
            <v>0</v>
          </cell>
          <cell r="M583">
            <v>0</v>
          </cell>
          <cell r="N583">
            <v>0</v>
          </cell>
          <cell r="P583">
            <v>0</v>
          </cell>
          <cell r="R583">
            <v>451007</v>
          </cell>
          <cell r="U583">
            <v>0</v>
          </cell>
          <cell r="W583">
            <v>133498</v>
          </cell>
          <cell r="Y583">
            <v>0</v>
          </cell>
        </row>
        <row r="584">
          <cell r="B584" t="str">
            <v>MDAP3</v>
          </cell>
          <cell r="C584" t="str">
            <v/>
          </cell>
          <cell r="D584" t="str">
            <v>03.2203</v>
          </cell>
          <cell r="E584" t="str">
            <v>Ñaép ñaát hoá moùng coät , ñoä chaët k=0,9</v>
          </cell>
          <cell r="F584" t="str">
            <v>m3</v>
          </cell>
          <cell r="G584">
            <v>0.218</v>
          </cell>
          <cell r="H584">
            <v>0</v>
          </cell>
          <cell r="I584">
            <v>0</v>
          </cell>
          <cell r="J584">
            <v>0</v>
          </cell>
          <cell r="K584">
            <v>0</v>
          </cell>
          <cell r="L584">
            <v>0</v>
          </cell>
          <cell r="M584">
            <v>0</v>
          </cell>
          <cell r="N584">
            <v>0</v>
          </cell>
          <cell r="P584">
            <v>0</v>
          </cell>
          <cell r="R584">
            <v>129134</v>
          </cell>
          <cell r="U584">
            <v>0</v>
          </cell>
          <cell r="W584">
            <v>28151</v>
          </cell>
          <cell r="Y584">
            <v>0</v>
          </cell>
        </row>
        <row r="585">
          <cell r="B585" t="str">
            <v>VCXM1</v>
          </cell>
          <cell r="C585" t="str">
            <v/>
          </cell>
          <cell r="D585" t="str">
            <v>02.1211</v>
          </cell>
          <cell r="E585" t="str">
            <v>V/c xi maêng ( cöï ly &lt;=100m)</v>
          </cell>
          <cell r="F585" t="str">
            <v>taán</v>
          </cell>
          <cell r="G585">
            <v>2.5999999999999999E-2</v>
          </cell>
          <cell r="P585">
            <v>0</v>
          </cell>
          <cell r="R585">
            <v>417923</v>
          </cell>
          <cell r="U585">
            <v>0</v>
          </cell>
          <cell r="W585">
            <v>10866</v>
          </cell>
          <cell r="Y585">
            <v>0</v>
          </cell>
        </row>
        <row r="586">
          <cell r="B586" t="str">
            <v>VCCAT1</v>
          </cell>
          <cell r="C586" t="str">
            <v/>
          </cell>
          <cell r="D586" t="str">
            <v>02.1231</v>
          </cell>
          <cell r="E586" t="str">
            <v>V/c caùt vaøng cöï ly &lt;=100m</v>
          </cell>
          <cell r="F586" t="str">
            <v>m3</v>
          </cell>
          <cell r="G586">
            <v>4.1000000000000002E-2</v>
          </cell>
          <cell r="P586">
            <v>0</v>
          </cell>
          <cell r="R586">
            <v>391375</v>
          </cell>
          <cell r="U586">
            <v>0</v>
          </cell>
          <cell r="W586">
            <v>16046</v>
          </cell>
          <cell r="Y586">
            <v>0</v>
          </cell>
        </row>
        <row r="587">
          <cell r="B587" t="str">
            <v>VCLD1</v>
          </cell>
          <cell r="C587" t="str">
            <v/>
          </cell>
          <cell r="D587" t="str">
            <v>02.1241</v>
          </cell>
          <cell r="E587" t="str">
            <v>V/c ñaù daêm ( cöï ly &lt;=100m)</v>
          </cell>
          <cell r="F587" t="str">
            <v>m3</v>
          </cell>
          <cell r="G587">
            <v>4.4999999999999998E-2</v>
          </cell>
          <cell r="P587">
            <v>0</v>
          </cell>
          <cell r="R587">
            <v>411072</v>
          </cell>
          <cell r="U587">
            <v>0</v>
          </cell>
          <cell r="W587">
            <v>18498</v>
          </cell>
          <cell r="Y587">
            <v>0</v>
          </cell>
        </row>
        <row r="588">
          <cell r="B588" t="str">
            <v>LCT10</v>
          </cell>
          <cell r="C588" t="str">
            <v/>
          </cell>
          <cell r="D588" t="str">
            <v>04.1101</v>
          </cell>
          <cell r="E588" t="str">
            <v>Gia coâng vaø laép döïng coát theùp D&lt;=10</v>
          </cell>
          <cell r="F588" t="str">
            <v>kg</v>
          </cell>
          <cell r="G588">
            <v>4.74</v>
          </cell>
          <cell r="P588">
            <v>406</v>
          </cell>
          <cell r="R588">
            <v>23</v>
          </cell>
          <cell r="U588">
            <v>1924</v>
          </cell>
          <cell r="W588">
            <v>109</v>
          </cell>
          <cell r="Y588">
            <v>0</v>
          </cell>
        </row>
        <row r="589">
          <cell r="B589" t="str">
            <v>DBT10046</v>
          </cell>
          <cell r="C589" t="str">
            <v/>
          </cell>
          <cell r="D589" t="str">
            <v>04.3112</v>
          </cell>
          <cell r="E589" t="str">
            <v>Ñoå beâ toâng maùc M100 ñaù 4x6</v>
          </cell>
          <cell r="F589" t="str">
            <v>m3</v>
          </cell>
          <cell r="G589">
            <v>3.5000000000000003E-2</v>
          </cell>
          <cell r="P589">
            <v>0</v>
          </cell>
          <cell r="R589">
            <v>304878</v>
          </cell>
          <cell r="U589">
            <v>0</v>
          </cell>
          <cell r="W589">
            <v>10671</v>
          </cell>
          <cell r="Y589">
            <v>0</v>
          </cell>
        </row>
        <row r="590">
          <cell r="B590" t="str">
            <v>DBT20012</v>
          </cell>
          <cell r="C590" t="str">
            <v/>
          </cell>
          <cell r="D590" t="str">
            <v>AF.11210</v>
          </cell>
          <cell r="E590" t="str">
            <v>Ñoå beâ toâng maùc M200 ñaù 2x4, chieàu roäng moùng &gt;250cm</v>
          </cell>
          <cell r="F590" t="str">
            <v>m3</v>
          </cell>
          <cell r="G590">
            <v>5.0500000000000003E-2</v>
          </cell>
          <cell r="P590">
            <v>0</v>
          </cell>
          <cell r="R590">
            <v>316090</v>
          </cell>
          <cell r="U590">
            <v>0</v>
          </cell>
          <cell r="W590">
            <v>15963</v>
          </cell>
          <cell r="Y590">
            <v>0</v>
          </cell>
        </row>
        <row r="591">
          <cell r="A591" t="str">
            <v>MTUCS</v>
          </cell>
          <cell r="C591" t="str">
            <v/>
          </cell>
          <cell r="E591" t="str">
            <v>Moùng tuû ñieàu khieån chieáu saùng</v>
          </cell>
          <cell r="F591" t="str">
            <v>moùng</v>
          </cell>
          <cell r="H591">
            <v>0</v>
          </cell>
          <cell r="U591">
            <v>125674</v>
          </cell>
          <cell r="W591">
            <v>233802</v>
          </cell>
          <cell r="Y591">
            <v>0</v>
          </cell>
        </row>
        <row r="592">
          <cell r="B592" t="str">
            <v>XM</v>
          </cell>
          <cell r="C592" t="str">
            <v/>
          </cell>
          <cell r="E592" t="str">
            <v xml:space="preserve">Ximaêng </v>
          </cell>
          <cell r="F592" t="str">
            <v>kg</v>
          </cell>
          <cell r="G592">
            <v>26.111999999999998</v>
          </cell>
          <cell r="H592">
            <v>0</v>
          </cell>
          <cell r="P592">
            <v>1740</v>
          </cell>
          <cell r="U592">
            <v>45435</v>
          </cell>
          <cell r="W592">
            <v>0</v>
          </cell>
          <cell r="Y592">
            <v>0</v>
          </cell>
        </row>
        <row r="593">
          <cell r="B593" t="str">
            <v>CV</v>
          </cell>
          <cell r="C593" t="str">
            <v/>
          </cell>
          <cell r="E593" t="str">
            <v>Caùt vaøng</v>
          </cell>
          <cell r="F593" t="str">
            <v>m3</v>
          </cell>
          <cell r="G593">
            <v>4.1000000000000002E-2</v>
          </cell>
          <cell r="H593">
            <v>0</v>
          </cell>
          <cell r="P593">
            <v>500000</v>
          </cell>
          <cell r="U593">
            <v>20500</v>
          </cell>
          <cell r="W593">
            <v>0</v>
          </cell>
          <cell r="Y593">
            <v>0</v>
          </cell>
        </row>
        <row r="594">
          <cell r="B594" t="str">
            <v>D1X2</v>
          </cell>
          <cell r="C594" t="str">
            <v/>
          </cell>
          <cell r="D594" t="str">
            <v>02.1104</v>
          </cell>
          <cell r="E594" t="str">
            <v>Ñaù 1x2</v>
          </cell>
          <cell r="F594" t="str">
            <v>m3</v>
          </cell>
          <cell r="G594">
            <v>4.4999999999999998E-2</v>
          </cell>
          <cell r="H594">
            <v>0</v>
          </cell>
          <cell r="P594">
            <v>325000</v>
          </cell>
          <cell r="U594">
            <v>14625</v>
          </cell>
          <cell r="W594">
            <v>0</v>
          </cell>
          <cell r="Y594">
            <v>0</v>
          </cell>
        </row>
        <row r="595">
          <cell r="B595" t="str">
            <v>D4X6</v>
          </cell>
          <cell r="C595" t="str">
            <v/>
          </cell>
          <cell r="D595" t="str">
            <v>02.1104</v>
          </cell>
          <cell r="E595" t="str">
            <v>Ñaù 4x6</v>
          </cell>
          <cell r="F595" t="str">
            <v>m3</v>
          </cell>
          <cell r="G595">
            <v>3.2000000000000001E-2</v>
          </cell>
          <cell r="H595">
            <v>0</v>
          </cell>
          <cell r="P595">
            <v>113524</v>
          </cell>
          <cell r="U595">
            <v>3633</v>
          </cell>
          <cell r="W595">
            <v>0</v>
          </cell>
          <cell r="Y595">
            <v>0</v>
          </cell>
        </row>
        <row r="596">
          <cell r="B596" t="str">
            <v>SO6</v>
          </cell>
          <cell r="C596" t="str">
            <v/>
          </cell>
          <cell r="D596" t="str">
            <v>02.1104</v>
          </cell>
          <cell r="E596" t="str">
            <v>Saét   Þ6</v>
          </cell>
          <cell r="F596" t="str">
            <v>kg</v>
          </cell>
          <cell r="G596">
            <v>4.74</v>
          </cell>
          <cell r="P596">
            <v>7260</v>
          </cell>
          <cell r="U596">
            <v>34412</v>
          </cell>
          <cell r="W596">
            <v>0</v>
          </cell>
          <cell r="Y596">
            <v>0</v>
          </cell>
        </row>
        <row r="597">
          <cell r="B597" t="str">
            <v>GO</v>
          </cell>
          <cell r="C597" t="str">
            <v/>
          </cell>
          <cell r="D597" t="str">
            <v>02.1104</v>
          </cell>
          <cell r="E597" t="str">
            <v>Goã vaùn khuoân</v>
          </cell>
          <cell r="F597" t="str">
            <v>m3</v>
          </cell>
          <cell r="G597">
            <v>2.5000000000000001E-3</v>
          </cell>
          <cell r="H597">
            <v>0</v>
          </cell>
          <cell r="P597">
            <v>1818000</v>
          </cell>
          <cell r="R597">
            <v>0</v>
          </cell>
          <cell r="U597">
            <v>4545</v>
          </cell>
          <cell r="W597">
            <v>0</v>
          </cell>
          <cell r="Y597">
            <v>0</v>
          </cell>
        </row>
        <row r="598">
          <cell r="B598" t="str">
            <v>thepB</v>
          </cell>
          <cell r="C598" t="str">
            <v/>
          </cell>
          <cell r="D598" t="str">
            <v>02.1104</v>
          </cell>
          <cell r="E598" t="str">
            <v>Daây theùp buoäc</v>
          </cell>
          <cell r="F598" t="str">
            <v>kg</v>
          </cell>
          <cell r="G598">
            <v>0.1</v>
          </cell>
          <cell r="P598">
            <v>6000</v>
          </cell>
          <cell r="R598">
            <v>0</v>
          </cell>
          <cell r="U598">
            <v>600</v>
          </cell>
          <cell r="W598">
            <v>0</v>
          </cell>
          <cell r="Y598">
            <v>0</v>
          </cell>
        </row>
        <row r="599">
          <cell r="B599" t="str">
            <v>MDD3</v>
          </cell>
          <cell r="C599" t="str">
            <v/>
          </cell>
          <cell r="D599" t="str">
            <v>03.1113</v>
          </cell>
          <cell r="E599" t="str">
            <v>Ñaøo hoá moùng ñaát caáp 3 saâu &gt;1m</v>
          </cell>
          <cell r="F599" t="str">
            <v>m3</v>
          </cell>
          <cell r="G599">
            <v>0.29599999999999999</v>
          </cell>
          <cell r="H599">
            <v>0</v>
          </cell>
          <cell r="P599">
            <v>0</v>
          </cell>
          <cell r="R599">
            <v>451007</v>
          </cell>
          <cell r="U599">
            <v>0</v>
          </cell>
          <cell r="W599">
            <v>133498</v>
          </cell>
          <cell r="Y599">
            <v>0</v>
          </cell>
        </row>
        <row r="600">
          <cell r="B600" t="str">
            <v>MDAP3</v>
          </cell>
          <cell r="C600" t="str">
            <v/>
          </cell>
          <cell r="D600" t="str">
            <v>03.2203</v>
          </cell>
          <cell r="E600" t="str">
            <v>Ñaép ñaát hoá moùng coät , ñoä chaët k=0,9</v>
          </cell>
          <cell r="F600" t="str">
            <v>m3</v>
          </cell>
          <cell r="G600">
            <v>0.218</v>
          </cell>
          <cell r="H600">
            <v>0</v>
          </cell>
          <cell r="P600">
            <v>0</v>
          </cell>
          <cell r="R600">
            <v>129134</v>
          </cell>
          <cell r="U600">
            <v>0</v>
          </cell>
          <cell r="W600">
            <v>28151</v>
          </cell>
          <cell r="Y600">
            <v>0</v>
          </cell>
        </row>
        <row r="601">
          <cell r="B601" t="str">
            <v>VCXM1</v>
          </cell>
          <cell r="C601" t="str">
            <v/>
          </cell>
          <cell r="D601" t="str">
            <v>02.1211</v>
          </cell>
          <cell r="E601" t="str">
            <v>V/c xi maêng ( cöï ly &lt;=100m)</v>
          </cell>
          <cell r="F601" t="str">
            <v>taán</v>
          </cell>
          <cell r="G601">
            <v>2.5999999999999999E-2</v>
          </cell>
          <cell r="P601">
            <v>0</v>
          </cell>
          <cell r="R601">
            <v>417923</v>
          </cell>
          <cell r="U601">
            <v>0</v>
          </cell>
          <cell r="W601">
            <v>10866</v>
          </cell>
          <cell r="Y601">
            <v>0</v>
          </cell>
        </row>
        <row r="602">
          <cell r="B602" t="str">
            <v>VCCAT1</v>
          </cell>
          <cell r="C602" t="str">
            <v/>
          </cell>
          <cell r="D602" t="str">
            <v>02.1231</v>
          </cell>
          <cell r="E602" t="str">
            <v>V/c caùt vaøng cöï ly &lt;=100m</v>
          </cell>
          <cell r="F602" t="str">
            <v>m3</v>
          </cell>
          <cell r="G602">
            <v>4.1000000000000002E-2</v>
          </cell>
          <cell r="P602">
            <v>0</v>
          </cell>
          <cell r="R602">
            <v>391375</v>
          </cell>
          <cell r="U602">
            <v>0</v>
          </cell>
          <cell r="W602">
            <v>16046</v>
          </cell>
          <cell r="Y602">
            <v>0</v>
          </cell>
        </row>
        <row r="603">
          <cell r="B603" t="str">
            <v>VCLD1</v>
          </cell>
          <cell r="C603" t="str">
            <v/>
          </cell>
          <cell r="D603" t="str">
            <v>02.1241</v>
          </cell>
          <cell r="E603" t="str">
            <v>V/c ñaù daêm ( cöï ly &lt;=100m)</v>
          </cell>
          <cell r="F603" t="str">
            <v>m3</v>
          </cell>
          <cell r="G603">
            <v>4.4999999999999998E-2</v>
          </cell>
          <cell r="P603">
            <v>0</v>
          </cell>
          <cell r="R603">
            <v>411072</v>
          </cell>
          <cell r="U603">
            <v>0</v>
          </cell>
          <cell r="W603">
            <v>18498</v>
          </cell>
          <cell r="Y603">
            <v>0</v>
          </cell>
        </row>
        <row r="604">
          <cell r="B604" t="str">
            <v>LCT10</v>
          </cell>
          <cell r="C604" t="str">
            <v/>
          </cell>
          <cell r="D604" t="str">
            <v>04.1101</v>
          </cell>
          <cell r="E604" t="str">
            <v>Gia coâng vaø laép döïng coát theùp D&lt;=10</v>
          </cell>
          <cell r="F604" t="str">
            <v>kg</v>
          </cell>
          <cell r="G604">
            <v>4.74</v>
          </cell>
          <cell r="P604">
            <v>406</v>
          </cell>
          <cell r="R604">
            <v>23</v>
          </cell>
          <cell r="U604">
            <v>1924</v>
          </cell>
          <cell r="W604">
            <v>109</v>
          </cell>
          <cell r="Y604">
            <v>0</v>
          </cell>
        </row>
        <row r="605">
          <cell r="B605" t="str">
            <v>DBT10046</v>
          </cell>
          <cell r="C605" t="str">
            <v/>
          </cell>
          <cell r="D605" t="str">
            <v>04.3112</v>
          </cell>
          <cell r="E605" t="str">
            <v>Ñoå beâ toâng maùc M100 ñaù 4x6</v>
          </cell>
          <cell r="F605" t="str">
            <v>m3</v>
          </cell>
          <cell r="G605">
            <v>3.5000000000000003E-2</v>
          </cell>
          <cell r="P605">
            <v>0</v>
          </cell>
          <cell r="R605">
            <v>304878</v>
          </cell>
          <cell r="U605">
            <v>0</v>
          </cell>
          <cell r="W605">
            <v>10671</v>
          </cell>
          <cell r="Y605">
            <v>0</v>
          </cell>
        </row>
        <row r="606">
          <cell r="B606" t="str">
            <v>DBT20012</v>
          </cell>
          <cell r="C606" t="str">
            <v/>
          </cell>
          <cell r="D606" t="str">
            <v>AF.11210</v>
          </cell>
          <cell r="E606" t="str">
            <v>Ñoå beâ toâng maùc M200 ñaù 2x4, chieàu roäng moùng &gt;250cm</v>
          </cell>
          <cell r="F606" t="str">
            <v>m3</v>
          </cell>
          <cell r="G606">
            <v>5.0500000000000003E-2</v>
          </cell>
          <cell r="P606">
            <v>0</v>
          </cell>
          <cell r="R606">
            <v>316090</v>
          </cell>
          <cell r="U606">
            <v>0</v>
          </cell>
          <cell r="W606">
            <v>15963</v>
          </cell>
          <cell r="Y606">
            <v>0</v>
          </cell>
        </row>
        <row r="607">
          <cell r="A607" t="str">
            <v>TD75</v>
          </cell>
          <cell r="C607" t="str">
            <v/>
          </cell>
          <cell r="E607" t="str">
            <v>Tieáp ñòa laëp laïi (truï 7.5m)</v>
          </cell>
          <cell r="F607" t="str">
            <v>Boä</v>
          </cell>
          <cell r="H607">
            <v>0</v>
          </cell>
          <cell r="M607">
            <v>0</v>
          </cell>
          <cell r="N607">
            <v>0</v>
          </cell>
          <cell r="O607">
            <v>0</v>
          </cell>
          <cell r="U607">
            <v>820287</v>
          </cell>
          <cell r="W607">
            <v>560194</v>
          </cell>
          <cell r="Y607">
            <v>0</v>
          </cell>
        </row>
        <row r="608">
          <cell r="B608" t="str">
            <v>m25</v>
          </cell>
          <cell r="C608" t="str">
            <v/>
          </cell>
          <cell r="E608" t="str">
            <v>Caùp ñoàng traàn M25mm2</v>
          </cell>
          <cell r="F608" t="str">
            <v>kg</v>
          </cell>
          <cell r="G608">
            <v>2.69</v>
          </cell>
          <cell r="H608">
            <v>0</v>
          </cell>
          <cell r="M608">
            <v>0</v>
          </cell>
          <cell r="N608">
            <v>0</v>
          </cell>
          <cell r="O608">
            <v>0</v>
          </cell>
          <cell r="P608">
            <v>180144</v>
          </cell>
          <cell r="U608">
            <v>484587</v>
          </cell>
          <cell r="W608">
            <v>0</v>
          </cell>
          <cell r="Y608">
            <v>0</v>
          </cell>
        </row>
        <row r="609">
          <cell r="B609" t="str">
            <v>CTD+K</v>
          </cell>
          <cell r="C609" t="str">
            <v/>
          </cell>
          <cell r="E609" t="str">
            <v>Coïc tieáp ñaát Þ 16- 2,4m + keïp coïc</v>
          </cell>
          <cell r="F609" t="str">
            <v>boä</v>
          </cell>
          <cell r="G609">
            <v>2</v>
          </cell>
          <cell r="H609">
            <v>0</v>
          </cell>
          <cell r="M609">
            <v>0</v>
          </cell>
          <cell r="N609">
            <v>0</v>
          </cell>
          <cell r="O609">
            <v>0</v>
          </cell>
          <cell r="P609">
            <v>155000</v>
          </cell>
          <cell r="U609">
            <v>310000</v>
          </cell>
          <cell r="W609">
            <v>0</v>
          </cell>
          <cell r="Y609">
            <v>0</v>
          </cell>
        </row>
        <row r="610">
          <cell r="B610" t="str">
            <v>KE50</v>
          </cell>
          <cell r="C610" t="str">
            <v/>
          </cell>
          <cell r="E610" t="str">
            <v>Keïp eùp WR côõ daây 50mm2</v>
          </cell>
          <cell r="F610" t="str">
            <v>caùi</v>
          </cell>
          <cell r="G610">
            <v>2</v>
          </cell>
          <cell r="H610">
            <v>0</v>
          </cell>
          <cell r="M610">
            <v>0</v>
          </cell>
          <cell r="N610">
            <v>0</v>
          </cell>
          <cell r="O610">
            <v>0</v>
          </cell>
          <cell r="P610">
            <v>9800</v>
          </cell>
          <cell r="U610">
            <v>19600</v>
          </cell>
          <cell r="W610">
            <v>0</v>
          </cell>
          <cell r="Y610">
            <v>0</v>
          </cell>
        </row>
        <row r="611">
          <cell r="B611" t="str">
            <v>COS25</v>
          </cell>
          <cell r="C611" t="str">
            <v/>
          </cell>
          <cell r="E611" t="str">
            <v>Ñaàu cosse eùp Cu 25mm2+ chuïp ñaàu coss</v>
          </cell>
          <cell r="F611" t="str">
            <v>caùi</v>
          </cell>
          <cell r="G611">
            <v>2</v>
          </cell>
          <cell r="H611">
            <v>0</v>
          </cell>
          <cell r="M611">
            <v>0</v>
          </cell>
          <cell r="N611">
            <v>0</v>
          </cell>
          <cell r="O611">
            <v>0</v>
          </cell>
          <cell r="P611">
            <v>2300</v>
          </cell>
          <cell r="U611">
            <v>4600</v>
          </cell>
          <cell r="W611">
            <v>0</v>
          </cell>
          <cell r="Y611">
            <v>0</v>
          </cell>
        </row>
        <row r="612">
          <cell r="B612" t="str">
            <v>B830</v>
          </cell>
          <cell r="C612" t="str">
            <v/>
          </cell>
          <cell r="E612" t="str">
            <v>Boulon 8x30+ 2 long ñeàn troøn</v>
          </cell>
          <cell r="F612" t="str">
            <v>boä</v>
          </cell>
          <cell r="G612">
            <v>1</v>
          </cell>
          <cell r="H612">
            <v>0</v>
          </cell>
          <cell r="M612">
            <v>0</v>
          </cell>
          <cell r="N612">
            <v>0</v>
          </cell>
          <cell r="O612">
            <v>0</v>
          </cell>
          <cell r="P612">
            <v>1500</v>
          </cell>
          <cell r="U612">
            <v>1500</v>
          </cell>
          <cell r="W612">
            <v>0</v>
          </cell>
          <cell r="Y612">
            <v>0</v>
          </cell>
        </row>
        <row r="613">
          <cell r="B613" t="str">
            <v>MDD3</v>
          </cell>
          <cell r="C613" t="str">
            <v/>
          </cell>
          <cell r="D613" t="str">
            <v>AB.11423</v>
          </cell>
          <cell r="E613" t="str">
            <v>Ñaøo hoá moùng ñaát caáp 3 saâu &gt;1m</v>
          </cell>
          <cell r="F613" t="str">
            <v>m3</v>
          </cell>
          <cell r="G613">
            <v>0.68</v>
          </cell>
          <cell r="P613">
            <v>0</v>
          </cell>
          <cell r="R613">
            <v>451007</v>
          </cell>
          <cell r="U613">
            <v>0</v>
          </cell>
          <cell r="W613">
            <v>306685</v>
          </cell>
          <cell r="Y613">
            <v>0</v>
          </cell>
        </row>
        <row r="614">
          <cell r="B614" t="str">
            <v>MDAP3</v>
          </cell>
          <cell r="C614" t="str">
            <v/>
          </cell>
          <cell r="D614" t="str">
            <v>AB.13112</v>
          </cell>
          <cell r="E614" t="str">
            <v>Ñaép ñaát hoá moùng coät , ñoä chaët k=0,9</v>
          </cell>
          <cell r="F614" t="str">
            <v>m3</v>
          </cell>
          <cell r="G614">
            <v>0.68</v>
          </cell>
          <cell r="P614">
            <v>0</v>
          </cell>
          <cell r="R614">
            <v>129134</v>
          </cell>
          <cell r="U614">
            <v>0</v>
          </cell>
          <cell r="W614">
            <v>87811</v>
          </cell>
          <cell r="Y614">
            <v>0</v>
          </cell>
        </row>
        <row r="615">
          <cell r="B615" t="str">
            <v>KTD</v>
          </cell>
          <cell r="C615" t="str">
            <v/>
          </cell>
          <cell r="D615" t="str">
            <v>D2.7001</v>
          </cell>
          <cell r="E615" t="str">
            <v xml:space="preserve">Keùo daây tieáp ñòa </v>
          </cell>
          <cell r="F615" t="str">
            <v>kg</v>
          </cell>
          <cell r="G615">
            <v>2.69</v>
          </cell>
          <cell r="R615">
            <v>2365</v>
          </cell>
          <cell r="U615">
            <v>0</v>
          </cell>
          <cell r="W615">
            <v>6362</v>
          </cell>
          <cell r="Y615">
            <v>0</v>
          </cell>
        </row>
        <row r="616">
          <cell r="B616" t="str">
            <v>DCTD3</v>
          </cell>
          <cell r="C616" t="str">
            <v/>
          </cell>
          <cell r="D616" t="str">
            <v>D2.8103</v>
          </cell>
          <cell r="E616" t="str">
            <v>Ñoùng coïc tieáp ñòa ñaát caáp 3</v>
          </cell>
          <cell r="F616" t="str">
            <v>coïc</v>
          </cell>
          <cell r="G616">
            <v>2</v>
          </cell>
          <cell r="R616">
            <v>79542</v>
          </cell>
          <cell r="U616">
            <v>0</v>
          </cell>
          <cell r="W616">
            <v>159084</v>
          </cell>
          <cell r="Y616">
            <v>0</v>
          </cell>
        </row>
        <row r="617">
          <cell r="B617" t="str">
            <v>bocpk</v>
          </cell>
          <cell r="C617" t="str">
            <v/>
          </cell>
          <cell r="D617" t="str">
            <v>02.1120</v>
          </cell>
          <cell r="E617" t="str">
            <v>Boác dôõ phuï kieän</v>
          </cell>
          <cell r="F617" t="str">
            <v>taán</v>
          </cell>
          <cell r="G617">
            <v>7.0000000000000001E-3</v>
          </cell>
          <cell r="R617">
            <v>35969</v>
          </cell>
          <cell r="U617">
            <v>0</v>
          </cell>
          <cell r="W617">
            <v>252</v>
          </cell>
          <cell r="Y617">
            <v>0</v>
          </cell>
        </row>
        <row r="618">
          <cell r="B618" t="str">
            <v>TD</v>
          </cell>
          <cell r="C618" t="str">
            <v/>
          </cell>
          <cell r="D618" t="str">
            <v>02.1351</v>
          </cell>
          <cell r="E618" t="str">
            <v>V/c tieáp ñòa vaøo vò trí ( cöï ly &lt;=100m)</v>
          </cell>
          <cell r="F618" t="str">
            <v>taán</v>
          </cell>
          <cell r="G618">
            <v>7.0000000000000001E-3</v>
          </cell>
          <cell r="U618">
            <v>0</v>
          </cell>
          <cell r="W618">
            <v>0</v>
          </cell>
          <cell r="Y618">
            <v>0</v>
          </cell>
        </row>
        <row r="619">
          <cell r="A619" t="str">
            <v>TD85</v>
          </cell>
          <cell r="C619" t="str">
            <v/>
          </cell>
          <cell r="E619" t="str">
            <v>Tieáp ñòa laëp laïi (truï 8.4m)</v>
          </cell>
          <cell r="F619" t="str">
            <v>Boä</v>
          </cell>
          <cell r="H619">
            <v>0</v>
          </cell>
          <cell r="M619">
            <v>0</v>
          </cell>
          <cell r="N619">
            <v>0</v>
          </cell>
          <cell r="O619">
            <v>0</v>
          </cell>
          <cell r="U619">
            <v>794587</v>
          </cell>
          <cell r="W619">
            <v>421016</v>
          </cell>
          <cell r="Y619">
            <v>0</v>
          </cell>
        </row>
        <row r="620">
          <cell r="B620" t="str">
            <v>m25</v>
          </cell>
          <cell r="C620" t="str">
            <v/>
          </cell>
          <cell r="E620" t="str">
            <v>Caùp ñoàng traàn M25mm2</v>
          </cell>
          <cell r="F620" t="str">
            <v>kg</v>
          </cell>
          <cell r="G620">
            <v>2.69</v>
          </cell>
          <cell r="H620">
            <v>0</v>
          </cell>
          <cell r="M620">
            <v>0</v>
          </cell>
          <cell r="N620">
            <v>0</v>
          </cell>
          <cell r="O620">
            <v>0</v>
          </cell>
          <cell r="P620">
            <v>180144</v>
          </cell>
          <cell r="U620">
            <v>484587</v>
          </cell>
          <cell r="W620">
            <v>0</v>
          </cell>
          <cell r="Y620">
            <v>0</v>
          </cell>
        </row>
        <row r="621">
          <cell r="B621" t="str">
            <v>CTD+K</v>
          </cell>
          <cell r="C621" t="str">
            <v/>
          </cell>
          <cell r="E621" t="str">
            <v>Coïc tieáp ñaát Þ 16- 2,4m + keïp coïc</v>
          </cell>
          <cell r="F621" t="str">
            <v>boä</v>
          </cell>
          <cell r="G621">
            <v>2</v>
          </cell>
          <cell r="H621">
            <v>0</v>
          </cell>
          <cell r="M621">
            <v>0</v>
          </cell>
          <cell r="N621">
            <v>0</v>
          </cell>
          <cell r="O621">
            <v>0</v>
          </cell>
          <cell r="P621">
            <v>155000</v>
          </cell>
          <cell r="U621">
            <v>310000</v>
          </cell>
          <cell r="W621">
            <v>0</v>
          </cell>
          <cell r="Y621">
            <v>0</v>
          </cell>
        </row>
        <row r="622">
          <cell r="B622" t="str">
            <v>Ke25</v>
          </cell>
          <cell r="C622" t="str">
            <v/>
          </cell>
          <cell r="D622">
            <v>0</v>
          </cell>
          <cell r="E622" t="str">
            <v>Keïp eùp côõ daây 25mm2</v>
          </cell>
          <cell r="F622" t="str">
            <v>caùi</v>
          </cell>
          <cell r="H622">
            <v>0</v>
          </cell>
          <cell r="M622">
            <v>0</v>
          </cell>
          <cell r="N622">
            <v>0</v>
          </cell>
          <cell r="O622">
            <v>0</v>
          </cell>
          <cell r="P622">
            <v>4800</v>
          </cell>
          <cell r="R622">
            <v>0</v>
          </cell>
          <cell r="U622">
            <v>0</v>
          </cell>
          <cell r="W622">
            <v>0</v>
          </cell>
          <cell r="Y622">
            <v>0</v>
          </cell>
        </row>
        <row r="623">
          <cell r="B623" t="str">
            <v>COS25</v>
          </cell>
          <cell r="C623" t="str">
            <v/>
          </cell>
          <cell r="E623" t="str">
            <v>Ñaàu cosse eùp Cu 25mm2+ chuïp ñaàu coss</v>
          </cell>
          <cell r="F623" t="str">
            <v>caùi</v>
          </cell>
          <cell r="H623">
            <v>0</v>
          </cell>
          <cell r="M623">
            <v>0</v>
          </cell>
          <cell r="N623">
            <v>0</v>
          </cell>
          <cell r="O623">
            <v>0</v>
          </cell>
          <cell r="P623">
            <v>2300</v>
          </cell>
          <cell r="U623">
            <v>0</v>
          </cell>
          <cell r="W623">
            <v>0</v>
          </cell>
          <cell r="Y623">
            <v>0</v>
          </cell>
        </row>
        <row r="624">
          <cell r="B624" t="str">
            <v>B830</v>
          </cell>
          <cell r="C624" t="str">
            <v/>
          </cell>
          <cell r="E624" t="str">
            <v>Boulon 8x30+ 2 long ñeàn troøn</v>
          </cell>
          <cell r="F624" t="str">
            <v>boä</v>
          </cell>
          <cell r="H624">
            <v>0</v>
          </cell>
          <cell r="M624">
            <v>0</v>
          </cell>
          <cell r="N624">
            <v>0</v>
          </cell>
          <cell r="O624">
            <v>0</v>
          </cell>
          <cell r="P624">
            <v>1500</v>
          </cell>
          <cell r="U624">
            <v>0</v>
          </cell>
          <cell r="W624">
            <v>0</v>
          </cell>
          <cell r="Y624">
            <v>0</v>
          </cell>
        </row>
        <row r="625">
          <cell r="B625" t="str">
            <v>dtd3</v>
          </cell>
          <cell r="C625" t="str">
            <v/>
          </cell>
          <cell r="D625" t="str">
            <v>AB.11413</v>
          </cell>
          <cell r="E625" t="str">
            <v>Ñaøo raõnh tieáp ñòa ñaát caáp 3, saâu &lt;1m</v>
          </cell>
          <cell r="F625" t="str">
            <v>m3</v>
          </cell>
          <cell r="G625">
            <v>0.68</v>
          </cell>
          <cell r="P625">
            <v>0</v>
          </cell>
          <cell r="R625">
            <v>260196</v>
          </cell>
          <cell r="U625">
            <v>0</v>
          </cell>
          <cell r="W625">
            <v>176933</v>
          </cell>
          <cell r="Y625">
            <v>0</v>
          </cell>
        </row>
        <row r="626">
          <cell r="B626" t="str">
            <v>datd3</v>
          </cell>
          <cell r="C626" t="str">
            <v/>
          </cell>
          <cell r="D626" t="str">
            <v>AB.13121</v>
          </cell>
          <cell r="E626" t="str">
            <v>Ñaép ñaát raõnh tieáp ñòa caáp 3, ñoä chaët k=0,85</v>
          </cell>
          <cell r="F626" t="str">
            <v>m3</v>
          </cell>
          <cell r="G626">
            <v>0.68</v>
          </cell>
          <cell r="P626">
            <v>0</v>
          </cell>
          <cell r="R626">
            <v>115643</v>
          </cell>
          <cell r="U626">
            <v>0</v>
          </cell>
          <cell r="W626">
            <v>78637</v>
          </cell>
          <cell r="Y626">
            <v>0</v>
          </cell>
        </row>
        <row r="627">
          <cell r="B627" t="str">
            <v>KTD</v>
          </cell>
          <cell r="C627" t="str">
            <v/>
          </cell>
          <cell r="D627" t="str">
            <v>D2.7001</v>
          </cell>
          <cell r="E627" t="str">
            <v xml:space="preserve">Keùo daây tieáp ñòa </v>
          </cell>
          <cell r="F627" t="str">
            <v>kg</v>
          </cell>
          <cell r="G627">
            <v>2.69</v>
          </cell>
          <cell r="R627">
            <v>2365</v>
          </cell>
          <cell r="U627">
            <v>0</v>
          </cell>
          <cell r="W627">
            <v>6362</v>
          </cell>
          <cell r="Y627">
            <v>0</v>
          </cell>
        </row>
        <row r="628">
          <cell r="B628" t="str">
            <v>DCTD3</v>
          </cell>
          <cell r="C628" t="str">
            <v/>
          </cell>
          <cell r="D628" t="str">
            <v>D2.8103</v>
          </cell>
          <cell r="E628" t="str">
            <v>Ñoùng coïc tieáp ñòa ñaát caáp 3</v>
          </cell>
          <cell r="F628" t="str">
            <v>coïc</v>
          </cell>
          <cell r="G628">
            <v>2</v>
          </cell>
          <cell r="R628">
            <v>79542</v>
          </cell>
          <cell r="U628">
            <v>0</v>
          </cell>
          <cell r="W628">
            <v>159084</v>
          </cell>
          <cell r="Y628">
            <v>0</v>
          </cell>
        </row>
        <row r="629">
          <cell r="B629" t="str">
            <v>bocpk</v>
          </cell>
          <cell r="D629" t="str">
            <v>02.1120</v>
          </cell>
          <cell r="E629" t="str">
            <v>Boác dôõ phuï kieän</v>
          </cell>
          <cell r="F629" t="str">
            <v>taán</v>
          </cell>
          <cell r="G629">
            <v>0</v>
          </cell>
          <cell r="R629">
            <v>35969</v>
          </cell>
          <cell r="U629">
            <v>0</v>
          </cell>
          <cell r="W629">
            <v>0</v>
          </cell>
          <cell r="Y629">
            <v>0</v>
          </cell>
        </row>
        <row r="630">
          <cell r="B630" t="str">
            <v>TD</v>
          </cell>
          <cell r="D630" t="str">
            <v>02.1351</v>
          </cell>
          <cell r="E630" t="str">
            <v>V/c tieáp ñòa vaøo vò trí ( cöï ly &lt;=100m)</v>
          </cell>
          <cell r="F630" t="str">
            <v>taán</v>
          </cell>
          <cell r="G630">
            <v>0</v>
          </cell>
          <cell r="U630">
            <v>0</v>
          </cell>
          <cell r="W630">
            <v>0</v>
          </cell>
          <cell r="Y630">
            <v>0</v>
          </cell>
        </row>
        <row r="631">
          <cell r="A631" t="str">
            <v>TD85ABC</v>
          </cell>
          <cell r="C631" t="str">
            <v/>
          </cell>
          <cell r="E631" t="str">
            <v>Tieáp ñòa laëp laïi truï 8.4m caùp ABC</v>
          </cell>
          <cell r="F631" t="str">
            <v>Boä</v>
          </cell>
          <cell r="H631">
            <v>0</v>
          </cell>
          <cell r="M631">
            <v>0</v>
          </cell>
          <cell r="N631">
            <v>0</v>
          </cell>
          <cell r="O631">
            <v>0</v>
          </cell>
          <cell r="U631">
            <v>878587</v>
          </cell>
          <cell r="V631">
            <v>0</v>
          </cell>
          <cell r="W631">
            <v>165446</v>
          </cell>
          <cell r="X631">
            <v>150335</v>
          </cell>
          <cell r="Y631">
            <v>2520</v>
          </cell>
        </row>
        <row r="632">
          <cell r="B632" t="str">
            <v>m25</v>
          </cell>
          <cell r="C632" t="str">
            <v/>
          </cell>
          <cell r="E632" t="str">
            <v>Caùp ñoàng traàn M25mm2: 12m (luoàn trong thaân truï)</v>
          </cell>
          <cell r="F632" t="str">
            <v>kg</v>
          </cell>
          <cell r="G632">
            <v>2.69</v>
          </cell>
          <cell r="H632">
            <v>0</v>
          </cell>
          <cell r="M632">
            <v>0</v>
          </cell>
          <cell r="N632">
            <v>0</v>
          </cell>
          <cell r="O632">
            <v>0</v>
          </cell>
          <cell r="P632">
            <v>180144</v>
          </cell>
          <cell r="U632">
            <v>484587</v>
          </cell>
          <cell r="W632">
            <v>0</v>
          </cell>
          <cell r="X632">
            <v>0</v>
          </cell>
          <cell r="Y632">
            <v>0</v>
          </cell>
        </row>
        <row r="633">
          <cell r="B633" t="str">
            <v>CTD+K</v>
          </cell>
          <cell r="C633" t="str">
            <v/>
          </cell>
          <cell r="E633" t="str">
            <v>Coïc tieáp ñaát Þ 16- 2,4m + keïp coïc</v>
          </cell>
          <cell r="F633" t="str">
            <v>boä</v>
          </cell>
          <cell r="G633">
            <v>2</v>
          </cell>
          <cell r="H633">
            <v>0</v>
          </cell>
          <cell r="M633">
            <v>0</v>
          </cell>
          <cell r="N633">
            <v>0</v>
          </cell>
          <cell r="O633">
            <v>0</v>
          </cell>
          <cell r="P633">
            <v>155000</v>
          </cell>
          <cell r="U633">
            <v>310000</v>
          </cell>
          <cell r="W633">
            <v>0</v>
          </cell>
          <cell r="X633">
            <v>0</v>
          </cell>
          <cell r="Y633">
            <v>0</v>
          </cell>
        </row>
        <row r="634">
          <cell r="B634" t="str">
            <v>GIP70-35</v>
          </cell>
          <cell r="C634" t="str">
            <v/>
          </cell>
          <cell r="E634" t="str">
            <v>Ghíp noái IPC 120;95;70;50-35</v>
          </cell>
          <cell r="F634" t="str">
            <v>caùi</v>
          </cell>
          <cell r="G634">
            <v>2</v>
          </cell>
          <cell r="H634">
            <v>0</v>
          </cell>
          <cell r="M634">
            <v>0</v>
          </cell>
          <cell r="N634">
            <v>0</v>
          </cell>
          <cell r="O634">
            <v>0</v>
          </cell>
          <cell r="P634">
            <v>42000</v>
          </cell>
          <cell r="U634">
            <v>84000</v>
          </cell>
          <cell r="W634">
            <v>0</v>
          </cell>
          <cell r="X634">
            <v>0</v>
          </cell>
          <cell r="Y634">
            <v>0</v>
          </cell>
        </row>
        <row r="635">
          <cell r="B635" t="str">
            <v>dtd3</v>
          </cell>
          <cell r="C635" t="str">
            <v/>
          </cell>
          <cell r="D635" t="str">
            <v>AB.11413</v>
          </cell>
          <cell r="E635" t="str">
            <v>Ñaøo raõnh tieáp ñòa ñaát caáp 3, saâu &lt;1m</v>
          </cell>
          <cell r="F635" t="str">
            <v>m3</v>
          </cell>
          <cell r="G635">
            <v>0.4</v>
          </cell>
          <cell r="H635">
            <v>0</v>
          </cell>
          <cell r="I635">
            <v>0</v>
          </cell>
          <cell r="J635">
            <v>0</v>
          </cell>
          <cell r="K635">
            <v>0</v>
          </cell>
          <cell r="L635">
            <v>0</v>
          </cell>
          <cell r="M635">
            <v>0</v>
          </cell>
          <cell r="N635">
            <v>0</v>
          </cell>
          <cell r="O635">
            <v>0</v>
          </cell>
          <cell r="P635">
            <v>0</v>
          </cell>
          <cell r="S635">
            <v>260196</v>
          </cell>
          <cell r="T635">
            <v>0</v>
          </cell>
          <cell r="U635">
            <v>0</v>
          </cell>
          <cell r="W635">
            <v>0</v>
          </cell>
          <cell r="X635">
            <v>104078</v>
          </cell>
          <cell r="Y635">
            <v>0</v>
          </cell>
        </row>
        <row r="636">
          <cell r="B636" t="str">
            <v>datd3</v>
          </cell>
          <cell r="C636" t="str">
            <v/>
          </cell>
          <cell r="D636" t="str">
            <v>AB.13121</v>
          </cell>
          <cell r="E636" t="str">
            <v>Ñaép ñaát raõnh tieáp ñòa caáp 3, ñoä chaët k=0,85</v>
          </cell>
          <cell r="F636" t="str">
            <v>m3</v>
          </cell>
          <cell r="G636">
            <v>0.4</v>
          </cell>
          <cell r="H636">
            <v>0</v>
          </cell>
          <cell r="I636">
            <v>0</v>
          </cell>
          <cell r="J636">
            <v>0</v>
          </cell>
          <cell r="K636">
            <v>0</v>
          </cell>
          <cell r="L636">
            <v>0</v>
          </cell>
          <cell r="M636">
            <v>0</v>
          </cell>
          <cell r="N636">
            <v>0</v>
          </cell>
          <cell r="O636">
            <v>0</v>
          </cell>
          <cell r="P636">
            <v>0</v>
          </cell>
          <cell r="S636">
            <v>115643</v>
          </cell>
          <cell r="T636">
            <v>0</v>
          </cell>
          <cell r="U636">
            <v>0</v>
          </cell>
          <cell r="W636">
            <v>0</v>
          </cell>
          <cell r="X636">
            <v>46257</v>
          </cell>
          <cell r="Y636">
            <v>0</v>
          </cell>
        </row>
        <row r="637">
          <cell r="B637" t="str">
            <v>KTD</v>
          </cell>
          <cell r="C637" t="str">
            <v/>
          </cell>
          <cell r="D637" t="str">
            <v>D2.7001</v>
          </cell>
          <cell r="E637" t="str">
            <v xml:space="preserve">Keùo daây tieáp ñòa </v>
          </cell>
          <cell r="F637" t="str">
            <v>kg</v>
          </cell>
          <cell r="G637">
            <v>2.69</v>
          </cell>
          <cell r="R637">
            <v>2365</v>
          </cell>
          <cell r="T637">
            <v>0</v>
          </cell>
          <cell r="U637">
            <v>0</v>
          </cell>
          <cell r="W637">
            <v>6362</v>
          </cell>
          <cell r="X637">
            <v>0</v>
          </cell>
          <cell r="Y637">
            <v>0</v>
          </cell>
        </row>
        <row r="638">
          <cell r="B638" t="str">
            <v>DCTD3</v>
          </cell>
          <cell r="C638" t="str">
            <v/>
          </cell>
          <cell r="D638" t="str">
            <v>D2.8103</v>
          </cell>
          <cell r="E638" t="str">
            <v>Ñoùng coïc tieáp ñòa ñaát caáp 3</v>
          </cell>
          <cell r="F638" t="str">
            <v>coïc</v>
          </cell>
          <cell r="G638">
            <v>2</v>
          </cell>
          <cell r="R638">
            <v>79542</v>
          </cell>
          <cell r="T638">
            <v>1260</v>
          </cell>
          <cell r="U638">
            <v>0</v>
          </cell>
          <cell r="W638">
            <v>159084</v>
          </cell>
          <cell r="X638">
            <v>0</v>
          </cell>
          <cell r="Y638">
            <v>2520</v>
          </cell>
        </row>
        <row r="639">
          <cell r="B639" t="str">
            <v>bocpk</v>
          </cell>
          <cell r="D639" t="str">
            <v>02.1120</v>
          </cell>
          <cell r="E639" t="str">
            <v>Boác dôõ phuï kieän</v>
          </cell>
          <cell r="F639" t="str">
            <v>taán</v>
          </cell>
          <cell r="R639">
            <v>35969</v>
          </cell>
          <cell r="U639">
            <v>0</v>
          </cell>
          <cell r="W639">
            <v>0</v>
          </cell>
          <cell r="Y639">
            <v>0</v>
          </cell>
        </row>
        <row r="640">
          <cell r="B640" t="str">
            <v>TD</v>
          </cell>
          <cell r="D640" t="str">
            <v>02.1351</v>
          </cell>
          <cell r="E640" t="str">
            <v>V/c tieáp ñòa vaøo vò trí ( cöï ly &lt;=100m)</v>
          </cell>
          <cell r="F640" t="str">
            <v>taán</v>
          </cell>
          <cell r="U640">
            <v>0</v>
          </cell>
          <cell r="W640">
            <v>0</v>
          </cell>
          <cell r="Y640">
            <v>0</v>
          </cell>
        </row>
        <row r="641">
          <cell r="A641" t="str">
            <v>TDTUPP</v>
          </cell>
          <cell r="C641" t="str">
            <v/>
          </cell>
          <cell r="E641" t="str">
            <v>Tieáp ñòa tuû phaân phoái haï theá</v>
          </cell>
          <cell r="F641" t="str">
            <v>Boä</v>
          </cell>
          <cell r="H641">
            <v>0</v>
          </cell>
          <cell r="M641">
            <v>0</v>
          </cell>
          <cell r="N641">
            <v>0</v>
          </cell>
          <cell r="O641">
            <v>0</v>
          </cell>
          <cell r="U641">
            <v>0</v>
          </cell>
          <cell r="W641">
            <v>0</v>
          </cell>
          <cell r="Y641">
            <v>0</v>
          </cell>
        </row>
        <row r="642">
          <cell r="B642" t="str">
            <v>m25</v>
          </cell>
          <cell r="C642" t="str">
            <v/>
          </cell>
          <cell r="E642" t="str">
            <v>Caùp ñoàng traàn M25mm2 : 3m</v>
          </cell>
          <cell r="F642" t="str">
            <v>kg</v>
          </cell>
          <cell r="H642">
            <v>0</v>
          </cell>
          <cell r="M642">
            <v>0</v>
          </cell>
          <cell r="N642">
            <v>0</v>
          </cell>
          <cell r="O642">
            <v>0</v>
          </cell>
          <cell r="P642">
            <v>180144</v>
          </cell>
          <cell r="U642">
            <v>0</v>
          </cell>
          <cell r="W642">
            <v>0</v>
          </cell>
          <cell r="Y642">
            <v>0</v>
          </cell>
        </row>
        <row r="643">
          <cell r="B643" t="str">
            <v>CTD+K</v>
          </cell>
          <cell r="C643" t="str">
            <v/>
          </cell>
          <cell r="E643" t="str">
            <v>Coïc tieáp ñaát Þ 16- 2,4m + keïp coïc</v>
          </cell>
          <cell r="F643" t="str">
            <v>boä</v>
          </cell>
          <cell r="H643">
            <v>0</v>
          </cell>
          <cell r="M643">
            <v>0</v>
          </cell>
          <cell r="N643">
            <v>0</v>
          </cell>
          <cell r="O643">
            <v>0</v>
          </cell>
          <cell r="P643">
            <v>155000</v>
          </cell>
          <cell r="U643">
            <v>0</v>
          </cell>
          <cell r="W643">
            <v>0</v>
          </cell>
          <cell r="Y643">
            <v>0</v>
          </cell>
        </row>
        <row r="644">
          <cell r="B644" t="str">
            <v>GIP50-35</v>
          </cell>
          <cell r="C644" t="str">
            <v/>
          </cell>
          <cell r="E644" t="str">
            <v>Ghíp noái 2 boulon IPC 50-35</v>
          </cell>
          <cell r="F644" t="str">
            <v>caùi</v>
          </cell>
          <cell r="H644">
            <v>0</v>
          </cell>
          <cell r="M644">
            <v>0</v>
          </cell>
          <cell r="N644">
            <v>0</v>
          </cell>
          <cell r="O644">
            <v>0</v>
          </cell>
          <cell r="P644">
            <v>42000</v>
          </cell>
          <cell r="U644">
            <v>0</v>
          </cell>
          <cell r="W644">
            <v>0</v>
          </cell>
          <cell r="Y644">
            <v>0</v>
          </cell>
        </row>
        <row r="645">
          <cell r="B645" t="str">
            <v>KTD</v>
          </cell>
          <cell r="C645" t="str">
            <v/>
          </cell>
          <cell r="D645" t="str">
            <v>D2.7001</v>
          </cell>
          <cell r="E645" t="str">
            <v xml:space="preserve">Keùo daây tieáp ñòa </v>
          </cell>
          <cell r="F645" t="str">
            <v>kg</v>
          </cell>
          <cell r="R645">
            <v>2365</v>
          </cell>
          <cell r="U645">
            <v>0</v>
          </cell>
          <cell r="W645">
            <v>0</v>
          </cell>
          <cell r="Y645">
            <v>0</v>
          </cell>
        </row>
        <row r="646">
          <cell r="B646" t="str">
            <v>DCTD3</v>
          </cell>
          <cell r="C646" t="str">
            <v/>
          </cell>
          <cell r="D646" t="str">
            <v>D2.8103</v>
          </cell>
          <cell r="E646" t="str">
            <v>Ñoùng coïc tieáp ñòa ñaát caáp 3</v>
          </cell>
          <cell r="F646" t="str">
            <v>coïc</v>
          </cell>
          <cell r="R646">
            <v>79542</v>
          </cell>
          <cell r="U646">
            <v>0</v>
          </cell>
          <cell r="W646">
            <v>0</v>
          </cell>
          <cell r="Y646">
            <v>0</v>
          </cell>
        </row>
        <row r="647">
          <cell r="B647" t="str">
            <v>bocpk</v>
          </cell>
          <cell r="D647" t="str">
            <v>02.1120</v>
          </cell>
          <cell r="E647" t="str">
            <v>Boác dôõ phuï kieän</v>
          </cell>
          <cell r="F647" t="str">
            <v>taán</v>
          </cell>
          <cell r="R647">
            <v>35969</v>
          </cell>
          <cell r="U647">
            <v>0</v>
          </cell>
          <cell r="W647">
            <v>0</v>
          </cell>
          <cell r="Y647">
            <v>0</v>
          </cell>
        </row>
        <row r="648">
          <cell r="B648" t="str">
            <v>TD</v>
          </cell>
          <cell r="D648" t="str">
            <v>02.1351</v>
          </cell>
          <cell r="E648" t="str">
            <v>V/c tieáp ñòa vaøo vò trí ( cöï ly &lt;=100m)</v>
          </cell>
          <cell r="F648" t="str">
            <v>taán</v>
          </cell>
          <cell r="U648">
            <v>0</v>
          </cell>
          <cell r="W648">
            <v>0</v>
          </cell>
          <cell r="Y648">
            <v>0</v>
          </cell>
        </row>
        <row r="649">
          <cell r="A649" t="str">
            <v>TDTT105</v>
          </cell>
          <cell r="C649" t="str">
            <v/>
          </cell>
          <cell r="E649" t="str">
            <v>Tieáp ñòa laëp laïi (truï 10.5m)</v>
          </cell>
          <cell r="F649" t="str">
            <v>Boä</v>
          </cell>
          <cell r="H649">
            <v>0</v>
          </cell>
          <cell r="I649">
            <v>0</v>
          </cell>
          <cell r="J649">
            <v>0</v>
          </cell>
          <cell r="K649">
            <v>0</v>
          </cell>
          <cell r="L649">
            <v>0</v>
          </cell>
          <cell r="M649">
            <v>0</v>
          </cell>
          <cell r="N649">
            <v>0</v>
          </cell>
          <cell r="O649">
            <v>0</v>
          </cell>
          <cell r="U649">
            <v>580623</v>
          </cell>
          <cell r="W649">
            <v>98738</v>
          </cell>
          <cell r="Y649">
            <v>5106</v>
          </cell>
        </row>
        <row r="650">
          <cell r="B650" t="str">
            <v>m25</v>
          </cell>
          <cell r="C650" t="str">
            <v/>
          </cell>
          <cell r="E650" t="str">
            <v>Caùp ñoàng traàn M25mm2 : 10m</v>
          </cell>
          <cell r="F650" t="str">
            <v>kg</v>
          </cell>
          <cell r="G650">
            <v>2.2400000000000002</v>
          </cell>
          <cell r="H650">
            <v>0</v>
          </cell>
          <cell r="I650">
            <v>0</v>
          </cell>
          <cell r="J650">
            <v>0</v>
          </cell>
          <cell r="K650">
            <v>0</v>
          </cell>
          <cell r="L650">
            <v>0</v>
          </cell>
          <cell r="M650">
            <v>0</v>
          </cell>
          <cell r="N650">
            <v>0</v>
          </cell>
          <cell r="O650">
            <v>0</v>
          </cell>
          <cell r="P650">
            <v>180144</v>
          </cell>
          <cell r="U650">
            <v>403523</v>
          </cell>
          <cell r="W650">
            <v>0</v>
          </cell>
          <cell r="Y650">
            <v>0</v>
          </cell>
        </row>
        <row r="651">
          <cell r="B651" t="str">
            <v>CTD+K</v>
          </cell>
          <cell r="C651" t="str">
            <v/>
          </cell>
          <cell r="E651" t="str">
            <v>Coïc tieáp ñaát Þ 16- 2,4m + keïp coïc</v>
          </cell>
          <cell r="F651" t="str">
            <v>boä</v>
          </cell>
          <cell r="G651">
            <v>1</v>
          </cell>
          <cell r="H651">
            <v>0</v>
          </cell>
          <cell r="I651">
            <v>0</v>
          </cell>
          <cell r="J651">
            <v>0</v>
          </cell>
          <cell r="K651">
            <v>0</v>
          </cell>
          <cell r="L651">
            <v>0</v>
          </cell>
          <cell r="M651">
            <v>0</v>
          </cell>
          <cell r="N651">
            <v>0</v>
          </cell>
          <cell r="O651">
            <v>0</v>
          </cell>
          <cell r="P651">
            <v>155000</v>
          </cell>
          <cell r="U651">
            <v>155000</v>
          </cell>
          <cell r="W651">
            <v>0</v>
          </cell>
          <cell r="Y651">
            <v>0</v>
          </cell>
        </row>
        <row r="652">
          <cell r="B652" t="str">
            <v>KCUAL</v>
          </cell>
          <cell r="C652" t="str">
            <v/>
          </cell>
          <cell r="E652" t="str">
            <v>Keïp noái ñoàng-nhoâm</v>
          </cell>
          <cell r="F652" t="str">
            <v>caùi</v>
          </cell>
          <cell r="G652">
            <v>2</v>
          </cell>
          <cell r="H652">
            <v>0</v>
          </cell>
          <cell r="I652">
            <v>0</v>
          </cell>
          <cell r="J652">
            <v>0</v>
          </cell>
          <cell r="K652">
            <v>0</v>
          </cell>
          <cell r="L652">
            <v>0</v>
          </cell>
          <cell r="M652">
            <v>0</v>
          </cell>
          <cell r="N652">
            <v>0</v>
          </cell>
          <cell r="O652">
            <v>0</v>
          </cell>
          <cell r="P652">
            <v>4600</v>
          </cell>
          <cell r="U652">
            <v>9200</v>
          </cell>
          <cell r="W652">
            <v>0</v>
          </cell>
          <cell r="Y652">
            <v>0</v>
          </cell>
        </row>
        <row r="653">
          <cell r="B653" t="str">
            <v>cos25</v>
          </cell>
          <cell r="C653" t="str">
            <v/>
          </cell>
          <cell r="E653" t="str">
            <v>Ñaàu cosse eùp Cu 25mm2+ chuïp ñaàu coss</v>
          </cell>
          <cell r="F653" t="str">
            <v>caùi</v>
          </cell>
          <cell r="G653">
            <v>2</v>
          </cell>
          <cell r="H653">
            <v>28</v>
          </cell>
          <cell r="I653">
            <v>0</v>
          </cell>
          <cell r="J653">
            <v>0</v>
          </cell>
          <cell r="K653">
            <v>28</v>
          </cell>
          <cell r="L653">
            <v>0</v>
          </cell>
          <cell r="M653">
            <v>0</v>
          </cell>
          <cell r="N653">
            <v>0</v>
          </cell>
          <cell r="P653">
            <v>2300</v>
          </cell>
          <cell r="R653">
            <v>6949</v>
          </cell>
          <cell r="T653">
            <v>2553</v>
          </cell>
          <cell r="U653">
            <v>4600</v>
          </cell>
          <cell r="W653">
            <v>13898</v>
          </cell>
          <cell r="Y653">
            <v>5106</v>
          </cell>
        </row>
        <row r="654">
          <cell r="B654" t="str">
            <v>b1240</v>
          </cell>
          <cell r="C654" t="str">
            <v/>
          </cell>
          <cell r="E654" t="str">
            <v>Boulon 12x40+ 2 long ñeàn vuoâng D14-50x50x3/Zn</v>
          </cell>
          <cell r="F654" t="str">
            <v>boä</v>
          </cell>
          <cell r="G654">
            <v>1</v>
          </cell>
          <cell r="H654">
            <v>14</v>
          </cell>
          <cell r="I654">
            <v>0</v>
          </cell>
          <cell r="J654">
            <v>0</v>
          </cell>
          <cell r="K654">
            <v>14</v>
          </cell>
          <cell r="L654">
            <v>0</v>
          </cell>
          <cell r="M654">
            <v>0</v>
          </cell>
          <cell r="N654">
            <v>0</v>
          </cell>
          <cell r="P654">
            <v>8300</v>
          </cell>
          <cell r="U654">
            <v>8300</v>
          </cell>
          <cell r="W654">
            <v>0</v>
          </cell>
          <cell r="Y654">
            <v>0</v>
          </cell>
        </row>
        <row r="655">
          <cell r="B655" t="str">
            <v>KTD</v>
          </cell>
          <cell r="C655" t="str">
            <v/>
          </cell>
          <cell r="D655" t="str">
            <v>D2.7001</v>
          </cell>
          <cell r="E655" t="str">
            <v xml:space="preserve">Keùo daây tieáp ñòa </v>
          </cell>
          <cell r="F655" t="str">
            <v>kg</v>
          </cell>
          <cell r="G655">
            <v>2.2400000000000002</v>
          </cell>
          <cell r="R655">
            <v>2365</v>
          </cell>
          <cell r="U655">
            <v>0</v>
          </cell>
          <cell r="W655">
            <v>5298</v>
          </cell>
          <cell r="Y655">
            <v>0</v>
          </cell>
        </row>
        <row r="656">
          <cell r="B656" t="str">
            <v>DCTD3</v>
          </cell>
          <cell r="C656" t="str">
            <v/>
          </cell>
          <cell r="D656" t="str">
            <v>D2.8103</v>
          </cell>
          <cell r="E656" t="str">
            <v>Ñoùng coïc tieáp ñòa ñaát caáp 3</v>
          </cell>
          <cell r="F656" t="str">
            <v>coïc</v>
          </cell>
          <cell r="G656">
            <v>1</v>
          </cell>
          <cell r="R656">
            <v>79542</v>
          </cell>
          <cell r="U656">
            <v>0</v>
          </cell>
          <cell r="W656">
            <v>79542</v>
          </cell>
          <cell r="Y656">
            <v>0</v>
          </cell>
        </row>
        <row r="657">
          <cell r="B657" t="str">
            <v>bocpk</v>
          </cell>
          <cell r="D657" t="str">
            <v>02.1120</v>
          </cell>
          <cell r="E657" t="str">
            <v>Boác dôõ phuï kieän</v>
          </cell>
          <cell r="F657" t="str">
            <v>taán</v>
          </cell>
          <cell r="R657">
            <v>35969</v>
          </cell>
          <cell r="U657">
            <v>0</v>
          </cell>
          <cell r="W657">
            <v>0</v>
          </cell>
          <cell r="Y657">
            <v>0</v>
          </cell>
        </row>
        <row r="658">
          <cell r="B658" t="str">
            <v>TD</v>
          </cell>
          <cell r="D658" t="str">
            <v>02.1351</v>
          </cell>
          <cell r="E658" t="str">
            <v>V/c tieáp ñòa vaøo vò trí ( cöï ly &lt;=100m)</v>
          </cell>
          <cell r="F658" t="str">
            <v>taán</v>
          </cell>
          <cell r="U658">
            <v>0</v>
          </cell>
          <cell r="W658">
            <v>0</v>
          </cell>
          <cell r="Y658">
            <v>0</v>
          </cell>
        </row>
        <row r="659">
          <cell r="A659" t="str">
            <v>TDTT12HH</v>
          </cell>
          <cell r="C659" t="str">
            <v>x</v>
          </cell>
          <cell r="E659" t="str">
            <v>Tieáp ñòa laëp laïi (truï 12m) hieän höõu</v>
          </cell>
          <cell r="F659" t="str">
            <v>Boä</v>
          </cell>
          <cell r="H659">
            <v>14</v>
          </cell>
          <cell r="I659">
            <v>0</v>
          </cell>
          <cell r="J659">
            <v>0</v>
          </cell>
          <cell r="K659">
            <v>14</v>
          </cell>
          <cell r="L659">
            <v>0</v>
          </cell>
          <cell r="M659">
            <v>0</v>
          </cell>
          <cell r="N659">
            <v>0</v>
          </cell>
          <cell r="U659">
            <v>145665</v>
          </cell>
          <cell r="W659">
            <v>0</v>
          </cell>
          <cell r="Y659">
            <v>0</v>
          </cell>
        </row>
        <row r="660">
          <cell r="B660" t="str">
            <v>m25</v>
          </cell>
          <cell r="C660" t="str">
            <v>x</v>
          </cell>
          <cell r="E660" t="str">
            <v>Caùp ñoàng traàn M25mm2 : 2m/vị trí</v>
          </cell>
          <cell r="F660" t="str">
            <v>kg</v>
          </cell>
          <cell r="G660">
            <v>0.45</v>
          </cell>
          <cell r="H660">
            <v>6</v>
          </cell>
          <cell r="I660">
            <v>0</v>
          </cell>
          <cell r="J660">
            <v>0</v>
          </cell>
          <cell r="K660">
            <v>6.3</v>
          </cell>
          <cell r="L660">
            <v>0</v>
          </cell>
          <cell r="M660">
            <v>0</v>
          </cell>
          <cell r="N660">
            <v>0</v>
          </cell>
          <cell r="P660">
            <v>180144</v>
          </cell>
          <cell r="U660">
            <v>81065</v>
          </cell>
          <cell r="W660">
            <v>0</v>
          </cell>
          <cell r="Y660">
            <v>0</v>
          </cell>
        </row>
        <row r="661">
          <cell r="B661" t="str">
            <v>KE399</v>
          </cell>
          <cell r="C661" t="str">
            <v>x</v>
          </cell>
          <cell r="E661" t="str">
            <v>Keïp eùp WR 399</v>
          </cell>
          <cell r="F661" t="str">
            <v>caùi</v>
          </cell>
          <cell r="G661">
            <v>2</v>
          </cell>
          <cell r="H661">
            <v>28</v>
          </cell>
          <cell r="I661">
            <v>0</v>
          </cell>
          <cell r="J661">
            <v>0</v>
          </cell>
          <cell r="K661">
            <v>28</v>
          </cell>
          <cell r="L661">
            <v>0</v>
          </cell>
          <cell r="M661">
            <v>0</v>
          </cell>
          <cell r="N661">
            <v>0</v>
          </cell>
          <cell r="P661">
            <v>14700</v>
          </cell>
          <cell r="U661">
            <v>29400</v>
          </cell>
          <cell r="W661">
            <v>0</v>
          </cell>
          <cell r="Y661">
            <v>0</v>
          </cell>
        </row>
        <row r="662">
          <cell r="B662" t="str">
            <v>OXC</v>
          </cell>
          <cell r="C662" t="str">
            <v>x</v>
          </cell>
          <cell r="E662" t="str">
            <v>OÁc xieát caùp</v>
          </cell>
          <cell r="F662" t="str">
            <v>caùi</v>
          </cell>
          <cell r="G662">
            <v>2</v>
          </cell>
          <cell r="H662">
            <v>28</v>
          </cell>
          <cell r="I662">
            <v>0</v>
          </cell>
          <cell r="J662">
            <v>0</v>
          </cell>
          <cell r="K662">
            <v>28</v>
          </cell>
          <cell r="L662">
            <v>0</v>
          </cell>
          <cell r="M662">
            <v>0</v>
          </cell>
          <cell r="N662">
            <v>0</v>
          </cell>
          <cell r="P662">
            <v>17600</v>
          </cell>
          <cell r="U662">
            <v>35200</v>
          </cell>
          <cell r="W662">
            <v>0</v>
          </cell>
          <cell r="Y662">
            <v>0</v>
          </cell>
        </row>
        <row r="663">
          <cell r="B663" t="str">
            <v>pvc21</v>
          </cell>
          <cell r="C663" t="str">
            <v/>
          </cell>
          <cell r="E663" t="str">
            <v xml:space="preserve">OÁng PVC D21x1,6mm </v>
          </cell>
          <cell r="F663" t="str">
            <v>m</v>
          </cell>
          <cell r="H663">
            <v>0</v>
          </cell>
          <cell r="I663">
            <v>0</v>
          </cell>
          <cell r="J663">
            <v>0</v>
          </cell>
          <cell r="K663">
            <v>0</v>
          </cell>
          <cell r="L663">
            <v>0</v>
          </cell>
          <cell r="M663">
            <v>0</v>
          </cell>
          <cell r="N663">
            <v>0</v>
          </cell>
          <cell r="P663">
            <v>3600</v>
          </cell>
          <cell r="U663">
            <v>0</v>
          </cell>
          <cell r="W663">
            <v>0</v>
          </cell>
          <cell r="Y663">
            <v>0</v>
          </cell>
        </row>
        <row r="664">
          <cell r="B664" t="str">
            <v>cd25x2</v>
          </cell>
          <cell r="C664" t="str">
            <v/>
          </cell>
          <cell r="E664" t="str">
            <v>Coâllier 25x2</v>
          </cell>
          <cell r="F664" t="str">
            <v>caùi</v>
          </cell>
          <cell r="H664">
            <v>0</v>
          </cell>
          <cell r="I664">
            <v>0</v>
          </cell>
          <cell r="J664">
            <v>0</v>
          </cell>
          <cell r="K664">
            <v>0</v>
          </cell>
          <cell r="L664">
            <v>0</v>
          </cell>
          <cell r="M664">
            <v>0</v>
          </cell>
          <cell r="N664">
            <v>0</v>
          </cell>
          <cell r="P664">
            <v>17000</v>
          </cell>
          <cell r="U664">
            <v>0</v>
          </cell>
          <cell r="W664">
            <v>0</v>
          </cell>
          <cell r="Y664">
            <v>0</v>
          </cell>
        </row>
        <row r="665">
          <cell r="B665" t="str">
            <v>KTD</v>
          </cell>
          <cell r="C665" t="str">
            <v/>
          </cell>
          <cell r="D665" t="str">
            <v>D2.7001</v>
          </cell>
          <cell r="E665" t="str">
            <v xml:space="preserve">Keùo daây tieáp ñòa </v>
          </cell>
          <cell r="F665" t="str">
            <v>kg</v>
          </cell>
          <cell r="R665">
            <v>2365</v>
          </cell>
          <cell r="U665">
            <v>0</v>
          </cell>
          <cell r="W665">
            <v>0</v>
          </cell>
          <cell r="Y665">
            <v>0</v>
          </cell>
        </row>
        <row r="666">
          <cell r="B666" t="str">
            <v>DCTD3</v>
          </cell>
          <cell r="C666" t="str">
            <v/>
          </cell>
          <cell r="D666" t="str">
            <v>D2.8103</v>
          </cell>
          <cell r="E666" t="str">
            <v>Ñoùng coïc tieáp ñòa ñaát caáp 3</v>
          </cell>
          <cell r="F666" t="str">
            <v>coïc</v>
          </cell>
          <cell r="R666">
            <v>79542</v>
          </cell>
          <cell r="U666">
            <v>0</v>
          </cell>
          <cell r="W666">
            <v>0</v>
          </cell>
          <cell r="Y666">
            <v>0</v>
          </cell>
        </row>
        <row r="667">
          <cell r="B667" t="str">
            <v>bocpk</v>
          </cell>
          <cell r="C667" t="str">
            <v/>
          </cell>
          <cell r="D667" t="str">
            <v>02.1120</v>
          </cell>
          <cell r="E667" t="str">
            <v>Boác dôõ phuï kieän</v>
          </cell>
          <cell r="F667" t="str">
            <v>taán</v>
          </cell>
          <cell r="G667">
            <v>0</v>
          </cell>
          <cell r="R667">
            <v>35969</v>
          </cell>
          <cell r="U667">
            <v>0</v>
          </cell>
          <cell r="W667">
            <v>0</v>
          </cell>
          <cell r="Y667">
            <v>0</v>
          </cell>
        </row>
        <row r="668">
          <cell r="B668" t="str">
            <v>TD</v>
          </cell>
          <cell r="C668" t="str">
            <v/>
          </cell>
          <cell r="D668" t="str">
            <v>02.1351</v>
          </cell>
          <cell r="E668" t="str">
            <v>V/c tieáp ñòa vaøo vò trí ( cöï ly &lt;=100m)</v>
          </cell>
          <cell r="F668" t="str">
            <v>taán</v>
          </cell>
          <cell r="G668">
            <v>0</v>
          </cell>
          <cell r="U668">
            <v>0</v>
          </cell>
          <cell r="W668">
            <v>0</v>
          </cell>
          <cell r="Y668">
            <v>0</v>
          </cell>
        </row>
        <row r="669">
          <cell r="A669" t="str">
            <v>TDLL12</v>
          </cell>
          <cell r="C669" t="str">
            <v>x</v>
          </cell>
          <cell r="E669" t="str">
            <v>Tieáp ñòa laëp laïi truï 12m</v>
          </cell>
          <cell r="F669" t="str">
            <v>Boä</v>
          </cell>
          <cell r="H669">
            <v>15</v>
          </cell>
          <cell r="I669">
            <v>0</v>
          </cell>
          <cell r="J669">
            <v>0</v>
          </cell>
          <cell r="K669">
            <v>15</v>
          </cell>
          <cell r="L669">
            <v>0</v>
          </cell>
          <cell r="M669">
            <v>0</v>
          </cell>
          <cell r="N669">
            <v>0</v>
          </cell>
          <cell r="U669">
            <v>673523</v>
          </cell>
          <cell r="W669">
            <v>84840</v>
          </cell>
          <cell r="X669">
            <v>11275</v>
          </cell>
          <cell r="Y669">
            <v>0</v>
          </cell>
        </row>
        <row r="670">
          <cell r="B670" t="str">
            <v>m25</v>
          </cell>
          <cell r="C670" t="str">
            <v>x</v>
          </cell>
          <cell r="E670" t="str">
            <v>Caùp ñoàng traàn M25mm2 10m/vò trí</v>
          </cell>
          <cell r="F670" t="str">
            <v>kg</v>
          </cell>
          <cell r="G670">
            <v>2.2400000000000002</v>
          </cell>
          <cell r="H670">
            <v>33.6</v>
          </cell>
          <cell r="I670">
            <v>0</v>
          </cell>
          <cell r="J670">
            <v>0</v>
          </cell>
          <cell r="K670">
            <v>33.6</v>
          </cell>
          <cell r="L670">
            <v>0</v>
          </cell>
          <cell r="M670">
            <v>0</v>
          </cell>
          <cell r="N670">
            <v>0</v>
          </cell>
          <cell r="O670">
            <v>0</v>
          </cell>
          <cell r="P670">
            <v>180144</v>
          </cell>
          <cell r="U670">
            <v>403523</v>
          </cell>
          <cell r="W670">
            <v>0</v>
          </cell>
          <cell r="X670">
            <v>0</v>
          </cell>
          <cell r="Y670">
            <v>0</v>
          </cell>
        </row>
        <row r="671">
          <cell r="B671" t="str">
            <v>CTD+K</v>
          </cell>
          <cell r="C671" t="str">
            <v>x</v>
          </cell>
          <cell r="E671" t="str">
            <v>Coïc tieáp ñaát Þ 16- 2,4m + keïp coïc</v>
          </cell>
          <cell r="F671" t="str">
            <v>boä</v>
          </cell>
          <cell r="G671">
            <v>1</v>
          </cell>
          <cell r="H671">
            <v>15</v>
          </cell>
          <cell r="I671">
            <v>0</v>
          </cell>
          <cell r="J671">
            <v>0</v>
          </cell>
          <cell r="K671">
            <v>15</v>
          </cell>
          <cell r="L671">
            <v>0</v>
          </cell>
          <cell r="M671">
            <v>0</v>
          </cell>
          <cell r="N671">
            <v>0</v>
          </cell>
          <cell r="O671">
            <v>0</v>
          </cell>
          <cell r="P671">
            <v>155000</v>
          </cell>
          <cell r="U671">
            <v>155000</v>
          </cell>
          <cell r="W671">
            <v>0</v>
          </cell>
          <cell r="X671">
            <v>0</v>
          </cell>
          <cell r="Y671">
            <v>0</v>
          </cell>
        </row>
        <row r="672">
          <cell r="B672" t="str">
            <v>KE399</v>
          </cell>
          <cell r="C672" t="str">
            <v>x</v>
          </cell>
          <cell r="D672">
            <v>0</v>
          </cell>
          <cell r="E672" t="str">
            <v>Keïp eùp WR 399</v>
          </cell>
          <cell r="F672" t="str">
            <v>caùi</v>
          </cell>
          <cell r="G672">
            <v>2</v>
          </cell>
          <cell r="H672">
            <v>30</v>
          </cell>
          <cell r="I672">
            <v>0</v>
          </cell>
          <cell r="J672">
            <v>0</v>
          </cell>
          <cell r="K672">
            <v>30</v>
          </cell>
          <cell r="L672">
            <v>0</v>
          </cell>
          <cell r="M672">
            <v>0</v>
          </cell>
          <cell r="N672">
            <v>0</v>
          </cell>
          <cell r="O672">
            <v>0</v>
          </cell>
          <cell r="P672">
            <v>14700</v>
          </cell>
          <cell r="R672">
            <v>0</v>
          </cell>
          <cell r="U672">
            <v>29400</v>
          </cell>
          <cell r="W672">
            <v>0</v>
          </cell>
          <cell r="X672">
            <v>0</v>
          </cell>
          <cell r="Y672">
            <v>0</v>
          </cell>
        </row>
        <row r="673">
          <cell r="B673" t="str">
            <v>OXC</v>
          </cell>
          <cell r="C673" t="str">
            <v>x</v>
          </cell>
          <cell r="E673" t="str">
            <v>OÁc xieát caùp</v>
          </cell>
          <cell r="F673" t="str">
            <v>caùi</v>
          </cell>
          <cell r="G673">
            <v>2</v>
          </cell>
          <cell r="H673">
            <v>30</v>
          </cell>
          <cell r="I673">
            <v>0</v>
          </cell>
          <cell r="J673">
            <v>0</v>
          </cell>
          <cell r="K673">
            <v>30</v>
          </cell>
          <cell r="L673">
            <v>0</v>
          </cell>
          <cell r="M673">
            <v>0</v>
          </cell>
          <cell r="N673">
            <v>0</v>
          </cell>
          <cell r="O673">
            <v>0</v>
          </cell>
          <cell r="P673">
            <v>17600</v>
          </cell>
          <cell r="R673">
            <v>0</v>
          </cell>
          <cell r="T673">
            <v>0</v>
          </cell>
          <cell r="U673">
            <v>35200</v>
          </cell>
          <cell r="W673">
            <v>0</v>
          </cell>
          <cell r="X673">
            <v>0</v>
          </cell>
          <cell r="Y673">
            <v>0</v>
          </cell>
        </row>
        <row r="674">
          <cell r="B674" t="str">
            <v>KTD</v>
          </cell>
          <cell r="C674" t="str">
            <v>x</v>
          </cell>
          <cell r="D674" t="str">
            <v>D2.7001</v>
          </cell>
          <cell r="E674" t="str">
            <v xml:space="preserve">Keùo daây tieáp ñòa </v>
          </cell>
          <cell r="F674" t="str">
            <v>kg</v>
          </cell>
          <cell r="G674">
            <v>2.2400000000000002</v>
          </cell>
          <cell r="R674">
            <v>2365</v>
          </cell>
          <cell r="U674">
            <v>0</v>
          </cell>
          <cell r="W674">
            <v>5298</v>
          </cell>
          <cell r="X674">
            <v>0</v>
          </cell>
          <cell r="Y674">
            <v>0</v>
          </cell>
        </row>
        <row r="675">
          <cell r="B675" t="str">
            <v>DCTD3</v>
          </cell>
          <cell r="C675" t="str">
            <v>x</v>
          </cell>
          <cell r="D675" t="str">
            <v>D2.8103</v>
          </cell>
          <cell r="E675" t="str">
            <v>Ñoùng coïc tieáp ñòa ñaát caáp 3</v>
          </cell>
          <cell r="F675" t="str">
            <v>coïc</v>
          </cell>
          <cell r="G675">
            <v>1</v>
          </cell>
          <cell r="R675">
            <v>79542</v>
          </cell>
          <cell r="U675">
            <v>0</v>
          </cell>
          <cell r="W675">
            <v>79542</v>
          </cell>
          <cell r="X675">
            <v>0</v>
          </cell>
          <cell r="Y675">
            <v>0</v>
          </cell>
        </row>
        <row r="676">
          <cell r="B676" t="str">
            <v>dtd3</v>
          </cell>
          <cell r="C676" t="str">
            <v>x</v>
          </cell>
          <cell r="D676" t="str">
            <v>AB.11413</v>
          </cell>
          <cell r="E676" t="str">
            <v>Ñaøo raõnh tieáp ñòa ñaát caáp 3, saâu &lt;1m</v>
          </cell>
          <cell r="F676" t="str">
            <v>m3</v>
          </cell>
          <cell r="G676">
            <v>0.03</v>
          </cell>
          <cell r="S676">
            <v>260196</v>
          </cell>
          <cell r="U676">
            <v>0</v>
          </cell>
          <cell r="W676">
            <v>0</v>
          </cell>
          <cell r="X676">
            <v>7806</v>
          </cell>
          <cell r="Y676">
            <v>0</v>
          </cell>
        </row>
        <row r="677">
          <cell r="B677" t="str">
            <v>datd3</v>
          </cell>
          <cell r="C677" t="str">
            <v>x</v>
          </cell>
          <cell r="D677" t="str">
            <v>AB.13121</v>
          </cell>
          <cell r="E677" t="str">
            <v>Ñaép ñaát raõnh tieáp ñòa caáp 3, ñoä chaët k=0,85</v>
          </cell>
          <cell r="F677" t="str">
            <v>m3</v>
          </cell>
          <cell r="G677">
            <v>0.03</v>
          </cell>
          <cell r="S677">
            <v>115643</v>
          </cell>
          <cell r="U677">
            <v>0</v>
          </cell>
          <cell r="W677">
            <v>0</v>
          </cell>
          <cell r="X677">
            <v>3469</v>
          </cell>
          <cell r="Y677">
            <v>0</v>
          </cell>
        </row>
        <row r="678">
          <cell r="B678" t="str">
            <v>PVC21</v>
          </cell>
          <cell r="C678" t="str">
            <v>x</v>
          </cell>
          <cell r="E678" t="str">
            <v xml:space="preserve">OÁng PVC D21x1,6mm </v>
          </cell>
          <cell r="F678" t="str">
            <v>m</v>
          </cell>
          <cell r="G678">
            <v>1.5</v>
          </cell>
          <cell r="P678">
            <v>3600</v>
          </cell>
          <cell r="U678">
            <v>5400</v>
          </cell>
          <cell r="W678">
            <v>0</v>
          </cell>
          <cell r="Y678">
            <v>0</v>
          </cell>
        </row>
        <row r="679">
          <cell r="B679" t="str">
            <v>CD21</v>
          </cell>
          <cell r="C679" t="str">
            <v>x</v>
          </cell>
          <cell r="E679" t="str">
            <v>Coå deâ keïp oáng PVC Þ 21</v>
          </cell>
          <cell r="F679" t="str">
            <v>boä</v>
          </cell>
          <cell r="G679">
            <v>2</v>
          </cell>
          <cell r="P679">
            <v>22500</v>
          </cell>
          <cell r="U679">
            <v>45000</v>
          </cell>
          <cell r="W679">
            <v>0</v>
          </cell>
          <cell r="Y679">
            <v>0</v>
          </cell>
        </row>
        <row r="680">
          <cell r="A680" t="str">
            <v>TDDD12</v>
          </cell>
          <cell r="C680" t="str">
            <v>x</v>
          </cell>
          <cell r="E680" t="str">
            <v>Tieáp ñòa truï recloser vaø TBA 1 pha</v>
          </cell>
          <cell r="F680" t="str">
            <v>Boä</v>
          </cell>
          <cell r="H680">
            <v>10</v>
          </cell>
          <cell r="I680">
            <v>0</v>
          </cell>
          <cell r="J680">
            <v>0</v>
          </cell>
          <cell r="K680">
            <v>10</v>
          </cell>
          <cell r="L680">
            <v>0</v>
          </cell>
          <cell r="M680">
            <v>0</v>
          </cell>
          <cell r="N680">
            <v>0</v>
          </cell>
          <cell r="U680">
            <v>532723</v>
          </cell>
          <cell r="W680">
            <v>0</v>
          </cell>
          <cell r="Y680">
            <v>0</v>
          </cell>
        </row>
        <row r="681">
          <cell r="B681" t="str">
            <v>m25</v>
          </cell>
          <cell r="C681" t="str">
            <v>x</v>
          </cell>
          <cell r="E681" t="str">
            <v>Caùp ñoàng traàn M25mm2 : 10m</v>
          </cell>
          <cell r="F681" t="str">
            <v>kg</v>
          </cell>
          <cell r="G681">
            <v>2.2400000000000002</v>
          </cell>
          <cell r="H681">
            <v>31</v>
          </cell>
          <cell r="I681">
            <v>0</v>
          </cell>
          <cell r="J681">
            <v>0</v>
          </cell>
          <cell r="K681">
            <v>31.4</v>
          </cell>
          <cell r="L681">
            <v>0</v>
          </cell>
          <cell r="M681">
            <v>0</v>
          </cell>
          <cell r="N681">
            <v>0</v>
          </cell>
          <cell r="P681">
            <v>180144</v>
          </cell>
          <cell r="U681">
            <v>403523</v>
          </cell>
          <cell r="W681">
            <v>0</v>
          </cell>
          <cell r="Y681">
            <v>0</v>
          </cell>
        </row>
        <row r="682">
          <cell r="B682" t="str">
            <v>CTD+K</v>
          </cell>
          <cell r="E682" t="str">
            <v>Coïc tieáp ñaát Þ 16- 2,4m + keïp coïc</v>
          </cell>
          <cell r="F682" t="str">
            <v>boä</v>
          </cell>
          <cell r="H682">
            <v>0</v>
          </cell>
          <cell r="I682">
            <v>0</v>
          </cell>
          <cell r="J682">
            <v>0</v>
          </cell>
          <cell r="K682">
            <v>0</v>
          </cell>
          <cell r="L682">
            <v>0</v>
          </cell>
          <cell r="M682">
            <v>0</v>
          </cell>
          <cell r="N682">
            <v>0</v>
          </cell>
          <cell r="P682">
            <v>155000</v>
          </cell>
          <cell r="U682">
            <v>0</v>
          </cell>
          <cell r="W682">
            <v>0</v>
          </cell>
          <cell r="Y682">
            <v>0</v>
          </cell>
        </row>
        <row r="683">
          <cell r="B683" t="str">
            <v>KE399</v>
          </cell>
          <cell r="C683" t="str">
            <v>x</v>
          </cell>
          <cell r="E683" t="str">
            <v>Keïp eùp WR 399</v>
          </cell>
          <cell r="F683" t="str">
            <v>caùi</v>
          </cell>
          <cell r="G683">
            <v>4</v>
          </cell>
          <cell r="H683">
            <v>56</v>
          </cell>
          <cell r="I683">
            <v>0</v>
          </cell>
          <cell r="J683">
            <v>0</v>
          </cell>
          <cell r="K683">
            <v>56</v>
          </cell>
          <cell r="L683">
            <v>0</v>
          </cell>
          <cell r="M683">
            <v>0</v>
          </cell>
          <cell r="N683">
            <v>0</v>
          </cell>
          <cell r="P683">
            <v>14700</v>
          </cell>
          <cell r="U683">
            <v>58800</v>
          </cell>
          <cell r="W683">
            <v>0</v>
          </cell>
          <cell r="Y683">
            <v>0</v>
          </cell>
        </row>
        <row r="684">
          <cell r="B684" t="str">
            <v>OXC</v>
          </cell>
          <cell r="C684" t="str">
            <v>x</v>
          </cell>
          <cell r="E684" t="str">
            <v>OÁc xieát caùp</v>
          </cell>
          <cell r="F684" t="str">
            <v>caùi</v>
          </cell>
          <cell r="G684">
            <v>4</v>
          </cell>
          <cell r="H684">
            <v>56</v>
          </cell>
          <cell r="I684">
            <v>0</v>
          </cell>
          <cell r="J684">
            <v>0</v>
          </cell>
          <cell r="K684">
            <v>56</v>
          </cell>
          <cell r="L684">
            <v>0</v>
          </cell>
          <cell r="M684">
            <v>0</v>
          </cell>
          <cell r="N684">
            <v>0</v>
          </cell>
          <cell r="P684">
            <v>17600</v>
          </cell>
          <cell r="U684">
            <v>70400</v>
          </cell>
          <cell r="W684">
            <v>0</v>
          </cell>
          <cell r="Y684">
            <v>0</v>
          </cell>
        </row>
        <row r="685">
          <cell r="B685" t="str">
            <v>b1240</v>
          </cell>
          <cell r="E685" t="str">
            <v>Boulon 12x40+ 2 long ñeàn vuoâng D14-50x50x3/Zn</v>
          </cell>
          <cell r="F685" t="str">
            <v>boä</v>
          </cell>
          <cell r="H685">
            <v>0</v>
          </cell>
          <cell r="I685">
            <v>0</v>
          </cell>
          <cell r="J685">
            <v>0</v>
          </cell>
          <cell r="K685">
            <v>0</v>
          </cell>
          <cell r="L685">
            <v>0</v>
          </cell>
          <cell r="M685">
            <v>0</v>
          </cell>
          <cell r="N685">
            <v>0</v>
          </cell>
          <cell r="P685">
            <v>8300</v>
          </cell>
          <cell r="U685">
            <v>0</v>
          </cell>
          <cell r="W685">
            <v>0</v>
          </cell>
          <cell r="Y685">
            <v>0</v>
          </cell>
        </row>
        <row r="686">
          <cell r="B686" t="str">
            <v>KTD</v>
          </cell>
          <cell r="D686" t="str">
            <v>D2.7001</v>
          </cell>
          <cell r="E686" t="str">
            <v xml:space="preserve">Keùo daây tieáp ñòa </v>
          </cell>
          <cell r="F686" t="str">
            <v>kg</v>
          </cell>
          <cell r="R686">
            <v>2365</v>
          </cell>
          <cell r="U686">
            <v>0</v>
          </cell>
          <cell r="W686">
            <v>0</v>
          </cell>
          <cell r="Y686">
            <v>0</v>
          </cell>
        </row>
        <row r="687">
          <cell r="B687" t="str">
            <v>DCTD3</v>
          </cell>
          <cell r="D687" t="str">
            <v>D2.8103</v>
          </cell>
          <cell r="E687" t="str">
            <v>Ñoùng coïc tieáp ñòa ñaát caáp 3</v>
          </cell>
          <cell r="F687" t="str">
            <v>coïc</v>
          </cell>
          <cell r="R687">
            <v>79542</v>
          </cell>
          <cell r="U687">
            <v>0</v>
          </cell>
          <cell r="W687">
            <v>0</v>
          </cell>
          <cell r="Y687">
            <v>0</v>
          </cell>
        </row>
        <row r="688">
          <cell r="B688" t="str">
            <v>bocpk</v>
          </cell>
          <cell r="D688" t="str">
            <v>02.1120</v>
          </cell>
          <cell r="E688" t="str">
            <v>Boác dôõ phuï kieän</v>
          </cell>
          <cell r="F688" t="str">
            <v>taán</v>
          </cell>
          <cell r="R688">
            <v>35969</v>
          </cell>
          <cell r="U688">
            <v>0</v>
          </cell>
          <cell r="W688">
            <v>0</v>
          </cell>
          <cell r="Y688">
            <v>0</v>
          </cell>
        </row>
        <row r="689">
          <cell r="B689" t="str">
            <v>TD</v>
          </cell>
          <cell r="D689" t="str">
            <v>02.1351</v>
          </cell>
          <cell r="E689" t="str">
            <v>V/c tieáp ñòa vaøo vò trí ( cöï ly &lt;=100m)</v>
          </cell>
          <cell r="F689" t="str">
            <v>taán</v>
          </cell>
          <cell r="U689">
            <v>0</v>
          </cell>
          <cell r="W689">
            <v>0</v>
          </cell>
          <cell r="Y689">
            <v>0</v>
          </cell>
        </row>
        <row r="690">
          <cell r="A690" t="str">
            <v>TDTT14</v>
          </cell>
          <cell r="C690" t="str">
            <v/>
          </cell>
          <cell r="E690" t="str">
            <v>Tieáp ñòa laëp laïi (truï 14m)</v>
          </cell>
          <cell r="F690" t="str">
            <v>Boä</v>
          </cell>
          <cell r="H690">
            <v>0</v>
          </cell>
          <cell r="I690">
            <v>0</v>
          </cell>
          <cell r="J690">
            <v>0</v>
          </cell>
          <cell r="K690">
            <v>0</v>
          </cell>
          <cell r="L690">
            <v>0</v>
          </cell>
          <cell r="M690">
            <v>0</v>
          </cell>
          <cell r="N690">
            <v>0</v>
          </cell>
          <cell r="U690">
            <v>194800</v>
          </cell>
          <cell r="W690">
            <v>81959</v>
          </cell>
          <cell r="Y690">
            <v>0</v>
          </cell>
        </row>
        <row r="691">
          <cell r="B691" t="str">
            <v>m25</v>
          </cell>
          <cell r="C691" t="str">
            <v/>
          </cell>
          <cell r="E691" t="str">
            <v>Caùp ñoàng traàn M25mm2 (4m)</v>
          </cell>
          <cell r="F691" t="str">
            <v>kg</v>
          </cell>
          <cell r="G691">
            <v>0.9</v>
          </cell>
          <cell r="H691">
            <v>0</v>
          </cell>
          <cell r="I691">
            <v>0</v>
          </cell>
          <cell r="J691">
            <v>0</v>
          </cell>
          <cell r="K691">
            <v>0</v>
          </cell>
          <cell r="L691">
            <v>0</v>
          </cell>
          <cell r="M691">
            <v>0</v>
          </cell>
          <cell r="N691">
            <v>0</v>
          </cell>
          <cell r="P691">
            <v>34000</v>
          </cell>
          <cell r="U691">
            <v>30600</v>
          </cell>
          <cell r="W691">
            <v>0</v>
          </cell>
          <cell r="Y691">
            <v>0</v>
          </cell>
        </row>
        <row r="692">
          <cell r="B692" t="str">
            <v>CTD+K</v>
          </cell>
          <cell r="C692" t="str">
            <v/>
          </cell>
          <cell r="E692" t="str">
            <v>Coïc tieáp ñaát Þ 16- 2,4m + keïp coïc</v>
          </cell>
          <cell r="F692" t="str">
            <v>boä</v>
          </cell>
          <cell r="G692">
            <v>1</v>
          </cell>
          <cell r="H692">
            <v>0</v>
          </cell>
          <cell r="I692">
            <v>0</v>
          </cell>
          <cell r="J692">
            <v>0</v>
          </cell>
          <cell r="K692">
            <v>0</v>
          </cell>
          <cell r="L692">
            <v>0</v>
          </cell>
          <cell r="M692">
            <v>0</v>
          </cell>
          <cell r="N692">
            <v>0</v>
          </cell>
          <cell r="P692">
            <v>155000</v>
          </cell>
          <cell r="U692">
            <v>155000</v>
          </cell>
          <cell r="W692">
            <v>0</v>
          </cell>
          <cell r="Y692">
            <v>0</v>
          </cell>
        </row>
        <row r="693">
          <cell r="B693" t="str">
            <v>KCUAL</v>
          </cell>
          <cell r="C693" t="str">
            <v/>
          </cell>
          <cell r="E693" t="str">
            <v>Keïp noái ñoàng-nhoâm</v>
          </cell>
          <cell r="F693" t="str">
            <v>caùi</v>
          </cell>
          <cell r="G693">
            <v>2</v>
          </cell>
          <cell r="H693">
            <v>0</v>
          </cell>
          <cell r="I693">
            <v>0</v>
          </cell>
          <cell r="J693">
            <v>0</v>
          </cell>
          <cell r="K693">
            <v>0</v>
          </cell>
          <cell r="L693">
            <v>0</v>
          </cell>
          <cell r="M693">
            <v>0</v>
          </cell>
          <cell r="N693">
            <v>0</v>
          </cell>
          <cell r="P693">
            <v>4600</v>
          </cell>
          <cell r="U693">
            <v>9200</v>
          </cell>
          <cell r="W693">
            <v>0</v>
          </cell>
          <cell r="Y693">
            <v>0</v>
          </cell>
        </row>
        <row r="694">
          <cell r="B694" t="str">
            <v>KTD</v>
          </cell>
          <cell r="C694" t="str">
            <v/>
          </cell>
          <cell r="D694" t="str">
            <v>D2.7001</v>
          </cell>
          <cell r="E694" t="str">
            <v xml:space="preserve">Keùo daây tieáp ñòa </v>
          </cell>
          <cell r="F694" t="str">
            <v>kg</v>
          </cell>
          <cell r="G694">
            <v>0.9</v>
          </cell>
          <cell r="R694">
            <v>2365</v>
          </cell>
          <cell r="U694">
            <v>0</v>
          </cell>
          <cell r="W694">
            <v>2129</v>
          </cell>
          <cell r="Y694">
            <v>0</v>
          </cell>
        </row>
        <row r="695">
          <cell r="B695" t="str">
            <v>DCTD3</v>
          </cell>
          <cell r="C695" t="str">
            <v/>
          </cell>
          <cell r="D695" t="str">
            <v>D2.8103</v>
          </cell>
          <cell r="E695" t="str">
            <v>Ñoùng coïc tieáp ñòa ñaát caáp 3</v>
          </cell>
          <cell r="F695" t="str">
            <v>coïc</v>
          </cell>
          <cell r="G695">
            <v>1</v>
          </cell>
          <cell r="R695">
            <v>79542</v>
          </cell>
          <cell r="U695">
            <v>0</v>
          </cell>
          <cell r="W695">
            <v>79542</v>
          </cell>
          <cell r="Y695">
            <v>0</v>
          </cell>
        </row>
        <row r="696">
          <cell r="B696" t="str">
            <v>bocpk</v>
          </cell>
          <cell r="C696" t="str">
            <v/>
          </cell>
          <cell r="D696" t="str">
            <v>02.1120</v>
          </cell>
          <cell r="E696" t="str">
            <v>Boác dôõ phuï kieän</v>
          </cell>
          <cell r="F696" t="str">
            <v>taán</v>
          </cell>
          <cell r="G696">
            <v>8.0000000000000002E-3</v>
          </cell>
          <cell r="R696">
            <v>35969</v>
          </cell>
          <cell r="U696">
            <v>0</v>
          </cell>
          <cell r="W696">
            <v>288</v>
          </cell>
          <cell r="Y696">
            <v>0</v>
          </cell>
        </row>
        <row r="697">
          <cell r="B697" t="str">
            <v>TD</v>
          </cell>
          <cell r="C697" t="str">
            <v/>
          </cell>
          <cell r="D697" t="str">
            <v>02.1351</v>
          </cell>
          <cell r="E697" t="str">
            <v>V/c tieáp ñòa vaøo vò trí ( cöï ly &lt;=100m)</v>
          </cell>
          <cell r="F697" t="str">
            <v>taán</v>
          </cell>
          <cell r="G697">
            <v>8.0000000000000002E-3</v>
          </cell>
          <cell r="U697">
            <v>0</v>
          </cell>
          <cell r="W697">
            <v>0</v>
          </cell>
          <cell r="Y697">
            <v>0</v>
          </cell>
        </row>
        <row r="698">
          <cell r="A698" t="str">
            <v>TDTT20</v>
          </cell>
          <cell r="C698" t="str">
            <v/>
          </cell>
          <cell r="E698" t="str">
            <v>Tieáp ñòa laëp laïi (truï 20m)</v>
          </cell>
          <cell r="F698" t="str">
            <v>Boä</v>
          </cell>
          <cell r="H698">
            <v>0</v>
          </cell>
          <cell r="I698">
            <v>0</v>
          </cell>
          <cell r="J698">
            <v>0</v>
          </cell>
          <cell r="K698">
            <v>0</v>
          </cell>
          <cell r="U698">
            <v>1052310</v>
          </cell>
          <cell r="W698">
            <v>91489</v>
          </cell>
          <cell r="Y698">
            <v>0</v>
          </cell>
        </row>
        <row r="699">
          <cell r="B699" t="str">
            <v>m25</v>
          </cell>
          <cell r="C699" t="str">
            <v/>
          </cell>
          <cell r="E699" t="str">
            <v>Caùp ñoàng traàn M25mm2 (22m)</v>
          </cell>
          <cell r="F699" t="str">
            <v>kg</v>
          </cell>
          <cell r="G699">
            <v>4.93</v>
          </cell>
          <cell r="H699">
            <v>0</v>
          </cell>
          <cell r="I699">
            <v>0</v>
          </cell>
          <cell r="J699">
            <v>0</v>
          </cell>
          <cell r="K699">
            <v>0</v>
          </cell>
          <cell r="L699">
            <v>0</v>
          </cell>
          <cell r="M699">
            <v>0</v>
          </cell>
          <cell r="N699">
            <v>0</v>
          </cell>
          <cell r="P699">
            <v>180144</v>
          </cell>
          <cell r="U699">
            <v>888110</v>
          </cell>
          <cell r="W699">
            <v>0</v>
          </cell>
          <cell r="Y699">
            <v>0</v>
          </cell>
        </row>
        <row r="700">
          <cell r="B700" t="str">
            <v>CTD+K</v>
          </cell>
          <cell r="C700" t="str">
            <v/>
          </cell>
          <cell r="E700" t="str">
            <v>Coïc tieáp ñaát Þ 16- 2,4m + keïp coïc</v>
          </cell>
          <cell r="F700" t="str">
            <v>boä</v>
          </cell>
          <cell r="G700">
            <v>1</v>
          </cell>
          <cell r="H700">
            <v>0</v>
          </cell>
          <cell r="I700">
            <v>0</v>
          </cell>
          <cell r="J700">
            <v>0</v>
          </cell>
          <cell r="K700">
            <v>0</v>
          </cell>
          <cell r="L700">
            <v>0</v>
          </cell>
          <cell r="M700">
            <v>0</v>
          </cell>
          <cell r="N700">
            <v>0</v>
          </cell>
          <cell r="P700">
            <v>155000</v>
          </cell>
          <cell r="U700">
            <v>155000</v>
          </cell>
          <cell r="W700">
            <v>0</v>
          </cell>
          <cell r="Y700">
            <v>0</v>
          </cell>
        </row>
        <row r="701">
          <cell r="B701" t="str">
            <v>KCUAL</v>
          </cell>
          <cell r="C701" t="str">
            <v/>
          </cell>
          <cell r="E701" t="str">
            <v>Keïp noái ñoàng-nhoâm</v>
          </cell>
          <cell r="F701" t="str">
            <v>caùi</v>
          </cell>
          <cell r="G701">
            <v>2</v>
          </cell>
          <cell r="H701">
            <v>0</v>
          </cell>
          <cell r="I701">
            <v>0</v>
          </cell>
          <cell r="J701">
            <v>0</v>
          </cell>
          <cell r="K701">
            <v>0</v>
          </cell>
          <cell r="L701">
            <v>0</v>
          </cell>
          <cell r="M701">
            <v>0</v>
          </cell>
          <cell r="N701">
            <v>0</v>
          </cell>
          <cell r="P701">
            <v>4600</v>
          </cell>
          <cell r="U701">
            <v>9200</v>
          </cell>
          <cell r="W701">
            <v>0</v>
          </cell>
          <cell r="Y701">
            <v>0</v>
          </cell>
        </row>
        <row r="702">
          <cell r="B702" t="str">
            <v>KTD</v>
          </cell>
          <cell r="C702" t="str">
            <v/>
          </cell>
          <cell r="D702" t="str">
            <v>D2.7001</v>
          </cell>
          <cell r="E702" t="str">
            <v xml:space="preserve">Keùo daây tieáp ñòa </v>
          </cell>
          <cell r="F702" t="str">
            <v>kg</v>
          </cell>
          <cell r="G702">
            <v>4.93</v>
          </cell>
          <cell r="R702">
            <v>2365</v>
          </cell>
          <cell r="U702">
            <v>0</v>
          </cell>
          <cell r="W702">
            <v>11659</v>
          </cell>
          <cell r="Y702">
            <v>0</v>
          </cell>
        </row>
        <row r="703">
          <cell r="B703" t="str">
            <v>DCTD3</v>
          </cell>
          <cell r="C703" t="str">
            <v/>
          </cell>
          <cell r="D703" t="str">
            <v>D2.8103</v>
          </cell>
          <cell r="E703" t="str">
            <v>Ñoùng coïc tieáp ñòa ñaát caáp 3</v>
          </cell>
          <cell r="F703" t="str">
            <v>coïc</v>
          </cell>
          <cell r="G703">
            <v>1</v>
          </cell>
          <cell r="R703">
            <v>79542</v>
          </cell>
          <cell r="U703">
            <v>0</v>
          </cell>
          <cell r="W703">
            <v>79542</v>
          </cell>
          <cell r="Y703">
            <v>0</v>
          </cell>
        </row>
        <row r="704">
          <cell r="B704" t="str">
            <v>bocpk</v>
          </cell>
          <cell r="C704" t="str">
            <v/>
          </cell>
          <cell r="D704" t="str">
            <v>02.1120</v>
          </cell>
          <cell r="E704" t="str">
            <v>Boác dôõ phuï kieän</v>
          </cell>
          <cell r="F704" t="str">
            <v>taán</v>
          </cell>
          <cell r="G704">
            <v>8.0000000000000002E-3</v>
          </cell>
          <cell r="R704">
            <v>35969</v>
          </cell>
          <cell r="U704">
            <v>0</v>
          </cell>
          <cell r="W704">
            <v>288</v>
          </cell>
          <cell r="Y704">
            <v>0</v>
          </cell>
        </row>
        <row r="705">
          <cell r="B705" t="str">
            <v>TD</v>
          </cell>
          <cell r="C705" t="str">
            <v/>
          </cell>
          <cell r="D705" t="str">
            <v>02.1351</v>
          </cell>
          <cell r="E705" t="str">
            <v>V/c tieáp ñòa vaøo vò trí ( cöï ly &lt;=100m)</v>
          </cell>
          <cell r="F705" t="str">
            <v>taán</v>
          </cell>
          <cell r="G705">
            <v>8.0000000000000002E-3</v>
          </cell>
          <cell r="U705">
            <v>0</v>
          </cell>
          <cell r="W705">
            <v>0</v>
          </cell>
          <cell r="Y705">
            <v>0</v>
          </cell>
        </row>
        <row r="706">
          <cell r="A706" t="str">
            <v>TDMT</v>
          </cell>
          <cell r="C706" t="str">
            <v/>
          </cell>
          <cell r="E706" t="str">
            <v>Tieáp ñòa maùi toân</v>
          </cell>
          <cell r="F706" t="str">
            <v>Boä</v>
          </cell>
          <cell r="H706">
            <v>0</v>
          </cell>
          <cell r="I706">
            <v>0</v>
          </cell>
          <cell r="J706">
            <v>0</v>
          </cell>
          <cell r="K706">
            <v>0</v>
          </cell>
          <cell r="U706">
            <v>417793</v>
          </cell>
          <cell r="W706">
            <v>82195</v>
          </cell>
          <cell r="Y706">
            <v>0</v>
          </cell>
        </row>
        <row r="707">
          <cell r="B707" t="str">
            <v>m25</v>
          </cell>
          <cell r="C707" t="str">
            <v/>
          </cell>
          <cell r="E707" t="str">
            <v>Caùp ñoàng traàn M25mm2 (6m)</v>
          </cell>
          <cell r="F707" t="str">
            <v>kg</v>
          </cell>
          <cell r="G707">
            <v>1.34</v>
          </cell>
          <cell r="H707">
            <v>0</v>
          </cell>
          <cell r="I707">
            <v>0</v>
          </cell>
          <cell r="J707">
            <v>0</v>
          </cell>
          <cell r="K707">
            <v>0</v>
          </cell>
          <cell r="L707">
            <v>0</v>
          </cell>
          <cell r="M707">
            <v>0</v>
          </cell>
          <cell r="N707">
            <v>0</v>
          </cell>
          <cell r="P707">
            <v>180144</v>
          </cell>
          <cell r="U707">
            <v>241393</v>
          </cell>
          <cell r="W707">
            <v>0</v>
          </cell>
          <cell r="Y707">
            <v>0</v>
          </cell>
        </row>
        <row r="708">
          <cell r="B708" t="str">
            <v>CTD+K</v>
          </cell>
          <cell r="C708" t="str">
            <v/>
          </cell>
          <cell r="E708" t="str">
            <v>Coïc tieáp ñaát Þ 16- 2,4m + keïp coïc</v>
          </cell>
          <cell r="F708" t="str">
            <v>boä</v>
          </cell>
          <cell r="G708">
            <v>1</v>
          </cell>
          <cell r="H708">
            <v>0</v>
          </cell>
          <cell r="I708">
            <v>0</v>
          </cell>
          <cell r="J708">
            <v>0</v>
          </cell>
          <cell r="K708">
            <v>0</v>
          </cell>
          <cell r="L708">
            <v>0</v>
          </cell>
          <cell r="M708">
            <v>0</v>
          </cell>
          <cell r="N708">
            <v>0</v>
          </cell>
          <cell r="P708">
            <v>155000</v>
          </cell>
          <cell r="U708">
            <v>155000</v>
          </cell>
          <cell r="W708">
            <v>0</v>
          </cell>
          <cell r="Y708">
            <v>0</v>
          </cell>
        </row>
        <row r="709">
          <cell r="B709" t="str">
            <v>b1240</v>
          </cell>
          <cell r="C709" t="str">
            <v/>
          </cell>
          <cell r="E709" t="str">
            <v>Boulon 12x40+ 2 long ñeàn vuoâng D14-50x50x3/Zn</v>
          </cell>
          <cell r="F709" t="str">
            <v>boä</v>
          </cell>
          <cell r="G709">
            <v>1</v>
          </cell>
          <cell r="H709">
            <v>0</v>
          </cell>
          <cell r="I709">
            <v>0</v>
          </cell>
          <cell r="J709">
            <v>0</v>
          </cell>
          <cell r="K709">
            <v>0</v>
          </cell>
          <cell r="L709">
            <v>0</v>
          </cell>
          <cell r="M709">
            <v>0</v>
          </cell>
          <cell r="N709">
            <v>0</v>
          </cell>
          <cell r="P709">
            <v>8300</v>
          </cell>
          <cell r="U709">
            <v>8300</v>
          </cell>
          <cell r="W709">
            <v>0</v>
          </cell>
          <cell r="Y709">
            <v>0</v>
          </cell>
        </row>
        <row r="710">
          <cell r="B710" t="str">
            <v>cos25</v>
          </cell>
          <cell r="C710" t="str">
            <v/>
          </cell>
          <cell r="E710" t="str">
            <v>Ñaàu cosse eùp Cu 25mm2+ chuïp ñaàu coss</v>
          </cell>
          <cell r="F710" t="str">
            <v>caùi</v>
          </cell>
          <cell r="G710">
            <v>1</v>
          </cell>
          <cell r="H710">
            <v>0</v>
          </cell>
          <cell r="I710">
            <v>0</v>
          </cell>
          <cell r="J710">
            <v>0</v>
          </cell>
          <cell r="K710">
            <v>0</v>
          </cell>
          <cell r="L710">
            <v>0</v>
          </cell>
          <cell r="M710">
            <v>0</v>
          </cell>
          <cell r="N710">
            <v>0</v>
          </cell>
          <cell r="P710">
            <v>2300</v>
          </cell>
          <cell r="U710">
            <v>2300</v>
          </cell>
          <cell r="W710">
            <v>0</v>
          </cell>
          <cell r="Y710">
            <v>0</v>
          </cell>
        </row>
        <row r="711">
          <cell r="B711" t="str">
            <v>pvc21</v>
          </cell>
          <cell r="C711" t="str">
            <v/>
          </cell>
          <cell r="E711" t="str">
            <v xml:space="preserve">OÁng PVC D21x1,6mm </v>
          </cell>
          <cell r="F711" t="str">
            <v>m</v>
          </cell>
          <cell r="G711">
            <v>3</v>
          </cell>
          <cell r="H711">
            <v>0</v>
          </cell>
          <cell r="I711">
            <v>0</v>
          </cell>
          <cell r="J711">
            <v>0</v>
          </cell>
          <cell r="K711">
            <v>0</v>
          </cell>
          <cell r="L711">
            <v>0</v>
          </cell>
          <cell r="M711">
            <v>0</v>
          </cell>
          <cell r="N711">
            <v>0</v>
          </cell>
          <cell r="P711">
            <v>3600</v>
          </cell>
          <cell r="U711">
            <v>10800</v>
          </cell>
          <cell r="W711">
            <v>0</v>
          </cell>
          <cell r="Y711">
            <v>0</v>
          </cell>
        </row>
        <row r="712">
          <cell r="B712" t="str">
            <v>KTD</v>
          </cell>
          <cell r="C712" t="str">
            <v/>
          </cell>
          <cell r="D712" t="str">
            <v>D2.7001</v>
          </cell>
          <cell r="E712" t="str">
            <v xml:space="preserve">Keùo daây tieáp ñòa </v>
          </cell>
          <cell r="F712" t="str">
            <v>kg</v>
          </cell>
          <cell r="G712">
            <v>1</v>
          </cell>
          <cell r="R712">
            <v>2365</v>
          </cell>
          <cell r="U712">
            <v>0</v>
          </cell>
          <cell r="W712">
            <v>2365</v>
          </cell>
          <cell r="Y712">
            <v>0</v>
          </cell>
        </row>
        <row r="713">
          <cell r="B713" t="str">
            <v>DCTD3</v>
          </cell>
          <cell r="C713" t="str">
            <v/>
          </cell>
          <cell r="D713" t="str">
            <v>D2.8103</v>
          </cell>
          <cell r="E713" t="str">
            <v>Ñoùng coïc tieáp ñòa ñaát caáp 3</v>
          </cell>
          <cell r="F713" t="str">
            <v>coïc</v>
          </cell>
          <cell r="G713">
            <v>1</v>
          </cell>
          <cell r="R713">
            <v>79542</v>
          </cell>
          <cell r="U713">
            <v>0</v>
          </cell>
          <cell r="W713">
            <v>79542</v>
          </cell>
          <cell r="Y713">
            <v>0</v>
          </cell>
        </row>
        <row r="714">
          <cell r="B714" t="str">
            <v>bocpk</v>
          </cell>
          <cell r="C714" t="str">
            <v/>
          </cell>
          <cell r="D714" t="str">
            <v>02.1120</v>
          </cell>
          <cell r="E714" t="str">
            <v>Boác dôõ phuï kieän</v>
          </cell>
          <cell r="F714" t="str">
            <v>taán</v>
          </cell>
          <cell r="G714">
            <v>8.0000000000000002E-3</v>
          </cell>
          <cell r="R714">
            <v>35969</v>
          </cell>
          <cell r="U714">
            <v>0</v>
          </cell>
          <cell r="W714">
            <v>288</v>
          </cell>
          <cell r="Y714">
            <v>0</v>
          </cell>
        </row>
        <row r="715">
          <cell r="B715" t="str">
            <v>TD</v>
          </cell>
          <cell r="C715" t="str">
            <v/>
          </cell>
          <cell r="D715" t="str">
            <v>02.1351</v>
          </cell>
          <cell r="E715" t="str">
            <v>V/c tieáp ñòa vaøo vò trí ( cöï ly &lt;=100m)</v>
          </cell>
          <cell r="F715" t="str">
            <v>taán</v>
          </cell>
          <cell r="G715">
            <v>8.0000000000000002E-3</v>
          </cell>
          <cell r="U715">
            <v>0</v>
          </cell>
          <cell r="W715">
            <v>0</v>
          </cell>
          <cell r="Y715">
            <v>0</v>
          </cell>
        </row>
        <row r="716">
          <cell r="A716" t="str">
            <v>TDDD</v>
          </cell>
          <cell r="C716" t="str">
            <v/>
          </cell>
          <cell r="E716" t="str">
            <v>Tieáp ñòa TBA</v>
          </cell>
          <cell r="F716" t="str">
            <v>Boä</v>
          </cell>
          <cell r="H716">
            <v>0</v>
          </cell>
          <cell r="I716">
            <v>0</v>
          </cell>
          <cell r="J716">
            <v>0</v>
          </cell>
          <cell r="K716">
            <v>0</v>
          </cell>
          <cell r="U716">
            <v>3471844</v>
          </cell>
          <cell r="W716">
            <v>3990135</v>
          </cell>
          <cell r="Y716">
            <v>0</v>
          </cell>
        </row>
        <row r="717">
          <cell r="B717" t="str">
            <v>m25</v>
          </cell>
          <cell r="C717" t="str">
            <v/>
          </cell>
          <cell r="E717" t="str">
            <v>Caùp ñoàng traàn M25mm2 (51m)</v>
          </cell>
          <cell r="F717" t="str">
            <v>kg</v>
          </cell>
          <cell r="G717">
            <v>11.42</v>
          </cell>
          <cell r="H717">
            <v>0</v>
          </cell>
          <cell r="I717">
            <v>0</v>
          </cell>
          <cell r="J717">
            <v>0</v>
          </cell>
          <cell r="K717">
            <v>0</v>
          </cell>
          <cell r="L717">
            <v>0</v>
          </cell>
          <cell r="M717">
            <v>0</v>
          </cell>
          <cell r="N717">
            <v>0</v>
          </cell>
          <cell r="P717">
            <v>180144</v>
          </cell>
          <cell r="U717">
            <v>2057244</v>
          </cell>
          <cell r="W717">
            <v>0</v>
          </cell>
          <cell r="Y717">
            <v>0</v>
          </cell>
        </row>
        <row r="718">
          <cell r="B718" t="str">
            <v>CTD+K</v>
          </cell>
          <cell r="C718" t="str">
            <v/>
          </cell>
          <cell r="E718" t="str">
            <v>Coïc tieáp ñaát Þ 16- 2,4m + keïp coïc</v>
          </cell>
          <cell r="F718" t="str">
            <v>boä</v>
          </cell>
          <cell r="G718">
            <v>9</v>
          </cell>
          <cell r="H718">
            <v>0</v>
          </cell>
          <cell r="I718">
            <v>0</v>
          </cell>
          <cell r="J718">
            <v>0</v>
          </cell>
          <cell r="K718">
            <v>0</v>
          </cell>
          <cell r="L718">
            <v>0</v>
          </cell>
          <cell r="M718">
            <v>0</v>
          </cell>
          <cell r="N718">
            <v>0</v>
          </cell>
          <cell r="P718">
            <v>155000</v>
          </cell>
          <cell r="U718">
            <v>1395000</v>
          </cell>
          <cell r="W718">
            <v>0</v>
          </cell>
          <cell r="Y718">
            <v>0</v>
          </cell>
        </row>
        <row r="719">
          <cell r="B719" t="str">
            <v>KE50</v>
          </cell>
          <cell r="C719" t="str">
            <v/>
          </cell>
          <cell r="E719" t="str">
            <v>Keïp eùp WR côõ daây 50mm2</v>
          </cell>
          <cell r="F719" t="str">
            <v>caùi</v>
          </cell>
          <cell r="G719">
            <v>2</v>
          </cell>
          <cell r="H719">
            <v>0</v>
          </cell>
          <cell r="I719">
            <v>0</v>
          </cell>
          <cell r="J719">
            <v>0</v>
          </cell>
          <cell r="K719">
            <v>0</v>
          </cell>
          <cell r="L719">
            <v>0</v>
          </cell>
          <cell r="M719">
            <v>0</v>
          </cell>
          <cell r="N719">
            <v>0</v>
          </cell>
          <cell r="P719">
            <v>9800</v>
          </cell>
          <cell r="U719">
            <v>19600</v>
          </cell>
          <cell r="W719">
            <v>0</v>
          </cell>
          <cell r="Y719">
            <v>0</v>
          </cell>
        </row>
        <row r="720">
          <cell r="B720" t="str">
            <v>cos25</v>
          </cell>
          <cell r="E720" t="str">
            <v>Ñaàu cosse eùp Cu 25mm2+ chuïp ñaàu coss</v>
          </cell>
          <cell r="F720" t="str">
            <v>caùi</v>
          </cell>
          <cell r="H720">
            <v>0</v>
          </cell>
          <cell r="I720">
            <v>0</v>
          </cell>
          <cell r="J720">
            <v>0</v>
          </cell>
          <cell r="K720">
            <v>0</v>
          </cell>
          <cell r="L720">
            <v>0</v>
          </cell>
          <cell r="M720">
            <v>0</v>
          </cell>
          <cell r="N720">
            <v>0</v>
          </cell>
          <cell r="P720">
            <v>2300</v>
          </cell>
          <cell r="U720">
            <v>0</v>
          </cell>
          <cell r="W720">
            <v>0</v>
          </cell>
          <cell r="Y720">
            <v>0</v>
          </cell>
        </row>
        <row r="721">
          <cell r="B721" t="str">
            <v>b1240</v>
          </cell>
          <cell r="C721">
            <v>0</v>
          </cell>
          <cell r="E721" t="str">
            <v>Boulon 12x40+ 2 long ñeàn vuoâng D14-50x50x3/Zn</v>
          </cell>
          <cell r="F721" t="str">
            <v>boä</v>
          </cell>
          <cell r="G721">
            <v>0</v>
          </cell>
          <cell r="H721">
            <v>0</v>
          </cell>
          <cell r="I721">
            <v>0</v>
          </cell>
          <cell r="J721">
            <v>0</v>
          </cell>
          <cell r="K721">
            <v>0</v>
          </cell>
          <cell r="L721">
            <v>0</v>
          </cell>
          <cell r="M721">
            <v>0</v>
          </cell>
          <cell r="N721">
            <v>0</v>
          </cell>
          <cell r="P721">
            <v>8300</v>
          </cell>
          <cell r="U721">
            <v>0</v>
          </cell>
          <cell r="W721">
            <v>0</v>
          </cell>
          <cell r="Y721">
            <v>0</v>
          </cell>
        </row>
        <row r="722">
          <cell r="B722" t="str">
            <v>KTD</v>
          </cell>
          <cell r="C722" t="str">
            <v/>
          </cell>
          <cell r="D722" t="str">
            <v>D2.7001</v>
          </cell>
          <cell r="E722" t="str">
            <v xml:space="preserve">Keùo daây tieáp ñòa </v>
          </cell>
          <cell r="F722" t="str">
            <v>kg</v>
          </cell>
          <cell r="G722">
            <v>11.42</v>
          </cell>
          <cell r="R722">
            <v>2365</v>
          </cell>
          <cell r="U722">
            <v>0</v>
          </cell>
          <cell r="W722">
            <v>27008</v>
          </cell>
          <cell r="Y722">
            <v>0</v>
          </cell>
        </row>
        <row r="723">
          <cell r="B723" t="str">
            <v>DCTD3</v>
          </cell>
          <cell r="C723" t="str">
            <v/>
          </cell>
          <cell r="D723" t="str">
            <v>D2.8103</v>
          </cell>
          <cell r="E723" t="str">
            <v>Ñoùng coïc tieáp ñòa ñaát caáp 3</v>
          </cell>
          <cell r="F723" t="str">
            <v>coïc</v>
          </cell>
          <cell r="G723">
            <v>9</v>
          </cell>
          <cell r="R723">
            <v>79542</v>
          </cell>
          <cell r="U723">
            <v>0</v>
          </cell>
          <cell r="W723">
            <v>715878</v>
          </cell>
          <cell r="Y723">
            <v>0</v>
          </cell>
        </row>
        <row r="724">
          <cell r="B724" t="str">
            <v>dtd3</v>
          </cell>
          <cell r="C724" t="str">
            <v/>
          </cell>
          <cell r="D724" t="str">
            <v>AB.11413</v>
          </cell>
          <cell r="E724" t="str">
            <v>Ñaøo raõnh tieáp ñòa ñaát caáp 3, saâu &lt;1m</v>
          </cell>
          <cell r="F724" t="str">
            <v>m3</v>
          </cell>
          <cell r="G724">
            <v>8.64</v>
          </cell>
          <cell r="R724">
            <v>260196</v>
          </cell>
          <cell r="U724">
            <v>0</v>
          </cell>
          <cell r="W724">
            <v>2248093</v>
          </cell>
          <cell r="Y724">
            <v>0</v>
          </cell>
        </row>
        <row r="725">
          <cell r="B725" t="str">
            <v>datd3</v>
          </cell>
          <cell r="C725" t="str">
            <v/>
          </cell>
          <cell r="D725" t="str">
            <v>AB.13121</v>
          </cell>
          <cell r="E725" t="str">
            <v>Ñaép ñaát raõnh tieáp ñòa caáp 3, ñoä chaët k=0,85</v>
          </cell>
          <cell r="F725" t="str">
            <v>m3</v>
          </cell>
          <cell r="G725">
            <v>8.64</v>
          </cell>
          <cell r="R725">
            <v>115643</v>
          </cell>
          <cell r="U725">
            <v>0</v>
          </cell>
          <cell r="W725">
            <v>999156</v>
          </cell>
          <cell r="Y725">
            <v>0</v>
          </cell>
        </row>
        <row r="726">
          <cell r="B726" t="str">
            <v>bocpk</v>
          </cell>
          <cell r="D726" t="str">
            <v>02.1120</v>
          </cell>
          <cell r="E726" t="str">
            <v>Boác dôõ phuï kieän</v>
          </cell>
          <cell r="F726" t="str">
            <v>taán</v>
          </cell>
          <cell r="G726">
            <v>0</v>
          </cell>
          <cell r="R726">
            <v>35969</v>
          </cell>
          <cell r="U726">
            <v>0</v>
          </cell>
          <cell r="W726">
            <v>0</v>
          </cell>
          <cell r="Y726">
            <v>0</v>
          </cell>
        </row>
        <row r="727">
          <cell r="B727" t="str">
            <v>TD</v>
          </cell>
          <cell r="C727">
            <v>0</v>
          </cell>
          <cell r="D727" t="str">
            <v>02.1351</v>
          </cell>
          <cell r="E727" t="str">
            <v>V/c tieáp ñòa vaøo vò trí ( cöï ly &lt;=100m)</v>
          </cell>
          <cell r="F727" t="str">
            <v>taán</v>
          </cell>
          <cell r="G727">
            <v>0</v>
          </cell>
          <cell r="U727">
            <v>0</v>
          </cell>
          <cell r="W727">
            <v>0</v>
          </cell>
          <cell r="Y727">
            <v>0</v>
          </cell>
        </row>
        <row r="728">
          <cell r="C728" t="str">
            <v>x</v>
          </cell>
          <cell r="D728" t="str">
            <v>II</v>
          </cell>
          <cell r="E728" t="str">
            <v>Phaàn truï</v>
          </cell>
          <cell r="U728">
            <v>0</v>
          </cell>
          <cell r="W728">
            <v>0</v>
          </cell>
          <cell r="Y728">
            <v>0</v>
          </cell>
        </row>
        <row r="729">
          <cell r="A729" t="str">
            <v>TRUTHEP</v>
          </cell>
          <cell r="C729" t="str">
            <v/>
          </cell>
          <cell r="E729" t="str">
            <v>Truï theùp baùt giaùc cao 6m</v>
          </cell>
          <cell r="F729" t="str">
            <v>Truï</v>
          </cell>
          <cell r="H729">
            <v>0</v>
          </cell>
          <cell r="I729">
            <v>0</v>
          </cell>
          <cell r="J729">
            <v>0</v>
          </cell>
          <cell r="K729">
            <v>0</v>
          </cell>
          <cell r="L729">
            <v>0</v>
          </cell>
          <cell r="M729">
            <v>0</v>
          </cell>
          <cell r="N729">
            <v>0</v>
          </cell>
          <cell r="U729">
            <v>1726400</v>
          </cell>
          <cell r="W729">
            <v>60762</v>
          </cell>
          <cell r="Y729">
            <v>0</v>
          </cell>
        </row>
        <row r="730">
          <cell r="B730" t="str">
            <v>TRTHEP6</v>
          </cell>
          <cell r="C730" t="str">
            <v/>
          </cell>
          <cell r="E730" t="str">
            <v>Truï theùp troøn cao 6 meùt</v>
          </cell>
          <cell r="F730" t="str">
            <v>truï</v>
          </cell>
          <cell r="G730">
            <v>1</v>
          </cell>
          <cell r="H730">
            <v>0</v>
          </cell>
          <cell r="I730">
            <v>0</v>
          </cell>
          <cell r="J730">
            <v>0</v>
          </cell>
          <cell r="K730">
            <v>0</v>
          </cell>
          <cell r="L730">
            <v>0</v>
          </cell>
          <cell r="M730">
            <v>0</v>
          </cell>
          <cell r="N730">
            <v>0</v>
          </cell>
          <cell r="P730">
            <v>1709000</v>
          </cell>
          <cell r="U730">
            <v>1709000</v>
          </cell>
          <cell r="W730">
            <v>0</v>
          </cell>
          <cell r="Y730">
            <v>0</v>
          </cell>
        </row>
        <row r="731">
          <cell r="B731" t="str">
            <v>G</v>
          </cell>
          <cell r="C731" t="str">
            <v/>
          </cell>
          <cell r="E731" t="str">
            <v>Vaät lieäu döïng truï</v>
          </cell>
          <cell r="F731" t="str">
            <v>truï</v>
          </cell>
          <cell r="G731">
            <v>1</v>
          </cell>
          <cell r="H731">
            <v>0</v>
          </cell>
          <cell r="I731">
            <v>0</v>
          </cell>
          <cell r="J731">
            <v>0</v>
          </cell>
          <cell r="K731">
            <v>0</v>
          </cell>
          <cell r="L731">
            <v>0</v>
          </cell>
          <cell r="M731">
            <v>0</v>
          </cell>
          <cell r="N731">
            <v>0</v>
          </cell>
          <cell r="O731">
            <v>0</v>
          </cell>
          <cell r="P731">
            <v>17400</v>
          </cell>
          <cell r="U731">
            <v>17400</v>
          </cell>
          <cell r="W731">
            <v>0</v>
          </cell>
          <cell r="Y731">
            <v>0</v>
          </cell>
        </row>
        <row r="732">
          <cell r="B732" t="str">
            <v>ltruden</v>
          </cell>
          <cell r="C732" t="str">
            <v/>
          </cell>
          <cell r="D732" t="str">
            <v>CS3.01.013</v>
          </cell>
          <cell r="E732" t="str">
            <v>Laép truï theùp ≤ 8m baèng thuû coâng</v>
          </cell>
          <cell r="F732" t="str">
            <v>truï</v>
          </cell>
          <cell r="G732">
            <v>1</v>
          </cell>
          <cell r="R732" t="str">
            <v>74,568 x0.7</v>
          </cell>
          <cell r="T732">
            <v>0</v>
          </cell>
          <cell r="U732">
            <v>0</v>
          </cell>
          <cell r="W732">
            <v>52198</v>
          </cell>
          <cell r="Y732">
            <v>0</v>
          </cell>
        </row>
        <row r="733">
          <cell r="B733" t="str">
            <v>boctr</v>
          </cell>
          <cell r="C733" t="str">
            <v/>
          </cell>
          <cell r="D733" t="str">
            <v>02.1124</v>
          </cell>
          <cell r="E733" t="str">
            <v xml:space="preserve">Boác dôõ truï </v>
          </cell>
          <cell r="F733" t="str">
            <v>taán</v>
          </cell>
          <cell r="G733">
            <v>0.2</v>
          </cell>
          <cell r="R733">
            <v>42820</v>
          </cell>
          <cell r="U733">
            <v>0</v>
          </cell>
          <cell r="W733">
            <v>8564</v>
          </cell>
          <cell r="Y733">
            <v>0</v>
          </cell>
        </row>
        <row r="734">
          <cell r="B734" t="str">
            <v>COT</v>
          </cell>
          <cell r="C734" t="str">
            <v/>
          </cell>
          <cell r="D734" t="str">
            <v>02.1461</v>
          </cell>
          <cell r="E734" t="str">
            <v>V/c coät vaøo vò trí (cöï ly &lt;=100m)</v>
          </cell>
          <cell r="F734" t="str">
            <v>taán</v>
          </cell>
          <cell r="G734">
            <v>0.2</v>
          </cell>
          <cell r="U734">
            <v>0</v>
          </cell>
          <cell r="W734">
            <v>0</v>
          </cell>
          <cell r="Y734">
            <v>0</v>
          </cell>
        </row>
        <row r="735">
          <cell r="B735" t="str">
            <v>dctc</v>
          </cell>
          <cell r="C735" t="str">
            <v/>
          </cell>
          <cell r="D735" t="str">
            <v>02.1482</v>
          </cell>
          <cell r="E735" t="str">
            <v>V/c duïng cuï thi coâng ( cöï ly &lt;=100m)</v>
          </cell>
          <cell r="F735" t="str">
            <v>taán</v>
          </cell>
          <cell r="G735">
            <v>0.25</v>
          </cell>
          <cell r="U735">
            <v>0</v>
          </cell>
          <cell r="W735">
            <v>0</v>
          </cell>
          <cell r="Y735">
            <v>0</v>
          </cell>
        </row>
        <row r="736">
          <cell r="A736" t="str">
            <v>BTLT 7.5</v>
          </cell>
          <cell r="C736" t="str">
            <v/>
          </cell>
          <cell r="E736" t="str">
            <v>Truï beâ toâng ly taâm 7.5m</v>
          </cell>
          <cell r="F736" t="str">
            <v>Truï</v>
          </cell>
          <cell r="H736">
            <v>0</v>
          </cell>
          <cell r="I736">
            <v>0</v>
          </cell>
          <cell r="J736">
            <v>0</v>
          </cell>
          <cell r="K736">
            <v>0</v>
          </cell>
          <cell r="L736">
            <v>0</v>
          </cell>
          <cell r="M736">
            <v>0</v>
          </cell>
          <cell r="N736">
            <v>0</v>
          </cell>
          <cell r="O736">
            <v>0</v>
          </cell>
          <cell r="U736">
            <v>1936364</v>
          </cell>
          <cell r="W736">
            <v>472120</v>
          </cell>
          <cell r="Y736">
            <v>141795</v>
          </cell>
        </row>
        <row r="737">
          <cell r="B737" t="str">
            <v>T75</v>
          </cell>
          <cell r="C737" t="str">
            <v/>
          </cell>
          <cell r="E737" t="str">
            <v>Truï BTLT 7,5m F300 döï öùng löïc</v>
          </cell>
          <cell r="F737" t="str">
            <v>truï</v>
          </cell>
          <cell r="G737">
            <v>1</v>
          </cell>
          <cell r="H737">
            <v>0</v>
          </cell>
          <cell r="I737">
            <v>0</v>
          </cell>
          <cell r="J737">
            <v>0</v>
          </cell>
          <cell r="K737">
            <v>0</v>
          </cell>
          <cell r="L737">
            <v>0</v>
          </cell>
          <cell r="M737">
            <v>0</v>
          </cell>
          <cell r="N737">
            <v>0</v>
          </cell>
          <cell r="O737">
            <v>0</v>
          </cell>
          <cell r="P737">
            <v>1936364</v>
          </cell>
          <cell r="U737">
            <v>1936364</v>
          </cell>
          <cell r="W737">
            <v>0</v>
          </cell>
          <cell r="Y737">
            <v>0</v>
          </cell>
        </row>
        <row r="738">
          <cell r="B738" t="str">
            <v>G</v>
          </cell>
          <cell r="E738" t="str">
            <v>Vaät lieäu döïng truï</v>
          </cell>
          <cell r="F738" t="str">
            <v>truï</v>
          </cell>
          <cell r="H738">
            <v>0</v>
          </cell>
          <cell r="I738">
            <v>0</v>
          </cell>
          <cell r="J738">
            <v>0</v>
          </cell>
          <cell r="K738">
            <v>0</v>
          </cell>
          <cell r="L738">
            <v>0</v>
          </cell>
          <cell r="M738">
            <v>0</v>
          </cell>
          <cell r="N738">
            <v>0</v>
          </cell>
          <cell r="O738">
            <v>0</v>
          </cell>
          <cell r="P738">
            <v>17400</v>
          </cell>
          <cell r="U738">
            <v>0</v>
          </cell>
          <cell r="W738">
            <v>0</v>
          </cell>
          <cell r="Y738">
            <v>0</v>
          </cell>
        </row>
        <row r="739">
          <cell r="B739" t="str">
            <v>C8m</v>
          </cell>
          <cell r="C739" t="str">
            <v/>
          </cell>
          <cell r="D739" t="str">
            <v>D2.5212</v>
          </cell>
          <cell r="E739" t="str">
            <v>Döïng truï BTLT &lt;=8m thuû coâng +cô giôùi</v>
          </cell>
          <cell r="F739" t="str">
            <v>truï</v>
          </cell>
          <cell r="G739">
            <v>1</v>
          </cell>
          <cell r="R739">
            <v>472120</v>
          </cell>
          <cell r="T739">
            <v>141795</v>
          </cell>
          <cell r="U739">
            <v>0</v>
          </cell>
          <cell r="W739">
            <v>472120</v>
          </cell>
          <cell r="Y739">
            <v>141795</v>
          </cell>
        </row>
        <row r="740">
          <cell r="B740" t="str">
            <v>boctr</v>
          </cell>
          <cell r="D740" t="str">
            <v>02.1124</v>
          </cell>
          <cell r="E740" t="str">
            <v xml:space="preserve">Boác dôõ truï </v>
          </cell>
          <cell r="F740" t="str">
            <v>taán</v>
          </cell>
          <cell r="G740">
            <v>0</v>
          </cell>
          <cell r="R740">
            <v>42820</v>
          </cell>
          <cell r="U740">
            <v>0</v>
          </cell>
          <cell r="W740">
            <v>0</v>
          </cell>
          <cell r="Y740">
            <v>0</v>
          </cell>
        </row>
        <row r="741">
          <cell r="B741" t="str">
            <v>COT</v>
          </cell>
          <cell r="D741" t="str">
            <v>02.1461</v>
          </cell>
          <cell r="E741" t="str">
            <v>V/c coät vaøo vò trí (cöï ly &lt;=100m)</v>
          </cell>
          <cell r="F741" t="str">
            <v>taán</v>
          </cell>
          <cell r="U741">
            <v>0</v>
          </cell>
          <cell r="W741">
            <v>0</v>
          </cell>
          <cell r="Y741">
            <v>0</v>
          </cell>
        </row>
        <row r="742">
          <cell r="B742" t="str">
            <v>dctc</v>
          </cell>
          <cell r="D742" t="str">
            <v>02.1482</v>
          </cell>
          <cell r="E742" t="str">
            <v>V/c duïng cuï thi coâng ( cöï ly &lt;=100m)</v>
          </cell>
          <cell r="F742" t="str">
            <v>taán</v>
          </cell>
          <cell r="U742">
            <v>0</v>
          </cell>
          <cell r="W742">
            <v>0</v>
          </cell>
          <cell r="Y742">
            <v>0</v>
          </cell>
        </row>
        <row r="743">
          <cell r="A743" t="str">
            <v>BTLT 7.5</v>
          </cell>
          <cell r="C743" t="str">
            <v/>
          </cell>
          <cell r="E743" t="str">
            <v>Truï beâ toâng ly taâm 7.5m (söû duïng laïi)</v>
          </cell>
          <cell r="F743" t="str">
            <v>Truï</v>
          </cell>
          <cell r="H743">
            <v>0</v>
          </cell>
          <cell r="I743">
            <v>0</v>
          </cell>
          <cell r="J743">
            <v>0</v>
          </cell>
          <cell r="K743">
            <v>0</v>
          </cell>
          <cell r="L743">
            <v>0</v>
          </cell>
          <cell r="N743">
            <v>0</v>
          </cell>
          <cell r="O743">
            <v>0</v>
          </cell>
          <cell r="U743">
            <v>1953764</v>
          </cell>
          <cell r="W743">
            <v>472120</v>
          </cell>
          <cell r="Y743">
            <v>141795</v>
          </cell>
        </row>
        <row r="744">
          <cell r="B744" t="str">
            <v>T75</v>
          </cell>
          <cell r="C744" t="str">
            <v/>
          </cell>
          <cell r="E744" t="str">
            <v>Truï BTLT 7,5m F300 döï öùng löïc</v>
          </cell>
          <cell r="F744" t="str">
            <v>truï</v>
          </cell>
          <cell r="G744">
            <v>1</v>
          </cell>
          <cell r="H744">
            <v>0</v>
          </cell>
          <cell r="I744">
            <v>0</v>
          </cell>
          <cell r="J744">
            <v>0</v>
          </cell>
          <cell r="K744">
            <v>0</v>
          </cell>
          <cell r="L744">
            <v>0</v>
          </cell>
          <cell r="M744">
            <v>0</v>
          </cell>
          <cell r="N744">
            <v>0</v>
          </cell>
          <cell r="O744">
            <v>0</v>
          </cell>
          <cell r="P744">
            <v>1936364</v>
          </cell>
          <cell r="U744">
            <v>1936364</v>
          </cell>
          <cell r="W744">
            <v>0</v>
          </cell>
          <cell r="Y744">
            <v>0</v>
          </cell>
        </row>
        <row r="745">
          <cell r="B745" t="str">
            <v>G</v>
          </cell>
          <cell r="C745" t="str">
            <v/>
          </cell>
          <cell r="E745" t="str">
            <v>Vaät lieäu döïng truï</v>
          </cell>
          <cell r="F745" t="str">
            <v>truï</v>
          </cell>
          <cell r="G745">
            <v>1</v>
          </cell>
          <cell r="H745">
            <v>0</v>
          </cell>
          <cell r="I745">
            <v>0</v>
          </cell>
          <cell r="J745">
            <v>0</v>
          </cell>
          <cell r="K745">
            <v>0</v>
          </cell>
          <cell r="L745">
            <v>0</v>
          </cell>
          <cell r="M745">
            <v>0</v>
          </cell>
          <cell r="N745">
            <v>0</v>
          </cell>
          <cell r="O745">
            <v>0</v>
          </cell>
          <cell r="P745">
            <v>17400</v>
          </cell>
          <cell r="U745">
            <v>17400</v>
          </cell>
          <cell r="W745">
            <v>0</v>
          </cell>
          <cell r="Y745">
            <v>0</v>
          </cell>
        </row>
        <row r="746">
          <cell r="B746" t="str">
            <v>C8m</v>
          </cell>
          <cell r="C746" t="str">
            <v/>
          </cell>
          <cell r="D746" t="str">
            <v>D2.5212</v>
          </cell>
          <cell r="E746" t="str">
            <v>Döïng truï BTLT &lt;=8m thuû coâng +cô giôùi</v>
          </cell>
          <cell r="F746" t="str">
            <v>truï</v>
          </cell>
          <cell r="G746">
            <v>1</v>
          </cell>
          <cell r="R746">
            <v>472120</v>
          </cell>
          <cell r="T746">
            <v>141795</v>
          </cell>
          <cell r="U746">
            <v>0</v>
          </cell>
          <cell r="W746">
            <v>472120</v>
          </cell>
          <cell r="Y746">
            <v>141795</v>
          </cell>
        </row>
        <row r="747">
          <cell r="B747" t="str">
            <v>boctr</v>
          </cell>
          <cell r="D747" t="str">
            <v>02.1124</v>
          </cell>
          <cell r="E747" t="str">
            <v xml:space="preserve">Boác dôõ truï </v>
          </cell>
          <cell r="F747" t="str">
            <v>taán</v>
          </cell>
          <cell r="G747">
            <v>0</v>
          </cell>
          <cell r="R747">
            <v>42820</v>
          </cell>
          <cell r="U747">
            <v>0</v>
          </cell>
          <cell r="W747">
            <v>0</v>
          </cell>
          <cell r="Y747">
            <v>0</v>
          </cell>
        </row>
        <row r="748">
          <cell r="B748" t="str">
            <v>COT</v>
          </cell>
          <cell r="D748" t="str">
            <v>02.1461</v>
          </cell>
          <cell r="E748" t="str">
            <v>V/c coät vaøo vò trí (cöï ly &lt;=100m)</v>
          </cell>
          <cell r="F748" t="str">
            <v>taán</v>
          </cell>
          <cell r="U748">
            <v>0</v>
          </cell>
          <cell r="W748">
            <v>0</v>
          </cell>
          <cell r="Y748">
            <v>0</v>
          </cell>
        </row>
        <row r="749">
          <cell r="B749" t="str">
            <v>dctc</v>
          </cell>
          <cell r="D749" t="str">
            <v>02.1482</v>
          </cell>
          <cell r="E749" t="str">
            <v>V/c duïng cuï thi coâng ( cöï ly &lt;=100m)</v>
          </cell>
          <cell r="F749" t="str">
            <v>taán</v>
          </cell>
          <cell r="U749">
            <v>0</v>
          </cell>
          <cell r="W749">
            <v>0</v>
          </cell>
          <cell r="Y749">
            <v>0</v>
          </cell>
        </row>
        <row r="750">
          <cell r="A750" t="str">
            <v>BTLT 8.4 thu hồi SDL</v>
          </cell>
          <cell r="C750" t="str">
            <v/>
          </cell>
          <cell r="E750" t="str">
            <v>Truï beâ toâng ly taâm 8.4m (qua söû duïng)</v>
          </cell>
          <cell r="F750" t="str">
            <v>Truï</v>
          </cell>
          <cell r="H750">
            <v>0</v>
          </cell>
          <cell r="I750">
            <v>0</v>
          </cell>
          <cell r="J750">
            <v>0</v>
          </cell>
          <cell r="K750">
            <v>0</v>
          </cell>
          <cell r="L750">
            <v>0</v>
          </cell>
          <cell r="M750">
            <v>0</v>
          </cell>
          <cell r="N750">
            <v>0</v>
          </cell>
          <cell r="O750">
            <v>0</v>
          </cell>
          <cell r="U750">
            <v>318844</v>
          </cell>
          <cell r="W750">
            <v>472120</v>
          </cell>
          <cell r="Y750">
            <v>141795</v>
          </cell>
        </row>
        <row r="751">
          <cell r="B751" t="str">
            <v>T84sd</v>
          </cell>
          <cell r="C751" t="str">
            <v/>
          </cell>
          <cell r="E751" t="str">
            <v>Truï BTLT 8,4m F200 döï öùng löïc (qua söû duïng)</v>
          </cell>
          <cell r="F751" t="str">
            <v>truï</v>
          </cell>
          <cell r="G751">
            <v>1</v>
          </cell>
          <cell r="H751">
            <v>0</v>
          </cell>
          <cell r="I751">
            <v>0</v>
          </cell>
          <cell r="J751">
            <v>0</v>
          </cell>
          <cell r="K751">
            <v>0</v>
          </cell>
          <cell r="L751">
            <v>0</v>
          </cell>
          <cell r="M751">
            <v>0</v>
          </cell>
          <cell r="N751">
            <v>0</v>
          </cell>
          <cell r="O751">
            <v>0</v>
          </cell>
          <cell r="P751">
            <v>318844</v>
          </cell>
          <cell r="U751">
            <v>318844</v>
          </cell>
          <cell r="W751">
            <v>0</v>
          </cell>
          <cell r="Y751">
            <v>0</v>
          </cell>
        </row>
        <row r="752">
          <cell r="B752" t="str">
            <v>G</v>
          </cell>
          <cell r="E752" t="str">
            <v>Vaät lieäu döïng truï</v>
          </cell>
          <cell r="F752" t="str">
            <v>truï</v>
          </cell>
          <cell r="H752">
            <v>0</v>
          </cell>
          <cell r="I752">
            <v>0</v>
          </cell>
          <cell r="J752">
            <v>0</v>
          </cell>
          <cell r="K752">
            <v>0</v>
          </cell>
          <cell r="L752">
            <v>0</v>
          </cell>
          <cell r="M752">
            <v>0</v>
          </cell>
          <cell r="N752">
            <v>0</v>
          </cell>
          <cell r="O752">
            <v>0</v>
          </cell>
          <cell r="P752">
            <v>17400</v>
          </cell>
          <cell r="U752">
            <v>0</v>
          </cell>
          <cell r="W752">
            <v>0</v>
          </cell>
          <cell r="Y752">
            <v>0</v>
          </cell>
        </row>
        <row r="753">
          <cell r="B753" t="str">
            <v>C8m</v>
          </cell>
          <cell r="C753" t="str">
            <v/>
          </cell>
          <cell r="D753" t="str">
            <v>D2.5212</v>
          </cell>
          <cell r="E753" t="str">
            <v>Döïng truï BTLT &lt;=8m thuû coâng +cô giôùi</v>
          </cell>
          <cell r="F753" t="str">
            <v>truï</v>
          </cell>
          <cell r="G753">
            <v>1</v>
          </cell>
          <cell r="H753">
            <v>0</v>
          </cell>
          <cell r="R753">
            <v>472120</v>
          </cell>
          <cell r="T753">
            <v>141795</v>
          </cell>
          <cell r="U753">
            <v>0</v>
          </cell>
          <cell r="W753">
            <v>472120</v>
          </cell>
          <cell r="Y753">
            <v>141795</v>
          </cell>
        </row>
        <row r="754">
          <cell r="B754" t="str">
            <v>boctr</v>
          </cell>
          <cell r="D754" t="str">
            <v>02.1124</v>
          </cell>
          <cell r="E754" t="str">
            <v xml:space="preserve">Boác dôõ truï </v>
          </cell>
          <cell r="F754" t="str">
            <v>taán</v>
          </cell>
          <cell r="G754">
            <v>0</v>
          </cell>
          <cell r="R754">
            <v>42820</v>
          </cell>
          <cell r="U754">
            <v>0</v>
          </cell>
          <cell r="W754">
            <v>0</v>
          </cell>
          <cell r="Y754">
            <v>0</v>
          </cell>
        </row>
        <row r="755">
          <cell r="B755" t="str">
            <v>COT</v>
          </cell>
          <cell r="D755" t="str">
            <v>02.1461</v>
          </cell>
          <cell r="E755" t="str">
            <v>V/c coät vaøo vò trí (cöï ly &lt;=100m)</v>
          </cell>
          <cell r="F755" t="str">
            <v>taán</v>
          </cell>
          <cell r="U755">
            <v>0</v>
          </cell>
          <cell r="W755">
            <v>0</v>
          </cell>
          <cell r="Y755">
            <v>0</v>
          </cell>
        </row>
        <row r="756">
          <cell r="B756" t="str">
            <v>dctc</v>
          </cell>
          <cell r="D756" t="str">
            <v>02.1482</v>
          </cell>
          <cell r="E756" t="str">
            <v>V/c duïng cuï thi coâng ( cöï ly &lt;=100m)</v>
          </cell>
          <cell r="F756" t="str">
            <v>taán</v>
          </cell>
          <cell r="U756">
            <v>0</v>
          </cell>
          <cell r="W756">
            <v>0</v>
          </cell>
          <cell r="Y756">
            <v>0</v>
          </cell>
        </row>
        <row r="757">
          <cell r="A757" t="str">
            <v>BTLT 8.4</v>
          </cell>
          <cell r="C757" t="str">
            <v/>
          </cell>
          <cell r="E757" t="str">
            <v>Truï beâ toâng ly taâm 8.4m</v>
          </cell>
          <cell r="F757" t="str">
            <v>Truï</v>
          </cell>
          <cell r="H757">
            <v>0</v>
          </cell>
          <cell r="I757">
            <v>0</v>
          </cell>
          <cell r="J757">
            <v>0</v>
          </cell>
          <cell r="K757">
            <v>0</v>
          </cell>
          <cell r="L757">
            <v>0</v>
          </cell>
          <cell r="M757">
            <v>0</v>
          </cell>
          <cell r="N757">
            <v>0</v>
          </cell>
          <cell r="O757">
            <v>0</v>
          </cell>
          <cell r="U757">
            <v>2740000</v>
          </cell>
          <cell r="W757">
            <v>472120</v>
          </cell>
          <cell r="Y757">
            <v>141795</v>
          </cell>
        </row>
        <row r="758">
          <cell r="B758" t="str">
            <v>T84</v>
          </cell>
          <cell r="C758" t="str">
            <v/>
          </cell>
          <cell r="E758" t="str">
            <v>Truï BTLT 8,4m F300 döï öùng löïc (k=2)</v>
          </cell>
          <cell r="F758" t="str">
            <v>truï</v>
          </cell>
          <cell r="G758">
            <v>1</v>
          </cell>
          <cell r="H758">
            <v>0</v>
          </cell>
          <cell r="I758">
            <v>0</v>
          </cell>
          <cell r="J758">
            <v>0</v>
          </cell>
          <cell r="K758">
            <v>0</v>
          </cell>
          <cell r="L758">
            <v>0</v>
          </cell>
          <cell r="M758">
            <v>0</v>
          </cell>
          <cell r="N758">
            <v>0</v>
          </cell>
          <cell r="O758">
            <v>0</v>
          </cell>
          <cell r="P758">
            <v>2740000</v>
          </cell>
          <cell r="U758">
            <v>2740000</v>
          </cell>
          <cell r="W758">
            <v>0</v>
          </cell>
          <cell r="Y758">
            <v>0</v>
          </cell>
        </row>
        <row r="759">
          <cell r="B759" t="str">
            <v>G</v>
          </cell>
          <cell r="E759" t="str">
            <v>Vaät lieäu döïng truï</v>
          </cell>
          <cell r="F759" t="str">
            <v>truï</v>
          </cell>
          <cell r="H759">
            <v>0</v>
          </cell>
          <cell r="I759">
            <v>0</v>
          </cell>
          <cell r="J759">
            <v>0</v>
          </cell>
          <cell r="K759">
            <v>0</v>
          </cell>
          <cell r="L759">
            <v>0</v>
          </cell>
          <cell r="M759">
            <v>0</v>
          </cell>
          <cell r="N759">
            <v>0</v>
          </cell>
          <cell r="O759">
            <v>0</v>
          </cell>
          <cell r="P759">
            <v>17400</v>
          </cell>
          <cell r="U759">
            <v>0</v>
          </cell>
          <cell r="W759">
            <v>0</v>
          </cell>
          <cell r="Y759">
            <v>0</v>
          </cell>
        </row>
        <row r="760">
          <cell r="B760" t="str">
            <v>C8m</v>
          </cell>
          <cell r="C760" t="str">
            <v/>
          </cell>
          <cell r="D760" t="str">
            <v>D2.5212</v>
          </cell>
          <cell r="E760" t="str">
            <v>Döïng truï BTLT &lt;=8m thuû coâng +cô giôùi</v>
          </cell>
          <cell r="F760" t="str">
            <v>truï</v>
          </cell>
          <cell r="G760">
            <v>1</v>
          </cell>
          <cell r="R760">
            <v>472120</v>
          </cell>
          <cell r="T760">
            <v>141795</v>
          </cell>
          <cell r="U760">
            <v>0</v>
          </cell>
          <cell r="W760">
            <v>472120</v>
          </cell>
          <cell r="Y760">
            <v>141795</v>
          </cell>
        </row>
        <row r="761">
          <cell r="B761" t="str">
            <v>boctr</v>
          </cell>
          <cell r="D761" t="str">
            <v>02.1124</v>
          </cell>
          <cell r="E761" t="str">
            <v xml:space="preserve">Boác dôõ truï </v>
          </cell>
          <cell r="F761" t="str">
            <v>taán</v>
          </cell>
          <cell r="G761">
            <v>0</v>
          </cell>
          <cell r="R761">
            <v>42820</v>
          </cell>
          <cell r="U761">
            <v>0</v>
          </cell>
          <cell r="W761">
            <v>0</v>
          </cell>
          <cell r="Y761">
            <v>0</v>
          </cell>
        </row>
        <row r="762">
          <cell r="B762" t="str">
            <v>COT</v>
          </cell>
          <cell r="D762" t="str">
            <v>02.1461</v>
          </cell>
          <cell r="E762" t="str">
            <v>V/c coät vaøo vò trí (cöï ly &lt;=100m)</v>
          </cell>
          <cell r="F762" t="str">
            <v>taán</v>
          </cell>
          <cell r="U762">
            <v>0</v>
          </cell>
          <cell r="W762">
            <v>0</v>
          </cell>
          <cell r="Y762">
            <v>0</v>
          </cell>
        </row>
        <row r="763">
          <cell r="B763" t="str">
            <v>dctc</v>
          </cell>
          <cell r="D763" t="str">
            <v>02.1482</v>
          </cell>
          <cell r="E763" t="str">
            <v>V/c duïng cuï thi coâng ( cöï ly &lt;=100m)</v>
          </cell>
          <cell r="F763" t="str">
            <v>taán</v>
          </cell>
          <cell r="U763">
            <v>0</v>
          </cell>
          <cell r="W763">
            <v>0</v>
          </cell>
          <cell r="Y763">
            <v>0</v>
          </cell>
        </row>
        <row r="764">
          <cell r="A764" t="str">
            <v>BTLT 8.4 TC</v>
          </cell>
          <cell r="C764" t="str">
            <v/>
          </cell>
          <cell r="E764" t="str">
            <v>Truï beâ toâng ly taâm 8.4m (troàng thuû coâng)</v>
          </cell>
          <cell r="F764" t="str">
            <v>Truï</v>
          </cell>
          <cell r="H764">
            <v>0</v>
          </cell>
          <cell r="I764">
            <v>0</v>
          </cell>
          <cell r="J764">
            <v>0</v>
          </cell>
          <cell r="K764">
            <v>0</v>
          </cell>
          <cell r="L764">
            <v>0</v>
          </cell>
          <cell r="M764">
            <v>0</v>
          </cell>
          <cell r="N764">
            <v>0</v>
          </cell>
          <cell r="O764">
            <v>0</v>
          </cell>
          <cell r="U764">
            <v>2740000</v>
          </cell>
          <cell r="W764">
            <v>1176472</v>
          </cell>
          <cell r="Y764">
            <v>0</v>
          </cell>
        </row>
        <row r="765">
          <cell r="B765" t="str">
            <v>T84</v>
          </cell>
          <cell r="C765" t="str">
            <v/>
          </cell>
          <cell r="E765" t="str">
            <v>Truï BTLT 8,4m F300 döï öùng löïc (k=2)</v>
          </cell>
          <cell r="F765" t="str">
            <v>truï</v>
          </cell>
          <cell r="G765">
            <v>1</v>
          </cell>
          <cell r="H765">
            <v>0</v>
          </cell>
          <cell r="I765">
            <v>0</v>
          </cell>
          <cell r="J765">
            <v>0</v>
          </cell>
          <cell r="K765">
            <v>0</v>
          </cell>
          <cell r="L765">
            <v>0</v>
          </cell>
          <cell r="M765">
            <v>0</v>
          </cell>
          <cell r="N765">
            <v>0</v>
          </cell>
          <cell r="O765">
            <v>0</v>
          </cell>
          <cell r="P765">
            <v>2740000</v>
          </cell>
          <cell r="U765">
            <v>2740000</v>
          </cell>
          <cell r="W765">
            <v>0</v>
          </cell>
          <cell r="Y765">
            <v>0</v>
          </cell>
        </row>
        <row r="766">
          <cell r="B766" t="str">
            <v>G</v>
          </cell>
          <cell r="E766" t="str">
            <v>Vaät lieäu döïng truï</v>
          </cell>
          <cell r="F766" t="str">
            <v>truï</v>
          </cell>
          <cell r="H766">
            <v>0</v>
          </cell>
          <cell r="I766">
            <v>0</v>
          </cell>
          <cell r="J766">
            <v>0</v>
          </cell>
          <cell r="K766">
            <v>0</v>
          </cell>
          <cell r="L766">
            <v>0</v>
          </cell>
          <cell r="M766">
            <v>0</v>
          </cell>
          <cell r="N766">
            <v>0</v>
          </cell>
          <cell r="O766">
            <v>0</v>
          </cell>
          <cell r="P766">
            <v>17400</v>
          </cell>
          <cell r="U766">
            <v>0</v>
          </cell>
          <cell r="W766">
            <v>0</v>
          </cell>
          <cell r="Y766">
            <v>0</v>
          </cell>
        </row>
        <row r="767">
          <cell r="B767" t="str">
            <v>C8</v>
          </cell>
          <cell r="C767" t="str">
            <v/>
          </cell>
          <cell r="D767" t="str">
            <v>D2.5211</v>
          </cell>
          <cell r="E767" t="str">
            <v>Döïng truï BTLT &lt;=8m baèng thuû coâng</v>
          </cell>
          <cell r="F767" t="str">
            <v>truï</v>
          </cell>
          <cell r="G767">
            <v>1</v>
          </cell>
          <cell r="R767">
            <v>1176472</v>
          </cell>
          <cell r="T767">
            <v>0</v>
          </cell>
          <cell r="U767">
            <v>0</v>
          </cell>
          <cell r="W767">
            <v>1176472</v>
          </cell>
          <cell r="Y767">
            <v>0</v>
          </cell>
        </row>
        <row r="768">
          <cell r="B768" t="str">
            <v>boctr</v>
          </cell>
          <cell r="D768" t="str">
            <v>02.1124</v>
          </cell>
          <cell r="E768" t="str">
            <v xml:space="preserve">Boác dôõ truï </v>
          </cell>
          <cell r="F768" t="str">
            <v>taán</v>
          </cell>
          <cell r="G768">
            <v>0</v>
          </cell>
          <cell r="R768">
            <v>42820</v>
          </cell>
          <cell r="U768">
            <v>0</v>
          </cell>
          <cell r="W768">
            <v>0</v>
          </cell>
          <cell r="Y768">
            <v>0</v>
          </cell>
        </row>
        <row r="769">
          <cell r="B769" t="str">
            <v>COT</v>
          </cell>
          <cell r="D769" t="str">
            <v>02.1461</v>
          </cell>
          <cell r="E769" t="str">
            <v>V/c coät vaøo vò trí (cöï ly &lt;=100m)</v>
          </cell>
          <cell r="F769" t="str">
            <v>taán</v>
          </cell>
          <cell r="U769">
            <v>0</v>
          </cell>
          <cell r="W769">
            <v>0</v>
          </cell>
          <cell r="Y769">
            <v>0</v>
          </cell>
        </row>
        <row r="770">
          <cell r="B770" t="str">
            <v>dctc</v>
          </cell>
          <cell r="D770" t="str">
            <v>02.1482</v>
          </cell>
          <cell r="E770" t="str">
            <v>V/c duïng cuï thi coâng ( cöï ly &lt;=100m)</v>
          </cell>
          <cell r="F770" t="str">
            <v>taán</v>
          </cell>
          <cell r="U770">
            <v>0</v>
          </cell>
          <cell r="W770">
            <v>0</v>
          </cell>
          <cell r="Y770">
            <v>0</v>
          </cell>
        </row>
        <row r="771">
          <cell r="A771" t="str">
            <v>BTLT 8.4 SDL</v>
          </cell>
          <cell r="C771" t="str">
            <v/>
          </cell>
          <cell r="E771" t="str">
            <v>Truï beâ toâng ly taâm 8.4m (truï thu hoài SDL - troàng thuû coâng)</v>
          </cell>
          <cell r="F771" t="str">
            <v>Truï</v>
          </cell>
          <cell r="H771">
            <v>0</v>
          </cell>
          <cell r="I771">
            <v>0</v>
          </cell>
          <cell r="J771">
            <v>0</v>
          </cell>
          <cell r="K771">
            <v>0</v>
          </cell>
          <cell r="L771">
            <v>0</v>
          </cell>
          <cell r="M771">
            <v>0</v>
          </cell>
          <cell r="N771">
            <v>0</v>
          </cell>
          <cell r="O771">
            <v>0</v>
          </cell>
          <cell r="U771">
            <v>0</v>
          </cell>
          <cell r="W771">
            <v>1176472</v>
          </cell>
          <cell r="Y771">
            <v>0</v>
          </cell>
        </row>
        <row r="772">
          <cell r="B772" t="str">
            <v>T84</v>
          </cell>
          <cell r="E772" t="str">
            <v>Truï BTLT 8,4m F300 döï öùng löïc (k=2)</v>
          </cell>
          <cell r="F772" t="str">
            <v>truï</v>
          </cell>
          <cell r="H772">
            <v>0</v>
          </cell>
          <cell r="I772">
            <v>0</v>
          </cell>
          <cell r="J772">
            <v>0</v>
          </cell>
          <cell r="K772">
            <v>0</v>
          </cell>
          <cell r="L772">
            <v>0</v>
          </cell>
          <cell r="M772">
            <v>0</v>
          </cell>
          <cell r="N772">
            <v>0</v>
          </cell>
          <cell r="O772">
            <v>0</v>
          </cell>
          <cell r="P772">
            <v>2740000</v>
          </cell>
          <cell r="U772">
            <v>0</v>
          </cell>
          <cell r="W772">
            <v>0</v>
          </cell>
          <cell r="Y772">
            <v>0</v>
          </cell>
        </row>
        <row r="773">
          <cell r="B773" t="str">
            <v>G</v>
          </cell>
          <cell r="E773" t="str">
            <v>Vaät lieäu döïng truï</v>
          </cell>
          <cell r="F773" t="str">
            <v>truï</v>
          </cell>
          <cell r="H773">
            <v>0</v>
          </cell>
          <cell r="I773">
            <v>0</v>
          </cell>
          <cell r="J773">
            <v>0</v>
          </cell>
          <cell r="K773">
            <v>0</v>
          </cell>
          <cell r="L773">
            <v>0</v>
          </cell>
          <cell r="M773">
            <v>0</v>
          </cell>
          <cell r="N773">
            <v>0</v>
          </cell>
          <cell r="O773">
            <v>0</v>
          </cell>
          <cell r="P773">
            <v>17400</v>
          </cell>
          <cell r="U773">
            <v>0</v>
          </cell>
          <cell r="W773">
            <v>0</v>
          </cell>
          <cell r="Y773">
            <v>0</v>
          </cell>
        </row>
        <row r="774">
          <cell r="B774" t="str">
            <v>C8</v>
          </cell>
          <cell r="C774" t="str">
            <v/>
          </cell>
          <cell r="D774" t="str">
            <v>D2.5211</v>
          </cell>
          <cell r="E774" t="str">
            <v>Döïng truï BTLT &lt;=8m baèng thuû coâng</v>
          </cell>
          <cell r="F774" t="str">
            <v>truï</v>
          </cell>
          <cell r="G774">
            <v>1</v>
          </cell>
          <cell r="R774">
            <v>1176472</v>
          </cell>
          <cell r="T774">
            <v>0</v>
          </cell>
          <cell r="U774">
            <v>0</v>
          </cell>
          <cell r="W774">
            <v>1176472</v>
          </cell>
          <cell r="Y774">
            <v>0</v>
          </cell>
        </row>
        <row r="775">
          <cell r="B775" t="str">
            <v>boctr</v>
          </cell>
          <cell r="D775" t="str">
            <v>02.1124</v>
          </cell>
          <cell r="E775" t="str">
            <v xml:space="preserve">Boác dôõ truï </v>
          </cell>
          <cell r="F775" t="str">
            <v>taán</v>
          </cell>
          <cell r="G775">
            <v>0</v>
          </cell>
          <cell r="R775">
            <v>42820</v>
          </cell>
          <cell r="U775">
            <v>0</v>
          </cell>
          <cell r="W775">
            <v>0</v>
          </cell>
          <cell r="Y775">
            <v>0</v>
          </cell>
        </row>
        <row r="776">
          <cell r="B776" t="str">
            <v>COT</v>
          </cell>
          <cell r="D776" t="str">
            <v>02.1461</v>
          </cell>
          <cell r="E776" t="str">
            <v>V/c coät vaøo vò trí (cöï ly &lt;=100m)</v>
          </cell>
          <cell r="F776" t="str">
            <v>taán</v>
          </cell>
          <cell r="U776">
            <v>0</v>
          </cell>
          <cell r="W776">
            <v>0</v>
          </cell>
          <cell r="Y776">
            <v>0</v>
          </cell>
        </row>
        <row r="777">
          <cell r="B777" t="str">
            <v>dctc</v>
          </cell>
          <cell r="D777" t="str">
            <v>02.1482</v>
          </cell>
          <cell r="E777" t="str">
            <v>V/c duïng cuï thi coâng ( cöï ly &lt;=100m)</v>
          </cell>
          <cell r="F777" t="str">
            <v>taán</v>
          </cell>
          <cell r="U777">
            <v>0</v>
          </cell>
          <cell r="W777">
            <v>0</v>
          </cell>
          <cell r="Y777">
            <v>0</v>
          </cell>
        </row>
        <row r="778">
          <cell r="A778" t="str">
            <v>N-BTLT 8.4</v>
          </cell>
          <cell r="B778" t="str">
            <v>BTLT 8.5</v>
          </cell>
          <cell r="C778" t="str">
            <v/>
          </cell>
          <cell r="E778" t="str">
            <v>Nhoå truï 8,4m</v>
          </cell>
          <cell r="F778" t="str">
            <v>Truï</v>
          </cell>
          <cell r="H778">
            <v>0</v>
          </cell>
          <cell r="I778">
            <v>0</v>
          </cell>
          <cell r="J778">
            <v>0</v>
          </cell>
          <cell r="K778">
            <v>0</v>
          </cell>
          <cell r="L778">
            <v>0</v>
          </cell>
          <cell r="N778">
            <v>0</v>
          </cell>
          <cell r="O778">
            <v>0</v>
          </cell>
          <cell r="U778">
            <v>0</v>
          </cell>
          <cell r="W778">
            <v>0</v>
          </cell>
          <cell r="Y778">
            <v>0</v>
          </cell>
        </row>
        <row r="779">
          <cell r="B779" t="str">
            <v>G</v>
          </cell>
          <cell r="E779" t="str">
            <v>Vaät lieäu nhoå truï</v>
          </cell>
          <cell r="F779" t="str">
            <v>truï</v>
          </cell>
          <cell r="G779">
            <v>0</v>
          </cell>
          <cell r="H779">
            <v>0</v>
          </cell>
          <cell r="I779">
            <v>0</v>
          </cell>
          <cell r="J779">
            <v>0</v>
          </cell>
          <cell r="K779">
            <v>0</v>
          </cell>
          <cell r="L779">
            <v>0</v>
          </cell>
          <cell r="M779">
            <v>0</v>
          </cell>
          <cell r="N779">
            <v>0</v>
          </cell>
          <cell r="O779">
            <v>0</v>
          </cell>
          <cell r="P779">
            <v>0</v>
          </cell>
          <cell r="U779">
            <v>0</v>
          </cell>
          <cell r="W779">
            <v>0</v>
          </cell>
          <cell r="Y779">
            <v>0</v>
          </cell>
        </row>
        <row r="780">
          <cell r="B780" t="str">
            <v>C10m</v>
          </cell>
          <cell r="C780" t="str">
            <v/>
          </cell>
          <cell r="D780" t="str">
            <v>D2.5222</v>
          </cell>
          <cell r="E780" t="str">
            <v>Nhoå truï BTLT &lt;10m thuû coâng +cô giôùi</v>
          </cell>
          <cell r="F780" t="str">
            <v>truï</v>
          </cell>
          <cell r="G780">
            <v>0</v>
          </cell>
          <cell r="R780" t="str">
            <v>505,296 x0.7</v>
          </cell>
          <cell r="T780">
            <v>141795</v>
          </cell>
          <cell r="U780">
            <v>0</v>
          </cell>
          <cell r="W780">
            <v>0</v>
          </cell>
          <cell r="Y780">
            <v>0</v>
          </cell>
        </row>
        <row r="781">
          <cell r="B781" t="str">
            <v>dctc</v>
          </cell>
          <cell r="D781" t="str">
            <v>02.1482</v>
          </cell>
          <cell r="E781" t="str">
            <v>V/c duïng cuï thi coâng ( cöï ly &lt;=100m)</v>
          </cell>
          <cell r="F781" t="str">
            <v>taán</v>
          </cell>
          <cell r="G781">
            <v>0</v>
          </cell>
          <cell r="U781">
            <v>0</v>
          </cell>
          <cell r="W781">
            <v>0</v>
          </cell>
          <cell r="Y781">
            <v>0</v>
          </cell>
        </row>
        <row r="782">
          <cell r="A782" t="str">
            <v>BTLT 10.5</v>
          </cell>
          <cell r="C782" t="str">
            <v/>
          </cell>
          <cell r="E782" t="str">
            <v>Truï beâ toâng ly taâm 10.5m</v>
          </cell>
          <cell r="F782" t="str">
            <v>Truï</v>
          </cell>
          <cell r="H782">
            <v>0</v>
          </cell>
          <cell r="I782">
            <v>0</v>
          </cell>
          <cell r="J782">
            <v>0</v>
          </cell>
          <cell r="K782">
            <v>0</v>
          </cell>
          <cell r="L782">
            <v>0</v>
          </cell>
          <cell r="M782">
            <v>0</v>
          </cell>
          <cell r="N782">
            <v>0</v>
          </cell>
          <cell r="O782">
            <v>0</v>
          </cell>
          <cell r="U782">
            <v>3950000</v>
          </cell>
          <cell r="W782">
            <v>505296</v>
          </cell>
          <cell r="Y782">
            <v>141795</v>
          </cell>
        </row>
        <row r="783">
          <cell r="B783" t="str">
            <v>T105</v>
          </cell>
          <cell r="C783" t="str">
            <v/>
          </cell>
          <cell r="E783" t="str">
            <v>Truï BTLT 10,5m F350 döï öùng löïc</v>
          </cell>
          <cell r="F783" t="str">
            <v>truï</v>
          </cell>
          <cell r="G783">
            <v>1</v>
          </cell>
          <cell r="H783">
            <v>0</v>
          </cell>
          <cell r="I783">
            <v>0</v>
          </cell>
          <cell r="J783">
            <v>0</v>
          </cell>
          <cell r="K783">
            <v>0</v>
          </cell>
          <cell r="L783">
            <v>0</v>
          </cell>
          <cell r="M783">
            <v>0</v>
          </cell>
          <cell r="N783">
            <v>0</v>
          </cell>
          <cell r="O783">
            <v>0</v>
          </cell>
          <cell r="P783">
            <v>3950000</v>
          </cell>
          <cell r="U783">
            <v>3950000</v>
          </cell>
          <cell r="W783">
            <v>0</v>
          </cell>
          <cell r="Y783">
            <v>0</v>
          </cell>
        </row>
        <row r="784">
          <cell r="B784" t="str">
            <v>G</v>
          </cell>
          <cell r="E784" t="str">
            <v>Vaät lieäu döïng truï</v>
          </cell>
          <cell r="F784" t="str">
            <v>truï</v>
          </cell>
          <cell r="H784">
            <v>0</v>
          </cell>
          <cell r="I784">
            <v>0</v>
          </cell>
          <cell r="J784">
            <v>0</v>
          </cell>
          <cell r="K784">
            <v>0</v>
          </cell>
          <cell r="L784">
            <v>0</v>
          </cell>
          <cell r="M784">
            <v>0</v>
          </cell>
          <cell r="N784">
            <v>0</v>
          </cell>
          <cell r="O784">
            <v>0</v>
          </cell>
          <cell r="P784">
            <v>17400</v>
          </cell>
          <cell r="U784">
            <v>0</v>
          </cell>
          <cell r="W784">
            <v>0</v>
          </cell>
          <cell r="Y784">
            <v>0</v>
          </cell>
        </row>
        <row r="785">
          <cell r="B785" t="str">
            <v>C10m</v>
          </cell>
          <cell r="C785" t="str">
            <v/>
          </cell>
          <cell r="D785" t="str">
            <v>D2.5222</v>
          </cell>
          <cell r="E785" t="str">
            <v>Döïng truï BTLT &lt;=10m thuû coâng +cô giôùi</v>
          </cell>
          <cell r="F785" t="str">
            <v>truï</v>
          </cell>
          <cell r="G785">
            <v>1</v>
          </cell>
          <cell r="R785">
            <v>505296</v>
          </cell>
          <cell r="T785">
            <v>141795</v>
          </cell>
          <cell r="U785">
            <v>0</v>
          </cell>
          <cell r="W785">
            <v>505296</v>
          </cell>
          <cell r="Y785">
            <v>141795</v>
          </cell>
        </row>
        <row r="786">
          <cell r="B786" t="str">
            <v>boctr</v>
          </cell>
          <cell r="D786" t="str">
            <v>02.1124</v>
          </cell>
          <cell r="E786" t="str">
            <v xml:space="preserve">Boác dôõ truï </v>
          </cell>
          <cell r="F786" t="str">
            <v>taán</v>
          </cell>
          <cell r="R786">
            <v>42820</v>
          </cell>
          <cell r="U786">
            <v>0</v>
          </cell>
          <cell r="W786">
            <v>0</v>
          </cell>
          <cell r="Y786">
            <v>0</v>
          </cell>
        </row>
        <row r="787">
          <cell r="B787" t="str">
            <v>COT</v>
          </cell>
          <cell r="D787" t="str">
            <v>02.1461</v>
          </cell>
          <cell r="E787" t="str">
            <v>V/c coät vaøo vò trí (cöï ly &lt;=100m)</v>
          </cell>
          <cell r="F787" t="str">
            <v>taán</v>
          </cell>
          <cell r="U787">
            <v>0</v>
          </cell>
          <cell r="W787">
            <v>0</v>
          </cell>
          <cell r="Y787">
            <v>0</v>
          </cell>
        </row>
        <row r="788">
          <cell r="B788" t="str">
            <v>dctc</v>
          </cell>
          <cell r="D788" t="str">
            <v>02.1482</v>
          </cell>
          <cell r="E788" t="str">
            <v>V/c duïng cuï thi coâng ( cöï ly &lt;=100m)</v>
          </cell>
          <cell r="F788" t="str">
            <v>taán</v>
          </cell>
          <cell r="U788">
            <v>0</v>
          </cell>
          <cell r="W788">
            <v>0</v>
          </cell>
          <cell r="Y788">
            <v>0</v>
          </cell>
        </row>
        <row r="789">
          <cell r="A789" t="str">
            <v xml:space="preserve">BTLT 12 </v>
          </cell>
          <cell r="C789" t="str">
            <v>x</v>
          </cell>
          <cell r="E789" t="str">
            <v>Truï beâ toâng ly taâm 12m</v>
          </cell>
          <cell r="F789" t="str">
            <v>Truï</v>
          </cell>
          <cell r="H789">
            <v>96</v>
          </cell>
          <cell r="I789">
            <v>0</v>
          </cell>
          <cell r="J789">
            <v>0</v>
          </cell>
          <cell r="K789">
            <v>96</v>
          </cell>
          <cell r="L789">
            <v>0</v>
          </cell>
          <cell r="M789">
            <v>0</v>
          </cell>
          <cell r="N789">
            <v>0</v>
          </cell>
          <cell r="O789">
            <v>0</v>
          </cell>
          <cell r="U789">
            <v>5890000</v>
          </cell>
          <cell r="W789">
            <v>541024</v>
          </cell>
          <cell r="Y789">
            <v>202565</v>
          </cell>
        </row>
        <row r="790">
          <cell r="B790" t="str">
            <v>T12540</v>
          </cell>
          <cell r="C790" t="str">
            <v>x</v>
          </cell>
          <cell r="E790" t="str">
            <v>Truï BTLT 12m F540 döï öùng löïc (k=2)</v>
          </cell>
          <cell r="F790" t="str">
            <v>truï</v>
          </cell>
          <cell r="G790">
            <v>1</v>
          </cell>
          <cell r="H790">
            <v>96</v>
          </cell>
          <cell r="I790">
            <v>0</v>
          </cell>
          <cell r="J790">
            <v>0</v>
          </cell>
          <cell r="K790">
            <v>96</v>
          </cell>
          <cell r="L790">
            <v>0</v>
          </cell>
          <cell r="M790">
            <v>0</v>
          </cell>
          <cell r="N790">
            <v>0</v>
          </cell>
          <cell r="O790">
            <v>0</v>
          </cell>
          <cell r="P790">
            <v>5890000</v>
          </cell>
          <cell r="U790">
            <v>5890000</v>
          </cell>
          <cell r="W790">
            <v>0</v>
          </cell>
          <cell r="Y790">
            <v>0</v>
          </cell>
        </row>
        <row r="791">
          <cell r="B791" t="str">
            <v>G</v>
          </cell>
          <cell r="C791" t="str">
            <v/>
          </cell>
          <cell r="E791" t="str">
            <v>Vaät lieäu döïng truï</v>
          </cell>
          <cell r="F791" t="str">
            <v>truï</v>
          </cell>
          <cell r="H791">
            <v>0</v>
          </cell>
          <cell r="I791">
            <v>0</v>
          </cell>
          <cell r="J791">
            <v>0</v>
          </cell>
          <cell r="K791">
            <v>0</v>
          </cell>
          <cell r="L791">
            <v>0</v>
          </cell>
          <cell r="M791">
            <v>0</v>
          </cell>
          <cell r="N791">
            <v>0</v>
          </cell>
          <cell r="O791">
            <v>0</v>
          </cell>
          <cell r="P791">
            <v>17400</v>
          </cell>
          <cell r="U791">
            <v>0</v>
          </cell>
          <cell r="W791">
            <v>0</v>
          </cell>
          <cell r="Y791">
            <v>0</v>
          </cell>
        </row>
        <row r="792">
          <cell r="B792" t="str">
            <v>C12m</v>
          </cell>
          <cell r="C792" t="str">
            <v>x</v>
          </cell>
          <cell r="D792" t="str">
            <v>D2.5232</v>
          </cell>
          <cell r="E792" t="str">
            <v>Döïng truï BTLT &lt;=12m thuû coâng + cô giôùi</v>
          </cell>
          <cell r="F792" t="str">
            <v>truï</v>
          </cell>
          <cell r="G792">
            <v>1</v>
          </cell>
          <cell r="R792" t="str">
            <v>541024.</v>
          </cell>
          <cell r="T792">
            <v>202565</v>
          </cell>
          <cell r="U792">
            <v>0</v>
          </cell>
          <cell r="W792">
            <v>541024</v>
          </cell>
          <cell r="Y792">
            <v>202565</v>
          </cell>
        </row>
        <row r="793">
          <cell r="B793" t="str">
            <v>boctr</v>
          </cell>
          <cell r="D793" t="str">
            <v>02.1124</v>
          </cell>
          <cell r="E793" t="str">
            <v xml:space="preserve">Boác dôõ truï </v>
          </cell>
          <cell r="F793" t="str">
            <v>taán</v>
          </cell>
          <cell r="G793">
            <v>0</v>
          </cell>
          <cell r="R793">
            <v>42820</v>
          </cell>
          <cell r="U793">
            <v>0</v>
          </cell>
          <cell r="W793">
            <v>0</v>
          </cell>
          <cell r="Y793">
            <v>0</v>
          </cell>
        </row>
        <row r="794">
          <cell r="B794" t="str">
            <v>COT</v>
          </cell>
          <cell r="D794" t="str">
            <v>02.1461</v>
          </cell>
          <cell r="E794" t="str">
            <v>V/c coät vaøo vò trí (cöï ly &lt;=100m)</v>
          </cell>
          <cell r="F794" t="str">
            <v>taán</v>
          </cell>
          <cell r="G794">
            <v>0</v>
          </cell>
          <cell r="U794">
            <v>0</v>
          </cell>
          <cell r="W794">
            <v>0</v>
          </cell>
          <cell r="Y794">
            <v>0</v>
          </cell>
        </row>
        <row r="795">
          <cell r="B795" t="str">
            <v>dctc</v>
          </cell>
          <cell r="D795" t="str">
            <v>02.1482</v>
          </cell>
          <cell r="E795" t="str">
            <v>V/c duïng cuï thi coâng ( cöï ly &lt;=100m)</v>
          </cell>
          <cell r="F795" t="str">
            <v>taán</v>
          </cell>
          <cell r="G795">
            <v>0</v>
          </cell>
          <cell r="U795">
            <v>0</v>
          </cell>
          <cell r="W795">
            <v>0</v>
          </cell>
          <cell r="Y795">
            <v>0</v>
          </cell>
        </row>
        <row r="796">
          <cell r="A796" t="str">
            <v>BTLT 14</v>
          </cell>
          <cell r="C796" t="str">
            <v>x</v>
          </cell>
          <cell r="E796" t="str">
            <v>Truï beâ toâng ly taâm 14m</v>
          </cell>
          <cell r="F796" t="str">
            <v>Truï</v>
          </cell>
          <cell r="H796">
            <v>15</v>
          </cell>
          <cell r="I796">
            <v>0</v>
          </cell>
          <cell r="J796">
            <v>0</v>
          </cell>
          <cell r="K796">
            <v>15</v>
          </cell>
          <cell r="L796">
            <v>0</v>
          </cell>
          <cell r="M796">
            <v>0</v>
          </cell>
          <cell r="N796">
            <v>0</v>
          </cell>
          <cell r="U796">
            <v>8380000</v>
          </cell>
          <cell r="W796">
            <v>673728</v>
          </cell>
          <cell r="Y796">
            <v>202565</v>
          </cell>
        </row>
        <row r="797">
          <cell r="B797" t="str">
            <v>T14</v>
          </cell>
          <cell r="C797" t="str">
            <v>x</v>
          </cell>
          <cell r="E797" t="str">
            <v>Truï BTLT 14m F650 döï öùng löïc (k=2)</v>
          </cell>
          <cell r="F797" t="str">
            <v>truï</v>
          </cell>
          <cell r="G797">
            <v>1</v>
          </cell>
          <cell r="H797">
            <v>15</v>
          </cell>
          <cell r="I797">
            <v>0</v>
          </cell>
          <cell r="J797">
            <v>0</v>
          </cell>
          <cell r="K797">
            <v>15</v>
          </cell>
          <cell r="L797">
            <v>0</v>
          </cell>
          <cell r="M797">
            <v>0</v>
          </cell>
          <cell r="N797">
            <v>0</v>
          </cell>
          <cell r="P797">
            <v>8380000</v>
          </cell>
          <cell r="U797">
            <v>8380000</v>
          </cell>
          <cell r="W797">
            <v>0</v>
          </cell>
          <cell r="Y797">
            <v>0</v>
          </cell>
        </row>
        <row r="798">
          <cell r="B798" t="str">
            <v>G</v>
          </cell>
          <cell r="E798" t="str">
            <v>Vaät lieäu döïng truï</v>
          </cell>
          <cell r="F798" t="str">
            <v>truï</v>
          </cell>
          <cell r="H798">
            <v>0</v>
          </cell>
          <cell r="I798">
            <v>0</v>
          </cell>
          <cell r="J798">
            <v>0</v>
          </cell>
          <cell r="K798">
            <v>0</v>
          </cell>
          <cell r="L798">
            <v>0</v>
          </cell>
          <cell r="M798">
            <v>0</v>
          </cell>
          <cell r="N798">
            <v>0</v>
          </cell>
          <cell r="P798">
            <v>17400</v>
          </cell>
          <cell r="U798">
            <v>0</v>
          </cell>
          <cell r="W798">
            <v>0</v>
          </cell>
          <cell r="Y798">
            <v>0</v>
          </cell>
        </row>
        <row r="799">
          <cell r="B799" t="str">
            <v>C14m</v>
          </cell>
          <cell r="C799" t="str">
            <v>x</v>
          </cell>
          <cell r="D799" t="str">
            <v>D2.5242</v>
          </cell>
          <cell r="E799" t="str">
            <v>Döïng truï BTLT 14m thuû coâng + cô giôùi</v>
          </cell>
          <cell r="F799" t="str">
            <v>truï</v>
          </cell>
          <cell r="G799">
            <v>1</v>
          </cell>
          <cell r="R799" t="str">
            <v>673728.</v>
          </cell>
          <cell r="T799">
            <v>202565</v>
          </cell>
          <cell r="U799">
            <v>0</v>
          </cell>
          <cell r="W799">
            <v>673728</v>
          </cell>
          <cell r="Y799">
            <v>202565</v>
          </cell>
        </row>
        <row r="800">
          <cell r="B800" t="str">
            <v>boctr</v>
          </cell>
          <cell r="D800" t="str">
            <v>02.1124</v>
          </cell>
          <cell r="E800" t="str">
            <v xml:space="preserve">Boác dôõ truï </v>
          </cell>
          <cell r="F800" t="str">
            <v>taán</v>
          </cell>
          <cell r="R800">
            <v>42820</v>
          </cell>
          <cell r="U800">
            <v>0</v>
          </cell>
          <cell r="W800">
            <v>0</v>
          </cell>
          <cell r="Y800">
            <v>0</v>
          </cell>
        </row>
        <row r="801">
          <cell r="B801" t="str">
            <v>COT</v>
          </cell>
          <cell r="D801" t="str">
            <v>02.1461</v>
          </cell>
          <cell r="E801" t="str">
            <v>V/c coät vaøo vò trí (cöï ly &lt;=100m)</v>
          </cell>
          <cell r="F801" t="str">
            <v>taán</v>
          </cell>
          <cell r="U801">
            <v>0</v>
          </cell>
          <cell r="W801">
            <v>0</v>
          </cell>
          <cell r="Y801">
            <v>0</v>
          </cell>
        </row>
        <row r="802">
          <cell r="B802" t="str">
            <v>dctc</v>
          </cell>
          <cell r="D802" t="str">
            <v>02.1482</v>
          </cell>
          <cell r="E802" t="str">
            <v>V/c duïng cuï thi coâng ( cöï ly &lt;=100m)</v>
          </cell>
          <cell r="F802" t="str">
            <v>taán</v>
          </cell>
          <cell r="U802">
            <v>0</v>
          </cell>
          <cell r="W802">
            <v>0</v>
          </cell>
          <cell r="Y802">
            <v>0</v>
          </cell>
        </row>
        <row r="803">
          <cell r="A803" t="str">
            <v>BTLT 20</v>
          </cell>
          <cell r="C803" t="str">
            <v/>
          </cell>
          <cell r="E803" t="str">
            <v>Truï beâ toâng ly taâm 20m</v>
          </cell>
          <cell r="F803" t="str">
            <v>Truï</v>
          </cell>
          <cell r="H803">
            <v>0</v>
          </cell>
          <cell r="I803">
            <v>0</v>
          </cell>
          <cell r="J803">
            <v>0</v>
          </cell>
          <cell r="K803">
            <v>0</v>
          </cell>
          <cell r="L803">
            <v>0</v>
          </cell>
          <cell r="U803">
            <v>11445971</v>
          </cell>
          <cell r="W803">
            <v>116470</v>
          </cell>
          <cell r="Y803">
            <v>0</v>
          </cell>
        </row>
        <row r="804">
          <cell r="B804" t="str">
            <v>T20</v>
          </cell>
          <cell r="C804" t="str">
            <v/>
          </cell>
          <cell r="E804" t="str">
            <v>Truï BTLT 20m F1000 döï öùng löïc</v>
          </cell>
          <cell r="F804" t="str">
            <v>truï</v>
          </cell>
          <cell r="G804">
            <v>1</v>
          </cell>
          <cell r="H804">
            <v>0</v>
          </cell>
          <cell r="I804">
            <v>0</v>
          </cell>
          <cell r="J804">
            <v>0</v>
          </cell>
          <cell r="K804">
            <v>0</v>
          </cell>
          <cell r="L804">
            <v>0</v>
          </cell>
          <cell r="P804">
            <v>11428571</v>
          </cell>
          <cell r="U804">
            <v>11428571</v>
          </cell>
          <cell r="W804">
            <v>0</v>
          </cell>
          <cell r="Y804">
            <v>0</v>
          </cell>
        </row>
        <row r="805">
          <cell r="B805" t="str">
            <v>G</v>
          </cell>
          <cell r="C805" t="str">
            <v/>
          </cell>
          <cell r="E805" t="str">
            <v>Vaät lieäu döïng truï</v>
          </cell>
          <cell r="F805" t="str">
            <v>truï</v>
          </cell>
          <cell r="G805">
            <v>1</v>
          </cell>
          <cell r="H805">
            <v>0</v>
          </cell>
          <cell r="I805">
            <v>0</v>
          </cell>
          <cell r="J805">
            <v>0</v>
          </cell>
          <cell r="K805">
            <v>0</v>
          </cell>
          <cell r="L805">
            <v>0</v>
          </cell>
          <cell r="P805">
            <v>17400</v>
          </cell>
          <cell r="U805">
            <v>17400</v>
          </cell>
          <cell r="W805">
            <v>0</v>
          </cell>
          <cell r="Y805">
            <v>0</v>
          </cell>
        </row>
        <row r="806">
          <cell r="B806" t="str">
            <v>C20m</v>
          </cell>
          <cell r="C806" t="str">
            <v/>
          </cell>
          <cell r="D806" t="str">
            <v>05.5227</v>
          </cell>
          <cell r="E806" t="str">
            <v>Döïng truï BTLT 20m thuû coâng + cô giôùi</v>
          </cell>
          <cell r="F806" t="str">
            <v>truï</v>
          </cell>
          <cell r="G806">
            <v>1</v>
          </cell>
          <cell r="R806" t="str">
            <v>0 x0.7</v>
          </cell>
          <cell r="T806">
            <v>0</v>
          </cell>
          <cell r="U806">
            <v>0</v>
          </cell>
          <cell r="W806">
            <v>0</v>
          </cell>
          <cell r="Y806">
            <v>0</v>
          </cell>
        </row>
        <row r="807">
          <cell r="B807" t="str">
            <v>boctr</v>
          </cell>
          <cell r="C807" t="str">
            <v/>
          </cell>
          <cell r="D807" t="str">
            <v>02.1124</v>
          </cell>
          <cell r="E807" t="str">
            <v xml:space="preserve">Boác dôõ truï </v>
          </cell>
          <cell r="F807" t="str">
            <v>taán</v>
          </cell>
          <cell r="G807">
            <v>2.72</v>
          </cell>
          <cell r="R807">
            <v>42820</v>
          </cell>
          <cell r="U807">
            <v>0</v>
          </cell>
          <cell r="W807">
            <v>116470</v>
          </cell>
          <cell r="Y807">
            <v>0</v>
          </cell>
        </row>
        <row r="808">
          <cell r="B808" t="str">
            <v>COT</v>
          </cell>
          <cell r="C808" t="str">
            <v/>
          </cell>
          <cell r="D808" t="str">
            <v>02.1461</v>
          </cell>
          <cell r="E808" t="str">
            <v>V/c coät vaøo vò trí (cöï ly &lt;=100m)</v>
          </cell>
          <cell r="F808" t="str">
            <v>taán</v>
          </cell>
          <cell r="G808">
            <v>2.72</v>
          </cell>
          <cell r="U808">
            <v>0</v>
          </cell>
          <cell r="W808">
            <v>0</v>
          </cell>
          <cell r="Y808">
            <v>0</v>
          </cell>
        </row>
        <row r="809">
          <cell r="B809" t="str">
            <v>dctc</v>
          </cell>
          <cell r="C809" t="str">
            <v/>
          </cell>
          <cell r="D809" t="str">
            <v>02.1482</v>
          </cell>
          <cell r="E809" t="str">
            <v>V/c duïng cuï thi coâng ( cöï ly &lt;=100m)</v>
          </cell>
          <cell r="F809" t="str">
            <v>taán</v>
          </cell>
          <cell r="G809">
            <v>0.25</v>
          </cell>
          <cell r="U809">
            <v>0</v>
          </cell>
          <cell r="W809">
            <v>0</v>
          </cell>
          <cell r="Y809">
            <v>0</v>
          </cell>
        </row>
        <row r="810">
          <cell r="C810" t="str">
            <v>x</v>
          </cell>
          <cell r="D810" t="str">
            <v>III</v>
          </cell>
          <cell r="E810" t="str">
            <v>Phaàn xaø, neùo</v>
          </cell>
        </row>
        <row r="811">
          <cell r="A811" t="str">
            <v>X-Compoxit 24</v>
          </cell>
          <cell r="C811" t="str">
            <v/>
          </cell>
          <cell r="E811" t="str">
            <v>Boä xaø Compoxit 2,4m ñôõ FCO, LA</v>
          </cell>
          <cell r="F811" t="str">
            <v>Boä</v>
          </cell>
          <cell r="H811">
            <v>0</v>
          </cell>
          <cell r="I811">
            <v>0</v>
          </cell>
          <cell r="J811">
            <v>0</v>
          </cell>
          <cell r="K811">
            <v>0</v>
          </cell>
          <cell r="L811">
            <v>0</v>
          </cell>
          <cell r="U811">
            <v>1774400</v>
          </cell>
          <cell r="W811">
            <v>144714</v>
          </cell>
          <cell r="Y811">
            <v>0</v>
          </cell>
        </row>
        <row r="812">
          <cell r="B812" t="str">
            <v>Comp24</v>
          </cell>
          <cell r="C812" t="str">
            <v/>
          </cell>
          <cell r="E812" t="str">
            <v>Xaø compoxit 110x80x5-2400mm (baét FCO, LA)</v>
          </cell>
          <cell r="F812" t="str">
            <v>thanh</v>
          </cell>
          <cell r="G812">
            <v>1</v>
          </cell>
          <cell r="H812">
            <v>0</v>
          </cell>
          <cell r="I812">
            <v>0</v>
          </cell>
          <cell r="J812">
            <v>0</v>
          </cell>
          <cell r="K812">
            <v>0</v>
          </cell>
          <cell r="L812">
            <v>0</v>
          </cell>
          <cell r="M812">
            <v>0</v>
          </cell>
          <cell r="N812">
            <v>0</v>
          </cell>
          <cell r="O812">
            <v>0</v>
          </cell>
          <cell r="P812">
            <v>1344000</v>
          </cell>
          <cell r="U812">
            <v>1344000</v>
          </cell>
          <cell r="W812">
            <v>0</v>
          </cell>
          <cell r="Y812">
            <v>0</v>
          </cell>
        </row>
        <row r="813">
          <cell r="B813" t="str">
            <v>TCX</v>
          </cell>
          <cell r="C813" t="str">
            <v/>
          </cell>
          <cell r="E813" t="str">
            <v>Thanh choáng ñaø Compoxit deïp 10x40x920 cho ñaø 2,4m</v>
          </cell>
          <cell r="F813" t="str">
            <v>thanh</v>
          </cell>
          <cell r="G813">
            <v>2</v>
          </cell>
          <cell r="H813">
            <v>0</v>
          </cell>
          <cell r="I813">
            <v>0</v>
          </cell>
          <cell r="J813">
            <v>0</v>
          </cell>
          <cell r="K813">
            <v>0</v>
          </cell>
          <cell r="L813">
            <v>0</v>
          </cell>
          <cell r="M813">
            <v>0</v>
          </cell>
          <cell r="N813">
            <v>0</v>
          </cell>
          <cell r="O813">
            <v>0</v>
          </cell>
          <cell r="P813">
            <v>135000</v>
          </cell>
          <cell r="U813">
            <v>270000</v>
          </cell>
          <cell r="W813">
            <v>0</v>
          </cell>
          <cell r="Y813">
            <v>0</v>
          </cell>
        </row>
        <row r="814">
          <cell r="B814" t="str">
            <v>B16350</v>
          </cell>
          <cell r="C814" t="str">
            <v/>
          </cell>
          <cell r="E814" t="str">
            <v>Boulon 16x350+ 2 long ñeàn vuoâng D18-50x50x3/Zn</v>
          </cell>
          <cell r="F814" t="str">
            <v>boä</v>
          </cell>
          <cell r="G814">
            <v>2</v>
          </cell>
          <cell r="H814">
            <v>0</v>
          </cell>
          <cell r="I814">
            <v>0</v>
          </cell>
          <cell r="J814">
            <v>0</v>
          </cell>
          <cell r="K814">
            <v>0</v>
          </cell>
          <cell r="L814">
            <v>0</v>
          </cell>
          <cell r="M814">
            <v>0</v>
          </cell>
          <cell r="N814">
            <v>0</v>
          </cell>
          <cell r="O814">
            <v>0</v>
          </cell>
          <cell r="P814">
            <v>32500</v>
          </cell>
          <cell r="U814">
            <v>65000</v>
          </cell>
          <cell r="W814">
            <v>0</v>
          </cell>
          <cell r="Y814">
            <v>0</v>
          </cell>
        </row>
        <row r="815">
          <cell r="B815" t="str">
            <v>B16250</v>
          </cell>
          <cell r="C815" t="str">
            <v/>
          </cell>
          <cell r="E815" t="str">
            <v>Boulon 16x250+ 2 long ñeàn vuoâng D18-50x50x3/Zn</v>
          </cell>
          <cell r="F815" t="str">
            <v>boä</v>
          </cell>
          <cell r="G815">
            <v>2</v>
          </cell>
          <cell r="H815">
            <v>0</v>
          </cell>
          <cell r="I815">
            <v>0</v>
          </cell>
          <cell r="J815">
            <v>0</v>
          </cell>
          <cell r="K815">
            <v>0</v>
          </cell>
          <cell r="L815">
            <v>0</v>
          </cell>
          <cell r="M815">
            <v>0</v>
          </cell>
          <cell r="N815">
            <v>0</v>
          </cell>
          <cell r="O815">
            <v>0</v>
          </cell>
          <cell r="P815">
            <v>28000</v>
          </cell>
          <cell r="U815">
            <v>56000</v>
          </cell>
          <cell r="W815">
            <v>0</v>
          </cell>
          <cell r="Y815">
            <v>0</v>
          </cell>
        </row>
        <row r="816">
          <cell r="B816" t="str">
            <v>B12150</v>
          </cell>
          <cell r="C816" t="str">
            <v/>
          </cell>
          <cell r="E816" t="str">
            <v>Boulon 12x150+ 2 long ñeàn vuoâng D14-50x50x3/Zn</v>
          </cell>
          <cell r="F816" t="str">
            <v>boä</v>
          </cell>
          <cell r="G816">
            <v>2</v>
          </cell>
          <cell r="H816">
            <v>0</v>
          </cell>
          <cell r="I816">
            <v>0</v>
          </cell>
          <cell r="J816">
            <v>0</v>
          </cell>
          <cell r="K816">
            <v>0</v>
          </cell>
          <cell r="L816">
            <v>0</v>
          </cell>
          <cell r="M816">
            <v>0</v>
          </cell>
          <cell r="N816">
            <v>0</v>
          </cell>
          <cell r="O816">
            <v>0</v>
          </cell>
          <cell r="P816">
            <v>19700</v>
          </cell>
          <cell r="U816">
            <v>39400</v>
          </cell>
          <cell r="W816">
            <v>0</v>
          </cell>
          <cell r="Y816">
            <v>0</v>
          </cell>
        </row>
        <row r="817">
          <cell r="B817" t="str">
            <v>LXCP</v>
          </cell>
          <cell r="C817" t="str">
            <v/>
          </cell>
          <cell r="D817" t="str">
            <v>D2.6011</v>
          </cell>
          <cell r="E817" t="str">
            <v>Laép xaø compoxit 2,4m (&lt;=15kg, NC = 0,8 Ñaø saét)</v>
          </cell>
          <cell r="F817" t="str">
            <v>boä</v>
          </cell>
          <cell r="G817">
            <v>1</v>
          </cell>
          <cell r="J817">
            <v>0</v>
          </cell>
          <cell r="R817" t="str">
            <v>96476. x1.5</v>
          </cell>
          <cell r="U817">
            <v>0</v>
          </cell>
          <cell r="W817">
            <v>144714</v>
          </cell>
          <cell r="Y817">
            <v>0</v>
          </cell>
        </row>
        <row r="818">
          <cell r="A818" t="str">
            <v>X-Compoxit 8</v>
          </cell>
          <cell r="C818" t="str">
            <v/>
          </cell>
          <cell r="E818" t="str">
            <v>Boä xaø Compoxit 0,8m ñôõ FCO</v>
          </cell>
          <cell r="F818" t="str">
            <v>Boä</v>
          </cell>
          <cell r="H818">
            <v>0</v>
          </cell>
          <cell r="I818">
            <v>0</v>
          </cell>
          <cell r="J818">
            <v>0</v>
          </cell>
          <cell r="K818">
            <v>0</v>
          </cell>
          <cell r="L818">
            <v>0</v>
          </cell>
          <cell r="U818">
            <v>708200</v>
          </cell>
          <cell r="W818">
            <v>144714</v>
          </cell>
          <cell r="Y818">
            <v>0</v>
          </cell>
        </row>
        <row r="819">
          <cell r="B819" t="str">
            <v>Comp8</v>
          </cell>
          <cell r="C819" t="str">
            <v/>
          </cell>
          <cell r="E819" t="str">
            <v>Xaø compotesic 110x80x5-800mm (baét FCO, LA)</v>
          </cell>
          <cell r="F819" t="str">
            <v>thanh</v>
          </cell>
          <cell r="G819">
            <v>1</v>
          </cell>
          <cell r="H819">
            <v>0</v>
          </cell>
          <cell r="I819">
            <v>0</v>
          </cell>
          <cell r="J819">
            <v>0</v>
          </cell>
          <cell r="K819">
            <v>0</v>
          </cell>
          <cell r="L819">
            <v>0</v>
          </cell>
          <cell r="M819">
            <v>0</v>
          </cell>
          <cell r="N819">
            <v>0</v>
          </cell>
          <cell r="O819">
            <v>0</v>
          </cell>
          <cell r="P819">
            <v>522000</v>
          </cell>
          <cell r="U819">
            <v>522000</v>
          </cell>
          <cell r="W819">
            <v>0</v>
          </cell>
          <cell r="Y819">
            <v>0</v>
          </cell>
        </row>
        <row r="820">
          <cell r="B820" t="str">
            <v>TCX8</v>
          </cell>
          <cell r="C820" t="str">
            <v/>
          </cell>
          <cell r="E820" t="str">
            <v>Thanh choáng ñaø Compoxit deïp 10x40x710 cho ñaø 0,8m</v>
          </cell>
          <cell r="F820" t="str">
            <v>thanh</v>
          </cell>
          <cell r="G820">
            <v>1</v>
          </cell>
          <cell r="H820">
            <v>0</v>
          </cell>
          <cell r="I820">
            <v>0</v>
          </cell>
          <cell r="J820">
            <v>0</v>
          </cell>
          <cell r="K820">
            <v>0</v>
          </cell>
          <cell r="L820">
            <v>0</v>
          </cell>
          <cell r="M820">
            <v>0</v>
          </cell>
          <cell r="N820">
            <v>0</v>
          </cell>
          <cell r="O820">
            <v>0</v>
          </cell>
          <cell r="P820">
            <v>106000</v>
          </cell>
          <cell r="U820">
            <v>106000</v>
          </cell>
          <cell r="W820">
            <v>0</v>
          </cell>
          <cell r="Y820">
            <v>0</v>
          </cell>
        </row>
        <row r="821">
          <cell r="B821" t="str">
            <v>B16350</v>
          </cell>
          <cell r="C821" t="str">
            <v/>
          </cell>
          <cell r="E821" t="str">
            <v>Boulon 16x350+ 2 long ñeàn vuoâng D18-50x50x3/Zn</v>
          </cell>
          <cell r="F821" t="str">
            <v>boä</v>
          </cell>
          <cell r="G821">
            <v>1</v>
          </cell>
          <cell r="H821">
            <v>0</v>
          </cell>
          <cell r="I821">
            <v>0</v>
          </cell>
          <cell r="J821">
            <v>0</v>
          </cell>
          <cell r="K821">
            <v>0</v>
          </cell>
          <cell r="L821">
            <v>0</v>
          </cell>
          <cell r="M821">
            <v>0</v>
          </cell>
          <cell r="N821">
            <v>0</v>
          </cell>
          <cell r="O821">
            <v>0</v>
          </cell>
          <cell r="P821">
            <v>32500</v>
          </cell>
          <cell r="U821">
            <v>32500</v>
          </cell>
          <cell r="W821">
            <v>0</v>
          </cell>
          <cell r="Y821">
            <v>0</v>
          </cell>
        </row>
        <row r="822">
          <cell r="B822" t="str">
            <v>B16250</v>
          </cell>
          <cell r="C822" t="str">
            <v/>
          </cell>
          <cell r="E822" t="str">
            <v>Boulon 16x250+ 2 long ñeàn vuoâng D18-50x50x3/Zn</v>
          </cell>
          <cell r="F822" t="str">
            <v>boä</v>
          </cell>
          <cell r="G822">
            <v>1</v>
          </cell>
          <cell r="H822">
            <v>0</v>
          </cell>
          <cell r="I822">
            <v>0</v>
          </cell>
          <cell r="J822">
            <v>0</v>
          </cell>
          <cell r="K822">
            <v>0</v>
          </cell>
          <cell r="L822">
            <v>0</v>
          </cell>
          <cell r="M822">
            <v>0</v>
          </cell>
          <cell r="N822">
            <v>0</v>
          </cell>
          <cell r="O822">
            <v>0</v>
          </cell>
          <cell r="P822">
            <v>28000</v>
          </cell>
          <cell r="U822">
            <v>28000</v>
          </cell>
          <cell r="W822">
            <v>0</v>
          </cell>
          <cell r="Y822">
            <v>0</v>
          </cell>
        </row>
        <row r="823">
          <cell r="B823" t="str">
            <v>B12150</v>
          </cell>
          <cell r="C823" t="str">
            <v/>
          </cell>
          <cell r="E823" t="str">
            <v>Boulon 12x150+ 2 long ñeàn vuoâng D14-50x50x3/Zn</v>
          </cell>
          <cell r="F823" t="str">
            <v>boä</v>
          </cell>
          <cell r="G823">
            <v>1</v>
          </cell>
          <cell r="H823">
            <v>0</v>
          </cell>
          <cell r="I823">
            <v>0</v>
          </cell>
          <cell r="J823">
            <v>0</v>
          </cell>
          <cell r="K823">
            <v>0</v>
          </cell>
          <cell r="L823">
            <v>0</v>
          </cell>
          <cell r="M823">
            <v>0</v>
          </cell>
          <cell r="N823">
            <v>0</v>
          </cell>
          <cell r="O823">
            <v>0</v>
          </cell>
          <cell r="P823">
            <v>19700</v>
          </cell>
          <cell r="U823">
            <v>19700</v>
          </cell>
          <cell r="W823">
            <v>0</v>
          </cell>
          <cell r="Y823">
            <v>0</v>
          </cell>
        </row>
        <row r="824">
          <cell r="B824" t="str">
            <v>LXCP-8</v>
          </cell>
          <cell r="C824" t="str">
            <v/>
          </cell>
          <cell r="D824" t="str">
            <v>D2.6011</v>
          </cell>
          <cell r="E824" t="str">
            <v>Laép xaø compoxit 0,8m (&lt;=15kg, NC = 0,8 Ñaø saét)</v>
          </cell>
          <cell r="F824" t="str">
            <v>boä</v>
          </cell>
          <cell r="G824">
            <v>1</v>
          </cell>
          <cell r="J824">
            <v>0</v>
          </cell>
          <cell r="R824" t="str">
            <v>96476. x1.5</v>
          </cell>
          <cell r="U824">
            <v>0</v>
          </cell>
          <cell r="W824">
            <v>144714</v>
          </cell>
          <cell r="Y824">
            <v>0</v>
          </cell>
        </row>
        <row r="825">
          <cell r="A825" t="str">
            <v>X-1,66Ñ</v>
          </cell>
          <cell r="C825" t="str">
            <v/>
          </cell>
          <cell r="E825" t="str">
            <v>Boä xaø ñôn L75x75x8 daøi 1,66m:  X-1,66Ñ</v>
          </cell>
          <cell r="F825" t="str">
            <v>Boä</v>
          </cell>
          <cell r="H825">
            <v>0</v>
          </cell>
          <cell r="I825">
            <v>0</v>
          </cell>
          <cell r="J825">
            <v>0</v>
          </cell>
          <cell r="K825">
            <v>0</v>
          </cell>
          <cell r="L825">
            <v>0</v>
          </cell>
          <cell r="U825">
            <v>771779</v>
          </cell>
          <cell r="W825">
            <v>306810</v>
          </cell>
          <cell r="Y825">
            <v>0</v>
          </cell>
        </row>
        <row r="826">
          <cell r="B826" t="str">
            <v>SL75</v>
          </cell>
          <cell r="C826" t="str">
            <v/>
          </cell>
          <cell r="E826" t="str">
            <v>Saét goùc L75 x75 x8</v>
          </cell>
          <cell r="F826" t="str">
            <v>kg</v>
          </cell>
          <cell r="G826">
            <v>16.239999999999998</v>
          </cell>
          <cell r="H826">
            <v>0</v>
          </cell>
          <cell r="I826">
            <v>0</v>
          </cell>
          <cell r="J826">
            <v>0</v>
          </cell>
          <cell r="K826">
            <v>0</v>
          </cell>
          <cell r="L826">
            <v>0</v>
          </cell>
          <cell r="M826">
            <v>0</v>
          </cell>
          <cell r="N826">
            <v>0</v>
          </cell>
          <cell r="O826">
            <v>0</v>
          </cell>
          <cell r="P826">
            <v>28961</v>
          </cell>
          <cell r="U826">
            <v>470327</v>
          </cell>
          <cell r="W826">
            <v>0</v>
          </cell>
          <cell r="Y826">
            <v>0</v>
          </cell>
        </row>
        <row r="827">
          <cell r="B827" t="str">
            <v>SL50</v>
          </cell>
          <cell r="C827" t="str">
            <v/>
          </cell>
          <cell r="E827" t="str">
            <v>Saét goùc L50 x50 x5</v>
          </cell>
          <cell r="F827" t="str">
            <v>kg</v>
          </cell>
          <cell r="G827">
            <v>6.11</v>
          </cell>
          <cell r="H827">
            <v>0</v>
          </cell>
          <cell r="I827">
            <v>0</v>
          </cell>
          <cell r="J827">
            <v>0</v>
          </cell>
          <cell r="K827">
            <v>0</v>
          </cell>
          <cell r="L827">
            <v>0</v>
          </cell>
          <cell r="M827">
            <v>0</v>
          </cell>
          <cell r="N827">
            <v>0</v>
          </cell>
          <cell r="O827">
            <v>0</v>
          </cell>
          <cell r="P827">
            <v>28961</v>
          </cell>
          <cell r="U827">
            <v>176952</v>
          </cell>
          <cell r="W827">
            <v>0</v>
          </cell>
          <cell r="Y827">
            <v>0</v>
          </cell>
        </row>
        <row r="828">
          <cell r="B828" t="str">
            <v>CSDI</v>
          </cell>
          <cell r="E828" t="str">
            <v>Chaân söù ñænh thaúng daøi 650mm</v>
          </cell>
          <cell r="F828" t="str">
            <v>caùi</v>
          </cell>
          <cell r="G828">
            <v>1</v>
          </cell>
          <cell r="H828">
            <v>0</v>
          </cell>
          <cell r="I828">
            <v>0</v>
          </cell>
          <cell r="J828">
            <v>0</v>
          </cell>
          <cell r="L828">
            <v>0</v>
          </cell>
          <cell r="M828">
            <v>0</v>
          </cell>
          <cell r="N828">
            <v>0</v>
          </cell>
          <cell r="P828">
            <v>34500</v>
          </cell>
          <cell r="U828">
            <v>34500</v>
          </cell>
          <cell r="W828">
            <v>0</v>
          </cell>
          <cell r="Y828">
            <v>0</v>
          </cell>
        </row>
        <row r="829">
          <cell r="B829" t="str">
            <v>B16250</v>
          </cell>
          <cell r="C829" t="str">
            <v/>
          </cell>
          <cell r="E829" t="str">
            <v>Boulon 16x250+ 2 long ñeàn vuoâng D18-50x50x3/Zn</v>
          </cell>
          <cell r="F829" t="str">
            <v>boä</v>
          </cell>
          <cell r="G829">
            <v>2</v>
          </cell>
          <cell r="H829">
            <v>0</v>
          </cell>
          <cell r="I829">
            <v>0</v>
          </cell>
          <cell r="J829">
            <v>0</v>
          </cell>
          <cell r="K829">
            <v>0</v>
          </cell>
          <cell r="L829">
            <v>0</v>
          </cell>
          <cell r="M829">
            <v>0</v>
          </cell>
          <cell r="N829">
            <v>0</v>
          </cell>
          <cell r="O829">
            <v>0</v>
          </cell>
          <cell r="P829">
            <v>28000</v>
          </cell>
          <cell r="U829">
            <v>56000</v>
          </cell>
          <cell r="W829">
            <v>0</v>
          </cell>
          <cell r="Y829">
            <v>0</v>
          </cell>
        </row>
        <row r="830">
          <cell r="B830" t="str">
            <v>B1650</v>
          </cell>
          <cell r="C830" t="str">
            <v/>
          </cell>
          <cell r="E830" t="str">
            <v>Boulon 16x50+ 2 long ñeàn vuoâng D18-50x50x3/Zn</v>
          </cell>
          <cell r="F830" t="str">
            <v>boä</v>
          </cell>
          <cell r="G830">
            <v>2</v>
          </cell>
          <cell r="H830">
            <v>0</v>
          </cell>
          <cell r="I830">
            <v>0</v>
          </cell>
          <cell r="J830">
            <v>0</v>
          </cell>
          <cell r="K830">
            <v>0</v>
          </cell>
          <cell r="L830">
            <v>0</v>
          </cell>
          <cell r="M830">
            <v>0</v>
          </cell>
          <cell r="N830">
            <v>0</v>
          </cell>
          <cell r="O830">
            <v>0</v>
          </cell>
          <cell r="P830">
            <v>17000</v>
          </cell>
          <cell r="U830">
            <v>34000</v>
          </cell>
          <cell r="W830">
            <v>0</v>
          </cell>
          <cell r="Y830">
            <v>0</v>
          </cell>
        </row>
        <row r="831">
          <cell r="B831" t="str">
            <v>LXIT16</v>
          </cell>
          <cell r="C831" t="str">
            <v/>
          </cell>
          <cell r="D831" t="str">
            <v>D2.6021c</v>
          </cell>
          <cell r="E831" t="str">
            <v>Laép xaø ñôõ 26,55kg (X16Ñ)</v>
          </cell>
          <cell r="F831" t="str">
            <v>boä</v>
          </cell>
          <cell r="G831">
            <v>1</v>
          </cell>
          <cell r="R831" t="str">
            <v>204,540 x1.5</v>
          </cell>
          <cell r="U831">
            <v>0</v>
          </cell>
          <cell r="W831">
            <v>306810</v>
          </cell>
          <cell r="Y831">
            <v>0</v>
          </cell>
        </row>
        <row r="832">
          <cell r="B832" t="str">
            <v>bocx</v>
          </cell>
          <cell r="D832" t="str">
            <v>02.1115</v>
          </cell>
          <cell r="E832" t="str">
            <v>Boác dôõ xaø, theùp thanh</v>
          </cell>
          <cell r="F832" t="str">
            <v>taán</v>
          </cell>
          <cell r="R832">
            <v>38538</v>
          </cell>
          <cell r="U832">
            <v>0</v>
          </cell>
          <cell r="W832">
            <v>0</v>
          </cell>
          <cell r="Y832">
            <v>0</v>
          </cell>
        </row>
        <row r="833">
          <cell r="B833" t="str">
            <v>XA</v>
          </cell>
          <cell r="D833" t="str">
            <v>02.1361</v>
          </cell>
          <cell r="E833" t="str">
            <v>V/c xaø vaøo vò trí (cö ly &lt;=100m)</v>
          </cell>
          <cell r="F833" t="str">
            <v>taán</v>
          </cell>
          <cell r="U833">
            <v>0</v>
          </cell>
          <cell r="W833">
            <v>0</v>
          </cell>
          <cell r="Y833">
            <v>0</v>
          </cell>
        </row>
        <row r="834">
          <cell r="B834" t="str">
            <v>dctc</v>
          </cell>
          <cell r="D834" t="str">
            <v>02.1482</v>
          </cell>
          <cell r="E834" t="str">
            <v>V/c duïng cuï thi coâng ( cöï ly &lt;=100m)</v>
          </cell>
          <cell r="F834" t="str">
            <v>taán</v>
          </cell>
          <cell r="U834">
            <v>0</v>
          </cell>
          <cell r="W834">
            <v>0</v>
          </cell>
          <cell r="Y834">
            <v>0</v>
          </cell>
        </row>
        <row r="835">
          <cell r="A835" t="str">
            <v>X-1,66K</v>
          </cell>
          <cell r="C835" t="str">
            <v/>
          </cell>
          <cell r="E835" t="str">
            <v>Boä xaø keùp L75x75x8 daøi 1,66m:  X-1,66K</v>
          </cell>
          <cell r="F835" t="str">
            <v>Boä</v>
          </cell>
          <cell r="H835">
            <v>0</v>
          </cell>
          <cell r="I835">
            <v>0</v>
          </cell>
          <cell r="J835">
            <v>0</v>
          </cell>
          <cell r="K835">
            <v>0</v>
          </cell>
          <cell r="L835">
            <v>0</v>
          </cell>
          <cell r="U835">
            <v>1551978</v>
          </cell>
          <cell r="W835">
            <v>575241</v>
          </cell>
          <cell r="Y835">
            <v>0</v>
          </cell>
        </row>
        <row r="836">
          <cell r="B836" t="str">
            <v>SL75</v>
          </cell>
          <cell r="C836" t="str">
            <v/>
          </cell>
          <cell r="E836" t="str">
            <v>Saét goùc L75 x75 x8</v>
          </cell>
          <cell r="F836" t="str">
            <v>kg</v>
          </cell>
          <cell r="G836">
            <v>32.47</v>
          </cell>
          <cell r="H836">
            <v>0</v>
          </cell>
          <cell r="I836">
            <v>0</v>
          </cell>
          <cell r="J836">
            <v>0</v>
          </cell>
          <cell r="K836">
            <v>0</v>
          </cell>
          <cell r="L836">
            <v>0</v>
          </cell>
          <cell r="M836">
            <v>0</v>
          </cell>
          <cell r="N836">
            <v>0</v>
          </cell>
          <cell r="O836">
            <v>0</v>
          </cell>
          <cell r="P836">
            <v>28961</v>
          </cell>
          <cell r="U836">
            <v>940364</v>
          </cell>
          <cell r="W836">
            <v>0</v>
          </cell>
          <cell r="Y836">
            <v>0</v>
          </cell>
        </row>
        <row r="837">
          <cell r="B837" t="str">
            <v>SL50</v>
          </cell>
          <cell r="C837" t="str">
            <v/>
          </cell>
          <cell r="E837" t="str">
            <v>Saét goùc L50 x50 x5</v>
          </cell>
          <cell r="F837" t="str">
            <v>kg</v>
          </cell>
          <cell r="G837">
            <v>12.21</v>
          </cell>
          <cell r="H837">
            <v>0</v>
          </cell>
          <cell r="I837">
            <v>0</v>
          </cell>
          <cell r="J837">
            <v>0</v>
          </cell>
          <cell r="K837">
            <v>0</v>
          </cell>
          <cell r="L837">
            <v>0</v>
          </cell>
          <cell r="M837">
            <v>0</v>
          </cell>
          <cell r="N837">
            <v>0</v>
          </cell>
          <cell r="O837">
            <v>0</v>
          </cell>
          <cell r="P837">
            <v>28961</v>
          </cell>
          <cell r="U837">
            <v>353614</v>
          </cell>
          <cell r="W837">
            <v>0</v>
          </cell>
          <cell r="Y837">
            <v>0</v>
          </cell>
        </row>
        <row r="838">
          <cell r="B838" t="str">
            <v>B16250</v>
          </cell>
          <cell r="C838" t="str">
            <v/>
          </cell>
          <cell r="E838" t="str">
            <v>Boulon 16x250+ 2 long ñeàn vuoâng D18-50x50x3/Zn</v>
          </cell>
          <cell r="F838" t="str">
            <v>boä</v>
          </cell>
          <cell r="G838">
            <v>4</v>
          </cell>
          <cell r="H838">
            <v>0</v>
          </cell>
          <cell r="I838">
            <v>0</v>
          </cell>
          <cell r="J838">
            <v>0</v>
          </cell>
          <cell r="K838">
            <v>0</v>
          </cell>
          <cell r="L838">
            <v>0</v>
          </cell>
          <cell r="M838">
            <v>0</v>
          </cell>
          <cell r="N838">
            <v>0</v>
          </cell>
          <cell r="O838">
            <v>0</v>
          </cell>
          <cell r="P838">
            <v>28000</v>
          </cell>
          <cell r="U838">
            <v>112000</v>
          </cell>
          <cell r="W838">
            <v>0</v>
          </cell>
          <cell r="Y838">
            <v>0</v>
          </cell>
        </row>
        <row r="839">
          <cell r="B839" t="str">
            <v>B16250v</v>
          </cell>
          <cell r="C839" t="str">
            <v/>
          </cell>
          <cell r="E839" t="str">
            <v>Boulon 16x250VRS+ 4 long ñeàn vuoâng D18-50x50x3/Zn</v>
          </cell>
          <cell r="F839" t="str">
            <v>boä</v>
          </cell>
          <cell r="G839">
            <v>2</v>
          </cell>
          <cell r="H839">
            <v>0</v>
          </cell>
          <cell r="I839">
            <v>0</v>
          </cell>
          <cell r="J839">
            <v>0</v>
          </cell>
          <cell r="K839">
            <v>0</v>
          </cell>
          <cell r="L839">
            <v>0</v>
          </cell>
          <cell r="M839">
            <v>0</v>
          </cell>
          <cell r="N839">
            <v>0</v>
          </cell>
          <cell r="O839">
            <v>0</v>
          </cell>
          <cell r="P839">
            <v>39000</v>
          </cell>
          <cell r="U839">
            <v>78000</v>
          </cell>
          <cell r="W839">
            <v>0</v>
          </cell>
          <cell r="Y839">
            <v>0</v>
          </cell>
        </row>
        <row r="840">
          <cell r="B840" t="str">
            <v>B1650</v>
          </cell>
          <cell r="C840" t="str">
            <v/>
          </cell>
          <cell r="E840" t="str">
            <v>Boulon 16x50+ 2 long ñeàn vuoâng D18-50x50x3/Zn</v>
          </cell>
          <cell r="F840" t="str">
            <v>boä</v>
          </cell>
          <cell r="G840">
            <v>4</v>
          </cell>
          <cell r="H840">
            <v>0</v>
          </cell>
          <cell r="I840">
            <v>0</v>
          </cell>
          <cell r="J840">
            <v>0</v>
          </cell>
          <cell r="K840">
            <v>0</v>
          </cell>
          <cell r="L840">
            <v>0</v>
          </cell>
          <cell r="M840">
            <v>0</v>
          </cell>
          <cell r="N840">
            <v>0</v>
          </cell>
          <cell r="O840">
            <v>0</v>
          </cell>
          <cell r="P840">
            <v>17000</v>
          </cell>
          <cell r="U840">
            <v>68000</v>
          </cell>
          <cell r="W840">
            <v>0</v>
          </cell>
          <cell r="Y840">
            <v>0</v>
          </cell>
        </row>
        <row r="841">
          <cell r="B841" t="str">
            <v>LXIn</v>
          </cell>
          <cell r="C841" t="str">
            <v/>
          </cell>
          <cell r="D841" t="str">
            <v>D2.6032b</v>
          </cell>
          <cell r="E841" t="str">
            <v>Laép xaø neùo 58,63kg (X22K)</v>
          </cell>
          <cell r="F841" t="str">
            <v>boä</v>
          </cell>
          <cell r="G841">
            <v>1</v>
          </cell>
          <cell r="R841" t="str">
            <v>383,494 x1.5</v>
          </cell>
          <cell r="U841">
            <v>0</v>
          </cell>
          <cell r="W841">
            <v>575241</v>
          </cell>
          <cell r="Y841">
            <v>0</v>
          </cell>
        </row>
        <row r="842">
          <cell r="B842" t="str">
            <v>bocx</v>
          </cell>
          <cell r="D842" t="str">
            <v>02.1115</v>
          </cell>
          <cell r="E842" t="str">
            <v>Boác dôõ xaø, theùp thanh</v>
          </cell>
          <cell r="F842" t="str">
            <v>taán</v>
          </cell>
          <cell r="R842">
            <v>38538</v>
          </cell>
          <cell r="U842">
            <v>0</v>
          </cell>
          <cell r="W842">
            <v>0</v>
          </cell>
          <cell r="Y842">
            <v>0</v>
          </cell>
        </row>
        <row r="843">
          <cell r="B843" t="str">
            <v>XA</v>
          </cell>
          <cell r="D843" t="str">
            <v>02.1361</v>
          </cell>
          <cell r="E843" t="str">
            <v>V/c xaø vaøo vò trí (cö ly &lt;=100m)</v>
          </cell>
          <cell r="F843" t="str">
            <v>taán</v>
          </cell>
          <cell r="U843">
            <v>0</v>
          </cell>
          <cell r="W843">
            <v>0</v>
          </cell>
          <cell r="Y843">
            <v>0</v>
          </cell>
        </row>
        <row r="844">
          <cell r="B844" t="str">
            <v>dctc</v>
          </cell>
          <cell r="D844" t="str">
            <v>02.1482</v>
          </cell>
          <cell r="E844" t="str">
            <v>V/c duïng cuï thi coâng ( cöï ly &lt;=100m)</v>
          </cell>
          <cell r="F844" t="str">
            <v>taán</v>
          </cell>
          <cell r="U844">
            <v>0</v>
          </cell>
          <cell r="W844">
            <v>0</v>
          </cell>
          <cell r="Y844">
            <v>0</v>
          </cell>
        </row>
        <row r="845">
          <cell r="A845" t="str">
            <v>X-20Ñ</v>
          </cell>
          <cell r="C845" t="str">
            <v/>
          </cell>
          <cell r="E845" t="str">
            <v>Boä xaø ñôn L75x75x8 daøi 2m:  X-20Ñ</v>
          </cell>
          <cell r="F845" t="str">
            <v>Boä</v>
          </cell>
          <cell r="H845">
            <v>0</v>
          </cell>
          <cell r="I845">
            <v>0</v>
          </cell>
          <cell r="J845">
            <v>0</v>
          </cell>
          <cell r="L845">
            <v>0</v>
          </cell>
          <cell r="U845">
            <v>821844</v>
          </cell>
          <cell r="W845">
            <v>301490</v>
          </cell>
          <cell r="Y845">
            <v>0</v>
          </cell>
        </row>
        <row r="846">
          <cell r="B846" t="str">
            <v>SL75</v>
          </cell>
          <cell r="C846" t="str">
            <v/>
          </cell>
          <cell r="E846" t="str">
            <v>Saét goùc L75 x75 x8</v>
          </cell>
          <cell r="F846" t="str">
            <v>kg</v>
          </cell>
          <cell r="G846">
            <v>19.84</v>
          </cell>
          <cell r="H846">
            <v>0</v>
          </cell>
          <cell r="I846">
            <v>0</v>
          </cell>
          <cell r="J846">
            <v>0</v>
          </cell>
          <cell r="K846">
            <v>0</v>
          </cell>
          <cell r="L846">
            <v>0</v>
          </cell>
          <cell r="M846">
            <v>0</v>
          </cell>
          <cell r="N846">
            <v>0</v>
          </cell>
          <cell r="P846">
            <v>28961</v>
          </cell>
          <cell r="U846">
            <v>574586</v>
          </cell>
          <cell r="W846">
            <v>0</v>
          </cell>
          <cell r="Y846">
            <v>0</v>
          </cell>
        </row>
        <row r="847">
          <cell r="B847" t="str">
            <v>SL50</v>
          </cell>
          <cell r="C847" t="str">
            <v/>
          </cell>
          <cell r="E847" t="str">
            <v>Saét goùc L50 x50 x5</v>
          </cell>
          <cell r="F847" t="str">
            <v>kg</v>
          </cell>
          <cell r="G847">
            <v>5.43</v>
          </cell>
          <cell r="H847">
            <v>0</v>
          </cell>
          <cell r="I847">
            <v>0</v>
          </cell>
          <cell r="J847">
            <v>0</v>
          </cell>
          <cell r="K847">
            <v>0</v>
          </cell>
          <cell r="L847">
            <v>0</v>
          </cell>
          <cell r="M847">
            <v>0</v>
          </cell>
          <cell r="N847">
            <v>0</v>
          </cell>
          <cell r="P847">
            <v>28961</v>
          </cell>
          <cell r="U847">
            <v>157258</v>
          </cell>
          <cell r="W847">
            <v>0</v>
          </cell>
          <cell r="Y847">
            <v>0</v>
          </cell>
        </row>
        <row r="848">
          <cell r="B848" t="str">
            <v>B16250</v>
          </cell>
          <cell r="C848" t="str">
            <v/>
          </cell>
          <cell r="E848" t="str">
            <v>Boulon 16x250+ 2 long ñeàn vuoâng D18-50x50x3/Zn</v>
          </cell>
          <cell r="F848" t="str">
            <v>boä</v>
          </cell>
          <cell r="G848">
            <v>2</v>
          </cell>
          <cell r="H848">
            <v>0</v>
          </cell>
          <cell r="I848">
            <v>0</v>
          </cell>
          <cell r="J848">
            <v>0</v>
          </cell>
          <cell r="K848">
            <v>0</v>
          </cell>
          <cell r="L848">
            <v>0</v>
          </cell>
          <cell r="M848">
            <v>0</v>
          </cell>
          <cell r="N848">
            <v>0</v>
          </cell>
          <cell r="P848">
            <v>28000</v>
          </cell>
          <cell r="U848">
            <v>56000</v>
          </cell>
          <cell r="W848">
            <v>0</v>
          </cell>
          <cell r="Y848">
            <v>0</v>
          </cell>
        </row>
        <row r="849">
          <cell r="B849" t="str">
            <v>B1650</v>
          </cell>
          <cell r="C849" t="str">
            <v/>
          </cell>
          <cell r="E849" t="str">
            <v>Boulon 16x50+ 2 long ñeàn vuoâng D18-50x50x3/Zn</v>
          </cell>
          <cell r="F849" t="str">
            <v>boä</v>
          </cell>
          <cell r="G849">
            <v>2</v>
          </cell>
          <cell r="H849">
            <v>0</v>
          </cell>
          <cell r="I849">
            <v>0</v>
          </cell>
          <cell r="J849">
            <v>0</v>
          </cell>
          <cell r="K849">
            <v>0</v>
          </cell>
          <cell r="L849">
            <v>0</v>
          </cell>
          <cell r="M849">
            <v>0</v>
          </cell>
          <cell r="N849">
            <v>0</v>
          </cell>
          <cell r="P849">
            <v>17000</v>
          </cell>
          <cell r="U849">
            <v>34000</v>
          </cell>
          <cell r="W849">
            <v>0</v>
          </cell>
          <cell r="Y849">
            <v>0</v>
          </cell>
        </row>
        <row r="850">
          <cell r="B850" t="str">
            <v>LXIT</v>
          </cell>
          <cell r="C850" t="str">
            <v/>
          </cell>
          <cell r="D850" t="str">
            <v>D2.6021</v>
          </cell>
          <cell r="E850" t="str">
            <v>Laép xaø ñôõ ≤ 25kg</v>
          </cell>
          <cell r="F850" t="str">
            <v>boä</v>
          </cell>
          <cell r="G850">
            <v>1</v>
          </cell>
          <cell r="R850" t="str">
            <v>200,993 x1.5</v>
          </cell>
          <cell r="U850">
            <v>0</v>
          </cell>
          <cell r="W850">
            <v>301490</v>
          </cell>
          <cell r="Y850">
            <v>0</v>
          </cell>
        </row>
        <row r="851">
          <cell r="B851" t="str">
            <v>bocx</v>
          </cell>
          <cell r="C851" t="str">
            <v/>
          </cell>
          <cell r="D851" t="str">
            <v>02.1115</v>
          </cell>
          <cell r="E851" t="str">
            <v>Boác dôõ xaø, theùp thanh</v>
          </cell>
          <cell r="F851" t="str">
            <v>taán</v>
          </cell>
          <cell r="R851">
            <v>38538</v>
          </cell>
          <cell r="U851">
            <v>0</v>
          </cell>
          <cell r="W851">
            <v>0</v>
          </cell>
          <cell r="Y851">
            <v>0</v>
          </cell>
        </row>
        <row r="852">
          <cell r="B852" t="str">
            <v>XA</v>
          </cell>
          <cell r="C852" t="str">
            <v/>
          </cell>
          <cell r="D852" t="str">
            <v>02.1361</v>
          </cell>
          <cell r="E852" t="str">
            <v>V/c xaø vaøo vò trí (cö ly &lt;=100m)</v>
          </cell>
          <cell r="F852" t="str">
            <v>taán</v>
          </cell>
          <cell r="U852">
            <v>0</v>
          </cell>
          <cell r="W852">
            <v>0</v>
          </cell>
          <cell r="Y852">
            <v>0</v>
          </cell>
        </row>
        <row r="853">
          <cell r="B853" t="str">
            <v>dctc</v>
          </cell>
          <cell r="C853" t="str">
            <v/>
          </cell>
          <cell r="D853" t="str">
            <v>02.1482</v>
          </cell>
          <cell r="E853" t="str">
            <v>V/c duïng cuï thi coâng ( cöï ly &lt;=100m)</v>
          </cell>
          <cell r="F853" t="str">
            <v>taán</v>
          </cell>
          <cell r="U853">
            <v>0</v>
          </cell>
          <cell r="W853">
            <v>0</v>
          </cell>
          <cell r="Y853">
            <v>0</v>
          </cell>
        </row>
        <row r="854">
          <cell r="A854" t="str">
            <v>X-20K</v>
          </cell>
          <cell r="C854" t="str">
            <v/>
          </cell>
          <cell r="E854" t="str">
            <v xml:space="preserve">Boä xaø keùp L75x75x8 daøi 2m: X-20K </v>
          </cell>
          <cell r="F854" t="str">
            <v>Boä</v>
          </cell>
          <cell r="H854">
            <v>0</v>
          </cell>
          <cell r="I854">
            <v>0</v>
          </cell>
          <cell r="J854">
            <v>0</v>
          </cell>
          <cell r="L854">
            <v>0</v>
          </cell>
          <cell r="U854">
            <v>1671978</v>
          </cell>
          <cell r="W854">
            <v>575241</v>
          </cell>
          <cell r="Y854">
            <v>0</v>
          </cell>
        </row>
        <row r="855">
          <cell r="B855" t="str">
            <v>SL75</v>
          </cell>
          <cell r="C855" t="str">
            <v/>
          </cell>
          <cell r="E855" t="str">
            <v>Saét goùc L75 x75 x8</v>
          </cell>
          <cell r="F855" t="str">
            <v>kg</v>
          </cell>
          <cell r="G855">
            <v>39.69</v>
          </cell>
          <cell r="H855">
            <v>0</v>
          </cell>
          <cell r="I855">
            <v>0</v>
          </cell>
          <cell r="J855">
            <v>0</v>
          </cell>
          <cell r="K855">
            <v>0</v>
          </cell>
          <cell r="L855">
            <v>0</v>
          </cell>
          <cell r="M855">
            <v>0</v>
          </cell>
          <cell r="N855">
            <v>0</v>
          </cell>
          <cell r="P855">
            <v>28961</v>
          </cell>
          <cell r="U855">
            <v>1149462</v>
          </cell>
          <cell r="W855">
            <v>0</v>
          </cell>
          <cell r="Y855">
            <v>0</v>
          </cell>
        </row>
        <row r="856">
          <cell r="B856" t="str">
            <v>SL50</v>
          </cell>
          <cell r="C856" t="str">
            <v/>
          </cell>
          <cell r="E856" t="str">
            <v>Saét goùc L50 x50 x5</v>
          </cell>
          <cell r="F856" t="str">
            <v>kg</v>
          </cell>
          <cell r="G856">
            <v>10.86</v>
          </cell>
          <cell r="H856">
            <v>0</v>
          </cell>
          <cell r="I856">
            <v>0</v>
          </cell>
          <cell r="J856">
            <v>0</v>
          </cell>
          <cell r="K856">
            <v>0</v>
          </cell>
          <cell r="L856">
            <v>0</v>
          </cell>
          <cell r="M856">
            <v>0</v>
          </cell>
          <cell r="N856">
            <v>0</v>
          </cell>
          <cell r="P856">
            <v>28961</v>
          </cell>
          <cell r="U856">
            <v>314516</v>
          </cell>
          <cell r="W856">
            <v>0</v>
          </cell>
          <cell r="Y856">
            <v>0</v>
          </cell>
        </row>
        <row r="857">
          <cell r="B857" t="str">
            <v>B1650</v>
          </cell>
          <cell r="C857" t="str">
            <v/>
          </cell>
          <cell r="E857" t="str">
            <v>Boulon 16x50+ 2 long ñeàn vuoâng D18-50x50x3/Zn</v>
          </cell>
          <cell r="F857" t="str">
            <v>boä</v>
          </cell>
          <cell r="G857">
            <v>4</v>
          </cell>
          <cell r="H857">
            <v>0</v>
          </cell>
          <cell r="I857">
            <v>0</v>
          </cell>
          <cell r="J857">
            <v>0</v>
          </cell>
          <cell r="K857">
            <v>0</v>
          </cell>
          <cell r="L857">
            <v>0</v>
          </cell>
          <cell r="M857">
            <v>0</v>
          </cell>
          <cell r="N857">
            <v>0</v>
          </cell>
          <cell r="P857">
            <v>17000</v>
          </cell>
          <cell r="U857">
            <v>68000</v>
          </cell>
          <cell r="W857">
            <v>0</v>
          </cell>
          <cell r="Y857">
            <v>0</v>
          </cell>
        </row>
        <row r="858">
          <cell r="B858" t="str">
            <v>B16250</v>
          </cell>
          <cell r="C858" t="str">
            <v/>
          </cell>
          <cell r="E858" t="str">
            <v>Boulon 16x250+ 2 long ñeàn vuoâng D18-50x50x3/Zn</v>
          </cell>
          <cell r="F858" t="str">
            <v>boä</v>
          </cell>
          <cell r="G858">
            <v>1</v>
          </cell>
          <cell r="H858">
            <v>0</v>
          </cell>
          <cell r="I858">
            <v>0</v>
          </cell>
          <cell r="J858">
            <v>0</v>
          </cell>
          <cell r="K858">
            <v>0</v>
          </cell>
          <cell r="L858">
            <v>0</v>
          </cell>
          <cell r="M858">
            <v>0</v>
          </cell>
          <cell r="N858">
            <v>0</v>
          </cell>
          <cell r="P858">
            <v>28000</v>
          </cell>
          <cell r="U858">
            <v>28000</v>
          </cell>
          <cell r="W858">
            <v>0</v>
          </cell>
          <cell r="Y858">
            <v>0</v>
          </cell>
        </row>
        <row r="859">
          <cell r="B859" t="str">
            <v>B16300</v>
          </cell>
          <cell r="C859" t="str">
            <v/>
          </cell>
          <cell r="E859" t="str">
            <v>Boulon 16x300+ 2 long ñeàn vuoâng D18-50x50x3/Zn</v>
          </cell>
          <cell r="F859" t="str">
            <v>boä</v>
          </cell>
          <cell r="G859">
            <v>1</v>
          </cell>
          <cell r="H859">
            <v>0</v>
          </cell>
          <cell r="I859">
            <v>0</v>
          </cell>
          <cell r="J859">
            <v>0</v>
          </cell>
          <cell r="K859">
            <v>0</v>
          </cell>
          <cell r="L859">
            <v>0</v>
          </cell>
          <cell r="M859">
            <v>0</v>
          </cell>
          <cell r="N859">
            <v>0</v>
          </cell>
          <cell r="P859">
            <v>30000</v>
          </cell>
          <cell r="U859">
            <v>30000</v>
          </cell>
          <cell r="W859">
            <v>0</v>
          </cell>
          <cell r="Y859">
            <v>0</v>
          </cell>
        </row>
        <row r="860">
          <cell r="B860" t="str">
            <v>B16300v</v>
          </cell>
          <cell r="C860" t="str">
            <v/>
          </cell>
          <cell r="E860" t="str">
            <v>Boulon 16x300VRS+ 4 long ñeàn vuoâng D18-50x50x3/Zn</v>
          </cell>
          <cell r="F860" t="str">
            <v>boä</v>
          </cell>
          <cell r="G860">
            <v>2</v>
          </cell>
          <cell r="H860">
            <v>0</v>
          </cell>
          <cell r="I860">
            <v>0</v>
          </cell>
          <cell r="J860">
            <v>0</v>
          </cell>
          <cell r="K860">
            <v>0</v>
          </cell>
          <cell r="L860">
            <v>0</v>
          </cell>
          <cell r="M860">
            <v>0</v>
          </cell>
          <cell r="N860">
            <v>0</v>
          </cell>
          <cell r="P860">
            <v>41000</v>
          </cell>
          <cell r="U860">
            <v>82000</v>
          </cell>
          <cell r="W860">
            <v>0</v>
          </cell>
          <cell r="Y860">
            <v>0</v>
          </cell>
        </row>
        <row r="861">
          <cell r="B861" t="str">
            <v>LXIN</v>
          </cell>
          <cell r="C861" t="str">
            <v/>
          </cell>
          <cell r="D861" t="str">
            <v>D2.6032b</v>
          </cell>
          <cell r="E861" t="str">
            <v>Laép xaø neùo 58,63kg (X22K)</v>
          </cell>
          <cell r="F861" t="str">
            <v>boä</v>
          </cell>
          <cell r="G861">
            <v>1</v>
          </cell>
          <cell r="R861" t="str">
            <v>383,494 x1.5</v>
          </cell>
          <cell r="U861">
            <v>0</v>
          </cell>
          <cell r="W861">
            <v>575241</v>
          </cell>
          <cell r="Y861">
            <v>0</v>
          </cell>
        </row>
        <row r="862">
          <cell r="B862" t="str">
            <v>bocx</v>
          </cell>
          <cell r="C862" t="str">
            <v/>
          </cell>
          <cell r="D862" t="str">
            <v>02.1115</v>
          </cell>
          <cell r="E862" t="str">
            <v>Boác dôõ xaø, theùp thanh</v>
          </cell>
          <cell r="F862" t="str">
            <v>taán</v>
          </cell>
          <cell r="R862">
            <v>38538</v>
          </cell>
          <cell r="U862">
            <v>0</v>
          </cell>
          <cell r="W862">
            <v>0</v>
          </cell>
          <cell r="Y862">
            <v>0</v>
          </cell>
        </row>
        <row r="863">
          <cell r="B863" t="str">
            <v>XA</v>
          </cell>
          <cell r="C863" t="str">
            <v/>
          </cell>
          <cell r="D863" t="str">
            <v>02.1361</v>
          </cell>
          <cell r="E863" t="str">
            <v>V/c xaø vaøo vò trí (cö ly &lt;=100m)</v>
          </cell>
          <cell r="F863" t="str">
            <v>taán</v>
          </cell>
          <cell r="U863">
            <v>0</v>
          </cell>
          <cell r="W863">
            <v>0</v>
          </cell>
          <cell r="Y863">
            <v>0</v>
          </cell>
        </row>
        <row r="864">
          <cell r="B864" t="str">
            <v>dctc</v>
          </cell>
          <cell r="C864" t="str">
            <v/>
          </cell>
          <cell r="D864" t="str">
            <v>02.1482</v>
          </cell>
          <cell r="E864" t="str">
            <v>V/c duïng cuï thi coâng ( cöï ly &lt;=100m)</v>
          </cell>
          <cell r="F864" t="str">
            <v>taán</v>
          </cell>
          <cell r="U864">
            <v>0</v>
          </cell>
          <cell r="W864">
            <v>0</v>
          </cell>
          <cell r="Y864">
            <v>0</v>
          </cell>
        </row>
        <row r="865">
          <cell r="A865" t="str">
            <v>X-22Ñ</v>
          </cell>
          <cell r="C865" t="str">
            <v/>
          </cell>
          <cell r="E865" t="str">
            <v>Boä xaø ñôn L75x75x8 daøi 2.2m: X-22Ñ - C810</v>
          </cell>
          <cell r="F865" t="str">
            <v>Boä</v>
          </cell>
          <cell r="H865">
            <v>0</v>
          </cell>
          <cell r="I865">
            <v>0</v>
          </cell>
          <cell r="J865">
            <v>0</v>
          </cell>
          <cell r="K865">
            <v>0</v>
          </cell>
          <cell r="L865">
            <v>0</v>
          </cell>
          <cell r="U865">
            <v>1064000</v>
          </cell>
          <cell r="W865">
            <v>341747</v>
          </cell>
          <cell r="Y865">
            <v>0</v>
          </cell>
        </row>
        <row r="866">
          <cell r="B866" t="str">
            <v>d22</v>
          </cell>
          <cell r="C866" t="str">
            <v/>
          </cell>
          <cell r="E866" t="str">
            <v>Ñaø Saét goùc L75 x75 x8 daøi 2,2m (4 oáp)</v>
          </cell>
          <cell r="F866" t="str">
            <v>thanh</v>
          </cell>
          <cell r="G866">
            <v>1</v>
          </cell>
          <cell r="H866">
            <v>0</v>
          </cell>
          <cell r="I866">
            <v>0</v>
          </cell>
          <cell r="J866">
            <v>0</v>
          </cell>
          <cell r="K866">
            <v>0</v>
          </cell>
          <cell r="L866">
            <v>0</v>
          </cell>
          <cell r="M866">
            <v>0</v>
          </cell>
          <cell r="N866">
            <v>0</v>
          </cell>
          <cell r="P866">
            <v>754000</v>
          </cell>
          <cell r="U866">
            <v>754000</v>
          </cell>
          <cell r="W866">
            <v>0</v>
          </cell>
          <cell r="Y866">
            <v>0</v>
          </cell>
        </row>
        <row r="867">
          <cell r="B867" t="str">
            <v>t81</v>
          </cell>
          <cell r="C867" t="str">
            <v/>
          </cell>
          <cell r="E867" t="str">
            <v>Thanh choáng ñaø saét goùc L50x50x5 daøi 0,81m</v>
          </cell>
          <cell r="F867" t="str">
            <v>thanh</v>
          </cell>
          <cell r="G867">
            <v>2</v>
          </cell>
          <cell r="H867">
            <v>0</v>
          </cell>
          <cell r="I867">
            <v>0</v>
          </cell>
          <cell r="J867">
            <v>0</v>
          </cell>
          <cell r="K867">
            <v>0</v>
          </cell>
          <cell r="L867">
            <v>0</v>
          </cell>
          <cell r="M867">
            <v>0</v>
          </cell>
          <cell r="N867">
            <v>0</v>
          </cell>
          <cell r="P867">
            <v>110000</v>
          </cell>
          <cell r="U867">
            <v>220000</v>
          </cell>
          <cell r="W867">
            <v>0</v>
          </cell>
          <cell r="Y867">
            <v>0</v>
          </cell>
        </row>
        <row r="868">
          <cell r="B868" t="str">
            <v>B16250</v>
          </cell>
          <cell r="C868" t="str">
            <v/>
          </cell>
          <cell r="E868" t="str">
            <v>Boulon 16x250+ 2 long ñeàn vuoâng D18-50x50x3/Zn</v>
          </cell>
          <cell r="F868" t="str">
            <v>boä</v>
          </cell>
          <cell r="G868">
            <v>2</v>
          </cell>
          <cell r="H868">
            <v>0</v>
          </cell>
          <cell r="I868">
            <v>0</v>
          </cell>
          <cell r="J868">
            <v>0</v>
          </cell>
          <cell r="K868">
            <v>0</v>
          </cell>
          <cell r="L868">
            <v>0</v>
          </cell>
          <cell r="M868">
            <v>0</v>
          </cell>
          <cell r="N868">
            <v>0</v>
          </cell>
          <cell r="P868">
            <v>28000</v>
          </cell>
          <cell r="U868">
            <v>56000</v>
          </cell>
          <cell r="W868">
            <v>0</v>
          </cell>
          <cell r="Y868">
            <v>0</v>
          </cell>
        </row>
        <row r="869">
          <cell r="B869" t="str">
            <v>B1650</v>
          </cell>
          <cell r="C869" t="str">
            <v/>
          </cell>
          <cell r="E869" t="str">
            <v>Boulon 16x50+ 2 long ñeàn vuoâng D18-50x50x3/Zn</v>
          </cell>
          <cell r="F869" t="str">
            <v>boä</v>
          </cell>
          <cell r="G869">
            <v>2</v>
          </cell>
          <cell r="H869">
            <v>0</v>
          </cell>
          <cell r="I869">
            <v>0</v>
          </cell>
          <cell r="J869">
            <v>0</v>
          </cell>
          <cell r="K869">
            <v>0</v>
          </cell>
          <cell r="L869">
            <v>0</v>
          </cell>
          <cell r="M869">
            <v>0</v>
          </cell>
          <cell r="N869">
            <v>0</v>
          </cell>
          <cell r="P869">
            <v>17000</v>
          </cell>
          <cell r="U869">
            <v>34000</v>
          </cell>
          <cell r="W869">
            <v>0</v>
          </cell>
          <cell r="Y869">
            <v>0</v>
          </cell>
        </row>
        <row r="870">
          <cell r="B870" t="str">
            <v>LXIT22</v>
          </cell>
          <cell r="C870" t="str">
            <v/>
          </cell>
          <cell r="D870" t="str">
            <v>D2.6021e</v>
          </cell>
          <cell r="E870" t="str">
            <v>Laép xaø ñôõ 29,76kg (X22Ñ)</v>
          </cell>
          <cell r="F870" t="str">
            <v>boä</v>
          </cell>
          <cell r="G870">
            <v>1</v>
          </cell>
          <cell r="R870" t="str">
            <v>213525. x1.5</v>
          </cell>
          <cell r="U870">
            <v>0</v>
          </cell>
          <cell r="W870">
            <v>341747</v>
          </cell>
          <cell r="Y870">
            <v>0</v>
          </cell>
        </row>
        <row r="871">
          <cell r="B871" t="str">
            <v>bocx</v>
          </cell>
          <cell r="D871" t="str">
            <v>02.1115</v>
          </cell>
          <cell r="E871" t="str">
            <v>Boác dôõ xaø, theùp thanh</v>
          </cell>
          <cell r="F871" t="str">
            <v>taán</v>
          </cell>
          <cell r="G871">
            <v>0</v>
          </cell>
          <cell r="R871">
            <v>38538</v>
          </cell>
          <cell r="U871">
            <v>0</v>
          </cell>
          <cell r="W871">
            <v>0</v>
          </cell>
          <cell r="Y871">
            <v>0</v>
          </cell>
        </row>
        <row r="872">
          <cell r="B872" t="str">
            <v>XA</v>
          </cell>
          <cell r="D872" t="str">
            <v>02.1361</v>
          </cell>
          <cell r="E872" t="str">
            <v>V/c xaø vaøo vò trí (cö ly &lt;=100m)</v>
          </cell>
          <cell r="F872" t="str">
            <v>taán</v>
          </cell>
          <cell r="G872">
            <v>0</v>
          </cell>
          <cell r="U872">
            <v>0</v>
          </cell>
          <cell r="W872">
            <v>0</v>
          </cell>
          <cell r="Y872">
            <v>0</v>
          </cell>
        </row>
        <row r="873">
          <cell r="B873" t="str">
            <v>dctc</v>
          </cell>
          <cell r="D873" t="str">
            <v>02.1482</v>
          </cell>
          <cell r="E873" t="str">
            <v>V/c duïng cuï thi coâng ( cöï ly &lt;=100m)</v>
          </cell>
          <cell r="F873" t="str">
            <v>taán</v>
          </cell>
          <cell r="G873">
            <v>0</v>
          </cell>
          <cell r="U873">
            <v>0</v>
          </cell>
          <cell r="W873">
            <v>0</v>
          </cell>
          <cell r="Y873">
            <v>0</v>
          </cell>
        </row>
        <row r="874">
          <cell r="A874" t="str">
            <v>X-22Ñ - C920</v>
          </cell>
          <cell r="C874" t="str">
            <v/>
          </cell>
          <cell r="E874" t="str">
            <v>Boä xaø ñôn L75x75x8 daøi 2.2m: X-22Ñ - C920</v>
          </cell>
          <cell r="F874" t="str">
            <v>Boä</v>
          </cell>
          <cell r="H874">
            <v>0</v>
          </cell>
          <cell r="I874">
            <v>0</v>
          </cell>
          <cell r="J874">
            <v>0</v>
          </cell>
          <cell r="K874">
            <v>0</v>
          </cell>
          <cell r="L874">
            <v>0</v>
          </cell>
          <cell r="U874">
            <v>938847</v>
          </cell>
          <cell r="W874">
            <v>306810</v>
          </cell>
          <cell r="Y874">
            <v>0</v>
          </cell>
        </row>
        <row r="875">
          <cell r="B875" t="str">
            <v>SL75</v>
          </cell>
          <cell r="C875" t="str">
            <v/>
          </cell>
          <cell r="E875" t="str">
            <v>Saét goùc L75 x75 x8</v>
          </cell>
          <cell r="F875" t="str">
            <v>kg</v>
          </cell>
          <cell r="G875">
            <v>22.37</v>
          </cell>
          <cell r="H875">
            <v>0</v>
          </cell>
          <cell r="I875">
            <v>0</v>
          </cell>
          <cell r="J875">
            <v>0</v>
          </cell>
          <cell r="K875">
            <v>0</v>
          </cell>
          <cell r="L875">
            <v>0</v>
          </cell>
          <cell r="M875">
            <v>0</v>
          </cell>
          <cell r="N875">
            <v>0</v>
          </cell>
          <cell r="P875">
            <v>28961</v>
          </cell>
          <cell r="U875">
            <v>647858</v>
          </cell>
          <cell r="W875">
            <v>0</v>
          </cell>
          <cell r="Y875">
            <v>0</v>
          </cell>
        </row>
        <row r="876">
          <cell r="B876" t="str">
            <v>SL50</v>
          </cell>
          <cell r="C876" t="str">
            <v/>
          </cell>
          <cell r="E876" t="str">
            <v>Saét goùc L50 x50 x5 thanh choáng 920</v>
          </cell>
          <cell r="F876" t="str">
            <v>kg</v>
          </cell>
          <cell r="G876">
            <v>6.94</v>
          </cell>
          <cell r="H876">
            <v>0</v>
          </cell>
          <cell r="I876">
            <v>0</v>
          </cell>
          <cell r="J876">
            <v>0</v>
          </cell>
          <cell r="K876">
            <v>0</v>
          </cell>
          <cell r="L876">
            <v>0</v>
          </cell>
          <cell r="M876">
            <v>0</v>
          </cell>
          <cell r="N876">
            <v>0</v>
          </cell>
          <cell r="P876">
            <v>28961</v>
          </cell>
          <cell r="U876">
            <v>200989</v>
          </cell>
          <cell r="W876">
            <v>0</v>
          </cell>
          <cell r="Y876">
            <v>0</v>
          </cell>
        </row>
        <row r="877">
          <cell r="B877" t="str">
            <v>B16250</v>
          </cell>
          <cell r="C877" t="str">
            <v/>
          </cell>
          <cell r="E877" t="str">
            <v>Boulon 16x250+ 2 long ñeàn vuoâng D18-50x50x3/Zn</v>
          </cell>
          <cell r="F877" t="str">
            <v>boä</v>
          </cell>
          <cell r="G877">
            <v>2</v>
          </cell>
          <cell r="H877">
            <v>0</v>
          </cell>
          <cell r="I877">
            <v>0</v>
          </cell>
          <cell r="J877">
            <v>0</v>
          </cell>
          <cell r="K877">
            <v>0</v>
          </cell>
          <cell r="L877">
            <v>0</v>
          </cell>
          <cell r="M877">
            <v>0</v>
          </cell>
          <cell r="N877">
            <v>0</v>
          </cell>
          <cell r="P877">
            <v>28000</v>
          </cell>
          <cell r="U877">
            <v>56000</v>
          </cell>
          <cell r="W877">
            <v>0</v>
          </cell>
          <cell r="Y877">
            <v>0</v>
          </cell>
        </row>
        <row r="878">
          <cell r="B878" t="str">
            <v>B1650</v>
          </cell>
          <cell r="C878" t="str">
            <v/>
          </cell>
          <cell r="E878" t="str">
            <v>Boulon 16x50+ 2 long ñeàn vuoâng D18-50x50x3/Zn</v>
          </cell>
          <cell r="F878" t="str">
            <v>boä</v>
          </cell>
          <cell r="G878">
            <v>2</v>
          </cell>
          <cell r="H878">
            <v>0</v>
          </cell>
          <cell r="I878">
            <v>0</v>
          </cell>
          <cell r="J878">
            <v>0</v>
          </cell>
          <cell r="K878">
            <v>0</v>
          </cell>
          <cell r="L878">
            <v>0</v>
          </cell>
          <cell r="M878">
            <v>0</v>
          </cell>
          <cell r="N878">
            <v>0</v>
          </cell>
          <cell r="P878">
            <v>17000</v>
          </cell>
          <cell r="U878">
            <v>34000</v>
          </cell>
          <cell r="W878">
            <v>0</v>
          </cell>
          <cell r="Y878">
            <v>0</v>
          </cell>
        </row>
        <row r="879">
          <cell r="B879" t="str">
            <v>LXITL</v>
          </cell>
          <cell r="C879" t="str">
            <v/>
          </cell>
          <cell r="D879" t="str">
            <v>D2.6021d</v>
          </cell>
          <cell r="E879" t="str">
            <v>Laép xaø ñôõ thaúng 29,42kg (X21Ñ)</v>
          </cell>
          <cell r="F879" t="str">
            <v>boä</v>
          </cell>
          <cell r="G879">
            <v>1</v>
          </cell>
          <cell r="R879" t="str">
            <v>204,540 x1.5</v>
          </cell>
          <cell r="U879">
            <v>0</v>
          </cell>
          <cell r="W879">
            <v>306810</v>
          </cell>
          <cell r="Y879">
            <v>0</v>
          </cell>
        </row>
        <row r="880">
          <cell r="B880" t="str">
            <v>bocx</v>
          </cell>
          <cell r="D880" t="str">
            <v>02.1115</v>
          </cell>
          <cell r="E880" t="str">
            <v>Boác dôõ xaø, theùp thanh</v>
          </cell>
          <cell r="F880" t="str">
            <v>taán</v>
          </cell>
          <cell r="G880">
            <v>0</v>
          </cell>
          <cell r="R880">
            <v>38538</v>
          </cell>
          <cell r="U880">
            <v>0</v>
          </cell>
          <cell r="W880">
            <v>0</v>
          </cell>
          <cell r="Y880">
            <v>0</v>
          </cell>
        </row>
        <row r="881">
          <cell r="B881" t="str">
            <v>XA</v>
          </cell>
          <cell r="D881" t="str">
            <v>02.1361</v>
          </cell>
          <cell r="E881" t="str">
            <v>V/c xaø vaøo vò trí (cö ly &lt;=100m)</v>
          </cell>
          <cell r="F881" t="str">
            <v>taán</v>
          </cell>
          <cell r="G881">
            <v>0</v>
          </cell>
          <cell r="U881">
            <v>0</v>
          </cell>
          <cell r="W881">
            <v>0</v>
          </cell>
          <cell r="Y881">
            <v>0</v>
          </cell>
        </row>
        <row r="882">
          <cell r="B882" t="str">
            <v>dctc</v>
          </cell>
          <cell r="D882" t="str">
            <v>02.1482</v>
          </cell>
          <cell r="E882" t="str">
            <v>V/c duïng cuï thi coâng ( cöï ly &lt;=100m)</v>
          </cell>
          <cell r="F882" t="str">
            <v>taán</v>
          </cell>
          <cell r="G882">
            <v>0</v>
          </cell>
          <cell r="U882">
            <v>0</v>
          </cell>
          <cell r="W882">
            <v>0</v>
          </cell>
          <cell r="Y882">
            <v>0</v>
          </cell>
        </row>
        <row r="883">
          <cell r="A883" t="str">
            <v>TL X-22K</v>
          </cell>
          <cell r="C883" t="str">
            <v/>
          </cell>
          <cell r="E883" t="str">
            <v xml:space="preserve">Thaùo vaø laép boä xaø keùp L75x75x8 daøi 2.2m: X-22K </v>
          </cell>
          <cell r="F883" t="str">
            <v>Boä</v>
          </cell>
          <cell r="H883">
            <v>0</v>
          </cell>
          <cell r="I883">
            <v>0</v>
          </cell>
          <cell r="J883">
            <v>0</v>
          </cell>
          <cell r="K883">
            <v>0</v>
          </cell>
          <cell r="L883">
            <v>0</v>
          </cell>
          <cell r="U883">
            <v>0</v>
          </cell>
          <cell r="W883">
            <v>829640</v>
          </cell>
          <cell r="Y883">
            <v>0</v>
          </cell>
        </row>
        <row r="884">
          <cell r="B884" t="str">
            <v>LXINl</v>
          </cell>
          <cell r="C884" t="str">
            <v/>
          </cell>
          <cell r="E884" t="str">
            <v>Laép xaø goùc 58,889kg (X2,1K)</v>
          </cell>
          <cell r="F884" t="str">
            <v>boä</v>
          </cell>
          <cell r="G884">
            <v>1</v>
          </cell>
          <cell r="H884">
            <v>5</v>
          </cell>
          <cell r="I884">
            <v>0</v>
          </cell>
          <cell r="J884">
            <v>0</v>
          </cell>
          <cell r="K884">
            <v>0</v>
          </cell>
          <cell r="L884">
            <v>0</v>
          </cell>
          <cell r="M884">
            <v>0</v>
          </cell>
          <cell r="N884">
            <v>0</v>
          </cell>
          <cell r="P884">
            <v>0</v>
          </cell>
          <cell r="R884" t="str">
            <v>275005.0 x 2 x1.5</v>
          </cell>
          <cell r="U884">
            <v>0</v>
          </cell>
          <cell r="W884">
            <v>825015</v>
          </cell>
          <cell r="Y884">
            <v>0</v>
          </cell>
        </row>
        <row r="885">
          <cell r="B885" t="str">
            <v>bocx</v>
          </cell>
          <cell r="C885" t="str">
            <v/>
          </cell>
          <cell r="E885" t="str">
            <v>Boác dôõ xaø, theùp thanh</v>
          </cell>
          <cell r="F885" t="str">
            <v>taán</v>
          </cell>
          <cell r="G885">
            <v>0.06</v>
          </cell>
          <cell r="H885">
            <v>0</v>
          </cell>
          <cell r="I885">
            <v>0</v>
          </cell>
          <cell r="J885">
            <v>0</v>
          </cell>
          <cell r="K885">
            <v>0</v>
          </cell>
          <cell r="L885">
            <v>0</v>
          </cell>
          <cell r="M885">
            <v>0</v>
          </cell>
          <cell r="N885">
            <v>0</v>
          </cell>
          <cell r="P885">
            <v>0</v>
          </cell>
          <cell r="R885" t="str">
            <v>38538 x 2</v>
          </cell>
          <cell r="U885">
            <v>0</v>
          </cell>
          <cell r="W885">
            <v>4625</v>
          </cell>
          <cell r="Y885">
            <v>0</v>
          </cell>
        </row>
        <row r="886">
          <cell r="B886" t="str">
            <v>XA</v>
          </cell>
          <cell r="C886" t="str">
            <v/>
          </cell>
          <cell r="D886" t="str">
            <v>02.1361</v>
          </cell>
          <cell r="E886" t="str">
            <v>V/c xaø vaøo vò trí (cö ly &lt;=100m)</v>
          </cell>
          <cell r="F886" t="str">
            <v>taán</v>
          </cell>
          <cell r="G886">
            <v>0.06</v>
          </cell>
          <cell r="U886">
            <v>0</v>
          </cell>
          <cell r="Y886">
            <v>0</v>
          </cell>
        </row>
        <row r="887">
          <cell r="B887" t="str">
            <v>dctc</v>
          </cell>
          <cell r="C887" t="str">
            <v/>
          </cell>
          <cell r="D887" t="str">
            <v>02.1482</v>
          </cell>
          <cell r="E887" t="str">
            <v>V/c duïng cuï thi coâng ( cöï ly &lt;=100m)</v>
          </cell>
          <cell r="F887" t="str">
            <v>taán</v>
          </cell>
          <cell r="G887">
            <v>0.05</v>
          </cell>
          <cell r="U887">
            <v>0</v>
          </cell>
          <cell r="Y887">
            <v>0</v>
          </cell>
        </row>
        <row r="888">
          <cell r="A888" t="str">
            <v>X-22K</v>
          </cell>
          <cell r="C888" t="str">
            <v>x</v>
          </cell>
          <cell r="E888" t="str">
            <v>Boä xaø keùp L75x75x8 daøi 2.2m: X-22K - C810</v>
          </cell>
          <cell r="F888" t="str">
            <v>Boä</v>
          </cell>
          <cell r="H888">
            <v>5</v>
          </cell>
          <cell r="I888">
            <v>0</v>
          </cell>
          <cell r="J888">
            <v>0</v>
          </cell>
          <cell r="K888">
            <v>5</v>
          </cell>
          <cell r="L888">
            <v>0</v>
          </cell>
          <cell r="U888">
            <v>2240000</v>
          </cell>
          <cell r="W888">
            <v>575241</v>
          </cell>
          <cell r="Y888">
            <v>0</v>
          </cell>
        </row>
        <row r="889">
          <cell r="B889" t="str">
            <v>d22</v>
          </cell>
          <cell r="C889" t="str">
            <v>x</v>
          </cell>
          <cell r="E889" t="str">
            <v>Ñaø Saét goùc L75 x75 x8 daøi 2,2m (4 oáp)</v>
          </cell>
          <cell r="F889" t="str">
            <v>thanh</v>
          </cell>
          <cell r="G889">
            <v>2</v>
          </cell>
          <cell r="H889">
            <v>10</v>
          </cell>
          <cell r="I889">
            <v>0</v>
          </cell>
          <cell r="J889">
            <v>0</v>
          </cell>
          <cell r="K889">
            <v>10</v>
          </cell>
          <cell r="L889">
            <v>0</v>
          </cell>
          <cell r="M889">
            <v>0</v>
          </cell>
          <cell r="N889">
            <v>0</v>
          </cell>
          <cell r="P889">
            <v>754000</v>
          </cell>
          <cell r="U889">
            <v>1508000</v>
          </cell>
          <cell r="W889">
            <v>0</v>
          </cell>
          <cell r="Y889">
            <v>0</v>
          </cell>
        </row>
        <row r="890">
          <cell r="B890" t="str">
            <v>t81</v>
          </cell>
          <cell r="C890" t="str">
            <v>x</v>
          </cell>
          <cell r="E890" t="str">
            <v>Thanh choáng ñaø saét goùc L50x50x5 daøi 0,81m</v>
          </cell>
          <cell r="F890" t="str">
            <v>thanh</v>
          </cell>
          <cell r="G890">
            <v>4</v>
          </cell>
          <cell r="H890">
            <v>20</v>
          </cell>
          <cell r="I890">
            <v>0</v>
          </cell>
          <cell r="J890">
            <v>0</v>
          </cell>
          <cell r="K890">
            <v>20</v>
          </cell>
          <cell r="L890">
            <v>0</v>
          </cell>
          <cell r="M890">
            <v>0</v>
          </cell>
          <cell r="N890">
            <v>0</v>
          </cell>
          <cell r="P890">
            <v>110000</v>
          </cell>
          <cell r="U890">
            <v>440000</v>
          </cell>
          <cell r="W890">
            <v>0</v>
          </cell>
          <cell r="Y890">
            <v>0</v>
          </cell>
        </row>
        <row r="891">
          <cell r="B891" t="str">
            <v>B16250</v>
          </cell>
          <cell r="E891" t="str">
            <v>Boulon 16x250+ 2 long ñeàn vuoâng D18-50x50x3/Zn</v>
          </cell>
          <cell r="F891" t="str">
            <v>boä</v>
          </cell>
          <cell r="H891">
            <v>0</v>
          </cell>
          <cell r="I891">
            <v>0</v>
          </cell>
          <cell r="J891">
            <v>0</v>
          </cell>
          <cell r="K891">
            <v>0</v>
          </cell>
          <cell r="L891">
            <v>0</v>
          </cell>
          <cell r="M891">
            <v>0</v>
          </cell>
          <cell r="N891">
            <v>0</v>
          </cell>
          <cell r="P891">
            <v>28000</v>
          </cell>
          <cell r="U891">
            <v>0</v>
          </cell>
          <cell r="W891">
            <v>0</v>
          </cell>
          <cell r="Y891">
            <v>0</v>
          </cell>
        </row>
        <row r="892">
          <cell r="B892" t="str">
            <v>B16300</v>
          </cell>
          <cell r="C892" t="str">
            <v>x</v>
          </cell>
          <cell r="E892" t="str">
            <v>Boulon 16x300+ 2 long ñeàn vuoâng D18-50x50x3/Zn</v>
          </cell>
          <cell r="F892" t="str">
            <v>boä</v>
          </cell>
          <cell r="G892">
            <v>2</v>
          </cell>
          <cell r="H892">
            <v>10</v>
          </cell>
          <cell r="I892">
            <v>0</v>
          </cell>
          <cell r="J892">
            <v>0</v>
          </cell>
          <cell r="K892">
            <v>10</v>
          </cell>
          <cell r="L892">
            <v>0</v>
          </cell>
          <cell r="M892">
            <v>0</v>
          </cell>
          <cell r="N892">
            <v>0</v>
          </cell>
          <cell r="P892">
            <v>30000</v>
          </cell>
          <cell r="U892">
            <v>60000</v>
          </cell>
          <cell r="W892">
            <v>0</v>
          </cell>
          <cell r="Y892">
            <v>0</v>
          </cell>
        </row>
        <row r="893">
          <cell r="B893" t="str">
            <v>B16300v</v>
          </cell>
          <cell r="C893" t="str">
            <v>x</v>
          </cell>
          <cell r="E893" t="str">
            <v>Boulon 16x300VRS+ 4 long ñeàn vuoâng D18-50x50x3/Zn</v>
          </cell>
          <cell r="F893" t="str">
            <v>boä</v>
          </cell>
          <cell r="G893">
            <v>4</v>
          </cell>
          <cell r="H893">
            <v>20</v>
          </cell>
          <cell r="I893">
            <v>0</v>
          </cell>
          <cell r="J893">
            <v>0</v>
          </cell>
          <cell r="K893">
            <v>20</v>
          </cell>
          <cell r="L893">
            <v>0</v>
          </cell>
          <cell r="M893">
            <v>0</v>
          </cell>
          <cell r="N893">
            <v>0</v>
          </cell>
          <cell r="P893">
            <v>41000</v>
          </cell>
          <cell r="U893">
            <v>164000</v>
          </cell>
          <cell r="W893">
            <v>0</v>
          </cell>
          <cell r="Y893">
            <v>0</v>
          </cell>
        </row>
        <row r="894">
          <cell r="B894" t="str">
            <v>B1650</v>
          </cell>
          <cell r="C894" t="str">
            <v>x</v>
          </cell>
          <cell r="E894" t="str">
            <v>Boulon 16x50+ 2 long ñeàn vuoâng D18-50x50x3/Zn</v>
          </cell>
          <cell r="F894" t="str">
            <v>boä</v>
          </cell>
          <cell r="G894">
            <v>4</v>
          </cell>
          <cell r="H894">
            <v>20</v>
          </cell>
          <cell r="I894">
            <v>0</v>
          </cell>
          <cell r="J894">
            <v>0</v>
          </cell>
          <cell r="K894">
            <v>20</v>
          </cell>
          <cell r="L894">
            <v>0</v>
          </cell>
          <cell r="M894">
            <v>0</v>
          </cell>
          <cell r="N894">
            <v>0</v>
          </cell>
          <cell r="P894">
            <v>17000</v>
          </cell>
          <cell r="U894">
            <v>68000</v>
          </cell>
          <cell r="W894">
            <v>0</v>
          </cell>
          <cell r="Y894">
            <v>0</v>
          </cell>
        </row>
        <row r="895">
          <cell r="B895" t="str">
            <v>LXIN</v>
          </cell>
          <cell r="C895" t="str">
            <v>x</v>
          </cell>
          <cell r="D895" t="str">
            <v>D2.6032b</v>
          </cell>
          <cell r="E895" t="str">
            <v>Laép xaø neùo 58,63kg (X22K)</v>
          </cell>
          <cell r="F895" t="str">
            <v>boä</v>
          </cell>
          <cell r="G895">
            <v>1</v>
          </cell>
          <cell r="R895" t="str">
            <v>383494. x1.5</v>
          </cell>
          <cell r="U895">
            <v>0</v>
          </cell>
          <cell r="W895">
            <v>575241</v>
          </cell>
          <cell r="Y895">
            <v>0</v>
          </cell>
        </row>
        <row r="896">
          <cell r="B896" t="str">
            <v>bocx</v>
          </cell>
          <cell r="D896" t="str">
            <v>02.1115</v>
          </cell>
          <cell r="E896" t="str">
            <v>Boác dôõ xaø, theùp thanh</v>
          </cell>
          <cell r="F896" t="str">
            <v>taán</v>
          </cell>
          <cell r="G896">
            <v>0</v>
          </cell>
          <cell r="R896">
            <v>38538</v>
          </cell>
          <cell r="U896">
            <v>0</v>
          </cell>
          <cell r="W896">
            <v>0</v>
          </cell>
          <cell r="Y896">
            <v>0</v>
          </cell>
        </row>
        <row r="897">
          <cell r="B897" t="str">
            <v>XA</v>
          </cell>
          <cell r="D897" t="str">
            <v>02.1361</v>
          </cell>
          <cell r="E897" t="str">
            <v>V/c xaø vaøo vò trí (cö ly &lt;=100m)</v>
          </cell>
          <cell r="F897" t="str">
            <v>taán</v>
          </cell>
          <cell r="G897">
            <v>0</v>
          </cell>
          <cell r="U897">
            <v>0</v>
          </cell>
          <cell r="W897">
            <v>0</v>
          </cell>
          <cell r="Y897">
            <v>0</v>
          </cell>
        </row>
        <row r="898">
          <cell r="B898" t="str">
            <v>dctc</v>
          </cell>
          <cell r="D898" t="str">
            <v>02.1482</v>
          </cell>
          <cell r="E898" t="str">
            <v>V/c duïng cuï thi coâng ( cöï ly &lt;=100m)</v>
          </cell>
          <cell r="F898" t="str">
            <v>taán</v>
          </cell>
          <cell r="G898">
            <v>0</v>
          </cell>
          <cell r="U898">
            <v>0</v>
          </cell>
          <cell r="W898">
            <v>0</v>
          </cell>
          <cell r="Y898">
            <v>0</v>
          </cell>
        </row>
        <row r="899">
          <cell r="A899" t="str">
            <v>X-22KK</v>
          </cell>
          <cell r="C899" t="str">
            <v>x</v>
          </cell>
          <cell r="E899" t="str">
            <v>Boä xaø keùp L75x75x8 daøi 2.2m: X-22KK - C810 (truï gheùp)</v>
          </cell>
          <cell r="F899" t="str">
            <v>Boä</v>
          </cell>
          <cell r="H899">
            <v>10</v>
          </cell>
          <cell r="I899">
            <v>0</v>
          </cell>
          <cell r="J899">
            <v>0</v>
          </cell>
          <cell r="K899">
            <v>10</v>
          </cell>
          <cell r="L899">
            <v>0</v>
          </cell>
          <cell r="U899">
            <v>2316000</v>
          </cell>
          <cell r="W899">
            <v>575241</v>
          </cell>
          <cell r="Y899">
            <v>0</v>
          </cell>
        </row>
        <row r="900">
          <cell r="B900" t="str">
            <v>d22</v>
          </cell>
          <cell r="C900" t="str">
            <v>x</v>
          </cell>
          <cell r="E900" t="str">
            <v>Ñaø Saét goùc L75 x75 x8 daøi 2,2m (4 oáp)</v>
          </cell>
          <cell r="F900" t="str">
            <v>thanh</v>
          </cell>
          <cell r="G900">
            <v>2</v>
          </cell>
          <cell r="H900">
            <v>20</v>
          </cell>
          <cell r="I900">
            <v>0</v>
          </cell>
          <cell r="J900">
            <v>0</v>
          </cell>
          <cell r="K900">
            <v>10</v>
          </cell>
          <cell r="L900">
            <v>0</v>
          </cell>
          <cell r="M900">
            <v>0</v>
          </cell>
          <cell r="N900">
            <v>0</v>
          </cell>
          <cell r="P900">
            <v>754000</v>
          </cell>
          <cell r="U900">
            <v>1508000</v>
          </cell>
          <cell r="W900">
            <v>0</v>
          </cell>
          <cell r="Y900">
            <v>0</v>
          </cell>
        </row>
        <row r="901">
          <cell r="B901" t="str">
            <v>t81</v>
          </cell>
          <cell r="C901" t="str">
            <v>x</v>
          </cell>
          <cell r="E901" t="str">
            <v>Thanh choáng ñaø saét goùc L50x50x5 daøi 0,81m</v>
          </cell>
          <cell r="F901" t="str">
            <v>thanh</v>
          </cell>
          <cell r="G901">
            <v>4</v>
          </cell>
          <cell r="H901">
            <v>40</v>
          </cell>
          <cell r="I901">
            <v>0</v>
          </cell>
          <cell r="J901">
            <v>0</v>
          </cell>
          <cell r="K901">
            <v>20</v>
          </cell>
          <cell r="L901">
            <v>0</v>
          </cell>
          <cell r="M901">
            <v>0</v>
          </cell>
          <cell r="N901">
            <v>0</v>
          </cell>
          <cell r="P901">
            <v>110000</v>
          </cell>
          <cell r="U901">
            <v>440000</v>
          </cell>
          <cell r="W901">
            <v>0</v>
          </cell>
          <cell r="Y901">
            <v>0</v>
          </cell>
        </row>
        <row r="902">
          <cell r="B902" t="str">
            <v>B16500</v>
          </cell>
          <cell r="C902" t="str">
            <v>x</v>
          </cell>
          <cell r="E902" t="str">
            <v>Boulon 16x500+ 2 long ñeàn vuoâng D18-50x50x3/Zn</v>
          </cell>
          <cell r="F902" t="str">
            <v>boä</v>
          </cell>
          <cell r="G902">
            <v>2</v>
          </cell>
          <cell r="H902">
            <v>20</v>
          </cell>
          <cell r="I902">
            <v>0</v>
          </cell>
          <cell r="J902">
            <v>0</v>
          </cell>
          <cell r="K902">
            <v>10</v>
          </cell>
          <cell r="L902">
            <v>0</v>
          </cell>
          <cell r="M902">
            <v>0</v>
          </cell>
          <cell r="N902">
            <v>0</v>
          </cell>
          <cell r="P902">
            <v>42000</v>
          </cell>
          <cell r="U902">
            <v>84000</v>
          </cell>
          <cell r="W902">
            <v>0</v>
          </cell>
          <cell r="Y902">
            <v>0</v>
          </cell>
        </row>
        <row r="903">
          <cell r="B903" t="str">
            <v>B16550</v>
          </cell>
          <cell r="E903" t="str">
            <v>Boulon 16x550+ 2 long ñeàn vuoâng D18-50x50x3/Zn</v>
          </cell>
          <cell r="F903" t="str">
            <v>boä</v>
          </cell>
          <cell r="H903">
            <v>0</v>
          </cell>
          <cell r="I903">
            <v>0</v>
          </cell>
          <cell r="J903">
            <v>0</v>
          </cell>
          <cell r="K903">
            <v>0</v>
          </cell>
          <cell r="L903">
            <v>0</v>
          </cell>
          <cell r="M903">
            <v>0</v>
          </cell>
          <cell r="N903">
            <v>0</v>
          </cell>
          <cell r="P903">
            <v>45000</v>
          </cell>
          <cell r="U903">
            <v>0</v>
          </cell>
          <cell r="W903">
            <v>0</v>
          </cell>
          <cell r="Y903">
            <v>0</v>
          </cell>
        </row>
        <row r="904">
          <cell r="B904" t="str">
            <v>B16550v</v>
          </cell>
          <cell r="C904" t="str">
            <v>x</v>
          </cell>
          <cell r="E904" t="str">
            <v>Boulon 16x550VRS+ 4 long ñeàn vuoâng D18-50x50x3/Zn</v>
          </cell>
          <cell r="F904" t="str">
            <v>boä</v>
          </cell>
          <cell r="G904">
            <v>4</v>
          </cell>
          <cell r="H904">
            <v>40</v>
          </cell>
          <cell r="I904">
            <v>0</v>
          </cell>
          <cell r="J904">
            <v>0</v>
          </cell>
          <cell r="K904">
            <v>20</v>
          </cell>
          <cell r="L904">
            <v>0</v>
          </cell>
          <cell r="M904">
            <v>0</v>
          </cell>
          <cell r="N904">
            <v>0</v>
          </cell>
          <cell r="P904">
            <v>54000</v>
          </cell>
          <cell r="U904">
            <v>216000</v>
          </cell>
          <cell r="W904">
            <v>0</v>
          </cell>
          <cell r="Y904">
            <v>0</v>
          </cell>
        </row>
        <row r="905">
          <cell r="B905" t="str">
            <v>B1650</v>
          </cell>
          <cell r="C905" t="str">
            <v>x</v>
          </cell>
          <cell r="E905" t="str">
            <v>Boulon 16x50+ 2 long ñeàn vuoâng D18-50x50x3/Zn</v>
          </cell>
          <cell r="F905" t="str">
            <v>boä</v>
          </cell>
          <cell r="G905">
            <v>4</v>
          </cell>
          <cell r="H905">
            <v>40</v>
          </cell>
          <cell r="I905">
            <v>0</v>
          </cell>
          <cell r="J905">
            <v>0</v>
          </cell>
          <cell r="K905">
            <v>20</v>
          </cell>
          <cell r="L905">
            <v>0</v>
          </cell>
          <cell r="M905">
            <v>0</v>
          </cell>
          <cell r="N905">
            <v>0</v>
          </cell>
          <cell r="P905">
            <v>17000</v>
          </cell>
          <cell r="U905">
            <v>68000</v>
          </cell>
          <cell r="W905">
            <v>0</v>
          </cell>
          <cell r="Y905">
            <v>0</v>
          </cell>
        </row>
        <row r="906">
          <cell r="B906" t="str">
            <v>LXIN</v>
          </cell>
          <cell r="C906" t="str">
            <v>x</v>
          </cell>
          <cell r="D906" t="str">
            <v>D2.6032b</v>
          </cell>
          <cell r="E906" t="str">
            <v>Laép xaø neùo 58,63kg (X22K)</v>
          </cell>
          <cell r="F906" t="str">
            <v>boä</v>
          </cell>
          <cell r="G906">
            <v>1</v>
          </cell>
          <cell r="R906" t="str">
            <v>383494. x1.5</v>
          </cell>
          <cell r="U906">
            <v>0</v>
          </cell>
          <cell r="W906">
            <v>575241</v>
          </cell>
          <cell r="Y906">
            <v>0</v>
          </cell>
        </row>
        <row r="907">
          <cell r="A907" t="str">
            <v>X-22K - C920</v>
          </cell>
          <cell r="C907" t="str">
            <v/>
          </cell>
          <cell r="E907" t="str">
            <v>Boä xaø keùp L75x75x8 daøi 2.2m: X-22K - C920</v>
          </cell>
          <cell r="F907" t="str">
            <v>Boä</v>
          </cell>
          <cell r="H907">
            <v>0</v>
          </cell>
          <cell r="I907">
            <v>0</v>
          </cell>
          <cell r="J907">
            <v>0</v>
          </cell>
          <cell r="K907">
            <v>0</v>
          </cell>
          <cell r="L907">
            <v>0</v>
          </cell>
          <cell r="U907">
            <v>1987404</v>
          </cell>
          <cell r="W907">
            <v>412508</v>
          </cell>
          <cell r="Y907">
            <v>0</v>
          </cell>
        </row>
        <row r="908">
          <cell r="B908" t="str">
            <v>SL75</v>
          </cell>
          <cell r="C908" t="str">
            <v/>
          </cell>
          <cell r="E908" t="str">
            <v>Saét goùc L75 x75 x8</v>
          </cell>
          <cell r="F908" t="str">
            <v>kg</v>
          </cell>
          <cell r="G908">
            <v>44.74</v>
          </cell>
          <cell r="H908">
            <v>0</v>
          </cell>
          <cell r="I908">
            <v>0</v>
          </cell>
          <cell r="J908">
            <v>0</v>
          </cell>
          <cell r="K908">
            <v>0</v>
          </cell>
          <cell r="L908">
            <v>0</v>
          </cell>
          <cell r="M908">
            <v>0</v>
          </cell>
          <cell r="N908">
            <v>0</v>
          </cell>
          <cell r="P908">
            <v>28961</v>
          </cell>
          <cell r="U908">
            <v>1295715</v>
          </cell>
          <cell r="W908">
            <v>0</v>
          </cell>
          <cell r="Y908">
            <v>0</v>
          </cell>
        </row>
        <row r="909">
          <cell r="B909" t="str">
            <v>SL50</v>
          </cell>
          <cell r="C909" t="str">
            <v/>
          </cell>
          <cell r="E909" t="str">
            <v>Saét goùc L50 x50 x5: thanh choáng 920</v>
          </cell>
          <cell r="F909" t="str">
            <v>kg</v>
          </cell>
          <cell r="G909">
            <v>13.87</v>
          </cell>
          <cell r="H909">
            <v>0</v>
          </cell>
          <cell r="I909">
            <v>0</v>
          </cell>
          <cell r="J909">
            <v>0</v>
          </cell>
          <cell r="K909">
            <v>0</v>
          </cell>
          <cell r="L909">
            <v>0</v>
          </cell>
          <cell r="M909">
            <v>0</v>
          </cell>
          <cell r="N909">
            <v>0</v>
          </cell>
          <cell r="P909">
            <v>28961</v>
          </cell>
          <cell r="U909">
            <v>401689</v>
          </cell>
          <cell r="W909">
            <v>0</v>
          </cell>
          <cell r="Y909">
            <v>0</v>
          </cell>
        </row>
        <row r="910">
          <cell r="B910" t="str">
            <v>B16250</v>
          </cell>
          <cell r="C910" t="str">
            <v/>
          </cell>
          <cell r="E910" t="str">
            <v>Boulon 16x250+ 2 long ñeàn vuoâng D18-50x50x3/Zn</v>
          </cell>
          <cell r="F910" t="str">
            <v>boä</v>
          </cell>
          <cell r="G910">
            <v>1</v>
          </cell>
          <cell r="H910">
            <v>0</v>
          </cell>
          <cell r="I910">
            <v>0</v>
          </cell>
          <cell r="J910">
            <v>0</v>
          </cell>
          <cell r="K910">
            <v>0</v>
          </cell>
          <cell r="L910">
            <v>0</v>
          </cell>
          <cell r="M910">
            <v>0</v>
          </cell>
          <cell r="N910">
            <v>0</v>
          </cell>
          <cell r="P910">
            <v>28000</v>
          </cell>
          <cell r="U910">
            <v>28000</v>
          </cell>
          <cell r="W910">
            <v>0</v>
          </cell>
          <cell r="Y910">
            <v>0</v>
          </cell>
        </row>
        <row r="911">
          <cell r="B911" t="str">
            <v>B16300</v>
          </cell>
          <cell r="C911" t="str">
            <v/>
          </cell>
          <cell r="E911" t="str">
            <v>Boulon 16x300+ 2 long ñeàn vuoâng D18-50x50x3/Zn</v>
          </cell>
          <cell r="F911" t="str">
            <v>boä</v>
          </cell>
          <cell r="G911">
            <v>1</v>
          </cell>
          <cell r="H911">
            <v>0</v>
          </cell>
          <cell r="I911">
            <v>0</v>
          </cell>
          <cell r="J911">
            <v>0</v>
          </cell>
          <cell r="K911">
            <v>0</v>
          </cell>
          <cell r="L911">
            <v>0</v>
          </cell>
          <cell r="M911">
            <v>0</v>
          </cell>
          <cell r="N911">
            <v>0</v>
          </cell>
          <cell r="P911">
            <v>30000</v>
          </cell>
          <cell r="U911">
            <v>30000</v>
          </cell>
          <cell r="W911">
            <v>0</v>
          </cell>
          <cell r="Y911">
            <v>0</v>
          </cell>
        </row>
        <row r="912">
          <cell r="B912" t="str">
            <v>B16300v</v>
          </cell>
          <cell r="C912" t="str">
            <v/>
          </cell>
          <cell r="E912" t="str">
            <v>Boulon 16x300VRS+ 4 long ñeàn vuoâng D18-50x50x3/Zn</v>
          </cell>
          <cell r="F912" t="str">
            <v>boä</v>
          </cell>
          <cell r="G912">
            <v>4</v>
          </cell>
          <cell r="H912">
            <v>0</v>
          </cell>
          <cell r="I912">
            <v>0</v>
          </cell>
          <cell r="J912">
            <v>0</v>
          </cell>
          <cell r="K912">
            <v>0</v>
          </cell>
          <cell r="L912">
            <v>0</v>
          </cell>
          <cell r="M912">
            <v>0</v>
          </cell>
          <cell r="N912">
            <v>0</v>
          </cell>
          <cell r="P912">
            <v>41000</v>
          </cell>
          <cell r="U912">
            <v>164000</v>
          </cell>
          <cell r="W912">
            <v>0</v>
          </cell>
          <cell r="Y912">
            <v>0</v>
          </cell>
        </row>
        <row r="913">
          <cell r="B913" t="str">
            <v>B1650</v>
          </cell>
          <cell r="C913" t="str">
            <v/>
          </cell>
          <cell r="E913" t="str">
            <v>Boulon 16x50+ 2 long ñeàn vuoâng D18-50x50x3/Zn</v>
          </cell>
          <cell r="F913" t="str">
            <v>boä</v>
          </cell>
          <cell r="G913">
            <v>4</v>
          </cell>
          <cell r="H913">
            <v>0</v>
          </cell>
          <cell r="I913">
            <v>0</v>
          </cell>
          <cell r="J913">
            <v>0</v>
          </cell>
          <cell r="K913">
            <v>0</v>
          </cell>
          <cell r="L913">
            <v>0</v>
          </cell>
          <cell r="M913">
            <v>0</v>
          </cell>
          <cell r="N913">
            <v>0</v>
          </cell>
          <cell r="P913">
            <v>17000</v>
          </cell>
          <cell r="U913">
            <v>68000</v>
          </cell>
          <cell r="W913">
            <v>0</v>
          </cell>
          <cell r="Y913">
            <v>0</v>
          </cell>
        </row>
        <row r="914">
          <cell r="B914" t="str">
            <v>LXINl</v>
          </cell>
          <cell r="C914" t="str">
            <v/>
          </cell>
          <cell r="D914" t="str">
            <v>D2.6031d</v>
          </cell>
          <cell r="E914" t="str">
            <v>Laép xaø goùc 58,889kg (X2,1K)</v>
          </cell>
          <cell r="F914" t="str">
            <v>boä</v>
          </cell>
          <cell r="G914">
            <v>1</v>
          </cell>
          <cell r="R914" t="str">
            <v>275005.0 x1.5</v>
          </cell>
          <cell r="U914">
            <v>0</v>
          </cell>
          <cell r="W914">
            <v>412508</v>
          </cell>
          <cell r="Y914">
            <v>0</v>
          </cell>
        </row>
        <row r="915">
          <cell r="B915" t="str">
            <v>bocx</v>
          </cell>
          <cell r="D915" t="str">
            <v>02.1115</v>
          </cell>
          <cell r="E915" t="str">
            <v>Boác dôõ xaø, theùp thanh</v>
          </cell>
          <cell r="F915" t="str">
            <v>taán</v>
          </cell>
          <cell r="G915">
            <v>0</v>
          </cell>
          <cell r="R915">
            <v>38538</v>
          </cell>
          <cell r="U915">
            <v>0</v>
          </cell>
          <cell r="W915">
            <v>0</v>
          </cell>
          <cell r="Y915">
            <v>0</v>
          </cell>
        </row>
        <row r="916">
          <cell r="B916" t="str">
            <v>XA</v>
          </cell>
          <cell r="D916" t="str">
            <v>02.1361</v>
          </cell>
          <cell r="E916" t="str">
            <v>V/c xaø vaøo vò trí (cö ly &lt;=100m)</v>
          </cell>
          <cell r="F916" t="str">
            <v>taán</v>
          </cell>
          <cell r="G916">
            <v>0</v>
          </cell>
          <cell r="U916">
            <v>0</v>
          </cell>
          <cell r="W916">
            <v>0</v>
          </cell>
          <cell r="Y916">
            <v>0</v>
          </cell>
        </row>
        <row r="917">
          <cell r="B917" t="str">
            <v>dctc</v>
          </cell>
          <cell r="D917" t="str">
            <v>02.1482</v>
          </cell>
          <cell r="E917" t="str">
            <v>V/c duïng cuï thi coâng ( cöï ly &lt;=100m)</v>
          </cell>
          <cell r="F917" t="str">
            <v>taán</v>
          </cell>
          <cell r="G917">
            <v>0</v>
          </cell>
          <cell r="U917">
            <v>0</v>
          </cell>
          <cell r="W917">
            <v>0</v>
          </cell>
          <cell r="Y917">
            <v>0</v>
          </cell>
        </row>
        <row r="918">
          <cell r="A918" t="str">
            <v>X-24Ñ</v>
          </cell>
          <cell r="C918" t="str">
            <v/>
          </cell>
          <cell r="E918" t="str">
            <v xml:space="preserve">Boä xaø ñôn L75x75x8 daøi 2.4m: X-24Ñ </v>
          </cell>
          <cell r="F918" t="str">
            <v>Boä</v>
          </cell>
          <cell r="H918">
            <v>0</v>
          </cell>
          <cell r="I918">
            <v>0</v>
          </cell>
          <cell r="J918">
            <v>0</v>
          </cell>
          <cell r="K918">
            <v>0</v>
          </cell>
          <cell r="L918">
            <v>0</v>
          </cell>
          <cell r="U918">
            <v>994976</v>
          </cell>
          <cell r="W918">
            <v>306810</v>
          </cell>
          <cell r="Y918">
            <v>0</v>
          </cell>
        </row>
        <row r="919">
          <cell r="B919" t="str">
            <v>SL75</v>
          </cell>
          <cell r="C919" t="str">
            <v/>
          </cell>
          <cell r="E919" t="str">
            <v>Saét goùc L75 x75 x8</v>
          </cell>
          <cell r="F919" t="str">
            <v>kg</v>
          </cell>
          <cell r="G919">
            <v>24.17</v>
          </cell>
          <cell r="H919">
            <v>0</v>
          </cell>
          <cell r="I919">
            <v>0</v>
          </cell>
          <cell r="J919">
            <v>0</v>
          </cell>
          <cell r="K919">
            <v>0</v>
          </cell>
          <cell r="L919">
            <v>0</v>
          </cell>
          <cell r="M919">
            <v>0</v>
          </cell>
          <cell r="N919">
            <v>0</v>
          </cell>
          <cell r="P919">
            <v>28961</v>
          </cell>
          <cell r="U919">
            <v>699987</v>
          </cell>
          <cell r="W919">
            <v>0</v>
          </cell>
          <cell r="Y919">
            <v>0</v>
          </cell>
        </row>
        <row r="920">
          <cell r="B920" t="str">
            <v>SL50</v>
          </cell>
          <cell r="C920" t="str">
            <v/>
          </cell>
          <cell r="E920" t="str">
            <v>Saét goùc L50 x50 x5 (choáng 920)</v>
          </cell>
          <cell r="F920" t="str">
            <v>kg</v>
          </cell>
          <cell r="G920">
            <v>6.94</v>
          </cell>
          <cell r="H920">
            <v>0</v>
          </cell>
          <cell r="I920">
            <v>0</v>
          </cell>
          <cell r="J920">
            <v>0</v>
          </cell>
          <cell r="K920">
            <v>0</v>
          </cell>
          <cell r="L920">
            <v>0</v>
          </cell>
          <cell r="M920">
            <v>0</v>
          </cell>
          <cell r="N920">
            <v>0</v>
          </cell>
          <cell r="P920">
            <v>28961</v>
          </cell>
          <cell r="U920">
            <v>200989</v>
          </cell>
          <cell r="W920">
            <v>0</v>
          </cell>
          <cell r="Y920">
            <v>0</v>
          </cell>
        </row>
        <row r="921">
          <cell r="B921" t="str">
            <v>B16300</v>
          </cell>
          <cell r="C921" t="str">
            <v/>
          </cell>
          <cell r="E921" t="str">
            <v>Boulon 16x300+ 2 long ñeàn vuoâng D18-50x50x3/Zn</v>
          </cell>
          <cell r="F921" t="str">
            <v>boä</v>
          </cell>
          <cell r="G921">
            <v>2</v>
          </cell>
          <cell r="H921">
            <v>0</v>
          </cell>
          <cell r="I921">
            <v>0</v>
          </cell>
          <cell r="J921">
            <v>0</v>
          </cell>
          <cell r="K921">
            <v>0</v>
          </cell>
          <cell r="L921">
            <v>0</v>
          </cell>
          <cell r="M921">
            <v>0</v>
          </cell>
          <cell r="N921">
            <v>0</v>
          </cell>
          <cell r="P921">
            <v>30000</v>
          </cell>
          <cell r="U921">
            <v>60000</v>
          </cell>
          <cell r="W921">
            <v>0</v>
          </cell>
          <cell r="Y921">
            <v>0</v>
          </cell>
        </row>
        <row r="922">
          <cell r="B922" t="str">
            <v>B1650</v>
          </cell>
          <cell r="C922" t="str">
            <v/>
          </cell>
          <cell r="E922" t="str">
            <v>Boulon 16x50+ 2 long ñeàn vuoâng D18-50x50x3/Zn</v>
          </cell>
          <cell r="F922" t="str">
            <v>boä</v>
          </cell>
          <cell r="G922">
            <v>2</v>
          </cell>
          <cell r="H922">
            <v>0</v>
          </cell>
          <cell r="I922">
            <v>0</v>
          </cell>
          <cell r="J922">
            <v>0</v>
          </cell>
          <cell r="K922">
            <v>0</v>
          </cell>
          <cell r="L922">
            <v>0</v>
          </cell>
          <cell r="M922">
            <v>0</v>
          </cell>
          <cell r="N922">
            <v>0</v>
          </cell>
          <cell r="P922">
            <v>17000</v>
          </cell>
          <cell r="U922">
            <v>34000</v>
          </cell>
          <cell r="W922">
            <v>0</v>
          </cell>
          <cell r="Y922">
            <v>0</v>
          </cell>
        </row>
        <row r="923">
          <cell r="B923" t="str">
            <v>LXITL</v>
          </cell>
          <cell r="C923" t="str">
            <v/>
          </cell>
          <cell r="D923" t="str">
            <v>D2.6021d</v>
          </cell>
          <cell r="E923" t="str">
            <v>Laép xaø ñôõ thaúng 29,42kg (X21Ñ)</v>
          </cell>
          <cell r="F923" t="str">
            <v>boä</v>
          </cell>
          <cell r="G923">
            <v>1</v>
          </cell>
          <cell r="R923" t="str">
            <v>204540.0 x1.5</v>
          </cell>
          <cell r="U923">
            <v>0</v>
          </cell>
          <cell r="W923">
            <v>306810</v>
          </cell>
          <cell r="Y923">
            <v>0</v>
          </cell>
        </row>
        <row r="924">
          <cell r="B924" t="str">
            <v>bocx</v>
          </cell>
          <cell r="D924" t="str">
            <v>02.1115</v>
          </cell>
          <cell r="E924" t="str">
            <v>Boác dôõ xaø, theùp thanh</v>
          </cell>
          <cell r="F924" t="str">
            <v>taán</v>
          </cell>
          <cell r="R924">
            <v>38538</v>
          </cell>
          <cell r="U924">
            <v>0</v>
          </cell>
          <cell r="W924">
            <v>0</v>
          </cell>
          <cell r="Y924">
            <v>0</v>
          </cell>
        </row>
        <row r="925">
          <cell r="B925" t="str">
            <v>XA</v>
          </cell>
          <cell r="D925" t="str">
            <v>02.1361</v>
          </cell>
          <cell r="E925" t="str">
            <v>V/c xaø vaøo vò trí (cö ly &lt;=100m)</v>
          </cell>
          <cell r="F925" t="str">
            <v>taán</v>
          </cell>
          <cell r="U925">
            <v>0</v>
          </cell>
          <cell r="W925">
            <v>0</v>
          </cell>
          <cell r="Y925">
            <v>0</v>
          </cell>
        </row>
        <row r="926">
          <cell r="B926" t="str">
            <v>dctc</v>
          </cell>
          <cell r="D926" t="str">
            <v>02.1482</v>
          </cell>
          <cell r="E926" t="str">
            <v>V/c duïng cuï thi coâng ( cöï ly &lt;=100m)</v>
          </cell>
          <cell r="F926" t="str">
            <v>taán</v>
          </cell>
          <cell r="U926">
            <v>0</v>
          </cell>
          <cell r="W926">
            <v>0</v>
          </cell>
          <cell r="Y926">
            <v>0</v>
          </cell>
        </row>
        <row r="927">
          <cell r="A927" t="str">
            <v>X-24K</v>
          </cell>
          <cell r="C927" t="str">
            <v/>
          </cell>
          <cell r="E927" t="str">
            <v xml:space="preserve">Boä xaø keùp L75x75x8 daøi 2.4m: X-24K </v>
          </cell>
          <cell r="F927" t="str">
            <v>Boä</v>
          </cell>
          <cell r="H927">
            <v>0</v>
          </cell>
          <cell r="I927">
            <v>0</v>
          </cell>
          <cell r="J927">
            <v>0</v>
          </cell>
          <cell r="K927">
            <v>0</v>
          </cell>
          <cell r="L927">
            <v>0</v>
          </cell>
          <cell r="U927">
            <v>2023953</v>
          </cell>
          <cell r="W927">
            <v>412508</v>
          </cell>
          <cell r="Y927">
            <v>0</v>
          </cell>
        </row>
        <row r="928">
          <cell r="B928" t="str">
            <v>SL75</v>
          </cell>
          <cell r="C928" t="str">
            <v/>
          </cell>
          <cell r="E928" t="str">
            <v>Saét goùc L75 x75 x8</v>
          </cell>
          <cell r="F928" t="str">
            <v>kg</v>
          </cell>
          <cell r="G928">
            <v>48.35</v>
          </cell>
          <cell r="H928">
            <v>0</v>
          </cell>
          <cell r="I928">
            <v>0</v>
          </cell>
          <cell r="J928">
            <v>0</v>
          </cell>
          <cell r="K928">
            <v>0</v>
          </cell>
          <cell r="L928">
            <v>0</v>
          </cell>
          <cell r="M928">
            <v>0</v>
          </cell>
          <cell r="N928">
            <v>0</v>
          </cell>
          <cell r="P928">
            <v>28961</v>
          </cell>
          <cell r="U928">
            <v>1400264</v>
          </cell>
          <cell r="W928">
            <v>0</v>
          </cell>
          <cell r="Y928">
            <v>0</v>
          </cell>
        </row>
        <row r="929">
          <cell r="B929" t="str">
            <v>SL50</v>
          </cell>
          <cell r="C929" t="str">
            <v/>
          </cell>
          <cell r="E929" t="str">
            <v>Saét goùc L50 x50 x5 (choáng 920)</v>
          </cell>
          <cell r="F929" t="str">
            <v>kg</v>
          </cell>
          <cell r="G929">
            <v>13.87</v>
          </cell>
          <cell r="H929">
            <v>0</v>
          </cell>
          <cell r="I929">
            <v>0</v>
          </cell>
          <cell r="J929">
            <v>0</v>
          </cell>
          <cell r="K929">
            <v>0</v>
          </cell>
          <cell r="L929">
            <v>0</v>
          </cell>
          <cell r="M929">
            <v>0</v>
          </cell>
          <cell r="N929">
            <v>0</v>
          </cell>
          <cell r="P929">
            <v>28961</v>
          </cell>
          <cell r="U929">
            <v>401689</v>
          </cell>
          <cell r="W929">
            <v>0</v>
          </cell>
          <cell r="Y929">
            <v>0</v>
          </cell>
        </row>
        <row r="930">
          <cell r="B930" t="str">
            <v>B16250</v>
          </cell>
          <cell r="C930" t="str">
            <v/>
          </cell>
          <cell r="E930" t="str">
            <v>Boulon 16x250+ 2 long ñeàn vuoâng D18-50x50x3/Zn</v>
          </cell>
          <cell r="F930" t="str">
            <v>boä</v>
          </cell>
          <cell r="G930">
            <v>1</v>
          </cell>
          <cell r="H930">
            <v>0</v>
          </cell>
          <cell r="I930">
            <v>0</v>
          </cell>
          <cell r="J930">
            <v>0</v>
          </cell>
          <cell r="K930">
            <v>0</v>
          </cell>
          <cell r="L930">
            <v>0</v>
          </cell>
          <cell r="M930">
            <v>0</v>
          </cell>
          <cell r="N930">
            <v>0</v>
          </cell>
          <cell r="P930">
            <v>28000</v>
          </cell>
          <cell r="U930">
            <v>28000</v>
          </cell>
          <cell r="W930">
            <v>0</v>
          </cell>
          <cell r="Y930">
            <v>0</v>
          </cell>
        </row>
        <row r="931">
          <cell r="B931" t="str">
            <v>B16300</v>
          </cell>
          <cell r="C931" t="str">
            <v/>
          </cell>
          <cell r="E931" t="str">
            <v>Boulon 16x300+ 2 long ñeàn vuoâng D18-50x50x3/Zn</v>
          </cell>
          <cell r="F931" t="str">
            <v>boä</v>
          </cell>
          <cell r="G931">
            <v>1</v>
          </cell>
          <cell r="H931">
            <v>0</v>
          </cell>
          <cell r="I931">
            <v>0</v>
          </cell>
          <cell r="J931">
            <v>0</v>
          </cell>
          <cell r="K931">
            <v>0</v>
          </cell>
          <cell r="L931">
            <v>0</v>
          </cell>
          <cell r="M931">
            <v>0</v>
          </cell>
          <cell r="N931">
            <v>0</v>
          </cell>
          <cell r="P931">
            <v>30000</v>
          </cell>
          <cell r="U931">
            <v>30000</v>
          </cell>
          <cell r="W931">
            <v>0</v>
          </cell>
          <cell r="Y931">
            <v>0</v>
          </cell>
        </row>
        <row r="932">
          <cell r="B932" t="str">
            <v>B16300v</v>
          </cell>
          <cell r="C932" t="str">
            <v/>
          </cell>
          <cell r="E932" t="str">
            <v>Boulon 16x300VRS+ 4 long ñeàn vuoâng D18-50x50x3/Zn</v>
          </cell>
          <cell r="F932" t="str">
            <v>boä</v>
          </cell>
          <cell r="G932">
            <v>4</v>
          </cell>
          <cell r="H932">
            <v>0</v>
          </cell>
          <cell r="I932">
            <v>0</v>
          </cell>
          <cell r="J932">
            <v>0</v>
          </cell>
          <cell r="K932">
            <v>0</v>
          </cell>
          <cell r="L932">
            <v>0</v>
          </cell>
          <cell r="M932">
            <v>0</v>
          </cell>
          <cell r="N932">
            <v>0</v>
          </cell>
          <cell r="P932">
            <v>41000</v>
          </cell>
          <cell r="U932">
            <v>164000</v>
          </cell>
          <cell r="W932">
            <v>0</v>
          </cell>
          <cell r="Y932">
            <v>0</v>
          </cell>
        </row>
        <row r="933">
          <cell r="B933" t="str">
            <v>LXINL</v>
          </cell>
          <cell r="C933" t="str">
            <v/>
          </cell>
          <cell r="D933" t="str">
            <v>D2.6031d</v>
          </cell>
          <cell r="E933" t="str">
            <v>Laép xaø goùc 58,889kg (X2,1K)</v>
          </cell>
          <cell r="F933" t="str">
            <v>boä</v>
          </cell>
          <cell r="G933">
            <v>1</v>
          </cell>
          <cell r="R933" t="str">
            <v>275005. x1.5</v>
          </cell>
          <cell r="U933">
            <v>0</v>
          </cell>
          <cell r="W933">
            <v>412508</v>
          </cell>
          <cell r="Y933">
            <v>0</v>
          </cell>
        </row>
        <row r="934">
          <cell r="B934" t="str">
            <v>bocx</v>
          </cell>
          <cell r="D934" t="str">
            <v>02.1115</v>
          </cell>
          <cell r="E934" t="str">
            <v>Boác dôõ xaø, theùp thanh</v>
          </cell>
          <cell r="F934" t="str">
            <v>taán</v>
          </cell>
          <cell r="G934">
            <v>0</v>
          </cell>
          <cell r="R934">
            <v>38538</v>
          </cell>
          <cell r="U934">
            <v>0</v>
          </cell>
          <cell r="W934">
            <v>0</v>
          </cell>
          <cell r="Y934">
            <v>0</v>
          </cell>
        </row>
        <row r="935">
          <cell r="B935" t="str">
            <v>XA</v>
          </cell>
          <cell r="D935" t="str">
            <v>02.1361</v>
          </cell>
          <cell r="E935" t="str">
            <v>V/c xaø vaøo vò trí (cö ly &lt;=100m)</v>
          </cell>
          <cell r="F935" t="str">
            <v>taán</v>
          </cell>
          <cell r="G935">
            <v>0</v>
          </cell>
          <cell r="U935">
            <v>0</v>
          </cell>
          <cell r="W935">
            <v>0</v>
          </cell>
          <cell r="Y935">
            <v>0</v>
          </cell>
        </row>
        <row r="936">
          <cell r="B936" t="str">
            <v>dctc</v>
          </cell>
          <cell r="D936" t="str">
            <v>02.1482</v>
          </cell>
          <cell r="E936" t="str">
            <v>V/c duïng cuï thi coâng ( cöï ly &lt;=100m)</v>
          </cell>
          <cell r="F936" t="str">
            <v>taán</v>
          </cell>
          <cell r="G936">
            <v>0</v>
          </cell>
          <cell r="U936">
            <v>0</v>
          </cell>
          <cell r="W936">
            <v>0</v>
          </cell>
          <cell r="Y936">
            <v>0</v>
          </cell>
        </row>
        <row r="937">
          <cell r="A937" t="str">
            <v>TL X-24K</v>
          </cell>
          <cell r="C937" t="str">
            <v/>
          </cell>
          <cell r="E937" t="str">
            <v xml:space="preserve">Thaùo vaø laép boä xaø keùp L75x75x8 daøi 2.4m: X-24K </v>
          </cell>
          <cell r="F937" t="str">
            <v>Boä</v>
          </cell>
          <cell r="H937">
            <v>0</v>
          </cell>
          <cell r="I937">
            <v>0</v>
          </cell>
          <cell r="J937">
            <v>0</v>
          </cell>
          <cell r="K937">
            <v>0</v>
          </cell>
          <cell r="L937">
            <v>0</v>
          </cell>
          <cell r="U937">
            <v>0</v>
          </cell>
          <cell r="W937">
            <v>827327</v>
          </cell>
          <cell r="Y937">
            <v>0</v>
          </cell>
        </row>
        <row r="938">
          <cell r="B938" t="str">
            <v>LXINl</v>
          </cell>
          <cell r="C938" t="str">
            <v/>
          </cell>
          <cell r="D938" t="str">
            <v>D2.6031d</v>
          </cell>
          <cell r="E938" t="str">
            <v>Laép xaø goùc 58,889kg (X2,1K)</v>
          </cell>
          <cell r="F938" t="str">
            <v>boä</v>
          </cell>
          <cell r="G938">
            <v>1</v>
          </cell>
          <cell r="R938" t="str">
            <v>275005. x 2 x1.5</v>
          </cell>
          <cell r="U938">
            <v>0</v>
          </cell>
          <cell r="W938">
            <v>825015</v>
          </cell>
          <cell r="Y938">
            <v>0</v>
          </cell>
        </row>
        <row r="939">
          <cell r="B939" t="str">
            <v>bocx</v>
          </cell>
          <cell r="C939" t="str">
            <v/>
          </cell>
          <cell r="D939" t="str">
            <v>02.1115</v>
          </cell>
          <cell r="E939" t="str">
            <v>Boác dôõ xaø, theùp thanh</v>
          </cell>
          <cell r="F939" t="str">
            <v>taán</v>
          </cell>
          <cell r="G939">
            <v>0.06</v>
          </cell>
          <cell r="R939">
            <v>38538</v>
          </cell>
          <cell r="U939">
            <v>0</v>
          </cell>
          <cell r="W939">
            <v>2312</v>
          </cell>
          <cell r="Y939">
            <v>0</v>
          </cell>
        </row>
        <row r="940">
          <cell r="B940" t="str">
            <v>XA</v>
          </cell>
          <cell r="C940" t="str">
            <v/>
          </cell>
          <cell r="D940" t="str">
            <v>02.1361</v>
          </cell>
          <cell r="E940" t="str">
            <v>V/c xaø vaøo vò trí (cö ly &lt;=100m)</v>
          </cell>
          <cell r="F940" t="str">
            <v>taán</v>
          </cell>
          <cell r="G940">
            <v>0.06</v>
          </cell>
          <cell r="U940">
            <v>0</v>
          </cell>
          <cell r="W940">
            <v>0</v>
          </cell>
          <cell r="Y940">
            <v>0</v>
          </cell>
        </row>
        <row r="941">
          <cell r="B941" t="str">
            <v>dctc</v>
          </cell>
          <cell r="C941" t="str">
            <v/>
          </cell>
          <cell r="D941" t="str">
            <v>02.1482</v>
          </cell>
          <cell r="E941" t="str">
            <v>V/c duïng cuï thi coâng ( cöï ly &lt;=100m)</v>
          </cell>
          <cell r="F941" t="str">
            <v>taán</v>
          </cell>
          <cell r="G941">
            <v>0.05</v>
          </cell>
          <cell r="U941">
            <v>0</v>
          </cell>
          <cell r="W941">
            <v>0</v>
          </cell>
          <cell r="Y941">
            <v>0</v>
          </cell>
        </row>
        <row r="942">
          <cell r="A942" t="str">
            <v>X-11ÑL</v>
          </cell>
          <cell r="C942" t="str">
            <v/>
          </cell>
          <cell r="E942" t="str">
            <v>Boä xaø leäch ñôn L75x75x8 daøi 1,1m: X-11ÑL</v>
          </cell>
          <cell r="F942" t="str">
            <v>Boä</v>
          </cell>
          <cell r="H942">
            <v>0</v>
          </cell>
          <cell r="I942">
            <v>0</v>
          </cell>
          <cell r="J942">
            <v>0</v>
          </cell>
          <cell r="K942">
            <v>0</v>
          </cell>
          <cell r="L942">
            <v>0</v>
          </cell>
          <cell r="U942">
            <v>466870</v>
          </cell>
          <cell r="W942">
            <v>301490</v>
          </cell>
          <cell r="Y942">
            <v>0</v>
          </cell>
        </row>
        <row r="943">
          <cell r="B943" t="str">
            <v>SL75</v>
          </cell>
          <cell r="C943" t="str">
            <v/>
          </cell>
          <cell r="E943" t="str">
            <v>Saét goùc L75 x75 x8</v>
          </cell>
          <cell r="F943" t="str">
            <v>kg</v>
          </cell>
          <cell r="G943">
            <v>10.55</v>
          </cell>
          <cell r="H943">
            <v>0</v>
          </cell>
          <cell r="I943">
            <v>0</v>
          </cell>
          <cell r="J943">
            <v>0</v>
          </cell>
          <cell r="K943">
            <v>0</v>
          </cell>
          <cell r="L943">
            <v>0</v>
          </cell>
          <cell r="M943">
            <v>0</v>
          </cell>
          <cell r="N943">
            <v>0</v>
          </cell>
          <cell r="P943">
            <v>28961</v>
          </cell>
          <cell r="U943">
            <v>305539</v>
          </cell>
          <cell r="W943">
            <v>0</v>
          </cell>
          <cell r="Y943">
            <v>0</v>
          </cell>
        </row>
        <row r="944">
          <cell r="B944" t="str">
            <v>SL50</v>
          </cell>
          <cell r="C944" t="str">
            <v/>
          </cell>
          <cell r="E944" t="str">
            <v>Saét goùc L50 x50 x5</v>
          </cell>
          <cell r="F944" t="str">
            <v>kg</v>
          </cell>
          <cell r="G944">
            <v>3.05</v>
          </cell>
          <cell r="H944">
            <v>0</v>
          </cell>
          <cell r="I944">
            <v>0</v>
          </cell>
          <cell r="J944">
            <v>0</v>
          </cell>
          <cell r="K944">
            <v>0</v>
          </cell>
          <cell r="L944">
            <v>0</v>
          </cell>
          <cell r="M944">
            <v>0</v>
          </cell>
          <cell r="N944">
            <v>0</v>
          </cell>
          <cell r="P944">
            <v>28961</v>
          </cell>
          <cell r="U944">
            <v>88331</v>
          </cell>
          <cell r="W944">
            <v>0</v>
          </cell>
          <cell r="Y944">
            <v>0</v>
          </cell>
        </row>
        <row r="945">
          <cell r="B945" t="str">
            <v>B16250</v>
          </cell>
          <cell r="C945" t="str">
            <v/>
          </cell>
          <cell r="E945" t="str">
            <v>Boulon 16x250+ 2 long ñeàn vuoâng D18-50x50x3/Zn</v>
          </cell>
          <cell r="F945" t="str">
            <v>boä</v>
          </cell>
          <cell r="G945">
            <v>2</v>
          </cell>
          <cell r="H945">
            <v>0</v>
          </cell>
          <cell r="I945">
            <v>0</v>
          </cell>
          <cell r="J945">
            <v>0</v>
          </cell>
          <cell r="K945">
            <v>0</v>
          </cell>
          <cell r="L945">
            <v>0</v>
          </cell>
          <cell r="M945">
            <v>0</v>
          </cell>
          <cell r="N945">
            <v>0</v>
          </cell>
          <cell r="P945">
            <v>28000</v>
          </cell>
          <cell r="U945">
            <v>56000</v>
          </cell>
          <cell r="W945">
            <v>0</v>
          </cell>
          <cell r="Y945">
            <v>0</v>
          </cell>
        </row>
        <row r="946">
          <cell r="B946" t="str">
            <v>B1650</v>
          </cell>
          <cell r="C946" t="str">
            <v/>
          </cell>
          <cell r="E946" t="str">
            <v>Boulon 16x50+ 2 long ñeàn vuoâng D18-50x50x3/Zn</v>
          </cell>
          <cell r="F946" t="str">
            <v>boä</v>
          </cell>
          <cell r="G946">
            <v>1</v>
          </cell>
          <cell r="H946">
            <v>0</v>
          </cell>
          <cell r="I946">
            <v>0</v>
          </cell>
          <cell r="J946">
            <v>0</v>
          </cell>
          <cell r="K946">
            <v>0</v>
          </cell>
          <cell r="L946">
            <v>0</v>
          </cell>
          <cell r="M946">
            <v>0</v>
          </cell>
          <cell r="N946">
            <v>0</v>
          </cell>
          <cell r="P946">
            <v>17000</v>
          </cell>
          <cell r="U946">
            <v>17000</v>
          </cell>
          <cell r="W946">
            <v>0</v>
          </cell>
          <cell r="Y946">
            <v>0</v>
          </cell>
        </row>
        <row r="947">
          <cell r="B947" t="str">
            <v>LXIT</v>
          </cell>
          <cell r="C947" t="str">
            <v/>
          </cell>
          <cell r="D947" t="str">
            <v>D2.6021</v>
          </cell>
          <cell r="E947" t="str">
            <v>Laép xaø ñôõ ≤ 25kg</v>
          </cell>
          <cell r="F947" t="str">
            <v>boä</v>
          </cell>
          <cell r="G947">
            <v>1</v>
          </cell>
          <cell r="R947" t="str">
            <v>200,993 x1.5</v>
          </cell>
          <cell r="U947">
            <v>0</v>
          </cell>
          <cell r="W947">
            <v>301490</v>
          </cell>
          <cell r="Y947">
            <v>0</v>
          </cell>
        </row>
        <row r="948">
          <cell r="B948" t="str">
            <v>bocx</v>
          </cell>
          <cell r="D948" t="str">
            <v>02.1115</v>
          </cell>
          <cell r="E948" t="str">
            <v>Boác dôõ xaø, theùp thanh</v>
          </cell>
          <cell r="F948" t="str">
            <v>taán</v>
          </cell>
          <cell r="R948">
            <v>38538</v>
          </cell>
          <cell r="U948">
            <v>0</v>
          </cell>
          <cell r="W948">
            <v>0</v>
          </cell>
          <cell r="Y948">
            <v>0</v>
          </cell>
        </row>
        <row r="949">
          <cell r="B949" t="str">
            <v>XA</v>
          </cell>
          <cell r="D949" t="str">
            <v>02.1361</v>
          </cell>
          <cell r="E949" t="str">
            <v>V/c xaø vaøo vò trí (cö ly &lt;=100m)</v>
          </cell>
          <cell r="F949" t="str">
            <v>taán</v>
          </cell>
          <cell r="U949">
            <v>0</v>
          </cell>
          <cell r="W949">
            <v>0</v>
          </cell>
          <cell r="Y949">
            <v>0</v>
          </cell>
        </row>
        <row r="950">
          <cell r="B950" t="str">
            <v>dctc</v>
          </cell>
          <cell r="D950" t="str">
            <v>02.1482</v>
          </cell>
          <cell r="E950" t="str">
            <v>V/c duïng cuï thi coâng ( cöï ly &lt;=100m)</v>
          </cell>
          <cell r="F950" t="str">
            <v>taán</v>
          </cell>
          <cell r="U950">
            <v>0</v>
          </cell>
          <cell r="W950">
            <v>0</v>
          </cell>
          <cell r="Y950">
            <v>0</v>
          </cell>
        </row>
        <row r="951">
          <cell r="A951" t="str">
            <v>X-11KL</v>
          </cell>
          <cell r="C951" t="str">
            <v/>
          </cell>
          <cell r="E951" t="str">
            <v>Boä xaø leäch keùp L75x75x8 daøi 1,1m: X-11KL</v>
          </cell>
          <cell r="F951" t="str">
            <v>Boä</v>
          </cell>
          <cell r="H951">
            <v>0</v>
          </cell>
          <cell r="I951">
            <v>0</v>
          </cell>
          <cell r="J951">
            <v>0</v>
          </cell>
          <cell r="K951">
            <v>0</v>
          </cell>
          <cell r="L951">
            <v>0</v>
          </cell>
          <cell r="U951">
            <v>917319</v>
          </cell>
          <cell r="W951">
            <v>320288</v>
          </cell>
          <cell r="Y951">
            <v>0</v>
          </cell>
        </row>
        <row r="952">
          <cell r="B952" t="str">
            <v>SL75</v>
          </cell>
          <cell r="C952" t="str">
            <v/>
          </cell>
          <cell r="E952" t="str">
            <v>Saét goùc L75 x75 x8</v>
          </cell>
          <cell r="F952" t="str">
            <v>kg</v>
          </cell>
          <cell r="G952">
            <v>21.11</v>
          </cell>
          <cell r="H952">
            <v>0</v>
          </cell>
          <cell r="I952">
            <v>0</v>
          </cell>
          <cell r="J952">
            <v>0</v>
          </cell>
          <cell r="K952">
            <v>0</v>
          </cell>
          <cell r="L952">
            <v>0</v>
          </cell>
          <cell r="M952">
            <v>0</v>
          </cell>
          <cell r="N952">
            <v>0</v>
          </cell>
          <cell r="P952">
            <v>28961</v>
          </cell>
          <cell r="U952">
            <v>611367</v>
          </cell>
          <cell r="W952">
            <v>0</v>
          </cell>
          <cell r="Y952">
            <v>0</v>
          </cell>
        </row>
        <row r="953">
          <cell r="B953" t="str">
            <v>SL50</v>
          </cell>
          <cell r="C953" t="str">
            <v/>
          </cell>
          <cell r="E953" t="str">
            <v>Saét goùc L50 x50 x5</v>
          </cell>
          <cell r="F953" t="str">
            <v>kg</v>
          </cell>
          <cell r="G953">
            <v>6.11</v>
          </cell>
          <cell r="H953">
            <v>0</v>
          </cell>
          <cell r="I953">
            <v>0</v>
          </cell>
          <cell r="J953">
            <v>0</v>
          </cell>
          <cell r="K953">
            <v>0</v>
          </cell>
          <cell r="L953">
            <v>0</v>
          </cell>
          <cell r="M953">
            <v>0</v>
          </cell>
          <cell r="N953">
            <v>0</v>
          </cell>
          <cell r="P953">
            <v>28961</v>
          </cell>
          <cell r="U953">
            <v>176952</v>
          </cell>
          <cell r="W953">
            <v>0</v>
          </cell>
          <cell r="Y953">
            <v>0</v>
          </cell>
        </row>
        <row r="954">
          <cell r="B954" t="str">
            <v>B16250V</v>
          </cell>
          <cell r="C954" t="str">
            <v/>
          </cell>
          <cell r="E954" t="str">
            <v>Boulon 16x250VRS+ 4 long ñeàn vuoâng D18-50x50x3/Zn</v>
          </cell>
          <cell r="F954" t="str">
            <v>boä</v>
          </cell>
          <cell r="G954">
            <v>1</v>
          </cell>
          <cell r="H954">
            <v>0</v>
          </cell>
          <cell r="I954">
            <v>0</v>
          </cell>
          <cell r="J954">
            <v>0</v>
          </cell>
          <cell r="K954">
            <v>0</v>
          </cell>
          <cell r="L954">
            <v>0</v>
          </cell>
          <cell r="M954">
            <v>0</v>
          </cell>
          <cell r="N954">
            <v>0</v>
          </cell>
          <cell r="P954">
            <v>39000</v>
          </cell>
          <cell r="U954">
            <v>39000</v>
          </cell>
          <cell r="W954">
            <v>0</v>
          </cell>
          <cell r="Y954">
            <v>0</v>
          </cell>
        </row>
        <row r="955">
          <cell r="B955" t="str">
            <v>B16250</v>
          </cell>
          <cell r="C955" t="str">
            <v/>
          </cell>
          <cell r="E955" t="str">
            <v>Boulon 16x250+ 2 long ñeàn vuoâng D18-50x50x3/Zn</v>
          </cell>
          <cell r="F955" t="str">
            <v>boä</v>
          </cell>
          <cell r="G955">
            <v>2</v>
          </cell>
          <cell r="H955">
            <v>0</v>
          </cell>
          <cell r="I955">
            <v>0</v>
          </cell>
          <cell r="J955">
            <v>0</v>
          </cell>
          <cell r="K955">
            <v>0</v>
          </cell>
          <cell r="L955">
            <v>0</v>
          </cell>
          <cell r="M955">
            <v>0</v>
          </cell>
          <cell r="N955">
            <v>0</v>
          </cell>
          <cell r="P955">
            <v>28000</v>
          </cell>
          <cell r="U955">
            <v>56000</v>
          </cell>
          <cell r="W955">
            <v>0</v>
          </cell>
          <cell r="Y955">
            <v>0</v>
          </cell>
        </row>
        <row r="956">
          <cell r="B956" t="str">
            <v>B1650</v>
          </cell>
          <cell r="C956" t="str">
            <v/>
          </cell>
          <cell r="E956" t="str">
            <v>Boulon 16x50+ 2 long ñeàn vuoâng D18-50x50x3/Zn</v>
          </cell>
          <cell r="F956" t="str">
            <v>boä</v>
          </cell>
          <cell r="G956">
            <v>2</v>
          </cell>
          <cell r="H956">
            <v>0</v>
          </cell>
          <cell r="I956">
            <v>0</v>
          </cell>
          <cell r="J956">
            <v>0</v>
          </cell>
          <cell r="K956">
            <v>0</v>
          </cell>
          <cell r="L956">
            <v>0</v>
          </cell>
          <cell r="M956">
            <v>0</v>
          </cell>
          <cell r="N956">
            <v>0</v>
          </cell>
          <cell r="P956">
            <v>17000</v>
          </cell>
          <cell r="U956">
            <v>34000</v>
          </cell>
          <cell r="W956">
            <v>0</v>
          </cell>
          <cell r="Y956">
            <v>0</v>
          </cell>
        </row>
        <row r="957">
          <cell r="B957" t="str">
            <v>LXINN</v>
          </cell>
          <cell r="C957" t="str">
            <v/>
          </cell>
          <cell r="D957" t="str">
            <v>D2.6021e</v>
          </cell>
          <cell r="E957" t="str">
            <v>Laép xaø ñôõ 29,76kg (X22Ñ)</v>
          </cell>
          <cell r="F957" t="str">
            <v>boä</v>
          </cell>
          <cell r="G957">
            <v>1</v>
          </cell>
          <cell r="R957" t="str">
            <v>213,525 x1.5</v>
          </cell>
          <cell r="U957">
            <v>0</v>
          </cell>
          <cell r="W957">
            <v>320288</v>
          </cell>
          <cell r="Y957">
            <v>0</v>
          </cell>
        </row>
        <row r="958">
          <cell r="B958" t="str">
            <v>bocx</v>
          </cell>
          <cell r="D958" t="str">
            <v>02.1115</v>
          </cell>
          <cell r="E958" t="str">
            <v>Boác dôõ xaø, theùp thanh</v>
          </cell>
          <cell r="F958" t="str">
            <v>taán</v>
          </cell>
          <cell r="R958">
            <v>38538</v>
          </cell>
          <cell r="U958">
            <v>0</v>
          </cell>
          <cell r="W958">
            <v>0</v>
          </cell>
          <cell r="Y958">
            <v>0</v>
          </cell>
        </row>
        <row r="959">
          <cell r="B959" t="str">
            <v>XA</v>
          </cell>
          <cell r="D959" t="str">
            <v>02.1361</v>
          </cell>
          <cell r="E959" t="str">
            <v>V/c xaø vaøo vò trí (cö ly &lt;=100m)</v>
          </cell>
          <cell r="F959" t="str">
            <v>taán</v>
          </cell>
          <cell r="U959">
            <v>0</v>
          </cell>
          <cell r="W959">
            <v>0</v>
          </cell>
          <cell r="Y959">
            <v>0</v>
          </cell>
        </row>
        <row r="960">
          <cell r="B960" t="str">
            <v>dctc</v>
          </cell>
          <cell r="D960" t="str">
            <v>02.1482</v>
          </cell>
          <cell r="E960" t="str">
            <v>V/c duïng cuï thi coâng ( cöï ly &lt;=100m)</v>
          </cell>
          <cell r="F960" t="str">
            <v>taán</v>
          </cell>
          <cell r="U960">
            <v>0</v>
          </cell>
          <cell r="W960">
            <v>0</v>
          </cell>
          <cell r="Y960">
            <v>0</v>
          </cell>
        </row>
        <row r="961">
          <cell r="A961" t="str">
            <v>X-8ÑL</v>
          </cell>
          <cell r="C961" t="str">
            <v/>
          </cell>
          <cell r="E961" t="str">
            <v>Boä xaø leäch ñôn L75x75x8 daøi 0,8m: X-8ÑL</v>
          </cell>
          <cell r="F961" t="str">
            <v>Boä</v>
          </cell>
          <cell r="H961">
            <v>0</v>
          </cell>
          <cell r="I961">
            <v>0</v>
          </cell>
          <cell r="J961">
            <v>0</v>
          </cell>
          <cell r="K961">
            <v>0</v>
          </cell>
          <cell r="L961">
            <v>0</v>
          </cell>
          <cell r="U961">
            <v>497000</v>
          </cell>
          <cell r="W961">
            <v>144714</v>
          </cell>
          <cell r="Y961">
            <v>0</v>
          </cell>
        </row>
        <row r="962">
          <cell r="B962" t="str">
            <v>d8</v>
          </cell>
          <cell r="C962" t="str">
            <v/>
          </cell>
          <cell r="E962" t="str">
            <v>Ñaø Saét goùc L75 x75 x8 daøi 0,8m (1 oáp)</v>
          </cell>
          <cell r="F962" t="str">
            <v>thanh</v>
          </cell>
          <cell r="G962">
            <v>1</v>
          </cell>
          <cell r="H962">
            <v>0</v>
          </cell>
          <cell r="I962">
            <v>0</v>
          </cell>
          <cell r="J962">
            <v>0</v>
          </cell>
          <cell r="K962">
            <v>0</v>
          </cell>
          <cell r="L962">
            <v>0</v>
          </cell>
          <cell r="M962">
            <v>0</v>
          </cell>
          <cell r="N962">
            <v>0</v>
          </cell>
          <cell r="P962">
            <v>314000</v>
          </cell>
          <cell r="U962">
            <v>314000</v>
          </cell>
          <cell r="W962">
            <v>0</v>
          </cell>
          <cell r="Y962">
            <v>0</v>
          </cell>
        </row>
        <row r="963">
          <cell r="B963" t="str">
            <v>t81</v>
          </cell>
          <cell r="C963" t="str">
            <v/>
          </cell>
          <cell r="E963" t="str">
            <v>Thanh choáng ñaø saét goùc L50x50x5 daøi 0,81m</v>
          </cell>
          <cell r="F963" t="str">
            <v>thanh</v>
          </cell>
          <cell r="G963">
            <v>1</v>
          </cell>
          <cell r="H963">
            <v>0</v>
          </cell>
          <cell r="I963">
            <v>0</v>
          </cell>
          <cell r="J963">
            <v>0</v>
          </cell>
          <cell r="K963">
            <v>0</v>
          </cell>
          <cell r="L963">
            <v>0</v>
          </cell>
          <cell r="M963">
            <v>0</v>
          </cell>
          <cell r="N963">
            <v>0</v>
          </cell>
          <cell r="P963">
            <v>110000</v>
          </cell>
          <cell r="U963">
            <v>110000</v>
          </cell>
          <cell r="W963">
            <v>0</v>
          </cell>
          <cell r="Y963">
            <v>0</v>
          </cell>
        </row>
        <row r="964">
          <cell r="B964" t="str">
            <v>B16250</v>
          </cell>
          <cell r="C964" t="str">
            <v/>
          </cell>
          <cell r="E964" t="str">
            <v>Boulon 16x250+ 2 long ñeàn vuoâng D18-50x50x3/Zn</v>
          </cell>
          <cell r="F964" t="str">
            <v>boä</v>
          </cell>
          <cell r="G964">
            <v>2</v>
          </cell>
          <cell r="H964">
            <v>0</v>
          </cell>
          <cell r="I964">
            <v>0</v>
          </cell>
          <cell r="J964">
            <v>0</v>
          </cell>
          <cell r="K964">
            <v>0</v>
          </cell>
          <cell r="L964">
            <v>0</v>
          </cell>
          <cell r="M964">
            <v>0</v>
          </cell>
          <cell r="N964">
            <v>0</v>
          </cell>
          <cell r="P964">
            <v>28000</v>
          </cell>
          <cell r="U964">
            <v>56000</v>
          </cell>
          <cell r="W964">
            <v>0</v>
          </cell>
          <cell r="Y964">
            <v>0</v>
          </cell>
        </row>
        <row r="965">
          <cell r="B965" t="str">
            <v>B1650</v>
          </cell>
          <cell r="C965" t="str">
            <v/>
          </cell>
          <cell r="E965" t="str">
            <v>Boulon 16x50+ 2 long ñeàn vuoâng D18-50x50x3/Zn</v>
          </cell>
          <cell r="F965" t="str">
            <v>boä</v>
          </cell>
          <cell r="G965">
            <v>1</v>
          </cell>
          <cell r="H965">
            <v>0</v>
          </cell>
          <cell r="I965">
            <v>0</v>
          </cell>
          <cell r="J965">
            <v>0</v>
          </cell>
          <cell r="K965">
            <v>0</v>
          </cell>
          <cell r="L965">
            <v>0</v>
          </cell>
          <cell r="M965">
            <v>0</v>
          </cell>
          <cell r="N965">
            <v>0</v>
          </cell>
          <cell r="P965">
            <v>17000</v>
          </cell>
          <cell r="U965">
            <v>17000</v>
          </cell>
          <cell r="W965">
            <v>0</v>
          </cell>
          <cell r="Y965">
            <v>0</v>
          </cell>
        </row>
        <row r="966">
          <cell r="B966" t="str">
            <v>LX08</v>
          </cell>
          <cell r="C966" t="str">
            <v/>
          </cell>
          <cell r="D966" t="str">
            <v>D2.6011</v>
          </cell>
          <cell r="E966" t="str">
            <v>Laép xaø saét ñôn 0,8m</v>
          </cell>
          <cell r="F966" t="str">
            <v>boä</v>
          </cell>
          <cell r="G966">
            <v>1</v>
          </cell>
          <cell r="R966" t="str">
            <v>96476.0 x1.5</v>
          </cell>
          <cell r="U966">
            <v>0</v>
          </cell>
          <cell r="W966">
            <v>144714</v>
          </cell>
          <cell r="Y966">
            <v>0</v>
          </cell>
        </row>
        <row r="967">
          <cell r="B967" t="str">
            <v>bocx</v>
          </cell>
          <cell r="D967" t="str">
            <v>02.1115</v>
          </cell>
          <cell r="E967" t="str">
            <v>Boác dôõ xaø, theùp thanh</v>
          </cell>
          <cell r="F967" t="str">
            <v>taán</v>
          </cell>
          <cell r="R967">
            <v>38538</v>
          </cell>
          <cell r="U967">
            <v>0</v>
          </cell>
          <cell r="W967">
            <v>0</v>
          </cell>
          <cell r="Y967">
            <v>0</v>
          </cell>
        </row>
        <row r="968">
          <cell r="B968" t="str">
            <v>XA</v>
          </cell>
          <cell r="D968" t="str">
            <v>02.1361</v>
          </cell>
          <cell r="E968" t="str">
            <v>V/c xaø vaøo vò trí (cö ly &lt;=100m)</v>
          </cell>
          <cell r="F968" t="str">
            <v>taán</v>
          </cell>
          <cell r="U968">
            <v>0</v>
          </cell>
          <cell r="W968">
            <v>0</v>
          </cell>
          <cell r="Y968">
            <v>0</v>
          </cell>
        </row>
        <row r="969">
          <cell r="B969" t="str">
            <v>dctc</v>
          </cell>
          <cell r="D969" t="str">
            <v>02.1482</v>
          </cell>
          <cell r="E969" t="str">
            <v>V/c duïng cuï thi coâng ( cöï ly &lt;=100m)</v>
          </cell>
          <cell r="F969" t="str">
            <v>taán</v>
          </cell>
          <cell r="U969">
            <v>0</v>
          </cell>
          <cell r="W969">
            <v>0</v>
          </cell>
          <cell r="Y969">
            <v>0</v>
          </cell>
        </row>
        <row r="970">
          <cell r="A970" t="str">
            <v>X-8KL</v>
          </cell>
          <cell r="C970" t="str">
            <v/>
          </cell>
          <cell r="E970" t="str">
            <v>Boä xaø leäch keùp L75x75x8 daøi 0,8m: X-8KL</v>
          </cell>
          <cell r="F970" t="str">
            <v>Boä</v>
          </cell>
          <cell r="H970">
            <v>0</v>
          </cell>
          <cell r="I970">
            <v>0</v>
          </cell>
          <cell r="J970">
            <v>0</v>
          </cell>
          <cell r="K970">
            <v>0</v>
          </cell>
          <cell r="L970">
            <v>0</v>
          </cell>
          <cell r="U970">
            <v>977000</v>
          </cell>
          <cell r="W970">
            <v>320288</v>
          </cell>
          <cell r="Y970">
            <v>0</v>
          </cell>
        </row>
        <row r="971">
          <cell r="B971" t="str">
            <v>d8</v>
          </cell>
          <cell r="C971" t="str">
            <v/>
          </cell>
          <cell r="E971" t="str">
            <v>Ñaø Saét goùc L75 x75 x8 daøi 0,8m (1 oáp)</v>
          </cell>
          <cell r="F971" t="str">
            <v>thanh</v>
          </cell>
          <cell r="G971">
            <v>2</v>
          </cell>
          <cell r="H971">
            <v>0</v>
          </cell>
          <cell r="I971">
            <v>0</v>
          </cell>
          <cell r="J971">
            <v>0</v>
          </cell>
          <cell r="K971">
            <v>0</v>
          </cell>
          <cell r="L971">
            <v>0</v>
          </cell>
          <cell r="M971">
            <v>0</v>
          </cell>
          <cell r="N971">
            <v>0</v>
          </cell>
          <cell r="P971">
            <v>314000</v>
          </cell>
          <cell r="U971">
            <v>628000</v>
          </cell>
          <cell r="W971">
            <v>0</v>
          </cell>
          <cell r="Y971">
            <v>0</v>
          </cell>
        </row>
        <row r="972">
          <cell r="B972" t="str">
            <v>t81</v>
          </cell>
          <cell r="C972" t="str">
            <v/>
          </cell>
          <cell r="E972" t="str">
            <v>Thanh choáng ñaø saét goùc L50x50x5 daøi 0,81m</v>
          </cell>
          <cell r="F972" t="str">
            <v>thanh</v>
          </cell>
          <cell r="G972">
            <v>2</v>
          </cell>
          <cell r="H972">
            <v>0</v>
          </cell>
          <cell r="I972">
            <v>0</v>
          </cell>
          <cell r="J972">
            <v>0</v>
          </cell>
          <cell r="K972">
            <v>0</v>
          </cell>
          <cell r="L972">
            <v>0</v>
          </cell>
          <cell r="M972">
            <v>0</v>
          </cell>
          <cell r="N972">
            <v>0</v>
          </cell>
          <cell r="P972">
            <v>110000</v>
          </cell>
          <cell r="U972">
            <v>220000</v>
          </cell>
          <cell r="W972">
            <v>0</v>
          </cell>
          <cell r="Y972">
            <v>0</v>
          </cell>
        </row>
        <row r="973">
          <cell r="B973" t="str">
            <v>B16250V</v>
          </cell>
          <cell r="C973" t="str">
            <v/>
          </cell>
          <cell r="E973" t="str">
            <v>Boulon 16x250VRS+ 4 long ñeàn vuoâng D18-50x50x3/Zn</v>
          </cell>
          <cell r="F973" t="str">
            <v>boä</v>
          </cell>
          <cell r="G973">
            <v>1</v>
          </cell>
          <cell r="H973">
            <v>0</v>
          </cell>
          <cell r="I973">
            <v>0</v>
          </cell>
          <cell r="J973">
            <v>0</v>
          </cell>
          <cell r="K973">
            <v>0</v>
          </cell>
          <cell r="L973">
            <v>0</v>
          </cell>
          <cell r="M973">
            <v>0</v>
          </cell>
          <cell r="N973">
            <v>0</v>
          </cell>
          <cell r="P973">
            <v>39000</v>
          </cell>
          <cell r="U973">
            <v>39000</v>
          </cell>
          <cell r="W973">
            <v>0</v>
          </cell>
          <cell r="Y973">
            <v>0</v>
          </cell>
        </row>
        <row r="974">
          <cell r="B974" t="str">
            <v>B16250</v>
          </cell>
          <cell r="C974" t="str">
            <v/>
          </cell>
          <cell r="E974" t="str">
            <v>Boulon 16x250+ 2 long ñeàn vuoâng D18-50x50x3/Zn</v>
          </cell>
          <cell r="F974" t="str">
            <v>boä</v>
          </cell>
          <cell r="G974">
            <v>2</v>
          </cell>
          <cell r="H974">
            <v>0</v>
          </cell>
          <cell r="I974">
            <v>0</v>
          </cell>
          <cell r="J974">
            <v>0</v>
          </cell>
          <cell r="K974">
            <v>0</v>
          </cell>
          <cell r="L974">
            <v>0</v>
          </cell>
          <cell r="M974">
            <v>0</v>
          </cell>
          <cell r="N974">
            <v>0</v>
          </cell>
          <cell r="P974">
            <v>28000</v>
          </cell>
          <cell r="U974">
            <v>56000</v>
          </cell>
          <cell r="W974">
            <v>0</v>
          </cell>
          <cell r="Y974">
            <v>0</v>
          </cell>
        </row>
        <row r="975">
          <cell r="B975" t="str">
            <v>B1650</v>
          </cell>
          <cell r="C975" t="str">
            <v/>
          </cell>
          <cell r="E975" t="str">
            <v>Boulon 16x50+ 2 long ñeàn vuoâng D18-50x50x3/Zn</v>
          </cell>
          <cell r="F975" t="str">
            <v>boä</v>
          </cell>
          <cell r="G975">
            <v>2</v>
          </cell>
          <cell r="H975">
            <v>0</v>
          </cell>
          <cell r="I975">
            <v>0</v>
          </cell>
          <cell r="J975">
            <v>0</v>
          </cell>
          <cell r="K975">
            <v>0</v>
          </cell>
          <cell r="L975">
            <v>0</v>
          </cell>
          <cell r="M975">
            <v>0</v>
          </cell>
          <cell r="N975">
            <v>0</v>
          </cell>
          <cell r="P975">
            <v>17000</v>
          </cell>
          <cell r="U975">
            <v>34000</v>
          </cell>
          <cell r="W975">
            <v>0</v>
          </cell>
          <cell r="Y975">
            <v>0</v>
          </cell>
        </row>
        <row r="976">
          <cell r="B976" t="str">
            <v>LXINN</v>
          </cell>
          <cell r="C976" t="str">
            <v/>
          </cell>
          <cell r="D976" t="str">
            <v>D2.6021e</v>
          </cell>
          <cell r="E976" t="str">
            <v>Laép xaø ñôõ 29,76kg (X22Ñ)</v>
          </cell>
          <cell r="F976" t="str">
            <v>boä</v>
          </cell>
          <cell r="G976">
            <v>1</v>
          </cell>
          <cell r="R976" t="str">
            <v>213,525 x1.5</v>
          </cell>
          <cell r="U976">
            <v>0</v>
          </cell>
          <cell r="W976">
            <v>320288</v>
          </cell>
          <cell r="Y976">
            <v>0</v>
          </cell>
        </row>
        <row r="977">
          <cell r="B977" t="str">
            <v>bocx</v>
          </cell>
          <cell r="D977" t="str">
            <v>02.1115</v>
          </cell>
          <cell r="E977" t="str">
            <v>Boác dôõ xaø, theùp thanh</v>
          </cell>
          <cell r="F977" t="str">
            <v>taán</v>
          </cell>
          <cell r="R977">
            <v>38538</v>
          </cell>
          <cell r="U977">
            <v>0</v>
          </cell>
          <cell r="W977">
            <v>0</v>
          </cell>
          <cell r="Y977">
            <v>0</v>
          </cell>
        </row>
        <row r="978">
          <cell r="B978" t="str">
            <v>XA</v>
          </cell>
          <cell r="D978" t="str">
            <v>02.1361</v>
          </cell>
          <cell r="E978" t="str">
            <v>V/c xaø vaøo vò trí (cö ly &lt;=100m)</v>
          </cell>
          <cell r="F978" t="str">
            <v>taán</v>
          </cell>
          <cell r="U978">
            <v>0</v>
          </cell>
          <cell r="W978">
            <v>0</v>
          </cell>
          <cell r="Y978">
            <v>0</v>
          </cell>
        </row>
        <row r="979">
          <cell r="B979" t="str">
            <v>dctc</v>
          </cell>
          <cell r="D979" t="str">
            <v>02.1482</v>
          </cell>
          <cell r="E979" t="str">
            <v>V/c duïng cuï thi coâng ( cöï ly &lt;=100m)</v>
          </cell>
          <cell r="F979" t="str">
            <v>taán</v>
          </cell>
          <cell r="U979">
            <v>0</v>
          </cell>
          <cell r="W979">
            <v>0</v>
          </cell>
          <cell r="Y979">
            <v>0</v>
          </cell>
        </row>
        <row r="980">
          <cell r="A980" t="str">
            <v>X-8com</v>
          </cell>
          <cell r="C980" t="str">
            <v/>
          </cell>
          <cell r="E980" t="str">
            <v>Boä xaø leäch keùp L75x75x8 daøi 0,8m: X-8KL</v>
          </cell>
          <cell r="F980" t="str">
            <v>Boä</v>
          </cell>
          <cell r="H980">
            <v>0</v>
          </cell>
          <cell r="I980">
            <v>0</v>
          </cell>
          <cell r="J980">
            <v>0</v>
          </cell>
          <cell r="K980">
            <v>0</v>
          </cell>
          <cell r="L980">
            <v>0</v>
          </cell>
          <cell r="U980">
            <v>2805740</v>
          </cell>
          <cell r="W980">
            <v>646120</v>
          </cell>
          <cell r="Y980">
            <v>0</v>
          </cell>
        </row>
        <row r="981">
          <cell r="B981" t="str">
            <v>Comp8</v>
          </cell>
          <cell r="C981" t="str">
            <v/>
          </cell>
          <cell r="E981" t="str">
            <v>Xaø compotesic 110x80x5-800mm (baét FCO, LA)</v>
          </cell>
          <cell r="F981" t="str">
            <v>thanh</v>
          </cell>
          <cell r="G981">
            <v>1</v>
          </cell>
          <cell r="H981">
            <v>0</v>
          </cell>
          <cell r="I981">
            <v>0</v>
          </cell>
          <cell r="J981">
            <v>0</v>
          </cell>
          <cell r="K981">
            <v>0</v>
          </cell>
          <cell r="L981">
            <v>0</v>
          </cell>
          <cell r="M981">
            <v>0</v>
          </cell>
          <cell r="N981">
            <v>0</v>
          </cell>
          <cell r="P981">
            <v>522000</v>
          </cell>
          <cell r="U981">
            <v>522000</v>
          </cell>
          <cell r="W981">
            <v>0</v>
          </cell>
          <cell r="Y981">
            <v>0</v>
          </cell>
        </row>
        <row r="982">
          <cell r="B982" t="str">
            <v>tcx</v>
          </cell>
          <cell r="C982" t="str">
            <v/>
          </cell>
          <cell r="E982" t="str">
            <v>Thanh choáng ñaø Compoxit deïp 10x40x920 cho ñaø 2,4m</v>
          </cell>
          <cell r="F982" t="str">
            <v>thanh</v>
          </cell>
          <cell r="G982">
            <v>1</v>
          </cell>
          <cell r="H982">
            <v>0</v>
          </cell>
          <cell r="I982">
            <v>0</v>
          </cell>
          <cell r="J982">
            <v>0</v>
          </cell>
          <cell r="K982">
            <v>0</v>
          </cell>
          <cell r="L982">
            <v>0</v>
          </cell>
          <cell r="M982">
            <v>0</v>
          </cell>
          <cell r="N982">
            <v>0</v>
          </cell>
          <cell r="P982">
            <v>135000</v>
          </cell>
          <cell r="U982">
            <v>135000</v>
          </cell>
          <cell r="W982">
            <v>0</v>
          </cell>
          <cell r="Y982">
            <v>0</v>
          </cell>
        </row>
        <row r="983">
          <cell r="B983" t="str">
            <v>B16350</v>
          </cell>
          <cell r="C983" t="str">
            <v/>
          </cell>
          <cell r="E983" t="str">
            <v>Boulon 16x350+ 2 long ñeàn vuoâng D18-50x50x3/Zn</v>
          </cell>
          <cell r="F983" t="str">
            <v>boä</v>
          </cell>
          <cell r="G983">
            <v>1</v>
          </cell>
          <cell r="H983">
            <v>0</v>
          </cell>
          <cell r="I983">
            <v>0</v>
          </cell>
          <cell r="J983">
            <v>0</v>
          </cell>
          <cell r="K983">
            <v>0</v>
          </cell>
          <cell r="L983">
            <v>0</v>
          </cell>
          <cell r="M983">
            <v>0</v>
          </cell>
          <cell r="N983">
            <v>0</v>
          </cell>
          <cell r="P983">
            <v>32500</v>
          </cell>
          <cell r="U983">
            <v>32500</v>
          </cell>
          <cell r="W983">
            <v>0</v>
          </cell>
          <cell r="Y983">
            <v>0</v>
          </cell>
        </row>
        <row r="984">
          <cell r="B984" t="str">
            <v>B16250</v>
          </cell>
          <cell r="C984" t="str">
            <v/>
          </cell>
          <cell r="E984" t="str">
            <v>Boulon 16x250+ 2 long ñeàn vuoâng D18-50x50x3/Zn</v>
          </cell>
          <cell r="F984" t="str">
            <v>boä</v>
          </cell>
          <cell r="G984">
            <v>1</v>
          </cell>
          <cell r="H984">
            <v>0</v>
          </cell>
          <cell r="I984">
            <v>0</v>
          </cell>
          <cell r="J984">
            <v>0</v>
          </cell>
          <cell r="K984">
            <v>0</v>
          </cell>
          <cell r="L984">
            <v>0</v>
          </cell>
          <cell r="M984">
            <v>0</v>
          </cell>
          <cell r="N984">
            <v>0</v>
          </cell>
          <cell r="P984">
            <v>28000</v>
          </cell>
          <cell r="U984">
            <v>28000</v>
          </cell>
          <cell r="W984">
            <v>0</v>
          </cell>
          <cell r="Y984">
            <v>0</v>
          </cell>
        </row>
        <row r="985">
          <cell r="B985" t="str">
            <v>B1650</v>
          </cell>
          <cell r="C985" t="str">
            <v/>
          </cell>
          <cell r="E985" t="str">
            <v>Boulon 16x50+ 2 long ñeàn vuoâng D18-50x50x3/Zn</v>
          </cell>
          <cell r="F985" t="str">
            <v>boä</v>
          </cell>
          <cell r="G985">
            <v>1</v>
          </cell>
          <cell r="H985">
            <v>0</v>
          </cell>
          <cell r="I985">
            <v>0</v>
          </cell>
          <cell r="J985">
            <v>0</v>
          </cell>
          <cell r="K985">
            <v>0</v>
          </cell>
          <cell r="L985">
            <v>0</v>
          </cell>
          <cell r="M985">
            <v>0</v>
          </cell>
          <cell r="N985">
            <v>0</v>
          </cell>
          <cell r="P985">
            <v>17000</v>
          </cell>
          <cell r="U985">
            <v>17000</v>
          </cell>
          <cell r="W985">
            <v>0</v>
          </cell>
          <cell r="Y985">
            <v>0</v>
          </cell>
        </row>
        <row r="986">
          <cell r="B986" t="str">
            <v>LXINN</v>
          </cell>
          <cell r="C986" t="str">
            <v/>
          </cell>
          <cell r="D986" t="str">
            <v>D2.6021e</v>
          </cell>
          <cell r="E986" t="str">
            <v>Laép xaø ñôõ 29,76kg (X22Ñ)</v>
          </cell>
          <cell r="F986" t="str">
            <v>boä</v>
          </cell>
          <cell r="G986">
            <v>1</v>
          </cell>
          <cell r="R986" t="str">
            <v>213,525 x1.5</v>
          </cell>
          <cell r="U986">
            <v>0</v>
          </cell>
          <cell r="W986">
            <v>320288</v>
          </cell>
          <cell r="Y986">
            <v>0</v>
          </cell>
        </row>
        <row r="987">
          <cell r="A987" t="str">
            <v>X-21ÑL</v>
          </cell>
          <cell r="C987" t="str">
            <v/>
          </cell>
          <cell r="E987" t="str">
            <v>Boä xaø leäch ñôn L75x75x8 daøi 2,1m: X-21ÑL</v>
          </cell>
          <cell r="F987" t="str">
            <v>Boä</v>
          </cell>
          <cell r="H987">
            <v>0</v>
          </cell>
          <cell r="I987">
            <v>0</v>
          </cell>
          <cell r="J987">
            <v>0</v>
          </cell>
          <cell r="K987">
            <v>0</v>
          </cell>
          <cell r="L987">
            <v>0</v>
          </cell>
          <cell r="U987">
            <v>1072120</v>
          </cell>
          <cell r="W987">
            <v>325832</v>
          </cell>
          <cell r="Y987">
            <v>0</v>
          </cell>
        </row>
        <row r="988">
          <cell r="B988" t="str">
            <v>d21</v>
          </cell>
          <cell r="C988" t="str">
            <v/>
          </cell>
          <cell r="E988" t="str">
            <v>Ñaø Saét goùc L75 x75 x8 daøi 2,1m (3 oáp)</v>
          </cell>
          <cell r="F988" t="str">
            <v>thanh</v>
          </cell>
          <cell r="G988">
            <v>1</v>
          </cell>
          <cell r="H988">
            <v>0</v>
          </cell>
          <cell r="I988">
            <v>0</v>
          </cell>
          <cell r="J988">
            <v>0</v>
          </cell>
          <cell r="K988">
            <v>0</v>
          </cell>
          <cell r="L988">
            <v>0</v>
          </cell>
          <cell r="M988">
            <v>0</v>
          </cell>
          <cell r="N988">
            <v>0</v>
          </cell>
          <cell r="P988">
            <v>707200</v>
          </cell>
          <cell r="U988">
            <v>707200</v>
          </cell>
          <cell r="W988">
            <v>0</v>
          </cell>
          <cell r="Y988">
            <v>0</v>
          </cell>
        </row>
        <row r="989">
          <cell r="B989" t="str">
            <v>t199</v>
          </cell>
          <cell r="C989" t="str">
            <v/>
          </cell>
          <cell r="E989" t="str">
            <v>Thanh choáng ñaø saét goùc L50x50x5 daøi 1,99m</v>
          </cell>
          <cell r="F989" t="str">
            <v>thanh</v>
          </cell>
          <cell r="G989">
            <v>1</v>
          </cell>
          <cell r="H989">
            <v>0</v>
          </cell>
          <cell r="I989">
            <v>0</v>
          </cell>
          <cell r="J989">
            <v>0</v>
          </cell>
          <cell r="K989">
            <v>0</v>
          </cell>
          <cell r="L989">
            <v>0</v>
          </cell>
          <cell r="M989">
            <v>0</v>
          </cell>
          <cell r="N989">
            <v>0</v>
          </cell>
          <cell r="P989">
            <v>291920</v>
          </cell>
          <cell r="U989">
            <v>291920</v>
          </cell>
          <cell r="W989">
            <v>0</v>
          </cell>
          <cell r="Y989">
            <v>0</v>
          </cell>
        </row>
        <row r="990">
          <cell r="B990" t="str">
            <v>B16250</v>
          </cell>
          <cell r="C990" t="str">
            <v/>
          </cell>
          <cell r="E990" t="str">
            <v>Boulon 16x250+ 2 long ñeàn vuoâng D18-50x50x3/Zn</v>
          </cell>
          <cell r="F990" t="str">
            <v>boä</v>
          </cell>
          <cell r="G990">
            <v>2</v>
          </cell>
          <cell r="H990">
            <v>0</v>
          </cell>
          <cell r="I990">
            <v>0</v>
          </cell>
          <cell r="J990">
            <v>0</v>
          </cell>
          <cell r="K990">
            <v>0</v>
          </cell>
          <cell r="L990">
            <v>0</v>
          </cell>
          <cell r="M990">
            <v>0</v>
          </cell>
          <cell r="N990">
            <v>0</v>
          </cell>
          <cell r="P990">
            <v>28000</v>
          </cell>
          <cell r="U990">
            <v>56000</v>
          </cell>
          <cell r="W990">
            <v>0</v>
          </cell>
          <cell r="Y990">
            <v>0</v>
          </cell>
        </row>
        <row r="991">
          <cell r="B991" t="str">
            <v>B1650</v>
          </cell>
          <cell r="C991" t="str">
            <v/>
          </cell>
          <cell r="E991" t="str">
            <v>Boulon 16x50+ 2 long ñeàn vuoâng D18-50x50x3/Zn</v>
          </cell>
          <cell r="F991" t="str">
            <v>boä</v>
          </cell>
          <cell r="G991">
            <v>1</v>
          </cell>
          <cell r="H991">
            <v>0</v>
          </cell>
          <cell r="I991">
            <v>0</v>
          </cell>
          <cell r="J991">
            <v>0</v>
          </cell>
          <cell r="K991">
            <v>0</v>
          </cell>
          <cell r="L991">
            <v>0</v>
          </cell>
          <cell r="M991">
            <v>0</v>
          </cell>
          <cell r="N991">
            <v>0</v>
          </cell>
          <cell r="P991">
            <v>17000</v>
          </cell>
          <cell r="U991">
            <v>17000</v>
          </cell>
          <cell r="W991">
            <v>0</v>
          </cell>
          <cell r="Y991">
            <v>0</v>
          </cell>
        </row>
        <row r="992">
          <cell r="B992" t="str">
            <v>LXITl</v>
          </cell>
          <cell r="C992" t="str">
            <v/>
          </cell>
          <cell r="D992" t="str">
            <v>D2.6021d</v>
          </cell>
          <cell r="E992" t="str">
            <v>Laép xaø ñôõ thaúng 29,42kg (X21Ñ)</v>
          </cell>
          <cell r="F992" t="str">
            <v>boä</v>
          </cell>
          <cell r="G992">
            <v>1</v>
          </cell>
          <cell r="R992" t="str">
            <v>204540.0 x1.5</v>
          </cell>
          <cell r="U992">
            <v>0</v>
          </cell>
          <cell r="W992">
            <v>325832</v>
          </cell>
          <cell r="Y992">
            <v>0</v>
          </cell>
        </row>
        <row r="993">
          <cell r="B993" t="str">
            <v>bocx</v>
          </cell>
          <cell r="D993" t="str">
            <v>02.1115</v>
          </cell>
          <cell r="E993" t="str">
            <v>Boác dôõ xaø, theùp thanh</v>
          </cell>
          <cell r="F993" t="str">
            <v>taán</v>
          </cell>
          <cell r="R993">
            <v>38538</v>
          </cell>
          <cell r="U993">
            <v>0</v>
          </cell>
          <cell r="W993">
            <v>0</v>
          </cell>
          <cell r="Y993">
            <v>0</v>
          </cell>
        </row>
        <row r="994">
          <cell r="B994" t="str">
            <v>XA</v>
          </cell>
          <cell r="D994" t="str">
            <v>02.1361</v>
          </cell>
          <cell r="E994" t="str">
            <v>V/c xaø vaøo vò trí (cö ly &lt;=100m)</v>
          </cell>
          <cell r="F994" t="str">
            <v>taán</v>
          </cell>
          <cell r="U994">
            <v>0</v>
          </cell>
          <cell r="W994">
            <v>0</v>
          </cell>
          <cell r="Y994">
            <v>0</v>
          </cell>
        </row>
        <row r="995">
          <cell r="B995" t="str">
            <v>dctc</v>
          </cell>
          <cell r="D995" t="str">
            <v>02.1482</v>
          </cell>
          <cell r="E995" t="str">
            <v>V/c duïng cuï thi coâng ( cöï ly &lt;=100m)</v>
          </cell>
          <cell r="F995" t="str">
            <v>taán</v>
          </cell>
          <cell r="U995">
            <v>0</v>
          </cell>
          <cell r="W995">
            <v>0</v>
          </cell>
          <cell r="Y995">
            <v>0</v>
          </cell>
        </row>
        <row r="996">
          <cell r="A996" t="str">
            <v>X-21KL</v>
          </cell>
          <cell r="C996" t="str">
            <v/>
          </cell>
          <cell r="E996" t="str">
            <v>Boä xaø leäch keùp L75x75x8 daøi 2,1m: X-21KL</v>
          </cell>
          <cell r="F996" t="str">
            <v>Boä</v>
          </cell>
          <cell r="H996">
            <v>0</v>
          </cell>
          <cell r="I996">
            <v>0</v>
          </cell>
          <cell r="J996">
            <v>0</v>
          </cell>
          <cell r="K996">
            <v>0</v>
          </cell>
          <cell r="L996">
            <v>0</v>
          </cell>
          <cell r="U996">
            <v>2213240</v>
          </cell>
          <cell r="W996">
            <v>438083</v>
          </cell>
          <cell r="Y996">
            <v>0</v>
          </cell>
        </row>
        <row r="997">
          <cell r="B997" t="str">
            <v>d21</v>
          </cell>
          <cell r="C997" t="str">
            <v/>
          </cell>
          <cell r="E997" t="str">
            <v>Ñaø Saét goùc L75 x75 x8 daøi 2,1m (3 oáp)</v>
          </cell>
          <cell r="F997" t="str">
            <v>thanh</v>
          </cell>
          <cell r="G997">
            <v>2</v>
          </cell>
          <cell r="H997">
            <v>0</v>
          </cell>
          <cell r="I997">
            <v>0</v>
          </cell>
          <cell r="J997">
            <v>0</v>
          </cell>
          <cell r="K997">
            <v>0</v>
          </cell>
          <cell r="L997">
            <v>0</v>
          </cell>
          <cell r="M997">
            <v>0</v>
          </cell>
          <cell r="N997">
            <v>0</v>
          </cell>
          <cell r="P997">
            <v>707200</v>
          </cell>
          <cell r="U997">
            <v>1414400</v>
          </cell>
          <cell r="W997">
            <v>0</v>
          </cell>
          <cell r="Y997">
            <v>0</v>
          </cell>
        </row>
        <row r="998">
          <cell r="B998" t="str">
            <v>t199</v>
          </cell>
          <cell r="C998" t="str">
            <v/>
          </cell>
          <cell r="E998" t="str">
            <v>Thanh choáng ñaø saét goùc L50x50x5 daøi 1,99m</v>
          </cell>
          <cell r="F998" t="str">
            <v>thanh</v>
          </cell>
          <cell r="G998">
            <v>2</v>
          </cell>
          <cell r="H998">
            <v>0</v>
          </cell>
          <cell r="I998">
            <v>0</v>
          </cell>
          <cell r="J998">
            <v>0</v>
          </cell>
          <cell r="K998">
            <v>0</v>
          </cell>
          <cell r="L998">
            <v>0</v>
          </cell>
          <cell r="M998">
            <v>0</v>
          </cell>
          <cell r="N998">
            <v>0</v>
          </cell>
          <cell r="P998">
            <v>291920</v>
          </cell>
          <cell r="U998">
            <v>583840</v>
          </cell>
          <cell r="W998">
            <v>0</v>
          </cell>
          <cell r="Y998">
            <v>0</v>
          </cell>
        </row>
        <row r="999">
          <cell r="B999" t="str">
            <v>B16300v</v>
          </cell>
          <cell r="C999" t="str">
            <v/>
          </cell>
          <cell r="E999" t="str">
            <v>Boulon 16x300VRS+ 4 long ñeàn vuoâng D18-50x50x3/Zn</v>
          </cell>
          <cell r="F999" t="str">
            <v>boä</v>
          </cell>
          <cell r="G999">
            <v>3</v>
          </cell>
          <cell r="H999">
            <v>0</v>
          </cell>
          <cell r="I999">
            <v>0</v>
          </cell>
          <cell r="J999">
            <v>0</v>
          </cell>
          <cell r="K999">
            <v>0</v>
          </cell>
          <cell r="L999">
            <v>0</v>
          </cell>
          <cell r="M999">
            <v>0</v>
          </cell>
          <cell r="N999">
            <v>0</v>
          </cell>
          <cell r="P999">
            <v>41000</v>
          </cell>
          <cell r="U999">
            <v>123000</v>
          </cell>
          <cell r="W999">
            <v>0</v>
          </cell>
          <cell r="Y999">
            <v>0</v>
          </cell>
        </row>
        <row r="1000">
          <cell r="B1000" t="str">
            <v>B16300</v>
          </cell>
          <cell r="C1000" t="str">
            <v/>
          </cell>
          <cell r="E1000" t="str">
            <v>Boulon 16x300+ 2 long ñeàn vuoâng D18-50x50x3/Zn</v>
          </cell>
          <cell r="F1000" t="str">
            <v>boä</v>
          </cell>
          <cell r="G1000">
            <v>1</v>
          </cell>
          <cell r="H1000">
            <v>0</v>
          </cell>
          <cell r="I1000">
            <v>0</v>
          </cell>
          <cell r="J1000">
            <v>0</v>
          </cell>
          <cell r="K1000">
            <v>0</v>
          </cell>
          <cell r="L1000">
            <v>0</v>
          </cell>
          <cell r="M1000">
            <v>0</v>
          </cell>
          <cell r="N1000">
            <v>0</v>
          </cell>
          <cell r="P1000">
            <v>30000</v>
          </cell>
          <cell r="U1000">
            <v>30000</v>
          </cell>
          <cell r="W1000">
            <v>0</v>
          </cell>
          <cell r="Y1000">
            <v>0</v>
          </cell>
        </row>
        <row r="1001">
          <cell r="B1001" t="str">
            <v>B16250</v>
          </cell>
          <cell r="C1001" t="str">
            <v/>
          </cell>
          <cell r="E1001" t="str">
            <v>Boulon 16x250+ 2 long ñeàn vuoâng D18-50x50x3/Zn</v>
          </cell>
          <cell r="F1001" t="str">
            <v>boä</v>
          </cell>
          <cell r="G1001">
            <v>1</v>
          </cell>
          <cell r="H1001">
            <v>0</v>
          </cell>
          <cell r="I1001">
            <v>0</v>
          </cell>
          <cell r="J1001">
            <v>0</v>
          </cell>
          <cell r="K1001">
            <v>0</v>
          </cell>
          <cell r="L1001">
            <v>0</v>
          </cell>
          <cell r="M1001">
            <v>0</v>
          </cell>
          <cell r="N1001">
            <v>0</v>
          </cell>
          <cell r="P1001">
            <v>28000</v>
          </cell>
          <cell r="U1001">
            <v>28000</v>
          </cell>
          <cell r="W1001">
            <v>0</v>
          </cell>
          <cell r="Y1001">
            <v>0</v>
          </cell>
        </row>
        <row r="1002">
          <cell r="B1002" t="str">
            <v>B1650</v>
          </cell>
          <cell r="C1002" t="str">
            <v/>
          </cell>
          <cell r="E1002" t="str">
            <v>Boulon 16x50+ 2 long ñeàn vuoâng D18-50x50x3/Zn</v>
          </cell>
          <cell r="F1002" t="str">
            <v>boä</v>
          </cell>
          <cell r="G1002">
            <v>2</v>
          </cell>
          <cell r="H1002">
            <v>0</v>
          </cell>
          <cell r="I1002">
            <v>0</v>
          </cell>
          <cell r="J1002">
            <v>0</v>
          </cell>
          <cell r="K1002">
            <v>0</v>
          </cell>
          <cell r="L1002">
            <v>0</v>
          </cell>
          <cell r="M1002">
            <v>0</v>
          </cell>
          <cell r="N1002">
            <v>0</v>
          </cell>
          <cell r="P1002">
            <v>17000</v>
          </cell>
          <cell r="U1002">
            <v>34000</v>
          </cell>
          <cell r="W1002">
            <v>0</v>
          </cell>
          <cell r="Y1002">
            <v>0</v>
          </cell>
        </row>
        <row r="1003">
          <cell r="B1003" t="str">
            <v>LXINL</v>
          </cell>
          <cell r="C1003" t="str">
            <v/>
          </cell>
          <cell r="D1003" t="str">
            <v>D2.6031d</v>
          </cell>
          <cell r="E1003" t="str">
            <v>Laép xaø goùc 58,889kg (X2,1K)</v>
          </cell>
          <cell r="F1003" t="str">
            <v>boä</v>
          </cell>
          <cell r="G1003">
            <v>1</v>
          </cell>
          <cell r="R1003" t="str">
            <v>275005. x1.5</v>
          </cell>
          <cell r="U1003">
            <v>0</v>
          </cell>
          <cell r="W1003">
            <v>438083</v>
          </cell>
          <cell r="Y1003">
            <v>0</v>
          </cell>
        </row>
        <row r="1004">
          <cell r="B1004" t="str">
            <v>bocx</v>
          </cell>
          <cell r="D1004" t="str">
            <v>02.1115</v>
          </cell>
          <cell r="E1004" t="str">
            <v>Boác dôõ xaø, theùp thanh</v>
          </cell>
          <cell r="F1004" t="str">
            <v>taán</v>
          </cell>
          <cell r="R1004">
            <v>38538</v>
          </cell>
          <cell r="U1004">
            <v>0</v>
          </cell>
          <cell r="W1004">
            <v>0</v>
          </cell>
          <cell r="Y1004">
            <v>0</v>
          </cell>
        </row>
        <row r="1005">
          <cell r="B1005" t="str">
            <v>XA</v>
          </cell>
          <cell r="D1005" t="str">
            <v>02.1361</v>
          </cell>
          <cell r="E1005" t="str">
            <v>V/c xaø vaøo vò trí (cö ly &lt;=100m)</v>
          </cell>
          <cell r="F1005" t="str">
            <v>taán</v>
          </cell>
          <cell r="U1005">
            <v>0</v>
          </cell>
          <cell r="W1005">
            <v>0</v>
          </cell>
          <cell r="Y1005">
            <v>0</v>
          </cell>
        </row>
        <row r="1006">
          <cell r="B1006" t="str">
            <v>dctc</v>
          </cell>
          <cell r="D1006" t="str">
            <v>02.1482</v>
          </cell>
          <cell r="E1006" t="str">
            <v>V/c duïng cuï thi coâng ( cöï ly &lt;=100m)</v>
          </cell>
          <cell r="F1006" t="str">
            <v>taán</v>
          </cell>
          <cell r="U1006">
            <v>0</v>
          </cell>
          <cell r="W1006">
            <v>0</v>
          </cell>
          <cell r="Y1006">
            <v>0</v>
          </cell>
        </row>
        <row r="1007">
          <cell r="A1007" t="str">
            <v>X-21DL (THAÙO LAÉP LAÏI)</v>
          </cell>
          <cell r="C1007" t="str">
            <v/>
          </cell>
          <cell r="E1007" t="str">
            <v>Boä xaø leäch ñôn L75x75x8 daøi 2,1m: X-21ÑL (Thaùo laép laïi)</v>
          </cell>
          <cell r="F1007" t="str">
            <v>Boä</v>
          </cell>
          <cell r="H1007">
            <v>0</v>
          </cell>
          <cell r="I1007">
            <v>0</v>
          </cell>
          <cell r="J1007">
            <v>0</v>
          </cell>
          <cell r="K1007">
            <v>0</v>
          </cell>
          <cell r="L1007">
            <v>0</v>
          </cell>
          <cell r="U1007">
            <v>78879</v>
          </cell>
          <cell r="W1007">
            <v>325832</v>
          </cell>
          <cell r="Y1007">
            <v>0</v>
          </cell>
        </row>
        <row r="1008">
          <cell r="B1008" t="str">
            <v>d21s</v>
          </cell>
          <cell r="E1008" t="str">
            <v>Ñaø Saét goùc L75 x75 x8 daøi 2,1m (3 oáp): söû duïng laïi</v>
          </cell>
          <cell r="F1008" t="str">
            <v>thanh</v>
          </cell>
          <cell r="H1008">
            <v>0</v>
          </cell>
          <cell r="I1008">
            <v>0</v>
          </cell>
          <cell r="J1008">
            <v>0</v>
          </cell>
          <cell r="K1008">
            <v>0</v>
          </cell>
          <cell r="L1008">
            <v>0</v>
          </cell>
          <cell r="M1008">
            <v>0</v>
          </cell>
          <cell r="N1008">
            <v>0</v>
          </cell>
          <cell r="P1008">
            <v>0</v>
          </cell>
          <cell r="U1008">
            <v>0</v>
          </cell>
          <cell r="W1008">
            <v>0</v>
          </cell>
          <cell r="Y1008">
            <v>0</v>
          </cell>
        </row>
        <row r="1009">
          <cell r="B1009" t="str">
            <v>t199s</v>
          </cell>
          <cell r="E1009" t="str">
            <v>Thanh choáng ñaø saét goùc L50x50x5 daøi 1,99m: söû duïng laïi</v>
          </cell>
          <cell r="F1009" t="str">
            <v>thanh</v>
          </cell>
          <cell r="H1009">
            <v>0</v>
          </cell>
          <cell r="I1009">
            <v>0</v>
          </cell>
          <cell r="J1009">
            <v>0</v>
          </cell>
          <cell r="K1009">
            <v>0</v>
          </cell>
          <cell r="L1009">
            <v>0</v>
          </cell>
          <cell r="M1009">
            <v>0</v>
          </cell>
          <cell r="N1009">
            <v>0</v>
          </cell>
          <cell r="P1009">
            <v>0</v>
          </cell>
          <cell r="U1009">
            <v>0</v>
          </cell>
          <cell r="W1009">
            <v>0</v>
          </cell>
          <cell r="Y1009">
            <v>0</v>
          </cell>
        </row>
        <row r="1010">
          <cell r="B1010" t="str">
            <v>S50</v>
          </cell>
          <cell r="C1010">
            <v>0</v>
          </cell>
          <cell r="E1010" t="str">
            <v>Saét deït 50 x 5</v>
          </cell>
          <cell r="F1010" t="str">
            <v>kg</v>
          </cell>
          <cell r="G1010">
            <v>0.79</v>
          </cell>
          <cell r="H1010">
            <v>0</v>
          </cell>
          <cell r="I1010">
            <v>0</v>
          </cell>
          <cell r="J1010">
            <v>0</v>
          </cell>
          <cell r="K1010">
            <v>0</v>
          </cell>
          <cell r="L1010">
            <v>0</v>
          </cell>
          <cell r="M1010">
            <v>0</v>
          </cell>
          <cell r="N1010">
            <v>0</v>
          </cell>
          <cell r="P1010">
            <v>28961</v>
          </cell>
          <cell r="U1010">
            <v>22879</v>
          </cell>
          <cell r="W1010">
            <v>0</v>
          </cell>
          <cell r="Y1010">
            <v>0</v>
          </cell>
        </row>
        <row r="1011">
          <cell r="B1011" t="str">
            <v>B16250</v>
          </cell>
          <cell r="C1011" t="str">
            <v/>
          </cell>
          <cell r="E1011" t="str">
            <v>Boulon 16x250+ 2 long ñeàn vuoâng D18-50x50x3/Zn</v>
          </cell>
          <cell r="F1011" t="str">
            <v>boä</v>
          </cell>
          <cell r="G1011">
            <v>2</v>
          </cell>
          <cell r="H1011">
            <v>0</v>
          </cell>
          <cell r="I1011">
            <v>0</v>
          </cell>
          <cell r="J1011">
            <v>0</v>
          </cell>
          <cell r="K1011">
            <v>0</v>
          </cell>
          <cell r="L1011">
            <v>0</v>
          </cell>
          <cell r="M1011">
            <v>0</v>
          </cell>
          <cell r="N1011">
            <v>0</v>
          </cell>
          <cell r="P1011">
            <v>28000</v>
          </cell>
          <cell r="U1011">
            <v>56000</v>
          </cell>
          <cell r="W1011">
            <v>0</v>
          </cell>
          <cell r="Y1011">
            <v>0</v>
          </cell>
        </row>
        <row r="1012">
          <cell r="B1012" t="str">
            <v>B1650</v>
          </cell>
          <cell r="E1012" t="str">
            <v>Boulon 16x50+ 2 long ñeàn vuoâng D18-50x50x3/Zn</v>
          </cell>
          <cell r="F1012" t="str">
            <v>boä</v>
          </cell>
          <cell r="G1012">
            <v>0</v>
          </cell>
          <cell r="H1012">
            <v>0</v>
          </cell>
          <cell r="I1012">
            <v>0</v>
          </cell>
          <cell r="J1012">
            <v>0</v>
          </cell>
          <cell r="K1012">
            <v>0</v>
          </cell>
          <cell r="L1012">
            <v>0</v>
          </cell>
          <cell r="M1012">
            <v>0</v>
          </cell>
          <cell r="N1012">
            <v>0</v>
          </cell>
          <cell r="P1012">
            <v>17000</v>
          </cell>
          <cell r="U1012">
            <v>0</v>
          </cell>
          <cell r="W1012">
            <v>0</v>
          </cell>
          <cell r="Y1012">
            <v>0</v>
          </cell>
        </row>
        <row r="1013">
          <cell r="B1013" t="str">
            <v>LXITl</v>
          </cell>
          <cell r="C1013" t="str">
            <v/>
          </cell>
          <cell r="D1013" t="str">
            <v>D2.6021d</v>
          </cell>
          <cell r="E1013" t="str">
            <v>Laép xaø ñôõ thaúng 29,42kg (X21Ñ)</v>
          </cell>
          <cell r="F1013" t="str">
            <v>boä</v>
          </cell>
          <cell r="G1013">
            <v>1</v>
          </cell>
          <cell r="H1013">
            <v>0</v>
          </cell>
          <cell r="R1013" t="str">
            <v>204540. x1.5</v>
          </cell>
          <cell r="U1013">
            <v>0</v>
          </cell>
          <cell r="W1013">
            <v>325832</v>
          </cell>
          <cell r="Y1013">
            <v>0</v>
          </cell>
        </row>
        <row r="1014">
          <cell r="A1014" t="str">
            <v>X-20ÑL2/3</v>
          </cell>
          <cell r="C1014" t="str">
            <v>x</v>
          </cell>
          <cell r="E1014" t="str">
            <v>Boä xaø leäch ñôn L75x75x8 daøi 2m: X-20ÑL2/3</v>
          </cell>
          <cell r="F1014" t="str">
            <v>Boä</v>
          </cell>
          <cell r="H1014">
            <v>151</v>
          </cell>
          <cell r="I1014">
            <v>0</v>
          </cell>
          <cell r="K1014">
            <v>151</v>
          </cell>
          <cell r="L1014">
            <v>0</v>
          </cell>
          <cell r="U1014">
            <v>917610</v>
          </cell>
          <cell r="W1014">
            <v>305711</v>
          </cell>
          <cell r="Y1014">
            <v>0</v>
          </cell>
        </row>
        <row r="1015">
          <cell r="B1015" t="str">
            <v>d200</v>
          </cell>
          <cell r="C1015" t="str">
            <v>x</v>
          </cell>
          <cell r="E1015" t="str">
            <v>Ñaø Saét goùc L75 x75 x8 daøi 2m (3 oáp)</v>
          </cell>
          <cell r="F1015" t="str">
            <v>thanh</v>
          </cell>
          <cell r="G1015">
            <v>1</v>
          </cell>
          <cell r="H1015">
            <v>151</v>
          </cell>
          <cell r="I1015">
            <v>0</v>
          </cell>
          <cell r="J1015">
            <v>0</v>
          </cell>
          <cell r="K1015">
            <v>151</v>
          </cell>
          <cell r="L1015">
            <v>0</v>
          </cell>
          <cell r="M1015">
            <v>0</v>
          </cell>
          <cell r="N1015">
            <v>0</v>
          </cell>
          <cell r="P1015">
            <v>676400</v>
          </cell>
          <cell r="U1015">
            <v>676400</v>
          </cell>
          <cell r="W1015">
            <v>0</v>
          </cell>
          <cell r="Y1015">
            <v>0</v>
          </cell>
        </row>
        <row r="1016">
          <cell r="B1016" t="str">
            <v>t115</v>
          </cell>
          <cell r="C1016" t="str">
            <v>x</v>
          </cell>
          <cell r="E1016" t="str">
            <v>Thanh choáng ñaø saét goùc L50x50x5 daøi 1,15m</v>
          </cell>
          <cell r="F1016" t="str">
            <v>thanh</v>
          </cell>
          <cell r="G1016">
            <v>1</v>
          </cell>
          <cell r="H1016">
            <v>151</v>
          </cell>
          <cell r="I1016">
            <v>0</v>
          </cell>
          <cell r="J1016">
            <v>0</v>
          </cell>
          <cell r="K1016">
            <v>151</v>
          </cell>
          <cell r="L1016">
            <v>0</v>
          </cell>
          <cell r="M1016">
            <v>0</v>
          </cell>
          <cell r="N1016">
            <v>0</v>
          </cell>
          <cell r="P1016">
            <v>168210</v>
          </cell>
          <cell r="U1016">
            <v>168210</v>
          </cell>
          <cell r="W1016">
            <v>0</v>
          </cell>
          <cell r="Y1016">
            <v>0</v>
          </cell>
        </row>
        <row r="1017">
          <cell r="B1017" t="str">
            <v>B16250</v>
          </cell>
          <cell r="C1017" t="str">
            <v>x</v>
          </cell>
          <cell r="E1017" t="str">
            <v>Boulon 16x250+ 2 long ñeàn vuoâng D18-50x50x3/Zn</v>
          </cell>
          <cell r="F1017" t="str">
            <v>boä</v>
          </cell>
          <cell r="G1017">
            <v>2</v>
          </cell>
          <cell r="H1017">
            <v>302</v>
          </cell>
          <cell r="I1017">
            <v>0</v>
          </cell>
          <cell r="J1017">
            <v>0</v>
          </cell>
          <cell r="K1017">
            <v>302</v>
          </cell>
          <cell r="L1017">
            <v>0</v>
          </cell>
          <cell r="M1017">
            <v>0</v>
          </cell>
          <cell r="N1017">
            <v>0</v>
          </cell>
          <cell r="P1017">
            <v>28000</v>
          </cell>
          <cell r="U1017">
            <v>56000</v>
          </cell>
          <cell r="W1017">
            <v>0</v>
          </cell>
          <cell r="Y1017">
            <v>0</v>
          </cell>
        </row>
        <row r="1018">
          <cell r="B1018" t="str">
            <v>B1650</v>
          </cell>
          <cell r="C1018" t="str">
            <v>x</v>
          </cell>
          <cell r="E1018" t="str">
            <v>Boulon 16x50+ 2 long ñeàn vuoâng D18-50x50x3/Zn</v>
          </cell>
          <cell r="F1018" t="str">
            <v>boä</v>
          </cell>
          <cell r="G1018">
            <v>1</v>
          </cell>
          <cell r="H1018">
            <v>151</v>
          </cell>
          <cell r="I1018">
            <v>0</v>
          </cell>
          <cell r="J1018">
            <v>0</v>
          </cell>
          <cell r="K1018">
            <v>151</v>
          </cell>
          <cell r="L1018">
            <v>0</v>
          </cell>
          <cell r="M1018">
            <v>0</v>
          </cell>
          <cell r="N1018">
            <v>0</v>
          </cell>
          <cell r="P1018">
            <v>17000</v>
          </cell>
          <cell r="U1018">
            <v>17000</v>
          </cell>
          <cell r="W1018">
            <v>0</v>
          </cell>
          <cell r="Y1018">
            <v>0</v>
          </cell>
        </row>
        <row r="1019">
          <cell r="B1019" t="str">
            <v>XT2</v>
          </cell>
          <cell r="C1019" t="str">
            <v>x</v>
          </cell>
          <cell r="D1019" t="str">
            <v>D2.6021a</v>
          </cell>
          <cell r="E1019" t="str">
            <v>Xaø ñôõ thaúng leäch 3 pha 2m - 1 maïch</v>
          </cell>
          <cell r="F1019" t="str">
            <v>boä</v>
          </cell>
          <cell r="G1019">
            <v>1</v>
          </cell>
          <cell r="R1019" t="str">
            <v>203807. x1.5</v>
          </cell>
          <cell r="U1019">
            <v>0</v>
          </cell>
          <cell r="W1019">
            <v>305711</v>
          </cell>
          <cell r="Y1019">
            <v>0</v>
          </cell>
        </row>
        <row r="1020">
          <cell r="B1020" t="str">
            <v>bocx</v>
          </cell>
          <cell r="D1020" t="str">
            <v>02.1115</v>
          </cell>
          <cell r="E1020" t="str">
            <v>Boác dôõ xaø, theùp thanh</v>
          </cell>
          <cell r="F1020" t="str">
            <v>taán</v>
          </cell>
          <cell r="R1020">
            <v>38538</v>
          </cell>
          <cell r="U1020">
            <v>0</v>
          </cell>
          <cell r="W1020">
            <v>0</v>
          </cell>
          <cell r="Y1020">
            <v>0</v>
          </cell>
        </row>
        <row r="1021">
          <cell r="B1021" t="str">
            <v>XA</v>
          </cell>
          <cell r="D1021" t="str">
            <v>02.1361</v>
          </cell>
          <cell r="E1021" t="str">
            <v>V/c xaø vaøo vò trí (cö ly &lt;=100m)</v>
          </cell>
          <cell r="F1021" t="str">
            <v>taán</v>
          </cell>
          <cell r="U1021">
            <v>0</v>
          </cell>
          <cell r="W1021">
            <v>0</v>
          </cell>
          <cell r="Y1021">
            <v>0</v>
          </cell>
        </row>
        <row r="1022">
          <cell r="B1022" t="str">
            <v>dctc</v>
          </cell>
          <cell r="D1022" t="str">
            <v>02.1482</v>
          </cell>
          <cell r="E1022" t="str">
            <v>V/c duïng cuï thi coâng ( cöï ly &lt;=100m)</v>
          </cell>
          <cell r="F1022" t="str">
            <v>taán</v>
          </cell>
          <cell r="U1022">
            <v>0</v>
          </cell>
          <cell r="W1022">
            <v>0</v>
          </cell>
          <cell r="Y1022">
            <v>0</v>
          </cell>
        </row>
        <row r="1023">
          <cell r="A1023" t="str">
            <v>X-20KL2/3</v>
          </cell>
          <cell r="C1023" t="str">
            <v>x</v>
          </cell>
          <cell r="E1023" t="str">
            <v>Boä xaø leäch keùp L75x75x8 daøi 2m: X-20KL2/3</v>
          </cell>
          <cell r="F1023" t="str">
            <v>Boä</v>
          </cell>
          <cell r="H1023">
            <v>8</v>
          </cell>
          <cell r="I1023">
            <v>0</v>
          </cell>
          <cell r="K1023">
            <v>8</v>
          </cell>
          <cell r="L1023">
            <v>0</v>
          </cell>
          <cell r="U1023">
            <v>1906220</v>
          </cell>
          <cell r="W1023">
            <v>409937</v>
          </cell>
          <cell r="Y1023">
            <v>0</v>
          </cell>
        </row>
        <row r="1024">
          <cell r="B1024" t="str">
            <v>d200</v>
          </cell>
          <cell r="C1024" t="str">
            <v>x</v>
          </cell>
          <cell r="E1024" t="str">
            <v>Ñaø Saét goùc L75 x75 x8 daøi 2m (3 oáp)</v>
          </cell>
          <cell r="F1024" t="str">
            <v>thanh</v>
          </cell>
          <cell r="G1024">
            <v>2</v>
          </cell>
          <cell r="H1024">
            <v>16</v>
          </cell>
          <cell r="I1024">
            <v>0</v>
          </cell>
          <cell r="J1024">
            <v>0</v>
          </cell>
          <cell r="K1024">
            <v>16</v>
          </cell>
          <cell r="L1024">
            <v>0</v>
          </cell>
          <cell r="M1024">
            <v>0</v>
          </cell>
          <cell r="N1024">
            <v>0</v>
          </cell>
          <cell r="P1024">
            <v>676400</v>
          </cell>
          <cell r="U1024">
            <v>1352800</v>
          </cell>
          <cell r="W1024">
            <v>0</v>
          </cell>
          <cell r="Y1024">
            <v>0</v>
          </cell>
        </row>
        <row r="1025">
          <cell r="B1025" t="str">
            <v>t115</v>
          </cell>
          <cell r="C1025" t="str">
            <v>x</v>
          </cell>
          <cell r="E1025" t="str">
            <v>Thanh choáng ñaø saét goùc L50x50x5 daøi 1,15m</v>
          </cell>
          <cell r="F1025" t="str">
            <v>thanh</v>
          </cell>
          <cell r="G1025">
            <v>2</v>
          </cell>
          <cell r="H1025">
            <v>16</v>
          </cell>
          <cell r="I1025">
            <v>0</v>
          </cell>
          <cell r="J1025">
            <v>0</v>
          </cell>
          <cell r="K1025">
            <v>16</v>
          </cell>
          <cell r="L1025">
            <v>0</v>
          </cell>
          <cell r="M1025">
            <v>0</v>
          </cell>
          <cell r="N1025">
            <v>0</v>
          </cell>
          <cell r="P1025">
            <v>168210</v>
          </cell>
          <cell r="U1025">
            <v>336420</v>
          </cell>
          <cell r="W1025">
            <v>0</v>
          </cell>
          <cell r="Y1025">
            <v>0</v>
          </cell>
        </row>
        <row r="1026">
          <cell r="B1026" t="str">
            <v>B16300v</v>
          </cell>
          <cell r="C1026" t="str">
            <v>x</v>
          </cell>
          <cell r="E1026" t="str">
            <v>Boulon 16x300VRS+ 4 long ñeàn vuoâng D18-50x50x3/Zn</v>
          </cell>
          <cell r="F1026" t="str">
            <v>boä</v>
          </cell>
          <cell r="G1026">
            <v>3</v>
          </cell>
          <cell r="H1026">
            <v>24</v>
          </cell>
          <cell r="I1026">
            <v>0</v>
          </cell>
          <cell r="J1026">
            <v>0</v>
          </cell>
          <cell r="K1026">
            <v>24</v>
          </cell>
          <cell r="L1026">
            <v>0</v>
          </cell>
          <cell r="M1026">
            <v>0</v>
          </cell>
          <cell r="N1026">
            <v>0</v>
          </cell>
          <cell r="P1026">
            <v>41000</v>
          </cell>
          <cell r="U1026">
            <v>123000</v>
          </cell>
          <cell r="W1026">
            <v>0</v>
          </cell>
          <cell r="Y1026">
            <v>0</v>
          </cell>
        </row>
        <row r="1027">
          <cell r="B1027" t="str">
            <v>B16300</v>
          </cell>
          <cell r="C1027" t="str">
            <v>x</v>
          </cell>
          <cell r="E1027" t="str">
            <v>Boulon 16x300+ 2 long ñeàn vuoâng D18-50x50x3/Zn</v>
          </cell>
          <cell r="F1027" t="str">
            <v>boä</v>
          </cell>
          <cell r="G1027">
            <v>2</v>
          </cell>
          <cell r="H1027">
            <v>16</v>
          </cell>
          <cell r="I1027">
            <v>0</v>
          </cell>
          <cell r="J1027">
            <v>0</v>
          </cell>
          <cell r="K1027">
            <v>16</v>
          </cell>
          <cell r="L1027">
            <v>0</v>
          </cell>
          <cell r="M1027">
            <v>0</v>
          </cell>
          <cell r="N1027">
            <v>0</v>
          </cell>
          <cell r="P1027">
            <v>30000</v>
          </cell>
          <cell r="U1027">
            <v>60000</v>
          </cell>
          <cell r="W1027">
            <v>0</v>
          </cell>
          <cell r="Y1027">
            <v>0</v>
          </cell>
        </row>
        <row r="1028">
          <cell r="B1028" t="str">
            <v>B16250</v>
          </cell>
          <cell r="E1028" t="str">
            <v>Boulon 16x250+ 2 long ñeàn vuoâng D18-50x50x3/Zn</v>
          </cell>
          <cell r="F1028" t="str">
            <v>boä</v>
          </cell>
          <cell r="H1028">
            <v>0</v>
          </cell>
          <cell r="I1028">
            <v>0</v>
          </cell>
          <cell r="J1028">
            <v>0</v>
          </cell>
          <cell r="K1028">
            <v>0</v>
          </cell>
          <cell r="L1028">
            <v>0</v>
          </cell>
          <cell r="M1028">
            <v>0</v>
          </cell>
          <cell r="N1028">
            <v>0</v>
          </cell>
          <cell r="P1028">
            <v>28000</v>
          </cell>
          <cell r="U1028">
            <v>0</v>
          </cell>
          <cell r="W1028">
            <v>0</v>
          </cell>
          <cell r="Y1028">
            <v>0</v>
          </cell>
        </row>
        <row r="1029">
          <cell r="B1029" t="str">
            <v>B1650</v>
          </cell>
          <cell r="C1029" t="str">
            <v>x</v>
          </cell>
          <cell r="E1029" t="str">
            <v>Boulon 16x50+ 2 long ñeàn vuoâng D18-50x50x3/Zn</v>
          </cell>
          <cell r="F1029" t="str">
            <v>boä</v>
          </cell>
          <cell r="G1029">
            <v>2</v>
          </cell>
          <cell r="H1029">
            <v>16</v>
          </cell>
          <cell r="I1029">
            <v>0</v>
          </cell>
          <cell r="J1029">
            <v>0</v>
          </cell>
          <cell r="K1029">
            <v>16</v>
          </cell>
          <cell r="L1029">
            <v>0</v>
          </cell>
          <cell r="M1029">
            <v>0</v>
          </cell>
          <cell r="N1029">
            <v>0</v>
          </cell>
          <cell r="P1029">
            <v>17000</v>
          </cell>
          <cell r="U1029">
            <v>34000</v>
          </cell>
          <cell r="W1029">
            <v>0</v>
          </cell>
          <cell r="Y1029">
            <v>0</v>
          </cell>
        </row>
        <row r="1030">
          <cell r="B1030" t="str">
            <v>XTK2</v>
          </cell>
          <cell r="C1030" t="str">
            <v>x</v>
          </cell>
          <cell r="D1030" t="str">
            <v>D2.6031a</v>
          </cell>
          <cell r="E1030" t="str">
            <v>Xaø ñôõ leäch goùc 3 pha 2m - 1 maïch</v>
          </cell>
          <cell r="F1030" t="str">
            <v>boä</v>
          </cell>
          <cell r="G1030">
            <v>1</v>
          </cell>
          <cell r="R1030" t="str">
            <v>273291.0 x1.5</v>
          </cell>
          <cell r="U1030">
            <v>0</v>
          </cell>
          <cell r="W1030">
            <v>409937</v>
          </cell>
          <cell r="Y1030">
            <v>0</v>
          </cell>
        </row>
        <row r="1031">
          <cell r="B1031" t="str">
            <v>bocx</v>
          </cell>
          <cell r="D1031" t="str">
            <v>02.1115</v>
          </cell>
          <cell r="E1031" t="str">
            <v>Boác dôõ xaø, theùp thanh</v>
          </cell>
          <cell r="F1031" t="str">
            <v>taán</v>
          </cell>
          <cell r="R1031">
            <v>38538</v>
          </cell>
          <cell r="U1031">
            <v>0</v>
          </cell>
          <cell r="W1031">
            <v>0</v>
          </cell>
          <cell r="Y1031">
            <v>0</v>
          </cell>
        </row>
        <row r="1032">
          <cell r="B1032" t="str">
            <v>XA</v>
          </cell>
          <cell r="D1032" t="str">
            <v>02.1361</v>
          </cell>
          <cell r="E1032" t="str">
            <v>V/c xaø vaøo vò trí (cö ly &lt;=100m)</v>
          </cell>
          <cell r="F1032" t="str">
            <v>taán</v>
          </cell>
          <cell r="U1032">
            <v>0</v>
          </cell>
          <cell r="W1032">
            <v>0</v>
          </cell>
          <cell r="Y1032">
            <v>0</v>
          </cell>
        </row>
        <row r="1033">
          <cell r="B1033" t="str">
            <v>dctc</v>
          </cell>
          <cell r="D1033" t="str">
            <v>02.1482</v>
          </cell>
          <cell r="E1033" t="str">
            <v>V/c duïng cuï thi coâng ( cöï ly &lt;=100m)</v>
          </cell>
          <cell r="F1033" t="str">
            <v>taán</v>
          </cell>
          <cell r="U1033">
            <v>0</v>
          </cell>
          <cell r="W1033">
            <v>0</v>
          </cell>
          <cell r="Y1033">
            <v>0</v>
          </cell>
        </row>
        <row r="1034">
          <cell r="A1034" t="str">
            <v>Boä thaùp ñaø</v>
          </cell>
          <cell r="C1034" t="str">
            <v/>
          </cell>
          <cell r="E1034" t="str">
            <v>Boä xaø thaùp keùp U120x52x4,8mm daøi 2,5m</v>
          </cell>
          <cell r="F1034" t="str">
            <v>Boä</v>
          </cell>
          <cell r="H1034">
            <v>0</v>
          </cell>
          <cell r="I1034">
            <v>0</v>
          </cell>
          <cell r="J1034">
            <v>0</v>
          </cell>
          <cell r="K1034">
            <v>0</v>
          </cell>
          <cell r="L1034">
            <v>0</v>
          </cell>
          <cell r="U1034">
            <v>1635972</v>
          </cell>
          <cell r="W1034">
            <v>407897</v>
          </cell>
          <cell r="Y1034">
            <v>0</v>
          </cell>
        </row>
        <row r="1035">
          <cell r="B1035" t="str">
            <v>Th250</v>
          </cell>
          <cell r="C1035" t="str">
            <v/>
          </cell>
          <cell r="E1035" t="str">
            <v>Ñaø Saét U120x52x4,8mm daøi 2,5m</v>
          </cell>
          <cell r="F1035" t="str">
            <v>thanh</v>
          </cell>
          <cell r="G1035">
            <v>2</v>
          </cell>
          <cell r="H1035">
            <v>0</v>
          </cell>
          <cell r="I1035">
            <v>0</v>
          </cell>
          <cell r="J1035">
            <v>0</v>
          </cell>
          <cell r="K1035">
            <v>0</v>
          </cell>
          <cell r="L1035">
            <v>0</v>
          </cell>
          <cell r="P1035">
            <v>752986</v>
          </cell>
          <cell r="U1035">
            <v>1505972</v>
          </cell>
          <cell r="W1035">
            <v>0</v>
          </cell>
          <cell r="Y1035">
            <v>0</v>
          </cell>
        </row>
        <row r="1036">
          <cell r="B1036" t="str">
            <v>B16350</v>
          </cell>
          <cell r="C1036" t="str">
            <v/>
          </cell>
          <cell r="E1036" t="str">
            <v>Boulon 16x350+ 2 long ñeàn vuoâng D18-50x50x3/Zn</v>
          </cell>
          <cell r="F1036" t="str">
            <v>boä</v>
          </cell>
          <cell r="G1036">
            <v>2</v>
          </cell>
          <cell r="H1036">
            <v>0</v>
          </cell>
          <cell r="I1036">
            <v>0</v>
          </cell>
          <cell r="J1036">
            <v>0</v>
          </cell>
          <cell r="K1036">
            <v>0</v>
          </cell>
          <cell r="L1036">
            <v>0</v>
          </cell>
          <cell r="P1036">
            <v>32500</v>
          </cell>
          <cell r="U1036">
            <v>65000</v>
          </cell>
          <cell r="W1036">
            <v>0</v>
          </cell>
          <cell r="Y1036">
            <v>0</v>
          </cell>
        </row>
        <row r="1037">
          <cell r="B1037" t="str">
            <v>B16350</v>
          </cell>
          <cell r="C1037" t="str">
            <v/>
          </cell>
          <cell r="E1037" t="str">
            <v>Boulon 16x350+ 2 long ñeàn vuoâng D18-50x50x3/Zn</v>
          </cell>
          <cell r="F1037" t="str">
            <v>boä</v>
          </cell>
          <cell r="G1037">
            <v>2</v>
          </cell>
          <cell r="H1037">
            <v>0</v>
          </cell>
          <cell r="I1037">
            <v>0</v>
          </cell>
          <cell r="J1037">
            <v>0</v>
          </cell>
          <cell r="K1037">
            <v>0</v>
          </cell>
          <cell r="L1037">
            <v>0</v>
          </cell>
          <cell r="P1037">
            <v>32500</v>
          </cell>
          <cell r="U1037">
            <v>65000</v>
          </cell>
          <cell r="W1037">
            <v>0</v>
          </cell>
          <cell r="Y1037">
            <v>0</v>
          </cell>
        </row>
        <row r="1038">
          <cell r="B1038" t="str">
            <v>Lxthap</v>
          </cell>
          <cell r="C1038" t="str">
            <v/>
          </cell>
          <cell r="E1038" t="str">
            <v>Laép xaø ñôõ 50kg</v>
          </cell>
          <cell r="F1038" t="str">
            <v>boä</v>
          </cell>
          <cell r="G1038">
            <v>1</v>
          </cell>
          <cell r="H1038">
            <v>0</v>
          </cell>
          <cell r="I1038">
            <v>0</v>
          </cell>
          <cell r="J1038">
            <v>0</v>
          </cell>
          <cell r="K1038">
            <v>0</v>
          </cell>
          <cell r="L1038">
            <v>0</v>
          </cell>
          <cell r="P1038">
            <v>0</v>
          </cell>
          <cell r="R1038" t="str">
            <v>271931.0 x1.5</v>
          </cell>
          <cell r="U1038">
            <v>0</v>
          </cell>
          <cell r="W1038">
            <v>407897</v>
          </cell>
          <cell r="Y1038">
            <v>0</v>
          </cell>
        </row>
        <row r="1039">
          <cell r="A1039" t="str">
            <v>X-24ÑP</v>
          </cell>
          <cell r="C1039" t="str">
            <v/>
          </cell>
          <cell r="E1039" t="str">
            <v>Boä xaø ñôn 2400 truï Pi tim 1400: X-24ÑP</v>
          </cell>
          <cell r="F1039" t="str">
            <v>Boä</v>
          </cell>
          <cell r="H1039">
            <v>0</v>
          </cell>
          <cell r="I1039">
            <v>0</v>
          </cell>
          <cell r="J1039">
            <v>0</v>
          </cell>
          <cell r="K1039">
            <v>0</v>
          </cell>
          <cell r="L1039">
            <v>0</v>
          </cell>
          <cell r="U1039">
            <v>741742</v>
          </cell>
          <cell r="W1039">
            <v>158219</v>
          </cell>
          <cell r="Y1039">
            <v>0</v>
          </cell>
        </row>
        <row r="1040">
          <cell r="B1040" t="str">
            <v>SL75</v>
          </cell>
          <cell r="C1040" t="str">
            <v/>
          </cell>
          <cell r="E1040" t="str">
            <v>Saét goùc L75 x75 x8</v>
          </cell>
          <cell r="F1040" t="str">
            <v>kg</v>
          </cell>
          <cell r="G1040">
            <v>23.54</v>
          </cell>
          <cell r="H1040">
            <v>0</v>
          </cell>
          <cell r="I1040">
            <v>0</v>
          </cell>
          <cell r="J1040">
            <v>0</v>
          </cell>
          <cell r="K1040">
            <v>0</v>
          </cell>
          <cell r="L1040">
            <v>0</v>
          </cell>
          <cell r="P1040">
            <v>28961</v>
          </cell>
          <cell r="U1040">
            <v>681742</v>
          </cell>
          <cell r="W1040">
            <v>0</v>
          </cell>
          <cell r="Y1040">
            <v>0</v>
          </cell>
        </row>
        <row r="1041">
          <cell r="B1041" t="str">
            <v>B16300</v>
          </cell>
          <cell r="C1041" t="str">
            <v/>
          </cell>
          <cell r="E1041" t="str">
            <v>Boulon 16x300+ 2 long ñeàn vuoâng D18-50x50x3/Zn</v>
          </cell>
          <cell r="F1041" t="str">
            <v>boä</v>
          </cell>
          <cell r="G1041">
            <v>2</v>
          </cell>
          <cell r="H1041">
            <v>0</v>
          </cell>
          <cell r="I1041">
            <v>0</v>
          </cell>
          <cell r="J1041">
            <v>0</v>
          </cell>
          <cell r="K1041">
            <v>0</v>
          </cell>
          <cell r="L1041">
            <v>0</v>
          </cell>
          <cell r="P1041">
            <v>30000</v>
          </cell>
          <cell r="U1041">
            <v>60000</v>
          </cell>
          <cell r="W1041">
            <v>0</v>
          </cell>
          <cell r="Y1041">
            <v>0</v>
          </cell>
        </row>
        <row r="1042">
          <cell r="B1042" t="str">
            <v>LXHN1</v>
          </cell>
          <cell r="C1042" t="str">
            <v/>
          </cell>
          <cell r="E1042" t="str">
            <v>Laép xaø neùo 25kg</v>
          </cell>
          <cell r="F1042" t="str">
            <v>boä</v>
          </cell>
          <cell r="G1042">
            <v>1</v>
          </cell>
          <cell r="H1042">
            <v>0</v>
          </cell>
          <cell r="I1042">
            <v>0</v>
          </cell>
          <cell r="J1042">
            <v>0</v>
          </cell>
          <cell r="K1042">
            <v>0</v>
          </cell>
          <cell r="L1042">
            <v>0</v>
          </cell>
          <cell r="P1042">
            <v>0</v>
          </cell>
          <cell r="R1042" t="str">
            <v>104,785 x1.5</v>
          </cell>
          <cell r="U1042">
            <v>0</v>
          </cell>
          <cell r="W1042">
            <v>157178</v>
          </cell>
          <cell r="Y1042">
            <v>0</v>
          </cell>
        </row>
        <row r="1043">
          <cell r="B1043" t="str">
            <v>bocx</v>
          </cell>
          <cell r="C1043" t="str">
            <v/>
          </cell>
          <cell r="E1043" t="str">
            <v>Boác dôõ xaø, theùp thanh</v>
          </cell>
          <cell r="F1043" t="str">
            <v>taán</v>
          </cell>
          <cell r="G1043">
            <v>2.7E-2</v>
          </cell>
          <cell r="H1043">
            <v>0</v>
          </cell>
          <cell r="I1043">
            <v>0</v>
          </cell>
          <cell r="J1043">
            <v>0</v>
          </cell>
          <cell r="K1043">
            <v>0</v>
          </cell>
          <cell r="L1043">
            <v>0</v>
          </cell>
          <cell r="P1043">
            <v>0</v>
          </cell>
          <cell r="R1043">
            <v>38538</v>
          </cell>
          <cell r="U1043">
            <v>0</v>
          </cell>
          <cell r="W1043">
            <v>1041</v>
          </cell>
          <cell r="Y1043">
            <v>0</v>
          </cell>
        </row>
        <row r="1044">
          <cell r="B1044" t="str">
            <v>XA</v>
          </cell>
          <cell r="C1044" t="str">
            <v/>
          </cell>
          <cell r="D1044" t="str">
            <v>02.1361</v>
          </cell>
          <cell r="E1044" t="str">
            <v>V/c xaø vaøo vò trí (cö ly &lt;=100m)</v>
          </cell>
          <cell r="F1044" t="str">
            <v>taán</v>
          </cell>
          <cell r="G1044">
            <v>2.7E-2</v>
          </cell>
          <cell r="U1044">
            <v>0</v>
          </cell>
          <cell r="W1044">
            <v>0</v>
          </cell>
          <cell r="Y1044">
            <v>0</v>
          </cell>
        </row>
        <row r="1045">
          <cell r="B1045" t="str">
            <v>dctc</v>
          </cell>
          <cell r="C1045" t="str">
            <v/>
          </cell>
          <cell r="D1045" t="str">
            <v>02.1482</v>
          </cell>
          <cell r="E1045" t="str">
            <v>V/c duïng cuï thi coâng ( cöï ly &lt;=100m)</v>
          </cell>
          <cell r="F1045" t="str">
            <v>taán</v>
          </cell>
          <cell r="G1045">
            <v>0.05</v>
          </cell>
          <cell r="U1045">
            <v>0</v>
          </cell>
          <cell r="W1045">
            <v>0</v>
          </cell>
          <cell r="Y1045">
            <v>0</v>
          </cell>
        </row>
        <row r="1046">
          <cell r="A1046" t="str">
            <v>X-24KP</v>
          </cell>
          <cell r="C1046" t="str">
            <v/>
          </cell>
          <cell r="E1046" t="str">
            <v>Boä xaø keùp 2400 truï Pi tim 1400: X-24KP</v>
          </cell>
          <cell r="F1046" t="str">
            <v>Boä</v>
          </cell>
          <cell r="H1046">
            <v>0</v>
          </cell>
          <cell r="I1046">
            <v>0</v>
          </cell>
          <cell r="J1046">
            <v>0</v>
          </cell>
          <cell r="K1046">
            <v>0</v>
          </cell>
          <cell r="L1046">
            <v>0</v>
          </cell>
          <cell r="U1046">
            <v>1634690</v>
          </cell>
          <cell r="W1046">
            <v>412508</v>
          </cell>
          <cell r="Y1046">
            <v>0</v>
          </cell>
        </row>
        <row r="1047">
          <cell r="B1047" t="str">
            <v>SL75</v>
          </cell>
          <cell r="C1047" t="str">
            <v/>
          </cell>
          <cell r="E1047" t="str">
            <v>Saét goùc L75 x75 x8</v>
          </cell>
          <cell r="F1047" t="str">
            <v>kg</v>
          </cell>
          <cell r="G1047">
            <v>48.71</v>
          </cell>
          <cell r="H1047">
            <v>0</v>
          </cell>
          <cell r="I1047">
            <v>0</v>
          </cell>
          <cell r="J1047">
            <v>0</v>
          </cell>
          <cell r="K1047">
            <v>0</v>
          </cell>
          <cell r="L1047">
            <v>0</v>
          </cell>
          <cell r="P1047">
            <v>28961</v>
          </cell>
          <cell r="U1047">
            <v>1410690</v>
          </cell>
          <cell r="W1047">
            <v>0</v>
          </cell>
          <cell r="Y1047">
            <v>0</v>
          </cell>
        </row>
        <row r="1048">
          <cell r="B1048" t="str">
            <v>B16300</v>
          </cell>
          <cell r="C1048" t="str">
            <v/>
          </cell>
          <cell r="E1048" t="str">
            <v>Boulon 16x300+ 2 long ñeàn vuoâng D18-50x50x3/Zn</v>
          </cell>
          <cell r="F1048" t="str">
            <v>boä</v>
          </cell>
          <cell r="G1048">
            <v>2</v>
          </cell>
          <cell r="H1048">
            <v>0</v>
          </cell>
          <cell r="I1048">
            <v>0</v>
          </cell>
          <cell r="J1048">
            <v>0</v>
          </cell>
          <cell r="K1048">
            <v>0</v>
          </cell>
          <cell r="L1048">
            <v>0</v>
          </cell>
          <cell r="P1048">
            <v>30000</v>
          </cell>
          <cell r="U1048">
            <v>60000</v>
          </cell>
          <cell r="W1048">
            <v>0</v>
          </cell>
          <cell r="Y1048">
            <v>0</v>
          </cell>
        </row>
        <row r="1049">
          <cell r="B1049" t="str">
            <v>B16300V</v>
          </cell>
          <cell r="C1049" t="str">
            <v/>
          </cell>
          <cell r="E1049" t="str">
            <v>Boulon 16x300VRS+ 4 long ñeàn vuoâng D18-50x50x3/Zn</v>
          </cell>
          <cell r="F1049" t="str">
            <v>boä</v>
          </cell>
          <cell r="G1049">
            <v>4</v>
          </cell>
          <cell r="H1049">
            <v>0</v>
          </cell>
          <cell r="I1049">
            <v>0</v>
          </cell>
          <cell r="J1049">
            <v>0</v>
          </cell>
          <cell r="K1049">
            <v>0</v>
          </cell>
          <cell r="L1049">
            <v>0</v>
          </cell>
          <cell r="P1049">
            <v>41000</v>
          </cell>
          <cell r="U1049">
            <v>164000</v>
          </cell>
          <cell r="W1049">
            <v>0</v>
          </cell>
          <cell r="Y1049">
            <v>0</v>
          </cell>
        </row>
        <row r="1050">
          <cell r="B1050" t="str">
            <v>LXINL</v>
          </cell>
          <cell r="C1050" t="str">
            <v/>
          </cell>
          <cell r="D1050" t="str">
            <v>D2.6031d</v>
          </cell>
          <cell r="E1050" t="str">
            <v>Laép xaø goùc 58,889kg (X2,1K)</v>
          </cell>
          <cell r="F1050" t="str">
            <v>boä</v>
          </cell>
          <cell r="G1050">
            <v>1</v>
          </cell>
          <cell r="H1050">
            <v>0</v>
          </cell>
          <cell r="I1050">
            <v>0</v>
          </cell>
          <cell r="J1050">
            <v>0</v>
          </cell>
          <cell r="K1050">
            <v>0</v>
          </cell>
          <cell r="L1050">
            <v>0</v>
          </cell>
          <cell r="P1050">
            <v>0</v>
          </cell>
          <cell r="R1050" t="str">
            <v>275,005 x1.5</v>
          </cell>
          <cell r="U1050">
            <v>0</v>
          </cell>
          <cell r="W1050">
            <v>412508</v>
          </cell>
          <cell r="Y1050">
            <v>0</v>
          </cell>
        </row>
        <row r="1051">
          <cell r="B1051" t="str">
            <v>bocx</v>
          </cell>
          <cell r="C1051" t="str">
            <v/>
          </cell>
          <cell r="E1051" t="str">
            <v>Boác dôõ xaø, theùp thanh</v>
          </cell>
          <cell r="F1051" t="str">
            <v>taán</v>
          </cell>
          <cell r="G1051">
            <v>0</v>
          </cell>
          <cell r="H1051">
            <v>0</v>
          </cell>
          <cell r="I1051">
            <v>0</v>
          </cell>
          <cell r="J1051">
            <v>0</v>
          </cell>
          <cell r="K1051">
            <v>0</v>
          </cell>
          <cell r="L1051">
            <v>0</v>
          </cell>
          <cell r="P1051">
            <v>0</v>
          </cell>
          <cell r="R1051">
            <v>38538</v>
          </cell>
          <cell r="U1051">
            <v>0</v>
          </cell>
          <cell r="W1051">
            <v>0</v>
          </cell>
          <cell r="Y1051">
            <v>0</v>
          </cell>
        </row>
        <row r="1052">
          <cell r="B1052" t="str">
            <v>XA</v>
          </cell>
          <cell r="C1052" t="str">
            <v/>
          </cell>
          <cell r="D1052" t="str">
            <v>02.1361</v>
          </cell>
          <cell r="E1052" t="str">
            <v>V/c xaø vaøo vò trí (cö ly &lt;=100m)</v>
          </cell>
          <cell r="F1052" t="str">
            <v>taán</v>
          </cell>
          <cell r="G1052">
            <v>0</v>
          </cell>
          <cell r="U1052">
            <v>0</v>
          </cell>
          <cell r="W1052">
            <v>0</v>
          </cell>
          <cell r="Y1052">
            <v>0</v>
          </cell>
        </row>
        <row r="1053">
          <cell r="B1053" t="str">
            <v>dctc</v>
          </cell>
          <cell r="C1053" t="str">
            <v/>
          </cell>
          <cell r="D1053" t="str">
            <v>02.1482</v>
          </cell>
          <cell r="E1053" t="str">
            <v>V/c duïng cuï thi coâng ( cöï ly &lt;=100m)</v>
          </cell>
          <cell r="F1053" t="str">
            <v>taán</v>
          </cell>
          <cell r="G1053">
            <v>0</v>
          </cell>
          <cell r="U1053">
            <v>0</v>
          </cell>
          <cell r="W1053">
            <v>0</v>
          </cell>
          <cell r="Y1053">
            <v>0</v>
          </cell>
        </row>
        <row r="1054">
          <cell r="A1054" t="str">
            <v>X-26ÑP</v>
          </cell>
          <cell r="C1054" t="str">
            <v/>
          </cell>
          <cell r="E1054" t="str">
            <v>Boä xaø ñôn 2600 truï Pi tim 2400: X-26ÑP</v>
          </cell>
          <cell r="F1054" t="str">
            <v>Boä</v>
          </cell>
          <cell r="H1054">
            <v>0</v>
          </cell>
          <cell r="I1054">
            <v>0</v>
          </cell>
          <cell r="J1054">
            <v>0</v>
          </cell>
          <cell r="K1054">
            <v>0</v>
          </cell>
          <cell r="L1054">
            <v>0</v>
          </cell>
          <cell r="U1054">
            <v>309965</v>
          </cell>
          <cell r="W1054">
            <v>125278</v>
          </cell>
          <cell r="Y1054">
            <v>0</v>
          </cell>
        </row>
        <row r="1055">
          <cell r="B1055" t="str">
            <v>SL75</v>
          </cell>
          <cell r="C1055" t="str">
            <v/>
          </cell>
          <cell r="E1055" t="str">
            <v>Saét goùc L75 x75 x8</v>
          </cell>
          <cell r="F1055" t="str">
            <v>kg</v>
          </cell>
          <cell r="G1055">
            <v>25.35</v>
          </cell>
          <cell r="H1055">
            <v>0</v>
          </cell>
          <cell r="I1055">
            <v>0</v>
          </cell>
          <cell r="J1055">
            <v>0</v>
          </cell>
          <cell r="K1055">
            <v>0</v>
          </cell>
          <cell r="L1055">
            <v>0</v>
          </cell>
          <cell r="P1055">
            <v>11500</v>
          </cell>
          <cell r="U1055">
            <v>291525</v>
          </cell>
          <cell r="W1055">
            <v>0</v>
          </cell>
          <cell r="Y1055">
            <v>0</v>
          </cell>
        </row>
        <row r="1056">
          <cell r="B1056" t="str">
            <v>B16250</v>
          </cell>
          <cell r="C1056" t="str">
            <v/>
          </cell>
          <cell r="E1056" t="str">
            <v>Boulon 16x250+ long ñeàn vuoâng</v>
          </cell>
          <cell r="F1056" t="str">
            <v>boä</v>
          </cell>
          <cell r="G1056">
            <v>2</v>
          </cell>
          <cell r="H1056">
            <v>0</v>
          </cell>
          <cell r="I1056">
            <v>0</v>
          </cell>
          <cell r="J1056">
            <v>0</v>
          </cell>
          <cell r="K1056">
            <v>0</v>
          </cell>
          <cell r="L1056">
            <v>0</v>
          </cell>
          <cell r="P1056">
            <v>9220</v>
          </cell>
          <cell r="U1056">
            <v>18440</v>
          </cell>
          <cell r="W1056">
            <v>0</v>
          </cell>
          <cell r="Y1056">
            <v>0</v>
          </cell>
        </row>
        <row r="1057">
          <cell r="B1057" t="str">
            <v>LXHN1</v>
          </cell>
          <cell r="C1057" t="str">
            <v/>
          </cell>
          <cell r="E1057" t="str">
            <v>Laép xaø coät Pi loaïi ≤140kg/xaø</v>
          </cell>
          <cell r="F1057" t="str">
            <v>boä</v>
          </cell>
          <cell r="G1057">
            <v>1</v>
          </cell>
          <cell r="H1057">
            <v>0</v>
          </cell>
          <cell r="I1057">
            <v>0</v>
          </cell>
          <cell r="J1057">
            <v>0</v>
          </cell>
          <cell r="K1057">
            <v>0</v>
          </cell>
          <cell r="L1057">
            <v>0</v>
          </cell>
          <cell r="P1057">
            <v>0</v>
          </cell>
          <cell r="R1057" t="str">
            <v>72654,0 x1,7</v>
          </cell>
          <cell r="U1057">
            <v>0</v>
          </cell>
          <cell r="W1057">
            <v>123512</v>
          </cell>
          <cell r="Y1057">
            <v>0</v>
          </cell>
        </row>
        <row r="1058">
          <cell r="B1058" t="str">
            <v>bocx</v>
          </cell>
          <cell r="C1058" t="str">
            <v/>
          </cell>
          <cell r="E1058" t="str">
            <v>Boác dôõ xaø, theùp thanh</v>
          </cell>
          <cell r="F1058" t="str">
            <v>taán</v>
          </cell>
          <cell r="G1058">
            <v>2.7E-2</v>
          </cell>
          <cell r="H1058">
            <v>0</v>
          </cell>
          <cell r="I1058">
            <v>0</v>
          </cell>
          <cell r="J1058">
            <v>0</v>
          </cell>
          <cell r="K1058">
            <v>0</v>
          </cell>
          <cell r="L1058">
            <v>0</v>
          </cell>
          <cell r="P1058">
            <v>0</v>
          </cell>
          <cell r="R1058">
            <v>11262</v>
          </cell>
          <cell r="U1058">
            <v>0</v>
          </cell>
          <cell r="W1058">
            <v>304</v>
          </cell>
          <cell r="Y1058">
            <v>0</v>
          </cell>
        </row>
        <row r="1059">
          <cell r="B1059" t="str">
            <v>XA</v>
          </cell>
          <cell r="C1059" t="str">
            <v/>
          </cell>
          <cell r="D1059" t="str">
            <v>02.1361</v>
          </cell>
          <cell r="E1059" t="str">
            <v>V/c xaø vaøo vò trí (cö ly &lt;=100m)</v>
          </cell>
          <cell r="F1059" t="str">
            <v>taán</v>
          </cell>
          <cell r="G1059">
            <v>2.7E-2</v>
          </cell>
          <cell r="R1059">
            <v>20182</v>
          </cell>
          <cell r="U1059">
            <v>0</v>
          </cell>
          <cell r="W1059">
            <v>545</v>
          </cell>
          <cell r="Y1059">
            <v>0</v>
          </cell>
        </row>
        <row r="1060">
          <cell r="B1060" t="str">
            <v>dctc</v>
          </cell>
          <cell r="C1060" t="str">
            <v/>
          </cell>
          <cell r="D1060" t="str">
            <v>02.1482</v>
          </cell>
          <cell r="E1060" t="str">
            <v>V/c duïng cuï thi coâng ( cöï ly &lt;=100m)</v>
          </cell>
          <cell r="F1060" t="str">
            <v>taán</v>
          </cell>
          <cell r="G1060">
            <v>0.05</v>
          </cell>
          <cell r="R1060">
            <v>18345</v>
          </cell>
          <cell r="U1060">
            <v>0</v>
          </cell>
          <cell r="W1060">
            <v>917</v>
          </cell>
          <cell r="Y1060">
            <v>0</v>
          </cell>
        </row>
        <row r="1061">
          <cell r="A1061" t="str">
            <v>X-26KP</v>
          </cell>
          <cell r="C1061" t="str">
            <v/>
          </cell>
          <cell r="E1061" t="str">
            <v>Boä xaø keùp 2600 truï Pi tim 2400: X-26KP</v>
          </cell>
          <cell r="F1061" t="str">
            <v>Boä</v>
          </cell>
          <cell r="H1061">
            <v>0</v>
          </cell>
          <cell r="I1061">
            <v>0</v>
          </cell>
          <cell r="J1061">
            <v>0</v>
          </cell>
          <cell r="K1061">
            <v>0</v>
          </cell>
          <cell r="L1061">
            <v>0</v>
          </cell>
          <cell r="U1061">
            <v>626055</v>
          </cell>
          <cell r="W1061">
            <v>123512</v>
          </cell>
          <cell r="Y1061">
            <v>0</v>
          </cell>
        </row>
        <row r="1062">
          <cell r="B1062" t="str">
            <v>SL75</v>
          </cell>
          <cell r="C1062" t="str">
            <v/>
          </cell>
          <cell r="E1062" t="str">
            <v>Saét goùc L75 x75 x8</v>
          </cell>
          <cell r="F1062" t="str">
            <v>kg</v>
          </cell>
          <cell r="G1062">
            <v>50.69</v>
          </cell>
          <cell r="H1062">
            <v>0</v>
          </cell>
          <cell r="I1062">
            <v>0</v>
          </cell>
          <cell r="J1062">
            <v>0</v>
          </cell>
          <cell r="K1062">
            <v>0</v>
          </cell>
          <cell r="L1062">
            <v>0</v>
          </cell>
          <cell r="P1062">
            <v>11500</v>
          </cell>
          <cell r="U1062">
            <v>582935</v>
          </cell>
          <cell r="W1062">
            <v>0</v>
          </cell>
          <cell r="Y1062">
            <v>0</v>
          </cell>
        </row>
        <row r="1063">
          <cell r="B1063" t="str">
            <v>B16250</v>
          </cell>
          <cell r="C1063" t="str">
            <v/>
          </cell>
          <cell r="E1063" t="str">
            <v>Boulon 16x250+ long ñeàn vuoâng</v>
          </cell>
          <cell r="F1063" t="str">
            <v>boä</v>
          </cell>
          <cell r="G1063">
            <v>2</v>
          </cell>
          <cell r="H1063">
            <v>0</v>
          </cell>
          <cell r="I1063">
            <v>0</v>
          </cell>
          <cell r="J1063">
            <v>0</v>
          </cell>
          <cell r="K1063">
            <v>0</v>
          </cell>
          <cell r="L1063">
            <v>0</v>
          </cell>
          <cell r="P1063">
            <v>9220</v>
          </cell>
          <cell r="U1063">
            <v>18440</v>
          </cell>
          <cell r="W1063">
            <v>0</v>
          </cell>
          <cell r="Y1063">
            <v>0</v>
          </cell>
        </row>
        <row r="1064">
          <cell r="B1064" t="str">
            <v>B16300V</v>
          </cell>
          <cell r="C1064" t="str">
            <v/>
          </cell>
          <cell r="E1064" t="str">
            <v>Boulon 16x300VRS+ long ñeàn vuoâng</v>
          </cell>
          <cell r="F1064" t="str">
            <v>boä</v>
          </cell>
          <cell r="G1064">
            <v>2</v>
          </cell>
          <cell r="H1064">
            <v>0</v>
          </cell>
          <cell r="I1064">
            <v>0</v>
          </cell>
          <cell r="J1064">
            <v>0</v>
          </cell>
          <cell r="K1064">
            <v>0</v>
          </cell>
          <cell r="L1064">
            <v>0</v>
          </cell>
          <cell r="P1064">
            <v>12340</v>
          </cell>
          <cell r="U1064">
            <v>24680</v>
          </cell>
          <cell r="W1064">
            <v>0</v>
          </cell>
          <cell r="Y1064">
            <v>0</v>
          </cell>
        </row>
        <row r="1065">
          <cell r="B1065" t="str">
            <v>LXHN1</v>
          </cell>
          <cell r="C1065" t="str">
            <v/>
          </cell>
          <cell r="E1065" t="str">
            <v>Laép xaø coät Pi loaïi ≤140kg/xaø</v>
          </cell>
          <cell r="F1065" t="str">
            <v>boä</v>
          </cell>
          <cell r="G1065">
            <v>1</v>
          </cell>
          <cell r="H1065">
            <v>0</v>
          </cell>
          <cell r="I1065">
            <v>0</v>
          </cell>
          <cell r="J1065">
            <v>0</v>
          </cell>
          <cell r="K1065">
            <v>0</v>
          </cell>
          <cell r="L1065">
            <v>0</v>
          </cell>
          <cell r="P1065">
            <v>0</v>
          </cell>
          <cell r="R1065" t="str">
            <v>72654,0 x1,7</v>
          </cell>
          <cell r="U1065">
            <v>0</v>
          </cell>
          <cell r="W1065">
            <v>123512</v>
          </cell>
          <cell r="Y1065">
            <v>0</v>
          </cell>
        </row>
        <row r="1066">
          <cell r="B1066" t="str">
            <v>bocx</v>
          </cell>
          <cell r="E1066" t="str">
            <v>Boác dôõ xaø, theùp thanh</v>
          </cell>
          <cell r="F1066" t="str">
            <v>taán</v>
          </cell>
          <cell r="H1066">
            <v>0</v>
          </cell>
          <cell r="I1066">
            <v>0</v>
          </cell>
          <cell r="J1066">
            <v>0</v>
          </cell>
          <cell r="K1066">
            <v>0</v>
          </cell>
          <cell r="L1066">
            <v>0</v>
          </cell>
          <cell r="P1066">
            <v>0</v>
          </cell>
          <cell r="R1066">
            <v>11262</v>
          </cell>
          <cell r="U1066">
            <v>0</v>
          </cell>
          <cell r="W1066">
            <v>0</v>
          </cell>
          <cell r="Y1066">
            <v>0</v>
          </cell>
        </row>
        <row r="1067">
          <cell r="B1067" t="str">
            <v>XA</v>
          </cell>
          <cell r="D1067" t="str">
            <v>02.1361</v>
          </cell>
          <cell r="E1067" t="str">
            <v>V/c xaø vaøo vò trí (cö ly &lt;=100m)</v>
          </cell>
          <cell r="F1067" t="str">
            <v>taán</v>
          </cell>
          <cell r="R1067">
            <v>20182</v>
          </cell>
          <cell r="U1067">
            <v>0</v>
          </cell>
          <cell r="W1067">
            <v>0</v>
          </cell>
          <cell r="Y1067">
            <v>0</v>
          </cell>
        </row>
        <row r="1068">
          <cell r="B1068" t="str">
            <v>dctc</v>
          </cell>
          <cell r="D1068" t="str">
            <v>02.1482</v>
          </cell>
          <cell r="E1068" t="str">
            <v>V/c duïng cuï thi coâng ( cöï ly &lt;=100m)</v>
          </cell>
          <cell r="F1068" t="str">
            <v>taán</v>
          </cell>
          <cell r="R1068">
            <v>18345</v>
          </cell>
          <cell r="U1068">
            <v>0</v>
          </cell>
          <cell r="W1068">
            <v>0</v>
          </cell>
          <cell r="Y1068">
            <v>0</v>
          </cell>
        </row>
        <row r="1069">
          <cell r="A1069" t="str">
            <v>X-28KP</v>
          </cell>
          <cell r="C1069" t="str">
            <v/>
          </cell>
          <cell r="E1069" t="str">
            <v>Boä xaø keùp 2800 truï Pi tim 1400: X-28KP</v>
          </cell>
          <cell r="F1069" t="str">
            <v>Boä</v>
          </cell>
          <cell r="H1069">
            <v>0</v>
          </cell>
          <cell r="I1069">
            <v>0</v>
          </cell>
          <cell r="J1069">
            <v>0</v>
          </cell>
          <cell r="K1069">
            <v>0</v>
          </cell>
          <cell r="L1069">
            <v>0</v>
          </cell>
          <cell r="U1069">
            <v>2461577</v>
          </cell>
          <cell r="W1069">
            <v>160223</v>
          </cell>
          <cell r="Y1069">
            <v>0</v>
          </cell>
        </row>
        <row r="1070">
          <cell r="B1070" t="str">
            <v>SL75</v>
          </cell>
          <cell r="C1070" t="str">
            <v/>
          </cell>
          <cell r="E1070" t="str">
            <v>Saét goùc L75 x75 x8</v>
          </cell>
          <cell r="F1070" t="str">
            <v>kg</v>
          </cell>
          <cell r="G1070">
            <v>55.92</v>
          </cell>
          <cell r="H1070">
            <v>0</v>
          </cell>
          <cell r="I1070">
            <v>0</v>
          </cell>
          <cell r="J1070">
            <v>0</v>
          </cell>
          <cell r="K1070">
            <v>0</v>
          </cell>
          <cell r="L1070">
            <v>0</v>
          </cell>
          <cell r="P1070">
            <v>28961</v>
          </cell>
          <cell r="U1070">
            <v>1619499</v>
          </cell>
          <cell r="W1070">
            <v>0</v>
          </cell>
          <cell r="Y1070">
            <v>0</v>
          </cell>
        </row>
        <row r="1071">
          <cell r="B1071" t="str">
            <v>SL50</v>
          </cell>
          <cell r="C1071" t="str">
            <v/>
          </cell>
          <cell r="E1071" t="str">
            <v>Saét goùc L50 x50 x5</v>
          </cell>
          <cell r="F1071" t="str">
            <v>kg</v>
          </cell>
          <cell r="G1071">
            <v>13.87</v>
          </cell>
          <cell r="H1071">
            <v>0</v>
          </cell>
          <cell r="I1071">
            <v>0</v>
          </cell>
          <cell r="J1071">
            <v>0</v>
          </cell>
          <cell r="K1071">
            <v>0</v>
          </cell>
          <cell r="L1071">
            <v>0</v>
          </cell>
          <cell r="P1071">
            <v>28961</v>
          </cell>
          <cell r="U1071">
            <v>401689</v>
          </cell>
          <cell r="W1071">
            <v>0</v>
          </cell>
          <cell r="Y1071">
            <v>0</v>
          </cell>
        </row>
        <row r="1072">
          <cell r="B1072" t="str">
            <v>SL50</v>
          </cell>
          <cell r="C1072" t="str">
            <v/>
          </cell>
          <cell r="E1072" t="str">
            <v>Giaù nôùi + ty moùc Þ16x50, gheùp 2PL4x40x350 (2x0,45kg)</v>
          </cell>
          <cell r="F1072" t="str">
            <v>kg</v>
          </cell>
          <cell r="G1072">
            <v>5.4</v>
          </cell>
          <cell r="H1072">
            <v>0</v>
          </cell>
          <cell r="I1072">
            <v>0</v>
          </cell>
          <cell r="J1072">
            <v>0</v>
          </cell>
          <cell r="K1072">
            <v>0</v>
          </cell>
          <cell r="L1072">
            <v>0</v>
          </cell>
          <cell r="P1072">
            <v>28961</v>
          </cell>
          <cell r="U1072">
            <v>156389</v>
          </cell>
          <cell r="W1072">
            <v>0</v>
          </cell>
          <cell r="Y1072">
            <v>0</v>
          </cell>
        </row>
        <row r="1073">
          <cell r="B1073" t="str">
            <v>B16300</v>
          </cell>
          <cell r="C1073" t="str">
            <v/>
          </cell>
          <cell r="E1073" t="str">
            <v>Boulon 16x300+ 2 long ñeàn vuoâng D18-50x50x3/Zn</v>
          </cell>
          <cell r="F1073" t="str">
            <v>boä</v>
          </cell>
          <cell r="G1073">
            <v>4</v>
          </cell>
          <cell r="H1073">
            <v>0</v>
          </cell>
          <cell r="I1073">
            <v>0</v>
          </cell>
          <cell r="J1073">
            <v>0</v>
          </cell>
          <cell r="K1073">
            <v>0</v>
          </cell>
          <cell r="L1073">
            <v>0</v>
          </cell>
          <cell r="P1073">
            <v>30000</v>
          </cell>
          <cell r="U1073">
            <v>120000</v>
          </cell>
          <cell r="W1073">
            <v>0</v>
          </cell>
          <cell r="Y1073">
            <v>0</v>
          </cell>
        </row>
        <row r="1074">
          <cell r="B1074" t="str">
            <v>B16300V</v>
          </cell>
          <cell r="C1074" t="str">
            <v/>
          </cell>
          <cell r="E1074" t="str">
            <v>Boulon 16x300VRS+ 4 long ñeàn vuoâng D18-50x50x3/Zn</v>
          </cell>
          <cell r="F1074" t="str">
            <v>boä</v>
          </cell>
          <cell r="G1074">
            <v>4</v>
          </cell>
          <cell r="H1074">
            <v>0</v>
          </cell>
          <cell r="I1074">
            <v>0</v>
          </cell>
          <cell r="J1074">
            <v>0</v>
          </cell>
          <cell r="K1074">
            <v>0</v>
          </cell>
          <cell r="L1074">
            <v>0</v>
          </cell>
          <cell r="P1074">
            <v>41000</v>
          </cell>
          <cell r="U1074">
            <v>164000</v>
          </cell>
          <cell r="W1074">
            <v>0</v>
          </cell>
          <cell r="Y1074">
            <v>0</v>
          </cell>
        </row>
        <row r="1075">
          <cell r="B1075" t="str">
            <v>LXHN1</v>
          </cell>
          <cell r="C1075" t="str">
            <v/>
          </cell>
          <cell r="E1075" t="str">
            <v>Laép xaø neùo 25kg</v>
          </cell>
          <cell r="F1075" t="str">
            <v>boä</v>
          </cell>
          <cell r="G1075">
            <v>1</v>
          </cell>
          <cell r="P1075">
            <v>0</v>
          </cell>
          <cell r="R1075" t="str">
            <v>104,785 x1.5</v>
          </cell>
          <cell r="U1075">
            <v>0</v>
          </cell>
          <cell r="W1075">
            <v>157178</v>
          </cell>
          <cell r="Y1075">
            <v>0</v>
          </cell>
        </row>
        <row r="1076">
          <cell r="B1076" t="str">
            <v>bocx</v>
          </cell>
          <cell r="C1076" t="str">
            <v/>
          </cell>
          <cell r="E1076" t="str">
            <v>Boác dôõ xaø, theùp thanh</v>
          </cell>
          <cell r="F1076" t="str">
            <v>taán</v>
          </cell>
          <cell r="G1076">
            <v>7.9000000000000001E-2</v>
          </cell>
          <cell r="P1076">
            <v>0</v>
          </cell>
          <cell r="R1076">
            <v>38538</v>
          </cell>
          <cell r="U1076">
            <v>0</v>
          </cell>
          <cell r="W1076">
            <v>3045</v>
          </cell>
          <cell r="Y1076">
            <v>0</v>
          </cell>
        </row>
        <row r="1077">
          <cell r="B1077" t="str">
            <v>XA</v>
          </cell>
          <cell r="C1077" t="str">
            <v/>
          </cell>
          <cell r="D1077" t="str">
            <v>02.1361</v>
          </cell>
          <cell r="E1077" t="str">
            <v>V/c xaø vaøo vò trí (cö ly &lt;=100m)</v>
          </cell>
          <cell r="F1077" t="str">
            <v>taán</v>
          </cell>
          <cell r="G1077">
            <v>7.9000000000000001E-2</v>
          </cell>
          <cell r="U1077">
            <v>0</v>
          </cell>
          <cell r="W1077">
            <v>0</v>
          </cell>
          <cell r="Y1077">
            <v>0</v>
          </cell>
        </row>
        <row r="1078">
          <cell r="B1078" t="str">
            <v>dctc</v>
          </cell>
          <cell r="C1078" t="str">
            <v/>
          </cell>
          <cell r="D1078" t="str">
            <v>02.1482</v>
          </cell>
          <cell r="E1078" t="str">
            <v>V/c duïng cuï thi coâng ( cöï ly &lt;=100m)</v>
          </cell>
          <cell r="F1078" t="str">
            <v>taán</v>
          </cell>
          <cell r="G1078">
            <v>0.05</v>
          </cell>
          <cell r="U1078">
            <v>0</v>
          </cell>
          <cell r="W1078">
            <v>0</v>
          </cell>
          <cell r="Y1078">
            <v>0</v>
          </cell>
        </row>
        <row r="1079">
          <cell r="A1079" t="str">
            <v>X-30KP</v>
          </cell>
          <cell r="C1079" t="str">
            <v/>
          </cell>
          <cell r="E1079" t="str">
            <v>Boä xaø keùp 3000 truï Pi tim 1400: X-30KP</v>
          </cell>
          <cell r="F1079" t="str">
            <v>Boä</v>
          </cell>
          <cell r="H1079">
            <v>0</v>
          </cell>
          <cell r="I1079">
            <v>0</v>
          </cell>
          <cell r="J1079">
            <v>0</v>
          </cell>
          <cell r="K1079">
            <v>0</v>
          </cell>
          <cell r="L1079">
            <v>0</v>
          </cell>
          <cell r="U1079">
            <v>2299448</v>
          </cell>
          <cell r="W1079">
            <v>159991</v>
          </cell>
          <cell r="Y1079">
            <v>0</v>
          </cell>
        </row>
        <row r="1080">
          <cell r="B1080" t="str">
            <v>SL75</v>
          </cell>
          <cell r="C1080" t="str">
            <v/>
          </cell>
          <cell r="E1080" t="str">
            <v>Saét goùc L75 x75 x8</v>
          </cell>
          <cell r="F1080" t="str">
            <v>kg</v>
          </cell>
          <cell r="G1080">
            <v>59.53</v>
          </cell>
          <cell r="H1080">
            <v>0</v>
          </cell>
          <cell r="I1080">
            <v>0</v>
          </cell>
          <cell r="J1080">
            <v>0</v>
          </cell>
          <cell r="K1080">
            <v>0</v>
          </cell>
          <cell r="L1080">
            <v>0</v>
          </cell>
          <cell r="P1080">
            <v>28961</v>
          </cell>
          <cell r="U1080">
            <v>1724048</v>
          </cell>
          <cell r="W1080">
            <v>0</v>
          </cell>
          <cell r="Y1080">
            <v>0</v>
          </cell>
        </row>
        <row r="1081">
          <cell r="B1081" t="str">
            <v>S60</v>
          </cell>
          <cell r="C1081" t="str">
            <v/>
          </cell>
          <cell r="E1081" t="str">
            <v>Saét deït 60 x 6</v>
          </cell>
          <cell r="F1081" t="str">
            <v>kg</v>
          </cell>
          <cell r="G1081">
            <v>10.4</v>
          </cell>
          <cell r="H1081">
            <v>0</v>
          </cell>
          <cell r="I1081">
            <v>0</v>
          </cell>
          <cell r="J1081">
            <v>0</v>
          </cell>
          <cell r="K1081">
            <v>0</v>
          </cell>
          <cell r="L1081">
            <v>0</v>
          </cell>
          <cell r="P1081">
            <v>22250</v>
          </cell>
          <cell r="U1081">
            <v>231400</v>
          </cell>
          <cell r="W1081">
            <v>0</v>
          </cell>
          <cell r="Y1081">
            <v>0</v>
          </cell>
        </row>
        <row r="1082">
          <cell r="B1082" t="str">
            <v>B1650</v>
          </cell>
          <cell r="C1082" t="str">
            <v/>
          </cell>
          <cell r="E1082" t="str">
            <v>Boulon 16x50+ 2 long ñeàn vuoâng D18-50x50x3/Zn</v>
          </cell>
          <cell r="F1082" t="str">
            <v>boä</v>
          </cell>
          <cell r="G1082">
            <v>4</v>
          </cell>
          <cell r="H1082">
            <v>0</v>
          </cell>
          <cell r="I1082">
            <v>0</v>
          </cell>
          <cell r="J1082">
            <v>0</v>
          </cell>
          <cell r="K1082">
            <v>0</v>
          </cell>
          <cell r="L1082">
            <v>0</v>
          </cell>
          <cell r="P1082">
            <v>17000</v>
          </cell>
          <cell r="U1082">
            <v>68000</v>
          </cell>
          <cell r="W1082">
            <v>0</v>
          </cell>
          <cell r="Y1082">
            <v>0</v>
          </cell>
        </row>
        <row r="1083">
          <cell r="B1083" t="str">
            <v>B16250</v>
          </cell>
          <cell r="C1083" t="str">
            <v/>
          </cell>
          <cell r="E1083" t="str">
            <v>Boulon 16x250+ 2 long ñeàn vuoâng D18-50x50x3/Zn</v>
          </cell>
          <cell r="F1083" t="str">
            <v>boä</v>
          </cell>
          <cell r="G1083">
            <v>4</v>
          </cell>
          <cell r="H1083">
            <v>0</v>
          </cell>
          <cell r="I1083">
            <v>0</v>
          </cell>
          <cell r="J1083">
            <v>0</v>
          </cell>
          <cell r="K1083">
            <v>0</v>
          </cell>
          <cell r="L1083">
            <v>0</v>
          </cell>
          <cell r="P1083">
            <v>28000</v>
          </cell>
          <cell r="U1083">
            <v>112000</v>
          </cell>
          <cell r="W1083">
            <v>0</v>
          </cell>
          <cell r="Y1083">
            <v>0</v>
          </cell>
        </row>
        <row r="1084">
          <cell r="B1084" t="str">
            <v>B16300V</v>
          </cell>
          <cell r="C1084" t="str">
            <v/>
          </cell>
          <cell r="E1084" t="str">
            <v>Boulon 16x300VRS+ 4 long ñeàn vuoâng D18-50x50x3/Zn</v>
          </cell>
          <cell r="F1084" t="str">
            <v>boä</v>
          </cell>
          <cell r="G1084">
            <v>4</v>
          </cell>
          <cell r="H1084">
            <v>0</v>
          </cell>
          <cell r="I1084">
            <v>0</v>
          </cell>
          <cell r="J1084">
            <v>0</v>
          </cell>
          <cell r="K1084">
            <v>0</v>
          </cell>
          <cell r="L1084">
            <v>0</v>
          </cell>
          <cell r="P1084">
            <v>41000</v>
          </cell>
          <cell r="U1084">
            <v>164000</v>
          </cell>
          <cell r="W1084">
            <v>0</v>
          </cell>
          <cell r="Y1084">
            <v>0</v>
          </cell>
        </row>
        <row r="1085">
          <cell r="B1085" t="str">
            <v>LXHN1</v>
          </cell>
          <cell r="C1085" t="str">
            <v/>
          </cell>
          <cell r="E1085" t="str">
            <v>Laép xaø neùo 25kg</v>
          </cell>
          <cell r="F1085" t="str">
            <v>boä</v>
          </cell>
          <cell r="G1085">
            <v>1</v>
          </cell>
          <cell r="P1085">
            <v>0</v>
          </cell>
          <cell r="R1085" t="str">
            <v>104,785 x1.5</v>
          </cell>
          <cell r="U1085">
            <v>0</v>
          </cell>
          <cell r="W1085">
            <v>157178</v>
          </cell>
          <cell r="Y1085">
            <v>0</v>
          </cell>
        </row>
        <row r="1086">
          <cell r="B1086" t="str">
            <v>bocx</v>
          </cell>
          <cell r="C1086" t="str">
            <v/>
          </cell>
          <cell r="E1086" t="str">
            <v>Boác dôõ xaø, theùp thanh</v>
          </cell>
          <cell r="F1086" t="str">
            <v>taán</v>
          </cell>
          <cell r="G1086">
            <v>7.2999999999999995E-2</v>
          </cell>
          <cell r="P1086">
            <v>0</v>
          </cell>
          <cell r="R1086">
            <v>38538</v>
          </cell>
          <cell r="U1086">
            <v>0</v>
          </cell>
          <cell r="W1086">
            <v>2813</v>
          </cell>
          <cell r="Y1086">
            <v>0</v>
          </cell>
        </row>
        <row r="1087">
          <cell r="B1087" t="str">
            <v>XA</v>
          </cell>
          <cell r="C1087" t="str">
            <v/>
          </cell>
          <cell r="D1087" t="str">
            <v>02.1361</v>
          </cell>
          <cell r="E1087" t="str">
            <v>V/c xaø vaøo vò trí (cö ly &lt;=100m)</v>
          </cell>
          <cell r="F1087" t="str">
            <v>taán</v>
          </cell>
          <cell r="G1087">
            <v>7.2999999999999995E-2</v>
          </cell>
          <cell r="U1087">
            <v>0</v>
          </cell>
          <cell r="W1087">
            <v>0</v>
          </cell>
          <cell r="Y1087">
            <v>0</v>
          </cell>
        </row>
        <row r="1088">
          <cell r="B1088" t="str">
            <v>dctc</v>
          </cell>
          <cell r="C1088" t="str">
            <v/>
          </cell>
          <cell r="D1088" t="str">
            <v>02.1482</v>
          </cell>
          <cell r="E1088" t="str">
            <v>V/c duïng cuï thi coâng ( cöï ly &lt;=100m)</v>
          </cell>
          <cell r="F1088" t="str">
            <v>taán</v>
          </cell>
          <cell r="G1088">
            <v>0.05</v>
          </cell>
          <cell r="U1088">
            <v>0</v>
          </cell>
          <cell r="W1088">
            <v>0</v>
          </cell>
          <cell r="Y1088">
            <v>0</v>
          </cell>
        </row>
        <row r="1089">
          <cell r="A1089" t="str">
            <v>X-38Ñ</v>
          </cell>
          <cell r="C1089" t="str">
            <v/>
          </cell>
          <cell r="E1089" t="str">
            <v>Boä xaø ñôõ ñôn L75x75x8 daøi 3,8m: X-38Ñ</v>
          </cell>
          <cell r="F1089" t="str">
            <v>Boä</v>
          </cell>
          <cell r="H1089">
            <v>0</v>
          </cell>
          <cell r="I1089">
            <v>0</v>
          </cell>
          <cell r="J1089">
            <v>0</v>
          </cell>
          <cell r="K1089">
            <v>0</v>
          </cell>
          <cell r="L1089">
            <v>0</v>
          </cell>
          <cell r="U1089">
            <v>1732668</v>
          </cell>
          <cell r="W1089">
            <v>303802</v>
          </cell>
          <cell r="Y1089">
            <v>0</v>
          </cell>
        </row>
        <row r="1090">
          <cell r="B1090" t="str">
            <v>SL75</v>
          </cell>
          <cell r="C1090" t="str">
            <v/>
          </cell>
          <cell r="E1090" t="str">
            <v>Saét goùc L75 x75 x8</v>
          </cell>
          <cell r="F1090" t="str">
            <v>kg</v>
          </cell>
          <cell r="G1090">
            <v>39.69</v>
          </cell>
          <cell r="H1090">
            <v>0</v>
          </cell>
          <cell r="I1090">
            <v>0</v>
          </cell>
          <cell r="J1090">
            <v>0</v>
          </cell>
          <cell r="K1090">
            <v>0</v>
          </cell>
          <cell r="L1090">
            <v>0</v>
          </cell>
          <cell r="P1090">
            <v>28961</v>
          </cell>
          <cell r="U1090">
            <v>1149462</v>
          </cell>
          <cell r="W1090">
            <v>0</v>
          </cell>
          <cell r="Y1090">
            <v>0</v>
          </cell>
        </row>
        <row r="1091">
          <cell r="B1091" t="str">
            <v>SL50</v>
          </cell>
          <cell r="C1091" t="str">
            <v/>
          </cell>
          <cell r="E1091" t="str">
            <v>Saét goùc L50 x50 x5</v>
          </cell>
          <cell r="F1091" t="str">
            <v>kg</v>
          </cell>
          <cell r="G1091">
            <v>15.46</v>
          </cell>
          <cell r="H1091">
            <v>0</v>
          </cell>
          <cell r="I1091">
            <v>0</v>
          </cell>
          <cell r="J1091">
            <v>0</v>
          </cell>
          <cell r="K1091">
            <v>0</v>
          </cell>
          <cell r="L1091">
            <v>0</v>
          </cell>
          <cell r="P1091">
            <v>28961</v>
          </cell>
          <cell r="U1091">
            <v>447737</v>
          </cell>
          <cell r="W1091">
            <v>0</v>
          </cell>
          <cell r="Y1091">
            <v>0</v>
          </cell>
        </row>
        <row r="1092">
          <cell r="B1092" t="str">
            <v>S50</v>
          </cell>
          <cell r="C1092" t="str">
            <v/>
          </cell>
          <cell r="E1092" t="str">
            <v>Saét deït 50 x 5</v>
          </cell>
          <cell r="F1092" t="str">
            <v>kg</v>
          </cell>
          <cell r="G1092">
            <v>1.57</v>
          </cell>
          <cell r="H1092">
            <v>0</v>
          </cell>
          <cell r="I1092">
            <v>0</v>
          </cell>
          <cell r="J1092">
            <v>0</v>
          </cell>
          <cell r="K1092">
            <v>0</v>
          </cell>
          <cell r="L1092">
            <v>0</v>
          </cell>
          <cell r="P1092">
            <v>28961</v>
          </cell>
          <cell r="U1092">
            <v>45469</v>
          </cell>
          <cell r="W1092">
            <v>0</v>
          </cell>
          <cell r="Y1092">
            <v>0</v>
          </cell>
        </row>
        <row r="1093">
          <cell r="B1093" t="str">
            <v>B16250</v>
          </cell>
          <cell r="C1093" t="str">
            <v/>
          </cell>
          <cell r="E1093" t="str">
            <v>Boulon 16x250+ 2 long ñeàn vuoâng D18-50x50x3/Zn</v>
          </cell>
          <cell r="F1093" t="str">
            <v>boä</v>
          </cell>
          <cell r="G1093">
            <v>2</v>
          </cell>
          <cell r="H1093">
            <v>0</v>
          </cell>
          <cell r="I1093">
            <v>0</v>
          </cell>
          <cell r="J1093">
            <v>0</v>
          </cell>
          <cell r="K1093">
            <v>0</v>
          </cell>
          <cell r="L1093">
            <v>0</v>
          </cell>
          <cell r="P1093">
            <v>28000</v>
          </cell>
          <cell r="U1093">
            <v>56000</v>
          </cell>
          <cell r="W1093">
            <v>0</v>
          </cell>
          <cell r="Y1093">
            <v>0</v>
          </cell>
        </row>
        <row r="1094">
          <cell r="B1094" t="str">
            <v>B1650</v>
          </cell>
          <cell r="C1094" t="str">
            <v/>
          </cell>
          <cell r="E1094" t="str">
            <v>Boulon 16x50+ 2 long ñeàn vuoâng D18-50x50x3/Zn</v>
          </cell>
          <cell r="F1094" t="str">
            <v>boä</v>
          </cell>
          <cell r="G1094">
            <v>2</v>
          </cell>
          <cell r="H1094">
            <v>0</v>
          </cell>
          <cell r="I1094">
            <v>0</v>
          </cell>
          <cell r="J1094">
            <v>0</v>
          </cell>
          <cell r="K1094">
            <v>0</v>
          </cell>
          <cell r="L1094">
            <v>0</v>
          </cell>
          <cell r="P1094">
            <v>17000</v>
          </cell>
          <cell r="U1094">
            <v>34000</v>
          </cell>
          <cell r="W1094">
            <v>0</v>
          </cell>
          <cell r="Y1094">
            <v>0</v>
          </cell>
        </row>
        <row r="1095">
          <cell r="B1095" t="str">
            <v>LXIT</v>
          </cell>
          <cell r="C1095" t="str">
            <v/>
          </cell>
          <cell r="D1095" t="str">
            <v>D2.6021</v>
          </cell>
          <cell r="E1095" t="str">
            <v>Laép xaø ñôõ ≤ 25kg</v>
          </cell>
          <cell r="F1095" t="str">
            <v>boä</v>
          </cell>
          <cell r="G1095">
            <v>1</v>
          </cell>
          <cell r="R1095" t="str">
            <v>200,993 x1.5</v>
          </cell>
          <cell r="U1095">
            <v>0</v>
          </cell>
          <cell r="W1095">
            <v>301490</v>
          </cell>
          <cell r="Y1095">
            <v>0</v>
          </cell>
        </row>
        <row r="1096">
          <cell r="B1096" t="str">
            <v>bocx</v>
          </cell>
          <cell r="C1096" t="str">
            <v/>
          </cell>
          <cell r="D1096" t="str">
            <v>02.1115</v>
          </cell>
          <cell r="E1096" t="str">
            <v>Boác dôõ xaø, theùp thanh</v>
          </cell>
          <cell r="F1096" t="str">
            <v>taán</v>
          </cell>
          <cell r="G1096">
            <v>0.06</v>
          </cell>
          <cell r="R1096">
            <v>38538</v>
          </cell>
          <cell r="U1096">
            <v>0</v>
          </cell>
          <cell r="W1096">
            <v>2312</v>
          </cell>
          <cell r="Y1096">
            <v>0</v>
          </cell>
        </row>
        <row r="1097">
          <cell r="B1097" t="str">
            <v>XA</v>
          </cell>
          <cell r="C1097" t="str">
            <v/>
          </cell>
          <cell r="D1097" t="str">
            <v>02.1361</v>
          </cell>
          <cell r="E1097" t="str">
            <v>V/c xaø vaøo vò trí (cö ly &lt;=100m)</v>
          </cell>
          <cell r="F1097" t="str">
            <v>taán</v>
          </cell>
          <cell r="G1097">
            <v>0.06</v>
          </cell>
          <cell r="U1097">
            <v>0</v>
          </cell>
          <cell r="W1097">
            <v>0</v>
          </cell>
          <cell r="Y1097">
            <v>0</v>
          </cell>
        </row>
        <row r="1098">
          <cell r="B1098" t="str">
            <v>dctc</v>
          </cell>
          <cell r="C1098" t="str">
            <v/>
          </cell>
          <cell r="D1098" t="str">
            <v>02.1482</v>
          </cell>
          <cell r="E1098" t="str">
            <v>V/c duïng cuï thi coâng ( cöï ly &lt;=100m)</v>
          </cell>
          <cell r="F1098" t="str">
            <v>taán</v>
          </cell>
          <cell r="G1098">
            <v>0.05</v>
          </cell>
          <cell r="U1098">
            <v>0</v>
          </cell>
          <cell r="W1098">
            <v>0</v>
          </cell>
          <cell r="Y1098">
            <v>0</v>
          </cell>
        </row>
        <row r="1099">
          <cell r="A1099" t="str">
            <v>X-42KP</v>
          </cell>
          <cell r="C1099" t="str">
            <v/>
          </cell>
          <cell r="E1099" t="str">
            <v>Boä xaø keùp 4200 truï Pi tim 1700: X-42KP</v>
          </cell>
          <cell r="F1099" t="str">
            <v>Boä</v>
          </cell>
          <cell r="H1099">
            <v>0</v>
          </cell>
          <cell r="I1099">
            <v>0</v>
          </cell>
          <cell r="J1099">
            <v>0</v>
          </cell>
          <cell r="K1099">
            <v>0</v>
          </cell>
          <cell r="L1099">
            <v>0</v>
          </cell>
          <cell r="U1099">
            <v>3328533</v>
          </cell>
          <cell r="W1099">
            <v>161533</v>
          </cell>
          <cell r="Y1099">
            <v>0</v>
          </cell>
        </row>
        <row r="1100">
          <cell r="B1100" t="str">
            <v>SL75</v>
          </cell>
          <cell r="C1100" t="str">
            <v/>
          </cell>
          <cell r="E1100" t="str">
            <v>Saét goùc L75 x75 x8</v>
          </cell>
          <cell r="F1100" t="str">
            <v>kg</v>
          </cell>
          <cell r="G1100">
            <v>86.59</v>
          </cell>
          <cell r="H1100">
            <v>0</v>
          </cell>
          <cell r="I1100">
            <v>0</v>
          </cell>
          <cell r="J1100">
            <v>0</v>
          </cell>
          <cell r="K1100">
            <v>0</v>
          </cell>
          <cell r="L1100">
            <v>0</v>
          </cell>
          <cell r="P1100">
            <v>28961</v>
          </cell>
          <cell r="U1100">
            <v>2507733</v>
          </cell>
          <cell r="W1100">
            <v>0</v>
          </cell>
          <cell r="Y1100">
            <v>0</v>
          </cell>
        </row>
        <row r="1101">
          <cell r="B1101" t="str">
            <v>S60</v>
          </cell>
          <cell r="C1101" t="str">
            <v/>
          </cell>
          <cell r="E1101" t="str">
            <v>Saét deït 60 x 6</v>
          </cell>
          <cell r="F1101" t="str">
            <v>kg</v>
          </cell>
          <cell r="G1101">
            <v>20.8</v>
          </cell>
          <cell r="H1101">
            <v>0</v>
          </cell>
          <cell r="I1101">
            <v>0</v>
          </cell>
          <cell r="J1101">
            <v>0</v>
          </cell>
          <cell r="K1101">
            <v>0</v>
          </cell>
          <cell r="L1101">
            <v>0</v>
          </cell>
          <cell r="P1101">
            <v>22250</v>
          </cell>
          <cell r="U1101">
            <v>462800</v>
          </cell>
          <cell r="W1101">
            <v>0</v>
          </cell>
          <cell r="Y1101">
            <v>0</v>
          </cell>
        </row>
        <row r="1102">
          <cell r="B1102" t="str">
            <v>B16250</v>
          </cell>
          <cell r="C1102" t="str">
            <v/>
          </cell>
          <cell r="E1102" t="str">
            <v>Boulon 16x250+ 2 long ñeàn vuoâng D18-50x50x3/Zn</v>
          </cell>
          <cell r="F1102" t="str">
            <v>boä</v>
          </cell>
          <cell r="G1102">
            <v>4</v>
          </cell>
          <cell r="H1102">
            <v>0</v>
          </cell>
          <cell r="I1102">
            <v>0</v>
          </cell>
          <cell r="J1102">
            <v>0</v>
          </cell>
          <cell r="K1102">
            <v>0</v>
          </cell>
          <cell r="L1102">
            <v>0</v>
          </cell>
          <cell r="P1102">
            <v>28000</v>
          </cell>
          <cell r="U1102">
            <v>112000</v>
          </cell>
          <cell r="W1102">
            <v>0</v>
          </cell>
          <cell r="Y1102">
            <v>0</v>
          </cell>
        </row>
        <row r="1103">
          <cell r="B1103" t="str">
            <v>B16300V</v>
          </cell>
          <cell r="C1103" t="str">
            <v/>
          </cell>
          <cell r="E1103" t="str">
            <v>Boulon 16x300VRS+ 4 long ñeàn vuoâng D18-50x50x3/Zn</v>
          </cell>
          <cell r="F1103" t="str">
            <v>boä</v>
          </cell>
          <cell r="G1103">
            <v>6</v>
          </cell>
          <cell r="H1103">
            <v>0</v>
          </cell>
          <cell r="I1103">
            <v>0</v>
          </cell>
          <cell r="J1103">
            <v>0</v>
          </cell>
          <cell r="K1103">
            <v>0</v>
          </cell>
          <cell r="L1103">
            <v>0</v>
          </cell>
          <cell r="P1103">
            <v>41000</v>
          </cell>
          <cell r="U1103">
            <v>246000</v>
          </cell>
          <cell r="W1103">
            <v>0</v>
          </cell>
          <cell r="Y1103">
            <v>0</v>
          </cell>
        </row>
        <row r="1104">
          <cell r="B1104" t="str">
            <v>LXHN1</v>
          </cell>
          <cell r="C1104" t="str">
            <v/>
          </cell>
          <cell r="E1104" t="str">
            <v>Laép xaø neùo 25kg</v>
          </cell>
          <cell r="F1104" t="str">
            <v>boä</v>
          </cell>
          <cell r="G1104">
            <v>1</v>
          </cell>
          <cell r="P1104">
            <v>0</v>
          </cell>
          <cell r="R1104" t="str">
            <v>104,785 x1.5</v>
          </cell>
          <cell r="U1104">
            <v>0</v>
          </cell>
          <cell r="W1104">
            <v>157178</v>
          </cell>
          <cell r="Y1104">
            <v>0</v>
          </cell>
        </row>
        <row r="1105">
          <cell r="B1105" t="str">
            <v>bocx</v>
          </cell>
          <cell r="C1105" t="str">
            <v/>
          </cell>
          <cell r="E1105" t="str">
            <v>Boác dôõ xaø, theùp thanh</v>
          </cell>
          <cell r="F1105" t="str">
            <v>taán</v>
          </cell>
          <cell r="G1105">
            <v>0.113</v>
          </cell>
          <cell r="P1105">
            <v>0</v>
          </cell>
          <cell r="R1105">
            <v>38538</v>
          </cell>
          <cell r="U1105">
            <v>0</v>
          </cell>
          <cell r="W1105">
            <v>4355</v>
          </cell>
          <cell r="Y1105">
            <v>0</v>
          </cell>
        </row>
        <row r="1106">
          <cell r="B1106" t="str">
            <v>XA</v>
          </cell>
          <cell r="C1106" t="str">
            <v/>
          </cell>
          <cell r="D1106" t="str">
            <v>02.1361</v>
          </cell>
          <cell r="E1106" t="str">
            <v>V/c xaø vaøo vò trí (cö ly &lt;=100m)</v>
          </cell>
          <cell r="F1106" t="str">
            <v>taán</v>
          </cell>
          <cell r="G1106">
            <v>0.113</v>
          </cell>
          <cell r="U1106">
            <v>0</v>
          </cell>
          <cell r="W1106">
            <v>0</v>
          </cell>
          <cell r="Y1106">
            <v>0</v>
          </cell>
        </row>
        <row r="1107">
          <cell r="B1107" t="str">
            <v>dctc</v>
          </cell>
          <cell r="C1107" t="str">
            <v/>
          </cell>
          <cell r="D1107" t="str">
            <v>02.1482</v>
          </cell>
          <cell r="E1107" t="str">
            <v>V/c duïng cuï thi coâng ( cöï ly &lt;=100m)</v>
          </cell>
          <cell r="F1107" t="str">
            <v>taán</v>
          </cell>
          <cell r="G1107">
            <v>0.05</v>
          </cell>
          <cell r="U1107">
            <v>0</v>
          </cell>
          <cell r="W1107">
            <v>0</v>
          </cell>
          <cell r="Y1107">
            <v>0</v>
          </cell>
        </row>
        <row r="1108">
          <cell r="A1108" t="str">
            <v>X-24KP500</v>
          </cell>
          <cell r="C1108" t="str">
            <v/>
          </cell>
          <cell r="E1108" t="str">
            <v>Boä xaø keùp 2400 truï Pi tim 500: X-24KP500</v>
          </cell>
          <cell r="F1108" t="str">
            <v>Boä</v>
          </cell>
          <cell r="H1108">
            <v>0</v>
          </cell>
          <cell r="I1108">
            <v>0</v>
          </cell>
          <cell r="J1108">
            <v>0</v>
          </cell>
          <cell r="K1108">
            <v>0</v>
          </cell>
          <cell r="L1108">
            <v>0</v>
          </cell>
          <cell r="U1108">
            <v>2078434</v>
          </cell>
          <cell r="W1108">
            <v>157178</v>
          </cell>
          <cell r="Y1108">
            <v>0</v>
          </cell>
        </row>
        <row r="1109">
          <cell r="B1109" t="str">
            <v>SL75</v>
          </cell>
          <cell r="C1109" t="str">
            <v/>
          </cell>
          <cell r="E1109" t="str">
            <v>Saét goùc L75 x75 x8</v>
          </cell>
          <cell r="F1109" t="str">
            <v>kg</v>
          </cell>
          <cell r="G1109">
            <v>50.51</v>
          </cell>
          <cell r="H1109">
            <v>0</v>
          </cell>
          <cell r="I1109">
            <v>0</v>
          </cell>
          <cell r="J1109">
            <v>0</v>
          </cell>
          <cell r="K1109">
            <v>0</v>
          </cell>
          <cell r="L1109">
            <v>0</v>
          </cell>
          <cell r="P1109">
            <v>28961</v>
          </cell>
          <cell r="U1109">
            <v>1462820</v>
          </cell>
          <cell r="W1109">
            <v>0</v>
          </cell>
          <cell r="Y1109">
            <v>0</v>
          </cell>
        </row>
        <row r="1110">
          <cell r="B1110" t="str">
            <v>Sl50</v>
          </cell>
          <cell r="C1110" t="str">
            <v/>
          </cell>
          <cell r="E1110" t="str">
            <v>Saét goùc L50 x50 x5</v>
          </cell>
          <cell r="F1110" t="str">
            <v>kg</v>
          </cell>
          <cell r="G1110">
            <v>12.21</v>
          </cell>
          <cell r="H1110">
            <v>0</v>
          </cell>
          <cell r="I1110">
            <v>0</v>
          </cell>
          <cell r="J1110">
            <v>0</v>
          </cell>
          <cell r="K1110">
            <v>0</v>
          </cell>
          <cell r="L1110">
            <v>0</v>
          </cell>
          <cell r="P1110">
            <v>28961</v>
          </cell>
          <cell r="U1110">
            <v>353614</v>
          </cell>
          <cell r="W1110">
            <v>0</v>
          </cell>
          <cell r="Y1110">
            <v>0</v>
          </cell>
        </row>
        <row r="1111">
          <cell r="B1111" t="str">
            <v>B16250</v>
          </cell>
          <cell r="C1111" t="str">
            <v/>
          </cell>
          <cell r="E1111" t="str">
            <v>Boulon 16x250+ 2 long ñeàn vuoâng D18-50x50x3/Zn</v>
          </cell>
          <cell r="F1111" t="str">
            <v>boä</v>
          </cell>
          <cell r="G1111">
            <v>4</v>
          </cell>
          <cell r="H1111">
            <v>0</v>
          </cell>
          <cell r="I1111">
            <v>0</v>
          </cell>
          <cell r="J1111">
            <v>0</v>
          </cell>
          <cell r="K1111">
            <v>0</v>
          </cell>
          <cell r="L1111">
            <v>0</v>
          </cell>
          <cell r="P1111">
            <v>28000</v>
          </cell>
          <cell r="U1111">
            <v>112000</v>
          </cell>
          <cell r="W1111">
            <v>0</v>
          </cell>
          <cell r="Y1111">
            <v>0</v>
          </cell>
        </row>
        <row r="1112">
          <cell r="B1112" t="str">
            <v>B16300V</v>
          </cell>
          <cell r="C1112" t="str">
            <v/>
          </cell>
          <cell r="E1112" t="str">
            <v>Boulon 16x300VRS+ 4 long ñeàn vuoâng D18-50x50x3/Zn</v>
          </cell>
          <cell r="F1112" t="str">
            <v>boä</v>
          </cell>
          <cell r="G1112">
            <v>2</v>
          </cell>
          <cell r="H1112">
            <v>0</v>
          </cell>
          <cell r="I1112">
            <v>0</v>
          </cell>
          <cell r="J1112">
            <v>0</v>
          </cell>
          <cell r="K1112">
            <v>0</v>
          </cell>
          <cell r="L1112">
            <v>0</v>
          </cell>
          <cell r="P1112">
            <v>41000</v>
          </cell>
          <cell r="U1112">
            <v>82000</v>
          </cell>
          <cell r="W1112">
            <v>0</v>
          </cell>
          <cell r="Y1112">
            <v>0</v>
          </cell>
        </row>
        <row r="1113">
          <cell r="B1113" t="str">
            <v>B1650</v>
          </cell>
          <cell r="C1113" t="str">
            <v/>
          </cell>
          <cell r="E1113" t="str">
            <v>Boulon 16x50+ 2 long ñeàn vuoâng D18-50x50x3/Zn</v>
          </cell>
          <cell r="F1113" t="str">
            <v>boä</v>
          </cell>
          <cell r="G1113">
            <v>4</v>
          </cell>
          <cell r="H1113">
            <v>0</v>
          </cell>
          <cell r="I1113">
            <v>0</v>
          </cell>
          <cell r="J1113">
            <v>0</v>
          </cell>
          <cell r="K1113">
            <v>0</v>
          </cell>
          <cell r="L1113">
            <v>0</v>
          </cell>
          <cell r="P1113">
            <v>17000</v>
          </cell>
          <cell r="U1113">
            <v>68000</v>
          </cell>
          <cell r="W1113">
            <v>0</v>
          </cell>
          <cell r="Y1113">
            <v>0</v>
          </cell>
        </row>
        <row r="1114">
          <cell r="B1114" t="str">
            <v>LXHN1</v>
          </cell>
          <cell r="C1114" t="str">
            <v/>
          </cell>
          <cell r="E1114" t="str">
            <v>Laép xaø neùo 25kg</v>
          </cell>
          <cell r="F1114" t="str">
            <v>boä</v>
          </cell>
          <cell r="G1114">
            <v>1</v>
          </cell>
          <cell r="P1114">
            <v>0</v>
          </cell>
          <cell r="R1114" t="str">
            <v>104,785 x1.5</v>
          </cell>
          <cell r="U1114">
            <v>0</v>
          </cell>
          <cell r="W1114">
            <v>157178</v>
          </cell>
          <cell r="Y1114">
            <v>0</v>
          </cell>
        </row>
        <row r="1115">
          <cell r="B1115" t="str">
            <v>bocx</v>
          </cell>
          <cell r="E1115" t="str">
            <v>Boác dôõ xaø, theùp thanh</v>
          </cell>
          <cell r="F1115" t="str">
            <v>taán</v>
          </cell>
          <cell r="P1115">
            <v>0</v>
          </cell>
          <cell r="R1115">
            <v>38538</v>
          </cell>
          <cell r="U1115">
            <v>0</v>
          </cell>
          <cell r="W1115">
            <v>0</v>
          </cell>
          <cell r="Y1115">
            <v>0</v>
          </cell>
        </row>
        <row r="1116">
          <cell r="B1116" t="str">
            <v>XA</v>
          </cell>
          <cell r="D1116" t="str">
            <v>02.1361</v>
          </cell>
          <cell r="E1116" t="str">
            <v>V/c xaø vaøo vò trí (cö ly &lt;=100m)</v>
          </cell>
          <cell r="F1116" t="str">
            <v>taán</v>
          </cell>
          <cell r="U1116">
            <v>0</v>
          </cell>
          <cell r="W1116">
            <v>0</v>
          </cell>
          <cell r="Y1116">
            <v>0</v>
          </cell>
        </row>
        <row r="1117">
          <cell r="B1117" t="str">
            <v>dctc</v>
          </cell>
          <cell r="D1117" t="str">
            <v>02.1482</v>
          </cell>
          <cell r="E1117" t="str">
            <v>V/c duïng cuï thi coâng ( cöï ly &lt;=100m)</v>
          </cell>
          <cell r="F1117" t="str">
            <v>taán</v>
          </cell>
          <cell r="U1117">
            <v>0</v>
          </cell>
          <cell r="W1117">
            <v>0</v>
          </cell>
          <cell r="Y1117">
            <v>0</v>
          </cell>
        </row>
        <row r="1118">
          <cell r="A1118" t="str">
            <v>G-20KP</v>
          </cell>
          <cell r="C1118" t="str">
            <v/>
          </cell>
          <cell r="E1118" t="str">
            <v>Boä thanh giaèng truï Pi tim 1400: G-20KP</v>
          </cell>
          <cell r="F1118" t="str">
            <v>Boä</v>
          </cell>
          <cell r="H1118">
            <v>0</v>
          </cell>
          <cell r="I1118">
            <v>0</v>
          </cell>
          <cell r="J1118">
            <v>0</v>
          </cell>
          <cell r="K1118">
            <v>0</v>
          </cell>
          <cell r="L1118">
            <v>0</v>
          </cell>
          <cell r="U1118">
            <v>2229117</v>
          </cell>
          <cell r="W1118">
            <v>575241</v>
          </cell>
          <cell r="Y1118">
            <v>0</v>
          </cell>
        </row>
        <row r="1119">
          <cell r="B1119" t="str">
            <v>SL75</v>
          </cell>
          <cell r="C1119" t="str">
            <v/>
          </cell>
          <cell r="E1119" t="str">
            <v>Saét goùc L75 x75 x8</v>
          </cell>
          <cell r="F1119" t="str">
            <v>kg</v>
          </cell>
          <cell r="G1119">
            <v>36.08</v>
          </cell>
          <cell r="H1119">
            <v>0</v>
          </cell>
          <cell r="I1119">
            <v>0</v>
          </cell>
          <cell r="J1119">
            <v>0</v>
          </cell>
          <cell r="K1119">
            <v>0</v>
          </cell>
          <cell r="L1119">
            <v>0</v>
          </cell>
          <cell r="P1119">
            <v>28961</v>
          </cell>
          <cell r="U1119">
            <v>1044913</v>
          </cell>
          <cell r="W1119">
            <v>0</v>
          </cell>
          <cell r="Y1119">
            <v>0</v>
          </cell>
        </row>
        <row r="1120">
          <cell r="B1120" t="str">
            <v>cd240</v>
          </cell>
          <cell r="C1120" t="str">
            <v/>
          </cell>
          <cell r="E1120" t="str">
            <v>Coå deâ  Þ 240-Fe 8x100</v>
          </cell>
          <cell r="F1120" t="str">
            <v>boä</v>
          </cell>
          <cell r="G1120">
            <v>2</v>
          </cell>
          <cell r="H1120">
            <v>0</v>
          </cell>
          <cell r="I1120">
            <v>0</v>
          </cell>
          <cell r="J1120">
            <v>0</v>
          </cell>
          <cell r="K1120">
            <v>0</v>
          </cell>
          <cell r="L1120">
            <v>0</v>
          </cell>
          <cell r="P1120">
            <v>239401</v>
          </cell>
          <cell r="U1120">
            <v>478802</v>
          </cell>
          <cell r="W1120">
            <v>0</v>
          </cell>
          <cell r="Y1120">
            <v>0</v>
          </cell>
        </row>
        <row r="1121">
          <cell r="B1121" t="str">
            <v>cd250</v>
          </cell>
          <cell r="C1121" t="str">
            <v/>
          </cell>
          <cell r="E1121" t="str">
            <v>Coå deâ Þ 250-Fe 8x100</v>
          </cell>
          <cell r="F1121" t="str">
            <v>boä</v>
          </cell>
          <cell r="G1121">
            <v>2</v>
          </cell>
          <cell r="H1121">
            <v>0</v>
          </cell>
          <cell r="I1121">
            <v>0</v>
          </cell>
          <cell r="J1121">
            <v>0</v>
          </cell>
          <cell r="K1121">
            <v>0</v>
          </cell>
          <cell r="L1121">
            <v>0</v>
          </cell>
          <cell r="P1121">
            <v>239401</v>
          </cell>
          <cell r="U1121">
            <v>478802</v>
          </cell>
          <cell r="W1121">
            <v>0</v>
          </cell>
          <cell r="Y1121">
            <v>0</v>
          </cell>
        </row>
        <row r="1122">
          <cell r="B1122" t="str">
            <v>B1650</v>
          </cell>
          <cell r="C1122" t="str">
            <v/>
          </cell>
          <cell r="E1122" t="str">
            <v>Boulon 16x50+ 2 long ñeàn vuoâng D18-50x50x3/Zn</v>
          </cell>
          <cell r="F1122" t="str">
            <v>boä</v>
          </cell>
          <cell r="G1122">
            <v>1</v>
          </cell>
          <cell r="H1122">
            <v>0</v>
          </cell>
          <cell r="I1122">
            <v>0</v>
          </cell>
          <cell r="J1122">
            <v>0</v>
          </cell>
          <cell r="K1122">
            <v>0</v>
          </cell>
          <cell r="L1122">
            <v>0</v>
          </cell>
          <cell r="P1122">
            <v>17000</v>
          </cell>
          <cell r="U1122">
            <v>17000</v>
          </cell>
          <cell r="W1122">
            <v>0</v>
          </cell>
          <cell r="Y1122">
            <v>0</v>
          </cell>
        </row>
        <row r="1123">
          <cell r="B1123" t="str">
            <v>B16100</v>
          </cell>
          <cell r="C1123" t="str">
            <v/>
          </cell>
          <cell r="E1123" t="str">
            <v>Boulon 16x100+ 2 long ñeàn vuoâng D18-50x50x3/Zn</v>
          </cell>
          <cell r="F1123" t="str">
            <v>boä</v>
          </cell>
          <cell r="G1123">
            <v>8</v>
          </cell>
          <cell r="H1123">
            <v>0</v>
          </cell>
          <cell r="I1123">
            <v>0</v>
          </cell>
          <cell r="J1123">
            <v>0</v>
          </cell>
          <cell r="K1123">
            <v>0</v>
          </cell>
          <cell r="L1123">
            <v>0</v>
          </cell>
          <cell r="P1123">
            <v>26200</v>
          </cell>
          <cell r="U1123">
            <v>209600</v>
          </cell>
          <cell r="W1123">
            <v>0</v>
          </cell>
          <cell r="Y1123">
            <v>0</v>
          </cell>
        </row>
        <row r="1124">
          <cell r="B1124" t="str">
            <v>LXIN</v>
          </cell>
          <cell r="C1124" t="str">
            <v/>
          </cell>
          <cell r="D1124" t="str">
            <v>D2.6032b</v>
          </cell>
          <cell r="E1124" t="str">
            <v>Laép xaø neùo 58,63kg (X22K)</v>
          </cell>
          <cell r="F1124" t="str">
            <v>boä</v>
          </cell>
          <cell r="G1124">
            <v>1</v>
          </cell>
          <cell r="P1124">
            <v>0</v>
          </cell>
          <cell r="R1124" t="str">
            <v>383,494 x1.5</v>
          </cell>
          <cell r="U1124">
            <v>0</v>
          </cell>
          <cell r="W1124">
            <v>575241</v>
          </cell>
          <cell r="Y1124">
            <v>0</v>
          </cell>
        </row>
        <row r="1125">
          <cell r="B1125" t="str">
            <v>bocx</v>
          </cell>
          <cell r="C1125" t="str">
            <v/>
          </cell>
          <cell r="E1125" t="str">
            <v>Boác dôõ xaø, theùp thanh</v>
          </cell>
          <cell r="F1125" t="str">
            <v>taán</v>
          </cell>
          <cell r="G1125">
            <v>0</v>
          </cell>
          <cell r="P1125">
            <v>0</v>
          </cell>
          <cell r="R1125">
            <v>38538</v>
          </cell>
          <cell r="U1125">
            <v>0</v>
          </cell>
          <cell r="W1125">
            <v>0</v>
          </cell>
          <cell r="Y1125">
            <v>0</v>
          </cell>
        </row>
        <row r="1126">
          <cell r="B1126" t="str">
            <v>XA</v>
          </cell>
          <cell r="C1126" t="str">
            <v/>
          </cell>
          <cell r="D1126" t="str">
            <v>02.1361</v>
          </cell>
          <cell r="E1126" t="str">
            <v>V/c xaø vaøo vò trí (cö ly &lt;=100m)</v>
          </cell>
          <cell r="F1126" t="str">
            <v>taán</v>
          </cell>
          <cell r="G1126">
            <v>0</v>
          </cell>
          <cell r="U1126">
            <v>0</v>
          </cell>
          <cell r="W1126">
            <v>0</v>
          </cell>
          <cell r="Y1126">
            <v>0</v>
          </cell>
        </row>
        <row r="1127">
          <cell r="B1127" t="str">
            <v>dctc</v>
          </cell>
          <cell r="C1127" t="str">
            <v/>
          </cell>
          <cell r="D1127" t="str">
            <v>02.1482</v>
          </cell>
          <cell r="E1127" t="str">
            <v>V/c duïng cuï thi coâng ( cöï ly &lt;=100m)</v>
          </cell>
          <cell r="F1127" t="str">
            <v>taán</v>
          </cell>
          <cell r="G1127">
            <v>0</v>
          </cell>
          <cell r="U1127">
            <v>0</v>
          </cell>
          <cell r="W1127">
            <v>0</v>
          </cell>
          <cell r="Y1127">
            <v>0</v>
          </cell>
        </row>
        <row r="1128">
          <cell r="A1128" t="str">
            <v>G-23KP</v>
          </cell>
          <cell r="C1128" t="str">
            <v/>
          </cell>
          <cell r="E1128" t="str">
            <v>Boä thanh giaèng truï Pi tim 1700: G-23KP</v>
          </cell>
          <cell r="F1128" t="str">
            <v>Boä</v>
          </cell>
          <cell r="H1128">
            <v>0</v>
          </cell>
          <cell r="I1128">
            <v>0</v>
          </cell>
          <cell r="J1128">
            <v>0</v>
          </cell>
          <cell r="K1128">
            <v>0</v>
          </cell>
          <cell r="L1128">
            <v>0</v>
          </cell>
          <cell r="U1128">
            <v>2564484</v>
          </cell>
          <cell r="W1128">
            <v>160184</v>
          </cell>
          <cell r="Y1128">
            <v>0</v>
          </cell>
        </row>
        <row r="1129">
          <cell r="B1129" t="str">
            <v>SL75</v>
          </cell>
          <cell r="C1129" t="str">
            <v/>
          </cell>
          <cell r="E1129" t="str">
            <v>Saét goùc L75 x75 x8</v>
          </cell>
          <cell r="F1129" t="str">
            <v>kg</v>
          </cell>
          <cell r="G1129">
            <v>41.49</v>
          </cell>
          <cell r="H1129">
            <v>0</v>
          </cell>
          <cell r="I1129">
            <v>0</v>
          </cell>
          <cell r="J1129">
            <v>0</v>
          </cell>
          <cell r="K1129">
            <v>0</v>
          </cell>
          <cell r="L1129">
            <v>0</v>
          </cell>
          <cell r="P1129">
            <v>28961</v>
          </cell>
          <cell r="U1129">
            <v>1201592</v>
          </cell>
          <cell r="W1129">
            <v>0</v>
          </cell>
          <cell r="Y1129">
            <v>0</v>
          </cell>
        </row>
        <row r="1130">
          <cell r="B1130" t="str">
            <v>eke300</v>
          </cell>
          <cell r="C1130" t="str">
            <v/>
          </cell>
          <cell r="E1130" t="str">
            <v>EÂ KE 5x300x300\Zn</v>
          </cell>
          <cell r="F1130" t="str">
            <v>kg</v>
          </cell>
          <cell r="G1130">
            <v>3.5</v>
          </cell>
          <cell r="H1130">
            <v>0</v>
          </cell>
          <cell r="I1130">
            <v>0</v>
          </cell>
          <cell r="J1130">
            <v>0</v>
          </cell>
          <cell r="K1130">
            <v>0</v>
          </cell>
          <cell r="L1130">
            <v>0</v>
          </cell>
          <cell r="P1130">
            <v>31625</v>
          </cell>
          <cell r="U1130">
            <v>110688</v>
          </cell>
          <cell r="W1130">
            <v>0</v>
          </cell>
          <cell r="Y1130">
            <v>0</v>
          </cell>
        </row>
        <row r="1131">
          <cell r="B1131" t="str">
            <v>cd250</v>
          </cell>
          <cell r="C1131" t="str">
            <v/>
          </cell>
          <cell r="E1131" t="str">
            <v>Coå deâ Þ 250-Fe 8x100</v>
          </cell>
          <cell r="F1131" t="str">
            <v>boä</v>
          </cell>
          <cell r="G1131">
            <v>4</v>
          </cell>
          <cell r="H1131">
            <v>0</v>
          </cell>
          <cell r="I1131">
            <v>0</v>
          </cell>
          <cell r="J1131">
            <v>0</v>
          </cell>
          <cell r="K1131">
            <v>0</v>
          </cell>
          <cell r="L1131">
            <v>0</v>
          </cell>
          <cell r="P1131">
            <v>239401</v>
          </cell>
          <cell r="U1131">
            <v>957604</v>
          </cell>
          <cell r="W1131">
            <v>0</v>
          </cell>
          <cell r="Y1131">
            <v>0</v>
          </cell>
        </row>
        <row r="1132">
          <cell r="B1132" t="str">
            <v>B1650</v>
          </cell>
          <cell r="C1132" t="str">
            <v/>
          </cell>
          <cell r="E1132" t="str">
            <v>Boulon 16x50+ 2 long ñeàn vuoâng D18-50x50x3/Zn</v>
          </cell>
          <cell r="F1132" t="str">
            <v>boä</v>
          </cell>
          <cell r="G1132">
            <v>5</v>
          </cell>
          <cell r="H1132">
            <v>0</v>
          </cell>
          <cell r="I1132">
            <v>0</v>
          </cell>
          <cell r="J1132">
            <v>0</v>
          </cell>
          <cell r="K1132">
            <v>0</v>
          </cell>
          <cell r="L1132">
            <v>0</v>
          </cell>
          <cell r="P1132">
            <v>17000</v>
          </cell>
          <cell r="U1132">
            <v>85000</v>
          </cell>
          <cell r="W1132">
            <v>0</v>
          </cell>
          <cell r="Y1132">
            <v>0</v>
          </cell>
        </row>
        <row r="1133">
          <cell r="B1133" t="str">
            <v>B16100</v>
          </cell>
          <cell r="C1133" t="str">
            <v/>
          </cell>
          <cell r="E1133" t="str">
            <v>Boulon 16x100+ 2 long ñeàn vuoâng D18-50x50x3/Zn</v>
          </cell>
          <cell r="F1133" t="str">
            <v>boä</v>
          </cell>
          <cell r="G1133">
            <v>8</v>
          </cell>
          <cell r="H1133">
            <v>0</v>
          </cell>
          <cell r="I1133">
            <v>0</v>
          </cell>
          <cell r="J1133">
            <v>0</v>
          </cell>
          <cell r="K1133">
            <v>0</v>
          </cell>
          <cell r="L1133">
            <v>0</v>
          </cell>
          <cell r="P1133">
            <v>26200</v>
          </cell>
          <cell r="U1133">
            <v>209600</v>
          </cell>
          <cell r="W1133">
            <v>0</v>
          </cell>
          <cell r="Y1133">
            <v>0</v>
          </cell>
        </row>
        <row r="1134">
          <cell r="B1134" t="str">
            <v>LXHN1</v>
          </cell>
          <cell r="C1134" t="str">
            <v/>
          </cell>
          <cell r="E1134" t="str">
            <v>Laép xaø neùo 25kg</v>
          </cell>
          <cell r="F1134" t="str">
            <v>boä</v>
          </cell>
          <cell r="G1134">
            <v>1</v>
          </cell>
          <cell r="P1134">
            <v>0</v>
          </cell>
          <cell r="R1134" t="str">
            <v>104,785 x1.5</v>
          </cell>
          <cell r="U1134">
            <v>0</v>
          </cell>
          <cell r="W1134">
            <v>157178</v>
          </cell>
          <cell r="Y1134">
            <v>0</v>
          </cell>
        </row>
        <row r="1135">
          <cell r="B1135" t="str">
            <v>bocx</v>
          </cell>
          <cell r="C1135" t="str">
            <v/>
          </cell>
          <cell r="E1135" t="str">
            <v>Boác dôõ xaø, theùp thanh</v>
          </cell>
          <cell r="F1135" t="str">
            <v>taán</v>
          </cell>
          <cell r="G1135">
            <v>7.8E-2</v>
          </cell>
          <cell r="P1135">
            <v>0</v>
          </cell>
          <cell r="R1135">
            <v>38538</v>
          </cell>
          <cell r="U1135">
            <v>0</v>
          </cell>
          <cell r="W1135">
            <v>3006</v>
          </cell>
          <cell r="Y1135">
            <v>0</v>
          </cell>
        </row>
        <row r="1136">
          <cell r="B1136" t="str">
            <v>XA</v>
          </cell>
          <cell r="C1136" t="str">
            <v/>
          </cell>
          <cell r="D1136" t="str">
            <v>02.1361</v>
          </cell>
          <cell r="E1136" t="str">
            <v>V/c xaø vaøo vò trí (cö ly &lt;=100m)</v>
          </cell>
          <cell r="F1136" t="str">
            <v>taán</v>
          </cell>
          <cell r="G1136">
            <v>7.8E-2</v>
          </cell>
          <cell r="U1136">
            <v>0</v>
          </cell>
          <cell r="W1136">
            <v>0</v>
          </cell>
          <cell r="Y1136">
            <v>0</v>
          </cell>
        </row>
        <row r="1137">
          <cell r="B1137" t="str">
            <v>dctc</v>
          </cell>
          <cell r="C1137" t="str">
            <v/>
          </cell>
          <cell r="D1137" t="str">
            <v>02.1482</v>
          </cell>
          <cell r="E1137" t="str">
            <v>V/c duïng cuï thi coâng ( cöï ly &lt;=100m)</v>
          </cell>
          <cell r="F1137" t="str">
            <v>taán</v>
          </cell>
          <cell r="G1137">
            <v>0.05</v>
          </cell>
          <cell r="U1137">
            <v>0</v>
          </cell>
          <cell r="W1137">
            <v>0</v>
          </cell>
          <cell r="Y1137">
            <v>0</v>
          </cell>
        </row>
        <row r="1138">
          <cell r="A1138" t="str">
            <v>G-720</v>
          </cell>
          <cell r="C1138" t="str">
            <v/>
          </cell>
          <cell r="E1138" t="str">
            <v>Boä thanh giaèng truï Pi tim 500: G-720</v>
          </cell>
          <cell r="F1138" t="str">
            <v>Boä</v>
          </cell>
          <cell r="H1138">
            <v>0</v>
          </cell>
          <cell r="I1138">
            <v>0</v>
          </cell>
          <cell r="J1138">
            <v>0</v>
          </cell>
          <cell r="K1138">
            <v>0</v>
          </cell>
          <cell r="L1138">
            <v>0</v>
          </cell>
          <cell r="U1138">
            <v>478516</v>
          </cell>
          <cell r="W1138">
            <v>301490</v>
          </cell>
          <cell r="Y1138">
            <v>0</v>
          </cell>
        </row>
        <row r="1139">
          <cell r="B1139" t="str">
            <v>SL50</v>
          </cell>
          <cell r="C1139" t="str">
            <v/>
          </cell>
          <cell r="E1139" t="str">
            <v>Saét goùc L50 x50 x5</v>
          </cell>
          <cell r="F1139" t="str">
            <v>kg</v>
          </cell>
          <cell r="G1139">
            <v>10.86</v>
          </cell>
          <cell r="H1139">
            <v>0</v>
          </cell>
          <cell r="I1139">
            <v>0</v>
          </cell>
          <cell r="J1139">
            <v>0</v>
          </cell>
          <cell r="K1139">
            <v>0</v>
          </cell>
          <cell r="L1139">
            <v>0</v>
          </cell>
          <cell r="P1139">
            <v>28961</v>
          </cell>
          <cell r="U1139">
            <v>314516</v>
          </cell>
          <cell r="W1139">
            <v>0</v>
          </cell>
          <cell r="Y1139">
            <v>0</v>
          </cell>
        </row>
        <row r="1140">
          <cell r="B1140" t="str">
            <v>B16350</v>
          </cell>
          <cell r="C1140" t="str">
            <v/>
          </cell>
          <cell r="E1140" t="str">
            <v>Boulon 16x350+ 2 long ñeàn vuoâng D18-50x50x3/Zn</v>
          </cell>
          <cell r="F1140" t="str">
            <v>boä</v>
          </cell>
          <cell r="G1140">
            <v>4</v>
          </cell>
          <cell r="H1140">
            <v>0</v>
          </cell>
          <cell r="I1140">
            <v>0</v>
          </cell>
          <cell r="J1140">
            <v>0</v>
          </cell>
          <cell r="K1140">
            <v>0</v>
          </cell>
          <cell r="L1140">
            <v>0</v>
          </cell>
          <cell r="P1140">
            <v>32500</v>
          </cell>
          <cell r="U1140">
            <v>130000</v>
          </cell>
          <cell r="W1140">
            <v>0</v>
          </cell>
          <cell r="Y1140">
            <v>0</v>
          </cell>
        </row>
        <row r="1141">
          <cell r="B1141" t="str">
            <v>B1650</v>
          </cell>
          <cell r="C1141" t="str">
            <v/>
          </cell>
          <cell r="E1141" t="str">
            <v>Boulon 16x50+ 2 long ñeàn vuoâng D18-50x50x3/Zn</v>
          </cell>
          <cell r="F1141" t="str">
            <v>boä</v>
          </cell>
          <cell r="G1141">
            <v>2</v>
          </cell>
          <cell r="H1141">
            <v>0</v>
          </cell>
          <cell r="I1141">
            <v>0</v>
          </cell>
          <cell r="J1141">
            <v>0</v>
          </cell>
          <cell r="K1141">
            <v>0</v>
          </cell>
          <cell r="L1141">
            <v>0</v>
          </cell>
          <cell r="P1141">
            <v>17000</v>
          </cell>
          <cell r="U1141">
            <v>34000</v>
          </cell>
          <cell r="W1141">
            <v>0</v>
          </cell>
          <cell r="Y1141">
            <v>0</v>
          </cell>
        </row>
        <row r="1142">
          <cell r="B1142" t="str">
            <v>LXIT</v>
          </cell>
          <cell r="C1142" t="str">
            <v/>
          </cell>
          <cell r="E1142" t="str">
            <v>Laép xaø ñôõ ≤ 25kg</v>
          </cell>
          <cell r="F1142" t="str">
            <v>boä</v>
          </cell>
          <cell r="G1142">
            <v>1</v>
          </cell>
          <cell r="P1142">
            <v>0</v>
          </cell>
          <cell r="R1142" t="str">
            <v>200,993 x1.5</v>
          </cell>
          <cell r="U1142">
            <v>0</v>
          </cell>
          <cell r="W1142">
            <v>301490</v>
          </cell>
          <cell r="Y1142">
            <v>0</v>
          </cell>
        </row>
        <row r="1143">
          <cell r="B1143" t="str">
            <v>bocx</v>
          </cell>
          <cell r="E1143" t="str">
            <v>Boác dôõ xaø, theùp thanh</v>
          </cell>
          <cell r="F1143" t="str">
            <v>taán</v>
          </cell>
          <cell r="P1143">
            <v>0</v>
          </cell>
          <cell r="R1143">
            <v>38538</v>
          </cell>
          <cell r="U1143">
            <v>0</v>
          </cell>
          <cell r="W1143">
            <v>0</v>
          </cell>
          <cell r="Y1143">
            <v>0</v>
          </cell>
        </row>
        <row r="1144">
          <cell r="B1144" t="str">
            <v>XA</v>
          </cell>
          <cell r="D1144" t="str">
            <v>02.1361</v>
          </cell>
          <cell r="E1144" t="str">
            <v>V/c xaø vaøo vò trí (cö ly &lt;=100m)</v>
          </cell>
          <cell r="F1144" t="str">
            <v>taán</v>
          </cell>
          <cell r="U1144">
            <v>0</v>
          </cell>
          <cell r="W1144">
            <v>0</v>
          </cell>
          <cell r="Y1144">
            <v>0</v>
          </cell>
        </row>
        <row r="1145">
          <cell r="B1145" t="str">
            <v>dctc</v>
          </cell>
          <cell r="D1145" t="str">
            <v>02.1482</v>
          </cell>
          <cell r="E1145" t="str">
            <v>V/c duïng cuï thi coâng ( cöï ly &lt;=100m)</v>
          </cell>
          <cell r="F1145" t="str">
            <v>taán</v>
          </cell>
          <cell r="U1145">
            <v>0</v>
          </cell>
          <cell r="W1145">
            <v>0</v>
          </cell>
          <cell r="Y1145">
            <v>0</v>
          </cell>
        </row>
        <row r="1146">
          <cell r="A1146" t="str">
            <v>CODE th-Þ240</v>
          </cell>
          <cell r="C1146" t="str">
            <v/>
          </cell>
          <cell r="E1146" t="str">
            <v>Boä CODE laép neùo trung hoøa: CODE th-Þ240</v>
          </cell>
          <cell r="F1146" t="str">
            <v>Boä</v>
          </cell>
          <cell r="H1146">
            <v>0</v>
          </cell>
          <cell r="I1146">
            <v>0</v>
          </cell>
          <cell r="J1146">
            <v>0</v>
          </cell>
          <cell r="K1146">
            <v>0</v>
          </cell>
          <cell r="L1146">
            <v>0</v>
          </cell>
          <cell r="U1146">
            <v>531202</v>
          </cell>
          <cell r="W1146">
            <v>302145</v>
          </cell>
          <cell r="Y1146">
            <v>0</v>
          </cell>
        </row>
        <row r="1147">
          <cell r="B1147" t="str">
            <v>cd240</v>
          </cell>
          <cell r="C1147" t="str">
            <v/>
          </cell>
          <cell r="E1147" t="str">
            <v>Coå deâ  Þ 240-Fe 8x100</v>
          </cell>
          <cell r="F1147" t="str">
            <v>boä</v>
          </cell>
          <cell r="G1147">
            <v>2</v>
          </cell>
          <cell r="H1147">
            <v>0</v>
          </cell>
          <cell r="I1147">
            <v>0</v>
          </cell>
          <cell r="J1147">
            <v>0</v>
          </cell>
          <cell r="K1147">
            <v>0</v>
          </cell>
          <cell r="L1147">
            <v>0</v>
          </cell>
          <cell r="P1147">
            <v>239401</v>
          </cell>
          <cell r="U1147">
            <v>478802</v>
          </cell>
          <cell r="W1147">
            <v>0</v>
          </cell>
          <cell r="Y1147">
            <v>0</v>
          </cell>
        </row>
        <row r="1148">
          <cell r="B1148" t="str">
            <v>B16100</v>
          </cell>
          <cell r="C1148" t="str">
            <v/>
          </cell>
          <cell r="E1148" t="str">
            <v>Boulon 16x100+ 2 long ñeàn vuoâng D18-50x50x3/Zn</v>
          </cell>
          <cell r="F1148" t="str">
            <v>boä</v>
          </cell>
          <cell r="G1148">
            <v>2</v>
          </cell>
          <cell r="H1148">
            <v>0</v>
          </cell>
          <cell r="I1148">
            <v>0</v>
          </cell>
          <cell r="J1148">
            <v>0</v>
          </cell>
          <cell r="K1148">
            <v>0</v>
          </cell>
          <cell r="L1148">
            <v>0</v>
          </cell>
          <cell r="P1148">
            <v>26200</v>
          </cell>
          <cell r="U1148">
            <v>52400</v>
          </cell>
          <cell r="W1148">
            <v>0</v>
          </cell>
          <cell r="Y1148">
            <v>0</v>
          </cell>
        </row>
        <row r="1149">
          <cell r="B1149" t="str">
            <v>LXIT</v>
          </cell>
          <cell r="C1149" t="str">
            <v/>
          </cell>
          <cell r="E1149" t="str">
            <v>Laép xaø ñôõ ≤ 25kg</v>
          </cell>
          <cell r="F1149" t="str">
            <v>boä</v>
          </cell>
          <cell r="G1149">
            <v>1</v>
          </cell>
          <cell r="P1149">
            <v>0</v>
          </cell>
          <cell r="R1149" t="str">
            <v>200,993 x1.5</v>
          </cell>
          <cell r="U1149">
            <v>0</v>
          </cell>
          <cell r="W1149">
            <v>301490</v>
          </cell>
          <cell r="Y1149">
            <v>0</v>
          </cell>
        </row>
        <row r="1150">
          <cell r="B1150" t="str">
            <v>bocx</v>
          </cell>
          <cell r="C1150" t="str">
            <v/>
          </cell>
          <cell r="E1150" t="str">
            <v>Boác dôõ xaø, theùp thanh</v>
          </cell>
          <cell r="F1150" t="str">
            <v>taán</v>
          </cell>
          <cell r="G1150">
            <v>1.7000000000000001E-2</v>
          </cell>
          <cell r="P1150">
            <v>0</v>
          </cell>
          <cell r="R1150">
            <v>38538</v>
          </cell>
          <cell r="U1150">
            <v>0</v>
          </cell>
          <cell r="W1150">
            <v>655</v>
          </cell>
          <cell r="Y1150">
            <v>0</v>
          </cell>
        </row>
        <row r="1151">
          <cell r="B1151" t="str">
            <v>XA</v>
          </cell>
          <cell r="C1151" t="str">
            <v/>
          </cell>
          <cell r="D1151" t="str">
            <v>02.1361</v>
          </cell>
          <cell r="E1151" t="str">
            <v>V/c xaø vaøo vò trí (cö ly &lt;=100m)</v>
          </cell>
          <cell r="F1151" t="str">
            <v>taán</v>
          </cell>
          <cell r="G1151">
            <v>1.7000000000000001E-2</v>
          </cell>
          <cell r="U1151">
            <v>0</v>
          </cell>
          <cell r="W1151">
            <v>0</v>
          </cell>
          <cell r="Y1151">
            <v>0</v>
          </cell>
        </row>
        <row r="1152">
          <cell r="B1152" t="str">
            <v>dctc</v>
          </cell>
          <cell r="C1152" t="str">
            <v/>
          </cell>
          <cell r="D1152" t="str">
            <v>02.1482</v>
          </cell>
          <cell r="E1152" t="str">
            <v>V/c duïng cuï thi coâng ( cöï ly &lt;=100m)</v>
          </cell>
          <cell r="F1152" t="str">
            <v>taán</v>
          </cell>
          <cell r="G1152">
            <v>0.02</v>
          </cell>
          <cell r="U1152">
            <v>0</v>
          </cell>
          <cell r="W1152">
            <v>0</v>
          </cell>
          <cell r="Y1152">
            <v>0</v>
          </cell>
        </row>
        <row r="1153">
          <cell r="A1153" t="str">
            <v>CX-ht</v>
          </cell>
          <cell r="C1153" t="str">
            <v/>
          </cell>
          <cell r="E1153" t="str">
            <v>Boä chaèng xuoáng ñôn cho truï haï theá: CX.ht</v>
          </cell>
          <cell r="F1153" t="str">
            <v>Boä</v>
          </cell>
          <cell r="H1153">
            <v>0</v>
          </cell>
          <cell r="I1153">
            <v>0</v>
          </cell>
          <cell r="J1153">
            <v>0</v>
          </cell>
          <cell r="K1153">
            <v>0</v>
          </cell>
          <cell r="L1153">
            <v>0</v>
          </cell>
          <cell r="M1153">
            <v>0</v>
          </cell>
          <cell r="N1153">
            <v>0</v>
          </cell>
          <cell r="U1153">
            <v>503688</v>
          </cell>
          <cell r="W1153">
            <v>114840</v>
          </cell>
          <cell r="Y1153">
            <v>0</v>
          </cell>
        </row>
        <row r="1154">
          <cell r="B1154" t="str">
            <v>BM16250</v>
          </cell>
          <cell r="C1154" t="str">
            <v/>
          </cell>
          <cell r="E1154" t="str">
            <v>Boulon maét 16x250+ 1 long ñeàn vuoâng D18-50x50x3/Zn</v>
          </cell>
          <cell r="F1154" t="str">
            <v>boä</v>
          </cell>
          <cell r="G1154">
            <v>1</v>
          </cell>
          <cell r="H1154">
            <v>0</v>
          </cell>
          <cell r="I1154">
            <v>0</v>
          </cell>
          <cell r="J1154">
            <v>0</v>
          </cell>
          <cell r="K1154">
            <v>0</v>
          </cell>
          <cell r="L1154">
            <v>0</v>
          </cell>
          <cell r="M1154">
            <v>0</v>
          </cell>
          <cell r="N1154">
            <v>0</v>
          </cell>
          <cell r="P1154">
            <v>35000</v>
          </cell>
          <cell r="U1154">
            <v>35000</v>
          </cell>
          <cell r="W1154">
            <v>0</v>
          </cell>
          <cell r="Y1154">
            <v>0</v>
          </cell>
        </row>
        <row r="1155">
          <cell r="B1155" t="str">
            <v>SN</v>
          </cell>
          <cell r="C1155" t="str">
            <v/>
          </cell>
          <cell r="E1155" t="str">
            <v>Söù chaèng lôùn</v>
          </cell>
          <cell r="F1155" t="str">
            <v>caùi</v>
          </cell>
          <cell r="G1155">
            <v>1</v>
          </cell>
          <cell r="H1155">
            <v>0</v>
          </cell>
          <cell r="I1155">
            <v>0</v>
          </cell>
          <cell r="J1155">
            <v>0</v>
          </cell>
          <cell r="K1155">
            <v>0</v>
          </cell>
          <cell r="L1155">
            <v>0</v>
          </cell>
          <cell r="M1155">
            <v>0</v>
          </cell>
          <cell r="N1155">
            <v>0</v>
          </cell>
          <cell r="P1155">
            <v>74000</v>
          </cell>
          <cell r="U1155">
            <v>74000</v>
          </cell>
          <cell r="W1155">
            <v>0</v>
          </cell>
          <cell r="Y1155">
            <v>0</v>
          </cell>
        </row>
        <row r="1156">
          <cell r="B1156" t="str">
            <v>K3B</v>
          </cell>
          <cell r="C1156" t="str">
            <v/>
          </cell>
          <cell r="E1156" t="str">
            <v>Keïp caùp 3 boulon 5/8 (B46x130)</v>
          </cell>
          <cell r="F1156" t="str">
            <v>caùi</v>
          </cell>
          <cell r="G1156">
            <v>4</v>
          </cell>
          <cell r="H1156">
            <v>0</v>
          </cell>
          <cell r="I1156">
            <v>0</v>
          </cell>
          <cell r="J1156">
            <v>0</v>
          </cell>
          <cell r="K1156">
            <v>0</v>
          </cell>
          <cell r="L1156">
            <v>0</v>
          </cell>
          <cell r="M1156">
            <v>0</v>
          </cell>
          <cell r="N1156">
            <v>0</v>
          </cell>
          <cell r="P1156">
            <v>42000</v>
          </cell>
          <cell r="U1156">
            <v>168000</v>
          </cell>
          <cell r="W1156">
            <v>0</v>
          </cell>
          <cell r="Y1156">
            <v>0</v>
          </cell>
        </row>
        <row r="1157">
          <cell r="B1157" t="str">
            <v>C3/8</v>
          </cell>
          <cell r="C1157" t="str">
            <v/>
          </cell>
          <cell r="E1157" t="str">
            <v>Caùp theùp 3/8"</v>
          </cell>
          <cell r="F1157" t="str">
            <v>meùt</v>
          </cell>
          <cell r="G1157">
            <v>12</v>
          </cell>
          <cell r="H1157">
            <v>0</v>
          </cell>
          <cell r="I1157">
            <v>0</v>
          </cell>
          <cell r="J1157">
            <v>0</v>
          </cell>
          <cell r="K1157">
            <v>0</v>
          </cell>
          <cell r="L1157">
            <v>0</v>
          </cell>
          <cell r="M1157">
            <v>0</v>
          </cell>
          <cell r="N1157">
            <v>0</v>
          </cell>
          <cell r="P1157">
            <v>7724</v>
          </cell>
          <cell r="U1157">
            <v>92688</v>
          </cell>
          <cell r="W1157">
            <v>0</v>
          </cell>
          <cell r="Y1157">
            <v>0</v>
          </cell>
        </row>
        <row r="1158">
          <cell r="B1158" t="str">
            <v>YC</v>
          </cell>
          <cell r="C1158" t="str">
            <v/>
          </cell>
          <cell r="E1158" t="str">
            <v>Yeám caùp daøy 2mm</v>
          </cell>
          <cell r="F1158" t="str">
            <v>caùi</v>
          </cell>
          <cell r="G1158">
            <v>2</v>
          </cell>
          <cell r="H1158">
            <v>0</v>
          </cell>
          <cell r="I1158">
            <v>0</v>
          </cell>
          <cell r="J1158">
            <v>0</v>
          </cell>
          <cell r="K1158">
            <v>0</v>
          </cell>
          <cell r="L1158">
            <v>0</v>
          </cell>
          <cell r="M1158">
            <v>0</v>
          </cell>
          <cell r="N1158">
            <v>0</v>
          </cell>
          <cell r="P1158">
            <v>7000</v>
          </cell>
          <cell r="U1158">
            <v>14000</v>
          </cell>
          <cell r="W1158">
            <v>0</v>
          </cell>
          <cell r="Y1158">
            <v>0</v>
          </cell>
        </row>
        <row r="1159">
          <cell r="B1159" t="str">
            <v>MANG</v>
          </cell>
          <cell r="C1159" t="str">
            <v/>
          </cell>
          <cell r="E1159" t="str">
            <v>Maùng che daây chaèng daøy 0,8x2000</v>
          </cell>
          <cell r="F1159" t="str">
            <v>caùi</v>
          </cell>
          <cell r="G1159">
            <v>1</v>
          </cell>
          <cell r="H1159">
            <v>0</v>
          </cell>
          <cell r="I1159">
            <v>0</v>
          </cell>
          <cell r="J1159">
            <v>0</v>
          </cell>
          <cell r="K1159">
            <v>0</v>
          </cell>
          <cell r="L1159">
            <v>0</v>
          </cell>
          <cell r="M1159">
            <v>0</v>
          </cell>
          <cell r="N1159">
            <v>0</v>
          </cell>
          <cell r="P1159">
            <v>120000</v>
          </cell>
          <cell r="U1159">
            <v>120000</v>
          </cell>
          <cell r="W1159">
            <v>0</v>
          </cell>
          <cell r="Y1159">
            <v>0</v>
          </cell>
        </row>
        <row r="1160">
          <cell r="B1160" t="str">
            <v>LDN</v>
          </cell>
          <cell r="C1160" t="str">
            <v/>
          </cell>
          <cell r="D1160" t="str">
            <v>D3.3251</v>
          </cell>
          <cell r="E1160" t="str">
            <v>Laép boä daây neùo</v>
          </cell>
          <cell r="F1160" t="str">
            <v>boä</v>
          </cell>
          <cell r="G1160">
            <v>1</v>
          </cell>
          <cell r="R1160">
            <v>114840</v>
          </cell>
          <cell r="U1160">
            <v>0</v>
          </cell>
          <cell r="W1160">
            <v>114840</v>
          </cell>
          <cell r="Y1160">
            <v>0</v>
          </cell>
        </row>
        <row r="1161">
          <cell r="B1161" t="str">
            <v>PK</v>
          </cell>
          <cell r="D1161" t="str">
            <v>02.1421</v>
          </cell>
          <cell r="E1161" t="str">
            <v>V/c phuï kieän vaøo vò trí ( cöï ly &lt;=100m)</v>
          </cell>
          <cell r="F1161" t="str">
            <v>taán</v>
          </cell>
          <cell r="G1161">
            <v>0</v>
          </cell>
          <cell r="U1161">
            <v>0</v>
          </cell>
          <cell r="W1161">
            <v>0</v>
          </cell>
          <cell r="Y1161">
            <v>0</v>
          </cell>
        </row>
        <row r="1162">
          <cell r="A1162" t="str">
            <v>T CL-ht</v>
          </cell>
          <cell r="C1162" t="str">
            <v/>
          </cell>
          <cell r="E1162" t="str">
            <v>Thaùo boä chaèng leäch ñôn cho truï haï theá: CL.ht</v>
          </cell>
          <cell r="F1162" t="str">
            <v>Boä</v>
          </cell>
          <cell r="H1162">
            <v>0</v>
          </cell>
          <cell r="I1162">
            <v>0</v>
          </cell>
          <cell r="J1162">
            <v>0</v>
          </cell>
          <cell r="K1162">
            <v>0</v>
          </cell>
          <cell r="L1162">
            <v>0</v>
          </cell>
          <cell r="M1162">
            <v>0</v>
          </cell>
          <cell r="N1162">
            <v>0</v>
          </cell>
          <cell r="U1162">
            <v>0</v>
          </cell>
          <cell r="W1162">
            <v>204160</v>
          </cell>
          <cell r="Y1162">
            <v>0</v>
          </cell>
        </row>
        <row r="1163">
          <cell r="B1163" t="str">
            <v>LDN</v>
          </cell>
          <cell r="C1163" t="str">
            <v/>
          </cell>
          <cell r="E1163" t="str">
            <v>Thaùo boä daây neùo</v>
          </cell>
          <cell r="F1163" t="str">
            <v>boä</v>
          </cell>
          <cell r="G1163">
            <v>1</v>
          </cell>
          <cell r="H1163">
            <v>0</v>
          </cell>
          <cell r="I1163">
            <v>0</v>
          </cell>
          <cell r="J1163">
            <v>0</v>
          </cell>
          <cell r="K1163">
            <v>0</v>
          </cell>
          <cell r="L1163">
            <v>0</v>
          </cell>
          <cell r="M1163">
            <v>0</v>
          </cell>
          <cell r="N1163">
            <v>0</v>
          </cell>
          <cell r="P1163">
            <v>0</v>
          </cell>
          <cell r="R1163">
            <v>114840</v>
          </cell>
          <cell r="U1163">
            <v>0</v>
          </cell>
          <cell r="W1163">
            <v>114840</v>
          </cell>
          <cell r="Y1163">
            <v>0</v>
          </cell>
        </row>
        <row r="1164">
          <cell r="B1164" t="str">
            <v>LCL</v>
          </cell>
          <cell r="C1164" t="str">
            <v/>
          </cell>
          <cell r="E1164" t="str">
            <v>Thaùo boä choáng leäch</v>
          </cell>
          <cell r="F1164" t="str">
            <v>boä</v>
          </cell>
          <cell r="G1164">
            <v>1</v>
          </cell>
          <cell r="H1164">
            <v>0</v>
          </cell>
          <cell r="I1164">
            <v>0</v>
          </cell>
          <cell r="J1164">
            <v>0</v>
          </cell>
          <cell r="K1164">
            <v>0</v>
          </cell>
          <cell r="L1164">
            <v>0</v>
          </cell>
          <cell r="M1164">
            <v>0</v>
          </cell>
          <cell r="N1164">
            <v>0</v>
          </cell>
          <cell r="P1164">
            <v>0</v>
          </cell>
          <cell r="R1164">
            <v>89320</v>
          </cell>
          <cell r="U1164">
            <v>0</v>
          </cell>
          <cell r="W1164">
            <v>89320</v>
          </cell>
          <cell r="Y1164">
            <v>0</v>
          </cell>
        </row>
        <row r="1165">
          <cell r="B1165" t="str">
            <v>PK</v>
          </cell>
          <cell r="C1165" t="str">
            <v/>
          </cell>
          <cell r="D1165" t="str">
            <v>02.1421</v>
          </cell>
          <cell r="E1165" t="str">
            <v>V/c phuï kieän vaøo vò trí ( cöï ly &lt;=100m)</v>
          </cell>
          <cell r="F1165" t="str">
            <v>taán</v>
          </cell>
          <cell r="G1165">
            <v>0.01</v>
          </cell>
          <cell r="H1165">
            <v>0</v>
          </cell>
          <cell r="I1165">
            <v>0</v>
          </cell>
          <cell r="J1165">
            <v>0</v>
          </cell>
          <cell r="K1165">
            <v>0</v>
          </cell>
          <cell r="L1165">
            <v>0</v>
          </cell>
          <cell r="M1165">
            <v>0</v>
          </cell>
          <cell r="N1165">
            <v>0</v>
          </cell>
          <cell r="U1165">
            <v>0</v>
          </cell>
          <cell r="W1165">
            <v>0</v>
          </cell>
          <cell r="Y1165">
            <v>0</v>
          </cell>
        </row>
        <row r="1166">
          <cell r="A1166" t="str">
            <v>CL-ht</v>
          </cell>
          <cell r="C1166" t="str">
            <v/>
          </cell>
          <cell r="E1166" t="str">
            <v>Boä chaèng leäch ñôn cho truï haï theá: CL.ht</v>
          </cell>
          <cell r="F1166" t="str">
            <v>Boä</v>
          </cell>
          <cell r="H1166">
            <v>0</v>
          </cell>
          <cell r="I1166">
            <v>0</v>
          </cell>
          <cell r="J1166">
            <v>0</v>
          </cell>
          <cell r="K1166">
            <v>0</v>
          </cell>
          <cell r="L1166">
            <v>0</v>
          </cell>
          <cell r="M1166">
            <v>0</v>
          </cell>
          <cell r="N1166">
            <v>0</v>
          </cell>
          <cell r="U1166">
            <v>923632</v>
          </cell>
          <cell r="W1166">
            <v>204160</v>
          </cell>
          <cell r="Y1166">
            <v>0</v>
          </cell>
        </row>
        <row r="1167">
          <cell r="B1167" t="str">
            <v>BM16250</v>
          </cell>
          <cell r="C1167" t="str">
            <v/>
          </cell>
          <cell r="E1167" t="str">
            <v>Boulon maét 16x250+ 1 long ñeàn vuoâng D18-50x50x3/Zn</v>
          </cell>
          <cell r="F1167" t="str">
            <v>boä</v>
          </cell>
          <cell r="G1167">
            <v>1</v>
          </cell>
          <cell r="H1167">
            <v>0</v>
          </cell>
          <cell r="I1167">
            <v>0</v>
          </cell>
          <cell r="J1167">
            <v>0</v>
          </cell>
          <cell r="K1167">
            <v>0</v>
          </cell>
          <cell r="L1167">
            <v>0</v>
          </cell>
          <cell r="M1167">
            <v>0</v>
          </cell>
          <cell r="N1167">
            <v>0</v>
          </cell>
          <cell r="P1167">
            <v>35000</v>
          </cell>
          <cell r="U1167">
            <v>35000</v>
          </cell>
          <cell r="W1167">
            <v>0</v>
          </cell>
          <cell r="Y1167">
            <v>0</v>
          </cell>
        </row>
        <row r="1168">
          <cell r="B1168" t="str">
            <v>SN</v>
          </cell>
          <cell r="C1168" t="str">
            <v/>
          </cell>
          <cell r="E1168" t="str">
            <v>Söù chaèng lôùn</v>
          </cell>
          <cell r="F1168" t="str">
            <v>caùi</v>
          </cell>
          <cell r="G1168">
            <v>1</v>
          </cell>
          <cell r="H1168">
            <v>0</v>
          </cell>
          <cell r="I1168">
            <v>0</v>
          </cell>
          <cell r="J1168">
            <v>0</v>
          </cell>
          <cell r="K1168">
            <v>0</v>
          </cell>
          <cell r="L1168">
            <v>0</v>
          </cell>
          <cell r="M1168">
            <v>0</v>
          </cell>
          <cell r="N1168">
            <v>0</v>
          </cell>
          <cell r="P1168">
            <v>74000</v>
          </cell>
          <cell r="U1168">
            <v>74000</v>
          </cell>
          <cell r="W1168">
            <v>0</v>
          </cell>
          <cell r="Y1168">
            <v>0</v>
          </cell>
        </row>
        <row r="1169">
          <cell r="B1169" t="str">
            <v>K3B</v>
          </cell>
          <cell r="C1169" t="str">
            <v/>
          </cell>
          <cell r="E1169" t="str">
            <v>Keïp caùp 3 boulon 5/8 (B46x130)</v>
          </cell>
          <cell r="F1169" t="str">
            <v>caùi</v>
          </cell>
          <cell r="G1169">
            <v>4</v>
          </cell>
          <cell r="H1169">
            <v>0</v>
          </cell>
          <cell r="I1169">
            <v>0</v>
          </cell>
          <cell r="J1169">
            <v>0</v>
          </cell>
          <cell r="K1169">
            <v>0</v>
          </cell>
          <cell r="L1169">
            <v>0</v>
          </cell>
          <cell r="M1169">
            <v>0</v>
          </cell>
          <cell r="N1169">
            <v>0</v>
          </cell>
          <cell r="P1169">
            <v>42000</v>
          </cell>
          <cell r="U1169">
            <v>168000</v>
          </cell>
          <cell r="W1169">
            <v>0</v>
          </cell>
          <cell r="Y1169">
            <v>0</v>
          </cell>
        </row>
        <row r="1170">
          <cell r="B1170" t="str">
            <v>C5/8</v>
          </cell>
          <cell r="C1170" t="str">
            <v/>
          </cell>
          <cell r="E1170" t="str">
            <v>Caùp theùp 5/8"</v>
          </cell>
          <cell r="F1170" t="str">
            <v>meùt</v>
          </cell>
          <cell r="G1170">
            <v>12</v>
          </cell>
          <cell r="H1170">
            <v>0</v>
          </cell>
          <cell r="I1170">
            <v>0</v>
          </cell>
          <cell r="J1170">
            <v>0</v>
          </cell>
          <cell r="K1170">
            <v>0</v>
          </cell>
          <cell r="L1170">
            <v>0</v>
          </cell>
          <cell r="M1170">
            <v>0</v>
          </cell>
          <cell r="N1170">
            <v>0</v>
          </cell>
          <cell r="P1170">
            <v>14386</v>
          </cell>
          <cell r="U1170">
            <v>172632</v>
          </cell>
          <cell r="W1170">
            <v>0</v>
          </cell>
          <cell r="Y1170">
            <v>0</v>
          </cell>
        </row>
        <row r="1171">
          <cell r="B1171" t="str">
            <v>CL</v>
          </cell>
          <cell r="C1171" t="str">
            <v/>
          </cell>
          <cell r="E1171" t="str">
            <v>Boä choáng chaèng heïp Þ60/50x1500+2BL12x40+BL16x250/80</v>
          </cell>
          <cell r="F1171" t="str">
            <v>boä</v>
          </cell>
          <cell r="G1171">
            <v>1</v>
          </cell>
          <cell r="H1171">
            <v>0</v>
          </cell>
          <cell r="I1171">
            <v>0</v>
          </cell>
          <cell r="J1171">
            <v>0</v>
          </cell>
          <cell r="K1171">
            <v>0</v>
          </cell>
          <cell r="L1171">
            <v>0</v>
          </cell>
          <cell r="M1171">
            <v>0</v>
          </cell>
          <cell r="N1171">
            <v>0</v>
          </cell>
          <cell r="P1171">
            <v>340000</v>
          </cell>
          <cell r="U1171">
            <v>340000</v>
          </cell>
          <cell r="W1171">
            <v>0</v>
          </cell>
          <cell r="Y1171">
            <v>0</v>
          </cell>
        </row>
        <row r="1172">
          <cell r="B1172" t="str">
            <v>YC</v>
          </cell>
          <cell r="C1172" t="str">
            <v/>
          </cell>
          <cell r="E1172" t="str">
            <v>Yeám caùp daøy 2mm</v>
          </cell>
          <cell r="F1172" t="str">
            <v>caùi</v>
          </cell>
          <cell r="G1172">
            <v>2</v>
          </cell>
          <cell r="H1172">
            <v>0</v>
          </cell>
          <cell r="I1172">
            <v>0</v>
          </cell>
          <cell r="J1172">
            <v>0</v>
          </cell>
          <cell r="K1172">
            <v>0</v>
          </cell>
          <cell r="L1172">
            <v>0</v>
          </cell>
          <cell r="M1172">
            <v>0</v>
          </cell>
          <cell r="N1172">
            <v>0</v>
          </cell>
          <cell r="P1172">
            <v>7000</v>
          </cell>
          <cell r="U1172">
            <v>14000</v>
          </cell>
          <cell r="W1172">
            <v>0</v>
          </cell>
          <cell r="Y1172">
            <v>0</v>
          </cell>
        </row>
        <row r="1173">
          <cell r="B1173" t="str">
            <v>MANG</v>
          </cell>
          <cell r="C1173" t="str">
            <v/>
          </cell>
          <cell r="E1173" t="str">
            <v>Maùng che daây chaèng daøy 0,8x2000</v>
          </cell>
          <cell r="F1173" t="str">
            <v>caùi</v>
          </cell>
          <cell r="G1173">
            <v>1</v>
          </cell>
          <cell r="H1173">
            <v>0</v>
          </cell>
          <cell r="I1173">
            <v>0</v>
          </cell>
          <cell r="J1173">
            <v>0</v>
          </cell>
          <cell r="K1173">
            <v>0</v>
          </cell>
          <cell r="L1173">
            <v>0</v>
          </cell>
          <cell r="M1173">
            <v>0</v>
          </cell>
          <cell r="N1173">
            <v>0</v>
          </cell>
          <cell r="P1173">
            <v>120000</v>
          </cell>
          <cell r="U1173">
            <v>120000</v>
          </cell>
          <cell r="W1173">
            <v>0</v>
          </cell>
          <cell r="Y1173">
            <v>0</v>
          </cell>
        </row>
        <row r="1174">
          <cell r="B1174" t="str">
            <v>LDN</v>
          </cell>
          <cell r="C1174" t="str">
            <v/>
          </cell>
          <cell r="D1174" t="str">
            <v>D3.3251</v>
          </cell>
          <cell r="E1174" t="str">
            <v>Laép boä daây neùo</v>
          </cell>
          <cell r="F1174" t="str">
            <v>boä</v>
          </cell>
          <cell r="G1174">
            <v>1</v>
          </cell>
          <cell r="R1174">
            <v>114840</v>
          </cell>
          <cell r="U1174">
            <v>0</v>
          </cell>
          <cell r="W1174">
            <v>114840</v>
          </cell>
          <cell r="Y1174">
            <v>0</v>
          </cell>
        </row>
        <row r="1175">
          <cell r="B1175" t="str">
            <v>LCL</v>
          </cell>
          <cell r="C1175" t="str">
            <v/>
          </cell>
          <cell r="D1175" t="str">
            <v>D3.323.1</v>
          </cell>
          <cell r="E1175" t="str">
            <v>Laép boä choáng leäch</v>
          </cell>
          <cell r="F1175" t="str">
            <v>boä</v>
          </cell>
          <cell r="G1175">
            <v>1</v>
          </cell>
          <cell r="R1175">
            <v>89320</v>
          </cell>
          <cell r="U1175">
            <v>0</v>
          </cell>
          <cell r="W1175">
            <v>89320</v>
          </cell>
          <cell r="Y1175">
            <v>0</v>
          </cell>
        </row>
        <row r="1176">
          <cell r="B1176" t="str">
            <v>PK</v>
          </cell>
          <cell r="D1176" t="str">
            <v>02.1421</v>
          </cell>
          <cell r="E1176" t="str">
            <v>V/c phuï kieän vaøo vò trí ( cöï ly &lt;=100m)</v>
          </cell>
          <cell r="F1176" t="str">
            <v>taán</v>
          </cell>
          <cell r="G1176">
            <v>0</v>
          </cell>
          <cell r="U1176">
            <v>0</v>
          </cell>
          <cell r="W1176">
            <v>0</v>
          </cell>
          <cell r="Y1176">
            <v>0</v>
          </cell>
        </row>
        <row r="1177">
          <cell r="A1177" t="str">
            <v>CX10-B</v>
          </cell>
          <cell r="C1177" t="str">
            <v/>
          </cell>
          <cell r="E1177" t="str">
            <v>Boä chaèng xuoáng ñôn cho truï 10,5m: CX10-B</v>
          </cell>
          <cell r="F1177" t="str">
            <v>Boä</v>
          </cell>
          <cell r="H1177">
            <v>0</v>
          </cell>
          <cell r="I1177">
            <v>0</v>
          </cell>
          <cell r="J1177">
            <v>0</v>
          </cell>
          <cell r="K1177">
            <v>0</v>
          </cell>
          <cell r="L1177">
            <v>0</v>
          </cell>
          <cell r="M1177">
            <v>0</v>
          </cell>
          <cell r="N1177">
            <v>0</v>
          </cell>
          <cell r="U1177">
            <v>702584</v>
          </cell>
          <cell r="W1177">
            <v>114840</v>
          </cell>
          <cell r="Y1177">
            <v>0</v>
          </cell>
        </row>
        <row r="1178">
          <cell r="B1178" t="str">
            <v>BM16250</v>
          </cell>
          <cell r="C1178" t="str">
            <v/>
          </cell>
          <cell r="E1178" t="str">
            <v>Boulon maét 16x250+ 1 long ñeàn vuoâng D18-50x50x3/Zn</v>
          </cell>
          <cell r="F1178" t="str">
            <v>boä</v>
          </cell>
          <cell r="G1178">
            <v>1</v>
          </cell>
          <cell r="H1178">
            <v>0</v>
          </cell>
          <cell r="I1178">
            <v>0</v>
          </cell>
          <cell r="J1178">
            <v>0</v>
          </cell>
          <cell r="K1178">
            <v>0</v>
          </cell>
          <cell r="L1178">
            <v>0</v>
          </cell>
          <cell r="M1178">
            <v>0</v>
          </cell>
          <cell r="N1178">
            <v>0</v>
          </cell>
          <cell r="P1178">
            <v>35000</v>
          </cell>
          <cell r="U1178">
            <v>35000</v>
          </cell>
          <cell r="W1178">
            <v>0</v>
          </cell>
          <cell r="Y1178">
            <v>0</v>
          </cell>
        </row>
        <row r="1179">
          <cell r="B1179" t="str">
            <v>SN</v>
          </cell>
          <cell r="C1179" t="str">
            <v/>
          </cell>
          <cell r="E1179" t="str">
            <v>Söù chaèng lôùn</v>
          </cell>
          <cell r="F1179" t="str">
            <v>caùi</v>
          </cell>
          <cell r="G1179">
            <v>1</v>
          </cell>
          <cell r="H1179">
            <v>0</v>
          </cell>
          <cell r="I1179">
            <v>0</v>
          </cell>
          <cell r="J1179">
            <v>0</v>
          </cell>
          <cell r="K1179">
            <v>0</v>
          </cell>
          <cell r="L1179">
            <v>0</v>
          </cell>
          <cell r="M1179">
            <v>0</v>
          </cell>
          <cell r="N1179">
            <v>0</v>
          </cell>
          <cell r="P1179">
            <v>74000</v>
          </cell>
          <cell r="U1179">
            <v>74000</v>
          </cell>
          <cell r="W1179">
            <v>0</v>
          </cell>
          <cell r="Y1179">
            <v>0</v>
          </cell>
        </row>
        <row r="1180">
          <cell r="B1180" t="str">
            <v>K3B</v>
          </cell>
          <cell r="C1180" t="str">
            <v/>
          </cell>
          <cell r="E1180" t="str">
            <v>Keïp caùp 3 boulon 5/8 (B46x130)</v>
          </cell>
          <cell r="F1180" t="str">
            <v>caùi</v>
          </cell>
          <cell r="G1180">
            <v>8</v>
          </cell>
          <cell r="H1180">
            <v>0</v>
          </cell>
          <cell r="I1180">
            <v>0</v>
          </cell>
          <cell r="J1180">
            <v>0</v>
          </cell>
          <cell r="K1180">
            <v>0</v>
          </cell>
          <cell r="L1180">
            <v>0</v>
          </cell>
          <cell r="M1180">
            <v>0</v>
          </cell>
          <cell r="N1180">
            <v>0</v>
          </cell>
          <cell r="P1180">
            <v>42000</v>
          </cell>
          <cell r="U1180">
            <v>336000</v>
          </cell>
          <cell r="W1180">
            <v>0</v>
          </cell>
          <cell r="Y1180">
            <v>0</v>
          </cell>
        </row>
        <row r="1181">
          <cell r="B1181" t="str">
            <v>C3/8</v>
          </cell>
          <cell r="C1181" t="str">
            <v/>
          </cell>
          <cell r="E1181" t="str">
            <v>Caùp theùp 3/8"</v>
          </cell>
          <cell r="F1181" t="str">
            <v>meùt</v>
          </cell>
          <cell r="G1181">
            <v>16</v>
          </cell>
          <cell r="H1181">
            <v>0</v>
          </cell>
          <cell r="I1181">
            <v>0</v>
          </cell>
          <cell r="J1181">
            <v>0</v>
          </cell>
          <cell r="K1181">
            <v>0</v>
          </cell>
          <cell r="L1181">
            <v>0</v>
          </cell>
          <cell r="M1181">
            <v>0</v>
          </cell>
          <cell r="N1181">
            <v>0</v>
          </cell>
          <cell r="P1181">
            <v>7724</v>
          </cell>
          <cell r="U1181">
            <v>123584</v>
          </cell>
          <cell r="W1181">
            <v>0</v>
          </cell>
          <cell r="Y1181">
            <v>0</v>
          </cell>
        </row>
        <row r="1182">
          <cell r="B1182" t="str">
            <v>YC</v>
          </cell>
          <cell r="C1182" t="str">
            <v/>
          </cell>
          <cell r="E1182" t="str">
            <v>Yeám caùp daøy 2mm</v>
          </cell>
          <cell r="F1182" t="str">
            <v>caùi</v>
          </cell>
          <cell r="G1182">
            <v>2</v>
          </cell>
          <cell r="H1182">
            <v>0</v>
          </cell>
          <cell r="I1182">
            <v>0</v>
          </cell>
          <cell r="J1182">
            <v>0</v>
          </cell>
          <cell r="K1182">
            <v>0</v>
          </cell>
          <cell r="L1182">
            <v>0</v>
          </cell>
          <cell r="M1182">
            <v>0</v>
          </cell>
          <cell r="N1182">
            <v>0</v>
          </cell>
          <cell r="P1182">
            <v>7000</v>
          </cell>
          <cell r="U1182">
            <v>14000</v>
          </cell>
          <cell r="W1182">
            <v>0</v>
          </cell>
          <cell r="Y1182">
            <v>0</v>
          </cell>
        </row>
        <row r="1183">
          <cell r="B1183" t="str">
            <v>MANG</v>
          </cell>
          <cell r="C1183" t="str">
            <v/>
          </cell>
          <cell r="E1183" t="str">
            <v>Maùng che daây chaèng daøy 0,8x2000</v>
          </cell>
          <cell r="F1183" t="str">
            <v>caùi</v>
          </cell>
          <cell r="G1183">
            <v>1</v>
          </cell>
          <cell r="H1183">
            <v>0</v>
          </cell>
          <cell r="I1183">
            <v>0</v>
          </cell>
          <cell r="J1183">
            <v>0</v>
          </cell>
          <cell r="K1183">
            <v>0</v>
          </cell>
          <cell r="L1183">
            <v>0</v>
          </cell>
          <cell r="M1183">
            <v>0</v>
          </cell>
          <cell r="N1183">
            <v>0</v>
          </cell>
          <cell r="P1183">
            <v>120000</v>
          </cell>
          <cell r="U1183">
            <v>120000</v>
          </cell>
          <cell r="W1183">
            <v>0</v>
          </cell>
          <cell r="Y1183">
            <v>0</v>
          </cell>
        </row>
        <row r="1184">
          <cell r="B1184" t="str">
            <v>LDN</v>
          </cell>
          <cell r="C1184" t="str">
            <v/>
          </cell>
          <cell r="D1184" t="str">
            <v>D3.3251</v>
          </cell>
          <cell r="E1184" t="str">
            <v>Laép boä daây neùo</v>
          </cell>
          <cell r="F1184" t="str">
            <v>boä</v>
          </cell>
          <cell r="G1184">
            <v>1</v>
          </cell>
          <cell r="R1184">
            <v>114840</v>
          </cell>
          <cell r="U1184">
            <v>0</v>
          </cell>
          <cell r="W1184">
            <v>114840</v>
          </cell>
          <cell r="Y1184">
            <v>0</v>
          </cell>
        </row>
        <row r="1185">
          <cell r="B1185" t="str">
            <v>PK</v>
          </cell>
          <cell r="C1185" t="str">
            <v/>
          </cell>
          <cell r="D1185" t="str">
            <v>02.1421</v>
          </cell>
          <cell r="E1185" t="str">
            <v>V/c phuï kieän vaøo vò trí ( cöï ly &lt;=100m)</v>
          </cell>
          <cell r="F1185" t="str">
            <v>taán</v>
          </cell>
          <cell r="G1185">
            <v>0.02</v>
          </cell>
          <cell r="U1185">
            <v>0</v>
          </cell>
          <cell r="W1185">
            <v>0</v>
          </cell>
          <cell r="Y1185">
            <v>0</v>
          </cell>
        </row>
        <row r="1186">
          <cell r="A1186" t="str">
            <v>CL10-B</v>
          </cell>
          <cell r="C1186" t="str">
            <v/>
          </cell>
          <cell r="E1186" t="str">
            <v>Boä chaèng leäch ñôn cho truï 10,5m: CL10-B</v>
          </cell>
          <cell r="F1186" t="str">
            <v>Boä</v>
          </cell>
          <cell r="H1186">
            <v>0</v>
          </cell>
          <cell r="I1186">
            <v>0</v>
          </cell>
          <cell r="J1186">
            <v>0</v>
          </cell>
          <cell r="K1186">
            <v>0</v>
          </cell>
          <cell r="L1186">
            <v>0</v>
          </cell>
          <cell r="M1186">
            <v>0</v>
          </cell>
          <cell r="N1186">
            <v>0</v>
          </cell>
          <cell r="U1186">
            <v>898964</v>
          </cell>
          <cell r="W1186">
            <v>204160</v>
          </cell>
          <cell r="Y1186">
            <v>0</v>
          </cell>
        </row>
        <row r="1187">
          <cell r="B1187" t="str">
            <v>BM16300</v>
          </cell>
          <cell r="C1187" t="str">
            <v/>
          </cell>
          <cell r="E1187" t="str">
            <v>Boulon maét 16x300+ 1 long ñeàn vuoâng D18-50x50x3/Zn</v>
          </cell>
          <cell r="F1187" t="str">
            <v>boä</v>
          </cell>
          <cell r="G1187">
            <v>1</v>
          </cell>
          <cell r="H1187">
            <v>0</v>
          </cell>
          <cell r="I1187">
            <v>0</v>
          </cell>
          <cell r="J1187">
            <v>0</v>
          </cell>
          <cell r="K1187">
            <v>0</v>
          </cell>
          <cell r="L1187">
            <v>0</v>
          </cell>
          <cell r="M1187">
            <v>0</v>
          </cell>
          <cell r="N1187">
            <v>0</v>
          </cell>
          <cell r="P1187">
            <v>39000</v>
          </cell>
          <cell r="U1187">
            <v>39000</v>
          </cell>
          <cell r="W1187">
            <v>0</v>
          </cell>
          <cell r="Y1187">
            <v>0</v>
          </cell>
        </row>
        <row r="1188">
          <cell r="B1188" t="str">
            <v>SN</v>
          </cell>
          <cell r="C1188" t="str">
            <v/>
          </cell>
          <cell r="E1188" t="str">
            <v>Söù chaèng lôùn</v>
          </cell>
          <cell r="F1188" t="str">
            <v>caùi</v>
          </cell>
          <cell r="G1188">
            <v>1</v>
          </cell>
          <cell r="H1188">
            <v>0</v>
          </cell>
          <cell r="I1188">
            <v>0</v>
          </cell>
          <cell r="J1188">
            <v>0</v>
          </cell>
          <cell r="K1188">
            <v>0</v>
          </cell>
          <cell r="L1188">
            <v>0</v>
          </cell>
          <cell r="M1188">
            <v>0</v>
          </cell>
          <cell r="N1188">
            <v>0</v>
          </cell>
          <cell r="P1188">
            <v>74000</v>
          </cell>
          <cell r="U1188">
            <v>74000</v>
          </cell>
          <cell r="W1188">
            <v>0</v>
          </cell>
          <cell r="Y1188">
            <v>0</v>
          </cell>
        </row>
        <row r="1189">
          <cell r="B1189" t="str">
            <v>K3B</v>
          </cell>
          <cell r="C1189" t="str">
            <v/>
          </cell>
          <cell r="E1189" t="str">
            <v>Keïp caùp 3 boulon 5/8 (B46x130)</v>
          </cell>
          <cell r="F1189" t="str">
            <v>caùi</v>
          </cell>
          <cell r="G1189">
            <v>8</v>
          </cell>
          <cell r="H1189">
            <v>0</v>
          </cell>
          <cell r="I1189">
            <v>0</v>
          </cell>
          <cell r="J1189">
            <v>0</v>
          </cell>
          <cell r="K1189">
            <v>0</v>
          </cell>
          <cell r="L1189">
            <v>0</v>
          </cell>
          <cell r="M1189">
            <v>0</v>
          </cell>
          <cell r="N1189">
            <v>0</v>
          </cell>
          <cell r="P1189">
            <v>42000</v>
          </cell>
          <cell r="U1189">
            <v>336000</v>
          </cell>
          <cell r="W1189">
            <v>0</v>
          </cell>
          <cell r="Y1189">
            <v>0</v>
          </cell>
        </row>
        <row r="1190">
          <cell r="B1190" t="str">
            <v>C3/8</v>
          </cell>
          <cell r="C1190" t="str">
            <v/>
          </cell>
          <cell r="E1190" t="str">
            <v>Caùp theùp 3/8"</v>
          </cell>
          <cell r="F1190" t="str">
            <v>meùt</v>
          </cell>
          <cell r="G1190">
            <v>11</v>
          </cell>
          <cell r="H1190">
            <v>0</v>
          </cell>
          <cell r="I1190">
            <v>0</v>
          </cell>
          <cell r="J1190">
            <v>0</v>
          </cell>
          <cell r="K1190">
            <v>0</v>
          </cell>
          <cell r="L1190">
            <v>0</v>
          </cell>
          <cell r="M1190">
            <v>0</v>
          </cell>
          <cell r="N1190">
            <v>0</v>
          </cell>
          <cell r="P1190">
            <v>7724</v>
          </cell>
          <cell r="U1190">
            <v>84964</v>
          </cell>
          <cell r="W1190">
            <v>0</v>
          </cell>
          <cell r="Y1190">
            <v>0</v>
          </cell>
        </row>
        <row r="1191">
          <cell r="B1191" t="str">
            <v>clht</v>
          </cell>
          <cell r="C1191" t="str">
            <v/>
          </cell>
          <cell r="E1191" t="str">
            <v>Boä choáng chaèng heïp Þ60/50x1200+2BL12x40+BL16x200/50</v>
          </cell>
          <cell r="F1191" t="str">
            <v>boä</v>
          </cell>
          <cell r="G1191">
            <v>1</v>
          </cell>
          <cell r="H1191">
            <v>0</v>
          </cell>
          <cell r="I1191">
            <v>0</v>
          </cell>
          <cell r="J1191">
            <v>0</v>
          </cell>
          <cell r="K1191">
            <v>0</v>
          </cell>
          <cell r="L1191">
            <v>0</v>
          </cell>
          <cell r="M1191">
            <v>0</v>
          </cell>
          <cell r="N1191">
            <v>0</v>
          </cell>
          <cell r="P1191">
            <v>298000</v>
          </cell>
          <cell r="U1191">
            <v>298000</v>
          </cell>
          <cell r="W1191">
            <v>0</v>
          </cell>
          <cell r="Y1191">
            <v>0</v>
          </cell>
        </row>
        <row r="1192">
          <cell r="B1192" t="str">
            <v>YC</v>
          </cell>
          <cell r="C1192" t="str">
            <v/>
          </cell>
          <cell r="E1192" t="str">
            <v>Yeám caùp daøy 2mm</v>
          </cell>
          <cell r="F1192" t="str">
            <v>caùi</v>
          </cell>
          <cell r="G1192">
            <v>2</v>
          </cell>
          <cell r="H1192">
            <v>0</v>
          </cell>
          <cell r="I1192">
            <v>0</v>
          </cell>
          <cell r="J1192">
            <v>0</v>
          </cell>
          <cell r="K1192">
            <v>0</v>
          </cell>
          <cell r="L1192">
            <v>0</v>
          </cell>
          <cell r="M1192">
            <v>0</v>
          </cell>
          <cell r="N1192">
            <v>0</v>
          </cell>
          <cell r="P1192">
            <v>7000</v>
          </cell>
          <cell r="U1192">
            <v>14000</v>
          </cell>
          <cell r="W1192">
            <v>0</v>
          </cell>
          <cell r="Y1192">
            <v>0</v>
          </cell>
        </row>
        <row r="1193">
          <cell r="B1193" t="str">
            <v>MANG4</v>
          </cell>
          <cell r="C1193" t="str">
            <v/>
          </cell>
          <cell r="E1193" t="str">
            <v>Maùng che daây chaèng daøy 0,4x2000</v>
          </cell>
          <cell r="F1193" t="str">
            <v>caùi</v>
          </cell>
          <cell r="G1193">
            <v>1</v>
          </cell>
          <cell r="H1193">
            <v>0</v>
          </cell>
          <cell r="I1193">
            <v>0</v>
          </cell>
          <cell r="J1193">
            <v>0</v>
          </cell>
          <cell r="K1193">
            <v>0</v>
          </cell>
          <cell r="L1193">
            <v>0</v>
          </cell>
          <cell r="M1193">
            <v>0</v>
          </cell>
          <cell r="N1193">
            <v>0</v>
          </cell>
          <cell r="P1193">
            <v>53000</v>
          </cell>
          <cell r="U1193">
            <v>53000</v>
          </cell>
          <cell r="W1193">
            <v>0</v>
          </cell>
          <cell r="Y1193">
            <v>0</v>
          </cell>
        </row>
        <row r="1194">
          <cell r="B1194" t="str">
            <v>LDN</v>
          </cell>
          <cell r="C1194" t="str">
            <v/>
          </cell>
          <cell r="D1194" t="str">
            <v>D3.3251</v>
          </cell>
          <cell r="E1194" t="str">
            <v>Laép boä daây neùo</v>
          </cell>
          <cell r="F1194" t="str">
            <v>boä</v>
          </cell>
          <cell r="G1194">
            <v>1</v>
          </cell>
          <cell r="R1194">
            <v>114840</v>
          </cell>
          <cell r="U1194">
            <v>0</v>
          </cell>
          <cell r="W1194">
            <v>114840</v>
          </cell>
          <cell r="Y1194">
            <v>0</v>
          </cell>
        </row>
        <row r="1195">
          <cell r="B1195" t="str">
            <v>LCL</v>
          </cell>
          <cell r="C1195" t="str">
            <v/>
          </cell>
          <cell r="D1195" t="str">
            <v>D3.323.1</v>
          </cell>
          <cell r="E1195" t="str">
            <v>Laép boä choáng leäch</v>
          </cell>
          <cell r="F1195" t="str">
            <v>boä</v>
          </cell>
          <cell r="G1195">
            <v>1</v>
          </cell>
          <cell r="R1195">
            <v>89320</v>
          </cell>
          <cell r="U1195">
            <v>0</v>
          </cell>
          <cell r="W1195">
            <v>89320</v>
          </cell>
          <cell r="Y1195">
            <v>0</v>
          </cell>
        </row>
        <row r="1196">
          <cell r="B1196" t="str">
            <v>PK</v>
          </cell>
          <cell r="C1196" t="str">
            <v/>
          </cell>
          <cell r="D1196" t="str">
            <v>02.1421</v>
          </cell>
          <cell r="E1196" t="str">
            <v>V/c phuï kieän vaøo vò trí ( cöï ly &lt;=100m)</v>
          </cell>
          <cell r="F1196" t="str">
            <v>taán</v>
          </cell>
          <cell r="G1196">
            <v>0.02</v>
          </cell>
          <cell r="U1196">
            <v>0</v>
          </cell>
          <cell r="W1196">
            <v>0</v>
          </cell>
          <cell r="Y1196">
            <v>0</v>
          </cell>
        </row>
        <row r="1197">
          <cell r="A1197" t="str">
            <v>CXX10-B</v>
          </cell>
          <cell r="C1197" t="str">
            <v/>
          </cell>
          <cell r="E1197" t="str">
            <v>Boä chaèng xuoáng keùp cho truï 10,5m: CXX10-B</v>
          </cell>
          <cell r="F1197" t="str">
            <v>Boä</v>
          </cell>
          <cell r="H1197">
            <v>0</v>
          </cell>
          <cell r="I1197">
            <v>0</v>
          </cell>
          <cell r="J1197">
            <v>0</v>
          </cell>
          <cell r="K1197">
            <v>0</v>
          </cell>
          <cell r="L1197">
            <v>0</v>
          </cell>
          <cell r="M1197">
            <v>0</v>
          </cell>
          <cell r="N1197">
            <v>0</v>
          </cell>
          <cell r="U1197">
            <v>1397444</v>
          </cell>
          <cell r="W1197">
            <v>229680</v>
          </cell>
          <cell r="Y1197">
            <v>0</v>
          </cell>
        </row>
        <row r="1198">
          <cell r="B1198" t="str">
            <v>BM16250</v>
          </cell>
          <cell r="C1198" t="str">
            <v/>
          </cell>
          <cell r="E1198" t="str">
            <v>Boulon maét 16x250+ 1 long ñeàn vuoâng D18-50x50x3/Zn</v>
          </cell>
          <cell r="F1198" t="str">
            <v>boä</v>
          </cell>
          <cell r="G1198">
            <v>2</v>
          </cell>
          <cell r="H1198">
            <v>0</v>
          </cell>
          <cell r="I1198">
            <v>0</v>
          </cell>
          <cell r="J1198">
            <v>0</v>
          </cell>
          <cell r="K1198">
            <v>0</v>
          </cell>
          <cell r="L1198">
            <v>0</v>
          </cell>
          <cell r="M1198">
            <v>0</v>
          </cell>
          <cell r="N1198">
            <v>0</v>
          </cell>
          <cell r="P1198">
            <v>35000</v>
          </cell>
          <cell r="U1198">
            <v>70000</v>
          </cell>
          <cell r="W1198">
            <v>0</v>
          </cell>
          <cell r="Y1198">
            <v>0</v>
          </cell>
        </row>
        <row r="1199">
          <cell r="B1199" t="str">
            <v>SN</v>
          </cell>
          <cell r="C1199" t="str">
            <v/>
          </cell>
          <cell r="E1199" t="str">
            <v>Söù chaèng lôùn</v>
          </cell>
          <cell r="F1199" t="str">
            <v>caùi</v>
          </cell>
          <cell r="G1199">
            <v>2</v>
          </cell>
          <cell r="H1199">
            <v>0</v>
          </cell>
          <cell r="I1199">
            <v>0</v>
          </cell>
          <cell r="J1199">
            <v>0</v>
          </cell>
          <cell r="K1199">
            <v>0</v>
          </cell>
          <cell r="L1199">
            <v>0</v>
          </cell>
          <cell r="M1199">
            <v>0</v>
          </cell>
          <cell r="N1199">
            <v>0</v>
          </cell>
          <cell r="P1199">
            <v>74000</v>
          </cell>
          <cell r="U1199">
            <v>148000</v>
          </cell>
          <cell r="W1199">
            <v>0</v>
          </cell>
          <cell r="Y1199">
            <v>0</v>
          </cell>
        </row>
        <row r="1200">
          <cell r="B1200" t="str">
            <v>K3B</v>
          </cell>
          <cell r="C1200" t="str">
            <v/>
          </cell>
          <cell r="E1200" t="str">
            <v>Keïp caùp 3 boulon 5/8 (B46x130)</v>
          </cell>
          <cell r="F1200" t="str">
            <v>caùi</v>
          </cell>
          <cell r="G1200">
            <v>16</v>
          </cell>
          <cell r="H1200">
            <v>0</v>
          </cell>
          <cell r="I1200">
            <v>0</v>
          </cell>
          <cell r="J1200">
            <v>0</v>
          </cell>
          <cell r="K1200">
            <v>0</v>
          </cell>
          <cell r="L1200">
            <v>0</v>
          </cell>
          <cell r="M1200">
            <v>0</v>
          </cell>
          <cell r="N1200">
            <v>0</v>
          </cell>
          <cell r="P1200">
            <v>42000</v>
          </cell>
          <cell r="U1200">
            <v>672000</v>
          </cell>
          <cell r="W1200">
            <v>0</v>
          </cell>
          <cell r="Y1200">
            <v>0</v>
          </cell>
        </row>
        <row r="1201">
          <cell r="B1201" t="str">
            <v>C3/8</v>
          </cell>
          <cell r="C1201" t="str">
            <v/>
          </cell>
          <cell r="E1201" t="str">
            <v>Caùp theùp 3/8"</v>
          </cell>
          <cell r="F1201" t="str">
            <v>meùt</v>
          </cell>
          <cell r="G1201">
            <v>31</v>
          </cell>
          <cell r="H1201">
            <v>0</v>
          </cell>
          <cell r="I1201">
            <v>0</v>
          </cell>
          <cell r="J1201">
            <v>0</v>
          </cell>
          <cell r="K1201">
            <v>0</v>
          </cell>
          <cell r="L1201">
            <v>0</v>
          </cell>
          <cell r="M1201">
            <v>0</v>
          </cell>
          <cell r="N1201">
            <v>0</v>
          </cell>
          <cell r="P1201">
            <v>7724</v>
          </cell>
          <cell r="U1201">
            <v>239444</v>
          </cell>
          <cell r="W1201">
            <v>0</v>
          </cell>
          <cell r="Y1201">
            <v>0</v>
          </cell>
        </row>
        <row r="1202">
          <cell r="B1202" t="str">
            <v>YC</v>
          </cell>
          <cell r="C1202" t="str">
            <v/>
          </cell>
          <cell r="E1202" t="str">
            <v>Yeám caùp daøy 2mm</v>
          </cell>
          <cell r="F1202" t="str">
            <v>caùi</v>
          </cell>
          <cell r="G1202">
            <v>4</v>
          </cell>
          <cell r="H1202">
            <v>0</v>
          </cell>
          <cell r="I1202">
            <v>0</v>
          </cell>
          <cell r="J1202">
            <v>0</v>
          </cell>
          <cell r="K1202">
            <v>0</v>
          </cell>
          <cell r="L1202">
            <v>0</v>
          </cell>
          <cell r="M1202">
            <v>0</v>
          </cell>
          <cell r="N1202">
            <v>0</v>
          </cell>
          <cell r="P1202">
            <v>7000</v>
          </cell>
          <cell r="U1202">
            <v>28000</v>
          </cell>
          <cell r="W1202">
            <v>0</v>
          </cell>
          <cell r="Y1202">
            <v>0</v>
          </cell>
        </row>
        <row r="1203">
          <cell r="B1203" t="str">
            <v>MANG</v>
          </cell>
          <cell r="C1203" t="str">
            <v/>
          </cell>
          <cell r="E1203" t="str">
            <v>Maùng che daây chaèng daøy 0,8x2000</v>
          </cell>
          <cell r="F1203" t="str">
            <v>caùi</v>
          </cell>
          <cell r="G1203">
            <v>2</v>
          </cell>
          <cell r="H1203">
            <v>0</v>
          </cell>
          <cell r="I1203">
            <v>0</v>
          </cell>
          <cell r="J1203">
            <v>0</v>
          </cell>
          <cell r="K1203">
            <v>0</v>
          </cell>
          <cell r="L1203">
            <v>0</v>
          </cell>
          <cell r="M1203">
            <v>0</v>
          </cell>
          <cell r="N1203">
            <v>0</v>
          </cell>
          <cell r="P1203">
            <v>120000</v>
          </cell>
          <cell r="U1203">
            <v>240000</v>
          </cell>
          <cell r="W1203">
            <v>0</v>
          </cell>
          <cell r="Y1203">
            <v>0</v>
          </cell>
        </row>
        <row r="1204">
          <cell r="B1204" t="str">
            <v>LDN</v>
          </cell>
          <cell r="C1204" t="str">
            <v/>
          </cell>
          <cell r="D1204" t="str">
            <v>D3.3251</v>
          </cell>
          <cell r="E1204" t="str">
            <v>Laép boä daây neùo</v>
          </cell>
          <cell r="F1204" t="str">
            <v>boä</v>
          </cell>
          <cell r="G1204">
            <v>2</v>
          </cell>
          <cell r="R1204">
            <v>114840</v>
          </cell>
          <cell r="U1204">
            <v>0</v>
          </cell>
          <cell r="W1204">
            <v>229680</v>
          </cell>
          <cell r="Y1204">
            <v>0</v>
          </cell>
        </row>
        <row r="1205">
          <cell r="B1205" t="str">
            <v>PK</v>
          </cell>
          <cell r="C1205" t="str">
            <v/>
          </cell>
          <cell r="D1205" t="str">
            <v>02.1421</v>
          </cell>
          <cell r="E1205" t="str">
            <v>V/c phuï kieän vaøo vò trí ( cöï ly &lt;=100m)</v>
          </cell>
          <cell r="F1205" t="str">
            <v>taán</v>
          </cell>
          <cell r="G1205">
            <v>0.02</v>
          </cell>
          <cell r="U1205">
            <v>0</v>
          </cell>
          <cell r="W1205">
            <v>0</v>
          </cell>
          <cell r="Y1205">
            <v>0</v>
          </cell>
        </row>
        <row r="1206">
          <cell r="A1206" t="str">
            <v>T CX12-B</v>
          </cell>
          <cell r="C1206" t="str">
            <v/>
          </cell>
          <cell r="E1206" t="str">
            <v>Thaùo vaø laép boä chaèng xuoáng ñôn cho truï 12m: CL12-B</v>
          </cell>
          <cell r="F1206" t="str">
            <v>Boä</v>
          </cell>
          <cell r="H1206">
            <v>0</v>
          </cell>
          <cell r="I1206">
            <v>0</v>
          </cell>
          <cell r="J1206">
            <v>0</v>
          </cell>
          <cell r="K1206">
            <v>0</v>
          </cell>
          <cell r="L1206">
            <v>0</v>
          </cell>
          <cell r="M1206">
            <v>0</v>
          </cell>
          <cell r="N1206">
            <v>0</v>
          </cell>
          <cell r="U1206">
            <v>0</v>
          </cell>
          <cell r="W1206">
            <v>229680</v>
          </cell>
          <cell r="Y1206">
            <v>0</v>
          </cell>
        </row>
        <row r="1207">
          <cell r="B1207" t="str">
            <v>LDN</v>
          </cell>
          <cell r="C1207" t="str">
            <v/>
          </cell>
          <cell r="E1207" t="str">
            <v>Thaùo boä daây neùo</v>
          </cell>
          <cell r="F1207" t="str">
            <v>boä</v>
          </cell>
          <cell r="G1207">
            <v>1</v>
          </cell>
          <cell r="H1207">
            <v>0</v>
          </cell>
          <cell r="I1207">
            <v>0</v>
          </cell>
          <cell r="J1207">
            <v>0</v>
          </cell>
          <cell r="K1207">
            <v>0</v>
          </cell>
          <cell r="L1207">
            <v>0</v>
          </cell>
          <cell r="M1207">
            <v>0</v>
          </cell>
          <cell r="N1207">
            <v>0</v>
          </cell>
          <cell r="P1207">
            <v>0</v>
          </cell>
          <cell r="R1207">
            <v>114840</v>
          </cell>
          <cell r="U1207">
            <v>0</v>
          </cell>
          <cell r="W1207">
            <v>114840</v>
          </cell>
          <cell r="Y1207">
            <v>0</v>
          </cell>
        </row>
        <row r="1208">
          <cell r="B1208" t="str">
            <v>LDN</v>
          </cell>
          <cell r="C1208" t="str">
            <v/>
          </cell>
          <cell r="E1208" t="str">
            <v>Laép boä daây neùo</v>
          </cell>
          <cell r="F1208" t="str">
            <v>boä</v>
          </cell>
          <cell r="G1208">
            <v>1</v>
          </cell>
          <cell r="H1208">
            <v>0</v>
          </cell>
          <cell r="I1208">
            <v>0</v>
          </cell>
          <cell r="J1208">
            <v>0</v>
          </cell>
          <cell r="K1208">
            <v>0</v>
          </cell>
          <cell r="L1208">
            <v>0</v>
          </cell>
          <cell r="M1208">
            <v>0</v>
          </cell>
          <cell r="N1208">
            <v>0</v>
          </cell>
          <cell r="P1208">
            <v>0</v>
          </cell>
          <cell r="R1208">
            <v>114840</v>
          </cell>
          <cell r="U1208">
            <v>0</v>
          </cell>
          <cell r="W1208">
            <v>114840</v>
          </cell>
          <cell r="Y1208">
            <v>0</v>
          </cell>
        </row>
        <row r="1209">
          <cell r="B1209" t="str">
            <v>PK</v>
          </cell>
          <cell r="C1209" t="str">
            <v/>
          </cell>
          <cell r="D1209" t="str">
            <v>02.1421</v>
          </cell>
          <cell r="E1209" t="str">
            <v>V/c phuï kieän vaøo vò trí ( cöï ly &lt;=100m)</v>
          </cell>
          <cell r="F1209" t="str">
            <v>taán</v>
          </cell>
          <cell r="G1209">
            <v>0.02</v>
          </cell>
          <cell r="H1209">
            <v>0</v>
          </cell>
          <cell r="I1209">
            <v>0</v>
          </cell>
          <cell r="J1209">
            <v>0</v>
          </cell>
          <cell r="K1209">
            <v>0</v>
          </cell>
          <cell r="L1209">
            <v>0</v>
          </cell>
          <cell r="M1209">
            <v>0</v>
          </cell>
          <cell r="N1209">
            <v>0</v>
          </cell>
          <cell r="U1209">
            <v>0</v>
          </cell>
          <cell r="W1209">
            <v>0</v>
          </cell>
          <cell r="Y1209">
            <v>0</v>
          </cell>
        </row>
        <row r="1210">
          <cell r="A1210" t="str">
            <v>CX12-B</v>
          </cell>
          <cell r="C1210" t="str">
            <v>x</v>
          </cell>
          <cell r="E1210" t="str">
            <v>Boä chaèng xuoáng ñôn cho truï 12m: CX12-B</v>
          </cell>
          <cell r="F1210" t="str">
            <v>Boä</v>
          </cell>
          <cell r="H1210">
            <v>7</v>
          </cell>
          <cell r="I1210">
            <v>0</v>
          </cell>
          <cell r="J1210">
            <v>0</v>
          </cell>
          <cell r="K1210">
            <v>7</v>
          </cell>
          <cell r="L1210">
            <v>0</v>
          </cell>
          <cell r="M1210">
            <v>0</v>
          </cell>
          <cell r="N1210">
            <v>0</v>
          </cell>
          <cell r="U1210">
            <v>746176</v>
          </cell>
          <cell r="W1210">
            <v>114840</v>
          </cell>
          <cell r="Y1210">
            <v>0</v>
          </cell>
        </row>
        <row r="1211">
          <cell r="B1211" t="str">
            <v>BM16300</v>
          </cell>
          <cell r="C1211" t="str">
            <v>x</v>
          </cell>
          <cell r="E1211" t="str">
            <v>Boulon maét 16x300+ 1 long ñeàn vuoâng D18-50x50x3/Zn</v>
          </cell>
          <cell r="F1211" t="str">
            <v>boä</v>
          </cell>
          <cell r="G1211">
            <v>1</v>
          </cell>
          <cell r="H1211">
            <v>7</v>
          </cell>
          <cell r="I1211">
            <v>0</v>
          </cell>
          <cell r="J1211">
            <v>0</v>
          </cell>
          <cell r="K1211">
            <v>7</v>
          </cell>
          <cell r="L1211">
            <v>0</v>
          </cell>
          <cell r="M1211">
            <v>0</v>
          </cell>
          <cell r="N1211">
            <v>0</v>
          </cell>
          <cell r="P1211">
            <v>39000</v>
          </cell>
          <cell r="U1211">
            <v>39000</v>
          </cell>
          <cell r="W1211">
            <v>0</v>
          </cell>
          <cell r="Y1211">
            <v>0</v>
          </cell>
        </row>
        <row r="1212">
          <cell r="B1212" t="str">
            <v>SN</v>
          </cell>
          <cell r="C1212" t="str">
            <v>x</v>
          </cell>
          <cell r="E1212" t="str">
            <v>Söù chaèng lôùn</v>
          </cell>
          <cell r="F1212" t="str">
            <v>caùi</v>
          </cell>
          <cell r="G1212">
            <v>1</v>
          </cell>
          <cell r="H1212">
            <v>7</v>
          </cell>
          <cell r="I1212">
            <v>0</v>
          </cell>
          <cell r="J1212">
            <v>0</v>
          </cell>
          <cell r="K1212">
            <v>7</v>
          </cell>
          <cell r="L1212">
            <v>0</v>
          </cell>
          <cell r="M1212">
            <v>0</v>
          </cell>
          <cell r="N1212">
            <v>0</v>
          </cell>
          <cell r="P1212">
            <v>74000</v>
          </cell>
          <cell r="U1212">
            <v>74000</v>
          </cell>
          <cell r="W1212">
            <v>0</v>
          </cell>
          <cell r="Y1212">
            <v>0</v>
          </cell>
        </row>
        <row r="1213">
          <cell r="B1213" t="str">
            <v>K3B</v>
          </cell>
          <cell r="C1213" t="str">
            <v>x</v>
          </cell>
          <cell r="E1213" t="str">
            <v>Keïp caùp 3 boulon 5/8 (B46x130)</v>
          </cell>
          <cell r="F1213" t="str">
            <v>caùi</v>
          </cell>
          <cell r="G1213">
            <v>8</v>
          </cell>
          <cell r="H1213">
            <v>56</v>
          </cell>
          <cell r="I1213">
            <v>0</v>
          </cell>
          <cell r="J1213">
            <v>0</v>
          </cell>
          <cell r="K1213">
            <v>56</v>
          </cell>
          <cell r="L1213">
            <v>0</v>
          </cell>
          <cell r="M1213">
            <v>0</v>
          </cell>
          <cell r="N1213">
            <v>0</v>
          </cell>
          <cell r="P1213">
            <v>42000</v>
          </cell>
          <cell r="U1213">
            <v>336000</v>
          </cell>
          <cell r="W1213">
            <v>0</v>
          </cell>
          <cell r="Y1213">
            <v>0</v>
          </cell>
        </row>
        <row r="1214">
          <cell r="B1214" t="str">
            <v>C5/8</v>
          </cell>
          <cell r="C1214" t="str">
            <v>x</v>
          </cell>
          <cell r="E1214" t="str">
            <v>Caùp theùp 5/8"</v>
          </cell>
          <cell r="F1214" t="str">
            <v>meùt</v>
          </cell>
          <cell r="G1214">
            <v>16</v>
          </cell>
          <cell r="H1214">
            <v>112</v>
          </cell>
          <cell r="I1214">
            <v>0</v>
          </cell>
          <cell r="J1214">
            <v>0</v>
          </cell>
          <cell r="K1214">
            <v>112</v>
          </cell>
          <cell r="L1214">
            <v>0</v>
          </cell>
          <cell r="M1214">
            <v>0</v>
          </cell>
          <cell r="N1214">
            <v>0</v>
          </cell>
          <cell r="P1214">
            <v>14386</v>
          </cell>
          <cell r="U1214">
            <v>230176</v>
          </cell>
          <cell r="W1214">
            <v>0</v>
          </cell>
          <cell r="Y1214">
            <v>0</v>
          </cell>
        </row>
        <row r="1215">
          <cell r="B1215" t="str">
            <v>YC</v>
          </cell>
          <cell r="C1215" t="str">
            <v>x</v>
          </cell>
          <cell r="E1215" t="str">
            <v>Yeám caùp daøy 2mm</v>
          </cell>
          <cell r="F1215" t="str">
            <v>caùi</v>
          </cell>
          <cell r="G1215">
            <v>2</v>
          </cell>
          <cell r="H1215">
            <v>14</v>
          </cell>
          <cell r="I1215">
            <v>0</v>
          </cell>
          <cell r="J1215">
            <v>0</v>
          </cell>
          <cell r="K1215">
            <v>14</v>
          </cell>
          <cell r="L1215">
            <v>0</v>
          </cell>
          <cell r="M1215">
            <v>0</v>
          </cell>
          <cell r="N1215">
            <v>0</v>
          </cell>
          <cell r="P1215">
            <v>7000</v>
          </cell>
          <cell r="U1215">
            <v>14000</v>
          </cell>
          <cell r="W1215">
            <v>0</v>
          </cell>
          <cell r="Y1215">
            <v>0</v>
          </cell>
        </row>
        <row r="1216">
          <cell r="B1216" t="str">
            <v>MANG4</v>
          </cell>
          <cell r="C1216" t="str">
            <v>x</v>
          </cell>
          <cell r="E1216" t="str">
            <v>Maùng che daây chaèng daøy 0,4x2000</v>
          </cell>
          <cell r="F1216" t="str">
            <v>caùi</v>
          </cell>
          <cell r="G1216">
            <v>1</v>
          </cell>
          <cell r="H1216">
            <v>7</v>
          </cell>
          <cell r="I1216">
            <v>0</v>
          </cell>
          <cell r="J1216">
            <v>0</v>
          </cell>
          <cell r="K1216">
            <v>7</v>
          </cell>
          <cell r="L1216">
            <v>0</v>
          </cell>
          <cell r="M1216">
            <v>0</v>
          </cell>
          <cell r="N1216">
            <v>0</v>
          </cell>
          <cell r="P1216">
            <v>53000</v>
          </cell>
          <cell r="U1216">
            <v>53000</v>
          </cell>
          <cell r="W1216">
            <v>0</v>
          </cell>
          <cell r="Y1216">
            <v>0</v>
          </cell>
        </row>
        <row r="1217">
          <cell r="B1217" t="str">
            <v>LDN</v>
          </cell>
          <cell r="C1217" t="str">
            <v>x</v>
          </cell>
          <cell r="D1217" t="str">
            <v>D3.3251</v>
          </cell>
          <cell r="E1217" t="str">
            <v>Laép boä daây neùo</v>
          </cell>
          <cell r="F1217" t="str">
            <v>boä</v>
          </cell>
          <cell r="G1217">
            <v>1</v>
          </cell>
          <cell r="K1217">
            <v>7</v>
          </cell>
          <cell r="P1217">
            <v>0</v>
          </cell>
          <cell r="R1217">
            <v>114840</v>
          </cell>
          <cell r="U1217">
            <v>0</v>
          </cell>
          <cell r="W1217">
            <v>114840</v>
          </cell>
          <cell r="Y1217">
            <v>0</v>
          </cell>
        </row>
        <row r="1218">
          <cell r="B1218" t="str">
            <v>PK</v>
          </cell>
          <cell r="D1218" t="str">
            <v>02.1421</v>
          </cell>
          <cell r="E1218" t="str">
            <v>V/c phuï kieän vaøo vò trí ( cöï ly &lt;=100m)</v>
          </cell>
          <cell r="F1218" t="str">
            <v>taán</v>
          </cell>
          <cell r="K1218">
            <v>0</v>
          </cell>
          <cell r="U1218">
            <v>0</v>
          </cell>
          <cell r="W1218">
            <v>0</v>
          </cell>
          <cell r="Y1218">
            <v>0</v>
          </cell>
        </row>
        <row r="1219">
          <cell r="A1219" t="str">
            <v>T CL12-B</v>
          </cell>
          <cell r="C1219" t="str">
            <v/>
          </cell>
          <cell r="E1219" t="str">
            <v>Thaùo boä chaèng leäch ñôn cho truï 12m: CL12-B</v>
          </cell>
          <cell r="F1219" t="str">
            <v>Boä</v>
          </cell>
          <cell r="H1219">
            <v>0</v>
          </cell>
          <cell r="I1219">
            <v>0</v>
          </cell>
          <cell r="J1219">
            <v>0</v>
          </cell>
          <cell r="K1219">
            <v>0</v>
          </cell>
          <cell r="L1219">
            <v>0</v>
          </cell>
          <cell r="M1219">
            <v>0</v>
          </cell>
          <cell r="N1219">
            <v>0</v>
          </cell>
          <cell r="U1219">
            <v>0</v>
          </cell>
          <cell r="W1219">
            <v>204160</v>
          </cell>
          <cell r="Y1219">
            <v>0</v>
          </cell>
        </row>
        <row r="1220">
          <cell r="B1220" t="str">
            <v>LDN</v>
          </cell>
          <cell r="C1220" t="str">
            <v/>
          </cell>
          <cell r="E1220" t="str">
            <v>Laép boä daây neùo</v>
          </cell>
          <cell r="F1220" t="str">
            <v>boä</v>
          </cell>
          <cell r="G1220">
            <v>1</v>
          </cell>
          <cell r="H1220">
            <v>0</v>
          </cell>
          <cell r="I1220">
            <v>0</v>
          </cell>
          <cell r="J1220">
            <v>0</v>
          </cell>
          <cell r="K1220">
            <v>0</v>
          </cell>
          <cell r="L1220">
            <v>0</v>
          </cell>
          <cell r="M1220">
            <v>0</v>
          </cell>
          <cell r="N1220">
            <v>0</v>
          </cell>
          <cell r="P1220">
            <v>0</v>
          </cell>
          <cell r="R1220">
            <v>114840</v>
          </cell>
          <cell r="U1220">
            <v>0</v>
          </cell>
          <cell r="W1220">
            <v>114840</v>
          </cell>
          <cell r="Y1220">
            <v>0</v>
          </cell>
        </row>
        <row r="1221">
          <cell r="B1221" t="str">
            <v>LCL</v>
          </cell>
          <cell r="C1221" t="str">
            <v/>
          </cell>
          <cell r="E1221" t="str">
            <v>Laép boä choáng leäch</v>
          </cell>
          <cell r="F1221" t="str">
            <v>boä</v>
          </cell>
          <cell r="G1221">
            <v>1</v>
          </cell>
          <cell r="H1221">
            <v>0</v>
          </cell>
          <cell r="I1221">
            <v>0</v>
          </cell>
          <cell r="J1221">
            <v>0</v>
          </cell>
          <cell r="K1221">
            <v>0</v>
          </cell>
          <cell r="L1221">
            <v>0</v>
          </cell>
          <cell r="M1221">
            <v>0</v>
          </cell>
          <cell r="N1221">
            <v>0</v>
          </cell>
          <cell r="P1221">
            <v>0</v>
          </cell>
          <cell r="R1221">
            <v>89320</v>
          </cell>
          <cell r="U1221">
            <v>0</v>
          </cell>
          <cell r="W1221">
            <v>89320</v>
          </cell>
          <cell r="Y1221">
            <v>0</v>
          </cell>
        </row>
        <row r="1222">
          <cell r="B1222" t="str">
            <v>PK</v>
          </cell>
          <cell r="C1222" t="str">
            <v/>
          </cell>
          <cell r="D1222" t="str">
            <v>02.1421</v>
          </cell>
          <cell r="E1222" t="str">
            <v>V/c phuï kieän vaøo vò trí ( cöï ly &lt;=100m)</v>
          </cell>
          <cell r="F1222" t="str">
            <v>taán</v>
          </cell>
          <cell r="G1222">
            <v>0.02</v>
          </cell>
          <cell r="H1222">
            <v>0</v>
          </cell>
          <cell r="I1222">
            <v>0</v>
          </cell>
          <cell r="J1222">
            <v>0</v>
          </cell>
          <cell r="K1222">
            <v>0</v>
          </cell>
          <cell r="L1222">
            <v>0</v>
          </cell>
          <cell r="M1222">
            <v>0</v>
          </cell>
          <cell r="N1222">
            <v>0</v>
          </cell>
          <cell r="U1222">
            <v>0</v>
          </cell>
          <cell r="W1222">
            <v>0</v>
          </cell>
          <cell r="Y1222">
            <v>0</v>
          </cell>
        </row>
        <row r="1223">
          <cell r="A1223" t="str">
            <v>CL12-B</v>
          </cell>
          <cell r="C1223" t="str">
            <v>x</v>
          </cell>
          <cell r="E1223" t="str">
            <v>Boä chaèng leäch ñôn cho truï 12m: CL12-B</v>
          </cell>
          <cell r="F1223" t="str">
            <v>Boä</v>
          </cell>
          <cell r="H1223">
            <v>3</v>
          </cell>
          <cell r="I1223">
            <v>0</v>
          </cell>
          <cell r="J1223">
            <v>0</v>
          </cell>
          <cell r="K1223">
            <v>3</v>
          </cell>
          <cell r="L1223">
            <v>0</v>
          </cell>
          <cell r="M1223">
            <v>0</v>
          </cell>
          <cell r="N1223">
            <v>0</v>
          </cell>
          <cell r="U1223">
            <v>1124404</v>
          </cell>
          <cell r="W1223">
            <v>204160</v>
          </cell>
          <cell r="Y1223">
            <v>0</v>
          </cell>
        </row>
        <row r="1224">
          <cell r="B1224" t="str">
            <v>BM16300</v>
          </cell>
          <cell r="C1224" t="str">
            <v>x</v>
          </cell>
          <cell r="E1224" t="str">
            <v>Boulon maét 16x300+ 1 long ñeàn vuoâng D18-50x50x3/Zn</v>
          </cell>
          <cell r="F1224" t="str">
            <v>boä</v>
          </cell>
          <cell r="G1224">
            <v>1</v>
          </cell>
          <cell r="H1224">
            <v>3</v>
          </cell>
          <cell r="I1224">
            <v>0</v>
          </cell>
          <cell r="J1224">
            <v>0</v>
          </cell>
          <cell r="K1224">
            <v>3</v>
          </cell>
          <cell r="L1224">
            <v>0</v>
          </cell>
          <cell r="M1224">
            <v>0</v>
          </cell>
          <cell r="N1224">
            <v>0</v>
          </cell>
          <cell r="P1224">
            <v>39000</v>
          </cell>
          <cell r="U1224">
            <v>39000</v>
          </cell>
          <cell r="W1224">
            <v>0</v>
          </cell>
          <cell r="Y1224">
            <v>0</v>
          </cell>
        </row>
        <row r="1225">
          <cell r="B1225" t="str">
            <v>SN</v>
          </cell>
          <cell r="C1225" t="str">
            <v>x</v>
          </cell>
          <cell r="E1225" t="str">
            <v>Söù chaèng lôùn</v>
          </cell>
          <cell r="F1225" t="str">
            <v>caùi</v>
          </cell>
          <cell r="G1225">
            <v>1</v>
          </cell>
          <cell r="H1225">
            <v>3</v>
          </cell>
          <cell r="I1225">
            <v>0</v>
          </cell>
          <cell r="J1225">
            <v>0</v>
          </cell>
          <cell r="K1225">
            <v>3</v>
          </cell>
          <cell r="L1225">
            <v>0</v>
          </cell>
          <cell r="M1225">
            <v>0</v>
          </cell>
          <cell r="N1225">
            <v>0</v>
          </cell>
          <cell r="P1225">
            <v>74000</v>
          </cell>
          <cell r="U1225">
            <v>74000</v>
          </cell>
          <cell r="W1225">
            <v>0</v>
          </cell>
          <cell r="Y1225">
            <v>0</v>
          </cell>
        </row>
        <row r="1226">
          <cell r="B1226" t="str">
            <v>K3B</v>
          </cell>
          <cell r="C1226" t="str">
            <v>x</v>
          </cell>
          <cell r="E1226" t="str">
            <v>Keïp caùp 3 boulon 5/8 (B46x130)</v>
          </cell>
          <cell r="F1226" t="str">
            <v>caùi</v>
          </cell>
          <cell r="G1226">
            <v>8</v>
          </cell>
          <cell r="H1226">
            <v>24</v>
          </cell>
          <cell r="I1226">
            <v>0</v>
          </cell>
          <cell r="J1226">
            <v>0</v>
          </cell>
          <cell r="K1226">
            <v>24</v>
          </cell>
          <cell r="L1226">
            <v>0</v>
          </cell>
          <cell r="M1226">
            <v>0</v>
          </cell>
          <cell r="N1226">
            <v>0</v>
          </cell>
          <cell r="P1226">
            <v>42000</v>
          </cell>
          <cell r="U1226">
            <v>336000</v>
          </cell>
          <cell r="W1226">
            <v>0</v>
          </cell>
          <cell r="Y1226">
            <v>0</v>
          </cell>
        </row>
        <row r="1227">
          <cell r="B1227" t="str">
            <v>C5/8</v>
          </cell>
          <cell r="C1227" t="str">
            <v>x</v>
          </cell>
          <cell r="E1227" t="str">
            <v>Caùp theùp 5/8"</v>
          </cell>
          <cell r="F1227" t="str">
            <v>meùt</v>
          </cell>
          <cell r="G1227">
            <v>14</v>
          </cell>
          <cell r="H1227">
            <v>42</v>
          </cell>
          <cell r="I1227">
            <v>0</v>
          </cell>
          <cell r="J1227">
            <v>0</v>
          </cell>
          <cell r="K1227">
            <v>42</v>
          </cell>
          <cell r="L1227">
            <v>0</v>
          </cell>
          <cell r="M1227">
            <v>0</v>
          </cell>
          <cell r="N1227">
            <v>0</v>
          </cell>
          <cell r="P1227">
            <v>14386</v>
          </cell>
          <cell r="U1227">
            <v>201404</v>
          </cell>
          <cell r="W1227">
            <v>0</v>
          </cell>
          <cell r="Y1227">
            <v>0</v>
          </cell>
        </row>
        <row r="1228">
          <cell r="B1228" t="str">
            <v>CL</v>
          </cell>
          <cell r="C1228" t="str">
            <v>x</v>
          </cell>
          <cell r="E1228" t="str">
            <v>Boä choáng chaèng heïp Þ60/50x1500+2BL12x40+BL16x250/80</v>
          </cell>
          <cell r="F1228" t="str">
            <v>boä</v>
          </cell>
          <cell r="G1228">
            <v>1</v>
          </cell>
          <cell r="H1228">
            <v>3</v>
          </cell>
          <cell r="I1228">
            <v>0</v>
          </cell>
          <cell r="J1228">
            <v>0</v>
          </cell>
          <cell r="K1228">
            <v>3</v>
          </cell>
          <cell r="L1228">
            <v>0</v>
          </cell>
          <cell r="M1228">
            <v>0</v>
          </cell>
          <cell r="N1228">
            <v>0</v>
          </cell>
          <cell r="P1228">
            <v>340000</v>
          </cell>
          <cell r="U1228">
            <v>340000</v>
          </cell>
          <cell r="W1228">
            <v>0</v>
          </cell>
          <cell r="Y1228">
            <v>0</v>
          </cell>
        </row>
        <row r="1229">
          <cell r="B1229" t="str">
            <v>YC</v>
          </cell>
          <cell r="C1229" t="str">
            <v>x</v>
          </cell>
          <cell r="E1229" t="str">
            <v>Yeám caùp daøy 2mm</v>
          </cell>
          <cell r="F1229" t="str">
            <v>caùi</v>
          </cell>
          <cell r="G1229">
            <v>2</v>
          </cell>
          <cell r="H1229">
            <v>6</v>
          </cell>
          <cell r="I1229">
            <v>0</v>
          </cell>
          <cell r="J1229">
            <v>0</v>
          </cell>
          <cell r="K1229">
            <v>6</v>
          </cell>
          <cell r="L1229">
            <v>0</v>
          </cell>
          <cell r="M1229">
            <v>0</v>
          </cell>
          <cell r="N1229">
            <v>0</v>
          </cell>
          <cell r="P1229">
            <v>7000</v>
          </cell>
          <cell r="U1229">
            <v>14000</v>
          </cell>
          <cell r="W1229">
            <v>0</v>
          </cell>
          <cell r="Y1229">
            <v>0</v>
          </cell>
        </row>
        <row r="1230">
          <cell r="B1230" t="str">
            <v>MANG</v>
          </cell>
          <cell r="C1230" t="str">
            <v>x</v>
          </cell>
          <cell r="E1230" t="str">
            <v>Maùng che daây chaèng daøy 0,8x2000</v>
          </cell>
          <cell r="F1230" t="str">
            <v>caùi</v>
          </cell>
          <cell r="G1230">
            <v>1</v>
          </cell>
          <cell r="H1230">
            <v>3</v>
          </cell>
          <cell r="I1230">
            <v>0</v>
          </cell>
          <cell r="J1230">
            <v>0</v>
          </cell>
          <cell r="K1230">
            <v>3</v>
          </cell>
          <cell r="L1230">
            <v>0</v>
          </cell>
          <cell r="M1230">
            <v>0</v>
          </cell>
          <cell r="N1230">
            <v>0</v>
          </cell>
          <cell r="P1230">
            <v>120000</v>
          </cell>
          <cell r="U1230">
            <v>120000</v>
          </cell>
          <cell r="W1230">
            <v>0</v>
          </cell>
          <cell r="Y1230">
            <v>0</v>
          </cell>
        </row>
        <row r="1231">
          <cell r="B1231" t="str">
            <v>LDN</v>
          </cell>
          <cell r="C1231" t="str">
            <v>x</v>
          </cell>
          <cell r="D1231" t="str">
            <v>D3.3251</v>
          </cell>
          <cell r="E1231" t="str">
            <v>Laép boä daây neùo</v>
          </cell>
          <cell r="F1231" t="str">
            <v>boä</v>
          </cell>
          <cell r="G1231">
            <v>1</v>
          </cell>
          <cell r="R1231">
            <v>114840</v>
          </cell>
          <cell r="U1231">
            <v>0</v>
          </cell>
          <cell r="W1231">
            <v>114840</v>
          </cell>
          <cell r="Y1231">
            <v>0</v>
          </cell>
        </row>
        <row r="1232">
          <cell r="B1232" t="str">
            <v>LCL</v>
          </cell>
          <cell r="C1232" t="str">
            <v>x</v>
          </cell>
          <cell r="D1232" t="str">
            <v>D3.323.1</v>
          </cell>
          <cell r="E1232" t="str">
            <v>Laép boä choáng leäch</v>
          </cell>
          <cell r="F1232" t="str">
            <v>boä</v>
          </cell>
          <cell r="G1232">
            <v>1</v>
          </cell>
          <cell r="R1232">
            <v>89320</v>
          </cell>
          <cell r="U1232">
            <v>0</v>
          </cell>
          <cell r="W1232">
            <v>89320</v>
          </cell>
          <cell r="Y1232">
            <v>0</v>
          </cell>
        </row>
        <row r="1233">
          <cell r="B1233" t="str">
            <v>PK</v>
          </cell>
          <cell r="D1233" t="str">
            <v>02.1421</v>
          </cell>
          <cell r="E1233" t="str">
            <v>V/c phuï kieän vaøo vò trí ( cöï ly &lt;=100m)</v>
          </cell>
          <cell r="F1233" t="str">
            <v>taán</v>
          </cell>
          <cell r="U1233">
            <v>0</v>
          </cell>
          <cell r="W1233">
            <v>0</v>
          </cell>
          <cell r="Y1233">
            <v>0</v>
          </cell>
        </row>
        <row r="1234">
          <cell r="A1234" t="str">
            <v>CXX12-B</v>
          </cell>
          <cell r="C1234" t="str">
            <v/>
          </cell>
          <cell r="E1234" t="str">
            <v>Boä chaèng xuoáng keùp cho truï 12m: CXX12-B</v>
          </cell>
          <cell r="F1234" t="str">
            <v>Boä</v>
          </cell>
          <cell r="H1234">
            <v>0</v>
          </cell>
          <cell r="I1234">
            <v>0</v>
          </cell>
          <cell r="J1234">
            <v>0</v>
          </cell>
          <cell r="K1234">
            <v>0</v>
          </cell>
          <cell r="L1234">
            <v>0</v>
          </cell>
          <cell r="M1234">
            <v>0</v>
          </cell>
          <cell r="N1234">
            <v>0</v>
          </cell>
          <cell r="U1234">
            <v>1661510</v>
          </cell>
          <cell r="W1234">
            <v>229680</v>
          </cell>
          <cell r="Y1234">
            <v>0</v>
          </cell>
        </row>
        <row r="1235">
          <cell r="B1235" t="str">
            <v>BM16250</v>
          </cell>
          <cell r="C1235" t="str">
            <v/>
          </cell>
          <cell r="E1235" t="str">
            <v>Boulon maét 16x250+ 1 long ñeàn vuoâng D18-50x50x3/Zn</v>
          </cell>
          <cell r="F1235" t="str">
            <v>boä</v>
          </cell>
          <cell r="G1235">
            <v>2</v>
          </cell>
          <cell r="H1235">
            <v>0</v>
          </cell>
          <cell r="I1235">
            <v>0</v>
          </cell>
          <cell r="J1235">
            <v>0</v>
          </cell>
          <cell r="K1235">
            <v>0</v>
          </cell>
          <cell r="L1235">
            <v>0</v>
          </cell>
          <cell r="M1235">
            <v>0</v>
          </cell>
          <cell r="N1235">
            <v>0</v>
          </cell>
          <cell r="P1235">
            <v>35000</v>
          </cell>
          <cell r="U1235">
            <v>70000</v>
          </cell>
          <cell r="W1235">
            <v>0</v>
          </cell>
          <cell r="Y1235">
            <v>0</v>
          </cell>
        </row>
        <row r="1236">
          <cell r="B1236" t="str">
            <v>SN</v>
          </cell>
          <cell r="C1236" t="str">
            <v/>
          </cell>
          <cell r="E1236" t="str">
            <v>Söù chaèng lôùn</v>
          </cell>
          <cell r="F1236" t="str">
            <v>caùi</v>
          </cell>
          <cell r="G1236">
            <v>2</v>
          </cell>
          <cell r="H1236">
            <v>0</v>
          </cell>
          <cell r="I1236">
            <v>0</v>
          </cell>
          <cell r="J1236">
            <v>0</v>
          </cell>
          <cell r="K1236">
            <v>0</v>
          </cell>
          <cell r="L1236">
            <v>0</v>
          </cell>
          <cell r="M1236">
            <v>0</v>
          </cell>
          <cell r="N1236">
            <v>0</v>
          </cell>
          <cell r="P1236">
            <v>74000</v>
          </cell>
          <cell r="U1236">
            <v>148000</v>
          </cell>
          <cell r="W1236">
            <v>0</v>
          </cell>
          <cell r="Y1236">
            <v>0</v>
          </cell>
        </row>
        <row r="1237">
          <cell r="B1237" t="str">
            <v>K3B</v>
          </cell>
          <cell r="C1237" t="str">
            <v/>
          </cell>
          <cell r="E1237" t="str">
            <v>Keïp caùp 3 boulon 5/8 (B46x130)</v>
          </cell>
          <cell r="F1237" t="str">
            <v>caùi</v>
          </cell>
          <cell r="G1237">
            <v>16</v>
          </cell>
          <cell r="H1237">
            <v>0</v>
          </cell>
          <cell r="I1237">
            <v>0</v>
          </cell>
          <cell r="J1237">
            <v>0</v>
          </cell>
          <cell r="K1237">
            <v>0</v>
          </cell>
          <cell r="L1237">
            <v>0</v>
          </cell>
          <cell r="M1237">
            <v>0</v>
          </cell>
          <cell r="N1237">
            <v>0</v>
          </cell>
          <cell r="P1237">
            <v>42000</v>
          </cell>
          <cell r="U1237">
            <v>672000</v>
          </cell>
          <cell r="W1237">
            <v>0</v>
          </cell>
          <cell r="Y1237">
            <v>0</v>
          </cell>
        </row>
        <row r="1238">
          <cell r="B1238" t="str">
            <v>C5/8</v>
          </cell>
          <cell r="C1238" t="str">
            <v/>
          </cell>
          <cell r="E1238" t="str">
            <v>Caùp theùp 5/8"</v>
          </cell>
          <cell r="F1238" t="str">
            <v>meùt</v>
          </cell>
          <cell r="G1238">
            <v>35</v>
          </cell>
          <cell r="H1238">
            <v>0</v>
          </cell>
          <cell r="I1238">
            <v>0</v>
          </cell>
          <cell r="J1238">
            <v>0</v>
          </cell>
          <cell r="K1238">
            <v>0</v>
          </cell>
          <cell r="L1238">
            <v>0</v>
          </cell>
          <cell r="M1238">
            <v>0</v>
          </cell>
          <cell r="N1238">
            <v>0</v>
          </cell>
          <cell r="P1238">
            <v>14386</v>
          </cell>
          <cell r="U1238">
            <v>503510</v>
          </cell>
          <cell r="W1238">
            <v>0</v>
          </cell>
          <cell r="Y1238">
            <v>0</v>
          </cell>
        </row>
        <row r="1239">
          <cell r="B1239" t="str">
            <v>YC</v>
          </cell>
          <cell r="C1239" t="str">
            <v/>
          </cell>
          <cell r="E1239" t="str">
            <v>Yeám caùp daøy 2mm</v>
          </cell>
          <cell r="F1239" t="str">
            <v>caùi</v>
          </cell>
          <cell r="G1239">
            <v>4</v>
          </cell>
          <cell r="H1239">
            <v>0</v>
          </cell>
          <cell r="I1239">
            <v>0</v>
          </cell>
          <cell r="J1239">
            <v>0</v>
          </cell>
          <cell r="K1239">
            <v>0</v>
          </cell>
          <cell r="L1239">
            <v>0</v>
          </cell>
          <cell r="M1239">
            <v>0</v>
          </cell>
          <cell r="N1239">
            <v>0</v>
          </cell>
          <cell r="P1239">
            <v>7000</v>
          </cell>
          <cell r="U1239">
            <v>28000</v>
          </cell>
          <cell r="W1239">
            <v>0</v>
          </cell>
          <cell r="Y1239">
            <v>0</v>
          </cell>
        </row>
        <row r="1240">
          <cell r="B1240" t="str">
            <v>MANG</v>
          </cell>
          <cell r="C1240" t="str">
            <v/>
          </cell>
          <cell r="E1240" t="str">
            <v>Maùng che daây chaèng daøy 0,8x2000</v>
          </cell>
          <cell r="F1240" t="str">
            <v>caùi</v>
          </cell>
          <cell r="G1240">
            <v>2</v>
          </cell>
          <cell r="H1240">
            <v>0</v>
          </cell>
          <cell r="I1240">
            <v>0</v>
          </cell>
          <cell r="J1240">
            <v>0</v>
          </cell>
          <cell r="K1240">
            <v>0</v>
          </cell>
          <cell r="L1240">
            <v>0</v>
          </cell>
          <cell r="M1240">
            <v>0</v>
          </cell>
          <cell r="N1240">
            <v>0</v>
          </cell>
          <cell r="P1240">
            <v>120000</v>
          </cell>
          <cell r="U1240">
            <v>240000</v>
          </cell>
          <cell r="W1240">
            <v>0</v>
          </cell>
          <cell r="Y1240">
            <v>0</v>
          </cell>
        </row>
        <row r="1241">
          <cell r="B1241" t="str">
            <v>LDN</v>
          </cell>
          <cell r="C1241" t="str">
            <v/>
          </cell>
          <cell r="D1241" t="str">
            <v>D3.3251</v>
          </cell>
          <cell r="E1241" t="str">
            <v>Laép boä daây neùo</v>
          </cell>
          <cell r="F1241" t="str">
            <v>boä</v>
          </cell>
          <cell r="G1241">
            <v>2</v>
          </cell>
          <cell r="R1241">
            <v>114840</v>
          </cell>
          <cell r="U1241">
            <v>0</v>
          </cell>
          <cell r="W1241">
            <v>229680</v>
          </cell>
          <cell r="Y1241">
            <v>0</v>
          </cell>
        </row>
        <row r="1242">
          <cell r="B1242" t="str">
            <v>PK</v>
          </cell>
          <cell r="C1242" t="str">
            <v/>
          </cell>
          <cell r="D1242" t="str">
            <v>02.1421</v>
          </cell>
          <cell r="E1242" t="str">
            <v>V/c phuï kieän vaøo vò trí ( cöï ly &lt;=100m)</v>
          </cell>
          <cell r="F1242" t="str">
            <v>taán</v>
          </cell>
          <cell r="G1242">
            <v>0.02</v>
          </cell>
          <cell r="U1242">
            <v>0</v>
          </cell>
          <cell r="W1242">
            <v>0</v>
          </cell>
          <cell r="Y1242">
            <v>0</v>
          </cell>
        </row>
        <row r="1243">
          <cell r="A1243" t="str">
            <v>CX14-B</v>
          </cell>
          <cell r="C1243" t="str">
            <v>x</v>
          </cell>
          <cell r="E1243" t="str">
            <v>Boä chaèng xuoáng ñôn cho truï 14m: CX14-B</v>
          </cell>
          <cell r="F1243" t="str">
            <v>Boä</v>
          </cell>
          <cell r="H1243">
            <v>2</v>
          </cell>
          <cell r="I1243">
            <v>0</v>
          </cell>
          <cell r="J1243">
            <v>0</v>
          </cell>
          <cell r="K1243">
            <v>2</v>
          </cell>
          <cell r="L1243">
            <v>0</v>
          </cell>
          <cell r="M1243">
            <v>0</v>
          </cell>
          <cell r="N1243">
            <v>0</v>
          </cell>
          <cell r="U1243">
            <v>827562</v>
          </cell>
          <cell r="W1243">
            <v>114840</v>
          </cell>
          <cell r="Y1243">
            <v>0</v>
          </cell>
        </row>
        <row r="1244">
          <cell r="B1244" t="str">
            <v>BM16300</v>
          </cell>
          <cell r="C1244" t="str">
            <v>x</v>
          </cell>
          <cell r="E1244" t="str">
            <v>Boulon maét 16x300+ 1 long ñeàn vuoâng D18-50x50x3/Zn</v>
          </cell>
          <cell r="F1244" t="str">
            <v>boä</v>
          </cell>
          <cell r="G1244">
            <v>1</v>
          </cell>
          <cell r="H1244">
            <v>2</v>
          </cell>
          <cell r="I1244">
            <v>0</v>
          </cell>
          <cell r="J1244">
            <v>0</v>
          </cell>
          <cell r="K1244">
            <v>2</v>
          </cell>
          <cell r="L1244">
            <v>0</v>
          </cell>
          <cell r="M1244">
            <v>0</v>
          </cell>
          <cell r="N1244">
            <v>0</v>
          </cell>
          <cell r="P1244">
            <v>39000</v>
          </cell>
          <cell r="U1244">
            <v>39000</v>
          </cell>
          <cell r="W1244">
            <v>0</v>
          </cell>
          <cell r="Y1244">
            <v>0</v>
          </cell>
        </row>
        <row r="1245">
          <cell r="B1245" t="str">
            <v>SN</v>
          </cell>
          <cell r="C1245" t="str">
            <v>x</v>
          </cell>
          <cell r="E1245" t="str">
            <v>Söù chaèng lôùn</v>
          </cell>
          <cell r="F1245" t="str">
            <v>caùi</v>
          </cell>
          <cell r="G1245">
            <v>1</v>
          </cell>
          <cell r="H1245">
            <v>2</v>
          </cell>
          <cell r="I1245">
            <v>0</v>
          </cell>
          <cell r="J1245">
            <v>0</v>
          </cell>
          <cell r="K1245">
            <v>2</v>
          </cell>
          <cell r="L1245">
            <v>0</v>
          </cell>
          <cell r="M1245">
            <v>0</v>
          </cell>
          <cell r="N1245">
            <v>0</v>
          </cell>
          <cell r="P1245">
            <v>74000</v>
          </cell>
          <cell r="U1245">
            <v>74000</v>
          </cell>
          <cell r="W1245">
            <v>0</v>
          </cell>
          <cell r="Y1245">
            <v>0</v>
          </cell>
        </row>
        <row r="1246">
          <cell r="B1246" t="str">
            <v>K3B</v>
          </cell>
          <cell r="C1246" t="str">
            <v>x</v>
          </cell>
          <cell r="E1246" t="str">
            <v>Keïp caùp 3 boulon 5/8 (B46x130)</v>
          </cell>
          <cell r="F1246" t="str">
            <v>caùi</v>
          </cell>
          <cell r="G1246">
            <v>8</v>
          </cell>
          <cell r="H1246">
            <v>16</v>
          </cell>
          <cell r="I1246">
            <v>0</v>
          </cell>
          <cell r="J1246">
            <v>0</v>
          </cell>
          <cell r="K1246">
            <v>16</v>
          </cell>
          <cell r="L1246">
            <v>0</v>
          </cell>
          <cell r="M1246">
            <v>0</v>
          </cell>
          <cell r="N1246">
            <v>0</v>
          </cell>
          <cell r="P1246">
            <v>42000</v>
          </cell>
          <cell r="U1246">
            <v>336000</v>
          </cell>
          <cell r="W1246">
            <v>0</v>
          </cell>
          <cell r="Y1246">
            <v>0</v>
          </cell>
        </row>
        <row r="1247">
          <cell r="B1247" t="str">
            <v>C5/8</v>
          </cell>
          <cell r="C1247" t="str">
            <v>x</v>
          </cell>
          <cell r="E1247" t="str">
            <v>Caùp theùp 5/8"</v>
          </cell>
          <cell r="F1247" t="str">
            <v>meùt</v>
          </cell>
          <cell r="G1247">
            <v>17</v>
          </cell>
          <cell r="H1247">
            <v>34</v>
          </cell>
          <cell r="I1247">
            <v>0</v>
          </cell>
          <cell r="J1247">
            <v>0</v>
          </cell>
          <cell r="K1247">
            <v>34</v>
          </cell>
          <cell r="L1247">
            <v>0</v>
          </cell>
          <cell r="M1247">
            <v>0</v>
          </cell>
          <cell r="N1247">
            <v>0</v>
          </cell>
          <cell r="P1247">
            <v>14386</v>
          </cell>
          <cell r="U1247">
            <v>244562</v>
          </cell>
          <cell r="W1247">
            <v>0</v>
          </cell>
          <cell r="Y1247">
            <v>0</v>
          </cell>
        </row>
        <row r="1248">
          <cell r="B1248" t="str">
            <v>YC</v>
          </cell>
          <cell r="C1248" t="str">
            <v>x</v>
          </cell>
          <cell r="E1248" t="str">
            <v>Yeám caùp daøy 2mm</v>
          </cell>
          <cell r="F1248" t="str">
            <v>caùi</v>
          </cell>
          <cell r="G1248">
            <v>2</v>
          </cell>
          <cell r="H1248">
            <v>4</v>
          </cell>
          <cell r="I1248">
            <v>0</v>
          </cell>
          <cell r="J1248">
            <v>0</v>
          </cell>
          <cell r="K1248">
            <v>4</v>
          </cell>
          <cell r="L1248">
            <v>0</v>
          </cell>
          <cell r="M1248">
            <v>0</v>
          </cell>
          <cell r="N1248">
            <v>0</v>
          </cell>
          <cell r="P1248">
            <v>7000</v>
          </cell>
          <cell r="U1248">
            <v>14000</v>
          </cell>
          <cell r="W1248">
            <v>0</v>
          </cell>
          <cell r="Y1248">
            <v>0</v>
          </cell>
        </row>
        <row r="1249">
          <cell r="B1249" t="str">
            <v>MANG</v>
          </cell>
          <cell r="C1249" t="str">
            <v>x</v>
          </cell>
          <cell r="E1249" t="str">
            <v>Maùng che daây chaèng daøy 0,8x2000</v>
          </cell>
          <cell r="F1249" t="str">
            <v>caùi</v>
          </cell>
          <cell r="G1249">
            <v>1</v>
          </cell>
          <cell r="H1249">
            <v>2</v>
          </cell>
          <cell r="I1249">
            <v>0</v>
          </cell>
          <cell r="J1249">
            <v>0</v>
          </cell>
          <cell r="K1249">
            <v>2</v>
          </cell>
          <cell r="L1249">
            <v>0</v>
          </cell>
          <cell r="M1249">
            <v>0</v>
          </cell>
          <cell r="N1249">
            <v>0</v>
          </cell>
          <cell r="P1249">
            <v>120000</v>
          </cell>
          <cell r="U1249">
            <v>120000</v>
          </cell>
          <cell r="W1249">
            <v>0</v>
          </cell>
          <cell r="Y1249">
            <v>0</v>
          </cell>
        </row>
        <row r="1250">
          <cell r="B1250" t="str">
            <v>LDN</v>
          </cell>
          <cell r="C1250" t="str">
            <v>x</v>
          </cell>
          <cell r="D1250" t="str">
            <v>D3.3251</v>
          </cell>
          <cell r="E1250" t="str">
            <v>Laép boä daây neùo</v>
          </cell>
          <cell r="F1250" t="str">
            <v>boä</v>
          </cell>
          <cell r="G1250">
            <v>1</v>
          </cell>
          <cell r="R1250">
            <v>114840</v>
          </cell>
          <cell r="U1250">
            <v>0</v>
          </cell>
          <cell r="W1250">
            <v>114840</v>
          </cell>
          <cell r="Y1250">
            <v>0</v>
          </cell>
        </row>
        <row r="1251">
          <cell r="B1251" t="str">
            <v>PK</v>
          </cell>
          <cell r="D1251" t="str">
            <v>02.1421</v>
          </cell>
          <cell r="E1251" t="str">
            <v>V/c phuï kieän vaøo vò trí ( cöï ly &lt;=100m)</v>
          </cell>
          <cell r="F1251" t="str">
            <v>taán</v>
          </cell>
          <cell r="U1251">
            <v>0</v>
          </cell>
          <cell r="W1251">
            <v>0</v>
          </cell>
          <cell r="Y1251">
            <v>0</v>
          </cell>
        </row>
        <row r="1252">
          <cell r="A1252" t="str">
            <v>CL14-B</v>
          </cell>
          <cell r="C1252" t="str">
            <v/>
          </cell>
          <cell r="E1252" t="str">
            <v>Boä chaèng leäch ñôn cho truï 14m: CL14-B</v>
          </cell>
          <cell r="F1252" t="str">
            <v>Boä</v>
          </cell>
          <cell r="H1252">
            <v>0</v>
          </cell>
          <cell r="I1252">
            <v>0</v>
          </cell>
          <cell r="J1252">
            <v>0</v>
          </cell>
          <cell r="K1252">
            <v>0</v>
          </cell>
          <cell r="L1252">
            <v>0</v>
          </cell>
          <cell r="M1252">
            <v>0</v>
          </cell>
          <cell r="N1252">
            <v>0</v>
          </cell>
          <cell r="U1252">
            <v>1034860</v>
          </cell>
          <cell r="W1252">
            <v>204160</v>
          </cell>
          <cell r="Y1252">
            <v>0</v>
          </cell>
        </row>
        <row r="1253">
          <cell r="B1253" t="str">
            <v>BM16250</v>
          </cell>
          <cell r="C1253" t="str">
            <v/>
          </cell>
          <cell r="E1253" t="str">
            <v>Boulon maét 16x250+ 1 long ñeàn vuoâng D18-50x50x3/Zn</v>
          </cell>
          <cell r="F1253" t="str">
            <v>boä</v>
          </cell>
          <cell r="G1253">
            <v>1</v>
          </cell>
          <cell r="H1253">
            <v>0</v>
          </cell>
          <cell r="I1253">
            <v>0</v>
          </cell>
          <cell r="J1253">
            <v>0</v>
          </cell>
          <cell r="K1253">
            <v>0</v>
          </cell>
          <cell r="L1253">
            <v>0</v>
          </cell>
          <cell r="M1253">
            <v>0</v>
          </cell>
          <cell r="N1253">
            <v>0</v>
          </cell>
          <cell r="P1253">
            <v>35000</v>
          </cell>
          <cell r="U1253">
            <v>35000</v>
          </cell>
          <cell r="W1253">
            <v>0</v>
          </cell>
          <cell r="Y1253">
            <v>0</v>
          </cell>
        </row>
        <row r="1254">
          <cell r="B1254" t="str">
            <v>SN</v>
          </cell>
          <cell r="C1254" t="str">
            <v/>
          </cell>
          <cell r="E1254" t="str">
            <v>Söù chaèng lôùn</v>
          </cell>
          <cell r="F1254" t="str">
            <v>caùi</v>
          </cell>
          <cell r="G1254">
            <v>1</v>
          </cell>
          <cell r="H1254">
            <v>0</v>
          </cell>
          <cell r="I1254">
            <v>0</v>
          </cell>
          <cell r="J1254">
            <v>0</v>
          </cell>
          <cell r="K1254">
            <v>0</v>
          </cell>
          <cell r="L1254">
            <v>0</v>
          </cell>
          <cell r="M1254">
            <v>0</v>
          </cell>
          <cell r="N1254">
            <v>0</v>
          </cell>
          <cell r="P1254">
            <v>74000</v>
          </cell>
          <cell r="U1254">
            <v>74000</v>
          </cell>
          <cell r="W1254">
            <v>0</v>
          </cell>
          <cell r="Y1254">
            <v>0</v>
          </cell>
        </row>
        <row r="1255">
          <cell r="B1255" t="str">
            <v>K3B</v>
          </cell>
          <cell r="C1255" t="str">
            <v/>
          </cell>
          <cell r="E1255" t="str">
            <v>Keïp caùp 3 boulon 5/8 (B46x130)</v>
          </cell>
          <cell r="F1255" t="str">
            <v>caùi</v>
          </cell>
          <cell r="G1255">
            <v>8</v>
          </cell>
          <cell r="H1255">
            <v>0</v>
          </cell>
          <cell r="I1255">
            <v>0</v>
          </cell>
          <cell r="J1255">
            <v>0</v>
          </cell>
          <cell r="K1255">
            <v>0</v>
          </cell>
          <cell r="L1255">
            <v>0</v>
          </cell>
          <cell r="M1255">
            <v>0</v>
          </cell>
          <cell r="N1255">
            <v>0</v>
          </cell>
          <cell r="P1255">
            <v>42000</v>
          </cell>
          <cell r="U1255">
            <v>336000</v>
          </cell>
          <cell r="W1255">
            <v>0</v>
          </cell>
          <cell r="Y1255">
            <v>0</v>
          </cell>
        </row>
        <row r="1256">
          <cell r="B1256" t="str">
            <v>C3/8</v>
          </cell>
          <cell r="C1256" t="str">
            <v/>
          </cell>
          <cell r="E1256" t="str">
            <v>Caùp theùp 3/8"</v>
          </cell>
          <cell r="F1256" t="str">
            <v>meùt</v>
          </cell>
          <cell r="G1256">
            <v>15</v>
          </cell>
          <cell r="H1256">
            <v>0</v>
          </cell>
          <cell r="I1256">
            <v>0</v>
          </cell>
          <cell r="J1256">
            <v>0</v>
          </cell>
          <cell r="K1256">
            <v>0</v>
          </cell>
          <cell r="L1256">
            <v>0</v>
          </cell>
          <cell r="M1256">
            <v>0</v>
          </cell>
          <cell r="N1256">
            <v>0</v>
          </cell>
          <cell r="P1256">
            <v>7724</v>
          </cell>
          <cell r="U1256">
            <v>115860</v>
          </cell>
          <cell r="W1256">
            <v>0</v>
          </cell>
          <cell r="Y1256">
            <v>0</v>
          </cell>
        </row>
        <row r="1257">
          <cell r="B1257" t="str">
            <v>CL</v>
          </cell>
          <cell r="C1257" t="str">
            <v/>
          </cell>
          <cell r="E1257" t="str">
            <v>Boä choáng chaèng heïp Þ60/50x1500+2BL12x40+BL16x250/80</v>
          </cell>
          <cell r="F1257" t="str">
            <v>boä</v>
          </cell>
          <cell r="G1257">
            <v>1</v>
          </cell>
          <cell r="H1257">
            <v>0</v>
          </cell>
          <cell r="I1257">
            <v>0</v>
          </cell>
          <cell r="J1257">
            <v>0</v>
          </cell>
          <cell r="K1257">
            <v>0</v>
          </cell>
          <cell r="L1257">
            <v>0</v>
          </cell>
          <cell r="M1257">
            <v>0</v>
          </cell>
          <cell r="N1257">
            <v>0</v>
          </cell>
          <cell r="P1257">
            <v>340000</v>
          </cell>
          <cell r="U1257">
            <v>340000</v>
          </cell>
          <cell r="W1257">
            <v>0</v>
          </cell>
          <cell r="Y1257">
            <v>0</v>
          </cell>
        </row>
        <row r="1258">
          <cell r="B1258" t="str">
            <v>YC</v>
          </cell>
          <cell r="C1258" t="str">
            <v/>
          </cell>
          <cell r="E1258" t="str">
            <v>Yeám caùp daøy 2mm</v>
          </cell>
          <cell r="F1258" t="str">
            <v>caùi</v>
          </cell>
          <cell r="G1258">
            <v>2</v>
          </cell>
          <cell r="H1258">
            <v>0</v>
          </cell>
          <cell r="I1258">
            <v>0</v>
          </cell>
          <cell r="J1258">
            <v>0</v>
          </cell>
          <cell r="K1258">
            <v>0</v>
          </cell>
          <cell r="L1258">
            <v>0</v>
          </cell>
          <cell r="M1258">
            <v>0</v>
          </cell>
          <cell r="N1258">
            <v>0</v>
          </cell>
          <cell r="P1258">
            <v>7000</v>
          </cell>
          <cell r="U1258">
            <v>14000</v>
          </cell>
          <cell r="W1258">
            <v>0</v>
          </cell>
          <cell r="Y1258">
            <v>0</v>
          </cell>
        </row>
        <row r="1259">
          <cell r="B1259" t="str">
            <v>MANG</v>
          </cell>
          <cell r="C1259" t="str">
            <v/>
          </cell>
          <cell r="E1259" t="str">
            <v>Maùng che daây chaèng daøy 0,8x2000</v>
          </cell>
          <cell r="F1259" t="str">
            <v>caùi</v>
          </cell>
          <cell r="G1259">
            <v>1</v>
          </cell>
          <cell r="H1259">
            <v>0</v>
          </cell>
          <cell r="I1259">
            <v>0</v>
          </cell>
          <cell r="J1259">
            <v>0</v>
          </cell>
          <cell r="K1259">
            <v>0</v>
          </cell>
          <cell r="L1259">
            <v>0</v>
          </cell>
          <cell r="M1259">
            <v>0</v>
          </cell>
          <cell r="N1259">
            <v>0</v>
          </cell>
          <cell r="P1259">
            <v>120000</v>
          </cell>
          <cell r="U1259">
            <v>120000</v>
          </cell>
          <cell r="W1259">
            <v>0</v>
          </cell>
          <cell r="Y1259">
            <v>0</v>
          </cell>
        </row>
        <row r="1260">
          <cell r="B1260" t="str">
            <v>LDN</v>
          </cell>
          <cell r="C1260" t="str">
            <v/>
          </cell>
          <cell r="D1260" t="str">
            <v>D3.3251</v>
          </cell>
          <cell r="E1260" t="str">
            <v>Laép boä daây neùo</v>
          </cell>
          <cell r="F1260" t="str">
            <v>boä</v>
          </cell>
          <cell r="G1260">
            <v>1</v>
          </cell>
          <cell r="R1260">
            <v>114840</v>
          </cell>
          <cell r="U1260">
            <v>0</v>
          </cell>
          <cell r="W1260">
            <v>114840</v>
          </cell>
          <cell r="Y1260">
            <v>0</v>
          </cell>
        </row>
        <row r="1261">
          <cell r="B1261" t="str">
            <v>LCL</v>
          </cell>
          <cell r="C1261" t="str">
            <v/>
          </cell>
          <cell r="D1261" t="str">
            <v>D3.323.1</v>
          </cell>
          <cell r="E1261" t="str">
            <v>Laép boä choáng leäch</v>
          </cell>
          <cell r="F1261" t="str">
            <v>boä</v>
          </cell>
          <cell r="G1261">
            <v>1</v>
          </cell>
          <cell r="R1261">
            <v>89320</v>
          </cell>
          <cell r="U1261">
            <v>0</v>
          </cell>
          <cell r="W1261">
            <v>89320</v>
          </cell>
          <cell r="Y1261">
            <v>0</v>
          </cell>
        </row>
        <row r="1262">
          <cell r="B1262" t="str">
            <v>PK</v>
          </cell>
          <cell r="C1262" t="str">
            <v/>
          </cell>
          <cell r="D1262" t="str">
            <v>02.1421</v>
          </cell>
          <cell r="E1262" t="str">
            <v>V/c phuï kieän vaøo vò trí ( cöï ly &lt;=100m)</v>
          </cell>
          <cell r="F1262" t="str">
            <v>taán</v>
          </cell>
          <cell r="G1262">
            <v>0.02</v>
          </cell>
          <cell r="U1262">
            <v>0</v>
          </cell>
          <cell r="W1262">
            <v>0</v>
          </cell>
          <cell r="Y1262">
            <v>0</v>
          </cell>
        </row>
        <row r="1263">
          <cell r="A1263" t="str">
            <v>CXX14-B</v>
          </cell>
          <cell r="C1263" t="str">
            <v>x</v>
          </cell>
          <cell r="E1263" t="str">
            <v>Boä chaèng xuoáng keùp cho truï 14m: CXX14-B</v>
          </cell>
          <cell r="F1263" t="str">
            <v>Boä</v>
          </cell>
          <cell r="H1263">
            <v>2</v>
          </cell>
          <cell r="I1263">
            <v>0</v>
          </cell>
          <cell r="J1263">
            <v>0</v>
          </cell>
          <cell r="K1263">
            <v>2</v>
          </cell>
          <cell r="L1263">
            <v>0</v>
          </cell>
          <cell r="M1263">
            <v>0</v>
          </cell>
          <cell r="N1263">
            <v>0</v>
          </cell>
          <cell r="U1263">
            <v>1477580</v>
          </cell>
          <cell r="W1263">
            <v>229680</v>
          </cell>
          <cell r="Y1263">
            <v>0</v>
          </cell>
        </row>
        <row r="1264">
          <cell r="B1264" t="str">
            <v>BM16300</v>
          </cell>
          <cell r="C1264" t="str">
            <v>x</v>
          </cell>
          <cell r="E1264" t="str">
            <v>Boulon maét 16x300+ 1 long ñeàn vuoâng D18-50x50x3/Zn</v>
          </cell>
          <cell r="F1264" t="str">
            <v>boä</v>
          </cell>
          <cell r="G1264">
            <v>2</v>
          </cell>
          <cell r="H1264">
            <v>4</v>
          </cell>
          <cell r="I1264">
            <v>0</v>
          </cell>
          <cell r="J1264">
            <v>0</v>
          </cell>
          <cell r="K1264">
            <v>4</v>
          </cell>
          <cell r="L1264">
            <v>0</v>
          </cell>
          <cell r="M1264">
            <v>0</v>
          </cell>
          <cell r="N1264">
            <v>0</v>
          </cell>
          <cell r="P1264">
            <v>39000</v>
          </cell>
          <cell r="U1264">
            <v>78000</v>
          </cell>
          <cell r="W1264">
            <v>0</v>
          </cell>
          <cell r="Y1264">
            <v>0</v>
          </cell>
        </row>
        <row r="1265">
          <cell r="B1265" t="str">
            <v>SN</v>
          </cell>
          <cell r="C1265" t="str">
            <v>x</v>
          </cell>
          <cell r="E1265" t="str">
            <v>Söù chaèng lôùn</v>
          </cell>
          <cell r="F1265" t="str">
            <v>caùi</v>
          </cell>
          <cell r="G1265">
            <v>2</v>
          </cell>
          <cell r="H1265">
            <v>4</v>
          </cell>
          <cell r="I1265">
            <v>0</v>
          </cell>
          <cell r="J1265">
            <v>0</v>
          </cell>
          <cell r="K1265">
            <v>4</v>
          </cell>
          <cell r="L1265">
            <v>0</v>
          </cell>
          <cell r="M1265">
            <v>0</v>
          </cell>
          <cell r="N1265">
            <v>0</v>
          </cell>
          <cell r="P1265">
            <v>74000</v>
          </cell>
          <cell r="U1265">
            <v>148000</v>
          </cell>
          <cell r="W1265">
            <v>0</v>
          </cell>
          <cell r="Y1265">
            <v>0</v>
          </cell>
        </row>
        <row r="1266">
          <cell r="B1266" t="str">
            <v>K3B</v>
          </cell>
          <cell r="C1266" t="str">
            <v>x</v>
          </cell>
          <cell r="E1266" t="str">
            <v>Keïp caùp 3 boulon 5/8 (B46x130)</v>
          </cell>
          <cell r="F1266" t="str">
            <v>caùi</v>
          </cell>
          <cell r="G1266">
            <v>16</v>
          </cell>
          <cell r="H1266">
            <v>32</v>
          </cell>
          <cell r="I1266">
            <v>0</v>
          </cell>
          <cell r="J1266">
            <v>0</v>
          </cell>
          <cell r="K1266">
            <v>32</v>
          </cell>
          <cell r="L1266">
            <v>0</v>
          </cell>
          <cell r="M1266">
            <v>0</v>
          </cell>
          <cell r="N1266">
            <v>0</v>
          </cell>
          <cell r="P1266">
            <v>42000</v>
          </cell>
          <cell r="U1266">
            <v>672000</v>
          </cell>
          <cell r="W1266">
            <v>0</v>
          </cell>
          <cell r="Y1266">
            <v>0</v>
          </cell>
        </row>
        <row r="1267">
          <cell r="B1267" t="str">
            <v>C5/8</v>
          </cell>
          <cell r="C1267" t="str">
            <v>x</v>
          </cell>
          <cell r="E1267" t="str">
            <v>Caùp theùp 5/8"</v>
          </cell>
          <cell r="F1267" t="str">
            <v>meùt</v>
          </cell>
          <cell r="G1267">
            <v>30</v>
          </cell>
          <cell r="H1267">
            <v>60</v>
          </cell>
          <cell r="I1267">
            <v>0</v>
          </cell>
          <cell r="J1267">
            <v>0</v>
          </cell>
          <cell r="K1267">
            <v>60</v>
          </cell>
          <cell r="L1267">
            <v>0</v>
          </cell>
          <cell r="M1267">
            <v>0</v>
          </cell>
          <cell r="N1267">
            <v>0</v>
          </cell>
          <cell r="P1267">
            <v>14386</v>
          </cell>
          <cell r="U1267">
            <v>431580</v>
          </cell>
          <cell r="W1267">
            <v>0</v>
          </cell>
          <cell r="Y1267">
            <v>0</v>
          </cell>
        </row>
        <row r="1268">
          <cell r="B1268" t="str">
            <v>YC</v>
          </cell>
          <cell r="C1268" t="str">
            <v>x</v>
          </cell>
          <cell r="E1268" t="str">
            <v>Yeám caùp daøy 2mm</v>
          </cell>
          <cell r="F1268" t="str">
            <v>caùi</v>
          </cell>
          <cell r="G1268">
            <v>4</v>
          </cell>
          <cell r="H1268">
            <v>8</v>
          </cell>
          <cell r="I1268">
            <v>0</v>
          </cell>
          <cell r="J1268">
            <v>0</v>
          </cell>
          <cell r="K1268">
            <v>8</v>
          </cell>
          <cell r="L1268">
            <v>0</v>
          </cell>
          <cell r="M1268">
            <v>0</v>
          </cell>
          <cell r="N1268">
            <v>0</v>
          </cell>
          <cell r="P1268">
            <v>7000</v>
          </cell>
          <cell r="U1268">
            <v>28000</v>
          </cell>
          <cell r="W1268">
            <v>0</v>
          </cell>
          <cell r="Y1268">
            <v>0</v>
          </cell>
        </row>
        <row r="1269">
          <cell r="B1269" t="str">
            <v>MANG</v>
          </cell>
          <cell r="C1269" t="str">
            <v>x</v>
          </cell>
          <cell r="E1269" t="str">
            <v>Maùng che daây chaèng daøy 0,8x2000</v>
          </cell>
          <cell r="F1269" t="str">
            <v>caùi</v>
          </cell>
          <cell r="G1269">
            <v>1</v>
          </cell>
          <cell r="H1269">
            <v>2</v>
          </cell>
          <cell r="I1269">
            <v>0</v>
          </cell>
          <cell r="J1269">
            <v>0</v>
          </cell>
          <cell r="K1269">
            <v>2</v>
          </cell>
          <cell r="L1269">
            <v>0</v>
          </cell>
          <cell r="M1269">
            <v>0</v>
          </cell>
          <cell r="N1269">
            <v>0</v>
          </cell>
          <cell r="P1269">
            <v>120000</v>
          </cell>
          <cell r="U1269">
            <v>120000</v>
          </cell>
          <cell r="W1269">
            <v>0</v>
          </cell>
          <cell r="Y1269">
            <v>0</v>
          </cell>
        </row>
        <row r="1270">
          <cell r="B1270" t="str">
            <v>LDN</v>
          </cell>
          <cell r="C1270" t="str">
            <v>x</v>
          </cell>
          <cell r="D1270" t="str">
            <v>D3.3251</v>
          </cell>
          <cell r="E1270" t="str">
            <v>Laép boä daây neùo</v>
          </cell>
          <cell r="F1270" t="str">
            <v>boä</v>
          </cell>
          <cell r="G1270">
            <v>2</v>
          </cell>
          <cell r="R1270">
            <v>114840</v>
          </cell>
          <cell r="U1270">
            <v>0</v>
          </cell>
          <cell r="W1270">
            <v>229680</v>
          </cell>
          <cell r="Y1270">
            <v>0</v>
          </cell>
        </row>
        <row r="1271">
          <cell r="B1271" t="str">
            <v>PK</v>
          </cell>
          <cell r="D1271" t="str">
            <v>02.1421</v>
          </cell>
          <cell r="E1271" t="str">
            <v>V/c phuï kieän vaøo vò trí ( cöï ly &lt;=100m)</v>
          </cell>
          <cell r="F1271" t="str">
            <v>taán</v>
          </cell>
          <cell r="U1271">
            <v>0</v>
          </cell>
          <cell r="W1271">
            <v>0</v>
          </cell>
          <cell r="Y1271">
            <v>0</v>
          </cell>
        </row>
        <row r="1272">
          <cell r="A1272" t="str">
            <v>CK-B</v>
          </cell>
          <cell r="C1272" t="str">
            <v>x</v>
          </cell>
          <cell r="E1272" t="str">
            <v>Boä chaèng vöôït ñôn: CK-B</v>
          </cell>
          <cell r="F1272" t="str">
            <v>Boä</v>
          </cell>
          <cell r="H1272">
            <v>1</v>
          </cell>
          <cell r="I1272">
            <v>0</v>
          </cell>
          <cell r="J1272">
            <v>0</v>
          </cell>
          <cell r="K1272">
            <v>1</v>
          </cell>
          <cell r="L1272">
            <v>0</v>
          </cell>
          <cell r="M1272">
            <v>0</v>
          </cell>
          <cell r="N1272">
            <v>0</v>
          </cell>
          <cell r="U1272">
            <v>1316720</v>
          </cell>
          <cell r="W1272">
            <v>229680</v>
          </cell>
          <cell r="Y1272">
            <v>0</v>
          </cell>
        </row>
        <row r="1273">
          <cell r="B1273" t="str">
            <v>BM16300</v>
          </cell>
          <cell r="C1273" t="str">
            <v>x</v>
          </cell>
          <cell r="E1273" t="str">
            <v>Boulon maét 16x300+ 1 long ñeàn vuoâng D18-50x50x3/Zn</v>
          </cell>
          <cell r="F1273" t="str">
            <v>boä</v>
          </cell>
          <cell r="G1273">
            <v>3</v>
          </cell>
          <cell r="H1273">
            <v>3</v>
          </cell>
          <cell r="I1273">
            <v>0</v>
          </cell>
          <cell r="J1273">
            <v>0</v>
          </cell>
          <cell r="K1273">
            <v>3</v>
          </cell>
          <cell r="L1273">
            <v>0</v>
          </cell>
          <cell r="M1273">
            <v>0</v>
          </cell>
          <cell r="N1273">
            <v>0</v>
          </cell>
          <cell r="P1273">
            <v>39000</v>
          </cell>
          <cell r="U1273">
            <v>117000</v>
          </cell>
          <cell r="W1273">
            <v>0</v>
          </cell>
          <cell r="Y1273">
            <v>0</v>
          </cell>
        </row>
        <row r="1274">
          <cell r="B1274" t="str">
            <v>SN</v>
          </cell>
          <cell r="C1274" t="str">
            <v>x</v>
          </cell>
          <cell r="E1274" t="str">
            <v>Söù chaèng lôùn</v>
          </cell>
          <cell r="F1274" t="str">
            <v>caùi</v>
          </cell>
          <cell r="G1274">
            <v>2</v>
          </cell>
          <cell r="H1274">
            <v>2</v>
          </cell>
          <cell r="I1274">
            <v>0</v>
          </cell>
          <cell r="J1274">
            <v>0</v>
          </cell>
          <cell r="K1274">
            <v>2</v>
          </cell>
          <cell r="L1274">
            <v>0</v>
          </cell>
          <cell r="M1274">
            <v>0</v>
          </cell>
          <cell r="N1274">
            <v>0</v>
          </cell>
          <cell r="P1274">
            <v>74000</v>
          </cell>
          <cell r="U1274">
            <v>148000</v>
          </cell>
          <cell r="W1274">
            <v>0</v>
          </cell>
          <cell r="Y1274">
            <v>0</v>
          </cell>
        </row>
        <row r="1275">
          <cell r="B1275" t="str">
            <v>K3B</v>
          </cell>
          <cell r="C1275" t="str">
            <v>x</v>
          </cell>
          <cell r="E1275" t="str">
            <v>Keïp caùp 3 boulon 5/8 (B46x130)</v>
          </cell>
          <cell r="F1275" t="str">
            <v>caùi</v>
          </cell>
          <cell r="G1275">
            <v>16</v>
          </cell>
          <cell r="H1275">
            <v>16</v>
          </cell>
          <cell r="I1275">
            <v>0</v>
          </cell>
          <cell r="J1275">
            <v>0</v>
          </cell>
          <cell r="K1275">
            <v>16</v>
          </cell>
          <cell r="L1275">
            <v>0</v>
          </cell>
          <cell r="M1275">
            <v>0</v>
          </cell>
          <cell r="N1275">
            <v>0</v>
          </cell>
          <cell r="P1275">
            <v>42000</v>
          </cell>
          <cell r="U1275">
            <v>672000</v>
          </cell>
          <cell r="W1275">
            <v>0</v>
          </cell>
          <cell r="Y1275">
            <v>0</v>
          </cell>
        </row>
        <row r="1276">
          <cell r="B1276" t="str">
            <v>C3/8</v>
          </cell>
          <cell r="C1276" t="str">
            <v>x</v>
          </cell>
          <cell r="E1276" t="str">
            <v>Caùp theùp 3/8"</v>
          </cell>
          <cell r="F1276" t="str">
            <v>meùt</v>
          </cell>
          <cell r="G1276">
            <v>30</v>
          </cell>
          <cell r="H1276">
            <v>30</v>
          </cell>
          <cell r="I1276">
            <v>0</v>
          </cell>
          <cell r="J1276">
            <v>0</v>
          </cell>
          <cell r="K1276">
            <v>30</v>
          </cell>
          <cell r="L1276">
            <v>0</v>
          </cell>
          <cell r="M1276">
            <v>0</v>
          </cell>
          <cell r="N1276">
            <v>0</v>
          </cell>
          <cell r="P1276">
            <v>7724</v>
          </cell>
          <cell r="U1276">
            <v>231720</v>
          </cell>
          <cell r="W1276">
            <v>0</v>
          </cell>
          <cell r="Y1276">
            <v>0</v>
          </cell>
        </row>
        <row r="1277">
          <cell r="B1277" t="str">
            <v>YC</v>
          </cell>
          <cell r="C1277" t="str">
            <v>x</v>
          </cell>
          <cell r="E1277" t="str">
            <v>Yeám caùp daøy 2mm</v>
          </cell>
          <cell r="F1277" t="str">
            <v>caùi</v>
          </cell>
          <cell r="G1277">
            <v>4</v>
          </cell>
          <cell r="H1277">
            <v>4</v>
          </cell>
          <cell r="I1277">
            <v>0</v>
          </cell>
          <cell r="J1277">
            <v>0</v>
          </cell>
          <cell r="K1277">
            <v>4</v>
          </cell>
          <cell r="L1277">
            <v>0</v>
          </cell>
          <cell r="M1277">
            <v>0</v>
          </cell>
          <cell r="N1277">
            <v>0</v>
          </cell>
          <cell r="P1277">
            <v>7000</v>
          </cell>
          <cell r="U1277">
            <v>28000</v>
          </cell>
          <cell r="W1277">
            <v>0</v>
          </cell>
          <cell r="Y1277">
            <v>0</v>
          </cell>
        </row>
        <row r="1278">
          <cell r="B1278" t="str">
            <v>MANG</v>
          </cell>
          <cell r="C1278" t="str">
            <v>x</v>
          </cell>
          <cell r="E1278" t="str">
            <v>Maùng che daây chaèng daøy 0,8x2000</v>
          </cell>
          <cell r="F1278" t="str">
            <v>caùi</v>
          </cell>
          <cell r="G1278">
            <v>1</v>
          </cell>
          <cell r="H1278">
            <v>1</v>
          </cell>
          <cell r="I1278">
            <v>0</v>
          </cell>
          <cell r="J1278">
            <v>0</v>
          </cell>
          <cell r="K1278">
            <v>1</v>
          </cell>
          <cell r="L1278">
            <v>0</v>
          </cell>
          <cell r="M1278">
            <v>0</v>
          </cell>
          <cell r="N1278">
            <v>0</v>
          </cell>
          <cell r="P1278">
            <v>120000</v>
          </cell>
          <cell r="U1278">
            <v>120000</v>
          </cell>
          <cell r="W1278">
            <v>0</v>
          </cell>
          <cell r="Y1278">
            <v>0</v>
          </cell>
        </row>
        <row r="1279">
          <cell r="B1279" t="str">
            <v>LDN</v>
          </cell>
          <cell r="C1279" t="str">
            <v>x</v>
          </cell>
          <cell r="D1279" t="str">
            <v>D3.3251</v>
          </cell>
          <cell r="E1279" t="str">
            <v>Laép boä daây neùo</v>
          </cell>
          <cell r="F1279" t="str">
            <v>boä</v>
          </cell>
          <cell r="G1279">
            <v>2</v>
          </cell>
          <cell r="R1279">
            <v>114840</v>
          </cell>
          <cell r="U1279">
            <v>0</v>
          </cell>
          <cell r="W1279">
            <v>229680</v>
          </cell>
          <cell r="Y1279">
            <v>0</v>
          </cell>
        </row>
        <row r="1280">
          <cell r="B1280" t="str">
            <v>PK</v>
          </cell>
          <cell r="C1280" t="str">
            <v>x</v>
          </cell>
          <cell r="D1280" t="str">
            <v>02.1421</v>
          </cell>
          <cell r="E1280" t="str">
            <v>V/c phuï kieän vaøo vò trí ( cöï ly &lt;=100m)</v>
          </cell>
          <cell r="F1280" t="str">
            <v>taán</v>
          </cell>
          <cell r="U1280">
            <v>0</v>
          </cell>
          <cell r="W1280">
            <v>0</v>
          </cell>
          <cell r="Y1280">
            <v>0</v>
          </cell>
        </row>
        <row r="1281">
          <cell r="A1281" t="str">
            <v>CKK-B</v>
          </cell>
          <cell r="C1281" t="str">
            <v/>
          </cell>
          <cell r="E1281" t="str">
            <v>Boä chaèng vöôït keùp: CKK-B</v>
          </cell>
          <cell r="F1281" t="str">
            <v>Boä</v>
          </cell>
          <cell r="H1281">
            <v>0</v>
          </cell>
          <cell r="I1281">
            <v>0</v>
          </cell>
          <cell r="J1281">
            <v>0</v>
          </cell>
          <cell r="L1281">
            <v>0</v>
          </cell>
          <cell r="M1281">
            <v>0</v>
          </cell>
          <cell r="N1281">
            <v>0</v>
          </cell>
          <cell r="U1281">
            <v>1644632</v>
          </cell>
          <cell r="W1281">
            <v>229680</v>
          </cell>
          <cell r="Y1281">
            <v>0</v>
          </cell>
        </row>
        <row r="1282">
          <cell r="B1282" t="str">
            <v>BM16250</v>
          </cell>
          <cell r="C1282" t="str">
            <v/>
          </cell>
          <cell r="E1282" t="str">
            <v>Boulon maét 16x250+ 1 long ñeàn vuoâng D18-50x50x3/Zn</v>
          </cell>
          <cell r="F1282" t="str">
            <v>boä</v>
          </cell>
          <cell r="G1282">
            <v>4</v>
          </cell>
          <cell r="H1282">
            <v>0</v>
          </cell>
          <cell r="I1282">
            <v>0</v>
          </cell>
          <cell r="J1282">
            <v>0</v>
          </cell>
          <cell r="K1282">
            <v>0</v>
          </cell>
          <cell r="L1282">
            <v>0</v>
          </cell>
          <cell r="M1282">
            <v>0</v>
          </cell>
          <cell r="N1282">
            <v>0</v>
          </cell>
          <cell r="P1282">
            <v>35000</v>
          </cell>
          <cell r="U1282">
            <v>140000</v>
          </cell>
          <cell r="W1282">
            <v>0</v>
          </cell>
          <cell r="Y1282">
            <v>0</v>
          </cell>
        </row>
        <row r="1283">
          <cell r="B1283" t="str">
            <v>SN</v>
          </cell>
          <cell r="C1283" t="str">
            <v/>
          </cell>
          <cell r="E1283" t="str">
            <v>Söù chaèng lôùn</v>
          </cell>
          <cell r="F1283" t="str">
            <v>caùi</v>
          </cell>
          <cell r="G1283">
            <v>4</v>
          </cell>
          <cell r="H1283">
            <v>0</v>
          </cell>
          <cell r="I1283">
            <v>0</v>
          </cell>
          <cell r="J1283">
            <v>0</v>
          </cell>
          <cell r="K1283">
            <v>0</v>
          </cell>
          <cell r="L1283">
            <v>0</v>
          </cell>
          <cell r="M1283">
            <v>0</v>
          </cell>
          <cell r="N1283">
            <v>0</v>
          </cell>
          <cell r="P1283">
            <v>74000</v>
          </cell>
          <cell r="U1283">
            <v>296000</v>
          </cell>
          <cell r="W1283">
            <v>0</v>
          </cell>
          <cell r="Y1283">
            <v>0</v>
          </cell>
        </row>
        <row r="1284">
          <cell r="B1284" t="str">
            <v>K3B</v>
          </cell>
          <cell r="C1284" t="str">
            <v/>
          </cell>
          <cell r="E1284" t="str">
            <v>Keïp caùp 3 boulon 5/8 (B46x130)</v>
          </cell>
          <cell r="F1284" t="str">
            <v>caùi</v>
          </cell>
          <cell r="G1284">
            <v>24</v>
          </cell>
          <cell r="H1284">
            <v>0</v>
          </cell>
          <cell r="I1284">
            <v>0</v>
          </cell>
          <cell r="J1284">
            <v>0</v>
          </cell>
          <cell r="K1284">
            <v>0</v>
          </cell>
          <cell r="L1284">
            <v>0</v>
          </cell>
          <cell r="M1284">
            <v>0</v>
          </cell>
          <cell r="N1284">
            <v>0</v>
          </cell>
          <cell r="P1284">
            <v>42000</v>
          </cell>
          <cell r="U1284">
            <v>1008000</v>
          </cell>
          <cell r="W1284">
            <v>0</v>
          </cell>
          <cell r="Y1284">
            <v>0</v>
          </cell>
        </row>
        <row r="1285">
          <cell r="B1285" t="str">
            <v>C5/8</v>
          </cell>
          <cell r="C1285" t="str">
            <v/>
          </cell>
          <cell r="E1285" t="str">
            <v>Caùp theùp 5/8"</v>
          </cell>
          <cell r="F1285" t="str">
            <v>meùt</v>
          </cell>
          <cell r="G1285">
            <v>12</v>
          </cell>
          <cell r="H1285">
            <v>0</v>
          </cell>
          <cell r="I1285">
            <v>0</v>
          </cell>
          <cell r="J1285">
            <v>0</v>
          </cell>
          <cell r="K1285">
            <v>0</v>
          </cell>
          <cell r="L1285">
            <v>0</v>
          </cell>
          <cell r="M1285">
            <v>0</v>
          </cell>
          <cell r="N1285">
            <v>0</v>
          </cell>
          <cell r="P1285">
            <v>14386</v>
          </cell>
          <cell r="U1285">
            <v>172632</v>
          </cell>
          <cell r="W1285">
            <v>0</v>
          </cell>
          <cell r="Y1285">
            <v>0</v>
          </cell>
        </row>
        <row r="1286">
          <cell r="B1286" t="str">
            <v>YC</v>
          </cell>
          <cell r="C1286" t="str">
            <v/>
          </cell>
          <cell r="E1286" t="str">
            <v>Yeám caùp daøy 2mm</v>
          </cell>
          <cell r="F1286" t="str">
            <v>caùi</v>
          </cell>
          <cell r="G1286">
            <v>4</v>
          </cell>
          <cell r="H1286">
            <v>0</v>
          </cell>
          <cell r="I1286">
            <v>0</v>
          </cell>
          <cell r="J1286">
            <v>0</v>
          </cell>
          <cell r="K1286">
            <v>0</v>
          </cell>
          <cell r="L1286">
            <v>0</v>
          </cell>
          <cell r="M1286">
            <v>0</v>
          </cell>
          <cell r="N1286">
            <v>0</v>
          </cell>
          <cell r="P1286">
            <v>7000</v>
          </cell>
          <cell r="U1286">
            <v>28000</v>
          </cell>
          <cell r="W1286">
            <v>0</v>
          </cell>
          <cell r="Y1286">
            <v>0</v>
          </cell>
        </row>
        <row r="1287">
          <cell r="B1287" t="str">
            <v>LDN</v>
          </cell>
          <cell r="C1287" t="str">
            <v/>
          </cell>
          <cell r="D1287" t="str">
            <v>D3.3251</v>
          </cell>
          <cell r="E1287" t="str">
            <v>Laép boä daây neùo</v>
          </cell>
          <cell r="F1287" t="str">
            <v>boä</v>
          </cell>
          <cell r="G1287">
            <v>2</v>
          </cell>
          <cell r="R1287">
            <v>114840</v>
          </cell>
          <cell r="U1287">
            <v>0</v>
          </cell>
          <cell r="W1287">
            <v>229680</v>
          </cell>
          <cell r="Y1287">
            <v>0</v>
          </cell>
        </row>
        <row r="1288">
          <cell r="B1288" t="str">
            <v>PK</v>
          </cell>
          <cell r="C1288" t="str">
            <v/>
          </cell>
          <cell r="D1288" t="str">
            <v>02.1421</v>
          </cell>
          <cell r="E1288" t="str">
            <v>V/c phuï kieän vaøo vò trí ( cöï ly &lt;=100m)</v>
          </cell>
          <cell r="F1288" t="str">
            <v>taán</v>
          </cell>
          <cell r="G1288">
            <v>0.02</v>
          </cell>
          <cell r="U1288">
            <v>0</v>
          </cell>
          <cell r="W1288">
            <v>0</v>
          </cell>
          <cell r="Y1288">
            <v>0</v>
          </cell>
        </row>
        <row r="1289">
          <cell r="A1289" t="str">
            <v>CX10-C</v>
          </cell>
          <cell r="C1289" t="str">
            <v/>
          </cell>
          <cell r="E1289" t="str">
            <v>Boä chaèng xuoáng ñôn cho truï 10,5m: CX10-C</v>
          </cell>
          <cell r="F1289" t="str">
            <v>Boä</v>
          </cell>
          <cell r="H1289">
            <v>0</v>
          </cell>
          <cell r="I1289">
            <v>0</v>
          </cell>
          <cell r="J1289">
            <v>0</v>
          </cell>
          <cell r="U1289">
            <v>2187100</v>
          </cell>
          <cell r="W1289">
            <v>164748</v>
          </cell>
          <cell r="Y1289">
            <v>0</v>
          </cell>
        </row>
        <row r="1290">
          <cell r="B1290" t="str">
            <v>cd195</v>
          </cell>
          <cell r="C1290" t="str">
            <v/>
          </cell>
          <cell r="E1290" t="str">
            <v>Coå deâ Þ 195 neïp truï-Fe8x100 nhuùng keõm</v>
          </cell>
          <cell r="F1290" t="str">
            <v>boä</v>
          </cell>
          <cell r="G1290">
            <v>1</v>
          </cell>
          <cell r="H1290">
            <v>0</v>
          </cell>
          <cell r="I1290">
            <v>0</v>
          </cell>
          <cell r="J1290">
            <v>0</v>
          </cell>
          <cell r="K1290">
            <v>0</v>
          </cell>
          <cell r="L1290">
            <v>0</v>
          </cell>
          <cell r="M1290">
            <v>0</v>
          </cell>
          <cell r="N1290">
            <v>0</v>
          </cell>
          <cell r="P1290">
            <v>98000</v>
          </cell>
          <cell r="U1290">
            <v>98000</v>
          </cell>
          <cell r="W1290">
            <v>0</v>
          </cell>
          <cell r="Y1290">
            <v>0</v>
          </cell>
        </row>
        <row r="1291">
          <cell r="B1291" t="str">
            <v>SN</v>
          </cell>
          <cell r="C1291" t="str">
            <v/>
          </cell>
          <cell r="E1291" t="str">
            <v>Söù chaèng lôùn</v>
          </cell>
          <cell r="F1291" t="str">
            <v>caùi</v>
          </cell>
          <cell r="G1291">
            <v>1</v>
          </cell>
          <cell r="H1291">
            <v>0</v>
          </cell>
          <cell r="I1291">
            <v>0</v>
          </cell>
          <cell r="J1291">
            <v>0</v>
          </cell>
          <cell r="K1291">
            <v>0</v>
          </cell>
          <cell r="L1291">
            <v>0</v>
          </cell>
          <cell r="M1291">
            <v>0</v>
          </cell>
          <cell r="N1291">
            <v>0</v>
          </cell>
          <cell r="P1291">
            <v>74000</v>
          </cell>
          <cell r="U1291">
            <v>74000</v>
          </cell>
          <cell r="W1291">
            <v>0</v>
          </cell>
          <cell r="Y1291">
            <v>0</v>
          </cell>
        </row>
        <row r="1292">
          <cell r="B1292" t="str">
            <v>K3B</v>
          </cell>
          <cell r="C1292" t="str">
            <v/>
          </cell>
          <cell r="E1292" t="str">
            <v>Keïp caùp 3 boulon 5/8 (B46x130)</v>
          </cell>
          <cell r="F1292" t="str">
            <v>caùi</v>
          </cell>
          <cell r="G1292">
            <v>8</v>
          </cell>
          <cell r="H1292">
            <v>0</v>
          </cell>
          <cell r="I1292">
            <v>0</v>
          </cell>
          <cell r="J1292">
            <v>0</v>
          </cell>
          <cell r="K1292">
            <v>0</v>
          </cell>
          <cell r="L1292">
            <v>0</v>
          </cell>
          <cell r="M1292">
            <v>0</v>
          </cell>
          <cell r="N1292">
            <v>0</v>
          </cell>
          <cell r="P1292">
            <v>42000</v>
          </cell>
          <cell r="U1292">
            <v>336000</v>
          </cell>
          <cell r="W1292">
            <v>0</v>
          </cell>
          <cell r="Y1292">
            <v>0</v>
          </cell>
        </row>
        <row r="1293">
          <cell r="B1293" t="str">
            <v>KH4/0</v>
          </cell>
          <cell r="C1293" t="str">
            <v/>
          </cell>
          <cell r="E1293" t="str">
            <v>Keïp hotline 4/0</v>
          </cell>
          <cell r="F1293" t="str">
            <v>caùi</v>
          </cell>
          <cell r="G1293">
            <v>15</v>
          </cell>
          <cell r="H1293">
            <v>0</v>
          </cell>
          <cell r="I1293">
            <v>0</v>
          </cell>
          <cell r="J1293">
            <v>0</v>
          </cell>
          <cell r="K1293">
            <v>0</v>
          </cell>
          <cell r="L1293">
            <v>0</v>
          </cell>
          <cell r="M1293">
            <v>0</v>
          </cell>
          <cell r="N1293">
            <v>0</v>
          </cell>
          <cell r="P1293">
            <v>94000</v>
          </cell>
          <cell r="U1293">
            <v>1410000</v>
          </cell>
          <cell r="W1293">
            <v>0</v>
          </cell>
          <cell r="Y1293">
            <v>0</v>
          </cell>
        </row>
        <row r="1294">
          <cell r="B1294" t="str">
            <v>S60</v>
          </cell>
          <cell r="C1294" t="str">
            <v/>
          </cell>
          <cell r="E1294" t="str">
            <v>Saét deït 60 x 6</v>
          </cell>
          <cell r="F1294" t="str">
            <v>kg</v>
          </cell>
          <cell r="G1294">
            <v>2</v>
          </cell>
          <cell r="H1294">
            <v>0</v>
          </cell>
          <cell r="I1294">
            <v>0</v>
          </cell>
          <cell r="J1294">
            <v>0</v>
          </cell>
          <cell r="K1294">
            <v>0</v>
          </cell>
          <cell r="L1294">
            <v>0</v>
          </cell>
          <cell r="M1294">
            <v>0</v>
          </cell>
          <cell r="N1294">
            <v>0</v>
          </cell>
          <cell r="P1294">
            <v>22250</v>
          </cell>
          <cell r="U1294">
            <v>44500</v>
          </cell>
          <cell r="W1294">
            <v>0</v>
          </cell>
          <cell r="Y1294">
            <v>0</v>
          </cell>
        </row>
        <row r="1295">
          <cell r="B1295" t="str">
            <v>mt</v>
          </cell>
          <cell r="C1295" t="str">
            <v/>
          </cell>
          <cell r="E1295" t="str">
            <v xml:space="preserve">Moùc treo chöõ U </v>
          </cell>
          <cell r="F1295" t="str">
            <v>caùi</v>
          </cell>
          <cell r="G1295">
            <v>1</v>
          </cell>
          <cell r="H1295">
            <v>0</v>
          </cell>
          <cell r="I1295">
            <v>0</v>
          </cell>
          <cell r="J1295">
            <v>0</v>
          </cell>
          <cell r="K1295">
            <v>0</v>
          </cell>
          <cell r="L1295">
            <v>0</v>
          </cell>
          <cell r="M1295">
            <v>0</v>
          </cell>
          <cell r="N1295">
            <v>0</v>
          </cell>
          <cell r="P1295">
            <v>23000</v>
          </cell>
          <cell r="U1295">
            <v>23000</v>
          </cell>
          <cell r="W1295">
            <v>0</v>
          </cell>
          <cell r="Y1295">
            <v>0</v>
          </cell>
        </row>
        <row r="1296">
          <cell r="B1296" t="str">
            <v>B16100V</v>
          </cell>
          <cell r="C1296" t="str">
            <v/>
          </cell>
          <cell r="E1296" t="str">
            <v>Boulon 16x100VRS+ 4 long ñeàn vuoâng D18-50x50x3/Zn</v>
          </cell>
          <cell r="F1296" t="str">
            <v>boä</v>
          </cell>
          <cell r="G1296">
            <v>2</v>
          </cell>
          <cell r="H1296">
            <v>0</v>
          </cell>
          <cell r="I1296">
            <v>0</v>
          </cell>
          <cell r="J1296">
            <v>0</v>
          </cell>
          <cell r="K1296">
            <v>0</v>
          </cell>
          <cell r="L1296">
            <v>0</v>
          </cell>
          <cell r="M1296">
            <v>0</v>
          </cell>
          <cell r="N1296">
            <v>0</v>
          </cell>
          <cell r="P1296">
            <v>33800</v>
          </cell>
          <cell r="R1296">
            <v>0</v>
          </cell>
          <cell r="U1296">
            <v>67600</v>
          </cell>
          <cell r="W1296">
            <v>0</v>
          </cell>
          <cell r="Y1296">
            <v>0</v>
          </cell>
        </row>
        <row r="1297">
          <cell r="B1297" t="str">
            <v>YC</v>
          </cell>
          <cell r="C1297" t="str">
            <v/>
          </cell>
          <cell r="E1297" t="str">
            <v>Yeám caùp daøy 2mm</v>
          </cell>
          <cell r="F1297" t="str">
            <v>caùi</v>
          </cell>
          <cell r="G1297">
            <v>2</v>
          </cell>
          <cell r="H1297">
            <v>0</v>
          </cell>
          <cell r="I1297">
            <v>0</v>
          </cell>
          <cell r="J1297">
            <v>0</v>
          </cell>
          <cell r="K1297">
            <v>0</v>
          </cell>
          <cell r="L1297">
            <v>0</v>
          </cell>
          <cell r="M1297">
            <v>0</v>
          </cell>
          <cell r="N1297">
            <v>0</v>
          </cell>
          <cell r="P1297">
            <v>7000</v>
          </cell>
          <cell r="U1297">
            <v>14000</v>
          </cell>
          <cell r="W1297">
            <v>0</v>
          </cell>
          <cell r="Y1297">
            <v>0</v>
          </cell>
        </row>
        <row r="1298">
          <cell r="B1298" t="str">
            <v>MANG</v>
          </cell>
          <cell r="C1298" t="str">
            <v/>
          </cell>
          <cell r="E1298" t="str">
            <v>Maùng che daây chaèng daøy 0,8x2000</v>
          </cell>
          <cell r="F1298" t="str">
            <v>caùi</v>
          </cell>
          <cell r="G1298">
            <v>1</v>
          </cell>
          <cell r="H1298">
            <v>0</v>
          </cell>
          <cell r="I1298">
            <v>0</v>
          </cell>
          <cell r="J1298">
            <v>0</v>
          </cell>
          <cell r="K1298">
            <v>0</v>
          </cell>
          <cell r="L1298">
            <v>0</v>
          </cell>
          <cell r="M1298">
            <v>0</v>
          </cell>
          <cell r="N1298">
            <v>0</v>
          </cell>
          <cell r="P1298">
            <v>120000</v>
          </cell>
          <cell r="U1298">
            <v>120000</v>
          </cell>
          <cell r="W1298">
            <v>0</v>
          </cell>
          <cell r="Y1298">
            <v>0</v>
          </cell>
        </row>
        <row r="1299">
          <cell r="B1299" t="str">
            <v>LDN</v>
          </cell>
          <cell r="C1299" t="str">
            <v/>
          </cell>
          <cell r="D1299" t="str">
            <v>D3.3251</v>
          </cell>
          <cell r="E1299" t="str">
            <v>Laép boä daây neùo</v>
          </cell>
          <cell r="F1299" t="str">
            <v>boä</v>
          </cell>
          <cell r="G1299">
            <v>1</v>
          </cell>
          <cell r="R1299">
            <v>114840</v>
          </cell>
          <cell r="U1299">
            <v>0</v>
          </cell>
          <cell r="W1299">
            <v>114840</v>
          </cell>
          <cell r="Y1299">
            <v>0</v>
          </cell>
        </row>
        <row r="1300">
          <cell r="B1300" t="str">
            <v>XLCD</v>
          </cell>
          <cell r="C1300" t="str">
            <v/>
          </cell>
          <cell r="D1300" t="str">
            <v>06.2110</v>
          </cell>
          <cell r="E1300" t="str">
            <v>Laép coå deà</v>
          </cell>
          <cell r="F1300" t="str">
            <v>caùi</v>
          </cell>
          <cell r="G1300">
            <v>1</v>
          </cell>
          <cell r="R1300">
            <v>49908</v>
          </cell>
          <cell r="U1300">
            <v>0</v>
          </cell>
          <cell r="W1300">
            <v>49908</v>
          </cell>
          <cell r="Y1300">
            <v>0</v>
          </cell>
        </row>
        <row r="1301">
          <cell r="B1301" t="str">
            <v>PK</v>
          </cell>
          <cell r="C1301" t="str">
            <v/>
          </cell>
          <cell r="D1301" t="str">
            <v>02.1421</v>
          </cell>
          <cell r="E1301" t="str">
            <v>V/c phuï kieän vaøo vò trí ( cöï ly &lt;=100m)</v>
          </cell>
          <cell r="F1301" t="str">
            <v>taán</v>
          </cell>
          <cell r="G1301">
            <v>0.02</v>
          </cell>
          <cell r="U1301">
            <v>0</v>
          </cell>
          <cell r="W1301">
            <v>0</v>
          </cell>
          <cell r="Y1301">
            <v>0</v>
          </cell>
        </row>
        <row r="1302">
          <cell r="A1302" t="str">
            <v>CL10-C</v>
          </cell>
          <cell r="C1302" t="str">
            <v/>
          </cell>
          <cell r="E1302" t="str">
            <v>Boä chaèng leäch ñôn cho truï 10,5m: CL10-C</v>
          </cell>
          <cell r="F1302" t="str">
            <v>Boä</v>
          </cell>
          <cell r="H1302">
            <v>0</v>
          </cell>
          <cell r="I1302">
            <v>0</v>
          </cell>
          <cell r="J1302">
            <v>0</v>
          </cell>
          <cell r="U1302">
            <v>2151100</v>
          </cell>
          <cell r="W1302">
            <v>254068</v>
          </cell>
          <cell r="Y1302">
            <v>0</v>
          </cell>
        </row>
        <row r="1303">
          <cell r="B1303" t="str">
            <v>cd195</v>
          </cell>
          <cell r="C1303" t="str">
            <v/>
          </cell>
          <cell r="E1303" t="str">
            <v>Coå deâ Þ 195 neïp truï-Fe8x100 nhuùng keõm</v>
          </cell>
          <cell r="F1303" t="str">
            <v>boä</v>
          </cell>
          <cell r="G1303">
            <v>1</v>
          </cell>
          <cell r="H1303">
            <v>0</v>
          </cell>
          <cell r="I1303">
            <v>0</v>
          </cell>
          <cell r="J1303">
            <v>0</v>
          </cell>
          <cell r="K1303">
            <v>0</v>
          </cell>
          <cell r="L1303">
            <v>0</v>
          </cell>
          <cell r="M1303">
            <v>0</v>
          </cell>
          <cell r="N1303">
            <v>0</v>
          </cell>
          <cell r="P1303">
            <v>98000</v>
          </cell>
          <cell r="U1303">
            <v>98000</v>
          </cell>
          <cell r="W1303">
            <v>0</v>
          </cell>
          <cell r="Y1303">
            <v>0</v>
          </cell>
        </row>
        <row r="1304">
          <cell r="B1304" t="str">
            <v>SN</v>
          </cell>
          <cell r="C1304" t="str">
            <v/>
          </cell>
          <cell r="E1304" t="str">
            <v>Söù chaèng lôùn</v>
          </cell>
          <cell r="F1304" t="str">
            <v>caùi</v>
          </cell>
          <cell r="G1304">
            <v>1</v>
          </cell>
          <cell r="H1304">
            <v>0</v>
          </cell>
          <cell r="I1304">
            <v>0</v>
          </cell>
          <cell r="J1304">
            <v>0</v>
          </cell>
          <cell r="K1304">
            <v>0</v>
          </cell>
          <cell r="L1304">
            <v>0</v>
          </cell>
          <cell r="M1304">
            <v>0</v>
          </cell>
          <cell r="N1304">
            <v>0</v>
          </cell>
          <cell r="P1304">
            <v>74000</v>
          </cell>
          <cell r="U1304">
            <v>74000</v>
          </cell>
          <cell r="W1304">
            <v>0</v>
          </cell>
          <cell r="Y1304">
            <v>0</v>
          </cell>
        </row>
        <row r="1305">
          <cell r="B1305" t="str">
            <v>K3B</v>
          </cell>
          <cell r="C1305" t="str">
            <v/>
          </cell>
          <cell r="E1305" t="str">
            <v>Keïp caùp 3 boulon 5/8 (B46x130)</v>
          </cell>
          <cell r="F1305" t="str">
            <v>caùi</v>
          </cell>
          <cell r="G1305">
            <v>8</v>
          </cell>
          <cell r="H1305">
            <v>0</v>
          </cell>
          <cell r="I1305">
            <v>0</v>
          </cell>
          <cell r="J1305">
            <v>0</v>
          </cell>
          <cell r="K1305">
            <v>0</v>
          </cell>
          <cell r="L1305">
            <v>0</v>
          </cell>
          <cell r="M1305">
            <v>0</v>
          </cell>
          <cell r="N1305">
            <v>0</v>
          </cell>
          <cell r="P1305">
            <v>42000</v>
          </cell>
          <cell r="U1305">
            <v>336000</v>
          </cell>
          <cell r="W1305">
            <v>0</v>
          </cell>
          <cell r="Y1305">
            <v>0</v>
          </cell>
        </row>
        <row r="1306">
          <cell r="B1306" t="str">
            <v>KH4/0</v>
          </cell>
          <cell r="C1306" t="str">
            <v/>
          </cell>
          <cell r="E1306" t="str">
            <v>Keïp hotline 4/0</v>
          </cell>
          <cell r="F1306" t="str">
            <v>caùi</v>
          </cell>
          <cell r="G1306">
            <v>11</v>
          </cell>
          <cell r="H1306">
            <v>0</v>
          </cell>
          <cell r="I1306">
            <v>0</v>
          </cell>
          <cell r="J1306">
            <v>0</v>
          </cell>
          <cell r="K1306">
            <v>0</v>
          </cell>
          <cell r="L1306">
            <v>0</v>
          </cell>
          <cell r="M1306">
            <v>0</v>
          </cell>
          <cell r="N1306">
            <v>0</v>
          </cell>
          <cell r="P1306">
            <v>94000</v>
          </cell>
          <cell r="U1306">
            <v>1034000</v>
          </cell>
          <cell r="W1306">
            <v>0</v>
          </cell>
          <cell r="Y1306">
            <v>0</v>
          </cell>
        </row>
        <row r="1307">
          <cell r="B1307" t="str">
            <v>CL</v>
          </cell>
          <cell r="C1307" t="str">
            <v/>
          </cell>
          <cell r="E1307" t="str">
            <v>Boä choáng chaèng heïp Þ60/50x1500+2BL12x40+BL16x250/80</v>
          </cell>
          <cell r="F1307" t="str">
            <v>boä</v>
          </cell>
          <cell r="G1307">
            <v>1</v>
          </cell>
          <cell r="H1307">
            <v>0</v>
          </cell>
          <cell r="I1307">
            <v>0</v>
          </cell>
          <cell r="J1307">
            <v>0</v>
          </cell>
          <cell r="K1307">
            <v>0</v>
          </cell>
          <cell r="L1307">
            <v>0</v>
          </cell>
          <cell r="M1307">
            <v>0</v>
          </cell>
          <cell r="N1307">
            <v>0</v>
          </cell>
          <cell r="P1307">
            <v>340000</v>
          </cell>
          <cell r="U1307">
            <v>340000</v>
          </cell>
          <cell r="W1307">
            <v>0</v>
          </cell>
          <cell r="Y1307">
            <v>0</v>
          </cell>
        </row>
        <row r="1308">
          <cell r="B1308" t="str">
            <v>S60</v>
          </cell>
          <cell r="C1308" t="str">
            <v/>
          </cell>
          <cell r="E1308" t="str">
            <v>Saét deït 60 x 6</v>
          </cell>
          <cell r="F1308" t="str">
            <v>kg</v>
          </cell>
          <cell r="G1308">
            <v>2</v>
          </cell>
          <cell r="H1308">
            <v>0</v>
          </cell>
          <cell r="I1308">
            <v>0</v>
          </cell>
          <cell r="J1308">
            <v>0</v>
          </cell>
          <cell r="K1308">
            <v>0</v>
          </cell>
          <cell r="L1308">
            <v>0</v>
          </cell>
          <cell r="M1308">
            <v>0</v>
          </cell>
          <cell r="N1308">
            <v>0</v>
          </cell>
          <cell r="P1308">
            <v>22250</v>
          </cell>
          <cell r="U1308">
            <v>44500</v>
          </cell>
          <cell r="W1308">
            <v>0</v>
          </cell>
          <cell r="Y1308">
            <v>0</v>
          </cell>
        </row>
        <row r="1309">
          <cell r="B1309" t="str">
            <v>mt</v>
          </cell>
          <cell r="C1309" t="str">
            <v/>
          </cell>
          <cell r="E1309" t="str">
            <v xml:space="preserve">Moùc treo chöõ U </v>
          </cell>
          <cell r="F1309" t="str">
            <v>caùi</v>
          </cell>
          <cell r="G1309">
            <v>1</v>
          </cell>
          <cell r="H1309">
            <v>0</v>
          </cell>
          <cell r="I1309">
            <v>0</v>
          </cell>
          <cell r="J1309">
            <v>0</v>
          </cell>
          <cell r="K1309">
            <v>0</v>
          </cell>
          <cell r="L1309">
            <v>0</v>
          </cell>
          <cell r="M1309">
            <v>0</v>
          </cell>
          <cell r="N1309">
            <v>0</v>
          </cell>
          <cell r="P1309">
            <v>23000</v>
          </cell>
          <cell r="U1309">
            <v>23000</v>
          </cell>
          <cell r="W1309">
            <v>0</v>
          </cell>
          <cell r="Y1309">
            <v>0</v>
          </cell>
        </row>
        <row r="1310">
          <cell r="B1310" t="str">
            <v>B16100V</v>
          </cell>
          <cell r="C1310" t="str">
            <v/>
          </cell>
          <cell r="E1310" t="str">
            <v>Boulon 16x100VRS+ 4 long ñeàn vuoâng D18-50x50x3/Zn</v>
          </cell>
          <cell r="F1310" t="str">
            <v>boä</v>
          </cell>
          <cell r="G1310">
            <v>2</v>
          </cell>
          <cell r="H1310">
            <v>0</v>
          </cell>
          <cell r="I1310">
            <v>0</v>
          </cell>
          <cell r="J1310">
            <v>0</v>
          </cell>
          <cell r="K1310">
            <v>0</v>
          </cell>
          <cell r="L1310">
            <v>0</v>
          </cell>
          <cell r="M1310">
            <v>0</v>
          </cell>
          <cell r="N1310">
            <v>0</v>
          </cell>
          <cell r="P1310">
            <v>33800</v>
          </cell>
          <cell r="R1310">
            <v>0</v>
          </cell>
          <cell r="U1310">
            <v>67600</v>
          </cell>
          <cell r="W1310">
            <v>0</v>
          </cell>
          <cell r="Y1310">
            <v>0</v>
          </cell>
        </row>
        <row r="1311">
          <cell r="B1311" t="str">
            <v>YC</v>
          </cell>
          <cell r="C1311" t="str">
            <v/>
          </cell>
          <cell r="E1311" t="str">
            <v>Yeám caùp daøy 2mm</v>
          </cell>
          <cell r="F1311" t="str">
            <v>caùi</v>
          </cell>
          <cell r="G1311">
            <v>2</v>
          </cell>
          <cell r="H1311">
            <v>0</v>
          </cell>
          <cell r="I1311">
            <v>0</v>
          </cell>
          <cell r="J1311">
            <v>0</v>
          </cell>
          <cell r="K1311">
            <v>0</v>
          </cell>
          <cell r="L1311">
            <v>0</v>
          </cell>
          <cell r="M1311">
            <v>0</v>
          </cell>
          <cell r="N1311">
            <v>0</v>
          </cell>
          <cell r="P1311">
            <v>7000</v>
          </cell>
          <cell r="U1311">
            <v>14000</v>
          </cell>
          <cell r="W1311">
            <v>0</v>
          </cell>
          <cell r="Y1311">
            <v>0</v>
          </cell>
        </row>
        <row r="1312">
          <cell r="B1312" t="str">
            <v>MANG</v>
          </cell>
          <cell r="C1312" t="str">
            <v/>
          </cell>
          <cell r="E1312" t="str">
            <v>Maùng che daây chaèng daøy 0,8x2000</v>
          </cell>
          <cell r="F1312" t="str">
            <v>caùi</v>
          </cell>
          <cell r="G1312">
            <v>1</v>
          </cell>
          <cell r="H1312">
            <v>0</v>
          </cell>
          <cell r="I1312">
            <v>0</v>
          </cell>
          <cell r="J1312">
            <v>0</v>
          </cell>
          <cell r="K1312">
            <v>0</v>
          </cell>
          <cell r="L1312">
            <v>0</v>
          </cell>
          <cell r="M1312">
            <v>0</v>
          </cell>
          <cell r="N1312">
            <v>0</v>
          </cell>
          <cell r="P1312">
            <v>120000</v>
          </cell>
          <cell r="U1312">
            <v>120000</v>
          </cell>
          <cell r="W1312">
            <v>0</v>
          </cell>
          <cell r="Y1312">
            <v>0</v>
          </cell>
        </row>
        <row r="1313">
          <cell r="B1313" t="str">
            <v>LDN</v>
          </cell>
          <cell r="C1313" t="str">
            <v/>
          </cell>
          <cell r="D1313" t="str">
            <v>D3.3251</v>
          </cell>
          <cell r="E1313" t="str">
            <v>Laép boä daây neùo</v>
          </cell>
          <cell r="F1313" t="str">
            <v>boä</v>
          </cell>
          <cell r="G1313">
            <v>1</v>
          </cell>
          <cell r="R1313">
            <v>114840</v>
          </cell>
          <cell r="U1313">
            <v>0</v>
          </cell>
          <cell r="W1313">
            <v>114840</v>
          </cell>
          <cell r="Y1313">
            <v>0</v>
          </cell>
        </row>
        <row r="1314">
          <cell r="B1314" t="str">
            <v>XLCD</v>
          </cell>
          <cell r="C1314" t="str">
            <v/>
          </cell>
          <cell r="D1314" t="str">
            <v>06.2110</v>
          </cell>
          <cell r="E1314" t="str">
            <v>Laép coå deà</v>
          </cell>
          <cell r="F1314" t="str">
            <v>caùi</v>
          </cell>
          <cell r="G1314">
            <v>1</v>
          </cell>
          <cell r="R1314">
            <v>49908</v>
          </cell>
          <cell r="U1314">
            <v>0</v>
          </cell>
          <cell r="W1314">
            <v>49908</v>
          </cell>
          <cell r="Y1314">
            <v>0</v>
          </cell>
        </row>
        <row r="1315">
          <cell r="B1315" t="str">
            <v>LCL</v>
          </cell>
          <cell r="C1315" t="str">
            <v/>
          </cell>
          <cell r="D1315" t="str">
            <v>D3.323.1</v>
          </cell>
          <cell r="E1315" t="str">
            <v>Laép boä choáng leäch</v>
          </cell>
          <cell r="F1315" t="str">
            <v>boä</v>
          </cell>
          <cell r="G1315">
            <v>1</v>
          </cell>
          <cell r="R1315">
            <v>89320</v>
          </cell>
          <cell r="U1315">
            <v>0</v>
          </cell>
          <cell r="W1315">
            <v>89320</v>
          </cell>
          <cell r="Y1315">
            <v>0</v>
          </cell>
        </row>
        <row r="1316">
          <cell r="B1316" t="str">
            <v>PK</v>
          </cell>
          <cell r="C1316" t="str">
            <v/>
          </cell>
          <cell r="D1316" t="str">
            <v>02.1421</v>
          </cell>
          <cell r="E1316" t="str">
            <v>V/c phuï kieän vaøo vò trí ( cöï ly &lt;=100m)</v>
          </cell>
          <cell r="F1316" t="str">
            <v>taán</v>
          </cell>
          <cell r="G1316">
            <v>0.02</v>
          </cell>
          <cell r="U1316">
            <v>0</v>
          </cell>
          <cell r="W1316">
            <v>0</v>
          </cell>
          <cell r="Y1316">
            <v>0</v>
          </cell>
        </row>
        <row r="1317">
          <cell r="A1317" t="str">
            <v>CXX10-C</v>
          </cell>
          <cell r="C1317" t="str">
            <v/>
          </cell>
          <cell r="E1317" t="str">
            <v>Boä chaèng xuoáng keùp cho truï 10,5m: CXX10-C</v>
          </cell>
          <cell r="F1317" t="str">
            <v>Boä</v>
          </cell>
          <cell r="H1317">
            <v>0</v>
          </cell>
          <cell r="I1317">
            <v>0</v>
          </cell>
          <cell r="J1317">
            <v>0</v>
          </cell>
          <cell r="U1317">
            <v>4012200</v>
          </cell>
          <cell r="W1317">
            <v>329496</v>
          </cell>
          <cell r="Y1317">
            <v>0</v>
          </cell>
        </row>
        <row r="1318">
          <cell r="B1318" t="str">
            <v>cd195</v>
          </cell>
          <cell r="C1318" t="str">
            <v/>
          </cell>
          <cell r="E1318" t="str">
            <v>Coå deâ Þ 195 neïp truï-Fe8x100 nhuùng keõm</v>
          </cell>
          <cell r="F1318" t="str">
            <v>boä</v>
          </cell>
          <cell r="G1318">
            <v>1</v>
          </cell>
          <cell r="H1318">
            <v>0</v>
          </cell>
          <cell r="I1318">
            <v>0</v>
          </cell>
          <cell r="J1318">
            <v>0</v>
          </cell>
          <cell r="K1318">
            <v>0</v>
          </cell>
          <cell r="L1318">
            <v>0</v>
          </cell>
          <cell r="M1318">
            <v>0</v>
          </cell>
          <cell r="N1318">
            <v>0</v>
          </cell>
          <cell r="P1318">
            <v>98000</v>
          </cell>
          <cell r="U1318">
            <v>98000</v>
          </cell>
          <cell r="W1318">
            <v>0</v>
          </cell>
          <cell r="Y1318">
            <v>0</v>
          </cell>
        </row>
        <row r="1319">
          <cell r="B1319" t="str">
            <v>cd220</v>
          </cell>
          <cell r="C1319" t="str">
            <v/>
          </cell>
          <cell r="E1319" t="str">
            <v>Coå deâ Þ 220 neïp truï-Fe8x100 nhuùng keõm</v>
          </cell>
          <cell r="F1319" t="str">
            <v>boä</v>
          </cell>
          <cell r="G1319">
            <v>1</v>
          </cell>
          <cell r="H1319">
            <v>0</v>
          </cell>
          <cell r="I1319">
            <v>0</v>
          </cell>
          <cell r="J1319">
            <v>0</v>
          </cell>
          <cell r="K1319">
            <v>0</v>
          </cell>
          <cell r="L1319">
            <v>0</v>
          </cell>
          <cell r="M1319">
            <v>0</v>
          </cell>
          <cell r="N1319">
            <v>0</v>
          </cell>
          <cell r="P1319">
            <v>112000</v>
          </cell>
          <cell r="U1319">
            <v>112000</v>
          </cell>
          <cell r="W1319">
            <v>0</v>
          </cell>
          <cell r="Y1319">
            <v>0</v>
          </cell>
        </row>
        <row r="1320">
          <cell r="B1320" t="str">
            <v>SN</v>
          </cell>
          <cell r="C1320" t="str">
            <v/>
          </cell>
          <cell r="E1320" t="str">
            <v>Söù chaèng lôùn</v>
          </cell>
          <cell r="F1320" t="str">
            <v>caùi</v>
          </cell>
          <cell r="G1320">
            <v>2</v>
          </cell>
          <cell r="H1320">
            <v>0</v>
          </cell>
          <cell r="I1320">
            <v>0</v>
          </cell>
          <cell r="J1320">
            <v>0</v>
          </cell>
          <cell r="K1320">
            <v>0</v>
          </cell>
          <cell r="L1320">
            <v>0</v>
          </cell>
          <cell r="M1320">
            <v>0</v>
          </cell>
          <cell r="N1320">
            <v>0</v>
          </cell>
          <cell r="P1320">
            <v>74000</v>
          </cell>
          <cell r="U1320">
            <v>148000</v>
          </cell>
          <cell r="W1320">
            <v>0</v>
          </cell>
          <cell r="Y1320">
            <v>0</v>
          </cell>
        </row>
        <row r="1321">
          <cell r="B1321" t="str">
            <v>K3B</v>
          </cell>
          <cell r="C1321" t="str">
            <v/>
          </cell>
          <cell r="E1321" t="str">
            <v>Keïp caùp 3 boulon 5/8 (B46x130)</v>
          </cell>
          <cell r="F1321" t="str">
            <v>caùi</v>
          </cell>
          <cell r="G1321">
            <v>16</v>
          </cell>
          <cell r="H1321">
            <v>0</v>
          </cell>
          <cell r="I1321">
            <v>0</v>
          </cell>
          <cell r="J1321">
            <v>0</v>
          </cell>
          <cell r="K1321">
            <v>0</v>
          </cell>
          <cell r="L1321">
            <v>0</v>
          </cell>
          <cell r="M1321">
            <v>0</v>
          </cell>
          <cell r="N1321">
            <v>0</v>
          </cell>
          <cell r="P1321">
            <v>42000</v>
          </cell>
          <cell r="U1321">
            <v>672000</v>
          </cell>
          <cell r="W1321">
            <v>0</v>
          </cell>
          <cell r="Y1321">
            <v>0</v>
          </cell>
        </row>
        <row r="1322">
          <cell r="B1322" t="str">
            <v>KH4/0</v>
          </cell>
          <cell r="C1322" t="str">
            <v/>
          </cell>
          <cell r="E1322" t="str">
            <v>Keïp hotline 4/0</v>
          </cell>
          <cell r="F1322" t="str">
            <v>caùi</v>
          </cell>
          <cell r="G1322">
            <v>26</v>
          </cell>
          <cell r="H1322">
            <v>0</v>
          </cell>
          <cell r="I1322">
            <v>0</v>
          </cell>
          <cell r="J1322">
            <v>0</v>
          </cell>
          <cell r="K1322">
            <v>0</v>
          </cell>
          <cell r="L1322">
            <v>0</v>
          </cell>
          <cell r="M1322">
            <v>0</v>
          </cell>
          <cell r="N1322">
            <v>0</v>
          </cell>
          <cell r="P1322">
            <v>94000</v>
          </cell>
          <cell r="U1322">
            <v>2444000</v>
          </cell>
          <cell r="W1322">
            <v>0</v>
          </cell>
          <cell r="Y1322">
            <v>0</v>
          </cell>
        </row>
        <row r="1323">
          <cell r="B1323" t="str">
            <v>S60</v>
          </cell>
          <cell r="C1323" t="str">
            <v/>
          </cell>
          <cell r="E1323" t="str">
            <v>Saét deït 60 x 6</v>
          </cell>
          <cell r="F1323" t="str">
            <v>kg</v>
          </cell>
          <cell r="G1323">
            <v>4</v>
          </cell>
          <cell r="H1323">
            <v>0</v>
          </cell>
          <cell r="I1323">
            <v>0</v>
          </cell>
          <cell r="J1323">
            <v>0</v>
          </cell>
          <cell r="K1323">
            <v>0</v>
          </cell>
          <cell r="L1323">
            <v>0</v>
          </cell>
          <cell r="M1323">
            <v>0</v>
          </cell>
          <cell r="N1323">
            <v>0</v>
          </cell>
          <cell r="P1323">
            <v>22250</v>
          </cell>
          <cell r="U1323">
            <v>89000</v>
          </cell>
          <cell r="W1323">
            <v>0</v>
          </cell>
          <cell r="Y1323">
            <v>0</v>
          </cell>
        </row>
        <row r="1324">
          <cell r="B1324" t="str">
            <v>mt</v>
          </cell>
          <cell r="C1324" t="str">
            <v/>
          </cell>
          <cell r="E1324" t="str">
            <v xml:space="preserve">Moùc treo chöõ U </v>
          </cell>
          <cell r="F1324" t="str">
            <v>caùi</v>
          </cell>
          <cell r="G1324">
            <v>2</v>
          </cell>
          <cell r="H1324">
            <v>0</v>
          </cell>
          <cell r="I1324">
            <v>0</v>
          </cell>
          <cell r="J1324">
            <v>0</v>
          </cell>
          <cell r="K1324">
            <v>0</v>
          </cell>
          <cell r="L1324">
            <v>0</v>
          </cell>
          <cell r="M1324">
            <v>0</v>
          </cell>
          <cell r="N1324">
            <v>0</v>
          </cell>
          <cell r="P1324">
            <v>23000</v>
          </cell>
          <cell r="U1324">
            <v>46000</v>
          </cell>
          <cell r="W1324">
            <v>0</v>
          </cell>
          <cell r="Y1324">
            <v>0</v>
          </cell>
        </row>
        <row r="1325">
          <cell r="B1325" t="str">
            <v>B16100V</v>
          </cell>
          <cell r="C1325" t="str">
            <v/>
          </cell>
          <cell r="E1325" t="str">
            <v>Boulon 16x100VRS+ 4 long ñeàn vuoâng D18-50x50x3/Zn</v>
          </cell>
          <cell r="F1325" t="str">
            <v>boä</v>
          </cell>
          <cell r="G1325">
            <v>4</v>
          </cell>
          <cell r="H1325">
            <v>0</v>
          </cell>
          <cell r="I1325">
            <v>0</v>
          </cell>
          <cell r="J1325">
            <v>0</v>
          </cell>
          <cell r="K1325">
            <v>0</v>
          </cell>
          <cell r="L1325">
            <v>0</v>
          </cell>
          <cell r="M1325">
            <v>0</v>
          </cell>
          <cell r="N1325">
            <v>0</v>
          </cell>
          <cell r="P1325">
            <v>33800</v>
          </cell>
          <cell r="R1325">
            <v>0</v>
          </cell>
          <cell r="U1325">
            <v>135200</v>
          </cell>
          <cell r="W1325">
            <v>0</v>
          </cell>
          <cell r="Y1325">
            <v>0</v>
          </cell>
        </row>
        <row r="1326">
          <cell r="B1326" t="str">
            <v>YC</v>
          </cell>
          <cell r="C1326" t="str">
            <v/>
          </cell>
          <cell r="E1326" t="str">
            <v>Yeám caùp daøy 2mm</v>
          </cell>
          <cell r="F1326" t="str">
            <v>caùi</v>
          </cell>
          <cell r="G1326">
            <v>4</v>
          </cell>
          <cell r="H1326">
            <v>0</v>
          </cell>
          <cell r="I1326">
            <v>0</v>
          </cell>
          <cell r="J1326">
            <v>0</v>
          </cell>
          <cell r="K1326">
            <v>0</v>
          </cell>
          <cell r="L1326">
            <v>0</v>
          </cell>
          <cell r="M1326">
            <v>0</v>
          </cell>
          <cell r="N1326">
            <v>0</v>
          </cell>
          <cell r="P1326">
            <v>7000</v>
          </cell>
          <cell r="U1326">
            <v>28000</v>
          </cell>
          <cell r="W1326">
            <v>0</v>
          </cell>
          <cell r="Y1326">
            <v>0</v>
          </cell>
        </row>
        <row r="1327">
          <cell r="B1327" t="str">
            <v>MANG</v>
          </cell>
          <cell r="C1327" t="str">
            <v/>
          </cell>
          <cell r="E1327" t="str">
            <v>Maùng che daây chaèng daøy 0,8x2000</v>
          </cell>
          <cell r="F1327" t="str">
            <v>caùi</v>
          </cell>
          <cell r="G1327">
            <v>2</v>
          </cell>
          <cell r="H1327">
            <v>0</v>
          </cell>
          <cell r="I1327">
            <v>0</v>
          </cell>
          <cell r="J1327">
            <v>0</v>
          </cell>
          <cell r="K1327">
            <v>0</v>
          </cell>
          <cell r="L1327">
            <v>0</v>
          </cell>
          <cell r="M1327">
            <v>0</v>
          </cell>
          <cell r="N1327">
            <v>0</v>
          </cell>
          <cell r="P1327">
            <v>120000</v>
          </cell>
          <cell r="U1327">
            <v>240000</v>
          </cell>
          <cell r="W1327">
            <v>0</v>
          </cell>
          <cell r="Y1327">
            <v>0</v>
          </cell>
        </row>
        <row r="1328">
          <cell r="B1328" t="str">
            <v>LDN</v>
          </cell>
          <cell r="C1328" t="str">
            <v/>
          </cell>
          <cell r="D1328" t="str">
            <v>D3.3251</v>
          </cell>
          <cell r="E1328" t="str">
            <v>Laép boä daây neùo</v>
          </cell>
          <cell r="F1328" t="str">
            <v>boä</v>
          </cell>
          <cell r="G1328">
            <v>2</v>
          </cell>
          <cell r="R1328">
            <v>114840</v>
          </cell>
          <cell r="U1328">
            <v>0</v>
          </cell>
          <cell r="W1328">
            <v>229680</v>
          </cell>
          <cell r="Y1328">
            <v>0</v>
          </cell>
        </row>
        <row r="1329">
          <cell r="B1329" t="str">
            <v>XLCD</v>
          </cell>
          <cell r="C1329" t="str">
            <v/>
          </cell>
          <cell r="D1329" t="str">
            <v>06.2110</v>
          </cell>
          <cell r="E1329" t="str">
            <v>Laép coå deà</v>
          </cell>
          <cell r="F1329" t="str">
            <v>caùi</v>
          </cell>
          <cell r="G1329">
            <v>2</v>
          </cell>
          <cell r="R1329">
            <v>49908</v>
          </cell>
          <cell r="U1329">
            <v>0</v>
          </cell>
          <cell r="W1329">
            <v>99816</v>
          </cell>
          <cell r="Y1329">
            <v>0</v>
          </cell>
        </row>
        <row r="1330">
          <cell r="B1330" t="str">
            <v>PK</v>
          </cell>
          <cell r="C1330" t="str">
            <v/>
          </cell>
          <cell r="D1330" t="str">
            <v>02.1421</v>
          </cell>
          <cell r="E1330" t="str">
            <v>V/c phuï kieän vaøo vò trí ( cöï ly &lt;=100m)</v>
          </cell>
          <cell r="F1330" t="str">
            <v>taán</v>
          </cell>
          <cell r="G1330">
            <v>0.02</v>
          </cell>
          <cell r="U1330">
            <v>0</v>
          </cell>
          <cell r="W1330">
            <v>0</v>
          </cell>
          <cell r="Y1330">
            <v>0</v>
          </cell>
        </row>
        <row r="1331">
          <cell r="A1331" t="str">
            <v>CX12-C</v>
          </cell>
          <cell r="C1331" t="str">
            <v/>
          </cell>
          <cell r="E1331" t="str">
            <v>Boä chaèng xuoáng ñôn cho truï 12m: CX12-C</v>
          </cell>
          <cell r="F1331" t="str">
            <v>Boä</v>
          </cell>
          <cell r="H1331">
            <v>0</v>
          </cell>
          <cell r="I1331">
            <v>0</v>
          </cell>
          <cell r="J1331">
            <v>0</v>
          </cell>
          <cell r="U1331">
            <v>2375100</v>
          </cell>
          <cell r="W1331">
            <v>164748</v>
          </cell>
          <cell r="Y1331">
            <v>0</v>
          </cell>
        </row>
        <row r="1332">
          <cell r="B1332" t="str">
            <v>cd195</v>
          </cell>
          <cell r="C1332" t="str">
            <v/>
          </cell>
          <cell r="E1332" t="str">
            <v>Coå deâ Þ 195 neïp truï-Fe8x100 nhuùng keõm</v>
          </cell>
          <cell r="F1332" t="str">
            <v>boä</v>
          </cell>
          <cell r="G1332">
            <v>1</v>
          </cell>
          <cell r="H1332">
            <v>0</v>
          </cell>
          <cell r="I1332">
            <v>0</v>
          </cell>
          <cell r="J1332">
            <v>0</v>
          </cell>
          <cell r="K1332">
            <v>0</v>
          </cell>
          <cell r="L1332">
            <v>0</v>
          </cell>
          <cell r="M1332">
            <v>0</v>
          </cell>
          <cell r="N1332">
            <v>0</v>
          </cell>
          <cell r="P1332">
            <v>98000</v>
          </cell>
          <cell r="U1332">
            <v>98000</v>
          </cell>
          <cell r="W1332">
            <v>0</v>
          </cell>
          <cell r="Y1332">
            <v>0</v>
          </cell>
        </row>
        <row r="1333">
          <cell r="B1333" t="str">
            <v>SN</v>
          </cell>
          <cell r="C1333" t="str">
            <v/>
          </cell>
          <cell r="E1333" t="str">
            <v>Söù chaèng lôùn</v>
          </cell>
          <cell r="F1333" t="str">
            <v>caùi</v>
          </cell>
          <cell r="G1333">
            <v>1</v>
          </cell>
          <cell r="H1333">
            <v>0</v>
          </cell>
          <cell r="I1333">
            <v>0</v>
          </cell>
          <cell r="J1333">
            <v>0</v>
          </cell>
          <cell r="K1333">
            <v>0</v>
          </cell>
          <cell r="L1333">
            <v>0</v>
          </cell>
          <cell r="M1333">
            <v>0</v>
          </cell>
          <cell r="N1333">
            <v>0</v>
          </cell>
          <cell r="P1333">
            <v>74000</v>
          </cell>
          <cell r="U1333">
            <v>74000</v>
          </cell>
          <cell r="W1333">
            <v>0</v>
          </cell>
          <cell r="Y1333">
            <v>0</v>
          </cell>
        </row>
        <row r="1334">
          <cell r="B1334" t="str">
            <v>K3B</v>
          </cell>
          <cell r="C1334" t="str">
            <v/>
          </cell>
          <cell r="E1334" t="str">
            <v>Keïp caùp 3 boulon 5/8 (B46x130)</v>
          </cell>
          <cell r="F1334" t="str">
            <v>caùi</v>
          </cell>
          <cell r="G1334">
            <v>8</v>
          </cell>
          <cell r="H1334">
            <v>0</v>
          </cell>
          <cell r="I1334">
            <v>0</v>
          </cell>
          <cell r="J1334">
            <v>0</v>
          </cell>
          <cell r="K1334">
            <v>0</v>
          </cell>
          <cell r="L1334">
            <v>0</v>
          </cell>
          <cell r="M1334">
            <v>0</v>
          </cell>
          <cell r="N1334">
            <v>0</v>
          </cell>
          <cell r="P1334">
            <v>42000</v>
          </cell>
          <cell r="U1334">
            <v>336000</v>
          </cell>
          <cell r="W1334">
            <v>0</v>
          </cell>
          <cell r="Y1334">
            <v>0</v>
          </cell>
        </row>
        <row r="1335">
          <cell r="B1335" t="str">
            <v>KH4/0</v>
          </cell>
          <cell r="C1335" t="str">
            <v/>
          </cell>
          <cell r="E1335" t="str">
            <v>Keïp hotline 4/0</v>
          </cell>
          <cell r="F1335" t="str">
            <v>caùi</v>
          </cell>
          <cell r="G1335">
            <v>17</v>
          </cell>
          <cell r="H1335">
            <v>0</v>
          </cell>
          <cell r="I1335">
            <v>0</v>
          </cell>
          <cell r="J1335">
            <v>0</v>
          </cell>
          <cell r="K1335">
            <v>0</v>
          </cell>
          <cell r="L1335">
            <v>0</v>
          </cell>
          <cell r="M1335">
            <v>0</v>
          </cell>
          <cell r="N1335">
            <v>0</v>
          </cell>
          <cell r="P1335">
            <v>94000</v>
          </cell>
          <cell r="U1335">
            <v>1598000</v>
          </cell>
          <cell r="W1335">
            <v>0</v>
          </cell>
          <cell r="Y1335">
            <v>0</v>
          </cell>
        </row>
        <row r="1336">
          <cell r="B1336" t="str">
            <v>S60</v>
          </cell>
          <cell r="C1336" t="str">
            <v/>
          </cell>
          <cell r="E1336" t="str">
            <v>Saét deït 60 x 6</v>
          </cell>
          <cell r="F1336" t="str">
            <v>kg</v>
          </cell>
          <cell r="G1336">
            <v>2</v>
          </cell>
          <cell r="H1336">
            <v>0</v>
          </cell>
          <cell r="I1336">
            <v>0</v>
          </cell>
          <cell r="J1336">
            <v>0</v>
          </cell>
          <cell r="K1336">
            <v>0</v>
          </cell>
          <cell r="L1336">
            <v>0</v>
          </cell>
          <cell r="M1336">
            <v>0</v>
          </cell>
          <cell r="N1336">
            <v>0</v>
          </cell>
          <cell r="P1336">
            <v>22250</v>
          </cell>
          <cell r="U1336">
            <v>44500</v>
          </cell>
          <cell r="W1336">
            <v>0</v>
          </cell>
          <cell r="Y1336">
            <v>0</v>
          </cell>
        </row>
        <row r="1337">
          <cell r="B1337" t="str">
            <v>mt</v>
          </cell>
          <cell r="C1337" t="str">
            <v/>
          </cell>
          <cell r="E1337" t="str">
            <v xml:space="preserve">Moùc treo chöõ U </v>
          </cell>
          <cell r="F1337" t="str">
            <v>caùi</v>
          </cell>
          <cell r="G1337">
            <v>1</v>
          </cell>
          <cell r="H1337">
            <v>0</v>
          </cell>
          <cell r="I1337">
            <v>0</v>
          </cell>
          <cell r="J1337">
            <v>0</v>
          </cell>
          <cell r="K1337">
            <v>0</v>
          </cell>
          <cell r="L1337">
            <v>0</v>
          </cell>
          <cell r="M1337">
            <v>0</v>
          </cell>
          <cell r="N1337">
            <v>0</v>
          </cell>
          <cell r="P1337">
            <v>23000</v>
          </cell>
          <cell r="U1337">
            <v>23000</v>
          </cell>
          <cell r="W1337">
            <v>0</v>
          </cell>
          <cell r="Y1337">
            <v>0</v>
          </cell>
        </row>
        <row r="1338">
          <cell r="B1338" t="str">
            <v>B16100V</v>
          </cell>
          <cell r="C1338" t="str">
            <v/>
          </cell>
          <cell r="E1338" t="str">
            <v>Boulon 16x100VRS+ 4 long ñeàn vuoâng D18-50x50x3/Zn</v>
          </cell>
          <cell r="F1338" t="str">
            <v>boä</v>
          </cell>
          <cell r="G1338">
            <v>2</v>
          </cell>
          <cell r="H1338">
            <v>0</v>
          </cell>
          <cell r="I1338">
            <v>0</v>
          </cell>
          <cell r="J1338">
            <v>0</v>
          </cell>
          <cell r="K1338">
            <v>0</v>
          </cell>
          <cell r="L1338">
            <v>0</v>
          </cell>
          <cell r="M1338">
            <v>0</v>
          </cell>
          <cell r="N1338">
            <v>0</v>
          </cell>
          <cell r="P1338">
            <v>33800</v>
          </cell>
          <cell r="R1338">
            <v>0</v>
          </cell>
          <cell r="U1338">
            <v>67600</v>
          </cell>
          <cell r="W1338">
            <v>0</v>
          </cell>
          <cell r="Y1338">
            <v>0</v>
          </cell>
        </row>
        <row r="1339">
          <cell r="B1339" t="str">
            <v>YC</v>
          </cell>
          <cell r="C1339" t="str">
            <v/>
          </cell>
          <cell r="E1339" t="str">
            <v>Yeám caùp daøy 2mm</v>
          </cell>
          <cell r="F1339" t="str">
            <v>caùi</v>
          </cell>
          <cell r="G1339">
            <v>2</v>
          </cell>
          <cell r="H1339">
            <v>0</v>
          </cell>
          <cell r="I1339">
            <v>0</v>
          </cell>
          <cell r="J1339">
            <v>0</v>
          </cell>
          <cell r="K1339">
            <v>0</v>
          </cell>
          <cell r="L1339">
            <v>0</v>
          </cell>
          <cell r="M1339">
            <v>0</v>
          </cell>
          <cell r="N1339">
            <v>0</v>
          </cell>
          <cell r="P1339">
            <v>7000</v>
          </cell>
          <cell r="U1339">
            <v>14000</v>
          </cell>
          <cell r="W1339">
            <v>0</v>
          </cell>
          <cell r="Y1339">
            <v>0</v>
          </cell>
        </row>
        <row r="1340">
          <cell r="B1340" t="str">
            <v>MANG</v>
          </cell>
          <cell r="C1340" t="str">
            <v/>
          </cell>
          <cell r="E1340" t="str">
            <v>Maùng che daây chaèng daøy 0,8x2000</v>
          </cell>
          <cell r="F1340" t="str">
            <v>caùi</v>
          </cell>
          <cell r="G1340">
            <v>1</v>
          </cell>
          <cell r="H1340">
            <v>0</v>
          </cell>
          <cell r="I1340">
            <v>0</v>
          </cell>
          <cell r="J1340">
            <v>0</v>
          </cell>
          <cell r="K1340">
            <v>0</v>
          </cell>
          <cell r="L1340">
            <v>0</v>
          </cell>
          <cell r="M1340">
            <v>0</v>
          </cell>
          <cell r="N1340">
            <v>0</v>
          </cell>
          <cell r="P1340">
            <v>120000</v>
          </cell>
          <cell r="U1340">
            <v>120000</v>
          </cell>
          <cell r="W1340">
            <v>0</v>
          </cell>
          <cell r="Y1340">
            <v>0</v>
          </cell>
        </row>
        <row r="1341">
          <cell r="B1341" t="str">
            <v>LDN</v>
          </cell>
          <cell r="C1341" t="str">
            <v/>
          </cell>
          <cell r="D1341" t="str">
            <v>D3.3251</v>
          </cell>
          <cell r="E1341" t="str">
            <v>Laép boä daây neùo</v>
          </cell>
          <cell r="F1341" t="str">
            <v>boä</v>
          </cell>
          <cell r="G1341">
            <v>1</v>
          </cell>
          <cell r="R1341">
            <v>114840</v>
          </cell>
          <cell r="U1341">
            <v>0</v>
          </cell>
          <cell r="W1341">
            <v>114840</v>
          </cell>
          <cell r="Y1341">
            <v>0</v>
          </cell>
        </row>
        <row r="1342">
          <cell r="B1342" t="str">
            <v>XLCD</v>
          </cell>
          <cell r="C1342" t="str">
            <v/>
          </cell>
          <cell r="D1342" t="str">
            <v>06.2110</v>
          </cell>
          <cell r="E1342" t="str">
            <v>Laép coå deà</v>
          </cell>
          <cell r="F1342" t="str">
            <v>caùi</v>
          </cell>
          <cell r="G1342">
            <v>1</v>
          </cell>
          <cell r="R1342">
            <v>49908</v>
          </cell>
          <cell r="U1342">
            <v>0</v>
          </cell>
          <cell r="W1342">
            <v>49908</v>
          </cell>
          <cell r="Y1342">
            <v>0</v>
          </cell>
        </row>
        <row r="1343">
          <cell r="B1343" t="str">
            <v>PK</v>
          </cell>
          <cell r="C1343" t="str">
            <v/>
          </cell>
          <cell r="D1343" t="str">
            <v>02.1421</v>
          </cell>
          <cell r="E1343" t="str">
            <v>V/c phuï kieän vaøo vò trí ( cöï ly &lt;=100m)</v>
          </cell>
          <cell r="F1343" t="str">
            <v>taán</v>
          </cell>
          <cell r="G1343">
            <v>0.02</v>
          </cell>
          <cell r="U1343">
            <v>0</v>
          </cell>
          <cell r="W1343">
            <v>0</v>
          </cell>
          <cell r="Y1343">
            <v>0</v>
          </cell>
        </row>
        <row r="1344">
          <cell r="A1344" t="str">
            <v>CL12-C</v>
          </cell>
          <cell r="C1344" t="str">
            <v/>
          </cell>
          <cell r="E1344" t="str">
            <v>Boä chaèng leäch ñôn cho truï 12m: CL12-C</v>
          </cell>
          <cell r="F1344" t="str">
            <v>Boä</v>
          </cell>
          <cell r="H1344">
            <v>0</v>
          </cell>
          <cell r="I1344">
            <v>0</v>
          </cell>
          <cell r="J1344">
            <v>0</v>
          </cell>
          <cell r="U1344">
            <v>2339100</v>
          </cell>
          <cell r="W1344">
            <v>254068</v>
          </cell>
          <cell r="Y1344">
            <v>0</v>
          </cell>
        </row>
        <row r="1345">
          <cell r="B1345" t="str">
            <v>cd195</v>
          </cell>
          <cell r="C1345" t="str">
            <v/>
          </cell>
          <cell r="E1345" t="str">
            <v>Coå deâ Þ 195 neïp truï-Fe8x100 nhuùng keõm</v>
          </cell>
          <cell r="F1345" t="str">
            <v>boä</v>
          </cell>
          <cell r="G1345">
            <v>1</v>
          </cell>
          <cell r="H1345">
            <v>0</v>
          </cell>
          <cell r="I1345">
            <v>0</v>
          </cell>
          <cell r="J1345">
            <v>0</v>
          </cell>
          <cell r="K1345">
            <v>0</v>
          </cell>
          <cell r="L1345">
            <v>0</v>
          </cell>
          <cell r="M1345">
            <v>0</v>
          </cell>
          <cell r="N1345">
            <v>0</v>
          </cell>
          <cell r="P1345">
            <v>98000</v>
          </cell>
          <cell r="U1345">
            <v>98000</v>
          </cell>
          <cell r="W1345">
            <v>0</v>
          </cell>
          <cell r="Y1345">
            <v>0</v>
          </cell>
        </row>
        <row r="1346">
          <cell r="B1346" t="str">
            <v>SN</v>
          </cell>
          <cell r="C1346" t="str">
            <v/>
          </cell>
          <cell r="E1346" t="str">
            <v>Söù chaèng lôùn</v>
          </cell>
          <cell r="F1346" t="str">
            <v>caùi</v>
          </cell>
          <cell r="G1346">
            <v>1</v>
          </cell>
          <cell r="H1346">
            <v>0</v>
          </cell>
          <cell r="I1346">
            <v>0</v>
          </cell>
          <cell r="J1346">
            <v>0</v>
          </cell>
          <cell r="K1346">
            <v>0</v>
          </cell>
          <cell r="L1346">
            <v>0</v>
          </cell>
          <cell r="M1346">
            <v>0</v>
          </cell>
          <cell r="N1346">
            <v>0</v>
          </cell>
          <cell r="P1346">
            <v>74000</v>
          </cell>
          <cell r="U1346">
            <v>74000</v>
          </cell>
          <cell r="W1346">
            <v>0</v>
          </cell>
          <cell r="Y1346">
            <v>0</v>
          </cell>
        </row>
        <row r="1347">
          <cell r="B1347" t="str">
            <v>K3B</v>
          </cell>
          <cell r="C1347" t="str">
            <v/>
          </cell>
          <cell r="E1347" t="str">
            <v>Keïp caùp 3 boulon 5/8 (B46x130)</v>
          </cell>
          <cell r="F1347" t="str">
            <v>caùi</v>
          </cell>
          <cell r="G1347">
            <v>8</v>
          </cell>
          <cell r="H1347">
            <v>0</v>
          </cell>
          <cell r="I1347">
            <v>0</v>
          </cell>
          <cell r="J1347">
            <v>0</v>
          </cell>
          <cell r="K1347">
            <v>0</v>
          </cell>
          <cell r="L1347">
            <v>0</v>
          </cell>
          <cell r="M1347">
            <v>0</v>
          </cell>
          <cell r="N1347">
            <v>0</v>
          </cell>
          <cell r="P1347">
            <v>42000</v>
          </cell>
          <cell r="U1347">
            <v>336000</v>
          </cell>
          <cell r="W1347">
            <v>0</v>
          </cell>
          <cell r="Y1347">
            <v>0</v>
          </cell>
        </row>
        <row r="1348">
          <cell r="B1348" t="str">
            <v>KH4/0</v>
          </cell>
          <cell r="C1348" t="str">
            <v/>
          </cell>
          <cell r="E1348" t="str">
            <v>Keïp hotline 4/0</v>
          </cell>
          <cell r="F1348" t="str">
            <v>caùi</v>
          </cell>
          <cell r="G1348">
            <v>13</v>
          </cell>
          <cell r="H1348">
            <v>0</v>
          </cell>
          <cell r="I1348">
            <v>0</v>
          </cell>
          <cell r="J1348">
            <v>0</v>
          </cell>
          <cell r="K1348">
            <v>0</v>
          </cell>
          <cell r="L1348">
            <v>0</v>
          </cell>
          <cell r="M1348">
            <v>0</v>
          </cell>
          <cell r="N1348">
            <v>0</v>
          </cell>
          <cell r="P1348">
            <v>94000</v>
          </cell>
          <cell r="U1348">
            <v>1222000</v>
          </cell>
          <cell r="W1348">
            <v>0</v>
          </cell>
          <cell r="Y1348">
            <v>0</v>
          </cell>
        </row>
        <row r="1349">
          <cell r="B1349" t="str">
            <v>CL</v>
          </cell>
          <cell r="C1349" t="str">
            <v/>
          </cell>
          <cell r="E1349" t="str">
            <v>Boä choáng chaèng heïp Þ60/50x1500+2BL12x40+BL16x250/80</v>
          </cell>
          <cell r="F1349" t="str">
            <v>boä</v>
          </cell>
          <cell r="G1349">
            <v>1</v>
          </cell>
          <cell r="H1349">
            <v>0</v>
          </cell>
          <cell r="I1349">
            <v>0</v>
          </cell>
          <cell r="J1349">
            <v>0</v>
          </cell>
          <cell r="K1349">
            <v>0</v>
          </cell>
          <cell r="L1349">
            <v>0</v>
          </cell>
          <cell r="M1349">
            <v>0</v>
          </cell>
          <cell r="N1349">
            <v>0</v>
          </cell>
          <cell r="P1349">
            <v>340000</v>
          </cell>
          <cell r="U1349">
            <v>340000</v>
          </cell>
          <cell r="W1349">
            <v>0</v>
          </cell>
          <cell r="Y1349">
            <v>0</v>
          </cell>
        </row>
        <row r="1350">
          <cell r="B1350" t="str">
            <v>S60</v>
          </cell>
          <cell r="C1350" t="str">
            <v/>
          </cell>
          <cell r="E1350" t="str">
            <v>Saét deït 60 x 6</v>
          </cell>
          <cell r="F1350" t="str">
            <v>kg</v>
          </cell>
          <cell r="G1350">
            <v>2</v>
          </cell>
          <cell r="H1350">
            <v>0</v>
          </cell>
          <cell r="I1350">
            <v>0</v>
          </cell>
          <cell r="J1350">
            <v>0</v>
          </cell>
          <cell r="K1350">
            <v>0</v>
          </cell>
          <cell r="L1350">
            <v>0</v>
          </cell>
          <cell r="M1350">
            <v>0</v>
          </cell>
          <cell r="N1350">
            <v>0</v>
          </cell>
          <cell r="P1350">
            <v>22250</v>
          </cell>
          <cell r="U1350">
            <v>44500</v>
          </cell>
          <cell r="W1350">
            <v>0</v>
          </cell>
          <cell r="Y1350">
            <v>0</v>
          </cell>
        </row>
        <row r="1351">
          <cell r="B1351" t="str">
            <v>mt</v>
          </cell>
          <cell r="C1351" t="str">
            <v/>
          </cell>
          <cell r="E1351" t="str">
            <v xml:space="preserve">Moùc treo chöõ U </v>
          </cell>
          <cell r="F1351" t="str">
            <v>caùi</v>
          </cell>
          <cell r="G1351">
            <v>1</v>
          </cell>
          <cell r="H1351">
            <v>0</v>
          </cell>
          <cell r="I1351">
            <v>0</v>
          </cell>
          <cell r="J1351">
            <v>0</v>
          </cell>
          <cell r="K1351">
            <v>0</v>
          </cell>
          <cell r="L1351">
            <v>0</v>
          </cell>
          <cell r="M1351">
            <v>0</v>
          </cell>
          <cell r="N1351">
            <v>0</v>
          </cell>
          <cell r="P1351">
            <v>23000</v>
          </cell>
          <cell r="U1351">
            <v>23000</v>
          </cell>
          <cell r="W1351">
            <v>0</v>
          </cell>
          <cell r="Y1351">
            <v>0</v>
          </cell>
        </row>
        <row r="1352">
          <cell r="B1352" t="str">
            <v>B16100V</v>
          </cell>
          <cell r="C1352" t="str">
            <v/>
          </cell>
          <cell r="E1352" t="str">
            <v>Boulon 16x100VRS+ 4 long ñeàn vuoâng D18-50x50x3/Zn</v>
          </cell>
          <cell r="F1352" t="str">
            <v>boä</v>
          </cell>
          <cell r="G1352">
            <v>2</v>
          </cell>
          <cell r="H1352">
            <v>0</v>
          </cell>
          <cell r="I1352">
            <v>0</v>
          </cell>
          <cell r="J1352">
            <v>0</v>
          </cell>
          <cell r="K1352">
            <v>0</v>
          </cell>
          <cell r="L1352">
            <v>0</v>
          </cell>
          <cell r="M1352">
            <v>0</v>
          </cell>
          <cell r="N1352">
            <v>0</v>
          </cell>
          <cell r="P1352">
            <v>33800</v>
          </cell>
          <cell r="R1352">
            <v>0</v>
          </cell>
          <cell r="U1352">
            <v>67600</v>
          </cell>
          <cell r="W1352">
            <v>0</v>
          </cell>
          <cell r="Y1352">
            <v>0</v>
          </cell>
        </row>
        <row r="1353">
          <cell r="B1353" t="str">
            <v>YC</v>
          </cell>
          <cell r="C1353" t="str">
            <v/>
          </cell>
          <cell r="E1353" t="str">
            <v>Yeám caùp daøy 2mm</v>
          </cell>
          <cell r="F1353" t="str">
            <v>caùi</v>
          </cell>
          <cell r="G1353">
            <v>2</v>
          </cell>
          <cell r="H1353">
            <v>0</v>
          </cell>
          <cell r="I1353">
            <v>0</v>
          </cell>
          <cell r="J1353">
            <v>0</v>
          </cell>
          <cell r="K1353">
            <v>0</v>
          </cell>
          <cell r="L1353">
            <v>0</v>
          </cell>
          <cell r="M1353">
            <v>0</v>
          </cell>
          <cell r="N1353">
            <v>0</v>
          </cell>
          <cell r="P1353">
            <v>7000</v>
          </cell>
          <cell r="U1353">
            <v>14000</v>
          </cell>
          <cell r="W1353">
            <v>0</v>
          </cell>
          <cell r="Y1353">
            <v>0</v>
          </cell>
        </row>
        <row r="1354">
          <cell r="B1354" t="str">
            <v>MANG</v>
          </cell>
          <cell r="C1354" t="str">
            <v/>
          </cell>
          <cell r="E1354" t="str">
            <v>Maùng che daây chaèng daøy 0,8x2000</v>
          </cell>
          <cell r="F1354" t="str">
            <v>caùi</v>
          </cell>
          <cell r="G1354">
            <v>1</v>
          </cell>
          <cell r="H1354">
            <v>0</v>
          </cell>
          <cell r="I1354">
            <v>0</v>
          </cell>
          <cell r="J1354">
            <v>0</v>
          </cell>
          <cell r="K1354">
            <v>0</v>
          </cell>
          <cell r="L1354">
            <v>0</v>
          </cell>
          <cell r="M1354">
            <v>0</v>
          </cell>
          <cell r="N1354">
            <v>0</v>
          </cell>
          <cell r="P1354">
            <v>120000</v>
          </cell>
          <cell r="U1354">
            <v>120000</v>
          </cell>
          <cell r="W1354">
            <v>0</v>
          </cell>
          <cell r="Y1354">
            <v>0</v>
          </cell>
        </row>
        <row r="1355">
          <cell r="B1355" t="str">
            <v>LDN</v>
          </cell>
          <cell r="C1355" t="str">
            <v/>
          </cell>
          <cell r="D1355" t="str">
            <v>D3.3251</v>
          </cell>
          <cell r="E1355" t="str">
            <v>Laép boä daây neùo</v>
          </cell>
          <cell r="F1355" t="str">
            <v>boä</v>
          </cell>
          <cell r="G1355">
            <v>1</v>
          </cell>
          <cell r="R1355">
            <v>114840</v>
          </cell>
          <cell r="U1355">
            <v>0</v>
          </cell>
          <cell r="W1355">
            <v>114840</v>
          </cell>
          <cell r="Y1355">
            <v>0</v>
          </cell>
        </row>
        <row r="1356">
          <cell r="B1356" t="str">
            <v>XLCD</v>
          </cell>
          <cell r="C1356" t="str">
            <v/>
          </cell>
          <cell r="D1356" t="str">
            <v>06.2110</v>
          </cell>
          <cell r="E1356" t="str">
            <v>Laép coå deà</v>
          </cell>
          <cell r="F1356" t="str">
            <v>caùi</v>
          </cell>
          <cell r="G1356">
            <v>1</v>
          </cell>
          <cell r="R1356">
            <v>49908</v>
          </cell>
          <cell r="U1356">
            <v>0</v>
          </cell>
          <cell r="W1356">
            <v>49908</v>
          </cell>
          <cell r="Y1356">
            <v>0</v>
          </cell>
        </row>
        <row r="1357">
          <cell r="B1357" t="str">
            <v>LCL</v>
          </cell>
          <cell r="C1357" t="str">
            <v/>
          </cell>
          <cell r="D1357" t="str">
            <v>D3.323.1</v>
          </cell>
          <cell r="E1357" t="str">
            <v>Laép boä choáng leäch</v>
          </cell>
          <cell r="F1357" t="str">
            <v>boä</v>
          </cell>
          <cell r="G1357">
            <v>1</v>
          </cell>
          <cell r="R1357">
            <v>89320</v>
          </cell>
          <cell r="U1357">
            <v>0</v>
          </cell>
          <cell r="W1357">
            <v>89320</v>
          </cell>
          <cell r="Y1357">
            <v>0</v>
          </cell>
        </row>
        <row r="1358">
          <cell r="B1358" t="str">
            <v>PK</v>
          </cell>
          <cell r="C1358" t="str">
            <v/>
          </cell>
          <cell r="D1358" t="str">
            <v>02.1421</v>
          </cell>
          <cell r="E1358" t="str">
            <v>V/c phuï kieän vaøo vò trí ( cöï ly &lt;=100m)</v>
          </cell>
          <cell r="F1358" t="str">
            <v>taán</v>
          </cell>
          <cell r="G1358">
            <v>0.02</v>
          </cell>
          <cell r="U1358">
            <v>0</v>
          </cell>
          <cell r="W1358">
            <v>0</v>
          </cell>
          <cell r="Y1358">
            <v>0</v>
          </cell>
        </row>
        <row r="1359">
          <cell r="A1359" t="str">
            <v>CXX12-C</v>
          </cell>
          <cell r="C1359" t="str">
            <v/>
          </cell>
          <cell r="E1359" t="str">
            <v>Boä chaèng xuoáng keùp cho truï 12m: CXX12-C</v>
          </cell>
          <cell r="F1359" t="str">
            <v>Boä</v>
          </cell>
          <cell r="H1359">
            <v>0</v>
          </cell>
          <cell r="I1359">
            <v>0</v>
          </cell>
          <cell r="J1359">
            <v>0</v>
          </cell>
          <cell r="U1359">
            <v>4388200</v>
          </cell>
          <cell r="W1359">
            <v>214656</v>
          </cell>
          <cell r="Y1359">
            <v>0</v>
          </cell>
        </row>
        <row r="1360">
          <cell r="B1360" t="str">
            <v>cd195</v>
          </cell>
          <cell r="C1360" t="str">
            <v/>
          </cell>
          <cell r="E1360" t="str">
            <v>Coå deâ Þ 195 neïp truï-Fe8x100 nhuùng keõm</v>
          </cell>
          <cell r="F1360" t="str">
            <v>boä</v>
          </cell>
          <cell r="G1360">
            <v>1</v>
          </cell>
          <cell r="H1360">
            <v>0</v>
          </cell>
          <cell r="I1360">
            <v>0</v>
          </cell>
          <cell r="J1360">
            <v>0</v>
          </cell>
          <cell r="K1360">
            <v>0</v>
          </cell>
          <cell r="L1360">
            <v>0</v>
          </cell>
          <cell r="M1360">
            <v>0</v>
          </cell>
          <cell r="N1360">
            <v>0</v>
          </cell>
          <cell r="P1360">
            <v>98000</v>
          </cell>
          <cell r="U1360">
            <v>98000</v>
          </cell>
          <cell r="W1360">
            <v>0</v>
          </cell>
          <cell r="Y1360">
            <v>0</v>
          </cell>
        </row>
        <row r="1361">
          <cell r="B1361" t="str">
            <v>cd220</v>
          </cell>
          <cell r="C1361" t="str">
            <v/>
          </cell>
          <cell r="E1361" t="str">
            <v>Coå deâ Þ 220 neïp truï-Fe8x100 nhuùng keõm</v>
          </cell>
          <cell r="F1361" t="str">
            <v>boä</v>
          </cell>
          <cell r="G1361">
            <v>1</v>
          </cell>
          <cell r="H1361">
            <v>0</v>
          </cell>
          <cell r="I1361">
            <v>0</v>
          </cell>
          <cell r="J1361">
            <v>0</v>
          </cell>
          <cell r="K1361">
            <v>0</v>
          </cell>
          <cell r="L1361">
            <v>0</v>
          </cell>
          <cell r="M1361">
            <v>0</v>
          </cell>
          <cell r="N1361">
            <v>0</v>
          </cell>
          <cell r="P1361">
            <v>112000</v>
          </cell>
          <cell r="U1361">
            <v>112000</v>
          </cell>
          <cell r="W1361">
            <v>0</v>
          </cell>
          <cell r="Y1361">
            <v>0</v>
          </cell>
        </row>
        <row r="1362">
          <cell r="B1362" t="str">
            <v>SN</v>
          </cell>
          <cell r="C1362" t="str">
            <v/>
          </cell>
          <cell r="E1362" t="str">
            <v>Söù chaèng lôùn</v>
          </cell>
          <cell r="F1362" t="str">
            <v>caùi</v>
          </cell>
          <cell r="G1362">
            <v>2</v>
          </cell>
          <cell r="H1362">
            <v>0</v>
          </cell>
          <cell r="I1362">
            <v>0</v>
          </cell>
          <cell r="J1362">
            <v>0</v>
          </cell>
          <cell r="K1362">
            <v>0</v>
          </cell>
          <cell r="L1362">
            <v>0</v>
          </cell>
          <cell r="M1362">
            <v>0</v>
          </cell>
          <cell r="N1362">
            <v>0</v>
          </cell>
          <cell r="P1362">
            <v>74000</v>
          </cell>
          <cell r="U1362">
            <v>148000</v>
          </cell>
          <cell r="W1362">
            <v>0</v>
          </cell>
          <cell r="Y1362">
            <v>0</v>
          </cell>
        </row>
        <row r="1363">
          <cell r="B1363" t="str">
            <v>K3B</v>
          </cell>
          <cell r="C1363" t="str">
            <v/>
          </cell>
          <cell r="E1363" t="str">
            <v>Keïp caùp 3 boulon 5/8 (B46x130)</v>
          </cell>
          <cell r="F1363" t="str">
            <v>caùi</v>
          </cell>
          <cell r="G1363">
            <v>16</v>
          </cell>
          <cell r="H1363">
            <v>0</v>
          </cell>
          <cell r="I1363">
            <v>0</v>
          </cell>
          <cell r="J1363">
            <v>0</v>
          </cell>
          <cell r="K1363">
            <v>0</v>
          </cell>
          <cell r="L1363">
            <v>0</v>
          </cell>
          <cell r="M1363">
            <v>0</v>
          </cell>
          <cell r="N1363">
            <v>0</v>
          </cell>
          <cell r="P1363">
            <v>42000</v>
          </cell>
          <cell r="U1363">
            <v>672000</v>
          </cell>
          <cell r="W1363">
            <v>0</v>
          </cell>
          <cell r="Y1363">
            <v>0</v>
          </cell>
        </row>
        <row r="1364">
          <cell r="B1364" t="str">
            <v>KH4/0</v>
          </cell>
          <cell r="C1364" t="str">
            <v/>
          </cell>
          <cell r="E1364" t="str">
            <v>Keïp hotline 4/0</v>
          </cell>
          <cell r="F1364" t="str">
            <v>caùi</v>
          </cell>
          <cell r="G1364">
            <v>30</v>
          </cell>
          <cell r="H1364">
            <v>0</v>
          </cell>
          <cell r="I1364">
            <v>0</v>
          </cell>
          <cell r="J1364">
            <v>0</v>
          </cell>
          <cell r="K1364">
            <v>0</v>
          </cell>
          <cell r="L1364">
            <v>0</v>
          </cell>
          <cell r="M1364">
            <v>0</v>
          </cell>
          <cell r="N1364">
            <v>0</v>
          </cell>
          <cell r="P1364">
            <v>94000</v>
          </cell>
          <cell r="U1364">
            <v>2820000</v>
          </cell>
          <cell r="W1364">
            <v>0</v>
          </cell>
          <cell r="Y1364">
            <v>0</v>
          </cell>
        </row>
        <row r="1365">
          <cell r="B1365" t="str">
            <v>S60</v>
          </cell>
          <cell r="C1365" t="str">
            <v/>
          </cell>
          <cell r="E1365" t="str">
            <v>Saét deït 60 x 6</v>
          </cell>
          <cell r="F1365" t="str">
            <v>kg</v>
          </cell>
          <cell r="G1365">
            <v>4</v>
          </cell>
          <cell r="H1365">
            <v>0</v>
          </cell>
          <cell r="I1365">
            <v>0</v>
          </cell>
          <cell r="J1365">
            <v>0</v>
          </cell>
          <cell r="K1365">
            <v>0</v>
          </cell>
          <cell r="L1365">
            <v>0</v>
          </cell>
          <cell r="M1365">
            <v>0</v>
          </cell>
          <cell r="N1365">
            <v>0</v>
          </cell>
          <cell r="P1365">
            <v>22250</v>
          </cell>
          <cell r="U1365">
            <v>89000</v>
          </cell>
          <cell r="W1365">
            <v>0</v>
          </cell>
          <cell r="Y1365">
            <v>0</v>
          </cell>
        </row>
        <row r="1366">
          <cell r="B1366" t="str">
            <v>mt</v>
          </cell>
          <cell r="C1366" t="str">
            <v/>
          </cell>
          <cell r="E1366" t="str">
            <v xml:space="preserve">Moùc treo chöõ U </v>
          </cell>
          <cell r="F1366" t="str">
            <v>caùi</v>
          </cell>
          <cell r="G1366">
            <v>2</v>
          </cell>
          <cell r="H1366">
            <v>0</v>
          </cell>
          <cell r="I1366">
            <v>0</v>
          </cell>
          <cell r="J1366">
            <v>0</v>
          </cell>
          <cell r="K1366">
            <v>0</v>
          </cell>
          <cell r="L1366">
            <v>0</v>
          </cell>
          <cell r="M1366">
            <v>0</v>
          </cell>
          <cell r="N1366">
            <v>0</v>
          </cell>
          <cell r="P1366">
            <v>23000</v>
          </cell>
          <cell r="U1366">
            <v>46000</v>
          </cell>
          <cell r="W1366">
            <v>0</v>
          </cell>
          <cell r="Y1366">
            <v>0</v>
          </cell>
        </row>
        <row r="1367">
          <cell r="B1367" t="str">
            <v>B16100V</v>
          </cell>
          <cell r="C1367" t="str">
            <v/>
          </cell>
          <cell r="E1367" t="str">
            <v>Boulon 16x100VRS+ 4 long ñeàn vuoâng D18-50x50x3/Zn</v>
          </cell>
          <cell r="F1367" t="str">
            <v>boä</v>
          </cell>
          <cell r="G1367">
            <v>4</v>
          </cell>
          <cell r="H1367">
            <v>0</v>
          </cell>
          <cell r="I1367">
            <v>0</v>
          </cell>
          <cell r="J1367">
            <v>0</v>
          </cell>
          <cell r="K1367">
            <v>0</v>
          </cell>
          <cell r="L1367">
            <v>0</v>
          </cell>
          <cell r="M1367">
            <v>0</v>
          </cell>
          <cell r="N1367">
            <v>0</v>
          </cell>
          <cell r="P1367">
            <v>33800</v>
          </cell>
          <cell r="R1367">
            <v>0</v>
          </cell>
          <cell r="U1367">
            <v>135200</v>
          </cell>
          <cell r="W1367">
            <v>0</v>
          </cell>
          <cell r="Y1367">
            <v>0</v>
          </cell>
        </row>
        <row r="1368">
          <cell r="B1368" t="str">
            <v>YC</v>
          </cell>
          <cell r="C1368" t="str">
            <v/>
          </cell>
          <cell r="E1368" t="str">
            <v>Yeám caùp daøy 2mm</v>
          </cell>
          <cell r="F1368" t="str">
            <v>caùi</v>
          </cell>
          <cell r="G1368">
            <v>4</v>
          </cell>
          <cell r="H1368">
            <v>0</v>
          </cell>
          <cell r="I1368">
            <v>0</v>
          </cell>
          <cell r="J1368">
            <v>0</v>
          </cell>
          <cell r="K1368">
            <v>0</v>
          </cell>
          <cell r="L1368">
            <v>0</v>
          </cell>
          <cell r="M1368">
            <v>0</v>
          </cell>
          <cell r="N1368">
            <v>0</v>
          </cell>
          <cell r="P1368">
            <v>7000</v>
          </cell>
          <cell r="U1368">
            <v>28000</v>
          </cell>
          <cell r="W1368">
            <v>0</v>
          </cell>
          <cell r="Y1368">
            <v>0</v>
          </cell>
        </row>
        <row r="1369">
          <cell r="B1369" t="str">
            <v>MANG</v>
          </cell>
          <cell r="C1369" t="str">
            <v/>
          </cell>
          <cell r="E1369" t="str">
            <v>Maùng che daây chaèng daøy 0,8x2000</v>
          </cell>
          <cell r="F1369" t="str">
            <v>caùi</v>
          </cell>
          <cell r="G1369">
            <v>2</v>
          </cell>
          <cell r="H1369">
            <v>0</v>
          </cell>
          <cell r="I1369">
            <v>0</v>
          </cell>
          <cell r="J1369">
            <v>0</v>
          </cell>
          <cell r="K1369">
            <v>0</v>
          </cell>
          <cell r="L1369">
            <v>0</v>
          </cell>
          <cell r="M1369">
            <v>0</v>
          </cell>
          <cell r="N1369">
            <v>0</v>
          </cell>
          <cell r="P1369">
            <v>120000</v>
          </cell>
          <cell r="U1369">
            <v>240000</v>
          </cell>
          <cell r="W1369">
            <v>0</v>
          </cell>
          <cell r="Y1369">
            <v>0</v>
          </cell>
        </row>
        <row r="1370">
          <cell r="B1370" t="str">
            <v>LDN</v>
          </cell>
          <cell r="C1370" t="str">
            <v/>
          </cell>
          <cell r="D1370" t="str">
            <v>D3.3251</v>
          </cell>
          <cell r="E1370" t="str">
            <v>Laép boä daây neùo</v>
          </cell>
          <cell r="F1370" t="str">
            <v>boä</v>
          </cell>
          <cell r="G1370">
            <v>1</v>
          </cell>
          <cell r="R1370">
            <v>114840</v>
          </cell>
          <cell r="U1370">
            <v>0</v>
          </cell>
          <cell r="W1370">
            <v>114840</v>
          </cell>
          <cell r="Y1370">
            <v>0</v>
          </cell>
        </row>
        <row r="1371">
          <cell r="B1371" t="str">
            <v>XLCD</v>
          </cell>
          <cell r="C1371" t="str">
            <v/>
          </cell>
          <cell r="D1371" t="str">
            <v>06.2110</v>
          </cell>
          <cell r="E1371" t="str">
            <v>Laép coå deà</v>
          </cell>
          <cell r="F1371" t="str">
            <v>caùi</v>
          </cell>
          <cell r="G1371">
            <v>2</v>
          </cell>
          <cell r="R1371">
            <v>49908</v>
          </cell>
          <cell r="U1371">
            <v>0</v>
          </cell>
          <cell r="W1371">
            <v>99816</v>
          </cell>
          <cell r="Y1371">
            <v>0</v>
          </cell>
        </row>
        <row r="1372">
          <cell r="B1372" t="str">
            <v>PK</v>
          </cell>
          <cell r="C1372" t="str">
            <v/>
          </cell>
          <cell r="D1372" t="str">
            <v>02.1421</v>
          </cell>
          <cell r="E1372" t="str">
            <v>V/c phuï kieän vaøo vò trí ( cöï ly &lt;=100m)</v>
          </cell>
          <cell r="F1372" t="str">
            <v>taán</v>
          </cell>
          <cell r="G1372">
            <v>0.02</v>
          </cell>
          <cell r="U1372">
            <v>0</v>
          </cell>
          <cell r="W1372">
            <v>0</v>
          </cell>
          <cell r="Y1372">
            <v>0</v>
          </cell>
        </row>
        <row r="1373">
          <cell r="A1373" t="str">
            <v>CX14-C</v>
          </cell>
          <cell r="C1373" t="str">
            <v/>
          </cell>
          <cell r="E1373" t="str">
            <v>Boä chaèng xuoáng ñôn cho truï 14m: CX14-C</v>
          </cell>
          <cell r="F1373" t="str">
            <v>Boä</v>
          </cell>
          <cell r="H1373">
            <v>0</v>
          </cell>
          <cell r="I1373">
            <v>0</v>
          </cell>
          <cell r="J1373">
            <v>0</v>
          </cell>
          <cell r="U1373">
            <v>2637100</v>
          </cell>
          <cell r="W1373">
            <v>164748</v>
          </cell>
          <cell r="Y1373">
            <v>0</v>
          </cell>
        </row>
        <row r="1374">
          <cell r="B1374" t="str">
            <v>cd195</v>
          </cell>
          <cell r="C1374" t="str">
            <v/>
          </cell>
          <cell r="E1374" t="str">
            <v>Coå deâ Þ 195 neïp truï-Fe8x100 nhuùng keõm</v>
          </cell>
          <cell r="F1374" t="str">
            <v>boä</v>
          </cell>
          <cell r="G1374">
            <v>1</v>
          </cell>
          <cell r="H1374">
            <v>0</v>
          </cell>
          <cell r="I1374">
            <v>0</v>
          </cell>
          <cell r="J1374">
            <v>0</v>
          </cell>
          <cell r="K1374">
            <v>0</v>
          </cell>
          <cell r="L1374">
            <v>0</v>
          </cell>
          <cell r="M1374">
            <v>0</v>
          </cell>
          <cell r="N1374">
            <v>0</v>
          </cell>
          <cell r="P1374">
            <v>98000</v>
          </cell>
          <cell r="U1374">
            <v>98000</v>
          </cell>
          <cell r="W1374">
            <v>0</v>
          </cell>
          <cell r="Y1374">
            <v>0</v>
          </cell>
        </row>
        <row r="1375">
          <cell r="B1375" t="str">
            <v>SN</v>
          </cell>
          <cell r="C1375" t="str">
            <v/>
          </cell>
          <cell r="E1375" t="str">
            <v>Söù chaèng lôùn</v>
          </cell>
          <cell r="F1375" t="str">
            <v>caùi</v>
          </cell>
          <cell r="G1375">
            <v>2</v>
          </cell>
          <cell r="H1375">
            <v>0</v>
          </cell>
          <cell r="I1375">
            <v>0</v>
          </cell>
          <cell r="J1375">
            <v>0</v>
          </cell>
          <cell r="K1375">
            <v>0</v>
          </cell>
          <cell r="L1375">
            <v>0</v>
          </cell>
          <cell r="M1375">
            <v>0</v>
          </cell>
          <cell r="N1375">
            <v>0</v>
          </cell>
          <cell r="P1375">
            <v>74000</v>
          </cell>
          <cell r="U1375">
            <v>148000</v>
          </cell>
          <cell r="W1375">
            <v>0</v>
          </cell>
          <cell r="Y1375">
            <v>0</v>
          </cell>
        </row>
        <row r="1376">
          <cell r="B1376" t="str">
            <v>K3B</v>
          </cell>
          <cell r="C1376" t="str">
            <v/>
          </cell>
          <cell r="E1376" t="str">
            <v>Keïp caùp 3 boulon 5/8 (B46x130)</v>
          </cell>
          <cell r="F1376" t="str">
            <v>caùi</v>
          </cell>
          <cell r="G1376">
            <v>8</v>
          </cell>
          <cell r="H1376">
            <v>0</v>
          </cell>
          <cell r="I1376">
            <v>0</v>
          </cell>
          <cell r="J1376">
            <v>0</v>
          </cell>
          <cell r="K1376">
            <v>0</v>
          </cell>
          <cell r="L1376">
            <v>0</v>
          </cell>
          <cell r="M1376">
            <v>0</v>
          </cell>
          <cell r="N1376">
            <v>0</v>
          </cell>
          <cell r="P1376">
            <v>42000</v>
          </cell>
          <cell r="U1376">
            <v>336000</v>
          </cell>
          <cell r="W1376">
            <v>0</v>
          </cell>
          <cell r="Y1376">
            <v>0</v>
          </cell>
        </row>
        <row r="1377">
          <cell r="B1377" t="str">
            <v>KH4/0</v>
          </cell>
          <cell r="C1377" t="str">
            <v/>
          </cell>
          <cell r="E1377" t="str">
            <v>Keïp hotline 4/0</v>
          </cell>
          <cell r="F1377" t="str">
            <v>caùi</v>
          </cell>
          <cell r="G1377">
            <v>19</v>
          </cell>
          <cell r="H1377">
            <v>0</v>
          </cell>
          <cell r="I1377">
            <v>0</v>
          </cell>
          <cell r="J1377">
            <v>0</v>
          </cell>
          <cell r="K1377">
            <v>0</v>
          </cell>
          <cell r="L1377">
            <v>0</v>
          </cell>
          <cell r="M1377">
            <v>0</v>
          </cell>
          <cell r="N1377">
            <v>0</v>
          </cell>
          <cell r="P1377">
            <v>94000</v>
          </cell>
          <cell r="U1377">
            <v>1786000</v>
          </cell>
          <cell r="W1377">
            <v>0</v>
          </cell>
          <cell r="Y1377">
            <v>0</v>
          </cell>
        </row>
        <row r="1378">
          <cell r="B1378" t="str">
            <v>S60</v>
          </cell>
          <cell r="C1378" t="str">
            <v/>
          </cell>
          <cell r="E1378" t="str">
            <v>Saét deït 60 x 6</v>
          </cell>
          <cell r="F1378" t="str">
            <v>kg</v>
          </cell>
          <cell r="G1378">
            <v>2</v>
          </cell>
          <cell r="H1378">
            <v>0</v>
          </cell>
          <cell r="I1378">
            <v>0</v>
          </cell>
          <cell r="J1378">
            <v>0</v>
          </cell>
          <cell r="K1378">
            <v>0</v>
          </cell>
          <cell r="L1378">
            <v>0</v>
          </cell>
          <cell r="M1378">
            <v>0</v>
          </cell>
          <cell r="N1378">
            <v>0</v>
          </cell>
          <cell r="P1378">
            <v>22250</v>
          </cell>
          <cell r="U1378">
            <v>44500</v>
          </cell>
          <cell r="W1378">
            <v>0</v>
          </cell>
          <cell r="Y1378">
            <v>0</v>
          </cell>
        </row>
        <row r="1379">
          <cell r="B1379" t="str">
            <v>mt</v>
          </cell>
          <cell r="C1379" t="str">
            <v/>
          </cell>
          <cell r="E1379" t="str">
            <v xml:space="preserve">Moùc treo chöõ U </v>
          </cell>
          <cell r="F1379" t="str">
            <v>caùi</v>
          </cell>
          <cell r="G1379">
            <v>1</v>
          </cell>
          <cell r="H1379">
            <v>0</v>
          </cell>
          <cell r="I1379">
            <v>0</v>
          </cell>
          <cell r="J1379">
            <v>0</v>
          </cell>
          <cell r="K1379">
            <v>0</v>
          </cell>
          <cell r="L1379">
            <v>0</v>
          </cell>
          <cell r="M1379">
            <v>0</v>
          </cell>
          <cell r="N1379">
            <v>0</v>
          </cell>
          <cell r="P1379">
            <v>23000</v>
          </cell>
          <cell r="U1379">
            <v>23000</v>
          </cell>
          <cell r="W1379">
            <v>0</v>
          </cell>
          <cell r="Y1379">
            <v>0</v>
          </cell>
        </row>
        <row r="1380">
          <cell r="B1380" t="str">
            <v>B16100V</v>
          </cell>
          <cell r="C1380" t="str">
            <v/>
          </cell>
          <cell r="E1380" t="str">
            <v>Boulon 16x100VRS+ 4 long ñeàn vuoâng D18-50x50x3/Zn</v>
          </cell>
          <cell r="F1380" t="str">
            <v>boä</v>
          </cell>
          <cell r="G1380">
            <v>2</v>
          </cell>
          <cell r="H1380">
            <v>0</v>
          </cell>
          <cell r="I1380">
            <v>0</v>
          </cell>
          <cell r="J1380">
            <v>0</v>
          </cell>
          <cell r="K1380">
            <v>0</v>
          </cell>
          <cell r="L1380">
            <v>0</v>
          </cell>
          <cell r="M1380">
            <v>0</v>
          </cell>
          <cell r="N1380">
            <v>0</v>
          </cell>
          <cell r="P1380">
            <v>33800</v>
          </cell>
          <cell r="R1380">
            <v>0</v>
          </cell>
          <cell r="U1380">
            <v>67600</v>
          </cell>
          <cell r="W1380">
            <v>0</v>
          </cell>
          <cell r="Y1380">
            <v>0</v>
          </cell>
        </row>
        <row r="1381">
          <cell r="B1381" t="str">
            <v>YC</v>
          </cell>
          <cell r="C1381" t="str">
            <v/>
          </cell>
          <cell r="E1381" t="str">
            <v>Yeám caùp daøy 2mm</v>
          </cell>
          <cell r="F1381" t="str">
            <v>caùi</v>
          </cell>
          <cell r="G1381">
            <v>2</v>
          </cell>
          <cell r="H1381">
            <v>0</v>
          </cell>
          <cell r="I1381">
            <v>0</v>
          </cell>
          <cell r="J1381">
            <v>0</v>
          </cell>
          <cell r="K1381">
            <v>0</v>
          </cell>
          <cell r="L1381">
            <v>0</v>
          </cell>
          <cell r="M1381">
            <v>0</v>
          </cell>
          <cell r="N1381">
            <v>0</v>
          </cell>
          <cell r="P1381">
            <v>7000</v>
          </cell>
          <cell r="U1381">
            <v>14000</v>
          </cell>
          <cell r="W1381">
            <v>0</v>
          </cell>
          <cell r="Y1381">
            <v>0</v>
          </cell>
        </row>
        <row r="1382">
          <cell r="B1382" t="str">
            <v>MANG</v>
          </cell>
          <cell r="C1382" t="str">
            <v/>
          </cell>
          <cell r="E1382" t="str">
            <v>Maùng che daây chaèng daøy 0,8x2000</v>
          </cell>
          <cell r="F1382" t="str">
            <v>caùi</v>
          </cell>
          <cell r="G1382">
            <v>1</v>
          </cell>
          <cell r="H1382">
            <v>0</v>
          </cell>
          <cell r="I1382">
            <v>0</v>
          </cell>
          <cell r="J1382">
            <v>0</v>
          </cell>
          <cell r="K1382">
            <v>0</v>
          </cell>
          <cell r="L1382">
            <v>0</v>
          </cell>
          <cell r="M1382">
            <v>0</v>
          </cell>
          <cell r="N1382">
            <v>0</v>
          </cell>
          <cell r="P1382">
            <v>120000</v>
          </cell>
          <cell r="U1382">
            <v>120000</v>
          </cell>
          <cell r="W1382">
            <v>0</v>
          </cell>
          <cell r="Y1382">
            <v>0</v>
          </cell>
        </row>
        <row r="1383">
          <cell r="B1383" t="str">
            <v>LDN</v>
          </cell>
          <cell r="C1383" t="str">
            <v/>
          </cell>
          <cell r="D1383" t="str">
            <v>D3.3251</v>
          </cell>
          <cell r="E1383" t="str">
            <v>Laép boä daây neùo</v>
          </cell>
          <cell r="F1383" t="str">
            <v>boä</v>
          </cell>
          <cell r="G1383">
            <v>1</v>
          </cell>
          <cell r="R1383">
            <v>114840</v>
          </cell>
          <cell r="U1383">
            <v>0</v>
          </cell>
          <cell r="W1383">
            <v>114840</v>
          </cell>
          <cell r="Y1383">
            <v>0</v>
          </cell>
        </row>
        <row r="1384">
          <cell r="B1384" t="str">
            <v>XLCD</v>
          </cell>
          <cell r="C1384" t="str">
            <v/>
          </cell>
          <cell r="D1384" t="str">
            <v>06.2110</v>
          </cell>
          <cell r="E1384" t="str">
            <v>Laép coå deà</v>
          </cell>
          <cell r="F1384" t="str">
            <v>caùi</v>
          </cell>
          <cell r="G1384">
            <v>1</v>
          </cell>
          <cell r="R1384">
            <v>49908</v>
          </cell>
          <cell r="U1384">
            <v>0</v>
          </cell>
          <cell r="W1384">
            <v>49908</v>
          </cell>
          <cell r="Y1384">
            <v>0</v>
          </cell>
        </row>
        <row r="1385">
          <cell r="B1385" t="str">
            <v>PK</v>
          </cell>
          <cell r="C1385" t="str">
            <v/>
          </cell>
          <cell r="D1385" t="str">
            <v>02.1421</v>
          </cell>
          <cell r="E1385" t="str">
            <v>V/c phuï kieän vaøo vò trí ( cöï ly &lt;=100m)</v>
          </cell>
          <cell r="F1385" t="str">
            <v>taán</v>
          </cell>
          <cell r="G1385">
            <v>0.02</v>
          </cell>
          <cell r="U1385">
            <v>0</v>
          </cell>
          <cell r="W1385">
            <v>0</v>
          </cell>
          <cell r="Y1385">
            <v>0</v>
          </cell>
        </row>
        <row r="1386">
          <cell r="A1386" t="str">
            <v>CL14-C</v>
          </cell>
          <cell r="C1386" t="str">
            <v/>
          </cell>
          <cell r="E1386" t="str">
            <v>Boä chaèng leäch ñôn cho truï 14m: CL14-C</v>
          </cell>
          <cell r="F1386" t="str">
            <v>Boä</v>
          </cell>
          <cell r="H1386">
            <v>0</v>
          </cell>
          <cell r="I1386">
            <v>0</v>
          </cell>
          <cell r="J1386">
            <v>0</v>
          </cell>
          <cell r="U1386">
            <v>2536320</v>
          </cell>
          <cell r="W1386">
            <v>254068</v>
          </cell>
          <cell r="Y1386">
            <v>0</v>
          </cell>
        </row>
        <row r="1387">
          <cell r="B1387" t="str">
            <v>cd195</v>
          </cell>
          <cell r="C1387" t="str">
            <v/>
          </cell>
          <cell r="E1387" t="str">
            <v>Coå deâ Þ 195 neïp truï-Fe8x100 nhuùng keõm</v>
          </cell>
          <cell r="F1387" t="str">
            <v>boä</v>
          </cell>
          <cell r="G1387">
            <v>1</v>
          </cell>
          <cell r="H1387">
            <v>0</v>
          </cell>
          <cell r="I1387">
            <v>0</v>
          </cell>
          <cell r="J1387">
            <v>0</v>
          </cell>
          <cell r="K1387">
            <v>0</v>
          </cell>
          <cell r="L1387">
            <v>0</v>
          </cell>
          <cell r="M1387">
            <v>0</v>
          </cell>
          <cell r="N1387">
            <v>0</v>
          </cell>
          <cell r="P1387">
            <v>98000</v>
          </cell>
          <cell r="U1387">
            <v>98000</v>
          </cell>
          <cell r="W1387">
            <v>0</v>
          </cell>
          <cell r="Y1387">
            <v>0</v>
          </cell>
        </row>
        <row r="1388">
          <cell r="B1388" t="str">
            <v>SN</v>
          </cell>
          <cell r="C1388" t="str">
            <v/>
          </cell>
          <cell r="E1388" t="str">
            <v>Söù chaèng lôùn</v>
          </cell>
          <cell r="F1388" t="str">
            <v>caùi</v>
          </cell>
          <cell r="G1388">
            <v>1</v>
          </cell>
          <cell r="H1388">
            <v>0</v>
          </cell>
          <cell r="I1388">
            <v>0</v>
          </cell>
          <cell r="J1388">
            <v>0</v>
          </cell>
          <cell r="K1388">
            <v>0</v>
          </cell>
          <cell r="L1388">
            <v>0</v>
          </cell>
          <cell r="M1388">
            <v>0</v>
          </cell>
          <cell r="N1388">
            <v>0</v>
          </cell>
          <cell r="P1388">
            <v>74000</v>
          </cell>
          <cell r="U1388">
            <v>74000</v>
          </cell>
          <cell r="W1388">
            <v>0</v>
          </cell>
          <cell r="Y1388">
            <v>0</v>
          </cell>
        </row>
        <row r="1389">
          <cell r="B1389" t="str">
            <v>K3B</v>
          </cell>
          <cell r="C1389" t="str">
            <v/>
          </cell>
          <cell r="E1389" t="str">
            <v>Keïp caùp 3 boulon 5/8 (B46x130)</v>
          </cell>
          <cell r="F1389" t="str">
            <v>caùi</v>
          </cell>
          <cell r="G1389">
            <v>8</v>
          </cell>
          <cell r="H1389">
            <v>0</v>
          </cell>
          <cell r="I1389">
            <v>0</v>
          </cell>
          <cell r="J1389">
            <v>0</v>
          </cell>
          <cell r="K1389">
            <v>0</v>
          </cell>
          <cell r="L1389">
            <v>0</v>
          </cell>
          <cell r="M1389">
            <v>0</v>
          </cell>
          <cell r="N1389">
            <v>0</v>
          </cell>
          <cell r="P1389">
            <v>42000</v>
          </cell>
          <cell r="U1389">
            <v>336000</v>
          </cell>
          <cell r="W1389">
            <v>0</v>
          </cell>
          <cell r="Y1389">
            <v>0</v>
          </cell>
        </row>
        <row r="1390">
          <cell r="B1390" t="str">
            <v>KH4/0</v>
          </cell>
          <cell r="C1390" t="str">
            <v/>
          </cell>
          <cell r="E1390" t="str">
            <v>Keïp hotline 4/0</v>
          </cell>
          <cell r="F1390" t="str">
            <v>caùi</v>
          </cell>
          <cell r="G1390">
            <v>15</v>
          </cell>
          <cell r="H1390">
            <v>0</v>
          </cell>
          <cell r="I1390">
            <v>0</v>
          </cell>
          <cell r="J1390">
            <v>0</v>
          </cell>
          <cell r="K1390">
            <v>0</v>
          </cell>
          <cell r="L1390">
            <v>0</v>
          </cell>
          <cell r="M1390">
            <v>0</v>
          </cell>
          <cell r="N1390">
            <v>0</v>
          </cell>
          <cell r="P1390">
            <v>94000</v>
          </cell>
          <cell r="U1390">
            <v>1410000</v>
          </cell>
          <cell r="W1390">
            <v>0</v>
          </cell>
          <cell r="Y1390">
            <v>0</v>
          </cell>
        </row>
        <row r="1391">
          <cell r="B1391" t="str">
            <v>CL</v>
          </cell>
          <cell r="C1391" t="str">
            <v/>
          </cell>
          <cell r="E1391" t="str">
            <v>Boä choáng chaèng heïp Þ60/50x1500+2BL12x40+BL16x250/80</v>
          </cell>
          <cell r="F1391" t="str">
            <v>boä</v>
          </cell>
          <cell r="G1391">
            <v>1</v>
          </cell>
          <cell r="H1391">
            <v>0</v>
          </cell>
          <cell r="I1391">
            <v>0</v>
          </cell>
          <cell r="J1391">
            <v>0</v>
          </cell>
          <cell r="K1391">
            <v>0</v>
          </cell>
          <cell r="L1391">
            <v>0</v>
          </cell>
          <cell r="M1391">
            <v>0</v>
          </cell>
          <cell r="N1391">
            <v>0</v>
          </cell>
          <cell r="P1391">
            <v>340000</v>
          </cell>
          <cell r="U1391">
            <v>340000</v>
          </cell>
          <cell r="W1391">
            <v>0</v>
          </cell>
          <cell r="Y1391">
            <v>0</v>
          </cell>
        </row>
        <row r="1392">
          <cell r="B1392" t="str">
            <v>S60</v>
          </cell>
          <cell r="C1392" t="str">
            <v/>
          </cell>
          <cell r="E1392" t="str">
            <v>Saét deït 60 x 6</v>
          </cell>
          <cell r="F1392" t="str">
            <v>kg</v>
          </cell>
          <cell r="G1392">
            <v>2</v>
          </cell>
          <cell r="H1392">
            <v>0</v>
          </cell>
          <cell r="I1392">
            <v>0</v>
          </cell>
          <cell r="J1392">
            <v>0</v>
          </cell>
          <cell r="K1392">
            <v>0</v>
          </cell>
          <cell r="L1392">
            <v>0</v>
          </cell>
          <cell r="M1392">
            <v>0</v>
          </cell>
          <cell r="N1392">
            <v>0</v>
          </cell>
          <cell r="P1392">
            <v>22250</v>
          </cell>
          <cell r="U1392">
            <v>44500</v>
          </cell>
          <cell r="W1392">
            <v>0</v>
          </cell>
          <cell r="Y1392">
            <v>0</v>
          </cell>
        </row>
        <row r="1393">
          <cell r="B1393" t="str">
            <v>mt</v>
          </cell>
          <cell r="C1393" t="str">
            <v/>
          </cell>
          <cell r="E1393" t="str">
            <v xml:space="preserve">Moùc treo chöõ U </v>
          </cell>
          <cell r="F1393" t="str">
            <v>caùi</v>
          </cell>
          <cell r="G1393">
            <v>1</v>
          </cell>
          <cell r="H1393">
            <v>0</v>
          </cell>
          <cell r="I1393">
            <v>0</v>
          </cell>
          <cell r="J1393">
            <v>0</v>
          </cell>
          <cell r="K1393">
            <v>0</v>
          </cell>
          <cell r="L1393">
            <v>0</v>
          </cell>
          <cell r="M1393">
            <v>0</v>
          </cell>
          <cell r="N1393">
            <v>0</v>
          </cell>
          <cell r="P1393">
            <v>23000</v>
          </cell>
          <cell r="U1393">
            <v>23000</v>
          </cell>
          <cell r="W1393">
            <v>0</v>
          </cell>
          <cell r="Y1393">
            <v>0</v>
          </cell>
        </row>
        <row r="1394">
          <cell r="B1394" t="str">
            <v>B16100V</v>
          </cell>
          <cell r="C1394" t="str">
            <v/>
          </cell>
          <cell r="E1394" t="str">
            <v>Boulon 16x100VRS+ 4 long ñeàn vuoâng D18-50x50x3/Zn</v>
          </cell>
          <cell r="F1394" t="str">
            <v>boä</v>
          </cell>
          <cell r="G1394">
            <v>2</v>
          </cell>
          <cell r="H1394">
            <v>0</v>
          </cell>
          <cell r="I1394">
            <v>0</v>
          </cell>
          <cell r="J1394">
            <v>0</v>
          </cell>
          <cell r="K1394">
            <v>0</v>
          </cell>
          <cell r="L1394">
            <v>0</v>
          </cell>
          <cell r="M1394">
            <v>0</v>
          </cell>
          <cell r="N1394">
            <v>0</v>
          </cell>
          <cell r="P1394">
            <v>33800</v>
          </cell>
          <cell r="R1394">
            <v>0</v>
          </cell>
          <cell r="U1394">
            <v>67600</v>
          </cell>
          <cell r="W1394">
            <v>0</v>
          </cell>
          <cell r="Y1394">
            <v>0</v>
          </cell>
        </row>
        <row r="1395">
          <cell r="B1395" t="str">
            <v>B16270</v>
          </cell>
          <cell r="C1395" t="str">
            <v/>
          </cell>
          <cell r="E1395" t="str">
            <v>Boulon 16x270/80+ 2 long ñeàn vuoâng D18-50x50x3/Zn</v>
          </cell>
          <cell r="F1395" t="str">
            <v>boä</v>
          </cell>
          <cell r="G1395">
            <v>1</v>
          </cell>
          <cell r="H1395">
            <v>0</v>
          </cell>
          <cell r="I1395">
            <v>0</v>
          </cell>
          <cell r="J1395">
            <v>0</v>
          </cell>
          <cell r="K1395">
            <v>0</v>
          </cell>
          <cell r="L1395">
            <v>0</v>
          </cell>
          <cell r="M1395">
            <v>0</v>
          </cell>
          <cell r="N1395">
            <v>0</v>
          </cell>
          <cell r="P1395">
            <v>9220</v>
          </cell>
          <cell r="R1395">
            <v>0</v>
          </cell>
          <cell r="U1395">
            <v>9220</v>
          </cell>
          <cell r="W1395">
            <v>0</v>
          </cell>
          <cell r="Y1395">
            <v>0</v>
          </cell>
        </row>
        <row r="1396">
          <cell r="B1396" t="str">
            <v>YC</v>
          </cell>
          <cell r="C1396" t="str">
            <v/>
          </cell>
          <cell r="E1396" t="str">
            <v>Yeám caùp daøy 2mm</v>
          </cell>
          <cell r="F1396" t="str">
            <v>caùi</v>
          </cell>
          <cell r="G1396">
            <v>2</v>
          </cell>
          <cell r="H1396">
            <v>0</v>
          </cell>
          <cell r="I1396">
            <v>0</v>
          </cell>
          <cell r="J1396">
            <v>0</v>
          </cell>
          <cell r="K1396">
            <v>0</v>
          </cell>
          <cell r="L1396">
            <v>0</v>
          </cell>
          <cell r="M1396">
            <v>0</v>
          </cell>
          <cell r="N1396">
            <v>0</v>
          </cell>
          <cell r="P1396">
            <v>7000</v>
          </cell>
          <cell r="U1396">
            <v>14000</v>
          </cell>
          <cell r="W1396">
            <v>0</v>
          </cell>
          <cell r="Y1396">
            <v>0</v>
          </cell>
        </row>
        <row r="1397">
          <cell r="B1397" t="str">
            <v>MANG</v>
          </cell>
          <cell r="C1397" t="str">
            <v/>
          </cell>
          <cell r="E1397" t="str">
            <v>Maùng che daây chaèng daøy 0,8x2000</v>
          </cell>
          <cell r="F1397" t="str">
            <v>caùi</v>
          </cell>
          <cell r="G1397">
            <v>1</v>
          </cell>
          <cell r="H1397">
            <v>0</v>
          </cell>
          <cell r="I1397">
            <v>0</v>
          </cell>
          <cell r="J1397">
            <v>0</v>
          </cell>
          <cell r="K1397">
            <v>0</v>
          </cell>
          <cell r="L1397">
            <v>0</v>
          </cell>
          <cell r="M1397">
            <v>0</v>
          </cell>
          <cell r="N1397">
            <v>0</v>
          </cell>
          <cell r="P1397">
            <v>120000</v>
          </cell>
          <cell r="U1397">
            <v>120000</v>
          </cell>
          <cell r="W1397">
            <v>0</v>
          </cell>
          <cell r="Y1397">
            <v>0</v>
          </cell>
        </row>
        <row r="1398">
          <cell r="B1398" t="str">
            <v>LDN</v>
          </cell>
          <cell r="C1398" t="str">
            <v/>
          </cell>
          <cell r="D1398" t="str">
            <v>D3.3251</v>
          </cell>
          <cell r="E1398" t="str">
            <v>Laép boä daây neùo</v>
          </cell>
          <cell r="F1398" t="str">
            <v>boä</v>
          </cell>
          <cell r="G1398">
            <v>1</v>
          </cell>
          <cell r="R1398">
            <v>114840</v>
          </cell>
          <cell r="U1398">
            <v>0</v>
          </cell>
          <cell r="W1398">
            <v>114840</v>
          </cell>
          <cell r="Y1398">
            <v>0</v>
          </cell>
        </row>
        <row r="1399">
          <cell r="B1399" t="str">
            <v>XLCD</v>
          </cell>
          <cell r="C1399" t="str">
            <v/>
          </cell>
          <cell r="D1399" t="str">
            <v>06.2110</v>
          </cell>
          <cell r="E1399" t="str">
            <v>Laép coå deà</v>
          </cell>
          <cell r="F1399" t="str">
            <v>caùi</v>
          </cell>
          <cell r="G1399">
            <v>1</v>
          </cell>
          <cell r="R1399">
            <v>49908</v>
          </cell>
          <cell r="U1399">
            <v>0</v>
          </cell>
          <cell r="W1399">
            <v>49908</v>
          </cell>
          <cell r="Y1399">
            <v>0</v>
          </cell>
        </row>
        <row r="1400">
          <cell r="B1400" t="str">
            <v>LCL</v>
          </cell>
          <cell r="C1400" t="str">
            <v/>
          </cell>
          <cell r="D1400" t="str">
            <v>D3.323.1</v>
          </cell>
          <cell r="E1400" t="str">
            <v>Laép boä choáng leäch</v>
          </cell>
          <cell r="F1400" t="str">
            <v>boä</v>
          </cell>
          <cell r="G1400">
            <v>1</v>
          </cell>
          <cell r="R1400">
            <v>89320</v>
          </cell>
          <cell r="U1400">
            <v>0</v>
          </cell>
          <cell r="W1400">
            <v>89320</v>
          </cell>
          <cell r="Y1400">
            <v>0</v>
          </cell>
        </row>
        <row r="1401">
          <cell r="B1401" t="str">
            <v>PK</v>
          </cell>
          <cell r="C1401" t="str">
            <v/>
          </cell>
          <cell r="D1401" t="str">
            <v>02.1421</v>
          </cell>
          <cell r="E1401" t="str">
            <v>V/c phuï kieän vaøo vò trí ( cöï ly &lt;=100m)</v>
          </cell>
          <cell r="F1401" t="str">
            <v>taán</v>
          </cell>
          <cell r="G1401">
            <v>0.02</v>
          </cell>
          <cell r="U1401">
            <v>0</v>
          </cell>
          <cell r="W1401">
            <v>0</v>
          </cell>
          <cell r="Y1401">
            <v>0</v>
          </cell>
        </row>
        <row r="1402">
          <cell r="A1402" t="str">
            <v>CXX14-C</v>
          </cell>
          <cell r="C1402" t="str">
            <v/>
          </cell>
          <cell r="E1402" t="str">
            <v>Boä chaèng xuoáng keùp cho truï 14m: CXX14-C</v>
          </cell>
          <cell r="F1402" t="str">
            <v>Boä</v>
          </cell>
          <cell r="H1402">
            <v>0</v>
          </cell>
          <cell r="I1402">
            <v>0</v>
          </cell>
          <cell r="J1402">
            <v>0</v>
          </cell>
          <cell r="U1402">
            <v>4952200</v>
          </cell>
          <cell r="W1402">
            <v>214656</v>
          </cell>
          <cell r="Y1402">
            <v>0</v>
          </cell>
        </row>
        <row r="1403">
          <cell r="B1403" t="str">
            <v>cd195</v>
          </cell>
          <cell r="C1403" t="str">
            <v/>
          </cell>
          <cell r="E1403" t="str">
            <v>Coå deâ Þ 195 neïp truï-Fe8x100 nhuùng keõm</v>
          </cell>
          <cell r="F1403" t="str">
            <v>boä</v>
          </cell>
          <cell r="G1403">
            <v>1</v>
          </cell>
          <cell r="H1403">
            <v>0</v>
          </cell>
          <cell r="I1403">
            <v>0</v>
          </cell>
          <cell r="J1403">
            <v>0</v>
          </cell>
          <cell r="K1403">
            <v>0</v>
          </cell>
          <cell r="L1403">
            <v>0</v>
          </cell>
          <cell r="M1403">
            <v>0</v>
          </cell>
          <cell r="N1403">
            <v>0</v>
          </cell>
          <cell r="P1403">
            <v>98000</v>
          </cell>
          <cell r="U1403">
            <v>98000</v>
          </cell>
          <cell r="W1403">
            <v>0</v>
          </cell>
          <cell r="Y1403">
            <v>0</v>
          </cell>
        </row>
        <row r="1404">
          <cell r="B1404" t="str">
            <v>cd220</v>
          </cell>
          <cell r="C1404" t="str">
            <v/>
          </cell>
          <cell r="E1404" t="str">
            <v>Coå deâ Þ 220 neïp truï-Fe8x100 nhuùng keõm</v>
          </cell>
          <cell r="F1404" t="str">
            <v>boä</v>
          </cell>
          <cell r="G1404">
            <v>1</v>
          </cell>
          <cell r="H1404">
            <v>0</v>
          </cell>
          <cell r="I1404">
            <v>0</v>
          </cell>
          <cell r="J1404">
            <v>0</v>
          </cell>
          <cell r="K1404">
            <v>0</v>
          </cell>
          <cell r="L1404">
            <v>0</v>
          </cell>
          <cell r="M1404">
            <v>0</v>
          </cell>
          <cell r="N1404">
            <v>0</v>
          </cell>
          <cell r="P1404">
            <v>112000</v>
          </cell>
          <cell r="U1404">
            <v>112000</v>
          </cell>
          <cell r="W1404">
            <v>0</v>
          </cell>
          <cell r="Y1404">
            <v>0</v>
          </cell>
        </row>
        <row r="1405">
          <cell r="B1405" t="str">
            <v>SN</v>
          </cell>
          <cell r="C1405" t="str">
            <v/>
          </cell>
          <cell r="E1405" t="str">
            <v>Söù chaèng lôùn</v>
          </cell>
          <cell r="F1405" t="str">
            <v>caùi</v>
          </cell>
          <cell r="G1405">
            <v>2</v>
          </cell>
          <cell r="H1405">
            <v>0</v>
          </cell>
          <cell r="I1405">
            <v>0</v>
          </cell>
          <cell r="J1405">
            <v>0</v>
          </cell>
          <cell r="K1405">
            <v>0</v>
          </cell>
          <cell r="L1405">
            <v>0</v>
          </cell>
          <cell r="M1405">
            <v>0</v>
          </cell>
          <cell r="N1405">
            <v>0</v>
          </cell>
          <cell r="P1405">
            <v>74000</v>
          </cell>
          <cell r="U1405">
            <v>148000</v>
          </cell>
          <cell r="W1405">
            <v>0</v>
          </cell>
          <cell r="Y1405">
            <v>0</v>
          </cell>
        </row>
        <row r="1406">
          <cell r="B1406" t="str">
            <v>K3B</v>
          </cell>
          <cell r="C1406" t="str">
            <v/>
          </cell>
          <cell r="E1406" t="str">
            <v>Keïp caùp 3 boulon 5/8 (B46x130)</v>
          </cell>
          <cell r="F1406" t="str">
            <v>caùi</v>
          </cell>
          <cell r="G1406">
            <v>16</v>
          </cell>
          <cell r="H1406">
            <v>0</v>
          </cell>
          <cell r="I1406">
            <v>0</v>
          </cell>
          <cell r="J1406">
            <v>0</v>
          </cell>
          <cell r="K1406">
            <v>0</v>
          </cell>
          <cell r="L1406">
            <v>0</v>
          </cell>
          <cell r="M1406">
            <v>0</v>
          </cell>
          <cell r="N1406">
            <v>0</v>
          </cell>
          <cell r="P1406">
            <v>42000</v>
          </cell>
          <cell r="U1406">
            <v>672000</v>
          </cell>
          <cell r="W1406">
            <v>0</v>
          </cell>
          <cell r="Y1406">
            <v>0</v>
          </cell>
        </row>
        <row r="1407">
          <cell r="B1407" t="str">
            <v>KH4/0</v>
          </cell>
          <cell r="C1407" t="str">
            <v/>
          </cell>
          <cell r="E1407" t="str">
            <v>Keïp hotline 4/0</v>
          </cell>
          <cell r="F1407" t="str">
            <v>caùi</v>
          </cell>
          <cell r="G1407">
            <v>36</v>
          </cell>
          <cell r="H1407">
            <v>0</v>
          </cell>
          <cell r="I1407">
            <v>0</v>
          </cell>
          <cell r="J1407">
            <v>0</v>
          </cell>
          <cell r="K1407">
            <v>0</v>
          </cell>
          <cell r="L1407">
            <v>0</v>
          </cell>
          <cell r="M1407">
            <v>0</v>
          </cell>
          <cell r="N1407">
            <v>0</v>
          </cell>
          <cell r="P1407">
            <v>94000</v>
          </cell>
          <cell r="U1407">
            <v>3384000</v>
          </cell>
          <cell r="W1407">
            <v>0</v>
          </cell>
          <cell r="Y1407">
            <v>0</v>
          </cell>
        </row>
        <row r="1408">
          <cell r="B1408" t="str">
            <v>S60</v>
          </cell>
          <cell r="C1408" t="str">
            <v/>
          </cell>
          <cell r="E1408" t="str">
            <v>Saét deït 60 x 6</v>
          </cell>
          <cell r="F1408" t="str">
            <v>kg</v>
          </cell>
          <cell r="G1408">
            <v>4</v>
          </cell>
          <cell r="H1408">
            <v>0</v>
          </cell>
          <cell r="I1408">
            <v>0</v>
          </cell>
          <cell r="J1408">
            <v>0</v>
          </cell>
          <cell r="K1408">
            <v>0</v>
          </cell>
          <cell r="L1408">
            <v>0</v>
          </cell>
          <cell r="M1408">
            <v>0</v>
          </cell>
          <cell r="N1408">
            <v>0</v>
          </cell>
          <cell r="P1408">
            <v>22250</v>
          </cell>
          <cell r="U1408">
            <v>89000</v>
          </cell>
          <cell r="W1408">
            <v>0</v>
          </cell>
          <cell r="Y1408">
            <v>0</v>
          </cell>
        </row>
        <row r="1409">
          <cell r="B1409" t="str">
            <v>mt</v>
          </cell>
          <cell r="C1409" t="str">
            <v/>
          </cell>
          <cell r="E1409" t="str">
            <v xml:space="preserve">Moùc treo chöõ U </v>
          </cell>
          <cell r="F1409" t="str">
            <v>caùi</v>
          </cell>
          <cell r="G1409">
            <v>2</v>
          </cell>
          <cell r="H1409">
            <v>0</v>
          </cell>
          <cell r="I1409">
            <v>0</v>
          </cell>
          <cell r="J1409">
            <v>0</v>
          </cell>
          <cell r="K1409">
            <v>0</v>
          </cell>
          <cell r="L1409">
            <v>0</v>
          </cell>
          <cell r="M1409">
            <v>0</v>
          </cell>
          <cell r="N1409">
            <v>0</v>
          </cell>
          <cell r="P1409">
            <v>23000</v>
          </cell>
          <cell r="U1409">
            <v>46000</v>
          </cell>
          <cell r="W1409">
            <v>0</v>
          </cell>
          <cell r="Y1409">
            <v>0</v>
          </cell>
        </row>
        <row r="1410">
          <cell r="B1410" t="str">
            <v>B16100V</v>
          </cell>
          <cell r="C1410" t="str">
            <v/>
          </cell>
          <cell r="E1410" t="str">
            <v>Boulon 16x100VRS+ 4 long ñeàn vuoâng D18-50x50x3/Zn</v>
          </cell>
          <cell r="F1410" t="str">
            <v>boä</v>
          </cell>
          <cell r="G1410">
            <v>4</v>
          </cell>
          <cell r="H1410">
            <v>0</v>
          </cell>
          <cell r="I1410">
            <v>0</v>
          </cell>
          <cell r="J1410">
            <v>0</v>
          </cell>
          <cell r="K1410">
            <v>0</v>
          </cell>
          <cell r="L1410">
            <v>0</v>
          </cell>
          <cell r="M1410">
            <v>0</v>
          </cell>
          <cell r="N1410">
            <v>0</v>
          </cell>
          <cell r="P1410">
            <v>33800</v>
          </cell>
          <cell r="R1410">
            <v>0</v>
          </cell>
          <cell r="U1410">
            <v>135200</v>
          </cell>
          <cell r="W1410">
            <v>0</v>
          </cell>
          <cell r="Y1410">
            <v>0</v>
          </cell>
        </row>
        <row r="1411">
          <cell r="B1411" t="str">
            <v>YC</v>
          </cell>
          <cell r="C1411" t="str">
            <v/>
          </cell>
          <cell r="E1411" t="str">
            <v>Yeám caùp daøy 2mm</v>
          </cell>
          <cell r="F1411" t="str">
            <v>caùi</v>
          </cell>
          <cell r="G1411">
            <v>4</v>
          </cell>
          <cell r="H1411">
            <v>0</v>
          </cell>
          <cell r="I1411">
            <v>0</v>
          </cell>
          <cell r="J1411">
            <v>0</v>
          </cell>
          <cell r="K1411">
            <v>0</v>
          </cell>
          <cell r="L1411">
            <v>0</v>
          </cell>
          <cell r="M1411">
            <v>0</v>
          </cell>
          <cell r="N1411">
            <v>0</v>
          </cell>
          <cell r="P1411">
            <v>7000</v>
          </cell>
          <cell r="U1411">
            <v>28000</v>
          </cell>
          <cell r="W1411">
            <v>0</v>
          </cell>
          <cell r="Y1411">
            <v>0</v>
          </cell>
        </row>
        <row r="1412">
          <cell r="B1412" t="str">
            <v>MANG</v>
          </cell>
          <cell r="C1412" t="str">
            <v/>
          </cell>
          <cell r="E1412" t="str">
            <v>Maùng che daây chaèng daøy 0,8x2000</v>
          </cell>
          <cell r="F1412" t="str">
            <v>caùi</v>
          </cell>
          <cell r="G1412">
            <v>2</v>
          </cell>
          <cell r="H1412">
            <v>0</v>
          </cell>
          <cell r="I1412">
            <v>0</v>
          </cell>
          <cell r="J1412">
            <v>0</v>
          </cell>
          <cell r="K1412">
            <v>0</v>
          </cell>
          <cell r="L1412">
            <v>0</v>
          </cell>
          <cell r="M1412">
            <v>0</v>
          </cell>
          <cell r="N1412">
            <v>0</v>
          </cell>
          <cell r="P1412">
            <v>120000</v>
          </cell>
          <cell r="U1412">
            <v>240000</v>
          </cell>
          <cell r="W1412">
            <v>0</v>
          </cell>
          <cell r="Y1412">
            <v>0</v>
          </cell>
        </row>
        <row r="1413">
          <cell r="B1413" t="str">
            <v>LDN</v>
          </cell>
          <cell r="C1413" t="str">
            <v/>
          </cell>
          <cell r="D1413" t="str">
            <v>D3.3251</v>
          </cell>
          <cell r="E1413" t="str">
            <v>Laép boä daây neùo</v>
          </cell>
          <cell r="F1413" t="str">
            <v>boä</v>
          </cell>
          <cell r="G1413">
            <v>1</v>
          </cell>
          <cell r="R1413">
            <v>114840</v>
          </cell>
          <cell r="U1413">
            <v>0</v>
          </cell>
          <cell r="W1413">
            <v>114840</v>
          </cell>
          <cell r="Y1413">
            <v>0</v>
          </cell>
        </row>
        <row r="1414">
          <cell r="B1414" t="str">
            <v>XLCD</v>
          </cell>
          <cell r="C1414" t="str">
            <v/>
          </cell>
          <cell r="D1414" t="str">
            <v>06.2110</v>
          </cell>
          <cell r="E1414" t="str">
            <v>Laép coå deà</v>
          </cell>
          <cell r="F1414" t="str">
            <v>caùi</v>
          </cell>
          <cell r="G1414">
            <v>2</v>
          </cell>
          <cell r="R1414">
            <v>49908</v>
          </cell>
          <cell r="U1414">
            <v>0</v>
          </cell>
          <cell r="W1414">
            <v>99816</v>
          </cell>
          <cell r="Y1414">
            <v>0</v>
          </cell>
        </row>
        <row r="1415">
          <cell r="B1415" t="str">
            <v>PK</v>
          </cell>
          <cell r="C1415" t="str">
            <v/>
          </cell>
          <cell r="D1415" t="str">
            <v>02.1421</v>
          </cell>
          <cell r="E1415" t="str">
            <v>V/c phuï kieän vaøo vò trí ( cöï ly &lt;=100m)</v>
          </cell>
          <cell r="F1415" t="str">
            <v>taán</v>
          </cell>
          <cell r="G1415">
            <v>0.02</v>
          </cell>
          <cell r="U1415">
            <v>0</v>
          </cell>
          <cell r="W1415">
            <v>0</v>
          </cell>
          <cell r="Y1415">
            <v>0</v>
          </cell>
        </row>
        <row r="1416">
          <cell r="A1416" t="str">
            <v>CX20-C</v>
          </cell>
          <cell r="C1416" t="str">
            <v/>
          </cell>
          <cell r="E1416" t="str">
            <v>Boä chaèng xuoáng ñôn cho truï 20m: CX20-C</v>
          </cell>
          <cell r="F1416" t="str">
            <v>Boä</v>
          </cell>
          <cell r="H1416">
            <v>0</v>
          </cell>
          <cell r="I1416">
            <v>0</v>
          </cell>
          <cell r="J1416">
            <v>0</v>
          </cell>
          <cell r="U1416">
            <v>1124434</v>
          </cell>
          <cell r="W1416">
            <v>164748</v>
          </cell>
          <cell r="Y1416">
            <v>0</v>
          </cell>
        </row>
        <row r="1417">
          <cell r="B1417" t="str">
            <v>cd195</v>
          </cell>
          <cell r="C1417" t="str">
            <v/>
          </cell>
          <cell r="E1417" t="str">
            <v>Coå deâ Þ 195 neïp truï-Fe8x100 nhuùng keõm</v>
          </cell>
          <cell r="F1417" t="str">
            <v>boä</v>
          </cell>
          <cell r="G1417">
            <v>1</v>
          </cell>
          <cell r="H1417">
            <v>0</v>
          </cell>
          <cell r="I1417">
            <v>0</v>
          </cell>
          <cell r="J1417">
            <v>0</v>
          </cell>
          <cell r="P1417">
            <v>98000</v>
          </cell>
          <cell r="U1417">
            <v>98000</v>
          </cell>
          <cell r="W1417">
            <v>0</v>
          </cell>
          <cell r="Y1417">
            <v>0</v>
          </cell>
        </row>
        <row r="1418">
          <cell r="B1418" t="str">
            <v>SN</v>
          </cell>
          <cell r="C1418" t="str">
            <v/>
          </cell>
          <cell r="E1418" t="str">
            <v>Söù chaèng lôùn</v>
          </cell>
          <cell r="F1418" t="str">
            <v>caùi</v>
          </cell>
          <cell r="G1418">
            <v>2</v>
          </cell>
          <cell r="H1418">
            <v>0</v>
          </cell>
          <cell r="I1418">
            <v>0</v>
          </cell>
          <cell r="J1418">
            <v>0</v>
          </cell>
          <cell r="P1418">
            <v>74000</v>
          </cell>
          <cell r="U1418">
            <v>148000</v>
          </cell>
          <cell r="W1418">
            <v>0</v>
          </cell>
          <cell r="Y1418">
            <v>0</v>
          </cell>
        </row>
        <row r="1419">
          <cell r="B1419" t="str">
            <v>K3B</v>
          </cell>
          <cell r="C1419" t="str">
            <v/>
          </cell>
          <cell r="E1419" t="str">
            <v>Keïp caùp 3 boulon 5/8 (B46x130)</v>
          </cell>
          <cell r="F1419" t="str">
            <v>caùi</v>
          </cell>
          <cell r="G1419">
            <v>8</v>
          </cell>
          <cell r="H1419">
            <v>0</v>
          </cell>
          <cell r="I1419">
            <v>0</v>
          </cell>
          <cell r="J1419">
            <v>0</v>
          </cell>
          <cell r="P1419">
            <v>42000</v>
          </cell>
          <cell r="U1419">
            <v>336000</v>
          </cell>
          <cell r="W1419">
            <v>0</v>
          </cell>
          <cell r="Y1419">
            <v>0</v>
          </cell>
        </row>
        <row r="1420">
          <cell r="B1420" t="str">
            <v>C5/8</v>
          </cell>
          <cell r="C1420" t="str">
            <v/>
          </cell>
          <cell r="E1420" t="str">
            <v>Caùp theùp 5/8"</v>
          </cell>
          <cell r="F1420" t="str">
            <v>meùt</v>
          </cell>
          <cell r="G1420">
            <v>19</v>
          </cell>
          <cell r="H1420">
            <v>0</v>
          </cell>
          <cell r="I1420">
            <v>0</v>
          </cell>
          <cell r="J1420">
            <v>0</v>
          </cell>
          <cell r="P1420">
            <v>14386</v>
          </cell>
          <cell r="U1420">
            <v>273334</v>
          </cell>
          <cell r="W1420">
            <v>0</v>
          </cell>
          <cell r="Y1420">
            <v>0</v>
          </cell>
        </row>
        <row r="1421">
          <cell r="B1421" t="str">
            <v>S60</v>
          </cell>
          <cell r="C1421" t="str">
            <v/>
          </cell>
          <cell r="E1421" t="str">
            <v>Saét deït 60 x 6</v>
          </cell>
          <cell r="F1421" t="str">
            <v>kg</v>
          </cell>
          <cell r="G1421">
            <v>2</v>
          </cell>
          <cell r="H1421">
            <v>0</v>
          </cell>
          <cell r="I1421">
            <v>0</v>
          </cell>
          <cell r="J1421">
            <v>0</v>
          </cell>
          <cell r="P1421">
            <v>22250</v>
          </cell>
          <cell r="U1421">
            <v>44500</v>
          </cell>
          <cell r="W1421">
            <v>0</v>
          </cell>
          <cell r="Y1421">
            <v>0</v>
          </cell>
        </row>
        <row r="1422">
          <cell r="B1422" t="str">
            <v>mt</v>
          </cell>
          <cell r="C1422" t="str">
            <v/>
          </cell>
          <cell r="E1422" t="str">
            <v xml:space="preserve">Moùc treo chöõ U </v>
          </cell>
          <cell r="F1422" t="str">
            <v>caùi</v>
          </cell>
          <cell r="G1422">
            <v>1</v>
          </cell>
          <cell r="H1422">
            <v>0</v>
          </cell>
          <cell r="I1422">
            <v>0</v>
          </cell>
          <cell r="J1422">
            <v>0</v>
          </cell>
          <cell r="P1422">
            <v>23000</v>
          </cell>
          <cell r="U1422">
            <v>23000</v>
          </cell>
          <cell r="W1422">
            <v>0</v>
          </cell>
          <cell r="Y1422">
            <v>0</v>
          </cell>
        </row>
        <row r="1423">
          <cell r="B1423" t="str">
            <v>B16100V</v>
          </cell>
          <cell r="C1423" t="str">
            <v/>
          </cell>
          <cell r="E1423" t="str">
            <v>Boulon 16x100VRS+ 4 long ñeàn vuoâng D18-50x50x3/Zn</v>
          </cell>
          <cell r="F1423" t="str">
            <v>boä</v>
          </cell>
          <cell r="G1423">
            <v>2</v>
          </cell>
          <cell r="H1423">
            <v>0</v>
          </cell>
          <cell r="I1423">
            <v>0</v>
          </cell>
          <cell r="J1423">
            <v>0</v>
          </cell>
          <cell r="P1423">
            <v>33800</v>
          </cell>
          <cell r="R1423">
            <v>0</v>
          </cell>
          <cell r="U1423">
            <v>67600</v>
          </cell>
          <cell r="W1423">
            <v>0</v>
          </cell>
          <cell r="Y1423">
            <v>0</v>
          </cell>
        </row>
        <row r="1424">
          <cell r="B1424" t="str">
            <v>YC</v>
          </cell>
          <cell r="C1424" t="str">
            <v/>
          </cell>
          <cell r="E1424" t="str">
            <v>Yeám caùp daøy 2mm</v>
          </cell>
          <cell r="F1424" t="str">
            <v>caùi</v>
          </cell>
          <cell r="G1424">
            <v>2</v>
          </cell>
          <cell r="H1424">
            <v>0</v>
          </cell>
          <cell r="I1424">
            <v>0</v>
          </cell>
          <cell r="J1424">
            <v>0</v>
          </cell>
          <cell r="P1424">
            <v>7000</v>
          </cell>
          <cell r="U1424">
            <v>14000</v>
          </cell>
          <cell r="W1424">
            <v>0</v>
          </cell>
          <cell r="Y1424">
            <v>0</v>
          </cell>
        </row>
        <row r="1425">
          <cell r="B1425" t="str">
            <v>MANG</v>
          </cell>
          <cell r="C1425" t="str">
            <v/>
          </cell>
          <cell r="E1425" t="str">
            <v>Maùng che daây chaèng daøy 0,8x2000</v>
          </cell>
          <cell r="F1425" t="str">
            <v>caùi</v>
          </cell>
          <cell r="G1425">
            <v>1</v>
          </cell>
          <cell r="H1425">
            <v>0</v>
          </cell>
          <cell r="I1425">
            <v>0</v>
          </cell>
          <cell r="J1425">
            <v>0</v>
          </cell>
          <cell r="P1425">
            <v>120000</v>
          </cell>
          <cell r="U1425">
            <v>120000</v>
          </cell>
          <cell r="W1425">
            <v>0</v>
          </cell>
          <cell r="Y1425">
            <v>0</v>
          </cell>
        </row>
        <row r="1426">
          <cell r="B1426" t="str">
            <v>LDN</v>
          </cell>
          <cell r="C1426" t="str">
            <v/>
          </cell>
          <cell r="D1426" t="str">
            <v>D3.3251</v>
          </cell>
          <cell r="E1426" t="str">
            <v>Laép boä daây neùo</v>
          </cell>
          <cell r="F1426" t="str">
            <v>boä</v>
          </cell>
          <cell r="G1426">
            <v>1</v>
          </cell>
          <cell r="R1426">
            <v>114840</v>
          </cell>
          <cell r="U1426">
            <v>0</v>
          </cell>
          <cell r="W1426">
            <v>114840</v>
          </cell>
          <cell r="Y1426">
            <v>0</v>
          </cell>
        </row>
        <row r="1427">
          <cell r="B1427" t="str">
            <v>XLCD</v>
          </cell>
          <cell r="C1427" t="str">
            <v/>
          </cell>
          <cell r="D1427" t="str">
            <v>06.2110</v>
          </cell>
          <cell r="E1427" t="str">
            <v>Laép coå deà</v>
          </cell>
          <cell r="F1427" t="str">
            <v>caùi</v>
          </cell>
          <cell r="G1427">
            <v>1</v>
          </cell>
          <cell r="R1427">
            <v>49908</v>
          </cell>
          <cell r="U1427">
            <v>0</v>
          </cell>
          <cell r="W1427">
            <v>49908</v>
          </cell>
          <cell r="Y1427">
            <v>0</v>
          </cell>
        </row>
        <row r="1428">
          <cell r="B1428" t="str">
            <v>PK</v>
          </cell>
          <cell r="C1428" t="str">
            <v/>
          </cell>
          <cell r="D1428" t="str">
            <v>02.1421</v>
          </cell>
          <cell r="E1428" t="str">
            <v>V/c phuï kieän vaøo vò trí ( cöï ly &lt;=100m)</v>
          </cell>
          <cell r="F1428" t="str">
            <v>taán</v>
          </cell>
          <cell r="G1428">
            <v>0.02</v>
          </cell>
          <cell r="U1428">
            <v>0</v>
          </cell>
          <cell r="W1428">
            <v>0</v>
          </cell>
          <cell r="Y1428">
            <v>0</v>
          </cell>
        </row>
        <row r="1429">
          <cell r="A1429" t="str">
            <v>CK-C</v>
          </cell>
          <cell r="C1429" t="str">
            <v/>
          </cell>
          <cell r="E1429" t="str">
            <v>Boä chaèng vöôït ñôn: CK-C</v>
          </cell>
          <cell r="F1429" t="str">
            <v>Boä</v>
          </cell>
          <cell r="H1429">
            <v>0</v>
          </cell>
          <cell r="I1429">
            <v>0</v>
          </cell>
          <cell r="J1429">
            <v>0</v>
          </cell>
          <cell r="U1429">
            <v>1486100</v>
          </cell>
          <cell r="W1429">
            <v>164748</v>
          </cell>
          <cell r="Y1429">
            <v>0</v>
          </cell>
        </row>
        <row r="1430">
          <cell r="B1430" t="str">
            <v>cd195</v>
          </cell>
          <cell r="C1430" t="str">
            <v/>
          </cell>
          <cell r="E1430" t="str">
            <v>Coå deâ Þ 195 neïp truï-Fe8x100 nhuùng keõm</v>
          </cell>
          <cell r="F1430" t="str">
            <v>boä</v>
          </cell>
          <cell r="G1430">
            <v>1</v>
          </cell>
          <cell r="H1430">
            <v>0</v>
          </cell>
          <cell r="I1430">
            <v>0</v>
          </cell>
          <cell r="J1430">
            <v>0</v>
          </cell>
          <cell r="K1430">
            <v>0</v>
          </cell>
          <cell r="L1430">
            <v>0</v>
          </cell>
          <cell r="M1430">
            <v>0</v>
          </cell>
          <cell r="N1430">
            <v>0</v>
          </cell>
          <cell r="P1430">
            <v>98000</v>
          </cell>
          <cell r="U1430">
            <v>98000</v>
          </cell>
          <cell r="W1430">
            <v>0</v>
          </cell>
          <cell r="Y1430">
            <v>0</v>
          </cell>
        </row>
        <row r="1431">
          <cell r="B1431" t="str">
            <v>SN</v>
          </cell>
          <cell r="C1431" t="str">
            <v/>
          </cell>
          <cell r="E1431" t="str">
            <v>Söù chaèng lôùn</v>
          </cell>
          <cell r="F1431" t="str">
            <v>caùi</v>
          </cell>
          <cell r="G1431">
            <v>2</v>
          </cell>
          <cell r="H1431">
            <v>0</v>
          </cell>
          <cell r="I1431">
            <v>0</v>
          </cell>
          <cell r="J1431">
            <v>0</v>
          </cell>
          <cell r="K1431">
            <v>0</v>
          </cell>
          <cell r="L1431">
            <v>0</v>
          </cell>
          <cell r="M1431">
            <v>0</v>
          </cell>
          <cell r="N1431">
            <v>0</v>
          </cell>
          <cell r="P1431">
            <v>74000</v>
          </cell>
          <cell r="U1431">
            <v>148000</v>
          </cell>
          <cell r="W1431">
            <v>0</v>
          </cell>
          <cell r="Y1431">
            <v>0</v>
          </cell>
        </row>
        <row r="1432">
          <cell r="B1432" t="str">
            <v>K3B</v>
          </cell>
          <cell r="C1432" t="str">
            <v/>
          </cell>
          <cell r="E1432" t="str">
            <v>Keïp caùp 3 boulon 5/8 (B46x130)</v>
          </cell>
          <cell r="F1432" t="str">
            <v>caùi</v>
          </cell>
          <cell r="G1432">
            <v>12</v>
          </cell>
          <cell r="H1432">
            <v>0</v>
          </cell>
          <cell r="I1432">
            <v>0</v>
          </cell>
          <cell r="J1432">
            <v>0</v>
          </cell>
          <cell r="K1432">
            <v>0</v>
          </cell>
          <cell r="L1432">
            <v>0</v>
          </cell>
          <cell r="M1432">
            <v>0</v>
          </cell>
          <cell r="N1432">
            <v>0</v>
          </cell>
          <cell r="P1432">
            <v>42000</v>
          </cell>
          <cell r="U1432">
            <v>504000</v>
          </cell>
          <cell r="W1432">
            <v>0</v>
          </cell>
          <cell r="Y1432">
            <v>0</v>
          </cell>
        </row>
        <row r="1433">
          <cell r="B1433" t="str">
            <v>KH4/0</v>
          </cell>
          <cell r="C1433" t="str">
            <v/>
          </cell>
          <cell r="E1433" t="str">
            <v>Keïp hotline 4/0</v>
          </cell>
          <cell r="F1433" t="str">
            <v>caùi</v>
          </cell>
          <cell r="G1433">
            <v>6</v>
          </cell>
          <cell r="H1433">
            <v>0</v>
          </cell>
          <cell r="I1433">
            <v>0</v>
          </cell>
          <cell r="J1433">
            <v>0</v>
          </cell>
          <cell r="K1433">
            <v>0</v>
          </cell>
          <cell r="L1433">
            <v>0</v>
          </cell>
          <cell r="M1433">
            <v>0</v>
          </cell>
          <cell r="N1433">
            <v>0</v>
          </cell>
          <cell r="P1433">
            <v>94000</v>
          </cell>
          <cell r="U1433">
            <v>564000</v>
          </cell>
          <cell r="W1433">
            <v>0</v>
          </cell>
          <cell r="Y1433">
            <v>0</v>
          </cell>
        </row>
        <row r="1434">
          <cell r="B1434" t="str">
            <v>S60</v>
          </cell>
          <cell r="C1434" t="str">
            <v/>
          </cell>
          <cell r="E1434" t="str">
            <v>Saét deït 60 x 6</v>
          </cell>
          <cell r="F1434" t="str">
            <v>kg</v>
          </cell>
          <cell r="G1434">
            <v>2</v>
          </cell>
          <cell r="H1434">
            <v>0</v>
          </cell>
          <cell r="I1434">
            <v>0</v>
          </cell>
          <cell r="J1434">
            <v>0</v>
          </cell>
          <cell r="K1434">
            <v>0</v>
          </cell>
          <cell r="L1434">
            <v>0</v>
          </cell>
          <cell r="M1434">
            <v>0</v>
          </cell>
          <cell r="N1434">
            <v>0</v>
          </cell>
          <cell r="P1434">
            <v>22250</v>
          </cell>
          <cell r="U1434">
            <v>44500</v>
          </cell>
          <cell r="W1434">
            <v>0</v>
          </cell>
          <cell r="Y1434">
            <v>0</v>
          </cell>
        </row>
        <row r="1435">
          <cell r="B1435" t="str">
            <v>mt</v>
          </cell>
          <cell r="C1435" t="str">
            <v/>
          </cell>
          <cell r="E1435" t="str">
            <v xml:space="preserve">Moùc treo chöõ U </v>
          </cell>
          <cell r="F1435" t="str">
            <v>caùi</v>
          </cell>
          <cell r="G1435">
            <v>2</v>
          </cell>
          <cell r="H1435">
            <v>0</v>
          </cell>
          <cell r="I1435">
            <v>0</v>
          </cell>
          <cell r="J1435">
            <v>0</v>
          </cell>
          <cell r="K1435">
            <v>0</v>
          </cell>
          <cell r="L1435">
            <v>0</v>
          </cell>
          <cell r="M1435">
            <v>0</v>
          </cell>
          <cell r="N1435">
            <v>0</v>
          </cell>
          <cell r="P1435">
            <v>23000</v>
          </cell>
          <cell r="U1435">
            <v>46000</v>
          </cell>
          <cell r="W1435">
            <v>0</v>
          </cell>
          <cell r="Y1435">
            <v>0</v>
          </cell>
        </row>
        <row r="1436">
          <cell r="B1436" t="str">
            <v>B16100V</v>
          </cell>
          <cell r="C1436" t="str">
            <v/>
          </cell>
          <cell r="E1436" t="str">
            <v>Boulon 16x100VRS+ 4 long ñeàn vuoâng D18-50x50x3/Zn</v>
          </cell>
          <cell r="F1436" t="str">
            <v>boä</v>
          </cell>
          <cell r="G1436">
            <v>2</v>
          </cell>
          <cell r="H1436">
            <v>0</v>
          </cell>
          <cell r="I1436">
            <v>0</v>
          </cell>
          <cell r="J1436">
            <v>0</v>
          </cell>
          <cell r="K1436">
            <v>0</v>
          </cell>
          <cell r="L1436">
            <v>0</v>
          </cell>
          <cell r="M1436">
            <v>0</v>
          </cell>
          <cell r="N1436">
            <v>0</v>
          </cell>
          <cell r="P1436">
            <v>33800</v>
          </cell>
          <cell r="R1436">
            <v>0</v>
          </cell>
          <cell r="U1436">
            <v>67600</v>
          </cell>
          <cell r="W1436">
            <v>0</v>
          </cell>
          <cell r="Y1436">
            <v>0</v>
          </cell>
        </row>
        <row r="1437">
          <cell r="B1437" t="str">
            <v>YC</v>
          </cell>
          <cell r="C1437" t="str">
            <v/>
          </cell>
          <cell r="E1437" t="str">
            <v>Yeám caùp daøy 2mm</v>
          </cell>
          <cell r="F1437" t="str">
            <v>caùi</v>
          </cell>
          <cell r="G1437">
            <v>2</v>
          </cell>
          <cell r="H1437">
            <v>0</v>
          </cell>
          <cell r="I1437">
            <v>0</v>
          </cell>
          <cell r="J1437">
            <v>0</v>
          </cell>
          <cell r="K1437">
            <v>0</v>
          </cell>
          <cell r="L1437">
            <v>0</v>
          </cell>
          <cell r="M1437">
            <v>0</v>
          </cell>
          <cell r="N1437">
            <v>0</v>
          </cell>
          <cell r="P1437">
            <v>7000</v>
          </cell>
          <cell r="U1437">
            <v>14000</v>
          </cell>
          <cell r="W1437">
            <v>0</v>
          </cell>
          <cell r="Y1437">
            <v>0</v>
          </cell>
        </row>
        <row r="1438">
          <cell r="B1438" t="str">
            <v>LDN</v>
          </cell>
          <cell r="C1438" t="str">
            <v/>
          </cell>
          <cell r="D1438" t="str">
            <v>D3.3251</v>
          </cell>
          <cell r="E1438" t="str">
            <v>Laép boä daây neùo</v>
          </cell>
          <cell r="F1438" t="str">
            <v>boä</v>
          </cell>
          <cell r="G1438">
            <v>1</v>
          </cell>
          <cell r="R1438">
            <v>114840</v>
          </cell>
          <cell r="U1438">
            <v>0</v>
          </cell>
          <cell r="W1438">
            <v>114840</v>
          </cell>
          <cell r="Y1438">
            <v>0</v>
          </cell>
        </row>
        <row r="1439">
          <cell r="B1439" t="str">
            <v>XLCD</v>
          </cell>
          <cell r="C1439" t="str">
            <v/>
          </cell>
          <cell r="D1439" t="str">
            <v>06.2110</v>
          </cell>
          <cell r="E1439" t="str">
            <v>Laép coå deà</v>
          </cell>
          <cell r="F1439" t="str">
            <v>caùi</v>
          </cell>
          <cell r="G1439">
            <v>1</v>
          </cell>
          <cell r="R1439">
            <v>49908</v>
          </cell>
          <cell r="U1439">
            <v>0</v>
          </cell>
          <cell r="W1439">
            <v>49908</v>
          </cell>
          <cell r="Y1439">
            <v>0</v>
          </cell>
        </row>
        <row r="1440">
          <cell r="B1440" t="str">
            <v>PK</v>
          </cell>
          <cell r="C1440" t="str">
            <v/>
          </cell>
          <cell r="D1440" t="str">
            <v>02.1421</v>
          </cell>
          <cell r="E1440" t="str">
            <v>V/c phuï kieän vaøo vò trí ( cöï ly &lt;=100m)</v>
          </cell>
          <cell r="F1440" t="str">
            <v>taán</v>
          </cell>
          <cell r="G1440">
            <v>0.02</v>
          </cell>
          <cell r="U1440">
            <v>0</v>
          </cell>
          <cell r="W1440">
            <v>0</v>
          </cell>
          <cell r="Y1440">
            <v>0</v>
          </cell>
        </row>
        <row r="1441">
          <cell r="A1441" t="str">
            <v>CKK-C</v>
          </cell>
          <cell r="C1441" t="str">
            <v/>
          </cell>
          <cell r="E1441" t="str">
            <v>Boä chaèng vöôït keùp: CKK-C</v>
          </cell>
          <cell r="F1441" t="str">
            <v>Boä</v>
          </cell>
          <cell r="H1441">
            <v>0</v>
          </cell>
          <cell r="I1441">
            <v>0</v>
          </cell>
          <cell r="J1441">
            <v>0</v>
          </cell>
          <cell r="U1441">
            <v>3107200</v>
          </cell>
          <cell r="W1441">
            <v>329496</v>
          </cell>
          <cell r="Y1441">
            <v>0</v>
          </cell>
        </row>
        <row r="1442">
          <cell r="B1442" t="str">
            <v>cd195</v>
          </cell>
          <cell r="C1442" t="str">
            <v/>
          </cell>
          <cell r="E1442" t="str">
            <v>Coå deâ Þ 195 neïp truï-Fe8x100 nhuùng keõm</v>
          </cell>
          <cell r="F1442" t="str">
            <v>boä</v>
          </cell>
          <cell r="G1442">
            <v>2</v>
          </cell>
          <cell r="H1442">
            <v>0</v>
          </cell>
          <cell r="I1442">
            <v>0</v>
          </cell>
          <cell r="J1442">
            <v>0</v>
          </cell>
          <cell r="K1442">
            <v>0</v>
          </cell>
          <cell r="L1442">
            <v>0</v>
          </cell>
          <cell r="M1442">
            <v>0</v>
          </cell>
          <cell r="N1442">
            <v>0</v>
          </cell>
          <cell r="P1442">
            <v>98000</v>
          </cell>
          <cell r="U1442">
            <v>196000</v>
          </cell>
          <cell r="W1442">
            <v>0</v>
          </cell>
          <cell r="Y1442">
            <v>0</v>
          </cell>
        </row>
        <row r="1443">
          <cell r="B1443" t="str">
            <v>SN</v>
          </cell>
          <cell r="C1443" t="str">
            <v/>
          </cell>
          <cell r="E1443" t="str">
            <v>Söù chaèng lôùn</v>
          </cell>
          <cell r="F1443" t="str">
            <v>caùi</v>
          </cell>
          <cell r="G1443">
            <v>4</v>
          </cell>
          <cell r="H1443">
            <v>0</v>
          </cell>
          <cell r="I1443">
            <v>0</v>
          </cell>
          <cell r="J1443">
            <v>0</v>
          </cell>
          <cell r="K1443">
            <v>0</v>
          </cell>
          <cell r="L1443">
            <v>0</v>
          </cell>
          <cell r="M1443">
            <v>0</v>
          </cell>
          <cell r="N1443">
            <v>0</v>
          </cell>
          <cell r="P1443">
            <v>74000</v>
          </cell>
          <cell r="U1443">
            <v>296000</v>
          </cell>
          <cell r="W1443">
            <v>0</v>
          </cell>
          <cell r="Y1443">
            <v>0</v>
          </cell>
        </row>
        <row r="1444">
          <cell r="B1444" t="str">
            <v>K3B</v>
          </cell>
          <cell r="C1444" t="str">
            <v/>
          </cell>
          <cell r="E1444" t="str">
            <v>Keïp caùp 3 boulon 5/8 (B46x130)</v>
          </cell>
          <cell r="F1444" t="str">
            <v>caùi</v>
          </cell>
          <cell r="G1444">
            <v>24</v>
          </cell>
          <cell r="H1444">
            <v>0</v>
          </cell>
          <cell r="I1444">
            <v>0</v>
          </cell>
          <cell r="J1444">
            <v>0</v>
          </cell>
          <cell r="K1444">
            <v>0</v>
          </cell>
          <cell r="L1444">
            <v>0</v>
          </cell>
          <cell r="M1444">
            <v>0</v>
          </cell>
          <cell r="N1444">
            <v>0</v>
          </cell>
          <cell r="P1444">
            <v>42000</v>
          </cell>
          <cell r="U1444">
            <v>1008000</v>
          </cell>
          <cell r="W1444">
            <v>0</v>
          </cell>
          <cell r="Y1444">
            <v>0</v>
          </cell>
        </row>
        <row r="1445">
          <cell r="B1445" t="str">
            <v>KH4/0</v>
          </cell>
          <cell r="C1445" t="str">
            <v/>
          </cell>
          <cell r="E1445" t="str">
            <v>Keïp hotline 4/0</v>
          </cell>
          <cell r="F1445" t="str">
            <v>caùi</v>
          </cell>
          <cell r="G1445">
            <v>12</v>
          </cell>
          <cell r="H1445">
            <v>0</v>
          </cell>
          <cell r="I1445">
            <v>0</v>
          </cell>
          <cell r="J1445">
            <v>0</v>
          </cell>
          <cell r="K1445">
            <v>0</v>
          </cell>
          <cell r="L1445">
            <v>0</v>
          </cell>
          <cell r="M1445">
            <v>0</v>
          </cell>
          <cell r="N1445">
            <v>0</v>
          </cell>
          <cell r="P1445">
            <v>94000</v>
          </cell>
          <cell r="U1445">
            <v>1128000</v>
          </cell>
          <cell r="W1445">
            <v>0</v>
          </cell>
          <cell r="Y1445">
            <v>0</v>
          </cell>
        </row>
        <row r="1446">
          <cell r="B1446" t="str">
            <v>S60</v>
          </cell>
          <cell r="C1446" t="str">
            <v/>
          </cell>
          <cell r="E1446" t="str">
            <v>Saét deït 60 x 6</v>
          </cell>
          <cell r="F1446" t="str">
            <v>kg</v>
          </cell>
          <cell r="G1446">
            <v>8</v>
          </cell>
          <cell r="H1446">
            <v>0</v>
          </cell>
          <cell r="I1446">
            <v>0</v>
          </cell>
          <cell r="J1446">
            <v>0</v>
          </cell>
          <cell r="K1446">
            <v>0</v>
          </cell>
          <cell r="L1446">
            <v>0</v>
          </cell>
          <cell r="M1446">
            <v>0</v>
          </cell>
          <cell r="N1446">
            <v>0</v>
          </cell>
          <cell r="P1446">
            <v>22250</v>
          </cell>
          <cell r="U1446">
            <v>178000</v>
          </cell>
          <cell r="W1446">
            <v>0</v>
          </cell>
          <cell r="Y1446">
            <v>0</v>
          </cell>
        </row>
        <row r="1447">
          <cell r="B1447" t="str">
            <v>mt</v>
          </cell>
          <cell r="C1447" t="str">
            <v/>
          </cell>
          <cell r="E1447" t="str">
            <v xml:space="preserve">Moùc treo chöõ U </v>
          </cell>
          <cell r="F1447" t="str">
            <v>caùi</v>
          </cell>
          <cell r="G1447">
            <v>6</v>
          </cell>
          <cell r="H1447">
            <v>0</v>
          </cell>
          <cell r="I1447">
            <v>0</v>
          </cell>
          <cell r="J1447">
            <v>0</v>
          </cell>
          <cell r="K1447">
            <v>0</v>
          </cell>
          <cell r="L1447">
            <v>0</v>
          </cell>
          <cell r="M1447">
            <v>0</v>
          </cell>
          <cell r="N1447">
            <v>0</v>
          </cell>
          <cell r="P1447">
            <v>23000</v>
          </cell>
          <cell r="U1447">
            <v>138000</v>
          </cell>
          <cell r="W1447">
            <v>0</v>
          </cell>
          <cell r="Y1447">
            <v>0</v>
          </cell>
        </row>
        <row r="1448">
          <cell r="B1448" t="str">
            <v>B16100V</v>
          </cell>
          <cell r="C1448" t="str">
            <v/>
          </cell>
          <cell r="E1448" t="str">
            <v>Boulon 16x100VRS+ 4 long ñeàn vuoâng D18-50x50x3/Zn</v>
          </cell>
          <cell r="F1448" t="str">
            <v>boä</v>
          </cell>
          <cell r="G1448">
            <v>4</v>
          </cell>
          <cell r="H1448">
            <v>0</v>
          </cell>
          <cell r="I1448">
            <v>0</v>
          </cell>
          <cell r="J1448">
            <v>0</v>
          </cell>
          <cell r="K1448">
            <v>0</v>
          </cell>
          <cell r="L1448">
            <v>0</v>
          </cell>
          <cell r="M1448">
            <v>0</v>
          </cell>
          <cell r="N1448">
            <v>0</v>
          </cell>
          <cell r="P1448">
            <v>33800</v>
          </cell>
          <cell r="R1448">
            <v>0</v>
          </cell>
          <cell r="U1448">
            <v>135200</v>
          </cell>
          <cell r="W1448">
            <v>0</v>
          </cell>
          <cell r="Y1448">
            <v>0</v>
          </cell>
        </row>
        <row r="1449">
          <cell r="B1449" t="str">
            <v>YC</v>
          </cell>
          <cell r="C1449" t="str">
            <v/>
          </cell>
          <cell r="E1449" t="str">
            <v>Yeám caùp daøy 2mm</v>
          </cell>
          <cell r="F1449" t="str">
            <v>caùi</v>
          </cell>
          <cell r="G1449">
            <v>4</v>
          </cell>
          <cell r="H1449">
            <v>0</v>
          </cell>
          <cell r="I1449">
            <v>0</v>
          </cell>
          <cell r="J1449">
            <v>0</v>
          </cell>
          <cell r="K1449">
            <v>0</v>
          </cell>
          <cell r="L1449">
            <v>0</v>
          </cell>
          <cell r="M1449">
            <v>0</v>
          </cell>
          <cell r="N1449">
            <v>0</v>
          </cell>
          <cell r="P1449">
            <v>7000</v>
          </cell>
          <cell r="U1449">
            <v>28000</v>
          </cell>
          <cell r="W1449">
            <v>0</v>
          </cell>
          <cell r="Y1449">
            <v>0</v>
          </cell>
        </row>
        <row r="1450">
          <cell r="B1450" t="str">
            <v>LDN</v>
          </cell>
          <cell r="C1450" t="str">
            <v/>
          </cell>
          <cell r="D1450" t="str">
            <v>D3.3251</v>
          </cell>
          <cell r="E1450" t="str">
            <v>Laép boä daây neùo</v>
          </cell>
          <cell r="F1450" t="str">
            <v>boä</v>
          </cell>
          <cell r="G1450">
            <v>2</v>
          </cell>
          <cell r="R1450">
            <v>114840</v>
          </cell>
          <cell r="U1450">
            <v>0</v>
          </cell>
          <cell r="W1450">
            <v>229680</v>
          </cell>
          <cell r="Y1450">
            <v>0</v>
          </cell>
        </row>
        <row r="1451">
          <cell r="B1451" t="str">
            <v>XLCD</v>
          </cell>
          <cell r="C1451" t="str">
            <v/>
          </cell>
          <cell r="D1451" t="str">
            <v>06.2110</v>
          </cell>
          <cell r="E1451" t="str">
            <v>Laép coå deà</v>
          </cell>
          <cell r="F1451" t="str">
            <v>caùi</v>
          </cell>
          <cell r="G1451">
            <v>2</v>
          </cell>
          <cell r="R1451">
            <v>49908</v>
          </cell>
          <cell r="U1451">
            <v>0</v>
          </cell>
          <cell r="W1451">
            <v>99816</v>
          </cell>
          <cell r="Y1451">
            <v>0</v>
          </cell>
        </row>
        <row r="1452">
          <cell r="B1452" t="str">
            <v>PK</v>
          </cell>
          <cell r="C1452" t="str">
            <v/>
          </cell>
          <cell r="D1452" t="str">
            <v>02.1421</v>
          </cell>
          <cell r="E1452" t="str">
            <v>V/c phuï kieän vaøo vò trí ( cöï ly &lt;=100m)</v>
          </cell>
          <cell r="F1452" t="str">
            <v>taán</v>
          </cell>
          <cell r="G1452">
            <v>0.02</v>
          </cell>
          <cell r="U1452">
            <v>0</v>
          </cell>
          <cell r="W1452">
            <v>0</v>
          </cell>
          <cell r="Y1452">
            <v>0</v>
          </cell>
        </row>
        <row r="1453">
          <cell r="A1453" t="str">
            <v>NXX</v>
          </cell>
          <cell r="C1453" t="str">
            <v>x</v>
          </cell>
          <cell r="E1453" t="str">
            <v>Boä moùng neo xoøe cho chaèng xuoáng: NXX</v>
          </cell>
          <cell r="F1453" t="str">
            <v>Boä</v>
          </cell>
          <cell r="H1453">
            <v>2</v>
          </cell>
          <cell r="I1453">
            <v>0</v>
          </cell>
          <cell r="J1453">
            <v>0</v>
          </cell>
          <cell r="K1453">
            <v>2</v>
          </cell>
          <cell r="L1453">
            <v>0</v>
          </cell>
          <cell r="M1453">
            <v>0</v>
          </cell>
          <cell r="N1453">
            <v>0</v>
          </cell>
          <cell r="U1453">
            <v>271000</v>
          </cell>
          <cell r="W1453">
            <v>0</v>
          </cell>
          <cell r="X1453">
            <v>232057</v>
          </cell>
          <cell r="Y1453">
            <v>0</v>
          </cell>
        </row>
        <row r="1454">
          <cell r="B1454" t="str">
            <v>TN1824</v>
          </cell>
          <cell r="C1454" t="str">
            <v>x</v>
          </cell>
          <cell r="E1454" t="str">
            <v>Ty neo Þ18x2400</v>
          </cell>
          <cell r="F1454" t="str">
            <v>caùi</v>
          </cell>
          <cell r="G1454">
            <v>1</v>
          </cell>
          <cell r="H1454">
            <v>2</v>
          </cell>
          <cell r="I1454">
            <v>0</v>
          </cell>
          <cell r="J1454">
            <v>0</v>
          </cell>
          <cell r="K1454">
            <v>2</v>
          </cell>
          <cell r="L1454">
            <v>0</v>
          </cell>
          <cell r="M1454">
            <v>0</v>
          </cell>
          <cell r="N1454">
            <v>0</v>
          </cell>
          <cell r="P1454">
            <v>170000</v>
          </cell>
          <cell r="U1454">
            <v>170000</v>
          </cell>
          <cell r="W1454">
            <v>0</v>
          </cell>
          <cell r="X1454">
            <v>0</v>
          </cell>
          <cell r="Y1454">
            <v>0</v>
          </cell>
        </row>
        <row r="1455">
          <cell r="B1455" t="str">
            <v>NX</v>
          </cell>
          <cell r="C1455" t="str">
            <v>x</v>
          </cell>
          <cell r="E1455" t="str">
            <v>Neo xoøe 8 höôùng (daøy 3,2mm)</v>
          </cell>
          <cell r="F1455" t="str">
            <v>caùi</v>
          </cell>
          <cell r="G1455">
            <v>1</v>
          </cell>
          <cell r="H1455">
            <v>2</v>
          </cell>
          <cell r="I1455">
            <v>0</v>
          </cell>
          <cell r="J1455">
            <v>0</v>
          </cell>
          <cell r="K1455">
            <v>2</v>
          </cell>
          <cell r="L1455">
            <v>0</v>
          </cell>
          <cell r="M1455">
            <v>0</v>
          </cell>
          <cell r="N1455">
            <v>0</v>
          </cell>
          <cell r="P1455">
            <v>101000</v>
          </cell>
          <cell r="U1455">
            <v>101000</v>
          </cell>
          <cell r="W1455">
            <v>0</v>
          </cell>
          <cell r="X1455">
            <v>0</v>
          </cell>
          <cell r="Y1455">
            <v>0</v>
          </cell>
        </row>
        <row r="1456">
          <cell r="B1456" t="str">
            <v>MDD3</v>
          </cell>
          <cell r="C1456" t="str">
            <v>x</v>
          </cell>
          <cell r="D1456" t="str">
            <v>AB.11423</v>
          </cell>
          <cell r="E1456" t="str">
            <v>Ñaøo hoá moùng ñaát caáp 3 saâu &gt;1m</v>
          </cell>
          <cell r="F1456" t="str">
            <v>m3</v>
          </cell>
          <cell r="G1456">
            <v>0.4</v>
          </cell>
          <cell r="S1456">
            <v>451007</v>
          </cell>
          <cell r="U1456">
            <v>0</v>
          </cell>
          <cell r="W1456">
            <v>0</v>
          </cell>
          <cell r="X1456">
            <v>180403</v>
          </cell>
          <cell r="Y1456">
            <v>0</v>
          </cell>
        </row>
        <row r="1457">
          <cell r="B1457" t="str">
            <v>MDAP3</v>
          </cell>
          <cell r="C1457" t="str">
            <v>x</v>
          </cell>
          <cell r="D1457" t="str">
            <v>AB.13112</v>
          </cell>
          <cell r="E1457" t="str">
            <v>Ñaép ñaát hoá moùng coät , ñoä chaët k=0,9</v>
          </cell>
          <cell r="F1457" t="str">
            <v>m3</v>
          </cell>
          <cell r="G1457">
            <v>0.4</v>
          </cell>
          <cell r="S1457">
            <v>129134</v>
          </cell>
          <cell r="U1457">
            <v>0</v>
          </cell>
          <cell r="W1457">
            <v>0</v>
          </cell>
          <cell r="X1457">
            <v>51654</v>
          </cell>
          <cell r="Y1457">
            <v>0</v>
          </cell>
        </row>
        <row r="1458">
          <cell r="B1458" t="str">
            <v>bocNX</v>
          </cell>
          <cell r="D1458" t="str">
            <v>02.3111</v>
          </cell>
          <cell r="E1458" t="str">
            <v>Boác dôõ neo xeøo</v>
          </cell>
          <cell r="F1458" t="str">
            <v>taán</v>
          </cell>
          <cell r="R1458">
            <v>35112</v>
          </cell>
          <cell r="U1458">
            <v>0</v>
          </cell>
          <cell r="W1458">
            <v>0</v>
          </cell>
          <cell r="Y1458">
            <v>0</v>
          </cell>
        </row>
        <row r="1459">
          <cell r="B1459" t="str">
            <v>NX</v>
          </cell>
          <cell r="D1459" t="str">
            <v>02.1421</v>
          </cell>
          <cell r="E1459" t="str">
            <v>V/c neo xoøe vaøo vò trí (cöï ly &lt;=100m)</v>
          </cell>
          <cell r="F1459" t="str">
            <v>taán</v>
          </cell>
          <cell r="U1459">
            <v>0</v>
          </cell>
          <cell r="W1459">
            <v>0</v>
          </cell>
          <cell r="Y1459">
            <v>0</v>
          </cell>
        </row>
        <row r="1460">
          <cell r="B1460" t="str">
            <v>DCTC</v>
          </cell>
          <cell r="D1460" t="str">
            <v>02.1482</v>
          </cell>
          <cell r="E1460" t="str">
            <v>V/c duïng cuï thi coâng ( cöï ly &lt;=100m)</v>
          </cell>
          <cell r="F1460" t="str">
            <v>taán</v>
          </cell>
          <cell r="U1460">
            <v>0</v>
          </cell>
          <cell r="W1460">
            <v>0</v>
          </cell>
          <cell r="Y1460">
            <v>0</v>
          </cell>
        </row>
        <row r="1461">
          <cell r="A1461" t="str">
            <v>NXL</v>
          </cell>
          <cell r="C1461" t="str">
            <v/>
          </cell>
          <cell r="E1461" t="str">
            <v>Boä moùng neo xoøe cho chaèng leäch: NXL</v>
          </cell>
          <cell r="F1461" t="str">
            <v>Boä</v>
          </cell>
          <cell r="H1461">
            <v>0</v>
          </cell>
          <cell r="I1461">
            <v>0</v>
          </cell>
          <cell r="J1461">
            <v>0</v>
          </cell>
          <cell r="K1461">
            <v>0</v>
          </cell>
          <cell r="L1461">
            <v>0</v>
          </cell>
          <cell r="M1461">
            <v>0</v>
          </cell>
          <cell r="N1461">
            <v>0</v>
          </cell>
          <cell r="U1461">
            <v>271000</v>
          </cell>
          <cell r="W1461">
            <v>168241</v>
          </cell>
          <cell r="Y1461">
            <v>0</v>
          </cell>
        </row>
        <row r="1462">
          <cell r="B1462" t="str">
            <v>TN1824</v>
          </cell>
          <cell r="C1462" t="str">
            <v/>
          </cell>
          <cell r="E1462" t="str">
            <v>Ty neo Þ18x2400</v>
          </cell>
          <cell r="F1462" t="str">
            <v>caùi</v>
          </cell>
          <cell r="G1462">
            <v>1</v>
          </cell>
          <cell r="H1462">
            <v>0</v>
          </cell>
          <cell r="I1462">
            <v>0</v>
          </cell>
          <cell r="J1462">
            <v>0</v>
          </cell>
          <cell r="K1462">
            <v>0</v>
          </cell>
          <cell r="L1462">
            <v>0</v>
          </cell>
          <cell r="M1462">
            <v>0</v>
          </cell>
          <cell r="N1462">
            <v>0</v>
          </cell>
          <cell r="P1462">
            <v>170000</v>
          </cell>
          <cell r="U1462">
            <v>170000</v>
          </cell>
          <cell r="W1462">
            <v>0</v>
          </cell>
          <cell r="Y1462">
            <v>0</v>
          </cell>
        </row>
        <row r="1463">
          <cell r="B1463" t="str">
            <v>NX</v>
          </cell>
          <cell r="C1463" t="str">
            <v/>
          </cell>
          <cell r="D1463" t="str">
            <v>04.3801</v>
          </cell>
          <cell r="E1463" t="str">
            <v>Neo xoøe 8 höôùng (daøy 3,2mm)</v>
          </cell>
          <cell r="F1463" t="str">
            <v>caùi</v>
          </cell>
          <cell r="G1463">
            <v>1</v>
          </cell>
          <cell r="H1463">
            <v>0</v>
          </cell>
          <cell r="I1463">
            <v>0</v>
          </cell>
          <cell r="J1463">
            <v>0</v>
          </cell>
          <cell r="K1463">
            <v>0</v>
          </cell>
          <cell r="L1463">
            <v>0</v>
          </cell>
          <cell r="M1463">
            <v>0</v>
          </cell>
          <cell r="N1463">
            <v>0</v>
          </cell>
          <cell r="P1463">
            <v>101000</v>
          </cell>
          <cell r="R1463">
            <v>0</v>
          </cell>
          <cell r="U1463">
            <v>101000</v>
          </cell>
          <cell r="W1463">
            <v>0</v>
          </cell>
          <cell r="Y1463">
            <v>0</v>
          </cell>
        </row>
        <row r="1464">
          <cell r="B1464" t="str">
            <v>MDD3</v>
          </cell>
          <cell r="C1464" t="str">
            <v/>
          </cell>
          <cell r="D1464" t="str">
            <v>AB.11423</v>
          </cell>
          <cell r="E1464" t="str">
            <v>Ñaøo hoá moùng ñaát caáp 3 saâu &gt;1m</v>
          </cell>
          <cell r="F1464" t="str">
            <v>m3</v>
          </cell>
          <cell r="G1464">
            <v>0.28999999999999998</v>
          </cell>
          <cell r="R1464">
            <v>451007</v>
          </cell>
          <cell r="U1464">
            <v>0</v>
          </cell>
          <cell r="W1464">
            <v>130792</v>
          </cell>
          <cell r="Y1464">
            <v>0</v>
          </cell>
        </row>
        <row r="1465">
          <cell r="B1465" t="str">
            <v>MDAP3</v>
          </cell>
          <cell r="C1465" t="str">
            <v/>
          </cell>
          <cell r="D1465" t="str">
            <v>AB.13112</v>
          </cell>
          <cell r="E1465" t="str">
            <v>Ñaép ñaát hoá moùng coät , ñoä chaët k=0,9</v>
          </cell>
          <cell r="F1465" t="str">
            <v>m3</v>
          </cell>
          <cell r="G1465">
            <v>0.28999999999999998</v>
          </cell>
          <cell r="R1465">
            <v>129134</v>
          </cell>
          <cell r="U1465">
            <v>0</v>
          </cell>
          <cell r="W1465">
            <v>37449</v>
          </cell>
          <cell r="Y1465">
            <v>0</v>
          </cell>
        </row>
        <row r="1466">
          <cell r="B1466" t="str">
            <v>bocNX</v>
          </cell>
          <cell r="D1466" t="str">
            <v>02.3111</v>
          </cell>
          <cell r="E1466" t="str">
            <v>Boác dôõ neo xeøo</v>
          </cell>
          <cell r="F1466" t="str">
            <v>taán</v>
          </cell>
          <cell r="R1466">
            <v>35112</v>
          </cell>
          <cell r="U1466">
            <v>0</v>
          </cell>
          <cell r="W1466">
            <v>0</v>
          </cell>
          <cell r="Y1466">
            <v>0</v>
          </cell>
        </row>
        <row r="1467">
          <cell r="B1467" t="str">
            <v>NX</v>
          </cell>
          <cell r="D1467" t="str">
            <v>02.1421</v>
          </cell>
          <cell r="E1467" t="str">
            <v>V/c neo xoøe vaøo vò trí (cöï ly &lt;=100m)</v>
          </cell>
          <cell r="F1467" t="str">
            <v>taán</v>
          </cell>
          <cell r="U1467">
            <v>0</v>
          </cell>
          <cell r="W1467">
            <v>0</v>
          </cell>
          <cell r="Y1467">
            <v>0</v>
          </cell>
        </row>
        <row r="1468">
          <cell r="B1468" t="str">
            <v>DCTC</v>
          </cell>
          <cell r="D1468" t="str">
            <v>02.1482</v>
          </cell>
          <cell r="E1468" t="str">
            <v>V/c duïng cuï thi coâng ( cöï ly &lt;=100m)</v>
          </cell>
          <cell r="F1468" t="str">
            <v>taán</v>
          </cell>
          <cell r="U1468">
            <v>0</v>
          </cell>
          <cell r="W1468">
            <v>0</v>
          </cell>
          <cell r="Y1468">
            <v>0</v>
          </cell>
        </row>
        <row r="1469">
          <cell r="A1469" t="str">
            <v xml:space="preserve">MNX12-2 </v>
          </cell>
          <cell r="C1469" t="str">
            <v/>
          </cell>
          <cell r="E1469" t="str">
            <v>Boä moùng neo 1200x200 cho chaèng xuoáng: MNX12-2</v>
          </cell>
          <cell r="F1469" t="str">
            <v>Boä</v>
          </cell>
          <cell r="H1469">
            <v>0</v>
          </cell>
          <cell r="I1469">
            <v>0</v>
          </cell>
          <cell r="J1469">
            <v>0</v>
          </cell>
          <cell r="K1469">
            <v>0</v>
          </cell>
          <cell r="L1469">
            <v>0</v>
          </cell>
          <cell r="M1469">
            <v>0</v>
          </cell>
          <cell r="N1469">
            <v>0</v>
          </cell>
          <cell r="U1469">
            <v>232838</v>
          </cell>
          <cell r="W1469">
            <v>1711819</v>
          </cell>
          <cell r="Y1469">
            <v>0</v>
          </cell>
        </row>
        <row r="1470">
          <cell r="B1470" t="str">
            <v>TN30</v>
          </cell>
          <cell r="C1470" t="str">
            <v/>
          </cell>
          <cell r="E1470" t="str">
            <v>Ty neo Þ22x3000</v>
          </cell>
          <cell r="F1470" t="str">
            <v>caùi</v>
          </cell>
          <cell r="G1470">
            <v>1</v>
          </cell>
          <cell r="H1470">
            <v>0</v>
          </cell>
          <cell r="I1470">
            <v>0</v>
          </cell>
          <cell r="J1470">
            <v>0</v>
          </cell>
          <cell r="K1470">
            <v>0</v>
          </cell>
          <cell r="L1470">
            <v>0</v>
          </cell>
          <cell r="M1470">
            <v>0</v>
          </cell>
          <cell r="N1470">
            <v>0</v>
          </cell>
          <cell r="P1470">
            <v>130000</v>
          </cell>
          <cell r="U1470">
            <v>130000</v>
          </cell>
          <cell r="W1470">
            <v>0</v>
          </cell>
          <cell r="Y1470">
            <v>0</v>
          </cell>
        </row>
        <row r="1471">
          <cell r="B1471" t="str">
            <v>DN0212</v>
          </cell>
          <cell r="C1471" t="str">
            <v/>
          </cell>
          <cell r="D1471" t="str">
            <v>04.3801</v>
          </cell>
          <cell r="E1471" t="str">
            <v>Ñeá neo BTCT 200x1200</v>
          </cell>
          <cell r="F1471" t="str">
            <v>caùi</v>
          </cell>
          <cell r="G1471">
            <v>1</v>
          </cell>
          <cell r="H1471">
            <v>0</v>
          </cell>
          <cell r="I1471">
            <v>0</v>
          </cell>
          <cell r="J1471">
            <v>0</v>
          </cell>
          <cell r="K1471">
            <v>0</v>
          </cell>
          <cell r="L1471">
            <v>0</v>
          </cell>
          <cell r="M1471">
            <v>0</v>
          </cell>
          <cell r="N1471">
            <v>0</v>
          </cell>
          <cell r="P1471">
            <v>95000</v>
          </cell>
          <cell r="R1471">
            <v>67874</v>
          </cell>
          <cell r="U1471">
            <v>95000</v>
          </cell>
          <cell r="W1471">
            <v>67874</v>
          </cell>
          <cell r="Y1471">
            <v>0</v>
          </cell>
        </row>
        <row r="1472">
          <cell r="B1472" t="str">
            <v>BT</v>
          </cell>
          <cell r="C1472" t="str">
            <v/>
          </cell>
          <cell r="D1472" t="str">
            <v>04.9001</v>
          </cell>
          <cell r="E1472" t="str">
            <v>Bitum</v>
          </cell>
          <cell r="F1472" t="str">
            <v>m2</v>
          </cell>
          <cell r="G1472">
            <v>1.34</v>
          </cell>
          <cell r="H1472">
            <v>0</v>
          </cell>
          <cell r="I1472">
            <v>0</v>
          </cell>
          <cell r="J1472">
            <v>0</v>
          </cell>
          <cell r="K1472">
            <v>0</v>
          </cell>
          <cell r="L1472">
            <v>0</v>
          </cell>
          <cell r="M1472">
            <v>0</v>
          </cell>
          <cell r="N1472">
            <v>0</v>
          </cell>
          <cell r="P1472">
            <v>5849</v>
          </cell>
          <cell r="R1472">
            <v>1084</v>
          </cell>
          <cell r="U1472">
            <v>7838</v>
          </cell>
          <cell r="W1472">
            <v>1453</v>
          </cell>
          <cell r="Y1472">
            <v>0</v>
          </cell>
        </row>
        <row r="1473">
          <cell r="B1473" t="str">
            <v>MDD3</v>
          </cell>
          <cell r="C1473" t="str">
            <v/>
          </cell>
          <cell r="D1473" t="str">
            <v>AB.11423</v>
          </cell>
          <cell r="E1473" t="str">
            <v>Ñaøo hoá moùng ñaát caáp 3 saâu &gt;1m</v>
          </cell>
          <cell r="F1473" t="str">
            <v>m3</v>
          </cell>
          <cell r="G1473">
            <v>2.71</v>
          </cell>
          <cell r="R1473">
            <v>451007</v>
          </cell>
          <cell r="U1473">
            <v>0</v>
          </cell>
          <cell r="W1473">
            <v>1222229</v>
          </cell>
          <cell r="Y1473">
            <v>0</v>
          </cell>
        </row>
        <row r="1474">
          <cell r="B1474" t="str">
            <v>MDAP3</v>
          </cell>
          <cell r="C1474" t="str">
            <v/>
          </cell>
          <cell r="D1474" t="str">
            <v>AB.13112</v>
          </cell>
          <cell r="E1474" t="str">
            <v>Ñaép ñaát hoá moùng coät , ñoä chaët k=0,9</v>
          </cell>
          <cell r="F1474" t="str">
            <v>m3</v>
          </cell>
          <cell r="G1474">
            <v>3.23</v>
          </cell>
          <cell r="R1474">
            <v>129134</v>
          </cell>
          <cell r="U1474">
            <v>0</v>
          </cell>
          <cell r="W1474">
            <v>417103</v>
          </cell>
          <cell r="Y1474">
            <v>0</v>
          </cell>
        </row>
        <row r="1475">
          <cell r="B1475" t="str">
            <v>bocdc</v>
          </cell>
          <cell r="C1475" t="str">
            <v/>
          </cell>
          <cell r="D1475" t="str">
            <v>02.1123</v>
          </cell>
          <cell r="E1475" t="str">
            <v>Boác dôõ ñaø caûn, ñeá neùo</v>
          </cell>
          <cell r="F1475" t="str">
            <v>taán</v>
          </cell>
          <cell r="G1475">
            <v>0.09</v>
          </cell>
          <cell r="R1475">
            <v>35112</v>
          </cell>
          <cell r="U1475">
            <v>0</v>
          </cell>
          <cell r="W1475">
            <v>3160</v>
          </cell>
          <cell r="Y1475">
            <v>0</v>
          </cell>
        </row>
        <row r="1476">
          <cell r="B1476" t="str">
            <v>DN</v>
          </cell>
          <cell r="C1476" t="str">
            <v/>
          </cell>
          <cell r="D1476" t="str">
            <v>02.1451</v>
          </cell>
          <cell r="E1476" t="str">
            <v>V/c ñeá neùo vaøo vò trí (cöï ly &lt;=100m)</v>
          </cell>
          <cell r="F1476" t="str">
            <v>taán</v>
          </cell>
          <cell r="G1476">
            <v>0.09</v>
          </cell>
          <cell r="U1476">
            <v>0</v>
          </cell>
          <cell r="W1476">
            <v>0</v>
          </cell>
          <cell r="Y1476">
            <v>0</v>
          </cell>
        </row>
        <row r="1477">
          <cell r="B1477" t="str">
            <v>DCTC</v>
          </cell>
          <cell r="C1477" t="str">
            <v/>
          </cell>
          <cell r="D1477" t="str">
            <v>02.1482</v>
          </cell>
          <cell r="E1477" t="str">
            <v>V/c duïng cuï thi coâng ( cöï ly &lt;=100m)</v>
          </cell>
          <cell r="F1477" t="str">
            <v>taán</v>
          </cell>
          <cell r="G1477">
            <v>0.05</v>
          </cell>
          <cell r="U1477">
            <v>0</v>
          </cell>
          <cell r="W1477">
            <v>0</v>
          </cell>
          <cell r="Y1477">
            <v>0</v>
          </cell>
        </row>
        <row r="1478">
          <cell r="A1478" t="str">
            <v>MNL12-2</v>
          </cell>
          <cell r="C1478" t="str">
            <v/>
          </cell>
          <cell r="E1478" t="str">
            <v>Boä moùng neo 1200x200 cho chaèng leäch: MNL12-2</v>
          </cell>
          <cell r="F1478" t="str">
            <v>Boä</v>
          </cell>
          <cell r="H1478">
            <v>0</v>
          </cell>
          <cell r="I1478">
            <v>0</v>
          </cell>
          <cell r="J1478">
            <v>0</v>
          </cell>
          <cell r="K1478">
            <v>0</v>
          </cell>
          <cell r="L1478">
            <v>0</v>
          </cell>
          <cell r="M1478">
            <v>0</v>
          </cell>
          <cell r="N1478">
            <v>0</v>
          </cell>
          <cell r="U1478">
            <v>272838</v>
          </cell>
          <cell r="W1478">
            <v>1697633</v>
          </cell>
          <cell r="Y1478">
            <v>0</v>
          </cell>
        </row>
        <row r="1479">
          <cell r="B1479" t="str">
            <v>TN1824</v>
          </cell>
          <cell r="C1479" t="str">
            <v/>
          </cell>
          <cell r="E1479" t="str">
            <v>Ty neo Þ18x2400</v>
          </cell>
          <cell r="F1479" t="str">
            <v>caùi</v>
          </cell>
          <cell r="G1479">
            <v>1</v>
          </cell>
          <cell r="H1479">
            <v>0</v>
          </cell>
          <cell r="I1479">
            <v>0</v>
          </cell>
          <cell r="J1479">
            <v>0</v>
          </cell>
          <cell r="K1479">
            <v>0</v>
          </cell>
          <cell r="L1479">
            <v>0</v>
          </cell>
          <cell r="M1479">
            <v>0</v>
          </cell>
          <cell r="N1479">
            <v>0</v>
          </cell>
          <cell r="P1479">
            <v>170000</v>
          </cell>
          <cell r="U1479">
            <v>170000</v>
          </cell>
          <cell r="W1479">
            <v>0</v>
          </cell>
          <cell r="Y1479">
            <v>0</v>
          </cell>
        </row>
        <row r="1480">
          <cell r="B1480" t="str">
            <v>DN0212</v>
          </cell>
          <cell r="C1480" t="str">
            <v/>
          </cell>
          <cell r="D1480" t="str">
            <v>04.3801</v>
          </cell>
          <cell r="E1480" t="str">
            <v>Ñeá neo BTCT 200x1200</v>
          </cell>
          <cell r="F1480" t="str">
            <v>caùi</v>
          </cell>
          <cell r="G1480">
            <v>1</v>
          </cell>
          <cell r="H1480">
            <v>0</v>
          </cell>
          <cell r="I1480">
            <v>0</v>
          </cell>
          <cell r="J1480">
            <v>0</v>
          </cell>
          <cell r="K1480">
            <v>0</v>
          </cell>
          <cell r="L1480">
            <v>0</v>
          </cell>
          <cell r="M1480">
            <v>0</v>
          </cell>
          <cell r="N1480">
            <v>0</v>
          </cell>
          <cell r="P1480">
            <v>95000</v>
          </cell>
          <cell r="R1480">
            <v>67874</v>
          </cell>
          <cell r="U1480">
            <v>95000</v>
          </cell>
          <cell r="W1480">
            <v>67874</v>
          </cell>
          <cell r="Y1480">
            <v>0</v>
          </cell>
        </row>
        <row r="1481">
          <cell r="B1481" t="str">
            <v>BT</v>
          </cell>
          <cell r="C1481" t="str">
            <v/>
          </cell>
          <cell r="D1481" t="str">
            <v>04.9001</v>
          </cell>
          <cell r="E1481" t="str">
            <v>Bitum</v>
          </cell>
          <cell r="F1481" t="str">
            <v>m2</v>
          </cell>
          <cell r="G1481">
            <v>1.34</v>
          </cell>
          <cell r="H1481">
            <v>0</v>
          </cell>
          <cell r="I1481">
            <v>0</v>
          </cell>
          <cell r="J1481">
            <v>0</v>
          </cell>
          <cell r="K1481">
            <v>0</v>
          </cell>
          <cell r="L1481">
            <v>0</v>
          </cell>
          <cell r="M1481">
            <v>0</v>
          </cell>
          <cell r="N1481">
            <v>0</v>
          </cell>
          <cell r="P1481">
            <v>5849</v>
          </cell>
          <cell r="R1481">
            <v>1084</v>
          </cell>
          <cell r="U1481">
            <v>7838</v>
          </cell>
          <cell r="W1481">
            <v>1453</v>
          </cell>
          <cell r="Y1481">
            <v>0</v>
          </cell>
        </row>
        <row r="1482">
          <cell r="B1482" t="str">
            <v>MDD3</v>
          </cell>
          <cell r="C1482" t="str">
            <v/>
          </cell>
          <cell r="D1482" t="str">
            <v>AB.11423</v>
          </cell>
          <cell r="E1482" t="str">
            <v>Ñaøo hoá moùng ñaát caáp 3 saâu &gt;1m</v>
          </cell>
          <cell r="F1482" t="str">
            <v>m3</v>
          </cell>
          <cell r="G1482">
            <v>2.69</v>
          </cell>
          <cell r="R1482">
            <v>451007</v>
          </cell>
          <cell r="U1482">
            <v>0</v>
          </cell>
          <cell r="W1482">
            <v>1213209</v>
          </cell>
          <cell r="Y1482">
            <v>0</v>
          </cell>
        </row>
        <row r="1483">
          <cell r="B1483" t="str">
            <v>MDAP3</v>
          </cell>
          <cell r="C1483" t="str">
            <v/>
          </cell>
          <cell r="D1483" t="str">
            <v>AB.13112</v>
          </cell>
          <cell r="E1483" t="str">
            <v>Ñaép ñaát hoá moùng coät , ñoä chaët k=0,9</v>
          </cell>
          <cell r="F1483" t="str">
            <v>m3</v>
          </cell>
          <cell r="G1483">
            <v>3.19</v>
          </cell>
          <cell r="R1483">
            <v>129134</v>
          </cell>
          <cell r="U1483">
            <v>0</v>
          </cell>
          <cell r="W1483">
            <v>411937</v>
          </cell>
          <cell r="Y1483">
            <v>0</v>
          </cell>
        </row>
        <row r="1484">
          <cell r="B1484" t="str">
            <v>bocdc</v>
          </cell>
          <cell r="C1484" t="str">
            <v/>
          </cell>
          <cell r="D1484" t="str">
            <v>02.1123</v>
          </cell>
          <cell r="E1484" t="str">
            <v>Boác dôõ ñaø caûn, ñeá neùo</v>
          </cell>
          <cell r="F1484" t="str">
            <v>taán</v>
          </cell>
          <cell r="G1484">
            <v>0.09</v>
          </cell>
          <cell r="R1484">
            <v>35112</v>
          </cell>
          <cell r="U1484">
            <v>0</v>
          </cell>
          <cell r="W1484">
            <v>3160</v>
          </cell>
          <cell r="Y1484">
            <v>0</v>
          </cell>
        </row>
        <row r="1485">
          <cell r="B1485" t="str">
            <v>DN</v>
          </cell>
          <cell r="C1485" t="str">
            <v/>
          </cell>
          <cell r="D1485" t="str">
            <v>02.1451</v>
          </cell>
          <cell r="E1485" t="str">
            <v>V/c ñeá neùo vaøo vò trí (cöï ly &lt;=100m)</v>
          </cell>
          <cell r="F1485" t="str">
            <v>taán</v>
          </cell>
          <cell r="G1485">
            <v>0.09</v>
          </cell>
          <cell r="U1485">
            <v>0</v>
          </cell>
          <cell r="W1485">
            <v>0</v>
          </cell>
          <cell r="Y1485">
            <v>0</v>
          </cell>
        </row>
        <row r="1486">
          <cell r="B1486" t="str">
            <v>DCTC</v>
          </cell>
          <cell r="C1486" t="str">
            <v/>
          </cell>
          <cell r="D1486" t="str">
            <v>02.1482</v>
          </cell>
          <cell r="E1486" t="str">
            <v>V/c duïng cuï thi coâng ( cöï ly &lt;=100m)</v>
          </cell>
          <cell r="F1486" t="str">
            <v>taán</v>
          </cell>
          <cell r="G1486">
            <v>0.05</v>
          </cell>
          <cell r="U1486">
            <v>0</v>
          </cell>
          <cell r="W1486">
            <v>0</v>
          </cell>
          <cell r="Y1486">
            <v>0</v>
          </cell>
        </row>
        <row r="1487">
          <cell r="A1487" t="str">
            <v xml:space="preserve">MNX12-4 </v>
          </cell>
          <cell r="C1487" t="str">
            <v/>
          </cell>
          <cell r="E1487" t="str">
            <v>Boä moùng neo 1200x400 cho chaèng xuoáng: MNX12-4</v>
          </cell>
          <cell r="F1487" t="str">
            <v>Boä</v>
          </cell>
          <cell r="H1487">
            <v>0</v>
          </cell>
          <cell r="I1487">
            <v>0</v>
          </cell>
          <cell r="J1487">
            <v>0</v>
          </cell>
          <cell r="K1487">
            <v>0</v>
          </cell>
          <cell r="L1487">
            <v>0</v>
          </cell>
          <cell r="M1487">
            <v>0</v>
          </cell>
          <cell r="N1487">
            <v>0</v>
          </cell>
          <cell r="U1487">
            <v>336241</v>
          </cell>
          <cell r="W1487">
            <v>5692246</v>
          </cell>
          <cell r="Y1487">
            <v>0</v>
          </cell>
        </row>
        <row r="1488">
          <cell r="B1488" t="str">
            <v>TN37</v>
          </cell>
          <cell r="C1488" t="str">
            <v/>
          </cell>
          <cell r="E1488" t="str">
            <v>Ty neo Þ22x3700</v>
          </cell>
          <cell r="F1488" t="str">
            <v>caùi</v>
          </cell>
          <cell r="G1488">
            <v>1</v>
          </cell>
          <cell r="H1488">
            <v>0</v>
          </cell>
          <cell r="I1488">
            <v>0</v>
          </cell>
          <cell r="J1488">
            <v>0</v>
          </cell>
          <cell r="K1488">
            <v>0</v>
          </cell>
          <cell r="L1488">
            <v>0</v>
          </cell>
          <cell r="M1488">
            <v>0</v>
          </cell>
          <cell r="N1488">
            <v>0</v>
          </cell>
          <cell r="P1488">
            <v>157000</v>
          </cell>
          <cell r="U1488">
            <v>157000</v>
          </cell>
          <cell r="W1488">
            <v>0</v>
          </cell>
          <cell r="Y1488">
            <v>0</v>
          </cell>
        </row>
        <row r="1489">
          <cell r="B1489" t="str">
            <v>DN0412</v>
          </cell>
          <cell r="C1489" t="str">
            <v/>
          </cell>
          <cell r="D1489" t="str">
            <v>04.3801</v>
          </cell>
          <cell r="E1489" t="str">
            <v>Ñeá neo BTCT 400x1200</v>
          </cell>
          <cell r="F1489" t="str">
            <v>caùi</v>
          </cell>
          <cell r="G1489">
            <v>1</v>
          </cell>
          <cell r="H1489">
            <v>0</v>
          </cell>
          <cell r="I1489">
            <v>0</v>
          </cell>
          <cell r="J1489">
            <v>0</v>
          </cell>
          <cell r="K1489">
            <v>0</v>
          </cell>
          <cell r="L1489">
            <v>0</v>
          </cell>
          <cell r="M1489">
            <v>0</v>
          </cell>
          <cell r="N1489">
            <v>0</v>
          </cell>
          <cell r="P1489">
            <v>170000</v>
          </cell>
          <cell r="R1489">
            <v>67874</v>
          </cell>
          <cell r="U1489">
            <v>170000</v>
          </cell>
          <cell r="W1489">
            <v>67874</v>
          </cell>
          <cell r="Y1489">
            <v>0</v>
          </cell>
        </row>
        <row r="1490">
          <cell r="B1490" t="str">
            <v>BT</v>
          </cell>
          <cell r="C1490" t="str">
            <v/>
          </cell>
          <cell r="D1490" t="str">
            <v>04.9001</v>
          </cell>
          <cell r="E1490" t="str">
            <v>Bitum</v>
          </cell>
          <cell r="F1490" t="str">
            <v>m2</v>
          </cell>
          <cell r="G1490">
            <v>1.58</v>
          </cell>
          <cell r="H1490">
            <v>0</v>
          </cell>
          <cell r="I1490">
            <v>0</v>
          </cell>
          <cell r="J1490">
            <v>0</v>
          </cell>
          <cell r="K1490">
            <v>0</v>
          </cell>
          <cell r="L1490">
            <v>0</v>
          </cell>
          <cell r="M1490">
            <v>0</v>
          </cell>
          <cell r="N1490">
            <v>0</v>
          </cell>
          <cell r="P1490">
            <v>5849</v>
          </cell>
          <cell r="R1490">
            <v>1084</v>
          </cell>
          <cell r="U1490">
            <v>9241</v>
          </cell>
          <cell r="W1490">
            <v>1713</v>
          </cell>
          <cell r="Y1490">
            <v>0</v>
          </cell>
        </row>
        <row r="1491">
          <cell r="B1491" t="str">
            <v>MDD3</v>
          </cell>
          <cell r="C1491" t="str">
            <v/>
          </cell>
          <cell r="D1491" t="str">
            <v>AB.11423</v>
          </cell>
          <cell r="E1491" t="str">
            <v>Ñaøo hoá moùng ñaát caáp 3 saâu &gt;1m</v>
          </cell>
          <cell r="F1491" t="str">
            <v>m3</v>
          </cell>
          <cell r="G1491">
            <v>9.39</v>
          </cell>
          <cell r="R1491">
            <v>451007</v>
          </cell>
          <cell r="U1491">
            <v>0</v>
          </cell>
          <cell r="W1491">
            <v>4234956</v>
          </cell>
          <cell r="Y1491">
            <v>0</v>
          </cell>
        </row>
        <row r="1492">
          <cell r="B1492" t="str">
            <v>MDAP3</v>
          </cell>
          <cell r="C1492" t="str">
            <v/>
          </cell>
          <cell r="D1492" t="str">
            <v>AB.13112</v>
          </cell>
          <cell r="E1492" t="str">
            <v>Ñaép ñaát hoá moùng coät , ñoä chaët k=0,9</v>
          </cell>
          <cell r="F1492" t="str">
            <v>m3</v>
          </cell>
          <cell r="G1492">
            <v>10.7</v>
          </cell>
          <cell r="R1492">
            <v>129134</v>
          </cell>
          <cell r="U1492">
            <v>0</v>
          </cell>
          <cell r="W1492">
            <v>1381734</v>
          </cell>
          <cell r="Y1492">
            <v>0</v>
          </cell>
        </row>
        <row r="1493">
          <cell r="B1493" t="str">
            <v>bocdc</v>
          </cell>
          <cell r="C1493" t="str">
            <v/>
          </cell>
          <cell r="D1493" t="str">
            <v>02.1123</v>
          </cell>
          <cell r="E1493" t="str">
            <v>Boác dôõ ñaø caûn, ñeá neùo</v>
          </cell>
          <cell r="F1493" t="str">
            <v>taán</v>
          </cell>
          <cell r="G1493">
            <v>0.17</v>
          </cell>
          <cell r="R1493">
            <v>35112</v>
          </cell>
          <cell r="U1493">
            <v>0</v>
          </cell>
          <cell r="W1493">
            <v>5969</v>
          </cell>
          <cell r="Y1493">
            <v>0</v>
          </cell>
        </row>
        <row r="1494">
          <cell r="B1494" t="str">
            <v>DN</v>
          </cell>
          <cell r="C1494" t="str">
            <v/>
          </cell>
          <cell r="D1494" t="str">
            <v>02.1451</v>
          </cell>
          <cell r="E1494" t="str">
            <v>V/c ñeá neùo vaøo vò trí (cöï ly &lt;=100m)</v>
          </cell>
          <cell r="F1494" t="str">
            <v>taán</v>
          </cell>
          <cell r="G1494">
            <v>0.17</v>
          </cell>
          <cell r="U1494">
            <v>0</v>
          </cell>
          <cell r="W1494">
            <v>0</v>
          </cell>
          <cell r="Y1494">
            <v>0</v>
          </cell>
        </row>
        <row r="1495">
          <cell r="B1495" t="str">
            <v>DCTC</v>
          </cell>
          <cell r="C1495" t="str">
            <v/>
          </cell>
          <cell r="D1495" t="str">
            <v>02.1482</v>
          </cell>
          <cell r="E1495" t="str">
            <v>V/c duïng cuï thi coâng ( cöï ly &lt;=100m)</v>
          </cell>
          <cell r="F1495" t="str">
            <v>taán</v>
          </cell>
          <cell r="G1495">
            <v>0.05</v>
          </cell>
          <cell r="U1495">
            <v>0</v>
          </cell>
          <cell r="W1495">
            <v>0</v>
          </cell>
          <cell r="Y1495">
            <v>0</v>
          </cell>
        </row>
        <row r="1496">
          <cell r="A1496" t="str">
            <v xml:space="preserve">MNL12-4 </v>
          </cell>
          <cell r="C1496" t="str">
            <v/>
          </cell>
          <cell r="E1496" t="str">
            <v>Boä moùng neo 1200x400 cho chaèng leäch: MNL12-4</v>
          </cell>
          <cell r="F1496" t="str">
            <v>Boä</v>
          </cell>
          <cell r="H1496">
            <v>0</v>
          </cell>
          <cell r="I1496">
            <v>0</v>
          </cell>
          <cell r="J1496">
            <v>0</v>
          </cell>
          <cell r="K1496">
            <v>0</v>
          </cell>
          <cell r="L1496">
            <v>0</v>
          </cell>
          <cell r="M1496">
            <v>0</v>
          </cell>
          <cell r="N1496">
            <v>0</v>
          </cell>
          <cell r="U1496">
            <v>309241</v>
          </cell>
          <cell r="W1496">
            <v>4986999</v>
          </cell>
          <cell r="Y1496">
            <v>0</v>
          </cell>
        </row>
        <row r="1497">
          <cell r="B1497" t="str">
            <v>TN30</v>
          </cell>
          <cell r="C1497" t="str">
            <v/>
          </cell>
          <cell r="E1497" t="str">
            <v>Ty neo Þ22x3000</v>
          </cell>
          <cell r="F1497" t="str">
            <v>caùi</v>
          </cell>
          <cell r="G1497">
            <v>1</v>
          </cell>
          <cell r="H1497">
            <v>0</v>
          </cell>
          <cell r="I1497">
            <v>0</v>
          </cell>
          <cell r="J1497">
            <v>0</v>
          </cell>
          <cell r="K1497">
            <v>0</v>
          </cell>
          <cell r="L1497">
            <v>0</v>
          </cell>
          <cell r="M1497">
            <v>0</v>
          </cell>
          <cell r="N1497">
            <v>0</v>
          </cell>
          <cell r="P1497">
            <v>130000</v>
          </cell>
          <cell r="U1497">
            <v>130000</v>
          </cell>
          <cell r="W1497">
            <v>0</v>
          </cell>
          <cell r="Y1497">
            <v>0</v>
          </cell>
        </row>
        <row r="1498">
          <cell r="B1498" t="str">
            <v>DN0412</v>
          </cell>
          <cell r="C1498" t="str">
            <v/>
          </cell>
          <cell r="D1498" t="str">
            <v>04.3801</v>
          </cell>
          <cell r="E1498" t="str">
            <v>Ñeá neo BTCT 400x1200</v>
          </cell>
          <cell r="F1498" t="str">
            <v>caùi</v>
          </cell>
          <cell r="G1498">
            <v>1</v>
          </cell>
          <cell r="H1498">
            <v>0</v>
          </cell>
          <cell r="I1498">
            <v>0</v>
          </cell>
          <cell r="J1498">
            <v>0</v>
          </cell>
          <cell r="K1498">
            <v>0</v>
          </cell>
          <cell r="L1498">
            <v>0</v>
          </cell>
          <cell r="M1498">
            <v>0</v>
          </cell>
          <cell r="N1498">
            <v>0</v>
          </cell>
          <cell r="P1498">
            <v>170000</v>
          </cell>
          <cell r="R1498">
            <v>67874</v>
          </cell>
          <cell r="U1498">
            <v>170000</v>
          </cell>
          <cell r="W1498">
            <v>67874</v>
          </cell>
          <cell r="Y1498">
            <v>0</v>
          </cell>
        </row>
        <row r="1499">
          <cell r="B1499" t="str">
            <v>BT</v>
          </cell>
          <cell r="C1499" t="str">
            <v/>
          </cell>
          <cell r="D1499" t="str">
            <v>04.9001</v>
          </cell>
          <cell r="E1499" t="str">
            <v>Bitum</v>
          </cell>
          <cell r="F1499" t="str">
            <v>m2</v>
          </cell>
          <cell r="G1499">
            <v>1.58</v>
          </cell>
          <cell r="H1499">
            <v>0</v>
          </cell>
          <cell r="I1499">
            <v>0</v>
          </cell>
          <cell r="J1499">
            <v>0</v>
          </cell>
          <cell r="K1499">
            <v>0</v>
          </cell>
          <cell r="L1499">
            <v>0</v>
          </cell>
          <cell r="M1499">
            <v>0</v>
          </cell>
          <cell r="N1499">
            <v>0</v>
          </cell>
          <cell r="P1499">
            <v>5849</v>
          </cell>
          <cell r="R1499">
            <v>1084</v>
          </cell>
          <cell r="U1499">
            <v>9241</v>
          </cell>
          <cell r="W1499">
            <v>1713</v>
          </cell>
          <cell r="Y1499">
            <v>0</v>
          </cell>
        </row>
        <row r="1500">
          <cell r="B1500" t="str">
            <v>MDD3</v>
          </cell>
          <cell r="C1500" t="str">
            <v/>
          </cell>
          <cell r="D1500" t="str">
            <v>AB.11423</v>
          </cell>
          <cell r="E1500" t="str">
            <v>Ñaøo hoá moùng ñaát caáp 3 saâu &gt;1m</v>
          </cell>
          <cell r="F1500" t="str">
            <v>m3</v>
          </cell>
          <cell r="G1500">
            <v>8.23</v>
          </cell>
          <cell r="R1500">
            <v>451007</v>
          </cell>
          <cell r="U1500">
            <v>0</v>
          </cell>
          <cell r="W1500">
            <v>3711788</v>
          </cell>
          <cell r="Y1500">
            <v>0</v>
          </cell>
        </row>
        <row r="1501">
          <cell r="B1501" t="str">
            <v>MDAP3</v>
          </cell>
          <cell r="C1501" t="str">
            <v/>
          </cell>
          <cell r="D1501" t="str">
            <v>AB.13112</v>
          </cell>
          <cell r="E1501" t="str">
            <v>Ñaép ñaát hoá moùng coät , ñoä chaët k=0,9</v>
          </cell>
          <cell r="F1501" t="str">
            <v>m3</v>
          </cell>
          <cell r="G1501">
            <v>9.2899999999999991</v>
          </cell>
          <cell r="R1501">
            <v>129134</v>
          </cell>
          <cell r="U1501">
            <v>0</v>
          </cell>
          <cell r="W1501">
            <v>1199655</v>
          </cell>
          <cell r="Y1501">
            <v>0</v>
          </cell>
        </row>
        <row r="1502">
          <cell r="B1502" t="str">
            <v>bocdc</v>
          </cell>
          <cell r="C1502" t="str">
            <v/>
          </cell>
          <cell r="D1502" t="str">
            <v>02.1123</v>
          </cell>
          <cell r="E1502" t="str">
            <v>Boác dôõ ñaø caûn, ñeá neùo</v>
          </cell>
          <cell r="F1502" t="str">
            <v>taán</v>
          </cell>
          <cell r="G1502">
            <v>0.17</v>
          </cell>
          <cell r="R1502">
            <v>35112</v>
          </cell>
          <cell r="U1502">
            <v>0</v>
          </cell>
          <cell r="W1502">
            <v>5969</v>
          </cell>
          <cell r="Y1502">
            <v>0</v>
          </cell>
        </row>
        <row r="1503">
          <cell r="B1503" t="str">
            <v>DN</v>
          </cell>
          <cell r="C1503" t="str">
            <v/>
          </cell>
          <cell r="D1503" t="str">
            <v>02.1451</v>
          </cell>
          <cell r="E1503" t="str">
            <v>V/c ñeá neùo vaøo vò trí (cöï ly &lt;=100m)</v>
          </cell>
          <cell r="F1503" t="str">
            <v>taán</v>
          </cell>
          <cell r="G1503">
            <v>0.17</v>
          </cell>
          <cell r="U1503">
            <v>0</v>
          </cell>
          <cell r="W1503">
            <v>0</v>
          </cell>
          <cell r="Y1503">
            <v>0</v>
          </cell>
        </row>
        <row r="1504">
          <cell r="B1504" t="str">
            <v>DCTC</v>
          </cell>
          <cell r="C1504" t="str">
            <v/>
          </cell>
          <cell r="D1504" t="str">
            <v>02.1482</v>
          </cell>
          <cell r="E1504" t="str">
            <v>V/c duïng cuï thi coâng ( cöï ly &lt;=100m)</v>
          </cell>
          <cell r="F1504" t="str">
            <v>taán</v>
          </cell>
          <cell r="G1504">
            <v>0.05</v>
          </cell>
          <cell r="U1504">
            <v>0</v>
          </cell>
          <cell r="W1504">
            <v>0</v>
          </cell>
          <cell r="Y1504">
            <v>0</v>
          </cell>
        </row>
        <row r="1505">
          <cell r="A1505" t="str">
            <v xml:space="preserve">MNX15-4 </v>
          </cell>
          <cell r="C1505" t="str">
            <v/>
          </cell>
          <cell r="E1505" t="str">
            <v>Boä moùng neo 1500x400 cho chaèng xuoáng: MNX15-4</v>
          </cell>
          <cell r="F1505" t="str">
            <v>Boä</v>
          </cell>
          <cell r="H1505">
            <v>0</v>
          </cell>
          <cell r="I1505">
            <v>0</v>
          </cell>
          <cell r="J1505">
            <v>0</v>
          </cell>
          <cell r="K1505">
            <v>0</v>
          </cell>
          <cell r="L1505">
            <v>0</v>
          </cell>
          <cell r="M1505">
            <v>0</v>
          </cell>
          <cell r="N1505">
            <v>0</v>
          </cell>
          <cell r="U1505">
            <v>356943</v>
          </cell>
          <cell r="W1505">
            <v>6435963</v>
          </cell>
          <cell r="Y1505">
            <v>0</v>
          </cell>
        </row>
        <row r="1506">
          <cell r="B1506" t="str">
            <v>TN37</v>
          </cell>
          <cell r="C1506" t="str">
            <v/>
          </cell>
          <cell r="E1506" t="str">
            <v>Ty neo Þ22x3700</v>
          </cell>
          <cell r="F1506" t="str">
            <v>caùi</v>
          </cell>
          <cell r="G1506">
            <v>1</v>
          </cell>
          <cell r="H1506">
            <v>0</v>
          </cell>
          <cell r="I1506">
            <v>0</v>
          </cell>
          <cell r="J1506">
            <v>0</v>
          </cell>
          <cell r="K1506">
            <v>0</v>
          </cell>
          <cell r="L1506">
            <v>0</v>
          </cell>
          <cell r="M1506">
            <v>0</v>
          </cell>
          <cell r="N1506">
            <v>0</v>
          </cell>
          <cell r="P1506">
            <v>157000</v>
          </cell>
          <cell r="U1506">
            <v>157000</v>
          </cell>
          <cell r="W1506">
            <v>0</v>
          </cell>
          <cell r="Y1506">
            <v>0</v>
          </cell>
        </row>
        <row r="1507">
          <cell r="B1507" t="str">
            <v>DN0415</v>
          </cell>
          <cell r="C1507" t="str">
            <v/>
          </cell>
          <cell r="D1507" t="str">
            <v>04.3802</v>
          </cell>
          <cell r="E1507" t="str">
            <v>Ñeá neo BTCT 400x1500</v>
          </cell>
          <cell r="F1507" t="str">
            <v>caùi</v>
          </cell>
          <cell r="G1507">
            <v>1</v>
          </cell>
          <cell r="H1507">
            <v>0</v>
          </cell>
          <cell r="I1507">
            <v>0</v>
          </cell>
          <cell r="J1507">
            <v>0</v>
          </cell>
          <cell r="K1507">
            <v>0</v>
          </cell>
          <cell r="L1507">
            <v>0</v>
          </cell>
          <cell r="M1507">
            <v>0</v>
          </cell>
          <cell r="N1507">
            <v>0</v>
          </cell>
          <cell r="P1507">
            <v>190000</v>
          </cell>
          <cell r="R1507">
            <v>148724</v>
          </cell>
          <cell r="U1507">
            <v>190000</v>
          </cell>
          <cell r="W1507">
            <v>148724</v>
          </cell>
          <cell r="Y1507">
            <v>0</v>
          </cell>
        </row>
        <row r="1508">
          <cell r="B1508" t="str">
            <v>BT</v>
          </cell>
          <cell r="C1508" t="str">
            <v/>
          </cell>
          <cell r="D1508" t="str">
            <v>04.9001</v>
          </cell>
          <cell r="E1508" t="str">
            <v>Bitum</v>
          </cell>
          <cell r="F1508" t="str">
            <v>m2</v>
          </cell>
          <cell r="G1508">
            <v>1.7</v>
          </cell>
          <cell r="H1508">
            <v>0</v>
          </cell>
          <cell r="I1508">
            <v>0</v>
          </cell>
          <cell r="J1508">
            <v>0</v>
          </cell>
          <cell r="K1508">
            <v>0</v>
          </cell>
          <cell r="L1508">
            <v>0</v>
          </cell>
          <cell r="M1508">
            <v>0</v>
          </cell>
          <cell r="N1508">
            <v>0</v>
          </cell>
          <cell r="P1508">
            <v>5849</v>
          </cell>
          <cell r="R1508">
            <v>1084</v>
          </cell>
          <cell r="U1508">
            <v>9943</v>
          </cell>
          <cell r="W1508">
            <v>1843</v>
          </cell>
          <cell r="Y1508">
            <v>0</v>
          </cell>
        </row>
        <row r="1509">
          <cell r="B1509" t="str">
            <v>MDD3</v>
          </cell>
          <cell r="C1509" t="str">
            <v/>
          </cell>
          <cell r="D1509" t="str">
            <v>AB.11423</v>
          </cell>
          <cell r="E1509" t="str">
            <v>Ñaøo hoá moùng ñaát caáp 3 saâu &gt;1m</v>
          </cell>
          <cell r="F1509" t="str">
            <v>m3</v>
          </cell>
          <cell r="G1509">
            <v>10.5</v>
          </cell>
          <cell r="R1509">
            <v>451007</v>
          </cell>
          <cell r="U1509">
            <v>0</v>
          </cell>
          <cell r="W1509">
            <v>4735574</v>
          </cell>
          <cell r="Y1509">
            <v>0</v>
          </cell>
        </row>
        <row r="1510">
          <cell r="B1510" t="str">
            <v>MDAP3</v>
          </cell>
          <cell r="C1510" t="str">
            <v/>
          </cell>
          <cell r="D1510" t="str">
            <v>AB.13112</v>
          </cell>
          <cell r="E1510" t="str">
            <v>Ñaép ñaát hoá moùng coät , ñoä chaët k=0,9</v>
          </cell>
          <cell r="F1510" t="str">
            <v>m3</v>
          </cell>
          <cell r="G1510">
            <v>11.95</v>
          </cell>
          <cell r="R1510">
            <v>129134</v>
          </cell>
          <cell r="U1510">
            <v>0</v>
          </cell>
          <cell r="W1510">
            <v>1543151</v>
          </cell>
          <cell r="Y1510">
            <v>0</v>
          </cell>
        </row>
        <row r="1511">
          <cell r="B1511" t="str">
            <v>bocdc</v>
          </cell>
          <cell r="C1511" t="str">
            <v/>
          </cell>
          <cell r="D1511" t="str">
            <v>02.1123</v>
          </cell>
          <cell r="E1511" t="str">
            <v>Boác dôõ ñaø caûn, ñeá neùo</v>
          </cell>
          <cell r="F1511" t="str">
            <v>taán</v>
          </cell>
          <cell r="G1511">
            <v>0.19</v>
          </cell>
          <cell r="R1511">
            <v>35112</v>
          </cell>
          <cell r="U1511">
            <v>0</v>
          </cell>
          <cell r="W1511">
            <v>6671</v>
          </cell>
          <cell r="Y1511">
            <v>0</v>
          </cell>
        </row>
        <row r="1512">
          <cell r="B1512" t="str">
            <v>DN</v>
          </cell>
          <cell r="C1512" t="str">
            <v/>
          </cell>
          <cell r="D1512" t="str">
            <v>02.1451</v>
          </cell>
          <cell r="E1512" t="str">
            <v>V/c ñeá neùo vaøo vò trí (cöï ly &lt;=100m)</v>
          </cell>
          <cell r="F1512" t="str">
            <v>taán</v>
          </cell>
          <cell r="G1512">
            <v>0.19</v>
          </cell>
          <cell r="U1512">
            <v>0</v>
          </cell>
          <cell r="W1512">
            <v>0</v>
          </cell>
          <cell r="Y1512">
            <v>0</v>
          </cell>
        </row>
        <row r="1513">
          <cell r="B1513" t="str">
            <v>DCTC</v>
          </cell>
          <cell r="C1513" t="str">
            <v/>
          </cell>
          <cell r="D1513" t="str">
            <v>02.1482</v>
          </cell>
          <cell r="E1513" t="str">
            <v>V/c duïng cuï thi coâng ( cöï ly &lt;=100m)</v>
          </cell>
          <cell r="F1513" t="str">
            <v>taán</v>
          </cell>
          <cell r="G1513">
            <v>0.05</v>
          </cell>
          <cell r="U1513">
            <v>0</v>
          </cell>
          <cell r="W1513">
            <v>0</v>
          </cell>
          <cell r="Y1513">
            <v>0</v>
          </cell>
        </row>
        <row r="1514">
          <cell r="A1514" t="str">
            <v>MNL15-4</v>
          </cell>
          <cell r="C1514" t="str">
            <v/>
          </cell>
          <cell r="E1514" t="str">
            <v>Boä moùng neo 1500x400 cho chaèng leäch: MNL15-4</v>
          </cell>
          <cell r="F1514" t="str">
            <v>Boä</v>
          </cell>
          <cell r="H1514">
            <v>0</v>
          </cell>
          <cell r="I1514">
            <v>0</v>
          </cell>
          <cell r="J1514">
            <v>0</v>
          </cell>
          <cell r="K1514">
            <v>0</v>
          </cell>
          <cell r="L1514">
            <v>0</v>
          </cell>
          <cell r="M1514">
            <v>0</v>
          </cell>
          <cell r="N1514">
            <v>0</v>
          </cell>
          <cell r="U1514">
            <v>329943</v>
          </cell>
          <cell r="W1514">
            <v>5602931</v>
          </cell>
          <cell r="Y1514">
            <v>0</v>
          </cell>
        </row>
        <row r="1515">
          <cell r="B1515" t="str">
            <v>TN30</v>
          </cell>
          <cell r="C1515" t="str">
            <v/>
          </cell>
          <cell r="E1515" t="str">
            <v>Ty neo Þ22x3000</v>
          </cell>
          <cell r="F1515" t="str">
            <v>caùi</v>
          </cell>
          <cell r="G1515">
            <v>1</v>
          </cell>
          <cell r="H1515">
            <v>0</v>
          </cell>
          <cell r="I1515">
            <v>0</v>
          </cell>
          <cell r="J1515">
            <v>0</v>
          </cell>
          <cell r="K1515">
            <v>0</v>
          </cell>
          <cell r="L1515">
            <v>0</v>
          </cell>
          <cell r="M1515">
            <v>0</v>
          </cell>
          <cell r="N1515">
            <v>0</v>
          </cell>
          <cell r="P1515">
            <v>130000</v>
          </cell>
          <cell r="U1515">
            <v>130000</v>
          </cell>
          <cell r="W1515">
            <v>0</v>
          </cell>
          <cell r="Y1515">
            <v>0</v>
          </cell>
        </row>
        <row r="1516">
          <cell r="B1516" t="str">
            <v>DN0415</v>
          </cell>
          <cell r="C1516" t="str">
            <v/>
          </cell>
          <cell r="D1516" t="str">
            <v>04.3802</v>
          </cell>
          <cell r="E1516" t="str">
            <v>Ñeá neo BTCT 400x1500</v>
          </cell>
          <cell r="F1516" t="str">
            <v>caùi</v>
          </cell>
          <cell r="G1516">
            <v>1</v>
          </cell>
          <cell r="H1516">
            <v>0</v>
          </cell>
          <cell r="I1516">
            <v>0</v>
          </cell>
          <cell r="J1516">
            <v>0</v>
          </cell>
          <cell r="K1516">
            <v>0</v>
          </cell>
          <cell r="L1516">
            <v>0</v>
          </cell>
          <cell r="M1516">
            <v>0</v>
          </cell>
          <cell r="N1516">
            <v>0</v>
          </cell>
          <cell r="P1516">
            <v>190000</v>
          </cell>
          <cell r="R1516">
            <v>148724</v>
          </cell>
          <cell r="U1516">
            <v>190000</v>
          </cell>
          <cell r="W1516">
            <v>148724</v>
          </cell>
          <cell r="Y1516">
            <v>0</v>
          </cell>
        </row>
        <row r="1517">
          <cell r="B1517" t="str">
            <v>BT</v>
          </cell>
          <cell r="C1517" t="str">
            <v/>
          </cell>
          <cell r="D1517" t="str">
            <v>04.9001</v>
          </cell>
          <cell r="E1517" t="str">
            <v>Bitum</v>
          </cell>
          <cell r="F1517" t="str">
            <v>m2</v>
          </cell>
          <cell r="G1517">
            <v>1.7</v>
          </cell>
          <cell r="H1517">
            <v>0</v>
          </cell>
          <cell r="I1517">
            <v>0</v>
          </cell>
          <cell r="J1517">
            <v>0</v>
          </cell>
          <cell r="K1517">
            <v>0</v>
          </cell>
          <cell r="L1517">
            <v>0</v>
          </cell>
          <cell r="M1517">
            <v>0</v>
          </cell>
          <cell r="N1517">
            <v>0</v>
          </cell>
          <cell r="P1517">
            <v>5849</v>
          </cell>
          <cell r="R1517">
            <v>1084</v>
          </cell>
          <cell r="U1517">
            <v>9943</v>
          </cell>
          <cell r="W1517">
            <v>1843</v>
          </cell>
          <cell r="Y1517">
            <v>0</v>
          </cell>
        </row>
        <row r="1518">
          <cell r="B1518" t="str">
            <v>MDD3</v>
          </cell>
          <cell r="C1518" t="str">
            <v/>
          </cell>
          <cell r="D1518" t="str">
            <v>AB.11423</v>
          </cell>
          <cell r="E1518" t="str">
            <v>Ñaøo hoá moùng ñaát caáp 3 saâu &gt;1m</v>
          </cell>
          <cell r="F1518" t="str">
            <v>m3</v>
          </cell>
          <cell r="G1518">
            <v>9.2799999999999994</v>
          </cell>
          <cell r="R1518">
            <v>451007</v>
          </cell>
          <cell r="U1518">
            <v>0</v>
          </cell>
          <cell r="W1518">
            <v>4185345</v>
          </cell>
          <cell r="Y1518">
            <v>0</v>
          </cell>
        </row>
        <row r="1519">
          <cell r="B1519" t="str">
            <v>MDAP3</v>
          </cell>
          <cell r="C1519" t="str">
            <v/>
          </cell>
          <cell r="D1519" t="str">
            <v>AB.13112</v>
          </cell>
          <cell r="E1519" t="str">
            <v>Ñaép ñaát hoá moùng coät , ñoä chaët k=0,9</v>
          </cell>
          <cell r="F1519" t="str">
            <v>m3</v>
          </cell>
          <cell r="G1519">
            <v>9.76</v>
          </cell>
          <cell r="R1519">
            <v>129134</v>
          </cell>
          <cell r="U1519">
            <v>0</v>
          </cell>
          <cell r="W1519">
            <v>1260348</v>
          </cell>
          <cell r="Y1519">
            <v>0</v>
          </cell>
        </row>
        <row r="1520">
          <cell r="B1520" t="str">
            <v>bocdc</v>
          </cell>
          <cell r="C1520" t="str">
            <v/>
          </cell>
          <cell r="D1520" t="str">
            <v>02.1123</v>
          </cell>
          <cell r="E1520" t="str">
            <v>Boác dôõ ñaø caûn, ñeá neùo</v>
          </cell>
          <cell r="F1520" t="str">
            <v>taán</v>
          </cell>
          <cell r="G1520">
            <v>0.19</v>
          </cell>
          <cell r="R1520">
            <v>35112</v>
          </cell>
          <cell r="U1520">
            <v>0</v>
          </cell>
          <cell r="W1520">
            <v>6671</v>
          </cell>
          <cell r="Y1520">
            <v>0</v>
          </cell>
        </row>
        <row r="1521">
          <cell r="B1521" t="str">
            <v>DN</v>
          </cell>
          <cell r="C1521" t="str">
            <v/>
          </cell>
          <cell r="D1521" t="str">
            <v>02.1451</v>
          </cell>
          <cell r="E1521" t="str">
            <v>V/c ñeá neùo vaøo vò trí (cöï ly &lt;=100m)</v>
          </cell>
          <cell r="F1521" t="str">
            <v>taán</v>
          </cell>
          <cell r="G1521">
            <v>0.19</v>
          </cell>
          <cell r="U1521">
            <v>0</v>
          </cell>
          <cell r="W1521">
            <v>0</v>
          </cell>
          <cell r="Y1521">
            <v>0</v>
          </cell>
        </row>
        <row r="1522">
          <cell r="B1522" t="str">
            <v>DCTC</v>
          </cell>
          <cell r="C1522" t="str">
            <v/>
          </cell>
          <cell r="D1522" t="str">
            <v>02.1482</v>
          </cell>
          <cell r="E1522" t="str">
            <v>V/c duïng cuï thi coâng ( cöï ly &lt;=100m)</v>
          </cell>
          <cell r="F1522" t="str">
            <v>taán</v>
          </cell>
          <cell r="G1522">
            <v>0.05</v>
          </cell>
          <cell r="U1522">
            <v>0</v>
          </cell>
          <cell r="W1522">
            <v>0</v>
          </cell>
          <cell r="Y1522">
            <v>0</v>
          </cell>
        </row>
        <row r="1523">
          <cell r="A1523" t="str">
            <v xml:space="preserve">MNX15-6 </v>
          </cell>
          <cell r="C1523" t="str">
            <v/>
          </cell>
          <cell r="E1523" t="str">
            <v>Boä moùng neo 1500x600 cho chaèng xuoáng: MNX15-6</v>
          </cell>
          <cell r="F1523" t="str">
            <v>Boä</v>
          </cell>
          <cell r="H1523">
            <v>0</v>
          </cell>
          <cell r="I1523">
            <v>0</v>
          </cell>
          <cell r="J1523">
            <v>0</v>
          </cell>
          <cell r="K1523">
            <v>0</v>
          </cell>
          <cell r="L1523">
            <v>0</v>
          </cell>
          <cell r="M1523">
            <v>0</v>
          </cell>
          <cell r="N1523">
            <v>0</v>
          </cell>
          <cell r="U1523">
            <v>388698</v>
          </cell>
          <cell r="W1523">
            <v>6738253</v>
          </cell>
          <cell r="Y1523">
            <v>0</v>
          </cell>
        </row>
        <row r="1524">
          <cell r="B1524" t="str">
            <v>TN37</v>
          </cell>
          <cell r="C1524" t="str">
            <v/>
          </cell>
          <cell r="E1524" t="str">
            <v>Ty neo Þ22x3700</v>
          </cell>
          <cell r="F1524" t="str">
            <v>caùi</v>
          </cell>
          <cell r="G1524">
            <v>1</v>
          </cell>
          <cell r="H1524">
            <v>0</v>
          </cell>
          <cell r="I1524">
            <v>0</v>
          </cell>
          <cell r="J1524">
            <v>0</v>
          </cell>
          <cell r="K1524">
            <v>0</v>
          </cell>
          <cell r="L1524">
            <v>0</v>
          </cell>
          <cell r="M1524">
            <v>0</v>
          </cell>
          <cell r="N1524">
            <v>0</v>
          </cell>
          <cell r="P1524">
            <v>157000</v>
          </cell>
          <cell r="U1524">
            <v>157000</v>
          </cell>
          <cell r="W1524">
            <v>0</v>
          </cell>
          <cell r="Y1524">
            <v>0</v>
          </cell>
        </row>
        <row r="1525">
          <cell r="B1525" t="str">
            <v>DN0615</v>
          </cell>
          <cell r="C1525" t="str">
            <v/>
          </cell>
          <cell r="D1525" t="str">
            <v>04.3802</v>
          </cell>
          <cell r="E1525" t="str">
            <v>Ñeá neo BTCT 600x1500</v>
          </cell>
          <cell r="F1525" t="str">
            <v>caùi</v>
          </cell>
          <cell r="G1525">
            <v>1</v>
          </cell>
          <cell r="H1525">
            <v>0</v>
          </cell>
          <cell r="I1525">
            <v>0</v>
          </cell>
          <cell r="J1525">
            <v>0</v>
          </cell>
          <cell r="K1525">
            <v>0</v>
          </cell>
          <cell r="L1525">
            <v>0</v>
          </cell>
          <cell r="M1525">
            <v>0</v>
          </cell>
          <cell r="N1525">
            <v>0</v>
          </cell>
          <cell r="P1525">
            <v>220000</v>
          </cell>
          <cell r="R1525">
            <v>148724</v>
          </cell>
          <cell r="U1525">
            <v>220000</v>
          </cell>
          <cell r="W1525">
            <v>148724</v>
          </cell>
          <cell r="Y1525">
            <v>0</v>
          </cell>
        </row>
        <row r="1526">
          <cell r="B1526" t="str">
            <v>BT</v>
          </cell>
          <cell r="C1526" t="str">
            <v/>
          </cell>
          <cell r="D1526" t="str">
            <v>04.9001</v>
          </cell>
          <cell r="E1526" t="str">
            <v>Bitum</v>
          </cell>
          <cell r="F1526" t="str">
            <v>m2</v>
          </cell>
          <cell r="G1526">
            <v>2</v>
          </cell>
          <cell r="H1526">
            <v>0</v>
          </cell>
          <cell r="I1526">
            <v>0</v>
          </cell>
          <cell r="J1526">
            <v>0</v>
          </cell>
          <cell r="K1526">
            <v>0</v>
          </cell>
          <cell r="L1526">
            <v>0</v>
          </cell>
          <cell r="M1526">
            <v>0</v>
          </cell>
          <cell r="N1526">
            <v>0</v>
          </cell>
          <cell r="P1526">
            <v>5849</v>
          </cell>
          <cell r="R1526">
            <v>1084</v>
          </cell>
          <cell r="U1526">
            <v>11698</v>
          </cell>
          <cell r="W1526">
            <v>2168</v>
          </cell>
          <cell r="Y1526">
            <v>0</v>
          </cell>
        </row>
        <row r="1527">
          <cell r="B1527" t="str">
            <v>MDD3</v>
          </cell>
          <cell r="C1527" t="str">
            <v/>
          </cell>
          <cell r="D1527" t="str">
            <v>AB.11423</v>
          </cell>
          <cell r="E1527" t="str">
            <v>Ñaøo hoá moùng ñaát caáp 3 saâu &gt;1m</v>
          </cell>
          <cell r="F1527" t="str">
            <v>m3</v>
          </cell>
          <cell r="G1527">
            <v>11.01</v>
          </cell>
          <cell r="R1527">
            <v>451007</v>
          </cell>
          <cell r="U1527">
            <v>0</v>
          </cell>
          <cell r="W1527">
            <v>4965587</v>
          </cell>
          <cell r="Y1527">
            <v>0</v>
          </cell>
        </row>
        <row r="1528">
          <cell r="B1528" t="str">
            <v>MDAP3</v>
          </cell>
          <cell r="C1528" t="str">
            <v/>
          </cell>
          <cell r="D1528" t="str">
            <v>AB.13112</v>
          </cell>
          <cell r="E1528" t="str">
            <v>Ñaép ñaát hoá moùng coät , ñoä chaët k=0,9</v>
          </cell>
          <cell r="F1528" t="str">
            <v>m3</v>
          </cell>
          <cell r="G1528">
            <v>12.48</v>
          </cell>
          <cell r="R1528">
            <v>129134</v>
          </cell>
          <cell r="U1528">
            <v>0</v>
          </cell>
          <cell r="W1528">
            <v>1611592</v>
          </cell>
          <cell r="Y1528">
            <v>0</v>
          </cell>
        </row>
        <row r="1529">
          <cell r="B1529" t="str">
            <v>bocdc</v>
          </cell>
          <cell r="C1529" t="str">
            <v/>
          </cell>
          <cell r="D1529" t="str">
            <v>02.1123</v>
          </cell>
          <cell r="E1529" t="str">
            <v>Boác dôõ ñaø caûn, ñeá neùo</v>
          </cell>
          <cell r="F1529" t="str">
            <v>taán</v>
          </cell>
          <cell r="G1529">
            <v>0.28999999999999998</v>
          </cell>
          <cell r="R1529">
            <v>35112</v>
          </cell>
          <cell r="U1529">
            <v>0</v>
          </cell>
          <cell r="W1529">
            <v>10182</v>
          </cell>
          <cell r="Y1529">
            <v>0</v>
          </cell>
        </row>
        <row r="1530">
          <cell r="B1530" t="str">
            <v>DN</v>
          </cell>
          <cell r="C1530" t="str">
            <v/>
          </cell>
          <cell r="D1530" t="str">
            <v>02.1451</v>
          </cell>
          <cell r="E1530" t="str">
            <v>V/c ñeá neùo vaøo vò trí (cöï ly &lt;=100m)</v>
          </cell>
          <cell r="F1530" t="str">
            <v>taán</v>
          </cell>
          <cell r="G1530">
            <v>0.28999999999999998</v>
          </cell>
          <cell r="U1530">
            <v>0</v>
          </cell>
          <cell r="W1530">
            <v>0</v>
          </cell>
          <cell r="Y1530">
            <v>0</v>
          </cell>
        </row>
        <row r="1531">
          <cell r="B1531" t="str">
            <v>DCTC</v>
          </cell>
          <cell r="C1531" t="str">
            <v/>
          </cell>
          <cell r="D1531" t="str">
            <v>02.1482</v>
          </cell>
          <cell r="E1531" t="str">
            <v>V/c duïng cuï thi coâng ( cöï ly &lt;=100m)</v>
          </cell>
          <cell r="F1531" t="str">
            <v>taán</v>
          </cell>
          <cell r="G1531">
            <v>0.05</v>
          </cell>
          <cell r="U1531">
            <v>0</v>
          </cell>
          <cell r="W1531">
            <v>0</v>
          </cell>
          <cell r="Y1531">
            <v>0</v>
          </cell>
        </row>
        <row r="1532">
          <cell r="A1532" t="str">
            <v xml:space="preserve">MNL15-6 </v>
          </cell>
          <cell r="C1532" t="str">
            <v/>
          </cell>
          <cell r="E1532" t="str">
            <v>Boä moùng neo 1500x600 cho chaèng leäch: MNL15-6</v>
          </cell>
          <cell r="F1532" t="str">
            <v>Boä</v>
          </cell>
          <cell r="H1532">
            <v>0</v>
          </cell>
          <cell r="I1532">
            <v>0</v>
          </cell>
          <cell r="J1532">
            <v>0</v>
          </cell>
          <cell r="K1532">
            <v>0</v>
          </cell>
          <cell r="L1532">
            <v>0</v>
          </cell>
          <cell r="M1532">
            <v>0</v>
          </cell>
          <cell r="N1532">
            <v>0</v>
          </cell>
          <cell r="U1532">
            <v>361698</v>
          </cell>
          <cell r="W1532">
            <v>6444907</v>
          </cell>
          <cell r="Y1532">
            <v>0</v>
          </cell>
        </row>
        <row r="1533">
          <cell r="B1533" t="str">
            <v>TN30</v>
          </cell>
          <cell r="C1533" t="str">
            <v/>
          </cell>
          <cell r="E1533" t="str">
            <v>Ty neo Þ22x3000</v>
          </cell>
          <cell r="F1533" t="str">
            <v>caùi</v>
          </cell>
          <cell r="G1533">
            <v>1</v>
          </cell>
          <cell r="H1533">
            <v>0</v>
          </cell>
          <cell r="I1533">
            <v>0</v>
          </cell>
          <cell r="J1533">
            <v>0</v>
          </cell>
          <cell r="K1533">
            <v>0</v>
          </cell>
          <cell r="L1533">
            <v>0</v>
          </cell>
          <cell r="M1533">
            <v>0</v>
          </cell>
          <cell r="N1533">
            <v>0</v>
          </cell>
          <cell r="P1533">
            <v>130000</v>
          </cell>
          <cell r="U1533">
            <v>130000</v>
          </cell>
          <cell r="W1533">
            <v>0</v>
          </cell>
          <cell r="Y1533">
            <v>0</v>
          </cell>
        </row>
        <row r="1534">
          <cell r="B1534" t="str">
            <v>DN0615</v>
          </cell>
          <cell r="C1534" t="str">
            <v/>
          </cell>
          <cell r="D1534" t="str">
            <v>04.3802</v>
          </cell>
          <cell r="E1534" t="str">
            <v>Ñeá neo BTCT 600x1500</v>
          </cell>
          <cell r="F1534" t="str">
            <v>caùi</v>
          </cell>
          <cell r="G1534">
            <v>1</v>
          </cell>
          <cell r="H1534">
            <v>0</v>
          </cell>
          <cell r="I1534">
            <v>0</v>
          </cell>
          <cell r="J1534">
            <v>0</v>
          </cell>
          <cell r="K1534">
            <v>0</v>
          </cell>
          <cell r="L1534">
            <v>0</v>
          </cell>
          <cell r="M1534">
            <v>0</v>
          </cell>
          <cell r="N1534">
            <v>0</v>
          </cell>
          <cell r="P1534">
            <v>220000</v>
          </cell>
          <cell r="R1534">
            <v>148724</v>
          </cell>
          <cell r="U1534">
            <v>220000</v>
          </cell>
          <cell r="W1534">
            <v>148724</v>
          </cell>
          <cell r="Y1534">
            <v>0</v>
          </cell>
        </row>
        <row r="1535">
          <cell r="B1535" t="str">
            <v>BT</v>
          </cell>
          <cell r="C1535" t="str">
            <v/>
          </cell>
          <cell r="D1535" t="str">
            <v>04.9001</v>
          </cell>
          <cell r="E1535" t="str">
            <v>Bitum</v>
          </cell>
          <cell r="F1535" t="str">
            <v>m2</v>
          </cell>
          <cell r="G1535">
            <v>2</v>
          </cell>
          <cell r="H1535">
            <v>0</v>
          </cell>
          <cell r="I1535">
            <v>0</v>
          </cell>
          <cell r="J1535">
            <v>0</v>
          </cell>
          <cell r="K1535">
            <v>0</v>
          </cell>
          <cell r="L1535">
            <v>0</v>
          </cell>
          <cell r="M1535">
            <v>0</v>
          </cell>
          <cell r="N1535">
            <v>0</v>
          </cell>
          <cell r="P1535">
            <v>5849</v>
          </cell>
          <cell r="R1535">
            <v>1084</v>
          </cell>
          <cell r="U1535">
            <v>11698</v>
          </cell>
          <cell r="W1535">
            <v>2168</v>
          </cell>
          <cell r="Y1535">
            <v>0</v>
          </cell>
        </row>
        <row r="1536">
          <cell r="B1536" t="str">
            <v>MDD3</v>
          </cell>
          <cell r="C1536" t="str">
            <v/>
          </cell>
          <cell r="D1536" t="str">
            <v>AB.11423</v>
          </cell>
          <cell r="E1536" t="str">
            <v>Ñaøo hoá moùng ñaát caáp 3 saâu &gt;1m</v>
          </cell>
          <cell r="F1536" t="str">
            <v>m3</v>
          </cell>
          <cell r="G1536">
            <v>10.56</v>
          </cell>
          <cell r="R1536">
            <v>451007</v>
          </cell>
          <cell r="U1536">
            <v>0</v>
          </cell>
          <cell r="W1536">
            <v>4762634</v>
          </cell>
          <cell r="Y1536">
            <v>0</v>
          </cell>
        </row>
        <row r="1537">
          <cell r="B1537" t="str">
            <v>MDAP3</v>
          </cell>
          <cell r="C1537" t="str">
            <v/>
          </cell>
          <cell r="D1537" t="str">
            <v>AB.13112</v>
          </cell>
          <cell r="E1537" t="str">
            <v>Ñaép ñaát hoá moùng coät , ñoä chaët k=0,9</v>
          </cell>
          <cell r="F1537" t="str">
            <v>m3</v>
          </cell>
          <cell r="G1537">
            <v>11.78</v>
          </cell>
          <cell r="R1537">
            <v>129134</v>
          </cell>
          <cell r="U1537">
            <v>0</v>
          </cell>
          <cell r="W1537">
            <v>1521199</v>
          </cell>
          <cell r="Y1537">
            <v>0</v>
          </cell>
        </row>
        <row r="1538">
          <cell r="B1538" t="str">
            <v>bocdc</v>
          </cell>
          <cell r="C1538" t="str">
            <v/>
          </cell>
          <cell r="D1538" t="str">
            <v>02.1123</v>
          </cell>
          <cell r="E1538" t="str">
            <v>Boác dôõ ñaø caûn, ñeá neùo</v>
          </cell>
          <cell r="F1538" t="str">
            <v>taán</v>
          </cell>
          <cell r="G1538">
            <v>0.28999999999999998</v>
          </cell>
          <cell r="R1538">
            <v>35112</v>
          </cell>
          <cell r="U1538">
            <v>0</v>
          </cell>
          <cell r="W1538">
            <v>10182</v>
          </cell>
          <cell r="Y1538">
            <v>0</v>
          </cell>
        </row>
        <row r="1539">
          <cell r="B1539" t="str">
            <v>DN</v>
          </cell>
          <cell r="C1539" t="str">
            <v/>
          </cell>
          <cell r="D1539" t="str">
            <v>02.1451</v>
          </cell>
          <cell r="E1539" t="str">
            <v>V/c ñeá neùo vaøo vò trí (cöï ly &lt;=100m)</v>
          </cell>
          <cell r="F1539" t="str">
            <v>taán</v>
          </cell>
          <cell r="G1539">
            <v>0.28999999999999998</v>
          </cell>
          <cell r="U1539">
            <v>0</v>
          </cell>
          <cell r="W1539">
            <v>0</v>
          </cell>
          <cell r="Y1539">
            <v>0</v>
          </cell>
        </row>
        <row r="1540">
          <cell r="B1540" t="str">
            <v>DCTC</v>
          </cell>
          <cell r="C1540" t="str">
            <v/>
          </cell>
          <cell r="D1540" t="str">
            <v>02.1482</v>
          </cell>
          <cell r="E1540" t="str">
            <v>V/c duïng cuï thi coâng ( cöï ly &lt;=100m)</v>
          </cell>
          <cell r="F1540" t="str">
            <v>taán</v>
          </cell>
          <cell r="G1540">
            <v>0.05</v>
          </cell>
          <cell r="U1540">
            <v>0</v>
          </cell>
          <cell r="W1540">
            <v>0</v>
          </cell>
          <cell r="Y1540">
            <v>0</v>
          </cell>
        </row>
        <row r="1541">
          <cell r="C1541" t="str">
            <v>x</v>
          </cell>
          <cell r="D1541" t="str">
            <v>IV</v>
          </cell>
          <cell r="E1541" t="str">
            <v>Phaàn daây, söù vaø phuï kieän</v>
          </cell>
        </row>
        <row r="1542">
          <cell r="A1542" t="str">
            <v>DDTT3P-ct</v>
          </cell>
          <cell r="C1542" t="str">
            <v/>
          </cell>
          <cell r="D1542" t="str">
            <v>a</v>
          </cell>
          <cell r="E1542" t="str">
            <v>Phaân trung theá caûi taïo</v>
          </cell>
          <cell r="F1542" t="str">
            <v>Tboä</v>
          </cell>
          <cell r="U1542">
            <v>0</v>
          </cell>
          <cell r="W1542">
            <v>0</v>
          </cell>
          <cell r="Y1542">
            <v>0</v>
          </cell>
        </row>
        <row r="1543">
          <cell r="B1543" t="str">
            <v>AC240</v>
          </cell>
          <cell r="C1543" t="str">
            <v/>
          </cell>
          <cell r="D1543">
            <v>0</v>
          </cell>
          <cell r="E1543" t="str">
            <v>Caùp nhoâm loõi theùp AC-240/32</v>
          </cell>
          <cell r="F1543" t="str">
            <v>kg</v>
          </cell>
          <cell r="G1543">
            <v>0</v>
          </cell>
          <cell r="H1543">
            <v>0</v>
          </cell>
          <cell r="J1543">
            <v>0</v>
          </cell>
          <cell r="P1543">
            <v>44900</v>
          </cell>
          <cell r="U1543">
            <v>0</v>
          </cell>
          <cell r="W1543">
            <v>0</v>
          </cell>
          <cell r="Y1543">
            <v>0</v>
          </cell>
        </row>
        <row r="1544">
          <cell r="B1544" t="str">
            <v>AC185</v>
          </cell>
          <cell r="C1544" t="str">
            <v/>
          </cell>
          <cell r="D1544">
            <v>0</v>
          </cell>
          <cell r="E1544" t="str">
            <v>Caùp nhoâm loõi theùp AC-185/29</v>
          </cell>
          <cell r="F1544" t="str">
            <v>kg</v>
          </cell>
          <cell r="G1544">
            <v>0</v>
          </cell>
          <cell r="H1544">
            <v>0</v>
          </cell>
          <cell r="J1544">
            <v>0</v>
          </cell>
          <cell r="P1544">
            <v>48400</v>
          </cell>
          <cell r="U1544">
            <v>0</v>
          </cell>
          <cell r="W1544">
            <v>0</v>
          </cell>
          <cell r="Y1544">
            <v>0</v>
          </cell>
        </row>
        <row r="1545">
          <cell r="B1545" t="str">
            <v>AC150</v>
          </cell>
          <cell r="C1545" t="str">
            <v/>
          </cell>
          <cell r="D1545">
            <v>0</v>
          </cell>
          <cell r="E1545" t="str">
            <v>Caùp nhoâm loõi theùp AC-150/24</v>
          </cell>
          <cell r="F1545" t="str">
            <v>kg</v>
          </cell>
          <cell r="G1545">
            <v>0</v>
          </cell>
          <cell r="H1545">
            <v>0</v>
          </cell>
          <cell r="J1545">
            <v>0</v>
          </cell>
          <cell r="P1545">
            <v>62378</v>
          </cell>
          <cell r="U1545">
            <v>0</v>
          </cell>
          <cell r="W1545">
            <v>0</v>
          </cell>
          <cell r="Y1545">
            <v>0</v>
          </cell>
        </row>
        <row r="1546">
          <cell r="B1546" t="str">
            <v>AC120</v>
          </cell>
          <cell r="C1546" t="str">
            <v/>
          </cell>
          <cell r="E1546" t="str">
            <v>Caùp nhoâm loõi theùp AC-120/19</v>
          </cell>
          <cell r="F1546" t="str">
            <v>kg</v>
          </cell>
          <cell r="G1546">
            <v>0</v>
          </cell>
          <cell r="H1546">
            <v>0</v>
          </cell>
          <cell r="J1546">
            <v>0</v>
          </cell>
          <cell r="P1546">
            <v>62378</v>
          </cell>
          <cell r="U1546">
            <v>0</v>
          </cell>
          <cell r="W1546">
            <v>0</v>
          </cell>
          <cell r="Y1546">
            <v>0</v>
          </cell>
        </row>
        <row r="1547">
          <cell r="B1547" t="str">
            <v>AC95</v>
          </cell>
          <cell r="C1547" t="str">
            <v/>
          </cell>
          <cell r="D1547">
            <v>0</v>
          </cell>
          <cell r="E1547" t="str">
            <v>Caùp nhoâm loõi theùp AC-95/16</v>
          </cell>
          <cell r="F1547" t="str">
            <v>kg</v>
          </cell>
          <cell r="G1547">
            <v>0</v>
          </cell>
          <cell r="H1547">
            <v>0</v>
          </cell>
          <cell r="J1547">
            <v>0</v>
          </cell>
          <cell r="P1547">
            <v>75400</v>
          </cell>
          <cell r="U1547">
            <v>0</v>
          </cell>
          <cell r="W1547">
            <v>0</v>
          </cell>
          <cell r="Y1547">
            <v>0</v>
          </cell>
        </row>
        <row r="1548">
          <cell r="B1548" t="str">
            <v>AC70</v>
          </cell>
          <cell r="C1548" t="str">
            <v/>
          </cell>
          <cell r="D1548">
            <v>0</v>
          </cell>
          <cell r="E1548" t="str">
            <v>Caùp nhoâm loõi theùp AC-70/11</v>
          </cell>
          <cell r="F1548" t="str">
            <v>kg</v>
          </cell>
          <cell r="G1548">
            <v>0</v>
          </cell>
          <cell r="H1548">
            <v>0</v>
          </cell>
          <cell r="J1548">
            <v>0</v>
          </cell>
          <cell r="P1548">
            <v>76200</v>
          </cell>
          <cell r="U1548">
            <v>0</v>
          </cell>
          <cell r="W1548">
            <v>0</v>
          </cell>
          <cell r="Y1548">
            <v>0</v>
          </cell>
        </row>
        <row r="1549">
          <cell r="B1549" t="str">
            <v>AC50</v>
          </cell>
          <cell r="C1549" t="str">
            <v/>
          </cell>
          <cell r="D1549">
            <v>0</v>
          </cell>
          <cell r="E1549" t="str">
            <v>Caùp nhoâm loõi theùp AC-50/8</v>
          </cell>
          <cell r="F1549" t="str">
            <v>kg</v>
          </cell>
          <cell r="G1549">
            <v>0</v>
          </cell>
          <cell r="H1549">
            <v>0</v>
          </cell>
          <cell r="J1549">
            <v>0</v>
          </cell>
          <cell r="P1549">
            <v>62070</v>
          </cell>
          <cell r="U1549">
            <v>0</v>
          </cell>
          <cell r="W1549">
            <v>0</v>
          </cell>
          <cell r="Y1549">
            <v>0</v>
          </cell>
        </row>
        <row r="1550">
          <cell r="B1550" t="str">
            <v>ACX50</v>
          </cell>
          <cell r="C1550" t="str">
            <v/>
          </cell>
          <cell r="D1550">
            <v>0</v>
          </cell>
          <cell r="E1550" t="str">
            <v>Caùp nhoâm loõi theùp boïc 24KV AC/XLPE50 mm2</v>
          </cell>
          <cell r="F1550" t="str">
            <v>meùt</v>
          </cell>
          <cell r="G1550">
            <v>0</v>
          </cell>
          <cell r="H1550">
            <v>0</v>
          </cell>
          <cell r="J1550">
            <v>0</v>
          </cell>
          <cell r="P1550">
            <v>35808</v>
          </cell>
          <cell r="U1550">
            <v>0</v>
          </cell>
          <cell r="W1550">
            <v>0</v>
          </cell>
          <cell r="Y1550">
            <v>0</v>
          </cell>
        </row>
        <row r="1551">
          <cell r="B1551" t="str">
            <v>XLPE240A</v>
          </cell>
          <cell r="C1551" t="str">
            <v/>
          </cell>
          <cell r="D1551">
            <v>0</v>
          </cell>
          <cell r="E1551" t="str">
            <v>Caùp 24KV A/XLPE/PVC 240mm2</v>
          </cell>
          <cell r="F1551" t="str">
            <v>meùt</v>
          </cell>
          <cell r="G1551">
            <v>0</v>
          </cell>
          <cell r="H1551">
            <v>0</v>
          </cell>
          <cell r="J1551">
            <v>0</v>
          </cell>
          <cell r="P1551">
            <v>77000</v>
          </cell>
          <cell r="U1551">
            <v>0</v>
          </cell>
          <cell r="W1551">
            <v>0</v>
          </cell>
          <cell r="Y1551">
            <v>0</v>
          </cell>
        </row>
        <row r="1552">
          <cell r="B1552" t="str">
            <v>XLPE185A</v>
          </cell>
          <cell r="C1552" t="str">
            <v/>
          </cell>
          <cell r="D1552">
            <v>0</v>
          </cell>
          <cell r="E1552" t="str">
            <v>Caùp nhoâm loõi theùp boïc 24KV AC/XLPE/PVC185 mm2</v>
          </cell>
          <cell r="F1552" t="str">
            <v>meùt</v>
          </cell>
          <cell r="G1552">
            <v>0</v>
          </cell>
          <cell r="H1552">
            <v>0</v>
          </cell>
          <cell r="J1552">
            <v>0</v>
          </cell>
          <cell r="P1552">
            <v>92352</v>
          </cell>
          <cell r="U1552">
            <v>0</v>
          </cell>
          <cell r="W1552">
            <v>0</v>
          </cell>
          <cell r="Y1552">
            <v>0</v>
          </cell>
        </row>
        <row r="1553">
          <cell r="B1553" t="str">
            <v>XLPE150A</v>
          </cell>
          <cell r="C1553" t="str">
            <v/>
          </cell>
          <cell r="D1553">
            <v>0</v>
          </cell>
          <cell r="E1553" t="str">
            <v>Caùp 24KV A/XLPE/PVC 150mm2</v>
          </cell>
          <cell r="F1553" t="str">
            <v>meùt</v>
          </cell>
          <cell r="G1553">
            <v>0</v>
          </cell>
          <cell r="H1553">
            <v>0</v>
          </cell>
          <cell r="J1553">
            <v>0</v>
          </cell>
          <cell r="P1553">
            <v>54400</v>
          </cell>
          <cell r="U1553">
            <v>0</v>
          </cell>
          <cell r="W1553">
            <v>0</v>
          </cell>
          <cell r="Y1553">
            <v>0</v>
          </cell>
        </row>
        <row r="1554">
          <cell r="B1554" t="str">
            <v>XLPE120A</v>
          </cell>
          <cell r="C1554" t="str">
            <v/>
          </cell>
          <cell r="D1554">
            <v>0</v>
          </cell>
          <cell r="E1554" t="str">
            <v>Caùp nhoâm loõi theùp boïc 24KV AC/XLPE/PVC185 mm2</v>
          </cell>
          <cell r="F1554" t="str">
            <v>meùt</v>
          </cell>
          <cell r="G1554">
            <v>0</v>
          </cell>
          <cell r="H1554">
            <v>0</v>
          </cell>
          <cell r="J1554">
            <v>0</v>
          </cell>
          <cell r="P1554">
            <v>96600</v>
          </cell>
          <cell r="U1554">
            <v>0</v>
          </cell>
          <cell r="W1554">
            <v>0</v>
          </cell>
          <cell r="Y1554">
            <v>0</v>
          </cell>
        </row>
        <row r="1555">
          <cell r="B1555" t="str">
            <v>XLPE25</v>
          </cell>
          <cell r="C1555" t="str">
            <v/>
          </cell>
          <cell r="E1555" t="str">
            <v>Caùp 24KV C/XLPE/PVC 25mm2 ñaáu noái FCO</v>
          </cell>
          <cell r="F1555" t="str">
            <v>meùt</v>
          </cell>
          <cell r="G1555">
            <v>0</v>
          </cell>
          <cell r="H1555">
            <v>0</v>
          </cell>
          <cell r="J1555">
            <v>0</v>
          </cell>
          <cell r="P1555">
            <v>54565</v>
          </cell>
          <cell r="U1555">
            <v>0</v>
          </cell>
          <cell r="W1555">
            <v>0</v>
          </cell>
          <cell r="Y1555">
            <v>0</v>
          </cell>
        </row>
        <row r="1556">
          <cell r="B1556" t="str">
            <v>XLPE50ACX</v>
          </cell>
          <cell r="C1556" t="str">
            <v/>
          </cell>
          <cell r="D1556">
            <v>0</v>
          </cell>
          <cell r="E1556" t="str">
            <v>Caùp 24KV AC/XLPE 50mm2</v>
          </cell>
          <cell r="F1556" t="str">
            <v>meùt</v>
          </cell>
          <cell r="G1556">
            <v>0</v>
          </cell>
          <cell r="H1556">
            <v>0</v>
          </cell>
          <cell r="J1556">
            <v>0</v>
          </cell>
          <cell r="P1556">
            <v>34090</v>
          </cell>
          <cell r="U1556">
            <v>0</v>
          </cell>
          <cell r="W1556">
            <v>0</v>
          </cell>
          <cell r="Y1556">
            <v>0</v>
          </cell>
        </row>
        <row r="1557">
          <cell r="B1557" t="str">
            <v>Ñth-U</v>
          </cell>
          <cell r="C1557" t="str">
            <v/>
          </cell>
          <cell r="E1557" t="str">
            <v>Boä Uclevis ñôõ daây trung hoøa: Ñth-U</v>
          </cell>
          <cell r="F1557" t="str">
            <v>boä</v>
          </cell>
          <cell r="G1557">
            <v>0</v>
          </cell>
          <cell r="H1557">
            <v>0</v>
          </cell>
          <cell r="J1557">
            <v>0</v>
          </cell>
        </row>
        <row r="1558">
          <cell r="B1558" t="str">
            <v>R1</v>
          </cell>
          <cell r="C1558" t="str">
            <v/>
          </cell>
          <cell r="E1558" t="str">
            <v>Uclevis</v>
          </cell>
          <cell r="F1558" t="str">
            <v>boä</v>
          </cell>
          <cell r="G1558">
            <v>0</v>
          </cell>
          <cell r="H1558">
            <v>0</v>
          </cell>
          <cell r="J1558">
            <v>0</v>
          </cell>
          <cell r="P1558">
            <v>13900</v>
          </cell>
          <cell r="U1558">
            <v>0</v>
          </cell>
          <cell r="W1558">
            <v>0</v>
          </cell>
          <cell r="Y1558">
            <v>0</v>
          </cell>
        </row>
        <row r="1559">
          <cell r="B1559" t="str">
            <v>SOC</v>
          </cell>
          <cell r="C1559" t="str">
            <v/>
          </cell>
          <cell r="E1559" t="str">
            <v xml:space="preserve">Söù oáng chæ </v>
          </cell>
          <cell r="F1559" t="str">
            <v>caùi</v>
          </cell>
          <cell r="G1559">
            <v>0</v>
          </cell>
          <cell r="H1559">
            <v>0</v>
          </cell>
          <cell r="J1559">
            <v>0</v>
          </cell>
          <cell r="P1559">
            <v>17000</v>
          </cell>
          <cell r="U1559">
            <v>0</v>
          </cell>
          <cell r="W1559">
            <v>0</v>
          </cell>
          <cell r="Y1559">
            <v>0</v>
          </cell>
        </row>
        <row r="1560">
          <cell r="B1560" t="str">
            <v>B16300</v>
          </cell>
          <cell r="C1560" t="str">
            <v/>
          </cell>
          <cell r="E1560" t="str">
            <v>Boulon 16x300+ 2 long ñeàn vuoâng D18-50x50x3/Zn</v>
          </cell>
          <cell r="F1560" t="str">
            <v>boä</v>
          </cell>
          <cell r="G1560">
            <v>0</v>
          </cell>
          <cell r="H1560">
            <v>0</v>
          </cell>
          <cell r="J1560">
            <v>0</v>
          </cell>
          <cell r="P1560">
            <v>30000</v>
          </cell>
          <cell r="U1560">
            <v>0</v>
          </cell>
          <cell r="W1560">
            <v>0</v>
          </cell>
          <cell r="Y1560">
            <v>0</v>
          </cell>
        </row>
        <row r="1561">
          <cell r="B1561" t="str">
            <v>Nth-U</v>
          </cell>
          <cell r="C1561" t="str">
            <v/>
          </cell>
          <cell r="E1561" t="str">
            <v>Boä Uclevis neùo daây trung hoøa vaøo truï: Nth-U</v>
          </cell>
          <cell r="F1561" t="str">
            <v>boä</v>
          </cell>
          <cell r="G1561">
            <v>0</v>
          </cell>
          <cell r="H1561">
            <v>0</v>
          </cell>
          <cell r="J1561">
            <v>0</v>
          </cell>
        </row>
        <row r="1562">
          <cell r="B1562" t="str">
            <v>R1</v>
          </cell>
          <cell r="C1562" t="str">
            <v/>
          </cell>
          <cell r="E1562" t="str">
            <v>Uclevis</v>
          </cell>
          <cell r="F1562" t="str">
            <v>boä</v>
          </cell>
          <cell r="G1562">
            <v>0</v>
          </cell>
          <cell r="H1562">
            <v>0</v>
          </cell>
          <cell r="J1562">
            <v>0</v>
          </cell>
          <cell r="P1562">
            <v>13900</v>
          </cell>
          <cell r="U1562">
            <v>0</v>
          </cell>
          <cell r="W1562">
            <v>0</v>
          </cell>
          <cell r="Y1562">
            <v>0</v>
          </cell>
        </row>
        <row r="1563">
          <cell r="B1563" t="str">
            <v>B16300</v>
          </cell>
          <cell r="C1563" t="str">
            <v/>
          </cell>
          <cell r="E1563" t="str">
            <v>Boulon 16x300+ 2 long ñeàn vuoâng D18-50x50x3/Zn</v>
          </cell>
          <cell r="F1563" t="str">
            <v>boä</v>
          </cell>
          <cell r="G1563">
            <v>0</v>
          </cell>
          <cell r="H1563">
            <v>0</v>
          </cell>
          <cell r="J1563">
            <v>0</v>
          </cell>
          <cell r="P1563">
            <v>30000</v>
          </cell>
          <cell r="U1563">
            <v>0</v>
          </cell>
          <cell r="W1563">
            <v>0</v>
          </cell>
          <cell r="Y1563">
            <v>0</v>
          </cell>
        </row>
        <row r="1564">
          <cell r="B1564" t="str">
            <v>K50</v>
          </cell>
          <cell r="C1564" t="str">
            <v/>
          </cell>
          <cell r="E1564" t="str">
            <v>Keïp daây 3 bulon 2 raõnh daây 50mm2</v>
          </cell>
          <cell r="F1564" t="str">
            <v>caùi</v>
          </cell>
          <cell r="G1564">
            <v>0</v>
          </cell>
          <cell r="H1564">
            <v>0</v>
          </cell>
          <cell r="J1564">
            <v>0</v>
          </cell>
          <cell r="P1564">
            <v>8400</v>
          </cell>
          <cell r="U1564">
            <v>0</v>
          </cell>
          <cell r="W1564">
            <v>0</v>
          </cell>
          <cell r="Y1564">
            <v>0</v>
          </cell>
        </row>
        <row r="1565">
          <cell r="B1565" t="str">
            <v>Nth-T</v>
          </cell>
          <cell r="C1565" t="str">
            <v/>
          </cell>
          <cell r="E1565" t="str">
            <v>Boä khoùa neùo daây trung hoøa vaøo truï: Nth-T</v>
          </cell>
          <cell r="F1565" t="str">
            <v>boä</v>
          </cell>
          <cell r="G1565">
            <v>0</v>
          </cell>
          <cell r="H1565">
            <v>0</v>
          </cell>
          <cell r="J1565">
            <v>0</v>
          </cell>
        </row>
        <row r="1566">
          <cell r="B1566" t="str">
            <v>kn50</v>
          </cell>
          <cell r="C1566" t="str">
            <v/>
          </cell>
          <cell r="E1566" t="str">
            <v>Khoùa neùo daây côõ daây 50</v>
          </cell>
          <cell r="F1566" t="str">
            <v>caùi</v>
          </cell>
          <cell r="G1566">
            <v>0</v>
          </cell>
          <cell r="H1566">
            <v>0</v>
          </cell>
          <cell r="J1566">
            <v>0</v>
          </cell>
          <cell r="P1566">
            <v>58000</v>
          </cell>
          <cell r="U1566">
            <v>0</v>
          </cell>
          <cell r="W1566">
            <v>0</v>
          </cell>
          <cell r="Y1566">
            <v>0</v>
          </cell>
        </row>
        <row r="1567">
          <cell r="B1567" t="str">
            <v>MT</v>
          </cell>
          <cell r="C1567" t="str">
            <v/>
          </cell>
          <cell r="E1567" t="str">
            <v xml:space="preserve">Moùc treo chöõ U </v>
          </cell>
          <cell r="F1567" t="str">
            <v>caùi</v>
          </cell>
          <cell r="G1567">
            <v>0</v>
          </cell>
          <cell r="H1567">
            <v>0</v>
          </cell>
          <cell r="J1567">
            <v>0</v>
          </cell>
          <cell r="P1567">
            <v>23000</v>
          </cell>
          <cell r="U1567">
            <v>0</v>
          </cell>
          <cell r="W1567">
            <v>0</v>
          </cell>
          <cell r="Y1567">
            <v>0</v>
          </cell>
        </row>
        <row r="1568">
          <cell r="B1568" t="str">
            <v>BM16300</v>
          </cell>
          <cell r="C1568" t="str">
            <v/>
          </cell>
          <cell r="E1568" t="str">
            <v>Boulon maét 16x300+ 1 long ñeàn vuoâng D18-50x50x3/Zn</v>
          </cell>
          <cell r="F1568" t="str">
            <v>boä</v>
          </cell>
          <cell r="G1568">
            <v>0</v>
          </cell>
          <cell r="H1568">
            <v>0</v>
          </cell>
          <cell r="J1568">
            <v>0</v>
          </cell>
          <cell r="P1568">
            <v>39000</v>
          </cell>
          <cell r="U1568">
            <v>0</v>
          </cell>
          <cell r="W1568">
            <v>0</v>
          </cell>
          <cell r="Y1568">
            <v>0</v>
          </cell>
        </row>
        <row r="1569">
          <cell r="B1569" t="str">
            <v>KE50</v>
          </cell>
          <cell r="C1569" t="str">
            <v/>
          </cell>
          <cell r="E1569" t="str">
            <v>Keïp eùp WR côõ daây 50mm2</v>
          </cell>
          <cell r="F1569" t="str">
            <v>caùi</v>
          </cell>
          <cell r="G1569">
            <v>0</v>
          </cell>
          <cell r="H1569">
            <v>0</v>
          </cell>
          <cell r="J1569">
            <v>0</v>
          </cell>
          <cell r="P1569">
            <v>9800</v>
          </cell>
          <cell r="U1569">
            <v>0</v>
          </cell>
          <cell r="W1569">
            <v>0</v>
          </cell>
          <cell r="Y1569">
            <v>0</v>
          </cell>
        </row>
        <row r="1570">
          <cell r="B1570" t="str">
            <v>Nth-X</v>
          </cell>
          <cell r="C1570" t="str">
            <v/>
          </cell>
          <cell r="E1570" t="str">
            <v>Boä khoùa neùo daây trung hoøa vaøo xaø: Nth-X</v>
          </cell>
          <cell r="F1570" t="str">
            <v>boä</v>
          </cell>
          <cell r="G1570">
            <v>0</v>
          </cell>
          <cell r="H1570">
            <v>0</v>
          </cell>
          <cell r="J1570">
            <v>0</v>
          </cell>
        </row>
        <row r="1571">
          <cell r="B1571" t="str">
            <v>kn50</v>
          </cell>
          <cell r="C1571" t="str">
            <v/>
          </cell>
          <cell r="E1571" t="str">
            <v>Khoùa neùo daây côõ daây 50</v>
          </cell>
          <cell r="F1571" t="str">
            <v>caùi</v>
          </cell>
          <cell r="G1571">
            <v>0</v>
          </cell>
          <cell r="H1571">
            <v>0</v>
          </cell>
          <cell r="J1571">
            <v>0</v>
          </cell>
          <cell r="P1571">
            <v>58000</v>
          </cell>
          <cell r="U1571">
            <v>0</v>
          </cell>
          <cell r="W1571">
            <v>0</v>
          </cell>
          <cell r="Y1571">
            <v>0</v>
          </cell>
        </row>
        <row r="1572">
          <cell r="B1572" t="str">
            <v>MT</v>
          </cell>
          <cell r="C1572" t="str">
            <v/>
          </cell>
          <cell r="E1572" t="str">
            <v xml:space="preserve">Moùc treo chöõ U </v>
          </cell>
          <cell r="F1572" t="str">
            <v>caùi</v>
          </cell>
          <cell r="G1572">
            <v>0</v>
          </cell>
          <cell r="H1572">
            <v>0</v>
          </cell>
          <cell r="J1572">
            <v>0</v>
          </cell>
          <cell r="P1572">
            <v>23000</v>
          </cell>
          <cell r="U1572">
            <v>0</v>
          </cell>
          <cell r="W1572">
            <v>0</v>
          </cell>
          <cell r="Y1572">
            <v>0</v>
          </cell>
        </row>
        <row r="1573">
          <cell r="B1573" t="str">
            <v>KE50</v>
          </cell>
          <cell r="C1573" t="str">
            <v/>
          </cell>
          <cell r="E1573" t="str">
            <v>Keïp eùp WR côõ daây 50mm2</v>
          </cell>
          <cell r="F1573" t="str">
            <v>caùi</v>
          </cell>
          <cell r="G1573">
            <v>0</v>
          </cell>
          <cell r="H1573">
            <v>0</v>
          </cell>
          <cell r="J1573">
            <v>0</v>
          </cell>
          <cell r="P1573">
            <v>9800</v>
          </cell>
          <cell r="U1573">
            <v>0</v>
          </cell>
          <cell r="W1573">
            <v>0</v>
          </cell>
          <cell r="Y1573">
            <v>0</v>
          </cell>
        </row>
        <row r="1574">
          <cell r="B1574" t="str">
            <v>SÑU</v>
          </cell>
          <cell r="C1574" t="str">
            <v/>
          </cell>
          <cell r="E1574" t="str">
            <v>Boä caùch ñieän ñöùng+ty söù : SÑU</v>
          </cell>
          <cell r="F1574" t="str">
            <v>boä</v>
          </cell>
          <cell r="G1574">
            <v>0</v>
          </cell>
          <cell r="H1574">
            <v>0</v>
          </cell>
          <cell r="J1574">
            <v>0</v>
          </cell>
          <cell r="W1574">
            <v>0</v>
          </cell>
          <cell r="Y1574">
            <v>0</v>
          </cell>
        </row>
        <row r="1575">
          <cell r="B1575" t="str">
            <v>SD</v>
          </cell>
          <cell r="C1575" t="str">
            <v/>
          </cell>
          <cell r="E1575" t="str">
            <v>Söù ñöùng 24KV ÑR 540mm (boïc chì)</v>
          </cell>
          <cell r="F1575" t="str">
            <v>caùi</v>
          </cell>
          <cell r="G1575">
            <v>0</v>
          </cell>
          <cell r="H1575">
            <v>0</v>
          </cell>
          <cell r="J1575">
            <v>0</v>
          </cell>
          <cell r="P1575">
            <v>205000</v>
          </cell>
          <cell r="U1575">
            <v>0</v>
          </cell>
          <cell r="W1575">
            <v>0</v>
          </cell>
          <cell r="Y1575">
            <v>0</v>
          </cell>
        </row>
        <row r="1576">
          <cell r="B1576" t="str">
            <v>CSD</v>
          </cell>
          <cell r="C1576" t="str">
            <v/>
          </cell>
          <cell r="E1576" t="str">
            <v>Chaân söù ñöùng D20 boïc chì</v>
          </cell>
          <cell r="F1576" t="str">
            <v>caùi</v>
          </cell>
          <cell r="G1576">
            <v>0</v>
          </cell>
          <cell r="H1576">
            <v>0</v>
          </cell>
          <cell r="J1576">
            <v>0</v>
          </cell>
          <cell r="P1576">
            <v>65000</v>
          </cell>
          <cell r="U1576">
            <v>0</v>
          </cell>
          <cell r="W1576">
            <v>0</v>
          </cell>
          <cell r="Y1576">
            <v>0</v>
          </cell>
        </row>
        <row r="1577">
          <cell r="B1577" t="str">
            <v>SÑI</v>
          </cell>
          <cell r="C1577" t="str">
            <v/>
          </cell>
          <cell r="E1577" t="str">
            <v xml:space="preserve">Thu hoài Chaân söù ñænh </v>
          </cell>
          <cell r="F1577" t="str">
            <v>boä</v>
          </cell>
          <cell r="G1577">
            <v>0</v>
          </cell>
          <cell r="H1577">
            <v>0</v>
          </cell>
          <cell r="J1577">
            <v>0</v>
          </cell>
          <cell r="W1577">
            <v>0</v>
          </cell>
          <cell r="Y1577">
            <v>0</v>
          </cell>
        </row>
        <row r="1578">
          <cell r="B1578" t="str">
            <v>SD</v>
          </cell>
          <cell r="C1578" t="str">
            <v/>
          </cell>
          <cell r="E1578" t="str">
            <v>Söù ñöùng 24KV ÑR 540mm (boïc chì)</v>
          </cell>
          <cell r="F1578" t="str">
            <v>caùi</v>
          </cell>
          <cell r="G1578">
            <v>0</v>
          </cell>
          <cell r="H1578">
            <v>0</v>
          </cell>
          <cell r="J1578">
            <v>0</v>
          </cell>
          <cell r="P1578">
            <v>205000</v>
          </cell>
          <cell r="U1578">
            <v>0</v>
          </cell>
          <cell r="W1578">
            <v>0</v>
          </cell>
          <cell r="Y1578">
            <v>0</v>
          </cell>
        </row>
        <row r="1579">
          <cell r="B1579" t="str">
            <v>CSDI</v>
          </cell>
          <cell r="C1579" t="str">
            <v/>
          </cell>
          <cell r="E1579" t="str">
            <v>Chaân söù ñænh thaúng daøi 650mm</v>
          </cell>
          <cell r="F1579" t="str">
            <v>caùi</v>
          </cell>
          <cell r="H1579">
            <v>0</v>
          </cell>
          <cell r="J1579">
            <v>0</v>
          </cell>
          <cell r="P1579">
            <v>0</v>
          </cell>
          <cell r="U1579">
            <v>0</v>
          </cell>
          <cell r="W1579">
            <v>0</v>
          </cell>
          <cell r="Y1579">
            <v>0</v>
          </cell>
        </row>
        <row r="1580">
          <cell r="B1580" t="str">
            <v>B16300</v>
          </cell>
          <cell r="C1580" t="str">
            <v/>
          </cell>
          <cell r="E1580" t="str">
            <v>Boulon 16x300+ 2 long ñeàn vuoâng D18-50x50x3/Zn</v>
          </cell>
          <cell r="F1580" t="str">
            <v>boä</v>
          </cell>
          <cell r="G1580">
            <v>0</v>
          </cell>
          <cell r="H1580">
            <v>0</v>
          </cell>
          <cell r="J1580">
            <v>0</v>
          </cell>
          <cell r="P1580">
            <v>30000</v>
          </cell>
          <cell r="U1580">
            <v>0</v>
          </cell>
          <cell r="W1580">
            <v>0</v>
          </cell>
          <cell r="Y1580">
            <v>0</v>
          </cell>
        </row>
        <row r="1581">
          <cell r="B1581" t="str">
            <v>SÑG</v>
          </cell>
          <cell r="C1581" t="str">
            <v/>
          </cell>
          <cell r="E1581" t="str">
            <v>Boä caùch ñieän ñænh goùc + ty söù ñôn : SÑG</v>
          </cell>
          <cell r="F1581" t="str">
            <v>boä</v>
          </cell>
          <cell r="G1581">
            <v>0</v>
          </cell>
          <cell r="H1581">
            <v>0</v>
          </cell>
          <cell r="J1581">
            <v>0</v>
          </cell>
          <cell r="W1581">
            <v>0</v>
          </cell>
          <cell r="Y1581">
            <v>0</v>
          </cell>
        </row>
        <row r="1582">
          <cell r="B1582" t="str">
            <v>SD</v>
          </cell>
          <cell r="C1582" t="str">
            <v/>
          </cell>
          <cell r="E1582" t="str">
            <v>Söù ñöùng 24KV ÑR 540mm (boïc chì)</v>
          </cell>
          <cell r="F1582" t="str">
            <v>caùi</v>
          </cell>
          <cell r="G1582">
            <v>0</v>
          </cell>
          <cell r="H1582">
            <v>0</v>
          </cell>
          <cell r="J1582">
            <v>0</v>
          </cell>
          <cell r="P1582">
            <v>205000</v>
          </cell>
          <cell r="U1582">
            <v>0</v>
          </cell>
          <cell r="W1582">
            <v>0</v>
          </cell>
          <cell r="Y1582">
            <v>0</v>
          </cell>
        </row>
        <row r="1583">
          <cell r="B1583" t="str">
            <v>CSDG</v>
          </cell>
          <cell r="C1583" t="str">
            <v/>
          </cell>
          <cell r="E1583" t="str">
            <v>Chaân söù ñænh ñôõ goùc daøi 720mm</v>
          </cell>
          <cell r="F1583" t="str">
            <v>caùi</v>
          </cell>
          <cell r="G1583">
            <v>0</v>
          </cell>
          <cell r="H1583">
            <v>0</v>
          </cell>
          <cell r="J1583">
            <v>0</v>
          </cell>
          <cell r="P1583">
            <v>39200</v>
          </cell>
          <cell r="U1583">
            <v>0</v>
          </cell>
          <cell r="W1583">
            <v>0</v>
          </cell>
          <cell r="Y1583">
            <v>0</v>
          </cell>
        </row>
        <row r="1584">
          <cell r="B1584" t="str">
            <v>B16300</v>
          </cell>
          <cell r="C1584" t="str">
            <v/>
          </cell>
          <cell r="E1584" t="str">
            <v>Boulon 16x300+ 2 long ñeàn vuoâng D18-50x50x3/Zn</v>
          </cell>
          <cell r="F1584" t="str">
            <v>boä</v>
          </cell>
          <cell r="G1584">
            <v>0</v>
          </cell>
          <cell r="H1584">
            <v>0</v>
          </cell>
          <cell r="J1584">
            <v>0</v>
          </cell>
          <cell r="P1584">
            <v>30000</v>
          </cell>
          <cell r="U1584">
            <v>0</v>
          </cell>
          <cell r="W1584">
            <v>0</v>
          </cell>
          <cell r="Y1584">
            <v>0</v>
          </cell>
        </row>
        <row r="1585">
          <cell r="B1585" t="str">
            <v>CÑT 2BAT-T</v>
          </cell>
          <cell r="C1585" t="str">
            <v/>
          </cell>
          <cell r="E1585" t="str">
            <v>Chuoãi söù treo 2baùt 25kV laép vaøo truï : CÑT 2BAT-T</v>
          </cell>
          <cell r="F1585" t="str">
            <v>chuoãi</v>
          </cell>
          <cell r="H1585">
            <v>0</v>
          </cell>
          <cell r="J1585">
            <v>0</v>
          </cell>
          <cell r="W1585">
            <v>0</v>
          </cell>
          <cell r="Y1585">
            <v>0</v>
          </cell>
        </row>
        <row r="1586">
          <cell r="B1586" t="str">
            <v>St</v>
          </cell>
          <cell r="C1586" t="str">
            <v/>
          </cell>
          <cell r="E1586" t="str">
            <v>Söù treo loaïi 70kN</v>
          </cell>
          <cell r="F1586" t="str">
            <v>baùt</v>
          </cell>
          <cell r="G1586">
            <v>0</v>
          </cell>
          <cell r="H1586">
            <v>0</v>
          </cell>
          <cell r="J1586">
            <v>0</v>
          </cell>
          <cell r="P1586">
            <v>73500</v>
          </cell>
          <cell r="U1586">
            <v>0</v>
          </cell>
          <cell r="W1586">
            <v>0</v>
          </cell>
          <cell r="Y1586">
            <v>0</v>
          </cell>
        </row>
        <row r="1587">
          <cell r="B1587" t="str">
            <v>MT</v>
          </cell>
          <cell r="C1587" t="str">
            <v/>
          </cell>
          <cell r="E1587" t="str">
            <v xml:space="preserve">Moùc treo chöõ U </v>
          </cell>
          <cell r="F1587" t="str">
            <v>caùi</v>
          </cell>
          <cell r="G1587">
            <v>0</v>
          </cell>
          <cell r="H1587">
            <v>0</v>
          </cell>
          <cell r="J1587">
            <v>0</v>
          </cell>
          <cell r="P1587">
            <v>23000</v>
          </cell>
          <cell r="U1587">
            <v>0</v>
          </cell>
          <cell r="W1587">
            <v>0</v>
          </cell>
          <cell r="Y1587">
            <v>0</v>
          </cell>
        </row>
        <row r="1588">
          <cell r="B1588" t="str">
            <v>VT</v>
          </cell>
          <cell r="C1588" t="str">
            <v/>
          </cell>
          <cell r="E1588" t="str">
            <v>Voøng treo ñaàu troøn</v>
          </cell>
          <cell r="F1588" t="str">
            <v>caùi</v>
          </cell>
          <cell r="G1588">
            <v>0</v>
          </cell>
          <cell r="H1588">
            <v>0</v>
          </cell>
          <cell r="J1588">
            <v>0</v>
          </cell>
          <cell r="P1588">
            <v>4700</v>
          </cell>
          <cell r="U1588">
            <v>0</v>
          </cell>
          <cell r="W1588">
            <v>0</v>
          </cell>
          <cell r="Y1588">
            <v>0</v>
          </cell>
        </row>
        <row r="1589">
          <cell r="B1589" t="str">
            <v>MND</v>
          </cell>
          <cell r="C1589" t="str">
            <v/>
          </cell>
          <cell r="E1589" t="str">
            <v>Maét noái ñôn</v>
          </cell>
          <cell r="F1589" t="str">
            <v>caùi</v>
          </cell>
          <cell r="G1589">
            <v>0</v>
          </cell>
          <cell r="H1589">
            <v>0</v>
          </cell>
          <cell r="J1589">
            <v>0</v>
          </cell>
          <cell r="P1589">
            <v>10100</v>
          </cell>
          <cell r="U1589">
            <v>0</v>
          </cell>
          <cell r="W1589">
            <v>0</v>
          </cell>
          <cell r="Y1589">
            <v>0</v>
          </cell>
        </row>
        <row r="1590">
          <cell r="B1590" t="str">
            <v>Bm16300</v>
          </cell>
          <cell r="C1590" t="str">
            <v/>
          </cell>
          <cell r="E1590" t="str">
            <v>Boulon maét 16x300+ 1 long ñeàn vuoâng D18-50x50x3/Zn</v>
          </cell>
          <cell r="F1590" t="str">
            <v>boä</v>
          </cell>
          <cell r="G1590">
            <v>0</v>
          </cell>
          <cell r="H1590">
            <v>0</v>
          </cell>
          <cell r="J1590">
            <v>0</v>
          </cell>
          <cell r="P1590">
            <v>39000</v>
          </cell>
          <cell r="U1590">
            <v>0</v>
          </cell>
          <cell r="W1590">
            <v>0</v>
          </cell>
          <cell r="Y1590">
            <v>0</v>
          </cell>
        </row>
        <row r="1591">
          <cell r="B1591" t="str">
            <v>CÑT 2BAT-X</v>
          </cell>
          <cell r="C1591" t="str">
            <v/>
          </cell>
          <cell r="E1591" t="str">
            <v>Chuoãi söù treo 2baùt 24kV laép vaøo xaø : CÑT 2BAT-X</v>
          </cell>
          <cell r="F1591" t="str">
            <v>chuoãi</v>
          </cell>
          <cell r="H1591">
            <v>0</v>
          </cell>
          <cell r="J1591">
            <v>0</v>
          </cell>
          <cell r="U1591">
            <v>0</v>
          </cell>
          <cell r="W1591">
            <v>0</v>
          </cell>
          <cell r="Y1591">
            <v>0</v>
          </cell>
        </row>
        <row r="1592">
          <cell r="B1592" t="str">
            <v>ST</v>
          </cell>
          <cell r="C1592" t="str">
            <v/>
          </cell>
          <cell r="E1592" t="str">
            <v>Söù treo loaïi 70kN</v>
          </cell>
          <cell r="F1592" t="str">
            <v>baùt</v>
          </cell>
          <cell r="G1592">
            <v>0</v>
          </cell>
          <cell r="H1592">
            <v>0</v>
          </cell>
          <cell r="J1592">
            <v>0</v>
          </cell>
          <cell r="P1592">
            <v>73500</v>
          </cell>
          <cell r="U1592">
            <v>0</v>
          </cell>
          <cell r="W1592">
            <v>0</v>
          </cell>
          <cell r="Y1592">
            <v>0</v>
          </cell>
        </row>
        <row r="1593">
          <cell r="B1593" t="str">
            <v>MT</v>
          </cell>
          <cell r="C1593" t="str">
            <v/>
          </cell>
          <cell r="E1593" t="str">
            <v xml:space="preserve">Moùc treo chöõ U </v>
          </cell>
          <cell r="F1593" t="str">
            <v>caùi</v>
          </cell>
          <cell r="G1593">
            <v>0</v>
          </cell>
          <cell r="H1593">
            <v>0</v>
          </cell>
          <cell r="J1593">
            <v>0</v>
          </cell>
          <cell r="P1593">
            <v>23000</v>
          </cell>
          <cell r="U1593">
            <v>0</v>
          </cell>
          <cell r="W1593">
            <v>0</v>
          </cell>
          <cell r="Y1593">
            <v>0</v>
          </cell>
        </row>
        <row r="1594">
          <cell r="B1594" t="str">
            <v>VT</v>
          </cell>
          <cell r="C1594" t="str">
            <v/>
          </cell>
          <cell r="E1594" t="str">
            <v>Voøng treo ñaàu troøn</v>
          </cell>
          <cell r="F1594" t="str">
            <v>caùi</v>
          </cell>
          <cell r="G1594">
            <v>0</v>
          </cell>
          <cell r="H1594">
            <v>0</v>
          </cell>
          <cell r="J1594">
            <v>0</v>
          </cell>
          <cell r="P1594">
            <v>4700</v>
          </cell>
          <cell r="U1594">
            <v>0</v>
          </cell>
          <cell r="W1594">
            <v>0</v>
          </cell>
          <cell r="Y1594">
            <v>0</v>
          </cell>
        </row>
        <row r="1595">
          <cell r="B1595" t="str">
            <v>MND</v>
          </cell>
          <cell r="C1595" t="str">
            <v/>
          </cell>
          <cell r="E1595" t="str">
            <v>Maét noái ñôn</v>
          </cell>
          <cell r="F1595" t="str">
            <v>caùi</v>
          </cell>
          <cell r="G1595">
            <v>0</v>
          </cell>
          <cell r="H1595">
            <v>0</v>
          </cell>
          <cell r="J1595">
            <v>0</v>
          </cell>
          <cell r="P1595">
            <v>10100</v>
          </cell>
          <cell r="U1595">
            <v>0</v>
          </cell>
          <cell r="W1595">
            <v>0</v>
          </cell>
          <cell r="Y1595">
            <v>0</v>
          </cell>
        </row>
        <row r="1596">
          <cell r="B1596" t="str">
            <v>CÑTply-T</v>
          </cell>
          <cell r="C1596" t="str">
            <v/>
          </cell>
          <cell r="E1596" t="str">
            <v>Chuoãi söù treo Polymer 25kV laép vaøo truï : CÑT ply-T</v>
          </cell>
          <cell r="F1596" t="str">
            <v>chuoãi</v>
          </cell>
          <cell r="G1596">
            <v>0</v>
          </cell>
          <cell r="H1596">
            <v>0</v>
          </cell>
          <cell r="J1596">
            <v>0</v>
          </cell>
          <cell r="K1596">
            <v>0</v>
          </cell>
          <cell r="U1596">
            <v>0</v>
          </cell>
          <cell r="W1596">
            <v>0</v>
          </cell>
          <cell r="Y1596">
            <v>0</v>
          </cell>
        </row>
        <row r="1597">
          <cell r="B1597" t="str">
            <v>Stply</v>
          </cell>
          <cell r="C1597" t="str">
            <v/>
          </cell>
          <cell r="E1597" t="str">
            <v>Söù treo polymer 24kV - 70N</v>
          </cell>
          <cell r="F1597" t="str">
            <v>caùi</v>
          </cell>
          <cell r="G1597">
            <v>0</v>
          </cell>
          <cell r="H1597">
            <v>0</v>
          </cell>
          <cell r="J1597">
            <v>0</v>
          </cell>
          <cell r="K1597">
            <v>0</v>
          </cell>
          <cell r="P1597">
            <v>235000</v>
          </cell>
          <cell r="U1597">
            <v>0</v>
          </cell>
          <cell r="W1597">
            <v>0</v>
          </cell>
          <cell r="Y1597">
            <v>0</v>
          </cell>
        </row>
        <row r="1598">
          <cell r="B1598" t="str">
            <v>kn120</v>
          </cell>
          <cell r="C1598" t="str">
            <v/>
          </cell>
          <cell r="E1598" t="str">
            <v>Khoùa neùo daây côõ daây 120 (5U)</v>
          </cell>
          <cell r="F1598" t="str">
            <v>caùi</v>
          </cell>
          <cell r="G1598">
            <v>0</v>
          </cell>
          <cell r="H1598">
            <v>0</v>
          </cell>
          <cell r="J1598">
            <v>0</v>
          </cell>
          <cell r="K1598">
            <v>0</v>
          </cell>
          <cell r="P1598">
            <v>131000</v>
          </cell>
          <cell r="U1598">
            <v>0</v>
          </cell>
          <cell r="W1598">
            <v>0</v>
          </cell>
          <cell r="Y1598">
            <v>0</v>
          </cell>
        </row>
        <row r="1599">
          <cell r="B1599" t="str">
            <v>MT</v>
          </cell>
          <cell r="C1599" t="str">
            <v/>
          </cell>
          <cell r="E1599" t="str">
            <v xml:space="preserve">Moùc treo chöõ U </v>
          </cell>
          <cell r="F1599" t="str">
            <v>caùi</v>
          </cell>
          <cell r="G1599">
            <v>0</v>
          </cell>
          <cell r="H1599">
            <v>0</v>
          </cell>
          <cell r="J1599">
            <v>0</v>
          </cell>
          <cell r="K1599">
            <v>0</v>
          </cell>
          <cell r="P1599">
            <v>23000</v>
          </cell>
          <cell r="T1599">
            <v>0</v>
          </cell>
          <cell r="U1599">
            <v>0</v>
          </cell>
          <cell r="W1599">
            <v>0</v>
          </cell>
          <cell r="Y1599">
            <v>0</v>
          </cell>
        </row>
        <row r="1600">
          <cell r="B1600" t="str">
            <v>Bm16300</v>
          </cell>
          <cell r="C1600" t="str">
            <v/>
          </cell>
          <cell r="E1600" t="str">
            <v>Boulon maét 16x300+ 1 long ñeàn vuoâng D18-50x50x3/Zn</v>
          </cell>
          <cell r="F1600" t="str">
            <v>boä</v>
          </cell>
          <cell r="G1600">
            <v>0</v>
          </cell>
          <cell r="H1600">
            <v>0</v>
          </cell>
          <cell r="J1600">
            <v>0</v>
          </cell>
          <cell r="P1600">
            <v>39000</v>
          </cell>
          <cell r="U1600">
            <v>0</v>
          </cell>
          <cell r="W1600">
            <v>0</v>
          </cell>
          <cell r="Y1600">
            <v>0</v>
          </cell>
        </row>
        <row r="1601">
          <cell r="B1601" t="str">
            <v>CÑT ply-X</v>
          </cell>
          <cell r="C1601" t="str">
            <v/>
          </cell>
          <cell r="E1601" t="str">
            <v>Chuoãi söù treo Polymer 25kV laép vaøo xaø : CÑT ply-X</v>
          </cell>
          <cell r="F1601" t="str">
            <v>chuoãi</v>
          </cell>
          <cell r="G1601">
            <v>0</v>
          </cell>
          <cell r="H1601">
            <v>0</v>
          </cell>
          <cell r="J1601">
            <v>0</v>
          </cell>
          <cell r="U1601">
            <v>0</v>
          </cell>
          <cell r="W1601">
            <v>0</v>
          </cell>
          <cell r="Y1601">
            <v>0</v>
          </cell>
        </row>
        <row r="1602">
          <cell r="B1602" t="str">
            <v>Stply</v>
          </cell>
          <cell r="C1602" t="str">
            <v/>
          </cell>
          <cell r="E1602" t="str">
            <v>Söù treo polymer 24kV - 70N</v>
          </cell>
          <cell r="F1602" t="str">
            <v>caùi</v>
          </cell>
          <cell r="G1602">
            <v>0</v>
          </cell>
          <cell r="H1602">
            <v>0</v>
          </cell>
          <cell r="J1602">
            <v>0</v>
          </cell>
          <cell r="P1602">
            <v>235000</v>
          </cell>
          <cell r="U1602">
            <v>0</v>
          </cell>
          <cell r="W1602">
            <v>0</v>
          </cell>
          <cell r="Y1602">
            <v>0</v>
          </cell>
        </row>
        <row r="1603">
          <cell r="B1603" t="str">
            <v>MT</v>
          </cell>
          <cell r="C1603" t="str">
            <v/>
          </cell>
          <cell r="E1603" t="str">
            <v xml:space="preserve">Moùc treo chöõ U </v>
          </cell>
          <cell r="F1603" t="str">
            <v>caùi</v>
          </cell>
          <cell r="G1603">
            <v>0</v>
          </cell>
          <cell r="H1603">
            <v>0</v>
          </cell>
          <cell r="J1603">
            <v>0</v>
          </cell>
          <cell r="P1603">
            <v>23000</v>
          </cell>
          <cell r="U1603">
            <v>0</v>
          </cell>
          <cell r="W1603">
            <v>0</v>
          </cell>
          <cell r="Y1603">
            <v>0</v>
          </cell>
        </row>
        <row r="1604">
          <cell r="B1604" t="str">
            <v>GNIU50</v>
          </cell>
          <cell r="C1604" t="str">
            <v/>
          </cell>
          <cell r="E1604" t="str">
            <v>Giaùp níu döøng daây boïc 50mm2 + yeám moùng U + Maét noái yeám</v>
          </cell>
          <cell r="F1604" t="str">
            <v>caùi</v>
          </cell>
          <cell r="G1604">
            <v>0</v>
          </cell>
          <cell r="H1604">
            <v>0</v>
          </cell>
          <cell r="J1604">
            <v>0</v>
          </cell>
          <cell r="P1604">
            <v>310000</v>
          </cell>
          <cell r="U1604">
            <v>0</v>
          </cell>
          <cell r="W1604">
            <v>0</v>
          </cell>
          <cell r="Y1604">
            <v>0</v>
          </cell>
        </row>
        <row r="1605">
          <cell r="B1605" t="str">
            <v>VT</v>
          </cell>
          <cell r="C1605" t="str">
            <v/>
          </cell>
          <cell r="E1605" t="str">
            <v>Voøng treo ñaàu troøn</v>
          </cell>
          <cell r="F1605" t="str">
            <v>caùi</v>
          </cell>
          <cell r="H1605">
            <v>0</v>
          </cell>
          <cell r="J1605">
            <v>0</v>
          </cell>
          <cell r="P1605">
            <v>4700</v>
          </cell>
          <cell r="U1605">
            <v>0</v>
          </cell>
          <cell r="W1605">
            <v>0</v>
          </cell>
          <cell r="Y1605">
            <v>0</v>
          </cell>
        </row>
        <row r="1606">
          <cell r="B1606" t="str">
            <v>MND</v>
          </cell>
          <cell r="C1606" t="str">
            <v/>
          </cell>
          <cell r="E1606" t="str">
            <v>Maét noái ñôn</v>
          </cell>
          <cell r="F1606" t="str">
            <v>caùi</v>
          </cell>
          <cell r="H1606">
            <v>0</v>
          </cell>
          <cell r="J1606">
            <v>0</v>
          </cell>
          <cell r="P1606">
            <v>10100</v>
          </cell>
          <cell r="U1606">
            <v>0</v>
          </cell>
          <cell r="W1606">
            <v>0</v>
          </cell>
          <cell r="Y1606">
            <v>0</v>
          </cell>
        </row>
        <row r="1607">
          <cell r="B1607" t="str">
            <v>CÑT ply-X</v>
          </cell>
          <cell r="C1607" t="str">
            <v/>
          </cell>
          <cell r="E1607" t="str">
            <v>Chuoãi söù treo keùp Polymer 25kV laép vaøo xaø : CÑT ply-X</v>
          </cell>
          <cell r="F1607" t="str">
            <v>chuoãi</v>
          </cell>
          <cell r="G1607">
            <v>0</v>
          </cell>
          <cell r="H1607">
            <v>0</v>
          </cell>
          <cell r="J1607">
            <v>0</v>
          </cell>
          <cell r="U1607">
            <v>0</v>
          </cell>
          <cell r="W1607">
            <v>0</v>
          </cell>
          <cell r="Y1607">
            <v>0</v>
          </cell>
        </row>
        <row r="1608">
          <cell r="B1608" t="str">
            <v>Stply</v>
          </cell>
          <cell r="C1608" t="str">
            <v/>
          </cell>
          <cell r="E1608" t="str">
            <v>Söù treo polymer 24kV - 70N</v>
          </cell>
          <cell r="F1608" t="str">
            <v>caùi</v>
          </cell>
          <cell r="G1608">
            <v>0</v>
          </cell>
          <cell r="H1608">
            <v>0</v>
          </cell>
          <cell r="J1608">
            <v>0</v>
          </cell>
          <cell r="P1608">
            <v>235000</v>
          </cell>
          <cell r="U1608">
            <v>0</v>
          </cell>
          <cell r="W1608">
            <v>0</v>
          </cell>
          <cell r="Y1608">
            <v>0</v>
          </cell>
        </row>
        <row r="1609">
          <cell r="B1609" t="str">
            <v>MT</v>
          </cell>
          <cell r="C1609" t="str">
            <v/>
          </cell>
          <cell r="E1609" t="str">
            <v xml:space="preserve">Moùc treo chöõ U </v>
          </cell>
          <cell r="F1609" t="str">
            <v>caùi</v>
          </cell>
          <cell r="G1609">
            <v>0</v>
          </cell>
          <cell r="H1609">
            <v>0</v>
          </cell>
          <cell r="J1609">
            <v>0</v>
          </cell>
          <cell r="P1609">
            <v>23000</v>
          </cell>
          <cell r="U1609">
            <v>0</v>
          </cell>
          <cell r="W1609">
            <v>0</v>
          </cell>
          <cell r="Y1609">
            <v>0</v>
          </cell>
        </row>
        <row r="1610">
          <cell r="B1610" t="str">
            <v>kn120</v>
          </cell>
          <cell r="C1610" t="str">
            <v/>
          </cell>
          <cell r="E1610" t="str">
            <v>Khoùa neùo daây côõ daây 120 (5U)</v>
          </cell>
          <cell r="F1610" t="str">
            <v>caùi</v>
          </cell>
          <cell r="G1610">
            <v>0</v>
          </cell>
          <cell r="H1610">
            <v>0</v>
          </cell>
          <cell r="J1610">
            <v>0</v>
          </cell>
          <cell r="P1610">
            <v>131000</v>
          </cell>
          <cell r="U1610">
            <v>0</v>
          </cell>
          <cell r="W1610">
            <v>0</v>
          </cell>
          <cell r="Y1610">
            <v>0</v>
          </cell>
        </row>
        <row r="1611">
          <cell r="B1611" t="str">
            <v>khanh</v>
          </cell>
          <cell r="C1611" t="str">
            <v/>
          </cell>
          <cell r="E1611" t="str">
            <v>Boä khaùnh laép chuoãi polymer keùp 160x6</v>
          </cell>
          <cell r="F1611" t="str">
            <v>caùi</v>
          </cell>
          <cell r="G1611">
            <v>0</v>
          </cell>
          <cell r="H1611">
            <v>0</v>
          </cell>
          <cell r="J1611">
            <v>0</v>
          </cell>
          <cell r="P1611">
            <v>120000</v>
          </cell>
          <cell r="U1611">
            <v>0</v>
          </cell>
          <cell r="W1611">
            <v>0</v>
          </cell>
          <cell r="Y1611">
            <v>0</v>
          </cell>
        </row>
        <row r="1612">
          <cell r="B1612" t="str">
            <v>MND</v>
          </cell>
          <cell r="C1612" t="str">
            <v/>
          </cell>
          <cell r="E1612" t="str">
            <v>Maét noái ñôn</v>
          </cell>
          <cell r="F1612" t="str">
            <v>caùi</v>
          </cell>
          <cell r="H1612">
            <v>0</v>
          </cell>
          <cell r="J1612">
            <v>0</v>
          </cell>
          <cell r="P1612">
            <v>10100</v>
          </cell>
          <cell r="U1612">
            <v>0</v>
          </cell>
          <cell r="W1612">
            <v>0</v>
          </cell>
          <cell r="Y1612">
            <v>0</v>
          </cell>
        </row>
        <row r="1613">
          <cell r="E1613" t="str">
            <v>Boä khoùa neùo, ñôõ daây</v>
          </cell>
          <cell r="H1613">
            <v>0</v>
          </cell>
          <cell r="J1613">
            <v>0</v>
          </cell>
        </row>
        <row r="1614">
          <cell r="B1614" t="str">
            <v>KD240</v>
          </cell>
          <cell r="C1614" t="str">
            <v/>
          </cell>
          <cell r="E1614" t="str">
            <v>Khoùa ñôõ daây côõ daây 240</v>
          </cell>
          <cell r="F1614" t="str">
            <v>caùi</v>
          </cell>
          <cell r="H1614">
            <v>0</v>
          </cell>
          <cell r="J1614">
            <v>0</v>
          </cell>
          <cell r="P1614">
            <v>38091</v>
          </cell>
          <cell r="U1614">
            <v>0</v>
          </cell>
          <cell r="W1614">
            <v>0</v>
          </cell>
          <cell r="Y1614">
            <v>0</v>
          </cell>
        </row>
        <row r="1615">
          <cell r="B1615" t="str">
            <v>KD185</v>
          </cell>
          <cell r="C1615" t="str">
            <v/>
          </cell>
          <cell r="E1615" t="str">
            <v>Khoùa ñôõ daây côõ daây 185</v>
          </cell>
          <cell r="F1615" t="str">
            <v>caùi</v>
          </cell>
          <cell r="H1615">
            <v>0</v>
          </cell>
          <cell r="J1615">
            <v>0</v>
          </cell>
          <cell r="P1615">
            <v>38091</v>
          </cell>
          <cell r="U1615">
            <v>0</v>
          </cell>
          <cell r="W1615">
            <v>0</v>
          </cell>
          <cell r="Y1615">
            <v>0</v>
          </cell>
        </row>
        <row r="1616">
          <cell r="B1616" t="str">
            <v>KD150</v>
          </cell>
          <cell r="C1616" t="str">
            <v/>
          </cell>
          <cell r="E1616" t="str">
            <v>Khoùa ñôõ daây côõ daây 150</v>
          </cell>
          <cell r="F1616" t="str">
            <v>caùi</v>
          </cell>
          <cell r="H1616">
            <v>0</v>
          </cell>
          <cell r="J1616">
            <v>0</v>
          </cell>
          <cell r="P1616">
            <v>38091</v>
          </cell>
          <cell r="U1616">
            <v>0</v>
          </cell>
          <cell r="W1616">
            <v>0</v>
          </cell>
          <cell r="Y1616">
            <v>0</v>
          </cell>
        </row>
        <row r="1617">
          <cell r="B1617" t="str">
            <v>KD120</v>
          </cell>
          <cell r="C1617" t="str">
            <v/>
          </cell>
          <cell r="E1617" t="str">
            <v>Khoùa ñôõ daây côõ daây 120</v>
          </cell>
          <cell r="F1617" t="str">
            <v>caùi</v>
          </cell>
          <cell r="H1617">
            <v>0</v>
          </cell>
          <cell r="J1617">
            <v>0</v>
          </cell>
          <cell r="P1617">
            <v>23545</v>
          </cell>
          <cell r="U1617">
            <v>0</v>
          </cell>
          <cell r="W1617">
            <v>0</v>
          </cell>
          <cell r="Y1617">
            <v>0</v>
          </cell>
        </row>
        <row r="1618">
          <cell r="B1618" t="str">
            <v>KD95</v>
          </cell>
          <cell r="C1618" t="str">
            <v/>
          </cell>
          <cell r="E1618" t="str">
            <v>Khoùa ñôõ daây côõ daây 95</v>
          </cell>
          <cell r="F1618" t="str">
            <v>caùi</v>
          </cell>
          <cell r="H1618">
            <v>0</v>
          </cell>
          <cell r="J1618">
            <v>0</v>
          </cell>
          <cell r="P1618">
            <v>23545</v>
          </cell>
          <cell r="U1618">
            <v>0</v>
          </cell>
          <cell r="W1618">
            <v>0</v>
          </cell>
          <cell r="Y1618">
            <v>0</v>
          </cell>
        </row>
        <row r="1619">
          <cell r="B1619" t="str">
            <v>KD70</v>
          </cell>
          <cell r="C1619" t="str">
            <v/>
          </cell>
          <cell r="E1619" t="str">
            <v>Khoùa ñôõ daây côõ daây 70</v>
          </cell>
          <cell r="F1619" t="str">
            <v>caùi</v>
          </cell>
          <cell r="H1619">
            <v>0</v>
          </cell>
          <cell r="J1619">
            <v>0</v>
          </cell>
          <cell r="P1619">
            <v>21727</v>
          </cell>
          <cell r="U1619">
            <v>0</v>
          </cell>
          <cell r="W1619">
            <v>0</v>
          </cell>
          <cell r="Y1619">
            <v>0</v>
          </cell>
        </row>
        <row r="1620">
          <cell r="B1620" t="str">
            <v>KD50</v>
          </cell>
          <cell r="C1620" t="str">
            <v/>
          </cell>
          <cell r="E1620" t="str">
            <v>Khoùa ñôõ daây côõ daây 50</v>
          </cell>
          <cell r="F1620" t="str">
            <v>caùi</v>
          </cell>
          <cell r="H1620">
            <v>0</v>
          </cell>
          <cell r="J1620">
            <v>0</v>
          </cell>
          <cell r="P1620">
            <v>21727</v>
          </cell>
          <cell r="U1620">
            <v>0</v>
          </cell>
          <cell r="W1620">
            <v>0</v>
          </cell>
          <cell r="Y1620">
            <v>0</v>
          </cell>
        </row>
        <row r="1621">
          <cell r="B1621" t="str">
            <v>KN240</v>
          </cell>
          <cell r="C1621" t="str">
            <v/>
          </cell>
          <cell r="E1621" t="str">
            <v>Khoùa neùo daây côõ daây 240</v>
          </cell>
          <cell r="F1621" t="str">
            <v>caùi</v>
          </cell>
          <cell r="H1621">
            <v>0</v>
          </cell>
          <cell r="J1621">
            <v>0</v>
          </cell>
          <cell r="P1621">
            <v>83000</v>
          </cell>
          <cell r="U1621">
            <v>0</v>
          </cell>
          <cell r="W1621">
            <v>0</v>
          </cell>
          <cell r="Y1621">
            <v>0</v>
          </cell>
        </row>
        <row r="1622">
          <cell r="B1622" t="str">
            <v>KN185</v>
          </cell>
          <cell r="C1622" t="str">
            <v/>
          </cell>
          <cell r="E1622" t="str">
            <v>Khoùa neùo daây côõ daây 185</v>
          </cell>
          <cell r="F1622" t="str">
            <v>caùi</v>
          </cell>
          <cell r="H1622">
            <v>0</v>
          </cell>
          <cell r="J1622">
            <v>0</v>
          </cell>
          <cell r="P1622">
            <v>83000</v>
          </cell>
          <cell r="U1622">
            <v>0</v>
          </cell>
          <cell r="W1622">
            <v>0</v>
          </cell>
          <cell r="Y1622">
            <v>0</v>
          </cell>
        </row>
        <row r="1623">
          <cell r="B1623" t="str">
            <v>KN150</v>
          </cell>
          <cell r="C1623" t="str">
            <v/>
          </cell>
          <cell r="E1623" t="str">
            <v>Khoùa neùo daây côõ daây 150</v>
          </cell>
          <cell r="F1623" t="str">
            <v>caùi</v>
          </cell>
          <cell r="H1623">
            <v>0</v>
          </cell>
          <cell r="J1623">
            <v>0</v>
          </cell>
          <cell r="P1623">
            <v>131000</v>
          </cell>
          <cell r="U1623">
            <v>0</v>
          </cell>
          <cell r="W1623">
            <v>0</v>
          </cell>
          <cell r="Y1623">
            <v>0</v>
          </cell>
        </row>
        <row r="1624">
          <cell r="B1624" t="str">
            <v>B16600v</v>
          </cell>
          <cell r="C1624" t="str">
            <v/>
          </cell>
          <cell r="E1624" t="str">
            <v>Boulon 16x600VRS+ 4 long ñeàn vuoâng D18-50x50x3/Zn</v>
          </cell>
          <cell r="F1624" t="str">
            <v>boä</v>
          </cell>
          <cell r="H1624">
            <v>0</v>
          </cell>
          <cell r="J1624">
            <v>0</v>
          </cell>
          <cell r="P1624">
            <v>58000</v>
          </cell>
          <cell r="U1624">
            <v>0</v>
          </cell>
          <cell r="W1624">
            <v>0</v>
          </cell>
          <cell r="Y1624">
            <v>0</v>
          </cell>
        </row>
        <row r="1625">
          <cell r="B1625" t="str">
            <v>B16550v</v>
          </cell>
          <cell r="C1625" t="str">
            <v/>
          </cell>
          <cell r="E1625" t="str">
            <v>Boulon 16x550VRS+ 4 long ñeàn vuoâng D18-50x50x3/Zn</v>
          </cell>
          <cell r="F1625" t="str">
            <v>boä</v>
          </cell>
          <cell r="H1625">
            <v>0</v>
          </cell>
          <cell r="J1625">
            <v>0</v>
          </cell>
          <cell r="P1625">
            <v>54000</v>
          </cell>
          <cell r="U1625">
            <v>0</v>
          </cell>
          <cell r="W1625">
            <v>0</v>
          </cell>
          <cell r="Y1625">
            <v>0</v>
          </cell>
        </row>
        <row r="1626">
          <cell r="B1626" t="str">
            <v>B16700v</v>
          </cell>
          <cell r="C1626" t="str">
            <v/>
          </cell>
          <cell r="E1626" t="str">
            <v>Boulon 16x700VRS+ 4 long ñeàn vuoâng D18-50x50x3/Zn</v>
          </cell>
          <cell r="F1626" t="str">
            <v>boä</v>
          </cell>
          <cell r="H1626">
            <v>0</v>
          </cell>
          <cell r="J1626">
            <v>0</v>
          </cell>
          <cell r="P1626">
            <v>65000</v>
          </cell>
          <cell r="U1626">
            <v>0</v>
          </cell>
          <cell r="W1626">
            <v>0</v>
          </cell>
          <cell r="Y1626">
            <v>0</v>
          </cell>
        </row>
        <row r="1627">
          <cell r="B1627" t="str">
            <v>KN50</v>
          </cell>
          <cell r="C1627" t="str">
            <v/>
          </cell>
          <cell r="E1627" t="str">
            <v>Khoùa neùo daây côõ daây 50</v>
          </cell>
          <cell r="F1627" t="str">
            <v>caùi</v>
          </cell>
          <cell r="H1627">
            <v>0</v>
          </cell>
          <cell r="J1627">
            <v>0</v>
          </cell>
          <cell r="P1627">
            <v>58000</v>
          </cell>
          <cell r="U1627">
            <v>0</v>
          </cell>
          <cell r="W1627">
            <v>0</v>
          </cell>
          <cell r="Y1627">
            <v>0</v>
          </cell>
        </row>
        <row r="1628">
          <cell r="B1628" t="str">
            <v>k50</v>
          </cell>
          <cell r="C1628" t="str">
            <v/>
          </cell>
          <cell r="E1628" t="str">
            <v>Keïp daây 3 bulon 2 raõnh daây 50mm2</v>
          </cell>
          <cell r="F1628" t="str">
            <v>caùi</v>
          </cell>
          <cell r="H1628">
            <v>0</v>
          </cell>
          <cell r="J1628">
            <v>0</v>
          </cell>
          <cell r="P1628">
            <v>8400</v>
          </cell>
          <cell r="U1628">
            <v>0</v>
          </cell>
          <cell r="W1628">
            <v>0</v>
          </cell>
          <cell r="Y1628">
            <v>0</v>
          </cell>
        </row>
        <row r="1629">
          <cell r="B1629" t="str">
            <v>k70</v>
          </cell>
          <cell r="C1629" t="str">
            <v/>
          </cell>
          <cell r="E1629" t="str">
            <v>Keïp daây 3 bulon 2 raõnh daây 70mm2</v>
          </cell>
          <cell r="F1629" t="str">
            <v>caùi</v>
          </cell>
          <cell r="H1629">
            <v>0</v>
          </cell>
          <cell r="J1629">
            <v>0</v>
          </cell>
          <cell r="P1629">
            <v>8400</v>
          </cell>
          <cell r="U1629">
            <v>0</v>
          </cell>
          <cell r="W1629">
            <v>0</v>
          </cell>
          <cell r="Y1629">
            <v>0</v>
          </cell>
        </row>
        <row r="1630">
          <cell r="B1630" t="str">
            <v>k95</v>
          </cell>
          <cell r="C1630" t="str">
            <v/>
          </cell>
          <cell r="E1630" t="str">
            <v>Keïp daây 3 bulon 2 raõnh daây 95mm2</v>
          </cell>
          <cell r="F1630" t="str">
            <v>caùi</v>
          </cell>
          <cell r="H1630">
            <v>0</v>
          </cell>
          <cell r="J1630">
            <v>0</v>
          </cell>
          <cell r="P1630">
            <v>13440</v>
          </cell>
          <cell r="U1630">
            <v>0</v>
          </cell>
          <cell r="W1630">
            <v>0</v>
          </cell>
          <cell r="Y1630">
            <v>0</v>
          </cell>
        </row>
        <row r="1631">
          <cell r="B1631" t="str">
            <v>KQ2/0</v>
          </cell>
          <cell r="C1631" t="str">
            <v/>
          </cell>
          <cell r="D1631">
            <v>0</v>
          </cell>
          <cell r="E1631" t="str">
            <v>Keïp quai 2/0</v>
          </cell>
          <cell r="F1631" t="str">
            <v>caùi</v>
          </cell>
          <cell r="G1631">
            <v>0</v>
          </cell>
          <cell r="H1631">
            <v>0</v>
          </cell>
          <cell r="J1631">
            <v>0</v>
          </cell>
          <cell r="P1631">
            <v>47000</v>
          </cell>
          <cell r="R1631">
            <v>0</v>
          </cell>
          <cell r="U1631">
            <v>0</v>
          </cell>
          <cell r="W1631">
            <v>0</v>
          </cell>
          <cell r="Y1631">
            <v>0</v>
          </cell>
        </row>
        <row r="1632">
          <cell r="B1632" t="str">
            <v>KH2/0</v>
          </cell>
          <cell r="C1632" t="str">
            <v/>
          </cell>
          <cell r="E1632" t="str">
            <v>Keïp hotline 2/0</v>
          </cell>
          <cell r="F1632" t="str">
            <v>caùi</v>
          </cell>
          <cell r="G1632">
            <v>0</v>
          </cell>
          <cell r="H1632">
            <v>0</v>
          </cell>
          <cell r="J1632">
            <v>0</v>
          </cell>
          <cell r="P1632">
            <v>68000</v>
          </cell>
          <cell r="R1632">
            <v>107184</v>
          </cell>
          <cell r="U1632">
            <v>0</v>
          </cell>
          <cell r="W1632">
            <v>0</v>
          </cell>
          <cell r="Y1632">
            <v>0</v>
          </cell>
        </row>
        <row r="1633">
          <cell r="B1633" t="str">
            <v>ke279</v>
          </cell>
          <cell r="C1633" t="str">
            <v/>
          </cell>
          <cell r="E1633" t="str">
            <v>Keïp eùp WR 279</v>
          </cell>
          <cell r="F1633" t="str">
            <v>caùi</v>
          </cell>
          <cell r="G1633">
            <v>0</v>
          </cell>
          <cell r="H1633">
            <v>0</v>
          </cell>
          <cell r="J1633">
            <v>0</v>
          </cell>
          <cell r="P1633">
            <v>10500</v>
          </cell>
          <cell r="U1633">
            <v>0</v>
          </cell>
          <cell r="W1633">
            <v>0</v>
          </cell>
          <cell r="Y1633">
            <v>0</v>
          </cell>
        </row>
        <row r="1634">
          <cell r="B1634" t="str">
            <v>Duplex 27</v>
          </cell>
          <cell r="C1634" t="str">
            <v/>
          </cell>
          <cell r="E1634" t="str">
            <v>Caùp Duplex CV2x7mm2</v>
          </cell>
          <cell r="F1634" t="str">
            <v>m</v>
          </cell>
          <cell r="G1634">
            <v>0</v>
          </cell>
          <cell r="H1634">
            <v>0</v>
          </cell>
          <cell r="J1634">
            <v>0</v>
          </cell>
          <cell r="P1634">
            <v>29600</v>
          </cell>
          <cell r="U1634">
            <v>0</v>
          </cell>
          <cell r="W1634">
            <v>0</v>
          </cell>
          <cell r="Y1634">
            <v>0</v>
          </cell>
        </row>
        <row r="1635">
          <cell r="B1635" t="str">
            <v>Duplex 211</v>
          </cell>
          <cell r="C1635" t="str">
            <v/>
          </cell>
          <cell r="E1635" t="str">
            <v>Caùp Duplex AL 2x11</v>
          </cell>
          <cell r="F1635" t="str">
            <v>m</v>
          </cell>
          <cell r="G1635">
            <v>0</v>
          </cell>
          <cell r="H1635">
            <v>0</v>
          </cell>
          <cell r="J1635">
            <v>0</v>
          </cell>
          <cell r="P1635">
            <v>14200</v>
          </cell>
          <cell r="U1635">
            <v>0</v>
          </cell>
          <cell r="W1635">
            <v>0</v>
          </cell>
          <cell r="Y1635">
            <v>0</v>
          </cell>
        </row>
        <row r="1636">
          <cell r="B1636" t="str">
            <v>Duplex 216</v>
          </cell>
          <cell r="C1636" t="str">
            <v/>
          </cell>
          <cell r="E1636" t="str">
            <v>Caùp Duplex Al 2x16</v>
          </cell>
          <cell r="F1636" t="str">
            <v>m</v>
          </cell>
          <cell r="G1636">
            <v>0</v>
          </cell>
          <cell r="P1636">
            <v>8287</v>
          </cell>
          <cell r="U1636">
            <v>0</v>
          </cell>
          <cell r="W1636">
            <v>0</v>
          </cell>
          <cell r="Y1636">
            <v>0</v>
          </cell>
        </row>
        <row r="1637">
          <cell r="B1637" t="str">
            <v>GIP95-35</v>
          </cell>
          <cell r="C1637" t="str">
            <v/>
          </cell>
          <cell r="E1637" t="str">
            <v>Ghíp noái 2 boulon IPC 95-35</v>
          </cell>
          <cell r="F1637" t="str">
            <v>caùi</v>
          </cell>
          <cell r="G1637">
            <v>0</v>
          </cell>
          <cell r="H1637">
            <v>0</v>
          </cell>
          <cell r="J1637">
            <v>0</v>
          </cell>
          <cell r="P1637">
            <v>42000</v>
          </cell>
          <cell r="U1637">
            <v>0</v>
          </cell>
          <cell r="W1637">
            <v>0</v>
          </cell>
          <cell r="Y1637">
            <v>0</v>
          </cell>
        </row>
        <row r="1638">
          <cell r="B1638" t="str">
            <v>kE875</v>
          </cell>
          <cell r="C1638" t="str">
            <v/>
          </cell>
          <cell r="E1638" t="str">
            <v>Keïp eùp WR 875</v>
          </cell>
          <cell r="F1638" t="str">
            <v>caùi</v>
          </cell>
          <cell r="G1638">
            <v>0</v>
          </cell>
          <cell r="H1638">
            <v>0</v>
          </cell>
          <cell r="J1638">
            <v>0</v>
          </cell>
          <cell r="P1638">
            <v>36500</v>
          </cell>
          <cell r="U1638">
            <v>0</v>
          </cell>
          <cell r="W1638">
            <v>0</v>
          </cell>
          <cell r="Y1638">
            <v>0</v>
          </cell>
        </row>
        <row r="1639">
          <cell r="B1639" t="str">
            <v>cose50</v>
          </cell>
          <cell r="C1639" t="str">
            <v/>
          </cell>
          <cell r="D1639" t="str">
            <v>D4.5002</v>
          </cell>
          <cell r="E1639" t="str">
            <v>Ñaàu cosse eùp Cu-Al 50mm2+ chuïp ñaàu coss</v>
          </cell>
          <cell r="F1639" t="str">
            <v>caùi</v>
          </cell>
          <cell r="G1639">
            <v>0</v>
          </cell>
          <cell r="H1639">
            <v>0</v>
          </cell>
          <cell r="J1639">
            <v>0</v>
          </cell>
          <cell r="P1639">
            <v>14300</v>
          </cell>
          <cell r="R1639">
            <v>9728</v>
          </cell>
          <cell r="T1639">
            <v>2553</v>
          </cell>
          <cell r="U1639">
            <v>0</v>
          </cell>
          <cell r="W1639">
            <v>0</v>
          </cell>
          <cell r="Y1639">
            <v>0</v>
          </cell>
        </row>
        <row r="1640">
          <cell r="B1640" t="str">
            <v>cose95</v>
          </cell>
          <cell r="C1640" t="str">
            <v/>
          </cell>
          <cell r="D1640" t="str">
            <v>D4.5004</v>
          </cell>
          <cell r="E1640" t="str">
            <v>Ñaàu cosse eùp Cu-Al 95mm2+ chuïp ñaàu coss</v>
          </cell>
          <cell r="F1640" t="str">
            <v>caùi</v>
          </cell>
          <cell r="G1640">
            <v>0</v>
          </cell>
          <cell r="H1640">
            <v>0</v>
          </cell>
          <cell r="J1640">
            <v>0</v>
          </cell>
          <cell r="P1640">
            <v>39800</v>
          </cell>
          <cell r="R1640">
            <v>19457</v>
          </cell>
          <cell r="U1640">
            <v>0</v>
          </cell>
          <cell r="W1640">
            <v>0</v>
          </cell>
          <cell r="Y1640">
            <v>0</v>
          </cell>
        </row>
        <row r="1641">
          <cell r="B1641" t="str">
            <v>cose120</v>
          </cell>
          <cell r="C1641" t="str">
            <v/>
          </cell>
          <cell r="D1641" t="str">
            <v>D4.5005</v>
          </cell>
          <cell r="E1641" t="str">
            <v>Ñaàu cosse eùp Cu-Al 120mm2+ chuïp ñaàu coss</v>
          </cell>
          <cell r="F1641" t="str">
            <v>caùi</v>
          </cell>
          <cell r="G1641">
            <v>0</v>
          </cell>
          <cell r="H1641">
            <v>0</v>
          </cell>
          <cell r="J1641">
            <v>0</v>
          </cell>
          <cell r="P1641">
            <v>37900</v>
          </cell>
          <cell r="R1641">
            <v>25016</v>
          </cell>
          <cell r="U1641">
            <v>0</v>
          </cell>
          <cell r="W1641">
            <v>0</v>
          </cell>
          <cell r="Y1641">
            <v>0</v>
          </cell>
        </row>
        <row r="1642">
          <cell r="B1642" t="str">
            <v>cose150</v>
          </cell>
          <cell r="C1642" t="str">
            <v/>
          </cell>
          <cell r="D1642" t="str">
            <v>D4.5006</v>
          </cell>
          <cell r="E1642" t="str">
            <v>Ñaàu cosse eùp Cu-Al 150mm2+ chuïp ñaàu coss</v>
          </cell>
          <cell r="F1642" t="str">
            <v>caùi</v>
          </cell>
          <cell r="G1642">
            <v>0</v>
          </cell>
          <cell r="H1642">
            <v>0</v>
          </cell>
          <cell r="J1642">
            <v>0</v>
          </cell>
          <cell r="P1642">
            <v>43600</v>
          </cell>
          <cell r="R1642">
            <v>30575</v>
          </cell>
          <cell r="U1642">
            <v>0</v>
          </cell>
          <cell r="W1642">
            <v>0</v>
          </cell>
          <cell r="Y1642">
            <v>0</v>
          </cell>
        </row>
        <row r="1643">
          <cell r="B1643" t="str">
            <v>cose185</v>
          </cell>
          <cell r="C1643" t="str">
            <v/>
          </cell>
          <cell r="D1643" t="str">
            <v>D4.5007</v>
          </cell>
          <cell r="E1643" t="str">
            <v>Ñaàu cosse eùp Cu-Al 185mm2</v>
          </cell>
          <cell r="F1643" t="str">
            <v>caùi</v>
          </cell>
          <cell r="H1643">
            <v>0</v>
          </cell>
          <cell r="J1643">
            <v>0</v>
          </cell>
          <cell r="P1643">
            <v>51200</v>
          </cell>
          <cell r="R1643">
            <v>36690</v>
          </cell>
          <cell r="U1643">
            <v>0</v>
          </cell>
          <cell r="W1643">
            <v>0</v>
          </cell>
          <cell r="Y1643">
            <v>0</v>
          </cell>
        </row>
        <row r="1644">
          <cell r="B1644" t="str">
            <v>cose240</v>
          </cell>
          <cell r="C1644" t="str">
            <v/>
          </cell>
          <cell r="D1644" t="str">
            <v>D4.5008</v>
          </cell>
          <cell r="E1644" t="str">
            <v>Ñaàu cosse eùp Cu-Al 240mm2</v>
          </cell>
          <cell r="F1644" t="str">
            <v>caùi</v>
          </cell>
          <cell r="G1644">
            <v>0</v>
          </cell>
          <cell r="H1644">
            <v>0</v>
          </cell>
          <cell r="J1644">
            <v>0</v>
          </cell>
          <cell r="P1644">
            <v>26500</v>
          </cell>
          <cell r="R1644">
            <v>45862</v>
          </cell>
          <cell r="U1644">
            <v>0</v>
          </cell>
          <cell r="W1644">
            <v>0</v>
          </cell>
          <cell r="Y1644">
            <v>0</v>
          </cell>
        </row>
        <row r="1645">
          <cell r="B1645" t="str">
            <v>XLPE25</v>
          </cell>
          <cell r="C1645" t="str">
            <v/>
          </cell>
          <cell r="D1645">
            <v>0</v>
          </cell>
          <cell r="E1645" t="str">
            <v>Caùp 24KV C/XLPE/PVC 25mm2</v>
          </cell>
          <cell r="F1645" t="str">
            <v>meùt</v>
          </cell>
          <cell r="G1645">
            <v>0</v>
          </cell>
          <cell r="H1645">
            <v>0</v>
          </cell>
          <cell r="J1645">
            <v>0</v>
          </cell>
          <cell r="P1645">
            <v>54565</v>
          </cell>
          <cell r="R1645">
            <v>0</v>
          </cell>
          <cell r="U1645">
            <v>0</v>
          </cell>
          <cell r="W1645">
            <v>0</v>
          </cell>
          <cell r="Y1645">
            <v>0</v>
          </cell>
        </row>
        <row r="1646">
          <cell r="B1646" t="str">
            <v>OCN</v>
          </cell>
          <cell r="C1646" t="str">
            <v/>
          </cell>
          <cell r="D1646">
            <v>0</v>
          </cell>
          <cell r="E1646" t="str">
            <v>Oáng co nhieät caùch ñieän 24kV D60</v>
          </cell>
          <cell r="F1646" t="str">
            <v>m</v>
          </cell>
          <cell r="G1646">
            <v>0</v>
          </cell>
          <cell r="H1646">
            <v>0</v>
          </cell>
          <cell r="J1646">
            <v>0</v>
          </cell>
          <cell r="P1646">
            <v>145000</v>
          </cell>
          <cell r="R1646">
            <v>0</v>
          </cell>
          <cell r="U1646">
            <v>0</v>
          </cell>
          <cell r="W1646">
            <v>0</v>
          </cell>
          <cell r="Y1646">
            <v>0</v>
          </cell>
        </row>
        <row r="1647">
          <cell r="B1647" t="str">
            <v>KQ2/0</v>
          </cell>
          <cell r="C1647" t="str">
            <v/>
          </cell>
          <cell r="D1647">
            <v>0</v>
          </cell>
          <cell r="E1647" t="str">
            <v>Keïp quai 2/0</v>
          </cell>
          <cell r="F1647" t="str">
            <v>caùi</v>
          </cell>
          <cell r="H1647">
            <v>0</v>
          </cell>
          <cell r="J1647">
            <v>0</v>
          </cell>
          <cell r="P1647">
            <v>47000</v>
          </cell>
          <cell r="R1647">
            <v>0</v>
          </cell>
          <cell r="U1647">
            <v>0</v>
          </cell>
          <cell r="W1647">
            <v>0</v>
          </cell>
          <cell r="Y1647">
            <v>0</v>
          </cell>
        </row>
        <row r="1648">
          <cell r="B1648" t="str">
            <v>KQ4/0</v>
          </cell>
          <cell r="C1648" t="str">
            <v/>
          </cell>
          <cell r="D1648">
            <v>0</v>
          </cell>
          <cell r="E1648" t="str">
            <v>Keïp quai 4/0 ñaáu noùng</v>
          </cell>
          <cell r="F1648" t="str">
            <v>caùi</v>
          </cell>
          <cell r="G1648">
            <v>0</v>
          </cell>
          <cell r="H1648">
            <v>0</v>
          </cell>
          <cell r="J1648">
            <v>0</v>
          </cell>
          <cell r="P1648">
            <v>63000</v>
          </cell>
          <cell r="R1648">
            <v>0</v>
          </cell>
          <cell r="U1648">
            <v>0</v>
          </cell>
          <cell r="W1648">
            <v>0</v>
          </cell>
          <cell r="Y1648">
            <v>0</v>
          </cell>
        </row>
        <row r="1649">
          <cell r="B1649" t="str">
            <v>KH2/0</v>
          </cell>
          <cell r="C1649" t="str">
            <v/>
          </cell>
          <cell r="E1649" t="str">
            <v>Keïp hotline 2/0</v>
          </cell>
          <cell r="F1649" t="str">
            <v>caùi</v>
          </cell>
          <cell r="G1649">
            <v>0</v>
          </cell>
          <cell r="H1649">
            <v>0</v>
          </cell>
          <cell r="J1649">
            <v>0</v>
          </cell>
          <cell r="P1649">
            <v>68000</v>
          </cell>
          <cell r="U1649">
            <v>0</v>
          </cell>
          <cell r="W1649">
            <v>0</v>
          </cell>
          <cell r="Y1649">
            <v>0</v>
          </cell>
        </row>
        <row r="1650">
          <cell r="B1650" t="str">
            <v>KH4/0</v>
          </cell>
          <cell r="C1650" t="str">
            <v/>
          </cell>
          <cell r="E1650" t="str">
            <v>Keïp hotline 4/0</v>
          </cell>
          <cell r="F1650" t="str">
            <v>caùi</v>
          </cell>
          <cell r="G1650">
            <v>0</v>
          </cell>
          <cell r="H1650">
            <v>0</v>
          </cell>
          <cell r="J1650">
            <v>0</v>
          </cell>
          <cell r="P1650">
            <v>94000</v>
          </cell>
          <cell r="U1650">
            <v>0</v>
          </cell>
          <cell r="W1650">
            <v>0</v>
          </cell>
          <cell r="Y1650">
            <v>0</v>
          </cell>
        </row>
        <row r="1651">
          <cell r="B1651" t="str">
            <v>ChupU</v>
          </cell>
          <cell r="C1651" t="str">
            <v/>
          </cell>
          <cell r="E1651" t="str">
            <v>Chuïp keïp Uquai</v>
          </cell>
          <cell r="F1651" t="str">
            <v>boä</v>
          </cell>
          <cell r="G1651">
            <v>0</v>
          </cell>
          <cell r="H1651">
            <v>0</v>
          </cell>
          <cell r="J1651">
            <v>0</v>
          </cell>
          <cell r="P1651">
            <v>122000</v>
          </cell>
          <cell r="U1651">
            <v>0</v>
          </cell>
          <cell r="W1651">
            <v>0</v>
          </cell>
          <cell r="Y1651">
            <v>0</v>
          </cell>
        </row>
        <row r="1652">
          <cell r="B1652" t="str">
            <v>DBCST</v>
          </cell>
          <cell r="C1652" t="str">
            <v/>
          </cell>
          <cell r="E1652" t="str">
            <v>Daây phi kim buoäc coå söù (truï thaúng)</v>
          </cell>
          <cell r="F1652" t="str">
            <v>sôïi</v>
          </cell>
          <cell r="G1652">
            <v>0</v>
          </cell>
          <cell r="H1652">
            <v>0</v>
          </cell>
          <cell r="J1652">
            <v>0</v>
          </cell>
          <cell r="P1652">
            <v>225000</v>
          </cell>
          <cell r="U1652">
            <v>0</v>
          </cell>
          <cell r="W1652">
            <v>0</v>
          </cell>
          <cell r="Y1652">
            <v>0</v>
          </cell>
        </row>
        <row r="1653">
          <cell r="B1653" t="str">
            <v>DBCSG</v>
          </cell>
          <cell r="C1653" t="str">
            <v/>
          </cell>
          <cell r="E1653" t="str">
            <v>Daây phi kim buoäc coå söù (truï goùc)</v>
          </cell>
          <cell r="F1653" t="str">
            <v>sôïi</v>
          </cell>
          <cell r="G1653">
            <v>0</v>
          </cell>
          <cell r="H1653">
            <v>0</v>
          </cell>
          <cell r="J1653">
            <v>0</v>
          </cell>
          <cell r="P1653">
            <v>236000</v>
          </cell>
          <cell r="U1653">
            <v>0</v>
          </cell>
          <cell r="W1653">
            <v>0</v>
          </cell>
          <cell r="Y1653">
            <v>0</v>
          </cell>
        </row>
        <row r="1654">
          <cell r="B1654" t="str">
            <v>ON50</v>
          </cell>
          <cell r="C1654" t="str">
            <v/>
          </cell>
          <cell r="E1654" t="str">
            <v>OÁng noái daây côõ 50mm2</v>
          </cell>
          <cell r="F1654" t="str">
            <v>caùi</v>
          </cell>
          <cell r="G1654">
            <v>0</v>
          </cell>
          <cell r="H1654">
            <v>0</v>
          </cell>
          <cell r="J1654">
            <v>0</v>
          </cell>
          <cell r="P1654">
            <v>24000</v>
          </cell>
          <cell r="U1654">
            <v>0</v>
          </cell>
          <cell r="W1654">
            <v>0</v>
          </cell>
          <cell r="Y1654">
            <v>0</v>
          </cell>
        </row>
        <row r="1655">
          <cell r="B1655" t="str">
            <v>ON70</v>
          </cell>
          <cell r="C1655" t="str">
            <v/>
          </cell>
          <cell r="E1655" t="str">
            <v>OÁng noái daây côõ 70mm2</v>
          </cell>
          <cell r="F1655" t="str">
            <v>caùi</v>
          </cell>
          <cell r="G1655">
            <v>0</v>
          </cell>
          <cell r="H1655">
            <v>0</v>
          </cell>
          <cell r="J1655">
            <v>0</v>
          </cell>
          <cell r="P1655">
            <v>27000</v>
          </cell>
          <cell r="U1655">
            <v>0</v>
          </cell>
          <cell r="W1655">
            <v>0</v>
          </cell>
          <cell r="Y1655">
            <v>0</v>
          </cell>
        </row>
        <row r="1656">
          <cell r="B1656" t="str">
            <v>ON95</v>
          </cell>
          <cell r="C1656" t="str">
            <v/>
          </cell>
          <cell r="E1656" t="str">
            <v>OÁng noái daây côõ 95mm2</v>
          </cell>
          <cell r="F1656" t="str">
            <v>caùi</v>
          </cell>
          <cell r="G1656">
            <v>0</v>
          </cell>
          <cell r="H1656">
            <v>0</v>
          </cell>
          <cell r="J1656">
            <v>0</v>
          </cell>
          <cell r="P1656">
            <v>39000</v>
          </cell>
          <cell r="U1656">
            <v>0</v>
          </cell>
          <cell r="W1656">
            <v>0</v>
          </cell>
          <cell r="Y1656">
            <v>0</v>
          </cell>
        </row>
        <row r="1657">
          <cell r="B1657" t="str">
            <v>ON120</v>
          </cell>
          <cell r="C1657" t="str">
            <v/>
          </cell>
          <cell r="E1657" t="str">
            <v>OÁng noái daây côõ 120mm2</v>
          </cell>
          <cell r="F1657" t="str">
            <v>caùi</v>
          </cell>
          <cell r="G1657">
            <v>0</v>
          </cell>
          <cell r="H1657">
            <v>0</v>
          </cell>
          <cell r="J1657">
            <v>0</v>
          </cell>
          <cell r="P1657">
            <v>56000</v>
          </cell>
          <cell r="U1657">
            <v>0</v>
          </cell>
          <cell r="W1657">
            <v>0</v>
          </cell>
          <cell r="Y1657">
            <v>0</v>
          </cell>
        </row>
        <row r="1658">
          <cell r="B1658" t="str">
            <v>ON150</v>
          </cell>
          <cell r="C1658" t="str">
            <v/>
          </cell>
          <cell r="E1658" t="str">
            <v>OÁng noái daây côõ 150mm2</v>
          </cell>
          <cell r="F1658" t="str">
            <v>caùi</v>
          </cell>
          <cell r="G1658">
            <v>0</v>
          </cell>
          <cell r="H1658">
            <v>0</v>
          </cell>
          <cell r="J1658">
            <v>0</v>
          </cell>
          <cell r="P1658">
            <v>71000</v>
          </cell>
          <cell r="U1658">
            <v>0</v>
          </cell>
          <cell r="W1658">
            <v>0</v>
          </cell>
          <cell r="Y1658">
            <v>0</v>
          </cell>
        </row>
        <row r="1659">
          <cell r="B1659" t="str">
            <v>ON185</v>
          </cell>
          <cell r="C1659" t="str">
            <v/>
          </cell>
          <cell r="E1659" t="str">
            <v>OÁng noái daây côõ 185mm2</v>
          </cell>
          <cell r="F1659" t="str">
            <v>caùi</v>
          </cell>
          <cell r="G1659">
            <v>0</v>
          </cell>
          <cell r="H1659">
            <v>0</v>
          </cell>
          <cell r="J1659">
            <v>0</v>
          </cell>
          <cell r="P1659">
            <v>97000</v>
          </cell>
          <cell r="U1659">
            <v>0</v>
          </cell>
          <cell r="W1659">
            <v>0</v>
          </cell>
          <cell r="Y1659">
            <v>0</v>
          </cell>
        </row>
        <row r="1660">
          <cell r="B1660" t="str">
            <v>CDOR</v>
          </cell>
          <cell r="C1660" t="str">
            <v/>
          </cell>
          <cell r="E1660" t="str">
            <v>Coâllier baét truï ñoâi</v>
          </cell>
          <cell r="F1660" t="str">
            <v>caùi</v>
          </cell>
          <cell r="G1660">
            <v>0</v>
          </cell>
          <cell r="H1660">
            <v>0</v>
          </cell>
          <cell r="J1660">
            <v>0</v>
          </cell>
          <cell r="P1660">
            <v>221000</v>
          </cell>
          <cell r="U1660">
            <v>0</v>
          </cell>
          <cell r="W1660">
            <v>0</v>
          </cell>
          <cell r="Y1660">
            <v>0</v>
          </cell>
        </row>
        <row r="1661">
          <cell r="B1661" t="str">
            <v>DAYA</v>
          </cell>
          <cell r="C1661" t="str">
            <v/>
          </cell>
          <cell r="E1661" t="str">
            <v>Daây nhoâm A70 buoät söù</v>
          </cell>
          <cell r="F1661" t="str">
            <v>kg</v>
          </cell>
          <cell r="G1661">
            <v>0</v>
          </cell>
          <cell r="H1661">
            <v>0</v>
          </cell>
          <cell r="J1661">
            <v>0</v>
          </cell>
          <cell r="P1661">
            <v>59513</v>
          </cell>
          <cell r="U1661">
            <v>0</v>
          </cell>
          <cell r="W1661">
            <v>0</v>
          </cell>
          <cell r="Y1661">
            <v>0</v>
          </cell>
        </row>
        <row r="1662">
          <cell r="B1662" t="str">
            <v>bnh</v>
          </cell>
          <cell r="C1662" t="str">
            <v/>
          </cell>
          <cell r="E1662" t="str">
            <v>Sôn soá truï - Baûng nguy hieåm (sôn + choåi)</v>
          </cell>
          <cell r="F1662" t="str">
            <v>kg</v>
          </cell>
          <cell r="H1662">
            <v>0</v>
          </cell>
          <cell r="J1662">
            <v>0</v>
          </cell>
          <cell r="P1662">
            <v>30000</v>
          </cell>
          <cell r="U1662">
            <v>0</v>
          </cell>
          <cell r="W1662">
            <v>0</v>
          </cell>
          <cell r="Y1662">
            <v>0</v>
          </cell>
        </row>
        <row r="1663">
          <cell r="B1663" t="str">
            <v>KDAC50</v>
          </cell>
          <cell r="C1663" t="str">
            <v/>
          </cell>
          <cell r="D1663" t="str">
            <v>D3.6211</v>
          </cell>
          <cell r="E1663" t="str">
            <v>Keùo daây nhoâm loõi theùp côõ daây 50mm2: daây trung hoøa</v>
          </cell>
          <cell r="F1663" t="str">
            <v>km</v>
          </cell>
          <cell r="G1663">
            <v>0</v>
          </cell>
          <cell r="P1663">
            <v>0</v>
          </cell>
          <cell r="R1663" t="str">
            <v>2426538. x0.7</v>
          </cell>
          <cell r="T1663">
            <v>157409</v>
          </cell>
          <cell r="U1663">
            <v>0</v>
          </cell>
          <cell r="W1663">
            <v>0</v>
          </cell>
          <cell r="Y1663">
            <v>0</v>
          </cell>
        </row>
        <row r="1664">
          <cell r="B1664" t="str">
            <v>KDAC50b</v>
          </cell>
          <cell r="C1664" t="str">
            <v/>
          </cell>
          <cell r="D1664" t="str">
            <v>D3.6211</v>
          </cell>
          <cell r="E1664" t="str">
            <v>Keùo daây nhoâm boïc loõi theùp côõ daây 50mm2</v>
          </cell>
          <cell r="F1664" t="str">
            <v>km</v>
          </cell>
          <cell r="G1664">
            <v>0</v>
          </cell>
          <cell r="P1664">
            <v>0</v>
          </cell>
          <cell r="R1664" t="str">
            <v>2669192.</v>
          </cell>
          <cell r="T1664">
            <v>148220</v>
          </cell>
          <cell r="U1664">
            <v>0</v>
          </cell>
          <cell r="W1664">
            <v>0</v>
          </cell>
          <cell r="Y1664">
            <v>0</v>
          </cell>
        </row>
        <row r="1665">
          <cell r="B1665" t="str">
            <v>KDAC70</v>
          </cell>
          <cell r="C1665" t="str">
            <v/>
          </cell>
          <cell r="D1665" t="str">
            <v>06.6105</v>
          </cell>
          <cell r="E1665" t="str">
            <v>Keùo daây nhoâm loõi theùp côõ daây 70mm2</v>
          </cell>
          <cell r="F1665" t="str">
            <v>km</v>
          </cell>
          <cell r="G1665">
            <v>0</v>
          </cell>
          <cell r="P1665">
            <v>0</v>
          </cell>
          <cell r="R1665" t="str">
            <v>2143028.0 x1.15</v>
          </cell>
          <cell r="U1665">
            <v>0</v>
          </cell>
          <cell r="W1665">
            <v>0</v>
          </cell>
          <cell r="Y1665">
            <v>0</v>
          </cell>
        </row>
        <row r="1666">
          <cell r="B1666" t="str">
            <v>KDAC95</v>
          </cell>
          <cell r="C1666" t="str">
            <v/>
          </cell>
          <cell r="D1666" t="str">
            <v>06.6106</v>
          </cell>
          <cell r="E1666" t="str">
            <v>Keùo daây nhoâm loõi theùp côõ daây 95mm2</v>
          </cell>
          <cell r="F1666" t="str">
            <v>km</v>
          </cell>
          <cell r="G1666">
            <v>0</v>
          </cell>
          <cell r="P1666">
            <v>0</v>
          </cell>
          <cell r="R1666" t="str">
            <v>2918591.0 x1.15</v>
          </cell>
          <cell r="U1666">
            <v>0</v>
          </cell>
          <cell r="W1666">
            <v>0</v>
          </cell>
          <cell r="Y1666">
            <v>0</v>
          </cell>
        </row>
        <row r="1667">
          <cell r="B1667" t="str">
            <v>KDAC120</v>
          </cell>
          <cell r="C1667" t="str">
            <v/>
          </cell>
          <cell r="D1667" t="str">
            <v>D3.6213</v>
          </cell>
          <cell r="E1667" t="str">
            <v>Keùo daây nhoâm loõi theùp côõ daây 120mm2</v>
          </cell>
          <cell r="F1667" t="str">
            <v>km</v>
          </cell>
          <cell r="G1667">
            <v>0</v>
          </cell>
          <cell r="P1667">
            <v>0</v>
          </cell>
          <cell r="R1667" t="str">
            <v>4511193.0 x1.15</v>
          </cell>
          <cell r="U1667">
            <v>0</v>
          </cell>
          <cell r="W1667">
            <v>0</v>
          </cell>
          <cell r="Y1667">
            <v>0</v>
          </cell>
        </row>
        <row r="1668">
          <cell r="B1668" t="str">
            <v>KDAC150</v>
          </cell>
          <cell r="C1668" t="str">
            <v/>
          </cell>
          <cell r="D1668" t="str">
            <v>06.6108</v>
          </cell>
          <cell r="E1668" t="str">
            <v>Keùo daây nhoâm loõi theùp côõ daây 150mm2</v>
          </cell>
          <cell r="F1668" t="str">
            <v>km</v>
          </cell>
          <cell r="G1668">
            <v>0</v>
          </cell>
          <cell r="P1668">
            <v>0</v>
          </cell>
          <cell r="R1668" t="str">
            <v>4299559.0 x1.15</v>
          </cell>
          <cell r="U1668">
            <v>0</v>
          </cell>
          <cell r="W1668">
            <v>0</v>
          </cell>
          <cell r="Y1668">
            <v>0</v>
          </cell>
        </row>
        <row r="1669">
          <cell r="B1669" t="str">
            <v>KDACXV50</v>
          </cell>
          <cell r="C1669" t="str">
            <v/>
          </cell>
          <cell r="D1669" t="str">
            <v>D3.6211</v>
          </cell>
          <cell r="E1669" t="str">
            <v>Keùo daây nhoâm loõi theùp boïc ACX 50mm2</v>
          </cell>
          <cell r="F1669" t="str">
            <v>km</v>
          </cell>
          <cell r="G1669">
            <v>0</v>
          </cell>
          <cell r="P1669">
            <v>0</v>
          </cell>
          <cell r="R1669" t="str">
            <v>2426538.</v>
          </cell>
          <cell r="T1669">
            <v>157409</v>
          </cell>
          <cell r="U1669">
            <v>0</v>
          </cell>
          <cell r="W1669">
            <v>0</v>
          </cell>
          <cell r="Y1669">
            <v>0</v>
          </cell>
        </row>
        <row r="1670">
          <cell r="B1670" t="str">
            <v>KDAC185</v>
          </cell>
          <cell r="C1670" t="str">
            <v/>
          </cell>
          <cell r="D1670" t="str">
            <v>06.6109</v>
          </cell>
          <cell r="E1670" t="str">
            <v>Keùo daây nhoâm loõi theùp côõ daây 185mm2</v>
          </cell>
          <cell r="F1670" t="str">
            <v>km</v>
          </cell>
          <cell r="G1670">
            <v>0</v>
          </cell>
          <cell r="P1670">
            <v>0</v>
          </cell>
          <cell r="R1670" t="str">
            <v>5074020.0 x1.15</v>
          </cell>
          <cell r="U1670">
            <v>0</v>
          </cell>
          <cell r="W1670">
            <v>0</v>
          </cell>
          <cell r="Y1670">
            <v>0</v>
          </cell>
        </row>
        <row r="1671">
          <cell r="B1671" t="str">
            <v>KDAC240</v>
          </cell>
          <cell r="C1671" t="str">
            <v/>
          </cell>
          <cell r="D1671" t="str">
            <v>06.6110</v>
          </cell>
          <cell r="E1671" t="str">
            <v>Keùo daây nhoâm loõi theùp côõ daây 240mm2</v>
          </cell>
          <cell r="F1671" t="str">
            <v>km</v>
          </cell>
          <cell r="G1671">
            <v>0</v>
          </cell>
          <cell r="P1671">
            <v>0</v>
          </cell>
          <cell r="R1671" t="str">
            <v>5580232.0 x1.15</v>
          </cell>
          <cell r="U1671">
            <v>0</v>
          </cell>
          <cell r="W1671">
            <v>0</v>
          </cell>
          <cell r="Y1671">
            <v>0</v>
          </cell>
        </row>
        <row r="1672">
          <cell r="B1672" t="str">
            <v>KDA50B</v>
          </cell>
          <cell r="C1672" t="str">
            <v/>
          </cell>
          <cell r="D1672" t="str">
            <v>D3.6124</v>
          </cell>
          <cell r="E1672" t="str">
            <v>Keùo daây nhoâm boïc 50mm2</v>
          </cell>
          <cell r="F1672" t="str">
            <v>km</v>
          </cell>
          <cell r="P1672">
            <v>0</v>
          </cell>
          <cell r="R1672" t="str">
            <v>2304239. x1.15</v>
          </cell>
          <cell r="U1672">
            <v>0</v>
          </cell>
          <cell r="W1672">
            <v>0</v>
          </cell>
          <cell r="Y1672">
            <v>0</v>
          </cell>
        </row>
        <row r="1673">
          <cell r="B1673" t="str">
            <v>KDM50b</v>
          </cell>
          <cell r="C1673" t="str">
            <v/>
          </cell>
          <cell r="D1673" t="str">
            <v>06.6144</v>
          </cell>
          <cell r="E1673" t="str">
            <v>Keùo daây ñoàng boïc 50mm3</v>
          </cell>
          <cell r="F1673" t="str">
            <v>km</v>
          </cell>
          <cell r="P1673">
            <v>0</v>
          </cell>
          <cell r="R1673">
            <v>2068167</v>
          </cell>
          <cell r="U1673">
            <v>0</v>
          </cell>
          <cell r="W1673">
            <v>0</v>
          </cell>
          <cell r="Y1673">
            <v>0</v>
          </cell>
        </row>
        <row r="1674">
          <cell r="B1674" t="str">
            <v>KDA120B</v>
          </cell>
          <cell r="C1674" t="str">
            <v/>
          </cell>
          <cell r="D1674" t="str">
            <v>06.6107</v>
          </cell>
          <cell r="E1674" t="str">
            <v>Keùo daây nhoâm boïc 120mm2</v>
          </cell>
          <cell r="F1674" t="str">
            <v>km</v>
          </cell>
          <cell r="G1674">
            <v>0</v>
          </cell>
          <cell r="P1674">
            <v>0</v>
          </cell>
          <cell r="R1674" t="str">
            <v>4131286.0 x1.15</v>
          </cell>
          <cell r="U1674">
            <v>0</v>
          </cell>
          <cell r="W1674">
            <v>0</v>
          </cell>
          <cell r="Y1674">
            <v>0</v>
          </cell>
        </row>
        <row r="1675">
          <cell r="B1675" t="str">
            <v>KDA150B</v>
          </cell>
          <cell r="C1675" t="str">
            <v/>
          </cell>
          <cell r="D1675" t="str">
            <v>06.6108</v>
          </cell>
          <cell r="E1675" t="str">
            <v>Keùo daây nhoâm boïc 150mm2</v>
          </cell>
          <cell r="F1675" t="str">
            <v>km</v>
          </cell>
          <cell r="G1675">
            <v>0</v>
          </cell>
          <cell r="P1675">
            <v>0</v>
          </cell>
          <cell r="R1675" t="str">
            <v>4957543.0 x1.15</v>
          </cell>
          <cell r="U1675">
            <v>0</v>
          </cell>
          <cell r="W1675">
            <v>0</v>
          </cell>
          <cell r="Y1675">
            <v>0</v>
          </cell>
        </row>
        <row r="1676">
          <cell r="B1676" t="str">
            <v>KDA185B</v>
          </cell>
          <cell r="C1676" t="str">
            <v/>
          </cell>
          <cell r="D1676" t="str">
            <v>06.6109</v>
          </cell>
          <cell r="E1676" t="str">
            <v>Keùo daây nhoâm boïc 185mm2</v>
          </cell>
          <cell r="F1676" t="str">
            <v>km</v>
          </cell>
          <cell r="G1676">
            <v>0</v>
          </cell>
          <cell r="P1676">
            <v>0</v>
          </cell>
          <cell r="R1676" t="str">
            <v>5949052.0 x1.15</v>
          </cell>
          <cell r="U1676">
            <v>0</v>
          </cell>
          <cell r="W1676">
            <v>0</v>
          </cell>
          <cell r="Y1676">
            <v>0</v>
          </cell>
        </row>
        <row r="1677">
          <cell r="B1677" t="str">
            <v>KDA240B</v>
          </cell>
          <cell r="C1677" t="str">
            <v/>
          </cell>
          <cell r="D1677" t="str">
            <v>06.6110</v>
          </cell>
          <cell r="E1677" t="str">
            <v>Keùo daây nhoâm boïc 240mm2</v>
          </cell>
          <cell r="F1677" t="str">
            <v>km</v>
          </cell>
          <cell r="G1677">
            <v>0</v>
          </cell>
          <cell r="P1677">
            <v>0</v>
          </cell>
          <cell r="R1677" t="str">
            <v>7138862.0 x1.15</v>
          </cell>
          <cell r="U1677">
            <v>0</v>
          </cell>
          <cell r="W1677">
            <v>0</v>
          </cell>
          <cell r="Y1677">
            <v>0</v>
          </cell>
        </row>
        <row r="1678">
          <cell r="B1678" t="str">
            <v>LCHSD</v>
          </cell>
          <cell r="C1678" t="str">
            <v/>
          </cell>
          <cell r="D1678" t="str">
            <v>06.1410</v>
          </cell>
          <cell r="E1678" t="str">
            <v>Laép chuoãi söù ñôõ 2 baùt/chuoãi</v>
          </cell>
          <cell r="F1678" t="str">
            <v>chuoãi</v>
          </cell>
          <cell r="G1678">
            <v>0</v>
          </cell>
          <cell r="R1678">
            <v>17967</v>
          </cell>
          <cell r="U1678">
            <v>0</v>
          </cell>
          <cell r="W1678">
            <v>0</v>
          </cell>
          <cell r="Y1678">
            <v>0</v>
          </cell>
        </row>
        <row r="1679">
          <cell r="B1679" t="str">
            <v>LCHSN</v>
          </cell>
          <cell r="C1679" t="str">
            <v/>
          </cell>
          <cell r="D1679" t="str">
            <v>06.1701</v>
          </cell>
          <cell r="E1679" t="str">
            <v>Laép chuoãi söù neùo 2 baùt/chuoãi</v>
          </cell>
          <cell r="F1679" t="str">
            <v>chuoãi</v>
          </cell>
          <cell r="G1679">
            <v>0</v>
          </cell>
          <cell r="R1679">
            <v>18965</v>
          </cell>
          <cell r="U1679">
            <v>0</v>
          </cell>
          <cell r="W1679">
            <v>0</v>
          </cell>
          <cell r="Y1679">
            <v>0</v>
          </cell>
        </row>
        <row r="1680">
          <cell r="B1680" t="str">
            <v>LCHSNply</v>
          </cell>
          <cell r="C1680" t="str">
            <v/>
          </cell>
          <cell r="D1680" t="str">
            <v>D3.2401</v>
          </cell>
          <cell r="E1680" t="str">
            <v>Laép chuoãi söù neùo Polymer</v>
          </cell>
          <cell r="F1680" t="str">
            <v>chuoãi</v>
          </cell>
          <cell r="G1680">
            <v>0</v>
          </cell>
          <cell r="R1680">
            <v>64310</v>
          </cell>
          <cell r="U1680">
            <v>0</v>
          </cell>
          <cell r="W1680">
            <v>0</v>
          </cell>
          <cell r="Y1680">
            <v>0</v>
          </cell>
        </row>
        <row r="1681">
          <cell r="B1681" t="str">
            <v>lsdd</v>
          </cell>
          <cell r="C1681" t="str">
            <v/>
          </cell>
          <cell r="D1681" t="str">
            <v>D3.1115</v>
          </cell>
          <cell r="E1681" t="str">
            <v>Laép söù ñöùng 24KV + ty</v>
          </cell>
          <cell r="F1681" t="str">
            <v>boä</v>
          </cell>
          <cell r="G1681">
            <v>0</v>
          </cell>
          <cell r="R1681">
            <v>53440</v>
          </cell>
          <cell r="U1681">
            <v>0</v>
          </cell>
          <cell r="W1681">
            <v>0</v>
          </cell>
          <cell r="Y1681">
            <v>0</v>
          </cell>
        </row>
        <row r="1682">
          <cell r="B1682" t="str">
            <v>LSOC</v>
          </cell>
          <cell r="C1682" t="str">
            <v/>
          </cell>
          <cell r="D1682" t="str">
            <v>D3.1211</v>
          </cell>
          <cell r="E1682" t="str">
            <v>Laép ñaët söù haï theá, loaïi 1 söù</v>
          </cell>
          <cell r="F1682" t="str">
            <v>boä</v>
          </cell>
          <cell r="G1682">
            <v>0</v>
          </cell>
          <cell r="R1682">
            <v>14188</v>
          </cell>
          <cell r="U1682">
            <v>0</v>
          </cell>
          <cell r="W1682">
            <v>0</v>
          </cell>
          <cell r="Y1682">
            <v>0</v>
          </cell>
        </row>
        <row r="1683">
          <cell r="B1683" t="str">
            <v>KDQG2</v>
          </cell>
          <cell r="C1683" t="str">
            <v/>
          </cell>
          <cell r="D1683" t="str">
            <v>06.5072</v>
          </cell>
          <cell r="E1683" t="str">
            <v xml:space="preserve">Keùo daây qua vò trí beû goùc daây </v>
          </cell>
          <cell r="F1683" t="str">
            <v>vò trí</v>
          </cell>
          <cell r="G1683">
            <v>0</v>
          </cell>
          <cell r="R1683">
            <v>61933</v>
          </cell>
          <cell r="U1683">
            <v>0</v>
          </cell>
          <cell r="W1683">
            <v>0</v>
          </cell>
          <cell r="Y1683">
            <v>0</v>
          </cell>
        </row>
        <row r="1684">
          <cell r="B1684" t="str">
            <v>KDQS</v>
          </cell>
          <cell r="C1684" t="str">
            <v/>
          </cell>
          <cell r="D1684" t="str">
            <v>06.5082</v>
          </cell>
          <cell r="E1684" t="str">
            <v>Keùo daây qua soâng ( S&lt;=300)</v>
          </cell>
          <cell r="F1684" t="str">
            <v>vò trí</v>
          </cell>
          <cell r="G1684">
            <v>0</v>
          </cell>
          <cell r="R1684">
            <v>261513</v>
          </cell>
          <cell r="U1684">
            <v>0</v>
          </cell>
          <cell r="W1684">
            <v>0</v>
          </cell>
          <cell r="Y1684">
            <v>0</v>
          </cell>
        </row>
        <row r="1685">
          <cell r="B1685" t="str">
            <v>bocd</v>
          </cell>
          <cell r="D1685" t="str">
            <v>02.1122</v>
          </cell>
          <cell r="E1685" t="str">
            <v>Boác dôõ daây</v>
          </cell>
          <cell r="F1685" t="str">
            <v>taán</v>
          </cell>
          <cell r="G1685">
            <v>0</v>
          </cell>
          <cell r="R1685">
            <v>41107</v>
          </cell>
          <cell r="U1685">
            <v>0</v>
          </cell>
          <cell r="W1685">
            <v>0</v>
          </cell>
          <cell r="Y1685">
            <v>0</v>
          </cell>
        </row>
        <row r="1686">
          <cell r="B1686" t="str">
            <v>bocpk</v>
          </cell>
          <cell r="D1686" t="str">
            <v>02.1120</v>
          </cell>
          <cell r="E1686" t="str">
            <v>Boác dôõ phuï kieän</v>
          </cell>
          <cell r="F1686" t="str">
            <v>taán</v>
          </cell>
          <cell r="G1686">
            <v>0</v>
          </cell>
          <cell r="R1686">
            <v>35969</v>
          </cell>
          <cell r="U1686">
            <v>0</v>
          </cell>
          <cell r="W1686">
            <v>0</v>
          </cell>
          <cell r="Y1686">
            <v>0</v>
          </cell>
        </row>
        <row r="1687">
          <cell r="B1687" t="str">
            <v>PK</v>
          </cell>
          <cell r="D1687" t="str">
            <v>02.1421</v>
          </cell>
          <cell r="E1687" t="str">
            <v>V/c phuï kieän vaøo vò trí ( cöï ly &lt;=100m)</v>
          </cell>
          <cell r="F1687" t="str">
            <v>taán</v>
          </cell>
          <cell r="G1687">
            <v>0</v>
          </cell>
          <cell r="U1687">
            <v>0</v>
          </cell>
          <cell r="W1687">
            <v>0</v>
          </cell>
          <cell r="Y1687">
            <v>0</v>
          </cell>
        </row>
        <row r="1688">
          <cell r="B1688" t="str">
            <v>DAY</v>
          </cell>
          <cell r="D1688" t="str">
            <v>02.1441</v>
          </cell>
          <cell r="E1688" t="str">
            <v>V/c daây vaøo vò trí (cöï ly &lt;=100m)</v>
          </cell>
          <cell r="F1688" t="str">
            <v>taán</v>
          </cell>
          <cell r="G1688">
            <v>0</v>
          </cell>
          <cell r="U1688">
            <v>0</v>
          </cell>
          <cell r="W1688">
            <v>0</v>
          </cell>
          <cell r="Y1688">
            <v>0</v>
          </cell>
        </row>
        <row r="1689">
          <cell r="B1689" t="str">
            <v>DCTC</v>
          </cell>
          <cell r="D1689" t="str">
            <v>02.1482</v>
          </cell>
          <cell r="E1689" t="str">
            <v>V/c duïng cuï thi coâng ( cöï ly &lt;=100m)</v>
          </cell>
          <cell r="F1689" t="str">
            <v>taán</v>
          </cell>
          <cell r="G1689">
            <v>0</v>
          </cell>
          <cell r="U1689">
            <v>0</v>
          </cell>
          <cell r="W1689">
            <v>0</v>
          </cell>
          <cell r="Y1689">
            <v>0</v>
          </cell>
        </row>
        <row r="1690">
          <cell r="A1690" t="str">
            <v>DDTT3P2m-m</v>
          </cell>
          <cell r="D1690" t="str">
            <v>b</v>
          </cell>
          <cell r="E1690" t="str">
            <v>Phaân trung theá 3 pha XD môùi 2 maïch</v>
          </cell>
          <cell r="F1690" t="str">
            <v>Tboä</v>
          </cell>
          <cell r="U1690">
            <v>0</v>
          </cell>
          <cell r="W1690">
            <v>0</v>
          </cell>
          <cell r="Y1690">
            <v>0</v>
          </cell>
        </row>
        <row r="1691">
          <cell r="B1691" t="str">
            <v>AC50</v>
          </cell>
          <cell r="C1691" t="str">
            <v/>
          </cell>
          <cell r="D1691">
            <v>0</v>
          </cell>
          <cell r="E1691" t="str">
            <v>Caùp nhoâm loõi theùp AC-50/8</v>
          </cell>
          <cell r="F1691" t="str">
            <v>kg</v>
          </cell>
          <cell r="G1691">
            <v>0</v>
          </cell>
          <cell r="H1691">
            <v>0</v>
          </cell>
          <cell r="I1691">
            <v>0</v>
          </cell>
          <cell r="P1691">
            <v>62070</v>
          </cell>
          <cell r="U1691">
            <v>0</v>
          </cell>
          <cell r="W1691">
            <v>0</v>
          </cell>
          <cell r="Y1691">
            <v>0</v>
          </cell>
        </row>
        <row r="1692">
          <cell r="B1692" t="str">
            <v>AC70</v>
          </cell>
          <cell r="C1692" t="str">
            <v/>
          </cell>
          <cell r="D1692">
            <v>0</v>
          </cell>
          <cell r="E1692" t="str">
            <v>Caùp nhoâm loõi theùp AC-70/11</v>
          </cell>
          <cell r="F1692" t="str">
            <v>kg</v>
          </cell>
          <cell r="G1692">
            <v>0</v>
          </cell>
          <cell r="H1692">
            <v>0</v>
          </cell>
          <cell r="I1692">
            <v>0</v>
          </cell>
          <cell r="P1692">
            <v>76200</v>
          </cell>
          <cell r="U1692">
            <v>0</v>
          </cell>
          <cell r="W1692">
            <v>0</v>
          </cell>
          <cell r="Y1692">
            <v>0</v>
          </cell>
        </row>
        <row r="1693">
          <cell r="B1693" t="str">
            <v>AC95</v>
          </cell>
          <cell r="C1693" t="str">
            <v/>
          </cell>
          <cell r="D1693">
            <v>0</v>
          </cell>
          <cell r="E1693" t="str">
            <v>Caùp nhoâm loõi theùp AC-95/16</v>
          </cell>
          <cell r="F1693" t="str">
            <v>kg</v>
          </cell>
          <cell r="G1693">
            <v>0</v>
          </cell>
          <cell r="H1693">
            <v>0</v>
          </cell>
          <cell r="I1693">
            <v>0</v>
          </cell>
          <cell r="P1693">
            <v>75400</v>
          </cell>
          <cell r="U1693">
            <v>0</v>
          </cell>
          <cell r="W1693">
            <v>0</v>
          </cell>
          <cell r="Y1693">
            <v>0</v>
          </cell>
        </row>
        <row r="1694">
          <cell r="B1694" t="str">
            <v>AC120</v>
          </cell>
          <cell r="C1694" t="str">
            <v/>
          </cell>
          <cell r="D1694">
            <v>0</v>
          </cell>
          <cell r="E1694" t="str">
            <v>Caùp nhoâm loõi theùp AC-120/19</v>
          </cell>
          <cell r="F1694" t="str">
            <v>kg</v>
          </cell>
          <cell r="G1694">
            <v>0</v>
          </cell>
          <cell r="H1694">
            <v>0</v>
          </cell>
          <cell r="I1694">
            <v>0</v>
          </cell>
          <cell r="P1694">
            <v>62378</v>
          </cell>
          <cell r="U1694">
            <v>0</v>
          </cell>
          <cell r="W1694">
            <v>0</v>
          </cell>
          <cell r="Y1694">
            <v>0</v>
          </cell>
        </row>
        <row r="1695">
          <cell r="B1695" t="str">
            <v>AC150</v>
          </cell>
          <cell r="C1695" t="str">
            <v/>
          </cell>
          <cell r="D1695">
            <v>0</v>
          </cell>
          <cell r="E1695" t="str">
            <v>Caùp nhoâm loõi theùp AC-150/24</v>
          </cell>
          <cell r="F1695" t="str">
            <v>kg</v>
          </cell>
          <cell r="G1695">
            <v>0</v>
          </cell>
          <cell r="H1695">
            <v>0</v>
          </cell>
          <cell r="I1695">
            <v>0</v>
          </cell>
          <cell r="P1695">
            <v>62378</v>
          </cell>
          <cell r="U1695">
            <v>0</v>
          </cell>
          <cell r="W1695">
            <v>0</v>
          </cell>
          <cell r="Y1695">
            <v>0</v>
          </cell>
        </row>
        <row r="1696">
          <cell r="B1696" t="str">
            <v>AC185</v>
          </cell>
          <cell r="C1696" t="str">
            <v/>
          </cell>
          <cell r="D1696">
            <v>0</v>
          </cell>
          <cell r="E1696" t="str">
            <v>Caùp nhoâm loõi theùp AC-185/29</v>
          </cell>
          <cell r="F1696" t="str">
            <v>kg</v>
          </cell>
          <cell r="G1696">
            <v>0</v>
          </cell>
          <cell r="H1696">
            <v>0</v>
          </cell>
          <cell r="I1696">
            <v>0</v>
          </cell>
          <cell r="P1696">
            <v>48400</v>
          </cell>
          <cell r="U1696">
            <v>0</v>
          </cell>
          <cell r="W1696">
            <v>0</v>
          </cell>
          <cell r="Y1696">
            <v>0</v>
          </cell>
        </row>
        <row r="1697">
          <cell r="B1697" t="str">
            <v>AC240</v>
          </cell>
          <cell r="C1697" t="str">
            <v/>
          </cell>
          <cell r="D1697">
            <v>0</v>
          </cell>
          <cell r="E1697" t="str">
            <v>Caùp nhoâm loõi theùp AC-240/32</v>
          </cell>
          <cell r="F1697" t="str">
            <v>kg</v>
          </cell>
          <cell r="G1697">
            <v>0</v>
          </cell>
          <cell r="H1697">
            <v>0</v>
          </cell>
          <cell r="I1697">
            <v>0</v>
          </cell>
          <cell r="P1697">
            <v>44900</v>
          </cell>
          <cell r="U1697">
            <v>0</v>
          </cell>
          <cell r="W1697">
            <v>0</v>
          </cell>
          <cell r="Y1697">
            <v>0</v>
          </cell>
        </row>
        <row r="1698">
          <cell r="B1698" t="str">
            <v>XLPE240A</v>
          </cell>
          <cell r="C1698" t="str">
            <v/>
          </cell>
          <cell r="D1698">
            <v>0</v>
          </cell>
          <cell r="E1698" t="str">
            <v>Caùp 24KV A/XLPE/PVC 240mm2</v>
          </cell>
          <cell r="F1698" t="str">
            <v>meùt</v>
          </cell>
          <cell r="G1698">
            <v>0</v>
          </cell>
          <cell r="H1698">
            <v>0</v>
          </cell>
          <cell r="I1698">
            <v>0</v>
          </cell>
          <cell r="P1698">
            <v>77000</v>
          </cell>
          <cell r="U1698">
            <v>0</v>
          </cell>
          <cell r="W1698">
            <v>0</v>
          </cell>
          <cell r="Y1698">
            <v>0</v>
          </cell>
        </row>
        <row r="1699">
          <cell r="B1699" t="str">
            <v>XLPE185A</v>
          </cell>
          <cell r="C1699" t="str">
            <v/>
          </cell>
          <cell r="E1699" t="str">
            <v>Caùp nhoâm loõi theùp boïc 24KV AC/XLPE/PVC185 mm2</v>
          </cell>
          <cell r="F1699" t="str">
            <v>meùt</v>
          </cell>
          <cell r="G1699">
            <v>0</v>
          </cell>
          <cell r="H1699">
            <v>0</v>
          </cell>
          <cell r="I1699">
            <v>0</v>
          </cell>
          <cell r="P1699">
            <v>92352</v>
          </cell>
          <cell r="U1699">
            <v>0</v>
          </cell>
          <cell r="W1699">
            <v>0</v>
          </cell>
          <cell r="Y1699">
            <v>0</v>
          </cell>
        </row>
        <row r="1700">
          <cell r="B1700" t="str">
            <v>XLPE150A</v>
          </cell>
          <cell r="C1700" t="str">
            <v/>
          </cell>
          <cell r="D1700">
            <v>0</v>
          </cell>
          <cell r="E1700" t="str">
            <v>Caùp 24KV A/XLPE/PVC 150mm2</v>
          </cell>
          <cell r="F1700" t="str">
            <v>meùt</v>
          </cell>
          <cell r="G1700">
            <v>0</v>
          </cell>
          <cell r="H1700">
            <v>0</v>
          </cell>
          <cell r="I1700">
            <v>0</v>
          </cell>
          <cell r="P1700">
            <v>54400</v>
          </cell>
          <cell r="U1700">
            <v>0</v>
          </cell>
          <cell r="W1700">
            <v>0</v>
          </cell>
          <cell r="Y1700">
            <v>0</v>
          </cell>
        </row>
        <row r="1701">
          <cell r="B1701" t="str">
            <v>XLPE120A</v>
          </cell>
          <cell r="C1701" t="str">
            <v/>
          </cell>
          <cell r="D1701">
            <v>0</v>
          </cell>
          <cell r="E1701" t="str">
            <v>Caùp nhoâm loõi theùp boïc 24KV AC/XLPE/PVC185 mm2</v>
          </cell>
          <cell r="F1701" t="str">
            <v>meùt</v>
          </cell>
          <cell r="G1701">
            <v>0</v>
          </cell>
          <cell r="H1701">
            <v>0</v>
          </cell>
          <cell r="I1701">
            <v>0</v>
          </cell>
          <cell r="P1701">
            <v>96600</v>
          </cell>
          <cell r="U1701">
            <v>0</v>
          </cell>
          <cell r="W1701">
            <v>0</v>
          </cell>
          <cell r="Y1701">
            <v>0</v>
          </cell>
        </row>
        <row r="1702">
          <cell r="B1702" t="str">
            <v>XLPE95A</v>
          </cell>
          <cell r="C1702" t="str">
            <v/>
          </cell>
          <cell r="D1702">
            <v>0</v>
          </cell>
          <cell r="E1702" t="str">
            <v>Caùp 24KV A/XLPE/PVC 95mm2</v>
          </cell>
          <cell r="F1702" t="str">
            <v>meùt</v>
          </cell>
          <cell r="G1702">
            <v>0</v>
          </cell>
          <cell r="H1702">
            <v>0</v>
          </cell>
          <cell r="I1702">
            <v>0</v>
          </cell>
          <cell r="P1702">
            <v>39400</v>
          </cell>
          <cell r="U1702">
            <v>0</v>
          </cell>
          <cell r="W1702">
            <v>0</v>
          </cell>
          <cell r="Y1702">
            <v>0</v>
          </cell>
        </row>
        <row r="1703">
          <cell r="B1703" t="str">
            <v>XLPE70A</v>
          </cell>
          <cell r="C1703" t="str">
            <v/>
          </cell>
          <cell r="D1703">
            <v>0</v>
          </cell>
          <cell r="E1703" t="str">
            <v>Caùp 24KV A/XLPE/PVC 70mm2</v>
          </cell>
          <cell r="F1703" t="str">
            <v>meùt</v>
          </cell>
          <cell r="G1703">
            <v>0</v>
          </cell>
          <cell r="H1703">
            <v>0</v>
          </cell>
          <cell r="I1703">
            <v>0</v>
          </cell>
          <cell r="P1703">
            <v>32000</v>
          </cell>
          <cell r="U1703">
            <v>0</v>
          </cell>
          <cell r="W1703">
            <v>0</v>
          </cell>
          <cell r="Y1703">
            <v>0</v>
          </cell>
        </row>
        <row r="1704">
          <cell r="B1704" t="str">
            <v>Ñth-U</v>
          </cell>
          <cell r="C1704" t="str">
            <v/>
          </cell>
          <cell r="E1704" t="str">
            <v>Boä Uclevis ñôõ daây trung hoøa: Ñth-U</v>
          </cell>
          <cell r="F1704" t="str">
            <v>boä</v>
          </cell>
          <cell r="G1704">
            <v>0</v>
          </cell>
          <cell r="H1704">
            <v>0</v>
          </cell>
          <cell r="I1704">
            <v>0</v>
          </cell>
        </row>
        <row r="1705">
          <cell r="B1705" t="str">
            <v>R1</v>
          </cell>
          <cell r="C1705" t="str">
            <v/>
          </cell>
          <cell r="E1705" t="str">
            <v>Uclevis</v>
          </cell>
          <cell r="F1705" t="str">
            <v>boä</v>
          </cell>
          <cell r="G1705">
            <v>0</v>
          </cell>
          <cell r="H1705">
            <v>0</v>
          </cell>
          <cell r="I1705">
            <v>0</v>
          </cell>
          <cell r="P1705">
            <v>13900</v>
          </cell>
          <cell r="U1705">
            <v>0</v>
          </cell>
          <cell r="W1705">
            <v>0</v>
          </cell>
          <cell r="Y1705">
            <v>0</v>
          </cell>
        </row>
        <row r="1706">
          <cell r="B1706" t="str">
            <v>B16300</v>
          </cell>
          <cell r="C1706" t="str">
            <v/>
          </cell>
          <cell r="E1706" t="str">
            <v>Boulon 16x300+ 2 long ñeàn vuoâng D18-50x50x3/Zn</v>
          </cell>
          <cell r="F1706" t="str">
            <v>boä</v>
          </cell>
          <cell r="G1706">
            <v>0</v>
          </cell>
          <cell r="H1706">
            <v>0</v>
          </cell>
          <cell r="I1706">
            <v>0</v>
          </cell>
          <cell r="P1706">
            <v>30000</v>
          </cell>
          <cell r="U1706">
            <v>0</v>
          </cell>
          <cell r="W1706">
            <v>0</v>
          </cell>
          <cell r="Y1706">
            <v>0</v>
          </cell>
        </row>
        <row r="1707">
          <cell r="B1707" t="str">
            <v>Nth-U</v>
          </cell>
          <cell r="C1707" t="str">
            <v/>
          </cell>
          <cell r="E1707" t="str">
            <v>Boä Uclevis neùo daây trung hoøa vaøo truï: Nth-U</v>
          </cell>
          <cell r="F1707" t="str">
            <v>boä</v>
          </cell>
          <cell r="G1707">
            <v>0</v>
          </cell>
          <cell r="H1707">
            <v>0</v>
          </cell>
          <cell r="I1707">
            <v>0</v>
          </cell>
        </row>
        <row r="1708">
          <cell r="B1708" t="str">
            <v>R1</v>
          </cell>
          <cell r="C1708" t="str">
            <v/>
          </cell>
          <cell r="E1708" t="str">
            <v>Uclevis</v>
          </cell>
          <cell r="F1708" t="str">
            <v>boä</v>
          </cell>
          <cell r="G1708">
            <v>0</v>
          </cell>
          <cell r="H1708">
            <v>0</v>
          </cell>
          <cell r="I1708">
            <v>0</v>
          </cell>
          <cell r="P1708">
            <v>13900</v>
          </cell>
          <cell r="U1708">
            <v>0</v>
          </cell>
          <cell r="W1708">
            <v>0</v>
          </cell>
          <cell r="Y1708">
            <v>0</v>
          </cell>
        </row>
        <row r="1709">
          <cell r="B1709" t="str">
            <v>B16300</v>
          </cell>
          <cell r="C1709" t="str">
            <v/>
          </cell>
          <cell r="E1709" t="str">
            <v>Boulon 16x300+ 2 long ñeàn vuoâng D18-50x50x3/Zn</v>
          </cell>
          <cell r="F1709" t="str">
            <v>boä</v>
          </cell>
          <cell r="G1709">
            <v>0</v>
          </cell>
          <cell r="H1709">
            <v>0</v>
          </cell>
          <cell r="I1709">
            <v>0</v>
          </cell>
          <cell r="P1709">
            <v>30000</v>
          </cell>
          <cell r="U1709">
            <v>0</v>
          </cell>
          <cell r="W1709">
            <v>0</v>
          </cell>
          <cell r="Y1709">
            <v>0</v>
          </cell>
        </row>
        <row r="1710">
          <cell r="B1710" t="str">
            <v>K50</v>
          </cell>
          <cell r="C1710" t="str">
            <v/>
          </cell>
          <cell r="E1710" t="str">
            <v>Keïp daây 3 bulon 2 raõnh daây 50mm2</v>
          </cell>
          <cell r="F1710" t="str">
            <v>caùi</v>
          </cell>
          <cell r="G1710">
            <v>0</v>
          </cell>
          <cell r="H1710">
            <v>0</v>
          </cell>
          <cell r="I1710">
            <v>0</v>
          </cell>
          <cell r="P1710">
            <v>8400</v>
          </cell>
          <cell r="U1710">
            <v>0</v>
          </cell>
          <cell r="W1710">
            <v>0</v>
          </cell>
          <cell r="Y1710">
            <v>0</v>
          </cell>
        </row>
        <row r="1711">
          <cell r="B1711" t="str">
            <v>Nth-T</v>
          </cell>
          <cell r="C1711" t="str">
            <v/>
          </cell>
          <cell r="E1711" t="str">
            <v>Boä khoùa neùo daây trung hoøa vaøo truï: Nth-T</v>
          </cell>
          <cell r="F1711" t="str">
            <v>boä</v>
          </cell>
          <cell r="G1711">
            <v>0</v>
          </cell>
          <cell r="H1711">
            <v>0</v>
          </cell>
          <cell r="I1711">
            <v>0</v>
          </cell>
        </row>
        <row r="1712">
          <cell r="B1712" t="str">
            <v>kn120</v>
          </cell>
          <cell r="C1712" t="str">
            <v/>
          </cell>
          <cell r="E1712" t="str">
            <v>Khoùa neùo daây côõ daây 120 (5U)</v>
          </cell>
          <cell r="F1712" t="str">
            <v>caùi</v>
          </cell>
          <cell r="G1712">
            <v>0</v>
          </cell>
          <cell r="H1712">
            <v>0</v>
          </cell>
          <cell r="I1712">
            <v>0</v>
          </cell>
          <cell r="P1712">
            <v>131000</v>
          </cell>
          <cell r="U1712">
            <v>0</v>
          </cell>
          <cell r="W1712">
            <v>0</v>
          </cell>
          <cell r="Y1712">
            <v>0</v>
          </cell>
        </row>
        <row r="1713">
          <cell r="B1713" t="str">
            <v>MT</v>
          </cell>
          <cell r="C1713" t="str">
            <v/>
          </cell>
          <cell r="E1713" t="str">
            <v xml:space="preserve">Moùc treo chöõ U </v>
          </cell>
          <cell r="F1713" t="str">
            <v>caùi</v>
          </cell>
          <cell r="G1713">
            <v>0</v>
          </cell>
          <cell r="H1713">
            <v>0</v>
          </cell>
          <cell r="I1713">
            <v>0</v>
          </cell>
          <cell r="P1713">
            <v>23000</v>
          </cell>
          <cell r="U1713">
            <v>0</v>
          </cell>
          <cell r="W1713">
            <v>0</v>
          </cell>
          <cell r="Y1713">
            <v>0</v>
          </cell>
        </row>
        <row r="1714">
          <cell r="B1714" t="str">
            <v>BM16300</v>
          </cell>
          <cell r="C1714" t="str">
            <v/>
          </cell>
          <cell r="E1714" t="str">
            <v>Boulon maét 16x300+ 1 long ñeàn vuoâng D18-50x50x3/Zn</v>
          </cell>
          <cell r="F1714" t="str">
            <v>boä</v>
          </cell>
          <cell r="G1714">
            <v>0</v>
          </cell>
          <cell r="H1714">
            <v>0</v>
          </cell>
          <cell r="I1714">
            <v>0</v>
          </cell>
          <cell r="P1714">
            <v>39000</v>
          </cell>
          <cell r="U1714">
            <v>0</v>
          </cell>
          <cell r="W1714">
            <v>0</v>
          </cell>
          <cell r="Y1714">
            <v>0</v>
          </cell>
        </row>
        <row r="1715">
          <cell r="B1715" t="str">
            <v>KE120</v>
          </cell>
          <cell r="C1715" t="str">
            <v/>
          </cell>
          <cell r="E1715" t="str">
            <v>Keïp eùp WR côõ daây 120mm2</v>
          </cell>
          <cell r="F1715" t="str">
            <v>caùi</v>
          </cell>
          <cell r="G1715">
            <v>0</v>
          </cell>
          <cell r="H1715">
            <v>0</v>
          </cell>
          <cell r="I1715">
            <v>0</v>
          </cell>
          <cell r="P1715">
            <v>14000</v>
          </cell>
          <cell r="U1715">
            <v>0</v>
          </cell>
          <cell r="W1715">
            <v>0</v>
          </cell>
          <cell r="Y1715">
            <v>0</v>
          </cell>
        </row>
        <row r="1716">
          <cell r="B1716" t="str">
            <v>SÑU</v>
          </cell>
          <cell r="C1716" t="str">
            <v/>
          </cell>
          <cell r="E1716" t="str">
            <v>Boä caùch ñieän ñöùng+ty söù : SÑU</v>
          </cell>
          <cell r="F1716" t="str">
            <v>boä</v>
          </cell>
          <cell r="G1716">
            <v>0</v>
          </cell>
          <cell r="H1716">
            <v>0</v>
          </cell>
          <cell r="I1716">
            <v>0</v>
          </cell>
          <cell r="W1716">
            <v>0</v>
          </cell>
          <cell r="Y1716">
            <v>0</v>
          </cell>
        </row>
        <row r="1717">
          <cell r="B1717" t="str">
            <v>SD</v>
          </cell>
          <cell r="C1717" t="str">
            <v/>
          </cell>
          <cell r="E1717" t="str">
            <v>Söù ñöùng 24KV ÑR 540mm (boïc chì)</v>
          </cell>
          <cell r="F1717" t="str">
            <v>caùi</v>
          </cell>
          <cell r="G1717">
            <v>0</v>
          </cell>
          <cell r="H1717">
            <v>0</v>
          </cell>
          <cell r="I1717">
            <v>0</v>
          </cell>
          <cell r="P1717">
            <v>205000</v>
          </cell>
          <cell r="U1717">
            <v>0</v>
          </cell>
          <cell r="W1717">
            <v>0</v>
          </cell>
          <cell r="Y1717">
            <v>0</v>
          </cell>
        </row>
        <row r="1718">
          <cell r="B1718" t="str">
            <v>CSD</v>
          </cell>
          <cell r="C1718" t="str">
            <v/>
          </cell>
          <cell r="E1718" t="str">
            <v>Chaân söù ñöùng D20 boïc chì</v>
          </cell>
          <cell r="F1718" t="str">
            <v>caùi</v>
          </cell>
          <cell r="G1718">
            <v>0</v>
          </cell>
          <cell r="H1718">
            <v>0</v>
          </cell>
          <cell r="I1718">
            <v>0</v>
          </cell>
          <cell r="P1718">
            <v>65000</v>
          </cell>
          <cell r="U1718">
            <v>0</v>
          </cell>
          <cell r="W1718">
            <v>0</v>
          </cell>
          <cell r="Y1718">
            <v>0</v>
          </cell>
        </row>
        <row r="1719">
          <cell r="B1719" t="str">
            <v>SÑI</v>
          </cell>
          <cell r="C1719" t="str">
            <v/>
          </cell>
          <cell r="E1719" t="str">
            <v>Boä caùch ñieän ñænh+ty söù ñôn : SÑI</v>
          </cell>
          <cell r="F1719" t="str">
            <v>boä</v>
          </cell>
          <cell r="G1719">
            <v>0</v>
          </cell>
          <cell r="H1719">
            <v>0</v>
          </cell>
          <cell r="I1719">
            <v>0</v>
          </cell>
          <cell r="W1719">
            <v>0</v>
          </cell>
          <cell r="Y1719">
            <v>0</v>
          </cell>
        </row>
        <row r="1720">
          <cell r="B1720" t="str">
            <v>SD</v>
          </cell>
          <cell r="C1720" t="str">
            <v/>
          </cell>
          <cell r="E1720" t="str">
            <v>Söù ñöùng 24KV ÑR 540mm (boïc chì)</v>
          </cell>
          <cell r="F1720" t="str">
            <v>caùi</v>
          </cell>
          <cell r="G1720">
            <v>0</v>
          </cell>
          <cell r="H1720">
            <v>0</v>
          </cell>
          <cell r="I1720">
            <v>0</v>
          </cell>
          <cell r="P1720">
            <v>205000</v>
          </cell>
          <cell r="U1720">
            <v>0</v>
          </cell>
          <cell r="W1720">
            <v>0</v>
          </cell>
          <cell r="Y1720">
            <v>0</v>
          </cell>
        </row>
        <row r="1721">
          <cell r="B1721" t="str">
            <v>CSDI</v>
          </cell>
          <cell r="C1721" t="str">
            <v/>
          </cell>
          <cell r="E1721" t="str">
            <v>Chaân söù ñænh thaúng daøi 650mm</v>
          </cell>
          <cell r="F1721" t="str">
            <v>caùi</v>
          </cell>
          <cell r="G1721">
            <v>0</v>
          </cell>
          <cell r="H1721">
            <v>0</v>
          </cell>
          <cell r="I1721">
            <v>0</v>
          </cell>
          <cell r="P1721">
            <v>34500</v>
          </cell>
          <cell r="U1721">
            <v>0</v>
          </cell>
          <cell r="W1721">
            <v>0</v>
          </cell>
          <cell r="Y1721">
            <v>0</v>
          </cell>
        </row>
        <row r="1722">
          <cell r="B1722" t="str">
            <v>B16300</v>
          </cell>
          <cell r="C1722" t="str">
            <v/>
          </cell>
          <cell r="E1722" t="str">
            <v>Boulon 16x300+ 2 long ñeàn vuoâng D18-50x50x3/Zn</v>
          </cell>
          <cell r="F1722" t="str">
            <v>boä</v>
          </cell>
          <cell r="G1722">
            <v>0</v>
          </cell>
          <cell r="H1722">
            <v>0</v>
          </cell>
          <cell r="I1722">
            <v>0</v>
          </cell>
          <cell r="P1722">
            <v>30000</v>
          </cell>
          <cell r="U1722">
            <v>0</v>
          </cell>
          <cell r="W1722">
            <v>0</v>
          </cell>
          <cell r="Y1722">
            <v>0</v>
          </cell>
        </row>
        <row r="1723">
          <cell r="B1723" t="str">
            <v>SÑG</v>
          </cell>
          <cell r="C1723" t="str">
            <v/>
          </cell>
          <cell r="E1723" t="str">
            <v>Boä caùch ñieän ñænh goùc + ty söù ñôn : SÑG</v>
          </cell>
          <cell r="F1723" t="str">
            <v>boä</v>
          </cell>
          <cell r="G1723">
            <v>0</v>
          </cell>
          <cell r="H1723">
            <v>0</v>
          </cell>
          <cell r="I1723">
            <v>0</v>
          </cell>
          <cell r="W1723">
            <v>0</v>
          </cell>
          <cell r="Y1723">
            <v>0</v>
          </cell>
        </row>
        <row r="1724">
          <cell r="B1724" t="str">
            <v>SD</v>
          </cell>
          <cell r="C1724" t="str">
            <v/>
          </cell>
          <cell r="E1724" t="str">
            <v>Söù ñöùng 24KV ÑR 540mm (boïc chì)</v>
          </cell>
          <cell r="F1724" t="str">
            <v>caùi</v>
          </cell>
          <cell r="G1724">
            <v>0</v>
          </cell>
          <cell r="H1724">
            <v>0</v>
          </cell>
          <cell r="I1724">
            <v>0</v>
          </cell>
          <cell r="P1724">
            <v>205000</v>
          </cell>
          <cell r="U1724">
            <v>0</v>
          </cell>
          <cell r="W1724">
            <v>0</v>
          </cell>
          <cell r="Y1724">
            <v>0</v>
          </cell>
        </row>
        <row r="1725">
          <cell r="B1725" t="str">
            <v>CSDG</v>
          </cell>
          <cell r="C1725" t="str">
            <v/>
          </cell>
          <cell r="E1725" t="str">
            <v>Chaân söù ñænh ñôõ goùc daøi 720mm</v>
          </cell>
          <cell r="F1725" t="str">
            <v>caùi</v>
          </cell>
          <cell r="G1725">
            <v>0</v>
          </cell>
          <cell r="H1725">
            <v>0</v>
          </cell>
          <cell r="I1725">
            <v>0</v>
          </cell>
          <cell r="P1725">
            <v>39200</v>
          </cell>
          <cell r="U1725">
            <v>0</v>
          </cell>
          <cell r="W1725">
            <v>0</v>
          </cell>
          <cell r="Y1725">
            <v>0</v>
          </cell>
        </row>
        <row r="1726">
          <cell r="B1726" t="str">
            <v>B16300</v>
          </cell>
          <cell r="C1726" t="str">
            <v/>
          </cell>
          <cell r="E1726" t="str">
            <v>Boulon 16x300+ 2 long ñeàn vuoâng D18-50x50x3/Zn</v>
          </cell>
          <cell r="F1726" t="str">
            <v>boä</v>
          </cell>
          <cell r="G1726">
            <v>0</v>
          </cell>
          <cell r="H1726">
            <v>0</v>
          </cell>
          <cell r="I1726">
            <v>0</v>
          </cell>
          <cell r="P1726">
            <v>30000</v>
          </cell>
          <cell r="U1726">
            <v>0</v>
          </cell>
          <cell r="W1726">
            <v>0</v>
          </cell>
          <cell r="Y1726">
            <v>0</v>
          </cell>
        </row>
        <row r="1727">
          <cell r="B1727" t="str">
            <v>CÑT 2BAT-T</v>
          </cell>
          <cell r="C1727" t="str">
            <v/>
          </cell>
          <cell r="E1727" t="str">
            <v>Chuoãi söù ñôõ 2baùt 25kV laép vaøo truï : CÑT 2BAT-T</v>
          </cell>
          <cell r="F1727" t="str">
            <v>chuoãi</v>
          </cell>
          <cell r="H1727">
            <v>0</v>
          </cell>
          <cell r="I1727">
            <v>0</v>
          </cell>
          <cell r="W1727">
            <v>0</v>
          </cell>
          <cell r="Y1727">
            <v>0</v>
          </cell>
        </row>
        <row r="1728">
          <cell r="B1728" t="str">
            <v>St</v>
          </cell>
          <cell r="C1728" t="str">
            <v/>
          </cell>
          <cell r="E1728" t="str">
            <v>Söù treo loaïi 70kN</v>
          </cell>
          <cell r="F1728" t="str">
            <v>baùt</v>
          </cell>
          <cell r="G1728">
            <v>0</v>
          </cell>
          <cell r="H1728">
            <v>0</v>
          </cell>
          <cell r="I1728">
            <v>0</v>
          </cell>
          <cell r="P1728">
            <v>73500</v>
          </cell>
          <cell r="U1728">
            <v>0</v>
          </cell>
          <cell r="W1728">
            <v>0</v>
          </cell>
          <cell r="Y1728">
            <v>0</v>
          </cell>
        </row>
        <row r="1729">
          <cell r="B1729" t="str">
            <v>MT</v>
          </cell>
          <cell r="C1729" t="str">
            <v/>
          </cell>
          <cell r="E1729" t="str">
            <v xml:space="preserve">Moùc treo chöõ U </v>
          </cell>
          <cell r="F1729" t="str">
            <v>caùi</v>
          </cell>
          <cell r="G1729">
            <v>0</v>
          </cell>
          <cell r="H1729">
            <v>0</v>
          </cell>
          <cell r="I1729">
            <v>0</v>
          </cell>
          <cell r="P1729">
            <v>23000</v>
          </cell>
          <cell r="U1729">
            <v>0</v>
          </cell>
          <cell r="W1729">
            <v>0</v>
          </cell>
          <cell r="Y1729">
            <v>0</v>
          </cell>
        </row>
        <row r="1730">
          <cell r="B1730" t="str">
            <v>VT</v>
          </cell>
          <cell r="C1730" t="str">
            <v/>
          </cell>
          <cell r="E1730" t="str">
            <v>Voøng treo ñaàu troøn</v>
          </cell>
          <cell r="F1730" t="str">
            <v>caùi</v>
          </cell>
          <cell r="G1730">
            <v>0</v>
          </cell>
          <cell r="H1730">
            <v>0</v>
          </cell>
          <cell r="I1730">
            <v>0</v>
          </cell>
          <cell r="P1730">
            <v>4700</v>
          </cell>
          <cell r="U1730">
            <v>0</v>
          </cell>
          <cell r="W1730">
            <v>0</v>
          </cell>
          <cell r="Y1730">
            <v>0</v>
          </cell>
        </row>
        <row r="1731">
          <cell r="B1731" t="str">
            <v>MND</v>
          </cell>
          <cell r="C1731" t="str">
            <v/>
          </cell>
          <cell r="E1731" t="str">
            <v>Maét noái ñôn</v>
          </cell>
          <cell r="F1731" t="str">
            <v>caùi</v>
          </cell>
          <cell r="G1731">
            <v>0</v>
          </cell>
          <cell r="H1731">
            <v>0</v>
          </cell>
          <cell r="I1731">
            <v>0</v>
          </cell>
          <cell r="P1731">
            <v>10100</v>
          </cell>
          <cell r="U1731">
            <v>0</v>
          </cell>
          <cell r="W1731">
            <v>0</v>
          </cell>
          <cell r="Y1731">
            <v>0</v>
          </cell>
        </row>
        <row r="1732">
          <cell r="B1732" t="str">
            <v>Bm16300</v>
          </cell>
          <cell r="C1732" t="str">
            <v/>
          </cell>
          <cell r="E1732" t="str">
            <v>Boulon maét 16x300+ 1 long ñeàn vuoâng D18-50x50x3/Zn</v>
          </cell>
          <cell r="F1732" t="str">
            <v>boä</v>
          </cell>
          <cell r="G1732">
            <v>0</v>
          </cell>
          <cell r="H1732">
            <v>0</v>
          </cell>
          <cell r="I1732">
            <v>0</v>
          </cell>
          <cell r="P1732">
            <v>39000</v>
          </cell>
          <cell r="U1732">
            <v>0</v>
          </cell>
          <cell r="W1732">
            <v>0</v>
          </cell>
          <cell r="Y1732">
            <v>0</v>
          </cell>
        </row>
        <row r="1733">
          <cell r="B1733" t="str">
            <v>CÑT pty-X</v>
          </cell>
          <cell r="C1733" t="str">
            <v/>
          </cell>
          <cell r="E1733" t="str">
            <v>Chuoãi söù treo Polymer 25kV laép vaøo xaø : CÑT 2BAT-X</v>
          </cell>
          <cell r="F1733" t="str">
            <v>chuoãi</v>
          </cell>
          <cell r="H1733">
            <v>0</v>
          </cell>
          <cell r="I1733">
            <v>0</v>
          </cell>
          <cell r="U1733">
            <v>0</v>
          </cell>
          <cell r="W1733">
            <v>0</v>
          </cell>
          <cell r="Y1733">
            <v>0</v>
          </cell>
        </row>
        <row r="1734">
          <cell r="B1734" t="str">
            <v>ST</v>
          </cell>
          <cell r="C1734" t="str">
            <v/>
          </cell>
          <cell r="E1734" t="str">
            <v>Söù treo loaïi 70kN</v>
          </cell>
          <cell r="F1734" t="str">
            <v>baùt</v>
          </cell>
          <cell r="G1734">
            <v>0</v>
          </cell>
          <cell r="H1734">
            <v>0</v>
          </cell>
          <cell r="I1734">
            <v>0</v>
          </cell>
          <cell r="P1734">
            <v>73500</v>
          </cell>
          <cell r="U1734">
            <v>0</v>
          </cell>
          <cell r="W1734">
            <v>0</v>
          </cell>
          <cell r="Y1734">
            <v>0</v>
          </cell>
        </row>
        <row r="1735">
          <cell r="B1735" t="str">
            <v>MT</v>
          </cell>
          <cell r="C1735" t="str">
            <v/>
          </cell>
          <cell r="E1735" t="str">
            <v xml:space="preserve">Moùc treo chöõ U </v>
          </cell>
          <cell r="F1735" t="str">
            <v>caùi</v>
          </cell>
          <cell r="G1735">
            <v>0</v>
          </cell>
          <cell r="H1735">
            <v>0</v>
          </cell>
          <cell r="I1735">
            <v>0</v>
          </cell>
          <cell r="P1735">
            <v>23000</v>
          </cell>
          <cell r="U1735">
            <v>0</v>
          </cell>
          <cell r="W1735">
            <v>0</v>
          </cell>
          <cell r="Y1735">
            <v>0</v>
          </cell>
        </row>
        <row r="1736">
          <cell r="B1736" t="str">
            <v>CÑT 2BAT-X</v>
          </cell>
          <cell r="C1736" t="str">
            <v/>
          </cell>
          <cell r="E1736" t="str">
            <v>Chuoãi söù treo 2 bat 25kV laép vaøo xaø : CÑT ply-X</v>
          </cell>
          <cell r="F1736" t="str">
            <v>chuoãi</v>
          </cell>
          <cell r="G1736">
            <v>0</v>
          </cell>
          <cell r="H1736">
            <v>0</v>
          </cell>
          <cell r="I1736">
            <v>0</v>
          </cell>
          <cell r="U1736">
            <v>0</v>
          </cell>
          <cell r="W1736">
            <v>0</v>
          </cell>
          <cell r="Y1736">
            <v>0</v>
          </cell>
        </row>
        <row r="1737">
          <cell r="B1737" t="str">
            <v>Stply</v>
          </cell>
          <cell r="C1737" t="str">
            <v/>
          </cell>
          <cell r="E1737" t="str">
            <v>Söù treo polymer 24kV - 70N</v>
          </cell>
          <cell r="F1737" t="str">
            <v>caùi</v>
          </cell>
          <cell r="G1737">
            <v>0</v>
          </cell>
          <cell r="H1737">
            <v>0</v>
          </cell>
          <cell r="I1737">
            <v>0</v>
          </cell>
          <cell r="P1737">
            <v>235000</v>
          </cell>
          <cell r="U1737">
            <v>0</v>
          </cell>
          <cell r="W1737">
            <v>0</v>
          </cell>
          <cell r="Y1737">
            <v>0</v>
          </cell>
        </row>
        <row r="1738">
          <cell r="B1738" t="str">
            <v>MT</v>
          </cell>
          <cell r="C1738" t="str">
            <v/>
          </cell>
          <cell r="E1738" t="str">
            <v xml:space="preserve">Moùc treo chöõ U </v>
          </cell>
          <cell r="F1738" t="str">
            <v>caùi</v>
          </cell>
          <cell r="G1738">
            <v>0</v>
          </cell>
          <cell r="H1738">
            <v>0</v>
          </cell>
          <cell r="I1738">
            <v>0</v>
          </cell>
          <cell r="P1738">
            <v>23000</v>
          </cell>
          <cell r="U1738">
            <v>0</v>
          </cell>
          <cell r="W1738">
            <v>0</v>
          </cell>
          <cell r="Y1738">
            <v>0</v>
          </cell>
        </row>
        <row r="1739">
          <cell r="B1739" t="str">
            <v>VT</v>
          </cell>
          <cell r="C1739" t="str">
            <v/>
          </cell>
          <cell r="E1739" t="str">
            <v>Voøng treo ñaàu troøn</v>
          </cell>
          <cell r="F1739" t="str">
            <v>caùi</v>
          </cell>
          <cell r="G1739">
            <v>0</v>
          </cell>
          <cell r="H1739">
            <v>0</v>
          </cell>
          <cell r="I1739">
            <v>0</v>
          </cell>
          <cell r="P1739">
            <v>4700</v>
          </cell>
          <cell r="U1739">
            <v>0</v>
          </cell>
          <cell r="W1739">
            <v>0</v>
          </cell>
          <cell r="Y1739">
            <v>0</v>
          </cell>
        </row>
        <row r="1740">
          <cell r="B1740" t="str">
            <v>MND</v>
          </cell>
          <cell r="C1740" t="str">
            <v/>
          </cell>
          <cell r="E1740" t="str">
            <v>Maét noái ñôn</v>
          </cell>
          <cell r="F1740" t="str">
            <v>caùi</v>
          </cell>
          <cell r="G1740">
            <v>0</v>
          </cell>
          <cell r="H1740">
            <v>0</v>
          </cell>
          <cell r="I1740">
            <v>0</v>
          </cell>
          <cell r="P1740">
            <v>10100</v>
          </cell>
          <cell r="U1740">
            <v>0</v>
          </cell>
          <cell r="W1740">
            <v>0</v>
          </cell>
          <cell r="Y1740">
            <v>0</v>
          </cell>
        </row>
        <row r="1741">
          <cell r="B1741" t="str">
            <v>MND</v>
          </cell>
          <cell r="E1741" t="str">
            <v>Maét noái ñôn</v>
          </cell>
          <cell r="F1741" t="str">
            <v>caùi</v>
          </cell>
          <cell r="G1741">
            <v>0</v>
          </cell>
          <cell r="H1741">
            <v>0</v>
          </cell>
          <cell r="I1741">
            <v>0</v>
          </cell>
          <cell r="P1741">
            <v>10100</v>
          </cell>
          <cell r="U1741">
            <v>0</v>
          </cell>
          <cell r="W1741">
            <v>0</v>
          </cell>
          <cell r="Y1741">
            <v>0</v>
          </cell>
        </row>
        <row r="1742">
          <cell r="B1742" t="str">
            <v>KD240</v>
          </cell>
          <cell r="C1742" t="str">
            <v/>
          </cell>
          <cell r="E1742" t="str">
            <v>Khoùa ñôõ daây côõ daây 240</v>
          </cell>
          <cell r="F1742" t="str">
            <v>caùi</v>
          </cell>
          <cell r="G1742">
            <v>0</v>
          </cell>
          <cell r="H1742">
            <v>0</v>
          </cell>
          <cell r="I1742">
            <v>0</v>
          </cell>
          <cell r="P1742">
            <v>38091</v>
          </cell>
          <cell r="U1742">
            <v>0</v>
          </cell>
          <cell r="W1742">
            <v>0</v>
          </cell>
          <cell r="Y1742">
            <v>0</v>
          </cell>
        </row>
        <row r="1743">
          <cell r="B1743" t="str">
            <v>KD185</v>
          </cell>
          <cell r="C1743" t="str">
            <v/>
          </cell>
          <cell r="E1743" t="str">
            <v>Khoùa ñôõ daây côõ daây 185</v>
          </cell>
          <cell r="F1743" t="str">
            <v>caùi</v>
          </cell>
          <cell r="G1743">
            <v>0</v>
          </cell>
          <cell r="H1743">
            <v>0</v>
          </cell>
          <cell r="I1743">
            <v>0</v>
          </cell>
          <cell r="P1743">
            <v>38091</v>
          </cell>
          <cell r="U1743">
            <v>0</v>
          </cell>
          <cell r="W1743">
            <v>0</v>
          </cell>
          <cell r="Y1743">
            <v>0</v>
          </cell>
        </row>
        <row r="1744">
          <cell r="B1744" t="str">
            <v>KD150</v>
          </cell>
          <cell r="C1744" t="str">
            <v/>
          </cell>
          <cell r="E1744" t="str">
            <v>Khoùa ñôõ daây côõ daây 150</v>
          </cell>
          <cell r="F1744" t="str">
            <v>caùi</v>
          </cell>
          <cell r="G1744">
            <v>0</v>
          </cell>
          <cell r="H1744">
            <v>0</v>
          </cell>
          <cell r="I1744">
            <v>0</v>
          </cell>
          <cell r="P1744">
            <v>38091</v>
          </cell>
          <cell r="U1744">
            <v>0</v>
          </cell>
          <cell r="W1744">
            <v>0</v>
          </cell>
          <cell r="Y1744">
            <v>0</v>
          </cell>
        </row>
        <row r="1745">
          <cell r="B1745" t="str">
            <v>KD120</v>
          </cell>
          <cell r="C1745" t="str">
            <v/>
          </cell>
          <cell r="E1745" t="str">
            <v>Khoùa ñôõ daây côõ daây 120</v>
          </cell>
          <cell r="F1745" t="str">
            <v>caùi</v>
          </cell>
          <cell r="G1745">
            <v>0</v>
          </cell>
          <cell r="H1745">
            <v>0</v>
          </cell>
          <cell r="I1745">
            <v>0</v>
          </cell>
          <cell r="P1745">
            <v>23545</v>
          </cell>
          <cell r="U1745">
            <v>0</v>
          </cell>
          <cell r="W1745">
            <v>0</v>
          </cell>
          <cell r="Y1745">
            <v>0</v>
          </cell>
        </row>
        <row r="1746">
          <cell r="B1746" t="str">
            <v>KD95</v>
          </cell>
          <cell r="C1746" t="str">
            <v/>
          </cell>
          <cell r="E1746" t="str">
            <v>Khoùa ñôõ daây côõ daây 95</v>
          </cell>
          <cell r="F1746" t="str">
            <v>caùi</v>
          </cell>
          <cell r="G1746">
            <v>0</v>
          </cell>
          <cell r="H1746">
            <v>0</v>
          </cell>
          <cell r="I1746">
            <v>0</v>
          </cell>
          <cell r="P1746">
            <v>23545</v>
          </cell>
          <cell r="U1746">
            <v>0</v>
          </cell>
          <cell r="W1746">
            <v>0</v>
          </cell>
          <cell r="Y1746">
            <v>0</v>
          </cell>
        </row>
        <row r="1747">
          <cell r="B1747" t="str">
            <v>KD70</v>
          </cell>
          <cell r="C1747" t="str">
            <v/>
          </cell>
          <cell r="E1747" t="str">
            <v>Khoùa ñôõ daây côõ daây 70</v>
          </cell>
          <cell r="F1747" t="str">
            <v>caùi</v>
          </cell>
          <cell r="G1747">
            <v>0</v>
          </cell>
          <cell r="H1747">
            <v>0</v>
          </cell>
          <cell r="I1747">
            <v>0</v>
          </cell>
          <cell r="P1747">
            <v>21727</v>
          </cell>
          <cell r="U1747">
            <v>0</v>
          </cell>
          <cell r="W1747">
            <v>0</v>
          </cell>
          <cell r="Y1747">
            <v>0</v>
          </cell>
        </row>
        <row r="1748">
          <cell r="B1748" t="str">
            <v>KD50</v>
          </cell>
          <cell r="C1748" t="str">
            <v/>
          </cell>
          <cell r="E1748" t="str">
            <v>Khoùa ñôõ daây côõ daây 50</v>
          </cell>
          <cell r="F1748" t="str">
            <v>caùi</v>
          </cell>
          <cell r="G1748">
            <v>0</v>
          </cell>
          <cell r="H1748">
            <v>0</v>
          </cell>
          <cell r="I1748">
            <v>0</v>
          </cell>
          <cell r="P1748">
            <v>21727</v>
          </cell>
          <cell r="U1748">
            <v>0</v>
          </cell>
          <cell r="W1748">
            <v>0</v>
          </cell>
          <cell r="Y1748">
            <v>0</v>
          </cell>
        </row>
        <row r="1749">
          <cell r="B1749" t="str">
            <v>KN240</v>
          </cell>
          <cell r="C1749" t="str">
            <v/>
          </cell>
          <cell r="E1749" t="str">
            <v>Khoùa neùo daây côõ daây 240</v>
          </cell>
          <cell r="F1749" t="str">
            <v>caùi</v>
          </cell>
          <cell r="G1749">
            <v>0</v>
          </cell>
          <cell r="H1749">
            <v>0</v>
          </cell>
          <cell r="I1749">
            <v>0</v>
          </cell>
          <cell r="P1749">
            <v>83000</v>
          </cell>
          <cell r="U1749">
            <v>0</v>
          </cell>
          <cell r="W1749">
            <v>0</v>
          </cell>
          <cell r="Y1749">
            <v>0</v>
          </cell>
        </row>
        <row r="1750">
          <cell r="B1750" t="str">
            <v>KN185</v>
          </cell>
          <cell r="C1750" t="str">
            <v/>
          </cell>
          <cell r="E1750" t="str">
            <v>Khoùa neùo daây côõ daây 185</v>
          </cell>
          <cell r="F1750" t="str">
            <v>caùi</v>
          </cell>
          <cell r="G1750">
            <v>0</v>
          </cell>
          <cell r="H1750">
            <v>0</v>
          </cell>
          <cell r="I1750">
            <v>0</v>
          </cell>
          <cell r="P1750">
            <v>83000</v>
          </cell>
          <cell r="U1750">
            <v>0</v>
          </cell>
          <cell r="W1750">
            <v>0</v>
          </cell>
          <cell r="Y1750">
            <v>0</v>
          </cell>
        </row>
        <row r="1751">
          <cell r="B1751" t="str">
            <v>KN150</v>
          </cell>
          <cell r="C1751" t="str">
            <v/>
          </cell>
          <cell r="E1751" t="str">
            <v>Khoùa neùo daây côõ daây 150</v>
          </cell>
          <cell r="F1751" t="str">
            <v>caùi</v>
          </cell>
          <cell r="G1751">
            <v>0</v>
          </cell>
          <cell r="H1751">
            <v>0</v>
          </cell>
          <cell r="I1751">
            <v>0</v>
          </cell>
          <cell r="P1751">
            <v>131000</v>
          </cell>
          <cell r="U1751">
            <v>0</v>
          </cell>
          <cell r="W1751">
            <v>0</v>
          </cell>
          <cell r="Y1751">
            <v>0</v>
          </cell>
        </row>
        <row r="1752">
          <cell r="B1752" t="str">
            <v>KN120</v>
          </cell>
          <cell r="C1752" t="str">
            <v/>
          </cell>
          <cell r="E1752" t="str">
            <v>Khoùa neùo daây côõ daây 120 (5U)</v>
          </cell>
          <cell r="F1752" t="str">
            <v>caùi</v>
          </cell>
          <cell r="H1752">
            <v>0</v>
          </cell>
          <cell r="I1752">
            <v>0</v>
          </cell>
          <cell r="P1752">
            <v>131000</v>
          </cell>
          <cell r="U1752">
            <v>0</v>
          </cell>
          <cell r="W1752">
            <v>0</v>
          </cell>
          <cell r="Y1752">
            <v>0</v>
          </cell>
        </row>
        <row r="1753">
          <cell r="B1753" t="str">
            <v>KN95</v>
          </cell>
          <cell r="C1753" t="str">
            <v/>
          </cell>
          <cell r="E1753" t="str">
            <v>Khoùa neùo daây côõ daây 95</v>
          </cell>
          <cell r="F1753" t="str">
            <v>caùi</v>
          </cell>
          <cell r="H1753">
            <v>0</v>
          </cell>
          <cell r="I1753">
            <v>0</v>
          </cell>
          <cell r="P1753">
            <v>63600</v>
          </cell>
          <cell r="U1753">
            <v>0</v>
          </cell>
          <cell r="W1753">
            <v>0</v>
          </cell>
          <cell r="Y1753">
            <v>0</v>
          </cell>
        </row>
        <row r="1754">
          <cell r="B1754" t="str">
            <v>KN70</v>
          </cell>
          <cell r="C1754" t="str">
            <v/>
          </cell>
          <cell r="E1754" t="str">
            <v>Khoùa neùo daây côõ daây 70</v>
          </cell>
          <cell r="F1754" t="str">
            <v>caùi</v>
          </cell>
          <cell r="H1754">
            <v>0</v>
          </cell>
          <cell r="I1754">
            <v>0</v>
          </cell>
          <cell r="P1754">
            <v>58000</v>
          </cell>
          <cell r="U1754">
            <v>0</v>
          </cell>
          <cell r="W1754">
            <v>0</v>
          </cell>
          <cell r="Y1754">
            <v>0</v>
          </cell>
        </row>
        <row r="1755">
          <cell r="B1755" t="str">
            <v>KN50</v>
          </cell>
          <cell r="C1755" t="str">
            <v/>
          </cell>
          <cell r="E1755" t="str">
            <v>Khoùa neùo daây côõ daây 50</v>
          </cell>
          <cell r="F1755" t="str">
            <v>caùi</v>
          </cell>
          <cell r="H1755">
            <v>0</v>
          </cell>
          <cell r="I1755">
            <v>0</v>
          </cell>
          <cell r="P1755">
            <v>58000</v>
          </cell>
          <cell r="U1755">
            <v>0</v>
          </cell>
          <cell r="W1755">
            <v>0</v>
          </cell>
          <cell r="Y1755">
            <v>0</v>
          </cell>
        </row>
        <row r="1756">
          <cell r="B1756" t="str">
            <v>k50</v>
          </cell>
          <cell r="C1756" t="str">
            <v/>
          </cell>
          <cell r="E1756" t="str">
            <v>Keïp daây 3 bulon 2 raõnh daây 50mm2</v>
          </cell>
          <cell r="F1756" t="str">
            <v>caùi</v>
          </cell>
          <cell r="G1756">
            <v>0</v>
          </cell>
          <cell r="H1756">
            <v>0</v>
          </cell>
          <cell r="I1756">
            <v>0</v>
          </cell>
          <cell r="P1756">
            <v>8400</v>
          </cell>
          <cell r="U1756">
            <v>0</v>
          </cell>
          <cell r="W1756">
            <v>0</v>
          </cell>
          <cell r="Y1756">
            <v>0</v>
          </cell>
        </row>
        <row r="1757">
          <cell r="B1757" t="str">
            <v>k70</v>
          </cell>
          <cell r="C1757" t="str">
            <v/>
          </cell>
          <cell r="E1757" t="str">
            <v>Keïp daây 3 bulon 2 raõnh daây 70mm2</v>
          </cell>
          <cell r="F1757" t="str">
            <v>caùi</v>
          </cell>
          <cell r="G1757">
            <v>0</v>
          </cell>
          <cell r="H1757">
            <v>0</v>
          </cell>
          <cell r="I1757">
            <v>0</v>
          </cell>
          <cell r="P1757">
            <v>8400</v>
          </cell>
          <cell r="U1757">
            <v>0</v>
          </cell>
          <cell r="W1757">
            <v>0</v>
          </cell>
          <cell r="Y1757">
            <v>0</v>
          </cell>
        </row>
        <row r="1758">
          <cell r="B1758" t="str">
            <v>k95</v>
          </cell>
          <cell r="C1758" t="str">
            <v/>
          </cell>
          <cell r="E1758" t="str">
            <v>Keïp daây 3 bulon 2 raõnh daây 95mm2</v>
          </cell>
          <cell r="F1758" t="str">
            <v>caùi</v>
          </cell>
          <cell r="G1758">
            <v>0</v>
          </cell>
          <cell r="H1758">
            <v>0</v>
          </cell>
          <cell r="I1758">
            <v>0</v>
          </cell>
          <cell r="P1758">
            <v>13440</v>
          </cell>
          <cell r="U1758">
            <v>0</v>
          </cell>
          <cell r="W1758">
            <v>0</v>
          </cell>
          <cell r="Y1758">
            <v>0</v>
          </cell>
        </row>
        <row r="1759">
          <cell r="B1759" t="str">
            <v>ke120</v>
          </cell>
          <cell r="C1759" t="str">
            <v/>
          </cell>
          <cell r="E1759" t="str">
            <v>Keïp eùp WR côõ daây 120mm2</v>
          </cell>
          <cell r="F1759" t="str">
            <v>caùi</v>
          </cell>
          <cell r="H1759">
            <v>0</v>
          </cell>
          <cell r="I1759">
            <v>0</v>
          </cell>
          <cell r="P1759">
            <v>14000</v>
          </cell>
          <cell r="U1759">
            <v>0</v>
          </cell>
          <cell r="W1759">
            <v>0</v>
          </cell>
          <cell r="Y1759">
            <v>0</v>
          </cell>
        </row>
        <row r="1760">
          <cell r="B1760" t="str">
            <v>kE150</v>
          </cell>
          <cell r="C1760" t="str">
            <v/>
          </cell>
          <cell r="E1760" t="str">
            <v>Keïp eùp WR côõ daây 150mm2</v>
          </cell>
          <cell r="F1760" t="str">
            <v>caùi</v>
          </cell>
          <cell r="G1760">
            <v>0</v>
          </cell>
          <cell r="H1760">
            <v>0</v>
          </cell>
          <cell r="I1760">
            <v>0</v>
          </cell>
          <cell r="P1760">
            <v>42000</v>
          </cell>
          <cell r="U1760">
            <v>0</v>
          </cell>
          <cell r="W1760">
            <v>0</v>
          </cell>
          <cell r="Y1760">
            <v>0</v>
          </cell>
        </row>
        <row r="1761">
          <cell r="B1761" t="str">
            <v>ke240</v>
          </cell>
          <cell r="C1761" t="str">
            <v/>
          </cell>
          <cell r="E1761" t="str">
            <v>Keïp eùp WR côõ daây 240mm2</v>
          </cell>
          <cell r="F1761" t="str">
            <v>caùi</v>
          </cell>
          <cell r="G1761">
            <v>0</v>
          </cell>
          <cell r="H1761">
            <v>0</v>
          </cell>
          <cell r="I1761">
            <v>0</v>
          </cell>
          <cell r="P1761">
            <v>44000</v>
          </cell>
          <cell r="U1761">
            <v>0</v>
          </cell>
          <cell r="W1761">
            <v>0</v>
          </cell>
          <cell r="Y1761">
            <v>0</v>
          </cell>
        </row>
        <row r="1762">
          <cell r="B1762" t="str">
            <v>k240</v>
          </cell>
          <cell r="C1762" t="str">
            <v/>
          </cell>
          <cell r="E1762" t="str">
            <v>Keïp daây 3 bulon 2 raõnh daây 240 mm2</v>
          </cell>
          <cell r="F1762" t="str">
            <v>caùi</v>
          </cell>
          <cell r="G1762">
            <v>0</v>
          </cell>
          <cell r="H1762">
            <v>0</v>
          </cell>
          <cell r="I1762">
            <v>0</v>
          </cell>
          <cell r="P1762">
            <v>30800</v>
          </cell>
          <cell r="U1762">
            <v>0</v>
          </cell>
          <cell r="W1762">
            <v>0</v>
          </cell>
          <cell r="Y1762">
            <v>0</v>
          </cell>
        </row>
        <row r="1763">
          <cell r="B1763" t="str">
            <v>cose70</v>
          </cell>
          <cell r="C1763" t="str">
            <v/>
          </cell>
          <cell r="D1763" t="str">
            <v>D4.5003</v>
          </cell>
          <cell r="E1763" t="str">
            <v>Ñaàu cosse eùp Cu-Al 70mm2+ chuïp ñaàu coss</v>
          </cell>
          <cell r="F1763" t="str">
            <v>caùi</v>
          </cell>
          <cell r="H1763">
            <v>0</v>
          </cell>
          <cell r="I1763">
            <v>0</v>
          </cell>
          <cell r="P1763">
            <v>20300</v>
          </cell>
          <cell r="R1763">
            <v>15287</v>
          </cell>
          <cell r="U1763">
            <v>0</v>
          </cell>
          <cell r="W1763">
            <v>0</v>
          </cell>
          <cell r="Y1763">
            <v>0</v>
          </cell>
        </row>
        <row r="1764">
          <cell r="B1764" t="str">
            <v>cose95</v>
          </cell>
          <cell r="C1764" t="str">
            <v/>
          </cell>
          <cell r="D1764" t="str">
            <v>D4.5004</v>
          </cell>
          <cell r="E1764" t="str">
            <v>Ñaàu cosse eùp Cu-Al 95mm2+ chuïp ñaàu coss</v>
          </cell>
          <cell r="F1764" t="str">
            <v>caùi</v>
          </cell>
          <cell r="G1764">
            <v>0</v>
          </cell>
          <cell r="H1764">
            <v>0</v>
          </cell>
          <cell r="I1764">
            <v>0</v>
          </cell>
          <cell r="P1764">
            <v>39800</v>
          </cell>
          <cell r="R1764">
            <v>19457</v>
          </cell>
          <cell r="U1764">
            <v>0</v>
          </cell>
          <cell r="W1764">
            <v>0</v>
          </cell>
          <cell r="Y1764">
            <v>0</v>
          </cell>
        </row>
        <row r="1765">
          <cell r="B1765" t="str">
            <v>cose120</v>
          </cell>
          <cell r="C1765" t="str">
            <v/>
          </cell>
          <cell r="D1765" t="str">
            <v>D4.5005</v>
          </cell>
          <cell r="E1765" t="str">
            <v>Ñaàu cosse eùp Cu-Al 120mm2+ chuïp ñaàu coss</v>
          </cell>
          <cell r="F1765" t="str">
            <v>caùi</v>
          </cell>
          <cell r="G1765">
            <v>0</v>
          </cell>
          <cell r="H1765">
            <v>0</v>
          </cell>
          <cell r="I1765">
            <v>0</v>
          </cell>
          <cell r="P1765">
            <v>37900</v>
          </cell>
          <cell r="R1765">
            <v>25016</v>
          </cell>
          <cell r="U1765">
            <v>0</v>
          </cell>
          <cell r="W1765">
            <v>0</v>
          </cell>
          <cell r="Y1765">
            <v>0</v>
          </cell>
        </row>
        <row r="1766">
          <cell r="B1766" t="str">
            <v>cose150</v>
          </cell>
          <cell r="C1766" t="str">
            <v/>
          </cell>
          <cell r="D1766" t="str">
            <v>D4.5006</v>
          </cell>
          <cell r="E1766" t="str">
            <v>Ñaàu cosse eùp Cu-Al 150mm2+ chuïp ñaàu coss</v>
          </cell>
          <cell r="F1766" t="str">
            <v>caùi</v>
          </cell>
          <cell r="G1766">
            <v>0</v>
          </cell>
          <cell r="H1766">
            <v>0</v>
          </cell>
          <cell r="I1766">
            <v>0</v>
          </cell>
          <cell r="P1766">
            <v>43600</v>
          </cell>
          <cell r="R1766">
            <v>30575</v>
          </cell>
          <cell r="U1766">
            <v>0</v>
          </cell>
          <cell r="W1766">
            <v>0</v>
          </cell>
          <cell r="Y1766">
            <v>0</v>
          </cell>
        </row>
        <row r="1767">
          <cell r="B1767" t="str">
            <v>cose185</v>
          </cell>
          <cell r="C1767" t="str">
            <v/>
          </cell>
          <cell r="D1767" t="str">
            <v>D4.5007</v>
          </cell>
          <cell r="E1767" t="str">
            <v>Ñaàu cosse eùp Cu-Al 185mm2</v>
          </cell>
          <cell r="F1767" t="str">
            <v>caùi</v>
          </cell>
          <cell r="H1767">
            <v>0</v>
          </cell>
          <cell r="I1767">
            <v>0</v>
          </cell>
          <cell r="P1767">
            <v>51200</v>
          </cell>
          <cell r="R1767">
            <v>36690</v>
          </cell>
          <cell r="U1767">
            <v>0</v>
          </cell>
          <cell r="W1767">
            <v>0</v>
          </cell>
          <cell r="Y1767">
            <v>0</v>
          </cell>
        </row>
        <row r="1768">
          <cell r="B1768" t="str">
            <v>cose240</v>
          </cell>
          <cell r="C1768" t="str">
            <v/>
          </cell>
          <cell r="D1768" t="str">
            <v>D4.5008</v>
          </cell>
          <cell r="E1768" t="str">
            <v>Ñaàu cosse eùp Cu-Al 240mm2</v>
          </cell>
          <cell r="F1768" t="str">
            <v>caùi</v>
          </cell>
          <cell r="G1768">
            <v>0</v>
          </cell>
          <cell r="H1768">
            <v>0</v>
          </cell>
          <cell r="I1768">
            <v>0</v>
          </cell>
          <cell r="P1768">
            <v>26500</v>
          </cell>
          <cell r="R1768">
            <v>45862</v>
          </cell>
          <cell r="U1768">
            <v>0</v>
          </cell>
          <cell r="W1768">
            <v>0</v>
          </cell>
          <cell r="Y1768">
            <v>0</v>
          </cell>
        </row>
        <row r="1769">
          <cell r="B1769" t="str">
            <v>B1230</v>
          </cell>
          <cell r="C1769" t="str">
            <v/>
          </cell>
          <cell r="D1769">
            <v>0</v>
          </cell>
          <cell r="E1769" t="str">
            <v>Boulon 12x30+ 2 long ñeàn vuoâng D14-50x50x3/Zn</v>
          </cell>
          <cell r="F1769" t="str">
            <v>boä</v>
          </cell>
          <cell r="G1769">
            <v>0</v>
          </cell>
          <cell r="H1769">
            <v>0</v>
          </cell>
          <cell r="I1769">
            <v>0</v>
          </cell>
          <cell r="P1769">
            <v>5800</v>
          </cell>
          <cell r="R1769">
            <v>0</v>
          </cell>
          <cell r="U1769">
            <v>0</v>
          </cell>
          <cell r="W1769">
            <v>0</v>
          </cell>
          <cell r="Y1769">
            <v>0</v>
          </cell>
        </row>
        <row r="1770">
          <cell r="B1770" t="str">
            <v>KQ2/0</v>
          </cell>
          <cell r="C1770" t="str">
            <v/>
          </cell>
          <cell r="D1770">
            <v>0</v>
          </cell>
          <cell r="E1770" t="str">
            <v>Keïp quai 2/0</v>
          </cell>
          <cell r="F1770" t="str">
            <v>caùi</v>
          </cell>
          <cell r="G1770">
            <v>0</v>
          </cell>
          <cell r="H1770">
            <v>0</v>
          </cell>
          <cell r="I1770">
            <v>0</v>
          </cell>
          <cell r="P1770">
            <v>47000</v>
          </cell>
          <cell r="R1770">
            <v>0</v>
          </cell>
          <cell r="U1770">
            <v>0</v>
          </cell>
          <cell r="W1770">
            <v>0</v>
          </cell>
          <cell r="Y1770">
            <v>0</v>
          </cell>
        </row>
        <row r="1771">
          <cell r="B1771" t="str">
            <v>KQ4/0</v>
          </cell>
          <cell r="C1771" t="str">
            <v/>
          </cell>
          <cell r="D1771">
            <v>0</v>
          </cell>
          <cell r="E1771" t="str">
            <v>Keïp quai 4/0 ñaáu noùng</v>
          </cell>
          <cell r="F1771" t="str">
            <v>caùi</v>
          </cell>
          <cell r="G1771">
            <v>0</v>
          </cell>
          <cell r="H1771">
            <v>0</v>
          </cell>
          <cell r="I1771">
            <v>0</v>
          </cell>
          <cell r="P1771">
            <v>63000</v>
          </cell>
          <cell r="R1771">
            <v>0</v>
          </cell>
          <cell r="U1771">
            <v>0</v>
          </cell>
          <cell r="W1771">
            <v>0</v>
          </cell>
          <cell r="Y1771">
            <v>0</v>
          </cell>
        </row>
        <row r="1772">
          <cell r="B1772" t="str">
            <v>KH2/0</v>
          </cell>
          <cell r="C1772" t="str">
            <v/>
          </cell>
          <cell r="E1772" t="str">
            <v>Keïp hotline 2/0</v>
          </cell>
          <cell r="F1772" t="str">
            <v>caùi</v>
          </cell>
          <cell r="G1772">
            <v>0</v>
          </cell>
          <cell r="H1772">
            <v>0</v>
          </cell>
          <cell r="I1772">
            <v>0</v>
          </cell>
          <cell r="P1772">
            <v>68000</v>
          </cell>
          <cell r="U1772">
            <v>0</v>
          </cell>
          <cell r="W1772">
            <v>0</v>
          </cell>
          <cell r="Y1772">
            <v>0</v>
          </cell>
        </row>
        <row r="1773">
          <cell r="B1773" t="str">
            <v>KH4/0</v>
          </cell>
          <cell r="C1773" t="str">
            <v/>
          </cell>
          <cell r="E1773" t="str">
            <v>Keïp hotline 4/0</v>
          </cell>
          <cell r="F1773" t="str">
            <v>caùi</v>
          </cell>
          <cell r="G1773">
            <v>0</v>
          </cell>
          <cell r="H1773">
            <v>0</v>
          </cell>
          <cell r="I1773">
            <v>0</v>
          </cell>
          <cell r="P1773">
            <v>94000</v>
          </cell>
          <cell r="U1773">
            <v>0</v>
          </cell>
          <cell r="W1773">
            <v>0</v>
          </cell>
          <cell r="Y1773">
            <v>0</v>
          </cell>
        </row>
        <row r="1774">
          <cell r="B1774" t="str">
            <v>ON50</v>
          </cell>
          <cell r="C1774" t="str">
            <v/>
          </cell>
          <cell r="E1774" t="str">
            <v>OÁng noái daây côõ 50mm2</v>
          </cell>
          <cell r="F1774" t="str">
            <v>caùi</v>
          </cell>
          <cell r="G1774">
            <v>0</v>
          </cell>
          <cell r="H1774">
            <v>0</v>
          </cell>
          <cell r="I1774">
            <v>0</v>
          </cell>
          <cell r="P1774">
            <v>24000</v>
          </cell>
          <cell r="U1774">
            <v>0</v>
          </cell>
          <cell r="W1774">
            <v>0</v>
          </cell>
          <cell r="Y1774">
            <v>0</v>
          </cell>
        </row>
        <row r="1775">
          <cell r="B1775" t="str">
            <v>ON70</v>
          </cell>
          <cell r="C1775" t="str">
            <v/>
          </cell>
          <cell r="E1775" t="str">
            <v>OÁng noái daây côõ 70mm2</v>
          </cell>
          <cell r="F1775" t="str">
            <v>caùi</v>
          </cell>
          <cell r="G1775">
            <v>0</v>
          </cell>
          <cell r="H1775">
            <v>0</v>
          </cell>
          <cell r="I1775">
            <v>0</v>
          </cell>
          <cell r="P1775">
            <v>27000</v>
          </cell>
          <cell r="U1775">
            <v>0</v>
          </cell>
          <cell r="W1775">
            <v>0</v>
          </cell>
          <cell r="Y1775">
            <v>0</v>
          </cell>
        </row>
        <row r="1776">
          <cell r="B1776" t="str">
            <v>ON95</v>
          </cell>
          <cell r="C1776" t="str">
            <v/>
          </cell>
          <cell r="E1776" t="str">
            <v>OÁng noái daây côõ 95mm2</v>
          </cell>
          <cell r="F1776" t="str">
            <v>caùi</v>
          </cell>
          <cell r="G1776">
            <v>0</v>
          </cell>
          <cell r="H1776">
            <v>0</v>
          </cell>
          <cell r="I1776">
            <v>0</v>
          </cell>
          <cell r="P1776">
            <v>39000</v>
          </cell>
          <cell r="U1776">
            <v>0</v>
          </cell>
          <cell r="W1776">
            <v>0</v>
          </cell>
          <cell r="Y1776">
            <v>0</v>
          </cell>
        </row>
        <row r="1777">
          <cell r="B1777" t="str">
            <v>ON120</v>
          </cell>
          <cell r="C1777" t="str">
            <v/>
          </cell>
          <cell r="E1777" t="str">
            <v>OÁng noái daây côõ 120mm2</v>
          </cell>
          <cell r="F1777" t="str">
            <v>caùi</v>
          </cell>
          <cell r="G1777">
            <v>0</v>
          </cell>
          <cell r="H1777">
            <v>0</v>
          </cell>
          <cell r="I1777">
            <v>0</v>
          </cell>
          <cell r="P1777">
            <v>56000</v>
          </cell>
          <cell r="U1777">
            <v>0</v>
          </cell>
          <cell r="W1777">
            <v>0</v>
          </cell>
          <cell r="Y1777">
            <v>0</v>
          </cell>
        </row>
        <row r="1778">
          <cell r="B1778" t="str">
            <v>ON150</v>
          </cell>
          <cell r="C1778" t="str">
            <v/>
          </cell>
          <cell r="E1778" t="str">
            <v>OÁng noái daây côõ 150mm2</v>
          </cell>
          <cell r="F1778" t="str">
            <v>caùi</v>
          </cell>
          <cell r="G1778">
            <v>0</v>
          </cell>
          <cell r="H1778">
            <v>0</v>
          </cell>
          <cell r="I1778">
            <v>0</v>
          </cell>
          <cell r="P1778">
            <v>71000</v>
          </cell>
          <cell r="U1778">
            <v>0</v>
          </cell>
          <cell r="W1778">
            <v>0</v>
          </cell>
          <cell r="Y1778">
            <v>0</v>
          </cell>
        </row>
        <row r="1779">
          <cell r="B1779" t="str">
            <v>ON185</v>
          </cell>
          <cell r="C1779" t="str">
            <v/>
          </cell>
          <cell r="E1779" t="str">
            <v>OÁng noái daây côõ 185mm2</v>
          </cell>
          <cell r="F1779" t="str">
            <v>caùi</v>
          </cell>
          <cell r="G1779">
            <v>0</v>
          </cell>
          <cell r="H1779">
            <v>0</v>
          </cell>
          <cell r="I1779">
            <v>0</v>
          </cell>
          <cell r="P1779">
            <v>97000</v>
          </cell>
          <cell r="U1779">
            <v>0</v>
          </cell>
          <cell r="W1779">
            <v>0</v>
          </cell>
          <cell r="Y1779">
            <v>0</v>
          </cell>
        </row>
        <row r="1780">
          <cell r="B1780" t="str">
            <v>ON240</v>
          </cell>
          <cell r="C1780" t="str">
            <v/>
          </cell>
          <cell r="E1780" t="str">
            <v>OÁng noái daây côõ 240mm2</v>
          </cell>
          <cell r="F1780" t="str">
            <v>caùi</v>
          </cell>
          <cell r="G1780">
            <v>0</v>
          </cell>
          <cell r="H1780">
            <v>0</v>
          </cell>
          <cell r="I1780">
            <v>0</v>
          </cell>
          <cell r="P1780">
            <v>122000</v>
          </cell>
          <cell r="U1780">
            <v>0</v>
          </cell>
          <cell r="W1780">
            <v>0</v>
          </cell>
          <cell r="Y1780">
            <v>0</v>
          </cell>
        </row>
        <row r="1781">
          <cell r="B1781" t="str">
            <v>B16300</v>
          </cell>
          <cell r="C1781" t="str">
            <v/>
          </cell>
          <cell r="E1781" t="str">
            <v>Boulon 16x300+ 2 long ñeàn vuoâng D18-50x50x3/Zn</v>
          </cell>
          <cell r="F1781" t="str">
            <v>boä</v>
          </cell>
          <cell r="G1781">
            <v>0</v>
          </cell>
          <cell r="H1781">
            <v>0</v>
          </cell>
          <cell r="I1781">
            <v>0</v>
          </cell>
          <cell r="P1781">
            <v>30000</v>
          </cell>
          <cell r="U1781">
            <v>0</v>
          </cell>
          <cell r="W1781">
            <v>0</v>
          </cell>
          <cell r="Y1781">
            <v>0</v>
          </cell>
        </row>
        <row r="1782">
          <cell r="B1782" t="str">
            <v>DAYA</v>
          </cell>
          <cell r="C1782" t="str">
            <v/>
          </cell>
          <cell r="E1782" t="str">
            <v>Daây nhoâm A70 buoät söù</v>
          </cell>
          <cell r="F1782" t="str">
            <v>kg</v>
          </cell>
          <cell r="G1782">
            <v>0</v>
          </cell>
          <cell r="H1782">
            <v>0</v>
          </cell>
          <cell r="I1782">
            <v>0</v>
          </cell>
          <cell r="P1782">
            <v>59513</v>
          </cell>
          <cell r="U1782">
            <v>0</v>
          </cell>
          <cell r="W1782">
            <v>0</v>
          </cell>
          <cell r="Y1782">
            <v>0</v>
          </cell>
        </row>
        <row r="1783">
          <cell r="B1783" t="str">
            <v>bnh</v>
          </cell>
          <cell r="C1783" t="str">
            <v/>
          </cell>
          <cell r="E1783" t="str">
            <v>Sôn soá truï - Baûng nguy hieåm (sôn + choåi)</v>
          </cell>
          <cell r="F1783" t="str">
            <v>kg</v>
          </cell>
          <cell r="G1783">
            <v>0</v>
          </cell>
          <cell r="H1783">
            <v>0</v>
          </cell>
          <cell r="I1783">
            <v>0</v>
          </cell>
          <cell r="P1783">
            <v>30000</v>
          </cell>
          <cell r="U1783">
            <v>0</v>
          </cell>
          <cell r="W1783">
            <v>0</v>
          </cell>
          <cell r="Y1783">
            <v>0</v>
          </cell>
        </row>
        <row r="1784">
          <cell r="B1784" t="str">
            <v>KDAC50</v>
          </cell>
          <cell r="C1784" t="str">
            <v/>
          </cell>
          <cell r="D1784" t="str">
            <v>D3.6211</v>
          </cell>
          <cell r="E1784" t="str">
            <v>Keùo daây nhoâm loõi theùp côõ daây 50mm2</v>
          </cell>
          <cell r="F1784" t="str">
            <v>km</v>
          </cell>
          <cell r="G1784">
            <v>0</v>
          </cell>
          <cell r="P1784">
            <v>0</v>
          </cell>
          <cell r="R1784" t="str">
            <v>2426538.0 x1.15</v>
          </cell>
          <cell r="U1784">
            <v>0</v>
          </cell>
          <cell r="W1784">
            <v>0</v>
          </cell>
          <cell r="Y1784">
            <v>0</v>
          </cell>
        </row>
        <row r="1785">
          <cell r="B1785" t="str">
            <v>KDAC70</v>
          </cell>
          <cell r="C1785" t="str">
            <v/>
          </cell>
          <cell r="D1785" t="str">
            <v>06.6105</v>
          </cell>
          <cell r="E1785" t="str">
            <v>Keùo daây nhoâm loõi theùp côõ daây 70mm2</v>
          </cell>
          <cell r="F1785" t="str">
            <v>km</v>
          </cell>
          <cell r="G1785">
            <v>0</v>
          </cell>
          <cell r="P1785">
            <v>0</v>
          </cell>
          <cell r="R1785" t="str">
            <v>2143028.0 x1.15</v>
          </cell>
          <cell r="U1785">
            <v>0</v>
          </cell>
          <cell r="W1785">
            <v>0</v>
          </cell>
          <cell r="Y1785">
            <v>0</v>
          </cell>
        </row>
        <row r="1786">
          <cell r="B1786" t="str">
            <v>KDAC95</v>
          </cell>
          <cell r="C1786" t="str">
            <v/>
          </cell>
          <cell r="D1786" t="str">
            <v>06.6106</v>
          </cell>
          <cell r="E1786" t="str">
            <v>Keùo daây nhoâm loõi theùp côõ daây 95mm2</v>
          </cell>
          <cell r="F1786" t="str">
            <v>km</v>
          </cell>
          <cell r="G1786">
            <v>0</v>
          </cell>
          <cell r="P1786">
            <v>0</v>
          </cell>
          <cell r="R1786" t="str">
            <v>2918591.0 x1.15</v>
          </cell>
          <cell r="U1786">
            <v>0</v>
          </cell>
          <cell r="W1786">
            <v>0</v>
          </cell>
          <cell r="Y1786">
            <v>0</v>
          </cell>
        </row>
        <row r="1787">
          <cell r="B1787" t="str">
            <v>KDAC120</v>
          </cell>
          <cell r="C1787" t="str">
            <v/>
          </cell>
          <cell r="D1787" t="str">
            <v>D3.6213</v>
          </cell>
          <cell r="E1787" t="str">
            <v>Keùo daây nhoâm loõi theùp côõ daây 120mm2</v>
          </cell>
          <cell r="F1787" t="str">
            <v>km</v>
          </cell>
          <cell r="G1787">
            <v>0</v>
          </cell>
          <cell r="P1787">
            <v>0</v>
          </cell>
          <cell r="R1787" t="str">
            <v>4511193.0 x1.15</v>
          </cell>
          <cell r="U1787">
            <v>0</v>
          </cell>
          <cell r="W1787">
            <v>0</v>
          </cell>
          <cell r="Y1787">
            <v>0</v>
          </cell>
        </row>
        <row r="1788">
          <cell r="B1788" t="str">
            <v>KDAC150</v>
          </cell>
          <cell r="C1788" t="str">
            <v/>
          </cell>
          <cell r="D1788" t="str">
            <v>06.6108</v>
          </cell>
          <cell r="E1788" t="str">
            <v>Keùo daây nhoâm loõi theùp côõ daây 150mm2</v>
          </cell>
          <cell r="F1788" t="str">
            <v>km</v>
          </cell>
          <cell r="G1788">
            <v>0</v>
          </cell>
          <cell r="P1788">
            <v>0</v>
          </cell>
          <cell r="R1788" t="str">
            <v>4299559.0 x1.15</v>
          </cell>
          <cell r="U1788">
            <v>0</v>
          </cell>
          <cell r="W1788">
            <v>0</v>
          </cell>
          <cell r="Y1788">
            <v>0</v>
          </cell>
        </row>
        <row r="1789">
          <cell r="B1789" t="str">
            <v>KDAC185</v>
          </cell>
          <cell r="C1789" t="str">
            <v/>
          </cell>
          <cell r="D1789" t="str">
            <v>06.6109</v>
          </cell>
          <cell r="E1789" t="str">
            <v>Keùo daây nhoâm loõi theùp côõ daây 185mm2</v>
          </cell>
          <cell r="F1789" t="str">
            <v>km</v>
          </cell>
          <cell r="G1789">
            <v>0</v>
          </cell>
          <cell r="P1789">
            <v>0</v>
          </cell>
          <cell r="R1789" t="str">
            <v>5074020.0 x1.15</v>
          </cell>
          <cell r="U1789">
            <v>0</v>
          </cell>
          <cell r="W1789">
            <v>0</v>
          </cell>
          <cell r="Y1789">
            <v>0</v>
          </cell>
        </row>
        <row r="1790">
          <cell r="B1790" t="str">
            <v>KDAC240</v>
          </cell>
          <cell r="C1790" t="str">
            <v/>
          </cell>
          <cell r="D1790" t="str">
            <v>06.6110</v>
          </cell>
          <cell r="E1790" t="str">
            <v>Keùo daây nhoâm loõi theùp côõ daây 240mm2</v>
          </cell>
          <cell r="F1790" t="str">
            <v>km</v>
          </cell>
          <cell r="G1790">
            <v>0</v>
          </cell>
          <cell r="P1790">
            <v>0</v>
          </cell>
          <cell r="R1790" t="str">
            <v>5580232.0 x1.15</v>
          </cell>
          <cell r="U1790">
            <v>0</v>
          </cell>
          <cell r="W1790">
            <v>0</v>
          </cell>
          <cell r="Y1790">
            <v>0</v>
          </cell>
        </row>
        <row r="1791">
          <cell r="B1791" t="str">
            <v>KDA70B</v>
          </cell>
          <cell r="C1791" t="str">
            <v/>
          </cell>
          <cell r="D1791" t="str">
            <v>D3.6221</v>
          </cell>
          <cell r="E1791" t="str">
            <v>Keùo daây nhoâm boïc 70mm2 (thuû coâng keát hôïp cô giôùi)</v>
          </cell>
          <cell r="F1791" t="str">
            <v>km</v>
          </cell>
          <cell r="G1791">
            <v>0</v>
          </cell>
          <cell r="P1791">
            <v>0</v>
          </cell>
          <cell r="R1791" t="str">
            <v>2534663.0 x1.15</v>
          </cell>
          <cell r="U1791">
            <v>0</v>
          </cell>
          <cell r="W1791">
            <v>0</v>
          </cell>
          <cell r="Y1791">
            <v>0</v>
          </cell>
        </row>
        <row r="1792">
          <cell r="B1792" t="str">
            <v>KDA95B</v>
          </cell>
          <cell r="C1792" t="str">
            <v/>
          </cell>
          <cell r="D1792" t="str">
            <v>D3.6222</v>
          </cell>
          <cell r="E1792" t="str">
            <v>Keùo daây nhoâm boïc 95mm2 (thuû coâng keát hôïp cô giôùi)</v>
          </cell>
          <cell r="F1792" t="str">
            <v>km</v>
          </cell>
          <cell r="G1792">
            <v>0</v>
          </cell>
          <cell r="P1792">
            <v>0</v>
          </cell>
          <cell r="R1792" t="str">
            <v>3442738.0 x1.15</v>
          </cell>
          <cell r="U1792">
            <v>0</v>
          </cell>
          <cell r="W1792">
            <v>0</v>
          </cell>
          <cell r="Y1792">
            <v>0</v>
          </cell>
        </row>
        <row r="1793">
          <cell r="B1793" t="str">
            <v>KDA120B</v>
          </cell>
          <cell r="C1793" t="str">
            <v/>
          </cell>
          <cell r="D1793" t="str">
            <v>06.6107</v>
          </cell>
          <cell r="E1793" t="str">
            <v>Keùo daây nhoâm boïc 120mm2</v>
          </cell>
          <cell r="F1793" t="str">
            <v>km</v>
          </cell>
          <cell r="G1793">
            <v>0</v>
          </cell>
          <cell r="P1793">
            <v>0</v>
          </cell>
          <cell r="R1793" t="str">
            <v>4131286.0 x1.15</v>
          </cell>
          <cell r="U1793">
            <v>0</v>
          </cell>
          <cell r="W1793">
            <v>0</v>
          </cell>
          <cell r="Y1793">
            <v>0</v>
          </cell>
        </row>
        <row r="1794">
          <cell r="B1794" t="str">
            <v>KDA150B</v>
          </cell>
          <cell r="C1794" t="str">
            <v/>
          </cell>
          <cell r="D1794" t="str">
            <v>06.6108</v>
          </cell>
          <cell r="E1794" t="str">
            <v>Keùo daây nhoâm boïc 150mm2</v>
          </cell>
          <cell r="F1794" t="str">
            <v>km</v>
          </cell>
          <cell r="G1794">
            <v>0</v>
          </cell>
          <cell r="P1794">
            <v>0</v>
          </cell>
          <cell r="R1794" t="str">
            <v>4957543.0 x1.15</v>
          </cell>
          <cell r="U1794">
            <v>0</v>
          </cell>
          <cell r="W1794">
            <v>0</v>
          </cell>
          <cell r="Y1794">
            <v>0</v>
          </cell>
        </row>
        <row r="1795">
          <cell r="B1795" t="str">
            <v>KDA185B</v>
          </cell>
          <cell r="C1795" t="str">
            <v/>
          </cell>
          <cell r="D1795" t="str">
            <v>06.6109</v>
          </cell>
          <cell r="E1795" t="str">
            <v>Keùo daây nhoâm boïc 185mm2</v>
          </cell>
          <cell r="F1795" t="str">
            <v>km</v>
          </cell>
          <cell r="G1795">
            <v>0</v>
          </cell>
          <cell r="P1795">
            <v>0</v>
          </cell>
          <cell r="R1795" t="str">
            <v>5949052.0 x1.15</v>
          </cell>
          <cell r="U1795">
            <v>0</v>
          </cell>
          <cell r="W1795">
            <v>0</v>
          </cell>
          <cell r="Y1795">
            <v>0</v>
          </cell>
        </row>
        <row r="1796">
          <cell r="B1796" t="str">
            <v>KDA240B</v>
          </cell>
          <cell r="C1796" t="str">
            <v/>
          </cell>
          <cell r="D1796" t="str">
            <v>06.6110</v>
          </cell>
          <cell r="E1796" t="str">
            <v>Keùo daây nhoâm boïc 240mm2</v>
          </cell>
          <cell r="F1796" t="str">
            <v>km</v>
          </cell>
          <cell r="G1796">
            <v>0</v>
          </cell>
          <cell r="P1796">
            <v>0</v>
          </cell>
          <cell r="R1796" t="str">
            <v>7138862.0 x1.15</v>
          </cell>
          <cell r="U1796">
            <v>0</v>
          </cell>
          <cell r="W1796">
            <v>0</v>
          </cell>
          <cell r="Y1796">
            <v>0</v>
          </cell>
        </row>
        <row r="1797">
          <cell r="B1797" t="str">
            <v>LSD</v>
          </cell>
          <cell r="C1797" t="str">
            <v/>
          </cell>
          <cell r="D1797" t="str">
            <v>D3.1115</v>
          </cell>
          <cell r="E1797" t="str">
            <v>Laép söù ñöùng 24KV + ty</v>
          </cell>
          <cell r="F1797" t="str">
            <v>boä</v>
          </cell>
          <cell r="G1797">
            <v>0</v>
          </cell>
          <cell r="R1797">
            <v>53440</v>
          </cell>
          <cell r="U1797">
            <v>0</v>
          </cell>
          <cell r="W1797">
            <v>0</v>
          </cell>
          <cell r="Y1797">
            <v>0</v>
          </cell>
        </row>
        <row r="1798">
          <cell r="B1798" t="str">
            <v>LCSD</v>
          </cell>
          <cell r="C1798" t="str">
            <v/>
          </cell>
          <cell r="D1798" t="str">
            <v>06.2110</v>
          </cell>
          <cell r="E1798" t="str">
            <v>Laép chaân söù ñænh</v>
          </cell>
          <cell r="F1798" t="str">
            <v>caùi</v>
          </cell>
          <cell r="G1798">
            <v>0</v>
          </cell>
          <cell r="R1798">
            <v>11455</v>
          </cell>
          <cell r="U1798">
            <v>0</v>
          </cell>
          <cell r="W1798">
            <v>0</v>
          </cell>
          <cell r="Y1798">
            <v>0</v>
          </cell>
        </row>
        <row r="1799">
          <cell r="B1799" t="str">
            <v>LCHSD</v>
          </cell>
          <cell r="C1799" t="str">
            <v/>
          </cell>
          <cell r="D1799" t="str">
            <v>06.1410</v>
          </cell>
          <cell r="E1799" t="str">
            <v>Laép chuoãi söù ñôõ 2 baùt/chuoãi</v>
          </cell>
          <cell r="F1799" t="str">
            <v>chuoãi</v>
          </cell>
          <cell r="G1799">
            <v>0</v>
          </cell>
          <cell r="R1799">
            <v>17967</v>
          </cell>
          <cell r="U1799">
            <v>0</v>
          </cell>
          <cell r="W1799">
            <v>0</v>
          </cell>
          <cell r="Y1799">
            <v>0</v>
          </cell>
        </row>
        <row r="1800">
          <cell r="B1800" t="str">
            <v>LCHSN</v>
          </cell>
          <cell r="C1800" t="str">
            <v/>
          </cell>
          <cell r="D1800" t="str">
            <v>06.1701</v>
          </cell>
          <cell r="E1800" t="str">
            <v>Laép chuoãi söù neùo 2 baùt/chuoãi</v>
          </cell>
          <cell r="F1800" t="str">
            <v>chuoãi</v>
          </cell>
          <cell r="G1800">
            <v>0</v>
          </cell>
          <cell r="R1800">
            <v>18965</v>
          </cell>
          <cell r="U1800">
            <v>0</v>
          </cell>
          <cell r="W1800">
            <v>0</v>
          </cell>
          <cell r="Y1800">
            <v>0</v>
          </cell>
        </row>
        <row r="1801">
          <cell r="B1801" t="str">
            <v>LCHSNply</v>
          </cell>
          <cell r="C1801" t="str">
            <v/>
          </cell>
          <cell r="D1801" t="str">
            <v>D3.2401</v>
          </cell>
          <cell r="E1801" t="str">
            <v>Laép chuoãi söù neùo Polymer</v>
          </cell>
          <cell r="F1801" t="str">
            <v>chuoãi</v>
          </cell>
          <cell r="G1801">
            <v>0</v>
          </cell>
          <cell r="R1801">
            <v>64310</v>
          </cell>
          <cell r="U1801">
            <v>0</v>
          </cell>
          <cell r="W1801">
            <v>0</v>
          </cell>
          <cell r="Y1801">
            <v>0</v>
          </cell>
        </row>
        <row r="1802">
          <cell r="B1802" t="str">
            <v>LSOC</v>
          </cell>
          <cell r="C1802" t="str">
            <v/>
          </cell>
          <cell r="D1802" t="str">
            <v>D3.1211</v>
          </cell>
          <cell r="E1802" t="str">
            <v>Laép ñaët söù haï theá, loaïi 1 söù</v>
          </cell>
          <cell r="F1802" t="str">
            <v>boä</v>
          </cell>
          <cell r="G1802">
            <v>0</v>
          </cell>
          <cell r="R1802">
            <v>14188</v>
          </cell>
          <cell r="U1802">
            <v>0</v>
          </cell>
          <cell r="W1802">
            <v>0</v>
          </cell>
          <cell r="Y1802">
            <v>0</v>
          </cell>
        </row>
        <row r="1803">
          <cell r="B1803" t="str">
            <v>KDQG2</v>
          </cell>
          <cell r="C1803" t="str">
            <v/>
          </cell>
          <cell r="D1803" t="str">
            <v>06.5072</v>
          </cell>
          <cell r="E1803" t="str">
            <v xml:space="preserve">Keùo daây qua vò trí beû goùc daây </v>
          </cell>
          <cell r="F1803" t="str">
            <v>vò trí</v>
          </cell>
          <cell r="G1803">
            <v>0</v>
          </cell>
          <cell r="R1803">
            <v>61933</v>
          </cell>
          <cell r="U1803">
            <v>0</v>
          </cell>
          <cell r="W1803">
            <v>0</v>
          </cell>
          <cell r="Y1803">
            <v>0</v>
          </cell>
        </row>
        <row r="1804">
          <cell r="B1804" t="str">
            <v>KDQS</v>
          </cell>
          <cell r="C1804" t="str">
            <v/>
          </cell>
          <cell r="D1804" t="str">
            <v>06.5082</v>
          </cell>
          <cell r="E1804" t="str">
            <v>Keùo daây qua soâng ( S&lt;=300)</v>
          </cell>
          <cell r="F1804" t="str">
            <v>vò trí</v>
          </cell>
          <cell r="G1804">
            <v>0</v>
          </cell>
          <cell r="R1804">
            <v>261513</v>
          </cell>
          <cell r="U1804">
            <v>0</v>
          </cell>
          <cell r="W1804">
            <v>0</v>
          </cell>
          <cell r="Y1804">
            <v>0</v>
          </cell>
        </row>
        <row r="1805">
          <cell r="B1805" t="str">
            <v>bocd</v>
          </cell>
          <cell r="C1805" t="str">
            <v/>
          </cell>
          <cell r="D1805" t="str">
            <v>02.1122</v>
          </cell>
          <cell r="E1805" t="str">
            <v>Boác dôõ daây</v>
          </cell>
          <cell r="F1805" t="str">
            <v>taán</v>
          </cell>
          <cell r="G1805">
            <v>0</v>
          </cell>
          <cell r="R1805">
            <v>41107</v>
          </cell>
          <cell r="U1805">
            <v>0</v>
          </cell>
          <cell r="W1805">
            <v>0</v>
          </cell>
          <cell r="Y1805">
            <v>0</v>
          </cell>
        </row>
        <row r="1806">
          <cell r="B1806" t="str">
            <v>bocpk</v>
          </cell>
          <cell r="C1806" t="str">
            <v/>
          </cell>
          <cell r="D1806" t="str">
            <v>02.1120</v>
          </cell>
          <cell r="E1806" t="str">
            <v>Boác dôõ phuï kieän</v>
          </cell>
          <cell r="F1806" t="str">
            <v>taán</v>
          </cell>
          <cell r="G1806">
            <v>0</v>
          </cell>
          <cell r="R1806">
            <v>35969</v>
          </cell>
          <cell r="U1806">
            <v>0</v>
          </cell>
          <cell r="W1806">
            <v>0</v>
          </cell>
          <cell r="Y1806">
            <v>0</v>
          </cell>
        </row>
        <row r="1807">
          <cell r="B1807" t="str">
            <v>PK</v>
          </cell>
          <cell r="C1807" t="str">
            <v/>
          </cell>
          <cell r="D1807" t="str">
            <v>02.1421</v>
          </cell>
          <cell r="E1807" t="str">
            <v>V/c phuï kieän vaøo vò trí ( cöï ly &lt;=100m)</v>
          </cell>
          <cell r="F1807" t="str">
            <v>taán</v>
          </cell>
          <cell r="G1807">
            <v>0</v>
          </cell>
          <cell r="U1807">
            <v>0</v>
          </cell>
          <cell r="W1807">
            <v>0</v>
          </cell>
          <cell r="Y1807">
            <v>0</v>
          </cell>
        </row>
        <row r="1808">
          <cell r="B1808" t="str">
            <v>DAY</v>
          </cell>
          <cell r="C1808" t="str">
            <v/>
          </cell>
          <cell r="D1808" t="str">
            <v>02.1441</v>
          </cell>
          <cell r="E1808" t="str">
            <v>V/c daây vaøo vò trí (cöï ly &lt;=100m)</v>
          </cell>
          <cell r="F1808" t="str">
            <v>taán</v>
          </cell>
          <cell r="G1808">
            <v>0</v>
          </cell>
          <cell r="U1808">
            <v>0</v>
          </cell>
          <cell r="W1808">
            <v>0</v>
          </cell>
          <cell r="Y1808">
            <v>0</v>
          </cell>
        </row>
        <row r="1809">
          <cell r="B1809" t="str">
            <v>DCTC</v>
          </cell>
          <cell r="C1809" t="str">
            <v/>
          </cell>
          <cell r="D1809" t="str">
            <v>02.1482</v>
          </cell>
          <cell r="E1809" t="str">
            <v>V/c duïng cuï thi coâng ( cöï ly &lt;=100m)</v>
          </cell>
          <cell r="F1809" t="str">
            <v>taán</v>
          </cell>
          <cell r="G1809">
            <v>0</v>
          </cell>
          <cell r="U1809">
            <v>0</v>
          </cell>
          <cell r="W1809">
            <v>0</v>
          </cell>
          <cell r="Y1809">
            <v>0</v>
          </cell>
        </row>
        <row r="1810">
          <cell r="A1810" t="str">
            <v>DDTT3P1m-m</v>
          </cell>
          <cell r="C1810" t="str">
            <v>x</v>
          </cell>
          <cell r="D1810" t="str">
            <v>b</v>
          </cell>
          <cell r="E1810" t="str">
            <v>Phaân trung theá 3 pha XD môùi 1 maïch</v>
          </cell>
          <cell r="F1810" t="str">
            <v>Tboä</v>
          </cell>
          <cell r="G1810">
            <v>1</v>
          </cell>
          <cell r="U1810">
            <v>2373320789</v>
          </cell>
          <cell r="V1810">
            <v>0</v>
          </cell>
          <cell r="W1810">
            <v>208757415</v>
          </cell>
          <cell r="X1810">
            <v>0</v>
          </cell>
          <cell r="Y1810">
            <v>61260</v>
          </cell>
        </row>
        <row r="1811">
          <cell r="B1811" t="str">
            <v>ACX70</v>
          </cell>
          <cell r="C1811" t="str">
            <v/>
          </cell>
          <cell r="D1811">
            <v>0</v>
          </cell>
          <cell r="E1811" t="str">
            <v>Caùp 24KV AC/XLPE 70mm2</v>
          </cell>
          <cell r="F1811" t="str">
            <v>meùt</v>
          </cell>
          <cell r="G1811">
            <v>0</v>
          </cell>
          <cell r="H1811">
            <v>0</v>
          </cell>
          <cell r="K1811">
            <v>0</v>
          </cell>
          <cell r="P1811">
            <v>41830</v>
          </cell>
          <cell r="U1811">
            <v>0</v>
          </cell>
          <cell r="W1811">
            <v>0</v>
          </cell>
          <cell r="Y1811">
            <v>0</v>
          </cell>
        </row>
        <row r="1812">
          <cell r="B1812" t="str">
            <v>ACX50</v>
          </cell>
          <cell r="C1812" t="str">
            <v/>
          </cell>
          <cell r="D1812">
            <v>0</v>
          </cell>
          <cell r="E1812" t="str">
            <v>Caùp nhoâm loõi theùp boïc 24KV AC/XLPE50 mm2</v>
          </cell>
          <cell r="F1812" t="str">
            <v>meùt</v>
          </cell>
          <cell r="G1812">
            <v>0</v>
          </cell>
          <cell r="P1812">
            <v>35808</v>
          </cell>
          <cell r="U1812">
            <v>0</v>
          </cell>
          <cell r="W1812">
            <v>0</v>
          </cell>
          <cell r="Y1812">
            <v>0</v>
          </cell>
        </row>
        <row r="1813">
          <cell r="B1813" t="str">
            <v>XLPE25</v>
          </cell>
          <cell r="C1813" t="str">
            <v/>
          </cell>
          <cell r="D1813">
            <v>0</v>
          </cell>
          <cell r="E1813" t="str">
            <v>Caùp 24KV C/XLPE/PVC 25mm2</v>
          </cell>
          <cell r="F1813" t="str">
            <v>meùt</v>
          </cell>
          <cell r="G1813">
            <v>0</v>
          </cell>
          <cell r="H1813">
            <v>0</v>
          </cell>
          <cell r="K1813">
            <v>0</v>
          </cell>
          <cell r="P1813">
            <v>54565</v>
          </cell>
          <cell r="U1813">
            <v>0</v>
          </cell>
          <cell r="W1813">
            <v>0</v>
          </cell>
          <cell r="Y1813">
            <v>0</v>
          </cell>
        </row>
        <row r="1814">
          <cell r="B1814" t="str">
            <v>AC150</v>
          </cell>
          <cell r="C1814" t="str">
            <v/>
          </cell>
          <cell r="D1814">
            <v>0</v>
          </cell>
          <cell r="E1814" t="str">
            <v>Caùp nhoâm loõi theùp AC-150/24</v>
          </cell>
          <cell r="F1814" t="str">
            <v>kg</v>
          </cell>
          <cell r="G1814">
            <v>0</v>
          </cell>
          <cell r="H1814">
            <v>0</v>
          </cell>
          <cell r="K1814">
            <v>0</v>
          </cell>
          <cell r="P1814">
            <v>62378</v>
          </cell>
          <cell r="U1814">
            <v>0</v>
          </cell>
          <cell r="W1814">
            <v>0</v>
          </cell>
          <cell r="Y1814">
            <v>0</v>
          </cell>
        </row>
        <row r="1815">
          <cell r="B1815" t="str">
            <v>AC120</v>
          </cell>
          <cell r="C1815" t="str">
            <v>x</v>
          </cell>
          <cell r="D1815">
            <v>6338</v>
          </cell>
          <cell r="E1815" t="str">
            <v>Caùp nhoâm loõi theùp AC-120/19 (0,471kg/m)</v>
          </cell>
          <cell r="F1815" t="str">
            <v>kg</v>
          </cell>
          <cell r="G1815">
            <v>3044.9</v>
          </cell>
          <cell r="H1815">
            <v>3045</v>
          </cell>
          <cell r="K1815">
            <v>3045</v>
          </cell>
          <cell r="P1815">
            <v>62378</v>
          </cell>
          <cell r="U1815">
            <v>189934772</v>
          </cell>
          <cell r="W1815">
            <v>0</v>
          </cell>
          <cell r="Y1815">
            <v>0</v>
          </cell>
        </row>
        <row r="1816">
          <cell r="B1816" t="str">
            <v>AC95</v>
          </cell>
          <cell r="C1816" t="str">
            <v/>
          </cell>
          <cell r="D1816">
            <v>0</v>
          </cell>
          <cell r="E1816" t="str">
            <v>Caùp nhoâm loõi theùp AC-95/16 +1m/1pha ñaáu noái</v>
          </cell>
          <cell r="F1816" t="str">
            <v>kg</v>
          </cell>
          <cell r="G1816">
            <v>0</v>
          </cell>
          <cell r="H1816">
            <v>0</v>
          </cell>
          <cell r="K1816">
            <v>0</v>
          </cell>
          <cell r="P1816">
            <v>75400</v>
          </cell>
          <cell r="U1816">
            <v>0</v>
          </cell>
          <cell r="W1816">
            <v>0</v>
          </cell>
          <cell r="Y1816">
            <v>0</v>
          </cell>
        </row>
        <row r="1817">
          <cell r="B1817" t="str">
            <v>AC70</v>
          </cell>
          <cell r="C1817" t="str">
            <v/>
          </cell>
          <cell r="D1817">
            <v>0</v>
          </cell>
          <cell r="E1817" t="str">
            <v>Caùp nhoâm loõi theùp AC-70/11 + 3x2m ñaáu noái</v>
          </cell>
          <cell r="F1817" t="str">
            <v>kg</v>
          </cell>
          <cell r="G1817">
            <v>0</v>
          </cell>
          <cell r="H1817">
            <v>0</v>
          </cell>
          <cell r="K1817">
            <v>0</v>
          </cell>
          <cell r="P1817">
            <v>76200</v>
          </cell>
          <cell r="U1817">
            <v>0</v>
          </cell>
          <cell r="W1817">
            <v>0</v>
          </cell>
          <cell r="Y1817">
            <v>0</v>
          </cell>
        </row>
        <row r="1818">
          <cell r="B1818" t="str">
            <v>AC50</v>
          </cell>
          <cell r="C1818" t="str">
            <v/>
          </cell>
          <cell r="D1818">
            <v>0</v>
          </cell>
          <cell r="E1818" t="str">
            <v>Caùp nhoâm loõi theùp AC-50/8</v>
          </cell>
          <cell r="F1818" t="str">
            <v>kg</v>
          </cell>
          <cell r="G1818">
            <v>0</v>
          </cell>
          <cell r="H1818">
            <v>0</v>
          </cell>
          <cell r="K1818">
            <v>0</v>
          </cell>
          <cell r="P1818">
            <v>62070</v>
          </cell>
          <cell r="U1818">
            <v>0</v>
          </cell>
          <cell r="W1818">
            <v>0</v>
          </cell>
          <cell r="Y1818">
            <v>0</v>
          </cell>
        </row>
        <row r="1819">
          <cell r="B1819" t="str">
            <v>XLPE240A</v>
          </cell>
          <cell r="C1819" t="str">
            <v/>
          </cell>
          <cell r="D1819">
            <v>0</v>
          </cell>
          <cell r="E1819" t="str">
            <v>Caùp 24KV A/XLPE/PVC 240mm2</v>
          </cell>
          <cell r="F1819" t="str">
            <v>meùt</v>
          </cell>
          <cell r="G1819">
            <v>0</v>
          </cell>
          <cell r="H1819">
            <v>0</v>
          </cell>
          <cell r="K1819">
            <v>0</v>
          </cell>
          <cell r="P1819">
            <v>77000</v>
          </cell>
          <cell r="U1819">
            <v>0</v>
          </cell>
          <cell r="W1819">
            <v>0</v>
          </cell>
          <cell r="Y1819">
            <v>0</v>
          </cell>
        </row>
        <row r="1820">
          <cell r="B1820" t="str">
            <v>XLPE185A</v>
          </cell>
          <cell r="C1820" t="str">
            <v>x</v>
          </cell>
          <cell r="D1820">
            <v>19014</v>
          </cell>
          <cell r="E1820" t="str">
            <v>Caùp nhoâm loõi theùp boïc 24KV AC/XLPE/PVC185 mm2</v>
          </cell>
          <cell r="F1820" t="str">
            <v>meùt</v>
          </cell>
          <cell r="G1820">
            <v>19394</v>
          </cell>
          <cell r="H1820">
            <v>19394</v>
          </cell>
          <cell r="K1820">
            <v>19394</v>
          </cell>
          <cell r="P1820">
            <v>92352</v>
          </cell>
          <cell r="U1820">
            <v>1791074688</v>
          </cell>
          <cell r="W1820">
            <v>0</v>
          </cell>
          <cell r="Y1820">
            <v>0</v>
          </cell>
        </row>
        <row r="1821">
          <cell r="B1821" t="str">
            <v>XLPE150A</v>
          </cell>
          <cell r="C1821" t="str">
            <v/>
          </cell>
          <cell r="D1821">
            <v>0</v>
          </cell>
          <cell r="E1821" t="str">
            <v>Caùp 24KV A/XLPE/PVC 150mm2</v>
          </cell>
          <cell r="F1821" t="str">
            <v>meùt</v>
          </cell>
          <cell r="G1821">
            <v>0</v>
          </cell>
          <cell r="H1821">
            <v>0</v>
          </cell>
          <cell r="K1821">
            <v>0</v>
          </cell>
          <cell r="P1821">
            <v>54400</v>
          </cell>
          <cell r="U1821">
            <v>0</v>
          </cell>
          <cell r="W1821">
            <v>0</v>
          </cell>
          <cell r="Y1821">
            <v>0</v>
          </cell>
        </row>
        <row r="1822">
          <cell r="B1822" t="str">
            <v>CV95</v>
          </cell>
          <cell r="C1822" t="str">
            <v/>
          </cell>
          <cell r="D1822">
            <v>0</v>
          </cell>
          <cell r="E1822" t="str">
            <v>Caùp ñoàng boïc CV95</v>
          </cell>
          <cell r="F1822" t="str">
            <v>meùt</v>
          </cell>
          <cell r="G1822">
            <v>0</v>
          </cell>
          <cell r="H1822">
            <v>0</v>
          </cell>
          <cell r="K1822">
            <v>0</v>
          </cell>
          <cell r="P1822">
            <v>201110</v>
          </cell>
          <cell r="U1822">
            <v>0</v>
          </cell>
          <cell r="W1822">
            <v>0</v>
          </cell>
          <cell r="Y1822">
            <v>0</v>
          </cell>
        </row>
        <row r="1823">
          <cell r="B1823" t="str">
            <v>CV120</v>
          </cell>
          <cell r="C1823" t="str">
            <v/>
          </cell>
          <cell r="D1823">
            <v>0</v>
          </cell>
          <cell r="E1823" t="str">
            <v>Caùp ñoàng boïc CV120</v>
          </cell>
          <cell r="F1823" t="str">
            <v>meùt</v>
          </cell>
          <cell r="G1823">
            <v>0</v>
          </cell>
          <cell r="H1823">
            <v>0</v>
          </cell>
          <cell r="K1823">
            <v>0</v>
          </cell>
          <cell r="P1823">
            <v>252010</v>
          </cell>
          <cell r="U1823">
            <v>0</v>
          </cell>
          <cell r="W1823">
            <v>0</v>
          </cell>
          <cell r="Y1823">
            <v>0</v>
          </cell>
        </row>
        <row r="1824">
          <cell r="B1824" t="str">
            <v>CV150</v>
          </cell>
          <cell r="C1824" t="str">
            <v/>
          </cell>
          <cell r="D1824">
            <v>0</v>
          </cell>
          <cell r="E1824" t="str">
            <v>Caùp ñoàng boïc CV150</v>
          </cell>
          <cell r="F1824" t="str">
            <v>meùt</v>
          </cell>
          <cell r="G1824">
            <v>0</v>
          </cell>
          <cell r="H1824">
            <v>0</v>
          </cell>
          <cell r="K1824">
            <v>0</v>
          </cell>
          <cell r="P1824">
            <v>324310</v>
          </cell>
          <cell r="U1824">
            <v>0</v>
          </cell>
          <cell r="W1824">
            <v>0</v>
          </cell>
          <cell r="Y1824">
            <v>0</v>
          </cell>
        </row>
        <row r="1825">
          <cell r="B1825" t="str">
            <v>ACX50</v>
          </cell>
          <cell r="C1825" t="str">
            <v>x</v>
          </cell>
          <cell r="D1825">
            <v>159</v>
          </cell>
          <cell r="E1825" t="str">
            <v>Caùp nhoâm loõi theùp boïc 24KV AC/XLPE50 mm2</v>
          </cell>
          <cell r="F1825" t="str">
            <v>meùt</v>
          </cell>
          <cell r="G1825">
            <v>162</v>
          </cell>
          <cell r="H1825">
            <v>162</v>
          </cell>
          <cell r="K1825">
            <v>162</v>
          </cell>
          <cell r="P1825">
            <v>35808</v>
          </cell>
          <cell r="U1825">
            <v>5800896</v>
          </cell>
          <cell r="W1825">
            <v>0</v>
          </cell>
          <cell r="Y1825">
            <v>0</v>
          </cell>
        </row>
        <row r="1826">
          <cell r="B1826" t="str">
            <v>XLPE150A</v>
          </cell>
          <cell r="C1826" t="str">
            <v/>
          </cell>
          <cell r="E1826" t="str">
            <v>Caùp 24KV A/XLPE/PVC 150mm2: + 3m ñaáu noái löôù;FCO/pha</v>
          </cell>
          <cell r="F1826" t="str">
            <v>meùt</v>
          </cell>
          <cell r="G1826">
            <v>0</v>
          </cell>
          <cell r="H1826">
            <v>0</v>
          </cell>
          <cell r="K1826">
            <v>0</v>
          </cell>
          <cell r="P1826">
            <v>54400</v>
          </cell>
          <cell r="U1826">
            <v>0</v>
          </cell>
          <cell r="W1826">
            <v>0</v>
          </cell>
          <cell r="Y1826">
            <v>0</v>
          </cell>
        </row>
        <row r="1827">
          <cell r="B1827" t="str">
            <v>XLPE150</v>
          </cell>
          <cell r="C1827" t="str">
            <v>x</v>
          </cell>
          <cell r="D1827">
            <v>0</v>
          </cell>
          <cell r="E1827" t="str">
            <v>Caùp 24KV C/XLPE/PVC 150mm2</v>
          </cell>
          <cell r="F1827" t="str">
            <v>meùt</v>
          </cell>
          <cell r="G1827">
            <v>24</v>
          </cell>
          <cell r="H1827">
            <v>24</v>
          </cell>
          <cell r="K1827">
            <v>24</v>
          </cell>
          <cell r="P1827">
            <v>486300</v>
          </cell>
          <cell r="U1827">
            <v>11671200</v>
          </cell>
          <cell r="W1827">
            <v>0</v>
          </cell>
          <cell r="Y1827">
            <v>0</v>
          </cell>
        </row>
        <row r="1828">
          <cell r="B1828" t="str">
            <v>XLPE25</v>
          </cell>
          <cell r="C1828" t="str">
            <v>x</v>
          </cell>
          <cell r="E1828" t="str">
            <v>Caùp 24KV C/XLPE/PVC 25mm2 ñaáu noái ñaàu nhaùnh+TBA</v>
          </cell>
          <cell r="F1828" t="str">
            <v>meùt</v>
          </cell>
          <cell r="G1828">
            <v>59</v>
          </cell>
          <cell r="H1828">
            <v>59</v>
          </cell>
          <cell r="K1828">
            <v>59</v>
          </cell>
          <cell r="P1828">
            <v>54565</v>
          </cell>
          <cell r="U1828">
            <v>3219335</v>
          </cell>
          <cell r="W1828">
            <v>0</v>
          </cell>
          <cell r="Y1828">
            <v>0</v>
          </cell>
        </row>
        <row r="1829">
          <cell r="B1829" t="str">
            <v>M25</v>
          </cell>
          <cell r="C1829" t="str">
            <v/>
          </cell>
          <cell r="D1829">
            <v>0</v>
          </cell>
          <cell r="E1829" t="str">
            <v>Caùp ñoàng traàn M25mm2</v>
          </cell>
          <cell r="F1829" t="str">
            <v>kg</v>
          </cell>
          <cell r="H1829">
            <v>0</v>
          </cell>
          <cell r="K1829">
            <v>0</v>
          </cell>
          <cell r="P1829">
            <v>180144</v>
          </cell>
          <cell r="U1829">
            <v>0</v>
          </cell>
          <cell r="W1829">
            <v>0</v>
          </cell>
          <cell r="Y1829">
            <v>0</v>
          </cell>
        </row>
        <row r="1830">
          <cell r="B1830" t="str">
            <v>M38</v>
          </cell>
          <cell r="C1830" t="str">
            <v/>
          </cell>
          <cell r="D1830">
            <v>0</v>
          </cell>
          <cell r="E1830" t="str">
            <v>Caùp ñoàng traàn M38mm2</v>
          </cell>
          <cell r="F1830" t="str">
            <v>kg</v>
          </cell>
          <cell r="G1830">
            <v>0</v>
          </cell>
          <cell r="H1830">
            <v>0</v>
          </cell>
          <cell r="K1830">
            <v>0</v>
          </cell>
          <cell r="P1830">
            <v>157900</v>
          </cell>
          <cell r="U1830">
            <v>0</v>
          </cell>
          <cell r="W1830">
            <v>0</v>
          </cell>
          <cell r="Y1830">
            <v>0</v>
          </cell>
        </row>
        <row r="1831">
          <cell r="B1831" t="str">
            <v>Ñth-U</v>
          </cell>
          <cell r="C1831" t="str">
            <v>x</v>
          </cell>
          <cell r="E1831" t="str">
            <v>Boä Uclevis ñôõ daây trung hoøa: Ñth-U</v>
          </cell>
          <cell r="F1831" t="str">
            <v>boä</v>
          </cell>
          <cell r="G1831">
            <v>163</v>
          </cell>
          <cell r="H1831">
            <v>163</v>
          </cell>
          <cell r="K1831">
            <v>163</v>
          </cell>
        </row>
        <row r="1832">
          <cell r="B1832" t="str">
            <v>R1</v>
          </cell>
          <cell r="C1832" t="str">
            <v>x</v>
          </cell>
          <cell r="E1832" t="str">
            <v>Uclevis</v>
          </cell>
          <cell r="F1832" t="str">
            <v>boä</v>
          </cell>
          <cell r="G1832">
            <v>163</v>
          </cell>
          <cell r="H1832">
            <v>163</v>
          </cell>
          <cell r="K1832">
            <v>163</v>
          </cell>
          <cell r="P1832">
            <v>13900</v>
          </cell>
          <cell r="U1832">
            <v>2265700</v>
          </cell>
          <cell r="W1832">
            <v>0</v>
          </cell>
          <cell r="Y1832">
            <v>0</v>
          </cell>
        </row>
        <row r="1833">
          <cell r="B1833" t="str">
            <v>soc</v>
          </cell>
          <cell r="C1833" t="str">
            <v>x</v>
          </cell>
          <cell r="E1833" t="str">
            <v xml:space="preserve">Söù oáng chæ </v>
          </cell>
          <cell r="F1833" t="str">
            <v>caùi</v>
          </cell>
          <cell r="G1833">
            <v>163</v>
          </cell>
          <cell r="H1833">
            <v>163</v>
          </cell>
          <cell r="K1833">
            <v>163</v>
          </cell>
          <cell r="P1833">
            <v>17000</v>
          </cell>
          <cell r="U1833">
            <v>2771000</v>
          </cell>
          <cell r="W1833">
            <v>0</v>
          </cell>
          <cell r="Y1833">
            <v>0</v>
          </cell>
        </row>
        <row r="1834">
          <cell r="B1834" t="str">
            <v>B16300</v>
          </cell>
          <cell r="C1834" t="str">
            <v>x</v>
          </cell>
          <cell r="E1834" t="str">
            <v>Boulon 16x300+ 2 long ñeàn vuoâng D18-50x50x3/Zn</v>
          </cell>
          <cell r="F1834" t="str">
            <v>boä</v>
          </cell>
          <cell r="G1834">
            <v>163</v>
          </cell>
          <cell r="H1834">
            <v>163</v>
          </cell>
          <cell r="K1834">
            <v>163</v>
          </cell>
          <cell r="P1834">
            <v>30000</v>
          </cell>
          <cell r="U1834">
            <v>4890000</v>
          </cell>
          <cell r="W1834">
            <v>0</v>
          </cell>
          <cell r="Y1834">
            <v>0</v>
          </cell>
        </row>
        <row r="1835">
          <cell r="B1835" t="str">
            <v>Ñth-X</v>
          </cell>
          <cell r="C1835" t="str">
            <v/>
          </cell>
          <cell r="E1835" t="str">
            <v>Boä Uclevis ñôõ daây trung hoøa vaøo xaø: Ñth-X</v>
          </cell>
          <cell r="F1835" t="str">
            <v>boä</v>
          </cell>
          <cell r="G1835">
            <v>0</v>
          </cell>
          <cell r="H1835">
            <v>0</v>
          </cell>
          <cell r="K1835">
            <v>0</v>
          </cell>
        </row>
        <row r="1836">
          <cell r="B1836" t="str">
            <v>R1</v>
          </cell>
          <cell r="C1836" t="str">
            <v/>
          </cell>
          <cell r="E1836" t="str">
            <v>Uclevis</v>
          </cell>
          <cell r="F1836" t="str">
            <v>boä</v>
          </cell>
          <cell r="G1836">
            <v>0</v>
          </cell>
          <cell r="H1836">
            <v>0</v>
          </cell>
          <cell r="K1836">
            <v>0</v>
          </cell>
          <cell r="P1836">
            <v>13900</v>
          </cell>
          <cell r="U1836">
            <v>0</v>
          </cell>
          <cell r="W1836">
            <v>0</v>
          </cell>
          <cell r="Y1836">
            <v>0</v>
          </cell>
        </row>
        <row r="1837">
          <cell r="B1837" t="str">
            <v>B16100</v>
          </cell>
          <cell r="C1837" t="str">
            <v/>
          </cell>
          <cell r="E1837" t="str">
            <v>Boulon 16x100+ 2 long ñeàn vuoâng D18-50x50x3/Zn</v>
          </cell>
          <cell r="F1837" t="str">
            <v>boä</v>
          </cell>
          <cell r="G1837">
            <v>0</v>
          </cell>
          <cell r="H1837">
            <v>0</v>
          </cell>
          <cell r="K1837">
            <v>0</v>
          </cell>
          <cell r="P1837">
            <v>26200</v>
          </cell>
          <cell r="U1837">
            <v>0</v>
          </cell>
          <cell r="W1837">
            <v>0</v>
          </cell>
          <cell r="Y1837">
            <v>0</v>
          </cell>
        </row>
        <row r="1838">
          <cell r="B1838" t="str">
            <v>Nth-U</v>
          </cell>
          <cell r="C1838" t="str">
            <v/>
          </cell>
          <cell r="E1838" t="str">
            <v>Boä Uclevis neùo daây trung hoøa vaøo truï: Nth-U</v>
          </cell>
          <cell r="F1838" t="str">
            <v>boä</v>
          </cell>
          <cell r="G1838">
            <v>0</v>
          </cell>
          <cell r="H1838">
            <v>0</v>
          </cell>
          <cell r="K1838">
            <v>0</v>
          </cell>
        </row>
        <row r="1839">
          <cell r="B1839" t="str">
            <v>R1</v>
          </cell>
          <cell r="C1839" t="str">
            <v/>
          </cell>
          <cell r="E1839" t="str">
            <v>Uclevis : 1boä</v>
          </cell>
          <cell r="F1839" t="str">
            <v>boä</v>
          </cell>
          <cell r="G1839">
            <v>0</v>
          </cell>
          <cell r="H1839">
            <v>0</v>
          </cell>
          <cell r="K1839">
            <v>0</v>
          </cell>
          <cell r="P1839">
            <v>13900</v>
          </cell>
          <cell r="U1839">
            <v>0</v>
          </cell>
          <cell r="W1839">
            <v>0</v>
          </cell>
          <cell r="Y1839">
            <v>0</v>
          </cell>
        </row>
        <row r="1840">
          <cell r="B1840" t="str">
            <v>B16300</v>
          </cell>
          <cell r="C1840" t="str">
            <v/>
          </cell>
          <cell r="E1840" t="str">
            <v>Boulon 16x300+ 2 long ñeàn vuoâng D18-50x50x3/Zn</v>
          </cell>
          <cell r="F1840" t="str">
            <v>boä</v>
          </cell>
          <cell r="G1840">
            <v>0</v>
          </cell>
          <cell r="H1840">
            <v>0</v>
          </cell>
          <cell r="K1840">
            <v>0</v>
          </cell>
          <cell r="P1840">
            <v>30000</v>
          </cell>
          <cell r="U1840">
            <v>0</v>
          </cell>
          <cell r="W1840">
            <v>0</v>
          </cell>
          <cell r="Y1840">
            <v>0</v>
          </cell>
        </row>
        <row r="1841">
          <cell r="B1841" t="str">
            <v>KE25</v>
          </cell>
          <cell r="C1841" t="str">
            <v/>
          </cell>
          <cell r="E1841" t="str">
            <v>Keïp eùp côõ daây 25mm2</v>
          </cell>
          <cell r="F1841" t="str">
            <v>caùi</v>
          </cell>
          <cell r="G1841">
            <v>0</v>
          </cell>
          <cell r="H1841">
            <v>0</v>
          </cell>
          <cell r="K1841">
            <v>0</v>
          </cell>
          <cell r="P1841">
            <v>4800</v>
          </cell>
          <cell r="U1841">
            <v>0</v>
          </cell>
          <cell r="W1841">
            <v>0</v>
          </cell>
          <cell r="Y1841">
            <v>0</v>
          </cell>
        </row>
        <row r="1842">
          <cell r="B1842" t="str">
            <v>Nth-T</v>
          </cell>
          <cell r="C1842" t="str">
            <v>x</v>
          </cell>
          <cell r="E1842" t="str">
            <v>Boä khoùa neùo daây trung hoøa vaøo truï: Nth-T</v>
          </cell>
          <cell r="F1842" t="str">
            <v>boä</v>
          </cell>
          <cell r="G1842">
            <v>29</v>
          </cell>
          <cell r="H1842">
            <v>29</v>
          </cell>
          <cell r="K1842">
            <v>29</v>
          </cell>
        </row>
        <row r="1843">
          <cell r="B1843" t="str">
            <v>KN120</v>
          </cell>
          <cell r="C1843" t="str">
            <v>x</v>
          </cell>
          <cell r="E1843" t="str">
            <v>Khoùa neùo daây côõ daây 120 (5U)</v>
          </cell>
          <cell r="F1843" t="str">
            <v>caùi</v>
          </cell>
          <cell r="G1843">
            <v>29</v>
          </cell>
          <cell r="H1843">
            <v>29</v>
          </cell>
          <cell r="K1843">
            <v>29</v>
          </cell>
          <cell r="P1843">
            <v>131000</v>
          </cell>
          <cell r="U1843">
            <v>3799000</v>
          </cell>
          <cell r="W1843">
            <v>0</v>
          </cell>
          <cell r="Y1843">
            <v>0</v>
          </cell>
        </row>
        <row r="1844">
          <cell r="B1844" t="str">
            <v>kn95</v>
          </cell>
          <cell r="C1844" t="str">
            <v/>
          </cell>
          <cell r="E1844" t="str">
            <v>Khoùa neùo daây côõ daây 95</v>
          </cell>
          <cell r="F1844" t="str">
            <v>caùi</v>
          </cell>
          <cell r="G1844">
            <v>0</v>
          </cell>
          <cell r="H1844">
            <v>0</v>
          </cell>
          <cell r="K1844">
            <v>0</v>
          </cell>
          <cell r="P1844">
            <v>63600</v>
          </cell>
          <cell r="U1844">
            <v>0</v>
          </cell>
          <cell r="W1844">
            <v>0</v>
          </cell>
          <cell r="Y1844">
            <v>0</v>
          </cell>
        </row>
        <row r="1845">
          <cell r="B1845" t="str">
            <v>BM16300</v>
          </cell>
          <cell r="C1845" t="str">
            <v>x</v>
          </cell>
          <cell r="E1845" t="str">
            <v>Boulon maét 16x300+ 1 long ñeàn vuoâng D18-50x50x3/Zn</v>
          </cell>
          <cell r="F1845" t="str">
            <v>boä</v>
          </cell>
          <cell r="G1845">
            <v>29</v>
          </cell>
          <cell r="H1845">
            <v>29</v>
          </cell>
          <cell r="K1845">
            <v>29</v>
          </cell>
          <cell r="P1845">
            <v>39000</v>
          </cell>
          <cell r="U1845">
            <v>1131000</v>
          </cell>
          <cell r="W1845">
            <v>0</v>
          </cell>
          <cell r="Y1845">
            <v>0</v>
          </cell>
        </row>
        <row r="1846">
          <cell r="B1846" t="str">
            <v>Nth-X</v>
          </cell>
          <cell r="C1846" t="str">
            <v/>
          </cell>
          <cell r="E1846" t="str">
            <v>Boä khoùa neùo daây trung hoøa vaøo xa: Nth-X</v>
          </cell>
          <cell r="F1846" t="str">
            <v>boä</v>
          </cell>
          <cell r="G1846">
            <v>0</v>
          </cell>
          <cell r="H1846">
            <v>0</v>
          </cell>
          <cell r="K1846">
            <v>0</v>
          </cell>
        </row>
        <row r="1847">
          <cell r="B1847" t="str">
            <v>kn50</v>
          </cell>
          <cell r="C1847" t="str">
            <v/>
          </cell>
          <cell r="E1847" t="str">
            <v>Khoùa neùo daây côõ daây 50</v>
          </cell>
          <cell r="F1847" t="str">
            <v>caùi</v>
          </cell>
          <cell r="G1847">
            <v>0</v>
          </cell>
          <cell r="H1847">
            <v>0</v>
          </cell>
          <cell r="K1847">
            <v>0</v>
          </cell>
          <cell r="P1847">
            <v>58000</v>
          </cell>
          <cell r="U1847">
            <v>0</v>
          </cell>
          <cell r="W1847">
            <v>0</v>
          </cell>
          <cell r="Y1847">
            <v>0</v>
          </cell>
        </row>
        <row r="1848">
          <cell r="B1848" t="str">
            <v>MT</v>
          </cell>
          <cell r="C1848" t="str">
            <v/>
          </cell>
          <cell r="E1848" t="str">
            <v xml:space="preserve">Moùc treo chöõ U </v>
          </cell>
          <cell r="F1848" t="str">
            <v>caùi</v>
          </cell>
          <cell r="G1848">
            <v>0</v>
          </cell>
          <cell r="H1848">
            <v>0</v>
          </cell>
          <cell r="K1848">
            <v>0</v>
          </cell>
          <cell r="P1848">
            <v>23000</v>
          </cell>
          <cell r="U1848">
            <v>0</v>
          </cell>
          <cell r="W1848">
            <v>0</v>
          </cell>
          <cell r="Y1848">
            <v>0</v>
          </cell>
        </row>
        <row r="1849">
          <cell r="B1849" t="str">
            <v>KE50</v>
          </cell>
          <cell r="C1849" t="str">
            <v/>
          </cell>
          <cell r="E1849" t="str">
            <v>Keïp eùp WR côõ daây 50mm2</v>
          </cell>
          <cell r="F1849" t="str">
            <v>caùi</v>
          </cell>
          <cell r="G1849">
            <v>0</v>
          </cell>
          <cell r="H1849">
            <v>0</v>
          </cell>
          <cell r="K1849">
            <v>0</v>
          </cell>
          <cell r="P1849">
            <v>9800</v>
          </cell>
          <cell r="U1849">
            <v>0</v>
          </cell>
          <cell r="W1849">
            <v>0</v>
          </cell>
          <cell r="Y1849">
            <v>0</v>
          </cell>
        </row>
        <row r="1850">
          <cell r="B1850" t="str">
            <v>SÑU</v>
          </cell>
          <cell r="C1850" t="str">
            <v>x</v>
          </cell>
          <cell r="E1850" t="str">
            <v>Boä caùch ñieän ñöùng+ty söù : SÑU</v>
          </cell>
          <cell r="F1850" t="str">
            <v>boä</v>
          </cell>
          <cell r="G1850">
            <v>591</v>
          </cell>
          <cell r="H1850">
            <v>591</v>
          </cell>
          <cell r="K1850">
            <v>591</v>
          </cell>
          <cell r="W1850">
            <v>0</v>
          </cell>
          <cell r="Y1850">
            <v>0</v>
          </cell>
        </row>
        <row r="1851">
          <cell r="B1851" t="str">
            <v>SD</v>
          </cell>
          <cell r="C1851" t="str">
            <v>x</v>
          </cell>
          <cell r="E1851" t="str">
            <v>Söù ñöùng 24KV ÑR 540mm (boïc chì)</v>
          </cell>
          <cell r="F1851" t="str">
            <v>caùi</v>
          </cell>
          <cell r="G1851">
            <v>591</v>
          </cell>
          <cell r="H1851">
            <v>591</v>
          </cell>
          <cell r="K1851">
            <v>591</v>
          </cell>
          <cell r="P1851">
            <v>205000</v>
          </cell>
          <cell r="U1851">
            <v>121155000</v>
          </cell>
          <cell r="W1851">
            <v>0</v>
          </cell>
          <cell r="Y1851">
            <v>0</v>
          </cell>
        </row>
        <row r="1852">
          <cell r="B1852" t="str">
            <v>CSD</v>
          </cell>
          <cell r="C1852" t="str">
            <v>x</v>
          </cell>
          <cell r="E1852" t="str">
            <v>Chaân söù ñöùng D20 boïc chì</v>
          </cell>
          <cell r="F1852" t="str">
            <v>caùi</v>
          </cell>
          <cell r="G1852">
            <v>591</v>
          </cell>
          <cell r="H1852">
            <v>591</v>
          </cell>
          <cell r="K1852">
            <v>591</v>
          </cell>
          <cell r="P1852">
            <v>65000</v>
          </cell>
          <cell r="U1852">
            <v>38415000</v>
          </cell>
          <cell r="W1852">
            <v>0</v>
          </cell>
          <cell r="Y1852">
            <v>0</v>
          </cell>
        </row>
        <row r="1853">
          <cell r="B1853" t="str">
            <v>SÑI</v>
          </cell>
          <cell r="C1853" t="str">
            <v/>
          </cell>
          <cell r="E1853" t="str">
            <v>Boä caùch ñieän ñænh+ty söù ñôn : SÑI</v>
          </cell>
          <cell r="F1853" t="str">
            <v>boä</v>
          </cell>
          <cell r="G1853">
            <v>0</v>
          </cell>
          <cell r="H1853">
            <v>0</v>
          </cell>
          <cell r="K1853">
            <v>0</v>
          </cell>
          <cell r="W1853">
            <v>0</v>
          </cell>
          <cell r="Y1853">
            <v>0</v>
          </cell>
        </row>
        <row r="1854">
          <cell r="B1854" t="str">
            <v>SD</v>
          </cell>
          <cell r="C1854" t="str">
            <v/>
          </cell>
          <cell r="E1854" t="str">
            <v>Söù ñöùng 24KV ÑR 540mm (boïc chì)</v>
          </cell>
          <cell r="F1854" t="str">
            <v>caùi</v>
          </cell>
          <cell r="G1854">
            <v>0</v>
          </cell>
          <cell r="H1854">
            <v>0</v>
          </cell>
          <cell r="K1854">
            <v>0</v>
          </cell>
          <cell r="P1854">
            <v>205000</v>
          </cell>
          <cell r="U1854">
            <v>0</v>
          </cell>
          <cell r="W1854">
            <v>0</v>
          </cell>
          <cell r="Y1854">
            <v>0</v>
          </cell>
        </row>
        <row r="1855">
          <cell r="B1855" t="str">
            <v>CSDI87</v>
          </cell>
          <cell r="C1855" t="str">
            <v/>
          </cell>
          <cell r="E1855" t="str">
            <v>Chaân söù ñænh thaúng daøi 870-3ly söù 24kV (coù boïc chì)</v>
          </cell>
          <cell r="F1855" t="str">
            <v>caùi</v>
          </cell>
          <cell r="G1855">
            <v>0</v>
          </cell>
          <cell r="H1855">
            <v>0</v>
          </cell>
          <cell r="K1855">
            <v>0</v>
          </cell>
          <cell r="P1855">
            <v>110000</v>
          </cell>
          <cell r="U1855">
            <v>0</v>
          </cell>
          <cell r="W1855">
            <v>0</v>
          </cell>
          <cell r="Y1855">
            <v>0</v>
          </cell>
        </row>
        <row r="1856">
          <cell r="B1856" t="str">
            <v>B16250</v>
          </cell>
          <cell r="C1856" t="str">
            <v/>
          </cell>
          <cell r="E1856" t="str">
            <v>Boulon 16x250+ 2 long ñeàn vuoâng D18-50x50x3/Zn</v>
          </cell>
          <cell r="F1856" t="str">
            <v>boä</v>
          </cell>
          <cell r="G1856">
            <v>0</v>
          </cell>
          <cell r="H1856">
            <v>0</v>
          </cell>
          <cell r="K1856">
            <v>0</v>
          </cell>
          <cell r="P1856">
            <v>28000</v>
          </cell>
          <cell r="U1856">
            <v>0</v>
          </cell>
          <cell r="W1856">
            <v>0</v>
          </cell>
          <cell r="Y1856">
            <v>0</v>
          </cell>
        </row>
        <row r="1857">
          <cell r="B1857" t="str">
            <v>SÑG</v>
          </cell>
          <cell r="C1857" t="str">
            <v/>
          </cell>
          <cell r="E1857" t="str">
            <v>Boä caùch ñieän ñænh goùc + ty söù ñôn : SÑG</v>
          </cell>
          <cell r="F1857" t="str">
            <v>boä</v>
          </cell>
          <cell r="G1857">
            <v>0</v>
          </cell>
          <cell r="H1857">
            <v>0</v>
          </cell>
          <cell r="K1857">
            <v>0</v>
          </cell>
          <cell r="W1857">
            <v>0</v>
          </cell>
          <cell r="Y1857">
            <v>0</v>
          </cell>
        </row>
        <row r="1858">
          <cell r="B1858" t="str">
            <v>SD</v>
          </cell>
          <cell r="C1858" t="str">
            <v/>
          </cell>
          <cell r="E1858" t="str">
            <v>Söù ñöùng 24KV ÑR 540mm (boïc chì)</v>
          </cell>
          <cell r="F1858" t="str">
            <v>caùi</v>
          </cell>
          <cell r="G1858">
            <v>0</v>
          </cell>
          <cell r="H1858">
            <v>0</v>
          </cell>
          <cell r="K1858">
            <v>0</v>
          </cell>
          <cell r="P1858">
            <v>205000</v>
          </cell>
          <cell r="U1858">
            <v>0</v>
          </cell>
          <cell r="W1858">
            <v>0</v>
          </cell>
          <cell r="Y1858">
            <v>0</v>
          </cell>
        </row>
        <row r="1859">
          <cell r="B1859" t="str">
            <v>CSDG</v>
          </cell>
          <cell r="C1859" t="str">
            <v/>
          </cell>
          <cell r="E1859" t="str">
            <v>Chaân söù ñænh ñôõ goùc daøi 720mm</v>
          </cell>
          <cell r="F1859" t="str">
            <v>caùi</v>
          </cell>
          <cell r="G1859">
            <v>0</v>
          </cell>
          <cell r="H1859">
            <v>0</v>
          </cell>
          <cell r="K1859">
            <v>0</v>
          </cell>
          <cell r="P1859">
            <v>39200</v>
          </cell>
          <cell r="U1859">
            <v>0</v>
          </cell>
          <cell r="W1859">
            <v>0</v>
          </cell>
          <cell r="Y1859">
            <v>0</v>
          </cell>
        </row>
        <row r="1860">
          <cell r="B1860" t="str">
            <v>B16250</v>
          </cell>
          <cell r="C1860" t="str">
            <v/>
          </cell>
          <cell r="E1860" t="str">
            <v>Boulon 16x250+ 2 long ñeàn vuoâng D18-50x50x3/Zn</v>
          </cell>
          <cell r="F1860" t="str">
            <v>boä</v>
          </cell>
          <cell r="G1860">
            <v>0</v>
          </cell>
          <cell r="H1860">
            <v>0</v>
          </cell>
          <cell r="K1860">
            <v>0</v>
          </cell>
          <cell r="P1860">
            <v>28000</v>
          </cell>
          <cell r="U1860">
            <v>0</v>
          </cell>
          <cell r="W1860">
            <v>0</v>
          </cell>
          <cell r="Y1860">
            <v>0</v>
          </cell>
        </row>
        <row r="1861">
          <cell r="B1861" t="str">
            <v>CÑT 2BAT-T</v>
          </cell>
          <cell r="C1861" t="str">
            <v/>
          </cell>
          <cell r="E1861" t="str">
            <v>Chuoãi söù ñôõ 2baùt 25kV laép vaøo truï : CÑT 2BAT-T</v>
          </cell>
          <cell r="F1861" t="str">
            <v>chuoãi</v>
          </cell>
          <cell r="H1861">
            <v>0</v>
          </cell>
          <cell r="K1861">
            <v>0</v>
          </cell>
          <cell r="W1861">
            <v>0</v>
          </cell>
          <cell r="Y1861">
            <v>0</v>
          </cell>
        </row>
        <row r="1862">
          <cell r="B1862" t="str">
            <v>St</v>
          </cell>
          <cell r="C1862" t="str">
            <v/>
          </cell>
          <cell r="E1862" t="str">
            <v>Söù treo loaïi 70kN</v>
          </cell>
          <cell r="F1862" t="str">
            <v>baùt</v>
          </cell>
          <cell r="G1862">
            <v>0</v>
          </cell>
          <cell r="H1862">
            <v>0</v>
          </cell>
          <cell r="K1862">
            <v>0</v>
          </cell>
          <cell r="P1862">
            <v>73500</v>
          </cell>
          <cell r="U1862">
            <v>0</v>
          </cell>
          <cell r="W1862">
            <v>0</v>
          </cell>
          <cell r="Y1862">
            <v>0</v>
          </cell>
        </row>
        <row r="1863">
          <cell r="B1863" t="str">
            <v>MT</v>
          </cell>
          <cell r="C1863" t="str">
            <v/>
          </cell>
          <cell r="E1863" t="str">
            <v xml:space="preserve">Moùc treo chöõ U </v>
          </cell>
          <cell r="F1863" t="str">
            <v>caùi</v>
          </cell>
          <cell r="G1863">
            <v>0</v>
          </cell>
          <cell r="H1863">
            <v>0</v>
          </cell>
          <cell r="K1863">
            <v>0</v>
          </cell>
          <cell r="P1863">
            <v>23000</v>
          </cell>
          <cell r="U1863">
            <v>0</v>
          </cell>
          <cell r="W1863">
            <v>0</v>
          </cell>
          <cell r="Y1863">
            <v>0</v>
          </cell>
        </row>
        <row r="1864">
          <cell r="B1864" t="str">
            <v>VT</v>
          </cell>
          <cell r="C1864" t="str">
            <v/>
          </cell>
          <cell r="E1864" t="str">
            <v>Voøng treo ñaàu troøn</v>
          </cell>
          <cell r="F1864" t="str">
            <v>caùi</v>
          </cell>
          <cell r="G1864">
            <v>0</v>
          </cell>
          <cell r="H1864">
            <v>0</v>
          </cell>
          <cell r="K1864">
            <v>0</v>
          </cell>
          <cell r="P1864">
            <v>4700</v>
          </cell>
          <cell r="U1864">
            <v>0</v>
          </cell>
          <cell r="W1864">
            <v>0</v>
          </cell>
          <cell r="Y1864">
            <v>0</v>
          </cell>
        </row>
        <row r="1865">
          <cell r="B1865" t="str">
            <v>MND</v>
          </cell>
          <cell r="C1865" t="str">
            <v/>
          </cell>
          <cell r="E1865" t="str">
            <v>Maét noái ñôn</v>
          </cell>
          <cell r="F1865" t="str">
            <v>caùi</v>
          </cell>
          <cell r="G1865">
            <v>0</v>
          </cell>
          <cell r="H1865">
            <v>0</v>
          </cell>
          <cell r="K1865">
            <v>0</v>
          </cell>
          <cell r="P1865">
            <v>10100</v>
          </cell>
          <cell r="U1865">
            <v>0</v>
          </cell>
          <cell r="W1865">
            <v>0</v>
          </cell>
          <cell r="Y1865">
            <v>0</v>
          </cell>
        </row>
        <row r="1866">
          <cell r="B1866" t="str">
            <v>Bm16300</v>
          </cell>
          <cell r="C1866" t="str">
            <v/>
          </cell>
          <cell r="E1866" t="str">
            <v>Boulon maét 16x300+ 1 long ñeàn vuoâng D18-50x50x3/Zn</v>
          </cell>
          <cell r="F1866" t="str">
            <v>boä</v>
          </cell>
          <cell r="G1866">
            <v>0</v>
          </cell>
          <cell r="H1866">
            <v>0</v>
          </cell>
          <cell r="K1866">
            <v>0</v>
          </cell>
          <cell r="P1866">
            <v>39000</v>
          </cell>
          <cell r="U1866">
            <v>0</v>
          </cell>
          <cell r="W1866">
            <v>0</v>
          </cell>
          <cell r="Y1866">
            <v>0</v>
          </cell>
        </row>
        <row r="1867">
          <cell r="B1867" t="str">
            <v>CÑT 2BAT-X</v>
          </cell>
          <cell r="C1867" t="str">
            <v/>
          </cell>
          <cell r="E1867" t="str">
            <v>Chuoãi söù treo 2baùt 25kV laép vaøo xaø : CÑT 2BAT-X</v>
          </cell>
          <cell r="F1867" t="str">
            <v>chuoãi</v>
          </cell>
          <cell r="H1867">
            <v>0</v>
          </cell>
          <cell r="K1867">
            <v>0</v>
          </cell>
          <cell r="U1867">
            <v>0</v>
          </cell>
          <cell r="W1867">
            <v>0</v>
          </cell>
          <cell r="Y1867">
            <v>0</v>
          </cell>
        </row>
        <row r="1868">
          <cell r="B1868" t="str">
            <v>ST</v>
          </cell>
          <cell r="C1868" t="str">
            <v/>
          </cell>
          <cell r="E1868" t="str">
            <v>Söù treo loaïi 70kN</v>
          </cell>
          <cell r="F1868" t="str">
            <v>baùt</v>
          </cell>
          <cell r="H1868">
            <v>0</v>
          </cell>
          <cell r="K1868">
            <v>0</v>
          </cell>
          <cell r="P1868">
            <v>73500</v>
          </cell>
          <cell r="U1868">
            <v>0</v>
          </cell>
          <cell r="W1868">
            <v>0</v>
          </cell>
          <cell r="Y1868">
            <v>0</v>
          </cell>
        </row>
        <row r="1869">
          <cell r="B1869" t="str">
            <v>MT</v>
          </cell>
          <cell r="C1869" t="str">
            <v/>
          </cell>
          <cell r="E1869" t="str">
            <v xml:space="preserve">Moùc treo chöõ U </v>
          </cell>
          <cell r="F1869" t="str">
            <v>caùi</v>
          </cell>
          <cell r="G1869">
            <v>0</v>
          </cell>
          <cell r="H1869">
            <v>0</v>
          </cell>
          <cell r="K1869">
            <v>0</v>
          </cell>
          <cell r="P1869">
            <v>23000</v>
          </cell>
          <cell r="U1869">
            <v>0</v>
          </cell>
          <cell r="W1869">
            <v>0</v>
          </cell>
          <cell r="Y1869">
            <v>0</v>
          </cell>
        </row>
        <row r="1870">
          <cell r="B1870" t="str">
            <v>CÑTply-X</v>
          </cell>
          <cell r="C1870" t="str">
            <v>x</v>
          </cell>
          <cell r="E1870" t="str">
            <v>Chuoãi söù treo Polymer 25kV laép vaøo xaø : CÑT ply-X</v>
          </cell>
          <cell r="F1870" t="str">
            <v>chuoãi</v>
          </cell>
          <cell r="G1870">
            <v>93</v>
          </cell>
          <cell r="H1870">
            <v>93</v>
          </cell>
          <cell r="K1870">
            <v>93</v>
          </cell>
          <cell r="U1870">
            <v>0</v>
          </cell>
          <cell r="W1870">
            <v>0</v>
          </cell>
          <cell r="Y1870">
            <v>0</v>
          </cell>
        </row>
        <row r="1871">
          <cell r="B1871" t="str">
            <v>Stply</v>
          </cell>
          <cell r="C1871" t="str">
            <v>x</v>
          </cell>
          <cell r="E1871" t="str">
            <v xml:space="preserve">Söù treo polymer 24kV - 70N </v>
          </cell>
          <cell r="F1871" t="str">
            <v>caùi</v>
          </cell>
          <cell r="G1871">
            <v>93</v>
          </cell>
          <cell r="H1871">
            <v>93</v>
          </cell>
          <cell r="K1871">
            <v>93</v>
          </cell>
          <cell r="P1871">
            <v>235000</v>
          </cell>
          <cell r="U1871">
            <v>21855000</v>
          </cell>
          <cell r="W1871">
            <v>0</v>
          </cell>
          <cell r="Y1871">
            <v>0</v>
          </cell>
        </row>
        <row r="1872">
          <cell r="B1872" t="str">
            <v>MT</v>
          </cell>
          <cell r="C1872" t="str">
            <v>x</v>
          </cell>
          <cell r="E1872" t="str">
            <v xml:space="preserve">Moùc treo chöõ U </v>
          </cell>
          <cell r="F1872" t="str">
            <v>caùi</v>
          </cell>
          <cell r="G1872">
            <v>186</v>
          </cell>
          <cell r="H1872">
            <v>186</v>
          </cell>
          <cell r="K1872">
            <v>186</v>
          </cell>
          <cell r="P1872">
            <v>23000</v>
          </cell>
          <cell r="T1872">
            <v>0</v>
          </cell>
          <cell r="U1872">
            <v>4278000</v>
          </cell>
          <cell r="W1872">
            <v>0</v>
          </cell>
          <cell r="Y1872">
            <v>0</v>
          </cell>
        </row>
        <row r="1873">
          <cell r="B1873" t="str">
            <v>kn50</v>
          </cell>
          <cell r="C1873" t="str">
            <v/>
          </cell>
          <cell r="E1873" t="str">
            <v>Khoùa neùo daây côõ daây 50</v>
          </cell>
          <cell r="F1873" t="str">
            <v>caùi</v>
          </cell>
          <cell r="G1873">
            <v>0</v>
          </cell>
          <cell r="H1873">
            <v>0</v>
          </cell>
          <cell r="K1873">
            <v>0</v>
          </cell>
          <cell r="P1873">
            <v>58000</v>
          </cell>
          <cell r="T1873">
            <v>0</v>
          </cell>
          <cell r="U1873">
            <v>0</v>
          </cell>
          <cell r="W1873">
            <v>0</v>
          </cell>
          <cell r="Y1873">
            <v>0</v>
          </cell>
        </row>
        <row r="1874">
          <cell r="B1874" t="str">
            <v>GNIU50</v>
          </cell>
          <cell r="C1874" t="str">
            <v/>
          </cell>
          <cell r="E1874" t="str">
            <v>Giaùp níu döøng daây boïc 50mm2 + yeám moùng U + Maét noái yeám</v>
          </cell>
          <cell r="F1874" t="str">
            <v>caùi</v>
          </cell>
          <cell r="H1874">
            <v>0</v>
          </cell>
          <cell r="K1874">
            <v>0</v>
          </cell>
          <cell r="P1874">
            <v>310000</v>
          </cell>
          <cell r="T1874">
            <v>0</v>
          </cell>
          <cell r="U1874">
            <v>0</v>
          </cell>
          <cell r="W1874">
            <v>0</v>
          </cell>
          <cell r="Y1874">
            <v>0</v>
          </cell>
        </row>
        <row r="1875">
          <cell r="B1875" t="str">
            <v>CÑTply-T</v>
          </cell>
          <cell r="C1875" t="str">
            <v/>
          </cell>
          <cell r="E1875" t="str">
            <v>Chuoãi söù treo Polymer 25kV laép vaøo truï: CÑT ply-T</v>
          </cell>
          <cell r="F1875" t="str">
            <v>chuoãi</v>
          </cell>
          <cell r="G1875">
            <v>0</v>
          </cell>
          <cell r="H1875">
            <v>0</v>
          </cell>
          <cell r="K1875">
            <v>0</v>
          </cell>
          <cell r="U1875">
            <v>0</v>
          </cell>
          <cell r="W1875">
            <v>0</v>
          </cell>
          <cell r="Y1875">
            <v>0</v>
          </cell>
        </row>
        <row r="1876">
          <cell r="B1876" t="str">
            <v>Stply</v>
          </cell>
          <cell r="C1876" t="str">
            <v/>
          </cell>
          <cell r="E1876" t="str">
            <v xml:space="preserve">Söù treo polymer 24kV - 70N </v>
          </cell>
          <cell r="F1876" t="str">
            <v>caùi</v>
          </cell>
          <cell r="G1876">
            <v>0</v>
          </cell>
          <cell r="H1876">
            <v>0</v>
          </cell>
          <cell r="K1876">
            <v>0</v>
          </cell>
          <cell r="P1876">
            <v>235000</v>
          </cell>
          <cell r="U1876">
            <v>0</v>
          </cell>
          <cell r="W1876">
            <v>0</v>
          </cell>
          <cell r="Y1876">
            <v>0</v>
          </cell>
        </row>
        <row r="1877">
          <cell r="B1877" t="str">
            <v>MT</v>
          </cell>
          <cell r="C1877" t="str">
            <v/>
          </cell>
          <cell r="E1877" t="str">
            <v xml:space="preserve">Moùc treo chöõ U </v>
          </cell>
          <cell r="F1877" t="str">
            <v>caùi</v>
          </cell>
          <cell r="G1877">
            <v>0</v>
          </cell>
          <cell r="H1877">
            <v>0</v>
          </cell>
          <cell r="K1877">
            <v>0</v>
          </cell>
          <cell r="P1877">
            <v>23000</v>
          </cell>
          <cell r="T1877">
            <v>0</v>
          </cell>
          <cell r="U1877">
            <v>0</v>
          </cell>
          <cell r="W1877">
            <v>0</v>
          </cell>
          <cell r="Y1877">
            <v>0</v>
          </cell>
        </row>
        <row r="1878">
          <cell r="B1878" t="str">
            <v>GNIU70</v>
          </cell>
          <cell r="C1878" t="str">
            <v/>
          </cell>
          <cell r="E1878" t="str">
            <v>Giaùp níu döøng daây boïc 70mm2 + yeám moùng U + Maét noái yeám</v>
          </cell>
          <cell r="F1878" t="str">
            <v>caùi</v>
          </cell>
          <cell r="G1878">
            <v>0</v>
          </cell>
          <cell r="H1878">
            <v>0</v>
          </cell>
          <cell r="K1878">
            <v>0</v>
          </cell>
          <cell r="P1878">
            <v>374000</v>
          </cell>
          <cell r="T1878">
            <v>0</v>
          </cell>
          <cell r="U1878">
            <v>0</v>
          </cell>
          <cell r="W1878">
            <v>0</v>
          </cell>
          <cell r="Y1878">
            <v>0</v>
          </cell>
        </row>
        <row r="1879">
          <cell r="B1879" t="str">
            <v>BM16250</v>
          </cell>
          <cell r="C1879" t="str">
            <v/>
          </cell>
          <cell r="E1879" t="str">
            <v>Boulon maét 16x250+ 1 long ñeàn vuoâng D18-50x50x3/Zn</v>
          </cell>
          <cell r="F1879" t="str">
            <v>boä</v>
          </cell>
          <cell r="G1879">
            <v>0</v>
          </cell>
          <cell r="H1879">
            <v>0</v>
          </cell>
          <cell r="K1879">
            <v>0</v>
          </cell>
          <cell r="P1879">
            <v>35000</v>
          </cell>
          <cell r="T1879">
            <v>0</v>
          </cell>
          <cell r="U1879">
            <v>0</v>
          </cell>
          <cell r="W1879">
            <v>0</v>
          </cell>
          <cell r="Y1879">
            <v>0</v>
          </cell>
        </row>
        <row r="1880">
          <cell r="B1880" t="str">
            <v>CD baét xaø</v>
          </cell>
          <cell r="C1880" t="str">
            <v/>
          </cell>
          <cell r="E1880" t="str">
            <v>Coå deâ baét xaø + bulon</v>
          </cell>
          <cell r="F1880" t="str">
            <v>boä</v>
          </cell>
          <cell r="G1880">
            <v>0</v>
          </cell>
          <cell r="H1880">
            <v>0</v>
          </cell>
          <cell r="K1880">
            <v>0</v>
          </cell>
          <cell r="P1880">
            <v>51540</v>
          </cell>
          <cell r="T1880">
            <v>0</v>
          </cell>
          <cell r="U1880">
            <v>0</v>
          </cell>
          <cell r="W1880">
            <v>0</v>
          </cell>
          <cell r="Y1880">
            <v>0</v>
          </cell>
        </row>
        <row r="1881">
          <cell r="B1881" t="str">
            <v>cdtru140</v>
          </cell>
          <cell r="C1881" t="str">
            <v/>
          </cell>
          <cell r="E1881" t="str">
            <v xml:space="preserve">Coå deâ giöõ oáng D140 vaøo truï + Bulon </v>
          </cell>
          <cell r="F1881" t="str">
            <v>boä</v>
          </cell>
          <cell r="H1881">
            <v>0</v>
          </cell>
          <cell r="K1881">
            <v>0</v>
          </cell>
          <cell r="P1881">
            <v>45000</v>
          </cell>
          <cell r="T1881">
            <v>0</v>
          </cell>
          <cell r="U1881">
            <v>0</v>
          </cell>
          <cell r="W1881">
            <v>0</v>
          </cell>
          <cell r="Y1881">
            <v>0</v>
          </cell>
        </row>
        <row r="1882">
          <cell r="B1882" t="str">
            <v>CÑT 2BAT-X</v>
          </cell>
          <cell r="C1882" t="str">
            <v/>
          </cell>
          <cell r="E1882" t="str">
            <v>Coå deâ baêt xaø</v>
          </cell>
          <cell r="F1882" t="str">
            <v>boä</v>
          </cell>
        </row>
        <row r="1883">
          <cell r="B1883" t="str">
            <v>S50</v>
          </cell>
          <cell r="C1883" t="str">
            <v/>
          </cell>
          <cell r="E1883" t="str">
            <v>Saét deït 50 x 5</v>
          </cell>
          <cell r="F1883" t="str">
            <v>kg</v>
          </cell>
          <cell r="G1883">
            <v>0</v>
          </cell>
          <cell r="P1883">
            <v>28961</v>
          </cell>
          <cell r="T1883">
            <v>0</v>
          </cell>
          <cell r="U1883">
            <v>0</v>
          </cell>
          <cell r="W1883">
            <v>0</v>
          </cell>
          <cell r="Y1883">
            <v>0</v>
          </cell>
        </row>
        <row r="1884">
          <cell r="B1884" t="str">
            <v>B1040</v>
          </cell>
          <cell r="C1884" t="str">
            <v/>
          </cell>
          <cell r="E1884" t="str">
            <v>Boulon 10x40+ 2 long ñeàn vuoâng D12-50x50x3/Zn</v>
          </cell>
          <cell r="F1884" t="str">
            <v>boä</v>
          </cell>
          <cell r="G1884">
            <v>0</v>
          </cell>
          <cell r="P1884">
            <v>1500</v>
          </cell>
          <cell r="T1884">
            <v>0</v>
          </cell>
          <cell r="U1884">
            <v>0</v>
          </cell>
          <cell r="W1884">
            <v>0</v>
          </cell>
          <cell r="Y1884">
            <v>0</v>
          </cell>
        </row>
        <row r="1885">
          <cell r="E1885" t="str">
            <v>Boä khoùa neùo, ñôõ daây</v>
          </cell>
          <cell r="K1885">
            <v>0</v>
          </cell>
        </row>
        <row r="1886">
          <cell r="B1886" t="str">
            <v>KD240</v>
          </cell>
          <cell r="C1886" t="str">
            <v/>
          </cell>
          <cell r="E1886" t="str">
            <v>Khoùa ñôõ daây côõ daây 240</v>
          </cell>
          <cell r="F1886" t="str">
            <v>caùi</v>
          </cell>
          <cell r="H1886">
            <v>0</v>
          </cell>
          <cell r="K1886">
            <v>0</v>
          </cell>
          <cell r="P1886">
            <v>38091</v>
          </cell>
          <cell r="T1886">
            <v>0</v>
          </cell>
          <cell r="U1886">
            <v>0</v>
          </cell>
          <cell r="W1886">
            <v>0</v>
          </cell>
          <cell r="Y1886">
            <v>0</v>
          </cell>
        </row>
        <row r="1887">
          <cell r="B1887" t="str">
            <v>KD185</v>
          </cell>
          <cell r="C1887" t="str">
            <v/>
          </cell>
          <cell r="E1887" t="str">
            <v>Khoùa ñôõ daây côõ daây 185</v>
          </cell>
          <cell r="F1887" t="str">
            <v>caùi</v>
          </cell>
          <cell r="H1887">
            <v>0</v>
          </cell>
          <cell r="K1887">
            <v>0</v>
          </cell>
          <cell r="P1887">
            <v>38091</v>
          </cell>
          <cell r="T1887">
            <v>0</v>
          </cell>
          <cell r="U1887">
            <v>0</v>
          </cell>
          <cell r="W1887">
            <v>0</v>
          </cell>
          <cell r="Y1887">
            <v>0</v>
          </cell>
        </row>
        <row r="1888">
          <cell r="B1888" t="str">
            <v>KD150</v>
          </cell>
          <cell r="C1888" t="str">
            <v/>
          </cell>
          <cell r="E1888" t="str">
            <v>Khoùa ñôõ daây côõ daây 150</v>
          </cell>
          <cell r="F1888" t="str">
            <v>caùi</v>
          </cell>
          <cell r="H1888">
            <v>0</v>
          </cell>
          <cell r="K1888">
            <v>0</v>
          </cell>
          <cell r="P1888">
            <v>38091</v>
          </cell>
          <cell r="T1888">
            <v>0</v>
          </cell>
          <cell r="U1888">
            <v>0</v>
          </cell>
          <cell r="W1888">
            <v>0</v>
          </cell>
          <cell r="Y1888">
            <v>0</v>
          </cell>
        </row>
        <row r="1889">
          <cell r="B1889" t="str">
            <v>KD120</v>
          </cell>
          <cell r="C1889" t="str">
            <v/>
          </cell>
          <cell r="E1889" t="str">
            <v>Khoùa ñôõ daây côõ daây 120</v>
          </cell>
          <cell r="F1889" t="str">
            <v>caùi</v>
          </cell>
          <cell r="H1889">
            <v>0</v>
          </cell>
          <cell r="K1889">
            <v>0</v>
          </cell>
          <cell r="P1889">
            <v>23545</v>
          </cell>
          <cell r="T1889">
            <v>0</v>
          </cell>
          <cell r="U1889">
            <v>0</v>
          </cell>
          <cell r="W1889">
            <v>0</v>
          </cell>
          <cell r="Y1889">
            <v>0</v>
          </cell>
        </row>
        <row r="1890">
          <cell r="B1890" t="str">
            <v>KD95</v>
          </cell>
          <cell r="C1890" t="str">
            <v/>
          </cell>
          <cell r="E1890" t="str">
            <v>Khoùa ñôõ daây côõ daây 95</v>
          </cell>
          <cell r="F1890" t="str">
            <v>caùi</v>
          </cell>
          <cell r="H1890">
            <v>0</v>
          </cell>
          <cell r="K1890">
            <v>0</v>
          </cell>
          <cell r="P1890">
            <v>23545</v>
          </cell>
          <cell r="T1890">
            <v>0</v>
          </cell>
          <cell r="U1890">
            <v>0</v>
          </cell>
          <cell r="W1890">
            <v>0</v>
          </cell>
          <cell r="Y1890">
            <v>0</v>
          </cell>
        </row>
        <row r="1891">
          <cell r="B1891" t="str">
            <v>KD70</v>
          </cell>
          <cell r="C1891" t="str">
            <v/>
          </cell>
          <cell r="E1891" t="str">
            <v>Khoùa ñôõ daây côõ daây 70</v>
          </cell>
          <cell r="F1891" t="str">
            <v>caùi</v>
          </cell>
          <cell r="H1891">
            <v>0</v>
          </cell>
          <cell r="K1891">
            <v>0</v>
          </cell>
          <cell r="P1891">
            <v>21727</v>
          </cell>
          <cell r="T1891">
            <v>0</v>
          </cell>
          <cell r="U1891">
            <v>0</v>
          </cell>
          <cell r="W1891">
            <v>0</v>
          </cell>
          <cell r="Y1891">
            <v>0</v>
          </cell>
        </row>
        <row r="1892">
          <cell r="B1892" t="str">
            <v>KD50</v>
          </cell>
          <cell r="C1892" t="str">
            <v/>
          </cell>
          <cell r="E1892" t="str">
            <v>Khoùa ñôõ daây côõ daây 50</v>
          </cell>
          <cell r="F1892" t="str">
            <v>caùi</v>
          </cell>
          <cell r="H1892">
            <v>0</v>
          </cell>
          <cell r="K1892">
            <v>0</v>
          </cell>
          <cell r="P1892">
            <v>21727</v>
          </cell>
          <cell r="T1892">
            <v>0</v>
          </cell>
          <cell r="U1892">
            <v>0</v>
          </cell>
          <cell r="W1892">
            <v>0</v>
          </cell>
          <cell r="Y1892">
            <v>0</v>
          </cell>
        </row>
        <row r="1893">
          <cell r="B1893" t="str">
            <v>GNIU 185</v>
          </cell>
          <cell r="C1893" t="str">
            <v>x</v>
          </cell>
          <cell r="E1893" t="str">
            <v>Giaùp níu döøng daây boïc 185 + yeám moùng U + Maét noái yeám</v>
          </cell>
          <cell r="F1893" t="str">
            <v>caùi</v>
          </cell>
          <cell r="G1893">
            <v>96</v>
          </cell>
          <cell r="H1893">
            <v>96</v>
          </cell>
          <cell r="K1893">
            <v>96</v>
          </cell>
          <cell r="P1893">
            <v>385000</v>
          </cell>
          <cell r="T1893">
            <v>0</v>
          </cell>
          <cell r="U1893">
            <v>36960000</v>
          </cell>
          <cell r="W1893">
            <v>0</v>
          </cell>
          <cell r="Y1893">
            <v>0</v>
          </cell>
        </row>
        <row r="1894">
          <cell r="B1894" t="str">
            <v>GNIU70</v>
          </cell>
          <cell r="C1894" t="str">
            <v/>
          </cell>
          <cell r="E1894" t="str">
            <v>Giaùp níu döøng daây boïc 70mm2 + yeám moùng U + Maét noái yeám</v>
          </cell>
          <cell r="F1894" t="str">
            <v>caùi</v>
          </cell>
          <cell r="H1894">
            <v>0</v>
          </cell>
          <cell r="K1894">
            <v>0</v>
          </cell>
          <cell r="P1894">
            <v>374000</v>
          </cell>
          <cell r="T1894">
            <v>0</v>
          </cell>
          <cell r="U1894">
            <v>0</v>
          </cell>
          <cell r="W1894">
            <v>0</v>
          </cell>
          <cell r="Y1894">
            <v>0</v>
          </cell>
        </row>
        <row r="1895">
          <cell r="B1895" t="str">
            <v>GNIU50</v>
          </cell>
          <cell r="C1895" t="str">
            <v>x</v>
          </cell>
          <cell r="E1895" t="str">
            <v>Giaùp níu döøng daây boïc 50mm2 + yeám moùng U + Maét noái yeám</v>
          </cell>
          <cell r="F1895" t="str">
            <v>caùi</v>
          </cell>
          <cell r="G1895">
            <v>19</v>
          </cell>
          <cell r="H1895">
            <v>19</v>
          </cell>
          <cell r="K1895">
            <v>19</v>
          </cell>
          <cell r="P1895">
            <v>310000</v>
          </cell>
          <cell r="T1895">
            <v>0</v>
          </cell>
          <cell r="U1895">
            <v>5890000</v>
          </cell>
          <cell r="W1895">
            <v>0</v>
          </cell>
          <cell r="Y1895">
            <v>0</v>
          </cell>
        </row>
        <row r="1896">
          <cell r="B1896" t="str">
            <v>KN120</v>
          </cell>
          <cell r="C1896" t="str">
            <v/>
          </cell>
          <cell r="E1896" t="str">
            <v>Khoùa neùo daây côõ daây 120 (5U)</v>
          </cell>
          <cell r="F1896" t="str">
            <v>caùi</v>
          </cell>
          <cell r="H1896">
            <v>0</v>
          </cell>
          <cell r="K1896">
            <v>0</v>
          </cell>
          <cell r="P1896">
            <v>131000</v>
          </cell>
          <cell r="T1896">
            <v>0</v>
          </cell>
          <cell r="U1896">
            <v>0</v>
          </cell>
          <cell r="W1896">
            <v>0</v>
          </cell>
          <cell r="Y1896">
            <v>0</v>
          </cell>
        </row>
        <row r="1897">
          <cell r="B1897" t="str">
            <v>KN95</v>
          </cell>
          <cell r="C1897" t="str">
            <v/>
          </cell>
          <cell r="E1897" t="str">
            <v>Khoùa neùo daây côõ daây 95</v>
          </cell>
          <cell r="F1897" t="str">
            <v>caùi</v>
          </cell>
          <cell r="H1897">
            <v>0</v>
          </cell>
          <cell r="K1897">
            <v>0</v>
          </cell>
          <cell r="P1897">
            <v>63600</v>
          </cell>
          <cell r="T1897">
            <v>0</v>
          </cell>
          <cell r="U1897">
            <v>0</v>
          </cell>
          <cell r="W1897">
            <v>0</v>
          </cell>
          <cell r="Y1897">
            <v>0</v>
          </cell>
        </row>
        <row r="1898">
          <cell r="B1898" t="str">
            <v>KN70</v>
          </cell>
          <cell r="C1898" t="str">
            <v/>
          </cell>
          <cell r="E1898" t="str">
            <v>Khoùa neùo daây côõ daây 70</v>
          </cell>
          <cell r="F1898" t="str">
            <v>caùi</v>
          </cell>
          <cell r="H1898">
            <v>0</v>
          </cell>
          <cell r="K1898">
            <v>0</v>
          </cell>
          <cell r="P1898">
            <v>58000</v>
          </cell>
          <cell r="T1898">
            <v>0</v>
          </cell>
          <cell r="U1898">
            <v>0</v>
          </cell>
          <cell r="W1898">
            <v>0</v>
          </cell>
          <cell r="Y1898">
            <v>0</v>
          </cell>
        </row>
        <row r="1899">
          <cell r="B1899" t="str">
            <v>KN50</v>
          </cell>
          <cell r="C1899" t="str">
            <v/>
          </cell>
          <cell r="E1899" t="str">
            <v>Khoùa neùo daây côõ daây 50</v>
          </cell>
          <cell r="F1899" t="str">
            <v>caùi</v>
          </cell>
          <cell r="H1899">
            <v>0</v>
          </cell>
          <cell r="K1899">
            <v>0</v>
          </cell>
          <cell r="P1899">
            <v>58000</v>
          </cell>
          <cell r="T1899">
            <v>0</v>
          </cell>
          <cell r="U1899">
            <v>0</v>
          </cell>
          <cell r="W1899">
            <v>0</v>
          </cell>
          <cell r="Y1899">
            <v>0</v>
          </cell>
        </row>
        <row r="1900">
          <cell r="B1900" t="str">
            <v>oxc25</v>
          </cell>
          <cell r="C1900" t="str">
            <v/>
          </cell>
          <cell r="E1900" t="str">
            <v>OÁc xieát caùp Cu côõ 25mm2</v>
          </cell>
          <cell r="F1900" t="str">
            <v>caùi</v>
          </cell>
          <cell r="G1900">
            <v>0</v>
          </cell>
          <cell r="H1900">
            <v>0</v>
          </cell>
          <cell r="K1900">
            <v>0</v>
          </cell>
          <cell r="P1900">
            <v>36000</v>
          </cell>
          <cell r="T1900">
            <v>0</v>
          </cell>
          <cell r="U1900">
            <v>0</v>
          </cell>
          <cell r="W1900">
            <v>0</v>
          </cell>
          <cell r="Y1900">
            <v>0</v>
          </cell>
        </row>
        <row r="1901">
          <cell r="B1901" t="str">
            <v>oxc50</v>
          </cell>
          <cell r="C1901" t="str">
            <v/>
          </cell>
          <cell r="E1901" t="str">
            <v xml:space="preserve">OÁc xieát caùp Cu-AL 50mm2 </v>
          </cell>
          <cell r="F1901" t="str">
            <v>caùi</v>
          </cell>
          <cell r="G1901">
            <v>0</v>
          </cell>
          <cell r="H1901">
            <v>0</v>
          </cell>
          <cell r="K1901">
            <v>0</v>
          </cell>
          <cell r="P1901">
            <v>8300</v>
          </cell>
          <cell r="T1901">
            <v>0</v>
          </cell>
          <cell r="U1901">
            <v>0</v>
          </cell>
          <cell r="W1901">
            <v>0</v>
          </cell>
          <cell r="Y1901">
            <v>0</v>
          </cell>
        </row>
        <row r="1902">
          <cell r="E1902" t="str">
            <v>Phuï Kieän</v>
          </cell>
        </row>
        <row r="1903">
          <cell r="B1903" t="str">
            <v>ke279</v>
          </cell>
          <cell r="C1903" t="str">
            <v>x</v>
          </cell>
          <cell r="E1903" t="str">
            <v>Keïp eùp WR 279</v>
          </cell>
          <cell r="F1903" t="str">
            <v>caùi</v>
          </cell>
          <cell r="G1903">
            <v>10</v>
          </cell>
          <cell r="H1903">
            <v>10</v>
          </cell>
          <cell r="K1903">
            <v>10</v>
          </cell>
          <cell r="P1903">
            <v>10500</v>
          </cell>
          <cell r="T1903">
            <v>0</v>
          </cell>
          <cell r="U1903">
            <v>105000</v>
          </cell>
          <cell r="W1903">
            <v>0</v>
          </cell>
          <cell r="Y1903">
            <v>0</v>
          </cell>
        </row>
        <row r="1904">
          <cell r="B1904" t="str">
            <v>ke399</v>
          </cell>
          <cell r="C1904" t="str">
            <v>x</v>
          </cell>
          <cell r="E1904" t="str">
            <v>Keïp eùp WR 399</v>
          </cell>
          <cell r="F1904" t="str">
            <v>caùi</v>
          </cell>
          <cell r="G1904">
            <v>4</v>
          </cell>
          <cell r="H1904">
            <v>4</v>
          </cell>
          <cell r="K1904">
            <v>4</v>
          </cell>
          <cell r="P1904">
            <v>14700</v>
          </cell>
          <cell r="T1904">
            <v>0</v>
          </cell>
          <cell r="U1904">
            <v>58800</v>
          </cell>
          <cell r="W1904">
            <v>0</v>
          </cell>
          <cell r="Y1904">
            <v>0</v>
          </cell>
        </row>
        <row r="1905">
          <cell r="B1905" t="str">
            <v>ke419</v>
          </cell>
          <cell r="C1905" t="str">
            <v>x</v>
          </cell>
          <cell r="E1905" t="str">
            <v>Keïp eùp WR 419</v>
          </cell>
          <cell r="F1905" t="str">
            <v>caùi</v>
          </cell>
          <cell r="G1905">
            <v>70</v>
          </cell>
          <cell r="H1905">
            <v>70</v>
          </cell>
          <cell r="K1905">
            <v>70</v>
          </cell>
          <cell r="P1905">
            <v>18900</v>
          </cell>
          <cell r="T1905">
            <v>0</v>
          </cell>
          <cell r="U1905">
            <v>1323000</v>
          </cell>
          <cell r="W1905">
            <v>0</v>
          </cell>
          <cell r="Y1905">
            <v>0</v>
          </cell>
        </row>
        <row r="1906">
          <cell r="B1906" t="str">
            <v>ke835</v>
          </cell>
          <cell r="C1906" t="str">
            <v/>
          </cell>
          <cell r="E1906" t="str">
            <v>Keïp eùp WR 835</v>
          </cell>
          <cell r="F1906" t="str">
            <v>caùi</v>
          </cell>
          <cell r="G1906">
            <v>0</v>
          </cell>
          <cell r="H1906">
            <v>0</v>
          </cell>
          <cell r="K1906">
            <v>0</v>
          </cell>
          <cell r="P1906">
            <v>29000</v>
          </cell>
          <cell r="T1906">
            <v>0</v>
          </cell>
          <cell r="U1906">
            <v>0</v>
          </cell>
          <cell r="W1906">
            <v>0</v>
          </cell>
          <cell r="Y1906">
            <v>0</v>
          </cell>
        </row>
        <row r="1907">
          <cell r="B1907" t="str">
            <v>ke929</v>
          </cell>
          <cell r="C1907" t="str">
            <v>x</v>
          </cell>
          <cell r="E1907" t="str">
            <v>Keïp eùp WR 929</v>
          </cell>
          <cell r="F1907" t="str">
            <v>caùi</v>
          </cell>
          <cell r="G1907">
            <v>100</v>
          </cell>
          <cell r="H1907">
            <v>100</v>
          </cell>
          <cell r="K1907">
            <v>100</v>
          </cell>
          <cell r="P1907">
            <v>44000</v>
          </cell>
          <cell r="T1907">
            <v>0</v>
          </cell>
          <cell r="U1907">
            <v>4400000</v>
          </cell>
          <cell r="W1907">
            <v>0</v>
          </cell>
          <cell r="Y1907">
            <v>0</v>
          </cell>
        </row>
        <row r="1908">
          <cell r="B1908" t="str">
            <v>ke150</v>
          </cell>
          <cell r="C1908" t="str">
            <v/>
          </cell>
          <cell r="E1908" t="str">
            <v>Keïp eùp WR côõ daây 150mm2</v>
          </cell>
          <cell r="F1908" t="str">
            <v>caùi</v>
          </cell>
          <cell r="G1908">
            <v>0</v>
          </cell>
          <cell r="H1908">
            <v>0</v>
          </cell>
          <cell r="K1908">
            <v>0</v>
          </cell>
          <cell r="P1908">
            <v>42000</v>
          </cell>
          <cell r="T1908">
            <v>0</v>
          </cell>
          <cell r="U1908">
            <v>0</v>
          </cell>
          <cell r="W1908">
            <v>0</v>
          </cell>
          <cell r="Y1908">
            <v>0</v>
          </cell>
        </row>
        <row r="1909">
          <cell r="B1909" t="str">
            <v>ke185</v>
          </cell>
          <cell r="C1909" t="str">
            <v/>
          </cell>
          <cell r="E1909" t="str">
            <v>Keïp eùp WR côõ daây 185mm2</v>
          </cell>
          <cell r="F1909" t="str">
            <v>caùi</v>
          </cell>
          <cell r="H1909">
            <v>0</v>
          </cell>
          <cell r="K1909">
            <v>0</v>
          </cell>
          <cell r="P1909">
            <v>44000</v>
          </cell>
          <cell r="T1909">
            <v>0</v>
          </cell>
          <cell r="U1909">
            <v>0</v>
          </cell>
          <cell r="W1909">
            <v>0</v>
          </cell>
          <cell r="Y1909">
            <v>0</v>
          </cell>
        </row>
        <row r="1910">
          <cell r="B1910" t="str">
            <v>ke240</v>
          </cell>
          <cell r="C1910" t="str">
            <v/>
          </cell>
          <cell r="E1910" t="str">
            <v>Keïp eùp WR côõ daây 240mm2</v>
          </cell>
          <cell r="F1910" t="str">
            <v>caùi</v>
          </cell>
          <cell r="G1910">
            <v>0</v>
          </cell>
          <cell r="H1910">
            <v>0</v>
          </cell>
          <cell r="K1910">
            <v>0</v>
          </cell>
          <cell r="P1910">
            <v>44000</v>
          </cell>
          <cell r="T1910">
            <v>0</v>
          </cell>
          <cell r="U1910">
            <v>0</v>
          </cell>
          <cell r="W1910">
            <v>0</v>
          </cell>
          <cell r="Y1910">
            <v>0</v>
          </cell>
        </row>
        <row r="1911">
          <cell r="B1911" t="str">
            <v>k50</v>
          </cell>
          <cell r="C1911" t="str">
            <v/>
          </cell>
          <cell r="E1911" t="str">
            <v>Keïp daây 3 bulon 2 raõnh daây 50mm2</v>
          </cell>
          <cell r="F1911" t="str">
            <v>caùi</v>
          </cell>
          <cell r="G1911">
            <v>0</v>
          </cell>
          <cell r="H1911">
            <v>0</v>
          </cell>
          <cell r="K1911">
            <v>0</v>
          </cell>
          <cell r="P1911">
            <v>8400</v>
          </cell>
          <cell r="T1911">
            <v>0</v>
          </cell>
          <cell r="U1911">
            <v>0</v>
          </cell>
          <cell r="W1911">
            <v>0</v>
          </cell>
          <cell r="Y1911">
            <v>0</v>
          </cell>
        </row>
        <row r="1912">
          <cell r="B1912" t="str">
            <v>B16300</v>
          </cell>
          <cell r="C1912" t="str">
            <v>x</v>
          </cell>
          <cell r="E1912" t="str">
            <v>Boulon 16x300+ 2 long ñeàn vuoâng D18-50x50x3/Zn</v>
          </cell>
          <cell r="F1912" t="str">
            <v>boä</v>
          </cell>
          <cell r="G1912">
            <v>42</v>
          </cell>
          <cell r="H1912">
            <v>42</v>
          </cell>
          <cell r="K1912">
            <v>42</v>
          </cell>
          <cell r="P1912">
            <v>30000</v>
          </cell>
          <cell r="T1912">
            <v>0</v>
          </cell>
          <cell r="U1912">
            <v>1260000</v>
          </cell>
          <cell r="W1912">
            <v>0</v>
          </cell>
          <cell r="Y1912">
            <v>0</v>
          </cell>
        </row>
        <row r="1913">
          <cell r="B1913" t="str">
            <v>GIP95-35</v>
          </cell>
          <cell r="C1913" t="str">
            <v>x</v>
          </cell>
          <cell r="E1913" t="str">
            <v>Ghíp noái 2 boulon IPC 95-35</v>
          </cell>
          <cell r="F1913" t="str">
            <v>caùi</v>
          </cell>
          <cell r="G1913">
            <v>353</v>
          </cell>
          <cell r="H1913">
            <v>353</v>
          </cell>
          <cell r="K1913">
            <v>353</v>
          </cell>
          <cell r="P1913">
            <v>42000</v>
          </cell>
          <cell r="T1913">
            <v>0</v>
          </cell>
          <cell r="U1913">
            <v>14826000</v>
          </cell>
          <cell r="W1913">
            <v>0</v>
          </cell>
          <cell r="Y1913">
            <v>0</v>
          </cell>
        </row>
        <row r="1914">
          <cell r="B1914" t="str">
            <v>Duplex 27</v>
          </cell>
          <cell r="C1914" t="str">
            <v/>
          </cell>
          <cell r="E1914" t="str">
            <v>Caùp Duplex CV2x7mm2</v>
          </cell>
          <cell r="F1914" t="str">
            <v>m</v>
          </cell>
          <cell r="G1914">
            <v>0</v>
          </cell>
          <cell r="H1914">
            <v>0</v>
          </cell>
          <cell r="K1914">
            <v>0</v>
          </cell>
          <cell r="P1914">
            <v>29600</v>
          </cell>
          <cell r="T1914">
            <v>0</v>
          </cell>
          <cell r="U1914">
            <v>0</v>
          </cell>
          <cell r="W1914">
            <v>0</v>
          </cell>
          <cell r="Y1914">
            <v>0</v>
          </cell>
        </row>
        <row r="1915">
          <cell r="B1915" t="str">
            <v>Duplex 216</v>
          </cell>
          <cell r="C1915" t="str">
            <v>x</v>
          </cell>
          <cell r="E1915" t="str">
            <v>Caùp Duplex Al 2x16</v>
          </cell>
          <cell r="F1915" t="str">
            <v>m</v>
          </cell>
          <cell r="G1915">
            <v>174</v>
          </cell>
          <cell r="H1915">
            <v>174</v>
          </cell>
          <cell r="K1915">
            <v>174</v>
          </cell>
          <cell r="P1915">
            <v>8287</v>
          </cell>
          <cell r="T1915">
            <v>0</v>
          </cell>
          <cell r="U1915">
            <v>1441938</v>
          </cell>
          <cell r="W1915">
            <v>0</v>
          </cell>
          <cell r="Y1915">
            <v>0</v>
          </cell>
        </row>
        <row r="1916">
          <cell r="B1916" t="str">
            <v>cose50</v>
          </cell>
          <cell r="C1916" t="str">
            <v/>
          </cell>
          <cell r="E1916" t="str">
            <v>Ñaàu cosse eùp Cu-Al 50mm2+ chuïp ñaàu coss</v>
          </cell>
          <cell r="F1916" t="str">
            <v>caùi</v>
          </cell>
          <cell r="G1916">
            <v>0</v>
          </cell>
          <cell r="H1916">
            <v>0</v>
          </cell>
          <cell r="K1916">
            <v>0</v>
          </cell>
          <cell r="P1916">
            <v>14300</v>
          </cell>
          <cell r="U1916">
            <v>0</v>
          </cell>
          <cell r="W1916">
            <v>0</v>
          </cell>
          <cell r="Y1916">
            <v>0</v>
          </cell>
        </row>
        <row r="1917">
          <cell r="B1917" t="str">
            <v>BMoc16300</v>
          </cell>
          <cell r="C1917" t="str">
            <v>x</v>
          </cell>
          <cell r="D1917">
            <v>0</v>
          </cell>
          <cell r="E1917" t="str">
            <v>Boulon moùc 16x300+ 1 long ñeàn troøn D18-50x50x3/Zn</v>
          </cell>
          <cell r="F1917" t="str">
            <v>boä</v>
          </cell>
          <cell r="G1917">
            <v>42</v>
          </cell>
          <cell r="H1917">
            <v>42</v>
          </cell>
          <cell r="K1917">
            <v>42</v>
          </cell>
          <cell r="P1917">
            <v>41500</v>
          </cell>
          <cell r="R1917">
            <v>0</v>
          </cell>
          <cell r="T1917">
            <v>0</v>
          </cell>
          <cell r="U1917">
            <v>1743000</v>
          </cell>
          <cell r="W1917">
            <v>0</v>
          </cell>
          <cell r="Y1917">
            <v>0</v>
          </cell>
        </row>
        <row r="1918">
          <cell r="B1918" t="str">
            <v>OCN</v>
          </cell>
          <cell r="C1918" t="str">
            <v>x</v>
          </cell>
          <cell r="D1918">
            <v>0</v>
          </cell>
          <cell r="E1918" t="str">
            <v>Oáng co nhieät caùch ñieän 24kV D60</v>
          </cell>
          <cell r="F1918" t="str">
            <v>m</v>
          </cell>
          <cell r="G1918">
            <v>15</v>
          </cell>
          <cell r="H1918">
            <v>15</v>
          </cell>
          <cell r="K1918">
            <v>15</v>
          </cell>
          <cell r="P1918">
            <v>145000</v>
          </cell>
          <cell r="R1918">
            <v>0</v>
          </cell>
          <cell r="T1918">
            <v>0</v>
          </cell>
          <cell r="U1918">
            <v>2175000</v>
          </cell>
          <cell r="W1918">
            <v>0</v>
          </cell>
          <cell r="Y1918">
            <v>0</v>
          </cell>
        </row>
        <row r="1919">
          <cell r="B1919" t="str">
            <v>BANGKEOt</v>
          </cell>
          <cell r="C1919" t="str">
            <v/>
          </cell>
          <cell r="D1919">
            <v>0</v>
          </cell>
          <cell r="E1919" t="str">
            <v>Baêng keo caùch ñieän trung theá</v>
          </cell>
          <cell r="F1919" t="str">
            <v>cuoän</v>
          </cell>
          <cell r="G1919">
            <v>0</v>
          </cell>
          <cell r="H1919">
            <v>0</v>
          </cell>
          <cell r="K1919">
            <v>0</v>
          </cell>
          <cell r="P1919">
            <v>280000</v>
          </cell>
          <cell r="R1919">
            <v>0</v>
          </cell>
          <cell r="T1919">
            <v>0</v>
          </cell>
          <cell r="U1919">
            <v>0</v>
          </cell>
          <cell r="W1919">
            <v>0</v>
          </cell>
          <cell r="Y1919">
            <v>0</v>
          </cell>
        </row>
        <row r="1920">
          <cell r="B1920" t="str">
            <v>BANGKEO</v>
          </cell>
          <cell r="C1920" t="str">
            <v/>
          </cell>
          <cell r="D1920">
            <v>0</v>
          </cell>
          <cell r="E1920" t="str">
            <v>Baêng keo caùch ñieän haï theá</v>
          </cell>
          <cell r="F1920" t="str">
            <v>cuoän</v>
          </cell>
          <cell r="G1920">
            <v>0</v>
          </cell>
          <cell r="H1920">
            <v>0</v>
          </cell>
          <cell r="K1920">
            <v>0</v>
          </cell>
          <cell r="P1920">
            <v>6500</v>
          </cell>
          <cell r="R1920">
            <v>0</v>
          </cell>
          <cell r="T1920">
            <v>0</v>
          </cell>
          <cell r="U1920">
            <v>0</v>
          </cell>
          <cell r="W1920">
            <v>0</v>
          </cell>
          <cell r="Y1920">
            <v>0</v>
          </cell>
        </row>
        <row r="1921">
          <cell r="B1921" t="str">
            <v>cose95</v>
          </cell>
          <cell r="C1921" t="str">
            <v/>
          </cell>
          <cell r="D1921" t="str">
            <v>D4.5004</v>
          </cell>
          <cell r="E1921" t="str">
            <v>Ñaàu cosse eùp Cu-Al 95mm2+ chuïp ñaàu coss</v>
          </cell>
          <cell r="F1921" t="str">
            <v>caùi</v>
          </cell>
          <cell r="G1921">
            <v>0</v>
          </cell>
          <cell r="H1921">
            <v>0</v>
          </cell>
          <cell r="K1921">
            <v>0</v>
          </cell>
          <cell r="P1921">
            <v>39800</v>
          </cell>
          <cell r="R1921">
            <v>19457</v>
          </cell>
          <cell r="T1921">
            <v>3063</v>
          </cell>
          <cell r="U1921">
            <v>0</v>
          </cell>
          <cell r="W1921">
            <v>0</v>
          </cell>
          <cell r="Y1921">
            <v>0</v>
          </cell>
        </row>
        <row r="1922">
          <cell r="B1922" t="str">
            <v>COS150</v>
          </cell>
          <cell r="C1922" t="str">
            <v>x</v>
          </cell>
          <cell r="D1922" t="str">
            <v>D4.5006</v>
          </cell>
          <cell r="E1922" t="str">
            <v>Ñaàu cosse eùp Cu 150mm2 2 bulon+ chuïp ñaàu coss</v>
          </cell>
          <cell r="F1922" t="str">
            <v>caùi</v>
          </cell>
          <cell r="G1922">
            <v>15</v>
          </cell>
          <cell r="H1922">
            <v>15</v>
          </cell>
          <cell r="K1922">
            <v>15</v>
          </cell>
          <cell r="P1922">
            <v>99100</v>
          </cell>
          <cell r="R1922">
            <v>30575</v>
          </cell>
          <cell r="T1922">
            <v>4084</v>
          </cell>
          <cell r="U1922">
            <v>1486500</v>
          </cell>
          <cell r="W1922">
            <v>458625</v>
          </cell>
          <cell r="Y1922">
            <v>61260</v>
          </cell>
        </row>
        <row r="1923">
          <cell r="B1923" t="str">
            <v>B1230</v>
          </cell>
          <cell r="C1923" t="str">
            <v/>
          </cell>
          <cell r="D1923">
            <v>0</v>
          </cell>
          <cell r="E1923" t="str">
            <v>Boulon 12x30+ 2 long ñeàn vuoâng D14-50x50x3/Zn</v>
          </cell>
          <cell r="F1923" t="str">
            <v>boä</v>
          </cell>
          <cell r="G1923">
            <v>0</v>
          </cell>
          <cell r="H1923">
            <v>0</v>
          </cell>
          <cell r="K1923">
            <v>0</v>
          </cell>
          <cell r="P1923">
            <v>5800</v>
          </cell>
          <cell r="R1923">
            <v>0</v>
          </cell>
          <cell r="U1923">
            <v>0</v>
          </cell>
          <cell r="W1923">
            <v>0</v>
          </cell>
          <cell r="Y1923">
            <v>0</v>
          </cell>
        </row>
        <row r="1924">
          <cell r="B1924" t="str">
            <v>KQ2/0</v>
          </cell>
          <cell r="C1924" t="str">
            <v/>
          </cell>
          <cell r="D1924">
            <v>0</v>
          </cell>
          <cell r="E1924" t="str">
            <v>Keïp quai 2/0</v>
          </cell>
          <cell r="F1924" t="str">
            <v>caùi</v>
          </cell>
          <cell r="G1924">
            <v>0</v>
          </cell>
          <cell r="H1924">
            <v>0</v>
          </cell>
          <cell r="K1924">
            <v>0</v>
          </cell>
          <cell r="P1924">
            <v>47000</v>
          </cell>
          <cell r="R1924">
            <v>0</v>
          </cell>
          <cell r="U1924">
            <v>0</v>
          </cell>
          <cell r="W1924">
            <v>0</v>
          </cell>
          <cell r="Y1924">
            <v>0</v>
          </cell>
        </row>
        <row r="1925">
          <cell r="B1925" t="str">
            <v>KQ4/0</v>
          </cell>
          <cell r="C1925" t="str">
            <v>x</v>
          </cell>
          <cell r="D1925">
            <v>0</v>
          </cell>
          <cell r="E1925" t="str">
            <v>Keïp quai 4/0 ñaáu noùng</v>
          </cell>
          <cell r="F1925" t="str">
            <v>caùi</v>
          </cell>
          <cell r="G1925">
            <v>56</v>
          </cell>
          <cell r="H1925">
            <v>56</v>
          </cell>
          <cell r="K1925">
            <v>56</v>
          </cell>
          <cell r="P1925">
            <v>63000</v>
          </cell>
          <cell r="R1925">
            <v>0</v>
          </cell>
          <cell r="U1925">
            <v>3528000</v>
          </cell>
          <cell r="W1925">
            <v>0</v>
          </cell>
          <cell r="Y1925">
            <v>0</v>
          </cell>
        </row>
        <row r="1926">
          <cell r="B1926" t="str">
            <v>KH2/0</v>
          </cell>
          <cell r="C1926" t="str">
            <v/>
          </cell>
          <cell r="D1926" t="str">
            <v>T4.3007</v>
          </cell>
          <cell r="E1926" t="str">
            <v>Keïp hotline 2/0</v>
          </cell>
          <cell r="F1926" t="str">
            <v>caùi</v>
          </cell>
          <cell r="G1926">
            <v>0</v>
          </cell>
          <cell r="H1926">
            <v>0</v>
          </cell>
          <cell r="K1926">
            <v>0</v>
          </cell>
          <cell r="P1926">
            <v>68000</v>
          </cell>
          <cell r="R1926">
            <v>107184</v>
          </cell>
          <cell r="U1926">
            <v>0</v>
          </cell>
          <cell r="W1926">
            <v>0</v>
          </cell>
          <cell r="Y1926">
            <v>0</v>
          </cell>
        </row>
        <row r="1927">
          <cell r="B1927" t="str">
            <v>KH4/0</v>
          </cell>
          <cell r="C1927" t="str">
            <v>x</v>
          </cell>
          <cell r="D1927" t="str">
            <v>T4.3007</v>
          </cell>
          <cell r="E1927" t="str">
            <v>Keïp hotline 4/0</v>
          </cell>
          <cell r="F1927" t="str">
            <v>caùi</v>
          </cell>
          <cell r="G1927">
            <v>47</v>
          </cell>
          <cell r="H1927">
            <v>47</v>
          </cell>
          <cell r="K1927">
            <v>47</v>
          </cell>
          <cell r="P1927">
            <v>94000</v>
          </cell>
          <cell r="R1927">
            <v>107184</v>
          </cell>
          <cell r="U1927">
            <v>4418000</v>
          </cell>
          <cell r="W1927">
            <v>5037648</v>
          </cell>
          <cell r="Y1927">
            <v>0</v>
          </cell>
        </row>
        <row r="1928">
          <cell r="B1928" t="str">
            <v>XLPE25</v>
          </cell>
          <cell r="C1928" t="str">
            <v/>
          </cell>
          <cell r="E1928" t="str">
            <v>Caùp 24KV C/XLPE/PVC 25mm2</v>
          </cell>
          <cell r="F1928" t="str">
            <v>meùt</v>
          </cell>
          <cell r="H1928">
            <v>0</v>
          </cell>
          <cell r="K1928">
            <v>0</v>
          </cell>
          <cell r="P1928">
            <v>54565</v>
          </cell>
          <cell r="U1928">
            <v>0</v>
          </cell>
          <cell r="W1928">
            <v>0</v>
          </cell>
          <cell r="Y1928">
            <v>0</v>
          </cell>
        </row>
        <row r="1929">
          <cell r="B1929" t="str">
            <v>ON50</v>
          </cell>
          <cell r="C1929" t="str">
            <v>x</v>
          </cell>
          <cell r="E1929" t="str">
            <v>OÁng noái daây côõ 50mm2</v>
          </cell>
          <cell r="F1929" t="str">
            <v>caùi</v>
          </cell>
          <cell r="G1929">
            <v>12</v>
          </cell>
          <cell r="H1929">
            <v>12</v>
          </cell>
          <cell r="K1929">
            <v>12</v>
          </cell>
          <cell r="P1929">
            <v>24000</v>
          </cell>
          <cell r="U1929">
            <v>288000</v>
          </cell>
          <cell r="W1929">
            <v>0</v>
          </cell>
          <cell r="Y1929">
            <v>0</v>
          </cell>
        </row>
        <row r="1930">
          <cell r="B1930" t="str">
            <v>ON70</v>
          </cell>
          <cell r="C1930" t="str">
            <v/>
          </cell>
          <cell r="E1930" t="str">
            <v>OÁng noái daây côõ 70mm2</v>
          </cell>
          <cell r="F1930" t="str">
            <v>caùi</v>
          </cell>
          <cell r="G1930">
            <v>0</v>
          </cell>
          <cell r="H1930">
            <v>0</v>
          </cell>
          <cell r="K1930">
            <v>0</v>
          </cell>
          <cell r="P1930">
            <v>27000</v>
          </cell>
          <cell r="U1930">
            <v>0</v>
          </cell>
          <cell r="W1930">
            <v>0</v>
          </cell>
          <cell r="Y1930">
            <v>0</v>
          </cell>
        </row>
        <row r="1931">
          <cell r="B1931" t="str">
            <v>ON95</v>
          </cell>
          <cell r="C1931" t="str">
            <v/>
          </cell>
          <cell r="E1931" t="str">
            <v>OÁng noái daây côõ 95mm2</v>
          </cell>
          <cell r="F1931" t="str">
            <v>caùi</v>
          </cell>
          <cell r="G1931">
            <v>0</v>
          </cell>
          <cell r="H1931">
            <v>0</v>
          </cell>
          <cell r="K1931">
            <v>0</v>
          </cell>
          <cell r="P1931">
            <v>39000</v>
          </cell>
          <cell r="U1931">
            <v>0</v>
          </cell>
          <cell r="W1931">
            <v>0</v>
          </cell>
          <cell r="Y1931">
            <v>0</v>
          </cell>
        </row>
        <row r="1932">
          <cell r="B1932" t="str">
            <v>ON120</v>
          </cell>
          <cell r="C1932" t="str">
            <v>x</v>
          </cell>
          <cell r="E1932" t="str">
            <v>OÁng noái daây côõ 120mm2</v>
          </cell>
          <cell r="F1932" t="str">
            <v>caùi</v>
          </cell>
          <cell r="G1932">
            <v>5</v>
          </cell>
          <cell r="H1932">
            <v>5</v>
          </cell>
          <cell r="K1932">
            <v>5</v>
          </cell>
          <cell r="P1932">
            <v>56000</v>
          </cell>
          <cell r="U1932">
            <v>280000</v>
          </cell>
          <cell r="W1932">
            <v>0</v>
          </cell>
          <cell r="Y1932">
            <v>0</v>
          </cell>
        </row>
        <row r="1933">
          <cell r="B1933" t="str">
            <v>ON150</v>
          </cell>
          <cell r="C1933" t="str">
            <v/>
          </cell>
          <cell r="E1933" t="str">
            <v>OÁng noái daây côõ 150mm2</v>
          </cell>
          <cell r="F1933" t="str">
            <v>caùi</v>
          </cell>
          <cell r="G1933">
            <v>0</v>
          </cell>
          <cell r="H1933">
            <v>0</v>
          </cell>
          <cell r="K1933">
            <v>0</v>
          </cell>
          <cell r="P1933">
            <v>71000</v>
          </cell>
          <cell r="U1933">
            <v>0</v>
          </cell>
          <cell r="W1933">
            <v>0</v>
          </cell>
          <cell r="Y1933">
            <v>0</v>
          </cell>
        </row>
        <row r="1934">
          <cell r="B1934" t="str">
            <v>ON185</v>
          </cell>
          <cell r="C1934" t="str">
            <v>x</v>
          </cell>
          <cell r="E1934" t="str">
            <v>OÁng noái daây côõ 185mm2</v>
          </cell>
          <cell r="F1934" t="str">
            <v>caùi</v>
          </cell>
          <cell r="G1934">
            <v>16</v>
          </cell>
          <cell r="H1934">
            <v>16</v>
          </cell>
          <cell r="K1934">
            <v>16</v>
          </cell>
          <cell r="P1934">
            <v>97000</v>
          </cell>
          <cell r="U1934">
            <v>1552000</v>
          </cell>
          <cell r="W1934">
            <v>0</v>
          </cell>
          <cell r="Y1934">
            <v>0</v>
          </cell>
        </row>
        <row r="1935">
          <cell r="B1935" t="str">
            <v>ON50</v>
          </cell>
          <cell r="C1935" t="str">
            <v/>
          </cell>
          <cell r="E1935" t="str">
            <v>OÁng noái daây côõ 50mm2</v>
          </cell>
          <cell r="F1935" t="str">
            <v>caùi</v>
          </cell>
          <cell r="G1935">
            <v>0</v>
          </cell>
          <cell r="H1935">
            <v>0</v>
          </cell>
          <cell r="K1935">
            <v>0</v>
          </cell>
          <cell r="P1935">
            <v>24000</v>
          </cell>
          <cell r="U1935">
            <v>0</v>
          </cell>
          <cell r="W1935">
            <v>0</v>
          </cell>
          <cell r="Y1935">
            <v>0</v>
          </cell>
        </row>
        <row r="1936">
          <cell r="B1936" t="str">
            <v>CDTRUDOI</v>
          </cell>
          <cell r="C1936" t="str">
            <v/>
          </cell>
          <cell r="E1936" t="str">
            <v>Coå deâ truï ñoâi baét söù treo</v>
          </cell>
          <cell r="F1936" t="str">
            <v>boä</v>
          </cell>
          <cell r="H1936">
            <v>0</v>
          </cell>
          <cell r="K1936">
            <v>0</v>
          </cell>
          <cell r="P1936">
            <v>73000</v>
          </cell>
          <cell r="R1936">
            <v>89320</v>
          </cell>
          <cell r="U1936">
            <v>0</v>
          </cell>
          <cell r="W1936">
            <v>0</v>
          </cell>
          <cell r="Y1936">
            <v>0</v>
          </cell>
        </row>
        <row r="1937">
          <cell r="B1937" t="str">
            <v>B1250TH</v>
          </cell>
          <cell r="C1937" t="str">
            <v/>
          </cell>
          <cell r="E1937" t="str">
            <v>Boulon thau 12x50 + 2 long ñeàn troøn D14-50x50x3/Zn</v>
          </cell>
          <cell r="F1937" t="str">
            <v>boä</v>
          </cell>
          <cell r="H1937">
            <v>0</v>
          </cell>
          <cell r="K1937">
            <v>0</v>
          </cell>
          <cell r="P1937">
            <v>13000</v>
          </cell>
          <cell r="T1937">
            <v>0</v>
          </cell>
          <cell r="U1937">
            <v>0</v>
          </cell>
          <cell r="W1937">
            <v>0</v>
          </cell>
          <cell r="Y1937">
            <v>0</v>
          </cell>
        </row>
        <row r="1938">
          <cell r="B1938" t="str">
            <v>B16600v</v>
          </cell>
          <cell r="C1938" t="str">
            <v/>
          </cell>
          <cell r="E1938" t="str">
            <v>Boulon 16x600VRS+ 4 long ñeàn vuoâng D18-50x50x3/Zn: baét xaø truï gheùp</v>
          </cell>
          <cell r="F1938" t="str">
            <v>boä</v>
          </cell>
          <cell r="H1938">
            <v>0</v>
          </cell>
          <cell r="K1938">
            <v>0</v>
          </cell>
          <cell r="P1938">
            <v>58000</v>
          </cell>
          <cell r="T1938">
            <v>0</v>
          </cell>
          <cell r="U1938">
            <v>0</v>
          </cell>
          <cell r="W1938">
            <v>0</v>
          </cell>
          <cell r="Y1938">
            <v>0</v>
          </cell>
        </row>
        <row r="1939">
          <cell r="B1939" t="str">
            <v>B16500V</v>
          </cell>
          <cell r="C1939" t="str">
            <v/>
          </cell>
          <cell r="E1939" t="str">
            <v>Boulon 16x500VRS+ 4 long ñeàn vuoâng D18-50x50x3/Zn: baét truï ñoâi</v>
          </cell>
          <cell r="F1939" t="str">
            <v>boä</v>
          </cell>
          <cell r="G1939">
            <v>0</v>
          </cell>
          <cell r="H1939">
            <v>0</v>
          </cell>
          <cell r="K1939">
            <v>0</v>
          </cell>
          <cell r="P1939">
            <v>50000</v>
          </cell>
          <cell r="U1939">
            <v>0</v>
          </cell>
          <cell r="W1939">
            <v>0</v>
          </cell>
          <cell r="Y1939">
            <v>0</v>
          </cell>
        </row>
        <row r="1940">
          <cell r="B1940" t="str">
            <v>B16550v</v>
          </cell>
          <cell r="C1940" t="str">
            <v/>
          </cell>
          <cell r="E1940" t="str">
            <v>Boulon 16x550VRS+ 4 long ñeàn vuoâng D18-50x50x3/Zn: baét truï ñoâi</v>
          </cell>
          <cell r="F1940" t="str">
            <v>boä</v>
          </cell>
          <cell r="H1940">
            <v>0</v>
          </cell>
          <cell r="K1940">
            <v>0</v>
          </cell>
          <cell r="P1940">
            <v>54000</v>
          </cell>
          <cell r="U1940">
            <v>0</v>
          </cell>
          <cell r="W1940">
            <v>0</v>
          </cell>
          <cell r="Y1940">
            <v>0</v>
          </cell>
        </row>
        <row r="1941">
          <cell r="B1941" t="str">
            <v>B16700v</v>
          </cell>
          <cell r="C1941" t="str">
            <v/>
          </cell>
          <cell r="E1941" t="str">
            <v>Boulon 16x700VRS+ 4 long ñeàn vuoâng D18-50x50x3/Zn: baét truï ñoâi</v>
          </cell>
          <cell r="F1941" t="str">
            <v>boä</v>
          </cell>
          <cell r="H1941">
            <v>0</v>
          </cell>
          <cell r="K1941">
            <v>0</v>
          </cell>
          <cell r="P1941">
            <v>65000</v>
          </cell>
          <cell r="U1941">
            <v>0</v>
          </cell>
          <cell r="W1941">
            <v>0</v>
          </cell>
          <cell r="Y1941">
            <v>0</v>
          </cell>
        </row>
        <row r="1942">
          <cell r="B1942" t="str">
            <v>BM16250</v>
          </cell>
          <cell r="C1942" t="str">
            <v/>
          </cell>
          <cell r="E1942" t="str">
            <v xml:space="preserve">Boulon maét 16x250+ 1 long ñeàn vuoâng D18-50x50x3/Zn: baét söù treo Polymer </v>
          </cell>
          <cell r="F1942" t="str">
            <v>boä</v>
          </cell>
          <cell r="H1942">
            <v>0</v>
          </cell>
          <cell r="K1942">
            <v>0</v>
          </cell>
          <cell r="P1942">
            <v>35000</v>
          </cell>
          <cell r="U1942">
            <v>0</v>
          </cell>
          <cell r="W1942">
            <v>0</v>
          </cell>
          <cell r="Y1942">
            <v>0</v>
          </cell>
        </row>
        <row r="1943">
          <cell r="B1943" t="str">
            <v>R2</v>
          </cell>
          <cell r="C1943" t="str">
            <v/>
          </cell>
          <cell r="E1943" t="str">
            <v>Rack 2 söù + bulon</v>
          </cell>
          <cell r="F1943" t="str">
            <v>boä</v>
          </cell>
          <cell r="H1943">
            <v>0</v>
          </cell>
          <cell r="K1943">
            <v>0</v>
          </cell>
          <cell r="P1943">
            <v>97000</v>
          </cell>
          <cell r="U1943">
            <v>0</v>
          </cell>
          <cell r="W1943">
            <v>0</v>
          </cell>
          <cell r="Y1943">
            <v>0</v>
          </cell>
        </row>
        <row r="1944">
          <cell r="B1944" t="str">
            <v>R3</v>
          </cell>
          <cell r="C1944" t="str">
            <v/>
          </cell>
          <cell r="E1944" t="str">
            <v>Rack 3 söù + bulon</v>
          </cell>
          <cell r="F1944" t="str">
            <v>boä</v>
          </cell>
          <cell r="G1944">
            <v>0</v>
          </cell>
          <cell r="H1944">
            <v>0</v>
          </cell>
          <cell r="K1944">
            <v>0</v>
          </cell>
          <cell r="P1944">
            <v>150000</v>
          </cell>
          <cell r="U1944">
            <v>0</v>
          </cell>
          <cell r="W1944">
            <v>0</v>
          </cell>
          <cell r="Y1944">
            <v>0</v>
          </cell>
        </row>
        <row r="1945">
          <cell r="B1945" t="str">
            <v>R4</v>
          </cell>
          <cell r="C1945" t="str">
            <v/>
          </cell>
          <cell r="E1945" t="str">
            <v>Rack 4 söù + bulon</v>
          </cell>
          <cell r="F1945" t="str">
            <v>boä</v>
          </cell>
          <cell r="G1945">
            <v>0</v>
          </cell>
          <cell r="H1945">
            <v>0</v>
          </cell>
          <cell r="K1945">
            <v>0</v>
          </cell>
          <cell r="P1945">
            <v>200000</v>
          </cell>
          <cell r="U1945">
            <v>0</v>
          </cell>
          <cell r="W1945">
            <v>0</v>
          </cell>
          <cell r="Y1945">
            <v>0</v>
          </cell>
        </row>
        <row r="1946">
          <cell r="B1946" t="str">
            <v>chupU</v>
          </cell>
          <cell r="C1946" t="str">
            <v>x</v>
          </cell>
          <cell r="E1946" t="str">
            <v>Chuïp keïp Uquai</v>
          </cell>
          <cell r="F1946" t="str">
            <v>boä</v>
          </cell>
          <cell r="G1946">
            <v>56</v>
          </cell>
          <cell r="H1946">
            <v>56</v>
          </cell>
          <cell r="K1946">
            <v>56</v>
          </cell>
          <cell r="P1946">
            <v>122000</v>
          </cell>
          <cell r="U1946">
            <v>6832000</v>
          </cell>
          <cell r="W1946">
            <v>0</v>
          </cell>
          <cell r="Y1946">
            <v>0</v>
          </cell>
        </row>
        <row r="1947">
          <cell r="B1947" t="str">
            <v>KDIN</v>
          </cell>
          <cell r="C1947" t="str">
            <v>x</v>
          </cell>
          <cell r="E1947" t="str">
            <v>Daây ñai + khoùa ñai Inoc</v>
          </cell>
          <cell r="F1947" t="str">
            <v>Boä</v>
          </cell>
          <cell r="G1947">
            <v>74</v>
          </cell>
          <cell r="H1947">
            <v>74</v>
          </cell>
          <cell r="K1947">
            <v>74</v>
          </cell>
          <cell r="P1947">
            <v>13500</v>
          </cell>
          <cell r="U1947">
            <v>999000</v>
          </cell>
          <cell r="W1947">
            <v>0</v>
          </cell>
          <cell r="Y1947">
            <v>0</v>
          </cell>
        </row>
        <row r="1948">
          <cell r="B1948" t="str">
            <v>Dbsttf</v>
          </cell>
          <cell r="C1948" t="str">
            <v>x</v>
          </cell>
          <cell r="E1948" t="str">
            <v>Daây buoäc ñaàu söù TTF (185-240mm2)</v>
          </cell>
          <cell r="F1948" t="str">
            <v>caùi</v>
          </cell>
          <cell r="G1948">
            <v>543</v>
          </cell>
          <cell r="H1948">
            <v>543</v>
          </cell>
          <cell r="K1948">
            <v>543</v>
          </cell>
          <cell r="P1948">
            <v>135000</v>
          </cell>
          <cell r="U1948">
            <v>73305000</v>
          </cell>
          <cell r="W1948">
            <v>0</v>
          </cell>
          <cell r="Y1948">
            <v>0</v>
          </cell>
        </row>
        <row r="1949">
          <cell r="B1949" t="str">
            <v>Dbsssf</v>
          </cell>
          <cell r="C1949" t="str">
            <v>x</v>
          </cell>
          <cell r="E1949" t="str">
            <v>Daây buoäc coå söù SSF (185-240mm2)</v>
          </cell>
          <cell r="F1949" t="str">
            <v>caùi</v>
          </cell>
          <cell r="G1949">
            <v>48</v>
          </cell>
          <cell r="H1949">
            <v>48</v>
          </cell>
          <cell r="K1949">
            <v>48</v>
          </cell>
          <cell r="P1949">
            <v>137500</v>
          </cell>
          <cell r="U1949">
            <v>6600000</v>
          </cell>
          <cell r="W1949">
            <v>0</v>
          </cell>
          <cell r="Y1949">
            <v>0</v>
          </cell>
        </row>
        <row r="1950">
          <cell r="B1950" t="str">
            <v>DAYA</v>
          </cell>
          <cell r="C1950" t="str">
            <v>x</v>
          </cell>
          <cell r="E1950" t="str">
            <v>Daây nhoâm A70 buoät söù</v>
          </cell>
          <cell r="F1950" t="str">
            <v>kg</v>
          </cell>
          <cell r="G1950">
            <v>4.5999999999999996</v>
          </cell>
          <cell r="H1950">
            <v>4.5999999999999996</v>
          </cell>
          <cell r="K1950">
            <v>5</v>
          </cell>
          <cell r="P1950">
            <v>59513</v>
          </cell>
          <cell r="U1950">
            <v>273760</v>
          </cell>
          <cell r="W1950">
            <v>0</v>
          </cell>
          <cell r="Y1950">
            <v>0</v>
          </cell>
        </row>
        <row r="1951">
          <cell r="B1951" t="str">
            <v>bnh</v>
          </cell>
          <cell r="C1951" t="str">
            <v>x</v>
          </cell>
          <cell r="E1951" t="str">
            <v>Sôn soá truï - Baûng nguy hieåm (sôn + choåi) (sôn laïi truï hieän höõu toaøn tuyeán)</v>
          </cell>
          <cell r="F1951" t="str">
            <v>kg</v>
          </cell>
          <cell r="G1951">
            <v>24</v>
          </cell>
          <cell r="H1951">
            <v>24</v>
          </cell>
          <cell r="K1951">
            <v>24</v>
          </cell>
          <cell r="P1951">
            <v>54800</v>
          </cell>
          <cell r="U1951">
            <v>1315200</v>
          </cell>
          <cell r="W1951">
            <v>0</v>
          </cell>
          <cell r="Y1951">
            <v>0</v>
          </cell>
        </row>
        <row r="1952">
          <cell r="B1952" t="str">
            <v>gianoist</v>
          </cell>
          <cell r="C1952" t="str">
            <v/>
          </cell>
          <cell r="E1952" t="str">
            <v>Giaù nôùi söù treo PL 4x40x35</v>
          </cell>
          <cell r="F1952" t="str">
            <v>boä</v>
          </cell>
          <cell r="G1952">
            <v>0</v>
          </cell>
          <cell r="H1952">
            <v>0</v>
          </cell>
          <cell r="K1952">
            <v>0</v>
          </cell>
          <cell r="P1952">
            <v>22300</v>
          </cell>
          <cell r="U1952">
            <v>0</v>
          </cell>
          <cell r="W1952">
            <v>0</v>
          </cell>
          <cell r="Y1952">
            <v>0</v>
          </cell>
        </row>
        <row r="1953">
          <cell r="B1953" t="str">
            <v>KDAC50</v>
          </cell>
          <cell r="C1953" t="str">
            <v/>
          </cell>
          <cell r="D1953" t="str">
            <v>D3.6211</v>
          </cell>
          <cell r="E1953" t="str">
            <v>Keùo daây nhoâm loõi theùp côõ daây 50mm2</v>
          </cell>
          <cell r="F1953" t="str">
            <v>km</v>
          </cell>
          <cell r="G1953">
            <v>0</v>
          </cell>
          <cell r="P1953">
            <v>0</v>
          </cell>
          <cell r="R1953" t="str">
            <v>2426538.x0.7</v>
          </cell>
          <cell r="T1953">
            <v>157409</v>
          </cell>
          <cell r="U1953">
            <v>0</v>
          </cell>
          <cell r="W1953">
            <v>0</v>
          </cell>
          <cell r="Y1953">
            <v>0</v>
          </cell>
        </row>
        <row r="1954">
          <cell r="B1954" t="str">
            <v>KDAC70</v>
          </cell>
          <cell r="C1954" t="str">
            <v/>
          </cell>
          <cell r="D1954" t="str">
            <v>06.6105</v>
          </cell>
          <cell r="E1954" t="str">
            <v>Keùo daây nhoâm loõi theùp côõ daây 70mm2</v>
          </cell>
          <cell r="F1954" t="str">
            <v>km</v>
          </cell>
          <cell r="G1954">
            <v>0</v>
          </cell>
          <cell r="P1954">
            <v>0</v>
          </cell>
          <cell r="R1954" t="str">
            <v>2143028.0</v>
          </cell>
          <cell r="U1954">
            <v>0</v>
          </cell>
          <cell r="W1954">
            <v>0</v>
          </cell>
          <cell r="Y1954">
            <v>0</v>
          </cell>
        </row>
        <row r="1955">
          <cell r="B1955" t="str">
            <v>KDAC95</v>
          </cell>
          <cell r="C1955" t="str">
            <v/>
          </cell>
          <cell r="D1955" t="str">
            <v>06.6106</v>
          </cell>
          <cell r="E1955" t="str">
            <v>Keùo daây nhoâm loõi theùp côõ daây 95mm2</v>
          </cell>
          <cell r="F1955" t="str">
            <v>km</v>
          </cell>
          <cell r="G1955">
            <v>0</v>
          </cell>
          <cell r="P1955">
            <v>0</v>
          </cell>
          <cell r="R1955" t="str">
            <v>2918591.0</v>
          </cell>
          <cell r="U1955">
            <v>0</v>
          </cell>
          <cell r="W1955">
            <v>0</v>
          </cell>
          <cell r="Y1955">
            <v>0</v>
          </cell>
        </row>
        <row r="1956">
          <cell r="B1956" t="str">
            <v>KDAC120</v>
          </cell>
          <cell r="C1956" t="str">
            <v>x</v>
          </cell>
          <cell r="D1956" t="str">
            <v>D3.6213</v>
          </cell>
          <cell r="E1956" t="str">
            <v>Keùo daây nhoâm loõi theùp côõ daây 120mm2</v>
          </cell>
          <cell r="F1956" t="str">
            <v>km</v>
          </cell>
          <cell r="G1956">
            <v>6.3380000000000001</v>
          </cell>
          <cell r="P1956">
            <v>0</v>
          </cell>
          <cell r="R1956" t="str">
            <v>4511193.0</v>
          </cell>
          <cell r="U1956">
            <v>0</v>
          </cell>
          <cell r="W1956">
            <v>32880732</v>
          </cell>
          <cell r="Y1956">
            <v>0</v>
          </cell>
        </row>
        <row r="1957">
          <cell r="B1957" t="str">
            <v>KDAC150</v>
          </cell>
          <cell r="C1957" t="str">
            <v/>
          </cell>
          <cell r="D1957" t="str">
            <v>06.6108</v>
          </cell>
          <cell r="E1957" t="str">
            <v>Keùo daây nhoâm loõi theùp côõ daây 150mm2</v>
          </cell>
          <cell r="F1957" t="str">
            <v>km</v>
          </cell>
          <cell r="G1957">
            <v>0</v>
          </cell>
          <cell r="P1957">
            <v>0</v>
          </cell>
          <cell r="R1957" t="str">
            <v>4299559.0</v>
          </cell>
          <cell r="U1957">
            <v>0</v>
          </cell>
          <cell r="W1957">
            <v>0</v>
          </cell>
          <cell r="Y1957">
            <v>0</v>
          </cell>
        </row>
        <row r="1958">
          <cell r="B1958" t="str">
            <v>KDAC185</v>
          </cell>
          <cell r="C1958" t="str">
            <v/>
          </cell>
          <cell r="D1958" t="str">
            <v>06.6109</v>
          </cell>
          <cell r="E1958" t="str">
            <v>Keùo daây nhoâm loõi theùp côõ daây 185mm2</v>
          </cell>
          <cell r="F1958" t="str">
            <v>km</v>
          </cell>
          <cell r="G1958">
            <v>0</v>
          </cell>
          <cell r="P1958">
            <v>0</v>
          </cell>
          <cell r="R1958" t="str">
            <v>5074020.0</v>
          </cell>
          <cell r="U1958">
            <v>0</v>
          </cell>
          <cell r="W1958">
            <v>0</v>
          </cell>
          <cell r="Y1958">
            <v>0</v>
          </cell>
        </row>
        <row r="1959">
          <cell r="B1959" t="str">
            <v>KDAC70b</v>
          </cell>
          <cell r="C1959" t="str">
            <v/>
          </cell>
          <cell r="D1959" t="str">
            <v>D3.6211</v>
          </cell>
          <cell r="E1959" t="str">
            <v>Keùo daây nhoâm boïc loõi theùp côõ daây 70mm2 (TC keát hôïp maùy)</v>
          </cell>
          <cell r="F1959" t="str">
            <v>km</v>
          </cell>
          <cell r="G1959">
            <v>0</v>
          </cell>
          <cell r="P1959">
            <v>0</v>
          </cell>
          <cell r="R1959" t="str">
            <v>2669192.0</v>
          </cell>
          <cell r="T1959">
            <v>157409</v>
          </cell>
          <cell r="U1959">
            <v>0</v>
          </cell>
          <cell r="W1959">
            <v>0</v>
          </cell>
          <cell r="Y1959">
            <v>0</v>
          </cell>
        </row>
        <row r="1960">
          <cell r="B1960" t="str">
            <v>KDAC50b</v>
          </cell>
          <cell r="C1960" t="str">
            <v/>
          </cell>
          <cell r="D1960" t="str">
            <v>D3.6211</v>
          </cell>
          <cell r="E1960" t="str">
            <v>Keùo daây nhoâm boïc loõi theùp côõ daây 50mm2</v>
          </cell>
          <cell r="F1960" t="str">
            <v>km</v>
          </cell>
          <cell r="G1960">
            <v>0</v>
          </cell>
          <cell r="P1960">
            <v>0</v>
          </cell>
          <cell r="R1960" t="str">
            <v>2669192.0</v>
          </cell>
          <cell r="T1960">
            <v>148220</v>
          </cell>
          <cell r="U1960">
            <v>0</v>
          </cell>
          <cell r="W1960">
            <v>0</v>
          </cell>
          <cell r="Y1960">
            <v>0</v>
          </cell>
        </row>
        <row r="1961">
          <cell r="B1961" t="str">
            <v>KDM25</v>
          </cell>
          <cell r="C1961" t="str">
            <v/>
          </cell>
          <cell r="D1961" t="str">
            <v>06.6142</v>
          </cell>
          <cell r="E1961" t="str">
            <v>Keùo daây ñoàng traàn 25mm2</v>
          </cell>
          <cell r="F1961" t="str">
            <v>km</v>
          </cell>
          <cell r="G1961">
            <v>0</v>
          </cell>
          <cell r="H1961">
            <v>0</v>
          </cell>
          <cell r="P1961">
            <v>0</v>
          </cell>
          <cell r="R1961" t="str">
            <v>1444323.0</v>
          </cell>
          <cell r="U1961">
            <v>0</v>
          </cell>
          <cell r="W1961">
            <v>0</v>
          </cell>
          <cell r="Y1961">
            <v>0</v>
          </cell>
        </row>
        <row r="1962">
          <cell r="B1962" t="str">
            <v>KDM25b</v>
          </cell>
          <cell r="C1962" t="str">
            <v/>
          </cell>
          <cell r="D1962" t="str">
            <v>06.6142</v>
          </cell>
          <cell r="E1962" t="str">
            <v>Keùo daây ñoàng boïc 25mm2</v>
          </cell>
          <cell r="F1962" t="str">
            <v>km</v>
          </cell>
          <cell r="G1962">
            <v>0</v>
          </cell>
          <cell r="H1962">
            <v>0</v>
          </cell>
          <cell r="P1962">
            <v>0</v>
          </cell>
          <cell r="R1962" t="str">
            <v>2166485.0</v>
          </cell>
          <cell r="U1962">
            <v>0</v>
          </cell>
          <cell r="W1962">
            <v>0</v>
          </cell>
          <cell r="Y1962">
            <v>0</v>
          </cell>
        </row>
        <row r="1963">
          <cell r="B1963" t="str">
            <v>KDM50b</v>
          </cell>
          <cell r="C1963" t="str">
            <v/>
          </cell>
          <cell r="D1963" t="str">
            <v>06.6144</v>
          </cell>
          <cell r="E1963" t="str">
            <v>Keùo daây ñoàng boïc 50mm3</v>
          </cell>
          <cell r="F1963" t="str">
            <v>km</v>
          </cell>
          <cell r="H1963">
            <v>0</v>
          </cell>
          <cell r="P1963">
            <v>0</v>
          </cell>
          <cell r="R1963" t="str">
            <v>2068167.0</v>
          </cell>
          <cell r="U1963">
            <v>0</v>
          </cell>
          <cell r="W1963">
            <v>0</v>
          </cell>
          <cell r="Y1963">
            <v>0</v>
          </cell>
        </row>
        <row r="1964">
          <cell r="B1964" t="str">
            <v>KDA50B</v>
          </cell>
          <cell r="C1964" t="str">
            <v>x</v>
          </cell>
          <cell r="D1964" t="str">
            <v>D3.6124</v>
          </cell>
          <cell r="E1964" t="str">
            <v>Keùo daây nhoâm boïc 50mm2</v>
          </cell>
          <cell r="F1964" t="str">
            <v>km</v>
          </cell>
          <cell r="G1964">
            <v>0.159</v>
          </cell>
          <cell r="H1964">
            <v>0.159</v>
          </cell>
          <cell r="P1964">
            <v>0</v>
          </cell>
          <cell r="R1964" t="str">
            <v>2304239. x1.15</v>
          </cell>
          <cell r="U1964">
            <v>0</v>
          </cell>
          <cell r="W1964">
            <v>421330</v>
          </cell>
          <cell r="Y1964">
            <v>0</v>
          </cell>
        </row>
        <row r="1965">
          <cell r="B1965" t="str">
            <v>KDA70B</v>
          </cell>
          <cell r="C1965" t="str">
            <v/>
          </cell>
          <cell r="D1965" t="str">
            <v>D3.6221</v>
          </cell>
          <cell r="E1965" t="str">
            <v>Keùo daây nhoâm boïc 70mm2 (thuû coâng keát hôïp cô giôùi)</v>
          </cell>
          <cell r="F1965" t="str">
            <v>km</v>
          </cell>
          <cell r="G1965">
            <v>0</v>
          </cell>
          <cell r="P1965">
            <v>0</v>
          </cell>
          <cell r="R1965" t="str">
            <v>2534663.0</v>
          </cell>
          <cell r="U1965">
            <v>0</v>
          </cell>
          <cell r="W1965">
            <v>0</v>
          </cell>
          <cell r="Y1965">
            <v>0</v>
          </cell>
        </row>
        <row r="1966">
          <cell r="B1966" t="str">
            <v>KDA95B</v>
          </cell>
          <cell r="C1966" t="str">
            <v/>
          </cell>
          <cell r="D1966" t="str">
            <v>D3.6222</v>
          </cell>
          <cell r="E1966" t="str">
            <v>Keùo daây nhoâm boïc 95mm2 (thuû coâng keát hôïp cô giôùi)</v>
          </cell>
          <cell r="F1966" t="str">
            <v>km</v>
          </cell>
          <cell r="G1966">
            <v>0</v>
          </cell>
          <cell r="P1966">
            <v>0</v>
          </cell>
          <cell r="R1966" t="str">
            <v>3442738.0</v>
          </cell>
          <cell r="U1966">
            <v>0</v>
          </cell>
          <cell r="W1966">
            <v>0</v>
          </cell>
          <cell r="Y1966">
            <v>0</v>
          </cell>
        </row>
        <row r="1967">
          <cell r="B1967" t="str">
            <v>KDA120B</v>
          </cell>
          <cell r="C1967" t="str">
            <v/>
          </cell>
          <cell r="D1967" t="str">
            <v>06.6107</v>
          </cell>
          <cell r="E1967" t="str">
            <v>Keùo daây nhoâm boïc 120mm2</v>
          </cell>
          <cell r="F1967" t="str">
            <v>km</v>
          </cell>
          <cell r="G1967">
            <v>0</v>
          </cell>
          <cell r="P1967">
            <v>0</v>
          </cell>
          <cell r="R1967" t="str">
            <v>4131286.0</v>
          </cell>
          <cell r="U1967">
            <v>0</v>
          </cell>
          <cell r="W1967">
            <v>0</v>
          </cell>
          <cell r="Y1967">
            <v>0</v>
          </cell>
        </row>
        <row r="1968">
          <cell r="B1968" t="str">
            <v>KDA150B</v>
          </cell>
          <cell r="C1968" t="str">
            <v/>
          </cell>
          <cell r="D1968" t="str">
            <v>06.6108</v>
          </cell>
          <cell r="E1968" t="str">
            <v>Keùo daây nhoâm boïc 150mm2</v>
          </cell>
          <cell r="F1968" t="str">
            <v>km</v>
          </cell>
          <cell r="G1968">
            <v>0</v>
          </cell>
          <cell r="P1968">
            <v>0</v>
          </cell>
          <cell r="R1968" t="str">
            <v>4957543.0</v>
          </cell>
          <cell r="U1968">
            <v>0</v>
          </cell>
          <cell r="W1968">
            <v>0</v>
          </cell>
          <cell r="Y1968">
            <v>0</v>
          </cell>
        </row>
        <row r="1969">
          <cell r="B1969" t="str">
            <v>KDA185B</v>
          </cell>
          <cell r="C1969" t="str">
            <v>x</v>
          </cell>
          <cell r="D1969" t="str">
            <v>06.6109</v>
          </cell>
          <cell r="E1969" t="str">
            <v>Keùo daây nhoâm boïc 185mm2</v>
          </cell>
          <cell r="F1969" t="str">
            <v>km</v>
          </cell>
          <cell r="G1969">
            <v>19.013999999999999</v>
          </cell>
          <cell r="P1969">
            <v>0</v>
          </cell>
          <cell r="R1969" t="str">
            <v>5949052.0</v>
          </cell>
          <cell r="U1969">
            <v>0</v>
          </cell>
          <cell r="W1969">
            <v>130082566</v>
          </cell>
          <cell r="Y1969">
            <v>0</v>
          </cell>
        </row>
        <row r="1970">
          <cell r="B1970" t="str">
            <v>KDA240B</v>
          </cell>
          <cell r="C1970" t="str">
            <v/>
          </cell>
          <cell r="D1970" t="str">
            <v>06.6110</v>
          </cell>
          <cell r="E1970" t="str">
            <v>Keùo daây nhoâm boïc 240mm2</v>
          </cell>
          <cell r="F1970" t="str">
            <v>km</v>
          </cell>
          <cell r="G1970">
            <v>0</v>
          </cell>
          <cell r="P1970">
            <v>0</v>
          </cell>
          <cell r="R1970" t="str">
            <v>7138862.0</v>
          </cell>
          <cell r="U1970">
            <v>0</v>
          </cell>
          <cell r="W1970">
            <v>0</v>
          </cell>
          <cell r="Y1970">
            <v>0</v>
          </cell>
        </row>
        <row r="1971">
          <cell r="B1971" t="str">
            <v>LCHSNply</v>
          </cell>
          <cell r="C1971" t="str">
            <v/>
          </cell>
          <cell r="D1971" t="str">
            <v>D3.2401</v>
          </cell>
          <cell r="E1971" t="str">
            <v xml:space="preserve">Thaùo chuoãi söù neùo Polymer ñöôøng daây 3 pha </v>
          </cell>
          <cell r="F1971" t="str">
            <v>chuoãi</v>
          </cell>
          <cell r="G1971">
            <v>0</v>
          </cell>
          <cell r="R1971">
            <v>64310</v>
          </cell>
          <cell r="U1971">
            <v>0</v>
          </cell>
          <cell r="W1971">
            <v>0</v>
          </cell>
          <cell r="Y1971">
            <v>0</v>
          </cell>
        </row>
        <row r="1972">
          <cell r="B1972" t="str">
            <v>LSD</v>
          </cell>
          <cell r="C1972" t="str">
            <v/>
          </cell>
          <cell r="D1972" t="str">
            <v>D3.1115</v>
          </cell>
          <cell r="E1972" t="str">
            <v>Thaùo söù ñöùng</v>
          </cell>
          <cell r="F1972" t="str">
            <v>boä</v>
          </cell>
          <cell r="G1972">
            <v>0</v>
          </cell>
          <cell r="R1972">
            <v>53440</v>
          </cell>
          <cell r="U1972">
            <v>0</v>
          </cell>
          <cell r="W1972">
            <v>0</v>
          </cell>
          <cell r="Y1972">
            <v>0</v>
          </cell>
        </row>
        <row r="1973">
          <cell r="B1973" t="str">
            <v>LSDD</v>
          </cell>
          <cell r="C1973" t="str">
            <v>x</v>
          </cell>
          <cell r="D1973" t="str">
            <v>D3.1115</v>
          </cell>
          <cell r="E1973" t="str">
            <v>Laép söù ñöùng 24KV + ty</v>
          </cell>
          <cell r="F1973" t="str">
            <v>boä</v>
          </cell>
          <cell r="G1973">
            <v>591</v>
          </cell>
          <cell r="R1973">
            <v>53440</v>
          </cell>
          <cell r="U1973">
            <v>0</v>
          </cell>
          <cell r="W1973">
            <v>31583040</v>
          </cell>
          <cell r="Y1973">
            <v>0</v>
          </cell>
        </row>
        <row r="1974">
          <cell r="B1974" t="str">
            <v>LCSD</v>
          </cell>
          <cell r="C1974" t="str">
            <v/>
          </cell>
          <cell r="D1974" t="str">
            <v>06.2110</v>
          </cell>
          <cell r="E1974" t="str">
            <v>Laép chaân söù ñænh</v>
          </cell>
          <cell r="F1974" t="str">
            <v>caùi</v>
          </cell>
          <cell r="G1974">
            <v>0</v>
          </cell>
          <cell r="R1974">
            <v>11455</v>
          </cell>
          <cell r="U1974">
            <v>0</v>
          </cell>
          <cell r="W1974">
            <v>0</v>
          </cell>
          <cell r="Y1974">
            <v>0</v>
          </cell>
        </row>
        <row r="1975">
          <cell r="B1975" t="str">
            <v>LCHSD</v>
          </cell>
          <cell r="C1975" t="str">
            <v/>
          </cell>
          <cell r="D1975" t="str">
            <v>06.1410</v>
          </cell>
          <cell r="E1975" t="str">
            <v>Laép chuoãi söù ñôõ 2 baùt/chuoãi</v>
          </cell>
          <cell r="F1975" t="str">
            <v>chuoãi</v>
          </cell>
          <cell r="G1975">
            <v>0</v>
          </cell>
          <cell r="R1975">
            <v>17967</v>
          </cell>
          <cell r="U1975">
            <v>0</v>
          </cell>
          <cell r="W1975">
            <v>0</v>
          </cell>
          <cell r="Y1975">
            <v>0</v>
          </cell>
        </row>
        <row r="1976">
          <cell r="B1976" t="str">
            <v>LCHSN</v>
          </cell>
          <cell r="C1976" t="str">
            <v/>
          </cell>
          <cell r="D1976" t="str">
            <v>06.1701</v>
          </cell>
          <cell r="E1976" t="str">
            <v>Laép chuoãi söù neùo 2 baùt/chuoãi</v>
          </cell>
          <cell r="F1976" t="str">
            <v>chuoãi</v>
          </cell>
          <cell r="G1976">
            <v>0</v>
          </cell>
          <cell r="R1976">
            <v>18965</v>
          </cell>
          <cell r="U1976">
            <v>0</v>
          </cell>
          <cell r="W1976">
            <v>0</v>
          </cell>
          <cell r="Y1976">
            <v>0</v>
          </cell>
        </row>
        <row r="1977">
          <cell r="B1977" t="str">
            <v>LCHSNply</v>
          </cell>
          <cell r="C1977" t="str">
            <v>x</v>
          </cell>
          <cell r="D1977" t="str">
            <v>D3.2401</v>
          </cell>
          <cell r="E1977" t="str">
            <v>Laép chuoãi söù neùo Polymer</v>
          </cell>
          <cell r="F1977" t="str">
            <v>chuoãi</v>
          </cell>
          <cell r="G1977">
            <v>93</v>
          </cell>
          <cell r="R1977">
            <v>64310</v>
          </cell>
          <cell r="U1977">
            <v>0</v>
          </cell>
          <cell r="W1977">
            <v>5980830</v>
          </cell>
          <cell r="Y1977">
            <v>0</v>
          </cell>
        </row>
        <row r="1978">
          <cell r="B1978" t="str">
            <v>LSD</v>
          </cell>
          <cell r="C1978" t="str">
            <v/>
          </cell>
          <cell r="D1978" t="str">
            <v>D3.1115</v>
          </cell>
          <cell r="E1978" t="str">
            <v>Thaùo 3 + Laép söù ñöùng 24KV + ty</v>
          </cell>
          <cell r="F1978" t="str">
            <v>boä</v>
          </cell>
          <cell r="R1978">
            <v>53440</v>
          </cell>
          <cell r="U1978">
            <v>0</v>
          </cell>
          <cell r="W1978">
            <v>0</v>
          </cell>
          <cell r="Y1978">
            <v>0</v>
          </cell>
        </row>
        <row r="1979">
          <cell r="B1979" t="str">
            <v>LXIT</v>
          </cell>
          <cell r="C1979" t="str">
            <v/>
          </cell>
          <cell r="D1979" t="str">
            <v>D2.6021</v>
          </cell>
          <cell r="E1979" t="str">
            <v>Thaùo 1 +  Laép xaø ñôõ ≤ 25kg</v>
          </cell>
          <cell r="F1979" t="str">
            <v>boä</v>
          </cell>
          <cell r="R1979" t="str">
            <v>200,993 x1.5</v>
          </cell>
          <cell r="U1979">
            <v>0</v>
          </cell>
          <cell r="W1979">
            <v>0</v>
          </cell>
          <cell r="Y1979">
            <v>0</v>
          </cell>
        </row>
        <row r="1980">
          <cell r="B1980" t="str">
            <v>FCO100-22</v>
          </cell>
          <cell r="C1980" t="str">
            <v/>
          </cell>
          <cell r="D1980" t="str">
            <v>T2.3505</v>
          </cell>
          <cell r="E1980" t="str">
            <v>Thaùo+Laép FCO 24kV - 100A</v>
          </cell>
          <cell r="F1980" t="str">
            <v>caùi</v>
          </cell>
          <cell r="G1980">
            <v>0</v>
          </cell>
          <cell r="R1980">
            <v>204160</v>
          </cell>
          <cell r="U1980">
            <v>0</v>
          </cell>
          <cell r="W1980">
            <v>0</v>
          </cell>
          <cell r="Y1980">
            <v>0</v>
          </cell>
        </row>
        <row r="1981">
          <cell r="B1981" t="str">
            <v>Tr251</v>
          </cell>
          <cell r="C1981" t="str">
            <v/>
          </cell>
          <cell r="D1981" t="str">
            <v>T1.1431</v>
          </cell>
          <cell r="E1981" t="str">
            <v>Thaùo + Laép Maùy bieán aùp 12,7/0,22-0,44kV 25kVA</v>
          </cell>
          <cell r="F1981" t="str">
            <v>maùy</v>
          </cell>
          <cell r="R1981">
            <v>633735</v>
          </cell>
          <cell r="U1981">
            <v>0</v>
          </cell>
          <cell r="W1981">
            <v>0</v>
          </cell>
          <cell r="Y1981">
            <v>0</v>
          </cell>
        </row>
        <row r="1982">
          <cell r="B1982" t="str">
            <v>GTMBA25</v>
          </cell>
          <cell r="C1982" t="str">
            <v/>
          </cell>
          <cell r="D1982" t="str">
            <v>D2.6011</v>
          </cell>
          <cell r="E1982" t="str">
            <v>Thaùo + Laép Gía chuøm treo maùy bieán aùp 3x25</v>
          </cell>
          <cell r="F1982" t="str">
            <v>boä</v>
          </cell>
          <cell r="R1982">
            <v>120596</v>
          </cell>
          <cell r="U1982">
            <v>0</v>
          </cell>
          <cell r="W1982">
            <v>0</v>
          </cell>
          <cell r="Y1982">
            <v>0</v>
          </cell>
        </row>
        <row r="1983">
          <cell r="B1983" t="str">
            <v>TUN3P</v>
          </cell>
          <cell r="C1983" t="str">
            <v/>
          </cell>
          <cell r="D1983" t="str">
            <v>05.1002</v>
          </cell>
          <cell r="E1983" t="str">
            <v>Thaùo + Laép Tuû CB 3 pha traïm giaøn (theo maãu)</v>
          </cell>
          <cell r="F1983" t="str">
            <v>boä</v>
          </cell>
          <cell r="R1983">
            <v>800508</v>
          </cell>
          <cell r="U1983">
            <v>0</v>
          </cell>
          <cell r="W1983">
            <v>0</v>
          </cell>
          <cell r="Y1983">
            <v>0</v>
          </cell>
        </row>
        <row r="1984">
          <cell r="B1984" t="str">
            <v>lpvc90cl</v>
          </cell>
          <cell r="C1984" t="str">
            <v/>
          </cell>
          <cell r="D1984" t="str">
            <v>D4.1409</v>
          </cell>
          <cell r="E1984" t="str">
            <v>Thaùo + Laép Lắp ống nhöïa PVC D90</v>
          </cell>
          <cell r="F1984" t="str">
            <v>meùt</v>
          </cell>
          <cell r="R1984">
            <v>47760</v>
          </cell>
          <cell r="U1984">
            <v>0</v>
          </cell>
          <cell r="W1984">
            <v>0</v>
          </cell>
          <cell r="Y1984">
            <v>0</v>
          </cell>
        </row>
        <row r="1985">
          <cell r="B1985" t="str">
            <v>lcapdongTB95</v>
          </cell>
          <cell r="C1985" t="str">
            <v/>
          </cell>
          <cell r="D1985" t="str">
            <v>T4.4201</v>
          </cell>
          <cell r="E1985" t="str">
            <v>Thaùo + Laép Laép caùp ñoàng xuoáng thieát bò D ≤ 95mm2</v>
          </cell>
          <cell r="F1985" t="str">
            <v>m</v>
          </cell>
          <cell r="R1985">
            <v>12760</v>
          </cell>
          <cell r="U1985">
            <v>0</v>
          </cell>
          <cell r="W1985">
            <v>0</v>
          </cell>
          <cell r="Y1985">
            <v>0</v>
          </cell>
        </row>
        <row r="1986">
          <cell r="B1986" t="str">
            <v>LXIT</v>
          </cell>
          <cell r="C1986" t="str">
            <v/>
          </cell>
          <cell r="D1986" t="str">
            <v>D2.6021</v>
          </cell>
          <cell r="E1986" t="str">
            <v>Laép Laép xaø ñôõ ≤ 25kg</v>
          </cell>
          <cell r="F1986" t="str">
            <v>boä</v>
          </cell>
          <cell r="G1986">
            <v>0</v>
          </cell>
          <cell r="R1986">
            <v>200993</v>
          </cell>
          <cell r="U1986">
            <v>0</v>
          </cell>
          <cell r="W1986">
            <v>0</v>
          </cell>
          <cell r="Y1986">
            <v>0</v>
          </cell>
        </row>
        <row r="1987">
          <cell r="B1987" t="str">
            <v>GUFCO</v>
          </cell>
          <cell r="C1987" t="str">
            <v/>
          </cell>
          <cell r="D1987" t="str">
            <v>05.6100</v>
          </cell>
          <cell r="E1987" t="str">
            <v>Thaùo Giaù U 80x600 laép FCO</v>
          </cell>
          <cell r="F1987" t="str">
            <v>boä</v>
          </cell>
          <cell r="G1987">
            <v>0</v>
          </cell>
          <cell r="R1987">
            <v>47292</v>
          </cell>
          <cell r="U1987">
            <v>0</v>
          </cell>
          <cell r="W1987">
            <v>0</v>
          </cell>
          <cell r="Y1987">
            <v>0</v>
          </cell>
        </row>
        <row r="1988">
          <cell r="B1988" t="str">
            <v>GUFCO</v>
          </cell>
          <cell r="C1988" t="str">
            <v/>
          </cell>
          <cell r="D1988" t="str">
            <v>05.6100</v>
          </cell>
          <cell r="E1988" t="str">
            <v>Laép Giaù U 80x600 laép FCO</v>
          </cell>
          <cell r="F1988" t="str">
            <v>boä</v>
          </cell>
          <cell r="G1988">
            <v>0</v>
          </cell>
          <cell r="R1988">
            <v>47292</v>
          </cell>
          <cell r="U1988">
            <v>0</v>
          </cell>
          <cell r="W1988">
            <v>0</v>
          </cell>
          <cell r="Y1988">
            <v>0</v>
          </cell>
        </row>
        <row r="1989">
          <cell r="B1989" t="str">
            <v>LSOC</v>
          </cell>
          <cell r="C1989" t="str">
            <v/>
          </cell>
          <cell r="D1989" t="str">
            <v>D3.1211</v>
          </cell>
          <cell r="E1989" t="str">
            <v>Thaùo rack söù + söù oáng chæ</v>
          </cell>
          <cell r="F1989" t="str">
            <v>boä</v>
          </cell>
          <cell r="R1989">
            <v>14188</v>
          </cell>
          <cell r="U1989">
            <v>0</v>
          </cell>
          <cell r="W1989">
            <v>0</v>
          </cell>
          <cell r="Y1989">
            <v>0</v>
          </cell>
        </row>
        <row r="1990">
          <cell r="B1990" t="str">
            <v>LSOC</v>
          </cell>
          <cell r="C1990" t="str">
            <v>x</v>
          </cell>
          <cell r="D1990" t="str">
            <v>D3.1211</v>
          </cell>
          <cell r="E1990" t="str">
            <v>Laép ñaët söù haï theá, loaïi 1 söù</v>
          </cell>
          <cell r="F1990" t="str">
            <v>boä</v>
          </cell>
          <cell r="G1990">
            <v>163</v>
          </cell>
          <cell r="R1990">
            <v>14188</v>
          </cell>
          <cell r="U1990">
            <v>0</v>
          </cell>
          <cell r="W1990">
            <v>2312644</v>
          </cell>
          <cell r="Y1990">
            <v>0</v>
          </cell>
        </row>
        <row r="1991">
          <cell r="B1991" t="str">
            <v>Lr2</v>
          </cell>
          <cell r="C1991" t="str">
            <v/>
          </cell>
          <cell r="D1991" t="str">
            <v>D3.1212</v>
          </cell>
          <cell r="E1991" t="str">
            <v>Laép ñaët söù haï theá, loaïi 2 söù</v>
          </cell>
          <cell r="F1991" t="str">
            <v>boä</v>
          </cell>
          <cell r="G1991">
            <v>0</v>
          </cell>
          <cell r="R1991">
            <v>66209</v>
          </cell>
          <cell r="U1991">
            <v>0</v>
          </cell>
          <cell r="W1991">
            <v>0</v>
          </cell>
          <cell r="Y1991">
            <v>0</v>
          </cell>
        </row>
        <row r="1992">
          <cell r="B1992" t="str">
            <v>lr3</v>
          </cell>
          <cell r="C1992" t="str">
            <v/>
          </cell>
          <cell r="D1992" t="str">
            <v>D3.1213</v>
          </cell>
          <cell r="E1992" t="str">
            <v>Thaùo rack 3 söù + söù oáng chæ</v>
          </cell>
          <cell r="F1992" t="str">
            <v>boä</v>
          </cell>
          <cell r="G1992">
            <v>0</v>
          </cell>
          <cell r="R1992">
            <v>92220</v>
          </cell>
          <cell r="U1992">
            <v>0</v>
          </cell>
          <cell r="W1992">
            <v>0</v>
          </cell>
          <cell r="Y1992">
            <v>0</v>
          </cell>
        </row>
        <row r="1993">
          <cell r="B1993" t="str">
            <v>Lr3</v>
          </cell>
          <cell r="C1993" t="str">
            <v/>
          </cell>
          <cell r="D1993" t="str">
            <v>D3.1213</v>
          </cell>
          <cell r="E1993" t="str">
            <v>Laép ñaët söù haï theá, loaïi 3 söù</v>
          </cell>
          <cell r="F1993" t="str">
            <v>boä</v>
          </cell>
          <cell r="G1993">
            <v>0</v>
          </cell>
          <cell r="R1993">
            <v>92220</v>
          </cell>
          <cell r="U1993">
            <v>0</v>
          </cell>
          <cell r="W1993">
            <v>0</v>
          </cell>
          <cell r="Y1993">
            <v>0</v>
          </cell>
        </row>
        <row r="1994">
          <cell r="B1994" t="str">
            <v>Lr4</v>
          </cell>
          <cell r="C1994" t="str">
            <v/>
          </cell>
          <cell r="D1994" t="str">
            <v>D3.1214</v>
          </cell>
          <cell r="E1994" t="str">
            <v>Laép ñaët söù haï theá, loaïi 4 söù</v>
          </cell>
          <cell r="F1994" t="str">
            <v>boä</v>
          </cell>
          <cell r="G1994">
            <v>0</v>
          </cell>
          <cell r="R1994">
            <v>130054</v>
          </cell>
          <cell r="U1994">
            <v>0</v>
          </cell>
          <cell r="W1994">
            <v>0</v>
          </cell>
          <cell r="Y1994">
            <v>0</v>
          </cell>
        </row>
        <row r="1995">
          <cell r="B1995" t="str">
            <v>KDQG2</v>
          </cell>
          <cell r="C1995" t="str">
            <v/>
          </cell>
          <cell r="D1995" t="str">
            <v>06.5072</v>
          </cell>
          <cell r="E1995" t="str">
            <v xml:space="preserve">Keùo daây qua vò trí beû goùc daây </v>
          </cell>
          <cell r="F1995" t="str">
            <v>vò trí</v>
          </cell>
          <cell r="R1995">
            <v>61933</v>
          </cell>
          <cell r="U1995">
            <v>0</v>
          </cell>
          <cell r="W1995">
            <v>0</v>
          </cell>
          <cell r="Y1995">
            <v>0</v>
          </cell>
        </row>
        <row r="1996">
          <cell r="B1996" t="str">
            <v>KDQS</v>
          </cell>
          <cell r="C1996" t="str">
            <v/>
          </cell>
          <cell r="D1996" t="str">
            <v>06.5082</v>
          </cell>
          <cell r="E1996" t="str">
            <v>Keùo daây qua soâng ( S&lt;=300)</v>
          </cell>
          <cell r="F1996" t="str">
            <v>vò trí</v>
          </cell>
          <cell r="R1996">
            <v>261513</v>
          </cell>
          <cell r="U1996">
            <v>0</v>
          </cell>
          <cell r="W1996">
            <v>0</v>
          </cell>
          <cell r="Y1996">
            <v>0</v>
          </cell>
        </row>
        <row r="1997">
          <cell r="B1997" t="str">
            <v>bocd</v>
          </cell>
          <cell r="C1997" t="str">
            <v/>
          </cell>
          <cell r="D1997" t="str">
            <v>02.1122</v>
          </cell>
          <cell r="E1997" t="str">
            <v>Boác dôõ daây</v>
          </cell>
          <cell r="F1997" t="str">
            <v>taán</v>
          </cell>
          <cell r="R1997">
            <v>41107</v>
          </cell>
          <cell r="U1997">
            <v>0</v>
          </cell>
          <cell r="W1997">
            <v>0</v>
          </cell>
          <cell r="Y1997">
            <v>0</v>
          </cell>
        </row>
        <row r="1998">
          <cell r="B1998" t="str">
            <v>bocpk</v>
          </cell>
          <cell r="C1998" t="str">
            <v/>
          </cell>
          <cell r="D1998" t="str">
            <v>02.1120</v>
          </cell>
          <cell r="E1998" t="str">
            <v>Boác dôõ phuï kieän</v>
          </cell>
          <cell r="F1998" t="str">
            <v>taán</v>
          </cell>
          <cell r="R1998">
            <v>35969</v>
          </cell>
          <cell r="U1998">
            <v>0</v>
          </cell>
          <cell r="W1998">
            <v>0</v>
          </cell>
          <cell r="Y1998">
            <v>0</v>
          </cell>
        </row>
        <row r="1999">
          <cell r="B1999" t="str">
            <v>PK</v>
          </cell>
          <cell r="C1999" t="str">
            <v/>
          </cell>
          <cell r="D1999" t="str">
            <v>02.1421</v>
          </cell>
          <cell r="E1999" t="str">
            <v>V/c phuï kieän vaøo vò trí ( cöï ly &lt;=100m)</v>
          </cell>
          <cell r="F1999" t="str">
            <v>taán</v>
          </cell>
          <cell r="U1999">
            <v>0</v>
          </cell>
          <cell r="W1999">
            <v>0</v>
          </cell>
          <cell r="Y1999">
            <v>0</v>
          </cell>
        </row>
        <row r="2000">
          <cell r="B2000" t="str">
            <v>DAY</v>
          </cell>
          <cell r="C2000" t="str">
            <v/>
          </cell>
          <cell r="D2000" t="str">
            <v>02.1441</v>
          </cell>
          <cell r="E2000" t="str">
            <v>V/c daây vaøo vò trí (cöï ly &lt;=100m)</v>
          </cell>
          <cell r="F2000" t="str">
            <v>taán</v>
          </cell>
          <cell r="U2000">
            <v>0</v>
          </cell>
          <cell r="W2000">
            <v>0</v>
          </cell>
          <cell r="Y2000">
            <v>0</v>
          </cell>
        </row>
        <row r="2001">
          <cell r="B2001" t="str">
            <v>DCTC</v>
          </cell>
          <cell r="C2001" t="str">
            <v/>
          </cell>
          <cell r="D2001" t="str">
            <v>02.1482</v>
          </cell>
          <cell r="E2001" t="str">
            <v>V/c duïng cuï thi coâng ( cöï ly &lt;=100m)</v>
          </cell>
          <cell r="F2001" t="str">
            <v>taán</v>
          </cell>
          <cell r="U2001">
            <v>0</v>
          </cell>
          <cell r="W2001">
            <v>0</v>
          </cell>
          <cell r="Y2001">
            <v>0</v>
          </cell>
        </row>
        <row r="2002">
          <cell r="A2002" t="str">
            <v>DDTT1P-m</v>
          </cell>
          <cell r="C2002" t="str">
            <v/>
          </cell>
          <cell r="D2002" t="str">
            <v>d</v>
          </cell>
          <cell r="E2002" t="str">
            <v>Phaân trung theá 1 pha XD môùi</v>
          </cell>
          <cell r="F2002" t="str">
            <v>Tboä</v>
          </cell>
          <cell r="U2002">
            <v>0</v>
          </cell>
          <cell r="W2002">
            <v>0</v>
          </cell>
          <cell r="Y2002">
            <v>0</v>
          </cell>
        </row>
        <row r="2003">
          <cell r="B2003" t="str">
            <v>xlpe25</v>
          </cell>
          <cell r="C2003" t="str">
            <v/>
          </cell>
          <cell r="D2003">
            <v>0</v>
          </cell>
          <cell r="E2003" t="str">
            <v>Caùp 24KV C/XLPE/PVC 25mm2</v>
          </cell>
          <cell r="F2003" t="str">
            <v>meùt</v>
          </cell>
          <cell r="G2003">
            <v>0</v>
          </cell>
          <cell r="H2003">
            <v>0</v>
          </cell>
          <cell r="L2003">
            <v>0</v>
          </cell>
          <cell r="P2003">
            <v>54565</v>
          </cell>
          <cell r="U2003">
            <v>0</v>
          </cell>
          <cell r="W2003">
            <v>0</v>
          </cell>
          <cell r="Y2003">
            <v>0</v>
          </cell>
        </row>
        <row r="2004">
          <cell r="B2004" t="str">
            <v>m25</v>
          </cell>
          <cell r="C2004" t="str">
            <v/>
          </cell>
          <cell r="D2004">
            <v>0</v>
          </cell>
          <cell r="E2004" t="str">
            <v>Caùp ñoàng traàn M25mm2</v>
          </cell>
          <cell r="F2004" t="str">
            <v>kg</v>
          </cell>
          <cell r="G2004">
            <v>0</v>
          </cell>
          <cell r="H2004">
            <v>0</v>
          </cell>
          <cell r="L2004">
            <v>0</v>
          </cell>
          <cell r="P2004">
            <v>180144</v>
          </cell>
          <cell r="U2004">
            <v>0</v>
          </cell>
          <cell r="W2004">
            <v>0</v>
          </cell>
          <cell r="Y2004">
            <v>0</v>
          </cell>
        </row>
        <row r="2005">
          <cell r="B2005" t="str">
            <v>AC50</v>
          </cell>
          <cell r="C2005" t="str">
            <v/>
          </cell>
          <cell r="D2005">
            <v>0</v>
          </cell>
          <cell r="E2005" t="str">
            <v>Caùp nhoâm loõi theùp AC-50/8</v>
          </cell>
          <cell r="F2005" t="str">
            <v>kg</v>
          </cell>
          <cell r="G2005">
            <v>0</v>
          </cell>
          <cell r="H2005">
            <v>0</v>
          </cell>
          <cell r="L2005">
            <v>0</v>
          </cell>
          <cell r="P2005">
            <v>62070</v>
          </cell>
          <cell r="U2005">
            <v>0</v>
          </cell>
          <cell r="W2005">
            <v>0</v>
          </cell>
          <cell r="Y2005">
            <v>0</v>
          </cell>
        </row>
        <row r="2006">
          <cell r="B2006" t="str">
            <v>XLPE50ACX</v>
          </cell>
          <cell r="C2006" t="str">
            <v/>
          </cell>
          <cell r="D2006">
            <v>0</v>
          </cell>
          <cell r="E2006" t="str">
            <v>Caùp 24KV AC/XLPE 50mm2</v>
          </cell>
          <cell r="F2006" t="str">
            <v>meùt</v>
          </cell>
          <cell r="G2006">
            <v>0</v>
          </cell>
          <cell r="H2006">
            <v>0</v>
          </cell>
          <cell r="L2006">
            <v>0</v>
          </cell>
          <cell r="P2006">
            <v>34090</v>
          </cell>
          <cell r="U2006">
            <v>0</v>
          </cell>
          <cell r="W2006">
            <v>0</v>
          </cell>
          <cell r="Y2006">
            <v>0</v>
          </cell>
        </row>
        <row r="2007">
          <cell r="B2007" t="str">
            <v>Ñth-U</v>
          </cell>
          <cell r="C2007" t="str">
            <v/>
          </cell>
          <cell r="E2007" t="str">
            <v>Boä Uclevis ñôõ daây trung hoøa: Ñth-U</v>
          </cell>
          <cell r="F2007" t="str">
            <v>boä</v>
          </cell>
          <cell r="G2007">
            <v>0</v>
          </cell>
          <cell r="H2007">
            <v>0</v>
          </cell>
          <cell r="L2007">
            <v>0</v>
          </cell>
        </row>
        <row r="2008">
          <cell r="B2008" t="str">
            <v>R1</v>
          </cell>
          <cell r="C2008" t="str">
            <v/>
          </cell>
          <cell r="E2008" t="str">
            <v>Uclevis</v>
          </cell>
          <cell r="F2008" t="str">
            <v>boä</v>
          </cell>
          <cell r="G2008">
            <v>0</v>
          </cell>
          <cell r="H2008">
            <v>0</v>
          </cell>
          <cell r="L2008">
            <v>0</v>
          </cell>
          <cell r="P2008">
            <v>13900</v>
          </cell>
          <cell r="U2008">
            <v>0</v>
          </cell>
          <cell r="W2008">
            <v>0</v>
          </cell>
          <cell r="Y2008">
            <v>0</v>
          </cell>
        </row>
        <row r="2009">
          <cell r="B2009" t="str">
            <v>B16300</v>
          </cell>
          <cell r="C2009" t="str">
            <v/>
          </cell>
          <cell r="E2009" t="str">
            <v>Boulon 16x300+ 2 long ñeàn vuoâng D18-50x50x3/Zn</v>
          </cell>
          <cell r="F2009" t="str">
            <v>boä</v>
          </cell>
          <cell r="G2009">
            <v>0</v>
          </cell>
          <cell r="H2009">
            <v>0</v>
          </cell>
          <cell r="L2009">
            <v>0</v>
          </cell>
          <cell r="P2009">
            <v>30000</v>
          </cell>
          <cell r="U2009">
            <v>0</v>
          </cell>
          <cell r="W2009">
            <v>0</v>
          </cell>
          <cell r="Y2009">
            <v>0</v>
          </cell>
        </row>
        <row r="2010">
          <cell r="B2010" t="str">
            <v>Nth-U</v>
          </cell>
          <cell r="C2010" t="str">
            <v/>
          </cell>
          <cell r="E2010" t="str">
            <v>Boä Uclevis neùo daây trung hoøa vaøo truï: Nth-U</v>
          </cell>
          <cell r="F2010" t="str">
            <v>boä</v>
          </cell>
          <cell r="G2010">
            <v>0</v>
          </cell>
          <cell r="H2010">
            <v>0</v>
          </cell>
          <cell r="L2010">
            <v>0</v>
          </cell>
        </row>
        <row r="2011">
          <cell r="B2011" t="str">
            <v>R1</v>
          </cell>
          <cell r="C2011" t="str">
            <v/>
          </cell>
          <cell r="E2011" t="str">
            <v>Uclevis</v>
          </cell>
          <cell r="F2011" t="str">
            <v>boä</v>
          </cell>
          <cell r="G2011">
            <v>0</v>
          </cell>
          <cell r="H2011">
            <v>0</v>
          </cell>
          <cell r="L2011">
            <v>0</v>
          </cell>
          <cell r="P2011">
            <v>13900</v>
          </cell>
          <cell r="U2011">
            <v>0</v>
          </cell>
          <cell r="W2011">
            <v>0</v>
          </cell>
          <cell r="Y2011">
            <v>0</v>
          </cell>
        </row>
        <row r="2012">
          <cell r="B2012" t="str">
            <v>B16300</v>
          </cell>
          <cell r="C2012" t="str">
            <v/>
          </cell>
          <cell r="E2012" t="str">
            <v>Boulon 16x300+ 2 long ñeàn vuoâng D18-50x50x3/Zn</v>
          </cell>
          <cell r="F2012" t="str">
            <v>boä</v>
          </cell>
          <cell r="G2012">
            <v>0</v>
          </cell>
          <cell r="H2012">
            <v>0</v>
          </cell>
          <cell r="L2012">
            <v>0</v>
          </cell>
          <cell r="P2012">
            <v>30000</v>
          </cell>
          <cell r="U2012">
            <v>0</v>
          </cell>
          <cell r="W2012">
            <v>0</v>
          </cell>
          <cell r="Y2012">
            <v>0</v>
          </cell>
        </row>
        <row r="2013">
          <cell r="B2013" t="str">
            <v>K50</v>
          </cell>
          <cell r="C2013" t="str">
            <v/>
          </cell>
          <cell r="E2013" t="str">
            <v>Keïp daây 3 bulon 2 raõnh daây 50mm2</v>
          </cell>
          <cell r="F2013" t="str">
            <v>caùi</v>
          </cell>
          <cell r="G2013">
            <v>0</v>
          </cell>
          <cell r="H2013">
            <v>0</v>
          </cell>
          <cell r="L2013">
            <v>0</v>
          </cell>
          <cell r="P2013">
            <v>8400</v>
          </cell>
          <cell r="U2013">
            <v>0</v>
          </cell>
          <cell r="W2013">
            <v>0</v>
          </cell>
          <cell r="Y2013">
            <v>0</v>
          </cell>
        </row>
        <row r="2014">
          <cell r="B2014" t="str">
            <v>Nth-T</v>
          </cell>
          <cell r="C2014" t="str">
            <v/>
          </cell>
          <cell r="E2014" t="str">
            <v>Boä khoùa neùo daây trung hoøa vaøo truï: Nth-T</v>
          </cell>
          <cell r="F2014" t="str">
            <v>boä</v>
          </cell>
          <cell r="G2014">
            <v>0</v>
          </cell>
          <cell r="H2014">
            <v>0</v>
          </cell>
          <cell r="L2014">
            <v>0</v>
          </cell>
        </row>
        <row r="2015">
          <cell r="B2015" t="str">
            <v>kn50</v>
          </cell>
          <cell r="C2015" t="str">
            <v/>
          </cell>
          <cell r="E2015" t="str">
            <v>Khoùa neùo daây côõ daây 50</v>
          </cell>
          <cell r="F2015" t="str">
            <v>caùi</v>
          </cell>
          <cell r="G2015">
            <v>0</v>
          </cell>
          <cell r="H2015">
            <v>0</v>
          </cell>
          <cell r="L2015">
            <v>0</v>
          </cell>
          <cell r="P2015">
            <v>58000</v>
          </cell>
          <cell r="U2015">
            <v>0</v>
          </cell>
          <cell r="W2015">
            <v>0</v>
          </cell>
          <cell r="Y2015">
            <v>0</v>
          </cell>
        </row>
        <row r="2016">
          <cell r="B2016" t="str">
            <v>MT</v>
          </cell>
          <cell r="C2016" t="str">
            <v/>
          </cell>
          <cell r="E2016" t="str">
            <v xml:space="preserve">Moùc treo chöõ U </v>
          </cell>
          <cell r="F2016" t="str">
            <v>caùi</v>
          </cell>
          <cell r="G2016">
            <v>0</v>
          </cell>
          <cell r="H2016">
            <v>0</v>
          </cell>
          <cell r="K2016">
            <v>0</v>
          </cell>
          <cell r="L2016">
            <v>0</v>
          </cell>
          <cell r="P2016">
            <v>23000</v>
          </cell>
          <cell r="U2016">
            <v>0</v>
          </cell>
          <cell r="W2016">
            <v>0</v>
          </cell>
          <cell r="Y2016">
            <v>0</v>
          </cell>
        </row>
        <row r="2017">
          <cell r="B2017" t="str">
            <v>BM16300</v>
          </cell>
          <cell r="C2017" t="str">
            <v/>
          </cell>
          <cell r="E2017" t="str">
            <v>Boulon maét 16x300+ 1 long ñeàn vuoâng D18-50x50x3/Zn</v>
          </cell>
          <cell r="F2017" t="str">
            <v>boä</v>
          </cell>
          <cell r="G2017">
            <v>0</v>
          </cell>
          <cell r="H2017">
            <v>0</v>
          </cell>
          <cell r="L2017">
            <v>0</v>
          </cell>
          <cell r="P2017">
            <v>39000</v>
          </cell>
          <cell r="U2017">
            <v>0</v>
          </cell>
          <cell r="W2017">
            <v>0</v>
          </cell>
          <cell r="Y2017">
            <v>0</v>
          </cell>
        </row>
        <row r="2018">
          <cell r="B2018" t="str">
            <v>KE50</v>
          </cell>
          <cell r="C2018" t="str">
            <v/>
          </cell>
          <cell r="E2018" t="str">
            <v>Keïp eùp WR côõ daây 50mm2</v>
          </cell>
          <cell r="F2018" t="str">
            <v>caùi</v>
          </cell>
          <cell r="G2018">
            <v>0</v>
          </cell>
          <cell r="H2018">
            <v>0</v>
          </cell>
          <cell r="K2018">
            <v>0</v>
          </cell>
          <cell r="L2018">
            <v>0</v>
          </cell>
          <cell r="P2018">
            <v>9800</v>
          </cell>
          <cell r="U2018">
            <v>0</v>
          </cell>
          <cell r="W2018">
            <v>0</v>
          </cell>
          <cell r="Y2018">
            <v>0</v>
          </cell>
        </row>
        <row r="2019">
          <cell r="B2019" t="str">
            <v>SÑU</v>
          </cell>
          <cell r="C2019" t="str">
            <v/>
          </cell>
          <cell r="E2019" t="str">
            <v>Boä caùch ñieän ñöùng+ty söù : SÑU</v>
          </cell>
          <cell r="F2019" t="str">
            <v>boä</v>
          </cell>
          <cell r="G2019">
            <v>0</v>
          </cell>
          <cell r="H2019">
            <v>0</v>
          </cell>
          <cell r="L2019">
            <v>0</v>
          </cell>
          <cell r="W2019">
            <v>0</v>
          </cell>
          <cell r="Y2019">
            <v>0</v>
          </cell>
        </row>
        <row r="2020">
          <cell r="B2020" t="str">
            <v>SD</v>
          </cell>
          <cell r="C2020" t="str">
            <v/>
          </cell>
          <cell r="E2020" t="str">
            <v>Söù ñöùng 24KV ÑR 540mm (boïc chì)</v>
          </cell>
          <cell r="F2020" t="str">
            <v>caùi</v>
          </cell>
          <cell r="G2020">
            <v>0</v>
          </cell>
          <cell r="H2020">
            <v>0</v>
          </cell>
          <cell r="L2020">
            <v>0</v>
          </cell>
          <cell r="P2020">
            <v>205000</v>
          </cell>
          <cell r="U2020">
            <v>0</v>
          </cell>
          <cell r="W2020">
            <v>0</v>
          </cell>
          <cell r="Y2020">
            <v>0</v>
          </cell>
        </row>
        <row r="2021">
          <cell r="B2021" t="str">
            <v>CSD</v>
          </cell>
          <cell r="C2021" t="str">
            <v/>
          </cell>
          <cell r="E2021" t="str">
            <v>Chaân söù ñöùng D20 boïc chì</v>
          </cell>
          <cell r="F2021" t="str">
            <v>caùi</v>
          </cell>
          <cell r="G2021">
            <v>0</v>
          </cell>
          <cell r="H2021">
            <v>0</v>
          </cell>
          <cell r="L2021">
            <v>0</v>
          </cell>
          <cell r="P2021">
            <v>65000</v>
          </cell>
          <cell r="U2021">
            <v>0</v>
          </cell>
          <cell r="W2021">
            <v>0</v>
          </cell>
          <cell r="Y2021">
            <v>0</v>
          </cell>
        </row>
        <row r="2022">
          <cell r="B2022" t="str">
            <v>SÑI</v>
          </cell>
          <cell r="C2022" t="str">
            <v/>
          </cell>
          <cell r="E2022" t="str">
            <v>Boä caùch ñieän ñænh+ty söù ñôn : SÑI</v>
          </cell>
          <cell r="F2022" t="str">
            <v>boä</v>
          </cell>
          <cell r="G2022">
            <v>0</v>
          </cell>
          <cell r="H2022">
            <v>0</v>
          </cell>
          <cell r="L2022">
            <v>0</v>
          </cell>
          <cell r="W2022">
            <v>0</v>
          </cell>
          <cell r="Y2022">
            <v>0</v>
          </cell>
        </row>
        <row r="2023">
          <cell r="B2023" t="str">
            <v>SD</v>
          </cell>
          <cell r="C2023" t="str">
            <v/>
          </cell>
          <cell r="E2023" t="str">
            <v>Söù ñöùng 24KV ÑR 540mm (boïc chì)</v>
          </cell>
          <cell r="F2023" t="str">
            <v>caùi</v>
          </cell>
          <cell r="G2023">
            <v>0</v>
          </cell>
          <cell r="H2023">
            <v>0</v>
          </cell>
          <cell r="L2023">
            <v>0</v>
          </cell>
          <cell r="P2023">
            <v>205000</v>
          </cell>
          <cell r="U2023">
            <v>0</v>
          </cell>
          <cell r="W2023">
            <v>0</v>
          </cell>
          <cell r="Y2023">
            <v>0</v>
          </cell>
        </row>
        <row r="2024">
          <cell r="B2024" t="str">
            <v>CSDI87</v>
          </cell>
          <cell r="C2024" t="str">
            <v/>
          </cell>
          <cell r="E2024" t="str">
            <v>Chaân söù ñænh thaúng daøi 870-3ly söù 24kV (coù boïc chì)</v>
          </cell>
          <cell r="F2024" t="str">
            <v>caùi</v>
          </cell>
          <cell r="G2024">
            <v>0</v>
          </cell>
          <cell r="H2024">
            <v>0</v>
          </cell>
          <cell r="L2024">
            <v>0</v>
          </cell>
          <cell r="P2024">
            <v>110000</v>
          </cell>
          <cell r="U2024">
            <v>0</v>
          </cell>
          <cell r="W2024">
            <v>0</v>
          </cell>
          <cell r="Y2024">
            <v>0</v>
          </cell>
        </row>
        <row r="2025">
          <cell r="B2025" t="str">
            <v>B16250</v>
          </cell>
          <cell r="C2025" t="str">
            <v/>
          </cell>
          <cell r="E2025" t="str">
            <v>Boulon 16x250+ 2 long ñeàn vuoâng D18-50x50x3/Zn</v>
          </cell>
          <cell r="F2025" t="str">
            <v>boä</v>
          </cell>
          <cell r="G2025">
            <v>0</v>
          </cell>
          <cell r="H2025">
            <v>0</v>
          </cell>
          <cell r="L2025">
            <v>0</v>
          </cell>
          <cell r="P2025">
            <v>28000</v>
          </cell>
          <cell r="U2025">
            <v>0</v>
          </cell>
          <cell r="W2025">
            <v>0</v>
          </cell>
          <cell r="Y2025">
            <v>0</v>
          </cell>
        </row>
        <row r="2026">
          <cell r="B2026" t="str">
            <v>SÑG</v>
          </cell>
          <cell r="C2026" t="str">
            <v/>
          </cell>
          <cell r="E2026" t="str">
            <v>Boä caùch ñieän ñænh goùc + ty söù ñôn : SÑG</v>
          </cell>
          <cell r="F2026" t="str">
            <v>boä</v>
          </cell>
          <cell r="G2026">
            <v>0</v>
          </cell>
          <cell r="H2026">
            <v>0</v>
          </cell>
          <cell r="L2026">
            <v>0</v>
          </cell>
          <cell r="W2026">
            <v>0</v>
          </cell>
          <cell r="Y2026">
            <v>0</v>
          </cell>
        </row>
        <row r="2027">
          <cell r="B2027" t="str">
            <v>SD</v>
          </cell>
          <cell r="C2027" t="str">
            <v/>
          </cell>
          <cell r="E2027" t="str">
            <v>Söù ñöùng 24KV ÑR 540mm (boïc chì)</v>
          </cell>
          <cell r="F2027" t="str">
            <v>caùi</v>
          </cell>
          <cell r="G2027">
            <v>0</v>
          </cell>
          <cell r="H2027">
            <v>0</v>
          </cell>
          <cell r="L2027">
            <v>0</v>
          </cell>
          <cell r="P2027">
            <v>205000</v>
          </cell>
          <cell r="U2027">
            <v>0</v>
          </cell>
          <cell r="W2027">
            <v>0</v>
          </cell>
          <cell r="Y2027">
            <v>0</v>
          </cell>
        </row>
        <row r="2028">
          <cell r="B2028" t="str">
            <v>CSDI87</v>
          </cell>
          <cell r="C2028" t="str">
            <v/>
          </cell>
          <cell r="E2028" t="str">
            <v>Chaân söù ñænh thaúng daøi 870-3ly söù 24kV (coù boïc chì)</v>
          </cell>
          <cell r="F2028" t="str">
            <v>caùi</v>
          </cell>
          <cell r="G2028">
            <v>0</v>
          </cell>
          <cell r="H2028">
            <v>0</v>
          </cell>
          <cell r="L2028">
            <v>0</v>
          </cell>
          <cell r="P2028">
            <v>110000</v>
          </cell>
          <cell r="U2028">
            <v>0</v>
          </cell>
          <cell r="W2028">
            <v>0</v>
          </cell>
          <cell r="Y2028">
            <v>0</v>
          </cell>
        </row>
        <row r="2029">
          <cell r="B2029" t="str">
            <v>B16300</v>
          </cell>
          <cell r="C2029" t="str">
            <v/>
          </cell>
          <cell r="E2029" t="str">
            <v>Boulon 16x300+ 2 long ñeàn vuoâng D18-50x50x3/Zn</v>
          </cell>
          <cell r="F2029" t="str">
            <v>boä</v>
          </cell>
          <cell r="G2029">
            <v>0</v>
          </cell>
          <cell r="H2029">
            <v>0</v>
          </cell>
          <cell r="L2029">
            <v>0</v>
          </cell>
          <cell r="P2029">
            <v>30000</v>
          </cell>
          <cell r="U2029">
            <v>0</v>
          </cell>
          <cell r="W2029">
            <v>0</v>
          </cell>
          <cell r="Y2029">
            <v>0</v>
          </cell>
        </row>
        <row r="2030">
          <cell r="B2030" t="str">
            <v>CÑT 2BAT-T</v>
          </cell>
          <cell r="C2030" t="str">
            <v/>
          </cell>
          <cell r="E2030" t="str">
            <v>Chuoãi söù treo 2baùt 25kV laép vaøo truï : CÑT 2BAT-T</v>
          </cell>
          <cell r="F2030" t="str">
            <v>chuoãi</v>
          </cell>
          <cell r="G2030">
            <v>0</v>
          </cell>
          <cell r="H2030">
            <v>0</v>
          </cell>
          <cell r="L2030">
            <v>0</v>
          </cell>
          <cell r="W2030">
            <v>0</v>
          </cell>
          <cell r="Y2030">
            <v>0</v>
          </cell>
        </row>
        <row r="2031">
          <cell r="B2031" t="str">
            <v>St</v>
          </cell>
          <cell r="C2031" t="str">
            <v/>
          </cell>
          <cell r="E2031" t="str">
            <v>Söù treo loaïi 70kN</v>
          </cell>
          <cell r="F2031" t="str">
            <v>baùt</v>
          </cell>
          <cell r="G2031">
            <v>0</v>
          </cell>
          <cell r="H2031">
            <v>0</v>
          </cell>
          <cell r="L2031">
            <v>0</v>
          </cell>
          <cell r="P2031">
            <v>73500</v>
          </cell>
          <cell r="U2031">
            <v>0</v>
          </cell>
          <cell r="W2031">
            <v>0</v>
          </cell>
          <cell r="Y2031">
            <v>0</v>
          </cell>
        </row>
        <row r="2032">
          <cell r="B2032" t="str">
            <v>MT</v>
          </cell>
          <cell r="C2032" t="str">
            <v/>
          </cell>
          <cell r="E2032" t="str">
            <v xml:space="preserve">Moùc treo chöõ U </v>
          </cell>
          <cell r="F2032" t="str">
            <v>caùi</v>
          </cell>
          <cell r="G2032">
            <v>0</v>
          </cell>
          <cell r="H2032">
            <v>0</v>
          </cell>
          <cell r="L2032">
            <v>0</v>
          </cell>
          <cell r="P2032">
            <v>23000</v>
          </cell>
          <cell r="U2032">
            <v>0</v>
          </cell>
          <cell r="W2032">
            <v>0</v>
          </cell>
          <cell r="Y2032">
            <v>0</v>
          </cell>
        </row>
        <row r="2033">
          <cell r="B2033" t="str">
            <v>VT</v>
          </cell>
          <cell r="C2033" t="str">
            <v/>
          </cell>
          <cell r="E2033" t="str">
            <v>Voøng treo ñaàu troøn</v>
          </cell>
          <cell r="F2033" t="str">
            <v>caùi</v>
          </cell>
          <cell r="G2033">
            <v>0</v>
          </cell>
          <cell r="H2033">
            <v>0</v>
          </cell>
          <cell r="L2033">
            <v>0</v>
          </cell>
          <cell r="P2033">
            <v>4700</v>
          </cell>
          <cell r="U2033">
            <v>0</v>
          </cell>
          <cell r="W2033">
            <v>0</v>
          </cell>
          <cell r="Y2033">
            <v>0</v>
          </cell>
        </row>
        <row r="2034">
          <cell r="B2034" t="str">
            <v>MND</v>
          </cell>
          <cell r="C2034" t="str">
            <v/>
          </cell>
          <cell r="E2034" t="str">
            <v>Maét noái ñôn</v>
          </cell>
          <cell r="F2034" t="str">
            <v>caùi</v>
          </cell>
          <cell r="G2034">
            <v>0</v>
          </cell>
          <cell r="H2034">
            <v>0</v>
          </cell>
          <cell r="L2034">
            <v>0</v>
          </cell>
          <cell r="P2034">
            <v>10100</v>
          </cell>
          <cell r="U2034">
            <v>0</v>
          </cell>
          <cell r="W2034">
            <v>0</v>
          </cell>
          <cell r="Y2034">
            <v>0</v>
          </cell>
        </row>
        <row r="2035">
          <cell r="B2035" t="str">
            <v>Bm16300</v>
          </cell>
          <cell r="C2035" t="str">
            <v/>
          </cell>
          <cell r="E2035" t="str">
            <v>Boulon maét 16x300+ 1 long ñeàn vuoâng D18-50x50x3/Zn</v>
          </cell>
          <cell r="F2035" t="str">
            <v>boä</v>
          </cell>
          <cell r="G2035">
            <v>0</v>
          </cell>
          <cell r="H2035">
            <v>0</v>
          </cell>
          <cell r="L2035">
            <v>0</v>
          </cell>
          <cell r="P2035">
            <v>39000</v>
          </cell>
          <cell r="U2035">
            <v>0</v>
          </cell>
          <cell r="W2035">
            <v>0</v>
          </cell>
          <cell r="Y2035">
            <v>0</v>
          </cell>
        </row>
        <row r="2036">
          <cell r="B2036" t="str">
            <v>CÑTply-X</v>
          </cell>
          <cell r="C2036" t="str">
            <v/>
          </cell>
          <cell r="E2036" t="str">
            <v>Chuoãi söù treo Polymer 25kV laép vaøo xaø : CÑT ply-X</v>
          </cell>
          <cell r="F2036" t="str">
            <v>chuoãi</v>
          </cell>
          <cell r="G2036">
            <v>0</v>
          </cell>
          <cell r="H2036">
            <v>0</v>
          </cell>
          <cell r="K2036">
            <v>0</v>
          </cell>
          <cell r="L2036">
            <v>0</v>
          </cell>
          <cell r="U2036">
            <v>0</v>
          </cell>
          <cell r="W2036">
            <v>0</v>
          </cell>
          <cell r="Y2036">
            <v>0</v>
          </cell>
        </row>
        <row r="2037">
          <cell r="B2037" t="str">
            <v>Stply</v>
          </cell>
          <cell r="C2037" t="str">
            <v/>
          </cell>
          <cell r="E2037" t="str">
            <v>Söù treo polymer 24kV - 70N</v>
          </cell>
          <cell r="F2037" t="str">
            <v>chuoãi</v>
          </cell>
          <cell r="G2037">
            <v>0</v>
          </cell>
          <cell r="H2037">
            <v>0</v>
          </cell>
          <cell r="K2037">
            <v>0</v>
          </cell>
          <cell r="L2037">
            <v>0</v>
          </cell>
          <cell r="P2037">
            <v>235000</v>
          </cell>
          <cell r="U2037">
            <v>0</v>
          </cell>
          <cell r="W2037">
            <v>0</v>
          </cell>
          <cell r="Y2037">
            <v>0</v>
          </cell>
        </row>
        <row r="2038">
          <cell r="B2038" t="str">
            <v>MT</v>
          </cell>
          <cell r="C2038" t="str">
            <v/>
          </cell>
          <cell r="E2038" t="str">
            <v xml:space="preserve">Moùc treo chöõ U </v>
          </cell>
          <cell r="F2038" t="str">
            <v>caùi</v>
          </cell>
          <cell r="G2038">
            <v>0</v>
          </cell>
          <cell r="H2038">
            <v>0</v>
          </cell>
          <cell r="K2038">
            <v>0</v>
          </cell>
          <cell r="L2038">
            <v>0</v>
          </cell>
          <cell r="P2038">
            <v>23000</v>
          </cell>
          <cell r="T2038">
            <v>0</v>
          </cell>
          <cell r="U2038">
            <v>0</v>
          </cell>
          <cell r="W2038">
            <v>0</v>
          </cell>
          <cell r="Y2038">
            <v>0</v>
          </cell>
        </row>
        <row r="2039">
          <cell r="B2039" t="str">
            <v>kn50</v>
          </cell>
          <cell r="C2039" t="str">
            <v/>
          </cell>
          <cell r="E2039" t="str">
            <v>Khoùa neùo daây côõ daây 50</v>
          </cell>
          <cell r="F2039" t="str">
            <v>caùi</v>
          </cell>
          <cell r="G2039">
            <v>0</v>
          </cell>
          <cell r="H2039">
            <v>0</v>
          </cell>
          <cell r="L2039">
            <v>0</v>
          </cell>
          <cell r="P2039">
            <v>58000</v>
          </cell>
          <cell r="U2039">
            <v>0</v>
          </cell>
          <cell r="W2039">
            <v>0</v>
          </cell>
          <cell r="Y2039">
            <v>0</v>
          </cell>
        </row>
        <row r="2040">
          <cell r="B2040" t="str">
            <v>CÑTply-T</v>
          </cell>
          <cell r="C2040" t="str">
            <v/>
          </cell>
          <cell r="E2040" t="str">
            <v>Chuoãi söù treo Polymer 25kV laép vaøo truï : CÑT ply-T</v>
          </cell>
          <cell r="F2040" t="str">
            <v>chuoãi</v>
          </cell>
          <cell r="G2040">
            <v>0</v>
          </cell>
          <cell r="H2040">
            <v>0</v>
          </cell>
          <cell r="L2040">
            <v>0</v>
          </cell>
          <cell r="U2040">
            <v>0</v>
          </cell>
          <cell r="W2040">
            <v>0</v>
          </cell>
          <cell r="Y2040">
            <v>0</v>
          </cell>
        </row>
        <row r="2041">
          <cell r="B2041" t="str">
            <v>Stply</v>
          </cell>
          <cell r="C2041" t="str">
            <v/>
          </cell>
          <cell r="E2041" t="str">
            <v>Söù treo polymer 24kV - 70N</v>
          </cell>
          <cell r="F2041" t="str">
            <v>caùi</v>
          </cell>
          <cell r="G2041">
            <v>0</v>
          </cell>
          <cell r="H2041">
            <v>0</v>
          </cell>
          <cell r="L2041">
            <v>0</v>
          </cell>
          <cell r="P2041">
            <v>235000</v>
          </cell>
          <cell r="U2041">
            <v>0</v>
          </cell>
          <cell r="W2041">
            <v>0</v>
          </cell>
          <cell r="Y2041">
            <v>0</v>
          </cell>
        </row>
        <row r="2042">
          <cell r="B2042" t="str">
            <v>GNIU50</v>
          </cell>
          <cell r="C2042" t="str">
            <v/>
          </cell>
          <cell r="E2042" t="str">
            <v>Giaùp níu döøng daây boïc 50mm2 + yeám moùng U + Maét noái yeám</v>
          </cell>
          <cell r="F2042" t="str">
            <v>caùi</v>
          </cell>
          <cell r="G2042">
            <v>0</v>
          </cell>
          <cell r="H2042">
            <v>0</v>
          </cell>
          <cell r="L2042">
            <v>0</v>
          </cell>
          <cell r="P2042">
            <v>310000</v>
          </cell>
          <cell r="U2042">
            <v>0</v>
          </cell>
          <cell r="W2042">
            <v>0</v>
          </cell>
          <cell r="Y2042">
            <v>0</v>
          </cell>
        </row>
        <row r="2043">
          <cell r="B2043" t="str">
            <v>MT</v>
          </cell>
          <cell r="C2043" t="str">
            <v/>
          </cell>
          <cell r="E2043" t="str">
            <v xml:space="preserve">Moùc treo chöõ U </v>
          </cell>
          <cell r="F2043" t="str">
            <v>caùi</v>
          </cell>
          <cell r="G2043">
            <v>0</v>
          </cell>
          <cell r="H2043">
            <v>0</v>
          </cell>
          <cell r="L2043">
            <v>0</v>
          </cell>
          <cell r="P2043">
            <v>23000</v>
          </cell>
          <cell r="T2043">
            <v>0</v>
          </cell>
          <cell r="U2043">
            <v>0</v>
          </cell>
          <cell r="W2043">
            <v>0</v>
          </cell>
          <cell r="Y2043">
            <v>0</v>
          </cell>
        </row>
        <row r="2044">
          <cell r="B2044" t="str">
            <v>Bm16300</v>
          </cell>
          <cell r="C2044" t="str">
            <v/>
          </cell>
          <cell r="E2044" t="str">
            <v>Boulon maét 16x300+ 1 long ñeàn vuoâng D18-50x50x3/Zn</v>
          </cell>
          <cell r="F2044" t="str">
            <v>boä</v>
          </cell>
          <cell r="G2044">
            <v>0</v>
          </cell>
          <cell r="H2044">
            <v>0</v>
          </cell>
          <cell r="L2044">
            <v>0</v>
          </cell>
          <cell r="P2044">
            <v>39000</v>
          </cell>
          <cell r="U2044">
            <v>0</v>
          </cell>
          <cell r="W2044">
            <v>0</v>
          </cell>
          <cell r="Y2044">
            <v>0</v>
          </cell>
        </row>
        <row r="2045">
          <cell r="B2045" t="str">
            <v>CÑT 2BAT-X</v>
          </cell>
          <cell r="C2045" t="str">
            <v/>
          </cell>
          <cell r="E2045" t="str">
            <v>Chuoãi söù ñôõ 2baùt 25kV laép vaøo xaø : CÑT 2BAT-X</v>
          </cell>
          <cell r="F2045" t="str">
            <v>chuoãi</v>
          </cell>
          <cell r="G2045">
            <v>0</v>
          </cell>
          <cell r="H2045">
            <v>0</v>
          </cell>
          <cell r="L2045">
            <v>0</v>
          </cell>
          <cell r="U2045">
            <v>0</v>
          </cell>
          <cell r="W2045">
            <v>0</v>
          </cell>
          <cell r="Y2045">
            <v>0</v>
          </cell>
        </row>
        <row r="2046">
          <cell r="B2046" t="str">
            <v>ST</v>
          </cell>
          <cell r="C2046" t="str">
            <v/>
          </cell>
          <cell r="E2046" t="str">
            <v>Söù treo loaïi 70kN</v>
          </cell>
          <cell r="F2046" t="str">
            <v>baùt</v>
          </cell>
          <cell r="G2046">
            <v>0</v>
          </cell>
          <cell r="H2046">
            <v>0</v>
          </cell>
          <cell r="L2046">
            <v>0</v>
          </cell>
          <cell r="P2046">
            <v>73500</v>
          </cell>
          <cell r="U2046">
            <v>0</v>
          </cell>
          <cell r="W2046">
            <v>0</v>
          </cell>
          <cell r="Y2046">
            <v>0</v>
          </cell>
        </row>
        <row r="2047">
          <cell r="B2047" t="str">
            <v>MT</v>
          </cell>
          <cell r="C2047" t="str">
            <v/>
          </cell>
          <cell r="E2047" t="str">
            <v xml:space="preserve">Moùc treo chöõ U </v>
          </cell>
          <cell r="F2047" t="str">
            <v>caùi</v>
          </cell>
          <cell r="G2047">
            <v>0</v>
          </cell>
          <cell r="H2047">
            <v>0</v>
          </cell>
          <cell r="L2047">
            <v>0</v>
          </cell>
          <cell r="P2047">
            <v>23000</v>
          </cell>
          <cell r="U2047">
            <v>0</v>
          </cell>
          <cell r="W2047">
            <v>0</v>
          </cell>
          <cell r="Y2047">
            <v>0</v>
          </cell>
        </row>
        <row r="2048">
          <cell r="B2048" t="str">
            <v>VT</v>
          </cell>
          <cell r="C2048" t="str">
            <v/>
          </cell>
          <cell r="E2048" t="str">
            <v>Voøng treo ñaàu troøn</v>
          </cell>
          <cell r="F2048" t="str">
            <v>caùi</v>
          </cell>
          <cell r="G2048">
            <v>0</v>
          </cell>
          <cell r="H2048">
            <v>0</v>
          </cell>
          <cell r="L2048">
            <v>0</v>
          </cell>
          <cell r="P2048">
            <v>4700</v>
          </cell>
          <cell r="U2048">
            <v>0</v>
          </cell>
          <cell r="W2048">
            <v>0</v>
          </cell>
          <cell r="Y2048">
            <v>0</v>
          </cell>
        </row>
        <row r="2049">
          <cell r="B2049" t="str">
            <v>MND</v>
          </cell>
          <cell r="C2049" t="str">
            <v/>
          </cell>
          <cell r="E2049" t="str">
            <v>Maét noái ñôn</v>
          </cell>
          <cell r="F2049" t="str">
            <v>caùi</v>
          </cell>
          <cell r="G2049">
            <v>0</v>
          </cell>
          <cell r="H2049">
            <v>0</v>
          </cell>
          <cell r="L2049">
            <v>0</v>
          </cell>
          <cell r="P2049">
            <v>10100</v>
          </cell>
          <cell r="U2049">
            <v>0</v>
          </cell>
          <cell r="W2049">
            <v>0</v>
          </cell>
          <cell r="Y2049">
            <v>0</v>
          </cell>
        </row>
        <row r="2050">
          <cell r="E2050" t="str">
            <v>Boä khoùa neùo, ñôõ daây</v>
          </cell>
          <cell r="K2050">
            <v>0</v>
          </cell>
          <cell r="L2050">
            <v>0</v>
          </cell>
        </row>
        <row r="2051">
          <cell r="B2051" t="str">
            <v>KD50</v>
          </cell>
          <cell r="C2051" t="str">
            <v/>
          </cell>
          <cell r="E2051" t="str">
            <v>Khoùa ñôõ daây côõ daây 50</v>
          </cell>
          <cell r="F2051" t="str">
            <v>caùi</v>
          </cell>
          <cell r="G2051">
            <v>0</v>
          </cell>
          <cell r="H2051">
            <v>0</v>
          </cell>
          <cell r="K2051">
            <v>0</v>
          </cell>
          <cell r="L2051">
            <v>0</v>
          </cell>
          <cell r="P2051">
            <v>21727</v>
          </cell>
          <cell r="U2051">
            <v>0</v>
          </cell>
          <cell r="W2051">
            <v>0</v>
          </cell>
          <cell r="Y2051">
            <v>0</v>
          </cell>
        </row>
        <row r="2052">
          <cell r="B2052" t="str">
            <v>KN50</v>
          </cell>
          <cell r="C2052" t="str">
            <v/>
          </cell>
          <cell r="E2052" t="str">
            <v>Khoùa neùo daây côõ daây 50</v>
          </cell>
          <cell r="F2052" t="str">
            <v>caùi</v>
          </cell>
          <cell r="G2052">
            <v>0</v>
          </cell>
          <cell r="H2052">
            <v>0</v>
          </cell>
          <cell r="L2052">
            <v>0</v>
          </cell>
          <cell r="P2052">
            <v>58000</v>
          </cell>
          <cell r="U2052">
            <v>0</v>
          </cell>
          <cell r="W2052">
            <v>0</v>
          </cell>
          <cell r="Y2052">
            <v>0</v>
          </cell>
        </row>
        <row r="2053">
          <cell r="B2053" t="str">
            <v>kn70</v>
          </cell>
          <cell r="C2053" t="str">
            <v/>
          </cell>
          <cell r="E2053" t="str">
            <v>Khoùa neùo daây côõ daây 70</v>
          </cell>
          <cell r="F2053" t="str">
            <v>caùi</v>
          </cell>
          <cell r="H2053">
            <v>0</v>
          </cell>
          <cell r="K2053">
            <v>0</v>
          </cell>
          <cell r="L2053">
            <v>0</v>
          </cell>
          <cell r="P2053">
            <v>58000</v>
          </cell>
          <cell r="U2053">
            <v>0</v>
          </cell>
          <cell r="W2053">
            <v>0</v>
          </cell>
          <cell r="Y2053">
            <v>0</v>
          </cell>
        </row>
        <row r="2054">
          <cell r="C2054" t="str">
            <v/>
          </cell>
          <cell r="E2054" t="str">
            <v>Phuï Kieän</v>
          </cell>
        </row>
        <row r="2055">
          <cell r="B2055" t="str">
            <v>KE279</v>
          </cell>
          <cell r="C2055" t="str">
            <v/>
          </cell>
          <cell r="E2055" t="str">
            <v>Keïp eùp WR 279</v>
          </cell>
          <cell r="F2055" t="str">
            <v>caùi</v>
          </cell>
          <cell r="G2055">
            <v>0</v>
          </cell>
          <cell r="H2055">
            <v>0</v>
          </cell>
          <cell r="L2055">
            <v>0</v>
          </cell>
          <cell r="P2055">
            <v>10500</v>
          </cell>
          <cell r="U2055">
            <v>0</v>
          </cell>
          <cell r="W2055">
            <v>0</v>
          </cell>
          <cell r="Y2055">
            <v>0</v>
          </cell>
        </row>
        <row r="2056">
          <cell r="B2056" t="str">
            <v>ke70</v>
          </cell>
          <cell r="C2056" t="str">
            <v/>
          </cell>
          <cell r="E2056" t="str">
            <v>Keïp eùp WR côõ daây 70mm2</v>
          </cell>
          <cell r="F2056" t="str">
            <v>caùi</v>
          </cell>
          <cell r="G2056">
            <v>0</v>
          </cell>
          <cell r="H2056">
            <v>0</v>
          </cell>
          <cell r="L2056">
            <v>0</v>
          </cell>
          <cell r="P2056">
            <v>12000</v>
          </cell>
          <cell r="U2056">
            <v>0</v>
          </cell>
          <cell r="W2056">
            <v>0</v>
          </cell>
          <cell r="Y2056">
            <v>0</v>
          </cell>
        </row>
        <row r="2057">
          <cell r="B2057" t="str">
            <v>ke95</v>
          </cell>
          <cell r="C2057" t="str">
            <v/>
          </cell>
          <cell r="E2057" t="str">
            <v>Keïp eùp WR côõ daây 95mm2</v>
          </cell>
          <cell r="F2057" t="str">
            <v>caùi</v>
          </cell>
          <cell r="G2057">
            <v>0</v>
          </cell>
          <cell r="H2057">
            <v>0</v>
          </cell>
          <cell r="L2057">
            <v>0</v>
          </cell>
          <cell r="P2057">
            <v>12000</v>
          </cell>
          <cell r="U2057">
            <v>0</v>
          </cell>
          <cell r="W2057">
            <v>0</v>
          </cell>
          <cell r="Y2057">
            <v>0</v>
          </cell>
        </row>
        <row r="2058">
          <cell r="B2058" t="str">
            <v>ke120</v>
          </cell>
          <cell r="C2058" t="str">
            <v/>
          </cell>
          <cell r="E2058" t="str">
            <v>Keïp eùp WR côõ daây 120mm2</v>
          </cell>
          <cell r="F2058" t="str">
            <v>caùi</v>
          </cell>
          <cell r="G2058">
            <v>0</v>
          </cell>
          <cell r="H2058">
            <v>0</v>
          </cell>
          <cell r="L2058">
            <v>0</v>
          </cell>
          <cell r="P2058">
            <v>14000</v>
          </cell>
          <cell r="U2058">
            <v>0</v>
          </cell>
          <cell r="W2058">
            <v>0</v>
          </cell>
          <cell r="Y2058">
            <v>0</v>
          </cell>
        </row>
        <row r="2059">
          <cell r="B2059" t="str">
            <v>ke150</v>
          </cell>
          <cell r="C2059" t="str">
            <v/>
          </cell>
          <cell r="E2059" t="str">
            <v>Keïp eùp WR côõ daây 150mm2</v>
          </cell>
          <cell r="F2059" t="str">
            <v>caùi</v>
          </cell>
          <cell r="G2059">
            <v>0</v>
          </cell>
          <cell r="H2059">
            <v>0</v>
          </cell>
          <cell r="L2059">
            <v>0</v>
          </cell>
          <cell r="P2059">
            <v>42000</v>
          </cell>
          <cell r="U2059">
            <v>0</v>
          </cell>
          <cell r="W2059">
            <v>0</v>
          </cell>
          <cell r="Y2059">
            <v>0</v>
          </cell>
        </row>
        <row r="2060">
          <cell r="B2060" t="str">
            <v>ke185</v>
          </cell>
          <cell r="C2060" t="str">
            <v/>
          </cell>
          <cell r="E2060" t="str">
            <v>Keïp eùp WR côõ daây 185mm2</v>
          </cell>
          <cell r="F2060" t="str">
            <v>caùi</v>
          </cell>
          <cell r="G2060">
            <v>0</v>
          </cell>
          <cell r="H2060">
            <v>0</v>
          </cell>
          <cell r="L2060">
            <v>0</v>
          </cell>
          <cell r="P2060">
            <v>44000</v>
          </cell>
          <cell r="U2060">
            <v>0</v>
          </cell>
          <cell r="W2060">
            <v>0</v>
          </cell>
          <cell r="Y2060">
            <v>0</v>
          </cell>
        </row>
        <row r="2061">
          <cell r="B2061" t="str">
            <v>ke240</v>
          </cell>
          <cell r="C2061" t="str">
            <v/>
          </cell>
          <cell r="E2061" t="str">
            <v>Keïp eùp WR côõ daây 240mm2</v>
          </cell>
          <cell r="F2061" t="str">
            <v>caùi</v>
          </cell>
          <cell r="G2061">
            <v>0</v>
          </cell>
          <cell r="H2061">
            <v>0</v>
          </cell>
          <cell r="L2061">
            <v>0</v>
          </cell>
          <cell r="P2061">
            <v>44000</v>
          </cell>
          <cell r="U2061">
            <v>0</v>
          </cell>
          <cell r="W2061">
            <v>0</v>
          </cell>
          <cell r="Y2061">
            <v>0</v>
          </cell>
        </row>
        <row r="2062">
          <cell r="B2062" t="str">
            <v>cose70</v>
          </cell>
          <cell r="C2062" t="str">
            <v/>
          </cell>
          <cell r="D2062" t="str">
            <v>D4.5003</v>
          </cell>
          <cell r="E2062" t="str">
            <v>Ñaàu cosse eùp Cu-Al 70mm2+ chuïp ñaàu coss</v>
          </cell>
          <cell r="F2062" t="str">
            <v>caùi</v>
          </cell>
          <cell r="G2062">
            <v>0</v>
          </cell>
          <cell r="H2062">
            <v>0</v>
          </cell>
          <cell r="L2062">
            <v>0</v>
          </cell>
          <cell r="P2062">
            <v>20300</v>
          </cell>
          <cell r="R2062">
            <v>15287</v>
          </cell>
          <cell r="U2062">
            <v>0</v>
          </cell>
          <cell r="W2062">
            <v>0</v>
          </cell>
          <cell r="Y2062">
            <v>0</v>
          </cell>
        </row>
        <row r="2063">
          <cell r="B2063" t="str">
            <v>cose95</v>
          </cell>
          <cell r="C2063" t="str">
            <v/>
          </cell>
          <cell r="D2063" t="str">
            <v>D4.5004</v>
          </cell>
          <cell r="E2063" t="str">
            <v>Ñaàu cosse eùp Cu-Al 95mm2+ chuïp ñaàu coss</v>
          </cell>
          <cell r="F2063" t="str">
            <v>caùi</v>
          </cell>
          <cell r="G2063">
            <v>0</v>
          </cell>
          <cell r="H2063">
            <v>0</v>
          </cell>
          <cell r="L2063">
            <v>0</v>
          </cell>
          <cell r="P2063">
            <v>39800</v>
          </cell>
          <cell r="R2063">
            <v>19457</v>
          </cell>
          <cell r="U2063">
            <v>0</v>
          </cell>
          <cell r="W2063">
            <v>0</v>
          </cell>
          <cell r="Y2063">
            <v>0</v>
          </cell>
        </row>
        <row r="2064">
          <cell r="B2064" t="str">
            <v>cose120</v>
          </cell>
          <cell r="C2064" t="str">
            <v/>
          </cell>
          <cell r="D2064" t="str">
            <v>D4.5005</v>
          </cell>
          <cell r="E2064" t="str">
            <v>Ñaàu cosse eùp Cu-Al 120mm2+ chuïp ñaàu coss</v>
          </cell>
          <cell r="F2064" t="str">
            <v>caùi</v>
          </cell>
          <cell r="G2064">
            <v>0</v>
          </cell>
          <cell r="H2064">
            <v>0</v>
          </cell>
          <cell r="L2064">
            <v>0</v>
          </cell>
          <cell r="P2064">
            <v>37900</v>
          </cell>
          <cell r="R2064">
            <v>25016</v>
          </cell>
          <cell r="U2064">
            <v>0</v>
          </cell>
          <cell r="W2064">
            <v>0</v>
          </cell>
          <cell r="Y2064">
            <v>0</v>
          </cell>
        </row>
        <row r="2065">
          <cell r="B2065" t="str">
            <v>cose150</v>
          </cell>
          <cell r="C2065" t="str">
            <v/>
          </cell>
          <cell r="D2065" t="str">
            <v>D4.5006</v>
          </cell>
          <cell r="E2065" t="str">
            <v>Ñaàu cosse eùp Cu-Al 150mm2+ chuïp ñaàu coss</v>
          </cell>
          <cell r="F2065" t="str">
            <v>caùi</v>
          </cell>
          <cell r="G2065">
            <v>0</v>
          </cell>
          <cell r="H2065">
            <v>0</v>
          </cell>
          <cell r="L2065">
            <v>0</v>
          </cell>
          <cell r="P2065">
            <v>43600</v>
          </cell>
          <cell r="R2065">
            <v>30575</v>
          </cell>
          <cell r="U2065">
            <v>0</v>
          </cell>
          <cell r="W2065">
            <v>0</v>
          </cell>
          <cell r="Y2065">
            <v>0</v>
          </cell>
        </row>
        <row r="2066">
          <cell r="B2066" t="str">
            <v>cose185</v>
          </cell>
          <cell r="C2066" t="str">
            <v/>
          </cell>
          <cell r="D2066" t="str">
            <v>D4.5007</v>
          </cell>
          <cell r="E2066" t="str">
            <v>Ñaàu cosse eùp Cu-Al 185mm2</v>
          </cell>
          <cell r="F2066" t="str">
            <v>caùi</v>
          </cell>
          <cell r="G2066">
            <v>0</v>
          </cell>
          <cell r="H2066">
            <v>0</v>
          </cell>
          <cell r="L2066">
            <v>0</v>
          </cell>
          <cell r="P2066">
            <v>51200</v>
          </cell>
          <cell r="R2066">
            <v>36690</v>
          </cell>
          <cell r="U2066">
            <v>0</v>
          </cell>
          <cell r="W2066">
            <v>0</v>
          </cell>
          <cell r="Y2066">
            <v>0</v>
          </cell>
        </row>
        <row r="2067">
          <cell r="B2067" t="str">
            <v>cose240</v>
          </cell>
          <cell r="C2067" t="str">
            <v/>
          </cell>
          <cell r="D2067" t="str">
            <v>D4.5008</v>
          </cell>
          <cell r="E2067" t="str">
            <v>Ñaàu cosse eùp Cu-Al 240mm2</v>
          </cell>
          <cell r="F2067" t="str">
            <v>caùi</v>
          </cell>
          <cell r="G2067">
            <v>0</v>
          </cell>
          <cell r="H2067">
            <v>0</v>
          </cell>
          <cell r="L2067">
            <v>0</v>
          </cell>
          <cell r="P2067">
            <v>26500</v>
          </cell>
          <cell r="R2067">
            <v>45862</v>
          </cell>
          <cell r="U2067">
            <v>0</v>
          </cell>
          <cell r="W2067">
            <v>0</v>
          </cell>
          <cell r="Y2067">
            <v>0</v>
          </cell>
        </row>
        <row r="2068">
          <cell r="B2068" t="str">
            <v>B1230</v>
          </cell>
          <cell r="C2068" t="str">
            <v/>
          </cell>
          <cell r="D2068">
            <v>0</v>
          </cell>
          <cell r="E2068" t="str">
            <v>Boulon 12x30+ 2 long ñeàn vuoâng D14-50x50x3/Zn</v>
          </cell>
          <cell r="F2068" t="str">
            <v>boä</v>
          </cell>
          <cell r="G2068">
            <v>0</v>
          </cell>
          <cell r="H2068">
            <v>0</v>
          </cell>
          <cell r="L2068">
            <v>0</v>
          </cell>
          <cell r="P2068">
            <v>5800</v>
          </cell>
          <cell r="R2068">
            <v>0</v>
          </cell>
          <cell r="U2068">
            <v>0</v>
          </cell>
          <cell r="W2068">
            <v>0</v>
          </cell>
          <cell r="Y2068">
            <v>0</v>
          </cell>
        </row>
        <row r="2069">
          <cell r="B2069" t="str">
            <v>KQ2/0</v>
          </cell>
          <cell r="C2069" t="str">
            <v/>
          </cell>
          <cell r="D2069">
            <v>0</v>
          </cell>
          <cell r="E2069" t="str">
            <v>Keïp quai 2/0</v>
          </cell>
          <cell r="F2069" t="str">
            <v>caùi</v>
          </cell>
          <cell r="G2069">
            <v>0</v>
          </cell>
          <cell r="H2069">
            <v>0</v>
          </cell>
          <cell r="L2069">
            <v>0</v>
          </cell>
          <cell r="P2069">
            <v>47000</v>
          </cell>
          <cell r="R2069">
            <v>0</v>
          </cell>
          <cell r="U2069">
            <v>0</v>
          </cell>
          <cell r="W2069">
            <v>0</v>
          </cell>
          <cell r="Y2069">
            <v>0</v>
          </cell>
        </row>
        <row r="2070">
          <cell r="B2070" t="str">
            <v>KH2/0</v>
          </cell>
          <cell r="C2070" t="str">
            <v/>
          </cell>
          <cell r="D2070" t="str">
            <v>T4.3007</v>
          </cell>
          <cell r="E2070" t="str">
            <v>Keïp hotline 2/0</v>
          </cell>
          <cell r="F2070" t="str">
            <v>caùi</v>
          </cell>
          <cell r="G2070">
            <v>0</v>
          </cell>
          <cell r="H2070">
            <v>0</v>
          </cell>
          <cell r="L2070">
            <v>0</v>
          </cell>
          <cell r="P2070">
            <v>68000</v>
          </cell>
          <cell r="R2070">
            <v>107184</v>
          </cell>
          <cell r="U2070">
            <v>0</v>
          </cell>
          <cell r="W2070">
            <v>0</v>
          </cell>
          <cell r="Y2070">
            <v>0</v>
          </cell>
        </row>
        <row r="2071">
          <cell r="B2071" t="str">
            <v>XLPE25</v>
          </cell>
          <cell r="C2071" t="str">
            <v/>
          </cell>
          <cell r="E2071" t="str">
            <v>Caùp 24KV C/XLPE/PVC 25mm2</v>
          </cell>
          <cell r="F2071" t="str">
            <v>meùt</v>
          </cell>
          <cell r="G2071">
            <v>0</v>
          </cell>
          <cell r="H2071">
            <v>0</v>
          </cell>
          <cell r="L2071">
            <v>0</v>
          </cell>
          <cell r="P2071">
            <v>54565</v>
          </cell>
          <cell r="U2071">
            <v>0</v>
          </cell>
          <cell r="W2071">
            <v>0</v>
          </cell>
          <cell r="Y2071">
            <v>0</v>
          </cell>
        </row>
        <row r="2072">
          <cell r="B2072" t="str">
            <v>DAYA</v>
          </cell>
          <cell r="C2072" t="str">
            <v/>
          </cell>
          <cell r="E2072" t="str">
            <v>Daây nhoâm A70 buoät söù</v>
          </cell>
          <cell r="F2072" t="str">
            <v>kg</v>
          </cell>
          <cell r="G2072">
            <v>0</v>
          </cell>
          <cell r="H2072">
            <v>0</v>
          </cell>
          <cell r="L2072">
            <v>0</v>
          </cell>
          <cell r="P2072">
            <v>59513</v>
          </cell>
          <cell r="U2072">
            <v>0</v>
          </cell>
          <cell r="W2072">
            <v>0</v>
          </cell>
          <cell r="Y2072">
            <v>0</v>
          </cell>
        </row>
        <row r="2073">
          <cell r="B2073" t="str">
            <v>batli</v>
          </cell>
          <cell r="C2073" t="str">
            <v/>
          </cell>
          <cell r="E2073" t="str">
            <v>Bass LI baét FCO</v>
          </cell>
          <cell r="F2073" t="str">
            <v>Boä</v>
          </cell>
          <cell r="G2073">
            <v>0</v>
          </cell>
          <cell r="H2073">
            <v>0</v>
          </cell>
          <cell r="L2073">
            <v>0</v>
          </cell>
          <cell r="P2073">
            <v>45000</v>
          </cell>
          <cell r="U2073">
            <v>0</v>
          </cell>
          <cell r="W2073">
            <v>0</v>
          </cell>
          <cell r="Y2073">
            <v>0</v>
          </cell>
        </row>
        <row r="2074">
          <cell r="B2074" t="str">
            <v>ON50</v>
          </cell>
          <cell r="C2074" t="str">
            <v/>
          </cell>
          <cell r="E2074" t="str">
            <v>OÁng noái daây côõ 50mm2</v>
          </cell>
          <cell r="F2074" t="str">
            <v>caùi</v>
          </cell>
          <cell r="G2074">
            <v>0</v>
          </cell>
          <cell r="H2074">
            <v>0</v>
          </cell>
          <cell r="L2074">
            <v>0</v>
          </cell>
          <cell r="P2074">
            <v>24000</v>
          </cell>
          <cell r="U2074">
            <v>0</v>
          </cell>
          <cell r="W2074">
            <v>0</v>
          </cell>
          <cell r="Y2074">
            <v>0</v>
          </cell>
        </row>
        <row r="2075">
          <cell r="B2075" t="str">
            <v>ON50</v>
          </cell>
          <cell r="C2075" t="str">
            <v/>
          </cell>
          <cell r="E2075" t="str">
            <v>OÁng noái daây côõ 50mm2</v>
          </cell>
          <cell r="F2075" t="str">
            <v>caùi</v>
          </cell>
          <cell r="G2075">
            <v>0</v>
          </cell>
          <cell r="H2075">
            <v>0</v>
          </cell>
          <cell r="L2075">
            <v>0</v>
          </cell>
          <cell r="P2075">
            <v>24000</v>
          </cell>
          <cell r="U2075">
            <v>0</v>
          </cell>
          <cell r="W2075">
            <v>0</v>
          </cell>
          <cell r="Y2075">
            <v>0</v>
          </cell>
        </row>
        <row r="2076">
          <cell r="B2076" t="str">
            <v>DAYA</v>
          </cell>
          <cell r="C2076" t="str">
            <v/>
          </cell>
          <cell r="E2076" t="str">
            <v>Daây nhoâm A70 buoät söù</v>
          </cell>
          <cell r="F2076" t="str">
            <v>kg</v>
          </cell>
          <cell r="H2076">
            <v>0</v>
          </cell>
          <cell r="L2076">
            <v>0</v>
          </cell>
          <cell r="P2076">
            <v>59513</v>
          </cell>
          <cell r="U2076">
            <v>0</v>
          </cell>
          <cell r="W2076">
            <v>0</v>
          </cell>
          <cell r="Y2076">
            <v>0</v>
          </cell>
        </row>
        <row r="2077">
          <cell r="B2077" t="str">
            <v>KEU50</v>
          </cell>
          <cell r="C2077" t="str">
            <v/>
          </cell>
          <cell r="E2077" t="str">
            <v>Keïp U bolt daây 35-50mm2</v>
          </cell>
          <cell r="F2077" t="str">
            <v>caùi</v>
          </cell>
          <cell r="G2077">
            <v>0</v>
          </cell>
          <cell r="H2077">
            <v>0</v>
          </cell>
          <cell r="L2077">
            <v>0</v>
          </cell>
          <cell r="P2077">
            <v>26000</v>
          </cell>
          <cell r="U2077">
            <v>0</v>
          </cell>
          <cell r="W2077">
            <v>0</v>
          </cell>
          <cell r="Y2077">
            <v>0</v>
          </cell>
        </row>
        <row r="2078">
          <cell r="B2078" t="str">
            <v>B16300</v>
          </cell>
          <cell r="C2078" t="str">
            <v/>
          </cell>
          <cell r="E2078" t="str">
            <v>Boulon 16x300+ 2 long ñeàn vuoâng D18-50x50x3/Zn</v>
          </cell>
          <cell r="F2078" t="str">
            <v>boä</v>
          </cell>
          <cell r="G2078">
            <v>0</v>
          </cell>
          <cell r="H2078">
            <v>0</v>
          </cell>
          <cell r="L2078">
            <v>0</v>
          </cell>
          <cell r="P2078">
            <v>30000</v>
          </cell>
          <cell r="U2078">
            <v>0</v>
          </cell>
          <cell r="W2078">
            <v>0</v>
          </cell>
          <cell r="Y2078">
            <v>0</v>
          </cell>
        </row>
        <row r="2079">
          <cell r="B2079" t="str">
            <v>B16550V</v>
          </cell>
          <cell r="C2079" t="str">
            <v/>
          </cell>
          <cell r="E2079" t="str">
            <v>Boulon 16x550VRS+ 4 long ñeàn vuoâng D18-50x50x3/Zn: baét truï ñoâi</v>
          </cell>
          <cell r="F2079" t="str">
            <v>boä</v>
          </cell>
          <cell r="H2079">
            <v>0</v>
          </cell>
          <cell r="L2079">
            <v>0</v>
          </cell>
          <cell r="P2079">
            <v>54000</v>
          </cell>
          <cell r="U2079">
            <v>0</v>
          </cell>
          <cell r="W2079">
            <v>0</v>
          </cell>
          <cell r="Y2079">
            <v>0</v>
          </cell>
        </row>
        <row r="2080">
          <cell r="B2080" t="str">
            <v>B16600v</v>
          </cell>
          <cell r="C2080" t="str">
            <v/>
          </cell>
          <cell r="E2080" t="str">
            <v>Boulon 16x600VRS+ 4 long ñeàn vuoâng D18-50x50x3/Zn: baét truï ñoâi</v>
          </cell>
          <cell r="F2080" t="str">
            <v>boä</v>
          </cell>
          <cell r="H2080">
            <v>0</v>
          </cell>
          <cell r="L2080">
            <v>0</v>
          </cell>
          <cell r="P2080">
            <v>58000</v>
          </cell>
          <cell r="U2080">
            <v>0</v>
          </cell>
          <cell r="W2080">
            <v>0</v>
          </cell>
          <cell r="Y2080">
            <v>0</v>
          </cell>
        </row>
        <row r="2081">
          <cell r="B2081" t="str">
            <v>B16700v</v>
          </cell>
          <cell r="C2081" t="str">
            <v/>
          </cell>
          <cell r="E2081" t="str">
            <v>Boulon 16x700VRS+ 4 long ñeàn vuoâng D18-50x50x3/Zn: baét truï ñoâi</v>
          </cell>
          <cell r="F2081" t="str">
            <v>boä</v>
          </cell>
          <cell r="H2081">
            <v>0</v>
          </cell>
          <cell r="L2081">
            <v>0</v>
          </cell>
          <cell r="P2081">
            <v>65000</v>
          </cell>
          <cell r="U2081">
            <v>0</v>
          </cell>
          <cell r="W2081">
            <v>0</v>
          </cell>
          <cell r="Y2081">
            <v>0</v>
          </cell>
        </row>
        <row r="2082">
          <cell r="B2082" t="str">
            <v>CDOR</v>
          </cell>
          <cell r="C2082" t="str">
            <v/>
          </cell>
          <cell r="E2082" t="str">
            <v>Coâllier baét truï ñoâi: baét truï ñoâi</v>
          </cell>
          <cell r="F2082" t="str">
            <v>caùi</v>
          </cell>
          <cell r="G2082">
            <v>0</v>
          </cell>
          <cell r="H2082">
            <v>0</v>
          </cell>
          <cell r="L2082">
            <v>0</v>
          </cell>
          <cell r="P2082">
            <v>221000</v>
          </cell>
          <cell r="U2082">
            <v>0</v>
          </cell>
          <cell r="W2082">
            <v>0</v>
          </cell>
          <cell r="Y2082">
            <v>0</v>
          </cell>
        </row>
        <row r="2083">
          <cell r="B2083" t="str">
            <v>BM16250</v>
          </cell>
          <cell r="C2083" t="str">
            <v/>
          </cell>
          <cell r="E2083" t="str">
            <v xml:space="preserve">Boulon maét 16x250+ 1 long ñeàn vuoâng D18-50x50x3/Zn: baét söù treo Polymer </v>
          </cell>
          <cell r="F2083" t="str">
            <v>boä</v>
          </cell>
          <cell r="H2083">
            <v>0</v>
          </cell>
          <cell r="L2083">
            <v>0</v>
          </cell>
          <cell r="P2083">
            <v>35000</v>
          </cell>
          <cell r="U2083">
            <v>0</v>
          </cell>
          <cell r="W2083">
            <v>0</v>
          </cell>
          <cell r="Y2083">
            <v>0</v>
          </cell>
        </row>
        <row r="2084">
          <cell r="B2084" t="str">
            <v>KDAC50</v>
          </cell>
          <cell r="C2084" t="str">
            <v/>
          </cell>
          <cell r="D2084" t="str">
            <v>D3.6211</v>
          </cell>
          <cell r="E2084" t="str">
            <v>Keùo daây nhoâm loõi theùp côõ daây 50mm2: daây trung hoøa</v>
          </cell>
          <cell r="F2084" t="str">
            <v>km</v>
          </cell>
          <cell r="G2084">
            <v>0</v>
          </cell>
          <cell r="P2084">
            <v>0</v>
          </cell>
          <cell r="R2084" t="str">
            <v>2426538.x0.7</v>
          </cell>
          <cell r="U2084">
            <v>0</v>
          </cell>
          <cell r="W2084">
            <v>0</v>
          </cell>
          <cell r="Y2084">
            <v>0</v>
          </cell>
        </row>
        <row r="2085">
          <cell r="B2085" t="str">
            <v>KDAC70</v>
          </cell>
          <cell r="C2085" t="str">
            <v/>
          </cell>
          <cell r="D2085" t="str">
            <v>06.6105</v>
          </cell>
          <cell r="E2085" t="str">
            <v>Keùo daây nhoâm loõi theùp côõ daây 70mm2</v>
          </cell>
          <cell r="F2085" t="str">
            <v>km</v>
          </cell>
          <cell r="G2085">
            <v>0</v>
          </cell>
          <cell r="P2085">
            <v>0</v>
          </cell>
          <cell r="R2085" t="str">
            <v>2143028.0 x1.15</v>
          </cell>
          <cell r="U2085">
            <v>0</v>
          </cell>
          <cell r="W2085">
            <v>0</v>
          </cell>
          <cell r="Y2085">
            <v>0</v>
          </cell>
        </row>
        <row r="2086">
          <cell r="B2086" t="str">
            <v>KDAC50b</v>
          </cell>
          <cell r="C2086" t="str">
            <v/>
          </cell>
          <cell r="D2086" t="str">
            <v>D3.6211</v>
          </cell>
          <cell r="E2086" t="str">
            <v>Keùo daây nhoâm boïc loõi theùp côõ daây 50mm2: daây pha</v>
          </cell>
          <cell r="F2086" t="str">
            <v>km</v>
          </cell>
          <cell r="G2086">
            <v>0</v>
          </cell>
          <cell r="P2086">
            <v>0</v>
          </cell>
          <cell r="R2086">
            <v>2669192</v>
          </cell>
          <cell r="U2086">
            <v>0</v>
          </cell>
          <cell r="W2086">
            <v>0</v>
          </cell>
          <cell r="Y2086">
            <v>0</v>
          </cell>
        </row>
        <row r="2087">
          <cell r="B2087" t="str">
            <v>LSDD</v>
          </cell>
          <cell r="C2087" t="str">
            <v/>
          </cell>
          <cell r="D2087" t="str">
            <v>D3.1115</v>
          </cell>
          <cell r="E2087" t="str">
            <v>Laép söù ñöùng 24KV + ty</v>
          </cell>
          <cell r="F2087" t="str">
            <v>boä</v>
          </cell>
          <cell r="G2087">
            <v>0</v>
          </cell>
          <cell r="P2087">
            <v>0</v>
          </cell>
          <cell r="R2087">
            <v>53440</v>
          </cell>
          <cell r="U2087">
            <v>0</v>
          </cell>
          <cell r="W2087">
            <v>0</v>
          </cell>
          <cell r="Y2087">
            <v>0</v>
          </cell>
        </row>
        <row r="2088">
          <cell r="B2088" t="str">
            <v>LCSD</v>
          </cell>
          <cell r="C2088" t="str">
            <v/>
          </cell>
          <cell r="D2088" t="str">
            <v>06.2110</v>
          </cell>
          <cell r="E2088" t="str">
            <v>Laép chaân söù ñænh</v>
          </cell>
          <cell r="F2088" t="str">
            <v>caùi</v>
          </cell>
          <cell r="R2088">
            <v>11455</v>
          </cell>
          <cell r="U2088">
            <v>0</v>
          </cell>
          <cell r="W2088">
            <v>0</v>
          </cell>
          <cell r="Y2088">
            <v>0</v>
          </cell>
        </row>
        <row r="2089">
          <cell r="B2089" t="str">
            <v>LCHSD</v>
          </cell>
          <cell r="C2089" t="str">
            <v/>
          </cell>
          <cell r="D2089" t="str">
            <v>06.1410</v>
          </cell>
          <cell r="E2089" t="str">
            <v>Laép chuoãi söù ñôõ 2 baùt/chuoãi</v>
          </cell>
          <cell r="F2089" t="str">
            <v>chuoãi</v>
          </cell>
          <cell r="G2089">
            <v>0</v>
          </cell>
          <cell r="R2089">
            <v>17967</v>
          </cell>
          <cell r="U2089">
            <v>0</v>
          </cell>
          <cell r="W2089">
            <v>0</v>
          </cell>
          <cell r="Y2089">
            <v>0</v>
          </cell>
        </row>
        <row r="2090">
          <cell r="B2090" t="str">
            <v>LCHSN</v>
          </cell>
          <cell r="C2090" t="str">
            <v/>
          </cell>
          <cell r="D2090" t="str">
            <v>06.1701</v>
          </cell>
          <cell r="E2090" t="str">
            <v>Laép chuoãi söù neùo 2 baùt/chuoãi</v>
          </cell>
          <cell r="F2090" t="str">
            <v>chuoãi</v>
          </cell>
          <cell r="G2090">
            <v>0</v>
          </cell>
          <cell r="R2090">
            <v>18965</v>
          </cell>
          <cell r="U2090">
            <v>0</v>
          </cell>
          <cell r="W2090">
            <v>0</v>
          </cell>
          <cell r="Y2090">
            <v>0</v>
          </cell>
        </row>
        <row r="2091">
          <cell r="B2091" t="str">
            <v>LCHSNply</v>
          </cell>
          <cell r="C2091" t="str">
            <v/>
          </cell>
          <cell r="D2091" t="str">
            <v>D3.2401</v>
          </cell>
          <cell r="E2091" t="str">
            <v>Laép chuoãi söù neùo Polymer</v>
          </cell>
          <cell r="F2091" t="str">
            <v>chuoãi</v>
          </cell>
          <cell r="G2091">
            <v>0</v>
          </cell>
          <cell r="R2091">
            <v>64310</v>
          </cell>
          <cell r="U2091">
            <v>0</v>
          </cell>
          <cell r="W2091">
            <v>0</v>
          </cell>
          <cell r="Y2091">
            <v>0</v>
          </cell>
        </row>
        <row r="2092">
          <cell r="B2092" t="str">
            <v>LSOC</v>
          </cell>
          <cell r="C2092" t="str">
            <v/>
          </cell>
          <cell r="D2092" t="str">
            <v>D3.1211</v>
          </cell>
          <cell r="E2092" t="str">
            <v>Laép ñaët söù haï theá, loaïi 1 söù</v>
          </cell>
          <cell r="F2092" t="str">
            <v>boä</v>
          </cell>
          <cell r="G2092">
            <v>0</v>
          </cell>
          <cell r="R2092">
            <v>14188</v>
          </cell>
          <cell r="U2092">
            <v>0</v>
          </cell>
          <cell r="W2092">
            <v>0</v>
          </cell>
          <cell r="Y2092">
            <v>0</v>
          </cell>
        </row>
        <row r="2093">
          <cell r="B2093" t="str">
            <v>KDQG2</v>
          </cell>
          <cell r="C2093" t="str">
            <v/>
          </cell>
          <cell r="D2093" t="str">
            <v>06.5072</v>
          </cell>
          <cell r="E2093" t="str">
            <v xml:space="preserve">Keùo daây qua vò trí beû goùc daây </v>
          </cell>
          <cell r="F2093" t="str">
            <v>vò trí</v>
          </cell>
          <cell r="G2093">
            <v>0</v>
          </cell>
          <cell r="R2093">
            <v>61933</v>
          </cell>
          <cell r="U2093">
            <v>0</v>
          </cell>
          <cell r="W2093">
            <v>0</v>
          </cell>
          <cell r="Y2093">
            <v>0</v>
          </cell>
        </row>
        <row r="2094">
          <cell r="B2094" t="str">
            <v>KDQS</v>
          </cell>
          <cell r="C2094" t="str">
            <v/>
          </cell>
          <cell r="D2094" t="str">
            <v>06.5082</v>
          </cell>
          <cell r="E2094" t="str">
            <v>Keùo daây vöôït soâng</v>
          </cell>
          <cell r="F2094" t="str">
            <v>vò trí</v>
          </cell>
          <cell r="G2094">
            <v>0</v>
          </cell>
          <cell r="R2094">
            <v>261513</v>
          </cell>
          <cell r="U2094">
            <v>0</v>
          </cell>
          <cell r="W2094">
            <v>0</v>
          </cell>
          <cell r="Y2094">
            <v>0</v>
          </cell>
        </row>
        <row r="2095">
          <cell r="B2095" t="str">
            <v>bocd</v>
          </cell>
          <cell r="C2095" t="str">
            <v/>
          </cell>
          <cell r="D2095" t="str">
            <v>02.1122</v>
          </cell>
          <cell r="E2095" t="str">
            <v>Boác dôõ daây</v>
          </cell>
          <cell r="F2095" t="str">
            <v>taán</v>
          </cell>
          <cell r="G2095">
            <v>0</v>
          </cell>
          <cell r="R2095">
            <v>41107</v>
          </cell>
          <cell r="U2095">
            <v>0</v>
          </cell>
          <cell r="W2095">
            <v>0</v>
          </cell>
          <cell r="Y2095">
            <v>0</v>
          </cell>
        </row>
        <row r="2096">
          <cell r="B2096" t="str">
            <v>bocpk</v>
          </cell>
          <cell r="C2096" t="str">
            <v/>
          </cell>
          <cell r="D2096" t="str">
            <v>02.1120</v>
          </cell>
          <cell r="E2096" t="str">
            <v>Boác dôõ phuï kieän</v>
          </cell>
          <cell r="F2096" t="str">
            <v>taán</v>
          </cell>
          <cell r="G2096">
            <v>0</v>
          </cell>
          <cell r="R2096">
            <v>35969</v>
          </cell>
          <cell r="U2096">
            <v>0</v>
          </cell>
          <cell r="W2096">
            <v>0</v>
          </cell>
          <cell r="Y2096">
            <v>0</v>
          </cell>
        </row>
        <row r="2097">
          <cell r="B2097" t="str">
            <v>PK</v>
          </cell>
          <cell r="C2097" t="str">
            <v/>
          </cell>
          <cell r="D2097" t="str">
            <v>02.1421</v>
          </cell>
          <cell r="E2097" t="str">
            <v>V/c phuï kieän vaøo vò trí ( cöï ly &lt;=100m)</v>
          </cell>
          <cell r="F2097" t="str">
            <v>taán</v>
          </cell>
          <cell r="G2097">
            <v>0</v>
          </cell>
          <cell r="U2097">
            <v>0</v>
          </cell>
          <cell r="W2097">
            <v>0</v>
          </cell>
          <cell r="Y2097">
            <v>0</v>
          </cell>
        </row>
        <row r="2098">
          <cell r="B2098" t="str">
            <v>DAY</v>
          </cell>
          <cell r="C2098" t="str">
            <v/>
          </cell>
          <cell r="D2098" t="str">
            <v>02.1441</v>
          </cell>
          <cell r="E2098" t="str">
            <v>V/c daây vaøo vò trí (cöï ly &lt;=100m)</v>
          </cell>
          <cell r="F2098" t="str">
            <v>taán</v>
          </cell>
          <cell r="G2098">
            <v>0</v>
          </cell>
          <cell r="U2098">
            <v>0</v>
          </cell>
          <cell r="W2098">
            <v>0</v>
          </cell>
          <cell r="Y2098">
            <v>0</v>
          </cell>
        </row>
        <row r="2099">
          <cell r="B2099" t="str">
            <v>DCTC</v>
          </cell>
          <cell r="C2099" t="str">
            <v/>
          </cell>
          <cell r="D2099" t="str">
            <v>02.1482</v>
          </cell>
          <cell r="E2099" t="str">
            <v>V/c duïng cuï thi coâng ( cöï ly &lt;=100m)</v>
          </cell>
          <cell r="F2099" t="str">
            <v>taán</v>
          </cell>
          <cell r="G2099">
            <v>0</v>
          </cell>
          <cell r="U2099">
            <v>0</v>
          </cell>
          <cell r="W2099">
            <v>0</v>
          </cell>
          <cell r="Y2099">
            <v>0</v>
          </cell>
        </row>
        <row r="2100">
          <cell r="A2100" t="str">
            <v>DDHTHH</v>
          </cell>
          <cell r="C2100" t="str">
            <v>x</v>
          </cell>
          <cell r="D2100" t="str">
            <v>I</v>
          </cell>
          <cell r="E2100" t="str">
            <v>PHAÀN ÑÖÔØNG DAÂY HAÏ THEÁ</v>
          </cell>
          <cell r="F2100" t="str">
            <v>Tboä</v>
          </cell>
          <cell r="U2100">
            <v>0</v>
          </cell>
          <cell r="V2100">
            <v>0</v>
          </cell>
          <cell r="W2100">
            <v>0</v>
          </cell>
          <cell r="X2100">
            <v>0</v>
          </cell>
          <cell r="Y2100">
            <v>0</v>
          </cell>
        </row>
        <row r="2101">
          <cell r="B2101" t="str">
            <v>AV95</v>
          </cell>
          <cell r="C2101" t="str">
            <v/>
          </cell>
          <cell r="D2101">
            <v>0</v>
          </cell>
          <cell r="E2101" t="str">
            <v>Caùp nhoâm boïc AV95</v>
          </cell>
          <cell r="F2101" t="str">
            <v>meùt</v>
          </cell>
          <cell r="G2101">
            <v>0</v>
          </cell>
          <cell r="H2101">
            <v>0</v>
          </cell>
          <cell r="N2101">
            <v>0</v>
          </cell>
          <cell r="P2101">
            <v>31185</v>
          </cell>
          <cell r="U2101">
            <v>0</v>
          </cell>
          <cell r="W2101">
            <v>0</v>
          </cell>
          <cell r="Y2101">
            <v>0</v>
          </cell>
        </row>
        <row r="2102">
          <cell r="B2102" t="str">
            <v>AV95</v>
          </cell>
          <cell r="C2102" t="str">
            <v/>
          </cell>
          <cell r="E2102" t="str">
            <v>Caùp nhoâm boïc AV95: söû duïng vaät tö toàn kho</v>
          </cell>
          <cell r="F2102" t="str">
            <v>meùt</v>
          </cell>
          <cell r="G2102">
            <v>0</v>
          </cell>
          <cell r="P2102">
            <v>3500</v>
          </cell>
          <cell r="U2102">
            <v>0</v>
          </cell>
          <cell r="W2102">
            <v>0</v>
          </cell>
          <cell r="Y2102">
            <v>0</v>
          </cell>
        </row>
        <row r="2103">
          <cell r="B2103" t="str">
            <v>AV120</v>
          </cell>
          <cell r="C2103" t="str">
            <v/>
          </cell>
          <cell r="D2103">
            <v>0</v>
          </cell>
          <cell r="E2103" t="str">
            <v>Caùp nhoâm boïc AV120</v>
          </cell>
          <cell r="F2103" t="str">
            <v>meùt</v>
          </cell>
          <cell r="G2103">
            <v>0</v>
          </cell>
          <cell r="P2103">
            <v>31000</v>
          </cell>
          <cell r="U2103">
            <v>0</v>
          </cell>
          <cell r="W2103">
            <v>0</v>
          </cell>
          <cell r="Y2103">
            <v>0</v>
          </cell>
        </row>
        <row r="2104">
          <cell r="B2104" t="str">
            <v>AV70q</v>
          </cell>
          <cell r="C2104" t="str">
            <v/>
          </cell>
          <cell r="D2104">
            <v>0</v>
          </cell>
          <cell r="E2104" t="str">
            <v>Caùp nhoâm boïc AV70 (söû duïng laïi)</v>
          </cell>
          <cell r="F2104" t="str">
            <v>meùt</v>
          </cell>
          <cell r="G2104">
            <v>0</v>
          </cell>
          <cell r="H2104">
            <v>0</v>
          </cell>
          <cell r="N2104">
            <v>0</v>
          </cell>
          <cell r="P2104">
            <v>0</v>
          </cell>
          <cell r="U2104">
            <v>0</v>
          </cell>
          <cell r="W2104">
            <v>0</v>
          </cell>
          <cell r="Y2104">
            <v>0</v>
          </cell>
        </row>
        <row r="2105">
          <cell r="B2105" t="str">
            <v>AV50</v>
          </cell>
          <cell r="C2105" t="str">
            <v/>
          </cell>
          <cell r="D2105">
            <v>0</v>
          </cell>
          <cell r="E2105" t="str">
            <v>Caùp nhoâm boïc AV50: Söû duïng laïi</v>
          </cell>
          <cell r="F2105" t="str">
            <v>meùt</v>
          </cell>
          <cell r="G2105">
            <v>0</v>
          </cell>
          <cell r="H2105">
            <v>0</v>
          </cell>
          <cell r="N2105">
            <v>0</v>
          </cell>
          <cell r="P2105">
            <v>0</v>
          </cell>
          <cell r="U2105">
            <v>0</v>
          </cell>
          <cell r="W2105">
            <v>0</v>
          </cell>
          <cell r="Y2105">
            <v>0</v>
          </cell>
        </row>
        <row r="2106">
          <cell r="B2106" t="str">
            <v>AV50q</v>
          </cell>
          <cell r="C2106" t="str">
            <v/>
          </cell>
          <cell r="D2106">
            <v>0</v>
          </cell>
          <cell r="E2106" t="str">
            <v>Caùp nhoâm boïc AV50 (söû duïng laïi)</v>
          </cell>
          <cell r="F2106" t="str">
            <v>meùt</v>
          </cell>
          <cell r="G2106">
            <v>0</v>
          </cell>
          <cell r="H2106">
            <v>0</v>
          </cell>
          <cell r="N2106">
            <v>0</v>
          </cell>
          <cell r="P2106">
            <v>0</v>
          </cell>
          <cell r="U2106">
            <v>0</v>
          </cell>
          <cell r="W2106">
            <v>0</v>
          </cell>
          <cell r="Y2106">
            <v>0</v>
          </cell>
        </row>
        <row r="2107">
          <cell r="B2107" t="str">
            <v>AC50s</v>
          </cell>
          <cell r="C2107" t="str">
            <v/>
          </cell>
          <cell r="D2107">
            <v>0</v>
          </cell>
          <cell r="E2107" t="str">
            <v>Caùp nhoâm loõi theùp AC-50/8 (söû duïng laïi)</v>
          </cell>
          <cell r="F2107" t="str">
            <v>kg</v>
          </cell>
          <cell r="G2107">
            <v>0</v>
          </cell>
          <cell r="H2107">
            <v>0</v>
          </cell>
          <cell r="N2107">
            <v>0</v>
          </cell>
          <cell r="P2107">
            <v>0</v>
          </cell>
          <cell r="U2107">
            <v>0</v>
          </cell>
          <cell r="W2107">
            <v>0</v>
          </cell>
          <cell r="Y2107">
            <v>0</v>
          </cell>
        </row>
        <row r="2108">
          <cell r="B2108" t="str">
            <v>ABC4x70</v>
          </cell>
          <cell r="C2108" t="str">
            <v/>
          </cell>
          <cell r="D2108">
            <v>0</v>
          </cell>
          <cell r="E2108" t="str">
            <v>Caùp nhoâm ABC 4x70mm2</v>
          </cell>
          <cell r="F2108" t="str">
            <v>meùt</v>
          </cell>
          <cell r="G2108">
            <v>0</v>
          </cell>
          <cell r="H2108">
            <v>0</v>
          </cell>
          <cell r="N2108">
            <v>0</v>
          </cell>
          <cell r="P2108">
            <v>76480</v>
          </cell>
          <cell r="U2108">
            <v>0</v>
          </cell>
          <cell r="W2108">
            <v>0</v>
          </cell>
          <cell r="Y2108">
            <v>0</v>
          </cell>
        </row>
        <row r="2109">
          <cell r="B2109" t="str">
            <v>ABC4x95</v>
          </cell>
          <cell r="C2109" t="str">
            <v/>
          </cell>
          <cell r="D2109">
            <v>0</v>
          </cell>
          <cell r="E2109" t="str">
            <v>Caùp nhoâm ABC 4x95mm2</v>
          </cell>
          <cell r="F2109" t="str">
            <v>meùt</v>
          </cell>
          <cell r="G2109">
            <v>0</v>
          </cell>
          <cell r="H2109">
            <v>0</v>
          </cell>
          <cell r="N2109">
            <v>0</v>
          </cell>
          <cell r="P2109">
            <v>102580</v>
          </cell>
          <cell r="U2109">
            <v>0</v>
          </cell>
          <cell r="W2109">
            <v>0</v>
          </cell>
          <cell r="Y2109">
            <v>0</v>
          </cell>
        </row>
        <row r="2110">
          <cell r="B2110" t="str">
            <v>ABC4x120</v>
          </cell>
          <cell r="C2110" t="str">
            <v/>
          </cell>
          <cell r="D2110">
            <v>0</v>
          </cell>
          <cell r="E2110" t="str">
            <v>Caùp nhoâm ABC 4x120mm2</v>
          </cell>
          <cell r="F2110" t="str">
            <v>meùt</v>
          </cell>
          <cell r="G2110">
            <v>0</v>
          </cell>
          <cell r="H2110">
            <v>0</v>
          </cell>
          <cell r="N2110">
            <v>0</v>
          </cell>
          <cell r="P2110">
            <v>128070</v>
          </cell>
          <cell r="U2110">
            <v>0</v>
          </cell>
          <cell r="W2110">
            <v>0</v>
          </cell>
          <cell r="Y2110">
            <v>0</v>
          </cell>
        </row>
        <row r="2111">
          <cell r="B2111" t="str">
            <v>ABC3x120</v>
          </cell>
          <cell r="C2111" t="str">
            <v/>
          </cell>
          <cell r="D2111">
            <v>0</v>
          </cell>
          <cell r="E2111" t="str">
            <v>Caùp nhoâm ABC 3x120mm2</v>
          </cell>
          <cell r="F2111" t="str">
            <v>meùt</v>
          </cell>
          <cell r="G2111">
            <v>0</v>
          </cell>
          <cell r="H2111">
            <v>0</v>
          </cell>
          <cell r="N2111">
            <v>0</v>
          </cell>
          <cell r="P2111">
            <v>96750</v>
          </cell>
          <cell r="U2111">
            <v>0</v>
          </cell>
          <cell r="W2111">
            <v>0</v>
          </cell>
          <cell r="Y2111">
            <v>0</v>
          </cell>
        </row>
        <row r="2112">
          <cell r="B2112" t="str">
            <v>ABC4x50</v>
          </cell>
          <cell r="C2112" t="str">
            <v/>
          </cell>
          <cell r="D2112">
            <v>0</v>
          </cell>
          <cell r="E2112" t="str">
            <v>Caùp nhoâm ABC 4x50mm2</v>
          </cell>
          <cell r="F2112" t="str">
            <v>meùt</v>
          </cell>
          <cell r="G2112">
            <v>0</v>
          </cell>
          <cell r="H2112">
            <v>0</v>
          </cell>
          <cell r="N2112">
            <v>0</v>
          </cell>
          <cell r="P2112">
            <v>68040</v>
          </cell>
          <cell r="U2112">
            <v>0</v>
          </cell>
          <cell r="W2112">
            <v>0</v>
          </cell>
          <cell r="Y2112">
            <v>0</v>
          </cell>
        </row>
        <row r="2113">
          <cell r="B2113" t="str">
            <v>ABC4x150</v>
          </cell>
          <cell r="C2113" t="str">
            <v/>
          </cell>
          <cell r="E2113" t="str">
            <v>Caùp nhoâm ABC 4x150mm2</v>
          </cell>
          <cell r="F2113" t="str">
            <v>meùt</v>
          </cell>
          <cell r="G2113">
            <v>0</v>
          </cell>
          <cell r="H2113">
            <v>0</v>
          </cell>
          <cell r="N2113">
            <v>0</v>
          </cell>
          <cell r="P2113">
            <v>154200</v>
          </cell>
          <cell r="U2113">
            <v>0</v>
          </cell>
          <cell r="W2113">
            <v>0</v>
          </cell>
          <cell r="Y2113">
            <v>0</v>
          </cell>
        </row>
        <row r="2114">
          <cell r="B2114" t="str">
            <v>KEU95</v>
          </cell>
          <cell r="C2114" t="str">
            <v/>
          </cell>
          <cell r="E2114" t="str">
            <v>Keïp U bolt daây 70-95mm2</v>
          </cell>
          <cell r="F2114" t="str">
            <v>caùi</v>
          </cell>
          <cell r="G2114">
            <v>0</v>
          </cell>
          <cell r="H2114">
            <v>0</v>
          </cell>
          <cell r="N2114">
            <v>0</v>
          </cell>
          <cell r="P2114">
            <v>35000</v>
          </cell>
          <cell r="U2114">
            <v>0</v>
          </cell>
          <cell r="W2114">
            <v>0</v>
          </cell>
          <cell r="Y2114">
            <v>0</v>
          </cell>
        </row>
        <row r="2115">
          <cell r="B2115" t="str">
            <v>KEU50</v>
          </cell>
          <cell r="C2115" t="str">
            <v/>
          </cell>
          <cell r="E2115" t="str">
            <v>Keïp U bolt daây 35-50mm2</v>
          </cell>
          <cell r="F2115" t="str">
            <v>caùi</v>
          </cell>
          <cell r="G2115">
            <v>0</v>
          </cell>
          <cell r="H2115">
            <v>0</v>
          </cell>
          <cell r="N2115">
            <v>0</v>
          </cell>
          <cell r="P2115">
            <v>26000</v>
          </cell>
          <cell r="U2115">
            <v>0</v>
          </cell>
          <cell r="W2115">
            <v>0</v>
          </cell>
          <cell r="Y2115">
            <v>0</v>
          </cell>
        </row>
        <row r="2116">
          <cell r="B2116" t="str">
            <v>KE279</v>
          </cell>
          <cell r="C2116" t="str">
            <v/>
          </cell>
          <cell r="E2116" t="str">
            <v>Keïp eùp WR 279</v>
          </cell>
          <cell r="F2116" t="str">
            <v>caùi</v>
          </cell>
          <cell r="G2116">
            <v>0</v>
          </cell>
          <cell r="H2116">
            <v>0</v>
          </cell>
          <cell r="N2116">
            <v>0</v>
          </cell>
          <cell r="P2116">
            <v>10500</v>
          </cell>
          <cell r="U2116">
            <v>0</v>
          </cell>
          <cell r="W2116">
            <v>0</v>
          </cell>
          <cell r="Y2116">
            <v>0</v>
          </cell>
        </row>
        <row r="2117">
          <cell r="B2117" t="str">
            <v>KE70</v>
          </cell>
          <cell r="C2117" t="str">
            <v/>
          </cell>
          <cell r="E2117" t="str">
            <v>Keïp eùp WR côõ daây 70mm2</v>
          </cell>
          <cell r="F2117" t="str">
            <v>caùi</v>
          </cell>
          <cell r="G2117">
            <v>0</v>
          </cell>
          <cell r="H2117">
            <v>0</v>
          </cell>
          <cell r="N2117">
            <v>0</v>
          </cell>
          <cell r="P2117">
            <v>12000</v>
          </cell>
          <cell r="U2117">
            <v>0</v>
          </cell>
          <cell r="W2117">
            <v>0</v>
          </cell>
          <cell r="Y2117">
            <v>0</v>
          </cell>
        </row>
        <row r="2118">
          <cell r="B2118" t="str">
            <v>KE399</v>
          </cell>
          <cell r="C2118" t="str">
            <v/>
          </cell>
          <cell r="E2118" t="str">
            <v>Keïp eùp WR 399</v>
          </cell>
          <cell r="F2118" t="str">
            <v>caùi</v>
          </cell>
          <cell r="G2118">
            <v>0</v>
          </cell>
          <cell r="H2118">
            <v>0</v>
          </cell>
          <cell r="N2118">
            <v>0</v>
          </cell>
          <cell r="P2118">
            <v>14700</v>
          </cell>
          <cell r="U2118">
            <v>0</v>
          </cell>
          <cell r="W2118">
            <v>0</v>
          </cell>
          <cell r="Y2118">
            <v>0</v>
          </cell>
        </row>
        <row r="2119">
          <cell r="B2119" t="str">
            <v>KE419</v>
          </cell>
          <cell r="C2119" t="str">
            <v/>
          </cell>
          <cell r="E2119" t="str">
            <v>Keïp eùp WR 419</v>
          </cell>
          <cell r="F2119" t="str">
            <v>caùi</v>
          </cell>
          <cell r="G2119">
            <v>0</v>
          </cell>
          <cell r="H2119">
            <v>0</v>
          </cell>
          <cell r="N2119">
            <v>0</v>
          </cell>
          <cell r="P2119">
            <v>18900</v>
          </cell>
          <cell r="U2119">
            <v>0</v>
          </cell>
          <cell r="W2119">
            <v>0</v>
          </cell>
          <cell r="Y2119">
            <v>0</v>
          </cell>
        </row>
        <row r="2120">
          <cell r="B2120" t="str">
            <v>GIP50-35</v>
          </cell>
          <cell r="C2120" t="str">
            <v/>
          </cell>
          <cell r="E2120" t="str">
            <v>Ghíp noái 2 boulon IPC 50-35</v>
          </cell>
          <cell r="F2120" t="str">
            <v>caùi</v>
          </cell>
          <cell r="G2120">
            <v>0</v>
          </cell>
          <cell r="H2120">
            <v>0</v>
          </cell>
          <cell r="N2120">
            <v>0</v>
          </cell>
          <cell r="P2120">
            <v>42000</v>
          </cell>
          <cell r="U2120">
            <v>0</v>
          </cell>
          <cell r="W2120">
            <v>0</v>
          </cell>
          <cell r="Y2120">
            <v>0</v>
          </cell>
        </row>
        <row r="2121">
          <cell r="B2121" t="str">
            <v>GIP70-35</v>
          </cell>
          <cell r="C2121" t="str">
            <v/>
          </cell>
          <cell r="E2121" t="str">
            <v>Ghíp noái 2 boulon IPC 70-35</v>
          </cell>
          <cell r="F2121" t="str">
            <v>caùi</v>
          </cell>
          <cell r="G2121">
            <v>0</v>
          </cell>
          <cell r="H2121">
            <v>0</v>
          </cell>
          <cell r="N2121">
            <v>0</v>
          </cell>
          <cell r="P2121">
            <v>42000</v>
          </cell>
          <cell r="U2121">
            <v>0</v>
          </cell>
          <cell r="W2121">
            <v>0</v>
          </cell>
          <cell r="Y2121">
            <v>0</v>
          </cell>
        </row>
        <row r="2122">
          <cell r="B2122" t="str">
            <v>GIP70-50</v>
          </cell>
          <cell r="C2122" t="str">
            <v/>
          </cell>
          <cell r="E2122" t="str">
            <v>Ghíp noái 2 boulon IPC 70-50</v>
          </cell>
          <cell r="F2122" t="str">
            <v>caùi</v>
          </cell>
          <cell r="H2122">
            <v>0</v>
          </cell>
          <cell r="N2122">
            <v>0</v>
          </cell>
          <cell r="P2122">
            <v>42000</v>
          </cell>
          <cell r="U2122">
            <v>0</v>
          </cell>
          <cell r="W2122">
            <v>0</v>
          </cell>
          <cell r="Y2122">
            <v>0</v>
          </cell>
        </row>
        <row r="2123">
          <cell r="B2123" t="str">
            <v>GIP70-70</v>
          </cell>
          <cell r="C2123" t="str">
            <v/>
          </cell>
          <cell r="E2123" t="str">
            <v>Ghíp noái 2 boulon IPC 70-70</v>
          </cell>
          <cell r="F2123" t="str">
            <v>caùi</v>
          </cell>
          <cell r="G2123">
            <v>0</v>
          </cell>
          <cell r="H2123">
            <v>0</v>
          </cell>
          <cell r="N2123">
            <v>0</v>
          </cell>
          <cell r="P2123">
            <v>42000</v>
          </cell>
          <cell r="U2123">
            <v>0</v>
          </cell>
          <cell r="W2123">
            <v>0</v>
          </cell>
          <cell r="Y2123">
            <v>0</v>
          </cell>
        </row>
        <row r="2124">
          <cell r="B2124" t="str">
            <v>GIP95-70</v>
          </cell>
          <cell r="C2124" t="str">
            <v/>
          </cell>
          <cell r="E2124" t="str">
            <v>Ghíp noái 2 boulon IPC 95-70</v>
          </cell>
          <cell r="F2124" t="str">
            <v>caùi</v>
          </cell>
          <cell r="H2124">
            <v>0</v>
          </cell>
          <cell r="N2124">
            <v>0</v>
          </cell>
          <cell r="P2124">
            <v>42000</v>
          </cell>
          <cell r="U2124">
            <v>0</v>
          </cell>
          <cell r="W2124">
            <v>0</v>
          </cell>
          <cell r="Y2124">
            <v>0</v>
          </cell>
        </row>
        <row r="2125">
          <cell r="B2125" t="str">
            <v>GIP150-70</v>
          </cell>
          <cell r="C2125" t="str">
            <v/>
          </cell>
          <cell r="E2125" t="str">
            <v>Ghíp noái 2 boulon IPC 150-70</v>
          </cell>
          <cell r="F2125" t="str">
            <v>caùi</v>
          </cell>
          <cell r="H2125">
            <v>0</v>
          </cell>
          <cell r="N2125">
            <v>0</v>
          </cell>
          <cell r="P2125">
            <v>42000</v>
          </cell>
          <cell r="U2125">
            <v>0</v>
          </cell>
          <cell r="W2125">
            <v>0</v>
          </cell>
          <cell r="Y2125">
            <v>0</v>
          </cell>
        </row>
        <row r="2126">
          <cell r="B2126" t="str">
            <v>GIP95-150</v>
          </cell>
          <cell r="C2126" t="str">
            <v/>
          </cell>
          <cell r="E2126" t="str">
            <v>Ghíp noái 2 boulon IPC 95-150</v>
          </cell>
          <cell r="F2126" t="str">
            <v>caùi</v>
          </cell>
          <cell r="H2126">
            <v>0</v>
          </cell>
          <cell r="N2126">
            <v>0</v>
          </cell>
          <cell r="P2126">
            <v>42000</v>
          </cell>
          <cell r="U2126">
            <v>0</v>
          </cell>
          <cell r="W2126">
            <v>0</v>
          </cell>
          <cell r="Y2126">
            <v>0</v>
          </cell>
        </row>
        <row r="2127">
          <cell r="B2127" t="str">
            <v>GIP95-95</v>
          </cell>
          <cell r="C2127" t="str">
            <v/>
          </cell>
          <cell r="E2127" t="str">
            <v>Ghíp noái 2 boulon IPC 95-95</v>
          </cell>
          <cell r="F2127" t="str">
            <v>caùi</v>
          </cell>
          <cell r="G2127">
            <v>0</v>
          </cell>
          <cell r="H2127">
            <v>0</v>
          </cell>
          <cell r="N2127">
            <v>0</v>
          </cell>
          <cell r="P2127">
            <v>42000</v>
          </cell>
          <cell r="U2127">
            <v>0</v>
          </cell>
          <cell r="W2127">
            <v>0</v>
          </cell>
          <cell r="Y2127">
            <v>0</v>
          </cell>
        </row>
        <row r="2128">
          <cell r="B2128" t="str">
            <v>GIP95-50</v>
          </cell>
          <cell r="C2128" t="str">
            <v/>
          </cell>
          <cell r="E2128" t="str">
            <v>Ghíp noái 2 boulon IPC 95-50</v>
          </cell>
          <cell r="F2128" t="str">
            <v>caùi</v>
          </cell>
          <cell r="G2128">
            <v>0</v>
          </cell>
          <cell r="H2128">
            <v>0</v>
          </cell>
          <cell r="N2128">
            <v>0</v>
          </cell>
          <cell r="P2128">
            <v>42000</v>
          </cell>
          <cell r="U2128">
            <v>0</v>
          </cell>
          <cell r="W2128">
            <v>0</v>
          </cell>
          <cell r="Y2128">
            <v>0</v>
          </cell>
        </row>
        <row r="2129">
          <cell r="B2129" t="str">
            <v>GIP120-50</v>
          </cell>
          <cell r="C2129" t="str">
            <v/>
          </cell>
          <cell r="E2129" t="str">
            <v>Ghíp noái 2 boulon IPC 120-50</v>
          </cell>
          <cell r="F2129" t="str">
            <v>caùi</v>
          </cell>
          <cell r="H2129">
            <v>0</v>
          </cell>
          <cell r="N2129">
            <v>0</v>
          </cell>
          <cell r="P2129">
            <v>42000</v>
          </cell>
          <cell r="U2129">
            <v>0</v>
          </cell>
          <cell r="W2129">
            <v>0</v>
          </cell>
          <cell r="Y2129">
            <v>0</v>
          </cell>
        </row>
        <row r="2130">
          <cell r="B2130" t="str">
            <v>GIP95-35</v>
          </cell>
          <cell r="C2130" t="str">
            <v/>
          </cell>
          <cell r="E2130" t="str">
            <v>Ghíp noái 2 boulon IPC 95-35</v>
          </cell>
          <cell r="F2130" t="str">
            <v>caùi</v>
          </cell>
          <cell r="G2130">
            <v>0</v>
          </cell>
          <cell r="H2130">
            <v>0</v>
          </cell>
          <cell r="N2130">
            <v>0</v>
          </cell>
          <cell r="P2130">
            <v>42000</v>
          </cell>
          <cell r="U2130">
            <v>0</v>
          </cell>
          <cell r="W2130">
            <v>0</v>
          </cell>
          <cell r="Y2130">
            <v>0</v>
          </cell>
        </row>
        <row r="2131">
          <cell r="B2131" t="str">
            <v>GIP120-50</v>
          </cell>
          <cell r="C2131" t="str">
            <v/>
          </cell>
          <cell r="E2131" t="str">
            <v>Ghíp noái 2 boulon IPC 120-50</v>
          </cell>
          <cell r="F2131" t="str">
            <v>caùi</v>
          </cell>
          <cell r="G2131">
            <v>0</v>
          </cell>
          <cell r="H2131">
            <v>0</v>
          </cell>
          <cell r="N2131">
            <v>0</v>
          </cell>
          <cell r="P2131">
            <v>42000</v>
          </cell>
          <cell r="U2131">
            <v>0</v>
          </cell>
          <cell r="W2131">
            <v>0</v>
          </cell>
          <cell r="Y2131">
            <v>0</v>
          </cell>
        </row>
        <row r="2132">
          <cell r="B2132" t="str">
            <v>TDCÑ</v>
          </cell>
          <cell r="C2132" t="str">
            <v/>
          </cell>
          <cell r="E2132" t="str">
            <v>Boä tieáp ñòa coá ñònh haï theá 3 pha</v>
          </cell>
          <cell r="F2132" t="str">
            <v>Boä</v>
          </cell>
          <cell r="G2132">
            <v>0</v>
          </cell>
          <cell r="H2132">
            <v>0</v>
          </cell>
          <cell r="N2132">
            <v>0</v>
          </cell>
          <cell r="P2132">
            <v>190000</v>
          </cell>
          <cell r="U2132">
            <v>0</v>
          </cell>
          <cell r="W2132">
            <v>0</v>
          </cell>
          <cell r="Y2132">
            <v>0</v>
          </cell>
        </row>
        <row r="2133">
          <cell r="B2133" t="str">
            <v>KDIN</v>
          </cell>
          <cell r="C2133" t="str">
            <v/>
          </cell>
          <cell r="E2133" t="str">
            <v>Daây ñai + khoùa ñai Inoc</v>
          </cell>
          <cell r="F2133" t="str">
            <v>Boä</v>
          </cell>
          <cell r="G2133">
            <v>0</v>
          </cell>
          <cell r="H2133">
            <v>0</v>
          </cell>
          <cell r="N2133">
            <v>0</v>
          </cell>
          <cell r="P2133">
            <v>13500</v>
          </cell>
          <cell r="R2133">
            <v>0</v>
          </cell>
          <cell r="U2133">
            <v>0</v>
          </cell>
          <cell r="W2133">
            <v>0</v>
          </cell>
          <cell r="Y2133">
            <v>0</v>
          </cell>
        </row>
        <row r="2134">
          <cell r="B2134" t="str">
            <v>HOP6C</v>
          </cell>
          <cell r="C2134" t="str">
            <v/>
          </cell>
          <cell r="E2134" t="str">
            <v>Hoäp phaân phoái 6 daây ñieän keá</v>
          </cell>
          <cell r="F2134" t="str">
            <v>caùi</v>
          </cell>
          <cell r="G2134">
            <v>0</v>
          </cell>
          <cell r="H2134">
            <v>0</v>
          </cell>
          <cell r="N2134">
            <v>0</v>
          </cell>
          <cell r="P2134">
            <v>364000</v>
          </cell>
          <cell r="U2134">
            <v>0</v>
          </cell>
          <cell r="W2134">
            <v>0</v>
          </cell>
          <cell r="Y2134">
            <v>0</v>
          </cell>
        </row>
        <row r="2135">
          <cell r="B2135" t="str">
            <v>HOP9C</v>
          </cell>
          <cell r="C2135" t="str">
            <v/>
          </cell>
          <cell r="E2135" t="str">
            <v>Hoäp phaân phoái 9 daây ñieän keá</v>
          </cell>
          <cell r="F2135" t="str">
            <v>caùi</v>
          </cell>
          <cell r="G2135">
            <v>0</v>
          </cell>
          <cell r="H2135">
            <v>0</v>
          </cell>
          <cell r="N2135">
            <v>0</v>
          </cell>
          <cell r="P2135">
            <v>390000</v>
          </cell>
          <cell r="R2135">
            <v>0</v>
          </cell>
          <cell r="U2135">
            <v>0</v>
          </cell>
          <cell r="W2135">
            <v>0</v>
          </cell>
          <cell r="Y2135">
            <v>0</v>
          </cell>
        </row>
        <row r="2136">
          <cell r="B2136" t="str">
            <v>CV14</v>
          </cell>
          <cell r="C2136" t="str">
            <v/>
          </cell>
          <cell r="E2136" t="str">
            <v>Caùp ñoàng boïc CV14</v>
          </cell>
          <cell r="F2136" t="str">
            <v>meùt</v>
          </cell>
          <cell r="G2136">
            <v>0</v>
          </cell>
          <cell r="H2136">
            <v>0</v>
          </cell>
          <cell r="N2136">
            <v>0</v>
          </cell>
          <cell r="P2136">
            <v>26800</v>
          </cell>
          <cell r="R2136">
            <v>0</v>
          </cell>
          <cell r="U2136">
            <v>0</v>
          </cell>
          <cell r="W2136">
            <v>0</v>
          </cell>
          <cell r="Y2136">
            <v>0</v>
          </cell>
        </row>
        <row r="2137">
          <cell r="B2137" t="str">
            <v>CV25</v>
          </cell>
          <cell r="C2137" t="str">
            <v/>
          </cell>
          <cell r="E2137" t="str">
            <v>Caùp ñoàng boïc CV25</v>
          </cell>
          <cell r="F2137" t="str">
            <v>meùt</v>
          </cell>
          <cell r="G2137">
            <v>0</v>
          </cell>
          <cell r="H2137">
            <v>0</v>
          </cell>
          <cell r="N2137">
            <v>0</v>
          </cell>
          <cell r="P2137">
            <v>38620</v>
          </cell>
          <cell r="R2137">
            <v>0</v>
          </cell>
          <cell r="U2137">
            <v>0</v>
          </cell>
          <cell r="W2137">
            <v>0</v>
          </cell>
          <cell r="Y2137">
            <v>0</v>
          </cell>
        </row>
        <row r="2138">
          <cell r="B2138" t="str">
            <v>Duplex 27</v>
          </cell>
          <cell r="C2138" t="str">
            <v/>
          </cell>
          <cell r="E2138" t="str">
            <v>Caùp Duplex CV2x7mm2</v>
          </cell>
          <cell r="F2138" t="str">
            <v>m</v>
          </cell>
          <cell r="G2138">
            <v>0</v>
          </cell>
          <cell r="H2138">
            <v>0</v>
          </cell>
          <cell r="N2138">
            <v>0</v>
          </cell>
          <cell r="P2138">
            <v>29600</v>
          </cell>
          <cell r="R2138">
            <v>0</v>
          </cell>
          <cell r="U2138">
            <v>0</v>
          </cell>
          <cell r="W2138">
            <v>0</v>
          </cell>
          <cell r="Y2138">
            <v>0</v>
          </cell>
        </row>
        <row r="2139">
          <cell r="B2139" t="str">
            <v>Duplex 211</v>
          </cell>
          <cell r="C2139" t="str">
            <v/>
          </cell>
          <cell r="D2139">
            <v>0</v>
          </cell>
          <cell r="E2139" t="str">
            <v>Caùp Duplex AL 2x11</v>
          </cell>
          <cell r="F2139" t="str">
            <v>m</v>
          </cell>
          <cell r="G2139">
            <v>0</v>
          </cell>
          <cell r="H2139">
            <v>0</v>
          </cell>
          <cell r="N2139">
            <v>0</v>
          </cell>
          <cell r="P2139">
            <v>14200</v>
          </cell>
          <cell r="R2139">
            <v>0</v>
          </cell>
          <cell r="U2139">
            <v>0</v>
          </cell>
          <cell r="W2139">
            <v>0</v>
          </cell>
          <cell r="Y2139">
            <v>0</v>
          </cell>
        </row>
        <row r="2140">
          <cell r="B2140" t="str">
            <v>keobit</v>
          </cell>
          <cell r="C2140" t="str">
            <v/>
          </cell>
          <cell r="E2140" t="str">
            <v>Keo silicon bít mieäng oáng 190g/oáng</v>
          </cell>
          <cell r="F2140" t="str">
            <v>oáng</v>
          </cell>
          <cell r="G2140">
            <v>0</v>
          </cell>
          <cell r="H2140">
            <v>0</v>
          </cell>
          <cell r="N2140">
            <v>0</v>
          </cell>
          <cell r="P2140">
            <v>45000</v>
          </cell>
          <cell r="R2140">
            <v>0</v>
          </cell>
          <cell r="U2140">
            <v>0</v>
          </cell>
          <cell r="W2140">
            <v>0</v>
          </cell>
          <cell r="Y2140">
            <v>0</v>
          </cell>
        </row>
        <row r="2141">
          <cell r="B2141" t="str">
            <v>COSE70</v>
          </cell>
          <cell r="C2141" t="str">
            <v/>
          </cell>
          <cell r="E2141" t="str">
            <v>Ñaàu cosse eùp Cu-Al 70mm2+ chuïp ñaàu coss</v>
          </cell>
          <cell r="F2141" t="str">
            <v>caùi</v>
          </cell>
          <cell r="G2141">
            <v>0</v>
          </cell>
          <cell r="H2141">
            <v>0</v>
          </cell>
          <cell r="N2141">
            <v>0</v>
          </cell>
          <cell r="P2141">
            <v>20300</v>
          </cell>
          <cell r="R2141">
            <v>15287</v>
          </cell>
          <cell r="U2141">
            <v>0</v>
          </cell>
          <cell r="W2141">
            <v>0</v>
          </cell>
          <cell r="Y2141">
            <v>0</v>
          </cell>
        </row>
        <row r="2142">
          <cell r="B2142" t="str">
            <v>KTREO120</v>
          </cell>
          <cell r="C2142" t="str">
            <v/>
          </cell>
          <cell r="E2142" t="str">
            <v>Keïp treo caùp ABC4x120mm2</v>
          </cell>
          <cell r="F2142" t="str">
            <v>caùi</v>
          </cell>
          <cell r="G2142">
            <v>0</v>
          </cell>
          <cell r="H2142">
            <v>0</v>
          </cell>
          <cell r="N2142">
            <v>0</v>
          </cell>
          <cell r="P2142">
            <v>53000</v>
          </cell>
          <cell r="R2142">
            <v>0</v>
          </cell>
          <cell r="U2142">
            <v>0</v>
          </cell>
          <cell r="W2142">
            <v>0</v>
          </cell>
          <cell r="Y2142">
            <v>0</v>
          </cell>
        </row>
        <row r="2143">
          <cell r="B2143" t="str">
            <v>KTREO95</v>
          </cell>
          <cell r="C2143" t="str">
            <v/>
          </cell>
          <cell r="E2143" t="str">
            <v>Keïp treo caùp ABC4x95mm2</v>
          </cell>
          <cell r="F2143" t="str">
            <v>caùi</v>
          </cell>
          <cell r="G2143">
            <v>0</v>
          </cell>
          <cell r="H2143">
            <v>0</v>
          </cell>
          <cell r="N2143">
            <v>0</v>
          </cell>
          <cell r="P2143">
            <v>23000</v>
          </cell>
          <cell r="R2143">
            <v>0</v>
          </cell>
          <cell r="U2143">
            <v>0</v>
          </cell>
          <cell r="W2143">
            <v>0</v>
          </cell>
          <cell r="Y2143">
            <v>0</v>
          </cell>
        </row>
        <row r="2144">
          <cell r="B2144" t="str">
            <v>KTREO70</v>
          </cell>
          <cell r="C2144" t="str">
            <v/>
          </cell>
          <cell r="E2144" t="str">
            <v>Keïp treo caùp ABC4x70mm2</v>
          </cell>
          <cell r="F2144" t="str">
            <v>caùi</v>
          </cell>
          <cell r="G2144">
            <v>0</v>
          </cell>
          <cell r="H2144">
            <v>0</v>
          </cell>
          <cell r="N2144">
            <v>0</v>
          </cell>
          <cell r="P2144">
            <v>23000</v>
          </cell>
          <cell r="R2144">
            <v>0</v>
          </cell>
          <cell r="U2144">
            <v>0</v>
          </cell>
          <cell r="W2144">
            <v>0</v>
          </cell>
          <cell r="Y2144">
            <v>0</v>
          </cell>
        </row>
        <row r="2145">
          <cell r="B2145" t="str">
            <v>KTREO50</v>
          </cell>
          <cell r="C2145" t="str">
            <v/>
          </cell>
          <cell r="E2145" t="str">
            <v>Keïp treo caùp ABC4x50mm2</v>
          </cell>
          <cell r="F2145" t="str">
            <v>caùi</v>
          </cell>
          <cell r="G2145">
            <v>0</v>
          </cell>
          <cell r="H2145">
            <v>0</v>
          </cell>
          <cell r="N2145">
            <v>0</v>
          </cell>
          <cell r="P2145">
            <v>23000</v>
          </cell>
          <cell r="R2145">
            <v>0</v>
          </cell>
          <cell r="U2145">
            <v>0</v>
          </cell>
          <cell r="W2145">
            <v>0</v>
          </cell>
          <cell r="Y2145">
            <v>0</v>
          </cell>
        </row>
        <row r="2146">
          <cell r="B2146" t="str">
            <v>BANGKEO</v>
          </cell>
          <cell r="C2146" t="str">
            <v/>
          </cell>
          <cell r="E2146" t="str">
            <v>Baêng keo caùch ñieän haï theá</v>
          </cell>
          <cell r="F2146" t="str">
            <v>cuoän</v>
          </cell>
          <cell r="G2146">
            <v>0</v>
          </cell>
          <cell r="H2146">
            <v>0</v>
          </cell>
          <cell r="N2146">
            <v>0</v>
          </cell>
          <cell r="P2146">
            <v>6500</v>
          </cell>
          <cell r="R2146">
            <v>0</v>
          </cell>
          <cell r="U2146">
            <v>0</v>
          </cell>
          <cell r="W2146">
            <v>0</v>
          </cell>
          <cell r="Y2146">
            <v>0</v>
          </cell>
        </row>
        <row r="2147">
          <cell r="B2147" t="str">
            <v>KNGUNG150</v>
          </cell>
          <cell r="C2147" t="str">
            <v/>
          </cell>
          <cell r="E2147" t="str">
            <v>Keïp ngöøng caùp ABC4x150mm2</v>
          </cell>
          <cell r="F2147" t="str">
            <v>caùi</v>
          </cell>
          <cell r="H2147">
            <v>0</v>
          </cell>
          <cell r="N2147">
            <v>0</v>
          </cell>
          <cell r="P2147">
            <v>74000</v>
          </cell>
          <cell r="R2147">
            <v>0</v>
          </cell>
          <cell r="U2147">
            <v>0</v>
          </cell>
          <cell r="W2147">
            <v>0</v>
          </cell>
          <cell r="Y2147">
            <v>0</v>
          </cell>
        </row>
        <row r="2148">
          <cell r="B2148" t="str">
            <v>KNGUNG120</v>
          </cell>
          <cell r="C2148" t="str">
            <v/>
          </cell>
          <cell r="E2148" t="str">
            <v>Keïp ngöøng caùp ABC4x120mm2</v>
          </cell>
          <cell r="F2148" t="str">
            <v>caùi</v>
          </cell>
          <cell r="G2148">
            <v>0</v>
          </cell>
          <cell r="H2148">
            <v>0</v>
          </cell>
          <cell r="N2148">
            <v>0</v>
          </cell>
          <cell r="P2148">
            <v>74000</v>
          </cell>
          <cell r="R2148">
            <v>0</v>
          </cell>
          <cell r="U2148">
            <v>0</v>
          </cell>
          <cell r="W2148">
            <v>0</v>
          </cell>
          <cell r="Y2148">
            <v>0</v>
          </cell>
        </row>
        <row r="2149">
          <cell r="B2149" t="str">
            <v>KNGUNG95</v>
          </cell>
          <cell r="C2149" t="str">
            <v/>
          </cell>
          <cell r="E2149" t="str">
            <v>Keïp ngöøng caùp ABC4x95mm2</v>
          </cell>
          <cell r="F2149" t="str">
            <v>caùi</v>
          </cell>
          <cell r="G2149">
            <v>0</v>
          </cell>
          <cell r="H2149">
            <v>0</v>
          </cell>
          <cell r="N2149">
            <v>0</v>
          </cell>
          <cell r="P2149">
            <v>59000</v>
          </cell>
          <cell r="R2149">
            <v>0</v>
          </cell>
          <cell r="U2149">
            <v>0</v>
          </cell>
          <cell r="W2149">
            <v>0</v>
          </cell>
          <cell r="Y2149">
            <v>0</v>
          </cell>
        </row>
        <row r="2150">
          <cell r="B2150" t="str">
            <v>KNGUNG70</v>
          </cell>
          <cell r="C2150" t="str">
            <v/>
          </cell>
          <cell r="E2150" t="str">
            <v>Keïp ngöøng caùp ABC4x70mm2</v>
          </cell>
          <cell r="F2150" t="str">
            <v>caùi</v>
          </cell>
          <cell r="G2150">
            <v>0</v>
          </cell>
          <cell r="H2150">
            <v>0</v>
          </cell>
          <cell r="N2150">
            <v>0</v>
          </cell>
          <cell r="P2150">
            <v>59000</v>
          </cell>
          <cell r="R2150">
            <v>0</v>
          </cell>
          <cell r="U2150">
            <v>0</v>
          </cell>
          <cell r="W2150">
            <v>0</v>
          </cell>
          <cell r="Y2150">
            <v>0</v>
          </cell>
        </row>
        <row r="2151">
          <cell r="B2151" t="str">
            <v>KNGUNG50</v>
          </cell>
          <cell r="C2151" t="str">
            <v/>
          </cell>
          <cell r="E2151" t="str">
            <v>Keïp ngöøng caùp ABC4x50mm2</v>
          </cell>
          <cell r="F2151" t="str">
            <v>caùi</v>
          </cell>
          <cell r="G2151">
            <v>0</v>
          </cell>
          <cell r="H2151">
            <v>0</v>
          </cell>
          <cell r="N2151">
            <v>0</v>
          </cell>
          <cell r="P2151">
            <v>57000</v>
          </cell>
          <cell r="R2151">
            <v>0</v>
          </cell>
          <cell r="U2151">
            <v>0</v>
          </cell>
          <cell r="W2151">
            <v>0</v>
          </cell>
          <cell r="Y2151">
            <v>0</v>
          </cell>
        </row>
        <row r="2152">
          <cell r="B2152" t="str">
            <v>BIT150</v>
          </cell>
          <cell r="C2152" t="str">
            <v/>
          </cell>
          <cell r="E2152" t="str">
            <v>Naép bòt ñaàu caùp ABC150mm2</v>
          </cell>
          <cell r="F2152" t="str">
            <v>caùi</v>
          </cell>
          <cell r="H2152">
            <v>0</v>
          </cell>
          <cell r="N2152">
            <v>0</v>
          </cell>
          <cell r="P2152">
            <v>1600</v>
          </cell>
          <cell r="R2152">
            <v>0</v>
          </cell>
          <cell r="U2152">
            <v>0</v>
          </cell>
          <cell r="W2152">
            <v>0</v>
          </cell>
          <cell r="Y2152">
            <v>0</v>
          </cell>
        </row>
        <row r="2153">
          <cell r="B2153" t="str">
            <v>BIT120</v>
          </cell>
          <cell r="C2153" t="str">
            <v/>
          </cell>
          <cell r="E2153" t="str">
            <v>Naép bòt ñaàu caùp ABC120mm2</v>
          </cell>
          <cell r="F2153" t="str">
            <v>caùi</v>
          </cell>
          <cell r="G2153">
            <v>0</v>
          </cell>
          <cell r="H2153">
            <v>0</v>
          </cell>
          <cell r="I2153">
            <v>0</v>
          </cell>
          <cell r="L2153">
            <v>0</v>
          </cell>
          <cell r="M2153">
            <v>0</v>
          </cell>
          <cell r="N2153">
            <v>0</v>
          </cell>
          <cell r="P2153">
            <v>1600</v>
          </cell>
          <cell r="R2153">
            <v>0</v>
          </cell>
          <cell r="U2153">
            <v>0</v>
          </cell>
          <cell r="W2153">
            <v>0</v>
          </cell>
          <cell r="Y2153">
            <v>0</v>
          </cell>
        </row>
        <row r="2154">
          <cell r="B2154" t="str">
            <v>BIT95</v>
          </cell>
          <cell r="C2154" t="str">
            <v/>
          </cell>
          <cell r="E2154" t="str">
            <v>Naép bòt ñaàu caùp ABC95mm2</v>
          </cell>
          <cell r="F2154" t="str">
            <v>caùi</v>
          </cell>
          <cell r="G2154">
            <v>0</v>
          </cell>
          <cell r="H2154">
            <v>0</v>
          </cell>
          <cell r="N2154">
            <v>0</v>
          </cell>
          <cell r="P2154">
            <v>1600</v>
          </cell>
          <cell r="R2154">
            <v>0</v>
          </cell>
          <cell r="U2154">
            <v>0</v>
          </cell>
          <cell r="W2154">
            <v>0</v>
          </cell>
          <cell r="Y2154">
            <v>0</v>
          </cell>
        </row>
        <row r="2155">
          <cell r="B2155" t="str">
            <v>BIT70</v>
          </cell>
          <cell r="C2155" t="str">
            <v/>
          </cell>
          <cell r="E2155" t="str">
            <v>Naép bòt ñaàu caùp ABC70mm2</v>
          </cell>
          <cell r="F2155" t="str">
            <v>caùi</v>
          </cell>
          <cell r="H2155">
            <v>0</v>
          </cell>
          <cell r="N2155">
            <v>0</v>
          </cell>
          <cell r="P2155">
            <v>1600</v>
          </cell>
          <cell r="R2155">
            <v>0</v>
          </cell>
          <cell r="U2155">
            <v>0</v>
          </cell>
          <cell r="W2155">
            <v>0</v>
          </cell>
          <cell r="Y2155">
            <v>0</v>
          </cell>
        </row>
        <row r="2156">
          <cell r="B2156" t="str">
            <v>BIT50</v>
          </cell>
          <cell r="C2156" t="str">
            <v/>
          </cell>
          <cell r="E2156" t="str">
            <v>Naép bòt ñaàu caùp ABC50mm2</v>
          </cell>
          <cell r="F2156" t="str">
            <v>caùi</v>
          </cell>
          <cell r="H2156">
            <v>0</v>
          </cell>
          <cell r="N2156">
            <v>0</v>
          </cell>
          <cell r="P2156">
            <v>1600</v>
          </cell>
          <cell r="R2156">
            <v>0</v>
          </cell>
          <cell r="U2156">
            <v>0</v>
          </cell>
          <cell r="W2156">
            <v>0</v>
          </cell>
          <cell r="Y2156">
            <v>0</v>
          </cell>
        </row>
        <row r="2157">
          <cell r="B2157" t="str">
            <v>SOC</v>
          </cell>
          <cell r="C2157" t="str">
            <v/>
          </cell>
          <cell r="E2157" t="str">
            <v xml:space="preserve">Söù oáng chæ </v>
          </cell>
          <cell r="F2157" t="str">
            <v>caùi</v>
          </cell>
          <cell r="G2157">
            <v>0</v>
          </cell>
          <cell r="H2157">
            <v>0</v>
          </cell>
          <cell r="N2157">
            <v>0</v>
          </cell>
          <cell r="P2157">
            <v>17000</v>
          </cell>
          <cell r="R2157">
            <v>0</v>
          </cell>
          <cell r="U2157">
            <v>0</v>
          </cell>
          <cell r="W2157">
            <v>0</v>
          </cell>
          <cell r="Y2157">
            <v>0</v>
          </cell>
        </row>
        <row r="2158">
          <cell r="B2158" t="str">
            <v>SOCsdl</v>
          </cell>
          <cell r="C2158" t="str">
            <v/>
          </cell>
          <cell r="E2158" t="str">
            <v>Söù oáng chæ (Söû duïng laïi)</v>
          </cell>
          <cell r="F2158" t="str">
            <v>caùi</v>
          </cell>
          <cell r="G2158">
            <v>0</v>
          </cell>
          <cell r="H2158">
            <v>0</v>
          </cell>
          <cell r="N2158">
            <v>0</v>
          </cell>
          <cell r="P2158">
            <v>0</v>
          </cell>
          <cell r="R2158">
            <v>0</v>
          </cell>
          <cell r="U2158">
            <v>0</v>
          </cell>
          <cell r="W2158">
            <v>0</v>
          </cell>
          <cell r="Y2158">
            <v>0</v>
          </cell>
        </row>
        <row r="2159">
          <cell r="B2159" t="str">
            <v>r1</v>
          </cell>
          <cell r="C2159" t="str">
            <v/>
          </cell>
          <cell r="E2159" t="str">
            <v>Uclevis</v>
          </cell>
          <cell r="F2159" t="str">
            <v>boä</v>
          </cell>
          <cell r="G2159">
            <v>0</v>
          </cell>
          <cell r="H2159">
            <v>0</v>
          </cell>
          <cell r="N2159">
            <v>0</v>
          </cell>
          <cell r="P2159">
            <v>13900</v>
          </cell>
          <cell r="R2159">
            <v>0</v>
          </cell>
          <cell r="U2159">
            <v>0</v>
          </cell>
          <cell r="W2159">
            <v>0</v>
          </cell>
          <cell r="Y2159">
            <v>0</v>
          </cell>
        </row>
        <row r="2160">
          <cell r="B2160" t="str">
            <v>r2</v>
          </cell>
          <cell r="C2160" t="str">
            <v/>
          </cell>
          <cell r="E2160" t="str">
            <v>Rack 2 söù</v>
          </cell>
          <cell r="F2160" t="str">
            <v>boä</v>
          </cell>
          <cell r="H2160">
            <v>0</v>
          </cell>
          <cell r="N2160">
            <v>0</v>
          </cell>
          <cell r="P2160">
            <v>97000</v>
          </cell>
          <cell r="R2160">
            <v>0</v>
          </cell>
          <cell r="U2160">
            <v>0</v>
          </cell>
          <cell r="W2160">
            <v>0</v>
          </cell>
          <cell r="Y2160">
            <v>0</v>
          </cell>
        </row>
        <row r="2161">
          <cell r="B2161" t="str">
            <v>r3</v>
          </cell>
          <cell r="C2161" t="str">
            <v/>
          </cell>
          <cell r="E2161" t="str">
            <v>Rack 3 söù</v>
          </cell>
          <cell r="F2161" t="str">
            <v>boä</v>
          </cell>
          <cell r="G2161">
            <v>0</v>
          </cell>
          <cell r="H2161">
            <v>0</v>
          </cell>
          <cell r="N2161">
            <v>0</v>
          </cell>
          <cell r="P2161">
            <v>150000</v>
          </cell>
          <cell r="R2161">
            <v>0</v>
          </cell>
          <cell r="U2161">
            <v>0</v>
          </cell>
          <cell r="W2161">
            <v>0</v>
          </cell>
          <cell r="Y2161">
            <v>0</v>
          </cell>
        </row>
        <row r="2162">
          <cell r="B2162" t="str">
            <v>r4</v>
          </cell>
          <cell r="C2162" t="str">
            <v/>
          </cell>
          <cell r="E2162" t="str">
            <v>Rack 4 söù</v>
          </cell>
          <cell r="F2162" t="str">
            <v>boä</v>
          </cell>
          <cell r="G2162">
            <v>0</v>
          </cell>
          <cell r="H2162">
            <v>0</v>
          </cell>
          <cell r="N2162">
            <v>0</v>
          </cell>
          <cell r="P2162">
            <v>200000</v>
          </cell>
          <cell r="R2162">
            <v>0</v>
          </cell>
          <cell r="U2162">
            <v>0</v>
          </cell>
          <cell r="W2162">
            <v>0</v>
          </cell>
          <cell r="Y2162">
            <v>0</v>
          </cell>
        </row>
        <row r="2163">
          <cell r="B2163" t="str">
            <v>TUPP</v>
          </cell>
          <cell r="C2163" t="str">
            <v/>
          </cell>
          <cell r="D2163" t="str">
            <v>05.1101</v>
          </cell>
          <cell r="E2163" t="str">
            <v>Tuû phaân phoái haï theá</v>
          </cell>
          <cell r="F2163" t="str">
            <v>caùi</v>
          </cell>
          <cell r="H2163">
            <v>0</v>
          </cell>
          <cell r="N2163">
            <v>0</v>
          </cell>
          <cell r="P2163">
            <v>5931200</v>
          </cell>
          <cell r="R2163">
            <v>694885</v>
          </cell>
          <cell r="U2163">
            <v>0</v>
          </cell>
          <cell r="W2163">
            <v>0</v>
          </cell>
          <cell r="Y2163">
            <v>0</v>
          </cell>
        </row>
        <row r="2164">
          <cell r="B2164" t="str">
            <v>B16200</v>
          </cell>
          <cell r="C2164" t="str">
            <v/>
          </cell>
          <cell r="E2164" t="str">
            <v>Boulon 16x200+ 2 long ñeàn vuoâng D18-50x50x3/Zn</v>
          </cell>
          <cell r="F2164" t="str">
            <v>boä</v>
          </cell>
          <cell r="G2164">
            <v>0</v>
          </cell>
          <cell r="P2164">
            <v>21200</v>
          </cell>
          <cell r="R2164">
            <v>0</v>
          </cell>
          <cell r="U2164">
            <v>0</v>
          </cell>
          <cell r="W2164">
            <v>0</v>
          </cell>
          <cell r="Y2164">
            <v>0</v>
          </cell>
        </row>
        <row r="2165">
          <cell r="B2165" t="str">
            <v>B16250</v>
          </cell>
          <cell r="C2165" t="str">
            <v/>
          </cell>
          <cell r="E2165" t="str">
            <v>Boulon 16x250+ 2 long ñeàn vuoâng D18-50x50x3/Zn</v>
          </cell>
          <cell r="F2165" t="str">
            <v>boä</v>
          </cell>
          <cell r="G2165">
            <v>0</v>
          </cell>
          <cell r="H2165">
            <v>0</v>
          </cell>
          <cell r="N2165">
            <v>0</v>
          </cell>
          <cell r="P2165">
            <v>28000</v>
          </cell>
          <cell r="R2165">
            <v>0</v>
          </cell>
          <cell r="U2165">
            <v>0</v>
          </cell>
          <cell r="W2165">
            <v>0</v>
          </cell>
          <cell r="Y2165">
            <v>0</v>
          </cell>
        </row>
        <row r="2166">
          <cell r="B2166" t="str">
            <v>B16300</v>
          </cell>
          <cell r="C2166" t="str">
            <v/>
          </cell>
          <cell r="E2166" t="str">
            <v>Boulon 16x300+ 2 long ñeàn vuoâng D18-50x50x3/Zn</v>
          </cell>
          <cell r="F2166" t="str">
            <v>boä</v>
          </cell>
          <cell r="G2166">
            <v>0</v>
          </cell>
          <cell r="H2166">
            <v>0</v>
          </cell>
          <cell r="N2166">
            <v>0</v>
          </cell>
          <cell r="P2166">
            <v>30000</v>
          </cell>
          <cell r="R2166">
            <v>0</v>
          </cell>
          <cell r="U2166">
            <v>0</v>
          </cell>
          <cell r="W2166">
            <v>0</v>
          </cell>
          <cell r="Y2166">
            <v>0</v>
          </cell>
        </row>
        <row r="2167">
          <cell r="B2167" t="str">
            <v>B16350</v>
          </cell>
          <cell r="C2167" t="str">
            <v/>
          </cell>
          <cell r="E2167" t="str">
            <v>Boulon 16x350+ 2 long ñeàn vuoâng D18-50x50x3/Zn</v>
          </cell>
          <cell r="F2167" t="str">
            <v>boä</v>
          </cell>
          <cell r="G2167">
            <v>0</v>
          </cell>
          <cell r="H2167">
            <v>0</v>
          </cell>
          <cell r="N2167">
            <v>0</v>
          </cell>
          <cell r="P2167">
            <v>32500</v>
          </cell>
          <cell r="R2167">
            <v>0</v>
          </cell>
          <cell r="U2167">
            <v>0</v>
          </cell>
          <cell r="W2167">
            <v>0</v>
          </cell>
          <cell r="Y2167">
            <v>0</v>
          </cell>
        </row>
        <row r="2168">
          <cell r="B2168" t="str">
            <v>B16400</v>
          </cell>
          <cell r="C2168" t="str">
            <v/>
          </cell>
          <cell r="E2168" t="str">
            <v>Boulon 16x400+ 2 long ñeàn vuoâng D18-50x50x3/Zn</v>
          </cell>
          <cell r="F2168" t="str">
            <v>boä</v>
          </cell>
          <cell r="H2168">
            <v>0</v>
          </cell>
          <cell r="N2168">
            <v>0</v>
          </cell>
          <cell r="P2168">
            <v>34500</v>
          </cell>
          <cell r="R2168">
            <v>0</v>
          </cell>
          <cell r="U2168">
            <v>0</v>
          </cell>
          <cell r="W2168">
            <v>0</v>
          </cell>
          <cell r="Y2168">
            <v>0</v>
          </cell>
        </row>
        <row r="2169">
          <cell r="B2169" t="str">
            <v>B16450</v>
          </cell>
          <cell r="C2169" t="str">
            <v/>
          </cell>
          <cell r="E2169" t="str">
            <v>Boulon 16x450+ 2 long ñeàn vuoâng D18-50x50x3/Zn BAÉT RACK TRUÏ ÑOÂI</v>
          </cell>
          <cell r="F2169" t="str">
            <v>boä</v>
          </cell>
          <cell r="G2169">
            <v>0</v>
          </cell>
          <cell r="H2169">
            <v>0</v>
          </cell>
          <cell r="N2169">
            <v>0</v>
          </cell>
          <cell r="P2169">
            <v>37000</v>
          </cell>
          <cell r="R2169">
            <v>0</v>
          </cell>
          <cell r="U2169">
            <v>0</v>
          </cell>
          <cell r="W2169">
            <v>0</v>
          </cell>
          <cell r="Y2169">
            <v>0</v>
          </cell>
        </row>
        <row r="2170">
          <cell r="B2170" t="str">
            <v>B16650v</v>
          </cell>
          <cell r="C2170" t="str">
            <v/>
          </cell>
          <cell r="E2170" t="str">
            <v>Boulon 16x650VRS+ 4 long ñeàn vuoâng D18-50x50x3/Zn</v>
          </cell>
          <cell r="F2170" t="str">
            <v>boä</v>
          </cell>
          <cell r="G2170">
            <v>0</v>
          </cell>
          <cell r="H2170">
            <v>0</v>
          </cell>
          <cell r="N2170">
            <v>0</v>
          </cell>
          <cell r="P2170">
            <v>62000</v>
          </cell>
          <cell r="R2170">
            <v>0</v>
          </cell>
          <cell r="U2170">
            <v>0</v>
          </cell>
          <cell r="W2170">
            <v>0</v>
          </cell>
          <cell r="Y2170">
            <v>0</v>
          </cell>
        </row>
        <row r="2171">
          <cell r="B2171" t="str">
            <v>BMoc16250</v>
          </cell>
          <cell r="C2171" t="str">
            <v/>
          </cell>
          <cell r="E2171" t="str">
            <v>Boulon moùc 16x250+ 1 long ñeàn troøn D18-50x50x3/Zn</v>
          </cell>
          <cell r="F2171" t="str">
            <v>boä</v>
          </cell>
          <cell r="G2171">
            <v>0</v>
          </cell>
          <cell r="H2171">
            <v>0</v>
          </cell>
          <cell r="N2171">
            <v>0</v>
          </cell>
          <cell r="P2171">
            <v>34500</v>
          </cell>
          <cell r="R2171">
            <v>0</v>
          </cell>
          <cell r="U2171">
            <v>0</v>
          </cell>
          <cell r="W2171">
            <v>0</v>
          </cell>
          <cell r="Y2171">
            <v>0</v>
          </cell>
        </row>
        <row r="2172">
          <cell r="B2172" t="str">
            <v>BMoc16300</v>
          </cell>
          <cell r="C2172" t="str">
            <v/>
          </cell>
          <cell r="E2172" t="str">
            <v>Boulon moùc 16x300+ 1 long ñeàn troøn D18-50x50x3/Zn</v>
          </cell>
          <cell r="F2172" t="str">
            <v>boä</v>
          </cell>
          <cell r="G2172">
            <v>0</v>
          </cell>
          <cell r="H2172">
            <v>0</v>
          </cell>
          <cell r="N2172">
            <v>0</v>
          </cell>
          <cell r="P2172">
            <v>41500</v>
          </cell>
          <cell r="R2172">
            <v>0</v>
          </cell>
          <cell r="U2172">
            <v>0</v>
          </cell>
          <cell r="W2172">
            <v>0</v>
          </cell>
          <cell r="Y2172">
            <v>0</v>
          </cell>
        </row>
        <row r="2173">
          <cell r="B2173" t="str">
            <v>tnVTnh</v>
          </cell>
          <cell r="C2173" t="str">
            <v/>
          </cell>
          <cell r="E2173" t="str">
            <v>Thanh nôùi maï nhuùng 6x60x410</v>
          </cell>
          <cell r="F2173" t="str">
            <v>caùi</v>
          </cell>
          <cell r="G2173">
            <v>0</v>
          </cell>
          <cell r="H2173">
            <v>0</v>
          </cell>
          <cell r="N2173">
            <v>0</v>
          </cell>
          <cell r="P2173">
            <v>65000</v>
          </cell>
          <cell r="R2173">
            <v>0</v>
          </cell>
          <cell r="U2173">
            <v>0</v>
          </cell>
          <cell r="W2173">
            <v>0</v>
          </cell>
          <cell r="Y2173">
            <v>0</v>
          </cell>
        </row>
        <row r="2174">
          <cell r="B2174" t="str">
            <v>Cose95</v>
          </cell>
          <cell r="C2174" t="str">
            <v/>
          </cell>
          <cell r="D2174" t="str">
            <v>D4.5004</v>
          </cell>
          <cell r="E2174" t="str">
            <v>Ñaàu cosse eùp Cu-Al 95mm2+ chuïp ñaàu coss</v>
          </cell>
          <cell r="F2174" t="str">
            <v>caùi</v>
          </cell>
          <cell r="G2174">
            <v>0</v>
          </cell>
          <cell r="H2174">
            <v>0</v>
          </cell>
          <cell r="N2174">
            <v>0</v>
          </cell>
          <cell r="P2174">
            <v>39800</v>
          </cell>
          <cell r="R2174">
            <v>19457</v>
          </cell>
          <cell r="U2174">
            <v>0</v>
          </cell>
          <cell r="W2174">
            <v>0</v>
          </cell>
          <cell r="Y2174">
            <v>0</v>
          </cell>
        </row>
        <row r="2175">
          <cell r="B2175" t="str">
            <v>Cose120</v>
          </cell>
          <cell r="C2175" t="str">
            <v/>
          </cell>
          <cell r="D2175" t="str">
            <v>D4.5005</v>
          </cell>
          <cell r="E2175" t="str">
            <v>Ñaàu cosse eùp Cu-Al 120mm2+ chuïp ñaàu coss</v>
          </cell>
          <cell r="F2175" t="str">
            <v>caùi</v>
          </cell>
          <cell r="G2175">
            <v>0</v>
          </cell>
          <cell r="H2175">
            <v>0</v>
          </cell>
          <cell r="N2175">
            <v>0</v>
          </cell>
          <cell r="P2175">
            <v>37900</v>
          </cell>
          <cell r="R2175">
            <v>25016</v>
          </cell>
          <cell r="U2175">
            <v>0</v>
          </cell>
          <cell r="W2175">
            <v>0</v>
          </cell>
          <cell r="Y2175">
            <v>0</v>
          </cell>
        </row>
        <row r="2176">
          <cell r="B2176" t="str">
            <v>B16650V</v>
          </cell>
          <cell r="C2176" t="str">
            <v/>
          </cell>
          <cell r="E2176" t="str">
            <v>Boulon 16x650VRS+ 4 long ñeàn vuoâng D18-50x50x3/Zn</v>
          </cell>
          <cell r="F2176" t="str">
            <v>boä</v>
          </cell>
          <cell r="G2176">
            <v>0</v>
          </cell>
          <cell r="H2176">
            <v>0</v>
          </cell>
          <cell r="N2176">
            <v>0</v>
          </cell>
          <cell r="P2176">
            <v>62000</v>
          </cell>
          <cell r="R2176">
            <v>0</v>
          </cell>
          <cell r="U2176">
            <v>0</v>
          </cell>
          <cell r="W2176">
            <v>0</v>
          </cell>
          <cell r="Y2176">
            <v>0</v>
          </cell>
        </row>
        <row r="2177">
          <cell r="B2177" t="str">
            <v>CDORd</v>
          </cell>
          <cell r="C2177" t="str">
            <v/>
          </cell>
          <cell r="E2177" t="str">
            <v>Coâllier baét truï ñôn baùt rack</v>
          </cell>
          <cell r="F2177" t="str">
            <v>caùi</v>
          </cell>
          <cell r="G2177">
            <v>0</v>
          </cell>
          <cell r="H2177">
            <v>0</v>
          </cell>
          <cell r="N2177">
            <v>0</v>
          </cell>
          <cell r="P2177">
            <v>213000</v>
          </cell>
          <cell r="U2177">
            <v>0</v>
          </cell>
          <cell r="W2177">
            <v>0</v>
          </cell>
          <cell r="Y2177">
            <v>0</v>
          </cell>
        </row>
        <row r="2178">
          <cell r="B2178" t="str">
            <v>CDOR</v>
          </cell>
          <cell r="C2178" t="str">
            <v/>
          </cell>
          <cell r="E2178" t="str">
            <v>Coâllier baét truï ñoâi</v>
          </cell>
          <cell r="F2178" t="str">
            <v>caùi</v>
          </cell>
          <cell r="G2178">
            <v>0</v>
          </cell>
          <cell r="H2178">
            <v>0</v>
          </cell>
          <cell r="N2178">
            <v>0</v>
          </cell>
          <cell r="P2178">
            <v>221000</v>
          </cell>
          <cell r="U2178">
            <v>0</v>
          </cell>
          <cell r="W2178">
            <v>0</v>
          </cell>
          <cell r="Y2178">
            <v>0</v>
          </cell>
        </row>
        <row r="2179">
          <cell r="B2179" t="str">
            <v>mocdung</v>
          </cell>
          <cell r="C2179" t="str">
            <v/>
          </cell>
          <cell r="E2179" t="str">
            <v xml:space="preserve">Moùc döøng </v>
          </cell>
          <cell r="F2179" t="str">
            <v>caùi</v>
          </cell>
          <cell r="G2179">
            <v>0</v>
          </cell>
          <cell r="H2179">
            <v>0</v>
          </cell>
          <cell r="N2179">
            <v>0</v>
          </cell>
          <cell r="P2179">
            <v>37000</v>
          </cell>
          <cell r="R2179">
            <v>0</v>
          </cell>
          <cell r="U2179">
            <v>0</v>
          </cell>
          <cell r="W2179">
            <v>0</v>
          </cell>
          <cell r="Y2179">
            <v>0</v>
          </cell>
        </row>
        <row r="2180">
          <cell r="B2180" t="str">
            <v>PVC114</v>
          </cell>
          <cell r="C2180" t="str">
            <v/>
          </cell>
          <cell r="E2180" t="str">
            <v xml:space="preserve">OÁng PVC D114x4,9mm </v>
          </cell>
          <cell r="F2180" t="str">
            <v>m</v>
          </cell>
          <cell r="G2180">
            <v>0</v>
          </cell>
          <cell r="H2180">
            <v>0</v>
          </cell>
          <cell r="N2180">
            <v>0</v>
          </cell>
          <cell r="P2180">
            <v>133000</v>
          </cell>
          <cell r="R2180">
            <v>55356</v>
          </cell>
          <cell r="U2180">
            <v>0</v>
          </cell>
          <cell r="W2180">
            <v>0</v>
          </cell>
          <cell r="Y2180">
            <v>0</v>
          </cell>
        </row>
        <row r="2181">
          <cell r="B2181" t="str">
            <v>org114</v>
          </cell>
          <cell r="C2181" t="str">
            <v/>
          </cell>
          <cell r="E2181" t="str">
            <v>Oáng ruoät gaø D114</v>
          </cell>
          <cell r="F2181" t="str">
            <v>m</v>
          </cell>
          <cell r="G2181">
            <v>0</v>
          </cell>
          <cell r="H2181">
            <v>0</v>
          </cell>
          <cell r="N2181">
            <v>0</v>
          </cell>
          <cell r="P2181">
            <v>96400</v>
          </cell>
          <cell r="R2181">
            <v>0</v>
          </cell>
          <cell r="U2181">
            <v>0</v>
          </cell>
          <cell r="W2181">
            <v>0</v>
          </cell>
          <cell r="Y2181">
            <v>0</v>
          </cell>
        </row>
        <row r="2182">
          <cell r="B2182" t="str">
            <v>CD114dd</v>
          </cell>
          <cell r="C2182" t="str">
            <v/>
          </cell>
          <cell r="E2182" t="str">
            <v>Coå deâ truï ñoâi keïp 1 oáng PVC Þ 114 (D280)</v>
          </cell>
          <cell r="F2182" t="str">
            <v>boä</v>
          </cell>
          <cell r="G2182">
            <v>0</v>
          </cell>
          <cell r="H2182">
            <v>0</v>
          </cell>
          <cell r="N2182">
            <v>0</v>
          </cell>
          <cell r="P2182">
            <v>49000</v>
          </cell>
          <cell r="R2182">
            <v>89320</v>
          </cell>
          <cell r="U2182">
            <v>0</v>
          </cell>
          <cell r="W2182">
            <v>0</v>
          </cell>
          <cell r="Y2182">
            <v>0</v>
          </cell>
        </row>
        <row r="2183">
          <cell r="B2183" t="str">
            <v>MTREO A</v>
          </cell>
          <cell r="C2183" t="str">
            <v/>
          </cell>
          <cell r="E2183" t="str">
            <v>Moùc treo chöõ A</v>
          </cell>
          <cell r="F2183" t="str">
            <v>caùi</v>
          </cell>
          <cell r="G2183">
            <v>0</v>
          </cell>
          <cell r="H2183">
            <v>0</v>
          </cell>
          <cell r="N2183">
            <v>0</v>
          </cell>
          <cell r="P2183">
            <v>39000</v>
          </cell>
          <cell r="R2183">
            <v>0</v>
          </cell>
          <cell r="U2183">
            <v>0</v>
          </cell>
          <cell r="W2183">
            <v>0</v>
          </cell>
          <cell r="Y2183">
            <v>0</v>
          </cell>
        </row>
        <row r="2184">
          <cell r="B2184" t="str">
            <v xml:space="preserve">MTREO </v>
          </cell>
          <cell r="C2184" t="str">
            <v/>
          </cell>
          <cell r="E2184" t="str">
            <v xml:space="preserve">Moùc ñôn treo caùp </v>
          </cell>
          <cell r="F2184" t="str">
            <v>caùi</v>
          </cell>
          <cell r="H2184">
            <v>0</v>
          </cell>
          <cell r="N2184">
            <v>0</v>
          </cell>
          <cell r="P2184">
            <v>34000</v>
          </cell>
          <cell r="R2184">
            <v>0</v>
          </cell>
          <cell r="U2184">
            <v>0</v>
          </cell>
          <cell r="W2184">
            <v>0</v>
          </cell>
          <cell r="Y2184">
            <v>0</v>
          </cell>
        </row>
        <row r="2185">
          <cell r="B2185" t="str">
            <v>KEU50</v>
          </cell>
          <cell r="C2185" t="str">
            <v/>
          </cell>
          <cell r="E2185" t="str">
            <v>Keïp U bolt daây 35-50mm2</v>
          </cell>
          <cell r="F2185" t="str">
            <v>caùi</v>
          </cell>
          <cell r="H2185">
            <v>0</v>
          </cell>
          <cell r="N2185">
            <v>0</v>
          </cell>
          <cell r="P2185">
            <v>26000</v>
          </cell>
          <cell r="R2185">
            <v>0</v>
          </cell>
          <cell r="U2185">
            <v>0</v>
          </cell>
          <cell r="W2185">
            <v>0</v>
          </cell>
          <cell r="Y2185">
            <v>0</v>
          </cell>
        </row>
        <row r="2186">
          <cell r="B2186" t="str">
            <v>c3/8</v>
          </cell>
          <cell r="C2186" t="str">
            <v/>
          </cell>
          <cell r="E2186" t="str">
            <v>Caùp theùp 3/8"</v>
          </cell>
          <cell r="F2186" t="str">
            <v>meùt</v>
          </cell>
          <cell r="H2186">
            <v>0</v>
          </cell>
          <cell r="N2186">
            <v>0</v>
          </cell>
          <cell r="P2186">
            <v>7724</v>
          </cell>
          <cell r="R2186">
            <v>0</v>
          </cell>
          <cell r="U2186">
            <v>0</v>
          </cell>
          <cell r="W2186">
            <v>0</v>
          </cell>
          <cell r="Y2186">
            <v>0</v>
          </cell>
        </row>
        <row r="2187">
          <cell r="B2187" t="str">
            <v>ON95</v>
          </cell>
          <cell r="C2187" t="str">
            <v/>
          </cell>
          <cell r="E2187" t="str">
            <v>OÁng noái daây côõ 95mm2</v>
          </cell>
          <cell r="F2187" t="str">
            <v>caùi</v>
          </cell>
          <cell r="G2187">
            <v>0</v>
          </cell>
          <cell r="H2187">
            <v>0</v>
          </cell>
          <cell r="N2187">
            <v>0</v>
          </cell>
          <cell r="P2187">
            <v>39000</v>
          </cell>
          <cell r="R2187">
            <v>0</v>
          </cell>
          <cell r="U2187">
            <v>0</v>
          </cell>
          <cell r="W2187">
            <v>0</v>
          </cell>
          <cell r="Y2187">
            <v>0</v>
          </cell>
        </row>
        <row r="2188">
          <cell r="B2188" t="str">
            <v>ON70</v>
          </cell>
          <cell r="C2188" t="str">
            <v/>
          </cell>
          <cell r="E2188" t="str">
            <v>OÁng noái daây côõ 70mm2</v>
          </cell>
          <cell r="F2188" t="str">
            <v>caùi</v>
          </cell>
          <cell r="G2188">
            <v>0</v>
          </cell>
          <cell r="H2188">
            <v>0</v>
          </cell>
          <cell r="N2188">
            <v>0</v>
          </cell>
          <cell r="P2188">
            <v>27000</v>
          </cell>
          <cell r="R2188">
            <v>0</v>
          </cell>
          <cell r="U2188">
            <v>0</v>
          </cell>
          <cell r="W2188">
            <v>0</v>
          </cell>
          <cell r="Y2188">
            <v>0</v>
          </cell>
        </row>
        <row r="2189">
          <cell r="B2189" t="str">
            <v>ON50</v>
          </cell>
          <cell r="C2189" t="str">
            <v/>
          </cell>
          <cell r="E2189" t="str">
            <v>OÁng noái daây côõ 50mm2</v>
          </cell>
          <cell r="F2189" t="str">
            <v>caùi</v>
          </cell>
          <cell r="G2189">
            <v>0</v>
          </cell>
          <cell r="H2189">
            <v>0</v>
          </cell>
          <cell r="I2189">
            <v>0</v>
          </cell>
          <cell r="L2189">
            <v>0</v>
          </cell>
          <cell r="M2189">
            <v>0</v>
          </cell>
          <cell r="N2189">
            <v>0</v>
          </cell>
          <cell r="P2189">
            <v>24000</v>
          </cell>
          <cell r="R2189">
            <v>0</v>
          </cell>
          <cell r="U2189">
            <v>0</v>
          </cell>
          <cell r="W2189">
            <v>0</v>
          </cell>
          <cell r="Y2189">
            <v>0</v>
          </cell>
        </row>
        <row r="2190">
          <cell r="B2190" t="str">
            <v>ON95</v>
          </cell>
          <cell r="C2190" t="str">
            <v/>
          </cell>
          <cell r="E2190" t="str">
            <v>OÁng noái daây côõ 95mm2</v>
          </cell>
          <cell r="F2190" t="str">
            <v>caùi</v>
          </cell>
          <cell r="H2190">
            <v>0</v>
          </cell>
          <cell r="N2190">
            <v>0</v>
          </cell>
          <cell r="P2190">
            <v>39000</v>
          </cell>
          <cell r="R2190">
            <v>0</v>
          </cell>
          <cell r="U2190">
            <v>0</v>
          </cell>
          <cell r="W2190">
            <v>0</v>
          </cell>
          <cell r="Y2190">
            <v>0</v>
          </cell>
        </row>
        <row r="2191">
          <cell r="B2191" t="str">
            <v>DAYA</v>
          </cell>
          <cell r="C2191" t="str">
            <v/>
          </cell>
          <cell r="E2191" t="str">
            <v>Daây nhoâm A70 buoät söù</v>
          </cell>
          <cell r="F2191" t="str">
            <v>kg</v>
          </cell>
          <cell r="G2191">
            <v>0</v>
          </cell>
          <cell r="H2191">
            <v>0</v>
          </cell>
          <cell r="N2191">
            <v>0</v>
          </cell>
          <cell r="P2191">
            <v>59513</v>
          </cell>
          <cell r="R2191">
            <v>0</v>
          </cell>
          <cell r="U2191">
            <v>0</v>
          </cell>
          <cell r="W2191">
            <v>0</v>
          </cell>
          <cell r="Y2191">
            <v>0</v>
          </cell>
        </row>
        <row r="2192">
          <cell r="B2192" t="str">
            <v>KDA120B</v>
          </cell>
          <cell r="C2192" t="str">
            <v/>
          </cell>
          <cell r="D2192" t="str">
            <v>06.6107</v>
          </cell>
          <cell r="E2192" t="str">
            <v>Keùo daây nhoâm boïc 120mm2</v>
          </cell>
          <cell r="F2192" t="str">
            <v>km</v>
          </cell>
          <cell r="G2192">
            <v>0</v>
          </cell>
          <cell r="H2192">
            <v>0</v>
          </cell>
          <cell r="N2192">
            <v>0</v>
          </cell>
          <cell r="P2192">
            <v>0</v>
          </cell>
          <cell r="R2192" t="str">
            <v>4131286.0 x0.7</v>
          </cell>
          <cell r="U2192">
            <v>0</v>
          </cell>
          <cell r="W2192">
            <v>0</v>
          </cell>
          <cell r="Y2192">
            <v>0</v>
          </cell>
        </row>
        <row r="2193">
          <cell r="B2193" t="str">
            <v>PVC114</v>
          </cell>
          <cell r="C2193" t="str">
            <v/>
          </cell>
          <cell r="E2193" t="str">
            <v xml:space="preserve">OÁng PVC D114x4,9mm </v>
          </cell>
          <cell r="F2193" t="str">
            <v>m</v>
          </cell>
          <cell r="G2193">
            <v>0</v>
          </cell>
          <cell r="H2193">
            <v>0</v>
          </cell>
          <cell r="N2193">
            <v>0</v>
          </cell>
          <cell r="P2193">
            <v>133000</v>
          </cell>
          <cell r="R2193">
            <v>55356</v>
          </cell>
          <cell r="U2193">
            <v>0</v>
          </cell>
          <cell r="W2193">
            <v>0</v>
          </cell>
          <cell r="Y2193">
            <v>0</v>
          </cell>
        </row>
        <row r="2194">
          <cell r="B2194" t="str">
            <v>CUT114t</v>
          </cell>
          <cell r="C2194" t="str">
            <v/>
          </cell>
          <cell r="E2194" t="str">
            <v>Co  90 ñoä PVC 114</v>
          </cell>
          <cell r="F2194" t="str">
            <v>caùi</v>
          </cell>
          <cell r="G2194">
            <v>0</v>
          </cell>
          <cell r="H2194">
            <v>0</v>
          </cell>
          <cell r="I2194">
            <v>0</v>
          </cell>
          <cell r="L2194">
            <v>0</v>
          </cell>
          <cell r="M2194">
            <v>0</v>
          </cell>
          <cell r="N2194">
            <v>0</v>
          </cell>
          <cell r="P2194">
            <v>104800</v>
          </cell>
          <cell r="R2194">
            <v>0</v>
          </cell>
          <cell r="U2194">
            <v>0</v>
          </cell>
          <cell r="W2194">
            <v>0</v>
          </cell>
          <cell r="Y2194">
            <v>0</v>
          </cell>
        </row>
        <row r="2195">
          <cell r="C2195" t="str">
            <v/>
          </cell>
          <cell r="E2195" t="str">
            <v>Xöû lyù vò trí nguy hieåm caùp AV</v>
          </cell>
          <cell r="F2195" t="str">
            <v>vò trí</v>
          </cell>
          <cell r="G2195">
            <v>0</v>
          </cell>
        </row>
        <row r="2196">
          <cell r="B2196" t="str">
            <v>SN</v>
          </cell>
          <cell r="C2196" t="str">
            <v/>
          </cell>
          <cell r="E2196" t="str">
            <v>Söù chaèng lôùn</v>
          </cell>
          <cell r="F2196" t="str">
            <v>caùi</v>
          </cell>
          <cell r="G2196">
            <v>0</v>
          </cell>
          <cell r="H2196">
            <v>0</v>
          </cell>
          <cell r="N2196">
            <v>0</v>
          </cell>
          <cell r="P2196">
            <v>74000</v>
          </cell>
          <cell r="R2196">
            <v>0</v>
          </cell>
          <cell r="U2196">
            <v>0</v>
          </cell>
          <cell r="W2196">
            <v>0</v>
          </cell>
          <cell r="Y2196">
            <v>0</v>
          </cell>
        </row>
        <row r="2197">
          <cell r="B2197" t="str">
            <v>KEU95</v>
          </cell>
          <cell r="C2197" t="str">
            <v/>
          </cell>
          <cell r="E2197" t="str">
            <v>Keïp U bolt daây 70-95mm2</v>
          </cell>
          <cell r="F2197" t="str">
            <v>caùi</v>
          </cell>
          <cell r="G2197">
            <v>0</v>
          </cell>
          <cell r="H2197">
            <v>0</v>
          </cell>
          <cell r="N2197">
            <v>0</v>
          </cell>
          <cell r="P2197">
            <v>35000</v>
          </cell>
          <cell r="R2197">
            <v>0</v>
          </cell>
          <cell r="U2197">
            <v>0</v>
          </cell>
          <cell r="W2197">
            <v>0</v>
          </cell>
          <cell r="Y2197">
            <v>0</v>
          </cell>
        </row>
        <row r="2198">
          <cell r="B2198" t="str">
            <v>AV95s</v>
          </cell>
          <cell r="C2198" t="str">
            <v/>
          </cell>
          <cell r="E2198" t="str">
            <v>Caùp nhoâm boïc AV95 (söû duïng laïi)</v>
          </cell>
          <cell r="F2198" t="str">
            <v>meùt</v>
          </cell>
          <cell r="G2198">
            <v>0</v>
          </cell>
          <cell r="H2198">
            <v>0</v>
          </cell>
          <cell r="N2198">
            <v>0</v>
          </cell>
          <cell r="P2198">
            <v>0</v>
          </cell>
          <cell r="R2198">
            <v>0</v>
          </cell>
          <cell r="U2198">
            <v>0</v>
          </cell>
          <cell r="W2198">
            <v>0</v>
          </cell>
          <cell r="Y2198">
            <v>0</v>
          </cell>
        </row>
        <row r="2199">
          <cell r="C2199" t="str">
            <v/>
          </cell>
          <cell r="E2199" t="str">
            <v>Xöû lyù vò trí nguy hieåm caùp ABC</v>
          </cell>
          <cell r="F2199" t="str">
            <v>vò trí</v>
          </cell>
          <cell r="G2199">
            <v>0</v>
          </cell>
        </row>
        <row r="2200">
          <cell r="B2200" t="str">
            <v>tnVTnh</v>
          </cell>
          <cell r="C2200" t="str">
            <v/>
          </cell>
          <cell r="E2200" t="str">
            <v>Thanh nôùi maï nhuùng 6x60x410</v>
          </cell>
          <cell r="F2200" t="str">
            <v>caùi</v>
          </cell>
          <cell r="G2200">
            <v>0</v>
          </cell>
          <cell r="H2200">
            <v>0</v>
          </cell>
          <cell r="N2200">
            <v>0</v>
          </cell>
          <cell r="P2200">
            <v>65000</v>
          </cell>
          <cell r="R2200">
            <v>0</v>
          </cell>
          <cell r="U2200">
            <v>0</v>
          </cell>
          <cell r="W2200">
            <v>0</v>
          </cell>
          <cell r="Y2200">
            <v>0</v>
          </cell>
        </row>
        <row r="2201">
          <cell r="B2201" t="str">
            <v>MT</v>
          </cell>
          <cell r="C2201" t="str">
            <v/>
          </cell>
          <cell r="E2201" t="str">
            <v xml:space="preserve">Moùc treo chöõ U </v>
          </cell>
          <cell r="F2201" t="str">
            <v>caùi</v>
          </cell>
          <cell r="G2201">
            <v>0</v>
          </cell>
          <cell r="H2201">
            <v>0</v>
          </cell>
          <cell r="N2201">
            <v>0</v>
          </cell>
          <cell r="P2201">
            <v>23000</v>
          </cell>
          <cell r="R2201">
            <v>0</v>
          </cell>
          <cell r="U2201">
            <v>0</v>
          </cell>
          <cell r="W2201">
            <v>0</v>
          </cell>
          <cell r="Y2201">
            <v>0</v>
          </cell>
        </row>
        <row r="2202">
          <cell r="C2202" t="str">
            <v/>
          </cell>
          <cell r="E2202" t="str">
            <v>Caàu trung hoøa trung theá vaø haï theá</v>
          </cell>
          <cell r="F2202" t="str">
            <v>vò trí</v>
          </cell>
          <cell r="G2202">
            <v>0</v>
          </cell>
        </row>
        <row r="2203">
          <cell r="B2203" t="str">
            <v>KE399</v>
          </cell>
          <cell r="C2203" t="str">
            <v/>
          </cell>
          <cell r="E2203" t="str">
            <v>Keïp eùp WR 399</v>
          </cell>
          <cell r="F2203" t="str">
            <v>caùi</v>
          </cell>
          <cell r="G2203">
            <v>0</v>
          </cell>
          <cell r="H2203">
            <v>0</v>
          </cell>
          <cell r="N2203">
            <v>0</v>
          </cell>
          <cell r="P2203">
            <v>14700</v>
          </cell>
          <cell r="R2203">
            <v>0</v>
          </cell>
          <cell r="U2203">
            <v>0</v>
          </cell>
          <cell r="W2203">
            <v>0</v>
          </cell>
          <cell r="Y2203">
            <v>0</v>
          </cell>
        </row>
        <row r="2204">
          <cell r="B2204" t="str">
            <v>KE279</v>
          </cell>
          <cell r="C2204" t="str">
            <v/>
          </cell>
          <cell r="E2204" t="str">
            <v>Keïp eùp WR 279</v>
          </cell>
          <cell r="F2204" t="str">
            <v>caùi</v>
          </cell>
          <cell r="G2204">
            <v>0</v>
          </cell>
          <cell r="H2204">
            <v>0</v>
          </cell>
          <cell r="N2204">
            <v>0</v>
          </cell>
          <cell r="P2204">
            <v>10500</v>
          </cell>
          <cell r="R2204">
            <v>0</v>
          </cell>
          <cell r="U2204">
            <v>0</v>
          </cell>
          <cell r="W2204">
            <v>0</v>
          </cell>
          <cell r="Y2204">
            <v>0</v>
          </cell>
        </row>
        <row r="2205">
          <cell r="B2205" t="str">
            <v>AV70q</v>
          </cell>
          <cell r="C2205" t="str">
            <v/>
          </cell>
          <cell r="E2205" t="str">
            <v>Caùp nhoâm boïc AV70 (söû duïng laïi)</v>
          </cell>
          <cell r="F2205" t="str">
            <v>meùt</v>
          </cell>
          <cell r="G2205">
            <v>0</v>
          </cell>
          <cell r="H2205">
            <v>0</v>
          </cell>
          <cell r="N2205">
            <v>0</v>
          </cell>
          <cell r="P2205">
            <v>0</v>
          </cell>
          <cell r="R2205">
            <v>0</v>
          </cell>
          <cell r="U2205">
            <v>0</v>
          </cell>
          <cell r="W2205">
            <v>0</v>
          </cell>
          <cell r="Y2205">
            <v>0</v>
          </cell>
        </row>
        <row r="2206">
          <cell r="B2206" t="str">
            <v>KEObit</v>
          </cell>
          <cell r="C2206" t="str">
            <v/>
          </cell>
          <cell r="E2206" t="str">
            <v>Keo silicon bít mieäng oáng 190g/oáng</v>
          </cell>
          <cell r="F2206" t="str">
            <v>oáng</v>
          </cell>
          <cell r="G2206">
            <v>0</v>
          </cell>
          <cell r="H2206">
            <v>0</v>
          </cell>
          <cell r="N2206">
            <v>0</v>
          </cell>
          <cell r="P2206">
            <v>45000</v>
          </cell>
          <cell r="R2206">
            <v>0</v>
          </cell>
          <cell r="U2206">
            <v>0</v>
          </cell>
          <cell r="W2206">
            <v>0</v>
          </cell>
          <cell r="Y2206">
            <v>0</v>
          </cell>
        </row>
        <row r="2207">
          <cell r="B2207" t="str">
            <v>ORG114</v>
          </cell>
          <cell r="C2207" t="str">
            <v/>
          </cell>
          <cell r="E2207" t="str">
            <v>Oáng ruoät gaø D114</v>
          </cell>
          <cell r="F2207" t="str">
            <v>m</v>
          </cell>
          <cell r="G2207">
            <v>0</v>
          </cell>
          <cell r="H2207">
            <v>0</v>
          </cell>
          <cell r="N2207">
            <v>0</v>
          </cell>
          <cell r="P2207">
            <v>96400</v>
          </cell>
          <cell r="R2207">
            <v>0</v>
          </cell>
          <cell r="U2207">
            <v>0</v>
          </cell>
          <cell r="W2207">
            <v>0</v>
          </cell>
          <cell r="Y2207">
            <v>0</v>
          </cell>
        </row>
        <row r="2208">
          <cell r="B2208" t="str">
            <v>cd114</v>
          </cell>
          <cell r="C2208" t="str">
            <v/>
          </cell>
          <cell r="E2208" t="str">
            <v>Boä coå deâ keïp 1 oáng PVC Þ 114 (coå deâ vaø boulon)</v>
          </cell>
          <cell r="F2208" t="str">
            <v>boä</v>
          </cell>
          <cell r="G2208">
            <v>0</v>
          </cell>
          <cell r="H2208">
            <v>0</v>
          </cell>
          <cell r="N2208">
            <v>0</v>
          </cell>
          <cell r="P2208">
            <v>59000</v>
          </cell>
          <cell r="R2208">
            <v>89320</v>
          </cell>
          <cell r="U2208">
            <v>0</v>
          </cell>
          <cell r="W2208">
            <v>0</v>
          </cell>
          <cell r="Y2208">
            <v>0</v>
          </cell>
        </row>
        <row r="2209">
          <cell r="B2209" t="str">
            <v>KDA95b</v>
          </cell>
          <cell r="C2209" t="str">
            <v/>
          </cell>
          <cell r="D2209" t="str">
            <v>D3.6222</v>
          </cell>
          <cell r="E2209" t="str">
            <v>Keùo daây nhoâm boïc 95mm2 (thuû coâng keát hôïp cô giôùi)</v>
          </cell>
          <cell r="F2209" t="str">
            <v>km</v>
          </cell>
          <cell r="G2209">
            <v>0</v>
          </cell>
          <cell r="H2209">
            <v>0</v>
          </cell>
          <cell r="N2209">
            <v>0</v>
          </cell>
          <cell r="P2209">
            <v>0</v>
          </cell>
          <cell r="R2209" t="str">
            <v>3442738.0x0.7</v>
          </cell>
          <cell r="T2209">
            <v>118908</v>
          </cell>
          <cell r="U2209">
            <v>0</v>
          </cell>
          <cell r="W2209">
            <v>0</v>
          </cell>
          <cell r="Y2209">
            <v>0</v>
          </cell>
        </row>
        <row r="2210">
          <cell r="B2210" t="str">
            <v>KDA70b</v>
          </cell>
          <cell r="C2210" t="str">
            <v/>
          </cell>
          <cell r="D2210" t="str">
            <v>D3.6221</v>
          </cell>
          <cell r="E2210" t="str">
            <v>Keùo daây nhoâm boïc 70mm2 (thuû coâng keát hôïp cô giôùi)</v>
          </cell>
          <cell r="F2210" t="str">
            <v>km</v>
          </cell>
          <cell r="H2210">
            <v>0</v>
          </cell>
          <cell r="N2210">
            <v>0</v>
          </cell>
          <cell r="P2210">
            <v>0</v>
          </cell>
          <cell r="R2210" t="str">
            <v>2534663.0x0.7</v>
          </cell>
          <cell r="U2210">
            <v>0</v>
          </cell>
          <cell r="W2210">
            <v>0</v>
          </cell>
          <cell r="Y2210">
            <v>0</v>
          </cell>
        </row>
        <row r="2211">
          <cell r="B2211" t="str">
            <v>KDA50b</v>
          </cell>
          <cell r="C2211" t="str">
            <v/>
          </cell>
          <cell r="D2211" t="str">
            <v>D3.6124</v>
          </cell>
          <cell r="E2211" t="str">
            <v>Keùo daây nhoâm boïc 50mm2</v>
          </cell>
          <cell r="F2211" t="str">
            <v>km</v>
          </cell>
          <cell r="H2211">
            <v>0</v>
          </cell>
          <cell r="N2211">
            <v>0</v>
          </cell>
          <cell r="P2211">
            <v>0</v>
          </cell>
          <cell r="R2211" t="str">
            <v>2304239.0x0.7</v>
          </cell>
          <cell r="T2211">
            <v>87619</v>
          </cell>
          <cell r="U2211">
            <v>0</v>
          </cell>
          <cell r="W2211">
            <v>0</v>
          </cell>
          <cell r="Y2211">
            <v>0</v>
          </cell>
        </row>
        <row r="2212">
          <cell r="B2212" t="str">
            <v>KDAC50</v>
          </cell>
          <cell r="C2212" t="str">
            <v/>
          </cell>
          <cell r="D2212" t="str">
            <v>D3.6211</v>
          </cell>
          <cell r="E2212" t="str">
            <v>Keùo daây nhoâm loõi theùp côõ daây 50mm2</v>
          </cell>
          <cell r="F2212" t="str">
            <v>km</v>
          </cell>
          <cell r="H2212">
            <v>0</v>
          </cell>
          <cell r="N2212">
            <v>0</v>
          </cell>
          <cell r="P2212">
            <v>0</v>
          </cell>
          <cell r="R2212" t="str">
            <v>2426538.x0.7</v>
          </cell>
          <cell r="U2212">
            <v>0</v>
          </cell>
          <cell r="W2212">
            <v>0</v>
          </cell>
          <cell r="Y2212">
            <v>0</v>
          </cell>
        </row>
        <row r="2213">
          <cell r="B2213" t="str">
            <v>KDAABC70</v>
          </cell>
          <cell r="C2213" t="str">
            <v/>
          </cell>
          <cell r="D2213" t="str">
            <v>D3.6505</v>
          </cell>
          <cell r="E2213" t="str">
            <v>Keùo daây ABC 4x70mm2</v>
          </cell>
          <cell r="F2213" t="str">
            <v>km</v>
          </cell>
          <cell r="G2213">
            <v>0</v>
          </cell>
          <cell r="H2213">
            <v>0</v>
          </cell>
          <cell r="N2213">
            <v>0</v>
          </cell>
          <cell r="P2213">
            <v>0</v>
          </cell>
          <cell r="R2213" t="str">
            <v>7183880.x0.7</v>
          </cell>
          <cell r="T2213">
            <v>0</v>
          </cell>
          <cell r="U2213">
            <v>0</v>
          </cell>
          <cell r="W2213">
            <v>0</v>
          </cell>
          <cell r="Y2213">
            <v>0</v>
          </cell>
        </row>
        <row r="2214">
          <cell r="B2214" t="str">
            <v>KDAABC120</v>
          </cell>
          <cell r="C2214" t="str">
            <v/>
          </cell>
          <cell r="D2214" t="str">
            <v>D3.6507</v>
          </cell>
          <cell r="E2214" t="str">
            <v>Keùo daây ABC 4x120mm2</v>
          </cell>
          <cell r="F2214" t="str">
            <v>km</v>
          </cell>
          <cell r="G2214">
            <v>0</v>
          </cell>
          <cell r="H2214">
            <v>0</v>
          </cell>
          <cell r="N2214">
            <v>0</v>
          </cell>
          <cell r="P2214">
            <v>0</v>
          </cell>
          <cell r="R2214" t="str">
            <v>13153008.x0.7</v>
          </cell>
          <cell r="T2214">
            <v>0</v>
          </cell>
          <cell r="U2214">
            <v>0</v>
          </cell>
          <cell r="W2214">
            <v>0</v>
          </cell>
          <cell r="Y2214">
            <v>0</v>
          </cell>
        </row>
        <row r="2215">
          <cell r="B2215" t="str">
            <v>KDAABC95</v>
          </cell>
          <cell r="C2215" t="str">
            <v/>
          </cell>
          <cell r="D2215" t="str">
            <v>D3.6506</v>
          </cell>
          <cell r="E2215" t="str">
            <v>Keùo daây ABC 4x95mm2</v>
          </cell>
          <cell r="F2215" t="str">
            <v>km</v>
          </cell>
          <cell r="G2215">
            <v>0</v>
          </cell>
          <cell r="H2215">
            <v>0</v>
          </cell>
          <cell r="N2215">
            <v>0</v>
          </cell>
          <cell r="P2215">
            <v>0</v>
          </cell>
          <cell r="R2215" t="str">
            <v>9963008.x0.7</v>
          </cell>
          <cell r="T2215">
            <v>0</v>
          </cell>
          <cell r="U2215">
            <v>0</v>
          </cell>
          <cell r="W2215">
            <v>0</v>
          </cell>
          <cell r="Y2215">
            <v>0</v>
          </cell>
        </row>
        <row r="2216">
          <cell r="B2216" t="str">
            <v>KDAABC50</v>
          </cell>
          <cell r="C2216" t="str">
            <v/>
          </cell>
          <cell r="D2216" t="str">
            <v>D3.6504</v>
          </cell>
          <cell r="E2216" t="str">
            <v>Keùo daây ABC 4x50mm2</v>
          </cell>
          <cell r="F2216" t="str">
            <v>km</v>
          </cell>
          <cell r="G2216">
            <v>0</v>
          </cell>
          <cell r="H2216">
            <v>0</v>
          </cell>
          <cell r="N2216">
            <v>0</v>
          </cell>
          <cell r="P2216">
            <v>0</v>
          </cell>
          <cell r="R2216" t="str">
            <v>5907880.x0.7</v>
          </cell>
          <cell r="T2216">
            <v>0</v>
          </cell>
          <cell r="U2216">
            <v>0</v>
          </cell>
          <cell r="W2216">
            <v>0</v>
          </cell>
          <cell r="Y2216">
            <v>0</v>
          </cell>
        </row>
        <row r="2217">
          <cell r="B2217" t="str">
            <v>KDAABC1203</v>
          </cell>
          <cell r="C2217" t="str">
            <v/>
          </cell>
          <cell r="D2217" t="str">
            <v>D3.6507</v>
          </cell>
          <cell r="E2217" t="str">
            <v>Keùo daây ABC 3x120mm2</v>
          </cell>
          <cell r="F2217" t="str">
            <v>km</v>
          </cell>
          <cell r="G2217">
            <v>0</v>
          </cell>
          <cell r="H2217">
            <v>0</v>
          </cell>
          <cell r="N2217">
            <v>0</v>
          </cell>
          <cell r="P2217">
            <v>0</v>
          </cell>
          <cell r="R2217" t="str">
            <v>11180057.x0.7</v>
          </cell>
          <cell r="T2217">
            <v>0</v>
          </cell>
          <cell r="U2217">
            <v>0</v>
          </cell>
          <cell r="W2217">
            <v>0</v>
          </cell>
          <cell r="Y2217">
            <v>0</v>
          </cell>
        </row>
        <row r="2218">
          <cell r="B2218" t="str">
            <v>KDAABC95</v>
          </cell>
          <cell r="C2218" t="str">
            <v/>
          </cell>
          <cell r="D2218" t="str">
            <v>D3.6506</v>
          </cell>
          <cell r="E2218" t="str">
            <v>Keùo daây ABC 4x95mm2</v>
          </cell>
          <cell r="F2218" t="str">
            <v>km</v>
          </cell>
          <cell r="H2218">
            <v>0</v>
          </cell>
          <cell r="N2218">
            <v>0</v>
          </cell>
          <cell r="P2218">
            <v>0</v>
          </cell>
          <cell r="R2218" t="str">
            <v>9963008. x0.7</v>
          </cell>
          <cell r="U2218">
            <v>0</v>
          </cell>
          <cell r="W2218">
            <v>0</v>
          </cell>
          <cell r="Y2218">
            <v>0</v>
          </cell>
        </row>
        <row r="2219">
          <cell r="B2219" t="str">
            <v>KDAABC120</v>
          </cell>
          <cell r="C2219" t="str">
            <v/>
          </cell>
          <cell r="D2219" t="str">
            <v>D3.6507</v>
          </cell>
          <cell r="E2219" t="str">
            <v>Keùo daây ABC 4x120mm2</v>
          </cell>
          <cell r="F2219" t="str">
            <v>km</v>
          </cell>
          <cell r="H2219">
            <v>0</v>
          </cell>
          <cell r="N2219">
            <v>0</v>
          </cell>
          <cell r="P2219">
            <v>0</v>
          </cell>
          <cell r="R2219" t="str">
            <v>13153008. x0.7</v>
          </cell>
          <cell r="U2219">
            <v>0</v>
          </cell>
          <cell r="W2219">
            <v>0</v>
          </cell>
          <cell r="Y2219">
            <v>0</v>
          </cell>
        </row>
        <row r="2220">
          <cell r="B2220" t="str">
            <v>KDAABC150</v>
          </cell>
          <cell r="C2220" t="str">
            <v/>
          </cell>
          <cell r="D2220" t="str">
            <v>D3.6308</v>
          </cell>
          <cell r="E2220" t="str">
            <v>Keùo daây ABC 4x150mm2</v>
          </cell>
          <cell r="F2220" t="str">
            <v>km</v>
          </cell>
          <cell r="H2220">
            <v>0</v>
          </cell>
          <cell r="N2220">
            <v>0</v>
          </cell>
          <cell r="P2220">
            <v>10368</v>
          </cell>
          <cell r="R2220">
            <v>15784120</v>
          </cell>
          <cell r="U2220">
            <v>0</v>
          </cell>
          <cell r="W2220">
            <v>0</v>
          </cell>
          <cell r="Y2220">
            <v>0</v>
          </cell>
        </row>
        <row r="2221">
          <cell r="B2221" t="str">
            <v>Lsoc</v>
          </cell>
          <cell r="C2221" t="str">
            <v/>
          </cell>
          <cell r="D2221" t="str">
            <v>D3.1211</v>
          </cell>
          <cell r="E2221" t="str">
            <v>Laép ñaët söù haï theá, loaïi 1 söù</v>
          </cell>
          <cell r="F2221" t="str">
            <v>boä</v>
          </cell>
          <cell r="G2221">
            <v>0</v>
          </cell>
          <cell r="H2221">
            <v>0</v>
          </cell>
          <cell r="N2221">
            <v>0</v>
          </cell>
          <cell r="P2221">
            <v>0</v>
          </cell>
          <cell r="R2221">
            <v>14188</v>
          </cell>
          <cell r="U2221">
            <v>0</v>
          </cell>
          <cell r="W2221">
            <v>0</v>
          </cell>
          <cell r="Y2221">
            <v>0</v>
          </cell>
        </row>
        <row r="2222">
          <cell r="B2222" t="str">
            <v>LR2</v>
          </cell>
          <cell r="C2222" t="str">
            <v/>
          </cell>
          <cell r="D2222" t="str">
            <v>D3.1212</v>
          </cell>
          <cell r="E2222" t="str">
            <v>Laép ñaët söù haï theá, loaïi 2 söù</v>
          </cell>
          <cell r="F2222" t="str">
            <v>boä</v>
          </cell>
          <cell r="H2222">
            <v>0</v>
          </cell>
          <cell r="N2222">
            <v>0</v>
          </cell>
          <cell r="P2222">
            <v>0</v>
          </cell>
          <cell r="R2222">
            <v>66209</v>
          </cell>
          <cell r="U2222">
            <v>0</v>
          </cell>
          <cell r="W2222">
            <v>0</v>
          </cell>
          <cell r="Y2222">
            <v>0</v>
          </cell>
        </row>
        <row r="2223">
          <cell r="B2223" t="str">
            <v>LR3</v>
          </cell>
          <cell r="C2223" t="str">
            <v/>
          </cell>
          <cell r="D2223" t="str">
            <v>D3.1213</v>
          </cell>
          <cell r="E2223" t="str">
            <v>Laép ñaët söù haï theá, loaïi 3 söù</v>
          </cell>
          <cell r="F2223" t="str">
            <v>boä</v>
          </cell>
          <cell r="G2223">
            <v>0</v>
          </cell>
          <cell r="H2223">
            <v>0</v>
          </cell>
          <cell r="N2223">
            <v>0</v>
          </cell>
          <cell r="P2223">
            <v>0</v>
          </cell>
          <cell r="R2223">
            <v>92220</v>
          </cell>
          <cell r="U2223">
            <v>0</v>
          </cell>
          <cell r="W2223">
            <v>0</v>
          </cell>
          <cell r="Y2223">
            <v>0</v>
          </cell>
        </row>
        <row r="2224">
          <cell r="B2224" t="str">
            <v>LR4</v>
          </cell>
          <cell r="C2224" t="str">
            <v/>
          </cell>
          <cell r="D2224" t="str">
            <v>D3.1214</v>
          </cell>
          <cell r="E2224" t="str">
            <v>Laép ñaët söù haï theá, loaïi 4 söù</v>
          </cell>
          <cell r="F2224" t="str">
            <v>boä</v>
          </cell>
          <cell r="G2224">
            <v>0</v>
          </cell>
          <cell r="H2224">
            <v>0</v>
          </cell>
          <cell r="N2224">
            <v>0</v>
          </cell>
          <cell r="P2224">
            <v>0</v>
          </cell>
          <cell r="R2224">
            <v>130054</v>
          </cell>
          <cell r="U2224">
            <v>0</v>
          </cell>
          <cell r="W2224">
            <v>0</v>
          </cell>
          <cell r="Y2224">
            <v>0</v>
          </cell>
        </row>
        <row r="2225">
          <cell r="B2225" t="str">
            <v>TR2</v>
          </cell>
          <cell r="C2225" t="str">
            <v/>
          </cell>
          <cell r="D2225" t="str">
            <v>06.1213</v>
          </cell>
          <cell r="E2225" t="str">
            <v>Thaùo rack 2 söù + söù oáng chæ</v>
          </cell>
          <cell r="F2225" t="str">
            <v>boä</v>
          </cell>
          <cell r="H2225">
            <v>0</v>
          </cell>
          <cell r="N2225">
            <v>0</v>
          </cell>
          <cell r="P2225">
            <v>0</v>
          </cell>
          <cell r="R2225">
            <v>66209</v>
          </cell>
          <cell r="U2225">
            <v>0</v>
          </cell>
          <cell r="W2225">
            <v>0</v>
          </cell>
          <cell r="Y2225">
            <v>0</v>
          </cell>
        </row>
        <row r="2226">
          <cell r="B2226" t="str">
            <v>TR3</v>
          </cell>
          <cell r="C2226" t="str">
            <v/>
          </cell>
          <cell r="D2226" t="str">
            <v>06.1214</v>
          </cell>
          <cell r="E2226" t="str">
            <v>Thaùo rack 3 söù + söù oáng chæ</v>
          </cell>
          <cell r="F2226" t="str">
            <v>boä</v>
          </cell>
          <cell r="H2226">
            <v>0</v>
          </cell>
          <cell r="N2226">
            <v>0</v>
          </cell>
          <cell r="P2226">
            <v>0</v>
          </cell>
          <cell r="R2226">
            <v>66209</v>
          </cell>
          <cell r="U2226">
            <v>0</v>
          </cell>
          <cell r="W2226">
            <v>0</v>
          </cell>
          <cell r="Y2226">
            <v>0</v>
          </cell>
        </row>
        <row r="2227">
          <cell r="B2227" t="str">
            <v>lhp</v>
          </cell>
          <cell r="C2227" t="str">
            <v/>
          </cell>
          <cell r="D2227" t="str">
            <v>D4.6303</v>
          </cell>
          <cell r="E2227" t="str">
            <v>Laép hoäp phaân phoái haï theá</v>
          </cell>
          <cell r="F2227" t="str">
            <v>boä</v>
          </cell>
          <cell r="G2227">
            <v>0</v>
          </cell>
          <cell r="H2227">
            <v>0</v>
          </cell>
          <cell r="N2227">
            <v>0</v>
          </cell>
          <cell r="P2227">
            <v>0</v>
          </cell>
          <cell r="R2227">
            <v>23646</v>
          </cell>
          <cell r="U2227">
            <v>0</v>
          </cell>
          <cell r="W2227">
            <v>0</v>
          </cell>
          <cell r="Y2227">
            <v>0</v>
          </cell>
        </row>
        <row r="2228">
          <cell r="B2228" t="str">
            <v>bocd</v>
          </cell>
          <cell r="C2228" t="str">
            <v/>
          </cell>
          <cell r="D2228" t="str">
            <v>02.1122</v>
          </cell>
          <cell r="E2228" t="str">
            <v>Boác dôõ daây</v>
          </cell>
          <cell r="F2228" t="str">
            <v>taán</v>
          </cell>
          <cell r="H2228">
            <v>0</v>
          </cell>
          <cell r="N2228">
            <v>0</v>
          </cell>
          <cell r="P2228">
            <v>0</v>
          </cell>
          <cell r="R2228">
            <v>41107</v>
          </cell>
          <cell r="U2228">
            <v>0</v>
          </cell>
          <cell r="W2228">
            <v>0</v>
          </cell>
          <cell r="Y2228">
            <v>0</v>
          </cell>
        </row>
        <row r="2229">
          <cell r="B2229" t="str">
            <v>bocpk</v>
          </cell>
          <cell r="C2229" t="str">
            <v/>
          </cell>
          <cell r="D2229" t="str">
            <v>02.1120</v>
          </cell>
          <cell r="E2229" t="str">
            <v>Boác dôõ phuï kieän</v>
          </cell>
          <cell r="F2229" t="str">
            <v>taán</v>
          </cell>
          <cell r="H2229">
            <v>0</v>
          </cell>
          <cell r="N2229">
            <v>0</v>
          </cell>
          <cell r="P2229">
            <v>0</v>
          </cell>
          <cell r="R2229">
            <v>35969</v>
          </cell>
          <cell r="U2229">
            <v>0</v>
          </cell>
          <cell r="W2229">
            <v>0</v>
          </cell>
          <cell r="Y2229">
            <v>0</v>
          </cell>
        </row>
        <row r="2230">
          <cell r="B2230" t="str">
            <v>PK</v>
          </cell>
          <cell r="C2230" t="str">
            <v/>
          </cell>
          <cell r="D2230" t="str">
            <v>02.1421</v>
          </cell>
          <cell r="E2230" t="str">
            <v>V/c phuï kieän vaøo vò trí ( cöï ly &lt;=100m)</v>
          </cell>
          <cell r="F2230" t="str">
            <v>taán</v>
          </cell>
          <cell r="H2230">
            <v>0</v>
          </cell>
          <cell r="N2230">
            <v>0</v>
          </cell>
          <cell r="U2230">
            <v>0</v>
          </cell>
          <cell r="W2230">
            <v>0</v>
          </cell>
          <cell r="Y2230">
            <v>0</v>
          </cell>
        </row>
        <row r="2231">
          <cell r="B2231" t="str">
            <v>DAY</v>
          </cell>
          <cell r="C2231" t="str">
            <v/>
          </cell>
          <cell r="D2231" t="str">
            <v>02.1441</v>
          </cell>
          <cell r="E2231" t="str">
            <v>V/c daây vaøo vò trí (cöï ly &lt;=100m)</v>
          </cell>
          <cell r="F2231" t="str">
            <v>taán</v>
          </cell>
          <cell r="H2231">
            <v>1</v>
          </cell>
          <cell r="N2231">
            <v>0</v>
          </cell>
          <cell r="U2231">
            <v>0</v>
          </cell>
          <cell r="W2231">
            <v>0</v>
          </cell>
          <cell r="Y2231">
            <v>0</v>
          </cell>
        </row>
        <row r="2232">
          <cell r="B2232" t="str">
            <v>DCTC</v>
          </cell>
          <cell r="D2232" t="str">
            <v>02.1482</v>
          </cell>
          <cell r="E2232" t="str">
            <v>V/c duïng cuï thi coâng ( cöï ly &lt;=100m)</v>
          </cell>
          <cell r="F2232" t="str">
            <v>taán</v>
          </cell>
          <cell r="H2232">
            <v>0</v>
          </cell>
          <cell r="N2232">
            <v>0</v>
          </cell>
          <cell r="U2232">
            <v>0</v>
          </cell>
          <cell r="W2232">
            <v>0</v>
          </cell>
          <cell r="Y2232">
            <v>0</v>
          </cell>
        </row>
        <row r="2233">
          <cell r="A2233" t="str">
            <v>DDHTdl</v>
          </cell>
          <cell r="D2233" t="str">
            <v>b</v>
          </cell>
          <cell r="E2233" t="str">
            <v>Phaàn haï theá hoãn hôïp &amp; caûi taïo</v>
          </cell>
          <cell r="F2233" t="str">
            <v>Tboä</v>
          </cell>
          <cell r="U2233">
            <v>0</v>
          </cell>
          <cell r="W2233">
            <v>0</v>
          </cell>
          <cell r="Y2233">
            <v>0</v>
          </cell>
        </row>
        <row r="2234">
          <cell r="D2234" t="str">
            <v>b1</v>
          </cell>
          <cell r="E2234" t="str">
            <v>Phaàn haï theá hoãn hôïp</v>
          </cell>
        </row>
        <row r="2235">
          <cell r="B2235" t="str">
            <v>AV70</v>
          </cell>
          <cell r="C2235" t="str">
            <v/>
          </cell>
          <cell r="D2235">
            <v>0</v>
          </cell>
          <cell r="E2235" t="str">
            <v>Caùp nhoâm boïc AV70</v>
          </cell>
          <cell r="F2235" t="str">
            <v>meùt</v>
          </cell>
          <cell r="G2235">
            <v>0</v>
          </cell>
          <cell r="H2235">
            <v>0</v>
          </cell>
          <cell r="M2235">
            <v>0</v>
          </cell>
          <cell r="P2235">
            <v>22680</v>
          </cell>
          <cell r="R2235">
            <v>0</v>
          </cell>
          <cell r="T2235">
            <v>0</v>
          </cell>
          <cell r="U2235">
            <v>0</v>
          </cell>
          <cell r="W2235">
            <v>0</v>
          </cell>
          <cell r="Y2235">
            <v>0</v>
          </cell>
        </row>
        <row r="2236">
          <cell r="B2236" t="str">
            <v>AV50</v>
          </cell>
          <cell r="C2236" t="str">
            <v/>
          </cell>
          <cell r="D2236">
            <v>0</v>
          </cell>
          <cell r="E2236" t="str">
            <v>Caùp nhoâm boïc AV50</v>
          </cell>
          <cell r="F2236" t="str">
            <v>meùt</v>
          </cell>
          <cell r="G2236">
            <v>0</v>
          </cell>
          <cell r="H2236">
            <v>0</v>
          </cell>
          <cell r="M2236">
            <v>0</v>
          </cell>
          <cell r="P2236">
            <v>17010</v>
          </cell>
          <cell r="R2236">
            <v>0</v>
          </cell>
          <cell r="T2236">
            <v>0</v>
          </cell>
          <cell r="U2236">
            <v>0</v>
          </cell>
          <cell r="W2236">
            <v>0</v>
          </cell>
          <cell r="Y2236">
            <v>0</v>
          </cell>
        </row>
        <row r="2237">
          <cell r="B2237" t="str">
            <v>AC50</v>
          </cell>
          <cell r="C2237" t="str">
            <v/>
          </cell>
          <cell r="D2237">
            <v>0</v>
          </cell>
          <cell r="E2237" t="str">
            <v>Caùp nhoâm loõi theùp AC-50/8</v>
          </cell>
          <cell r="F2237" t="str">
            <v>kg</v>
          </cell>
          <cell r="G2237">
            <v>0</v>
          </cell>
          <cell r="H2237">
            <v>0</v>
          </cell>
          <cell r="M2237">
            <v>0</v>
          </cell>
          <cell r="P2237">
            <v>62070</v>
          </cell>
          <cell r="R2237">
            <v>0</v>
          </cell>
          <cell r="T2237">
            <v>0</v>
          </cell>
          <cell r="U2237">
            <v>0</v>
          </cell>
          <cell r="W2237">
            <v>0</v>
          </cell>
          <cell r="Y2237">
            <v>0</v>
          </cell>
        </row>
        <row r="2238">
          <cell r="B2238" t="str">
            <v>ABC4x50</v>
          </cell>
          <cell r="C2238" t="str">
            <v/>
          </cell>
          <cell r="E2238" t="str">
            <v>Caùp nhoâm ABC 4x50mm2</v>
          </cell>
          <cell r="F2238" t="str">
            <v>meùt</v>
          </cell>
          <cell r="G2238">
            <v>0</v>
          </cell>
          <cell r="H2238">
            <v>0</v>
          </cell>
          <cell r="M2238">
            <v>0</v>
          </cell>
          <cell r="P2238">
            <v>68040</v>
          </cell>
          <cell r="U2238">
            <v>0</v>
          </cell>
          <cell r="W2238">
            <v>0</v>
          </cell>
          <cell r="Y2238">
            <v>0</v>
          </cell>
        </row>
        <row r="2239">
          <cell r="B2239" t="str">
            <v>ABC4x70</v>
          </cell>
          <cell r="C2239" t="str">
            <v/>
          </cell>
          <cell r="E2239" t="str">
            <v>Caùp nhoâm ABC 4x70mm2</v>
          </cell>
          <cell r="F2239" t="str">
            <v>meùt</v>
          </cell>
          <cell r="G2239">
            <v>0</v>
          </cell>
        </row>
        <row r="2240">
          <cell r="B2240" t="str">
            <v>ABC4x95</v>
          </cell>
          <cell r="C2240" t="str">
            <v/>
          </cell>
          <cell r="E2240" t="str">
            <v>Caùp nhoâm ABC 4x95mm2</v>
          </cell>
          <cell r="F2240" t="str">
            <v>meùt</v>
          </cell>
          <cell r="G2240">
            <v>0</v>
          </cell>
        </row>
        <row r="2241">
          <cell r="B2241" t="str">
            <v>ABC4x120</v>
          </cell>
          <cell r="C2241" t="str">
            <v/>
          </cell>
          <cell r="E2241" t="str">
            <v>Caùp nhoâm ABC 4x120mm2</v>
          </cell>
          <cell r="F2241" t="str">
            <v>meùt</v>
          </cell>
          <cell r="G2241">
            <v>0</v>
          </cell>
        </row>
        <row r="2242">
          <cell r="B2242" t="str">
            <v>ABC4x150</v>
          </cell>
          <cell r="C2242" t="str">
            <v/>
          </cell>
          <cell r="E2242" t="str">
            <v>Caùp nhoâm ABC 4x150mm2</v>
          </cell>
          <cell r="F2242" t="str">
            <v>meùt</v>
          </cell>
          <cell r="G2242">
            <v>0</v>
          </cell>
        </row>
        <row r="2243">
          <cell r="B2243" t="str">
            <v>Duplex 211</v>
          </cell>
          <cell r="C2243" t="str">
            <v/>
          </cell>
          <cell r="E2243" t="str">
            <v>Caùp Duplex AL 2x11</v>
          </cell>
          <cell r="F2243" t="str">
            <v>m</v>
          </cell>
          <cell r="G2243">
            <v>0</v>
          </cell>
          <cell r="H2243">
            <v>0</v>
          </cell>
          <cell r="M2243">
            <v>0</v>
          </cell>
          <cell r="P2243">
            <v>14200</v>
          </cell>
          <cell r="U2243">
            <v>0</v>
          </cell>
          <cell r="W2243">
            <v>0</v>
          </cell>
          <cell r="Y2243">
            <v>0</v>
          </cell>
        </row>
        <row r="2244">
          <cell r="B2244" t="str">
            <v>KEU70</v>
          </cell>
          <cell r="C2244" t="str">
            <v/>
          </cell>
          <cell r="E2244" t="str">
            <v>Keïp U bolt daây 50-95mm2</v>
          </cell>
          <cell r="F2244" t="str">
            <v>caùi</v>
          </cell>
          <cell r="G2244">
            <v>0</v>
          </cell>
          <cell r="H2244">
            <v>0</v>
          </cell>
          <cell r="M2244">
            <v>0</v>
          </cell>
          <cell r="P2244">
            <v>35000</v>
          </cell>
          <cell r="R2244">
            <v>0</v>
          </cell>
          <cell r="T2244">
            <v>0</v>
          </cell>
          <cell r="U2244">
            <v>0</v>
          </cell>
          <cell r="W2244">
            <v>0</v>
          </cell>
          <cell r="Y2244">
            <v>0</v>
          </cell>
        </row>
        <row r="2245">
          <cell r="B2245" t="str">
            <v>KE50</v>
          </cell>
          <cell r="C2245" t="str">
            <v/>
          </cell>
          <cell r="E2245" t="str">
            <v>Keïp eùp WR côõ daây 50mm2</v>
          </cell>
          <cell r="F2245" t="str">
            <v>caùi</v>
          </cell>
          <cell r="G2245">
            <v>0</v>
          </cell>
          <cell r="H2245">
            <v>0</v>
          </cell>
          <cell r="M2245">
            <v>0</v>
          </cell>
          <cell r="P2245">
            <v>9800</v>
          </cell>
          <cell r="R2245">
            <v>0</v>
          </cell>
          <cell r="T2245">
            <v>0</v>
          </cell>
          <cell r="U2245">
            <v>0</v>
          </cell>
          <cell r="W2245">
            <v>0</v>
          </cell>
          <cell r="Y2245">
            <v>0</v>
          </cell>
        </row>
        <row r="2246">
          <cell r="B2246" t="str">
            <v>KE70</v>
          </cell>
          <cell r="C2246" t="str">
            <v/>
          </cell>
          <cell r="E2246" t="str">
            <v>Keïp eùp WR côõ daây 70mm2</v>
          </cell>
          <cell r="F2246" t="str">
            <v>caùi</v>
          </cell>
          <cell r="G2246">
            <v>0</v>
          </cell>
          <cell r="H2246">
            <v>0</v>
          </cell>
          <cell r="M2246">
            <v>0</v>
          </cell>
          <cell r="P2246">
            <v>12000</v>
          </cell>
          <cell r="R2246">
            <v>0</v>
          </cell>
          <cell r="T2246">
            <v>0</v>
          </cell>
          <cell r="U2246">
            <v>0</v>
          </cell>
          <cell r="W2246">
            <v>0</v>
          </cell>
          <cell r="Y2246">
            <v>0</v>
          </cell>
        </row>
        <row r="2247">
          <cell r="B2247" t="str">
            <v>KE95</v>
          </cell>
          <cell r="C2247" t="str">
            <v/>
          </cell>
          <cell r="E2247" t="str">
            <v>Keïp eùp WR côõ daây 95mm2</v>
          </cell>
          <cell r="F2247" t="str">
            <v>caùi</v>
          </cell>
          <cell r="G2247">
            <v>0</v>
          </cell>
          <cell r="H2247">
            <v>0</v>
          </cell>
          <cell r="M2247">
            <v>0</v>
          </cell>
          <cell r="P2247">
            <v>12000</v>
          </cell>
          <cell r="R2247">
            <v>0</v>
          </cell>
          <cell r="T2247">
            <v>0</v>
          </cell>
          <cell r="U2247">
            <v>0</v>
          </cell>
          <cell r="W2247">
            <v>0</v>
          </cell>
          <cell r="Y2247">
            <v>0</v>
          </cell>
        </row>
        <row r="2248">
          <cell r="B2248" t="str">
            <v>CDOR</v>
          </cell>
          <cell r="C2248" t="str">
            <v/>
          </cell>
          <cell r="E2248" t="str">
            <v>Coâllier baét truï ñoâi</v>
          </cell>
          <cell r="F2248" t="str">
            <v>caùi</v>
          </cell>
          <cell r="G2248">
            <v>0</v>
          </cell>
          <cell r="H2248">
            <v>0</v>
          </cell>
          <cell r="M2248">
            <v>0</v>
          </cell>
          <cell r="P2248">
            <v>221000</v>
          </cell>
          <cell r="R2248">
            <v>0</v>
          </cell>
          <cell r="T2248">
            <v>0</v>
          </cell>
          <cell r="U2248">
            <v>0</v>
          </cell>
          <cell r="W2248">
            <v>0</v>
          </cell>
          <cell r="Y2248">
            <v>0</v>
          </cell>
        </row>
        <row r="2249">
          <cell r="B2249" t="str">
            <v>GIP70-50</v>
          </cell>
          <cell r="C2249" t="str">
            <v/>
          </cell>
          <cell r="E2249" t="str">
            <v>Ghíp noái 2 boulon IPC 70-50</v>
          </cell>
          <cell r="F2249" t="str">
            <v>caùi</v>
          </cell>
          <cell r="G2249">
            <v>0</v>
          </cell>
          <cell r="H2249">
            <v>0</v>
          </cell>
          <cell r="M2249">
            <v>0</v>
          </cell>
          <cell r="P2249">
            <v>42000</v>
          </cell>
          <cell r="R2249">
            <v>6546</v>
          </cell>
          <cell r="T2249">
            <v>0</v>
          </cell>
          <cell r="U2249">
            <v>0</v>
          </cell>
          <cell r="W2249">
            <v>0</v>
          </cell>
          <cell r="Y2249">
            <v>0</v>
          </cell>
        </row>
        <row r="2250">
          <cell r="B2250" t="str">
            <v>GIP70-70</v>
          </cell>
          <cell r="C2250" t="str">
            <v/>
          </cell>
          <cell r="E2250" t="str">
            <v>Ghíp noái 2 boulon IPC 70-70</v>
          </cell>
          <cell r="F2250" t="str">
            <v>caùi</v>
          </cell>
          <cell r="G2250">
            <v>0</v>
          </cell>
        </row>
        <row r="2251">
          <cell r="B2251" t="str">
            <v>GIP95-70</v>
          </cell>
          <cell r="C2251" t="str">
            <v/>
          </cell>
          <cell r="E2251" t="str">
            <v>Ghíp noái 2 boulon IPC 95-70</v>
          </cell>
          <cell r="F2251" t="str">
            <v>caùi</v>
          </cell>
          <cell r="G2251">
            <v>0</v>
          </cell>
        </row>
        <row r="2252">
          <cell r="B2252" t="str">
            <v>GIP150-70</v>
          </cell>
          <cell r="C2252" t="str">
            <v/>
          </cell>
          <cell r="E2252" t="str">
            <v>Ghíp noái 2 boulon IPC 150-70</v>
          </cell>
          <cell r="F2252" t="str">
            <v>caùi</v>
          </cell>
          <cell r="G2252">
            <v>0</v>
          </cell>
        </row>
        <row r="2253">
          <cell r="B2253" t="str">
            <v>GIP95-150</v>
          </cell>
          <cell r="C2253" t="str">
            <v/>
          </cell>
          <cell r="E2253" t="str">
            <v>Ghíp noái 2 boulon IPC 95-150</v>
          </cell>
          <cell r="F2253" t="str">
            <v>caùi</v>
          </cell>
          <cell r="G2253">
            <v>0</v>
          </cell>
        </row>
        <row r="2254">
          <cell r="B2254" t="str">
            <v>GIP95-95</v>
          </cell>
          <cell r="C2254" t="str">
            <v/>
          </cell>
          <cell r="E2254" t="str">
            <v>Ghíp noái 2 boulon IPC 95-95</v>
          </cell>
          <cell r="F2254" t="str">
            <v>caùi</v>
          </cell>
          <cell r="G2254">
            <v>0</v>
          </cell>
        </row>
        <row r="2255">
          <cell r="B2255" t="str">
            <v>GIP95-50</v>
          </cell>
          <cell r="C2255" t="str">
            <v/>
          </cell>
          <cell r="E2255" t="str">
            <v>Ghíp noái 2 boulon IPC 95-50</v>
          </cell>
          <cell r="F2255" t="str">
            <v>caùi</v>
          </cell>
          <cell r="G2255">
            <v>0</v>
          </cell>
        </row>
        <row r="2256">
          <cell r="B2256" t="str">
            <v>GIP120-50</v>
          </cell>
          <cell r="C2256" t="str">
            <v/>
          </cell>
          <cell r="E2256" t="str">
            <v>Ghíp noái 2 boulon IPC 120-50</v>
          </cell>
          <cell r="F2256" t="str">
            <v>caùi</v>
          </cell>
          <cell r="G2256">
            <v>0</v>
          </cell>
        </row>
        <row r="2257">
          <cell r="B2257" t="str">
            <v>GIP95-35</v>
          </cell>
          <cell r="C2257" t="str">
            <v/>
          </cell>
          <cell r="E2257" t="str">
            <v>Ghíp noái 2 boulon IPC 95-35</v>
          </cell>
          <cell r="F2257" t="str">
            <v>caùi</v>
          </cell>
          <cell r="G2257">
            <v>0</v>
          </cell>
          <cell r="P2257">
            <v>42000</v>
          </cell>
          <cell r="U2257">
            <v>0</v>
          </cell>
          <cell r="W2257">
            <v>0</v>
          </cell>
        </row>
        <row r="2258">
          <cell r="B2258" t="str">
            <v>GIP95-120</v>
          </cell>
          <cell r="C2258" t="str">
            <v/>
          </cell>
          <cell r="E2258" t="str">
            <v>Ghíp noái 2 boulon IPC 95-120</v>
          </cell>
          <cell r="F2258" t="str">
            <v>caùi</v>
          </cell>
          <cell r="G2258">
            <v>0</v>
          </cell>
        </row>
        <row r="2259">
          <cell r="B2259" t="str">
            <v>MCCB63A</v>
          </cell>
          <cell r="C2259" t="str">
            <v/>
          </cell>
          <cell r="E2259" t="str">
            <v>CB 1 pha 63A (loaïi CB teùp)</v>
          </cell>
          <cell r="F2259" t="str">
            <v>caùi</v>
          </cell>
          <cell r="G2259">
            <v>0</v>
          </cell>
          <cell r="P2259">
            <v>63000</v>
          </cell>
          <cell r="U2259">
            <v>0</v>
          </cell>
          <cell r="W2259">
            <v>0</v>
          </cell>
        </row>
        <row r="2260">
          <cell r="B2260" t="str">
            <v>HOPPP</v>
          </cell>
          <cell r="C2260" t="str">
            <v/>
          </cell>
          <cell r="D2260" t="str">
            <v>06.7201</v>
          </cell>
          <cell r="E2260" t="str">
            <v>Hoäp phaân phoái (loaïi 9CB)</v>
          </cell>
          <cell r="F2260" t="str">
            <v>caùi</v>
          </cell>
          <cell r="G2260">
            <v>0</v>
          </cell>
          <cell r="P2260">
            <v>170000</v>
          </cell>
          <cell r="R2260">
            <v>62884</v>
          </cell>
          <cell r="U2260">
            <v>0</v>
          </cell>
          <cell r="W2260">
            <v>0</v>
          </cell>
        </row>
        <row r="2261">
          <cell r="B2261" t="str">
            <v>CV16</v>
          </cell>
          <cell r="C2261" t="str">
            <v/>
          </cell>
          <cell r="E2261" t="str">
            <v>Caùp ñoàng boïc CV16</v>
          </cell>
          <cell r="F2261" t="str">
            <v>meùt</v>
          </cell>
          <cell r="G2261">
            <v>0</v>
          </cell>
          <cell r="H2261">
            <v>0</v>
          </cell>
          <cell r="M2261">
            <v>0</v>
          </cell>
          <cell r="P2261">
            <v>36300</v>
          </cell>
          <cell r="R2261">
            <v>0</v>
          </cell>
          <cell r="T2261">
            <v>0</v>
          </cell>
          <cell r="U2261">
            <v>0</v>
          </cell>
          <cell r="W2261">
            <v>0</v>
          </cell>
          <cell r="Y2261">
            <v>0</v>
          </cell>
        </row>
        <row r="2262">
          <cell r="B2262" t="str">
            <v>KTREO150</v>
          </cell>
          <cell r="C2262" t="str">
            <v/>
          </cell>
          <cell r="E2262" t="str">
            <v>Keïp treo caùp ABC4x150mm2</v>
          </cell>
          <cell r="F2262" t="str">
            <v>caùi</v>
          </cell>
          <cell r="G2262">
            <v>0</v>
          </cell>
          <cell r="H2262">
            <v>0</v>
          </cell>
          <cell r="M2262">
            <v>0</v>
          </cell>
          <cell r="P2262">
            <v>31000</v>
          </cell>
          <cell r="R2262">
            <v>0</v>
          </cell>
          <cell r="T2262">
            <v>0</v>
          </cell>
          <cell r="U2262">
            <v>0</v>
          </cell>
          <cell r="W2262">
            <v>0</v>
          </cell>
          <cell r="Y2262">
            <v>0</v>
          </cell>
        </row>
        <row r="2263">
          <cell r="B2263" t="str">
            <v>KTREO120</v>
          </cell>
          <cell r="C2263" t="str">
            <v/>
          </cell>
          <cell r="E2263" t="str">
            <v>Keïp treo caùp ABC4x120mm2</v>
          </cell>
          <cell r="F2263" t="str">
            <v>caùi</v>
          </cell>
          <cell r="H2263">
            <v>0</v>
          </cell>
          <cell r="M2263">
            <v>0</v>
          </cell>
          <cell r="P2263">
            <v>53000</v>
          </cell>
          <cell r="R2263">
            <v>0</v>
          </cell>
          <cell r="T2263">
            <v>0</v>
          </cell>
          <cell r="U2263">
            <v>0</v>
          </cell>
          <cell r="W2263">
            <v>0</v>
          </cell>
          <cell r="Y2263">
            <v>0</v>
          </cell>
        </row>
        <row r="2264">
          <cell r="B2264" t="str">
            <v>KTREO95</v>
          </cell>
          <cell r="C2264" t="str">
            <v/>
          </cell>
          <cell r="E2264" t="str">
            <v>Keïp treo caùp ABC4x95mm2</v>
          </cell>
          <cell r="F2264" t="str">
            <v>caùi</v>
          </cell>
          <cell r="G2264">
            <v>0</v>
          </cell>
          <cell r="H2264">
            <v>0</v>
          </cell>
          <cell r="M2264">
            <v>0</v>
          </cell>
          <cell r="P2264">
            <v>23000</v>
          </cell>
          <cell r="R2264">
            <v>0</v>
          </cell>
          <cell r="T2264">
            <v>0</v>
          </cell>
          <cell r="U2264">
            <v>0</v>
          </cell>
          <cell r="W2264">
            <v>0</v>
          </cell>
          <cell r="Y2264">
            <v>0</v>
          </cell>
        </row>
        <row r="2265">
          <cell r="B2265" t="str">
            <v>KTREO70</v>
          </cell>
          <cell r="C2265" t="str">
            <v/>
          </cell>
          <cell r="E2265" t="str">
            <v>Keïp treo caùp ABC4x70mm2</v>
          </cell>
          <cell r="F2265" t="str">
            <v>caùi</v>
          </cell>
          <cell r="G2265">
            <v>0</v>
          </cell>
          <cell r="H2265">
            <v>0</v>
          </cell>
          <cell r="M2265">
            <v>0</v>
          </cell>
          <cell r="P2265">
            <v>23000</v>
          </cell>
          <cell r="R2265">
            <v>0</v>
          </cell>
          <cell r="T2265">
            <v>0</v>
          </cell>
          <cell r="U2265">
            <v>0</v>
          </cell>
          <cell r="W2265">
            <v>0</v>
          </cell>
          <cell r="Y2265">
            <v>0</v>
          </cell>
        </row>
        <row r="2266">
          <cell r="B2266" t="str">
            <v>KTREO50</v>
          </cell>
          <cell r="C2266" t="str">
            <v/>
          </cell>
          <cell r="E2266" t="str">
            <v>Keïp treo caùp ABC4x50mm2</v>
          </cell>
          <cell r="F2266" t="str">
            <v>caùi</v>
          </cell>
          <cell r="G2266">
            <v>0</v>
          </cell>
          <cell r="H2266">
            <v>0</v>
          </cell>
          <cell r="M2266">
            <v>0</v>
          </cell>
          <cell r="P2266">
            <v>23000</v>
          </cell>
          <cell r="R2266">
            <v>0</v>
          </cell>
          <cell r="T2266">
            <v>0</v>
          </cell>
          <cell r="U2266">
            <v>0</v>
          </cell>
          <cell r="W2266">
            <v>0</v>
          </cell>
          <cell r="Y2266">
            <v>0</v>
          </cell>
        </row>
        <row r="2267">
          <cell r="B2267" t="str">
            <v xml:space="preserve">MTREO </v>
          </cell>
          <cell r="C2267" t="str">
            <v/>
          </cell>
          <cell r="E2267" t="str">
            <v xml:space="preserve">Moùc ñôn treo caùp </v>
          </cell>
          <cell r="F2267" t="str">
            <v>caùi</v>
          </cell>
          <cell r="G2267">
            <v>0</v>
          </cell>
          <cell r="H2267">
            <v>0</v>
          </cell>
          <cell r="M2267">
            <v>0</v>
          </cell>
          <cell r="P2267">
            <v>34000</v>
          </cell>
          <cell r="R2267">
            <v>0</v>
          </cell>
          <cell r="T2267">
            <v>0</v>
          </cell>
          <cell r="U2267">
            <v>0</v>
          </cell>
          <cell r="W2267">
            <v>0</v>
          </cell>
          <cell r="Y2267">
            <v>0</v>
          </cell>
        </row>
        <row r="2268">
          <cell r="B2268" t="str">
            <v>KNGUNG150</v>
          </cell>
          <cell r="C2268" t="str">
            <v/>
          </cell>
          <cell r="E2268" t="str">
            <v>Keïp ngöøng caùp ABC4x150mm2</v>
          </cell>
          <cell r="F2268" t="str">
            <v>caùi</v>
          </cell>
          <cell r="G2268">
            <v>0</v>
          </cell>
          <cell r="H2268">
            <v>0</v>
          </cell>
          <cell r="M2268">
            <v>0</v>
          </cell>
          <cell r="P2268">
            <v>74000</v>
          </cell>
          <cell r="R2268">
            <v>0</v>
          </cell>
          <cell r="T2268">
            <v>0</v>
          </cell>
          <cell r="U2268">
            <v>0</v>
          </cell>
          <cell r="W2268">
            <v>0</v>
          </cell>
          <cell r="Y2268">
            <v>0</v>
          </cell>
        </row>
        <row r="2269">
          <cell r="B2269" t="str">
            <v>KNGUNG120</v>
          </cell>
          <cell r="C2269" t="str">
            <v/>
          </cell>
          <cell r="E2269" t="str">
            <v>Keïp ngöøng caùp ABC4x120mm2</v>
          </cell>
          <cell r="F2269" t="str">
            <v>caùi</v>
          </cell>
          <cell r="G2269">
            <v>0</v>
          </cell>
          <cell r="H2269">
            <v>0</v>
          </cell>
          <cell r="M2269">
            <v>0</v>
          </cell>
          <cell r="P2269">
            <v>74000</v>
          </cell>
          <cell r="R2269">
            <v>0</v>
          </cell>
          <cell r="T2269">
            <v>0</v>
          </cell>
          <cell r="U2269">
            <v>0</v>
          </cell>
          <cell r="W2269">
            <v>0</v>
          </cell>
          <cell r="Y2269">
            <v>0</v>
          </cell>
        </row>
        <row r="2270">
          <cell r="B2270" t="str">
            <v>KNGUNG95</v>
          </cell>
          <cell r="C2270" t="str">
            <v/>
          </cell>
          <cell r="E2270" t="str">
            <v>Keïp ngöøng caùp ABC4x95mm2</v>
          </cell>
          <cell r="F2270" t="str">
            <v>caùi</v>
          </cell>
          <cell r="G2270">
            <v>0</v>
          </cell>
          <cell r="H2270">
            <v>0</v>
          </cell>
          <cell r="M2270">
            <v>0</v>
          </cell>
          <cell r="P2270">
            <v>59000</v>
          </cell>
          <cell r="R2270">
            <v>0</v>
          </cell>
          <cell r="T2270">
            <v>0</v>
          </cell>
          <cell r="U2270">
            <v>0</v>
          </cell>
          <cell r="W2270">
            <v>0</v>
          </cell>
          <cell r="Y2270">
            <v>0</v>
          </cell>
        </row>
        <row r="2271">
          <cell r="B2271" t="str">
            <v>KNGUNG70</v>
          </cell>
          <cell r="C2271" t="str">
            <v/>
          </cell>
          <cell r="E2271" t="str">
            <v>Keïp ngöøng caùp ABC4x70mm2</v>
          </cell>
          <cell r="F2271" t="str">
            <v>caùi</v>
          </cell>
          <cell r="G2271">
            <v>0</v>
          </cell>
          <cell r="H2271">
            <v>0</v>
          </cell>
          <cell r="M2271">
            <v>0</v>
          </cell>
          <cell r="P2271">
            <v>59000</v>
          </cell>
          <cell r="R2271">
            <v>0</v>
          </cell>
          <cell r="T2271">
            <v>0</v>
          </cell>
          <cell r="U2271">
            <v>0</v>
          </cell>
          <cell r="W2271">
            <v>0</v>
          </cell>
          <cell r="Y2271">
            <v>0</v>
          </cell>
        </row>
        <row r="2272">
          <cell r="B2272" t="str">
            <v>KNGUNG50</v>
          </cell>
          <cell r="C2272" t="str">
            <v/>
          </cell>
          <cell r="E2272" t="str">
            <v>Keïp ngöøng caùp ABC4x50mm2</v>
          </cell>
          <cell r="F2272" t="str">
            <v>caùi</v>
          </cell>
          <cell r="G2272">
            <v>0</v>
          </cell>
          <cell r="H2272">
            <v>0</v>
          </cell>
          <cell r="M2272">
            <v>0</v>
          </cell>
          <cell r="P2272">
            <v>57000</v>
          </cell>
          <cell r="R2272">
            <v>0</v>
          </cell>
          <cell r="T2272">
            <v>0</v>
          </cell>
          <cell r="U2272">
            <v>0</v>
          </cell>
          <cell r="W2272">
            <v>0</v>
          </cell>
          <cell r="Y2272">
            <v>0</v>
          </cell>
        </row>
        <row r="2273">
          <cell r="B2273" t="str">
            <v>BIT150</v>
          </cell>
          <cell r="C2273" t="str">
            <v/>
          </cell>
          <cell r="E2273" t="str">
            <v>Naép bòt ñaàu caùp ABC150mm2</v>
          </cell>
          <cell r="F2273" t="str">
            <v>caùi</v>
          </cell>
          <cell r="G2273">
            <v>0</v>
          </cell>
          <cell r="H2273">
            <v>0</v>
          </cell>
          <cell r="M2273">
            <v>0</v>
          </cell>
          <cell r="P2273">
            <v>1600</v>
          </cell>
          <cell r="R2273">
            <v>0</v>
          </cell>
          <cell r="T2273">
            <v>0</v>
          </cell>
          <cell r="U2273">
            <v>0</v>
          </cell>
          <cell r="W2273">
            <v>0</v>
          </cell>
          <cell r="Y2273">
            <v>0</v>
          </cell>
        </row>
        <row r="2274">
          <cell r="B2274" t="str">
            <v>BIT95</v>
          </cell>
          <cell r="C2274" t="str">
            <v/>
          </cell>
          <cell r="E2274" t="str">
            <v>Naép bòt ñaàu caùp ABC95mm2</v>
          </cell>
          <cell r="F2274" t="str">
            <v>caùi</v>
          </cell>
          <cell r="G2274">
            <v>0</v>
          </cell>
          <cell r="H2274">
            <v>0</v>
          </cell>
          <cell r="M2274">
            <v>0</v>
          </cell>
          <cell r="P2274">
            <v>1600</v>
          </cell>
          <cell r="R2274">
            <v>0</v>
          </cell>
          <cell r="T2274">
            <v>0</v>
          </cell>
          <cell r="U2274">
            <v>0</v>
          </cell>
          <cell r="W2274">
            <v>0</v>
          </cell>
          <cell r="Y2274">
            <v>0</v>
          </cell>
        </row>
        <row r="2275">
          <cell r="B2275" t="str">
            <v>BIT70</v>
          </cell>
          <cell r="C2275" t="str">
            <v/>
          </cell>
          <cell r="E2275" t="str">
            <v>Naép bòt ñaàu caùp ABC70mm2</v>
          </cell>
          <cell r="F2275" t="str">
            <v>caùi</v>
          </cell>
          <cell r="G2275">
            <v>0</v>
          </cell>
          <cell r="H2275">
            <v>0</v>
          </cell>
          <cell r="M2275">
            <v>0</v>
          </cell>
          <cell r="P2275">
            <v>1600</v>
          </cell>
          <cell r="R2275">
            <v>0</v>
          </cell>
          <cell r="T2275">
            <v>0</v>
          </cell>
          <cell r="U2275">
            <v>0</v>
          </cell>
          <cell r="W2275">
            <v>0</v>
          </cell>
          <cell r="Y2275">
            <v>0</v>
          </cell>
        </row>
        <row r="2276">
          <cell r="B2276" t="str">
            <v>BIT50</v>
          </cell>
          <cell r="C2276" t="str">
            <v/>
          </cell>
          <cell r="E2276" t="str">
            <v>Naép bòt ñaàu caùp ABC50mm2</v>
          </cell>
          <cell r="F2276" t="str">
            <v>caùi</v>
          </cell>
          <cell r="G2276">
            <v>0</v>
          </cell>
          <cell r="H2276">
            <v>0</v>
          </cell>
          <cell r="M2276">
            <v>0</v>
          </cell>
          <cell r="P2276">
            <v>1600</v>
          </cell>
          <cell r="R2276">
            <v>0</v>
          </cell>
          <cell r="T2276">
            <v>0</v>
          </cell>
          <cell r="U2276">
            <v>0</v>
          </cell>
          <cell r="W2276">
            <v>0</v>
          </cell>
          <cell r="Y2276">
            <v>0</v>
          </cell>
        </row>
        <row r="2277">
          <cell r="B2277" t="str">
            <v>r1</v>
          </cell>
          <cell r="C2277" t="str">
            <v/>
          </cell>
          <cell r="E2277" t="str">
            <v>Uclevis</v>
          </cell>
          <cell r="F2277" t="str">
            <v>boä</v>
          </cell>
          <cell r="G2277">
            <v>0</v>
          </cell>
          <cell r="H2277">
            <v>0</v>
          </cell>
          <cell r="M2277">
            <v>0</v>
          </cell>
          <cell r="P2277">
            <v>13900</v>
          </cell>
          <cell r="R2277">
            <v>0</v>
          </cell>
          <cell r="T2277">
            <v>0</v>
          </cell>
          <cell r="U2277">
            <v>0</v>
          </cell>
          <cell r="W2277">
            <v>0</v>
          </cell>
          <cell r="Y2277">
            <v>0</v>
          </cell>
        </row>
        <row r="2278">
          <cell r="B2278" t="str">
            <v>r2</v>
          </cell>
          <cell r="C2278" t="str">
            <v/>
          </cell>
          <cell r="E2278" t="str">
            <v>Rack 2 söù</v>
          </cell>
          <cell r="F2278" t="str">
            <v>boä</v>
          </cell>
          <cell r="G2278">
            <v>0</v>
          </cell>
          <cell r="H2278">
            <v>0</v>
          </cell>
          <cell r="M2278">
            <v>0</v>
          </cell>
          <cell r="P2278">
            <v>97000</v>
          </cell>
          <cell r="R2278">
            <v>0</v>
          </cell>
          <cell r="T2278">
            <v>0</v>
          </cell>
          <cell r="U2278">
            <v>0</v>
          </cell>
          <cell r="W2278">
            <v>0</v>
          </cell>
          <cell r="Y2278">
            <v>0</v>
          </cell>
        </row>
        <row r="2279">
          <cell r="B2279" t="str">
            <v>r3</v>
          </cell>
          <cell r="C2279" t="str">
            <v/>
          </cell>
          <cell r="E2279" t="str">
            <v>Rack 3 söù</v>
          </cell>
          <cell r="F2279" t="str">
            <v>boä</v>
          </cell>
          <cell r="G2279">
            <v>0</v>
          </cell>
          <cell r="H2279">
            <v>0</v>
          </cell>
          <cell r="M2279">
            <v>0</v>
          </cell>
          <cell r="P2279">
            <v>150000</v>
          </cell>
          <cell r="R2279">
            <v>0</v>
          </cell>
          <cell r="T2279">
            <v>0</v>
          </cell>
          <cell r="U2279">
            <v>0</v>
          </cell>
          <cell r="W2279">
            <v>0</v>
          </cell>
          <cell r="Y2279">
            <v>0</v>
          </cell>
        </row>
        <row r="2280">
          <cell r="B2280" t="str">
            <v>r4</v>
          </cell>
          <cell r="C2280" t="str">
            <v/>
          </cell>
          <cell r="E2280" t="str">
            <v>Rack 4 söù</v>
          </cell>
          <cell r="F2280" t="str">
            <v>boä</v>
          </cell>
          <cell r="G2280">
            <v>0</v>
          </cell>
          <cell r="H2280">
            <v>0</v>
          </cell>
          <cell r="M2280">
            <v>0</v>
          </cell>
          <cell r="P2280">
            <v>200000</v>
          </cell>
          <cell r="R2280">
            <v>0</v>
          </cell>
          <cell r="T2280">
            <v>0</v>
          </cell>
          <cell r="U2280">
            <v>0</v>
          </cell>
          <cell r="W2280">
            <v>0</v>
          </cell>
          <cell r="Y2280">
            <v>0</v>
          </cell>
        </row>
        <row r="2281">
          <cell r="B2281" t="str">
            <v>TUPP</v>
          </cell>
          <cell r="C2281" t="str">
            <v/>
          </cell>
          <cell r="D2281" t="str">
            <v>05.1101</v>
          </cell>
          <cell r="E2281" t="str">
            <v>Tuû phaân phoái haï theá</v>
          </cell>
          <cell r="F2281" t="str">
            <v>caùi</v>
          </cell>
          <cell r="G2281">
            <v>0</v>
          </cell>
          <cell r="H2281">
            <v>0</v>
          </cell>
          <cell r="M2281">
            <v>0</v>
          </cell>
          <cell r="P2281">
            <v>5931200</v>
          </cell>
          <cell r="R2281">
            <v>694885</v>
          </cell>
          <cell r="T2281">
            <v>55839</v>
          </cell>
          <cell r="U2281">
            <v>0</v>
          </cell>
          <cell r="W2281">
            <v>0</v>
          </cell>
          <cell r="Y2281">
            <v>0</v>
          </cell>
        </row>
        <row r="2282">
          <cell r="B2282" t="str">
            <v>B16250</v>
          </cell>
          <cell r="C2282" t="str">
            <v/>
          </cell>
          <cell r="E2282" t="str">
            <v>Boulon 16x250+ 2 long ñeàn vuoâng D18-50x50x3/Zn</v>
          </cell>
          <cell r="F2282" t="str">
            <v>boä</v>
          </cell>
          <cell r="G2282">
            <v>0</v>
          </cell>
          <cell r="H2282">
            <v>0</v>
          </cell>
          <cell r="M2282">
            <v>0</v>
          </cell>
          <cell r="P2282">
            <v>28000</v>
          </cell>
          <cell r="R2282">
            <v>0</v>
          </cell>
          <cell r="T2282">
            <v>0</v>
          </cell>
          <cell r="U2282">
            <v>0</v>
          </cell>
          <cell r="W2282">
            <v>0</v>
          </cell>
          <cell r="Y2282">
            <v>0</v>
          </cell>
        </row>
        <row r="2283">
          <cell r="B2283" t="str">
            <v>B16300</v>
          </cell>
          <cell r="C2283" t="str">
            <v/>
          </cell>
          <cell r="E2283" t="str">
            <v>Boulon 16x300+ 2 long ñeàn vuoâng D18-50x50x3/Zn</v>
          </cell>
          <cell r="F2283" t="str">
            <v>boä</v>
          </cell>
          <cell r="G2283">
            <v>0</v>
          </cell>
          <cell r="H2283">
            <v>0</v>
          </cell>
          <cell r="M2283">
            <v>0</v>
          </cell>
          <cell r="P2283">
            <v>30000</v>
          </cell>
          <cell r="R2283">
            <v>0</v>
          </cell>
          <cell r="T2283">
            <v>0</v>
          </cell>
          <cell r="U2283">
            <v>0</v>
          </cell>
          <cell r="W2283">
            <v>0</v>
          </cell>
          <cell r="Y2283">
            <v>0</v>
          </cell>
        </row>
        <row r="2284">
          <cell r="B2284" t="str">
            <v>B16350</v>
          </cell>
          <cell r="C2284" t="str">
            <v/>
          </cell>
          <cell r="E2284" t="str">
            <v>Boulon 16x350+ 2 long ñeàn vuoâng D18-50x50x3/Zn</v>
          </cell>
          <cell r="F2284" t="str">
            <v>boä</v>
          </cell>
          <cell r="G2284">
            <v>0</v>
          </cell>
          <cell r="H2284">
            <v>0</v>
          </cell>
          <cell r="M2284">
            <v>0</v>
          </cell>
          <cell r="P2284">
            <v>32500</v>
          </cell>
          <cell r="R2284">
            <v>0</v>
          </cell>
          <cell r="T2284">
            <v>0</v>
          </cell>
          <cell r="U2284">
            <v>0</v>
          </cell>
          <cell r="W2284">
            <v>0</v>
          </cell>
          <cell r="Y2284">
            <v>0</v>
          </cell>
        </row>
        <row r="2285">
          <cell r="B2285" t="str">
            <v>B16400</v>
          </cell>
          <cell r="C2285" t="str">
            <v/>
          </cell>
          <cell r="E2285" t="str">
            <v>Boulon 16x400+ 2 long ñeàn vuoâng D18-50x50x3/Zn</v>
          </cell>
          <cell r="F2285" t="str">
            <v>boä</v>
          </cell>
          <cell r="G2285">
            <v>0</v>
          </cell>
          <cell r="H2285">
            <v>0</v>
          </cell>
          <cell r="M2285">
            <v>0</v>
          </cell>
          <cell r="P2285">
            <v>34500</v>
          </cell>
          <cell r="R2285">
            <v>0</v>
          </cell>
          <cell r="T2285">
            <v>0</v>
          </cell>
          <cell r="U2285">
            <v>0</v>
          </cell>
          <cell r="W2285">
            <v>0</v>
          </cell>
          <cell r="Y2285">
            <v>0</v>
          </cell>
        </row>
        <row r="2286">
          <cell r="B2286" t="str">
            <v>B16450</v>
          </cell>
          <cell r="C2286" t="str">
            <v/>
          </cell>
          <cell r="E2286" t="str">
            <v>Boulon 16x450+ 2 long ñeàn vuoâng D18-50x50x3/Zn</v>
          </cell>
          <cell r="F2286" t="str">
            <v>boä</v>
          </cell>
          <cell r="G2286">
            <v>0</v>
          </cell>
          <cell r="H2286">
            <v>0</v>
          </cell>
          <cell r="M2286">
            <v>0</v>
          </cell>
          <cell r="P2286">
            <v>37000</v>
          </cell>
          <cell r="R2286">
            <v>0</v>
          </cell>
          <cell r="T2286">
            <v>0</v>
          </cell>
          <cell r="U2286">
            <v>0</v>
          </cell>
          <cell r="W2286">
            <v>0</v>
          </cell>
          <cell r="Y2286">
            <v>0</v>
          </cell>
        </row>
        <row r="2287">
          <cell r="B2287" t="str">
            <v>B16500</v>
          </cell>
          <cell r="C2287" t="str">
            <v/>
          </cell>
          <cell r="E2287" t="str">
            <v>Boulon 16x500+ 2 long ñeàn vuoâng D18-50x50x3/Zn</v>
          </cell>
          <cell r="F2287" t="str">
            <v>boä</v>
          </cell>
          <cell r="G2287">
            <v>0</v>
          </cell>
          <cell r="H2287">
            <v>0</v>
          </cell>
          <cell r="M2287">
            <v>0</v>
          </cell>
          <cell r="P2287">
            <v>42000</v>
          </cell>
          <cell r="R2287">
            <v>0</v>
          </cell>
          <cell r="T2287">
            <v>0</v>
          </cell>
          <cell r="U2287">
            <v>0</v>
          </cell>
          <cell r="W2287">
            <v>0</v>
          </cell>
          <cell r="Y2287">
            <v>0</v>
          </cell>
        </row>
        <row r="2288">
          <cell r="B2288" t="str">
            <v>BMoc16250</v>
          </cell>
          <cell r="C2288" t="str">
            <v/>
          </cell>
          <cell r="E2288" t="str">
            <v>Boulon moùc 16x250+ 1 long ñeàn troøn D18-50x50x3/Zn</v>
          </cell>
          <cell r="F2288" t="str">
            <v>boä</v>
          </cell>
          <cell r="G2288">
            <v>0</v>
          </cell>
          <cell r="H2288">
            <v>0</v>
          </cell>
          <cell r="M2288">
            <v>0</v>
          </cell>
          <cell r="P2288">
            <v>34500</v>
          </cell>
          <cell r="R2288">
            <v>0</v>
          </cell>
          <cell r="T2288">
            <v>0</v>
          </cell>
          <cell r="U2288">
            <v>0</v>
          </cell>
          <cell r="W2288">
            <v>0</v>
          </cell>
          <cell r="Y2288">
            <v>0</v>
          </cell>
        </row>
        <row r="2289">
          <cell r="B2289" t="str">
            <v>BMoc16300</v>
          </cell>
          <cell r="C2289" t="str">
            <v/>
          </cell>
          <cell r="E2289" t="str">
            <v>Boulon moùc 16x300+ 1 long ñeàn troøn D18-50x50x3/Zn</v>
          </cell>
          <cell r="F2289" t="str">
            <v>boä</v>
          </cell>
          <cell r="H2289">
            <v>0</v>
          </cell>
          <cell r="M2289">
            <v>0</v>
          </cell>
          <cell r="P2289">
            <v>41500</v>
          </cell>
          <cell r="R2289">
            <v>0</v>
          </cell>
          <cell r="T2289">
            <v>0</v>
          </cell>
          <cell r="U2289">
            <v>0</v>
          </cell>
          <cell r="W2289">
            <v>0</v>
          </cell>
          <cell r="Y2289">
            <v>0</v>
          </cell>
        </row>
        <row r="2290">
          <cell r="B2290" t="str">
            <v>B16600</v>
          </cell>
          <cell r="C2290" t="str">
            <v/>
          </cell>
          <cell r="E2290" t="str">
            <v>Boulon 16x600+ 2 long ñeàn vuoâng D18-50x50x3/Zn</v>
          </cell>
          <cell r="F2290" t="str">
            <v>boä</v>
          </cell>
          <cell r="G2290">
            <v>0</v>
          </cell>
          <cell r="H2290">
            <v>0</v>
          </cell>
          <cell r="M2290">
            <v>0</v>
          </cell>
          <cell r="P2290">
            <v>48000</v>
          </cell>
          <cell r="R2290">
            <v>0</v>
          </cell>
          <cell r="T2290">
            <v>0</v>
          </cell>
          <cell r="U2290">
            <v>0</v>
          </cell>
          <cell r="W2290">
            <v>0</v>
          </cell>
          <cell r="Y2290">
            <v>0</v>
          </cell>
        </row>
        <row r="2291">
          <cell r="B2291" t="str">
            <v>cdtrudoiHT</v>
          </cell>
          <cell r="C2291" t="str">
            <v/>
          </cell>
          <cell r="E2291" t="str">
            <v>Coå deâ truï ñoâi 8,4m baét moùc döøng  (Coå deâ 280)</v>
          </cell>
          <cell r="F2291" t="str">
            <v>boä</v>
          </cell>
          <cell r="G2291">
            <v>0</v>
          </cell>
          <cell r="H2291">
            <v>0</v>
          </cell>
          <cell r="M2291">
            <v>0</v>
          </cell>
          <cell r="P2291">
            <v>73000</v>
          </cell>
          <cell r="R2291">
            <v>0</v>
          </cell>
          <cell r="T2291">
            <v>0</v>
          </cell>
          <cell r="U2291">
            <v>0</v>
          </cell>
          <cell r="W2291">
            <v>0</v>
          </cell>
          <cell r="Y2291">
            <v>0</v>
          </cell>
        </row>
        <row r="2292">
          <cell r="B2292" t="str">
            <v>mocdung</v>
          </cell>
          <cell r="C2292" t="str">
            <v/>
          </cell>
          <cell r="E2292" t="str">
            <v xml:space="preserve">Moùc döøng </v>
          </cell>
          <cell r="F2292" t="str">
            <v>caùi</v>
          </cell>
          <cell r="G2292">
            <v>0</v>
          </cell>
          <cell r="H2292">
            <v>0</v>
          </cell>
          <cell r="M2292">
            <v>0</v>
          </cell>
          <cell r="P2292">
            <v>37000</v>
          </cell>
          <cell r="R2292">
            <v>0</v>
          </cell>
          <cell r="T2292">
            <v>0</v>
          </cell>
          <cell r="U2292">
            <v>0</v>
          </cell>
          <cell r="W2292">
            <v>0</v>
          </cell>
          <cell r="Y2292">
            <v>0</v>
          </cell>
        </row>
        <row r="2293">
          <cell r="B2293" t="str">
            <v xml:space="preserve">MTREO </v>
          </cell>
          <cell r="C2293" t="str">
            <v/>
          </cell>
          <cell r="E2293" t="str">
            <v xml:space="preserve">Moùc ñôn treo caùp </v>
          </cell>
          <cell r="F2293" t="str">
            <v>caùi</v>
          </cell>
          <cell r="G2293">
            <v>0</v>
          </cell>
          <cell r="H2293">
            <v>0</v>
          </cell>
          <cell r="M2293">
            <v>0</v>
          </cell>
          <cell r="P2293">
            <v>34000</v>
          </cell>
          <cell r="R2293">
            <v>0</v>
          </cell>
          <cell r="T2293">
            <v>0</v>
          </cell>
          <cell r="U2293">
            <v>0</v>
          </cell>
          <cell r="W2293">
            <v>0</v>
          </cell>
          <cell r="Y2293">
            <v>0</v>
          </cell>
        </row>
        <row r="2294">
          <cell r="B2294" t="str">
            <v>MTREO A</v>
          </cell>
          <cell r="C2294" t="str">
            <v/>
          </cell>
          <cell r="E2294" t="str">
            <v>Moùc treo chöõ A</v>
          </cell>
          <cell r="F2294" t="str">
            <v>caùi</v>
          </cell>
          <cell r="G2294">
            <v>0</v>
          </cell>
          <cell r="H2294">
            <v>0</v>
          </cell>
          <cell r="M2294">
            <v>0</v>
          </cell>
          <cell r="P2294">
            <v>39000</v>
          </cell>
          <cell r="R2294">
            <v>0</v>
          </cell>
          <cell r="T2294">
            <v>0</v>
          </cell>
          <cell r="U2294">
            <v>0</v>
          </cell>
          <cell r="W2294">
            <v>0</v>
          </cell>
          <cell r="Y2294">
            <v>0</v>
          </cell>
        </row>
        <row r="2295">
          <cell r="B2295" t="str">
            <v>c3/8</v>
          </cell>
          <cell r="C2295" t="str">
            <v/>
          </cell>
          <cell r="E2295" t="str">
            <v>Caùp theùp 3/8"</v>
          </cell>
          <cell r="F2295" t="str">
            <v>meùt</v>
          </cell>
          <cell r="G2295">
            <v>0</v>
          </cell>
          <cell r="H2295">
            <v>0</v>
          </cell>
          <cell r="M2295">
            <v>0</v>
          </cell>
          <cell r="P2295">
            <v>7724</v>
          </cell>
          <cell r="R2295">
            <v>0</v>
          </cell>
          <cell r="T2295">
            <v>0</v>
          </cell>
          <cell r="U2295">
            <v>0</v>
          </cell>
          <cell r="W2295">
            <v>0</v>
          </cell>
          <cell r="Y2295">
            <v>0</v>
          </cell>
        </row>
        <row r="2296">
          <cell r="B2296" t="str">
            <v>ON50</v>
          </cell>
          <cell r="C2296" t="str">
            <v/>
          </cell>
          <cell r="E2296" t="str">
            <v>OÁng noái daây côõ 50mm2</v>
          </cell>
          <cell r="F2296" t="str">
            <v>caùi</v>
          </cell>
          <cell r="G2296">
            <v>0</v>
          </cell>
          <cell r="H2296">
            <v>0</v>
          </cell>
          <cell r="M2296">
            <v>0</v>
          </cell>
          <cell r="P2296">
            <v>24000</v>
          </cell>
          <cell r="R2296">
            <v>0</v>
          </cell>
          <cell r="T2296">
            <v>0</v>
          </cell>
          <cell r="U2296">
            <v>0</v>
          </cell>
          <cell r="W2296">
            <v>0</v>
          </cell>
          <cell r="Y2296">
            <v>0</v>
          </cell>
        </row>
        <row r="2297">
          <cell r="B2297" t="str">
            <v>ON70</v>
          </cell>
          <cell r="C2297" t="str">
            <v/>
          </cell>
          <cell r="E2297" t="str">
            <v>OÁng noái daây côõ 70mm2</v>
          </cell>
          <cell r="F2297" t="str">
            <v>caùi</v>
          </cell>
          <cell r="G2297">
            <v>0</v>
          </cell>
          <cell r="H2297">
            <v>0</v>
          </cell>
          <cell r="M2297">
            <v>0</v>
          </cell>
          <cell r="P2297">
            <v>27000</v>
          </cell>
          <cell r="R2297">
            <v>0</v>
          </cell>
          <cell r="T2297">
            <v>0</v>
          </cell>
          <cell r="U2297">
            <v>0</v>
          </cell>
          <cell r="W2297">
            <v>0</v>
          </cell>
          <cell r="Y2297">
            <v>0</v>
          </cell>
        </row>
        <row r="2298">
          <cell r="B2298" t="str">
            <v>bnhs</v>
          </cell>
          <cell r="C2298" t="str">
            <v/>
          </cell>
          <cell r="E2298" t="str">
            <v>Baûng soá truï (sôn+cọ)</v>
          </cell>
          <cell r="F2298" t="str">
            <v>kg</v>
          </cell>
          <cell r="G2298">
            <v>0</v>
          </cell>
          <cell r="H2298">
            <v>0</v>
          </cell>
          <cell r="M2298">
            <v>0</v>
          </cell>
          <cell r="P2298">
            <v>32000</v>
          </cell>
          <cell r="R2298">
            <v>0</v>
          </cell>
          <cell r="T2298">
            <v>0</v>
          </cell>
          <cell r="U2298">
            <v>0</v>
          </cell>
          <cell r="W2298">
            <v>0</v>
          </cell>
          <cell r="Y2298">
            <v>0</v>
          </cell>
        </row>
        <row r="2299">
          <cell r="B2299" t="str">
            <v>DAYA</v>
          </cell>
          <cell r="C2299" t="str">
            <v/>
          </cell>
          <cell r="E2299" t="str">
            <v>Daây nhoâm A70 buoät söù</v>
          </cell>
          <cell r="F2299" t="str">
            <v>kg</v>
          </cell>
          <cell r="G2299">
            <v>0</v>
          </cell>
          <cell r="H2299">
            <v>0</v>
          </cell>
          <cell r="M2299">
            <v>0</v>
          </cell>
          <cell r="P2299">
            <v>59513</v>
          </cell>
          <cell r="R2299">
            <v>0</v>
          </cell>
          <cell r="T2299">
            <v>0</v>
          </cell>
          <cell r="U2299">
            <v>0</v>
          </cell>
          <cell r="W2299">
            <v>0</v>
          </cell>
          <cell r="Y2299">
            <v>0</v>
          </cell>
        </row>
        <row r="2300">
          <cell r="B2300" t="str">
            <v>KDA70</v>
          </cell>
          <cell r="C2300" t="str">
            <v/>
          </cell>
          <cell r="D2300" t="str">
            <v>D3.6221</v>
          </cell>
          <cell r="E2300" t="str">
            <v>Keùo daây nhoâm côõ daây 70mm2 (thuû coâng keát hôïp cô giôùi)</v>
          </cell>
          <cell r="F2300" t="str">
            <v>km</v>
          </cell>
          <cell r="H2300">
            <v>0</v>
          </cell>
          <cell r="M2300">
            <v>0</v>
          </cell>
          <cell r="P2300">
            <v>0</v>
          </cell>
          <cell r="R2300" t="str">
            <v>2304239.0 x1.15</v>
          </cell>
          <cell r="T2300">
            <v>0</v>
          </cell>
          <cell r="U2300">
            <v>0</v>
          </cell>
          <cell r="W2300">
            <v>0</v>
          </cell>
          <cell r="Y2300">
            <v>0</v>
          </cell>
        </row>
        <row r="2301">
          <cell r="B2301" t="str">
            <v>KDA50</v>
          </cell>
          <cell r="C2301" t="str">
            <v/>
          </cell>
          <cell r="D2301" t="str">
            <v>D3.6124</v>
          </cell>
          <cell r="E2301" t="str">
            <v>Keùo daây nhoâm côõ daây 50mm2</v>
          </cell>
          <cell r="F2301" t="str">
            <v>km</v>
          </cell>
          <cell r="G2301">
            <v>0</v>
          </cell>
          <cell r="H2301">
            <v>0</v>
          </cell>
          <cell r="M2301">
            <v>0</v>
          </cell>
          <cell r="P2301">
            <v>0</v>
          </cell>
          <cell r="R2301" t="str">
            <v>3266560.0 x1.15</v>
          </cell>
          <cell r="T2301">
            <v>0</v>
          </cell>
          <cell r="U2301">
            <v>0</v>
          </cell>
          <cell r="W2301">
            <v>0</v>
          </cell>
          <cell r="Y2301">
            <v>0</v>
          </cell>
        </row>
        <row r="2302">
          <cell r="B2302" t="str">
            <v>KDAC50</v>
          </cell>
          <cell r="C2302" t="str">
            <v/>
          </cell>
          <cell r="D2302" t="str">
            <v>D3.6211</v>
          </cell>
          <cell r="E2302" t="str">
            <v>Keùo daây nhoâm loõi theùp côõ daây 50mm2</v>
          </cell>
          <cell r="F2302" t="str">
            <v>km</v>
          </cell>
          <cell r="G2302">
            <v>0</v>
          </cell>
          <cell r="H2302">
            <v>0</v>
          </cell>
          <cell r="M2302">
            <v>0</v>
          </cell>
          <cell r="P2302">
            <v>0</v>
          </cell>
          <cell r="R2302" t="str">
            <v>2426538.0 x1.15</v>
          </cell>
          <cell r="T2302">
            <v>157409</v>
          </cell>
          <cell r="U2302">
            <v>0</v>
          </cell>
          <cell r="W2302">
            <v>0</v>
          </cell>
          <cell r="Y2302">
            <v>0</v>
          </cell>
        </row>
        <row r="2303">
          <cell r="B2303" t="str">
            <v>KDAABC50</v>
          </cell>
          <cell r="C2303" t="str">
            <v/>
          </cell>
          <cell r="D2303" t="str">
            <v>D3.6504</v>
          </cell>
          <cell r="E2303" t="str">
            <v>Keùo daây ABC 4x50mm2</v>
          </cell>
          <cell r="F2303" t="str">
            <v>km</v>
          </cell>
          <cell r="G2303">
            <v>0</v>
          </cell>
          <cell r="H2303">
            <v>0</v>
          </cell>
          <cell r="M2303">
            <v>0</v>
          </cell>
          <cell r="P2303">
            <v>9562</v>
          </cell>
          <cell r="R2303">
            <v>5907880</v>
          </cell>
          <cell r="T2303">
            <v>0</v>
          </cell>
          <cell r="U2303">
            <v>0</v>
          </cell>
          <cell r="W2303">
            <v>0</v>
          </cell>
          <cell r="Y2303">
            <v>0</v>
          </cell>
        </row>
        <row r="2304">
          <cell r="B2304" t="str">
            <v>KDAABC70</v>
          </cell>
          <cell r="C2304" t="str">
            <v/>
          </cell>
          <cell r="D2304" t="str">
            <v>D3.6505</v>
          </cell>
          <cell r="E2304" t="str">
            <v>Keùo daây ABC 4x70mm2</v>
          </cell>
          <cell r="F2304" t="str">
            <v>km</v>
          </cell>
          <cell r="G2304">
            <v>0</v>
          </cell>
          <cell r="H2304">
            <v>0</v>
          </cell>
          <cell r="M2304">
            <v>0</v>
          </cell>
          <cell r="P2304">
            <v>9562</v>
          </cell>
          <cell r="R2304">
            <v>7183880</v>
          </cell>
          <cell r="T2304">
            <v>0</v>
          </cell>
          <cell r="U2304">
            <v>0</v>
          </cell>
          <cell r="W2304">
            <v>0</v>
          </cell>
          <cell r="Y2304">
            <v>0</v>
          </cell>
        </row>
        <row r="2305">
          <cell r="B2305" t="str">
            <v>KDAABC95</v>
          </cell>
          <cell r="C2305" t="str">
            <v/>
          </cell>
          <cell r="D2305" t="str">
            <v>D3.6506</v>
          </cell>
          <cell r="E2305" t="str">
            <v>Keùo daây ABC 4x95mm2</v>
          </cell>
          <cell r="F2305" t="str">
            <v>km</v>
          </cell>
          <cell r="G2305">
            <v>0</v>
          </cell>
          <cell r="H2305">
            <v>0</v>
          </cell>
          <cell r="M2305">
            <v>0</v>
          </cell>
          <cell r="P2305">
            <v>10368</v>
          </cell>
          <cell r="R2305">
            <v>9963008</v>
          </cell>
          <cell r="T2305">
            <v>0</v>
          </cell>
          <cell r="U2305">
            <v>0</v>
          </cell>
          <cell r="W2305">
            <v>0</v>
          </cell>
          <cell r="Y2305">
            <v>0</v>
          </cell>
        </row>
        <row r="2306">
          <cell r="B2306" t="str">
            <v>KDAABC120</v>
          </cell>
          <cell r="C2306" t="str">
            <v/>
          </cell>
          <cell r="D2306" t="str">
            <v>D3.6507</v>
          </cell>
          <cell r="E2306" t="str">
            <v>Keùo daây ABC 4x120mm2</v>
          </cell>
          <cell r="F2306" t="str">
            <v>km</v>
          </cell>
          <cell r="G2306">
            <v>0</v>
          </cell>
          <cell r="H2306">
            <v>0</v>
          </cell>
          <cell r="M2306">
            <v>0</v>
          </cell>
          <cell r="P2306">
            <v>10368</v>
          </cell>
          <cell r="R2306">
            <v>13153008</v>
          </cell>
          <cell r="T2306">
            <v>0</v>
          </cell>
          <cell r="U2306">
            <v>0</v>
          </cell>
          <cell r="W2306">
            <v>0</v>
          </cell>
          <cell r="Y2306">
            <v>0</v>
          </cell>
        </row>
        <row r="2307">
          <cell r="B2307" t="str">
            <v>KDAABC150</v>
          </cell>
          <cell r="C2307" t="str">
            <v/>
          </cell>
          <cell r="D2307" t="str">
            <v>D3.6308</v>
          </cell>
          <cell r="E2307" t="str">
            <v>Keùo daây ABC 4x150mm2</v>
          </cell>
          <cell r="F2307" t="str">
            <v>km</v>
          </cell>
          <cell r="G2307">
            <v>0</v>
          </cell>
          <cell r="H2307">
            <v>0</v>
          </cell>
          <cell r="M2307">
            <v>0</v>
          </cell>
          <cell r="P2307">
            <v>10368</v>
          </cell>
          <cell r="R2307">
            <v>15784120</v>
          </cell>
          <cell r="T2307">
            <v>0</v>
          </cell>
          <cell r="U2307">
            <v>0</v>
          </cell>
          <cell r="W2307">
            <v>0</v>
          </cell>
          <cell r="Y2307">
            <v>0</v>
          </cell>
        </row>
        <row r="2308">
          <cell r="B2308" t="str">
            <v>Lsoc</v>
          </cell>
          <cell r="C2308" t="str">
            <v/>
          </cell>
          <cell r="D2308" t="str">
            <v>D3.1211</v>
          </cell>
          <cell r="E2308" t="str">
            <v>Laép ñaët söù haï theá, loaïi 1 söù</v>
          </cell>
          <cell r="F2308" t="str">
            <v>boä</v>
          </cell>
          <cell r="G2308">
            <v>0</v>
          </cell>
          <cell r="H2308">
            <v>0</v>
          </cell>
          <cell r="M2308">
            <v>0</v>
          </cell>
          <cell r="P2308">
            <v>0</v>
          </cell>
          <cell r="R2308">
            <v>14188</v>
          </cell>
          <cell r="T2308">
            <v>0</v>
          </cell>
          <cell r="U2308">
            <v>0</v>
          </cell>
          <cell r="W2308">
            <v>0</v>
          </cell>
          <cell r="Y2308">
            <v>0</v>
          </cell>
        </row>
        <row r="2309">
          <cell r="B2309" t="str">
            <v>LR2</v>
          </cell>
          <cell r="C2309" t="str">
            <v/>
          </cell>
          <cell r="D2309" t="str">
            <v>D3.1212</v>
          </cell>
          <cell r="E2309" t="str">
            <v>Laép ñaët söù haï theá, loaïi 2 söù</v>
          </cell>
          <cell r="F2309" t="str">
            <v>boä</v>
          </cell>
          <cell r="G2309">
            <v>0</v>
          </cell>
          <cell r="H2309">
            <v>0</v>
          </cell>
          <cell r="M2309">
            <v>0</v>
          </cell>
          <cell r="P2309">
            <v>0</v>
          </cell>
          <cell r="R2309">
            <v>66209</v>
          </cell>
          <cell r="T2309">
            <v>0</v>
          </cell>
          <cell r="U2309">
            <v>0</v>
          </cell>
          <cell r="W2309">
            <v>0</v>
          </cell>
          <cell r="Y2309">
            <v>0</v>
          </cell>
        </row>
        <row r="2310">
          <cell r="B2310" t="str">
            <v>LR3</v>
          </cell>
          <cell r="C2310" t="str">
            <v/>
          </cell>
          <cell r="D2310" t="str">
            <v>D3.1213</v>
          </cell>
          <cell r="E2310" t="str">
            <v>Laép ñaët söù haï theá, loaïi 3 söù</v>
          </cell>
          <cell r="F2310" t="str">
            <v>boä</v>
          </cell>
          <cell r="G2310">
            <v>0</v>
          </cell>
          <cell r="H2310">
            <v>0</v>
          </cell>
          <cell r="M2310">
            <v>0</v>
          </cell>
          <cell r="P2310">
            <v>0</v>
          </cell>
          <cell r="R2310">
            <v>92220</v>
          </cell>
          <cell r="T2310">
            <v>0</v>
          </cell>
          <cell r="U2310">
            <v>0</v>
          </cell>
          <cell r="W2310">
            <v>0</v>
          </cell>
          <cell r="Y2310">
            <v>0</v>
          </cell>
        </row>
        <row r="2311">
          <cell r="B2311" t="str">
            <v>LR4</v>
          </cell>
          <cell r="C2311" t="str">
            <v/>
          </cell>
          <cell r="D2311" t="str">
            <v>D3.1214</v>
          </cell>
          <cell r="E2311" t="str">
            <v>Laép ñaët söù haï theá, loaïi 4 söù</v>
          </cell>
          <cell r="F2311" t="str">
            <v>boä</v>
          </cell>
          <cell r="G2311">
            <v>0</v>
          </cell>
          <cell r="H2311">
            <v>0</v>
          </cell>
          <cell r="M2311">
            <v>0</v>
          </cell>
          <cell r="P2311">
            <v>0</v>
          </cell>
          <cell r="R2311">
            <v>130054</v>
          </cell>
          <cell r="T2311">
            <v>0</v>
          </cell>
          <cell r="U2311">
            <v>0</v>
          </cell>
          <cell r="W2311">
            <v>0</v>
          </cell>
          <cell r="Y2311">
            <v>0</v>
          </cell>
        </row>
        <row r="2312">
          <cell r="B2312" t="str">
            <v>TR2</v>
          </cell>
          <cell r="C2312" t="str">
            <v/>
          </cell>
          <cell r="D2312" t="str">
            <v>06.1213</v>
          </cell>
          <cell r="E2312" t="str">
            <v>Thaùo rack 2 söù + söù oáng chæ</v>
          </cell>
          <cell r="F2312" t="str">
            <v>boä</v>
          </cell>
          <cell r="G2312">
            <v>0</v>
          </cell>
          <cell r="H2312">
            <v>0</v>
          </cell>
          <cell r="M2312">
            <v>0</v>
          </cell>
          <cell r="P2312">
            <v>0</v>
          </cell>
          <cell r="R2312">
            <v>66209</v>
          </cell>
          <cell r="T2312">
            <v>0</v>
          </cell>
          <cell r="U2312">
            <v>0</v>
          </cell>
          <cell r="W2312">
            <v>0</v>
          </cell>
          <cell r="Y2312">
            <v>0</v>
          </cell>
        </row>
        <row r="2313">
          <cell r="B2313" t="str">
            <v>TR3</v>
          </cell>
          <cell r="C2313" t="str">
            <v/>
          </cell>
          <cell r="D2313" t="str">
            <v>06.1214</v>
          </cell>
          <cell r="E2313" t="str">
            <v>Thaùo rack 3 söù + söù oáng chæ</v>
          </cell>
          <cell r="F2313" t="str">
            <v>boä</v>
          </cell>
          <cell r="G2313">
            <v>0</v>
          </cell>
          <cell r="H2313">
            <v>0</v>
          </cell>
          <cell r="M2313">
            <v>0</v>
          </cell>
          <cell r="P2313">
            <v>0</v>
          </cell>
          <cell r="R2313">
            <v>66209</v>
          </cell>
          <cell r="T2313">
            <v>0</v>
          </cell>
          <cell r="U2313">
            <v>0</v>
          </cell>
          <cell r="W2313">
            <v>0</v>
          </cell>
          <cell r="Y2313">
            <v>0</v>
          </cell>
        </row>
        <row r="2314">
          <cell r="B2314" t="str">
            <v>bocd</v>
          </cell>
          <cell r="C2314" t="str">
            <v/>
          </cell>
          <cell r="D2314" t="str">
            <v>02.1122</v>
          </cell>
          <cell r="E2314" t="str">
            <v>Boác dôõ daây</v>
          </cell>
          <cell r="F2314" t="str">
            <v>taán</v>
          </cell>
          <cell r="G2314">
            <v>0</v>
          </cell>
          <cell r="H2314">
            <v>0</v>
          </cell>
          <cell r="M2314">
            <v>0</v>
          </cell>
          <cell r="P2314">
            <v>0</v>
          </cell>
          <cell r="R2314">
            <v>41107</v>
          </cell>
          <cell r="T2314">
            <v>0</v>
          </cell>
          <cell r="U2314">
            <v>0</v>
          </cell>
          <cell r="W2314">
            <v>0</v>
          </cell>
          <cell r="Y2314">
            <v>0</v>
          </cell>
        </row>
        <row r="2315">
          <cell r="B2315" t="str">
            <v>bocpk</v>
          </cell>
          <cell r="C2315" t="str">
            <v/>
          </cell>
          <cell r="D2315" t="str">
            <v>02.1120</v>
          </cell>
          <cell r="E2315" t="str">
            <v>Boác dôõ phuï kieän</v>
          </cell>
          <cell r="F2315" t="str">
            <v>taán</v>
          </cell>
          <cell r="H2315">
            <v>0</v>
          </cell>
          <cell r="M2315">
            <v>0</v>
          </cell>
          <cell r="P2315">
            <v>0</v>
          </cell>
          <cell r="R2315">
            <v>35969</v>
          </cell>
          <cell r="T2315">
            <v>0</v>
          </cell>
          <cell r="U2315">
            <v>0</v>
          </cell>
          <cell r="W2315">
            <v>0</v>
          </cell>
          <cell r="Y2315">
            <v>0</v>
          </cell>
        </row>
        <row r="2316">
          <cell r="B2316" t="str">
            <v>PK</v>
          </cell>
          <cell r="C2316" t="str">
            <v/>
          </cell>
          <cell r="D2316" t="str">
            <v>02.1421</v>
          </cell>
          <cell r="E2316" t="str">
            <v>V/c phuï kieän vaøo vò trí ( cöï ly &lt;=100m)</v>
          </cell>
          <cell r="F2316" t="str">
            <v>taán</v>
          </cell>
          <cell r="H2316">
            <v>0</v>
          </cell>
          <cell r="M2316">
            <v>0</v>
          </cell>
          <cell r="U2316">
            <v>0</v>
          </cell>
          <cell r="W2316">
            <v>0</v>
          </cell>
          <cell r="Y2316">
            <v>0</v>
          </cell>
        </row>
        <row r="2317">
          <cell r="B2317" t="str">
            <v>DAY</v>
          </cell>
          <cell r="C2317" t="str">
            <v/>
          </cell>
          <cell r="D2317" t="str">
            <v>02.1441</v>
          </cell>
          <cell r="E2317" t="str">
            <v>V/c daây vaøo vò trí (cöï ly &lt;=100m)</v>
          </cell>
          <cell r="F2317" t="str">
            <v>taán</v>
          </cell>
          <cell r="H2317">
            <v>0</v>
          </cell>
          <cell r="M2317">
            <v>0</v>
          </cell>
          <cell r="U2317">
            <v>0</v>
          </cell>
          <cell r="W2317">
            <v>0</v>
          </cell>
          <cell r="Y2317">
            <v>0</v>
          </cell>
        </row>
        <row r="2318">
          <cell r="B2318" t="str">
            <v>DCTC</v>
          </cell>
          <cell r="C2318" t="str">
            <v/>
          </cell>
          <cell r="D2318" t="str">
            <v>02.1482</v>
          </cell>
          <cell r="E2318" t="str">
            <v>V/c duïng cuï thi coâng ( cöï ly &lt;=100m)</v>
          </cell>
          <cell r="F2318" t="str">
            <v>taán</v>
          </cell>
          <cell r="H2318">
            <v>0</v>
          </cell>
          <cell r="M2318">
            <v>0</v>
          </cell>
          <cell r="U2318">
            <v>0</v>
          </cell>
          <cell r="W2318">
            <v>0</v>
          </cell>
          <cell r="Y2318">
            <v>0</v>
          </cell>
        </row>
        <row r="2320">
          <cell r="D2320" t="str">
            <v>b2</v>
          </cell>
          <cell r="E2320" t="str">
            <v>Phaàn haï theá caûi taïo</v>
          </cell>
        </row>
        <row r="2321">
          <cell r="B2321" t="str">
            <v>AV70</v>
          </cell>
          <cell r="C2321" t="str">
            <v/>
          </cell>
          <cell r="E2321" t="str">
            <v>Caùp nhoâm boïc AV70</v>
          </cell>
          <cell r="F2321" t="str">
            <v>meùt</v>
          </cell>
          <cell r="G2321">
            <v>0</v>
          </cell>
          <cell r="H2321">
            <v>0</v>
          </cell>
          <cell r="M2321">
            <v>0</v>
          </cell>
          <cell r="P2321">
            <v>22680</v>
          </cell>
          <cell r="U2321">
            <v>0</v>
          </cell>
          <cell r="W2321">
            <v>0</v>
          </cell>
          <cell r="Y2321">
            <v>0</v>
          </cell>
        </row>
        <row r="2322">
          <cell r="B2322" t="str">
            <v>ABC4x95</v>
          </cell>
          <cell r="C2322" t="str">
            <v/>
          </cell>
          <cell r="E2322" t="str">
            <v>Caùp nhoâm ABC 4x95mm2 +10m caùp xuoáng tuû CB</v>
          </cell>
          <cell r="F2322" t="str">
            <v>meùt</v>
          </cell>
          <cell r="G2322">
            <v>0</v>
          </cell>
          <cell r="H2322">
            <v>0</v>
          </cell>
          <cell r="M2322">
            <v>0</v>
          </cell>
          <cell r="P2322">
            <v>102580</v>
          </cell>
          <cell r="U2322">
            <v>0</v>
          </cell>
          <cell r="W2322">
            <v>0</v>
          </cell>
          <cell r="Y2322">
            <v>0</v>
          </cell>
        </row>
        <row r="2323">
          <cell r="B2323" t="str">
            <v>ABC4x50</v>
          </cell>
          <cell r="C2323" t="str">
            <v/>
          </cell>
          <cell r="E2323" t="str">
            <v>Caùp nhoâm ABC 4x50mm2</v>
          </cell>
          <cell r="F2323" t="str">
            <v>meùt</v>
          </cell>
          <cell r="G2323">
            <v>0</v>
          </cell>
          <cell r="H2323">
            <v>0</v>
          </cell>
          <cell r="M2323">
            <v>0</v>
          </cell>
          <cell r="P2323">
            <v>68040</v>
          </cell>
          <cell r="U2323">
            <v>0</v>
          </cell>
          <cell r="W2323">
            <v>0</v>
          </cell>
          <cell r="Y2323">
            <v>0</v>
          </cell>
        </row>
        <row r="2324">
          <cell r="B2324" t="str">
            <v>AV50</v>
          </cell>
          <cell r="C2324" t="str">
            <v/>
          </cell>
          <cell r="E2324" t="str">
            <v>Caùp nhoâm boïc AV50</v>
          </cell>
          <cell r="F2324" t="str">
            <v>meùt</v>
          </cell>
          <cell r="G2324">
            <v>0</v>
          </cell>
          <cell r="H2324">
            <v>0</v>
          </cell>
          <cell r="M2324">
            <v>0</v>
          </cell>
          <cell r="P2324">
            <v>17010</v>
          </cell>
          <cell r="U2324">
            <v>0</v>
          </cell>
          <cell r="W2324">
            <v>0</v>
          </cell>
          <cell r="Y2324">
            <v>0</v>
          </cell>
        </row>
        <row r="2325">
          <cell r="B2325" t="str">
            <v>AC50</v>
          </cell>
          <cell r="C2325" t="str">
            <v/>
          </cell>
          <cell r="E2325" t="str">
            <v>Caùp nhoâm loõi theùp AC-50/8</v>
          </cell>
          <cell r="F2325" t="str">
            <v>kg</v>
          </cell>
          <cell r="G2325">
            <v>0</v>
          </cell>
          <cell r="H2325">
            <v>0</v>
          </cell>
          <cell r="M2325">
            <v>0</v>
          </cell>
          <cell r="P2325">
            <v>62070</v>
          </cell>
          <cell r="U2325">
            <v>0</v>
          </cell>
          <cell r="W2325">
            <v>0</v>
          </cell>
          <cell r="Y2325">
            <v>0</v>
          </cell>
        </row>
        <row r="2326">
          <cell r="B2326" t="str">
            <v>k50</v>
          </cell>
          <cell r="C2326" t="str">
            <v/>
          </cell>
          <cell r="E2326" t="str">
            <v>Keïp daây 3 bulon 2 raõnh daây 50mm2</v>
          </cell>
          <cell r="F2326" t="str">
            <v>caùi</v>
          </cell>
          <cell r="G2326">
            <v>0</v>
          </cell>
          <cell r="H2326">
            <v>0</v>
          </cell>
          <cell r="M2326">
            <v>0</v>
          </cell>
          <cell r="P2326">
            <v>8400</v>
          </cell>
          <cell r="U2326">
            <v>0</v>
          </cell>
          <cell r="W2326">
            <v>0</v>
          </cell>
          <cell r="Y2326">
            <v>0</v>
          </cell>
        </row>
        <row r="2327">
          <cell r="B2327" t="str">
            <v>k70</v>
          </cell>
          <cell r="C2327" t="str">
            <v/>
          </cell>
          <cell r="E2327" t="str">
            <v>Keïp daây 3 bulon 2 raõnh daây 70mm2</v>
          </cell>
          <cell r="F2327" t="str">
            <v>caùi</v>
          </cell>
          <cell r="H2327">
            <v>0</v>
          </cell>
          <cell r="M2327">
            <v>0</v>
          </cell>
          <cell r="P2327">
            <v>8400</v>
          </cell>
          <cell r="U2327">
            <v>0</v>
          </cell>
          <cell r="W2327">
            <v>0</v>
          </cell>
          <cell r="Y2327">
            <v>0</v>
          </cell>
        </row>
        <row r="2328">
          <cell r="B2328" t="str">
            <v>KEU70</v>
          </cell>
          <cell r="C2328" t="str">
            <v/>
          </cell>
          <cell r="E2328" t="str">
            <v>Keïp U bolt daây 50-95mm2</v>
          </cell>
          <cell r="F2328" t="str">
            <v>caùi</v>
          </cell>
          <cell r="G2328">
            <v>0</v>
          </cell>
          <cell r="H2328">
            <v>0</v>
          </cell>
          <cell r="M2328">
            <v>0</v>
          </cell>
          <cell r="P2328">
            <v>35000</v>
          </cell>
          <cell r="U2328">
            <v>0</v>
          </cell>
          <cell r="W2328">
            <v>0</v>
          </cell>
          <cell r="Y2328">
            <v>0</v>
          </cell>
        </row>
        <row r="2329">
          <cell r="B2329" t="str">
            <v>KE50</v>
          </cell>
          <cell r="C2329" t="str">
            <v/>
          </cell>
          <cell r="E2329" t="str">
            <v>Keïp eùp WR côõ daây 50mm2</v>
          </cell>
          <cell r="F2329" t="str">
            <v>caùi</v>
          </cell>
          <cell r="G2329">
            <v>0</v>
          </cell>
          <cell r="H2329">
            <v>0</v>
          </cell>
          <cell r="M2329">
            <v>0</v>
          </cell>
          <cell r="P2329">
            <v>9800</v>
          </cell>
          <cell r="U2329">
            <v>0</v>
          </cell>
          <cell r="W2329">
            <v>0</v>
          </cell>
          <cell r="Y2329">
            <v>0</v>
          </cell>
        </row>
        <row r="2330">
          <cell r="B2330" t="str">
            <v>KE70</v>
          </cell>
          <cell r="C2330" t="str">
            <v/>
          </cell>
          <cell r="E2330" t="str">
            <v>Keïp eùp WR côõ daây 70mm2</v>
          </cell>
          <cell r="F2330" t="str">
            <v>caùi</v>
          </cell>
          <cell r="G2330">
            <v>0</v>
          </cell>
          <cell r="H2330">
            <v>0</v>
          </cell>
          <cell r="M2330">
            <v>0</v>
          </cell>
          <cell r="P2330">
            <v>12000</v>
          </cell>
          <cell r="U2330">
            <v>0</v>
          </cell>
          <cell r="W2330">
            <v>0</v>
          </cell>
          <cell r="Y2330">
            <v>0</v>
          </cell>
        </row>
        <row r="2331">
          <cell r="B2331" t="str">
            <v>r1</v>
          </cell>
          <cell r="C2331" t="str">
            <v/>
          </cell>
          <cell r="E2331" t="str">
            <v>Uclevis</v>
          </cell>
          <cell r="F2331" t="str">
            <v>boä</v>
          </cell>
          <cell r="H2331">
            <v>0</v>
          </cell>
          <cell r="M2331">
            <v>0</v>
          </cell>
          <cell r="P2331">
            <v>13900</v>
          </cell>
          <cell r="U2331">
            <v>0</v>
          </cell>
          <cell r="W2331">
            <v>0</v>
          </cell>
          <cell r="Y2331">
            <v>0</v>
          </cell>
        </row>
        <row r="2332">
          <cell r="B2332" t="str">
            <v>r2</v>
          </cell>
          <cell r="C2332" t="str">
            <v/>
          </cell>
          <cell r="E2332" t="str">
            <v>Rack 2 söù</v>
          </cell>
          <cell r="F2332" t="str">
            <v>boä</v>
          </cell>
          <cell r="H2332">
            <v>0</v>
          </cell>
          <cell r="M2332">
            <v>0</v>
          </cell>
          <cell r="P2332">
            <v>97000</v>
          </cell>
          <cell r="U2332">
            <v>0</v>
          </cell>
          <cell r="W2332">
            <v>0</v>
          </cell>
          <cell r="Y2332">
            <v>0</v>
          </cell>
        </row>
        <row r="2333">
          <cell r="B2333" t="str">
            <v>r3</v>
          </cell>
          <cell r="C2333" t="str">
            <v/>
          </cell>
          <cell r="E2333" t="str">
            <v>Rack 3 söù</v>
          </cell>
          <cell r="F2333" t="str">
            <v>boä</v>
          </cell>
          <cell r="H2333">
            <v>0</v>
          </cell>
          <cell r="M2333">
            <v>0</v>
          </cell>
          <cell r="P2333">
            <v>150000</v>
          </cell>
          <cell r="U2333">
            <v>0</v>
          </cell>
          <cell r="W2333">
            <v>0</v>
          </cell>
          <cell r="Y2333">
            <v>0</v>
          </cell>
        </row>
        <row r="2334">
          <cell r="B2334" t="str">
            <v>r4</v>
          </cell>
          <cell r="C2334" t="str">
            <v/>
          </cell>
          <cell r="E2334" t="str">
            <v>Rack 4 söù</v>
          </cell>
          <cell r="F2334" t="str">
            <v>boä</v>
          </cell>
          <cell r="G2334">
            <v>0</v>
          </cell>
          <cell r="H2334">
            <v>0</v>
          </cell>
          <cell r="M2334">
            <v>0</v>
          </cell>
          <cell r="P2334">
            <v>200000</v>
          </cell>
          <cell r="U2334">
            <v>0</v>
          </cell>
          <cell r="W2334">
            <v>0</v>
          </cell>
          <cell r="Y2334">
            <v>0</v>
          </cell>
        </row>
        <row r="2335">
          <cell r="B2335" t="str">
            <v>B16250</v>
          </cell>
          <cell r="C2335" t="str">
            <v/>
          </cell>
          <cell r="E2335" t="str">
            <v>Boulon 16x250+ 2 long ñeàn vuoâng D18-50x50x3/Zn</v>
          </cell>
          <cell r="F2335" t="str">
            <v>boä</v>
          </cell>
          <cell r="G2335">
            <v>0</v>
          </cell>
          <cell r="H2335">
            <v>0</v>
          </cell>
          <cell r="M2335">
            <v>0</v>
          </cell>
          <cell r="P2335">
            <v>28000</v>
          </cell>
          <cell r="U2335">
            <v>0</v>
          </cell>
          <cell r="W2335">
            <v>0</v>
          </cell>
          <cell r="Y2335">
            <v>0</v>
          </cell>
        </row>
        <row r="2336">
          <cell r="B2336" t="str">
            <v>B16300</v>
          </cell>
          <cell r="C2336" t="str">
            <v/>
          </cell>
          <cell r="E2336" t="str">
            <v>Boulon 16x300+ 2 long ñeàn vuoâng D18-50x50x3/Zn</v>
          </cell>
          <cell r="F2336" t="str">
            <v>boä</v>
          </cell>
          <cell r="G2336">
            <v>0</v>
          </cell>
          <cell r="H2336">
            <v>0</v>
          </cell>
          <cell r="M2336">
            <v>0</v>
          </cell>
          <cell r="P2336">
            <v>30000</v>
          </cell>
          <cell r="U2336">
            <v>0</v>
          </cell>
          <cell r="W2336">
            <v>0</v>
          </cell>
          <cell r="Y2336">
            <v>0</v>
          </cell>
        </row>
        <row r="2337">
          <cell r="B2337" t="str">
            <v>b16350</v>
          </cell>
          <cell r="C2337" t="str">
            <v/>
          </cell>
          <cell r="E2337" t="str">
            <v>Boulon 16x350+ 2 long ñeàn vuoâng D18-50x50x3/Zn</v>
          </cell>
          <cell r="F2337" t="str">
            <v>boä</v>
          </cell>
          <cell r="G2337">
            <v>0</v>
          </cell>
          <cell r="H2337">
            <v>0</v>
          </cell>
          <cell r="M2337">
            <v>0</v>
          </cell>
          <cell r="P2337">
            <v>32500</v>
          </cell>
          <cell r="U2337">
            <v>0</v>
          </cell>
          <cell r="W2337">
            <v>0</v>
          </cell>
          <cell r="Y2337">
            <v>0</v>
          </cell>
        </row>
        <row r="2338">
          <cell r="B2338" t="str">
            <v>BMoc16250</v>
          </cell>
          <cell r="C2338" t="str">
            <v/>
          </cell>
          <cell r="E2338" t="str">
            <v>Boulon moùc 16x250+ 1 long ñeàn troøn D18-50x50x3/Zn</v>
          </cell>
          <cell r="F2338" t="str">
            <v>boä</v>
          </cell>
          <cell r="G2338">
            <v>0</v>
          </cell>
          <cell r="H2338">
            <v>0</v>
          </cell>
          <cell r="M2338">
            <v>0</v>
          </cell>
          <cell r="P2338">
            <v>34500</v>
          </cell>
          <cell r="R2338">
            <v>0</v>
          </cell>
          <cell r="U2338">
            <v>0</v>
          </cell>
          <cell r="W2338">
            <v>0</v>
          </cell>
          <cell r="Y2338">
            <v>0</v>
          </cell>
        </row>
        <row r="2339">
          <cell r="B2339" t="str">
            <v>BMoc16300</v>
          </cell>
          <cell r="C2339" t="str">
            <v/>
          </cell>
          <cell r="E2339" t="str">
            <v>Boulon moùc 16x300+ 1 long ñeàn troøn D18-50x50x3/Zn</v>
          </cell>
          <cell r="F2339" t="str">
            <v>boä</v>
          </cell>
          <cell r="G2339">
            <v>0</v>
          </cell>
          <cell r="H2339">
            <v>0</v>
          </cell>
          <cell r="M2339">
            <v>0</v>
          </cell>
          <cell r="P2339">
            <v>41500</v>
          </cell>
          <cell r="R2339">
            <v>0</v>
          </cell>
          <cell r="U2339">
            <v>0</v>
          </cell>
          <cell r="W2339">
            <v>0</v>
          </cell>
          <cell r="Y2339">
            <v>0</v>
          </cell>
        </row>
        <row r="2340">
          <cell r="B2340" t="str">
            <v>cose70</v>
          </cell>
          <cell r="C2340" t="str">
            <v/>
          </cell>
          <cell r="E2340" t="str">
            <v>Ñaàu cosse eùp Cu-Al 70mm2+ chuïp ñaàu coss</v>
          </cell>
          <cell r="F2340" t="str">
            <v>caùi</v>
          </cell>
          <cell r="H2340">
            <v>0</v>
          </cell>
          <cell r="M2340">
            <v>0</v>
          </cell>
          <cell r="P2340">
            <v>20300</v>
          </cell>
          <cell r="R2340">
            <v>15287</v>
          </cell>
          <cell r="T2340">
            <v>3063</v>
          </cell>
          <cell r="U2340">
            <v>0</v>
          </cell>
          <cell r="W2340">
            <v>0</v>
          </cell>
          <cell r="Y2340">
            <v>0</v>
          </cell>
        </row>
        <row r="2341">
          <cell r="B2341" t="str">
            <v>cose95</v>
          </cell>
          <cell r="C2341" t="str">
            <v/>
          </cell>
          <cell r="E2341" t="str">
            <v>Ñaàu cosse eùp Cu-Al 95mm2+ chuïp ñaàu coss</v>
          </cell>
          <cell r="F2341" t="str">
            <v>caùi</v>
          </cell>
          <cell r="H2341">
            <v>0</v>
          </cell>
          <cell r="M2341">
            <v>0</v>
          </cell>
          <cell r="P2341">
            <v>39800</v>
          </cell>
          <cell r="R2341">
            <v>19457</v>
          </cell>
          <cell r="T2341">
            <v>3063</v>
          </cell>
          <cell r="U2341">
            <v>0</v>
          </cell>
          <cell r="W2341">
            <v>0</v>
          </cell>
          <cell r="Y2341">
            <v>0</v>
          </cell>
        </row>
        <row r="2342">
          <cell r="B2342" t="str">
            <v>Cose120</v>
          </cell>
          <cell r="C2342" t="str">
            <v/>
          </cell>
          <cell r="E2342" t="str">
            <v>Ñaàu cosse eùp Cu-Al 120mm2+ chuïp ñaàu coss</v>
          </cell>
          <cell r="F2342" t="str">
            <v>caùi</v>
          </cell>
          <cell r="H2342">
            <v>0</v>
          </cell>
          <cell r="M2342">
            <v>0</v>
          </cell>
          <cell r="P2342">
            <v>37900</v>
          </cell>
          <cell r="R2342">
            <v>25016</v>
          </cell>
          <cell r="T2342">
            <v>3574</v>
          </cell>
          <cell r="U2342">
            <v>0</v>
          </cell>
          <cell r="W2342">
            <v>0</v>
          </cell>
          <cell r="Y2342">
            <v>0</v>
          </cell>
        </row>
        <row r="2343">
          <cell r="B2343" t="str">
            <v>Cose150</v>
          </cell>
          <cell r="C2343" t="str">
            <v/>
          </cell>
          <cell r="E2343" t="str">
            <v>Ñaàu cosse eùp Cu-Al 150mm2+ chuïp ñaàu coss</v>
          </cell>
          <cell r="F2343" t="str">
            <v>caùi</v>
          </cell>
          <cell r="H2343">
            <v>0</v>
          </cell>
          <cell r="M2343">
            <v>0</v>
          </cell>
          <cell r="P2343">
            <v>43600</v>
          </cell>
          <cell r="R2343">
            <v>30575</v>
          </cell>
          <cell r="T2343">
            <v>4084</v>
          </cell>
          <cell r="U2343">
            <v>0</v>
          </cell>
          <cell r="W2343">
            <v>0</v>
          </cell>
          <cell r="Y2343">
            <v>0</v>
          </cell>
        </row>
        <row r="2344">
          <cell r="B2344" t="str">
            <v>chcos70</v>
          </cell>
          <cell r="C2344" t="str">
            <v/>
          </cell>
          <cell r="E2344" t="str">
            <v>Chuïp ñaàu cosse  70mm2</v>
          </cell>
          <cell r="F2344" t="str">
            <v>caùi</v>
          </cell>
          <cell r="H2344">
            <v>0</v>
          </cell>
          <cell r="M2344">
            <v>0</v>
          </cell>
          <cell r="P2344">
            <v>2300</v>
          </cell>
          <cell r="R2344">
            <v>0</v>
          </cell>
          <cell r="T2344">
            <v>0</v>
          </cell>
          <cell r="U2344">
            <v>0</v>
          </cell>
          <cell r="W2344">
            <v>0</v>
          </cell>
          <cell r="Y2344">
            <v>0</v>
          </cell>
        </row>
        <row r="2345">
          <cell r="B2345" t="str">
            <v>chcos95</v>
          </cell>
          <cell r="C2345" t="str">
            <v/>
          </cell>
          <cell r="E2345" t="str">
            <v>Chuïp ñaàu cosse  95mm2</v>
          </cell>
          <cell r="F2345" t="str">
            <v>caùi</v>
          </cell>
          <cell r="H2345">
            <v>0</v>
          </cell>
          <cell r="M2345">
            <v>0</v>
          </cell>
          <cell r="P2345">
            <v>3300</v>
          </cell>
          <cell r="R2345">
            <v>0</v>
          </cell>
          <cell r="T2345">
            <v>0</v>
          </cell>
          <cell r="U2345">
            <v>0</v>
          </cell>
          <cell r="W2345">
            <v>0</v>
          </cell>
          <cell r="Y2345">
            <v>0</v>
          </cell>
        </row>
        <row r="2346">
          <cell r="B2346" t="str">
            <v>chcos120</v>
          </cell>
          <cell r="C2346" t="str">
            <v/>
          </cell>
          <cell r="E2346" t="str">
            <v>Chuïp ñaàu cosse  120mm2</v>
          </cell>
          <cell r="F2346" t="str">
            <v>caùi</v>
          </cell>
          <cell r="H2346">
            <v>0</v>
          </cell>
          <cell r="M2346">
            <v>0</v>
          </cell>
          <cell r="P2346">
            <v>3900</v>
          </cell>
          <cell r="R2346">
            <v>0</v>
          </cell>
          <cell r="T2346">
            <v>0</v>
          </cell>
          <cell r="U2346">
            <v>0</v>
          </cell>
          <cell r="W2346">
            <v>0</v>
          </cell>
          <cell r="Y2346">
            <v>0</v>
          </cell>
        </row>
        <row r="2347">
          <cell r="B2347" t="str">
            <v>chcos150</v>
          </cell>
          <cell r="C2347" t="str">
            <v/>
          </cell>
          <cell r="E2347" t="str">
            <v>Chuïp ñaàu cosse  150mm2</v>
          </cell>
          <cell r="F2347" t="str">
            <v>caùi</v>
          </cell>
          <cell r="H2347">
            <v>0</v>
          </cell>
          <cell r="M2347">
            <v>0</v>
          </cell>
          <cell r="P2347">
            <v>4600</v>
          </cell>
          <cell r="R2347">
            <v>0</v>
          </cell>
          <cell r="T2347">
            <v>0</v>
          </cell>
          <cell r="U2347">
            <v>0</v>
          </cell>
          <cell r="W2347">
            <v>0</v>
          </cell>
          <cell r="Y2347">
            <v>0</v>
          </cell>
        </row>
        <row r="2348">
          <cell r="B2348" t="str">
            <v>B1250TH</v>
          </cell>
          <cell r="C2348" t="str">
            <v/>
          </cell>
          <cell r="E2348" t="str">
            <v>Boulon thau 12x50 + 2 long ñeàn troøn D14-50x50x3/Zn</v>
          </cell>
          <cell r="F2348" t="str">
            <v>boä</v>
          </cell>
          <cell r="H2348">
            <v>0</v>
          </cell>
          <cell r="M2348">
            <v>0</v>
          </cell>
          <cell r="P2348">
            <v>13000</v>
          </cell>
          <cell r="U2348">
            <v>0</v>
          </cell>
          <cell r="W2348">
            <v>0</v>
          </cell>
          <cell r="Y2348">
            <v>0</v>
          </cell>
        </row>
        <row r="2349">
          <cell r="B2349" t="str">
            <v>CTD+K</v>
          </cell>
          <cell r="C2349" t="str">
            <v/>
          </cell>
          <cell r="E2349" t="str">
            <v>Coïc tieáp ñaát Þ 16- 2,4m + keïp coïc</v>
          </cell>
          <cell r="F2349" t="str">
            <v>boä</v>
          </cell>
          <cell r="H2349">
            <v>0</v>
          </cell>
          <cell r="M2349">
            <v>0</v>
          </cell>
          <cell r="P2349">
            <v>155000</v>
          </cell>
          <cell r="U2349">
            <v>0</v>
          </cell>
          <cell r="W2349">
            <v>0</v>
          </cell>
          <cell r="Y2349">
            <v>0</v>
          </cell>
        </row>
        <row r="2350">
          <cell r="B2350" t="str">
            <v>M25</v>
          </cell>
          <cell r="C2350" t="str">
            <v/>
          </cell>
          <cell r="E2350" t="str">
            <v>Caùp ñoàng traàn M25mm2</v>
          </cell>
          <cell r="F2350" t="str">
            <v>kg</v>
          </cell>
          <cell r="H2350">
            <v>0</v>
          </cell>
          <cell r="M2350">
            <v>0</v>
          </cell>
          <cell r="P2350">
            <v>180144</v>
          </cell>
          <cell r="U2350">
            <v>0</v>
          </cell>
          <cell r="W2350">
            <v>0</v>
          </cell>
          <cell r="Y2350">
            <v>0</v>
          </cell>
        </row>
        <row r="2351">
          <cell r="B2351" t="str">
            <v>GIP70-50</v>
          </cell>
          <cell r="C2351" t="str">
            <v/>
          </cell>
          <cell r="E2351" t="str">
            <v>Ghíp noái 2 boulon IPC 70-50</v>
          </cell>
          <cell r="F2351" t="str">
            <v>caùi</v>
          </cell>
          <cell r="H2351">
            <v>0</v>
          </cell>
          <cell r="M2351">
            <v>0</v>
          </cell>
          <cell r="P2351">
            <v>42000</v>
          </cell>
          <cell r="U2351">
            <v>0</v>
          </cell>
          <cell r="W2351">
            <v>0</v>
          </cell>
          <cell r="Y2351">
            <v>0</v>
          </cell>
        </row>
        <row r="2352">
          <cell r="B2352" t="str">
            <v>GIP70-70</v>
          </cell>
          <cell r="C2352" t="str">
            <v/>
          </cell>
          <cell r="E2352" t="str">
            <v>Ghíp noái 2 boulon IPC 70-70</v>
          </cell>
          <cell r="F2352" t="str">
            <v>caùi</v>
          </cell>
          <cell r="H2352">
            <v>0</v>
          </cell>
          <cell r="M2352">
            <v>0</v>
          </cell>
          <cell r="P2352">
            <v>42000</v>
          </cell>
          <cell r="U2352">
            <v>0</v>
          </cell>
          <cell r="W2352">
            <v>0</v>
          </cell>
          <cell r="Y2352">
            <v>0</v>
          </cell>
        </row>
        <row r="2353">
          <cell r="B2353" t="str">
            <v>GIP95-70</v>
          </cell>
          <cell r="C2353" t="str">
            <v/>
          </cell>
          <cell r="E2353" t="str">
            <v>Ghíp noái 2 boulon IPC 95-70</v>
          </cell>
          <cell r="F2353" t="str">
            <v>caùi</v>
          </cell>
          <cell r="H2353">
            <v>0</v>
          </cell>
          <cell r="M2353">
            <v>0</v>
          </cell>
          <cell r="P2353">
            <v>42000</v>
          </cell>
          <cell r="U2353">
            <v>0</v>
          </cell>
          <cell r="W2353">
            <v>0</v>
          </cell>
          <cell r="Y2353">
            <v>0</v>
          </cell>
        </row>
        <row r="2354">
          <cell r="B2354" t="str">
            <v>GIP150-70</v>
          </cell>
          <cell r="C2354" t="str">
            <v/>
          </cell>
          <cell r="E2354" t="str">
            <v>Ghíp noái 2 boulon IPC 150-70</v>
          </cell>
          <cell r="F2354" t="str">
            <v>caùi</v>
          </cell>
          <cell r="H2354">
            <v>0</v>
          </cell>
          <cell r="M2354">
            <v>0</v>
          </cell>
          <cell r="P2354">
            <v>42000</v>
          </cell>
          <cell r="U2354">
            <v>0</v>
          </cell>
          <cell r="W2354">
            <v>0</v>
          </cell>
          <cell r="Y2354">
            <v>0</v>
          </cell>
        </row>
        <row r="2355">
          <cell r="B2355" t="str">
            <v>GIP95-150</v>
          </cell>
          <cell r="C2355" t="str">
            <v/>
          </cell>
          <cell r="E2355" t="str">
            <v>Ghíp noái 2 boulon IPC 95-150</v>
          </cell>
          <cell r="F2355" t="str">
            <v>caùi</v>
          </cell>
          <cell r="H2355">
            <v>0</v>
          </cell>
          <cell r="M2355">
            <v>0</v>
          </cell>
          <cell r="P2355">
            <v>42000</v>
          </cell>
          <cell r="U2355">
            <v>0</v>
          </cell>
          <cell r="W2355">
            <v>0</v>
          </cell>
          <cell r="Y2355">
            <v>0</v>
          </cell>
        </row>
        <row r="2356">
          <cell r="B2356" t="str">
            <v>GIP95-95</v>
          </cell>
          <cell r="C2356" t="str">
            <v/>
          </cell>
          <cell r="E2356" t="str">
            <v>Ghíp noái 2 boulon IPC 95-95</v>
          </cell>
          <cell r="F2356" t="str">
            <v>caùi</v>
          </cell>
          <cell r="G2356">
            <v>0</v>
          </cell>
          <cell r="H2356">
            <v>0</v>
          </cell>
          <cell r="M2356">
            <v>0</v>
          </cell>
          <cell r="P2356">
            <v>42000</v>
          </cell>
          <cell r="U2356">
            <v>0</v>
          </cell>
          <cell r="W2356">
            <v>0</v>
          </cell>
          <cell r="Y2356">
            <v>0</v>
          </cell>
        </row>
        <row r="2357">
          <cell r="B2357" t="str">
            <v>GIP95-50</v>
          </cell>
          <cell r="C2357" t="str">
            <v/>
          </cell>
          <cell r="E2357" t="str">
            <v>Ghíp noái 2 boulon IPC 95-50</v>
          </cell>
          <cell r="F2357" t="str">
            <v>caùi</v>
          </cell>
          <cell r="H2357">
            <v>0</v>
          </cell>
          <cell r="M2357">
            <v>0</v>
          </cell>
          <cell r="P2357">
            <v>42000</v>
          </cell>
          <cell r="U2357">
            <v>0</v>
          </cell>
          <cell r="W2357">
            <v>0</v>
          </cell>
          <cell r="Y2357">
            <v>0</v>
          </cell>
        </row>
        <row r="2358">
          <cell r="B2358" t="str">
            <v>GIP120-50</v>
          </cell>
          <cell r="C2358" t="str">
            <v/>
          </cell>
          <cell r="E2358" t="str">
            <v>Ghíp noái 2 boulon IPC 120-50</v>
          </cell>
          <cell r="F2358" t="str">
            <v>caùi</v>
          </cell>
          <cell r="H2358">
            <v>0</v>
          </cell>
          <cell r="M2358">
            <v>0</v>
          </cell>
          <cell r="P2358">
            <v>42000</v>
          </cell>
          <cell r="U2358">
            <v>0</v>
          </cell>
          <cell r="W2358">
            <v>0</v>
          </cell>
          <cell r="Y2358">
            <v>0</v>
          </cell>
        </row>
        <row r="2359">
          <cell r="B2359" t="str">
            <v>GIP95-35</v>
          </cell>
          <cell r="C2359" t="str">
            <v/>
          </cell>
          <cell r="E2359" t="str">
            <v>Ghíp noái 2 boulon IPC 95-35</v>
          </cell>
          <cell r="F2359" t="str">
            <v>caùi</v>
          </cell>
          <cell r="H2359">
            <v>0</v>
          </cell>
          <cell r="M2359">
            <v>0</v>
          </cell>
          <cell r="P2359">
            <v>42000</v>
          </cell>
          <cell r="U2359">
            <v>0</v>
          </cell>
          <cell r="W2359">
            <v>0</v>
          </cell>
          <cell r="Y2359">
            <v>0</v>
          </cell>
        </row>
        <row r="2360">
          <cell r="B2360" t="str">
            <v>GIP95-120</v>
          </cell>
          <cell r="C2360" t="str">
            <v/>
          </cell>
          <cell r="E2360" t="str">
            <v>Ghíp noái 2 boulon IPC 95-120</v>
          </cell>
          <cell r="F2360" t="str">
            <v>caùi</v>
          </cell>
          <cell r="H2360">
            <v>0</v>
          </cell>
          <cell r="M2360">
            <v>0</v>
          </cell>
          <cell r="P2360">
            <v>42000</v>
          </cell>
          <cell r="U2360">
            <v>0</v>
          </cell>
          <cell r="W2360">
            <v>0</v>
          </cell>
          <cell r="Y2360">
            <v>0</v>
          </cell>
        </row>
        <row r="2361">
          <cell r="B2361" t="str">
            <v>HOP9C</v>
          </cell>
          <cell r="C2361" t="str">
            <v/>
          </cell>
          <cell r="E2361" t="str">
            <v>Hoäp phaân phoái 9 daây ñieän keá</v>
          </cell>
          <cell r="F2361" t="str">
            <v>caùi</v>
          </cell>
          <cell r="H2361">
            <v>0</v>
          </cell>
          <cell r="M2361">
            <v>0</v>
          </cell>
          <cell r="P2361">
            <v>390000</v>
          </cell>
          <cell r="U2361">
            <v>0</v>
          </cell>
          <cell r="W2361">
            <v>0</v>
          </cell>
          <cell r="Y2361">
            <v>0</v>
          </cell>
        </row>
        <row r="2362">
          <cell r="B2362" t="str">
            <v>HOP6C</v>
          </cell>
          <cell r="C2362" t="str">
            <v/>
          </cell>
          <cell r="E2362" t="str">
            <v>Hoäp phaân phoái 6 daây ñieän keá</v>
          </cell>
          <cell r="F2362" t="str">
            <v>caùi</v>
          </cell>
          <cell r="H2362">
            <v>0</v>
          </cell>
          <cell r="M2362">
            <v>0</v>
          </cell>
          <cell r="P2362">
            <v>364000</v>
          </cell>
          <cell r="R2362">
            <v>220000</v>
          </cell>
          <cell r="U2362">
            <v>0</v>
          </cell>
          <cell r="W2362">
            <v>0</v>
          </cell>
          <cell r="Y2362">
            <v>0</v>
          </cell>
        </row>
        <row r="2363">
          <cell r="B2363" t="str">
            <v>KTREO150</v>
          </cell>
          <cell r="C2363" t="str">
            <v/>
          </cell>
          <cell r="E2363" t="str">
            <v>Keïp treo caùp ABC4x150mm2</v>
          </cell>
          <cell r="F2363" t="str">
            <v>caùi</v>
          </cell>
          <cell r="H2363">
            <v>0</v>
          </cell>
          <cell r="M2363">
            <v>0</v>
          </cell>
          <cell r="P2363">
            <v>31000</v>
          </cell>
          <cell r="R2363">
            <v>0</v>
          </cell>
          <cell r="U2363">
            <v>0</v>
          </cell>
          <cell r="W2363">
            <v>0</v>
          </cell>
          <cell r="Y2363">
            <v>0</v>
          </cell>
        </row>
        <row r="2364">
          <cell r="B2364" t="str">
            <v>KTREO120</v>
          </cell>
          <cell r="C2364" t="str">
            <v/>
          </cell>
          <cell r="E2364" t="str">
            <v>Keïp treo caùp ABC4x120mm2</v>
          </cell>
          <cell r="F2364" t="str">
            <v>caùi</v>
          </cell>
          <cell r="H2364">
            <v>0</v>
          </cell>
          <cell r="M2364">
            <v>0</v>
          </cell>
          <cell r="P2364">
            <v>53000</v>
          </cell>
          <cell r="R2364">
            <v>0</v>
          </cell>
          <cell r="U2364">
            <v>0</v>
          </cell>
          <cell r="W2364">
            <v>0</v>
          </cell>
          <cell r="Y2364">
            <v>0</v>
          </cell>
        </row>
        <row r="2365">
          <cell r="B2365" t="str">
            <v>KTREO95</v>
          </cell>
          <cell r="C2365" t="str">
            <v/>
          </cell>
          <cell r="E2365" t="str">
            <v>Keïp treo caùp ABC4x95mm2</v>
          </cell>
          <cell r="F2365" t="str">
            <v>caùi</v>
          </cell>
          <cell r="G2365">
            <v>0</v>
          </cell>
          <cell r="H2365">
            <v>0</v>
          </cell>
          <cell r="M2365">
            <v>0</v>
          </cell>
          <cell r="P2365">
            <v>23000</v>
          </cell>
          <cell r="R2365">
            <v>0</v>
          </cell>
          <cell r="U2365">
            <v>0</v>
          </cell>
          <cell r="W2365">
            <v>0</v>
          </cell>
          <cell r="Y2365">
            <v>0</v>
          </cell>
        </row>
        <row r="2366">
          <cell r="B2366" t="str">
            <v>KTREO70</v>
          </cell>
          <cell r="C2366" t="str">
            <v/>
          </cell>
          <cell r="E2366" t="str">
            <v>Keïp treo caùp ABC4x70mm2</v>
          </cell>
          <cell r="F2366" t="str">
            <v>caùi</v>
          </cell>
          <cell r="G2366">
            <v>0</v>
          </cell>
          <cell r="H2366">
            <v>0</v>
          </cell>
          <cell r="M2366">
            <v>0</v>
          </cell>
          <cell r="P2366">
            <v>23000</v>
          </cell>
          <cell r="R2366">
            <v>0</v>
          </cell>
          <cell r="U2366">
            <v>0</v>
          </cell>
          <cell r="W2366">
            <v>0</v>
          </cell>
          <cell r="Y2366">
            <v>0</v>
          </cell>
        </row>
        <row r="2367">
          <cell r="B2367" t="str">
            <v>KTREO50</v>
          </cell>
          <cell r="C2367" t="str">
            <v/>
          </cell>
          <cell r="E2367" t="str">
            <v>Keïp treo caùp ABC4x50mm2</v>
          </cell>
          <cell r="F2367" t="str">
            <v>caùi</v>
          </cell>
          <cell r="H2367">
            <v>0</v>
          </cell>
          <cell r="M2367">
            <v>0</v>
          </cell>
          <cell r="P2367">
            <v>23000</v>
          </cell>
          <cell r="R2367">
            <v>0</v>
          </cell>
          <cell r="U2367">
            <v>0</v>
          </cell>
          <cell r="W2367">
            <v>0</v>
          </cell>
          <cell r="Y2367">
            <v>0</v>
          </cell>
        </row>
        <row r="2368">
          <cell r="B2368" t="str">
            <v xml:space="preserve">MTREO </v>
          </cell>
          <cell r="C2368" t="str">
            <v/>
          </cell>
          <cell r="E2368" t="str">
            <v xml:space="preserve">Moùc ñôn treo caùp </v>
          </cell>
          <cell r="F2368" t="str">
            <v>caùi</v>
          </cell>
          <cell r="H2368">
            <v>0</v>
          </cell>
          <cell r="M2368">
            <v>0</v>
          </cell>
          <cell r="P2368">
            <v>34000</v>
          </cell>
          <cell r="R2368">
            <v>0</v>
          </cell>
          <cell r="U2368">
            <v>0</v>
          </cell>
          <cell r="W2368">
            <v>0</v>
          </cell>
          <cell r="Y2368">
            <v>0</v>
          </cell>
        </row>
        <row r="2369">
          <cell r="B2369" t="str">
            <v>KNGUNG150</v>
          </cell>
          <cell r="C2369" t="str">
            <v/>
          </cell>
          <cell r="E2369" t="str">
            <v>Keïp ngöøng caùp ABC4x150mm2</v>
          </cell>
          <cell r="F2369" t="str">
            <v>caùi</v>
          </cell>
          <cell r="H2369">
            <v>0</v>
          </cell>
          <cell r="M2369">
            <v>0</v>
          </cell>
          <cell r="P2369">
            <v>74000</v>
          </cell>
          <cell r="R2369">
            <v>0</v>
          </cell>
          <cell r="U2369">
            <v>0</v>
          </cell>
          <cell r="W2369">
            <v>0</v>
          </cell>
          <cell r="Y2369">
            <v>0</v>
          </cell>
        </row>
        <row r="2370">
          <cell r="B2370" t="str">
            <v>KNGUNG120</v>
          </cell>
          <cell r="C2370" t="str">
            <v/>
          </cell>
          <cell r="E2370" t="str">
            <v>Keïp ngöøng caùp ABC4x120mm2</v>
          </cell>
          <cell r="F2370" t="str">
            <v>caùi</v>
          </cell>
          <cell r="H2370">
            <v>0</v>
          </cell>
          <cell r="M2370">
            <v>0</v>
          </cell>
          <cell r="P2370">
            <v>74000</v>
          </cell>
          <cell r="R2370">
            <v>0</v>
          </cell>
          <cell r="U2370">
            <v>0</v>
          </cell>
          <cell r="W2370">
            <v>0</v>
          </cell>
          <cell r="Y2370">
            <v>0</v>
          </cell>
        </row>
        <row r="2371">
          <cell r="B2371" t="str">
            <v>KNGUNG95</v>
          </cell>
          <cell r="C2371" t="str">
            <v/>
          </cell>
          <cell r="E2371" t="str">
            <v>Keïp ngöøng caùp ABC4x95mm2</v>
          </cell>
          <cell r="F2371" t="str">
            <v>caùi</v>
          </cell>
          <cell r="G2371">
            <v>0</v>
          </cell>
          <cell r="H2371">
            <v>0</v>
          </cell>
          <cell r="M2371">
            <v>0</v>
          </cell>
          <cell r="P2371">
            <v>59000</v>
          </cell>
          <cell r="R2371">
            <v>0</v>
          </cell>
          <cell r="U2371">
            <v>0</v>
          </cell>
          <cell r="W2371">
            <v>0</v>
          </cell>
          <cell r="Y2371">
            <v>0</v>
          </cell>
        </row>
        <row r="2372">
          <cell r="B2372" t="str">
            <v>KNGUNG70</v>
          </cell>
          <cell r="C2372" t="str">
            <v/>
          </cell>
          <cell r="E2372" t="str">
            <v>Keïp ngöøng caùp ABC4x70mm2</v>
          </cell>
          <cell r="F2372" t="str">
            <v>caùi</v>
          </cell>
          <cell r="G2372">
            <v>0</v>
          </cell>
          <cell r="H2372">
            <v>0</v>
          </cell>
          <cell r="M2372">
            <v>0</v>
          </cell>
          <cell r="P2372">
            <v>59000</v>
          </cell>
          <cell r="R2372">
            <v>0</v>
          </cell>
          <cell r="U2372">
            <v>0</v>
          </cell>
          <cell r="W2372">
            <v>0</v>
          </cell>
          <cell r="Y2372">
            <v>0</v>
          </cell>
        </row>
        <row r="2373">
          <cell r="B2373" t="str">
            <v>KNGUNG50</v>
          </cell>
          <cell r="C2373" t="str">
            <v/>
          </cell>
          <cell r="E2373" t="str">
            <v>Keïp ngöøng caùp ABC4x50mm2</v>
          </cell>
          <cell r="F2373" t="str">
            <v>caùi</v>
          </cell>
          <cell r="H2373">
            <v>0</v>
          </cell>
          <cell r="M2373">
            <v>0</v>
          </cell>
          <cell r="P2373">
            <v>57000</v>
          </cell>
          <cell r="R2373">
            <v>0</v>
          </cell>
          <cell r="U2373">
            <v>0</v>
          </cell>
          <cell r="W2373">
            <v>0</v>
          </cell>
          <cell r="Y2373">
            <v>0</v>
          </cell>
        </row>
        <row r="2374">
          <cell r="B2374" t="str">
            <v>BIT150</v>
          </cell>
          <cell r="C2374" t="str">
            <v/>
          </cell>
          <cell r="E2374" t="str">
            <v>Naép bòt ñaàu caùp ABC150mm2</v>
          </cell>
          <cell r="F2374" t="str">
            <v>caùi</v>
          </cell>
          <cell r="H2374">
            <v>0</v>
          </cell>
          <cell r="M2374">
            <v>0</v>
          </cell>
          <cell r="P2374">
            <v>1600</v>
          </cell>
          <cell r="R2374">
            <v>0</v>
          </cell>
          <cell r="U2374">
            <v>0</v>
          </cell>
          <cell r="W2374">
            <v>0</v>
          </cell>
          <cell r="Y2374">
            <v>0</v>
          </cell>
        </row>
        <row r="2375">
          <cell r="B2375" t="str">
            <v>BIT95</v>
          </cell>
          <cell r="C2375" t="str">
            <v/>
          </cell>
          <cell r="E2375" t="str">
            <v>Naép bòt ñaàu caùp ABC95mm2</v>
          </cell>
          <cell r="F2375" t="str">
            <v>caùi</v>
          </cell>
          <cell r="H2375">
            <v>0</v>
          </cell>
          <cell r="M2375">
            <v>0</v>
          </cell>
          <cell r="P2375">
            <v>1600</v>
          </cell>
          <cell r="R2375">
            <v>0</v>
          </cell>
          <cell r="U2375">
            <v>0</v>
          </cell>
          <cell r="W2375">
            <v>0</v>
          </cell>
          <cell r="Y2375">
            <v>0</v>
          </cell>
        </row>
        <row r="2376">
          <cell r="B2376" t="str">
            <v>BIT70</v>
          </cell>
          <cell r="C2376" t="str">
            <v/>
          </cell>
          <cell r="E2376" t="str">
            <v>Naép bòt ñaàu caùp ABC70mm2</v>
          </cell>
          <cell r="F2376" t="str">
            <v>caùi</v>
          </cell>
          <cell r="H2376">
            <v>0</v>
          </cell>
          <cell r="M2376">
            <v>0</v>
          </cell>
          <cell r="P2376">
            <v>1600</v>
          </cell>
          <cell r="R2376">
            <v>0</v>
          </cell>
          <cell r="U2376">
            <v>0</v>
          </cell>
          <cell r="W2376">
            <v>0</v>
          </cell>
          <cell r="Y2376">
            <v>0</v>
          </cell>
        </row>
        <row r="2377">
          <cell r="B2377" t="str">
            <v>BIT50</v>
          </cell>
          <cell r="C2377" t="str">
            <v/>
          </cell>
          <cell r="E2377" t="str">
            <v>Naép bòt ñaàu caùp ABC50mm2</v>
          </cell>
          <cell r="F2377" t="str">
            <v>caùi</v>
          </cell>
          <cell r="H2377">
            <v>0</v>
          </cell>
          <cell r="M2377">
            <v>0</v>
          </cell>
          <cell r="P2377">
            <v>1600</v>
          </cell>
          <cell r="R2377">
            <v>0</v>
          </cell>
          <cell r="U2377">
            <v>0</v>
          </cell>
          <cell r="W2377">
            <v>0</v>
          </cell>
          <cell r="Y2377">
            <v>0</v>
          </cell>
        </row>
        <row r="2378">
          <cell r="B2378" t="str">
            <v>B16600</v>
          </cell>
          <cell r="C2378" t="str">
            <v/>
          </cell>
          <cell r="E2378" t="str">
            <v>Boulon 16x600+ 2 long ñeàn vuoâng D18-50x50x3/Zn</v>
          </cell>
          <cell r="F2378" t="str">
            <v>boä</v>
          </cell>
          <cell r="H2378">
            <v>0</v>
          </cell>
          <cell r="M2378">
            <v>0</v>
          </cell>
          <cell r="P2378">
            <v>48000</v>
          </cell>
          <cell r="R2378">
            <v>0</v>
          </cell>
          <cell r="U2378">
            <v>0</v>
          </cell>
          <cell r="W2378">
            <v>0</v>
          </cell>
          <cell r="Y2378">
            <v>0</v>
          </cell>
        </row>
        <row r="2379">
          <cell r="B2379" t="str">
            <v>cdtrudoiHT</v>
          </cell>
          <cell r="C2379" t="str">
            <v/>
          </cell>
          <cell r="E2379" t="str">
            <v>Coå deâ truï ñoâi 8,4m baét moùc döøng  (Coå deâ 280)</v>
          </cell>
          <cell r="F2379" t="str">
            <v>boä</v>
          </cell>
          <cell r="H2379">
            <v>0</v>
          </cell>
          <cell r="M2379">
            <v>0</v>
          </cell>
          <cell r="P2379">
            <v>73000</v>
          </cell>
          <cell r="R2379">
            <v>0</v>
          </cell>
          <cell r="U2379">
            <v>0</v>
          </cell>
          <cell r="W2379">
            <v>0</v>
          </cell>
          <cell r="Y2379">
            <v>0</v>
          </cell>
        </row>
        <row r="2380">
          <cell r="B2380" t="str">
            <v>mocdung</v>
          </cell>
          <cell r="C2380" t="str">
            <v/>
          </cell>
          <cell r="E2380" t="str">
            <v xml:space="preserve">Moùc döøng </v>
          </cell>
          <cell r="F2380" t="str">
            <v>caùi</v>
          </cell>
          <cell r="H2380">
            <v>0</v>
          </cell>
          <cell r="M2380">
            <v>0</v>
          </cell>
          <cell r="P2380">
            <v>37000</v>
          </cell>
          <cell r="R2380">
            <v>0</v>
          </cell>
          <cell r="U2380">
            <v>0</v>
          </cell>
          <cell r="W2380">
            <v>0</v>
          </cell>
          <cell r="Y2380">
            <v>0</v>
          </cell>
        </row>
        <row r="2381">
          <cell r="B2381" t="str">
            <v xml:space="preserve">MTREO </v>
          </cell>
          <cell r="C2381" t="str">
            <v/>
          </cell>
          <cell r="E2381" t="str">
            <v xml:space="preserve">Moùc ñôn treo caùp </v>
          </cell>
          <cell r="F2381" t="str">
            <v>caùi</v>
          </cell>
          <cell r="H2381">
            <v>0</v>
          </cell>
          <cell r="M2381">
            <v>0</v>
          </cell>
          <cell r="P2381">
            <v>34000</v>
          </cell>
          <cell r="R2381">
            <v>0</v>
          </cell>
          <cell r="U2381">
            <v>0</v>
          </cell>
          <cell r="W2381">
            <v>0</v>
          </cell>
          <cell r="Y2381">
            <v>0</v>
          </cell>
        </row>
        <row r="2382">
          <cell r="B2382" t="str">
            <v>MTREO A</v>
          </cell>
          <cell r="C2382" t="str">
            <v/>
          </cell>
          <cell r="E2382" t="str">
            <v>Moùc treo chöõ A</v>
          </cell>
          <cell r="F2382" t="str">
            <v>caùi</v>
          </cell>
          <cell r="H2382">
            <v>0</v>
          </cell>
          <cell r="M2382">
            <v>0</v>
          </cell>
          <cell r="P2382">
            <v>39000</v>
          </cell>
          <cell r="R2382">
            <v>0</v>
          </cell>
          <cell r="U2382">
            <v>0</v>
          </cell>
          <cell r="W2382">
            <v>0</v>
          </cell>
          <cell r="Y2382">
            <v>0</v>
          </cell>
        </row>
        <row r="2383">
          <cell r="B2383" t="str">
            <v>c3/8</v>
          </cell>
          <cell r="C2383" t="str">
            <v/>
          </cell>
          <cell r="E2383" t="str">
            <v>Caùp theùp 3/8"</v>
          </cell>
          <cell r="F2383" t="str">
            <v>meùt</v>
          </cell>
          <cell r="G2383">
            <v>0</v>
          </cell>
          <cell r="H2383">
            <v>0</v>
          </cell>
          <cell r="M2383">
            <v>0</v>
          </cell>
          <cell r="P2383">
            <v>7724</v>
          </cell>
          <cell r="U2383">
            <v>0</v>
          </cell>
          <cell r="W2383">
            <v>0</v>
          </cell>
          <cell r="Y2383">
            <v>0</v>
          </cell>
        </row>
        <row r="2384">
          <cell r="B2384" t="str">
            <v>ON50</v>
          </cell>
          <cell r="C2384" t="str">
            <v/>
          </cell>
          <cell r="E2384" t="str">
            <v>OÁng noái daây côõ 50mm2</v>
          </cell>
          <cell r="F2384" t="str">
            <v>caùi</v>
          </cell>
          <cell r="H2384">
            <v>0</v>
          </cell>
          <cell r="M2384">
            <v>0</v>
          </cell>
          <cell r="P2384">
            <v>24000</v>
          </cell>
          <cell r="U2384">
            <v>0</v>
          </cell>
          <cell r="W2384">
            <v>0</v>
          </cell>
          <cell r="Y2384">
            <v>0</v>
          </cell>
        </row>
        <row r="2385">
          <cell r="B2385" t="str">
            <v>ON70</v>
          </cell>
          <cell r="C2385" t="str">
            <v/>
          </cell>
          <cell r="E2385" t="str">
            <v>OÁng noái daây côõ 70mm2</v>
          </cell>
          <cell r="F2385" t="str">
            <v>caùi</v>
          </cell>
          <cell r="G2385">
            <v>0</v>
          </cell>
          <cell r="H2385">
            <v>0</v>
          </cell>
          <cell r="M2385">
            <v>0</v>
          </cell>
          <cell r="P2385">
            <v>27000</v>
          </cell>
          <cell r="U2385">
            <v>0</v>
          </cell>
          <cell r="W2385">
            <v>0</v>
          </cell>
          <cell r="Y2385">
            <v>0</v>
          </cell>
        </row>
        <row r="2386">
          <cell r="B2386" t="str">
            <v>bnh</v>
          </cell>
          <cell r="C2386" t="str">
            <v/>
          </cell>
          <cell r="E2386" t="str">
            <v>Sôn soá truï - Baûng nguy hieåm (sôn + choåi)</v>
          </cell>
          <cell r="F2386" t="str">
            <v>kg</v>
          </cell>
          <cell r="G2386">
            <v>0</v>
          </cell>
          <cell r="H2386">
            <v>0</v>
          </cell>
          <cell r="M2386">
            <v>0</v>
          </cell>
          <cell r="P2386">
            <v>30000</v>
          </cell>
          <cell r="U2386">
            <v>0</v>
          </cell>
          <cell r="W2386">
            <v>0</v>
          </cell>
          <cell r="Y2386">
            <v>0</v>
          </cell>
        </row>
        <row r="2387">
          <cell r="B2387" t="str">
            <v>DAYA</v>
          </cell>
          <cell r="C2387" t="str">
            <v/>
          </cell>
          <cell r="E2387" t="str">
            <v>Daây nhoâm A70 buoät söù</v>
          </cell>
          <cell r="F2387" t="str">
            <v>kg</v>
          </cell>
          <cell r="G2387">
            <v>0</v>
          </cell>
          <cell r="H2387">
            <v>0</v>
          </cell>
          <cell r="M2387">
            <v>0</v>
          </cell>
          <cell r="P2387">
            <v>59513</v>
          </cell>
          <cell r="U2387">
            <v>0</v>
          </cell>
          <cell r="W2387">
            <v>0</v>
          </cell>
          <cell r="Y2387">
            <v>0</v>
          </cell>
        </row>
        <row r="2388">
          <cell r="B2388" t="str">
            <v>KDA50B</v>
          </cell>
          <cell r="C2388" t="str">
            <v/>
          </cell>
          <cell r="D2388" t="str">
            <v>D3.6124</v>
          </cell>
          <cell r="E2388" t="str">
            <v>Keùo daây nhoâm boïc 50mm2</v>
          </cell>
          <cell r="F2388" t="str">
            <v>km</v>
          </cell>
          <cell r="G2388">
            <v>0</v>
          </cell>
          <cell r="M2388">
            <v>0</v>
          </cell>
          <cell r="R2388" t="str">
            <v>2304239.0 x1.15</v>
          </cell>
          <cell r="U2388">
            <v>0</v>
          </cell>
          <cell r="W2388">
            <v>0</v>
          </cell>
          <cell r="Y2388">
            <v>0</v>
          </cell>
        </row>
        <row r="2389">
          <cell r="B2389" t="str">
            <v>KDA70B</v>
          </cell>
          <cell r="C2389" t="str">
            <v/>
          </cell>
          <cell r="D2389" t="str">
            <v>D3.6221</v>
          </cell>
          <cell r="E2389" t="str">
            <v>Keùo daây nhoâm boïc 70mm2 (thuû coâng keát hôïp cô giôùi)</v>
          </cell>
          <cell r="F2389" t="str">
            <v>km</v>
          </cell>
          <cell r="G2389">
            <v>0</v>
          </cell>
          <cell r="M2389">
            <v>0</v>
          </cell>
          <cell r="P2389">
            <v>0</v>
          </cell>
          <cell r="R2389" t="str">
            <v>2534663.0 x1.15</v>
          </cell>
          <cell r="U2389">
            <v>0</v>
          </cell>
          <cell r="W2389">
            <v>0</v>
          </cell>
          <cell r="Y2389">
            <v>0</v>
          </cell>
        </row>
        <row r="2390">
          <cell r="B2390" t="str">
            <v>KDAC50</v>
          </cell>
          <cell r="C2390" t="str">
            <v/>
          </cell>
          <cell r="D2390" t="str">
            <v>D3.6211</v>
          </cell>
          <cell r="E2390" t="str">
            <v>Keùo daây nhoâm loõi theùp côõ daây 50mm2</v>
          </cell>
          <cell r="F2390" t="str">
            <v>km</v>
          </cell>
          <cell r="G2390">
            <v>0</v>
          </cell>
          <cell r="M2390">
            <v>0</v>
          </cell>
          <cell r="R2390" t="str">
            <v>2426538.0 x1.15</v>
          </cell>
          <cell r="U2390">
            <v>0</v>
          </cell>
          <cell r="W2390">
            <v>0</v>
          </cell>
          <cell r="Y2390">
            <v>0</v>
          </cell>
        </row>
        <row r="2391">
          <cell r="B2391" t="str">
            <v>KDAABC150</v>
          </cell>
          <cell r="C2391" t="str">
            <v/>
          </cell>
          <cell r="D2391" t="str">
            <v>D3.6308</v>
          </cell>
          <cell r="E2391" t="str">
            <v>Keùo daây ABC 4x150mm2</v>
          </cell>
          <cell r="F2391" t="str">
            <v>km</v>
          </cell>
          <cell r="M2391">
            <v>0</v>
          </cell>
          <cell r="R2391">
            <v>15784120</v>
          </cell>
          <cell r="U2391">
            <v>0</v>
          </cell>
          <cell r="W2391">
            <v>0</v>
          </cell>
          <cell r="Y2391">
            <v>0</v>
          </cell>
        </row>
        <row r="2392">
          <cell r="B2392" t="str">
            <v>KDAABC120</v>
          </cell>
          <cell r="C2392" t="str">
            <v/>
          </cell>
          <cell r="D2392" t="str">
            <v>D3.6507</v>
          </cell>
          <cell r="E2392" t="str">
            <v>Keùo daây ABC 4x120mm2</v>
          </cell>
          <cell r="F2392" t="str">
            <v>km</v>
          </cell>
          <cell r="G2392">
            <v>0</v>
          </cell>
          <cell r="M2392">
            <v>0</v>
          </cell>
          <cell r="R2392">
            <v>13153008</v>
          </cell>
          <cell r="U2392">
            <v>0</v>
          </cell>
          <cell r="W2392">
            <v>0</v>
          </cell>
          <cell r="Y2392">
            <v>0</v>
          </cell>
        </row>
        <row r="2393">
          <cell r="B2393" t="str">
            <v>KDAABC95</v>
          </cell>
          <cell r="C2393" t="str">
            <v/>
          </cell>
          <cell r="D2393" t="str">
            <v>D3.6506</v>
          </cell>
          <cell r="E2393" t="str">
            <v>Keùo daây ABC 4x95mm2</v>
          </cell>
          <cell r="F2393" t="str">
            <v>km</v>
          </cell>
          <cell r="G2393">
            <v>0</v>
          </cell>
          <cell r="M2393">
            <v>0</v>
          </cell>
          <cell r="R2393">
            <v>9963008</v>
          </cell>
          <cell r="U2393">
            <v>0</v>
          </cell>
          <cell r="W2393">
            <v>0</v>
          </cell>
          <cell r="Y2393">
            <v>0</v>
          </cell>
        </row>
        <row r="2394">
          <cell r="B2394" t="str">
            <v>KDAABC70</v>
          </cell>
          <cell r="C2394" t="str">
            <v/>
          </cell>
          <cell r="D2394" t="str">
            <v>D3.6505</v>
          </cell>
          <cell r="E2394" t="str">
            <v>Keùo daây ABC 4x70mm2</v>
          </cell>
          <cell r="F2394" t="str">
            <v>km</v>
          </cell>
          <cell r="G2394">
            <v>0</v>
          </cell>
          <cell r="M2394">
            <v>0</v>
          </cell>
          <cell r="R2394">
            <v>7183880</v>
          </cell>
          <cell r="U2394">
            <v>0</v>
          </cell>
          <cell r="W2394">
            <v>0</v>
          </cell>
          <cell r="Y2394">
            <v>0</v>
          </cell>
        </row>
        <row r="2395">
          <cell r="B2395" t="str">
            <v>KDAABC50</v>
          </cell>
          <cell r="C2395" t="str">
            <v/>
          </cell>
          <cell r="D2395" t="str">
            <v>D3.6504</v>
          </cell>
          <cell r="E2395" t="str">
            <v>Keùo daây ABC 4x50mm2</v>
          </cell>
          <cell r="F2395" t="str">
            <v>km</v>
          </cell>
          <cell r="M2395">
            <v>0</v>
          </cell>
          <cell r="P2395">
            <v>9562</v>
          </cell>
          <cell r="R2395">
            <v>5907880</v>
          </cell>
          <cell r="U2395">
            <v>0</v>
          </cell>
          <cell r="W2395">
            <v>0</v>
          </cell>
          <cell r="Y2395">
            <v>0</v>
          </cell>
        </row>
        <row r="2396">
          <cell r="B2396" t="str">
            <v>Lsoc</v>
          </cell>
          <cell r="C2396" t="str">
            <v/>
          </cell>
          <cell r="D2396" t="str">
            <v>D3.1211</v>
          </cell>
          <cell r="E2396" t="str">
            <v>Laép ñaët söù haï theá, loaïi 1 söù</v>
          </cell>
          <cell r="F2396" t="str">
            <v>boä</v>
          </cell>
          <cell r="G2396">
            <v>0</v>
          </cell>
          <cell r="M2396">
            <v>0</v>
          </cell>
          <cell r="P2396">
            <v>0</v>
          </cell>
          <cell r="R2396">
            <v>14188</v>
          </cell>
          <cell r="U2396">
            <v>0</v>
          </cell>
          <cell r="W2396">
            <v>0</v>
          </cell>
          <cell r="Y2396">
            <v>0</v>
          </cell>
        </row>
        <row r="2397">
          <cell r="B2397" t="str">
            <v>LR2</v>
          </cell>
          <cell r="C2397" t="str">
            <v/>
          </cell>
          <cell r="D2397" t="str">
            <v>D3.1212</v>
          </cell>
          <cell r="E2397" t="str">
            <v>Laép ñaët söù haï theá, loaïi 2 söù</v>
          </cell>
          <cell r="F2397" t="str">
            <v>boä</v>
          </cell>
          <cell r="G2397">
            <v>0</v>
          </cell>
          <cell r="M2397">
            <v>0</v>
          </cell>
          <cell r="R2397">
            <v>66209</v>
          </cell>
          <cell r="U2397">
            <v>0</v>
          </cell>
          <cell r="W2397">
            <v>0</v>
          </cell>
          <cell r="Y2397">
            <v>0</v>
          </cell>
        </row>
        <row r="2398">
          <cell r="B2398" t="str">
            <v>LR3</v>
          </cell>
          <cell r="C2398" t="str">
            <v/>
          </cell>
          <cell r="D2398" t="str">
            <v>D3.1213</v>
          </cell>
          <cell r="E2398" t="str">
            <v>Laép ñaët söù haï theá, loaïi 3 söù</v>
          </cell>
          <cell r="F2398" t="str">
            <v>boä</v>
          </cell>
          <cell r="M2398">
            <v>0</v>
          </cell>
          <cell r="R2398">
            <v>92220</v>
          </cell>
          <cell r="U2398">
            <v>0</v>
          </cell>
          <cell r="W2398">
            <v>0</v>
          </cell>
          <cell r="Y2398">
            <v>0</v>
          </cell>
        </row>
        <row r="2399">
          <cell r="B2399" t="str">
            <v>LR4</v>
          </cell>
          <cell r="C2399" t="str">
            <v/>
          </cell>
          <cell r="D2399" t="str">
            <v>D3.1214</v>
          </cell>
          <cell r="E2399" t="str">
            <v>Laép ñaët söù haï theá, loaïi 4 söù</v>
          </cell>
          <cell r="F2399" t="str">
            <v>boä</v>
          </cell>
          <cell r="G2399">
            <v>0</v>
          </cell>
          <cell r="M2399">
            <v>0</v>
          </cell>
          <cell r="R2399">
            <v>130054</v>
          </cell>
          <cell r="U2399">
            <v>0</v>
          </cell>
          <cell r="W2399">
            <v>0</v>
          </cell>
          <cell r="Y2399">
            <v>0</v>
          </cell>
        </row>
        <row r="2400">
          <cell r="B2400" t="str">
            <v>TLDA70B</v>
          </cell>
          <cell r="C2400" t="str">
            <v/>
          </cell>
          <cell r="D2400" t="str">
            <v>06.6105</v>
          </cell>
          <cell r="E2400" t="str">
            <v>Thaùo laép daây nhoâm boïc 70mm2</v>
          </cell>
          <cell r="F2400" t="str">
            <v>km</v>
          </cell>
          <cell r="H2400">
            <v>0</v>
          </cell>
          <cell r="M2400">
            <v>0</v>
          </cell>
          <cell r="P2400">
            <v>0</v>
          </cell>
          <cell r="R2400">
            <v>2534663</v>
          </cell>
          <cell r="T2400">
            <v>0</v>
          </cell>
          <cell r="U2400">
            <v>0</v>
          </cell>
          <cell r="W2400">
            <v>0</v>
          </cell>
          <cell r="Y2400">
            <v>0</v>
          </cell>
        </row>
        <row r="2401">
          <cell r="B2401" t="str">
            <v>TLAc50</v>
          </cell>
          <cell r="C2401" t="str">
            <v/>
          </cell>
          <cell r="D2401" t="str">
            <v>06.6104</v>
          </cell>
          <cell r="E2401" t="str">
            <v>Thaùo laép daây nhoâm loõi theùp côõ daây 50mm2</v>
          </cell>
          <cell r="F2401" t="str">
            <v>km</v>
          </cell>
          <cell r="H2401">
            <v>0</v>
          </cell>
          <cell r="M2401">
            <v>0</v>
          </cell>
          <cell r="P2401">
            <v>0</v>
          </cell>
          <cell r="R2401">
            <v>2426538</v>
          </cell>
          <cell r="T2401">
            <v>0</v>
          </cell>
          <cell r="U2401">
            <v>0</v>
          </cell>
          <cell r="W2401">
            <v>0</v>
          </cell>
          <cell r="Y2401">
            <v>0</v>
          </cell>
        </row>
        <row r="2402">
          <cell r="B2402" t="str">
            <v>THAc50</v>
          </cell>
          <cell r="C2402" t="str">
            <v/>
          </cell>
          <cell r="D2402" t="str">
            <v>06.6104</v>
          </cell>
          <cell r="E2402" t="str">
            <v>Thu hoài daây nhoâm loõi theùp côõ daây 50mm2</v>
          </cell>
          <cell r="F2402" t="str">
            <v>km</v>
          </cell>
          <cell r="H2402">
            <v>0</v>
          </cell>
          <cell r="M2402">
            <v>0</v>
          </cell>
          <cell r="P2402">
            <v>0</v>
          </cell>
          <cell r="R2402">
            <v>2426538</v>
          </cell>
          <cell r="T2402">
            <v>0</v>
          </cell>
          <cell r="U2402">
            <v>0</v>
          </cell>
          <cell r="W2402">
            <v>0</v>
          </cell>
          <cell r="Y2402">
            <v>0</v>
          </cell>
        </row>
        <row r="2403">
          <cell r="B2403" t="str">
            <v>THdA70b</v>
          </cell>
          <cell r="C2403" t="str">
            <v/>
          </cell>
          <cell r="D2403" t="str">
            <v>06.6105</v>
          </cell>
          <cell r="E2403" t="str">
            <v>Thu hoài daây nhoâm boïc 70mm2</v>
          </cell>
          <cell r="F2403" t="str">
            <v>km</v>
          </cell>
          <cell r="H2403">
            <v>0</v>
          </cell>
          <cell r="M2403">
            <v>0</v>
          </cell>
          <cell r="P2403">
            <v>0</v>
          </cell>
          <cell r="R2403">
            <v>2534663</v>
          </cell>
          <cell r="T2403">
            <v>0</v>
          </cell>
          <cell r="U2403">
            <v>0</v>
          </cell>
          <cell r="W2403">
            <v>0</v>
          </cell>
          <cell r="Y2403">
            <v>0</v>
          </cell>
        </row>
        <row r="2404">
          <cell r="B2404" t="str">
            <v>TR2</v>
          </cell>
          <cell r="C2404" t="str">
            <v/>
          </cell>
          <cell r="D2404" t="str">
            <v>06.1213</v>
          </cell>
          <cell r="E2404" t="str">
            <v>Thaùo rack 2 söù + söù oáng chæ</v>
          </cell>
          <cell r="F2404" t="str">
            <v>boä</v>
          </cell>
          <cell r="M2404">
            <v>0</v>
          </cell>
          <cell r="R2404">
            <v>66209</v>
          </cell>
          <cell r="U2404">
            <v>0</v>
          </cell>
          <cell r="W2404">
            <v>0</v>
          </cell>
          <cell r="Y2404">
            <v>0</v>
          </cell>
        </row>
        <row r="2405">
          <cell r="B2405" t="str">
            <v>TR3</v>
          </cell>
          <cell r="C2405" t="str">
            <v/>
          </cell>
          <cell r="D2405" t="str">
            <v>06.1214</v>
          </cell>
          <cell r="E2405" t="str">
            <v>Thaùo rack 3 söù + söù oáng chæ</v>
          </cell>
          <cell r="F2405" t="str">
            <v>boä</v>
          </cell>
          <cell r="G2405">
            <v>0</v>
          </cell>
          <cell r="M2405">
            <v>0</v>
          </cell>
          <cell r="R2405">
            <v>66209</v>
          </cell>
          <cell r="U2405">
            <v>0</v>
          </cell>
          <cell r="W2405">
            <v>0</v>
          </cell>
          <cell r="Y2405">
            <v>0</v>
          </cell>
        </row>
        <row r="2406">
          <cell r="B2406" t="str">
            <v>bnhs</v>
          </cell>
          <cell r="C2406" t="str">
            <v/>
          </cell>
          <cell r="D2406">
            <v>0</v>
          </cell>
          <cell r="E2406" t="str">
            <v>Baûng soá truï (sôn+cọ)</v>
          </cell>
          <cell r="F2406" t="str">
            <v>kg</v>
          </cell>
          <cell r="G2406">
            <v>0</v>
          </cell>
          <cell r="M2406">
            <v>0</v>
          </cell>
          <cell r="R2406">
            <v>0</v>
          </cell>
          <cell r="U2406">
            <v>0</v>
          </cell>
          <cell r="W2406">
            <v>0</v>
          </cell>
          <cell r="Y2406">
            <v>0</v>
          </cell>
        </row>
        <row r="2407">
          <cell r="B2407" t="str">
            <v>bocd</v>
          </cell>
          <cell r="C2407" t="str">
            <v/>
          </cell>
          <cell r="D2407" t="str">
            <v>02.1122</v>
          </cell>
          <cell r="E2407" t="str">
            <v>Boác dôõ daây</v>
          </cell>
          <cell r="F2407" t="str">
            <v>taán</v>
          </cell>
          <cell r="G2407">
            <v>0</v>
          </cell>
          <cell r="M2407">
            <v>0</v>
          </cell>
          <cell r="R2407">
            <v>41107</v>
          </cell>
          <cell r="U2407">
            <v>0</v>
          </cell>
          <cell r="W2407">
            <v>0</v>
          </cell>
          <cell r="Y2407">
            <v>0</v>
          </cell>
        </row>
        <row r="2408">
          <cell r="B2408" t="str">
            <v>bocpk</v>
          </cell>
          <cell r="C2408" t="str">
            <v/>
          </cell>
          <cell r="D2408" t="str">
            <v>02.1120</v>
          </cell>
          <cell r="E2408" t="str">
            <v>Boác dôõ phuï kieän</v>
          </cell>
          <cell r="F2408" t="str">
            <v>taán</v>
          </cell>
          <cell r="G2408">
            <v>0</v>
          </cell>
          <cell r="M2408">
            <v>0</v>
          </cell>
          <cell r="R2408">
            <v>35969</v>
          </cell>
          <cell r="U2408">
            <v>0</v>
          </cell>
          <cell r="W2408">
            <v>0</v>
          </cell>
          <cell r="Y2408">
            <v>0</v>
          </cell>
        </row>
        <row r="2409">
          <cell r="B2409" t="str">
            <v>PK</v>
          </cell>
          <cell r="C2409" t="str">
            <v/>
          </cell>
          <cell r="D2409" t="str">
            <v>02.1421</v>
          </cell>
          <cell r="E2409" t="str">
            <v>V/c phuï kieän vaøo vò trí ( cöï ly &lt;=100m)</v>
          </cell>
          <cell r="F2409" t="str">
            <v>taán</v>
          </cell>
          <cell r="G2409">
            <v>0</v>
          </cell>
          <cell r="M2409">
            <v>0</v>
          </cell>
          <cell r="U2409">
            <v>0</v>
          </cell>
          <cell r="W2409">
            <v>0</v>
          </cell>
          <cell r="Y2409">
            <v>0</v>
          </cell>
        </row>
        <row r="2410">
          <cell r="B2410" t="str">
            <v>DAY</v>
          </cell>
          <cell r="C2410" t="str">
            <v/>
          </cell>
          <cell r="D2410" t="str">
            <v>02.1441</v>
          </cell>
          <cell r="E2410" t="str">
            <v>V/c daây vaøo vò trí (cöï ly &lt;=100m)</v>
          </cell>
          <cell r="F2410" t="str">
            <v>taán</v>
          </cell>
          <cell r="G2410">
            <v>0</v>
          </cell>
          <cell r="M2410">
            <v>0</v>
          </cell>
          <cell r="U2410">
            <v>0</v>
          </cell>
          <cell r="W2410">
            <v>0</v>
          </cell>
          <cell r="Y2410">
            <v>0</v>
          </cell>
        </row>
        <row r="2411">
          <cell r="B2411" t="str">
            <v>DCTC</v>
          </cell>
          <cell r="C2411" t="str">
            <v/>
          </cell>
          <cell r="D2411" t="str">
            <v>02.1482</v>
          </cell>
          <cell r="E2411" t="str">
            <v>V/c duïng cuï thi coâng ( cöï ly &lt;=100m)</v>
          </cell>
          <cell r="F2411" t="str">
            <v>taán</v>
          </cell>
          <cell r="G2411">
            <v>0</v>
          </cell>
          <cell r="M2411">
            <v>0</v>
          </cell>
          <cell r="U2411">
            <v>0</v>
          </cell>
          <cell r="W2411">
            <v>0</v>
          </cell>
          <cell r="Y2411">
            <v>0</v>
          </cell>
        </row>
        <row r="2412">
          <cell r="A2412" t="str">
            <v>HTCS</v>
          </cell>
          <cell r="D2412" t="str">
            <v>f</v>
          </cell>
          <cell r="E2412" t="str">
            <v>Phaàn haï theá chieáu saùng</v>
          </cell>
          <cell r="F2412" t="str">
            <v>Tboä</v>
          </cell>
          <cell r="U2412">
            <v>0</v>
          </cell>
          <cell r="W2412">
            <v>0</v>
          </cell>
          <cell r="Y2412">
            <v>0</v>
          </cell>
        </row>
        <row r="2413">
          <cell r="B2413" t="str">
            <v>Duplex 316</v>
          </cell>
          <cell r="C2413" t="str">
            <v/>
          </cell>
          <cell r="D2413">
            <v>0</v>
          </cell>
          <cell r="E2413" t="str">
            <v>Caùp Triplex 3x16</v>
          </cell>
          <cell r="F2413" t="str">
            <v>m</v>
          </cell>
          <cell r="G2413">
            <v>0</v>
          </cell>
          <cell r="H2413">
            <v>0</v>
          </cell>
          <cell r="P2413">
            <v>52300</v>
          </cell>
          <cell r="R2413">
            <v>0</v>
          </cell>
          <cell r="T2413">
            <v>0</v>
          </cell>
          <cell r="U2413">
            <v>0</v>
          </cell>
          <cell r="W2413">
            <v>0</v>
          </cell>
          <cell r="Y2413">
            <v>0</v>
          </cell>
        </row>
        <row r="2414">
          <cell r="B2414" t="str">
            <v>Duplex 411</v>
          </cell>
          <cell r="C2414" t="str">
            <v/>
          </cell>
          <cell r="D2414">
            <v>0</v>
          </cell>
          <cell r="E2414" t="str">
            <v>Caùp Quadruplex 4x11</v>
          </cell>
          <cell r="F2414" t="str">
            <v>m</v>
          </cell>
          <cell r="G2414">
            <v>0</v>
          </cell>
          <cell r="H2414">
            <v>0</v>
          </cell>
          <cell r="P2414">
            <v>47000</v>
          </cell>
          <cell r="R2414">
            <v>0</v>
          </cell>
          <cell r="T2414">
            <v>0</v>
          </cell>
          <cell r="U2414">
            <v>0</v>
          </cell>
          <cell r="W2414">
            <v>0</v>
          </cell>
          <cell r="Y2414">
            <v>0</v>
          </cell>
        </row>
        <row r="2415">
          <cell r="B2415" t="str">
            <v>Duplex 416</v>
          </cell>
          <cell r="C2415" t="str">
            <v/>
          </cell>
          <cell r="D2415">
            <v>0</v>
          </cell>
          <cell r="E2415" t="str">
            <v>Caùp Quadruplex 4x16</v>
          </cell>
          <cell r="F2415" t="str">
            <v>m</v>
          </cell>
          <cell r="G2415">
            <v>0</v>
          </cell>
          <cell r="H2415">
            <v>0</v>
          </cell>
          <cell r="P2415">
            <v>69300</v>
          </cell>
          <cell r="R2415">
            <v>0</v>
          </cell>
          <cell r="T2415">
            <v>0</v>
          </cell>
          <cell r="U2415">
            <v>0</v>
          </cell>
          <cell r="W2415">
            <v>0</v>
          </cell>
          <cell r="Y2415">
            <v>0</v>
          </cell>
        </row>
        <row r="2416">
          <cell r="B2416" t="str">
            <v>abc4x50</v>
          </cell>
          <cell r="C2416" t="str">
            <v/>
          </cell>
          <cell r="D2416">
            <v>0</v>
          </cell>
          <cell r="E2416" t="str">
            <v>Caùp nhoâm ABC 4x50mm2</v>
          </cell>
          <cell r="F2416" t="str">
            <v>meùt</v>
          </cell>
          <cell r="G2416">
            <v>0</v>
          </cell>
          <cell r="H2416">
            <v>0</v>
          </cell>
          <cell r="P2416">
            <v>68040</v>
          </cell>
          <cell r="R2416">
            <v>0</v>
          </cell>
          <cell r="T2416">
            <v>0</v>
          </cell>
          <cell r="U2416">
            <v>0</v>
          </cell>
          <cell r="W2416">
            <v>0</v>
          </cell>
          <cell r="Y2416">
            <v>0</v>
          </cell>
        </row>
        <row r="2417">
          <cell r="B2417" t="str">
            <v>CV16</v>
          </cell>
          <cell r="C2417" t="str">
            <v/>
          </cell>
          <cell r="E2417" t="str">
            <v>Caùp ñoàng boïc CV16</v>
          </cell>
          <cell r="F2417" t="str">
            <v>meùt</v>
          </cell>
          <cell r="G2417">
            <v>0</v>
          </cell>
          <cell r="H2417">
            <v>0</v>
          </cell>
          <cell r="P2417">
            <v>36300</v>
          </cell>
          <cell r="R2417">
            <v>12760</v>
          </cell>
          <cell r="T2417">
            <v>0</v>
          </cell>
          <cell r="U2417">
            <v>0</v>
          </cell>
          <cell r="W2417">
            <v>0</v>
          </cell>
          <cell r="Y2417">
            <v>0</v>
          </cell>
        </row>
        <row r="2418">
          <cell r="B2418" t="str">
            <v>CV2,5</v>
          </cell>
          <cell r="C2418" t="str">
            <v/>
          </cell>
          <cell r="E2418" t="str">
            <v>Caùp ñoàng meàm CV8: 8m/ñeøn</v>
          </cell>
          <cell r="F2418" t="str">
            <v>meùt</v>
          </cell>
          <cell r="G2418">
            <v>0</v>
          </cell>
          <cell r="H2418">
            <v>0</v>
          </cell>
          <cell r="P2418">
            <v>4190</v>
          </cell>
          <cell r="R2418">
            <v>12760</v>
          </cell>
          <cell r="T2418">
            <v>0</v>
          </cell>
          <cell r="U2418">
            <v>0</v>
          </cell>
          <cell r="W2418">
            <v>0</v>
          </cell>
          <cell r="Y2418">
            <v>0</v>
          </cell>
        </row>
        <row r="2419">
          <cell r="B2419" t="str">
            <v>CVV2x2,5</v>
          </cell>
          <cell r="C2419" t="str">
            <v/>
          </cell>
          <cell r="E2419" t="str">
            <v>Caùp CVV 2x2,5mm2  : 5m/ñeøn</v>
          </cell>
          <cell r="F2419" t="str">
            <v>meùt</v>
          </cell>
          <cell r="G2419">
            <v>0</v>
          </cell>
          <cell r="H2419">
            <v>0</v>
          </cell>
          <cell r="P2419">
            <v>8440</v>
          </cell>
          <cell r="R2419">
            <v>0</v>
          </cell>
          <cell r="T2419">
            <v>0</v>
          </cell>
          <cell r="U2419">
            <v>0</v>
          </cell>
          <cell r="W2419">
            <v>0</v>
          </cell>
          <cell r="Y2419">
            <v>0</v>
          </cell>
        </row>
        <row r="2420">
          <cell r="B2420" t="str">
            <v>CDDOI</v>
          </cell>
          <cell r="C2420" t="str">
            <v/>
          </cell>
          <cell r="E2420" t="str">
            <v>Caàn ñeøn STK D60 ñoâi cao 2m vöôn 1,5m nghieâng 15 ñoä</v>
          </cell>
          <cell r="F2420" t="str">
            <v>caàn</v>
          </cell>
          <cell r="G2420">
            <v>0</v>
          </cell>
          <cell r="H2420">
            <v>0</v>
          </cell>
          <cell r="P2420">
            <v>409500</v>
          </cell>
          <cell r="R2420">
            <v>0</v>
          </cell>
          <cell r="T2420">
            <v>0</v>
          </cell>
          <cell r="U2420">
            <v>0</v>
          </cell>
          <cell r="W2420">
            <v>0</v>
          </cell>
          <cell r="Y2420">
            <v>0</v>
          </cell>
        </row>
        <row r="2421">
          <cell r="B2421" t="str">
            <v>CDDON+C</v>
          </cell>
          <cell r="C2421" t="str">
            <v/>
          </cell>
          <cell r="E2421" t="str">
            <v>Caàn ñeøn STK D60 ñôn cao 1m vöôn 1,8m nghieâng 15 ñoä + chuïp ñaàu truï</v>
          </cell>
          <cell r="F2421" t="str">
            <v>caàn</v>
          </cell>
          <cell r="G2421">
            <v>0</v>
          </cell>
          <cell r="H2421">
            <v>0</v>
          </cell>
          <cell r="P2421">
            <v>252000</v>
          </cell>
          <cell r="R2421">
            <v>0</v>
          </cell>
          <cell r="T2421">
            <v>0</v>
          </cell>
          <cell r="U2421">
            <v>0</v>
          </cell>
          <cell r="W2421">
            <v>0</v>
          </cell>
          <cell r="Y2421">
            <v>0</v>
          </cell>
        </row>
        <row r="2422">
          <cell r="B2422" t="str">
            <v>cd-sonadezi</v>
          </cell>
          <cell r="C2422" t="str">
            <v/>
          </cell>
          <cell r="E2422" t="str">
            <v>Caàn ñeøn STK D60 ñôn cao 1,7m vöôn 2,8m (CÑT cung caáp)</v>
          </cell>
          <cell r="F2422" t="str">
            <v>caàn</v>
          </cell>
          <cell r="G2422">
            <v>0</v>
          </cell>
          <cell r="H2422">
            <v>0</v>
          </cell>
          <cell r="P2422">
            <v>350000</v>
          </cell>
          <cell r="R2422">
            <v>0</v>
          </cell>
          <cell r="T2422">
            <v>0</v>
          </cell>
          <cell r="U2422">
            <v>0</v>
          </cell>
          <cell r="W2422">
            <v>0</v>
          </cell>
          <cell r="Y2422">
            <v>0</v>
          </cell>
        </row>
        <row r="2423">
          <cell r="B2423" t="str">
            <v>DEN</v>
          </cell>
          <cell r="C2423" t="str">
            <v/>
          </cell>
          <cell r="E2423" t="str">
            <v>Choaù ñeøn 73FS 10 + boùng OSAM-250W + tuï ñieän + ballast</v>
          </cell>
          <cell r="F2423" t="str">
            <v>boä</v>
          </cell>
          <cell r="G2423">
            <v>0</v>
          </cell>
          <cell r="H2423">
            <v>0</v>
          </cell>
          <cell r="P2423">
            <v>1669500</v>
          </cell>
          <cell r="R2423">
            <v>0</v>
          </cell>
          <cell r="T2423">
            <v>0</v>
          </cell>
          <cell r="U2423">
            <v>0</v>
          </cell>
          <cell r="W2423">
            <v>0</v>
          </cell>
          <cell r="Y2423">
            <v>0</v>
          </cell>
        </row>
        <row r="2424">
          <cell r="B2424" t="str">
            <v>tudkcs</v>
          </cell>
          <cell r="C2424" t="str">
            <v/>
          </cell>
          <cell r="D2424" t="str">
            <v>CS4.09.021</v>
          </cell>
          <cell r="E2424" t="str">
            <v>Tuû ñieàu khieån chieáu saùng</v>
          </cell>
          <cell r="F2424" t="str">
            <v>caùi</v>
          </cell>
          <cell r="H2424">
            <v>0</v>
          </cell>
          <cell r="P2424">
            <v>7507000</v>
          </cell>
          <cell r="R2424">
            <v>0</v>
          </cell>
          <cell r="U2424">
            <v>0</v>
          </cell>
          <cell r="W2424">
            <v>0</v>
          </cell>
          <cell r="Y2424">
            <v>0</v>
          </cell>
        </row>
        <row r="2425">
          <cell r="B2425" t="str">
            <v>PVC60</v>
          </cell>
          <cell r="C2425" t="str">
            <v/>
          </cell>
          <cell r="E2425" t="str">
            <v>OÁng PVC D60x2,8mm</v>
          </cell>
          <cell r="F2425" t="str">
            <v>m</v>
          </cell>
          <cell r="G2425">
            <v>0</v>
          </cell>
          <cell r="H2425">
            <v>0</v>
          </cell>
          <cell r="P2425">
            <v>17500</v>
          </cell>
          <cell r="T2425">
            <v>0</v>
          </cell>
          <cell r="U2425">
            <v>0</v>
          </cell>
          <cell r="W2425">
            <v>0</v>
          </cell>
          <cell r="Y2425">
            <v>0</v>
          </cell>
        </row>
        <row r="2426">
          <cell r="B2426" t="str">
            <v>cut60</v>
          </cell>
          <cell r="C2426" t="str">
            <v/>
          </cell>
          <cell r="D2426">
            <v>0</v>
          </cell>
          <cell r="E2426" t="str">
            <v>Co 90 ñoä PVC 60</v>
          </cell>
          <cell r="F2426" t="str">
            <v>caùi</v>
          </cell>
          <cell r="G2426">
            <v>0</v>
          </cell>
          <cell r="H2426">
            <v>0</v>
          </cell>
          <cell r="P2426">
            <v>9000</v>
          </cell>
          <cell r="T2426">
            <v>0</v>
          </cell>
          <cell r="U2426">
            <v>0</v>
          </cell>
          <cell r="W2426">
            <v>0</v>
          </cell>
          <cell r="Y2426">
            <v>0</v>
          </cell>
        </row>
        <row r="2427">
          <cell r="B2427" t="str">
            <v>XLPE350+35DHT</v>
          </cell>
          <cell r="C2427" t="str">
            <v/>
          </cell>
          <cell r="D2427">
            <v>0</v>
          </cell>
          <cell r="E2427" t="str">
            <v>Caùp C/XLPE/DSTA/PVC -0.6/1kV-3x50+35mm2</v>
          </cell>
          <cell r="F2427" t="str">
            <v>meùt</v>
          </cell>
          <cell r="G2427">
            <v>0</v>
          </cell>
          <cell r="H2427">
            <v>0</v>
          </cell>
          <cell r="P2427">
            <v>227000</v>
          </cell>
          <cell r="R2427">
            <v>0</v>
          </cell>
          <cell r="T2427">
            <v>0</v>
          </cell>
          <cell r="U2427">
            <v>0</v>
          </cell>
          <cell r="W2427">
            <v>0</v>
          </cell>
          <cell r="Y2427">
            <v>0</v>
          </cell>
        </row>
        <row r="2428">
          <cell r="B2428" t="str">
            <v>DCAPHT350</v>
          </cell>
          <cell r="C2428" t="str">
            <v/>
          </cell>
          <cell r="D2428">
            <v>0</v>
          </cell>
          <cell r="E2428" t="str">
            <v>Ñaàu caùp ngaàm haï theá 3x50</v>
          </cell>
          <cell r="F2428" t="str">
            <v>caùi</v>
          </cell>
          <cell r="G2428">
            <v>0</v>
          </cell>
          <cell r="H2428">
            <v>0</v>
          </cell>
          <cell r="P2428">
            <v>501197</v>
          </cell>
          <cell r="R2428">
            <v>0</v>
          </cell>
          <cell r="T2428">
            <v>0</v>
          </cell>
          <cell r="U2428">
            <v>0</v>
          </cell>
          <cell r="W2428">
            <v>0</v>
          </cell>
          <cell r="Y2428">
            <v>0</v>
          </cell>
        </row>
        <row r="2429">
          <cell r="B2429" t="str">
            <v>GIP150-50</v>
          </cell>
          <cell r="C2429" t="str">
            <v/>
          </cell>
          <cell r="E2429" t="str">
            <v>Ghíp noái 2 boulon IPC 150-50: ñaáu noái töø löôùi ABC vaøo tuû</v>
          </cell>
          <cell r="F2429" t="str">
            <v>caùi</v>
          </cell>
          <cell r="G2429">
            <v>0</v>
          </cell>
          <cell r="H2429">
            <v>0</v>
          </cell>
          <cell r="P2429">
            <v>42000</v>
          </cell>
          <cell r="R2429">
            <v>6546</v>
          </cell>
          <cell r="T2429">
            <v>0</v>
          </cell>
          <cell r="U2429">
            <v>0</v>
          </cell>
          <cell r="W2429">
            <v>0</v>
          </cell>
          <cell r="Y2429">
            <v>0</v>
          </cell>
        </row>
        <row r="2430">
          <cell r="B2430" t="str">
            <v>GIP50-35</v>
          </cell>
          <cell r="C2430" t="str">
            <v/>
          </cell>
          <cell r="E2430" t="str">
            <v>Ghíp noái 2 boulon IPC 50-35: ñaáu noái töø tuû leân löôùi chieáu saùng</v>
          </cell>
          <cell r="F2430" t="str">
            <v>caùi</v>
          </cell>
          <cell r="G2430">
            <v>0</v>
          </cell>
          <cell r="H2430">
            <v>0</v>
          </cell>
          <cell r="P2430">
            <v>42000</v>
          </cell>
          <cell r="R2430">
            <v>6546</v>
          </cell>
          <cell r="T2430">
            <v>0</v>
          </cell>
          <cell r="U2430">
            <v>0</v>
          </cell>
          <cell r="W2430">
            <v>0</v>
          </cell>
          <cell r="Y2430">
            <v>0</v>
          </cell>
        </row>
        <row r="2431">
          <cell r="B2431" t="str">
            <v>COSE16</v>
          </cell>
          <cell r="C2431" t="str">
            <v/>
          </cell>
          <cell r="D2431" t="str">
            <v>D4.5001</v>
          </cell>
          <cell r="E2431" t="str">
            <v>Ñaàu cosse eùp Cu-Al 16mm2</v>
          </cell>
          <cell r="F2431" t="str">
            <v>caùi</v>
          </cell>
          <cell r="G2431">
            <v>0</v>
          </cell>
          <cell r="H2431">
            <v>0</v>
          </cell>
          <cell r="P2431">
            <v>4200</v>
          </cell>
          <cell r="R2431">
            <v>6949</v>
          </cell>
          <cell r="T2431">
            <v>2553</v>
          </cell>
          <cell r="U2431">
            <v>0</v>
          </cell>
          <cell r="W2431">
            <v>0</v>
          </cell>
          <cell r="Y2431">
            <v>0</v>
          </cell>
        </row>
        <row r="2432">
          <cell r="B2432" t="str">
            <v>COS2,5</v>
          </cell>
          <cell r="C2432" t="str">
            <v/>
          </cell>
          <cell r="E2432" t="str">
            <v xml:space="preserve">Ñaàu cosse eùp Cu 2,5mm2 + bao PVC </v>
          </cell>
          <cell r="F2432" t="str">
            <v>caùi</v>
          </cell>
          <cell r="G2432">
            <v>0</v>
          </cell>
          <cell r="H2432">
            <v>0</v>
          </cell>
          <cell r="P2432">
            <v>900</v>
          </cell>
          <cell r="R2432">
            <v>4792</v>
          </cell>
          <cell r="T2432">
            <v>2553</v>
          </cell>
          <cell r="U2432">
            <v>0</v>
          </cell>
          <cell r="W2432">
            <v>0</v>
          </cell>
          <cell r="Y2432">
            <v>0</v>
          </cell>
        </row>
        <row r="2433">
          <cell r="B2433" t="str">
            <v>CHI5</v>
          </cell>
          <cell r="C2433" t="str">
            <v/>
          </cell>
          <cell r="D2433">
            <v>0</v>
          </cell>
          <cell r="E2433" t="str">
            <v>Caàu chì nhöïa trong nhaø 5A+ chì 5A</v>
          </cell>
          <cell r="F2433" t="str">
            <v>caùi</v>
          </cell>
          <cell r="G2433">
            <v>0</v>
          </cell>
          <cell r="H2433">
            <v>0</v>
          </cell>
          <cell r="P2433">
            <v>3000</v>
          </cell>
          <cell r="R2433">
            <v>0</v>
          </cell>
          <cell r="T2433">
            <v>0</v>
          </cell>
          <cell r="U2433">
            <v>0</v>
          </cell>
          <cell r="W2433">
            <v>0</v>
          </cell>
          <cell r="Y2433">
            <v>0</v>
          </cell>
        </row>
        <row r="2434">
          <cell r="B2434" t="str">
            <v>BAKE6200</v>
          </cell>
          <cell r="C2434" t="str">
            <v/>
          </cell>
          <cell r="D2434">
            <v>0</v>
          </cell>
          <cell r="E2434" t="str">
            <v>Taám bakelit hay nhöïa caùch ñieän 600V (200x60x6)</v>
          </cell>
          <cell r="F2434" t="str">
            <v>caùi</v>
          </cell>
          <cell r="G2434">
            <v>0</v>
          </cell>
          <cell r="H2434">
            <v>0</v>
          </cell>
          <cell r="P2434">
            <v>5000</v>
          </cell>
          <cell r="R2434">
            <v>0</v>
          </cell>
          <cell r="T2434">
            <v>0</v>
          </cell>
          <cell r="U2434">
            <v>0</v>
          </cell>
          <cell r="W2434">
            <v>0</v>
          </cell>
          <cell r="Y2434">
            <v>0</v>
          </cell>
        </row>
        <row r="2435">
          <cell r="B2435" t="str">
            <v>B1250TH</v>
          </cell>
          <cell r="C2435" t="str">
            <v/>
          </cell>
          <cell r="D2435">
            <v>0</v>
          </cell>
          <cell r="E2435" t="str">
            <v>Boulon thau 12x50 + 2 long ñeàn troøn D14-50x50x3/Zn</v>
          </cell>
          <cell r="F2435" t="str">
            <v>boä</v>
          </cell>
          <cell r="G2435">
            <v>0</v>
          </cell>
          <cell r="H2435">
            <v>0</v>
          </cell>
          <cell r="P2435">
            <v>13000</v>
          </cell>
          <cell r="R2435">
            <v>0</v>
          </cell>
          <cell r="T2435">
            <v>0</v>
          </cell>
          <cell r="U2435">
            <v>0</v>
          </cell>
          <cell r="W2435">
            <v>0</v>
          </cell>
          <cell r="Y2435">
            <v>0</v>
          </cell>
        </row>
        <row r="2436">
          <cell r="B2436" t="str">
            <v>CTD+K</v>
          </cell>
          <cell r="C2436" t="str">
            <v/>
          </cell>
          <cell r="D2436">
            <v>0</v>
          </cell>
          <cell r="E2436" t="str">
            <v>Coïc tieáp ñaát Þ 16- 2,4m + keïp coïc</v>
          </cell>
          <cell r="F2436" t="str">
            <v>boä</v>
          </cell>
          <cell r="H2436">
            <v>0</v>
          </cell>
          <cell r="P2436">
            <v>155000</v>
          </cell>
          <cell r="R2436">
            <v>0</v>
          </cell>
          <cell r="T2436">
            <v>0</v>
          </cell>
          <cell r="U2436">
            <v>0</v>
          </cell>
          <cell r="W2436">
            <v>0</v>
          </cell>
          <cell r="Y2436">
            <v>0</v>
          </cell>
        </row>
        <row r="2437">
          <cell r="B2437" t="str">
            <v>KTREO35</v>
          </cell>
          <cell r="C2437" t="str">
            <v/>
          </cell>
          <cell r="D2437">
            <v>0</v>
          </cell>
          <cell r="E2437" t="str">
            <v>Keïp treo caùp ABC4x35mm2</v>
          </cell>
          <cell r="F2437" t="str">
            <v>caùi</v>
          </cell>
          <cell r="G2437">
            <v>0</v>
          </cell>
          <cell r="H2437">
            <v>0</v>
          </cell>
          <cell r="P2437">
            <v>16800</v>
          </cell>
          <cell r="T2437">
            <v>0</v>
          </cell>
          <cell r="U2437">
            <v>0</v>
          </cell>
          <cell r="W2437">
            <v>0</v>
          </cell>
          <cell r="Y2437">
            <v>0</v>
          </cell>
        </row>
        <row r="2438">
          <cell r="B2438" t="str">
            <v>KNGUNG35</v>
          </cell>
          <cell r="C2438" t="str">
            <v/>
          </cell>
          <cell r="D2438">
            <v>0</v>
          </cell>
          <cell r="E2438" t="str">
            <v>Keïp ngöøng caùp ABC4x35mm2</v>
          </cell>
          <cell r="F2438" t="str">
            <v>caùi</v>
          </cell>
          <cell r="G2438">
            <v>0</v>
          </cell>
          <cell r="H2438">
            <v>0</v>
          </cell>
          <cell r="P2438">
            <v>57000</v>
          </cell>
          <cell r="R2438">
            <v>0</v>
          </cell>
          <cell r="T2438">
            <v>0</v>
          </cell>
          <cell r="U2438">
            <v>0</v>
          </cell>
          <cell r="W2438">
            <v>0</v>
          </cell>
          <cell r="Y2438">
            <v>0</v>
          </cell>
        </row>
        <row r="2439">
          <cell r="B2439" t="str">
            <v>GIP35-35</v>
          </cell>
          <cell r="C2439" t="str">
            <v/>
          </cell>
          <cell r="E2439" t="str">
            <v>Ghíp noái 2 boulon IPC 35-35: ñaáu reõ nhaùnh truï 15</v>
          </cell>
          <cell r="F2439" t="str">
            <v>caùi</v>
          </cell>
          <cell r="H2439">
            <v>0</v>
          </cell>
          <cell r="P2439">
            <v>42000</v>
          </cell>
          <cell r="R2439">
            <v>6546</v>
          </cell>
          <cell r="T2439">
            <v>0</v>
          </cell>
          <cell r="U2439">
            <v>0</v>
          </cell>
          <cell r="W2439">
            <v>0</v>
          </cell>
          <cell r="Y2439">
            <v>0</v>
          </cell>
        </row>
        <row r="2440">
          <cell r="B2440" t="str">
            <v>MTREO A</v>
          </cell>
          <cell r="C2440" t="str">
            <v/>
          </cell>
          <cell r="D2440">
            <v>0</v>
          </cell>
          <cell r="E2440" t="str">
            <v>Moùc treo chöõ A</v>
          </cell>
          <cell r="F2440" t="str">
            <v>caùi</v>
          </cell>
          <cell r="G2440">
            <v>0</v>
          </cell>
          <cell r="H2440">
            <v>0</v>
          </cell>
          <cell r="P2440">
            <v>39000</v>
          </cell>
          <cell r="R2440">
            <v>0</v>
          </cell>
          <cell r="T2440">
            <v>0</v>
          </cell>
          <cell r="U2440">
            <v>0</v>
          </cell>
          <cell r="W2440">
            <v>0</v>
          </cell>
          <cell r="Y2440">
            <v>0</v>
          </cell>
        </row>
        <row r="2441">
          <cell r="B2441" t="str">
            <v xml:space="preserve">MTREO </v>
          </cell>
          <cell r="C2441" t="str">
            <v/>
          </cell>
          <cell r="D2441">
            <v>0</v>
          </cell>
          <cell r="E2441" t="str">
            <v xml:space="preserve">Moùc ñôn treo caùp </v>
          </cell>
          <cell r="F2441" t="str">
            <v>caùi</v>
          </cell>
          <cell r="G2441">
            <v>0</v>
          </cell>
          <cell r="H2441">
            <v>0</v>
          </cell>
          <cell r="P2441">
            <v>34000</v>
          </cell>
          <cell r="R2441">
            <v>0</v>
          </cell>
          <cell r="T2441">
            <v>0</v>
          </cell>
          <cell r="U2441">
            <v>0</v>
          </cell>
          <cell r="W2441">
            <v>0</v>
          </cell>
          <cell r="Y2441">
            <v>0</v>
          </cell>
        </row>
        <row r="2442">
          <cell r="B2442" t="str">
            <v>BMOC16250</v>
          </cell>
          <cell r="C2442" t="str">
            <v/>
          </cell>
          <cell r="D2442">
            <v>0</v>
          </cell>
          <cell r="E2442" t="str">
            <v>Boulon moùc 16x250+ 1 long ñeàn troøn D18-50x50x3/Zn</v>
          </cell>
          <cell r="F2442" t="str">
            <v>boä</v>
          </cell>
          <cell r="G2442">
            <v>0</v>
          </cell>
          <cell r="H2442">
            <v>0</v>
          </cell>
          <cell r="P2442">
            <v>34500</v>
          </cell>
          <cell r="R2442">
            <v>0</v>
          </cell>
          <cell r="T2442">
            <v>0</v>
          </cell>
          <cell r="U2442">
            <v>0</v>
          </cell>
          <cell r="W2442">
            <v>0</v>
          </cell>
          <cell r="Y2442">
            <v>0</v>
          </cell>
        </row>
        <row r="2443">
          <cell r="B2443" t="str">
            <v>BMOC16300</v>
          </cell>
          <cell r="C2443" t="str">
            <v/>
          </cell>
          <cell r="D2443">
            <v>0</v>
          </cell>
          <cell r="E2443" t="str">
            <v>Boulon moùc 16x300+ 1 long ñeàn troøn D18-50x50x3/Zn</v>
          </cell>
          <cell r="F2443" t="str">
            <v>boä</v>
          </cell>
          <cell r="G2443">
            <v>0</v>
          </cell>
          <cell r="H2443">
            <v>0</v>
          </cell>
          <cell r="P2443">
            <v>41500</v>
          </cell>
          <cell r="R2443">
            <v>0</v>
          </cell>
          <cell r="T2443">
            <v>0</v>
          </cell>
          <cell r="U2443">
            <v>0</v>
          </cell>
          <cell r="W2443">
            <v>0</v>
          </cell>
          <cell r="Y2443">
            <v>0</v>
          </cell>
        </row>
        <row r="2444">
          <cell r="B2444" t="str">
            <v>cdtrudoiHT</v>
          </cell>
          <cell r="C2444" t="str">
            <v/>
          </cell>
          <cell r="E2444" t="str">
            <v xml:space="preserve">Coå deâ truï ñoâi 8,4m baét moùc döøng </v>
          </cell>
          <cell r="F2444" t="str">
            <v>boä</v>
          </cell>
          <cell r="G2444">
            <v>0</v>
          </cell>
          <cell r="H2444">
            <v>0</v>
          </cell>
          <cell r="P2444">
            <v>73000</v>
          </cell>
          <cell r="R2444">
            <v>0</v>
          </cell>
          <cell r="T2444">
            <v>0</v>
          </cell>
          <cell r="U2444">
            <v>0</v>
          </cell>
          <cell r="W2444">
            <v>0</v>
          </cell>
          <cell r="Y2444">
            <v>0</v>
          </cell>
        </row>
        <row r="2445">
          <cell r="B2445" t="str">
            <v>mocdung</v>
          </cell>
          <cell r="C2445" t="str">
            <v/>
          </cell>
          <cell r="D2445">
            <v>0</v>
          </cell>
          <cell r="E2445" t="str">
            <v xml:space="preserve">Moùc döøng </v>
          </cell>
          <cell r="F2445" t="str">
            <v>caùi</v>
          </cell>
          <cell r="G2445">
            <v>0</v>
          </cell>
          <cell r="H2445">
            <v>0</v>
          </cell>
          <cell r="P2445">
            <v>37000</v>
          </cell>
          <cell r="R2445">
            <v>0</v>
          </cell>
          <cell r="T2445">
            <v>0</v>
          </cell>
          <cell r="U2445">
            <v>0</v>
          </cell>
          <cell r="W2445">
            <v>0</v>
          </cell>
          <cell r="Y2445">
            <v>0</v>
          </cell>
        </row>
        <row r="2446">
          <cell r="B2446" t="str">
            <v>keu50</v>
          </cell>
          <cell r="C2446" t="str">
            <v/>
          </cell>
          <cell r="D2446">
            <v>0</v>
          </cell>
          <cell r="E2446" t="str">
            <v>Keïp U bolt daây 35-50mm2: ñaáu noái löôùi hieän höõu</v>
          </cell>
          <cell r="F2446" t="str">
            <v>caùi</v>
          </cell>
          <cell r="G2446">
            <v>0</v>
          </cell>
          <cell r="H2446">
            <v>0</v>
          </cell>
          <cell r="P2446">
            <v>26000</v>
          </cell>
          <cell r="R2446">
            <v>0</v>
          </cell>
          <cell r="T2446">
            <v>0</v>
          </cell>
          <cell r="U2446">
            <v>0</v>
          </cell>
          <cell r="W2446">
            <v>0</v>
          </cell>
          <cell r="Y2446">
            <v>0</v>
          </cell>
        </row>
        <row r="2447">
          <cell r="B2447" t="str">
            <v>STK60</v>
          </cell>
          <cell r="C2447" t="str">
            <v/>
          </cell>
          <cell r="D2447">
            <v>0</v>
          </cell>
          <cell r="E2447" t="str">
            <v>OÂÁng saét traùng keõm D60</v>
          </cell>
          <cell r="F2447" t="str">
            <v>meùt</v>
          </cell>
          <cell r="H2447">
            <v>0</v>
          </cell>
          <cell r="P2447">
            <v>69500</v>
          </cell>
          <cell r="T2447">
            <v>0</v>
          </cell>
          <cell r="U2447">
            <v>0</v>
          </cell>
          <cell r="W2447">
            <v>0</v>
          </cell>
          <cell r="Y2447">
            <v>0</v>
          </cell>
        </row>
        <row r="2448">
          <cell r="B2448" t="str">
            <v>STK42</v>
          </cell>
          <cell r="C2448" t="str">
            <v/>
          </cell>
          <cell r="D2448">
            <v>0</v>
          </cell>
          <cell r="E2448" t="str">
            <v>OÂÁng saét traùng keõm D42</v>
          </cell>
          <cell r="F2448" t="str">
            <v>meùt</v>
          </cell>
          <cell r="H2448">
            <v>0</v>
          </cell>
          <cell r="P2448">
            <v>42000</v>
          </cell>
          <cell r="T2448">
            <v>0</v>
          </cell>
          <cell r="U2448">
            <v>0</v>
          </cell>
          <cell r="W2448">
            <v>0</v>
          </cell>
          <cell r="Y2448">
            <v>0</v>
          </cell>
        </row>
        <row r="2449">
          <cell r="B2449" t="str">
            <v>PVC60</v>
          </cell>
          <cell r="C2449" t="str">
            <v/>
          </cell>
          <cell r="D2449" t="str">
            <v>D4.1407</v>
          </cell>
          <cell r="E2449" t="str">
            <v>OÁng PVC D60x2,8mm</v>
          </cell>
          <cell r="F2449" t="str">
            <v>m</v>
          </cell>
          <cell r="H2449">
            <v>0</v>
          </cell>
          <cell r="P2449">
            <v>17500</v>
          </cell>
          <cell r="T2449">
            <v>0</v>
          </cell>
          <cell r="U2449">
            <v>0</v>
          </cell>
          <cell r="W2449">
            <v>0</v>
          </cell>
          <cell r="Y2449">
            <v>0</v>
          </cell>
        </row>
        <row r="2450">
          <cell r="B2450" t="str">
            <v>PVC42</v>
          </cell>
          <cell r="C2450" t="str">
            <v/>
          </cell>
          <cell r="D2450" t="str">
            <v>07.2403</v>
          </cell>
          <cell r="E2450" t="str">
            <v>OÁng PVC D42x2mm</v>
          </cell>
          <cell r="F2450" t="str">
            <v>m</v>
          </cell>
          <cell r="G2450">
            <v>0</v>
          </cell>
          <cell r="H2450">
            <v>0</v>
          </cell>
          <cell r="P2450">
            <v>13000</v>
          </cell>
          <cell r="T2450">
            <v>0</v>
          </cell>
          <cell r="U2450">
            <v>0</v>
          </cell>
          <cell r="W2450">
            <v>0</v>
          </cell>
          <cell r="Y2450">
            <v>0</v>
          </cell>
        </row>
        <row r="2451">
          <cell r="B2451" t="str">
            <v>LPVC60CL CS</v>
          </cell>
          <cell r="C2451" t="str">
            <v/>
          </cell>
          <cell r="D2451" t="str">
            <v>07,2404</v>
          </cell>
          <cell r="E2451" t="str">
            <v>Lắp ống PVC D60 (Nhaân coâng ñaõ qui ñoåi veà ÑG chieáu saùng)</v>
          </cell>
          <cell r="F2451" t="str">
            <v>meùt</v>
          </cell>
          <cell r="G2451">
            <v>0</v>
          </cell>
          <cell r="H2451">
            <v>0</v>
          </cell>
          <cell r="P2451">
            <v>26</v>
          </cell>
          <cell r="R2451">
            <v>312</v>
          </cell>
          <cell r="T2451">
            <v>0</v>
          </cell>
          <cell r="U2451">
            <v>0</v>
          </cell>
          <cell r="W2451">
            <v>0</v>
          </cell>
          <cell r="Y2451">
            <v>0</v>
          </cell>
        </row>
        <row r="2452">
          <cell r="B2452" t="str">
            <v>LSTK120d CS</v>
          </cell>
          <cell r="C2452" t="str">
            <v/>
          </cell>
          <cell r="D2452" t="str">
            <v>07.2301</v>
          </cell>
          <cell r="E2452" t="str">
            <v>Laép oáng saét d&lt;120mm (Nhaân coâng ñaõ qui ñoåi veà ÑG chieáu saùng)</v>
          </cell>
          <cell r="F2452" t="str">
            <v>meùt</v>
          </cell>
          <cell r="G2452">
            <v>0</v>
          </cell>
          <cell r="H2452">
            <v>0</v>
          </cell>
          <cell r="P2452">
            <v>3053</v>
          </cell>
          <cell r="R2452">
            <v>6640</v>
          </cell>
          <cell r="T2452">
            <v>0</v>
          </cell>
          <cell r="U2452">
            <v>0</v>
          </cell>
          <cell r="W2452">
            <v>0</v>
          </cell>
          <cell r="Y2452">
            <v>0</v>
          </cell>
        </row>
        <row r="2453">
          <cell r="B2453" t="str">
            <v>KCAPDEN</v>
          </cell>
          <cell r="C2453" t="str">
            <v/>
          </cell>
          <cell r="D2453" t="str">
            <v>CS4.02.011</v>
          </cell>
          <cell r="E2453" t="str">
            <v>Keùo raûi caùp chieáu saùng D&lt;25</v>
          </cell>
          <cell r="F2453" t="str">
            <v>meùt</v>
          </cell>
          <cell r="G2453">
            <v>0</v>
          </cell>
          <cell r="H2453">
            <v>0</v>
          </cell>
          <cell r="P2453">
            <v>0</v>
          </cell>
          <cell r="R2453">
            <v>389</v>
          </cell>
          <cell r="T2453">
            <v>1133</v>
          </cell>
          <cell r="U2453">
            <v>0</v>
          </cell>
          <cell r="W2453">
            <v>0</v>
          </cell>
          <cell r="Y2453">
            <v>0</v>
          </cell>
        </row>
        <row r="2454">
          <cell r="B2454" t="str">
            <v>LDAUCAPCS</v>
          </cell>
          <cell r="C2454" t="str">
            <v/>
          </cell>
          <cell r="D2454" t="str">
            <v>CS4.03.010</v>
          </cell>
          <cell r="E2454" t="str">
            <v>Laép ñaàu caùp ngaàm chieáu saùng</v>
          </cell>
          <cell r="F2454" t="str">
            <v>boä</v>
          </cell>
          <cell r="G2454">
            <v>0</v>
          </cell>
          <cell r="H2454">
            <v>0</v>
          </cell>
          <cell r="P2454">
            <v>0</v>
          </cell>
          <cell r="R2454">
            <v>22827</v>
          </cell>
          <cell r="T2454">
            <v>0</v>
          </cell>
          <cell r="U2454">
            <v>0</v>
          </cell>
          <cell r="W2454">
            <v>0</v>
          </cell>
          <cell r="Y2454">
            <v>0</v>
          </cell>
        </row>
        <row r="2455">
          <cell r="B2455" t="str">
            <v>LCAN+c</v>
          </cell>
          <cell r="C2455" t="str">
            <v/>
          </cell>
          <cell r="D2455" t="str">
            <v>CS3.02.011</v>
          </cell>
          <cell r="E2455" t="str">
            <v>Laép caàn ñeøn +  chuïp ñaàu coät haï theá ≤ 10,5m</v>
          </cell>
          <cell r="F2455" t="str">
            <v>caùi</v>
          </cell>
          <cell r="G2455">
            <v>0</v>
          </cell>
          <cell r="H2455">
            <v>0</v>
          </cell>
          <cell r="P2455">
            <v>0</v>
          </cell>
          <cell r="R2455">
            <v>13090</v>
          </cell>
          <cell r="T2455">
            <v>137035</v>
          </cell>
          <cell r="U2455">
            <v>0</v>
          </cell>
          <cell r="W2455">
            <v>0</v>
          </cell>
          <cell r="Y2455">
            <v>0</v>
          </cell>
        </row>
        <row r="2456">
          <cell r="B2456" t="str">
            <v>LDEN</v>
          </cell>
          <cell r="C2456" t="str">
            <v/>
          </cell>
          <cell r="D2456" t="str">
            <v>CS3.05.001</v>
          </cell>
          <cell r="E2456" t="str">
            <v>Laép choùa ñeøn chieáu saùng ≤ 12m</v>
          </cell>
          <cell r="F2456" t="str">
            <v>boä</v>
          </cell>
          <cell r="G2456">
            <v>0</v>
          </cell>
          <cell r="H2456">
            <v>0</v>
          </cell>
          <cell r="P2456">
            <v>0</v>
          </cell>
          <cell r="R2456">
            <v>17954</v>
          </cell>
          <cell r="T2456">
            <v>69038</v>
          </cell>
          <cell r="U2456">
            <v>0</v>
          </cell>
          <cell r="W2456">
            <v>0</v>
          </cell>
          <cell r="Y2456">
            <v>0</v>
          </cell>
        </row>
        <row r="2457">
          <cell r="B2457" t="str">
            <v>LUONDAY</v>
          </cell>
          <cell r="C2457" t="str">
            <v/>
          </cell>
          <cell r="D2457" t="str">
            <v>CS4.08.010</v>
          </cell>
          <cell r="E2457" t="str">
            <v>Luoàn daây leân ñeøn</v>
          </cell>
          <cell r="F2457" t="str">
            <v>meùt</v>
          </cell>
          <cell r="G2457">
            <v>0</v>
          </cell>
          <cell r="H2457">
            <v>0</v>
          </cell>
          <cell r="P2457">
            <v>0</v>
          </cell>
          <cell r="R2457">
            <v>621.4</v>
          </cell>
          <cell r="T2457">
            <v>4533.1000000000004</v>
          </cell>
          <cell r="U2457">
            <v>0</v>
          </cell>
          <cell r="W2457">
            <v>0</v>
          </cell>
          <cell r="Y2457">
            <v>0</v>
          </cell>
        </row>
        <row r="2458">
          <cell r="B2458" t="str">
            <v>lcauchi</v>
          </cell>
          <cell r="C2458" t="str">
            <v/>
          </cell>
          <cell r="D2458" t="str">
            <v>CS4.03.020</v>
          </cell>
          <cell r="E2458" t="str">
            <v>Laép caàu chì ñuoâi caù</v>
          </cell>
          <cell r="F2458" t="str">
            <v>caùi</v>
          </cell>
          <cell r="G2458">
            <v>0</v>
          </cell>
          <cell r="H2458">
            <v>0</v>
          </cell>
          <cell r="P2458">
            <v>6214</v>
          </cell>
          <cell r="R2458">
            <v>0</v>
          </cell>
          <cell r="T2458">
            <v>0</v>
          </cell>
          <cell r="U2458">
            <v>0</v>
          </cell>
          <cell r="W2458">
            <v>0</v>
          </cell>
          <cell r="Y2458">
            <v>0</v>
          </cell>
        </row>
        <row r="2459">
          <cell r="B2459" t="str">
            <v>LBAKE</v>
          </cell>
          <cell r="C2459" t="str">
            <v/>
          </cell>
          <cell r="D2459" t="str">
            <v>05.4205</v>
          </cell>
          <cell r="E2459" t="str">
            <v>Laép taám bakelit</v>
          </cell>
          <cell r="F2459">
            <v>0</v>
          </cell>
          <cell r="G2459">
            <v>0</v>
          </cell>
          <cell r="H2459">
            <v>0</v>
          </cell>
          <cell r="P2459">
            <v>0</v>
          </cell>
          <cell r="R2459">
            <v>0</v>
          </cell>
          <cell r="T2459">
            <v>0</v>
          </cell>
          <cell r="U2459">
            <v>0</v>
          </cell>
          <cell r="W2459">
            <v>0</v>
          </cell>
          <cell r="Y2459">
            <v>0</v>
          </cell>
        </row>
        <row r="2460">
          <cell r="A2460" t="str">
            <v>Hotline</v>
          </cell>
          <cell r="D2460" t="str">
            <v>V</v>
          </cell>
          <cell r="E2460" t="str">
            <v>Phaàn ñaáu noái HOTLINE</v>
          </cell>
          <cell r="U2460">
            <v>0</v>
          </cell>
          <cell r="W2460">
            <v>0</v>
          </cell>
          <cell r="Y2460">
            <v>0</v>
          </cell>
        </row>
        <row r="2461">
          <cell r="B2461" t="str">
            <v>LSDHL-DX</v>
          </cell>
          <cell r="C2461" t="str">
            <v/>
          </cell>
          <cell r="D2461" t="str">
            <v>HL02</v>
          </cell>
          <cell r="E2461" t="str">
            <v>Laép söù ñöùng ñöôøng daây 3 pha xaø ñoái xöùng</v>
          </cell>
          <cell r="F2461" t="str">
            <v>boä</v>
          </cell>
          <cell r="H2461">
            <v>0</v>
          </cell>
          <cell r="J2461">
            <v>0</v>
          </cell>
          <cell r="P2461" t="str">
            <v>51836.x1x0.8</v>
          </cell>
          <cell r="R2461" t="str">
            <v>62209.x1x0.8</v>
          </cell>
          <cell r="T2461" t="str">
            <v>202860.x1x0.8</v>
          </cell>
          <cell r="U2461">
            <v>0</v>
          </cell>
          <cell r="W2461">
            <v>0</v>
          </cell>
          <cell r="Y2461">
            <v>0</v>
          </cell>
        </row>
        <row r="2462">
          <cell r="B2462" t="str">
            <v>LCHSNplyHL</v>
          </cell>
          <cell r="C2462" t="str">
            <v/>
          </cell>
          <cell r="D2462" t="str">
            <v>HL05</v>
          </cell>
          <cell r="E2462" t="str">
            <v>Laép chuoãi söù neùo Polymer ñöôøng daây 3 pha</v>
          </cell>
          <cell r="F2462" t="str">
            <v>boä</v>
          </cell>
          <cell r="H2462">
            <v>0</v>
          </cell>
          <cell r="J2462">
            <v>0</v>
          </cell>
          <cell r="P2462" t="str">
            <v>162675.x1x0.8x2</v>
          </cell>
          <cell r="R2462" t="str">
            <v>160475.x1x0.8x2</v>
          </cell>
          <cell r="T2462" t="str">
            <v>551080.x1x0.8x2</v>
          </cell>
          <cell r="U2462">
            <v>0</v>
          </cell>
          <cell r="W2462">
            <v>0</v>
          </cell>
          <cell r="Y2462">
            <v>0</v>
          </cell>
        </row>
        <row r="2463">
          <cell r="B2463" t="str">
            <v>DN CL</v>
          </cell>
          <cell r="C2463" t="str">
            <v/>
          </cell>
          <cell r="D2463" t="str">
            <v>HL07</v>
          </cell>
          <cell r="E2463" t="str">
            <v>Ñaáu coø leøo ñöôøng daây 3 pha</v>
          </cell>
          <cell r="F2463" t="str">
            <v>coø</v>
          </cell>
          <cell r="H2463">
            <v>0</v>
          </cell>
          <cell r="J2463">
            <v>0</v>
          </cell>
          <cell r="P2463" t="str">
            <v>168557.x1x0.8</v>
          </cell>
          <cell r="R2463" t="str">
            <v>166418.x1x0.8</v>
          </cell>
          <cell r="T2463" t="str">
            <v>539120.x1x0.8</v>
          </cell>
          <cell r="U2463">
            <v>0</v>
          </cell>
          <cell r="W2463">
            <v>0</v>
          </cell>
          <cell r="Y2463">
            <v>0</v>
          </cell>
        </row>
        <row r="2464">
          <cell r="B2464" t="str">
            <v>LXHL</v>
          </cell>
          <cell r="C2464" t="str">
            <v/>
          </cell>
          <cell r="D2464" t="str">
            <v>HL13</v>
          </cell>
          <cell r="E2464" t="str">
            <v>Laép xaø</v>
          </cell>
          <cell r="F2464" t="str">
            <v>boä</v>
          </cell>
          <cell r="H2464">
            <v>0</v>
          </cell>
          <cell r="J2464">
            <v>0</v>
          </cell>
          <cell r="P2464" t="str">
            <v>286522.x1x0.8</v>
          </cell>
          <cell r="R2464" t="str">
            <v>314263.x1x0.8</v>
          </cell>
          <cell r="T2464" t="str">
            <v>982330.x1x0.8</v>
          </cell>
          <cell r="U2464">
            <v>0</v>
          </cell>
          <cell r="W2464">
            <v>0</v>
          </cell>
          <cell r="Y2464">
            <v>0</v>
          </cell>
        </row>
        <row r="2465">
          <cell r="B2465" t="str">
            <v>LSDHL-V</v>
          </cell>
          <cell r="C2465" t="str">
            <v/>
          </cell>
          <cell r="D2465" t="str">
            <v>HL03</v>
          </cell>
          <cell r="E2465" t="str">
            <v>Laép söù ñöùng ñöôøng daây 3 pha xaø vectical</v>
          </cell>
          <cell r="F2465" t="str">
            <v>boä</v>
          </cell>
          <cell r="H2465">
            <v>0</v>
          </cell>
          <cell r="J2465">
            <v>0</v>
          </cell>
          <cell r="P2465" t="str">
            <v>52764.x1.5x0.8</v>
          </cell>
          <cell r="R2465" t="str">
            <v>64586.x1.5x0.8</v>
          </cell>
          <cell r="T2465" t="str">
            <v>212443.x1.5x0.8</v>
          </cell>
          <cell r="U2465">
            <v>0</v>
          </cell>
          <cell r="W2465">
            <v>0</v>
          </cell>
          <cell r="Y2465">
            <v>0</v>
          </cell>
        </row>
        <row r="2466">
          <cell r="B2466" t="str">
            <v>LFCOHL</v>
          </cell>
          <cell r="C2466" t="str">
            <v/>
          </cell>
          <cell r="D2466" t="str">
            <v>HL09</v>
          </cell>
          <cell r="E2466" t="str">
            <v>Laép FCO, LBFCO ñöôøng daây 3 pha</v>
          </cell>
          <cell r="F2466" t="str">
            <v>boä</v>
          </cell>
          <cell r="H2466">
            <v>0</v>
          </cell>
          <cell r="J2466">
            <v>0</v>
          </cell>
          <cell r="P2466" t="str">
            <v>154961.x1x0.8x2</v>
          </cell>
          <cell r="R2466" t="str">
            <v>157503.x1x0.8x2</v>
          </cell>
          <cell r="T2466" t="str">
            <v>527045.x1x0.8x2</v>
          </cell>
          <cell r="U2466">
            <v>0</v>
          </cell>
          <cell r="W2466">
            <v>0</v>
          </cell>
          <cell r="Y2466">
            <v>0</v>
          </cell>
        </row>
        <row r="2467">
          <cell r="B2467" t="str">
            <v>LLAHL</v>
          </cell>
          <cell r="C2467" t="str">
            <v/>
          </cell>
          <cell r="D2467" t="str">
            <v>HL09</v>
          </cell>
          <cell r="E2467" t="str">
            <v>Laép LA</v>
          </cell>
          <cell r="F2467" t="str">
            <v>caùi</v>
          </cell>
          <cell r="H2467">
            <v>0</v>
          </cell>
          <cell r="J2467">
            <v>0</v>
          </cell>
          <cell r="P2467" t="str">
            <v>154961.x1.5x0.8</v>
          </cell>
          <cell r="R2467" t="str">
            <v>249538.x1.5x0.8</v>
          </cell>
          <cell r="T2467" t="str">
            <v>527045.x1.5x0.8</v>
          </cell>
          <cell r="U2467">
            <v>0</v>
          </cell>
          <cell r="W2467">
            <v>0</v>
          </cell>
          <cell r="Y2467">
            <v>0</v>
          </cell>
        </row>
        <row r="2468">
          <cell r="A2468" t="str">
            <v>TBDD3pct</v>
          </cell>
          <cell r="C2468" t="str">
            <v>x</v>
          </cell>
          <cell r="D2468" t="str">
            <v>VI</v>
          </cell>
          <cell r="E2468" t="str">
            <v>Phaàn thieát bò ñöôøng daây 3 pha caûi taïo</v>
          </cell>
          <cell r="U2468">
            <v>0</v>
          </cell>
          <cell r="W2468">
            <v>0</v>
          </cell>
          <cell r="Y2468">
            <v>0</v>
          </cell>
        </row>
        <row r="2469">
          <cell r="B2469" t="str">
            <v>LTD</v>
          </cell>
          <cell r="C2469" t="str">
            <v/>
          </cell>
          <cell r="D2469" t="str">
            <v>02.3104</v>
          </cell>
          <cell r="E2469" t="str">
            <v>LTD 1P 24KV - 800A</v>
          </cell>
          <cell r="F2469" t="str">
            <v>caùi</v>
          </cell>
          <cell r="G2469">
            <v>0</v>
          </cell>
          <cell r="H2469">
            <v>0</v>
          </cell>
          <cell r="J2469">
            <v>0</v>
          </cell>
          <cell r="P2469">
            <v>4740000</v>
          </cell>
          <cell r="R2469">
            <v>77664</v>
          </cell>
          <cell r="U2469">
            <v>0</v>
          </cell>
          <cell r="W2469">
            <v>0</v>
          </cell>
          <cell r="Y2469">
            <v>0</v>
          </cell>
        </row>
        <row r="2470">
          <cell r="B2470" t="str">
            <v>lbfco200-22</v>
          </cell>
          <cell r="C2470" t="str">
            <v/>
          </cell>
          <cell r="D2470" t="str">
            <v>02.3505</v>
          </cell>
          <cell r="E2470" t="str">
            <v>LBFCO-24KV-200A</v>
          </cell>
          <cell r="F2470" t="str">
            <v>caùi</v>
          </cell>
          <cell r="G2470">
            <v>0</v>
          </cell>
          <cell r="H2470">
            <v>0</v>
          </cell>
          <cell r="J2470">
            <v>0</v>
          </cell>
          <cell r="P2470">
            <v>1810000</v>
          </cell>
          <cell r="R2470">
            <v>204160</v>
          </cell>
          <cell r="U2470">
            <v>0</v>
          </cell>
          <cell r="W2470">
            <v>0</v>
          </cell>
          <cell r="Y2470">
            <v>0</v>
          </cell>
        </row>
        <row r="2471">
          <cell r="B2471" t="str">
            <v>FCO200-22</v>
          </cell>
          <cell r="C2471" t="str">
            <v/>
          </cell>
          <cell r="D2471" t="str">
            <v>T2.3505</v>
          </cell>
          <cell r="E2471" t="str">
            <v xml:space="preserve">FCO 24KV - 200A </v>
          </cell>
          <cell r="F2471" t="str">
            <v>caùi</v>
          </cell>
          <cell r="G2471">
            <v>0</v>
          </cell>
          <cell r="H2471">
            <v>0</v>
          </cell>
          <cell r="J2471">
            <v>0</v>
          </cell>
          <cell r="P2471">
            <v>1650000</v>
          </cell>
          <cell r="R2471">
            <v>204160</v>
          </cell>
          <cell r="U2471">
            <v>0</v>
          </cell>
          <cell r="W2471">
            <v>0</v>
          </cell>
          <cell r="Y2471">
            <v>0</v>
          </cell>
        </row>
        <row r="2472">
          <cell r="B2472" t="str">
            <v>FCO100-22</v>
          </cell>
          <cell r="C2472" t="str">
            <v/>
          </cell>
          <cell r="D2472" t="str">
            <v>T2.3505</v>
          </cell>
          <cell r="E2472" t="str">
            <v>FCO 24kV - 100A</v>
          </cell>
          <cell r="F2472" t="str">
            <v>caùi</v>
          </cell>
          <cell r="G2472">
            <v>0</v>
          </cell>
          <cell r="H2472">
            <v>0</v>
          </cell>
          <cell r="J2472">
            <v>0</v>
          </cell>
          <cell r="P2472">
            <v>980000</v>
          </cell>
          <cell r="R2472">
            <v>204160</v>
          </cell>
          <cell r="U2472">
            <v>0</v>
          </cell>
          <cell r="W2472">
            <v>0</v>
          </cell>
          <cell r="Y2472">
            <v>0</v>
          </cell>
        </row>
        <row r="2473">
          <cell r="B2473" t="str">
            <v>chi10k</v>
          </cell>
          <cell r="C2473" t="str">
            <v/>
          </cell>
          <cell r="D2473">
            <v>0</v>
          </cell>
          <cell r="E2473" t="str">
            <v>Daây chaûy 10K</v>
          </cell>
          <cell r="F2473" t="str">
            <v>Sôïi</v>
          </cell>
          <cell r="G2473">
            <v>0</v>
          </cell>
          <cell r="H2473">
            <v>0</v>
          </cell>
          <cell r="J2473">
            <v>0</v>
          </cell>
          <cell r="P2473">
            <v>25000</v>
          </cell>
          <cell r="R2473">
            <v>0</v>
          </cell>
          <cell r="U2473">
            <v>0</v>
          </cell>
          <cell r="W2473">
            <v>0</v>
          </cell>
          <cell r="Y2473">
            <v>0</v>
          </cell>
        </row>
        <row r="2474">
          <cell r="B2474" t="str">
            <v>DS1P</v>
          </cell>
          <cell r="C2474" t="str">
            <v/>
          </cell>
          <cell r="D2474" t="str">
            <v>02.3302</v>
          </cell>
          <cell r="E2474" t="str">
            <v xml:space="preserve">DS 1P - 24KV - 600A </v>
          </cell>
          <cell r="F2474" t="str">
            <v>boä</v>
          </cell>
          <cell r="H2474">
            <v>0</v>
          </cell>
          <cell r="J2474">
            <v>0</v>
          </cell>
          <cell r="P2474">
            <v>970000</v>
          </cell>
          <cell r="R2474">
            <v>173722</v>
          </cell>
          <cell r="U2474">
            <v>0</v>
          </cell>
          <cell r="W2474">
            <v>0</v>
          </cell>
          <cell r="Y2474">
            <v>0</v>
          </cell>
        </row>
        <row r="2475">
          <cell r="B2475" t="str">
            <v>DS3p</v>
          </cell>
          <cell r="C2475" t="str">
            <v/>
          </cell>
          <cell r="D2475" t="str">
            <v>02.3302</v>
          </cell>
          <cell r="E2475" t="str">
            <v xml:space="preserve">DS 3P - 24KV - 630A </v>
          </cell>
          <cell r="F2475" t="str">
            <v>boä</v>
          </cell>
          <cell r="G2475">
            <v>0</v>
          </cell>
          <cell r="H2475">
            <v>0</v>
          </cell>
          <cell r="J2475">
            <v>0</v>
          </cell>
          <cell r="P2475">
            <v>20000000</v>
          </cell>
          <cell r="R2475">
            <v>347444</v>
          </cell>
          <cell r="U2475">
            <v>0</v>
          </cell>
          <cell r="W2475">
            <v>0</v>
          </cell>
          <cell r="Y2475">
            <v>0</v>
          </cell>
        </row>
        <row r="2476">
          <cell r="B2476" t="str">
            <v>LBS 16</v>
          </cell>
          <cell r="C2476" t="str">
            <v/>
          </cell>
          <cell r="D2476" t="str">
            <v>02.2124</v>
          </cell>
          <cell r="E2476" t="str">
            <v>LBS SF6 3pha 24kV 630A - 16kA</v>
          </cell>
          <cell r="F2476" t="str">
            <v>boä</v>
          </cell>
          <cell r="H2476">
            <v>0</v>
          </cell>
          <cell r="J2476">
            <v>0</v>
          </cell>
          <cell r="P2476">
            <v>212162200</v>
          </cell>
          <cell r="R2476">
            <v>340971</v>
          </cell>
          <cell r="U2476">
            <v>0</v>
          </cell>
          <cell r="W2476">
            <v>0</v>
          </cell>
          <cell r="Y2476">
            <v>0</v>
          </cell>
        </row>
        <row r="2477">
          <cell r="B2477" t="str">
            <v>Recloser</v>
          </cell>
          <cell r="C2477" t="str">
            <v/>
          </cell>
          <cell r="D2477" t="str">
            <v>02.2124</v>
          </cell>
          <cell r="E2477" t="str">
            <v>Recloser 24kV 630-800A</v>
          </cell>
          <cell r="F2477" t="str">
            <v>boä</v>
          </cell>
          <cell r="H2477">
            <v>0</v>
          </cell>
          <cell r="J2477">
            <v>0</v>
          </cell>
          <cell r="P2477">
            <v>139600000</v>
          </cell>
          <cell r="R2477">
            <v>487101</v>
          </cell>
          <cell r="U2477">
            <v>0</v>
          </cell>
          <cell r="W2477">
            <v>0</v>
          </cell>
          <cell r="Y2477">
            <v>0</v>
          </cell>
        </row>
        <row r="2478">
          <cell r="A2478" t="str">
            <v>TBDD3p2m</v>
          </cell>
          <cell r="D2478" t="str">
            <v>VI</v>
          </cell>
          <cell r="E2478" t="str">
            <v>Phaàn thieát bò ñöôøng daây 3 pha XDM 2 maïch</v>
          </cell>
          <cell r="U2478">
            <v>0</v>
          </cell>
          <cell r="W2478">
            <v>0</v>
          </cell>
          <cell r="Y2478">
            <v>0</v>
          </cell>
        </row>
        <row r="2479">
          <cell r="B2479" t="str">
            <v>LTD</v>
          </cell>
          <cell r="C2479" t="str">
            <v/>
          </cell>
          <cell r="D2479" t="str">
            <v>02.3104</v>
          </cell>
          <cell r="E2479" t="str">
            <v>LTD 1P 24KV - 800A</v>
          </cell>
          <cell r="F2479" t="str">
            <v>caùi</v>
          </cell>
          <cell r="G2479">
            <v>0</v>
          </cell>
          <cell r="H2479">
            <v>0</v>
          </cell>
          <cell r="I2479">
            <v>0</v>
          </cell>
          <cell r="P2479">
            <v>4740000</v>
          </cell>
          <cell r="R2479">
            <v>77664</v>
          </cell>
          <cell r="U2479">
            <v>0</v>
          </cell>
          <cell r="W2479">
            <v>0</v>
          </cell>
          <cell r="Y2479">
            <v>0</v>
          </cell>
        </row>
        <row r="2480">
          <cell r="B2480" t="str">
            <v>lbfco100-22</v>
          </cell>
          <cell r="C2480" t="str">
            <v/>
          </cell>
          <cell r="D2480" t="str">
            <v>02.3505</v>
          </cell>
          <cell r="E2480" t="str">
            <v>LBFCO-24KV-100A</v>
          </cell>
          <cell r="F2480" t="str">
            <v>caùi</v>
          </cell>
          <cell r="H2480">
            <v>0</v>
          </cell>
          <cell r="I2480">
            <v>0</v>
          </cell>
          <cell r="P2480">
            <v>1595000</v>
          </cell>
          <cell r="R2480">
            <v>204160</v>
          </cell>
          <cell r="U2480">
            <v>0</v>
          </cell>
          <cell r="W2480">
            <v>0</v>
          </cell>
          <cell r="Y2480">
            <v>0</v>
          </cell>
        </row>
        <row r="2481">
          <cell r="B2481" t="str">
            <v>FCO200-22</v>
          </cell>
          <cell r="C2481" t="str">
            <v/>
          </cell>
          <cell r="D2481" t="str">
            <v>T2.3505</v>
          </cell>
          <cell r="E2481" t="str">
            <v xml:space="preserve">FCO 24KV - 200A </v>
          </cell>
          <cell r="F2481" t="str">
            <v>caùi</v>
          </cell>
          <cell r="H2481">
            <v>0</v>
          </cell>
          <cell r="I2481">
            <v>0</v>
          </cell>
          <cell r="P2481">
            <v>1650000</v>
          </cell>
          <cell r="R2481">
            <v>204160</v>
          </cell>
          <cell r="U2481">
            <v>0</v>
          </cell>
          <cell r="W2481">
            <v>0</v>
          </cell>
          <cell r="Y2481">
            <v>0</v>
          </cell>
        </row>
        <row r="2482">
          <cell r="B2482" t="str">
            <v>FCO100-22</v>
          </cell>
          <cell r="C2482" t="str">
            <v/>
          </cell>
          <cell r="D2482" t="str">
            <v>T2.3505</v>
          </cell>
          <cell r="E2482" t="str">
            <v>FCO 24kV - 100A</v>
          </cell>
          <cell r="F2482" t="str">
            <v>caùi</v>
          </cell>
          <cell r="H2482">
            <v>0</v>
          </cell>
          <cell r="I2482">
            <v>0</v>
          </cell>
          <cell r="P2482">
            <v>980000</v>
          </cell>
          <cell r="R2482">
            <v>204160</v>
          </cell>
          <cell r="U2482">
            <v>0</v>
          </cell>
          <cell r="W2482">
            <v>0</v>
          </cell>
          <cell r="Y2482">
            <v>0</v>
          </cell>
        </row>
        <row r="2483">
          <cell r="B2483" t="str">
            <v>DS1P</v>
          </cell>
          <cell r="C2483" t="str">
            <v/>
          </cell>
          <cell r="D2483" t="str">
            <v>02.3302</v>
          </cell>
          <cell r="E2483" t="str">
            <v xml:space="preserve">DS 1P - 24KV - 600A </v>
          </cell>
          <cell r="F2483" t="str">
            <v>boä</v>
          </cell>
          <cell r="H2483">
            <v>0</v>
          </cell>
          <cell r="I2483">
            <v>0</v>
          </cell>
          <cell r="P2483">
            <v>970000</v>
          </cell>
          <cell r="R2483">
            <v>173722</v>
          </cell>
          <cell r="U2483">
            <v>0</v>
          </cell>
          <cell r="W2483">
            <v>0</v>
          </cell>
          <cell r="Y2483">
            <v>0</v>
          </cell>
        </row>
        <row r="2484">
          <cell r="B2484" t="str">
            <v>DS3P</v>
          </cell>
          <cell r="C2484" t="str">
            <v/>
          </cell>
          <cell r="D2484" t="str">
            <v>02.3302</v>
          </cell>
          <cell r="E2484" t="str">
            <v xml:space="preserve">DS 3P - 24KV - 630A </v>
          </cell>
          <cell r="F2484" t="str">
            <v>boä</v>
          </cell>
          <cell r="G2484">
            <v>0</v>
          </cell>
          <cell r="H2484">
            <v>0</v>
          </cell>
          <cell r="I2484">
            <v>0</v>
          </cell>
          <cell r="P2484">
            <v>20000000</v>
          </cell>
          <cell r="R2484">
            <v>347444</v>
          </cell>
          <cell r="U2484">
            <v>0</v>
          </cell>
          <cell r="W2484">
            <v>0</v>
          </cell>
          <cell r="Y2484">
            <v>0</v>
          </cell>
        </row>
        <row r="2485">
          <cell r="B2485" t="str">
            <v>LBS 16</v>
          </cell>
          <cell r="C2485" t="str">
            <v/>
          </cell>
          <cell r="D2485" t="str">
            <v>02.2124</v>
          </cell>
          <cell r="E2485" t="str">
            <v>LBS SF6 3pha 24kV 630A - 16kA</v>
          </cell>
          <cell r="F2485" t="str">
            <v>boä</v>
          </cell>
          <cell r="H2485">
            <v>0</v>
          </cell>
          <cell r="I2485">
            <v>0</v>
          </cell>
          <cell r="P2485">
            <v>212162200</v>
          </cell>
          <cell r="R2485">
            <v>340971</v>
          </cell>
          <cell r="U2485">
            <v>0</v>
          </cell>
          <cell r="W2485">
            <v>0</v>
          </cell>
          <cell r="Y2485">
            <v>0</v>
          </cell>
        </row>
        <row r="2486">
          <cell r="B2486" t="str">
            <v>Recloser</v>
          </cell>
          <cell r="C2486" t="str">
            <v/>
          </cell>
          <cell r="D2486" t="str">
            <v>02.2124</v>
          </cell>
          <cell r="E2486" t="str">
            <v>Recloser 24kV 630-800A</v>
          </cell>
          <cell r="F2486" t="str">
            <v>boä</v>
          </cell>
          <cell r="H2486">
            <v>0</v>
          </cell>
          <cell r="I2486">
            <v>0</v>
          </cell>
          <cell r="P2486">
            <v>139600000</v>
          </cell>
          <cell r="R2486">
            <v>487101</v>
          </cell>
          <cell r="U2486">
            <v>0</v>
          </cell>
          <cell r="W2486">
            <v>0</v>
          </cell>
          <cell r="Y2486">
            <v>0</v>
          </cell>
        </row>
        <row r="2487">
          <cell r="B2487" t="str">
            <v>LA18</v>
          </cell>
          <cell r="C2487" t="str">
            <v/>
          </cell>
          <cell r="D2487" t="str">
            <v>T2.5004</v>
          </cell>
          <cell r="E2487" t="str">
            <v>LA 18kV 10kA</v>
          </cell>
          <cell r="F2487" t="str">
            <v>caùi</v>
          </cell>
          <cell r="H2487">
            <v>0</v>
          </cell>
          <cell r="I2487">
            <v>0</v>
          </cell>
          <cell r="P2487">
            <v>801000</v>
          </cell>
          <cell r="R2487">
            <v>76560</v>
          </cell>
          <cell r="U2487">
            <v>0</v>
          </cell>
          <cell r="W2487">
            <v>0</v>
          </cell>
          <cell r="Y2487">
            <v>0</v>
          </cell>
        </row>
        <row r="2488">
          <cell r="B2488" t="str">
            <v>LA12</v>
          </cell>
          <cell r="C2488" t="str">
            <v/>
          </cell>
          <cell r="D2488" t="str">
            <v>T2.5004</v>
          </cell>
          <cell r="E2488" t="str">
            <v>LA 12kV 10kA</v>
          </cell>
          <cell r="F2488" t="str">
            <v>caùi</v>
          </cell>
          <cell r="H2488">
            <v>0</v>
          </cell>
          <cell r="I2488">
            <v>0</v>
          </cell>
          <cell r="P2488">
            <v>801000</v>
          </cell>
          <cell r="R2488">
            <v>76560</v>
          </cell>
          <cell r="U2488">
            <v>0</v>
          </cell>
          <cell r="W2488">
            <v>0</v>
          </cell>
          <cell r="Y2488">
            <v>0</v>
          </cell>
        </row>
        <row r="2489">
          <cell r="A2489" t="str">
            <v>TBDD3p1m</v>
          </cell>
          <cell r="C2489" t="str">
            <v>x</v>
          </cell>
          <cell r="D2489" t="str">
            <v>VII</v>
          </cell>
          <cell r="E2489" t="str">
            <v>Phaàn thieát bò ñöôøng daây 3 pha XDM 1 maïch</v>
          </cell>
          <cell r="U2489">
            <v>12675000</v>
          </cell>
          <cell r="V2489">
            <v>0</v>
          </cell>
          <cell r="W2489">
            <v>1901205</v>
          </cell>
          <cell r="X2489">
            <v>0</v>
          </cell>
          <cell r="Y2489">
            <v>0</v>
          </cell>
        </row>
        <row r="2490">
          <cell r="B2490" t="str">
            <v>LTD6</v>
          </cell>
          <cell r="C2490" t="str">
            <v>x</v>
          </cell>
          <cell r="D2490" t="str">
            <v>T2.3114</v>
          </cell>
          <cell r="E2490" t="str">
            <v>LTD 1P 24KV - 600A</v>
          </cell>
          <cell r="F2490" t="str">
            <v>caùi</v>
          </cell>
          <cell r="G2490">
            <v>3</v>
          </cell>
          <cell r="H2490">
            <v>3</v>
          </cell>
          <cell r="K2490">
            <v>3</v>
          </cell>
          <cell r="P2490">
            <v>4225000</v>
          </cell>
          <cell r="R2490">
            <v>633735</v>
          </cell>
          <cell r="U2490">
            <v>12675000</v>
          </cell>
          <cell r="W2490">
            <v>1901205</v>
          </cell>
          <cell r="Y2490">
            <v>0</v>
          </cell>
        </row>
        <row r="2491">
          <cell r="B2491" t="str">
            <v>lbfco100-22</v>
          </cell>
          <cell r="C2491" t="str">
            <v/>
          </cell>
          <cell r="D2491" t="str">
            <v>02.3505</v>
          </cell>
          <cell r="E2491" t="str">
            <v>LBFCO-24KV-100A : laép truï ño ñeám</v>
          </cell>
          <cell r="F2491" t="str">
            <v>caùi</v>
          </cell>
          <cell r="G2491">
            <v>0</v>
          </cell>
          <cell r="H2491">
            <v>0</v>
          </cell>
          <cell r="K2491">
            <v>0</v>
          </cell>
          <cell r="P2491">
            <v>1595000</v>
          </cell>
          <cell r="R2491">
            <v>204160</v>
          </cell>
          <cell r="U2491">
            <v>0</v>
          </cell>
          <cell r="W2491">
            <v>0</v>
          </cell>
          <cell r="Y2491">
            <v>0</v>
          </cell>
        </row>
        <row r="2492">
          <cell r="B2492" t="str">
            <v>chi80K</v>
          </cell>
          <cell r="C2492" t="str">
            <v/>
          </cell>
          <cell r="D2492">
            <v>0</v>
          </cell>
          <cell r="E2492" t="str">
            <v>Daây chaûy 80K</v>
          </cell>
          <cell r="F2492" t="str">
            <v>Sôïi</v>
          </cell>
          <cell r="G2492">
            <v>0</v>
          </cell>
          <cell r="H2492">
            <v>0</v>
          </cell>
          <cell r="K2492">
            <v>0</v>
          </cell>
          <cell r="P2492">
            <v>0</v>
          </cell>
          <cell r="R2492">
            <v>0</v>
          </cell>
          <cell r="U2492">
            <v>0</v>
          </cell>
          <cell r="W2492">
            <v>0</v>
          </cell>
          <cell r="Y2492">
            <v>0</v>
          </cell>
        </row>
        <row r="2493">
          <cell r="B2493" t="str">
            <v>lbfco200-22</v>
          </cell>
          <cell r="C2493" t="str">
            <v/>
          </cell>
          <cell r="D2493" t="str">
            <v>02.3505</v>
          </cell>
          <cell r="E2493" t="str">
            <v>LBFCO-24KV-200A : laép ñaàu nhaùnh</v>
          </cell>
          <cell r="F2493" t="str">
            <v>caùi</v>
          </cell>
          <cell r="H2493">
            <v>0</v>
          </cell>
          <cell r="K2493">
            <v>0</v>
          </cell>
          <cell r="P2493">
            <v>1810000</v>
          </cell>
          <cell r="R2493">
            <v>204160</v>
          </cell>
          <cell r="U2493">
            <v>0</v>
          </cell>
          <cell r="W2493">
            <v>0</v>
          </cell>
          <cell r="Y2493">
            <v>0</v>
          </cell>
        </row>
        <row r="2494">
          <cell r="B2494" t="str">
            <v>chi100K</v>
          </cell>
          <cell r="C2494" t="str">
            <v/>
          </cell>
          <cell r="D2494">
            <v>0</v>
          </cell>
          <cell r="E2494" t="str">
            <v>Daây chaûy 100K</v>
          </cell>
          <cell r="F2494" t="str">
            <v>Sôïi</v>
          </cell>
          <cell r="G2494">
            <v>0</v>
          </cell>
          <cell r="H2494">
            <v>0</v>
          </cell>
          <cell r="K2494">
            <v>0</v>
          </cell>
          <cell r="P2494">
            <v>96000</v>
          </cell>
          <cell r="R2494">
            <v>0</v>
          </cell>
          <cell r="U2494">
            <v>0</v>
          </cell>
          <cell r="W2494">
            <v>0</v>
          </cell>
          <cell r="Y2494">
            <v>0</v>
          </cell>
        </row>
        <row r="2495">
          <cell r="B2495" t="str">
            <v>FCO200-22</v>
          </cell>
          <cell r="C2495" t="str">
            <v/>
          </cell>
          <cell r="D2495" t="str">
            <v>T2.3505</v>
          </cell>
          <cell r="E2495" t="str">
            <v xml:space="preserve">FCO 24KV - 200A </v>
          </cell>
          <cell r="F2495" t="str">
            <v>caùi</v>
          </cell>
          <cell r="G2495">
            <v>0</v>
          </cell>
          <cell r="H2495">
            <v>0</v>
          </cell>
          <cell r="K2495">
            <v>0</v>
          </cell>
          <cell r="P2495">
            <v>1650000</v>
          </cell>
          <cell r="R2495">
            <v>204160</v>
          </cell>
          <cell r="U2495">
            <v>0</v>
          </cell>
          <cell r="W2495">
            <v>0</v>
          </cell>
          <cell r="Y2495">
            <v>0</v>
          </cell>
        </row>
        <row r="2496">
          <cell r="B2496" t="str">
            <v>FCO100-22</v>
          </cell>
          <cell r="C2496" t="str">
            <v/>
          </cell>
          <cell r="D2496" t="str">
            <v>T2.3505</v>
          </cell>
          <cell r="E2496" t="str">
            <v>FCO 24kV - 100A</v>
          </cell>
          <cell r="F2496" t="str">
            <v>caùi</v>
          </cell>
          <cell r="G2496">
            <v>0</v>
          </cell>
          <cell r="H2496">
            <v>0</v>
          </cell>
          <cell r="K2496">
            <v>0</v>
          </cell>
          <cell r="P2496">
            <v>980000</v>
          </cell>
          <cell r="R2496">
            <v>204160</v>
          </cell>
          <cell r="U2496">
            <v>0</v>
          </cell>
          <cell r="W2496">
            <v>0</v>
          </cell>
          <cell r="Y2496">
            <v>0</v>
          </cell>
        </row>
        <row r="2497">
          <cell r="B2497" t="str">
            <v>chi10k</v>
          </cell>
          <cell r="C2497" t="str">
            <v/>
          </cell>
          <cell r="D2497">
            <v>0</v>
          </cell>
          <cell r="E2497" t="str">
            <v xml:space="preserve">Daây chaûy 10K </v>
          </cell>
          <cell r="F2497" t="str">
            <v>Sôïi</v>
          </cell>
          <cell r="G2497">
            <v>0</v>
          </cell>
          <cell r="H2497">
            <v>0</v>
          </cell>
          <cell r="K2497">
            <v>0</v>
          </cell>
          <cell r="P2497">
            <v>25000</v>
          </cell>
          <cell r="R2497">
            <v>0</v>
          </cell>
          <cell r="U2497">
            <v>0</v>
          </cell>
          <cell r="W2497">
            <v>0</v>
          </cell>
          <cell r="Y2497">
            <v>0</v>
          </cell>
        </row>
        <row r="2498">
          <cell r="B2498" t="str">
            <v>tu22</v>
          </cell>
          <cell r="C2498" t="str">
            <v/>
          </cell>
          <cell r="D2498" t="str">
            <v>02.1114</v>
          </cell>
          <cell r="E2498" t="str">
            <v>Bieán ñieän aùp 12000/120(60)V</v>
          </cell>
          <cell r="F2498" t="str">
            <v>caùi</v>
          </cell>
          <cell r="G2498">
            <v>0</v>
          </cell>
          <cell r="H2498">
            <v>0</v>
          </cell>
          <cell r="K2498">
            <v>0</v>
          </cell>
          <cell r="P2498">
            <v>0</v>
          </cell>
          <cell r="R2498">
            <v>92703</v>
          </cell>
          <cell r="T2498">
            <v>84261</v>
          </cell>
          <cell r="U2498">
            <v>0</v>
          </cell>
          <cell r="W2498">
            <v>0</v>
          </cell>
          <cell r="Y2498">
            <v>0</v>
          </cell>
        </row>
        <row r="2499">
          <cell r="B2499" t="str">
            <v>ti50</v>
          </cell>
          <cell r="C2499" t="str">
            <v/>
          </cell>
          <cell r="D2499">
            <v>0</v>
          </cell>
          <cell r="E2499" t="str">
            <v>Bieán doøng 24kV  50/5A</v>
          </cell>
          <cell r="F2499" t="str">
            <v>caùi</v>
          </cell>
          <cell r="G2499">
            <v>0</v>
          </cell>
          <cell r="H2499">
            <v>0</v>
          </cell>
          <cell r="K2499">
            <v>0</v>
          </cell>
          <cell r="P2499">
            <v>0</v>
          </cell>
          <cell r="R2499">
            <v>92703</v>
          </cell>
          <cell r="T2499">
            <v>84261</v>
          </cell>
          <cell r="U2499">
            <v>0</v>
          </cell>
          <cell r="W2499">
            <v>0</v>
          </cell>
          <cell r="Y2499">
            <v>0</v>
          </cell>
        </row>
        <row r="2500">
          <cell r="B2500" t="str">
            <v>dk3dt</v>
          </cell>
          <cell r="C2500" t="str">
            <v/>
          </cell>
          <cell r="D2500">
            <v>0</v>
          </cell>
          <cell r="E2500" t="str">
            <v>Ñieän keá 3 pha ñieän töû 120(60)V-5A</v>
          </cell>
          <cell r="F2500" t="str">
            <v>caùi</v>
          </cell>
          <cell r="G2500">
            <v>0</v>
          </cell>
          <cell r="H2500">
            <v>0</v>
          </cell>
          <cell r="K2500">
            <v>0</v>
          </cell>
          <cell r="P2500">
            <v>0</v>
          </cell>
          <cell r="R2500">
            <v>0</v>
          </cell>
          <cell r="T2500">
            <v>0</v>
          </cell>
          <cell r="U2500">
            <v>0</v>
          </cell>
          <cell r="W2500">
            <v>0</v>
          </cell>
          <cell r="Y2500">
            <v>0</v>
          </cell>
        </row>
        <row r="2501">
          <cell r="B2501" t="str">
            <v>DS1P</v>
          </cell>
          <cell r="C2501" t="str">
            <v/>
          </cell>
          <cell r="D2501" t="str">
            <v>02.3302</v>
          </cell>
          <cell r="E2501" t="str">
            <v xml:space="preserve">DS 1P - 24KV - 600A </v>
          </cell>
          <cell r="F2501" t="str">
            <v>boä</v>
          </cell>
          <cell r="H2501">
            <v>0</v>
          </cell>
          <cell r="K2501">
            <v>0</v>
          </cell>
          <cell r="P2501">
            <v>970000</v>
          </cell>
          <cell r="R2501">
            <v>173722</v>
          </cell>
          <cell r="U2501">
            <v>0</v>
          </cell>
          <cell r="W2501">
            <v>0</v>
          </cell>
          <cell r="Y2501">
            <v>0</v>
          </cell>
        </row>
        <row r="2502">
          <cell r="B2502" t="str">
            <v>DS3P</v>
          </cell>
          <cell r="C2502" t="str">
            <v/>
          </cell>
          <cell r="D2502" t="str">
            <v>02.3302</v>
          </cell>
          <cell r="E2502" t="str">
            <v xml:space="preserve">DS 3P - 24KV - 630A </v>
          </cell>
          <cell r="F2502" t="str">
            <v>boä</v>
          </cell>
          <cell r="H2502">
            <v>0</v>
          </cell>
          <cell r="K2502">
            <v>0</v>
          </cell>
          <cell r="P2502">
            <v>20000000</v>
          </cell>
          <cell r="R2502">
            <v>347444</v>
          </cell>
          <cell r="U2502">
            <v>0</v>
          </cell>
          <cell r="W2502">
            <v>0</v>
          </cell>
          <cell r="Y2502">
            <v>0</v>
          </cell>
        </row>
        <row r="2503">
          <cell r="B2503" t="str">
            <v>LBS 16</v>
          </cell>
          <cell r="C2503" t="str">
            <v/>
          </cell>
          <cell r="D2503" t="str">
            <v>02.2124</v>
          </cell>
          <cell r="E2503" t="str">
            <v>LBS SF6 3pha 24kV 630A - 16kA</v>
          </cell>
          <cell r="F2503" t="str">
            <v>boä</v>
          </cell>
          <cell r="G2503">
            <v>0</v>
          </cell>
          <cell r="H2503">
            <v>0</v>
          </cell>
          <cell r="K2503">
            <v>0</v>
          </cell>
          <cell r="P2503">
            <v>212162200</v>
          </cell>
          <cell r="R2503">
            <v>340971</v>
          </cell>
          <cell r="T2503">
            <v>112858</v>
          </cell>
          <cell r="U2503">
            <v>0</v>
          </cell>
          <cell r="W2503">
            <v>0</v>
          </cell>
          <cell r="Y2503">
            <v>0</v>
          </cell>
        </row>
        <row r="2504">
          <cell r="B2504" t="str">
            <v>Recloser</v>
          </cell>
          <cell r="C2504" t="str">
            <v/>
          </cell>
          <cell r="D2504" t="str">
            <v>02.2124</v>
          </cell>
          <cell r="E2504" t="str">
            <v>Recloser 24kV 630-800A</v>
          </cell>
          <cell r="F2504" t="str">
            <v>boä</v>
          </cell>
          <cell r="G2504">
            <v>0</v>
          </cell>
          <cell r="H2504">
            <v>0</v>
          </cell>
          <cell r="K2504">
            <v>0</v>
          </cell>
          <cell r="P2504">
            <v>139600000</v>
          </cell>
          <cell r="R2504">
            <v>487101</v>
          </cell>
          <cell r="T2504">
            <v>112858</v>
          </cell>
          <cell r="U2504">
            <v>0</v>
          </cell>
          <cell r="W2504">
            <v>0</v>
          </cell>
          <cell r="Y2504">
            <v>0</v>
          </cell>
        </row>
        <row r="2505">
          <cell r="B2505" t="str">
            <v>LA18</v>
          </cell>
          <cell r="C2505" t="str">
            <v/>
          </cell>
          <cell r="D2505" t="str">
            <v>T2.5004</v>
          </cell>
          <cell r="E2505" t="str">
            <v>LA 18kV 10kA</v>
          </cell>
          <cell r="F2505" t="str">
            <v>caùi</v>
          </cell>
          <cell r="H2505">
            <v>0</v>
          </cell>
          <cell r="K2505">
            <v>0</v>
          </cell>
          <cell r="P2505">
            <v>801000</v>
          </cell>
          <cell r="R2505">
            <v>76560</v>
          </cell>
          <cell r="U2505">
            <v>0</v>
          </cell>
          <cell r="W2505">
            <v>0</v>
          </cell>
          <cell r="Y2505">
            <v>0</v>
          </cell>
        </row>
        <row r="2506">
          <cell r="B2506" t="str">
            <v>LA12</v>
          </cell>
          <cell r="C2506" t="str">
            <v/>
          </cell>
          <cell r="D2506" t="str">
            <v>T2.5004</v>
          </cell>
          <cell r="E2506" t="str">
            <v>LA 12kV 10kA</v>
          </cell>
          <cell r="F2506" t="str">
            <v>caùi</v>
          </cell>
          <cell r="H2506">
            <v>0</v>
          </cell>
          <cell r="K2506">
            <v>0</v>
          </cell>
          <cell r="P2506">
            <v>801000</v>
          </cell>
          <cell r="R2506">
            <v>76560</v>
          </cell>
          <cell r="U2506">
            <v>0</v>
          </cell>
          <cell r="W2506">
            <v>0</v>
          </cell>
          <cell r="Y2506">
            <v>0</v>
          </cell>
        </row>
        <row r="2507">
          <cell r="A2507" t="str">
            <v>TÑÑ</v>
          </cell>
          <cell r="C2507" t="str">
            <v/>
          </cell>
          <cell r="D2507" t="str">
            <v>VIII</v>
          </cell>
          <cell r="E2507" t="str">
            <v>Phaàn vaät lieäu truï ño ñeám</v>
          </cell>
          <cell r="G2507">
            <v>0</v>
          </cell>
          <cell r="U2507">
            <v>0</v>
          </cell>
          <cell r="W2507">
            <v>0</v>
          </cell>
          <cell r="Y2507">
            <v>0</v>
          </cell>
        </row>
        <row r="2508">
          <cell r="B2508" t="str">
            <v>CVV4X2,5</v>
          </cell>
          <cell r="C2508" t="str">
            <v/>
          </cell>
          <cell r="D2508">
            <v>0</v>
          </cell>
          <cell r="E2508" t="str">
            <v xml:space="preserve">Caùp CVV 4x2,5mm2  </v>
          </cell>
          <cell r="F2508" t="str">
            <v>meùt</v>
          </cell>
          <cell r="G2508">
            <v>0</v>
          </cell>
          <cell r="H2508">
            <v>0</v>
          </cell>
          <cell r="K2508">
            <v>0</v>
          </cell>
          <cell r="P2508">
            <v>29900</v>
          </cell>
          <cell r="R2508">
            <v>0</v>
          </cell>
          <cell r="T2508">
            <v>0</v>
          </cell>
          <cell r="U2508">
            <v>0</v>
          </cell>
          <cell r="W2508">
            <v>0</v>
          </cell>
          <cell r="Y2508">
            <v>0</v>
          </cell>
        </row>
        <row r="2509">
          <cell r="B2509" t="str">
            <v>xAtuti</v>
          </cell>
          <cell r="C2509" t="str">
            <v/>
          </cell>
          <cell r="D2509" t="str">
            <v>05.6101</v>
          </cell>
          <cell r="E2509" t="str">
            <v>Xaø keïp TU, TI U50x32x4 350</v>
          </cell>
          <cell r="F2509" t="str">
            <v>Boä</v>
          </cell>
          <cell r="G2509">
            <v>0</v>
          </cell>
          <cell r="H2509">
            <v>0</v>
          </cell>
          <cell r="K2509">
            <v>0</v>
          </cell>
          <cell r="P2509">
            <v>40500</v>
          </cell>
          <cell r="R2509">
            <v>39758</v>
          </cell>
          <cell r="T2509">
            <v>0</v>
          </cell>
          <cell r="U2509">
            <v>0</v>
          </cell>
          <cell r="W2509">
            <v>0</v>
          </cell>
          <cell r="Y2509">
            <v>0</v>
          </cell>
        </row>
        <row r="2510">
          <cell r="B2510" t="str">
            <v>batLI</v>
          </cell>
          <cell r="C2510" t="str">
            <v/>
          </cell>
          <cell r="D2510">
            <v>0</v>
          </cell>
          <cell r="E2510" t="str">
            <v>Bass LI baét FCO</v>
          </cell>
          <cell r="F2510" t="str">
            <v>Boä</v>
          </cell>
          <cell r="G2510">
            <v>0</v>
          </cell>
          <cell r="H2510">
            <v>0</v>
          </cell>
          <cell r="K2510">
            <v>0</v>
          </cell>
          <cell r="P2510">
            <v>45000</v>
          </cell>
          <cell r="R2510">
            <v>0</v>
          </cell>
          <cell r="T2510">
            <v>0</v>
          </cell>
          <cell r="U2510">
            <v>0</v>
          </cell>
          <cell r="W2510">
            <v>0</v>
          </cell>
          <cell r="Y2510">
            <v>0</v>
          </cell>
        </row>
        <row r="2511">
          <cell r="B2511" t="str">
            <v>COS2,5</v>
          </cell>
          <cell r="C2511" t="str">
            <v/>
          </cell>
          <cell r="D2511" t="str">
            <v>D4.5001</v>
          </cell>
          <cell r="E2511" t="str">
            <v xml:space="preserve">Ñaàu cosse eùp Cu 2,5mm2 + bao PVC </v>
          </cell>
          <cell r="F2511" t="str">
            <v>caùi</v>
          </cell>
          <cell r="G2511">
            <v>0</v>
          </cell>
          <cell r="H2511">
            <v>0</v>
          </cell>
          <cell r="K2511">
            <v>0</v>
          </cell>
          <cell r="P2511">
            <v>900</v>
          </cell>
          <cell r="R2511">
            <v>4792</v>
          </cell>
          <cell r="T2511">
            <v>2553</v>
          </cell>
          <cell r="U2511">
            <v>0</v>
          </cell>
          <cell r="W2511">
            <v>0</v>
          </cell>
          <cell r="Y2511">
            <v>0</v>
          </cell>
        </row>
        <row r="2512">
          <cell r="B2512" t="str">
            <v>D16/10</v>
          </cell>
          <cell r="C2512" t="str">
            <v/>
          </cell>
          <cell r="D2512">
            <v>0</v>
          </cell>
          <cell r="E2512" t="str">
            <v>Daây ñieän ñoâi 16/10</v>
          </cell>
          <cell r="F2512" t="str">
            <v>meùt</v>
          </cell>
          <cell r="G2512">
            <v>0</v>
          </cell>
          <cell r="H2512">
            <v>0</v>
          </cell>
          <cell r="K2512">
            <v>0</v>
          </cell>
          <cell r="P2512">
            <v>860</v>
          </cell>
          <cell r="R2512">
            <v>0</v>
          </cell>
          <cell r="T2512">
            <v>0</v>
          </cell>
          <cell r="U2512">
            <v>0</v>
          </cell>
          <cell r="W2512">
            <v>0</v>
          </cell>
          <cell r="Y2512">
            <v>0</v>
          </cell>
        </row>
        <row r="2513">
          <cell r="B2513" t="str">
            <v>oxc25</v>
          </cell>
          <cell r="C2513" t="str">
            <v/>
          </cell>
          <cell r="D2513" t="str">
            <v>04.3107</v>
          </cell>
          <cell r="E2513" t="str">
            <v>OÁc xieát caùp Cu côõ 25mm2</v>
          </cell>
          <cell r="F2513" t="str">
            <v>caùi</v>
          </cell>
          <cell r="G2513">
            <v>0</v>
          </cell>
          <cell r="H2513">
            <v>0</v>
          </cell>
          <cell r="K2513">
            <v>0</v>
          </cell>
          <cell r="P2513">
            <v>36000</v>
          </cell>
          <cell r="R2513">
            <v>0</v>
          </cell>
          <cell r="T2513">
            <v>0</v>
          </cell>
          <cell r="U2513">
            <v>0</v>
          </cell>
          <cell r="W2513">
            <v>0</v>
          </cell>
          <cell r="Y2513">
            <v>0</v>
          </cell>
        </row>
        <row r="2514">
          <cell r="B2514" t="str">
            <v>PVC42</v>
          </cell>
          <cell r="C2514" t="str">
            <v/>
          </cell>
          <cell r="D2514" t="str">
            <v>07.2403</v>
          </cell>
          <cell r="E2514" t="str">
            <v>OÁng PVC D42x2mm</v>
          </cell>
          <cell r="F2514" t="str">
            <v>m</v>
          </cell>
          <cell r="G2514">
            <v>0</v>
          </cell>
          <cell r="H2514">
            <v>0</v>
          </cell>
          <cell r="K2514">
            <v>0</v>
          </cell>
          <cell r="P2514">
            <v>13000</v>
          </cell>
          <cell r="R2514">
            <v>12982</v>
          </cell>
          <cell r="T2514">
            <v>0</v>
          </cell>
          <cell r="U2514">
            <v>0</v>
          </cell>
          <cell r="W2514">
            <v>0</v>
          </cell>
          <cell r="Y2514">
            <v>0</v>
          </cell>
        </row>
        <row r="2515">
          <cell r="B2515" t="str">
            <v>CD25x2</v>
          </cell>
          <cell r="C2515" t="str">
            <v/>
          </cell>
          <cell r="D2515" t="str">
            <v>D3.3241</v>
          </cell>
          <cell r="E2515" t="str">
            <v>Coâllier 25x2</v>
          </cell>
          <cell r="F2515" t="str">
            <v>caùi</v>
          </cell>
          <cell r="G2515">
            <v>0</v>
          </cell>
          <cell r="H2515">
            <v>0</v>
          </cell>
          <cell r="K2515">
            <v>0</v>
          </cell>
          <cell r="P2515">
            <v>17000</v>
          </cell>
          <cell r="R2515">
            <v>0</v>
          </cell>
          <cell r="T2515">
            <v>0</v>
          </cell>
          <cell r="U2515">
            <v>0</v>
          </cell>
          <cell r="W2515">
            <v>0</v>
          </cell>
          <cell r="Y2515">
            <v>0</v>
          </cell>
        </row>
        <row r="2516">
          <cell r="B2516" t="str">
            <v>CUT42</v>
          </cell>
          <cell r="C2516" t="str">
            <v/>
          </cell>
          <cell r="D2516">
            <v>0</v>
          </cell>
          <cell r="E2516" t="str">
            <v>Co 90 ñoä PVC 42</v>
          </cell>
          <cell r="F2516" t="str">
            <v>caùi</v>
          </cell>
          <cell r="G2516">
            <v>0</v>
          </cell>
          <cell r="H2516">
            <v>0</v>
          </cell>
          <cell r="K2516">
            <v>0</v>
          </cell>
          <cell r="P2516">
            <v>11400</v>
          </cell>
          <cell r="R2516">
            <v>0</v>
          </cell>
          <cell r="T2516">
            <v>0</v>
          </cell>
          <cell r="U2516">
            <v>0</v>
          </cell>
          <cell r="W2516">
            <v>0</v>
          </cell>
          <cell r="Y2516">
            <v>0</v>
          </cell>
        </row>
        <row r="2517">
          <cell r="B2517" t="str">
            <v>CUT42T</v>
          </cell>
          <cell r="C2517" t="str">
            <v/>
          </cell>
          <cell r="D2517">
            <v>0</v>
          </cell>
          <cell r="E2517" t="str">
            <v>Co chöõ T oáng PVC 42</v>
          </cell>
          <cell r="F2517" t="str">
            <v>caùi</v>
          </cell>
          <cell r="G2517">
            <v>0</v>
          </cell>
          <cell r="H2517">
            <v>0</v>
          </cell>
          <cell r="K2517">
            <v>0</v>
          </cell>
          <cell r="P2517">
            <v>9600</v>
          </cell>
          <cell r="R2517">
            <v>0</v>
          </cell>
          <cell r="T2517">
            <v>0</v>
          </cell>
          <cell r="U2517">
            <v>0</v>
          </cell>
          <cell r="W2517">
            <v>0</v>
          </cell>
          <cell r="Y2517">
            <v>0</v>
          </cell>
        </row>
        <row r="2518">
          <cell r="B2518" t="str">
            <v>NPVC42</v>
          </cell>
          <cell r="C2518" t="str">
            <v/>
          </cell>
          <cell r="D2518">
            <v>0</v>
          </cell>
          <cell r="E2518" t="str">
            <v>Noái thaúng oáng PVC 42</v>
          </cell>
          <cell r="F2518" t="str">
            <v>caùi</v>
          </cell>
          <cell r="G2518">
            <v>0</v>
          </cell>
          <cell r="H2518">
            <v>0</v>
          </cell>
          <cell r="K2518">
            <v>0</v>
          </cell>
          <cell r="P2518">
            <v>4000</v>
          </cell>
          <cell r="R2518">
            <v>0</v>
          </cell>
          <cell r="T2518">
            <v>0</v>
          </cell>
          <cell r="U2518">
            <v>0</v>
          </cell>
          <cell r="W2518">
            <v>0</v>
          </cell>
          <cell r="Y2518">
            <v>0</v>
          </cell>
        </row>
        <row r="2519">
          <cell r="B2519" t="str">
            <v>XLPE50</v>
          </cell>
          <cell r="C2519" t="str">
            <v/>
          </cell>
          <cell r="D2519">
            <v>0</v>
          </cell>
          <cell r="E2519" t="str">
            <v>Caùp 24KV C/XLPE/PVC 50mm2: daáu TU, TI</v>
          </cell>
          <cell r="F2519" t="str">
            <v>meùt</v>
          </cell>
          <cell r="G2519">
            <v>0</v>
          </cell>
          <cell r="H2519">
            <v>0</v>
          </cell>
          <cell r="K2519">
            <v>0</v>
          </cell>
          <cell r="P2519">
            <v>107472</v>
          </cell>
          <cell r="R2519">
            <v>0</v>
          </cell>
          <cell r="T2519">
            <v>0</v>
          </cell>
          <cell r="U2519">
            <v>0</v>
          </cell>
          <cell r="W2519">
            <v>0</v>
          </cell>
          <cell r="Y2519">
            <v>0</v>
          </cell>
        </row>
        <row r="2520">
          <cell r="B2520" t="str">
            <v>KEO</v>
          </cell>
          <cell r="C2520" t="str">
            <v/>
          </cell>
          <cell r="D2520">
            <v>0</v>
          </cell>
          <cell r="E2520" t="str">
            <v>Keo daùn oáng PVC (500gr)</v>
          </cell>
          <cell r="F2520" t="str">
            <v>lon</v>
          </cell>
          <cell r="G2520">
            <v>0</v>
          </cell>
          <cell r="H2520">
            <v>0</v>
          </cell>
          <cell r="K2520">
            <v>0</v>
          </cell>
          <cell r="P2520">
            <v>29700</v>
          </cell>
          <cell r="R2520">
            <v>0</v>
          </cell>
          <cell r="T2520">
            <v>0</v>
          </cell>
          <cell r="U2520">
            <v>0</v>
          </cell>
          <cell r="W2520">
            <v>0</v>
          </cell>
          <cell r="Y2520">
            <v>0</v>
          </cell>
        </row>
        <row r="2521">
          <cell r="B2521" t="str">
            <v>BANGKEO</v>
          </cell>
          <cell r="C2521" t="str">
            <v/>
          </cell>
          <cell r="D2521">
            <v>0</v>
          </cell>
          <cell r="E2521" t="str">
            <v>Baêng keo caùch ñieän haï theá</v>
          </cell>
          <cell r="F2521" t="str">
            <v>cuoän</v>
          </cell>
          <cell r="G2521">
            <v>0</v>
          </cell>
          <cell r="H2521">
            <v>0</v>
          </cell>
          <cell r="K2521">
            <v>0</v>
          </cell>
          <cell r="P2521">
            <v>6500</v>
          </cell>
          <cell r="R2521">
            <v>0</v>
          </cell>
          <cell r="T2521">
            <v>0</v>
          </cell>
          <cell r="U2521">
            <v>0</v>
          </cell>
          <cell r="W2521">
            <v>0</v>
          </cell>
          <cell r="Y2521">
            <v>0</v>
          </cell>
        </row>
        <row r="2522">
          <cell r="B2522" t="str">
            <v>KVRT42</v>
          </cell>
          <cell r="C2522" t="str">
            <v/>
          </cell>
          <cell r="D2522">
            <v>0</v>
          </cell>
          <cell r="E2522" t="str">
            <v>Khaâu ven raêng trong + KVR ngoaøi D60</v>
          </cell>
          <cell r="F2522" t="str">
            <v>boä</v>
          </cell>
          <cell r="G2522">
            <v>0</v>
          </cell>
          <cell r="H2522">
            <v>0</v>
          </cell>
          <cell r="K2522">
            <v>0</v>
          </cell>
          <cell r="P2522">
            <v>10200</v>
          </cell>
          <cell r="R2522">
            <v>0</v>
          </cell>
          <cell r="T2522">
            <v>0</v>
          </cell>
          <cell r="U2522">
            <v>0</v>
          </cell>
          <cell r="W2522">
            <v>0</v>
          </cell>
          <cell r="Y2522">
            <v>0</v>
          </cell>
        </row>
        <row r="2523">
          <cell r="B2523" t="str">
            <v>KVRN42</v>
          </cell>
          <cell r="C2523" t="str">
            <v/>
          </cell>
          <cell r="D2523">
            <v>0</v>
          </cell>
          <cell r="E2523" t="str">
            <v>Khaâu ven raêng ngoaøi D42</v>
          </cell>
          <cell r="F2523" t="str">
            <v>caùi</v>
          </cell>
          <cell r="G2523">
            <v>0</v>
          </cell>
          <cell r="H2523">
            <v>0</v>
          </cell>
          <cell r="K2523">
            <v>0</v>
          </cell>
          <cell r="P2523">
            <v>3200</v>
          </cell>
          <cell r="R2523">
            <v>0</v>
          </cell>
          <cell r="T2523">
            <v>0</v>
          </cell>
          <cell r="U2523">
            <v>0</v>
          </cell>
          <cell r="W2523">
            <v>0</v>
          </cell>
          <cell r="Y2523">
            <v>0</v>
          </cell>
        </row>
        <row r="2524">
          <cell r="B2524" t="str">
            <v>bangnhua</v>
          </cell>
          <cell r="C2524" t="str">
            <v/>
          </cell>
          <cell r="D2524">
            <v>0</v>
          </cell>
          <cell r="E2524" t="str">
            <v>Baûng nhöïa gaén tuû ñieän keá ñieän töû</v>
          </cell>
          <cell r="F2524" t="str">
            <v>caùi</v>
          </cell>
          <cell r="G2524">
            <v>0</v>
          </cell>
          <cell r="H2524">
            <v>0</v>
          </cell>
          <cell r="K2524">
            <v>0</v>
          </cell>
          <cell r="P2524">
            <v>20000</v>
          </cell>
          <cell r="R2524">
            <v>0</v>
          </cell>
          <cell r="T2524">
            <v>0</v>
          </cell>
          <cell r="U2524">
            <v>0</v>
          </cell>
          <cell r="W2524">
            <v>0</v>
          </cell>
          <cell r="Y2524">
            <v>0</v>
          </cell>
        </row>
        <row r="2525">
          <cell r="B2525" t="str">
            <v>TUDKDT</v>
          </cell>
          <cell r="C2525" t="str">
            <v/>
          </cell>
          <cell r="D2525" t="str">
            <v>T5.1001</v>
          </cell>
          <cell r="E2525" t="str">
            <v>Thuøng ñieän keá 580x460x260 (tuû + baûng nhöïa + khoùa)</v>
          </cell>
          <cell r="F2525" t="str">
            <v>caùi</v>
          </cell>
          <cell r="G2525">
            <v>0</v>
          </cell>
          <cell r="H2525">
            <v>0</v>
          </cell>
          <cell r="K2525">
            <v>0</v>
          </cell>
          <cell r="P2525">
            <v>854706</v>
          </cell>
          <cell r="R2525">
            <v>694885</v>
          </cell>
          <cell r="T2525">
            <v>97369</v>
          </cell>
          <cell r="U2525">
            <v>0</v>
          </cell>
          <cell r="W2525">
            <v>0</v>
          </cell>
          <cell r="Y2525">
            <v>0</v>
          </cell>
        </row>
        <row r="2526">
          <cell r="B2526" t="str">
            <v>cd320</v>
          </cell>
          <cell r="C2526" t="str">
            <v/>
          </cell>
          <cell r="D2526" t="str">
            <v>D3.3241</v>
          </cell>
          <cell r="E2526" t="str">
            <v>Coå deâ Þ 320/6x60 ( baét thuøng ñieän keá)</v>
          </cell>
          <cell r="F2526" t="str">
            <v>boä</v>
          </cell>
          <cell r="G2526">
            <v>0</v>
          </cell>
          <cell r="H2526">
            <v>0</v>
          </cell>
          <cell r="K2526">
            <v>0</v>
          </cell>
          <cell r="P2526">
            <v>70000</v>
          </cell>
          <cell r="R2526">
            <v>89320</v>
          </cell>
          <cell r="T2526">
            <v>0</v>
          </cell>
          <cell r="U2526">
            <v>0</v>
          </cell>
          <cell r="W2526">
            <v>0</v>
          </cell>
          <cell r="Y2526">
            <v>0</v>
          </cell>
        </row>
        <row r="2527">
          <cell r="B2527" t="str">
            <v>keobit</v>
          </cell>
          <cell r="C2527" t="str">
            <v/>
          </cell>
          <cell r="D2527">
            <v>0</v>
          </cell>
          <cell r="E2527" t="str">
            <v>Keo silicon bít mieäng oáng 190g/oáng</v>
          </cell>
          <cell r="F2527" t="str">
            <v>oáng</v>
          </cell>
          <cell r="G2527">
            <v>0</v>
          </cell>
          <cell r="H2527">
            <v>0</v>
          </cell>
          <cell r="K2527">
            <v>0</v>
          </cell>
          <cell r="P2527">
            <v>45000</v>
          </cell>
          <cell r="R2527">
            <v>0</v>
          </cell>
          <cell r="T2527">
            <v>0</v>
          </cell>
          <cell r="U2527">
            <v>0</v>
          </cell>
          <cell r="W2527">
            <v>0</v>
          </cell>
          <cell r="Y2527">
            <v>0</v>
          </cell>
        </row>
        <row r="2528">
          <cell r="B2528" t="str">
            <v>M5M</v>
          </cell>
          <cell r="C2528" t="str">
            <v/>
          </cell>
          <cell r="D2528">
            <v>0</v>
          </cell>
          <cell r="E2528" t="str">
            <v>Daây ñoàng traàn meàm deït</v>
          </cell>
          <cell r="F2528" t="str">
            <v>meùt</v>
          </cell>
          <cell r="G2528">
            <v>0</v>
          </cell>
          <cell r="H2528">
            <v>0</v>
          </cell>
          <cell r="K2528">
            <v>0</v>
          </cell>
          <cell r="P2528">
            <v>5000</v>
          </cell>
          <cell r="R2528">
            <v>13915</v>
          </cell>
          <cell r="T2528">
            <v>0</v>
          </cell>
          <cell r="U2528">
            <v>0</v>
          </cell>
          <cell r="W2528">
            <v>0</v>
          </cell>
          <cell r="Y2528">
            <v>0</v>
          </cell>
        </row>
        <row r="2529">
          <cell r="B2529" t="str">
            <v>b12150</v>
          </cell>
          <cell r="C2529" t="str">
            <v/>
          </cell>
          <cell r="D2529">
            <v>0</v>
          </cell>
          <cell r="E2529" t="str">
            <v>Boulon 12x150+ 2 long ñeàn vuoâng D14-50x50x3/Zn</v>
          </cell>
          <cell r="F2529" t="str">
            <v>boä</v>
          </cell>
          <cell r="G2529">
            <v>0</v>
          </cell>
          <cell r="H2529">
            <v>0</v>
          </cell>
          <cell r="K2529">
            <v>0</v>
          </cell>
          <cell r="P2529">
            <v>19700</v>
          </cell>
          <cell r="R2529">
            <v>0</v>
          </cell>
          <cell r="T2529">
            <v>0</v>
          </cell>
          <cell r="U2529">
            <v>0</v>
          </cell>
          <cell r="W2529">
            <v>0</v>
          </cell>
          <cell r="Y2529">
            <v>0</v>
          </cell>
        </row>
        <row r="2530">
          <cell r="B2530" t="str">
            <v>sl50</v>
          </cell>
          <cell r="C2530" t="str">
            <v/>
          </cell>
          <cell r="D2530">
            <v>0</v>
          </cell>
          <cell r="E2530" t="str">
            <v>Saét goùc L50 x50 x5 : 2 thanh daøi 0,5m</v>
          </cell>
          <cell r="F2530" t="str">
            <v>kg</v>
          </cell>
          <cell r="G2530">
            <v>0</v>
          </cell>
          <cell r="H2530">
            <v>0</v>
          </cell>
          <cell r="K2530">
            <v>0</v>
          </cell>
          <cell r="P2530">
            <v>28961</v>
          </cell>
          <cell r="R2530">
            <v>0</v>
          </cell>
          <cell r="T2530">
            <v>0</v>
          </cell>
          <cell r="U2530">
            <v>0</v>
          </cell>
          <cell r="W2530">
            <v>0</v>
          </cell>
          <cell r="Y2530">
            <v>0</v>
          </cell>
        </row>
        <row r="2531">
          <cell r="B2531" t="str">
            <v>b1260</v>
          </cell>
          <cell r="C2531" t="str">
            <v/>
          </cell>
          <cell r="D2531">
            <v>0</v>
          </cell>
          <cell r="E2531" t="str">
            <v>Boulon 12x60+ 2 long ñeàn vuoâng D14-50x50x3/Zn</v>
          </cell>
          <cell r="F2531" t="str">
            <v>boä</v>
          </cell>
          <cell r="G2531">
            <v>0</v>
          </cell>
          <cell r="H2531">
            <v>0</v>
          </cell>
          <cell r="K2531">
            <v>0</v>
          </cell>
          <cell r="P2531">
            <v>8900</v>
          </cell>
          <cell r="R2531">
            <v>0</v>
          </cell>
          <cell r="T2531">
            <v>0</v>
          </cell>
          <cell r="U2531">
            <v>0</v>
          </cell>
          <cell r="W2531">
            <v>0</v>
          </cell>
          <cell r="Y2531">
            <v>0</v>
          </cell>
        </row>
        <row r="2532">
          <cell r="A2532" t="str">
            <v>TBDD1p</v>
          </cell>
          <cell r="C2532" t="str">
            <v>X</v>
          </cell>
          <cell r="D2532" t="str">
            <v>IX</v>
          </cell>
          <cell r="E2532" t="str">
            <v>Phaàn thieát bò ñöôøng daây 1 pha XDM</v>
          </cell>
          <cell r="U2532">
            <v>0</v>
          </cell>
          <cell r="W2532">
            <v>0</v>
          </cell>
          <cell r="Y2532">
            <v>0</v>
          </cell>
        </row>
        <row r="2533">
          <cell r="B2533" t="str">
            <v>FCO100-22</v>
          </cell>
          <cell r="C2533" t="str">
            <v/>
          </cell>
          <cell r="D2533" t="str">
            <v>T2.3505</v>
          </cell>
          <cell r="E2533" t="str">
            <v>FCO 24kV - 100A</v>
          </cell>
          <cell r="F2533" t="str">
            <v>caùi</v>
          </cell>
          <cell r="G2533">
            <v>0</v>
          </cell>
          <cell r="H2533">
            <v>0</v>
          </cell>
          <cell r="L2533">
            <v>0</v>
          </cell>
          <cell r="P2533">
            <v>980000</v>
          </cell>
          <cell r="R2533">
            <v>204160</v>
          </cell>
          <cell r="U2533">
            <v>0</v>
          </cell>
          <cell r="W2533">
            <v>0</v>
          </cell>
          <cell r="Y2533">
            <v>0</v>
          </cell>
        </row>
        <row r="2534">
          <cell r="B2534" t="str">
            <v>chi10K</v>
          </cell>
          <cell r="C2534" t="str">
            <v/>
          </cell>
          <cell r="D2534">
            <v>0</v>
          </cell>
          <cell r="E2534" t="str">
            <v>Daây chaûy 10K</v>
          </cell>
          <cell r="F2534" t="str">
            <v>Sôïi</v>
          </cell>
          <cell r="G2534">
            <v>0</v>
          </cell>
          <cell r="H2534">
            <v>0</v>
          </cell>
          <cell r="L2534">
            <v>0</v>
          </cell>
          <cell r="P2534">
            <v>25000</v>
          </cell>
          <cell r="R2534">
            <v>0</v>
          </cell>
          <cell r="U2534">
            <v>0</v>
          </cell>
          <cell r="W2534">
            <v>0</v>
          </cell>
          <cell r="Y2534">
            <v>0</v>
          </cell>
        </row>
        <row r="2535">
          <cell r="A2535" t="str">
            <v>TBHT</v>
          </cell>
          <cell r="D2535" t="str">
            <v>X</v>
          </cell>
          <cell r="E2535" t="str">
            <v xml:space="preserve">Phaàn thieát bò ñöôøng daây haï theá </v>
          </cell>
          <cell r="U2535">
            <v>0</v>
          </cell>
          <cell r="W2535">
            <v>0</v>
          </cell>
          <cell r="Y2535">
            <v>0</v>
          </cell>
        </row>
        <row r="2536">
          <cell r="B2536" t="str">
            <v>DK3P</v>
          </cell>
          <cell r="C2536" t="str">
            <v/>
          </cell>
          <cell r="D2536">
            <v>0</v>
          </cell>
          <cell r="E2536" t="str">
            <v>Ñieän naêng keá 3 pha 380V-5A</v>
          </cell>
          <cell r="F2536" t="str">
            <v>caùi</v>
          </cell>
          <cell r="H2536">
            <v>0</v>
          </cell>
          <cell r="L2536">
            <v>0</v>
          </cell>
          <cell r="P2536">
            <v>0</v>
          </cell>
          <cell r="R2536">
            <v>0</v>
          </cell>
          <cell r="U2536">
            <v>0</v>
          </cell>
          <cell r="W2536">
            <v>0</v>
          </cell>
          <cell r="Y2536">
            <v>0</v>
          </cell>
        </row>
        <row r="2537">
          <cell r="B2537" t="str">
            <v>TI1005</v>
          </cell>
          <cell r="C2537" t="str">
            <v/>
          </cell>
          <cell r="D2537">
            <v>0</v>
          </cell>
          <cell r="E2537" t="str">
            <v>Bieán doøng 600V - 100/5A</v>
          </cell>
          <cell r="F2537" t="str">
            <v>caùi</v>
          </cell>
          <cell r="H2537">
            <v>0</v>
          </cell>
          <cell r="L2537">
            <v>0</v>
          </cell>
          <cell r="P2537">
            <v>0</v>
          </cell>
          <cell r="R2537">
            <v>0</v>
          </cell>
          <cell r="U2537">
            <v>0</v>
          </cell>
          <cell r="W2537">
            <v>0</v>
          </cell>
          <cell r="Y2537">
            <v>0</v>
          </cell>
        </row>
        <row r="2538">
          <cell r="B2538" t="str">
            <v>ATM100</v>
          </cell>
          <cell r="C2538" t="str">
            <v/>
          </cell>
          <cell r="D2538" t="str">
            <v>T2.8402</v>
          </cell>
          <cell r="E2538" t="str">
            <v>MCCB 3 cöïc 400V-100A - 25KA</v>
          </cell>
          <cell r="F2538" t="str">
            <v>caùi</v>
          </cell>
          <cell r="H2538">
            <v>0</v>
          </cell>
          <cell r="L2538">
            <v>0</v>
          </cell>
          <cell r="P2538">
            <v>29013</v>
          </cell>
          <cell r="R2538">
            <v>331760</v>
          </cell>
          <cell r="U2538">
            <v>0</v>
          </cell>
          <cell r="W2538">
            <v>0</v>
          </cell>
          <cell r="Y2538">
            <v>0</v>
          </cell>
        </row>
        <row r="2539">
          <cell r="B2539" t="str">
            <v>COTATOR</v>
          </cell>
          <cell r="C2539" t="str">
            <v/>
          </cell>
          <cell r="D2539">
            <v>0</v>
          </cell>
          <cell r="E2539" t="str">
            <v>Contactor 3P-50A</v>
          </cell>
          <cell r="F2539" t="str">
            <v>caùi</v>
          </cell>
          <cell r="H2539">
            <v>0</v>
          </cell>
          <cell r="L2539">
            <v>0</v>
          </cell>
          <cell r="P2539">
            <v>796000</v>
          </cell>
          <cell r="R2539">
            <v>77664</v>
          </cell>
          <cell r="U2539">
            <v>0</v>
          </cell>
          <cell r="W2539">
            <v>0</v>
          </cell>
          <cell r="Y2539">
            <v>0</v>
          </cell>
        </row>
        <row r="2540">
          <cell r="A2540" t="str">
            <v>BBVS</v>
          </cell>
          <cell r="C2540" t="str">
            <v/>
          </cell>
          <cell r="D2540" t="str">
            <v>XI</v>
          </cell>
          <cell r="E2540" t="str">
            <v>Phaàn bieån baùo vöôït soâng</v>
          </cell>
          <cell r="H2540">
            <v>0</v>
          </cell>
          <cell r="I2540">
            <v>0</v>
          </cell>
          <cell r="J2540">
            <v>0</v>
          </cell>
          <cell r="L2540">
            <v>0</v>
          </cell>
        </row>
        <row r="2541">
          <cell r="A2541" t="str">
            <v>CBH9</v>
          </cell>
          <cell r="C2541" t="str">
            <v/>
          </cell>
          <cell r="E2541" t="str">
            <v>Coät baùo hieäu cao 9m</v>
          </cell>
          <cell r="F2541" t="str">
            <v>Coät</v>
          </cell>
          <cell r="U2541">
            <v>366456</v>
          </cell>
          <cell r="W2541">
            <v>106103</v>
          </cell>
          <cell r="Y2541">
            <v>137756</v>
          </cell>
        </row>
        <row r="2542">
          <cell r="B2542" t="str">
            <v>SO10</v>
          </cell>
          <cell r="C2542" t="str">
            <v/>
          </cell>
          <cell r="E2542" t="str">
            <v>Saét   Þ10 maï keõm</v>
          </cell>
          <cell r="F2542" t="str">
            <v>kg</v>
          </cell>
          <cell r="G2542">
            <v>3.2</v>
          </cell>
          <cell r="H2542">
            <v>0</v>
          </cell>
          <cell r="I2542">
            <v>0</v>
          </cell>
          <cell r="J2542">
            <v>0</v>
          </cell>
          <cell r="K2542">
            <v>0</v>
          </cell>
          <cell r="L2542">
            <v>0</v>
          </cell>
          <cell r="P2542">
            <v>25495</v>
          </cell>
          <cell r="R2542">
            <v>0</v>
          </cell>
          <cell r="U2542">
            <v>81584</v>
          </cell>
          <cell r="W2542">
            <v>0</v>
          </cell>
          <cell r="Y2542">
            <v>0</v>
          </cell>
        </row>
        <row r="2543">
          <cell r="B2543" t="str">
            <v>SO12</v>
          </cell>
          <cell r="C2543" t="str">
            <v/>
          </cell>
          <cell r="E2543" t="str">
            <v>Saét   Þ12</v>
          </cell>
          <cell r="F2543" t="str">
            <v>kg</v>
          </cell>
          <cell r="H2543">
            <v>0</v>
          </cell>
          <cell r="I2543">
            <v>0</v>
          </cell>
          <cell r="J2543">
            <v>0</v>
          </cell>
          <cell r="K2543">
            <v>0</v>
          </cell>
          <cell r="L2543">
            <v>0</v>
          </cell>
          <cell r="P2543">
            <v>8450</v>
          </cell>
          <cell r="R2543">
            <v>0</v>
          </cell>
          <cell r="U2543">
            <v>0</v>
          </cell>
          <cell r="W2543">
            <v>0</v>
          </cell>
          <cell r="Y2543">
            <v>0</v>
          </cell>
        </row>
        <row r="2544">
          <cell r="B2544" t="str">
            <v>thept6</v>
          </cell>
          <cell r="C2544" t="str">
            <v/>
          </cell>
          <cell r="E2544" t="str">
            <v>Theùp taám 6mm</v>
          </cell>
          <cell r="F2544" t="str">
            <v>kg</v>
          </cell>
          <cell r="G2544">
            <v>2.92</v>
          </cell>
          <cell r="H2544">
            <v>0</v>
          </cell>
          <cell r="I2544">
            <v>0</v>
          </cell>
          <cell r="J2544">
            <v>0</v>
          </cell>
          <cell r="K2544">
            <v>0</v>
          </cell>
          <cell r="L2544">
            <v>0</v>
          </cell>
          <cell r="P2544">
            <v>4450</v>
          </cell>
          <cell r="R2544">
            <v>0</v>
          </cell>
          <cell r="U2544">
            <v>12994</v>
          </cell>
          <cell r="W2544">
            <v>0</v>
          </cell>
          <cell r="Y2544">
            <v>0</v>
          </cell>
        </row>
        <row r="2545">
          <cell r="B2545" t="str">
            <v>B1250</v>
          </cell>
          <cell r="C2545" t="str">
            <v/>
          </cell>
          <cell r="E2545" t="str">
            <v>Boulon 12x50+ 2 long ñeàn vuoâng D14-50x50x3/Zn</v>
          </cell>
          <cell r="F2545" t="str">
            <v>boä</v>
          </cell>
          <cell r="G2545">
            <v>4</v>
          </cell>
          <cell r="H2545">
            <v>0</v>
          </cell>
          <cell r="I2545">
            <v>0</v>
          </cell>
          <cell r="J2545">
            <v>0</v>
          </cell>
          <cell r="K2545">
            <v>0</v>
          </cell>
          <cell r="L2545">
            <v>0</v>
          </cell>
          <cell r="P2545">
            <v>8600</v>
          </cell>
          <cell r="R2545">
            <v>0</v>
          </cell>
          <cell r="U2545">
            <v>34400</v>
          </cell>
          <cell r="W2545">
            <v>0</v>
          </cell>
          <cell r="Y2545">
            <v>0</v>
          </cell>
        </row>
        <row r="2546">
          <cell r="B2546" t="str">
            <v>qhan</v>
          </cell>
          <cell r="C2546" t="str">
            <v/>
          </cell>
          <cell r="E2546" t="str">
            <v>Que haøn ñieän</v>
          </cell>
          <cell r="F2546" t="str">
            <v>hoäp</v>
          </cell>
          <cell r="G2546">
            <v>2.5</v>
          </cell>
          <cell r="H2546">
            <v>0</v>
          </cell>
          <cell r="I2546">
            <v>0</v>
          </cell>
          <cell r="J2546">
            <v>0</v>
          </cell>
          <cell r="K2546">
            <v>0</v>
          </cell>
          <cell r="L2546">
            <v>0</v>
          </cell>
          <cell r="P2546">
            <v>35000</v>
          </cell>
          <cell r="R2546">
            <v>0</v>
          </cell>
          <cell r="U2546">
            <v>87500</v>
          </cell>
          <cell r="W2546">
            <v>0</v>
          </cell>
          <cell r="Y2546">
            <v>0</v>
          </cell>
        </row>
        <row r="2547">
          <cell r="B2547" t="str">
            <v>soncr</v>
          </cell>
          <cell r="C2547" t="str">
            <v/>
          </cell>
          <cell r="E2547" t="str">
            <v>Sôn choáng ræ</v>
          </cell>
          <cell r="F2547" t="str">
            <v>kg</v>
          </cell>
          <cell r="G2547">
            <v>1.5</v>
          </cell>
          <cell r="H2547">
            <v>0</v>
          </cell>
          <cell r="I2547">
            <v>0</v>
          </cell>
          <cell r="J2547">
            <v>0</v>
          </cell>
          <cell r="K2547">
            <v>0</v>
          </cell>
          <cell r="L2547">
            <v>0</v>
          </cell>
          <cell r="P2547">
            <v>27400</v>
          </cell>
          <cell r="R2547">
            <v>0</v>
          </cell>
          <cell r="U2547">
            <v>41100</v>
          </cell>
          <cell r="W2547">
            <v>0</v>
          </cell>
          <cell r="Y2547">
            <v>0</v>
          </cell>
        </row>
        <row r="2548">
          <cell r="B2548" t="str">
            <v>son</v>
          </cell>
          <cell r="C2548" t="str">
            <v/>
          </cell>
          <cell r="E2548" t="str">
            <v>Sôn maøu</v>
          </cell>
          <cell r="F2548" t="str">
            <v>kg</v>
          </cell>
          <cell r="G2548">
            <v>1</v>
          </cell>
          <cell r="H2548">
            <v>0</v>
          </cell>
          <cell r="I2548">
            <v>0</v>
          </cell>
          <cell r="J2548">
            <v>0</v>
          </cell>
          <cell r="K2548">
            <v>0</v>
          </cell>
          <cell r="L2548">
            <v>0</v>
          </cell>
          <cell r="P2548">
            <v>32000</v>
          </cell>
          <cell r="R2548">
            <v>0</v>
          </cell>
          <cell r="U2548">
            <v>32000</v>
          </cell>
          <cell r="W2548">
            <v>0</v>
          </cell>
          <cell r="Y2548">
            <v>0</v>
          </cell>
        </row>
        <row r="2549">
          <cell r="B2549" t="str">
            <v>oxy</v>
          </cell>
          <cell r="C2549" t="str">
            <v/>
          </cell>
          <cell r="E2549" t="str">
            <v>OÂ xy gioù</v>
          </cell>
          <cell r="F2549" t="str">
            <v>m3</v>
          </cell>
          <cell r="G2549">
            <v>0.9</v>
          </cell>
          <cell r="H2549">
            <v>0</v>
          </cell>
          <cell r="I2549">
            <v>0</v>
          </cell>
          <cell r="J2549">
            <v>0</v>
          </cell>
          <cell r="K2549">
            <v>0</v>
          </cell>
          <cell r="L2549">
            <v>0</v>
          </cell>
          <cell r="P2549">
            <v>10000</v>
          </cell>
          <cell r="R2549">
            <v>0</v>
          </cell>
          <cell r="U2549">
            <v>9000</v>
          </cell>
          <cell r="W2549">
            <v>0</v>
          </cell>
          <cell r="Y2549">
            <v>0</v>
          </cell>
        </row>
        <row r="2550">
          <cell r="B2550" t="str">
            <v>axetylen</v>
          </cell>
          <cell r="C2550" t="str">
            <v/>
          </cell>
          <cell r="E2550" t="str">
            <v>Hôi Axetylen</v>
          </cell>
          <cell r="F2550" t="str">
            <v>m3</v>
          </cell>
          <cell r="G2550">
            <v>0.3</v>
          </cell>
          <cell r="H2550">
            <v>0</v>
          </cell>
          <cell r="I2550">
            <v>0</v>
          </cell>
          <cell r="J2550">
            <v>0</v>
          </cell>
          <cell r="K2550">
            <v>0</v>
          </cell>
          <cell r="L2550">
            <v>0</v>
          </cell>
          <cell r="P2550">
            <v>40000</v>
          </cell>
          <cell r="R2550">
            <v>0</v>
          </cell>
          <cell r="U2550">
            <v>12000</v>
          </cell>
          <cell r="W2550">
            <v>0</v>
          </cell>
          <cell r="Y2550">
            <v>0</v>
          </cell>
        </row>
        <row r="2551">
          <cell r="B2551" t="str">
            <v>coson</v>
          </cell>
          <cell r="C2551" t="str">
            <v/>
          </cell>
          <cell r="E2551" t="str">
            <v>Coï sôn</v>
          </cell>
          <cell r="F2551" t="str">
            <v>caùi</v>
          </cell>
          <cell r="G2551">
            <v>6</v>
          </cell>
          <cell r="H2551">
            <v>0</v>
          </cell>
          <cell r="I2551">
            <v>0</v>
          </cell>
          <cell r="J2551">
            <v>0</v>
          </cell>
          <cell r="K2551">
            <v>0</v>
          </cell>
          <cell r="L2551">
            <v>0</v>
          </cell>
          <cell r="P2551">
            <v>5000</v>
          </cell>
          <cell r="R2551">
            <v>0</v>
          </cell>
          <cell r="U2551">
            <v>30000</v>
          </cell>
          <cell r="W2551">
            <v>0</v>
          </cell>
          <cell r="Y2551">
            <v>0</v>
          </cell>
        </row>
        <row r="2552">
          <cell r="B2552" t="str">
            <v>LCbh9</v>
          </cell>
          <cell r="C2552" t="str">
            <v/>
          </cell>
          <cell r="D2552" t="str">
            <v>NB.1110</v>
          </cell>
          <cell r="E2552" t="str">
            <v>Gia coâng vaø laép döïng coät baùo hieäu cao 9m</v>
          </cell>
          <cell r="F2552" t="str">
            <v>Taán</v>
          </cell>
          <cell r="G2552">
            <v>0.19</v>
          </cell>
          <cell r="H2552">
            <v>0</v>
          </cell>
          <cell r="P2552">
            <v>0</v>
          </cell>
          <cell r="R2552">
            <v>521806</v>
          </cell>
          <cell r="T2552">
            <v>725029</v>
          </cell>
          <cell r="U2552">
            <v>0</v>
          </cell>
          <cell r="W2552">
            <v>99143</v>
          </cell>
          <cell r="Y2552">
            <v>137756</v>
          </cell>
        </row>
        <row r="2553">
          <cell r="B2553" t="str">
            <v>SonCBH</v>
          </cell>
          <cell r="C2553" t="str">
            <v/>
          </cell>
          <cell r="D2553" t="str">
            <v>S2.118</v>
          </cell>
          <cell r="E2553" t="str">
            <v>Sôn coät baùo hieäu</v>
          </cell>
          <cell r="F2553" t="str">
            <v>m2</v>
          </cell>
          <cell r="G2553">
            <v>3.98</v>
          </cell>
          <cell r="H2553">
            <v>0</v>
          </cell>
          <cell r="I2553">
            <v>0</v>
          </cell>
          <cell r="J2553">
            <v>0</v>
          </cell>
          <cell r="K2553">
            <v>0</v>
          </cell>
          <cell r="L2553">
            <v>0</v>
          </cell>
          <cell r="P2553">
            <v>6502</v>
          </cell>
          <cell r="R2553">
            <v>1354</v>
          </cell>
          <cell r="U2553">
            <v>25878</v>
          </cell>
          <cell r="W2553">
            <v>5389</v>
          </cell>
          <cell r="Y2553">
            <v>0</v>
          </cell>
        </row>
        <row r="2554">
          <cell r="B2554" t="str">
            <v>VCT</v>
          </cell>
          <cell r="C2554" t="str">
            <v/>
          </cell>
          <cell r="D2554" t="str">
            <v>021351</v>
          </cell>
          <cell r="E2554" t="str">
            <v>Vaän Chuyeån theùp</v>
          </cell>
          <cell r="F2554" t="str">
            <v>Taán</v>
          </cell>
          <cell r="G2554">
            <v>0.19</v>
          </cell>
          <cell r="H2554">
            <v>0</v>
          </cell>
          <cell r="P2554">
            <v>0</v>
          </cell>
          <cell r="R2554">
            <v>8267</v>
          </cell>
          <cell r="U2554">
            <v>0</v>
          </cell>
          <cell r="W2554">
            <v>1571</v>
          </cell>
          <cell r="Y2554">
            <v>0</v>
          </cell>
        </row>
        <row r="2555">
          <cell r="A2555" t="str">
            <v>BBH1212</v>
          </cell>
          <cell r="C2555" t="str">
            <v/>
          </cell>
          <cell r="E2555" t="str">
            <v>Bieån baùo hieäu 1.2mx1.2m</v>
          </cell>
          <cell r="F2555" t="str">
            <v>Bieån</v>
          </cell>
          <cell r="U2555">
            <v>1108866</v>
          </cell>
          <cell r="W2555">
            <v>53661</v>
          </cell>
          <cell r="Y2555">
            <v>63372</v>
          </cell>
        </row>
        <row r="2556">
          <cell r="B2556" t="str">
            <v>SL45</v>
          </cell>
          <cell r="C2556" t="str">
            <v/>
          </cell>
          <cell r="E2556" t="str">
            <v>Saét goùc L45 x45 x 4</v>
          </cell>
          <cell r="F2556" t="str">
            <v>kg</v>
          </cell>
          <cell r="G2556">
            <v>26.3</v>
          </cell>
          <cell r="H2556">
            <v>0</v>
          </cell>
          <cell r="I2556">
            <v>0</v>
          </cell>
          <cell r="J2556">
            <v>0</v>
          </cell>
          <cell r="K2556">
            <v>0</v>
          </cell>
          <cell r="L2556">
            <v>0</v>
          </cell>
          <cell r="P2556">
            <v>22250</v>
          </cell>
          <cell r="R2556">
            <v>0</v>
          </cell>
          <cell r="U2556">
            <v>585175</v>
          </cell>
          <cell r="W2556">
            <v>0</v>
          </cell>
          <cell r="Y2556">
            <v>0</v>
          </cell>
        </row>
        <row r="2557">
          <cell r="B2557" t="str">
            <v>Thept4</v>
          </cell>
          <cell r="C2557" t="str">
            <v/>
          </cell>
          <cell r="E2557" t="str">
            <v>Theùp taám 4mm</v>
          </cell>
          <cell r="F2557" t="str">
            <v>kg</v>
          </cell>
          <cell r="G2557">
            <v>3.14</v>
          </cell>
          <cell r="H2557">
            <v>0</v>
          </cell>
          <cell r="I2557">
            <v>0</v>
          </cell>
          <cell r="J2557">
            <v>0</v>
          </cell>
          <cell r="K2557">
            <v>0</v>
          </cell>
          <cell r="L2557">
            <v>0</v>
          </cell>
          <cell r="P2557">
            <v>4450</v>
          </cell>
          <cell r="R2557">
            <v>0</v>
          </cell>
          <cell r="U2557">
            <v>13973</v>
          </cell>
          <cell r="W2557">
            <v>0</v>
          </cell>
          <cell r="Y2557">
            <v>0</v>
          </cell>
        </row>
        <row r="2558">
          <cell r="B2558" t="str">
            <v>Thept2</v>
          </cell>
          <cell r="C2558" t="str">
            <v/>
          </cell>
          <cell r="E2558" t="str">
            <v>Theùp taám 2mm</v>
          </cell>
          <cell r="F2558" t="str">
            <v>kg</v>
          </cell>
          <cell r="G2558">
            <v>45.22</v>
          </cell>
          <cell r="H2558">
            <v>0</v>
          </cell>
          <cell r="I2558">
            <v>0</v>
          </cell>
          <cell r="J2558">
            <v>0</v>
          </cell>
          <cell r="K2558">
            <v>0</v>
          </cell>
          <cell r="L2558">
            <v>0</v>
          </cell>
          <cell r="P2558">
            <v>4572</v>
          </cell>
          <cell r="R2558">
            <v>0</v>
          </cell>
          <cell r="U2558">
            <v>206746</v>
          </cell>
          <cell r="W2558">
            <v>0</v>
          </cell>
          <cell r="Y2558">
            <v>0</v>
          </cell>
        </row>
        <row r="2559">
          <cell r="B2559" t="str">
            <v>B1250</v>
          </cell>
          <cell r="C2559" t="str">
            <v/>
          </cell>
          <cell r="E2559" t="str">
            <v>Boulon 12x50+ 2 long ñeàn vuoâng D14-50x50x3/Zn</v>
          </cell>
          <cell r="F2559" t="str">
            <v>boä</v>
          </cell>
          <cell r="G2559">
            <v>2</v>
          </cell>
          <cell r="H2559">
            <v>0</v>
          </cell>
          <cell r="I2559">
            <v>0</v>
          </cell>
          <cell r="J2559">
            <v>0</v>
          </cell>
          <cell r="K2559">
            <v>0</v>
          </cell>
          <cell r="L2559">
            <v>0</v>
          </cell>
          <cell r="P2559">
            <v>8600</v>
          </cell>
          <cell r="R2559">
            <v>0</v>
          </cell>
          <cell r="U2559">
            <v>17200</v>
          </cell>
          <cell r="W2559">
            <v>0</v>
          </cell>
          <cell r="Y2559">
            <v>0</v>
          </cell>
        </row>
        <row r="2560">
          <cell r="B2560" t="str">
            <v>qhan</v>
          </cell>
          <cell r="C2560" t="str">
            <v/>
          </cell>
          <cell r="E2560" t="str">
            <v>Que haøn ñieän</v>
          </cell>
          <cell r="F2560" t="str">
            <v>hoäp</v>
          </cell>
          <cell r="G2560">
            <v>3</v>
          </cell>
          <cell r="H2560">
            <v>0</v>
          </cell>
          <cell r="I2560">
            <v>0</v>
          </cell>
          <cell r="J2560">
            <v>0</v>
          </cell>
          <cell r="K2560">
            <v>0</v>
          </cell>
          <cell r="L2560">
            <v>0</v>
          </cell>
          <cell r="P2560">
            <v>35000</v>
          </cell>
          <cell r="R2560">
            <v>0</v>
          </cell>
          <cell r="U2560">
            <v>105000</v>
          </cell>
          <cell r="W2560">
            <v>0</v>
          </cell>
          <cell r="Y2560">
            <v>0</v>
          </cell>
        </row>
        <row r="2561">
          <cell r="B2561" t="str">
            <v>soncr</v>
          </cell>
          <cell r="C2561" t="str">
            <v/>
          </cell>
          <cell r="E2561" t="str">
            <v>Sôn choáng ræ</v>
          </cell>
          <cell r="F2561" t="str">
            <v>kg</v>
          </cell>
          <cell r="G2561">
            <v>1.8</v>
          </cell>
          <cell r="H2561">
            <v>0</v>
          </cell>
          <cell r="I2561">
            <v>0</v>
          </cell>
          <cell r="J2561">
            <v>0</v>
          </cell>
          <cell r="K2561">
            <v>0</v>
          </cell>
          <cell r="L2561">
            <v>0</v>
          </cell>
          <cell r="P2561">
            <v>27400</v>
          </cell>
          <cell r="R2561">
            <v>0</v>
          </cell>
          <cell r="U2561">
            <v>49320</v>
          </cell>
          <cell r="W2561">
            <v>0</v>
          </cell>
          <cell r="Y2561">
            <v>0</v>
          </cell>
        </row>
        <row r="2562">
          <cell r="B2562" t="str">
            <v>son</v>
          </cell>
          <cell r="C2562" t="str">
            <v/>
          </cell>
          <cell r="E2562" t="str">
            <v>Sôn maøu</v>
          </cell>
          <cell r="F2562" t="str">
            <v>kg</v>
          </cell>
          <cell r="G2562">
            <v>1</v>
          </cell>
          <cell r="H2562">
            <v>0</v>
          </cell>
          <cell r="I2562">
            <v>0</v>
          </cell>
          <cell r="J2562">
            <v>0</v>
          </cell>
          <cell r="K2562">
            <v>0</v>
          </cell>
          <cell r="L2562">
            <v>0</v>
          </cell>
          <cell r="P2562">
            <v>32000</v>
          </cell>
          <cell r="R2562">
            <v>0</v>
          </cell>
          <cell r="U2562">
            <v>32000</v>
          </cell>
          <cell r="W2562">
            <v>0</v>
          </cell>
          <cell r="Y2562">
            <v>0</v>
          </cell>
        </row>
        <row r="2563">
          <cell r="B2563" t="str">
            <v>oxy</v>
          </cell>
          <cell r="C2563" t="str">
            <v/>
          </cell>
          <cell r="E2563" t="str">
            <v>OÂ xy gioù</v>
          </cell>
          <cell r="F2563" t="str">
            <v>m3</v>
          </cell>
          <cell r="G2563">
            <v>1.8</v>
          </cell>
          <cell r="H2563">
            <v>0</v>
          </cell>
          <cell r="I2563">
            <v>0</v>
          </cell>
          <cell r="J2563">
            <v>0</v>
          </cell>
          <cell r="K2563">
            <v>0</v>
          </cell>
          <cell r="L2563">
            <v>0</v>
          </cell>
          <cell r="P2563">
            <v>10000</v>
          </cell>
          <cell r="R2563">
            <v>0</v>
          </cell>
          <cell r="U2563">
            <v>18000</v>
          </cell>
          <cell r="W2563">
            <v>0</v>
          </cell>
          <cell r="Y2563">
            <v>0</v>
          </cell>
        </row>
        <row r="2564">
          <cell r="B2564" t="str">
            <v>axetylen</v>
          </cell>
          <cell r="C2564" t="str">
            <v/>
          </cell>
          <cell r="E2564" t="str">
            <v>Hôi Axetylen</v>
          </cell>
          <cell r="F2564" t="str">
            <v>m3</v>
          </cell>
          <cell r="G2564">
            <v>0.6</v>
          </cell>
          <cell r="H2564">
            <v>0</v>
          </cell>
          <cell r="I2564">
            <v>0</v>
          </cell>
          <cell r="J2564">
            <v>0</v>
          </cell>
          <cell r="K2564">
            <v>0</v>
          </cell>
          <cell r="L2564">
            <v>0</v>
          </cell>
          <cell r="P2564">
            <v>40000</v>
          </cell>
          <cell r="R2564">
            <v>0</v>
          </cell>
          <cell r="U2564">
            <v>24000</v>
          </cell>
          <cell r="W2564">
            <v>0</v>
          </cell>
          <cell r="Y2564">
            <v>0</v>
          </cell>
        </row>
        <row r="2565">
          <cell r="B2565" t="str">
            <v>coson</v>
          </cell>
          <cell r="C2565" t="str">
            <v/>
          </cell>
          <cell r="E2565" t="str">
            <v>Coï sôn</v>
          </cell>
          <cell r="F2565" t="str">
            <v>caùi</v>
          </cell>
          <cell r="G2565">
            <v>4</v>
          </cell>
          <cell r="H2565">
            <v>0</v>
          </cell>
          <cell r="I2565">
            <v>0</v>
          </cell>
          <cell r="J2565">
            <v>0</v>
          </cell>
          <cell r="K2565">
            <v>0</v>
          </cell>
          <cell r="L2565">
            <v>0</v>
          </cell>
          <cell r="P2565">
            <v>5000</v>
          </cell>
          <cell r="R2565">
            <v>0</v>
          </cell>
          <cell r="U2565">
            <v>20000</v>
          </cell>
          <cell r="W2565">
            <v>0</v>
          </cell>
          <cell r="Y2565">
            <v>0</v>
          </cell>
        </row>
        <row r="2566">
          <cell r="B2566" t="str">
            <v>LBbh</v>
          </cell>
          <cell r="C2566" t="str">
            <v/>
          </cell>
          <cell r="D2566" t="str">
            <v>NB.1710</v>
          </cell>
          <cell r="E2566" t="str">
            <v>Gia coâng vaø laép döïng baûng baùo hieäu</v>
          </cell>
          <cell r="F2566" t="str">
            <v>Taán</v>
          </cell>
          <cell r="G2566">
            <v>0.08</v>
          </cell>
          <cell r="H2566">
            <v>0</v>
          </cell>
          <cell r="P2566">
            <v>0</v>
          </cell>
          <cell r="R2566">
            <v>565009</v>
          </cell>
          <cell r="T2566">
            <v>792152</v>
          </cell>
          <cell r="U2566">
            <v>0</v>
          </cell>
          <cell r="W2566">
            <v>45201</v>
          </cell>
          <cell r="Y2566">
            <v>63372</v>
          </cell>
        </row>
        <row r="2567">
          <cell r="B2567" t="str">
            <v>SonBBH</v>
          </cell>
          <cell r="C2567" t="str">
            <v/>
          </cell>
          <cell r="D2567" t="str">
            <v>S2.118</v>
          </cell>
          <cell r="E2567" t="str">
            <v>Sôn bieån baùo hieäu</v>
          </cell>
          <cell r="F2567" t="str">
            <v>m2</v>
          </cell>
          <cell r="G2567">
            <v>5.76</v>
          </cell>
          <cell r="H2567">
            <v>0</v>
          </cell>
          <cell r="I2567">
            <v>0</v>
          </cell>
          <cell r="J2567">
            <v>0</v>
          </cell>
          <cell r="K2567">
            <v>0</v>
          </cell>
          <cell r="L2567">
            <v>0</v>
          </cell>
          <cell r="P2567">
            <v>6502</v>
          </cell>
          <cell r="R2567">
            <v>1354</v>
          </cell>
          <cell r="T2567">
            <v>0</v>
          </cell>
          <cell r="U2567">
            <v>37452</v>
          </cell>
          <cell r="W2567">
            <v>7799</v>
          </cell>
          <cell r="Y2567">
            <v>0</v>
          </cell>
        </row>
        <row r="2568">
          <cell r="B2568" t="str">
            <v>VCT</v>
          </cell>
          <cell r="C2568" t="str">
            <v/>
          </cell>
          <cell r="D2568" t="str">
            <v>021351</v>
          </cell>
          <cell r="E2568" t="str">
            <v>Vaän Chuyeån theùp</v>
          </cell>
          <cell r="F2568" t="str">
            <v>Taán</v>
          </cell>
          <cell r="G2568">
            <v>0.08</v>
          </cell>
          <cell r="H2568">
            <v>0</v>
          </cell>
          <cell r="P2568">
            <v>0</v>
          </cell>
          <cell r="R2568">
            <v>8267</v>
          </cell>
          <cell r="U2568">
            <v>0</v>
          </cell>
          <cell r="W2568">
            <v>661</v>
          </cell>
          <cell r="Y2568">
            <v>0</v>
          </cell>
        </row>
        <row r="2569">
          <cell r="A2569" t="str">
            <v>MCBH1212</v>
          </cell>
          <cell r="C2569" t="str">
            <v/>
          </cell>
          <cell r="E2569" t="str">
            <v>Moùng coät baùo hieäu 1.2mx1.2m</v>
          </cell>
          <cell r="F2569" t="str">
            <v>Moùng</v>
          </cell>
          <cell r="U2569">
            <v>1884674</v>
          </cell>
          <cell r="W2569">
            <v>2998346</v>
          </cell>
          <cell r="Y2569">
            <v>0</v>
          </cell>
        </row>
        <row r="2570">
          <cell r="B2570" t="str">
            <v>XM</v>
          </cell>
          <cell r="C2570" t="str">
            <v/>
          </cell>
          <cell r="E2570" t="str">
            <v xml:space="preserve">Ximaêng </v>
          </cell>
          <cell r="F2570" t="str">
            <v>kg</v>
          </cell>
          <cell r="G2570">
            <v>398</v>
          </cell>
          <cell r="H2570">
            <v>0</v>
          </cell>
          <cell r="I2570">
            <v>0</v>
          </cell>
          <cell r="J2570">
            <v>0</v>
          </cell>
          <cell r="K2570">
            <v>0</v>
          </cell>
          <cell r="L2570">
            <v>0</v>
          </cell>
          <cell r="P2570">
            <v>1740</v>
          </cell>
          <cell r="R2570">
            <v>0</v>
          </cell>
          <cell r="U2570">
            <v>692520</v>
          </cell>
          <cell r="W2570">
            <v>0</v>
          </cell>
          <cell r="Y2570">
            <v>0</v>
          </cell>
        </row>
        <row r="2571">
          <cell r="B2571" t="str">
            <v>CV</v>
          </cell>
          <cell r="C2571" t="str">
            <v/>
          </cell>
          <cell r="E2571" t="str">
            <v>Caùt vaøng</v>
          </cell>
          <cell r="F2571" t="str">
            <v>m3</v>
          </cell>
          <cell r="G2571">
            <v>0.81</v>
          </cell>
          <cell r="H2571">
            <v>0</v>
          </cell>
          <cell r="I2571">
            <v>0</v>
          </cell>
          <cell r="J2571">
            <v>0</v>
          </cell>
          <cell r="K2571">
            <v>0</v>
          </cell>
          <cell r="L2571">
            <v>0</v>
          </cell>
          <cell r="P2571">
            <v>500000</v>
          </cell>
          <cell r="R2571">
            <v>0</v>
          </cell>
          <cell r="U2571">
            <v>405000</v>
          </cell>
          <cell r="W2571">
            <v>0</v>
          </cell>
          <cell r="Y2571">
            <v>0</v>
          </cell>
        </row>
        <row r="2572">
          <cell r="B2572" t="str">
            <v>D1x2</v>
          </cell>
          <cell r="C2572" t="str">
            <v/>
          </cell>
          <cell r="E2572" t="str">
            <v>Ñaù 1x2</v>
          </cell>
          <cell r="F2572" t="str">
            <v>m3</v>
          </cell>
          <cell r="G2572">
            <v>0.85</v>
          </cell>
          <cell r="H2572">
            <v>0</v>
          </cell>
          <cell r="I2572">
            <v>0</v>
          </cell>
          <cell r="J2572">
            <v>0</v>
          </cell>
          <cell r="K2572">
            <v>0</v>
          </cell>
          <cell r="L2572">
            <v>0</v>
          </cell>
          <cell r="P2572">
            <v>325000</v>
          </cell>
          <cell r="R2572">
            <v>0</v>
          </cell>
          <cell r="U2572">
            <v>276250</v>
          </cell>
          <cell r="W2572">
            <v>0</v>
          </cell>
          <cell r="Y2572">
            <v>0</v>
          </cell>
        </row>
        <row r="2573">
          <cell r="B2573" t="str">
            <v>D4x6</v>
          </cell>
          <cell r="C2573" t="str">
            <v/>
          </cell>
          <cell r="E2573" t="str">
            <v>Ñaù 4x6</v>
          </cell>
          <cell r="F2573" t="str">
            <v>m3</v>
          </cell>
          <cell r="G2573">
            <v>0.13</v>
          </cell>
          <cell r="H2573">
            <v>0</v>
          </cell>
          <cell r="I2573">
            <v>0</v>
          </cell>
          <cell r="J2573">
            <v>0</v>
          </cell>
          <cell r="K2573">
            <v>0</v>
          </cell>
          <cell r="L2573">
            <v>0</v>
          </cell>
          <cell r="P2573">
            <v>113524</v>
          </cell>
          <cell r="R2573">
            <v>0</v>
          </cell>
          <cell r="U2573">
            <v>14758</v>
          </cell>
          <cell r="W2573">
            <v>0</v>
          </cell>
          <cell r="Y2573">
            <v>0</v>
          </cell>
        </row>
        <row r="2574">
          <cell r="B2574" t="str">
            <v>NU</v>
          </cell>
          <cell r="C2574" t="str">
            <v/>
          </cell>
          <cell r="E2574" t="str">
            <v>Nöôùc ñoå beâ toâng</v>
          </cell>
          <cell r="F2574" t="str">
            <v>m3</v>
          </cell>
          <cell r="G2574">
            <v>0.5</v>
          </cell>
          <cell r="H2574">
            <v>0</v>
          </cell>
          <cell r="I2574">
            <v>0</v>
          </cell>
          <cell r="J2574">
            <v>0</v>
          </cell>
          <cell r="K2574">
            <v>0</v>
          </cell>
          <cell r="L2574">
            <v>0</v>
          </cell>
          <cell r="P2574">
            <v>15000</v>
          </cell>
          <cell r="R2574">
            <v>0</v>
          </cell>
          <cell r="U2574">
            <v>7500</v>
          </cell>
          <cell r="W2574">
            <v>0</v>
          </cell>
          <cell r="Y2574">
            <v>0</v>
          </cell>
        </row>
        <row r="2575">
          <cell r="B2575" t="str">
            <v>Thepb</v>
          </cell>
          <cell r="C2575" t="str">
            <v/>
          </cell>
          <cell r="E2575" t="str">
            <v>Daây theùp buoäc</v>
          </cell>
          <cell r="F2575" t="str">
            <v>kg</v>
          </cell>
          <cell r="G2575">
            <v>0.14000000000000001</v>
          </cell>
          <cell r="H2575">
            <v>0</v>
          </cell>
          <cell r="I2575">
            <v>0</v>
          </cell>
          <cell r="J2575">
            <v>0</v>
          </cell>
          <cell r="K2575">
            <v>0</v>
          </cell>
          <cell r="L2575">
            <v>0</v>
          </cell>
          <cell r="P2575">
            <v>6000</v>
          </cell>
          <cell r="R2575">
            <v>0</v>
          </cell>
          <cell r="U2575">
            <v>840</v>
          </cell>
          <cell r="W2575">
            <v>0</v>
          </cell>
          <cell r="Y2575">
            <v>0</v>
          </cell>
        </row>
        <row r="2576">
          <cell r="B2576" t="str">
            <v>SO8</v>
          </cell>
          <cell r="C2576" t="str">
            <v/>
          </cell>
          <cell r="E2576" t="str">
            <v>Saét   Þ8</v>
          </cell>
          <cell r="F2576" t="str">
            <v>kg</v>
          </cell>
          <cell r="G2576">
            <v>16</v>
          </cell>
          <cell r="H2576">
            <v>0</v>
          </cell>
          <cell r="I2576">
            <v>0</v>
          </cell>
          <cell r="J2576">
            <v>0</v>
          </cell>
          <cell r="K2576">
            <v>0</v>
          </cell>
          <cell r="L2576">
            <v>0</v>
          </cell>
          <cell r="P2576">
            <v>14470</v>
          </cell>
          <cell r="R2576">
            <v>0</v>
          </cell>
          <cell r="U2576">
            <v>231520</v>
          </cell>
          <cell r="W2576">
            <v>0</v>
          </cell>
          <cell r="Y2576">
            <v>0</v>
          </cell>
        </row>
        <row r="2577">
          <cell r="B2577" t="str">
            <v>CT25</v>
          </cell>
          <cell r="C2577" t="str">
            <v/>
          </cell>
          <cell r="D2577" t="str">
            <v>04.5142</v>
          </cell>
          <cell r="E2577" t="str">
            <v>Cöø traøm 2,5m</v>
          </cell>
          <cell r="F2577" t="str">
            <v>caây</v>
          </cell>
          <cell r="G2577">
            <v>36</v>
          </cell>
          <cell r="H2577">
            <v>0</v>
          </cell>
          <cell r="I2577">
            <v>0</v>
          </cell>
          <cell r="J2577">
            <v>0</v>
          </cell>
          <cell r="K2577">
            <v>0</v>
          </cell>
          <cell r="L2577">
            <v>0</v>
          </cell>
          <cell r="P2577">
            <v>7000</v>
          </cell>
          <cell r="R2577">
            <v>1394</v>
          </cell>
          <cell r="U2577">
            <v>252000</v>
          </cell>
          <cell r="W2577">
            <v>50184</v>
          </cell>
          <cell r="Y2577">
            <v>0</v>
          </cell>
        </row>
        <row r="2578">
          <cell r="B2578" t="str">
            <v>MDD2</v>
          </cell>
          <cell r="C2578" t="str">
            <v/>
          </cell>
          <cell r="D2578" t="str">
            <v>03.1112</v>
          </cell>
          <cell r="E2578" t="str">
            <v>Ñaøo hoá moùng ñaát caáp 2 saâu &gt;1m</v>
          </cell>
          <cell r="F2578" t="str">
            <v>m3</v>
          </cell>
          <cell r="G2578">
            <v>15</v>
          </cell>
          <cell r="H2578">
            <v>0</v>
          </cell>
          <cell r="P2578">
            <v>0</v>
          </cell>
          <cell r="R2578">
            <v>97630</v>
          </cell>
          <cell r="U2578">
            <v>0</v>
          </cell>
          <cell r="W2578">
            <v>1464450</v>
          </cell>
          <cell r="Y2578">
            <v>0</v>
          </cell>
        </row>
        <row r="2579">
          <cell r="B2579" t="str">
            <v>MDAp2</v>
          </cell>
          <cell r="C2579" t="str">
            <v/>
          </cell>
          <cell r="D2579" t="str">
            <v>03.2202</v>
          </cell>
          <cell r="E2579" t="str">
            <v>Ñaép ñaát hoá moùng, ñaát caáp 2</v>
          </cell>
          <cell r="F2579" t="str">
            <v>m3</v>
          </cell>
          <cell r="G2579">
            <v>15</v>
          </cell>
          <cell r="H2579">
            <v>0</v>
          </cell>
          <cell r="P2579">
            <v>0</v>
          </cell>
          <cell r="R2579">
            <v>72794</v>
          </cell>
          <cell r="U2579">
            <v>0</v>
          </cell>
          <cell r="W2579">
            <v>1091910</v>
          </cell>
          <cell r="Y2579">
            <v>0</v>
          </cell>
        </row>
        <row r="2580">
          <cell r="B2580" t="str">
            <v>DBT10046</v>
          </cell>
          <cell r="C2580" t="str">
            <v/>
          </cell>
          <cell r="D2580" t="str">
            <v>04.3112</v>
          </cell>
          <cell r="E2580" t="str">
            <v>Ñoå beâ toâng maùc M100 ñaù 4x6</v>
          </cell>
          <cell r="F2580" t="str">
            <v>m3</v>
          </cell>
          <cell r="G2580">
            <v>0.14000000000000001</v>
          </cell>
          <cell r="H2580">
            <v>0</v>
          </cell>
          <cell r="R2580">
            <v>304878</v>
          </cell>
          <cell r="T2580">
            <v>0</v>
          </cell>
          <cell r="U2580">
            <v>0</v>
          </cell>
          <cell r="W2580">
            <v>42683</v>
          </cell>
          <cell r="Y2580">
            <v>0</v>
          </cell>
        </row>
        <row r="2581">
          <cell r="B2581" t="str">
            <v>DBT20012</v>
          </cell>
          <cell r="C2581" t="str">
            <v/>
          </cell>
          <cell r="D2581" t="str">
            <v>AF.11210</v>
          </cell>
          <cell r="E2581" t="str">
            <v>Ñoå beâ toâng maùc M200 ñaù 2x4, chieàu roäng moùng &gt;250cm</v>
          </cell>
          <cell r="F2581" t="str">
            <v>m3</v>
          </cell>
          <cell r="G2581">
            <v>1</v>
          </cell>
          <cell r="R2581">
            <v>316090</v>
          </cell>
          <cell r="U2581">
            <v>0</v>
          </cell>
          <cell r="W2581">
            <v>316090</v>
          </cell>
          <cell r="Y2581">
            <v>0</v>
          </cell>
        </row>
        <row r="2582">
          <cell r="B2582" t="str">
            <v>LCT10</v>
          </cell>
          <cell r="C2582" t="str">
            <v/>
          </cell>
          <cell r="D2582" t="str">
            <v>04.1101</v>
          </cell>
          <cell r="E2582" t="str">
            <v>Gia coâng vaø laép döïng coát theùp D&lt;=10</v>
          </cell>
          <cell r="F2582" t="str">
            <v>kg</v>
          </cell>
          <cell r="G2582">
            <v>17</v>
          </cell>
          <cell r="R2582">
            <v>23</v>
          </cell>
          <cell r="U2582">
            <v>0</v>
          </cell>
          <cell r="W2582">
            <v>391</v>
          </cell>
          <cell r="Y2582">
            <v>0</v>
          </cell>
        </row>
        <row r="2583">
          <cell r="B2583" t="str">
            <v>LDVANK</v>
          </cell>
          <cell r="C2583" t="str">
            <v/>
          </cell>
          <cell r="D2583" t="str">
            <v>04.2001</v>
          </cell>
          <cell r="E2583" t="str">
            <v>Gia coâng vaø laép döïng vaùn khuoân</v>
          </cell>
          <cell r="F2583" t="str">
            <v>m2</v>
          </cell>
          <cell r="G2583">
            <v>0.14000000000000001</v>
          </cell>
          <cell r="P2583">
            <v>30617</v>
          </cell>
          <cell r="R2583">
            <v>10692</v>
          </cell>
          <cell r="U2583">
            <v>4286</v>
          </cell>
          <cell r="W2583">
            <v>1497</v>
          </cell>
          <cell r="Y2583">
            <v>0</v>
          </cell>
        </row>
        <row r="2584">
          <cell r="B2584" t="str">
            <v>XIMANG</v>
          </cell>
          <cell r="C2584" t="str">
            <v/>
          </cell>
          <cell r="D2584" t="str">
            <v>02.1211</v>
          </cell>
          <cell r="E2584" t="str">
            <v>V/c xi maêng ( cöï ly &lt;=100m)</v>
          </cell>
          <cell r="F2584" t="str">
            <v>taán</v>
          </cell>
          <cell r="G2584">
            <v>0.4</v>
          </cell>
          <cell r="R2584">
            <v>14462</v>
          </cell>
          <cell r="U2584">
            <v>0</v>
          </cell>
          <cell r="W2584">
            <v>5785</v>
          </cell>
          <cell r="Y2584">
            <v>0</v>
          </cell>
        </row>
        <row r="2585">
          <cell r="B2585" t="str">
            <v>CAT</v>
          </cell>
          <cell r="C2585" t="str">
            <v/>
          </cell>
          <cell r="D2585" t="str">
            <v>02.1231</v>
          </cell>
          <cell r="E2585" t="str">
            <v>V/c caùt vaøng cöï ly &lt;=100m</v>
          </cell>
          <cell r="F2585" t="str">
            <v>m3</v>
          </cell>
          <cell r="G2585">
            <v>0.81</v>
          </cell>
          <cell r="R2585">
            <v>13544</v>
          </cell>
          <cell r="U2585">
            <v>0</v>
          </cell>
          <cell r="W2585">
            <v>10971</v>
          </cell>
          <cell r="Y2585">
            <v>0</v>
          </cell>
        </row>
        <row r="2586">
          <cell r="B2586" t="str">
            <v>THEP</v>
          </cell>
          <cell r="C2586" t="str">
            <v/>
          </cell>
          <cell r="D2586" t="str">
            <v>02.1351</v>
          </cell>
          <cell r="E2586" t="str">
            <v>V/c coát theùp ( cöï ly &lt;=100m)</v>
          </cell>
          <cell r="F2586" t="str">
            <v>taán</v>
          </cell>
          <cell r="G2586">
            <v>0.02</v>
          </cell>
          <cell r="R2586">
            <v>22197</v>
          </cell>
          <cell r="U2586">
            <v>0</v>
          </cell>
          <cell r="W2586">
            <v>444</v>
          </cell>
          <cell r="Y2586">
            <v>0</v>
          </cell>
        </row>
        <row r="2587">
          <cell r="B2587" t="str">
            <v>DADAM</v>
          </cell>
          <cell r="C2587" t="str">
            <v/>
          </cell>
          <cell r="D2587" t="str">
            <v>02.1241</v>
          </cell>
          <cell r="E2587" t="str">
            <v>V/c ñaù daêm ( cöï ly &lt;=100m)</v>
          </cell>
          <cell r="F2587" t="str">
            <v>m3</v>
          </cell>
          <cell r="G2587">
            <v>0.98</v>
          </cell>
          <cell r="R2587">
            <v>14225</v>
          </cell>
          <cell r="U2587">
            <v>0</v>
          </cell>
          <cell r="W2587">
            <v>13941</v>
          </cell>
          <cell r="Y2587">
            <v>0</v>
          </cell>
        </row>
        <row r="2588">
          <cell r="C2588" t="str">
            <v>x</v>
          </cell>
        </row>
      </sheetData>
      <sheetData sheetId="18" refreshError="1"/>
      <sheetData sheetId="19"/>
      <sheetData sheetId="20">
        <row r="4">
          <cell r="CL4" t="str">
            <v>Tieáp ñòa laëp laïi (truï 8.4m)</v>
          </cell>
          <cell r="CM4" t="str">
            <v>Tieáp ñòa laëp laïi (truï 10.5m)</v>
          </cell>
          <cell r="CN4" t="str">
            <v>Tieáp ñòa truï recloser vaø TBA 1 pha</v>
          </cell>
          <cell r="CO4" t="str">
            <v>Tieáp ñòa laëp laïi truï 12m</v>
          </cell>
          <cell r="CP4" t="str">
            <v>Tieáp ñòa laëp laïi (truï 14m)</v>
          </cell>
          <cell r="CQ4" t="str">
            <v>Tieáp ñòa laëp laïi (truï 20m)</v>
          </cell>
        </row>
        <row r="5">
          <cell r="T5" t="str">
            <v>BTLT 10.5HH</v>
          </cell>
          <cell r="U5" t="str">
            <v>BTLT 14HH</v>
          </cell>
          <cell r="V5" t="str">
            <v>BTLT 7.5HH</v>
          </cell>
          <cell r="W5" t="str">
            <v>BTLT 8.4HH</v>
          </cell>
          <cell r="X5" t="str">
            <v>BTLT 7.5</v>
          </cell>
          <cell r="Y5" t="str">
            <v>BTLT 8.4</v>
          </cell>
          <cell r="Z5" t="str">
            <v>BTLT 10.5</v>
          </cell>
          <cell r="AA5" t="str">
            <v xml:space="preserve">BTLT 12 </v>
          </cell>
          <cell r="AB5" t="str">
            <v>BTLT 12 - SDL</v>
          </cell>
          <cell r="AC5" t="str">
            <v>BTLT 14</v>
          </cell>
          <cell r="AD5" t="str">
            <v>BTLT 20</v>
          </cell>
          <cell r="AE5" t="str">
            <v>M8a</v>
          </cell>
          <cell r="AF5" t="str">
            <v>M12</v>
          </cell>
          <cell r="AG5" t="str">
            <v>M12BT ÑOÂI</v>
          </cell>
          <cell r="AH5" t="str">
            <v>M12BT ÑÔN</v>
          </cell>
          <cell r="AI5" t="str">
            <v>M10aa</v>
          </cell>
          <cell r="AJ5" t="str">
            <v>M10ba</v>
          </cell>
          <cell r="AK5" t="str">
            <v>M10bb</v>
          </cell>
          <cell r="AL5" t="str">
            <v>M10-2a</v>
          </cell>
          <cell r="AM5" t="str">
            <v>M10-2b</v>
          </cell>
          <cell r="AN5" t="str">
            <v>M10-2bn</v>
          </cell>
          <cell r="AO5" t="str">
            <v>M12a</v>
          </cell>
          <cell r="AP5" t="str">
            <v>M12b</v>
          </cell>
          <cell r="AQ5" t="str">
            <v>M12aa</v>
          </cell>
          <cell r="AR5" t="str">
            <v>M12ba</v>
          </cell>
          <cell r="AS5" t="str">
            <v>M12bb</v>
          </cell>
          <cell r="AT5" t="str">
            <v>M12-2a</v>
          </cell>
          <cell r="AU5" t="str">
            <v>M12-2b</v>
          </cell>
          <cell r="AV5" t="str">
            <v>M12-2bn</v>
          </cell>
          <cell r="AW5" t="str">
            <v>M12b-aa(hh)</v>
          </cell>
          <cell r="AX5" t="str">
            <v>M12b-2a(hh)</v>
          </cell>
          <cell r="AY5" t="str">
            <v>M14a</v>
          </cell>
          <cell r="AZ5" t="str">
            <v>M14b</v>
          </cell>
          <cell r="BA5" t="str">
            <v>M14aa</v>
          </cell>
          <cell r="BB5" t="str">
            <v>M14ba</v>
          </cell>
          <cell r="BC5" t="str">
            <v>M14bb</v>
          </cell>
          <cell r="BD5" t="str">
            <v>M14BT ÑOÂI</v>
          </cell>
          <cell r="BE5" t="str">
            <v>M14-2a</v>
          </cell>
          <cell r="BF5" t="str">
            <v>M14-2b</v>
          </cell>
          <cell r="BG5" t="str">
            <v>M14-2bn</v>
          </cell>
          <cell r="BH5" t="str">
            <v>M14-4b</v>
          </cell>
          <cell r="BI5" t="str">
            <v>BTCL-14-500</v>
          </cell>
          <cell r="BJ5" t="str">
            <v>M20-4b</v>
          </cell>
          <cell r="BK5" t="str">
            <v>CX10-B</v>
          </cell>
          <cell r="BL5" t="str">
            <v>CL10-B</v>
          </cell>
          <cell r="BM5" t="str">
            <v>CX-ht</v>
          </cell>
          <cell r="BN5" t="str">
            <v>CL-ht</v>
          </cell>
          <cell r="BO5" t="str">
            <v>CXX10-B</v>
          </cell>
          <cell r="BP5" t="str">
            <v>CX12-B</v>
          </cell>
          <cell r="BQ5" t="str">
            <v>CL12-B</v>
          </cell>
          <cell r="BR5" t="str">
            <v>CXX12-B</v>
          </cell>
          <cell r="BS5" t="str">
            <v>CX14-B</v>
          </cell>
          <cell r="BT5" t="str">
            <v>CL14-B</v>
          </cell>
          <cell r="BU5" t="str">
            <v>CXX14-B</v>
          </cell>
          <cell r="BV5" t="str">
            <v>CX20-B</v>
          </cell>
          <cell r="BW5" t="str">
            <v>CK-B</v>
          </cell>
          <cell r="BX5" t="str">
            <v>CKK-B</v>
          </cell>
          <cell r="BY5" t="str">
            <v>Khoaûng caùch</v>
          </cell>
          <cell r="BZ5" t="str">
            <v>NXX</v>
          </cell>
          <cell r="CA5" t="str">
            <v>NXL</v>
          </cell>
          <cell r="CB5" t="str">
            <v xml:space="preserve">MNX12-2 </v>
          </cell>
          <cell r="CC5" t="str">
            <v>MNL12-2</v>
          </cell>
          <cell r="CD5" t="str">
            <v xml:space="preserve">MNX12-4 </v>
          </cell>
          <cell r="CE5" t="str">
            <v xml:space="preserve">MNL12-4 </v>
          </cell>
          <cell r="CF5" t="str">
            <v xml:space="preserve">MNX15-4 </v>
          </cell>
          <cell r="CG5" t="str">
            <v>MNL15-4</v>
          </cell>
          <cell r="CH5" t="str">
            <v xml:space="preserve">MNX15-6 </v>
          </cell>
          <cell r="CI5" t="str">
            <v xml:space="preserve">MNL15-6 </v>
          </cell>
          <cell r="CJ5" t="str">
            <v xml:space="preserve">MNX18-6 </v>
          </cell>
          <cell r="CK5" t="str">
            <v xml:space="preserve">MNL18-6 </v>
          </cell>
          <cell r="CR5" t="str">
            <v>X-Compoxit 24</v>
          </cell>
          <cell r="CS5" t="str">
            <v>X-166</v>
          </cell>
          <cell r="CT5" t="str">
            <v>X-Compoxit 8</v>
          </cell>
          <cell r="CU5" t="str">
            <v>X-22Ñ</v>
          </cell>
          <cell r="CV5" t="str">
            <v>X-22K</v>
          </cell>
          <cell r="CW5" t="str">
            <v>X-22KK</v>
          </cell>
          <cell r="CX5" t="str">
            <v>X-20ÑL2/3</v>
          </cell>
          <cell r="CY5" t="str">
            <v>X-20KL2/3</v>
          </cell>
          <cell r="CZ5" t="str">
            <v>X-21ÑL</v>
          </cell>
          <cell r="DA5" t="str">
            <v>X-21KL</v>
          </cell>
          <cell r="DB5" t="str">
            <v>X-21DL (THAÙO LAÉP LAÏI)</v>
          </cell>
          <cell r="DC5" t="str">
            <v>X-24K-2T</v>
          </cell>
          <cell r="DD5" t="str">
            <v>X-24K</v>
          </cell>
          <cell r="DE5" t="str">
            <v>X-26ÑP</v>
          </cell>
          <cell r="DF5" t="str">
            <v>X-26KP</v>
          </cell>
          <cell r="DG5" t="str">
            <v>X-24KP</v>
          </cell>
          <cell r="DH5" t="str">
            <v>T24Ñ_FCO</v>
          </cell>
          <cell r="DI5" t="str">
            <v>X-8ÑL</v>
          </cell>
          <cell r="DJ5" t="str">
            <v>X-8KL</v>
          </cell>
          <cell r="DK5" t="str">
            <v>Boä thaùp ñaø</v>
          </cell>
          <cell r="DL5" t="str">
            <v>X-24KP500</v>
          </cell>
          <cell r="DM5" t="str">
            <v>X-24KP1400</v>
          </cell>
          <cell r="DN5" t="str">
            <v>X-28KP</v>
          </cell>
          <cell r="DO5" t="str">
            <v>X-38Ñ</v>
          </cell>
          <cell r="DP5" t="str">
            <v>X-42KP</v>
          </cell>
          <cell r="DQ5" t="str">
            <v>G-740</v>
          </cell>
          <cell r="DR5" t="str">
            <v>G-20KP</v>
          </cell>
          <cell r="DS5" t="str">
            <v>G-23KP</v>
          </cell>
          <cell r="DT5" t="str">
            <v>CODE th-Þ240</v>
          </cell>
        </row>
        <row r="12">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row>
        <row r="28">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0</v>
          </cell>
          <cell r="CG28">
            <v>0</v>
          </cell>
          <cell r="CH28">
            <v>0</v>
          </cell>
          <cell r="CI28">
            <v>0</v>
          </cell>
          <cell r="CJ28">
            <v>0</v>
          </cell>
          <cell r="CK28">
            <v>0</v>
          </cell>
          <cell r="CL28">
            <v>0</v>
          </cell>
          <cell r="CM28">
            <v>0</v>
          </cell>
          <cell r="CN28">
            <v>0</v>
          </cell>
          <cell r="CO28">
            <v>0</v>
          </cell>
          <cell r="CP28">
            <v>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0</v>
          </cell>
          <cell r="DS28">
            <v>0</v>
          </cell>
          <cell r="DT28">
            <v>0</v>
          </cell>
        </row>
        <row r="56">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row>
        <row r="68">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row>
        <row r="99">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row>
      </sheetData>
      <sheetData sheetId="21">
        <row r="4">
          <cell r="BC4" t="str">
            <v>Tieáp ñòa laëp laïi (truï 10.5m)</v>
          </cell>
          <cell r="BD4" t="str">
            <v>Tieáp ñòa laëp laïi truï 12m</v>
          </cell>
          <cell r="BE4" t="str">
            <v>Tieáp ñòa laëp laïi (truï 14m)</v>
          </cell>
        </row>
        <row r="5">
          <cell r="I5" t="str">
            <v>BTLT 10.5</v>
          </cell>
          <cell r="J5" t="str">
            <v>BTLT 12 HH</v>
          </cell>
          <cell r="K5" t="str">
            <v xml:space="preserve">BTLT 12 </v>
          </cell>
          <cell r="L5" t="str">
            <v>BTLT 14</v>
          </cell>
          <cell r="M5" t="str">
            <v>M10a</v>
          </cell>
          <cell r="N5" t="str">
            <v>M10b</v>
          </cell>
          <cell r="O5" t="str">
            <v>M10aa</v>
          </cell>
          <cell r="P5" t="str">
            <v>M10ba</v>
          </cell>
          <cell r="Q5" t="str">
            <v>M10bb</v>
          </cell>
          <cell r="R5" t="str">
            <v>M10-2a</v>
          </cell>
          <cell r="S5" t="str">
            <v>M10-2b</v>
          </cell>
          <cell r="T5" t="str">
            <v>M12</v>
          </cell>
          <cell r="U5" t="str">
            <v>M12a</v>
          </cell>
          <cell r="V5" t="str">
            <v>M12BT ÑÔN</v>
          </cell>
          <cell r="W5" t="str">
            <v>M12BT ÑOÂI</v>
          </cell>
          <cell r="X5" t="str">
            <v>M12b</v>
          </cell>
          <cell r="Y5" t="str">
            <v>M12aa</v>
          </cell>
          <cell r="Z5" t="str">
            <v>M12ba</v>
          </cell>
          <cell r="AA5" t="str">
            <v>M12bb</v>
          </cell>
          <cell r="AB5" t="str">
            <v>M12-2a</v>
          </cell>
          <cell r="AC5" t="str">
            <v>M12-2b</v>
          </cell>
          <cell r="AD5" t="str">
            <v>M14a</v>
          </cell>
          <cell r="AE5" t="str">
            <v>M14b</v>
          </cell>
          <cell r="AF5" t="str">
            <v>M14aa</v>
          </cell>
          <cell r="AG5" t="str">
            <v>M14ba</v>
          </cell>
          <cell r="AH5" t="str">
            <v>M14bb</v>
          </cell>
          <cell r="AI5" t="str">
            <v>M14-2a</v>
          </cell>
          <cell r="AJ5" t="str">
            <v>M14-2b</v>
          </cell>
          <cell r="AK5" t="str">
            <v>CX10-B</v>
          </cell>
          <cell r="AL5" t="str">
            <v>CL10-B</v>
          </cell>
          <cell r="AM5" t="str">
            <v>CXX10-B</v>
          </cell>
          <cell r="AN5" t="str">
            <v>CX12-B</v>
          </cell>
          <cell r="AO5" t="str">
            <v>CL12-B</v>
          </cell>
          <cell r="AP5" t="str">
            <v>CXX12-B</v>
          </cell>
          <cell r="AQ5" t="str">
            <v>CX14-B</v>
          </cell>
          <cell r="AR5" t="str">
            <v>CL14-B</v>
          </cell>
          <cell r="AS5" t="str">
            <v>CXX14-B</v>
          </cell>
          <cell r="AT5" t="str">
            <v>CK-B</v>
          </cell>
          <cell r="AU5" t="str">
            <v>CKK-B</v>
          </cell>
          <cell r="AV5" t="str">
            <v>Khoaûng caùch</v>
          </cell>
          <cell r="AW5" t="str">
            <v>NXX</v>
          </cell>
          <cell r="AX5" t="str">
            <v>NXL</v>
          </cell>
          <cell r="AY5" t="str">
            <v xml:space="preserve">MNX12-2 </v>
          </cell>
          <cell r="AZ5" t="str">
            <v>MNL12-2</v>
          </cell>
          <cell r="BA5" t="str">
            <v xml:space="preserve">MNX12-4 </v>
          </cell>
          <cell r="BB5" t="str">
            <v xml:space="preserve">MNL12-4 </v>
          </cell>
          <cell r="BF5" t="str">
            <v>X-20Ñ</v>
          </cell>
          <cell r="BG5" t="str">
            <v>X-20K</v>
          </cell>
          <cell r="BH5" t="str">
            <v>X-24Ñ</v>
          </cell>
          <cell r="BI5" t="str">
            <v>X-24K</v>
          </cell>
          <cell r="BJ5" t="str">
            <v>X-20ÑL2/3</v>
          </cell>
          <cell r="BK5" t="str">
            <v>X-20KL2/3</v>
          </cell>
          <cell r="BL5" t="str">
            <v>X-Compoxit 8</v>
          </cell>
          <cell r="BM5" t="str">
            <v>X-8ÑL</v>
          </cell>
          <cell r="BN5" t="str">
            <v>X-8KL</v>
          </cell>
          <cell r="BO5" t="str">
            <v>X-11ÑL</v>
          </cell>
          <cell r="BP5" t="str">
            <v>X-11KL</v>
          </cell>
        </row>
        <row r="18">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55">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7">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sheetData>
      <sheetData sheetId="22" refreshError="1"/>
      <sheetData sheetId="23">
        <row r="1">
          <cell r="L1">
            <v>1.3</v>
          </cell>
        </row>
        <row r="4">
          <cell r="A4">
            <v>1</v>
          </cell>
          <cell r="B4">
            <v>2</v>
          </cell>
          <cell r="C4">
            <v>3</v>
          </cell>
          <cell r="D4">
            <v>4</v>
          </cell>
          <cell r="E4">
            <v>5</v>
          </cell>
          <cell r="F4">
            <v>6</v>
          </cell>
          <cell r="G4">
            <v>7</v>
          </cell>
          <cell r="H4">
            <v>8</v>
          </cell>
          <cell r="I4">
            <v>9</v>
          </cell>
        </row>
        <row r="5">
          <cell r="A5" t="str">
            <v>D12</v>
          </cell>
          <cell r="B5" t="str">
            <v>AG.42111</v>
          </cell>
          <cell r="C5" t="str">
            <v>Ñaø caûn BTCT 1,2m</v>
          </cell>
          <cell r="D5" t="str">
            <v>caùi</v>
          </cell>
          <cell r="F5">
            <v>320000</v>
          </cell>
          <cell r="G5">
            <v>34131</v>
          </cell>
          <cell r="I5">
            <v>320000</v>
          </cell>
        </row>
        <row r="6">
          <cell r="A6" t="str">
            <v>D15</v>
          </cell>
          <cell r="B6" t="str">
            <v>AG.42111</v>
          </cell>
          <cell r="C6" t="str">
            <v>Ñaø caûn BTCT 1,5m</v>
          </cell>
          <cell r="D6" t="str">
            <v>caùi</v>
          </cell>
          <cell r="F6">
            <v>727000</v>
          </cell>
          <cell r="G6">
            <v>56885</v>
          </cell>
          <cell r="I6">
            <v>727000</v>
          </cell>
        </row>
        <row r="7">
          <cell r="A7" t="str">
            <v>D20</v>
          </cell>
          <cell r="B7" t="str">
            <v>04.3802</v>
          </cell>
          <cell r="C7" t="str">
            <v>Ñaø caûn BTCT 2,0m</v>
          </cell>
          <cell r="D7" t="str">
            <v>caùi</v>
          </cell>
          <cell r="F7">
            <v>480000</v>
          </cell>
          <cell r="G7">
            <v>148724</v>
          </cell>
          <cell r="I7">
            <v>257143</v>
          </cell>
        </row>
        <row r="8">
          <cell r="A8" t="str">
            <v>D25</v>
          </cell>
          <cell r="B8" t="str">
            <v>04.3802</v>
          </cell>
          <cell r="C8" t="str">
            <v>Ñaø caûn BTCT 2,5m</v>
          </cell>
          <cell r="D8" t="str">
            <v>caùi</v>
          </cell>
          <cell r="F8">
            <v>550000</v>
          </cell>
          <cell r="G8">
            <v>148724</v>
          </cell>
          <cell r="I8">
            <v>333333</v>
          </cell>
          <cell r="K8">
            <v>217723</v>
          </cell>
        </row>
        <row r="9">
          <cell r="A9" t="str">
            <v>DN0212</v>
          </cell>
          <cell r="B9" t="str">
            <v>04.3801</v>
          </cell>
          <cell r="C9" t="str">
            <v>Ñeá neo BTCT 200x1200</v>
          </cell>
          <cell r="D9" t="str">
            <v>caùi</v>
          </cell>
          <cell r="F9">
            <v>95000</v>
          </cell>
          <cell r="G9">
            <v>67874</v>
          </cell>
          <cell r="I9">
            <v>71428</v>
          </cell>
          <cell r="K9">
            <v>192738</v>
          </cell>
          <cell r="L9">
            <v>210138</v>
          </cell>
          <cell r="M9">
            <v>227538</v>
          </cell>
        </row>
        <row r="10">
          <cell r="A10" t="str">
            <v>DN0412</v>
          </cell>
          <cell r="B10" t="str">
            <v>04.3801</v>
          </cell>
          <cell r="C10" t="str">
            <v>Ñeá neo BTCT 400x1200</v>
          </cell>
          <cell r="D10" t="str">
            <v>caùi</v>
          </cell>
          <cell r="F10">
            <v>170000</v>
          </cell>
          <cell r="G10">
            <v>67874</v>
          </cell>
          <cell r="I10">
            <v>71428</v>
          </cell>
          <cell r="K10">
            <v>236462</v>
          </cell>
        </row>
        <row r="11">
          <cell r="A11" t="str">
            <v>DN0415</v>
          </cell>
          <cell r="B11" t="str">
            <v>04.3802</v>
          </cell>
          <cell r="C11" t="str">
            <v>Ñeá neo BTCT 400x1500</v>
          </cell>
          <cell r="D11" t="str">
            <v>caùi</v>
          </cell>
          <cell r="F11">
            <v>190000</v>
          </cell>
          <cell r="G11">
            <v>148724</v>
          </cell>
          <cell r="I11">
            <v>170000</v>
          </cell>
          <cell r="K11">
            <v>255200</v>
          </cell>
        </row>
        <row r="12">
          <cell r="A12" t="str">
            <v>DN0615</v>
          </cell>
          <cell r="B12" t="str">
            <v>04.3802</v>
          </cell>
          <cell r="C12" t="str">
            <v>Ñeá neo BTCT 600x1500</v>
          </cell>
          <cell r="D12" t="str">
            <v>caùi</v>
          </cell>
          <cell r="F12">
            <v>220000</v>
          </cell>
          <cell r="G12">
            <v>148724</v>
          </cell>
          <cell r="I12">
            <v>180000</v>
          </cell>
          <cell r="K12">
            <v>277954</v>
          </cell>
        </row>
        <row r="13">
          <cell r="A13" t="str">
            <v>DN0618</v>
          </cell>
          <cell r="B13" t="str">
            <v>04.3802</v>
          </cell>
          <cell r="C13" t="str">
            <v>Ñeá neo BTCT 600x1800</v>
          </cell>
          <cell r="D13" t="str">
            <v>caùi</v>
          </cell>
          <cell r="G13">
            <v>148724</v>
          </cell>
          <cell r="I13">
            <v>0</v>
          </cell>
          <cell r="K13">
            <v>300708</v>
          </cell>
        </row>
        <row r="14">
          <cell r="A14" t="str">
            <v>DN1500</v>
          </cell>
          <cell r="B14" t="str">
            <v>04.3802</v>
          </cell>
          <cell r="C14" t="str">
            <v>Ñeá neo BTCT 1500x500</v>
          </cell>
          <cell r="D14" t="str">
            <v>caùi</v>
          </cell>
          <cell r="F14">
            <v>210000</v>
          </cell>
          <cell r="G14">
            <v>148724</v>
          </cell>
          <cell r="I14">
            <v>0</v>
          </cell>
          <cell r="K14">
            <v>194523</v>
          </cell>
        </row>
        <row r="15">
          <cell r="A15" t="str">
            <v>DN1200</v>
          </cell>
          <cell r="B15" t="str">
            <v>04.3801</v>
          </cell>
          <cell r="C15" t="str">
            <v>Ñeá neo BTCT 1200x500</v>
          </cell>
          <cell r="D15" t="str">
            <v>caùi</v>
          </cell>
          <cell r="F15">
            <v>180000</v>
          </cell>
          <cell r="G15">
            <v>148724</v>
          </cell>
          <cell r="I15">
            <v>0</v>
          </cell>
        </row>
        <row r="16">
          <cell r="A16" t="str">
            <v>BNHS</v>
          </cell>
          <cell r="C16" t="str">
            <v>Baûng soá truï (sôn+cọ)</v>
          </cell>
          <cell r="D16" t="str">
            <v>kg</v>
          </cell>
          <cell r="F16">
            <v>32000</v>
          </cell>
          <cell r="I16">
            <v>32000</v>
          </cell>
        </row>
        <row r="17">
          <cell r="A17" t="str">
            <v>BNH</v>
          </cell>
          <cell r="C17" t="str">
            <v>Sôn soá truï - Baûng nguy hieåm (sôn + choåi)</v>
          </cell>
          <cell r="D17" t="str">
            <v>kg</v>
          </cell>
          <cell r="F17">
            <v>30000</v>
          </cell>
          <cell r="I17">
            <v>30000</v>
          </cell>
        </row>
        <row r="18">
          <cell r="A18" t="str">
            <v>B460</v>
          </cell>
          <cell r="C18" t="str">
            <v>Boulon 4x60+ 2 long ñeàn vuoâng</v>
          </cell>
          <cell r="D18" t="str">
            <v>boä</v>
          </cell>
          <cell r="F18">
            <v>1000</v>
          </cell>
          <cell r="I18">
            <v>1000</v>
          </cell>
        </row>
        <row r="19">
          <cell r="A19" t="str">
            <v>B830</v>
          </cell>
          <cell r="C19" t="str">
            <v>Boulon 8x30+ 2 long ñeàn troøn</v>
          </cell>
          <cell r="D19" t="str">
            <v>boä</v>
          </cell>
          <cell r="F19">
            <v>1500</v>
          </cell>
          <cell r="I19">
            <v>1500</v>
          </cell>
        </row>
        <row r="20">
          <cell r="A20" t="str">
            <v>B850</v>
          </cell>
          <cell r="C20" t="str">
            <v>Boulon 8x50+ 2 long ñeàn troøn</v>
          </cell>
          <cell r="D20" t="str">
            <v>boä</v>
          </cell>
          <cell r="F20">
            <v>1500</v>
          </cell>
          <cell r="I20">
            <v>1500</v>
          </cell>
        </row>
        <row r="21">
          <cell r="A21" t="str">
            <v>B1030TH</v>
          </cell>
          <cell r="C21" t="str">
            <v>Boulon thau 10x30 + 2 long ñeàn vuoâng</v>
          </cell>
          <cell r="D21" t="str">
            <v>boä</v>
          </cell>
          <cell r="F21">
            <v>4000</v>
          </cell>
          <cell r="I21">
            <v>4000</v>
          </cell>
        </row>
        <row r="22">
          <cell r="A22" t="str">
            <v>B1040</v>
          </cell>
          <cell r="C22" t="str">
            <v>Boulon 10x40+ 2 long ñeàn vuoâng D12-50x50x3/Zn</v>
          </cell>
          <cell r="D22" t="str">
            <v>boä</v>
          </cell>
          <cell r="F22">
            <v>1500</v>
          </cell>
          <cell r="I22">
            <v>1500</v>
          </cell>
        </row>
        <row r="23">
          <cell r="A23" t="str">
            <v>B1050</v>
          </cell>
          <cell r="C23" t="str">
            <v>Boulon 10x50+ 2 long ñeàn vuoâng D12-50x50x3/Zn</v>
          </cell>
          <cell r="D23" t="str">
            <v>boä</v>
          </cell>
          <cell r="F23">
            <v>1500</v>
          </cell>
          <cell r="I23">
            <v>1500</v>
          </cell>
        </row>
        <row r="24">
          <cell r="A24" t="str">
            <v>B1230</v>
          </cell>
          <cell r="C24" t="str">
            <v>Boulon 12x30+ 2 long ñeàn vuoâng D14-50x50x3/Zn</v>
          </cell>
          <cell r="D24" t="str">
            <v>boä</v>
          </cell>
          <cell r="F24">
            <v>5800</v>
          </cell>
          <cell r="I24">
            <v>5800</v>
          </cell>
        </row>
        <row r="25">
          <cell r="A25" t="str">
            <v>B1240</v>
          </cell>
          <cell r="C25" t="str">
            <v>Boulon 12x40+ 2 long ñeàn vuoâng D14-50x50x3/Zn</v>
          </cell>
          <cell r="D25" t="str">
            <v>boä</v>
          </cell>
          <cell r="E25">
            <v>3900</v>
          </cell>
          <cell r="F25">
            <v>8300</v>
          </cell>
          <cell r="I25">
            <v>8300</v>
          </cell>
        </row>
        <row r="26">
          <cell r="A26" t="str">
            <v>B1250</v>
          </cell>
          <cell r="C26" t="str">
            <v>Boulon 12x50+ 2 long ñeàn vuoâng D14-50x50x3/Zn</v>
          </cell>
          <cell r="D26" t="str">
            <v>boä</v>
          </cell>
          <cell r="E26">
            <v>4200</v>
          </cell>
          <cell r="F26">
            <v>8600</v>
          </cell>
          <cell r="I26">
            <v>8600</v>
          </cell>
        </row>
        <row r="27">
          <cell r="A27" t="str">
            <v>B1260</v>
          </cell>
          <cell r="C27" t="str">
            <v>Boulon 12x60+ 2 long ñeàn vuoâng D14-50x50x3/Zn</v>
          </cell>
          <cell r="D27" t="str">
            <v>boä</v>
          </cell>
          <cell r="E27">
            <v>4500</v>
          </cell>
          <cell r="F27">
            <v>8900</v>
          </cell>
          <cell r="I27">
            <v>8900</v>
          </cell>
        </row>
        <row r="28">
          <cell r="A28" t="str">
            <v>B1280</v>
          </cell>
          <cell r="C28" t="str">
            <v>Boulon 12x80+ 2 long ñeàn vuoâng D14-50x50x3/Zn</v>
          </cell>
          <cell r="D28" t="str">
            <v>boä</v>
          </cell>
          <cell r="E28">
            <v>5000</v>
          </cell>
          <cell r="F28">
            <v>9400</v>
          </cell>
          <cell r="I28">
            <v>9400</v>
          </cell>
        </row>
        <row r="29">
          <cell r="A29" t="str">
            <v>B12100</v>
          </cell>
          <cell r="C29" t="str">
            <v>Boulon 12x100+ 2 long ñeàn vuoâng D14-50x50x3/Zn</v>
          </cell>
          <cell r="D29" t="str">
            <v>boä</v>
          </cell>
          <cell r="E29">
            <v>5900</v>
          </cell>
          <cell r="F29">
            <v>10300</v>
          </cell>
          <cell r="I29">
            <v>10300</v>
          </cell>
        </row>
        <row r="30">
          <cell r="A30" t="str">
            <v>B12120</v>
          </cell>
          <cell r="C30" t="str">
            <v>Boulon 12x120+ 2 long ñeàn vuoâng D14-50x50x3/Zn</v>
          </cell>
          <cell r="D30" t="str">
            <v>boä</v>
          </cell>
          <cell r="E30">
            <v>6500</v>
          </cell>
          <cell r="F30">
            <v>10900</v>
          </cell>
        </row>
        <row r="31">
          <cell r="A31" t="str">
            <v>B12150</v>
          </cell>
          <cell r="C31" t="str">
            <v>Boulon 12x150+ 2 long ñeàn vuoâng D14-50x50x3/Zn</v>
          </cell>
          <cell r="D31" t="str">
            <v>boä</v>
          </cell>
          <cell r="E31">
            <v>15300</v>
          </cell>
          <cell r="F31">
            <v>19700</v>
          </cell>
        </row>
        <row r="32">
          <cell r="A32" t="str">
            <v>B12200</v>
          </cell>
          <cell r="C32" t="str">
            <v>Boulon 12x200+ 2 long ñeàn vuoâng D14-50x50x3/Zn</v>
          </cell>
          <cell r="D32" t="str">
            <v>boä</v>
          </cell>
          <cell r="E32">
            <v>8700</v>
          </cell>
          <cell r="F32">
            <v>13100</v>
          </cell>
          <cell r="I32">
            <v>13100</v>
          </cell>
        </row>
        <row r="33">
          <cell r="A33" t="str">
            <v>B1230TH</v>
          </cell>
          <cell r="C33" t="str">
            <v>Boulon thau 12x30 + 2 long ñeàn vuoâng D14-50x50x3/Zn</v>
          </cell>
          <cell r="D33" t="str">
            <v>boä</v>
          </cell>
          <cell r="F33">
            <v>13000</v>
          </cell>
          <cell r="I33">
            <v>13000</v>
          </cell>
        </row>
        <row r="34">
          <cell r="A34" t="str">
            <v>B1240TH</v>
          </cell>
          <cell r="C34" t="str">
            <v>Boulon thau 12x40 + 2 long ñeàn vuoâng D14-50x50x3/Zn</v>
          </cell>
          <cell r="D34" t="str">
            <v>boä</v>
          </cell>
          <cell r="F34">
            <v>13000</v>
          </cell>
          <cell r="I34">
            <v>13000</v>
          </cell>
        </row>
        <row r="35">
          <cell r="A35" t="str">
            <v>B1250TH</v>
          </cell>
          <cell r="C35" t="str">
            <v>Boulon thau 12x50 + 2 long ñeàn troøn D14-50x50x3/Zn</v>
          </cell>
          <cell r="D35" t="str">
            <v>boä</v>
          </cell>
          <cell r="F35">
            <v>13000</v>
          </cell>
          <cell r="I35">
            <v>13000</v>
          </cell>
        </row>
        <row r="36">
          <cell r="A36" t="str">
            <v>B1450</v>
          </cell>
          <cell r="C36" t="str">
            <v>Boulon 14x50+ 2 long ñeàn vuoâng D16-50x50x3/Zn</v>
          </cell>
          <cell r="D36" t="str">
            <v>boä</v>
          </cell>
          <cell r="E36">
            <v>6500</v>
          </cell>
          <cell r="F36">
            <v>11200</v>
          </cell>
          <cell r="I36">
            <v>11200</v>
          </cell>
        </row>
        <row r="37">
          <cell r="A37" t="str">
            <v>B1460</v>
          </cell>
          <cell r="C37" t="str">
            <v>Boulon 14x60+ 2 long ñeàn vuoâng D16-50x50x3/Zn</v>
          </cell>
          <cell r="D37" t="str">
            <v>boä</v>
          </cell>
          <cell r="E37">
            <v>6700</v>
          </cell>
          <cell r="F37">
            <v>10400</v>
          </cell>
        </row>
        <row r="38">
          <cell r="A38" t="str">
            <v>B14120</v>
          </cell>
          <cell r="C38" t="str">
            <v>Boulon 14x120+ 2 long ñeàn vuoâng D16-50x50x3/Zn</v>
          </cell>
          <cell r="D38" t="str">
            <v>boä</v>
          </cell>
          <cell r="F38">
            <v>11400</v>
          </cell>
        </row>
        <row r="39">
          <cell r="A39" t="str">
            <v>B1635</v>
          </cell>
          <cell r="C39" t="str">
            <v>Boulon 16x35+ 2 long ñeàn vuoâng D18-50x50x3/Zn</v>
          </cell>
          <cell r="D39" t="str">
            <v>boä</v>
          </cell>
          <cell r="F39">
            <v>6500</v>
          </cell>
          <cell r="I39">
            <v>6500</v>
          </cell>
        </row>
        <row r="40">
          <cell r="A40" t="str">
            <v>B1640</v>
          </cell>
          <cell r="C40" t="str">
            <v>Boulon 16x40+ 2 long ñeàn vuoâng D18-50x50x3/Zn</v>
          </cell>
          <cell r="D40" t="str">
            <v>boä</v>
          </cell>
          <cell r="F40">
            <v>11700</v>
          </cell>
          <cell r="I40">
            <v>11700</v>
          </cell>
        </row>
        <row r="41">
          <cell r="A41" t="str">
            <v>B1650</v>
          </cell>
          <cell r="C41" t="str">
            <v>Boulon 16x50+ 2 long ñeàn vuoâng D18-50x50x3/Zn</v>
          </cell>
          <cell r="D41" t="str">
            <v>boä</v>
          </cell>
          <cell r="E41">
            <v>8000</v>
          </cell>
          <cell r="F41">
            <v>17000</v>
          </cell>
          <cell r="I41">
            <v>17000</v>
          </cell>
        </row>
        <row r="42">
          <cell r="A42" t="str">
            <v>B16100</v>
          </cell>
          <cell r="C42" t="str">
            <v>Boulon 16x100+ 2 long ñeàn vuoâng D18-50x50x3/Zn</v>
          </cell>
          <cell r="D42" t="str">
            <v>boä</v>
          </cell>
          <cell r="E42">
            <v>17200</v>
          </cell>
          <cell r="F42">
            <v>26200</v>
          </cell>
          <cell r="I42">
            <v>26200</v>
          </cell>
        </row>
        <row r="43">
          <cell r="A43" t="str">
            <v>B16150</v>
          </cell>
          <cell r="C43" t="str">
            <v>Boulon 16x150+ 2 long ñeàn vuoâng D18-50x50x3/Zn</v>
          </cell>
          <cell r="D43" t="str">
            <v>boä</v>
          </cell>
          <cell r="E43">
            <v>18200</v>
          </cell>
          <cell r="F43">
            <v>18200</v>
          </cell>
          <cell r="I43">
            <v>18200</v>
          </cell>
        </row>
        <row r="44">
          <cell r="A44" t="str">
            <v>B16200</v>
          </cell>
          <cell r="C44" t="str">
            <v>Boulon 16x200+ 2 long ñeàn vuoâng D18-50x50x3/Zn</v>
          </cell>
          <cell r="D44" t="str">
            <v>boä</v>
          </cell>
          <cell r="E44">
            <v>21200</v>
          </cell>
          <cell r="F44">
            <v>21200</v>
          </cell>
          <cell r="I44">
            <v>21200</v>
          </cell>
        </row>
        <row r="45">
          <cell r="A45" t="str">
            <v>B16230</v>
          </cell>
          <cell r="C45" t="str">
            <v>Boulon 16x230/80+ 2 long ñeàn vuoâng D18-50x50x3/Zn</v>
          </cell>
          <cell r="D45" t="str">
            <v>boä</v>
          </cell>
          <cell r="F45">
            <v>25000</v>
          </cell>
          <cell r="I45">
            <v>25000</v>
          </cell>
        </row>
        <row r="46">
          <cell r="A46" t="str">
            <v>B16240</v>
          </cell>
          <cell r="C46" t="str">
            <v>Boulon 16x240/80+ 2 long ñeàn vuoâng D18-50x50x3/Zn</v>
          </cell>
          <cell r="D46" t="str">
            <v>boä</v>
          </cell>
          <cell r="F46">
            <v>17600</v>
          </cell>
          <cell r="I46">
            <v>17600</v>
          </cell>
        </row>
        <row r="47">
          <cell r="A47" t="str">
            <v>B16250</v>
          </cell>
          <cell r="C47" t="str">
            <v>Boulon 16x250+ 2 long ñeàn vuoâng D18-50x50x3/Zn</v>
          </cell>
          <cell r="D47" t="str">
            <v>boä</v>
          </cell>
          <cell r="E47">
            <v>19000</v>
          </cell>
          <cell r="F47">
            <v>28000</v>
          </cell>
          <cell r="I47">
            <v>28000</v>
          </cell>
        </row>
        <row r="48">
          <cell r="A48" t="str">
            <v>B16260</v>
          </cell>
          <cell r="C48" t="str">
            <v>Boulon 16x260/80+ 2 long ñeàn vuoâng D18-50x50x3/Zn</v>
          </cell>
          <cell r="D48" t="str">
            <v>boä</v>
          </cell>
          <cell r="F48">
            <v>10120</v>
          </cell>
          <cell r="I48">
            <v>10120</v>
          </cell>
        </row>
        <row r="49">
          <cell r="A49" t="str">
            <v>B16270</v>
          </cell>
          <cell r="C49" t="str">
            <v>Boulon 16x270/80+ 2 long ñeàn vuoâng D18-50x50x3/Zn</v>
          </cell>
          <cell r="D49" t="str">
            <v>boä</v>
          </cell>
          <cell r="F49">
            <v>9220</v>
          </cell>
          <cell r="I49">
            <v>9220</v>
          </cell>
        </row>
        <row r="50">
          <cell r="A50" t="str">
            <v>B16280</v>
          </cell>
          <cell r="C50" t="str">
            <v>Boulon 16x280/80+ 2 long ñeàn vuoâng D18-50x50x3/Zn</v>
          </cell>
          <cell r="D50" t="str">
            <v>boä</v>
          </cell>
          <cell r="F50">
            <v>9220</v>
          </cell>
          <cell r="I50">
            <v>9220</v>
          </cell>
        </row>
        <row r="51">
          <cell r="A51" t="str">
            <v>B16300</v>
          </cell>
          <cell r="C51" t="str">
            <v>Boulon 16x300+ 2 long ñeàn vuoâng D18-50x50x3/Zn</v>
          </cell>
          <cell r="D51" t="str">
            <v>boä</v>
          </cell>
          <cell r="E51">
            <v>21000</v>
          </cell>
          <cell r="F51">
            <v>30000</v>
          </cell>
          <cell r="I51">
            <v>30000</v>
          </cell>
        </row>
        <row r="52">
          <cell r="A52" t="str">
            <v>B16320</v>
          </cell>
          <cell r="C52" t="str">
            <v>Boulon 16x320+ 2 long ñeàn vuoâng D18-50x50x3/Zn</v>
          </cell>
          <cell r="D52" t="str">
            <v>boä</v>
          </cell>
          <cell r="F52">
            <v>9000</v>
          </cell>
          <cell r="I52">
            <v>9000</v>
          </cell>
        </row>
        <row r="53">
          <cell r="A53" t="str">
            <v>B16350</v>
          </cell>
          <cell r="C53" t="str">
            <v>Boulon 16x350+ 2 long ñeàn vuoâng D18-50x50x3/Zn</v>
          </cell>
          <cell r="D53" t="str">
            <v>boä</v>
          </cell>
          <cell r="E53">
            <v>23500</v>
          </cell>
          <cell r="F53">
            <v>32500</v>
          </cell>
          <cell r="I53">
            <v>32500</v>
          </cell>
        </row>
        <row r="54">
          <cell r="A54" t="str">
            <v>B16400</v>
          </cell>
          <cell r="C54" t="str">
            <v>Boulon 16x400+ 2 long ñeàn vuoâng D18-50x50x3/Zn</v>
          </cell>
          <cell r="D54" t="str">
            <v>boä</v>
          </cell>
          <cell r="E54">
            <v>25500</v>
          </cell>
          <cell r="F54">
            <v>34500</v>
          </cell>
          <cell r="I54">
            <v>37000</v>
          </cell>
        </row>
        <row r="55">
          <cell r="A55" t="str">
            <v>B16450</v>
          </cell>
          <cell r="C55" t="str">
            <v>Boulon 16x450+ 2 long ñeàn vuoâng D18-50x50x3/Zn</v>
          </cell>
          <cell r="D55" t="str">
            <v>boä</v>
          </cell>
          <cell r="E55">
            <v>28000</v>
          </cell>
          <cell r="F55">
            <v>37000</v>
          </cell>
          <cell r="I55">
            <v>37000</v>
          </cell>
        </row>
        <row r="56">
          <cell r="A56" t="str">
            <v>B16500</v>
          </cell>
          <cell r="C56" t="str">
            <v>Boulon 16x500+ 2 long ñeàn vuoâng D18-50x50x3/Zn</v>
          </cell>
          <cell r="D56" t="str">
            <v>boä</v>
          </cell>
          <cell r="E56">
            <v>33000</v>
          </cell>
          <cell r="F56">
            <v>42000</v>
          </cell>
          <cell r="I56">
            <v>42000</v>
          </cell>
        </row>
        <row r="57">
          <cell r="A57" t="str">
            <v>B16550</v>
          </cell>
          <cell r="C57" t="str">
            <v>Boulon 16x550+ 2 long ñeàn vuoâng D18-50x50x3/Zn</v>
          </cell>
          <cell r="D57" t="str">
            <v>boä</v>
          </cell>
          <cell r="E57">
            <v>36000</v>
          </cell>
          <cell r="F57">
            <v>45000</v>
          </cell>
          <cell r="I57">
            <v>45000</v>
          </cell>
        </row>
        <row r="58">
          <cell r="A58" t="str">
            <v>B16600</v>
          </cell>
          <cell r="C58" t="str">
            <v>Boulon 16x600+ 2 long ñeàn vuoâng D18-50x50x3/Zn</v>
          </cell>
          <cell r="D58" t="str">
            <v>boä</v>
          </cell>
          <cell r="E58">
            <v>39000</v>
          </cell>
          <cell r="F58">
            <v>48000</v>
          </cell>
          <cell r="I58">
            <v>48000</v>
          </cell>
        </row>
        <row r="59">
          <cell r="A59" t="str">
            <v>B1680V</v>
          </cell>
          <cell r="C59" t="str">
            <v>Boulon 16x80VRS+ 4 long ñeàn vuoâng D18-50x50x3/Zn</v>
          </cell>
          <cell r="D59" t="str">
            <v>boä</v>
          </cell>
          <cell r="F59">
            <v>9000</v>
          </cell>
          <cell r="I59">
            <v>9000</v>
          </cell>
        </row>
        <row r="60">
          <cell r="A60" t="str">
            <v>B16100V</v>
          </cell>
          <cell r="C60" t="str">
            <v>Boulon 16x100VRS+ 4 long ñeàn vuoâng D18-50x50x3/Zn</v>
          </cell>
          <cell r="D60" t="str">
            <v>boä</v>
          </cell>
          <cell r="E60">
            <v>15800</v>
          </cell>
          <cell r="F60">
            <v>33800</v>
          </cell>
          <cell r="I60">
            <v>33800</v>
          </cell>
        </row>
        <row r="61">
          <cell r="A61" t="str">
            <v>B16200V</v>
          </cell>
          <cell r="C61" t="str">
            <v>Boulon 16x200VRS+ 4 long ñeàn vuoâng D18-50x50x3/Zn</v>
          </cell>
          <cell r="D61" t="str">
            <v>boä</v>
          </cell>
          <cell r="E61">
            <v>18100</v>
          </cell>
          <cell r="F61">
            <v>36100</v>
          </cell>
          <cell r="I61">
            <v>36100</v>
          </cell>
        </row>
        <row r="62">
          <cell r="A62" t="str">
            <v>B16250V</v>
          </cell>
          <cell r="C62" t="str">
            <v>Boulon 16x250VRS+ 4 long ñeàn vuoâng D18-50x50x3/Zn</v>
          </cell>
          <cell r="D62" t="str">
            <v>boä</v>
          </cell>
          <cell r="E62">
            <v>21000</v>
          </cell>
          <cell r="F62">
            <v>39000</v>
          </cell>
          <cell r="I62">
            <v>39000</v>
          </cell>
        </row>
        <row r="63">
          <cell r="A63" t="str">
            <v>B16300V</v>
          </cell>
          <cell r="C63" t="str">
            <v>Boulon 16x300VRS+ 4 long ñeàn vuoâng D18-50x50x3/Zn</v>
          </cell>
          <cell r="D63" t="str">
            <v>boä</v>
          </cell>
          <cell r="E63">
            <v>23000</v>
          </cell>
          <cell r="F63">
            <v>41000</v>
          </cell>
          <cell r="I63">
            <v>41000</v>
          </cell>
        </row>
        <row r="64">
          <cell r="A64" t="str">
            <v>B16350V</v>
          </cell>
          <cell r="C64" t="str">
            <v>Boulon 16x350VRS+ 4 long ñeàn vuoâng D18-50x50x3/Zn</v>
          </cell>
          <cell r="D64" t="str">
            <v>boä</v>
          </cell>
          <cell r="E64">
            <v>24000</v>
          </cell>
          <cell r="F64">
            <v>42000</v>
          </cell>
          <cell r="I64">
            <v>42000</v>
          </cell>
        </row>
        <row r="65">
          <cell r="A65" t="str">
            <v>B16400v</v>
          </cell>
          <cell r="C65" t="str">
            <v>Boulon 16x400VRS+ 4 long ñeàn vuoâng D18-50x50x3/Zn</v>
          </cell>
          <cell r="D65" t="str">
            <v>boä</v>
          </cell>
          <cell r="E65">
            <v>26000</v>
          </cell>
          <cell r="F65">
            <v>44000</v>
          </cell>
          <cell r="I65">
            <v>44000</v>
          </cell>
        </row>
        <row r="66">
          <cell r="A66" t="str">
            <v>B16450v</v>
          </cell>
          <cell r="C66" t="str">
            <v>Boulon 16x450VRS+ 4 long ñeàn vuoâng D18-50x50x3/Zn</v>
          </cell>
          <cell r="D66" t="str">
            <v>boä</v>
          </cell>
          <cell r="E66">
            <v>28000</v>
          </cell>
          <cell r="F66">
            <v>46000</v>
          </cell>
          <cell r="I66">
            <v>46000</v>
          </cell>
        </row>
        <row r="67">
          <cell r="A67" t="str">
            <v>B16500V</v>
          </cell>
          <cell r="C67" t="str">
            <v>Boulon 16x500VRS+ 4 long ñeàn vuoâng D18-50x50x3/Zn</v>
          </cell>
          <cell r="D67" t="str">
            <v>boä</v>
          </cell>
          <cell r="E67">
            <v>32000</v>
          </cell>
          <cell r="F67">
            <v>50000</v>
          </cell>
          <cell r="I67">
            <v>50000</v>
          </cell>
        </row>
        <row r="68">
          <cell r="A68" t="str">
            <v>B16550V</v>
          </cell>
          <cell r="C68" t="str">
            <v>Boulon 16x550VRS+ 4 long ñeàn vuoâng D18-50x50x3/Zn</v>
          </cell>
          <cell r="D68" t="str">
            <v>boä</v>
          </cell>
          <cell r="E68">
            <v>36000</v>
          </cell>
          <cell r="F68">
            <v>54000</v>
          </cell>
          <cell r="I68">
            <v>54000</v>
          </cell>
        </row>
        <row r="69">
          <cell r="A69" t="str">
            <v>B16600V</v>
          </cell>
          <cell r="C69" t="str">
            <v>Boulon 16x600VRS+ 4 long ñeàn vuoâng D18-50x50x3/Zn</v>
          </cell>
          <cell r="D69" t="str">
            <v>boä</v>
          </cell>
          <cell r="E69">
            <v>40000</v>
          </cell>
          <cell r="F69">
            <v>58000</v>
          </cell>
          <cell r="I69">
            <v>58000</v>
          </cell>
        </row>
        <row r="70">
          <cell r="A70" t="str">
            <v>B16650V</v>
          </cell>
          <cell r="C70" t="str">
            <v>Boulon 16x650VRS+ 4 long ñeàn vuoâng D18-50x50x3/Zn</v>
          </cell>
          <cell r="D70" t="str">
            <v>boä</v>
          </cell>
          <cell r="E70">
            <v>44000</v>
          </cell>
          <cell r="F70">
            <v>62000</v>
          </cell>
          <cell r="I70">
            <v>62000</v>
          </cell>
        </row>
        <row r="71">
          <cell r="A71" t="str">
            <v>B16700V</v>
          </cell>
          <cell r="C71" t="str">
            <v>Boulon 16x700VRS+ 4 long ñeàn vuoâng D18-50x50x3/Zn</v>
          </cell>
          <cell r="D71" t="str">
            <v>boä</v>
          </cell>
          <cell r="E71">
            <v>47000</v>
          </cell>
          <cell r="F71">
            <v>65000</v>
          </cell>
          <cell r="I71">
            <v>65000</v>
          </cell>
        </row>
        <row r="72">
          <cell r="A72" t="str">
            <v>B16750V</v>
          </cell>
          <cell r="C72" t="str">
            <v>Boulon 16x750VRS+ 4 long ñeàn vuoâng D18-50x50x3/Zn</v>
          </cell>
          <cell r="D72" t="str">
            <v>boä</v>
          </cell>
          <cell r="E72">
            <v>50000</v>
          </cell>
          <cell r="F72">
            <v>68000</v>
          </cell>
        </row>
        <row r="73">
          <cell r="A73" t="str">
            <v>B16800V</v>
          </cell>
          <cell r="C73" t="str">
            <v>Boulon 16x800VRS+ 4 long ñeàn vuoâng D18-50x50x3/Zn</v>
          </cell>
          <cell r="D73" t="str">
            <v>boä</v>
          </cell>
          <cell r="E73">
            <v>53000</v>
          </cell>
          <cell r="F73">
            <v>71000</v>
          </cell>
        </row>
        <row r="74">
          <cell r="A74" t="str">
            <v>B22260</v>
          </cell>
          <cell r="C74" t="str">
            <v>Boulon 22x260+ 2 long ñeàn vuoâng D24-50x50x3/Zn</v>
          </cell>
          <cell r="D74" t="str">
            <v>boä</v>
          </cell>
          <cell r="F74">
            <v>39400</v>
          </cell>
          <cell r="I74">
            <v>39400</v>
          </cell>
        </row>
        <row r="75">
          <cell r="A75" t="str">
            <v>B22450</v>
          </cell>
          <cell r="C75" t="str">
            <v>Boulon 22x450+ 2 long ñeàn vuoâng D24-50x50x3/Zn</v>
          </cell>
          <cell r="D75" t="str">
            <v>boä</v>
          </cell>
          <cell r="F75">
            <v>50200</v>
          </cell>
          <cell r="I75">
            <v>50200</v>
          </cell>
        </row>
        <row r="76">
          <cell r="A76" t="str">
            <v>B22500</v>
          </cell>
          <cell r="C76" t="str">
            <v>Boulon 22x500+ 2 long ñeàn vuoâng D24-50x50x3/Zn</v>
          </cell>
          <cell r="D76" t="str">
            <v>boä</v>
          </cell>
          <cell r="F76">
            <v>53800</v>
          </cell>
          <cell r="I76">
            <v>53800</v>
          </cell>
        </row>
        <row r="77">
          <cell r="A77" t="str">
            <v>B22550</v>
          </cell>
          <cell r="C77" t="str">
            <v>Boulon 22x550 + 2 long ñeàn vuoâng D24-60x60x6/Zn</v>
          </cell>
          <cell r="D77" t="str">
            <v>boä</v>
          </cell>
          <cell r="F77">
            <v>86500</v>
          </cell>
          <cell r="I77">
            <v>86500</v>
          </cell>
        </row>
        <row r="78">
          <cell r="A78" t="str">
            <v>B22600</v>
          </cell>
          <cell r="B78" t="str">
            <v/>
          </cell>
          <cell r="C78" t="str">
            <v>Boulon 22x600+ 2 long ñeàn vuoâng D24-50x50x3/Zn</v>
          </cell>
          <cell r="D78" t="str">
            <v>boä</v>
          </cell>
          <cell r="F78">
            <v>53000</v>
          </cell>
          <cell r="I78">
            <v>53000</v>
          </cell>
        </row>
        <row r="79">
          <cell r="A79" t="str">
            <v>B22650</v>
          </cell>
          <cell r="C79" t="str">
            <v>Boulon 22x650+ 2 long ñeàn vuoâng D24-50x50x3/Zn</v>
          </cell>
          <cell r="D79" t="str">
            <v>boä</v>
          </cell>
          <cell r="F79">
            <v>101000</v>
          </cell>
          <cell r="I79">
            <v>101000</v>
          </cell>
        </row>
        <row r="80">
          <cell r="A80" t="str">
            <v>B22700</v>
          </cell>
          <cell r="C80" t="str">
            <v>Boulon 22x700+ 2 long ñeàn vuoâng D24-50x50x3/Zn</v>
          </cell>
          <cell r="D80" t="str">
            <v>boä</v>
          </cell>
          <cell r="F80">
            <v>57200</v>
          </cell>
          <cell r="I80">
            <v>57200</v>
          </cell>
        </row>
        <row r="81">
          <cell r="A81" t="str">
            <v>B22750</v>
          </cell>
          <cell r="C81" t="str">
            <v>Boulon 22x750+ 2 long ñeàn vuoâng D24-50x50x3/Zn</v>
          </cell>
          <cell r="D81" t="str">
            <v>boä</v>
          </cell>
          <cell r="F81">
            <v>59300</v>
          </cell>
          <cell r="I81">
            <v>59300</v>
          </cell>
        </row>
        <row r="82">
          <cell r="A82" t="str">
            <v>B22800</v>
          </cell>
          <cell r="C82" t="str">
            <v>Boulon 22x800+ 2 long ñeàn vuoâng D24-50x50x3/Zn</v>
          </cell>
          <cell r="D82" t="str">
            <v>boä</v>
          </cell>
          <cell r="F82">
            <v>61400</v>
          </cell>
          <cell r="I82">
            <v>61400</v>
          </cell>
        </row>
        <row r="83">
          <cell r="A83" t="str">
            <v>B22850</v>
          </cell>
          <cell r="C83" t="str">
            <v>Boulon 22x850+ 2 long ñeàn vuoâng D24-60x60x6/Zn</v>
          </cell>
          <cell r="D83" t="str">
            <v>boä</v>
          </cell>
          <cell r="F83">
            <v>123800</v>
          </cell>
          <cell r="I83">
            <v>123800</v>
          </cell>
        </row>
        <row r="84">
          <cell r="A84" t="str">
            <v>B221000</v>
          </cell>
          <cell r="C84" t="str">
            <v>Boulon 22x1000+ 2 long ñeàn vuoâng D24-60x60x6/Zn</v>
          </cell>
          <cell r="D84" t="str">
            <v>boä</v>
          </cell>
          <cell r="F84">
            <v>64900</v>
          </cell>
          <cell r="I84">
            <v>64900</v>
          </cell>
        </row>
        <row r="85">
          <cell r="A85" t="str">
            <v>B22500C</v>
          </cell>
          <cell r="C85" t="str">
            <v>Boulon 22x500/150 cheû ñuoâi caù + 2 long ñeàn vuoâng D24-50x50x3/Zn</v>
          </cell>
          <cell r="D85" t="str">
            <v>boä</v>
          </cell>
          <cell r="F85">
            <v>47000</v>
          </cell>
          <cell r="I85">
            <v>47000</v>
          </cell>
        </row>
        <row r="86">
          <cell r="A86" t="str">
            <v>B30800</v>
          </cell>
          <cell r="C86" t="str">
            <v>Boulon 30x800+ 2 long ñeàn vuoâng D18-50x50x3/Zn</v>
          </cell>
          <cell r="D86" t="str">
            <v>boä</v>
          </cell>
          <cell r="F86">
            <v>52800</v>
          </cell>
          <cell r="I86">
            <v>52800</v>
          </cell>
        </row>
        <row r="87">
          <cell r="A87" t="str">
            <v>B301000</v>
          </cell>
          <cell r="C87" t="str">
            <v>Boulon 30x1000+ 2 long ñeàn vuoâng D18-50x50x3/Zn</v>
          </cell>
          <cell r="D87" t="str">
            <v>boä</v>
          </cell>
          <cell r="F87">
            <v>60000</v>
          </cell>
          <cell r="I87">
            <v>60000</v>
          </cell>
        </row>
        <row r="88">
          <cell r="A88" t="str">
            <v>BM16230</v>
          </cell>
          <cell r="C88" t="str">
            <v>Boulon maét 16x230+ 2 long ñeàn vuoâng D18-50x50x3/Zn</v>
          </cell>
          <cell r="D88" t="str">
            <v>boä</v>
          </cell>
          <cell r="F88">
            <v>8000</v>
          </cell>
          <cell r="I88">
            <v>8000</v>
          </cell>
        </row>
        <row r="89">
          <cell r="A89" t="str">
            <v>BM16250</v>
          </cell>
          <cell r="C89" t="str">
            <v>Boulon maét 16x250+ 1 long ñeàn vuoâng D18-50x50x3/Zn</v>
          </cell>
          <cell r="D89" t="str">
            <v>boä</v>
          </cell>
          <cell r="F89">
            <v>35000</v>
          </cell>
          <cell r="I89">
            <v>35000</v>
          </cell>
        </row>
        <row r="90">
          <cell r="A90" t="str">
            <v>BM16300</v>
          </cell>
          <cell r="C90" t="str">
            <v>Boulon maét 16x300+ 1 long ñeàn vuoâng D18-50x50x3/Zn</v>
          </cell>
          <cell r="D90" t="str">
            <v>boä</v>
          </cell>
          <cell r="F90">
            <v>39000</v>
          </cell>
          <cell r="I90">
            <v>39000</v>
          </cell>
        </row>
        <row r="91">
          <cell r="A91" t="str">
            <v>BMOC16250</v>
          </cell>
          <cell r="C91" t="str">
            <v>Boulon moùc 16x250+ 1 long ñeàn troøn D18-50x50x3/Zn</v>
          </cell>
          <cell r="D91" t="str">
            <v>boä</v>
          </cell>
          <cell r="F91">
            <v>34500</v>
          </cell>
          <cell r="I91">
            <v>34500</v>
          </cell>
        </row>
        <row r="92">
          <cell r="A92" t="str">
            <v>BMOC16300</v>
          </cell>
          <cell r="C92" t="str">
            <v>Boulon moùc 16x300+ 1 long ñeàn troøn D18-50x50x3/Zn</v>
          </cell>
          <cell r="D92" t="str">
            <v>boä</v>
          </cell>
          <cell r="F92">
            <v>41500</v>
          </cell>
          <cell r="I92">
            <v>41500</v>
          </cell>
        </row>
        <row r="93">
          <cell r="A93" t="str">
            <v>BulonVRS + ÑO</v>
          </cell>
          <cell r="C93" t="str">
            <v>Boulon 16x500VRS + ñai oác maét + 2 long ñeàn vuoâng D18-50x50x3/Zn</v>
          </cell>
          <cell r="D93" t="str">
            <v>boä</v>
          </cell>
          <cell r="F93">
            <v>69600</v>
          </cell>
          <cell r="I93">
            <v>69600</v>
          </cell>
        </row>
        <row r="94">
          <cell r="A94" t="str">
            <v>LD tron</v>
          </cell>
          <cell r="C94" t="str">
            <v>Long ñeàn troøn 12-14-16-18</v>
          </cell>
          <cell r="D94" t="str">
            <v>caùi</v>
          </cell>
          <cell r="F94">
            <v>2200</v>
          </cell>
          <cell r="I94">
            <v>2200</v>
          </cell>
        </row>
        <row r="95">
          <cell r="A95" t="str">
            <v>LD 50</v>
          </cell>
          <cell r="C95" t="str">
            <v>Long ñeàn vuoâng 14-22 (50x50x3)</v>
          </cell>
          <cell r="D95" t="str">
            <v>caùi</v>
          </cell>
          <cell r="F95">
            <v>4500</v>
          </cell>
          <cell r="I95">
            <v>4500</v>
          </cell>
        </row>
        <row r="96">
          <cell r="A96" t="str">
            <v>LD 60</v>
          </cell>
          <cell r="C96" t="str">
            <v>Long ñeàn vuoâng 18-24 (60x60x6)</v>
          </cell>
          <cell r="D96" t="str">
            <v>caùi</v>
          </cell>
          <cell r="F96">
            <v>9500</v>
          </cell>
          <cell r="I96">
            <v>9500</v>
          </cell>
        </row>
        <row r="97">
          <cell r="A97" t="str">
            <v>tnc</v>
          </cell>
          <cell r="C97" t="str">
            <v>Thanh nôùi ñaàu coss</v>
          </cell>
          <cell r="D97" t="str">
            <v>caùi</v>
          </cell>
          <cell r="F97">
            <v>32997</v>
          </cell>
          <cell r="I97">
            <v>32997</v>
          </cell>
        </row>
        <row r="98">
          <cell r="A98" t="str">
            <v>tnVTnh</v>
          </cell>
          <cell r="C98" t="str">
            <v>Thanh nôùi maï nhuùng 6x60x410</v>
          </cell>
          <cell r="D98" t="str">
            <v>caùi</v>
          </cell>
          <cell r="F98">
            <v>65000</v>
          </cell>
        </row>
        <row r="99">
          <cell r="A99" t="str">
            <v>BATLI</v>
          </cell>
          <cell r="C99" t="str">
            <v>Bass LI baét FCO</v>
          </cell>
          <cell r="D99" t="str">
            <v>Boä</v>
          </cell>
          <cell r="F99">
            <v>45000</v>
          </cell>
          <cell r="I99">
            <v>45000</v>
          </cell>
        </row>
        <row r="100">
          <cell r="A100" t="str">
            <v>BATLL</v>
          </cell>
          <cell r="C100" t="str">
            <v>Bass LL baét FCO vaø LA</v>
          </cell>
          <cell r="D100" t="str">
            <v>boä</v>
          </cell>
          <cell r="F100">
            <v>65000</v>
          </cell>
          <cell r="I100">
            <v>65000</v>
          </cell>
        </row>
        <row r="101">
          <cell r="A101" t="str">
            <v>BATLLSDL</v>
          </cell>
          <cell r="C101" t="str">
            <v>Bass LL baét FCO vaø LA: söû duïng laïi</v>
          </cell>
          <cell r="D101" t="str">
            <v>boä</v>
          </cell>
          <cell r="I101">
            <v>0</v>
          </cell>
        </row>
        <row r="102">
          <cell r="A102" t="str">
            <v>CT25</v>
          </cell>
          <cell r="B102" t="str">
            <v>04.5142</v>
          </cell>
          <cell r="C102" t="str">
            <v>Cöø traøm 2,5m</v>
          </cell>
          <cell r="D102" t="str">
            <v>caây</v>
          </cell>
          <cell r="F102">
            <v>7000</v>
          </cell>
          <cell r="G102">
            <v>1394</v>
          </cell>
          <cell r="I102">
            <v>7000</v>
          </cell>
        </row>
        <row r="103">
          <cell r="A103" t="str">
            <v>CT3</v>
          </cell>
          <cell r="B103" t="str">
            <v>04.5142</v>
          </cell>
          <cell r="C103" t="str">
            <v>Cöø traøm 3m</v>
          </cell>
          <cell r="D103" t="str">
            <v>caây</v>
          </cell>
          <cell r="F103">
            <v>8000</v>
          </cell>
          <cell r="G103">
            <v>1672</v>
          </cell>
          <cell r="I103">
            <v>8000</v>
          </cell>
        </row>
        <row r="104">
          <cell r="A104" t="str">
            <v>CT5</v>
          </cell>
          <cell r="B104" t="str">
            <v>04.5142</v>
          </cell>
          <cell r="C104" t="str">
            <v>Cöø traøm 5m</v>
          </cell>
          <cell r="D104" t="str">
            <v>caây</v>
          </cell>
          <cell r="F104">
            <v>12000</v>
          </cell>
          <cell r="G104">
            <v>2787</v>
          </cell>
          <cell r="I104">
            <v>12000</v>
          </cell>
        </row>
        <row r="105">
          <cell r="A105" t="str">
            <v>M11</v>
          </cell>
          <cell r="C105" t="str">
            <v>Caùp ñoàng traàn M11mm2</v>
          </cell>
          <cell r="D105" t="str">
            <v>kg</v>
          </cell>
          <cell r="F105">
            <v>159100</v>
          </cell>
          <cell r="I105">
            <v>159100</v>
          </cell>
        </row>
        <row r="106">
          <cell r="A106" t="str">
            <v>M22</v>
          </cell>
          <cell r="C106" t="str">
            <v>Caùp ñoàng traàn M22mm2</v>
          </cell>
          <cell r="D106" t="str">
            <v>kg</v>
          </cell>
          <cell r="F106">
            <v>157900</v>
          </cell>
          <cell r="I106">
            <v>157900</v>
          </cell>
        </row>
        <row r="107">
          <cell r="A107" t="str">
            <v>M25</v>
          </cell>
          <cell r="C107" t="str">
            <v>Caùp ñoàng traàn M25mm2</v>
          </cell>
          <cell r="D107" t="str">
            <v>kg</v>
          </cell>
          <cell r="F107">
            <v>180144</v>
          </cell>
          <cell r="I107">
            <v>34000</v>
          </cell>
        </row>
        <row r="108">
          <cell r="A108" t="str">
            <v>M38</v>
          </cell>
          <cell r="C108" t="str">
            <v>Caùp ñoàng traàn M38mm2</v>
          </cell>
          <cell r="D108" t="str">
            <v>kg</v>
          </cell>
          <cell r="F108">
            <v>157900</v>
          </cell>
          <cell r="I108">
            <v>157900</v>
          </cell>
        </row>
        <row r="109">
          <cell r="A109" t="str">
            <v>M50</v>
          </cell>
          <cell r="C109" t="str">
            <v>Caùp ñoàng traàn M50mm2</v>
          </cell>
          <cell r="D109" t="str">
            <v>kg</v>
          </cell>
          <cell r="F109">
            <v>157900</v>
          </cell>
          <cell r="I109">
            <v>157900</v>
          </cell>
        </row>
        <row r="110">
          <cell r="A110" t="str">
            <v>XLPE22</v>
          </cell>
          <cell r="C110" t="str">
            <v>Caùp 24KV C/XLPE/PVC 22mm2</v>
          </cell>
          <cell r="D110" t="str">
            <v>meùt</v>
          </cell>
          <cell r="F110">
            <v>37800</v>
          </cell>
          <cell r="I110">
            <v>37800</v>
          </cell>
        </row>
        <row r="111">
          <cell r="A111" t="str">
            <v>XLPE25</v>
          </cell>
          <cell r="C111" t="str">
            <v>Caùp 24KV C/XLPE/PVC 25mm2</v>
          </cell>
          <cell r="D111" t="str">
            <v>meùt</v>
          </cell>
          <cell r="F111">
            <v>54565</v>
          </cell>
          <cell r="I111">
            <v>54565</v>
          </cell>
        </row>
        <row r="112">
          <cell r="A112" t="str">
            <v>XLPE25sdl</v>
          </cell>
          <cell r="C112" t="str">
            <v>Caùp 24KV C/XLPE/PVC 25mm2</v>
          </cell>
          <cell r="D112" t="str">
            <v>meùt</v>
          </cell>
          <cell r="I112">
            <v>0</v>
          </cell>
        </row>
        <row r="113">
          <cell r="A113" t="str">
            <v>XLPE35</v>
          </cell>
          <cell r="C113" t="str">
            <v>Caùp 24KV C/XLPE/PVC 35mm2</v>
          </cell>
          <cell r="D113" t="str">
            <v>meùt</v>
          </cell>
          <cell r="F113">
            <v>54000</v>
          </cell>
          <cell r="I113">
            <v>54000</v>
          </cell>
        </row>
        <row r="114">
          <cell r="A114" t="str">
            <v>XLPE50</v>
          </cell>
          <cell r="C114" t="str">
            <v>Caùp 24KV C/XLPE/PVC 50mm2</v>
          </cell>
          <cell r="D114" t="str">
            <v>meùt</v>
          </cell>
          <cell r="F114">
            <v>107472</v>
          </cell>
          <cell r="I114">
            <v>107472</v>
          </cell>
        </row>
        <row r="115">
          <cell r="A115" t="str">
            <v>XLPE70</v>
          </cell>
          <cell r="C115" t="str">
            <v>Caùp 24KV C/XLPE/PVC 70mm2</v>
          </cell>
          <cell r="D115" t="str">
            <v>meùt</v>
          </cell>
          <cell r="F115">
            <v>95800</v>
          </cell>
          <cell r="I115">
            <v>95800</v>
          </cell>
        </row>
        <row r="116">
          <cell r="A116" t="str">
            <v>XLPE95</v>
          </cell>
          <cell r="C116" t="str">
            <v>Caùp 24KV C/XLPE/PVC 95mm2</v>
          </cell>
          <cell r="D116" t="str">
            <v>meùt</v>
          </cell>
          <cell r="F116">
            <v>163800</v>
          </cell>
          <cell r="I116">
            <v>163800</v>
          </cell>
        </row>
        <row r="117">
          <cell r="A117" t="str">
            <v>XLPE120</v>
          </cell>
          <cell r="C117" t="str">
            <v>Caùp 24KV C/XLPE/PVC 120mm2</v>
          </cell>
          <cell r="D117" t="str">
            <v>meùt</v>
          </cell>
          <cell r="F117">
            <v>198900</v>
          </cell>
          <cell r="I117">
            <v>198900</v>
          </cell>
        </row>
        <row r="118">
          <cell r="A118" t="str">
            <v>XLPE150</v>
          </cell>
          <cell r="C118" t="str">
            <v>Caùp 24KV C/XLPE/PVC 150mm2</v>
          </cell>
          <cell r="D118" t="str">
            <v>meùt</v>
          </cell>
          <cell r="F118">
            <v>486300</v>
          </cell>
          <cell r="I118">
            <v>486300</v>
          </cell>
        </row>
        <row r="119">
          <cell r="A119" t="str">
            <v>XLPE185</v>
          </cell>
          <cell r="C119" t="str">
            <v>Caùp 24KV C/XLPE/PVC 185mm2</v>
          </cell>
          <cell r="D119" t="str">
            <v>meùt</v>
          </cell>
          <cell r="F119">
            <v>305900</v>
          </cell>
          <cell r="I119">
            <v>305900</v>
          </cell>
        </row>
        <row r="120">
          <cell r="A120" t="str">
            <v>XLPE240</v>
          </cell>
          <cell r="C120" t="str">
            <v>Caùp 24KV C/XLPE/PVC 240mm2</v>
          </cell>
          <cell r="D120" t="str">
            <v>meùt</v>
          </cell>
          <cell r="F120">
            <v>397300</v>
          </cell>
          <cell r="I120">
            <v>397300</v>
          </cell>
        </row>
        <row r="121">
          <cell r="A121" t="str">
            <v>XLPE250</v>
          </cell>
          <cell r="C121" t="str">
            <v>Caùp 24KV C/XLPE/PVC 250mm2</v>
          </cell>
          <cell r="D121" t="str">
            <v>meùt</v>
          </cell>
          <cell r="F121">
            <v>397300</v>
          </cell>
          <cell r="I121">
            <v>397300</v>
          </cell>
        </row>
        <row r="122">
          <cell r="A122" t="str">
            <v>XLPE25A</v>
          </cell>
          <cell r="C122" t="str">
            <v>Caùp 24KV A/XLPE/PVC 25mm2</v>
          </cell>
          <cell r="D122" t="str">
            <v>meùt</v>
          </cell>
          <cell r="F122">
            <v>99600</v>
          </cell>
          <cell r="I122">
            <v>99600</v>
          </cell>
        </row>
        <row r="123">
          <cell r="A123" t="str">
            <v>XLPE35A</v>
          </cell>
          <cell r="C123" t="str">
            <v>Caùp 24KV A/XLPE/PVC 35mm2</v>
          </cell>
          <cell r="D123" t="str">
            <v>meùt</v>
          </cell>
          <cell r="F123">
            <v>21300</v>
          </cell>
          <cell r="I123">
            <v>21300</v>
          </cell>
        </row>
        <row r="124">
          <cell r="A124" t="str">
            <v>XLPE50ACX</v>
          </cell>
          <cell r="C124" t="str">
            <v>Caùp 24KV AC/XLPE 50mm2</v>
          </cell>
          <cell r="D124" t="str">
            <v>meùt</v>
          </cell>
          <cell r="F124">
            <v>34090</v>
          </cell>
          <cell r="I124">
            <v>21740</v>
          </cell>
        </row>
        <row r="125">
          <cell r="A125" t="str">
            <v>acx70</v>
          </cell>
          <cell r="C125" t="str">
            <v>Caùp 24KV AC/XLPE 70mm2</v>
          </cell>
          <cell r="D125" t="str">
            <v>meùt</v>
          </cell>
          <cell r="F125">
            <v>41830</v>
          </cell>
          <cell r="I125">
            <v>21740</v>
          </cell>
        </row>
        <row r="126">
          <cell r="A126" t="str">
            <v>XLPE50A</v>
          </cell>
          <cell r="C126" t="str">
            <v>Caùp 24KV AC/XLPE 50mm2</v>
          </cell>
          <cell r="D126" t="str">
            <v>meùt</v>
          </cell>
          <cell r="F126">
            <v>34090</v>
          </cell>
          <cell r="I126">
            <v>21740</v>
          </cell>
        </row>
        <row r="127">
          <cell r="A127" t="str">
            <v>XLPE70A</v>
          </cell>
          <cell r="C127" t="str">
            <v>Caùp 24KV A/XLPE/PVC 70mm2</v>
          </cell>
          <cell r="D127" t="str">
            <v>meùt</v>
          </cell>
          <cell r="F127">
            <v>32000</v>
          </cell>
          <cell r="I127">
            <v>25000</v>
          </cell>
        </row>
        <row r="128">
          <cell r="A128" t="str">
            <v>XLPE95A</v>
          </cell>
          <cell r="C128" t="str">
            <v>Caùp 24KV A/XLPE/PVC 95mm2</v>
          </cell>
          <cell r="D128" t="str">
            <v>meùt</v>
          </cell>
          <cell r="F128">
            <v>39400</v>
          </cell>
          <cell r="I128">
            <v>29590</v>
          </cell>
        </row>
        <row r="129">
          <cell r="A129" t="str">
            <v>XLPE120A</v>
          </cell>
          <cell r="C129" t="str">
            <v>Caùp nhoâm loõi theùp boïc 24KV AC/XLPE/PVC185 mm2</v>
          </cell>
          <cell r="D129" t="str">
            <v>meùt</v>
          </cell>
          <cell r="F129">
            <v>96600</v>
          </cell>
          <cell r="I129">
            <v>35240</v>
          </cell>
        </row>
        <row r="130">
          <cell r="A130" t="str">
            <v>XLPE150A</v>
          </cell>
          <cell r="C130" t="str">
            <v>Caùp 24KV A/XLPE/PVC 150mm2</v>
          </cell>
          <cell r="D130" t="str">
            <v>meùt</v>
          </cell>
          <cell r="F130">
            <v>54400</v>
          </cell>
          <cell r="I130">
            <v>41880</v>
          </cell>
        </row>
        <row r="131">
          <cell r="A131" t="str">
            <v>XLPE185A</v>
          </cell>
          <cell r="C131" t="str">
            <v>Caùp nhoâm loõi theùp boïc 24KV AC/XLPE/PVC185 mm2</v>
          </cell>
          <cell r="D131" t="str">
            <v>meùt</v>
          </cell>
          <cell r="F131">
            <v>92352</v>
          </cell>
          <cell r="I131">
            <v>57170</v>
          </cell>
        </row>
        <row r="132">
          <cell r="A132" t="str">
            <v>XLPE240A</v>
          </cell>
          <cell r="C132" t="str">
            <v>Caùp 24KV A/XLPE/PVC 240mm2</v>
          </cell>
          <cell r="D132" t="str">
            <v>meùt</v>
          </cell>
          <cell r="F132">
            <v>77000</v>
          </cell>
          <cell r="I132">
            <v>58000</v>
          </cell>
        </row>
        <row r="133">
          <cell r="A133" t="str">
            <v>XLPE211HT</v>
          </cell>
          <cell r="C133" t="str">
            <v>Caùp C/XLPE/PVC -0.6/1kV-2x11mm2</v>
          </cell>
          <cell r="D133" t="str">
            <v>meùt</v>
          </cell>
          <cell r="F133">
            <v>28600</v>
          </cell>
          <cell r="I133">
            <v>290900</v>
          </cell>
        </row>
        <row r="134">
          <cell r="A134" t="str">
            <v>XLPE216HT</v>
          </cell>
          <cell r="C134" t="str">
            <v>Caùp C/XLPE/PVC -0.6/1kV-2x16mm2</v>
          </cell>
          <cell r="D134" t="str">
            <v>meùt</v>
          </cell>
          <cell r="F134">
            <v>39400</v>
          </cell>
          <cell r="I134">
            <v>290900</v>
          </cell>
        </row>
        <row r="135">
          <cell r="A135" t="str">
            <v>XLPE316HT</v>
          </cell>
          <cell r="C135" t="str">
            <v>Caùp C/XLPE/PVC -0.6/1kV-3x16mm2</v>
          </cell>
          <cell r="D135" t="str">
            <v>meùt</v>
          </cell>
          <cell r="F135">
            <v>56100</v>
          </cell>
          <cell r="I135">
            <v>290900</v>
          </cell>
        </row>
        <row r="136">
          <cell r="A136" t="str">
            <v>XLPE350HT</v>
          </cell>
          <cell r="C136" t="str">
            <v>Caùp C/XLPE/PVC -0.6/1kV-3x50mm2</v>
          </cell>
          <cell r="D136" t="str">
            <v>meùt</v>
          </cell>
          <cell r="F136">
            <v>161800</v>
          </cell>
          <cell r="I136">
            <v>290900</v>
          </cell>
        </row>
        <row r="137">
          <cell r="A137" t="str">
            <v>XLPE416HT</v>
          </cell>
          <cell r="C137" t="str">
            <v>Caùp C/XLPE/PVC -0.6/1kV-4x16mm2</v>
          </cell>
          <cell r="D137" t="str">
            <v>meùt</v>
          </cell>
          <cell r="F137">
            <v>73300</v>
          </cell>
          <cell r="I137">
            <v>290900</v>
          </cell>
        </row>
        <row r="138">
          <cell r="A138" t="str">
            <v>XLPE316+10HT</v>
          </cell>
          <cell r="C138" t="str">
            <v>Caùp C/XLPE/PVC -0.6/1kV-3x16+10mm2</v>
          </cell>
          <cell r="D138" t="str">
            <v>meùt</v>
          </cell>
          <cell r="F138">
            <v>67900</v>
          </cell>
          <cell r="I138">
            <v>290900</v>
          </cell>
        </row>
        <row r="139">
          <cell r="A139" t="str">
            <v>XLPE350+35HT</v>
          </cell>
          <cell r="C139" t="str">
            <v>Caùp C/XLPE/PVC -0.6/1kV-3x50+35mm2</v>
          </cell>
          <cell r="D139" t="str">
            <v>meùt</v>
          </cell>
          <cell r="F139">
            <v>277800</v>
          </cell>
          <cell r="I139">
            <v>290900</v>
          </cell>
        </row>
        <row r="140">
          <cell r="A140" t="str">
            <v>XLPE370+50HT</v>
          </cell>
          <cell r="C140" t="str">
            <v>Caùp C/XLPE/PVC -0.6/1kV-3x70+50mm2</v>
          </cell>
          <cell r="D140" t="str">
            <v>meùt</v>
          </cell>
          <cell r="F140">
            <v>386800</v>
          </cell>
          <cell r="I140">
            <v>290900</v>
          </cell>
        </row>
        <row r="141">
          <cell r="A141" t="str">
            <v>XLPE395+50HT</v>
          </cell>
          <cell r="C141" t="str">
            <v>Caùp C/XLPE/PVC -0.6/1kV-3x95+50mm2</v>
          </cell>
          <cell r="D141" t="str">
            <v>meùt</v>
          </cell>
          <cell r="F141">
            <v>506600</v>
          </cell>
          <cell r="I141">
            <v>290900</v>
          </cell>
        </row>
        <row r="142">
          <cell r="A142" t="str">
            <v>XLPE3120+70HT</v>
          </cell>
          <cell r="C142" t="str">
            <v>Caùp C/XLPE/PVC -0.6/1kV-3x120+70mm2</v>
          </cell>
          <cell r="D142" t="str">
            <v>meùt</v>
          </cell>
          <cell r="F142">
            <v>634200</v>
          </cell>
          <cell r="I142">
            <v>290900</v>
          </cell>
        </row>
        <row r="143">
          <cell r="A143" t="str">
            <v>XLPE3150+95HT</v>
          </cell>
          <cell r="C143" t="str">
            <v>Caùp C/XLPE/PVC -0.6/1kV-3x150+95mm2</v>
          </cell>
          <cell r="D143" t="str">
            <v>meùt</v>
          </cell>
          <cell r="F143">
            <v>711100</v>
          </cell>
          <cell r="I143">
            <v>290900</v>
          </cell>
        </row>
        <row r="144">
          <cell r="A144" t="str">
            <v>XLPE3185+120HT</v>
          </cell>
          <cell r="C144" t="str">
            <v>Caùp C/XLPE/PVC -0.6/1kV-3x185+120mm2</v>
          </cell>
          <cell r="D144" t="str">
            <v>meùt</v>
          </cell>
          <cell r="F144">
            <v>724600</v>
          </cell>
          <cell r="I144">
            <v>290900</v>
          </cell>
        </row>
        <row r="145">
          <cell r="A145" t="str">
            <v>XLPE350+35DHT</v>
          </cell>
          <cell r="C145" t="str">
            <v>Caùp C/XLPE/DSTA/PVC -0.6/1kV-3x50+35mm2</v>
          </cell>
          <cell r="D145" t="str">
            <v>meùt</v>
          </cell>
          <cell r="F145">
            <v>227000</v>
          </cell>
          <cell r="I145">
            <v>290900</v>
          </cell>
        </row>
        <row r="146">
          <cell r="A146" t="str">
            <v>XLPE325D</v>
          </cell>
          <cell r="C146" t="str">
            <v>Caùp 24kV C/XLPE/DSTA/PVC3x25</v>
          </cell>
          <cell r="D146" t="str">
            <v>meùt</v>
          </cell>
          <cell r="F146">
            <v>274500</v>
          </cell>
          <cell r="I146">
            <v>25000</v>
          </cell>
        </row>
        <row r="147">
          <cell r="A147" t="str">
            <v>XLPE350D</v>
          </cell>
          <cell r="C147" t="str">
            <v>Caùp 24kV C/XLPE/DSTA/PVC3x50</v>
          </cell>
          <cell r="D147" t="str">
            <v>meùt</v>
          </cell>
          <cell r="F147">
            <v>405800</v>
          </cell>
          <cell r="I147">
            <v>266300</v>
          </cell>
        </row>
        <row r="148">
          <cell r="A148" t="str">
            <v>XLPE370D</v>
          </cell>
          <cell r="C148" t="str">
            <v>Caùp 24kV C/XLPE/DSTA/PVC3x70mm2</v>
          </cell>
          <cell r="D148" t="str">
            <v>meùt</v>
          </cell>
          <cell r="F148">
            <v>512600</v>
          </cell>
          <cell r="I148">
            <v>302300</v>
          </cell>
        </row>
        <row r="149">
          <cell r="A149" t="str">
            <v>XLPE395D</v>
          </cell>
          <cell r="C149" t="str">
            <v>Caùp 24kV C/XLPE/DSTA/PVC3x95mm2</v>
          </cell>
          <cell r="D149" t="str">
            <v>meùt</v>
          </cell>
          <cell r="F149">
            <v>651200</v>
          </cell>
          <cell r="I149">
            <v>358300</v>
          </cell>
        </row>
        <row r="150">
          <cell r="A150" t="str">
            <v>XLPE3120D</v>
          </cell>
          <cell r="C150" t="str">
            <v>Caùp 24kV C/XLPE/DSTA/PVC3x120mm2</v>
          </cell>
          <cell r="D150" t="str">
            <v>meùt</v>
          </cell>
          <cell r="F150">
            <v>765800</v>
          </cell>
          <cell r="I150">
            <v>433410</v>
          </cell>
        </row>
        <row r="151">
          <cell r="A151" t="str">
            <v>XLPE3150D</v>
          </cell>
          <cell r="C151" t="str">
            <v>Caùp 24kV C/XLPE/DSTA/PVC3x150mm2</v>
          </cell>
          <cell r="D151" t="str">
            <v>meùt</v>
          </cell>
          <cell r="F151">
            <v>956600</v>
          </cell>
          <cell r="I151">
            <v>492910</v>
          </cell>
        </row>
        <row r="152">
          <cell r="A152" t="str">
            <v>XLPE3185D</v>
          </cell>
          <cell r="C152" t="str">
            <v>Caùp 24kV C/XLPE/DSTA/PVC3x185mm2</v>
          </cell>
          <cell r="D152" t="str">
            <v>meùt</v>
          </cell>
          <cell r="F152">
            <v>1134500</v>
          </cell>
          <cell r="I152">
            <v>57340</v>
          </cell>
        </row>
        <row r="153">
          <cell r="A153" t="str">
            <v>XLPE3240D</v>
          </cell>
          <cell r="C153" t="str">
            <v>Caùp 24kV C/XLPE/DSTA/PVC3x240mm2</v>
          </cell>
          <cell r="D153" t="str">
            <v>meùt</v>
          </cell>
          <cell r="F153">
            <v>1429300</v>
          </cell>
          <cell r="I153">
            <v>644200</v>
          </cell>
        </row>
        <row r="154">
          <cell r="A154" t="str">
            <v>XLPE200HT</v>
          </cell>
          <cell r="C154" t="str">
            <v>Caùp 0,6/1KV C/XLPE/PVC 200mm2</v>
          </cell>
          <cell r="D154" t="str">
            <v>meùt</v>
          </cell>
          <cell r="F154">
            <v>289900</v>
          </cell>
          <cell r="I154">
            <v>289900</v>
          </cell>
        </row>
        <row r="155">
          <cell r="A155" t="str">
            <v>XLPE240HT</v>
          </cell>
          <cell r="C155" t="str">
            <v>Caùp 0,6/1KV C/XLPE/PVC 240mm2</v>
          </cell>
          <cell r="D155" t="str">
            <v>meùt</v>
          </cell>
          <cell r="F155">
            <v>358100</v>
          </cell>
          <cell r="I155">
            <v>358100</v>
          </cell>
        </row>
        <row r="156">
          <cell r="A156" t="str">
            <v>XLPE250HT</v>
          </cell>
          <cell r="C156" t="str">
            <v>Caùp 0,6/1KV C/XLPE/PVC 250mm2</v>
          </cell>
          <cell r="D156" t="str">
            <v>meùt</v>
          </cell>
          <cell r="F156">
            <v>373700</v>
          </cell>
          <cell r="I156">
            <v>373700</v>
          </cell>
        </row>
        <row r="157">
          <cell r="A157" t="str">
            <v>XLPE300HT</v>
          </cell>
          <cell r="C157" t="str">
            <v>Caùp 0,6/1KV C/XLPE/PVC 300mm2</v>
          </cell>
          <cell r="D157" t="str">
            <v>meùt</v>
          </cell>
          <cell r="F157">
            <v>447700</v>
          </cell>
          <cell r="I157">
            <v>447700</v>
          </cell>
        </row>
        <row r="158">
          <cell r="A158" t="str">
            <v>ACKP35</v>
          </cell>
          <cell r="C158" t="str">
            <v>Caùp nhoâm loõi theùp ACKP-35/6,2</v>
          </cell>
          <cell r="D158" t="str">
            <v>kg</v>
          </cell>
          <cell r="F158">
            <v>35300</v>
          </cell>
          <cell r="I158">
            <v>26100</v>
          </cell>
        </row>
        <row r="159">
          <cell r="A159" t="str">
            <v>ACKP50</v>
          </cell>
          <cell r="C159" t="str">
            <v>Caùp nhoâm loõi theùp ACKP-50/8</v>
          </cell>
          <cell r="D159" t="str">
            <v>kg</v>
          </cell>
          <cell r="F159">
            <v>35300</v>
          </cell>
          <cell r="I159">
            <v>25000</v>
          </cell>
        </row>
        <row r="160">
          <cell r="A160" t="str">
            <v>ACKP70</v>
          </cell>
          <cell r="C160" t="str">
            <v>Caùp nhoâm loõi theùp ACKP-70/11</v>
          </cell>
          <cell r="D160" t="str">
            <v>kg</v>
          </cell>
          <cell r="F160">
            <v>35000</v>
          </cell>
          <cell r="I160">
            <v>25000</v>
          </cell>
        </row>
        <row r="161">
          <cell r="A161" t="str">
            <v>ACKP95</v>
          </cell>
          <cell r="C161" t="str">
            <v>Caùp nhoâm loõi theùp ACKP-95/16</v>
          </cell>
          <cell r="D161" t="str">
            <v>kg</v>
          </cell>
          <cell r="F161">
            <v>35000</v>
          </cell>
          <cell r="I161">
            <v>25000</v>
          </cell>
        </row>
        <row r="162">
          <cell r="A162" t="str">
            <v>ACKP120</v>
          </cell>
          <cell r="C162" t="str">
            <v>Caùp nhoâm loõi theùp ACKP-120/19</v>
          </cell>
          <cell r="D162" t="str">
            <v>kg</v>
          </cell>
          <cell r="F162">
            <v>35700</v>
          </cell>
          <cell r="I162">
            <v>26100</v>
          </cell>
        </row>
        <row r="163">
          <cell r="A163" t="str">
            <v>ACKP150</v>
          </cell>
          <cell r="C163" t="str">
            <v>Caùp nhoâm loõi theùp ACKP-150/24</v>
          </cell>
          <cell r="D163" t="str">
            <v>kg</v>
          </cell>
          <cell r="F163">
            <v>35700</v>
          </cell>
          <cell r="I163">
            <v>26100</v>
          </cell>
        </row>
        <row r="164">
          <cell r="A164" t="str">
            <v>ACKP185</v>
          </cell>
          <cell r="C164" t="str">
            <v>Caùp nhoâm loõi theùp ACKP-185/29</v>
          </cell>
          <cell r="D164" t="str">
            <v>kg</v>
          </cell>
          <cell r="F164">
            <v>35700</v>
          </cell>
          <cell r="I164">
            <v>26100</v>
          </cell>
        </row>
        <row r="165">
          <cell r="A165" t="str">
            <v>ACKP240</v>
          </cell>
          <cell r="C165" t="str">
            <v>Caùp nhoâm loõi theùp ACKP-240/32</v>
          </cell>
          <cell r="D165" t="str">
            <v>kg</v>
          </cell>
          <cell r="F165">
            <v>35700</v>
          </cell>
          <cell r="I165">
            <v>26100</v>
          </cell>
        </row>
        <row r="166">
          <cell r="A166" t="str">
            <v>ACXV50</v>
          </cell>
          <cell r="C166" t="str">
            <v>Caùp nhoâm loõi theùp boïc 24KV AC/XLPE/PVC50 mm2</v>
          </cell>
          <cell r="D166" t="str">
            <v>meùt</v>
          </cell>
          <cell r="F166">
            <v>38000</v>
          </cell>
        </row>
        <row r="167">
          <cell r="A167" t="str">
            <v>ACX50</v>
          </cell>
          <cell r="C167" t="str">
            <v>Caùp nhoâm loõi theùp boïc 24KV AC/XLPE50 mm2</v>
          </cell>
          <cell r="D167" t="str">
            <v>meùt</v>
          </cell>
          <cell r="F167">
            <v>35808</v>
          </cell>
        </row>
        <row r="168">
          <cell r="A168" t="str">
            <v>AC35</v>
          </cell>
          <cell r="C168" t="str">
            <v>Caùp nhoâm loõi theùp AC-35/6,2</v>
          </cell>
          <cell r="D168" t="str">
            <v>kg</v>
          </cell>
          <cell r="F168">
            <v>43599</v>
          </cell>
          <cell r="I168">
            <v>43599</v>
          </cell>
        </row>
        <row r="169">
          <cell r="A169" t="str">
            <v>AC50s</v>
          </cell>
          <cell r="C169" t="str">
            <v>Caùp nhoâm loõi theùp AC-50/8 (söû duïng laïi)</v>
          </cell>
          <cell r="D169" t="str">
            <v>kg</v>
          </cell>
          <cell r="I169">
            <v>19692</v>
          </cell>
        </row>
        <row r="170">
          <cell r="A170" t="str">
            <v>AC50</v>
          </cell>
          <cell r="C170" t="str">
            <v>Caùp nhoâm loõi theùp AC-50/8</v>
          </cell>
          <cell r="D170" t="str">
            <v>kg</v>
          </cell>
          <cell r="F170">
            <v>62070</v>
          </cell>
          <cell r="I170">
            <v>19692</v>
          </cell>
        </row>
        <row r="171">
          <cell r="A171" t="str">
            <v>AC70DS</v>
          </cell>
          <cell r="C171" t="str">
            <v>Caùp nhoâm loõi theùp AC-70/11</v>
          </cell>
          <cell r="D171" t="str">
            <v>kg</v>
          </cell>
          <cell r="F171">
            <v>19500</v>
          </cell>
        </row>
        <row r="172">
          <cell r="A172" t="str">
            <v>AC70</v>
          </cell>
          <cell r="C172" t="str">
            <v>Caùp nhoâm loõi theùp AC-70/11</v>
          </cell>
          <cell r="D172" t="str">
            <v>kg</v>
          </cell>
          <cell r="F172">
            <v>76200</v>
          </cell>
          <cell r="I172">
            <v>76200</v>
          </cell>
        </row>
        <row r="173">
          <cell r="A173" t="str">
            <v>AC95</v>
          </cell>
          <cell r="C173" t="str">
            <v>Caùp nhoâm loõi theùp AC-95/16</v>
          </cell>
          <cell r="D173" t="str">
            <v>kg</v>
          </cell>
          <cell r="F173">
            <v>75400</v>
          </cell>
          <cell r="I173">
            <v>75400</v>
          </cell>
        </row>
        <row r="174">
          <cell r="A174" t="str">
            <v>AC50qsd</v>
          </cell>
          <cell r="C174" t="str">
            <v>Caùp nhoâm loõi theùp AC-50/8 ñaõ qua söû duïng</v>
          </cell>
          <cell r="D174" t="str">
            <v>kg</v>
          </cell>
          <cell r="F174">
            <v>15000</v>
          </cell>
          <cell r="I174">
            <v>15000</v>
          </cell>
        </row>
        <row r="175">
          <cell r="A175" t="str">
            <v>AC70qsd</v>
          </cell>
          <cell r="C175" t="str">
            <v>Caùp nhoâm loõi theùp AC-70/16 ñaõ qua söû duïng</v>
          </cell>
          <cell r="D175" t="str">
            <v>kg</v>
          </cell>
          <cell r="F175">
            <v>15000</v>
          </cell>
          <cell r="I175">
            <v>15000</v>
          </cell>
        </row>
        <row r="176">
          <cell r="A176" t="str">
            <v>AC95qsd</v>
          </cell>
          <cell r="C176" t="str">
            <v>Caùp nhoâm loõi theùp AC-95/16 ñaõ qua söû duïng</v>
          </cell>
          <cell r="D176" t="str">
            <v>kg</v>
          </cell>
          <cell r="F176">
            <v>15000</v>
          </cell>
          <cell r="I176">
            <v>15000</v>
          </cell>
        </row>
        <row r="177">
          <cell r="A177" t="str">
            <v>AC120</v>
          </cell>
          <cell r="C177" t="str">
            <v>Caùp nhoâm loõi theùp AC-120/19</v>
          </cell>
          <cell r="D177" t="str">
            <v>kg</v>
          </cell>
          <cell r="F177">
            <v>62378</v>
          </cell>
          <cell r="I177">
            <v>30800</v>
          </cell>
        </row>
        <row r="178">
          <cell r="A178" t="str">
            <v>AC150</v>
          </cell>
          <cell r="C178" t="str">
            <v>Caùp nhoâm loõi theùp AC-150/24</v>
          </cell>
          <cell r="D178" t="str">
            <v>kg</v>
          </cell>
          <cell r="F178">
            <v>62378</v>
          </cell>
          <cell r="I178">
            <v>62378</v>
          </cell>
        </row>
        <row r="179">
          <cell r="A179" t="str">
            <v>AC185</v>
          </cell>
          <cell r="C179" t="str">
            <v>Caùp nhoâm loõi theùp AC-185/29</v>
          </cell>
          <cell r="D179" t="str">
            <v>kg</v>
          </cell>
          <cell r="F179">
            <v>48400</v>
          </cell>
          <cell r="I179">
            <v>30800</v>
          </cell>
        </row>
        <row r="180">
          <cell r="A180" t="str">
            <v>AC240</v>
          </cell>
          <cell r="C180" t="str">
            <v>Caùp nhoâm loõi theùp AC-240/32</v>
          </cell>
          <cell r="D180" t="str">
            <v>kg</v>
          </cell>
          <cell r="F180">
            <v>44900</v>
          </cell>
          <cell r="I180">
            <v>44900</v>
          </cell>
        </row>
        <row r="181">
          <cell r="A181" t="str">
            <v>av35</v>
          </cell>
          <cell r="C181" t="str">
            <v>Caùp nhoâm boïc AV35</v>
          </cell>
          <cell r="D181" t="str">
            <v>meùt</v>
          </cell>
          <cell r="F181">
            <v>8970</v>
          </cell>
          <cell r="I181">
            <v>4370</v>
          </cell>
        </row>
        <row r="182">
          <cell r="A182" t="str">
            <v>av50</v>
          </cell>
          <cell r="C182" t="str">
            <v>Caùp nhoâm boïc AV50</v>
          </cell>
          <cell r="D182" t="str">
            <v>meùt</v>
          </cell>
          <cell r="F182">
            <v>17010</v>
          </cell>
          <cell r="I182">
            <v>5890</v>
          </cell>
        </row>
        <row r="183">
          <cell r="A183" t="str">
            <v>av50q</v>
          </cell>
          <cell r="C183" t="str">
            <v>Caùp nhoâm boïc AV50 (söû duïng laïi)</v>
          </cell>
          <cell r="D183" t="str">
            <v>meùt</v>
          </cell>
          <cell r="I183">
            <v>5890</v>
          </cell>
        </row>
        <row r="184">
          <cell r="A184" t="str">
            <v>av70Q</v>
          </cell>
          <cell r="C184" t="str">
            <v>Caùp nhoâm boïc AV70 (söû duïng laïi)</v>
          </cell>
          <cell r="D184" t="str">
            <v>meùt</v>
          </cell>
          <cell r="I184">
            <v>7920</v>
          </cell>
        </row>
        <row r="185">
          <cell r="A185" t="str">
            <v>av70</v>
          </cell>
          <cell r="C185" t="str">
            <v>Caùp nhoâm boïc AV70</v>
          </cell>
          <cell r="D185" t="str">
            <v>meùt</v>
          </cell>
          <cell r="F185">
            <v>22680</v>
          </cell>
          <cell r="I185">
            <v>7920</v>
          </cell>
        </row>
        <row r="186">
          <cell r="A186" t="str">
            <v>av95</v>
          </cell>
          <cell r="C186" t="str">
            <v>Caùp nhoâm boïc AV95</v>
          </cell>
          <cell r="D186" t="str">
            <v>meùt</v>
          </cell>
          <cell r="F186">
            <v>31185</v>
          </cell>
          <cell r="I186">
            <v>10870</v>
          </cell>
        </row>
        <row r="187">
          <cell r="A187" t="str">
            <v>av95s</v>
          </cell>
          <cell r="C187" t="str">
            <v>Caùp nhoâm boïc AV95 (söû duïng laïi)</v>
          </cell>
          <cell r="D187" t="str">
            <v>meùt</v>
          </cell>
          <cell r="I187">
            <v>10870</v>
          </cell>
        </row>
        <row r="188">
          <cell r="A188" t="str">
            <v>av120</v>
          </cell>
          <cell r="C188" t="str">
            <v>Caùp nhoâm boïc AV120</v>
          </cell>
          <cell r="D188" t="str">
            <v>meùt</v>
          </cell>
          <cell r="F188">
            <v>31000</v>
          </cell>
          <cell r="I188">
            <v>13510</v>
          </cell>
        </row>
        <row r="189">
          <cell r="A189" t="str">
            <v>av150</v>
          </cell>
          <cell r="C189" t="str">
            <v>Caùp nhoâm boïc AV150</v>
          </cell>
          <cell r="D189" t="str">
            <v>meùt</v>
          </cell>
          <cell r="F189">
            <v>31600</v>
          </cell>
          <cell r="I189">
            <v>16670</v>
          </cell>
        </row>
        <row r="190">
          <cell r="A190" t="str">
            <v>av185</v>
          </cell>
          <cell r="C190" t="str">
            <v>Caùp nhoâm boïc AV185</v>
          </cell>
          <cell r="D190" t="str">
            <v>meùt</v>
          </cell>
          <cell r="F190">
            <v>37800</v>
          </cell>
          <cell r="I190">
            <v>20480</v>
          </cell>
        </row>
        <row r="191">
          <cell r="A191" t="str">
            <v>av240</v>
          </cell>
          <cell r="C191" t="str">
            <v>Caùp nhoâm boïc AV240</v>
          </cell>
          <cell r="D191" t="str">
            <v>meùt</v>
          </cell>
          <cell r="F191">
            <v>49490</v>
          </cell>
          <cell r="I191">
            <v>25910</v>
          </cell>
        </row>
        <row r="192">
          <cell r="A192" t="str">
            <v>av300</v>
          </cell>
          <cell r="C192" t="str">
            <v>Caùp nhoâm boïc AV300</v>
          </cell>
          <cell r="D192" t="str">
            <v>meùt</v>
          </cell>
          <cell r="F192">
            <v>61600</v>
          </cell>
          <cell r="I192">
            <v>31240</v>
          </cell>
        </row>
        <row r="193">
          <cell r="A193" t="str">
            <v>ABC3x35</v>
          </cell>
          <cell r="C193" t="str">
            <v>Caùp nhoâm ABC 3x35mm2</v>
          </cell>
          <cell r="D193" t="str">
            <v>meùt</v>
          </cell>
          <cell r="F193">
            <v>38300</v>
          </cell>
        </row>
        <row r="194">
          <cell r="A194" t="str">
            <v>ABC3x95</v>
          </cell>
          <cell r="C194" t="str">
            <v>Caùp nhoâm ABC 3x95mm2</v>
          </cell>
          <cell r="D194" t="str">
            <v>meùt</v>
          </cell>
          <cell r="F194">
            <v>95100</v>
          </cell>
        </row>
        <row r="195">
          <cell r="A195" t="str">
            <v>ABC3x70</v>
          </cell>
          <cell r="C195" t="str">
            <v>Caùp nhoâm ABC 3x70mm2</v>
          </cell>
          <cell r="D195" t="str">
            <v>meùt</v>
          </cell>
          <cell r="F195">
            <v>70300</v>
          </cell>
        </row>
        <row r="196">
          <cell r="A196" t="str">
            <v>ABC3x120</v>
          </cell>
          <cell r="C196" t="str">
            <v>Caùp nhoâm ABC 3x120mm2</v>
          </cell>
          <cell r="D196" t="str">
            <v>meùt</v>
          </cell>
          <cell r="F196">
            <v>96750</v>
          </cell>
        </row>
        <row r="197">
          <cell r="A197" t="str">
            <v>ABC4x50</v>
          </cell>
          <cell r="C197" t="str">
            <v>Caùp nhoâm ABC 4x50mm2</v>
          </cell>
          <cell r="D197" t="str">
            <v>meùt</v>
          </cell>
          <cell r="F197">
            <v>68040</v>
          </cell>
        </row>
        <row r="198">
          <cell r="A198" t="str">
            <v>ABC4x70</v>
          </cell>
          <cell r="C198" t="str">
            <v>Caùp nhoâm ABC 4x70mm2</v>
          </cell>
          <cell r="D198" t="str">
            <v>meùt</v>
          </cell>
          <cell r="F198">
            <v>76480</v>
          </cell>
        </row>
        <row r="199">
          <cell r="A199" t="str">
            <v>ABC4x95</v>
          </cell>
          <cell r="C199" t="str">
            <v>Caùp nhoâm ABC 4x95mm2</v>
          </cell>
          <cell r="D199" t="str">
            <v>meùt</v>
          </cell>
          <cell r="F199">
            <v>102580</v>
          </cell>
        </row>
        <row r="200">
          <cell r="A200" t="str">
            <v>ABC4x35cu</v>
          </cell>
          <cell r="C200" t="str">
            <v>Caùp ñoàng ABC4x25mm2</v>
          </cell>
          <cell r="D200" t="str">
            <v>meùt</v>
          </cell>
        </row>
        <row r="201">
          <cell r="A201" t="str">
            <v>ABC3x95+70</v>
          </cell>
          <cell r="C201" t="str">
            <v>Caùp nhoâm ABC 3x95+1x70mm2</v>
          </cell>
          <cell r="D201" t="str">
            <v>meùt</v>
          </cell>
          <cell r="F201">
            <v>78500</v>
          </cell>
        </row>
        <row r="202">
          <cell r="A202" t="str">
            <v>ABC4x120</v>
          </cell>
          <cell r="C202" t="str">
            <v>Caùp nhoâm ABC 4x120mm2</v>
          </cell>
          <cell r="D202" t="str">
            <v>meùt</v>
          </cell>
          <cell r="F202">
            <v>128070</v>
          </cell>
        </row>
        <row r="203">
          <cell r="A203" t="str">
            <v>ABC3x120+70</v>
          </cell>
          <cell r="C203" t="str">
            <v>Caùp nhoâm ABC 3x120+1x70mm2</v>
          </cell>
          <cell r="D203" t="str">
            <v>meùt</v>
          </cell>
          <cell r="F203">
            <v>94500</v>
          </cell>
        </row>
        <row r="204">
          <cell r="A204" t="str">
            <v>ABC4x150</v>
          </cell>
          <cell r="C204" t="str">
            <v>Caùp nhoâm ABC 4x150mm2</v>
          </cell>
          <cell r="D204" t="str">
            <v>meùt</v>
          </cell>
          <cell r="F204">
            <v>154200</v>
          </cell>
        </row>
        <row r="205">
          <cell r="A205" t="str">
            <v>ABC3x150+70</v>
          </cell>
          <cell r="C205" t="str">
            <v>Caùp nhoâm ABC 3x150+1x70mm2</v>
          </cell>
          <cell r="D205" t="str">
            <v>meùt</v>
          </cell>
          <cell r="F205">
            <v>123300</v>
          </cell>
        </row>
        <row r="206">
          <cell r="A206" t="str">
            <v>CVV2x2,5</v>
          </cell>
          <cell r="C206" t="str">
            <v xml:space="preserve">Caùp CVV 2x2,5mm2  </v>
          </cell>
          <cell r="D206" t="str">
            <v>meùt</v>
          </cell>
          <cell r="F206">
            <v>8440</v>
          </cell>
          <cell r="I206">
            <v>8200</v>
          </cell>
        </row>
        <row r="207">
          <cell r="A207" t="str">
            <v>CVV2x4V</v>
          </cell>
          <cell r="C207" t="str">
            <v>Caùp CVV 2x4mm2  (Voû vaøng, ruoät 01 sôïi vaøng vaø 01 sôïi ñen)</v>
          </cell>
          <cell r="D207" t="str">
            <v>meùt</v>
          </cell>
          <cell r="F207">
            <v>28400</v>
          </cell>
          <cell r="I207">
            <v>8200</v>
          </cell>
        </row>
        <row r="208">
          <cell r="A208" t="str">
            <v>CVV2x4X</v>
          </cell>
          <cell r="C208" t="str">
            <v>Caùp CVV 2x4mm2  (Voû xanh, ruoät 01 sôïi xanh vaø 01 sôïi ñen)</v>
          </cell>
          <cell r="D208" t="str">
            <v>meùt</v>
          </cell>
          <cell r="F208">
            <v>28400</v>
          </cell>
          <cell r="I208">
            <v>8200</v>
          </cell>
        </row>
        <row r="209">
          <cell r="A209" t="str">
            <v>CVV2x4Ñ</v>
          </cell>
          <cell r="C209" t="str">
            <v>Caùp CVV 2x4mm2  (Voû ñoû, ruoät 01 sôïi ñoû vaø 01 sôïi ñen)</v>
          </cell>
          <cell r="D209" t="str">
            <v>meùt</v>
          </cell>
          <cell r="F209">
            <v>28400</v>
          </cell>
          <cell r="I209">
            <v>8200</v>
          </cell>
        </row>
        <row r="210">
          <cell r="A210" t="str">
            <v>CVV316</v>
          </cell>
          <cell r="C210" t="str">
            <v>Caùp CVV 3x16mm2</v>
          </cell>
          <cell r="D210" t="str">
            <v>meùt</v>
          </cell>
          <cell r="F210">
            <v>55800</v>
          </cell>
        </row>
        <row r="211">
          <cell r="A211" t="str">
            <v>CVV4x2,5</v>
          </cell>
          <cell r="C211" t="str">
            <v xml:space="preserve">Caùp CVV 4x2,5mm2  </v>
          </cell>
          <cell r="D211" t="str">
            <v>meùt</v>
          </cell>
          <cell r="F211">
            <v>29900</v>
          </cell>
          <cell r="I211">
            <v>8200</v>
          </cell>
        </row>
        <row r="212">
          <cell r="A212" t="str">
            <v>CVV4x4</v>
          </cell>
          <cell r="C212" t="str">
            <v xml:space="preserve">Caùp CVV 4x4mm2  </v>
          </cell>
          <cell r="D212" t="str">
            <v>meùt</v>
          </cell>
          <cell r="F212">
            <v>52290</v>
          </cell>
          <cell r="I212">
            <v>8200</v>
          </cell>
        </row>
        <row r="213">
          <cell r="A213" t="str">
            <v>M5M</v>
          </cell>
          <cell r="C213" t="str">
            <v>Daây ñoàng traàn meàm deït</v>
          </cell>
          <cell r="D213" t="str">
            <v>meùt</v>
          </cell>
          <cell r="F213">
            <v>5000</v>
          </cell>
          <cell r="G213">
            <v>13915</v>
          </cell>
          <cell r="I213">
            <v>10300</v>
          </cell>
        </row>
        <row r="214">
          <cell r="A214" t="str">
            <v>M7m</v>
          </cell>
          <cell r="C214" t="str">
            <v>Daây ñoàng meàm deït CVV2x7mm2</v>
          </cell>
          <cell r="D214" t="str">
            <v>meùt</v>
          </cell>
          <cell r="F214">
            <v>15000</v>
          </cell>
          <cell r="G214">
            <v>13915</v>
          </cell>
          <cell r="I214">
            <v>10300</v>
          </cell>
        </row>
        <row r="215">
          <cell r="A215" t="str">
            <v>CV2,5</v>
          </cell>
          <cell r="B215" t="str">
            <v>T4.4201</v>
          </cell>
          <cell r="C215" t="str">
            <v>Caùp ñoàng meàm CV8</v>
          </cell>
          <cell r="D215" t="str">
            <v>meùt</v>
          </cell>
          <cell r="F215">
            <v>4190</v>
          </cell>
          <cell r="G215">
            <v>12760</v>
          </cell>
        </row>
        <row r="216">
          <cell r="A216" t="str">
            <v>CV8</v>
          </cell>
          <cell r="B216" t="str">
            <v>T4.4201</v>
          </cell>
          <cell r="C216" t="str">
            <v>Caùp ñoàng meàm CV2,6</v>
          </cell>
          <cell r="D216" t="str">
            <v>meùt</v>
          </cell>
          <cell r="F216">
            <v>15000</v>
          </cell>
          <cell r="G216">
            <v>12760</v>
          </cell>
        </row>
        <row r="217">
          <cell r="A217" t="str">
            <v>cv11</v>
          </cell>
          <cell r="B217" t="str">
            <v>T4.4201</v>
          </cell>
          <cell r="C217" t="str">
            <v>Caùp ñoàng boïc CV11</v>
          </cell>
          <cell r="D217" t="str">
            <v>meùt</v>
          </cell>
          <cell r="F217">
            <v>16443</v>
          </cell>
          <cell r="G217">
            <v>12760</v>
          </cell>
          <cell r="I217">
            <v>16443</v>
          </cell>
        </row>
        <row r="218">
          <cell r="A218" t="str">
            <v>cv14</v>
          </cell>
          <cell r="B218" t="str">
            <v>T4.4201</v>
          </cell>
          <cell r="C218" t="str">
            <v>Caùp ñoàng boïc CV14</v>
          </cell>
          <cell r="D218" t="str">
            <v>meùt</v>
          </cell>
          <cell r="F218">
            <v>26800</v>
          </cell>
          <cell r="G218">
            <v>12760</v>
          </cell>
          <cell r="I218">
            <v>26800</v>
          </cell>
        </row>
        <row r="219">
          <cell r="A219" t="str">
            <v>cv16</v>
          </cell>
          <cell r="B219" t="str">
            <v>T4.4201</v>
          </cell>
          <cell r="C219" t="str">
            <v>Caùp ñoàng boïc CV16</v>
          </cell>
          <cell r="D219" t="str">
            <v>meùt</v>
          </cell>
          <cell r="F219">
            <v>36300</v>
          </cell>
          <cell r="G219">
            <v>12760</v>
          </cell>
          <cell r="I219">
            <v>36300</v>
          </cell>
        </row>
        <row r="220">
          <cell r="A220" t="str">
            <v>cv16sdl</v>
          </cell>
          <cell r="B220" t="str">
            <v>T4.4201</v>
          </cell>
          <cell r="C220" t="str">
            <v>Caùp ñoàng boïc CV16</v>
          </cell>
          <cell r="D220" t="str">
            <v>meùt</v>
          </cell>
          <cell r="G220">
            <v>12760</v>
          </cell>
          <cell r="I220">
            <v>0</v>
          </cell>
        </row>
        <row r="221">
          <cell r="A221" t="str">
            <v>cv22</v>
          </cell>
          <cell r="B221" t="str">
            <v>T4.4201</v>
          </cell>
          <cell r="C221" t="str">
            <v>Caùp ñoàng boïc CV22</v>
          </cell>
          <cell r="D221" t="str">
            <v>meùt</v>
          </cell>
          <cell r="F221">
            <v>53300</v>
          </cell>
          <cell r="G221">
            <v>12760</v>
          </cell>
          <cell r="I221">
            <v>9150</v>
          </cell>
        </row>
        <row r="222">
          <cell r="A222" t="str">
            <v>cv25</v>
          </cell>
          <cell r="B222" t="str">
            <v>T4.4201</v>
          </cell>
          <cell r="C222" t="str">
            <v>Caùp ñoàng boïc CV25</v>
          </cell>
          <cell r="D222" t="str">
            <v>meùt</v>
          </cell>
          <cell r="F222">
            <v>38620</v>
          </cell>
          <cell r="G222">
            <v>12760</v>
          </cell>
          <cell r="I222">
            <v>9150</v>
          </cell>
        </row>
        <row r="223">
          <cell r="A223" t="str">
            <v>cv25sdl</v>
          </cell>
          <cell r="B223" t="str">
            <v>T4.4201</v>
          </cell>
          <cell r="C223" t="str">
            <v>Caùp ñoàng boïc CV25</v>
          </cell>
          <cell r="D223" t="str">
            <v>meùt</v>
          </cell>
          <cell r="G223">
            <v>12760</v>
          </cell>
          <cell r="I223">
            <v>9150</v>
          </cell>
        </row>
        <row r="224">
          <cell r="A224" t="str">
            <v>cv35</v>
          </cell>
          <cell r="B224" t="str">
            <v>T4.4201</v>
          </cell>
          <cell r="C224" t="str">
            <v>Caùp ñoàng boïc CV35</v>
          </cell>
          <cell r="D224" t="str">
            <v>meùt</v>
          </cell>
          <cell r="F224">
            <v>43300</v>
          </cell>
          <cell r="G224">
            <v>12760</v>
          </cell>
          <cell r="I224">
            <v>12480</v>
          </cell>
        </row>
        <row r="225">
          <cell r="A225" t="str">
            <v>cv50</v>
          </cell>
          <cell r="B225" t="str">
            <v>T4.4201</v>
          </cell>
          <cell r="C225" t="str">
            <v>Caùp ñoàng boïc CV50</v>
          </cell>
          <cell r="D225" t="str">
            <v>meùt</v>
          </cell>
          <cell r="F225">
            <v>106740</v>
          </cell>
          <cell r="G225">
            <v>12760</v>
          </cell>
          <cell r="I225">
            <v>17510</v>
          </cell>
        </row>
        <row r="226">
          <cell r="A226" t="str">
            <v>cv50q</v>
          </cell>
          <cell r="B226" t="str">
            <v>T4.4201</v>
          </cell>
          <cell r="C226" t="str">
            <v>Caùp ñoàng boïc CV50 (qsd)</v>
          </cell>
          <cell r="D226" t="str">
            <v>meùt</v>
          </cell>
          <cell r="F226">
            <v>19175</v>
          </cell>
          <cell r="G226">
            <v>12760</v>
          </cell>
          <cell r="I226">
            <v>17510</v>
          </cell>
        </row>
        <row r="227">
          <cell r="A227" t="str">
            <v>cv50sdl</v>
          </cell>
          <cell r="B227" t="str">
            <v>T4.4201</v>
          </cell>
          <cell r="C227" t="str">
            <v>Caùp ñoàng boïc CV50 (sdl)</v>
          </cell>
          <cell r="D227" t="str">
            <v>meùt</v>
          </cell>
          <cell r="G227">
            <v>12760</v>
          </cell>
          <cell r="I227">
            <v>17510</v>
          </cell>
        </row>
        <row r="228">
          <cell r="A228" t="str">
            <v>cv70</v>
          </cell>
          <cell r="B228" t="str">
            <v>T4.4201</v>
          </cell>
          <cell r="C228" t="str">
            <v>Caùp ñoàng boïc CV70</v>
          </cell>
          <cell r="D228" t="str">
            <v>meùt</v>
          </cell>
          <cell r="F228">
            <v>146380</v>
          </cell>
          <cell r="G228">
            <v>12760</v>
          </cell>
          <cell r="I228">
            <v>23710</v>
          </cell>
        </row>
        <row r="229">
          <cell r="A229" t="str">
            <v>cv70sdl</v>
          </cell>
          <cell r="B229" t="str">
            <v>T4.4201</v>
          </cell>
          <cell r="C229" t="str">
            <v>Caùp ñoàng boïc CV70 (sdl)</v>
          </cell>
          <cell r="D229" t="str">
            <v>meùt</v>
          </cell>
          <cell r="G229">
            <v>12760</v>
          </cell>
          <cell r="I229">
            <v>23710</v>
          </cell>
        </row>
        <row r="230">
          <cell r="A230" t="str">
            <v>cv95</v>
          </cell>
          <cell r="B230" t="str">
            <v>T4.4201</v>
          </cell>
          <cell r="C230" t="str">
            <v>Caùp ñoàng boïc CV95</v>
          </cell>
          <cell r="D230" t="str">
            <v>meùt</v>
          </cell>
          <cell r="F230">
            <v>201110</v>
          </cell>
          <cell r="G230">
            <v>12760</v>
          </cell>
          <cell r="I230">
            <v>32350</v>
          </cell>
        </row>
        <row r="231">
          <cell r="A231" t="str">
            <v>cv95sdl</v>
          </cell>
          <cell r="B231" t="str">
            <v>T4.4201</v>
          </cell>
          <cell r="C231" t="str">
            <v>Caùp ñoàng boïc CV95 (sdl)</v>
          </cell>
          <cell r="D231" t="str">
            <v>meùt</v>
          </cell>
          <cell r="G231">
            <v>12760</v>
          </cell>
          <cell r="I231">
            <v>32350</v>
          </cell>
        </row>
        <row r="232">
          <cell r="A232" t="str">
            <v>cv120</v>
          </cell>
          <cell r="B232" t="str">
            <v>T4.4202</v>
          </cell>
          <cell r="C232" t="str">
            <v>Caùp ñoàng boïc CV120</v>
          </cell>
          <cell r="D232" t="str">
            <v>meùt</v>
          </cell>
          <cell r="F232">
            <v>252010</v>
          </cell>
          <cell r="G232">
            <v>30624</v>
          </cell>
          <cell r="I232">
            <v>40480</v>
          </cell>
        </row>
        <row r="233">
          <cell r="A233" t="str">
            <v>cv120sdl</v>
          </cell>
          <cell r="B233" t="str">
            <v>T4.4202</v>
          </cell>
          <cell r="C233" t="str">
            <v>Caùp ñoàng boïc CV120 (sdl)</v>
          </cell>
          <cell r="D233" t="str">
            <v>meùt</v>
          </cell>
          <cell r="G233">
            <v>30624</v>
          </cell>
          <cell r="I233">
            <v>40480</v>
          </cell>
        </row>
        <row r="234">
          <cell r="A234" t="str">
            <v>cv150</v>
          </cell>
          <cell r="B234" t="str">
            <v>T4.4202</v>
          </cell>
          <cell r="C234" t="str">
            <v>Caùp ñoàng boïc CV150</v>
          </cell>
          <cell r="D234" t="str">
            <v>meùt</v>
          </cell>
          <cell r="F234">
            <v>324310</v>
          </cell>
          <cell r="G234">
            <v>30624</v>
          </cell>
          <cell r="I234">
            <v>50550</v>
          </cell>
        </row>
        <row r="235">
          <cell r="A235" t="str">
            <v>cv150SDL</v>
          </cell>
          <cell r="B235" t="str">
            <v>D4.2402</v>
          </cell>
          <cell r="C235" t="str">
            <v>Caùp ñoàng boïc CV150 (sdl)</v>
          </cell>
          <cell r="D235" t="str">
            <v>meùt</v>
          </cell>
          <cell r="G235">
            <v>30624</v>
          </cell>
          <cell r="I235">
            <v>50550</v>
          </cell>
        </row>
        <row r="236">
          <cell r="A236" t="str">
            <v>cv185</v>
          </cell>
          <cell r="B236" t="str">
            <v>D4.2402</v>
          </cell>
          <cell r="C236" t="str">
            <v>Caùp ñoàng boïc CV185</v>
          </cell>
          <cell r="D236" t="str">
            <v>meùt</v>
          </cell>
          <cell r="F236">
            <v>388630</v>
          </cell>
          <cell r="G236">
            <v>8422</v>
          </cell>
          <cell r="I236">
            <v>62350</v>
          </cell>
        </row>
        <row r="237">
          <cell r="A237" t="str">
            <v>cv200</v>
          </cell>
          <cell r="B237" t="str">
            <v>D4.2402</v>
          </cell>
          <cell r="C237" t="str">
            <v>Caùp ñoàng boïc CV200</v>
          </cell>
          <cell r="D237" t="str">
            <v>meùt</v>
          </cell>
          <cell r="F237">
            <v>478170</v>
          </cell>
          <cell r="G237">
            <v>8422</v>
          </cell>
          <cell r="I237">
            <v>65210</v>
          </cell>
        </row>
        <row r="238">
          <cell r="A238" t="str">
            <v>cv240</v>
          </cell>
          <cell r="B238" t="str">
            <v>D4.2402</v>
          </cell>
          <cell r="C238" t="str">
            <v>Caùp ñoàng boïc CV240</v>
          </cell>
          <cell r="D238" t="str">
            <v>meùt</v>
          </cell>
          <cell r="F238">
            <v>567100</v>
          </cell>
          <cell r="G238">
            <v>8422</v>
          </cell>
          <cell r="I238">
            <v>80150</v>
          </cell>
        </row>
        <row r="239">
          <cell r="A239" t="str">
            <v>cv250</v>
          </cell>
          <cell r="C239" t="str">
            <v>Caùp ñoàng boïc CV250</v>
          </cell>
          <cell r="D239" t="str">
            <v>meùt</v>
          </cell>
          <cell r="F239">
            <v>318421</v>
          </cell>
          <cell r="I239">
            <v>80150</v>
          </cell>
        </row>
        <row r="240">
          <cell r="A240" t="str">
            <v>cv300</v>
          </cell>
          <cell r="C240" t="str">
            <v>Caùp ñoàng boïc CV300</v>
          </cell>
          <cell r="D240" t="str">
            <v>meùt</v>
          </cell>
          <cell r="F240">
            <v>329700</v>
          </cell>
          <cell r="I240">
            <v>100290</v>
          </cell>
        </row>
        <row r="241">
          <cell r="A241" t="str">
            <v>cv400</v>
          </cell>
          <cell r="C241" t="str">
            <v>Caùp ñoàng boïc CV400</v>
          </cell>
          <cell r="D241" t="str">
            <v>meùt</v>
          </cell>
          <cell r="F241">
            <v>435500</v>
          </cell>
          <cell r="I241">
            <v>131810</v>
          </cell>
        </row>
        <row r="242">
          <cell r="A242" t="str">
            <v>acv35</v>
          </cell>
          <cell r="C242" t="str">
            <v>Caùp nhoâm loõi theùp ACV35</v>
          </cell>
          <cell r="D242" t="str">
            <v>meùt</v>
          </cell>
          <cell r="F242">
            <v>48000</v>
          </cell>
          <cell r="I242">
            <v>5320</v>
          </cell>
        </row>
        <row r="243">
          <cell r="A243" t="str">
            <v>acv50</v>
          </cell>
          <cell r="C243" t="str">
            <v>Caùp nhoâm loõi theùp ACV50</v>
          </cell>
          <cell r="D243" t="str">
            <v>meùt</v>
          </cell>
          <cell r="F243">
            <v>48000</v>
          </cell>
          <cell r="I243">
            <v>6660</v>
          </cell>
        </row>
        <row r="244">
          <cell r="A244" t="str">
            <v>acv70</v>
          </cell>
          <cell r="C244" t="str">
            <v>Caùp nhoâm loõi theùp ACV70</v>
          </cell>
          <cell r="D244" t="str">
            <v>meùt</v>
          </cell>
          <cell r="F244">
            <v>47700</v>
          </cell>
          <cell r="I244">
            <v>9230</v>
          </cell>
        </row>
        <row r="245">
          <cell r="A245" t="str">
            <v>acv95</v>
          </cell>
          <cell r="C245" t="str">
            <v>Caùp nhoâm loõi theùp ACV95</v>
          </cell>
          <cell r="D245" t="str">
            <v>meùt</v>
          </cell>
          <cell r="F245">
            <v>47700</v>
          </cell>
          <cell r="I245">
            <v>12650</v>
          </cell>
        </row>
        <row r="246">
          <cell r="A246" t="str">
            <v>acv120</v>
          </cell>
          <cell r="C246" t="str">
            <v>Caùp nhoâm loõi theùp ACV120</v>
          </cell>
          <cell r="D246" t="str">
            <v>meùt</v>
          </cell>
          <cell r="F246">
            <v>48400</v>
          </cell>
          <cell r="I246">
            <v>15740</v>
          </cell>
        </row>
        <row r="247">
          <cell r="A247" t="str">
            <v>acv150</v>
          </cell>
          <cell r="C247" t="str">
            <v>Caùp nhoâm loõi theùp ACV150</v>
          </cell>
          <cell r="D247" t="str">
            <v>meùt</v>
          </cell>
          <cell r="F247">
            <v>48400</v>
          </cell>
          <cell r="I247">
            <v>18770</v>
          </cell>
        </row>
        <row r="248">
          <cell r="A248" t="str">
            <v>acv185</v>
          </cell>
          <cell r="C248" t="str">
            <v>Caùp nhoâm loõi theùp ACV185</v>
          </cell>
          <cell r="D248" t="str">
            <v>meùt</v>
          </cell>
          <cell r="F248">
            <v>48400</v>
          </cell>
          <cell r="I248">
            <v>23340</v>
          </cell>
        </row>
        <row r="249">
          <cell r="A249" t="str">
            <v>acv240</v>
          </cell>
          <cell r="C249" t="str">
            <v>Caùp nhoâm loõi theùp ACV240</v>
          </cell>
          <cell r="D249" t="str">
            <v>meùt</v>
          </cell>
          <cell r="F249">
            <v>48400</v>
          </cell>
          <cell r="I249">
            <v>29750</v>
          </cell>
        </row>
        <row r="250">
          <cell r="A250" t="str">
            <v>A35</v>
          </cell>
          <cell r="C250" t="str">
            <v>Caùp nhoâm A-35</v>
          </cell>
          <cell r="D250" t="str">
            <v>kg</v>
          </cell>
          <cell r="F250">
            <v>67800</v>
          </cell>
          <cell r="I250">
            <v>34000</v>
          </cell>
        </row>
        <row r="251">
          <cell r="A251" t="str">
            <v>A50</v>
          </cell>
          <cell r="C251" t="str">
            <v>Caùp nhoâm A-50</v>
          </cell>
          <cell r="D251" t="str">
            <v>kg</v>
          </cell>
          <cell r="F251">
            <v>67800</v>
          </cell>
          <cell r="I251">
            <v>39000</v>
          </cell>
        </row>
        <row r="252">
          <cell r="A252" t="str">
            <v>A70</v>
          </cell>
          <cell r="C252" t="str">
            <v>Caùp nhoâm A-70</v>
          </cell>
          <cell r="D252" t="str">
            <v>kg</v>
          </cell>
          <cell r="F252">
            <v>51336</v>
          </cell>
          <cell r="I252">
            <v>39000</v>
          </cell>
        </row>
        <row r="253">
          <cell r="A253" t="str">
            <v>A95</v>
          </cell>
          <cell r="C253" t="str">
            <v>Caùp nhoâm A-95</v>
          </cell>
          <cell r="D253" t="str">
            <v>kg</v>
          </cell>
          <cell r="F253">
            <v>67800</v>
          </cell>
          <cell r="I253">
            <v>39000</v>
          </cell>
        </row>
        <row r="254">
          <cell r="A254" t="str">
            <v>A120</v>
          </cell>
          <cell r="C254" t="str">
            <v>Caùp nhoâm A-120</v>
          </cell>
          <cell r="D254" t="str">
            <v>kg</v>
          </cell>
          <cell r="F254">
            <v>67800</v>
          </cell>
          <cell r="I254">
            <v>39000</v>
          </cell>
        </row>
        <row r="255">
          <cell r="A255" t="str">
            <v>A150</v>
          </cell>
          <cell r="C255" t="str">
            <v>Caùp nhoâm A-150</v>
          </cell>
          <cell r="D255" t="str">
            <v>kg</v>
          </cell>
          <cell r="F255">
            <v>67800</v>
          </cell>
          <cell r="I255">
            <v>39000</v>
          </cell>
        </row>
        <row r="256">
          <cell r="A256" t="str">
            <v>A185</v>
          </cell>
          <cell r="C256" t="str">
            <v>Caùp nhoâm A-185</v>
          </cell>
          <cell r="D256" t="str">
            <v>kg</v>
          </cell>
          <cell r="F256">
            <v>67800</v>
          </cell>
          <cell r="I256">
            <v>39000</v>
          </cell>
        </row>
        <row r="257">
          <cell r="A257" t="str">
            <v>A240</v>
          </cell>
          <cell r="C257" t="str">
            <v>Caùp nhoâm A-240</v>
          </cell>
          <cell r="D257" t="str">
            <v>kg</v>
          </cell>
          <cell r="F257">
            <v>67800</v>
          </cell>
          <cell r="I257">
            <v>39000</v>
          </cell>
        </row>
        <row r="258">
          <cell r="A258" t="str">
            <v>DBCST</v>
          </cell>
          <cell r="C258" t="str">
            <v>Daây phi kim buoäc coå söù (truï thaúng)</v>
          </cell>
          <cell r="D258" t="str">
            <v>sôïi</v>
          </cell>
          <cell r="F258">
            <v>225000</v>
          </cell>
        </row>
        <row r="259">
          <cell r="A259" t="str">
            <v>DBCSG</v>
          </cell>
          <cell r="C259" t="str">
            <v>Daây phi kim buoäc coå söù (truï goùc)</v>
          </cell>
          <cell r="D259" t="str">
            <v>sôïi</v>
          </cell>
          <cell r="F259">
            <v>236000</v>
          </cell>
        </row>
        <row r="260">
          <cell r="A260" t="str">
            <v>C3/8</v>
          </cell>
          <cell r="C260" t="str">
            <v>Caùp theùp 3/8"</v>
          </cell>
          <cell r="D260" t="str">
            <v>meùt</v>
          </cell>
          <cell r="F260">
            <v>7724</v>
          </cell>
          <cell r="I260">
            <v>5168</v>
          </cell>
        </row>
        <row r="261">
          <cell r="A261" t="str">
            <v>C5/8</v>
          </cell>
          <cell r="C261" t="str">
            <v>Caùp theùp 5/8"</v>
          </cell>
          <cell r="D261" t="str">
            <v>meùt</v>
          </cell>
          <cell r="F261">
            <v>14386</v>
          </cell>
          <cell r="I261">
            <v>6013</v>
          </cell>
        </row>
        <row r="262">
          <cell r="A262" t="str">
            <v>CSDI</v>
          </cell>
          <cell r="C262" t="str">
            <v>Chaân söù ñænh thaúng daøi 650mm</v>
          </cell>
          <cell r="D262" t="str">
            <v>caùi</v>
          </cell>
          <cell r="F262">
            <v>34500</v>
          </cell>
          <cell r="I262">
            <v>34500</v>
          </cell>
        </row>
        <row r="263">
          <cell r="A263" t="str">
            <v>CSDI87</v>
          </cell>
          <cell r="C263" t="str">
            <v>Chaân söù ñænh thaúng daøi 870-3ly söù 24kV (coù boïc chì)</v>
          </cell>
          <cell r="D263" t="str">
            <v>caùi</v>
          </cell>
          <cell r="F263">
            <v>110000</v>
          </cell>
          <cell r="I263">
            <v>110000</v>
          </cell>
        </row>
        <row r="264">
          <cell r="A264" t="str">
            <v>CSDG</v>
          </cell>
          <cell r="C264" t="str">
            <v>Chaân söù ñænh ñôõ goùc daøi 720mm</v>
          </cell>
          <cell r="D264" t="str">
            <v>caùi</v>
          </cell>
          <cell r="F264">
            <v>39200</v>
          </cell>
          <cell r="I264">
            <v>39200</v>
          </cell>
        </row>
        <row r="265">
          <cell r="A265" t="str">
            <v>CSD</v>
          </cell>
          <cell r="C265" t="str">
            <v>Chaân söù ñöùng D20 boïc chì</v>
          </cell>
          <cell r="D265" t="str">
            <v>caùi</v>
          </cell>
          <cell r="F265">
            <v>65000</v>
          </cell>
          <cell r="I265">
            <v>65000</v>
          </cell>
        </row>
        <row r="266">
          <cell r="A266" t="str">
            <v>DAYA</v>
          </cell>
          <cell r="C266" t="str">
            <v>Daây nhoâm A70 buoät söù</v>
          </cell>
          <cell r="D266" t="str">
            <v>kg</v>
          </cell>
          <cell r="F266">
            <v>59513</v>
          </cell>
          <cell r="I266">
            <v>59513</v>
          </cell>
        </row>
        <row r="267">
          <cell r="A267" t="str">
            <v>GDFCO</v>
          </cell>
          <cell r="B267" t="str">
            <v>05.6100</v>
          </cell>
          <cell r="C267" t="str">
            <v>Giaù chöõ "T" laép FCO, LA (V63x63x6)</v>
          </cell>
          <cell r="D267" t="str">
            <v>boä</v>
          </cell>
          <cell r="F267">
            <v>110000</v>
          </cell>
          <cell r="G267">
            <v>47292</v>
          </cell>
          <cell r="I267">
            <v>110000</v>
          </cell>
        </row>
        <row r="268">
          <cell r="A268" t="str">
            <v>GUFCO</v>
          </cell>
          <cell r="B268" t="str">
            <v>05.6100</v>
          </cell>
          <cell r="C268" t="str">
            <v>Giaù U 80x600 laép FCO</v>
          </cell>
          <cell r="D268" t="str">
            <v>boä</v>
          </cell>
          <cell r="F268">
            <v>56000</v>
          </cell>
          <cell r="G268">
            <v>47292</v>
          </cell>
          <cell r="I268">
            <v>56000</v>
          </cell>
        </row>
        <row r="269">
          <cell r="A269" t="str">
            <v>GIATFCO</v>
          </cell>
          <cell r="B269" t="str">
            <v>05.6100</v>
          </cell>
          <cell r="C269" t="str">
            <v>Giaù chöõ "T" laép FCO, LA (V50x50x5)</v>
          </cell>
          <cell r="D269" t="str">
            <v>boä</v>
          </cell>
          <cell r="F269">
            <v>73000</v>
          </cell>
          <cell r="G269">
            <v>47292</v>
          </cell>
          <cell r="I269">
            <v>73000</v>
          </cell>
        </row>
        <row r="270">
          <cell r="A270" t="str">
            <v>Gianoi1600</v>
          </cell>
          <cell r="C270" t="str">
            <v>Giaù nôùi + Thanh caùi tuû CB</v>
          </cell>
          <cell r="D270" t="str">
            <v>boä</v>
          </cell>
          <cell r="F270">
            <v>6659712</v>
          </cell>
          <cell r="G270">
            <v>23508</v>
          </cell>
          <cell r="H270">
            <v>40876</v>
          </cell>
          <cell r="I270">
            <v>6659712</v>
          </cell>
        </row>
        <row r="271">
          <cell r="A271" t="str">
            <v>Gianoi2500</v>
          </cell>
          <cell r="C271" t="str">
            <v>Giaù nôùi + Thanh caùi tuû CB</v>
          </cell>
          <cell r="D271" t="str">
            <v>boä</v>
          </cell>
          <cell r="F271">
            <v>22313720</v>
          </cell>
        </row>
        <row r="272">
          <cell r="A272" t="str">
            <v>GianoiCB</v>
          </cell>
          <cell r="C272" t="str">
            <v>Giaù nôùi + Thanh caùi tuû CB</v>
          </cell>
          <cell r="D272" t="str">
            <v>boä</v>
          </cell>
          <cell r="F272">
            <v>200000</v>
          </cell>
          <cell r="I272">
            <v>200000</v>
          </cell>
        </row>
        <row r="273">
          <cell r="A273" t="str">
            <v>GianoiST</v>
          </cell>
          <cell r="C273" t="str">
            <v>Giaù nôùi söù treo PL 4x40x35</v>
          </cell>
          <cell r="D273" t="str">
            <v>boä</v>
          </cell>
          <cell r="F273">
            <v>22300</v>
          </cell>
          <cell r="I273">
            <v>22300</v>
          </cell>
        </row>
        <row r="274">
          <cell r="A274" t="str">
            <v>GCST</v>
          </cell>
          <cell r="C274" t="str">
            <v>Gia coâng saét theùp</v>
          </cell>
          <cell r="D274" t="str">
            <v>kg</v>
          </cell>
          <cell r="F274">
            <v>2500</v>
          </cell>
          <cell r="I274">
            <v>2500</v>
          </cell>
        </row>
        <row r="275">
          <cell r="A275" t="str">
            <v>GIENGTD</v>
          </cell>
          <cell r="C275" t="str">
            <v>Khoan gieáng tieáp ñòa</v>
          </cell>
          <cell r="D275" t="str">
            <v>gieáng</v>
          </cell>
          <cell r="G275">
            <v>600000</v>
          </cell>
          <cell r="I275">
            <v>0</v>
          </cell>
        </row>
        <row r="276">
          <cell r="A276" t="str">
            <v>G</v>
          </cell>
          <cell r="C276" t="str">
            <v>Vaät lieäu döïng truï</v>
          </cell>
          <cell r="D276" t="str">
            <v>truï</v>
          </cell>
          <cell r="F276">
            <v>17400</v>
          </cell>
          <cell r="I276">
            <v>17400</v>
          </cell>
        </row>
        <row r="277">
          <cell r="A277" t="str">
            <v>K3B</v>
          </cell>
          <cell r="C277" t="str">
            <v>Keïp caùp 3 boulon 5/8 (B46x130)</v>
          </cell>
          <cell r="D277" t="str">
            <v>caùi</v>
          </cell>
          <cell r="F277">
            <v>42000</v>
          </cell>
          <cell r="I277">
            <v>42000</v>
          </cell>
        </row>
        <row r="278">
          <cell r="A278" t="str">
            <v>CTD</v>
          </cell>
          <cell r="C278" t="str">
            <v>Coïc tieáp ñaát Þ16 - 2,4m</v>
          </cell>
          <cell r="D278" t="str">
            <v>coïc</v>
          </cell>
          <cell r="F278">
            <v>130000</v>
          </cell>
          <cell r="I278">
            <v>130000</v>
          </cell>
        </row>
        <row r="279">
          <cell r="A279" t="str">
            <v>CTD+K</v>
          </cell>
          <cell r="C279" t="str">
            <v>Coïc tieáp ñaát Þ 16- 2,4m + keïp coïc</v>
          </cell>
          <cell r="D279" t="str">
            <v>boä</v>
          </cell>
          <cell r="F279">
            <v>155000</v>
          </cell>
          <cell r="I279">
            <v>155000</v>
          </cell>
        </row>
        <row r="280">
          <cell r="A280" t="str">
            <v>K-Cu</v>
          </cell>
          <cell r="C280" t="str">
            <v>Keïp coïc tieáp ñaát Cu</v>
          </cell>
          <cell r="D280" t="str">
            <v>caùi</v>
          </cell>
          <cell r="F280">
            <v>25000</v>
          </cell>
          <cell r="I280">
            <v>25000</v>
          </cell>
        </row>
        <row r="281">
          <cell r="A281" t="str">
            <v>K-Fe</v>
          </cell>
          <cell r="C281" t="str">
            <v>Keïp coïc tieáp ñaát Fe</v>
          </cell>
          <cell r="D281" t="str">
            <v>caùi</v>
          </cell>
          <cell r="F281">
            <v>6000</v>
          </cell>
          <cell r="I281">
            <v>6000</v>
          </cell>
        </row>
        <row r="282">
          <cell r="A282" t="str">
            <v>K35</v>
          </cell>
          <cell r="C282" t="str">
            <v>Keïp daây 3 bulon 2 raõnh daây 35mm2</v>
          </cell>
          <cell r="D282" t="str">
            <v>caùi</v>
          </cell>
          <cell r="F282">
            <v>5040</v>
          </cell>
          <cell r="I282">
            <v>5040</v>
          </cell>
        </row>
        <row r="283">
          <cell r="A283" t="str">
            <v>K50</v>
          </cell>
          <cell r="C283" t="str">
            <v>Keïp daây 3 bulon 2 raõnh daây 50mm2</v>
          </cell>
          <cell r="D283" t="str">
            <v>caùi</v>
          </cell>
          <cell r="F283">
            <v>8400</v>
          </cell>
          <cell r="I283">
            <v>8400</v>
          </cell>
        </row>
        <row r="284">
          <cell r="A284" t="str">
            <v>K70</v>
          </cell>
          <cell r="C284" t="str">
            <v>Keïp daây 3 bulon 2 raõnh daây 70mm2</v>
          </cell>
          <cell r="D284" t="str">
            <v>caùi</v>
          </cell>
          <cell r="F284">
            <v>8400</v>
          </cell>
          <cell r="I284">
            <v>8400</v>
          </cell>
        </row>
        <row r="285">
          <cell r="A285" t="str">
            <v>K95</v>
          </cell>
          <cell r="C285" t="str">
            <v>Keïp daây 3 bulon 2 raõnh daây 95mm2</v>
          </cell>
          <cell r="D285" t="str">
            <v>caùi</v>
          </cell>
          <cell r="F285">
            <v>13440</v>
          </cell>
          <cell r="I285">
            <v>13440</v>
          </cell>
        </row>
        <row r="286">
          <cell r="A286" t="str">
            <v>K120</v>
          </cell>
          <cell r="C286" t="str">
            <v>Keïp daây 3 bulon 2 raõnh daây 120mm2</v>
          </cell>
          <cell r="D286" t="str">
            <v>caùi</v>
          </cell>
          <cell r="F286">
            <v>22960</v>
          </cell>
          <cell r="I286">
            <v>22960</v>
          </cell>
        </row>
        <row r="287">
          <cell r="A287" t="str">
            <v>K150</v>
          </cell>
          <cell r="C287" t="str">
            <v>Keïp daây 3 bulon 2 raõnh daây 150mm2</v>
          </cell>
          <cell r="D287" t="str">
            <v>caùi</v>
          </cell>
          <cell r="F287">
            <v>22960</v>
          </cell>
          <cell r="I287">
            <v>22960</v>
          </cell>
        </row>
        <row r="288">
          <cell r="A288" t="str">
            <v>K185</v>
          </cell>
          <cell r="C288" t="str">
            <v>Keïp daây 3 bulon 2 raõnh daây 185mm2</v>
          </cell>
          <cell r="D288" t="str">
            <v>caùi</v>
          </cell>
          <cell r="F288">
            <v>30800</v>
          </cell>
          <cell r="I288">
            <v>30800</v>
          </cell>
        </row>
        <row r="289">
          <cell r="A289" t="str">
            <v>K240</v>
          </cell>
          <cell r="C289" t="str">
            <v>Keïp daây 3 bulon 2 raõnh daây 240 mm2</v>
          </cell>
          <cell r="D289" t="str">
            <v>caùi</v>
          </cell>
          <cell r="F289">
            <v>30800</v>
          </cell>
          <cell r="I289">
            <v>30800</v>
          </cell>
        </row>
        <row r="290">
          <cell r="A290" t="str">
            <v>KTREO211</v>
          </cell>
          <cell r="C290" t="str">
            <v>Keïp treo caùp ABC2x11mm2</v>
          </cell>
          <cell r="D290" t="str">
            <v>caùi</v>
          </cell>
          <cell r="F290">
            <v>21300</v>
          </cell>
        </row>
        <row r="291">
          <cell r="A291" t="str">
            <v>KTREO11</v>
          </cell>
          <cell r="C291" t="str">
            <v>Keïp treo caùp ABC4x11mm2</v>
          </cell>
          <cell r="D291" t="str">
            <v>caùi</v>
          </cell>
          <cell r="F291">
            <v>21300</v>
          </cell>
        </row>
        <row r="292">
          <cell r="A292" t="str">
            <v>KTREO22</v>
          </cell>
          <cell r="C292" t="str">
            <v>Keïp treo caùp ABC4x22mm2</v>
          </cell>
          <cell r="D292" t="str">
            <v>caùi</v>
          </cell>
          <cell r="F292">
            <v>21300</v>
          </cell>
        </row>
        <row r="293">
          <cell r="A293" t="str">
            <v>KTREO35</v>
          </cell>
          <cell r="C293" t="str">
            <v>Keïp treo caùp ABC4x35mm2</v>
          </cell>
          <cell r="D293" t="str">
            <v>caùi</v>
          </cell>
          <cell r="F293">
            <v>16800</v>
          </cell>
          <cell r="I293">
            <v>17000</v>
          </cell>
        </row>
        <row r="294">
          <cell r="A294" t="str">
            <v>KTREO50</v>
          </cell>
          <cell r="C294" t="str">
            <v>Keïp treo caùp ABC4x50mm2</v>
          </cell>
          <cell r="D294" t="str">
            <v>caùi</v>
          </cell>
          <cell r="F294">
            <v>23000</v>
          </cell>
          <cell r="I294">
            <v>17000</v>
          </cell>
        </row>
        <row r="295">
          <cell r="A295" t="str">
            <v>KTREO70</v>
          </cell>
          <cell r="C295" t="str">
            <v>Keïp treo caùp ABC4x70mm2</v>
          </cell>
          <cell r="D295" t="str">
            <v>caùi</v>
          </cell>
          <cell r="F295">
            <v>23000</v>
          </cell>
          <cell r="I295">
            <v>17000</v>
          </cell>
        </row>
        <row r="296">
          <cell r="A296" t="str">
            <v>KTREO95</v>
          </cell>
          <cell r="C296" t="str">
            <v>Keïp treo caùp ABC4x95mm2</v>
          </cell>
          <cell r="D296" t="str">
            <v>caùi</v>
          </cell>
          <cell r="F296">
            <v>23000</v>
          </cell>
          <cell r="I296">
            <v>17000</v>
          </cell>
        </row>
        <row r="297">
          <cell r="A297" t="str">
            <v>KTREO120</v>
          </cell>
          <cell r="C297" t="str">
            <v>Keïp treo caùp ABC4x120mm2</v>
          </cell>
          <cell r="D297" t="str">
            <v>caùi</v>
          </cell>
          <cell r="F297">
            <v>53000</v>
          </cell>
        </row>
        <row r="298">
          <cell r="A298" t="str">
            <v>KTREO150</v>
          </cell>
          <cell r="C298" t="str">
            <v>Keïp treo caùp ABC4x150mm2</v>
          </cell>
          <cell r="D298" t="str">
            <v>caùi</v>
          </cell>
          <cell r="F298">
            <v>31000</v>
          </cell>
        </row>
        <row r="299">
          <cell r="A299" t="str">
            <v>MTREO A</v>
          </cell>
          <cell r="C299" t="str">
            <v>Moùc treo chöõ A</v>
          </cell>
          <cell r="D299" t="str">
            <v>caùi</v>
          </cell>
          <cell r="F299">
            <v>39000</v>
          </cell>
        </row>
        <row r="300">
          <cell r="A300" t="str">
            <v>MOCDUNG</v>
          </cell>
          <cell r="C300" t="str">
            <v xml:space="preserve">Moùc döøng </v>
          </cell>
          <cell r="D300" t="str">
            <v>caùi</v>
          </cell>
          <cell r="F300">
            <v>37000</v>
          </cell>
        </row>
        <row r="301">
          <cell r="A301" t="str">
            <v xml:space="preserve">MTREO </v>
          </cell>
          <cell r="C301" t="str">
            <v xml:space="preserve">Moùc ñôn treo caùp </v>
          </cell>
          <cell r="D301" t="str">
            <v>caùi</v>
          </cell>
          <cell r="F301">
            <v>34000</v>
          </cell>
        </row>
        <row r="302">
          <cell r="A302" t="str">
            <v>KNGUNG211</v>
          </cell>
          <cell r="C302" t="str">
            <v>Keïp ngöøng caùp ABC2x11mm2</v>
          </cell>
          <cell r="D302" t="str">
            <v>caùi</v>
          </cell>
          <cell r="F302">
            <v>9500</v>
          </cell>
        </row>
        <row r="303">
          <cell r="A303" t="str">
            <v>KNGUNG11</v>
          </cell>
          <cell r="C303" t="str">
            <v>Keïp ngöøng caùp ABC4x11mm2</v>
          </cell>
          <cell r="D303" t="str">
            <v>caùi</v>
          </cell>
          <cell r="F303">
            <v>11700</v>
          </cell>
        </row>
        <row r="304">
          <cell r="A304" t="str">
            <v>KNGUNG22</v>
          </cell>
          <cell r="C304" t="str">
            <v>Keïp ngöøng caùp ABC4x22mm2</v>
          </cell>
          <cell r="D304" t="str">
            <v>caùi</v>
          </cell>
          <cell r="F304">
            <v>11700</v>
          </cell>
        </row>
        <row r="305">
          <cell r="A305" t="str">
            <v>KNGUNG35</v>
          </cell>
          <cell r="C305" t="str">
            <v>Keïp ngöøng caùp ABC4x35mm2</v>
          </cell>
          <cell r="D305" t="str">
            <v>caùi</v>
          </cell>
          <cell r="F305">
            <v>57000</v>
          </cell>
        </row>
        <row r="306">
          <cell r="A306" t="str">
            <v>KNGUNG50</v>
          </cell>
          <cell r="C306" t="str">
            <v>Keïp ngöøng caùp ABC4x50mm2</v>
          </cell>
          <cell r="D306" t="str">
            <v>caùi</v>
          </cell>
          <cell r="F306">
            <v>57000</v>
          </cell>
        </row>
        <row r="307">
          <cell r="A307" t="str">
            <v>KNGUNG70</v>
          </cell>
          <cell r="C307" t="str">
            <v>Keïp ngöøng caùp ABC4x70mm2</v>
          </cell>
          <cell r="D307" t="str">
            <v>caùi</v>
          </cell>
          <cell r="F307">
            <v>59000</v>
          </cell>
        </row>
        <row r="308">
          <cell r="A308" t="str">
            <v>KNGUNG95</v>
          </cell>
          <cell r="C308" t="str">
            <v>Keïp ngöøng caùp ABC4x95mm2</v>
          </cell>
          <cell r="D308" t="str">
            <v>caùi</v>
          </cell>
          <cell r="F308">
            <v>59000</v>
          </cell>
        </row>
        <row r="309">
          <cell r="A309" t="str">
            <v>KNGUNG120</v>
          </cell>
          <cell r="C309" t="str">
            <v>Keïp ngöøng caùp ABC4x120mm2</v>
          </cell>
          <cell r="D309" t="str">
            <v>caùi</v>
          </cell>
          <cell r="F309">
            <v>74000</v>
          </cell>
        </row>
        <row r="310">
          <cell r="A310" t="str">
            <v>KNGUNG150</v>
          </cell>
          <cell r="C310" t="str">
            <v>Keïp ngöøng caùp ABC4x150mm2</v>
          </cell>
          <cell r="D310" t="str">
            <v>caùi</v>
          </cell>
          <cell r="F310">
            <v>74000</v>
          </cell>
        </row>
        <row r="311">
          <cell r="A311" t="str">
            <v>Hopcap240</v>
          </cell>
          <cell r="C311" t="str">
            <v>Hoäp noái caùp ngaàm 24kV 3x240mm2</v>
          </cell>
          <cell r="D311" t="str">
            <v>caùi</v>
          </cell>
          <cell r="F311">
            <v>5000000</v>
          </cell>
          <cell r="I311">
            <v>5000000</v>
          </cell>
        </row>
        <row r="312">
          <cell r="A312" t="str">
            <v>Hopcap185</v>
          </cell>
          <cell r="C312" t="str">
            <v>Hoäp noái caùp ngaàm 24kV 3x185mm2</v>
          </cell>
          <cell r="D312" t="str">
            <v>caùi</v>
          </cell>
          <cell r="F312">
            <v>5000000</v>
          </cell>
          <cell r="I312">
            <v>5000000</v>
          </cell>
        </row>
        <row r="313">
          <cell r="A313" t="str">
            <v>Hopcap150</v>
          </cell>
          <cell r="C313" t="str">
            <v>Hoäp noái caùp ngaàm 24kV 3x150mm2</v>
          </cell>
          <cell r="D313" t="str">
            <v>caùi</v>
          </cell>
          <cell r="F313">
            <v>5000000</v>
          </cell>
          <cell r="I313">
            <v>5000000</v>
          </cell>
        </row>
        <row r="314">
          <cell r="A314" t="str">
            <v>Hopcap120</v>
          </cell>
          <cell r="C314" t="str">
            <v>Hoäp noái caùp ngaàm 24kV 3x120mm2</v>
          </cell>
          <cell r="D314" t="str">
            <v>caùi</v>
          </cell>
          <cell r="F314">
            <v>5000000</v>
          </cell>
          <cell r="I314">
            <v>5000000</v>
          </cell>
        </row>
        <row r="315">
          <cell r="A315" t="str">
            <v>Hopcap95</v>
          </cell>
          <cell r="C315" t="str">
            <v>Hoäp noái caùp ngaàm 24kV 3x95mm2</v>
          </cell>
          <cell r="D315" t="str">
            <v>caùi</v>
          </cell>
          <cell r="F315">
            <v>5000000</v>
          </cell>
          <cell r="I315">
            <v>5000000</v>
          </cell>
        </row>
        <row r="316">
          <cell r="A316" t="str">
            <v>Hopcap70</v>
          </cell>
          <cell r="C316" t="str">
            <v>Hoäp noái caùp ngaàm 24kV 3x70mm2</v>
          </cell>
          <cell r="D316" t="str">
            <v>caùi</v>
          </cell>
          <cell r="F316">
            <v>5000000</v>
          </cell>
          <cell r="I316">
            <v>5000000</v>
          </cell>
        </row>
        <row r="317">
          <cell r="A317" t="str">
            <v>Hopcap50</v>
          </cell>
          <cell r="C317" t="str">
            <v>Hoäp noái caùp ngaàm 24kV 3x50mm2</v>
          </cell>
          <cell r="D317" t="str">
            <v>caùi</v>
          </cell>
          <cell r="F317">
            <v>5000000</v>
          </cell>
          <cell r="I317">
            <v>5000000</v>
          </cell>
        </row>
        <row r="318">
          <cell r="A318" t="str">
            <v>HOP9C</v>
          </cell>
          <cell r="C318" t="str">
            <v>Hoäp phaân phoái 9 daây ñieän keá</v>
          </cell>
          <cell r="D318" t="str">
            <v>caùi</v>
          </cell>
          <cell r="F318">
            <v>390000</v>
          </cell>
        </row>
        <row r="319">
          <cell r="A319" t="str">
            <v>HOP6C</v>
          </cell>
          <cell r="C319" t="str">
            <v>Hoäp phaân phoái 6 daây ñieän keá</v>
          </cell>
          <cell r="D319" t="str">
            <v>caùi</v>
          </cell>
          <cell r="F319">
            <v>364000</v>
          </cell>
          <cell r="G319">
            <v>220000</v>
          </cell>
        </row>
        <row r="320">
          <cell r="A320" t="str">
            <v>HOP4C</v>
          </cell>
          <cell r="C320" t="str">
            <v>Hoäp phaân phoái 4CB-30A</v>
          </cell>
          <cell r="D320" t="str">
            <v>caùi</v>
          </cell>
          <cell r="F320">
            <v>350000</v>
          </cell>
          <cell r="G320">
            <v>220000</v>
          </cell>
        </row>
        <row r="321">
          <cell r="A321" t="str">
            <v>HOPPP</v>
          </cell>
          <cell r="B321" t="str">
            <v>06.7201</v>
          </cell>
          <cell r="C321" t="str">
            <v>Hoäp phaân phoái (loaïi 9CB)</v>
          </cell>
          <cell r="D321" t="str">
            <v>caùi</v>
          </cell>
          <cell r="F321">
            <v>170000</v>
          </cell>
          <cell r="G321">
            <v>62884</v>
          </cell>
        </row>
        <row r="322">
          <cell r="A322" t="str">
            <v>MCCB63A</v>
          </cell>
          <cell r="B322" t="str">
            <v>02.8401</v>
          </cell>
          <cell r="C322" t="str">
            <v>CB 1 pha 63A (loaïi CB teùp)</v>
          </cell>
          <cell r="D322" t="str">
            <v>caùi</v>
          </cell>
          <cell r="F322">
            <v>63000</v>
          </cell>
          <cell r="G322">
            <v>24954</v>
          </cell>
        </row>
        <row r="323">
          <cell r="A323" t="str">
            <v>BTNN</v>
          </cell>
          <cell r="C323" t="str">
            <v>Beâtoâng nhöïa noùng haït thoâ</v>
          </cell>
          <cell r="D323" t="str">
            <v>m3</v>
          </cell>
          <cell r="F323">
            <v>732002</v>
          </cell>
          <cell r="I323">
            <v>732002</v>
          </cell>
        </row>
        <row r="324">
          <cell r="A324" t="str">
            <v>BTNN min</v>
          </cell>
          <cell r="C324" t="str">
            <v>Beâtoâng nhöïa noùng haït mòn</v>
          </cell>
          <cell r="D324" t="str">
            <v>m3</v>
          </cell>
          <cell r="F324">
            <v>742001</v>
          </cell>
          <cell r="I324">
            <v>742001</v>
          </cell>
        </row>
        <row r="325">
          <cell r="A325" t="str">
            <v>BTNN-TL</v>
          </cell>
          <cell r="B325" t="str">
            <v>ED.2005</v>
          </cell>
          <cell r="C325" t="str">
            <v>Taùi laäp beâtoâng nhöïa noùng haït thoâ 7mm</v>
          </cell>
          <cell r="D325" t="str">
            <v>m2</v>
          </cell>
          <cell r="G325">
            <v>338</v>
          </cell>
          <cell r="H325">
            <v>1269</v>
          </cell>
          <cell r="I325">
            <v>0</v>
          </cell>
        </row>
        <row r="326">
          <cell r="A326" t="str">
            <v>BTNN-TL min</v>
          </cell>
          <cell r="B326" t="str">
            <v>ED.3001</v>
          </cell>
          <cell r="C326" t="str">
            <v>Taùi laäp beâtoâng nhöïa noùng haït mòn 3mm</v>
          </cell>
          <cell r="D326" t="str">
            <v>m2</v>
          </cell>
          <cell r="G326">
            <v>151</v>
          </cell>
          <cell r="H326">
            <v>855</v>
          </cell>
          <cell r="I326">
            <v>0</v>
          </cell>
        </row>
        <row r="327">
          <cell r="A327" t="str">
            <v>BT</v>
          </cell>
          <cell r="B327" t="str">
            <v>04.9001</v>
          </cell>
          <cell r="C327" t="str">
            <v>Bitum</v>
          </cell>
          <cell r="D327" t="str">
            <v>m2</v>
          </cell>
          <cell r="F327">
            <v>5849</v>
          </cell>
          <cell r="G327">
            <v>1083.8</v>
          </cell>
          <cell r="I327">
            <v>5849</v>
          </cell>
        </row>
        <row r="328">
          <cell r="A328" t="str">
            <v>BIT150</v>
          </cell>
          <cell r="C328" t="str">
            <v>Naép bòt ñaàu caùp ABC150mm2</v>
          </cell>
          <cell r="D328" t="str">
            <v>caùi</v>
          </cell>
          <cell r="F328">
            <v>1600</v>
          </cell>
        </row>
        <row r="329">
          <cell r="A329" t="str">
            <v>BIT120</v>
          </cell>
          <cell r="C329" t="str">
            <v>Naép bòt ñaàu caùp ABC120mm2</v>
          </cell>
          <cell r="D329" t="str">
            <v>caùi</v>
          </cell>
          <cell r="F329">
            <v>1600</v>
          </cell>
        </row>
        <row r="330">
          <cell r="A330" t="str">
            <v>BIT95</v>
          </cell>
          <cell r="C330" t="str">
            <v>Naép bòt ñaàu caùp ABC95mm2</v>
          </cell>
          <cell r="D330" t="str">
            <v>caùi</v>
          </cell>
          <cell r="F330">
            <v>1600</v>
          </cell>
        </row>
        <row r="331">
          <cell r="A331" t="str">
            <v>BIT70</v>
          </cell>
          <cell r="C331" t="str">
            <v>Naép bòt ñaàu caùp ABC70mm2</v>
          </cell>
          <cell r="D331" t="str">
            <v>caùi</v>
          </cell>
          <cell r="F331">
            <v>1600</v>
          </cell>
        </row>
        <row r="332">
          <cell r="A332" t="str">
            <v>BIT50</v>
          </cell>
          <cell r="C332" t="str">
            <v>Naép bòt ñaàu caùp ABC50mm2</v>
          </cell>
          <cell r="D332" t="str">
            <v>caùi</v>
          </cell>
          <cell r="F332">
            <v>1600</v>
          </cell>
        </row>
        <row r="333">
          <cell r="A333" t="str">
            <v>KE25</v>
          </cell>
          <cell r="C333" t="str">
            <v>Keïp eùp côõ daây 25mm2</v>
          </cell>
          <cell r="D333" t="str">
            <v>caùi</v>
          </cell>
          <cell r="F333">
            <v>4800</v>
          </cell>
          <cell r="I333">
            <v>4800</v>
          </cell>
        </row>
        <row r="334">
          <cell r="A334" t="str">
            <v>KE35</v>
          </cell>
          <cell r="C334" t="str">
            <v>Keïp eùp WR côõ daây 35mm2</v>
          </cell>
          <cell r="D334" t="str">
            <v>caùi</v>
          </cell>
          <cell r="F334">
            <v>4800</v>
          </cell>
          <cell r="I334">
            <v>4800</v>
          </cell>
        </row>
        <row r="335">
          <cell r="A335" t="str">
            <v>KE50</v>
          </cell>
          <cell r="C335" t="str">
            <v>Keïp eùp WR côõ daây 50mm2</v>
          </cell>
          <cell r="D335" t="str">
            <v>caùi</v>
          </cell>
          <cell r="F335">
            <v>9800</v>
          </cell>
          <cell r="I335">
            <v>9800</v>
          </cell>
        </row>
        <row r="336">
          <cell r="A336" t="str">
            <v>KE70</v>
          </cell>
          <cell r="C336" t="str">
            <v>Keïp eùp WR côõ daây 70mm2</v>
          </cell>
          <cell r="D336" t="str">
            <v>caùi</v>
          </cell>
          <cell r="F336">
            <v>12000</v>
          </cell>
          <cell r="I336">
            <v>12000</v>
          </cell>
        </row>
        <row r="337">
          <cell r="A337" t="str">
            <v>KE189</v>
          </cell>
          <cell r="C337" t="str">
            <v>Keïp eùp WR 189</v>
          </cell>
          <cell r="D337" t="str">
            <v>caùi</v>
          </cell>
          <cell r="F337">
            <v>8500</v>
          </cell>
          <cell r="I337">
            <v>8500</v>
          </cell>
        </row>
        <row r="338">
          <cell r="A338" t="str">
            <v>KE279</v>
          </cell>
          <cell r="C338" t="str">
            <v>Keïp eùp WR 279</v>
          </cell>
          <cell r="D338" t="str">
            <v>caùi</v>
          </cell>
          <cell r="F338">
            <v>10500</v>
          </cell>
          <cell r="I338">
            <v>10500</v>
          </cell>
        </row>
        <row r="339">
          <cell r="A339" t="str">
            <v>KE399</v>
          </cell>
          <cell r="C339" t="str">
            <v>Keïp eùp WR 399</v>
          </cell>
          <cell r="D339" t="str">
            <v>caùi</v>
          </cell>
          <cell r="F339">
            <v>14700</v>
          </cell>
          <cell r="I339">
            <v>14700</v>
          </cell>
        </row>
        <row r="340">
          <cell r="A340" t="str">
            <v>KE419</v>
          </cell>
          <cell r="C340" t="str">
            <v>Keïp eùp WR 419</v>
          </cell>
          <cell r="D340" t="str">
            <v>caùi</v>
          </cell>
          <cell r="F340">
            <v>18900</v>
          </cell>
          <cell r="I340">
            <v>18900</v>
          </cell>
        </row>
        <row r="341">
          <cell r="A341" t="str">
            <v>KE815</v>
          </cell>
          <cell r="C341" t="str">
            <v>Keïp eùp WR 815</v>
          </cell>
          <cell r="D341" t="str">
            <v>caùi</v>
          </cell>
          <cell r="F341">
            <v>23000</v>
          </cell>
          <cell r="I341">
            <v>23000</v>
          </cell>
        </row>
        <row r="342">
          <cell r="A342" t="str">
            <v>KE835</v>
          </cell>
          <cell r="C342" t="str">
            <v>Keïp eùp WR 835</v>
          </cell>
          <cell r="D342" t="str">
            <v>caùi</v>
          </cell>
          <cell r="F342">
            <v>29000</v>
          </cell>
          <cell r="I342">
            <v>29000</v>
          </cell>
        </row>
        <row r="343">
          <cell r="A343" t="str">
            <v>KE875</v>
          </cell>
          <cell r="C343" t="str">
            <v>Keïp eùp WR 875</v>
          </cell>
          <cell r="D343" t="str">
            <v>caùi</v>
          </cell>
          <cell r="F343">
            <v>36500</v>
          </cell>
          <cell r="I343">
            <v>36500</v>
          </cell>
        </row>
        <row r="344">
          <cell r="A344" t="str">
            <v>KE929</v>
          </cell>
          <cell r="C344" t="str">
            <v>Keïp eùp WR 929</v>
          </cell>
          <cell r="D344" t="str">
            <v>caùi</v>
          </cell>
          <cell r="F344">
            <v>44000</v>
          </cell>
          <cell r="I344">
            <v>44000</v>
          </cell>
        </row>
        <row r="345">
          <cell r="A345" t="str">
            <v>KE95</v>
          </cell>
          <cell r="C345" t="str">
            <v>Keïp eùp WR côõ daây 95mm2</v>
          </cell>
          <cell r="D345" t="str">
            <v>caùi</v>
          </cell>
          <cell r="F345">
            <v>12000</v>
          </cell>
          <cell r="I345">
            <v>12000</v>
          </cell>
        </row>
        <row r="346">
          <cell r="A346" t="str">
            <v>KE120</v>
          </cell>
          <cell r="C346" t="str">
            <v>Keïp eùp WR côõ daây 120mm2</v>
          </cell>
          <cell r="D346" t="str">
            <v>caùi</v>
          </cell>
          <cell r="F346">
            <v>14000</v>
          </cell>
          <cell r="I346">
            <v>14000</v>
          </cell>
        </row>
        <row r="347">
          <cell r="A347" t="str">
            <v>KE150</v>
          </cell>
          <cell r="C347" t="str">
            <v>Keïp eùp WR côõ daây 150mm2</v>
          </cell>
          <cell r="D347" t="str">
            <v>caùi</v>
          </cell>
          <cell r="F347">
            <v>42000</v>
          </cell>
          <cell r="I347">
            <v>42000</v>
          </cell>
        </row>
        <row r="348">
          <cell r="A348" t="str">
            <v>KE185</v>
          </cell>
          <cell r="C348" t="str">
            <v>Keïp eùp WR côõ daây 185mm2</v>
          </cell>
          <cell r="D348" t="str">
            <v>caùi</v>
          </cell>
          <cell r="F348">
            <v>44000</v>
          </cell>
          <cell r="I348">
            <v>22000</v>
          </cell>
        </row>
        <row r="349">
          <cell r="A349" t="str">
            <v>KE240</v>
          </cell>
          <cell r="C349" t="str">
            <v>Keïp eùp WR côõ daây 240mm2</v>
          </cell>
          <cell r="D349" t="str">
            <v>caùi</v>
          </cell>
          <cell r="F349">
            <v>44000</v>
          </cell>
          <cell r="I349">
            <v>44000</v>
          </cell>
        </row>
        <row r="350">
          <cell r="A350" t="str">
            <v>KCUAL</v>
          </cell>
          <cell r="C350" t="str">
            <v>Keïp noái ñoàng-nhoâm</v>
          </cell>
          <cell r="D350" t="str">
            <v>caùi</v>
          </cell>
          <cell r="F350">
            <v>4600</v>
          </cell>
          <cell r="I350">
            <v>4600</v>
          </cell>
        </row>
        <row r="351">
          <cell r="A351" t="str">
            <v>KCUAL60</v>
          </cell>
          <cell r="C351" t="str">
            <v>Keïp noái ñoàng-nhoâm 60mm2</v>
          </cell>
          <cell r="D351" t="str">
            <v>caùi</v>
          </cell>
          <cell r="F351">
            <v>4600</v>
          </cell>
          <cell r="I351">
            <v>4600</v>
          </cell>
        </row>
        <row r="352">
          <cell r="A352" t="str">
            <v>KQ2/0</v>
          </cell>
          <cell r="C352" t="str">
            <v>Keïp quai 2/0</v>
          </cell>
          <cell r="D352" t="str">
            <v>caùi</v>
          </cell>
          <cell r="F352">
            <v>47000</v>
          </cell>
          <cell r="I352">
            <v>47000</v>
          </cell>
        </row>
        <row r="353">
          <cell r="A353" t="str">
            <v>KQ2/0sdl</v>
          </cell>
          <cell r="C353" t="str">
            <v>Keïp quai 2/0 (söû duïng laïi)</v>
          </cell>
          <cell r="D353" t="str">
            <v>caùi</v>
          </cell>
          <cell r="I353">
            <v>0</v>
          </cell>
        </row>
        <row r="354">
          <cell r="A354" t="str">
            <v>KQ4/0</v>
          </cell>
          <cell r="C354" t="str">
            <v>Keïp quai 4/0 ñaáu noùng</v>
          </cell>
          <cell r="D354" t="str">
            <v>caùi</v>
          </cell>
          <cell r="F354">
            <v>63000</v>
          </cell>
          <cell r="I354">
            <v>63000</v>
          </cell>
        </row>
        <row r="355">
          <cell r="A355" t="str">
            <v>KH2/0sdl</v>
          </cell>
          <cell r="B355" t="str">
            <v>T4.3007</v>
          </cell>
          <cell r="C355" t="str">
            <v>Keïp hotline 2/0 (söû duïng laïi)</v>
          </cell>
          <cell r="D355" t="str">
            <v>caùi</v>
          </cell>
          <cell r="G355">
            <v>107184</v>
          </cell>
          <cell r="I355">
            <v>0</v>
          </cell>
        </row>
        <row r="356">
          <cell r="A356" t="str">
            <v>KH2/0</v>
          </cell>
          <cell r="B356" t="str">
            <v>T4.3007</v>
          </cell>
          <cell r="C356" t="str">
            <v>Keïp hotline 2/0</v>
          </cell>
          <cell r="D356" t="str">
            <v>caùi</v>
          </cell>
          <cell r="F356">
            <v>68000</v>
          </cell>
          <cell r="G356">
            <v>107184</v>
          </cell>
          <cell r="I356">
            <v>68000</v>
          </cell>
        </row>
        <row r="357">
          <cell r="A357" t="str">
            <v>KH4/0</v>
          </cell>
          <cell r="B357" t="str">
            <v>T4.3007</v>
          </cell>
          <cell r="C357" t="str">
            <v>Keïp hotline 4/0</v>
          </cell>
          <cell r="D357" t="str">
            <v>caùi</v>
          </cell>
          <cell r="F357">
            <v>94000</v>
          </cell>
          <cell r="G357">
            <v>107184</v>
          </cell>
          <cell r="I357">
            <v>94000</v>
          </cell>
        </row>
        <row r="358">
          <cell r="A358" t="str">
            <v>KH350M</v>
          </cell>
          <cell r="B358" t="str">
            <v>T4.3007</v>
          </cell>
          <cell r="C358" t="str">
            <v>Keïp hotline 350MCM</v>
          </cell>
          <cell r="D358" t="str">
            <v>caùi</v>
          </cell>
          <cell r="F358">
            <v>55000</v>
          </cell>
          <cell r="G358">
            <v>107184</v>
          </cell>
          <cell r="I358">
            <v>55000</v>
          </cell>
        </row>
        <row r="359">
          <cell r="A359" t="str">
            <v>KEU35</v>
          </cell>
          <cell r="C359" t="str">
            <v>Keïp U bolt daây 35mm2</v>
          </cell>
          <cell r="D359" t="str">
            <v>caùi</v>
          </cell>
          <cell r="F359">
            <v>6400</v>
          </cell>
          <cell r="I359">
            <v>6400</v>
          </cell>
        </row>
        <row r="360">
          <cell r="A360" t="str">
            <v>KEU50</v>
          </cell>
          <cell r="C360" t="str">
            <v>Keïp U bolt daây 35-50mm2</v>
          </cell>
          <cell r="D360" t="str">
            <v>caùi</v>
          </cell>
          <cell r="F360">
            <v>26000</v>
          </cell>
          <cell r="I360">
            <v>26000</v>
          </cell>
        </row>
        <row r="361">
          <cell r="A361" t="str">
            <v>KEU70</v>
          </cell>
          <cell r="C361" t="str">
            <v>Keïp U bolt daây 50-95mm2</v>
          </cell>
          <cell r="D361" t="str">
            <v>caùi</v>
          </cell>
          <cell r="F361">
            <v>35000</v>
          </cell>
          <cell r="I361">
            <v>35000</v>
          </cell>
        </row>
        <row r="362">
          <cell r="A362" t="str">
            <v>KEU95</v>
          </cell>
          <cell r="C362" t="str">
            <v>Keïp U bolt daây 70-95mm2</v>
          </cell>
          <cell r="D362" t="str">
            <v>caùi</v>
          </cell>
          <cell r="F362">
            <v>35000</v>
          </cell>
          <cell r="I362">
            <v>35000</v>
          </cell>
        </row>
        <row r="363">
          <cell r="A363" t="str">
            <v>Kd50</v>
          </cell>
          <cell r="C363" t="str">
            <v>Khoùa ñôõ daây côõ daây 50</v>
          </cell>
          <cell r="D363" t="str">
            <v>caùi</v>
          </cell>
          <cell r="F363">
            <v>21727</v>
          </cell>
          <cell r="I363">
            <v>21727</v>
          </cell>
        </row>
        <row r="364">
          <cell r="A364" t="str">
            <v>Kd70</v>
          </cell>
          <cell r="C364" t="str">
            <v>Khoùa ñôõ daây côõ daây 70</v>
          </cell>
          <cell r="D364" t="str">
            <v>caùi</v>
          </cell>
          <cell r="F364">
            <v>21727</v>
          </cell>
          <cell r="I364">
            <v>21727</v>
          </cell>
        </row>
        <row r="365">
          <cell r="A365" t="str">
            <v>Kd95</v>
          </cell>
          <cell r="C365" t="str">
            <v>Khoùa ñôõ daây côõ daây 95</v>
          </cell>
          <cell r="D365" t="str">
            <v>caùi</v>
          </cell>
          <cell r="F365">
            <v>23545</v>
          </cell>
          <cell r="I365">
            <v>23545</v>
          </cell>
        </row>
        <row r="366">
          <cell r="A366" t="str">
            <v>Kd120</v>
          </cell>
          <cell r="C366" t="str">
            <v>Khoùa ñôõ daây côõ daây 120</v>
          </cell>
          <cell r="D366" t="str">
            <v>caùi</v>
          </cell>
          <cell r="F366">
            <v>23545</v>
          </cell>
          <cell r="I366">
            <v>23545</v>
          </cell>
        </row>
        <row r="367">
          <cell r="A367" t="str">
            <v>Kd150</v>
          </cell>
          <cell r="C367" t="str">
            <v>Khoùa ñôõ daây côõ daây 150</v>
          </cell>
          <cell r="D367" t="str">
            <v>caùi</v>
          </cell>
          <cell r="F367">
            <v>38091</v>
          </cell>
          <cell r="I367">
            <v>38091</v>
          </cell>
        </row>
        <row r="368">
          <cell r="A368" t="str">
            <v>Kd185</v>
          </cell>
          <cell r="C368" t="str">
            <v>Khoùa ñôõ daây côõ daây 185</v>
          </cell>
          <cell r="D368" t="str">
            <v>caùi</v>
          </cell>
          <cell r="F368">
            <v>38091</v>
          </cell>
          <cell r="I368">
            <v>38091</v>
          </cell>
        </row>
        <row r="369">
          <cell r="A369" t="str">
            <v>Kd240</v>
          </cell>
          <cell r="C369" t="str">
            <v>Khoùa ñôõ daây côõ daây 240</v>
          </cell>
          <cell r="D369" t="str">
            <v>caùi</v>
          </cell>
          <cell r="F369">
            <v>38091</v>
          </cell>
          <cell r="I369">
            <v>38091</v>
          </cell>
        </row>
        <row r="370">
          <cell r="A370" t="str">
            <v>KD357</v>
          </cell>
          <cell r="C370" t="str">
            <v>Khoùa ñôõ Ñ357</v>
          </cell>
          <cell r="D370" t="str">
            <v>caùi</v>
          </cell>
          <cell r="F370">
            <v>21727</v>
          </cell>
          <cell r="I370">
            <v>21727</v>
          </cell>
        </row>
        <row r="371">
          <cell r="A371" t="str">
            <v>KD912</v>
          </cell>
          <cell r="C371" t="str">
            <v>Khoùa ñôõ Ñ912</v>
          </cell>
          <cell r="D371" t="str">
            <v>caùi</v>
          </cell>
          <cell r="F371">
            <v>37000</v>
          </cell>
          <cell r="I371">
            <v>37000</v>
          </cell>
        </row>
        <row r="372">
          <cell r="A372" t="str">
            <v>KD158</v>
          </cell>
          <cell r="C372" t="str">
            <v>Khoùa ñôõ Ñ158</v>
          </cell>
          <cell r="D372" t="str">
            <v>caùi</v>
          </cell>
          <cell r="F372">
            <v>44000</v>
          </cell>
          <cell r="I372">
            <v>44000</v>
          </cell>
        </row>
        <row r="373">
          <cell r="A373" t="str">
            <v>KN35</v>
          </cell>
          <cell r="C373" t="str">
            <v>Khoùa neùo daây côõ daây 35</v>
          </cell>
          <cell r="D373" t="str">
            <v>caùi</v>
          </cell>
          <cell r="F373">
            <v>40300</v>
          </cell>
          <cell r="I373">
            <v>40300</v>
          </cell>
        </row>
        <row r="374">
          <cell r="A374" t="str">
            <v>KN50</v>
          </cell>
          <cell r="C374" t="str">
            <v>Khoùa neùo daây côõ daây 50</v>
          </cell>
          <cell r="D374" t="str">
            <v>caùi</v>
          </cell>
          <cell r="F374">
            <v>58000</v>
          </cell>
          <cell r="I374">
            <v>58000</v>
          </cell>
        </row>
        <row r="375">
          <cell r="A375" t="str">
            <v>KN70</v>
          </cell>
          <cell r="C375" t="str">
            <v>Khoùa neùo daây côõ daây 70</v>
          </cell>
          <cell r="D375" t="str">
            <v>caùi</v>
          </cell>
          <cell r="F375">
            <v>58000</v>
          </cell>
          <cell r="I375">
            <v>58000</v>
          </cell>
        </row>
        <row r="376">
          <cell r="A376" t="str">
            <v>KN95</v>
          </cell>
          <cell r="C376" t="str">
            <v>Khoùa neùo daây côõ daây 95</v>
          </cell>
          <cell r="D376" t="str">
            <v>caùi</v>
          </cell>
          <cell r="F376">
            <v>63600</v>
          </cell>
          <cell r="I376">
            <v>63600</v>
          </cell>
        </row>
        <row r="377">
          <cell r="A377" t="str">
            <v>KN120</v>
          </cell>
          <cell r="C377" t="str">
            <v>Khoùa neùo daây côõ daây 120 (5U)</v>
          </cell>
          <cell r="D377" t="str">
            <v>caùi</v>
          </cell>
          <cell r="F377">
            <v>131000</v>
          </cell>
          <cell r="I377">
            <v>131000</v>
          </cell>
        </row>
        <row r="378">
          <cell r="A378" t="str">
            <v>KN150</v>
          </cell>
          <cell r="C378" t="str">
            <v>Khoùa neùo daây côõ daây 150</v>
          </cell>
          <cell r="D378" t="str">
            <v>caùi</v>
          </cell>
          <cell r="F378">
            <v>131000</v>
          </cell>
          <cell r="I378">
            <v>131000</v>
          </cell>
        </row>
        <row r="379">
          <cell r="A379" t="str">
            <v>KN185</v>
          </cell>
          <cell r="C379" t="str">
            <v>Khoùa neùo daây côõ daây 185</v>
          </cell>
          <cell r="D379" t="str">
            <v>caùi</v>
          </cell>
          <cell r="F379">
            <v>83000</v>
          </cell>
          <cell r="I379">
            <v>55000</v>
          </cell>
        </row>
        <row r="380">
          <cell r="A380" t="str">
            <v>KN240</v>
          </cell>
          <cell r="C380" t="str">
            <v>Khoùa neùo daây côõ daây 240</v>
          </cell>
          <cell r="D380" t="str">
            <v>caùi</v>
          </cell>
          <cell r="F380">
            <v>83000</v>
          </cell>
          <cell r="I380">
            <v>83000</v>
          </cell>
        </row>
        <row r="381">
          <cell r="A381" t="str">
            <v>KN158</v>
          </cell>
          <cell r="C381" t="str">
            <v>Khoùa neùo N158</v>
          </cell>
          <cell r="D381" t="str">
            <v>caùi</v>
          </cell>
          <cell r="F381">
            <v>45000</v>
          </cell>
          <cell r="I381">
            <v>45000</v>
          </cell>
        </row>
        <row r="382">
          <cell r="A382" t="str">
            <v>KN912</v>
          </cell>
          <cell r="C382" t="str">
            <v>Khoùa neùo N912</v>
          </cell>
          <cell r="D382" t="str">
            <v>caùi</v>
          </cell>
          <cell r="F382">
            <v>37000</v>
          </cell>
          <cell r="I382">
            <v>37000</v>
          </cell>
        </row>
        <row r="383">
          <cell r="A383" t="str">
            <v>KN357</v>
          </cell>
          <cell r="C383" t="str">
            <v>Khoùa neùo N357</v>
          </cell>
          <cell r="D383" t="str">
            <v>caùi</v>
          </cell>
          <cell r="F383">
            <v>26381</v>
          </cell>
          <cell r="I383">
            <v>26381</v>
          </cell>
        </row>
        <row r="384">
          <cell r="A384" t="str">
            <v>GNIU 185</v>
          </cell>
          <cell r="C384" t="str">
            <v>Giaùp níu döøng daây boïc 185 + yeám moùng U + Maét noái yeám</v>
          </cell>
          <cell r="D384" t="str">
            <v>caùi</v>
          </cell>
          <cell r="F384">
            <v>385000</v>
          </cell>
          <cell r="I384">
            <v>643000</v>
          </cell>
        </row>
        <row r="385">
          <cell r="A385" t="str">
            <v>GNIU70</v>
          </cell>
          <cell r="C385" t="str">
            <v>Giaùp níu döøng daây boïc 70mm2 + yeám moùng U + Maét noái yeám</v>
          </cell>
          <cell r="D385" t="str">
            <v>caùi</v>
          </cell>
          <cell r="F385">
            <v>374000</v>
          </cell>
          <cell r="I385">
            <v>643000</v>
          </cell>
        </row>
        <row r="386">
          <cell r="A386" t="str">
            <v>GNIU50</v>
          </cell>
          <cell r="C386" t="str">
            <v>Giaùp níu döøng daây boïc 50mm2 + yeám moùng U + Maét noái yeám</v>
          </cell>
          <cell r="D386" t="str">
            <v>caùi</v>
          </cell>
          <cell r="F386">
            <v>310000</v>
          </cell>
          <cell r="I386">
            <v>643000</v>
          </cell>
        </row>
        <row r="387">
          <cell r="A387" t="str">
            <v>MANG</v>
          </cell>
          <cell r="C387" t="str">
            <v>Maùng che daây chaèng daøy 0,8x2000</v>
          </cell>
          <cell r="D387" t="str">
            <v>caùi</v>
          </cell>
          <cell r="F387">
            <v>120000</v>
          </cell>
          <cell r="I387">
            <v>120000</v>
          </cell>
        </row>
        <row r="388">
          <cell r="A388" t="str">
            <v>MANG4</v>
          </cell>
          <cell r="C388" t="str">
            <v>Maùng che daây chaèng daøy 0,4x2000</v>
          </cell>
          <cell r="D388" t="str">
            <v>caùi</v>
          </cell>
          <cell r="F388">
            <v>53000</v>
          </cell>
          <cell r="I388">
            <v>53000</v>
          </cell>
        </row>
        <row r="389">
          <cell r="A389" t="str">
            <v>MND</v>
          </cell>
          <cell r="C389" t="str">
            <v>Maét noái ñôn</v>
          </cell>
          <cell r="D389" t="str">
            <v>caùi</v>
          </cell>
          <cell r="F389">
            <v>10100</v>
          </cell>
          <cell r="I389">
            <v>6500</v>
          </cell>
        </row>
        <row r="390">
          <cell r="A390" t="str">
            <v>MNTG</v>
          </cell>
          <cell r="C390" t="str">
            <v xml:space="preserve">Maét noái t/ gian </v>
          </cell>
          <cell r="D390" t="str">
            <v>caùi</v>
          </cell>
          <cell r="F390">
            <v>7200</v>
          </cell>
          <cell r="I390">
            <v>12500</v>
          </cell>
        </row>
        <row r="391">
          <cell r="A391" t="str">
            <v>MT</v>
          </cell>
          <cell r="C391" t="str">
            <v xml:space="preserve">Moùc treo chöõ U </v>
          </cell>
          <cell r="D391" t="str">
            <v>caùi</v>
          </cell>
          <cell r="F391">
            <v>23000</v>
          </cell>
          <cell r="I391">
            <v>7048</v>
          </cell>
        </row>
        <row r="392">
          <cell r="A392" t="str">
            <v>MT61A</v>
          </cell>
          <cell r="C392" t="str">
            <v>Moùc treo CK61A</v>
          </cell>
          <cell r="D392" t="str">
            <v>caùi</v>
          </cell>
          <cell r="F392">
            <v>7386</v>
          </cell>
          <cell r="I392">
            <v>7400</v>
          </cell>
        </row>
        <row r="393">
          <cell r="A393" t="str">
            <v>VT</v>
          </cell>
          <cell r="C393" t="str">
            <v>Voøng treo ñaàu troøn</v>
          </cell>
          <cell r="D393" t="str">
            <v>caùi</v>
          </cell>
          <cell r="F393">
            <v>4700</v>
          </cell>
          <cell r="I393">
            <v>4762</v>
          </cell>
        </row>
        <row r="394">
          <cell r="A394" t="str">
            <v>khanh</v>
          </cell>
          <cell r="C394" t="str">
            <v>Boä khaùnh laép chuoãi polymer keùp 160x6</v>
          </cell>
          <cell r="D394" t="str">
            <v>caùi</v>
          </cell>
          <cell r="F394">
            <v>120000</v>
          </cell>
          <cell r="I394">
            <v>4762</v>
          </cell>
        </row>
        <row r="395">
          <cell r="A395" t="str">
            <v>ON240A</v>
          </cell>
          <cell r="C395" t="str">
            <v>OÁng noái daây A-240</v>
          </cell>
          <cell r="D395" t="str">
            <v>caùi</v>
          </cell>
          <cell r="F395">
            <v>54500</v>
          </cell>
          <cell r="I395">
            <v>54500</v>
          </cell>
        </row>
        <row r="396">
          <cell r="A396" t="str">
            <v>ON185A</v>
          </cell>
          <cell r="C396" t="str">
            <v>OÁng noái daây A-185</v>
          </cell>
          <cell r="D396" t="str">
            <v>caùi</v>
          </cell>
          <cell r="F396">
            <v>97000</v>
          </cell>
          <cell r="I396">
            <v>97000</v>
          </cell>
        </row>
        <row r="397">
          <cell r="A397" t="str">
            <v>ON120A</v>
          </cell>
          <cell r="C397" t="str">
            <v>OÁng noái daây A-120</v>
          </cell>
          <cell r="D397" t="str">
            <v>caùi</v>
          </cell>
          <cell r="F397">
            <v>53000</v>
          </cell>
          <cell r="I397">
            <v>53000</v>
          </cell>
        </row>
        <row r="398">
          <cell r="A398" t="str">
            <v>ON95A</v>
          </cell>
          <cell r="C398" t="str">
            <v>OÁng noái daây A-95</v>
          </cell>
          <cell r="D398" t="str">
            <v>caùi</v>
          </cell>
          <cell r="F398">
            <v>36000</v>
          </cell>
          <cell r="I398">
            <v>36000</v>
          </cell>
        </row>
        <row r="399">
          <cell r="A399" t="str">
            <v>ON70A</v>
          </cell>
          <cell r="C399" t="str">
            <v>OÁng noái daây A-70</v>
          </cell>
          <cell r="D399" t="str">
            <v>caùi</v>
          </cell>
          <cell r="F399">
            <v>25000</v>
          </cell>
          <cell r="I399">
            <v>25000</v>
          </cell>
        </row>
        <row r="400">
          <cell r="A400" t="str">
            <v>ON50A</v>
          </cell>
          <cell r="C400" t="str">
            <v>OÁng noái daây A-50</v>
          </cell>
          <cell r="D400" t="str">
            <v>caùi</v>
          </cell>
          <cell r="F400">
            <v>22000</v>
          </cell>
          <cell r="I400">
            <v>22000</v>
          </cell>
        </row>
        <row r="401">
          <cell r="A401" t="str">
            <v>ON35A</v>
          </cell>
          <cell r="C401" t="str">
            <v>OÁng noái daây A-35</v>
          </cell>
          <cell r="D401" t="str">
            <v>caùi</v>
          </cell>
          <cell r="F401">
            <v>10500</v>
          </cell>
          <cell r="I401">
            <v>10500</v>
          </cell>
        </row>
        <row r="402">
          <cell r="A402" t="str">
            <v>ON35</v>
          </cell>
          <cell r="C402" t="str">
            <v>OÁng noái daây côõ 35mm2</v>
          </cell>
          <cell r="D402" t="str">
            <v>caùi</v>
          </cell>
          <cell r="F402">
            <v>24000</v>
          </cell>
          <cell r="I402">
            <v>24000</v>
          </cell>
        </row>
        <row r="403">
          <cell r="A403" t="str">
            <v>ON50</v>
          </cell>
          <cell r="C403" t="str">
            <v>OÁng noái daây côõ 50mm2</v>
          </cell>
          <cell r="D403" t="str">
            <v>caùi</v>
          </cell>
          <cell r="F403">
            <v>24000</v>
          </cell>
          <cell r="I403">
            <v>24000</v>
          </cell>
        </row>
        <row r="404">
          <cell r="A404" t="str">
            <v>ON70</v>
          </cell>
          <cell r="C404" t="str">
            <v>OÁng noái daây côõ 70mm2</v>
          </cell>
          <cell r="D404" t="str">
            <v>caùi</v>
          </cell>
          <cell r="F404">
            <v>27000</v>
          </cell>
          <cell r="I404">
            <v>27000</v>
          </cell>
        </row>
        <row r="405">
          <cell r="A405" t="str">
            <v>ON95</v>
          </cell>
          <cell r="C405" t="str">
            <v>OÁng noái daây côõ 95mm2</v>
          </cell>
          <cell r="D405" t="str">
            <v>caùi</v>
          </cell>
          <cell r="F405">
            <v>39000</v>
          </cell>
          <cell r="I405">
            <v>39000</v>
          </cell>
        </row>
        <row r="406">
          <cell r="A406" t="str">
            <v>ON120</v>
          </cell>
          <cell r="C406" t="str">
            <v>OÁng noái daây côõ 120mm2</v>
          </cell>
          <cell r="D406" t="str">
            <v>caùi</v>
          </cell>
          <cell r="F406">
            <v>56000</v>
          </cell>
          <cell r="I406">
            <v>56000</v>
          </cell>
        </row>
        <row r="407">
          <cell r="A407" t="str">
            <v>ON150</v>
          </cell>
          <cell r="C407" t="str">
            <v>OÁng noái daây côõ 150mm2</v>
          </cell>
          <cell r="D407" t="str">
            <v>caùi</v>
          </cell>
          <cell r="F407">
            <v>71000</v>
          </cell>
          <cell r="I407">
            <v>71000</v>
          </cell>
        </row>
        <row r="408">
          <cell r="A408" t="str">
            <v>ON185</v>
          </cell>
          <cell r="C408" t="str">
            <v>OÁng noái daây côõ 185mm2</v>
          </cell>
          <cell r="D408" t="str">
            <v>caùi</v>
          </cell>
          <cell r="F408">
            <v>97000</v>
          </cell>
          <cell r="I408">
            <v>97000</v>
          </cell>
        </row>
        <row r="409">
          <cell r="A409" t="str">
            <v>ON240</v>
          </cell>
          <cell r="C409" t="str">
            <v>OÁng noái daây côõ 240mm2</v>
          </cell>
          <cell r="D409" t="str">
            <v>caùi</v>
          </cell>
          <cell r="F409">
            <v>122000</v>
          </cell>
          <cell r="I409">
            <v>122000</v>
          </cell>
        </row>
        <row r="410">
          <cell r="A410" t="str">
            <v>ON50B</v>
          </cell>
          <cell r="C410" t="str">
            <v>OÁng noái daây chòu söùc caêng côõ 50mm2</v>
          </cell>
          <cell r="D410" t="str">
            <v>caùi</v>
          </cell>
          <cell r="F410">
            <v>16500</v>
          </cell>
          <cell r="I410">
            <v>16500</v>
          </cell>
        </row>
        <row r="411">
          <cell r="A411" t="str">
            <v>PU</v>
          </cell>
          <cell r="C411" t="str">
            <v>Puli</v>
          </cell>
          <cell r="D411" t="str">
            <v>caùi</v>
          </cell>
          <cell r="F411">
            <v>25000</v>
          </cell>
          <cell r="I411">
            <v>25000</v>
          </cell>
        </row>
        <row r="412">
          <cell r="A412" t="str">
            <v>R1</v>
          </cell>
          <cell r="C412" t="str">
            <v>Uclevis</v>
          </cell>
          <cell r="D412" t="str">
            <v>boä</v>
          </cell>
          <cell r="F412">
            <v>13900</v>
          </cell>
          <cell r="I412">
            <v>13900</v>
          </cell>
        </row>
        <row r="413">
          <cell r="A413" t="str">
            <v>R2</v>
          </cell>
          <cell r="C413" t="str">
            <v>Rack 2 söù</v>
          </cell>
          <cell r="D413" t="str">
            <v>boä</v>
          </cell>
          <cell r="F413">
            <v>97000</v>
          </cell>
          <cell r="I413">
            <v>97000</v>
          </cell>
        </row>
        <row r="414">
          <cell r="A414" t="str">
            <v>R3</v>
          </cell>
          <cell r="C414" t="str">
            <v>Rack 3 söù</v>
          </cell>
          <cell r="D414" t="str">
            <v>boä</v>
          </cell>
          <cell r="F414">
            <v>150000</v>
          </cell>
          <cell r="I414">
            <v>150000</v>
          </cell>
        </row>
        <row r="415">
          <cell r="A415" t="str">
            <v>R4</v>
          </cell>
          <cell r="C415" t="str">
            <v>Rack 4 söù</v>
          </cell>
          <cell r="D415" t="str">
            <v>boä</v>
          </cell>
          <cell r="F415">
            <v>200000</v>
          </cell>
          <cell r="I415">
            <v>200000</v>
          </cell>
        </row>
        <row r="416">
          <cell r="A416" t="str">
            <v>SDI</v>
          </cell>
          <cell r="C416" t="str">
            <v>Söù ñænh 24KV + CS ñænh</v>
          </cell>
          <cell r="D416" t="str">
            <v>caùi</v>
          </cell>
          <cell r="F416">
            <v>253000</v>
          </cell>
          <cell r="I416">
            <v>253000</v>
          </cell>
        </row>
        <row r="417">
          <cell r="A417" t="str">
            <v>SD</v>
          </cell>
          <cell r="C417" t="str">
            <v>Söù ñöùng 24KV ÑR 540mm (boïc chì)</v>
          </cell>
          <cell r="D417" t="str">
            <v>caùi</v>
          </cell>
          <cell r="F417">
            <v>205000</v>
          </cell>
          <cell r="I417">
            <v>205000</v>
          </cell>
        </row>
        <row r="418">
          <cell r="A418" t="str">
            <v>SD35</v>
          </cell>
          <cell r="C418" t="str">
            <v>Söù ñöùng 35KV + ty</v>
          </cell>
          <cell r="D418" t="str">
            <v>boä</v>
          </cell>
          <cell r="F418">
            <v>134000</v>
          </cell>
          <cell r="I418">
            <v>134000</v>
          </cell>
        </row>
        <row r="419">
          <cell r="A419" t="str">
            <v>SDI35</v>
          </cell>
          <cell r="C419" t="str">
            <v>Söù ñöùng 35KV + ty söù ñænh</v>
          </cell>
          <cell r="D419" t="str">
            <v>boä</v>
          </cell>
          <cell r="F419">
            <v>150000</v>
          </cell>
          <cell r="I419">
            <v>150000</v>
          </cell>
        </row>
        <row r="420">
          <cell r="A420" t="str">
            <v>SDCM</v>
          </cell>
          <cell r="C420" t="str">
            <v>Söù ñöùng 24KV choáng nhieãm maën</v>
          </cell>
          <cell r="D420" t="str">
            <v>caùi</v>
          </cell>
          <cell r="F420">
            <v>121700</v>
          </cell>
          <cell r="I420">
            <v>121700</v>
          </cell>
        </row>
        <row r="421">
          <cell r="A421" t="str">
            <v>SN</v>
          </cell>
          <cell r="C421" t="str">
            <v>Söù chaèng lôùn</v>
          </cell>
          <cell r="D421" t="str">
            <v>caùi</v>
          </cell>
          <cell r="F421">
            <v>74000</v>
          </cell>
          <cell r="I421">
            <v>74000</v>
          </cell>
        </row>
        <row r="422">
          <cell r="A422" t="str">
            <v>SOC</v>
          </cell>
          <cell r="C422" t="str">
            <v xml:space="preserve">Söù oáng chæ </v>
          </cell>
          <cell r="D422" t="str">
            <v>caùi</v>
          </cell>
          <cell r="F422">
            <v>17000</v>
          </cell>
          <cell r="I422">
            <v>17000</v>
          </cell>
        </row>
        <row r="423">
          <cell r="A423" t="str">
            <v>SOCSDL</v>
          </cell>
          <cell r="C423" t="str">
            <v>Söù oáng chæ (Söû duïng laïi)</v>
          </cell>
          <cell r="D423" t="str">
            <v>caùi</v>
          </cell>
          <cell r="F423">
            <v>0</v>
          </cell>
          <cell r="I423">
            <v>0</v>
          </cell>
        </row>
        <row r="424">
          <cell r="A424" t="str">
            <v>ST</v>
          </cell>
          <cell r="C424" t="str">
            <v>Söù treo loaïi 70kN</v>
          </cell>
          <cell r="D424" t="str">
            <v>baùt</v>
          </cell>
          <cell r="F424">
            <v>73500</v>
          </cell>
          <cell r="I424">
            <v>73500</v>
          </cell>
        </row>
        <row r="425">
          <cell r="A425" t="str">
            <v>ST120</v>
          </cell>
          <cell r="C425" t="str">
            <v>Söù treo loaïi 120kN</v>
          </cell>
          <cell r="D425" t="str">
            <v>baùt</v>
          </cell>
          <cell r="F425">
            <v>120000</v>
          </cell>
          <cell r="I425">
            <v>120000</v>
          </cell>
        </row>
        <row r="426">
          <cell r="A426" t="str">
            <v>STply</v>
          </cell>
          <cell r="C426" t="str">
            <v>Söù treo polymer 24kV - 70N</v>
          </cell>
          <cell r="D426" t="str">
            <v>caùi</v>
          </cell>
          <cell r="F426">
            <v>235000</v>
          </cell>
          <cell r="I426">
            <v>231000</v>
          </cell>
        </row>
        <row r="427">
          <cell r="A427" t="str">
            <v>Stply-HT</v>
          </cell>
          <cell r="C427" t="str">
            <v>Söù polymer caùch ñieän haï theá thanh caùi tuû</v>
          </cell>
          <cell r="D427" t="str">
            <v>caùi</v>
          </cell>
          <cell r="F427">
            <v>35000</v>
          </cell>
          <cell r="I427">
            <v>231000</v>
          </cell>
        </row>
        <row r="428">
          <cell r="A428" t="str">
            <v>Stply-HT</v>
          </cell>
          <cell r="C428" t="str">
            <v>Söù polymer caùch ñieän haï theá thanh caùi tuû</v>
          </cell>
          <cell r="D428" t="str">
            <v>caùi</v>
          </cell>
          <cell r="F428">
            <v>35000</v>
          </cell>
          <cell r="I428">
            <v>231000</v>
          </cell>
        </row>
        <row r="429">
          <cell r="A429" t="str">
            <v>Stply-HT</v>
          </cell>
          <cell r="C429" t="str">
            <v>Söù polymer caùch ñieän haï theá thanh caùi tuû</v>
          </cell>
          <cell r="D429" t="str">
            <v>caùi</v>
          </cell>
          <cell r="F429">
            <v>35000</v>
          </cell>
          <cell r="I429">
            <v>231000</v>
          </cell>
        </row>
        <row r="430">
          <cell r="A430" t="str">
            <v>S40</v>
          </cell>
          <cell r="C430" t="str">
            <v>Saét deït 40 x 4</v>
          </cell>
          <cell r="D430" t="str">
            <v>kg</v>
          </cell>
          <cell r="F430">
            <v>22250</v>
          </cell>
          <cell r="I430">
            <v>31625</v>
          </cell>
        </row>
        <row r="431">
          <cell r="A431" t="str">
            <v>S50</v>
          </cell>
          <cell r="C431" t="str">
            <v>Saét deït 50 x 5</v>
          </cell>
          <cell r="D431" t="str">
            <v>kg</v>
          </cell>
          <cell r="F431">
            <v>28961</v>
          </cell>
          <cell r="I431">
            <v>31625</v>
          </cell>
        </row>
        <row r="432">
          <cell r="A432" t="str">
            <v>S60</v>
          </cell>
          <cell r="C432" t="str">
            <v>Saét deït 60 x 6</v>
          </cell>
          <cell r="D432" t="str">
            <v>kg</v>
          </cell>
          <cell r="F432">
            <v>22250</v>
          </cell>
          <cell r="I432">
            <v>10500</v>
          </cell>
        </row>
        <row r="433">
          <cell r="A433" t="str">
            <v>S70</v>
          </cell>
          <cell r="C433" t="str">
            <v>Saét deït 70 x 7</v>
          </cell>
          <cell r="D433" t="str">
            <v>kg</v>
          </cell>
          <cell r="F433">
            <v>22250</v>
          </cell>
          <cell r="I433">
            <v>10500</v>
          </cell>
        </row>
        <row r="434">
          <cell r="A434" t="str">
            <v>S806</v>
          </cell>
          <cell r="C434" t="str">
            <v>Saét deït 80 x 6</v>
          </cell>
          <cell r="D434" t="str">
            <v>meùt</v>
          </cell>
          <cell r="F434">
            <v>22250</v>
          </cell>
          <cell r="I434">
            <v>10500</v>
          </cell>
        </row>
        <row r="435">
          <cell r="A435" t="str">
            <v>S80</v>
          </cell>
          <cell r="C435" t="str">
            <v>Saét deït 80 x 8</v>
          </cell>
          <cell r="D435" t="str">
            <v>kg</v>
          </cell>
          <cell r="F435">
            <v>22250</v>
          </cell>
          <cell r="I435">
            <v>10500</v>
          </cell>
        </row>
        <row r="436">
          <cell r="A436" t="str">
            <v>S1008</v>
          </cell>
          <cell r="C436" t="str">
            <v>Saét deït 100 x 8</v>
          </cell>
          <cell r="D436" t="str">
            <v>kg</v>
          </cell>
          <cell r="F436">
            <v>22250</v>
          </cell>
          <cell r="I436">
            <v>10500</v>
          </cell>
        </row>
        <row r="437">
          <cell r="A437" t="str">
            <v>SL32</v>
          </cell>
          <cell r="C437" t="str">
            <v>Saét goùc L32 x 32 x 3</v>
          </cell>
          <cell r="D437" t="str">
            <v>kg</v>
          </cell>
          <cell r="F437">
            <v>22250</v>
          </cell>
          <cell r="I437">
            <v>10500</v>
          </cell>
        </row>
        <row r="438">
          <cell r="A438" t="str">
            <v>SL40</v>
          </cell>
          <cell r="C438" t="str">
            <v>Saét goùc L40 x40 x4</v>
          </cell>
          <cell r="D438" t="str">
            <v>kg</v>
          </cell>
          <cell r="F438">
            <v>22250</v>
          </cell>
          <cell r="I438">
            <v>10500</v>
          </cell>
        </row>
        <row r="439">
          <cell r="A439" t="str">
            <v>SL45</v>
          </cell>
          <cell r="C439" t="str">
            <v>Saét goùc L45 x45 x 4</v>
          </cell>
          <cell r="D439" t="str">
            <v>kg</v>
          </cell>
          <cell r="F439">
            <v>22250</v>
          </cell>
          <cell r="I439">
            <v>10500</v>
          </cell>
        </row>
        <row r="440">
          <cell r="A440" t="str">
            <v>SL50</v>
          </cell>
          <cell r="C440" t="str">
            <v>Saét goùc L50 x50 x5</v>
          </cell>
          <cell r="D440" t="str">
            <v>kg</v>
          </cell>
          <cell r="F440">
            <v>28961</v>
          </cell>
          <cell r="I440">
            <v>10500</v>
          </cell>
        </row>
        <row r="441">
          <cell r="A441" t="str">
            <v>SL50sdl</v>
          </cell>
          <cell r="C441" t="str">
            <v>Saét goùc L50 x50 x5</v>
          </cell>
          <cell r="D441" t="str">
            <v>kg</v>
          </cell>
          <cell r="F441">
            <v>28961</v>
          </cell>
          <cell r="I441">
            <v>10500</v>
          </cell>
        </row>
        <row r="442">
          <cell r="A442" t="str">
            <v>SL70</v>
          </cell>
          <cell r="C442" t="str">
            <v>Saét goùc L70 x70 x7</v>
          </cell>
          <cell r="D442" t="str">
            <v>kg</v>
          </cell>
          <cell r="F442">
            <v>28961</v>
          </cell>
          <cell r="I442">
            <v>10500</v>
          </cell>
        </row>
        <row r="443">
          <cell r="A443" t="str">
            <v>SL75</v>
          </cell>
          <cell r="C443" t="str">
            <v>Saét goùc L75 x75 x8</v>
          </cell>
          <cell r="D443" t="str">
            <v>kg</v>
          </cell>
          <cell r="F443">
            <v>28961</v>
          </cell>
          <cell r="I443">
            <v>10500</v>
          </cell>
        </row>
        <row r="444">
          <cell r="A444" t="str">
            <v>SL75sdl</v>
          </cell>
          <cell r="C444" t="str">
            <v>Saét goùc L75 x75 x8</v>
          </cell>
          <cell r="D444" t="str">
            <v>kg</v>
          </cell>
          <cell r="I444">
            <v>10500</v>
          </cell>
        </row>
        <row r="445">
          <cell r="A445" t="str">
            <v>TCX8sdl</v>
          </cell>
          <cell r="C445" t="str">
            <v>Thanh choáng ñaø Compoxit deïp 10x40x710 cho ñaø 0,8m: söû duïng laïi</v>
          </cell>
          <cell r="D445" t="str">
            <v>thanh</v>
          </cell>
        </row>
        <row r="446">
          <cell r="A446" t="str">
            <v>TCX8</v>
          </cell>
          <cell r="C446" t="str">
            <v>Thanh choáng ñaø Compoxit deïp 10x40x710 cho ñaø 0,8m</v>
          </cell>
          <cell r="D446" t="str">
            <v>thanh</v>
          </cell>
          <cell r="F446">
            <v>106000</v>
          </cell>
        </row>
        <row r="447">
          <cell r="A447" t="str">
            <v>TCXsdl</v>
          </cell>
          <cell r="C447" t="str">
            <v>Thanh choáng ñaø Compoxit deïp 10x40x920 cho ñaø 2,4m: söû duïng laïi</v>
          </cell>
          <cell r="D447" t="str">
            <v>thanh</v>
          </cell>
        </row>
        <row r="448">
          <cell r="A448" t="str">
            <v>TCX</v>
          </cell>
          <cell r="C448" t="str">
            <v>Thanh choáng ñaø Compoxit deïp 10x40x920 cho ñaø 2,4m</v>
          </cell>
          <cell r="D448" t="str">
            <v>thanh</v>
          </cell>
          <cell r="F448">
            <v>135000</v>
          </cell>
        </row>
        <row r="449">
          <cell r="A449" t="str">
            <v>Th250</v>
          </cell>
          <cell r="C449" t="str">
            <v>Ñaø Saét U120x52x4,8mm daøi 2,5m</v>
          </cell>
          <cell r="D449" t="str">
            <v>thanh</v>
          </cell>
          <cell r="F449">
            <v>752986</v>
          </cell>
          <cell r="I449">
            <v>10500</v>
          </cell>
        </row>
        <row r="450">
          <cell r="A450" t="str">
            <v>D263</v>
          </cell>
          <cell r="C450" t="str">
            <v>Ñaø Saét goùc L75 x75 x8 daøi 2,6m (3 oáp)</v>
          </cell>
          <cell r="D450" t="str">
            <v>thanh</v>
          </cell>
          <cell r="F450">
            <v>734051</v>
          </cell>
          <cell r="I450">
            <v>10500</v>
          </cell>
        </row>
        <row r="451">
          <cell r="A451" t="str">
            <v>D26</v>
          </cell>
          <cell r="C451" t="str">
            <v>Ñaø Saét goùc L75 x75 x8 daøi 2,6m (0 oáp)</v>
          </cell>
          <cell r="D451" t="str">
            <v>thanh</v>
          </cell>
          <cell r="F451">
            <v>679193</v>
          </cell>
          <cell r="I451">
            <v>10500</v>
          </cell>
        </row>
        <row r="452">
          <cell r="A452" t="str">
            <v>D22</v>
          </cell>
          <cell r="C452" t="str">
            <v>Ñaø Saét goùc L75 x75 x8 daøi 2,2m (4 oáp)</v>
          </cell>
          <cell r="D452" t="str">
            <v>thanh</v>
          </cell>
          <cell r="F452">
            <v>754000</v>
          </cell>
          <cell r="I452">
            <v>10500</v>
          </cell>
        </row>
        <row r="453">
          <cell r="A453" t="str">
            <v>D21</v>
          </cell>
          <cell r="C453" t="str">
            <v>Ñaø Saét goùc L75 x75 x8 daøi 2,1m (3 oáp)</v>
          </cell>
          <cell r="D453" t="str">
            <v>thanh</v>
          </cell>
          <cell r="F453">
            <v>707200</v>
          </cell>
          <cell r="I453">
            <v>10500</v>
          </cell>
        </row>
        <row r="454">
          <cell r="A454" t="str">
            <v>D200</v>
          </cell>
          <cell r="C454" t="str">
            <v>Ñaø Saét goùc L75 x75 x8 daøi 2m (3 oáp)</v>
          </cell>
          <cell r="D454" t="str">
            <v>thanh</v>
          </cell>
          <cell r="F454">
            <v>676400</v>
          </cell>
          <cell r="I454">
            <v>10500</v>
          </cell>
        </row>
        <row r="455">
          <cell r="A455" t="str">
            <v>D166</v>
          </cell>
          <cell r="C455" t="str">
            <v>Ñaø Saét goùc L75 x75 x8 daøi 1,66m (2 oáp)</v>
          </cell>
          <cell r="D455" t="str">
            <v>thanh</v>
          </cell>
          <cell r="F455">
            <v>551800</v>
          </cell>
          <cell r="I455">
            <v>10500</v>
          </cell>
        </row>
        <row r="456">
          <cell r="A456" t="str">
            <v>D8</v>
          </cell>
          <cell r="C456" t="str">
            <v>Ñaø Saét goùc L75 x75 x8 daøi 0,8m (1 oáp)</v>
          </cell>
          <cell r="D456" t="str">
            <v>thanh</v>
          </cell>
          <cell r="F456">
            <v>314000</v>
          </cell>
          <cell r="I456">
            <v>10500</v>
          </cell>
        </row>
        <row r="457">
          <cell r="A457" t="str">
            <v>T199</v>
          </cell>
          <cell r="C457" t="str">
            <v>Thanh choáng ñaø saét goùc L50x50x5 daøi 1,99m</v>
          </cell>
          <cell r="D457" t="str">
            <v>thanh</v>
          </cell>
          <cell r="F457">
            <v>291920</v>
          </cell>
        </row>
        <row r="458">
          <cell r="A458" t="str">
            <v>T115</v>
          </cell>
          <cell r="C458" t="str">
            <v>Thanh choáng ñaø saét goùc L50x50x5 daøi 1,15m</v>
          </cell>
          <cell r="D458" t="str">
            <v>thanh</v>
          </cell>
          <cell r="F458">
            <v>168210</v>
          </cell>
        </row>
        <row r="459">
          <cell r="A459" t="str">
            <v>T81</v>
          </cell>
          <cell r="C459" t="str">
            <v>Thanh choáng ñaø saét goùc L50x50x5 daøi 0,81m</v>
          </cell>
          <cell r="D459" t="str">
            <v>thanh</v>
          </cell>
          <cell r="F459">
            <v>110000</v>
          </cell>
        </row>
        <row r="460">
          <cell r="A460" t="str">
            <v>D263s</v>
          </cell>
          <cell r="C460" t="str">
            <v>Ñaø Saét goùc L75 x75 x8 daøi 2,6m (3 oáp): söû duïng laïi</v>
          </cell>
          <cell r="D460" t="str">
            <v>thanh</v>
          </cell>
          <cell r="I460">
            <v>10500</v>
          </cell>
        </row>
        <row r="461">
          <cell r="A461" t="str">
            <v>D26s</v>
          </cell>
          <cell r="C461" t="str">
            <v>Ñaø Saét goùc L75 x75 x8 daøi 2,6m (0 oáp): söû duïng laïi</v>
          </cell>
          <cell r="D461" t="str">
            <v>thanh</v>
          </cell>
          <cell r="I461">
            <v>10500</v>
          </cell>
        </row>
        <row r="462">
          <cell r="A462" t="str">
            <v>D22s</v>
          </cell>
          <cell r="C462" t="str">
            <v>Ñaø Saét goùc L75 x75 x8 daøi 2,2m (4 oáp): söû duïng laïi</v>
          </cell>
          <cell r="D462" t="str">
            <v>thanh</v>
          </cell>
          <cell r="I462">
            <v>10500</v>
          </cell>
        </row>
        <row r="463">
          <cell r="A463" t="str">
            <v>D21s</v>
          </cell>
          <cell r="C463" t="str">
            <v>Ñaø Saét goùc L75 x75 x8 daøi 2,1m (3 oáp): söû duïng laïi</v>
          </cell>
          <cell r="D463" t="str">
            <v>thanh</v>
          </cell>
          <cell r="I463">
            <v>10500</v>
          </cell>
        </row>
        <row r="464">
          <cell r="A464" t="str">
            <v>D20s</v>
          </cell>
          <cell r="C464" t="str">
            <v>Ñaø Saét goùc L75 x75 x8 daøi 2m (3 oáp): söû duïng laïi</v>
          </cell>
          <cell r="D464" t="str">
            <v>thanh</v>
          </cell>
          <cell r="I464">
            <v>10500</v>
          </cell>
        </row>
        <row r="465">
          <cell r="A465" t="str">
            <v>D166s</v>
          </cell>
          <cell r="C465" t="str">
            <v>Ñaø Saét goùc L75 x75 x8 daøi 1,66m (2 oáp): söû duïng laïi</v>
          </cell>
          <cell r="D465" t="str">
            <v>thanh</v>
          </cell>
          <cell r="I465">
            <v>10500</v>
          </cell>
        </row>
        <row r="466">
          <cell r="A466" t="str">
            <v>D13s</v>
          </cell>
          <cell r="C466" t="str">
            <v>Ñaø Saét goùc L75 x75 x8 daøi 1,3m (1 oáp)</v>
          </cell>
          <cell r="D466" t="str">
            <v>thanh</v>
          </cell>
          <cell r="F466">
            <v>299000</v>
          </cell>
          <cell r="I466">
            <v>10500</v>
          </cell>
        </row>
        <row r="467">
          <cell r="A467" t="str">
            <v>D8s</v>
          </cell>
          <cell r="C467" t="str">
            <v>Ñaø Saét goùc L75 x75 x8 daøi 0,8m (1 oáp): söû duïng laïi</v>
          </cell>
          <cell r="D467" t="str">
            <v>thanh</v>
          </cell>
          <cell r="I467">
            <v>10500</v>
          </cell>
        </row>
        <row r="468">
          <cell r="A468" t="str">
            <v>T199s</v>
          </cell>
          <cell r="C468" t="str">
            <v>Thanh choáng ñaø saét goùc L50x50x5 daøi 1,99m: söû duïng laïi</v>
          </cell>
          <cell r="D468" t="str">
            <v>thanh</v>
          </cell>
        </row>
        <row r="469">
          <cell r="A469" t="str">
            <v>T115s</v>
          </cell>
          <cell r="C469" t="str">
            <v>Thanh choáng ñaø saét goùc L50x50x5 daøi 1,15m: söû duïng laïi</v>
          </cell>
          <cell r="D469" t="str">
            <v>thanh</v>
          </cell>
        </row>
        <row r="470">
          <cell r="A470" t="str">
            <v>T81s</v>
          </cell>
          <cell r="C470" t="str">
            <v>Thanh choáng ñaø saét goùc L50x50x5 daøi 0,81m: söû duïng laïi</v>
          </cell>
          <cell r="D470" t="str">
            <v>thanh</v>
          </cell>
        </row>
        <row r="471">
          <cell r="A471" t="str">
            <v>Comp8sdl</v>
          </cell>
          <cell r="C471" t="str">
            <v>Xaø compotesic 110x80x5-800mm (baét FCO, LA): söû duïng laïi</v>
          </cell>
          <cell r="D471" t="str">
            <v>thanh</v>
          </cell>
        </row>
        <row r="472">
          <cell r="A472" t="str">
            <v>Comp8</v>
          </cell>
          <cell r="C472" t="str">
            <v>Xaø compotesic 110x80x5-800mm (baét FCO, LA)</v>
          </cell>
          <cell r="D472" t="str">
            <v>thanh</v>
          </cell>
          <cell r="F472">
            <v>522000</v>
          </cell>
        </row>
        <row r="473">
          <cell r="A473" t="str">
            <v>Comp22</v>
          </cell>
          <cell r="C473" t="str">
            <v>Xaø compoxit 110x80x5-2200mm (baét FCO, LA)</v>
          </cell>
          <cell r="D473" t="str">
            <v>thanh</v>
          </cell>
          <cell r="F473">
            <v>1187000</v>
          </cell>
        </row>
        <row r="474">
          <cell r="A474" t="str">
            <v>Comp24</v>
          </cell>
          <cell r="C474" t="str">
            <v>Xaø compoxit 110x80x5-2400mm (baét FCO, LA)</v>
          </cell>
          <cell r="D474" t="str">
            <v>thanh</v>
          </cell>
          <cell r="F474">
            <v>1344000</v>
          </cell>
        </row>
        <row r="475">
          <cell r="A475" t="str">
            <v>Comp24sdl</v>
          </cell>
          <cell r="C475" t="str">
            <v>Xaø compoxit 110x80x5-2400mm (baét FCO, LA): söû duïng laïi</v>
          </cell>
          <cell r="D475" t="str">
            <v>thanh</v>
          </cell>
        </row>
        <row r="476">
          <cell r="A476" t="str">
            <v>Comp26</v>
          </cell>
          <cell r="C476" t="str">
            <v>Xaø compoxit 110x80x5-2600mm (baét FCO, LA)</v>
          </cell>
          <cell r="D476" t="str">
            <v>thanh</v>
          </cell>
          <cell r="F476">
            <v>1144000</v>
          </cell>
        </row>
        <row r="477">
          <cell r="A477" t="str">
            <v>Comp30</v>
          </cell>
          <cell r="C477" t="str">
            <v>Xaø compoxit 110x80x5-3000mm (baét FCO, LA)</v>
          </cell>
          <cell r="D477" t="str">
            <v>thanh</v>
          </cell>
          <cell r="F477">
            <v>1320000</v>
          </cell>
        </row>
        <row r="478">
          <cell r="A478" t="str">
            <v>SO6</v>
          </cell>
          <cell r="C478" t="str">
            <v>Saét   Þ6</v>
          </cell>
          <cell r="D478" t="str">
            <v>kg</v>
          </cell>
          <cell r="F478">
            <v>7260</v>
          </cell>
          <cell r="I478">
            <v>4700</v>
          </cell>
        </row>
        <row r="479">
          <cell r="A479" t="str">
            <v>SO8</v>
          </cell>
          <cell r="C479" t="str">
            <v>Saét   Þ8</v>
          </cell>
          <cell r="D479" t="str">
            <v>kg</v>
          </cell>
          <cell r="F479">
            <v>14470</v>
          </cell>
          <cell r="I479">
            <v>4700</v>
          </cell>
        </row>
        <row r="480">
          <cell r="A480" t="str">
            <v>SO10</v>
          </cell>
          <cell r="C480" t="str">
            <v>Saét   Þ10 maï keõm</v>
          </cell>
          <cell r="D480" t="str">
            <v>kg</v>
          </cell>
          <cell r="F480">
            <v>25495</v>
          </cell>
          <cell r="I480">
            <v>25495</v>
          </cell>
        </row>
        <row r="481">
          <cell r="A481" t="str">
            <v>SO12</v>
          </cell>
          <cell r="C481" t="str">
            <v>Saét   Þ12</v>
          </cell>
          <cell r="D481" t="str">
            <v>kg</v>
          </cell>
          <cell r="F481">
            <v>8450</v>
          </cell>
          <cell r="I481">
            <v>8450</v>
          </cell>
        </row>
        <row r="482">
          <cell r="A482" t="str">
            <v>SO24</v>
          </cell>
          <cell r="C482" t="str">
            <v>Saét   Þ24</v>
          </cell>
          <cell r="D482" t="str">
            <v>kg</v>
          </cell>
          <cell r="F482">
            <v>7638</v>
          </cell>
          <cell r="I482">
            <v>7638</v>
          </cell>
        </row>
        <row r="483">
          <cell r="A483" t="str">
            <v>EKE300</v>
          </cell>
          <cell r="C483" t="str">
            <v>EÂ KE 5x300x300\Zn</v>
          </cell>
          <cell r="D483" t="str">
            <v>kg</v>
          </cell>
          <cell r="F483">
            <v>31625</v>
          </cell>
        </row>
        <row r="484">
          <cell r="A484" t="str">
            <v>thept6</v>
          </cell>
          <cell r="C484" t="str">
            <v>Theùp taám 6mm</v>
          </cell>
          <cell r="D484" t="str">
            <v>kg</v>
          </cell>
          <cell r="F484">
            <v>4450</v>
          </cell>
          <cell r="I484">
            <v>4450</v>
          </cell>
        </row>
        <row r="485">
          <cell r="A485" t="str">
            <v>thept5</v>
          </cell>
          <cell r="C485" t="str">
            <v>Theùp taám 5mm</v>
          </cell>
          <cell r="D485" t="str">
            <v>kg</v>
          </cell>
          <cell r="F485">
            <v>4450</v>
          </cell>
          <cell r="I485">
            <v>4450</v>
          </cell>
        </row>
        <row r="486">
          <cell r="A486" t="str">
            <v>thept4</v>
          </cell>
          <cell r="C486" t="str">
            <v>Theùp taám 4mm</v>
          </cell>
          <cell r="D486" t="str">
            <v>kg</v>
          </cell>
          <cell r="F486">
            <v>4450</v>
          </cell>
          <cell r="I486">
            <v>4450</v>
          </cell>
        </row>
        <row r="487">
          <cell r="A487" t="str">
            <v>thept2</v>
          </cell>
          <cell r="C487" t="str">
            <v>Theùp taám 2mm</v>
          </cell>
          <cell r="D487" t="str">
            <v>kg</v>
          </cell>
          <cell r="F487">
            <v>4572</v>
          </cell>
          <cell r="I487">
            <v>4572</v>
          </cell>
        </row>
        <row r="488">
          <cell r="A488" t="str">
            <v>CL</v>
          </cell>
          <cell r="C488" t="str">
            <v>Boä choáng chaèng heïp Þ60/50x1500+2BL12x40+BL16x250/80</v>
          </cell>
          <cell r="D488" t="str">
            <v>boä</v>
          </cell>
          <cell r="F488">
            <v>340000</v>
          </cell>
          <cell r="I488">
            <v>340000</v>
          </cell>
        </row>
        <row r="489">
          <cell r="A489" t="str">
            <v>CLHT</v>
          </cell>
          <cell r="C489" t="str">
            <v>Boä choáng chaèng heïp Þ60/50x1200+2BL12x40+BL16x200/50</v>
          </cell>
          <cell r="D489" t="str">
            <v>boä</v>
          </cell>
          <cell r="F489">
            <v>298000</v>
          </cell>
          <cell r="I489">
            <v>298000</v>
          </cell>
        </row>
        <row r="490">
          <cell r="A490" t="str">
            <v>TN1618</v>
          </cell>
          <cell r="C490" t="str">
            <v>Ty neo Þ16x1800</v>
          </cell>
          <cell r="D490" t="str">
            <v>caùi</v>
          </cell>
          <cell r="F490">
            <v>48000</v>
          </cell>
          <cell r="I490">
            <v>48000</v>
          </cell>
        </row>
        <row r="491">
          <cell r="A491" t="str">
            <v>TN1624</v>
          </cell>
          <cell r="C491" t="str">
            <v>Ty neo Þ16x2400</v>
          </cell>
          <cell r="D491" t="str">
            <v>caùi</v>
          </cell>
          <cell r="F491">
            <v>82000</v>
          </cell>
          <cell r="I491">
            <v>49000</v>
          </cell>
        </row>
        <row r="492">
          <cell r="A492" t="str">
            <v>TN1824</v>
          </cell>
          <cell r="C492" t="str">
            <v>Ty neo Þ18x2400</v>
          </cell>
          <cell r="D492" t="str">
            <v>caùi</v>
          </cell>
          <cell r="F492">
            <v>170000</v>
          </cell>
          <cell r="I492">
            <v>58300</v>
          </cell>
        </row>
        <row r="493">
          <cell r="A493" t="str">
            <v>TN2224</v>
          </cell>
          <cell r="C493" t="str">
            <v>Ty neo Þ22x2400</v>
          </cell>
          <cell r="D493" t="str">
            <v>caùi</v>
          </cell>
          <cell r="F493">
            <v>320000</v>
          </cell>
          <cell r="I493">
            <v>320000</v>
          </cell>
        </row>
        <row r="494">
          <cell r="A494" t="str">
            <v>TN30</v>
          </cell>
          <cell r="C494" t="str">
            <v>Ty neo Þ22x3000</v>
          </cell>
          <cell r="D494" t="str">
            <v>caùi</v>
          </cell>
          <cell r="F494">
            <v>130000</v>
          </cell>
          <cell r="I494">
            <v>130000</v>
          </cell>
        </row>
        <row r="495">
          <cell r="A495" t="str">
            <v>TN37</v>
          </cell>
          <cell r="C495" t="str">
            <v>Ty neo Þ22x3700</v>
          </cell>
          <cell r="D495" t="str">
            <v>caùi</v>
          </cell>
          <cell r="F495">
            <v>157000</v>
          </cell>
          <cell r="I495">
            <v>157000</v>
          </cell>
        </row>
        <row r="496">
          <cell r="A496" t="str">
            <v>NX</v>
          </cell>
          <cell r="B496" t="str">
            <v>04.3801</v>
          </cell>
          <cell r="C496" t="str">
            <v>Neo xoøe 8 höôùng (daøy 3,2mm)</v>
          </cell>
          <cell r="D496" t="str">
            <v>caùi</v>
          </cell>
          <cell r="F496">
            <v>101000</v>
          </cell>
          <cell r="I496">
            <v>101000</v>
          </cell>
        </row>
        <row r="497">
          <cell r="A497" t="str">
            <v>CD142</v>
          </cell>
          <cell r="B497" t="str">
            <v>D3.3241</v>
          </cell>
          <cell r="C497" t="str">
            <v>Coå deâ CD.X-142</v>
          </cell>
          <cell r="D497" t="str">
            <v>boä</v>
          </cell>
          <cell r="F497">
            <v>392150</v>
          </cell>
          <cell r="I497">
            <v>392150</v>
          </cell>
        </row>
        <row r="498">
          <cell r="A498" t="str">
            <v>CD142a</v>
          </cell>
          <cell r="B498" t="str">
            <v>D3.3241</v>
          </cell>
          <cell r="C498" t="str">
            <v>Coå deâ CD.X-142A</v>
          </cell>
          <cell r="D498" t="str">
            <v>boä</v>
          </cell>
          <cell r="F498">
            <v>425673</v>
          </cell>
          <cell r="I498">
            <v>425673</v>
          </cell>
        </row>
        <row r="499">
          <cell r="A499" t="str">
            <v>CD146</v>
          </cell>
          <cell r="B499" t="str">
            <v>D3.3241</v>
          </cell>
          <cell r="C499" t="str">
            <v>Coå deâ CD.X-146</v>
          </cell>
          <cell r="D499" t="str">
            <v>boä</v>
          </cell>
          <cell r="F499">
            <v>399108</v>
          </cell>
          <cell r="I499">
            <v>399108</v>
          </cell>
        </row>
        <row r="500">
          <cell r="A500" t="str">
            <v>CD146a</v>
          </cell>
          <cell r="B500" t="str">
            <v>D3.3241</v>
          </cell>
          <cell r="C500" t="str">
            <v>Coå deâ CD.X-146A</v>
          </cell>
          <cell r="D500" t="str">
            <v>boä</v>
          </cell>
          <cell r="F500">
            <v>432630</v>
          </cell>
          <cell r="I500">
            <v>432630</v>
          </cell>
        </row>
        <row r="501">
          <cell r="A501" t="str">
            <v>CD682</v>
          </cell>
          <cell r="B501" t="str">
            <v>D3.3241</v>
          </cell>
          <cell r="C501" t="str">
            <v>Coå deâ 6,82kg</v>
          </cell>
          <cell r="D501" t="str">
            <v>boä</v>
          </cell>
          <cell r="F501">
            <v>215683</v>
          </cell>
          <cell r="I501">
            <v>215683</v>
          </cell>
        </row>
        <row r="502">
          <cell r="A502" t="str">
            <v>CD21</v>
          </cell>
          <cell r="B502" t="str">
            <v>D3.3241</v>
          </cell>
          <cell r="C502" t="str">
            <v>Coå deâ keïp oáng PVC Þ 21</v>
          </cell>
          <cell r="D502" t="str">
            <v>boä</v>
          </cell>
          <cell r="F502">
            <v>22500</v>
          </cell>
          <cell r="G502">
            <v>89320</v>
          </cell>
          <cell r="I502">
            <v>22500</v>
          </cell>
        </row>
        <row r="503">
          <cell r="A503" t="str">
            <v>CD34</v>
          </cell>
          <cell r="B503" t="str">
            <v>D3.3241</v>
          </cell>
          <cell r="C503" t="str">
            <v>Coå deâ keïp oáng PVC Þ 34</v>
          </cell>
          <cell r="D503" t="str">
            <v>boä</v>
          </cell>
          <cell r="F503">
            <v>52000</v>
          </cell>
          <cell r="G503">
            <v>89320</v>
          </cell>
        </row>
        <row r="504">
          <cell r="A504" t="str">
            <v>Cd42</v>
          </cell>
          <cell r="B504" t="str">
            <v>D3.3241</v>
          </cell>
          <cell r="C504" t="str">
            <v>Coå deâ keïp oáng PVC Þ 42</v>
          </cell>
          <cell r="D504" t="str">
            <v>boä</v>
          </cell>
          <cell r="F504">
            <v>24500</v>
          </cell>
          <cell r="G504">
            <v>89320</v>
          </cell>
        </row>
        <row r="505">
          <cell r="A505" t="str">
            <v>CD60</v>
          </cell>
          <cell r="B505" t="str">
            <v>D3.3241</v>
          </cell>
          <cell r="C505" t="str">
            <v>Coå deâ keïp oáng PVC Þ 60</v>
          </cell>
          <cell r="D505" t="str">
            <v>boä</v>
          </cell>
          <cell r="F505">
            <v>24500</v>
          </cell>
          <cell r="G505">
            <v>89320</v>
          </cell>
        </row>
        <row r="506">
          <cell r="A506" t="str">
            <v>CD90</v>
          </cell>
          <cell r="B506" t="str">
            <v>D3.3241</v>
          </cell>
          <cell r="C506" t="str">
            <v>Coå deâ keïp oáng PVC Þ 90</v>
          </cell>
          <cell r="D506" t="str">
            <v>boä</v>
          </cell>
          <cell r="F506">
            <v>25500</v>
          </cell>
          <cell r="G506">
            <v>89320</v>
          </cell>
        </row>
        <row r="507">
          <cell r="A507" t="str">
            <v>CD</v>
          </cell>
          <cell r="B507" t="str">
            <v>D3.3241</v>
          </cell>
          <cell r="C507" t="str">
            <v>Coå deâ keïp oáng PVC</v>
          </cell>
          <cell r="D507" t="str">
            <v>boä</v>
          </cell>
          <cell r="F507">
            <v>49000</v>
          </cell>
          <cell r="G507">
            <v>89320</v>
          </cell>
        </row>
        <row r="508">
          <cell r="A508" t="str">
            <v>CD114dd</v>
          </cell>
          <cell r="B508" t="str">
            <v>D3.3241</v>
          </cell>
          <cell r="C508" t="str">
            <v>Coå deâ truï ñoâi keïp 1 oáng PVC Þ 114 (D280)</v>
          </cell>
          <cell r="D508" t="str">
            <v>boä</v>
          </cell>
          <cell r="F508">
            <v>49000</v>
          </cell>
          <cell r="G508">
            <v>89320</v>
          </cell>
        </row>
        <row r="509">
          <cell r="A509" t="str">
            <v>CD114d28</v>
          </cell>
          <cell r="B509" t="str">
            <v>D3.3241</v>
          </cell>
          <cell r="C509" t="str">
            <v>Coå deâ truï ñôn keïp 1 oáng PVC Þ 114 (D280)</v>
          </cell>
          <cell r="D509" t="str">
            <v>boä</v>
          </cell>
          <cell r="F509">
            <v>59000</v>
          </cell>
          <cell r="G509">
            <v>89320</v>
          </cell>
        </row>
        <row r="510">
          <cell r="A510" t="str">
            <v>CD114d23</v>
          </cell>
          <cell r="B510" t="str">
            <v>D3.3241</v>
          </cell>
          <cell r="C510" t="str">
            <v>Coå deâ truï ñôn keïp 1 oáng PVC Þ 114 (D230)</v>
          </cell>
          <cell r="D510" t="str">
            <v>boä</v>
          </cell>
          <cell r="F510">
            <v>59000</v>
          </cell>
          <cell r="G510">
            <v>89320</v>
          </cell>
        </row>
        <row r="511">
          <cell r="A511" t="str">
            <v>CD114dd23</v>
          </cell>
          <cell r="B511" t="str">
            <v>D3.3241</v>
          </cell>
          <cell r="C511" t="str">
            <v>Coå deâ truï ñoâi keïp 1 oáng PVC Þ 114 (D230)</v>
          </cell>
          <cell r="D511" t="str">
            <v>boä</v>
          </cell>
          <cell r="F511">
            <v>118000</v>
          </cell>
          <cell r="G511">
            <v>89320</v>
          </cell>
        </row>
        <row r="512">
          <cell r="A512" t="str">
            <v>CD114dd28</v>
          </cell>
          <cell r="B512" t="str">
            <v>D3.3241</v>
          </cell>
          <cell r="C512" t="str">
            <v>Coå deâ truï ñoâi keïp 1 oáng PVC Þ 114 (D280)</v>
          </cell>
          <cell r="D512" t="str">
            <v>boä</v>
          </cell>
          <cell r="F512">
            <v>118000</v>
          </cell>
          <cell r="G512">
            <v>89320</v>
          </cell>
        </row>
        <row r="513">
          <cell r="A513" t="str">
            <v>CD114dd1230</v>
          </cell>
          <cell r="B513" t="str">
            <v>D3.3241</v>
          </cell>
          <cell r="C513" t="str">
            <v>Coå deâ truï ñoâi keïp 2 oáng PVC Þ 114 (D230)</v>
          </cell>
          <cell r="D513" t="str">
            <v>boä</v>
          </cell>
          <cell r="F513">
            <v>153400</v>
          </cell>
          <cell r="G513">
            <v>89320</v>
          </cell>
        </row>
        <row r="514">
          <cell r="A514" t="str">
            <v>CD114dd1250</v>
          </cell>
          <cell r="B514" t="str">
            <v>D3.3241</v>
          </cell>
          <cell r="C514" t="str">
            <v>Coå deâ truï ñoâi keïp 2 oáng PVC Þ 114 (D250)</v>
          </cell>
          <cell r="D514" t="str">
            <v>boä</v>
          </cell>
          <cell r="F514">
            <v>153400</v>
          </cell>
          <cell r="G514">
            <v>89320</v>
          </cell>
        </row>
        <row r="515">
          <cell r="A515" t="str">
            <v>CD114dd1280</v>
          </cell>
          <cell r="B515" t="str">
            <v>D3.3241</v>
          </cell>
          <cell r="C515" t="str">
            <v>Coå deâ truï ñoâi keïp 2 oáng PVC Þ 114 (D280)</v>
          </cell>
          <cell r="D515" t="str">
            <v>boä</v>
          </cell>
          <cell r="F515">
            <v>199420</v>
          </cell>
          <cell r="G515">
            <v>89320</v>
          </cell>
        </row>
        <row r="516">
          <cell r="A516" t="str">
            <v>CD114dd1300</v>
          </cell>
          <cell r="B516" t="str">
            <v>D3.3241</v>
          </cell>
          <cell r="C516" t="str">
            <v>Coå deâ truï ñoâi keïp 2 oáng PVC Þ 114 (D300)</v>
          </cell>
          <cell r="D516" t="str">
            <v>boä</v>
          </cell>
          <cell r="F516">
            <v>199420</v>
          </cell>
          <cell r="G516">
            <v>89320</v>
          </cell>
        </row>
        <row r="517">
          <cell r="A517" t="str">
            <v>CD114</v>
          </cell>
          <cell r="B517" t="str">
            <v>D3.3241</v>
          </cell>
          <cell r="C517" t="str">
            <v>Boä coå deâ keïp 1 oáng PVC Þ 114 (coå deâ vaø boulon)</v>
          </cell>
          <cell r="D517" t="str">
            <v>boä</v>
          </cell>
          <cell r="F517">
            <v>59000</v>
          </cell>
          <cell r="G517">
            <v>89320</v>
          </cell>
        </row>
        <row r="518">
          <cell r="A518" t="str">
            <v>CD114s</v>
          </cell>
          <cell r="B518" t="str">
            <v>D3.3241</v>
          </cell>
          <cell r="C518" t="str">
            <v>Boä coå deâ keïp 1 oáng PVC Þ 114 (coå deâ vaø boulon): söû duïng laïi</v>
          </cell>
          <cell r="D518" t="str">
            <v>boä</v>
          </cell>
          <cell r="G518">
            <v>89320</v>
          </cell>
        </row>
        <row r="519">
          <cell r="A519" t="str">
            <v>CD140</v>
          </cell>
          <cell r="B519" t="str">
            <v>D3.3241</v>
          </cell>
          <cell r="C519" t="str">
            <v>Coå deâ keïp oáng PVC Þ 140</v>
          </cell>
          <cell r="D519" t="str">
            <v>boä</v>
          </cell>
          <cell r="F519">
            <v>59000</v>
          </cell>
          <cell r="G519">
            <v>89320</v>
          </cell>
        </row>
        <row r="520">
          <cell r="A520" t="str">
            <v>CD1142</v>
          </cell>
          <cell r="B520" t="str">
            <v>D3.3241</v>
          </cell>
          <cell r="C520" t="str">
            <v>Coå deâ keïp 2 oáng PVC Þ 114 (coå deâ vaø boulon)</v>
          </cell>
          <cell r="D520" t="str">
            <v>boä</v>
          </cell>
          <cell r="F520">
            <v>59000</v>
          </cell>
          <cell r="G520">
            <v>89320</v>
          </cell>
        </row>
        <row r="521">
          <cell r="A521" t="str">
            <v>CD195</v>
          </cell>
          <cell r="B521" t="str">
            <v>D3.3241</v>
          </cell>
          <cell r="C521" t="str">
            <v>Coå deâ Þ 195 neïp truï</v>
          </cell>
          <cell r="D521" t="str">
            <v>boä</v>
          </cell>
          <cell r="F521">
            <v>98000</v>
          </cell>
          <cell r="G521">
            <v>89320</v>
          </cell>
          <cell r="I521">
            <v>98000</v>
          </cell>
        </row>
        <row r="522">
          <cell r="A522" t="str">
            <v>CD207</v>
          </cell>
          <cell r="B522" t="str">
            <v>D3.3241</v>
          </cell>
          <cell r="C522" t="str">
            <v>Coå deâ Þ 207 neïp truï</v>
          </cell>
          <cell r="D522" t="str">
            <v>boä</v>
          </cell>
          <cell r="F522">
            <v>102000</v>
          </cell>
          <cell r="G522">
            <v>89320</v>
          </cell>
          <cell r="I522">
            <v>102000</v>
          </cell>
        </row>
        <row r="523">
          <cell r="A523" t="str">
            <v>CD220</v>
          </cell>
          <cell r="B523" t="str">
            <v>D3.3241</v>
          </cell>
          <cell r="C523" t="str">
            <v>Coå deâ Þ 220 neïp truï</v>
          </cell>
          <cell r="D523" t="str">
            <v>boä</v>
          </cell>
          <cell r="F523">
            <v>112000</v>
          </cell>
          <cell r="G523">
            <v>89320</v>
          </cell>
          <cell r="I523">
            <v>112000</v>
          </cell>
        </row>
        <row r="524">
          <cell r="A524" t="str">
            <v>CD240</v>
          </cell>
          <cell r="B524" t="str">
            <v>D3.3241</v>
          </cell>
          <cell r="C524" t="str">
            <v>Coå deâ  Þ 240-Fe 8x100</v>
          </cell>
          <cell r="D524" t="str">
            <v>boä</v>
          </cell>
          <cell r="F524">
            <v>239401</v>
          </cell>
          <cell r="G524">
            <v>89320</v>
          </cell>
          <cell r="I524">
            <v>239401</v>
          </cell>
        </row>
        <row r="525">
          <cell r="A525" t="str">
            <v>CD250</v>
          </cell>
          <cell r="B525" t="str">
            <v>D3.3241</v>
          </cell>
          <cell r="C525" t="str">
            <v>Coå deâ Þ 250-Fe 8x100</v>
          </cell>
          <cell r="D525" t="str">
            <v>boä</v>
          </cell>
          <cell r="F525">
            <v>239401</v>
          </cell>
          <cell r="G525">
            <v>89320</v>
          </cell>
          <cell r="I525">
            <v>239401</v>
          </cell>
        </row>
        <row r="526">
          <cell r="A526" t="str">
            <v>CD320</v>
          </cell>
          <cell r="B526" t="str">
            <v>D3.3241</v>
          </cell>
          <cell r="C526" t="str">
            <v>Coå deâ Þ 320/6x60 ( baét thuøng ñieän keá)</v>
          </cell>
          <cell r="D526" t="str">
            <v>boä</v>
          </cell>
          <cell r="F526">
            <v>70000</v>
          </cell>
          <cell r="G526">
            <v>89320</v>
          </cell>
          <cell r="I526">
            <v>70000</v>
          </cell>
        </row>
        <row r="527">
          <cell r="A527" t="str">
            <v>Cdtrudoi</v>
          </cell>
          <cell r="B527" t="str">
            <v>D3.3241</v>
          </cell>
          <cell r="C527" t="str">
            <v>Coå deâ truï ñoâi baét söù treo</v>
          </cell>
          <cell r="D527" t="str">
            <v>boä</v>
          </cell>
          <cell r="F527">
            <v>73000</v>
          </cell>
          <cell r="G527">
            <v>89320</v>
          </cell>
        </row>
        <row r="528">
          <cell r="A528" t="str">
            <v>CdtrudoiR</v>
          </cell>
          <cell r="B528" t="str">
            <v>D3.3241</v>
          </cell>
          <cell r="C528" t="str">
            <v>Coå deâ truï ñoâi baét söù Rack</v>
          </cell>
          <cell r="D528" t="str">
            <v>boä</v>
          </cell>
          <cell r="F528">
            <v>73000</v>
          </cell>
        </row>
        <row r="529">
          <cell r="A529" t="str">
            <v>CdtrudoiHT</v>
          </cell>
          <cell r="B529" t="str">
            <v>D3.3241</v>
          </cell>
          <cell r="C529" t="str">
            <v xml:space="preserve">Coå deâ truï ñoâi 8,4m baét moùc döøng </v>
          </cell>
          <cell r="D529" t="str">
            <v>boä</v>
          </cell>
          <cell r="F529">
            <v>73000</v>
          </cell>
        </row>
        <row r="530">
          <cell r="A530" t="str">
            <v>Cdedaucap</v>
          </cell>
          <cell r="B530" t="str">
            <v>D3.3241</v>
          </cell>
          <cell r="C530" t="str">
            <v xml:space="preserve">Coå deâ giöõ daàu caùp+Bulon </v>
          </cell>
          <cell r="D530" t="str">
            <v>caùi</v>
          </cell>
          <cell r="F530">
            <v>41500</v>
          </cell>
        </row>
        <row r="531">
          <cell r="A531" t="str">
            <v>Cdtrudoi140</v>
          </cell>
          <cell r="B531" t="str">
            <v>D3.3241</v>
          </cell>
          <cell r="C531" t="str">
            <v xml:space="preserve">Coå deâ giöõ oáng D140 vaøo truï ñoâi + Bulon </v>
          </cell>
          <cell r="D531" t="str">
            <v>boä</v>
          </cell>
          <cell r="F531">
            <v>78400</v>
          </cell>
        </row>
        <row r="532">
          <cell r="A532" t="str">
            <v>Cdtru140</v>
          </cell>
          <cell r="B532" t="str">
            <v>D3.3241</v>
          </cell>
          <cell r="C532" t="str">
            <v xml:space="preserve">Coå deâ giöõ oáng D140 vaøo truï + Bulon </v>
          </cell>
          <cell r="D532" t="str">
            <v>boä</v>
          </cell>
          <cell r="F532">
            <v>45000</v>
          </cell>
        </row>
        <row r="533">
          <cell r="A533" t="str">
            <v>Cdeoptru</v>
          </cell>
          <cell r="B533" t="str">
            <v>D3.3241</v>
          </cell>
          <cell r="C533" t="str">
            <v xml:space="preserve">Coå deâ giöõ oáng PVC D168+Bulon </v>
          </cell>
          <cell r="D533" t="str">
            <v>caùi</v>
          </cell>
          <cell r="F533">
            <v>45000</v>
          </cell>
        </row>
        <row r="534">
          <cell r="A534" t="str">
            <v>CD baét xaø</v>
          </cell>
          <cell r="B534" t="str">
            <v>D3.3241</v>
          </cell>
          <cell r="C534" t="str">
            <v>Coå deâ baét xaø + bulon</v>
          </cell>
          <cell r="D534" t="str">
            <v>boä</v>
          </cell>
          <cell r="F534">
            <v>51540</v>
          </cell>
        </row>
        <row r="535">
          <cell r="A535" t="str">
            <v>CD30x3</v>
          </cell>
          <cell r="B535" t="str">
            <v>D3.3241</v>
          </cell>
          <cell r="C535" t="str">
            <v>Coâllier 30x3 (290-320)</v>
          </cell>
          <cell r="D535" t="str">
            <v>caùi</v>
          </cell>
          <cell r="F535">
            <v>21300</v>
          </cell>
        </row>
        <row r="536">
          <cell r="A536" t="str">
            <v>CDOR</v>
          </cell>
          <cell r="B536" t="str">
            <v>D3.3241</v>
          </cell>
          <cell r="C536" t="str">
            <v>Coâllier baét truï ñoâi</v>
          </cell>
          <cell r="D536" t="str">
            <v>caùi</v>
          </cell>
          <cell r="F536">
            <v>221000</v>
          </cell>
        </row>
        <row r="537">
          <cell r="A537" t="str">
            <v>CDORd</v>
          </cell>
          <cell r="B537" t="str">
            <v>D3.3241</v>
          </cell>
          <cell r="C537" t="str">
            <v>Coâllier baét truï ñôn baùt rack</v>
          </cell>
          <cell r="D537" t="str">
            <v>caùi</v>
          </cell>
          <cell r="F537">
            <v>213000</v>
          </cell>
        </row>
        <row r="538">
          <cell r="A538" t="str">
            <v>CD25x2</v>
          </cell>
          <cell r="B538" t="str">
            <v>D3.3241</v>
          </cell>
          <cell r="C538" t="str">
            <v>Coâllier 25x2</v>
          </cell>
          <cell r="D538" t="str">
            <v>caùi</v>
          </cell>
          <cell r="F538">
            <v>17000</v>
          </cell>
        </row>
        <row r="539">
          <cell r="A539" t="str">
            <v>Cd42T</v>
          </cell>
          <cell r="B539" t="str">
            <v>D3.3241</v>
          </cell>
          <cell r="C539" t="str">
            <v>Coå deâ giöõ oáng PVC D42 vaøo töôøng+Boulon+long ñeàn+taéc ke saét</v>
          </cell>
          <cell r="D539" t="str">
            <v>boä</v>
          </cell>
          <cell r="F539">
            <v>30000</v>
          </cell>
        </row>
        <row r="540">
          <cell r="A540" t="str">
            <v>Cd114T</v>
          </cell>
          <cell r="B540" t="str">
            <v>D3.3241</v>
          </cell>
          <cell r="C540" t="str">
            <v>Coå deâ giöõ 2 oáng PVC D114 vaøo töôøng+Boulon+long ñeàn+taéc ke saét</v>
          </cell>
          <cell r="D540" t="str">
            <v>boä</v>
          </cell>
          <cell r="F540">
            <v>60000</v>
          </cell>
        </row>
        <row r="541">
          <cell r="A541" t="str">
            <v>Cd140T</v>
          </cell>
          <cell r="B541" t="str">
            <v>D3.3241</v>
          </cell>
          <cell r="C541" t="str">
            <v>Coå deâ giöõ oáng STK D140 vaøo töôøng+Boulon+long ñeàn+taéc ke saét</v>
          </cell>
          <cell r="D541" t="str">
            <v>boä</v>
          </cell>
          <cell r="F541">
            <v>60000</v>
          </cell>
        </row>
        <row r="542">
          <cell r="A542" t="str">
            <v>CD5x50</v>
          </cell>
          <cell r="B542" t="str">
            <v>D3.3241</v>
          </cell>
          <cell r="C542" t="str">
            <v xml:space="preserve">Coå deâ tuû deït 5x50+U40x600+Bulon </v>
          </cell>
          <cell r="D542" t="str">
            <v>caùi</v>
          </cell>
          <cell r="F542">
            <v>45000</v>
          </cell>
        </row>
        <row r="543">
          <cell r="A543" t="str">
            <v>CD5x60</v>
          </cell>
          <cell r="B543" t="str">
            <v>D3.3241</v>
          </cell>
          <cell r="C543" t="str">
            <v>Coå deâ tuû deït 5x60+D270+Bulon (theo tuû)</v>
          </cell>
          <cell r="D543" t="str">
            <v>caùi</v>
          </cell>
        </row>
        <row r="544">
          <cell r="A544" t="str">
            <v>CDXA</v>
          </cell>
          <cell r="B544" t="str">
            <v>D3.3241</v>
          </cell>
          <cell r="C544" t="str">
            <v xml:space="preserve">Coå deâ choáng laéc 8x80x800 </v>
          </cell>
          <cell r="D544" t="str">
            <v>caùi</v>
          </cell>
          <cell r="F544">
            <v>39877</v>
          </cell>
        </row>
        <row r="545">
          <cell r="A545" t="str">
            <v>cdt2</v>
          </cell>
          <cell r="B545" t="str">
            <v>D3.3241</v>
          </cell>
          <cell r="C545" t="str">
            <v>Coå deâ oáp tuû ñieän keá D320x60x6: truï gheùp ñoâi</v>
          </cell>
          <cell r="D545" t="str">
            <v>caùi</v>
          </cell>
          <cell r="F545">
            <v>172000</v>
          </cell>
        </row>
        <row r="546">
          <cell r="A546" t="str">
            <v>T75</v>
          </cell>
          <cell r="C546" t="str">
            <v>Truï BTLT 7,5m F300 döï öùng löïc</v>
          </cell>
          <cell r="D546" t="str">
            <v>truï</v>
          </cell>
          <cell r="F546">
            <v>1936364</v>
          </cell>
          <cell r="I546">
            <v>1936364</v>
          </cell>
        </row>
        <row r="547">
          <cell r="A547" t="str">
            <v>T84sd</v>
          </cell>
          <cell r="C547" t="str">
            <v>Truï BTLT 8,4m F200 döï öùng löïc (qua söû duïng)</v>
          </cell>
          <cell r="D547" t="str">
            <v>truï</v>
          </cell>
          <cell r="F547">
            <v>318844</v>
          </cell>
          <cell r="I547">
            <v>318844</v>
          </cell>
        </row>
        <row r="548">
          <cell r="A548" t="str">
            <v>T84</v>
          </cell>
          <cell r="C548" t="str">
            <v>Truï BTLT 8,4m F300 döï öùng löïc (k=2)</v>
          </cell>
          <cell r="D548" t="str">
            <v>truï</v>
          </cell>
          <cell r="F548">
            <v>2740000</v>
          </cell>
          <cell r="I548">
            <v>2740000</v>
          </cell>
        </row>
        <row r="549">
          <cell r="A549" t="str">
            <v>T85</v>
          </cell>
          <cell r="C549" t="str">
            <v>Truï BTLT 8,5m F300 döï öùng löïc</v>
          </cell>
          <cell r="D549" t="str">
            <v>truï</v>
          </cell>
          <cell r="F549">
            <v>2727000</v>
          </cell>
          <cell r="I549">
            <v>2727000</v>
          </cell>
        </row>
        <row r="550">
          <cell r="A550" t="str">
            <v>T10</v>
          </cell>
          <cell r="C550" t="str">
            <v>Truï BTLT 10,5m F350 döï öùng löïc</v>
          </cell>
          <cell r="D550" t="str">
            <v>truï</v>
          </cell>
          <cell r="F550">
            <v>1850000</v>
          </cell>
          <cell r="I550">
            <v>1850000</v>
          </cell>
        </row>
        <row r="551">
          <cell r="A551" t="str">
            <v>T105</v>
          </cell>
          <cell r="C551" t="str">
            <v>Truï BTLT 10,5m F350 döï öùng löïc</v>
          </cell>
          <cell r="D551" t="str">
            <v>truï</v>
          </cell>
          <cell r="F551">
            <v>3950000</v>
          </cell>
          <cell r="I551">
            <v>3950000</v>
          </cell>
        </row>
        <row r="552">
          <cell r="A552" t="str">
            <v>T105sdl</v>
          </cell>
          <cell r="C552" t="str">
            <v>Truï BTLT 10,5m F350 döï öùng löïc: söû duïng laïi</v>
          </cell>
          <cell r="D552" t="str">
            <v>truï</v>
          </cell>
          <cell r="I552">
            <v>0</v>
          </cell>
        </row>
        <row r="553">
          <cell r="A553" t="str">
            <v>T105qsd</v>
          </cell>
          <cell r="C553" t="str">
            <v>Truï BTLT 10,5m F350 döï öùng löïc: qua söû duïng</v>
          </cell>
          <cell r="D553" t="str">
            <v>truï</v>
          </cell>
          <cell r="F553">
            <v>758289</v>
          </cell>
          <cell r="I553">
            <v>758289</v>
          </cell>
        </row>
        <row r="554">
          <cell r="A554" t="str">
            <v>T12sdl</v>
          </cell>
          <cell r="C554" t="str">
            <v>Truï BTLT 12m F350 döï öùng löïc: söû duïng laïi</v>
          </cell>
          <cell r="D554" t="str">
            <v>truï</v>
          </cell>
          <cell r="I554">
            <v>0</v>
          </cell>
        </row>
        <row r="555">
          <cell r="A555" t="str">
            <v>T12</v>
          </cell>
          <cell r="C555" t="str">
            <v>Truï BTLT 12m F350 döï öùng löïc</v>
          </cell>
          <cell r="D555" t="str">
            <v>truï</v>
          </cell>
          <cell r="F555">
            <v>4830000</v>
          </cell>
          <cell r="I555">
            <v>4830000</v>
          </cell>
        </row>
        <row r="556">
          <cell r="A556" t="str">
            <v>T12540</v>
          </cell>
          <cell r="C556" t="str">
            <v>Truï BTLT 12m F540 döï öùng löïc (k=2)</v>
          </cell>
          <cell r="D556" t="str">
            <v>truï</v>
          </cell>
          <cell r="F556">
            <v>5890000</v>
          </cell>
          <cell r="I556">
            <v>5890000</v>
          </cell>
        </row>
        <row r="557">
          <cell r="A557" t="str">
            <v>T14</v>
          </cell>
          <cell r="C557" t="str">
            <v>Truï BTLT 14m F650 döï öùng löïc (k=2)</v>
          </cell>
          <cell r="D557" t="str">
            <v>truï</v>
          </cell>
          <cell r="F557">
            <v>8380000</v>
          </cell>
          <cell r="I557">
            <v>8380000</v>
          </cell>
        </row>
        <row r="558">
          <cell r="A558" t="str">
            <v>T20</v>
          </cell>
          <cell r="C558" t="str">
            <v>Truï BTLT 20m F1000 döï öùng löïc</v>
          </cell>
          <cell r="D558" t="str">
            <v>truï</v>
          </cell>
          <cell r="F558">
            <v>11428571</v>
          </cell>
          <cell r="I558">
            <v>11428571</v>
          </cell>
        </row>
        <row r="559">
          <cell r="A559" t="str">
            <v>SON</v>
          </cell>
          <cell r="C559" t="str">
            <v>Sôn maøu</v>
          </cell>
          <cell r="D559" t="str">
            <v>kg</v>
          </cell>
          <cell r="F559">
            <v>32000</v>
          </cell>
          <cell r="I559">
            <v>32000</v>
          </cell>
        </row>
        <row r="560">
          <cell r="A560" t="str">
            <v>SONCR</v>
          </cell>
          <cell r="C560" t="str">
            <v>Sôn choáng ræ</v>
          </cell>
          <cell r="D560" t="str">
            <v>kg</v>
          </cell>
          <cell r="F560">
            <v>27400</v>
          </cell>
          <cell r="I560">
            <v>27400</v>
          </cell>
        </row>
        <row r="561">
          <cell r="A561" t="str">
            <v>NU</v>
          </cell>
          <cell r="C561" t="str">
            <v>Nöôùc ñoå beâ toâng</v>
          </cell>
          <cell r="D561" t="str">
            <v>m3</v>
          </cell>
          <cell r="F561">
            <v>15000</v>
          </cell>
          <cell r="I561">
            <v>15000</v>
          </cell>
        </row>
        <row r="562">
          <cell r="A562" t="str">
            <v>Chupm</v>
          </cell>
          <cell r="C562" t="str">
            <v>Chuïp ñaàu cöïc MBA</v>
          </cell>
          <cell r="D562" t="str">
            <v>caùi</v>
          </cell>
          <cell r="E562">
            <v>52000</v>
          </cell>
          <cell r="F562">
            <v>52000</v>
          </cell>
          <cell r="I562">
            <v>52000</v>
          </cell>
        </row>
        <row r="563">
          <cell r="A563" t="str">
            <v>chupf</v>
          </cell>
          <cell r="C563" t="str">
            <v>Chuïp ñaàu cöïc treân döôùi FCO</v>
          </cell>
          <cell r="D563" t="str">
            <v>boä</v>
          </cell>
          <cell r="E563">
            <v>190000</v>
          </cell>
          <cell r="F563">
            <v>280000</v>
          </cell>
          <cell r="I563">
            <v>280000</v>
          </cell>
        </row>
        <row r="564">
          <cell r="A564" t="str">
            <v>Dbstt</v>
          </cell>
          <cell r="C564" t="str">
            <v>Daây buoäc ñaàu söù TTF (50-70mm2)</v>
          </cell>
          <cell r="D564" t="str">
            <v>caùi</v>
          </cell>
          <cell r="F564">
            <v>225000</v>
          </cell>
        </row>
        <row r="565">
          <cell r="A565" t="str">
            <v>Dbsttf</v>
          </cell>
          <cell r="C565" t="str">
            <v>Daây buoäc ñaàu söù TTF (185-240mm2)</v>
          </cell>
          <cell r="D565" t="str">
            <v>caùi</v>
          </cell>
          <cell r="F565">
            <v>135000</v>
          </cell>
        </row>
        <row r="566">
          <cell r="A566" t="str">
            <v>Dbsssf</v>
          </cell>
          <cell r="C566" t="str">
            <v>Daây buoäc coå söù SSF (185-240mm2)</v>
          </cell>
          <cell r="D566" t="str">
            <v>caùi</v>
          </cell>
          <cell r="F566">
            <v>137500</v>
          </cell>
        </row>
        <row r="567">
          <cell r="A567" t="str">
            <v>Chupl</v>
          </cell>
          <cell r="C567" t="str">
            <v>Chuïp ñaàu cöïc LA</v>
          </cell>
          <cell r="D567" t="str">
            <v>caùi</v>
          </cell>
          <cell r="E567">
            <v>32000</v>
          </cell>
          <cell r="F567">
            <v>32000</v>
          </cell>
        </row>
        <row r="568">
          <cell r="A568" t="str">
            <v>chupU</v>
          </cell>
          <cell r="C568" t="str">
            <v>Chuïp keïp Uquai</v>
          </cell>
          <cell r="D568" t="str">
            <v>boä</v>
          </cell>
          <cell r="E568">
            <v>122000</v>
          </cell>
          <cell r="F568">
            <v>122000</v>
          </cell>
          <cell r="I568">
            <v>122000</v>
          </cell>
        </row>
        <row r="569">
          <cell r="A569" t="str">
            <v>GO</v>
          </cell>
          <cell r="C569" t="str">
            <v>Goã vaùn khuoân</v>
          </cell>
          <cell r="D569" t="str">
            <v>m3</v>
          </cell>
          <cell r="F569">
            <v>1818000</v>
          </cell>
          <cell r="I569">
            <v>1818000</v>
          </cell>
        </row>
        <row r="570">
          <cell r="A570" t="str">
            <v>D1x2</v>
          </cell>
          <cell r="C570" t="str">
            <v>Ñaù 1x2</v>
          </cell>
          <cell r="D570" t="str">
            <v>m3</v>
          </cell>
          <cell r="F570">
            <v>325000</v>
          </cell>
          <cell r="I570">
            <v>325000</v>
          </cell>
        </row>
        <row r="571">
          <cell r="A571" t="str">
            <v>D0x4</v>
          </cell>
          <cell r="C571" t="str">
            <v>Ñaù 0x4</v>
          </cell>
          <cell r="D571" t="str">
            <v>m3</v>
          </cell>
          <cell r="F571">
            <v>74513</v>
          </cell>
          <cell r="I571">
            <v>74513</v>
          </cell>
        </row>
        <row r="572">
          <cell r="A572" t="str">
            <v>D2x4</v>
          </cell>
          <cell r="C572" t="str">
            <v>Ñaù 2x4</v>
          </cell>
          <cell r="D572" t="str">
            <v>m3</v>
          </cell>
          <cell r="F572">
            <v>280000</v>
          </cell>
          <cell r="I572">
            <v>280000</v>
          </cell>
        </row>
        <row r="573">
          <cell r="A573" t="str">
            <v>D4x6</v>
          </cell>
          <cell r="C573" t="str">
            <v>Ñaù 4x6</v>
          </cell>
          <cell r="D573" t="str">
            <v>m3</v>
          </cell>
          <cell r="F573">
            <v>113524</v>
          </cell>
          <cell r="I573">
            <v>113524</v>
          </cell>
        </row>
        <row r="574">
          <cell r="A574" t="str">
            <v>CV</v>
          </cell>
          <cell r="C574" t="str">
            <v>Caùt vaøng</v>
          </cell>
          <cell r="D574" t="str">
            <v>m3</v>
          </cell>
          <cell r="F574">
            <v>500000</v>
          </cell>
          <cell r="I574">
            <v>500000</v>
          </cell>
        </row>
        <row r="575">
          <cell r="A575" t="str">
            <v>gachong</v>
          </cell>
          <cell r="C575" t="str">
            <v>Gaïch oáng</v>
          </cell>
          <cell r="D575" t="str">
            <v>vieân</v>
          </cell>
          <cell r="F575">
            <v>255</v>
          </cell>
          <cell r="I575">
            <v>255</v>
          </cell>
        </row>
        <row r="576">
          <cell r="A576" t="str">
            <v>gachtau</v>
          </cell>
          <cell r="C576" t="str">
            <v>Gaïch taøu</v>
          </cell>
          <cell r="D576" t="str">
            <v>vieân</v>
          </cell>
          <cell r="F576">
            <v>3000</v>
          </cell>
          <cell r="I576">
            <v>3000</v>
          </cell>
        </row>
        <row r="577">
          <cell r="A577" t="str">
            <v>gachthe</v>
          </cell>
          <cell r="C577" t="str">
            <v>Gaïch theû</v>
          </cell>
          <cell r="D577" t="str">
            <v>vieân</v>
          </cell>
          <cell r="F577">
            <v>345</v>
          </cell>
          <cell r="I577">
            <v>300</v>
          </cell>
        </row>
        <row r="578">
          <cell r="A578" t="str">
            <v>XM</v>
          </cell>
          <cell r="C578" t="str">
            <v xml:space="preserve">Ximaêng </v>
          </cell>
          <cell r="D578" t="str">
            <v>kg</v>
          </cell>
          <cell r="F578">
            <v>1740</v>
          </cell>
          <cell r="I578">
            <v>1740</v>
          </cell>
        </row>
        <row r="579">
          <cell r="A579" t="str">
            <v>qhan</v>
          </cell>
          <cell r="C579" t="str">
            <v>Que haøn ñieän</v>
          </cell>
          <cell r="D579" t="str">
            <v>hoäp</v>
          </cell>
          <cell r="F579">
            <v>35000</v>
          </cell>
          <cell r="I579">
            <v>35000</v>
          </cell>
        </row>
        <row r="580">
          <cell r="A580" t="str">
            <v>coson</v>
          </cell>
          <cell r="C580" t="str">
            <v>Coï sôn</v>
          </cell>
          <cell r="D580" t="str">
            <v>caùi</v>
          </cell>
          <cell r="F580">
            <v>5000</v>
          </cell>
          <cell r="I580">
            <v>5000</v>
          </cell>
        </row>
        <row r="581">
          <cell r="A581" t="str">
            <v>Nilong</v>
          </cell>
          <cell r="C581" t="str">
            <v>Taám niloâng maøu caûnh baùo</v>
          </cell>
          <cell r="D581" t="str">
            <v>m2</v>
          </cell>
          <cell r="F581">
            <v>5000</v>
          </cell>
        </row>
        <row r="582">
          <cell r="A582" t="str">
            <v>NLON</v>
          </cell>
          <cell r="C582" t="str">
            <v>Nylon laøm daáu khoå 0.6m</v>
          </cell>
          <cell r="D582" t="str">
            <v>m</v>
          </cell>
          <cell r="F582">
            <v>3000</v>
          </cell>
          <cell r="I582">
            <v>3000</v>
          </cell>
        </row>
        <row r="583">
          <cell r="A583" t="str">
            <v>thepb</v>
          </cell>
          <cell r="C583" t="str">
            <v>Daây theùp buoäc</v>
          </cell>
          <cell r="D583" t="str">
            <v>kg</v>
          </cell>
          <cell r="F583">
            <v>6000</v>
          </cell>
          <cell r="I583">
            <v>6000</v>
          </cell>
        </row>
        <row r="584">
          <cell r="A584" t="str">
            <v>daucap50</v>
          </cell>
          <cell r="C584" t="str">
            <v>Ñaàu caùp ngaàm 24KV 3x50mm2 outdoor</v>
          </cell>
          <cell r="D584" t="str">
            <v>caùi</v>
          </cell>
          <cell r="F584">
            <v>2221971</v>
          </cell>
          <cell r="I584">
            <v>2221971</v>
          </cell>
        </row>
        <row r="585">
          <cell r="A585" t="str">
            <v>daucap70</v>
          </cell>
          <cell r="C585" t="str">
            <v>Ñaàu caùp ngaàm 24KV 3x70mm2 outdoor</v>
          </cell>
          <cell r="D585" t="str">
            <v>caùi</v>
          </cell>
          <cell r="F585">
            <v>2689755</v>
          </cell>
          <cell r="I585">
            <v>2689755</v>
          </cell>
        </row>
        <row r="586">
          <cell r="A586" t="str">
            <v>daucap95</v>
          </cell>
          <cell r="C586" t="str">
            <v>Ñaàu caùp ngaàm 24KV 3x95mm2 outdoor</v>
          </cell>
          <cell r="D586" t="str">
            <v>caùi</v>
          </cell>
          <cell r="F586">
            <v>2689755</v>
          </cell>
          <cell r="I586">
            <v>2689755</v>
          </cell>
        </row>
        <row r="587">
          <cell r="A587" t="str">
            <v>daucap120</v>
          </cell>
          <cell r="C587" t="str">
            <v>Ñaàu caùp ngaàm 24KV 3x120mm2 outdoor</v>
          </cell>
          <cell r="D587" t="str">
            <v>caùi</v>
          </cell>
          <cell r="F587">
            <v>2689755</v>
          </cell>
          <cell r="I587">
            <v>2689755</v>
          </cell>
        </row>
        <row r="588">
          <cell r="A588" t="str">
            <v>daucap150</v>
          </cell>
          <cell r="C588" t="str">
            <v>Ñaàu caùp ngaàm 24kV 3x150mm2 outdoor</v>
          </cell>
          <cell r="D588" t="str">
            <v>caùi</v>
          </cell>
          <cell r="F588">
            <v>2656341</v>
          </cell>
          <cell r="I588">
            <v>2656341</v>
          </cell>
        </row>
        <row r="589">
          <cell r="A589" t="str">
            <v>daucap185</v>
          </cell>
          <cell r="C589" t="str">
            <v>Ñaàu caùp ngaàm 24kV 3x185mm2 outdoor</v>
          </cell>
          <cell r="D589" t="str">
            <v>caùi</v>
          </cell>
          <cell r="F589">
            <v>2656341</v>
          </cell>
          <cell r="I589">
            <v>2656341</v>
          </cell>
        </row>
        <row r="590">
          <cell r="A590" t="str">
            <v>daucap240</v>
          </cell>
          <cell r="C590" t="str">
            <v>Ñaàu caùp ngaàm 24kV 3x240mm2 outdoor</v>
          </cell>
          <cell r="D590" t="str">
            <v>caùi</v>
          </cell>
          <cell r="F590">
            <v>2656341</v>
          </cell>
          <cell r="I590">
            <v>2656341</v>
          </cell>
        </row>
        <row r="591">
          <cell r="A591" t="str">
            <v>daucap50in</v>
          </cell>
          <cell r="C591" t="str">
            <v>Ñaàu caùp ngaàm 24KV 3x50mm2 indoor</v>
          </cell>
          <cell r="D591" t="str">
            <v>caùi</v>
          </cell>
          <cell r="F591">
            <v>1804307</v>
          </cell>
          <cell r="I591">
            <v>1804307</v>
          </cell>
        </row>
        <row r="592">
          <cell r="A592" t="str">
            <v>daucap70in</v>
          </cell>
          <cell r="C592" t="str">
            <v>Ñaàu caùp ngaàm 24KV 3x70mm2 indoor</v>
          </cell>
          <cell r="D592" t="str">
            <v>caùi</v>
          </cell>
          <cell r="F592">
            <v>2272091</v>
          </cell>
          <cell r="I592">
            <v>2272091</v>
          </cell>
        </row>
        <row r="593">
          <cell r="A593" t="str">
            <v>daucap95in</v>
          </cell>
          <cell r="C593" t="str">
            <v>Ñaàu caùp ngaàm 24KV 3x95mm2 indoor</v>
          </cell>
          <cell r="D593" t="str">
            <v>caùi</v>
          </cell>
          <cell r="F593">
            <v>2272091</v>
          </cell>
          <cell r="I593">
            <v>2272091</v>
          </cell>
        </row>
        <row r="594">
          <cell r="A594" t="str">
            <v>daucap120in</v>
          </cell>
          <cell r="C594" t="str">
            <v>Ñaàu caùp ngaàm 24KV 3x120mm2 indoor</v>
          </cell>
          <cell r="D594" t="str">
            <v>caùi</v>
          </cell>
          <cell r="F594">
            <v>2272091</v>
          </cell>
          <cell r="I594">
            <v>2272091</v>
          </cell>
        </row>
        <row r="595">
          <cell r="A595" t="str">
            <v>daucap150in</v>
          </cell>
          <cell r="C595" t="str">
            <v>Ñaàu caùp ngaàm 24kV 3x150mm2 indoor</v>
          </cell>
          <cell r="D595" t="str">
            <v>caùi</v>
          </cell>
          <cell r="F595">
            <v>2322210</v>
          </cell>
          <cell r="I595">
            <v>2322210</v>
          </cell>
        </row>
        <row r="596">
          <cell r="A596" t="str">
            <v>daucap185in</v>
          </cell>
          <cell r="C596" t="str">
            <v>Ñaàu caùp ngaàm 24kV 3x185mm2 indoor</v>
          </cell>
          <cell r="D596" t="str">
            <v>caùi</v>
          </cell>
          <cell r="F596">
            <v>2322210</v>
          </cell>
          <cell r="I596">
            <v>2322210</v>
          </cell>
        </row>
        <row r="597">
          <cell r="A597" t="str">
            <v>daucap240in</v>
          </cell>
          <cell r="C597" t="str">
            <v>Ñaàu caùp ngaàm 24kV 3x240mm2 indoor</v>
          </cell>
          <cell r="D597" t="str">
            <v>caùi</v>
          </cell>
          <cell r="F597">
            <v>2322210</v>
          </cell>
          <cell r="I597">
            <v>2322210</v>
          </cell>
        </row>
        <row r="598">
          <cell r="A598" t="str">
            <v>DCAPHT3185</v>
          </cell>
          <cell r="C598" t="str">
            <v>Ñaàu caùp ngaàm haï theá 3x185+120mm2</v>
          </cell>
          <cell r="D598" t="str">
            <v>caùi</v>
          </cell>
          <cell r="F598">
            <v>568023</v>
          </cell>
          <cell r="I598">
            <v>568023</v>
          </cell>
        </row>
        <row r="599">
          <cell r="A599" t="str">
            <v>DCAPHT3120</v>
          </cell>
          <cell r="C599" t="str">
            <v>Ñaàu caùp ngaàm haï theá 3x120+70mm2</v>
          </cell>
          <cell r="D599" t="str">
            <v>caùi</v>
          </cell>
          <cell r="F599">
            <v>567916</v>
          </cell>
          <cell r="I599">
            <v>567916</v>
          </cell>
        </row>
        <row r="600">
          <cell r="A600" t="str">
            <v>DCAPHT395</v>
          </cell>
          <cell r="C600" t="str">
            <v>Ñaàu caùp ngaàm haï theá 3x95+50mm2</v>
          </cell>
          <cell r="D600" t="str">
            <v>caùi</v>
          </cell>
          <cell r="F600">
            <v>568023</v>
          </cell>
          <cell r="I600">
            <v>568023</v>
          </cell>
        </row>
        <row r="601">
          <cell r="A601" t="str">
            <v>DCAPHT370</v>
          </cell>
          <cell r="C601" t="str">
            <v>Ñaàu caùp ngaàm haï theá 3x70+50mm2</v>
          </cell>
          <cell r="D601" t="str">
            <v>caùi</v>
          </cell>
          <cell r="F601">
            <v>501197</v>
          </cell>
        </row>
        <row r="602">
          <cell r="A602" t="str">
            <v>DCAPHT350+35</v>
          </cell>
          <cell r="C602" t="str">
            <v>Ñaàu caùp ngaàm haï theá 3x50+35mm2</v>
          </cell>
          <cell r="D602" t="str">
            <v>caùi</v>
          </cell>
          <cell r="F602">
            <v>501197</v>
          </cell>
        </row>
        <row r="603">
          <cell r="A603" t="str">
            <v>DCAPHT350</v>
          </cell>
          <cell r="C603" t="str">
            <v>Ñaàu caùp ngaàm haï theá 3x50</v>
          </cell>
          <cell r="D603" t="str">
            <v>caùi</v>
          </cell>
          <cell r="F603">
            <v>501197</v>
          </cell>
        </row>
        <row r="604">
          <cell r="A604" t="str">
            <v>chupmba</v>
          </cell>
          <cell r="C604" t="str">
            <v>Boïc ñaàu söù maùy bieán aùp</v>
          </cell>
          <cell r="D604" t="str">
            <v>caùi</v>
          </cell>
          <cell r="F604">
            <v>84000</v>
          </cell>
        </row>
        <row r="605">
          <cell r="A605" t="str">
            <v>chupfco</v>
          </cell>
          <cell r="C605" t="str">
            <v>Boïc caùch ñieän FCO</v>
          </cell>
          <cell r="D605" t="str">
            <v>boä</v>
          </cell>
          <cell r="F605">
            <v>308000</v>
          </cell>
        </row>
        <row r="606">
          <cell r="A606" t="str">
            <v>chupla</v>
          </cell>
          <cell r="C606" t="str">
            <v>Boïc caùch ñieän LA</v>
          </cell>
          <cell r="D606" t="str">
            <v>caùi</v>
          </cell>
          <cell r="F606">
            <v>77000</v>
          </cell>
        </row>
        <row r="607">
          <cell r="A607" t="str">
            <v>chupmbasdl</v>
          </cell>
          <cell r="C607" t="str">
            <v>Boïc ñaàu söù maùy bieán aùp (söû duïng laïi)</v>
          </cell>
          <cell r="D607" t="str">
            <v>caùi</v>
          </cell>
        </row>
        <row r="608">
          <cell r="A608" t="str">
            <v>chupfcosdl</v>
          </cell>
          <cell r="C608" t="str">
            <v>Boïc caùch ñieän FCO (söû duïng laïi)</v>
          </cell>
          <cell r="D608" t="str">
            <v>boä</v>
          </cell>
        </row>
        <row r="609">
          <cell r="A609" t="str">
            <v>chuplasdl</v>
          </cell>
          <cell r="C609" t="str">
            <v>Boïc caùch ñieän LA (söû duïng laïi)</v>
          </cell>
          <cell r="D609" t="str">
            <v>caùi</v>
          </cell>
        </row>
        <row r="610">
          <cell r="A610" t="str">
            <v>stk42</v>
          </cell>
          <cell r="C610" t="str">
            <v>OÂÁng saét traùng keõm D42</v>
          </cell>
          <cell r="D610" t="str">
            <v>meùt</v>
          </cell>
          <cell r="F610">
            <v>42000</v>
          </cell>
          <cell r="I610">
            <v>42000</v>
          </cell>
        </row>
        <row r="611">
          <cell r="A611" t="str">
            <v>stk60</v>
          </cell>
          <cell r="C611" t="str">
            <v>OÂÁng saét traùng keõm D60</v>
          </cell>
          <cell r="D611" t="str">
            <v>meùt</v>
          </cell>
          <cell r="F611">
            <v>69500</v>
          </cell>
          <cell r="I611">
            <v>69500</v>
          </cell>
        </row>
        <row r="612">
          <cell r="A612" t="str">
            <v>stk90</v>
          </cell>
          <cell r="B612" t="str">
            <v>07.2204</v>
          </cell>
          <cell r="C612" t="str">
            <v>OÂÁng saét traùng keõm D90</v>
          </cell>
          <cell r="D612" t="str">
            <v>meùt</v>
          </cell>
          <cell r="G612">
            <v>6579</v>
          </cell>
          <cell r="I612">
            <v>0</v>
          </cell>
        </row>
        <row r="613">
          <cell r="A613" t="str">
            <v>stk114</v>
          </cell>
          <cell r="B613" t="str">
            <v>07.2204</v>
          </cell>
          <cell r="C613" t="str">
            <v>OÂÁng saét traùng keõm D114</v>
          </cell>
          <cell r="D613" t="str">
            <v>meùt</v>
          </cell>
          <cell r="F613">
            <v>120000</v>
          </cell>
          <cell r="G613">
            <v>6579</v>
          </cell>
          <cell r="I613">
            <v>120000</v>
          </cell>
        </row>
        <row r="614">
          <cell r="A614" t="str">
            <v>stk140</v>
          </cell>
          <cell r="B614" t="str">
            <v>07.2204</v>
          </cell>
          <cell r="C614" t="str">
            <v>OÂÁng saét traùng keõm D140</v>
          </cell>
          <cell r="D614" t="str">
            <v>meùt</v>
          </cell>
          <cell r="F614">
            <v>278000</v>
          </cell>
          <cell r="G614">
            <v>6579</v>
          </cell>
          <cell r="I614">
            <v>278000</v>
          </cell>
        </row>
        <row r="615">
          <cell r="A615" t="str">
            <v>stk160</v>
          </cell>
          <cell r="B615" t="str">
            <v>07.2204</v>
          </cell>
          <cell r="C615" t="str">
            <v>OÂÁng saét traùng keõm D160</v>
          </cell>
          <cell r="D615" t="str">
            <v>meùt</v>
          </cell>
          <cell r="G615">
            <v>6579</v>
          </cell>
          <cell r="I615">
            <v>0</v>
          </cell>
        </row>
        <row r="616">
          <cell r="A616" t="str">
            <v>stk168</v>
          </cell>
          <cell r="B616" t="str">
            <v>07.2204</v>
          </cell>
          <cell r="C616" t="str">
            <v>OÂÁng saét traùng keõm D168</v>
          </cell>
          <cell r="D616" t="str">
            <v>meùt</v>
          </cell>
          <cell r="F616">
            <v>328000</v>
          </cell>
          <cell r="G616">
            <v>6579</v>
          </cell>
          <cell r="I616">
            <v>328000</v>
          </cell>
        </row>
        <row r="617">
          <cell r="A617" t="str">
            <v>costk114</v>
          </cell>
          <cell r="C617" t="str">
            <v>Maêng soâng STK 114</v>
          </cell>
          <cell r="D617" t="str">
            <v>caùi</v>
          </cell>
          <cell r="F617">
            <v>25000</v>
          </cell>
          <cell r="I617">
            <v>25000</v>
          </cell>
        </row>
        <row r="618">
          <cell r="A618" t="str">
            <v>costk90</v>
          </cell>
          <cell r="C618" t="str">
            <v>Maêng soâng STK 90</v>
          </cell>
          <cell r="D618" t="str">
            <v>caùi</v>
          </cell>
          <cell r="F618">
            <v>7000</v>
          </cell>
          <cell r="I618">
            <v>7000</v>
          </cell>
        </row>
        <row r="619">
          <cell r="A619" t="str">
            <v>YC</v>
          </cell>
          <cell r="C619" t="str">
            <v>Yeám caùp daøy 2mm</v>
          </cell>
          <cell r="D619" t="str">
            <v>caùi</v>
          </cell>
          <cell r="F619">
            <v>7000</v>
          </cell>
          <cell r="I619">
            <v>7000</v>
          </cell>
        </row>
        <row r="622">
          <cell r="A622" t="str">
            <v>Baûng keâ ñôn gía nhaân coâng  ( 67/1999/QÑ-BCN )</v>
          </cell>
        </row>
        <row r="624">
          <cell r="A624" t="str">
            <v>Maõ</v>
          </cell>
          <cell r="B624" t="str">
            <v>MHÑG</v>
          </cell>
          <cell r="C624" t="str">
            <v>Coâng vieäc</v>
          </cell>
          <cell r="D624" t="str">
            <v>Ñôn vò</v>
          </cell>
          <cell r="E624" t="str">
            <v>Ñôn giaù</v>
          </cell>
          <cell r="F624" t="str">
            <v>VLP</v>
          </cell>
          <cell r="G624" t="str">
            <v>NC</v>
          </cell>
          <cell r="H624" t="str">
            <v>MTC</v>
          </cell>
        </row>
        <row r="625">
          <cell r="A625">
            <v>1</v>
          </cell>
          <cell r="B625">
            <v>2</v>
          </cell>
          <cell r="C625">
            <v>3</v>
          </cell>
          <cell r="D625">
            <v>4</v>
          </cell>
          <cell r="E625">
            <v>5</v>
          </cell>
          <cell r="F625">
            <v>6</v>
          </cell>
          <cell r="G625">
            <v>7</v>
          </cell>
          <cell r="H625">
            <v>8</v>
          </cell>
        </row>
        <row r="626">
          <cell r="A626" t="str">
            <v>MDDA1</v>
          </cell>
          <cell r="B626" t="str">
            <v>03.8133</v>
          </cell>
          <cell r="C626" t="str">
            <v>Phaù ñaù chaân hoá moùng, ñaù caáp I</v>
          </cell>
          <cell r="D626" t="str">
            <v>m3</v>
          </cell>
          <cell r="G626">
            <v>117655</v>
          </cell>
        </row>
        <row r="627">
          <cell r="A627" t="str">
            <v>MDDA2</v>
          </cell>
          <cell r="B627" t="str">
            <v>03.8133</v>
          </cell>
          <cell r="C627" t="str">
            <v>Phaù ñaù chaân hoá moùng, ñaù caáp II</v>
          </cell>
          <cell r="D627" t="str">
            <v>m3</v>
          </cell>
          <cell r="G627">
            <v>93946</v>
          </cell>
        </row>
        <row r="628">
          <cell r="A628" t="str">
            <v>MDD11</v>
          </cell>
          <cell r="B628" t="str">
            <v>03.1101</v>
          </cell>
          <cell r="C628" t="str">
            <v>Ñaøo hoá moùng ñaát caáp 1 saâu &lt;=1m</v>
          </cell>
          <cell r="D628" t="str">
            <v>m3</v>
          </cell>
          <cell r="G628">
            <v>47102</v>
          </cell>
        </row>
        <row r="629">
          <cell r="A629" t="str">
            <v>MDD21</v>
          </cell>
          <cell r="B629" t="str">
            <v>03.1102</v>
          </cell>
          <cell r="C629" t="str">
            <v>Ñaøo hoá moùng ñaát caáp 2 saâu &lt;=1m</v>
          </cell>
          <cell r="D629" t="str">
            <v>m3</v>
          </cell>
          <cell r="G629">
            <v>72794</v>
          </cell>
        </row>
        <row r="630">
          <cell r="A630" t="str">
            <v>MDD31</v>
          </cell>
          <cell r="B630" t="str">
            <v>03.1103</v>
          </cell>
          <cell r="C630" t="str">
            <v>Ñaøo hoá moùng ñaát caáp 3 saâu &lt;=1m</v>
          </cell>
          <cell r="D630" t="str">
            <v>m3</v>
          </cell>
          <cell r="G630">
            <v>118183</v>
          </cell>
        </row>
        <row r="631">
          <cell r="A631" t="str">
            <v>MDD41</v>
          </cell>
          <cell r="B631" t="str">
            <v>03.1104</v>
          </cell>
          <cell r="C631" t="str">
            <v>Ñaøo hoá moùng ñaát caáp 4 saâu &lt;=1m</v>
          </cell>
          <cell r="D631" t="str">
            <v>m3</v>
          </cell>
          <cell r="G631">
            <v>188408</v>
          </cell>
        </row>
        <row r="632">
          <cell r="A632" t="str">
            <v>MDD2</v>
          </cell>
          <cell r="B632" t="str">
            <v>03.1112</v>
          </cell>
          <cell r="C632" t="str">
            <v>Ñaøo hoá moùng ñaát caáp 2 saâu &gt;1m</v>
          </cell>
          <cell r="D632" t="str">
            <v>m3</v>
          </cell>
          <cell r="G632">
            <v>97630</v>
          </cell>
        </row>
        <row r="633">
          <cell r="A633" t="str">
            <v>MDD3</v>
          </cell>
          <cell r="B633" t="str">
            <v>AB.11423</v>
          </cell>
          <cell r="C633" t="str">
            <v>Ñaøo hoá moùng ñaát caáp 3 saâu &gt;1m</v>
          </cell>
          <cell r="D633" t="str">
            <v>m3</v>
          </cell>
          <cell r="G633">
            <v>451007</v>
          </cell>
        </row>
        <row r="634">
          <cell r="A634" t="str">
            <v>MDD3DC</v>
          </cell>
          <cell r="B634" t="str">
            <v>AB.11363</v>
          </cell>
          <cell r="C634" t="str">
            <v>Đào đất móng cột, trụ, hố kiểm tra rộng &gt;3m, sâu ≤2m, đất cấp 3 bằng thủ công (áp dụng cho móng đà cản)</v>
          </cell>
          <cell r="D634" t="str">
            <v>m3</v>
          </cell>
          <cell r="G634">
            <v>196593</v>
          </cell>
        </row>
        <row r="635">
          <cell r="A635" t="str">
            <v>MDD3R1</v>
          </cell>
          <cell r="B635" t="str">
            <v>AB.11443</v>
          </cell>
          <cell r="C635" t="str">
            <v>Đào đất móng cột, trụ, hố kiểm tra rộng &gt;1m, sâu &gt;1m, đất cấp 3 bằng thủ công</v>
          </cell>
          <cell r="D635" t="str">
            <v>m3</v>
          </cell>
          <cell r="G635">
            <v>291034</v>
          </cell>
        </row>
        <row r="636">
          <cell r="A636" t="str">
            <v>MDD4</v>
          </cell>
          <cell r="B636" t="str">
            <v>03.1114</v>
          </cell>
          <cell r="C636" t="str">
            <v>Ñaøo hoá moùng ñaát caáp 4 saâu &gt;1m</v>
          </cell>
          <cell r="D636" t="str">
            <v>m3</v>
          </cell>
          <cell r="G636">
            <v>220095</v>
          </cell>
        </row>
        <row r="637">
          <cell r="A637" t="str">
            <v>MDAP1</v>
          </cell>
          <cell r="B637" t="str">
            <v>03.2201</v>
          </cell>
          <cell r="C637" t="str">
            <v>Ñaép ñaát hoá moùng, ñaát caáp 1</v>
          </cell>
          <cell r="D637" t="str">
            <v>m3</v>
          </cell>
          <cell r="G637">
            <v>47102</v>
          </cell>
        </row>
        <row r="638">
          <cell r="A638" t="str">
            <v>MDAP2</v>
          </cell>
          <cell r="B638" t="str">
            <v>03.2202</v>
          </cell>
          <cell r="C638" t="str">
            <v>Ñaép ñaát hoá moùng, ñaát caáp 2</v>
          </cell>
          <cell r="D638" t="str">
            <v>m3</v>
          </cell>
          <cell r="G638">
            <v>72794</v>
          </cell>
        </row>
        <row r="639">
          <cell r="A639" t="str">
            <v>MDAP3</v>
          </cell>
          <cell r="B639" t="str">
            <v>AB.13112</v>
          </cell>
          <cell r="C639" t="str">
            <v>Ñaép ñaát hoá moùng coät , ñoä chaët k=0,9</v>
          </cell>
          <cell r="D639" t="str">
            <v>m3</v>
          </cell>
          <cell r="G639">
            <v>129134</v>
          </cell>
        </row>
        <row r="640">
          <cell r="A640" t="str">
            <v>MDAP4</v>
          </cell>
          <cell r="B640" t="str">
            <v>AB.13113</v>
          </cell>
          <cell r="C640" t="str">
            <v>Ñaép ñaát hoá moùng coät , ñoä chaët k=0,95</v>
          </cell>
          <cell r="D640" t="str">
            <v>m3</v>
          </cell>
          <cell r="G640">
            <v>142626</v>
          </cell>
        </row>
        <row r="641">
          <cell r="A641" t="str">
            <v>DMC2</v>
          </cell>
          <cell r="B641" t="str">
            <v>03.3102</v>
          </cell>
          <cell r="C641" t="str">
            <v>Ñaøo möông caùp ngaàm ñaát caáp 2</v>
          </cell>
          <cell r="D641" t="str">
            <v>m3</v>
          </cell>
          <cell r="G641">
            <v>29636</v>
          </cell>
        </row>
        <row r="642">
          <cell r="A642" t="str">
            <v>DMC3</v>
          </cell>
          <cell r="B642" t="str">
            <v>03.3103</v>
          </cell>
          <cell r="C642" t="str">
            <v>Ñaøo möông caùp ngaàm ñaát caáp 3</v>
          </cell>
          <cell r="D642" t="str">
            <v>m3</v>
          </cell>
          <cell r="G642">
            <v>44158</v>
          </cell>
        </row>
        <row r="643">
          <cell r="A643" t="str">
            <v>DMC4</v>
          </cell>
          <cell r="B643" t="str">
            <v>03.3104</v>
          </cell>
          <cell r="C643" t="str">
            <v>Ñaøo möông caùp ngaàm ñaát caáp 4</v>
          </cell>
          <cell r="D643" t="str">
            <v>m3</v>
          </cell>
          <cell r="G643">
            <v>67274</v>
          </cell>
        </row>
        <row r="644">
          <cell r="A644" t="str">
            <v>DDMC2</v>
          </cell>
          <cell r="B644" t="str">
            <v>03.3202</v>
          </cell>
          <cell r="C644" t="str">
            <v>Ñaép ñaát möông caùp ngaàm, ñaát caáp 2</v>
          </cell>
          <cell r="D644" t="str">
            <v>m3</v>
          </cell>
          <cell r="G644">
            <v>17485</v>
          </cell>
        </row>
        <row r="645">
          <cell r="A645" t="str">
            <v>DDMC3</v>
          </cell>
          <cell r="B645" t="str">
            <v>03.3203</v>
          </cell>
          <cell r="C645" t="str">
            <v>Ñaép ñaát möông caùp ngaàm, ñaát caáp 3</v>
          </cell>
          <cell r="D645" t="str">
            <v>m3</v>
          </cell>
          <cell r="G645">
            <v>20152</v>
          </cell>
        </row>
        <row r="646">
          <cell r="A646" t="str">
            <v>DDMC4</v>
          </cell>
          <cell r="B646" t="str">
            <v>03.3203</v>
          </cell>
          <cell r="C646" t="str">
            <v>Ñaép ñaát möông caùp ngaàm, ñaát caáp 4</v>
          </cell>
          <cell r="D646" t="str">
            <v>m3</v>
          </cell>
          <cell r="G646">
            <v>20152</v>
          </cell>
        </row>
        <row r="647">
          <cell r="A647" t="str">
            <v>DCAT</v>
          </cell>
          <cell r="B647" t="str">
            <v>03.7000</v>
          </cell>
          <cell r="C647" t="str">
            <v xml:space="preserve">Ñaép caùt </v>
          </cell>
          <cell r="D647" t="str">
            <v>m3</v>
          </cell>
          <cell r="G647">
            <v>18374</v>
          </cell>
        </row>
        <row r="648">
          <cell r="A648" t="str">
            <v>DD1x2</v>
          </cell>
          <cell r="B648" t="str">
            <v>03.7000</v>
          </cell>
          <cell r="C648" t="str">
            <v>Ñaép ñaù 1x2</v>
          </cell>
          <cell r="D648" t="str">
            <v>m3</v>
          </cell>
          <cell r="G648">
            <v>18374</v>
          </cell>
        </row>
        <row r="649">
          <cell r="A649" t="str">
            <v>DD2x4</v>
          </cell>
          <cell r="B649" t="str">
            <v>03.7000</v>
          </cell>
          <cell r="C649" t="str">
            <v>Ñaép ñaù 2x4</v>
          </cell>
          <cell r="D649" t="str">
            <v>m3</v>
          </cell>
          <cell r="G649">
            <v>18374</v>
          </cell>
        </row>
        <row r="650">
          <cell r="A650" t="str">
            <v>DTD2</v>
          </cell>
          <cell r="B650" t="str">
            <v>03.3102</v>
          </cell>
          <cell r="C650" t="str">
            <v>Ñaøo raõnh tieáp ñòa ñaát caáp 2</v>
          </cell>
          <cell r="D650" t="str">
            <v>m3</v>
          </cell>
          <cell r="G650">
            <v>85640</v>
          </cell>
        </row>
        <row r="651">
          <cell r="A651" t="str">
            <v>DTD3</v>
          </cell>
          <cell r="B651" t="str">
            <v>AB.11413</v>
          </cell>
          <cell r="C651" t="str">
            <v>Ñaøo raõnh tieáp ñòa ñaát caáp 3, saâu &lt;1m</v>
          </cell>
          <cell r="D651" t="str">
            <v>m3</v>
          </cell>
          <cell r="G651">
            <v>260196</v>
          </cell>
        </row>
        <row r="652">
          <cell r="A652" t="str">
            <v>DTD4</v>
          </cell>
          <cell r="B652" t="str">
            <v>03.3103</v>
          </cell>
          <cell r="C652" t="str">
            <v>Ñaøo raõnh tieáp ñòa ñaát caáp 4</v>
          </cell>
          <cell r="D652" t="str">
            <v>m3</v>
          </cell>
          <cell r="G652">
            <v>194403</v>
          </cell>
        </row>
        <row r="653">
          <cell r="A653" t="str">
            <v>DATD2</v>
          </cell>
          <cell r="B653" t="str">
            <v>03.3202</v>
          </cell>
          <cell r="C653" t="str">
            <v>Ñaép ñaát raõnh tieáp ñòa caáp 2</v>
          </cell>
          <cell r="D653" t="str">
            <v>m3</v>
          </cell>
          <cell r="G653">
            <v>85640</v>
          </cell>
        </row>
        <row r="654">
          <cell r="A654" t="str">
            <v>DATD3</v>
          </cell>
          <cell r="B654" t="str">
            <v>AB.13121</v>
          </cell>
          <cell r="C654" t="str">
            <v>Ñaép ñaát raõnh tieáp ñòa caáp 3, ñoä chaët k=0,85</v>
          </cell>
          <cell r="D654" t="str">
            <v>m3</v>
          </cell>
          <cell r="G654">
            <v>115643</v>
          </cell>
        </row>
        <row r="655">
          <cell r="A655" t="str">
            <v>DATD4</v>
          </cell>
          <cell r="B655" t="str">
            <v>03.3203</v>
          </cell>
          <cell r="C655" t="str">
            <v>Ñaép ñaát raõnh tieáp ñòa caáp 4</v>
          </cell>
          <cell r="D655" t="str">
            <v>m3</v>
          </cell>
          <cell r="G655">
            <v>194403</v>
          </cell>
        </row>
        <row r="656">
          <cell r="A656" t="str">
            <v>LGIA</v>
          </cell>
          <cell r="B656" t="str">
            <v>05.6101</v>
          </cell>
          <cell r="C656" t="str">
            <v>Laép gía ñôõ caùp</v>
          </cell>
          <cell r="D656" t="str">
            <v>boä</v>
          </cell>
          <cell r="G656">
            <v>26505</v>
          </cell>
        </row>
        <row r="657">
          <cell r="A657" t="str">
            <v>lapkep</v>
          </cell>
          <cell r="B657" t="str">
            <v>04.3107</v>
          </cell>
          <cell r="C657" t="str">
            <v>Laép keïp caùc loaïi</v>
          </cell>
          <cell r="D657" t="str">
            <v>boä</v>
          </cell>
          <cell r="G657">
            <v>12978</v>
          </cell>
        </row>
        <row r="658">
          <cell r="A658" t="str">
            <v>LGACH</v>
          </cell>
          <cell r="B658" t="str">
            <v>07.2104</v>
          </cell>
          <cell r="C658" t="str">
            <v>Laép gaïch laøm daáu</v>
          </cell>
          <cell r="D658" t="str">
            <v>vieân</v>
          </cell>
          <cell r="G658">
            <v>119</v>
          </cell>
        </row>
        <row r="659">
          <cell r="A659" t="str">
            <v>LNLON</v>
          </cell>
          <cell r="C659" t="str">
            <v>Laép Nylon laøm daáu</v>
          </cell>
          <cell r="D659" t="str">
            <v>m3</v>
          </cell>
        </row>
        <row r="660">
          <cell r="A660" t="str">
            <v>M12</v>
          </cell>
          <cell r="B660" t="str">
            <v>04.3801</v>
          </cell>
          <cell r="C660" t="str">
            <v>Ñaët ñaø caûn 1,2m</v>
          </cell>
          <cell r="D660" t="str">
            <v>caùi</v>
          </cell>
          <cell r="G660">
            <v>67874</v>
          </cell>
        </row>
        <row r="661">
          <cell r="A661" t="str">
            <v>M15</v>
          </cell>
          <cell r="B661" t="str">
            <v>04.3801</v>
          </cell>
          <cell r="C661" t="str">
            <v>Ñaët ñaø caûn 1,5m</v>
          </cell>
          <cell r="D661" t="str">
            <v>caùi</v>
          </cell>
          <cell r="G661">
            <v>148724</v>
          </cell>
        </row>
        <row r="662">
          <cell r="A662" t="str">
            <v>MD25</v>
          </cell>
          <cell r="B662" t="str">
            <v>04.3802</v>
          </cell>
          <cell r="C662" t="str">
            <v xml:space="preserve">Ñaët ñaø caûn 2,5m </v>
          </cell>
          <cell r="D662" t="str">
            <v>caùi</v>
          </cell>
          <cell r="G662">
            <v>148724</v>
          </cell>
        </row>
        <row r="663">
          <cell r="A663" t="str">
            <v>DCT25</v>
          </cell>
          <cell r="B663" t="str">
            <v>04.5142</v>
          </cell>
          <cell r="C663" t="str">
            <v>Ñoùng cöø traøm 2,5 m</v>
          </cell>
          <cell r="D663" t="str">
            <v>caây</v>
          </cell>
          <cell r="G663">
            <v>1394</v>
          </cell>
        </row>
        <row r="664">
          <cell r="A664" t="str">
            <v>DCT30</v>
          </cell>
          <cell r="B664" t="str">
            <v>04.5142</v>
          </cell>
          <cell r="C664" t="str">
            <v>Ñoùng cöø traøm 3 m</v>
          </cell>
          <cell r="D664" t="str">
            <v>caây</v>
          </cell>
          <cell r="G664">
            <v>1672</v>
          </cell>
        </row>
        <row r="665">
          <cell r="A665" t="str">
            <v>DCT50</v>
          </cell>
          <cell r="B665" t="str">
            <v>04.5142</v>
          </cell>
          <cell r="C665" t="str">
            <v>Ñoùng cöø traøm 5 m</v>
          </cell>
          <cell r="D665" t="str">
            <v>caây</v>
          </cell>
          <cell r="G665">
            <v>2787</v>
          </cell>
        </row>
        <row r="666">
          <cell r="A666" t="str">
            <v>QBT</v>
          </cell>
          <cell r="B666" t="str">
            <v>04.9001</v>
          </cell>
          <cell r="C666" t="str">
            <v>Queùt nhöïa bi tum noùng (0,2kg/m2)</v>
          </cell>
          <cell r="D666" t="str">
            <v>m2</v>
          </cell>
          <cell r="G666">
            <v>1083.8</v>
          </cell>
        </row>
        <row r="667">
          <cell r="A667" t="str">
            <v>VCDA1</v>
          </cell>
          <cell r="B667" t="str">
            <v>02.1451</v>
          </cell>
          <cell r="C667" t="str">
            <v>V/c ñaø caûn vaøo vò trí (cöï ly &lt;=100m)</v>
          </cell>
          <cell r="D667" t="str">
            <v>taán</v>
          </cell>
          <cell r="G667">
            <v>524973</v>
          </cell>
        </row>
        <row r="668">
          <cell r="A668" t="str">
            <v>VCDA2</v>
          </cell>
          <cell r="B668" t="str">
            <v>02.1452</v>
          </cell>
          <cell r="C668" t="str">
            <v>V/c ñaø caûn vaøo vò trí (cöï ly &lt;=300m)</v>
          </cell>
          <cell r="D668" t="str">
            <v>taán</v>
          </cell>
          <cell r="G668">
            <v>492430</v>
          </cell>
        </row>
        <row r="669">
          <cell r="A669" t="str">
            <v>VCDA3</v>
          </cell>
          <cell r="B669" t="str">
            <v>02.1453</v>
          </cell>
          <cell r="C669" t="str">
            <v>V/c ñaø caûn vaøo vò trí (cöï ly &lt;=500m)</v>
          </cell>
          <cell r="D669" t="str">
            <v>taán</v>
          </cell>
          <cell r="G669">
            <v>486435</v>
          </cell>
        </row>
        <row r="670">
          <cell r="A670" t="str">
            <v>VCDA4</v>
          </cell>
          <cell r="B670" t="str">
            <v>02.1454</v>
          </cell>
          <cell r="C670" t="str">
            <v>V/c ñaø caûn vaøo vò trí (cöï ly&gt;500m)</v>
          </cell>
          <cell r="D670" t="str">
            <v>taán</v>
          </cell>
          <cell r="G670">
            <v>481297</v>
          </cell>
        </row>
        <row r="671">
          <cell r="A671" t="str">
            <v>VCDN1</v>
          </cell>
          <cell r="B671" t="str">
            <v>02.1451</v>
          </cell>
          <cell r="C671" t="str">
            <v>V/c ñeá neùo vaøo vò trí (cöï ly &lt;=100m)</v>
          </cell>
          <cell r="D671" t="str">
            <v>taán</v>
          </cell>
          <cell r="G671">
            <v>524973</v>
          </cell>
        </row>
        <row r="672">
          <cell r="A672" t="str">
            <v>VCDN2</v>
          </cell>
          <cell r="B672" t="str">
            <v>02.1452</v>
          </cell>
          <cell r="C672" t="str">
            <v>V/c ñeá neùo vaøo vò trí (cöï ly &lt;=300m)</v>
          </cell>
          <cell r="D672" t="str">
            <v>taán</v>
          </cell>
          <cell r="G672">
            <v>492430</v>
          </cell>
        </row>
        <row r="673">
          <cell r="A673" t="str">
            <v>VCDN3</v>
          </cell>
          <cell r="B673" t="str">
            <v>02.1453</v>
          </cell>
          <cell r="C673" t="str">
            <v>V/c ñeá neùo vaøo vò trí (cöï ly &lt;=500m)</v>
          </cell>
          <cell r="D673" t="str">
            <v>taán</v>
          </cell>
          <cell r="G673">
            <v>486435</v>
          </cell>
        </row>
        <row r="674">
          <cell r="A674" t="str">
            <v>VCDN4</v>
          </cell>
          <cell r="B674" t="str">
            <v>02.1454</v>
          </cell>
          <cell r="C674" t="str">
            <v>V/c ñeá neùo vaøo vò trí (cöï ly&gt;500m)</v>
          </cell>
          <cell r="D674" t="str">
            <v>taán</v>
          </cell>
          <cell r="G674">
            <v>481297</v>
          </cell>
        </row>
        <row r="675">
          <cell r="A675" t="str">
            <v>VCNX1</v>
          </cell>
          <cell r="B675" t="str">
            <v>02.1421</v>
          </cell>
          <cell r="C675" t="str">
            <v>V/c neo xoøe vaøo vò trí (cöï ly &lt;=100m)</v>
          </cell>
          <cell r="D675" t="str">
            <v>taán</v>
          </cell>
          <cell r="G675">
            <v>641444</v>
          </cell>
        </row>
        <row r="676">
          <cell r="A676" t="str">
            <v>VCNX2</v>
          </cell>
          <cell r="B676" t="str">
            <v>02.1422</v>
          </cell>
          <cell r="C676" t="str">
            <v>V/c neo xoøe vaøo vò trí (cöï ly &lt;=300m)</v>
          </cell>
          <cell r="D676" t="str">
            <v>taán</v>
          </cell>
          <cell r="G676">
            <v>602049</v>
          </cell>
        </row>
        <row r="677">
          <cell r="A677" t="str">
            <v>VCNX3</v>
          </cell>
          <cell r="B677" t="str">
            <v>02.1423</v>
          </cell>
          <cell r="C677" t="str">
            <v>V/c neo xoøe vaøo vò trí (cöï ly &lt;=500m)</v>
          </cell>
          <cell r="D677" t="str">
            <v>taán</v>
          </cell>
          <cell r="G677">
            <v>594342</v>
          </cell>
        </row>
        <row r="678">
          <cell r="A678" t="str">
            <v>VCNX4</v>
          </cell>
          <cell r="B678" t="str">
            <v>02.1424</v>
          </cell>
          <cell r="C678" t="str">
            <v>V/c neo xoøe vaøo vò trí (cöï ly&gt;500m)</v>
          </cell>
          <cell r="D678" t="str">
            <v>taán</v>
          </cell>
          <cell r="G678">
            <v>545527</v>
          </cell>
        </row>
        <row r="679">
          <cell r="A679" t="str">
            <v>VCC1</v>
          </cell>
          <cell r="B679" t="str">
            <v>02.1461</v>
          </cell>
          <cell r="C679" t="str">
            <v>V/c coät vaøo vò trí (cöï ly &lt;=100m)</v>
          </cell>
          <cell r="D679" t="str">
            <v>taán</v>
          </cell>
          <cell r="G679">
            <v>816149</v>
          </cell>
        </row>
        <row r="680">
          <cell r="A680" t="str">
            <v>VCC2</v>
          </cell>
          <cell r="B680" t="str">
            <v>02.1462</v>
          </cell>
          <cell r="C680" t="str">
            <v>V/c coät vaøo vò trí (cöï ly &lt;=300m)</v>
          </cell>
          <cell r="D680" t="str">
            <v>taán</v>
          </cell>
          <cell r="G680">
            <v>766478</v>
          </cell>
        </row>
        <row r="681">
          <cell r="A681" t="str">
            <v>VCC3</v>
          </cell>
          <cell r="B681" t="str">
            <v>02.1463</v>
          </cell>
          <cell r="C681" t="str">
            <v>V/c coät vaøo vò trí (cöï ly &lt;=500m)</v>
          </cell>
          <cell r="D681" t="str">
            <v>taán</v>
          </cell>
          <cell r="G681">
            <v>756201</v>
          </cell>
        </row>
        <row r="682">
          <cell r="A682" t="str">
            <v>VCC4</v>
          </cell>
          <cell r="B682" t="str">
            <v>02.1464</v>
          </cell>
          <cell r="C682" t="str">
            <v>V/c coät vaøo vò trí (cöï ly &gt;500m)</v>
          </cell>
          <cell r="D682" t="str">
            <v>taán</v>
          </cell>
          <cell r="G682">
            <v>749350</v>
          </cell>
        </row>
        <row r="683">
          <cell r="A683" t="str">
            <v>VCPK1</v>
          </cell>
          <cell r="B683" t="str">
            <v>02.1421</v>
          </cell>
          <cell r="C683" t="str">
            <v>V/c phuï kieän vaøo vò trí ( cöï ly &lt;=100m)</v>
          </cell>
          <cell r="D683" t="str">
            <v>taán</v>
          </cell>
          <cell r="G683">
            <v>577214</v>
          </cell>
        </row>
        <row r="684">
          <cell r="A684" t="str">
            <v>VCPK2</v>
          </cell>
          <cell r="B684" t="str">
            <v>02.1422</v>
          </cell>
          <cell r="C684" t="str">
            <v>V/c phuï kieän vaøo vò trí ( cöï ly &lt;=300m)</v>
          </cell>
          <cell r="D684" t="str">
            <v>taán</v>
          </cell>
          <cell r="G684">
            <v>524101</v>
          </cell>
        </row>
        <row r="685">
          <cell r="A685" t="str">
            <v>VCPK3</v>
          </cell>
          <cell r="B685" t="str">
            <v>02.1423</v>
          </cell>
          <cell r="C685" t="str">
            <v>V/c phuï kieän vaøo vò trí ( cöï ly &lt;=500m)</v>
          </cell>
          <cell r="D685" t="str">
            <v>taán</v>
          </cell>
          <cell r="G685">
            <v>535250</v>
          </cell>
        </row>
        <row r="686">
          <cell r="A686" t="str">
            <v>VCPK4</v>
          </cell>
          <cell r="B686" t="str">
            <v>02.1424</v>
          </cell>
          <cell r="C686" t="str">
            <v>V/c phuï kieän vaøo vò trí ( cöï ly &gt;500m)</v>
          </cell>
          <cell r="D686" t="str">
            <v>taán</v>
          </cell>
          <cell r="G686">
            <v>529255</v>
          </cell>
        </row>
        <row r="687">
          <cell r="A687" t="str">
            <v>VCTD1</v>
          </cell>
          <cell r="B687" t="str">
            <v>02.1351</v>
          </cell>
          <cell r="C687" t="str">
            <v>V/c tieáp ñòa vaøo vò trí ( cöï ly &lt;=100m)</v>
          </cell>
          <cell r="D687" t="str">
            <v>taán</v>
          </cell>
          <cell r="G687">
            <v>641444</v>
          </cell>
        </row>
        <row r="688">
          <cell r="A688" t="str">
            <v>VCTD2</v>
          </cell>
          <cell r="B688" t="str">
            <v>02.1352</v>
          </cell>
          <cell r="C688" t="str">
            <v>V/c tieáp ñòa vaøo vò trí ( cöï ly &lt;=300m)</v>
          </cell>
          <cell r="D688" t="str">
            <v>taán</v>
          </cell>
          <cell r="G688">
            <v>602049</v>
          </cell>
        </row>
        <row r="689">
          <cell r="A689" t="str">
            <v>VCTD3</v>
          </cell>
          <cell r="B689" t="str">
            <v>02.1353</v>
          </cell>
          <cell r="C689" t="str">
            <v>V/c tieáp ñòa vaøo vò trí ( cöï ly &lt;=500m)</v>
          </cell>
          <cell r="D689" t="str">
            <v>taán</v>
          </cell>
          <cell r="G689">
            <v>594342</v>
          </cell>
        </row>
        <row r="690">
          <cell r="A690" t="str">
            <v>VCTD4</v>
          </cell>
          <cell r="B690" t="str">
            <v>02.1354</v>
          </cell>
          <cell r="C690" t="str">
            <v>V/c tieáp ñòa vaøo vò trí ( cöï ly &gt;500m)</v>
          </cell>
          <cell r="D690" t="str">
            <v>taán</v>
          </cell>
          <cell r="G690">
            <v>545527</v>
          </cell>
        </row>
        <row r="691">
          <cell r="A691" t="str">
            <v>VCD1</v>
          </cell>
          <cell r="B691" t="str">
            <v>02.1441</v>
          </cell>
          <cell r="C691" t="str">
            <v>V/c daây vaøo vò trí (cöï ly &lt;=100m)</v>
          </cell>
          <cell r="D691" t="str">
            <v>taán</v>
          </cell>
          <cell r="G691">
            <v>583208</v>
          </cell>
        </row>
        <row r="692">
          <cell r="A692" t="str">
            <v>VCD2</v>
          </cell>
          <cell r="B692" t="str">
            <v>02.1442</v>
          </cell>
          <cell r="C692" t="str">
            <v>V/c daây vaøo vò trí (cöï ly &lt;=300m)</v>
          </cell>
          <cell r="D692" t="str">
            <v>taán</v>
          </cell>
          <cell r="G692">
            <v>546383</v>
          </cell>
        </row>
        <row r="693">
          <cell r="A693" t="str">
            <v>VCD3</v>
          </cell>
          <cell r="B693" t="str">
            <v>02.1443</v>
          </cell>
          <cell r="C693" t="str">
            <v>V/c daây vaøo vò trí (cöï ly &lt;=500m)</v>
          </cell>
          <cell r="D693" t="str">
            <v>taán</v>
          </cell>
          <cell r="G693">
            <v>540388</v>
          </cell>
        </row>
        <row r="694">
          <cell r="A694" t="str">
            <v>VCD4</v>
          </cell>
          <cell r="B694" t="str">
            <v>02.1444</v>
          </cell>
          <cell r="C694" t="str">
            <v>V/c daây vaøo vò trí (cöï ly &gt; 500m)</v>
          </cell>
          <cell r="D694" t="str">
            <v>taán</v>
          </cell>
          <cell r="G694">
            <v>535250</v>
          </cell>
        </row>
        <row r="695">
          <cell r="A695" t="str">
            <v>VCS1</v>
          </cell>
          <cell r="B695" t="str">
            <v>02.1431</v>
          </cell>
          <cell r="C695" t="str">
            <v>V/c söù vaø phuï kieän vaøo vò trí (cöï ly &lt;=100m)</v>
          </cell>
          <cell r="D695" t="str">
            <v>taán</v>
          </cell>
          <cell r="G695">
            <v>757314</v>
          </cell>
        </row>
        <row r="696">
          <cell r="A696" t="str">
            <v>VCS2</v>
          </cell>
          <cell r="B696" t="str">
            <v>02.1432</v>
          </cell>
          <cell r="C696" t="str">
            <v>V/c söù vaø phuï kieän vaøo vò trí (cöï ly &lt;=300m)</v>
          </cell>
          <cell r="D696" t="str">
            <v>taán</v>
          </cell>
          <cell r="G696">
            <v>711668</v>
          </cell>
        </row>
        <row r="697">
          <cell r="A697" t="str">
            <v>VCS3</v>
          </cell>
          <cell r="B697" t="str">
            <v>02.1433</v>
          </cell>
          <cell r="C697" t="str">
            <v>V/c söù vaø phuï kieän vaøo vò trí (cöï ly &lt;=500m)</v>
          </cell>
          <cell r="D697" t="str">
            <v>taán</v>
          </cell>
          <cell r="G697">
            <v>702248</v>
          </cell>
        </row>
        <row r="698">
          <cell r="A698" t="str">
            <v>VCS4</v>
          </cell>
          <cell r="B698" t="str">
            <v>02.1434</v>
          </cell>
          <cell r="C698" t="str">
            <v>V/c söù vaø phuï kieän vaøo vò trí (cöï ly &gt; 500m)</v>
          </cell>
          <cell r="D698" t="str">
            <v>taán</v>
          </cell>
          <cell r="G698">
            <v>695397</v>
          </cell>
        </row>
        <row r="699">
          <cell r="A699" t="str">
            <v>VCX1</v>
          </cell>
          <cell r="B699" t="str">
            <v>02.1361</v>
          </cell>
          <cell r="C699" t="str">
            <v>V/c xaø vaøo vò trí (cö ly &lt;=100m)</v>
          </cell>
          <cell r="D699" t="str">
            <v>taán</v>
          </cell>
          <cell r="G699">
            <v>583208</v>
          </cell>
        </row>
        <row r="700">
          <cell r="A700" t="str">
            <v>VCX2</v>
          </cell>
          <cell r="B700" t="str">
            <v>02.1362</v>
          </cell>
          <cell r="C700" t="str">
            <v>V/c xaø vaøo vò trí (cö ly &lt;=300m)</v>
          </cell>
          <cell r="D700" t="str">
            <v>taán</v>
          </cell>
          <cell r="G700">
            <v>547240</v>
          </cell>
        </row>
        <row r="701">
          <cell r="A701" t="str">
            <v>VCX3</v>
          </cell>
          <cell r="B701" t="str">
            <v>02.1363</v>
          </cell>
          <cell r="C701" t="str">
            <v>V/c xaø vaøo vò trí (cö ly &lt;=500m)</v>
          </cell>
          <cell r="D701" t="str">
            <v>taán</v>
          </cell>
          <cell r="G701">
            <v>540388</v>
          </cell>
        </row>
        <row r="702">
          <cell r="A702" t="str">
            <v>VCX4</v>
          </cell>
          <cell r="B702" t="str">
            <v>02.1364</v>
          </cell>
          <cell r="C702" t="str">
            <v>V/c xaø vaøo vò trí (cö ly &gt;500m)</v>
          </cell>
          <cell r="D702" t="str">
            <v>taán</v>
          </cell>
          <cell r="G702">
            <v>535250</v>
          </cell>
        </row>
        <row r="703">
          <cell r="A703" t="str">
            <v>VCDC1</v>
          </cell>
          <cell r="B703" t="str">
            <v>02.1482</v>
          </cell>
          <cell r="C703" t="str">
            <v>V/c duïng cuï thi coâng ( cöï ly &lt;=100m)</v>
          </cell>
          <cell r="D703" t="str">
            <v>taán</v>
          </cell>
          <cell r="G703">
            <v>577214</v>
          </cell>
        </row>
        <row r="704">
          <cell r="A704" t="str">
            <v>VCDC2</v>
          </cell>
          <cell r="B704" t="str">
            <v>02.1483</v>
          </cell>
          <cell r="C704" t="str">
            <v>V/c duïng cuï thi coâng ( cöï ly &lt;=300m)</v>
          </cell>
          <cell r="D704" t="str">
            <v>taán</v>
          </cell>
          <cell r="G704">
            <v>542101</v>
          </cell>
        </row>
        <row r="705">
          <cell r="A705" t="str">
            <v>VCDC3</v>
          </cell>
          <cell r="B705" t="str">
            <v>02.1484</v>
          </cell>
          <cell r="C705" t="str">
            <v>V/c duïng cuï thi coâng ( cöï ly &lt;=500m)</v>
          </cell>
          <cell r="D705" t="str">
            <v>taán</v>
          </cell>
          <cell r="G705">
            <v>535250</v>
          </cell>
        </row>
        <row r="706">
          <cell r="A706" t="str">
            <v>VCDC4</v>
          </cell>
          <cell r="B706" t="str">
            <v>02.1485</v>
          </cell>
          <cell r="C706" t="str">
            <v>V/c duïng cuï thi coâng ( cöï ly &gt; 500m)</v>
          </cell>
          <cell r="D706" t="str">
            <v>taán</v>
          </cell>
          <cell r="G706">
            <v>529255</v>
          </cell>
        </row>
        <row r="707">
          <cell r="A707" t="str">
            <v>VCCT1</v>
          </cell>
          <cell r="B707" t="str">
            <v>02.1391</v>
          </cell>
          <cell r="C707" t="str">
            <v>V/c cöø traøm 2,5 -3m( cöï ly &lt;=100m)</v>
          </cell>
          <cell r="D707" t="str">
            <v>caây</v>
          </cell>
          <cell r="G707">
            <v>855</v>
          </cell>
        </row>
        <row r="708">
          <cell r="A708" t="str">
            <v>VCCT2</v>
          </cell>
          <cell r="B708" t="str">
            <v>02.1392</v>
          </cell>
          <cell r="C708" t="str">
            <v>V/c cöø traøm 2,5-3m ( cöï ly &lt;=300m)</v>
          </cell>
          <cell r="D708" t="str">
            <v>caây</v>
          </cell>
          <cell r="G708">
            <v>724</v>
          </cell>
        </row>
        <row r="709">
          <cell r="A709" t="str">
            <v>VCCT3</v>
          </cell>
          <cell r="B709" t="str">
            <v>02.1393</v>
          </cell>
          <cell r="C709" t="str">
            <v>V/c cöø traøm 2,5-3m ( cöï ly &lt;=500m)</v>
          </cell>
          <cell r="D709" t="str">
            <v>caây</v>
          </cell>
          <cell r="G709">
            <v>714</v>
          </cell>
        </row>
        <row r="710">
          <cell r="A710" t="str">
            <v>VCCT4</v>
          </cell>
          <cell r="B710" t="str">
            <v>02.1394</v>
          </cell>
          <cell r="C710" t="str">
            <v>V/c cöø traøm 2,5-3m ( cöï ly &gt; 500m)</v>
          </cell>
          <cell r="D710" t="str">
            <v>caây</v>
          </cell>
          <cell r="G710">
            <v>706</v>
          </cell>
        </row>
        <row r="711">
          <cell r="A711" t="str">
            <v>VCCT5</v>
          </cell>
          <cell r="B711" t="str">
            <v>02.1411</v>
          </cell>
          <cell r="C711" t="str">
            <v>V/c cöø traøm 5m ( cöï ly &lt;=100m)</v>
          </cell>
          <cell r="D711" t="str">
            <v>caây</v>
          </cell>
          <cell r="G711">
            <v>2661</v>
          </cell>
        </row>
        <row r="712">
          <cell r="A712" t="str">
            <v>VCCT6</v>
          </cell>
          <cell r="B712" t="str">
            <v>02.1412</v>
          </cell>
          <cell r="C712" t="str">
            <v>V/c cöø traøm 5m ( cöï ly &lt;=300m)</v>
          </cell>
          <cell r="D712" t="str">
            <v>caây</v>
          </cell>
          <cell r="G712">
            <v>2504</v>
          </cell>
        </row>
        <row r="713">
          <cell r="A713" t="str">
            <v>VCCT7</v>
          </cell>
          <cell r="B713" t="str">
            <v>02.1413</v>
          </cell>
          <cell r="C713" t="str">
            <v>V/c cöø traøm 5m ( cöï ly &lt;=500m)</v>
          </cell>
          <cell r="D713" t="str">
            <v>caây</v>
          </cell>
          <cell r="G713">
            <v>2472</v>
          </cell>
        </row>
        <row r="714">
          <cell r="A714" t="str">
            <v>VCCT8</v>
          </cell>
          <cell r="B714" t="str">
            <v>02.1414</v>
          </cell>
          <cell r="C714" t="str">
            <v>V/c cöø traøm 5m ( cöï ly &gt; 500m)</v>
          </cell>
          <cell r="D714" t="str">
            <v>caây</v>
          </cell>
          <cell r="G714">
            <v>2445</v>
          </cell>
        </row>
        <row r="715">
          <cell r="A715" t="str">
            <v>VCXM1</v>
          </cell>
          <cell r="B715" t="str">
            <v>02.1211</v>
          </cell>
          <cell r="C715" t="str">
            <v>V/c xi maêng ( cöï ly &lt;=100m)</v>
          </cell>
          <cell r="D715" t="str">
            <v>taán</v>
          </cell>
          <cell r="G715">
            <v>417923</v>
          </cell>
        </row>
        <row r="716">
          <cell r="A716" t="str">
            <v>VCXM2</v>
          </cell>
          <cell r="B716" t="str">
            <v>02.1212</v>
          </cell>
          <cell r="C716" t="str">
            <v>V/c xi maêng ( cöï ly &lt;=300m)</v>
          </cell>
          <cell r="D716" t="str">
            <v>taán</v>
          </cell>
          <cell r="G716">
            <v>393088</v>
          </cell>
        </row>
        <row r="717">
          <cell r="A717" t="str">
            <v>VCXM3</v>
          </cell>
          <cell r="B717" t="str">
            <v>02.1213</v>
          </cell>
          <cell r="C717" t="str">
            <v>V/c xi maêng ( cöï ly &lt;=500m)</v>
          </cell>
          <cell r="D717" t="str">
            <v>taán</v>
          </cell>
          <cell r="G717">
            <v>389662</v>
          </cell>
        </row>
        <row r="718">
          <cell r="A718" t="str">
            <v>VCXM4</v>
          </cell>
          <cell r="B718" t="str">
            <v>02.1214</v>
          </cell>
          <cell r="C718" t="str">
            <v>V/c xi maêng ( cöï ly &gt;500m)</v>
          </cell>
          <cell r="D718" t="str">
            <v>taán</v>
          </cell>
          <cell r="G718">
            <v>387093</v>
          </cell>
        </row>
        <row r="719">
          <cell r="A719" t="str">
            <v>VCLD1</v>
          </cell>
          <cell r="B719" t="str">
            <v>02.1241</v>
          </cell>
          <cell r="C719" t="str">
            <v>V/c ñaù daêm ( cöï ly &lt;=100m)</v>
          </cell>
          <cell r="D719" t="str">
            <v>m3</v>
          </cell>
          <cell r="G719">
            <v>411072</v>
          </cell>
        </row>
        <row r="720">
          <cell r="A720" t="str">
            <v>VCLD2</v>
          </cell>
          <cell r="B720" t="str">
            <v>02.1242</v>
          </cell>
          <cell r="C720" t="str">
            <v>V/c ñaù daêm ( cöï ly &lt;=300m)</v>
          </cell>
          <cell r="D720" t="str">
            <v>m3</v>
          </cell>
          <cell r="G720">
            <v>393944</v>
          </cell>
        </row>
        <row r="721">
          <cell r="A721" t="str">
            <v>VCLD3</v>
          </cell>
          <cell r="B721" t="str">
            <v>02.1243</v>
          </cell>
          <cell r="C721" t="str">
            <v>V/c ñaù daêm ( cöï ly &lt;=500m)</v>
          </cell>
          <cell r="D721" t="str">
            <v>m3</v>
          </cell>
          <cell r="G721">
            <v>390518</v>
          </cell>
        </row>
        <row r="722">
          <cell r="A722" t="str">
            <v>VCLD4</v>
          </cell>
          <cell r="B722" t="str">
            <v>02.1244</v>
          </cell>
          <cell r="C722" t="str">
            <v>V/c ñaù daêm ( cöï ly &gt;500m)</v>
          </cell>
          <cell r="D722" t="str">
            <v>m3</v>
          </cell>
          <cell r="G722">
            <v>387949</v>
          </cell>
        </row>
        <row r="723">
          <cell r="A723" t="str">
            <v>VCDAT1</v>
          </cell>
          <cell r="B723" t="str">
            <v>02.1264</v>
          </cell>
          <cell r="C723" t="str">
            <v>V/c ñaát ñi ñoå ( cöï ly &gt;500m) Caáp I</v>
          </cell>
          <cell r="D723" t="str">
            <v>m3</v>
          </cell>
          <cell r="G723">
            <v>122989</v>
          </cell>
        </row>
        <row r="724">
          <cell r="A724" t="str">
            <v>VCDAT2</v>
          </cell>
          <cell r="B724" t="str">
            <v>02.1274</v>
          </cell>
          <cell r="C724" t="str">
            <v>V/c ñaát ñi ñoå ( cöï ly &gt;500m) Caáp II</v>
          </cell>
          <cell r="D724" t="str">
            <v>m3</v>
          </cell>
          <cell r="G724">
            <v>126842</v>
          </cell>
        </row>
        <row r="725">
          <cell r="A725" t="str">
            <v>VCDAT3</v>
          </cell>
          <cell r="B725" t="str">
            <v>02.1284</v>
          </cell>
          <cell r="C725" t="str">
            <v>V/c ñaát ñi ñoå ( cöï ly &gt;500m) Caáp III</v>
          </cell>
          <cell r="D725" t="str">
            <v>m3</v>
          </cell>
          <cell r="G725">
            <v>137807</v>
          </cell>
        </row>
        <row r="726">
          <cell r="A726" t="str">
            <v>VCDAT4</v>
          </cell>
          <cell r="B726" t="str">
            <v>02.1294</v>
          </cell>
          <cell r="C726" t="str">
            <v>V/c ñaát ñi ñoå ( cöï ly &gt;500m) Caáp IV</v>
          </cell>
          <cell r="D726" t="str">
            <v>m3</v>
          </cell>
          <cell r="G726">
            <v>149069</v>
          </cell>
        </row>
        <row r="727">
          <cell r="A727" t="str">
            <v>VCCAT1D</v>
          </cell>
          <cell r="B727" t="str">
            <v>021221</v>
          </cell>
          <cell r="C727" t="str">
            <v>V/c caùt ñen cöï ly &lt;=100m</v>
          </cell>
          <cell r="D727" t="str">
            <v>m3</v>
          </cell>
          <cell r="G727">
            <v>376816</v>
          </cell>
        </row>
        <row r="728">
          <cell r="A728" t="str">
            <v>VCCAT2d</v>
          </cell>
          <cell r="B728" t="str">
            <v>021222</v>
          </cell>
          <cell r="C728" t="str">
            <v>V/c caùt ñen cöï ly &lt;=300m</v>
          </cell>
          <cell r="D728" t="str">
            <v>m3</v>
          </cell>
          <cell r="G728">
            <v>360544</v>
          </cell>
        </row>
        <row r="729">
          <cell r="A729" t="str">
            <v>VCCAT3d</v>
          </cell>
          <cell r="B729" t="str">
            <v>021223</v>
          </cell>
          <cell r="C729" t="str">
            <v>V/c caùt ñen cöï ly &lt;=500m</v>
          </cell>
          <cell r="D729" t="str">
            <v>m3</v>
          </cell>
          <cell r="G729">
            <v>357119</v>
          </cell>
        </row>
        <row r="730">
          <cell r="A730" t="str">
            <v>VCCAT4d</v>
          </cell>
          <cell r="B730" t="str">
            <v>021224</v>
          </cell>
          <cell r="C730" t="str">
            <v>V/c caùt ñen cöï ly &gt;500m</v>
          </cell>
          <cell r="D730" t="str">
            <v>m3</v>
          </cell>
          <cell r="G730">
            <v>355406</v>
          </cell>
        </row>
        <row r="731">
          <cell r="A731" t="str">
            <v>VCCAT1</v>
          </cell>
          <cell r="B731" t="str">
            <v>02.1231</v>
          </cell>
          <cell r="C731" t="str">
            <v>V/c caùt vaøng cöï ly &lt;=100m</v>
          </cell>
          <cell r="D731" t="str">
            <v>m3</v>
          </cell>
          <cell r="G731">
            <v>391375</v>
          </cell>
        </row>
        <row r="732">
          <cell r="A732" t="str">
            <v>VCCAT2</v>
          </cell>
          <cell r="B732" t="str">
            <v>02.1232</v>
          </cell>
          <cell r="C732" t="str">
            <v>V/c caùt vaøng cöï ly &lt;=300m</v>
          </cell>
          <cell r="D732" t="str">
            <v>m3</v>
          </cell>
          <cell r="G732">
            <v>374247</v>
          </cell>
        </row>
        <row r="733">
          <cell r="A733" t="str">
            <v>VCCAT3</v>
          </cell>
          <cell r="B733" t="str">
            <v>02.1233</v>
          </cell>
          <cell r="C733" t="str">
            <v>V/c caùt vaøng cöï ly &lt;=500m</v>
          </cell>
          <cell r="D733" t="str">
            <v>m3</v>
          </cell>
          <cell r="G733">
            <v>370821</v>
          </cell>
        </row>
        <row r="734">
          <cell r="A734" t="str">
            <v>VCCAT4</v>
          </cell>
          <cell r="B734" t="str">
            <v>02.1234</v>
          </cell>
          <cell r="C734" t="str">
            <v>V/c caùt cöï vaøng ly &gt;500m</v>
          </cell>
          <cell r="D734" t="str">
            <v>m3</v>
          </cell>
          <cell r="G734">
            <v>366539</v>
          </cell>
        </row>
        <row r="735">
          <cell r="A735" t="str">
            <v>VCFE1</v>
          </cell>
          <cell r="B735" t="str">
            <v>02.1351</v>
          </cell>
          <cell r="C735" t="str">
            <v>V/c coát theùp ( cöï ly &lt;=100m)</v>
          </cell>
          <cell r="D735" t="str">
            <v>taán</v>
          </cell>
          <cell r="G735">
            <v>699679</v>
          </cell>
        </row>
        <row r="736">
          <cell r="A736" t="str">
            <v>VCFE2</v>
          </cell>
          <cell r="B736" t="str">
            <v>02.1352</v>
          </cell>
          <cell r="C736" t="str">
            <v>V/c coát theùp ( cöï ly &lt;=300m)</v>
          </cell>
          <cell r="D736" t="str">
            <v>taán</v>
          </cell>
          <cell r="G736">
            <v>656859</v>
          </cell>
        </row>
        <row r="737">
          <cell r="A737" t="str">
            <v>VCFE3</v>
          </cell>
          <cell r="B737" t="str">
            <v>02.1353</v>
          </cell>
          <cell r="C737" t="str">
            <v>V/c coát theùp ( cöï ly &lt;=500m)</v>
          </cell>
          <cell r="D737" t="str">
            <v>taán</v>
          </cell>
          <cell r="G737">
            <v>648295</v>
          </cell>
        </row>
        <row r="738">
          <cell r="A738" t="str">
            <v>VCFE4</v>
          </cell>
          <cell r="B738" t="str">
            <v>02.1354</v>
          </cell>
          <cell r="C738" t="str">
            <v>V/c coát theùp ( cöï ly &gt;500m)</v>
          </cell>
          <cell r="D738" t="str">
            <v>taán</v>
          </cell>
          <cell r="G738">
            <v>642300</v>
          </cell>
        </row>
        <row r="739">
          <cell r="A739" t="str">
            <v>BOCDC</v>
          </cell>
          <cell r="B739" t="str">
            <v>02.1123</v>
          </cell>
          <cell r="C739" t="str">
            <v>Boác dôõ ñaø caûn, ñeá neùo</v>
          </cell>
          <cell r="D739" t="str">
            <v>taán</v>
          </cell>
          <cell r="G739">
            <v>35112</v>
          </cell>
        </row>
        <row r="740">
          <cell r="A740" t="str">
            <v>BOCNX</v>
          </cell>
          <cell r="B740" t="str">
            <v>02.3111</v>
          </cell>
          <cell r="C740" t="str">
            <v>Boác dôõ neo xeøo</v>
          </cell>
          <cell r="D740" t="str">
            <v>taán</v>
          </cell>
          <cell r="G740">
            <v>35112</v>
          </cell>
        </row>
        <row r="741">
          <cell r="A741" t="str">
            <v>BOCTR</v>
          </cell>
          <cell r="B741" t="str">
            <v>02.1124</v>
          </cell>
          <cell r="C741" t="str">
            <v xml:space="preserve">Boác dôõ truï </v>
          </cell>
          <cell r="D741" t="str">
            <v>taán</v>
          </cell>
          <cell r="G741">
            <v>42820</v>
          </cell>
        </row>
        <row r="742">
          <cell r="A742" t="str">
            <v>BOCX</v>
          </cell>
          <cell r="B742" t="str">
            <v>02.1115</v>
          </cell>
          <cell r="C742" t="str">
            <v>Boác dôõ xaø, theùp thanh</v>
          </cell>
          <cell r="D742" t="str">
            <v>taán</v>
          </cell>
          <cell r="G742">
            <v>38538</v>
          </cell>
        </row>
        <row r="743">
          <cell r="A743" t="str">
            <v>BOCD</v>
          </cell>
          <cell r="B743" t="str">
            <v>02.1122</v>
          </cell>
          <cell r="C743" t="str">
            <v>Boác dôõ daây</v>
          </cell>
          <cell r="D743" t="str">
            <v>taán</v>
          </cell>
          <cell r="G743">
            <v>41107</v>
          </cell>
        </row>
        <row r="744">
          <cell r="A744" t="str">
            <v>BOCPK</v>
          </cell>
          <cell r="B744" t="str">
            <v>02.1120</v>
          </cell>
          <cell r="C744" t="str">
            <v>Boác dôõ phuï kieän</v>
          </cell>
          <cell r="D744" t="str">
            <v>taán</v>
          </cell>
          <cell r="G744">
            <v>35969</v>
          </cell>
        </row>
        <row r="745">
          <cell r="A745" t="str">
            <v>BOCS</v>
          </cell>
          <cell r="B745" t="str">
            <v>02.1121</v>
          </cell>
          <cell r="C745" t="str">
            <v>Boác dôõ söù</v>
          </cell>
          <cell r="D745" t="str">
            <v>taán</v>
          </cell>
          <cell r="G745">
            <v>71081</v>
          </cell>
        </row>
        <row r="746">
          <cell r="A746" t="str">
            <v>BOCTH</v>
          </cell>
          <cell r="B746" t="str">
            <v>02.1114</v>
          </cell>
          <cell r="C746" t="str">
            <v>Boác dôõ coát theùp</v>
          </cell>
          <cell r="D746" t="str">
            <v>taán</v>
          </cell>
          <cell r="G746">
            <v>27405</v>
          </cell>
        </row>
        <row r="747">
          <cell r="A747" t="str">
            <v>BOCXI</v>
          </cell>
          <cell r="B747" t="str">
            <v>02.1101</v>
          </cell>
          <cell r="C747" t="str">
            <v>Boác dôõ xi maêng</v>
          </cell>
          <cell r="D747" t="str">
            <v>taán</v>
          </cell>
          <cell r="G747">
            <v>17128</v>
          </cell>
        </row>
        <row r="748">
          <cell r="A748" t="str">
            <v>BOCCAT</v>
          </cell>
          <cell r="B748" t="str">
            <v>02.1103</v>
          </cell>
          <cell r="C748" t="str">
            <v>Boác dôõ caùt</v>
          </cell>
          <cell r="D748" t="str">
            <v>m3</v>
          </cell>
          <cell r="G748">
            <v>12846</v>
          </cell>
        </row>
        <row r="749">
          <cell r="A749" t="str">
            <v>BOCDA</v>
          </cell>
          <cell r="B749" t="str">
            <v>02.1104</v>
          </cell>
          <cell r="C749" t="str">
            <v>Boác dôõ ñaù daêm</v>
          </cell>
          <cell r="D749" t="str">
            <v>m3</v>
          </cell>
          <cell r="G749">
            <v>17984</v>
          </cell>
        </row>
        <row r="750">
          <cell r="A750" t="str">
            <v>BOBT</v>
          </cell>
          <cell r="B750" t="str">
            <v>02.1110</v>
          </cell>
          <cell r="C750" t="str">
            <v>Boác dôõ beâ toâng</v>
          </cell>
          <cell r="D750" t="str">
            <v>m3</v>
          </cell>
          <cell r="G750">
            <v>35112</v>
          </cell>
        </row>
        <row r="751">
          <cell r="A751" t="str">
            <v>BOCCT5</v>
          </cell>
          <cell r="B751" t="str">
            <v>02.1119</v>
          </cell>
          <cell r="C751" t="str">
            <v>Boác dôõ cöø traøm 5m</v>
          </cell>
          <cell r="D751" t="str">
            <v>caây</v>
          </cell>
          <cell r="G751">
            <v>531</v>
          </cell>
        </row>
        <row r="752">
          <cell r="A752" t="str">
            <v>KTD</v>
          </cell>
          <cell r="B752" t="str">
            <v>D2.7001</v>
          </cell>
          <cell r="C752" t="str">
            <v xml:space="preserve">Keùo daây tieáp ñòa </v>
          </cell>
          <cell r="D752" t="str">
            <v>kg</v>
          </cell>
          <cell r="G752">
            <v>2365</v>
          </cell>
        </row>
        <row r="753">
          <cell r="A753" t="str">
            <v>KTDTBA</v>
          </cell>
          <cell r="B753" t="str">
            <v>T4.7001</v>
          </cell>
          <cell r="C753" t="str">
            <v>Keùo daây tieáp ñòa trong TBA</v>
          </cell>
          <cell r="D753" t="str">
            <v>m</v>
          </cell>
          <cell r="G753">
            <v>7401</v>
          </cell>
        </row>
        <row r="754">
          <cell r="A754" t="str">
            <v>DCTD3</v>
          </cell>
          <cell r="B754" t="str">
            <v>D2.8103</v>
          </cell>
          <cell r="C754" t="str">
            <v>Ñoùng coïc tieáp ñòa ñaát caáp 3</v>
          </cell>
          <cell r="D754" t="str">
            <v>coïc</v>
          </cell>
          <cell r="G754">
            <v>79542</v>
          </cell>
          <cell r="H754">
            <v>1260</v>
          </cell>
        </row>
        <row r="755">
          <cell r="A755" t="str">
            <v>DCTD4</v>
          </cell>
          <cell r="B755" t="str">
            <v>05.8003</v>
          </cell>
          <cell r="C755" t="str">
            <v>Ñoùng coïc tieáp ñòa ñaát caáp 4</v>
          </cell>
          <cell r="D755" t="str">
            <v>coïc</v>
          </cell>
          <cell r="G755">
            <v>27948</v>
          </cell>
        </row>
        <row r="756">
          <cell r="A756" t="str">
            <v>DCTDTBA</v>
          </cell>
          <cell r="B756" t="str">
            <v>D2.8103</v>
          </cell>
          <cell r="C756" t="str">
            <v>Ñoùng coïc tieáp ñòa trong TBA</v>
          </cell>
          <cell r="D756" t="str">
            <v>coïc</v>
          </cell>
          <cell r="G756">
            <v>79542</v>
          </cell>
          <cell r="H756">
            <v>1260</v>
          </cell>
        </row>
        <row r="757">
          <cell r="A757" t="str">
            <v>C8</v>
          </cell>
          <cell r="B757" t="str">
            <v>D2.5211</v>
          </cell>
          <cell r="C757" t="str">
            <v>Döïng truï BTLT &lt;=8m baèng thuû coâng</v>
          </cell>
          <cell r="D757" t="str">
            <v>truï</v>
          </cell>
          <cell r="F757">
            <v>17400</v>
          </cell>
          <cell r="G757">
            <v>1176472</v>
          </cell>
        </row>
        <row r="758">
          <cell r="A758" t="str">
            <v>C10</v>
          </cell>
          <cell r="B758" t="str">
            <v>05.5212</v>
          </cell>
          <cell r="C758" t="str">
            <v>Döïng truï BTLT &lt;=10m baèng thuû coâng</v>
          </cell>
          <cell r="D758" t="str">
            <v>truï</v>
          </cell>
          <cell r="F758">
            <v>17400</v>
          </cell>
          <cell r="G758">
            <v>495082</v>
          </cell>
        </row>
        <row r="759">
          <cell r="A759" t="str">
            <v>C105</v>
          </cell>
          <cell r="B759" t="str">
            <v>05.5213</v>
          </cell>
          <cell r="C759" t="str">
            <v>Döïng truï BTLT 10,5m baèng thuû coâng</v>
          </cell>
          <cell r="D759" t="str">
            <v>truï</v>
          </cell>
          <cell r="F759">
            <v>17400</v>
          </cell>
          <cell r="G759">
            <v>530018</v>
          </cell>
        </row>
        <row r="760">
          <cell r="A760" t="str">
            <v>C12</v>
          </cell>
          <cell r="B760" t="str">
            <v>05.5213</v>
          </cell>
          <cell r="C760" t="str">
            <v>Döïng truï BTLT 12m baèng thuû coâng</v>
          </cell>
          <cell r="D760" t="str">
            <v>truï</v>
          </cell>
          <cell r="F760">
            <v>17400</v>
          </cell>
          <cell r="G760">
            <v>530018</v>
          </cell>
        </row>
        <row r="761">
          <cell r="A761" t="str">
            <v>C14</v>
          </cell>
          <cell r="B761" t="str">
            <v>05.5214</v>
          </cell>
          <cell r="C761" t="str">
            <v>Döïng truï BTLT 14m baèng thuû coâng</v>
          </cell>
          <cell r="D761" t="str">
            <v>truï</v>
          </cell>
          <cell r="F761">
            <v>17400</v>
          </cell>
          <cell r="G761">
            <v>659777</v>
          </cell>
        </row>
        <row r="762">
          <cell r="A762" t="str">
            <v>C20</v>
          </cell>
          <cell r="B762" t="str">
            <v>05.5217</v>
          </cell>
          <cell r="C762" t="str">
            <v>Döïng truï BTLT 20m baèng thuû coâng</v>
          </cell>
          <cell r="D762" t="str">
            <v>truï</v>
          </cell>
          <cell r="F762">
            <v>20335</v>
          </cell>
          <cell r="G762">
            <v>1089980</v>
          </cell>
        </row>
        <row r="763">
          <cell r="A763" t="str">
            <v>C8m</v>
          </cell>
          <cell r="B763" t="str">
            <v>D2.5212</v>
          </cell>
          <cell r="C763" t="str">
            <v>Döïng truï BTLT &lt;=8m thuû coâng +cô giôùi</v>
          </cell>
          <cell r="D763" t="str">
            <v>truï</v>
          </cell>
          <cell r="F763">
            <v>17400</v>
          </cell>
          <cell r="G763">
            <v>472120</v>
          </cell>
          <cell r="H763">
            <v>141795</v>
          </cell>
          <cell r="L763">
            <v>1462577</v>
          </cell>
        </row>
        <row r="764">
          <cell r="A764" t="str">
            <v>C10m</v>
          </cell>
          <cell r="B764" t="str">
            <v>D2.5222</v>
          </cell>
          <cell r="C764" t="str">
            <v>Döïng truï BTLT &lt;=10m thuû coâng +cô giôùi</v>
          </cell>
          <cell r="D764" t="str">
            <v>truï</v>
          </cell>
          <cell r="F764">
            <v>17400</v>
          </cell>
          <cell r="G764">
            <v>505296</v>
          </cell>
          <cell r="H764">
            <v>141795</v>
          </cell>
          <cell r="L764">
            <v>2025647</v>
          </cell>
        </row>
        <row r="765">
          <cell r="A765" t="str">
            <v>C105m</v>
          </cell>
          <cell r="B765" t="str">
            <v>D2.5222</v>
          </cell>
          <cell r="C765" t="str">
            <v>Döïng truï BTLT 10,5m thuû coâng + cô giôùi</v>
          </cell>
          <cell r="D765" t="str">
            <v>truï</v>
          </cell>
          <cell r="F765">
            <v>17400</v>
          </cell>
          <cell r="G765">
            <v>505296</v>
          </cell>
          <cell r="H765">
            <v>141795</v>
          </cell>
          <cell r="L765">
            <v>585434</v>
          </cell>
        </row>
        <row r="766">
          <cell r="A766" t="str">
            <v>C12m</v>
          </cell>
          <cell r="B766" t="str">
            <v>D2.5232</v>
          </cell>
          <cell r="C766" t="str">
            <v>Döïng truï BTLT &lt;=12m thuû coâng + cô giôùi</v>
          </cell>
          <cell r="D766" t="str">
            <v>truï</v>
          </cell>
          <cell r="F766">
            <v>17400</v>
          </cell>
          <cell r="G766">
            <v>541024</v>
          </cell>
          <cell r="H766">
            <v>202565</v>
          </cell>
          <cell r="L766">
            <v>1030754</v>
          </cell>
        </row>
        <row r="767">
          <cell r="A767" t="str">
            <v>C14m</v>
          </cell>
          <cell r="B767" t="str">
            <v>D2.5242</v>
          </cell>
          <cell r="C767" t="str">
            <v>Döïng truï BTLT 14m thuû coâng + cô giôùi</v>
          </cell>
          <cell r="D767" t="str">
            <v>truï</v>
          </cell>
          <cell r="F767">
            <v>17400</v>
          </cell>
          <cell r="G767">
            <v>673728</v>
          </cell>
          <cell r="H767">
            <v>202565</v>
          </cell>
          <cell r="L767">
            <v>293505</v>
          </cell>
        </row>
        <row r="768">
          <cell r="A768" t="str">
            <v>C20m</v>
          </cell>
          <cell r="B768" t="str">
            <v>05.5227</v>
          </cell>
          <cell r="C768" t="str">
            <v>Döïng truï BTLT 20m thuû coâng + cô giôùi</v>
          </cell>
          <cell r="D768" t="str">
            <v>truï</v>
          </cell>
        </row>
        <row r="769">
          <cell r="A769" t="str">
            <v>C14m-TBA</v>
          </cell>
          <cell r="B769" t="str">
            <v>D2.5242</v>
          </cell>
          <cell r="C769" t="str">
            <v>Döïng truï BTLT 14m trong TBA baèng thuû coâng + cô giôùi</v>
          </cell>
          <cell r="D769" t="str">
            <v>truï</v>
          </cell>
          <cell r="G769">
            <v>673728</v>
          </cell>
          <cell r="H769">
            <v>202565</v>
          </cell>
        </row>
        <row r="770">
          <cell r="A770" t="str">
            <v>C12m-TBA</v>
          </cell>
          <cell r="B770" t="str">
            <v>D2.5232</v>
          </cell>
          <cell r="C770" t="str">
            <v>Döïng truï BTLT 12m trong TBA baèng thuû coâng + cô giôùi</v>
          </cell>
          <cell r="D770" t="str">
            <v>truï</v>
          </cell>
          <cell r="G770">
            <v>541024</v>
          </cell>
          <cell r="H770">
            <v>202565</v>
          </cell>
        </row>
        <row r="771">
          <cell r="A771" t="str">
            <v>C10m-TBA</v>
          </cell>
          <cell r="B771" t="str">
            <v>05.5302</v>
          </cell>
          <cell r="C771" t="str">
            <v>Döïng truï BTLT 10,5m trong TBA baèng thuû coâng + cô giôùi</v>
          </cell>
          <cell r="D771" t="str">
            <v>truï</v>
          </cell>
          <cell r="G771">
            <v>435600</v>
          </cell>
          <cell r="H771">
            <v>130966</v>
          </cell>
        </row>
        <row r="772">
          <cell r="A772" t="str">
            <v>C8m-TBA</v>
          </cell>
          <cell r="B772" t="str">
            <v>04.9203</v>
          </cell>
          <cell r="C772" t="str">
            <v>Döïng truï BTLT &lt; 10,5m trong TBA baèng thuû coâng + cô giôùi</v>
          </cell>
          <cell r="D772" t="str">
            <v>truï</v>
          </cell>
          <cell r="G772">
            <v>184658</v>
          </cell>
          <cell r="H772">
            <v>73690</v>
          </cell>
        </row>
        <row r="773">
          <cell r="A773" t="str">
            <v>LX08</v>
          </cell>
          <cell r="B773" t="str">
            <v>D2.6011</v>
          </cell>
          <cell r="C773" t="str">
            <v>Laép xaø saét ñôn 0,8m</v>
          </cell>
          <cell r="D773" t="str">
            <v>boä</v>
          </cell>
          <cell r="G773">
            <v>96476</v>
          </cell>
        </row>
        <row r="774">
          <cell r="A774" t="str">
            <v>LXCP</v>
          </cell>
          <cell r="B774" t="str">
            <v>D2.6011</v>
          </cell>
          <cell r="C774" t="str">
            <v>Laép xaø compoxit 2,4m (&lt;=15kg, NC = 0,8 Ñaø saét)</v>
          </cell>
          <cell r="D774" t="str">
            <v>boä</v>
          </cell>
          <cell r="G774">
            <v>96476</v>
          </cell>
        </row>
        <row r="775">
          <cell r="A775" t="str">
            <v>LXCP-8</v>
          </cell>
          <cell r="B775" t="str">
            <v>D2.6011</v>
          </cell>
          <cell r="C775" t="str">
            <v>Laép xaø compoxit 0,8m (&lt;=15kg, NC = 0,8 Ñaø saét)</v>
          </cell>
          <cell r="D775" t="str">
            <v>boä</v>
          </cell>
          <cell r="G775">
            <v>96476</v>
          </cell>
        </row>
        <row r="776">
          <cell r="A776" t="str">
            <v>LX08K</v>
          </cell>
          <cell r="B776" t="str">
            <v>D2.6011</v>
          </cell>
          <cell r="C776" t="str">
            <v>Laép xaø saét keùp 0,8m (23,084kg)</v>
          </cell>
          <cell r="D776" t="str">
            <v>boä</v>
          </cell>
          <cell r="G776">
            <v>96476</v>
          </cell>
        </row>
        <row r="777">
          <cell r="A777" t="str">
            <v>LXIT20</v>
          </cell>
          <cell r="B777" t="str">
            <v>D2.6021a</v>
          </cell>
          <cell r="C777" t="str">
            <v>Laép xaø ñôn ñôõ 2m (25,356kg)</v>
          </cell>
          <cell r="D777" t="str">
            <v>boä</v>
          </cell>
          <cell r="G777">
            <v>201939</v>
          </cell>
        </row>
        <row r="778">
          <cell r="A778" t="str">
            <v>LXIT</v>
          </cell>
          <cell r="B778" t="str">
            <v>D2.6021</v>
          </cell>
          <cell r="C778" t="str">
            <v>Laép xaø ñôõ ≤ 25kg</v>
          </cell>
          <cell r="D778" t="str">
            <v>boä</v>
          </cell>
          <cell r="G778">
            <v>200993</v>
          </cell>
        </row>
        <row r="779">
          <cell r="A779" t="str">
            <v>LXIT16</v>
          </cell>
          <cell r="B779" t="str">
            <v>D2.6021c</v>
          </cell>
          <cell r="C779" t="str">
            <v>Laép xaø ñôõ 26,55kg (X16Ñ)</v>
          </cell>
          <cell r="D779" t="str">
            <v>boä</v>
          </cell>
          <cell r="G779">
            <v>204540</v>
          </cell>
        </row>
        <row r="780">
          <cell r="A780" t="str">
            <v>LXIT16K</v>
          </cell>
          <cell r="B780" t="str">
            <v>D2.6031c</v>
          </cell>
          <cell r="C780" t="str">
            <v>Laép xaø ñôõ goùc 51,57kg (X16K)</v>
          </cell>
          <cell r="D780" t="str">
            <v>boä</v>
          </cell>
          <cell r="G780">
            <v>273587</v>
          </cell>
        </row>
        <row r="781">
          <cell r="A781" t="str">
            <v>LXIT22</v>
          </cell>
          <cell r="B781" t="str">
            <v>D2.6021e</v>
          </cell>
          <cell r="C781" t="str">
            <v>Laép xaø ñôõ 29,76kg (X22Ñ)</v>
          </cell>
          <cell r="D781" t="str">
            <v>boä</v>
          </cell>
          <cell r="G781">
            <v>213525</v>
          </cell>
        </row>
        <row r="782">
          <cell r="A782" t="str">
            <v>LXIT22K</v>
          </cell>
          <cell r="B782" t="str">
            <v>D2.6032b</v>
          </cell>
          <cell r="C782" t="str">
            <v>Laép xaø neùo 58,63kg</v>
          </cell>
          <cell r="D782" t="str">
            <v>boä</v>
          </cell>
          <cell r="G782">
            <v>368171</v>
          </cell>
        </row>
        <row r="783">
          <cell r="A783" t="str">
            <v>LXITL</v>
          </cell>
          <cell r="B783" t="str">
            <v>D2.6021d</v>
          </cell>
          <cell r="C783" t="str">
            <v>Laép xaø ñôõ thaúng 29,42kg (X21Ñ)</v>
          </cell>
          <cell r="D783" t="str">
            <v>boä</v>
          </cell>
          <cell r="G783">
            <v>204540</v>
          </cell>
        </row>
        <row r="784">
          <cell r="A784" t="str">
            <v>LXINN</v>
          </cell>
          <cell r="B784" t="str">
            <v>D2.6021e</v>
          </cell>
          <cell r="C784" t="str">
            <v>Laép xaø ñôõ 29,76kg (X22Ñ)</v>
          </cell>
          <cell r="D784" t="str">
            <v>boä</v>
          </cell>
          <cell r="G784">
            <v>213525</v>
          </cell>
        </row>
        <row r="785">
          <cell r="A785" t="str">
            <v>LXIN</v>
          </cell>
          <cell r="B785" t="str">
            <v>D2.6032b</v>
          </cell>
          <cell r="C785" t="str">
            <v>Laép xaø neùo 58,63kg (X22K)</v>
          </cell>
          <cell r="D785" t="str">
            <v>boä</v>
          </cell>
          <cell r="G785">
            <v>383494</v>
          </cell>
        </row>
        <row r="786">
          <cell r="A786" t="str">
            <v>LXINL</v>
          </cell>
          <cell r="B786" t="str">
            <v>D2.6031d</v>
          </cell>
          <cell r="C786" t="str">
            <v>Laép xaø goùc 58,889kg (X2,1K)</v>
          </cell>
          <cell r="D786" t="str">
            <v>boä</v>
          </cell>
          <cell r="G786">
            <v>275005</v>
          </cell>
        </row>
        <row r="787">
          <cell r="A787" t="str">
            <v>LXD26</v>
          </cell>
          <cell r="B787" t="str">
            <v>05.6011b</v>
          </cell>
          <cell r="C787" t="str">
            <v>Laép xaø ñôõ truï pi 2,6m</v>
          </cell>
          <cell r="D787" t="str">
            <v>boä</v>
          </cell>
          <cell r="G787">
            <v>176215</v>
          </cell>
        </row>
        <row r="788">
          <cell r="A788" t="str">
            <v>XT2</v>
          </cell>
          <cell r="B788" t="str">
            <v>D2.6021a</v>
          </cell>
          <cell r="C788" t="str">
            <v>Xaø ñôõ thaúng leäch 3 pha 2m - 1 maïch</v>
          </cell>
          <cell r="D788" t="str">
            <v>boä</v>
          </cell>
          <cell r="G788">
            <v>203807</v>
          </cell>
        </row>
        <row r="789">
          <cell r="A789" t="str">
            <v>XTk2</v>
          </cell>
          <cell r="B789" t="str">
            <v>D2.6031a</v>
          </cell>
          <cell r="C789" t="str">
            <v>Xaø ñôõ leäch goùc 3 pha 2m - 1 maïch</v>
          </cell>
          <cell r="D789" t="str">
            <v>boä</v>
          </cell>
          <cell r="G789">
            <v>273291</v>
          </cell>
        </row>
        <row r="790">
          <cell r="A790" t="str">
            <v>LXID</v>
          </cell>
          <cell r="B790" t="str">
            <v>05.6301</v>
          </cell>
          <cell r="C790" t="str">
            <v>Laép xaø truï gheùp ≤ 140kg</v>
          </cell>
          <cell r="D790" t="str">
            <v>boä</v>
          </cell>
          <cell r="G790">
            <v>194733</v>
          </cell>
        </row>
        <row r="791">
          <cell r="A791" t="str">
            <v>LXIDL</v>
          </cell>
          <cell r="B791" t="str">
            <v>05.6302</v>
          </cell>
          <cell r="C791" t="str">
            <v>Laép xaø truï gheùp ≤ 230kg</v>
          </cell>
          <cell r="D791" t="str">
            <v>boä</v>
          </cell>
          <cell r="G791">
            <v>277263</v>
          </cell>
        </row>
        <row r="792">
          <cell r="A792" t="str">
            <v>LXHN1</v>
          </cell>
          <cell r="B792" t="str">
            <v>05.6012</v>
          </cell>
          <cell r="C792" t="str">
            <v>Laép xaø neùo 25kg</v>
          </cell>
          <cell r="D792" t="str">
            <v>boä</v>
          </cell>
          <cell r="G792">
            <v>104785</v>
          </cell>
        </row>
        <row r="793">
          <cell r="A793" t="str">
            <v>LXHN2</v>
          </cell>
          <cell r="B793" t="str">
            <v>05.6402</v>
          </cell>
          <cell r="C793" t="str">
            <v>Laép xaø coät Pi loaïi ≤ 230kg/xaø</v>
          </cell>
          <cell r="D793" t="str">
            <v>boä</v>
          </cell>
          <cell r="G793">
            <v>308791</v>
          </cell>
        </row>
        <row r="794">
          <cell r="A794" t="str">
            <v>LXHN3</v>
          </cell>
          <cell r="B794" t="str">
            <v>05.6403</v>
          </cell>
          <cell r="C794" t="str">
            <v>Laép xaø coät Pi loaïi ≤ 230kg/xaø</v>
          </cell>
          <cell r="D794" t="str">
            <v>boä</v>
          </cell>
          <cell r="G794">
            <v>386684</v>
          </cell>
        </row>
        <row r="795">
          <cell r="A795" t="str">
            <v>LXMBAN</v>
          </cell>
          <cell r="B795" t="str">
            <v>T4.9302</v>
          </cell>
          <cell r="C795" t="str">
            <v>Laép boä xaø ñôõ maùy bieán aùp traïm ngoài (229,6kg)</v>
          </cell>
          <cell r="D795" t="str">
            <v>boä</v>
          </cell>
          <cell r="G795">
            <v>674303</v>
          </cell>
        </row>
        <row r="796">
          <cell r="A796" t="str">
            <v>LXMBA</v>
          </cell>
          <cell r="B796" t="str">
            <v>05.6044e</v>
          </cell>
          <cell r="C796" t="str">
            <v xml:space="preserve">Laép boä xaø ñôõ maùy bieán aùp </v>
          </cell>
          <cell r="D796" t="str">
            <v>boä</v>
          </cell>
          <cell r="G796">
            <v>188189</v>
          </cell>
        </row>
        <row r="797">
          <cell r="A797" t="str">
            <v>Lxthap</v>
          </cell>
          <cell r="B797" t="str">
            <v>D2.6031</v>
          </cell>
          <cell r="C797" t="str">
            <v>Laép xaø ñôõ 50kg</v>
          </cell>
          <cell r="D797" t="str">
            <v>boä</v>
          </cell>
          <cell r="G797">
            <v>271931</v>
          </cell>
        </row>
        <row r="798">
          <cell r="A798" t="str">
            <v>LDAUCAP70</v>
          </cell>
          <cell r="B798" t="str">
            <v>07.4312</v>
          </cell>
          <cell r="C798" t="str">
            <v>Laép ñaàu caùp trung theá 3x50mm2, 70mm2</v>
          </cell>
          <cell r="D798" t="str">
            <v>caùi</v>
          </cell>
          <cell r="F798">
            <v>11340</v>
          </cell>
          <cell r="G798">
            <v>233934</v>
          </cell>
        </row>
        <row r="799">
          <cell r="A799" t="str">
            <v>LDAUCAP120</v>
          </cell>
          <cell r="B799" t="str">
            <v>07.4313</v>
          </cell>
          <cell r="C799" t="str">
            <v>Laép ñaàu caùp trung theá 3x120mm2, 70mm2</v>
          </cell>
          <cell r="D799" t="str">
            <v>caùi</v>
          </cell>
          <cell r="F799">
            <v>11340</v>
          </cell>
          <cell r="G799">
            <v>258843</v>
          </cell>
        </row>
        <row r="800">
          <cell r="A800" t="str">
            <v>LDAUCAP185</v>
          </cell>
          <cell r="B800" t="str">
            <v>07.4314</v>
          </cell>
          <cell r="C800" t="str">
            <v>Laép ñaàu caùp trung theá 3x150mm2, 185mm2</v>
          </cell>
          <cell r="D800" t="str">
            <v>caùi</v>
          </cell>
          <cell r="F800">
            <v>13230</v>
          </cell>
          <cell r="G800">
            <v>284838</v>
          </cell>
        </row>
        <row r="801">
          <cell r="A801" t="str">
            <v>LDAUCAP70HT</v>
          </cell>
          <cell r="B801" t="str">
            <v>07.4102</v>
          </cell>
          <cell r="C801" t="str">
            <v>Laép ñaàu caùp haï theá 3x50mm2, 70mm2</v>
          </cell>
          <cell r="D801" t="str">
            <v>caùi</v>
          </cell>
          <cell r="F801">
            <v>1890</v>
          </cell>
          <cell r="G801">
            <v>34657</v>
          </cell>
        </row>
        <row r="802">
          <cell r="A802" t="str">
            <v>LDAUCAP120HT</v>
          </cell>
          <cell r="B802" t="str">
            <v>07.4103</v>
          </cell>
          <cell r="C802" t="str">
            <v>Laép ñaàu caùp haï theá 3x120mm2, 95mm2</v>
          </cell>
          <cell r="D802" t="str">
            <v>caùi</v>
          </cell>
          <cell r="F802">
            <v>1890</v>
          </cell>
          <cell r="G802">
            <v>38989</v>
          </cell>
        </row>
        <row r="803">
          <cell r="A803" t="str">
            <v>LDAUCAP185HT</v>
          </cell>
          <cell r="B803" t="str">
            <v>07.4104</v>
          </cell>
          <cell r="C803" t="str">
            <v>Laép ñaàu caùp haï theá 3x150mm2, 185mm2</v>
          </cell>
          <cell r="D803" t="str">
            <v>caùi</v>
          </cell>
          <cell r="F803">
            <v>2520</v>
          </cell>
          <cell r="G803">
            <v>43321</v>
          </cell>
        </row>
        <row r="804">
          <cell r="A804" t="str">
            <v>XLCD</v>
          </cell>
          <cell r="B804" t="str">
            <v>06.2110</v>
          </cell>
          <cell r="C804" t="str">
            <v>Laép coå deà</v>
          </cell>
          <cell r="D804" t="str">
            <v>caùi</v>
          </cell>
          <cell r="G804">
            <v>49908</v>
          </cell>
        </row>
        <row r="805">
          <cell r="A805" t="str">
            <v>DV</v>
          </cell>
          <cell r="C805" t="str">
            <v>Ñinh vít</v>
          </cell>
          <cell r="D805" t="str">
            <v>caùi</v>
          </cell>
          <cell r="F805">
            <v>300</v>
          </cell>
        </row>
        <row r="806">
          <cell r="A806" t="str">
            <v>BAN</v>
          </cell>
          <cell r="C806" t="str">
            <v>Baûng nhöïa</v>
          </cell>
          <cell r="D806" t="str">
            <v>caùi</v>
          </cell>
          <cell r="F806">
            <v>45000</v>
          </cell>
        </row>
        <row r="807">
          <cell r="A807" t="str">
            <v>LBAKE</v>
          </cell>
          <cell r="B807" t="str">
            <v>05.4205</v>
          </cell>
          <cell r="C807" t="str">
            <v>Laép taám bakelit</v>
          </cell>
        </row>
        <row r="808">
          <cell r="A808" t="str">
            <v>LCHI</v>
          </cell>
          <cell r="C808" t="str">
            <v>Laép caàu chì 5A</v>
          </cell>
        </row>
        <row r="809">
          <cell r="A809" t="str">
            <v>LCSD</v>
          </cell>
          <cell r="B809" t="str">
            <v>06.2110</v>
          </cell>
          <cell r="C809" t="str">
            <v>Laép chaân söù ñænh</v>
          </cell>
          <cell r="D809" t="str">
            <v>caùi</v>
          </cell>
          <cell r="G809">
            <v>11455</v>
          </cell>
        </row>
        <row r="810">
          <cell r="A810" t="str">
            <v>LCL</v>
          </cell>
          <cell r="B810" t="str">
            <v>D3.323.1</v>
          </cell>
          <cell r="C810" t="str">
            <v>Laép boä choáng leäch</v>
          </cell>
          <cell r="D810" t="str">
            <v>boä</v>
          </cell>
          <cell r="G810">
            <v>89320</v>
          </cell>
        </row>
        <row r="811">
          <cell r="A811" t="str">
            <v>LDN</v>
          </cell>
          <cell r="B811" t="str">
            <v>D3.3251</v>
          </cell>
          <cell r="C811" t="str">
            <v>Laép boä daây neùo</v>
          </cell>
          <cell r="D811" t="str">
            <v>boä</v>
          </cell>
          <cell r="G811">
            <v>114840</v>
          </cell>
        </row>
        <row r="812">
          <cell r="A812" t="str">
            <v>NXOE</v>
          </cell>
          <cell r="B812" t="str">
            <v>04.3801</v>
          </cell>
          <cell r="C812" t="str">
            <v>Ñaët neo xoøe 8 höôùng (daøy 3,2mm)</v>
          </cell>
          <cell r="D812" t="str">
            <v>caùi</v>
          </cell>
          <cell r="G812">
            <v>67874</v>
          </cell>
        </row>
        <row r="813">
          <cell r="A813" t="str">
            <v>LDN0212</v>
          </cell>
          <cell r="B813" t="str">
            <v>04.3801</v>
          </cell>
          <cell r="C813" t="str">
            <v>Ñaët ñeá neùo BTCT 200x1200</v>
          </cell>
          <cell r="D813" t="str">
            <v>caùi</v>
          </cell>
          <cell r="G813">
            <v>67874</v>
          </cell>
        </row>
        <row r="814">
          <cell r="A814" t="str">
            <v>LDN0412</v>
          </cell>
          <cell r="B814" t="str">
            <v>04.3801</v>
          </cell>
          <cell r="C814" t="str">
            <v>Ñaët ñeá neùo BTCT 400x1200</v>
          </cell>
          <cell r="D814" t="str">
            <v>caùi</v>
          </cell>
          <cell r="G814">
            <v>67874</v>
          </cell>
        </row>
        <row r="815">
          <cell r="A815" t="str">
            <v>LDN0415</v>
          </cell>
          <cell r="B815" t="str">
            <v>04.3802</v>
          </cell>
          <cell r="C815" t="str">
            <v>Ñaët ñeá neùo BTCT 400x1500</v>
          </cell>
          <cell r="D815" t="str">
            <v>caùi</v>
          </cell>
          <cell r="G815">
            <v>148724</v>
          </cell>
        </row>
        <row r="816">
          <cell r="A816" t="str">
            <v>LDN0615</v>
          </cell>
          <cell r="B816" t="str">
            <v>04.3802</v>
          </cell>
          <cell r="C816" t="str">
            <v>Ñaët ñeá neùo BTCT 600x1500</v>
          </cell>
          <cell r="D816" t="str">
            <v>caùi</v>
          </cell>
          <cell r="G816">
            <v>148724</v>
          </cell>
        </row>
        <row r="817">
          <cell r="A817" t="str">
            <v>LDN4</v>
          </cell>
          <cell r="B817" t="str">
            <v>04.3801</v>
          </cell>
          <cell r="C817" t="str">
            <v>Ñaët ñeá neùo BTCT 500x1200</v>
          </cell>
          <cell r="D817" t="str">
            <v>caùi</v>
          </cell>
          <cell r="G817">
            <v>148724</v>
          </cell>
        </row>
        <row r="818">
          <cell r="A818" t="str">
            <v>LDN6</v>
          </cell>
          <cell r="B818" t="str">
            <v>04.3802</v>
          </cell>
          <cell r="C818" t="str">
            <v>Ñaët ñeá neùo BTCT 500x1500</v>
          </cell>
          <cell r="D818" t="str">
            <v>caùi</v>
          </cell>
          <cell r="G818">
            <v>148724</v>
          </cell>
        </row>
        <row r="819">
          <cell r="A819" t="str">
            <v>DBT10046</v>
          </cell>
          <cell r="B819" t="str">
            <v>04.3112</v>
          </cell>
          <cell r="C819" t="str">
            <v>Ñoå beâ toâng maùc M100 ñaù 4x6</v>
          </cell>
          <cell r="D819" t="str">
            <v>m3</v>
          </cell>
          <cell r="F819">
            <v>0</v>
          </cell>
          <cell r="G819">
            <v>304878</v>
          </cell>
        </row>
        <row r="820">
          <cell r="A820" t="str">
            <v>DBT15012</v>
          </cell>
          <cell r="B820" t="str">
            <v>AF.11210</v>
          </cell>
          <cell r="C820" t="str">
            <v>Ñoå beâ toâng maùc M150 ñaù 1x2</v>
          </cell>
          <cell r="D820" t="str">
            <v>m3</v>
          </cell>
          <cell r="F820">
            <v>0</v>
          </cell>
          <cell r="G820">
            <v>316090</v>
          </cell>
        </row>
        <row r="821">
          <cell r="A821" t="str">
            <v>DBT20012</v>
          </cell>
          <cell r="B821" t="str">
            <v>AF.11210</v>
          </cell>
          <cell r="C821" t="str">
            <v>Ñoå beâ toâng maùc M200 ñaù 2x4, chieàu roäng moùng &gt;250cm</v>
          </cell>
          <cell r="D821" t="str">
            <v>m3</v>
          </cell>
          <cell r="F821">
            <v>0</v>
          </cell>
          <cell r="G821">
            <v>316090</v>
          </cell>
          <cell r="H821">
            <v>50244</v>
          </cell>
        </row>
        <row r="822">
          <cell r="A822" t="str">
            <v>LVANK</v>
          </cell>
          <cell r="B822" t="str">
            <v>AF.81122</v>
          </cell>
          <cell r="C822" t="str">
            <v>Vaùn khuoân goã moùng - moùng vuoâng, chöõ nhaät</v>
          </cell>
          <cell r="D822" t="str">
            <v>100m2</v>
          </cell>
          <cell r="G822">
            <v>6241099</v>
          </cell>
        </row>
        <row r="823">
          <cell r="A823" t="str">
            <v>DINH</v>
          </cell>
          <cell r="C823" t="str">
            <v>Ñinh</v>
          </cell>
          <cell r="D823" t="str">
            <v>kg</v>
          </cell>
          <cell r="F823">
            <v>25000</v>
          </cell>
        </row>
        <row r="824">
          <cell r="A824" t="str">
            <v>GO-CH</v>
          </cell>
          <cell r="C824" t="str">
            <v>Goã choáng</v>
          </cell>
          <cell r="D824" t="str">
            <v>m3</v>
          </cell>
          <cell r="F824">
            <v>3800000</v>
          </cell>
        </row>
        <row r="825">
          <cell r="A825" t="str">
            <v>GO-DN</v>
          </cell>
          <cell r="C825" t="str">
            <v>Goã ñaø neïp</v>
          </cell>
          <cell r="D825" t="str">
            <v>m3</v>
          </cell>
          <cell r="F825">
            <v>3800000</v>
          </cell>
        </row>
        <row r="826">
          <cell r="A826" t="str">
            <v>GO-V</v>
          </cell>
          <cell r="C826" t="str">
            <v>Goã vaùn (caû neïp)</v>
          </cell>
          <cell r="D826" t="str">
            <v>m3</v>
          </cell>
          <cell r="F826">
            <v>3800000</v>
          </cell>
        </row>
        <row r="827">
          <cell r="A827" t="str">
            <v>LCT10</v>
          </cell>
          <cell r="B827" t="str">
            <v>04.1101</v>
          </cell>
          <cell r="C827" t="str">
            <v>Gia coâng vaø laép döïng coát theùp D&lt;=10</v>
          </cell>
          <cell r="D827" t="str">
            <v>kg</v>
          </cell>
          <cell r="F827">
            <v>406</v>
          </cell>
          <cell r="G827">
            <v>22.553999999999998</v>
          </cell>
        </row>
        <row r="828">
          <cell r="A828" t="str">
            <v>LCT18</v>
          </cell>
          <cell r="B828" t="str">
            <v>04.1102</v>
          </cell>
          <cell r="C828" t="str">
            <v>Gia coâng vaø laép döïng coát theùp D&lt;=18</v>
          </cell>
          <cell r="D828" t="str">
            <v>kg</v>
          </cell>
          <cell r="F828">
            <v>299</v>
          </cell>
          <cell r="G828">
            <v>231.57400000000001</v>
          </cell>
        </row>
        <row r="829">
          <cell r="A829" t="str">
            <v>LCT&gt;18</v>
          </cell>
          <cell r="B829" t="str">
            <v>04.1103</v>
          </cell>
          <cell r="C829" t="str">
            <v>Gia coâng vaø laép döïng coát theùp D&gt;18</v>
          </cell>
          <cell r="D829" t="str">
            <v>kg</v>
          </cell>
          <cell r="F829">
            <v>228</v>
          </cell>
          <cell r="G829">
            <v>251.15100000000001</v>
          </cell>
        </row>
        <row r="830">
          <cell r="A830" t="str">
            <v>LDVANK</v>
          </cell>
          <cell r="B830" t="str">
            <v>04.2001</v>
          </cell>
          <cell r="C830" t="str">
            <v>Gia coâng vaø laép döïng vaùn khuoân</v>
          </cell>
          <cell r="D830" t="str">
            <v>m2</v>
          </cell>
          <cell r="F830">
            <v>30617</v>
          </cell>
          <cell r="G830">
            <v>10692</v>
          </cell>
        </row>
        <row r="831">
          <cell r="A831" t="str">
            <v>KDA35</v>
          </cell>
          <cell r="B831" t="str">
            <v>D3.6123</v>
          </cell>
          <cell r="C831" t="str">
            <v>Keùo daây nhoâm côõ daây 35mm2</v>
          </cell>
          <cell r="D831" t="str">
            <v>km</v>
          </cell>
          <cell r="G831">
            <v>2500960</v>
          </cell>
        </row>
        <row r="832">
          <cell r="A832" t="str">
            <v>KDA50</v>
          </cell>
          <cell r="B832" t="str">
            <v>D3.6124</v>
          </cell>
          <cell r="C832" t="str">
            <v>Keùo daây nhoâm côõ daây 50mm2</v>
          </cell>
          <cell r="D832" t="str">
            <v>km</v>
          </cell>
          <cell r="G832">
            <v>3266560</v>
          </cell>
        </row>
        <row r="833">
          <cell r="A833" t="str">
            <v>KDA70</v>
          </cell>
          <cell r="B833" t="str">
            <v>D3.6221</v>
          </cell>
          <cell r="C833" t="str">
            <v>Keùo daây nhoâm côõ daây 70mm2 (thuû coâng keát hôïp cô giôùi)</v>
          </cell>
          <cell r="D833" t="str">
            <v>km</v>
          </cell>
          <cell r="G833">
            <v>2304239</v>
          </cell>
        </row>
        <row r="834">
          <cell r="A834" t="str">
            <v>KDA95</v>
          </cell>
          <cell r="B834" t="str">
            <v>D3.6222</v>
          </cell>
          <cell r="C834" t="str">
            <v>Keùo daây nhoâm côõ daây 95mm2 (thuû coâng keát hôïp cô giôùi)</v>
          </cell>
          <cell r="D834" t="str">
            <v>km</v>
          </cell>
          <cell r="G834">
            <v>3129762</v>
          </cell>
        </row>
        <row r="835">
          <cell r="A835" t="str">
            <v>KDA35B</v>
          </cell>
          <cell r="B835" t="str">
            <v>D3.6123</v>
          </cell>
          <cell r="C835" t="str">
            <v>Keùo daây nhoâm boïc 35mm2</v>
          </cell>
          <cell r="D835" t="str">
            <v>km</v>
          </cell>
          <cell r="G835">
            <v>2751056</v>
          </cell>
        </row>
        <row r="836">
          <cell r="A836" t="str">
            <v>KDA50B</v>
          </cell>
          <cell r="B836" t="str">
            <v>D3.6124</v>
          </cell>
          <cell r="C836" t="str">
            <v>Keùo daây nhoâm boïc 50mm2</v>
          </cell>
          <cell r="D836" t="str">
            <v>km</v>
          </cell>
          <cell r="G836">
            <v>2304239</v>
          </cell>
          <cell r="H836">
            <v>87619</v>
          </cell>
        </row>
        <row r="837">
          <cell r="A837" t="str">
            <v>KDA70B</v>
          </cell>
          <cell r="B837" t="str">
            <v>D3.6221</v>
          </cell>
          <cell r="C837" t="str">
            <v>Keùo daây nhoâm boïc 70mm2 (thuû coâng keát hôïp cô giôùi)</v>
          </cell>
          <cell r="D837" t="str">
            <v>km</v>
          </cell>
          <cell r="G837">
            <v>2534663</v>
          </cell>
        </row>
        <row r="838">
          <cell r="A838" t="str">
            <v>TLDA70B</v>
          </cell>
          <cell r="B838" t="str">
            <v>06.6105</v>
          </cell>
          <cell r="C838" t="str">
            <v>Thaùo laép daây nhoâm boïc 70mm2</v>
          </cell>
          <cell r="D838" t="str">
            <v>km</v>
          </cell>
          <cell r="G838">
            <v>2534663</v>
          </cell>
        </row>
        <row r="839">
          <cell r="A839" t="str">
            <v>THDA70B</v>
          </cell>
          <cell r="B839" t="str">
            <v>06.6105</v>
          </cell>
          <cell r="C839" t="str">
            <v>Thu hoài daây nhoâm boïc 70mm2</v>
          </cell>
          <cell r="D839" t="str">
            <v>km</v>
          </cell>
          <cell r="G839">
            <v>2534663</v>
          </cell>
        </row>
        <row r="840">
          <cell r="A840" t="str">
            <v>KDA95B</v>
          </cell>
          <cell r="B840" t="str">
            <v>D3.6222</v>
          </cell>
          <cell r="C840" t="str">
            <v>Keùo daây nhoâm boïc 95mm2 (thuû coâng keát hôïp cô giôùi)</v>
          </cell>
          <cell r="D840" t="str">
            <v>km</v>
          </cell>
          <cell r="G840">
            <v>3442738</v>
          </cell>
          <cell r="H840">
            <v>118908</v>
          </cell>
        </row>
        <row r="841">
          <cell r="A841" t="str">
            <v>KDA120B</v>
          </cell>
          <cell r="B841" t="str">
            <v>06.6107</v>
          </cell>
          <cell r="C841" t="str">
            <v>Keùo daây nhoâm boïc 120mm2</v>
          </cell>
          <cell r="D841" t="str">
            <v>km</v>
          </cell>
          <cell r="G841">
            <v>4131286</v>
          </cell>
        </row>
        <row r="842">
          <cell r="A842" t="str">
            <v>KDA150B</v>
          </cell>
          <cell r="B842" t="str">
            <v>06.6108</v>
          </cell>
          <cell r="C842" t="str">
            <v>Keùo daây nhoâm boïc 150mm2</v>
          </cell>
          <cell r="D842" t="str">
            <v>km</v>
          </cell>
          <cell r="G842">
            <v>4957543</v>
          </cell>
        </row>
        <row r="843">
          <cell r="A843" t="str">
            <v>KDA185B</v>
          </cell>
          <cell r="B843" t="str">
            <v>06.6109</v>
          </cell>
          <cell r="C843" t="str">
            <v>Keùo daây nhoâm boïc 185mm2</v>
          </cell>
          <cell r="D843" t="str">
            <v>km</v>
          </cell>
          <cell r="G843">
            <v>5949052</v>
          </cell>
        </row>
        <row r="844">
          <cell r="A844" t="str">
            <v>KDA240B</v>
          </cell>
          <cell r="B844" t="str">
            <v>06.6110</v>
          </cell>
          <cell r="C844" t="str">
            <v>Keùo daây nhoâm boïc 240mm2</v>
          </cell>
          <cell r="D844" t="str">
            <v>km</v>
          </cell>
          <cell r="G844">
            <v>7138862</v>
          </cell>
        </row>
        <row r="845">
          <cell r="A845" t="str">
            <v>KDAABC150</v>
          </cell>
          <cell r="B845" t="str">
            <v>D3.6308</v>
          </cell>
          <cell r="C845" t="str">
            <v>Keùo daây ABC 4x150mm2</v>
          </cell>
          <cell r="D845" t="str">
            <v>km</v>
          </cell>
          <cell r="F845">
            <v>10368</v>
          </cell>
          <cell r="G845">
            <v>15784120</v>
          </cell>
        </row>
        <row r="846">
          <cell r="A846" t="str">
            <v>KDAABC120</v>
          </cell>
          <cell r="B846" t="str">
            <v>D3.6507</v>
          </cell>
          <cell r="C846" t="str">
            <v>Keùo daây ABC 4x120mm2</v>
          </cell>
          <cell r="D846" t="str">
            <v>km</v>
          </cell>
          <cell r="F846">
            <v>10368</v>
          </cell>
          <cell r="G846">
            <v>13153008</v>
          </cell>
        </row>
        <row r="847">
          <cell r="A847" t="str">
            <v>KDAABC1203</v>
          </cell>
          <cell r="B847" t="str">
            <v>D3.6507</v>
          </cell>
          <cell r="C847" t="str">
            <v>Keùo daây ABC 3x120mm2</v>
          </cell>
          <cell r="D847" t="str">
            <v>km</v>
          </cell>
          <cell r="F847">
            <v>10368</v>
          </cell>
          <cell r="G847">
            <v>11180057</v>
          </cell>
        </row>
        <row r="848">
          <cell r="A848" t="str">
            <v>KDAABC95</v>
          </cell>
          <cell r="B848" t="str">
            <v>D3.6506</v>
          </cell>
          <cell r="C848" t="str">
            <v>Keùo daây ABC 4x95mm2</v>
          </cell>
          <cell r="D848" t="str">
            <v>km</v>
          </cell>
          <cell r="F848">
            <v>10368</v>
          </cell>
          <cell r="G848">
            <v>9963008</v>
          </cell>
        </row>
        <row r="849">
          <cell r="A849" t="str">
            <v>KDAABC953</v>
          </cell>
          <cell r="B849" t="str">
            <v>06.6506</v>
          </cell>
          <cell r="C849" t="str">
            <v>Keùo daây ABC 3x95mm2</v>
          </cell>
          <cell r="D849" t="str">
            <v>km</v>
          </cell>
          <cell r="G849">
            <v>7300480</v>
          </cell>
        </row>
        <row r="850">
          <cell r="A850" t="str">
            <v>KDAABC703</v>
          </cell>
          <cell r="B850" t="str">
            <v>06.6505a</v>
          </cell>
          <cell r="C850" t="str">
            <v>Keùo daây ABC 3x70mm2</v>
          </cell>
          <cell r="D850" t="str">
            <v>km</v>
          </cell>
          <cell r="G850">
            <v>5264050</v>
          </cell>
        </row>
        <row r="851">
          <cell r="A851" t="str">
            <v>KDAABC70</v>
          </cell>
          <cell r="B851" t="str">
            <v>D3.6505</v>
          </cell>
          <cell r="C851" t="str">
            <v>Keùo daây ABC 4x70mm2</v>
          </cell>
          <cell r="D851" t="str">
            <v>km</v>
          </cell>
          <cell r="F851">
            <v>9562</v>
          </cell>
          <cell r="G851">
            <v>7183880</v>
          </cell>
        </row>
        <row r="852">
          <cell r="A852" t="str">
            <v>KDAABC50</v>
          </cell>
          <cell r="B852" t="str">
            <v>D3.6504</v>
          </cell>
          <cell r="C852" t="str">
            <v>Keùo daây ABC 4x50mm2</v>
          </cell>
          <cell r="D852" t="str">
            <v>km</v>
          </cell>
          <cell r="F852">
            <v>9562</v>
          </cell>
          <cell r="G852">
            <v>5907880</v>
          </cell>
        </row>
        <row r="853">
          <cell r="A853" t="str">
            <v>KDAABC35</v>
          </cell>
          <cell r="B853" t="str">
            <v>06.6503</v>
          </cell>
          <cell r="C853" t="str">
            <v>Keùo daây ABC 4x35mm2</v>
          </cell>
          <cell r="D853" t="str">
            <v>km</v>
          </cell>
          <cell r="G853">
            <v>4336200</v>
          </cell>
        </row>
        <row r="854">
          <cell r="A854" t="str">
            <v>KDAABC25</v>
          </cell>
          <cell r="B854" t="str">
            <v>06.6502</v>
          </cell>
          <cell r="C854" t="str">
            <v>Keùo daây ABC 4x25mm2</v>
          </cell>
          <cell r="D854" t="str">
            <v>km</v>
          </cell>
          <cell r="G854">
            <v>3858800</v>
          </cell>
        </row>
        <row r="855">
          <cell r="A855" t="str">
            <v>KDAC35</v>
          </cell>
          <cell r="B855" t="str">
            <v>06.6103</v>
          </cell>
          <cell r="C855" t="str">
            <v>Keùo daây nhoâm loõi theùp côõ daây 35mm2</v>
          </cell>
          <cell r="D855" t="str">
            <v>km</v>
          </cell>
          <cell r="G855">
            <v>2684000</v>
          </cell>
        </row>
        <row r="856">
          <cell r="A856" t="str">
            <v>KDAC50</v>
          </cell>
          <cell r="B856" t="str">
            <v>D3.6211</v>
          </cell>
          <cell r="C856" t="str">
            <v>Keùo daây nhoâm loõi theùp côõ daây 50mm2</v>
          </cell>
          <cell r="D856" t="str">
            <v>km</v>
          </cell>
          <cell r="G856">
            <v>2426538</v>
          </cell>
          <cell r="H856">
            <v>157409</v>
          </cell>
        </row>
        <row r="857">
          <cell r="A857" t="str">
            <v>KDAC50</v>
          </cell>
          <cell r="B857" t="str">
            <v>06.6214</v>
          </cell>
          <cell r="C857" t="str">
            <v>Keùo daây nhoâm loõi theùp côõ daây 50mm2 (TC keát hôïp maùy)</v>
          </cell>
          <cell r="D857" t="str">
            <v>km</v>
          </cell>
          <cell r="G857">
            <v>1606000</v>
          </cell>
          <cell r="H857">
            <v>70912</v>
          </cell>
        </row>
        <row r="858">
          <cell r="A858" t="str">
            <v>KDAC50b</v>
          </cell>
          <cell r="B858" t="str">
            <v>D3.6211</v>
          </cell>
          <cell r="C858" t="str">
            <v>Keùo daây nhoâm boïc loõi theùp côõ daây 50mm2</v>
          </cell>
          <cell r="D858" t="str">
            <v>km</v>
          </cell>
          <cell r="G858">
            <v>2669192</v>
          </cell>
          <cell r="H858">
            <v>148220</v>
          </cell>
        </row>
        <row r="859">
          <cell r="A859" t="str">
            <v>KDAC70b</v>
          </cell>
          <cell r="B859" t="str">
            <v>D3.6211</v>
          </cell>
          <cell r="C859" t="str">
            <v>Keùo daây nhoâm boïc loõi theùp côõ daây 70mm2 (TC keát hôïp maùy)</v>
          </cell>
          <cell r="D859" t="str">
            <v>km</v>
          </cell>
          <cell r="G859">
            <v>2669192</v>
          </cell>
          <cell r="H859">
            <v>157409</v>
          </cell>
          <cell r="I859">
            <v>0</v>
          </cell>
        </row>
        <row r="860">
          <cell r="A860" t="str">
            <v>TLAC50</v>
          </cell>
          <cell r="B860" t="str">
            <v>06.6104</v>
          </cell>
          <cell r="C860" t="str">
            <v>Thaùo laép daây nhoâm loõi theùp côõ daây 50mm2</v>
          </cell>
          <cell r="D860" t="str">
            <v>km</v>
          </cell>
          <cell r="G860">
            <v>2426538</v>
          </cell>
        </row>
        <row r="861">
          <cell r="A861" t="str">
            <v>THAC50</v>
          </cell>
          <cell r="B861" t="str">
            <v>06.6104</v>
          </cell>
          <cell r="C861" t="str">
            <v>Thu hoài daây nhoâm loõi theùp côõ daây 50mm2</v>
          </cell>
          <cell r="D861" t="str">
            <v>km</v>
          </cell>
          <cell r="G861">
            <v>2426538</v>
          </cell>
        </row>
        <row r="862">
          <cell r="A862" t="str">
            <v>KDAC70</v>
          </cell>
          <cell r="B862" t="str">
            <v>06.6105</v>
          </cell>
          <cell r="C862" t="str">
            <v>Keùo daây nhoâm loõi theùp côõ daây 70mm2</v>
          </cell>
          <cell r="D862" t="str">
            <v>km</v>
          </cell>
          <cell r="G862">
            <v>2143028</v>
          </cell>
        </row>
        <row r="863">
          <cell r="A863" t="str">
            <v>KDAC95</v>
          </cell>
          <cell r="B863" t="str">
            <v>06.6106</v>
          </cell>
          <cell r="C863" t="str">
            <v>Keùo daây nhoâm loõi theùp côõ daây 95mm2</v>
          </cell>
          <cell r="D863" t="str">
            <v>km</v>
          </cell>
          <cell r="G863">
            <v>2918591</v>
          </cell>
        </row>
        <row r="864">
          <cell r="A864" t="str">
            <v>KDAC120</v>
          </cell>
          <cell r="B864" t="str">
            <v>D3.6213</v>
          </cell>
          <cell r="C864" t="str">
            <v>Keùo daây nhoâm loõi theùp côõ daây 120mm2</v>
          </cell>
          <cell r="D864" t="str">
            <v>km</v>
          </cell>
          <cell r="G864">
            <v>4511193</v>
          </cell>
          <cell r="H864">
            <v>213314</v>
          </cell>
        </row>
        <row r="865">
          <cell r="A865" t="str">
            <v>KDAC150</v>
          </cell>
          <cell r="B865" t="str">
            <v>06.6108</v>
          </cell>
          <cell r="C865" t="str">
            <v>Keùo daây nhoâm loõi theùp côõ daây 150mm2</v>
          </cell>
          <cell r="D865" t="str">
            <v>km</v>
          </cell>
          <cell r="G865">
            <v>4299559</v>
          </cell>
        </row>
        <row r="866">
          <cell r="A866" t="str">
            <v>KDACXV50</v>
          </cell>
          <cell r="B866" t="str">
            <v>D3.6211</v>
          </cell>
          <cell r="C866" t="str">
            <v>Keùo daây nhoâm loõi theùp boïc ACX 50mm2</v>
          </cell>
          <cell r="D866" t="str">
            <v>km</v>
          </cell>
          <cell r="G866">
            <v>2426538</v>
          </cell>
          <cell r="H866">
            <v>157409</v>
          </cell>
        </row>
        <row r="867">
          <cell r="A867" t="str">
            <v>KDACXV150</v>
          </cell>
          <cell r="B867" t="str">
            <v>06.6108</v>
          </cell>
          <cell r="C867" t="str">
            <v>Keùo daây nhoâm loõi theùp boïc XLPE côõ daây 150mm2</v>
          </cell>
          <cell r="D867" t="str">
            <v>km</v>
          </cell>
          <cell r="G867">
            <v>5949052</v>
          </cell>
        </row>
        <row r="868">
          <cell r="A868" t="str">
            <v>KDAC185</v>
          </cell>
          <cell r="B868" t="str">
            <v>06.6109</v>
          </cell>
          <cell r="C868" t="str">
            <v>Keùo daây nhoâm loõi theùp côõ daây 185mm2</v>
          </cell>
          <cell r="D868" t="str">
            <v>km</v>
          </cell>
          <cell r="G868">
            <v>5074020</v>
          </cell>
        </row>
        <row r="869">
          <cell r="A869" t="str">
            <v>KDAC240</v>
          </cell>
          <cell r="B869" t="str">
            <v>06.6110</v>
          </cell>
          <cell r="C869" t="str">
            <v>Keùo daây nhoâm loõi theùp côõ daây 240mm2</v>
          </cell>
          <cell r="D869" t="str">
            <v>km</v>
          </cell>
          <cell r="G869">
            <v>5580232</v>
          </cell>
        </row>
        <row r="870">
          <cell r="A870" t="str">
            <v>KDM22</v>
          </cell>
          <cell r="B870" t="str">
            <v>06.6142</v>
          </cell>
          <cell r="C870" t="str">
            <v>Keùo daây ñoàng traàn 22mm2</v>
          </cell>
          <cell r="D870" t="str">
            <v>km</v>
          </cell>
          <cell r="G870">
            <v>1444323</v>
          </cell>
        </row>
        <row r="871">
          <cell r="A871" t="str">
            <v>KDM25</v>
          </cell>
          <cell r="B871" t="str">
            <v>06.6142</v>
          </cell>
          <cell r="C871" t="str">
            <v>Keùo daây ñoàng traàn 25mm2</v>
          </cell>
          <cell r="D871" t="str">
            <v>km</v>
          </cell>
          <cell r="G871">
            <v>1444323</v>
          </cell>
        </row>
        <row r="872">
          <cell r="A872" t="str">
            <v>KDM35</v>
          </cell>
          <cell r="B872" t="str">
            <v>06.6143</v>
          </cell>
          <cell r="C872" t="str">
            <v>Keùo daây ñoàng traàn 35mm2</v>
          </cell>
          <cell r="D872" t="str">
            <v>km</v>
          </cell>
          <cell r="G872">
            <v>1583066</v>
          </cell>
        </row>
        <row r="873">
          <cell r="A873" t="str">
            <v>KDM48</v>
          </cell>
          <cell r="B873" t="str">
            <v>06.6144</v>
          </cell>
          <cell r="C873" t="str">
            <v>Keùo daây ñoàng traàn 48mm2</v>
          </cell>
          <cell r="D873" t="str">
            <v>km</v>
          </cell>
          <cell r="G873">
            <v>2068167</v>
          </cell>
        </row>
        <row r="874">
          <cell r="A874" t="str">
            <v>KDM50</v>
          </cell>
          <cell r="B874" t="str">
            <v>06.6144</v>
          </cell>
          <cell r="C874" t="str">
            <v>Keùo daây ñoàng traàn 50mm2</v>
          </cell>
          <cell r="D874" t="str">
            <v>km</v>
          </cell>
          <cell r="G874">
            <v>2068167</v>
          </cell>
        </row>
        <row r="875">
          <cell r="A875" t="str">
            <v>KDM70</v>
          </cell>
          <cell r="B875" t="str">
            <v>06.6145</v>
          </cell>
          <cell r="C875" t="str">
            <v>Keùo daây ñoàng traàn 70mm2</v>
          </cell>
          <cell r="D875" t="str">
            <v>km</v>
          </cell>
          <cell r="G875">
            <v>2785837</v>
          </cell>
        </row>
        <row r="876">
          <cell r="A876" t="str">
            <v>KDM95</v>
          </cell>
          <cell r="B876" t="str">
            <v>06.6146</v>
          </cell>
          <cell r="C876" t="str">
            <v>Keùo daây ñoàng traàn 95mm2</v>
          </cell>
          <cell r="D876" t="str">
            <v>km</v>
          </cell>
          <cell r="G876">
            <v>3796963</v>
          </cell>
        </row>
        <row r="877">
          <cell r="A877" t="str">
            <v>KDM25B</v>
          </cell>
          <cell r="B877" t="str">
            <v>06.6142</v>
          </cell>
          <cell r="C877" t="str">
            <v>Keùo daây ñoàng boïc 25mm2</v>
          </cell>
          <cell r="D877" t="str">
            <v>km</v>
          </cell>
          <cell r="G877">
            <v>2166485</v>
          </cell>
        </row>
        <row r="878">
          <cell r="A878" t="str">
            <v>KDM50B</v>
          </cell>
          <cell r="B878" t="str">
            <v>06.6144</v>
          </cell>
          <cell r="C878" t="str">
            <v>Keùo daây ñoàng boïc 50mm3</v>
          </cell>
          <cell r="D878" t="str">
            <v>km</v>
          </cell>
          <cell r="G878">
            <v>2068167</v>
          </cell>
        </row>
        <row r="879">
          <cell r="A879" t="str">
            <v>KDM95B</v>
          </cell>
          <cell r="B879" t="str">
            <v>06.6146</v>
          </cell>
          <cell r="C879" t="str">
            <v>Keùo daây ñoàng boïc 95mm2</v>
          </cell>
          <cell r="D879" t="str">
            <v>km</v>
          </cell>
          <cell r="G879">
            <v>5695445</v>
          </cell>
        </row>
        <row r="880">
          <cell r="A880" t="str">
            <v>KDQG1</v>
          </cell>
          <cell r="B880" t="str">
            <v>06.5071</v>
          </cell>
          <cell r="C880" t="str">
            <v>Keùo daây qua vò trí beû goùc daây &lt;=50mm2</v>
          </cell>
          <cell r="D880" t="str">
            <v>vò trí</v>
          </cell>
          <cell r="G880">
            <v>30967</v>
          </cell>
        </row>
        <row r="881">
          <cell r="A881" t="str">
            <v>KDQG2</v>
          </cell>
          <cell r="B881" t="str">
            <v>06.5072</v>
          </cell>
          <cell r="C881" t="str">
            <v xml:space="preserve">Keùo daây qua vò trí beû goùc daây </v>
          </cell>
          <cell r="D881" t="str">
            <v>vò trí</v>
          </cell>
          <cell r="G881">
            <v>61933</v>
          </cell>
        </row>
        <row r="882">
          <cell r="A882" t="str">
            <v>KDQS</v>
          </cell>
          <cell r="B882" t="str">
            <v>06.5082</v>
          </cell>
          <cell r="C882" t="str">
            <v>Keùo daây qua soâng ( S&lt;=300)</v>
          </cell>
          <cell r="D882" t="str">
            <v>vò trí</v>
          </cell>
          <cell r="G882">
            <v>261513</v>
          </cell>
        </row>
        <row r="883">
          <cell r="A883" t="str">
            <v>KDQMR</v>
          </cell>
          <cell r="B883" t="str">
            <v>06.5082</v>
          </cell>
          <cell r="C883" t="str">
            <v>Keùo daây qua möông raïch</v>
          </cell>
          <cell r="D883" t="str">
            <v>vò trí</v>
          </cell>
          <cell r="G883">
            <v>261513</v>
          </cell>
        </row>
        <row r="884">
          <cell r="A884" t="str">
            <v>KDQD</v>
          </cell>
          <cell r="B884" t="str">
            <v>06.5051</v>
          </cell>
          <cell r="C884" t="str">
            <v>Keùo daây vöôït ñöôøng ( daây &lt;=50mm2)</v>
          </cell>
          <cell r="D884" t="str">
            <v>vò trí</v>
          </cell>
          <cell r="G884">
            <v>125725</v>
          </cell>
        </row>
        <row r="885">
          <cell r="A885" t="str">
            <v>KDQD1</v>
          </cell>
          <cell r="B885" t="str">
            <v>06.5052</v>
          </cell>
          <cell r="C885" t="str">
            <v>Keùo daây vöôït ñöôøng (daây &lt;=95mm2)</v>
          </cell>
          <cell r="D885" t="str">
            <v>vò trí</v>
          </cell>
          <cell r="G885">
            <v>159014</v>
          </cell>
        </row>
        <row r="886">
          <cell r="A886" t="str">
            <v>LSTK100</v>
          </cell>
          <cell r="B886" t="str">
            <v>07.2204</v>
          </cell>
          <cell r="C886" t="str">
            <v>Laép oáng saét baûo veä caùp d&lt;100mm</v>
          </cell>
          <cell r="D886" t="str">
            <v>meùt</v>
          </cell>
          <cell r="F886">
            <v>3510</v>
          </cell>
          <cell r="G886">
            <v>13249</v>
          </cell>
        </row>
        <row r="887">
          <cell r="A887" t="str">
            <v>LSTK70</v>
          </cell>
          <cell r="B887" t="str">
            <v>07.2203</v>
          </cell>
          <cell r="C887" t="str">
            <v>Laép oáng saét baûo veä caùp d&lt;70mm</v>
          </cell>
          <cell r="D887" t="str">
            <v>meùt</v>
          </cell>
          <cell r="F887">
            <v>3510</v>
          </cell>
          <cell r="G887">
            <v>11456</v>
          </cell>
        </row>
        <row r="888">
          <cell r="A888" t="str">
            <v>LSTK50</v>
          </cell>
          <cell r="B888" t="str">
            <v>07.2202</v>
          </cell>
          <cell r="C888" t="str">
            <v>Laép oáng saét baûo veä caùp d&lt;50mm</v>
          </cell>
          <cell r="D888" t="str">
            <v>meùt</v>
          </cell>
          <cell r="F888">
            <v>3510</v>
          </cell>
          <cell r="G888">
            <v>9907</v>
          </cell>
        </row>
        <row r="889">
          <cell r="A889" t="str">
            <v>LSTK120d</v>
          </cell>
          <cell r="B889" t="str">
            <v>07.2301</v>
          </cell>
          <cell r="C889" t="str">
            <v>Laép oáng saét baûo veä caùp qua ñöôøng d&lt;120mm</v>
          </cell>
          <cell r="D889" t="str">
            <v>meùt</v>
          </cell>
          <cell r="F889">
            <v>3053</v>
          </cell>
          <cell r="G889">
            <v>5108</v>
          </cell>
        </row>
        <row r="890">
          <cell r="A890" t="str">
            <v>LSTK220d</v>
          </cell>
          <cell r="B890" t="str">
            <v>07.2302</v>
          </cell>
          <cell r="C890" t="str">
            <v>Laép oáng saét baûo veä caùp qua ñöôøng d&lt;220mm</v>
          </cell>
          <cell r="D890" t="str">
            <v>meùt</v>
          </cell>
          <cell r="F890">
            <v>5031</v>
          </cell>
          <cell r="G890">
            <v>6985</v>
          </cell>
        </row>
        <row r="891">
          <cell r="A891" t="str">
            <v>LPVC34CL</v>
          </cell>
          <cell r="B891" t="str">
            <v>D4.1409</v>
          </cell>
          <cell r="C891" t="str">
            <v>Lắp ống nhöïa PVC D34</v>
          </cell>
          <cell r="D891" t="str">
            <v>meùt</v>
          </cell>
          <cell r="G891">
            <v>47760</v>
          </cell>
        </row>
        <row r="892">
          <cell r="A892" t="str">
            <v>LPVC42CL</v>
          </cell>
          <cell r="B892" t="str">
            <v>D4.1409</v>
          </cell>
          <cell r="C892" t="str">
            <v>Lắp ống nhöïa PVC D42</v>
          </cell>
          <cell r="D892" t="str">
            <v>meùt</v>
          </cell>
          <cell r="G892">
            <v>47760</v>
          </cell>
        </row>
        <row r="893">
          <cell r="A893" t="str">
            <v>LPVC60CL</v>
          </cell>
          <cell r="B893" t="str">
            <v>D4.1409</v>
          </cell>
          <cell r="C893" t="str">
            <v>Lắp ống nhöïa PVC D60</v>
          </cell>
          <cell r="D893" t="str">
            <v>meùt</v>
          </cell>
          <cell r="G893">
            <v>47760</v>
          </cell>
        </row>
        <row r="894">
          <cell r="A894" t="str">
            <v>LPVC90CL</v>
          </cell>
          <cell r="B894" t="str">
            <v>D4.1409</v>
          </cell>
          <cell r="C894" t="str">
            <v>Lắp ống nhöïa PVC D90</v>
          </cell>
          <cell r="D894" t="str">
            <v>meùt</v>
          </cell>
          <cell r="G894">
            <v>47760</v>
          </cell>
        </row>
        <row r="895">
          <cell r="A895" t="str">
            <v>LPVC114CL</v>
          </cell>
          <cell r="B895" t="str">
            <v>D4.1409</v>
          </cell>
          <cell r="C895" t="str">
            <v>Lắp ống nhöïa PVC D114</v>
          </cell>
          <cell r="D895" t="str">
            <v>meùt</v>
          </cell>
          <cell r="G895">
            <v>47760</v>
          </cell>
        </row>
        <row r="896">
          <cell r="A896" t="str">
            <v>LPVC140CL</v>
          </cell>
          <cell r="B896" t="str">
            <v>D4.1409</v>
          </cell>
          <cell r="C896" t="str">
            <v>Lắp ống nhöïa PVC D140</v>
          </cell>
          <cell r="D896" t="str">
            <v>meùt</v>
          </cell>
          <cell r="G896">
            <v>47760</v>
          </cell>
        </row>
        <row r="897">
          <cell r="A897" t="str">
            <v>LPVC</v>
          </cell>
          <cell r="B897" t="str">
            <v>D4.1409</v>
          </cell>
          <cell r="C897" t="str">
            <v xml:space="preserve">Lắp ống PVC </v>
          </cell>
          <cell r="D897" t="str">
            <v>meùt</v>
          </cell>
          <cell r="G897">
            <v>47760</v>
          </cell>
        </row>
        <row r="898">
          <cell r="A898" t="str">
            <v>KCN1kg</v>
          </cell>
          <cell r="B898" t="str">
            <v>07.3401</v>
          </cell>
          <cell r="C898" t="str">
            <v>Laép caùp trong oáng baûo veä loaïi &lt;=1kg</v>
          </cell>
          <cell r="D898" t="str">
            <v>meùt</v>
          </cell>
          <cell r="F898">
            <v>137</v>
          </cell>
          <cell r="G898">
            <v>2884</v>
          </cell>
        </row>
        <row r="899">
          <cell r="A899" t="str">
            <v>KCN2kg</v>
          </cell>
          <cell r="B899" t="str">
            <v>07.3402</v>
          </cell>
          <cell r="C899" t="str">
            <v>Laép caùp trong oáng baûo veä loaïi &lt;=2kg</v>
          </cell>
          <cell r="D899" t="str">
            <v>meùt</v>
          </cell>
          <cell r="F899">
            <v>135</v>
          </cell>
          <cell r="G899">
            <v>3293</v>
          </cell>
        </row>
        <row r="900">
          <cell r="A900" t="str">
            <v>KCN3kg</v>
          </cell>
          <cell r="B900" t="str">
            <v>07.3403</v>
          </cell>
          <cell r="C900" t="str">
            <v>Laép caùp trong oáng baûo veä loaïi &lt;=3kg</v>
          </cell>
          <cell r="D900" t="str">
            <v>meùt</v>
          </cell>
          <cell r="F900">
            <v>135</v>
          </cell>
          <cell r="G900">
            <v>4122</v>
          </cell>
        </row>
        <row r="901">
          <cell r="A901" t="str">
            <v>KCN4kg</v>
          </cell>
          <cell r="B901" t="str">
            <v>07.3404</v>
          </cell>
          <cell r="C901" t="str">
            <v>Laép caùp trong oáng baûo veä loaïi &lt;=4.5kg</v>
          </cell>
          <cell r="D901" t="str">
            <v>meùt</v>
          </cell>
          <cell r="F901">
            <v>152</v>
          </cell>
          <cell r="G901">
            <v>5489</v>
          </cell>
        </row>
        <row r="902">
          <cell r="A902" t="str">
            <v>KCN6kg</v>
          </cell>
          <cell r="B902" t="str">
            <v>07.3405</v>
          </cell>
          <cell r="C902" t="str">
            <v>Laép caùp trong oáng baûo veä loaïi &lt;=6kg</v>
          </cell>
          <cell r="D902" t="str">
            <v>meùt</v>
          </cell>
          <cell r="F902">
            <v>152</v>
          </cell>
          <cell r="G902">
            <v>6997</v>
          </cell>
        </row>
        <row r="903">
          <cell r="A903" t="str">
            <v>KCN7kg</v>
          </cell>
          <cell r="B903" t="str">
            <v>07.3406</v>
          </cell>
          <cell r="C903" t="str">
            <v>Laép caùp trong oáng baûo veä loaïi &lt;=7.5kg</v>
          </cell>
          <cell r="D903" t="str">
            <v>meùt</v>
          </cell>
          <cell r="F903">
            <v>239</v>
          </cell>
          <cell r="G903">
            <v>9063</v>
          </cell>
        </row>
        <row r="904">
          <cell r="A904" t="str">
            <v>KCN9kg</v>
          </cell>
          <cell r="B904" t="str">
            <v>07.3407</v>
          </cell>
          <cell r="C904" t="str">
            <v>Laép caùp trong oáng baûo veä loaïi &lt;=9kg</v>
          </cell>
          <cell r="D904" t="str">
            <v>meùt</v>
          </cell>
          <cell r="F904">
            <v>239</v>
          </cell>
          <cell r="G904">
            <v>11119</v>
          </cell>
        </row>
        <row r="905">
          <cell r="A905" t="str">
            <v>KCN10kg</v>
          </cell>
          <cell r="B905" t="str">
            <v>07.3408</v>
          </cell>
          <cell r="C905" t="str">
            <v>Laép caùp trong oáng baûo veä loaïi &lt;=10.5kg</v>
          </cell>
          <cell r="D905" t="str">
            <v>meùt</v>
          </cell>
          <cell r="F905">
            <v>248</v>
          </cell>
          <cell r="G905">
            <v>13455</v>
          </cell>
        </row>
        <row r="906">
          <cell r="A906" t="str">
            <v>KCN12kg</v>
          </cell>
          <cell r="B906" t="str">
            <v>07.3409</v>
          </cell>
          <cell r="C906" t="str">
            <v>Laép caùp trong oáng baûo veä loaïi &lt;=12kg</v>
          </cell>
          <cell r="D906" t="str">
            <v>meùt</v>
          </cell>
          <cell r="F906">
            <v>282</v>
          </cell>
          <cell r="G906">
            <v>15650</v>
          </cell>
        </row>
        <row r="907">
          <cell r="A907" t="str">
            <v>KCNT1kg</v>
          </cell>
          <cell r="B907" t="str">
            <v>03.1401</v>
          </cell>
          <cell r="C907" t="str">
            <v>Laép caùp trong oáng baûo veä trong TBA loaïi &lt;=1kg</v>
          </cell>
          <cell r="D907" t="str">
            <v>meùt</v>
          </cell>
          <cell r="F907">
            <v>137</v>
          </cell>
          <cell r="G907">
            <v>2884</v>
          </cell>
        </row>
        <row r="908">
          <cell r="A908" t="str">
            <v>KCNT2kg</v>
          </cell>
          <cell r="B908" t="str">
            <v>03.1402</v>
          </cell>
          <cell r="C908" t="str">
            <v>Laép caùp trong oáng baûo veä trong TBA loaïi &lt;=2kg</v>
          </cell>
          <cell r="D908" t="str">
            <v>meùt</v>
          </cell>
          <cell r="F908">
            <v>135</v>
          </cell>
          <cell r="G908">
            <v>3293</v>
          </cell>
        </row>
        <row r="909">
          <cell r="A909" t="str">
            <v>KCNT3kg</v>
          </cell>
          <cell r="B909" t="str">
            <v>03.1403</v>
          </cell>
          <cell r="C909" t="str">
            <v>Laép caùp trong oáng baûo veä trong TBA loaïi &lt;=3kg</v>
          </cell>
          <cell r="D909" t="str">
            <v>meùt</v>
          </cell>
          <cell r="F909">
            <v>135</v>
          </cell>
          <cell r="G909">
            <v>4122</v>
          </cell>
        </row>
        <row r="910">
          <cell r="A910" t="str">
            <v>KCNT4kg</v>
          </cell>
          <cell r="B910" t="str">
            <v>03.1404</v>
          </cell>
          <cell r="C910" t="str">
            <v>Laép caùp trong oáng baûo veä trong TBA loaïi &lt;=4.5kg</v>
          </cell>
          <cell r="D910" t="str">
            <v>meùt</v>
          </cell>
          <cell r="F910">
            <v>152</v>
          </cell>
          <cell r="G910">
            <v>5489</v>
          </cell>
        </row>
        <row r="911">
          <cell r="A911" t="str">
            <v>KCNT6kg</v>
          </cell>
          <cell r="B911" t="str">
            <v>03.1405</v>
          </cell>
          <cell r="C911" t="str">
            <v>Laép caùp trong oáng baûo veä trong TBA loaïi &lt;=6kg</v>
          </cell>
          <cell r="D911" t="str">
            <v>meùt</v>
          </cell>
          <cell r="F911">
            <v>152</v>
          </cell>
          <cell r="G911">
            <v>6997</v>
          </cell>
        </row>
        <row r="912">
          <cell r="A912" t="str">
            <v>KCNT7kg</v>
          </cell>
          <cell r="B912" t="str">
            <v>03.1406</v>
          </cell>
          <cell r="C912" t="str">
            <v>Laép caùp trong oáng baûo veä trong TBA loaïi &lt;=7.5kg</v>
          </cell>
          <cell r="D912" t="str">
            <v>meùt</v>
          </cell>
          <cell r="F912">
            <v>239</v>
          </cell>
          <cell r="G912">
            <v>9063</v>
          </cell>
        </row>
        <row r="913">
          <cell r="A913" t="str">
            <v>KCNT9kg</v>
          </cell>
          <cell r="B913" t="str">
            <v>03.1407</v>
          </cell>
          <cell r="C913" t="str">
            <v>Laép caùp trong oáng baûo veä trong TBA loaïi &lt;=9kg</v>
          </cell>
          <cell r="D913" t="str">
            <v>meùt</v>
          </cell>
          <cell r="F913">
            <v>239</v>
          </cell>
          <cell r="G913">
            <v>11119</v>
          </cell>
        </row>
        <row r="914">
          <cell r="A914" t="str">
            <v>LSD</v>
          </cell>
          <cell r="B914" t="str">
            <v>D3.1115</v>
          </cell>
          <cell r="C914" t="str">
            <v>Laép söù ñöùng 24KV + ty</v>
          </cell>
          <cell r="D914" t="str">
            <v>boä</v>
          </cell>
          <cell r="G914">
            <v>53440</v>
          </cell>
        </row>
        <row r="915">
          <cell r="A915" t="str">
            <v>LSDD</v>
          </cell>
          <cell r="B915" t="str">
            <v>D3.1115</v>
          </cell>
          <cell r="C915" t="str">
            <v>Laép söù ñöùng 24KV + ty</v>
          </cell>
          <cell r="D915" t="str">
            <v>boä</v>
          </cell>
          <cell r="G915">
            <v>53440</v>
          </cell>
        </row>
        <row r="916">
          <cell r="A916" t="str">
            <v>lsd35</v>
          </cell>
          <cell r="B916" t="str">
            <v>06.1116</v>
          </cell>
          <cell r="C916" t="str">
            <v>Laép söù ñöùng 35KV</v>
          </cell>
          <cell r="D916" t="str">
            <v>boä</v>
          </cell>
          <cell r="G916">
            <v>26706</v>
          </cell>
        </row>
        <row r="917">
          <cell r="A917" t="str">
            <v>LCHSD</v>
          </cell>
          <cell r="B917" t="str">
            <v>06.1410</v>
          </cell>
          <cell r="C917" t="str">
            <v>Laép chuoãi söù ñôõ 2 baùt/chuoãi</v>
          </cell>
          <cell r="D917" t="str">
            <v>chuoãi</v>
          </cell>
          <cell r="G917">
            <v>17967</v>
          </cell>
        </row>
        <row r="918">
          <cell r="A918" t="str">
            <v>LCHSN</v>
          </cell>
          <cell r="B918" t="str">
            <v>06.1701</v>
          </cell>
          <cell r="C918" t="str">
            <v>Laép chuoãi söù neùo 2 baùt/chuoãi</v>
          </cell>
          <cell r="D918" t="str">
            <v>chuoãi</v>
          </cell>
          <cell r="G918">
            <v>18965</v>
          </cell>
        </row>
        <row r="919">
          <cell r="A919" t="str">
            <v>LCHSNply</v>
          </cell>
          <cell r="B919" t="str">
            <v>D3.2401</v>
          </cell>
          <cell r="C919" t="str">
            <v>Laép chuoãi söù neùo Polymer</v>
          </cell>
          <cell r="D919" t="str">
            <v>chuoãi</v>
          </cell>
          <cell r="G919">
            <v>64310</v>
          </cell>
        </row>
        <row r="920">
          <cell r="A920" t="str">
            <v>LCHSN3</v>
          </cell>
          <cell r="B920" t="str">
            <v>06.1521</v>
          </cell>
          <cell r="C920" t="str">
            <v>Laép chuoãi söù neùo 3 baùt/chuoãi</v>
          </cell>
          <cell r="D920" t="str">
            <v>chuoãi</v>
          </cell>
          <cell r="G920">
            <v>44917</v>
          </cell>
        </row>
        <row r="921">
          <cell r="A921" t="str">
            <v>LSOC</v>
          </cell>
          <cell r="B921" t="str">
            <v>D3.1211</v>
          </cell>
          <cell r="C921" t="str">
            <v>Laép ñaët söù haï theá, loaïi 1 söù</v>
          </cell>
          <cell r="D921" t="str">
            <v>boä</v>
          </cell>
          <cell r="G921">
            <v>14188</v>
          </cell>
        </row>
        <row r="922">
          <cell r="A922" t="str">
            <v>LR2</v>
          </cell>
          <cell r="B922" t="str">
            <v>D3.1212</v>
          </cell>
          <cell r="C922" t="str">
            <v>Laép ñaët söù haï theá, loaïi 2 söù</v>
          </cell>
          <cell r="D922" t="str">
            <v>boä</v>
          </cell>
          <cell r="G922">
            <v>66209</v>
          </cell>
        </row>
        <row r="923">
          <cell r="A923" t="str">
            <v>TR2</v>
          </cell>
          <cell r="B923" t="str">
            <v>06.1213</v>
          </cell>
          <cell r="C923" t="str">
            <v>Thaùo rack 2 söù + söù oáng chæ</v>
          </cell>
          <cell r="D923" t="str">
            <v>boä</v>
          </cell>
          <cell r="G923">
            <v>66209</v>
          </cell>
        </row>
        <row r="924">
          <cell r="A924" t="str">
            <v>LR3</v>
          </cell>
          <cell r="B924" t="str">
            <v>D3.1213</v>
          </cell>
          <cell r="C924" t="str">
            <v>Laép ñaët söù haï theá, loaïi 3 söù</v>
          </cell>
          <cell r="D924" t="str">
            <v>boä</v>
          </cell>
          <cell r="G924">
            <v>92220</v>
          </cell>
        </row>
        <row r="925">
          <cell r="A925" t="str">
            <v>TR3</v>
          </cell>
          <cell r="B925" t="str">
            <v>06.1214</v>
          </cell>
          <cell r="C925" t="str">
            <v>Thaùo rack 3 söù + söù oáng chæ</v>
          </cell>
          <cell r="D925" t="str">
            <v>boä</v>
          </cell>
          <cell r="G925">
            <v>66209</v>
          </cell>
        </row>
        <row r="926">
          <cell r="A926" t="str">
            <v>LR4</v>
          </cell>
          <cell r="B926" t="str">
            <v>D3.1214</v>
          </cell>
          <cell r="C926" t="str">
            <v>Laép ñaët söù haï theá, loaïi 4 söù</v>
          </cell>
          <cell r="D926" t="str">
            <v>boä</v>
          </cell>
          <cell r="G926">
            <v>130054</v>
          </cell>
        </row>
        <row r="927">
          <cell r="A927" t="str">
            <v>LHP</v>
          </cell>
          <cell r="B927" t="str">
            <v>D4.6303</v>
          </cell>
          <cell r="C927" t="str">
            <v>Laép hoäp phaân phoái haï theá</v>
          </cell>
          <cell r="D927" t="str">
            <v>boä</v>
          </cell>
          <cell r="G927">
            <v>23646</v>
          </cell>
        </row>
        <row r="928">
          <cell r="A928" t="str">
            <v>LTRUHL-I</v>
          </cell>
          <cell r="B928" t="str">
            <v>HL16</v>
          </cell>
          <cell r="C928" t="str">
            <v xml:space="preserve">Döïng truï ñôõ ñöôøng daây 3 pha </v>
          </cell>
          <cell r="D928" t="str">
            <v>truï</v>
          </cell>
          <cell r="F928">
            <v>327349</v>
          </cell>
          <cell r="G928">
            <v>404530</v>
          </cell>
          <cell r="H928">
            <v>1411705</v>
          </cell>
        </row>
        <row r="929">
          <cell r="A929" t="str">
            <v>LSDHL-DX</v>
          </cell>
          <cell r="B929" t="str">
            <v>HL02</v>
          </cell>
          <cell r="C929" t="str">
            <v>Laép söù ñöùng ñöôøng daây 3 pha xaø ñoái xöùng</v>
          </cell>
          <cell r="D929" t="str">
            <v>boä</v>
          </cell>
          <cell r="F929">
            <v>51836</v>
          </cell>
          <cell r="G929">
            <v>62209</v>
          </cell>
          <cell r="H929">
            <v>202860</v>
          </cell>
        </row>
        <row r="930">
          <cell r="A930" t="str">
            <v>LCHSNplyHL</v>
          </cell>
          <cell r="B930" t="str">
            <v>HL05</v>
          </cell>
          <cell r="C930" t="str">
            <v>Laép chuoãi söù neùo Polymer ñöôøng daây 3 pha</v>
          </cell>
          <cell r="D930" t="str">
            <v>boä</v>
          </cell>
          <cell r="F930">
            <v>162675</v>
          </cell>
          <cell r="G930">
            <v>160475</v>
          </cell>
          <cell r="H930">
            <v>551080</v>
          </cell>
        </row>
        <row r="931">
          <cell r="A931" t="str">
            <v>DN CL</v>
          </cell>
          <cell r="B931" t="str">
            <v>HL07</v>
          </cell>
          <cell r="C931" t="str">
            <v>Ñaáu coø leøo ñöôøng daây 3 pha</v>
          </cell>
          <cell r="D931" t="str">
            <v>coø</v>
          </cell>
          <cell r="F931">
            <v>168557</v>
          </cell>
          <cell r="G931">
            <v>166418</v>
          </cell>
          <cell r="H931">
            <v>539120</v>
          </cell>
        </row>
        <row r="932">
          <cell r="A932" t="str">
            <v>LXHL</v>
          </cell>
          <cell r="B932" t="str">
            <v>HL13</v>
          </cell>
          <cell r="C932" t="str">
            <v>Laép xaø</v>
          </cell>
          <cell r="D932" t="str">
            <v>boä</v>
          </cell>
          <cell r="F932">
            <v>286522</v>
          </cell>
          <cell r="G932">
            <v>314263</v>
          </cell>
          <cell r="H932">
            <v>982330</v>
          </cell>
        </row>
        <row r="933">
          <cell r="A933" t="str">
            <v>LSDHL-V</v>
          </cell>
          <cell r="B933" t="str">
            <v>HL03</v>
          </cell>
          <cell r="C933" t="str">
            <v>Laép söù ñöùng ñöôøng daây 3 pha xaø vectical</v>
          </cell>
          <cell r="D933" t="str">
            <v>boä</v>
          </cell>
          <cell r="F933">
            <v>52764</v>
          </cell>
          <cell r="G933">
            <v>64586</v>
          </cell>
          <cell r="H933">
            <v>212443</v>
          </cell>
        </row>
        <row r="934">
          <cell r="A934" t="str">
            <v>LFCOHL</v>
          </cell>
          <cell r="B934" t="str">
            <v>HL09</v>
          </cell>
          <cell r="C934" t="str">
            <v>Laép FCO, LBFCO ñöôøng daây 3 pha</v>
          </cell>
          <cell r="D934" t="str">
            <v>boä</v>
          </cell>
          <cell r="F934">
            <v>154961</v>
          </cell>
          <cell r="G934">
            <v>157503</v>
          </cell>
          <cell r="H934">
            <v>527045</v>
          </cell>
        </row>
        <row r="935">
          <cell r="A935" t="str">
            <v>LLAHL</v>
          </cell>
          <cell r="B935" t="str">
            <v>HL09</v>
          </cell>
          <cell r="C935" t="str">
            <v>Laép LA</v>
          </cell>
          <cell r="D935" t="str">
            <v>caùi</v>
          </cell>
          <cell r="F935">
            <v>154961</v>
          </cell>
          <cell r="G935">
            <v>249538</v>
          </cell>
          <cell r="H935">
            <v>527045</v>
          </cell>
        </row>
        <row r="936">
          <cell r="A936" t="str">
            <v>LBNH</v>
          </cell>
          <cell r="B936" t="str">
            <v>06.2070</v>
          </cell>
          <cell r="C936" t="str">
            <v>Sôn bieån soá- baûng nguy hieåm</v>
          </cell>
          <cell r="D936" t="str">
            <v>caùi</v>
          </cell>
          <cell r="G936">
            <v>19963</v>
          </cell>
        </row>
        <row r="937">
          <cell r="A937" t="str">
            <v>LcapdongTB95</v>
          </cell>
          <cell r="B937" t="str">
            <v>T4.4201</v>
          </cell>
          <cell r="C937" t="str">
            <v>Laép caùp ñoàng xuoáng thieát bò D ≤ 95mm2</v>
          </cell>
          <cell r="D937" t="str">
            <v>m</v>
          </cell>
          <cell r="G937">
            <v>12760</v>
          </cell>
        </row>
        <row r="938">
          <cell r="A938" t="str">
            <v>LcapdongTB150</v>
          </cell>
          <cell r="B938" t="str">
            <v>04.4202</v>
          </cell>
          <cell r="C938" t="str">
            <v>Laép caùp ñoàng xuoáng thieát bò D ≤ 150mm2</v>
          </cell>
          <cell r="D938" t="str">
            <v>m</v>
          </cell>
          <cell r="G938">
            <v>5989</v>
          </cell>
        </row>
        <row r="939">
          <cell r="A939" t="str">
            <v>LcapdongTB240</v>
          </cell>
          <cell r="B939" t="str">
            <v>04.4203</v>
          </cell>
          <cell r="C939" t="str">
            <v>Laép caùp ñoàng xuoáng thieát bò D &gt; 150mm2</v>
          </cell>
          <cell r="D939" t="str">
            <v>m</v>
          </cell>
          <cell r="G939">
            <v>5989</v>
          </cell>
        </row>
        <row r="940">
          <cell r="A940" t="str">
            <v>LFCO</v>
          </cell>
          <cell r="B940" t="str">
            <v>02.3505</v>
          </cell>
          <cell r="C940" t="str">
            <v>Laép FCO 24KV</v>
          </cell>
          <cell r="D940" t="str">
            <v>caùi</v>
          </cell>
          <cell r="F940">
            <v>13565</v>
          </cell>
          <cell r="G940">
            <v>239556</v>
          </cell>
        </row>
        <row r="941">
          <cell r="A941" t="str">
            <v>LLBFCO</v>
          </cell>
          <cell r="B941" t="str">
            <v>02.3505</v>
          </cell>
          <cell r="C941" t="str">
            <v>Laép LBFCO 24KV</v>
          </cell>
          <cell r="D941" t="str">
            <v>caùi</v>
          </cell>
          <cell r="F941">
            <v>13565</v>
          </cell>
          <cell r="G941">
            <v>239556</v>
          </cell>
        </row>
        <row r="942">
          <cell r="A942" t="str">
            <v>LGFCO</v>
          </cell>
          <cell r="B942" t="str">
            <v>06.2110</v>
          </cell>
          <cell r="C942" t="str">
            <v>Laép giaù ñôõ FCO</v>
          </cell>
          <cell r="D942" t="str">
            <v>boä</v>
          </cell>
          <cell r="G942">
            <v>11455</v>
          </cell>
        </row>
        <row r="943">
          <cell r="A943" t="str">
            <v>PT</v>
          </cell>
          <cell r="B943" t="str">
            <v>01.1112</v>
          </cell>
          <cell r="C943" t="str">
            <v>Phaùt tuyeán</v>
          </cell>
          <cell r="D943" t="str">
            <v>m2</v>
          </cell>
          <cell r="G943">
            <v>230</v>
          </cell>
        </row>
        <row r="944">
          <cell r="A944" t="str">
            <v>PHABETONG</v>
          </cell>
          <cell r="B944" t="str">
            <v>07.1113</v>
          </cell>
          <cell r="C944" t="str">
            <v>Phaù ñöôøng nhöïa baèng thuû coâng</v>
          </cell>
          <cell r="D944" t="str">
            <v>m2</v>
          </cell>
          <cell r="F944">
            <v>2964</v>
          </cell>
        </row>
        <row r="949">
          <cell r="A949" t="str">
            <v>Baûng keâ ñôn gía traïm bieán aùp ( 66/1999/QÑ-BCN)</v>
          </cell>
        </row>
        <row r="951">
          <cell r="A951" t="str">
            <v>Maõ</v>
          </cell>
          <cell r="B951" t="str">
            <v>MHÑG</v>
          </cell>
          <cell r="C951" t="str">
            <v>Coâng vieäc</v>
          </cell>
          <cell r="D951" t="str">
            <v>Ñôn vò</v>
          </cell>
          <cell r="E951" t="str">
            <v>Ñôn giaù</v>
          </cell>
        </row>
        <row r="952">
          <cell r="A952">
            <v>1</v>
          </cell>
          <cell r="B952">
            <v>2</v>
          </cell>
          <cell r="C952">
            <v>3</v>
          </cell>
          <cell r="D952">
            <v>4</v>
          </cell>
          <cell r="E952" t="str">
            <v>TB</v>
          </cell>
          <cell r="F952" t="str">
            <v>VL</v>
          </cell>
          <cell r="G952" t="str">
            <v>NC</v>
          </cell>
          <cell r="H952" t="str">
            <v>M</v>
          </cell>
        </row>
        <row r="953">
          <cell r="A953" t="str">
            <v>TR15</v>
          </cell>
          <cell r="B953" t="str">
            <v>01.1161</v>
          </cell>
          <cell r="C953" t="str">
            <v>Maùy bieán aùp 8,6(12,7)/0,22- 0,44kV  15kVA</v>
          </cell>
          <cell r="D953" t="str">
            <v>maùy</v>
          </cell>
          <cell r="E953">
            <v>13437000</v>
          </cell>
          <cell r="G953">
            <v>77663</v>
          </cell>
          <cell r="H953">
            <v>103819</v>
          </cell>
          <cell r="I953">
            <v>8471700</v>
          </cell>
        </row>
        <row r="954">
          <cell r="A954" t="str">
            <v>TR25</v>
          </cell>
          <cell r="B954" t="str">
            <v>01.1161</v>
          </cell>
          <cell r="C954" t="str">
            <v>Maùy bieán aùp 8,6(12,7)/0,22- 0,44kV  25kVA</v>
          </cell>
          <cell r="D954" t="str">
            <v>maùy</v>
          </cell>
          <cell r="E954">
            <v>17211000</v>
          </cell>
          <cell r="G954">
            <v>77663</v>
          </cell>
          <cell r="H954">
            <v>103819</v>
          </cell>
          <cell r="I954">
            <v>10722500</v>
          </cell>
        </row>
        <row r="955">
          <cell r="A955" t="str">
            <v>TR37</v>
          </cell>
          <cell r="B955" t="str">
            <v>01.1432</v>
          </cell>
          <cell r="C955" t="str">
            <v>Maùy bieán aùp 8,6(12,7)/0,22-0,44kV- 37,5kVA</v>
          </cell>
          <cell r="D955" t="str">
            <v>maùy</v>
          </cell>
          <cell r="E955">
            <v>21464000</v>
          </cell>
          <cell r="G955">
            <v>89586</v>
          </cell>
          <cell r="H955">
            <v>103819</v>
          </cell>
          <cell r="I955">
            <v>13373200</v>
          </cell>
        </row>
        <row r="956">
          <cell r="A956" t="str">
            <v>TR50</v>
          </cell>
          <cell r="B956" t="str">
            <v>01.1162</v>
          </cell>
          <cell r="C956" t="str">
            <v>Maùy bieán aùp 8,6(12,7)/0,22-0,44kV- 50kVA</v>
          </cell>
          <cell r="D956" t="str">
            <v>maùy</v>
          </cell>
          <cell r="E956">
            <v>25331000</v>
          </cell>
          <cell r="G956">
            <v>89586</v>
          </cell>
          <cell r="H956">
            <v>103819</v>
          </cell>
          <cell r="I956">
            <v>15782400</v>
          </cell>
        </row>
        <row r="957">
          <cell r="A957" t="str">
            <v>TR75</v>
          </cell>
          <cell r="B957" t="str">
            <v>01.1163</v>
          </cell>
          <cell r="C957" t="str">
            <v>Maùy bieán aùp 8,6(12,7)/0,22-0,44kV- 75kVA</v>
          </cell>
          <cell r="D957" t="str">
            <v>maùy</v>
          </cell>
          <cell r="E957">
            <v>33453000</v>
          </cell>
          <cell r="G957">
            <v>119221</v>
          </cell>
          <cell r="H957">
            <v>103819</v>
          </cell>
          <cell r="I957">
            <v>20842400</v>
          </cell>
        </row>
        <row r="958">
          <cell r="A958" t="str">
            <v>T100</v>
          </cell>
          <cell r="B958" t="str">
            <v>01.1164</v>
          </cell>
          <cell r="C958" t="str">
            <v>Maùy bieán aùp 8,6(12,7)/0,22-0,44kV- 100kVA</v>
          </cell>
          <cell r="D958" t="str">
            <v>maùy</v>
          </cell>
          <cell r="E958">
            <v>39641000</v>
          </cell>
          <cell r="G958">
            <v>126714</v>
          </cell>
          <cell r="H958">
            <v>103819</v>
          </cell>
          <cell r="I958">
            <v>20842400</v>
          </cell>
        </row>
        <row r="959">
          <cell r="A959" t="str">
            <v>TR151</v>
          </cell>
          <cell r="B959" t="str">
            <v>T1.1431</v>
          </cell>
          <cell r="C959" t="str">
            <v>Maùy bieán aùp 12,7/0,22-0,44kV 15kVA</v>
          </cell>
          <cell r="D959" t="str">
            <v>maùy</v>
          </cell>
          <cell r="E959">
            <v>18616000</v>
          </cell>
          <cell r="G959">
            <v>633735</v>
          </cell>
          <cell r="H959">
            <v>380270</v>
          </cell>
          <cell r="I959">
            <v>8121100</v>
          </cell>
        </row>
        <row r="960">
          <cell r="A960" t="str">
            <v>TR251</v>
          </cell>
          <cell r="B960" t="str">
            <v>T1.1431</v>
          </cell>
          <cell r="C960" t="str">
            <v>Maùy bieán aùp 12,7/0,22-0,44kV 25kVA</v>
          </cell>
          <cell r="D960" t="str">
            <v>maùy</v>
          </cell>
          <cell r="E960">
            <v>23845000</v>
          </cell>
          <cell r="G960">
            <v>633735</v>
          </cell>
          <cell r="H960">
            <v>380270</v>
          </cell>
          <cell r="I960">
            <v>10407300</v>
          </cell>
        </row>
        <row r="961">
          <cell r="A961" t="str">
            <v>TR251s</v>
          </cell>
          <cell r="B961" t="str">
            <v>T1.1431</v>
          </cell>
          <cell r="C961" t="str">
            <v>Maùy bieán aùp 12,7/0,22-0,44kV 25kVA (Coâng ty ñieàu ñoäng)</v>
          </cell>
          <cell r="D961" t="str">
            <v>maùy</v>
          </cell>
          <cell r="G961">
            <v>633735</v>
          </cell>
          <cell r="H961">
            <v>380270</v>
          </cell>
          <cell r="I961">
            <v>10407300</v>
          </cell>
        </row>
        <row r="962">
          <cell r="A962" t="str">
            <v>TR371</v>
          </cell>
          <cell r="B962" t="str">
            <v>T1.1432</v>
          </cell>
          <cell r="C962" t="str">
            <v>Maùy bieán aùp 12,7/0,22-0,44kV 37,5kVA</v>
          </cell>
          <cell r="D962" t="str">
            <v>maùy</v>
          </cell>
          <cell r="E962">
            <v>29738000</v>
          </cell>
          <cell r="G962">
            <v>731019</v>
          </cell>
          <cell r="H962">
            <v>380270</v>
          </cell>
          <cell r="I962">
            <v>12971900</v>
          </cell>
        </row>
        <row r="963">
          <cell r="A963" t="str">
            <v>TR501</v>
          </cell>
          <cell r="B963" t="str">
            <v>T1.1432</v>
          </cell>
          <cell r="C963" t="str">
            <v>Maùy bieán aùp 12,7/0,22-0,44kV 50kVA</v>
          </cell>
          <cell r="D963" t="str">
            <v>maùy</v>
          </cell>
          <cell r="E963">
            <v>39402860</v>
          </cell>
          <cell r="G963">
            <v>731019</v>
          </cell>
          <cell r="H963">
            <v>380270</v>
          </cell>
          <cell r="I963">
            <v>15308900</v>
          </cell>
        </row>
        <row r="964">
          <cell r="A964" t="str">
            <v>TR751</v>
          </cell>
          <cell r="B964" t="str">
            <v>T1.1433</v>
          </cell>
          <cell r="C964" t="str">
            <v>Maùy bieán aùp 12,7/0,22-0,44kV 75kVA</v>
          </cell>
          <cell r="D964" t="str">
            <v>maùy</v>
          </cell>
          <cell r="E964">
            <v>46614680</v>
          </cell>
          <cell r="G964">
            <v>972839</v>
          </cell>
          <cell r="H964">
            <v>380270</v>
          </cell>
          <cell r="I964">
            <v>20218100</v>
          </cell>
        </row>
        <row r="965">
          <cell r="A965" t="str">
            <v>T1001</v>
          </cell>
          <cell r="B965" t="str">
            <v>T1.1434</v>
          </cell>
          <cell r="C965" t="str">
            <v>Maùy bieán aùp 12,7/0,22-0,44kV 100kVA</v>
          </cell>
          <cell r="D965" t="str">
            <v>maùy</v>
          </cell>
          <cell r="E965">
            <v>54149900</v>
          </cell>
          <cell r="G965">
            <v>1033989</v>
          </cell>
          <cell r="H965">
            <v>380270</v>
          </cell>
          <cell r="I965">
            <v>20218100</v>
          </cell>
        </row>
        <row r="966">
          <cell r="A966" t="str">
            <v>TR100</v>
          </cell>
          <cell r="B966" t="str">
            <v>01.1153</v>
          </cell>
          <cell r="C966" t="str">
            <v>Maùy bieán aùp 15(22)/0,4kV- 100kVA</v>
          </cell>
          <cell r="D966" t="str">
            <v>maùy</v>
          </cell>
          <cell r="E966">
            <v>55209000</v>
          </cell>
          <cell r="G966">
            <v>131143</v>
          </cell>
          <cell r="H966">
            <v>122884</v>
          </cell>
          <cell r="I966">
            <v>28500600</v>
          </cell>
        </row>
        <row r="967">
          <cell r="A967" t="str">
            <v>TR160</v>
          </cell>
          <cell r="B967" t="str">
            <v>01.1154</v>
          </cell>
          <cell r="C967" t="str">
            <v>Maùy bieán aùp 15(22)/0,4kV- 160kVA</v>
          </cell>
          <cell r="D967" t="str">
            <v>maùy</v>
          </cell>
          <cell r="E967">
            <v>63394000</v>
          </cell>
          <cell r="G967">
            <v>154987</v>
          </cell>
          <cell r="H967">
            <v>122884</v>
          </cell>
          <cell r="I967">
            <v>34699800</v>
          </cell>
        </row>
        <row r="968">
          <cell r="A968" t="str">
            <v>TR180</v>
          </cell>
          <cell r="B968" t="str">
            <v>01.1154</v>
          </cell>
          <cell r="C968" t="str">
            <v>Maùy bieán aùp 15(22)/0,4kV- 180kVA</v>
          </cell>
          <cell r="D968" t="str">
            <v>maùy</v>
          </cell>
          <cell r="E968">
            <v>71414000</v>
          </cell>
          <cell r="G968">
            <v>154987</v>
          </cell>
          <cell r="H968">
            <v>122884</v>
          </cell>
          <cell r="I968">
            <v>38749600</v>
          </cell>
        </row>
        <row r="969">
          <cell r="A969" t="str">
            <v>TR250</v>
          </cell>
          <cell r="B969" t="str">
            <v>01.1155</v>
          </cell>
          <cell r="C969" t="str">
            <v>Maùy bieán aùp 15(22)/0,4kV- 250kVA</v>
          </cell>
          <cell r="D969" t="str">
            <v>maùy</v>
          </cell>
          <cell r="E969">
            <v>83459000</v>
          </cell>
          <cell r="G969">
            <v>181215</v>
          </cell>
          <cell r="H969">
            <v>145703</v>
          </cell>
          <cell r="I969">
            <v>39157100</v>
          </cell>
        </row>
        <row r="970">
          <cell r="A970" t="str">
            <v>TR320</v>
          </cell>
          <cell r="B970" t="str">
            <v>01.1155</v>
          </cell>
          <cell r="C970" t="str">
            <v>Maùy bieán aùp 15(22)/0,4kV- 320kVA</v>
          </cell>
          <cell r="D970" t="str">
            <v>maùy</v>
          </cell>
          <cell r="E970">
            <v>110030000</v>
          </cell>
          <cell r="G970">
            <v>181215</v>
          </cell>
          <cell r="H970">
            <v>145703</v>
          </cell>
          <cell r="I970">
            <v>51580100</v>
          </cell>
        </row>
        <row r="971">
          <cell r="A971" t="str">
            <v>TR400</v>
          </cell>
          <cell r="B971" t="str">
            <v>01.1155</v>
          </cell>
          <cell r="C971" t="str">
            <v>Maùy bieán aùp 15(22)/0,4kV- 400kVA</v>
          </cell>
          <cell r="D971" t="str">
            <v>maùy</v>
          </cell>
          <cell r="E971">
            <v>122488000</v>
          </cell>
          <cell r="G971">
            <v>181215</v>
          </cell>
          <cell r="H971">
            <v>145703</v>
          </cell>
          <cell r="I971">
            <v>59562800</v>
          </cell>
        </row>
        <row r="972">
          <cell r="A972" t="str">
            <v>TR560</v>
          </cell>
          <cell r="B972" t="str">
            <v>01.1156</v>
          </cell>
          <cell r="C972" t="str">
            <v>Maùy bieán aùp 15(22)/0,4kV- 560kVA</v>
          </cell>
          <cell r="D972" t="str">
            <v>maùy</v>
          </cell>
          <cell r="E972">
            <v>129434000</v>
          </cell>
          <cell r="G972">
            <v>214597</v>
          </cell>
          <cell r="H972">
            <v>145703</v>
          </cell>
          <cell r="I972">
            <v>74865500</v>
          </cell>
        </row>
        <row r="973">
          <cell r="A973" t="str">
            <v>TR630</v>
          </cell>
          <cell r="B973" t="str">
            <v>01.1156</v>
          </cell>
          <cell r="C973" t="str">
            <v>Maùy bieán aùp 15(22)/0,4kV- 630kVA</v>
          </cell>
          <cell r="D973" t="str">
            <v>maùy</v>
          </cell>
          <cell r="E973">
            <v>145530000</v>
          </cell>
          <cell r="G973">
            <v>214597</v>
          </cell>
          <cell r="H973">
            <v>145703</v>
          </cell>
          <cell r="I973">
            <v>83999800</v>
          </cell>
        </row>
        <row r="974">
          <cell r="A974" t="str">
            <v>TR750</v>
          </cell>
          <cell r="B974" t="str">
            <v>01.1157</v>
          </cell>
          <cell r="C974" t="str">
            <v>Maùy bieán aùp 15(22)/0,4kV- 750kVA</v>
          </cell>
          <cell r="D974" t="str">
            <v>maùy</v>
          </cell>
          <cell r="E974">
            <v>161847000</v>
          </cell>
          <cell r="G974">
            <v>250363</v>
          </cell>
          <cell r="H974">
            <v>165261</v>
          </cell>
          <cell r="I974">
            <v>103962700</v>
          </cell>
        </row>
        <row r="975">
          <cell r="A975" t="str">
            <v>TR1000</v>
          </cell>
          <cell r="B975" t="str">
            <v>01.1157</v>
          </cell>
          <cell r="C975" t="str">
            <v>Maùy bieán aùp 15(22)/0,4kV- 1000kVA</v>
          </cell>
          <cell r="D975" t="str">
            <v>maùy</v>
          </cell>
          <cell r="E975">
            <v>206829000</v>
          </cell>
          <cell r="G975">
            <v>250363</v>
          </cell>
          <cell r="H975">
            <v>165261</v>
          </cell>
          <cell r="I975">
            <v>123299800</v>
          </cell>
        </row>
        <row r="976">
          <cell r="A976" t="str">
            <v>TR1250</v>
          </cell>
          <cell r="B976" t="str">
            <v>01.1157</v>
          </cell>
          <cell r="C976" t="str">
            <v>Maùy bieán aùp 15(22)/0,4kV- 1250kVA</v>
          </cell>
          <cell r="D976" t="str">
            <v>maùy</v>
          </cell>
          <cell r="E976">
            <v>214547000</v>
          </cell>
          <cell r="G976">
            <v>250363</v>
          </cell>
          <cell r="H976">
            <v>165261</v>
          </cell>
          <cell r="I976">
            <v>123299800</v>
          </cell>
        </row>
        <row r="977">
          <cell r="A977" t="str">
            <v>TR1500</v>
          </cell>
          <cell r="B977" t="str">
            <v>01.1157</v>
          </cell>
          <cell r="C977" t="str">
            <v>Maùy bieán aùp 15(22)/0,4kV- 1500kVA</v>
          </cell>
          <cell r="D977" t="str">
            <v>maùy</v>
          </cell>
          <cell r="E977">
            <v>257434000</v>
          </cell>
          <cell r="G977">
            <v>250363</v>
          </cell>
          <cell r="H977">
            <v>165261</v>
          </cell>
          <cell r="I977">
            <v>123299800</v>
          </cell>
        </row>
        <row r="978">
          <cell r="A978" t="str">
            <v>TR1600</v>
          </cell>
          <cell r="B978" t="str">
            <v>01.1157</v>
          </cell>
          <cell r="C978" t="str">
            <v>Maùy bieán aùp 15(22)/0,4kV- 1600kVA</v>
          </cell>
          <cell r="D978" t="str">
            <v>maùy</v>
          </cell>
          <cell r="E978">
            <v>274633000</v>
          </cell>
          <cell r="G978">
            <v>250363</v>
          </cell>
          <cell r="H978">
            <v>165261</v>
          </cell>
          <cell r="I978">
            <v>123299800</v>
          </cell>
        </row>
        <row r="979">
          <cell r="A979" t="str">
            <v>TR2000</v>
          </cell>
          <cell r="B979" t="str">
            <v>01.1157</v>
          </cell>
          <cell r="C979" t="str">
            <v>Maùy bieán aùp 15(22)/0,4kV- 2000kVA</v>
          </cell>
          <cell r="D979" t="str">
            <v>maùy</v>
          </cell>
          <cell r="E979">
            <v>343429000</v>
          </cell>
          <cell r="G979">
            <v>250363</v>
          </cell>
          <cell r="H979">
            <v>165261</v>
          </cell>
          <cell r="I979">
            <v>123299800</v>
          </cell>
        </row>
        <row r="980">
          <cell r="A980" t="str">
            <v>TR2500</v>
          </cell>
          <cell r="B980" t="str">
            <v>01.1157</v>
          </cell>
          <cell r="C980" t="str">
            <v>Maùy bieán aùp 15(22)/0,4kV- 2500kVA</v>
          </cell>
          <cell r="D980" t="str">
            <v>maùy</v>
          </cell>
          <cell r="E980">
            <v>392000000</v>
          </cell>
          <cell r="G980">
            <v>250363</v>
          </cell>
          <cell r="H980">
            <v>165261</v>
          </cell>
          <cell r="I980">
            <v>123299800</v>
          </cell>
        </row>
        <row r="981">
          <cell r="A981" t="str">
            <v>TR3000</v>
          </cell>
          <cell r="B981" t="str">
            <v>01.1157</v>
          </cell>
          <cell r="C981" t="str">
            <v>Maùy bieán aùp 15(22)/0,4kV- 3000kVA</v>
          </cell>
          <cell r="D981" t="str">
            <v>maùy</v>
          </cell>
          <cell r="E981">
            <v>424000000</v>
          </cell>
          <cell r="G981">
            <v>250363</v>
          </cell>
          <cell r="H981">
            <v>165261</v>
          </cell>
          <cell r="I981">
            <v>123299800</v>
          </cell>
        </row>
        <row r="982">
          <cell r="A982" t="str">
            <v>TR4000</v>
          </cell>
          <cell r="B982" t="str">
            <v>01.1157</v>
          </cell>
          <cell r="C982" t="str">
            <v>Maùy bieán aùp 15(22)/0,4kV- 4000kVA</v>
          </cell>
          <cell r="D982" t="str">
            <v>maùy</v>
          </cell>
          <cell r="E982">
            <v>696000000</v>
          </cell>
          <cell r="G982">
            <v>250363</v>
          </cell>
          <cell r="H982">
            <v>165261</v>
          </cell>
          <cell r="I982">
            <v>123299800</v>
          </cell>
        </row>
        <row r="983">
          <cell r="A983" t="str">
            <v>TR1001</v>
          </cell>
          <cell r="B983" t="str">
            <v>T1.1413</v>
          </cell>
          <cell r="C983" t="str">
            <v>Maùy bieán aùp 22/0,4kV 100kVA</v>
          </cell>
          <cell r="D983" t="str">
            <v>maùy</v>
          </cell>
          <cell r="E983">
            <v>62221000</v>
          </cell>
          <cell r="G983">
            <v>1178525</v>
          </cell>
          <cell r="H983">
            <v>380270</v>
          </cell>
          <cell r="I983">
            <v>28500600</v>
          </cell>
        </row>
        <row r="984">
          <cell r="A984" t="str">
            <v>TR1601</v>
          </cell>
          <cell r="B984" t="str">
            <v>T1.1414</v>
          </cell>
          <cell r="C984" t="str">
            <v>Maùy bieán aùp 22/0,4kV 160kVA</v>
          </cell>
          <cell r="D984" t="str">
            <v>maùy</v>
          </cell>
          <cell r="E984">
            <v>120043000</v>
          </cell>
          <cell r="G984">
            <v>1381431</v>
          </cell>
          <cell r="H984">
            <v>380270</v>
          </cell>
          <cell r="I984">
            <v>34699800</v>
          </cell>
        </row>
        <row r="985">
          <cell r="A985" t="str">
            <v>TR1601s</v>
          </cell>
          <cell r="B985" t="str">
            <v>T1.1414</v>
          </cell>
          <cell r="C985" t="str">
            <v>Maùy bieán aùp 22/0,4kV 160kVA  (Coâng ty ñieàu ñoäng)</v>
          </cell>
          <cell r="D985" t="str">
            <v>maùy</v>
          </cell>
          <cell r="G985">
            <v>1381431</v>
          </cell>
          <cell r="H985">
            <v>380270</v>
          </cell>
          <cell r="I985">
            <v>34699800</v>
          </cell>
        </row>
        <row r="986">
          <cell r="A986" t="str">
            <v>TR1801</v>
          </cell>
          <cell r="B986" t="str">
            <v>T1.1414</v>
          </cell>
          <cell r="C986" t="str">
            <v>Maùy bieán aùp 22/0,4kV  180kVA</v>
          </cell>
          <cell r="D986" t="str">
            <v>maùy</v>
          </cell>
          <cell r="E986">
            <v>101370000</v>
          </cell>
          <cell r="G986">
            <v>1381431</v>
          </cell>
          <cell r="H986">
            <v>380270</v>
          </cell>
          <cell r="I986">
            <v>38749600</v>
          </cell>
        </row>
        <row r="987">
          <cell r="A987" t="str">
            <v>TR2501</v>
          </cell>
          <cell r="B987" t="str">
            <v>T1.1415</v>
          </cell>
          <cell r="C987" t="str">
            <v>Maùy bieán aùp 22/0,4kV- 250kVA</v>
          </cell>
          <cell r="D987" t="str">
            <v>maùy</v>
          </cell>
          <cell r="E987">
            <v>230215000</v>
          </cell>
          <cell r="G987">
            <v>1614913</v>
          </cell>
          <cell r="H987">
            <v>482650</v>
          </cell>
          <cell r="I987">
            <v>43849500</v>
          </cell>
        </row>
        <row r="988">
          <cell r="A988" t="str">
            <v>TR3201</v>
          </cell>
          <cell r="B988" t="str">
            <v>T1.1415</v>
          </cell>
          <cell r="C988" t="str">
            <v>Maùy bieán aùp 22/0,4kV- 320kVA</v>
          </cell>
          <cell r="D988" t="str">
            <v>maùy</v>
          </cell>
          <cell r="E988">
            <v>202869000</v>
          </cell>
          <cell r="G988">
            <v>1614913</v>
          </cell>
          <cell r="H988">
            <v>482650</v>
          </cell>
          <cell r="I988">
            <v>51580100</v>
          </cell>
        </row>
        <row r="989">
          <cell r="A989" t="str">
            <v>TR4001</v>
          </cell>
          <cell r="B989" t="str">
            <v>T1.1416</v>
          </cell>
          <cell r="C989" t="str">
            <v>Maùy bieán aùp 22/0,4kV- 400kVA</v>
          </cell>
          <cell r="D989" t="str">
            <v>maùy</v>
          </cell>
          <cell r="E989">
            <v>138044000</v>
          </cell>
          <cell r="G989">
            <v>1926221</v>
          </cell>
          <cell r="H989">
            <v>482650</v>
          </cell>
          <cell r="I989">
            <v>56999700</v>
          </cell>
        </row>
        <row r="990">
          <cell r="A990" t="str">
            <v>TR5601</v>
          </cell>
          <cell r="B990" t="str">
            <v>T1.1416</v>
          </cell>
          <cell r="C990" t="str">
            <v>Maùy bieán aùp 22/0,4kV- 560kVA</v>
          </cell>
          <cell r="D990" t="str">
            <v>maùy</v>
          </cell>
          <cell r="E990">
            <v>145872000</v>
          </cell>
          <cell r="G990">
            <v>1926221</v>
          </cell>
          <cell r="H990">
            <v>361106</v>
          </cell>
          <cell r="I990">
            <v>74865500</v>
          </cell>
        </row>
        <row r="991">
          <cell r="A991" t="str">
            <v>TR6301</v>
          </cell>
          <cell r="B991" t="str">
            <v>T1.1147</v>
          </cell>
          <cell r="C991" t="str">
            <v>Maùy bieán aùp 22/0,4kV- 630kVA</v>
          </cell>
          <cell r="D991" t="str">
            <v>maùy</v>
          </cell>
          <cell r="E991">
            <v>142619000</v>
          </cell>
          <cell r="G991">
            <v>2084655</v>
          </cell>
          <cell r="H991">
            <v>426761</v>
          </cell>
          <cell r="I991">
            <v>83999800</v>
          </cell>
        </row>
        <row r="992">
          <cell r="A992" t="str">
            <v>TR7501</v>
          </cell>
          <cell r="B992" t="str">
            <v>T1.1147</v>
          </cell>
          <cell r="C992" t="str">
            <v>Maùy bieán aùp 22/0,4kV- 750kVA</v>
          </cell>
          <cell r="D992" t="str">
            <v>maùy</v>
          </cell>
          <cell r="E992">
            <v>158610000</v>
          </cell>
          <cell r="G992">
            <v>2084655</v>
          </cell>
          <cell r="H992">
            <v>426761</v>
          </cell>
          <cell r="I992">
            <v>98200100</v>
          </cell>
        </row>
        <row r="993">
          <cell r="A993" t="str">
            <v>TR10001</v>
          </cell>
          <cell r="B993" t="str">
            <v>01.1147</v>
          </cell>
          <cell r="C993" t="str">
            <v>Maùy bieán aùp 22/0,4kV- 1000kVA</v>
          </cell>
          <cell r="D993" t="str">
            <v>maùy</v>
          </cell>
          <cell r="E993">
            <v>202692000</v>
          </cell>
          <cell r="G993">
            <v>274207</v>
          </cell>
          <cell r="H993">
            <v>165261</v>
          </cell>
          <cell r="I993">
            <v>123299800</v>
          </cell>
        </row>
        <row r="994">
          <cell r="A994" t="str">
            <v>TR12501</v>
          </cell>
          <cell r="B994" t="str">
            <v>01.1147</v>
          </cell>
          <cell r="C994" t="str">
            <v>Maùy bieán aùp 22/0,4kV- 1250kVA</v>
          </cell>
          <cell r="D994" t="str">
            <v>maùy</v>
          </cell>
          <cell r="E994">
            <v>210256000</v>
          </cell>
          <cell r="G994">
            <v>274207</v>
          </cell>
          <cell r="H994">
            <v>165261</v>
          </cell>
          <cell r="I994">
            <v>123299800</v>
          </cell>
        </row>
        <row r="995">
          <cell r="A995" t="str">
            <v>TR15001</v>
          </cell>
          <cell r="B995" t="str">
            <v>01.1147</v>
          </cell>
          <cell r="C995" t="str">
            <v>Maùy bieán aùp 22/0,4kV- 1500kVA</v>
          </cell>
          <cell r="D995" t="str">
            <v>maùy</v>
          </cell>
          <cell r="E995">
            <v>252285000</v>
          </cell>
          <cell r="G995">
            <v>274207</v>
          </cell>
          <cell r="H995">
            <v>165261</v>
          </cell>
          <cell r="I995">
            <v>123299800</v>
          </cell>
        </row>
        <row r="996">
          <cell r="A996" t="str">
            <v>TR16001</v>
          </cell>
          <cell r="B996" t="str">
            <v>01.1147</v>
          </cell>
          <cell r="C996" t="str">
            <v>Maùy bieán aùp 22/0,4kV- 1600kVA</v>
          </cell>
          <cell r="D996" t="str">
            <v>maùy</v>
          </cell>
          <cell r="E996">
            <v>269140000</v>
          </cell>
          <cell r="G996">
            <v>274207</v>
          </cell>
          <cell r="H996">
            <v>165261</v>
          </cell>
          <cell r="I996">
            <v>123299800</v>
          </cell>
        </row>
        <row r="997">
          <cell r="A997" t="str">
            <v>TR20001</v>
          </cell>
          <cell r="B997" t="str">
            <v>01.1147</v>
          </cell>
          <cell r="C997" t="str">
            <v>Maùy bieán aùp 22/0,4kV- 2000kVA</v>
          </cell>
          <cell r="D997" t="str">
            <v>maùy</v>
          </cell>
          <cell r="E997">
            <v>336560000</v>
          </cell>
          <cell r="G997">
            <v>274207</v>
          </cell>
          <cell r="H997">
            <v>165261</v>
          </cell>
          <cell r="I997">
            <v>123299800</v>
          </cell>
        </row>
        <row r="998">
          <cell r="A998" t="str">
            <v>TR25001</v>
          </cell>
          <cell r="B998" t="str">
            <v>01.1147</v>
          </cell>
          <cell r="C998" t="str">
            <v>Maùy bieán aùp 22/0,4kV- 2500kVA</v>
          </cell>
          <cell r="D998" t="str">
            <v>maùy</v>
          </cell>
          <cell r="E998">
            <v>372000000</v>
          </cell>
          <cell r="G998">
            <v>274207</v>
          </cell>
          <cell r="H998">
            <v>165261</v>
          </cell>
          <cell r="I998">
            <v>123299800</v>
          </cell>
        </row>
        <row r="999">
          <cell r="A999" t="str">
            <v>TR30001</v>
          </cell>
          <cell r="B999" t="str">
            <v>01.1147</v>
          </cell>
          <cell r="C999" t="str">
            <v>Maùy bieán aùp 22/0,4kV- 3000kVA</v>
          </cell>
          <cell r="D999" t="str">
            <v>maùy</v>
          </cell>
          <cell r="E999">
            <v>415000000</v>
          </cell>
          <cell r="G999">
            <v>274207</v>
          </cell>
          <cell r="H999">
            <v>165261</v>
          </cell>
          <cell r="I999">
            <v>123299800</v>
          </cell>
        </row>
        <row r="1000">
          <cell r="A1000" t="str">
            <v>TR40001</v>
          </cell>
          <cell r="B1000" t="str">
            <v>01.1147</v>
          </cell>
          <cell r="C1000" t="str">
            <v>Maùy bieán aùp 22/0,4kV- 4000kVA</v>
          </cell>
          <cell r="D1000" t="str">
            <v>maùy</v>
          </cell>
          <cell r="E1000">
            <v>673000000</v>
          </cell>
          <cell r="G1000">
            <v>274207</v>
          </cell>
          <cell r="H1000">
            <v>165261</v>
          </cell>
          <cell r="I1000">
            <v>123299800</v>
          </cell>
        </row>
        <row r="1001">
          <cell r="A1001" t="str">
            <v>FCO100-15</v>
          </cell>
          <cell r="B1001" t="str">
            <v>02.3504</v>
          </cell>
          <cell r="C1001" t="str">
            <v>FCO 24kV - 100A</v>
          </cell>
          <cell r="D1001" t="str">
            <v>caùi</v>
          </cell>
          <cell r="E1001">
            <v>921000</v>
          </cell>
          <cell r="F1001">
            <v>23723</v>
          </cell>
          <cell r="G1001">
            <v>239556</v>
          </cell>
          <cell r="I1001">
            <v>921000</v>
          </cell>
        </row>
        <row r="1002">
          <cell r="A1002" t="str">
            <v>FCO200-15</v>
          </cell>
          <cell r="B1002" t="str">
            <v>02.3504</v>
          </cell>
          <cell r="C1002" t="str">
            <v xml:space="preserve">FCO 24KV - 200A </v>
          </cell>
          <cell r="D1002" t="str">
            <v>caùi</v>
          </cell>
          <cell r="E1002">
            <v>1650000</v>
          </cell>
          <cell r="F1002">
            <v>8593</v>
          </cell>
          <cell r="G1002">
            <v>239556</v>
          </cell>
          <cell r="I1002">
            <v>1650000</v>
          </cell>
        </row>
        <row r="1003">
          <cell r="A1003" t="str">
            <v>FCO100-22sdl</v>
          </cell>
          <cell r="B1003" t="str">
            <v>T2.3505</v>
          </cell>
          <cell r="C1003" t="str">
            <v>FCO 24kV - 100A (söû duïng laïi)</v>
          </cell>
          <cell r="D1003" t="str">
            <v>caùi</v>
          </cell>
          <cell r="G1003">
            <v>204160</v>
          </cell>
          <cell r="I1003">
            <v>0</v>
          </cell>
        </row>
        <row r="1004">
          <cell r="A1004" t="str">
            <v>FCO100-22</v>
          </cell>
          <cell r="B1004" t="str">
            <v>T2.3505</v>
          </cell>
          <cell r="C1004" t="str">
            <v>FCO 24kV - 100A</v>
          </cell>
          <cell r="D1004" t="str">
            <v>caùi</v>
          </cell>
          <cell r="E1004">
            <v>980000</v>
          </cell>
          <cell r="F1004">
            <v>23723</v>
          </cell>
          <cell r="G1004">
            <v>204160</v>
          </cell>
          <cell r="I1004">
            <v>980000</v>
          </cell>
        </row>
        <row r="1005">
          <cell r="A1005" t="str">
            <v>FCO200-22</v>
          </cell>
          <cell r="B1005" t="str">
            <v>T2.3505</v>
          </cell>
          <cell r="C1005" t="str">
            <v xml:space="preserve">FCO 24KV - 200A </v>
          </cell>
          <cell r="D1005" t="str">
            <v>caùi</v>
          </cell>
          <cell r="E1005">
            <v>1650000</v>
          </cell>
          <cell r="F1005">
            <v>8593</v>
          </cell>
          <cell r="G1005">
            <v>204160</v>
          </cell>
          <cell r="I1005">
            <v>1650000</v>
          </cell>
        </row>
        <row r="1006">
          <cell r="A1006" t="str">
            <v>lbfco100-15</v>
          </cell>
          <cell r="B1006" t="str">
            <v>02.3504</v>
          </cell>
          <cell r="C1006" t="str">
            <v>LBFCO-24KV-100A</v>
          </cell>
          <cell r="D1006" t="str">
            <v>caùi</v>
          </cell>
          <cell r="E1006">
            <v>1595000</v>
          </cell>
          <cell r="F1006">
            <v>23723</v>
          </cell>
          <cell r="G1006">
            <v>204160</v>
          </cell>
        </row>
        <row r="1007">
          <cell r="A1007" t="str">
            <v>LBFCO200-15</v>
          </cell>
          <cell r="B1007" t="str">
            <v>02.3504</v>
          </cell>
          <cell r="C1007" t="str">
            <v>LBFCO-24KV-200A</v>
          </cell>
          <cell r="D1007" t="str">
            <v>caùi</v>
          </cell>
          <cell r="E1007">
            <v>1810000</v>
          </cell>
          <cell r="F1007">
            <v>23723</v>
          </cell>
          <cell r="G1007">
            <v>204160</v>
          </cell>
        </row>
        <row r="1008">
          <cell r="A1008" t="str">
            <v>lbfco100-22</v>
          </cell>
          <cell r="B1008" t="str">
            <v>02.3505</v>
          </cell>
          <cell r="C1008" t="str">
            <v>LBFCO-24KV-100A</v>
          </cell>
          <cell r="D1008" t="str">
            <v>caùi</v>
          </cell>
          <cell r="E1008">
            <v>1595000</v>
          </cell>
          <cell r="F1008">
            <v>23723</v>
          </cell>
          <cell r="G1008">
            <v>204160</v>
          </cell>
        </row>
        <row r="1009">
          <cell r="A1009" t="str">
            <v>LBFCO200-22</v>
          </cell>
          <cell r="B1009" t="str">
            <v>02.3505</v>
          </cell>
          <cell r="C1009" t="str">
            <v>LBFCO-24KV-200A</v>
          </cell>
          <cell r="D1009" t="str">
            <v>caùi</v>
          </cell>
          <cell r="E1009">
            <v>1810000</v>
          </cell>
          <cell r="F1009">
            <v>23723</v>
          </cell>
          <cell r="G1009">
            <v>204160</v>
          </cell>
        </row>
        <row r="1010">
          <cell r="A1010" t="str">
            <v>DS1P</v>
          </cell>
          <cell r="B1010" t="str">
            <v>02.3302</v>
          </cell>
          <cell r="C1010" t="str">
            <v xml:space="preserve">DS 1P - 24KV - 600A </v>
          </cell>
          <cell r="D1010" t="str">
            <v>boä</v>
          </cell>
          <cell r="E1010">
            <v>970000</v>
          </cell>
          <cell r="F1010">
            <v>47281</v>
          </cell>
          <cell r="G1010">
            <v>173722</v>
          </cell>
        </row>
        <row r="1011">
          <cell r="A1011" t="str">
            <v>DS3P</v>
          </cell>
          <cell r="B1011" t="str">
            <v>02.3302</v>
          </cell>
          <cell r="C1011" t="str">
            <v xml:space="preserve">DS 3P - 24KV - 630A </v>
          </cell>
          <cell r="D1011" t="str">
            <v>boä</v>
          </cell>
          <cell r="E1011">
            <v>20000000</v>
          </cell>
          <cell r="F1011">
            <v>47281</v>
          </cell>
          <cell r="G1011">
            <v>347444</v>
          </cell>
        </row>
        <row r="1012">
          <cell r="A1012" t="str">
            <v>DS1PDD</v>
          </cell>
          <cell r="B1012" t="str">
            <v>02.3109</v>
          </cell>
          <cell r="C1012" t="str">
            <v xml:space="preserve">DS 1P - 24KV - 600A </v>
          </cell>
          <cell r="D1012" t="str">
            <v>boä</v>
          </cell>
          <cell r="E1012">
            <v>970000</v>
          </cell>
          <cell r="F1012">
            <v>22981</v>
          </cell>
          <cell r="G1012">
            <v>145790</v>
          </cell>
          <cell r="H1012">
            <v>69747</v>
          </cell>
        </row>
        <row r="1013">
          <cell r="A1013" t="str">
            <v>DS3PDD</v>
          </cell>
          <cell r="B1013" t="str">
            <v>02.3207</v>
          </cell>
          <cell r="C1013" t="str">
            <v xml:space="preserve">DS 3P - 24KV - 630A </v>
          </cell>
          <cell r="D1013" t="str">
            <v>boä</v>
          </cell>
          <cell r="E1013">
            <v>20000000</v>
          </cell>
          <cell r="F1013">
            <v>64477</v>
          </cell>
          <cell r="G1013">
            <v>291579</v>
          </cell>
          <cell r="H1013">
            <v>113965</v>
          </cell>
        </row>
        <row r="1014">
          <cell r="A1014" t="str">
            <v>LBS 16</v>
          </cell>
          <cell r="B1014" t="str">
            <v>02.2124</v>
          </cell>
          <cell r="C1014" t="str">
            <v>LBS SF6 3pha 24kV 630A - 16kA</v>
          </cell>
          <cell r="D1014" t="str">
            <v>boä</v>
          </cell>
          <cell r="E1014">
            <v>212162200</v>
          </cell>
          <cell r="F1014">
            <v>130355</v>
          </cell>
          <cell r="G1014">
            <v>340971</v>
          </cell>
          <cell r="H1014">
            <v>112858</v>
          </cell>
        </row>
        <row r="1015">
          <cell r="A1015" t="str">
            <v>LBS treo</v>
          </cell>
          <cell r="B1015" t="str">
            <v>02.2124</v>
          </cell>
          <cell r="C1015" t="str">
            <v>LBS SF6 3pha 24kV 630A 12kA + boä truyeàn ñoäng</v>
          </cell>
          <cell r="D1015" t="str">
            <v>boä</v>
          </cell>
          <cell r="E1015">
            <v>42500000</v>
          </cell>
          <cell r="F1015">
            <v>130355</v>
          </cell>
          <cell r="G1015">
            <v>340971</v>
          </cell>
          <cell r="H1015">
            <v>112858</v>
          </cell>
        </row>
        <row r="1016">
          <cell r="A1016" t="str">
            <v>REC</v>
          </cell>
          <cell r="B1016" t="str">
            <v>02.2113</v>
          </cell>
          <cell r="C1016" t="str">
            <v>Recloser 24kV 630A</v>
          </cell>
          <cell r="D1016" t="str">
            <v>boä</v>
          </cell>
          <cell r="E1016">
            <v>150000000</v>
          </cell>
          <cell r="F1016">
            <v>130355</v>
          </cell>
          <cell r="G1016">
            <v>487101</v>
          </cell>
          <cell r="H1016">
            <v>112858</v>
          </cell>
        </row>
        <row r="1017">
          <cell r="A1017" t="str">
            <v>Recloser</v>
          </cell>
          <cell r="B1017" t="str">
            <v>02.2124</v>
          </cell>
          <cell r="C1017" t="str">
            <v>Recloser 24kV 630-800A</v>
          </cell>
          <cell r="D1017" t="str">
            <v>boä</v>
          </cell>
          <cell r="E1017">
            <v>139600000</v>
          </cell>
          <cell r="F1017">
            <v>130355</v>
          </cell>
          <cell r="G1017">
            <v>487101</v>
          </cell>
          <cell r="H1017">
            <v>112858</v>
          </cell>
        </row>
        <row r="1018">
          <cell r="A1018" t="str">
            <v>LTD</v>
          </cell>
          <cell r="B1018" t="str">
            <v>02.3104</v>
          </cell>
          <cell r="C1018" t="str">
            <v>LTD 1P 24KV - 800A</v>
          </cell>
          <cell r="D1018" t="str">
            <v>caùi</v>
          </cell>
          <cell r="E1018">
            <v>4740000</v>
          </cell>
          <cell r="F1018">
            <v>22981</v>
          </cell>
          <cell r="G1018">
            <v>77664</v>
          </cell>
          <cell r="H1018">
            <v>69747</v>
          </cell>
        </row>
        <row r="1019">
          <cell r="A1019" t="str">
            <v>LTD6</v>
          </cell>
          <cell r="B1019" t="str">
            <v>T2.3114</v>
          </cell>
          <cell r="C1019" t="str">
            <v>LTD 1P 24KV - 600A</v>
          </cell>
          <cell r="D1019" t="str">
            <v>caùi</v>
          </cell>
          <cell r="E1019">
            <v>4225000</v>
          </cell>
          <cell r="F1019">
            <v>22981</v>
          </cell>
          <cell r="G1019">
            <v>633735</v>
          </cell>
          <cell r="H1019">
            <v>69747</v>
          </cell>
        </row>
        <row r="1020">
          <cell r="A1020" t="str">
            <v>LA12</v>
          </cell>
          <cell r="B1020" t="str">
            <v>T2.5004</v>
          </cell>
          <cell r="C1020" t="str">
            <v>LA 12kV 10kA</v>
          </cell>
          <cell r="D1020" t="str">
            <v>caùi</v>
          </cell>
          <cell r="E1020">
            <v>801000</v>
          </cell>
          <cell r="F1020">
            <v>26080</v>
          </cell>
          <cell r="G1020">
            <v>76560</v>
          </cell>
        </row>
        <row r="1021">
          <cell r="A1021" t="str">
            <v>LA18</v>
          </cell>
          <cell r="B1021" t="str">
            <v>T2.5004</v>
          </cell>
          <cell r="C1021" t="str">
            <v>LA 18kV 10kA</v>
          </cell>
          <cell r="D1021" t="str">
            <v>caùi</v>
          </cell>
          <cell r="E1021">
            <v>801000</v>
          </cell>
          <cell r="F1021">
            <v>26080</v>
          </cell>
          <cell r="G1021">
            <v>76560</v>
          </cell>
        </row>
        <row r="1022">
          <cell r="A1022" t="str">
            <v>LA18sdl</v>
          </cell>
          <cell r="B1022" t="str">
            <v>T2.5004</v>
          </cell>
          <cell r="C1022" t="str">
            <v>LA 18kV 10kA (söû duïng laïi)</v>
          </cell>
          <cell r="D1022" t="str">
            <v>caùi</v>
          </cell>
          <cell r="G1022">
            <v>76560</v>
          </cell>
        </row>
        <row r="1023">
          <cell r="A1023" t="str">
            <v>TI10</v>
          </cell>
          <cell r="C1023" t="str">
            <v>Bieán doøng 24kV  10/5A</v>
          </cell>
          <cell r="D1023" t="str">
            <v>caùi</v>
          </cell>
          <cell r="G1023">
            <v>92703</v>
          </cell>
          <cell r="H1023">
            <v>84261</v>
          </cell>
        </row>
        <row r="1024">
          <cell r="A1024" t="str">
            <v>TI15</v>
          </cell>
          <cell r="C1024" t="str">
            <v>Bieán doøng 24kV  15/5A</v>
          </cell>
          <cell r="D1024" t="str">
            <v>caùi</v>
          </cell>
          <cell r="G1024">
            <v>92703</v>
          </cell>
          <cell r="H1024">
            <v>84261</v>
          </cell>
        </row>
        <row r="1025">
          <cell r="A1025" t="str">
            <v>TI20</v>
          </cell>
          <cell r="C1025" t="str">
            <v>Bieán doøng 24kV  20/5A</v>
          </cell>
          <cell r="D1025" t="str">
            <v>caùi</v>
          </cell>
          <cell r="G1025">
            <v>92703</v>
          </cell>
          <cell r="H1025">
            <v>84261</v>
          </cell>
        </row>
        <row r="1026">
          <cell r="A1026" t="str">
            <v>TI25</v>
          </cell>
          <cell r="C1026" t="str">
            <v>Bieán doøng 24kV  25/5A</v>
          </cell>
          <cell r="D1026" t="str">
            <v>caùi</v>
          </cell>
          <cell r="G1026">
            <v>92703</v>
          </cell>
          <cell r="H1026">
            <v>84261</v>
          </cell>
        </row>
        <row r="1027">
          <cell r="A1027" t="str">
            <v>TI30</v>
          </cell>
          <cell r="C1027" t="str">
            <v>Bieán doøng 24kV  30/5A</v>
          </cell>
          <cell r="D1027" t="str">
            <v>caùi</v>
          </cell>
          <cell r="G1027">
            <v>92703</v>
          </cell>
          <cell r="H1027">
            <v>84261</v>
          </cell>
        </row>
        <row r="1028">
          <cell r="A1028" t="str">
            <v>TI40</v>
          </cell>
          <cell r="C1028" t="str">
            <v>Bieán doøng 24kV  40/5A</v>
          </cell>
          <cell r="D1028" t="str">
            <v>caùi</v>
          </cell>
          <cell r="G1028">
            <v>92703</v>
          </cell>
          <cell r="H1028">
            <v>84261</v>
          </cell>
        </row>
        <row r="1029">
          <cell r="A1029" t="str">
            <v>TI50</v>
          </cell>
          <cell r="C1029" t="str">
            <v>Bieán doøng 24kV  50/5A</v>
          </cell>
          <cell r="D1029" t="str">
            <v>caùi</v>
          </cell>
          <cell r="G1029">
            <v>92703</v>
          </cell>
          <cell r="H1029">
            <v>84261</v>
          </cell>
        </row>
        <row r="1030">
          <cell r="A1030" t="str">
            <v>TI60</v>
          </cell>
          <cell r="C1030" t="str">
            <v>Bieán doøng 24kV  60/5A</v>
          </cell>
          <cell r="D1030" t="str">
            <v>caùi</v>
          </cell>
          <cell r="G1030">
            <v>92703</v>
          </cell>
          <cell r="H1030">
            <v>84261</v>
          </cell>
        </row>
        <row r="1031">
          <cell r="A1031" t="str">
            <v>TI75</v>
          </cell>
          <cell r="C1031" t="str">
            <v>Bieán doøng 24kV  75/5A</v>
          </cell>
          <cell r="D1031" t="str">
            <v>caùi</v>
          </cell>
          <cell r="G1031">
            <v>92703</v>
          </cell>
          <cell r="H1031">
            <v>84261</v>
          </cell>
        </row>
        <row r="1032">
          <cell r="A1032" t="str">
            <v>TI100</v>
          </cell>
          <cell r="C1032" t="str">
            <v>Bieán doøng 24kV  100/5A</v>
          </cell>
          <cell r="D1032" t="str">
            <v>caùi</v>
          </cell>
          <cell r="G1032">
            <v>92703</v>
          </cell>
          <cell r="H1032">
            <v>84261</v>
          </cell>
        </row>
        <row r="1033">
          <cell r="A1033" t="str">
            <v>TI150</v>
          </cell>
          <cell r="C1033" t="str">
            <v>Bieán doøng 600kV  150/5A</v>
          </cell>
          <cell r="D1033" t="str">
            <v>caùi</v>
          </cell>
          <cell r="G1033">
            <v>92703</v>
          </cell>
          <cell r="H1033">
            <v>84261</v>
          </cell>
        </row>
        <row r="1034">
          <cell r="A1034" t="str">
            <v>TI755</v>
          </cell>
          <cell r="C1034" t="str">
            <v xml:space="preserve">Bieán doøng 600V - 75/5A </v>
          </cell>
          <cell r="D1034" t="str">
            <v>caùi</v>
          </cell>
        </row>
        <row r="1035">
          <cell r="A1035" t="str">
            <v>TI1005</v>
          </cell>
          <cell r="C1035" t="str">
            <v>Bieán doøng 600V - 100/5A</v>
          </cell>
          <cell r="D1035" t="str">
            <v>caùi</v>
          </cell>
        </row>
        <row r="1036">
          <cell r="A1036" t="str">
            <v>TI1255</v>
          </cell>
          <cell r="C1036" t="str">
            <v xml:space="preserve">Bieán doøng 600V - 125/5A </v>
          </cell>
          <cell r="D1036" t="str">
            <v>caùi</v>
          </cell>
        </row>
        <row r="1037">
          <cell r="A1037" t="str">
            <v>TI1505</v>
          </cell>
          <cell r="C1037" t="str">
            <v xml:space="preserve">Bieán doøng 600V - 150/5A </v>
          </cell>
          <cell r="D1037" t="str">
            <v>caùi</v>
          </cell>
        </row>
        <row r="1038">
          <cell r="A1038" t="str">
            <v>TI200</v>
          </cell>
          <cell r="C1038" t="str">
            <v xml:space="preserve">Bieán doøng 600V - 200/5A </v>
          </cell>
          <cell r="D1038" t="str">
            <v>caùi</v>
          </cell>
        </row>
        <row r="1039">
          <cell r="A1039" t="str">
            <v>TI250</v>
          </cell>
          <cell r="C1039" t="str">
            <v>Bieán doøng 600V - 250/5A</v>
          </cell>
          <cell r="D1039" t="str">
            <v>caùi</v>
          </cell>
        </row>
        <row r="1040">
          <cell r="A1040" t="str">
            <v>TI300</v>
          </cell>
          <cell r="C1040" t="str">
            <v xml:space="preserve">Bieán doøng 600V - 300/5A </v>
          </cell>
          <cell r="D1040" t="str">
            <v>caùi</v>
          </cell>
        </row>
        <row r="1041">
          <cell r="A1041" t="str">
            <v>TI350</v>
          </cell>
          <cell r="C1041" t="str">
            <v xml:space="preserve">Bieán doøng 600V - 350/5A </v>
          </cell>
          <cell r="D1041" t="str">
            <v>caùi</v>
          </cell>
        </row>
        <row r="1042">
          <cell r="A1042" t="str">
            <v>TI400</v>
          </cell>
          <cell r="C1042" t="str">
            <v>Bieán doøng 600V - 400/5A</v>
          </cell>
          <cell r="D1042" t="str">
            <v>caùi</v>
          </cell>
        </row>
        <row r="1043">
          <cell r="A1043" t="str">
            <v>TI500</v>
          </cell>
          <cell r="C1043" t="str">
            <v>Bieán doøng 600V -500/5A</v>
          </cell>
          <cell r="D1043" t="str">
            <v>caùi</v>
          </cell>
        </row>
        <row r="1044">
          <cell r="A1044" t="str">
            <v>TI600</v>
          </cell>
          <cell r="C1044" t="str">
            <v>Bieán doøng 600V - 600/5A</v>
          </cell>
          <cell r="D1044" t="str">
            <v>caùi</v>
          </cell>
        </row>
        <row r="1045">
          <cell r="A1045" t="str">
            <v>TI800</v>
          </cell>
          <cell r="C1045" t="str">
            <v>Bieán doøng 600V - 800/5A</v>
          </cell>
          <cell r="D1045" t="str">
            <v>caùi</v>
          </cell>
        </row>
        <row r="1046">
          <cell r="A1046" t="str">
            <v>TI1000</v>
          </cell>
          <cell r="C1046" t="str">
            <v>Bieán doøng 600V - 1000/5A</v>
          </cell>
          <cell r="D1046" t="str">
            <v>caùi</v>
          </cell>
        </row>
        <row r="1047">
          <cell r="A1047" t="str">
            <v>TU15</v>
          </cell>
          <cell r="B1047" t="str">
            <v>02.1114</v>
          </cell>
          <cell r="C1047" t="str">
            <v>Bieán ñieän aùp 8400/120(60)V</v>
          </cell>
          <cell r="D1047" t="str">
            <v>caùi</v>
          </cell>
          <cell r="F1047">
            <v>0</v>
          </cell>
          <cell r="G1047">
            <v>92703</v>
          </cell>
          <cell r="H1047">
            <v>84261</v>
          </cell>
        </row>
        <row r="1048">
          <cell r="A1048" t="str">
            <v>TU22</v>
          </cell>
          <cell r="B1048" t="str">
            <v>02.1114</v>
          </cell>
          <cell r="C1048" t="str">
            <v>Bieán ñieän aùp 12000/120(60)V</v>
          </cell>
          <cell r="D1048" t="str">
            <v>caùi</v>
          </cell>
          <cell r="F1048">
            <v>0</v>
          </cell>
          <cell r="G1048">
            <v>92703</v>
          </cell>
          <cell r="H1048">
            <v>84261</v>
          </cell>
        </row>
        <row r="1049">
          <cell r="A1049" t="str">
            <v>TIMER</v>
          </cell>
          <cell r="C1049" t="str">
            <v>Relay Timer + caàu chì</v>
          </cell>
          <cell r="D1049" t="str">
            <v>boä</v>
          </cell>
          <cell r="E1049">
            <v>700000</v>
          </cell>
          <cell r="G1049">
            <v>76560</v>
          </cell>
        </row>
        <row r="1050">
          <cell r="A1050" t="str">
            <v>COTATOR</v>
          </cell>
          <cell r="C1050" t="str">
            <v>Contactor 3P-50A</v>
          </cell>
          <cell r="D1050" t="str">
            <v>caùi</v>
          </cell>
          <cell r="E1050">
            <v>796000</v>
          </cell>
          <cell r="G1050">
            <v>77664</v>
          </cell>
        </row>
        <row r="1051">
          <cell r="A1051" t="str">
            <v>CONTACTOR 100</v>
          </cell>
          <cell r="C1051" t="str">
            <v>Contactor 3P-100A</v>
          </cell>
          <cell r="D1051" t="str">
            <v>caùi</v>
          </cell>
          <cell r="E1051">
            <v>796000</v>
          </cell>
          <cell r="G1051">
            <v>76560</v>
          </cell>
        </row>
        <row r="1052">
          <cell r="A1052" t="str">
            <v>CONTACTOR 125</v>
          </cell>
          <cell r="C1052" t="str">
            <v>Contactor 3P-125A</v>
          </cell>
          <cell r="D1052" t="str">
            <v>caùi</v>
          </cell>
          <cell r="E1052">
            <v>1250000</v>
          </cell>
          <cell r="G1052">
            <v>77664</v>
          </cell>
        </row>
        <row r="1053">
          <cell r="A1053" t="str">
            <v>TUBU1000</v>
          </cell>
          <cell r="B1053" t="str">
            <v>02.8534</v>
          </cell>
          <cell r="C1053" t="str">
            <v>Tuû tuï buø haï theá 1000kVAr</v>
          </cell>
          <cell r="D1053" t="str">
            <v>tuû</v>
          </cell>
          <cell r="E1053">
            <v>84119317</v>
          </cell>
          <cell r="G1053">
            <v>6506000</v>
          </cell>
          <cell r="H1053">
            <v>3259800</v>
          </cell>
        </row>
        <row r="1054">
          <cell r="A1054" t="str">
            <v>TUBU750</v>
          </cell>
          <cell r="B1054" t="str">
            <v>02.8534</v>
          </cell>
          <cell r="C1054" t="str">
            <v>Tuû tuï buø haï theá 750kVAr</v>
          </cell>
          <cell r="D1054" t="str">
            <v>tuû</v>
          </cell>
          <cell r="E1054">
            <v>63089488</v>
          </cell>
          <cell r="G1054">
            <v>4879500</v>
          </cell>
          <cell r="H1054">
            <v>2444850</v>
          </cell>
        </row>
        <row r="1055">
          <cell r="A1055" t="str">
            <v>TUBU600</v>
          </cell>
          <cell r="B1055" t="str">
            <v>02.8534</v>
          </cell>
          <cell r="C1055" t="str">
            <v>Tuû tuï buø haï theá 600kVAr</v>
          </cell>
          <cell r="D1055" t="str">
            <v>tuû</v>
          </cell>
          <cell r="E1055">
            <v>50471590</v>
          </cell>
          <cell r="G1055">
            <v>3903600</v>
          </cell>
          <cell r="H1055">
            <v>1955880</v>
          </cell>
        </row>
        <row r="1056">
          <cell r="A1056" t="str">
            <v>TUBU400</v>
          </cell>
          <cell r="B1056" t="str">
            <v>02.8534</v>
          </cell>
          <cell r="C1056" t="str">
            <v>Tuû tuï buø haï theá 400kVAr</v>
          </cell>
          <cell r="D1056" t="str">
            <v>tuû</v>
          </cell>
          <cell r="E1056">
            <v>37422714</v>
          </cell>
          <cell r="G1056">
            <v>2602400</v>
          </cell>
          <cell r="H1056">
            <v>1303920</v>
          </cell>
        </row>
        <row r="1057">
          <cell r="A1057" t="str">
            <v>TUBU380</v>
          </cell>
          <cell r="B1057" t="str">
            <v>02.8534</v>
          </cell>
          <cell r="C1057" t="str">
            <v>Tuû tuï buø haï theá 380kVAr</v>
          </cell>
          <cell r="D1057" t="str">
            <v>tuû</v>
          </cell>
          <cell r="E1057">
            <v>30488996</v>
          </cell>
          <cell r="G1057">
            <v>2472280</v>
          </cell>
          <cell r="H1057">
            <v>1238724</v>
          </cell>
        </row>
        <row r="1058">
          <cell r="A1058" t="str">
            <v>TUBU300</v>
          </cell>
          <cell r="B1058" t="str">
            <v>02.8534</v>
          </cell>
          <cell r="C1058" t="str">
            <v>Tuû tuï buø haï theá 300kVAr</v>
          </cell>
          <cell r="D1058" t="str">
            <v>tuû</v>
          </cell>
          <cell r="E1058">
            <v>30403786</v>
          </cell>
          <cell r="G1058">
            <v>1951800</v>
          </cell>
          <cell r="H1058">
            <v>977940</v>
          </cell>
        </row>
        <row r="1059">
          <cell r="A1059" t="str">
            <v>TUBU250</v>
          </cell>
          <cell r="B1059" t="str">
            <v>02.8534</v>
          </cell>
          <cell r="C1059" t="str">
            <v>Tuû tuï buø haï theá 250kVAr</v>
          </cell>
          <cell r="D1059" t="str">
            <v>tuû</v>
          </cell>
          <cell r="E1059">
            <v>24115866</v>
          </cell>
          <cell r="G1059">
            <v>1626500</v>
          </cell>
          <cell r="H1059">
            <v>814950</v>
          </cell>
        </row>
        <row r="1060">
          <cell r="A1060" t="str">
            <v>TUBU220</v>
          </cell>
          <cell r="B1060" t="str">
            <v>02.8534</v>
          </cell>
          <cell r="C1060" t="str">
            <v>Tuû tuï buø haï theá 220kVAr</v>
          </cell>
          <cell r="D1060" t="str">
            <v>tuû</v>
          </cell>
          <cell r="E1060">
            <v>21221962</v>
          </cell>
          <cell r="G1060">
            <v>1431320</v>
          </cell>
          <cell r="H1060">
            <v>717156</v>
          </cell>
        </row>
        <row r="1061">
          <cell r="A1061" t="str">
            <v>TUBU160</v>
          </cell>
          <cell r="B1061" t="str">
            <v>02.8534</v>
          </cell>
          <cell r="C1061" t="str">
            <v>Tuû tuï buø haï theá 160kVAr</v>
          </cell>
          <cell r="D1061" t="str">
            <v>tuû</v>
          </cell>
          <cell r="E1061">
            <v>19494402</v>
          </cell>
          <cell r="G1061">
            <v>1040960</v>
          </cell>
          <cell r="H1061">
            <v>521568</v>
          </cell>
        </row>
        <row r="1062">
          <cell r="A1062" t="str">
            <v>TUBU135</v>
          </cell>
          <cell r="B1062" t="str">
            <v>02.8534</v>
          </cell>
          <cell r="C1062" t="str">
            <v>Tuû tuï buø haï theá 135kVAr</v>
          </cell>
          <cell r="D1062" t="str">
            <v>tuû</v>
          </cell>
          <cell r="E1062">
            <v>16448402</v>
          </cell>
          <cell r="G1062">
            <v>878310</v>
          </cell>
          <cell r="H1062">
            <v>440073</v>
          </cell>
        </row>
        <row r="1063">
          <cell r="A1063" t="str">
            <v>TUBU100</v>
          </cell>
          <cell r="B1063" t="str">
            <v>02.8534</v>
          </cell>
          <cell r="C1063" t="str">
            <v>Tuû tuï buø haï theá 100kVAr</v>
          </cell>
          <cell r="D1063" t="str">
            <v>tuû</v>
          </cell>
          <cell r="E1063">
            <v>14111597</v>
          </cell>
          <cell r="G1063">
            <v>650600</v>
          </cell>
          <cell r="H1063">
            <v>325980</v>
          </cell>
        </row>
        <row r="1064">
          <cell r="A1064" t="str">
            <v>TUBU60</v>
          </cell>
          <cell r="B1064" t="str">
            <v>02.8534</v>
          </cell>
          <cell r="C1064" t="str">
            <v>Tuû tuï buø haï theá 60kVAr</v>
          </cell>
          <cell r="D1064" t="str">
            <v>tuû</v>
          </cell>
          <cell r="E1064">
            <v>12363132</v>
          </cell>
          <cell r="G1064">
            <v>390360</v>
          </cell>
          <cell r="H1064">
            <v>195588</v>
          </cell>
        </row>
        <row r="1065">
          <cell r="A1065" t="str">
            <v>TUBU40</v>
          </cell>
          <cell r="B1065" t="str">
            <v>02.8534</v>
          </cell>
          <cell r="C1065" t="str">
            <v>Tuû tuï buø haï theá 40kVAr</v>
          </cell>
          <cell r="D1065" t="str">
            <v>tuû</v>
          </cell>
          <cell r="E1065">
            <v>10647272</v>
          </cell>
          <cell r="G1065">
            <v>260240</v>
          </cell>
          <cell r="H1065">
            <v>130392</v>
          </cell>
        </row>
        <row r="1066">
          <cell r="A1066" t="str">
            <v>TULBS</v>
          </cell>
          <cell r="B1066" t="str">
            <v>05.2102</v>
          </cell>
          <cell r="C1066" t="str">
            <v>Tuû LBS 3 pha 630-800A</v>
          </cell>
          <cell r="D1066" t="str">
            <v>tuû</v>
          </cell>
          <cell r="E1066">
            <v>5000000</v>
          </cell>
          <cell r="F1066">
            <v>5000000</v>
          </cell>
          <cell r="G1066">
            <v>286129</v>
          </cell>
          <cell r="H1066">
            <v>59254</v>
          </cell>
        </row>
        <row r="1067">
          <cell r="A1067" t="str">
            <v>TU LBS</v>
          </cell>
          <cell r="B1067" t="str">
            <v>05.2102</v>
          </cell>
          <cell r="C1067" t="str">
            <v>Tuû + LBS 24kV 3 pha 630A -16kA + Fuse 80A</v>
          </cell>
          <cell r="D1067" t="str">
            <v>tuû</v>
          </cell>
          <cell r="E1067">
            <v>69408357</v>
          </cell>
          <cell r="F1067">
            <v>69408357</v>
          </cell>
          <cell r="G1067">
            <v>286129</v>
          </cell>
          <cell r="H1067">
            <v>59254</v>
          </cell>
        </row>
        <row r="1068">
          <cell r="A1068" t="str">
            <v>TUTC LBS</v>
          </cell>
          <cell r="B1068" t="str">
            <v>05.2102</v>
          </cell>
          <cell r="C1068" t="str">
            <v>Tuû ñaáu noái thanh caùi LBS (GAM2)</v>
          </cell>
          <cell r="D1068" t="str">
            <v>tuû</v>
          </cell>
          <cell r="E1068">
            <v>28565862</v>
          </cell>
          <cell r="F1068">
            <v>28565862</v>
          </cell>
          <cell r="G1068">
            <v>286129</v>
          </cell>
          <cell r="H1068">
            <v>59254</v>
          </cell>
        </row>
        <row r="1069">
          <cell r="A1069" t="str">
            <v>TUDS</v>
          </cell>
          <cell r="B1069" t="str">
            <v>05.2102</v>
          </cell>
          <cell r="C1069" t="str">
            <v>Tuû DS 3 pha 630-800A</v>
          </cell>
          <cell r="D1069" t="str">
            <v>tuû</v>
          </cell>
          <cell r="E1069">
            <v>2000000</v>
          </cell>
          <cell r="F1069">
            <v>2000000</v>
          </cell>
          <cell r="G1069">
            <v>286129</v>
          </cell>
          <cell r="H1069">
            <v>59254</v>
          </cell>
        </row>
        <row r="1070">
          <cell r="A1070" t="str">
            <v>TUACB</v>
          </cell>
          <cell r="B1070" t="str">
            <v>05.1102</v>
          </cell>
          <cell r="C1070" t="str">
            <v>Tuû ACB traïm 3 pha + khoaù</v>
          </cell>
          <cell r="D1070" t="str">
            <v>caùi</v>
          </cell>
          <cell r="E1070">
            <v>5000000</v>
          </cell>
          <cell r="F1070">
            <v>5000000</v>
          </cell>
          <cell r="G1070">
            <v>98101</v>
          </cell>
          <cell r="H1070">
            <v>59254</v>
          </cell>
        </row>
        <row r="1071">
          <cell r="A1071" t="str">
            <v>TUACB3200</v>
          </cell>
          <cell r="B1071" t="str">
            <v>05.1102</v>
          </cell>
          <cell r="C1071" t="str">
            <v>Tuû ACB 3200 + giaù nôùi + khoaù</v>
          </cell>
          <cell r="D1071" t="str">
            <v>caùi</v>
          </cell>
          <cell r="E1071">
            <v>30000000</v>
          </cell>
          <cell r="F1071">
            <v>35028813</v>
          </cell>
          <cell r="G1071">
            <v>98101</v>
          </cell>
          <cell r="H1071">
            <v>59254</v>
          </cell>
        </row>
        <row r="1072">
          <cell r="A1072" t="str">
            <v>TUACB4000</v>
          </cell>
          <cell r="B1072" t="str">
            <v>05.1102</v>
          </cell>
          <cell r="C1072" t="str">
            <v>Tuû ACB 4000 + giaù nôùi + khoaù</v>
          </cell>
          <cell r="D1072" t="str">
            <v>caùi</v>
          </cell>
          <cell r="E1072">
            <v>35028813</v>
          </cell>
          <cell r="F1072">
            <v>35028813</v>
          </cell>
          <cell r="G1072">
            <v>98101</v>
          </cell>
          <cell r="H1072">
            <v>59254</v>
          </cell>
        </row>
        <row r="1073">
          <cell r="A1073" t="str">
            <v>TUAP3-N</v>
          </cell>
          <cell r="B1073" t="str">
            <v>05.1102</v>
          </cell>
          <cell r="C1073" t="str">
            <v>Tuû CB + DK traïm 3 pha hai ngaên</v>
          </cell>
          <cell r="D1073" t="str">
            <v>caùi</v>
          </cell>
          <cell r="E1073">
            <v>5250000</v>
          </cell>
          <cell r="F1073">
            <v>5250000</v>
          </cell>
          <cell r="G1073">
            <v>800508</v>
          </cell>
          <cell r="H1073">
            <v>97369</v>
          </cell>
        </row>
        <row r="1074">
          <cell r="A1074" t="str">
            <v>TUHIENTHI</v>
          </cell>
          <cell r="B1074" t="str">
            <v>05.1002</v>
          </cell>
          <cell r="C1074" t="str">
            <v>Tuû hieån thò Ñieän löïc 3P traïm giaøn (theo maåu)</v>
          </cell>
          <cell r="D1074" t="str">
            <v>Boä</v>
          </cell>
          <cell r="E1074">
            <v>3328182</v>
          </cell>
          <cell r="F1074">
            <v>3328182</v>
          </cell>
          <cell r="G1074">
            <v>800508</v>
          </cell>
          <cell r="H1074">
            <v>97369</v>
          </cell>
        </row>
        <row r="1075">
          <cell r="A1075" t="str">
            <v>TUHI1P</v>
          </cell>
          <cell r="B1075" t="str">
            <v>T5.1001</v>
          </cell>
          <cell r="C1075" t="str">
            <v>Tuû  ñieän keá hai ngaên 1 pha traïm treo (tuû+coå deâ+bakelit+khoùa)</v>
          </cell>
          <cell r="D1075" t="str">
            <v>Boä</v>
          </cell>
          <cell r="E1075">
            <v>6077000</v>
          </cell>
          <cell r="F1075">
            <v>6077000</v>
          </cell>
          <cell r="G1075">
            <v>694885</v>
          </cell>
          <cell r="H1075">
            <v>97369</v>
          </cell>
        </row>
        <row r="1076">
          <cell r="A1076" t="str">
            <v>TUHI3PSDL</v>
          </cell>
          <cell r="B1076" t="str">
            <v>T5.1002</v>
          </cell>
          <cell r="C1076" t="str">
            <v>Tuû  ñieän keá hai ngaên 3 pha traïm treo (söû duïng laïi)</v>
          </cell>
          <cell r="D1076" t="str">
            <v>Boä</v>
          </cell>
          <cell r="E1076">
            <v>3328182</v>
          </cell>
          <cell r="G1076">
            <v>800508</v>
          </cell>
          <cell r="H1076">
            <v>97369</v>
          </cell>
        </row>
        <row r="1077">
          <cell r="A1077" t="str">
            <v>TUHI3P</v>
          </cell>
          <cell r="B1077" t="str">
            <v>T5.1002</v>
          </cell>
          <cell r="C1077" t="str">
            <v>Tuû  ñieän keá hai ngaên 3 pha traïm treo (tuû+coå deâ+bakelit+khoùa)</v>
          </cell>
          <cell r="D1077" t="str">
            <v>Boä</v>
          </cell>
          <cell r="E1077">
            <v>6077000</v>
          </cell>
          <cell r="F1077">
            <v>6077000</v>
          </cell>
          <cell r="G1077">
            <v>800508</v>
          </cell>
          <cell r="H1077">
            <v>97369</v>
          </cell>
        </row>
        <row r="1078">
          <cell r="A1078" t="str">
            <v>TUCB</v>
          </cell>
          <cell r="B1078" t="str">
            <v>T5.1002</v>
          </cell>
          <cell r="C1078" t="str">
            <v>Tuû gaén MCCB</v>
          </cell>
          <cell r="D1078" t="str">
            <v>Boä</v>
          </cell>
          <cell r="E1078">
            <v>3328182</v>
          </cell>
          <cell r="F1078">
            <v>2112489</v>
          </cell>
          <cell r="G1078">
            <v>800508</v>
          </cell>
          <cell r="H1078">
            <v>97369</v>
          </cell>
        </row>
        <row r="1079">
          <cell r="A1079" t="str">
            <v>TUDK</v>
          </cell>
          <cell r="B1079" t="str">
            <v>T5.1002</v>
          </cell>
          <cell r="C1079" t="str">
            <v>Tuû ñieän keá traïm giaøn 3 pha</v>
          </cell>
          <cell r="D1079" t="str">
            <v>boä</v>
          </cell>
          <cell r="E1079">
            <v>3328182</v>
          </cell>
          <cell r="F1079">
            <v>783952</v>
          </cell>
          <cell r="G1079">
            <v>800508</v>
          </cell>
          <cell r="H1079">
            <v>97369</v>
          </cell>
        </row>
        <row r="1080">
          <cell r="A1080" t="str">
            <v>TUAP1</v>
          </cell>
          <cell r="B1080" t="str">
            <v>T5.1002</v>
          </cell>
          <cell r="C1080" t="str">
            <v>Tuû CB + ÑK traïm 1 pha (theo maãu)</v>
          </cell>
          <cell r="D1080" t="str">
            <v>boä</v>
          </cell>
          <cell r="E1080">
            <v>3328182</v>
          </cell>
          <cell r="F1080">
            <v>3328182</v>
          </cell>
          <cell r="G1080">
            <v>694885</v>
          </cell>
          <cell r="H1080">
            <v>97369</v>
          </cell>
        </row>
        <row r="1081">
          <cell r="A1081" t="str">
            <v>TUN3P</v>
          </cell>
          <cell r="B1081" t="str">
            <v>05.1002</v>
          </cell>
          <cell r="C1081" t="str">
            <v>Tuû CB 3 pha traïm giaøn (theo maãu)</v>
          </cell>
          <cell r="D1081" t="str">
            <v>boä</v>
          </cell>
          <cell r="E1081">
            <v>3328182</v>
          </cell>
          <cell r="F1081">
            <v>3328182</v>
          </cell>
          <cell r="G1081">
            <v>800508</v>
          </cell>
          <cell r="H1081">
            <v>97369</v>
          </cell>
        </row>
        <row r="1082">
          <cell r="A1082" t="str">
            <v>TUN3PN</v>
          </cell>
          <cell r="B1082" t="str">
            <v>T5.1002</v>
          </cell>
          <cell r="C1082" t="str">
            <v>Tuû CB 3 pha traïm ngoài (tuû + bakelit + coå deâ + khoùa)</v>
          </cell>
          <cell r="D1082" t="str">
            <v>boä</v>
          </cell>
          <cell r="E1082">
            <v>2272276</v>
          </cell>
          <cell r="F1082">
            <v>2272276</v>
          </cell>
          <cell r="G1082">
            <v>800508</v>
          </cell>
          <cell r="H1082">
            <v>97369</v>
          </cell>
        </row>
        <row r="1083">
          <cell r="A1083" t="str">
            <v>TUN3PT</v>
          </cell>
          <cell r="B1083" t="str">
            <v>05.1002</v>
          </cell>
          <cell r="C1083" t="str">
            <v>Tuû CB loaïi traïm treo 3 pha (theo maãu)</v>
          </cell>
          <cell r="D1083" t="str">
            <v>boä</v>
          </cell>
          <cell r="E1083">
            <v>3328182</v>
          </cell>
          <cell r="F1083">
            <v>4479805</v>
          </cell>
          <cell r="G1083">
            <v>800508</v>
          </cell>
          <cell r="H1083">
            <v>97369</v>
          </cell>
        </row>
        <row r="1084">
          <cell r="A1084" t="str">
            <v>TU3P2N</v>
          </cell>
          <cell r="B1084" t="str">
            <v>05.1002</v>
          </cell>
          <cell r="C1084" t="str">
            <v>Tuû CB + ñieän keá 2 ngaên traïm giaøn</v>
          </cell>
          <cell r="D1084" t="str">
            <v>boä</v>
          </cell>
          <cell r="E1084">
            <v>3328182</v>
          </cell>
          <cell r="F1084">
            <v>4500000</v>
          </cell>
          <cell r="G1084">
            <v>800508</v>
          </cell>
          <cell r="H1084">
            <v>97369</v>
          </cell>
        </row>
        <row r="1085">
          <cell r="A1085" t="str">
            <v>TUN</v>
          </cell>
          <cell r="B1085" t="str">
            <v>T5.1001</v>
          </cell>
          <cell r="C1085" t="str">
            <v>Tuû ñieän keá 1 pha</v>
          </cell>
          <cell r="D1085" t="str">
            <v>caùi</v>
          </cell>
          <cell r="E1085">
            <v>180000</v>
          </cell>
          <cell r="F1085">
            <v>180000</v>
          </cell>
          <cell r="G1085">
            <v>694885</v>
          </cell>
          <cell r="H1085">
            <v>97369</v>
          </cell>
        </row>
        <row r="1086">
          <cell r="A1086" t="str">
            <v>TUDKDT</v>
          </cell>
          <cell r="B1086" t="str">
            <v>T5.1001</v>
          </cell>
          <cell r="C1086" t="str">
            <v>Thuøng ñieän keá 580x460x260 (tuû + baûng nhöïa + khoùa)</v>
          </cell>
          <cell r="D1086" t="str">
            <v>caùi</v>
          </cell>
          <cell r="E1086">
            <v>854706</v>
          </cell>
          <cell r="F1086">
            <v>854706</v>
          </cell>
          <cell r="G1086">
            <v>694885</v>
          </cell>
          <cell r="H1086">
            <v>97369</v>
          </cell>
        </row>
        <row r="1087">
          <cell r="A1087" t="str">
            <v>TUAP3</v>
          </cell>
          <cell r="B1087" t="str">
            <v>05.1102</v>
          </cell>
          <cell r="C1087" t="str">
            <v>Tuû 1 CB  3 pha + khoùa + boulon + Giaù nôùi</v>
          </cell>
          <cell r="D1087" t="str">
            <v>caùi</v>
          </cell>
          <cell r="E1087">
            <v>1900000</v>
          </cell>
          <cell r="F1087">
            <v>1900000</v>
          </cell>
          <cell r="G1087">
            <v>694885</v>
          </cell>
          <cell r="H1087">
            <v>55839</v>
          </cell>
        </row>
        <row r="1088">
          <cell r="A1088" t="str">
            <v>TUAP3L</v>
          </cell>
          <cell r="B1088" t="str">
            <v>05.1102</v>
          </cell>
          <cell r="C1088" t="str">
            <v>Tuû 3 CB 3 pha + khoùa + boulon + Giaù nôùi</v>
          </cell>
          <cell r="D1088" t="str">
            <v>caùi</v>
          </cell>
          <cell r="E1088">
            <v>2300000</v>
          </cell>
          <cell r="F1088">
            <v>2300000</v>
          </cell>
          <cell r="G1088">
            <v>800508</v>
          </cell>
          <cell r="H1088">
            <v>55839</v>
          </cell>
        </row>
        <row r="1089">
          <cell r="A1089" t="str">
            <v>TUPP</v>
          </cell>
          <cell r="B1089" t="str">
            <v>05.1101</v>
          </cell>
          <cell r="C1089" t="str">
            <v>Tuû phaân phoái haï theá</v>
          </cell>
          <cell r="D1089" t="str">
            <v>caùi</v>
          </cell>
          <cell r="E1089">
            <v>5931200</v>
          </cell>
          <cell r="F1089">
            <v>5931200</v>
          </cell>
          <cell r="G1089">
            <v>694885</v>
          </cell>
          <cell r="H1089">
            <v>55839</v>
          </cell>
          <cell r="I1089">
            <v>59254</v>
          </cell>
        </row>
        <row r="1090">
          <cell r="A1090" t="str">
            <v>ATM30A</v>
          </cell>
          <cell r="C1090" t="str">
            <v>Aptomat 2 cöïc 220V - 30A - 2,5kA</v>
          </cell>
          <cell r="D1090" t="str">
            <v>caùi</v>
          </cell>
          <cell r="E1090">
            <v>238500</v>
          </cell>
          <cell r="F1090">
            <v>29013</v>
          </cell>
          <cell r="G1090">
            <v>77253</v>
          </cell>
        </row>
        <row r="1091">
          <cell r="A1091" t="str">
            <v>ATM40A</v>
          </cell>
          <cell r="C1091" t="str">
            <v>Aptomat 2 cöïc 220V - 40A - 7,5kA</v>
          </cell>
          <cell r="D1091" t="str">
            <v>caùi</v>
          </cell>
          <cell r="E1091">
            <v>437300</v>
          </cell>
          <cell r="F1091">
            <v>29013</v>
          </cell>
          <cell r="G1091">
            <v>77253</v>
          </cell>
        </row>
        <row r="1092">
          <cell r="A1092" t="str">
            <v>ATM100A</v>
          </cell>
          <cell r="C1092" t="str">
            <v>Aptomat 2 cöïc 220V -100A</v>
          </cell>
          <cell r="D1092" t="str">
            <v>caùi</v>
          </cell>
          <cell r="E1092">
            <v>715500</v>
          </cell>
          <cell r="F1092">
            <v>29013</v>
          </cell>
          <cell r="G1092">
            <v>77253</v>
          </cell>
        </row>
        <row r="1093">
          <cell r="A1093" t="str">
            <v>ATM50</v>
          </cell>
          <cell r="B1093" t="str">
            <v>T2.8401</v>
          </cell>
          <cell r="C1093" t="str">
            <v>MCCB 3 cöïc 400V-50A - 25KA</v>
          </cell>
          <cell r="D1093" t="str">
            <v>caùi</v>
          </cell>
          <cell r="E1093">
            <v>911100</v>
          </cell>
          <cell r="F1093">
            <v>29013</v>
          </cell>
          <cell r="G1093">
            <v>229680</v>
          </cell>
        </row>
        <row r="1094">
          <cell r="A1094" t="str">
            <v>ATM75</v>
          </cell>
          <cell r="B1094" t="str">
            <v>T2.8402</v>
          </cell>
          <cell r="C1094" t="str">
            <v>MCCB 3 cöïc 400V-75A - 25KA</v>
          </cell>
          <cell r="D1094" t="str">
            <v>caùi</v>
          </cell>
          <cell r="E1094">
            <v>911100</v>
          </cell>
          <cell r="F1094">
            <v>29013</v>
          </cell>
          <cell r="G1094">
            <v>331760</v>
          </cell>
        </row>
        <row r="1095">
          <cell r="A1095" t="str">
            <v>ATM100</v>
          </cell>
          <cell r="B1095" t="str">
            <v>T2.8402</v>
          </cell>
          <cell r="C1095" t="str">
            <v>MCCB 3 cöïc 400V-100A - 25KA</v>
          </cell>
          <cell r="D1095" t="str">
            <v>caùi</v>
          </cell>
          <cell r="E1095">
            <v>1965000</v>
          </cell>
          <cell r="F1095">
            <v>29013</v>
          </cell>
          <cell r="G1095">
            <v>331760</v>
          </cell>
        </row>
        <row r="1096">
          <cell r="A1096" t="str">
            <v>ATM100sdl</v>
          </cell>
          <cell r="B1096" t="str">
            <v>T2.8402</v>
          </cell>
          <cell r="C1096" t="str">
            <v>MCCB 3 cöïc 400V-100A - 25KA (söû duïng laïi)</v>
          </cell>
          <cell r="D1096" t="str">
            <v>caùi</v>
          </cell>
          <cell r="F1096">
            <v>29013</v>
          </cell>
          <cell r="G1096">
            <v>331760</v>
          </cell>
        </row>
        <row r="1097">
          <cell r="A1097" t="str">
            <v>ATM125</v>
          </cell>
          <cell r="B1097" t="str">
            <v>T2.8403</v>
          </cell>
          <cell r="C1097" t="str">
            <v>MCCB 3 cöïc 400V -125A - 30KA</v>
          </cell>
          <cell r="D1097" t="str">
            <v>caùi</v>
          </cell>
          <cell r="E1097">
            <v>1750000</v>
          </cell>
          <cell r="F1097">
            <v>29013</v>
          </cell>
          <cell r="G1097">
            <v>370040</v>
          </cell>
        </row>
        <row r="1098">
          <cell r="A1098" t="str">
            <v>ATM125sdl</v>
          </cell>
          <cell r="B1098" t="str">
            <v>T2.8403</v>
          </cell>
          <cell r="C1098" t="str">
            <v>MCCB 3 cöïc 400V -125A - 30KA (söû duïng laïi)</v>
          </cell>
          <cell r="D1098" t="str">
            <v>caùi</v>
          </cell>
          <cell r="F1098">
            <v>29013</v>
          </cell>
          <cell r="G1098">
            <v>370040</v>
          </cell>
        </row>
        <row r="1099">
          <cell r="A1099" t="str">
            <v>ATM150</v>
          </cell>
          <cell r="B1099" t="str">
            <v>T2.8403</v>
          </cell>
          <cell r="C1099" t="str">
            <v>MCCB 3 cöïc 400V -150A - 35KA</v>
          </cell>
          <cell r="D1099" t="str">
            <v>caùi</v>
          </cell>
          <cell r="E1099">
            <v>3230000</v>
          </cell>
          <cell r="F1099">
            <v>29013</v>
          </cell>
          <cell r="G1099">
            <v>408320</v>
          </cell>
        </row>
        <row r="1100">
          <cell r="A1100" t="str">
            <v>ATM150SDL</v>
          </cell>
          <cell r="B1100" t="str">
            <v>T2.8403</v>
          </cell>
          <cell r="C1100" t="str">
            <v>MCCB 3 cöïc 400V -150A - 35KA (söû duïng laïi)</v>
          </cell>
          <cell r="D1100" t="str">
            <v>caùi</v>
          </cell>
          <cell r="G1100">
            <v>408320</v>
          </cell>
        </row>
        <row r="1101">
          <cell r="A1101" t="str">
            <v>ATM160</v>
          </cell>
          <cell r="B1101" t="str">
            <v>T2.8403</v>
          </cell>
          <cell r="C1101" t="str">
            <v>MCCB 3 cöïc 400V -160A - 35KA</v>
          </cell>
          <cell r="D1101" t="str">
            <v>caùi</v>
          </cell>
          <cell r="E1101">
            <v>2300000</v>
          </cell>
          <cell r="F1101">
            <v>29013</v>
          </cell>
          <cell r="G1101">
            <v>423632</v>
          </cell>
        </row>
        <row r="1102">
          <cell r="A1102" t="str">
            <v>ATM160sdl</v>
          </cell>
          <cell r="B1102" t="str">
            <v>T2.8403</v>
          </cell>
          <cell r="C1102" t="str">
            <v>MCCB 3 cöïc 400V -160A - 35KA (söû duïng laïi)</v>
          </cell>
          <cell r="D1102" t="str">
            <v>caùi</v>
          </cell>
          <cell r="F1102">
            <v>29013</v>
          </cell>
          <cell r="G1102">
            <v>423632</v>
          </cell>
        </row>
        <row r="1103">
          <cell r="A1103" t="str">
            <v>ATM175sdl</v>
          </cell>
          <cell r="B1103" t="str">
            <v>T2.8403</v>
          </cell>
          <cell r="C1103" t="str">
            <v>MCCB 3 cöïc 400V -175A - 35KA (söû duïng laïi)</v>
          </cell>
          <cell r="D1103" t="str">
            <v>caùi</v>
          </cell>
          <cell r="G1103">
            <v>484880</v>
          </cell>
        </row>
        <row r="1104">
          <cell r="A1104" t="str">
            <v>ATM175</v>
          </cell>
          <cell r="B1104" t="str">
            <v>T2.8403</v>
          </cell>
          <cell r="C1104" t="str">
            <v>MCCB 3 cöïc 400V -175A - 35KA</v>
          </cell>
          <cell r="D1104" t="str">
            <v>caùi</v>
          </cell>
          <cell r="E1104">
            <v>3060000</v>
          </cell>
          <cell r="G1104">
            <v>484880</v>
          </cell>
        </row>
        <row r="1105">
          <cell r="A1105" t="str">
            <v>ATM200SDL</v>
          </cell>
          <cell r="B1105" t="str">
            <v>T2.8403</v>
          </cell>
          <cell r="C1105" t="str">
            <v>MCCB 3 cöïc 400V -200A - 35KA (söû duïng laïi)</v>
          </cell>
          <cell r="D1105" t="str">
            <v>caùi</v>
          </cell>
          <cell r="G1105">
            <v>484880</v>
          </cell>
        </row>
        <row r="1106">
          <cell r="A1106" t="str">
            <v>ATM200</v>
          </cell>
          <cell r="B1106" t="str">
            <v>T2.8403</v>
          </cell>
          <cell r="C1106" t="str">
            <v>MCCB 3 cöïc 400V -200A - 35KA</v>
          </cell>
          <cell r="D1106" t="str">
            <v>caùi</v>
          </cell>
          <cell r="E1106">
            <v>2670000</v>
          </cell>
          <cell r="F1106">
            <v>29013</v>
          </cell>
          <cell r="G1106">
            <v>484880</v>
          </cell>
        </row>
        <row r="1107">
          <cell r="A1107" t="str">
            <v>ATM225</v>
          </cell>
          <cell r="B1107" t="str">
            <v>T2.8404</v>
          </cell>
          <cell r="C1107" t="str">
            <v>MCCB 3 cöïc 400V -225A - 35KA</v>
          </cell>
          <cell r="D1107" t="str">
            <v>caùi</v>
          </cell>
          <cell r="G1107">
            <v>523160</v>
          </cell>
        </row>
        <row r="1108">
          <cell r="A1108" t="str">
            <v>ATM225sdl</v>
          </cell>
          <cell r="B1108" t="str">
            <v>T2.8404</v>
          </cell>
          <cell r="C1108" t="str">
            <v>MCCB 3 cöïc 400V -225A - 35KA (söû duïng laïi)</v>
          </cell>
          <cell r="D1108" t="str">
            <v>caùi</v>
          </cell>
          <cell r="E1108">
            <v>3865000</v>
          </cell>
          <cell r="G1108">
            <v>523160</v>
          </cell>
        </row>
        <row r="1109">
          <cell r="A1109" t="str">
            <v>ATM250sdl</v>
          </cell>
          <cell r="B1109" t="str">
            <v>T2.8404</v>
          </cell>
          <cell r="C1109" t="str">
            <v>MCCB 3 cöïc 400V -250A - 35KA (söû duïng laïi)</v>
          </cell>
          <cell r="D1109" t="str">
            <v>caùi</v>
          </cell>
          <cell r="G1109">
            <v>561440</v>
          </cell>
        </row>
        <row r="1110">
          <cell r="A1110" t="str">
            <v>ATM250</v>
          </cell>
          <cell r="B1110" t="str">
            <v>T2.8404</v>
          </cell>
          <cell r="C1110" t="str">
            <v xml:space="preserve">MCCB 3 cöïc 400V -250A - 35KA </v>
          </cell>
          <cell r="D1110" t="str">
            <v>caùi</v>
          </cell>
          <cell r="E1110">
            <v>2910000</v>
          </cell>
          <cell r="F1110">
            <v>29013</v>
          </cell>
          <cell r="G1110">
            <v>561440</v>
          </cell>
        </row>
        <row r="1111">
          <cell r="A1111" t="str">
            <v>ATM300</v>
          </cell>
          <cell r="B1111" t="str">
            <v>T2.8404</v>
          </cell>
          <cell r="C1111" t="str">
            <v>MCCB 3 cöïc 400V -320A - 35KA</v>
          </cell>
          <cell r="D1111" t="str">
            <v>caùi</v>
          </cell>
          <cell r="E1111">
            <v>5530000</v>
          </cell>
          <cell r="F1111">
            <v>29733</v>
          </cell>
          <cell r="G1111">
            <v>638000</v>
          </cell>
        </row>
        <row r="1112">
          <cell r="A1112" t="str">
            <v>ATM350</v>
          </cell>
          <cell r="B1112" t="str">
            <v>T2.8404</v>
          </cell>
          <cell r="C1112" t="str">
            <v>MCCB 3 cöïc 400V -350A - 35KA</v>
          </cell>
          <cell r="D1112" t="str">
            <v>caùi</v>
          </cell>
          <cell r="E1112">
            <v>6786000</v>
          </cell>
          <cell r="F1112">
            <v>29733</v>
          </cell>
          <cell r="G1112">
            <v>638000</v>
          </cell>
        </row>
        <row r="1113">
          <cell r="A1113" t="str">
            <v>ATM400</v>
          </cell>
          <cell r="B1113" t="str">
            <v>T2.8405</v>
          </cell>
          <cell r="C1113" t="str">
            <v>MCCB 3 cöïc 400V -400A - 50KA</v>
          </cell>
          <cell r="D1113" t="str">
            <v>caùi</v>
          </cell>
          <cell r="E1113">
            <v>675000</v>
          </cell>
          <cell r="F1113">
            <v>29733</v>
          </cell>
          <cell r="G1113">
            <v>893200</v>
          </cell>
        </row>
        <row r="1114">
          <cell r="A1114" t="str">
            <v>ATM400SDL</v>
          </cell>
          <cell r="B1114" t="str">
            <v>T2.8405</v>
          </cell>
          <cell r="C1114" t="str">
            <v>CB 3 cöïc 400V -400A - 35KA (söû duïng laïi)</v>
          </cell>
          <cell r="D1114" t="str">
            <v>caùi</v>
          </cell>
          <cell r="G1114">
            <v>893200</v>
          </cell>
        </row>
        <row r="1115">
          <cell r="A1115" t="str">
            <v>ATM500</v>
          </cell>
          <cell r="B1115" t="str">
            <v>T2.8406</v>
          </cell>
          <cell r="C1115" t="str">
            <v>CB 3 cöïc 400V -500A - 35KA</v>
          </cell>
          <cell r="D1115" t="str">
            <v>caùi</v>
          </cell>
          <cell r="E1115">
            <v>8327000</v>
          </cell>
          <cell r="F1115">
            <v>33482</v>
          </cell>
          <cell r="G1115">
            <v>1020800</v>
          </cell>
        </row>
        <row r="1116">
          <cell r="A1116" t="str">
            <v>ATM600</v>
          </cell>
          <cell r="B1116" t="str">
            <v>T2.8406</v>
          </cell>
          <cell r="C1116" t="str">
            <v>CB 3 cöïc 400V -600A - 36KA</v>
          </cell>
          <cell r="D1116" t="str">
            <v>caùi</v>
          </cell>
          <cell r="E1116">
            <v>8327000</v>
          </cell>
          <cell r="F1116">
            <v>33482</v>
          </cell>
          <cell r="G1116">
            <v>1020800</v>
          </cell>
        </row>
        <row r="1117">
          <cell r="A1117" t="str">
            <v>ATM630</v>
          </cell>
          <cell r="B1117" t="str">
            <v>02.8403</v>
          </cell>
          <cell r="C1117" t="str">
            <v>MCCB 3 cöïc 400V -630A - 35KA</v>
          </cell>
          <cell r="D1117" t="str">
            <v>caùi</v>
          </cell>
          <cell r="E1117">
            <v>8327000</v>
          </cell>
          <cell r="F1117">
            <v>33482</v>
          </cell>
          <cell r="G1117">
            <v>499075</v>
          </cell>
        </row>
        <row r="1118">
          <cell r="A1118" t="str">
            <v>ATM800</v>
          </cell>
          <cell r="B1118" t="str">
            <v>02.8403</v>
          </cell>
          <cell r="C1118" t="str">
            <v>MCCB 3 cöïc 400V -800A - 50KA</v>
          </cell>
          <cell r="D1118" t="str">
            <v>caùi</v>
          </cell>
          <cell r="E1118">
            <v>12839700</v>
          </cell>
          <cell r="F1118">
            <v>49056</v>
          </cell>
          <cell r="G1118">
            <v>499075</v>
          </cell>
        </row>
        <row r="1119">
          <cell r="A1119" t="str">
            <v>ATM1000</v>
          </cell>
          <cell r="B1119" t="str">
            <v>02.8404</v>
          </cell>
          <cell r="C1119" t="str">
            <v>MCCB 3 cöïc 400V -1000A - 50KA</v>
          </cell>
          <cell r="D1119" t="str">
            <v>caùi</v>
          </cell>
          <cell r="E1119">
            <v>23830800</v>
          </cell>
          <cell r="F1119">
            <v>49056</v>
          </cell>
          <cell r="G1119">
            <v>499075</v>
          </cell>
        </row>
        <row r="1120">
          <cell r="A1120" t="str">
            <v>ATM1250</v>
          </cell>
          <cell r="B1120" t="str">
            <v>02.8404</v>
          </cell>
          <cell r="C1120" t="str">
            <v>MCCB 3 cöïc 400V -1250A - 50KA</v>
          </cell>
          <cell r="D1120" t="str">
            <v>caùi</v>
          </cell>
          <cell r="E1120">
            <v>28932800</v>
          </cell>
          <cell r="F1120">
            <v>49056</v>
          </cell>
          <cell r="G1120">
            <v>810997</v>
          </cell>
        </row>
        <row r="1121">
          <cell r="A1121" t="str">
            <v>ATM1600</v>
          </cell>
          <cell r="B1121" t="str">
            <v>02.8404</v>
          </cell>
          <cell r="C1121" t="str">
            <v>MCCB 3 cöïc 400V -1600A - 65KA</v>
          </cell>
          <cell r="D1121" t="str">
            <v>caùi</v>
          </cell>
          <cell r="E1121">
            <v>36889200</v>
          </cell>
          <cell r="F1121">
            <v>49056</v>
          </cell>
          <cell r="G1121">
            <v>1247688</v>
          </cell>
        </row>
        <row r="1122">
          <cell r="A1122" t="str">
            <v>ACB1600</v>
          </cell>
          <cell r="B1122" t="str">
            <v>02.8404</v>
          </cell>
          <cell r="C1122" t="str">
            <v>ACB 3P - 1600A - 65KA (naïp loø xo baèng tay)</v>
          </cell>
          <cell r="D1122" t="str">
            <v>caùi</v>
          </cell>
          <cell r="E1122">
            <v>46953700</v>
          </cell>
          <cell r="F1122">
            <v>49056</v>
          </cell>
          <cell r="G1122">
            <v>1247688</v>
          </cell>
        </row>
        <row r="1123">
          <cell r="A1123" t="str">
            <v>ACB2000</v>
          </cell>
          <cell r="B1123" t="str">
            <v>02.8404</v>
          </cell>
          <cell r="C1123" t="str">
            <v>ACB 3P - 2000A - 85KA (naïp loø xo baèng tay)</v>
          </cell>
          <cell r="D1123" t="str">
            <v>caùi</v>
          </cell>
          <cell r="E1123">
            <v>57312700</v>
          </cell>
          <cell r="F1123">
            <v>49056</v>
          </cell>
          <cell r="G1123">
            <v>1746763</v>
          </cell>
        </row>
        <row r="1124">
          <cell r="A1124" t="str">
            <v>ACB2500</v>
          </cell>
          <cell r="B1124" t="str">
            <v>02.8404</v>
          </cell>
          <cell r="C1124" t="str">
            <v>ACB 3P - 2500A - 85KA (naïp loø xo baèng tay)</v>
          </cell>
          <cell r="D1124" t="str">
            <v>caùi</v>
          </cell>
          <cell r="E1124">
            <v>66214100</v>
          </cell>
          <cell r="F1124">
            <v>49056</v>
          </cell>
          <cell r="G1124">
            <v>2370606</v>
          </cell>
        </row>
        <row r="1125">
          <cell r="A1125" t="str">
            <v>ACB3200</v>
          </cell>
          <cell r="B1125" t="str">
            <v>02.8404</v>
          </cell>
          <cell r="C1125" t="str">
            <v>ACB 3P - 3200A - 85KA (naïp loø xo baèng tay)</v>
          </cell>
          <cell r="D1125" t="str">
            <v>caùi</v>
          </cell>
          <cell r="E1125">
            <v>67796500</v>
          </cell>
          <cell r="F1125">
            <v>49056</v>
          </cell>
          <cell r="G1125">
            <v>3243988</v>
          </cell>
        </row>
        <row r="1126">
          <cell r="A1126" t="str">
            <v>ACB4000</v>
          </cell>
          <cell r="B1126" t="str">
            <v>02.8404</v>
          </cell>
          <cell r="C1126" t="str">
            <v>ACB 3P - 4000A - 85KA (naïp loø xo baèng tay)</v>
          </cell>
          <cell r="D1126" t="str">
            <v>caùi</v>
          </cell>
          <cell r="E1126">
            <v>136610000</v>
          </cell>
          <cell r="F1126">
            <v>49056</v>
          </cell>
          <cell r="G1126">
            <v>4242138</v>
          </cell>
        </row>
        <row r="1127">
          <cell r="A1127" t="str">
            <v>ACB4000-130</v>
          </cell>
          <cell r="B1127" t="str">
            <v>02.8404</v>
          </cell>
          <cell r="C1127" t="str">
            <v>ACB 3P - 4000A - 130KA (naïp loø xo baèng tay)</v>
          </cell>
          <cell r="D1127" t="str">
            <v>caùi</v>
          </cell>
          <cell r="E1127">
            <v>275059400</v>
          </cell>
          <cell r="F1127">
            <v>49056</v>
          </cell>
          <cell r="G1127">
            <v>4242138</v>
          </cell>
        </row>
        <row r="1128">
          <cell r="A1128" t="str">
            <v>ACB6300</v>
          </cell>
          <cell r="B1128" t="str">
            <v>02.8404</v>
          </cell>
          <cell r="C1128" t="str">
            <v>ACB 3P - 6300A - 130KA (naïp loø xo baèng tay)</v>
          </cell>
          <cell r="D1128" t="str">
            <v>caùi</v>
          </cell>
          <cell r="E1128">
            <v>275059400</v>
          </cell>
          <cell r="F1128">
            <v>49056</v>
          </cell>
          <cell r="G1128">
            <v>7111819</v>
          </cell>
        </row>
        <row r="1129">
          <cell r="A1129" t="str">
            <v>AP250</v>
          </cell>
          <cell r="C1129" t="str">
            <v>AÙp toâ maùt CBXE 200NC -250A-600V (TERASAKY-Nhaät)</v>
          </cell>
          <cell r="D1129" t="str">
            <v>caùi</v>
          </cell>
          <cell r="E1129">
            <v>2580000</v>
          </cell>
          <cell r="F1129">
            <v>29013</v>
          </cell>
        </row>
        <row r="1130">
          <cell r="A1130" t="str">
            <v>AP150</v>
          </cell>
          <cell r="C1130" t="str">
            <v>AÙp toâ maùt CBXE 200NC -150A-600V (TERASAKY-Nhaät)</v>
          </cell>
          <cell r="D1130" t="str">
            <v>caùi</v>
          </cell>
          <cell r="E1130">
            <v>1650000</v>
          </cell>
          <cell r="F1130">
            <v>29013</v>
          </cell>
        </row>
        <row r="1131">
          <cell r="A1131" t="str">
            <v>CHI3K</v>
          </cell>
          <cell r="C1131" t="str">
            <v xml:space="preserve">Daây chaûy 3K </v>
          </cell>
          <cell r="D1131" t="str">
            <v>Sôïi</v>
          </cell>
          <cell r="E1131">
            <v>84000</v>
          </cell>
          <cell r="F1131">
            <v>84000</v>
          </cell>
        </row>
        <row r="1132">
          <cell r="A1132" t="str">
            <v>CHI6K</v>
          </cell>
          <cell r="C1132" t="str">
            <v>Daây chaûy 6K</v>
          </cell>
          <cell r="D1132" t="str">
            <v>Sôïi</v>
          </cell>
          <cell r="E1132">
            <v>84000</v>
          </cell>
          <cell r="F1132">
            <v>84000</v>
          </cell>
        </row>
        <row r="1133">
          <cell r="A1133" t="str">
            <v>CHI8K</v>
          </cell>
          <cell r="C1133" t="str">
            <v>Daây chaûy 8K</v>
          </cell>
          <cell r="D1133" t="str">
            <v>Sôïi</v>
          </cell>
          <cell r="E1133">
            <v>21900</v>
          </cell>
          <cell r="F1133">
            <v>21900</v>
          </cell>
        </row>
        <row r="1134">
          <cell r="A1134" t="str">
            <v>CHI10K</v>
          </cell>
          <cell r="C1134" t="str">
            <v>Daây chaûy 10K</v>
          </cell>
          <cell r="D1134" t="str">
            <v>Sôïi</v>
          </cell>
          <cell r="E1134">
            <v>25000</v>
          </cell>
          <cell r="F1134">
            <v>25000</v>
          </cell>
        </row>
        <row r="1135">
          <cell r="A1135" t="str">
            <v>CHI12K</v>
          </cell>
          <cell r="C1135" t="str">
            <v>Daây chaûy 12K</v>
          </cell>
          <cell r="D1135" t="str">
            <v>Sôïi</v>
          </cell>
          <cell r="E1135">
            <v>23600</v>
          </cell>
          <cell r="F1135">
            <v>23600</v>
          </cell>
        </row>
        <row r="1136">
          <cell r="A1136" t="str">
            <v>CHI15K</v>
          </cell>
          <cell r="C1136" t="str">
            <v>Daây chaûy 15K</v>
          </cell>
          <cell r="D1136" t="str">
            <v>Sôïi</v>
          </cell>
          <cell r="E1136">
            <v>26000</v>
          </cell>
          <cell r="F1136">
            <v>26000</v>
          </cell>
        </row>
        <row r="1137">
          <cell r="A1137" t="str">
            <v>CHI20K</v>
          </cell>
          <cell r="C1137" t="str">
            <v>Daây chaûy 20K</v>
          </cell>
          <cell r="D1137" t="str">
            <v>Boä</v>
          </cell>
          <cell r="E1137">
            <v>30700</v>
          </cell>
          <cell r="F1137">
            <v>30700</v>
          </cell>
        </row>
        <row r="1138">
          <cell r="A1138" t="str">
            <v>CHI25K</v>
          </cell>
          <cell r="C1138" t="str">
            <v>Daây chaûy 25K</v>
          </cell>
          <cell r="D1138" t="str">
            <v>Sôïi</v>
          </cell>
          <cell r="E1138">
            <v>32300</v>
          </cell>
          <cell r="F1138">
            <v>30700</v>
          </cell>
        </row>
        <row r="1139">
          <cell r="A1139" t="str">
            <v>CHI30K</v>
          </cell>
          <cell r="C1139" t="str">
            <v>Daây chaûy 30K</v>
          </cell>
          <cell r="D1139" t="str">
            <v>Sôïi</v>
          </cell>
          <cell r="F1139">
            <v>30700</v>
          </cell>
        </row>
        <row r="1140">
          <cell r="A1140" t="str">
            <v>CHI40K</v>
          </cell>
          <cell r="C1140" t="str">
            <v>Daây chaûy 40K</v>
          </cell>
          <cell r="D1140" t="str">
            <v>Sôïi</v>
          </cell>
          <cell r="F1140">
            <v>37200</v>
          </cell>
        </row>
        <row r="1141">
          <cell r="A1141" t="str">
            <v>CHI50K</v>
          </cell>
          <cell r="C1141" t="str">
            <v>Daây chaûy 50K</v>
          </cell>
          <cell r="D1141" t="str">
            <v>Sôïi</v>
          </cell>
          <cell r="F1141">
            <v>37200</v>
          </cell>
        </row>
        <row r="1142">
          <cell r="A1142" t="str">
            <v>CHI65K</v>
          </cell>
          <cell r="C1142" t="str">
            <v>Daây chaûy 65K</v>
          </cell>
          <cell r="D1142" t="str">
            <v>Sôïi</v>
          </cell>
          <cell r="F1142">
            <v>58500</v>
          </cell>
        </row>
        <row r="1143">
          <cell r="A1143" t="str">
            <v>CHI80K</v>
          </cell>
          <cell r="C1143" t="str">
            <v>Daây chaûy 80K</v>
          </cell>
          <cell r="D1143" t="str">
            <v>Sôïi</v>
          </cell>
          <cell r="F1143">
            <v>74000</v>
          </cell>
        </row>
        <row r="1144">
          <cell r="A1144" t="str">
            <v>CHI100K</v>
          </cell>
          <cell r="C1144" t="str">
            <v>Daây chaûy 100K</v>
          </cell>
          <cell r="D1144" t="str">
            <v>Sôïi</v>
          </cell>
          <cell r="F1144">
            <v>96000</v>
          </cell>
        </row>
        <row r="1145">
          <cell r="A1145" t="str">
            <v>CHI140K</v>
          </cell>
          <cell r="C1145" t="str">
            <v>Daây chaûy 140K</v>
          </cell>
          <cell r="D1145" t="str">
            <v>Sôïi</v>
          </cell>
          <cell r="F1145">
            <v>170000</v>
          </cell>
        </row>
        <row r="1146">
          <cell r="A1146" t="str">
            <v>DK1p100A</v>
          </cell>
          <cell r="C1146" t="str">
            <v>Ñieän keá 1 pha 2 daây 220V-100A</v>
          </cell>
          <cell r="D1146" t="str">
            <v>caùi</v>
          </cell>
        </row>
        <row r="1147">
          <cell r="A1147" t="str">
            <v>DK1p80A</v>
          </cell>
          <cell r="C1147" t="str">
            <v>Ñieän keá 1 pha 2 daây 220V-80A</v>
          </cell>
          <cell r="D1147" t="str">
            <v>caùi</v>
          </cell>
        </row>
        <row r="1148">
          <cell r="A1148" t="str">
            <v>DK1p5A</v>
          </cell>
          <cell r="C1148" t="str">
            <v>Ñieän keá 1 pha 2 daây 220V-5A</v>
          </cell>
          <cell r="D1148" t="str">
            <v>caùi</v>
          </cell>
        </row>
        <row r="1149">
          <cell r="A1149" t="str">
            <v>DK3p50(100)A</v>
          </cell>
          <cell r="C1149" t="str">
            <v>Ñieän keá 3 pha 4 daây 220/380V-50(100)A</v>
          </cell>
          <cell r="D1149" t="str">
            <v>caùi</v>
          </cell>
        </row>
        <row r="1150">
          <cell r="A1150" t="str">
            <v>DK3p5A</v>
          </cell>
          <cell r="C1150" t="str">
            <v>Ñieän keá 3 pha 4 daây 220/380V-5A</v>
          </cell>
          <cell r="D1150" t="str">
            <v>caùi</v>
          </cell>
        </row>
        <row r="1151">
          <cell r="A1151" t="str">
            <v>DK3DT</v>
          </cell>
          <cell r="C1151" t="str">
            <v>Ñieän keá 3 pha ñieän töû 120(60)V-5A</v>
          </cell>
          <cell r="D1151" t="str">
            <v>caùi</v>
          </cell>
        </row>
        <row r="1152">
          <cell r="A1152" t="str">
            <v>DK3P</v>
          </cell>
          <cell r="C1152" t="str">
            <v>Ñieän naêng keá 3 pha 380V-5A</v>
          </cell>
          <cell r="D1152" t="str">
            <v>caùi</v>
          </cell>
        </row>
        <row r="1153">
          <cell r="A1153" t="str">
            <v>BANG</v>
          </cell>
          <cell r="B1153" t="str">
            <v>D3.3201</v>
          </cell>
          <cell r="C1153" t="str">
            <v>Baûng teân traïm</v>
          </cell>
          <cell r="D1153" t="str">
            <v>boä</v>
          </cell>
          <cell r="F1153">
            <v>100000</v>
          </cell>
          <cell r="G1153">
            <v>51040</v>
          </cell>
        </row>
        <row r="1154">
          <cell r="A1154" t="str">
            <v>BANGNH</v>
          </cell>
          <cell r="B1154" t="str">
            <v>D3.3201</v>
          </cell>
          <cell r="C1154" t="str">
            <v>Baûng baùo nguy hieåm traïm</v>
          </cell>
          <cell r="D1154" t="str">
            <v>boä</v>
          </cell>
          <cell r="F1154">
            <v>49700</v>
          </cell>
          <cell r="G1154">
            <v>51040</v>
          </cell>
        </row>
        <row r="1155">
          <cell r="A1155" t="str">
            <v>GTD</v>
          </cell>
          <cell r="C1155" t="str">
            <v xml:space="preserve">Gieáng tieáp ñòa </v>
          </cell>
          <cell r="D1155" t="str">
            <v>boä</v>
          </cell>
          <cell r="G1155">
            <v>1200000</v>
          </cell>
        </row>
        <row r="1156">
          <cell r="A1156" t="str">
            <v>SXTg</v>
          </cell>
          <cell r="B1156" t="str">
            <v>04.2301</v>
          </cell>
          <cell r="C1156" t="str">
            <v>Söù xuyeân töôøng 24kV</v>
          </cell>
          <cell r="D1156" t="str">
            <v>caùi</v>
          </cell>
          <cell r="F1156">
            <v>150000</v>
          </cell>
          <cell r="G1156">
            <v>9726</v>
          </cell>
        </row>
        <row r="1157">
          <cell r="A1157" t="str">
            <v>GSXTg</v>
          </cell>
          <cell r="C1157" t="str">
            <v>Gía laép söù xuyeân töôøng</v>
          </cell>
          <cell r="D1157" t="str">
            <v>boä</v>
          </cell>
          <cell r="F1157">
            <v>145890</v>
          </cell>
        </row>
        <row r="1158">
          <cell r="A1158" t="str">
            <v>GCAP</v>
          </cell>
          <cell r="C1158" t="str">
            <v>Giaù ñôõ caùp ngaàm (V63x6)</v>
          </cell>
          <cell r="D1158" t="str">
            <v>boä</v>
          </cell>
          <cell r="F1158">
            <v>79000</v>
          </cell>
        </row>
        <row r="1159">
          <cell r="A1159" t="str">
            <v>SDTC</v>
          </cell>
          <cell r="B1159" t="str">
            <v>04.2201</v>
          </cell>
          <cell r="C1159" t="str">
            <v>Söù ñôõ thanh caùi 24kV</v>
          </cell>
          <cell r="D1159" t="str">
            <v>boä</v>
          </cell>
          <cell r="F1159">
            <v>58000</v>
          </cell>
          <cell r="G1159">
            <v>3529</v>
          </cell>
        </row>
        <row r="1160">
          <cell r="A1160" t="str">
            <v>TNDCos</v>
          </cell>
          <cell r="C1160" t="str">
            <v>Thanh Cu 5x30x110 noái ñaàu cosse CB (3thanh/boä)</v>
          </cell>
          <cell r="D1160" t="str">
            <v>boä</v>
          </cell>
          <cell r="F1160">
            <v>38610</v>
          </cell>
          <cell r="G1160">
            <v>3028</v>
          </cell>
          <cell r="H1160">
            <v>353</v>
          </cell>
          <cell r="I1160">
            <v>0</v>
          </cell>
        </row>
        <row r="1161">
          <cell r="A1161" t="str">
            <v>TC450</v>
          </cell>
          <cell r="B1161" t="str">
            <v>04.5102</v>
          </cell>
          <cell r="C1161" t="str">
            <v>Thanh caùi ñoàng 4x50</v>
          </cell>
          <cell r="D1161" t="str">
            <v>m</v>
          </cell>
          <cell r="F1161">
            <v>78000</v>
          </cell>
          <cell r="G1161">
            <v>3028</v>
          </cell>
          <cell r="H1161">
            <v>353</v>
          </cell>
        </row>
        <row r="1162">
          <cell r="A1162" t="str">
            <v>TC430</v>
          </cell>
          <cell r="B1162" t="str">
            <v>04.5102</v>
          </cell>
          <cell r="C1162" t="str">
            <v>Thanh caùi ñoàng 4x30</v>
          </cell>
          <cell r="D1162" t="str">
            <v>m</v>
          </cell>
          <cell r="F1162">
            <v>78000</v>
          </cell>
          <cell r="G1162">
            <v>3028</v>
          </cell>
          <cell r="H1162">
            <v>353</v>
          </cell>
        </row>
        <row r="1163">
          <cell r="A1163" t="str">
            <v>TC420</v>
          </cell>
          <cell r="B1163" t="str">
            <v>04.5101</v>
          </cell>
          <cell r="C1163" t="str">
            <v>Thanh caùi ñoàng 4x20</v>
          </cell>
          <cell r="D1163" t="str">
            <v>m</v>
          </cell>
          <cell r="F1163">
            <v>40000</v>
          </cell>
          <cell r="G1163">
            <v>2163</v>
          </cell>
          <cell r="H1163">
            <v>353</v>
          </cell>
        </row>
        <row r="1164">
          <cell r="A1164" t="str">
            <v>GiacapTT-2m</v>
          </cell>
          <cell r="C1164" t="str">
            <v>Giaù ñôõ caùp trung theá</v>
          </cell>
          <cell r="D1164" t="str">
            <v>boä</v>
          </cell>
          <cell r="F1164">
            <v>224832</v>
          </cell>
          <cell r="G1164">
            <v>3635</v>
          </cell>
          <cell r="H1164">
            <v>6321</v>
          </cell>
        </row>
        <row r="1165">
          <cell r="A1165" t="str">
            <v>GiacapTT-6m</v>
          </cell>
          <cell r="C1165" t="str">
            <v>Giaù ñôõ caùp trung theá</v>
          </cell>
          <cell r="D1165" t="str">
            <v>boä</v>
          </cell>
          <cell r="F1165">
            <v>1485126</v>
          </cell>
          <cell r="G1165">
            <v>40778</v>
          </cell>
          <cell r="H1165">
            <v>70906</v>
          </cell>
        </row>
        <row r="1166">
          <cell r="A1166" t="str">
            <v>GiacapTT-8m</v>
          </cell>
          <cell r="C1166" t="str">
            <v>Giaù ñôõ caùp trung theá</v>
          </cell>
          <cell r="D1166" t="str">
            <v>boä</v>
          </cell>
          <cell r="F1166">
            <v>1737562</v>
          </cell>
          <cell r="G1166">
            <v>49598</v>
          </cell>
          <cell r="H1166">
            <v>86243</v>
          </cell>
        </row>
        <row r="1167">
          <cell r="A1167" t="str">
            <v>GiacapTT-15m</v>
          </cell>
          <cell r="C1167" t="str">
            <v>Giaù ñôõ caùp trung theá</v>
          </cell>
          <cell r="D1167" t="str">
            <v>boä</v>
          </cell>
          <cell r="F1167">
            <v>9642295</v>
          </cell>
          <cell r="G1167">
            <v>2733889</v>
          </cell>
          <cell r="H1167">
            <v>94274</v>
          </cell>
        </row>
        <row r="1168">
          <cell r="A1168" t="str">
            <v>GiacapTHT-10m</v>
          </cell>
          <cell r="C1168" t="str">
            <v>Giaù ñôõ caùp trung haï theá</v>
          </cell>
          <cell r="D1168" t="str">
            <v>boä</v>
          </cell>
          <cell r="F1168">
            <v>2739748</v>
          </cell>
          <cell r="G1168">
            <v>51183</v>
          </cell>
          <cell r="H1168">
            <v>89000</v>
          </cell>
        </row>
        <row r="1169">
          <cell r="A1169" t="str">
            <v>GiacapHT-1m</v>
          </cell>
          <cell r="C1169" t="str">
            <v xml:space="preserve">Giaù ñôõ caùp haï theá </v>
          </cell>
          <cell r="D1169" t="str">
            <v>boä</v>
          </cell>
          <cell r="F1169">
            <v>939812</v>
          </cell>
          <cell r="G1169">
            <v>14415</v>
          </cell>
          <cell r="H1169">
            <v>25065</v>
          </cell>
        </row>
        <row r="1170">
          <cell r="A1170" t="str">
            <v>GiacapHT-2m</v>
          </cell>
          <cell r="C1170" t="str">
            <v xml:space="preserve">Giaù ñôõ caùp haï theá </v>
          </cell>
          <cell r="D1170" t="str">
            <v>boä</v>
          </cell>
          <cell r="F1170">
            <v>1020708</v>
          </cell>
          <cell r="G1170">
            <v>28461</v>
          </cell>
          <cell r="H1170">
            <v>49488</v>
          </cell>
        </row>
        <row r="1171">
          <cell r="A1171" t="str">
            <v>GiacapHT-3m</v>
          </cell>
          <cell r="C1171" t="str">
            <v xml:space="preserve">Giaù ñôõ caùp haï theá </v>
          </cell>
          <cell r="D1171" t="str">
            <v>boä</v>
          </cell>
          <cell r="F1171">
            <v>1431322</v>
          </cell>
          <cell r="G1171">
            <v>21761</v>
          </cell>
          <cell r="H1171">
            <v>37840</v>
          </cell>
        </row>
        <row r="1172">
          <cell r="A1172" t="str">
            <v>GiacapHT-4m</v>
          </cell>
          <cell r="C1172" t="str">
            <v xml:space="preserve">Giaù ñôõ caùp haï theá </v>
          </cell>
          <cell r="D1172" t="str">
            <v>boä</v>
          </cell>
          <cell r="F1172">
            <v>1297534</v>
          </cell>
          <cell r="G1172">
            <v>19816</v>
          </cell>
          <cell r="H1172">
            <v>34456</v>
          </cell>
        </row>
        <row r="1173">
          <cell r="A1173" t="str">
            <v>GiacapHT-30m</v>
          </cell>
          <cell r="C1173" t="str">
            <v xml:space="preserve">Giaù ñôõ caùp haï theá </v>
          </cell>
          <cell r="D1173" t="str">
            <v>boä</v>
          </cell>
          <cell r="F1173">
            <v>6367388</v>
          </cell>
          <cell r="G1173">
            <v>202086</v>
          </cell>
          <cell r="H1173">
            <v>351394</v>
          </cell>
        </row>
        <row r="1174">
          <cell r="A1174" t="str">
            <v>GTMBA15</v>
          </cell>
          <cell r="B1174" t="str">
            <v>D2.6011</v>
          </cell>
          <cell r="C1174" t="str">
            <v>Gía chuøm treo maùy bieán aùp 3x15</v>
          </cell>
          <cell r="D1174" t="str">
            <v>boä</v>
          </cell>
          <cell r="F1174">
            <v>353500</v>
          </cell>
          <cell r="G1174">
            <v>120596</v>
          </cell>
        </row>
        <row r="1175">
          <cell r="A1175" t="str">
            <v>GTMBA25</v>
          </cell>
          <cell r="B1175" t="str">
            <v>D2.6011</v>
          </cell>
          <cell r="C1175" t="str">
            <v>Gía chuøm treo maùy bieán aùp 3x25</v>
          </cell>
          <cell r="D1175" t="str">
            <v>boä</v>
          </cell>
          <cell r="F1175">
            <v>637600</v>
          </cell>
          <cell r="G1175">
            <v>120596</v>
          </cell>
        </row>
        <row r="1176">
          <cell r="A1176" t="str">
            <v>GTMBA37,5</v>
          </cell>
          <cell r="B1176" t="str">
            <v>D2.6011</v>
          </cell>
          <cell r="C1176" t="str">
            <v>Gía chuøm treo maùy bieán aùp 3x37,5</v>
          </cell>
          <cell r="D1176" t="str">
            <v>boä</v>
          </cell>
          <cell r="F1176">
            <v>637600</v>
          </cell>
          <cell r="G1176">
            <v>120596</v>
          </cell>
        </row>
        <row r="1177">
          <cell r="A1177" t="str">
            <v>GTMBA37,5sdl</v>
          </cell>
          <cell r="B1177" t="str">
            <v>D2.6011</v>
          </cell>
          <cell r="C1177" t="str">
            <v>Gía chuøm treo maùy bieán aùp 3x37,5</v>
          </cell>
          <cell r="D1177" t="str">
            <v>boä</v>
          </cell>
          <cell r="G1177">
            <v>120596</v>
          </cell>
        </row>
        <row r="1178">
          <cell r="A1178" t="str">
            <v>GTMBA</v>
          </cell>
          <cell r="B1178" t="str">
            <v>D2.6021</v>
          </cell>
          <cell r="C1178" t="str">
            <v>Gía chuøm treo maùy bieán aùp (thu hồi)</v>
          </cell>
          <cell r="D1178" t="str">
            <v>boä</v>
          </cell>
          <cell r="F1178">
            <v>3022000</v>
          </cell>
          <cell r="G1178">
            <v>301489</v>
          </cell>
        </row>
        <row r="1179">
          <cell r="A1179" t="str">
            <v>GTMBA50</v>
          </cell>
          <cell r="B1179" t="str">
            <v>D2.6021</v>
          </cell>
          <cell r="C1179" t="str">
            <v>Gía chuøm treo maùy bieán aùp &gt;= 3x50</v>
          </cell>
          <cell r="D1179" t="str">
            <v>boä</v>
          </cell>
          <cell r="F1179">
            <v>2039000</v>
          </cell>
          <cell r="G1179">
            <v>301489</v>
          </cell>
        </row>
        <row r="1180">
          <cell r="A1180" t="str">
            <v>GTMBAsdl</v>
          </cell>
          <cell r="B1180" t="str">
            <v>D2.6021</v>
          </cell>
          <cell r="C1180" t="str">
            <v>Gía chuøm treo maùy bieán aùp &gt;= 3x50 (söû duïng laïi)</v>
          </cell>
          <cell r="D1180" t="str">
            <v>boä</v>
          </cell>
          <cell r="G1180">
            <v>301489</v>
          </cell>
        </row>
        <row r="1181">
          <cell r="A1181" t="str">
            <v>GTMBA75</v>
          </cell>
          <cell r="B1181" t="str">
            <v>D2.6021</v>
          </cell>
          <cell r="C1181" t="str">
            <v>Gía chuøm treo maùy bieán aùp &gt;= 3x75</v>
          </cell>
          <cell r="D1181" t="str">
            <v>boä</v>
          </cell>
          <cell r="F1181">
            <v>2897000</v>
          </cell>
          <cell r="G1181">
            <v>301489</v>
          </cell>
        </row>
        <row r="1182">
          <cell r="A1182" t="str">
            <v>COSe16</v>
          </cell>
          <cell r="B1182" t="str">
            <v>D4.5001</v>
          </cell>
          <cell r="C1182" t="str">
            <v>Ñaàu cosse eùp Cu-Al 16mm2</v>
          </cell>
          <cell r="D1182" t="str">
            <v>caùi</v>
          </cell>
          <cell r="F1182">
            <v>4200</v>
          </cell>
          <cell r="G1182">
            <v>6949</v>
          </cell>
          <cell r="H1182">
            <v>2553</v>
          </cell>
        </row>
        <row r="1183">
          <cell r="A1183" t="str">
            <v>COSe25</v>
          </cell>
          <cell r="B1183" t="str">
            <v>D4.5001</v>
          </cell>
          <cell r="C1183" t="str">
            <v>Ñaàu cosse eùp Cu-Al 25mm2</v>
          </cell>
          <cell r="D1183" t="str">
            <v>caùi</v>
          </cell>
          <cell r="F1183">
            <v>5000</v>
          </cell>
          <cell r="G1183">
            <v>6949</v>
          </cell>
          <cell r="H1183">
            <v>2553</v>
          </cell>
        </row>
        <row r="1184">
          <cell r="A1184" t="str">
            <v>COSe50</v>
          </cell>
          <cell r="B1184" t="str">
            <v>D4.5002</v>
          </cell>
          <cell r="C1184" t="str">
            <v>Ñaàu cosse eùp Cu-Al 50mm2+ chuïp ñaàu coss</v>
          </cell>
          <cell r="D1184" t="str">
            <v>caùi</v>
          </cell>
          <cell r="E1184">
            <v>13000</v>
          </cell>
          <cell r="F1184">
            <v>14300</v>
          </cell>
          <cell r="G1184">
            <v>9728</v>
          </cell>
          <cell r="H1184">
            <v>2553</v>
          </cell>
        </row>
        <row r="1185">
          <cell r="A1185" t="str">
            <v>COSe70</v>
          </cell>
          <cell r="B1185" t="str">
            <v>D4.5003</v>
          </cell>
          <cell r="C1185" t="str">
            <v>Ñaàu cosse eùp Cu-Al 70mm2+ chuïp ñaàu coss</v>
          </cell>
          <cell r="D1185" t="str">
            <v>caùi</v>
          </cell>
          <cell r="E1185">
            <v>18000</v>
          </cell>
          <cell r="F1185">
            <v>20300</v>
          </cell>
          <cell r="G1185">
            <v>15287</v>
          </cell>
          <cell r="H1185">
            <v>3063</v>
          </cell>
        </row>
        <row r="1186">
          <cell r="A1186" t="str">
            <v>COSe95</v>
          </cell>
          <cell r="B1186" t="str">
            <v>D4.5004</v>
          </cell>
          <cell r="C1186" t="str">
            <v>Ñaàu cosse eùp Cu-Al 95mm2+ chuïp ñaàu coss</v>
          </cell>
          <cell r="D1186" t="str">
            <v>caùi</v>
          </cell>
          <cell r="E1186">
            <v>36500</v>
          </cell>
          <cell r="F1186">
            <v>39800</v>
          </cell>
          <cell r="G1186">
            <v>19457</v>
          </cell>
          <cell r="H1186">
            <v>3063</v>
          </cell>
        </row>
        <row r="1187">
          <cell r="A1187" t="str">
            <v>COSe120</v>
          </cell>
          <cell r="B1187" t="str">
            <v>D4.5005</v>
          </cell>
          <cell r="C1187" t="str">
            <v>Ñaàu cosse eùp Cu-Al 120mm2+ chuïp ñaàu coss</v>
          </cell>
          <cell r="D1187" t="str">
            <v>caùi</v>
          </cell>
          <cell r="E1187">
            <v>34000</v>
          </cell>
          <cell r="F1187">
            <v>37900</v>
          </cell>
          <cell r="G1187">
            <v>25016</v>
          </cell>
          <cell r="H1187">
            <v>3574</v>
          </cell>
        </row>
        <row r="1188">
          <cell r="A1188" t="str">
            <v>COSe150</v>
          </cell>
          <cell r="B1188" t="str">
            <v>D4.5006</v>
          </cell>
          <cell r="C1188" t="str">
            <v>Ñaàu cosse eùp Cu-Al 150mm2+ chuïp ñaàu coss</v>
          </cell>
          <cell r="D1188" t="str">
            <v>caùi</v>
          </cell>
          <cell r="E1188">
            <v>39000</v>
          </cell>
          <cell r="F1188">
            <v>43600</v>
          </cell>
          <cell r="G1188">
            <v>30575</v>
          </cell>
          <cell r="H1188">
            <v>4084</v>
          </cell>
        </row>
        <row r="1189">
          <cell r="A1189" t="str">
            <v>COSe185</v>
          </cell>
          <cell r="B1189" t="str">
            <v>D4.5007</v>
          </cell>
          <cell r="C1189" t="str">
            <v>Ñaàu cosse eùp Cu-Al 185mm2</v>
          </cell>
          <cell r="D1189" t="str">
            <v>caùi</v>
          </cell>
          <cell r="E1189">
            <v>46000</v>
          </cell>
          <cell r="F1189">
            <v>51200</v>
          </cell>
          <cell r="G1189">
            <v>36690</v>
          </cell>
          <cell r="H1189">
            <v>4595</v>
          </cell>
        </row>
        <row r="1190">
          <cell r="A1190" t="str">
            <v>COSe200</v>
          </cell>
          <cell r="B1190" t="str">
            <v>D4.5007</v>
          </cell>
          <cell r="C1190" t="str">
            <v>Ñaàu cosse eùp Cu-Al 200mm2</v>
          </cell>
          <cell r="D1190" t="str">
            <v>caùi</v>
          </cell>
          <cell r="F1190">
            <v>38850</v>
          </cell>
          <cell r="G1190">
            <v>36690</v>
          </cell>
          <cell r="H1190">
            <v>4595</v>
          </cell>
        </row>
        <row r="1191">
          <cell r="A1191" t="str">
            <v>COSe240</v>
          </cell>
          <cell r="B1191" t="str">
            <v>D4.5008</v>
          </cell>
          <cell r="C1191" t="str">
            <v>Ñaàu cosse eùp Cu-Al 240mm2</v>
          </cell>
          <cell r="D1191" t="str">
            <v>caùi</v>
          </cell>
          <cell r="F1191">
            <v>26500</v>
          </cell>
          <cell r="G1191">
            <v>45862</v>
          </cell>
          <cell r="H1191">
            <v>5105</v>
          </cell>
        </row>
        <row r="1192">
          <cell r="A1192" t="str">
            <v>COSe250</v>
          </cell>
          <cell r="B1192" t="str">
            <v>D4.5008</v>
          </cell>
          <cell r="C1192" t="str">
            <v>Ñaàu cosse eùp Cu-Al 250mm2</v>
          </cell>
          <cell r="D1192" t="str">
            <v>caùi</v>
          </cell>
          <cell r="F1192">
            <v>26500</v>
          </cell>
          <cell r="G1192">
            <v>45862</v>
          </cell>
          <cell r="H1192">
            <v>5105</v>
          </cell>
        </row>
        <row r="1193">
          <cell r="A1193" t="str">
            <v>COSe300</v>
          </cell>
          <cell r="B1193" t="str">
            <v>D4.5009</v>
          </cell>
          <cell r="C1193" t="str">
            <v>Ñaàu cosse eùp Cu-Al 300mm2</v>
          </cell>
          <cell r="D1193" t="str">
            <v>caùi</v>
          </cell>
          <cell r="F1193">
            <v>75000</v>
          </cell>
          <cell r="G1193">
            <v>54479</v>
          </cell>
          <cell r="H1193">
            <v>7147</v>
          </cell>
        </row>
        <row r="1194">
          <cell r="A1194" t="str">
            <v>COSe300</v>
          </cell>
          <cell r="B1194" t="str">
            <v>D4.5010</v>
          </cell>
          <cell r="C1194" t="str">
            <v>Ñaàu cosse eùp Cu-Al 400mm2</v>
          </cell>
          <cell r="D1194" t="str">
            <v>caùi</v>
          </cell>
          <cell r="F1194">
            <v>96000</v>
          </cell>
          <cell r="G1194">
            <v>72546</v>
          </cell>
          <cell r="H1194">
            <v>9189</v>
          </cell>
        </row>
        <row r="1195">
          <cell r="A1195" t="str">
            <v>COS2,5</v>
          </cell>
          <cell r="B1195" t="str">
            <v>D4.5001</v>
          </cell>
          <cell r="C1195" t="str">
            <v xml:space="preserve">Ñaàu cosse eùp Cu 2,5mm2 + bao PVC </v>
          </cell>
          <cell r="D1195" t="str">
            <v>caùi</v>
          </cell>
          <cell r="F1195">
            <v>900</v>
          </cell>
          <cell r="G1195">
            <v>4792</v>
          </cell>
          <cell r="H1195">
            <v>2553</v>
          </cell>
        </row>
        <row r="1196">
          <cell r="A1196" t="str">
            <v>COS5</v>
          </cell>
          <cell r="B1196" t="str">
            <v>D4.5001</v>
          </cell>
          <cell r="C1196" t="str">
            <v>Ñaàu cosse eùp Cu 5mm2</v>
          </cell>
          <cell r="D1196" t="str">
            <v>caùi</v>
          </cell>
          <cell r="F1196">
            <v>900</v>
          </cell>
          <cell r="G1196">
            <v>4792</v>
          </cell>
          <cell r="H1196">
            <v>2553</v>
          </cell>
        </row>
        <row r="1197">
          <cell r="A1197" t="str">
            <v>COS11</v>
          </cell>
          <cell r="B1197" t="str">
            <v>D4.5001</v>
          </cell>
          <cell r="C1197" t="str">
            <v>Ñaàu cosse eùp Cu 11mm2</v>
          </cell>
          <cell r="D1197" t="str">
            <v>caùi</v>
          </cell>
          <cell r="F1197">
            <v>900</v>
          </cell>
          <cell r="G1197">
            <v>4792</v>
          </cell>
          <cell r="H1197">
            <v>2553</v>
          </cell>
        </row>
        <row r="1198">
          <cell r="A1198" t="str">
            <v>COS16</v>
          </cell>
          <cell r="B1198" t="str">
            <v>D4.5001</v>
          </cell>
          <cell r="C1198" t="str">
            <v>Ñaàu cosse eùp Cu 16mm2</v>
          </cell>
          <cell r="D1198" t="str">
            <v>caùi</v>
          </cell>
          <cell r="F1198">
            <v>1100</v>
          </cell>
          <cell r="G1198">
            <v>6949</v>
          </cell>
          <cell r="H1198">
            <v>2553</v>
          </cell>
        </row>
        <row r="1199">
          <cell r="A1199" t="str">
            <v>COS22</v>
          </cell>
          <cell r="B1199" t="str">
            <v>D4.5001</v>
          </cell>
          <cell r="C1199" t="str">
            <v>Ñaàu cosse eùp Cu 25mm2 + chuïp ñaàu coss</v>
          </cell>
          <cell r="D1199" t="str">
            <v>caùi</v>
          </cell>
          <cell r="F1199">
            <v>4600</v>
          </cell>
          <cell r="G1199">
            <v>6949</v>
          </cell>
          <cell r="H1199">
            <v>2553</v>
          </cell>
        </row>
        <row r="1200">
          <cell r="A1200" t="str">
            <v>COS25</v>
          </cell>
          <cell r="B1200" t="str">
            <v>D4.5001</v>
          </cell>
          <cell r="C1200" t="str">
            <v>Ñaàu cosse eùp Cu 25mm2+ chuïp ñaàu coss</v>
          </cell>
          <cell r="D1200" t="str">
            <v>caùi</v>
          </cell>
          <cell r="E1200">
            <v>1500</v>
          </cell>
          <cell r="F1200">
            <v>2300</v>
          </cell>
          <cell r="G1200">
            <v>6949</v>
          </cell>
          <cell r="H1200">
            <v>2553</v>
          </cell>
        </row>
        <row r="1201">
          <cell r="A1201" t="str">
            <v>COS35</v>
          </cell>
          <cell r="B1201" t="str">
            <v>D4.5002</v>
          </cell>
          <cell r="C1201" t="str">
            <v>Ñaàu cosse eùp Cu 35mm2 + chuïp ñaàu coss</v>
          </cell>
          <cell r="D1201" t="str">
            <v>caùi</v>
          </cell>
          <cell r="E1201">
            <v>8000</v>
          </cell>
          <cell r="F1201">
            <v>9000</v>
          </cell>
          <cell r="G1201">
            <v>9728</v>
          </cell>
          <cell r="H1201">
            <v>2553</v>
          </cell>
        </row>
        <row r="1202">
          <cell r="A1202" t="str">
            <v>COS38</v>
          </cell>
          <cell r="B1202" t="str">
            <v>D4.5002</v>
          </cell>
          <cell r="C1202" t="str">
            <v>Ñaàu cosse eùp Cu 38mm2 + chuïp ñaàu coss</v>
          </cell>
          <cell r="D1202" t="str">
            <v>caùi</v>
          </cell>
          <cell r="E1202">
            <v>8000</v>
          </cell>
          <cell r="F1202">
            <v>3400</v>
          </cell>
          <cell r="G1202">
            <v>9728</v>
          </cell>
          <cell r="H1202">
            <v>2553</v>
          </cell>
        </row>
        <row r="1203">
          <cell r="A1203" t="str">
            <v>COS50</v>
          </cell>
          <cell r="B1203" t="str">
            <v>D4.5002</v>
          </cell>
          <cell r="C1203" t="str">
            <v>Ñaàu cosse eùp Cu 50mm2+ chuïp ñaàu coss</v>
          </cell>
          <cell r="D1203" t="str">
            <v>caùi</v>
          </cell>
          <cell r="E1203">
            <v>24000</v>
          </cell>
          <cell r="F1203">
            <v>25300</v>
          </cell>
          <cell r="G1203">
            <v>9728</v>
          </cell>
          <cell r="H1203">
            <v>2553</v>
          </cell>
        </row>
        <row r="1204">
          <cell r="A1204" t="str">
            <v>COS70</v>
          </cell>
          <cell r="B1204" t="str">
            <v>D4.5003</v>
          </cell>
          <cell r="C1204" t="str">
            <v>Ñaàu cosse eùp Cu 70mm2+ chuïp ñaàu coss</v>
          </cell>
          <cell r="D1204" t="str">
            <v>caùi</v>
          </cell>
          <cell r="E1204">
            <v>34500</v>
          </cell>
          <cell r="F1204">
            <v>36800</v>
          </cell>
          <cell r="G1204">
            <v>15287</v>
          </cell>
          <cell r="H1204">
            <v>3063</v>
          </cell>
        </row>
        <row r="1205">
          <cell r="A1205" t="str">
            <v>COS95</v>
          </cell>
          <cell r="B1205" t="str">
            <v>D4.5004</v>
          </cell>
          <cell r="C1205" t="str">
            <v>Ñaàu cosse eùp Cu 95mm2+ chuïp ñaàu coss</v>
          </cell>
          <cell r="D1205" t="str">
            <v>caùi</v>
          </cell>
          <cell r="E1205">
            <v>47500</v>
          </cell>
          <cell r="F1205">
            <v>50800</v>
          </cell>
          <cell r="G1205">
            <v>19457</v>
          </cell>
          <cell r="H1205">
            <v>3063</v>
          </cell>
        </row>
        <row r="1206">
          <cell r="A1206" t="str">
            <v>COS120</v>
          </cell>
          <cell r="B1206" t="str">
            <v>D4.5005</v>
          </cell>
          <cell r="C1206" t="str">
            <v>Ñaàu cosse eùp Cu 120mm2 + chuïp ñaàu coss</v>
          </cell>
          <cell r="D1206" t="str">
            <v>caùi</v>
          </cell>
          <cell r="E1206">
            <v>68500</v>
          </cell>
          <cell r="F1206">
            <v>72400</v>
          </cell>
          <cell r="G1206">
            <v>25016</v>
          </cell>
          <cell r="H1206">
            <v>3574</v>
          </cell>
        </row>
        <row r="1207">
          <cell r="A1207" t="str">
            <v>COS150</v>
          </cell>
          <cell r="B1207" t="str">
            <v>D4.5006</v>
          </cell>
          <cell r="C1207" t="str">
            <v>Ñaàu cosse eùp Cu 150mm2 2 bulon+ chuïp ñaàu coss</v>
          </cell>
          <cell r="D1207" t="str">
            <v>caùi</v>
          </cell>
          <cell r="E1207">
            <v>94500</v>
          </cell>
          <cell r="F1207">
            <v>99100</v>
          </cell>
          <cell r="G1207">
            <v>30575</v>
          </cell>
          <cell r="H1207">
            <v>4084</v>
          </cell>
        </row>
        <row r="1208">
          <cell r="A1208" t="str">
            <v>COS185</v>
          </cell>
          <cell r="B1208" t="str">
            <v>D4.5007</v>
          </cell>
          <cell r="C1208" t="str">
            <v>Ñaàu cosse eùp Cu 185mm2+ chuïp ñaàu coss</v>
          </cell>
          <cell r="D1208" t="str">
            <v>caùi</v>
          </cell>
          <cell r="E1208">
            <v>51000</v>
          </cell>
          <cell r="F1208">
            <v>56200</v>
          </cell>
          <cell r="G1208">
            <v>36690</v>
          </cell>
          <cell r="H1208">
            <v>4595</v>
          </cell>
        </row>
        <row r="1209">
          <cell r="A1209" t="str">
            <v>COS200</v>
          </cell>
          <cell r="B1209" t="str">
            <v>D4.5007</v>
          </cell>
          <cell r="C1209" t="str">
            <v>Ñaàu cosse eùp Cu 200mm2</v>
          </cell>
          <cell r="D1209" t="str">
            <v>caùi</v>
          </cell>
          <cell r="E1209">
            <v>70000</v>
          </cell>
          <cell r="F1209">
            <v>75900</v>
          </cell>
          <cell r="G1209">
            <v>36690</v>
          </cell>
          <cell r="H1209">
            <v>4595</v>
          </cell>
        </row>
        <row r="1210">
          <cell r="A1210" t="str">
            <v>COS240</v>
          </cell>
          <cell r="B1210" t="str">
            <v>D4.5008</v>
          </cell>
          <cell r="C1210" t="str">
            <v>Ñaàu cosse eùp Cu 240mm2 + chuïp ñaàu coss</v>
          </cell>
          <cell r="D1210" t="str">
            <v>caùi</v>
          </cell>
          <cell r="E1210">
            <v>70000</v>
          </cell>
          <cell r="F1210">
            <v>76000</v>
          </cell>
          <cell r="G1210">
            <v>45862</v>
          </cell>
          <cell r="H1210">
            <v>5105</v>
          </cell>
        </row>
        <row r="1211">
          <cell r="A1211" t="str">
            <v>COS250</v>
          </cell>
          <cell r="B1211" t="str">
            <v>D4.5008</v>
          </cell>
          <cell r="C1211" t="str">
            <v>Ñaàu cosse eùp Cu 250mm2 + chuïp ñaàu coss</v>
          </cell>
          <cell r="D1211" t="str">
            <v>caùi</v>
          </cell>
          <cell r="F1211">
            <v>76000</v>
          </cell>
          <cell r="G1211">
            <v>45862</v>
          </cell>
          <cell r="H1211">
            <v>5105</v>
          </cell>
        </row>
        <row r="1212">
          <cell r="A1212" t="str">
            <v>COS300</v>
          </cell>
          <cell r="B1212" t="str">
            <v>D4.5009</v>
          </cell>
          <cell r="C1212" t="str">
            <v>Ñaàu cosse eùp Cu 300mm2</v>
          </cell>
          <cell r="D1212" t="str">
            <v>caùi</v>
          </cell>
          <cell r="F1212">
            <v>55000</v>
          </cell>
          <cell r="G1212">
            <v>54479</v>
          </cell>
          <cell r="H1212">
            <v>7147</v>
          </cell>
        </row>
        <row r="1213">
          <cell r="A1213" t="str">
            <v>CHCOS11</v>
          </cell>
          <cell r="C1213" t="str">
            <v>Chuïp ñaàu cosse  11mm2</v>
          </cell>
          <cell r="D1213" t="str">
            <v>caùi</v>
          </cell>
          <cell r="F1213">
            <v>500</v>
          </cell>
        </row>
        <row r="1214">
          <cell r="A1214" t="str">
            <v>CHCOS16</v>
          </cell>
          <cell r="C1214" t="str">
            <v>Chuïp ñaàu cosse  16mm2</v>
          </cell>
          <cell r="D1214" t="str">
            <v>caùi</v>
          </cell>
          <cell r="F1214">
            <v>500</v>
          </cell>
        </row>
        <row r="1215">
          <cell r="A1215" t="str">
            <v>CHCOS25</v>
          </cell>
          <cell r="C1215" t="str">
            <v>Chuïp ñaàu cosse  25mm2</v>
          </cell>
          <cell r="D1215" t="str">
            <v>caùi</v>
          </cell>
          <cell r="F1215">
            <v>800</v>
          </cell>
        </row>
        <row r="1216">
          <cell r="A1216" t="str">
            <v>CHCOS35</v>
          </cell>
          <cell r="C1216" t="str">
            <v>Chuïp ñaàu cosse  35mm2</v>
          </cell>
          <cell r="D1216" t="str">
            <v>caùi</v>
          </cell>
          <cell r="F1216">
            <v>1000</v>
          </cell>
        </row>
        <row r="1217">
          <cell r="A1217" t="str">
            <v>CHCOS50</v>
          </cell>
          <cell r="C1217" t="str">
            <v>Chuïp ñaàu cosse  50mm2</v>
          </cell>
          <cell r="D1217" t="str">
            <v>caùi</v>
          </cell>
          <cell r="F1217">
            <v>1300</v>
          </cell>
        </row>
        <row r="1218">
          <cell r="A1218" t="str">
            <v>CHCOS70</v>
          </cell>
          <cell r="C1218" t="str">
            <v>Chuïp ñaàu cosse  70mm2</v>
          </cell>
          <cell r="D1218" t="str">
            <v>caùi</v>
          </cell>
          <cell r="F1218">
            <v>2300</v>
          </cell>
        </row>
        <row r="1219">
          <cell r="A1219" t="str">
            <v>CHCOS95</v>
          </cell>
          <cell r="C1219" t="str">
            <v>Chuïp ñaàu cosse  95mm2</v>
          </cell>
          <cell r="D1219" t="str">
            <v>caùi</v>
          </cell>
          <cell r="F1219">
            <v>3300</v>
          </cell>
        </row>
        <row r="1220">
          <cell r="A1220" t="str">
            <v>CHCOS120</v>
          </cell>
          <cell r="C1220" t="str">
            <v>Chuïp ñaàu cosse  120mm2</v>
          </cell>
          <cell r="D1220" t="str">
            <v>caùi</v>
          </cell>
          <cell r="F1220">
            <v>3900</v>
          </cell>
        </row>
        <row r="1221">
          <cell r="A1221" t="str">
            <v>CHCOS150</v>
          </cell>
          <cell r="C1221" t="str">
            <v>Chuïp ñaàu cosse  150mm2</v>
          </cell>
          <cell r="D1221" t="str">
            <v>caùi</v>
          </cell>
          <cell r="F1221">
            <v>4600</v>
          </cell>
        </row>
        <row r="1222">
          <cell r="A1222" t="str">
            <v>CHCOS185</v>
          </cell>
          <cell r="C1222" t="str">
            <v>Chuïp ñaàu cosse  185mm2</v>
          </cell>
          <cell r="D1222" t="str">
            <v>caùi</v>
          </cell>
          <cell r="F1222">
            <v>5200</v>
          </cell>
        </row>
        <row r="1223">
          <cell r="A1223" t="str">
            <v>CHCOS200</v>
          </cell>
          <cell r="C1223" t="str">
            <v>Chuïp ñaàu cosse  200mm2</v>
          </cell>
          <cell r="D1223" t="str">
            <v>caùi</v>
          </cell>
          <cell r="F1223">
            <v>5900</v>
          </cell>
        </row>
        <row r="1224">
          <cell r="A1224" t="str">
            <v>CHCOS240</v>
          </cell>
          <cell r="C1224" t="str">
            <v>Chuïp ñaàu cosse  240mm2</v>
          </cell>
          <cell r="D1224" t="str">
            <v>caùi</v>
          </cell>
          <cell r="F1224">
            <v>6000</v>
          </cell>
        </row>
        <row r="1225">
          <cell r="A1225" t="str">
            <v>CHCOS250</v>
          </cell>
          <cell r="C1225" t="str">
            <v>Chuïp ñaàu cosse  250mm2</v>
          </cell>
          <cell r="D1225" t="str">
            <v>caùi</v>
          </cell>
          <cell r="F1225">
            <v>6000</v>
          </cell>
        </row>
        <row r="1226">
          <cell r="A1226" t="str">
            <v>CHCOS300</v>
          </cell>
          <cell r="C1226" t="str">
            <v>Chuïp ñaàu cosse  300mm2</v>
          </cell>
          <cell r="D1226" t="str">
            <v>caùi</v>
          </cell>
          <cell r="F1226">
            <v>8000</v>
          </cell>
        </row>
        <row r="1227">
          <cell r="A1227" t="str">
            <v>DK2x11</v>
          </cell>
          <cell r="C1227" t="str">
            <v>Caùp ñieän keá DK-CVV 2x11</v>
          </cell>
          <cell r="D1227" t="str">
            <v>m</v>
          </cell>
          <cell r="F1227">
            <v>28500</v>
          </cell>
        </row>
        <row r="1228">
          <cell r="A1228" t="str">
            <v>DVV7x1.5</v>
          </cell>
          <cell r="C1228" t="str">
            <v>Caùp ñieàu khieån 7x1,5</v>
          </cell>
          <cell r="D1228" t="str">
            <v>m</v>
          </cell>
          <cell r="F1228">
            <v>14830</v>
          </cell>
        </row>
        <row r="1229">
          <cell r="A1229" t="str">
            <v>Duplex 27</v>
          </cell>
          <cell r="C1229" t="str">
            <v>Caùp Duplex CV2x7mm2</v>
          </cell>
          <cell r="D1229" t="str">
            <v>m</v>
          </cell>
          <cell r="F1229">
            <v>29600</v>
          </cell>
        </row>
        <row r="1230">
          <cell r="A1230" t="str">
            <v>Duplex 211</v>
          </cell>
          <cell r="C1230" t="str">
            <v>Caùp Duplex AL 2x11</v>
          </cell>
          <cell r="D1230" t="str">
            <v>m</v>
          </cell>
          <cell r="F1230">
            <v>14200</v>
          </cell>
        </row>
        <row r="1231">
          <cell r="A1231" t="str">
            <v>Duplex 216</v>
          </cell>
          <cell r="C1231" t="str">
            <v>Caùp Duplex Al 2x16</v>
          </cell>
          <cell r="D1231" t="str">
            <v>m</v>
          </cell>
          <cell r="F1231">
            <v>8287</v>
          </cell>
        </row>
        <row r="1232">
          <cell r="A1232" t="str">
            <v>Duplex 311</v>
          </cell>
          <cell r="C1232" t="str">
            <v>Caùp Triplex 3x11</v>
          </cell>
          <cell r="D1232" t="str">
            <v>m</v>
          </cell>
          <cell r="F1232">
            <v>35400</v>
          </cell>
        </row>
        <row r="1233">
          <cell r="A1233" t="str">
            <v>Duplex 316</v>
          </cell>
          <cell r="C1233" t="str">
            <v>Caùp Triplex 3x16</v>
          </cell>
          <cell r="D1233" t="str">
            <v>m</v>
          </cell>
          <cell r="F1233">
            <v>52300</v>
          </cell>
        </row>
        <row r="1234">
          <cell r="A1234" t="str">
            <v>Duplex 411</v>
          </cell>
          <cell r="C1234" t="str">
            <v>Caùp Quadruplex 4x11</v>
          </cell>
          <cell r="D1234" t="str">
            <v>m</v>
          </cell>
          <cell r="F1234">
            <v>47000</v>
          </cell>
        </row>
        <row r="1235">
          <cell r="A1235" t="str">
            <v>Duplex 416</v>
          </cell>
          <cell r="C1235" t="str">
            <v>Caùp Quadruplex 4x16</v>
          </cell>
          <cell r="D1235" t="str">
            <v>m</v>
          </cell>
          <cell r="F1235">
            <v>69300</v>
          </cell>
        </row>
        <row r="1236">
          <cell r="A1236" t="str">
            <v>DENHQ</v>
          </cell>
          <cell r="B1236" t="str">
            <v>E2.003</v>
          </cell>
          <cell r="C1236" t="str">
            <v>Boä ñeøn huyønh quang ñôn 1,2m-40W</v>
          </cell>
          <cell r="D1236" t="str">
            <v>boä</v>
          </cell>
          <cell r="F1236">
            <v>110000</v>
          </cell>
          <cell r="G1236">
            <v>8065</v>
          </cell>
        </row>
        <row r="1237">
          <cell r="A1237" t="str">
            <v>D16/10</v>
          </cell>
          <cell r="C1237" t="str">
            <v>Daây ñieän ñoâi 16/10</v>
          </cell>
          <cell r="D1237" t="str">
            <v>meùt</v>
          </cell>
          <cell r="F1237">
            <v>860</v>
          </cell>
        </row>
        <row r="1238">
          <cell r="A1238" t="str">
            <v>D20/10</v>
          </cell>
          <cell r="C1238" t="str">
            <v>Daây ñieän ñoâi 20/10</v>
          </cell>
          <cell r="D1238" t="str">
            <v>meùt</v>
          </cell>
          <cell r="F1238">
            <v>16443</v>
          </cell>
          <cell r="I1238">
            <v>16443</v>
          </cell>
        </row>
        <row r="1239">
          <cell r="A1239" t="str">
            <v>D30/10</v>
          </cell>
          <cell r="C1239" t="str">
            <v>Daây ñieän ñoâi 30/10</v>
          </cell>
          <cell r="D1239" t="str">
            <v>meùt</v>
          </cell>
          <cell r="F1239">
            <v>2700</v>
          </cell>
        </row>
        <row r="1240">
          <cell r="A1240" t="str">
            <v>DRC</v>
          </cell>
          <cell r="C1240" t="str">
            <v>Daây ruùt caùp</v>
          </cell>
          <cell r="D1240" t="str">
            <v>boïc</v>
          </cell>
          <cell r="F1240">
            <v>15000</v>
          </cell>
        </row>
        <row r="1241">
          <cell r="A1241" t="str">
            <v>CDAO15</v>
          </cell>
          <cell r="B1241" t="str">
            <v>02.8401</v>
          </cell>
          <cell r="C1241" t="str">
            <v>Caàu dao 15A - 600V</v>
          </cell>
          <cell r="D1241" t="str">
            <v>caùi</v>
          </cell>
          <cell r="F1241">
            <v>25000</v>
          </cell>
          <cell r="G1241">
            <v>11029</v>
          </cell>
        </row>
        <row r="1242">
          <cell r="A1242" t="str">
            <v>CDAO30</v>
          </cell>
          <cell r="B1242" t="str">
            <v>02.8401</v>
          </cell>
          <cell r="C1242" t="str">
            <v>Caàu dao 30A - 600V</v>
          </cell>
          <cell r="D1242" t="str">
            <v>caùi</v>
          </cell>
          <cell r="G1242">
            <v>12467</v>
          </cell>
        </row>
        <row r="1243">
          <cell r="A1243" t="str">
            <v>CDAO60</v>
          </cell>
          <cell r="B1243" t="str">
            <v>02.8401</v>
          </cell>
          <cell r="C1243" t="str">
            <v>Caàu dao 60A - 600V</v>
          </cell>
          <cell r="D1243" t="str">
            <v>caùi</v>
          </cell>
          <cell r="G1243">
            <v>15344</v>
          </cell>
        </row>
        <row r="1244">
          <cell r="A1244" t="str">
            <v>CDAO100</v>
          </cell>
          <cell r="B1244" t="str">
            <v>02.8401</v>
          </cell>
          <cell r="C1244" t="str">
            <v>Caàu dao 100A - 600V</v>
          </cell>
          <cell r="D1244" t="str">
            <v>caùi</v>
          </cell>
          <cell r="G1244">
            <v>19180</v>
          </cell>
        </row>
        <row r="1245">
          <cell r="A1245" t="str">
            <v>CDAO150</v>
          </cell>
          <cell r="B1245" t="str">
            <v>02.8401</v>
          </cell>
          <cell r="C1245" t="str">
            <v>Caàu dao 150A - 600V</v>
          </cell>
          <cell r="D1245" t="str">
            <v>caùi</v>
          </cell>
          <cell r="G1245">
            <v>23975</v>
          </cell>
        </row>
        <row r="1246">
          <cell r="A1246" t="str">
            <v>CDAO200</v>
          </cell>
          <cell r="B1246" t="str">
            <v>02.8401</v>
          </cell>
          <cell r="C1246" t="str">
            <v>Caàu dao 200A - 600V</v>
          </cell>
          <cell r="D1246" t="str">
            <v>caùi</v>
          </cell>
          <cell r="G1246">
            <v>28770</v>
          </cell>
        </row>
        <row r="1247">
          <cell r="A1247" t="str">
            <v>CDAO250</v>
          </cell>
          <cell r="B1247" t="str">
            <v>02.8401</v>
          </cell>
          <cell r="C1247" t="str">
            <v>Caàu dao 250A - 600V</v>
          </cell>
          <cell r="D1247" t="str">
            <v>caùi</v>
          </cell>
          <cell r="G1247">
            <v>33565</v>
          </cell>
        </row>
        <row r="1248">
          <cell r="A1248" t="str">
            <v>CDAO300</v>
          </cell>
          <cell r="B1248" t="str">
            <v>02.8401</v>
          </cell>
          <cell r="C1248" t="str">
            <v>Caàu dao 300A - 600V</v>
          </cell>
          <cell r="D1248" t="str">
            <v>caùi</v>
          </cell>
          <cell r="G1248">
            <v>38360</v>
          </cell>
        </row>
        <row r="1249">
          <cell r="A1249" t="str">
            <v>PVC200</v>
          </cell>
          <cell r="C1249" t="str">
            <v>OÁng PVC D200 daøy 9,6mm</v>
          </cell>
          <cell r="D1249" t="str">
            <v>m</v>
          </cell>
          <cell r="F1249">
            <v>179400</v>
          </cell>
          <cell r="G1249">
            <v>14972</v>
          </cell>
        </row>
        <row r="1250">
          <cell r="A1250" t="str">
            <v>PVC168</v>
          </cell>
          <cell r="C1250" t="str">
            <v>OÁng PVC D168 daøy 7,0mm</v>
          </cell>
          <cell r="D1250" t="str">
            <v>m</v>
          </cell>
          <cell r="F1250">
            <v>116400</v>
          </cell>
          <cell r="G1250">
            <v>14972</v>
          </cell>
        </row>
        <row r="1251">
          <cell r="A1251" t="str">
            <v>PVC140</v>
          </cell>
          <cell r="C1251" t="str">
            <v>OÁng PVC D140x6,7mm</v>
          </cell>
          <cell r="D1251" t="str">
            <v>m</v>
          </cell>
          <cell r="F1251">
            <v>235000</v>
          </cell>
          <cell r="G1251">
            <v>14972</v>
          </cell>
        </row>
        <row r="1252">
          <cell r="A1252" t="str">
            <v>PVC114</v>
          </cell>
          <cell r="B1252" t="str">
            <v>D4.1411</v>
          </cell>
          <cell r="C1252" t="str">
            <v xml:space="preserve">OÁng PVC D114x4,9mm </v>
          </cell>
          <cell r="D1252" t="str">
            <v>m</v>
          </cell>
          <cell r="F1252">
            <v>133000</v>
          </cell>
          <cell r="G1252">
            <v>55356</v>
          </cell>
        </row>
        <row r="1253">
          <cell r="A1253" t="str">
            <v>PVC90</v>
          </cell>
          <cell r="B1253" t="str">
            <v>D4.1409</v>
          </cell>
          <cell r="C1253" t="str">
            <v xml:space="preserve">OÁng PVC D90x3,8mm </v>
          </cell>
          <cell r="D1253" t="str">
            <v>m</v>
          </cell>
          <cell r="F1253">
            <v>63200</v>
          </cell>
          <cell r="G1253">
            <v>47151</v>
          </cell>
        </row>
        <row r="1254">
          <cell r="A1254" t="str">
            <v>PVC60</v>
          </cell>
          <cell r="B1254" t="str">
            <v>D4.1407</v>
          </cell>
          <cell r="C1254" t="str">
            <v>OÁng PVC D60x2,8mm</v>
          </cell>
          <cell r="D1254" t="str">
            <v>m</v>
          </cell>
          <cell r="F1254">
            <v>17500</v>
          </cell>
          <cell r="G1254">
            <v>35493</v>
          </cell>
        </row>
        <row r="1255">
          <cell r="A1255" t="str">
            <v>PVC49</v>
          </cell>
          <cell r="B1255" t="str">
            <v>D4.1406</v>
          </cell>
          <cell r="C1255" t="str">
            <v>OÁng PVC D49x2,4mm</v>
          </cell>
          <cell r="D1255" t="str">
            <v>m</v>
          </cell>
          <cell r="F1255">
            <v>11000</v>
          </cell>
          <cell r="G1255">
            <v>33105</v>
          </cell>
        </row>
        <row r="1256">
          <cell r="A1256" t="str">
            <v>PVC42</v>
          </cell>
          <cell r="B1256" t="str">
            <v>07.2403</v>
          </cell>
          <cell r="C1256" t="str">
            <v>OÁng PVC D42x2mm</v>
          </cell>
          <cell r="D1256" t="str">
            <v>m</v>
          </cell>
          <cell r="F1256">
            <v>13000</v>
          </cell>
          <cell r="G1256">
            <v>12982</v>
          </cell>
        </row>
        <row r="1257">
          <cell r="A1257" t="str">
            <v>PVC34</v>
          </cell>
          <cell r="B1257" t="str">
            <v>07.2403</v>
          </cell>
          <cell r="C1257" t="str">
            <v>OÁng PVC D34x2mm</v>
          </cell>
          <cell r="D1257" t="str">
            <v>m</v>
          </cell>
          <cell r="F1257">
            <v>12300</v>
          </cell>
          <cell r="G1257">
            <v>12982</v>
          </cell>
        </row>
        <row r="1258">
          <cell r="A1258" t="str">
            <v>OCN</v>
          </cell>
          <cell r="C1258" t="str">
            <v>Oáng co nhieät caùch ñieän 24kV D60</v>
          </cell>
          <cell r="D1258" t="str">
            <v>m</v>
          </cell>
          <cell r="F1258">
            <v>145000</v>
          </cell>
        </row>
        <row r="1259">
          <cell r="A1259" t="str">
            <v>MOI</v>
          </cell>
          <cell r="C1259" t="str">
            <v>Moái haøn ñieän</v>
          </cell>
          <cell r="D1259" t="str">
            <v>moái</v>
          </cell>
          <cell r="G1259">
            <v>10000</v>
          </cell>
        </row>
        <row r="1260">
          <cell r="A1260" t="str">
            <v>quehan</v>
          </cell>
          <cell r="C1260" t="str">
            <v>Hoäp que haøn</v>
          </cell>
          <cell r="D1260" t="str">
            <v>Hoäp</v>
          </cell>
          <cell r="F1260">
            <v>45000</v>
          </cell>
          <cell r="G1260">
            <v>45000</v>
          </cell>
        </row>
        <row r="1261">
          <cell r="A1261" t="str">
            <v>PVC21</v>
          </cell>
          <cell r="B1261" t="str">
            <v>07.2401</v>
          </cell>
          <cell r="C1261" t="str">
            <v xml:space="preserve">OÁng PVC D21x1,6mm </v>
          </cell>
          <cell r="D1261" t="str">
            <v>m</v>
          </cell>
          <cell r="F1261">
            <v>3600</v>
          </cell>
          <cell r="G1261">
            <v>1434</v>
          </cell>
        </row>
        <row r="1262">
          <cell r="A1262" t="str">
            <v>ODH42</v>
          </cell>
          <cell r="C1262" t="str">
            <v>Oáng nhöïa ñaøn hoài</v>
          </cell>
          <cell r="D1262" t="str">
            <v>m</v>
          </cell>
          <cell r="F1262">
            <v>5000</v>
          </cell>
        </row>
        <row r="1263">
          <cell r="A1263" t="str">
            <v>ONGDH168</v>
          </cell>
          <cell r="B1263" t="str">
            <v>04.8103</v>
          </cell>
          <cell r="C1263" t="str">
            <v>OÁng ñaøn hoài 168</v>
          </cell>
          <cell r="D1263" t="str">
            <v>m</v>
          </cell>
          <cell r="F1263">
            <v>52800</v>
          </cell>
          <cell r="G1263">
            <v>4635</v>
          </cell>
        </row>
        <row r="1264">
          <cell r="A1264" t="str">
            <v>ONGDH42</v>
          </cell>
          <cell r="B1264" t="str">
            <v>04.8103</v>
          </cell>
          <cell r="C1264" t="str">
            <v>OÁng ñaøn hoài 42</v>
          </cell>
          <cell r="D1264" t="str">
            <v>m</v>
          </cell>
          <cell r="F1264">
            <v>3100</v>
          </cell>
          <cell r="G1264">
            <v>4635</v>
          </cell>
        </row>
        <row r="1265">
          <cell r="A1265" t="str">
            <v>ONGDH114</v>
          </cell>
          <cell r="B1265" t="str">
            <v>04.8103</v>
          </cell>
          <cell r="C1265" t="str">
            <v>OÁng ñaøn hoài 114</v>
          </cell>
          <cell r="D1265" t="str">
            <v>m</v>
          </cell>
          <cell r="F1265">
            <v>4000</v>
          </cell>
          <cell r="G1265">
            <v>4635</v>
          </cell>
        </row>
        <row r="1266">
          <cell r="A1266" t="str">
            <v>CUT21</v>
          </cell>
          <cell r="C1266" t="str">
            <v>Cut PVC 21</v>
          </cell>
          <cell r="D1266" t="str">
            <v>caùi</v>
          </cell>
          <cell r="F1266">
            <v>1900</v>
          </cell>
        </row>
        <row r="1267">
          <cell r="A1267" t="str">
            <v>CUT4245</v>
          </cell>
          <cell r="C1267" t="str">
            <v>Co 45 ñoä PVC 42</v>
          </cell>
          <cell r="D1267" t="str">
            <v>caùi</v>
          </cell>
          <cell r="F1267">
            <v>9600</v>
          </cell>
        </row>
        <row r="1268">
          <cell r="A1268" t="str">
            <v>CUT34</v>
          </cell>
          <cell r="C1268" t="str">
            <v>Co 90 ñoä PVC 34</v>
          </cell>
          <cell r="D1268" t="str">
            <v>caùi</v>
          </cell>
          <cell r="F1268">
            <v>4800</v>
          </cell>
        </row>
        <row r="1269">
          <cell r="A1269" t="str">
            <v>CUT42</v>
          </cell>
          <cell r="C1269" t="str">
            <v>Co 90 ñoä PVC 42</v>
          </cell>
          <cell r="D1269" t="str">
            <v>caùi</v>
          </cell>
          <cell r="F1269">
            <v>11400</v>
          </cell>
        </row>
        <row r="1270">
          <cell r="A1270" t="str">
            <v>CUT49</v>
          </cell>
          <cell r="C1270" t="str">
            <v>Co 90 ñoä PVC 49</v>
          </cell>
          <cell r="D1270" t="str">
            <v>caùi</v>
          </cell>
          <cell r="F1270">
            <v>9600</v>
          </cell>
        </row>
        <row r="1271">
          <cell r="A1271" t="str">
            <v>CUT42T</v>
          </cell>
          <cell r="C1271" t="str">
            <v>Co chöõ T oáng PVC 42</v>
          </cell>
          <cell r="D1271" t="str">
            <v>caùi</v>
          </cell>
          <cell r="F1271">
            <v>9600</v>
          </cell>
        </row>
        <row r="1272">
          <cell r="A1272" t="str">
            <v>CUT49</v>
          </cell>
          <cell r="C1272" t="str">
            <v>Co 90 ñoä PVC 49</v>
          </cell>
          <cell r="D1272" t="str">
            <v>caùi</v>
          </cell>
          <cell r="F1272">
            <v>9000</v>
          </cell>
        </row>
        <row r="1273">
          <cell r="A1273" t="str">
            <v>CUT60</v>
          </cell>
          <cell r="C1273" t="str">
            <v>Co 90 ñoä PVC 60</v>
          </cell>
          <cell r="D1273" t="str">
            <v>caùi</v>
          </cell>
          <cell r="F1273">
            <v>9000</v>
          </cell>
        </row>
        <row r="1274">
          <cell r="A1274" t="str">
            <v>CUT60135</v>
          </cell>
          <cell r="C1274" t="str">
            <v>Co 135 ñoä PVC 60</v>
          </cell>
          <cell r="D1274" t="str">
            <v>caùi</v>
          </cell>
          <cell r="F1274">
            <v>7100</v>
          </cell>
        </row>
        <row r="1275">
          <cell r="A1275" t="str">
            <v>COG</v>
          </cell>
          <cell r="C1275" t="str">
            <v>Co giaûm D114→90</v>
          </cell>
          <cell r="D1275" t="str">
            <v>caùi</v>
          </cell>
          <cell r="F1275">
            <v>22300</v>
          </cell>
        </row>
        <row r="1276">
          <cell r="A1276" t="str">
            <v>CUT90</v>
          </cell>
          <cell r="C1276" t="str">
            <v>Co söøng 90 ñoä PVC 90</v>
          </cell>
          <cell r="D1276" t="str">
            <v>caùi</v>
          </cell>
          <cell r="F1276">
            <v>22300</v>
          </cell>
        </row>
        <row r="1277">
          <cell r="A1277" t="str">
            <v>CUT90135</v>
          </cell>
          <cell r="C1277" t="str">
            <v>Co 135 ñoä PVC 90 (45 ñoä)</v>
          </cell>
          <cell r="D1277" t="str">
            <v>caùi</v>
          </cell>
          <cell r="F1277">
            <v>33900</v>
          </cell>
        </row>
        <row r="1278">
          <cell r="A1278" t="str">
            <v>CUT114135</v>
          </cell>
          <cell r="C1278" t="str">
            <v>Co 135 ñoä PVC 114 (45 ñoä)</v>
          </cell>
          <cell r="D1278" t="str">
            <v>caùi</v>
          </cell>
          <cell r="F1278">
            <v>35000</v>
          </cell>
        </row>
        <row r="1279">
          <cell r="A1279" t="str">
            <v>CUT90T</v>
          </cell>
          <cell r="C1279" t="str">
            <v>Co  90 ñoä PVC 90</v>
          </cell>
          <cell r="D1279" t="str">
            <v>caùi</v>
          </cell>
          <cell r="F1279">
            <v>45400</v>
          </cell>
        </row>
        <row r="1280">
          <cell r="A1280" t="str">
            <v>CUT114T</v>
          </cell>
          <cell r="C1280" t="str">
            <v>Co  90 ñoä PVC 114</v>
          </cell>
          <cell r="D1280" t="str">
            <v>caùi</v>
          </cell>
          <cell r="F1280">
            <v>104800</v>
          </cell>
        </row>
        <row r="1281">
          <cell r="A1281" t="str">
            <v>CUT114</v>
          </cell>
          <cell r="C1281" t="str">
            <v>Co söøng 90 ñoä PVC 114</v>
          </cell>
          <cell r="D1281" t="str">
            <v>caùi</v>
          </cell>
          <cell r="F1281">
            <v>104800</v>
          </cell>
        </row>
        <row r="1282">
          <cell r="A1282" t="str">
            <v>CUT140t</v>
          </cell>
          <cell r="C1282" t="str">
            <v>Co 90 ñoä PVC 140</v>
          </cell>
          <cell r="D1282" t="str">
            <v>caùi</v>
          </cell>
          <cell r="F1282">
            <v>51700</v>
          </cell>
        </row>
        <row r="1283">
          <cell r="A1283" t="str">
            <v>CUT140</v>
          </cell>
          <cell r="C1283" t="str">
            <v>Co söøng 90 ñoä PVC 140</v>
          </cell>
          <cell r="D1283" t="str">
            <v>caùi</v>
          </cell>
          <cell r="F1283">
            <v>51700</v>
          </cell>
        </row>
        <row r="1284">
          <cell r="A1284" t="str">
            <v>CUT168</v>
          </cell>
          <cell r="C1284" t="str">
            <v>Co söøng 90 ñoä PVC 168</v>
          </cell>
          <cell r="D1284" t="str">
            <v>caùi</v>
          </cell>
          <cell r="F1284">
            <v>73000</v>
          </cell>
        </row>
        <row r="1285">
          <cell r="A1285" t="str">
            <v>NPVC140</v>
          </cell>
          <cell r="C1285" t="str">
            <v>Noái oáng PVC 140</v>
          </cell>
          <cell r="D1285" t="str">
            <v>caùi</v>
          </cell>
          <cell r="F1285">
            <v>41200</v>
          </cell>
        </row>
        <row r="1286">
          <cell r="A1286" t="str">
            <v>NPVC114</v>
          </cell>
          <cell r="C1286" t="str">
            <v>Noái oáng PVC 114</v>
          </cell>
          <cell r="D1286" t="str">
            <v>caùi</v>
          </cell>
          <cell r="F1286">
            <v>52800</v>
          </cell>
        </row>
        <row r="1287">
          <cell r="A1287" t="str">
            <v>NPVC90</v>
          </cell>
          <cell r="C1287" t="str">
            <v xml:space="preserve">Noái thaúng oáng PVC 90 </v>
          </cell>
          <cell r="D1287" t="str">
            <v>caùi</v>
          </cell>
          <cell r="F1287">
            <v>14300</v>
          </cell>
        </row>
        <row r="1288">
          <cell r="A1288" t="str">
            <v>NPVC42</v>
          </cell>
          <cell r="C1288" t="str">
            <v>Noái thaúng oáng PVC 42</v>
          </cell>
          <cell r="D1288" t="str">
            <v>caùi</v>
          </cell>
          <cell r="F1288">
            <v>4000</v>
          </cell>
        </row>
        <row r="1289">
          <cell r="A1289" t="str">
            <v>NPVC21</v>
          </cell>
          <cell r="C1289" t="str">
            <v>Noái thaúng oáng PVC 21</v>
          </cell>
          <cell r="D1289" t="str">
            <v>caùi</v>
          </cell>
          <cell r="F1289">
            <v>700</v>
          </cell>
        </row>
        <row r="1290">
          <cell r="A1290" t="str">
            <v>NT42</v>
          </cell>
          <cell r="C1290" t="str">
            <v>Noái oáng PVC 42 chöõ T</v>
          </cell>
          <cell r="D1290" t="str">
            <v>caùi</v>
          </cell>
          <cell r="F1290">
            <v>11600</v>
          </cell>
        </row>
        <row r="1291">
          <cell r="A1291" t="str">
            <v>BAKE6200</v>
          </cell>
          <cell r="C1291" t="str">
            <v>Taám bakelit hay nhöïa caùch ñieän 600V (200x60x6)</v>
          </cell>
          <cell r="D1291" t="str">
            <v>caùi</v>
          </cell>
          <cell r="F1291">
            <v>5000</v>
          </cell>
        </row>
        <row r="1292">
          <cell r="A1292" t="str">
            <v>BAKE</v>
          </cell>
          <cell r="B1292" t="str">
            <v>05.4205</v>
          </cell>
          <cell r="C1292" t="str">
            <v>Bakelit 500x400 daày 10mm (theo tuû)</v>
          </cell>
          <cell r="D1292" t="str">
            <v>caùi</v>
          </cell>
        </row>
        <row r="1293">
          <cell r="A1293" t="str">
            <v>BAKEDKDT</v>
          </cell>
          <cell r="C1293" t="str">
            <v>Bakelit 350x510 daày 5mm</v>
          </cell>
          <cell r="D1293" t="str">
            <v>caùi</v>
          </cell>
          <cell r="F1293">
            <v>92000</v>
          </cell>
        </row>
        <row r="1294">
          <cell r="A1294" t="str">
            <v>BAKETu</v>
          </cell>
          <cell r="C1294" t="str">
            <v xml:space="preserve">Bakelit 300x200 daày 5mm </v>
          </cell>
          <cell r="D1294" t="str">
            <v>caùi</v>
          </cell>
          <cell r="F1294">
            <v>92000</v>
          </cell>
        </row>
        <row r="1295">
          <cell r="A1295" t="str">
            <v>BANGG</v>
          </cell>
          <cell r="C1295" t="str">
            <v>Baûng gaén aptomat vaø ñieän keá daøy 15mm</v>
          </cell>
          <cell r="D1295" t="str">
            <v>caùi</v>
          </cell>
          <cell r="F1295">
            <v>15000</v>
          </cell>
        </row>
        <row r="1296">
          <cell r="A1296" t="str">
            <v>BANGNHUA</v>
          </cell>
          <cell r="C1296" t="str">
            <v>Baûng nhöïa gaén tuû ñieän keá ñieän töû</v>
          </cell>
          <cell r="D1296" t="str">
            <v>caùi</v>
          </cell>
          <cell r="F1296">
            <v>20000</v>
          </cell>
        </row>
        <row r="1297">
          <cell r="A1297" t="str">
            <v>BANGKEO</v>
          </cell>
          <cell r="C1297" t="str">
            <v>Baêng keo caùch ñieän haï theá</v>
          </cell>
          <cell r="D1297" t="str">
            <v>cuoän</v>
          </cell>
          <cell r="F1297">
            <v>6500</v>
          </cell>
        </row>
        <row r="1298">
          <cell r="A1298" t="str">
            <v>BANGKEOt</v>
          </cell>
          <cell r="C1298" t="str">
            <v>Baêng keo caùch ñieän trung theá</v>
          </cell>
          <cell r="D1298" t="str">
            <v>cuoän</v>
          </cell>
          <cell r="F1298">
            <v>280000</v>
          </cell>
        </row>
        <row r="1299">
          <cell r="A1299" t="str">
            <v>KEOBIT</v>
          </cell>
          <cell r="C1299" t="str">
            <v>Keo silicon bít mieäng oáng 190g/oáng</v>
          </cell>
          <cell r="D1299" t="str">
            <v>oáng</v>
          </cell>
          <cell r="F1299">
            <v>45000</v>
          </cell>
        </row>
        <row r="1300">
          <cell r="A1300" t="str">
            <v>KEM</v>
          </cell>
          <cell r="C1300" t="str">
            <v>Keõm</v>
          </cell>
          <cell r="D1300" t="str">
            <v>kg</v>
          </cell>
          <cell r="F1300">
            <v>10500</v>
          </cell>
          <cell r="I1300">
            <v>9726</v>
          </cell>
        </row>
        <row r="1301">
          <cell r="A1301" t="str">
            <v>keodan</v>
          </cell>
          <cell r="C1301" t="str">
            <v>Keo daùn oáng PVC (100gr)</v>
          </cell>
          <cell r="D1301" t="str">
            <v>tuyùp</v>
          </cell>
          <cell r="F1301">
            <v>11500</v>
          </cell>
        </row>
        <row r="1302">
          <cell r="A1302" t="str">
            <v>KEO</v>
          </cell>
          <cell r="C1302" t="str">
            <v>Keo daùn oáng PVC (500gr)</v>
          </cell>
          <cell r="D1302" t="str">
            <v>lon</v>
          </cell>
          <cell r="F1302">
            <v>29700</v>
          </cell>
        </row>
        <row r="1303">
          <cell r="A1303" t="str">
            <v>KVRT34</v>
          </cell>
          <cell r="C1303" t="str">
            <v>Khaâu ven raêng trong + KVR ngoaøi D34</v>
          </cell>
          <cell r="D1303" t="str">
            <v>boä</v>
          </cell>
          <cell r="F1303">
            <v>7300</v>
          </cell>
        </row>
        <row r="1304">
          <cell r="A1304" t="str">
            <v>KVRT42</v>
          </cell>
          <cell r="C1304" t="str">
            <v>Khaâu ven raêng trong + KVR ngoaøi D60</v>
          </cell>
          <cell r="D1304" t="str">
            <v>boä</v>
          </cell>
          <cell r="F1304">
            <v>10200</v>
          </cell>
        </row>
        <row r="1305">
          <cell r="A1305" t="str">
            <v>KVRT49</v>
          </cell>
          <cell r="C1305" t="str">
            <v>Khaâu ven raêng trong + KVR ngoaøi D49</v>
          </cell>
          <cell r="D1305" t="str">
            <v>boä</v>
          </cell>
          <cell r="F1305">
            <v>13800</v>
          </cell>
        </row>
        <row r="1306">
          <cell r="A1306" t="str">
            <v>KVRT60</v>
          </cell>
          <cell r="C1306" t="str">
            <v>Khaâu ven raêng trong + KVR ngoaøi D60</v>
          </cell>
          <cell r="D1306" t="str">
            <v>boä</v>
          </cell>
          <cell r="F1306">
            <v>10200</v>
          </cell>
        </row>
        <row r="1307">
          <cell r="A1307" t="str">
            <v>KVRT90</v>
          </cell>
          <cell r="C1307" t="str">
            <v>Khaâu ven raêng trong D90</v>
          </cell>
          <cell r="D1307" t="str">
            <v>caùi</v>
          </cell>
          <cell r="F1307">
            <v>11500</v>
          </cell>
        </row>
        <row r="1308">
          <cell r="A1308" t="str">
            <v>KVRT114</v>
          </cell>
          <cell r="C1308" t="str">
            <v>Khaâu ven raêng trong + KVR ngoaøi D114</v>
          </cell>
          <cell r="D1308" t="str">
            <v>boä</v>
          </cell>
          <cell r="F1308">
            <v>83800</v>
          </cell>
        </row>
        <row r="1309">
          <cell r="A1309" t="str">
            <v>KVRT140</v>
          </cell>
          <cell r="C1309" t="str">
            <v>Khaâu ven raêng trong D140</v>
          </cell>
          <cell r="D1309" t="str">
            <v>caùi</v>
          </cell>
          <cell r="F1309">
            <v>21900</v>
          </cell>
        </row>
        <row r="1310">
          <cell r="A1310" t="str">
            <v>KVRN42</v>
          </cell>
          <cell r="C1310" t="str">
            <v>Khaâu ven raêng ngoaøi D42</v>
          </cell>
          <cell r="D1310" t="str">
            <v>caùi</v>
          </cell>
          <cell r="F1310">
            <v>3200</v>
          </cell>
        </row>
        <row r="1311">
          <cell r="A1311" t="str">
            <v>KVRN90</v>
          </cell>
          <cell r="C1311" t="str">
            <v>Khaâu ven raêng ngoaøi D90</v>
          </cell>
          <cell r="D1311" t="str">
            <v>caùi</v>
          </cell>
          <cell r="F1311">
            <v>11500</v>
          </cell>
        </row>
        <row r="1312">
          <cell r="A1312" t="str">
            <v>ORG90</v>
          </cell>
          <cell r="C1312" t="str">
            <v>Oáng ruoät gaø D90</v>
          </cell>
          <cell r="D1312" t="str">
            <v>m</v>
          </cell>
          <cell r="F1312">
            <v>75000</v>
          </cell>
        </row>
        <row r="1313">
          <cell r="A1313" t="str">
            <v>ORG114</v>
          </cell>
          <cell r="C1313" t="str">
            <v>Oáng ruoät gaø D114</v>
          </cell>
          <cell r="D1313" t="str">
            <v>m</v>
          </cell>
          <cell r="F1313">
            <v>96400</v>
          </cell>
        </row>
        <row r="1314">
          <cell r="A1314" t="str">
            <v>KVRN114</v>
          </cell>
          <cell r="C1314" t="str">
            <v>Khaâu ven raêng ngoaøi D114</v>
          </cell>
          <cell r="D1314" t="str">
            <v>caùi</v>
          </cell>
          <cell r="F1314">
            <v>23500</v>
          </cell>
        </row>
        <row r="1315">
          <cell r="A1315" t="str">
            <v>KVRN140</v>
          </cell>
          <cell r="C1315" t="str">
            <v>Khaâu ven raêng ngoaøi D140</v>
          </cell>
          <cell r="D1315" t="str">
            <v>caùi</v>
          </cell>
          <cell r="F1315">
            <v>21900</v>
          </cell>
        </row>
        <row r="1316">
          <cell r="A1316" t="str">
            <v>OXC25</v>
          </cell>
          <cell r="B1316" t="str">
            <v>04.3107</v>
          </cell>
          <cell r="C1316" t="str">
            <v>OÁc xieát caùp Cu côõ 25mm2</v>
          </cell>
          <cell r="D1316" t="str">
            <v>caùi</v>
          </cell>
          <cell r="F1316">
            <v>36000</v>
          </cell>
          <cell r="I1316">
            <v>36000</v>
          </cell>
        </row>
        <row r="1317">
          <cell r="A1317" t="str">
            <v>OXC</v>
          </cell>
          <cell r="C1317" t="str">
            <v>OÁc xieát caùp</v>
          </cell>
          <cell r="D1317" t="str">
            <v>caùi</v>
          </cell>
          <cell r="F1317">
            <v>17600</v>
          </cell>
        </row>
        <row r="1318">
          <cell r="A1318" t="str">
            <v>OXC185</v>
          </cell>
          <cell r="B1318" t="str">
            <v>04.3107</v>
          </cell>
          <cell r="C1318" t="str">
            <v>OÁc xieát caùp côõ 185mm2</v>
          </cell>
          <cell r="D1318" t="str">
            <v>caùi</v>
          </cell>
          <cell r="F1318">
            <v>18600</v>
          </cell>
          <cell r="G1318">
            <v>12978</v>
          </cell>
          <cell r="I1318">
            <v>18600</v>
          </cell>
        </row>
        <row r="1319">
          <cell r="A1319" t="str">
            <v>OXC150</v>
          </cell>
          <cell r="B1319" t="str">
            <v>04.3107</v>
          </cell>
          <cell r="C1319" t="str">
            <v>OÁc xieát caùp côõ 150mm2</v>
          </cell>
          <cell r="D1319" t="str">
            <v>caùi</v>
          </cell>
          <cell r="F1319">
            <v>18600</v>
          </cell>
          <cell r="G1319">
            <v>12978</v>
          </cell>
          <cell r="I1319">
            <v>18600</v>
          </cell>
        </row>
        <row r="1320">
          <cell r="A1320" t="str">
            <v>OXC240</v>
          </cell>
          <cell r="B1320" t="str">
            <v>04.3107</v>
          </cell>
          <cell r="C1320" t="str">
            <v>OÁc xieát caùp côõ 240mm2</v>
          </cell>
          <cell r="D1320" t="str">
            <v>caùi</v>
          </cell>
          <cell r="F1320">
            <v>26500</v>
          </cell>
          <cell r="G1320">
            <v>12978</v>
          </cell>
          <cell r="I1320">
            <v>26500</v>
          </cell>
        </row>
        <row r="1321">
          <cell r="A1321" t="str">
            <v>OXC1/0</v>
          </cell>
          <cell r="C1321" t="str">
            <v>Oác xieát caùp Cu 1/0</v>
          </cell>
          <cell r="D1321" t="str">
            <v>caùi</v>
          </cell>
          <cell r="F1321">
            <v>20000</v>
          </cell>
          <cell r="I1321">
            <v>20000</v>
          </cell>
        </row>
        <row r="1322">
          <cell r="A1322" t="str">
            <v>OXC2/0</v>
          </cell>
          <cell r="C1322" t="str">
            <v>Oác xieát caùp Cu - Al 2/0</v>
          </cell>
          <cell r="D1322" t="str">
            <v>caùi</v>
          </cell>
          <cell r="F1322">
            <v>24600</v>
          </cell>
          <cell r="I1322">
            <v>24600</v>
          </cell>
        </row>
        <row r="1323">
          <cell r="A1323" t="str">
            <v>OXCth</v>
          </cell>
          <cell r="B1323" t="str">
            <v>04.3107</v>
          </cell>
          <cell r="C1323" t="str">
            <v xml:space="preserve">OÁc xieát caùp Cu-AL côû thích hôïp </v>
          </cell>
          <cell r="D1323" t="str">
            <v>caùi</v>
          </cell>
          <cell r="F1323">
            <v>5700</v>
          </cell>
          <cell r="G1323">
            <v>6444</v>
          </cell>
          <cell r="I1323">
            <v>5700</v>
          </cell>
        </row>
        <row r="1324">
          <cell r="A1324" t="str">
            <v>OXC11</v>
          </cell>
          <cell r="B1324" t="str">
            <v>04.3107</v>
          </cell>
          <cell r="C1324" t="str">
            <v xml:space="preserve">OÁc xieát caùp Cu-AL 11mm2 </v>
          </cell>
          <cell r="D1324" t="str">
            <v>caùi</v>
          </cell>
          <cell r="F1324">
            <v>4900</v>
          </cell>
          <cell r="G1324">
            <v>6444</v>
          </cell>
          <cell r="I1324">
            <v>4900</v>
          </cell>
        </row>
        <row r="1325">
          <cell r="A1325" t="str">
            <v>OXC22</v>
          </cell>
          <cell r="B1325" t="str">
            <v>04.3107</v>
          </cell>
          <cell r="C1325" t="str">
            <v xml:space="preserve">OÁc xieát caùp Cu-AL 22mm2 </v>
          </cell>
          <cell r="D1325" t="str">
            <v>caùi</v>
          </cell>
          <cell r="F1325">
            <v>4200</v>
          </cell>
          <cell r="G1325">
            <v>6444</v>
          </cell>
          <cell r="I1325">
            <v>4200</v>
          </cell>
        </row>
        <row r="1326">
          <cell r="A1326" t="str">
            <v>OXC38</v>
          </cell>
          <cell r="B1326" t="str">
            <v>04.3107</v>
          </cell>
          <cell r="C1326" t="str">
            <v xml:space="preserve">OÁc xieát caùp Cu-AL 38mm2 </v>
          </cell>
          <cell r="D1326" t="str">
            <v>caùi</v>
          </cell>
          <cell r="F1326">
            <v>6900</v>
          </cell>
          <cell r="G1326">
            <v>6444</v>
          </cell>
          <cell r="I1326">
            <v>6900</v>
          </cell>
        </row>
        <row r="1327">
          <cell r="A1327" t="str">
            <v>OXC50</v>
          </cell>
          <cell r="B1327" t="str">
            <v>04.3107</v>
          </cell>
          <cell r="C1327" t="str">
            <v xml:space="preserve">OÁc xieát caùp Cu-AL 50mm2 </v>
          </cell>
          <cell r="D1327" t="str">
            <v>caùi</v>
          </cell>
          <cell r="F1327">
            <v>8300</v>
          </cell>
          <cell r="G1327">
            <v>6444</v>
          </cell>
          <cell r="I1327">
            <v>8300</v>
          </cell>
        </row>
        <row r="1328">
          <cell r="A1328" t="str">
            <v>OXC70</v>
          </cell>
          <cell r="B1328" t="str">
            <v>04.3107</v>
          </cell>
          <cell r="C1328" t="str">
            <v xml:space="preserve">OÁc xieát caùp Cu-AL 70mm2 </v>
          </cell>
          <cell r="D1328" t="str">
            <v>caùi</v>
          </cell>
          <cell r="F1328">
            <v>12200</v>
          </cell>
          <cell r="G1328">
            <v>6444</v>
          </cell>
          <cell r="I1328">
            <v>12200</v>
          </cell>
        </row>
        <row r="1329">
          <cell r="A1329" t="str">
            <v>OXC95</v>
          </cell>
          <cell r="B1329" t="str">
            <v>04.3107</v>
          </cell>
          <cell r="C1329" t="str">
            <v xml:space="preserve">OÁc xieát caùp Cu-AL 95mm2 </v>
          </cell>
          <cell r="D1329" t="str">
            <v>caùi</v>
          </cell>
          <cell r="F1329">
            <v>20100</v>
          </cell>
          <cell r="G1329">
            <v>6444</v>
          </cell>
          <cell r="I1329">
            <v>20100</v>
          </cell>
        </row>
        <row r="1330">
          <cell r="A1330" t="str">
            <v>OXC120</v>
          </cell>
          <cell r="B1330" t="str">
            <v>04.3107</v>
          </cell>
          <cell r="C1330" t="str">
            <v xml:space="preserve">OÁc xieát caùp Cu-AL 120mm2 </v>
          </cell>
          <cell r="D1330" t="str">
            <v>caùi</v>
          </cell>
          <cell r="F1330">
            <v>20100</v>
          </cell>
          <cell r="G1330">
            <v>6444</v>
          </cell>
          <cell r="I1330">
            <v>20100</v>
          </cell>
        </row>
        <row r="1331">
          <cell r="A1331" t="str">
            <v>KHOA</v>
          </cell>
          <cell r="C1331" t="str">
            <v>OÅ khoùa</v>
          </cell>
          <cell r="D1331" t="str">
            <v>caùi</v>
          </cell>
          <cell r="F1331">
            <v>30000</v>
          </cell>
        </row>
        <row r="1332">
          <cell r="A1332" t="str">
            <v>oxy</v>
          </cell>
          <cell r="C1332" t="str">
            <v>OÂ xy gioù</v>
          </cell>
          <cell r="D1332" t="str">
            <v>m3</v>
          </cell>
          <cell r="F1332">
            <v>10000</v>
          </cell>
          <cell r="I1332">
            <v>10000</v>
          </cell>
        </row>
        <row r="1333">
          <cell r="A1333" t="str">
            <v>LCbh9</v>
          </cell>
          <cell r="B1333" t="str">
            <v>NB.1110</v>
          </cell>
          <cell r="C1333" t="str">
            <v>Gia coâng vaø laép döïng coät baùo hieäu cao 9m</v>
          </cell>
          <cell r="D1333" t="str">
            <v>Taán</v>
          </cell>
          <cell r="G1333">
            <v>521806</v>
          </cell>
          <cell r="H1333">
            <v>725029</v>
          </cell>
        </row>
        <row r="1334">
          <cell r="A1334" t="str">
            <v>LBbh</v>
          </cell>
          <cell r="B1334" t="str">
            <v>NB.1710</v>
          </cell>
          <cell r="C1334" t="str">
            <v>Gia coâng vaø laép döïng baûng baùo hieäu</v>
          </cell>
          <cell r="D1334" t="str">
            <v>Taán</v>
          </cell>
          <cell r="G1334">
            <v>565009</v>
          </cell>
          <cell r="H1334">
            <v>792152</v>
          </cell>
        </row>
        <row r="1335">
          <cell r="A1335" t="str">
            <v>LTC</v>
          </cell>
          <cell r="C1335" t="str">
            <v>Gia coâng vaø laép thanh caùi vaø phuï kieän trong tuû</v>
          </cell>
          <cell r="D1335" t="str">
            <v>tuû</v>
          </cell>
          <cell r="G1335">
            <v>1000000</v>
          </cell>
        </row>
        <row r="1336">
          <cell r="A1336" t="str">
            <v>SonCBH</v>
          </cell>
          <cell r="B1336" t="str">
            <v>S2.118</v>
          </cell>
          <cell r="C1336" t="str">
            <v>Sôn coät baùo hieäu</v>
          </cell>
          <cell r="D1336" t="str">
            <v>m2</v>
          </cell>
          <cell r="F1336">
            <v>6502</v>
          </cell>
          <cell r="G1336">
            <v>1354</v>
          </cell>
        </row>
        <row r="1337">
          <cell r="A1337" t="str">
            <v>SonBBH</v>
          </cell>
          <cell r="B1337" t="str">
            <v>S2.118</v>
          </cell>
          <cell r="C1337" t="str">
            <v>Sôn bieån baùo hieäu</v>
          </cell>
          <cell r="D1337" t="str">
            <v>m2</v>
          </cell>
          <cell r="F1337">
            <v>6502</v>
          </cell>
          <cell r="G1337">
            <v>1354</v>
          </cell>
        </row>
        <row r="1338">
          <cell r="A1338" t="str">
            <v>VCT</v>
          </cell>
          <cell r="B1338" t="str">
            <v>021351</v>
          </cell>
          <cell r="C1338" t="str">
            <v>Vaän Chuyeån theùp</v>
          </cell>
          <cell r="D1338" t="str">
            <v>Taán</v>
          </cell>
          <cell r="G1338">
            <v>8267</v>
          </cell>
        </row>
        <row r="1339">
          <cell r="A1339" t="str">
            <v>U20-360</v>
          </cell>
          <cell r="C1339" t="str">
            <v>Ñaø U200x68x8x3600 ñôû MBA</v>
          </cell>
          <cell r="D1339" t="str">
            <v>caùi</v>
          </cell>
          <cell r="F1339">
            <v>1886316</v>
          </cell>
        </row>
        <row r="1340">
          <cell r="A1340" t="str">
            <v>U20-320</v>
          </cell>
          <cell r="C1340" t="str">
            <v>Ñaø U200x68x8x3200 ñôû MBA</v>
          </cell>
          <cell r="D1340" t="str">
            <v>caùi</v>
          </cell>
          <cell r="F1340">
            <v>1676726</v>
          </cell>
        </row>
        <row r="1341">
          <cell r="A1341" t="str">
            <v>U16-280</v>
          </cell>
          <cell r="C1341" t="str">
            <v>Ñaø U160x68x5x2800 ñôû MBA</v>
          </cell>
          <cell r="D1341" t="str">
            <v>caùi</v>
          </cell>
          <cell r="F1341">
            <v>1219955</v>
          </cell>
        </row>
        <row r="1342">
          <cell r="A1342" t="str">
            <v>U18-280SDL</v>
          </cell>
          <cell r="C1342" t="str">
            <v>Ñaø U180x74x5,1x2800 ñôû MBA</v>
          </cell>
          <cell r="D1342" t="str">
            <v>caùi</v>
          </cell>
          <cell r="F1342">
            <v>0</v>
          </cell>
        </row>
        <row r="1343">
          <cell r="A1343" t="str">
            <v>U18-280</v>
          </cell>
          <cell r="C1343" t="str">
            <v>Ñaø U180x74x5,1x2800 ñôû MBA</v>
          </cell>
          <cell r="D1343" t="str">
            <v>caùi</v>
          </cell>
          <cell r="F1343">
            <v>1387399</v>
          </cell>
        </row>
        <row r="1344">
          <cell r="A1344" t="str">
            <v>U20-280</v>
          </cell>
          <cell r="C1344" t="str">
            <v>Ñaø U200x76x5,2x2800 ñôû MBA</v>
          </cell>
          <cell r="D1344" t="str">
            <v>caùi</v>
          </cell>
          <cell r="F1344">
            <v>1467135</v>
          </cell>
        </row>
        <row r="1345">
          <cell r="A1345" t="str">
            <v>U1008</v>
          </cell>
          <cell r="C1345" t="str">
            <v xml:space="preserve">Ñaø U100x46x4.5x650 </v>
          </cell>
          <cell r="D1345" t="str">
            <v>caùi</v>
          </cell>
          <cell r="F1345">
            <v>195694</v>
          </cell>
        </row>
        <row r="1346">
          <cell r="A1346" t="str">
            <v>U16-210</v>
          </cell>
          <cell r="C1346" t="str">
            <v>Ñaø U160x64x5x2100mm</v>
          </cell>
          <cell r="D1346" t="str">
            <v>caùi</v>
          </cell>
          <cell r="F1346">
            <v>1461000</v>
          </cell>
        </row>
        <row r="1347">
          <cell r="A1347" t="str">
            <v>U16-149</v>
          </cell>
          <cell r="C1347" t="str">
            <v>Ñaø U160x64x5x1449mm</v>
          </cell>
          <cell r="D1347" t="str">
            <v>caùi</v>
          </cell>
          <cell r="F1347">
            <v>1079000</v>
          </cell>
        </row>
        <row r="1348">
          <cell r="A1348" t="str">
            <v>U16-170</v>
          </cell>
          <cell r="C1348" t="str">
            <v xml:space="preserve">Ñaø U160x64x5x1700mm </v>
          </cell>
          <cell r="D1348" t="str">
            <v>caùi</v>
          </cell>
          <cell r="F1348">
            <v>998000</v>
          </cell>
        </row>
        <row r="1349">
          <cell r="A1349" t="str">
            <v>U16-740</v>
          </cell>
          <cell r="C1349" t="str">
            <v>Ñaø U160x64x5x740</v>
          </cell>
          <cell r="D1349" t="str">
            <v>caùi</v>
          </cell>
          <cell r="F1349">
            <v>475000</v>
          </cell>
        </row>
        <row r="1350">
          <cell r="A1350" t="str">
            <v>U10-90</v>
          </cell>
          <cell r="C1350" t="str">
            <v>Ñaø U100x46x4,5x900mm</v>
          </cell>
          <cell r="D1350" t="str">
            <v>caùi</v>
          </cell>
          <cell r="F1350">
            <v>330000</v>
          </cell>
        </row>
        <row r="1351">
          <cell r="A1351" t="str">
            <v>U10-110</v>
          </cell>
          <cell r="C1351" t="str">
            <v>Ñaø U100x46x4,5x1100mm</v>
          </cell>
          <cell r="D1351" t="str">
            <v>caùi</v>
          </cell>
          <cell r="F1351">
            <v>404000</v>
          </cell>
        </row>
        <row r="1352">
          <cell r="A1352" t="str">
            <v>U10-50</v>
          </cell>
          <cell r="C1352" t="str">
            <v>Ñaø U100x46x4.5x500mm</v>
          </cell>
          <cell r="D1352" t="str">
            <v>caùi</v>
          </cell>
          <cell r="F1352">
            <v>199000</v>
          </cell>
        </row>
        <row r="1353">
          <cell r="A1353" t="str">
            <v>U10-70 (1)</v>
          </cell>
          <cell r="C1353" t="str">
            <v>Ñaø U100x46x4.5x700mm</v>
          </cell>
          <cell r="D1353" t="str">
            <v>caùi</v>
          </cell>
          <cell r="F1353">
            <v>260000</v>
          </cell>
        </row>
        <row r="1354">
          <cell r="A1354" t="str">
            <v>U10-70 (2)</v>
          </cell>
          <cell r="C1354" t="str">
            <v>Ñaø U100x46x4.5x700mm</v>
          </cell>
          <cell r="D1354" t="str">
            <v>caùi</v>
          </cell>
          <cell r="F1354">
            <v>260000</v>
          </cell>
        </row>
        <row r="1355">
          <cell r="A1355" t="str">
            <v>U10-70k</v>
          </cell>
          <cell r="C1355" t="str">
            <v>Ñaø U100x46x4.5x1000</v>
          </cell>
          <cell r="D1355" t="str">
            <v>caùi</v>
          </cell>
          <cell r="F1355">
            <v>207000</v>
          </cell>
        </row>
        <row r="1356">
          <cell r="A1356" t="str">
            <v>U8034</v>
          </cell>
          <cell r="B1356" t="str">
            <v>04.8105</v>
          </cell>
          <cell r="C1356" t="str">
            <v>Ñaø saét U80x340</v>
          </cell>
          <cell r="D1356" t="str">
            <v>boä</v>
          </cell>
          <cell r="F1356">
            <v>50000</v>
          </cell>
          <cell r="G1356">
            <v>7910</v>
          </cell>
        </row>
        <row r="1357">
          <cell r="A1357" t="str">
            <v>U1004</v>
          </cell>
          <cell r="B1357" t="str">
            <v>05.6101</v>
          </cell>
          <cell r="C1357" t="str">
            <v xml:space="preserve">Ñaø U100x46x4.5x400 </v>
          </cell>
          <cell r="D1357" t="str">
            <v>caùi</v>
          </cell>
          <cell r="F1357">
            <v>199000</v>
          </cell>
          <cell r="G1357">
            <v>7910</v>
          </cell>
        </row>
        <row r="1358">
          <cell r="A1358" t="str">
            <v>XATUTI</v>
          </cell>
          <cell r="B1358" t="str">
            <v>05.6101</v>
          </cell>
          <cell r="C1358" t="str">
            <v>Xaø keïp TU, TI U50x32x4 350</v>
          </cell>
          <cell r="D1358" t="str">
            <v>Boä</v>
          </cell>
          <cell r="F1358">
            <v>40500</v>
          </cell>
          <cell r="G1358">
            <v>39758</v>
          </cell>
        </row>
        <row r="1359">
          <cell r="A1359" t="str">
            <v>AK1</v>
          </cell>
          <cell r="C1359" t="str">
            <v xml:space="preserve">Ampe keá 100/5A-600v +AS </v>
          </cell>
          <cell r="D1359" t="str">
            <v>Boä</v>
          </cell>
          <cell r="E1359">
            <v>40000</v>
          </cell>
        </row>
        <row r="1360">
          <cell r="A1360" t="str">
            <v>VK1</v>
          </cell>
          <cell r="C1360" t="str">
            <v>Volt keá 500V + VS + 2xChì oáng 1A-230V</v>
          </cell>
          <cell r="D1360" t="str">
            <v>Boä</v>
          </cell>
          <cell r="E1360">
            <v>139000</v>
          </cell>
        </row>
        <row r="1361">
          <cell r="A1361" t="str">
            <v>AVK1</v>
          </cell>
          <cell r="C1361" t="str">
            <v>Boä Ampe keá + Volt keá (traïm 1 pha)</v>
          </cell>
          <cell r="D1361" t="str">
            <v>Boä</v>
          </cell>
          <cell r="E1361">
            <v>80000</v>
          </cell>
        </row>
        <row r="1362">
          <cell r="A1362" t="str">
            <v>AVK3</v>
          </cell>
          <cell r="C1362" t="str">
            <v>Boä Ampe keá + Volt keá (traïm 3 pha)</v>
          </cell>
          <cell r="D1362" t="str">
            <v>Boä</v>
          </cell>
          <cell r="E1362">
            <v>160000</v>
          </cell>
        </row>
        <row r="1363">
          <cell r="A1363" t="str">
            <v>axetylen</v>
          </cell>
          <cell r="C1363" t="str">
            <v>Hôi Axetylen</v>
          </cell>
          <cell r="D1363" t="str">
            <v>m3</v>
          </cell>
          <cell r="F1363">
            <v>40000</v>
          </cell>
          <cell r="I1363">
            <v>40000</v>
          </cell>
        </row>
        <row r="1364">
          <cell r="A1364" t="str">
            <v>GIP11-11</v>
          </cell>
          <cell r="C1364" t="str">
            <v>Ghíp noái IPC 11-11</v>
          </cell>
          <cell r="D1364" t="str">
            <v>caùi</v>
          </cell>
          <cell r="F1364">
            <v>16000</v>
          </cell>
          <cell r="G1364">
            <v>6546</v>
          </cell>
        </row>
        <row r="1365">
          <cell r="A1365" t="str">
            <v>GIP22-11</v>
          </cell>
          <cell r="C1365" t="str">
            <v>Ghíp noái IPC 22-11</v>
          </cell>
          <cell r="D1365" t="str">
            <v>caùi</v>
          </cell>
          <cell r="F1365">
            <v>16000</v>
          </cell>
          <cell r="G1365">
            <v>6546</v>
          </cell>
        </row>
        <row r="1366">
          <cell r="A1366" t="str">
            <v>GIP22-22</v>
          </cell>
          <cell r="C1366" t="str">
            <v>Ghíp noái IPC 22-22</v>
          </cell>
          <cell r="D1366" t="str">
            <v>caùi</v>
          </cell>
          <cell r="F1366">
            <v>16000</v>
          </cell>
          <cell r="G1366">
            <v>6546</v>
          </cell>
        </row>
        <row r="1367">
          <cell r="A1367" t="str">
            <v>GIP35-35</v>
          </cell>
          <cell r="C1367" t="str">
            <v>Ghíp noái 2 boulon IPC 35-35</v>
          </cell>
          <cell r="D1367" t="str">
            <v>caùi</v>
          </cell>
          <cell r="F1367">
            <v>42000</v>
          </cell>
          <cell r="G1367">
            <v>6546</v>
          </cell>
        </row>
        <row r="1368">
          <cell r="A1368" t="str">
            <v>GIP50-35</v>
          </cell>
          <cell r="C1368" t="str">
            <v>Ghíp noái 2 boulon IPC 50-35</v>
          </cell>
          <cell r="D1368" t="str">
            <v>caùi</v>
          </cell>
          <cell r="F1368">
            <v>42000</v>
          </cell>
          <cell r="G1368">
            <v>6546</v>
          </cell>
        </row>
        <row r="1369">
          <cell r="A1369" t="str">
            <v>GIP70-35</v>
          </cell>
          <cell r="C1369" t="str">
            <v>Ghíp noái 2 boulon IPC 70-35</v>
          </cell>
          <cell r="D1369" t="str">
            <v>caùi</v>
          </cell>
          <cell r="F1369">
            <v>42000</v>
          </cell>
          <cell r="G1369">
            <v>6546</v>
          </cell>
        </row>
        <row r="1370">
          <cell r="A1370" t="str">
            <v>GIP95-35</v>
          </cell>
          <cell r="C1370" t="str">
            <v>Ghíp noái 2 boulon IPC 95-35</v>
          </cell>
          <cell r="D1370" t="str">
            <v>caùi</v>
          </cell>
          <cell r="F1370">
            <v>42000</v>
          </cell>
          <cell r="G1370">
            <v>6546</v>
          </cell>
        </row>
        <row r="1371">
          <cell r="A1371" t="str">
            <v>GIP120-35</v>
          </cell>
          <cell r="C1371" t="str">
            <v>Ghíp noái 2 boulon IPC 120-35</v>
          </cell>
          <cell r="D1371" t="str">
            <v>caùi</v>
          </cell>
          <cell r="F1371">
            <v>42000</v>
          </cell>
          <cell r="G1371">
            <v>6546</v>
          </cell>
        </row>
        <row r="1372">
          <cell r="A1372" t="str">
            <v>GIP50-50</v>
          </cell>
          <cell r="C1372" t="str">
            <v>Ghíp noái 2 boulon IPC 50-50</v>
          </cell>
          <cell r="D1372" t="str">
            <v>caùi</v>
          </cell>
          <cell r="F1372">
            <v>42000</v>
          </cell>
          <cell r="G1372">
            <v>6546</v>
          </cell>
        </row>
        <row r="1373">
          <cell r="A1373" t="str">
            <v>GIP70-50</v>
          </cell>
          <cell r="C1373" t="str">
            <v>Ghíp noái 2 boulon IPC 70-50</v>
          </cell>
          <cell r="D1373" t="str">
            <v>caùi</v>
          </cell>
          <cell r="F1373">
            <v>42000</v>
          </cell>
          <cell r="G1373">
            <v>6546</v>
          </cell>
          <cell r="I1373">
            <v>42000</v>
          </cell>
        </row>
        <row r="1374">
          <cell r="A1374" t="str">
            <v>GIP95-50</v>
          </cell>
          <cell r="C1374" t="str">
            <v>Ghíp noái 2 boulon IPC 95-50</v>
          </cell>
          <cell r="D1374" t="str">
            <v>caùi</v>
          </cell>
          <cell r="F1374">
            <v>42000</v>
          </cell>
          <cell r="G1374">
            <v>6546</v>
          </cell>
        </row>
        <row r="1375">
          <cell r="A1375" t="str">
            <v>GIP120-50</v>
          </cell>
          <cell r="C1375" t="str">
            <v>Ghíp noái 2 boulon IPC 120-50</v>
          </cell>
          <cell r="D1375" t="str">
            <v>caùi</v>
          </cell>
          <cell r="F1375">
            <v>42000</v>
          </cell>
          <cell r="G1375">
            <v>6546</v>
          </cell>
        </row>
        <row r="1376">
          <cell r="A1376" t="str">
            <v>GIP150-50</v>
          </cell>
          <cell r="C1376" t="str">
            <v>Ghíp noái 2 boulon IPC 150-50</v>
          </cell>
          <cell r="D1376" t="str">
            <v>caùi</v>
          </cell>
          <cell r="F1376">
            <v>42000</v>
          </cell>
          <cell r="G1376">
            <v>6546</v>
          </cell>
        </row>
        <row r="1377">
          <cell r="A1377" t="str">
            <v>GIP70-70</v>
          </cell>
          <cell r="C1377" t="str">
            <v>Ghíp noái 2 boulon IPC 70-70</v>
          </cell>
          <cell r="D1377" t="str">
            <v>caùi</v>
          </cell>
          <cell r="F1377">
            <v>42000</v>
          </cell>
          <cell r="G1377">
            <v>6546</v>
          </cell>
        </row>
        <row r="1378">
          <cell r="A1378" t="str">
            <v>GIP95-70</v>
          </cell>
          <cell r="C1378" t="str">
            <v>Ghíp noái 2 boulon IPC 95-70</v>
          </cell>
          <cell r="D1378" t="str">
            <v>caùi</v>
          </cell>
          <cell r="F1378">
            <v>42000</v>
          </cell>
          <cell r="G1378">
            <v>6546</v>
          </cell>
          <cell r="I1378">
            <v>42000</v>
          </cell>
        </row>
        <row r="1379">
          <cell r="A1379" t="str">
            <v>GIP120-70</v>
          </cell>
          <cell r="C1379" t="str">
            <v>Ghíp noái 2 boulon IPC 120-70</v>
          </cell>
          <cell r="D1379" t="str">
            <v>caùi</v>
          </cell>
          <cell r="F1379">
            <v>42000</v>
          </cell>
          <cell r="G1379">
            <v>6546</v>
          </cell>
        </row>
        <row r="1380">
          <cell r="A1380" t="str">
            <v>GIP150-70</v>
          </cell>
          <cell r="C1380" t="str">
            <v>Ghíp noái 2 boulon IPC 150-70</v>
          </cell>
          <cell r="D1380" t="str">
            <v>caùi</v>
          </cell>
          <cell r="F1380">
            <v>42000</v>
          </cell>
          <cell r="G1380">
            <v>6546</v>
          </cell>
        </row>
        <row r="1381">
          <cell r="A1381" t="str">
            <v>GIP95-95</v>
          </cell>
          <cell r="C1381" t="str">
            <v>Ghíp noái 2 boulon IPC 95-95</v>
          </cell>
          <cell r="D1381" t="str">
            <v>caùi</v>
          </cell>
          <cell r="F1381">
            <v>42000</v>
          </cell>
          <cell r="G1381">
            <v>6546</v>
          </cell>
        </row>
        <row r="1382">
          <cell r="A1382" t="str">
            <v>GIP95-120</v>
          </cell>
          <cell r="C1382" t="str">
            <v>Ghíp noái 2 boulon IPC 95-120</v>
          </cell>
          <cell r="D1382" t="str">
            <v>caùi</v>
          </cell>
          <cell r="F1382">
            <v>42000</v>
          </cell>
          <cell r="G1382">
            <v>6546</v>
          </cell>
        </row>
        <row r="1383">
          <cell r="A1383" t="str">
            <v>GIP95-150</v>
          </cell>
          <cell r="C1383" t="str">
            <v>Ghíp noái 2 boulon IPC 95-150</v>
          </cell>
          <cell r="D1383" t="str">
            <v>caùi</v>
          </cell>
          <cell r="F1383">
            <v>42000</v>
          </cell>
          <cell r="G1383">
            <v>6546</v>
          </cell>
        </row>
        <row r="1384">
          <cell r="A1384" t="str">
            <v>TDCÑ</v>
          </cell>
          <cell r="C1384" t="str">
            <v>Boä tieáp ñòa coá ñònh haï theá 3 pha</v>
          </cell>
          <cell r="D1384" t="str">
            <v>Boä</v>
          </cell>
          <cell r="F1384">
            <v>190000</v>
          </cell>
        </row>
        <row r="1385">
          <cell r="A1385" t="str">
            <v>KDIN</v>
          </cell>
          <cell r="C1385" t="str">
            <v>Daây ñai + khoùa ñai Inoc</v>
          </cell>
          <cell r="D1385" t="str">
            <v>Boä</v>
          </cell>
          <cell r="F1385">
            <v>13500</v>
          </cell>
        </row>
        <row r="1386">
          <cell r="A1386" t="str">
            <v>KQDUPLEX35</v>
          </cell>
          <cell r="B1386" t="str">
            <v>06.7003</v>
          </cell>
          <cell r="C1386" t="str">
            <v>Keùo daây quadruplex CV-4x35-0.6/1kV</v>
          </cell>
          <cell r="D1386" t="str">
            <v>km</v>
          </cell>
          <cell r="G1386">
            <v>451548</v>
          </cell>
        </row>
        <row r="1387">
          <cell r="A1387" t="str">
            <v>KQDUPLEX22</v>
          </cell>
          <cell r="B1387" t="str">
            <v>06.7002</v>
          </cell>
          <cell r="C1387" t="str">
            <v>Keùo daây quadruplex CV-4x22-0.6/1kV</v>
          </cell>
          <cell r="D1387" t="str">
            <v>km</v>
          </cell>
          <cell r="G1387">
            <v>574049</v>
          </cell>
        </row>
        <row r="1388">
          <cell r="A1388" t="str">
            <v>KQDUPLEX16</v>
          </cell>
          <cell r="B1388" t="str">
            <v>06.7001</v>
          </cell>
          <cell r="C1388" t="str">
            <v>Keùo daây quadruplex CV-4x16-0.6/1kV</v>
          </cell>
          <cell r="D1388" t="str">
            <v>km</v>
          </cell>
          <cell r="G1388">
            <v>422191</v>
          </cell>
        </row>
        <row r="1389">
          <cell r="A1389" t="str">
            <v>KQDUPLEX14</v>
          </cell>
          <cell r="B1389" t="str">
            <v>06.7001</v>
          </cell>
          <cell r="C1389" t="str">
            <v>Keùo daây quadruplex CV-4x14-0.6/1kV</v>
          </cell>
          <cell r="D1389" t="str">
            <v>km</v>
          </cell>
          <cell r="G1389">
            <v>422191</v>
          </cell>
        </row>
        <row r="1390">
          <cell r="A1390" t="str">
            <v>KQDUPLEX11</v>
          </cell>
          <cell r="B1390" t="str">
            <v>06.7001</v>
          </cell>
          <cell r="C1390" t="str">
            <v>Keùo daây quadruplex CV-4x11-0.6/1kV</v>
          </cell>
          <cell r="D1390" t="str">
            <v>km</v>
          </cell>
          <cell r="G1390">
            <v>422191</v>
          </cell>
        </row>
        <row r="1391">
          <cell r="A1391" t="str">
            <v>KTriplex16</v>
          </cell>
          <cell r="B1391" t="str">
            <v>06.7001</v>
          </cell>
          <cell r="C1391" t="str">
            <v>Keùo daây triplex CV-3x16-0.6/1kV</v>
          </cell>
          <cell r="D1391" t="str">
            <v>km</v>
          </cell>
          <cell r="G1391">
            <v>422191</v>
          </cell>
        </row>
        <row r="1392">
          <cell r="A1392" t="str">
            <v>KDUPLEX11</v>
          </cell>
          <cell r="B1392" t="str">
            <v>06.7001</v>
          </cell>
          <cell r="C1392" t="str">
            <v>Keùo daây duplex CV-2x11-0.6/1kV</v>
          </cell>
          <cell r="D1392" t="str">
            <v>km</v>
          </cell>
          <cell r="G1392">
            <v>295534</v>
          </cell>
        </row>
        <row r="1393">
          <cell r="A1393" t="str">
            <v>Diabaohieu</v>
          </cell>
          <cell r="C1393" t="str">
            <v>Ñóa söù traéng baùo hieäu caùp ngaàm</v>
          </cell>
          <cell r="D1393" t="str">
            <v>caùi</v>
          </cell>
          <cell r="F1393">
            <v>15000</v>
          </cell>
        </row>
        <row r="1394">
          <cell r="A1394" t="str">
            <v>Denbao</v>
          </cell>
          <cell r="C1394" t="str">
            <v>Ñeøn baùo hieäu pha 5W-220V</v>
          </cell>
          <cell r="D1394" t="str">
            <v>caùi</v>
          </cell>
          <cell r="F1394">
            <v>5000</v>
          </cell>
        </row>
        <row r="1396">
          <cell r="A1396" t="str">
            <v>Ñôn giaù chieáu saùng</v>
          </cell>
        </row>
        <row r="1398">
          <cell r="A1398" t="str">
            <v>TUDKCS</v>
          </cell>
          <cell r="B1398" t="str">
            <v>CS4.09.021</v>
          </cell>
          <cell r="C1398" t="str">
            <v>Tuû ñieàu khieån chieáu saùng</v>
          </cell>
          <cell r="D1398" t="str">
            <v>caùi</v>
          </cell>
          <cell r="E1398">
            <v>7507000</v>
          </cell>
          <cell r="F1398">
            <v>7507000</v>
          </cell>
          <cell r="G1398">
            <v>58412</v>
          </cell>
        </row>
        <row r="1399">
          <cell r="A1399" t="str">
            <v>TRTHEP6</v>
          </cell>
          <cell r="C1399" t="str">
            <v>Truï theùp troøn cao 6 meùt</v>
          </cell>
          <cell r="D1399" t="str">
            <v>truï</v>
          </cell>
          <cell r="F1399">
            <v>1709000</v>
          </cell>
          <cell r="I1399">
            <v>1709000</v>
          </cell>
        </row>
        <row r="1400">
          <cell r="A1400" t="str">
            <v>TRTHEP7</v>
          </cell>
          <cell r="C1400" t="str">
            <v>Truï theùp troøn cao 7 meùt</v>
          </cell>
          <cell r="D1400" t="str">
            <v>truï</v>
          </cell>
          <cell r="F1400">
            <v>2006000</v>
          </cell>
          <cell r="I1400">
            <v>2006000</v>
          </cell>
        </row>
        <row r="1401">
          <cell r="A1401" t="str">
            <v>D12 CS</v>
          </cell>
          <cell r="B1401" t="str">
            <v>04.3801</v>
          </cell>
          <cell r="C1401" t="str">
            <v>Ñaø caûn BTCT 1,2m (Nhaân coâng ñaõ qui ñoåi sang ÑG chieáu saùng)</v>
          </cell>
          <cell r="D1401" t="str">
            <v>caùi</v>
          </cell>
          <cell r="F1401">
            <v>85714</v>
          </cell>
          <cell r="G1401">
            <v>28932</v>
          </cell>
          <cell r="I1401">
            <v>85714</v>
          </cell>
        </row>
        <row r="1402">
          <cell r="A1402" t="str">
            <v>CDDON</v>
          </cell>
          <cell r="C1402" t="str">
            <v>Caàn ñeøn STK D60 ñôn cao 2m vöôn 1,5m nghieâng 15 ñoä</v>
          </cell>
          <cell r="D1402" t="str">
            <v>caàn</v>
          </cell>
          <cell r="F1402">
            <v>210000</v>
          </cell>
          <cell r="I1402">
            <v>210000</v>
          </cell>
        </row>
        <row r="1403">
          <cell r="A1403" t="str">
            <v>CDDOI</v>
          </cell>
          <cell r="C1403" t="str">
            <v>Caàn ñeøn STK D60 ñoâi cao 2m vöôn 1,5m nghieâng 15 ñoä</v>
          </cell>
          <cell r="D1403" t="str">
            <v>caàn</v>
          </cell>
          <cell r="F1403">
            <v>409500</v>
          </cell>
          <cell r="I1403">
            <v>409500</v>
          </cell>
        </row>
        <row r="1404">
          <cell r="A1404" t="str">
            <v>CD-Sonadezi</v>
          </cell>
          <cell r="C1404" t="str">
            <v>Caàn ñeøn STK D60 ñôn cao 1,7m vöôn 2,8m (CÑT cung caáp)</v>
          </cell>
          <cell r="D1404" t="str">
            <v>caàn</v>
          </cell>
          <cell r="F1404">
            <v>350000</v>
          </cell>
          <cell r="I1404">
            <v>350000</v>
          </cell>
        </row>
        <row r="1405">
          <cell r="A1405" t="str">
            <v>CDDON+C</v>
          </cell>
          <cell r="C1405" t="str">
            <v>Caàn ñeøn STK D60 ñôn cao 1m vöôn 1,8m nghieâng 15 ñoä + chuïp ñaàu truï</v>
          </cell>
          <cell r="D1405" t="str">
            <v>caàn</v>
          </cell>
          <cell r="F1405">
            <v>252000</v>
          </cell>
        </row>
        <row r="1406">
          <cell r="A1406" t="str">
            <v>CDDOI+C</v>
          </cell>
          <cell r="C1406" t="str">
            <v>Caàn ñeøn STK D60 ñoâi cao 1m vöôn 1,8m nghieâng 15 ñoä + chuïp ñaàu truï</v>
          </cell>
          <cell r="D1406" t="str">
            <v>caàn</v>
          </cell>
          <cell r="F1406">
            <v>472500</v>
          </cell>
        </row>
        <row r="1407">
          <cell r="A1407" t="str">
            <v>CDBA</v>
          </cell>
          <cell r="C1407" t="str">
            <v>Caàn ñeøn STK D60 ba cao 1meùt vöôn 1,8 meùt goùc nghieâng 15 ñoä</v>
          </cell>
          <cell r="D1407" t="str">
            <v>caàn</v>
          </cell>
        </row>
        <row r="1408">
          <cell r="A1408" t="str">
            <v>DEN</v>
          </cell>
          <cell r="C1408" t="str">
            <v>Choaù ñeøn 73FS 10 + boùng OSAM-250W + tuï ñieän + ballast</v>
          </cell>
          <cell r="D1408" t="str">
            <v>boä</v>
          </cell>
          <cell r="F1408">
            <v>1669500</v>
          </cell>
        </row>
        <row r="1409">
          <cell r="A1409" t="str">
            <v>DEN-sonadezi</v>
          </cell>
          <cell r="C1409" t="str">
            <v>Choaù ñeøn + boùng 250W (CÑT cung caáp)</v>
          </cell>
          <cell r="D1409" t="str">
            <v>boä</v>
          </cell>
          <cell r="F1409">
            <v>1669500</v>
          </cell>
        </row>
        <row r="1410">
          <cell r="A1410" t="str">
            <v>CHI5</v>
          </cell>
          <cell r="C1410" t="str">
            <v>Caàu chì nhöïa trong nhaø 5A+ chì 5A</v>
          </cell>
          <cell r="D1410" t="str">
            <v>caùi</v>
          </cell>
          <cell r="F1410">
            <v>3000</v>
          </cell>
        </row>
        <row r="1411">
          <cell r="A1411" t="str">
            <v>DOMINO</v>
          </cell>
          <cell r="C1411" t="str">
            <v>Ñoâmino ñaáu noái trong truï ñeøn</v>
          </cell>
          <cell r="D1411" t="str">
            <v>caùi</v>
          </cell>
          <cell r="F1411">
            <v>35650</v>
          </cell>
        </row>
        <row r="1413">
          <cell r="A1413" t="str">
            <v>LCAN+C</v>
          </cell>
          <cell r="B1413" t="str">
            <v>CS3.02.011</v>
          </cell>
          <cell r="C1413" t="str">
            <v>Laép caàn ñeøn +  chuïp ñaàu coät haï theá ≤ 10,5m</v>
          </cell>
          <cell r="D1413" t="str">
            <v>caùi</v>
          </cell>
          <cell r="G1413">
            <v>13090</v>
          </cell>
          <cell r="H1413">
            <v>137035</v>
          </cell>
        </row>
        <row r="1414">
          <cell r="A1414" t="str">
            <v>LCAN2,8</v>
          </cell>
          <cell r="B1414" t="str">
            <v>CS3.03.011</v>
          </cell>
          <cell r="C1414" t="str">
            <v>Laép caàn ñeøn D60 ≤ 2,8m</v>
          </cell>
          <cell r="D1414" t="str">
            <v>caàn</v>
          </cell>
          <cell r="G1414">
            <v>24870</v>
          </cell>
          <cell r="H1414">
            <v>137035</v>
          </cell>
        </row>
        <row r="1415">
          <cell r="A1415" t="str">
            <v>LCAN3,2</v>
          </cell>
          <cell r="B1415" t="str">
            <v>CS3.03.012</v>
          </cell>
          <cell r="C1415" t="str">
            <v>Laép caàn ñeøn D60 ≤ 3,2m</v>
          </cell>
          <cell r="D1415" t="str">
            <v>caàn</v>
          </cell>
          <cell r="G1415">
            <v>27488</v>
          </cell>
          <cell r="H1415">
            <v>137035</v>
          </cell>
        </row>
        <row r="1416">
          <cell r="A1416" t="str">
            <v>LTD-DEN</v>
          </cell>
          <cell r="B1416" t="str">
            <v>CS3.07.023</v>
          </cell>
          <cell r="C1416" t="str">
            <v>Laép daây tieáp ñòa CS</v>
          </cell>
          <cell r="D1416" t="str">
            <v>meùt</v>
          </cell>
          <cell r="G1416">
            <v>895</v>
          </cell>
          <cell r="H1416">
            <v>339</v>
          </cell>
        </row>
        <row r="1417">
          <cell r="A1417" t="str">
            <v>LDEN</v>
          </cell>
          <cell r="B1417" t="str">
            <v>CS3.05.001</v>
          </cell>
          <cell r="C1417" t="str">
            <v>Laép choùa ñeøn chieáu saùng ≤ 12m</v>
          </cell>
          <cell r="D1417" t="str">
            <v>boä</v>
          </cell>
          <cell r="G1417">
            <v>17954</v>
          </cell>
          <cell r="H1417">
            <v>69038</v>
          </cell>
        </row>
        <row r="1418">
          <cell r="A1418" t="str">
            <v>LTRUDEN</v>
          </cell>
          <cell r="B1418" t="str">
            <v>CS3.01.013</v>
          </cell>
          <cell r="C1418" t="str">
            <v>Laép truï theùp ≤ 8m baèng thuû coâng</v>
          </cell>
          <cell r="D1418" t="str">
            <v>truï</v>
          </cell>
          <cell r="G1418">
            <v>74568</v>
          </cell>
        </row>
        <row r="1419">
          <cell r="A1419" t="str">
            <v>LBTLT</v>
          </cell>
          <cell r="B1419" t="str">
            <v>CS3.01.021</v>
          </cell>
          <cell r="C1419" t="str">
            <v>Laép truï BTLT ≤ 10m baèng cô giôùi</v>
          </cell>
          <cell r="D1419" t="str">
            <v>truï</v>
          </cell>
          <cell r="G1419">
            <v>63462</v>
          </cell>
          <cell r="H1419">
            <v>112201</v>
          </cell>
        </row>
        <row r="1420">
          <cell r="A1420" t="str">
            <v>LUONDAY</v>
          </cell>
          <cell r="B1420" t="str">
            <v>CS4.08.010</v>
          </cell>
          <cell r="C1420" t="str">
            <v>Luoàn daây leân ñeøn</v>
          </cell>
          <cell r="D1420" t="str">
            <v>meùt</v>
          </cell>
          <cell r="G1420">
            <v>621.4</v>
          </cell>
          <cell r="H1420">
            <v>4533.1000000000004</v>
          </cell>
        </row>
        <row r="1421">
          <cell r="A1421" t="str">
            <v>KCAPDEN</v>
          </cell>
          <cell r="B1421" t="str">
            <v>CS4.02.011</v>
          </cell>
          <cell r="C1421" t="str">
            <v>Keùo raûi caùp chieáu saùng D&lt;25</v>
          </cell>
          <cell r="D1421" t="str">
            <v>meùt</v>
          </cell>
          <cell r="G1421">
            <v>388.7</v>
          </cell>
          <cell r="H1421">
            <v>1133.3</v>
          </cell>
        </row>
        <row r="1422">
          <cell r="A1422" t="str">
            <v>KCAPDEN25</v>
          </cell>
          <cell r="B1422" t="str">
            <v>CS4.02.021</v>
          </cell>
          <cell r="C1422" t="str">
            <v>Keùo raûi caùp chieáu saùng D&gt;25</v>
          </cell>
          <cell r="D1422" t="str">
            <v>meùt</v>
          </cell>
          <cell r="G1422">
            <v>533.1</v>
          </cell>
          <cell r="H1422">
            <v>4533.1000000000004</v>
          </cell>
        </row>
        <row r="1423">
          <cell r="A1423" t="str">
            <v>LCAPDEN</v>
          </cell>
          <cell r="B1423" t="str">
            <v>CS4.04.010</v>
          </cell>
          <cell r="C1423" t="str">
            <v>Laép raûi caùp ngaàm chieáu saùng</v>
          </cell>
          <cell r="D1423" t="str">
            <v>meùt</v>
          </cell>
          <cell r="G1423">
            <v>372.8</v>
          </cell>
        </row>
        <row r="1424">
          <cell r="A1424" t="str">
            <v>LDAUCAPCS</v>
          </cell>
          <cell r="B1424" t="str">
            <v>CS4.03.010</v>
          </cell>
          <cell r="C1424" t="str">
            <v>Laép ñaàu caùp ngaàm chieáu saùng</v>
          </cell>
          <cell r="D1424" t="str">
            <v>boä</v>
          </cell>
          <cell r="G1424">
            <v>22827</v>
          </cell>
        </row>
        <row r="1425">
          <cell r="A1425" t="str">
            <v>Lcauchi</v>
          </cell>
          <cell r="B1425" t="str">
            <v>CS4.03.020</v>
          </cell>
          <cell r="C1425" t="str">
            <v>Laép caàu chì ñuoâi caù</v>
          </cell>
          <cell r="D1425" t="str">
            <v>caùi</v>
          </cell>
          <cell r="F1425">
            <v>6214</v>
          </cell>
          <cell r="I1425" t="str">
            <v>L</v>
          </cell>
        </row>
        <row r="1426">
          <cell r="A1426" t="str">
            <v>LPVC60</v>
          </cell>
          <cell r="B1426" t="str">
            <v>D4.1407</v>
          </cell>
          <cell r="C1426" t="str">
            <v>Lắp ống PVC D60</v>
          </cell>
          <cell r="D1426" t="str">
            <v>meùt</v>
          </cell>
          <cell r="G1426">
            <v>35493</v>
          </cell>
          <cell r="I1426" t="str">
            <v>L</v>
          </cell>
        </row>
        <row r="1427">
          <cell r="A1427" t="str">
            <v>LPVC114</v>
          </cell>
          <cell r="B1427" t="str">
            <v>D4.1411</v>
          </cell>
          <cell r="C1427" t="str">
            <v>Lắp ống PVC D114</v>
          </cell>
          <cell r="D1427" t="str">
            <v>meùt</v>
          </cell>
          <cell r="G1427">
            <v>55356</v>
          </cell>
          <cell r="I1427" t="str">
            <v>L</v>
          </cell>
        </row>
        <row r="1428">
          <cell r="A1428" t="str">
            <v>LSTK140</v>
          </cell>
          <cell r="B1428" t="str">
            <v>D4.1412</v>
          </cell>
          <cell r="C1428" t="str">
            <v>Lắp ống PVC D140</v>
          </cell>
          <cell r="D1428" t="str">
            <v>meùt</v>
          </cell>
          <cell r="G1428">
            <v>67936</v>
          </cell>
        </row>
        <row r="1429">
          <cell r="A1429" t="str">
            <v>LPVC60CL CS</v>
          </cell>
          <cell r="B1429" t="str">
            <v>07,2404</v>
          </cell>
          <cell r="C1429" t="str">
            <v>Lắp ống PVC D60 (Nhaân coâng ñaõ qui ñoåi veà ÑG chieáu saùng)</v>
          </cell>
          <cell r="D1429" t="str">
            <v>meùt</v>
          </cell>
          <cell r="F1429">
            <v>26</v>
          </cell>
          <cell r="G1429">
            <v>312</v>
          </cell>
          <cell r="I1429" t="str">
            <v>L</v>
          </cell>
        </row>
        <row r="1430">
          <cell r="A1430" t="str">
            <v>LPVC90CL CS</v>
          </cell>
          <cell r="B1430" t="str">
            <v>07,2406</v>
          </cell>
          <cell r="C1430" t="str">
            <v>Lắp ống PVC D90 (Nhaân coâng ñaõ qui ñoåi veà ÑG chieáu saùng)</v>
          </cell>
          <cell r="D1430" t="str">
            <v>meùt</v>
          </cell>
          <cell r="F1430">
            <v>39</v>
          </cell>
          <cell r="G1430">
            <v>4499.3</v>
          </cell>
          <cell r="I1430" t="str">
            <v>L</v>
          </cell>
        </row>
        <row r="1431">
          <cell r="A1431" t="str">
            <v>LSTK120d CS</v>
          </cell>
          <cell r="B1431" t="str">
            <v>07.2301</v>
          </cell>
          <cell r="C1431" t="str">
            <v>Laép oáng saét d&lt;120mm (Nhaân coâng ñaõ qui ñoåi veà ÑG chieáu saùng)</v>
          </cell>
          <cell r="D1431" t="str">
            <v>meùt</v>
          </cell>
          <cell r="F1431">
            <v>3053</v>
          </cell>
          <cell r="G1431">
            <v>6639.9</v>
          </cell>
        </row>
        <row r="1432">
          <cell r="A1432" t="str">
            <v>LGACH CS</v>
          </cell>
          <cell r="B1432" t="str">
            <v>07.2104</v>
          </cell>
          <cell r="C1432" t="str">
            <v>Laép gaïch möông CS (Nhaân coâng ñaõ qui ñoåi veà ÑG chieáu saùng)</v>
          </cell>
          <cell r="D1432" t="str">
            <v>vieân</v>
          </cell>
          <cell r="G1432">
            <v>154.69999999999999</v>
          </cell>
        </row>
        <row r="1433">
          <cell r="A1433" t="str">
            <v>DMCS</v>
          </cell>
          <cell r="B1433" t="str">
            <v>CS1.01.160</v>
          </cell>
          <cell r="C1433" t="str">
            <v>Ñaøo ñaát möông caùp CS</v>
          </cell>
          <cell r="D1433" t="str">
            <v>m3</v>
          </cell>
          <cell r="G1433">
            <v>67111</v>
          </cell>
        </row>
        <row r="1434">
          <cell r="A1434" t="str">
            <v>DDMCS3</v>
          </cell>
          <cell r="B1434" t="str">
            <v>CS1.02.023</v>
          </cell>
          <cell r="C1434" t="str">
            <v>Ñaép ñaát möông caùp CS ñaát caáp 3</v>
          </cell>
          <cell r="D1434" t="str">
            <v>m3</v>
          </cell>
          <cell r="G1434">
            <v>14992</v>
          </cell>
        </row>
        <row r="1435">
          <cell r="A1435" t="str">
            <v>DCatMCS</v>
          </cell>
          <cell r="B1435" t="str">
            <v>CS1.02.024</v>
          </cell>
          <cell r="C1435" t="str">
            <v>Ñaép caùt möông caùp CS</v>
          </cell>
          <cell r="D1435" t="str">
            <v>m3</v>
          </cell>
          <cell r="G1435">
            <v>12090</v>
          </cell>
        </row>
        <row r="1436">
          <cell r="A1436" t="str">
            <v>DMongCS</v>
          </cell>
          <cell r="B1436" t="str">
            <v>CS1.01.140</v>
          </cell>
          <cell r="C1436" t="str">
            <v>Ñaøo moùng truï CS saâu ≤ 1m treân væa heø</v>
          </cell>
          <cell r="D1436" t="str">
            <v>m3</v>
          </cell>
          <cell r="G1436">
            <v>67111</v>
          </cell>
        </row>
        <row r="1437">
          <cell r="A1437" t="str">
            <v>DMongCS1</v>
          </cell>
          <cell r="B1437" t="str">
            <v>CS1.01.150</v>
          </cell>
          <cell r="C1437" t="str">
            <v>Ñaøo moùng truï CS saâu &gt;1m treân væa heø</v>
          </cell>
          <cell r="D1437" t="str">
            <v>m3</v>
          </cell>
          <cell r="G1437">
            <v>74568</v>
          </cell>
        </row>
        <row r="1438">
          <cell r="A1438" t="str">
            <v>DDMongCS3</v>
          </cell>
          <cell r="B1438" t="str">
            <v>CS1.02.013</v>
          </cell>
          <cell r="C1438" t="str">
            <v>Ñaép ñaát moùng truï CS, ñaát caáp 3</v>
          </cell>
          <cell r="D1438" t="str">
            <v>m3</v>
          </cell>
          <cell r="G1438">
            <v>16201</v>
          </cell>
        </row>
        <row r="1439">
          <cell r="A1439" t="str">
            <v>DCatMongCS</v>
          </cell>
          <cell r="B1439" t="str">
            <v>CS1.02.014</v>
          </cell>
          <cell r="C1439" t="str">
            <v>Ñaép caùt moùng truï CS</v>
          </cell>
          <cell r="D1439" t="str">
            <v>m3</v>
          </cell>
          <cell r="G1439">
            <v>13541</v>
          </cell>
        </row>
        <row r="1440">
          <cell r="A1440" t="str">
            <v>DongCTD</v>
          </cell>
          <cell r="B1440" t="str">
            <v>CS3.07.012</v>
          </cell>
          <cell r="C1440" t="str">
            <v>Ñoùng coïc tieáp ñòa heä thoáng CS</v>
          </cell>
          <cell r="D1440" t="str">
            <v>coïc</v>
          </cell>
          <cell r="G1440">
            <v>15707</v>
          </cell>
        </row>
        <row r="1441">
          <cell r="A1441" t="str">
            <v>DBTM150CS</v>
          </cell>
          <cell r="B1441" t="str">
            <v>CS2.01.011</v>
          </cell>
          <cell r="C1441" t="str">
            <v>Ñoå beâtoâng moùng truï M150 &lt;=250cm</v>
          </cell>
          <cell r="D1441" t="str">
            <v>m3</v>
          </cell>
          <cell r="G1441">
            <v>13541</v>
          </cell>
        </row>
        <row r="1442">
          <cell r="A1442" t="str">
            <v>DBT20012CS</v>
          </cell>
          <cell r="B1442" t="str">
            <v>04.3323</v>
          </cell>
          <cell r="C1442" t="str">
            <v>Ñoå betoâng M200 ñaù 1x2 (Nhaân coâng ñaõ qui ñoåi veà ÑG chieáu saùng)</v>
          </cell>
          <cell r="D1442" t="str">
            <v>m3</v>
          </cell>
          <cell r="G1442">
            <v>117892</v>
          </cell>
        </row>
      </sheetData>
      <sheetData sheetId="24" refreshError="1"/>
      <sheetData sheetId="25">
        <row r="19">
          <cell r="C19">
            <v>1</v>
          </cell>
          <cell r="D19">
            <v>2</v>
          </cell>
          <cell r="E19">
            <v>3</v>
          </cell>
          <cell r="F19">
            <v>4</v>
          </cell>
          <cell r="G19">
            <v>5</v>
          </cell>
          <cell r="H19">
            <v>6</v>
          </cell>
          <cell r="I19">
            <v>7</v>
          </cell>
          <cell r="J19">
            <v>8</v>
          </cell>
          <cell r="K19">
            <v>9</v>
          </cell>
          <cell r="L19">
            <v>10</v>
          </cell>
          <cell r="M19">
            <v>11</v>
          </cell>
          <cell r="N19">
            <v>12</v>
          </cell>
          <cell r="O19">
            <v>13</v>
          </cell>
          <cell r="P19">
            <v>14</v>
          </cell>
          <cell r="Q19">
            <v>15</v>
          </cell>
          <cell r="R19">
            <v>16</v>
          </cell>
        </row>
        <row r="20">
          <cell r="E20" t="str">
            <v>A.PHAÀN THIEÁT BÒ</v>
          </cell>
        </row>
        <row r="21">
          <cell r="B21" t="str">
            <v>TR251s</v>
          </cell>
          <cell r="C21">
            <v>0</v>
          </cell>
          <cell r="D21" t="str">
            <v>T1.1431</v>
          </cell>
          <cell r="E21" t="str">
            <v>Maùy bieán aùp 12,7/0,22-0,44kV 25kVA (Coâng ty ñieàu ñoäng)</v>
          </cell>
          <cell r="F21" t="str">
            <v>maùy</v>
          </cell>
          <cell r="G21">
            <v>0</v>
          </cell>
          <cell r="H21">
            <v>0</v>
          </cell>
          <cell r="J21">
            <v>633735</v>
          </cell>
          <cell r="L21">
            <v>380270</v>
          </cell>
          <cell r="M21">
            <v>0</v>
          </cell>
          <cell r="N21">
            <v>0</v>
          </cell>
          <cell r="O21">
            <v>0</v>
          </cell>
          <cell r="Q21">
            <v>0</v>
          </cell>
        </row>
        <row r="22">
          <cell r="B22" t="str">
            <v>TR371</v>
          </cell>
          <cell r="C22">
            <v>0</v>
          </cell>
          <cell r="D22" t="str">
            <v>T1.1432</v>
          </cell>
          <cell r="E22" t="str">
            <v>Maùy bieán aùp 12,7/0,22-0,44kV 37,5kVA</v>
          </cell>
          <cell r="F22" t="str">
            <v>maùy</v>
          </cell>
          <cell r="G22">
            <v>0</v>
          </cell>
          <cell r="H22">
            <v>29738000</v>
          </cell>
          <cell r="J22">
            <v>731019</v>
          </cell>
          <cell r="L22">
            <v>380270</v>
          </cell>
          <cell r="M22">
            <v>0</v>
          </cell>
          <cell r="N22">
            <v>0</v>
          </cell>
          <cell r="O22">
            <v>0</v>
          </cell>
          <cell r="Q22">
            <v>0</v>
          </cell>
        </row>
        <row r="23">
          <cell r="B23" t="str">
            <v>TR501</v>
          </cell>
          <cell r="C23">
            <v>0</v>
          </cell>
          <cell r="D23" t="str">
            <v>T1.1432</v>
          </cell>
          <cell r="E23" t="str">
            <v>Maùy bieán aùp 12,7/0,22-0,44kV 50kVA</v>
          </cell>
          <cell r="F23" t="str">
            <v>maùy</v>
          </cell>
          <cell r="G23">
            <v>0</v>
          </cell>
          <cell r="H23">
            <v>39402860</v>
          </cell>
          <cell r="J23">
            <v>731019</v>
          </cell>
          <cell r="L23">
            <v>380270</v>
          </cell>
          <cell r="M23">
            <v>0</v>
          </cell>
          <cell r="N23">
            <v>0</v>
          </cell>
          <cell r="O23">
            <v>0</v>
          </cell>
          <cell r="Q23">
            <v>0</v>
          </cell>
        </row>
        <row r="24">
          <cell r="B24" t="str">
            <v>TR751</v>
          </cell>
          <cell r="C24">
            <v>0</v>
          </cell>
          <cell r="D24" t="str">
            <v>T1.1433</v>
          </cell>
          <cell r="E24" t="str">
            <v>Maùy bieán aùp 12,7/0,22-0,44kV 75kVA</v>
          </cell>
          <cell r="F24" t="str">
            <v>maùy</v>
          </cell>
          <cell r="G24">
            <v>0</v>
          </cell>
          <cell r="H24">
            <v>46614680</v>
          </cell>
          <cell r="J24">
            <v>972839</v>
          </cell>
          <cell r="L24">
            <v>380270</v>
          </cell>
          <cell r="M24">
            <v>0</v>
          </cell>
          <cell r="N24">
            <v>0</v>
          </cell>
          <cell r="O24">
            <v>0</v>
          </cell>
          <cell r="Q24">
            <v>0</v>
          </cell>
        </row>
        <row r="25">
          <cell r="B25" t="str">
            <v>T1001</v>
          </cell>
          <cell r="C25">
            <v>0</v>
          </cell>
          <cell r="D25" t="str">
            <v>T1.1434</v>
          </cell>
          <cell r="E25" t="str">
            <v>Maùy bieán aùp 12,7/0,22-0,44kV 100kVA</v>
          </cell>
          <cell r="F25" t="str">
            <v>maùy</v>
          </cell>
          <cell r="G25">
            <v>0</v>
          </cell>
          <cell r="H25">
            <v>54149900</v>
          </cell>
          <cell r="J25">
            <v>1033989</v>
          </cell>
          <cell r="L25">
            <v>380270</v>
          </cell>
          <cell r="M25">
            <v>0</v>
          </cell>
          <cell r="N25">
            <v>0</v>
          </cell>
          <cell r="O25">
            <v>0</v>
          </cell>
          <cell r="Q25">
            <v>0</v>
          </cell>
        </row>
        <row r="26">
          <cell r="B26" t="str">
            <v>TR1601s</v>
          </cell>
          <cell r="C26">
            <v>0</v>
          </cell>
          <cell r="D26" t="str">
            <v>T1.1414</v>
          </cell>
          <cell r="E26" t="str">
            <v>Maùy bieán aùp 22/0,4kV 160kVA  (Coâng ty ñieàu ñoäng)</v>
          </cell>
          <cell r="F26" t="str">
            <v>maùy</v>
          </cell>
          <cell r="G26">
            <v>0</v>
          </cell>
          <cell r="H26">
            <v>0</v>
          </cell>
          <cell r="J26">
            <v>1381431</v>
          </cell>
          <cell r="L26">
            <v>380270</v>
          </cell>
          <cell r="M26">
            <v>0</v>
          </cell>
          <cell r="N26">
            <v>0</v>
          </cell>
          <cell r="O26">
            <v>0</v>
          </cell>
          <cell r="Q26">
            <v>0</v>
          </cell>
        </row>
        <row r="27">
          <cell r="B27" t="str">
            <v>TR2501</v>
          </cell>
          <cell r="C27">
            <v>0</v>
          </cell>
          <cell r="D27" t="str">
            <v>T1.1415</v>
          </cell>
          <cell r="E27" t="str">
            <v>Maùy bieán aùp 22/0,4kV- 250kVA</v>
          </cell>
          <cell r="F27" t="str">
            <v>maùy</v>
          </cell>
          <cell r="G27">
            <v>0</v>
          </cell>
          <cell r="H27">
            <v>230215000</v>
          </cell>
          <cell r="J27">
            <v>1614913</v>
          </cell>
          <cell r="L27">
            <v>482650</v>
          </cell>
          <cell r="M27">
            <v>0</v>
          </cell>
          <cell r="N27">
            <v>0</v>
          </cell>
          <cell r="O27">
            <v>0</v>
          </cell>
          <cell r="Q27">
            <v>0</v>
          </cell>
        </row>
        <row r="28">
          <cell r="B28" t="str">
            <v>FCO100-22</v>
          </cell>
          <cell r="C28">
            <v>0</v>
          </cell>
          <cell r="D28" t="str">
            <v>T2.3505</v>
          </cell>
          <cell r="E28" t="str">
            <v>FCO 24kV - 100A</v>
          </cell>
          <cell r="F28" t="str">
            <v>caùi</v>
          </cell>
          <cell r="G28">
            <v>0</v>
          </cell>
          <cell r="H28">
            <v>980000</v>
          </cell>
          <cell r="J28">
            <v>204160</v>
          </cell>
          <cell r="L28">
            <v>0</v>
          </cell>
          <cell r="M28">
            <v>0</v>
          </cell>
          <cell r="N28">
            <v>0</v>
          </cell>
          <cell r="O28">
            <v>0</v>
          </cell>
          <cell r="Q28">
            <v>0</v>
          </cell>
          <cell r="R28" t="str">
            <v>"</v>
          </cell>
        </row>
        <row r="29">
          <cell r="B29" t="str">
            <v>LA18</v>
          </cell>
          <cell r="C29">
            <v>0</v>
          </cell>
          <cell r="D29" t="str">
            <v>T2.5004</v>
          </cell>
          <cell r="E29" t="str">
            <v>LA 18kV 10kA</v>
          </cell>
          <cell r="F29" t="str">
            <v>caùi</v>
          </cell>
          <cell r="G29">
            <v>0</v>
          </cell>
          <cell r="H29">
            <v>801000</v>
          </cell>
          <cell r="J29">
            <v>76560</v>
          </cell>
          <cell r="L29">
            <v>0</v>
          </cell>
          <cell r="M29">
            <v>0</v>
          </cell>
          <cell r="N29">
            <v>0</v>
          </cell>
          <cell r="O29">
            <v>0</v>
          </cell>
          <cell r="Q29">
            <v>0</v>
          </cell>
          <cell r="R29" t="str">
            <v>"</v>
          </cell>
        </row>
        <row r="30">
          <cell r="B30" t="str">
            <v>ATM125</v>
          </cell>
          <cell r="C30">
            <v>0</v>
          </cell>
          <cell r="D30" t="str">
            <v>T2.8403</v>
          </cell>
          <cell r="E30" t="str">
            <v>MCCB 3 cöïc 400V -125A - 30KA</v>
          </cell>
          <cell r="F30" t="str">
            <v>caùi</v>
          </cell>
          <cell r="G30">
            <v>0</v>
          </cell>
          <cell r="H30">
            <v>1750000</v>
          </cell>
          <cell r="J30">
            <v>0</v>
          </cell>
          <cell r="L30">
            <v>0</v>
          </cell>
          <cell r="M30">
            <v>0</v>
          </cell>
          <cell r="N30">
            <v>0</v>
          </cell>
          <cell r="O30">
            <v>0</v>
          </cell>
          <cell r="Q30">
            <v>0</v>
          </cell>
        </row>
        <row r="31">
          <cell r="B31" t="str">
            <v>ATM160</v>
          </cell>
          <cell r="C31">
            <v>0</v>
          </cell>
          <cell r="D31" t="str">
            <v>T2.8403</v>
          </cell>
          <cell r="E31" t="str">
            <v>MCCB 3 cöïc 400V -160A - 35KA</v>
          </cell>
          <cell r="F31" t="str">
            <v>caùi</v>
          </cell>
          <cell r="G31">
            <v>0</v>
          </cell>
          <cell r="H31">
            <v>2300000</v>
          </cell>
          <cell r="J31">
            <v>0</v>
          </cell>
          <cell r="L31">
            <v>0</v>
          </cell>
          <cell r="M31">
            <v>0</v>
          </cell>
          <cell r="N31">
            <v>0</v>
          </cell>
          <cell r="O31">
            <v>0</v>
          </cell>
          <cell r="Q31">
            <v>0</v>
          </cell>
        </row>
        <row r="32">
          <cell r="B32" t="str">
            <v>ATM200</v>
          </cell>
          <cell r="C32">
            <v>0</v>
          </cell>
          <cell r="D32" t="str">
            <v>T2.8403</v>
          </cell>
          <cell r="E32" t="str">
            <v>MCCB 3 cöïc 400V -200A - 35KA</v>
          </cell>
          <cell r="F32" t="str">
            <v>caùi</v>
          </cell>
          <cell r="G32">
            <v>0</v>
          </cell>
          <cell r="H32">
            <v>2670000</v>
          </cell>
          <cell r="J32">
            <v>0</v>
          </cell>
          <cell r="L32">
            <v>0</v>
          </cell>
          <cell r="M32">
            <v>0</v>
          </cell>
          <cell r="N32">
            <v>0</v>
          </cell>
          <cell r="O32">
            <v>0</v>
          </cell>
          <cell r="Q32">
            <v>0</v>
          </cell>
        </row>
        <row r="33">
          <cell r="B33" t="str">
            <v>ATM250</v>
          </cell>
          <cell r="C33">
            <v>0</v>
          </cell>
          <cell r="D33" t="str">
            <v>T2.8404</v>
          </cell>
          <cell r="E33" t="str">
            <v xml:space="preserve">MCCB 3 cöïc 400V -250A - 35KA </v>
          </cell>
          <cell r="F33" t="str">
            <v>caùi</v>
          </cell>
          <cell r="G33">
            <v>0</v>
          </cell>
          <cell r="H33">
            <v>2910000</v>
          </cell>
          <cell r="J33">
            <v>0</v>
          </cell>
          <cell r="L33">
            <v>0</v>
          </cell>
          <cell r="M33">
            <v>0</v>
          </cell>
          <cell r="N33">
            <v>0</v>
          </cell>
          <cell r="O33">
            <v>0</v>
          </cell>
          <cell r="Q33">
            <v>0</v>
          </cell>
        </row>
        <row r="34">
          <cell r="B34" t="str">
            <v>ATM300</v>
          </cell>
          <cell r="C34">
            <v>0</v>
          </cell>
          <cell r="D34" t="str">
            <v>T2.8404</v>
          </cell>
          <cell r="E34" t="str">
            <v>MCCB 3 cöïc 400V -320A - 35KA</v>
          </cell>
          <cell r="F34" t="str">
            <v>caùi</v>
          </cell>
          <cell r="G34">
            <v>0</v>
          </cell>
          <cell r="H34">
            <v>5530000</v>
          </cell>
          <cell r="J34">
            <v>0</v>
          </cell>
          <cell r="L34">
            <v>0</v>
          </cell>
          <cell r="M34">
            <v>0</v>
          </cell>
          <cell r="N34">
            <v>0</v>
          </cell>
          <cell r="O34">
            <v>0</v>
          </cell>
          <cell r="Q34">
            <v>0</v>
          </cell>
        </row>
        <row r="35">
          <cell r="B35" t="str">
            <v>TI150</v>
          </cell>
          <cell r="C35">
            <v>0</v>
          </cell>
          <cell r="D35">
            <v>0</v>
          </cell>
          <cell r="E35" t="str">
            <v>Bieán doøng 600kV  150/5A</v>
          </cell>
          <cell r="F35" t="str">
            <v>caùi</v>
          </cell>
          <cell r="G35">
            <v>0</v>
          </cell>
          <cell r="H35">
            <v>0</v>
          </cell>
          <cell r="J35">
            <v>0</v>
          </cell>
          <cell r="L35">
            <v>0</v>
          </cell>
          <cell r="M35">
            <v>0</v>
          </cell>
          <cell r="N35">
            <v>0</v>
          </cell>
          <cell r="O35">
            <v>0</v>
          </cell>
          <cell r="Q35">
            <v>0</v>
          </cell>
          <cell r="R35" t="str">
            <v>Ñieän löïc caáp</v>
          </cell>
        </row>
        <row r="36">
          <cell r="B36" t="str">
            <v>TI200</v>
          </cell>
          <cell r="C36">
            <v>0</v>
          </cell>
          <cell r="D36">
            <v>0</v>
          </cell>
          <cell r="E36" t="str">
            <v xml:space="preserve">Bieán doøng 600V - 200/5A </v>
          </cell>
          <cell r="F36" t="str">
            <v>caùi</v>
          </cell>
          <cell r="G36">
            <v>0</v>
          </cell>
          <cell r="H36">
            <v>0</v>
          </cell>
          <cell r="J36">
            <v>0</v>
          </cell>
          <cell r="L36">
            <v>0</v>
          </cell>
          <cell r="M36">
            <v>0</v>
          </cell>
          <cell r="N36">
            <v>0</v>
          </cell>
          <cell r="O36">
            <v>0</v>
          </cell>
          <cell r="Q36">
            <v>0</v>
          </cell>
          <cell r="R36" t="str">
            <v>Ñieän löïc caáp</v>
          </cell>
        </row>
        <row r="37">
          <cell r="B37" t="str">
            <v>TI250</v>
          </cell>
          <cell r="C37">
            <v>0</v>
          </cell>
          <cell r="D37">
            <v>0</v>
          </cell>
          <cell r="E37" t="str">
            <v>Bieán doøng 600V - 250/5A</v>
          </cell>
          <cell r="F37" t="str">
            <v>caùi</v>
          </cell>
          <cell r="G37">
            <v>0</v>
          </cell>
          <cell r="H37">
            <v>0</v>
          </cell>
          <cell r="J37">
            <v>0</v>
          </cell>
          <cell r="L37">
            <v>0</v>
          </cell>
          <cell r="M37">
            <v>0</v>
          </cell>
          <cell r="N37">
            <v>0</v>
          </cell>
          <cell r="O37">
            <v>0</v>
          </cell>
          <cell r="Q37">
            <v>0</v>
          </cell>
          <cell r="R37" t="str">
            <v>Ñieän löïc caáp</v>
          </cell>
        </row>
        <row r="38">
          <cell r="B38" t="str">
            <v>TI300</v>
          </cell>
          <cell r="C38">
            <v>0</v>
          </cell>
          <cell r="D38">
            <v>0</v>
          </cell>
          <cell r="E38" t="str">
            <v xml:space="preserve">Bieán doøng 600V - 300/5A </v>
          </cell>
          <cell r="F38" t="str">
            <v>caùi</v>
          </cell>
          <cell r="G38">
            <v>0</v>
          </cell>
          <cell r="H38">
            <v>0</v>
          </cell>
          <cell r="J38">
            <v>0</v>
          </cell>
          <cell r="L38">
            <v>0</v>
          </cell>
          <cell r="M38">
            <v>0</v>
          </cell>
          <cell r="N38">
            <v>0</v>
          </cell>
          <cell r="O38">
            <v>0</v>
          </cell>
          <cell r="Q38">
            <v>0</v>
          </cell>
          <cell r="R38" t="str">
            <v>Ñieän löïc caáp</v>
          </cell>
        </row>
        <row r="39">
          <cell r="B39" t="str">
            <v>TI400</v>
          </cell>
          <cell r="C39">
            <v>0</v>
          </cell>
          <cell r="D39">
            <v>0</v>
          </cell>
          <cell r="E39" t="str">
            <v>Bieán doøng 600V - 400/5A</v>
          </cell>
          <cell r="F39" t="str">
            <v>caùi</v>
          </cell>
          <cell r="G39">
            <v>0</v>
          </cell>
          <cell r="H39">
            <v>0</v>
          </cell>
          <cell r="J39">
            <v>0</v>
          </cell>
          <cell r="L39">
            <v>0</v>
          </cell>
          <cell r="M39">
            <v>0</v>
          </cell>
          <cell r="N39">
            <v>0</v>
          </cell>
          <cell r="O39">
            <v>0</v>
          </cell>
          <cell r="Q39">
            <v>0</v>
          </cell>
          <cell r="R39" t="str">
            <v>Ñieän löïc caáp</v>
          </cell>
        </row>
        <row r="40">
          <cell r="B40" t="str">
            <v>TI500</v>
          </cell>
          <cell r="C40">
            <v>0</v>
          </cell>
          <cell r="D40">
            <v>0</v>
          </cell>
          <cell r="E40" t="str">
            <v>Bieán doøng 600V -500/5A</v>
          </cell>
          <cell r="F40" t="str">
            <v>caùi</v>
          </cell>
          <cell r="G40">
            <v>0</v>
          </cell>
          <cell r="H40">
            <v>0</v>
          </cell>
          <cell r="J40">
            <v>0</v>
          </cell>
          <cell r="L40">
            <v>0</v>
          </cell>
          <cell r="M40">
            <v>0</v>
          </cell>
          <cell r="N40">
            <v>0</v>
          </cell>
          <cell r="O40">
            <v>0</v>
          </cell>
          <cell r="Q40">
            <v>0</v>
          </cell>
          <cell r="R40" t="str">
            <v>Ñieän löïc caáp</v>
          </cell>
        </row>
        <row r="41">
          <cell r="B41" t="str">
            <v>DK3p5A</v>
          </cell>
          <cell r="C41">
            <v>0</v>
          </cell>
          <cell r="D41">
            <v>0</v>
          </cell>
          <cell r="E41" t="str">
            <v>Ñieän keá 3 pha 4 daây 220/380V-5A</v>
          </cell>
          <cell r="F41" t="str">
            <v>caùi</v>
          </cell>
          <cell r="G41">
            <v>0</v>
          </cell>
          <cell r="H41">
            <v>0</v>
          </cell>
          <cell r="J41">
            <v>0</v>
          </cell>
          <cell r="L41">
            <v>0</v>
          </cell>
          <cell r="M41">
            <v>0</v>
          </cell>
          <cell r="N41">
            <v>0</v>
          </cell>
          <cell r="O41">
            <v>0</v>
          </cell>
          <cell r="Q41">
            <v>0</v>
          </cell>
          <cell r="R41" t="str">
            <v>Ñieän löïc caáp</v>
          </cell>
        </row>
        <row r="42">
          <cell r="J42" t="str">
            <v>COÄNG TB :</v>
          </cell>
          <cell r="M42">
            <v>0</v>
          </cell>
          <cell r="N42">
            <v>0</v>
          </cell>
          <cell r="O42">
            <v>0</v>
          </cell>
          <cell r="P42">
            <v>0</v>
          </cell>
          <cell r="Q42">
            <v>0</v>
          </cell>
        </row>
        <row r="43">
          <cell r="E43" t="str">
            <v>B. PHAÀN VAÄT LIEÄU</v>
          </cell>
        </row>
        <row r="44">
          <cell r="B44" t="str">
            <v>CHI3K</v>
          </cell>
          <cell r="C44">
            <v>1</v>
          </cell>
          <cell r="D44">
            <v>0</v>
          </cell>
          <cell r="E44" t="str">
            <v xml:space="preserve">Daây chaûy 3K </v>
          </cell>
          <cell r="F44" t="str">
            <v>Sôïi</v>
          </cell>
          <cell r="G44">
            <v>0</v>
          </cell>
          <cell r="H44">
            <v>84000</v>
          </cell>
          <cell r="J44">
            <v>0</v>
          </cell>
          <cell r="L44">
            <v>0</v>
          </cell>
          <cell r="M44">
            <v>0</v>
          </cell>
          <cell r="N44">
            <v>0</v>
          </cell>
          <cell r="O44">
            <v>0</v>
          </cell>
          <cell r="Q44">
            <v>0</v>
          </cell>
          <cell r="R44" t="str">
            <v>"</v>
          </cell>
        </row>
        <row r="45">
          <cell r="B45" t="str">
            <v>CHI6K</v>
          </cell>
          <cell r="C45">
            <v>1</v>
          </cell>
          <cell r="D45">
            <v>0</v>
          </cell>
          <cell r="E45" t="str">
            <v>Daây chaûy 6K</v>
          </cell>
          <cell r="F45" t="str">
            <v>Sôïi</v>
          </cell>
          <cell r="G45">
            <v>0</v>
          </cell>
          <cell r="H45">
            <v>84000</v>
          </cell>
          <cell r="J45">
            <v>0</v>
          </cell>
          <cell r="L45">
            <v>0</v>
          </cell>
          <cell r="M45">
            <v>0</v>
          </cell>
          <cell r="N45">
            <v>0</v>
          </cell>
          <cell r="O45">
            <v>0</v>
          </cell>
          <cell r="Q45">
            <v>0</v>
          </cell>
          <cell r="R45" t="str">
            <v>"</v>
          </cell>
        </row>
        <row r="46">
          <cell r="B46" t="str">
            <v>CHI8K</v>
          </cell>
          <cell r="C46">
            <v>1</v>
          </cell>
          <cell r="D46">
            <v>0</v>
          </cell>
          <cell r="E46" t="str">
            <v>Daây chaûy 8K</v>
          </cell>
          <cell r="F46" t="str">
            <v>Sôïi</v>
          </cell>
          <cell r="G46">
            <v>0</v>
          </cell>
          <cell r="H46">
            <v>21900</v>
          </cell>
          <cell r="J46">
            <v>0</v>
          </cell>
          <cell r="L46">
            <v>0</v>
          </cell>
          <cell r="M46">
            <v>0</v>
          </cell>
          <cell r="N46">
            <v>0</v>
          </cell>
          <cell r="O46">
            <v>0</v>
          </cell>
          <cell r="Q46">
            <v>0</v>
          </cell>
          <cell r="R46" t="str">
            <v>"</v>
          </cell>
        </row>
        <row r="47">
          <cell r="B47" t="str">
            <v>Chupm</v>
          </cell>
          <cell r="C47">
            <v>1</v>
          </cell>
          <cell r="D47">
            <v>0</v>
          </cell>
          <cell r="E47" t="str">
            <v>Chuïp ñaàu cöïc MBA</v>
          </cell>
          <cell r="F47" t="str">
            <v>caùi</v>
          </cell>
          <cell r="G47">
            <v>0</v>
          </cell>
          <cell r="H47">
            <v>52000</v>
          </cell>
          <cell r="J47">
            <v>0</v>
          </cell>
          <cell r="L47">
            <v>0</v>
          </cell>
          <cell r="M47">
            <v>0</v>
          </cell>
          <cell r="N47">
            <v>0</v>
          </cell>
          <cell r="O47">
            <v>0</v>
          </cell>
          <cell r="Q47">
            <v>0</v>
          </cell>
          <cell r="R47" t="str">
            <v>"</v>
          </cell>
        </row>
        <row r="48">
          <cell r="B48" t="str">
            <v>Chupl</v>
          </cell>
          <cell r="C48">
            <v>1</v>
          </cell>
          <cell r="D48">
            <v>0</v>
          </cell>
          <cell r="E48" t="str">
            <v>Chuïp ñaàu cöïc LA</v>
          </cell>
          <cell r="F48" t="str">
            <v>caùi</v>
          </cell>
          <cell r="G48">
            <v>0</v>
          </cell>
          <cell r="H48">
            <v>32000</v>
          </cell>
          <cell r="J48">
            <v>0</v>
          </cell>
          <cell r="L48">
            <v>0</v>
          </cell>
          <cell r="M48">
            <v>0</v>
          </cell>
          <cell r="N48">
            <v>0</v>
          </cell>
          <cell r="O48">
            <v>0</v>
          </cell>
          <cell r="Q48">
            <v>0</v>
          </cell>
          <cell r="R48" t="str">
            <v>"</v>
          </cell>
        </row>
        <row r="49">
          <cell r="B49" t="str">
            <v>Chupf</v>
          </cell>
          <cell r="C49">
            <v>1</v>
          </cell>
          <cell r="D49">
            <v>0</v>
          </cell>
          <cell r="E49" t="str">
            <v>Chuïp ñaàu cöïc treân döôùi FCO</v>
          </cell>
          <cell r="F49" t="str">
            <v>boä</v>
          </cell>
          <cell r="G49">
            <v>0</v>
          </cell>
          <cell r="H49">
            <v>190000</v>
          </cell>
          <cell r="J49">
            <v>0</v>
          </cell>
          <cell r="L49">
            <v>0</v>
          </cell>
          <cell r="M49">
            <v>0</v>
          </cell>
          <cell r="N49">
            <v>0</v>
          </cell>
          <cell r="O49">
            <v>0</v>
          </cell>
          <cell r="Q49">
            <v>0</v>
          </cell>
          <cell r="R49" t="str">
            <v>"</v>
          </cell>
        </row>
        <row r="50">
          <cell r="B50" t="str">
            <v>chupU</v>
          </cell>
          <cell r="C50">
            <v>1</v>
          </cell>
          <cell r="D50">
            <v>0</v>
          </cell>
          <cell r="E50" t="str">
            <v>Chuïp keïp Uquai</v>
          </cell>
          <cell r="F50" t="str">
            <v>boä</v>
          </cell>
          <cell r="G50">
            <v>0</v>
          </cell>
          <cell r="H50">
            <v>122000</v>
          </cell>
          <cell r="J50">
            <v>0</v>
          </cell>
          <cell r="L50">
            <v>0</v>
          </cell>
          <cell r="M50">
            <v>0</v>
          </cell>
          <cell r="N50">
            <v>0</v>
          </cell>
          <cell r="O50">
            <v>0</v>
          </cell>
          <cell r="Q50">
            <v>0</v>
          </cell>
          <cell r="R50" t="str">
            <v>"</v>
          </cell>
        </row>
        <row r="51">
          <cell r="E51" t="str">
            <v>Phuï kieän treo MBA</v>
          </cell>
        </row>
        <row r="52">
          <cell r="C52">
            <v>1</v>
          </cell>
          <cell r="E52" t="str">
            <v>Giaù chuøm treo 3 MBT</v>
          </cell>
          <cell r="G52">
            <v>0</v>
          </cell>
          <cell r="N52">
            <v>0</v>
          </cell>
        </row>
        <row r="53">
          <cell r="E53" t="str">
            <v>Goàm coù:</v>
          </cell>
          <cell r="N53">
            <v>0</v>
          </cell>
        </row>
        <row r="54">
          <cell r="B54" t="str">
            <v>GTMBA75</v>
          </cell>
          <cell r="D54" t="str">
            <v>D2.6021</v>
          </cell>
          <cell r="E54" t="str">
            <v>Gía chuøm treo maùy bieán aùp &gt;= 3x75</v>
          </cell>
          <cell r="F54" t="str">
            <v>boä</v>
          </cell>
          <cell r="G54">
            <v>0</v>
          </cell>
          <cell r="H54">
            <v>2897000</v>
          </cell>
          <cell r="J54">
            <v>301489</v>
          </cell>
          <cell r="L54">
            <v>0</v>
          </cell>
          <cell r="M54">
            <v>0</v>
          </cell>
          <cell r="N54">
            <v>0</v>
          </cell>
          <cell r="O54">
            <v>0</v>
          </cell>
          <cell r="Q54">
            <v>0</v>
          </cell>
        </row>
        <row r="55">
          <cell r="B55" t="str">
            <v>GTMBA50</v>
          </cell>
          <cell r="D55" t="str">
            <v>D2.6021</v>
          </cell>
          <cell r="E55" t="str">
            <v>Gía chuøm treo maùy bieán aùp &gt;= 3x50</v>
          </cell>
          <cell r="F55" t="str">
            <v>boä</v>
          </cell>
          <cell r="G55">
            <v>0</v>
          </cell>
          <cell r="H55">
            <v>2039000</v>
          </cell>
          <cell r="J55">
            <v>301489</v>
          </cell>
          <cell r="L55">
            <v>0</v>
          </cell>
          <cell r="M55">
            <v>0</v>
          </cell>
          <cell r="N55">
            <v>0</v>
          </cell>
          <cell r="O55">
            <v>0</v>
          </cell>
          <cell r="Q55">
            <v>0</v>
          </cell>
        </row>
        <row r="56">
          <cell r="B56" t="str">
            <v>B1650</v>
          </cell>
          <cell r="D56">
            <v>0</v>
          </cell>
          <cell r="E56" t="str">
            <v>Boulon 16x50+ 2 long ñeàn vuoâng D18-50x50x3/Zn</v>
          </cell>
          <cell r="F56" t="str">
            <v>boä</v>
          </cell>
          <cell r="G56">
            <v>0</v>
          </cell>
          <cell r="H56">
            <v>17000</v>
          </cell>
          <cell r="J56">
            <v>0</v>
          </cell>
          <cell r="L56">
            <v>0</v>
          </cell>
          <cell r="M56">
            <v>0</v>
          </cell>
          <cell r="N56">
            <v>0</v>
          </cell>
          <cell r="O56">
            <v>0</v>
          </cell>
          <cell r="Q56">
            <v>0</v>
          </cell>
        </row>
        <row r="57">
          <cell r="B57" t="str">
            <v>B16250</v>
          </cell>
          <cell r="D57">
            <v>0</v>
          </cell>
          <cell r="E57" t="str">
            <v>Boulon 16x250+ 2 long ñeàn vuoâng D18-50x50x3/Zn</v>
          </cell>
          <cell r="F57" t="str">
            <v>boä</v>
          </cell>
          <cell r="G57">
            <v>0</v>
          </cell>
          <cell r="H57">
            <v>28000</v>
          </cell>
          <cell r="J57">
            <v>0</v>
          </cell>
          <cell r="L57">
            <v>0</v>
          </cell>
          <cell r="M57">
            <v>0</v>
          </cell>
          <cell r="N57">
            <v>0</v>
          </cell>
          <cell r="O57">
            <v>0</v>
          </cell>
          <cell r="Q57">
            <v>0</v>
          </cell>
        </row>
        <row r="58">
          <cell r="B58" t="str">
            <v>B16300</v>
          </cell>
          <cell r="D58">
            <v>0</v>
          </cell>
          <cell r="E58" t="str">
            <v>Boulon 16x300+ 2 long ñeàn vuoâng D18-50x50x3/Zn</v>
          </cell>
          <cell r="F58" t="str">
            <v>boä</v>
          </cell>
          <cell r="G58">
            <v>0</v>
          </cell>
          <cell r="H58">
            <v>30000</v>
          </cell>
          <cell r="J58">
            <v>0</v>
          </cell>
          <cell r="L58">
            <v>0</v>
          </cell>
          <cell r="M58">
            <v>0</v>
          </cell>
          <cell r="N58">
            <v>0</v>
          </cell>
          <cell r="O58">
            <v>0</v>
          </cell>
          <cell r="Q58">
            <v>0</v>
          </cell>
        </row>
        <row r="59">
          <cell r="B59" t="str">
            <v>DNMBA</v>
          </cell>
          <cell r="C59">
            <v>1</v>
          </cell>
          <cell r="E59" t="str">
            <v>ÑAØ ÑAËT MAÙY BIEÁN AÙP</v>
          </cell>
          <cell r="F59" t="str">
            <v>Boä</v>
          </cell>
          <cell r="G59">
            <v>0</v>
          </cell>
        </row>
        <row r="60">
          <cell r="E60" t="str">
            <v>Goàm coù:</v>
          </cell>
        </row>
        <row r="61">
          <cell r="B61" t="str">
            <v>U16-210</v>
          </cell>
          <cell r="E61" t="str">
            <v>Ñaø U160x64x5x2100mm</v>
          </cell>
          <cell r="F61" t="str">
            <v>caùi</v>
          </cell>
          <cell r="G61">
            <v>0</v>
          </cell>
          <cell r="H61">
            <v>1461000</v>
          </cell>
          <cell r="J61">
            <v>0</v>
          </cell>
          <cell r="L61">
            <v>0</v>
          </cell>
          <cell r="M61">
            <v>0</v>
          </cell>
          <cell r="O61">
            <v>0</v>
          </cell>
          <cell r="Q61">
            <v>0</v>
          </cell>
        </row>
        <row r="62">
          <cell r="B62" t="str">
            <v>U16-149</v>
          </cell>
          <cell r="E62" t="str">
            <v>Ñaø U160x64x5x1449mm</v>
          </cell>
          <cell r="F62" t="str">
            <v>caùi</v>
          </cell>
          <cell r="G62">
            <v>0</v>
          </cell>
          <cell r="H62">
            <v>1079000</v>
          </cell>
          <cell r="J62">
            <v>0</v>
          </cell>
          <cell r="L62">
            <v>0</v>
          </cell>
          <cell r="M62">
            <v>0</v>
          </cell>
          <cell r="O62">
            <v>0</v>
          </cell>
          <cell r="Q62">
            <v>0</v>
          </cell>
        </row>
        <row r="63">
          <cell r="B63" t="str">
            <v>U16-170</v>
          </cell>
          <cell r="E63" t="str">
            <v xml:space="preserve">Ñaø U160x64x5x1700mm </v>
          </cell>
          <cell r="F63" t="str">
            <v>caùi</v>
          </cell>
          <cell r="G63">
            <v>0</v>
          </cell>
          <cell r="H63">
            <v>998000</v>
          </cell>
          <cell r="J63">
            <v>0</v>
          </cell>
          <cell r="L63">
            <v>0</v>
          </cell>
          <cell r="M63">
            <v>0</v>
          </cell>
          <cell r="O63">
            <v>0</v>
          </cell>
          <cell r="Q63">
            <v>0</v>
          </cell>
        </row>
        <row r="64">
          <cell r="B64" t="str">
            <v>U16-740</v>
          </cell>
          <cell r="E64" t="str">
            <v>Ñaø U160x64x5x740</v>
          </cell>
          <cell r="F64" t="str">
            <v>caùi</v>
          </cell>
          <cell r="G64">
            <v>0</v>
          </cell>
          <cell r="H64">
            <v>475000</v>
          </cell>
          <cell r="J64">
            <v>0</v>
          </cell>
          <cell r="L64">
            <v>0</v>
          </cell>
          <cell r="M64">
            <v>0</v>
          </cell>
          <cell r="O64">
            <v>0</v>
          </cell>
          <cell r="Q64">
            <v>0</v>
          </cell>
        </row>
        <row r="65">
          <cell r="B65" t="str">
            <v>U10-90</v>
          </cell>
          <cell r="E65" t="str">
            <v>Ñaø U100x46x4,5x900mm</v>
          </cell>
          <cell r="F65" t="str">
            <v>caùi</v>
          </cell>
          <cell r="G65">
            <v>0</v>
          </cell>
          <cell r="H65">
            <v>330000</v>
          </cell>
          <cell r="J65">
            <v>0</v>
          </cell>
          <cell r="L65">
            <v>0</v>
          </cell>
          <cell r="M65">
            <v>0</v>
          </cell>
          <cell r="O65">
            <v>0</v>
          </cell>
          <cell r="Q65">
            <v>0</v>
          </cell>
        </row>
        <row r="66">
          <cell r="B66" t="str">
            <v>U10-110</v>
          </cell>
          <cell r="E66" t="str">
            <v>Ñaø U100x46x4,5x1100mm</v>
          </cell>
          <cell r="F66" t="str">
            <v>caùi</v>
          </cell>
          <cell r="G66">
            <v>0</v>
          </cell>
          <cell r="H66">
            <v>404000</v>
          </cell>
          <cell r="J66">
            <v>0</v>
          </cell>
          <cell r="L66">
            <v>0</v>
          </cell>
          <cell r="M66">
            <v>0</v>
          </cell>
          <cell r="O66">
            <v>0</v>
          </cell>
          <cell r="Q66">
            <v>0</v>
          </cell>
        </row>
        <row r="67">
          <cell r="B67" t="str">
            <v>U10-50</v>
          </cell>
          <cell r="E67" t="str">
            <v>Ñaø U100x46x4.5x500mm</v>
          </cell>
          <cell r="F67" t="str">
            <v>caùi</v>
          </cell>
          <cell r="G67">
            <v>0</v>
          </cell>
          <cell r="H67">
            <v>199000</v>
          </cell>
          <cell r="J67">
            <v>0</v>
          </cell>
          <cell r="L67">
            <v>0</v>
          </cell>
          <cell r="M67">
            <v>0</v>
          </cell>
          <cell r="O67">
            <v>0</v>
          </cell>
          <cell r="Q67">
            <v>0</v>
          </cell>
        </row>
        <row r="68">
          <cell r="B68" t="str">
            <v>U10-70 (1)</v>
          </cell>
          <cell r="E68" t="str">
            <v>Ñaø U100x46x4.5x700mm</v>
          </cell>
          <cell r="F68" t="str">
            <v>caùi</v>
          </cell>
          <cell r="G68">
            <v>0</v>
          </cell>
          <cell r="H68">
            <v>260000</v>
          </cell>
          <cell r="J68">
            <v>0</v>
          </cell>
          <cell r="L68">
            <v>0</v>
          </cell>
          <cell r="M68">
            <v>0</v>
          </cell>
          <cell r="O68">
            <v>0</v>
          </cell>
          <cell r="Q68">
            <v>0</v>
          </cell>
        </row>
        <row r="69">
          <cell r="B69" t="str">
            <v>U10-70 (2)</v>
          </cell>
          <cell r="E69" t="str">
            <v>Ñaø U100x46x4.5x700mm</v>
          </cell>
          <cell r="F69" t="str">
            <v>caùi</v>
          </cell>
          <cell r="G69">
            <v>0</v>
          </cell>
          <cell r="H69">
            <v>260000</v>
          </cell>
          <cell r="J69">
            <v>0</v>
          </cell>
          <cell r="L69">
            <v>0</v>
          </cell>
          <cell r="M69">
            <v>0</v>
          </cell>
          <cell r="O69">
            <v>0</v>
          </cell>
          <cell r="Q69">
            <v>0</v>
          </cell>
        </row>
        <row r="70">
          <cell r="B70" t="str">
            <v>B1650</v>
          </cell>
          <cell r="E70" t="str">
            <v>Boulon 16x50+ 2 long ñeàn vuoâng D18-50x50x3/Zn</v>
          </cell>
          <cell r="F70" t="str">
            <v>boä</v>
          </cell>
          <cell r="G70">
            <v>0</v>
          </cell>
          <cell r="H70">
            <v>17000</v>
          </cell>
          <cell r="J70">
            <v>0</v>
          </cell>
          <cell r="L70">
            <v>0</v>
          </cell>
          <cell r="M70">
            <v>0</v>
          </cell>
          <cell r="O70">
            <v>0</v>
          </cell>
          <cell r="Q70">
            <v>0</v>
          </cell>
        </row>
        <row r="71">
          <cell r="B71" t="str">
            <v>B16100</v>
          </cell>
          <cell r="E71" t="str">
            <v>Boulon 16x100+ 2 long ñeàn vuoâng D18-50x50x3/Zn</v>
          </cell>
          <cell r="F71" t="str">
            <v>boä</v>
          </cell>
          <cell r="G71">
            <v>0</v>
          </cell>
          <cell r="H71">
            <v>26200</v>
          </cell>
          <cell r="J71">
            <v>0</v>
          </cell>
          <cell r="L71">
            <v>0</v>
          </cell>
          <cell r="M71">
            <v>0</v>
          </cell>
          <cell r="O71">
            <v>0</v>
          </cell>
          <cell r="Q71">
            <v>0</v>
          </cell>
        </row>
        <row r="72">
          <cell r="B72" t="str">
            <v>B16300</v>
          </cell>
          <cell r="E72" t="str">
            <v>Boulon 16x300+ 2 long ñeàn vuoâng D18-50x50x3/Zn</v>
          </cell>
          <cell r="F72" t="str">
            <v>boä</v>
          </cell>
          <cell r="G72">
            <v>0</v>
          </cell>
          <cell r="H72">
            <v>30000</v>
          </cell>
          <cell r="J72">
            <v>0</v>
          </cell>
          <cell r="L72">
            <v>0</v>
          </cell>
          <cell r="M72">
            <v>0</v>
          </cell>
          <cell r="O72">
            <v>0</v>
          </cell>
          <cell r="Q72">
            <v>0</v>
          </cell>
        </row>
        <row r="73">
          <cell r="B73" t="str">
            <v>B16400v</v>
          </cell>
          <cell r="E73" t="str">
            <v>Boulon 16x400VRS+ 4 long ñeàn vuoâng D18-50x50x3/Zn</v>
          </cell>
          <cell r="F73" t="str">
            <v>boä</v>
          </cell>
          <cell r="G73">
            <v>0</v>
          </cell>
          <cell r="H73">
            <v>44000</v>
          </cell>
          <cell r="J73">
            <v>0</v>
          </cell>
          <cell r="L73">
            <v>0</v>
          </cell>
          <cell r="M73">
            <v>0</v>
          </cell>
          <cell r="N73">
            <v>0</v>
          </cell>
          <cell r="O73">
            <v>0</v>
          </cell>
          <cell r="Q73">
            <v>0</v>
          </cell>
        </row>
        <row r="74">
          <cell r="B74" t="str">
            <v>B16750v</v>
          </cell>
          <cell r="E74" t="str">
            <v>Boulon 16x750VRS+ 4 long ñeàn vuoâng D18-50x50x3/Zn</v>
          </cell>
          <cell r="F74" t="str">
            <v>boä</v>
          </cell>
          <cell r="G74">
            <v>0</v>
          </cell>
          <cell r="H74">
            <v>68000</v>
          </cell>
          <cell r="J74">
            <v>0</v>
          </cell>
          <cell r="L74">
            <v>0</v>
          </cell>
          <cell r="M74">
            <v>0</v>
          </cell>
          <cell r="N74">
            <v>0</v>
          </cell>
          <cell r="O74">
            <v>0</v>
          </cell>
          <cell r="Q74">
            <v>0</v>
          </cell>
        </row>
        <row r="75">
          <cell r="B75" t="str">
            <v>B16800V</v>
          </cell>
          <cell r="D75">
            <v>0</v>
          </cell>
          <cell r="E75" t="str">
            <v>Boulon 16x800VRS+ 4 long ñeàn vuoâng D18-50x50x3/Zn</v>
          </cell>
          <cell r="F75" t="str">
            <v>boä</v>
          </cell>
          <cell r="G75">
            <v>0</v>
          </cell>
          <cell r="H75">
            <v>71000</v>
          </cell>
          <cell r="J75">
            <v>0</v>
          </cell>
          <cell r="L75">
            <v>0</v>
          </cell>
          <cell r="M75">
            <v>0</v>
          </cell>
          <cell r="N75">
            <v>0</v>
          </cell>
          <cell r="O75">
            <v>0</v>
          </cell>
          <cell r="Q75">
            <v>0</v>
          </cell>
        </row>
        <row r="76">
          <cell r="B76" t="str">
            <v>LXMBAN</v>
          </cell>
          <cell r="D76" t="str">
            <v>T4.9302</v>
          </cell>
          <cell r="E76" t="str">
            <v>Laép boä xaø ñôõ maùy bieán aùp traïm ngoài (229,6kg)</v>
          </cell>
          <cell r="F76" t="str">
            <v>boä</v>
          </cell>
          <cell r="G76">
            <v>0</v>
          </cell>
          <cell r="H76">
            <v>0</v>
          </cell>
          <cell r="J76">
            <v>674303</v>
          </cell>
          <cell r="L76">
            <v>0</v>
          </cell>
          <cell r="M76">
            <v>0</v>
          </cell>
          <cell r="N76">
            <v>0</v>
          </cell>
          <cell r="O76">
            <v>0</v>
          </cell>
          <cell r="Q76">
            <v>0</v>
          </cell>
        </row>
        <row r="77">
          <cell r="C77">
            <v>1</v>
          </cell>
          <cell r="E77" t="str">
            <v xml:space="preserve">Truï BTLT 12m </v>
          </cell>
          <cell r="F77" t="str">
            <v>Boä</v>
          </cell>
          <cell r="G77">
            <v>0</v>
          </cell>
          <cell r="M77">
            <v>0</v>
          </cell>
          <cell r="N77">
            <v>0</v>
          </cell>
          <cell r="O77">
            <v>0</v>
          </cell>
          <cell r="Q77">
            <v>0</v>
          </cell>
        </row>
        <row r="78">
          <cell r="E78" t="str">
            <v>Goàm coù:</v>
          </cell>
          <cell r="M78">
            <v>0</v>
          </cell>
          <cell r="N78">
            <v>0</v>
          </cell>
          <cell r="O78">
            <v>0</v>
          </cell>
          <cell r="Q78">
            <v>0</v>
          </cell>
        </row>
        <row r="79">
          <cell r="B79" t="str">
            <v>T12540</v>
          </cell>
          <cell r="D79">
            <v>0</v>
          </cell>
          <cell r="E79" t="str">
            <v>Truï BTLT 12m F540 döï öùng löïc (k=2)</v>
          </cell>
          <cell r="F79" t="str">
            <v>truï</v>
          </cell>
          <cell r="G79">
            <v>0</v>
          </cell>
          <cell r="H79">
            <v>5890000</v>
          </cell>
          <cell r="J79">
            <v>0</v>
          </cell>
          <cell r="L79">
            <v>0</v>
          </cell>
          <cell r="M79">
            <v>0</v>
          </cell>
          <cell r="N79">
            <v>0</v>
          </cell>
          <cell r="O79">
            <v>0</v>
          </cell>
          <cell r="Q79">
            <v>0</v>
          </cell>
        </row>
        <row r="80">
          <cell r="B80" t="str">
            <v>G</v>
          </cell>
          <cell r="E80" t="str">
            <v>Vaät lieäu döïng truï</v>
          </cell>
          <cell r="F80" t="str">
            <v>truï</v>
          </cell>
          <cell r="G80">
            <v>0</v>
          </cell>
          <cell r="H80">
            <v>17400</v>
          </cell>
          <cell r="J80">
            <v>0</v>
          </cell>
          <cell r="L80">
            <v>0</v>
          </cell>
          <cell r="M80">
            <v>0</v>
          </cell>
          <cell r="N80">
            <v>0</v>
          </cell>
          <cell r="O80">
            <v>0</v>
          </cell>
          <cell r="Q80">
            <v>0</v>
          </cell>
        </row>
        <row r="81">
          <cell r="B81" t="str">
            <v>C12m-TBA</v>
          </cell>
          <cell r="D81" t="str">
            <v>D2.5232</v>
          </cell>
          <cell r="E81" t="str">
            <v>Döïng truï BTLT 12m trong TBA baèng thuû coâng + cô giôùi</v>
          </cell>
          <cell r="F81" t="str">
            <v>truï</v>
          </cell>
          <cell r="G81">
            <v>0</v>
          </cell>
          <cell r="H81">
            <v>0</v>
          </cell>
          <cell r="J81">
            <v>541024</v>
          </cell>
          <cell r="L81">
            <v>202565</v>
          </cell>
          <cell r="M81">
            <v>0</v>
          </cell>
          <cell r="N81">
            <v>0</v>
          </cell>
          <cell r="O81">
            <v>0</v>
          </cell>
          <cell r="Q81">
            <v>0</v>
          </cell>
        </row>
        <row r="82">
          <cell r="C82">
            <v>1</v>
          </cell>
          <cell r="E82" t="str">
            <v xml:space="preserve">Truï BTLT 14m </v>
          </cell>
          <cell r="F82" t="str">
            <v>Boä</v>
          </cell>
          <cell r="G82">
            <v>0</v>
          </cell>
          <cell r="M82">
            <v>0</v>
          </cell>
          <cell r="N82">
            <v>0</v>
          </cell>
          <cell r="O82">
            <v>0</v>
          </cell>
          <cell r="Q82">
            <v>0</v>
          </cell>
        </row>
        <row r="83">
          <cell r="E83" t="str">
            <v>Goàm coù:</v>
          </cell>
          <cell r="M83">
            <v>0</v>
          </cell>
          <cell r="N83">
            <v>0</v>
          </cell>
          <cell r="O83">
            <v>0</v>
          </cell>
          <cell r="Q83">
            <v>0</v>
          </cell>
        </row>
        <row r="84">
          <cell r="B84" t="str">
            <v>T14</v>
          </cell>
          <cell r="D84">
            <v>0</v>
          </cell>
          <cell r="E84" t="str">
            <v>Truï BTLT 14m F650 döï öùng löïc (k=2)</v>
          </cell>
          <cell r="F84" t="str">
            <v>truï</v>
          </cell>
          <cell r="G84">
            <v>0</v>
          </cell>
          <cell r="H84">
            <v>8380000</v>
          </cell>
          <cell r="J84">
            <v>0</v>
          </cell>
          <cell r="L84">
            <v>0</v>
          </cell>
          <cell r="M84">
            <v>0</v>
          </cell>
          <cell r="N84">
            <v>0</v>
          </cell>
          <cell r="O84">
            <v>0</v>
          </cell>
          <cell r="Q84">
            <v>0</v>
          </cell>
        </row>
        <row r="85">
          <cell r="B85" t="str">
            <v>G</v>
          </cell>
          <cell r="E85" t="str">
            <v>Vaät lieäu döïng truï</v>
          </cell>
          <cell r="F85" t="str">
            <v>truï</v>
          </cell>
          <cell r="G85">
            <v>0</v>
          </cell>
          <cell r="H85">
            <v>17400</v>
          </cell>
          <cell r="J85">
            <v>0</v>
          </cell>
          <cell r="L85">
            <v>0</v>
          </cell>
          <cell r="M85">
            <v>0</v>
          </cell>
          <cell r="N85">
            <v>0</v>
          </cell>
          <cell r="O85">
            <v>0</v>
          </cell>
          <cell r="Q85">
            <v>0</v>
          </cell>
        </row>
        <row r="86">
          <cell r="B86" t="str">
            <v>C14m-TBA</v>
          </cell>
          <cell r="D86" t="str">
            <v>D2.5242</v>
          </cell>
          <cell r="E86" t="str">
            <v>Döïng truï BTLT 14m trong TBA baèng thuû coâng + cô giôùi</v>
          </cell>
          <cell r="F86" t="str">
            <v>truï</v>
          </cell>
          <cell r="G86">
            <v>0</v>
          </cell>
          <cell r="H86">
            <v>0</v>
          </cell>
          <cell r="J86">
            <v>673728</v>
          </cell>
          <cell r="L86">
            <v>202565</v>
          </cell>
          <cell r="M86">
            <v>0</v>
          </cell>
          <cell r="N86">
            <v>0</v>
          </cell>
          <cell r="O86">
            <v>0</v>
          </cell>
          <cell r="Q86">
            <v>0</v>
          </cell>
        </row>
        <row r="87">
          <cell r="B87" t="str">
            <v>M12-2BT</v>
          </cell>
          <cell r="C87">
            <v>1</v>
          </cell>
          <cell r="E87" t="str">
            <v>Moùng  12-BT ñoâi</v>
          </cell>
          <cell r="F87" t="str">
            <v>Moùng</v>
          </cell>
          <cell r="G87">
            <v>0</v>
          </cell>
          <cell r="M87">
            <v>0</v>
          </cell>
          <cell r="N87">
            <v>0</v>
          </cell>
          <cell r="O87">
            <v>0</v>
          </cell>
          <cell r="Q87">
            <v>0</v>
          </cell>
        </row>
        <row r="88">
          <cell r="E88" t="str">
            <v>Goàm coù:</v>
          </cell>
          <cell r="M88">
            <v>0</v>
          </cell>
          <cell r="N88">
            <v>0</v>
          </cell>
          <cell r="O88">
            <v>0</v>
          </cell>
          <cell r="Q88">
            <v>0</v>
          </cell>
        </row>
        <row r="89">
          <cell r="B89" t="str">
            <v>XM</v>
          </cell>
          <cell r="D89">
            <v>0</v>
          </cell>
          <cell r="E89" t="str">
            <v xml:space="preserve">Ximaêng </v>
          </cell>
          <cell r="F89" t="str">
            <v>kg</v>
          </cell>
          <cell r="G89">
            <v>0</v>
          </cell>
          <cell r="I89">
            <v>1740</v>
          </cell>
          <cell r="J89">
            <v>0</v>
          </cell>
          <cell r="L89">
            <v>0</v>
          </cell>
          <cell r="M89">
            <v>0</v>
          </cell>
          <cell r="N89">
            <v>0</v>
          </cell>
          <cell r="O89">
            <v>0</v>
          </cell>
          <cell r="Q89">
            <v>0</v>
          </cell>
        </row>
        <row r="90">
          <cell r="B90" t="str">
            <v>CV</v>
          </cell>
          <cell r="D90">
            <v>0</v>
          </cell>
          <cell r="E90" t="str">
            <v>Caùt vaøng</v>
          </cell>
          <cell r="F90" t="str">
            <v>m3</v>
          </cell>
          <cell r="G90">
            <v>0</v>
          </cell>
          <cell r="I90">
            <v>500000</v>
          </cell>
          <cell r="J90">
            <v>0</v>
          </cell>
          <cell r="L90">
            <v>0</v>
          </cell>
          <cell r="M90">
            <v>0</v>
          </cell>
          <cell r="N90">
            <v>0</v>
          </cell>
          <cell r="O90">
            <v>0</v>
          </cell>
          <cell r="Q90">
            <v>0</v>
          </cell>
        </row>
        <row r="91">
          <cell r="B91" t="str">
            <v>D1X2</v>
          </cell>
          <cell r="D91">
            <v>0</v>
          </cell>
          <cell r="E91" t="str">
            <v>Ñaù 1x2</v>
          </cell>
          <cell r="F91" t="str">
            <v>m3</v>
          </cell>
          <cell r="G91">
            <v>0</v>
          </cell>
          <cell r="I91">
            <v>325000</v>
          </cell>
          <cell r="J91">
            <v>0</v>
          </cell>
          <cell r="L91">
            <v>0</v>
          </cell>
          <cell r="M91">
            <v>0</v>
          </cell>
          <cell r="N91">
            <v>0</v>
          </cell>
          <cell r="O91">
            <v>0</v>
          </cell>
          <cell r="Q91">
            <v>0</v>
          </cell>
        </row>
        <row r="92">
          <cell r="B92" t="str">
            <v>DINH</v>
          </cell>
          <cell r="D92">
            <v>0</v>
          </cell>
          <cell r="E92" t="str">
            <v>Ñinh</v>
          </cell>
          <cell r="F92" t="str">
            <v>kg</v>
          </cell>
          <cell r="G92">
            <v>0</v>
          </cell>
          <cell r="I92">
            <v>25000</v>
          </cell>
          <cell r="J92">
            <v>0</v>
          </cell>
          <cell r="L92">
            <v>0</v>
          </cell>
          <cell r="M92">
            <v>0</v>
          </cell>
          <cell r="N92">
            <v>0</v>
          </cell>
          <cell r="O92">
            <v>0</v>
          </cell>
          <cell r="Q92">
            <v>0</v>
          </cell>
        </row>
        <row r="93">
          <cell r="B93" t="str">
            <v>GO-CH</v>
          </cell>
          <cell r="D93">
            <v>0</v>
          </cell>
          <cell r="E93" t="str">
            <v>Goã choáng</v>
          </cell>
          <cell r="F93" t="str">
            <v>m3</v>
          </cell>
          <cell r="G93">
            <v>0</v>
          </cell>
          <cell r="I93">
            <v>3800000</v>
          </cell>
          <cell r="J93">
            <v>0</v>
          </cell>
          <cell r="L93">
            <v>0</v>
          </cell>
          <cell r="M93">
            <v>0</v>
          </cell>
          <cell r="N93">
            <v>0</v>
          </cell>
          <cell r="O93">
            <v>0</v>
          </cell>
          <cell r="Q93">
            <v>0</v>
          </cell>
        </row>
        <row r="94">
          <cell r="B94" t="str">
            <v>GO-DN</v>
          </cell>
          <cell r="D94">
            <v>0</v>
          </cell>
          <cell r="E94" t="str">
            <v>Goã ñaø neïp</v>
          </cell>
          <cell r="F94" t="str">
            <v>m3</v>
          </cell>
          <cell r="G94">
            <v>0</v>
          </cell>
          <cell r="I94">
            <v>3800000</v>
          </cell>
          <cell r="J94">
            <v>0</v>
          </cell>
          <cell r="L94">
            <v>0</v>
          </cell>
          <cell r="M94">
            <v>0</v>
          </cell>
          <cell r="N94">
            <v>0</v>
          </cell>
          <cell r="O94">
            <v>0</v>
          </cell>
          <cell r="Q94">
            <v>0</v>
          </cell>
        </row>
        <row r="95">
          <cell r="B95" t="str">
            <v>GO-V</v>
          </cell>
          <cell r="D95">
            <v>0</v>
          </cell>
          <cell r="E95" t="str">
            <v>Goã vaùn (caû neïp)</v>
          </cell>
          <cell r="F95" t="str">
            <v>m3</v>
          </cell>
          <cell r="G95">
            <v>0</v>
          </cell>
          <cell r="I95">
            <v>3800000</v>
          </cell>
          <cell r="J95">
            <v>0</v>
          </cell>
          <cell r="L95">
            <v>0</v>
          </cell>
          <cell r="M95">
            <v>0</v>
          </cell>
          <cell r="N95">
            <v>0</v>
          </cell>
          <cell r="O95">
            <v>0</v>
          </cell>
          <cell r="Q95">
            <v>0</v>
          </cell>
        </row>
        <row r="96">
          <cell r="B96" t="str">
            <v>B16550V</v>
          </cell>
          <cell r="D96">
            <v>0</v>
          </cell>
          <cell r="E96" t="str">
            <v>Boulon 16x550VRS+ 4 long ñeàn vuoâng D18-50x50x3/Zn</v>
          </cell>
          <cell r="F96" t="str">
            <v>boä</v>
          </cell>
          <cell r="G96">
            <v>0</v>
          </cell>
          <cell r="H96">
            <v>54000</v>
          </cell>
          <cell r="J96">
            <v>0</v>
          </cell>
          <cell r="L96">
            <v>0</v>
          </cell>
          <cell r="M96">
            <v>0</v>
          </cell>
          <cell r="N96">
            <v>0</v>
          </cell>
          <cell r="O96">
            <v>0</v>
          </cell>
          <cell r="Q96">
            <v>0</v>
          </cell>
        </row>
        <row r="97">
          <cell r="B97" t="str">
            <v>B16600V</v>
          </cell>
          <cell r="D97">
            <v>0</v>
          </cell>
          <cell r="E97" t="str">
            <v>Boulon 16x600VRS+ 4 long ñeàn vuoâng D18-50x50x3/Zn</v>
          </cell>
          <cell r="F97" t="str">
            <v>boä</v>
          </cell>
          <cell r="G97">
            <v>0</v>
          </cell>
          <cell r="H97">
            <v>58000</v>
          </cell>
          <cell r="J97">
            <v>0</v>
          </cell>
          <cell r="L97">
            <v>0</v>
          </cell>
          <cell r="M97">
            <v>0</v>
          </cell>
          <cell r="N97">
            <v>0</v>
          </cell>
          <cell r="O97">
            <v>0</v>
          </cell>
          <cell r="Q97">
            <v>0</v>
          </cell>
        </row>
        <row r="98">
          <cell r="B98" t="str">
            <v>B16750V</v>
          </cell>
          <cell r="D98">
            <v>0</v>
          </cell>
          <cell r="E98" t="str">
            <v>Boulon 16x750VRS+ 4 long ñeàn vuoâng D18-50x50x3/Zn</v>
          </cell>
          <cell r="F98" t="str">
            <v>boä</v>
          </cell>
          <cell r="G98">
            <v>0</v>
          </cell>
          <cell r="H98">
            <v>68000</v>
          </cell>
          <cell r="J98">
            <v>0</v>
          </cell>
          <cell r="L98">
            <v>0</v>
          </cell>
          <cell r="M98">
            <v>0</v>
          </cell>
          <cell r="N98">
            <v>0</v>
          </cell>
          <cell r="O98">
            <v>0</v>
          </cell>
          <cell r="Q98">
            <v>0</v>
          </cell>
        </row>
        <row r="99">
          <cell r="B99" t="str">
            <v>MDD3</v>
          </cell>
          <cell r="D99" t="str">
            <v>AB.11423</v>
          </cell>
          <cell r="E99" t="str">
            <v>Ñaøo hoá moùng ñaát caáp 3 saâu &gt;1m</v>
          </cell>
          <cell r="F99" t="str">
            <v>m3</v>
          </cell>
          <cell r="G99">
            <v>0</v>
          </cell>
          <cell r="H99">
            <v>0</v>
          </cell>
          <cell r="K99">
            <v>451007</v>
          </cell>
          <cell r="L99">
            <v>0</v>
          </cell>
          <cell r="M99">
            <v>0</v>
          </cell>
          <cell r="N99">
            <v>0</v>
          </cell>
          <cell r="O99">
            <v>0</v>
          </cell>
          <cell r="P99">
            <v>0</v>
          </cell>
          <cell r="Q99">
            <v>0</v>
          </cell>
        </row>
        <row r="100">
          <cell r="B100" t="str">
            <v>MDAP3</v>
          </cell>
          <cell r="D100" t="str">
            <v>AB.13112</v>
          </cell>
          <cell r="E100" t="str">
            <v>Ñaép ñaát hoá moùng coät , ñoä chaët k=0,9</v>
          </cell>
          <cell r="F100" t="str">
            <v>m3</v>
          </cell>
          <cell r="G100">
            <v>0</v>
          </cell>
          <cell r="H100">
            <v>0</v>
          </cell>
          <cell r="K100">
            <v>129134</v>
          </cell>
          <cell r="L100">
            <v>0</v>
          </cell>
          <cell r="M100">
            <v>0</v>
          </cell>
          <cell r="N100">
            <v>0</v>
          </cell>
          <cell r="O100">
            <v>0</v>
          </cell>
          <cell r="P100">
            <v>0</v>
          </cell>
          <cell r="Q100">
            <v>0</v>
          </cell>
        </row>
        <row r="101">
          <cell r="B101" t="str">
            <v>LVANK</v>
          </cell>
          <cell r="D101" t="str">
            <v>AF.81122</v>
          </cell>
          <cell r="E101" t="str">
            <v>Vaùn khuoân goã moùng - moùng vuoâng, chöõ nhaät</v>
          </cell>
          <cell r="F101" t="str">
            <v>100m2</v>
          </cell>
          <cell r="G101">
            <v>0</v>
          </cell>
          <cell r="H101">
            <v>0</v>
          </cell>
          <cell r="K101">
            <v>6241099</v>
          </cell>
          <cell r="L101">
            <v>0</v>
          </cell>
          <cell r="M101">
            <v>0</v>
          </cell>
          <cell r="N101">
            <v>0</v>
          </cell>
          <cell r="O101">
            <v>0</v>
          </cell>
          <cell r="P101">
            <v>0</v>
          </cell>
          <cell r="Q101">
            <v>0</v>
          </cell>
        </row>
        <row r="102">
          <cell r="B102" t="str">
            <v>DBT15012</v>
          </cell>
          <cell r="D102" t="str">
            <v>AF.11210</v>
          </cell>
          <cell r="E102" t="str">
            <v>Ñoå beâ toâng maùc M150 ñaù 1x2</v>
          </cell>
          <cell r="F102" t="str">
            <v>m3</v>
          </cell>
          <cell r="G102">
            <v>0</v>
          </cell>
          <cell r="H102">
            <v>0</v>
          </cell>
          <cell r="K102">
            <v>316090</v>
          </cell>
          <cell r="L102">
            <v>0</v>
          </cell>
          <cell r="M102">
            <v>0</v>
          </cell>
          <cell r="N102">
            <v>0</v>
          </cell>
          <cell r="O102">
            <v>0</v>
          </cell>
          <cell r="P102">
            <v>0</v>
          </cell>
          <cell r="Q102">
            <v>0</v>
          </cell>
        </row>
        <row r="103">
          <cell r="B103" t="str">
            <v>M14-2bt</v>
          </cell>
          <cell r="C103">
            <v>1</v>
          </cell>
          <cell r="E103" t="str">
            <v>Moùng  14-BT ñoâi</v>
          </cell>
          <cell r="F103" t="str">
            <v>Moùng</v>
          </cell>
          <cell r="G103">
            <v>0</v>
          </cell>
          <cell r="M103">
            <v>0</v>
          </cell>
          <cell r="N103">
            <v>0</v>
          </cell>
          <cell r="O103">
            <v>0</v>
          </cell>
          <cell r="Q103">
            <v>0</v>
          </cell>
        </row>
        <row r="104">
          <cell r="E104" t="str">
            <v>Goàm coù:</v>
          </cell>
          <cell r="M104">
            <v>0</v>
          </cell>
          <cell r="N104">
            <v>0</v>
          </cell>
          <cell r="O104">
            <v>0</v>
          </cell>
          <cell r="Q104">
            <v>0</v>
          </cell>
        </row>
        <row r="105">
          <cell r="B105" t="str">
            <v>XM</v>
          </cell>
          <cell r="D105">
            <v>0</v>
          </cell>
          <cell r="E105" t="str">
            <v xml:space="preserve">Ximaêng </v>
          </cell>
          <cell r="F105" t="str">
            <v>kg</v>
          </cell>
          <cell r="G105">
            <v>0</v>
          </cell>
          <cell r="I105">
            <v>1740</v>
          </cell>
          <cell r="L105">
            <v>0</v>
          </cell>
          <cell r="M105">
            <v>0</v>
          </cell>
          <cell r="N105">
            <v>0</v>
          </cell>
          <cell r="O105">
            <v>0</v>
          </cell>
          <cell r="Q105">
            <v>0</v>
          </cell>
        </row>
        <row r="106">
          <cell r="B106" t="str">
            <v>CV</v>
          </cell>
          <cell r="D106">
            <v>0</v>
          </cell>
          <cell r="E106" t="str">
            <v>Caùt vaøng</v>
          </cell>
          <cell r="F106" t="str">
            <v>m3</v>
          </cell>
          <cell r="G106">
            <v>0</v>
          </cell>
          <cell r="I106">
            <v>500000</v>
          </cell>
          <cell r="L106">
            <v>0</v>
          </cell>
          <cell r="M106">
            <v>0</v>
          </cell>
          <cell r="N106">
            <v>0</v>
          </cell>
          <cell r="O106">
            <v>0</v>
          </cell>
          <cell r="Q106">
            <v>0</v>
          </cell>
        </row>
        <row r="107">
          <cell r="B107" t="str">
            <v>D1X2</v>
          </cell>
          <cell r="D107">
            <v>0</v>
          </cell>
          <cell r="E107" t="str">
            <v>Ñaù 1x2</v>
          </cell>
          <cell r="F107" t="str">
            <v>m3</v>
          </cell>
          <cell r="G107">
            <v>0</v>
          </cell>
          <cell r="I107">
            <v>325000</v>
          </cell>
          <cell r="L107">
            <v>0</v>
          </cell>
          <cell r="M107">
            <v>0</v>
          </cell>
          <cell r="N107">
            <v>0</v>
          </cell>
          <cell r="O107">
            <v>0</v>
          </cell>
          <cell r="Q107">
            <v>0</v>
          </cell>
        </row>
        <row r="108">
          <cell r="B108" t="str">
            <v>DINH</v>
          </cell>
          <cell r="D108">
            <v>0</v>
          </cell>
          <cell r="E108" t="str">
            <v>Ñinh</v>
          </cell>
          <cell r="F108" t="str">
            <v>kg</v>
          </cell>
          <cell r="G108">
            <v>0</v>
          </cell>
          <cell r="I108">
            <v>25000</v>
          </cell>
          <cell r="L108">
            <v>0</v>
          </cell>
          <cell r="M108">
            <v>0</v>
          </cell>
          <cell r="N108">
            <v>0</v>
          </cell>
          <cell r="O108">
            <v>0</v>
          </cell>
          <cell r="Q108">
            <v>0</v>
          </cell>
        </row>
        <row r="109">
          <cell r="B109" t="str">
            <v>GO-CH</v>
          </cell>
          <cell r="D109">
            <v>0</v>
          </cell>
          <cell r="E109" t="str">
            <v>Goã choáng</v>
          </cell>
          <cell r="F109" t="str">
            <v>m3</v>
          </cell>
          <cell r="G109">
            <v>0</v>
          </cell>
          <cell r="I109">
            <v>3800000</v>
          </cell>
          <cell r="L109">
            <v>0</v>
          </cell>
          <cell r="M109">
            <v>0</v>
          </cell>
          <cell r="N109">
            <v>0</v>
          </cell>
          <cell r="O109">
            <v>0</v>
          </cell>
          <cell r="Q109">
            <v>0</v>
          </cell>
        </row>
        <row r="110">
          <cell r="B110" t="str">
            <v>GO-DN</v>
          </cell>
          <cell r="D110">
            <v>0</v>
          </cell>
          <cell r="E110" t="str">
            <v>Goã ñaø neïp</v>
          </cell>
          <cell r="F110" t="str">
            <v>m3</v>
          </cell>
          <cell r="G110">
            <v>0</v>
          </cell>
          <cell r="I110">
            <v>3800000</v>
          </cell>
          <cell r="L110">
            <v>0</v>
          </cell>
          <cell r="M110">
            <v>0</v>
          </cell>
          <cell r="N110">
            <v>0</v>
          </cell>
          <cell r="O110">
            <v>0</v>
          </cell>
          <cell r="Q110">
            <v>0</v>
          </cell>
        </row>
        <row r="111">
          <cell r="B111" t="str">
            <v>GO-V</v>
          </cell>
          <cell r="D111">
            <v>0</v>
          </cell>
          <cell r="E111" t="str">
            <v>Goã vaùn (caû neïp)</v>
          </cell>
          <cell r="F111" t="str">
            <v>m3</v>
          </cell>
          <cell r="G111">
            <v>0</v>
          </cell>
          <cell r="I111">
            <v>3800000</v>
          </cell>
          <cell r="L111">
            <v>0</v>
          </cell>
          <cell r="M111">
            <v>0</v>
          </cell>
          <cell r="N111">
            <v>0</v>
          </cell>
          <cell r="O111">
            <v>0</v>
          </cell>
          <cell r="Q111">
            <v>0</v>
          </cell>
        </row>
        <row r="112">
          <cell r="B112" t="str">
            <v>B16550V</v>
          </cell>
          <cell r="D112">
            <v>0</v>
          </cell>
          <cell r="E112" t="str">
            <v>Boulon 16x550VRS+ 4 long ñeàn vuoâng D18-50x50x3/Zn</v>
          </cell>
          <cell r="F112" t="str">
            <v>boä</v>
          </cell>
          <cell r="G112">
            <v>0</v>
          </cell>
          <cell r="H112">
            <v>54000</v>
          </cell>
          <cell r="J112">
            <v>0</v>
          </cell>
          <cell r="L112">
            <v>0</v>
          </cell>
          <cell r="M112">
            <v>0</v>
          </cell>
          <cell r="N112">
            <v>0</v>
          </cell>
          <cell r="O112">
            <v>0</v>
          </cell>
          <cell r="Q112">
            <v>0</v>
          </cell>
        </row>
        <row r="113">
          <cell r="B113" t="str">
            <v>B16600V</v>
          </cell>
          <cell r="D113">
            <v>0</v>
          </cell>
          <cell r="E113" t="str">
            <v>Boulon 16x600VRS+ 4 long ñeàn vuoâng D18-50x50x3/Zn</v>
          </cell>
          <cell r="F113" t="str">
            <v>boä</v>
          </cell>
          <cell r="G113">
            <v>0</v>
          </cell>
          <cell r="H113">
            <v>58000</v>
          </cell>
          <cell r="J113">
            <v>0</v>
          </cell>
          <cell r="L113">
            <v>0</v>
          </cell>
          <cell r="M113">
            <v>0</v>
          </cell>
          <cell r="N113">
            <v>0</v>
          </cell>
          <cell r="O113">
            <v>0</v>
          </cell>
          <cell r="Q113">
            <v>0</v>
          </cell>
        </row>
        <row r="114">
          <cell r="B114" t="str">
            <v>B16750V</v>
          </cell>
          <cell r="D114">
            <v>0</v>
          </cell>
          <cell r="E114" t="str">
            <v>Boulon 16x750VRS+ 4 long ñeàn vuoâng D18-50x50x3/Zn</v>
          </cell>
          <cell r="F114" t="str">
            <v>boä</v>
          </cell>
          <cell r="G114">
            <v>0</v>
          </cell>
          <cell r="H114">
            <v>68000</v>
          </cell>
          <cell r="J114">
            <v>0</v>
          </cell>
          <cell r="L114">
            <v>0</v>
          </cell>
          <cell r="M114">
            <v>0</v>
          </cell>
          <cell r="N114">
            <v>0</v>
          </cell>
          <cell r="O114">
            <v>0</v>
          </cell>
          <cell r="Q114">
            <v>0</v>
          </cell>
        </row>
        <row r="115">
          <cell r="B115" t="str">
            <v>MDD3</v>
          </cell>
          <cell r="D115" t="str">
            <v>AB.11423</v>
          </cell>
          <cell r="E115" t="str">
            <v>Ñaøo hoá moùng ñaát caáp 3 saâu &gt;1m</v>
          </cell>
          <cell r="F115" t="str">
            <v>m3</v>
          </cell>
          <cell r="G115">
            <v>0</v>
          </cell>
          <cell r="H115">
            <v>0</v>
          </cell>
          <cell r="K115">
            <v>451007</v>
          </cell>
          <cell r="L115">
            <v>0</v>
          </cell>
          <cell r="M115">
            <v>0</v>
          </cell>
          <cell r="N115">
            <v>0</v>
          </cell>
          <cell r="O115">
            <v>0</v>
          </cell>
          <cell r="P115">
            <v>0</v>
          </cell>
          <cell r="Q115">
            <v>0</v>
          </cell>
        </row>
        <row r="116">
          <cell r="B116" t="str">
            <v>MDAP3</v>
          </cell>
          <cell r="D116" t="str">
            <v>AB.13112</v>
          </cell>
          <cell r="E116" t="str">
            <v>Ñaép ñaát hoá moùng coät , ñoä chaët k=0,9</v>
          </cell>
          <cell r="F116" t="str">
            <v>m3</v>
          </cell>
          <cell r="G116">
            <v>0</v>
          </cell>
          <cell r="H116">
            <v>0</v>
          </cell>
          <cell r="K116">
            <v>129134</v>
          </cell>
          <cell r="L116">
            <v>0</v>
          </cell>
          <cell r="M116">
            <v>0</v>
          </cell>
          <cell r="N116">
            <v>0</v>
          </cell>
          <cell r="O116">
            <v>0</v>
          </cell>
          <cell r="P116">
            <v>0</v>
          </cell>
          <cell r="Q116">
            <v>0</v>
          </cell>
        </row>
        <row r="117">
          <cell r="B117" t="str">
            <v>LVANK</v>
          </cell>
          <cell r="D117" t="str">
            <v>AF.81122</v>
          </cell>
          <cell r="E117" t="str">
            <v>Vaùn khuoân goã moùng - moùng vuoâng, chöõ nhaät</v>
          </cell>
          <cell r="F117" t="str">
            <v>100m2</v>
          </cell>
          <cell r="G117">
            <v>0</v>
          </cell>
          <cell r="H117">
            <v>0</v>
          </cell>
          <cell r="K117">
            <v>6241099</v>
          </cell>
          <cell r="L117">
            <v>0</v>
          </cell>
          <cell r="M117">
            <v>0</v>
          </cell>
          <cell r="N117">
            <v>0</v>
          </cell>
          <cell r="O117">
            <v>0</v>
          </cell>
          <cell r="P117">
            <v>0</v>
          </cell>
          <cell r="Q117">
            <v>0</v>
          </cell>
        </row>
        <row r="118">
          <cell r="B118" t="str">
            <v>DBT15012</v>
          </cell>
          <cell r="D118" t="str">
            <v>AF.11210</v>
          </cell>
          <cell r="E118" t="str">
            <v>Ñoå beâ toâng maùc M150 ñaù 1x2</v>
          </cell>
          <cell r="F118" t="str">
            <v>m3</v>
          </cell>
          <cell r="G118">
            <v>0</v>
          </cell>
          <cell r="H118">
            <v>0</v>
          </cell>
          <cell r="K118">
            <v>316090</v>
          </cell>
          <cell r="L118">
            <v>0</v>
          </cell>
          <cell r="M118">
            <v>0</v>
          </cell>
          <cell r="N118">
            <v>0</v>
          </cell>
          <cell r="O118">
            <v>0</v>
          </cell>
          <cell r="P118">
            <v>0</v>
          </cell>
          <cell r="Q118">
            <v>0</v>
          </cell>
        </row>
        <row r="119">
          <cell r="B119" t="str">
            <v>Xaø Ñ22</v>
          </cell>
          <cell r="C119">
            <v>1</v>
          </cell>
          <cell r="E119" t="str">
            <v>Xaø ñôn L75x75x8x2200  ñôõû söù</v>
          </cell>
          <cell r="F119" t="str">
            <v>Boä</v>
          </cell>
          <cell r="G119">
            <v>0</v>
          </cell>
          <cell r="M119">
            <v>0</v>
          </cell>
          <cell r="N119">
            <v>0</v>
          </cell>
          <cell r="O119">
            <v>0</v>
          </cell>
          <cell r="Q119">
            <v>0</v>
          </cell>
        </row>
        <row r="120">
          <cell r="E120" t="str">
            <v>Goàm coù:</v>
          </cell>
          <cell r="M120">
            <v>0</v>
          </cell>
          <cell r="N120">
            <v>0</v>
          </cell>
          <cell r="O120">
            <v>0</v>
          </cell>
          <cell r="Q120">
            <v>0</v>
          </cell>
        </row>
        <row r="121">
          <cell r="B121" t="str">
            <v>d22</v>
          </cell>
          <cell r="D121">
            <v>0</v>
          </cell>
          <cell r="E121" t="str">
            <v>Ñaø Saét goùc L75 x75 x8 daøi 2,2m (4 oáp)</v>
          </cell>
          <cell r="F121" t="str">
            <v>thanh</v>
          </cell>
          <cell r="G121">
            <v>0</v>
          </cell>
          <cell r="H121">
            <v>754000</v>
          </cell>
          <cell r="J121">
            <v>0</v>
          </cell>
          <cell r="L121">
            <v>0</v>
          </cell>
          <cell r="M121">
            <v>0</v>
          </cell>
          <cell r="N121">
            <v>0</v>
          </cell>
          <cell r="O121">
            <v>0</v>
          </cell>
          <cell r="Q121">
            <v>0</v>
          </cell>
        </row>
        <row r="122">
          <cell r="B122" t="str">
            <v>t81</v>
          </cell>
          <cell r="D122">
            <v>0</v>
          </cell>
          <cell r="E122" t="str">
            <v>Thanh choáng ñaø saét goùc L50x50x5 daøi 0,81m</v>
          </cell>
          <cell r="F122" t="str">
            <v>thanh</v>
          </cell>
          <cell r="G122">
            <v>0</v>
          </cell>
          <cell r="H122">
            <v>110000</v>
          </cell>
          <cell r="J122">
            <v>0</v>
          </cell>
          <cell r="L122">
            <v>0</v>
          </cell>
          <cell r="M122">
            <v>0</v>
          </cell>
          <cell r="N122">
            <v>0</v>
          </cell>
          <cell r="O122">
            <v>0</v>
          </cell>
          <cell r="Q122">
            <v>0</v>
          </cell>
        </row>
        <row r="123">
          <cell r="B123" t="str">
            <v>B16300</v>
          </cell>
          <cell r="D123">
            <v>0</v>
          </cell>
          <cell r="E123" t="str">
            <v>Boulon 16x300+ 2 long ñeàn vuoâng D18-50x50x3/Zn</v>
          </cell>
          <cell r="F123" t="str">
            <v>boä</v>
          </cell>
          <cell r="G123">
            <v>0</v>
          </cell>
          <cell r="H123">
            <v>30000</v>
          </cell>
          <cell r="J123">
            <v>0</v>
          </cell>
          <cell r="L123">
            <v>0</v>
          </cell>
          <cell r="M123">
            <v>0</v>
          </cell>
          <cell r="N123">
            <v>0</v>
          </cell>
          <cell r="O123">
            <v>0</v>
          </cell>
          <cell r="Q123">
            <v>0</v>
          </cell>
        </row>
        <row r="124">
          <cell r="B124" t="str">
            <v>B1650</v>
          </cell>
          <cell r="D124">
            <v>0</v>
          </cell>
          <cell r="E124" t="str">
            <v>Boulon 16x50+ 2 long ñeàn vuoâng D18-50x50x3/Zn</v>
          </cell>
          <cell r="F124" t="str">
            <v>boä</v>
          </cell>
          <cell r="G124">
            <v>0</v>
          </cell>
          <cell r="H124">
            <v>17000</v>
          </cell>
          <cell r="I124">
            <v>0</v>
          </cell>
          <cell r="J124">
            <v>0</v>
          </cell>
          <cell r="L124">
            <v>0</v>
          </cell>
          <cell r="M124">
            <v>0</v>
          </cell>
          <cell r="N124">
            <v>0</v>
          </cell>
          <cell r="O124">
            <v>0</v>
          </cell>
          <cell r="Q124">
            <v>0</v>
          </cell>
        </row>
        <row r="125">
          <cell r="B125" t="str">
            <v>lsd</v>
          </cell>
          <cell r="D125" t="str">
            <v>D3.1115</v>
          </cell>
          <cell r="E125" t="str">
            <v>Laép söù ñöùng 24KV + ty</v>
          </cell>
          <cell r="F125" t="str">
            <v>boä</v>
          </cell>
          <cell r="G125">
            <v>0</v>
          </cell>
          <cell r="J125">
            <v>53440</v>
          </cell>
          <cell r="M125">
            <v>0</v>
          </cell>
          <cell r="N125">
            <v>0</v>
          </cell>
          <cell r="O125">
            <v>0</v>
          </cell>
          <cell r="Q125">
            <v>0</v>
          </cell>
        </row>
        <row r="126">
          <cell r="B126" t="str">
            <v>LXit22</v>
          </cell>
          <cell r="D126" t="str">
            <v>D2.6021e</v>
          </cell>
          <cell r="E126" t="str">
            <v>Laép xaø ñôõ 29,76kg (X22Ñ)</v>
          </cell>
          <cell r="F126" t="str">
            <v>boä</v>
          </cell>
          <cell r="G126">
            <v>0</v>
          </cell>
          <cell r="H126">
            <v>0</v>
          </cell>
          <cell r="J126" t="str">
            <v>213525.0 x1.5</v>
          </cell>
          <cell r="M126">
            <v>0</v>
          </cell>
          <cell r="O126">
            <v>0</v>
          </cell>
        </row>
        <row r="127">
          <cell r="B127" t="str">
            <v>Xaø C8</v>
          </cell>
          <cell r="C127">
            <v>1</v>
          </cell>
          <cell r="E127" t="str">
            <v>Xaø compositc 0,8m ñôõ FCO, LA</v>
          </cell>
          <cell r="F127" t="str">
            <v>Boä</v>
          </cell>
          <cell r="G127">
            <v>0</v>
          </cell>
          <cell r="M127">
            <v>0</v>
          </cell>
          <cell r="N127">
            <v>0</v>
          </cell>
          <cell r="O127">
            <v>0</v>
          </cell>
          <cell r="Q127">
            <v>0</v>
          </cell>
        </row>
        <row r="128">
          <cell r="E128" t="str">
            <v>Goàm coù:</v>
          </cell>
          <cell r="M128">
            <v>0</v>
          </cell>
          <cell r="N128">
            <v>0</v>
          </cell>
          <cell r="O128">
            <v>0</v>
          </cell>
          <cell r="Q128">
            <v>0</v>
          </cell>
        </row>
        <row r="129">
          <cell r="B129" t="str">
            <v>comp8</v>
          </cell>
          <cell r="D129">
            <v>0</v>
          </cell>
          <cell r="E129" t="str">
            <v>Xaø compotesic 110x80x5-800mm (baét FCO, LA)</v>
          </cell>
          <cell r="F129" t="str">
            <v>thanh</v>
          </cell>
          <cell r="G129">
            <v>0</v>
          </cell>
          <cell r="H129">
            <v>522000</v>
          </cell>
          <cell r="J129">
            <v>0</v>
          </cell>
          <cell r="L129">
            <v>0</v>
          </cell>
          <cell r="M129">
            <v>0</v>
          </cell>
          <cell r="N129">
            <v>0</v>
          </cell>
          <cell r="O129">
            <v>0</v>
          </cell>
          <cell r="Q129">
            <v>0</v>
          </cell>
        </row>
        <row r="130">
          <cell r="B130" t="str">
            <v>tcx8</v>
          </cell>
          <cell r="D130">
            <v>0</v>
          </cell>
          <cell r="E130" t="str">
            <v>Thanh choáng ñaø Compoxit deïp 10x40x710 cho ñaø 0,8m</v>
          </cell>
          <cell r="F130" t="str">
            <v>thanh</v>
          </cell>
          <cell r="G130">
            <v>0</v>
          </cell>
          <cell r="H130">
            <v>106000</v>
          </cell>
          <cell r="J130">
            <v>0</v>
          </cell>
          <cell r="L130">
            <v>0</v>
          </cell>
          <cell r="M130">
            <v>0</v>
          </cell>
          <cell r="N130">
            <v>0</v>
          </cell>
          <cell r="O130">
            <v>0</v>
          </cell>
          <cell r="Q130">
            <v>0</v>
          </cell>
        </row>
        <row r="131">
          <cell r="B131" t="str">
            <v>B16350</v>
          </cell>
          <cell r="D131">
            <v>0</v>
          </cell>
          <cell r="E131" t="str">
            <v>Boulon 16x350+ 2 long ñeàn vuoâng D18-50x50x3/Zn</v>
          </cell>
          <cell r="F131" t="str">
            <v>boä</v>
          </cell>
          <cell r="G131">
            <v>0</v>
          </cell>
          <cell r="H131">
            <v>32500</v>
          </cell>
          <cell r="J131">
            <v>0</v>
          </cell>
          <cell r="L131">
            <v>0</v>
          </cell>
          <cell r="M131">
            <v>0</v>
          </cell>
          <cell r="N131">
            <v>0</v>
          </cell>
          <cell r="O131">
            <v>0</v>
          </cell>
          <cell r="Q131">
            <v>0</v>
          </cell>
        </row>
        <row r="132">
          <cell r="B132" t="str">
            <v>B16250</v>
          </cell>
          <cell r="D132">
            <v>0</v>
          </cell>
          <cell r="E132" t="str">
            <v>Boulon 16x250+ 2 long ñeàn vuoâng D18-50x50x3/Zn</v>
          </cell>
          <cell r="F132" t="str">
            <v>boä</v>
          </cell>
          <cell r="G132">
            <v>0</v>
          </cell>
          <cell r="H132">
            <v>28000</v>
          </cell>
          <cell r="J132">
            <v>0</v>
          </cell>
          <cell r="L132">
            <v>0</v>
          </cell>
          <cell r="M132">
            <v>0</v>
          </cell>
          <cell r="N132">
            <v>0</v>
          </cell>
          <cell r="O132">
            <v>0</v>
          </cell>
          <cell r="Q132">
            <v>0</v>
          </cell>
        </row>
        <row r="133">
          <cell r="B133" t="str">
            <v>B12150</v>
          </cell>
          <cell r="D133">
            <v>0</v>
          </cell>
          <cell r="E133" t="str">
            <v>Boulon 12x150+ 2 long ñeàn vuoâng D14-50x50x3/Zn</v>
          </cell>
          <cell r="F133" t="str">
            <v>boä</v>
          </cell>
          <cell r="G133">
            <v>0</v>
          </cell>
          <cell r="H133">
            <v>19700</v>
          </cell>
          <cell r="J133">
            <v>0</v>
          </cell>
          <cell r="L133">
            <v>0</v>
          </cell>
          <cell r="M133">
            <v>0</v>
          </cell>
          <cell r="N133">
            <v>0</v>
          </cell>
          <cell r="O133">
            <v>0</v>
          </cell>
          <cell r="Q133">
            <v>0</v>
          </cell>
        </row>
        <row r="134">
          <cell r="B134" t="str">
            <v>LXCP-8</v>
          </cell>
          <cell r="D134" t="str">
            <v>D2.6011</v>
          </cell>
          <cell r="E134" t="str">
            <v>Laép xaø compoxit 0,8m (&lt;=15kg, NC = 0,8 Ñaø saét)</v>
          </cell>
          <cell r="F134" t="str">
            <v>boä</v>
          </cell>
          <cell r="G134">
            <v>0</v>
          </cell>
          <cell r="J134" t="str">
            <v>96476x1.5</v>
          </cell>
          <cell r="L134">
            <v>0</v>
          </cell>
          <cell r="M134">
            <v>0</v>
          </cell>
          <cell r="N134">
            <v>0</v>
          </cell>
          <cell r="O134">
            <v>0</v>
          </cell>
          <cell r="Q134">
            <v>0</v>
          </cell>
        </row>
        <row r="135">
          <cell r="B135" t="str">
            <v>Xaø C24</v>
          </cell>
          <cell r="C135">
            <v>1</v>
          </cell>
          <cell r="E135" t="str">
            <v>Xaø compositc 2,4m ñôõ FCO, LA</v>
          </cell>
          <cell r="F135" t="str">
            <v>Boä</v>
          </cell>
          <cell r="G135">
            <v>0</v>
          </cell>
          <cell r="M135">
            <v>0</v>
          </cell>
          <cell r="N135">
            <v>0</v>
          </cell>
          <cell r="O135">
            <v>0</v>
          </cell>
          <cell r="Q135">
            <v>0</v>
          </cell>
        </row>
        <row r="136">
          <cell r="E136" t="str">
            <v>Goàm coù:</v>
          </cell>
          <cell r="M136">
            <v>0</v>
          </cell>
          <cell r="N136">
            <v>0</v>
          </cell>
          <cell r="O136">
            <v>0</v>
          </cell>
          <cell r="Q136">
            <v>0</v>
          </cell>
        </row>
        <row r="137">
          <cell r="B137" t="str">
            <v>comp24</v>
          </cell>
          <cell r="D137">
            <v>0</v>
          </cell>
          <cell r="E137" t="str">
            <v>Xaø compoxit 110x80x5-2400mm (baét FCO, LA)</v>
          </cell>
          <cell r="F137" t="str">
            <v>thanh</v>
          </cell>
          <cell r="G137">
            <v>0</v>
          </cell>
          <cell r="H137">
            <v>1344000</v>
          </cell>
          <cell r="J137">
            <v>0</v>
          </cell>
          <cell r="L137">
            <v>0</v>
          </cell>
          <cell r="M137">
            <v>0</v>
          </cell>
          <cell r="N137">
            <v>0</v>
          </cell>
          <cell r="O137">
            <v>0</v>
          </cell>
          <cell r="Q137">
            <v>0</v>
          </cell>
        </row>
        <row r="138">
          <cell r="B138" t="str">
            <v>tcx</v>
          </cell>
          <cell r="D138">
            <v>0</v>
          </cell>
          <cell r="E138" t="str">
            <v>Thanh choáng ñaø Compoxit deïp 10x40x920 cho ñaø 2,4m</v>
          </cell>
          <cell r="F138" t="str">
            <v>thanh</v>
          </cell>
          <cell r="G138">
            <v>0</v>
          </cell>
          <cell r="H138">
            <v>135000</v>
          </cell>
          <cell r="J138">
            <v>0</v>
          </cell>
          <cell r="L138">
            <v>0</v>
          </cell>
          <cell r="M138">
            <v>0</v>
          </cell>
          <cell r="N138">
            <v>0</v>
          </cell>
          <cell r="O138">
            <v>0</v>
          </cell>
          <cell r="Q138">
            <v>0</v>
          </cell>
        </row>
        <row r="139">
          <cell r="B139" t="str">
            <v>B12150</v>
          </cell>
          <cell r="D139">
            <v>0</v>
          </cell>
          <cell r="E139" t="str">
            <v>Boulon 12x150+ 2 long ñeàn vuoâng D14-50x50x3/Zn</v>
          </cell>
          <cell r="F139" t="str">
            <v>boä</v>
          </cell>
          <cell r="G139">
            <v>0</v>
          </cell>
          <cell r="H139">
            <v>19700</v>
          </cell>
          <cell r="J139">
            <v>0</v>
          </cell>
          <cell r="L139">
            <v>0</v>
          </cell>
          <cell r="M139">
            <v>0</v>
          </cell>
          <cell r="N139">
            <v>0</v>
          </cell>
          <cell r="O139">
            <v>0</v>
          </cell>
          <cell r="Q139">
            <v>0</v>
          </cell>
        </row>
        <row r="140">
          <cell r="B140" t="str">
            <v>B16300</v>
          </cell>
          <cell r="D140">
            <v>0</v>
          </cell>
          <cell r="E140" t="str">
            <v>Boulon 16x300+ 2 long ñeàn vuoâng D18-50x50x3/Zn</v>
          </cell>
          <cell r="F140" t="str">
            <v>boä</v>
          </cell>
          <cell r="G140">
            <v>0</v>
          </cell>
          <cell r="H140">
            <v>30000</v>
          </cell>
          <cell r="J140">
            <v>0</v>
          </cell>
          <cell r="L140">
            <v>0</v>
          </cell>
          <cell r="M140">
            <v>0</v>
          </cell>
          <cell r="N140">
            <v>0</v>
          </cell>
          <cell r="O140">
            <v>0</v>
          </cell>
          <cell r="Q140">
            <v>0</v>
          </cell>
        </row>
        <row r="141">
          <cell r="B141" t="str">
            <v>B16400</v>
          </cell>
          <cell r="D141">
            <v>0</v>
          </cell>
          <cell r="E141" t="str">
            <v>Boulon 16x400+ 2 long ñeàn vuoâng D18-50x50x3/Zn</v>
          </cell>
          <cell r="F141" t="str">
            <v>boä</v>
          </cell>
          <cell r="G141">
            <v>0</v>
          </cell>
          <cell r="H141">
            <v>34500</v>
          </cell>
          <cell r="J141">
            <v>0</v>
          </cell>
          <cell r="L141">
            <v>0</v>
          </cell>
          <cell r="M141">
            <v>0</v>
          </cell>
          <cell r="N141">
            <v>0</v>
          </cell>
          <cell r="O141">
            <v>0</v>
          </cell>
          <cell r="Q141">
            <v>0</v>
          </cell>
        </row>
        <row r="142">
          <cell r="B142" t="str">
            <v>LXcp</v>
          </cell>
          <cell r="D142" t="str">
            <v>D2.6011</v>
          </cell>
          <cell r="E142" t="str">
            <v>Laép xaø compoxit 2,4m (&lt;=15kg, NC = 0,8 Ñaø saét)</v>
          </cell>
          <cell r="F142" t="str">
            <v>boä</v>
          </cell>
          <cell r="G142">
            <v>0</v>
          </cell>
          <cell r="J142" t="str">
            <v>96476.0 x1.5</v>
          </cell>
          <cell r="L142">
            <v>0</v>
          </cell>
          <cell r="M142">
            <v>0</v>
          </cell>
          <cell r="N142">
            <v>0</v>
          </cell>
          <cell r="O142">
            <v>0</v>
          </cell>
          <cell r="Q142">
            <v>0</v>
          </cell>
        </row>
        <row r="143">
          <cell r="B143" t="str">
            <v>Tdia</v>
          </cell>
          <cell r="C143">
            <v>1</v>
          </cell>
          <cell r="E143" t="str">
            <v>Tieáp ñòa TBA</v>
          </cell>
          <cell r="F143" t="str">
            <v>Boä</v>
          </cell>
          <cell r="G143">
            <v>0</v>
          </cell>
          <cell r="M143">
            <v>0</v>
          </cell>
          <cell r="N143">
            <v>0</v>
          </cell>
          <cell r="O143">
            <v>0</v>
          </cell>
          <cell r="Q143">
            <v>0</v>
          </cell>
        </row>
        <row r="144">
          <cell r="E144" t="str">
            <v>Goàm coù:</v>
          </cell>
          <cell r="M144">
            <v>0</v>
          </cell>
          <cell r="N144">
            <v>0</v>
          </cell>
          <cell r="O144">
            <v>0</v>
          </cell>
          <cell r="Q144">
            <v>0</v>
          </cell>
        </row>
        <row r="145">
          <cell r="B145" t="str">
            <v>GTD</v>
          </cell>
          <cell r="D145">
            <v>0</v>
          </cell>
          <cell r="E145" t="str">
            <v xml:space="preserve">Gieáng tieáp ñòa </v>
          </cell>
          <cell r="F145" t="str">
            <v>boä</v>
          </cell>
          <cell r="G145">
            <v>0</v>
          </cell>
          <cell r="H145">
            <v>0</v>
          </cell>
          <cell r="J145">
            <v>1200000</v>
          </cell>
          <cell r="L145">
            <v>0</v>
          </cell>
          <cell r="M145">
            <v>0</v>
          </cell>
          <cell r="N145">
            <v>0</v>
          </cell>
          <cell r="O145">
            <v>0</v>
          </cell>
          <cell r="Q145">
            <v>0</v>
          </cell>
        </row>
        <row r="146">
          <cell r="B146" t="str">
            <v>COS25</v>
          </cell>
          <cell r="D146" t="str">
            <v>D4.5001</v>
          </cell>
          <cell r="E146" t="str">
            <v>Ñaàu cosse eùp Cu 25mm2+ chuïp ñaàu coss</v>
          </cell>
          <cell r="F146" t="str">
            <v>caùi</v>
          </cell>
          <cell r="G146">
            <v>0</v>
          </cell>
          <cell r="H146">
            <v>2300</v>
          </cell>
          <cell r="J146">
            <v>6949</v>
          </cell>
          <cell r="L146">
            <v>2553</v>
          </cell>
          <cell r="M146">
            <v>0</v>
          </cell>
          <cell r="N146">
            <v>0</v>
          </cell>
          <cell r="O146">
            <v>0</v>
          </cell>
          <cell r="Q146">
            <v>0</v>
          </cell>
        </row>
        <row r="147">
          <cell r="B147" t="str">
            <v>so10</v>
          </cell>
          <cell r="D147">
            <v>0</v>
          </cell>
          <cell r="E147" t="str">
            <v>Saét   Þ10 maï keõm</v>
          </cell>
          <cell r="F147" t="str">
            <v>kg</v>
          </cell>
          <cell r="G147">
            <v>0</v>
          </cell>
          <cell r="H147">
            <v>25495</v>
          </cell>
          <cell r="J147">
            <v>0</v>
          </cell>
          <cell r="L147">
            <v>0</v>
          </cell>
          <cell r="M147">
            <v>0</v>
          </cell>
          <cell r="N147">
            <v>0</v>
          </cell>
          <cell r="O147">
            <v>0</v>
          </cell>
          <cell r="Q147">
            <v>0</v>
          </cell>
        </row>
        <row r="148">
          <cell r="B148" t="str">
            <v>XLPE25</v>
          </cell>
          <cell r="D148">
            <v>0</v>
          </cell>
          <cell r="E148" t="str">
            <v>Caùp 24KV C/XLPE/PVC 25mm2</v>
          </cell>
          <cell r="F148" t="str">
            <v>meùt</v>
          </cell>
          <cell r="G148">
            <v>0</v>
          </cell>
          <cell r="H148">
            <v>54565</v>
          </cell>
          <cell r="J148">
            <v>0</v>
          </cell>
          <cell r="L148">
            <v>0</v>
          </cell>
          <cell r="M148">
            <v>0</v>
          </cell>
          <cell r="N148">
            <v>0</v>
          </cell>
          <cell r="O148">
            <v>0</v>
          </cell>
          <cell r="Q148">
            <v>0</v>
          </cell>
        </row>
        <row r="149">
          <cell r="B149" t="str">
            <v>M25</v>
          </cell>
          <cell r="D149">
            <v>0</v>
          </cell>
          <cell r="E149" t="str">
            <v>Caùp ñoàng traàn M25mm2 (5m)</v>
          </cell>
          <cell r="F149" t="str">
            <v>kg</v>
          </cell>
          <cell r="G149">
            <v>0</v>
          </cell>
          <cell r="H149">
            <v>180144</v>
          </cell>
          <cell r="J149">
            <v>0</v>
          </cell>
          <cell r="L149">
            <v>0</v>
          </cell>
          <cell r="M149">
            <v>0</v>
          </cell>
          <cell r="N149">
            <v>0</v>
          </cell>
          <cell r="O149">
            <v>0</v>
          </cell>
          <cell r="Q149">
            <v>0</v>
          </cell>
        </row>
        <row r="150">
          <cell r="B150" t="str">
            <v>ac70</v>
          </cell>
          <cell r="D150">
            <v>0</v>
          </cell>
          <cell r="E150" t="str">
            <v>Caùp nhoâm loõi theùp AC-70/11</v>
          </cell>
          <cell r="F150" t="str">
            <v>kg</v>
          </cell>
          <cell r="G150">
            <v>0</v>
          </cell>
          <cell r="H150">
            <v>76200</v>
          </cell>
          <cell r="J150">
            <v>0</v>
          </cell>
          <cell r="L150">
            <v>0</v>
          </cell>
          <cell r="M150">
            <v>0</v>
          </cell>
          <cell r="N150">
            <v>0</v>
          </cell>
          <cell r="O150">
            <v>0</v>
          </cell>
          <cell r="Q150">
            <v>0</v>
          </cell>
        </row>
        <row r="151">
          <cell r="B151" t="str">
            <v>CTD+K</v>
          </cell>
          <cell r="D151">
            <v>0</v>
          </cell>
          <cell r="E151" t="str">
            <v>Coïc tieáp ñaát Þ 16- 2,4m + keïp coïc</v>
          </cell>
          <cell r="F151" t="str">
            <v>boä</v>
          </cell>
          <cell r="G151">
            <v>0</v>
          </cell>
          <cell r="H151">
            <v>155000</v>
          </cell>
          <cell r="J151">
            <v>0</v>
          </cell>
          <cell r="L151">
            <v>0</v>
          </cell>
          <cell r="M151">
            <v>0</v>
          </cell>
          <cell r="N151">
            <v>0</v>
          </cell>
          <cell r="O151">
            <v>0</v>
          </cell>
          <cell r="Q151">
            <v>0</v>
          </cell>
        </row>
        <row r="152">
          <cell r="B152" t="str">
            <v>ke189</v>
          </cell>
          <cell r="D152">
            <v>0</v>
          </cell>
          <cell r="E152" t="str">
            <v>Keïp eùp WR 189</v>
          </cell>
          <cell r="F152" t="str">
            <v>caùi</v>
          </cell>
          <cell r="G152">
            <v>0</v>
          </cell>
          <cell r="H152">
            <v>0</v>
          </cell>
          <cell r="J152">
            <v>0</v>
          </cell>
          <cell r="L152">
            <v>0</v>
          </cell>
          <cell r="M152">
            <v>0</v>
          </cell>
          <cell r="N152">
            <v>0</v>
          </cell>
          <cell r="O152">
            <v>0</v>
          </cell>
          <cell r="Q152">
            <v>0</v>
          </cell>
        </row>
        <row r="153">
          <cell r="B153" t="str">
            <v>ke279</v>
          </cell>
          <cell r="D153">
            <v>0</v>
          </cell>
          <cell r="E153" t="str">
            <v>Keïp eùp WR 279</v>
          </cell>
          <cell r="F153" t="str">
            <v>caùi</v>
          </cell>
          <cell r="G153">
            <v>0</v>
          </cell>
          <cell r="H153">
            <v>10500</v>
          </cell>
          <cell r="J153">
            <v>0</v>
          </cell>
          <cell r="L153">
            <v>0</v>
          </cell>
          <cell r="M153">
            <v>0</v>
          </cell>
          <cell r="N153">
            <v>0</v>
          </cell>
          <cell r="O153">
            <v>0</v>
          </cell>
          <cell r="Q153">
            <v>0</v>
          </cell>
        </row>
        <row r="154">
          <cell r="B154" t="str">
            <v>ke419</v>
          </cell>
          <cell r="D154">
            <v>0</v>
          </cell>
          <cell r="E154" t="str">
            <v>Keïp eùp WR 419</v>
          </cell>
          <cell r="F154" t="str">
            <v>caùi</v>
          </cell>
          <cell r="G154">
            <v>0</v>
          </cell>
          <cell r="H154">
            <v>18900</v>
          </cell>
          <cell r="J154">
            <v>0</v>
          </cell>
          <cell r="L154">
            <v>0</v>
          </cell>
          <cell r="M154">
            <v>0</v>
          </cell>
          <cell r="N154">
            <v>0</v>
          </cell>
          <cell r="O154">
            <v>0</v>
          </cell>
          <cell r="Q154">
            <v>0</v>
          </cell>
        </row>
        <row r="155">
          <cell r="B155" t="str">
            <v>OXC1/0</v>
          </cell>
          <cell r="D155">
            <v>0</v>
          </cell>
          <cell r="E155" t="str">
            <v>Oác xieát caùp Cu 1/0</v>
          </cell>
          <cell r="F155" t="str">
            <v>caùi</v>
          </cell>
          <cell r="G155">
            <v>0</v>
          </cell>
          <cell r="H155">
            <v>20000</v>
          </cell>
          <cell r="J155">
            <v>0</v>
          </cell>
          <cell r="L155">
            <v>0</v>
          </cell>
          <cell r="M155">
            <v>0</v>
          </cell>
          <cell r="N155">
            <v>0</v>
          </cell>
          <cell r="O155">
            <v>0</v>
          </cell>
          <cell r="Q155">
            <v>0</v>
          </cell>
        </row>
        <row r="156">
          <cell r="B156" t="str">
            <v>dctdtba</v>
          </cell>
          <cell r="D156" t="str">
            <v>D2.8103</v>
          </cell>
          <cell r="E156" t="str">
            <v>Ñoùng coïc tieáp ñòa trong TBA</v>
          </cell>
          <cell r="F156" t="str">
            <v>coïc</v>
          </cell>
          <cell r="G156">
            <v>0</v>
          </cell>
          <cell r="J156">
            <v>79542</v>
          </cell>
          <cell r="L156">
            <v>1260</v>
          </cell>
          <cell r="M156">
            <v>0</v>
          </cell>
          <cell r="N156">
            <v>0</v>
          </cell>
          <cell r="O156">
            <v>0</v>
          </cell>
          <cell r="Q156">
            <v>0</v>
          </cell>
        </row>
        <row r="157">
          <cell r="B157" t="str">
            <v>ktdtba</v>
          </cell>
          <cell r="D157" t="str">
            <v>T4.7001</v>
          </cell>
          <cell r="E157" t="str">
            <v>Keùo daây tieáp ñòa trong TBA</v>
          </cell>
          <cell r="F157" t="str">
            <v>m</v>
          </cell>
          <cell r="G157">
            <v>0</v>
          </cell>
          <cell r="J157">
            <v>7401</v>
          </cell>
          <cell r="L157">
            <v>0</v>
          </cell>
          <cell r="M157">
            <v>0</v>
          </cell>
          <cell r="N157">
            <v>0</v>
          </cell>
          <cell r="O157">
            <v>0</v>
          </cell>
          <cell r="Q157">
            <v>0</v>
          </cell>
        </row>
        <row r="158">
          <cell r="B158" t="str">
            <v>dtd3</v>
          </cell>
          <cell r="D158" t="str">
            <v>AB.11413</v>
          </cell>
          <cell r="E158" t="str">
            <v>Ñaøo raõnh tieáp ñòa ñaát caáp 3, saâu &lt;1m</v>
          </cell>
          <cell r="F158" t="str">
            <v>m3</v>
          </cell>
          <cell r="G158">
            <v>0</v>
          </cell>
          <cell r="K158">
            <v>260196</v>
          </cell>
          <cell r="L158">
            <v>0</v>
          </cell>
          <cell r="M158">
            <v>0</v>
          </cell>
          <cell r="N158">
            <v>0</v>
          </cell>
          <cell r="O158">
            <v>0</v>
          </cell>
          <cell r="P158">
            <v>0</v>
          </cell>
          <cell r="Q158">
            <v>0</v>
          </cell>
        </row>
        <row r="159">
          <cell r="B159" t="str">
            <v>datd3</v>
          </cell>
          <cell r="D159" t="str">
            <v>AB.13121</v>
          </cell>
          <cell r="E159" t="str">
            <v>Ñaép ñaát raõnh tieáp ñòa caáp 3, ñoä chaët k=0,85</v>
          </cell>
          <cell r="F159" t="str">
            <v>m3</v>
          </cell>
          <cell r="G159">
            <v>0</v>
          </cell>
          <cell r="K159">
            <v>115643</v>
          </cell>
          <cell r="L159">
            <v>0</v>
          </cell>
          <cell r="M159">
            <v>0</v>
          </cell>
          <cell r="N159">
            <v>0</v>
          </cell>
          <cell r="O159">
            <v>0</v>
          </cell>
          <cell r="P159">
            <v>0</v>
          </cell>
          <cell r="Q159">
            <v>0</v>
          </cell>
        </row>
        <row r="160">
          <cell r="B160" t="str">
            <v>TUTREO</v>
          </cell>
          <cell r="C160">
            <v>1</v>
          </cell>
          <cell r="E160" t="str">
            <v>Tuû CB, ñieän keá traïm treo</v>
          </cell>
          <cell r="F160" t="str">
            <v>Boä</v>
          </cell>
          <cell r="G160">
            <v>0</v>
          </cell>
          <cell r="M160">
            <v>0</v>
          </cell>
          <cell r="N160">
            <v>0</v>
          </cell>
          <cell r="O160">
            <v>0</v>
          </cell>
          <cell r="Q160">
            <v>0</v>
          </cell>
        </row>
        <row r="161">
          <cell r="E161" t="str">
            <v>Goàm coù:</v>
          </cell>
          <cell r="M161">
            <v>0</v>
          </cell>
          <cell r="N161">
            <v>0</v>
          </cell>
          <cell r="O161">
            <v>0</v>
          </cell>
          <cell r="Q161">
            <v>0</v>
          </cell>
        </row>
        <row r="162">
          <cell r="B162" t="str">
            <v>TUHI3P</v>
          </cell>
          <cell r="D162" t="str">
            <v>T5.1002</v>
          </cell>
          <cell r="E162" t="str">
            <v>Tuû  ñieän keá hai ngaên 3 pha traïm treo (tuû+coå deâ+bakelit+khoùa)</v>
          </cell>
          <cell r="F162" t="str">
            <v>Boä</v>
          </cell>
          <cell r="G162">
            <v>0</v>
          </cell>
          <cell r="H162">
            <v>6077000</v>
          </cell>
          <cell r="J162">
            <v>800508</v>
          </cell>
          <cell r="L162">
            <v>97369</v>
          </cell>
          <cell r="M162">
            <v>0</v>
          </cell>
          <cell r="N162">
            <v>0</v>
          </cell>
          <cell r="O162">
            <v>0</v>
          </cell>
          <cell r="Q162">
            <v>0</v>
          </cell>
        </row>
        <row r="163">
          <cell r="B163" t="str">
            <v>TUHI1P</v>
          </cell>
          <cell r="D163" t="str">
            <v>T5.1001</v>
          </cell>
          <cell r="E163" t="str">
            <v>Tuû  ñieän keá hai ngaên 1 pha traïm treo (tuû+coå deâ+bakelit+khoùa)</v>
          </cell>
          <cell r="F163" t="str">
            <v>Boä</v>
          </cell>
          <cell r="G163">
            <v>0</v>
          </cell>
          <cell r="H163">
            <v>6077000</v>
          </cell>
          <cell r="J163">
            <v>694885</v>
          </cell>
          <cell r="L163">
            <v>97369</v>
          </cell>
          <cell r="M163">
            <v>0</v>
          </cell>
          <cell r="N163">
            <v>0</v>
          </cell>
          <cell r="O163">
            <v>0</v>
          </cell>
          <cell r="Q163">
            <v>0</v>
          </cell>
        </row>
        <row r="164">
          <cell r="C164">
            <v>1</v>
          </cell>
          <cell r="E164" t="str">
            <v>Tuû CB, ñieän keá 3 pha traïm ngoài</v>
          </cell>
          <cell r="F164" t="str">
            <v>Boä</v>
          </cell>
          <cell r="G164">
            <v>0</v>
          </cell>
          <cell r="M164">
            <v>0</v>
          </cell>
          <cell r="N164">
            <v>0</v>
          </cell>
          <cell r="O164">
            <v>0</v>
          </cell>
          <cell r="Q164">
            <v>0</v>
          </cell>
        </row>
        <row r="165">
          <cell r="E165" t="str">
            <v>Goàm coù:</v>
          </cell>
          <cell r="M165">
            <v>0</v>
          </cell>
          <cell r="N165">
            <v>0</v>
          </cell>
          <cell r="O165">
            <v>0</v>
          </cell>
          <cell r="Q165">
            <v>0</v>
          </cell>
        </row>
        <row r="166">
          <cell r="B166" t="str">
            <v>TUN3PN</v>
          </cell>
          <cell r="D166" t="str">
            <v>T5.1002</v>
          </cell>
          <cell r="E166" t="str">
            <v>Tuû CB 3 pha traïm ngoài (tuû + bakelit + coå deâ + khoùa)</v>
          </cell>
          <cell r="F166" t="str">
            <v>boä</v>
          </cell>
          <cell r="G166">
            <v>0</v>
          </cell>
          <cell r="H166">
            <v>2272276</v>
          </cell>
          <cell r="J166">
            <v>800508</v>
          </cell>
          <cell r="L166">
            <v>97369</v>
          </cell>
          <cell r="M166">
            <v>0</v>
          </cell>
          <cell r="N166">
            <v>0</v>
          </cell>
          <cell r="O166">
            <v>0</v>
          </cell>
          <cell r="Q166">
            <v>0</v>
          </cell>
        </row>
        <row r="167">
          <cell r="B167" t="str">
            <v>TUDKDT</v>
          </cell>
          <cell r="D167" t="str">
            <v>T5.1001</v>
          </cell>
          <cell r="E167" t="str">
            <v>Thuøng ñieän keá 580x460x260 (tuû + baûng nhöïa + khoùa)</v>
          </cell>
          <cell r="F167" t="str">
            <v>caùi</v>
          </cell>
          <cell r="G167">
            <v>0</v>
          </cell>
          <cell r="H167">
            <v>854706</v>
          </cell>
          <cell r="J167">
            <v>694885</v>
          </cell>
          <cell r="L167">
            <v>97369</v>
          </cell>
          <cell r="M167">
            <v>0</v>
          </cell>
          <cell r="N167">
            <v>0</v>
          </cell>
          <cell r="O167">
            <v>0</v>
          </cell>
          <cell r="Q167">
            <v>0</v>
          </cell>
        </row>
        <row r="168">
          <cell r="C168">
            <v>2</v>
          </cell>
          <cell r="E168" t="str">
            <v>Boä daây daãn 22kV xuoáng MBA</v>
          </cell>
          <cell r="F168" t="str">
            <v>Boä</v>
          </cell>
          <cell r="G168">
            <v>1</v>
          </cell>
          <cell r="M168">
            <v>0</v>
          </cell>
          <cell r="N168">
            <v>0</v>
          </cell>
          <cell r="O168">
            <v>0</v>
          </cell>
          <cell r="Q168">
            <v>0</v>
          </cell>
        </row>
        <row r="169">
          <cell r="E169" t="str">
            <v>Goàm coù:</v>
          </cell>
          <cell r="M169">
            <v>0</v>
          </cell>
          <cell r="N169">
            <v>0</v>
          </cell>
          <cell r="O169">
            <v>0</v>
          </cell>
          <cell r="Q169">
            <v>0</v>
          </cell>
        </row>
        <row r="170">
          <cell r="B170" t="str">
            <v>XLPE25</v>
          </cell>
          <cell r="D170">
            <v>0</v>
          </cell>
          <cell r="E170" t="str">
            <v>Caùp 24KV C/XLPE/PVC 25mm2</v>
          </cell>
          <cell r="F170" t="str">
            <v>meùt</v>
          </cell>
          <cell r="G170">
            <v>0</v>
          </cell>
          <cell r="H170">
            <v>54565</v>
          </cell>
          <cell r="J170">
            <v>0</v>
          </cell>
          <cell r="L170">
            <v>0</v>
          </cell>
          <cell r="M170">
            <v>0</v>
          </cell>
          <cell r="N170">
            <v>0</v>
          </cell>
          <cell r="O170">
            <v>0</v>
          </cell>
          <cell r="Q170">
            <v>0</v>
          </cell>
        </row>
        <row r="171">
          <cell r="B171" t="str">
            <v>KQ2/0</v>
          </cell>
          <cell r="D171">
            <v>0</v>
          </cell>
          <cell r="E171" t="str">
            <v>Keïp quai 2/0</v>
          </cell>
          <cell r="F171" t="str">
            <v>caùi</v>
          </cell>
          <cell r="G171">
            <v>0</v>
          </cell>
          <cell r="H171">
            <v>47000</v>
          </cell>
          <cell r="J171">
            <v>0</v>
          </cell>
          <cell r="L171">
            <v>0</v>
          </cell>
          <cell r="M171">
            <v>0</v>
          </cell>
          <cell r="N171">
            <v>0</v>
          </cell>
          <cell r="O171">
            <v>0</v>
          </cell>
          <cell r="Q171">
            <v>0</v>
          </cell>
        </row>
        <row r="172">
          <cell r="B172" t="str">
            <v>KH2/0</v>
          </cell>
          <cell r="D172" t="str">
            <v>T4.3007</v>
          </cell>
          <cell r="E172" t="str">
            <v>Keïp hotline 2/0</v>
          </cell>
          <cell r="F172" t="str">
            <v>caùi</v>
          </cell>
          <cell r="G172">
            <v>0</v>
          </cell>
          <cell r="H172">
            <v>68000</v>
          </cell>
          <cell r="J172">
            <v>107184</v>
          </cell>
          <cell r="L172">
            <v>0</v>
          </cell>
          <cell r="M172">
            <v>0</v>
          </cell>
          <cell r="N172">
            <v>0</v>
          </cell>
          <cell r="O172">
            <v>0</v>
          </cell>
          <cell r="Q172">
            <v>0</v>
          </cell>
        </row>
        <row r="173">
          <cell r="B173" t="str">
            <v>KQ4/0</v>
          </cell>
          <cell r="D173">
            <v>0</v>
          </cell>
          <cell r="E173" t="str">
            <v>Keïp quai 4/0 ñaáu noùng</v>
          </cell>
          <cell r="F173" t="str">
            <v>caùi</v>
          </cell>
          <cell r="G173">
            <v>0</v>
          </cell>
          <cell r="H173">
            <v>63000</v>
          </cell>
          <cell r="J173">
            <v>0</v>
          </cell>
          <cell r="L173">
            <v>0</v>
          </cell>
          <cell r="M173">
            <v>0</v>
          </cell>
          <cell r="N173">
            <v>0</v>
          </cell>
          <cell r="O173">
            <v>0</v>
          </cell>
          <cell r="Q173">
            <v>0</v>
          </cell>
        </row>
        <row r="174">
          <cell r="B174" t="str">
            <v>KH4/0</v>
          </cell>
          <cell r="D174" t="str">
            <v>T4.3007</v>
          </cell>
          <cell r="E174" t="str">
            <v>Keïp hotline 4/0</v>
          </cell>
          <cell r="F174" t="str">
            <v>caùi</v>
          </cell>
          <cell r="G174">
            <v>0</v>
          </cell>
          <cell r="H174">
            <v>94000</v>
          </cell>
          <cell r="J174">
            <v>107184</v>
          </cell>
          <cell r="L174">
            <v>0</v>
          </cell>
          <cell r="M174">
            <v>0</v>
          </cell>
          <cell r="N174">
            <v>0</v>
          </cell>
          <cell r="O174">
            <v>0</v>
          </cell>
          <cell r="Q174">
            <v>0</v>
          </cell>
        </row>
        <row r="175">
          <cell r="B175" t="str">
            <v>batlL</v>
          </cell>
          <cell r="D175">
            <v>0</v>
          </cell>
          <cell r="E175" t="str">
            <v>Bass LL baét FCO vaø LA</v>
          </cell>
          <cell r="F175" t="str">
            <v>boä</v>
          </cell>
          <cell r="G175">
            <v>0</v>
          </cell>
          <cell r="H175">
            <v>65000</v>
          </cell>
          <cell r="J175">
            <v>0</v>
          </cell>
          <cell r="L175">
            <v>0</v>
          </cell>
          <cell r="M175">
            <v>0</v>
          </cell>
          <cell r="N175">
            <v>0</v>
          </cell>
          <cell r="O175">
            <v>0</v>
          </cell>
          <cell r="Q175">
            <v>0</v>
          </cell>
        </row>
        <row r="176">
          <cell r="B176" t="str">
            <v>SD</v>
          </cell>
          <cell r="D176">
            <v>0</v>
          </cell>
          <cell r="E176" t="str">
            <v>Söù ñöùng 24KV ÑR 540mm (boïc chì)</v>
          </cell>
          <cell r="F176" t="str">
            <v>caùi</v>
          </cell>
          <cell r="G176">
            <v>0</v>
          </cell>
          <cell r="H176">
            <v>205000</v>
          </cell>
          <cell r="J176">
            <v>0</v>
          </cell>
          <cell r="L176">
            <v>0</v>
          </cell>
          <cell r="M176">
            <v>0</v>
          </cell>
          <cell r="N176">
            <v>0</v>
          </cell>
          <cell r="O176">
            <v>0</v>
          </cell>
          <cell r="Q176">
            <v>0</v>
          </cell>
        </row>
        <row r="177">
          <cell r="B177" t="str">
            <v>CSD</v>
          </cell>
          <cell r="D177">
            <v>0</v>
          </cell>
          <cell r="E177" t="str">
            <v>Chaân söù ñöùng D20 boïc chì</v>
          </cell>
          <cell r="F177" t="str">
            <v>caùi</v>
          </cell>
          <cell r="G177">
            <v>0</v>
          </cell>
          <cell r="H177">
            <v>65000</v>
          </cell>
          <cell r="J177">
            <v>0</v>
          </cell>
          <cell r="L177">
            <v>0</v>
          </cell>
          <cell r="M177">
            <v>0</v>
          </cell>
          <cell r="N177">
            <v>0</v>
          </cell>
          <cell r="O177">
            <v>0</v>
          </cell>
          <cell r="Q177">
            <v>0</v>
          </cell>
        </row>
        <row r="178">
          <cell r="B178" t="str">
            <v>dbstt</v>
          </cell>
          <cell r="D178">
            <v>0</v>
          </cell>
          <cell r="E178" t="str">
            <v>Daây buoäc ñaàu söù TTF (50-70mm2)</v>
          </cell>
          <cell r="F178" t="str">
            <v>caùi</v>
          </cell>
          <cell r="G178">
            <v>0</v>
          </cell>
          <cell r="H178">
            <v>225000</v>
          </cell>
          <cell r="J178">
            <v>0</v>
          </cell>
          <cell r="L178">
            <v>0</v>
          </cell>
          <cell r="M178">
            <v>0</v>
          </cell>
          <cell r="N178">
            <v>0</v>
          </cell>
          <cell r="O178">
            <v>0</v>
          </cell>
          <cell r="Q178">
            <v>0</v>
          </cell>
        </row>
        <row r="179">
          <cell r="B179" t="str">
            <v>dbsttf</v>
          </cell>
          <cell r="D179">
            <v>0</v>
          </cell>
          <cell r="E179" t="str">
            <v>Daây buoäc ñaàu söù TTF (185-240mm2)</v>
          </cell>
          <cell r="F179" t="str">
            <v>caùi</v>
          </cell>
          <cell r="G179">
            <v>0</v>
          </cell>
          <cell r="H179">
            <v>135000</v>
          </cell>
          <cell r="J179">
            <v>0</v>
          </cell>
          <cell r="L179">
            <v>0</v>
          </cell>
          <cell r="M179">
            <v>0</v>
          </cell>
          <cell r="N179">
            <v>0</v>
          </cell>
          <cell r="O179">
            <v>0</v>
          </cell>
          <cell r="Q179">
            <v>0</v>
          </cell>
        </row>
        <row r="180">
          <cell r="B180" t="str">
            <v>dbsssf</v>
          </cell>
          <cell r="D180">
            <v>0</v>
          </cell>
          <cell r="E180" t="str">
            <v>Daây buoäc coå söù SSF (185-240mm2)</v>
          </cell>
          <cell r="F180" t="str">
            <v>caùi</v>
          </cell>
          <cell r="G180">
            <v>0</v>
          </cell>
          <cell r="H180">
            <v>137500</v>
          </cell>
          <cell r="J180">
            <v>0</v>
          </cell>
          <cell r="L180">
            <v>0</v>
          </cell>
          <cell r="M180">
            <v>0</v>
          </cell>
          <cell r="N180">
            <v>0</v>
          </cell>
          <cell r="O180">
            <v>0</v>
          </cell>
          <cell r="Q180">
            <v>0</v>
          </cell>
        </row>
        <row r="181">
          <cell r="B181" t="str">
            <v>lcapdongTB95</v>
          </cell>
          <cell r="D181" t="str">
            <v>T4.4201</v>
          </cell>
          <cell r="E181" t="str">
            <v>Laép caùp ñoàng xuoáng thieát bò D ≤ 95mm2</v>
          </cell>
          <cell r="F181" t="str">
            <v>m</v>
          </cell>
          <cell r="G181">
            <v>0</v>
          </cell>
          <cell r="H181">
            <v>0</v>
          </cell>
          <cell r="J181">
            <v>12760</v>
          </cell>
          <cell r="L181">
            <v>0</v>
          </cell>
          <cell r="M181">
            <v>0</v>
          </cell>
          <cell r="N181">
            <v>0</v>
          </cell>
          <cell r="O181">
            <v>0</v>
          </cell>
          <cell r="Q181">
            <v>0</v>
          </cell>
        </row>
        <row r="182">
          <cell r="C182">
            <v>3</v>
          </cell>
          <cell r="E182" t="str">
            <v>Boä daây daãn caùp xuaát haï theá</v>
          </cell>
          <cell r="F182" t="str">
            <v>Boä</v>
          </cell>
          <cell r="G182">
            <v>1</v>
          </cell>
          <cell r="M182">
            <v>0</v>
          </cell>
          <cell r="N182">
            <v>0</v>
          </cell>
          <cell r="O182">
            <v>0</v>
          </cell>
          <cell r="Q182">
            <v>0</v>
          </cell>
        </row>
        <row r="183">
          <cell r="B183" t="str">
            <v>CV185</v>
          </cell>
          <cell r="D183" t="str">
            <v>D4.2402</v>
          </cell>
          <cell r="E183" t="str">
            <v>Caùp ñoàng boïc CV185</v>
          </cell>
          <cell r="F183" t="str">
            <v>meùt</v>
          </cell>
          <cell r="G183">
            <v>0</v>
          </cell>
          <cell r="H183">
            <v>388630</v>
          </cell>
          <cell r="J183">
            <v>8422</v>
          </cell>
          <cell r="L183">
            <v>0</v>
          </cell>
          <cell r="M183">
            <v>0</v>
          </cell>
          <cell r="N183">
            <v>0</v>
          </cell>
          <cell r="O183">
            <v>0</v>
          </cell>
          <cell r="Q183">
            <v>0</v>
          </cell>
        </row>
        <row r="184">
          <cell r="B184" t="str">
            <v>CV150</v>
          </cell>
          <cell r="D184" t="str">
            <v>T4.4202</v>
          </cell>
          <cell r="E184" t="str">
            <v>Caùp ñoàng boïc CV150</v>
          </cell>
          <cell r="F184" t="str">
            <v>meùt</v>
          </cell>
          <cell r="G184">
            <v>0</v>
          </cell>
          <cell r="H184">
            <v>324310</v>
          </cell>
          <cell r="J184">
            <v>30624</v>
          </cell>
          <cell r="L184">
            <v>0</v>
          </cell>
          <cell r="M184">
            <v>0</v>
          </cell>
          <cell r="N184">
            <v>0</v>
          </cell>
          <cell r="O184">
            <v>0</v>
          </cell>
          <cell r="Q184">
            <v>0</v>
          </cell>
        </row>
        <row r="185">
          <cell r="B185" t="str">
            <v>CV120</v>
          </cell>
          <cell r="D185" t="str">
            <v>T4.4202</v>
          </cell>
          <cell r="E185" t="str">
            <v>Caùp ñoàng boïc CV120</v>
          </cell>
          <cell r="F185" t="str">
            <v>meùt</v>
          </cell>
          <cell r="G185">
            <v>0</v>
          </cell>
          <cell r="H185">
            <v>252010</v>
          </cell>
          <cell r="J185">
            <v>30624</v>
          </cell>
          <cell r="L185">
            <v>0</v>
          </cell>
          <cell r="M185">
            <v>0</v>
          </cell>
          <cell r="N185">
            <v>0</v>
          </cell>
          <cell r="O185">
            <v>0</v>
          </cell>
          <cell r="Q185">
            <v>0</v>
          </cell>
        </row>
        <row r="186">
          <cell r="B186" t="str">
            <v>CV95</v>
          </cell>
          <cell r="D186" t="str">
            <v>T4.4201</v>
          </cell>
          <cell r="E186" t="str">
            <v>Caùp ñoàng boïc CV95</v>
          </cell>
          <cell r="F186" t="str">
            <v>meùt</v>
          </cell>
          <cell r="G186">
            <v>0</v>
          </cell>
          <cell r="H186">
            <v>201110</v>
          </cell>
          <cell r="J186">
            <v>12760</v>
          </cell>
          <cell r="L186">
            <v>0</v>
          </cell>
          <cell r="M186">
            <v>0</v>
          </cell>
          <cell r="N186">
            <v>0</v>
          </cell>
          <cell r="O186">
            <v>0</v>
          </cell>
          <cell r="Q186">
            <v>0</v>
          </cell>
        </row>
        <row r="187">
          <cell r="B187" t="str">
            <v>CV70</v>
          </cell>
          <cell r="D187" t="str">
            <v>T4.4201</v>
          </cell>
          <cell r="E187" t="str">
            <v>Caùp ñoàng boïc CV70</v>
          </cell>
          <cell r="F187" t="str">
            <v>meùt</v>
          </cell>
          <cell r="G187">
            <v>0</v>
          </cell>
          <cell r="H187">
            <v>146380</v>
          </cell>
          <cell r="J187">
            <v>12760</v>
          </cell>
          <cell r="L187">
            <v>0</v>
          </cell>
          <cell r="M187">
            <v>0</v>
          </cell>
          <cell r="N187">
            <v>0</v>
          </cell>
          <cell r="O187">
            <v>0</v>
          </cell>
          <cell r="Q187">
            <v>0</v>
          </cell>
        </row>
        <row r="188">
          <cell r="B188" t="str">
            <v>COS185</v>
          </cell>
          <cell r="D188" t="str">
            <v>D4.5007</v>
          </cell>
          <cell r="E188" t="str">
            <v>Ñaàu cosse eùp Cu 185mm2+ chuïp ñaàu coss</v>
          </cell>
          <cell r="F188" t="str">
            <v>caùi</v>
          </cell>
          <cell r="G188">
            <v>0</v>
          </cell>
          <cell r="H188">
            <v>56200</v>
          </cell>
          <cell r="J188">
            <v>36690</v>
          </cell>
          <cell r="L188">
            <v>4595</v>
          </cell>
          <cell r="M188">
            <v>0</v>
          </cell>
          <cell r="N188">
            <v>0</v>
          </cell>
          <cell r="O188">
            <v>0</v>
          </cell>
          <cell r="Q188">
            <v>0</v>
          </cell>
        </row>
        <row r="189">
          <cell r="B189" t="str">
            <v>COS150</v>
          </cell>
          <cell r="D189" t="str">
            <v>D4.5006</v>
          </cell>
          <cell r="E189" t="str">
            <v>Ñaàu cosse eùp Cu 150mm2 2 bulon+ chuïp ñaàu coss</v>
          </cell>
          <cell r="F189" t="str">
            <v>caùi</v>
          </cell>
          <cell r="G189">
            <v>0</v>
          </cell>
          <cell r="H189">
            <v>99100</v>
          </cell>
          <cell r="J189">
            <v>30575</v>
          </cell>
          <cell r="L189">
            <v>4084</v>
          </cell>
          <cell r="M189">
            <v>0</v>
          </cell>
          <cell r="N189">
            <v>0</v>
          </cell>
          <cell r="O189">
            <v>0</v>
          </cell>
          <cell r="Q189">
            <v>0</v>
          </cell>
        </row>
        <row r="190">
          <cell r="B190" t="str">
            <v>COS120</v>
          </cell>
          <cell r="D190" t="str">
            <v>D4.5005</v>
          </cell>
          <cell r="E190" t="str">
            <v>Ñaàu cosse eùp Cu 120mm2 + chuïp ñaàu coss</v>
          </cell>
          <cell r="F190" t="str">
            <v>caùi</v>
          </cell>
          <cell r="G190">
            <v>0</v>
          </cell>
          <cell r="H190">
            <v>72400</v>
          </cell>
          <cell r="J190">
            <v>25016</v>
          </cell>
          <cell r="L190">
            <v>3574</v>
          </cell>
          <cell r="M190">
            <v>0</v>
          </cell>
          <cell r="N190">
            <v>0</v>
          </cell>
          <cell r="O190">
            <v>0</v>
          </cell>
          <cell r="Q190">
            <v>0</v>
          </cell>
        </row>
        <row r="191">
          <cell r="B191" t="str">
            <v>COS95</v>
          </cell>
          <cell r="D191" t="str">
            <v>D4.5004</v>
          </cell>
          <cell r="E191" t="str">
            <v>Ñaàu cosse eùp Cu 95mm2+ chuïp ñaàu coss</v>
          </cell>
          <cell r="F191" t="str">
            <v>caùi</v>
          </cell>
          <cell r="G191">
            <v>0</v>
          </cell>
          <cell r="H191">
            <v>50800</v>
          </cell>
          <cell r="J191">
            <v>19457</v>
          </cell>
          <cell r="L191">
            <v>3063</v>
          </cell>
          <cell r="M191">
            <v>0</v>
          </cell>
          <cell r="N191">
            <v>0</v>
          </cell>
          <cell r="O191">
            <v>0</v>
          </cell>
          <cell r="Q191">
            <v>0</v>
          </cell>
        </row>
        <row r="192">
          <cell r="B192" t="str">
            <v>cos70</v>
          </cell>
          <cell r="D192" t="str">
            <v>D4.5003</v>
          </cell>
          <cell r="E192" t="str">
            <v>Ñaàu cosse eùp Cu 70mm2+ chuïp ñaàu coss</v>
          </cell>
          <cell r="F192" t="str">
            <v>caùi</v>
          </cell>
          <cell r="G192">
            <v>0</v>
          </cell>
          <cell r="H192">
            <v>36800</v>
          </cell>
          <cell r="J192">
            <v>15287</v>
          </cell>
          <cell r="L192">
            <v>3063</v>
          </cell>
          <cell r="M192">
            <v>0</v>
          </cell>
          <cell r="N192">
            <v>0</v>
          </cell>
          <cell r="O192">
            <v>0</v>
          </cell>
          <cell r="Q192">
            <v>0</v>
          </cell>
        </row>
        <row r="193">
          <cell r="B193" t="str">
            <v>cos50</v>
          </cell>
          <cell r="D193" t="str">
            <v>D4.5002</v>
          </cell>
          <cell r="E193" t="str">
            <v>Ñaàu cosse eùp Cu 50mm2+ chuïp ñaàu coss</v>
          </cell>
          <cell r="F193" t="str">
            <v>caùi</v>
          </cell>
          <cell r="G193">
            <v>0</v>
          </cell>
          <cell r="H193">
            <v>25300</v>
          </cell>
          <cell r="J193">
            <v>9728</v>
          </cell>
          <cell r="L193">
            <v>2553</v>
          </cell>
          <cell r="M193">
            <v>0</v>
          </cell>
          <cell r="N193">
            <v>0</v>
          </cell>
          <cell r="O193">
            <v>0</v>
          </cell>
          <cell r="Q193">
            <v>0</v>
          </cell>
        </row>
        <row r="194">
          <cell r="B194" t="str">
            <v>ke150</v>
          </cell>
          <cell r="E194" t="str">
            <v>Keïp eùp WR côõ daây 150mm2</v>
          </cell>
          <cell r="F194" t="str">
            <v>caùi</v>
          </cell>
          <cell r="G194">
            <v>0</v>
          </cell>
          <cell r="H194">
            <v>42000</v>
          </cell>
          <cell r="J194">
            <v>0</v>
          </cell>
          <cell r="L194">
            <v>0</v>
          </cell>
          <cell r="M194">
            <v>0</v>
          </cell>
          <cell r="N194">
            <v>0</v>
          </cell>
          <cell r="O194">
            <v>0</v>
          </cell>
          <cell r="Q194">
            <v>0</v>
          </cell>
        </row>
        <row r="195">
          <cell r="B195" t="str">
            <v>ke419</v>
          </cell>
          <cell r="E195" t="str">
            <v>Keïp eùp WR 419</v>
          </cell>
          <cell r="F195" t="str">
            <v>caùi</v>
          </cell>
          <cell r="G195">
            <v>0</v>
          </cell>
          <cell r="H195">
            <v>18900</v>
          </cell>
          <cell r="J195">
            <v>0</v>
          </cell>
          <cell r="L195">
            <v>0</v>
          </cell>
          <cell r="M195">
            <v>0</v>
          </cell>
          <cell r="N195">
            <v>0</v>
          </cell>
          <cell r="O195">
            <v>0</v>
          </cell>
          <cell r="Q195">
            <v>0</v>
          </cell>
        </row>
        <row r="196">
          <cell r="B196" t="str">
            <v>ke399</v>
          </cell>
          <cell r="E196" t="str">
            <v>Keïp eùp WR 399</v>
          </cell>
          <cell r="F196" t="str">
            <v>caùi</v>
          </cell>
          <cell r="G196">
            <v>0</v>
          </cell>
          <cell r="H196">
            <v>14700</v>
          </cell>
          <cell r="J196">
            <v>0</v>
          </cell>
          <cell r="L196">
            <v>0</v>
          </cell>
          <cell r="M196">
            <v>0</v>
          </cell>
          <cell r="N196">
            <v>0</v>
          </cell>
          <cell r="O196">
            <v>0</v>
          </cell>
          <cell r="Q196">
            <v>0</v>
          </cell>
        </row>
        <row r="197">
          <cell r="B197" t="str">
            <v>ke279</v>
          </cell>
          <cell r="E197" t="str">
            <v>Keïp eùp WR 279</v>
          </cell>
          <cell r="F197" t="str">
            <v>caùi</v>
          </cell>
          <cell r="G197">
            <v>0</v>
          </cell>
          <cell r="H197">
            <v>10500</v>
          </cell>
          <cell r="J197">
            <v>0</v>
          </cell>
          <cell r="L197">
            <v>0</v>
          </cell>
          <cell r="M197">
            <v>0</v>
          </cell>
          <cell r="N197">
            <v>0</v>
          </cell>
          <cell r="O197">
            <v>0</v>
          </cell>
          <cell r="Q197">
            <v>0</v>
          </cell>
        </row>
        <row r="198">
          <cell r="B198" t="str">
            <v>ke189</v>
          </cell>
          <cell r="E198" t="str">
            <v>Keïp eùp WR 189</v>
          </cell>
          <cell r="F198" t="str">
            <v>caùi</v>
          </cell>
          <cell r="G198">
            <v>0</v>
          </cell>
          <cell r="H198">
            <v>8500</v>
          </cell>
          <cell r="J198">
            <v>0</v>
          </cell>
          <cell r="L198">
            <v>0</v>
          </cell>
          <cell r="M198">
            <v>0</v>
          </cell>
          <cell r="N198">
            <v>0</v>
          </cell>
          <cell r="O198">
            <v>0</v>
          </cell>
          <cell r="Q198">
            <v>0</v>
          </cell>
        </row>
        <row r="199">
          <cell r="B199" t="str">
            <v>KNGUNG120</v>
          </cell>
          <cell r="E199" t="str">
            <v>Keïp ngöøng caùp ABC4x120mm2</v>
          </cell>
          <cell r="F199" t="str">
            <v>caùi</v>
          </cell>
          <cell r="G199">
            <v>0</v>
          </cell>
          <cell r="H199">
            <v>74000</v>
          </cell>
          <cell r="J199">
            <v>0</v>
          </cell>
          <cell r="L199">
            <v>0</v>
          </cell>
          <cell r="M199">
            <v>0</v>
          </cell>
          <cell r="N199">
            <v>0</v>
          </cell>
          <cell r="O199">
            <v>0</v>
          </cell>
          <cell r="Q199">
            <v>0</v>
          </cell>
        </row>
        <row r="200">
          <cell r="B200" t="str">
            <v>B16300</v>
          </cell>
          <cell r="E200" t="str">
            <v>Boulon 16x300+ 2 long ñeàn vuoâng D18-50x50x3/Zn</v>
          </cell>
          <cell r="F200" t="str">
            <v>boä</v>
          </cell>
          <cell r="G200">
            <v>0</v>
          </cell>
          <cell r="H200">
            <v>30000</v>
          </cell>
          <cell r="J200">
            <v>0</v>
          </cell>
          <cell r="L200">
            <v>0</v>
          </cell>
          <cell r="M200">
            <v>0</v>
          </cell>
          <cell r="N200">
            <v>0</v>
          </cell>
          <cell r="O200">
            <v>0</v>
          </cell>
          <cell r="Q200">
            <v>0</v>
          </cell>
        </row>
        <row r="201">
          <cell r="B201" t="str">
            <v>PVC90</v>
          </cell>
          <cell r="E201" t="str">
            <v xml:space="preserve">OÁng PVC D90x3,8mm </v>
          </cell>
          <cell r="F201" t="str">
            <v>m</v>
          </cell>
          <cell r="G201">
            <v>0</v>
          </cell>
          <cell r="H201">
            <v>63200</v>
          </cell>
          <cell r="J201">
            <v>0</v>
          </cell>
          <cell r="L201">
            <v>0</v>
          </cell>
          <cell r="M201">
            <v>0</v>
          </cell>
          <cell r="N201">
            <v>0</v>
          </cell>
          <cell r="O201">
            <v>0</v>
          </cell>
          <cell r="Q201">
            <v>0</v>
          </cell>
        </row>
        <row r="202">
          <cell r="B202" t="str">
            <v>PVC114</v>
          </cell>
          <cell r="E202" t="str">
            <v xml:space="preserve">OÁng PVC D114x4,9mm </v>
          </cell>
          <cell r="F202" t="str">
            <v>m</v>
          </cell>
          <cell r="G202">
            <v>0</v>
          </cell>
          <cell r="H202">
            <v>133000</v>
          </cell>
          <cell r="J202">
            <v>0</v>
          </cell>
          <cell r="L202">
            <v>0</v>
          </cell>
          <cell r="M202">
            <v>0</v>
          </cell>
          <cell r="N202">
            <v>0</v>
          </cell>
          <cell r="O202">
            <v>0</v>
          </cell>
          <cell r="Q202">
            <v>0</v>
          </cell>
        </row>
        <row r="203">
          <cell r="B203" t="str">
            <v>PVC140</v>
          </cell>
          <cell r="E203" t="str">
            <v>OÁng PVC D140x6,7mm</v>
          </cell>
          <cell r="F203" t="str">
            <v>m</v>
          </cell>
          <cell r="G203">
            <v>0</v>
          </cell>
          <cell r="H203">
            <v>235000</v>
          </cell>
          <cell r="J203">
            <v>0</v>
          </cell>
          <cell r="L203">
            <v>0</v>
          </cell>
          <cell r="M203">
            <v>0</v>
          </cell>
          <cell r="N203">
            <v>0</v>
          </cell>
          <cell r="O203">
            <v>0</v>
          </cell>
          <cell r="Q203">
            <v>0</v>
          </cell>
        </row>
        <row r="204">
          <cell r="B204" t="str">
            <v>org114</v>
          </cell>
          <cell r="E204" t="str">
            <v>Oáng ruoät gaø D114</v>
          </cell>
          <cell r="F204" t="str">
            <v>m</v>
          </cell>
          <cell r="G204">
            <v>0</v>
          </cell>
          <cell r="H204">
            <v>96400</v>
          </cell>
          <cell r="J204">
            <v>0</v>
          </cell>
          <cell r="L204">
            <v>0</v>
          </cell>
          <cell r="M204">
            <v>0</v>
          </cell>
          <cell r="N204">
            <v>0</v>
          </cell>
          <cell r="O204">
            <v>0</v>
          </cell>
          <cell r="Q204">
            <v>0</v>
          </cell>
        </row>
        <row r="205">
          <cell r="B205" t="str">
            <v>CUT90135</v>
          </cell>
          <cell r="E205" t="str">
            <v>Co 135 ñoä PVC 90 (45 ñoä)</v>
          </cell>
          <cell r="F205" t="str">
            <v>caùi</v>
          </cell>
          <cell r="G205">
            <v>0</v>
          </cell>
          <cell r="H205">
            <v>33900</v>
          </cell>
          <cell r="J205">
            <v>0</v>
          </cell>
          <cell r="L205">
            <v>0</v>
          </cell>
          <cell r="M205">
            <v>0</v>
          </cell>
          <cell r="N205">
            <v>0</v>
          </cell>
          <cell r="O205">
            <v>0</v>
          </cell>
          <cell r="Q205">
            <v>0</v>
          </cell>
        </row>
        <row r="206">
          <cell r="B206" t="str">
            <v>CUT114135</v>
          </cell>
          <cell r="E206" t="str">
            <v>Co 135 ñoä PVC 114 (45 ñoä)</v>
          </cell>
          <cell r="F206" t="str">
            <v>caùi</v>
          </cell>
          <cell r="G206">
            <v>0</v>
          </cell>
          <cell r="H206">
            <v>35000</v>
          </cell>
          <cell r="J206">
            <v>0</v>
          </cell>
          <cell r="L206">
            <v>0</v>
          </cell>
          <cell r="M206">
            <v>0</v>
          </cell>
          <cell r="N206">
            <v>0</v>
          </cell>
          <cell r="O206">
            <v>0</v>
          </cell>
          <cell r="Q206">
            <v>0</v>
          </cell>
        </row>
        <row r="207">
          <cell r="B207" t="str">
            <v>CUT114t</v>
          </cell>
          <cell r="E207" t="str">
            <v>Co  90 ñoä PVC 114</v>
          </cell>
          <cell r="F207" t="str">
            <v>caùi</v>
          </cell>
          <cell r="G207">
            <v>0</v>
          </cell>
          <cell r="H207">
            <v>104800</v>
          </cell>
          <cell r="J207">
            <v>0</v>
          </cell>
          <cell r="L207">
            <v>0</v>
          </cell>
          <cell r="M207">
            <v>0</v>
          </cell>
          <cell r="N207">
            <v>0</v>
          </cell>
          <cell r="O207">
            <v>0</v>
          </cell>
          <cell r="Q207">
            <v>0</v>
          </cell>
        </row>
        <row r="208">
          <cell r="B208" t="str">
            <v>CUT140t</v>
          </cell>
          <cell r="E208" t="str">
            <v>Co 90 ñoä PVC 140</v>
          </cell>
          <cell r="F208" t="str">
            <v>caùi</v>
          </cell>
          <cell r="G208">
            <v>0</v>
          </cell>
          <cell r="H208">
            <v>51700</v>
          </cell>
          <cell r="J208">
            <v>0</v>
          </cell>
          <cell r="L208">
            <v>0</v>
          </cell>
          <cell r="M208">
            <v>0</v>
          </cell>
          <cell r="N208">
            <v>0</v>
          </cell>
          <cell r="O208">
            <v>0</v>
          </cell>
          <cell r="Q208">
            <v>0</v>
          </cell>
        </row>
        <row r="209">
          <cell r="B209" t="str">
            <v>CUT140</v>
          </cell>
          <cell r="E209" t="str">
            <v>Co söøng 90 ñoä PVC 140</v>
          </cell>
          <cell r="F209" t="str">
            <v>caùi</v>
          </cell>
          <cell r="G209">
            <v>0</v>
          </cell>
          <cell r="H209">
            <v>51700</v>
          </cell>
          <cell r="J209">
            <v>0</v>
          </cell>
          <cell r="L209">
            <v>0</v>
          </cell>
          <cell r="M209">
            <v>0</v>
          </cell>
          <cell r="N209">
            <v>0</v>
          </cell>
          <cell r="O209">
            <v>0</v>
          </cell>
          <cell r="Q209">
            <v>0</v>
          </cell>
        </row>
        <row r="210">
          <cell r="B210" t="str">
            <v>CD</v>
          </cell>
          <cell r="E210" t="str">
            <v>Coå deâ keïp oáng PVC</v>
          </cell>
          <cell r="F210" t="str">
            <v>boä</v>
          </cell>
          <cell r="G210">
            <v>0</v>
          </cell>
          <cell r="H210">
            <v>49000</v>
          </cell>
          <cell r="J210">
            <v>0</v>
          </cell>
          <cell r="L210">
            <v>0</v>
          </cell>
          <cell r="M210">
            <v>0</v>
          </cell>
          <cell r="N210">
            <v>0</v>
          </cell>
          <cell r="O210">
            <v>0</v>
          </cell>
          <cell r="Q210">
            <v>0</v>
          </cell>
        </row>
        <row r="211">
          <cell r="B211" t="str">
            <v>CD114d28</v>
          </cell>
          <cell r="E211" t="str">
            <v>Coå deâ truï ñôn keïp 1 oáng PVC Þ 114 (D280)</v>
          </cell>
          <cell r="F211" t="str">
            <v>boä</v>
          </cell>
          <cell r="G211">
            <v>0</v>
          </cell>
          <cell r="H211">
            <v>59000</v>
          </cell>
          <cell r="L211">
            <v>0</v>
          </cell>
          <cell r="M211">
            <v>0</v>
          </cell>
          <cell r="N211">
            <v>0</v>
          </cell>
          <cell r="O211">
            <v>0</v>
          </cell>
          <cell r="Q211">
            <v>0</v>
          </cell>
        </row>
        <row r="212">
          <cell r="B212" t="str">
            <v>CD114d23</v>
          </cell>
          <cell r="E212" t="str">
            <v>Coå deâ truï ñôn keïp 1 oáng PVC Þ 114 (D230)</v>
          </cell>
          <cell r="F212" t="str">
            <v>boä</v>
          </cell>
          <cell r="G212">
            <v>0</v>
          </cell>
          <cell r="H212">
            <v>59000</v>
          </cell>
          <cell r="L212">
            <v>0</v>
          </cell>
          <cell r="M212">
            <v>0</v>
          </cell>
          <cell r="N212">
            <v>0</v>
          </cell>
          <cell r="O212">
            <v>0</v>
          </cell>
          <cell r="Q212">
            <v>0</v>
          </cell>
        </row>
        <row r="213">
          <cell r="B213" t="str">
            <v>CD114dd23</v>
          </cell>
          <cell r="E213" t="str">
            <v>Coå deâ truï ñoâi keïp 1 oáng PVC Þ 114 (D230)</v>
          </cell>
          <cell r="F213" t="str">
            <v>boä</v>
          </cell>
          <cell r="G213">
            <v>0</v>
          </cell>
          <cell r="H213">
            <v>118000</v>
          </cell>
          <cell r="L213">
            <v>0</v>
          </cell>
          <cell r="M213">
            <v>0</v>
          </cell>
          <cell r="N213">
            <v>0</v>
          </cell>
          <cell r="O213">
            <v>0</v>
          </cell>
          <cell r="Q213">
            <v>0</v>
          </cell>
        </row>
        <row r="214">
          <cell r="B214" t="str">
            <v>CD114dd28</v>
          </cell>
          <cell r="E214" t="str">
            <v>Coå deâ truï ñoâi keïp 1 oáng PVC Þ 114 (D280)</v>
          </cell>
          <cell r="F214" t="str">
            <v>boä</v>
          </cell>
          <cell r="G214">
            <v>0</v>
          </cell>
          <cell r="H214">
            <v>118000</v>
          </cell>
          <cell r="L214">
            <v>0</v>
          </cell>
          <cell r="M214">
            <v>0</v>
          </cell>
          <cell r="N214">
            <v>0</v>
          </cell>
          <cell r="O214">
            <v>0</v>
          </cell>
          <cell r="Q214">
            <v>0</v>
          </cell>
        </row>
        <row r="215">
          <cell r="B215" t="str">
            <v>CD114dd1230</v>
          </cell>
          <cell r="E215" t="str">
            <v>Coå deâ truï ñoâi keïp 2 oáng PVC Þ 114 (D230)</v>
          </cell>
          <cell r="F215" t="str">
            <v>boä</v>
          </cell>
          <cell r="G215">
            <v>0</v>
          </cell>
          <cell r="H215">
            <v>153400</v>
          </cell>
          <cell r="L215">
            <v>0</v>
          </cell>
          <cell r="M215">
            <v>0</v>
          </cell>
          <cell r="N215">
            <v>0</v>
          </cell>
          <cell r="O215">
            <v>0</v>
          </cell>
          <cell r="Q215">
            <v>0</v>
          </cell>
        </row>
        <row r="216">
          <cell r="B216" t="str">
            <v>CD114dd1250</v>
          </cell>
          <cell r="E216" t="str">
            <v>Coå deâ truï ñoâi keïp 2 oáng PVC Þ 114 (D250)</v>
          </cell>
          <cell r="F216" t="str">
            <v>boä</v>
          </cell>
          <cell r="G216">
            <v>0</v>
          </cell>
          <cell r="H216">
            <v>153400</v>
          </cell>
          <cell r="L216">
            <v>0</v>
          </cell>
          <cell r="M216">
            <v>0</v>
          </cell>
          <cell r="N216">
            <v>0</v>
          </cell>
          <cell r="O216">
            <v>0</v>
          </cell>
          <cell r="Q216">
            <v>0</v>
          </cell>
        </row>
        <row r="217">
          <cell r="B217" t="str">
            <v>CD114dd1280</v>
          </cell>
          <cell r="E217" t="str">
            <v>Coå deâ truï ñoâi keïp 2 oáng PVC Þ 114 (D280)</v>
          </cell>
          <cell r="F217" t="str">
            <v>boä</v>
          </cell>
          <cell r="G217">
            <v>0</v>
          </cell>
          <cell r="H217">
            <v>199420</v>
          </cell>
          <cell r="L217">
            <v>0</v>
          </cell>
          <cell r="M217">
            <v>0</v>
          </cell>
          <cell r="N217">
            <v>0</v>
          </cell>
          <cell r="O217">
            <v>0</v>
          </cell>
          <cell r="Q217">
            <v>0</v>
          </cell>
        </row>
        <row r="218">
          <cell r="B218" t="str">
            <v>CD114dd1300</v>
          </cell>
          <cell r="E218" t="str">
            <v>Coå deâ truï ñoâi keïp 2 oáng PVC Þ 114 (D300)</v>
          </cell>
          <cell r="F218" t="str">
            <v>boä</v>
          </cell>
          <cell r="G218">
            <v>0</v>
          </cell>
          <cell r="H218">
            <v>199420</v>
          </cell>
          <cell r="L218">
            <v>0</v>
          </cell>
          <cell r="M218">
            <v>0</v>
          </cell>
          <cell r="N218">
            <v>0</v>
          </cell>
          <cell r="O218">
            <v>0</v>
          </cell>
          <cell r="Q218">
            <v>0</v>
          </cell>
        </row>
        <row r="219">
          <cell r="B219" t="str">
            <v>keodan</v>
          </cell>
          <cell r="D219">
            <v>0</v>
          </cell>
          <cell r="E219" t="str">
            <v>Keo daùn oáng PVC (100gr)</v>
          </cell>
          <cell r="F219" t="str">
            <v>tuyùp</v>
          </cell>
          <cell r="G219">
            <v>0</v>
          </cell>
          <cell r="H219">
            <v>11500</v>
          </cell>
          <cell r="J219">
            <v>0</v>
          </cell>
          <cell r="L219">
            <v>0</v>
          </cell>
          <cell r="M219">
            <v>0</v>
          </cell>
          <cell r="N219">
            <v>0</v>
          </cell>
          <cell r="O219">
            <v>0</v>
          </cell>
          <cell r="Q219">
            <v>0</v>
          </cell>
        </row>
        <row r="220">
          <cell r="B220" t="str">
            <v>KEObit</v>
          </cell>
          <cell r="D220">
            <v>0</v>
          </cell>
          <cell r="E220" t="str">
            <v>Keo silicon bít mieäng oáng 190g/oáng</v>
          </cell>
          <cell r="F220" t="str">
            <v>oáng</v>
          </cell>
          <cell r="G220">
            <v>0</v>
          </cell>
          <cell r="H220">
            <v>45000</v>
          </cell>
          <cell r="J220">
            <v>0</v>
          </cell>
          <cell r="L220">
            <v>0</v>
          </cell>
          <cell r="M220">
            <v>0</v>
          </cell>
          <cell r="N220">
            <v>0</v>
          </cell>
          <cell r="O220">
            <v>0</v>
          </cell>
          <cell r="Q220">
            <v>0</v>
          </cell>
        </row>
        <row r="221">
          <cell r="B221" t="str">
            <v>BANGKEO</v>
          </cell>
          <cell r="D221">
            <v>0</v>
          </cell>
          <cell r="E221" t="str">
            <v>Baêng keo caùch ñieän haï theá</v>
          </cell>
          <cell r="F221" t="str">
            <v>cuoän</v>
          </cell>
          <cell r="G221">
            <v>0</v>
          </cell>
          <cell r="H221">
            <v>6500</v>
          </cell>
          <cell r="J221">
            <v>0</v>
          </cell>
          <cell r="L221">
            <v>0</v>
          </cell>
          <cell r="M221">
            <v>0</v>
          </cell>
          <cell r="N221">
            <v>0</v>
          </cell>
          <cell r="O221">
            <v>0</v>
          </cell>
          <cell r="Q221">
            <v>0</v>
          </cell>
        </row>
        <row r="222">
          <cell r="B222" t="str">
            <v>LPVC114CL</v>
          </cell>
          <cell r="D222" t="str">
            <v>D4.1409</v>
          </cell>
          <cell r="E222" t="str">
            <v>Lắp ống nhöïa PVC D114</v>
          </cell>
          <cell r="F222" t="str">
            <v>meùt</v>
          </cell>
          <cell r="G222">
            <v>0</v>
          </cell>
          <cell r="H222">
            <v>0</v>
          </cell>
          <cell r="J222">
            <v>47760</v>
          </cell>
          <cell r="L222">
            <v>0</v>
          </cell>
          <cell r="M222">
            <v>0</v>
          </cell>
          <cell r="N222">
            <v>0</v>
          </cell>
          <cell r="O222">
            <v>0</v>
          </cell>
          <cell r="Q222">
            <v>0</v>
          </cell>
        </row>
        <row r="223">
          <cell r="C223">
            <v>4</v>
          </cell>
          <cell r="E223" t="str">
            <v>Boä daây daãn ño ñeám</v>
          </cell>
          <cell r="F223" t="str">
            <v>Boä</v>
          </cell>
          <cell r="G223">
            <v>1</v>
          </cell>
          <cell r="M223">
            <v>0</v>
          </cell>
          <cell r="N223">
            <v>0</v>
          </cell>
          <cell r="O223">
            <v>0</v>
          </cell>
          <cell r="Q223">
            <v>0</v>
          </cell>
        </row>
        <row r="224">
          <cell r="E224" t="str">
            <v>Goàm coù:</v>
          </cell>
          <cell r="M224">
            <v>0</v>
          </cell>
          <cell r="N224">
            <v>0</v>
          </cell>
          <cell r="O224">
            <v>0</v>
          </cell>
          <cell r="Q224">
            <v>0</v>
          </cell>
        </row>
        <row r="225">
          <cell r="B225" t="str">
            <v>CVV4X4</v>
          </cell>
          <cell r="D225">
            <v>0</v>
          </cell>
          <cell r="E225" t="str">
            <v xml:space="preserve">Caùp CVV 4x4mm2  </v>
          </cell>
          <cell r="F225" t="str">
            <v>meùt</v>
          </cell>
          <cell r="G225">
            <v>0</v>
          </cell>
          <cell r="H225">
            <v>52290</v>
          </cell>
          <cell r="J225">
            <v>0</v>
          </cell>
          <cell r="L225">
            <v>0</v>
          </cell>
          <cell r="M225">
            <v>0</v>
          </cell>
          <cell r="N225">
            <v>0</v>
          </cell>
          <cell r="O225">
            <v>0</v>
          </cell>
          <cell r="Q225">
            <v>0</v>
          </cell>
        </row>
        <row r="226">
          <cell r="B226" t="str">
            <v>CVV2x4V</v>
          </cell>
          <cell r="D226">
            <v>0</v>
          </cell>
          <cell r="E226" t="str">
            <v>Caùp CVV 2x4mm2  (Voû vaøng, ruoät 01 sôïi vaøng vaø 01 sôïi ñen)</v>
          </cell>
          <cell r="F226" t="str">
            <v>meùt</v>
          </cell>
          <cell r="G226">
            <v>0</v>
          </cell>
          <cell r="H226">
            <v>28400</v>
          </cell>
          <cell r="J226">
            <v>0</v>
          </cell>
          <cell r="L226">
            <v>0</v>
          </cell>
          <cell r="M226">
            <v>0</v>
          </cell>
          <cell r="N226">
            <v>0</v>
          </cell>
          <cell r="O226">
            <v>0</v>
          </cell>
          <cell r="Q226">
            <v>0</v>
          </cell>
        </row>
        <row r="227">
          <cell r="B227" t="str">
            <v>CVV2x4X</v>
          </cell>
          <cell r="D227">
            <v>0</v>
          </cell>
          <cell r="E227" t="str">
            <v>Caùp CVV 2x4mm2  (Voû xanh, ruoät 01 sôïi xanh vaø 01 sôïi ñen)</v>
          </cell>
          <cell r="F227" t="str">
            <v>meùt</v>
          </cell>
          <cell r="G227">
            <v>0</v>
          </cell>
          <cell r="H227">
            <v>28400</v>
          </cell>
          <cell r="J227">
            <v>0</v>
          </cell>
          <cell r="L227">
            <v>0</v>
          </cell>
          <cell r="M227">
            <v>0</v>
          </cell>
          <cell r="N227">
            <v>0</v>
          </cell>
          <cell r="O227">
            <v>0</v>
          </cell>
          <cell r="Q227">
            <v>0</v>
          </cell>
        </row>
        <row r="228">
          <cell r="B228" t="str">
            <v>CVV2x4Ñ</v>
          </cell>
          <cell r="D228">
            <v>0</v>
          </cell>
          <cell r="E228" t="str">
            <v>Caùp CVV 2x4mm2  (Voû ñoû, ruoät 01 sôïi ñoû vaø 01 sôïi ñen)</v>
          </cell>
          <cell r="F228" t="str">
            <v>meùt</v>
          </cell>
          <cell r="G228">
            <v>0</v>
          </cell>
          <cell r="H228">
            <v>28400</v>
          </cell>
          <cell r="J228">
            <v>0</v>
          </cell>
          <cell r="L228">
            <v>0</v>
          </cell>
          <cell r="M228">
            <v>0</v>
          </cell>
          <cell r="N228">
            <v>0</v>
          </cell>
          <cell r="O228">
            <v>0</v>
          </cell>
          <cell r="Q228">
            <v>0</v>
          </cell>
        </row>
        <row r="229">
          <cell r="B229" t="str">
            <v>COS5</v>
          </cell>
          <cell r="D229" t="str">
            <v>D4.5001</v>
          </cell>
          <cell r="E229" t="str">
            <v>Ñaàu cosse eùp Cu 5mm2</v>
          </cell>
          <cell r="F229" t="str">
            <v>caùi</v>
          </cell>
          <cell r="G229">
            <v>0</v>
          </cell>
          <cell r="H229">
            <v>900</v>
          </cell>
          <cell r="J229">
            <v>4792</v>
          </cell>
          <cell r="L229">
            <v>2553</v>
          </cell>
          <cell r="M229">
            <v>0</v>
          </cell>
          <cell r="N229">
            <v>0</v>
          </cell>
          <cell r="O229">
            <v>0</v>
          </cell>
          <cell r="Q229">
            <v>0</v>
          </cell>
        </row>
        <row r="230">
          <cell r="B230" t="str">
            <v>PVC49</v>
          </cell>
          <cell r="E230" t="str">
            <v>OÁng PVC D49x2,4mm</v>
          </cell>
          <cell r="F230" t="str">
            <v>m</v>
          </cell>
          <cell r="G230">
            <v>0</v>
          </cell>
          <cell r="H230">
            <v>11000</v>
          </cell>
          <cell r="L230">
            <v>0</v>
          </cell>
          <cell r="M230">
            <v>0</v>
          </cell>
          <cell r="N230">
            <v>0</v>
          </cell>
          <cell r="O230">
            <v>0</v>
          </cell>
          <cell r="Q230">
            <v>0</v>
          </cell>
        </row>
        <row r="231">
          <cell r="B231" t="str">
            <v>CUT49</v>
          </cell>
          <cell r="D231">
            <v>0</v>
          </cell>
          <cell r="E231" t="str">
            <v>Co 90 ñoä PVC 49</v>
          </cell>
          <cell r="F231" t="str">
            <v>caùi</v>
          </cell>
          <cell r="G231">
            <v>0</v>
          </cell>
          <cell r="H231">
            <v>9600</v>
          </cell>
          <cell r="J231">
            <v>0</v>
          </cell>
          <cell r="L231">
            <v>0</v>
          </cell>
          <cell r="M231">
            <v>0</v>
          </cell>
          <cell r="N231">
            <v>0</v>
          </cell>
          <cell r="O231">
            <v>0</v>
          </cell>
          <cell r="Q231">
            <v>0</v>
          </cell>
        </row>
        <row r="232">
          <cell r="B232" t="str">
            <v>KVRT49</v>
          </cell>
          <cell r="D232">
            <v>0</v>
          </cell>
          <cell r="E232" t="str">
            <v>Khaâu ven raêng trong + KVR ngoaøi D49</v>
          </cell>
          <cell r="F232" t="str">
            <v>boä</v>
          </cell>
          <cell r="G232">
            <v>0</v>
          </cell>
          <cell r="H232">
            <v>13800</v>
          </cell>
          <cell r="J232">
            <v>0</v>
          </cell>
          <cell r="L232">
            <v>0</v>
          </cell>
          <cell r="M232">
            <v>0</v>
          </cell>
          <cell r="N232">
            <v>0</v>
          </cell>
          <cell r="O232">
            <v>0</v>
          </cell>
          <cell r="Q232">
            <v>0</v>
          </cell>
        </row>
        <row r="233">
          <cell r="B233" t="str">
            <v>BANG</v>
          </cell>
          <cell r="D233" t="str">
            <v>D3.3201</v>
          </cell>
          <cell r="E233" t="str">
            <v>Baûng teân traïm</v>
          </cell>
          <cell r="F233" t="str">
            <v>boä</v>
          </cell>
          <cell r="G233">
            <v>0</v>
          </cell>
          <cell r="H233">
            <v>100000</v>
          </cell>
          <cell r="J233">
            <v>51040</v>
          </cell>
          <cell r="L233">
            <v>0</v>
          </cell>
          <cell r="M233">
            <v>0</v>
          </cell>
          <cell r="N233">
            <v>0</v>
          </cell>
          <cell r="O233">
            <v>0</v>
          </cell>
          <cell r="Q233">
            <v>0</v>
          </cell>
        </row>
        <row r="234">
          <cell r="B234" t="str">
            <v>BANGnh</v>
          </cell>
          <cell r="D234" t="str">
            <v>D3.3201</v>
          </cell>
          <cell r="E234" t="str">
            <v>Baûng baùo nguy hieåm traïm</v>
          </cell>
          <cell r="F234" t="str">
            <v>boä</v>
          </cell>
          <cell r="G234">
            <v>0</v>
          </cell>
          <cell r="H234">
            <v>49700</v>
          </cell>
          <cell r="J234">
            <v>51040</v>
          </cell>
          <cell r="L234">
            <v>0</v>
          </cell>
          <cell r="M234">
            <v>0</v>
          </cell>
          <cell r="N234">
            <v>0</v>
          </cell>
          <cell r="O234">
            <v>0</v>
          </cell>
          <cell r="Q234">
            <v>0</v>
          </cell>
        </row>
        <row r="235">
          <cell r="J235" t="str">
            <v>TOÅNG COÄNG :</v>
          </cell>
          <cell r="M235">
            <v>0</v>
          </cell>
          <cell r="N235">
            <v>0</v>
          </cell>
          <cell r="O235">
            <v>0</v>
          </cell>
          <cell r="P235">
            <v>0</v>
          </cell>
          <cell r="Q235">
            <v>0</v>
          </cell>
        </row>
      </sheetData>
      <sheetData sheetId="26">
        <row r="5">
          <cell r="B5" t="str">
            <v>STT</v>
          </cell>
          <cell r="C5" t="str">
            <v>HAÏNG MUÏC</v>
          </cell>
          <cell r="D5" t="str">
            <v>ÑÔNVÒ</v>
          </cell>
          <cell r="E5" t="str">
            <v>Vieät Kieàu 141AXDM 1x75KVA</v>
          </cell>
          <cell r="H5" t="str">
            <v>Vieät Kieàu 141BXDM 1x75KVA</v>
          </cell>
          <cell r="K5" t="str">
            <v>Taây Minh 1AXDM 1x75KVA</v>
          </cell>
          <cell r="N5" t="str">
            <v>Thoï Hoøa 1CXDM 2x37,5KVA</v>
          </cell>
          <cell r="Q5" t="str">
            <v>Ñoâng Minh 7AXDM 1x100KVA</v>
          </cell>
          <cell r="T5" t="str">
            <v>Ñoâng Minh 5CXDM 3x37,5KVA</v>
          </cell>
          <cell r="W5" t="str">
            <v>Baûo Chaùnh 4DXDM 3x37,5KVA</v>
          </cell>
          <cell r="Z5" t="str">
            <v>Baûo Chaùnh 4EXDM 3x37,5KVA</v>
          </cell>
          <cell r="AC5" t="str">
            <v>Ñoâng Minh 5BXDM 3x50KVA</v>
          </cell>
          <cell r="AF5" t="str">
            <v>Tam Hieäp 2BXDM 3x50KVA</v>
          </cell>
          <cell r="AI5" t="str">
            <v>Tam Hieäp 2CXDM 3x50KVA</v>
          </cell>
          <cell r="AL5" t="str">
            <v>Tam Hieäp 2DXDM 3x50KVA</v>
          </cell>
          <cell r="AO5" t="str">
            <v>Tam Hieäp 3BXDM 3x50KVA</v>
          </cell>
          <cell r="AR5" t="str">
            <v>Tam Hieäp 3CXDM 3x50KVA</v>
          </cell>
          <cell r="AU5" t="str">
            <v>Tam Hieäp 3DXDM 3x50KVA</v>
          </cell>
          <cell r="AX5" t="str">
            <v>Tam Hieäp 3EXDM 3x50KVA</v>
          </cell>
          <cell r="BA5" t="str">
            <v>Suoái Caùt 6AXDM 3x50KVA</v>
          </cell>
          <cell r="BD5" t="str">
            <v>Baûo Chaùnh 4CXDM 250KVA</v>
          </cell>
          <cell r="BG5" t="str">
            <v>Lang Minh EXDM 250KVA</v>
          </cell>
          <cell r="BJ5" t="str">
            <v>Lang Minh FXDM 250KVA</v>
          </cell>
          <cell r="BM5" t="str">
            <v>Hoøa Bình(2x50®3×50)KVA</v>
          </cell>
          <cell r="BP5" t="str">
            <v>Di dôøivaø NC Ñoâng Minh 8(2x100®250)KVA</v>
          </cell>
          <cell r="BS5" t="str">
            <v>Ñoâng Minh 8A(1x100®250)KVA</v>
          </cell>
          <cell r="BV5" t="str">
            <v>Bình Tieán 1(2x75®250)KVA</v>
          </cell>
          <cell r="BY5" t="str">
            <v>Di Dôøi Ñoâng Minh 7KVA</v>
          </cell>
          <cell r="CB5" t="str">
            <v>Di Dôøi Hoøa BìnhKVA</v>
          </cell>
          <cell r="CE5" t="str">
            <v>Di Dôøi Vieät Kieàu 141KVA</v>
          </cell>
          <cell r="CH5" t="str">
            <v>Di Dôøi Ñoâng Minh 8KVA</v>
          </cell>
          <cell r="CK5" t="str">
            <v>TOÅNG COÄNG</v>
          </cell>
        </row>
        <row r="6">
          <cell r="E6" t="str">
            <v>8</v>
          </cell>
          <cell r="H6" t="str">
            <v>8</v>
          </cell>
          <cell r="K6" t="str">
            <v>8</v>
          </cell>
          <cell r="N6" t="str">
            <v>8</v>
          </cell>
          <cell r="Q6" t="str">
            <v>8</v>
          </cell>
          <cell r="T6" t="str">
            <v>4</v>
          </cell>
          <cell r="W6" t="str">
            <v>4</v>
          </cell>
          <cell r="Z6" t="str">
            <v>4</v>
          </cell>
          <cell r="AC6" t="str">
            <v>4</v>
          </cell>
          <cell r="AF6" t="str">
            <v>4</v>
          </cell>
          <cell r="AI6" t="str">
            <v>4</v>
          </cell>
          <cell r="AL6" t="str">
            <v>4</v>
          </cell>
          <cell r="AO6" t="str">
            <v>4</v>
          </cell>
          <cell r="AR6" t="str">
            <v>4</v>
          </cell>
          <cell r="AU6" t="str">
            <v>4</v>
          </cell>
          <cell r="AX6" t="str">
            <v>4</v>
          </cell>
          <cell r="BA6" t="str">
            <v>4</v>
          </cell>
          <cell r="BD6" t="str">
            <v>1</v>
          </cell>
          <cell r="BG6" t="str">
            <v>1</v>
          </cell>
          <cell r="BJ6" t="str">
            <v>1</v>
          </cell>
          <cell r="BM6" t="str">
            <v>2</v>
          </cell>
          <cell r="BP6" t="str">
            <v>1</v>
          </cell>
          <cell r="BS6" t="str">
            <v>1</v>
          </cell>
          <cell r="BV6" t="str">
            <v>1</v>
          </cell>
          <cell r="BY6" t="str">
            <v>3</v>
          </cell>
          <cell r="CB6" t="str">
            <v>4</v>
          </cell>
          <cell r="CE6" t="str">
            <v>5</v>
          </cell>
          <cell r="CH6" t="str">
            <v>6</v>
          </cell>
          <cell r="CK6" t="str">
            <v>Toång KL caáp môùi</v>
          </cell>
          <cell r="CL6" t="str">
            <v>Toång KL thaùo gôõ</v>
          </cell>
          <cell r="CM6" t="str">
            <v>Toång KL SL laïi</v>
          </cell>
          <cell r="CN6" t="str">
            <v>Toång KL thu hoài</v>
          </cell>
        </row>
        <row r="7">
          <cell r="E7" t="str">
            <v>VT caáp môùi</v>
          </cell>
          <cell r="F7" t="str">
            <v>VT thaùo gôõ</v>
          </cell>
          <cell r="G7" t="str">
            <v>VT söû duïng laïi</v>
          </cell>
          <cell r="H7" t="str">
            <v>VT caáp môùi</v>
          </cell>
          <cell r="I7" t="str">
            <v>VT thaùo gôõ</v>
          </cell>
          <cell r="J7" t="str">
            <v>VT söû duïng laïi</v>
          </cell>
          <cell r="K7" t="str">
            <v>VT caáp môùi</v>
          </cell>
          <cell r="L7" t="str">
            <v>VT thaùo gôõ</v>
          </cell>
          <cell r="M7" t="str">
            <v>VT söû duïng laïi</v>
          </cell>
          <cell r="N7" t="str">
            <v>VT caáp môùi</v>
          </cell>
          <cell r="O7" t="str">
            <v>VT thaùo gôõ</v>
          </cell>
          <cell r="P7" t="str">
            <v>VT söû duïng laïi</v>
          </cell>
          <cell r="Q7" t="str">
            <v>VT caáp môùi</v>
          </cell>
          <cell r="R7" t="str">
            <v>VT thaùo gôõ</v>
          </cell>
          <cell r="S7" t="str">
            <v>VT söû duïng laïi</v>
          </cell>
          <cell r="T7" t="str">
            <v>VT caáp môùi</v>
          </cell>
          <cell r="U7" t="str">
            <v>VT thaùo gôõ</v>
          </cell>
          <cell r="V7" t="str">
            <v>VT söû duïng laïi</v>
          </cell>
          <cell r="W7" t="str">
            <v>VT caáp môùi</v>
          </cell>
          <cell r="X7" t="str">
            <v>VT thaùo gôõ</v>
          </cell>
          <cell r="Y7" t="str">
            <v>VT söû duïng laïi</v>
          </cell>
          <cell r="Z7" t="str">
            <v>VT caáp môùi</v>
          </cell>
          <cell r="AA7" t="str">
            <v>VT thaùo gôõ</v>
          </cell>
          <cell r="AB7" t="str">
            <v>VT söû duïng laïi</v>
          </cell>
          <cell r="AC7" t="str">
            <v>VT caáp môùi</v>
          </cell>
          <cell r="AD7" t="str">
            <v>VT thaùo gôõ</v>
          </cell>
          <cell r="AE7" t="str">
            <v>VT söû duïng laïi</v>
          </cell>
          <cell r="AF7" t="str">
            <v>VT caáp môùi</v>
          </cell>
          <cell r="AG7" t="str">
            <v>VT thaùo gôõ</v>
          </cell>
          <cell r="AH7" t="str">
            <v>VT söû duïng laïi</v>
          </cell>
          <cell r="AI7" t="str">
            <v>VT caáp môùi</v>
          </cell>
          <cell r="AJ7" t="str">
            <v>VT thaùo gôõ</v>
          </cell>
          <cell r="AK7" t="str">
            <v>VT söû duïng laïi</v>
          </cell>
          <cell r="AL7" t="str">
            <v>VT caáp môùi</v>
          </cell>
          <cell r="AM7" t="str">
            <v>VT thaùo gôõ</v>
          </cell>
          <cell r="AN7" t="str">
            <v>VT söû duïng laïi</v>
          </cell>
          <cell r="AO7" t="str">
            <v>VT caáp môùi</v>
          </cell>
          <cell r="AP7" t="str">
            <v>VT thaùo gôõ</v>
          </cell>
          <cell r="AQ7" t="str">
            <v>VT söû duïng laïi</v>
          </cell>
          <cell r="AR7" t="str">
            <v>VT caáp môùi</v>
          </cell>
          <cell r="AS7" t="str">
            <v>VT thaùo gôõ</v>
          </cell>
          <cell r="AT7" t="str">
            <v>VT söû duïng laïi</v>
          </cell>
          <cell r="AU7" t="str">
            <v>VT caáp môùi</v>
          </cell>
          <cell r="AV7" t="str">
            <v>VT thaùo gôõ</v>
          </cell>
          <cell r="AW7" t="str">
            <v>VT söû duïng laïi</v>
          </cell>
          <cell r="AX7" t="str">
            <v>VT caáp môùi</v>
          </cell>
          <cell r="AY7" t="str">
            <v>VT thaùo gôõ</v>
          </cell>
          <cell r="AZ7" t="str">
            <v>VT söû duïng laïi</v>
          </cell>
          <cell r="BA7" t="str">
            <v>VT caáp môùi</v>
          </cell>
          <cell r="BB7" t="str">
            <v>VT thaùo gôõ</v>
          </cell>
          <cell r="BC7" t="str">
            <v>VT söû duïng laïi</v>
          </cell>
          <cell r="BD7" t="str">
            <v>VT caáp môùi</v>
          </cell>
          <cell r="BE7" t="str">
            <v>VT thaùo gôõ</v>
          </cell>
          <cell r="BF7" t="str">
            <v>VT söû duïng laïi</v>
          </cell>
          <cell r="BG7" t="str">
            <v>VT caáp môùi</v>
          </cell>
          <cell r="BH7" t="str">
            <v>VT thaùo gôõ</v>
          </cell>
          <cell r="BI7" t="str">
            <v>VT söû duïng laïi</v>
          </cell>
          <cell r="BJ7" t="str">
            <v>VT caáp môùi</v>
          </cell>
          <cell r="BK7" t="str">
            <v>VT thaùo gôõ</v>
          </cell>
          <cell r="BL7" t="str">
            <v>VT söû duïng laïi</v>
          </cell>
          <cell r="BM7" t="str">
            <v>VT caáp môùi</v>
          </cell>
          <cell r="BN7" t="str">
            <v>VT thaùo gôõ</v>
          </cell>
          <cell r="BO7" t="str">
            <v>VT söû duïng laïi</v>
          </cell>
          <cell r="BP7" t="str">
            <v>VT caáp môùi</v>
          </cell>
          <cell r="BQ7" t="str">
            <v>VT thaùo gôõ</v>
          </cell>
          <cell r="BR7" t="str">
            <v>VT söû duïng laïi</v>
          </cell>
          <cell r="BS7" t="str">
            <v>VT caáp môùi</v>
          </cell>
          <cell r="BT7" t="str">
            <v>VT thaùo gôõ</v>
          </cell>
          <cell r="BU7" t="str">
            <v>VT söû duïng laïi</v>
          </cell>
          <cell r="BV7" t="str">
            <v>VT caáp môùi</v>
          </cell>
          <cell r="BW7" t="str">
            <v>VT thaùo gôõ</v>
          </cell>
          <cell r="BX7" t="str">
            <v>VT söû duïng laïi</v>
          </cell>
          <cell r="BY7" t="str">
            <v>VT caáp môùi</v>
          </cell>
          <cell r="BZ7" t="str">
            <v>VT thaùo gôõ</v>
          </cell>
          <cell r="CA7" t="str">
            <v>VT söû duïng laïi</v>
          </cell>
          <cell r="CB7" t="str">
            <v>VT caáp môùi</v>
          </cell>
          <cell r="CC7" t="str">
            <v>VT thaùo gôõ</v>
          </cell>
          <cell r="CD7" t="str">
            <v>VT söû duïng laïi</v>
          </cell>
          <cell r="CE7" t="str">
            <v>VT caáp môùi</v>
          </cell>
          <cell r="CF7" t="str">
            <v>VT thaùo gôõ</v>
          </cell>
          <cell r="CG7" t="str">
            <v>VT söû duïng laïi</v>
          </cell>
          <cell r="CH7" t="str">
            <v>VT caáp môùi</v>
          </cell>
          <cell r="CI7" t="str">
            <v>VT thaùo gôõ</v>
          </cell>
          <cell r="CJ7" t="str">
            <v>VT söû duïng laïi</v>
          </cell>
        </row>
        <row r="8">
          <cell r="C8" t="str">
            <v>A. Phần thiết bị</v>
          </cell>
        </row>
        <row r="9">
          <cell r="A9" t="str">
            <v>Tr251s</v>
          </cell>
          <cell r="B9" t="str">
            <v/>
          </cell>
          <cell r="C9" t="str">
            <v>Maùy bieán aùp 12,7/0,22-0,44kV 25kVA (Coâng ty ñieàu ñoäng)</v>
          </cell>
          <cell r="D9" t="str">
            <v>maùy</v>
          </cell>
          <cell r="CK9">
            <v>0</v>
          </cell>
          <cell r="CL9">
            <v>0</v>
          </cell>
          <cell r="CM9">
            <v>0</v>
          </cell>
          <cell r="CN9">
            <v>0</v>
          </cell>
        </row>
        <row r="10">
          <cell r="A10" t="str">
            <v>Tr371</v>
          </cell>
          <cell r="B10" t="str">
            <v/>
          </cell>
          <cell r="C10" t="str">
            <v>Maùy bieán aùp 12,7/0,22-0,44kV 37,5kVA</v>
          </cell>
          <cell r="D10" t="str">
            <v>maùy</v>
          </cell>
          <cell r="CK10">
            <v>0</v>
          </cell>
          <cell r="CL10">
            <v>0</v>
          </cell>
          <cell r="CM10">
            <v>0</v>
          </cell>
          <cell r="CN10">
            <v>0</v>
          </cell>
        </row>
        <row r="11">
          <cell r="A11" t="str">
            <v>Tr501</v>
          </cell>
          <cell r="B11" t="str">
            <v/>
          </cell>
          <cell r="C11" t="str">
            <v>Maùy bieán aùp 12,7/0,22-0,44kV 50kVA</v>
          </cell>
          <cell r="D11" t="str">
            <v>maùy</v>
          </cell>
          <cell r="CK11">
            <v>0</v>
          </cell>
          <cell r="CL11">
            <v>0</v>
          </cell>
          <cell r="CM11">
            <v>0</v>
          </cell>
          <cell r="CN11">
            <v>0</v>
          </cell>
        </row>
        <row r="12">
          <cell r="A12" t="str">
            <v>Tr751</v>
          </cell>
          <cell r="B12" t="str">
            <v/>
          </cell>
          <cell r="C12" t="str">
            <v>Maùy bieán aùp 12,7/0,22-0,44kV 75kVA</v>
          </cell>
          <cell r="D12" t="str">
            <v>maùy</v>
          </cell>
          <cell r="CK12">
            <v>0</v>
          </cell>
          <cell r="CL12">
            <v>0</v>
          </cell>
          <cell r="CM12">
            <v>0</v>
          </cell>
          <cell r="CN12">
            <v>0</v>
          </cell>
        </row>
        <row r="13">
          <cell r="A13" t="str">
            <v>T1001</v>
          </cell>
          <cell r="B13" t="str">
            <v/>
          </cell>
          <cell r="C13" t="str">
            <v>Maùy bieán aùp 12,7/0,22-0,44kV 100kVA</v>
          </cell>
          <cell r="D13" t="str">
            <v>maùy</v>
          </cell>
          <cell r="CK13">
            <v>0</v>
          </cell>
          <cell r="CL13">
            <v>0</v>
          </cell>
          <cell r="CM13">
            <v>0</v>
          </cell>
          <cell r="CN13">
            <v>0</v>
          </cell>
        </row>
        <row r="14">
          <cell r="A14" t="str">
            <v>Tr1601s</v>
          </cell>
          <cell r="B14" t="str">
            <v/>
          </cell>
          <cell r="C14" t="str">
            <v>Maùy bieán aùp 22/0,4kV 160kVA  (Coâng ty ñieàu ñoäng)</v>
          </cell>
          <cell r="D14" t="str">
            <v>maùy</v>
          </cell>
          <cell r="CK14">
            <v>0</v>
          </cell>
          <cell r="CL14">
            <v>0</v>
          </cell>
          <cell r="CM14">
            <v>0</v>
          </cell>
          <cell r="CN14">
            <v>0</v>
          </cell>
        </row>
        <row r="15">
          <cell r="A15" t="str">
            <v>Tr1801</v>
          </cell>
          <cell r="B15" t="str">
            <v/>
          </cell>
          <cell r="C15" t="str">
            <v>Maùy bieán aùp 22/0,4kV  180kVA</v>
          </cell>
          <cell r="D15" t="str">
            <v>maùy</v>
          </cell>
          <cell r="CK15">
            <v>0</v>
          </cell>
          <cell r="CL15">
            <v>0</v>
          </cell>
          <cell r="CM15">
            <v>0</v>
          </cell>
          <cell r="CN15">
            <v>0</v>
          </cell>
        </row>
        <row r="16">
          <cell r="A16" t="str">
            <v>Tr2501</v>
          </cell>
          <cell r="B16" t="str">
            <v/>
          </cell>
          <cell r="C16" t="str">
            <v>Maùy bieán aùp 22/0,4kV- 250kVA</v>
          </cell>
          <cell r="D16" t="str">
            <v>maùy</v>
          </cell>
          <cell r="CK16">
            <v>0</v>
          </cell>
          <cell r="CL16">
            <v>0</v>
          </cell>
          <cell r="CM16">
            <v>0</v>
          </cell>
          <cell r="CN16">
            <v>0</v>
          </cell>
        </row>
        <row r="17">
          <cell r="A17" t="str">
            <v>FCO100-22</v>
          </cell>
          <cell r="B17" t="str">
            <v/>
          </cell>
          <cell r="C17" t="str">
            <v>FCO 24kV - 100A</v>
          </cell>
          <cell r="D17" t="str">
            <v>caùi</v>
          </cell>
          <cell r="CK17">
            <v>0</v>
          </cell>
          <cell r="CL17">
            <v>0</v>
          </cell>
          <cell r="CM17">
            <v>0</v>
          </cell>
          <cell r="CN17">
            <v>0</v>
          </cell>
        </row>
        <row r="18">
          <cell r="A18" t="str">
            <v>LA18</v>
          </cell>
          <cell r="B18" t="str">
            <v/>
          </cell>
          <cell r="C18" t="str">
            <v>LA 18kV 10kA</v>
          </cell>
          <cell r="D18" t="str">
            <v>caùi</v>
          </cell>
          <cell r="CK18">
            <v>0</v>
          </cell>
          <cell r="CL18">
            <v>0</v>
          </cell>
          <cell r="CM18">
            <v>0</v>
          </cell>
          <cell r="CN18">
            <v>0</v>
          </cell>
        </row>
        <row r="19">
          <cell r="A19" t="str">
            <v>CHI3K</v>
          </cell>
          <cell r="B19" t="str">
            <v/>
          </cell>
          <cell r="C19" t="str">
            <v xml:space="preserve">Daây chaûy 3K </v>
          </cell>
          <cell r="D19" t="str">
            <v>Sôïi</v>
          </cell>
          <cell r="CK19">
            <v>0</v>
          </cell>
          <cell r="CL19">
            <v>0</v>
          </cell>
          <cell r="CM19">
            <v>0</v>
          </cell>
          <cell r="CN19">
            <v>0</v>
          </cell>
        </row>
        <row r="20">
          <cell r="A20" t="str">
            <v>CHI6K</v>
          </cell>
          <cell r="B20" t="str">
            <v/>
          </cell>
          <cell r="C20" t="str">
            <v>Daây chaûy 6K</v>
          </cell>
          <cell r="D20" t="str">
            <v>Sôïi</v>
          </cell>
          <cell r="CK20">
            <v>0</v>
          </cell>
          <cell r="CL20">
            <v>0</v>
          </cell>
          <cell r="CM20">
            <v>0</v>
          </cell>
          <cell r="CN20">
            <v>0</v>
          </cell>
        </row>
        <row r="21">
          <cell r="A21" t="str">
            <v>CHI8K</v>
          </cell>
          <cell r="B21" t="str">
            <v/>
          </cell>
          <cell r="C21" t="str">
            <v>Daây chaûy 8K</v>
          </cell>
          <cell r="D21" t="str">
            <v>Sôïi</v>
          </cell>
          <cell r="CK21">
            <v>0</v>
          </cell>
          <cell r="CL21">
            <v>0</v>
          </cell>
          <cell r="CM21">
            <v>0</v>
          </cell>
          <cell r="CN21">
            <v>0</v>
          </cell>
        </row>
        <row r="22">
          <cell r="A22" t="str">
            <v>ATM125</v>
          </cell>
          <cell r="B22" t="str">
            <v/>
          </cell>
          <cell r="C22" t="str">
            <v>MCCB 3 cöïc 400V -125A - 30KA</v>
          </cell>
          <cell r="D22" t="str">
            <v>caùi</v>
          </cell>
          <cell r="CK22">
            <v>0</v>
          </cell>
          <cell r="CL22">
            <v>0</v>
          </cell>
          <cell r="CM22">
            <v>0</v>
          </cell>
          <cell r="CN22">
            <v>0</v>
          </cell>
        </row>
        <row r="23">
          <cell r="A23" t="str">
            <v>ATM150</v>
          </cell>
          <cell r="B23" t="str">
            <v/>
          </cell>
          <cell r="C23" t="str">
            <v>MCCB 3 cöïc 400V -150A - 35KA</v>
          </cell>
          <cell r="D23" t="str">
            <v>caùi</v>
          </cell>
          <cell r="CK23">
            <v>0</v>
          </cell>
          <cell r="CL23">
            <v>0</v>
          </cell>
          <cell r="CM23">
            <v>0</v>
          </cell>
          <cell r="CN23">
            <v>0</v>
          </cell>
        </row>
        <row r="24">
          <cell r="A24" t="str">
            <v>ATM160</v>
          </cell>
          <cell r="B24" t="str">
            <v/>
          </cell>
          <cell r="C24" t="str">
            <v>MCCB 3 cöïc 400V -160A - 35KA</v>
          </cell>
          <cell r="D24" t="str">
            <v>caùi</v>
          </cell>
          <cell r="CK24">
            <v>0</v>
          </cell>
          <cell r="CL24">
            <v>0</v>
          </cell>
          <cell r="CM24">
            <v>0</v>
          </cell>
          <cell r="CN24">
            <v>0</v>
          </cell>
        </row>
        <row r="25">
          <cell r="A25" t="str">
            <v>ATM175</v>
          </cell>
          <cell r="B25" t="str">
            <v/>
          </cell>
          <cell r="C25" t="str">
            <v>MCCB 3 cöïc 400V -175A - 35KA</v>
          </cell>
          <cell r="D25" t="str">
            <v>caùi</v>
          </cell>
          <cell r="CK25">
            <v>0</v>
          </cell>
          <cell r="CL25">
            <v>0</v>
          </cell>
          <cell r="CM25">
            <v>0</v>
          </cell>
          <cell r="CN25">
            <v>0</v>
          </cell>
        </row>
        <row r="26">
          <cell r="A26" t="str">
            <v>ATM200</v>
          </cell>
          <cell r="B26" t="str">
            <v/>
          </cell>
          <cell r="C26" t="str">
            <v>MCCB 3 cöïc 400V -200A - 35KA</v>
          </cell>
          <cell r="D26" t="str">
            <v>caùi</v>
          </cell>
          <cell r="CK26">
            <v>0</v>
          </cell>
          <cell r="CL26">
            <v>0</v>
          </cell>
          <cell r="CM26">
            <v>0</v>
          </cell>
          <cell r="CN26">
            <v>0</v>
          </cell>
        </row>
        <row r="27">
          <cell r="A27" t="str">
            <v>ATM250</v>
          </cell>
          <cell r="B27" t="str">
            <v/>
          </cell>
          <cell r="C27" t="str">
            <v xml:space="preserve">MCCB 3 cöïc 400V -250A - 35KA </v>
          </cell>
          <cell r="D27" t="str">
            <v>caùi</v>
          </cell>
          <cell r="CK27">
            <v>0</v>
          </cell>
          <cell r="CL27">
            <v>0</v>
          </cell>
          <cell r="CM27">
            <v>0</v>
          </cell>
          <cell r="CN27">
            <v>0</v>
          </cell>
        </row>
        <row r="28">
          <cell r="A28" t="str">
            <v>ATM300</v>
          </cell>
          <cell r="B28" t="str">
            <v/>
          </cell>
          <cell r="C28" t="str">
            <v>MCCB 3 cöïc 400V -320A - 35KA</v>
          </cell>
          <cell r="D28" t="str">
            <v>caùi</v>
          </cell>
          <cell r="CK28">
            <v>0</v>
          </cell>
          <cell r="CL28">
            <v>0</v>
          </cell>
          <cell r="CM28">
            <v>0</v>
          </cell>
          <cell r="CN28">
            <v>0</v>
          </cell>
        </row>
        <row r="29">
          <cell r="A29" t="str">
            <v>ATM400</v>
          </cell>
          <cell r="B29" t="str">
            <v/>
          </cell>
          <cell r="C29" t="str">
            <v>MCCB 3 cöïc 400V -400A - 50KA</v>
          </cell>
          <cell r="D29" t="str">
            <v>caùi</v>
          </cell>
          <cell r="CK29">
            <v>0</v>
          </cell>
          <cell r="CL29">
            <v>0</v>
          </cell>
          <cell r="CM29">
            <v>0</v>
          </cell>
          <cell r="CN29">
            <v>0</v>
          </cell>
        </row>
        <row r="30">
          <cell r="B30">
            <v>1</v>
          </cell>
          <cell r="C30" t="str">
            <v>B. Phần Vật Liệu</v>
          </cell>
          <cell r="CK30">
            <v>0</v>
          </cell>
          <cell r="CL30">
            <v>0</v>
          </cell>
          <cell r="CM30">
            <v>0</v>
          </cell>
          <cell r="CN30">
            <v>0</v>
          </cell>
        </row>
        <row r="31">
          <cell r="A31" t="str">
            <v>TI150</v>
          </cell>
          <cell r="B31" t="str">
            <v/>
          </cell>
          <cell r="C31" t="str">
            <v>Bieán doøng 600kV  150/5A</v>
          </cell>
          <cell r="D31" t="str">
            <v>caùi</v>
          </cell>
          <cell r="CK31">
            <v>0</v>
          </cell>
          <cell r="CL31">
            <v>0</v>
          </cell>
          <cell r="CM31">
            <v>0</v>
          </cell>
          <cell r="CN31">
            <v>0</v>
          </cell>
        </row>
        <row r="32">
          <cell r="A32" t="str">
            <v>TI200</v>
          </cell>
          <cell r="B32" t="str">
            <v/>
          </cell>
          <cell r="C32" t="str">
            <v xml:space="preserve">Bieán doøng 600V - 200/5A </v>
          </cell>
          <cell r="D32" t="str">
            <v>caùi</v>
          </cell>
          <cell r="CK32">
            <v>0</v>
          </cell>
          <cell r="CL32">
            <v>0</v>
          </cell>
          <cell r="CM32">
            <v>0</v>
          </cell>
          <cell r="CN32">
            <v>0</v>
          </cell>
        </row>
        <row r="33">
          <cell r="A33" t="str">
            <v>TI250</v>
          </cell>
          <cell r="B33" t="str">
            <v/>
          </cell>
          <cell r="C33" t="str">
            <v>Bieán doøng 600V - 250/5A</v>
          </cell>
          <cell r="D33" t="str">
            <v>caùi</v>
          </cell>
          <cell r="CK33">
            <v>0</v>
          </cell>
          <cell r="CL33">
            <v>0</v>
          </cell>
          <cell r="CM33">
            <v>0</v>
          </cell>
          <cell r="CN33">
            <v>0</v>
          </cell>
        </row>
        <row r="34">
          <cell r="A34" t="str">
            <v>TI300</v>
          </cell>
          <cell r="B34" t="str">
            <v/>
          </cell>
          <cell r="C34" t="str">
            <v xml:space="preserve">Bieán doøng 600V - 300/5A </v>
          </cell>
          <cell r="D34" t="str">
            <v>caùi</v>
          </cell>
          <cell r="CK34">
            <v>0</v>
          </cell>
          <cell r="CL34">
            <v>0</v>
          </cell>
          <cell r="CM34">
            <v>0</v>
          </cell>
          <cell r="CN34">
            <v>0</v>
          </cell>
        </row>
        <row r="35">
          <cell r="A35" t="str">
            <v>TI400</v>
          </cell>
          <cell r="B35" t="str">
            <v/>
          </cell>
          <cell r="C35" t="str">
            <v>Bieán doøng 600V - 400/5A</v>
          </cell>
          <cell r="D35" t="str">
            <v>caùi</v>
          </cell>
          <cell r="CK35">
            <v>0</v>
          </cell>
          <cell r="CL35">
            <v>0</v>
          </cell>
          <cell r="CM35">
            <v>0</v>
          </cell>
          <cell r="CN35">
            <v>0</v>
          </cell>
        </row>
        <row r="36">
          <cell r="A36" t="str">
            <v>TI500</v>
          </cell>
          <cell r="B36" t="str">
            <v/>
          </cell>
          <cell r="C36" t="str">
            <v>Bieán doøng 600V -500/5A</v>
          </cell>
          <cell r="D36" t="str">
            <v>caùi</v>
          </cell>
          <cell r="CK36">
            <v>0</v>
          </cell>
          <cell r="CL36">
            <v>0</v>
          </cell>
          <cell r="CM36">
            <v>0</v>
          </cell>
          <cell r="CN36">
            <v>0</v>
          </cell>
        </row>
        <row r="37">
          <cell r="A37" t="str">
            <v>DK3p5A</v>
          </cell>
          <cell r="B37" t="str">
            <v/>
          </cell>
          <cell r="C37" t="str">
            <v>Ñieän keá 3 pha 4 daây 220/380V-5A</v>
          </cell>
          <cell r="D37" t="str">
            <v>caùi</v>
          </cell>
          <cell r="CK37">
            <v>0</v>
          </cell>
          <cell r="CL37">
            <v>0</v>
          </cell>
          <cell r="CM37">
            <v>0</v>
          </cell>
          <cell r="CN37">
            <v>0</v>
          </cell>
        </row>
        <row r="38">
          <cell r="A38" t="str">
            <v>Chupm</v>
          </cell>
          <cell r="B38" t="str">
            <v/>
          </cell>
          <cell r="C38" t="str">
            <v>Chuïp ñaàu cöïc MBA</v>
          </cell>
          <cell r="D38" t="str">
            <v>caùi</v>
          </cell>
          <cell r="CK38">
            <v>0</v>
          </cell>
          <cell r="CL38">
            <v>0</v>
          </cell>
          <cell r="CM38">
            <v>0</v>
          </cell>
          <cell r="CN38">
            <v>0</v>
          </cell>
        </row>
        <row r="39">
          <cell r="A39" t="str">
            <v>Chupl</v>
          </cell>
          <cell r="B39" t="str">
            <v/>
          </cell>
          <cell r="C39" t="str">
            <v>Chuïp ñaàu cöïc LA</v>
          </cell>
          <cell r="D39" t="str">
            <v>caùi</v>
          </cell>
          <cell r="CK39">
            <v>0</v>
          </cell>
          <cell r="CL39">
            <v>0</v>
          </cell>
          <cell r="CM39">
            <v>0</v>
          </cell>
          <cell r="CN39">
            <v>0</v>
          </cell>
        </row>
        <row r="40">
          <cell r="A40" t="str">
            <v>chupf</v>
          </cell>
          <cell r="B40" t="str">
            <v/>
          </cell>
          <cell r="C40" t="str">
            <v>Chuïp ñaàu cöïc treân döôùi FCO</v>
          </cell>
          <cell r="D40" t="str">
            <v>boä</v>
          </cell>
          <cell r="CK40">
            <v>0</v>
          </cell>
          <cell r="CL40">
            <v>0</v>
          </cell>
          <cell r="CM40">
            <v>0</v>
          </cell>
          <cell r="CN40">
            <v>0</v>
          </cell>
        </row>
        <row r="41">
          <cell r="A41" t="str">
            <v>chupU</v>
          </cell>
          <cell r="B41" t="str">
            <v/>
          </cell>
          <cell r="C41" t="str">
            <v>Chuïp keïp Uquai</v>
          </cell>
          <cell r="D41" t="str">
            <v>boä</v>
          </cell>
          <cell r="CK41">
            <v>0</v>
          </cell>
          <cell r="CL41">
            <v>0</v>
          </cell>
          <cell r="CM41">
            <v>0</v>
          </cell>
          <cell r="CN41">
            <v>0</v>
          </cell>
        </row>
        <row r="42">
          <cell r="A42" t="str">
            <v>GTMBA75</v>
          </cell>
          <cell r="B42" t="str">
            <v/>
          </cell>
          <cell r="C42" t="str">
            <v>Gía chuøm treo maùy bieán aùp &gt;= 3x75</v>
          </cell>
          <cell r="D42" t="str">
            <v>boä</v>
          </cell>
          <cell r="CK42">
            <v>0</v>
          </cell>
          <cell r="CL42">
            <v>0</v>
          </cell>
          <cell r="CM42">
            <v>0</v>
          </cell>
          <cell r="CN42">
            <v>0</v>
          </cell>
        </row>
        <row r="43">
          <cell r="A43" t="str">
            <v>GTMBA50</v>
          </cell>
          <cell r="B43" t="str">
            <v/>
          </cell>
          <cell r="C43" t="str">
            <v>Gía chuøm treo maùy bieán aùp &gt;= 3x50</v>
          </cell>
          <cell r="D43" t="str">
            <v>boä</v>
          </cell>
          <cell r="CK43">
            <v>0</v>
          </cell>
          <cell r="CL43">
            <v>0</v>
          </cell>
          <cell r="CM43">
            <v>0</v>
          </cell>
          <cell r="CN43">
            <v>0</v>
          </cell>
        </row>
        <row r="44">
          <cell r="A44" t="str">
            <v>GTMBA</v>
          </cell>
          <cell r="B44" t="str">
            <v/>
          </cell>
          <cell r="C44" t="str">
            <v>Gía chuøm treo maùy bieán aùp (thu hồi)</v>
          </cell>
          <cell r="D44" t="str">
            <v>boä</v>
          </cell>
          <cell r="CK44">
            <v>0</v>
          </cell>
          <cell r="CL44">
            <v>0</v>
          </cell>
          <cell r="CM44">
            <v>0</v>
          </cell>
          <cell r="CN44">
            <v>0</v>
          </cell>
        </row>
        <row r="45">
          <cell r="B45" t="str">
            <v/>
          </cell>
          <cell r="C45" t="str">
            <v>Gía T baét FCO+LA</v>
          </cell>
          <cell r="D45" t="str">
            <v>boä</v>
          </cell>
          <cell r="CK45">
            <v>0</v>
          </cell>
          <cell r="CL45">
            <v>0</v>
          </cell>
          <cell r="CM45">
            <v>0</v>
          </cell>
          <cell r="CN45">
            <v>0</v>
          </cell>
        </row>
        <row r="46">
          <cell r="B46" t="str">
            <v/>
          </cell>
          <cell r="C46" t="str">
            <v>Khung baét FCO+LA</v>
          </cell>
          <cell r="D46" t="str">
            <v>boä</v>
          </cell>
          <cell r="CK46">
            <v>0</v>
          </cell>
          <cell r="CL46">
            <v>0</v>
          </cell>
          <cell r="CM46">
            <v>0</v>
          </cell>
          <cell r="CN46">
            <v>0</v>
          </cell>
        </row>
        <row r="47">
          <cell r="A47" t="str">
            <v>T12540</v>
          </cell>
          <cell r="B47" t="str">
            <v/>
          </cell>
          <cell r="C47" t="str">
            <v>Truï BTLT 12m F540 döï öùng löïc (k=2)</v>
          </cell>
          <cell r="D47" t="str">
            <v>truï</v>
          </cell>
          <cell r="CK47">
            <v>0</v>
          </cell>
          <cell r="CL47">
            <v>0</v>
          </cell>
          <cell r="CM47">
            <v>0</v>
          </cell>
          <cell r="CN47">
            <v>0</v>
          </cell>
        </row>
        <row r="48">
          <cell r="A48" t="str">
            <v>T14</v>
          </cell>
          <cell r="B48" t="str">
            <v/>
          </cell>
          <cell r="C48" t="str">
            <v>Truï BTLT 14m F650 döï öùng löïc (k=2)</v>
          </cell>
          <cell r="D48" t="str">
            <v>truï</v>
          </cell>
          <cell r="CK48">
            <v>0</v>
          </cell>
          <cell r="CL48">
            <v>0</v>
          </cell>
          <cell r="CM48">
            <v>0</v>
          </cell>
          <cell r="CN48">
            <v>0</v>
          </cell>
        </row>
        <row r="49">
          <cell r="A49" t="str">
            <v>M12-2BT</v>
          </cell>
          <cell r="B49" t="str">
            <v/>
          </cell>
          <cell r="C49" t="str">
            <v>Moùng  12-BT ñoâi</v>
          </cell>
          <cell r="D49" t="str">
            <v>Moùng</v>
          </cell>
          <cell r="CK49">
            <v>0</v>
          </cell>
          <cell r="CL49">
            <v>0</v>
          </cell>
          <cell r="CM49">
            <v>0</v>
          </cell>
          <cell r="CN49">
            <v>0</v>
          </cell>
        </row>
        <row r="50">
          <cell r="A50" t="str">
            <v>M14-2bt</v>
          </cell>
          <cell r="B50" t="str">
            <v/>
          </cell>
          <cell r="C50" t="str">
            <v>Moùng  14-BT ñoâi</v>
          </cell>
          <cell r="D50" t="str">
            <v>Moùng</v>
          </cell>
          <cell r="CK50">
            <v>0</v>
          </cell>
          <cell r="CL50">
            <v>0</v>
          </cell>
          <cell r="CM50">
            <v>0</v>
          </cell>
          <cell r="CN50">
            <v>0</v>
          </cell>
        </row>
        <row r="51">
          <cell r="A51" t="str">
            <v>DNMBA</v>
          </cell>
          <cell r="B51" t="str">
            <v/>
          </cell>
          <cell r="C51" t="str">
            <v>ÑAØ ÑAËT MAÙY BIEÁN AÙP</v>
          </cell>
          <cell r="D51" t="str">
            <v>Boä</v>
          </cell>
          <cell r="CK51">
            <v>0</v>
          </cell>
          <cell r="CL51">
            <v>0</v>
          </cell>
          <cell r="CM51">
            <v>0</v>
          </cell>
          <cell r="CN51">
            <v>0</v>
          </cell>
        </row>
        <row r="52">
          <cell r="A52" t="str">
            <v>Xaø C8</v>
          </cell>
          <cell r="B52" t="str">
            <v/>
          </cell>
          <cell r="C52" t="str">
            <v>Xaø compositc 0,8m ñôõ FCO, LA</v>
          </cell>
          <cell r="D52" t="str">
            <v>Boä</v>
          </cell>
          <cell r="CK52">
            <v>0</v>
          </cell>
          <cell r="CL52">
            <v>0</v>
          </cell>
          <cell r="CM52">
            <v>0</v>
          </cell>
          <cell r="CN52">
            <v>0</v>
          </cell>
        </row>
        <row r="53">
          <cell r="A53" t="str">
            <v>Xaø C24</v>
          </cell>
          <cell r="B53" t="str">
            <v/>
          </cell>
          <cell r="C53" t="str">
            <v>Xaø compositc 2,4m ñôõ FCO, LA</v>
          </cell>
          <cell r="D53" t="str">
            <v>Boä</v>
          </cell>
          <cell r="CK53">
            <v>0</v>
          </cell>
          <cell r="CL53">
            <v>0</v>
          </cell>
          <cell r="CM53">
            <v>0</v>
          </cell>
          <cell r="CN53">
            <v>0</v>
          </cell>
        </row>
        <row r="54">
          <cell r="A54" t="str">
            <v>Xaø Ñ16</v>
          </cell>
          <cell r="B54" t="str">
            <v/>
          </cell>
          <cell r="C54" t="str">
            <v>Xaø ñôn X-16Ñ L75x75x8x1660</v>
          </cell>
          <cell r="D54" t="str">
            <v>boä</v>
          </cell>
          <cell r="CK54">
            <v>0</v>
          </cell>
          <cell r="CL54">
            <v>0</v>
          </cell>
          <cell r="CM54">
            <v>0</v>
          </cell>
          <cell r="CN54">
            <v>0</v>
          </cell>
        </row>
        <row r="55">
          <cell r="A55" t="str">
            <v>Xaø Ñ20</v>
          </cell>
          <cell r="B55" t="str">
            <v/>
          </cell>
          <cell r="C55" t="str">
            <v>Xaø ñôn X-20Ñ L75x75x8x2000</v>
          </cell>
          <cell r="D55" t="str">
            <v>boä</v>
          </cell>
          <cell r="CK55">
            <v>0</v>
          </cell>
          <cell r="CL55">
            <v>0</v>
          </cell>
          <cell r="CM55">
            <v>0</v>
          </cell>
          <cell r="CN55">
            <v>0</v>
          </cell>
        </row>
        <row r="56">
          <cell r="A56" t="str">
            <v>Xaø Ñ21</v>
          </cell>
          <cell r="B56" t="str">
            <v/>
          </cell>
          <cell r="C56" t="str">
            <v>Xaø ñôn X-21Ñ L75x75x8x2100</v>
          </cell>
          <cell r="D56" t="str">
            <v>boä</v>
          </cell>
          <cell r="CK56">
            <v>0</v>
          </cell>
          <cell r="CL56">
            <v>0</v>
          </cell>
          <cell r="CM56">
            <v>0</v>
          </cell>
          <cell r="CN56">
            <v>0</v>
          </cell>
        </row>
        <row r="57">
          <cell r="A57" t="str">
            <v>Xaø Ñ22</v>
          </cell>
          <cell r="B57" t="str">
            <v/>
          </cell>
          <cell r="C57" t="str">
            <v>Xaø ñôn L75x75x8x2200  ñôõû söù</v>
          </cell>
          <cell r="D57" t="str">
            <v>Boä</v>
          </cell>
          <cell r="CK57">
            <v>0</v>
          </cell>
          <cell r="CL57">
            <v>0</v>
          </cell>
          <cell r="CM57">
            <v>0</v>
          </cell>
          <cell r="CN57">
            <v>0</v>
          </cell>
        </row>
        <row r="58">
          <cell r="A58" t="str">
            <v>Xaø K21</v>
          </cell>
          <cell r="B58" t="str">
            <v/>
          </cell>
          <cell r="C58" t="str">
            <v>Xaø keùp X-16K L75x75x8x1660</v>
          </cell>
          <cell r="D58" t="str">
            <v>boä</v>
          </cell>
          <cell r="CK58">
            <v>0</v>
          </cell>
          <cell r="CL58">
            <v>0</v>
          </cell>
          <cell r="CM58">
            <v>0</v>
          </cell>
          <cell r="CN58">
            <v>0</v>
          </cell>
        </row>
        <row r="59">
          <cell r="A59" t="str">
            <v>Xaø K21</v>
          </cell>
          <cell r="B59" t="str">
            <v/>
          </cell>
          <cell r="C59" t="str">
            <v>Xaø keùp X-21K L75x75x8x2100</v>
          </cell>
          <cell r="D59" t="str">
            <v>boä</v>
          </cell>
          <cell r="CK59">
            <v>0</v>
          </cell>
          <cell r="CL59">
            <v>0</v>
          </cell>
          <cell r="CM59">
            <v>0</v>
          </cell>
          <cell r="CN59">
            <v>0</v>
          </cell>
        </row>
        <row r="60">
          <cell r="A60" t="str">
            <v>Xaø K22</v>
          </cell>
          <cell r="B60" t="str">
            <v/>
          </cell>
          <cell r="C60" t="str">
            <v>Xaø keùp X-22K L75x75x8x2200</v>
          </cell>
          <cell r="D60" t="str">
            <v>boä</v>
          </cell>
          <cell r="CK60">
            <v>0</v>
          </cell>
          <cell r="CL60">
            <v>0</v>
          </cell>
          <cell r="CM60">
            <v>0</v>
          </cell>
          <cell r="CN60">
            <v>0</v>
          </cell>
        </row>
        <row r="61">
          <cell r="A61" t="str">
            <v>Xaø Thap</v>
          </cell>
          <cell r="B61" t="str">
            <v/>
          </cell>
          <cell r="C61" t="str">
            <v>Boä xaø thaùp keùp U100-2200mm</v>
          </cell>
          <cell r="D61" t="str">
            <v>boä</v>
          </cell>
          <cell r="CK61">
            <v>0</v>
          </cell>
          <cell r="CL61">
            <v>0</v>
          </cell>
          <cell r="CM61">
            <v>0</v>
          </cell>
          <cell r="CN61">
            <v>0</v>
          </cell>
        </row>
        <row r="62">
          <cell r="A62" t="str">
            <v>CST</v>
          </cell>
          <cell r="B62" t="str">
            <v/>
          </cell>
          <cell r="C62" t="str">
            <v>Chuoãi söù treo polimer</v>
          </cell>
          <cell r="D62" t="str">
            <v>boä</v>
          </cell>
          <cell r="CK62">
            <v>0</v>
          </cell>
          <cell r="CL62">
            <v>0</v>
          </cell>
          <cell r="CM62">
            <v>0</v>
          </cell>
          <cell r="CN62">
            <v>0</v>
          </cell>
        </row>
        <row r="63">
          <cell r="A63" t="str">
            <v>B1650</v>
          </cell>
          <cell r="B63" t="str">
            <v/>
          </cell>
          <cell r="C63" t="str">
            <v>Boulon 16x50+ 2 long ñeàn vuoâng D18-50x50x3/Zn</v>
          </cell>
          <cell r="D63" t="str">
            <v>boä</v>
          </cell>
          <cell r="CK63">
            <v>0</v>
          </cell>
          <cell r="CL63">
            <v>0</v>
          </cell>
          <cell r="CM63">
            <v>0</v>
          </cell>
          <cell r="CN63">
            <v>0</v>
          </cell>
        </row>
        <row r="64">
          <cell r="A64" t="str">
            <v>B16250</v>
          </cell>
          <cell r="B64" t="str">
            <v/>
          </cell>
          <cell r="C64" t="str">
            <v>Boulon 16x250+ 2 long ñeàn vuoâng D18-50x50x3/Zn</v>
          </cell>
          <cell r="D64" t="str">
            <v>boä</v>
          </cell>
          <cell r="CK64">
            <v>0</v>
          </cell>
          <cell r="CL64">
            <v>0</v>
          </cell>
          <cell r="CM64">
            <v>0</v>
          </cell>
          <cell r="CN64">
            <v>0</v>
          </cell>
        </row>
        <row r="65">
          <cell r="A65" t="str">
            <v>B16300</v>
          </cell>
          <cell r="B65" t="str">
            <v/>
          </cell>
          <cell r="C65" t="str">
            <v>Boulon 16x300+ 2 long ñeàn vuoâng D18-50x50x3/Zn</v>
          </cell>
          <cell r="D65" t="str">
            <v>boä</v>
          </cell>
          <cell r="CK65">
            <v>0</v>
          </cell>
          <cell r="CL65">
            <v>0</v>
          </cell>
          <cell r="CM65">
            <v>0</v>
          </cell>
          <cell r="CN65">
            <v>0</v>
          </cell>
        </row>
        <row r="66">
          <cell r="A66" t="str">
            <v>B16500</v>
          </cell>
          <cell r="B66" t="str">
            <v/>
          </cell>
          <cell r="C66" t="str">
            <v>Boulon 16x500+ 2 long ñeàn vuoâng D18-50x50x3/Zn</v>
          </cell>
          <cell r="D66" t="str">
            <v>boä</v>
          </cell>
          <cell r="CK66">
            <v>0</v>
          </cell>
          <cell r="CL66">
            <v>0</v>
          </cell>
          <cell r="CM66">
            <v>0</v>
          </cell>
          <cell r="CN66">
            <v>0</v>
          </cell>
        </row>
        <row r="67">
          <cell r="A67" t="str">
            <v>B16600v</v>
          </cell>
          <cell r="B67" t="str">
            <v/>
          </cell>
          <cell r="C67" t="str">
            <v>Boulon 16x600VRS+ 4 long ñeàn vuoâng D18-50x50x3/Zn</v>
          </cell>
          <cell r="D67" t="str">
            <v>boä</v>
          </cell>
          <cell r="CK67">
            <v>0</v>
          </cell>
          <cell r="CL67">
            <v>0</v>
          </cell>
          <cell r="CM67">
            <v>0</v>
          </cell>
          <cell r="CN67">
            <v>0</v>
          </cell>
        </row>
        <row r="68">
          <cell r="A68" t="str">
            <v>Tdia</v>
          </cell>
          <cell r="B68" t="str">
            <v/>
          </cell>
          <cell r="C68" t="str">
            <v>Tieáp ñòa TBA</v>
          </cell>
          <cell r="D68" t="str">
            <v>Boä</v>
          </cell>
          <cell r="CK68">
            <v>0</v>
          </cell>
          <cell r="CL68">
            <v>0</v>
          </cell>
          <cell r="CM68">
            <v>0</v>
          </cell>
          <cell r="CN68">
            <v>0</v>
          </cell>
        </row>
        <row r="69">
          <cell r="A69" t="str">
            <v>GTD</v>
          </cell>
          <cell r="C69" t="str">
            <v xml:space="preserve">Gieáng tieáp ñòa </v>
          </cell>
          <cell r="D69" t="str">
            <v>boä</v>
          </cell>
          <cell r="CK69">
            <v>0</v>
          </cell>
          <cell r="CL69">
            <v>0</v>
          </cell>
          <cell r="CM69">
            <v>0</v>
          </cell>
          <cell r="CN69">
            <v>0</v>
          </cell>
        </row>
        <row r="70">
          <cell r="A70" t="str">
            <v>COS25</v>
          </cell>
          <cell r="C70" t="str">
            <v>Ñaàu cosse eùp Cu 25mm2+ chuïp ñaàu coss</v>
          </cell>
          <cell r="D70" t="str">
            <v>caùi</v>
          </cell>
          <cell r="CK70">
            <v>0</v>
          </cell>
          <cell r="CL70">
            <v>0</v>
          </cell>
          <cell r="CM70">
            <v>0</v>
          </cell>
          <cell r="CN70">
            <v>0</v>
          </cell>
        </row>
        <row r="71">
          <cell r="A71" t="str">
            <v>so10</v>
          </cell>
          <cell r="C71" t="str">
            <v>Saét   Þ10 maï keõm</v>
          </cell>
          <cell r="D71" t="str">
            <v>kg</v>
          </cell>
          <cell r="CK71">
            <v>0</v>
          </cell>
          <cell r="CL71">
            <v>0</v>
          </cell>
          <cell r="CM71">
            <v>0</v>
          </cell>
          <cell r="CN71">
            <v>0</v>
          </cell>
        </row>
        <row r="72">
          <cell r="A72" t="str">
            <v>M25</v>
          </cell>
          <cell r="C72" t="str">
            <v>Caùp ñoàng traàn M25mm2</v>
          </cell>
          <cell r="D72" t="str">
            <v>kg</v>
          </cell>
          <cell r="CK72">
            <v>0</v>
          </cell>
          <cell r="CL72">
            <v>0</v>
          </cell>
          <cell r="CM72">
            <v>0</v>
          </cell>
          <cell r="CN72">
            <v>0</v>
          </cell>
        </row>
        <row r="73">
          <cell r="A73" t="str">
            <v>XLPE25</v>
          </cell>
          <cell r="C73" t="str">
            <v>Caùp 24KV C/XLPE/PVC 25mm2</v>
          </cell>
          <cell r="D73" t="str">
            <v>m</v>
          </cell>
          <cell r="CK73">
            <v>0</v>
          </cell>
          <cell r="CL73">
            <v>0</v>
          </cell>
          <cell r="CM73">
            <v>0</v>
          </cell>
          <cell r="CN73">
            <v>0</v>
          </cell>
        </row>
        <row r="74">
          <cell r="A74" t="str">
            <v>ac70</v>
          </cell>
          <cell r="C74" t="str">
            <v>Caùp nhoâm loõi theùp AC-70/11</v>
          </cell>
          <cell r="D74" t="str">
            <v>kg</v>
          </cell>
          <cell r="CK74">
            <v>0</v>
          </cell>
          <cell r="CL74">
            <v>0</v>
          </cell>
          <cell r="CM74">
            <v>0</v>
          </cell>
          <cell r="CN74">
            <v>0</v>
          </cell>
        </row>
        <row r="75">
          <cell r="A75" t="str">
            <v>CTD+K</v>
          </cell>
          <cell r="C75" t="str">
            <v>Coïc tieáp ñaát Þ 16- 2,4m + keïp coïc</v>
          </cell>
          <cell r="D75" t="str">
            <v>boä</v>
          </cell>
          <cell r="CK75">
            <v>0</v>
          </cell>
          <cell r="CL75">
            <v>0</v>
          </cell>
          <cell r="CM75">
            <v>0</v>
          </cell>
          <cell r="CN75">
            <v>0</v>
          </cell>
        </row>
        <row r="76">
          <cell r="A76" t="str">
            <v>ke189</v>
          </cell>
          <cell r="C76" t="str">
            <v>Keïp eùp WR 189</v>
          </cell>
          <cell r="D76" t="str">
            <v>caùi</v>
          </cell>
          <cell r="CK76">
            <v>0</v>
          </cell>
          <cell r="CL76">
            <v>0</v>
          </cell>
          <cell r="CM76">
            <v>0</v>
          </cell>
          <cell r="CN76">
            <v>0</v>
          </cell>
        </row>
        <row r="77">
          <cell r="A77" t="str">
            <v>ke279</v>
          </cell>
          <cell r="C77" t="str">
            <v>Keïp eùp WR 279</v>
          </cell>
          <cell r="D77" t="str">
            <v>caùi</v>
          </cell>
          <cell r="CK77">
            <v>0</v>
          </cell>
          <cell r="CL77">
            <v>0</v>
          </cell>
          <cell r="CM77">
            <v>0</v>
          </cell>
          <cell r="CN77">
            <v>0</v>
          </cell>
        </row>
        <row r="78">
          <cell r="A78" t="str">
            <v>ke419</v>
          </cell>
          <cell r="C78" t="str">
            <v>Keïp eùp WR 419</v>
          </cell>
          <cell r="D78" t="str">
            <v>caùi</v>
          </cell>
          <cell r="CK78">
            <v>0</v>
          </cell>
          <cell r="CL78">
            <v>0</v>
          </cell>
          <cell r="CM78">
            <v>0</v>
          </cell>
          <cell r="CN78">
            <v>0</v>
          </cell>
        </row>
        <row r="79">
          <cell r="A79" t="str">
            <v>OXC1/0</v>
          </cell>
          <cell r="C79" t="str">
            <v>Oác xieát caùp Cu 1/0</v>
          </cell>
          <cell r="D79" t="str">
            <v>caùi</v>
          </cell>
          <cell r="CK79">
            <v>0</v>
          </cell>
          <cell r="CL79">
            <v>0</v>
          </cell>
          <cell r="CM79">
            <v>0</v>
          </cell>
          <cell r="CN79">
            <v>0</v>
          </cell>
        </row>
        <row r="80">
          <cell r="A80" t="str">
            <v>PVC21</v>
          </cell>
          <cell r="C80" t="str">
            <v xml:space="preserve">OÁng PVC D21x1,6mm </v>
          </cell>
          <cell r="D80" t="str">
            <v>m</v>
          </cell>
          <cell r="CK80">
            <v>0</v>
          </cell>
          <cell r="CL80">
            <v>0</v>
          </cell>
          <cell r="CM80">
            <v>0</v>
          </cell>
          <cell r="CN80">
            <v>0</v>
          </cell>
        </row>
        <row r="81">
          <cell r="A81" t="str">
            <v>dctdtba</v>
          </cell>
          <cell r="C81" t="str">
            <v>Ñoùng coïc tieáp ñòa trong TBA</v>
          </cell>
          <cell r="D81" t="str">
            <v>coïc</v>
          </cell>
          <cell r="CK81">
            <v>0</v>
          </cell>
          <cell r="CL81">
            <v>0</v>
          </cell>
          <cell r="CM81">
            <v>0</v>
          </cell>
          <cell r="CN81">
            <v>0</v>
          </cell>
        </row>
        <row r="82">
          <cell r="A82" t="str">
            <v>ktdtba</v>
          </cell>
          <cell r="C82" t="str">
            <v>Keùo daây tieáp ñòa trong TBA</v>
          </cell>
          <cell r="D82" t="str">
            <v>m</v>
          </cell>
          <cell r="CK82">
            <v>0</v>
          </cell>
          <cell r="CL82">
            <v>0</v>
          </cell>
          <cell r="CM82">
            <v>0</v>
          </cell>
          <cell r="CN82">
            <v>0</v>
          </cell>
        </row>
        <row r="83">
          <cell r="A83" t="str">
            <v>dtd3</v>
          </cell>
          <cell r="C83" t="str">
            <v>Ñaøo raõnh tieáp ñòa ñaát caáp 3, saâu &lt;1m</v>
          </cell>
          <cell r="D83" t="str">
            <v>m3</v>
          </cell>
          <cell r="CK83">
            <v>0</v>
          </cell>
          <cell r="CL83">
            <v>0</v>
          </cell>
          <cell r="CM83">
            <v>0</v>
          </cell>
          <cell r="CN83">
            <v>0</v>
          </cell>
        </row>
        <row r="84">
          <cell r="A84" t="str">
            <v>datd3</v>
          </cell>
          <cell r="C84" t="str">
            <v>Ñaép ñaát raõnh tieáp ñòa caáp 3, ñoä chaët k=0,85</v>
          </cell>
          <cell r="D84" t="str">
            <v>m3</v>
          </cell>
          <cell r="CK84">
            <v>0</v>
          </cell>
          <cell r="CL84">
            <v>0</v>
          </cell>
          <cell r="CM84">
            <v>0</v>
          </cell>
          <cell r="CN84">
            <v>0</v>
          </cell>
        </row>
        <row r="85">
          <cell r="B85" t="e">
            <v>#VALUE!</v>
          </cell>
          <cell r="C85" t="str">
            <v xml:space="preserve">Tuû CB + ÑK daïng tuû ñöùng baèng toân daøy 2mm </v>
          </cell>
          <cell r="CK85">
            <v>0</v>
          </cell>
          <cell r="CL85">
            <v>0</v>
          </cell>
          <cell r="CM85">
            <v>0</v>
          </cell>
          <cell r="CN85">
            <v>0</v>
          </cell>
        </row>
        <row r="86">
          <cell r="A86" t="str">
            <v>TUHI3P</v>
          </cell>
          <cell r="C86" t="str">
            <v>Tuû  ñieän keá hai ngaên 3 pha traïm treo (tuû+coå deâ+bakelit+khoùa)</v>
          </cell>
          <cell r="D86" t="str">
            <v>Boä</v>
          </cell>
          <cell r="CK86">
            <v>0</v>
          </cell>
          <cell r="CL86">
            <v>0</v>
          </cell>
          <cell r="CM86">
            <v>0</v>
          </cell>
          <cell r="CN86">
            <v>0</v>
          </cell>
        </row>
        <row r="87">
          <cell r="A87" t="str">
            <v>TUHI1P</v>
          </cell>
          <cell r="C87" t="str">
            <v>Tuû  ñieän keá hai ngaên 1 pha traïm treo (tuû+coå deâ+bakelit+khoùa)</v>
          </cell>
          <cell r="D87" t="str">
            <v>Boä</v>
          </cell>
          <cell r="CK87">
            <v>0</v>
          </cell>
          <cell r="CL87">
            <v>0</v>
          </cell>
          <cell r="CM87">
            <v>0</v>
          </cell>
          <cell r="CN87">
            <v>0</v>
          </cell>
        </row>
        <row r="88">
          <cell r="B88" t="e">
            <v>#VALUE!</v>
          </cell>
          <cell r="C88" t="str">
            <v>Tuû CB 3 pha baèng toân daøy 2mm sôn tónh ñieän (tuû trạm ngồi)</v>
          </cell>
          <cell r="CK88">
            <v>0</v>
          </cell>
          <cell r="CL88">
            <v>0</v>
          </cell>
          <cell r="CM88">
            <v>0</v>
          </cell>
          <cell r="CN88">
            <v>0</v>
          </cell>
        </row>
        <row r="89">
          <cell r="A89" t="str">
            <v>TUN3PN</v>
          </cell>
          <cell r="C89" t="str">
            <v>Tuû CB 3 pha traïm ngoài (tuû + bakelit + coå deâ + khoùa)</v>
          </cell>
          <cell r="D89" t="str">
            <v>boä</v>
          </cell>
          <cell r="CK89">
            <v>0</v>
          </cell>
          <cell r="CL89">
            <v>0</v>
          </cell>
          <cell r="CM89">
            <v>0</v>
          </cell>
          <cell r="CN89">
            <v>0</v>
          </cell>
        </row>
        <row r="90">
          <cell r="A90" t="str">
            <v>TUDKDT</v>
          </cell>
          <cell r="C90" t="str">
            <v>Thuøng ñieän keá 580x460x260 (tuû + baûng nhöïa + khoùa)</v>
          </cell>
          <cell r="D90" t="str">
            <v>caùi</v>
          </cell>
          <cell r="CK90">
            <v>0</v>
          </cell>
          <cell r="CL90">
            <v>0</v>
          </cell>
          <cell r="CM90">
            <v>0</v>
          </cell>
          <cell r="CN90">
            <v>0</v>
          </cell>
        </row>
        <row r="91">
          <cell r="B91" t="e">
            <v>#VALUE!</v>
          </cell>
          <cell r="C91" t="str">
            <v>Boä daây daãn trung theá 3 pha xuoáng maùy bieán aùp</v>
          </cell>
          <cell r="CK91">
            <v>0</v>
          </cell>
          <cell r="CL91">
            <v>0</v>
          </cell>
          <cell r="CM91">
            <v>0</v>
          </cell>
          <cell r="CN91">
            <v>0</v>
          </cell>
        </row>
        <row r="92">
          <cell r="C92" t="str">
            <v>Goàm coù:</v>
          </cell>
          <cell r="CK92">
            <v>0</v>
          </cell>
          <cell r="CL92">
            <v>0</v>
          </cell>
          <cell r="CM92">
            <v>0</v>
          </cell>
          <cell r="CN92">
            <v>0</v>
          </cell>
        </row>
        <row r="93">
          <cell r="A93" t="str">
            <v>XLPE25</v>
          </cell>
          <cell r="C93" t="str">
            <v>Caùp 24KV C/XLPE/PVC 25mm2</v>
          </cell>
          <cell r="D93" t="str">
            <v>meùt</v>
          </cell>
          <cell r="CK93">
            <v>0</v>
          </cell>
          <cell r="CL93">
            <v>0</v>
          </cell>
          <cell r="CM93">
            <v>0</v>
          </cell>
          <cell r="CN93">
            <v>0</v>
          </cell>
        </row>
        <row r="94">
          <cell r="A94" t="str">
            <v>KQ2/0</v>
          </cell>
          <cell r="C94" t="str">
            <v>Keïp quai 2/0</v>
          </cell>
          <cell r="D94" t="str">
            <v>caùi</v>
          </cell>
          <cell r="CK94">
            <v>0</v>
          </cell>
          <cell r="CL94">
            <v>0</v>
          </cell>
          <cell r="CM94">
            <v>0</v>
          </cell>
          <cell r="CN94">
            <v>0</v>
          </cell>
        </row>
        <row r="95">
          <cell r="A95" t="str">
            <v>KH2/0</v>
          </cell>
          <cell r="C95" t="str">
            <v>Keïp hotline 2/0</v>
          </cell>
          <cell r="D95" t="str">
            <v>caùi</v>
          </cell>
          <cell r="CK95">
            <v>0</v>
          </cell>
          <cell r="CL95">
            <v>0</v>
          </cell>
          <cell r="CM95">
            <v>0</v>
          </cell>
          <cell r="CN95">
            <v>0</v>
          </cell>
        </row>
        <row r="96">
          <cell r="A96" t="str">
            <v>KQ4/0</v>
          </cell>
          <cell r="C96" t="str">
            <v>Keïp quai 4/0 ñaáu noùng</v>
          </cell>
          <cell r="D96" t="str">
            <v>caùi</v>
          </cell>
          <cell r="CK96">
            <v>0</v>
          </cell>
          <cell r="CL96">
            <v>0</v>
          </cell>
          <cell r="CM96">
            <v>0</v>
          </cell>
          <cell r="CN96">
            <v>0</v>
          </cell>
        </row>
        <row r="97">
          <cell r="A97" t="str">
            <v>KH4/0</v>
          </cell>
          <cell r="C97" t="str">
            <v>Keïp hotline 4/0</v>
          </cell>
          <cell r="D97" t="str">
            <v>caùi</v>
          </cell>
          <cell r="CK97">
            <v>0</v>
          </cell>
          <cell r="CL97">
            <v>0</v>
          </cell>
          <cell r="CM97">
            <v>0</v>
          </cell>
          <cell r="CN97">
            <v>0</v>
          </cell>
        </row>
        <row r="98">
          <cell r="A98" t="str">
            <v>batlL</v>
          </cell>
          <cell r="C98" t="str">
            <v>Bass LL baét FCO vaø LA</v>
          </cell>
          <cell r="D98" t="str">
            <v>boä</v>
          </cell>
          <cell r="CK98">
            <v>0</v>
          </cell>
          <cell r="CL98">
            <v>0</v>
          </cell>
          <cell r="CM98">
            <v>0</v>
          </cell>
          <cell r="CN98">
            <v>0</v>
          </cell>
        </row>
        <row r="99">
          <cell r="A99" t="str">
            <v>batlI</v>
          </cell>
          <cell r="C99" t="str">
            <v>Bass LI baét FCO</v>
          </cell>
          <cell r="D99" t="str">
            <v>Boä</v>
          </cell>
          <cell r="CK99">
            <v>0</v>
          </cell>
          <cell r="CL99">
            <v>0</v>
          </cell>
          <cell r="CM99">
            <v>0</v>
          </cell>
          <cell r="CN99">
            <v>0</v>
          </cell>
        </row>
        <row r="100">
          <cell r="A100" t="str">
            <v>SD</v>
          </cell>
          <cell r="C100" t="str">
            <v>Söù ñöùng 24KV ÑR 540mm (boïc chì)</v>
          </cell>
          <cell r="D100" t="str">
            <v>caùi</v>
          </cell>
          <cell r="CK100">
            <v>0</v>
          </cell>
          <cell r="CL100">
            <v>0</v>
          </cell>
          <cell r="CM100">
            <v>0</v>
          </cell>
          <cell r="CN100">
            <v>0</v>
          </cell>
        </row>
        <row r="101">
          <cell r="A101" t="str">
            <v>CSD</v>
          </cell>
          <cell r="C101" t="str">
            <v>Chaân söù ñöùng D20 boïc chì</v>
          </cell>
          <cell r="D101" t="str">
            <v>caùi</v>
          </cell>
          <cell r="CK101">
            <v>0</v>
          </cell>
          <cell r="CL101">
            <v>0</v>
          </cell>
          <cell r="CM101">
            <v>0</v>
          </cell>
          <cell r="CN101">
            <v>0</v>
          </cell>
        </row>
        <row r="102">
          <cell r="A102" t="str">
            <v>Sdi</v>
          </cell>
          <cell r="C102" t="str">
            <v>Söù ñænh 24KV + CS ñænh</v>
          </cell>
          <cell r="D102" t="str">
            <v>caùi</v>
          </cell>
          <cell r="CK102">
            <v>0</v>
          </cell>
          <cell r="CL102">
            <v>0</v>
          </cell>
          <cell r="CM102">
            <v>0</v>
          </cell>
          <cell r="CN102">
            <v>0</v>
          </cell>
        </row>
        <row r="103">
          <cell r="A103" t="str">
            <v>dbstt</v>
          </cell>
          <cell r="C103" t="str">
            <v>Daây buoäc ñaàu söù TTF (50-70mm2)</v>
          </cell>
          <cell r="D103" t="str">
            <v>caùi</v>
          </cell>
          <cell r="CK103">
            <v>0</v>
          </cell>
          <cell r="CL103">
            <v>0</v>
          </cell>
          <cell r="CM103">
            <v>0</v>
          </cell>
          <cell r="CN103">
            <v>0</v>
          </cell>
        </row>
        <row r="104">
          <cell r="A104" t="str">
            <v>dbsttf</v>
          </cell>
          <cell r="C104" t="str">
            <v>Daây buoäc ñaàu söù TTF (185-240mm2)</v>
          </cell>
          <cell r="D104" t="str">
            <v>caùi</v>
          </cell>
          <cell r="CK104">
            <v>0</v>
          </cell>
          <cell r="CL104">
            <v>0</v>
          </cell>
          <cell r="CM104">
            <v>0</v>
          </cell>
          <cell r="CN104">
            <v>0</v>
          </cell>
        </row>
        <row r="105">
          <cell r="A105" t="str">
            <v>dbsSSF</v>
          </cell>
          <cell r="C105" t="str">
            <v>Daây buoäc coå söù SSF (185-240mm2)</v>
          </cell>
          <cell r="D105" t="str">
            <v>caùi</v>
          </cell>
          <cell r="CK105">
            <v>0</v>
          </cell>
          <cell r="CL105">
            <v>0</v>
          </cell>
          <cell r="CM105">
            <v>0</v>
          </cell>
          <cell r="CN105">
            <v>0</v>
          </cell>
        </row>
        <row r="106">
          <cell r="B106" t="e">
            <v>#VALUE!</v>
          </cell>
          <cell r="C106" t="str">
            <v>Boä daây daãn caùp xuaát haï theá</v>
          </cell>
          <cell r="CK106">
            <v>0</v>
          </cell>
          <cell r="CL106">
            <v>0</v>
          </cell>
          <cell r="CM106">
            <v>0</v>
          </cell>
          <cell r="CN106">
            <v>0</v>
          </cell>
        </row>
        <row r="107">
          <cell r="B107" t="str">
            <v>a</v>
          </cell>
          <cell r="C107" t="str">
            <v>Loä xuoáng</v>
          </cell>
          <cell r="CK107">
            <v>0</v>
          </cell>
          <cell r="CL107">
            <v>0</v>
          </cell>
          <cell r="CM107">
            <v>0</v>
          </cell>
          <cell r="CN107">
            <v>0</v>
          </cell>
        </row>
        <row r="108">
          <cell r="A108" t="str">
            <v>CV185</v>
          </cell>
          <cell r="C108" t="str">
            <v>Caùp ñoàng boïc CV185</v>
          </cell>
          <cell r="D108" t="str">
            <v>meùt</v>
          </cell>
          <cell r="CK108">
            <v>0</v>
          </cell>
          <cell r="CL108">
            <v>0</v>
          </cell>
          <cell r="CM108">
            <v>0</v>
          </cell>
          <cell r="CN108">
            <v>0</v>
          </cell>
        </row>
        <row r="109">
          <cell r="A109" t="str">
            <v>CV150</v>
          </cell>
          <cell r="C109" t="str">
            <v>Caùp ñoàng boïc CV150</v>
          </cell>
          <cell r="D109" t="str">
            <v>meùt</v>
          </cell>
          <cell r="CK109">
            <v>0</v>
          </cell>
          <cell r="CL109">
            <v>0</v>
          </cell>
          <cell r="CM109">
            <v>0</v>
          </cell>
          <cell r="CN109">
            <v>0</v>
          </cell>
        </row>
        <row r="110">
          <cell r="A110" t="str">
            <v>CV120</v>
          </cell>
          <cell r="C110" t="str">
            <v>Caùp ñoàng boïc CV120</v>
          </cell>
          <cell r="D110" t="str">
            <v>meùt</v>
          </cell>
          <cell r="CK110">
            <v>0</v>
          </cell>
          <cell r="CL110">
            <v>0</v>
          </cell>
          <cell r="CM110">
            <v>0</v>
          </cell>
          <cell r="CN110">
            <v>0</v>
          </cell>
        </row>
        <row r="111">
          <cell r="A111" t="str">
            <v>CV95</v>
          </cell>
          <cell r="C111" t="str">
            <v>Caùp ñoàng boïc CV95</v>
          </cell>
          <cell r="D111" t="str">
            <v>meùt</v>
          </cell>
          <cell r="CK111">
            <v>0</v>
          </cell>
          <cell r="CL111">
            <v>0</v>
          </cell>
          <cell r="CM111">
            <v>0</v>
          </cell>
          <cell r="CN111">
            <v>0</v>
          </cell>
        </row>
        <row r="112">
          <cell r="A112" t="str">
            <v>CV70</v>
          </cell>
          <cell r="C112" t="str">
            <v>Caùp ñoàng boïc CV70</v>
          </cell>
          <cell r="D112" t="str">
            <v>meùt</v>
          </cell>
          <cell r="CK112">
            <v>0</v>
          </cell>
          <cell r="CL112">
            <v>0</v>
          </cell>
          <cell r="CM112">
            <v>0</v>
          </cell>
          <cell r="CN112">
            <v>0</v>
          </cell>
        </row>
        <row r="113">
          <cell r="A113" t="str">
            <v>CV50</v>
          </cell>
          <cell r="C113" t="str">
            <v>Caùp ñoàng boïc CV50</v>
          </cell>
          <cell r="D113" t="str">
            <v>meùt</v>
          </cell>
          <cell r="CK113">
            <v>0</v>
          </cell>
          <cell r="CL113">
            <v>0</v>
          </cell>
          <cell r="CM113">
            <v>0</v>
          </cell>
          <cell r="CN113">
            <v>0</v>
          </cell>
        </row>
        <row r="114">
          <cell r="A114" t="str">
            <v>CV35</v>
          </cell>
          <cell r="C114" t="str">
            <v>Caùp ñoàng boïc CV35</v>
          </cell>
          <cell r="D114" t="str">
            <v>meùt</v>
          </cell>
          <cell r="CK114">
            <v>0</v>
          </cell>
          <cell r="CL114">
            <v>0</v>
          </cell>
          <cell r="CM114">
            <v>0</v>
          </cell>
          <cell r="CN114">
            <v>0</v>
          </cell>
        </row>
        <row r="115">
          <cell r="A115" t="str">
            <v>CV25</v>
          </cell>
          <cell r="C115" t="str">
            <v>Caùp ñoàng boïc CV25</v>
          </cell>
          <cell r="D115" t="str">
            <v>meùt</v>
          </cell>
          <cell r="CK115">
            <v>0</v>
          </cell>
          <cell r="CL115">
            <v>0</v>
          </cell>
          <cell r="CM115">
            <v>0</v>
          </cell>
          <cell r="CN115">
            <v>0</v>
          </cell>
        </row>
        <row r="116">
          <cell r="B116" t="str">
            <v>b</v>
          </cell>
          <cell r="C116" t="str">
            <v>Loä leân</v>
          </cell>
          <cell r="CK116">
            <v>0</v>
          </cell>
          <cell r="CL116">
            <v>0</v>
          </cell>
          <cell r="CM116">
            <v>0</v>
          </cell>
          <cell r="CN116">
            <v>0</v>
          </cell>
        </row>
        <row r="117">
          <cell r="A117" t="str">
            <v>CV150</v>
          </cell>
          <cell r="C117" t="str">
            <v>Caùp ñoàng boïc CV150</v>
          </cell>
          <cell r="D117" t="str">
            <v>meùt</v>
          </cell>
          <cell r="CK117">
            <v>0</v>
          </cell>
          <cell r="CL117">
            <v>0</v>
          </cell>
          <cell r="CM117">
            <v>0</v>
          </cell>
          <cell r="CN117">
            <v>0</v>
          </cell>
        </row>
        <row r="118">
          <cell r="A118" t="str">
            <v>CV120</v>
          </cell>
          <cell r="C118" t="str">
            <v>Caùp ñoàng boïc CV120</v>
          </cell>
          <cell r="D118" t="str">
            <v>meùt</v>
          </cell>
          <cell r="CK118">
            <v>0</v>
          </cell>
          <cell r="CL118">
            <v>0</v>
          </cell>
          <cell r="CM118">
            <v>0</v>
          </cell>
          <cell r="CN118">
            <v>0</v>
          </cell>
        </row>
        <row r="119">
          <cell r="A119" t="str">
            <v>CV95</v>
          </cell>
          <cell r="C119" t="str">
            <v>Caùp ñoàng boïc CV95</v>
          </cell>
          <cell r="D119" t="str">
            <v>meùt</v>
          </cell>
          <cell r="CK119">
            <v>0</v>
          </cell>
          <cell r="CL119">
            <v>0</v>
          </cell>
          <cell r="CM119">
            <v>0</v>
          </cell>
          <cell r="CN119">
            <v>0</v>
          </cell>
        </row>
        <row r="120">
          <cell r="A120" t="str">
            <v>CV70</v>
          </cell>
          <cell r="C120" t="str">
            <v>Caùp ñoàng boïc CV70</v>
          </cell>
          <cell r="D120" t="str">
            <v>meùt</v>
          </cell>
          <cell r="CK120">
            <v>0</v>
          </cell>
          <cell r="CL120">
            <v>0</v>
          </cell>
          <cell r="CM120">
            <v>0</v>
          </cell>
          <cell r="CN120">
            <v>0</v>
          </cell>
        </row>
        <row r="121">
          <cell r="A121" t="str">
            <v>CV50</v>
          </cell>
          <cell r="C121" t="str">
            <v>Caùp ñoàng boïc CV50</v>
          </cell>
          <cell r="D121" t="str">
            <v>meùt</v>
          </cell>
          <cell r="CK121">
            <v>0</v>
          </cell>
          <cell r="CL121">
            <v>0</v>
          </cell>
          <cell r="CM121">
            <v>0</v>
          </cell>
          <cell r="CN121">
            <v>0</v>
          </cell>
        </row>
        <row r="122">
          <cell r="A122" t="str">
            <v>CV25</v>
          </cell>
          <cell r="C122" t="str">
            <v>Caùp ñoàng boïc CV25</v>
          </cell>
          <cell r="D122" t="str">
            <v>meùt</v>
          </cell>
          <cell r="CK122">
            <v>0</v>
          </cell>
          <cell r="CL122">
            <v>0</v>
          </cell>
          <cell r="CM122">
            <v>0</v>
          </cell>
          <cell r="CN122">
            <v>0</v>
          </cell>
        </row>
        <row r="123">
          <cell r="A123" t="str">
            <v>abc4x70</v>
          </cell>
          <cell r="C123" t="str">
            <v>Caùp nhoâm ABC 4x70mm2</v>
          </cell>
          <cell r="D123" t="str">
            <v>meùt</v>
          </cell>
          <cell r="CK123">
            <v>0</v>
          </cell>
          <cell r="CL123">
            <v>0</v>
          </cell>
          <cell r="CM123">
            <v>0</v>
          </cell>
          <cell r="CN123">
            <v>0</v>
          </cell>
        </row>
        <row r="124">
          <cell r="A124" t="str">
            <v>COS185</v>
          </cell>
          <cell r="C124" t="str">
            <v>Ñaàu cosse eùp Cu 185mm2+ chuïp ñaàu coss</v>
          </cell>
          <cell r="D124" t="str">
            <v>caùi</v>
          </cell>
          <cell r="CK124">
            <v>0</v>
          </cell>
          <cell r="CL124">
            <v>0</v>
          </cell>
          <cell r="CM124">
            <v>0</v>
          </cell>
          <cell r="CN124">
            <v>0</v>
          </cell>
        </row>
        <row r="125">
          <cell r="A125" t="str">
            <v>COS150</v>
          </cell>
          <cell r="C125" t="str">
            <v>Ñaàu cosse eùp Cu 150mm2 2 bulon+ chuïp ñaàu coss</v>
          </cell>
          <cell r="D125" t="str">
            <v>caùi</v>
          </cell>
          <cell r="CK125">
            <v>0</v>
          </cell>
          <cell r="CL125">
            <v>0</v>
          </cell>
          <cell r="CM125">
            <v>0</v>
          </cell>
          <cell r="CN125">
            <v>0</v>
          </cell>
        </row>
        <row r="126">
          <cell r="A126" t="str">
            <v>COS120</v>
          </cell>
          <cell r="C126" t="str">
            <v>Ñaàu cosse eùp Cu 120mm2 + chuïp ñaàu coss</v>
          </cell>
          <cell r="D126" t="str">
            <v>caùi</v>
          </cell>
          <cell r="CK126">
            <v>0</v>
          </cell>
          <cell r="CL126">
            <v>0</v>
          </cell>
          <cell r="CM126">
            <v>0</v>
          </cell>
          <cell r="CN126">
            <v>0</v>
          </cell>
        </row>
        <row r="127">
          <cell r="A127" t="str">
            <v>COS95</v>
          </cell>
          <cell r="C127" t="str">
            <v>Ñaàu cosse eùp Cu 95mm2+ chuïp ñaàu coss</v>
          </cell>
          <cell r="D127" t="str">
            <v>caùi</v>
          </cell>
          <cell r="CK127">
            <v>0</v>
          </cell>
          <cell r="CL127">
            <v>0</v>
          </cell>
          <cell r="CM127">
            <v>0</v>
          </cell>
          <cell r="CN127">
            <v>0</v>
          </cell>
        </row>
        <row r="128">
          <cell r="A128" t="str">
            <v>cos70</v>
          </cell>
          <cell r="C128" t="str">
            <v>Ñaàu cosse eùp Cu 70mm2+ chuïp ñaàu coss</v>
          </cell>
          <cell r="D128" t="str">
            <v>caùi</v>
          </cell>
          <cell r="CK128">
            <v>0</v>
          </cell>
          <cell r="CL128">
            <v>0</v>
          </cell>
          <cell r="CM128">
            <v>0</v>
          </cell>
          <cell r="CN128">
            <v>0</v>
          </cell>
        </row>
        <row r="129">
          <cell r="A129" t="str">
            <v>cos50</v>
          </cell>
          <cell r="C129" t="str">
            <v>Ñaàu cosse eùp Cu 50mm2+ chuïp ñaàu coss</v>
          </cell>
          <cell r="D129" t="str">
            <v>caùi</v>
          </cell>
          <cell r="CK129">
            <v>0</v>
          </cell>
          <cell r="CL129">
            <v>0</v>
          </cell>
          <cell r="CM129">
            <v>0</v>
          </cell>
          <cell r="CN129">
            <v>0</v>
          </cell>
        </row>
        <row r="130">
          <cell r="A130" t="str">
            <v>ke419</v>
          </cell>
          <cell r="C130" t="str">
            <v>Keïp eùp WR 419</v>
          </cell>
          <cell r="D130" t="str">
            <v>caùi</v>
          </cell>
          <cell r="CK130">
            <v>0</v>
          </cell>
          <cell r="CL130">
            <v>0</v>
          </cell>
          <cell r="CM130">
            <v>0</v>
          </cell>
          <cell r="CN130">
            <v>0</v>
          </cell>
        </row>
        <row r="131">
          <cell r="A131" t="str">
            <v>ke399</v>
          </cell>
          <cell r="C131" t="str">
            <v>Keïp eùp WR 399</v>
          </cell>
          <cell r="D131" t="str">
            <v>caùi</v>
          </cell>
          <cell r="CK131">
            <v>0</v>
          </cell>
          <cell r="CL131">
            <v>0</v>
          </cell>
          <cell r="CM131">
            <v>0</v>
          </cell>
          <cell r="CN131">
            <v>0</v>
          </cell>
        </row>
        <row r="132">
          <cell r="A132" t="str">
            <v>ke279</v>
          </cell>
          <cell r="C132" t="str">
            <v>Keïp eùp WR 279</v>
          </cell>
          <cell r="D132" t="str">
            <v>caùi</v>
          </cell>
          <cell r="CK132">
            <v>0</v>
          </cell>
          <cell r="CL132">
            <v>0</v>
          </cell>
          <cell r="CM132">
            <v>0</v>
          </cell>
          <cell r="CN132">
            <v>0</v>
          </cell>
        </row>
        <row r="133">
          <cell r="A133" t="str">
            <v>ke189</v>
          </cell>
          <cell r="C133" t="str">
            <v>Keïp eùp WR 189</v>
          </cell>
          <cell r="D133" t="str">
            <v>caùi</v>
          </cell>
          <cell r="CK133">
            <v>0</v>
          </cell>
          <cell r="CL133">
            <v>0</v>
          </cell>
          <cell r="CM133">
            <v>0</v>
          </cell>
          <cell r="CN133">
            <v>0</v>
          </cell>
        </row>
        <row r="134">
          <cell r="A134" t="str">
            <v>PVC90</v>
          </cell>
          <cell r="C134" t="str">
            <v xml:space="preserve">OÁng PVC D90x3,8mm </v>
          </cell>
          <cell r="D134" t="str">
            <v>m</v>
          </cell>
          <cell r="CK134">
            <v>0</v>
          </cell>
          <cell r="CL134">
            <v>0</v>
          </cell>
          <cell r="CM134">
            <v>0</v>
          </cell>
          <cell r="CN134">
            <v>0</v>
          </cell>
        </row>
        <row r="135">
          <cell r="A135" t="str">
            <v>PVC114</v>
          </cell>
          <cell r="C135" t="str">
            <v xml:space="preserve">OÁng PVC D114x4,9mm </v>
          </cell>
          <cell r="D135" t="str">
            <v>m</v>
          </cell>
          <cell r="CK135">
            <v>0</v>
          </cell>
          <cell r="CL135">
            <v>0</v>
          </cell>
          <cell r="CM135">
            <v>0</v>
          </cell>
          <cell r="CN135">
            <v>0</v>
          </cell>
        </row>
        <row r="136">
          <cell r="A136" t="str">
            <v>PVC140</v>
          </cell>
          <cell r="C136" t="str">
            <v>OÁng PVC D140x6,7mm</v>
          </cell>
          <cell r="D136" t="str">
            <v>m</v>
          </cell>
          <cell r="CK136">
            <v>0</v>
          </cell>
          <cell r="CL136">
            <v>0</v>
          </cell>
          <cell r="CM136">
            <v>0</v>
          </cell>
          <cell r="CN136">
            <v>0</v>
          </cell>
        </row>
        <row r="137">
          <cell r="A137" t="str">
            <v>org114</v>
          </cell>
          <cell r="C137" t="str">
            <v>Oáng ruoät gaø D114</v>
          </cell>
          <cell r="D137" t="str">
            <v>m</v>
          </cell>
          <cell r="CK137">
            <v>0</v>
          </cell>
          <cell r="CL137">
            <v>0</v>
          </cell>
          <cell r="CM137">
            <v>0</v>
          </cell>
          <cell r="CN137">
            <v>0</v>
          </cell>
        </row>
        <row r="138">
          <cell r="A138" t="str">
            <v>CUT90135</v>
          </cell>
          <cell r="C138" t="str">
            <v>Co 135 ñoä PVC 90 (45 ñoä)</v>
          </cell>
          <cell r="D138" t="str">
            <v>caùi</v>
          </cell>
          <cell r="CK138">
            <v>0</v>
          </cell>
          <cell r="CL138">
            <v>0</v>
          </cell>
          <cell r="CM138">
            <v>0</v>
          </cell>
          <cell r="CN138">
            <v>0</v>
          </cell>
        </row>
        <row r="139">
          <cell r="A139" t="str">
            <v>CUT114135</v>
          </cell>
          <cell r="C139" t="str">
            <v>Co 135 ñoä PVC 114 (45 ñoä)</v>
          </cell>
          <cell r="D139" t="str">
            <v>caùi</v>
          </cell>
          <cell r="CK139">
            <v>0</v>
          </cell>
          <cell r="CL139">
            <v>0</v>
          </cell>
          <cell r="CM139">
            <v>0</v>
          </cell>
          <cell r="CN139">
            <v>0</v>
          </cell>
        </row>
        <row r="140">
          <cell r="A140" t="str">
            <v>CUT114t</v>
          </cell>
          <cell r="C140" t="str">
            <v>Co  90 ñoä PVC 114</v>
          </cell>
          <cell r="D140" t="str">
            <v>caùi</v>
          </cell>
          <cell r="CK140">
            <v>0</v>
          </cell>
          <cell r="CL140">
            <v>0</v>
          </cell>
          <cell r="CM140">
            <v>0</v>
          </cell>
          <cell r="CN140">
            <v>0</v>
          </cell>
        </row>
        <row r="141">
          <cell r="A141" t="str">
            <v>CUT140t</v>
          </cell>
          <cell r="C141" t="str">
            <v>Co 90 ñoä PVC 140</v>
          </cell>
          <cell r="D141" t="str">
            <v>caùi</v>
          </cell>
          <cell r="CK141">
            <v>0</v>
          </cell>
          <cell r="CL141">
            <v>0</v>
          </cell>
          <cell r="CM141">
            <v>0</v>
          </cell>
          <cell r="CN141">
            <v>0</v>
          </cell>
        </row>
        <row r="142">
          <cell r="A142" t="str">
            <v>CUT140</v>
          </cell>
          <cell r="C142" t="str">
            <v>Co söøng 90 ñoä PVC 140</v>
          </cell>
          <cell r="D142" t="str">
            <v>caùi</v>
          </cell>
          <cell r="CK142">
            <v>0</v>
          </cell>
          <cell r="CL142">
            <v>0</v>
          </cell>
          <cell r="CM142">
            <v>0</v>
          </cell>
          <cell r="CN142">
            <v>0</v>
          </cell>
        </row>
        <row r="143">
          <cell r="A143" t="str">
            <v>CD</v>
          </cell>
          <cell r="C143" t="str">
            <v>Coå deâ keïp oáng PVC</v>
          </cell>
          <cell r="D143" t="str">
            <v>boä</v>
          </cell>
          <cell r="CK143">
            <v>0</v>
          </cell>
          <cell r="CL143">
            <v>0</v>
          </cell>
          <cell r="CM143">
            <v>0</v>
          </cell>
          <cell r="CN143">
            <v>0</v>
          </cell>
        </row>
        <row r="144">
          <cell r="A144" t="str">
            <v>CD114d28</v>
          </cell>
          <cell r="C144" t="str">
            <v>Coå deâ truï ñôn keïp 1 oáng PVC Þ 114 (D280)</v>
          </cell>
          <cell r="D144" t="str">
            <v>boä</v>
          </cell>
          <cell r="CK144">
            <v>0</v>
          </cell>
          <cell r="CL144">
            <v>0</v>
          </cell>
          <cell r="CM144">
            <v>0</v>
          </cell>
          <cell r="CN144">
            <v>0</v>
          </cell>
        </row>
        <row r="145">
          <cell r="A145" t="str">
            <v>CD114d23</v>
          </cell>
          <cell r="C145" t="str">
            <v>Coå deâ truï ñôn keïp 1 oáng PVC Þ 114 (D230)</v>
          </cell>
          <cell r="D145" t="str">
            <v>boä</v>
          </cell>
          <cell r="CK145">
            <v>0</v>
          </cell>
          <cell r="CL145">
            <v>0</v>
          </cell>
          <cell r="CM145">
            <v>0</v>
          </cell>
          <cell r="CN145">
            <v>0</v>
          </cell>
        </row>
        <row r="146">
          <cell r="A146" t="str">
            <v>CD114dd23</v>
          </cell>
          <cell r="C146" t="str">
            <v>Coå deâ truï ñoâi keïp 1 oáng PVC Þ 114 (D230)</v>
          </cell>
          <cell r="D146" t="str">
            <v>boä</v>
          </cell>
          <cell r="CK146">
            <v>0</v>
          </cell>
          <cell r="CL146">
            <v>0</v>
          </cell>
          <cell r="CM146">
            <v>0</v>
          </cell>
          <cell r="CN146">
            <v>0</v>
          </cell>
        </row>
        <row r="147">
          <cell r="A147" t="str">
            <v>CD114dd28</v>
          </cell>
          <cell r="C147" t="str">
            <v>Coå deâ truï ñoâi keïp 1 oáng PVC Þ 114 (D280)</v>
          </cell>
          <cell r="D147" t="str">
            <v>boä</v>
          </cell>
          <cell r="CK147">
            <v>0</v>
          </cell>
          <cell r="CL147">
            <v>0</v>
          </cell>
          <cell r="CM147">
            <v>0</v>
          </cell>
          <cell r="CN147">
            <v>0</v>
          </cell>
        </row>
        <row r="148">
          <cell r="A148" t="str">
            <v>CD114dd1230</v>
          </cell>
          <cell r="C148" t="str">
            <v>Coå deâ truï ñoâi keïp 2 oáng PVC Þ 114 (D230)</v>
          </cell>
          <cell r="D148" t="str">
            <v>boä</v>
          </cell>
          <cell r="CK148">
            <v>0</v>
          </cell>
          <cell r="CL148">
            <v>0</v>
          </cell>
          <cell r="CM148">
            <v>0</v>
          </cell>
          <cell r="CN148">
            <v>0</v>
          </cell>
        </row>
        <row r="149">
          <cell r="A149" t="str">
            <v>CD114dd1250</v>
          </cell>
          <cell r="C149" t="str">
            <v>Coå deâ truï ñoâi keïp 2 oáng PVC Þ 114 (D250)</v>
          </cell>
          <cell r="D149" t="str">
            <v>boä</v>
          </cell>
          <cell r="CK149">
            <v>0</v>
          </cell>
          <cell r="CL149">
            <v>0</v>
          </cell>
          <cell r="CM149">
            <v>0</v>
          </cell>
          <cell r="CN149">
            <v>0</v>
          </cell>
        </row>
        <row r="150">
          <cell r="A150" t="str">
            <v>CD114dd1280</v>
          </cell>
          <cell r="C150" t="str">
            <v>Coå deâ truï ñoâi keïp 2 oáng PVC Þ 114 (D280)</v>
          </cell>
          <cell r="D150" t="str">
            <v>boä</v>
          </cell>
          <cell r="CK150">
            <v>0</v>
          </cell>
          <cell r="CL150">
            <v>0</v>
          </cell>
          <cell r="CM150">
            <v>0</v>
          </cell>
          <cell r="CN150">
            <v>0</v>
          </cell>
        </row>
        <row r="151">
          <cell r="A151" t="str">
            <v>CD114dd1300</v>
          </cell>
          <cell r="C151" t="str">
            <v>Coå deâ truï ñoâi keïp 2 oáng PVC Þ 114 (D300)</v>
          </cell>
          <cell r="D151" t="str">
            <v>boä</v>
          </cell>
          <cell r="CK151">
            <v>0</v>
          </cell>
          <cell r="CL151">
            <v>0</v>
          </cell>
          <cell r="CM151">
            <v>0</v>
          </cell>
          <cell r="CN151">
            <v>0</v>
          </cell>
        </row>
        <row r="152">
          <cell r="A152" t="str">
            <v>keodan</v>
          </cell>
          <cell r="C152" t="str">
            <v>Keo daùn oáng PVC (100gr)</v>
          </cell>
          <cell r="D152" t="str">
            <v>tuyùp</v>
          </cell>
          <cell r="CK152">
            <v>0</v>
          </cell>
          <cell r="CL152">
            <v>0</v>
          </cell>
          <cell r="CM152">
            <v>0</v>
          </cell>
          <cell r="CN152">
            <v>0</v>
          </cell>
        </row>
        <row r="153">
          <cell r="A153" t="str">
            <v>KEObit</v>
          </cell>
          <cell r="C153" t="str">
            <v>Keo silicon bít mieäng oáng 190g/oáng</v>
          </cell>
          <cell r="D153" t="str">
            <v>oáng</v>
          </cell>
          <cell r="CK153">
            <v>0</v>
          </cell>
          <cell r="CL153">
            <v>0</v>
          </cell>
          <cell r="CM153">
            <v>0</v>
          </cell>
          <cell r="CN153">
            <v>0</v>
          </cell>
        </row>
        <row r="154">
          <cell r="A154" t="str">
            <v>BANGKEO</v>
          </cell>
          <cell r="C154" t="str">
            <v>Baêng keo caùch ñieän haï theá</v>
          </cell>
          <cell r="D154" t="str">
            <v>cuoän</v>
          </cell>
          <cell r="CK154">
            <v>0</v>
          </cell>
          <cell r="CL154">
            <v>0</v>
          </cell>
          <cell r="CM154">
            <v>0</v>
          </cell>
          <cell r="CN154">
            <v>0</v>
          </cell>
        </row>
        <row r="155">
          <cell r="A155" t="str">
            <v>KE150</v>
          </cell>
          <cell r="C155" t="str">
            <v>Keïp eùp WR côõ daây 150mm2</v>
          </cell>
          <cell r="D155" t="str">
            <v>caùi</v>
          </cell>
          <cell r="CK155">
            <v>0</v>
          </cell>
          <cell r="CL155">
            <v>0</v>
          </cell>
          <cell r="CM155">
            <v>0</v>
          </cell>
          <cell r="CN155">
            <v>0</v>
          </cell>
        </row>
        <row r="156">
          <cell r="A156" t="str">
            <v>KNGUNG120</v>
          </cell>
          <cell r="C156" t="str">
            <v>Keïp ngöøng caùp ABC4x120mm2</v>
          </cell>
          <cell r="D156" t="str">
            <v>caùi</v>
          </cell>
          <cell r="CK156">
            <v>0</v>
          </cell>
          <cell r="CL156">
            <v>0</v>
          </cell>
          <cell r="CM156">
            <v>0</v>
          </cell>
          <cell r="CN156">
            <v>0</v>
          </cell>
        </row>
        <row r="157">
          <cell r="A157" t="str">
            <v>B16300</v>
          </cell>
          <cell r="C157" t="str">
            <v>Boulon 16x300+ 2 long ñeàn vuoâng D18-50x50x3/Zn</v>
          </cell>
          <cell r="D157" t="str">
            <v>boä</v>
          </cell>
          <cell r="CK157">
            <v>0</v>
          </cell>
          <cell r="CL157">
            <v>0</v>
          </cell>
          <cell r="CM157">
            <v>0</v>
          </cell>
          <cell r="CN157">
            <v>0</v>
          </cell>
        </row>
        <row r="158">
          <cell r="B158" t="e">
            <v>#VALUE!</v>
          </cell>
          <cell r="C158" t="str">
            <v>Boä ño ñeám:</v>
          </cell>
          <cell r="CK158">
            <v>0</v>
          </cell>
          <cell r="CL158">
            <v>0</v>
          </cell>
          <cell r="CM158">
            <v>0</v>
          </cell>
          <cell r="CN158">
            <v>0</v>
          </cell>
        </row>
        <row r="159">
          <cell r="A159" t="str">
            <v>CVV4x4</v>
          </cell>
          <cell r="C159" t="str">
            <v xml:space="preserve">Caùp CVV 4x4mm2  </v>
          </cell>
          <cell r="D159" t="str">
            <v>meùt</v>
          </cell>
          <cell r="CK159">
            <v>0</v>
          </cell>
          <cell r="CL159">
            <v>0</v>
          </cell>
          <cell r="CM159">
            <v>0</v>
          </cell>
          <cell r="CN159">
            <v>0</v>
          </cell>
        </row>
        <row r="160">
          <cell r="A160" t="str">
            <v>CVV4x2,5</v>
          </cell>
          <cell r="C160" t="str">
            <v xml:space="preserve">Caùp CVV 4x2,5mm2  </v>
          </cell>
          <cell r="D160" t="str">
            <v>meùt</v>
          </cell>
          <cell r="CK160">
            <v>0</v>
          </cell>
          <cell r="CL160">
            <v>0</v>
          </cell>
          <cell r="CM160">
            <v>0</v>
          </cell>
          <cell r="CN160">
            <v>0</v>
          </cell>
        </row>
        <row r="161">
          <cell r="A161" t="str">
            <v>CVV2x4X</v>
          </cell>
          <cell r="C161" t="str">
            <v>Caùp CVV 2x4mm2  (Voû xanh, ruoät 01 sôïi xanh vaø 01 sôïi ñen)</v>
          </cell>
          <cell r="D161" t="str">
            <v>meùt</v>
          </cell>
          <cell r="CK161">
            <v>0</v>
          </cell>
          <cell r="CL161">
            <v>0</v>
          </cell>
          <cell r="CM161">
            <v>0</v>
          </cell>
          <cell r="CN161">
            <v>0</v>
          </cell>
        </row>
        <row r="162">
          <cell r="A162" t="str">
            <v>CVV2x4Ñ</v>
          </cell>
          <cell r="C162" t="str">
            <v>Caùp CVV 2x4mm2  (Voû ñoû, ruoät 01 sôïi ñoû vaø 01 sôïi ñen)</v>
          </cell>
          <cell r="D162" t="str">
            <v>meùt</v>
          </cell>
          <cell r="CK162">
            <v>0</v>
          </cell>
          <cell r="CL162">
            <v>0</v>
          </cell>
          <cell r="CM162">
            <v>0</v>
          </cell>
          <cell r="CN162">
            <v>0</v>
          </cell>
        </row>
        <row r="163">
          <cell r="A163" t="str">
            <v>COS5</v>
          </cell>
          <cell r="C163" t="str">
            <v>Ñaàu cosse eùp Cu 5mm2</v>
          </cell>
          <cell r="D163" t="str">
            <v>caùi</v>
          </cell>
          <cell r="CK163">
            <v>0</v>
          </cell>
          <cell r="CL163">
            <v>0</v>
          </cell>
          <cell r="CM163">
            <v>0</v>
          </cell>
          <cell r="CN163">
            <v>0</v>
          </cell>
        </row>
        <row r="164">
          <cell r="A164" t="str">
            <v>PVC49</v>
          </cell>
          <cell r="C164" t="str">
            <v>OÁng PVC D49x2,4mm</v>
          </cell>
          <cell r="D164" t="str">
            <v>m</v>
          </cell>
          <cell r="CK164">
            <v>0</v>
          </cell>
          <cell r="CL164">
            <v>0</v>
          </cell>
          <cell r="CM164">
            <v>0</v>
          </cell>
          <cell r="CN164">
            <v>0</v>
          </cell>
        </row>
        <row r="165">
          <cell r="A165" t="str">
            <v>CUT49</v>
          </cell>
          <cell r="C165" t="str">
            <v>Co 90 ñoä PVC 49</v>
          </cell>
          <cell r="D165" t="str">
            <v>caùi</v>
          </cell>
          <cell r="CK165">
            <v>0</v>
          </cell>
          <cell r="CL165">
            <v>0</v>
          </cell>
          <cell r="CM165">
            <v>0</v>
          </cell>
          <cell r="CN165">
            <v>0</v>
          </cell>
        </row>
        <row r="166">
          <cell r="A166" t="str">
            <v>BANg</v>
          </cell>
          <cell r="C166" t="str">
            <v>Baûng teân traïm</v>
          </cell>
          <cell r="D166" t="str">
            <v>boä</v>
          </cell>
          <cell r="CK166">
            <v>0</v>
          </cell>
          <cell r="CL166">
            <v>0</v>
          </cell>
          <cell r="CM166">
            <v>0</v>
          </cell>
          <cell r="CN166">
            <v>0</v>
          </cell>
        </row>
        <row r="167">
          <cell r="A167" t="str">
            <v>BANGnh</v>
          </cell>
          <cell r="C167" t="str">
            <v>Baûng baùo nguy hieåm traïm</v>
          </cell>
          <cell r="D167" t="str">
            <v>boä</v>
          </cell>
          <cell r="CK167">
            <v>0</v>
          </cell>
          <cell r="CL167">
            <v>0</v>
          </cell>
          <cell r="CM167">
            <v>0</v>
          </cell>
          <cell r="CN167">
            <v>0</v>
          </cell>
        </row>
        <row r="168">
          <cell r="A168" t="str">
            <v>KVRT49</v>
          </cell>
          <cell r="C168" t="str">
            <v>Khaâu ven raêng trong + KVR ngoaøi D49</v>
          </cell>
          <cell r="D168" t="str">
            <v>boä</v>
          </cell>
          <cell r="CK168">
            <v>0</v>
          </cell>
          <cell r="CL168">
            <v>0</v>
          </cell>
          <cell r="CM168">
            <v>0</v>
          </cell>
          <cell r="CN168">
            <v>0</v>
          </cell>
        </row>
      </sheetData>
      <sheetData sheetId="27" refreshError="1"/>
      <sheetData sheetId="28" refreshError="1"/>
      <sheetData sheetId="29">
        <row r="12">
          <cell r="U12" t="str">
            <v>2,0/7</v>
          </cell>
          <cell r="V12" t="str">
            <v>ngaøy coâng</v>
          </cell>
          <cell r="W12">
            <v>9692.2999999999993</v>
          </cell>
          <cell r="X12">
            <v>25279</v>
          </cell>
        </row>
        <row r="13">
          <cell r="U13" t="e">
            <v>#VALUE!</v>
          </cell>
          <cell r="V13" t="str">
            <v>ngaøy coâng</v>
          </cell>
          <cell r="W13">
            <v>9692.2999999999993</v>
          </cell>
          <cell r="X13">
            <v>25546</v>
          </cell>
        </row>
        <row r="14">
          <cell r="U14" t="str">
            <v>Caåu 5 taán</v>
          </cell>
          <cell r="V14" t="str">
            <v>ca</v>
          </cell>
          <cell r="W14">
            <v>325976</v>
          </cell>
        </row>
        <row r="16">
          <cell r="U16" t="e">
            <v>#VALUE!</v>
          </cell>
          <cell r="V16" t="str">
            <v>ngaøy coâng</v>
          </cell>
          <cell r="W16">
            <v>9692.2999999999993</v>
          </cell>
          <cell r="X16">
            <v>25831</v>
          </cell>
        </row>
        <row r="17">
          <cell r="U17" t="e">
            <v>#VALUE!</v>
          </cell>
          <cell r="V17" t="str">
            <v>ngaøy coâng</v>
          </cell>
          <cell r="W17">
            <v>9692.2999999999993</v>
          </cell>
          <cell r="X17">
            <v>26080</v>
          </cell>
        </row>
        <row r="18">
          <cell r="U18" t="e">
            <v>#VALUE!</v>
          </cell>
          <cell r="V18" t="str">
            <v>ngaøy coâng</v>
          </cell>
          <cell r="W18">
            <v>9692.2999999999993</v>
          </cell>
          <cell r="X18">
            <v>26347</v>
          </cell>
        </row>
        <row r="19">
          <cell r="U19" t="e">
            <v>#VALUE!</v>
          </cell>
          <cell r="V19" t="str">
            <v>ngaøy coâng</v>
          </cell>
          <cell r="W19">
            <v>10246.15</v>
          </cell>
          <cell r="X19">
            <v>26614</v>
          </cell>
        </row>
        <row r="20">
          <cell r="U20" t="e">
            <v>#VALUE!</v>
          </cell>
          <cell r="V20" t="str">
            <v>ngaøy coâng</v>
          </cell>
          <cell r="W20">
            <v>9692.2999999999993</v>
          </cell>
          <cell r="X20">
            <v>26881</v>
          </cell>
        </row>
        <row r="21">
          <cell r="U21" t="e">
            <v>#VALUE!</v>
          </cell>
          <cell r="V21" t="str">
            <v>ngaøy coâng</v>
          </cell>
          <cell r="W21">
            <v>9692.2999999999993</v>
          </cell>
          <cell r="X21">
            <v>27148</v>
          </cell>
        </row>
        <row r="22">
          <cell r="U22" t="e">
            <v>#VALUE!</v>
          </cell>
          <cell r="V22" t="str">
            <v>ngaøy coâng</v>
          </cell>
          <cell r="W22">
            <v>9692.2999999999993</v>
          </cell>
          <cell r="X22">
            <v>27415</v>
          </cell>
        </row>
        <row r="23">
          <cell r="U23" t="e">
            <v>#VALUE!</v>
          </cell>
          <cell r="V23" t="str">
            <v>ngaøy coâng</v>
          </cell>
          <cell r="W23">
            <v>9692.2999999999993</v>
          </cell>
          <cell r="X23">
            <v>27682</v>
          </cell>
        </row>
        <row r="25">
          <cell r="U25" t="str">
            <v>3,0/7</v>
          </cell>
          <cell r="V25" t="str">
            <v>ngaøy coâng</v>
          </cell>
          <cell r="W25">
            <v>217723</v>
          </cell>
          <cell r="X25">
            <v>217723</v>
          </cell>
        </row>
        <row r="26">
          <cell r="U26" t="str">
            <v>3,0/7</v>
          </cell>
          <cell r="V26" t="str">
            <v>ngaøy coâng</v>
          </cell>
          <cell r="W26">
            <v>217723</v>
          </cell>
          <cell r="X26">
            <v>217723</v>
          </cell>
        </row>
        <row r="27">
          <cell r="U27" t="e">
            <v>#VALUE!</v>
          </cell>
          <cell r="V27" t="str">
            <v>ngaøy coâng</v>
          </cell>
          <cell r="W27">
            <v>9692.2999999999993</v>
          </cell>
          <cell r="X27">
            <v>28244</v>
          </cell>
        </row>
        <row r="28">
          <cell r="U28" t="e">
            <v>#VALUE!</v>
          </cell>
          <cell r="V28" t="str">
            <v>ngaøy coâng</v>
          </cell>
          <cell r="W28">
            <v>9692.2999999999993</v>
          </cell>
          <cell r="X28">
            <v>28540</v>
          </cell>
        </row>
        <row r="29">
          <cell r="U29" t="e">
            <v>#VALUE!</v>
          </cell>
          <cell r="V29" t="str">
            <v>ngaøy coâng</v>
          </cell>
          <cell r="W29">
            <v>9692.2999999999993</v>
          </cell>
          <cell r="X29">
            <v>28540</v>
          </cell>
        </row>
        <row r="30">
          <cell r="U30" t="e">
            <v>#VALUE!</v>
          </cell>
          <cell r="V30" t="str">
            <v>ngaøy coâng</v>
          </cell>
          <cell r="W30">
            <v>9692.2999999999993</v>
          </cell>
          <cell r="X30">
            <v>28835</v>
          </cell>
        </row>
        <row r="31">
          <cell r="U31" t="e">
            <v>#VALUE!</v>
          </cell>
          <cell r="V31" t="str">
            <v>ngaøy coâng</v>
          </cell>
          <cell r="W31">
            <v>9692.2999999999993</v>
          </cell>
          <cell r="X31">
            <v>28835</v>
          </cell>
        </row>
        <row r="32">
          <cell r="U32" t="e">
            <v>#VALUE!</v>
          </cell>
          <cell r="V32" t="str">
            <v>ngaøy coâng</v>
          </cell>
          <cell r="W32">
            <v>9692.2999999999993</v>
          </cell>
          <cell r="X32">
            <v>29130</v>
          </cell>
        </row>
        <row r="33">
          <cell r="U33" t="e">
            <v>#VALUE!</v>
          </cell>
          <cell r="V33" t="str">
            <v>ngaøy coâng</v>
          </cell>
          <cell r="W33">
            <v>9692.2999999999993</v>
          </cell>
          <cell r="X33">
            <v>29130</v>
          </cell>
        </row>
        <row r="34">
          <cell r="U34" t="e">
            <v>#VALUE!</v>
          </cell>
          <cell r="V34" t="str">
            <v>ngaøy coâng</v>
          </cell>
          <cell r="W34">
            <v>9692.2999999999993</v>
          </cell>
          <cell r="X34">
            <v>29130</v>
          </cell>
        </row>
        <row r="35">
          <cell r="U35" t="e">
            <v>#VALUE!</v>
          </cell>
          <cell r="V35" t="str">
            <v>ngaøy coâng</v>
          </cell>
          <cell r="W35">
            <v>236462</v>
          </cell>
          <cell r="X35">
            <v>236462</v>
          </cell>
        </row>
        <row r="36">
          <cell r="U36" t="e">
            <v>#VALUE!</v>
          </cell>
          <cell r="V36" t="str">
            <v>ngaøy coâng</v>
          </cell>
          <cell r="W36">
            <v>9692.2999999999993</v>
          </cell>
          <cell r="X36">
            <v>29720</v>
          </cell>
        </row>
        <row r="37">
          <cell r="U37" t="e">
            <v>#VALUE!</v>
          </cell>
          <cell r="V37" t="str">
            <v>ngaøy coâng</v>
          </cell>
          <cell r="W37">
            <v>9692.2999999999993</v>
          </cell>
          <cell r="X37">
            <v>30015</v>
          </cell>
        </row>
        <row r="38">
          <cell r="U38" t="e">
            <v>#VALUE!</v>
          </cell>
          <cell r="V38" t="str">
            <v>ngaøy coâng</v>
          </cell>
          <cell r="W38">
            <v>9692.2999999999993</v>
          </cell>
          <cell r="X38">
            <v>30310</v>
          </cell>
        </row>
        <row r="39">
          <cell r="U39" t="e">
            <v>#VALUE!</v>
          </cell>
          <cell r="V39" t="str">
            <v>ngaøy coâng</v>
          </cell>
          <cell r="W39">
            <v>9692.2999999999993</v>
          </cell>
          <cell r="X39">
            <v>30605</v>
          </cell>
        </row>
        <row r="40">
          <cell r="U40" t="str">
            <v>4,0/7</v>
          </cell>
          <cell r="V40" t="str">
            <v>ngaøy coâng</v>
          </cell>
          <cell r="W40">
            <v>255200</v>
          </cell>
          <cell r="X40">
            <v>255200</v>
          </cell>
        </row>
        <row r="41">
          <cell r="U41" t="e">
            <v>#VALUE!</v>
          </cell>
          <cell r="V41" t="str">
            <v>ngaøy coâng</v>
          </cell>
          <cell r="W41">
            <v>9692.2999999999993</v>
          </cell>
          <cell r="X41">
            <v>31533</v>
          </cell>
        </row>
        <row r="42">
          <cell r="U42" t="e">
            <v>#VALUE!</v>
          </cell>
          <cell r="V42" t="str">
            <v>ngaøy coâng</v>
          </cell>
          <cell r="W42">
            <v>9692.2999999999993</v>
          </cell>
          <cell r="X42">
            <v>32165</v>
          </cell>
        </row>
        <row r="43">
          <cell r="U43" t="e">
            <v>#VALUE!</v>
          </cell>
          <cell r="V43" t="str">
            <v>ngaøy coâng</v>
          </cell>
          <cell r="W43">
            <v>9692.2999999999993</v>
          </cell>
          <cell r="X43">
            <v>32798</v>
          </cell>
        </row>
        <row r="44">
          <cell r="U44" t="e">
            <v>#VALUE!</v>
          </cell>
          <cell r="V44" t="str">
            <v>ngaøy coâng</v>
          </cell>
          <cell r="W44">
            <v>9692.2999999999993</v>
          </cell>
          <cell r="X44">
            <v>33430</v>
          </cell>
        </row>
        <row r="45">
          <cell r="U45" t="e">
            <v>#VALUE!</v>
          </cell>
          <cell r="V45" t="str">
            <v>ngaøy coâng</v>
          </cell>
          <cell r="W45">
            <v>277954</v>
          </cell>
          <cell r="X45">
            <v>277954</v>
          </cell>
        </row>
        <row r="46">
          <cell r="U46" t="e">
            <v>#VALUE!</v>
          </cell>
          <cell r="V46" t="str">
            <v>ngaøy coâng</v>
          </cell>
          <cell r="W46">
            <v>9692.2999999999993</v>
          </cell>
          <cell r="X46">
            <v>34695</v>
          </cell>
        </row>
        <row r="47">
          <cell r="U47" t="e">
            <v>#VALUE!</v>
          </cell>
          <cell r="V47" t="str">
            <v>ngaøy coâng</v>
          </cell>
          <cell r="W47">
            <v>9692.2999999999993</v>
          </cell>
          <cell r="X47">
            <v>35328</v>
          </cell>
        </row>
        <row r="48">
          <cell r="U48" t="e">
            <v>#VALUE!</v>
          </cell>
          <cell r="V48" t="str">
            <v>ngaøy coâng</v>
          </cell>
          <cell r="W48">
            <v>9692.2999999999993</v>
          </cell>
          <cell r="X48">
            <v>35960</v>
          </cell>
        </row>
        <row r="49">
          <cell r="U49" t="e">
            <v>#VALUE!</v>
          </cell>
          <cell r="V49" t="str">
            <v>ngaøy coâng</v>
          </cell>
          <cell r="W49">
            <v>9692.2999999999993</v>
          </cell>
          <cell r="X49">
            <v>36592</v>
          </cell>
        </row>
        <row r="50">
          <cell r="U50" t="e">
            <v>#VALUE!</v>
          </cell>
          <cell r="V50" t="str">
            <v>ngaøy coâng</v>
          </cell>
          <cell r="W50">
            <v>9692.2999999999993</v>
          </cell>
          <cell r="X50">
            <v>36592</v>
          </cell>
        </row>
        <row r="51">
          <cell r="U51" t="str">
            <v>5,0/7</v>
          </cell>
          <cell r="V51" t="str">
            <v>ngaøy coâng</v>
          </cell>
          <cell r="W51">
            <v>300708</v>
          </cell>
          <cell r="X51">
            <v>37225</v>
          </cell>
        </row>
        <row r="52">
          <cell r="U52" t="e">
            <v>#VALUE!</v>
          </cell>
          <cell r="V52" t="str">
            <v>ngaøy coâng</v>
          </cell>
          <cell r="W52">
            <v>9692.2999999999993</v>
          </cell>
          <cell r="X52">
            <v>38012</v>
          </cell>
        </row>
        <row r="53">
          <cell r="U53" t="e">
            <v>#VALUE!</v>
          </cell>
          <cell r="V53" t="str">
            <v>ngaøy coâng</v>
          </cell>
          <cell r="W53">
            <v>9692.2999999999993</v>
          </cell>
          <cell r="X53">
            <v>38799</v>
          </cell>
        </row>
        <row r="54">
          <cell r="U54" t="e">
            <v>#VALUE!</v>
          </cell>
          <cell r="V54" t="str">
            <v>ngaøy coâng</v>
          </cell>
          <cell r="W54">
            <v>9692.2999999999993</v>
          </cell>
          <cell r="X54">
            <v>39586</v>
          </cell>
        </row>
        <row r="55">
          <cell r="U55" t="e">
            <v>#VALUE!</v>
          </cell>
          <cell r="V55" t="str">
            <v>ngaøy coâng</v>
          </cell>
          <cell r="W55">
            <v>9692.2999999999993</v>
          </cell>
          <cell r="X55">
            <v>40373</v>
          </cell>
        </row>
        <row r="56">
          <cell r="U56" t="e">
            <v>#VALUE!</v>
          </cell>
          <cell r="V56" t="str">
            <v>ngaøy coâng</v>
          </cell>
          <cell r="W56">
            <v>16283.08</v>
          </cell>
          <cell r="X56">
            <v>41160</v>
          </cell>
        </row>
        <row r="61">
          <cell r="U61" t="e">
            <v>#VALUE!</v>
          </cell>
          <cell r="V61" t="str">
            <v>ngaøy coâng</v>
          </cell>
          <cell r="W61">
            <v>9692.2999999999993</v>
          </cell>
          <cell r="X61">
            <v>41947</v>
          </cell>
        </row>
        <row r="62">
          <cell r="U62" t="e">
            <v>#VALUE!</v>
          </cell>
          <cell r="V62" t="str">
            <v>ngaøy coâng</v>
          </cell>
          <cell r="W62">
            <v>9692.2999999999993</v>
          </cell>
          <cell r="X62">
            <v>42734</v>
          </cell>
        </row>
        <row r="63">
          <cell r="U63" t="e">
            <v>#VALUE!</v>
          </cell>
          <cell r="V63" t="str">
            <v>ngaøy coâng</v>
          </cell>
          <cell r="W63">
            <v>9692.2999999999993</v>
          </cell>
          <cell r="X63">
            <v>43521</v>
          </cell>
        </row>
        <row r="64">
          <cell r="U64" t="e">
            <v>#VALUE!</v>
          </cell>
          <cell r="V64" t="str">
            <v>ngaøy coâng</v>
          </cell>
          <cell r="W64">
            <v>9692.2999999999993</v>
          </cell>
          <cell r="X64">
            <v>44308</v>
          </cell>
        </row>
        <row r="65">
          <cell r="U65" t="str">
            <v>6,0/7</v>
          </cell>
          <cell r="V65" t="str">
            <v>ngaøy coâng</v>
          </cell>
          <cell r="W65">
            <v>17889.23</v>
          </cell>
          <cell r="X65">
            <v>45095</v>
          </cell>
        </row>
        <row r="67">
          <cell r="U67" t="e">
            <v>#VALUE!</v>
          </cell>
          <cell r="V67" t="str">
            <v>ngaøy coâng</v>
          </cell>
          <cell r="W67">
            <v>9692.2999999999993</v>
          </cell>
          <cell r="X67">
            <v>46051</v>
          </cell>
        </row>
        <row r="68">
          <cell r="U68" t="e">
            <v>#VALUE!</v>
          </cell>
          <cell r="V68" t="str">
            <v>ngaøy coâng</v>
          </cell>
          <cell r="W68">
            <v>9692.2999999999993</v>
          </cell>
          <cell r="X68">
            <v>47006</v>
          </cell>
        </row>
        <row r="70">
          <cell r="U70" t="str">
            <v>Nhoùm IV - Xaây döïng cô baûn</v>
          </cell>
        </row>
        <row r="96">
          <cell r="U96" t="e">
            <v>#REF!</v>
          </cell>
          <cell r="V96" t="str">
            <v>ngaøy coâng</v>
          </cell>
          <cell r="W96">
            <v>9692.2999999999993</v>
          </cell>
          <cell r="X96">
            <v>29130</v>
          </cell>
        </row>
        <row r="97">
          <cell r="U97" t="e">
            <v>#VALUE!</v>
          </cell>
          <cell r="V97" t="str">
            <v>ngaøy coâng</v>
          </cell>
          <cell r="W97">
            <v>9692.2999999999993</v>
          </cell>
          <cell r="X97">
            <v>29130</v>
          </cell>
        </row>
        <row r="98">
          <cell r="U98" t="e">
            <v>#VALUE!</v>
          </cell>
          <cell r="V98" t="str">
            <v>ngaøy coâng</v>
          </cell>
          <cell r="W98">
            <v>9692.2999999999993</v>
          </cell>
          <cell r="X98">
            <v>29130</v>
          </cell>
        </row>
        <row r="99">
          <cell r="U99" t="e">
            <v>#VALUE!</v>
          </cell>
          <cell r="V99" t="str">
            <v>ngaøy coâng</v>
          </cell>
          <cell r="W99">
            <v>9692.2999999999993</v>
          </cell>
          <cell r="X99">
            <v>29130</v>
          </cell>
        </row>
        <row r="100">
          <cell r="U100" t="e">
            <v>#REF!</v>
          </cell>
          <cell r="V100" t="str">
            <v>ngaøy coâng</v>
          </cell>
          <cell r="W100">
            <v>9692.2999999999993</v>
          </cell>
          <cell r="X100">
            <v>29130</v>
          </cell>
        </row>
        <row r="101">
          <cell r="U101" t="e">
            <v>#VALUE!</v>
          </cell>
          <cell r="V101" t="str">
            <v>ngaøy coâng</v>
          </cell>
          <cell r="W101">
            <v>9692.2999999999993</v>
          </cell>
          <cell r="X101">
            <v>29130</v>
          </cell>
        </row>
        <row r="102">
          <cell r="U102" t="e">
            <v>#REF!</v>
          </cell>
          <cell r="V102" t="str">
            <v>ngaøy coâng</v>
          </cell>
          <cell r="W102">
            <v>9692.2999999999993</v>
          </cell>
          <cell r="X102">
            <v>29130</v>
          </cell>
        </row>
        <row r="103">
          <cell r="U103" t="e">
            <v>#VALUE!</v>
          </cell>
          <cell r="V103" t="str">
            <v>ngaøy coâng</v>
          </cell>
          <cell r="W103">
            <v>9692.2999999999993</v>
          </cell>
          <cell r="X103">
            <v>29130</v>
          </cell>
        </row>
        <row r="106">
          <cell r="U106" t="e">
            <v>#VALUE!</v>
          </cell>
          <cell r="V106" t="str">
            <v>ngaøy coâng</v>
          </cell>
          <cell r="W106">
            <v>9692.2999999999993</v>
          </cell>
          <cell r="X106">
            <v>38012</v>
          </cell>
        </row>
        <row r="107">
          <cell r="U107" t="e">
            <v>#REF!</v>
          </cell>
          <cell r="V107" t="str">
            <v>ngaøy coâng</v>
          </cell>
          <cell r="W107">
            <v>9692.2999999999993</v>
          </cell>
          <cell r="X107">
            <v>38012</v>
          </cell>
        </row>
        <row r="124">
          <cell r="U124" t="str">
            <v>7,0/7</v>
          </cell>
          <cell r="V124" t="str">
            <v>ngaøy coâng</v>
          </cell>
          <cell r="W124">
            <v>21821.54</v>
          </cell>
          <cell r="X124">
            <v>54652</v>
          </cell>
        </row>
      </sheetData>
      <sheetData sheetId="30" refreshError="1"/>
      <sheetData sheetId="31">
        <row r="8">
          <cell r="M8">
            <v>227692</v>
          </cell>
        </row>
        <row r="10">
          <cell r="M10">
            <v>318196</v>
          </cell>
        </row>
        <row r="41">
          <cell r="O41">
            <v>5000</v>
          </cell>
        </row>
        <row r="44">
          <cell r="O44">
            <v>1622</v>
          </cell>
        </row>
        <row r="47">
          <cell r="O47">
            <v>3402</v>
          </cell>
        </row>
        <row r="48">
          <cell r="O48">
            <v>6600</v>
          </cell>
        </row>
        <row r="49">
          <cell r="O49">
            <v>2500</v>
          </cell>
        </row>
        <row r="50">
          <cell r="O50">
            <v>54511</v>
          </cell>
        </row>
        <row r="51">
          <cell r="L51">
            <v>44000</v>
          </cell>
          <cell r="O51">
            <v>93580</v>
          </cell>
        </row>
        <row r="52">
          <cell r="L52">
            <v>442700</v>
          </cell>
          <cell r="O52">
            <v>45000</v>
          </cell>
        </row>
        <row r="53">
          <cell r="O53">
            <v>791538</v>
          </cell>
        </row>
        <row r="55">
          <cell r="O55">
            <v>160261</v>
          </cell>
        </row>
      </sheetData>
      <sheetData sheetId="32" refreshError="1"/>
      <sheetData sheetId="33" refreshError="1"/>
      <sheetData sheetId="34" refreshError="1"/>
      <sheetData sheetId="35" refreshError="1"/>
      <sheetData sheetId="36" refreshError="1"/>
      <sheetData sheetId="37" refreshError="1"/>
      <sheetData sheetId="38">
        <row r="5">
          <cell r="BO5" t="str">
            <v>Tieáp ñòa laëp laïi (truï 12m)</v>
          </cell>
          <cell r="BP5" t="str">
            <v>Tieáp ñòa laëp laïi (truï 14m)</v>
          </cell>
          <cell r="BQ5" t="str">
            <v>Tieáp ñòa laëp laïi (truï 14m)</v>
          </cell>
          <cell r="BR5" t="str">
            <v>Tieáp ñòa laëp laïi (truï 20m)</v>
          </cell>
        </row>
        <row r="6">
          <cell r="I6" t="str">
            <v>BTLT 10.5</v>
          </cell>
          <cell r="J6" t="str">
            <v>BTLT 12</v>
          </cell>
          <cell r="K6" t="str">
            <v>BTLT 14</v>
          </cell>
          <cell r="L6" t="str">
            <v>BTLT 20</v>
          </cell>
          <cell r="M6" t="str">
            <v>M10a</v>
          </cell>
          <cell r="N6" t="str">
            <v>M10b</v>
          </cell>
          <cell r="O6" t="str">
            <v>M10aa</v>
          </cell>
          <cell r="P6" t="str">
            <v>M10ba</v>
          </cell>
          <cell r="Q6" t="str">
            <v>M10bb</v>
          </cell>
          <cell r="R6" t="str">
            <v>M10-2a</v>
          </cell>
          <cell r="S6" t="str">
            <v>M10-2b</v>
          </cell>
          <cell r="T6" t="str">
            <v>M10-2bn</v>
          </cell>
          <cell r="U6" t="str">
            <v>M12a</v>
          </cell>
          <cell r="V6" t="str">
            <v>M12b</v>
          </cell>
          <cell r="W6" t="str">
            <v>M12aa</v>
          </cell>
          <cell r="X6" t="str">
            <v>M12ba</v>
          </cell>
          <cell r="Y6" t="str">
            <v>M12bb</v>
          </cell>
          <cell r="Z6" t="str">
            <v>M12-2a</v>
          </cell>
          <cell r="AA6" t="str">
            <v>M12-2b</v>
          </cell>
          <cell r="AB6" t="str">
            <v>M12-2bn</v>
          </cell>
          <cell r="AC6" t="str">
            <v>M12b-2a(hh)</v>
          </cell>
          <cell r="AD6" t="str">
            <v>M14a</v>
          </cell>
          <cell r="AE6" t="str">
            <v>M14b</v>
          </cell>
          <cell r="AF6" t="str">
            <v>M14aa</v>
          </cell>
          <cell r="AG6" t="str">
            <v>M14ba</v>
          </cell>
          <cell r="AH6" t="str">
            <v>M14bb</v>
          </cell>
          <cell r="AI6" t="str">
            <v>M14-2a</v>
          </cell>
          <cell r="AJ6" t="str">
            <v>M14-2b</v>
          </cell>
          <cell r="AK6" t="str">
            <v>M14-2bn</v>
          </cell>
          <cell r="AL6" t="str">
            <v>M14-4b</v>
          </cell>
          <cell r="AM6" t="str">
            <v>BTCL-14-500</v>
          </cell>
          <cell r="AN6" t="str">
            <v>M20-4b</v>
          </cell>
          <cell r="AO6" t="str">
            <v>CX10-B</v>
          </cell>
          <cell r="AP6" t="str">
            <v>CL10-B</v>
          </cell>
          <cell r="AQ6" t="str">
            <v>CXX10-B</v>
          </cell>
          <cell r="AR6" t="str">
            <v>CX12-B</v>
          </cell>
          <cell r="AS6" t="str">
            <v>CL12-B</v>
          </cell>
          <cell r="AT6" t="str">
            <v>CXX12-B</v>
          </cell>
          <cell r="AU6" t="str">
            <v>CX14-B</v>
          </cell>
          <cell r="AV6" t="str">
            <v>CL14-B</v>
          </cell>
          <cell r="AW6" t="str">
            <v>CXX14-B</v>
          </cell>
          <cell r="AX6" t="str">
            <v>CX20-B</v>
          </cell>
          <cell r="AY6" t="str">
            <v>CK-B</v>
          </cell>
          <cell r="AZ6" t="str">
            <v>CKK-B</v>
          </cell>
          <cell r="BA6" t="str">
            <v>Khoaûng caùch</v>
          </cell>
          <cell r="BB6" t="str">
            <v>NXX</v>
          </cell>
          <cell r="BC6" t="str">
            <v xml:space="preserve">MNX12-2 </v>
          </cell>
          <cell r="BD6" t="str">
            <v>MNL12-2</v>
          </cell>
          <cell r="BE6" t="str">
            <v>MNX12-4</v>
          </cell>
          <cell r="BF6" t="str">
            <v xml:space="preserve">MNX12-4 </v>
          </cell>
          <cell r="BG6" t="str">
            <v xml:space="preserve">MNX12-4 </v>
          </cell>
          <cell r="BH6" t="str">
            <v xml:space="preserve">MNL12-4 </v>
          </cell>
          <cell r="BI6" t="str">
            <v xml:space="preserve">MNX15-4 </v>
          </cell>
          <cell r="BJ6" t="str">
            <v>MNL15-4</v>
          </cell>
          <cell r="BK6" t="str">
            <v xml:space="preserve">MNX15-6 </v>
          </cell>
          <cell r="BL6" t="str">
            <v xml:space="preserve">MNL15-6 </v>
          </cell>
          <cell r="BM6" t="str">
            <v xml:space="preserve">MNX18-6 </v>
          </cell>
          <cell r="BN6" t="str">
            <v xml:space="preserve">MNL18-6 </v>
          </cell>
          <cell r="BS6" t="str">
            <v>X-20Ñ</v>
          </cell>
          <cell r="BT6" t="str">
            <v>X-20K</v>
          </cell>
          <cell r="BU6" t="str">
            <v>X-24K-2T</v>
          </cell>
          <cell r="BV6" t="str">
            <v>X-24K</v>
          </cell>
          <cell r="BW6" t="str">
            <v>T24Ñ_FCO</v>
          </cell>
          <cell r="BX6" t="str">
            <v>X-8ÑL</v>
          </cell>
          <cell r="BY6" t="str">
            <v>X-8KL</v>
          </cell>
          <cell r="BZ6" t="str">
            <v>X-20ÑL</v>
          </cell>
          <cell r="CA6" t="str">
            <v>X-20KL</v>
          </cell>
          <cell r="CB6" t="str">
            <v>X-20ÑL2/3</v>
          </cell>
          <cell r="CC6" t="str">
            <v>X-20KL2/3</v>
          </cell>
          <cell r="CD6" t="str">
            <v>X-24ÑP</v>
          </cell>
          <cell r="CE6" t="str">
            <v>X-24KP</v>
          </cell>
          <cell r="CF6" t="str">
            <v>X-24KP500</v>
          </cell>
          <cell r="CG6" t="str">
            <v>X-38Ñ</v>
          </cell>
          <cell r="CH6" t="str">
            <v>X-28KP</v>
          </cell>
          <cell r="CI6" t="str">
            <v>X-42KP</v>
          </cell>
          <cell r="CJ6" t="str">
            <v>G-740</v>
          </cell>
          <cell r="CK6" t="str">
            <v>G-20KP</v>
          </cell>
          <cell r="CL6" t="str">
            <v>X-26Ñ</v>
          </cell>
          <cell r="CM6" t="str">
            <v>CODE th-Þ240</v>
          </cell>
        </row>
        <row r="8">
          <cell r="J8">
            <v>2</v>
          </cell>
          <cell r="U8">
            <v>2</v>
          </cell>
          <cell r="AT8">
            <v>2</v>
          </cell>
          <cell r="BC8">
            <v>2</v>
          </cell>
          <cell r="BO8">
            <v>1</v>
          </cell>
          <cell r="CE8">
            <v>2</v>
          </cell>
          <cell r="CK8">
            <v>1</v>
          </cell>
        </row>
        <row r="9">
          <cell r="J9">
            <v>1</v>
          </cell>
          <cell r="U9">
            <v>1</v>
          </cell>
          <cell r="BS9">
            <v>2</v>
          </cell>
        </row>
        <row r="10">
          <cell r="J10">
            <v>1</v>
          </cell>
          <cell r="U10">
            <v>1</v>
          </cell>
          <cell r="BS10">
            <v>2</v>
          </cell>
        </row>
        <row r="11">
          <cell r="J11">
            <v>1</v>
          </cell>
          <cell r="U11">
            <v>1</v>
          </cell>
          <cell r="BS11">
            <v>2</v>
          </cell>
        </row>
        <row r="12">
          <cell r="J12">
            <v>1</v>
          </cell>
          <cell r="U12">
            <v>1</v>
          </cell>
          <cell r="BO12">
            <v>1</v>
          </cell>
          <cell r="BS12">
            <v>2</v>
          </cell>
        </row>
        <row r="13">
          <cell r="J13">
            <v>1</v>
          </cell>
          <cell r="U13">
            <v>1</v>
          </cell>
          <cell r="BS13">
            <v>2</v>
          </cell>
        </row>
        <row r="14">
          <cell r="J14">
            <v>1</v>
          </cell>
          <cell r="U14">
            <v>1</v>
          </cell>
          <cell r="BS14">
            <v>2</v>
          </cell>
        </row>
        <row r="15">
          <cell r="J15">
            <v>1</v>
          </cell>
          <cell r="U15">
            <v>1</v>
          </cell>
          <cell r="BS15">
            <v>2</v>
          </cell>
        </row>
        <row r="16">
          <cell r="J16">
            <v>1</v>
          </cell>
          <cell r="U16">
            <v>1</v>
          </cell>
          <cell r="BO16">
            <v>1</v>
          </cell>
          <cell r="BS16">
            <v>2</v>
          </cell>
        </row>
        <row r="17">
          <cell r="J17">
            <v>2</v>
          </cell>
          <cell r="U17">
            <v>2</v>
          </cell>
          <cell r="AT17">
            <v>4</v>
          </cell>
          <cell r="BC17">
            <v>4</v>
          </cell>
          <cell r="CE17">
            <v>2</v>
          </cell>
          <cell r="CK17">
            <v>1</v>
          </cell>
        </row>
        <row r="18">
          <cell r="J18">
            <v>1</v>
          </cell>
          <cell r="U18">
            <v>1</v>
          </cell>
          <cell r="BS18">
            <v>2</v>
          </cell>
        </row>
        <row r="19">
          <cell r="J19">
            <v>1</v>
          </cell>
          <cell r="U19">
            <v>1</v>
          </cell>
          <cell r="BS19">
            <v>2</v>
          </cell>
        </row>
        <row r="20">
          <cell r="J20">
            <v>1</v>
          </cell>
          <cell r="U20">
            <v>1</v>
          </cell>
          <cell r="BO20">
            <v>1</v>
          </cell>
          <cell r="BS20">
            <v>2</v>
          </cell>
        </row>
        <row r="21">
          <cell r="J21">
            <v>1</v>
          </cell>
          <cell r="U21">
            <v>1</v>
          </cell>
          <cell r="BS21">
            <v>2</v>
          </cell>
        </row>
        <row r="22">
          <cell r="J22">
            <v>1</v>
          </cell>
          <cell r="U22">
            <v>1</v>
          </cell>
          <cell r="BS22">
            <v>2</v>
          </cell>
        </row>
        <row r="23">
          <cell r="J23">
            <v>1</v>
          </cell>
          <cell r="U23">
            <v>1</v>
          </cell>
          <cell r="BO23">
            <v>1</v>
          </cell>
          <cell r="BS23">
            <v>2</v>
          </cell>
        </row>
        <row r="24">
          <cell r="J24">
            <v>1</v>
          </cell>
          <cell r="U24">
            <v>1</v>
          </cell>
          <cell r="BS24">
            <v>2</v>
          </cell>
        </row>
        <row r="25">
          <cell r="J25">
            <v>1</v>
          </cell>
          <cell r="U25">
            <v>1</v>
          </cell>
          <cell r="BS25">
            <v>2</v>
          </cell>
        </row>
        <row r="26">
          <cell r="K26">
            <v>2</v>
          </cell>
          <cell r="AD26">
            <v>2</v>
          </cell>
          <cell r="AW26">
            <v>4</v>
          </cell>
          <cell r="BC26">
            <v>4</v>
          </cell>
          <cell r="BP26">
            <v>1</v>
          </cell>
          <cell r="CE26">
            <v>2</v>
          </cell>
          <cell r="CK26">
            <v>1</v>
          </cell>
        </row>
        <row r="27">
          <cell r="K27">
            <v>1</v>
          </cell>
          <cell r="AD27">
            <v>1</v>
          </cell>
          <cell r="BS27">
            <v>2</v>
          </cell>
        </row>
        <row r="28">
          <cell r="K28">
            <v>1</v>
          </cell>
          <cell r="AD28">
            <v>1</v>
          </cell>
          <cell r="BS28">
            <v>2</v>
          </cell>
        </row>
        <row r="29">
          <cell r="K29">
            <v>2</v>
          </cell>
          <cell r="AD29">
            <v>2</v>
          </cell>
          <cell r="AW29">
            <v>2</v>
          </cell>
          <cell r="BC29">
            <v>2</v>
          </cell>
          <cell r="BP29">
            <v>1</v>
          </cell>
          <cell r="CE29">
            <v>2</v>
          </cell>
          <cell r="CK29">
            <v>1</v>
          </cell>
        </row>
        <row r="30">
          <cell r="J30">
            <v>2</v>
          </cell>
          <cell r="U30">
            <v>2</v>
          </cell>
          <cell r="AT30">
            <v>2</v>
          </cell>
          <cell r="BC30">
            <v>2</v>
          </cell>
          <cell r="CE30">
            <v>2</v>
          </cell>
          <cell r="CK30">
            <v>1</v>
          </cell>
        </row>
        <row r="32">
          <cell r="J32">
            <v>2</v>
          </cell>
          <cell r="U32">
            <v>2</v>
          </cell>
          <cell r="AT32">
            <v>2</v>
          </cell>
          <cell r="BC32">
            <v>2</v>
          </cell>
          <cell r="BO32">
            <v>1</v>
          </cell>
          <cell r="CE32">
            <v>2</v>
          </cell>
          <cell r="CK32">
            <v>1</v>
          </cell>
        </row>
        <row r="33">
          <cell r="J33">
            <v>1</v>
          </cell>
          <cell r="U33">
            <v>1</v>
          </cell>
          <cell r="BS33">
            <v>2</v>
          </cell>
        </row>
        <row r="34">
          <cell r="J34">
            <v>1</v>
          </cell>
          <cell r="U34">
            <v>1</v>
          </cell>
          <cell r="BS34">
            <v>2</v>
          </cell>
        </row>
        <row r="35">
          <cell r="J35">
            <v>1</v>
          </cell>
          <cell r="U35">
            <v>1</v>
          </cell>
          <cell r="BS35">
            <v>2</v>
          </cell>
        </row>
        <row r="36">
          <cell r="J36">
            <v>1</v>
          </cell>
          <cell r="U36">
            <v>1</v>
          </cell>
          <cell r="BO36">
            <v>1</v>
          </cell>
          <cell r="BS36">
            <v>2</v>
          </cell>
        </row>
        <row r="37">
          <cell r="J37">
            <v>1</v>
          </cell>
          <cell r="U37">
            <v>1</v>
          </cell>
          <cell r="BS37">
            <v>2</v>
          </cell>
        </row>
        <row r="38">
          <cell r="J38">
            <v>1</v>
          </cell>
          <cell r="U38">
            <v>1</v>
          </cell>
          <cell r="BS38">
            <v>2</v>
          </cell>
        </row>
        <row r="39">
          <cell r="J39">
            <v>1</v>
          </cell>
          <cell r="U39">
            <v>1</v>
          </cell>
          <cell r="BS39">
            <v>2</v>
          </cell>
        </row>
        <row r="40">
          <cell r="J40">
            <v>1</v>
          </cell>
          <cell r="U40">
            <v>1</v>
          </cell>
          <cell r="BO40">
            <v>1</v>
          </cell>
          <cell r="BS40">
            <v>2</v>
          </cell>
        </row>
        <row r="41">
          <cell r="J41">
            <v>2</v>
          </cell>
          <cell r="U41">
            <v>2</v>
          </cell>
          <cell r="AT41">
            <v>4</v>
          </cell>
          <cell r="BC41">
            <v>4</v>
          </cell>
          <cell r="CE41">
            <v>2</v>
          </cell>
          <cell r="CK41">
            <v>1</v>
          </cell>
        </row>
        <row r="42">
          <cell r="J42">
            <v>1</v>
          </cell>
          <cell r="U42">
            <v>1</v>
          </cell>
          <cell r="BS42">
            <v>2</v>
          </cell>
        </row>
        <row r="43">
          <cell r="J43">
            <v>1</v>
          </cell>
          <cell r="U43">
            <v>1</v>
          </cell>
          <cell r="BS43">
            <v>2</v>
          </cell>
        </row>
        <row r="44">
          <cell r="J44">
            <v>1</v>
          </cell>
          <cell r="U44">
            <v>1</v>
          </cell>
          <cell r="BO44">
            <v>1</v>
          </cell>
          <cell r="BS44">
            <v>2</v>
          </cell>
        </row>
        <row r="45">
          <cell r="J45">
            <v>1</v>
          </cell>
          <cell r="U45">
            <v>1</v>
          </cell>
          <cell r="BS45">
            <v>2</v>
          </cell>
        </row>
        <row r="46">
          <cell r="J46">
            <v>1</v>
          </cell>
          <cell r="U46">
            <v>1</v>
          </cell>
          <cell r="BS46">
            <v>2</v>
          </cell>
        </row>
        <row r="47">
          <cell r="J47">
            <v>1</v>
          </cell>
          <cell r="U47">
            <v>1</v>
          </cell>
          <cell r="BO47">
            <v>1</v>
          </cell>
          <cell r="BS47">
            <v>2</v>
          </cell>
        </row>
        <row r="48">
          <cell r="J48">
            <v>1</v>
          </cell>
          <cell r="U48">
            <v>1</v>
          </cell>
          <cell r="BS48">
            <v>2</v>
          </cell>
        </row>
        <row r="49">
          <cell r="J49">
            <v>1</v>
          </cell>
          <cell r="U49">
            <v>1</v>
          </cell>
          <cell r="BS49">
            <v>2</v>
          </cell>
        </row>
        <row r="50">
          <cell r="K50">
            <v>2</v>
          </cell>
          <cell r="AD50">
            <v>2</v>
          </cell>
          <cell r="AW50">
            <v>4</v>
          </cell>
          <cell r="BC50">
            <v>4</v>
          </cell>
          <cell r="BP50">
            <v>1</v>
          </cell>
          <cell r="CE50">
            <v>2</v>
          </cell>
          <cell r="CK50">
            <v>1</v>
          </cell>
        </row>
        <row r="51">
          <cell r="K51">
            <v>1</v>
          </cell>
          <cell r="AD51">
            <v>1</v>
          </cell>
          <cell r="BS51">
            <v>2</v>
          </cell>
        </row>
        <row r="52">
          <cell r="K52">
            <v>1</v>
          </cell>
          <cell r="AD52">
            <v>1</v>
          </cell>
          <cell r="BS52">
            <v>2</v>
          </cell>
        </row>
        <row r="53">
          <cell r="K53">
            <v>2</v>
          </cell>
          <cell r="AD53">
            <v>2</v>
          </cell>
          <cell r="AW53">
            <v>2</v>
          </cell>
          <cell r="BC53">
            <v>2</v>
          </cell>
          <cell r="BP53">
            <v>1</v>
          </cell>
          <cell r="CE53">
            <v>2</v>
          </cell>
          <cell r="CK53">
            <v>1</v>
          </cell>
        </row>
        <row r="55">
          <cell r="J55">
            <v>2</v>
          </cell>
          <cell r="U55">
            <v>2</v>
          </cell>
          <cell r="AT55">
            <v>2</v>
          </cell>
          <cell r="BC55">
            <v>2</v>
          </cell>
          <cell r="BO55">
            <v>1</v>
          </cell>
          <cell r="CE55">
            <v>2</v>
          </cell>
          <cell r="CK55">
            <v>1</v>
          </cell>
        </row>
        <row r="56">
          <cell r="J56">
            <v>1</v>
          </cell>
          <cell r="U56">
            <v>1</v>
          </cell>
          <cell r="BS56">
            <v>2</v>
          </cell>
        </row>
        <row r="57">
          <cell r="J57">
            <v>1</v>
          </cell>
          <cell r="U57">
            <v>1</v>
          </cell>
          <cell r="BS57">
            <v>2</v>
          </cell>
        </row>
        <row r="58">
          <cell r="J58">
            <v>1</v>
          </cell>
          <cell r="U58">
            <v>1</v>
          </cell>
          <cell r="BS58">
            <v>2</v>
          </cell>
        </row>
        <row r="59">
          <cell r="J59">
            <v>1</v>
          </cell>
          <cell r="U59">
            <v>1</v>
          </cell>
          <cell r="BO59">
            <v>1</v>
          </cell>
          <cell r="BS59">
            <v>2</v>
          </cell>
        </row>
        <row r="60">
          <cell r="J60">
            <v>1</v>
          </cell>
          <cell r="U60">
            <v>1</v>
          </cell>
          <cell r="BS60">
            <v>2</v>
          </cell>
        </row>
        <row r="61">
          <cell r="J61">
            <v>2</v>
          </cell>
          <cell r="U61">
            <v>2</v>
          </cell>
          <cell r="AT61">
            <v>3</v>
          </cell>
          <cell r="BC61">
            <v>3</v>
          </cell>
          <cell r="CE61">
            <v>2</v>
          </cell>
          <cell r="CK61">
            <v>1</v>
          </cell>
        </row>
        <row r="62">
          <cell r="J62">
            <v>1</v>
          </cell>
          <cell r="U62">
            <v>1</v>
          </cell>
          <cell r="BS62">
            <v>2</v>
          </cell>
        </row>
        <row r="63">
          <cell r="J63">
            <v>1</v>
          </cell>
          <cell r="U63">
            <v>1</v>
          </cell>
          <cell r="AT63">
            <v>1</v>
          </cell>
          <cell r="BC63">
            <v>1</v>
          </cell>
          <cell r="BO63">
            <v>1</v>
          </cell>
          <cell r="BT63">
            <v>1</v>
          </cell>
        </row>
        <row r="64">
          <cell r="J64">
            <v>1</v>
          </cell>
          <cell r="U64">
            <v>1</v>
          </cell>
          <cell r="AT64">
            <v>2</v>
          </cell>
          <cell r="BC64">
            <v>2</v>
          </cell>
          <cell r="BV64">
            <v>4</v>
          </cell>
        </row>
        <row r="65">
          <cell r="J65">
            <v>1</v>
          </cell>
          <cell r="U65">
            <v>1</v>
          </cell>
          <cell r="BS65">
            <v>2</v>
          </cell>
        </row>
        <row r="66">
          <cell r="J66">
            <v>1</v>
          </cell>
          <cell r="U66">
            <v>1</v>
          </cell>
          <cell r="AT66">
            <v>1</v>
          </cell>
          <cell r="AZ66">
            <v>1</v>
          </cell>
          <cell r="BA66">
            <v>40</v>
          </cell>
          <cell r="BB66">
            <v>1</v>
          </cell>
          <cell r="BC66">
            <v>2</v>
          </cell>
          <cell r="BV66">
            <v>4</v>
          </cell>
        </row>
        <row r="67">
          <cell r="J67">
            <v>1</v>
          </cell>
          <cell r="U67">
            <v>1</v>
          </cell>
          <cell r="BO67">
            <v>1</v>
          </cell>
          <cell r="BS67">
            <v>2</v>
          </cell>
        </row>
        <row r="68">
          <cell r="J68">
            <v>1</v>
          </cell>
          <cell r="U68">
            <v>1</v>
          </cell>
          <cell r="AT68">
            <v>1</v>
          </cell>
          <cell r="BC68">
            <v>1</v>
          </cell>
          <cell r="BT68">
            <v>1</v>
          </cell>
        </row>
        <row r="69">
          <cell r="J69">
            <v>1</v>
          </cell>
          <cell r="U69">
            <v>1</v>
          </cell>
          <cell r="AT69">
            <v>1</v>
          </cell>
          <cell r="BC69">
            <v>1</v>
          </cell>
          <cell r="BT69">
            <v>1</v>
          </cell>
        </row>
        <row r="70">
          <cell r="J70">
            <v>1</v>
          </cell>
          <cell r="U70">
            <v>1</v>
          </cell>
          <cell r="BS70">
            <v>2</v>
          </cell>
        </row>
        <row r="71">
          <cell r="J71">
            <v>1</v>
          </cell>
          <cell r="U71">
            <v>1</v>
          </cell>
          <cell r="AT71">
            <v>1</v>
          </cell>
          <cell r="BC71">
            <v>1</v>
          </cell>
          <cell r="BO71">
            <v>1</v>
          </cell>
          <cell r="BT71">
            <v>1</v>
          </cell>
        </row>
        <row r="72">
          <cell r="J72">
            <v>1</v>
          </cell>
          <cell r="U72">
            <v>1</v>
          </cell>
          <cell r="AT72">
            <v>1</v>
          </cell>
          <cell r="BC72">
            <v>1</v>
          </cell>
          <cell r="BT72">
            <v>1</v>
          </cell>
        </row>
        <row r="73">
          <cell r="J73">
            <v>1</v>
          </cell>
          <cell r="U73">
            <v>1</v>
          </cell>
          <cell r="BS73">
            <v>2</v>
          </cell>
        </row>
        <row r="74">
          <cell r="J74">
            <v>1</v>
          </cell>
          <cell r="U74">
            <v>1</v>
          </cell>
          <cell r="BS74">
            <v>2</v>
          </cell>
        </row>
        <row r="75">
          <cell r="J75">
            <v>1</v>
          </cell>
          <cell r="U75">
            <v>1</v>
          </cell>
          <cell r="BO75">
            <v>1</v>
          </cell>
          <cell r="BS75">
            <v>2</v>
          </cell>
        </row>
        <row r="76">
          <cell r="J76">
            <v>1</v>
          </cell>
          <cell r="U76">
            <v>1</v>
          </cell>
          <cell r="AT76">
            <v>1</v>
          </cell>
          <cell r="BC76">
            <v>1</v>
          </cell>
          <cell r="BT76">
            <v>1</v>
          </cell>
        </row>
        <row r="77">
          <cell r="J77">
            <v>1</v>
          </cell>
          <cell r="U77">
            <v>1</v>
          </cell>
          <cell r="AT77">
            <v>1</v>
          </cell>
          <cell r="BC77">
            <v>1</v>
          </cell>
          <cell r="BT77">
            <v>1</v>
          </cell>
        </row>
        <row r="78">
          <cell r="J78">
            <v>1</v>
          </cell>
          <cell r="U78">
            <v>1</v>
          </cell>
          <cell r="AT78">
            <v>1</v>
          </cell>
          <cell r="BC78">
            <v>1</v>
          </cell>
          <cell r="BT78">
            <v>1</v>
          </cell>
        </row>
        <row r="79">
          <cell r="J79">
            <v>1</v>
          </cell>
          <cell r="U79">
            <v>1</v>
          </cell>
          <cell r="AT79">
            <v>1</v>
          </cell>
          <cell r="BC79">
            <v>1</v>
          </cell>
          <cell r="BT79">
            <v>1</v>
          </cell>
        </row>
        <row r="80">
          <cell r="J80">
            <v>2</v>
          </cell>
          <cell r="U80">
            <v>2</v>
          </cell>
          <cell r="AT80">
            <v>2</v>
          </cell>
          <cell r="BC80">
            <v>2</v>
          </cell>
          <cell r="BO80">
            <v>1</v>
          </cell>
          <cell r="BS80">
            <v>2</v>
          </cell>
          <cell r="CE80">
            <v>2</v>
          </cell>
          <cell r="CK80">
            <v>1</v>
          </cell>
        </row>
      </sheetData>
      <sheetData sheetId="39">
        <row r="4">
          <cell r="AE4" t="str">
            <v>Tieáp ñòa laëp laïi (truï 7.5m)</v>
          </cell>
          <cell r="AF4" t="str">
            <v>Tieáp ñòa laëp laïi (truï 8.4m)</v>
          </cell>
          <cell r="AG4" t="str">
            <v>Tieáp ñòa laëp laïi (truï 10.5m)</v>
          </cell>
          <cell r="AH4" t="str">
            <v>Tieáp ñòa laëp laïi (truï 12m)</v>
          </cell>
        </row>
        <row r="5">
          <cell r="M5" t="str">
            <v>BTLT 12 HH</v>
          </cell>
          <cell r="N5" t="str">
            <v>BTLT 8,4 HH</v>
          </cell>
          <cell r="O5" t="str">
            <v>BTLT 7.5</v>
          </cell>
          <cell r="P5" t="str">
            <v>BTLT 8.4</v>
          </cell>
          <cell r="Q5" t="str">
            <v>BTLT 10.5</v>
          </cell>
          <cell r="R5" t="str">
            <v>M7</v>
          </cell>
          <cell r="S5" t="str">
            <v>M8</v>
          </cell>
          <cell r="T5" t="str">
            <v>M8a</v>
          </cell>
          <cell r="U5" t="str">
            <v>M8b</v>
          </cell>
          <cell r="V5" t="str">
            <v>M8BT Ñôn</v>
          </cell>
          <cell r="W5" t="str">
            <v>M8BT Ñoâi</v>
          </cell>
          <cell r="X5" t="str">
            <v>M10a</v>
          </cell>
          <cell r="Y5" t="str">
            <v>M10b</v>
          </cell>
        </row>
        <row r="35">
          <cell r="M35">
            <v>0</v>
          </cell>
          <cell r="P35">
            <v>0</v>
          </cell>
          <cell r="Q35">
            <v>0</v>
          </cell>
          <cell r="R35">
            <v>0</v>
          </cell>
          <cell r="S35">
            <v>0</v>
          </cell>
          <cell r="T35">
            <v>0</v>
          </cell>
          <cell r="U35">
            <v>0</v>
          </cell>
          <cell r="V35">
            <v>0</v>
          </cell>
          <cell r="W35">
            <v>0</v>
          </cell>
          <cell r="X35">
            <v>0</v>
          </cell>
          <cell r="Y35">
            <v>0</v>
          </cell>
          <cell r="AE35">
            <v>0</v>
          </cell>
          <cell r="AF35">
            <v>0</v>
          </cell>
          <cell r="AG35">
            <v>0</v>
          </cell>
          <cell r="AH35">
            <v>0</v>
          </cell>
        </row>
        <row r="67">
          <cell r="M67">
            <v>0</v>
          </cell>
          <cell r="P67">
            <v>0</v>
          </cell>
          <cell r="Q67">
            <v>0</v>
          </cell>
          <cell r="R67">
            <v>0</v>
          </cell>
          <cell r="S67">
            <v>0</v>
          </cell>
          <cell r="T67">
            <v>0</v>
          </cell>
          <cell r="U67">
            <v>0</v>
          </cell>
          <cell r="V67">
            <v>0</v>
          </cell>
          <cell r="W67">
            <v>0</v>
          </cell>
          <cell r="X67">
            <v>0</v>
          </cell>
          <cell r="Y67">
            <v>0</v>
          </cell>
          <cell r="AE67">
            <v>0</v>
          </cell>
          <cell r="AF67">
            <v>0</v>
          </cell>
          <cell r="AG67">
            <v>0</v>
          </cell>
          <cell r="AH67">
            <v>0</v>
          </cell>
        </row>
        <row r="69">
          <cell r="M69">
            <v>0</v>
          </cell>
          <cell r="N69">
            <v>0</v>
          </cell>
          <cell r="O69">
            <v>0</v>
          </cell>
          <cell r="P69">
            <v>0</v>
          </cell>
          <cell r="Q69">
            <v>0</v>
          </cell>
          <cell r="R69">
            <v>0</v>
          </cell>
          <cell r="S69">
            <v>0</v>
          </cell>
          <cell r="T69">
            <v>0</v>
          </cell>
          <cell r="U69">
            <v>0</v>
          </cell>
          <cell r="V69">
            <v>0</v>
          </cell>
          <cell r="W69">
            <v>0</v>
          </cell>
          <cell r="X69">
            <v>0</v>
          </cell>
          <cell r="Y69">
            <v>0</v>
          </cell>
          <cell r="AE69">
            <v>0</v>
          </cell>
          <cell r="AF69">
            <v>0</v>
          </cell>
          <cell r="AG69">
            <v>0</v>
          </cell>
          <cell r="AH69">
            <v>0</v>
          </cell>
        </row>
      </sheetData>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ow r="5">
          <cell r="U5" t="str">
            <v>BTLT 7.5</v>
          </cell>
          <cell r="V5" t="str">
            <v>BTLT 8.4 thu hồi SDL</v>
          </cell>
          <cell r="W5" t="str">
            <v>BTLT 8.4</v>
          </cell>
          <cell r="X5" t="str">
            <v>BTLT 10.5</v>
          </cell>
          <cell r="Y5" t="str">
            <v>BTLT 12 HH</v>
          </cell>
          <cell r="Z5" t="str">
            <v>M7</v>
          </cell>
          <cell r="AA5" t="str">
            <v>M8</v>
          </cell>
          <cell r="AB5" t="str">
            <v>M7b</v>
          </cell>
          <cell r="AC5" t="str">
            <v>M7aa</v>
          </cell>
          <cell r="AD5" t="str">
            <v>M8a</v>
          </cell>
          <cell r="AE5" t="str">
            <v>M8b</v>
          </cell>
          <cell r="AF5" t="str">
            <v>M8BT Ñôn</v>
          </cell>
          <cell r="AG5" t="str">
            <v>M8BT Ñoâi</v>
          </cell>
          <cell r="AH5" t="str">
            <v>M8aa</v>
          </cell>
          <cell r="AI5" t="str">
            <v>M8ba</v>
          </cell>
          <cell r="AJ5" t="str">
            <v>M8bb</v>
          </cell>
          <cell r="AK5" t="str">
            <v>M8-2a</v>
          </cell>
          <cell r="AL5" t="str">
            <v>M10a</v>
          </cell>
          <cell r="AM5" t="str">
            <v>M10b</v>
          </cell>
          <cell r="AN5" t="str">
            <v>M10aa</v>
          </cell>
          <cell r="AO5" t="str">
            <v>M10ba</v>
          </cell>
          <cell r="AP5" t="str">
            <v>M10bb</v>
          </cell>
          <cell r="AQ5" t="str">
            <v>M10-2a</v>
          </cell>
          <cell r="AR5" t="str">
            <v>M10-2b</v>
          </cell>
          <cell r="AS5" t="str">
            <v>M10-2bn</v>
          </cell>
          <cell r="AT5" t="str">
            <v>M12a</v>
          </cell>
          <cell r="AU5" t="str">
            <v>M12b</v>
          </cell>
          <cell r="AV5" t="str">
            <v>M12aa</v>
          </cell>
          <cell r="AW5" t="str">
            <v>M12ba</v>
          </cell>
          <cell r="AX5" t="str">
            <v>M12bb</v>
          </cell>
          <cell r="AY5" t="str">
            <v>M12BT ÑÔN</v>
          </cell>
          <cell r="AZ5" t="str">
            <v>M12-2bn</v>
          </cell>
          <cell r="CC5" t="str">
            <v>Rack 3 söù</v>
          </cell>
          <cell r="CD5" t="str">
            <v>Rack 4 söù</v>
          </cell>
        </row>
        <row r="141">
          <cell r="BK141">
            <v>1</v>
          </cell>
          <cell r="BZ141">
            <v>66</v>
          </cell>
          <cell r="CA141">
            <v>54</v>
          </cell>
          <cell r="CD141">
            <v>3</v>
          </cell>
          <cell r="CF141">
            <v>30</v>
          </cell>
          <cell r="CG141">
            <v>29</v>
          </cell>
        </row>
        <row r="148">
          <cell r="AB148">
            <v>0</v>
          </cell>
          <cell r="AC148">
            <v>0</v>
          </cell>
          <cell r="AD148">
            <v>0</v>
          </cell>
          <cell r="AE148">
            <v>0</v>
          </cell>
          <cell r="AF148">
            <v>17</v>
          </cell>
          <cell r="AG148">
            <v>1</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587</v>
          </cell>
          <cell r="CA148">
            <v>380</v>
          </cell>
          <cell r="CB148">
            <v>0</v>
          </cell>
          <cell r="CC148">
            <v>6</v>
          </cell>
          <cell r="CD148">
            <v>41</v>
          </cell>
          <cell r="CE148">
            <v>295</v>
          </cell>
          <cell r="CF148">
            <v>113</v>
          </cell>
          <cell r="CG148">
            <v>67</v>
          </cell>
          <cell r="CH148">
            <v>0</v>
          </cell>
        </row>
      </sheetData>
      <sheetData sheetId="53" refreshError="1"/>
      <sheetData sheetId="5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 LIEU"/>
      <sheetName val="1.TONG HOP"/>
      <sheetName val="2.TCP-XD"/>
      <sheetName val="3.XL-DD"/>
      <sheetName val="4.GT"/>
      <sheetName val="5.CT-DD"/>
      <sheetName val="6.XL-TR"/>
      <sheetName val="7.CT-TBA"/>
      <sheetName val="8.LD-TB"/>
      <sheetName val="9.CPTN"/>
      <sheetName val="10.TNTB"/>
      <sheetName val="11.CP-VTTH"/>
      <sheetName val="12.VTTH"/>
      <sheetName val="13.VCDD"/>
      <sheetName val="14.CP-TK"/>
      <sheetName val="17.TH-HOTLINE"/>
      <sheetName val="18.CT-HOTLINE"/>
      <sheetName val="15.CP-KS"/>
      <sheetName val="16.CTKS"/>
      <sheetName val="17.Laivay"/>
      <sheetName val="BKL DD"/>
      <sheetName val="KL-X"/>
      <sheetName val="BKL TBA"/>
      <sheetName val="PP3P"/>
      <sheetName val="PP1P"/>
      <sheetName val="DG"/>
      <sheetName val="VCTC"/>
      <sheetName val="PPHT"/>
      <sheetName val="Sheet1"/>
    </sheetNames>
    <sheetDataSet>
      <sheetData sheetId="0" refreshError="1">
        <row r="15">
          <cell r="M15">
            <v>0.9</v>
          </cell>
        </row>
        <row r="16">
          <cell r="M16">
            <v>1</v>
          </cell>
        </row>
      </sheetData>
      <sheetData sheetId="1" refreshError="1"/>
      <sheetData sheetId="2" refreshError="1"/>
      <sheetData sheetId="3" refreshError="1">
        <row r="8">
          <cell r="B8" t="str">
            <v>T1</v>
          </cell>
          <cell r="C8" t="str">
            <v>A</v>
          </cell>
          <cell r="D8" t="str">
            <v>Nhánh 3P Nhà Võ Ấp Trầu (Phước Thiền 4A)</v>
          </cell>
        </row>
        <row r="9">
          <cell r="C9" t="str">
            <v>I</v>
          </cell>
          <cell r="D9" t="str">
            <v>CHI PHÍ TRỰC TIẾP</v>
          </cell>
          <cell r="E9" t="str">
            <v>T</v>
          </cell>
          <cell r="F9" t="str">
            <v>A+B+C</v>
          </cell>
          <cell r="G9">
            <v>20934803.016000003</v>
          </cell>
          <cell r="H9" t="str">
            <v>A+B+C</v>
          </cell>
          <cell r="I9">
            <v>6436834.0039999997</v>
          </cell>
        </row>
        <row r="10">
          <cell r="C10">
            <v>1</v>
          </cell>
          <cell r="D10" t="str">
            <v xml:space="preserve"> Chi phí vật liệu </v>
          </cell>
          <cell r="E10" t="str">
            <v>A</v>
          </cell>
          <cell r="F10" t="str">
            <v>a1+a2</v>
          </cell>
          <cell r="G10">
            <v>0</v>
          </cell>
          <cell r="H10" t="str">
            <v>a1+a2</v>
          </cell>
          <cell r="I10">
            <v>2501897.4</v>
          </cell>
        </row>
        <row r="11">
          <cell r="D11" t="str">
            <v xml:space="preserve">     - Vật liệu phục vụ lắp đặt</v>
          </cell>
          <cell r="E11" t="str">
            <v>a1</v>
          </cell>
          <cell r="F11" t="str">
            <v>VL</v>
          </cell>
          <cell r="H11" t="str">
            <v>VL</v>
          </cell>
          <cell r="I11">
            <v>2501897.4</v>
          </cell>
        </row>
        <row r="12">
          <cell r="D12" t="str">
            <v xml:space="preserve">     - Vận chuyển đường dài vật liệu </v>
          </cell>
          <cell r="E12" t="str">
            <v>a2</v>
          </cell>
          <cell r="F12" t="str">
            <v>VCDD</v>
          </cell>
          <cell r="H12" t="str">
            <v>VCDD</v>
          </cell>
        </row>
        <row r="13">
          <cell r="C13">
            <v>2</v>
          </cell>
          <cell r="D13" t="str">
            <v xml:space="preserve"> Chi phí nhân công</v>
          </cell>
          <cell r="E13" t="str">
            <v>B</v>
          </cell>
          <cell r="F13" t="str">
            <v>b1+b2</v>
          </cell>
          <cell r="G13">
            <v>18419295.096000001</v>
          </cell>
          <cell r="H13" t="str">
            <v>b1+b2</v>
          </cell>
          <cell r="I13">
            <v>3846643.1090000002</v>
          </cell>
        </row>
        <row r="14">
          <cell r="D14" t="str">
            <v xml:space="preserve">     - Nhân công lắp </v>
          </cell>
          <cell r="E14" t="str">
            <v>b1</v>
          </cell>
          <cell r="F14" t="str">
            <v>NCXDM×0,9</v>
          </cell>
          <cell r="G14">
            <v>16593415.596000001</v>
          </cell>
          <cell r="H14" t="str">
            <v>NCXDM</v>
          </cell>
          <cell r="I14">
            <v>3846643.1090000002</v>
          </cell>
        </row>
        <row r="15">
          <cell r="D15" t="str">
            <v xml:space="preserve">     - Nhân công tháo, lắp vật tư hiện hữu</v>
          </cell>
          <cell r="E15" t="str">
            <v>b2</v>
          </cell>
          <cell r="F15" t="str">
            <v>NCTL×0,9</v>
          </cell>
          <cell r="G15">
            <v>1825879.5</v>
          </cell>
          <cell r="H15" t="str">
            <v>NCTL</v>
          </cell>
        </row>
        <row r="16">
          <cell r="C16">
            <v>3</v>
          </cell>
          <cell r="D16" t="str">
            <v xml:space="preserve"> Chi phí máy thi công</v>
          </cell>
          <cell r="E16" t="str">
            <v>C</v>
          </cell>
          <cell r="F16" t="str">
            <v>c1+c2</v>
          </cell>
          <cell r="G16">
            <v>2515507.92</v>
          </cell>
          <cell r="H16" t="str">
            <v>c1+c2</v>
          </cell>
          <cell r="I16">
            <v>88293.49500000001</v>
          </cell>
        </row>
        <row r="17">
          <cell r="D17" t="str">
            <v xml:space="preserve">     - Máy thi công lắp</v>
          </cell>
          <cell r="E17" t="str">
            <v>c1</v>
          </cell>
          <cell r="F17" t="str">
            <v>MTCXDM</v>
          </cell>
          <cell r="G17">
            <v>2170945.92</v>
          </cell>
          <cell r="H17" t="str">
            <v>MTCXDM</v>
          </cell>
          <cell r="I17">
            <v>88293.49500000001</v>
          </cell>
        </row>
        <row r="18">
          <cell r="D18" t="str">
            <v xml:space="preserve">     - Máy thi công tháo, lắp vật tư hiện hữu</v>
          </cell>
          <cell r="E18" t="str">
            <v>c2</v>
          </cell>
          <cell r="F18" t="str">
            <v>MTCTL</v>
          </cell>
          <cell r="G18">
            <v>344562</v>
          </cell>
          <cell r="H18" t="str">
            <v>MTCTL</v>
          </cell>
        </row>
        <row r="19">
          <cell r="C19" t="str">
            <v>II</v>
          </cell>
          <cell r="D19" t="str">
            <v>CHI PHÍ CHUNG</v>
          </cell>
          <cell r="E19" t="str">
            <v>C</v>
          </cell>
          <cell r="F19" t="str">
            <v>65%B</v>
          </cell>
          <cell r="G19">
            <v>11972542</v>
          </cell>
          <cell r="H19" t="str">
            <v>5,5%T</v>
          </cell>
          <cell r="I19">
            <v>354026</v>
          </cell>
        </row>
        <row r="20">
          <cell r="D20" t="str">
            <v>GIÁ THÀNH DỰ TOÁN XÂY DỰNG</v>
          </cell>
          <cell r="E20" t="str">
            <v>Z0</v>
          </cell>
          <cell r="F20" t="str">
            <v>T+C</v>
          </cell>
          <cell r="G20">
            <v>32907345.016000003</v>
          </cell>
          <cell r="H20" t="str">
            <v>T+C</v>
          </cell>
          <cell r="I20">
            <v>6790860.0039999997</v>
          </cell>
        </row>
        <row r="21">
          <cell r="C21" t="str">
            <v>III</v>
          </cell>
          <cell r="D21" t="str">
            <v>THU NHẬP CHỊU THUẾ TÍNH TRƯỚC</v>
          </cell>
          <cell r="E21" t="str">
            <v>TL</v>
          </cell>
          <cell r="F21" t="str">
            <v>6%Z0</v>
          </cell>
          <cell r="G21">
            <v>1974441</v>
          </cell>
          <cell r="H21" t="str">
            <v>6%Z0</v>
          </cell>
          <cell r="I21">
            <v>407452</v>
          </cell>
        </row>
        <row r="22">
          <cell r="B22" t="str">
            <v>TT1</v>
          </cell>
          <cell r="D22" t="str">
            <v>Giá trị dự toán xây lắp trước thuế</v>
          </cell>
          <cell r="E22" t="str">
            <v>Z</v>
          </cell>
          <cell r="F22" t="str">
            <v>Z0+TL</v>
          </cell>
          <cell r="G22">
            <v>34881786.016000003</v>
          </cell>
          <cell r="H22" t="str">
            <v>Z0+TL</v>
          </cell>
          <cell r="I22">
            <v>7198312.0039999997</v>
          </cell>
        </row>
        <row r="23">
          <cell r="C23" t="str">
            <v>IV</v>
          </cell>
          <cell r="D23" t="str">
            <v>THUẾ GIÁ TRỊ GIA TĂNG ĐẦU RA</v>
          </cell>
          <cell r="E23" t="str">
            <v>VAT</v>
          </cell>
          <cell r="F23" t="str">
            <v>10%Z</v>
          </cell>
          <cell r="G23">
            <v>3488179</v>
          </cell>
          <cell r="H23" t="str">
            <v>10%Z</v>
          </cell>
          <cell r="I23">
            <v>719831</v>
          </cell>
        </row>
        <row r="24">
          <cell r="C24" t="str">
            <v>V</v>
          </cell>
          <cell r="D24" t="str">
            <v xml:space="preserve">  GIÁ TRỊ DỰ TOÁN XÂY LẮP SAU THUẾ</v>
          </cell>
          <cell r="E24" t="str">
            <v>Gxl</v>
          </cell>
          <cell r="F24" t="str">
            <v>Z+VAT</v>
          </cell>
          <cell r="G24">
            <v>38369965.016000003</v>
          </cell>
          <cell r="H24" t="str">
            <v>Z+VAT</v>
          </cell>
          <cell r="I24">
            <v>7918143.0039999997</v>
          </cell>
        </row>
        <row r="25">
          <cell r="B25" t="str">
            <v>T1-2</v>
          </cell>
          <cell r="C25" t="str">
            <v>B</v>
          </cell>
          <cell r="D25" t="str">
            <v>Nhánh 3P Hai Rô Ấp Bến Sắn (Phước Thiền 5B)</v>
          </cell>
        </row>
        <row r="26">
          <cell r="C26" t="str">
            <v>I</v>
          </cell>
          <cell r="D26" t="str">
            <v>CHI PHÍ TRỰC TIẾP</v>
          </cell>
          <cell r="E26" t="str">
            <v>T</v>
          </cell>
          <cell r="F26" t="str">
            <v>A+B+C</v>
          </cell>
          <cell r="G26">
            <v>21290696.096000001</v>
          </cell>
          <cell r="H26" t="str">
            <v>A+B+C</v>
          </cell>
          <cell r="I26">
            <v>10141033.023999998</v>
          </cell>
        </row>
        <row r="27">
          <cell r="C27">
            <v>1</v>
          </cell>
          <cell r="D27" t="str">
            <v xml:space="preserve"> Chi phí vật liệu </v>
          </cell>
          <cell r="E27" t="str">
            <v>A</v>
          </cell>
          <cell r="F27" t="str">
            <v>a1+a2</v>
          </cell>
          <cell r="G27">
            <v>0</v>
          </cell>
          <cell r="H27" t="str">
            <v>a1+a2</v>
          </cell>
          <cell r="I27">
            <v>4358573.8</v>
          </cell>
        </row>
        <row r="28">
          <cell r="D28" t="str">
            <v xml:space="preserve">     - Vật liệu phục vụ lắp đặt</v>
          </cell>
          <cell r="E28" t="str">
            <v>a1</v>
          </cell>
          <cell r="F28" t="str">
            <v>VL</v>
          </cell>
          <cell r="H28" t="str">
            <v>VL</v>
          </cell>
          <cell r="I28">
            <v>4358573.8</v>
          </cell>
        </row>
        <row r="29">
          <cell r="D29" t="str">
            <v xml:space="preserve">     - Vận chuyển đường dài vật liệu </v>
          </cell>
          <cell r="E29" t="str">
            <v>a2</v>
          </cell>
          <cell r="F29" t="str">
            <v>VCDD</v>
          </cell>
          <cell r="H29" t="str">
            <v>VCDD</v>
          </cell>
        </row>
        <row r="30">
          <cell r="C30">
            <v>2</v>
          </cell>
          <cell r="D30" t="str">
            <v xml:space="preserve"> Chi phí nhân công</v>
          </cell>
          <cell r="E30" t="str">
            <v>B</v>
          </cell>
          <cell r="F30" t="str">
            <v>b1+b2</v>
          </cell>
          <cell r="G30">
            <v>18563226.696000002</v>
          </cell>
          <cell r="H30" t="str">
            <v>b1+b2</v>
          </cell>
          <cell r="I30">
            <v>5628104.409</v>
          </cell>
        </row>
        <row r="31">
          <cell r="D31" t="str">
            <v xml:space="preserve">     - Nhân công lắp </v>
          </cell>
          <cell r="E31" t="str">
            <v>b1</v>
          </cell>
          <cell r="F31" t="str">
            <v>NCXDM×0,9</v>
          </cell>
          <cell r="G31">
            <v>17224155.396000002</v>
          </cell>
          <cell r="H31" t="str">
            <v>NCXDM</v>
          </cell>
          <cell r="I31">
            <v>5628104.409</v>
          </cell>
        </row>
        <row r="32">
          <cell r="D32" t="str">
            <v xml:space="preserve">     - Nhân công tháo, lắp vật tư hiện hữu</v>
          </cell>
          <cell r="E32" t="str">
            <v>b2</v>
          </cell>
          <cell r="F32" t="str">
            <v>NCTL×0,9</v>
          </cell>
          <cell r="G32">
            <v>1339071.3</v>
          </cell>
          <cell r="H32" t="str">
            <v>NCTL</v>
          </cell>
        </row>
        <row r="33">
          <cell r="C33">
            <v>3</v>
          </cell>
          <cell r="D33" t="str">
            <v xml:space="preserve"> Chi phí máy thi công</v>
          </cell>
          <cell r="E33" t="str">
            <v>C</v>
          </cell>
          <cell r="F33" t="str">
            <v>c1+c2</v>
          </cell>
          <cell r="G33">
            <v>2727469.4</v>
          </cell>
          <cell r="H33" t="str">
            <v>c1+c2</v>
          </cell>
          <cell r="I33">
            <v>154354.815</v>
          </cell>
        </row>
        <row r="34">
          <cell r="D34" t="str">
            <v xml:space="preserve">     - Máy thi công lắp</v>
          </cell>
          <cell r="E34" t="str">
            <v>c1</v>
          </cell>
          <cell r="F34" t="str">
            <v>MTCXDM</v>
          </cell>
          <cell r="G34">
            <v>2382907.4</v>
          </cell>
          <cell r="H34" t="str">
            <v>MTCXDM</v>
          </cell>
          <cell r="I34">
            <v>154354.815</v>
          </cell>
        </row>
        <row r="35">
          <cell r="D35" t="str">
            <v xml:space="preserve">     - Máy thi công tháo, lắp vật tư hiện hữu</v>
          </cell>
          <cell r="E35" t="str">
            <v>c2</v>
          </cell>
          <cell r="F35" t="str">
            <v>MTCTL</v>
          </cell>
          <cell r="G35">
            <v>344562</v>
          </cell>
          <cell r="H35" t="str">
            <v>MTCTL</v>
          </cell>
        </row>
        <row r="36">
          <cell r="C36" t="str">
            <v>II</v>
          </cell>
          <cell r="D36" t="str">
            <v>CHI PHÍ CHUNG</v>
          </cell>
          <cell r="E36" t="str">
            <v>C</v>
          </cell>
          <cell r="F36" t="str">
            <v>65%B</v>
          </cell>
          <cell r="G36">
            <v>12066097</v>
          </cell>
          <cell r="H36" t="str">
            <v>5,5%T</v>
          </cell>
          <cell r="I36">
            <v>557757</v>
          </cell>
        </row>
        <row r="37">
          <cell r="D37" t="str">
            <v>GIÁ THÀNH DỰ TOÁN XÂY DỰNG</v>
          </cell>
          <cell r="E37" t="str">
            <v>Z0</v>
          </cell>
          <cell r="F37" t="str">
            <v>T+C</v>
          </cell>
          <cell r="G37">
            <v>33356793.096000001</v>
          </cell>
          <cell r="H37" t="str">
            <v>T+C</v>
          </cell>
          <cell r="I37">
            <v>10698790.023999998</v>
          </cell>
        </row>
        <row r="38">
          <cell r="C38" t="str">
            <v>III</v>
          </cell>
          <cell r="D38" t="str">
            <v>THU NHẬP CHỊU THUẾ TÍNH TRƯỚC</v>
          </cell>
          <cell r="E38" t="str">
            <v>TL</v>
          </cell>
          <cell r="F38" t="str">
            <v>6%Z0</v>
          </cell>
          <cell r="G38">
            <v>2001408</v>
          </cell>
          <cell r="H38" t="str">
            <v>6%Z0</v>
          </cell>
          <cell r="I38">
            <v>641927</v>
          </cell>
        </row>
        <row r="39">
          <cell r="B39" t="str">
            <v>TT1-2</v>
          </cell>
          <cell r="D39" t="str">
            <v>Giá trị dự toán xây lắp trước thuế</v>
          </cell>
          <cell r="E39" t="str">
            <v>Z</v>
          </cell>
          <cell r="F39" t="str">
            <v>Z0+TL</v>
          </cell>
          <cell r="G39">
            <v>35358201.096000001</v>
          </cell>
          <cell r="H39" t="str">
            <v>Z0+TL</v>
          </cell>
          <cell r="I39">
            <v>11340717.023999998</v>
          </cell>
        </row>
        <row r="40">
          <cell r="C40" t="str">
            <v>IV</v>
          </cell>
          <cell r="D40" t="str">
            <v>THUẾ GIÁ TRỊ GIA TĂNG ĐẦU RA</v>
          </cell>
          <cell r="E40" t="str">
            <v>VAT</v>
          </cell>
          <cell r="F40" t="str">
            <v>10%Z</v>
          </cell>
          <cell r="G40">
            <v>3535820</v>
          </cell>
          <cell r="H40" t="str">
            <v>10%Z</v>
          </cell>
          <cell r="I40">
            <v>1134072</v>
          </cell>
        </row>
        <row r="41">
          <cell r="C41" t="str">
            <v>V</v>
          </cell>
          <cell r="D41" t="str">
            <v xml:space="preserve">  GIÁ TRỊ DỰ TOÁN XÂY LẮP SAU THUẾ</v>
          </cell>
          <cell r="E41" t="str">
            <v>Gxl</v>
          </cell>
          <cell r="F41" t="str">
            <v>Z+VAT</v>
          </cell>
          <cell r="G41">
            <v>38894021.096000001</v>
          </cell>
          <cell r="H41" t="str">
            <v>Z+VAT</v>
          </cell>
          <cell r="I41">
            <v>12474789.023999998</v>
          </cell>
        </row>
        <row r="42">
          <cell r="B42" t="str">
            <v>T1-3</v>
          </cell>
          <cell r="C42" t="str">
            <v>C</v>
          </cell>
          <cell r="D42" t="str">
            <v>Nhánh 3P Nhà Thờ Phú Hội Nối Dài (Đất Mới 1A)</v>
          </cell>
        </row>
        <row r="43">
          <cell r="C43" t="str">
            <v>I</v>
          </cell>
          <cell r="D43" t="str">
            <v>CHI PHÍ TRỰC TIẾP</v>
          </cell>
          <cell r="E43" t="str">
            <v>T</v>
          </cell>
          <cell r="F43" t="str">
            <v>A+B+C</v>
          </cell>
          <cell r="G43">
            <v>13889545.896000002</v>
          </cell>
          <cell r="H43" t="str">
            <v>A+B+C</v>
          </cell>
          <cell r="I43">
            <v>3028710.3100000005</v>
          </cell>
        </row>
        <row r="44">
          <cell r="C44">
            <v>1</v>
          </cell>
          <cell r="D44" t="str">
            <v xml:space="preserve"> Chi phí vật liệu </v>
          </cell>
          <cell r="E44" t="str">
            <v>A</v>
          </cell>
          <cell r="F44" t="str">
            <v>a1+a2</v>
          </cell>
          <cell r="G44">
            <v>0</v>
          </cell>
          <cell r="H44" t="str">
            <v>a1+a2</v>
          </cell>
          <cell r="I44">
            <v>928338.2</v>
          </cell>
        </row>
        <row r="45">
          <cell r="D45" t="str">
            <v xml:space="preserve">     - Vật liệu phục vụ lắp đặt</v>
          </cell>
          <cell r="E45" t="str">
            <v>a1</v>
          </cell>
          <cell r="F45" t="str">
            <v>VL</v>
          </cell>
          <cell r="H45" t="str">
            <v>VL</v>
          </cell>
          <cell r="I45">
            <v>928338.2</v>
          </cell>
        </row>
        <row r="46">
          <cell r="D46" t="str">
            <v xml:space="preserve">     - Vận chuyển đường dài vật liệu </v>
          </cell>
          <cell r="E46" t="str">
            <v>a2</v>
          </cell>
          <cell r="F46" t="str">
            <v>VCDD</v>
          </cell>
          <cell r="H46" t="str">
            <v>VCDD</v>
          </cell>
        </row>
        <row r="47">
          <cell r="C47">
            <v>2</v>
          </cell>
          <cell r="D47" t="str">
            <v xml:space="preserve"> Chi phí nhân công</v>
          </cell>
          <cell r="E47" t="str">
            <v>B</v>
          </cell>
          <cell r="F47" t="str">
            <v>b1+b2</v>
          </cell>
          <cell r="G47">
            <v>11884625.496000001</v>
          </cell>
          <cell r="H47" t="str">
            <v>b1+b2</v>
          </cell>
          <cell r="I47">
            <v>2067341.4500000002</v>
          </cell>
        </row>
        <row r="48">
          <cell r="D48" t="str">
            <v xml:space="preserve">     - Nhân công lắp </v>
          </cell>
          <cell r="E48" t="str">
            <v>b1</v>
          </cell>
          <cell r="F48" t="str">
            <v>NCXDM×0,9</v>
          </cell>
          <cell r="G48">
            <v>10797800.796000002</v>
          </cell>
          <cell r="H48" t="str">
            <v>NCXDM</v>
          </cell>
          <cell r="I48">
            <v>2067341.4500000002</v>
          </cell>
        </row>
        <row r="49">
          <cell r="D49" t="str">
            <v xml:space="preserve">     - Nhân công tháo, lắp vật tư hiện hữu</v>
          </cell>
          <cell r="E49" t="str">
            <v>b2</v>
          </cell>
          <cell r="F49" t="str">
            <v>NCTL×0,9</v>
          </cell>
          <cell r="G49">
            <v>1086824.7</v>
          </cell>
          <cell r="H49" t="str">
            <v>NCTL</v>
          </cell>
        </row>
        <row r="50">
          <cell r="C50">
            <v>3</v>
          </cell>
          <cell r="D50" t="str">
            <v xml:space="preserve"> Chi phí máy thi công</v>
          </cell>
          <cell r="E50" t="str">
            <v>C</v>
          </cell>
          <cell r="F50" t="str">
            <v>c1+c2</v>
          </cell>
          <cell r="G50">
            <v>2004920.4</v>
          </cell>
          <cell r="H50" t="str">
            <v>c1+c2</v>
          </cell>
          <cell r="I50">
            <v>33030.660000000003</v>
          </cell>
        </row>
        <row r="51">
          <cell r="D51" t="str">
            <v xml:space="preserve">     - Máy thi công lắp</v>
          </cell>
          <cell r="E51" t="str">
            <v>c1</v>
          </cell>
          <cell r="F51" t="str">
            <v>MTCXDM</v>
          </cell>
          <cell r="G51">
            <v>1775212.4</v>
          </cell>
          <cell r="H51" t="str">
            <v>MTCXDM</v>
          </cell>
          <cell r="I51">
            <v>33030.660000000003</v>
          </cell>
        </row>
        <row r="52">
          <cell r="D52" t="str">
            <v xml:space="preserve">     - Máy thi công tháo, lắp vật tư hiện hữu</v>
          </cell>
          <cell r="E52" t="str">
            <v>c2</v>
          </cell>
          <cell r="F52" t="str">
            <v>MTCTL</v>
          </cell>
          <cell r="G52">
            <v>229708</v>
          </cell>
          <cell r="H52" t="str">
            <v>MTCTL</v>
          </cell>
        </row>
        <row r="53">
          <cell r="C53" t="str">
            <v>II</v>
          </cell>
          <cell r="D53" t="str">
            <v>CHI PHÍ CHUNG</v>
          </cell>
          <cell r="E53" t="str">
            <v>C</v>
          </cell>
          <cell r="F53" t="str">
            <v>65%B</v>
          </cell>
          <cell r="G53">
            <v>7725007</v>
          </cell>
          <cell r="H53" t="str">
            <v>5,5%T</v>
          </cell>
          <cell r="I53">
            <v>166579</v>
          </cell>
        </row>
        <row r="54">
          <cell r="D54" t="str">
            <v>GIÁ THÀNH DỰ TOÁN XÂY DỰNG</v>
          </cell>
          <cell r="E54" t="str">
            <v>Z0</v>
          </cell>
          <cell r="F54" t="str">
            <v>T+C</v>
          </cell>
          <cell r="G54">
            <v>21614552.896000002</v>
          </cell>
          <cell r="H54" t="str">
            <v>T+C</v>
          </cell>
          <cell r="I54">
            <v>3195289.3100000005</v>
          </cell>
        </row>
        <row r="55">
          <cell r="C55" t="str">
            <v>III</v>
          </cell>
          <cell r="D55" t="str">
            <v>THU NHẬP CHỊU THUẾ TÍNH TRƯỚC</v>
          </cell>
          <cell r="E55" t="str">
            <v>TL</v>
          </cell>
          <cell r="F55" t="str">
            <v>6%Z0</v>
          </cell>
          <cell r="G55">
            <v>1296873</v>
          </cell>
          <cell r="H55" t="str">
            <v>6%Z0</v>
          </cell>
          <cell r="I55">
            <v>191717</v>
          </cell>
        </row>
        <row r="56">
          <cell r="B56" t="str">
            <v>TT1-3</v>
          </cell>
          <cell r="D56" t="str">
            <v>Giá trị dự toán xây lắp trước thuế</v>
          </cell>
          <cell r="E56" t="str">
            <v>Z</v>
          </cell>
          <cell r="F56" t="str">
            <v>Z0+TL</v>
          </cell>
          <cell r="G56">
            <v>22911425.896000002</v>
          </cell>
          <cell r="H56" t="str">
            <v>Z0+TL</v>
          </cell>
          <cell r="I56">
            <v>3387006.3100000005</v>
          </cell>
        </row>
        <row r="57">
          <cell r="C57" t="str">
            <v>IV</v>
          </cell>
          <cell r="D57" t="str">
            <v>THUẾ GIÁ TRỊ GIA TĂNG ĐẦU RA</v>
          </cell>
          <cell r="E57" t="str">
            <v>VAT</v>
          </cell>
          <cell r="F57" t="str">
            <v>10%Z</v>
          </cell>
          <cell r="G57">
            <v>2291143</v>
          </cell>
          <cell r="H57" t="str">
            <v>10%Z</v>
          </cell>
          <cell r="I57">
            <v>338701</v>
          </cell>
        </row>
        <row r="58">
          <cell r="C58" t="str">
            <v>V</v>
          </cell>
          <cell r="D58" t="str">
            <v xml:space="preserve">  GIÁ TRỊ DỰ TOÁN XÂY LẮP SAU THUẾ</v>
          </cell>
          <cell r="E58" t="str">
            <v>Gxl</v>
          </cell>
          <cell r="F58" t="str">
            <v>Z+VAT</v>
          </cell>
          <cell r="G58">
            <v>25202568.896000002</v>
          </cell>
          <cell r="H58" t="str">
            <v>Z+VAT</v>
          </cell>
          <cell r="I58">
            <v>3725707.3100000005</v>
          </cell>
        </row>
        <row r="59">
          <cell r="B59" t="str">
            <v>T1-4</v>
          </cell>
          <cell r="C59" t="str">
            <v>D</v>
          </cell>
          <cell r="D59" t="str">
            <v>Nhánh 3P Đất Mới 2 Nối Dài(Đất Mới 2A)</v>
          </cell>
        </row>
        <row r="60">
          <cell r="C60" t="str">
            <v>I</v>
          </cell>
          <cell r="D60" t="str">
            <v>CHI PHÍ TRỰC TIẾP</v>
          </cell>
          <cell r="E60" t="str">
            <v>T</v>
          </cell>
          <cell r="F60" t="str">
            <v>A+B+C</v>
          </cell>
          <cell r="G60">
            <v>21487647.795999996</v>
          </cell>
          <cell r="H60" t="str">
            <v>A+B+C</v>
          </cell>
          <cell r="I60">
            <v>8298152.1840000004</v>
          </cell>
        </row>
        <row r="61">
          <cell r="C61">
            <v>1</v>
          </cell>
          <cell r="D61" t="str">
            <v xml:space="preserve"> Chi phí vật liệu </v>
          </cell>
          <cell r="E61" t="str">
            <v>A</v>
          </cell>
          <cell r="F61" t="str">
            <v>a1+a2</v>
          </cell>
          <cell r="G61">
            <v>0</v>
          </cell>
          <cell r="H61" t="str">
            <v>a1+a2</v>
          </cell>
          <cell r="I61">
            <v>2785014.5999999996</v>
          </cell>
        </row>
        <row r="62">
          <cell r="D62" t="str">
            <v xml:space="preserve">     - Vật liệu phục vụ lắp đặt</v>
          </cell>
          <cell r="E62" t="str">
            <v>a1</v>
          </cell>
          <cell r="F62" t="str">
            <v>VL</v>
          </cell>
          <cell r="H62" t="str">
            <v>VL</v>
          </cell>
          <cell r="I62">
            <v>2785014.5999999996</v>
          </cell>
        </row>
        <row r="63">
          <cell r="D63" t="str">
            <v xml:space="preserve">     - Vận chuyển đường dài vật liệu </v>
          </cell>
          <cell r="E63" t="str">
            <v>a2</v>
          </cell>
          <cell r="F63" t="str">
            <v>VCDD</v>
          </cell>
          <cell r="H63" t="str">
            <v>VCDD</v>
          </cell>
        </row>
        <row r="64">
          <cell r="C64">
            <v>2</v>
          </cell>
          <cell r="D64" t="str">
            <v xml:space="preserve"> Chi phí nhân công</v>
          </cell>
          <cell r="E64" t="str">
            <v>B</v>
          </cell>
          <cell r="F64" t="str">
            <v>b1+b2</v>
          </cell>
          <cell r="G64">
            <v>21246291.395999998</v>
          </cell>
          <cell r="H64" t="str">
            <v>b1+b2</v>
          </cell>
          <cell r="I64">
            <v>5414045.6040000003</v>
          </cell>
        </row>
        <row r="65">
          <cell r="D65" t="str">
            <v xml:space="preserve">     - Nhân công lắp </v>
          </cell>
          <cell r="E65" t="str">
            <v>b1</v>
          </cell>
          <cell r="F65" t="str">
            <v>NCXDM×0,9</v>
          </cell>
          <cell r="G65">
            <v>20686958.495999999</v>
          </cell>
          <cell r="H65" t="str">
            <v>NCXDM</v>
          </cell>
          <cell r="I65">
            <v>5414045.6040000003</v>
          </cell>
        </row>
        <row r="66">
          <cell r="D66" t="str">
            <v xml:space="preserve">     - Nhân công tháo, lắp vật tư hiện hữu</v>
          </cell>
          <cell r="E66" t="str">
            <v>b2</v>
          </cell>
          <cell r="F66" t="str">
            <v>NCTL×0,9</v>
          </cell>
          <cell r="G66">
            <v>559332.9</v>
          </cell>
          <cell r="H66" t="str">
            <v>NCTL</v>
          </cell>
        </row>
        <row r="67">
          <cell r="C67">
            <v>3</v>
          </cell>
          <cell r="D67" t="str">
            <v xml:space="preserve"> Chi phí máy thi công</v>
          </cell>
          <cell r="E67" t="str">
            <v>C</v>
          </cell>
          <cell r="F67" t="str">
            <v>c1+c2</v>
          </cell>
          <cell r="G67">
            <v>241356.4</v>
          </cell>
          <cell r="H67" t="str">
            <v>c1+c2</v>
          </cell>
          <cell r="I67">
            <v>99091.98000000001</v>
          </cell>
        </row>
        <row r="68">
          <cell r="D68" t="str">
            <v xml:space="preserve">     - Máy thi công lắp</v>
          </cell>
          <cell r="E68" t="str">
            <v>c1</v>
          </cell>
          <cell r="F68" t="str">
            <v>MTCXDM</v>
          </cell>
          <cell r="G68">
            <v>126502.39999999999</v>
          </cell>
          <cell r="H68" t="str">
            <v>MTCXDM</v>
          </cell>
          <cell r="I68">
            <v>99091.98000000001</v>
          </cell>
        </row>
        <row r="69">
          <cell r="D69" t="str">
            <v xml:space="preserve">     - Máy thi công tháo, lắp vật tư hiện hữu</v>
          </cell>
          <cell r="E69" t="str">
            <v>c2</v>
          </cell>
          <cell r="F69" t="str">
            <v>MTCTL</v>
          </cell>
          <cell r="G69">
            <v>114854</v>
          </cell>
          <cell r="H69" t="str">
            <v>MTCTL</v>
          </cell>
        </row>
        <row r="70">
          <cell r="C70" t="str">
            <v>II</v>
          </cell>
          <cell r="D70" t="str">
            <v>CHI PHÍ CHUNG</v>
          </cell>
          <cell r="E70" t="str">
            <v>C</v>
          </cell>
          <cell r="F70" t="str">
            <v>65%B</v>
          </cell>
          <cell r="G70">
            <v>13810089</v>
          </cell>
          <cell r="H70" t="str">
            <v>5,5%T</v>
          </cell>
          <cell r="I70">
            <v>456398</v>
          </cell>
        </row>
        <row r="71">
          <cell r="D71" t="str">
            <v>GIÁ THÀNH DỰ TOÁN XÂY DỰNG</v>
          </cell>
          <cell r="E71" t="str">
            <v>Z0</v>
          </cell>
          <cell r="F71" t="str">
            <v>T+C</v>
          </cell>
          <cell r="G71">
            <v>35297736.795999996</v>
          </cell>
          <cell r="H71" t="str">
            <v>T+C</v>
          </cell>
          <cell r="I71">
            <v>8754550.1840000004</v>
          </cell>
        </row>
        <row r="72">
          <cell r="C72" t="str">
            <v>III</v>
          </cell>
          <cell r="D72" t="str">
            <v>THU NHẬP CHỊU THUẾ TÍNH TRƯỚC</v>
          </cell>
          <cell r="E72" t="str">
            <v>TL</v>
          </cell>
          <cell r="F72" t="str">
            <v>6%Z0</v>
          </cell>
          <cell r="G72">
            <v>2117864</v>
          </cell>
          <cell r="H72" t="str">
            <v>6%Z0</v>
          </cell>
          <cell r="I72">
            <v>525273</v>
          </cell>
        </row>
        <row r="73">
          <cell r="B73" t="str">
            <v>TT1-4</v>
          </cell>
          <cell r="D73" t="str">
            <v>Giá trị dự toán xây lắp trước thuế</v>
          </cell>
          <cell r="E73" t="str">
            <v>Z</v>
          </cell>
          <cell r="F73" t="str">
            <v>Z0+TL</v>
          </cell>
          <cell r="G73">
            <v>37415600.795999996</v>
          </cell>
          <cell r="H73" t="str">
            <v>Z0+TL</v>
          </cell>
          <cell r="I73">
            <v>9279823.1840000004</v>
          </cell>
        </row>
        <row r="74">
          <cell r="C74" t="str">
            <v>IV</v>
          </cell>
          <cell r="D74" t="str">
            <v>THUẾ GIÁ TRỊ GIA TĂNG ĐẦU RA</v>
          </cell>
          <cell r="E74" t="str">
            <v>VAT</v>
          </cell>
          <cell r="F74" t="str">
            <v>10%Z</v>
          </cell>
          <cell r="G74">
            <v>3741560</v>
          </cell>
          <cell r="H74" t="str">
            <v>10%Z</v>
          </cell>
          <cell r="I74">
            <v>927982</v>
          </cell>
        </row>
        <row r="75">
          <cell r="C75" t="str">
            <v>V</v>
          </cell>
          <cell r="D75" t="str">
            <v xml:space="preserve">  GIÁ TRỊ DỰ TOÁN XÂY LẮP SAU THUẾ</v>
          </cell>
          <cell r="E75" t="str">
            <v>Gxl</v>
          </cell>
          <cell r="F75" t="str">
            <v>Z+VAT</v>
          </cell>
          <cell r="G75">
            <v>41157160.795999996</v>
          </cell>
          <cell r="H75" t="str">
            <v>Z+VAT</v>
          </cell>
          <cell r="I75">
            <v>10207805.184</v>
          </cell>
        </row>
        <row r="76">
          <cell r="B76" t="str">
            <v>T1-5</v>
          </cell>
          <cell r="C76" t="str">
            <v>E</v>
          </cell>
          <cell r="D76" t="str">
            <v>Nhánh 3P Chợ Phước Long (Long Thọ 1D)</v>
          </cell>
        </row>
        <row r="77">
          <cell r="C77" t="str">
            <v>I</v>
          </cell>
          <cell r="D77" t="str">
            <v>CHI PHÍ TRỰC TIẾP</v>
          </cell>
          <cell r="E77" t="str">
            <v>T</v>
          </cell>
          <cell r="F77" t="str">
            <v>A+B+C</v>
          </cell>
          <cell r="G77">
            <v>22052575.576000001</v>
          </cell>
          <cell r="H77" t="str">
            <v>A+B+C</v>
          </cell>
          <cell r="I77">
            <v>10508864.050000001</v>
          </cell>
        </row>
        <row r="78">
          <cell r="C78">
            <v>1</v>
          </cell>
          <cell r="D78" t="str">
            <v xml:space="preserve"> Chi phí vật liệu </v>
          </cell>
          <cell r="E78" t="str">
            <v>A</v>
          </cell>
          <cell r="F78" t="str">
            <v>a1+a2</v>
          </cell>
          <cell r="G78">
            <v>0</v>
          </cell>
          <cell r="H78" t="str">
            <v>a1+a2</v>
          </cell>
          <cell r="I78">
            <v>4641691</v>
          </cell>
        </row>
        <row r="79">
          <cell r="D79" t="str">
            <v xml:space="preserve">     - Vật liệu phục vụ lắp đặt</v>
          </cell>
          <cell r="E79" t="str">
            <v>a1</v>
          </cell>
          <cell r="F79" t="str">
            <v>VL</v>
          </cell>
          <cell r="H79" t="str">
            <v>VL</v>
          </cell>
          <cell r="I79">
            <v>4641691</v>
          </cell>
        </row>
        <row r="80">
          <cell r="D80" t="str">
            <v xml:space="preserve">     - Vận chuyển đường dài vật liệu </v>
          </cell>
          <cell r="E80" t="str">
            <v>a2</v>
          </cell>
          <cell r="F80" t="str">
            <v>VCDD</v>
          </cell>
          <cell r="H80" t="str">
            <v>VCDD</v>
          </cell>
        </row>
        <row r="81">
          <cell r="C81">
            <v>2</v>
          </cell>
          <cell r="D81" t="str">
            <v xml:space="preserve"> Chi phí nhân công</v>
          </cell>
          <cell r="E81" t="str">
            <v>B</v>
          </cell>
          <cell r="F81" t="str">
            <v>b1+b2</v>
          </cell>
          <cell r="G81">
            <v>19044918.576000001</v>
          </cell>
          <cell r="H81" t="str">
            <v>b1+b2</v>
          </cell>
          <cell r="I81">
            <v>5702019.7500000009</v>
          </cell>
        </row>
        <row r="82">
          <cell r="D82" t="str">
            <v xml:space="preserve">     - Nhân công lắp </v>
          </cell>
          <cell r="E82" t="str">
            <v>b1</v>
          </cell>
          <cell r="F82" t="str">
            <v>NCXDM×0,9</v>
          </cell>
          <cell r="G82">
            <v>16871269.176000003</v>
          </cell>
          <cell r="H82" t="str">
            <v>NCXDM</v>
          </cell>
          <cell r="I82">
            <v>5702019.7500000009</v>
          </cell>
        </row>
        <row r="83">
          <cell r="D83" t="str">
            <v xml:space="preserve">     - Nhân công tháo, lắp vật tư hiện hữu</v>
          </cell>
          <cell r="E83" t="str">
            <v>b2</v>
          </cell>
          <cell r="F83" t="str">
            <v>NCTL×0,9</v>
          </cell>
          <cell r="G83">
            <v>2173649.4</v>
          </cell>
          <cell r="H83" t="str">
            <v>NCTL</v>
          </cell>
        </row>
        <row r="84">
          <cell r="C84">
            <v>3</v>
          </cell>
          <cell r="D84" t="str">
            <v xml:space="preserve"> Chi phí máy thi công</v>
          </cell>
          <cell r="E84" t="str">
            <v>C</v>
          </cell>
          <cell r="F84" t="str">
            <v>c1+c2</v>
          </cell>
          <cell r="G84">
            <v>3007657</v>
          </cell>
          <cell r="H84" t="str">
            <v>c1+c2</v>
          </cell>
          <cell r="I84">
            <v>165153.30000000002</v>
          </cell>
        </row>
        <row r="85">
          <cell r="D85" t="str">
            <v xml:space="preserve">     - Máy thi công lắp</v>
          </cell>
          <cell r="E85" t="str">
            <v>c1</v>
          </cell>
          <cell r="F85" t="str">
            <v>MTCXDM</v>
          </cell>
          <cell r="G85">
            <v>2548241</v>
          </cell>
          <cell r="H85" t="str">
            <v>MTCXDM</v>
          </cell>
          <cell r="I85">
            <v>165153.30000000002</v>
          </cell>
        </row>
        <row r="86">
          <cell r="D86" t="str">
            <v xml:space="preserve">     - Máy thi công tháo, lắp vật tư hiện hữu</v>
          </cell>
          <cell r="E86" t="str">
            <v>c2</v>
          </cell>
          <cell r="F86" t="str">
            <v>MTCTL</v>
          </cell>
          <cell r="G86">
            <v>459416</v>
          </cell>
          <cell r="H86" t="str">
            <v>MTCTL</v>
          </cell>
        </row>
        <row r="87">
          <cell r="C87" t="str">
            <v>II</v>
          </cell>
          <cell r="D87" t="str">
            <v>CHI PHÍ CHUNG</v>
          </cell>
          <cell r="E87" t="str">
            <v>C</v>
          </cell>
          <cell r="F87" t="str">
            <v>65%B</v>
          </cell>
          <cell r="G87">
            <v>12379197</v>
          </cell>
          <cell r="H87" t="str">
            <v>5,5%T</v>
          </cell>
          <cell r="I87">
            <v>577988</v>
          </cell>
        </row>
        <row r="88">
          <cell r="D88" t="str">
            <v>GIÁ THÀNH DỰ TOÁN XÂY DỰNG</v>
          </cell>
          <cell r="E88" t="str">
            <v>Z0</v>
          </cell>
          <cell r="F88" t="str">
            <v>T+C</v>
          </cell>
          <cell r="G88">
            <v>34431772.576000005</v>
          </cell>
          <cell r="H88" t="str">
            <v>T+C</v>
          </cell>
          <cell r="I88">
            <v>11086852.050000001</v>
          </cell>
        </row>
        <row r="89">
          <cell r="C89" t="str">
            <v>III</v>
          </cell>
          <cell r="D89" t="str">
            <v>THU NHẬP CHỊU THUẾ TÍNH TRƯỚC</v>
          </cell>
          <cell r="E89" t="str">
            <v>TL</v>
          </cell>
          <cell r="F89" t="str">
            <v>6%Z0</v>
          </cell>
          <cell r="G89">
            <v>2065906</v>
          </cell>
          <cell r="H89" t="str">
            <v>6%Z0</v>
          </cell>
          <cell r="I89">
            <v>665211</v>
          </cell>
        </row>
        <row r="90">
          <cell r="B90" t="str">
            <v>TT1-5</v>
          </cell>
          <cell r="D90" t="str">
            <v>Giá trị dự toán xây lắp trước thuế</v>
          </cell>
          <cell r="E90" t="str">
            <v>Z</v>
          </cell>
          <cell r="F90" t="str">
            <v>Z0+TL</v>
          </cell>
          <cell r="G90">
            <v>36497678.576000005</v>
          </cell>
          <cell r="H90" t="str">
            <v>Z0+TL</v>
          </cell>
          <cell r="I90">
            <v>11752063.050000001</v>
          </cell>
        </row>
        <row r="91">
          <cell r="C91" t="str">
            <v>IV</v>
          </cell>
          <cell r="D91" t="str">
            <v>THUẾ GIÁ TRỊ GIA TĂNG ĐẦU RA</v>
          </cell>
          <cell r="E91" t="str">
            <v>VAT</v>
          </cell>
          <cell r="F91" t="str">
            <v>10%Z</v>
          </cell>
          <cell r="G91">
            <v>3649768</v>
          </cell>
          <cell r="H91" t="str">
            <v>10%Z</v>
          </cell>
          <cell r="I91">
            <v>1175206</v>
          </cell>
        </row>
        <row r="92">
          <cell r="C92" t="str">
            <v>V</v>
          </cell>
          <cell r="D92" t="str">
            <v xml:space="preserve">  GIÁ TRỊ DỰ TOÁN XÂY LẮP SAU THUẾ</v>
          </cell>
          <cell r="E92" t="str">
            <v>Gxl</v>
          </cell>
          <cell r="F92" t="str">
            <v>Z+VAT</v>
          </cell>
          <cell r="G92">
            <v>40147446.576000005</v>
          </cell>
          <cell r="H92" t="str">
            <v>Z+VAT</v>
          </cell>
          <cell r="I92">
            <v>12927269.050000001</v>
          </cell>
        </row>
        <row r="93">
          <cell r="B93" t="str">
            <v>T1-6</v>
          </cell>
          <cell r="C93" t="str">
            <v>F</v>
          </cell>
          <cell r="D93" t="str">
            <v>Nhánh 3P Cống Lò Rèn Trụ 101 (Long Thọ 3B)</v>
          </cell>
        </row>
        <row r="94">
          <cell r="C94" t="str">
            <v>I</v>
          </cell>
          <cell r="D94" t="str">
            <v>CHI PHÍ TRỰC TIẾP</v>
          </cell>
          <cell r="E94" t="str">
            <v>T</v>
          </cell>
          <cell r="F94" t="str">
            <v>A+B+C</v>
          </cell>
          <cell r="G94">
            <v>24764288.096000001</v>
          </cell>
          <cell r="H94" t="str">
            <v>A+B+C</v>
          </cell>
          <cell r="I94">
            <v>8486044.0139999986</v>
          </cell>
        </row>
        <row r="95">
          <cell r="C95">
            <v>1</v>
          </cell>
          <cell r="D95" t="str">
            <v xml:space="preserve"> Chi phí vật liệu </v>
          </cell>
          <cell r="E95" t="str">
            <v>A</v>
          </cell>
          <cell r="F95" t="str">
            <v>a1+a2</v>
          </cell>
          <cell r="G95">
            <v>0</v>
          </cell>
          <cell r="H95" t="str">
            <v>a1+a2</v>
          </cell>
          <cell r="I95">
            <v>3430235.5999999996</v>
          </cell>
        </row>
        <row r="96">
          <cell r="D96" t="str">
            <v xml:space="preserve">     - Vật liệu phục vụ lắp đặt</v>
          </cell>
          <cell r="E96" t="str">
            <v>a1</v>
          </cell>
          <cell r="F96" t="str">
            <v>VL</v>
          </cell>
          <cell r="H96" t="str">
            <v>VL</v>
          </cell>
          <cell r="I96">
            <v>3430235.5999999996</v>
          </cell>
        </row>
        <row r="97">
          <cell r="D97" t="str">
            <v xml:space="preserve">     - Vận chuyển đường dài vật liệu </v>
          </cell>
          <cell r="E97" t="str">
            <v>a2</v>
          </cell>
          <cell r="F97" t="str">
            <v>VCDD</v>
          </cell>
          <cell r="H97" t="str">
            <v>VCDD</v>
          </cell>
        </row>
        <row r="98">
          <cell r="C98">
            <v>2</v>
          </cell>
          <cell r="D98" t="str">
            <v xml:space="preserve"> Chi phí nhân công</v>
          </cell>
          <cell r="E98" t="str">
            <v>B</v>
          </cell>
          <cell r="F98" t="str">
            <v>b1+b2</v>
          </cell>
          <cell r="G98">
            <v>21575571.696000002</v>
          </cell>
          <cell r="H98" t="str">
            <v>b1+b2</v>
          </cell>
          <cell r="I98">
            <v>4934484.2589999996</v>
          </cell>
        </row>
        <row r="99">
          <cell r="D99" t="str">
            <v xml:space="preserve">     - Nhân công lắp </v>
          </cell>
          <cell r="E99" t="str">
            <v>b1</v>
          </cell>
          <cell r="F99" t="str">
            <v>NCXDM×0,9</v>
          </cell>
          <cell r="G99">
            <v>19085993.496000003</v>
          </cell>
          <cell r="H99" t="str">
            <v>NCXDM</v>
          </cell>
          <cell r="I99">
            <v>4934484.2589999996</v>
          </cell>
        </row>
        <row r="100">
          <cell r="D100" t="str">
            <v xml:space="preserve">     - Nhân công tháo, lắp vật tư hiện hữu</v>
          </cell>
          <cell r="E100" t="str">
            <v>b2</v>
          </cell>
          <cell r="F100" t="str">
            <v>NCTL×0,9</v>
          </cell>
          <cell r="G100">
            <v>2489578.2000000002</v>
          </cell>
          <cell r="H100" t="str">
            <v>NCTL</v>
          </cell>
        </row>
        <row r="101">
          <cell r="C101">
            <v>3</v>
          </cell>
          <cell r="D101" t="str">
            <v xml:space="preserve"> Chi phí máy thi công</v>
          </cell>
          <cell r="E101" t="str">
            <v>C</v>
          </cell>
          <cell r="F101" t="str">
            <v>c1+c2</v>
          </cell>
          <cell r="G101">
            <v>3188716.4</v>
          </cell>
          <cell r="H101" t="str">
            <v>c1+c2</v>
          </cell>
          <cell r="I101">
            <v>121324.15500000001</v>
          </cell>
        </row>
        <row r="102">
          <cell r="D102" t="str">
            <v xml:space="preserve">     - Máy thi công lắp</v>
          </cell>
          <cell r="E102" t="str">
            <v>c1</v>
          </cell>
          <cell r="F102" t="str">
            <v>MTCXDM</v>
          </cell>
          <cell r="G102">
            <v>2614446.4</v>
          </cell>
          <cell r="H102" t="str">
            <v>MTCXDM</v>
          </cell>
          <cell r="I102">
            <v>121324.15500000001</v>
          </cell>
        </row>
        <row r="103">
          <cell r="D103" t="str">
            <v xml:space="preserve">     - Máy thi công tháo, lắp vật tư hiện hữu</v>
          </cell>
          <cell r="E103" t="str">
            <v>c2</v>
          </cell>
          <cell r="F103" t="str">
            <v>MTCTL</v>
          </cell>
          <cell r="G103">
            <v>574270</v>
          </cell>
          <cell r="H103" t="str">
            <v>MTCTL</v>
          </cell>
        </row>
        <row r="104">
          <cell r="C104" t="str">
            <v>II</v>
          </cell>
          <cell r="D104" t="str">
            <v>CHI PHÍ CHUNG</v>
          </cell>
          <cell r="E104" t="str">
            <v>C</v>
          </cell>
          <cell r="F104" t="str">
            <v>65%B</v>
          </cell>
          <cell r="G104">
            <v>14024122</v>
          </cell>
          <cell r="H104" t="str">
            <v>5,5%T</v>
          </cell>
          <cell r="I104">
            <v>466732</v>
          </cell>
        </row>
        <row r="105">
          <cell r="D105" t="str">
            <v>GIÁ THÀNH DỰ TOÁN XÂY DỰNG</v>
          </cell>
          <cell r="E105" t="str">
            <v>Z0</v>
          </cell>
          <cell r="F105" t="str">
            <v>T+C</v>
          </cell>
          <cell r="G105">
            <v>38788410.096000001</v>
          </cell>
          <cell r="H105" t="str">
            <v>T+C</v>
          </cell>
          <cell r="I105">
            <v>8952776.0139999986</v>
          </cell>
        </row>
        <row r="106">
          <cell r="C106" t="str">
            <v>III</v>
          </cell>
          <cell r="D106" t="str">
            <v>THU NHẬP CHỊU THUẾ TÍNH TRƯỚC</v>
          </cell>
          <cell r="E106" t="str">
            <v>TL</v>
          </cell>
          <cell r="F106" t="str">
            <v>6%Z0</v>
          </cell>
          <cell r="G106">
            <v>2327305</v>
          </cell>
          <cell r="H106" t="str">
            <v>6%Z0</v>
          </cell>
          <cell r="I106">
            <v>537167</v>
          </cell>
        </row>
        <row r="107">
          <cell r="B107" t="str">
            <v>TT1-6</v>
          </cell>
          <cell r="D107" t="str">
            <v>Giá trị dự toán xây lắp trước thuế</v>
          </cell>
          <cell r="E107" t="str">
            <v>Z</v>
          </cell>
          <cell r="F107" t="str">
            <v>Z0+TL</v>
          </cell>
          <cell r="G107">
            <v>41115715.096000001</v>
          </cell>
          <cell r="H107" t="str">
            <v>Z0+TL</v>
          </cell>
          <cell r="I107">
            <v>9489943.0139999986</v>
          </cell>
        </row>
        <row r="108">
          <cell r="C108" t="str">
            <v>IV</v>
          </cell>
          <cell r="D108" t="str">
            <v>THUẾ GIÁ TRỊ GIA TĂNG ĐẦU RA</v>
          </cell>
          <cell r="E108" t="str">
            <v>VAT</v>
          </cell>
          <cell r="F108" t="str">
            <v>10%Z</v>
          </cell>
          <cell r="G108">
            <v>4111572</v>
          </cell>
          <cell r="H108" t="str">
            <v>10%Z</v>
          </cell>
          <cell r="I108">
            <v>948994</v>
          </cell>
        </row>
        <row r="109">
          <cell r="C109" t="str">
            <v>V</v>
          </cell>
          <cell r="D109" t="str">
            <v xml:space="preserve">  GIÁ TRỊ DỰ TOÁN XÂY LẮP SAU THUẾ</v>
          </cell>
          <cell r="E109" t="str">
            <v>Gxl</v>
          </cell>
          <cell r="F109" t="str">
            <v>Z+VAT</v>
          </cell>
          <cell r="G109">
            <v>45227287.096000001</v>
          </cell>
          <cell r="H109" t="str">
            <v>Z+VAT</v>
          </cell>
          <cell r="I109">
            <v>10438937.013999999</v>
          </cell>
        </row>
        <row r="110">
          <cell r="B110" t="str">
            <v>T1-7</v>
          </cell>
          <cell r="C110" t="str">
            <v>G</v>
          </cell>
          <cell r="D110" t="str">
            <v>Nhánh 3P Trường Tiểu Học Giồng Ông Đông(Giồng Ông Đông 3A)</v>
          </cell>
        </row>
        <row r="111">
          <cell r="C111" t="str">
            <v>I</v>
          </cell>
          <cell r="D111" t="str">
            <v>CHI PHÍ TRỰC TIẾP</v>
          </cell>
          <cell r="E111" t="str">
            <v>T</v>
          </cell>
          <cell r="F111" t="str">
            <v>A+B+C</v>
          </cell>
          <cell r="G111">
            <v>18822137.899999999</v>
          </cell>
          <cell r="H111" t="str">
            <v>A+B+C</v>
          </cell>
          <cell r="I111">
            <v>6410444.0300000003</v>
          </cell>
        </row>
        <row r="112">
          <cell r="C112">
            <v>1</v>
          </cell>
          <cell r="D112" t="str">
            <v xml:space="preserve"> Chi phí vật liệu </v>
          </cell>
          <cell r="E112" t="str">
            <v>A</v>
          </cell>
          <cell r="F112" t="str">
            <v>a1+a2</v>
          </cell>
          <cell r="G112">
            <v>0</v>
          </cell>
          <cell r="H112" t="str">
            <v>a1+a2</v>
          </cell>
          <cell r="I112">
            <v>2785014.5999999996</v>
          </cell>
        </row>
        <row r="113">
          <cell r="D113" t="str">
            <v xml:space="preserve">     - Vật liệu phục vụ lắp đặt</v>
          </cell>
          <cell r="E113" t="str">
            <v>a1</v>
          </cell>
          <cell r="F113" t="str">
            <v>VL</v>
          </cell>
          <cell r="H113" t="str">
            <v>VL</v>
          </cell>
          <cell r="I113">
            <v>2785014.5999999996</v>
          </cell>
        </row>
        <row r="114">
          <cell r="D114" t="str">
            <v xml:space="preserve">     - Vận chuyển đường dài vật liệu </v>
          </cell>
          <cell r="E114" t="str">
            <v>a2</v>
          </cell>
          <cell r="F114" t="str">
            <v>VCDD</v>
          </cell>
          <cell r="H114" t="str">
            <v>VCDD</v>
          </cell>
        </row>
        <row r="115">
          <cell r="C115">
            <v>2</v>
          </cell>
          <cell r="D115" t="str">
            <v xml:space="preserve"> Chi phí nhân công</v>
          </cell>
          <cell r="E115" t="str">
            <v>B</v>
          </cell>
          <cell r="F115" t="str">
            <v>b1+b2</v>
          </cell>
          <cell r="G115">
            <v>16302105.899999999</v>
          </cell>
          <cell r="H115" t="str">
            <v>b1+b2</v>
          </cell>
          <cell r="I115">
            <v>3526337.45</v>
          </cell>
        </row>
        <row r="116">
          <cell r="D116" t="str">
            <v xml:space="preserve">     - Nhân công lắp </v>
          </cell>
          <cell r="E116" t="str">
            <v>b1</v>
          </cell>
          <cell r="F116" t="str">
            <v>NCXDM×0,9</v>
          </cell>
          <cell r="G116">
            <v>11626550.1</v>
          </cell>
          <cell r="H116" t="str">
            <v>NCXDM</v>
          </cell>
          <cell r="I116">
            <v>3526337.45</v>
          </cell>
        </row>
        <row r="117">
          <cell r="D117" t="str">
            <v xml:space="preserve">     - Nhân công tháo, lắp vật tư hiện hữu</v>
          </cell>
          <cell r="E117" t="str">
            <v>b2</v>
          </cell>
          <cell r="F117" t="str">
            <v>NCTL×0,9</v>
          </cell>
          <cell r="G117">
            <v>4675555.8</v>
          </cell>
          <cell r="H117" t="str">
            <v>NCTL</v>
          </cell>
        </row>
        <row r="118">
          <cell r="C118">
            <v>3</v>
          </cell>
          <cell r="D118" t="str">
            <v xml:space="preserve"> Chi phí máy thi công</v>
          </cell>
          <cell r="E118" t="str">
            <v>C</v>
          </cell>
          <cell r="F118" t="str">
            <v>c1+c2</v>
          </cell>
          <cell r="G118">
            <v>2520032</v>
          </cell>
          <cell r="H118" t="str">
            <v>c1+c2</v>
          </cell>
          <cell r="I118">
            <v>99091.98000000001</v>
          </cell>
        </row>
        <row r="119">
          <cell r="D119" t="str">
            <v xml:space="preserve">     - Máy thi công lắp</v>
          </cell>
          <cell r="E119" t="str">
            <v>c1</v>
          </cell>
          <cell r="F119" t="str">
            <v>MTCXDM</v>
          </cell>
          <cell r="G119">
            <v>1716054</v>
          </cell>
          <cell r="H119" t="str">
            <v>MTCXDM</v>
          </cell>
          <cell r="I119">
            <v>99091.98000000001</v>
          </cell>
        </row>
        <row r="120">
          <cell r="D120" t="str">
            <v xml:space="preserve">     - Máy thi công tháo, lắp vật tư hiện hữu</v>
          </cell>
          <cell r="E120" t="str">
            <v>c2</v>
          </cell>
          <cell r="F120" t="str">
            <v>MTCTL</v>
          </cell>
          <cell r="G120">
            <v>803978</v>
          </cell>
          <cell r="H120" t="str">
            <v>MTCTL</v>
          </cell>
        </row>
        <row r="121">
          <cell r="C121" t="str">
            <v>II</v>
          </cell>
          <cell r="D121" t="str">
            <v>CHI PHÍ CHUNG</v>
          </cell>
          <cell r="E121" t="str">
            <v>C</v>
          </cell>
          <cell r="F121" t="str">
            <v>65%B</v>
          </cell>
          <cell r="G121">
            <v>10596369</v>
          </cell>
          <cell r="H121" t="str">
            <v>5,5%T</v>
          </cell>
          <cell r="I121">
            <v>352574</v>
          </cell>
        </row>
        <row r="122">
          <cell r="D122" t="str">
            <v>GIÁ THÀNH DỰ TOÁN XÂY DỰNG</v>
          </cell>
          <cell r="E122" t="str">
            <v>Z0</v>
          </cell>
          <cell r="F122" t="str">
            <v>T+C</v>
          </cell>
          <cell r="G122">
            <v>29418506.899999999</v>
          </cell>
          <cell r="H122" t="str">
            <v>T+C</v>
          </cell>
          <cell r="I122">
            <v>6763018.0300000003</v>
          </cell>
        </row>
        <row r="123">
          <cell r="C123" t="str">
            <v>III</v>
          </cell>
          <cell r="D123" t="str">
            <v>THU NHẬP CHỊU THUẾ TÍNH TRƯỚC</v>
          </cell>
          <cell r="E123" t="str">
            <v>TL</v>
          </cell>
          <cell r="F123" t="str">
            <v>6%Z0</v>
          </cell>
          <cell r="G123">
            <v>1765110</v>
          </cell>
          <cell r="H123" t="str">
            <v>6%Z0</v>
          </cell>
          <cell r="I123">
            <v>405781</v>
          </cell>
        </row>
        <row r="124">
          <cell r="B124" t="str">
            <v>TT1-7</v>
          </cell>
          <cell r="D124" t="str">
            <v>Giá trị dự toán xây lắp trước thuế</v>
          </cell>
          <cell r="E124" t="str">
            <v>Z</v>
          </cell>
          <cell r="F124" t="str">
            <v>Z0+TL</v>
          </cell>
          <cell r="G124">
            <v>31183616.899999999</v>
          </cell>
          <cell r="H124" t="str">
            <v>Z0+TL</v>
          </cell>
          <cell r="I124">
            <v>7168799.0300000003</v>
          </cell>
        </row>
        <row r="125">
          <cell r="C125" t="str">
            <v>IV</v>
          </cell>
          <cell r="D125" t="str">
            <v>THUẾ GIÁ TRỊ GIA TĂNG ĐẦU RA</v>
          </cell>
          <cell r="E125" t="str">
            <v>VAT</v>
          </cell>
          <cell r="F125" t="str">
            <v>10%Z</v>
          </cell>
          <cell r="G125">
            <v>3118362</v>
          </cell>
          <cell r="H125" t="str">
            <v>10%Z</v>
          </cell>
          <cell r="I125">
            <v>716880</v>
          </cell>
        </row>
        <row r="126">
          <cell r="C126" t="str">
            <v>V</v>
          </cell>
          <cell r="D126" t="str">
            <v xml:space="preserve">  GIÁ TRỊ DỰ TOÁN XÂY LẮP SAU THUẾ</v>
          </cell>
          <cell r="E126" t="str">
            <v>Gxl</v>
          </cell>
          <cell r="F126" t="str">
            <v>Z+VAT</v>
          </cell>
          <cell r="G126">
            <v>34301978.899999999</v>
          </cell>
          <cell r="H126" t="str">
            <v>Z+VAT</v>
          </cell>
          <cell r="I126">
            <v>7885679.0300000003</v>
          </cell>
        </row>
        <row r="127">
          <cell r="B127" t="str">
            <v>T1-8</v>
          </cell>
          <cell r="C127" t="str">
            <v>H</v>
          </cell>
          <cell r="D127" t="str">
            <v>Nhánh 3P Láng Cát Giồng Ông Đông (Giồng Ông Đông 2A)</v>
          </cell>
        </row>
        <row r="128">
          <cell r="C128" t="str">
            <v>I</v>
          </cell>
          <cell r="D128" t="str">
            <v>CHI PHÍ TRỰC TIẾP</v>
          </cell>
          <cell r="E128" t="str">
            <v>T</v>
          </cell>
          <cell r="F128" t="str">
            <v>A+B+C</v>
          </cell>
          <cell r="G128">
            <v>26393299.895999998</v>
          </cell>
          <cell r="H128" t="str">
            <v>A+B+C</v>
          </cell>
          <cell r="I128">
            <v>8383834.3099999996</v>
          </cell>
        </row>
        <row r="129">
          <cell r="C129">
            <v>1</v>
          </cell>
          <cell r="D129" t="str">
            <v xml:space="preserve"> Chi phí vật liệu </v>
          </cell>
          <cell r="E129" t="str">
            <v>A</v>
          </cell>
          <cell r="F129" t="str">
            <v>a1+a2</v>
          </cell>
          <cell r="G129">
            <v>0</v>
          </cell>
          <cell r="H129" t="str">
            <v>a1+a2</v>
          </cell>
          <cell r="I129">
            <v>3424884.3999999994</v>
          </cell>
        </row>
        <row r="130">
          <cell r="D130" t="str">
            <v xml:space="preserve">     - Vật liệu phục vụ lắp đặt</v>
          </cell>
          <cell r="E130" t="str">
            <v>a1</v>
          </cell>
          <cell r="F130" t="str">
            <v>VL</v>
          </cell>
          <cell r="H130" t="str">
            <v>VL</v>
          </cell>
          <cell r="I130">
            <v>3424884.3999999994</v>
          </cell>
        </row>
        <row r="131">
          <cell r="D131" t="str">
            <v xml:space="preserve">     - Vận chuyển đường dài vật liệu </v>
          </cell>
          <cell r="E131" t="str">
            <v>a2</v>
          </cell>
          <cell r="F131" t="str">
            <v>VCDD</v>
          </cell>
          <cell r="H131" t="str">
            <v>VCDD</v>
          </cell>
        </row>
        <row r="132">
          <cell r="C132">
            <v>2</v>
          </cell>
          <cell r="D132" t="str">
            <v xml:space="preserve"> Chi phí nhân công</v>
          </cell>
          <cell r="E132" t="str">
            <v>B</v>
          </cell>
          <cell r="F132" t="str">
            <v>b1+b2</v>
          </cell>
          <cell r="G132">
            <v>22756913.495999999</v>
          </cell>
          <cell r="H132" t="str">
            <v>b1+b2</v>
          </cell>
          <cell r="I132">
            <v>4837837.49</v>
          </cell>
        </row>
        <row r="133">
          <cell r="D133" t="str">
            <v xml:space="preserve">     - Nhân công lắp </v>
          </cell>
          <cell r="E133" t="str">
            <v>b1</v>
          </cell>
          <cell r="F133" t="str">
            <v>NCXDM×0,9</v>
          </cell>
          <cell r="G133">
            <v>18368931.096000001</v>
          </cell>
          <cell r="H133" t="str">
            <v>NCXDM</v>
          </cell>
          <cell r="I133">
            <v>4837837.49</v>
          </cell>
        </row>
        <row r="134">
          <cell r="D134" t="str">
            <v xml:space="preserve">     - Nhân công tháo, lắp vật tư hiện hữu</v>
          </cell>
          <cell r="E134" t="str">
            <v>b2</v>
          </cell>
          <cell r="F134" t="str">
            <v>NCTL×0,9</v>
          </cell>
          <cell r="G134">
            <v>4387982.4000000004</v>
          </cell>
          <cell r="H134" t="str">
            <v>NCTL</v>
          </cell>
        </row>
        <row r="135">
          <cell r="C135">
            <v>3</v>
          </cell>
          <cell r="D135" t="str">
            <v xml:space="preserve"> Chi phí máy thi công</v>
          </cell>
          <cell r="E135" t="str">
            <v>C</v>
          </cell>
          <cell r="F135" t="str">
            <v>c1+c2</v>
          </cell>
          <cell r="G135">
            <v>3636386.4</v>
          </cell>
          <cell r="H135" t="str">
            <v>c1+c2</v>
          </cell>
          <cell r="I135">
            <v>121112.42000000001</v>
          </cell>
        </row>
        <row r="136">
          <cell r="D136" t="str">
            <v xml:space="preserve">     - Máy thi công lắp</v>
          </cell>
          <cell r="E136" t="str">
            <v>c1</v>
          </cell>
          <cell r="F136" t="str">
            <v>MTCXDM</v>
          </cell>
          <cell r="G136">
            <v>2602700.4</v>
          </cell>
          <cell r="H136" t="str">
            <v>MTCXDM</v>
          </cell>
          <cell r="I136">
            <v>121112.42000000001</v>
          </cell>
        </row>
        <row r="137">
          <cell r="D137" t="str">
            <v xml:space="preserve">     - Máy thi công tháo, lắp vật tư hiện hữu</v>
          </cell>
          <cell r="E137" t="str">
            <v>c2</v>
          </cell>
          <cell r="F137" t="str">
            <v>MTCTL</v>
          </cell>
          <cell r="G137">
            <v>1033686</v>
          </cell>
          <cell r="H137" t="str">
            <v>MTCTL</v>
          </cell>
        </row>
        <row r="138">
          <cell r="C138" t="str">
            <v>II</v>
          </cell>
          <cell r="D138" t="str">
            <v>CHI PHÍ CHUNG</v>
          </cell>
          <cell r="E138" t="str">
            <v>C</v>
          </cell>
          <cell r="F138" t="str">
            <v>65%B</v>
          </cell>
          <cell r="G138">
            <v>14791994</v>
          </cell>
          <cell r="H138" t="str">
            <v>5,5%T</v>
          </cell>
          <cell r="I138">
            <v>461111</v>
          </cell>
        </row>
        <row r="139">
          <cell r="D139" t="str">
            <v>GIÁ THÀNH DỰ TOÁN XÂY DỰNG</v>
          </cell>
          <cell r="E139" t="str">
            <v>Z0</v>
          </cell>
          <cell r="F139" t="str">
            <v>T+C</v>
          </cell>
          <cell r="G139">
            <v>41185293.895999998</v>
          </cell>
          <cell r="H139" t="str">
            <v>T+C</v>
          </cell>
          <cell r="I139">
            <v>8844945.3099999987</v>
          </cell>
        </row>
        <row r="140">
          <cell r="C140" t="str">
            <v>III</v>
          </cell>
          <cell r="D140" t="str">
            <v>THU NHẬP CHỊU THUẾ TÍNH TRƯỚC</v>
          </cell>
          <cell r="E140" t="str">
            <v>TL</v>
          </cell>
          <cell r="F140" t="str">
            <v>6%Z0</v>
          </cell>
          <cell r="G140">
            <v>2471118</v>
          </cell>
          <cell r="H140" t="str">
            <v>6%Z0</v>
          </cell>
          <cell r="I140">
            <v>530697</v>
          </cell>
        </row>
        <row r="141">
          <cell r="B141" t="str">
            <v>TT1-8</v>
          </cell>
          <cell r="D141" t="str">
            <v>Giá trị dự toán xây lắp trước thuế</v>
          </cell>
          <cell r="E141" t="str">
            <v>Z</v>
          </cell>
          <cell r="F141" t="str">
            <v>Z0+TL</v>
          </cell>
          <cell r="G141">
            <v>43656411.895999998</v>
          </cell>
          <cell r="H141" t="str">
            <v>Z0+TL</v>
          </cell>
          <cell r="I141">
            <v>9375642.3099999987</v>
          </cell>
        </row>
        <row r="142">
          <cell r="C142" t="str">
            <v>IV</v>
          </cell>
          <cell r="D142" t="str">
            <v>THUẾ GIÁ TRỊ GIA TĂNG ĐẦU RA</v>
          </cell>
          <cell r="E142" t="str">
            <v>VAT</v>
          </cell>
          <cell r="F142" t="str">
            <v>10%Z</v>
          </cell>
          <cell r="G142">
            <v>4365641</v>
          </cell>
          <cell r="H142" t="str">
            <v>10%Z</v>
          </cell>
          <cell r="I142">
            <v>937564</v>
          </cell>
        </row>
        <row r="143">
          <cell r="C143" t="str">
            <v>V</v>
          </cell>
          <cell r="D143" t="str">
            <v xml:space="preserve">  GIÁ TRỊ DỰ TOÁN XÂY LẮP SAU THUẾ</v>
          </cell>
          <cell r="E143" t="str">
            <v>Gxl</v>
          </cell>
          <cell r="F143" t="str">
            <v>Z+VAT</v>
          </cell>
          <cell r="G143">
            <v>48022052.895999998</v>
          </cell>
          <cell r="H143" t="str">
            <v>Z+VAT</v>
          </cell>
          <cell r="I143">
            <v>10313206.309999999</v>
          </cell>
        </row>
        <row r="145">
          <cell r="B145" t="str">
            <v>T2</v>
          </cell>
          <cell r="D145" t="str">
            <v>Nhánh 1P Đường Bến Cái Sìn - Ấp 5 xã Long Thọ (Long Thọ 15)</v>
          </cell>
        </row>
        <row r="146">
          <cell r="C146" t="str">
            <v>I</v>
          </cell>
          <cell r="D146" t="str">
            <v>CHI PHÍ TRỰC TIẾP</v>
          </cell>
          <cell r="E146" t="str">
            <v>T</v>
          </cell>
          <cell r="F146" t="str">
            <v>A+B+C</v>
          </cell>
          <cell r="G146">
            <v>12188102.876400001</v>
          </cell>
          <cell r="H146" t="str">
            <v>A+B+C</v>
          </cell>
          <cell r="I146">
            <v>4624048.0200000005</v>
          </cell>
        </row>
        <row r="147">
          <cell r="C147">
            <v>1</v>
          </cell>
          <cell r="D147" t="str">
            <v xml:space="preserve"> Chi phí vật liệu </v>
          </cell>
          <cell r="E147" t="str">
            <v>A</v>
          </cell>
          <cell r="F147" t="str">
            <v>a1+a2</v>
          </cell>
          <cell r="G147">
            <v>0</v>
          </cell>
          <cell r="H147" t="str">
            <v>a1+a2</v>
          </cell>
          <cell r="I147">
            <v>1856676.4</v>
          </cell>
        </row>
        <row r="148">
          <cell r="D148" t="str">
            <v xml:space="preserve">     - Vật liệu phục vụ lắp đặt</v>
          </cell>
          <cell r="E148" t="str">
            <v>a1</v>
          </cell>
          <cell r="F148" t="str">
            <v>VL</v>
          </cell>
          <cell r="H148" t="str">
            <v>VL</v>
          </cell>
          <cell r="I148">
            <v>1856676.4</v>
          </cell>
        </row>
        <row r="149">
          <cell r="D149" t="str">
            <v xml:space="preserve">     - Vận chuyển đường dài vật liệu </v>
          </cell>
          <cell r="E149" t="str">
            <v>a2</v>
          </cell>
          <cell r="F149" t="str">
            <v>VCDD</v>
          </cell>
          <cell r="H149" t="str">
            <v>VCDD</v>
          </cell>
        </row>
        <row r="150">
          <cell r="C150">
            <v>2</v>
          </cell>
          <cell r="D150" t="str">
            <v xml:space="preserve"> Chi phí nhân công</v>
          </cell>
          <cell r="E150" t="str">
            <v>B</v>
          </cell>
          <cell r="F150" t="str">
            <v>b1+b2</v>
          </cell>
          <cell r="G150">
            <v>9927691.6104000006</v>
          </cell>
          <cell r="H150" t="str">
            <v>b1+b2</v>
          </cell>
          <cell r="I150">
            <v>2701310.3000000003</v>
          </cell>
        </row>
        <row r="151">
          <cell r="D151" t="str">
            <v xml:space="preserve">     - Nhân công lắp </v>
          </cell>
          <cell r="E151" t="str">
            <v>b1</v>
          </cell>
          <cell r="F151" t="str">
            <v>NCXDM×0,9</v>
          </cell>
          <cell r="G151">
            <v>6814453.0104</v>
          </cell>
          <cell r="H151" t="str">
            <v>NCXDM</v>
          </cell>
          <cell r="I151">
            <v>2701310.3000000003</v>
          </cell>
        </row>
        <row r="152">
          <cell r="D152" t="str">
            <v xml:space="preserve">     - Nhân công tháo, lắp vật tư hiện hữu</v>
          </cell>
          <cell r="E152" t="str">
            <v>b2</v>
          </cell>
          <cell r="F152" t="str">
            <v>NCTL×0,9</v>
          </cell>
          <cell r="G152">
            <v>3113238.6</v>
          </cell>
          <cell r="H152" t="str">
            <v>NCTL</v>
          </cell>
        </row>
        <row r="153">
          <cell r="C153">
            <v>3</v>
          </cell>
          <cell r="D153" t="str">
            <v xml:space="preserve"> Chi phí máy thi công</v>
          </cell>
          <cell r="E153" t="str">
            <v>C</v>
          </cell>
          <cell r="F153" t="str">
            <v>c1+c2</v>
          </cell>
          <cell r="G153">
            <v>2260411.2659999998</v>
          </cell>
          <cell r="H153" t="str">
            <v>c1+c2</v>
          </cell>
          <cell r="I153">
            <v>66061.320000000007</v>
          </cell>
        </row>
        <row r="154">
          <cell r="D154" t="str">
            <v xml:space="preserve">     - Máy thi công lắp</v>
          </cell>
          <cell r="E154" t="str">
            <v>c1</v>
          </cell>
          <cell r="F154" t="str">
            <v>MTCXDM</v>
          </cell>
          <cell r="G154">
            <v>1686141.2660000001</v>
          </cell>
          <cell r="H154" t="str">
            <v>MTCXDM</v>
          </cell>
          <cell r="I154">
            <v>66061.320000000007</v>
          </cell>
        </row>
        <row r="155">
          <cell r="D155" t="str">
            <v xml:space="preserve">     - Máy thi công tháo, lắp vật tư hiện hữu</v>
          </cell>
          <cell r="E155" t="str">
            <v>c2</v>
          </cell>
          <cell r="F155" t="str">
            <v>MTCTL</v>
          </cell>
          <cell r="G155">
            <v>574270</v>
          </cell>
          <cell r="H155" t="str">
            <v>MTCTL</v>
          </cell>
        </row>
        <row r="156">
          <cell r="C156" t="str">
            <v>II</v>
          </cell>
          <cell r="D156" t="str">
            <v>CHI PHÍ CHUNG</v>
          </cell>
          <cell r="E156" t="str">
            <v>C</v>
          </cell>
          <cell r="F156" t="str">
            <v>65%B</v>
          </cell>
          <cell r="G156">
            <v>6453000</v>
          </cell>
          <cell r="H156" t="str">
            <v>5,5%T</v>
          </cell>
          <cell r="I156">
            <v>148572</v>
          </cell>
        </row>
        <row r="157">
          <cell r="D157" t="str">
            <v>GIÁ THÀNH DỰ TOÁN XÂY DỰNG</v>
          </cell>
          <cell r="E157" t="str">
            <v>Z0</v>
          </cell>
          <cell r="F157" t="str">
            <v>T+C</v>
          </cell>
          <cell r="G157">
            <v>18641102.876400001</v>
          </cell>
          <cell r="H157" t="str">
            <v>T+C</v>
          </cell>
          <cell r="I157">
            <v>4772620.0200000005</v>
          </cell>
        </row>
        <row r="158">
          <cell r="C158" t="str">
            <v>III</v>
          </cell>
          <cell r="D158" t="str">
            <v>THU NHẬP CHỊU THUẾ TÍNH TRƯỚC</v>
          </cell>
          <cell r="E158" t="str">
            <v>TL</v>
          </cell>
          <cell r="F158" t="str">
            <v>6%Z0</v>
          </cell>
          <cell r="G158">
            <v>1118466</v>
          </cell>
          <cell r="H158" t="str">
            <v>6%Z0</v>
          </cell>
          <cell r="I158">
            <v>286357</v>
          </cell>
        </row>
        <row r="159">
          <cell r="B159" t="str">
            <v>TT2</v>
          </cell>
          <cell r="D159" t="str">
            <v>Giá trị dự toán xây lắp trước thuế</v>
          </cell>
          <cell r="E159" t="str">
            <v>Z</v>
          </cell>
          <cell r="F159" t="str">
            <v>Z0+TL</v>
          </cell>
          <cell r="G159">
            <v>19759568.876400001</v>
          </cell>
          <cell r="H159" t="str">
            <v>Z0+TL</v>
          </cell>
          <cell r="I159">
            <v>5058977.0200000005</v>
          </cell>
        </row>
        <row r="160">
          <cell r="C160" t="str">
            <v>IV</v>
          </cell>
          <cell r="D160" t="str">
            <v>THUẾ GIÁ TRỊ GIA TĂNG ĐẦU RA</v>
          </cell>
          <cell r="E160" t="str">
            <v>VAT</v>
          </cell>
          <cell r="F160" t="str">
            <v>10%Z</v>
          </cell>
          <cell r="G160">
            <v>1975957</v>
          </cell>
          <cell r="H160" t="str">
            <v>10%Z</v>
          </cell>
          <cell r="I160">
            <v>505898</v>
          </cell>
        </row>
        <row r="161">
          <cell r="C161" t="str">
            <v>V</v>
          </cell>
          <cell r="D161" t="str">
            <v xml:space="preserve">  GIÁ TRỊ DỰ TOÁN XÂY LẮP SAU THUẾ</v>
          </cell>
          <cell r="E161" t="str">
            <v>Gxl</v>
          </cell>
          <cell r="F161" t="str">
            <v>Z+VAT</v>
          </cell>
          <cell r="G161">
            <v>21735525.876400001</v>
          </cell>
          <cell r="H161" t="str">
            <v>Z+VAT</v>
          </cell>
          <cell r="I161">
            <v>5564875.0200000005</v>
          </cell>
        </row>
        <row r="163">
          <cell r="B163" t="str">
            <v>T2-2</v>
          </cell>
          <cell r="D163" t="str">
            <v>Nhánh 1P Ấp Phú Tân (Phú Đông 8A)</v>
          </cell>
        </row>
        <row r="164">
          <cell r="C164" t="str">
            <v>I</v>
          </cell>
          <cell r="D164" t="str">
            <v>CHI PHÍ TRỰC TIẾP</v>
          </cell>
          <cell r="E164" t="str">
            <v>T</v>
          </cell>
          <cell r="F164" t="str">
            <v>A+B+C</v>
          </cell>
          <cell r="G164">
            <v>31168942.753600001</v>
          </cell>
          <cell r="H164" t="str">
            <v>A+B+C</v>
          </cell>
          <cell r="I164">
            <v>14112935.212000001</v>
          </cell>
        </row>
        <row r="165">
          <cell r="C165">
            <v>1</v>
          </cell>
          <cell r="D165" t="str">
            <v xml:space="preserve"> Chi phí vật liệu </v>
          </cell>
          <cell r="E165" t="str">
            <v>A</v>
          </cell>
          <cell r="F165" t="str">
            <v>a1+a2</v>
          </cell>
          <cell r="G165">
            <v>0</v>
          </cell>
          <cell r="H165" t="str">
            <v>a1+a2</v>
          </cell>
          <cell r="I165">
            <v>1285221</v>
          </cell>
        </row>
        <row r="166">
          <cell r="D166" t="str">
            <v xml:space="preserve">     - Vật liệu phục vụ lắp đặt</v>
          </cell>
          <cell r="E166" t="str">
            <v>a1</v>
          </cell>
          <cell r="F166" t="str">
            <v>VL</v>
          </cell>
          <cell r="H166" t="str">
            <v>VL</v>
          </cell>
          <cell r="I166">
            <v>1285221</v>
          </cell>
        </row>
        <row r="167">
          <cell r="D167" t="str">
            <v xml:space="preserve">     - Vận chuyển đường dài vật liệu </v>
          </cell>
          <cell r="E167" t="str">
            <v>a2</v>
          </cell>
          <cell r="F167" t="str">
            <v>VCDD</v>
          </cell>
          <cell r="H167" t="str">
            <v>VCDD</v>
          </cell>
        </row>
        <row r="168">
          <cell r="C168">
            <v>2</v>
          </cell>
          <cell r="D168" t="str">
            <v xml:space="preserve"> Chi phí nhân công</v>
          </cell>
          <cell r="E168" t="str">
            <v>B</v>
          </cell>
          <cell r="F168" t="str">
            <v>b1+b2</v>
          </cell>
          <cell r="G168">
            <v>30768031.119600002</v>
          </cell>
          <cell r="H168" t="str">
            <v>b1+b2</v>
          </cell>
          <cell r="I168">
            <v>12805482.037</v>
          </cell>
        </row>
        <row r="169">
          <cell r="D169" t="str">
            <v xml:space="preserve">     - Nhân công lắp </v>
          </cell>
          <cell r="E169" t="str">
            <v>b1</v>
          </cell>
          <cell r="F169" t="str">
            <v>NCXDM×0,9</v>
          </cell>
          <cell r="G169">
            <v>30768031.119600002</v>
          </cell>
          <cell r="H169" t="str">
            <v>NCXDM</v>
          </cell>
          <cell r="I169">
            <v>12805482.037</v>
          </cell>
        </row>
        <row r="170">
          <cell r="D170" t="str">
            <v xml:space="preserve">     - Nhân công tháo, lắp vật tư hiện hữu</v>
          </cell>
          <cell r="E170" t="str">
            <v>b2</v>
          </cell>
          <cell r="F170" t="str">
            <v>NCTL×0,9</v>
          </cell>
          <cell r="G170">
            <v>0</v>
          </cell>
          <cell r="H170" t="str">
            <v>NCTL</v>
          </cell>
        </row>
        <row r="171">
          <cell r="C171">
            <v>3</v>
          </cell>
          <cell r="D171" t="str">
            <v xml:space="preserve"> Chi phí máy thi công</v>
          </cell>
          <cell r="E171" t="str">
            <v>C</v>
          </cell>
          <cell r="F171" t="str">
            <v>c1+c2</v>
          </cell>
          <cell r="G171">
            <v>400911.63399999996</v>
          </cell>
          <cell r="H171" t="str">
            <v>c1+c2</v>
          </cell>
          <cell r="I171">
            <v>22232.174999999999</v>
          </cell>
        </row>
        <row r="172">
          <cell r="D172" t="str">
            <v xml:space="preserve">     - Máy thi công lắp</v>
          </cell>
          <cell r="E172" t="str">
            <v>c1</v>
          </cell>
          <cell r="F172" t="str">
            <v>MTCXDM</v>
          </cell>
          <cell r="G172">
            <v>400911.63399999996</v>
          </cell>
          <cell r="H172" t="str">
            <v>MTCXDM</v>
          </cell>
          <cell r="I172">
            <v>22232.174999999999</v>
          </cell>
        </row>
        <row r="173">
          <cell r="D173" t="str">
            <v xml:space="preserve">     - Máy thi công tháo, lắp vật tư hiện hữu</v>
          </cell>
          <cell r="E173" t="str">
            <v>c2</v>
          </cell>
          <cell r="F173" t="str">
            <v>MTCTL</v>
          </cell>
          <cell r="G173">
            <v>0</v>
          </cell>
          <cell r="H173" t="str">
            <v>MTCTL</v>
          </cell>
        </row>
        <row r="174">
          <cell r="C174" t="str">
            <v>II</v>
          </cell>
          <cell r="D174" t="str">
            <v>CHI PHÍ CHUNG</v>
          </cell>
          <cell r="E174" t="str">
            <v>C</v>
          </cell>
          <cell r="F174" t="str">
            <v>65%B</v>
          </cell>
          <cell r="G174">
            <v>19999220</v>
          </cell>
          <cell r="H174" t="str">
            <v>5,5%T</v>
          </cell>
          <cell r="I174">
            <v>704302</v>
          </cell>
        </row>
        <row r="175">
          <cell r="D175" t="str">
            <v>GIÁ THÀNH DỰ TOÁN XÂY DỰNG</v>
          </cell>
          <cell r="E175" t="str">
            <v>Z0</v>
          </cell>
          <cell r="F175" t="str">
            <v>T+C</v>
          </cell>
          <cell r="G175">
            <v>51168162.753600001</v>
          </cell>
          <cell r="H175" t="str">
            <v>T+C</v>
          </cell>
          <cell r="I175">
            <v>14817237.212000001</v>
          </cell>
        </row>
        <row r="176">
          <cell r="C176" t="str">
            <v>III</v>
          </cell>
          <cell r="D176" t="str">
            <v>THU NHẬP CHỊU THUẾ TÍNH TRƯỚC</v>
          </cell>
          <cell r="E176" t="str">
            <v>TL</v>
          </cell>
          <cell r="F176" t="str">
            <v>6%Z0</v>
          </cell>
          <cell r="G176">
            <v>3070090</v>
          </cell>
          <cell r="H176" t="str">
            <v>6%Z0</v>
          </cell>
          <cell r="I176">
            <v>889034</v>
          </cell>
        </row>
        <row r="177">
          <cell r="B177" t="str">
            <v>TT2-2</v>
          </cell>
          <cell r="D177" t="str">
            <v>Giá trị dự toán xây lắp trước thuế</v>
          </cell>
          <cell r="E177" t="str">
            <v>Z</v>
          </cell>
          <cell r="F177" t="str">
            <v>Z0+TL</v>
          </cell>
          <cell r="G177">
            <v>54238252.753600001</v>
          </cell>
          <cell r="H177" t="str">
            <v>Z0+TL</v>
          </cell>
          <cell r="I177">
            <v>15706271.212000001</v>
          </cell>
        </row>
        <row r="178">
          <cell r="C178" t="str">
            <v>IV</v>
          </cell>
          <cell r="D178" t="str">
            <v>THUẾ GIÁ TRỊ GIA TĂNG ĐẦU RA</v>
          </cell>
          <cell r="E178" t="str">
            <v>VAT</v>
          </cell>
          <cell r="F178" t="str">
            <v>10%Z</v>
          </cell>
          <cell r="G178">
            <v>5423825</v>
          </cell>
          <cell r="H178" t="str">
            <v>10%Z</v>
          </cell>
          <cell r="I178">
            <v>1570627</v>
          </cell>
        </row>
        <row r="179">
          <cell r="C179" t="str">
            <v>V</v>
          </cell>
          <cell r="D179" t="str">
            <v xml:space="preserve">  GIÁ TRỊ DỰ TOÁN XÂY LẮP SAU THUẾ</v>
          </cell>
          <cell r="E179" t="str">
            <v>Gxl</v>
          </cell>
          <cell r="F179" t="str">
            <v>Z+VAT</v>
          </cell>
          <cell r="G179">
            <v>59662077.753600001</v>
          </cell>
          <cell r="H179" t="str">
            <v>Z+VAT</v>
          </cell>
          <cell r="I179">
            <v>17276898.212000001</v>
          </cell>
        </row>
        <row r="181">
          <cell r="B181" t="str">
            <v>T2-3</v>
          </cell>
          <cell r="D181" t="str">
            <v xml:space="preserve">Tuyến tổ 3 ấp 7 </v>
          </cell>
        </row>
        <row r="182">
          <cell r="C182" t="str">
            <v>I</v>
          </cell>
          <cell r="D182" t="str">
            <v>CHI PHÍ TRỰC TIẾP</v>
          </cell>
          <cell r="E182" t="str">
            <v>T</v>
          </cell>
          <cell r="F182" t="str">
            <v>A+B+C</v>
          </cell>
          <cell r="G182">
            <v>0</v>
          </cell>
          <cell r="H182" t="str">
            <v>A+B+C</v>
          </cell>
          <cell r="I182">
            <v>0</v>
          </cell>
        </row>
        <row r="183">
          <cell r="C183">
            <v>1</v>
          </cell>
          <cell r="D183" t="str">
            <v xml:space="preserve"> Chi phí vật liệu </v>
          </cell>
          <cell r="E183" t="str">
            <v>A</v>
          </cell>
          <cell r="F183" t="str">
            <v>a1+a2</v>
          </cell>
          <cell r="G183">
            <v>0</v>
          </cell>
          <cell r="H183" t="str">
            <v>a1+a2</v>
          </cell>
          <cell r="I183">
            <v>0</v>
          </cell>
        </row>
        <row r="184">
          <cell r="D184" t="str">
            <v xml:space="preserve">     - Vật liệu phục vụ lắp đặt</v>
          </cell>
          <cell r="E184" t="str">
            <v>a1</v>
          </cell>
          <cell r="F184" t="str">
            <v>VL</v>
          </cell>
          <cell r="H184" t="str">
            <v>VL</v>
          </cell>
          <cell r="I184">
            <v>0</v>
          </cell>
        </row>
        <row r="185">
          <cell r="D185" t="str">
            <v xml:space="preserve">     - Vận chuyển đường dài vật liệu </v>
          </cell>
          <cell r="E185" t="str">
            <v>a2</v>
          </cell>
          <cell r="F185" t="str">
            <v>VCDD</v>
          </cell>
          <cell r="H185" t="str">
            <v>VCDD</v>
          </cell>
        </row>
        <row r="186">
          <cell r="C186">
            <v>2</v>
          </cell>
          <cell r="D186" t="str">
            <v xml:space="preserve"> Chi phí nhân công</v>
          </cell>
          <cell r="E186" t="str">
            <v>B</v>
          </cell>
          <cell r="F186" t="str">
            <v>b1+b2</v>
          </cell>
          <cell r="G186">
            <v>0</v>
          </cell>
          <cell r="H186" t="str">
            <v>b1+b2</v>
          </cell>
          <cell r="I186">
            <v>0</v>
          </cell>
        </row>
        <row r="187">
          <cell r="D187" t="str">
            <v xml:space="preserve">     - Nhân công lắp </v>
          </cell>
          <cell r="E187" t="str">
            <v>b1</v>
          </cell>
          <cell r="F187" t="str">
            <v>NCXDM×0,934</v>
          </cell>
          <cell r="G187">
            <v>0</v>
          </cell>
          <cell r="H187" t="str">
            <v>NCXDM</v>
          </cell>
          <cell r="I187">
            <v>0</v>
          </cell>
        </row>
        <row r="188">
          <cell r="D188" t="str">
            <v xml:space="preserve">     - Nhân công tháo, lắp vật tư hiện hữu</v>
          </cell>
          <cell r="E188" t="str">
            <v>b2</v>
          </cell>
          <cell r="F188" t="str">
            <v>NCTL×0,934</v>
          </cell>
          <cell r="G188">
            <v>0</v>
          </cell>
          <cell r="H188" t="str">
            <v>NCTL</v>
          </cell>
        </row>
        <row r="189">
          <cell r="C189">
            <v>3</v>
          </cell>
          <cell r="D189" t="str">
            <v xml:space="preserve"> Chi phí máy thi công</v>
          </cell>
          <cell r="E189" t="str">
            <v>C</v>
          </cell>
          <cell r="F189" t="str">
            <v>c1+c2</v>
          </cell>
          <cell r="G189">
            <v>0</v>
          </cell>
          <cell r="H189" t="str">
            <v>c1+c2</v>
          </cell>
          <cell r="I189">
            <v>0</v>
          </cell>
        </row>
        <row r="190">
          <cell r="D190" t="str">
            <v xml:space="preserve">     - Máy thi công lắp</v>
          </cell>
          <cell r="E190" t="str">
            <v>c1</v>
          </cell>
          <cell r="F190" t="str">
            <v>MTCXDM</v>
          </cell>
          <cell r="G190">
            <v>0</v>
          </cell>
          <cell r="H190" t="str">
            <v>MTCXDM</v>
          </cell>
          <cell r="I190">
            <v>0</v>
          </cell>
        </row>
        <row r="191">
          <cell r="D191" t="str">
            <v xml:space="preserve">     - Máy thi công tháo, lắp vật tư hiện hữu</v>
          </cell>
          <cell r="E191" t="str">
            <v>c2</v>
          </cell>
          <cell r="F191" t="str">
            <v>MTCTL</v>
          </cell>
          <cell r="G191">
            <v>0</v>
          </cell>
          <cell r="H191" t="str">
            <v>MTCTL</v>
          </cell>
        </row>
        <row r="192">
          <cell r="C192" t="str">
            <v>II</v>
          </cell>
          <cell r="D192" t="str">
            <v>CHI PHÍ CHUNG</v>
          </cell>
          <cell r="E192" t="str">
            <v>C</v>
          </cell>
          <cell r="F192" t="str">
            <v>65%B</v>
          </cell>
          <cell r="G192">
            <v>0</v>
          </cell>
          <cell r="H192" t="str">
            <v>5,5%T</v>
          </cell>
          <cell r="I192">
            <v>0</v>
          </cell>
        </row>
        <row r="193">
          <cell r="D193" t="str">
            <v>GIÁ THÀNH DỰ TOÁN XÂY DỰNG</v>
          </cell>
          <cell r="E193" t="str">
            <v>Z0</v>
          </cell>
          <cell r="F193" t="str">
            <v>T+C</v>
          </cell>
          <cell r="G193">
            <v>0</v>
          </cell>
          <cell r="H193" t="str">
            <v>T+C</v>
          </cell>
          <cell r="I193">
            <v>0</v>
          </cell>
        </row>
        <row r="194">
          <cell r="C194" t="str">
            <v>III</v>
          </cell>
          <cell r="D194" t="str">
            <v>THU NHẬP CHỊU THUẾ TÍNH TRƯỚC</v>
          </cell>
          <cell r="E194" t="str">
            <v>TL</v>
          </cell>
          <cell r="F194" t="str">
            <v>6%Z0</v>
          </cell>
          <cell r="G194">
            <v>0</v>
          </cell>
          <cell r="H194" t="str">
            <v>6%Z0</v>
          </cell>
          <cell r="I194">
            <v>0</v>
          </cell>
        </row>
        <row r="195">
          <cell r="B195" t="str">
            <v>TT2-3</v>
          </cell>
          <cell r="D195" t="str">
            <v>Giá trị dự toán xây lắp trước thuế</v>
          </cell>
          <cell r="E195" t="str">
            <v>Z</v>
          </cell>
          <cell r="F195" t="str">
            <v>Z0+TL</v>
          </cell>
          <cell r="G195">
            <v>0</v>
          </cell>
          <cell r="H195" t="str">
            <v>Z0+TL</v>
          </cell>
          <cell r="I195">
            <v>0</v>
          </cell>
        </row>
        <row r="196">
          <cell r="C196" t="str">
            <v>IV</v>
          </cell>
          <cell r="D196" t="str">
            <v>THUẾ GIÁ TRỊ GIA TĂNG ĐẦU RA</v>
          </cell>
          <cell r="E196" t="str">
            <v>VAT</v>
          </cell>
          <cell r="F196" t="str">
            <v>10%Z</v>
          </cell>
          <cell r="G196">
            <v>0</v>
          </cell>
          <cell r="H196" t="str">
            <v>10%Z</v>
          </cell>
          <cell r="I196">
            <v>0</v>
          </cell>
        </row>
        <row r="197">
          <cell r="C197" t="str">
            <v>V</v>
          </cell>
          <cell r="D197" t="str">
            <v xml:space="preserve">  GIÁ TRỊ DỰ TOÁN XÂY LẮP SAU THUẾ</v>
          </cell>
          <cell r="E197" t="str">
            <v>Gxl</v>
          </cell>
          <cell r="F197" t="str">
            <v>Z+VAT</v>
          </cell>
          <cell r="G197">
            <v>0</v>
          </cell>
          <cell r="H197" t="str">
            <v>Z+VAT</v>
          </cell>
          <cell r="I197">
            <v>0</v>
          </cell>
        </row>
        <row r="199">
          <cell r="B199" t="str">
            <v>T3</v>
          </cell>
          <cell r="D199" t="str">
            <v>Đường dây hạ thế</v>
          </cell>
        </row>
        <row r="200">
          <cell r="C200" t="str">
            <v>I</v>
          </cell>
          <cell r="D200" t="str">
            <v>CHI PHÍ TRỰC TIẾP</v>
          </cell>
          <cell r="E200" t="str">
            <v>T</v>
          </cell>
          <cell r="F200" t="str">
            <v>A+B+C</v>
          </cell>
          <cell r="G200">
            <v>0</v>
          </cell>
          <cell r="H200" t="str">
            <v>A+B+C</v>
          </cell>
          <cell r="I200">
            <v>0</v>
          </cell>
        </row>
        <row r="201">
          <cell r="C201">
            <v>1</v>
          </cell>
          <cell r="D201" t="str">
            <v xml:space="preserve"> Chi phí vật liệu </v>
          </cell>
          <cell r="E201" t="str">
            <v>A</v>
          </cell>
          <cell r="F201" t="str">
            <v>a1+a2</v>
          </cell>
          <cell r="G201">
            <v>0</v>
          </cell>
          <cell r="H201" t="str">
            <v>a1+a2</v>
          </cell>
          <cell r="I201">
            <v>0</v>
          </cell>
        </row>
        <row r="202">
          <cell r="D202" t="str">
            <v xml:space="preserve">     - Vật liệu phục vụ lắp đặt</v>
          </cell>
          <cell r="E202" t="str">
            <v>a1</v>
          </cell>
          <cell r="F202" t="str">
            <v>VL</v>
          </cell>
          <cell r="G202">
            <v>0</v>
          </cell>
          <cell r="H202" t="str">
            <v>VL</v>
          </cell>
          <cell r="I202">
            <v>0</v>
          </cell>
        </row>
        <row r="203">
          <cell r="D203" t="str">
            <v xml:space="preserve">     - Vận chuyển đường dài vật liệu </v>
          </cell>
          <cell r="E203" t="str">
            <v>a2</v>
          </cell>
          <cell r="F203" t="str">
            <v>VCDD</v>
          </cell>
          <cell r="H203" t="str">
            <v>VCDD</v>
          </cell>
        </row>
        <row r="204">
          <cell r="C204">
            <v>2</v>
          </cell>
          <cell r="D204" t="str">
            <v xml:space="preserve"> Chi phí nhân công</v>
          </cell>
          <cell r="E204" t="str">
            <v>B</v>
          </cell>
          <cell r="F204" t="str">
            <v>b1+b2</v>
          </cell>
          <cell r="G204">
            <v>0</v>
          </cell>
          <cell r="H204" t="str">
            <v>b1+b2</v>
          </cell>
          <cell r="I204">
            <v>0</v>
          </cell>
        </row>
        <row r="205">
          <cell r="D205" t="str">
            <v xml:space="preserve">     - Nhân công lắp </v>
          </cell>
          <cell r="E205" t="str">
            <v>b1</v>
          </cell>
          <cell r="F205" t="str">
            <v>NCXDM×0,934</v>
          </cell>
          <cell r="G205">
            <v>0</v>
          </cell>
          <cell r="H205" t="str">
            <v>NCXDM</v>
          </cell>
          <cell r="I205">
            <v>0</v>
          </cell>
        </row>
        <row r="206">
          <cell r="D206" t="str">
            <v xml:space="preserve">     - Nhân công tháo, lắp vật tư hiện hữu</v>
          </cell>
          <cell r="E206" t="str">
            <v>b2</v>
          </cell>
          <cell r="F206" t="str">
            <v>NCTL×0,934</v>
          </cell>
          <cell r="G206">
            <v>0</v>
          </cell>
          <cell r="H206" t="str">
            <v>NCTL</v>
          </cell>
        </row>
        <row r="207">
          <cell r="C207">
            <v>3</v>
          </cell>
          <cell r="D207" t="str">
            <v xml:space="preserve"> Chi phí máy thi công</v>
          </cell>
          <cell r="E207" t="str">
            <v>C</v>
          </cell>
          <cell r="F207" t="str">
            <v>c1+c2</v>
          </cell>
          <cell r="G207">
            <v>0</v>
          </cell>
          <cell r="H207" t="str">
            <v>c1+c2</v>
          </cell>
          <cell r="I207">
            <v>0</v>
          </cell>
        </row>
        <row r="208">
          <cell r="D208" t="str">
            <v xml:space="preserve">     - Máy thi công lắp</v>
          </cell>
          <cell r="E208" t="str">
            <v>c1</v>
          </cell>
          <cell r="F208" t="str">
            <v>MTCXDM</v>
          </cell>
          <cell r="G208">
            <v>0</v>
          </cell>
          <cell r="H208" t="str">
            <v>MTCXDM</v>
          </cell>
          <cell r="I208">
            <v>0</v>
          </cell>
        </row>
        <row r="209">
          <cell r="D209" t="str">
            <v xml:space="preserve">     - Máy thi công tháo, lắp vật tư hiện hữu</v>
          </cell>
          <cell r="E209" t="str">
            <v>c2</v>
          </cell>
          <cell r="F209" t="str">
            <v>MTCTL</v>
          </cell>
          <cell r="G209">
            <v>0</v>
          </cell>
          <cell r="H209" t="str">
            <v>MTCTL</v>
          </cell>
        </row>
        <row r="210">
          <cell r="C210" t="str">
            <v>II</v>
          </cell>
          <cell r="D210" t="str">
            <v>CHI PHÍ CHUNG</v>
          </cell>
          <cell r="E210" t="str">
            <v>C</v>
          </cell>
          <cell r="F210" t="str">
            <v>65%B</v>
          </cell>
          <cell r="G210">
            <v>0</v>
          </cell>
          <cell r="H210" t="str">
            <v>5,5%T</v>
          </cell>
          <cell r="I210">
            <v>0</v>
          </cell>
        </row>
        <row r="211">
          <cell r="D211" t="str">
            <v>GIÁ THÀNH DỰ TOÁN XÂY DỰNG</v>
          </cell>
          <cell r="E211" t="str">
            <v>Z0</v>
          </cell>
          <cell r="F211" t="str">
            <v>T+C</v>
          </cell>
          <cell r="G211">
            <v>0</v>
          </cell>
          <cell r="H211" t="str">
            <v>T+C</v>
          </cell>
          <cell r="I211">
            <v>0</v>
          </cell>
        </row>
        <row r="212">
          <cell r="C212" t="str">
            <v>III</v>
          </cell>
          <cell r="D212" t="str">
            <v>THU NHẬP CHỊU THUẾ TÍNH TRƯỚC</v>
          </cell>
          <cell r="E212" t="str">
            <v>TL</v>
          </cell>
          <cell r="F212" t="str">
            <v>6%Z0</v>
          </cell>
          <cell r="G212">
            <v>0</v>
          </cell>
          <cell r="H212" t="str">
            <v>6%Z0</v>
          </cell>
          <cell r="I212">
            <v>0</v>
          </cell>
        </row>
        <row r="213">
          <cell r="B213" t="str">
            <v>TT3</v>
          </cell>
          <cell r="D213" t="str">
            <v>Giá trị dự toán xây lắp trước thuế</v>
          </cell>
          <cell r="E213" t="str">
            <v>Z</v>
          </cell>
          <cell r="F213" t="str">
            <v>Z0+TL</v>
          </cell>
          <cell r="G213">
            <v>0</v>
          </cell>
          <cell r="H213" t="str">
            <v>Z0+TL</v>
          </cell>
          <cell r="I213">
            <v>0</v>
          </cell>
        </row>
        <row r="214">
          <cell r="C214" t="str">
            <v>IV</v>
          </cell>
          <cell r="D214" t="str">
            <v>THUẾ GIÁ TRỊ GIA TĂNG ĐẦU RA</v>
          </cell>
          <cell r="E214" t="str">
            <v>VAT</v>
          </cell>
          <cell r="F214" t="str">
            <v>10%Z</v>
          </cell>
          <cell r="G214">
            <v>0</v>
          </cell>
          <cell r="H214" t="str">
            <v>10%Z</v>
          </cell>
          <cell r="I214">
            <v>0</v>
          </cell>
        </row>
        <row r="215">
          <cell r="C215" t="str">
            <v>V</v>
          </cell>
          <cell r="D215" t="str">
            <v xml:space="preserve">  GIÁ TRỊ DỰ TOÁN XÂY LẮP SAU THUẾ</v>
          </cell>
          <cell r="E215" t="str">
            <v>Gxl</v>
          </cell>
          <cell r="F215" t="str">
            <v>Z+VAT</v>
          </cell>
          <cell r="G215">
            <v>0</v>
          </cell>
          <cell r="H215" t="str">
            <v>Z+VAT</v>
          </cell>
          <cell r="I215">
            <v>0</v>
          </cell>
        </row>
      </sheetData>
      <sheetData sheetId="4" refreshError="1">
        <row r="8">
          <cell r="A8" t="str">
            <v>TT3P</v>
          </cell>
          <cell r="B8">
            <v>1</v>
          </cell>
          <cell r="C8" t="str">
            <v>A</v>
          </cell>
          <cell r="D8" t="str">
            <v>Nhánh 3P Nhà Võ Ấp Trầu (Phước Thiền 4A)</v>
          </cell>
        </row>
        <row r="9">
          <cell r="B9">
            <v>1</v>
          </cell>
          <cell r="C9" t="str">
            <v>I</v>
          </cell>
          <cell r="D9" t="str">
            <v>Phần móng và tiếp địa</v>
          </cell>
        </row>
        <row r="10">
          <cell r="A10" t="str">
            <v>M10</v>
          </cell>
          <cell r="B10">
            <v>0</v>
          </cell>
          <cell r="C10">
            <v>0</v>
          </cell>
          <cell r="D10" t="str">
            <v>Móng M10</v>
          </cell>
          <cell r="E10" t="str">
            <v>Móng</v>
          </cell>
          <cell r="F10">
            <v>0</v>
          </cell>
          <cell r="G10">
            <v>0</v>
          </cell>
          <cell r="H10">
            <v>0</v>
          </cell>
          <cell r="I10">
            <v>135388.598</v>
          </cell>
          <cell r="J10">
            <v>0</v>
          </cell>
          <cell r="K10">
            <v>0</v>
          </cell>
          <cell r="L10">
            <v>0</v>
          </cell>
          <cell r="M10">
            <v>0</v>
          </cell>
          <cell r="N10">
            <v>0</v>
          </cell>
          <cell r="O10">
            <v>0</v>
          </cell>
          <cell r="P10">
            <v>0</v>
          </cell>
          <cell r="Q10">
            <v>0</v>
          </cell>
          <cell r="R10">
            <v>0</v>
          </cell>
        </row>
        <row r="11">
          <cell r="A11" t="str">
            <v>M10a</v>
          </cell>
          <cell r="B11">
            <v>0</v>
          </cell>
          <cell r="C11">
            <v>0</v>
          </cell>
          <cell r="D11" t="str">
            <v xml:space="preserve">Móng M10a </v>
          </cell>
          <cell r="E11" t="str">
            <v>Móng</v>
          </cell>
          <cell r="F11">
            <v>0</v>
          </cell>
          <cell r="G11">
            <v>397000</v>
          </cell>
          <cell r="H11">
            <v>0</v>
          </cell>
          <cell r="I11">
            <v>428823.73899999994</v>
          </cell>
          <cell r="J11">
            <v>62034</v>
          </cell>
          <cell r="K11">
            <v>0</v>
          </cell>
          <cell r="L11">
            <v>0</v>
          </cell>
          <cell r="M11">
            <v>0</v>
          </cell>
          <cell r="N11">
            <v>0</v>
          </cell>
          <cell r="O11">
            <v>0</v>
          </cell>
          <cell r="P11">
            <v>0</v>
          </cell>
          <cell r="Q11">
            <v>0</v>
          </cell>
          <cell r="R11">
            <v>0</v>
          </cell>
        </row>
        <row r="12">
          <cell r="A12" t="str">
            <v>M10BT</v>
          </cell>
          <cell r="B12">
            <v>0</v>
          </cell>
          <cell r="C12">
            <v>0</v>
          </cell>
          <cell r="D12" t="str">
            <v>Móng bê tông trụ đơn 10.5m</v>
          </cell>
          <cell r="E12" t="str">
            <v>Móng</v>
          </cell>
          <cell r="F12">
            <v>0</v>
          </cell>
          <cell r="G12">
            <v>0</v>
          </cell>
          <cell r="H12">
            <v>0</v>
          </cell>
          <cell r="I12">
            <v>0</v>
          </cell>
          <cell r="J12">
            <v>0</v>
          </cell>
          <cell r="K12">
            <v>0</v>
          </cell>
          <cell r="L12">
            <v>0</v>
          </cell>
          <cell r="M12">
            <v>0</v>
          </cell>
          <cell r="N12">
            <v>0</v>
          </cell>
          <cell r="O12">
            <v>0</v>
          </cell>
          <cell r="P12">
            <v>0</v>
          </cell>
          <cell r="Q12">
            <v>0</v>
          </cell>
          <cell r="R12">
            <v>0</v>
          </cell>
        </row>
        <row r="13">
          <cell r="A13" t="str">
            <v>M10BTD</v>
          </cell>
          <cell r="B13">
            <v>0</v>
          </cell>
          <cell r="C13">
            <v>0</v>
          </cell>
          <cell r="D13" t="str">
            <v>Móng M10BT đôi</v>
          </cell>
          <cell r="E13" t="str">
            <v>Móng</v>
          </cell>
          <cell r="F13">
            <v>0</v>
          </cell>
          <cell r="G13">
            <v>123600</v>
          </cell>
          <cell r="H13">
            <v>1794003</v>
          </cell>
          <cell r="I13">
            <v>1555059.5460000001</v>
          </cell>
          <cell r="J13">
            <v>0</v>
          </cell>
          <cell r="K13">
            <v>72159.288</v>
          </cell>
          <cell r="L13">
            <v>0</v>
          </cell>
          <cell r="M13">
            <v>0</v>
          </cell>
          <cell r="N13">
            <v>0</v>
          </cell>
          <cell r="O13">
            <v>0</v>
          </cell>
          <cell r="P13">
            <v>0</v>
          </cell>
          <cell r="Q13">
            <v>0</v>
          </cell>
          <cell r="R13">
            <v>0</v>
          </cell>
        </row>
        <row r="14">
          <cell r="A14" t="str">
            <v>M12</v>
          </cell>
          <cell r="B14">
            <v>1</v>
          </cell>
          <cell r="C14">
            <v>1</v>
          </cell>
          <cell r="D14" t="str">
            <v>Móng M12</v>
          </cell>
          <cell r="E14" t="str">
            <v>Móng</v>
          </cell>
          <cell r="F14">
            <v>5</v>
          </cell>
          <cell r="G14">
            <v>0</v>
          </cell>
          <cell r="H14">
            <v>0</v>
          </cell>
          <cell r="I14">
            <v>131407</v>
          </cell>
          <cell r="J14">
            <v>0</v>
          </cell>
          <cell r="K14">
            <v>0</v>
          </cell>
          <cell r="L14">
            <v>0</v>
          </cell>
          <cell r="M14">
            <v>0</v>
          </cell>
          <cell r="N14">
            <v>0</v>
          </cell>
          <cell r="O14">
            <v>657035</v>
          </cell>
          <cell r="P14">
            <v>0</v>
          </cell>
          <cell r="Q14">
            <v>0</v>
          </cell>
          <cell r="R14">
            <v>0</v>
          </cell>
        </row>
        <row r="15">
          <cell r="A15" t="str">
            <v>M12a</v>
          </cell>
          <cell r="B15">
            <v>0</v>
          </cell>
          <cell r="C15">
            <v>1</v>
          </cell>
          <cell r="D15" t="str">
            <v>Móng M12a</v>
          </cell>
          <cell r="E15" t="str">
            <v>Móng</v>
          </cell>
          <cell r="F15">
            <v>0</v>
          </cell>
          <cell r="G15">
            <v>415000</v>
          </cell>
          <cell r="H15">
            <v>0</v>
          </cell>
          <cell r="I15">
            <v>396173.84800000006</v>
          </cell>
          <cell r="J15">
            <v>0</v>
          </cell>
          <cell r="K15">
            <v>0</v>
          </cell>
          <cell r="L15">
            <v>0</v>
          </cell>
          <cell r="M15">
            <v>0</v>
          </cell>
          <cell r="N15">
            <v>0</v>
          </cell>
          <cell r="O15">
            <v>0</v>
          </cell>
          <cell r="P15">
            <v>0</v>
          </cell>
          <cell r="Q15">
            <v>0</v>
          </cell>
          <cell r="R15">
            <v>0</v>
          </cell>
        </row>
        <row r="16">
          <cell r="A16" t="str">
            <v>M12-2a</v>
          </cell>
          <cell r="B16">
            <v>0</v>
          </cell>
          <cell r="C16">
            <v>1</v>
          </cell>
          <cell r="D16" t="str">
            <v>Móng M12-2a</v>
          </cell>
          <cell r="E16" t="str">
            <v>Móng</v>
          </cell>
          <cell r="F16">
            <v>0</v>
          </cell>
          <cell r="G16">
            <v>775000</v>
          </cell>
          <cell r="H16">
            <v>0</v>
          </cell>
          <cell r="I16">
            <v>653154.61800000002</v>
          </cell>
          <cell r="J16">
            <v>0</v>
          </cell>
          <cell r="K16">
            <v>0</v>
          </cell>
          <cell r="L16">
            <v>0</v>
          </cell>
          <cell r="M16">
            <v>0</v>
          </cell>
          <cell r="N16">
            <v>0</v>
          </cell>
          <cell r="O16">
            <v>0</v>
          </cell>
          <cell r="P16">
            <v>0</v>
          </cell>
          <cell r="Q16">
            <v>0</v>
          </cell>
          <cell r="R16">
            <v>0</v>
          </cell>
        </row>
        <row r="17">
          <cell r="A17" t="str">
            <v>M12D</v>
          </cell>
          <cell r="B17">
            <v>0</v>
          </cell>
          <cell r="C17">
            <v>1</v>
          </cell>
          <cell r="D17" t="str">
            <v>Móng M12 phá đá chân móng</v>
          </cell>
          <cell r="E17" t="str">
            <v>Móng</v>
          </cell>
          <cell r="F17">
            <v>0</v>
          </cell>
          <cell r="G17">
            <v>0</v>
          </cell>
          <cell r="H17">
            <v>0</v>
          </cell>
          <cell r="I17">
            <v>1267637.7679999999</v>
          </cell>
          <cell r="J17">
            <v>0</v>
          </cell>
          <cell r="K17">
            <v>0</v>
          </cell>
          <cell r="L17">
            <v>0</v>
          </cell>
          <cell r="M17">
            <v>0</v>
          </cell>
          <cell r="N17">
            <v>0</v>
          </cell>
          <cell r="O17">
            <v>0</v>
          </cell>
          <cell r="P17">
            <v>0</v>
          </cell>
          <cell r="Q17">
            <v>0</v>
          </cell>
          <cell r="R17">
            <v>0</v>
          </cell>
        </row>
        <row r="18">
          <cell r="A18" t="str">
            <v>M12BT</v>
          </cell>
          <cell r="B18">
            <v>0</v>
          </cell>
          <cell r="C18">
            <v>1</v>
          </cell>
          <cell r="D18" t="str">
            <v>Móng bê tông trụ đơn 12m</v>
          </cell>
          <cell r="E18" t="str">
            <v>Móng</v>
          </cell>
          <cell r="F18">
            <v>0</v>
          </cell>
          <cell r="G18">
            <v>0</v>
          </cell>
          <cell r="H18">
            <v>639869.80000000005</v>
          </cell>
          <cell r="I18">
            <v>726220.74</v>
          </cell>
          <cell r="J18">
            <v>0</v>
          </cell>
          <cell r="K18">
            <v>22020.440000000002</v>
          </cell>
          <cell r="L18">
            <v>0</v>
          </cell>
          <cell r="M18">
            <v>0</v>
          </cell>
          <cell r="N18">
            <v>0</v>
          </cell>
          <cell r="O18">
            <v>0</v>
          </cell>
          <cell r="P18">
            <v>0</v>
          </cell>
          <cell r="Q18">
            <v>0</v>
          </cell>
          <cell r="R18">
            <v>0</v>
          </cell>
        </row>
        <row r="19">
          <cell r="A19" t="str">
            <v>M12BTD</v>
          </cell>
          <cell r="B19">
            <v>1</v>
          </cell>
          <cell r="C19">
            <v>2</v>
          </cell>
          <cell r="D19" t="str">
            <v>Móng bê tông trụ đôi 12m</v>
          </cell>
          <cell r="E19" t="str">
            <v>Móng</v>
          </cell>
          <cell r="F19">
            <v>2</v>
          </cell>
          <cell r="G19">
            <v>161200</v>
          </cell>
          <cell r="H19">
            <v>928338.2</v>
          </cell>
          <cell r="I19">
            <v>1087841.1500000001</v>
          </cell>
          <cell r="J19">
            <v>0</v>
          </cell>
          <cell r="K19">
            <v>33030.660000000003</v>
          </cell>
          <cell r="L19">
            <v>0</v>
          </cell>
          <cell r="M19">
            <v>322400</v>
          </cell>
          <cell r="N19">
            <v>1856676.4</v>
          </cell>
          <cell r="O19">
            <v>2175682.3000000003</v>
          </cell>
          <cell r="P19">
            <v>0</v>
          </cell>
          <cell r="Q19">
            <v>66061.320000000007</v>
          </cell>
          <cell r="R19">
            <v>0</v>
          </cell>
        </row>
        <row r="20">
          <cell r="A20" t="str">
            <v>M12BT-D</v>
          </cell>
          <cell r="B20">
            <v>0</v>
          </cell>
          <cell r="C20">
            <v>2</v>
          </cell>
          <cell r="D20" t="str">
            <v>Móng bê tông trụ đơn 12m (Vướng đá)</v>
          </cell>
          <cell r="E20" t="str">
            <v>Móng</v>
          </cell>
          <cell r="F20">
            <v>0</v>
          </cell>
          <cell r="G20">
            <v>0</v>
          </cell>
          <cell r="H20">
            <v>761590.125</v>
          </cell>
          <cell r="I20">
            <v>1415042.2850000001</v>
          </cell>
          <cell r="J20">
            <v>0</v>
          </cell>
          <cell r="K20">
            <v>30616.880999999998</v>
          </cell>
          <cell r="L20">
            <v>0</v>
          </cell>
          <cell r="M20">
            <v>0</v>
          </cell>
          <cell r="N20">
            <v>0</v>
          </cell>
          <cell r="O20">
            <v>0</v>
          </cell>
          <cell r="P20">
            <v>0</v>
          </cell>
          <cell r="Q20">
            <v>0</v>
          </cell>
          <cell r="R20">
            <v>0</v>
          </cell>
        </row>
        <row r="21">
          <cell r="A21" t="str">
            <v>M12BTD-D</v>
          </cell>
          <cell r="B21">
            <v>0</v>
          </cell>
          <cell r="C21">
            <v>2</v>
          </cell>
          <cell r="D21" t="str">
            <v>Móng bê tông trụ đôi 12m (Vướng đá)</v>
          </cell>
          <cell r="E21" t="str">
            <v>Móng</v>
          </cell>
          <cell r="F21">
            <v>0</v>
          </cell>
          <cell r="G21">
            <v>145600</v>
          </cell>
          <cell r="H21">
            <v>1253516.2499999998</v>
          </cell>
          <cell r="I21">
            <v>2598935.0739999996</v>
          </cell>
          <cell r="J21">
            <v>0</v>
          </cell>
          <cell r="K21">
            <v>50392.93</v>
          </cell>
          <cell r="L21">
            <v>0</v>
          </cell>
          <cell r="M21">
            <v>0</v>
          </cell>
          <cell r="N21">
            <v>0</v>
          </cell>
          <cell r="O21">
            <v>0</v>
          </cell>
          <cell r="P21">
            <v>0</v>
          </cell>
          <cell r="Q21">
            <v>0</v>
          </cell>
          <cell r="R21">
            <v>0</v>
          </cell>
        </row>
        <row r="22">
          <cell r="A22" t="str">
            <v>M14</v>
          </cell>
          <cell r="B22">
            <v>0</v>
          </cell>
          <cell r="C22">
            <v>2</v>
          </cell>
          <cell r="D22" t="str">
            <v>Móng M14</v>
          </cell>
          <cell r="E22" t="str">
            <v>Móng</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M14a</v>
          </cell>
          <cell r="B23">
            <v>0</v>
          </cell>
          <cell r="C23">
            <v>2</v>
          </cell>
          <cell r="D23" t="str">
            <v>Móng M14a</v>
          </cell>
          <cell r="E23" t="str">
            <v>Móng</v>
          </cell>
          <cell r="F23">
            <v>0</v>
          </cell>
          <cell r="G23">
            <v>0</v>
          </cell>
          <cell r="H23">
            <v>0</v>
          </cell>
          <cell r="I23">
            <v>0</v>
          </cell>
          <cell r="J23">
            <v>0</v>
          </cell>
          <cell r="K23">
            <v>0</v>
          </cell>
          <cell r="L23">
            <v>0</v>
          </cell>
          <cell r="M23">
            <v>0</v>
          </cell>
          <cell r="N23">
            <v>0</v>
          </cell>
          <cell r="O23">
            <v>0</v>
          </cell>
          <cell r="P23">
            <v>0</v>
          </cell>
          <cell r="Q23">
            <v>0</v>
          </cell>
          <cell r="R23">
            <v>0</v>
          </cell>
        </row>
        <row r="24">
          <cell r="A24" t="str">
            <v>M14BT</v>
          </cell>
          <cell r="B24">
            <v>1</v>
          </cell>
          <cell r="C24">
            <v>3</v>
          </cell>
          <cell r="D24" t="str">
            <v>Móng bê tông trụ đơn 14m</v>
          </cell>
          <cell r="E24" t="str">
            <v>Móng</v>
          </cell>
          <cell r="F24">
            <v>1</v>
          </cell>
          <cell r="G24">
            <v>0</v>
          </cell>
          <cell r="H24">
            <v>645221</v>
          </cell>
          <cell r="I24">
            <v>822867.50899999996</v>
          </cell>
          <cell r="J24">
            <v>0</v>
          </cell>
          <cell r="K24">
            <v>22232.174999999999</v>
          </cell>
          <cell r="L24">
            <v>0</v>
          </cell>
          <cell r="M24">
            <v>0</v>
          </cell>
          <cell r="N24">
            <v>645221</v>
          </cell>
          <cell r="O24">
            <v>822867.50899999996</v>
          </cell>
          <cell r="P24">
            <v>0</v>
          </cell>
          <cell r="Q24">
            <v>22232.174999999999</v>
          </cell>
          <cell r="R24">
            <v>0</v>
          </cell>
        </row>
        <row r="25">
          <cell r="A25" t="str">
            <v>M14BTD</v>
          </cell>
          <cell r="B25">
            <v>0</v>
          </cell>
          <cell r="C25">
            <v>3</v>
          </cell>
          <cell r="D25" t="str">
            <v>Móng bê tông trụ đôi 14m</v>
          </cell>
          <cell r="E25" t="str">
            <v>Móng</v>
          </cell>
          <cell r="F25">
            <v>0</v>
          </cell>
          <cell r="G25">
            <v>145600</v>
          </cell>
          <cell r="H25">
            <v>3161680</v>
          </cell>
          <cell r="I25">
            <v>3037966.966</v>
          </cell>
          <cell r="J25">
            <v>0</v>
          </cell>
          <cell r="K25">
            <v>127041</v>
          </cell>
          <cell r="L25">
            <v>0</v>
          </cell>
          <cell r="M25">
            <v>0</v>
          </cell>
          <cell r="N25">
            <v>0</v>
          </cell>
          <cell r="O25">
            <v>0</v>
          </cell>
          <cell r="P25">
            <v>0</v>
          </cell>
          <cell r="Q25">
            <v>0</v>
          </cell>
          <cell r="R25">
            <v>0</v>
          </cell>
        </row>
        <row r="26">
          <cell r="A26" t="str">
            <v>M20</v>
          </cell>
          <cell r="B26">
            <v>0</v>
          </cell>
          <cell r="C26">
            <v>3</v>
          </cell>
          <cell r="D26" t="str">
            <v>Móng M20</v>
          </cell>
          <cell r="E26" t="str">
            <v>Móng</v>
          </cell>
          <cell r="F26">
            <v>0</v>
          </cell>
          <cell r="G26">
            <v>0</v>
          </cell>
          <cell r="H26">
            <v>0</v>
          </cell>
          <cell r="I26">
            <v>0</v>
          </cell>
          <cell r="J26">
            <v>0</v>
          </cell>
          <cell r="K26">
            <v>0</v>
          </cell>
          <cell r="L26">
            <v>0</v>
          </cell>
          <cell r="M26">
            <v>0</v>
          </cell>
          <cell r="N26">
            <v>0</v>
          </cell>
          <cell r="O26">
            <v>0</v>
          </cell>
          <cell r="P26">
            <v>0</v>
          </cell>
          <cell r="Q26">
            <v>0</v>
          </cell>
          <cell r="R26">
            <v>0</v>
          </cell>
        </row>
        <row r="27">
          <cell r="A27" t="str">
            <v>TDLL10</v>
          </cell>
          <cell r="B27">
            <v>0</v>
          </cell>
          <cell r="C27">
            <v>3</v>
          </cell>
          <cell r="D27" t="str">
            <v>Tiếp địa lặp lại (trụ 10,5m)</v>
          </cell>
          <cell r="E27" t="str">
            <v>Bộ</v>
          </cell>
          <cell r="F27">
            <v>0</v>
          </cell>
          <cell r="G27">
            <v>504664.44799999997</v>
          </cell>
          <cell r="H27">
            <v>0</v>
          </cell>
          <cell r="I27">
            <v>0</v>
          </cell>
          <cell r="J27">
            <v>908758.26399999997</v>
          </cell>
          <cell r="K27">
            <v>0</v>
          </cell>
          <cell r="L27">
            <v>13887</v>
          </cell>
          <cell r="M27">
            <v>0</v>
          </cell>
          <cell r="N27">
            <v>0</v>
          </cell>
          <cell r="O27">
            <v>0</v>
          </cell>
          <cell r="P27">
            <v>0</v>
          </cell>
          <cell r="Q27">
            <v>0</v>
          </cell>
          <cell r="R27">
            <v>0</v>
          </cell>
        </row>
        <row r="28">
          <cell r="A28" t="str">
            <v>TDLL12</v>
          </cell>
          <cell r="B28">
            <v>1</v>
          </cell>
          <cell r="C28">
            <v>4</v>
          </cell>
          <cell r="D28" t="str">
            <v>Tiếp địa lặp lại (trụ 12m)</v>
          </cell>
          <cell r="E28" t="str">
            <v>Bộ</v>
          </cell>
          <cell r="F28">
            <v>1</v>
          </cell>
          <cell r="G28">
            <v>878774.08</v>
          </cell>
          <cell r="H28">
            <v>0</v>
          </cell>
          <cell r="I28">
            <v>191058.3</v>
          </cell>
          <cell r="J28">
            <v>189377.44</v>
          </cell>
          <cell r="K28">
            <v>0</v>
          </cell>
          <cell r="L28">
            <v>2777.4</v>
          </cell>
          <cell r="M28">
            <v>878774.08</v>
          </cell>
          <cell r="N28">
            <v>0</v>
          </cell>
          <cell r="O28">
            <v>191058.3</v>
          </cell>
          <cell r="P28">
            <v>189377.44</v>
          </cell>
          <cell r="Q28">
            <v>0</v>
          </cell>
          <cell r="R28">
            <v>2777.4</v>
          </cell>
        </row>
        <row r="29">
          <cell r="A29" t="str">
            <v>TDLL14</v>
          </cell>
          <cell r="B29">
            <v>0</v>
          </cell>
          <cell r="C29">
            <v>4</v>
          </cell>
          <cell r="D29" t="str">
            <v>Tiếp địa lặp lại (trụ 14m)</v>
          </cell>
          <cell r="E29" t="str">
            <v>Bộ</v>
          </cell>
          <cell r="F29">
            <v>0</v>
          </cell>
          <cell r="G29">
            <v>577700.99199999997</v>
          </cell>
          <cell r="H29">
            <v>0</v>
          </cell>
          <cell r="I29">
            <v>0</v>
          </cell>
          <cell r="J29">
            <v>909913.65599999996</v>
          </cell>
          <cell r="K29">
            <v>0</v>
          </cell>
          <cell r="L29">
            <v>13887</v>
          </cell>
          <cell r="M29">
            <v>0</v>
          </cell>
          <cell r="N29">
            <v>0</v>
          </cell>
          <cell r="O29">
            <v>0</v>
          </cell>
          <cell r="P29">
            <v>0</v>
          </cell>
          <cell r="Q29">
            <v>0</v>
          </cell>
          <cell r="R29">
            <v>0</v>
          </cell>
        </row>
        <row r="30">
          <cell r="A30" t="str">
            <v>TDLL20</v>
          </cell>
          <cell r="B30">
            <v>0</v>
          </cell>
          <cell r="C30">
            <v>4</v>
          </cell>
          <cell r="D30" t="str">
            <v>Tiếp địa lặp lại (trụ 20m)</v>
          </cell>
          <cell r="E30" t="str">
            <v>Bộ</v>
          </cell>
          <cell r="F30">
            <v>0</v>
          </cell>
          <cell r="G30">
            <v>0</v>
          </cell>
          <cell r="H30">
            <v>0</v>
          </cell>
          <cell r="I30">
            <v>0</v>
          </cell>
          <cell r="J30">
            <v>0</v>
          </cell>
          <cell r="K30">
            <v>0</v>
          </cell>
          <cell r="L30">
            <v>0</v>
          </cell>
          <cell r="M30">
            <v>0</v>
          </cell>
          <cell r="N30">
            <v>0</v>
          </cell>
          <cell r="O30">
            <v>0</v>
          </cell>
          <cell r="P30">
            <v>0</v>
          </cell>
          <cell r="Q30">
            <v>0</v>
          </cell>
          <cell r="R30">
            <v>0</v>
          </cell>
        </row>
        <row r="31">
          <cell r="A31" t="str">
            <v>TDLA</v>
          </cell>
          <cell r="B31">
            <v>0</v>
          </cell>
          <cell r="C31">
            <v>4</v>
          </cell>
          <cell r="D31" t="str">
            <v>Tiếp địa LA</v>
          </cell>
          <cell r="E31" t="str">
            <v>Bộ</v>
          </cell>
          <cell r="F31">
            <v>0</v>
          </cell>
          <cell r="G31">
            <v>0</v>
          </cell>
          <cell r="H31">
            <v>0</v>
          </cell>
          <cell r="I31">
            <v>0</v>
          </cell>
          <cell r="J31">
            <v>0</v>
          </cell>
          <cell r="K31">
            <v>0</v>
          </cell>
          <cell r="L31">
            <v>0</v>
          </cell>
          <cell r="M31">
            <v>0</v>
          </cell>
          <cell r="N31">
            <v>0</v>
          </cell>
          <cell r="O31">
            <v>0</v>
          </cell>
          <cell r="P31">
            <v>0</v>
          </cell>
          <cell r="Q31">
            <v>0</v>
          </cell>
          <cell r="R31">
            <v>0</v>
          </cell>
        </row>
        <row r="32">
          <cell r="B32">
            <v>1</v>
          </cell>
          <cell r="C32" t="str">
            <v>II</v>
          </cell>
          <cell r="D32" t="str">
            <v>Phần trụ</v>
          </cell>
        </row>
        <row r="33">
          <cell r="A33" t="str">
            <v>BTLT10</v>
          </cell>
          <cell r="B33">
            <v>0</v>
          </cell>
          <cell r="C33">
            <v>0</v>
          </cell>
          <cell r="D33" t="str">
            <v>Trụ bê tông ly tâm 10.5m</v>
          </cell>
          <cell r="E33" t="str">
            <v>Trụ</v>
          </cell>
          <cell r="F33">
            <v>0</v>
          </cell>
          <cell r="G33">
            <v>3500000</v>
          </cell>
          <cell r="H33">
            <v>0</v>
          </cell>
          <cell r="I33">
            <v>0</v>
          </cell>
          <cell r="J33">
            <v>589996</v>
          </cell>
          <cell r="K33">
            <v>0</v>
          </cell>
          <cell r="L33">
            <v>202565</v>
          </cell>
          <cell r="M33">
            <v>0</v>
          </cell>
          <cell r="N33">
            <v>0</v>
          </cell>
          <cell r="O33">
            <v>0</v>
          </cell>
          <cell r="P33">
            <v>0</v>
          </cell>
          <cell r="Q33">
            <v>0</v>
          </cell>
          <cell r="R33">
            <v>0</v>
          </cell>
        </row>
        <row r="34">
          <cell r="A34" t="str">
            <v>BTLT12</v>
          </cell>
          <cell r="B34">
            <v>1</v>
          </cell>
          <cell r="C34">
            <v>1</v>
          </cell>
          <cell r="D34" t="str">
            <v>Trụ bê tông ly tâm 12m trồng thủ công+cơ giới</v>
          </cell>
          <cell r="E34" t="str">
            <v>Trụ</v>
          </cell>
          <cell r="F34">
            <v>9</v>
          </cell>
          <cell r="G34">
            <v>5320000</v>
          </cell>
          <cell r="H34">
            <v>0</v>
          </cell>
          <cell r="I34">
            <v>0</v>
          </cell>
          <cell r="J34">
            <v>589996</v>
          </cell>
          <cell r="K34">
            <v>0</v>
          </cell>
          <cell r="L34">
            <v>202565</v>
          </cell>
          <cell r="M34">
            <v>47880000</v>
          </cell>
          <cell r="N34">
            <v>0</v>
          </cell>
          <cell r="O34">
            <v>0</v>
          </cell>
          <cell r="P34">
            <v>5309964</v>
          </cell>
          <cell r="Q34">
            <v>0</v>
          </cell>
          <cell r="R34">
            <v>1823085</v>
          </cell>
        </row>
        <row r="35">
          <cell r="A35" t="str">
            <v>BTLT12TC</v>
          </cell>
          <cell r="B35">
            <v>0</v>
          </cell>
          <cell r="C35">
            <v>1</v>
          </cell>
          <cell r="D35" t="str">
            <v>Trụ bê tông ly tâm 12m trồng thủ công</v>
          </cell>
          <cell r="E35" t="str">
            <v>Trụ</v>
          </cell>
          <cell r="F35">
            <v>0</v>
          </cell>
          <cell r="G35">
            <v>5320000</v>
          </cell>
          <cell r="H35">
            <v>0</v>
          </cell>
          <cell r="I35">
            <v>0</v>
          </cell>
          <cell r="J35">
            <v>1477773</v>
          </cell>
          <cell r="K35">
            <v>0</v>
          </cell>
          <cell r="L35">
            <v>0</v>
          </cell>
          <cell r="M35">
            <v>0</v>
          </cell>
          <cell r="N35">
            <v>0</v>
          </cell>
          <cell r="O35">
            <v>0</v>
          </cell>
          <cell r="P35">
            <v>0</v>
          </cell>
          <cell r="Q35">
            <v>0</v>
          </cell>
          <cell r="R35">
            <v>0</v>
          </cell>
        </row>
        <row r="36">
          <cell r="A36" t="str">
            <v>BTLT14</v>
          </cell>
          <cell r="B36">
            <v>1</v>
          </cell>
          <cell r="C36">
            <v>2</v>
          </cell>
          <cell r="D36" t="str">
            <v>Trụ bê tông ly tâm 14m trồng thủ công + cơ giới</v>
          </cell>
          <cell r="E36" t="str">
            <v>Trụ</v>
          </cell>
          <cell r="F36">
            <v>1</v>
          </cell>
          <cell r="G36">
            <v>7770000</v>
          </cell>
          <cell r="H36">
            <v>0</v>
          </cell>
          <cell r="I36">
            <v>0</v>
          </cell>
          <cell r="J36">
            <v>734712</v>
          </cell>
          <cell r="K36">
            <v>0</v>
          </cell>
          <cell r="L36">
            <v>202565</v>
          </cell>
          <cell r="M36">
            <v>7770000</v>
          </cell>
          <cell r="N36">
            <v>0</v>
          </cell>
          <cell r="O36">
            <v>0</v>
          </cell>
          <cell r="P36">
            <v>734712</v>
          </cell>
          <cell r="Q36">
            <v>0</v>
          </cell>
          <cell r="R36">
            <v>202565</v>
          </cell>
        </row>
        <row r="37">
          <cell r="A37" t="str">
            <v>BTLT14TC</v>
          </cell>
          <cell r="B37">
            <v>0</v>
          </cell>
          <cell r="C37">
            <v>2</v>
          </cell>
          <cell r="D37" t="str">
            <v>Trụ bê tông ly tâm 14m trồng thủ công</v>
          </cell>
          <cell r="E37" t="str">
            <v>Trụ</v>
          </cell>
          <cell r="F37">
            <v>0</v>
          </cell>
          <cell r="G37">
            <v>7770000</v>
          </cell>
          <cell r="H37">
            <v>0</v>
          </cell>
          <cell r="I37">
            <v>0</v>
          </cell>
          <cell r="J37">
            <v>1839563</v>
          </cell>
          <cell r="K37">
            <v>0</v>
          </cell>
          <cell r="L37">
            <v>0</v>
          </cell>
          <cell r="M37">
            <v>0</v>
          </cell>
          <cell r="N37">
            <v>0</v>
          </cell>
          <cell r="O37">
            <v>0</v>
          </cell>
          <cell r="P37">
            <v>0</v>
          </cell>
          <cell r="Q37">
            <v>0</v>
          </cell>
          <cell r="R37">
            <v>0</v>
          </cell>
        </row>
        <row r="38">
          <cell r="A38" t="str">
            <v>BTLT20</v>
          </cell>
          <cell r="B38">
            <v>0</v>
          </cell>
          <cell r="C38">
            <v>2</v>
          </cell>
          <cell r="D38" t="str">
            <v>Trụ bê tông ly tâm 20m</v>
          </cell>
          <cell r="E38" t="str">
            <v>Trụ</v>
          </cell>
          <cell r="F38">
            <v>0</v>
          </cell>
          <cell r="G38">
            <v>20800000</v>
          </cell>
          <cell r="H38">
            <v>0</v>
          </cell>
          <cell r="I38">
            <v>0</v>
          </cell>
          <cell r="J38">
            <v>0</v>
          </cell>
          <cell r="K38">
            <v>0</v>
          </cell>
          <cell r="L38">
            <v>0</v>
          </cell>
          <cell r="M38">
            <v>0</v>
          </cell>
          <cell r="N38">
            <v>0</v>
          </cell>
          <cell r="O38">
            <v>0</v>
          </cell>
          <cell r="P38">
            <v>0</v>
          </cell>
          <cell r="Q38">
            <v>0</v>
          </cell>
          <cell r="R38">
            <v>0</v>
          </cell>
        </row>
        <row r="39">
          <cell r="B39">
            <v>1</v>
          </cell>
          <cell r="C39" t="str">
            <v>III</v>
          </cell>
          <cell r="D39" t="str">
            <v>Phần xà, néo</v>
          </cell>
        </row>
        <row r="40">
          <cell r="A40" t="str">
            <v>BCOM</v>
          </cell>
          <cell r="B40">
            <v>0</v>
          </cell>
          <cell r="C40">
            <v>0</v>
          </cell>
          <cell r="D40" t="str">
            <v>Bộ xà Composite bắt LA, FCO 1 pha</v>
          </cell>
          <cell r="E40" t="str">
            <v>Bộ</v>
          </cell>
          <cell r="F40">
            <v>0</v>
          </cell>
          <cell r="G40">
            <v>722100</v>
          </cell>
          <cell r="H40">
            <v>0</v>
          </cell>
          <cell r="I40">
            <v>0</v>
          </cell>
          <cell r="J40">
            <v>197267</v>
          </cell>
          <cell r="K40">
            <v>0</v>
          </cell>
          <cell r="L40">
            <v>0</v>
          </cell>
          <cell r="M40">
            <v>0</v>
          </cell>
          <cell r="N40">
            <v>0</v>
          </cell>
          <cell r="O40">
            <v>0</v>
          </cell>
          <cell r="P40">
            <v>0</v>
          </cell>
          <cell r="Q40">
            <v>0</v>
          </cell>
          <cell r="R40">
            <v>0</v>
          </cell>
        </row>
        <row r="41">
          <cell r="A41" t="str">
            <v>BCOM3</v>
          </cell>
          <cell r="B41">
            <v>1</v>
          </cell>
          <cell r="C41">
            <v>1</v>
          </cell>
          <cell r="D41" t="str">
            <v>Bộ xà Composite bắt LA, FCO 3 pha</v>
          </cell>
          <cell r="E41" t="str">
            <v>Bộ</v>
          </cell>
          <cell r="F41">
            <v>1</v>
          </cell>
          <cell r="G41">
            <v>1885300</v>
          </cell>
          <cell r="H41">
            <v>0</v>
          </cell>
          <cell r="I41">
            <v>0</v>
          </cell>
          <cell r="J41">
            <v>197267</v>
          </cell>
          <cell r="K41">
            <v>0</v>
          </cell>
          <cell r="L41">
            <v>0</v>
          </cell>
          <cell r="M41">
            <v>1885300</v>
          </cell>
          <cell r="N41">
            <v>0</v>
          </cell>
          <cell r="O41">
            <v>0</v>
          </cell>
          <cell r="P41">
            <v>197267</v>
          </cell>
          <cell r="Q41">
            <v>0</v>
          </cell>
          <cell r="R41">
            <v>0</v>
          </cell>
        </row>
        <row r="42">
          <cell r="A42" t="str">
            <v>X8D</v>
          </cell>
          <cell r="B42">
            <v>0</v>
          </cell>
          <cell r="C42">
            <v>1</v>
          </cell>
          <cell r="D42" t="str">
            <v>Bộ xà lệch đơn L75x75x8 dài 0,8m: X-8ĐL</v>
          </cell>
          <cell r="E42" t="str">
            <v>Bộ</v>
          </cell>
          <cell r="F42">
            <v>0</v>
          </cell>
          <cell r="G42">
            <v>294174</v>
          </cell>
          <cell r="H42">
            <v>0</v>
          </cell>
          <cell r="I42">
            <v>0</v>
          </cell>
          <cell r="J42">
            <v>197267</v>
          </cell>
          <cell r="K42">
            <v>0</v>
          </cell>
          <cell r="L42">
            <v>0</v>
          </cell>
          <cell r="M42">
            <v>0</v>
          </cell>
          <cell r="N42">
            <v>0</v>
          </cell>
          <cell r="O42">
            <v>0</v>
          </cell>
          <cell r="P42">
            <v>0</v>
          </cell>
          <cell r="Q42">
            <v>0</v>
          </cell>
          <cell r="R42">
            <v>0</v>
          </cell>
        </row>
        <row r="43">
          <cell r="A43" t="str">
            <v>X8K</v>
          </cell>
          <cell r="B43">
            <v>0</v>
          </cell>
          <cell r="C43">
            <v>1</v>
          </cell>
          <cell r="D43" t="str">
            <v>Bộ xà lệch kép L75x75x8 dài 0,8m: X-8KL</v>
          </cell>
          <cell r="E43" t="str">
            <v>Bộ</v>
          </cell>
          <cell r="F43">
            <v>0</v>
          </cell>
          <cell r="G43">
            <v>577348</v>
          </cell>
          <cell r="H43">
            <v>0</v>
          </cell>
          <cell r="I43">
            <v>0</v>
          </cell>
          <cell r="J43">
            <v>296545</v>
          </cell>
          <cell r="K43">
            <v>0</v>
          </cell>
          <cell r="L43">
            <v>0</v>
          </cell>
          <cell r="M43">
            <v>0</v>
          </cell>
          <cell r="N43">
            <v>0</v>
          </cell>
          <cell r="O43">
            <v>0</v>
          </cell>
          <cell r="P43">
            <v>0</v>
          </cell>
          <cell r="Q43">
            <v>0</v>
          </cell>
          <cell r="R43">
            <v>0</v>
          </cell>
        </row>
        <row r="44">
          <cell r="A44" t="str">
            <v>X11D</v>
          </cell>
          <cell r="B44">
            <v>1</v>
          </cell>
          <cell r="C44">
            <v>2</v>
          </cell>
          <cell r="D44" t="str">
            <v>Bộ xà lệch đơn L75x75x8 dài 1,1m: X-11ĐL</v>
          </cell>
          <cell r="E44" t="str">
            <v>Bộ</v>
          </cell>
          <cell r="F44">
            <v>12</v>
          </cell>
          <cell r="G44">
            <v>525351</v>
          </cell>
          <cell r="H44">
            <v>0</v>
          </cell>
          <cell r="I44">
            <v>0</v>
          </cell>
          <cell r="J44">
            <v>197267</v>
          </cell>
          <cell r="K44">
            <v>0</v>
          </cell>
          <cell r="L44">
            <v>0</v>
          </cell>
          <cell r="M44">
            <v>6304212</v>
          </cell>
          <cell r="N44">
            <v>0</v>
          </cell>
          <cell r="O44">
            <v>0</v>
          </cell>
          <cell r="P44">
            <v>2367204</v>
          </cell>
          <cell r="Q44">
            <v>0</v>
          </cell>
          <cell r="R44">
            <v>0</v>
          </cell>
        </row>
        <row r="45">
          <cell r="A45" t="str">
            <v>X11K</v>
          </cell>
          <cell r="B45">
            <v>1</v>
          </cell>
          <cell r="C45">
            <v>3</v>
          </cell>
          <cell r="D45" t="str">
            <v>Bộ xà lệch kép L75x75x8 dài 1,1m: X-11KL</v>
          </cell>
          <cell r="E45" t="str">
            <v>Bộ</v>
          </cell>
          <cell r="F45">
            <v>3</v>
          </cell>
          <cell r="G45">
            <v>1029302</v>
          </cell>
          <cell r="H45">
            <v>0</v>
          </cell>
          <cell r="I45">
            <v>0</v>
          </cell>
          <cell r="J45">
            <v>345004</v>
          </cell>
          <cell r="K45">
            <v>0</v>
          </cell>
          <cell r="L45">
            <v>0</v>
          </cell>
          <cell r="M45">
            <v>3087906</v>
          </cell>
          <cell r="N45">
            <v>0</v>
          </cell>
          <cell r="O45">
            <v>0</v>
          </cell>
          <cell r="P45">
            <v>1035012</v>
          </cell>
          <cell r="Q45">
            <v>0</v>
          </cell>
          <cell r="R45">
            <v>0</v>
          </cell>
        </row>
        <row r="46">
          <cell r="A46" t="str">
            <v>X11KK</v>
          </cell>
          <cell r="B46">
            <v>1</v>
          </cell>
          <cell r="C46">
            <v>4</v>
          </cell>
          <cell r="D46" t="str">
            <v>Bộ xà kép L75x75x8 dài 1,1m (hướng trụ ghép)</v>
          </cell>
          <cell r="E46" t="str">
            <v>Bộ</v>
          </cell>
          <cell r="F46">
            <v>6</v>
          </cell>
          <cell r="G46">
            <v>1066902</v>
          </cell>
          <cell r="H46">
            <v>0</v>
          </cell>
          <cell r="I46">
            <v>0</v>
          </cell>
          <cell r="J46">
            <v>345004</v>
          </cell>
          <cell r="K46">
            <v>0</v>
          </cell>
          <cell r="L46">
            <v>0</v>
          </cell>
          <cell r="M46">
            <v>6401412</v>
          </cell>
          <cell r="N46">
            <v>0</v>
          </cell>
          <cell r="O46">
            <v>0</v>
          </cell>
          <cell r="P46">
            <v>2070024</v>
          </cell>
          <cell r="Q46">
            <v>0</v>
          </cell>
          <cell r="R46">
            <v>0</v>
          </cell>
        </row>
        <row r="47">
          <cell r="A47" t="str">
            <v>X166D</v>
          </cell>
          <cell r="B47">
            <v>0</v>
          </cell>
          <cell r="C47">
            <v>3</v>
          </cell>
          <cell r="D47" t="str">
            <v>Bộ xà đơn L75x75x8 dài 1,66m</v>
          </cell>
          <cell r="E47" t="str">
            <v>Bộ</v>
          </cell>
          <cell r="F47">
            <v>0</v>
          </cell>
          <cell r="G47">
            <v>735000</v>
          </cell>
          <cell r="H47">
            <v>0</v>
          </cell>
          <cell r="I47">
            <v>0</v>
          </cell>
          <cell r="J47">
            <v>328778</v>
          </cell>
          <cell r="K47">
            <v>0</v>
          </cell>
          <cell r="L47">
            <v>0</v>
          </cell>
          <cell r="M47">
            <v>0</v>
          </cell>
          <cell r="N47">
            <v>0</v>
          </cell>
          <cell r="O47">
            <v>0</v>
          </cell>
          <cell r="P47">
            <v>0</v>
          </cell>
          <cell r="Q47">
            <v>0</v>
          </cell>
          <cell r="R47">
            <v>0</v>
          </cell>
        </row>
        <row r="48">
          <cell r="A48" t="str">
            <v>X166K</v>
          </cell>
          <cell r="B48">
            <v>0</v>
          </cell>
          <cell r="C48">
            <v>3</v>
          </cell>
          <cell r="D48" t="str">
            <v>Bộ xà kép L75x75x8 dài 1,66m:  X-1,66K</v>
          </cell>
          <cell r="E48" t="str">
            <v>Bộ</v>
          </cell>
          <cell r="F48">
            <v>0</v>
          </cell>
          <cell r="G48">
            <v>1480000</v>
          </cell>
          <cell r="H48">
            <v>0</v>
          </cell>
          <cell r="I48">
            <v>0</v>
          </cell>
          <cell r="J48">
            <v>444817</v>
          </cell>
          <cell r="K48">
            <v>0</v>
          </cell>
          <cell r="L48">
            <v>0</v>
          </cell>
          <cell r="M48">
            <v>0</v>
          </cell>
          <cell r="N48">
            <v>0</v>
          </cell>
          <cell r="O48">
            <v>0</v>
          </cell>
          <cell r="P48">
            <v>0</v>
          </cell>
          <cell r="Q48">
            <v>0</v>
          </cell>
          <cell r="R48">
            <v>0</v>
          </cell>
        </row>
        <row r="49">
          <cell r="A49" t="str">
            <v>X20D</v>
          </cell>
          <cell r="B49">
            <v>0</v>
          </cell>
          <cell r="C49">
            <v>3</v>
          </cell>
          <cell r="D49" t="str">
            <v>Bộ xà lệch đơn L75x75x8 dài 2m</v>
          </cell>
          <cell r="E49" t="str">
            <v>Bộ</v>
          </cell>
          <cell r="F49">
            <v>0</v>
          </cell>
          <cell r="G49">
            <v>742000</v>
          </cell>
          <cell r="H49">
            <v>0</v>
          </cell>
          <cell r="I49">
            <v>0</v>
          </cell>
          <cell r="J49">
            <v>328778</v>
          </cell>
          <cell r="K49">
            <v>0</v>
          </cell>
          <cell r="L49">
            <v>0</v>
          </cell>
          <cell r="M49">
            <v>0</v>
          </cell>
          <cell r="N49">
            <v>0</v>
          </cell>
          <cell r="O49">
            <v>0</v>
          </cell>
          <cell r="P49">
            <v>0</v>
          </cell>
          <cell r="Q49">
            <v>0</v>
          </cell>
          <cell r="R49">
            <v>0</v>
          </cell>
        </row>
        <row r="50">
          <cell r="A50" t="str">
            <v>X20K</v>
          </cell>
          <cell r="B50">
            <v>0</v>
          </cell>
          <cell r="C50">
            <v>3</v>
          </cell>
          <cell r="D50" t="str">
            <v>Bộ xà lệch kép L75x75x8 dài 2m</v>
          </cell>
          <cell r="E50" t="str">
            <v>Bộ</v>
          </cell>
          <cell r="F50">
            <v>0</v>
          </cell>
          <cell r="G50">
            <v>1517000</v>
          </cell>
          <cell r="H50">
            <v>0</v>
          </cell>
          <cell r="I50">
            <v>0</v>
          </cell>
          <cell r="J50">
            <v>444817</v>
          </cell>
          <cell r="K50">
            <v>0</v>
          </cell>
          <cell r="L50">
            <v>0</v>
          </cell>
          <cell r="M50">
            <v>0</v>
          </cell>
          <cell r="N50">
            <v>0</v>
          </cell>
          <cell r="O50">
            <v>0</v>
          </cell>
          <cell r="P50">
            <v>0</v>
          </cell>
          <cell r="Q50">
            <v>0</v>
          </cell>
          <cell r="R50">
            <v>0</v>
          </cell>
        </row>
        <row r="51">
          <cell r="A51" t="str">
            <v>X20DT</v>
          </cell>
          <cell r="B51">
            <v>0</v>
          </cell>
          <cell r="C51">
            <v>3</v>
          </cell>
          <cell r="D51" t="str">
            <v>Bộ xà lệch đơn L75x75x8 dài 2m: X-20ĐL2/3 (Lắp đà tháp)</v>
          </cell>
          <cell r="E51" t="str">
            <v>Bộ</v>
          </cell>
          <cell r="F51">
            <v>0</v>
          </cell>
          <cell r="G51">
            <v>720000</v>
          </cell>
          <cell r="H51">
            <v>0</v>
          </cell>
          <cell r="I51">
            <v>0</v>
          </cell>
          <cell r="J51">
            <v>328778</v>
          </cell>
          <cell r="K51">
            <v>0</v>
          </cell>
          <cell r="L51">
            <v>0</v>
          </cell>
          <cell r="M51">
            <v>0</v>
          </cell>
          <cell r="N51">
            <v>0</v>
          </cell>
          <cell r="O51">
            <v>0</v>
          </cell>
          <cell r="P51">
            <v>0</v>
          </cell>
          <cell r="Q51">
            <v>0</v>
          </cell>
          <cell r="R51">
            <v>0</v>
          </cell>
        </row>
        <row r="52">
          <cell r="A52" t="str">
            <v>X20KT</v>
          </cell>
          <cell r="B52">
            <v>0</v>
          </cell>
          <cell r="C52">
            <v>3</v>
          </cell>
          <cell r="D52" t="str">
            <v>Bộ xà lệch kép L75x75x8 dài 2m: X-20KL2/3 (Lắp đà tháp)</v>
          </cell>
          <cell r="E52" t="str">
            <v>Bộ</v>
          </cell>
          <cell r="F52">
            <v>0</v>
          </cell>
          <cell r="G52">
            <v>1523000</v>
          </cell>
          <cell r="H52">
            <v>0</v>
          </cell>
          <cell r="I52">
            <v>0</v>
          </cell>
          <cell r="J52">
            <v>444817</v>
          </cell>
          <cell r="K52">
            <v>0</v>
          </cell>
          <cell r="L52">
            <v>0</v>
          </cell>
          <cell r="M52">
            <v>0</v>
          </cell>
          <cell r="N52">
            <v>0</v>
          </cell>
          <cell r="O52">
            <v>0</v>
          </cell>
          <cell r="P52">
            <v>0</v>
          </cell>
          <cell r="Q52">
            <v>0</v>
          </cell>
          <cell r="R52">
            <v>0</v>
          </cell>
        </row>
        <row r="53">
          <cell r="A53" t="str">
            <v>X21D</v>
          </cell>
          <cell r="B53">
            <v>0</v>
          </cell>
          <cell r="C53">
            <v>3</v>
          </cell>
          <cell r="D53" t="str">
            <v>Bộ xà lệch đơn L75x75x8 dài 2,1m</v>
          </cell>
          <cell r="E53" t="str">
            <v>Bộ</v>
          </cell>
          <cell r="F53">
            <v>0</v>
          </cell>
          <cell r="G53">
            <v>1178400</v>
          </cell>
          <cell r="H53">
            <v>0</v>
          </cell>
          <cell r="I53">
            <v>0</v>
          </cell>
          <cell r="J53">
            <v>349313</v>
          </cell>
          <cell r="K53">
            <v>0</v>
          </cell>
          <cell r="L53">
            <v>0</v>
          </cell>
          <cell r="M53">
            <v>0</v>
          </cell>
          <cell r="N53">
            <v>0</v>
          </cell>
          <cell r="O53">
            <v>0</v>
          </cell>
          <cell r="P53">
            <v>0</v>
          </cell>
          <cell r="Q53">
            <v>0</v>
          </cell>
          <cell r="R53">
            <v>0</v>
          </cell>
        </row>
        <row r="54">
          <cell r="A54" t="str">
            <v>X21K</v>
          </cell>
          <cell r="B54">
            <v>0</v>
          </cell>
          <cell r="C54">
            <v>3</v>
          </cell>
          <cell r="D54" t="str">
            <v>Bộ xà lệch kép L75x75x8 dài 2,1m</v>
          </cell>
          <cell r="E54" t="str">
            <v>Bộ</v>
          </cell>
          <cell r="F54">
            <v>0</v>
          </cell>
          <cell r="G54">
            <v>2372000</v>
          </cell>
          <cell r="H54">
            <v>0</v>
          </cell>
          <cell r="I54">
            <v>0</v>
          </cell>
          <cell r="J54">
            <v>472322</v>
          </cell>
          <cell r="K54">
            <v>0</v>
          </cell>
          <cell r="L54">
            <v>0</v>
          </cell>
          <cell r="M54">
            <v>0</v>
          </cell>
          <cell r="N54">
            <v>0</v>
          </cell>
          <cell r="O54">
            <v>0</v>
          </cell>
          <cell r="P54">
            <v>0</v>
          </cell>
          <cell r="Q54">
            <v>0</v>
          </cell>
          <cell r="R54">
            <v>0</v>
          </cell>
        </row>
        <row r="55">
          <cell r="A55" t="str">
            <v>X21DT</v>
          </cell>
          <cell r="B55">
            <v>0</v>
          </cell>
          <cell r="C55">
            <v>3</v>
          </cell>
          <cell r="D55" t="str">
            <v>Bộ xà lệch đơn L75x75x8 dài 2,1m (Lắp đà tháp)</v>
          </cell>
          <cell r="E55" t="str">
            <v>Bộ</v>
          </cell>
          <cell r="F55">
            <v>0</v>
          </cell>
          <cell r="G55">
            <v>1180000</v>
          </cell>
          <cell r="H55">
            <v>0</v>
          </cell>
          <cell r="I55">
            <v>0</v>
          </cell>
          <cell r="J55">
            <v>349313</v>
          </cell>
          <cell r="K55">
            <v>0</v>
          </cell>
          <cell r="L55">
            <v>0</v>
          </cell>
          <cell r="M55">
            <v>0</v>
          </cell>
          <cell r="N55">
            <v>0</v>
          </cell>
          <cell r="O55">
            <v>0</v>
          </cell>
          <cell r="P55">
            <v>0</v>
          </cell>
          <cell r="Q55">
            <v>0</v>
          </cell>
          <cell r="R55">
            <v>0</v>
          </cell>
        </row>
        <row r="56">
          <cell r="A56" t="str">
            <v>X21KT</v>
          </cell>
          <cell r="B56">
            <v>0</v>
          </cell>
          <cell r="C56">
            <v>3</v>
          </cell>
          <cell r="D56" t="str">
            <v>Bộ xà lệch kép L75x75x8 dài 2,1m (Lắp đà tháp)</v>
          </cell>
          <cell r="E56" t="str">
            <v>Bộ</v>
          </cell>
          <cell r="F56">
            <v>0</v>
          </cell>
          <cell r="G56">
            <v>2385000</v>
          </cell>
          <cell r="H56">
            <v>0</v>
          </cell>
          <cell r="I56">
            <v>0</v>
          </cell>
          <cell r="J56">
            <v>472322</v>
          </cell>
          <cell r="K56">
            <v>0</v>
          </cell>
          <cell r="L56">
            <v>0</v>
          </cell>
          <cell r="M56">
            <v>0</v>
          </cell>
          <cell r="N56">
            <v>0</v>
          </cell>
          <cell r="O56">
            <v>0</v>
          </cell>
          <cell r="P56">
            <v>0</v>
          </cell>
          <cell r="Q56">
            <v>0</v>
          </cell>
          <cell r="R56">
            <v>0</v>
          </cell>
        </row>
        <row r="57">
          <cell r="A57" t="str">
            <v>X22D</v>
          </cell>
          <cell r="B57">
            <v>1</v>
          </cell>
          <cell r="C57">
            <v>4</v>
          </cell>
          <cell r="D57" t="str">
            <v>Bộ xà đơn L75x75x8 dài 2,2m</v>
          </cell>
          <cell r="E57" t="str">
            <v>Bộ</v>
          </cell>
          <cell r="F57">
            <v>2</v>
          </cell>
          <cell r="G57">
            <v>1180400</v>
          </cell>
          <cell r="H57">
            <v>0</v>
          </cell>
          <cell r="I57">
            <v>0</v>
          </cell>
          <cell r="J57">
            <v>350868</v>
          </cell>
          <cell r="K57">
            <v>0</v>
          </cell>
          <cell r="L57">
            <v>0</v>
          </cell>
          <cell r="M57">
            <v>2360800</v>
          </cell>
          <cell r="N57">
            <v>0</v>
          </cell>
          <cell r="O57">
            <v>0</v>
          </cell>
          <cell r="P57">
            <v>701736</v>
          </cell>
          <cell r="Q57">
            <v>0</v>
          </cell>
          <cell r="R57">
            <v>0</v>
          </cell>
        </row>
        <row r="58">
          <cell r="A58" t="str">
            <v>X22K</v>
          </cell>
          <cell r="B58">
            <v>1</v>
          </cell>
          <cell r="C58">
            <v>5</v>
          </cell>
          <cell r="D58" t="str">
            <v>Bộ xà kép L75x75x8 dài 2,2m</v>
          </cell>
          <cell r="E58" t="str">
            <v>Bộ</v>
          </cell>
          <cell r="F58">
            <v>1</v>
          </cell>
          <cell r="G58">
            <v>2378000</v>
          </cell>
          <cell r="H58">
            <v>0</v>
          </cell>
          <cell r="I58">
            <v>0</v>
          </cell>
          <cell r="J58">
            <v>627177</v>
          </cell>
          <cell r="K58">
            <v>0</v>
          </cell>
          <cell r="L58">
            <v>0</v>
          </cell>
          <cell r="M58">
            <v>2378000</v>
          </cell>
          <cell r="N58">
            <v>0</v>
          </cell>
          <cell r="O58">
            <v>0</v>
          </cell>
          <cell r="P58">
            <v>627177</v>
          </cell>
          <cell r="Q58">
            <v>0</v>
          </cell>
          <cell r="R58">
            <v>0</v>
          </cell>
        </row>
        <row r="59">
          <cell r="A59" t="str">
            <v>X22KK</v>
          </cell>
          <cell r="B59">
            <v>0</v>
          </cell>
          <cell r="C59">
            <v>5</v>
          </cell>
          <cell r="D59" t="str">
            <v>Bộ xà kép L75x75x8 dài 2,2m (hướng trụ ghép)</v>
          </cell>
          <cell r="E59" t="str">
            <v>Bộ</v>
          </cell>
          <cell r="F59">
            <v>0</v>
          </cell>
          <cell r="G59">
            <v>2407200</v>
          </cell>
          <cell r="H59">
            <v>0</v>
          </cell>
          <cell r="I59">
            <v>0</v>
          </cell>
          <cell r="J59">
            <v>627177</v>
          </cell>
          <cell r="K59">
            <v>0</v>
          </cell>
          <cell r="L59">
            <v>0</v>
          </cell>
          <cell r="M59">
            <v>0</v>
          </cell>
          <cell r="N59">
            <v>0</v>
          </cell>
          <cell r="O59">
            <v>0</v>
          </cell>
          <cell r="P59">
            <v>0</v>
          </cell>
          <cell r="Q59">
            <v>0</v>
          </cell>
          <cell r="R59">
            <v>0</v>
          </cell>
        </row>
        <row r="60">
          <cell r="A60" t="str">
            <v>X22KC</v>
          </cell>
          <cell r="B60">
            <v>0</v>
          </cell>
          <cell r="C60">
            <v>5</v>
          </cell>
          <cell r="D60" t="str">
            <v>Bộ đà Composite + đà sắt dài 2,4m: bắt FCO</v>
          </cell>
          <cell r="E60" t="str">
            <v>Bộ</v>
          </cell>
          <cell r="F60">
            <v>0</v>
          </cell>
          <cell r="G60">
            <v>2726500</v>
          </cell>
          <cell r="H60">
            <v>0</v>
          </cell>
          <cell r="I60">
            <v>0</v>
          </cell>
          <cell r="J60">
            <v>548135</v>
          </cell>
          <cell r="K60">
            <v>0</v>
          </cell>
          <cell r="L60">
            <v>0</v>
          </cell>
          <cell r="M60">
            <v>0</v>
          </cell>
          <cell r="N60">
            <v>0</v>
          </cell>
          <cell r="O60">
            <v>0</v>
          </cell>
          <cell r="P60">
            <v>0</v>
          </cell>
          <cell r="Q60">
            <v>0</v>
          </cell>
          <cell r="R60">
            <v>0</v>
          </cell>
        </row>
        <row r="61">
          <cell r="A61" t="str">
            <v>X22KKC</v>
          </cell>
          <cell r="B61">
            <v>0</v>
          </cell>
          <cell r="C61">
            <v>5</v>
          </cell>
          <cell r="D61" t="str">
            <v>Bộ đà Composite + đà sắt dài 2,4m: bắt FCO trụ ghép</v>
          </cell>
          <cell r="E61" t="str">
            <v>Bộ</v>
          </cell>
          <cell r="F61">
            <v>0</v>
          </cell>
          <cell r="G61">
            <v>2755000</v>
          </cell>
          <cell r="H61">
            <v>0</v>
          </cell>
          <cell r="I61">
            <v>0</v>
          </cell>
          <cell r="J61">
            <v>548135</v>
          </cell>
          <cell r="K61">
            <v>0</v>
          </cell>
          <cell r="L61">
            <v>0</v>
          </cell>
          <cell r="M61">
            <v>0</v>
          </cell>
          <cell r="N61">
            <v>0</v>
          </cell>
          <cell r="O61">
            <v>0</v>
          </cell>
          <cell r="P61">
            <v>0</v>
          </cell>
          <cell r="Q61">
            <v>0</v>
          </cell>
          <cell r="R61">
            <v>0</v>
          </cell>
        </row>
        <row r="62">
          <cell r="A62" t="str">
            <v>DT160D</v>
          </cell>
          <cell r="B62">
            <v>0</v>
          </cell>
          <cell r="C62">
            <v>5</v>
          </cell>
          <cell r="D62" t="str">
            <v>Bộ đà tháp đơn U160x68x5 dài 2,5m</v>
          </cell>
          <cell r="E62" t="str">
            <v>Bộ</v>
          </cell>
          <cell r="F62">
            <v>0</v>
          </cell>
          <cell r="G62">
            <v>1048000</v>
          </cell>
          <cell r="H62">
            <v>0</v>
          </cell>
          <cell r="I62">
            <v>0</v>
          </cell>
          <cell r="J62">
            <v>219185</v>
          </cell>
          <cell r="K62">
            <v>0</v>
          </cell>
          <cell r="L62">
            <v>0</v>
          </cell>
          <cell r="M62">
            <v>0</v>
          </cell>
          <cell r="N62">
            <v>0</v>
          </cell>
          <cell r="O62">
            <v>0</v>
          </cell>
          <cell r="P62">
            <v>0</v>
          </cell>
          <cell r="Q62">
            <v>0</v>
          </cell>
          <cell r="R62">
            <v>0</v>
          </cell>
        </row>
        <row r="63">
          <cell r="A63" t="str">
            <v>DT160K</v>
          </cell>
          <cell r="B63">
            <v>0</v>
          </cell>
          <cell r="C63">
            <v>5</v>
          </cell>
          <cell r="D63" t="str">
            <v>Bộ đà tháp kép U160x68x5 dài 2,5m</v>
          </cell>
          <cell r="E63" t="str">
            <v>Bộ</v>
          </cell>
          <cell r="F63">
            <v>0</v>
          </cell>
          <cell r="G63">
            <v>2112000</v>
          </cell>
          <cell r="H63">
            <v>0</v>
          </cell>
          <cell r="I63">
            <v>0</v>
          </cell>
          <cell r="J63">
            <v>399691</v>
          </cell>
          <cell r="K63">
            <v>0</v>
          </cell>
          <cell r="L63">
            <v>0</v>
          </cell>
          <cell r="M63">
            <v>0</v>
          </cell>
          <cell r="N63">
            <v>0</v>
          </cell>
          <cell r="O63">
            <v>0</v>
          </cell>
          <cell r="P63">
            <v>0</v>
          </cell>
          <cell r="Q63">
            <v>0</v>
          </cell>
          <cell r="R63">
            <v>0</v>
          </cell>
        </row>
        <row r="64">
          <cell r="A64" t="str">
            <v>CX10</v>
          </cell>
          <cell r="B64">
            <v>0</v>
          </cell>
          <cell r="C64">
            <v>5</v>
          </cell>
          <cell r="D64" t="str">
            <v>Bộ chằng xuống đơn cho trụ 10,5m</v>
          </cell>
          <cell r="E64" t="str">
            <v>Bộ</v>
          </cell>
          <cell r="F64">
            <v>0</v>
          </cell>
          <cell r="G64">
            <v>784878.62</v>
          </cell>
          <cell r="H64">
            <v>0</v>
          </cell>
          <cell r="I64">
            <v>0</v>
          </cell>
          <cell r="J64">
            <v>125235</v>
          </cell>
          <cell r="K64">
            <v>0</v>
          </cell>
          <cell r="L64">
            <v>0</v>
          </cell>
          <cell r="M64">
            <v>0</v>
          </cell>
          <cell r="N64">
            <v>0</v>
          </cell>
          <cell r="O64">
            <v>0</v>
          </cell>
          <cell r="P64">
            <v>0</v>
          </cell>
          <cell r="Q64">
            <v>0</v>
          </cell>
          <cell r="R64">
            <v>0</v>
          </cell>
        </row>
        <row r="65">
          <cell r="A65" t="str">
            <v>CL10</v>
          </cell>
          <cell r="B65">
            <v>0</v>
          </cell>
          <cell r="C65">
            <v>5</v>
          </cell>
          <cell r="D65" t="str">
            <v>Bộ chằng lệch đơn cho trụ 10,5m</v>
          </cell>
          <cell r="E65" t="str">
            <v>Bộ</v>
          </cell>
          <cell r="F65">
            <v>0</v>
          </cell>
          <cell r="G65">
            <v>1037451.14</v>
          </cell>
          <cell r="H65">
            <v>0</v>
          </cell>
          <cell r="I65">
            <v>0</v>
          </cell>
          <cell r="J65">
            <v>256746</v>
          </cell>
          <cell r="K65">
            <v>0</v>
          </cell>
          <cell r="L65">
            <v>0</v>
          </cell>
          <cell r="M65">
            <v>0</v>
          </cell>
          <cell r="N65">
            <v>0</v>
          </cell>
          <cell r="O65">
            <v>0</v>
          </cell>
          <cell r="P65">
            <v>0</v>
          </cell>
          <cell r="Q65">
            <v>0</v>
          </cell>
          <cell r="R65">
            <v>0</v>
          </cell>
        </row>
        <row r="66">
          <cell r="A66" t="str">
            <v>CX12</v>
          </cell>
          <cell r="B66">
            <v>0</v>
          </cell>
          <cell r="C66">
            <v>5</v>
          </cell>
          <cell r="D66" t="str">
            <v>Bộ chằng xuống đơn cho trụ 12m</v>
          </cell>
          <cell r="E66" t="str">
            <v>Bộ</v>
          </cell>
          <cell r="F66">
            <v>0</v>
          </cell>
          <cell r="G66">
            <v>850381.6</v>
          </cell>
          <cell r="H66">
            <v>0</v>
          </cell>
          <cell r="I66">
            <v>0</v>
          </cell>
          <cell r="J66">
            <v>125235</v>
          </cell>
          <cell r="K66">
            <v>0</v>
          </cell>
          <cell r="L66">
            <v>0</v>
          </cell>
          <cell r="M66">
            <v>0</v>
          </cell>
          <cell r="N66">
            <v>0</v>
          </cell>
          <cell r="O66">
            <v>0</v>
          </cell>
          <cell r="P66">
            <v>0</v>
          </cell>
          <cell r="Q66">
            <v>0</v>
          </cell>
          <cell r="R66">
            <v>0</v>
          </cell>
        </row>
        <row r="67">
          <cell r="A67" t="str">
            <v>CL12</v>
          </cell>
          <cell r="B67">
            <v>0</v>
          </cell>
          <cell r="C67">
            <v>5</v>
          </cell>
          <cell r="D67" t="str">
            <v>Bộ chằng lệch đơn cho trụ 12m</v>
          </cell>
          <cell r="E67" t="str">
            <v>Bộ</v>
          </cell>
          <cell r="F67">
            <v>0</v>
          </cell>
          <cell r="G67">
            <v>1081308.5900000001</v>
          </cell>
          <cell r="H67">
            <v>0</v>
          </cell>
          <cell r="I67">
            <v>0</v>
          </cell>
          <cell r="J67">
            <v>256746</v>
          </cell>
          <cell r="K67">
            <v>0</v>
          </cell>
          <cell r="L67">
            <v>0</v>
          </cell>
          <cell r="M67">
            <v>0</v>
          </cell>
          <cell r="N67">
            <v>0</v>
          </cell>
          <cell r="O67">
            <v>0</v>
          </cell>
          <cell r="P67">
            <v>0</v>
          </cell>
          <cell r="Q67">
            <v>0</v>
          </cell>
          <cell r="R67">
            <v>0</v>
          </cell>
        </row>
        <row r="68">
          <cell r="A68" t="str">
            <v>CX14</v>
          </cell>
          <cell r="B68">
            <v>0</v>
          </cell>
          <cell r="C68">
            <v>5</v>
          </cell>
          <cell r="D68" t="str">
            <v>Bộ chằng xuống đơn cho trụ 14m</v>
          </cell>
          <cell r="E68" t="str">
            <v>Bộ</v>
          </cell>
          <cell r="F68">
            <v>0</v>
          </cell>
          <cell r="G68">
            <v>886866.8</v>
          </cell>
          <cell r="H68">
            <v>0</v>
          </cell>
          <cell r="I68">
            <v>0</v>
          </cell>
          <cell r="J68">
            <v>125235</v>
          </cell>
          <cell r="K68">
            <v>0</v>
          </cell>
          <cell r="L68">
            <v>0</v>
          </cell>
          <cell r="M68">
            <v>0</v>
          </cell>
          <cell r="N68">
            <v>0</v>
          </cell>
          <cell r="O68">
            <v>0</v>
          </cell>
          <cell r="P68">
            <v>0</v>
          </cell>
          <cell r="Q68">
            <v>0</v>
          </cell>
          <cell r="R68">
            <v>0</v>
          </cell>
        </row>
        <row r="69">
          <cell r="A69" t="str">
            <v>CL14</v>
          </cell>
          <cell r="B69">
            <v>0</v>
          </cell>
          <cell r="C69">
            <v>5</v>
          </cell>
          <cell r="D69" t="str">
            <v>Bộ chằng lệch đơn cho trụ 14m</v>
          </cell>
          <cell r="E69" t="str">
            <v>Bộ</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CKB</v>
          </cell>
          <cell r="B70">
            <v>0</v>
          </cell>
          <cell r="C70">
            <v>5</v>
          </cell>
          <cell r="D70" t="str">
            <v>Bộ chằng vượt đơn</v>
          </cell>
          <cell r="E70" t="str">
            <v>Bộ</v>
          </cell>
          <cell r="F70">
            <v>0</v>
          </cell>
          <cell r="G70">
            <v>1394328.6</v>
          </cell>
          <cell r="H70">
            <v>0</v>
          </cell>
          <cell r="I70">
            <v>0</v>
          </cell>
          <cell r="J70">
            <v>250470</v>
          </cell>
          <cell r="K70">
            <v>0</v>
          </cell>
          <cell r="L70">
            <v>0</v>
          </cell>
          <cell r="M70">
            <v>0</v>
          </cell>
          <cell r="N70">
            <v>0</v>
          </cell>
          <cell r="O70">
            <v>0</v>
          </cell>
          <cell r="P70">
            <v>0</v>
          </cell>
          <cell r="Q70">
            <v>0</v>
          </cell>
          <cell r="R70">
            <v>0</v>
          </cell>
        </row>
        <row r="71">
          <cell r="A71" t="str">
            <v>NXX</v>
          </cell>
          <cell r="B71">
            <v>0</v>
          </cell>
          <cell r="C71">
            <v>5</v>
          </cell>
          <cell r="D71" t="str">
            <v>Bộ móng neo cho chằng xuống - neo đà cản (TT)</v>
          </cell>
          <cell r="E71" t="str">
            <v>Bộ</v>
          </cell>
          <cell r="F71">
            <v>0</v>
          </cell>
          <cell r="G71">
            <v>312000</v>
          </cell>
          <cell r="H71">
            <v>320000</v>
          </cell>
          <cell r="I71">
            <v>575012.02</v>
          </cell>
          <cell r="J71">
            <v>0</v>
          </cell>
          <cell r="K71">
            <v>0</v>
          </cell>
          <cell r="L71">
            <v>0</v>
          </cell>
          <cell r="M71">
            <v>0</v>
          </cell>
          <cell r="N71">
            <v>0</v>
          </cell>
          <cell r="O71">
            <v>0</v>
          </cell>
          <cell r="P71">
            <v>0</v>
          </cell>
          <cell r="Q71">
            <v>0</v>
          </cell>
          <cell r="R71">
            <v>0</v>
          </cell>
        </row>
        <row r="72">
          <cell r="A72" t="str">
            <v>NXL</v>
          </cell>
          <cell r="B72">
            <v>0</v>
          </cell>
          <cell r="C72">
            <v>5</v>
          </cell>
          <cell r="D72" t="str">
            <v>Bộ móng neo xòe cho chằng lệch (TT)</v>
          </cell>
          <cell r="E72" t="str">
            <v>Bộ</v>
          </cell>
          <cell r="F72">
            <v>0</v>
          </cell>
          <cell r="G72">
            <v>403000</v>
          </cell>
          <cell r="H72">
            <v>0</v>
          </cell>
          <cell r="I72">
            <v>158796.90700000001</v>
          </cell>
          <cell r="J72">
            <v>0</v>
          </cell>
          <cell r="K72">
            <v>0</v>
          </cell>
          <cell r="L72">
            <v>0</v>
          </cell>
          <cell r="M72">
            <v>0</v>
          </cell>
          <cell r="N72">
            <v>0</v>
          </cell>
          <cell r="O72">
            <v>0</v>
          </cell>
          <cell r="P72">
            <v>0</v>
          </cell>
          <cell r="Q72">
            <v>0</v>
          </cell>
          <cell r="R72">
            <v>0</v>
          </cell>
        </row>
        <row r="73">
          <cell r="A73" t="str">
            <v>NXXD</v>
          </cell>
          <cell r="B73">
            <v>0</v>
          </cell>
          <cell r="C73">
            <v>5</v>
          </cell>
          <cell r="D73" t="str">
            <v>Bộ móng neo xòe cho chằng xuống (TT) - Lỗ đá</v>
          </cell>
          <cell r="E73" t="str">
            <v>Bộ</v>
          </cell>
          <cell r="F73">
            <v>0</v>
          </cell>
          <cell r="G73">
            <v>403000</v>
          </cell>
          <cell r="H73">
            <v>0</v>
          </cell>
          <cell r="I73">
            <v>1292000.32</v>
          </cell>
          <cell r="J73">
            <v>0</v>
          </cell>
          <cell r="K73">
            <v>0</v>
          </cell>
          <cell r="L73">
            <v>0</v>
          </cell>
          <cell r="M73">
            <v>0</v>
          </cell>
          <cell r="N73">
            <v>0</v>
          </cell>
          <cell r="O73">
            <v>0</v>
          </cell>
          <cell r="P73">
            <v>0</v>
          </cell>
          <cell r="Q73">
            <v>0</v>
          </cell>
          <cell r="R73">
            <v>0</v>
          </cell>
        </row>
        <row r="74">
          <cell r="A74" t="str">
            <v>NXLD</v>
          </cell>
          <cell r="B74">
            <v>0</v>
          </cell>
          <cell r="C74">
            <v>5</v>
          </cell>
          <cell r="D74" t="str">
            <v>Bộ móng neo xòe cho chằng lệch (TT) - Lỗ đá</v>
          </cell>
          <cell r="E74" t="str">
            <v>Bộ</v>
          </cell>
          <cell r="F74">
            <v>0</v>
          </cell>
          <cell r="G74">
            <v>403000</v>
          </cell>
          <cell r="H74">
            <v>0</v>
          </cell>
          <cell r="I74">
            <v>1292000.32</v>
          </cell>
          <cell r="J74">
            <v>0</v>
          </cell>
          <cell r="K74">
            <v>0</v>
          </cell>
          <cell r="L74">
            <v>0</v>
          </cell>
          <cell r="M74">
            <v>0</v>
          </cell>
          <cell r="N74">
            <v>0</v>
          </cell>
          <cell r="O74">
            <v>0</v>
          </cell>
          <cell r="P74">
            <v>0</v>
          </cell>
          <cell r="Q74">
            <v>0</v>
          </cell>
          <cell r="R74">
            <v>0</v>
          </cell>
        </row>
        <row r="75">
          <cell r="A75" t="str">
            <v>U-D</v>
          </cell>
          <cell r="B75">
            <v>1</v>
          </cell>
          <cell r="C75">
            <v>6</v>
          </cell>
          <cell r="D75" t="str">
            <v>Bộ Uclevis đỡ dây trung hòa (trụ đơn)</v>
          </cell>
          <cell r="E75" t="str">
            <v>bộ</v>
          </cell>
          <cell r="F75">
            <v>6</v>
          </cell>
          <cell r="G75">
            <v>54100</v>
          </cell>
          <cell r="H75">
            <v>0</v>
          </cell>
          <cell r="I75">
            <v>0</v>
          </cell>
          <cell r="J75">
            <v>15472</v>
          </cell>
          <cell r="K75">
            <v>0</v>
          </cell>
          <cell r="L75">
            <v>0</v>
          </cell>
          <cell r="M75">
            <v>324600</v>
          </cell>
          <cell r="N75">
            <v>0</v>
          </cell>
          <cell r="O75">
            <v>0</v>
          </cell>
          <cell r="P75">
            <v>92832</v>
          </cell>
          <cell r="Q75">
            <v>0</v>
          </cell>
          <cell r="R75">
            <v>0</v>
          </cell>
        </row>
        <row r="76">
          <cell r="A76" t="str">
            <v>U-K</v>
          </cell>
          <cell r="B76">
            <v>0</v>
          </cell>
          <cell r="C76">
            <v>6</v>
          </cell>
          <cell r="D76" t="str">
            <v>Bộ Uclevis đỡ dây trung hòa trụ ghép</v>
          </cell>
          <cell r="E76" t="str">
            <v>bộ</v>
          </cell>
          <cell r="F76">
            <v>0</v>
          </cell>
          <cell r="G76">
            <v>71100</v>
          </cell>
          <cell r="H76">
            <v>0</v>
          </cell>
          <cell r="I76">
            <v>0</v>
          </cell>
          <cell r="J76">
            <v>15472</v>
          </cell>
          <cell r="K76">
            <v>0</v>
          </cell>
          <cell r="L76">
            <v>0</v>
          </cell>
          <cell r="M76">
            <v>0</v>
          </cell>
          <cell r="N76">
            <v>0</v>
          </cell>
          <cell r="O76">
            <v>0</v>
          </cell>
          <cell r="P76">
            <v>0</v>
          </cell>
          <cell r="Q76">
            <v>0</v>
          </cell>
          <cell r="R76">
            <v>0</v>
          </cell>
        </row>
        <row r="77">
          <cell r="A77" t="str">
            <v>U-X</v>
          </cell>
          <cell r="B77">
            <v>0</v>
          </cell>
          <cell r="C77">
            <v>6</v>
          </cell>
          <cell r="D77" t="str">
            <v>Bộ Uclevis đỡ dây trung hòa vào xà</v>
          </cell>
          <cell r="E77" t="str">
            <v>bộ</v>
          </cell>
          <cell r="F77">
            <v>0</v>
          </cell>
          <cell r="G77">
            <v>42900</v>
          </cell>
          <cell r="H77">
            <v>0</v>
          </cell>
          <cell r="I77">
            <v>0</v>
          </cell>
          <cell r="J77">
            <v>15472</v>
          </cell>
          <cell r="K77">
            <v>0</v>
          </cell>
          <cell r="L77">
            <v>0</v>
          </cell>
          <cell r="M77">
            <v>0</v>
          </cell>
          <cell r="N77">
            <v>0</v>
          </cell>
          <cell r="O77">
            <v>0</v>
          </cell>
          <cell r="P77">
            <v>0</v>
          </cell>
          <cell r="Q77">
            <v>0</v>
          </cell>
          <cell r="R77">
            <v>0</v>
          </cell>
        </row>
        <row r="78">
          <cell r="A78" t="str">
            <v>KN50</v>
          </cell>
          <cell r="B78">
            <v>1</v>
          </cell>
          <cell r="C78">
            <v>7</v>
          </cell>
          <cell r="D78" t="str">
            <v>Bộ khóa néo dây trung hòa vào trụ (cáp trần 50)</v>
          </cell>
          <cell r="E78" t="str">
            <v>bộ</v>
          </cell>
          <cell r="F78">
            <v>4</v>
          </cell>
          <cell r="G78">
            <v>95100</v>
          </cell>
          <cell r="H78">
            <v>0</v>
          </cell>
          <cell r="I78">
            <v>0</v>
          </cell>
          <cell r="J78">
            <v>0</v>
          </cell>
          <cell r="K78">
            <v>0</v>
          </cell>
          <cell r="L78">
            <v>0</v>
          </cell>
          <cell r="M78">
            <v>380400</v>
          </cell>
          <cell r="N78">
            <v>0</v>
          </cell>
          <cell r="O78">
            <v>0</v>
          </cell>
          <cell r="P78">
            <v>0</v>
          </cell>
          <cell r="Q78">
            <v>0</v>
          </cell>
          <cell r="R78">
            <v>0</v>
          </cell>
        </row>
        <row r="79">
          <cell r="A79" t="str">
            <v>KN70</v>
          </cell>
          <cell r="B79">
            <v>0</v>
          </cell>
          <cell r="C79">
            <v>7</v>
          </cell>
          <cell r="D79" t="str">
            <v>Bộ khóa néo dây trung hòa vào trụ (cáp trần 70)</v>
          </cell>
          <cell r="E79" t="str">
            <v>bộ</v>
          </cell>
          <cell r="F79">
            <v>0</v>
          </cell>
          <cell r="G79">
            <v>92500</v>
          </cell>
          <cell r="H79">
            <v>0</v>
          </cell>
          <cell r="I79">
            <v>0</v>
          </cell>
          <cell r="J79">
            <v>0</v>
          </cell>
          <cell r="K79">
            <v>0</v>
          </cell>
          <cell r="L79">
            <v>0</v>
          </cell>
          <cell r="M79">
            <v>0</v>
          </cell>
          <cell r="N79">
            <v>0</v>
          </cell>
          <cell r="O79">
            <v>0</v>
          </cell>
          <cell r="P79">
            <v>0</v>
          </cell>
          <cell r="Q79">
            <v>0</v>
          </cell>
          <cell r="R79">
            <v>0</v>
          </cell>
        </row>
        <row r="80">
          <cell r="A80" t="str">
            <v>KN95</v>
          </cell>
          <cell r="B80">
            <v>0</v>
          </cell>
          <cell r="C80">
            <v>7</v>
          </cell>
          <cell r="D80" t="str">
            <v>Bộ khóa néo dây trung hòa vào trụ (cáp trần 95)</v>
          </cell>
          <cell r="E80" t="str">
            <v>bộ</v>
          </cell>
          <cell r="F80">
            <v>0</v>
          </cell>
          <cell r="G80">
            <v>160500</v>
          </cell>
          <cell r="H80">
            <v>0</v>
          </cell>
          <cell r="I80">
            <v>0</v>
          </cell>
          <cell r="J80">
            <v>0</v>
          </cell>
          <cell r="K80">
            <v>0</v>
          </cell>
          <cell r="L80">
            <v>0</v>
          </cell>
          <cell r="M80">
            <v>0</v>
          </cell>
          <cell r="N80">
            <v>0</v>
          </cell>
          <cell r="O80">
            <v>0</v>
          </cell>
          <cell r="P80">
            <v>0</v>
          </cell>
          <cell r="Q80">
            <v>0</v>
          </cell>
          <cell r="R80">
            <v>0</v>
          </cell>
        </row>
        <row r="81">
          <cell r="A81" t="str">
            <v>KN120</v>
          </cell>
          <cell r="B81">
            <v>0</v>
          </cell>
          <cell r="C81">
            <v>7</v>
          </cell>
          <cell r="D81" t="str">
            <v>Bộ khóa néo dây trung hòa vào trụ (cáp trần 120)</v>
          </cell>
          <cell r="E81" t="str">
            <v>bộ</v>
          </cell>
          <cell r="F81">
            <v>0</v>
          </cell>
          <cell r="G81">
            <v>160500</v>
          </cell>
          <cell r="H81">
            <v>0</v>
          </cell>
          <cell r="I81">
            <v>0</v>
          </cell>
          <cell r="J81">
            <v>0</v>
          </cell>
          <cell r="K81">
            <v>0</v>
          </cell>
          <cell r="L81">
            <v>0</v>
          </cell>
          <cell r="M81">
            <v>0</v>
          </cell>
          <cell r="N81">
            <v>0</v>
          </cell>
          <cell r="O81">
            <v>0</v>
          </cell>
          <cell r="P81">
            <v>0</v>
          </cell>
          <cell r="Q81">
            <v>0</v>
          </cell>
          <cell r="R81">
            <v>0</v>
          </cell>
        </row>
        <row r="82">
          <cell r="A82" t="str">
            <v>SD</v>
          </cell>
          <cell r="B82">
            <v>1</v>
          </cell>
          <cell r="C82">
            <v>8</v>
          </cell>
          <cell r="D82" t="str">
            <v>Bộ cách điện đứng+ty sứ : SĐU</v>
          </cell>
          <cell r="E82" t="str">
            <v>bộ</v>
          </cell>
          <cell r="F82">
            <v>32</v>
          </cell>
          <cell r="G82">
            <v>253000</v>
          </cell>
          <cell r="H82">
            <v>0</v>
          </cell>
          <cell r="I82">
            <v>0</v>
          </cell>
          <cell r="J82">
            <v>58277</v>
          </cell>
          <cell r="K82">
            <v>0</v>
          </cell>
          <cell r="L82">
            <v>0</v>
          </cell>
          <cell r="M82">
            <v>8096000</v>
          </cell>
          <cell r="N82">
            <v>0</v>
          </cell>
          <cell r="O82">
            <v>0</v>
          </cell>
          <cell r="P82">
            <v>1864864</v>
          </cell>
          <cell r="Q82">
            <v>0</v>
          </cell>
          <cell r="R82">
            <v>0</v>
          </cell>
        </row>
        <row r="83">
          <cell r="A83" t="str">
            <v>SDI</v>
          </cell>
          <cell r="B83">
            <v>0</v>
          </cell>
          <cell r="C83">
            <v>8</v>
          </cell>
          <cell r="D83" t="str">
            <v>Bộ đà 0,8m + Bộ sứ đứng : SĐI</v>
          </cell>
          <cell r="E83" t="str">
            <v>bộ</v>
          </cell>
          <cell r="F83">
            <v>0</v>
          </cell>
          <cell r="G83">
            <v>549574</v>
          </cell>
          <cell r="H83">
            <v>0</v>
          </cell>
          <cell r="I83">
            <v>0</v>
          </cell>
          <cell r="J83">
            <v>255544</v>
          </cell>
          <cell r="K83">
            <v>0</v>
          </cell>
          <cell r="L83">
            <v>0</v>
          </cell>
          <cell r="M83">
            <v>0</v>
          </cell>
          <cell r="N83">
            <v>0</v>
          </cell>
          <cell r="O83">
            <v>0</v>
          </cell>
          <cell r="P83">
            <v>0</v>
          </cell>
          <cell r="Q83">
            <v>0</v>
          </cell>
          <cell r="R83">
            <v>0</v>
          </cell>
        </row>
        <row r="84">
          <cell r="A84" t="str">
            <v>SDG</v>
          </cell>
          <cell r="B84">
            <v>0</v>
          </cell>
          <cell r="C84">
            <v>8</v>
          </cell>
          <cell r="D84" t="str">
            <v>Bộ cách điện đỉnh góc + ty sứ đơn : SĐG</v>
          </cell>
          <cell r="E84" t="str">
            <v>bộ</v>
          </cell>
          <cell r="F84">
            <v>0</v>
          </cell>
          <cell r="G84">
            <v>652000</v>
          </cell>
          <cell r="H84">
            <v>0</v>
          </cell>
          <cell r="I84">
            <v>0</v>
          </cell>
          <cell r="J84">
            <v>116554</v>
          </cell>
          <cell r="K84">
            <v>0</v>
          </cell>
          <cell r="L84">
            <v>0</v>
          </cell>
          <cell r="M84">
            <v>0</v>
          </cell>
          <cell r="N84">
            <v>0</v>
          </cell>
          <cell r="O84">
            <v>0</v>
          </cell>
          <cell r="P84">
            <v>0</v>
          </cell>
          <cell r="Q84">
            <v>0</v>
          </cell>
          <cell r="R84">
            <v>0</v>
          </cell>
        </row>
        <row r="85">
          <cell r="A85" t="str">
            <v>PLY50X</v>
          </cell>
          <cell r="B85">
            <v>1</v>
          </cell>
          <cell r="C85">
            <v>9</v>
          </cell>
          <cell r="D85" t="str">
            <v>Bộ sứ treo Polymer 25kV lắp vào xà (cáp bọc 50)</v>
          </cell>
          <cell r="E85" t="str">
            <v>bộ</v>
          </cell>
          <cell r="F85">
            <v>12</v>
          </cell>
          <cell r="G85">
            <v>630000</v>
          </cell>
          <cell r="H85">
            <v>0</v>
          </cell>
          <cell r="I85">
            <v>0</v>
          </cell>
          <cell r="J85">
            <v>70132</v>
          </cell>
          <cell r="K85">
            <v>0</v>
          </cell>
          <cell r="L85">
            <v>0</v>
          </cell>
          <cell r="M85">
            <v>7560000</v>
          </cell>
          <cell r="N85">
            <v>0</v>
          </cell>
          <cell r="O85">
            <v>0</v>
          </cell>
          <cell r="P85">
            <v>841584</v>
          </cell>
          <cell r="Q85">
            <v>0</v>
          </cell>
          <cell r="R85">
            <v>0</v>
          </cell>
        </row>
        <row r="86">
          <cell r="A86" t="str">
            <v>PLY70X</v>
          </cell>
          <cell r="B86">
            <v>0</v>
          </cell>
          <cell r="C86">
            <v>9</v>
          </cell>
          <cell r="D86" t="str">
            <v>Bộ sứ treo Polymer 25kV lắp vào xà (cáp bọc 70)</v>
          </cell>
          <cell r="E86" t="str">
            <v>bộ</v>
          </cell>
          <cell r="F86">
            <v>0</v>
          </cell>
          <cell r="G86">
            <v>630000</v>
          </cell>
          <cell r="H86">
            <v>0</v>
          </cell>
          <cell r="I86">
            <v>0</v>
          </cell>
          <cell r="J86">
            <v>70132</v>
          </cell>
          <cell r="K86">
            <v>0</v>
          </cell>
          <cell r="L86">
            <v>0</v>
          </cell>
          <cell r="M86">
            <v>0</v>
          </cell>
          <cell r="N86">
            <v>0</v>
          </cell>
          <cell r="O86">
            <v>0</v>
          </cell>
          <cell r="P86">
            <v>0</v>
          </cell>
          <cell r="Q86">
            <v>0</v>
          </cell>
          <cell r="R86">
            <v>0</v>
          </cell>
        </row>
        <row r="87">
          <cell r="A87" t="str">
            <v>PLY95X</v>
          </cell>
          <cell r="B87">
            <v>0</v>
          </cell>
          <cell r="C87">
            <v>9</v>
          </cell>
          <cell r="D87" t="str">
            <v>Bộ sứ treo Polymer 25kV lắp vào xà (cáp bọc 95)</v>
          </cell>
          <cell r="E87" t="str">
            <v>bộ</v>
          </cell>
          <cell r="F87">
            <v>0</v>
          </cell>
          <cell r="G87">
            <v>650000</v>
          </cell>
          <cell r="H87">
            <v>0</v>
          </cell>
          <cell r="I87">
            <v>0</v>
          </cell>
          <cell r="J87">
            <v>70132</v>
          </cell>
          <cell r="K87">
            <v>0</v>
          </cell>
          <cell r="L87">
            <v>0</v>
          </cell>
          <cell r="M87">
            <v>0</v>
          </cell>
          <cell r="N87">
            <v>0</v>
          </cell>
          <cell r="O87">
            <v>0</v>
          </cell>
          <cell r="P87">
            <v>0</v>
          </cell>
          <cell r="Q87">
            <v>0</v>
          </cell>
          <cell r="R87">
            <v>0</v>
          </cell>
        </row>
        <row r="88">
          <cell r="A88" t="str">
            <v>PLY120X</v>
          </cell>
          <cell r="B88">
            <v>0</v>
          </cell>
          <cell r="C88">
            <v>9</v>
          </cell>
          <cell r="D88" t="str">
            <v>Bộ sứ treo Polymer 25kV lắp vào xà (cáp bọc 120)</v>
          </cell>
          <cell r="E88" t="str">
            <v>bộ</v>
          </cell>
          <cell r="F88">
            <v>0</v>
          </cell>
          <cell r="G88">
            <v>650000</v>
          </cell>
          <cell r="H88">
            <v>0</v>
          </cell>
          <cell r="I88">
            <v>0</v>
          </cell>
          <cell r="J88">
            <v>70132</v>
          </cell>
          <cell r="K88">
            <v>0</v>
          </cell>
          <cell r="L88">
            <v>0</v>
          </cell>
          <cell r="M88">
            <v>0</v>
          </cell>
          <cell r="N88">
            <v>0</v>
          </cell>
          <cell r="O88">
            <v>0</v>
          </cell>
          <cell r="P88">
            <v>0</v>
          </cell>
          <cell r="Q88">
            <v>0</v>
          </cell>
          <cell r="R88">
            <v>0</v>
          </cell>
        </row>
        <row r="89">
          <cell r="A89" t="str">
            <v>PLY150X</v>
          </cell>
          <cell r="B89">
            <v>0</v>
          </cell>
          <cell r="C89">
            <v>9</v>
          </cell>
          <cell r="D89" t="str">
            <v>Bộ sứ treo Polymer 25kV lắp vào xà (cáp bọc 150)</v>
          </cell>
          <cell r="E89" t="str">
            <v>bộ</v>
          </cell>
          <cell r="F89">
            <v>0</v>
          </cell>
          <cell r="G89">
            <v>650000</v>
          </cell>
          <cell r="H89">
            <v>0</v>
          </cell>
          <cell r="I89">
            <v>0</v>
          </cell>
          <cell r="J89">
            <v>70132</v>
          </cell>
          <cell r="K89">
            <v>0</v>
          </cell>
          <cell r="L89">
            <v>0</v>
          </cell>
          <cell r="M89">
            <v>0</v>
          </cell>
          <cell r="N89">
            <v>0</v>
          </cell>
          <cell r="O89">
            <v>0</v>
          </cell>
          <cell r="P89">
            <v>0</v>
          </cell>
          <cell r="Q89">
            <v>0</v>
          </cell>
          <cell r="R89">
            <v>0</v>
          </cell>
        </row>
        <row r="90">
          <cell r="A90" t="str">
            <v>PLY185X</v>
          </cell>
          <cell r="B90">
            <v>0</v>
          </cell>
          <cell r="C90">
            <v>9</v>
          </cell>
          <cell r="D90" t="str">
            <v>Bộ sứ treo Polymer 25kV lắp vào xà (cáp bọc 185)</v>
          </cell>
          <cell r="E90" t="str">
            <v>bộ</v>
          </cell>
          <cell r="F90">
            <v>0</v>
          </cell>
          <cell r="G90">
            <v>705000</v>
          </cell>
          <cell r="H90">
            <v>0</v>
          </cell>
          <cell r="I90">
            <v>0</v>
          </cell>
          <cell r="J90">
            <v>70132</v>
          </cell>
          <cell r="K90">
            <v>0</v>
          </cell>
          <cell r="L90">
            <v>0</v>
          </cell>
          <cell r="M90">
            <v>0</v>
          </cell>
          <cell r="N90">
            <v>0</v>
          </cell>
          <cell r="O90">
            <v>0</v>
          </cell>
          <cell r="P90">
            <v>0</v>
          </cell>
          <cell r="Q90">
            <v>0</v>
          </cell>
          <cell r="R90">
            <v>0</v>
          </cell>
        </row>
        <row r="91">
          <cell r="A91" t="str">
            <v>PLY240X</v>
          </cell>
          <cell r="B91">
            <v>0</v>
          </cell>
          <cell r="C91">
            <v>9</v>
          </cell>
          <cell r="D91" t="str">
            <v>Bộ sứ treo Polymer 25kV lắp vào xà (cáp bọc 240)</v>
          </cell>
          <cell r="E91" t="str">
            <v>bộ</v>
          </cell>
          <cell r="F91">
            <v>0</v>
          </cell>
          <cell r="G91">
            <v>710000</v>
          </cell>
          <cell r="H91">
            <v>0</v>
          </cell>
          <cell r="I91">
            <v>0</v>
          </cell>
          <cell r="J91">
            <v>70132</v>
          </cell>
          <cell r="K91">
            <v>0</v>
          </cell>
          <cell r="L91">
            <v>0</v>
          </cell>
          <cell r="M91">
            <v>0</v>
          </cell>
          <cell r="N91">
            <v>0</v>
          </cell>
          <cell r="O91">
            <v>0</v>
          </cell>
          <cell r="P91">
            <v>0</v>
          </cell>
          <cell r="Q91">
            <v>0</v>
          </cell>
          <cell r="R91">
            <v>0</v>
          </cell>
        </row>
        <row r="92">
          <cell r="A92" t="str">
            <v>PLY50T</v>
          </cell>
          <cell r="B92">
            <v>0</v>
          </cell>
          <cell r="C92">
            <v>9</v>
          </cell>
          <cell r="D92" t="str">
            <v>Bộ sứ treo Polymer 25kV lắp vào trụ (cáp bọc 50)</v>
          </cell>
          <cell r="E92" t="str">
            <v>bộ</v>
          </cell>
          <cell r="F92">
            <v>0</v>
          </cell>
          <cell r="G92">
            <v>617100</v>
          </cell>
          <cell r="H92">
            <v>0</v>
          </cell>
          <cell r="I92">
            <v>0</v>
          </cell>
          <cell r="J92">
            <v>70132</v>
          </cell>
          <cell r="K92">
            <v>0</v>
          </cell>
          <cell r="L92">
            <v>0</v>
          </cell>
          <cell r="M92">
            <v>0</v>
          </cell>
          <cell r="N92">
            <v>0</v>
          </cell>
          <cell r="O92">
            <v>0</v>
          </cell>
          <cell r="P92">
            <v>0</v>
          </cell>
          <cell r="Q92">
            <v>0</v>
          </cell>
          <cell r="R92">
            <v>0</v>
          </cell>
        </row>
        <row r="93">
          <cell r="A93" t="str">
            <v>PLY70T</v>
          </cell>
          <cell r="B93">
            <v>0</v>
          </cell>
          <cell r="C93">
            <v>9</v>
          </cell>
          <cell r="D93" t="str">
            <v>Bộ sứ treo Polymer 25kV lắp vào trụ (cáp bọc 70)</v>
          </cell>
          <cell r="E93" t="str">
            <v>bộ</v>
          </cell>
          <cell r="F93">
            <v>0</v>
          </cell>
          <cell r="G93">
            <v>988500</v>
          </cell>
          <cell r="H93">
            <v>0</v>
          </cell>
          <cell r="I93">
            <v>0</v>
          </cell>
          <cell r="J93">
            <v>70132</v>
          </cell>
          <cell r="K93">
            <v>0</v>
          </cell>
          <cell r="L93">
            <v>0</v>
          </cell>
          <cell r="M93">
            <v>0</v>
          </cell>
          <cell r="N93">
            <v>0</v>
          </cell>
          <cell r="O93">
            <v>0</v>
          </cell>
          <cell r="P93">
            <v>0</v>
          </cell>
          <cell r="Q93">
            <v>0</v>
          </cell>
          <cell r="R93">
            <v>0</v>
          </cell>
        </row>
        <row r="94">
          <cell r="B94">
            <v>0</v>
          </cell>
          <cell r="C94">
            <v>9</v>
          </cell>
        </row>
        <row r="95">
          <cell r="A95" t="str">
            <v>DDTT3P</v>
          </cell>
          <cell r="B95">
            <v>1</v>
          </cell>
          <cell r="C95" t="str">
            <v>IV</v>
          </cell>
          <cell r="D95" t="str">
            <v>Phần dây, sứ và phụ kiện</v>
          </cell>
          <cell r="E95" t="str">
            <v>Tbộ</v>
          </cell>
          <cell r="F95">
            <v>1</v>
          </cell>
          <cell r="G95">
            <v>30730387.300000001</v>
          </cell>
          <cell r="I95">
            <v>0</v>
          </cell>
          <cell r="J95">
            <v>2405375</v>
          </cell>
          <cell r="K95">
            <v>0</v>
          </cell>
          <cell r="L95">
            <v>142518.52000000002</v>
          </cell>
          <cell r="M95">
            <v>30730387.300000001</v>
          </cell>
          <cell r="N95">
            <v>0</v>
          </cell>
          <cell r="O95">
            <v>0</v>
          </cell>
          <cell r="P95">
            <v>2405375</v>
          </cell>
          <cell r="Q95">
            <v>0</v>
          </cell>
          <cell r="R95">
            <v>142518.52000000002</v>
          </cell>
        </row>
        <row r="96">
          <cell r="A96" t="str">
            <v>Hotline</v>
          </cell>
          <cell r="B96">
            <v>0</v>
          </cell>
          <cell r="C96" t="str">
            <v>V</v>
          </cell>
          <cell r="D96" t="str">
            <v>Phần đấu nối Hotline</v>
          </cell>
          <cell r="E96" t="str">
            <v>Tbộ</v>
          </cell>
        </row>
        <row r="97">
          <cell r="A97" t="str">
            <v>TĐĐ</v>
          </cell>
          <cell r="B97">
            <v>0</v>
          </cell>
          <cell r="C97" t="str">
            <v>VII</v>
          </cell>
          <cell r="D97" t="str">
            <v>Phần vật liệu trụ đo đếm</v>
          </cell>
          <cell r="E97" t="str">
            <v>Tbộ</v>
          </cell>
        </row>
        <row r="98">
          <cell r="A98" t="str">
            <v>TBTT3P</v>
          </cell>
          <cell r="B98">
            <v>1</v>
          </cell>
          <cell r="C98" t="str">
            <v>V</v>
          </cell>
          <cell r="D98" t="str">
            <v>Phần thiết bị đường dây trung thế 3 pha 1 mạch</v>
          </cell>
          <cell r="E98" t="str">
            <v>Tbộ</v>
          </cell>
          <cell r="F98">
            <v>1</v>
          </cell>
          <cell r="G98">
            <v>3411000</v>
          </cell>
          <cell r="I98">
            <v>0</v>
          </cell>
          <cell r="J98">
            <v>667920</v>
          </cell>
          <cell r="K98">
            <v>0</v>
          </cell>
          <cell r="L98">
            <v>0</v>
          </cell>
          <cell r="M98">
            <v>3411000</v>
          </cell>
          <cell r="N98">
            <v>0</v>
          </cell>
          <cell r="O98">
            <v>0</v>
          </cell>
          <cell r="P98">
            <v>667920</v>
          </cell>
          <cell r="Q98">
            <v>0</v>
          </cell>
          <cell r="R98">
            <v>0</v>
          </cell>
        </row>
        <row r="99">
          <cell r="A99" t="str">
            <v>TT3P4970</v>
          </cell>
          <cell r="B99">
            <v>1</v>
          </cell>
          <cell r="D99" t="str">
            <v>Cộng (I-V)</v>
          </cell>
          <cell r="L99" t="str">
            <v>Vật liệu:</v>
          </cell>
          <cell r="M99">
            <v>126360191.38</v>
          </cell>
          <cell r="N99">
            <v>2501897.4</v>
          </cell>
          <cell r="O99">
            <v>3846643.1090000002</v>
          </cell>
          <cell r="P99">
            <v>18437128.440000001</v>
          </cell>
          <cell r="Q99">
            <v>88293.49500000001</v>
          </cell>
          <cell r="R99">
            <v>2170945.92</v>
          </cell>
        </row>
        <row r="100">
          <cell r="A100" t="str">
            <v>TB3P4970</v>
          </cell>
          <cell r="B100">
            <v>1</v>
          </cell>
          <cell r="L100" t="str">
            <v>Thiết bị:</v>
          </cell>
          <cell r="M100">
            <v>3411000</v>
          </cell>
          <cell r="N100">
            <v>0</v>
          </cell>
          <cell r="O100">
            <v>0</v>
          </cell>
          <cell r="P100">
            <v>667920</v>
          </cell>
          <cell r="Q100">
            <v>0</v>
          </cell>
          <cell r="R100">
            <v>0</v>
          </cell>
        </row>
        <row r="101">
          <cell r="A101" t="str">
            <v>TT3P-2</v>
          </cell>
          <cell r="B101">
            <v>1</v>
          </cell>
          <cell r="C101" t="str">
            <v>B</v>
          </cell>
          <cell r="D101" t="str">
            <v>Nhánh 3P Hai Rô Ấp Bến Sắn (Phước Thiền 5B)</v>
          </cell>
        </row>
        <row r="102">
          <cell r="B102">
            <v>1</v>
          </cell>
          <cell r="C102" t="str">
            <v>I</v>
          </cell>
          <cell r="D102" t="str">
            <v>Phần móng và tiếp địa</v>
          </cell>
        </row>
        <row r="103">
          <cell r="A103" t="str">
            <v>M10</v>
          </cell>
          <cell r="B103">
            <v>0</v>
          </cell>
          <cell r="C103">
            <v>0</v>
          </cell>
          <cell r="D103" t="str">
            <v>Móng M10</v>
          </cell>
          <cell r="E103" t="str">
            <v>Móng</v>
          </cell>
          <cell r="F103">
            <v>0</v>
          </cell>
          <cell r="G103">
            <v>0</v>
          </cell>
          <cell r="H103">
            <v>0</v>
          </cell>
          <cell r="I103">
            <v>135388.598</v>
          </cell>
          <cell r="J103">
            <v>0</v>
          </cell>
          <cell r="K103">
            <v>0</v>
          </cell>
          <cell r="L103">
            <v>0</v>
          </cell>
          <cell r="M103">
            <v>0</v>
          </cell>
          <cell r="N103">
            <v>0</v>
          </cell>
          <cell r="O103">
            <v>0</v>
          </cell>
          <cell r="P103">
            <v>0</v>
          </cell>
          <cell r="Q103">
            <v>0</v>
          </cell>
          <cell r="R103">
            <v>0</v>
          </cell>
        </row>
        <row r="104">
          <cell r="A104" t="str">
            <v>M10a</v>
          </cell>
          <cell r="B104">
            <v>0</v>
          </cell>
          <cell r="C104">
            <v>0</v>
          </cell>
          <cell r="D104" t="str">
            <v xml:space="preserve">Móng M10a </v>
          </cell>
          <cell r="E104" t="str">
            <v>Móng</v>
          </cell>
          <cell r="F104">
            <v>0</v>
          </cell>
          <cell r="G104">
            <v>397000</v>
          </cell>
          <cell r="H104">
            <v>0</v>
          </cell>
          <cell r="I104">
            <v>428823.73899999994</v>
          </cell>
          <cell r="J104">
            <v>62034</v>
          </cell>
          <cell r="K104">
            <v>0</v>
          </cell>
          <cell r="L104">
            <v>0</v>
          </cell>
          <cell r="M104">
            <v>0</v>
          </cell>
          <cell r="N104">
            <v>0</v>
          </cell>
          <cell r="O104">
            <v>0</v>
          </cell>
          <cell r="P104">
            <v>0</v>
          </cell>
          <cell r="Q104">
            <v>0</v>
          </cell>
          <cell r="R104">
            <v>0</v>
          </cell>
        </row>
        <row r="105">
          <cell r="A105" t="str">
            <v>M10BT</v>
          </cell>
          <cell r="B105">
            <v>0</v>
          </cell>
          <cell r="C105">
            <v>0</v>
          </cell>
          <cell r="D105" t="str">
            <v>Móng bê tông trụ đơn 10.5m</v>
          </cell>
          <cell r="E105" t="str">
            <v>Móng</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M10BTD</v>
          </cell>
          <cell r="B106">
            <v>0</v>
          </cell>
          <cell r="C106">
            <v>0</v>
          </cell>
          <cell r="D106" t="str">
            <v>Móng M10BT đôi</v>
          </cell>
          <cell r="E106" t="str">
            <v>Móng</v>
          </cell>
          <cell r="F106">
            <v>0</v>
          </cell>
          <cell r="G106">
            <v>123600</v>
          </cell>
          <cell r="H106">
            <v>1794003</v>
          </cell>
          <cell r="I106">
            <v>1555059.5460000001</v>
          </cell>
          <cell r="J106">
            <v>0</v>
          </cell>
          <cell r="K106">
            <v>72159.288</v>
          </cell>
          <cell r="L106">
            <v>0</v>
          </cell>
          <cell r="M106">
            <v>0</v>
          </cell>
          <cell r="N106">
            <v>0</v>
          </cell>
          <cell r="O106">
            <v>0</v>
          </cell>
          <cell r="P106">
            <v>0</v>
          </cell>
          <cell r="Q106">
            <v>0</v>
          </cell>
          <cell r="R106">
            <v>0</v>
          </cell>
        </row>
        <row r="107">
          <cell r="A107" t="str">
            <v>M12</v>
          </cell>
          <cell r="B107">
            <v>1</v>
          </cell>
          <cell r="C107">
            <v>1</v>
          </cell>
          <cell r="D107" t="str">
            <v>Móng M12</v>
          </cell>
          <cell r="E107" t="str">
            <v>Móng</v>
          </cell>
          <cell r="F107">
            <v>2</v>
          </cell>
          <cell r="G107">
            <v>0</v>
          </cell>
          <cell r="H107">
            <v>0</v>
          </cell>
          <cell r="I107">
            <v>131407</v>
          </cell>
          <cell r="J107">
            <v>0</v>
          </cell>
          <cell r="K107">
            <v>0</v>
          </cell>
          <cell r="L107">
            <v>0</v>
          </cell>
          <cell r="M107">
            <v>0</v>
          </cell>
          <cell r="N107">
            <v>0</v>
          </cell>
          <cell r="O107">
            <v>262814</v>
          </cell>
          <cell r="P107">
            <v>0</v>
          </cell>
          <cell r="Q107">
            <v>0</v>
          </cell>
          <cell r="R107">
            <v>0</v>
          </cell>
        </row>
        <row r="108">
          <cell r="A108" t="str">
            <v>M12a</v>
          </cell>
          <cell r="B108">
            <v>0</v>
          </cell>
          <cell r="C108">
            <v>1</v>
          </cell>
          <cell r="D108" t="str">
            <v>Móng M12a</v>
          </cell>
          <cell r="E108" t="str">
            <v>Móng</v>
          </cell>
          <cell r="F108">
            <v>0</v>
          </cell>
          <cell r="G108">
            <v>415000</v>
          </cell>
          <cell r="H108">
            <v>0</v>
          </cell>
          <cell r="I108">
            <v>396173.84800000006</v>
          </cell>
          <cell r="J108">
            <v>0</v>
          </cell>
          <cell r="K108">
            <v>0</v>
          </cell>
          <cell r="L108">
            <v>0</v>
          </cell>
          <cell r="M108">
            <v>0</v>
          </cell>
          <cell r="N108">
            <v>0</v>
          </cell>
          <cell r="O108">
            <v>0</v>
          </cell>
          <cell r="P108">
            <v>0</v>
          </cell>
          <cell r="Q108">
            <v>0</v>
          </cell>
          <cell r="R108">
            <v>0</v>
          </cell>
        </row>
        <row r="109">
          <cell r="A109" t="str">
            <v>M12-2a</v>
          </cell>
          <cell r="B109">
            <v>0</v>
          </cell>
          <cell r="C109">
            <v>1</v>
          </cell>
          <cell r="D109" t="str">
            <v>Móng M12-2a</v>
          </cell>
          <cell r="E109" t="str">
            <v>Móng</v>
          </cell>
          <cell r="F109">
            <v>0</v>
          </cell>
          <cell r="G109">
            <v>775000</v>
          </cell>
          <cell r="H109">
            <v>0</v>
          </cell>
          <cell r="I109">
            <v>653154.61800000002</v>
          </cell>
          <cell r="J109">
            <v>0</v>
          </cell>
          <cell r="K109">
            <v>0</v>
          </cell>
          <cell r="L109">
            <v>0</v>
          </cell>
          <cell r="M109">
            <v>0</v>
          </cell>
          <cell r="N109">
            <v>0</v>
          </cell>
          <cell r="O109">
            <v>0</v>
          </cell>
          <cell r="P109">
            <v>0</v>
          </cell>
          <cell r="Q109">
            <v>0</v>
          </cell>
          <cell r="R109">
            <v>0</v>
          </cell>
        </row>
        <row r="110">
          <cell r="A110" t="str">
            <v>M12D</v>
          </cell>
          <cell r="B110">
            <v>0</v>
          </cell>
          <cell r="C110">
            <v>1</v>
          </cell>
          <cell r="D110" t="str">
            <v>Móng M12 phá đá chân móng</v>
          </cell>
          <cell r="E110" t="str">
            <v>Móng</v>
          </cell>
          <cell r="F110">
            <v>0</v>
          </cell>
          <cell r="G110">
            <v>0</v>
          </cell>
          <cell r="H110">
            <v>0</v>
          </cell>
          <cell r="I110">
            <v>1267637.7679999999</v>
          </cell>
          <cell r="J110">
            <v>0</v>
          </cell>
          <cell r="K110">
            <v>0</v>
          </cell>
          <cell r="L110">
            <v>0</v>
          </cell>
          <cell r="M110">
            <v>0</v>
          </cell>
          <cell r="N110">
            <v>0</v>
          </cell>
          <cell r="O110">
            <v>0</v>
          </cell>
          <cell r="P110">
            <v>0</v>
          </cell>
          <cell r="Q110">
            <v>0</v>
          </cell>
          <cell r="R110">
            <v>0</v>
          </cell>
        </row>
        <row r="111">
          <cell r="A111" t="str">
            <v>M12BT</v>
          </cell>
          <cell r="B111">
            <v>0</v>
          </cell>
          <cell r="C111">
            <v>1</v>
          </cell>
          <cell r="D111" t="str">
            <v>Móng bê tông trụ đơn 12m</v>
          </cell>
          <cell r="E111" t="str">
            <v>Móng</v>
          </cell>
          <cell r="F111">
            <v>0</v>
          </cell>
          <cell r="G111">
            <v>0</v>
          </cell>
          <cell r="H111">
            <v>639869.80000000005</v>
          </cell>
          <cell r="I111">
            <v>726220.74</v>
          </cell>
          <cell r="J111">
            <v>0</v>
          </cell>
          <cell r="K111">
            <v>22020.440000000002</v>
          </cell>
          <cell r="L111">
            <v>0</v>
          </cell>
          <cell r="M111">
            <v>0</v>
          </cell>
          <cell r="N111">
            <v>0</v>
          </cell>
          <cell r="O111">
            <v>0</v>
          </cell>
          <cell r="P111">
            <v>0</v>
          </cell>
          <cell r="Q111">
            <v>0</v>
          </cell>
          <cell r="R111">
            <v>0</v>
          </cell>
        </row>
        <row r="112">
          <cell r="A112" t="str">
            <v>M12BTD</v>
          </cell>
          <cell r="B112">
            <v>1</v>
          </cell>
          <cell r="C112">
            <v>2</v>
          </cell>
          <cell r="D112" t="str">
            <v>Móng bê tông trụ đôi 12m</v>
          </cell>
          <cell r="E112" t="str">
            <v>Móng</v>
          </cell>
          <cell r="F112">
            <v>4</v>
          </cell>
          <cell r="G112">
            <v>161200</v>
          </cell>
          <cell r="H112">
            <v>928338.2</v>
          </cell>
          <cell r="I112">
            <v>1087841.1500000001</v>
          </cell>
          <cell r="J112">
            <v>0</v>
          </cell>
          <cell r="K112">
            <v>33030.660000000003</v>
          </cell>
          <cell r="L112">
            <v>0</v>
          </cell>
          <cell r="M112">
            <v>644800</v>
          </cell>
          <cell r="N112">
            <v>3713352.8</v>
          </cell>
          <cell r="O112">
            <v>4351364.6000000006</v>
          </cell>
          <cell r="P112">
            <v>0</v>
          </cell>
          <cell r="Q112">
            <v>132122.64000000001</v>
          </cell>
          <cell r="R112">
            <v>0</v>
          </cell>
        </row>
        <row r="113">
          <cell r="A113" t="str">
            <v>M12BT-D</v>
          </cell>
          <cell r="B113">
            <v>0</v>
          </cell>
          <cell r="C113">
            <v>2</v>
          </cell>
          <cell r="D113" t="str">
            <v>Móng bê tông trụ đơn 12m (Vướng đá)</v>
          </cell>
          <cell r="E113" t="str">
            <v>Móng</v>
          </cell>
          <cell r="F113">
            <v>0</v>
          </cell>
          <cell r="G113">
            <v>0</v>
          </cell>
          <cell r="H113">
            <v>761590.125</v>
          </cell>
          <cell r="I113">
            <v>1415042.2850000001</v>
          </cell>
          <cell r="J113">
            <v>0</v>
          </cell>
          <cell r="K113">
            <v>30616.880999999998</v>
          </cell>
          <cell r="L113">
            <v>0</v>
          </cell>
          <cell r="M113">
            <v>0</v>
          </cell>
          <cell r="N113">
            <v>0</v>
          </cell>
          <cell r="O113">
            <v>0</v>
          </cell>
          <cell r="P113">
            <v>0</v>
          </cell>
          <cell r="Q113">
            <v>0</v>
          </cell>
          <cell r="R113">
            <v>0</v>
          </cell>
        </row>
        <row r="114">
          <cell r="A114" t="str">
            <v>M12BTD-D</v>
          </cell>
          <cell r="B114">
            <v>0</v>
          </cell>
          <cell r="C114">
            <v>2</v>
          </cell>
          <cell r="D114" t="str">
            <v>Móng bê tông trụ đôi 12m (Vướng đá)</v>
          </cell>
          <cell r="E114" t="str">
            <v>Móng</v>
          </cell>
          <cell r="F114">
            <v>0</v>
          </cell>
          <cell r="G114">
            <v>145600</v>
          </cell>
          <cell r="H114">
            <v>1253516.2499999998</v>
          </cell>
          <cell r="I114">
            <v>2598935.0739999996</v>
          </cell>
          <cell r="J114">
            <v>0</v>
          </cell>
          <cell r="K114">
            <v>50392.93</v>
          </cell>
          <cell r="L114">
            <v>0</v>
          </cell>
          <cell r="M114">
            <v>0</v>
          </cell>
          <cell r="N114">
            <v>0</v>
          </cell>
          <cell r="O114">
            <v>0</v>
          </cell>
          <cell r="P114">
            <v>0</v>
          </cell>
          <cell r="Q114">
            <v>0</v>
          </cell>
          <cell r="R114">
            <v>0</v>
          </cell>
        </row>
        <row r="115">
          <cell r="A115" t="str">
            <v>M14</v>
          </cell>
          <cell r="B115">
            <v>0</v>
          </cell>
          <cell r="C115">
            <v>2</v>
          </cell>
          <cell r="D115" t="str">
            <v>Móng M14</v>
          </cell>
          <cell r="E115" t="str">
            <v>Móng</v>
          </cell>
          <cell r="F115">
            <v>0</v>
          </cell>
          <cell r="G115">
            <v>0</v>
          </cell>
          <cell r="H115">
            <v>0</v>
          </cell>
          <cell r="I115">
            <v>0</v>
          </cell>
          <cell r="J115">
            <v>0</v>
          </cell>
          <cell r="K115">
            <v>0</v>
          </cell>
          <cell r="L115">
            <v>0</v>
          </cell>
          <cell r="M115">
            <v>0</v>
          </cell>
          <cell r="N115">
            <v>0</v>
          </cell>
          <cell r="O115">
            <v>0</v>
          </cell>
          <cell r="P115">
            <v>0</v>
          </cell>
          <cell r="Q115">
            <v>0</v>
          </cell>
          <cell r="R115">
            <v>0</v>
          </cell>
        </row>
        <row r="116">
          <cell r="A116" t="str">
            <v>M14a</v>
          </cell>
          <cell r="B116">
            <v>0</v>
          </cell>
          <cell r="C116">
            <v>2</v>
          </cell>
          <cell r="D116" t="str">
            <v>Móng M14a</v>
          </cell>
          <cell r="E116" t="str">
            <v>Móng</v>
          </cell>
          <cell r="F116">
            <v>0</v>
          </cell>
          <cell r="G116">
            <v>0</v>
          </cell>
          <cell r="H116">
            <v>0</v>
          </cell>
          <cell r="I116">
            <v>0</v>
          </cell>
          <cell r="J116">
            <v>0</v>
          </cell>
          <cell r="K116">
            <v>0</v>
          </cell>
          <cell r="L116">
            <v>0</v>
          </cell>
          <cell r="M116">
            <v>0</v>
          </cell>
          <cell r="N116">
            <v>0</v>
          </cell>
          <cell r="O116">
            <v>0</v>
          </cell>
          <cell r="P116">
            <v>0</v>
          </cell>
          <cell r="Q116">
            <v>0</v>
          </cell>
          <cell r="R116">
            <v>0</v>
          </cell>
        </row>
        <row r="117">
          <cell r="A117" t="str">
            <v>M14BT</v>
          </cell>
          <cell r="B117">
            <v>1</v>
          </cell>
          <cell r="C117">
            <v>3</v>
          </cell>
          <cell r="D117" t="str">
            <v>Móng bê tông trụ đơn 14m</v>
          </cell>
          <cell r="E117" t="str">
            <v>Móng</v>
          </cell>
          <cell r="F117">
            <v>1</v>
          </cell>
          <cell r="G117">
            <v>0</v>
          </cell>
          <cell r="H117">
            <v>645221</v>
          </cell>
          <cell r="I117">
            <v>822867.50899999996</v>
          </cell>
          <cell r="J117">
            <v>0</v>
          </cell>
          <cell r="K117">
            <v>22232.174999999999</v>
          </cell>
          <cell r="L117">
            <v>0</v>
          </cell>
          <cell r="M117">
            <v>0</v>
          </cell>
          <cell r="N117">
            <v>645221</v>
          </cell>
          <cell r="O117">
            <v>822867.50899999996</v>
          </cell>
          <cell r="P117">
            <v>0</v>
          </cell>
          <cell r="Q117">
            <v>22232.174999999999</v>
          </cell>
          <cell r="R117">
            <v>0</v>
          </cell>
        </row>
        <row r="118">
          <cell r="A118" t="str">
            <v>M14BTD</v>
          </cell>
          <cell r="B118">
            <v>0</v>
          </cell>
          <cell r="C118">
            <v>3</v>
          </cell>
          <cell r="D118" t="str">
            <v>Móng bê tông trụ đôi 14m</v>
          </cell>
          <cell r="E118" t="str">
            <v>Móng</v>
          </cell>
          <cell r="F118">
            <v>0</v>
          </cell>
          <cell r="G118">
            <v>145600</v>
          </cell>
          <cell r="H118">
            <v>3161680</v>
          </cell>
          <cell r="I118">
            <v>3037966.966</v>
          </cell>
          <cell r="J118">
            <v>0</v>
          </cell>
          <cell r="K118">
            <v>127041</v>
          </cell>
          <cell r="L118">
            <v>0</v>
          </cell>
          <cell r="M118">
            <v>0</v>
          </cell>
          <cell r="N118">
            <v>0</v>
          </cell>
          <cell r="O118">
            <v>0</v>
          </cell>
          <cell r="P118">
            <v>0</v>
          </cell>
          <cell r="Q118">
            <v>0</v>
          </cell>
          <cell r="R118">
            <v>0</v>
          </cell>
        </row>
        <row r="119">
          <cell r="A119" t="str">
            <v>M20</v>
          </cell>
          <cell r="B119">
            <v>0</v>
          </cell>
          <cell r="C119">
            <v>3</v>
          </cell>
          <cell r="D119" t="str">
            <v>Móng M20</v>
          </cell>
          <cell r="E119" t="str">
            <v>Móng</v>
          </cell>
          <cell r="F119">
            <v>0</v>
          </cell>
          <cell r="G119">
            <v>0</v>
          </cell>
          <cell r="H119">
            <v>0</v>
          </cell>
          <cell r="I119">
            <v>0</v>
          </cell>
          <cell r="J119">
            <v>0</v>
          </cell>
          <cell r="K119">
            <v>0</v>
          </cell>
          <cell r="L119">
            <v>0</v>
          </cell>
          <cell r="M119">
            <v>0</v>
          </cell>
          <cell r="N119">
            <v>0</v>
          </cell>
          <cell r="O119">
            <v>0</v>
          </cell>
          <cell r="P119">
            <v>0</v>
          </cell>
          <cell r="Q119">
            <v>0</v>
          </cell>
          <cell r="R119">
            <v>0</v>
          </cell>
        </row>
        <row r="120">
          <cell r="A120" t="str">
            <v>TDLL10</v>
          </cell>
          <cell r="B120">
            <v>0</v>
          </cell>
          <cell r="C120">
            <v>3</v>
          </cell>
          <cell r="D120" t="str">
            <v>Tiếp địa lặp lại (trụ 10,5m)</v>
          </cell>
          <cell r="E120" t="str">
            <v>Bộ</v>
          </cell>
          <cell r="F120">
            <v>0</v>
          </cell>
          <cell r="G120">
            <v>504664.44799999997</v>
          </cell>
          <cell r="H120">
            <v>0</v>
          </cell>
          <cell r="I120">
            <v>0</v>
          </cell>
          <cell r="J120">
            <v>908758.26399999997</v>
          </cell>
          <cell r="K120">
            <v>0</v>
          </cell>
          <cell r="L120">
            <v>13887</v>
          </cell>
          <cell r="M120">
            <v>0</v>
          </cell>
          <cell r="N120">
            <v>0</v>
          </cell>
          <cell r="O120">
            <v>0</v>
          </cell>
          <cell r="P120">
            <v>0</v>
          </cell>
          <cell r="Q120">
            <v>0</v>
          </cell>
          <cell r="R120">
            <v>0</v>
          </cell>
        </row>
        <row r="121">
          <cell r="A121" t="str">
            <v>TDLL12</v>
          </cell>
          <cell r="B121">
            <v>1</v>
          </cell>
          <cell r="C121">
            <v>4</v>
          </cell>
          <cell r="D121" t="str">
            <v>Tiếp địa lặp lại (trụ 12m)</v>
          </cell>
          <cell r="E121" t="str">
            <v>Bộ</v>
          </cell>
          <cell r="F121">
            <v>1</v>
          </cell>
          <cell r="G121">
            <v>878774.08</v>
          </cell>
          <cell r="H121">
            <v>0</v>
          </cell>
          <cell r="I121">
            <v>191058.3</v>
          </cell>
          <cell r="J121">
            <v>189377.44</v>
          </cell>
          <cell r="K121">
            <v>0</v>
          </cell>
          <cell r="L121">
            <v>2777.4</v>
          </cell>
          <cell r="M121">
            <v>878774.08</v>
          </cell>
          <cell r="N121">
            <v>0</v>
          </cell>
          <cell r="O121">
            <v>191058.3</v>
          </cell>
          <cell r="P121">
            <v>189377.44</v>
          </cell>
          <cell r="Q121">
            <v>0</v>
          </cell>
          <cell r="R121">
            <v>2777.4</v>
          </cell>
        </row>
        <row r="122">
          <cell r="A122" t="str">
            <v>TDLL14</v>
          </cell>
          <cell r="B122">
            <v>0</v>
          </cell>
          <cell r="C122">
            <v>4</v>
          </cell>
          <cell r="D122" t="str">
            <v>Tiếp địa lặp lại (trụ 14m)</v>
          </cell>
          <cell r="E122" t="str">
            <v>Bộ</v>
          </cell>
          <cell r="F122">
            <v>0</v>
          </cell>
          <cell r="G122">
            <v>577700.99199999997</v>
          </cell>
          <cell r="H122">
            <v>0</v>
          </cell>
          <cell r="I122">
            <v>0</v>
          </cell>
          <cell r="J122">
            <v>909913.65599999996</v>
          </cell>
          <cell r="K122">
            <v>0</v>
          </cell>
          <cell r="L122">
            <v>13887</v>
          </cell>
          <cell r="M122">
            <v>0</v>
          </cell>
          <cell r="N122">
            <v>0</v>
          </cell>
          <cell r="O122">
            <v>0</v>
          </cell>
          <cell r="P122">
            <v>0</v>
          </cell>
          <cell r="Q122">
            <v>0</v>
          </cell>
          <cell r="R122">
            <v>0</v>
          </cell>
        </row>
        <row r="123">
          <cell r="A123" t="str">
            <v>TDLL20</v>
          </cell>
          <cell r="B123">
            <v>0</v>
          </cell>
          <cell r="C123">
            <v>4</v>
          </cell>
          <cell r="D123" t="str">
            <v>Tiếp địa lặp lại (trụ 20m)</v>
          </cell>
          <cell r="E123" t="str">
            <v>Bộ</v>
          </cell>
          <cell r="F123">
            <v>0</v>
          </cell>
          <cell r="G123">
            <v>0</v>
          </cell>
          <cell r="H123">
            <v>0</v>
          </cell>
          <cell r="I123">
            <v>0</v>
          </cell>
          <cell r="J123">
            <v>0</v>
          </cell>
          <cell r="K123">
            <v>0</v>
          </cell>
          <cell r="L123">
            <v>0</v>
          </cell>
          <cell r="M123">
            <v>0</v>
          </cell>
          <cell r="N123">
            <v>0</v>
          </cell>
          <cell r="O123">
            <v>0</v>
          </cell>
          <cell r="P123">
            <v>0</v>
          </cell>
          <cell r="Q123">
            <v>0</v>
          </cell>
          <cell r="R123">
            <v>0</v>
          </cell>
        </row>
        <row r="124">
          <cell r="A124" t="str">
            <v>TDLA</v>
          </cell>
          <cell r="B124">
            <v>0</v>
          </cell>
          <cell r="C124">
            <v>4</v>
          </cell>
          <cell r="D124" t="str">
            <v>Tiếp địa LA</v>
          </cell>
          <cell r="E124" t="str">
            <v>Bộ</v>
          </cell>
          <cell r="F124">
            <v>0</v>
          </cell>
          <cell r="G124">
            <v>0</v>
          </cell>
          <cell r="H124">
            <v>0</v>
          </cell>
          <cell r="I124">
            <v>0</v>
          </cell>
          <cell r="J124">
            <v>0</v>
          </cell>
          <cell r="K124">
            <v>0</v>
          </cell>
          <cell r="L124">
            <v>0</v>
          </cell>
          <cell r="M124">
            <v>0</v>
          </cell>
          <cell r="N124">
            <v>0</v>
          </cell>
          <cell r="O124">
            <v>0</v>
          </cell>
          <cell r="P124">
            <v>0</v>
          </cell>
          <cell r="Q124">
            <v>0</v>
          </cell>
          <cell r="R124">
            <v>0</v>
          </cell>
        </row>
        <row r="125">
          <cell r="B125">
            <v>1</v>
          </cell>
          <cell r="C125" t="str">
            <v>II</v>
          </cell>
          <cell r="D125" t="str">
            <v>Phần trụ</v>
          </cell>
        </row>
        <row r="126">
          <cell r="A126" t="str">
            <v>BTLT10</v>
          </cell>
          <cell r="B126">
            <v>0</v>
          </cell>
          <cell r="C126">
            <v>0</v>
          </cell>
          <cell r="D126" t="str">
            <v>Trụ bê tông ly tâm 10.5m</v>
          </cell>
          <cell r="E126" t="str">
            <v>Trụ</v>
          </cell>
          <cell r="F126">
            <v>0</v>
          </cell>
          <cell r="G126">
            <v>3500000</v>
          </cell>
          <cell r="H126">
            <v>0</v>
          </cell>
          <cell r="I126">
            <v>0</v>
          </cell>
          <cell r="J126">
            <v>589996</v>
          </cell>
          <cell r="K126">
            <v>0</v>
          </cell>
          <cell r="L126">
            <v>202565</v>
          </cell>
          <cell r="M126">
            <v>0</v>
          </cell>
          <cell r="N126">
            <v>0</v>
          </cell>
          <cell r="O126">
            <v>0</v>
          </cell>
          <cell r="P126">
            <v>0</v>
          </cell>
          <cell r="Q126">
            <v>0</v>
          </cell>
          <cell r="R126">
            <v>0</v>
          </cell>
        </row>
        <row r="127">
          <cell r="A127" t="str">
            <v>BTLT12</v>
          </cell>
          <cell r="B127">
            <v>1</v>
          </cell>
          <cell r="C127">
            <v>1</v>
          </cell>
          <cell r="D127" t="str">
            <v>Trụ bê tông ly tâm 12m trồng thủ công+cơ giới</v>
          </cell>
          <cell r="E127" t="str">
            <v>Trụ</v>
          </cell>
          <cell r="F127">
            <v>10</v>
          </cell>
          <cell r="G127">
            <v>5320000</v>
          </cell>
          <cell r="H127">
            <v>0</v>
          </cell>
          <cell r="I127">
            <v>0</v>
          </cell>
          <cell r="J127">
            <v>589996</v>
          </cell>
          <cell r="K127">
            <v>0</v>
          </cell>
          <cell r="L127">
            <v>202565</v>
          </cell>
          <cell r="M127">
            <v>53200000</v>
          </cell>
          <cell r="N127">
            <v>0</v>
          </cell>
          <cell r="O127">
            <v>0</v>
          </cell>
          <cell r="P127">
            <v>5899960</v>
          </cell>
          <cell r="Q127">
            <v>0</v>
          </cell>
          <cell r="R127">
            <v>2025650</v>
          </cell>
        </row>
        <row r="128">
          <cell r="A128" t="str">
            <v>BTLT12TC</v>
          </cell>
          <cell r="B128">
            <v>0</v>
          </cell>
          <cell r="C128">
            <v>1</v>
          </cell>
          <cell r="D128" t="str">
            <v>Trụ bê tông ly tâm 12m trồng thủ công</v>
          </cell>
          <cell r="E128" t="str">
            <v>Trụ</v>
          </cell>
          <cell r="F128">
            <v>0</v>
          </cell>
          <cell r="G128">
            <v>5320000</v>
          </cell>
          <cell r="H128">
            <v>0</v>
          </cell>
          <cell r="I128">
            <v>0</v>
          </cell>
          <cell r="J128">
            <v>1477773</v>
          </cell>
          <cell r="K128">
            <v>0</v>
          </cell>
          <cell r="L128">
            <v>0</v>
          </cell>
          <cell r="M128">
            <v>0</v>
          </cell>
          <cell r="N128">
            <v>0</v>
          </cell>
          <cell r="O128">
            <v>0</v>
          </cell>
          <cell r="P128">
            <v>0</v>
          </cell>
          <cell r="Q128">
            <v>0</v>
          </cell>
          <cell r="R128">
            <v>0</v>
          </cell>
        </row>
        <row r="129">
          <cell r="A129" t="str">
            <v>BTLT14</v>
          </cell>
          <cell r="B129">
            <v>1</v>
          </cell>
          <cell r="C129">
            <v>2</v>
          </cell>
          <cell r="D129" t="str">
            <v>Trụ bê tông ly tâm 14m trồng thủ công + cơ giới</v>
          </cell>
          <cell r="E129" t="str">
            <v>Trụ</v>
          </cell>
          <cell r="F129">
            <v>1</v>
          </cell>
          <cell r="G129">
            <v>7770000</v>
          </cell>
          <cell r="H129">
            <v>0</v>
          </cell>
          <cell r="I129">
            <v>0</v>
          </cell>
          <cell r="J129">
            <v>734712</v>
          </cell>
          <cell r="K129">
            <v>0</v>
          </cell>
          <cell r="L129">
            <v>202565</v>
          </cell>
          <cell r="M129">
            <v>7770000</v>
          </cell>
          <cell r="N129">
            <v>0</v>
          </cell>
          <cell r="O129">
            <v>0</v>
          </cell>
          <cell r="P129">
            <v>734712</v>
          </cell>
          <cell r="Q129">
            <v>0</v>
          </cell>
          <cell r="R129">
            <v>202565</v>
          </cell>
        </row>
        <row r="130">
          <cell r="A130" t="str">
            <v>BTLT14TC</v>
          </cell>
          <cell r="B130">
            <v>0</v>
          </cell>
          <cell r="C130">
            <v>2</v>
          </cell>
          <cell r="D130" t="str">
            <v>Trụ bê tông ly tâm 14m trồng thủ công</v>
          </cell>
          <cell r="E130" t="str">
            <v>Trụ</v>
          </cell>
          <cell r="F130">
            <v>0</v>
          </cell>
          <cell r="G130">
            <v>7770000</v>
          </cell>
          <cell r="H130">
            <v>0</v>
          </cell>
          <cell r="I130">
            <v>0</v>
          </cell>
          <cell r="J130">
            <v>1839563</v>
          </cell>
          <cell r="K130">
            <v>0</v>
          </cell>
          <cell r="L130">
            <v>0</v>
          </cell>
          <cell r="M130">
            <v>0</v>
          </cell>
          <cell r="N130">
            <v>0</v>
          </cell>
          <cell r="O130">
            <v>0</v>
          </cell>
          <cell r="P130">
            <v>0</v>
          </cell>
          <cell r="Q130">
            <v>0</v>
          </cell>
          <cell r="R130">
            <v>0</v>
          </cell>
        </row>
        <row r="131">
          <cell r="A131" t="str">
            <v>BTLT20</v>
          </cell>
          <cell r="B131">
            <v>0</v>
          </cell>
          <cell r="C131">
            <v>2</v>
          </cell>
          <cell r="D131" t="str">
            <v>Trụ bê tông ly tâm 20m</v>
          </cell>
          <cell r="E131" t="str">
            <v>Trụ</v>
          </cell>
          <cell r="F131">
            <v>0</v>
          </cell>
          <cell r="G131">
            <v>20800000</v>
          </cell>
          <cell r="H131">
            <v>0</v>
          </cell>
          <cell r="I131">
            <v>0</v>
          </cell>
          <cell r="J131">
            <v>0</v>
          </cell>
          <cell r="K131">
            <v>0</v>
          </cell>
          <cell r="L131">
            <v>0</v>
          </cell>
          <cell r="M131">
            <v>0</v>
          </cell>
          <cell r="N131">
            <v>0</v>
          </cell>
          <cell r="O131">
            <v>0</v>
          </cell>
          <cell r="P131">
            <v>0</v>
          </cell>
          <cell r="Q131">
            <v>0</v>
          </cell>
          <cell r="R131">
            <v>0</v>
          </cell>
        </row>
        <row r="132">
          <cell r="B132">
            <v>1</v>
          </cell>
          <cell r="C132" t="str">
            <v>III</v>
          </cell>
          <cell r="D132" t="str">
            <v>Phần xà, néo</v>
          </cell>
        </row>
        <row r="133">
          <cell r="A133" t="str">
            <v>BCOM</v>
          </cell>
          <cell r="B133">
            <v>0</v>
          </cell>
          <cell r="C133">
            <v>0</v>
          </cell>
          <cell r="D133" t="str">
            <v>Bộ xà Composite bắt LA, FCO 1 pha</v>
          </cell>
          <cell r="E133" t="str">
            <v>Bộ</v>
          </cell>
          <cell r="F133">
            <v>0</v>
          </cell>
          <cell r="G133">
            <v>722100</v>
          </cell>
          <cell r="H133">
            <v>0</v>
          </cell>
          <cell r="I133">
            <v>0</v>
          </cell>
          <cell r="J133">
            <v>197267</v>
          </cell>
          <cell r="K133">
            <v>0</v>
          </cell>
          <cell r="L133">
            <v>0</v>
          </cell>
          <cell r="M133">
            <v>0</v>
          </cell>
          <cell r="N133">
            <v>0</v>
          </cell>
          <cell r="O133">
            <v>0</v>
          </cell>
          <cell r="P133">
            <v>0</v>
          </cell>
          <cell r="Q133">
            <v>0</v>
          </cell>
          <cell r="R133">
            <v>0</v>
          </cell>
        </row>
        <row r="134">
          <cell r="A134" t="str">
            <v>BCOM3</v>
          </cell>
          <cell r="B134">
            <v>1</v>
          </cell>
          <cell r="C134">
            <v>1</v>
          </cell>
          <cell r="D134" t="str">
            <v>Bộ xà Composite bắt LA, FCO 3 pha</v>
          </cell>
          <cell r="E134" t="str">
            <v>Bộ</v>
          </cell>
          <cell r="F134">
            <v>1</v>
          </cell>
          <cell r="G134">
            <v>1885300</v>
          </cell>
          <cell r="H134">
            <v>0</v>
          </cell>
          <cell r="I134">
            <v>0</v>
          </cell>
          <cell r="J134">
            <v>197267</v>
          </cell>
          <cell r="K134">
            <v>0</v>
          </cell>
          <cell r="L134">
            <v>0</v>
          </cell>
          <cell r="M134">
            <v>1885300</v>
          </cell>
          <cell r="N134">
            <v>0</v>
          </cell>
          <cell r="O134">
            <v>0</v>
          </cell>
          <cell r="P134">
            <v>197267</v>
          </cell>
          <cell r="Q134">
            <v>0</v>
          </cell>
          <cell r="R134">
            <v>0</v>
          </cell>
        </row>
        <row r="135">
          <cell r="A135" t="str">
            <v>X8D</v>
          </cell>
          <cell r="B135">
            <v>0</v>
          </cell>
          <cell r="C135">
            <v>1</v>
          </cell>
          <cell r="D135" t="str">
            <v>Bộ xà lệch đơn L75x75x8 dài 0,8m: X-8ĐL</v>
          </cell>
          <cell r="E135" t="str">
            <v>Bộ</v>
          </cell>
          <cell r="F135">
            <v>0</v>
          </cell>
          <cell r="G135">
            <v>294174</v>
          </cell>
          <cell r="H135">
            <v>0</v>
          </cell>
          <cell r="I135">
            <v>0</v>
          </cell>
          <cell r="J135">
            <v>197267</v>
          </cell>
          <cell r="K135">
            <v>0</v>
          </cell>
          <cell r="L135">
            <v>0</v>
          </cell>
          <cell r="M135">
            <v>0</v>
          </cell>
          <cell r="N135">
            <v>0</v>
          </cell>
          <cell r="O135">
            <v>0</v>
          </cell>
          <cell r="P135">
            <v>0</v>
          </cell>
          <cell r="Q135">
            <v>0</v>
          </cell>
          <cell r="R135">
            <v>0</v>
          </cell>
        </row>
        <row r="136">
          <cell r="A136" t="str">
            <v>X8K</v>
          </cell>
          <cell r="B136">
            <v>0</v>
          </cell>
          <cell r="C136">
            <v>1</v>
          </cell>
          <cell r="D136" t="str">
            <v>Bộ xà lệch kép L75x75x8 dài 0,8m: X-8KL</v>
          </cell>
          <cell r="E136" t="str">
            <v>Bộ</v>
          </cell>
          <cell r="F136">
            <v>0</v>
          </cell>
          <cell r="G136">
            <v>577348</v>
          </cell>
          <cell r="H136">
            <v>0</v>
          </cell>
          <cell r="I136">
            <v>0</v>
          </cell>
          <cell r="J136">
            <v>296545</v>
          </cell>
          <cell r="K136">
            <v>0</v>
          </cell>
          <cell r="L136">
            <v>0</v>
          </cell>
          <cell r="M136">
            <v>0</v>
          </cell>
          <cell r="N136">
            <v>0</v>
          </cell>
          <cell r="O136">
            <v>0</v>
          </cell>
          <cell r="P136">
            <v>0</v>
          </cell>
          <cell r="Q136">
            <v>0</v>
          </cell>
          <cell r="R136">
            <v>0</v>
          </cell>
        </row>
        <row r="137">
          <cell r="A137" t="str">
            <v>X11D</v>
          </cell>
          <cell r="B137">
            <v>1</v>
          </cell>
          <cell r="C137">
            <v>2</v>
          </cell>
          <cell r="D137" t="str">
            <v>Bộ xà lệch đơn L75x75x8 dài 1,1m: X-11ĐL</v>
          </cell>
          <cell r="E137" t="str">
            <v>Bộ</v>
          </cell>
          <cell r="F137">
            <v>6</v>
          </cell>
          <cell r="G137">
            <v>525351</v>
          </cell>
          <cell r="H137">
            <v>0</v>
          </cell>
          <cell r="I137">
            <v>0</v>
          </cell>
          <cell r="J137">
            <v>197267</v>
          </cell>
          <cell r="K137">
            <v>0</v>
          </cell>
          <cell r="L137">
            <v>0</v>
          </cell>
          <cell r="M137">
            <v>3152106</v>
          </cell>
          <cell r="N137">
            <v>0</v>
          </cell>
          <cell r="O137">
            <v>0</v>
          </cell>
          <cell r="P137">
            <v>1183602</v>
          </cell>
          <cell r="Q137">
            <v>0</v>
          </cell>
          <cell r="R137">
            <v>0</v>
          </cell>
        </row>
        <row r="138">
          <cell r="A138" t="str">
            <v>X11K</v>
          </cell>
          <cell r="B138">
            <v>1</v>
          </cell>
          <cell r="C138">
            <v>3</v>
          </cell>
          <cell r="D138" t="str">
            <v>Bộ xà lệch kép L75x75x8 dài 1,1m: X-11KL</v>
          </cell>
          <cell r="E138" t="str">
            <v>Bộ</v>
          </cell>
          <cell r="F138">
            <v>6</v>
          </cell>
          <cell r="G138">
            <v>1029302</v>
          </cell>
          <cell r="H138">
            <v>0</v>
          </cell>
          <cell r="I138">
            <v>0</v>
          </cell>
          <cell r="J138">
            <v>345004</v>
          </cell>
          <cell r="K138">
            <v>0</v>
          </cell>
          <cell r="L138">
            <v>0</v>
          </cell>
          <cell r="M138">
            <v>6175812</v>
          </cell>
          <cell r="N138">
            <v>0</v>
          </cell>
          <cell r="O138">
            <v>0</v>
          </cell>
          <cell r="P138">
            <v>2070024</v>
          </cell>
          <cell r="Q138">
            <v>0</v>
          </cell>
          <cell r="R138">
            <v>0</v>
          </cell>
        </row>
        <row r="139">
          <cell r="A139" t="str">
            <v>X11KK</v>
          </cell>
          <cell r="B139">
            <v>1</v>
          </cell>
          <cell r="C139">
            <v>4</v>
          </cell>
          <cell r="D139" t="str">
            <v>Bộ xà kép L75x75x8 dài 1,1m (hướng trụ ghép)</v>
          </cell>
          <cell r="E139" t="str">
            <v>Bộ</v>
          </cell>
          <cell r="F139">
            <v>6</v>
          </cell>
          <cell r="G139">
            <v>1066902</v>
          </cell>
          <cell r="H139">
            <v>0</v>
          </cell>
          <cell r="I139">
            <v>0</v>
          </cell>
          <cell r="J139">
            <v>345004</v>
          </cell>
          <cell r="K139">
            <v>0</v>
          </cell>
          <cell r="L139">
            <v>0</v>
          </cell>
          <cell r="M139">
            <v>6401412</v>
          </cell>
          <cell r="N139">
            <v>0</v>
          </cell>
          <cell r="O139">
            <v>0</v>
          </cell>
          <cell r="P139">
            <v>2070024</v>
          </cell>
          <cell r="Q139">
            <v>0</v>
          </cell>
          <cell r="R139">
            <v>0</v>
          </cell>
        </row>
        <row r="140">
          <cell r="A140" t="str">
            <v>X166D</v>
          </cell>
          <cell r="B140">
            <v>0</v>
          </cell>
          <cell r="C140">
            <v>3</v>
          </cell>
          <cell r="D140" t="str">
            <v>Bộ xà đơn L75x75x8 dài 1,66m</v>
          </cell>
          <cell r="E140" t="str">
            <v>Bộ</v>
          </cell>
          <cell r="F140">
            <v>0</v>
          </cell>
          <cell r="G140">
            <v>735000</v>
          </cell>
          <cell r="H140">
            <v>0</v>
          </cell>
          <cell r="I140">
            <v>0</v>
          </cell>
          <cell r="J140">
            <v>328778</v>
          </cell>
          <cell r="K140">
            <v>0</v>
          </cell>
          <cell r="L140">
            <v>0</v>
          </cell>
          <cell r="M140">
            <v>0</v>
          </cell>
          <cell r="N140">
            <v>0</v>
          </cell>
          <cell r="O140">
            <v>0</v>
          </cell>
          <cell r="P140">
            <v>0</v>
          </cell>
          <cell r="Q140">
            <v>0</v>
          </cell>
          <cell r="R140">
            <v>0</v>
          </cell>
        </row>
        <row r="141">
          <cell r="A141" t="str">
            <v>X166K</v>
          </cell>
          <cell r="B141">
            <v>0</v>
          </cell>
          <cell r="C141">
            <v>3</v>
          </cell>
          <cell r="D141" t="str">
            <v>Bộ xà kép L75x75x8 dài 1,66m:  X-1,66K</v>
          </cell>
          <cell r="E141" t="str">
            <v>Bộ</v>
          </cell>
          <cell r="F141">
            <v>0</v>
          </cell>
          <cell r="G141">
            <v>1480000</v>
          </cell>
          <cell r="H141">
            <v>0</v>
          </cell>
          <cell r="I141">
            <v>0</v>
          </cell>
          <cell r="J141">
            <v>444817</v>
          </cell>
          <cell r="K141">
            <v>0</v>
          </cell>
          <cell r="L141">
            <v>0</v>
          </cell>
          <cell r="M141">
            <v>0</v>
          </cell>
          <cell r="N141">
            <v>0</v>
          </cell>
          <cell r="O141">
            <v>0</v>
          </cell>
          <cell r="P141">
            <v>0</v>
          </cell>
          <cell r="Q141">
            <v>0</v>
          </cell>
          <cell r="R141">
            <v>0</v>
          </cell>
        </row>
        <row r="142">
          <cell r="A142" t="str">
            <v>X20D</v>
          </cell>
          <cell r="B142">
            <v>0</v>
          </cell>
          <cell r="C142">
            <v>3</v>
          </cell>
          <cell r="D142" t="str">
            <v>Bộ xà lệch đơn L75x75x8 dài 2m</v>
          </cell>
          <cell r="E142" t="str">
            <v>Bộ</v>
          </cell>
          <cell r="F142">
            <v>0</v>
          </cell>
          <cell r="G142">
            <v>742000</v>
          </cell>
          <cell r="H142">
            <v>0</v>
          </cell>
          <cell r="I142">
            <v>0</v>
          </cell>
          <cell r="J142">
            <v>328778</v>
          </cell>
          <cell r="K142">
            <v>0</v>
          </cell>
          <cell r="L142">
            <v>0</v>
          </cell>
          <cell r="M142">
            <v>0</v>
          </cell>
          <cell r="N142">
            <v>0</v>
          </cell>
          <cell r="O142">
            <v>0</v>
          </cell>
          <cell r="P142">
            <v>0</v>
          </cell>
          <cell r="Q142">
            <v>0</v>
          </cell>
          <cell r="R142">
            <v>0</v>
          </cell>
        </row>
        <row r="143">
          <cell r="A143" t="str">
            <v>X20K</v>
          </cell>
          <cell r="B143">
            <v>0</v>
          </cell>
          <cell r="C143">
            <v>3</v>
          </cell>
          <cell r="D143" t="str">
            <v>Bộ xà lệch kép L75x75x8 dài 2m</v>
          </cell>
          <cell r="E143" t="str">
            <v>Bộ</v>
          </cell>
          <cell r="F143">
            <v>0</v>
          </cell>
          <cell r="G143">
            <v>1517000</v>
          </cell>
          <cell r="H143">
            <v>0</v>
          </cell>
          <cell r="I143">
            <v>0</v>
          </cell>
          <cell r="J143">
            <v>444817</v>
          </cell>
          <cell r="K143">
            <v>0</v>
          </cell>
          <cell r="L143">
            <v>0</v>
          </cell>
          <cell r="M143">
            <v>0</v>
          </cell>
          <cell r="N143">
            <v>0</v>
          </cell>
          <cell r="O143">
            <v>0</v>
          </cell>
          <cell r="P143">
            <v>0</v>
          </cell>
          <cell r="Q143">
            <v>0</v>
          </cell>
          <cell r="R143">
            <v>0</v>
          </cell>
        </row>
        <row r="144">
          <cell r="A144" t="str">
            <v>X20DT</v>
          </cell>
          <cell r="B144">
            <v>0</v>
          </cell>
          <cell r="C144">
            <v>3</v>
          </cell>
          <cell r="D144" t="str">
            <v>Bộ xà lệch đơn L75x75x8 dài 2m: X-20ĐL2/3 (Lắp đà tháp)</v>
          </cell>
          <cell r="E144" t="str">
            <v>Bộ</v>
          </cell>
          <cell r="F144">
            <v>0</v>
          </cell>
          <cell r="G144">
            <v>720000</v>
          </cell>
          <cell r="H144">
            <v>0</v>
          </cell>
          <cell r="I144">
            <v>0</v>
          </cell>
          <cell r="J144">
            <v>328778</v>
          </cell>
          <cell r="K144">
            <v>0</v>
          </cell>
          <cell r="L144">
            <v>0</v>
          </cell>
          <cell r="M144">
            <v>0</v>
          </cell>
          <cell r="N144">
            <v>0</v>
          </cell>
          <cell r="O144">
            <v>0</v>
          </cell>
          <cell r="P144">
            <v>0</v>
          </cell>
          <cell r="Q144">
            <v>0</v>
          </cell>
          <cell r="R144">
            <v>0</v>
          </cell>
        </row>
        <row r="145">
          <cell r="A145" t="str">
            <v>X20KT</v>
          </cell>
          <cell r="B145">
            <v>0</v>
          </cell>
          <cell r="C145">
            <v>3</v>
          </cell>
          <cell r="D145" t="str">
            <v>Bộ xà lệch kép L75x75x8 dài 2m: X-20KL2/3 (Lắp đà tháp)</v>
          </cell>
          <cell r="E145" t="str">
            <v>Bộ</v>
          </cell>
          <cell r="F145">
            <v>0</v>
          </cell>
          <cell r="G145">
            <v>1523000</v>
          </cell>
          <cell r="H145">
            <v>0</v>
          </cell>
          <cell r="I145">
            <v>0</v>
          </cell>
          <cell r="J145">
            <v>444817</v>
          </cell>
          <cell r="K145">
            <v>0</v>
          </cell>
          <cell r="L145">
            <v>0</v>
          </cell>
          <cell r="M145">
            <v>0</v>
          </cell>
          <cell r="N145">
            <v>0</v>
          </cell>
          <cell r="O145">
            <v>0</v>
          </cell>
          <cell r="P145">
            <v>0</v>
          </cell>
          <cell r="Q145">
            <v>0</v>
          </cell>
          <cell r="R145">
            <v>0</v>
          </cell>
        </row>
        <row r="146">
          <cell r="A146" t="str">
            <v>X21D</v>
          </cell>
          <cell r="B146">
            <v>1</v>
          </cell>
          <cell r="C146">
            <v>4</v>
          </cell>
          <cell r="D146" t="str">
            <v>Bộ xà lệch đơn L75x75x8 dài 2,1m</v>
          </cell>
          <cell r="E146" t="str">
            <v>Bộ</v>
          </cell>
          <cell r="F146">
            <v>2</v>
          </cell>
          <cell r="G146">
            <v>1178400</v>
          </cell>
          <cell r="H146">
            <v>0</v>
          </cell>
          <cell r="I146">
            <v>0</v>
          </cell>
          <cell r="J146">
            <v>349313</v>
          </cell>
          <cell r="K146">
            <v>0</v>
          </cell>
          <cell r="L146">
            <v>0</v>
          </cell>
          <cell r="M146">
            <v>2356800</v>
          </cell>
          <cell r="N146">
            <v>0</v>
          </cell>
          <cell r="O146">
            <v>0</v>
          </cell>
          <cell r="P146">
            <v>698626</v>
          </cell>
          <cell r="Q146">
            <v>0</v>
          </cell>
          <cell r="R146">
            <v>0</v>
          </cell>
        </row>
        <row r="147">
          <cell r="A147" t="str">
            <v>X21K</v>
          </cell>
          <cell r="B147">
            <v>0</v>
          </cell>
          <cell r="C147">
            <v>4</v>
          </cell>
          <cell r="D147" t="str">
            <v>Bộ xà lệch kép L75x75x8 dài 2,1m</v>
          </cell>
          <cell r="E147" t="str">
            <v>Bộ</v>
          </cell>
          <cell r="F147">
            <v>0</v>
          </cell>
          <cell r="G147">
            <v>2372000</v>
          </cell>
          <cell r="H147">
            <v>0</v>
          </cell>
          <cell r="I147">
            <v>0</v>
          </cell>
          <cell r="J147">
            <v>472322</v>
          </cell>
          <cell r="K147">
            <v>0</v>
          </cell>
          <cell r="L147">
            <v>0</v>
          </cell>
          <cell r="M147">
            <v>0</v>
          </cell>
          <cell r="N147">
            <v>0</v>
          </cell>
          <cell r="O147">
            <v>0</v>
          </cell>
          <cell r="P147">
            <v>0</v>
          </cell>
          <cell r="Q147">
            <v>0</v>
          </cell>
          <cell r="R147">
            <v>0</v>
          </cell>
        </row>
        <row r="148">
          <cell r="A148" t="str">
            <v>X21DT</v>
          </cell>
          <cell r="B148">
            <v>0</v>
          </cell>
          <cell r="C148">
            <v>4</v>
          </cell>
          <cell r="D148" t="str">
            <v>Bộ xà lệch đơn L75x75x8 dài 2,1m (Lắp đà tháp)</v>
          </cell>
          <cell r="E148" t="str">
            <v>Bộ</v>
          </cell>
          <cell r="F148">
            <v>0</v>
          </cell>
          <cell r="G148">
            <v>1180000</v>
          </cell>
          <cell r="H148">
            <v>0</v>
          </cell>
          <cell r="I148">
            <v>0</v>
          </cell>
          <cell r="J148">
            <v>349313</v>
          </cell>
          <cell r="K148">
            <v>0</v>
          </cell>
          <cell r="L148">
            <v>0</v>
          </cell>
          <cell r="M148">
            <v>0</v>
          </cell>
          <cell r="N148">
            <v>0</v>
          </cell>
          <cell r="O148">
            <v>0</v>
          </cell>
          <cell r="P148">
            <v>0</v>
          </cell>
          <cell r="Q148">
            <v>0</v>
          </cell>
          <cell r="R148">
            <v>0</v>
          </cell>
        </row>
        <row r="149">
          <cell r="A149" t="str">
            <v>X21KT</v>
          </cell>
          <cell r="B149">
            <v>0</v>
          </cell>
          <cell r="C149">
            <v>4</v>
          </cell>
          <cell r="D149" t="str">
            <v>Bộ xà lệch kép L75x75x8 dài 2,1m (Lắp đà tháp)</v>
          </cell>
          <cell r="E149" t="str">
            <v>Bộ</v>
          </cell>
          <cell r="F149">
            <v>0</v>
          </cell>
          <cell r="G149">
            <v>2385000</v>
          </cell>
          <cell r="H149">
            <v>0</v>
          </cell>
          <cell r="I149">
            <v>0</v>
          </cell>
          <cell r="J149">
            <v>472322</v>
          </cell>
          <cell r="K149">
            <v>0</v>
          </cell>
          <cell r="L149">
            <v>0</v>
          </cell>
          <cell r="M149">
            <v>0</v>
          </cell>
          <cell r="N149">
            <v>0</v>
          </cell>
          <cell r="O149">
            <v>0</v>
          </cell>
          <cell r="P149">
            <v>0</v>
          </cell>
          <cell r="Q149">
            <v>0</v>
          </cell>
          <cell r="R149">
            <v>0</v>
          </cell>
        </row>
        <row r="150">
          <cell r="A150" t="str">
            <v>X22D</v>
          </cell>
          <cell r="B150">
            <v>0</v>
          </cell>
          <cell r="C150">
            <v>4</v>
          </cell>
          <cell r="D150" t="str">
            <v>Bộ xà đơn L75x75x8 dài 2,2m</v>
          </cell>
          <cell r="E150" t="str">
            <v>Bộ</v>
          </cell>
          <cell r="F150">
            <v>0</v>
          </cell>
          <cell r="G150">
            <v>1180400</v>
          </cell>
          <cell r="H150">
            <v>0</v>
          </cell>
          <cell r="I150">
            <v>0</v>
          </cell>
          <cell r="J150">
            <v>350868</v>
          </cell>
          <cell r="K150">
            <v>0</v>
          </cell>
          <cell r="L150">
            <v>0</v>
          </cell>
          <cell r="M150">
            <v>0</v>
          </cell>
          <cell r="N150">
            <v>0</v>
          </cell>
          <cell r="O150">
            <v>0</v>
          </cell>
          <cell r="P150">
            <v>0</v>
          </cell>
          <cell r="Q150">
            <v>0</v>
          </cell>
          <cell r="R150">
            <v>0</v>
          </cell>
        </row>
        <row r="151">
          <cell r="A151" t="str">
            <v>X22K</v>
          </cell>
          <cell r="B151">
            <v>1</v>
          </cell>
          <cell r="C151">
            <v>5</v>
          </cell>
          <cell r="D151" t="str">
            <v>Bộ xà kép L75x75x8 dài 2,2m</v>
          </cell>
          <cell r="E151" t="str">
            <v>Bộ</v>
          </cell>
          <cell r="F151">
            <v>1</v>
          </cell>
          <cell r="G151">
            <v>2378000</v>
          </cell>
          <cell r="H151">
            <v>0</v>
          </cell>
          <cell r="I151">
            <v>0</v>
          </cell>
          <cell r="J151">
            <v>627177</v>
          </cell>
          <cell r="K151">
            <v>0</v>
          </cell>
          <cell r="L151">
            <v>0</v>
          </cell>
          <cell r="M151">
            <v>2378000</v>
          </cell>
          <cell r="N151">
            <v>0</v>
          </cell>
          <cell r="O151">
            <v>0</v>
          </cell>
          <cell r="P151">
            <v>627177</v>
          </cell>
          <cell r="Q151">
            <v>0</v>
          </cell>
          <cell r="R151">
            <v>0</v>
          </cell>
        </row>
        <row r="152">
          <cell r="A152" t="str">
            <v>X22KK</v>
          </cell>
          <cell r="B152">
            <v>0</v>
          </cell>
          <cell r="C152">
            <v>5</v>
          </cell>
          <cell r="D152" t="str">
            <v>Bộ xà kép L75x75x8 dài 2,2m (hướng trụ ghép)</v>
          </cell>
          <cell r="E152" t="str">
            <v>Bộ</v>
          </cell>
          <cell r="F152">
            <v>0</v>
          </cell>
          <cell r="G152">
            <v>2407200</v>
          </cell>
          <cell r="H152">
            <v>0</v>
          </cell>
          <cell r="I152">
            <v>0</v>
          </cell>
          <cell r="J152">
            <v>627177</v>
          </cell>
          <cell r="K152">
            <v>0</v>
          </cell>
          <cell r="L152">
            <v>0</v>
          </cell>
          <cell r="M152">
            <v>0</v>
          </cell>
          <cell r="N152">
            <v>0</v>
          </cell>
          <cell r="O152">
            <v>0</v>
          </cell>
          <cell r="P152">
            <v>0</v>
          </cell>
          <cell r="Q152">
            <v>0</v>
          </cell>
          <cell r="R152">
            <v>0</v>
          </cell>
        </row>
        <row r="153">
          <cell r="A153" t="str">
            <v>X22KC</v>
          </cell>
          <cell r="B153">
            <v>0</v>
          </cell>
          <cell r="C153">
            <v>5</v>
          </cell>
          <cell r="D153" t="str">
            <v>Bộ đà Composite + đà sắt dài 2,4m: bắt FCO</v>
          </cell>
          <cell r="E153" t="str">
            <v>Bộ</v>
          </cell>
          <cell r="F153">
            <v>0</v>
          </cell>
          <cell r="G153">
            <v>2726500</v>
          </cell>
          <cell r="H153">
            <v>0</v>
          </cell>
          <cell r="I153">
            <v>0</v>
          </cell>
          <cell r="J153">
            <v>548135</v>
          </cell>
          <cell r="K153">
            <v>0</v>
          </cell>
          <cell r="L153">
            <v>0</v>
          </cell>
          <cell r="M153">
            <v>0</v>
          </cell>
          <cell r="N153">
            <v>0</v>
          </cell>
          <cell r="O153">
            <v>0</v>
          </cell>
          <cell r="P153">
            <v>0</v>
          </cell>
          <cell r="Q153">
            <v>0</v>
          </cell>
          <cell r="R153">
            <v>0</v>
          </cell>
        </row>
        <row r="154">
          <cell r="A154" t="str">
            <v>X22KKC</v>
          </cell>
          <cell r="B154">
            <v>0</v>
          </cell>
          <cell r="C154">
            <v>5</v>
          </cell>
          <cell r="D154" t="str">
            <v>Bộ đà Composite + đà sắt dài 2,4m: bắt FCO trụ ghép</v>
          </cell>
          <cell r="E154" t="str">
            <v>Bộ</v>
          </cell>
          <cell r="F154">
            <v>0</v>
          </cell>
          <cell r="G154">
            <v>2755000</v>
          </cell>
          <cell r="H154">
            <v>0</v>
          </cell>
          <cell r="I154">
            <v>0</v>
          </cell>
          <cell r="J154">
            <v>548135</v>
          </cell>
          <cell r="K154">
            <v>0</v>
          </cell>
          <cell r="L154">
            <v>0</v>
          </cell>
          <cell r="M154">
            <v>0</v>
          </cell>
          <cell r="N154">
            <v>0</v>
          </cell>
          <cell r="O154">
            <v>0</v>
          </cell>
          <cell r="P154">
            <v>0</v>
          </cell>
          <cell r="Q154">
            <v>0</v>
          </cell>
          <cell r="R154">
            <v>0</v>
          </cell>
        </row>
        <row r="155">
          <cell r="A155" t="str">
            <v>DT160D</v>
          </cell>
          <cell r="B155">
            <v>0</v>
          </cell>
          <cell r="C155">
            <v>5</v>
          </cell>
          <cell r="D155" t="str">
            <v>Bộ đà tháp đơn U160x68x5 dài 2,5m</v>
          </cell>
          <cell r="E155" t="str">
            <v>Bộ</v>
          </cell>
          <cell r="F155">
            <v>0</v>
          </cell>
          <cell r="G155">
            <v>1048000</v>
          </cell>
          <cell r="H155">
            <v>0</v>
          </cell>
          <cell r="I155">
            <v>0</v>
          </cell>
          <cell r="J155">
            <v>219185</v>
          </cell>
          <cell r="K155">
            <v>0</v>
          </cell>
          <cell r="L155">
            <v>0</v>
          </cell>
          <cell r="M155">
            <v>0</v>
          </cell>
          <cell r="N155">
            <v>0</v>
          </cell>
          <cell r="O155">
            <v>0</v>
          </cell>
          <cell r="P155">
            <v>0</v>
          </cell>
          <cell r="Q155">
            <v>0</v>
          </cell>
          <cell r="R155">
            <v>0</v>
          </cell>
        </row>
        <row r="156">
          <cell r="A156" t="str">
            <v>DT160K</v>
          </cell>
          <cell r="B156">
            <v>0</v>
          </cell>
          <cell r="C156">
            <v>5</v>
          </cell>
          <cell r="D156" t="str">
            <v>Bộ đà tháp kép U160x68x5 dài 2,5m</v>
          </cell>
          <cell r="E156" t="str">
            <v>Bộ</v>
          </cell>
          <cell r="F156">
            <v>0</v>
          </cell>
          <cell r="G156">
            <v>2112000</v>
          </cell>
          <cell r="H156">
            <v>0</v>
          </cell>
          <cell r="I156">
            <v>0</v>
          </cell>
          <cell r="J156">
            <v>399691</v>
          </cell>
          <cell r="K156">
            <v>0</v>
          </cell>
          <cell r="L156">
            <v>0</v>
          </cell>
          <cell r="M156">
            <v>0</v>
          </cell>
          <cell r="N156">
            <v>0</v>
          </cell>
          <cell r="O156">
            <v>0</v>
          </cell>
          <cell r="P156">
            <v>0</v>
          </cell>
          <cell r="Q156">
            <v>0</v>
          </cell>
          <cell r="R156">
            <v>0</v>
          </cell>
        </row>
        <row r="157">
          <cell r="A157" t="str">
            <v>CX10</v>
          </cell>
          <cell r="B157">
            <v>0</v>
          </cell>
          <cell r="C157">
            <v>5</v>
          </cell>
          <cell r="D157" t="str">
            <v>Bộ chằng xuống đơn cho trụ 10,5m</v>
          </cell>
          <cell r="E157" t="str">
            <v>Bộ</v>
          </cell>
          <cell r="F157">
            <v>0</v>
          </cell>
          <cell r="G157">
            <v>784878.62</v>
          </cell>
          <cell r="H157">
            <v>0</v>
          </cell>
          <cell r="I157">
            <v>0</v>
          </cell>
          <cell r="J157">
            <v>125235</v>
          </cell>
          <cell r="K157">
            <v>0</v>
          </cell>
          <cell r="L157">
            <v>0</v>
          </cell>
          <cell r="M157">
            <v>0</v>
          </cell>
          <cell r="N157">
            <v>0</v>
          </cell>
          <cell r="O157">
            <v>0</v>
          </cell>
          <cell r="P157">
            <v>0</v>
          </cell>
          <cell r="Q157">
            <v>0</v>
          </cell>
          <cell r="R157">
            <v>0</v>
          </cell>
        </row>
        <row r="158">
          <cell r="A158" t="str">
            <v>CL10</v>
          </cell>
          <cell r="B158">
            <v>0</v>
          </cell>
          <cell r="C158">
            <v>5</v>
          </cell>
          <cell r="D158" t="str">
            <v>Bộ chằng lệch đơn cho trụ 10,5m</v>
          </cell>
          <cell r="E158" t="str">
            <v>Bộ</v>
          </cell>
          <cell r="F158">
            <v>0</v>
          </cell>
          <cell r="G158">
            <v>1037451.14</v>
          </cell>
          <cell r="H158">
            <v>0</v>
          </cell>
          <cell r="I158">
            <v>0</v>
          </cell>
          <cell r="J158">
            <v>256746</v>
          </cell>
          <cell r="K158">
            <v>0</v>
          </cell>
          <cell r="L158">
            <v>0</v>
          </cell>
          <cell r="M158">
            <v>0</v>
          </cell>
          <cell r="N158">
            <v>0</v>
          </cell>
          <cell r="O158">
            <v>0</v>
          </cell>
          <cell r="P158">
            <v>0</v>
          </cell>
          <cell r="Q158">
            <v>0</v>
          </cell>
          <cell r="R158">
            <v>0</v>
          </cell>
        </row>
        <row r="159">
          <cell r="A159" t="str">
            <v>CX12</v>
          </cell>
          <cell r="B159">
            <v>0</v>
          </cell>
          <cell r="C159">
            <v>5</v>
          </cell>
          <cell r="D159" t="str">
            <v>Bộ chằng xuống đơn cho trụ 12m</v>
          </cell>
          <cell r="E159" t="str">
            <v>Bộ</v>
          </cell>
          <cell r="F159">
            <v>0</v>
          </cell>
          <cell r="G159">
            <v>850381.6</v>
          </cell>
          <cell r="H159">
            <v>0</v>
          </cell>
          <cell r="I159">
            <v>0</v>
          </cell>
          <cell r="J159">
            <v>125235</v>
          </cell>
          <cell r="K159">
            <v>0</v>
          </cell>
          <cell r="L159">
            <v>0</v>
          </cell>
          <cell r="M159">
            <v>0</v>
          </cell>
          <cell r="N159">
            <v>0</v>
          </cell>
          <cell r="O159">
            <v>0</v>
          </cell>
          <cell r="P159">
            <v>0</v>
          </cell>
          <cell r="Q159">
            <v>0</v>
          </cell>
          <cell r="R159">
            <v>0</v>
          </cell>
        </row>
        <row r="160">
          <cell r="A160" t="str">
            <v>CL12</v>
          </cell>
          <cell r="B160">
            <v>0</v>
          </cell>
          <cell r="C160">
            <v>5</v>
          </cell>
          <cell r="D160" t="str">
            <v>Bộ chằng lệch đơn cho trụ 12m</v>
          </cell>
          <cell r="E160" t="str">
            <v>Bộ</v>
          </cell>
          <cell r="F160">
            <v>0</v>
          </cell>
          <cell r="G160">
            <v>1081308.5900000001</v>
          </cell>
          <cell r="H160">
            <v>0</v>
          </cell>
          <cell r="I160">
            <v>0</v>
          </cell>
          <cell r="J160">
            <v>256746</v>
          </cell>
          <cell r="K160">
            <v>0</v>
          </cell>
          <cell r="L160">
            <v>0</v>
          </cell>
          <cell r="M160">
            <v>0</v>
          </cell>
          <cell r="N160">
            <v>0</v>
          </cell>
          <cell r="O160">
            <v>0</v>
          </cell>
          <cell r="P160">
            <v>0</v>
          </cell>
          <cell r="Q160">
            <v>0</v>
          </cell>
          <cell r="R160">
            <v>0</v>
          </cell>
        </row>
        <row r="161">
          <cell r="A161" t="str">
            <v>CX14</v>
          </cell>
          <cell r="B161">
            <v>0</v>
          </cell>
          <cell r="C161">
            <v>5</v>
          </cell>
          <cell r="D161" t="str">
            <v>Bộ chằng xuống đơn cho trụ 14m</v>
          </cell>
          <cell r="E161" t="str">
            <v>Bộ</v>
          </cell>
          <cell r="F161">
            <v>0</v>
          </cell>
          <cell r="G161">
            <v>886866.8</v>
          </cell>
          <cell r="H161">
            <v>0</v>
          </cell>
          <cell r="I161">
            <v>0</v>
          </cell>
          <cell r="J161">
            <v>125235</v>
          </cell>
          <cell r="K161">
            <v>0</v>
          </cell>
          <cell r="L161">
            <v>0</v>
          </cell>
          <cell r="M161">
            <v>0</v>
          </cell>
          <cell r="N161">
            <v>0</v>
          </cell>
          <cell r="O161">
            <v>0</v>
          </cell>
          <cell r="P161">
            <v>0</v>
          </cell>
          <cell r="Q161">
            <v>0</v>
          </cell>
          <cell r="R161">
            <v>0</v>
          </cell>
        </row>
        <row r="162">
          <cell r="A162" t="str">
            <v>CL14</v>
          </cell>
          <cell r="B162">
            <v>0</v>
          </cell>
          <cell r="C162">
            <v>5</v>
          </cell>
          <cell r="D162" t="str">
            <v>Bộ chằng lệch đơn cho trụ 14m</v>
          </cell>
          <cell r="E162" t="str">
            <v>Bộ</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CKB</v>
          </cell>
          <cell r="B163">
            <v>0</v>
          </cell>
          <cell r="C163">
            <v>5</v>
          </cell>
          <cell r="D163" t="str">
            <v>Bộ chằng vượt đơn</v>
          </cell>
          <cell r="E163" t="str">
            <v>Bộ</v>
          </cell>
          <cell r="F163">
            <v>0</v>
          </cell>
          <cell r="G163">
            <v>1394328.6</v>
          </cell>
          <cell r="H163">
            <v>0</v>
          </cell>
          <cell r="I163">
            <v>0</v>
          </cell>
          <cell r="J163">
            <v>250470</v>
          </cell>
          <cell r="K163">
            <v>0</v>
          </cell>
          <cell r="L163">
            <v>0</v>
          </cell>
          <cell r="M163">
            <v>0</v>
          </cell>
          <cell r="N163">
            <v>0</v>
          </cell>
          <cell r="O163">
            <v>0</v>
          </cell>
          <cell r="P163">
            <v>0</v>
          </cell>
          <cell r="Q163">
            <v>0</v>
          </cell>
          <cell r="R163">
            <v>0</v>
          </cell>
        </row>
        <row r="164">
          <cell r="A164" t="str">
            <v>NXX</v>
          </cell>
          <cell r="B164">
            <v>0</v>
          </cell>
          <cell r="C164">
            <v>5</v>
          </cell>
          <cell r="D164" t="str">
            <v>Bộ móng neo cho chằng xuống - neo đà cản (TT)</v>
          </cell>
          <cell r="E164" t="str">
            <v>Bộ</v>
          </cell>
          <cell r="F164">
            <v>0</v>
          </cell>
          <cell r="G164">
            <v>312000</v>
          </cell>
          <cell r="H164">
            <v>320000</v>
          </cell>
          <cell r="I164">
            <v>575012.02</v>
          </cell>
          <cell r="J164">
            <v>0</v>
          </cell>
          <cell r="K164">
            <v>0</v>
          </cell>
          <cell r="L164">
            <v>0</v>
          </cell>
          <cell r="M164">
            <v>0</v>
          </cell>
          <cell r="N164">
            <v>0</v>
          </cell>
          <cell r="O164">
            <v>0</v>
          </cell>
          <cell r="P164">
            <v>0</v>
          </cell>
          <cell r="Q164">
            <v>0</v>
          </cell>
          <cell r="R164">
            <v>0</v>
          </cell>
        </row>
        <row r="165">
          <cell r="A165" t="str">
            <v>NXL</v>
          </cell>
          <cell r="B165">
            <v>0</v>
          </cell>
          <cell r="C165">
            <v>5</v>
          </cell>
          <cell r="D165" t="str">
            <v>Bộ móng neo xòe cho chằng lệch (TT)</v>
          </cell>
          <cell r="E165" t="str">
            <v>Bộ</v>
          </cell>
          <cell r="F165">
            <v>0</v>
          </cell>
          <cell r="G165">
            <v>403000</v>
          </cell>
          <cell r="H165">
            <v>0</v>
          </cell>
          <cell r="I165">
            <v>158796.90700000001</v>
          </cell>
          <cell r="J165">
            <v>0</v>
          </cell>
          <cell r="K165">
            <v>0</v>
          </cell>
          <cell r="L165">
            <v>0</v>
          </cell>
          <cell r="M165">
            <v>0</v>
          </cell>
          <cell r="N165">
            <v>0</v>
          </cell>
          <cell r="O165">
            <v>0</v>
          </cell>
          <cell r="P165">
            <v>0</v>
          </cell>
          <cell r="Q165">
            <v>0</v>
          </cell>
          <cell r="R165">
            <v>0</v>
          </cell>
        </row>
        <row r="166">
          <cell r="A166" t="str">
            <v>NXXD</v>
          </cell>
          <cell r="B166">
            <v>0</v>
          </cell>
          <cell r="C166">
            <v>5</v>
          </cell>
          <cell r="D166" t="str">
            <v>Bộ móng neo xòe cho chằng xuống (TT) - Lỗ đá</v>
          </cell>
          <cell r="E166" t="str">
            <v>Bộ</v>
          </cell>
          <cell r="F166">
            <v>0</v>
          </cell>
          <cell r="G166">
            <v>403000</v>
          </cell>
          <cell r="H166">
            <v>0</v>
          </cell>
          <cell r="I166">
            <v>1292000.32</v>
          </cell>
          <cell r="J166">
            <v>0</v>
          </cell>
          <cell r="K166">
            <v>0</v>
          </cell>
          <cell r="L166">
            <v>0</v>
          </cell>
          <cell r="M166">
            <v>0</v>
          </cell>
          <cell r="N166">
            <v>0</v>
          </cell>
          <cell r="O166">
            <v>0</v>
          </cell>
          <cell r="P166">
            <v>0</v>
          </cell>
          <cell r="Q166">
            <v>0</v>
          </cell>
          <cell r="R166">
            <v>0</v>
          </cell>
        </row>
        <row r="167">
          <cell r="A167" t="str">
            <v>NXLD</v>
          </cell>
          <cell r="B167">
            <v>0</v>
          </cell>
          <cell r="C167">
            <v>5</v>
          </cell>
          <cell r="D167" t="str">
            <v>Bộ móng neo xòe cho chằng lệch (TT) - Lỗ đá</v>
          </cell>
          <cell r="E167" t="str">
            <v>Bộ</v>
          </cell>
          <cell r="F167">
            <v>0</v>
          </cell>
          <cell r="G167">
            <v>403000</v>
          </cell>
          <cell r="H167">
            <v>0</v>
          </cell>
          <cell r="I167">
            <v>1292000.32</v>
          </cell>
          <cell r="J167">
            <v>0</v>
          </cell>
          <cell r="K167">
            <v>0</v>
          </cell>
          <cell r="L167">
            <v>0</v>
          </cell>
          <cell r="M167">
            <v>0</v>
          </cell>
          <cell r="N167">
            <v>0</v>
          </cell>
          <cell r="O167">
            <v>0</v>
          </cell>
          <cell r="P167">
            <v>0</v>
          </cell>
          <cell r="Q167">
            <v>0</v>
          </cell>
          <cell r="R167">
            <v>0</v>
          </cell>
        </row>
        <row r="168">
          <cell r="A168" t="str">
            <v>U-D</v>
          </cell>
          <cell r="B168">
            <v>1</v>
          </cell>
          <cell r="C168">
            <v>6</v>
          </cell>
          <cell r="D168" t="str">
            <v>Bộ Uclevis đỡ dây trung hòa (trụ đơn)</v>
          </cell>
          <cell r="E168" t="str">
            <v>bộ</v>
          </cell>
          <cell r="F168">
            <v>4</v>
          </cell>
          <cell r="G168">
            <v>54100</v>
          </cell>
          <cell r="H168">
            <v>0</v>
          </cell>
          <cell r="I168">
            <v>0</v>
          </cell>
          <cell r="J168">
            <v>15472</v>
          </cell>
          <cell r="K168">
            <v>0</v>
          </cell>
          <cell r="L168">
            <v>0</v>
          </cell>
          <cell r="M168">
            <v>216400</v>
          </cell>
          <cell r="N168">
            <v>0</v>
          </cell>
          <cell r="O168">
            <v>0</v>
          </cell>
          <cell r="P168">
            <v>61888</v>
          </cell>
          <cell r="Q168">
            <v>0</v>
          </cell>
          <cell r="R168">
            <v>0</v>
          </cell>
        </row>
        <row r="169">
          <cell r="A169" t="str">
            <v>U-K</v>
          </cell>
          <cell r="B169">
            <v>0</v>
          </cell>
          <cell r="C169">
            <v>6</v>
          </cell>
          <cell r="D169" t="str">
            <v>Bộ Uclevis đỡ dây trung hòa trụ ghép</v>
          </cell>
          <cell r="E169" t="str">
            <v>bộ</v>
          </cell>
          <cell r="F169">
            <v>0</v>
          </cell>
          <cell r="G169">
            <v>71100</v>
          </cell>
          <cell r="H169">
            <v>0</v>
          </cell>
          <cell r="I169">
            <v>0</v>
          </cell>
          <cell r="J169">
            <v>15472</v>
          </cell>
          <cell r="K169">
            <v>0</v>
          </cell>
          <cell r="L169">
            <v>0</v>
          </cell>
          <cell r="M169">
            <v>0</v>
          </cell>
          <cell r="N169">
            <v>0</v>
          </cell>
          <cell r="O169">
            <v>0</v>
          </cell>
          <cell r="P169">
            <v>0</v>
          </cell>
          <cell r="Q169">
            <v>0</v>
          </cell>
          <cell r="R169">
            <v>0</v>
          </cell>
        </row>
        <row r="170">
          <cell r="A170" t="str">
            <v>U-X</v>
          </cell>
          <cell r="B170">
            <v>0</v>
          </cell>
          <cell r="C170">
            <v>6</v>
          </cell>
          <cell r="D170" t="str">
            <v>Bộ Uclevis đỡ dây trung hòa vào xà</v>
          </cell>
          <cell r="E170" t="str">
            <v>bộ</v>
          </cell>
          <cell r="F170">
            <v>0</v>
          </cell>
          <cell r="G170">
            <v>42900</v>
          </cell>
          <cell r="H170">
            <v>0</v>
          </cell>
          <cell r="I170">
            <v>0</v>
          </cell>
          <cell r="J170">
            <v>15472</v>
          </cell>
          <cell r="K170">
            <v>0</v>
          </cell>
          <cell r="L170">
            <v>0</v>
          </cell>
          <cell r="M170">
            <v>0</v>
          </cell>
          <cell r="N170">
            <v>0</v>
          </cell>
          <cell r="O170">
            <v>0</v>
          </cell>
          <cell r="P170">
            <v>0</v>
          </cell>
          <cell r="Q170">
            <v>0</v>
          </cell>
          <cell r="R170">
            <v>0</v>
          </cell>
        </row>
        <row r="171">
          <cell r="A171" t="str">
            <v>KN50</v>
          </cell>
          <cell r="B171">
            <v>1</v>
          </cell>
          <cell r="C171">
            <v>7</v>
          </cell>
          <cell r="D171" t="str">
            <v>Bộ khóa néo dây trung hòa vào trụ (cáp trần 50)</v>
          </cell>
          <cell r="E171" t="str">
            <v>bộ</v>
          </cell>
          <cell r="F171">
            <v>6</v>
          </cell>
          <cell r="G171">
            <v>95100</v>
          </cell>
          <cell r="H171">
            <v>0</v>
          </cell>
          <cell r="I171">
            <v>0</v>
          </cell>
          <cell r="J171">
            <v>0</v>
          </cell>
          <cell r="K171">
            <v>0</v>
          </cell>
          <cell r="L171">
            <v>0</v>
          </cell>
          <cell r="M171">
            <v>570600</v>
          </cell>
          <cell r="N171">
            <v>0</v>
          </cell>
          <cell r="O171">
            <v>0</v>
          </cell>
          <cell r="P171">
            <v>0</v>
          </cell>
          <cell r="Q171">
            <v>0</v>
          </cell>
          <cell r="R171">
            <v>0</v>
          </cell>
        </row>
        <row r="172">
          <cell r="A172" t="str">
            <v>KN70</v>
          </cell>
          <cell r="B172">
            <v>0</v>
          </cell>
          <cell r="C172">
            <v>7</v>
          </cell>
          <cell r="D172" t="str">
            <v>Bộ khóa néo dây trung hòa vào trụ (cáp trần 70)</v>
          </cell>
          <cell r="E172" t="str">
            <v>bộ</v>
          </cell>
          <cell r="F172">
            <v>0</v>
          </cell>
          <cell r="G172">
            <v>92500</v>
          </cell>
          <cell r="H172">
            <v>0</v>
          </cell>
          <cell r="I172">
            <v>0</v>
          </cell>
          <cell r="J172">
            <v>0</v>
          </cell>
          <cell r="K172">
            <v>0</v>
          </cell>
          <cell r="L172">
            <v>0</v>
          </cell>
          <cell r="M172">
            <v>0</v>
          </cell>
          <cell r="N172">
            <v>0</v>
          </cell>
          <cell r="O172">
            <v>0</v>
          </cell>
          <cell r="P172">
            <v>0</v>
          </cell>
          <cell r="Q172">
            <v>0</v>
          </cell>
          <cell r="R172">
            <v>0</v>
          </cell>
        </row>
        <row r="173">
          <cell r="A173" t="str">
            <v>KN95</v>
          </cell>
          <cell r="B173">
            <v>0</v>
          </cell>
          <cell r="C173">
            <v>7</v>
          </cell>
          <cell r="D173" t="str">
            <v>Bộ khóa néo dây trung hòa vào trụ (cáp trần 95)</v>
          </cell>
          <cell r="E173" t="str">
            <v>bộ</v>
          </cell>
          <cell r="F173">
            <v>0</v>
          </cell>
          <cell r="G173">
            <v>160500</v>
          </cell>
          <cell r="H173">
            <v>0</v>
          </cell>
          <cell r="I173">
            <v>0</v>
          </cell>
          <cell r="J173">
            <v>0</v>
          </cell>
          <cell r="K173">
            <v>0</v>
          </cell>
          <cell r="L173">
            <v>0</v>
          </cell>
          <cell r="M173">
            <v>0</v>
          </cell>
          <cell r="N173">
            <v>0</v>
          </cell>
          <cell r="O173">
            <v>0</v>
          </cell>
          <cell r="P173">
            <v>0</v>
          </cell>
          <cell r="Q173">
            <v>0</v>
          </cell>
          <cell r="R173">
            <v>0</v>
          </cell>
        </row>
        <row r="174">
          <cell r="A174" t="str">
            <v>KN120</v>
          </cell>
          <cell r="B174">
            <v>0</v>
          </cell>
          <cell r="C174">
            <v>7</v>
          </cell>
          <cell r="D174" t="str">
            <v>Bộ khóa néo dây trung hòa vào trụ (cáp trần 120)</v>
          </cell>
          <cell r="E174" t="str">
            <v>bộ</v>
          </cell>
          <cell r="F174">
            <v>0</v>
          </cell>
          <cell r="G174">
            <v>160500</v>
          </cell>
          <cell r="H174">
            <v>0</v>
          </cell>
          <cell r="I174">
            <v>0</v>
          </cell>
          <cell r="J174">
            <v>0</v>
          </cell>
          <cell r="K174">
            <v>0</v>
          </cell>
          <cell r="L174">
            <v>0</v>
          </cell>
          <cell r="M174">
            <v>0</v>
          </cell>
          <cell r="N174">
            <v>0</v>
          </cell>
          <cell r="O174">
            <v>0</v>
          </cell>
          <cell r="P174">
            <v>0</v>
          </cell>
          <cell r="Q174">
            <v>0</v>
          </cell>
          <cell r="R174">
            <v>0</v>
          </cell>
        </row>
        <row r="175">
          <cell r="A175" t="str">
            <v>SD</v>
          </cell>
          <cell r="B175">
            <v>1</v>
          </cell>
          <cell r="C175">
            <v>8</v>
          </cell>
          <cell r="D175" t="str">
            <v>Bộ cách điện đứng+ty sứ : SĐU</v>
          </cell>
          <cell r="E175" t="str">
            <v>bộ</v>
          </cell>
          <cell r="F175">
            <v>27</v>
          </cell>
          <cell r="G175">
            <v>253000</v>
          </cell>
          <cell r="H175">
            <v>0</v>
          </cell>
          <cell r="I175">
            <v>0</v>
          </cell>
          <cell r="J175">
            <v>58277</v>
          </cell>
          <cell r="K175">
            <v>0</v>
          </cell>
          <cell r="L175">
            <v>0</v>
          </cell>
          <cell r="M175">
            <v>6831000</v>
          </cell>
          <cell r="N175">
            <v>0</v>
          </cell>
          <cell r="O175">
            <v>0</v>
          </cell>
          <cell r="P175">
            <v>1573479</v>
          </cell>
          <cell r="Q175">
            <v>0</v>
          </cell>
          <cell r="R175">
            <v>0</v>
          </cell>
        </row>
        <row r="176">
          <cell r="A176" t="str">
            <v>SDI</v>
          </cell>
          <cell r="B176">
            <v>0</v>
          </cell>
          <cell r="C176">
            <v>8</v>
          </cell>
          <cell r="D176" t="str">
            <v>Bộ đà 0,8m + Bộ sứ đứng : SĐI</v>
          </cell>
          <cell r="E176" t="str">
            <v>bộ</v>
          </cell>
          <cell r="F176">
            <v>0</v>
          </cell>
          <cell r="G176">
            <v>549574</v>
          </cell>
          <cell r="H176">
            <v>0</v>
          </cell>
          <cell r="I176">
            <v>0</v>
          </cell>
          <cell r="J176">
            <v>255544</v>
          </cell>
          <cell r="K176">
            <v>0</v>
          </cell>
          <cell r="L176">
            <v>0</v>
          </cell>
          <cell r="M176">
            <v>0</v>
          </cell>
          <cell r="N176">
            <v>0</v>
          </cell>
          <cell r="O176">
            <v>0</v>
          </cell>
          <cell r="P176">
            <v>0</v>
          </cell>
          <cell r="Q176">
            <v>0</v>
          </cell>
          <cell r="R176">
            <v>0</v>
          </cell>
        </row>
        <row r="177">
          <cell r="A177" t="str">
            <v>SDG</v>
          </cell>
          <cell r="B177">
            <v>0</v>
          </cell>
          <cell r="C177">
            <v>8</v>
          </cell>
          <cell r="D177" t="str">
            <v>Bộ cách điện đỉnh góc + ty sứ đơn : SĐG</v>
          </cell>
          <cell r="E177" t="str">
            <v>bộ</v>
          </cell>
          <cell r="F177">
            <v>0</v>
          </cell>
          <cell r="G177">
            <v>652000</v>
          </cell>
          <cell r="H177">
            <v>0</v>
          </cell>
          <cell r="I177">
            <v>0</v>
          </cell>
          <cell r="J177">
            <v>116554</v>
          </cell>
          <cell r="K177">
            <v>0</v>
          </cell>
          <cell r="L177">
            <v>0</v>
          </cell>
          <cell r="M177">
            <v>0</v>
          </cell>
          <cell r="N177">
            <v>0</v>
          </cell>
          <cell r="O177">
            <v>0</v>
          </cell>
          <cell r="P177">
            <v>0</v>
          </cell>
          <cell r="Q177">
            <v>0</v>
          </cell>
          <cell r="R177">
            <v>0</v>
          </cell>
        </row>
        <row r="178">
          <cell r="A178" t="str">
            <v>PLY50X</v>
          </cell>
          <cell r="B178">
            <v>1</v>
          </cell>
          <cell r="C178">
            <v>9</v>
          </cell>
          <cell r="D178" t="str">
            <v>Bộ sứ treo Polymer 25kV lắp vào xà (cáp bọc 50)</v>
          </cell>
          <cell r="E178" t="str">
            <v>bộ</v>
          </cell>
          <cell r="F178">
            <v>18</v>
          </cell>
          <cell r="G178">
            <v>630000</v>
          </cell>
          <cell r="H178">
            <v>0</v>
          </cell>
          <cell r="I178">
            <v>0</v>
          </cell>
          <cell r="J178">
            <v>70132</v>
          </cell>
          <cell r="K178">
            <v>0</v>
          </cell>
          <cell r="L178">
            <v>0</v>
          </cell>
          <cell r="M178">
            <v>11340000</v>
          </cell>
          <cell r="N178">
            <v>0</v>
          </cell>
          <cell r="O178">
            <v>0</v>
          </cell>
          <cell r="P178">
            <v>1262376</v>
          </cell>
          <cell r="Q178">
            <v>0</v>
          </cell>
          <cell r="R178">
            <v>0</v>
          </cell>
        </row>
        <row r="179">
          <cell r="A179" t="str">
            <v>PLY70X</v>
          </cell>
          <cell r="B179">
            <v>0</v>
          </cell>
          <cell r="C179">
            <v>9</v>
          </cell>
          <cell r="D179" t="str">
            <v>Bộ sứ treo Polymer 25kV lắp vào xà (cáp bọc 70)</v>
          </cell>
          <cell r="E179" t="str">
            <v>bộ</v>
          </cell>
          <cell r="F179">
            <v>0</v>
          </cell>
          <cell r="G179">
            <v>630000</v>
          </cell>
          <cell r="H179">
            <v>0</v>
          </cell>
          <cell r="I179">
            <v>0</v>
          </cell>
          <cell r="J179">
            <v>70132</v>
          </cell>
          <cell r="K179">
            <v>0</v>
          </cell>
          <cell r="L179">
            <v>0</v>
          </cell>
          <cell r="M179">
            <v>0</v>
          </cell>
          <cell r="N179">
            <v>0</v>
          </cell>
          <cell r="O179">
            <v>0</v>
          </cell>
          <cell r="P179">
            <v>0</v>
          </cell>
          <cell r="Q179">
            <v>0</v>
          </cell>
          <cell r="R179">
            <v>0</v>
          </cell>
        </row>
        <row r="180">
          <cell r="A180" t="str">
            <v>PLY95X</v>
          </cell>
          <cell r="B180">
            <v>0</v>
          </cell>
          <cell r="C180">
            <v>9</v>
          </cell>
          <cell r="D180" t="str">
            <v>Bộ sứ treo Polymer 25kV lắp vào xà (cáp bọc 95)</v>
          </cell>
          <cell r="E180" t="str">
            <v>bộ</v>
          </cell>
          <cell r="F180">
            <v>0</v>
          </cell>
          <cell r="G180">
            <v>650000</v>
          </cell>
          <cell r="H180">
            <v>0</v>
          </cell>
          <cell r="I180">
            <v>0</v>
          </cell>
          <cell r="J180">
            <v>70132</v>
          </cell>
          <cell r="K180">
            <v>0</v>
          </cell>
          <cell r="L180">
            <v>0</v>
          </cell>
          <cell r="M180">
            <v>0</v>
          </cell>
          <cell r="N180">
            <v>0</v>
          </cell>
          <cell r="O180">
            <v>0</v>
          </cell>
          <cell r="P180">
            <v>0</v>
          </cell>
          <cell r="Q180">
            <v>0</v>
          </cell>
          <cell r="R180">
            <v>0</v>
          </cell>
        </row>
        <row r="181">
          <cell r="A181" t="str">
            <v>PLY120X</v>
          </cell>
          <cell r="B181">
            <v>0</v>
          </cell>
          <cell r="C181">
            <v>9</v>
          </cell>
          <cell r="D181" t="str">
            <v>Bộ sứ treo Polymer 25kV lắp vào xà (cáp bọc 120)</v>
          </cell>
          <cell r="E181" t="str">
            <v>bộ</v>
          </cell>
          <cell r="F181">
            <v>0</v>
          </cell>
          <cell r="G181">
            <v>650000</v>
          </cell>
          <cell r="H181">
            <v>0</v>
          </cell>
          <cell r="I181">
            <v>0</v>
          </cell>
          <cell r="J181">
            <v>70132</v>
          </cell>
          <cell r="K181">
            <v>0</v>
          </cell>
          <cell r="L181">
            <v>0</v>
          </cell>
          <cell r="M181">
            <v>0</v>
          </cell>
          <cell r="N181">
            <v>0</v>
          </cell>
          <cell r="O181">
            <v>0</v>
          </cell>
          <cell r="P181">
            <v>0</v>
          </cell>
          <cell r="Q181">
            <v>0</v>
          </cell>
          <cell r="R181">
            <v>0</v>
          </cell>
        </row>
        <row r="182">
          <cell r="A182" t="str">
            <v>PLY150X</v>
          </cell>
          <cell r="B182">
            <v>0</v>
          </cell>
          <cell r="C182">
            <v>9</v>
          </cell>
          <cell r="D182" t="str">
            <v>Bộ sứ treo Polymer 25kV lắp vào xà (cáp bọc 150)</v>
          </cell>
          <cell r="E182" t="str">
            <v>bộ</v>
          </cell>
          <cell r="F182">
            <v>0</v>
          </cell>
          <cell r="G182">
            <v>650000</v>
          </cell>
          <cell r="H182">
            <v>0</v>
          </cell>
          <cell r="I182">
            <v>0</v>
          </cell>
          <cell r="J182">
            <v>70132</v>
          </cell>
          <cell r="K182">
            <v>0</v>
          </cell>
          <cell r="L182">
            <v>0</v>
          </cell>
          <cell r="M182">
            <v>0</v>
          </cell>
          <cell r="N182">
            <v>0</v>
          </cell>
          <cell r="O182">
            <v>0</v>
          </cell>
          <cell r="P182">
            <v>0</v>
          </cell>
          <cell r="Q182">
            <v>0</v>
          </cell>
          <cell r="R182">
            <v>0</v>
          </cell>
        </row>
        <row r="183">
          <cell r="A183" t="str">
            <v>PLY185X</v>
          </cell>
          <cell r="B183">
            <v>0</v>
          </cell>
          <cell r="C183">
            <v>9</v>
          </cell>
          <cell r="D183" t="str">
            <v>Bộ sứ treo Polymer 25kV lắp vào xà (cáp bọc 185)</v>
          </cell>
          <cell r="E183" t="str">
            <v>bộ</v>
          </cell>
          <cell r="F183">
            <v>0</v>
          </cell>
          <cell r="G183">
            <v>705000</v>
          </cell>
          <cell r="H183">
            <v>0</v>
          </cell>
          <cell r="I183">
            <v>0</v>
          </cell>
          <cell r="J183">
            <v>70132</v>
          </cell>
          <cell r="K183">
            <v>0</v>
          </cell>
          <cell r="L183">
            <v>0</v>
          </cell>
          <cell r="M183">
            <v>0</v>
          </cell>
          <cell r="N183">
            <v>0</v>
          </cell>
          <cell r="O183">
            <v>0</v>
          </cell>
          <cell r="P183">
            <v>0</v>
          </cell>
          <cell r="Q183">
            <v>0</v>
          </cell>
          <cell r="R183">
            <v>0</v>
          </cell>
        </row>
        <row r="184">
          <cell r="A184" t="str">
            <v>PLY240X</v>
          </cell>
          <cell r="B184">
            <v>0</v>
          </cell>
          <cell r="C184">
            <v>9</v>
          </cell>
          <cell r="D184" t="str">
            <v>Bộ sứ treo Polymer 25kV lắp vào xà (cáp bọc 240)</v>
          </cell>
          <cell r="E184" t="str">
            <v>bộ</v>
          </cell>
          <cell r="F184">
            <v>0</v>
          </cell>
          <cell r="G184">
            <v>710000</v>
          </cell>
          <cell r="H184">
            <v>0</v>
          </cell>
          <cell r="I184">
            <v>0</v>
          </cell>
          <cell r="J184">
            <v>70132</v>
          </cell>
          <cell r="K184">
            <v>0</v>
          </cell>
          <cell r="L184">
            <v>0</v>
          </cell>
          <cell r="M184">
            <v>0</v>
          </cell>
          <cell r="N184">
            <v>0</v>
          </cell>
          <cell r="O184">
            <v>0</v>
          </cell>
          <cell r="P184">
            <v>0</v>
          </cell>
          <cell r="Q184">
            <v>0</v>
          </cell>
          <cell r="R184">
            <v>0</v>
          </cell>
        </row>
        <row r="185">
          <cell r="A185" t="str">
            <v>PLY50T</v>
          </cell>
          <cell r="B185">
            <v>0</v>
          </cell>
          <cell r="C185">
            <v>9</v>
          </cell>
          <cell r="D185" t="str">
            <v>Bộ sứ treo Polymer 25kV lắp vào trụ (cáp bọc 50)</v>
          </cell>
          <cell r="E185" t="str">
            <v>bộ</v>
          </cell>
          <cell r="F185">
            <v>0</v>
          </cell>
          <cell r="G185">
            <v>617100</v>
          </cell>
          <cell r="H185">
            <v>0</v>
          </cell>
          <cell r="I185">
            <v>0</v>
          </cell>
          <cell r="J185">
            <v>70132</v>
          </cell>
          <cell r="K185">
            <v>0</v>
          </cell>
          <cell r="L185">
            <v>0</v>
          </cell>
          <cell r="M185">
            <v>0</v>
          </cell>
          <cell r="N185">
            <v>0</v>
          </cell>
          <cell r="O185">
            <v>0</v>
          </cell>
          <cell r="P185">
            <v>0</v>
          </cell>
          <cell r="Q185">
            <v>0</v>
          </cell>
          <cell r="R185">
            <v>0</v>
          </cell>
        </row>
        <row r="186">
          <cell r="A186" t="str">
            <v>PLY70T</v>
          </cell>
          <cell r="B186">
            <v>0</v>
          </cell>
          <cell r="C186">
            <v>9</v>
          </cell>
          <cell r="D186" t="str">
            <v>Bộ sứ treo Polymer 25kV lắp vào trụ (cáp bọc 70)</v>
          </cell>
          <cell r="E186" t="str">
            <v>bộ</v>
          </cell>
          <cell r="F186">
            <v>0</v>
          </cell>
          <cell r="G186">
            <v>988500</v>
          </cell>
          <cell r="H186">
            <v>0</v>
          </cell>
          <cell r="I186">
            <v>0</v>
          </cell>
          <cell r="J186">
            <v>70132</v>
          </cell>
          <cell r="K186">
            <v>0</v>
          </cell>
          <cell r="L186">
            <v>0</v>
          </cell>
          <cell r="M186">
            <v>0</v>
          </cell>
          <cell r="N186">
            <v>0</v>
          </cell>
          <cell r="O186">
            <v>0</v>
          </cell>
          <cell r="P186">
            <v>0</v>
          </cell>
          <cell r="Q186">
            <v>0</v>
          </cell>
          <cell r="R186">
            <v>0</v>
          </cell>
        </row>
        <row r="187">
          <cell r="B187">
            <v>0</v>
          </cell>
          <cell r="C187">
            <v>9</v>
          </cell>
        </row>
        <row r="188">
          <cell r="A188" t="str">
            <v>DDTT3P-2</v>
          </cell>
          <cell r="B188">
            <v>1</v>
          </cell>
          <cell r="C188" t="str">
            <v>IV</v>
          </cell>
          <cell r="D188" t="str">
            <v>Phần dây, sứ và phụ kiện</v>
          </cell>
          <cell r="E188" t="str">
            <v>Tbộ</v>
          </cell>
          <cell r="F188">
            <v>1</v>
          </cell>
          <cell r="G188">
            <v>31799638.200000003</v>
          </cell>
          <cell r="I188">
            <v>0</v>
          </cell>
          <cell r="J188">
            <v>2569438</v>
          </cell>
          <cell r="K188">
            <v>0</v>
          </cell>
          <cell r="L188">
            <v>151915</v>
          </cell>
          <cell r="M188">
            <v>31799638.200000003</v>
          </cell>
          <cell r="N188">
            <v>0</v>
          </cell>
          <cell r="O188">
            <v>0</v>
          </cell>
          <cell r="P188">
            <v>2569438</v>
          </cell>
          <cell r="Q188">
            <v>0</v>
          </cell>
          <cell r="R188">
            <v>151915</v>
          </cell>
        </row>
        <row r="189">
          <cell r="A189" t="str">
            <v>Hotline</v>
          </cell>
          <cell r="B189">
            <v>0</v>
          </cell>
          <cell r="C189" t="str">
            <v>V</v>
          </cell>
          <cell r="D189" t="str">
            <v>Phần đấu nối Hotline</v>
          </cell>
          <cell r="E189" t="str">
            <v>Tbộ</v>
          </cell>
        </row>
        <row r="190">
          <cell r="A190" t="str">
            <v>TĐĐ</v>
          </cell>
          <cell r="B190">
            <v>0</v>
          </cell>
          <cell r="C190" t="str">
            <v>VII</v>
          </cell>
          <cell r="D190" t="str">
            <v>Phần vật liệu trụ đo đếm</v>
          </cell>
          <cell r="E190" t="str">
            <v>Tbộ</v>
          </cell>
        </row>
        <row r="191">
          <cell r="A191" t="str">
            <v>TBTT3P-2</v>
          </cell>
          <cell r="B191">
            <v>1</v>
          </cell>
          <cell r="C191" t="str">
            <v>V</v>
          </cell>
          <cell r="D191" t="str">
            <v>Phần thiết bị đường dây trung thế 3 pha 1 mạch</v>
          </cell>
          <cell r="E191" t="str">
            <v>Tbộ</v>
          </cell>
          <cell r="F191">
            <v>1</v>
          </cell>
          <cell r="G191">
            <v>3411000</v>
          </cell>
          <cell r="I191">
            <v>0</v>
          </cell>
          <cell r="J191">
            <v>667920</v>
          </cell>
          <cell r="K191">
            <v>0</v>
          </cell>
          <cell r="L191">
            <v>0</v>
          </cell>
          <cell r="M191">
            <v>3411000</v>
          </cell>
          <cell r="N191">
            <v>0</v>
          </cell>
          <cell r="O191">
            <v>0</v>
          </cell>
          <cell r="P191">
            <v>667920</v>
          </cell>
          <cell r="Q191">
            <v>0</v>
          </cell>
          <cell r="R191">
            <v>0</v>
          </cell>
        </row>
        <row r="192">
          <cell r="A192" t="str">
            <v>TT3P4970-2</v>
          </cell>
          <cell r="B192">
            <v>1</v>
          </cell>
          <cell r="D192" t="str">
            <v>Cộng (I-V)</v>
          </cell>
          <cell r="L192" t="str">
            <v>Vật liệu:</v>
          </cell>
          <cell r="M192">
            <v>135600642.28</v>
          </cell>
          <cell r="N192">
            <v>4358573.8</v>
          </cell>
          <cell r="O192">
            <v>5628104.409</v>
          </cell>
          <cell r="P192">
            <v>19137950.440000001</v>
          </cell>
          <cell r="Q192">
            <v>154354.815</v>
          </cell>
          <cell r="R192">
            <v>2382907.4</v>
          </cell>
        </row>
        <row r="193">
          <cell r="A193" t="str">
            <v>TB3P4970-2</v>
          </cell>
          <cell r="B193">
            <v>1</v>
          </cell>
          <cell r="L193" t="str">
            <v>Thiết bị:</v>
          </cell>
          <cell r="M193">
            <v>3411000</v>
          </cell>
          <cell r="N193">
            <v>0</v>
          </cell>
          <cell r="O193">
            <v>0</v>
          </cell>
          <cell r="P193">
            <v>667920</v>
          </cell>
          <cell r="Q193">
            <v>0</v>
          </cell>
          <cell r="R193">
            <v>0</v>
          </cell>
        </row>
        <row r="194">
          <cell r="A194" t="str">
            <v>TT3P-3</v>
          </cell>
          <cell r="B194">
            <v>1</v>
          </cell>
          <cell r="C194" t="str">
            <v>C</v>
          </cell>
          <cell r="D194" t="str">
            <v>Nhánh 3P Nhà Thờ Phú Hội Nối Dài (Đất Mới 1A)</v>
          </cell>
        </row>
        <row r="195">
          <cell r="B195">
            <v>1</v>
          </cell>
          <cell r="C195" t="str">
            <v>I</v>
          </cell>
          <cell r="D195" t="str">
            <v>Phần móng và tiếp địa</v>
          </cell>
        </row>
        <row r="196">
          <cell r="A196" t="str">
            <v>M10</v>
          </cell>
          <cell r="B196">
            <v>0</v>
          </cell>
          <cell r="C196">
            <v>0</v>
          </cell>
          <cell r="D196" t="str">
            <v>Móng M10</v>
          </cell>
          <cell r="E196" t="str">
            <v>Móng</v>
          </cell>
          <cell r="F196">
            <v>0</v>
          </cell>
          <cell r="G196">
            <v>0</v>
          </cell>
          <cell r="H196">
            <v>0</v>
          </cell>
          <cell r="I196">
            <v>135388.598</v>
          </cell>
          <cell r="J196">
            <v>0</v>
          </cell>
          <cell r="K196">
            <v>0</v>
          </cell>
          <cell r="L196">
            <v>0</v>
          </cell>
          <cell r="M196">
            <v>0</v>
          </cell>
          <cell r="N196">
            <v>0</v>
          </cell>
          <cell r="O196">
            <v>0</v>
          </cell>
          <cell r="P196">
            <v>0</v>
          </cell>
          <cell r="Q196">
            <v>0</v>
          </cell>
          <cell r="R196">
            <v>0</v>
          </cell>
        </row>
        <row r="197">
          <cell r="A197" t="str">
            <v>M10a</v>
          </cell>
          <cell r="B197">
            <v>0</v>
          </cell>
          <cell r="C197">
            <v>0</v>
          </cell>
          <cell r="D197" t="str">
            <v xml:space="preserve">Móng M10a </v>
          </cell>
          <cell r="E197" t="str">
            <v>Móng</v>
          </cell>
          <cell r="F197">
            <v>0</v>
          </cell>
          <cell r="G197">
            <v>397000</v>
          </cell>
          <cell r="H197">
            <v>0</v>
          </cell>
          <cell r="I197">
            <v>428823.73899999994</v>
          </cell>
          <cell r="J197">
            <v>62034</v>
          </cell>
          <cell r="K197">
            <v>0</v>
          </cell>
          <cell r="L197">
            <v>0</v>
          </cell>
          <cell r="M197">
            <v>0</v>
          </cell>
          <cell r="N197">
            <v>0</v>
          </cell>
          <cell r="O197">
            <v>0</v>
          </cell>
          <cell r="P197">
            <v>0</v>
          </cell>
          <cell r="Q197">
            <v>0</v>
          </cell>
          <cell r="R197">
            <v>0</v>
          </cell>
        </row>
        <row r="198">
          <cell r="A198" t="str">
            <v>M10BT</v>
          </cell>
          <cell r="B198">
            <v>0</v>
          </cell>
          <cell r="C198">
            <v>0</v>
          </cell>
          <cell r="D198" t="str">
            <v>Móng bê tông trụ đơn 10.5m</v>
          </cell>
          <cell r="E198" t="str">
            <v>Móng</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M10BTD</v>
          </cell>
          <cell r="B199">
            <v>0</v>
          </cell>
          <cell r="C199">
            <v>0</v>
          </cell>
          <cell r="D199" t="str">
            <v>Móng M10BT đôi</v>
          </cell>
          <cell r="E199" t="str">
            <v>Móng</v>
          </cell>
          <cell r="F199">
            <v>0</v>
          </cell>
          <cell r="G199">
            <v>123600</v>
          </cell>
          <cell r="H199">
            <v>1794003</v>
          </cell>
          <cell r="I199">
            <v>1555059.5460000001</v>
          </cell>
          <cell r="J199">
            <v>0</v>
          </cell>
          <cell r="K199">
            <v>72159.288</v>
          </cell>
          <cell r="L199">
            <v>0</v>
          </cell>
          <cell r="M199">
            <v>0</v>
          </cell>
          <cell r="N199">
            <v>0</v>
          </cell>
          <cell r="O199">
            <v>0</v>
          </cell>
          <cell r="P199">
            <v>0</v>
          </cell>
          <cell r="Q199">
            <v>0</v>
          </cell>
          <cell r="R199">
            <v>0</v>
          </cell>
        </row>
        <row r="200">
          <cell r="A200" t="str">
            <v>M12</v>
          </cell>
          <cell r="B200">
            <v>1</v>
          </cell>
          <cell r="C200">
            <v>1</v>
          </cell>
          <cell r="D200" t="str">
            <v>Móng M12</v>
          </cell>
          <cell r="E200" t="str">
            <v>Móng</v>
          </cell>
          <cell r="F200">
            <v>6</v>
          </cell>
          <cell r="G200">
            <v>0</v>
          </cell>
          <cell r="H200">
            <v>0</v>
          </cell>
          <cell r="I200">
            <v>131407</v>
          </cell>
          <cell r="J200">
            <v>0</v>
          </cell>
          <cell r="K200">
            <v>0</v>
          </cell>
          <cell r="L200">
            <v>0</v>
          </cell>
          <cell r="M200">
            <v>0</v>
          </cell>
          <cell r="N200">
            <v>0</v>
          </cell>
          <cell r="O200">
            <v>788442</v>
          </cell>
          <cell r="P200">
            <v>0</v>
          </cell>
          <cell r="Q200">
            <v>0</v>
          </cell>
          <cell r="R200">
            <v>0</v>
          </cell>
        </row>
        <row r="201">
          <cell r="A201" t="str">
            <v>M12a</v>
          </cell>
          <cell r="B201">
            <v>0</v>
          </cell>
          <cell r="C201">
            <v>1</v>
          </cell>
          <cell r="D201" t="str">
            <v>Móng M12a</v>
          </cell>
          <cell r="E201" t="str">
            <v>Móng</v>
          </cell>
          <cell r="F201">
            <v>0</v>
          </cell>
          <cell r="G201">
            <v>415000</v>
          </cell>
          <cell r="H201">
            <v>0</v>
          </cell>
          <cell r="I201">
            <v>396173.84800000006</v>
          </cell>
          <cell r="J201">
            <v>0</v>
          </cell>
          <cell r="K201">
            <v>0</v>
          </cell>
          <cell r="L201">
            <v>0</v>
          </cell>
          <cell r="M201">
            <v>0</v>
          </cell>
          <cell r="N201">
            <v>0</v>
          </cell>
          <cell r="O201">
            <v>0</v>
          </cell>
          <cell r="P201">
            <v>0</v>
          </cell>
          <cell r="Q201">
            <v>0</v>
          </cell>
          <cell r="R201">
            <v>0</v>
          </cell>
        </row>
        <row r="202">
          <cell r="A202" t="str">
            <v>M12-2a</v>
          </cell>
          <cell r="B202">
            <v>0</v>
          </cell>
          <cell r="C202">
            <v>1</v>
          </cell>
          <cell r="D202" t="str">
            <v>Móng M12-2a</v>
          </cell>
          <cell r="E202" t="str">
            <v>Móng</v>
          </cell>
          <cell r="F202">
            <v>0</v>
          </cell>
          <cell r="G202">
            <v>775000</v>
          </cell>
          <cell r="H202">
            <v>0</v>
          </cell>
          <cell r="I202">
            <v>653154.61800000002</v>
          </cell>
          <cell r="J202">
            <v>0</v>
          </cell>
          <cell r="K202">
            <v>0</v>
          </cell>
          <cell r="L202">
            <v>0</v>
          </cell>
          <cell r="M202">
            <v>0</v>
          </cell>
          <cell r="N202">
            <v>0</v>
          </cell>
          <cell r="O202">
            <v>0</v>
          </cell>
          <cell r="P202">
            <v>0</v>
          </cell>
          <cell r="Q202">
            <v>0</v>
          </cell>
          <cell r="R202">
            <v>0</v>
          </cell>
        </row>
        <row r="203">
          <cell r="A203" t="str">
            <v>M12D</v>
          </cell>
          <cell r="B203">
            <v>0</v>
          </cell>
          <cell r="C203">
            <v>1</v>
          </cell>
          <cell r="D203" t="str">
            <v>Móng M12 phá đá chân móng</v>
          </cell>
          <cell r="E203" t="str">
            <v>Móng</v>
          </cell>
          <cell r="F203">
            <v>0</v>
          </cell>
          <cell r="G203">
            <v>0</v>
          </cell>
          <cell r="H203">
            <v>0</v>
          </cell>
          <cell r="I203">
            <v>1267637.7679999999</v>
          </cell>
          <cell r="J203">
            <v>0</v>
          </cell>
          <cell r="K203">
            <v>0</v>
          </cell>
          <cell r="L203">
            <v>0</v>
          </cell>
          <cell r="M203">
            <v>0</v>
          </cell>
          <cell r="N203">
            <v>0</v>
          </cell>
          <cell r="O203">
            <v>0</v>
          </cell>
          <cell r="P203">
            <v>0</v>
          </cell>
          <cell r="Q203">
            <v>0</v>
          </cell>
          <cell r="R203">
            <v>0</v>
          </cell>
        </row>
        <row r="204">
          <cell r="A204" t="str">
            <v>M12BT</v>
          </cell>
          <cell r="B204">
            <v>0</v>
          </cell>
          <cell r="C204">
            <v>1</v>
          </cell>
          <cell r="D204" t="str">
            <v>Móng bê tông trụ đơn 12m</v>
          </cell>
          <cell r="E204" t="str">
            <v>Móng</v>
          </cell>
          <cell r="F204">
            <v>0</v>
          </cell>
          <cell r="G204">
            <v>0</v>
          </cell>
          <cell r="H204">
            <v>639869.80000000005</v>
          </cell>
          <cell r="I204">
            <v>726220.74</v>
          </cell>
          <cell r="J204">
            <v>0</v>
          </cell>
          <cell r="K204">
            <v>22020.440000000002</v>
          </cell>
          <cell r="L204">
            <v>0</v>
          </cell>
          <cell r="M204">
            <v>0</v>
          </cell>
          <cell r="N204">
            <v>0</v>
          </cell>
          <cell r="O204">
            <v>0</v>
          </cell>
          <cell r="P204">
            <v>0</v>
          </cell>
          <cell r="Q204">
            <v>0</v>
          </cell>
          <cell r="R204">
            <v>0</v>
          </cell>
        </row>
        <row r="205">
          <cell r="A205" t="str">
            <v>M12BTD</v>
          </cell>
          <cell r="B205">
            <v>1</v>
          </cell>
          <cell r="C205">
            <v>2</v>
          </cell>
          <cell r="D205" t="str">
            <v>Móng bê tông trụ đôi 12m</v>
          </cell>
          <cell r="E205" t="str">
            <v>Móng</v>
          </cell>
          <cell r="F205">
            <v>1</v>
          </cell>
          <cell r="G205">
            <v>161200</v>
          </cell>
          <cell r="H205">
            <v>928338.2</v>
          </cell>
          <cell r="I205">
            <v>1087841.1500000001</v>
          </cell>
          <cell r="J205">
            <v>0</v>
          </cell>
          <cell r="K205">
            <v>33030.660000000003</v>
          </cell>
          <cell r="L205">
            <v>0</v>
          </cell>
          <cell r="M205">
            <v>161200</v>
          </cell>
          <cell r="N205">
            <v>928338.2</v>
          </cell>
          <cell r="O205">
            <v>1087841.1500000001</v>
          </cell>
          <cell r="P205">
            <v>0</v>
          </cell>
          <cell r="Q205">
            <v>33030.660000000003</v>
          </cell>
          <cell r="R205">
            <v>0</v>
          </cell>
        </row>
        <row r="206">
          <cell r="A206" t="str">
            <v>M12BT-D</v>
          </cell>
          <cell r="B206">
            <v>0</v>
          </cell>
          <cell r="C206">
            <v>2</v>
          </cell>
          <cell r="D206" t="str">
            <v>Móng bê tông trụ đơn 12m (Vướng đá)</v>
          </cell>
          <cell r="E206" t="str">
            <v>Móng</v>
          </cell>
          <cell r="F206">
            <v>0</v>
          </cell>
          <cell r="G206">
            <v>0</v>
          </cell>
          <cell r="H206">
            <v>761590.125</v>
          </cell>
          <cell r="I206">
            <v>1415042.2850000001</v>
          </cell>
          <cell r="J206">
            <v>0</v>
          </cell>
          <cell r="K206">
            <v>30616.880999999998</v>
          </cell>
          <cell r="L206">
            <v>0</v>
          </cell>
          <cell r="M206">
            <v>0</v>
          </cell>
          <cell r="N206">
            <v>0</v>
          </cell>
          <cell r="O206">
            <v>0</v>
          </cell>
          <cell r="P206">
            <v>0</v>
          </cell>
          <cell r="Q206">
            <v>0</v>
          </cell>
          <cell r="R206">
            <v>0</v>
          </cell>
        </row>
        <row r="207">
          <cell r="A207" t="str">
            <v>M12BTD-D</v>
          </cell>
          <cell r="B207">
            <v>0</v>
          </cell>
          <cell r="C207">
            <v>2</v>
          </cell>
          <cell r="D207" t="str">
            <v>Móng bê tông trụ đôi 12m (Vướng đá)</v>
          </cell>
          <cell r="E207" t="str">
            <v>Móng</v>
          </cell>
          <cell r="F207">
            <v>0</v>
          </cell>
          <cell r="G207">
            <v>145600</v>
          </cell>
          <cell r="H207">
            <v>1253516.2499999998</v>
          </cell>
          <cell r="I207">
            <v>2598935.0739999996</v>
          </cell>
          <cell r="J207">
            <v>0</v>
          </cell>
          <cell r="K207">
            <v>50392.93</v>
          </cell>
          <cell r="L207">
            <v>0</v>
          </cell>
          <cell r="M207">
            <v>0</v>
          </cell>
          <cell r="N207">
            <v>0</v>
          </cell>
          <cell r="O207">
            <v>0</v>
          </cell>
          <cell r="P207">
            <v>0</v>
          </cell>
          <cell r="Q207">
            <v>0</v>
          </cell>
          <cell r="R207">
            <v>0</v>
          </cell>
        </row>
        <row r="208">
          <cell r="A208" t="str">
            <v>M14</v>
          </cell>
          <cell r="B208">
            <v>0</v>
          </cell>
          <cell r="C208">
            <v>2</v>
          </cell>
          <cell r="D208" t="str">
            <v>Móng M14</v>
          </cell>
          <cell r="E208" t="str">
            <v>Móng</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M14a</v>
          </cell>
          <cell r="B209">
            <v>0</v>
          </cell>
          <cell r="C209">
            <v>2</v>
          </cell>
          <cell r="D209" t="str">
            <v>Móng M14a</v>
          </cell>
          <cell r="E209" t="str">
            <v>Móng</v>
          </cell>
          <cell r="F209">
            <v>0</v>
          </cell>
          <cell r="G209">
            <v>0</v>
          </cell>
          <cell r="H209">
            <v>0</v>
          </cell>
          <cell r="I209">
            <v>0</v>
          </cell>
          <cell r="J209">
            <v>0</v>
          </cell>
          <cell r="K209">
            <v>0</v>
          </cell>
          <cell r="L209">
            <v>0</v>
          </cell>
          <cell r="M209">
            <v>0</v>
          </cell>
          <cell r="N209">
            <v>0</v>
          </cell>
          <cell r="O209">
            <v>0</v>
          </cell>
          <cell r="P209">
            <v>0</v>
          </cell>
          <cell r="Q209">
            <v>0</v>
          </cell>
          <cell r="R209">
            <v>0</v>
          </cell>
        </row>
        <row r="210">
          <cell r="A210" t="str">
            <v>M14BT</v>
          </cell>
          <cell r="B210">
            <v>0</v>
          </cell>
          <cell r="C210">
            <v>2</v>
          </cell>
          <cell r="D210" t="str">
            <v>Móng bê tông trụ đơn 14m</v>
          </cell>
          <cell r="E210" t="str">
            <v>Móng</v>
          </cell>
          <cell r="F210">
            <v>0</v>
          </cell>
          <cell r="G210">
            <v>0</v>
          </cell>
          <cell r="H210">
            <v>645221</v>
          </cell>
          <cell r="I210">
            <v>822867.50899999996</v>
          </cell>
          <cell r="J210">
            <v>0</v>
          </cell>
          <cell r="K210">
            <v>22232.174999999999</v>
          </cell>
          <cell r="L210">
            <v>0</v>
          </cell>
          <cell r="M210">
            <v>0</v>
          </cell>
          <cell r="N210">
            <v>0</v>
          </cell>
          <cell r="O210">
            <v>0</v>
          </cell>
          <cell r="P210">
            <v>0</v>
          </cell>
          <cell r="Q210">
            <v>0</v>
          </cell>
          <cell r="R210">
            <v>0</v>
          </cell>
        </row>
        <row r="211">
          <cell r="A211" t="str">
            <v>M14BTD</v>
          </cell>
          <cell r="B211">
            <v>0</v>
          </cell>
          <cell r="C211">
            <v>2</v>
          </cell>
          <cell r="D211" t="str">
            <v>Móng bê tông trụ đôi 14m</v>
          </cell>
          <cell r="E211" t="str">
            <v>Móng</v>
          </cell>
          <cell r="F211">
            <v>0</v>
          </cell>
          <cell r="G211">
            <v>145600</v>
          </cell>
          <cell r="H211">
            <v>3161680</v>
          </cell>
          <cell r="I211">
            <v>3037966.966</v>
          </cell>
          <cell r="J211">
            <v>0</v>
          </cell>
          <cell r="K211">
            <v>127041</v>
          </cell>
          <cell r="L211">
            <v>0</v>
          </cell>
          <cell r="M211">
            <v>0</v>
          </cell>
          <cell r="N211">
            <v>0</v>
          </cell>
          <cell r="O211">
            <v>0</v>
          </cell>
          <cell r="P211">
            <v>0</v>
          </cell>
          <cell r="Q211">
            <v>0</v>
          </cell>
          <cell r="R211">
            <v>0</v>
          </cell>
        </row>
        <row r="212">
          <cell r="A212" t="str">
            <v>M20</v>
          </cell>
          <cell r="B212">
            <v>0</v>
          </cell>
          <cell r="C212">
            <v>2</v>
          </cell>
          <cell r="D212" t="str">
            <v>Móng M20</v>
          </cell>
          <cell r="E212" t="str">
            <v>Móng</v>
          </cell>
          <cell r="F212">
            <v>0</v>
          </cell>
          <cell r="G212">
            <v>0</v>
          </cell>
          <cell r="H212">
            <v>0</v>
          </cell>
          <cell r="I212">
            <v>0</v>
          </cell>
          <cell r="J212">
            <v>0</v>
          </cell>
          <cell r="K212">
            <v>0</v>
          </cell>
          <cell r="L212">
            <v>0</v>
          </cell>
          <cell r="M212">
            <v>0</v>
          </cell>
          <cell r="N212">
            <v>0</v>
          </cell>
          <cell r="O212">
            <v>0</v>
          </cell>
          <cell r="P212">
            <v>0</v>
          </cell>
          <cell r="Q212">
            <v>0</v>
          </cell>
          <cell r="R212">
            <v>0</v>
          </cell>
        </row>
        <row r="213">
          <cell r="A213" t="str">
            <v>TDLL10</v>
          </cell>
          <cell r="B213">
            <v>0</v>
          </cell>
          <cell r="C213">
            <v>2</v>
          </cell>
          <cell r="D213" t="str">
            <v>Tiếp địa lặp lại (trụ 10,5m)</v>
          </cell>
          <cell r="E213" t="str">
            <v>Bộ</v>
          </cell>
          <cell r="F213">
            <v>0</v>
          </cell>
          <cell r="G213">
            <v>504664.44799999997</v>
          </cell>
          <cell r="H213">
            <v>0</v>
          </cell>
          <cell r="I213">
            <v>0</v>
          </cell>
          <cell r="J213">
            <v>908758.26399999997</v>
          </cell>
          <cell r="K213">
            <v>0</v>
          </cell>
          <cell r="L213">
            <v>13887</v>
          </cell>
          <cell r="M213">
            <v>0</v>
          </cell>
          <cell r="N213">
            <v>0</v>
          </cell>
          <cell r="O213">
            <v>0</v>
          </cell>
          <cell r="P213">
            <v>0</v>
          </cell>
          <cell r="Q213">
            <v>0</v>
          </cell>
          <cell r="R213">
            <v>0</v>
          </cell>
        </row>
        <row r="214">
          <cell r="A214" t="str">
            <v>TDLL12</v>
          </cell>
          <cell r="B214">
            <v>1</v>
          </cell>
          <cell r="C214">
            <v>3</v>
          </cell>
          <cell r="D214" t="str">
            <v>Tiếp địa lặp lại (trụ 12m)</v>
          </cell>
          <cell r="E214" t="str">
            <v>Bộ</v>
          </cell>
          <cell r="F214">
            <v>1</v>
          </cell>
          <cell r="G214">
            <v>878774.08</v>
          </cell>
          <cell r="H214">
            <v>0</v>
          </cell>
          <cell r="I214">
            <v>191058.3</v>
          </cell>
          <cell r="J214">
            <v>189377.44</v>
          </cell>
          <cell r="K214">
            <v>0</v>
          </cell>
          <cell r="L214">
            <v>2777.4</v>
          </cell>
          <cell r="M214">
            <v>878774.08</v>
          </cell>
          <cell r="N214">
            <v>0</v>
          </cell>
          <cell r="O214">
            <v>191058.3</v>
          </cell>
          <cell r="P214">
            <v>189377.44</v>
          </cell>
          <cell r="Q214">
            <v>0</v>
          </cell>
          <cell r="R214">
            <v>2777.4</v>
          </cell>
        </row>
        <row r="215">
          <cell r="A215" t="str">
            <v>TDLL14</v>
          </cell>
          <cell r="B215">
            <v>0</v>
          </cell>
          <cell r="C215">
            <v>3</v>
          </cell>
          <cell r="D215" t="str">
            <v>Tiếp địa lặp lại (trụ 14m)</v>
          </cell>
          <cell r="E215" t="str">
            <v>Bộ</v>
          </cell>
          <cell r="F215">
            <v>0</v>
          </cell>
          <cell r="G215">
            <v>577700.99199999997</v>
          </cell>
          <cell r="H215">
            <v>0</v>
          </cell>
          <cell r="I215">
            <v>0</v>
          </cell>
          <cell r="J215">
            <v>909913.65599999996</v>
          </cell>
          <cell r="K215">
            <v>0</v>
          </cell>
          <cell r="L215">
            <v>13887</v>
          </cell>
          <cell r="M215">
            <v>0</v>
          </cell>
          <cell r="N215">
            <v>0</v>
          </cell>
          <cell r="O215">
            <v>0</v>
          </cell>
          <cell r="P215">
            <v>0</v>
          </cell>
          <cell r="Q215">
            <v>0</v>
          </cell>
          <cell r="R215">
            <v>0</v>
          </cell>
        </row>
        <row r="216">
          <cell r="A216" t="str">
            <v>TDLL20</v>
          </cell>
          <cell r="B216">
            <v>0</v>
          </cell>
          <cell r="C216">
            <v>3</v>
          </cell>
          <cell r="D216" t="str">
            <v>Tiếp địa lặp lại (trụ 20m)</v>
          </cell>
          <cell r="E216" t="str">
            <v>Bộ</v>
          </cell>
          <cell r="F216">
            <v>0</v>
          </cell>
          <cell r="G216">
            <v>0</v>
          </cell>
          <cell r="H216">
            <v>0</v>
          </cell>
          <cell r="I216">
            <v>0</v>
          </cell>
          <cell r="J216">
            <v>0</v>
          </cell>
          <cell r="K216">
            <v>0</v>
          </cell>
          <cell r="L216">
            <v>0</v>
          </cell>
          <cell r="M216">
            <v>0</v>
          </cell>
          <cell r="N216">
            <v>0</v>
          </cell>
          <cell r="O216">
            <v>0</v>
          </cell>
          <cell r="P216">
            <v>0</v>
          </cell>
          <cell r="Q216">
            <v>0</v>
          </cell>
          <cell r="R216">
            <v>0</v>
          </cell>
        </row>
        <row r="217">
          <cell r="A217" t="str">
            <v>TDLA</v>
          </cell>
          <cell r="B217">
            <v>0</v>
          </cell>
          <cell r="C217">
            <v>3</v>
          </cell>
          <cell r="D217" t="str">
            <v>Tiếp địa LA</v>
          </cell>
          <cell r="E217" t="str">
            <v>Bộ</v>
          </cell>
          <cell r="F217">
            <v>0</v>
          </cell>
          <cell r="G217">
            <v>0</v>
          </cell>
          <cell r="H217">
            <v>0</v>
          </cell>
          <cell r="I217">
            <v>0</v>
          </cell>
          <cell r="J217">
            <v>0</v>
          </cell>
          <cell r="K217">
            <v>0</v>
          </cell>
          <cell r="L217">
            <v>0</v>
          </cell>
          <cell r="M217">
            <v>0</v>
          </cell>
          <cell r="N217">
            <v>0</v>
          </cell>
          <cell r="O217">
            <v>0</v>
          </cell>
          <cell r="P217">
            <v>0</v>
          </cell>
          <cell r="Q217">
            <v>0</v>
          </cell>
          <cell r="R217">
            <v>0</v>
          </cell>
        </row>
        <row r="218">
          <cell r="B218">
            <v>1</v>
          </cell>
          <cell r="C218" t="str">
            <v>II</v>
          </cell>
          <cell r="D218" t="str">
            <v>Phần trụ</v>
          </cell>
        </row>
        <row r="219">
          <cell r="A219" t="str">
            <v>BTLT10</v>
          </cell>
          <cell r="B219">
            <v>0</v>
          </cell>
          <cell r="C219">
            <v>0</v>
          </cell>
          <cell r="D219" t="str">
            <v>Trụ bê tông ly tâm 10.5m</v>
          </cell>
          <cell r="E219" t="str">
            <v>Trụ</v>
          </cell>
          <cell r="F219">
            <v>0</v>
          </cell>
          <cell r="G219">
            <v>3500000</v>
          </cell>
          <cell r="H219">
            <v>0</v>
          </cell>
          <cell r="I219">
            <v>0</v>
          </cell>
          <cell r="J219">
            <v>589996</v>
          </cell>
          <cell r="K219">
            <v>0</v>
          </cell>
          <cell r="L219">
            <v>202565</v>
          </cell>
          <cell r="M219">
            <v>0</v>
          </cell>
          <cell r="N219">
            <v>0</v>
          </cell>
          <cell r="O219">
            <v>0</v>
          </cell>
          <cell r="P219">
            <v>0</v>
          </cell>
          <cell r="Q219">
            <v>0</v>
          </cell>
          <cell r="R219">
            <v>0</v>
          </cell>
        </row>
        <row r="220">
          <cell r="A220" t="str">
            <v>BTLT12</v>
          </cell>
          <cell r="B220">
            <v>1</v>
          </cell>
          <cell r="C220">
            <v>1</v>
          </cell>
          <cell r="D220" t="str">
            <v>Trụ bê tông ly tâm 12m trồng thủ công+cơ giới</v>
          </cell>
          <cell r="E220" t="str">
            <v>Trụ</v>
          </cell>
          <cell r="F220">
            <v>8</v>
          </cell>
          <cell r="G220">
            <v>5320000</v>
          </cell>
          <cell r="H220">
            <v>0</v>
          </cell>
          <cell r="I220">
            <v>0</v>
          </cell>
          <cell r="J220">
            <v>589996</v>
          </cell>
          <cell r="K220">
            <v>0</v>
          </cell>
          <cell r="L220">
            <v>202565</v>
          </cell>
          <cell r="M220">
            <v>42560000</v>
          </cell>
          <cell r="N220">
            <v>0</v>
          </cell>
          <cell r="O220">
            <v>0</v>
          </cell>
          <cell r="P220">
            <v>4719968</v>
          </cell>
          <cell r="Q220">
            <v>0</v>
          </cell>
          <cell r="R220">
            <v>1620520</v>
          </cell>
        </row>
        <row r="221">
          <cell r="A221" t="str">
            <v>BTLT12TC</v>
          </cell>
          <cell r="B221">
            <v>0</v>
          </cell>
          <cell r="C221">
            <v>1</v>
          </cell>
          <cell r="D221" t="str">
            <v>Trụ bê tông ly tâm 12m trồng thủ công</v>
          </cell>
          <cell r="E221" t="str">
            <v>Trụ</v>
          </cell>
          <cell r="F221">
            <v>0</v>
          </cell>
          <cell r="G221">
            <v>5320000</v>
          </cell>
          <cell r="H221">
            <v>0</v>
          </cell>
          <cell r="I221">
            <v>0</v>
          </cell>
          <cell r="J221">
            <v>1477773</v>
          </cell>
          <cell r="K221">
            <v>0</v>
          </cell>
          <cell r="L221">
            <v>0</v>
          </cell>
          <cell r="M221">
            <v>0</v>
          </cell>
          <cell r="N221">
            <v>0</v>
          </cell>
          <cell r="O221">
            <v>0</v>
          </cell>
          <cell r="P221">
            <v>0</v>
          </cell>
          <cell r="Q221">
            <v>0</v>
          </cell>
          <cell r="R221">
            <v>0</v>
          </cell>
        </row>
        <row r="222">
          <cell r="A222" t="str">
            <v>BTLT14</v>
          </cell>
          <cell r="B222">
            <v>0</v>
          </cell>
          <cell r="C222">
            <v>1</v>
          </cell>
          <cell r="D222" t="str">
            <v>Trụ bê tông ly tâm 14m trồng thủ công + cơ giới</v>
          </cell>
          <cell r="E222" t="str">
            <v>Trụ</v>
          </cell>
          <cell r="F222">
            <v>0</v>
          </cell>
          <cell r="G222">
            <v>7770000</v>
          </cell>
          <cell r="H222">
            <v>0</v>
          </cell>
          <cell r="I222">
            <v>0</v>
          </cell>
          <cell r="J222">
            <v>734712</v>
          </cell>
          <cell r="K222">
            <v>0</v>
          </cell>
          <cell r="L222">
            <v>202565</v>
          </cell>
          <cell r="M222">
            <v>0</v>
          </cell>
          <cell r="N222">
            <v>0</v>
          </cell>
          <cell r="O222">
            <v>0</v>
          </cell>
          <cell r="P222">
            <v>0</v>
          </cell>
          <cell r="Q222">
            <v>0</v>
          </cell>
          <cell r="R222">
            <v>0</v>
          </cell>
        </row>
        <row r="223">
          <cell r="A223" t="str">
            <v>BTLT14TC</v>
          </cell>
          <cell r="B223">
            <v>0</v>
          </cell>
          <cell r="C223">
            <v>1</v>
          </cell>
          <cell r="D223" t="str">
            <v>Trụ bê tông ly tâm 14m trồng thủ công</v>
          </cell>
          <cell r="E223" t="str">
            <v>Trụ</v>
          </cell>
          <cell r="F223">
            <v>0</v>
          </cell>
          <cell r="G223">
            <v>7770000</v>
          </cell>
          <cell r="H223">
            <v>0</v>
          </cell>
          <cell r="I223">
            <v>0</v>
          </cell>
          <cell r="J223">
            <v>1839563</v>
          </cell>
          <cell r="K223">
            <v>0</v>
          </cell>
          <cell r="L223">
            <v>0</v>
          </cell>
          <cell r="M223">
            <v>0</v>
          </cell>
          <cell r="N223">
            <v>0</v>
          </cell>
          <cell r="O223">
            <v>0</v>
          </cell>
          <cell r="P223">
            <v>0</v>
          </cell>
          <cell r="Q223">
            <v>0</v>
          </cell>
          <cell r="R223">
            <v>0</v>
          </cell>
        </row>
        <row r="224">
          <cell r="A224" t="str">
            <v>BTLT20</v>
          </cell>
          <cell r="B224">
            <v>0</v>
          </cell>
          <cell r="C224">
            <v>1</v>
          </cell>
          <cell r="D224" t="str">
            <v>Trụ bê tông ly tâm 20m</v>
          </cell>
          <cell r="E224" t="str">
            <v>Trụ</v>
          </cell>
          <cell r="F224">
            <v>0</v>
          </cell>
          <cell r="G224">
            <v>20800000</v>
          </cell>
          <cell r="H224">
            <v>0</v>
          </cell>
          <cell r="I224">
            <v>0</v>
          </cell>
          <cell r="J224">
            <v>0</v>
          </cell>
          <cell r="K224">
            <v>0</v>
          </cell>
          <cell r="L224">
            <v>0</v>
          </cell>
          <cell r="M224">
            <v>0</v>
          </cell>
          <cell r="N224">
            <v>0</v>
          </cell>
          <cell r="O224">
            <v>0</v>
          </cell>
          <cell r="P224">
            <v>0</v>
          </cell>
          <cell r="Q224">
            <v>0</v>
          </cell>
          <cell r="R224">
            <v>0</v>
          </cell>
        </row>
        <row r="225">
          <cell r="B225">
            <v>1</v>
          </cell>
          <cell r="C225" t="str">
            <v>III</v>
          </cell>
          <cell r="D225" t="str">
            <v>Phần xà, néo</v>
          </cell>
        </row>
        <row r="226">
          <cell r="A226" t="str">
            <v>BCOM</v>
          </cell>
          <cell r="B226">
            <v>0</v>
          </cell>
          <cell r="C226">
            <v>0</v>
          </cell>
          <cell r="D226" t="str">
            <v>Bộ xà Composite bắt LA, FCO 1 pha</v>
          </cell>
          <cell r="E226" t="str">
            <v>Bộ</v>
          </cell>
          <cell r="F226">
            <v>0</v>
          </cell>
          <cell r="G226">
            <v>722100</v>
          </cell>
          <cell r="H226">
            <v>0</v>
          </cell>
          <cell r="I226">
            <v>0</v>
          </cell>
          <cell r="J226">
            <v>197267</v>
          </cell>
          <cell r="K226">
            <v>0</v>
          </cell>
          <cell r="L226">
            <v>0</v>
          </cell>
          <cell r="M226">
            <v>0</v>
          </cell>
          <cell r="N226">
            <v>0</v>
          </cell>
          <cell r="O226">
            <v>0</v>
          </cell>
          <cell r="P226">
            <v>0</v>
          </cell>
          <cell r="Q226">
            <v>0</v>
          </cell>
          <cell r="R226">
            <v>0</v>
          </cell>
        </row>
        <row r="227">
          <cell r="A227" t="str">
            <v>BCOM3</v>
          </cell>
          <cell r="B227">
            <v>0</v>
          </cell>
          <cell r="C227">
            <v>0</v>
          </cell>
          <cell r="D227" t="str">
            <v>Bộ xà Composite bắt LA, FCO 3 pha</v>
          </cell>
          <cell r="E227" t="str">
            <v>Bộ</v>
          </cell>
          <cell r="F227">
            <v>0</v>
          </cell>
          <cell r="G227">
            <v>1885300</v>
          </cell>
          <cell r="H227">
            <v>0</v>
          </cell>
          <cell r="I227">
            <v>0</v>
          </cell>
          <cell r="J227">
            <v>197267</v>
          </cell>
          <cell r="K227">
            <v>0</v>
          </cell>
          <cell r="L227">
            <v>0</v>
          </cell>
          <cell r="M227">
            <v>0</v>
          </cell>
          <cell r="N227">
            <v>0</v>
          </cell>
          <cell r="O227">
            <v>0</v>
          </cell>
          <cell r="P227">
            <v>0</v>
          </cell>
          <cell r="Q227">
            <v>0</v>
          </cell>
          <cell r="R227">
            <v>0</v>
          </cell>
        </row>
        <row r="228">
          <cell r="A228" t="str">
            <v>X8D</v>
          </cell>
          <cell r="B228">
            <v>0</v>
          </cell>
          <cell r="C228">
            <v>0</v>
          </cell>
          <cell r="D228" t="str">
            <v>Bộ xà lệch đơn L75x75x8 dài 0,8m: X-8ĐL</v>
          </cell>
          <cell r="E228" t="str">
            <v>Bộ</v>
          </cell>
          <cell r="F228">
            <v>0</v>
          </cell>
          <cell r="G228">
            <v>294174</v>
          </cell>
          <cell r="H228">
            <v>0</v>
          </cell>
          <cell r="I228">
            <v>0</v>
          </cell>
          <cell r="J228">
            <v>197267</v>
          </cell>
          <cell r="K228">
            <v>0</v>
          </cell>
          <cell r="L228">
            <v>0</v>
          </cell>
          <cell r="M228">
            <v>0</v>
          </cell>
          <cell r="N228">
            <v>0</v>
          </cell>
          <cell r="O228">
            <v>0</v>
          </cell>
          <cell r="P228">
            <v>0</v>
          </cell>
          <cell r="Q228">
            <v>0</v>
          </cell>
          <cell r="R228">
            <v>0</v>
          </cell>
        </row>
        <row r="229">
          <cell r="A229" t="str">
            <v>X8K</v>
          </cell>
          <cell r="B229">
            <v>0</v>
          </cell>
          <cell r="C229">
            <v>0</v>
          </cell>
          <cell r="D229" t="str">
            <v>Bộ xà lệch kép L75x75x8 dài 0,8m: X-8KL</v>
          </cell>
          <cell r="E229" t="str">
            <v>Bộ</v>
          </cell>
          <cell r="F229">
            <v>0</v>
          </cell>
          <cell r="G229">
            <v>577348</v>
          </cell>
          <cell r="H229">
            <v>0</v>
          </cell>
          <cell r="I229">
            <v>0</v>
          </cell>
          <cell r="J229">
            <v>296545</v>
          </cell>
          <cell r="K229">
            <v>0</v>
          </cell>
          <cell r="L229">
            <v>0</v>
          </cell>
          <cell r="M229">
            <v>0</v>
          </cell>
          <cell r="N229">
            <v>0</v>
          </cell>
          <cell r="O229">
            <v>0</v>
          </cell>
          <cell r="P229">
            <v>0</v>
          </cell>
          <cell r="Q229">
            <v>0</v>
          </cell>
          <cell r="R229">
            <v>0</v>
          </cell>
        </row>
        <row r="230">
          <cell r="A230" t="str">
            <v>X11D</v>
          </cell>
          <cell r="B230">
            <v>0</v>
          </cell>
          <cell r="C230">
            <v>0</v>
          </cell>
          <cell r="D230" t="str">
            <v>Bộ xà lệch đơn L75x75x8 dài 1,1m: X-11ĐL</v>
          </cell>
          <cell r="E230" t="str">
            <v>Bộ</v>
          </cell>
          <cell r="F230">
            <v>0</v>
          </cell>
          <cell r="G230">
            <v>525351</v>
          </cell>
          <cell r="H230">
            <v>0</v>
          </cell>
          <cell r="I230">
            <v>0</v>
          </cell>
          <cell r="J230">
            <v>197267</v>
          </cell>
          <cell r="K230">
            <v>0</v>
          </cell>
          <cell r="L230">
            <v>0</v>
          </cell>
          <cell r="M230">
            <v>0</v>
          </cell>
          <cell r="N230">
            <v>0</v>
          </cell>
          <cell r="O230">
            <v>0</v>
          </cell>
          <cell r="P230">
            <v>0</v>
          </cell>
          <cell r="Q230">
            <v>0</v>
          </cell>
          <cell r="R230">
            <v>0</v>
          </cell>
        </row>
        <row r="231">
          <cell r="A231" t="str">
            <v>X11K</v>
          </cell>
          <cell r="B231">
            <v>0</v>
          </cell>
          <cell r="C231">
            <v>0</v>
          </cell>
          <cell r="D231" t="str">
            <v>Bộ xà lệch kép L75x75x8 dài 1,1m: X-11KL</v>
          </cell>
          <cell r="E231" t="str">
            <v>Bộ</v>
          </cell>
          <cell r="F231">
            <v>0</v>
          </cell>
          <cell r="G231">
            <v>1029302</v>
          </cell>
          <cell r="H231">
            <v>0</v>
          </cell>
          <cell r="I231">
            <v>0</v>
          </cell>
          <cell r="J231">
            <v>345004</v>
          </cell>
          <cell r="K231">
            <v>0</v>
          </cell>
          <cell r="L231">
            <v>0</v>
          </cell>
          <cell r="M231">
            <v>0</v>
          </cell>
          <cell r="N231">
            <v>0</v>
          </cell>
          <cell r="O231">
            <v>0</v>
          </cell>
          <cell r="P231">
            <v>0</v>
          </cell>
          <cell r="Q231">
            <v>0</v>
          </cell>
          <cell r="R231">
            <v>0</v>
          </cell>
        </row>
        <row r="232">
          <cell r="A232" t="str">
            <v>X11KK</v>
          </cell>
          <cell r="B232">
            <v>0</v>
          </cell>
          <cell r="C232">
            <v>0</v>
          </cell>
          <cell r="D232" t="str">
            <v>Bộ xà kép L75x75x8 dài 1,1m (hướng trụ ghép)</v>
          </cell>
          <cell r="E232" t="str">
            <v>Bộ</v>
          </cell>
          <cell r="F232">
            <v>0</v>
          </cell>
          <cell r="G232">
            <v>1066902</v>
          </cell>
          <cell r="H232">
            <v>0</v>
          </cell>
          <cell r="I232">
            <v>0</v>
          </cell>
          <cell r="J232">
            <v>345004</v>
          </cell>
          <cell r="K232">
            <v>0</v>
          </cell>
          <cell r="L232">
            <v>0</v>
          </cell>
          <cell r="M232">
            <v>0</v>
          </cell>
          <cell r="N232">
            <v>0</v>
          </cell>
          <cell r="O232">
            <v>0</v>
          </cell>
          <cell r="P232">
            <v>0</v>
          </cell>
          <cell r="Q232">
            <v>0</v>
          </cell>
          <cell r="R232">
            <v>0</v>
          </cell>
        </row>
        <row r="233">
          <cell r="A233" t="str">
            <v>X166D</v>
          </cell>
          <cell r="B233">
            <v>0</v>
          </cell>
          <cell r="C233">
            <v>0</v>
          </cell>
          <cell r="D233" t="str">
            <v>Bộ xà đơn L75x75x8 dài 1,66m</v>
          </cell>
          <cell r="E233" t="str">
            <v>Bộ</v>
          </cell>
          <cell r="F233">
            <v>0</v>
          </cell>
          <cell r="G233">
            <v>735000</v>
          </cell>
          <cell r="H233">
            <v>0</v>
          </cell>
          <cell r="I233">
            <v>0</v>
          </cell>
          <cell r="J233">
            <v>328778</v>
          </cell>
          <cell r="K233">
            <v>0</v>
          </cell>
          <cell r="L233">
            <v>0</v>
          </cell>
          <cell r="M233">
            <v>0</v>
          </cell>
          <cell r="N233">
            <v>0</v>
          </cell>
          <cell r="O233">
            <v>0</v>
          </cell>
          <cell r="P233">
            <v>0</v>
          </cell>
          <cell r="Q233">
            <v>0</v>
          </cell>
          <cell r="R233">
            <v>0</v>
          </cell>
        </row>
        <row r="234">
          <cell r="A234" t="str">
            <v>X166K</v>
          </cell>
          <cell r="B234">
            <v>0</v>
          </cell>
          <cell r="C234">
            <v>0</v>
          </cell>
          <cell r="D234" t="str">
            <v>Bộ xà kép L75x75x8 dài 1,66m:  X-1,66K</v>
          </cell>
          <cell r="E234" t="str">
            <v>Bộ</v>
          </cell>
          <cell r="F234">
            <v>0</v>
          </cell>
          <cell r="G234">
            <v>1480000</v>
          </cell>
          <cell r="H234">
            <v>0</v>
          </cell>
          <cell r="I234">
            <v>0</v>
          </cell>
          <cell r="J234">
            <v>444817</v>
          </cell>
          <cell r="K234">
            <v>0</v>
          </cell>
          <cell r="L234">
            <v>0</v>
          </cell>
          <cell r="M234">
            <v>0</v>
          </cell>
          <cell r="N234">
            <v>0</v>
          </cell>
          <cell r="O234">
            <v>0</v>
          </cell>
          <cell r="P234">
            <v>0</v>
          </cell>
          <cell r="Q234">
            <v>0</v>
          </cell>
          <cell r="R234">
            <v>0</v>
          </cell>
        </row>
        <row r="235">
          <cell r="A235" t="str">
            <v>X20D</v>
          </cell>
          <cell r="B235">
            <v>0</v>
          </cell>
          <cell r="C235">
            <v>0</v>
          </cell>
          <cell r="D235" t="str">
            <v>Bộ xà lệch đơn L75x75x8 dài 2m</v>
          </cell>
          <cell r="E235" t="str">
            <v>Bộ</v>
          </cell>
          <cell r="F235">
            <v>0</v>
          </cell>
          <cell r="G235">
            <v>742000</v>
          </cell>
          <cell r="H235">
            <v>0</v>
          </cell>
          <cell r="I235">
            <v>0</v>
          </cell>
          <cell r="J235">
            <v>328778</v>
          </cell>
          <cell r="K235">
            <v>0</v>
          </cell>
          <cell r="L235">
            <v>0</v>
          </cell>
          <cell r="M235">
            <v>0</v>
          </cell>
          <cell r="N235">
            <v>0</v>
          </cell>
          <cell r="O235">
            <v>0</v>
          </cell>
          <cell r="P235">
            <v>0</v>
          </cell>
          <cell r="Q235">
            <v>0</v>
          </cell>
          <cell r="R235">
            <v>0</v>
          </cell>
        </row>
        <row r="236">
          <cell r="A236" t="str">
            <v>X20K</v>
          </cell>
          <cell r="B236">
            <v>0</v>
          </cell>
          <cell r="C236">
            <v>0</v>
          </cell>
          <cell r="D236" t="str">
            <v>Bộ xà lệch kép L75x75x8 dài 2m</v>
          </cell>
          <cell r="E236" t="str">
            <v>Bộ</v>
          </cell>
          <cell r="F236">
            <v>0</v>
          </cell>
          <cell r="G236">
            <v>1517000</v>
          </cell>
          <cell r="H236">
            <v>0</v>
          </cell>
          <cell r="I236">
            <v>0</v>
          </cell>
          <cell r="J236">
            <v>444817</v>
          </cell>
          <cell r="K236">
            <v>0</v>
          </cell>
          <cell r="L236">
            <v>0</v>
          </cell>
          <cell r="M236">
            <v>0</v>
          </cell>
          <cell r="N236">
            <v>0</v>
          </cell>
          <cell r="O236">
            <v>0</v>
          </cell>
          <cell r="P236">
            <v>0</v>
          </cell>
          <cell r="Q236">
            <v>0</v>
          </cell>
          <cell r="R236">
            <v>0</v>
          </cell>
        </row>
        <row r="237">
          <cell r="A237" t="str">
            <v>X20DT</v>
          </cell>
          <cell r="B237">
            <v>0</v>
          </cell>
          <cell r="C237">
            <v>0</v>
          </cell>
          <cell r="D237" t="str">
            <v>Bộ xà lệch đơn L75x75x8 dài 2m: X-20ĐL2/3 (Lắp đà tháp)</v>
          </cell>
          <cell r="E237" t="str">
            <v>Bộ</v>
          </cell>
          <cell r="F237">
            <v>0</v>
          </cell>
          <cell r="G237">
            <v>720000</v>
          </cell>
          <cell r="H237">
            <v>0</v>
          </cell>
          <cell r="I237">
            <v>0</v>
          </cell>
          <cell r="J237">
            <v>328778</v>
          </cell>
          <cell r="K237">
            <v>0</v>
          </cell>
          <cell r="L237">
            <v>0</v>
          </cell>
          <cell r="M237">
            <v>0</v>
          </cell>
          <cell r="N237">
            <v>0</v>
          </cell>
          <cell r="O237">
            <v>0</v>
          </cell>
          <cell r="P237">
            <v>0</v>
          </cell>
          <cell r="Q237">
            <v>0</v>
          </cell>
          <cell r="R237">
            <v>0</v>
          </cell>
        </row>
        <row r="238">
          <cell r="A238" t="str">
            <v>X20KT</v>
          </cell>
          <cell r="B238">
            <v>0</v>
          </cell>
          <cell r="C238">
            <v>0</v>
          </cell>
          <cell r="D238" t="str">
            <v>Bộ xà lệch kép L75x75x8 dài 2m: X-20KL2/3 (Lắp đà tháp)</v>
          </cell>
          <cell r="E238" t="str">
            <v>Bộ</v>
          </cell>
          <cell r="F238">
            <v>0</v>
          </cell>
          <cell r="G238">
            <v>1523000</v>
          </cell>
          <cell r="H238">
            <v>0</v>
          </cell>
          <cell r="I238">
            <v>0</v>
          </cell>
          <cell r="J238">
            <v>444817</v>
          </cell>
          <cell r="K238">
            <v>0</v>
          </cell>
          <cell r="L238">
            <v>0</v>
          </cell>
          <cell r="M238">
            <v>0</v>
          </cell>
          <cell r="N238">
            <v>0</v>
          </cell>
          <cell r="O238">
            <v>0</v>
          </cell>
          <cell r="P238">
            <v>0</v>
          </cell>
          <cell r="Q238">
            <v>0</v>
          </cell>
          <cell r="R238">
            <v>0</v>
          </cell>
        </row>
        <row r="239">
          <cell r="A239" t="str">
            <v>X21D</v>
          </cell>
          <cell r="B239">
            <v>1</v>
          </cell>
          <cell r="C239">
            <v>1</v>
          </cell>
          <cell r="D239" t="str">
            <v>Bộ xà lệch đơn L75x75x8 dài 2,1m</v>
          </cell>
          <cell r="E239" t="str">
            <v>Bộ</v>
          </cell>
          <cell r="F239">
            <v>6</v>
          </cell>
          <cell r="G239">
            <v>1178400</v>
          </cell>
          <cell r="H239">
            <v>0</v>
          </cell>
          <cell r="I239">
            <v>0</v>
          </cell>
          <cell r="J239">
            <v>349313</v>
          </cell>
          <cell r="K239">
            <v>0</v>
          </cell>
          <cell r="L239">
            <v>0</v>
          </cell>
          <cell r="M239">
            <v>7070400</v>
          </cell>
          <cell r="N239">
            <v>0</v>
          </cell>
          <cell r="O239">
            <v>0</v>
          </cell>
          <cell r="P239">
            <v>2095878</v>
          </cell>
          <cell r="Q239">
            <v>0</v>
          </cell>
          <cell r="R239">
            <v>0</v>
          </cell>
        </row>
        <row r="240">
          <cell r="A240" t="str">
            <v>X21K</v>
          </cell>
          <cell r="B240">
            <v>0</v>
          </cell>
          <cell r="C240">
            <v>1</v>
          </cell>
          <cell r="D240" t="str">
            <v>Bộ xà lệch kép L75x75x8 dài 2,1m</v>
          </cell>
          <cell r="E240" t="str">
            <v>Bộ</v>
          </cell>
          <cell r="F240">
            <v>0</v>
          </cell>
          <cell r="G240">
            <v>2372000</v>
          </cell>
          <cell r="H240">
            <v>0</v>
          </cell>
          <cell r="I240">
            <v>0</v>
          </cell>
          <cell r="J240">
            <v>472322</v>
          </cell>
          <cell r="K240">
            <v>0</v>
          </cell>
          <cell r="L240">
            <v>0</v>
          </cell>
          <cell r="M240">
            <v>0</v>
          </cell>
          <cell r="N240">
            <v>0</v>
          </cell>
          <cell r="O240">
            <v>0</v>
          </cell>
          <cell r="P240">
            <v>0</v>
          </cell>
          <cell r="Q240">
            <v>0</v>
          </cell>
          <cell r="R240">
            <v>0</v>
          </cell>
        </row>
        <row r="241">
          <cell r="A241" t="str">
            <v>X21DT</v>
          </cell>
          <cell r="B241">
            <v>0</v>
          </cell>
          <cell r="C241">
            <v>1</v>
          </cell>
          <cell r="D241" t="str">
            <v>Bộ xà lệch đơn L75x75x8 dài 2,1m (Lắp đà tháp)</v>
          </cell>
          <cell r="E241" t="str">
            <v>Bộ</v>
          </cell>
          <cell r="F241">
            <v>0</v>
          </cell>
          <cell r="G241">
            <v>1180000</v>
          </cell>
          <cell r="H241">
            <v>0</v>
          </cell>
          <cell r="I241">
            <v>0</v>
          </cell>
          <cell r="J241">
            <v>349313</v>
          </cell>
          <cell r="K241">
            <v>0</v>
          </cell>
          <cell r="L241">
            <v>0</v>
          </cell>
          <cell r="M241">
            <v>0</v>
          </cell>
          <cell r="N241">
            <v>0</v>
          </cell>
          <cell r="O241">
            <v>0</v>
          </cell>
          <cell r="P241">
            <v>0</v>
          </cell>
          <cell r="Q241">
            <v>0</v>
          </cell>
          <cell r="R241">
            <v>0</v>
          </cell>
        </row>
        <row r="242">
          <cell r="A242" t="str">
            <v>X21KT</v>
          </cell>
          <cell r="B242">
            <v>0</v>
          </cell>
          <cell r="C242">
            <v>1</v>
          </cell>
          <cell r="D242" t="str">
            <v>Bộ xà lệch kép L75x75x8 dài 2,1m (Lắp đà tháp)</v>
          </cell>
          <cell r="E242" t="str">
            <v>Bộ</v>
          </cell>
          <cell r="F242">
            <v>0</v>
          </cell>
          <cell r="G242">
            <v>2385000</v>
          </cell>
          <cell r="H242">
            <v>0</v>
          </cell>
          <cell r="I242">
            <v>0</v>
          </cell>
          <cell r="J242">
            <v>472322</v>
          </cell>
          <cell r="K242">
            <v>0</v>
          </cell>
          <cell r="L242">
            <v>0</v>
          </cell>
          <cell r="M242">
            <v>0</v>
          </cell>
          <cell r="N242">
            <v>0</v>
          </cell>
          <cell r="O242">
            <v>0</v>
          </cell>
          <cell r="P242">
            <v>0</v>
          </cell>
          <cell r="Q242">
            <v>0</v>
          </cell>
          <cell r="R242">
            <v>0</v>
          </cell>
        </row>
        <row r="243">
          <cell r="A243" t="str">
            <v>X22D</v>
          </cell>
          <cell r="B243">
            <v>0</v>
          </cell>
          <cell r="C243">
            <v>1</v>
          </cell>
          <cell r="D243" t="str">
            <v>Bộ xà đơn L75x75x8 dài 2,2m</v>
          </cell>
          <cell r="E243" t="str">
            <v>Bộ</v>
          </cell>
          <cell r="F243">
            <v>0</v>
          </cell>
          <cell r="G243">
            <v>1180400</v>
          </cell>
          <cell r="H243">
            <v>0</v>
          </cell>
          <cell r="I243">
            <v>0</v>
          </cell>
          <cell r="J243">
            <v>350868</v>
          </cell>
          <cell r="K243">
            <v>0</v>
          </cell>
          <cell r="L243">
            <v>0</v>
          </cell>
          <cell r="M243">
            <v>0</v>
          </cell>
          <cell r="N243">
            <v>0</v>
          </cell>
          <cell r="O243">
            <v>0</v>
          </cell>
          <cell r="P243">
            <v>0</v>
          </cell>
          <cell r="Q243">
            <v>0</v>
          </cell>
          <cell r="R243">
            <v>0</v>
          </cell>
        </row>
        <row r="244">
          <cell r="A244" t="str">
            <v>X22K</v>
          </cell>
          <cell r="B244">
            <v>0</v>
          </cell>
          <cell r="C244">
            <v>1</v>
          </cell>
          <cell r="D244" t="str">
            <v>Bộ xà kép L75x75x8 dài 2,2m</v>
          </cell>
          <cell r="E244" t="str">
            <v>Bộ</v>
          </cell>
          <cell r="F244">
            <v>0</v>
          </cell>
          <cell r="G244">
            <v>2378000</v>
          </cell>
          <cell r="H244">
            <v>0</v>
          </cell>
          <cell r="I244">
            <v>0</v>
          </cell>
          <cell r="J244">
            <v>627177</v>
          </cell>
          <cell r="K244">
            <v>0</v>
          </cell>
          <cell r="L244">
            <v>0</v>
          </cell>
          <cell r="M244">
            <v>0</v>
          </cell>
          <cell r="N244">
            <v>0</v>
          </cell>
          <cell r="O244">
            <v>0</v>
          </cell>
          <cell r="P244">
            <v>0</v>
          </cell>
          <cell r="Q244">
            <v>0</v>
          </cell>
          <cell r="R244">
            <v>0</v>
          </cell>
        </row>
        <row r="245">
          <cell r="A245" t="str">
            <v>X22KK</v>
          </cell>
          <cell r="B245">
            <v>1</v>
          </cell>
          <cell r="C245">
            <v>2</v>
          </cell>
          <cell r="D245" t="str">
            <v>Bộ xà kép L75x75x8 dài 2,2m (hướng trụ ghép)</v>
          </cell>
          <cell r="E245" t="str">
            <v>Bộ</v>
          </cell>
          <cell r="F245">
            <v>1</v>
          </cell>
          <cell r="G245">
            <v>2407200</v>
          </cell>
          <cell r="H245">
            <v>0</v>
          </cell>
          <cell r="I245">
            <v>0</v>
          </cell>
          <cell r="J245">
            <v>627177</v>
          </cell>
          <cell r="K245">
            <v>0</v>
          </cell>
          <cell r="L245">
            <v>0</v>
          </cell>
          <cell r="M245">
            <v>2407200</v>
          </cell>
          <cell r="N245">
            <v>0</v>
          </cell>
          <cell r="O245">
            <v>0</v>
          </cell>
          <cell r="P245">
            <v>627177</v>
          </cell>
          <cell r="Q245">
            <v>0</v>
          </cell>
          <cell r="R245">
            <v>0</v>
          </cell>
        </row>
        <row r="246">
          <cell r="A246" t="str">
            <v>X22KC</v>
          </cell>
          <cell r="B246">
            <v>0</v>
          </cell>
          <cell r="C246">
            <v>2</v>
          </cell>
          <cell r="D246" t="str">
            <v>Bộ đà Composite + đà sắt dài 2,4m: bắt FCO</v>
          </cell>
          <cell r="E246" t="str">
            <v>Bộ</v>
          </cell>
          <cell r="F246">
            <v>0</v>
          </cell>
          <cell r="G246">
            <v>2726500</v>
          </cell>
          <cell r="H246">
            <v>0</v>
          </cell>
          <cell r="I246">
            <v>0</v>
          </cell>
          <cell r="J246">
            <v>548135</v>
          </cell>
          <cell r="K246">
            <v>0</v>
          </cell>
          <cell r="L246">
            <v>0</v>
          </cell>
          <cell r="M246">
            <v>0</v>
          </cell>
          <cell r="N246">
            <v>0</v>
          </cell>
          <cell r="O246">
            <v>0</v>
          </cell>
          <cell r="P246">
            <v>0</v>
          </cell>
          <cell r="Q246">
            <v>0</v>
          </cell>
          <cell r="R246">
            <v>0</v>
          </cell>
        </row>
        <row r="247">
          <cell r="A247" t="str">
            <v>X22KKC</v>
          </cell>
          <cell r="B247">
            <v>0</v>
          </cell>
          <cell r="C247">
            <v>2</v>
          </cell>
          <cell r="D247" t="str">
            <v>Bộ đà Composite + đà sắt dài 2,4m: bắt FCO trụ ghép</v>
          </cell>
          <cell r="E247" t="str">
            <v>Bộ</v>
          </cell>
          <cell r="F247">
            <v>0</v>
          </cell>
          <cell r="G247">
            <v>2755000</v>
          </cell>
          <cell r="H247">
            <v>0</v>
          </cell>
          <cell r="I247">
            <v>0</v>
          </cell>
          <cell r="J247">
            <v>548135</v>
          </cell>
          <cell r="K247">
            <v>0</v>
          </cell>
          <cell r="L247">
            <v>0</v>
          </cell>
          <cell r="M247">
            <v>0</v>
          </cell>
          <cell r="N247">
            <v>0</v>
          </cell>
          <cell r="O247">
            <v>0</v>
          </cell>
          <cell r="P247">
            <v>0</v>
          </cell>
          <cell r="Q247">
            <v>0</v>
          </cell>
          <cell r="R247">
            <v>0</v>
          </cell>
        </row>
        <row r="248">
          <cell r="A248" t="str">
            <v>DT160D</v>
          </cell>
          <cell r="B248">
            <v>0</v>
          </cell>
          <cell r="C248">
            <v>2</v>
          </cell>
          <cell r="D248" t="str">
            <v>Bộ đà tháp đơn U160x68x5 dài 2,5m</v>
          </cell>
          <cell r="E248" t="str">
            <v>Bộ</v>
          </cell>
          <cell r="F248">
            <v>0</v>
          </cell>
          <cell r="G248">
            <v>1048000</v>
          </cell>
          <cell r="H248">
            <v>0</v>
          </cell>
          <cell r="I248">
            <v>0</v>
          </cell>
          <cell r="J248">
            <v>219185</v>
          </cell>
          <cell r="K248">
            <v>0</v>
          </cell>
          <cell r="L248">
            <v>0</v>
          </cell>
          <cell r="M248">
            <v>0</v>
          </cell>
          <cell r="N248">
            <v>0</v>
          </cell>
          <cell r="O248">
            <v>0</v>
          </cell>
          <cell r="P248">
            <v>0</v>
          </cell>
          <cell r="Q248">
            <v>0</v>
          </cell>
          <cell r="R248">
            <v>0</v>
          </cell>
        </row>
        <row r="249">
          <cell r="A249" t="str">
            <v>DT160K</v>
          </cell>
          <cell r="B249">
            <v>0</v>
          </cell>
          <cell r="C249">
            <v>2</v>
          </cell>
          <cell r="D249" t="str">
            <v>Bộ đà tháp kép U160x68x5 dài 2,5m</v>
          </cell>
          <cell r="E249" t="str">
            <v>Bộ</v>
          </cell>
          <cell r="F249">
            <v>0</v>
          </cell>
          <cell r="G249">
            <v>2112000</v>
          </cell>
          <cell r="H249">
            <v>0</v>
          </cell>
          <cell r="I249">
            <v>0</v>
          </cell>
          <cell r="J249">
            <v>399691</v>
          </cell>
          <cell r="K249">
            <v>0</v>
          </cell>
          <cell r="L249">
            <v>0</v>
          </cell>
          <cell r="M249">
            <v>0</v>
          </cell>
          <cell r="N249">
            <v>0</v>
          </cell>
          <cell r="O249">
            <v>0</v>
          </cell>
          <cell r="P249">
            <v>0</v>
          </cell>
          <cell r="Q249">
            <v>0</v>
          </cell>
          <cell r="R249">
            <v>0</v>
          </cell>
        </row>
        <row r="250">
          <cell r="A250" t="str">
            <v>CX10</v>
          </cell>
          <cell r="B250">
            <v>0</v>
          </cell>
          <cell r="C250">
            <v>2</v>
          </cell>
          <cell r="D250" t="str">
            <v>Bộ chằng xuống đơn cho trụ 10,5m</v>
          </cell>
          <cell r="E250" t="str">
            <v>Bộ</v>
          </cell>
          <cell r="F250">
            <v>0</v>
          </cell>
          <cell r="G250">
            <v>784878.62</v>
          </cell>
          <cell r="H250">
            <v>0</v>
          </cell>
          <cell r="I250">
            <v>0</v>
          </cell>
          <cell r="J250">
            <v>125235</v>
          </cell>
          <cell r="K250">
            <v>0</v>
          </cell>
          <cell r="L250">
            <v>0</v>
          </cell>
          <cell r="M250">
            <v>0</v>
          </cell>
          <cell r="N250">
            <v>0</v>
          </cell>
          <cell r="O250">
            <v>0</v>
          </cell>
          <cell r="P250">
            <v>0</v>
          </cell>
          <cell r="Q250">
            <v>0</v>
          </cell>
          <cell r="R250">
            <v>0</v>
          </cell>
        </row>
        <row r="251">
          <cell r="A251" t="str">
            <v>CL10</v>
          </cell>
          <cell r="B251">
            <v>0</v>
          </cell>
          <cell r="C251">
            <v>2</v>
          </cell>
          <cell r="D251" t="str">
            <v>Bộ chằng lệch đơn cho trụ 10,5m</v>
          </cell>
          <cell r="E251" t="str">
            <v>Bộ</v>
          </cell>
          <cell r="F251">
            <v>0</v>
          </cell>
          <cell r="G251">
            <v>1037451.14</v>
          </cell>
          <cell r="H251">
            <v>0</v>
          </cell>
          <cell r="I251">
            <v>0</v>
          </cell>
          <cell r="J251">
            <v>256746</v>
          </cell>
          <cell r="K251">
            <v>0</v>
          </cell>
          <cell r="L251">
            <v>0</v>
          </cell>
          <cell r="M251">
            <v>0</v>
          </cell>
          <cell r="N251">
            <v>0</v>
          </cell>
          <cell r="O251">
            <v>0</v>
          </cell>
          <cell r="P251">
            <v>0</v>
          </cell>
          <cell r="Q251">
            <v>0</v>
          </cell>
          <cell r="R251">
            <v>0</v>
          </cell>
        </row>
        <row r="252">
          <cell r="A252" t="str">
            <v>CX12</v>
          </cell>
          <cell r="B252">
            <v>0</v>
          </cell>
          <cell r="C252">
            <v>2</v>
          </cell>
          <cell r="D252" t="str">
            <v>Bộ chằng xuống đơn cho trụ 12m</v>
          </cell>
          <cell r="E252" t="str">
            <v>Bộ</v>
          </cell>
          <cell r="F252">
            <v>0</v>
          </cell>
          <cell r="G252">
            <v>850381.6</v>
          </cell>
          <cell r="H252">
            <v>0</v>
          </cell>
          <cell r="I252">
            <v>0</v>
          </cell>
          <cell r="J252">
            <v>125235</v>
          </cell>
          <cell r="K252">
            <v>0</v>
          </cell>
          <cell r="L252">
            <v>0</v>
          </cell>
          <cell r="M252">
            <v>0</v>
          </cell>
          <cell r="N252">
            <v>0</v>
          </cell>
          <cell r="O252">
            <v>0</v>
          </cell>
          <cell r="P252">
            <v>0</v>
          </cell>
          <cell r="Q252">
            <v>0</v>
          </cell>
          <cell r="R252">
            <v>0</v>
          </cell>
        </row>
        <row r="253">
          <cell r="A253" t="str">
            <v>CL12</v>
          </cell>
          <cell r="B253">
            <v>0</v>
          </cell>
          <cell r="C253">
            <v>2</v>
          </cell>
          <cell r="D253" t="str">
            <v>Bộ chằng lệch đơn cho trụ 12m</v>
          </cell>
          <cell r="E253" t="str">
            <v>Bộ</v>
          </cell>
          <cell r="F253">
            <v>0</v>
          </cell>
          <cell r="G253">
            <v>1081308.5900000001</v>
          </cell>
          <cell r="H253">
            <v>0</v>
          </cell>
          <cell r="I253">
            <v>0</v>
          </cell>
          <cell r="J253">
            <v>256746</v>
          </cell>
          <cell r="K253">
            <v>0</v>
          </cell>
          <cell r="L253">
            <v>0</v>
          </cell>
          <cell r="M253">
            <v>0</v>
          </cell>
          <cell r="N253">
            <v>0</v>
          </cell>
          <cell r="O253">
            <v>0</v>
          </cell>
          <cell r="P253">
            <v>0</v>
          </cell>
          <cell r="Q253">
            <v>0</v>
          </cell>
          <cell r="R253">
            <v>0</v>
          </cell>
        </row>
        <row r="254">
          <cell r="A254" t="str">
            <v>CX14</v>
          </cell>
          <cell r="B254">
            <v>0</v>
          </cell>
          <cell r="C254">
            <v>2</v>
          </cell>
          <cell r="D254" t="str">
            <v>Bộ chằng xuống đơn cho trụ 14m</v>
          </cell>
          <cell r="E254" t="str">
            <v>Bộ</v>
          </cell>
          <cell r="F254">
            <v>0</v>
          </cell>
          <cell r="G254">
            <v>886866.8</v>
          </cell>
          <cell r="H254">
            <v>0</v>
          </cell>
          <cell r="I254">
            <v>0</v>
          </cell>
          <cell r="J254">
            <v>125235</v>
          </cell>
          <cell r="K254">
            <v>0</v>
          </cell>
          <cell r="L254">
            <v>0</v>
          </cell>
          <cell r="M254">
            <v>0</v>
          </cell>
          <cell r="N254">
            <v>0</v>
          </cell>
          <cell r="O254">
            <v>0</v>
          </cell>
          <cell r="P254">
            <v>0</v>
          </cell>
          <cell r="Q254">
            <v>0</v>
          </cell>
          <cell r="R254">
            <v>0</v>
          </cell>
        </row>
        <row r="255">
          <cell r="A255" t="str">
            <v>CL14</v>
          </cell>
          <cell r="B255">
            <v>0</v>
          </cell>
          <cell r="C255">
            <v>2</v>
          </cell>
          <cell r="D255" t="str">
            <v>Bộ chằng lệch đơn cho trụ 14m</v>
          </cell>
          <cell r="E255" t="str">
            <v>Bộ</v>
          </cell>
          <cell r="F255">
            <v>0</v>
          </cell>
          <cell r="G255">
            <v>0</v>
          </cell>
          <cell r="H255">
            <v>0</v>
          </cell>
          <cell r="I255">
            <v>0</v>
          </cell>
          <cell r="J255">
            <v>0</v>
          </cell>
          <cell r="K255">
            <v>0</v>
          </cell>
          <cell r="L255">
            <v>0</v>
          </cell>
          <cell r="M255">
            <v>0</v>
          </cell>
          <cell r="N255">
            <v>0</v>
          </cell>
          <cell r="O255">
            <v>0</v>
          </cell>
          <cell r="P255">
            <v>0</v>
          </cell>
          <cell r="Q255">
            <v>0</v>
          </cell>
          <cell r="R255">
            <v>0</v>
          </cell>
        </row>
        <row r="256">
          <cell r="A256" t="str">
            <v>CKB</v>
          </cell>
          <cell r="B256">
            <v>0</v>
          </cell>
          <cell r="C256">
            <v>2</v>
          </cell>
          <cell r="D256" t="str">
            <v>Bộ chằng vượt đơn</v>
          </cell>
          <cell r="E256" t="str">
            <v>Bộ</v>
          </cell>
          <cell r="F256">
            <v>0</v>
          </cell>
          <cell r="G256">
            <v>1394328.6</v>
          </cell>
          <cell r="H256">
            <v>0</v>
          </cell>
          <cell r="I256">
            <v>0</v>
          </cell>
          <cell r="J256">
            <v>250470</v>
          </cell>
          <cell r="K256">
            <v>0</v>
          </cell>
          <cell r="L256">
            <v>0</v>
          </cell>
          <cell r="M256">
            <v>0</v>
          </cell>
          <cell r="N256">
            <v>0</v>
          </cell>
          <cell r="O256">
            <v>0</v>
          </cell>
          <cell r="P256">
            <v>0</v>
          </cell>
          <cell r="Q256">
            <v>0</v>
          </cell>
          <cell r="R256">
            <v>0</v>
          </cell>
        </row>
        <row r="257">
          <cell r="A257" t="str">
            <v>NXX</v>
          </cell>
          <cell r="B257">
            <v>0</v>
          </cell>
          <cell r="C257">
            <v>2</v>
          </cell>
          <cell r="D257" t="str">
            <v>Bộ móng neo cho chằng xuống - neo đà cản (TT)</v>
          </cell>
          <cell r="E257" t="str">
            <v>Bộ</v>
          </cell>
          <cell r="F257">
            <v>0</v>
          </cell>
          <cell r="G257">
            <v>312000</v>
          </cell>
          <cell r="H257">
            <v>320000</v>
          </cell>
          <cell r="I257">
            <v>575012.02</v>
          </cell>
          <cell r="J257">
            <v>0</v>
          </cell>
          <cell r="K257">
            <v>0</v>
          </cell>
          <cell r="L257">
            <v>0</v>
          </cell>
          <cell r="M257">
            <v>0</v>
          </cell>
          <cell r="N257">
            <v>0</v>
          </cell>
          <cell r="O257">
            <v>0</v>
          </cell>
          <cell r="P257">
            <v>0</v>
          </cell>
          <cell r="Q257">
            <v>0</v>
          </cell>
          <cell r="R257">
            <v>0</v>
          </cell>
        </row>
        <row r="258">
          <cell r="A258" t="str">
            <v>NXL</v>
          </cell>
          <cell r="B258">
            <v>0</v>
          </cell>
          <cell r="C258">
            <v>2</v>
          </cell>
          <cell r="D258" t="str">
            <v>Bộ móng neo xòe cho chằng lệch (TT)</v>
          </cell>
          <cell r="E258" t="str">
            <v>Bộ</v>
          </cell>
          <cell r="F258">
            <v>0</v>
          </cell>
          <cell r="G258">
            <v>403000</v>
          </cell>
          <cell r="H258">
            <v>0</v>
          </cell>
          <cell r="I258">
            <v>158796.90700000001</v>
          </cell>
          <cell r="J258">
            <v>0</v>
          </cell>
          <cell r="K258">
            <v>0</v>
          </cell>
          <cell r="L258">
            <v>0</v>
          </cell>
          <cell r="M258">
            <v>0</v>
          </cell>
          <cell r="N258">
            <v>0</v>
          </cell>
          <cell r="O258">
            <v>0</v>
          </cell>
          <cell r="P258">
            <v>0</v>
          </cell>
          <cell r="Q258">
            <v>0</v>
          </cell>
          <cell r="R258">
            <v>0</v>
          </cell>
        </row>
        <row r="259">
          <cell r="A259" t="str">
            <v>NXXD</v>
          </cell>
          <cell r="B259">
            <v>0</v>
          </cell>
          <cell r="C259">
            <v>2</v>
          </cell>
          <cell r="D259" t="str">
            <v>Bộ móng neo xòe cho chằng xuống (TT) - Lỗ đá</v>
          </cell>
          <cell r="E259" t="str">
            <v>Bộ</v>
          </cell>
          <cell r="F259">
            <v>0</v>
          </cell>
          <cell r="G259">
            <v>403000</v>
          </cell>
          <cell r="H259">
            <v>0</v>
          </cell>
          <cell r="I259">
            <v>1292000.32</v>
          </cell>
          <cell r="J259">
            <v>0</v>
          </cell>
          <cell r="K259">
            <v>0</v>
          </cell>
          <cell r="L259">
            <v>0</v>
          </cell>
          <cell r="M259">
            <v>0</v>
          </cell>
          <cell r="N259">
            <v>0</v>
          </cell>
          <cell r="O259">
            <v>0</v>
          </cell>
          <cell r="P259">
            <v>0</v>
          </cell>
          <cell r="Q259">
            <v>0</v>
          </cell>
          <cell r="R259">
            <v>0</v>
          </cell>
        </row>
        <row r="260">
          <cell r="A260" t="str">
            <v>NXLD</v>
          </cell>
          <cell r="B260">
            <v>0</v>
          </cell>
          <cell r="C260">
            <v>2</v>
          </cell>
          <cell r="D260" t="str">
            <v>Bộ móng neo xòe cho chằng lệch (TT) - Lỗ đá</v>
          </cell>
          <cell r="E260" t="str">
            <v>Bộ</v>
          </cell>
          <cell r="F260">
            <v>0</v>
          </cell>
          <cell r="G260">
            <v>403000</v>
          </cell>
          <cell r="H260">
            <v>0</v>
          </cell>
          <cell r="I260">
            <v>1292000.32</v>
          </cell>
          <cell r="J260">
            <v>0</v>
          </cell>
          <cell r="K260">
            <v>0</v>
          </cell>
          <cell r="L260">
            <v>0</v>
          </cell>
          <cell r="M260">
            <v>0</v>
          </cell>
          <cell r="N260">
            <v>0</v>
          </cell>
          <cell r="O260">
            <v>0</v>
          </cell>
          <cell r="P260">
            <v>0</v>
          </cell>
          <cell r="Q260">
            <v>0</v>
          </cell>
          <cell r="R260">
            <v>0</v>
          </cell>
        </row>
        <row r="261">
          <cell r="A261" t="str">
            <v>U-D</v>
          </cell>
          <cell r="B261">
            <v>1</v>
          </cell>
          <cell r="C261">
            <v>3</v>
          </cell>
          <cell r="D261" t="str">
            <v>Bộ Uclevis đỡ dây trung hòa (trụ đơn)</v>
          </cell>
          <cell r="E261" t="str">
            <v>bộ</v>
          </cell>
          <cell r="F261">
            <v>6</v>
          </cell>
          <cell r="G261">
            <v>54100</v>
          </cell>
          <cell r="H261">
            <v>0</v>
          </cell>
          <cell r="I261">
            <v>0</v>
          </cell>
          <cell r="J261">
            <v>15472</v>
          </cell>
          <cell r="K261">
            <v>0</v>
          </cell>
          <cell r="L261">
            <v>0</v>
          </cell>
          <cell r="M261">
            <v>324600</v>
          </cell>
          <cell r="N261">
            <v>0</v>
          </cell>
          <cell r="O261">
            <v>0</v>
          </cell>
          <cell r="P261">
            <v>92832</v>
          </cell>
          <cell r="Q261">
            <v>0</v>
          </cell>
          <cell r="R261">
            <v>0</v>
          </cell>
        </row>
        <row r="262">
          <cell r="A262" t="str">
            <v>U-K</v>
          </cell>
          <cell r="B262">
            <v>0</v>
          </cell>
          <cell r="C262">
            <v>3</v>
          </cell>
          <cell r="D262" t="str">
            <v>Bộ Uclevis đỡ dây trung hòa trụ ghép</v>
          </cell>
          <cell r="E262" t="str">
            <v>bộ</v>
          </cell>
          <cell r="F262">
            <v>0</v>
          </cell>
          <cell r="G262">
            <v>71100</v>
          </cell>
          <cell r="H262">
            <v>0</v>
          </cell>
          <cell r="I262">
            <v>0</v>
          </cell>
          <cell r="J262">
            <v>15472</v>
          </cell>
          <cell r="K262">
            <v>0</v>
          </cell>
          <cell r="L262">
            <v>0</v>
          </cell>
          <cell r="M262">
            <v>0</v>
          </cell>
          <cell r="N262">
            <v>0</v>
          </cell>
          <cell r="O262">
            <v>0</v>
          </cell>
          <cell r="P262">
            <v>0</v>
          </cell>
          <cell r="Q262">
            <v>0</v>
          </cell>
          <cell r="R262">
            <v>0</v>
          </cell>
        </row>
        <row r="263">
          <cell r="A263" t="str">
            <v>U-X</v>
          </cell>
          <cell r="B263">
            <v>0</v>
          </cell>
          <cell r="C263">
            <v>3</v>
          </cell>
          <cell r="D263" t="str">
            <v>Bộ Uclevis đỡ dây trung hòa vào xà</v>
          </cell>
          <cell r="E263" t="str">
            <v>bộ</v>
          </cell>
          <cell r="F263">
            <v>0</v>
          </cell>
          <cell r="G263">
            <v>42900</v>
          </cell>
          <cell r="H263">
            <v>0</v>
          </cell>
          <cell r="I263">
            <v>0</v>
          </cell>
          <cell r="J263">
            <v>15472</v>
          </cell>
          <cell r="K263">
            <v>0</v>
          </cell>
          <cell r="L263">
            <v>0</v>
          </cell>
          <cell r="M263">
            <v>0</v>
          </cell>
          <cell r="N263">
            <v>0</v>
          </cell>
          <cell r="O263">
            <v>0</v>
          </cell>
          <cell r="P263">
            <v>0</v>
          </cell>
          <cell r="Q263">
            <v>0</v>
          </cell>
          <cell r="R263">
            <v>0</v>
          </cell>
        </row>
        <row r="264">
          <cell r="A264" t="str">
            <v>KN50</v>
          </cell>
          <cell r="B264">
            <v>1</v>
          </cell>
          <cell r="C264">
            <v>4</v>
          </cell>
          <cell r="D264" t="str">
            <v>Bộ khóa néo dây trung hòa vào trụ (cáp trần 50)</v>
          </cell>
          <cell r="E264" t="str">
            <v>bộ</v>
          </cell>
          <cell r="F264">
            <v>2</v>
          </cell>
          <cell r="G264">
            <v>95100</v>
          </cell>
          <cell r="H264">
            <v>0</v>
          </cell>
          <cell r="I264">
            <v>0</v>
          </cell>
          <cell r="J264">
            <v>0</v>
          </cell>
          <cell r="K264">
            <v>0</v>
          </cell>
          <cell r="L264">
            <v>0</v>
          </cell>
          <cell r="M264">
            <v>190200</v>
          </cell>
          <cell r="N264">
            <v>0</v>
          </cell>
          <cell r="O264">
            <v>0</v>
          </cell>
          <cell r="P264">
            <v>0</v>
          </cell>
          <cell r="Q264">
            <v>0</v>
          </cell>
          <cell r="R264">
            <v>0</v>
          </cell>
        </row>
        <row r="265">
          <cell r="A265" t="str">
            <v>KN70</v>
          </cell>
          <cell r="B265">
            <v>0</v>
          </cell>
          <cell r="C265">
            <v>4</v>
          </cell>
          <cell r="D265" t="str">
            <v>Bộ khóa néo dây trung hòa vào trụ (cáp trần 70)</v>
          </cell>
          <cell r="E265" t="str">
            <v>bộ</v>
          </cell>
          <cell r="F265">
            <v>0</v>
          </cell>
          <cell r="G265">
            <v>92500</v>
          </cell>
          <cell r="H265">
            <v>0</v>
          </cell>
          <cell r="I265">
            <v>0</v>
          </cell>
          <cell r="J265">
            <v>0</v>
          </cell>
          <cell r="K265">
            <v>0</v>
          </cell>
          <cell r="L265">
            <v>0</v>
          </cell>
          <cell r="M265">
            <v>0</v>
          </cell>
          <cell r="N265">
            <v>0</v>
          </cell>
          <cell r="O265">
            <v>0</v>
          </cell>
          <cell r="P265">
            <v>0</v>
          </cell>
          <cell r="Q265">
            <v>0</v>
          </cell>
          <cell r="R265">
            <v>0</v>
          </cell>
        </row>
        <row r="266">
          <cell r="A266" t="str">
            <v>KN95</v>
          </cell>
          <cell r="B266">
            <v>0</v>
          </cell>
          <cell r="C266">
            <v>4</v>
          </cell>
          <cell r="D266" t="str">
            <v>Bộ khóa néo dây trung hòa vào trụ (cáp trần 95)</v>
          </cell>
          <cell r="E266" t="str">
            <v>bộ</v>
          </cell>
          <cell r="F266">
            <v>0</v>
          </cell>
          <cell r="G266">
            <v>160500</v>
          </cell>
          <cell r="H266">
            <v>0</v>
          </cell>
          <cell r="I266">
            <v>0</v>
          </cell>
          <cell r="J266">
            <v>0</v>
          </cell>
          <cell r="K266">
            <v>0</v>
          </cell>
          <cell r="L266">
            <v>0</v>
          </cell>
          <cell r="M266">
            <v>0</v>
          </cell>
          <cell r="N266">
            <v>0</v>
          </cell>
          <cell r="O266">
            <v>0</v>
          </cell>
          <cell r="P266">
            <v>0</v>
          </cell>
          <cell r="Q266">
            <v>0</v>
          </cell>
          <cell r="R266">
            <v>0</v>
          </cell>
        </row>
        <row r="267">
          <cell r="A267" t="str">
            <v>KN120</v>
          </cell>
          <cell r="B267">
            <v>0</v>
          </cell>
          <cell r="C267">
            <v>4</v>
          </cell>
          <cell r="D267" t="str">
            <v>Bộ khóa néo dây trung hòa vào trụ (cáp trần 120)</v>
          </cell>
          <cell r="E267" t="str">
            <v>bộ</v>
          </cell>
          <cell r="F267">
            <v>0</v>
          </cell>
          <cell r="G267">
            <v>160500</v>
          </cell>
          <cell r="H267">
            <v>0</v>
          </cell>
          <cell r="I267">
            <v>0</v>
          </cell>
          <cell r="J267">
            <v>0</v>
          </cell>
          <cell r="K267">
            <v>0</v>
          </cell>
          <cell r="L267">
            <v>0</v>
          </cell>
          <cell r="M267">
            <v>0</v>
          </cell>
          <cell r="N267">
            <v>0</v>
          </cell>
          <cell r="O267">
            <v>0</v>
          </cell>
          <cell r="P267">
            <v>0</v>
          </cell>
          <cell r="Q267">
            <v>0</v>
          </cell>
          <cell r="R267">
            <v>0</v>
          </cell>
        </row>
        <row r="268">
          <cell r="A268" t="str">
            <v>SD</v>
          </cell>
          <cell r="B268">
            <v>1</v>
          </cell>
          <cell r="C268">
            <v>5</v>
          </cell>
          <cell r="D268" t="str">
            <v>Bộ cách điện đứng+ty sứ : SĐU</v>
          </cell>
          <cell r="E268" t="str">
            <v>bộ</v>
          </cell>
          <cell r="F268">
            <v>22</v>
          </cell>
          <cell r="G268">
            <v>253000</v>
          </cell>
          <cell r="H268">
            <v>0</v>
          </cell>
          <cell r="I268">
            <v>0</v>
          </cell>
          <cell r="J268">
            <v>58277</v>
          </cell>
          <cell r="K268">
            <v>0</v>
          </cell>
          <cell r="L268">
            <v>0</v>
          </cell>
          <cell r="M268">
            <v>5566000</v>
          </cell>
          <cell r="N268">
            <v>0</v>
          </cell>
          <cell r="O268">
            <v>0</v>
          </cell>
          <cell r="P268">
            <v>1282094</v>
          </cell>
          <cell r="Q268">
            <v>0</v>
          </cell>
          <cell r="R268">
            <v>0</v>
          </cell>
        </row>
        <row r="269">
          <cell r="A269" t="str">
            <v>SDI</v>
          </cell>
          <cell r="B269">
            <v>0</v>
          </cell>
          <cell r="C269">
            <v>5</v>
          </cell>
          <cell r="D269" t="str">
            <v>Bộ đà 0,8m + Bộ sứ đứng : SĐI</v>
          </cell>
          <cell r="E269" t="str">
            <v>bộ</v>
          </cell>
          <cell r="F269">
            <v>0</v>
          </cell>
          <cell r="G269">
            <v>549574</v>
          </cell>
          <cell r="H269">
            <v>0</v>
          </cell>
          <cell r="I269">
            <v>0</v>
          </cell>
          <cell r="J269">
            <v>255544</v>
          </cell>
          <cell r="K269">
            <v>0</v>
          </cell>
          <cell r="L269">
            <v>0</v>
          </cell>
          <cell r="M269">
            <v>0</v>
          </cell>
          <cell r="N269">
            <v>0</v>
          </cell>
          <cell r="O269">
            <v>0</v>
          </cell>
          <cell r="P269">
            <v>0</v>
          </cell>
          <cell r="Q269">
            <v>0</v>
          </cell>
          <cell r="R269">
            <v>0</v>
          </cell>
        </row>
        <row r="270">
          <cell r="A270" t="str">
            <v>SDG</v>
          </cell>
          <cell r="B270">
            <v>0</v>
          </cell>
          <cell r="C270">
            <v>5</v>
          </cell>
          <cell r="D270" t="str">
            <v>Bộ cách điện đỉnh góc + ty sứ đơn : SĐG</v>
          </cell>
          <cell r="E270" t="str">
            <v>bộ</v>
          </cell>
          <cell r="F270">
            <v>0</v>
          </cell>
          <cell r="G270">
            <v>652000</v>
          </cell>
          <cell r="H270">
            <v>0</v>
          </cell>
          <cell r="I270">
            <v>0</v>
          </cell>
          <cell r="J270">
            <v>116554</v>
          </cell>
          <cell r="K270">
            <v>0</v>
          </cell>
          <cell r="L270">
            <v>0</v>
          </cell>
          <cell r="M270">
            <v>0</v>
          </cell>
          <cell r="N270">
            <v>0</v>
          </cell>
          <cell r="O270">
            <v>0</v>
          </cell>
          <cell r="P270">
            <v>0</v>
          </cell>
          <cell r="Q270">
            <v>0</v>
          </cell>
          <cell r="R270">
            <v>0</v>
          </cell>
        </row>
        <row r="271">
          <cell r="A271" t="str">
            <v>PLY50X</v>
          </cell>
          <cell r="B271">
            <v>1</v>
          </cell>
          <cell r="C271">
            <v>6</v>
          </cell>
          <cell r="D271" t="str">
            <v>Bộ sứ treo Polymer 25kV lắp vào xà (cáp bọc 50)</v>
          </cell>
          <cell r="E271" t="str">
            <v>bộ</v>
          </cell>
          <cell r="F271">
            <v>6</v>
          </cell>
          <cell r="G271">
            <v>630000</v>
          </cell>
          <cell r="H271">
            <v>0</v>
          </cell>
          <cell r="I271">
            <v>0</v>
          </cell>
          <cell r="J271">
            <v>70132</v>
          </cell>
          <cell r="K271">
            <v>0</v>
          </cell>
          <cell r="L271">
            <v>0</v>
          </cell>
          <cell r="M271">
            <v>3780000</v>
          </cell>
          <cell r="N271">
            <v>0</v>
          </cell>
          <cell r="O271">
            <v>0</v>
          </cell>
          <cell r="P271">
            <v>420792</v>
          </cell>
          <cell r="Q271">
            <v>0</v>
          </cell>
          <cell r="R271">
            <v>0</v>
          </cell>
        </row>
        <row r="272">
          <cell r="A272" t="str">
            <v>PLY70X</v>
          </cell>
          <cell r="B272">
            <v>0</v>
          </cell>
          <cell r="C272">
            <v>6</v>
          </cell>
          <cell r="D272" t="str">
            <v>Bộ sứ treo Polymer 25kV lắp vào xà (cáp bọc 70)</v>
          </cell>
          <cell r="E272" t="str">
            <v>bộ</v>
          </cell>
          <cell r="F272">
            <v>0</v>
          </cell>
          <cell r="G272">
            <v>630000</v>
          </cell>
          <cell r="H272">
            <v>0</v>
          </cell>
          <cell r="I272">
            <v>0</v>
          </cell>
          <cell r="J272">
            <v>70132</v>
          </cell>
          <cell r="K272">
            <v>0</v>
          </cell>
          <cell r="L272">
            <v>0</v>
          </cell>
          <cell r="M272">
            <v>0</v>
          </cell>
          <cell r="N272">
            <v>0</v>
          </cell>
          <cell r="O272">
            <v>0</v>
          </cell>
          <cell r="P272">
            <v>0</v>
          </cell>
          <cell r="Q272">
            <v>0</v>
          </cell>
          <cell r="R272">
            <v>0</v>
          </cell>
        </row>
        <row r="273">
          <cell r="A273" t="str">
            <v>PLY95X</v>
          </cell>
          <cell r="B273">
            <v>0</v>
          </cell>
          <cell r="C273">
            <v>6</v>
          </cell>
          <cell r="D273" t="str">
            <v>Bộ sứ treo Polymer 25kV lắp vào xà (cáp bọc 95)</v>
          </cell>
          <cell r="E273" t="str">
            <v>bộ</v>
          </cell>
          <cell r="F273">
            <v>0</v>
          </cell>
          <cell r="G273">
            <v>650000</v>
          </cell>
          <cell r="H273">
            <v>0</v>
          </cell>
          <cell r="I273">
            <v>0</v>
          </cell>
          <cell r="J273">
            <v>70132</v>
          </cell>
          <cell r="K273">
            <v>0</v>
          </cell>
          <cell r="L273">
            <v>0</v>
          </cell>
          <cell r="M273">
            <v>0</v>
          </cell>
          <cell r="N273">
            <v>0</v>
          </cell>
          <cell r="O273">
            <v>0</v>
          </cell>
          <cell r="P273">
            <v>0</v>
          </cell>
          <cell r="Q273">
            <v>0</v>
          </cell>
          <cell r="R273">
            <v>0</v>
          </cell>
        </row>
        <row r="274">
          <cell r="A274" t="str">
            <v>PLY120X</v>
          </cell>
          <cell r="B274">
            <v>0</v>
          </cell>
          <cell r="C274">
            <v>6</v>
          </cell>
          <cell r="D274" t="str">
            <v>Bộ sứ treo Polymer 25kV lắp vào xà (cáp bọc 120)</v>
          </cell>
          <cell r="E274" t="str">
            <v>bộ</v>
          </cell>
          <cell r="F274">
            <v>0</v>
          </cell>
          <cell r="G274">
            <v>650000</v>
          </cell>
          <cell r="H274">
            <v>0</v>
          </cell>
          <cell r="I274">
            <v>0</v>
          </cell>
          <cell r="J274">
            <v>70132</v>
          </cell>
          <cell r="K274">
            <v>0</v>
          </cell>
          <cell r="L274">
            <v>0</v>
          </cell>
          <cell r="M274">
            <v>0</v>
          </cell>
          <cell r="N274">
            <v>0</v>
          </cell>
          <cell r="O274">
            <v>0</v>
          </cell>
          <cell r="P274">
            <v>0</v>
          </cell>
          <cell r="Q274">
            <v>0</v>
          </cell>
          <cell r="R274">
            <v>0</v>
          </cell>
        </row>
        <row r="275">
          <cell r="A275" t="str">
            <v>PLY150X</v>
          </cell>
          <cell r="B275">
            <v>0</v>
          </cell>
          <cell r="C275">
            <v>6</v>
          </cell>
          <cell r="D275" t="str">
            <v>Bộ sứ treo Polymer 25kV lắp vào xà (cáp bọc 150)</v>
          </cell>
          <cell r="E275" t="str">
            <v>bộ</v>
          </cell>
          <cell r="F275">
            <v>0</v>
          </cell>
          <cell r="G275">
            <v>650000</v>
          </cell>
          <cell r="H275">
            <v>0</v>
          </cell>
          <cell r="I275">
            <v>0</v>
          </cell>
          <cell r="J275">
            <v>70132</v>
          </cell>
          <cell r="K275">
            <v>0</v>
          </cell>
          <cell r="L275">
            <v>0</v>
          </cell>
          <cell r="M275">
            <v>0</v>
          </cell>
          <cell r="N275">
            <v>0</v>
          </cell>
          <cell r="O275">
            <v>0</v>
          </cell>
          <cell r="P275">
            <v>0</v>
          </cell>
          <cell r="Q275">
            <v>0</v>
          </cell>
          <cell r="R275">
            <v>0</v>
          </cell>
        </row>
        <row r="276">
          <cell r="A276" t="str">
            <v>PLY185X</v>
          </cell>
          <cell r="B276">
            <v>0</v>
          </cell>
          <cell r="C276">
            <v>6</v>
          </cell>
          <cell r="D276" t="str">
            <v>Bộ sứ treo Polymer 25kV lắp vào xà (cáp bọc 185)</v>
          </cell>
          <cell r="E276" t="str">
            <v>bộ</v>
          </cell>
          <cell r="F276">
            <v>0</v>
          </cell>
          <cell r="G276">
            <v>705000</v>
          </cell>
          <cell r="H276">
            <v>0</v>
          </cell>
          <cell r="I276">
            <v>0</v>
          </cell>
          <cell r="J276">
            <v>70132</v>
          </cell>
          <cell r="K276">
            <v>0</v>
          </cell>
          <cell r="L276">
            <v>0</v>
          </cell>
          <cell r="M276">
            <v>0</v>
          </cell>
          <cell r="N276">
            <v>0</v>
          </cell>
          <cell r="O276">
            <v>0</v>
          </cell>
          <cell r="P276">
            <v>0</v>
          </cell>
          <cell r="Q276">
            <v>0</v>
          </cell>
          <cell r="R276">
            <v>0</v>
          </cell>
        </row>
        <row r="277">
          <cell r="A277" t="str">
            <v>PLY240X</v>
          </cell>
          <cell r="B277">
            <v>0</v>
          </cell>
          <cell r="C277">
            <v>6</v>
          </cell>
          <cell r="D277" t="str">
            <v>Bộ sứ treo Polymer 25kV lắp vào xà (cáp bọc 240)</v>
          </cell>
          <cell r="E277" t="str">
            <v>bộ</v>
          </cell>
          <cell r="F277">
            <v>0</v>
          </cell>
          <cell r="G277">
            <v>710000</v>
          </cell>
          <cell r="H277">
            <v>0</v>
          </cell>
          <cell r="I277">
            <v>0</v>
          </cell>
          <cell r="J277">
            <v>70132</v>
          </cell>
          <cell r="K277">
            <v>0</v>
          </cell>
          <cell r="L277">
            <v>0</v>
          </cell>
          <cell r="M277">
            <v>0</v>
          </cell>
          <cell r="N277">
            <v>0</v>
          </cell>
          <cell r="O277">
            <v>0</v>
          </cell>
          <cell r="P277">
            <v>0</v>
          </cell>
          <cell r="Q277">
            <v>0</v>
          </cell>
          <cell r="R277">
            <v>0</v>
          </cell>
        </row>
        <row r="278">
          <cell r="A278" t="str">
            <v>PLY50T</v>
          </cell>
          <cell r="B278">
            <v>0</v>
          </cell>
          <cell r="C278">
            <v>6</v>
          </cell>
          <cell r="D278" t="str">
            <v>Bộ sứ treo Polymer 25kV lắp vào trụ (cáp bọc 50)</v>
          </cell>
          <cell r="E278" t="str">
            <v>bộ</v>
          </cell>
          <cell r="F278">
            <v>0</v>
          </cell>
          <cell r="G278">
            <v>617100</v>
          </cell>
          <cell r="H278">
            <v>0</v>
          </cell>
          <cell r="I278">
            <v>0</v>
          </cell>
          <cell r="J278">
            <v>70132</v>
          </cell>
          <cell r="K278">
            <v>0</v>
          </cell>
          <cell r="L278">
            <v>0</v>
          </cell>
          <cell r="M278">
            <v>0</v>
          </cell>
          <cell r="N278">
            <v>0</v>
          </cell>
          <cell r="O278">
            <v>0</v>
          </cell>
          <cell r="P278">
            <v>0</v>
          </cell>
          <cell r="Q278">
            <v>0</v>
          </cell>
          <cell r="R278">
            <v>0</v>
          </cell>
        </row>
        <row r="279">
          <cell r="A279" t="str">
            <v>PLY70T</v>
          </cell>
          <cell r="B279">
            <v>0</v>
          </cell>
          <cell r="C279">
            <v>6</v>
          </cell>
          <cell r="D279" t="str">
            <v>Bộ sứ treo Polymer 25kV lắp vào trụ (cáp bọc 70)</v>
          </cell>
          <cell r="E279" t="str">
            <v>bộ</v>
          </cell>
          <cell r="F279">
            <v>0</v>
          </cell>
          <cell r="G279">
            <v>988500</v>
          </cell>
          <cell r="H279">
            <v>0</v>
          </cell>
          <cell r="I279">
            <v>0</v>
          </cell>
          <cell r="J279">
            <v>70132</v>
          </cell>
          <cell r="K279">
            <v>0</v>
          </cell>
          <cell r="L279">
            <v>0</v>
          </cell>
          <cell r="M279">
            <v>0</v>
          </cell>
          <cell r="N279">
            <v>0</v>
          </cell>
          <cell r="O279">
            <v>0</v>
          </cell>
          <cell r="P279">
            <v>0</v>
          </cell>
          <cell r="Q279">
            <v>0</v>
          </cell>
          <cell r="R279">
            <v>0</v>
          </cell>
        </row>
        <row r="280">
          <cell r="B280">
            <v>0</v>
          </cell>
          <cell r="C280">
            <v>6</v>
          </cell>
        </row>
        <row r="281">
          <cell r="A281" t="str">
            <v>DDTT3P-3</v>
          </cell>
          <cell r="B281">
            <v>1</v>
          </cell>
          <cell r="C281" t="str">
            <v>IV</v>
          </cell>
          <cell r="D281" t="str">
            <v>Phần dây, sứ và phụ kiện</v>
          </cell>
          <cell r="E281" t="str">
            <v>Tbộ</v>
          </cell>
          <cell r="F281">
            <v>1</v>
          </cell>
          <cell r="G281">
            <v>28503291.699999999</v>
          </cell>
          <cell r="I281">
            <v>0</v>
          </cell>
          <cell r="J281">
            <v>2569438</v>
          </cell>
          <cell r="K281">
            <v>0</v>
          </cell>
          <cell r="L281">
            <v>151915</v>
          </cell>
          <cell r="M281">
            <v>28503291.699999999</v>
          </cell>
          <cell r="N281">
            <v>0</v>
          </cell>
          <cell r="O281">
            <v>0</v>
          </cell>
          <cell r="P281">
            <v>2569438</v>
          </cell>
          <cell r="Q281">
            <v>0</v>
          </cell>
          <cell r="R281">
            <v>151915</v>
          </cell>
        </row>
        <row r="282">
          <cell r="A282" t="str">
            <v>Hotline</v>
          </cell>
          <cell r="B282">
            <v>0</v>
          </cell>
          <cell r="C282" t="str">
            <v>V</v>
          </cell>
          <cell r="D282" t="str">
            <v>Phần đấu nối Hotline</v>
          </cell>
          <cell r="E282" t="str">
            <v>Tbộ</v>
          </cell>
        </row>
        <row r="283">
          <cell r="A283" t="str">
            <v>TĐĐ</v>
          </cell>
          <cell r="B283">
            <v>0</v>
          </cell>
          <cell r="C283" t="str">
            <v>VII</v>
          </cell>
          <cell r="D283" t="str">
            <v>Phần vật liệu trụ đo đếm</v>
          </cell>
          <cell r="E283" t="str">
            <v>Tbộ</v>
          </cell>
        </row>
        <row r="284">
          <cell r="A284" t="str">
            <v>TBTT3P-3</v>
          </cell>
          <cell r="B284">
            <v>0</v>
          </cell>
          <cell r="C284" t="str">
            <v>V</v>
          </cell>
          <cell r="D284" t="str">
            <v>Phần thiết bị đường dây trung thế 3 pha 1 mạch</v>
          </cell>
          <cell r="E284" t="str">
            <v>Tbộ</v>
          </cell>
          <cell r="F284">
            <v>0</v>
          </cell>
          <cell r="G284">
            <v>0</v>
          </cell>
          <cell r="I284">
            <v>0</v>
          </cell>
          <cell r="J284">
            <v>0</v>
          </cell>
          <cell r="K284">
            <v>0</v>
          </cell>
          <cell r="L284">
            <v>0</v>
          </cell>
          <cell r="M284">
            <v>0</v>
          </cell>
          <cell r="N284">
            <v>0</v>
          </cell>
          <cell r="O284">
            <v>0</v>
          </cell>
          <cell r="P284">
            <v>0</v>
          </cell>
          <cell r="Q284">
            <v>0</v>
          </cell>
          <cell r="R284">
            <v>0</v>
          </cell>
        </row>
        <row r="285">
          <cell r="A285" t="str">
            <v>TT3P4970-3</v>
          </cell>
          <cell r="B285">
            <v>1</v>
          </cell>
          <cell r="D285" t="str">
            <v>Cộng (I-V)</v>
          </cell>
          <cell r="L285" t="str">
            <v>Vật liệu:</v>
          </cell>
          <cell r="M285">
            <v>91441665.780000001</v>
          </cell>
          <cell r="N285">
            <v>928338.2</v>
          </cell>
          <cell r="O285">
            <v>2067341.4500000002</v>
          </cell>
          <cell r="P285">
            <v>11997556.440000001</v>
          </cell>
          <cell r="Q285">
            <v>33030.660000000003</v>
          </cell>
          <cell r="R285">
            <v>1775212.4</v>
          </cell>
        </row>
        <row r="286">
          <cell r="A286" t="str">
            <v>TB3P4970-3</v>
          </cell>
          <cell r="B286">
            <v>0</v>
          </cell>
          <cell r="L286" t="str">
            <v>Thiết bị:</v>
          </cell>
          <cell r="M286">
            <v>0</v>
          </cell>
          <cell r="N286">
            <v>0</v>
          </cell>
          <cell r="O286">
            <v>0</v>
          </cell>
          <cell r="P286">
            <v>0</v>
          </cell>
          <cell r="Q286">
            <v>0</v>
          </cell>
          <cell r="R286">
            <v>0</v>
          </cell>
        </row>
        <row r="287">
          <cell r="A287" t="str">
            <v>TT3P-4</v>
          </cell>
          <cell r="B287">
            <v>1</v>
          </cell>
          <cell r="C287" t="str">
            <v>D</v>
          </cell>
          <cell r="D287" t="str">
            <v>Nhánh 3P Đất Mới 2 Nối Dài(Đất Mới 2A)</v>
          </cell>
        </row>
        <row r="288">
          <cell r="B288">
            <v>1</v>
          </cell>
          <cell r="C288" t="str">
            <v>I</v>
          </cell>
          <cell r="D288" t="str">
            <v>Phần móng và tiếp địa</v>
          </cell>
        </row>
        <row r="289">
          <cell r="A289" t="str">
            <v>M10</v>
          </cell>
          <cell r="B289">
            <v>0</v>
          </cell>
          <cell r="C289">
            <v>0</v>
          </cell>
          <cell r="D289" t="str">
            <v>Móng M10</v>
          </cell>
          <cell r="E289" t="str">
            <v>Móng</v>
          </cell>
          <cell r="F289">
            <v>0</v>
          </cell>
          <cell r="G289">
            <v>0</v>
          </cell>
          <cell r="H289">
            <v>0</v>
          </cell>
          <cell r="I289">
            <v>135388.598</v>
          </cell>
          <cell r="J289">
            <v>0</v>
          </cell>
          <cell r="K289">
            <v>0</v>
          </cell>
          <cell r="L289">
            <v>0</v>
          </cell>
          <cell r="M289">
            <v>0</v>
          </cell>
          <cell r="N289">
            <v>0</v>
          </cell>
          <cell r="O289">
            <v>0</v>
          </cell>
          <cell r="P289">
            <v>0</v>
          </cell>
          <cell r="Q289">
            <v>0</v>
          </cell>
          <cell r="R289">
            <v>0</v>
          </cell>
        </row>
        <row r="290">
          <cell r="A290" t="str">
            <v>M10a</v>
          </cell>
          <cell r="B290">
            <v>0</v>
          </cell>
          <cell r="C290">
            <v>0</v>
          </cell>
          <cell r="D290" t="str">
            <v xml:space="preserve">Móng M10a </v>
          </cell>
          <cell r="E290" t="str">
            <v>Móng</v>
          </cell>
          <cell r="F290">
            <v>0</v>
          </cell>
          <cell r="G290">
            <v>397000</v>
          </cell>
          <cell r="H290">
            <v>0</v>
          </cell>
          <cell r="I290">
            <v>428823.73899999994</v>
          </cell>
          <cell r="J290">
            <v>62034</v>
          </cell>
          <cell r="K290">
            <v>0</v>
          </cell>
          <cell r="L290">
            <v>0</v>
          </cell>
          <cell r="M290">
            <v>0</v>
          </cell>
          <cell r="N290">
            <v>0</v>
          </cell>
          <cell r="O290">
            <v>0</v>
          </cell>
          <cell r="P290">
            <v>0</v>
          </cell>
          <cell r="Q290">
            <v>0</v>
          </cell>
          <cell r="R290">
            <v>0</v>
          </cell>
        </row>
        <row r="291">
          <cell r="A291" t="str">
            <v>M10BT</v>
          </cell>
          <cell r="B291">
            <v>0</v>
          </cell>
          <cell r="C291">
            <v>0</v>
          </cell>
          <cell r="D291" t="str">
            <v>Móng bê tông trụ đơn 10.5m</v>
          </cell>
          <cell r="E291" t="str">
            <v>Móng</v>
          </cell>
          <cell r="F291">
            <v>0</v>
          </cell>
          <cell r="G291">
            <v>0</v>
          </cell>
          <cell r="H291">
            <v>0</v>
          </cell>
          <cell r="I291">
            <v>0</v>
          </cell>
          <cell r="J291">
            <v>0</v>
          </cell>
          <cell r="K291">
            <v>0</v>
          </cell>
          <cell r="L291">
            <v>0</v>
          </cell>
          <cell r="M291">
            <v>0</v>
          </cell>
          <cell r="N291">
            <v>0</v>
          </cell>
          <cell r="O291">
            <v>0</v>
          </cell>
          <cell r="P291">
            <v>0</v>
          </cell>
          <cell r="Q291">
            <v>0</v>
          </cell>
          <cell r="R291">
            <v>0</v>
          </cell>
        </row>
        <row r="292">
          <cell r="A292" t="str">
            <v>M10BTD</v>
          </cell>
          <cell r="B292">
            <v>0</v>
          </cell>
          <cell r="C292">
            <v>0</v>
          </cell>
          <cell r="D292" t="str">
            <v>Móng M10BT đôi</v>
          </cell>
          <cell r="E292" t="str">
            <v>Móng</v>
          </cell>
          <cell r="F292">
            <v>0</v>
          </cell>
          <cell r="G292">
            <v>123600</v>
          </cell>
          <cell r="H292">
            <v>1794003</v>
          </cell>
          <cell r="I292">
            <v>1555059.5460000001</v>
          </cell>
          <cell r="J292">
            <v>0</v>
          </cell>
          <cell r="K292">
            <v>72159.288</v>
          </cell>
          <cell r="L292">
            <v>0</v>
          </cell>
          <cell r="M292">
            <v>0</v>
          </cell>
          <cell r="N292">
            <v>0</v>
          </cell>
          <cell r="O292">
            <v>0</v>
          </cell>
          <cell r="P292">
            <v>0</v>
          </cell>
          <cell r="Q292">
            <v>0</v>
          </cell>
          <cell r="R292">
            <v>0</v>
          </cell>
        </row>
        <row r="293">
          <cell r="A293" t="str">
            <v>M12</v>
          </cell>
          <cell r="B293">
            <v>0</v>
          </cell>
          <cell r="C293">
            <v>0</v>
          </cell>
          <cell r="D293" t="str">
            <v>Móng M12</v>
          </cell>
          <cell r="E293" t="str">
            <v>Móng</v>
          </cell>
          <cell r="F293">
            <v>0</v>
          </cell>
          <cell r="G293">
            <v>0</v>
          </cell>
          <cell r="H293">
            <v>0</v>
          </cell>
          <cell r="I293">
            <v>131407</v>
          </cell>
          <cell r="J293">
            <v>0</v>
          </cell>
          <cell r="K293">
            <v>0</v>
          </cell>
          <cell r="L293">
            <v>0</v>
          </cell>
          <cell r="M293">
            <v>0</v>
          </cell>
          <cell r="N293">
            <v>0</v>
          </cell>
          <cell r="O293">
            <v>0</v>
          </cell>
          <cell r="P293">
            <v>0</v>
          </cell>
          <cell r="Q293">
            <v>0</v>
          </cell>
          <cell r="R293">
            <v>0</v>
          </cell>
        </row>
        <row r="294">
          <cell r="A294" t="str">
            <v>M12a</v>
          </cell>
          <cell r="B294">
            <v>0</v>
          </cell>
          <cell r="C294">
            <v>0</v>
          </cell>
          <cell r="D294" t="str">
            <v>Móng M12a</v>
          </cell>
          <cell r="E294" t="str">
            <v>Móng</v>
          </cell>
          <cell r="F294">
            <v>0</v>
          </cell>
          <cell r="G294">
            <v>415000</v>
          </cell>
          <cell r="H294">
            <v>0</v>
          </cell>
          <cell r="I294">
            <v>396173.84800000006</v>
          </cell>
          <cell r="J294">
            <v>0</v>
          </cell>
          <cell r="K294">
            <v>0</v>
          </cell>
          <cell r="L294">
            <v>0</v>
          </cell>
          <cell r="M294">
            <v>0</v>
          </cell>
          <cell r="N294">
            <v>0</v>
          </cell>
          <cell r="O294">
            <v>0</v>
          </cell>
          <cell r="P294">
            <v>0</v>
          </cell>
          <cell r="Q294">
            <v>0</v>
          </cell>
          <cell r="R294">
            <v>0</v>
          </cell>
        </row>
        <row r="295">
          <cell r="A295" t="str">
            <v>M12-2a</v>
          </cell>
          <cell r="B295">
            <v>1</v>
          </cell>
          <cell r="C295">
            <v>1</v>
          </cell>
          <cell r="D295" t="str">
            <v>Móng M12-2a</v>
          </cell>
          <cell r="E295" t="str">
            <v>Móng</v>
          </cell>
          <cell r="F295">
            <v>3</v>
          </cell>
          <cell r="G295">
            <v>775000</v>
          </cell>
          <cell r="H295">
            <v>0</v>
          </cell>
          <cell r="I295">
            <v>653154.61800000002</v>
          </cell>
          <cell r="J295">
            <v>0</v>
          </cell>
          <cell r="K295">
            <v>0</v>
          </cell>
          <cell r="L295">
            <v>0</v>
          </cell>
          <cell r="M295">
            <v>2325000</v>
          </cell>
          <cell r="N295">
            <v>0</v>
          </cell>
          <cell r="O295">
            <v>1959463.8540000001</v>
          </cell>
          <cell r="P295">
            <v>0</v>
          </cell>
          <cell r="Q295">
            <v>0</v>
          </cell>
          <cell r="R295">
            <v>0</v>
          </cell>
        </row>
        <row r="296">
          <cell r="A296" t="str">
            <v>M12D</v>
          </cell>
          <cell r="B296">
            <v>0</v>
          </cell>
          <cell r="C296">
            <v>1</v>
          </cell>
          <cell r="D296" t="str">
            <v>Móng M12 phá đá chân móng</v>
          </cell>
          <cell r="E296" t="str">
            <v>Móng</v>
          </cell>
          <cell r="F296">
            <v>0</v>
          </cell>
          <cell r="G296">
            <v>0</v>
          </cell>
          <cell r="H296">
            <v>0</v>
          </cell>
          <cell r="I296">
            <v>1267637.7679999999</v>
          </cell>
          <cell r="J296">
            <v>0</v>
          </cell>
          <cell r="K296">
            <v>0</v>
          </cell>
          <cell r="L296">
            <v>0</v>
          </cell>
          <cell r="M296">
            <v>0</v>
          </cell>
          <cell r="N296">
            <v>0</v>
          </cell>
          <cell r="O296">
            <v>0</v>
          </cell>
          <cell r="P296">
            <v>0</v>
          </cell>
          <cell r="Q296">
            <v>0</v>
          </cell>
          <cell r="R296">
            <v>0</v>
          </cell>
        </row>
        <row r="297">
          <cell r="A297" t="str">
            <v>M12BT</v>
          </cell>
          <cell r="B297">
            <v>0</v>
          </cell>
          <cell r="C297">
            <v>1</v>
          </cell>
          <cell r="D297" t="str">
            <v>Móng bê tông trụ đơn 12m</v>
          </cell>
          <cell r="E297" t="str">
            <v>Móng</v>
          </cell>
          <cell r="F297">
            <v>0</v>
          </cell>
          <cell r="G297">
            <v>0</v>
          </cell>
          <cell r="H297">
            <v>639869.80000000005</v>
          </cell>
          <cell r="I297">
            <v>726220.74</v>
          </cell>
          <cell r="J297">
            <v>0</v>
          </cell>
          <cell r="K297">
            <v>22020.440000000002</v>
          </cell>
          <cell r="L297">
            <v>0</v>
          </cell>
          <cell r="M297">
            <v>0</v>
          </cell>
          <cell r="N297">
            <v>0</v>
          </cell>
          <cell r="O297">
            <v>0</v>
          </cell>
          <cell r="P297">
            <v>0</v>
          </cell>
          <cell r="Q297">
            <v>0</v>
          </cell>
          <cell r="R297">
            <v>0</v>
          </cell>
        </row>
        <row r="298">
          <cell r="A298" t="str">
            <v>M12BTD</v>
          </cell>
          <cell r="B298">
            <v>1</v>
          </cell>
          <cell r="C298">
            <v>2</v>
          </cell>
          <cell r="D298" t="str">
            <v>Móng bê tông trụ đôi 12m</v>
          </cell>
          <cell r="E298" t="str">
            <v>Móng</v>
          </cell>
          <cell r="F298">
            <v>3</v>
          </cell>
          <cell r="G298">
            <v>161200</v>
          </cell>
          <cell r="H298">
            <v>928338.2</v>
          </cell>
          <cell r="I298">
            <v>1087841.1500000001</v>
          </cell>
          <cell r="J298">
            <v>0</v>
          </cell>
          <cell r="K298">
            <v>33030.660000000003</v>
          </cell>
          <cell r="L298">
            <v>0</v>
          </cell>
          <cell r="M298">
            <v>483600</v>
          </cell>
          <cell r="N298">
            <v>2785014.5999999996</v>
          </cell>
          <cell r="O298">
            <v>3263523.45</v>
          </cell>
          <cell r="P298">
            <v>0</v>
          </cell>
          <cell r="Q298">
            <v>99091.98000000001</v>
          </cell>
          <cell r="R298">
            <v>0</v>
          </cell>
        </row>
        <row r="299">
          <cell r="A299" t="str">
            <v>M12BT-D</v>
          </cell>
          <cell r="B299">
            <v>0</v>
          </cell>
          <cell r="C299">
            <v>2</v>
          </cell>
          <cell r="D299" t="str">
            <v>Móng bê tông trụ đơn 12m (Vướng đá)</v>
          </cell>
          <cell r="E299" t="str">
            <v>Móng</v>
          </cell>
          <cell r="F299">
            <v>0</v>
          </cell>
          <cell r="G299">
            <v>0</v>
          </cell>
          <cell r="H299">
            <v>761590.125</v>
          </cell>
          <cell r="I299">
            <v>1415042.2850000001</v>
          </cell>
          <cell r="J299">
            <v>0</v>
          </cell>
          <cell r="K299">
            <v>30616.880999999998</v>
          </cell>
          <cell r="L299">
            <v>0</v>
          </cell>
          <cell r="M299">
            <v>0</v>
          </cell>
          <cell r="N299">
            <v>0</v>
          </cell>
          <cell r="O299">
            <v>0</v>
          </cell>
          <cell r="P299">
            <v>0</v>
          </cell>
          <cell r="Q299">
            <v>0</v>
          </cell>
          <cell r="R299">
            <v>0</v>
          </cell>
        </row>
        <row r="300">
          <cell r="A300" t="str">
            <v>M12BTD-D</v>
          </cell>
          <cell r="B300">
            <v>0</v>
          </cell>
          <cell r="C300">
            <v>2</v>
          </cell>
          <cell r="D300" t="str">
            <v>Móng bê tông trụ đôi 12m (Vướng đá)</v>
          </cell>
          <cell r="E300" t="str">
            <v>Móng</v>
          </cell>
          <cell r="F300">
            <v>0</v>
          </cell>
          <cell r="G300">
            <v>145600</v>
          </cell>
          <cell r="H300">
            <v>1253516.2499999998</v>
          </cell>
          <cell r="I300">
            <v>2598935.0739999996</v>
          </cell>
          <cell r="J300">
            <v>0</v>
          </cell>
          <cell r="K300">
            <v>50392.93</v>
          </cell>
          <cell r="L300">
            <v>0</v>
          </cell>
          <cell r="M300">
            <v>0</v>
          </cell>
          <cell r="N300">
            <v>0</v>
          </cell>
          <cell r="O300">
            <v>0</v>
          </cell>
          <cell r="P300">
            <v>0</v>
          </cell>
          <cell r="Q300">
            <v>0</v>
          </cell>
          <cell r="R300">
            <v>0</v>
          </cell>
        </row>
        <row r="301">
          <cell r="A301" t="str">
            <v>M14</v>
          </cell>
          <cell r="B301">
            <v>0</v>
          </cell>
          <cell r="C301">
            <v>2</v>
          </cell>
          <cell r="D301" t="str">
            <v>Móng M14</v>
          </cell>
          <cell r="E301" t="str">
            <v>Móng</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M14a</v>
          </cell>
          <cell r="B302">
            <v>0</v>
          </cell>
          <cell r="C302">
            <v>2</v>
          </cell>
          <cell r="D302" t="str">
            <v>Móng M14a</v>
          </cell>
          <cell r="E302" t="str">
            <v>Móng</v>
          </cell>
          <cell r="F302">
            <v>0</v>
          </cell>
          <cell r="G302">
            <v>0</v>
          </cell>
          <cell r="H302">
            <v>0</v>
          </cell>
          <cell r="I302">
            <v>0</v>
          </cell>
          <cell r="J302">
            <v>0</v>
          </cell>
          <cell r="K302">
            <v>0</v>
          </cell>
          <cell r="L302">
            <v>0</v>
          </cell>
          <cell r="M302">
            <v>0</v>
          </cell>
          <cell r="N302">
            <v>0</v>
          </cell>
          <cell r="O302">
            <v>0</v>
          </cell>
          <cell r="P302">
            <v>0</v>
          </cell>
          <cell r="Q302">
            <v>0</v>
          </cell>
          <cell r="R302">
            <v>0</v>
          </cell>
        </row>
        <row r="303">
          <cell r="A303" t="str">
            <v>M14BT</v>
          </cell>
          <cell r="B303">
            <v>0</v>
          </cell>
          <cell r="C303">
            <v>2</v>
          </cell>
          <cell r="D303" t="str">
            <v>Móng bê tông trụ đơn 14m</v>
          </cell>
          <cell r="E303" t="str">
            <v>Móng</v>
          </cell>
          <cell r="F303">
            <v>0</v>
          </cell>
          <cell r="G303">
            <v>0</v>
          </cell>
          <cell r="H303">
            <v>645221</v>
          </cell>
          <cell r="I303">
            <v>822867.50899999996</v>
          </cell>
          <cell r="J303">
            <v>0</v>
          </cell>
          <cell r="K303">
            <v>22232.174999999999</v>
          </cell>
          <cell r="L303">
            <v>0</v>
          </cell>
          <cell r="M303">
            <v>0</v>
          </cell>
          <cell r="N303">
            <v>0</v>
          </cell>
          <cell r="O303">
            <v>0</v>
          </cell>
          <cell r="P303">
            <v>0</v>
          </cell>
          <cell r="Q303">
            <v>0</v>
          </cell>
          <cell r="R303">
            <v>0</v>
          </cell>
        </row>
        <row r="304">
          <cell r="A304" t="str">
            <v>M14BTD</v>
          </cell>
          <cell r="B304">
            <v>0</v>
          </cell>
          <cell r="C304">
            <v>2</v>
          </cell>
          <cell r="D304" t="str">
            <v>Móng bê tông trụ đôi 14m</v>
          </cell>
          <cell r="E304" t="str">
            <v>Móng</v>
          </cell>
          <cell r="F304">
            <v>0</v>
          </cell>
          <cell r="G304">
            <v>145600</v>
          </cell>
          <cell r="H304">
            <v>3161680</v>
          </cell>
          <cell r="I304">
            <v>3037966.966</v>
          </cell>
          <cell r="J304">
            <v>0</v>
          </cell>
          <cell r="K304">
            <v>127041</v>
          </cell>
          <cell r="L304">
            <v>0</v>
          </cell>
          <cell r="M304">
            <v>0</v>
          </cell>
          <cell r="N304">
            <v>0</v>
          </cell>
          <cell r="O304">
            <v>0</v>
          </cell>
          <cell r="P304">
            <v>0</v>
          </cell>
          <cell r="Q304">
            <v>0</v>
          </cell>
          <cell r="R304">
            <v>0</v>
          </cell>
        </row>
        <row r="305">
          <cell r="A305" t="str">
            <v>M20</v>
          </cell>
          <cell r="B305">
            <v>0</v>
          </cell>
          <cell r="C305">
            <v>2</v>
          </cell>
          <cell r="D305" t="str">
            <v>Móng M20</v>
          </cell>
          <cell r="E305" t="str">
            <v>Móng</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TDLL10</v>
          </cell>
          <cell r="B306">
            <v>0</v>
          </cell>
          <cell r="C306">
            <v>2</v>
          </cell>
          <cell r="D306" t="str">
            <v>Tiếp địa lặp lại (trụ 10,5m)</v>
          </cell>
          <cell r="E306" t="str">
            <v>Bộ</v>
          </cell>
          <cell r="F306">
            <v>0</v>
          </cell>
          <cell r="G306">
            <v>504664.44799999997</v>
          </cell>
          <cell r="H306">
            <v>0</v>
          </cell>
          <cell r="I306">
            <v>0</v>
          </cell>
          <cell r="J306">
            <v>908758.26399999997</v>
          </cell>
          <cell r="K306">
            <v>0</v>
          </cell>
          <cell r="L306">
            <v>13887</v>
          </cell>
          <cell r="M306">
            <v>0</v>
          </cell>
          <cell r="N306">
            <v>0</v>
          </cell>
          <cell r="O306">
            <v>0</v>
          </cell>
          <cell r="P306">
            <v>0</v>
          </cell>
          <cell r="Q306">
            <v>0</v>
          </cell>
          <cell r="R306">
            <v>0</v>
          </cell>
        </row>
        <row r="307">
          <cell r="A307" t="str">
            <v>TDLL12</v>
          </cell>
          <cell r="B307">
            <v>1</v>
          </cell>
          <cell r="C307">
            <v>3</v>
          </cell>
          <cell r="D307" t="str">
            <v>Tiếp địa lặp lại (trụ 12m)</v>
          </cell>
          <cell r="E307" t="str">
            <v>Bộ</v>
          </cell>
          <cell r="F307">
            <v>1</v>
          </cell>
          <cell r="G307">
            <v>878774.08</v>
          </cell>
          <cell r="H307">
            <v>0</v>
          </cell>
          <cell r="I307">
            <v>191058.3</v>
          </cell>
          <cell r="J307">
            <v>189377.44</v>
          </cell>
          <cell r="K307">
            <v>0</v>
          </cell>
          <cell r="L307">
            <v>2777.4</v>
          </cell>
          <cell r="M307">
            <v>878774.08</v>
          </cell>
          <cell r="N307">
            <v>0</v>
          </cell>
          <cell r="O307">
            <v>191058.3</v>
          </cell>
          <cell r="P307">
            <v>189377.44</v>
          </cell>
          <cell r="Q307">
            <v>0</v>
          </cell>
          <cell r="R307">
            <v>2777.4</v>
          </cell>
        </row>
        <row r="308">
          <cell r="A308" t="str">
            <v>TDLL14</v>
          </cell>
          <cell r="B308">
            <v>0</v>
          </cell>
          <cell r="C308">
            <v>3</v>
          </cell>
          <cell r="D308" t="str">
            <v>Tiếp địa lặp lại (trụ 14m)</v>
          </cell>
          <cell r="E308" t="str">
            <v>Bộ</v>
          </cell>
          <cell r="F308">
            <v>0</v>
          </cell>
          <cell r="G308">
            <v>577700.99199999997</v>
          </cell>
          <cell r="H308">
            <v>0</v>
          </cell>
          <cell r="I308">
            <v>0</v>
          </cell>
          <cell r="J308">
            <v>909913.65599999996</v>
          </cell>
          <cell r="K308">
            <v>0</v>
          </cell>
          <cell r="L308">
            <v>13887</v>
          </cell>
          <cell r="M308">
            <v>0</v>
          </cell>
          <cell r="N308">
            <v>0</v>
          </cell>
          <cell r="O308">
            <v>0</v>
          </cell>
          <cell r="P308">
            <v>0</v>
          </cell>
          <cell r="Q308">
            <v>0</v>
          </cell>
          <cell r="R308">
            <v>0</v>
          </cell>
        </row>
        <row r="309">
          <cell r="A309" t="str">
            <v>TDLL20</v>
          </cell>
          <cell r="B309">
            <v>0</v>
          </cell>
          <cell r="C309">
            <v>3</v>
          </cell>
          <cell r="D309" t="str">
            <v>Tiếp địa lặp lại (trụ 20m)</v>
          </cell>
          <cell r="E309" t="str">
            <v>Bộ</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TDLA</v>
          </cell>
          <cell r="B310">
            <v>0</v>
          </cell>
          <cell r="C310">
            <v>3</v>
          </cell>
          <cell r="D310" t="str">
            <v>Tiếp địa LA</v>
          </cell>
          <cell r="E310" t="str">
            <v>Bộ</v>
          </cell>
          <cell r="F310">
            <v>0</v>
          </cell>
          <cell r="G310">
            <v>0</v>
          </cell>
          <cell r="H310">
            <v>0</v>
          </cell>
          <cell r="I310">
            <v>0</v>
          </cell>
          <cell r="J310">
            <v>0</v>
          </cell>
          <cell r="K310">
            <v>0</v>
          </cell>
          <cell r="L310">
            <v>0</v>
          </cell>
          <cell r="M310">
            <v>0</v>
          </cell>
          <cell r="N310">
            <v>0</v>
          </cell>
          <cell r="O310">
            <v>0</v>
          </cell>
          <cell r="P310">
            <v>0</v>
          </cell>
          <cell r="Q310">
            <v>0</v>
          </cell>
          <cell r="R310">
            <v>0</v>
          </cell>
        </row>
        <row r="311">
          <cell r="B311">
            <v>1</v>
          </cell>
          <cell r="C311" t="str">
            <v>II</v>
          </cell>
          <cell r="D311" t="str">
            <v>Phần trụ</v>
          </cell>
        </row>
        <row r="312">
          <cell r="A312" t="str">
            <v>BTLT10</v>
          </cell>
          <cell r="B312">
            <v>0</v>
          </cell>
          <cell r="C312">
            <v>0</v>
          </cell>
          <cell r="D312" t="str">
            <v>Trụ bê tông ly tâm 10.5m</v>
          </cell>
          <cell r="E312" t="str">
            <v>Trụ</v>
          </cell>
          <cell r="F312">
            <v>0</v>
          </cell>
          <cell r="G312">
            <v>3500000</v>
          </cell>
          <cell r="H312">
            <v>0</v>
          </cell>
          <cell r="I312">
            <v>0</v>
          </cell>
          <cell r="J312">
            <v>589996</v>
          </cell>
          <cell r="K312">
            <v>0</v>
          </cell>
          <cell r="L312">
            <v>202565</v>
          </cell>
          <cell r="M312">
            <v>0</v>
          </cell>
          <cell r="N312">
            <v>0</v>
          </cell>
          <cell r="O312">
            <v>0</v>
          </cell>
          <cell r="P312">
            <v>0</v>
          </cell>
          <cell r="Q312">
            <v>0</v>
          </cell>
          <cell r="R312">
            <v>0</v>
          </cell>
        </row>
        <row r="313">
          <cell r="A313" t="str">
            <v>BTLT12</v>
          </cell>
          <cell r="B313">
            <v>0</v>
          </cell>
          <cell r="C313">
            <v>0</v>
          </cell>
          <cell r="D313" t="str">
            <v>Trụ bê tông ly tâm 12m trồng thủ công+cơ giới</v>
          </cell>
          <cell r="E313" t="str">
            <v>Trụ</v>
          </cell>
          <cell r="F313">
            <v>0</v>
          </cell>
          <cell r="G313">
            <v>5320000</v>
          </cell>
          <cell r="H313">
            <v>0</v>
          </cell>
          <cell r="I313">
            <v>0</v>
          </cell>
          <cell r="J313">
            <v>589996</v>
          </cell>
          <cell r="K313">
            <v>0</v>
          </cell>
          <cell r="L313">
            <v>202565</v>
          </cell>
          <cell r="M313">
            <v>0</v>
          </cell>
          <cell r="N313">
            <v>0</v>
          </cell>
          <cell r="O313">
            <v>0</v>
          </cell>
          <cell r="P313">
            <v>0</v>
          </cell>
          <cell r="Q313">
            <v>0</v>
          </cell>
          <cell r="R313">
            <v>0</v>
          </cell>
        </row>
        <row r="314">
          <cell r="A314" t="str">
            <v>BTLT12TC</v>
          </cell>
          <cell r="B314">
            <v>1</v>
          </cell>
          <cell r="C314">
            <v>1</v>
          </cell>
          <cell r="D314" t="str">
            <v>Trụ bê tông ly tâm 12m trồng thủ công</v>
          </cell>
          <cell r="E314" t="str">
            <v>Trụ</v>
          </cell>
          <cell r="F314">
            <v>9</v>
          </cell>
          <cell r="G314">
            <v>5320000</v>
          </cell>
          <cell r="H314">
            <v>0</v>
          </cell>
          <cell r="I314">
            <v>0</v>
          </cell>
          <cell r="J314">
            <v>1477773</v>
          </cell>
          <cell r="K314">
            <v>0</v>
          </cell>
          <cell r="L314">
            <v>0</v>
          </cell>
          <cell r="M314">
            <v>47880000</v>
          </cell>
          <cell r="N314">
            <v>0</v>
          </cell>
          <cell r="O314">
            <v>0</v>
          </cell>
          <cell r="P314">
            <v>13299957</v>
          </cell>
          <cell r="Q314">
            <v>0</v>
          </cell>
          <cell r="R314">
            <v>0</v>
          </cell>
        </row>
        <row r="315">
          <cell r="A315" t="str">
            <v>BTLT14</v>
          </cell>
          <cell r="B315">
            <v>0</v>
          </cell>
          <cell r="C315">
            <v>1</v>
          </cell>
          <cell r="D315" t="str">
            <v>Trụ bê tông ly tâm 14m trồng thủ công + cơ giới</v>
          </cell>
          <cell r="E315" t="str">
            <v>Trụ</v>
          </cell>
          <cell r="F315">
            <v>0</v>
          </cell>
          <cell r="G315">
            <v>7770000</v>
          </cell>
          <cell r="H315">
            <v>0</v>
          </cell>
          <cell r="I315">
            <v>0</v>
          </cell>
          <cell r="J315">
            <v>734712</v>
          </cell>
          <cell r="K315">
            <v>0</v>
          </cell>
          <cell r="L315">
            <v>202565</v>
          </cell>
          <cell r="M315">
            <v>0</v>
          </cell>
          <cell r="N315">
            <v>0</v>
          </cell>
          <cell r="O315">
            <v>0</v>
          </cell>
          <cell r="P315">
            <v>0</v>
          </cell>
          <cell r="Q315">
            <v>0</v>
          </cell>
          <cell r="R315">
            <v>0</v>
          </cell>
        </row>
        <row r="316">
          <cell r="A316" t="str">
            <v>BTLT14TC</v>
          </cell>
          <cell r="B316">
            <v>0</v>
          </cell>
          <cell r="C316">
            <v>1</v>
          </cell>
          <cell r="D316" t="str">
            <v>Trụ bê tông ly tâm 14m trồng thủ công</v>
          </cell>
          <cell r="E316" t="str">
            <v>Trụ</v>
          </cell>
          <cell r="F316">
            <v>0</v>
          </cell>
          <cell r="G316">
            <v>7770000</v>
          </cell>
          <cell r="H316">
            <v>0</v>
          </cell>
          <cell r="I316">
            <v>0</v>
          </cell>
          <cell r="J316">
            <v>1839563</v>
          </cell>
          <cell r="K316">
            <v>0</v>
          </cell>
          <cell r="L316">
            <v>0</v>
          </cell>
          <cell r="M316">
            <v>0</v>
          </cell>
          <cell r="N316">
            <v>0</v>
          </cell>
          <cell r="O316">
            <v>0</v>
          </cell>
          <cell r="P316">
            <v>0</v>
          </cell>
          <cell r="Q316">
            <v>0</v>
          </cell>
          <cell r="R316">
            <v>0</v>
          </cell>
        </row>
        <row r="317">
          <cell r="A317" t="str">
            <v>BTLT20</v>
          </cell>
          <cell r="B317">
            <v>0</v>
          </cell>
          <cell r="C317">
            <v>1</v>
          </cell>
          <cell r="D317" t="str">
            <v>Trụ bê tông ly tâm 20m</v>
          </cell>
          <cell r="E317" t="str">
            <v>Trụ</v>
          </cell>
          <cell r="F317">
            <v>0</v>
          </cell>
          <cell r="G317">
            <v>20800000</v>
          </cell>
          <cell r="H317">
            <v>0</v>
          </cell>
          <cell r="I317">
            <v>0</v>
          </cell>
          <cell r="J317">
            <v>0</v>
          </cell>
          <cell r="K317">
            <v>0</v>
          </cell>
          <cell r="L317">
            <v>0</v>
          </cell>
          <cell r="M317">
            <v>0</v>
          </cell>
          <cell r="N317">
            <v>0</v>
          </cell>
          <cell r="O317">
            <v>0</v>
          </cell>
          <cell r="P317">
            <v>0</v>
          </cell>
          <cell r="Q317">
            <v>0</v>
          </cell>
          <cell r="R317">
            <v>0</v>
          </cell>
        </row>
        <row r="318">
          <cell r="B318">
            <v>1</v>
          </cell>
          <cell r="C318" t="str">
            <v>III</v>
          </cell>
          <cell r="D318" t="str">
            <v>Phần xà, néo</v>
          </cell>
        </row>
        <row r="319">
          <cell r="A319" t="str">
            <v>BCOM</v>
          </cell>
          <cell r="B319">
            <v>0</v>
          </cell>
          <cell r="C319">
            <v>0</v>
          </cell>
          <cell r="D319" t="str">
            <v>Bộ xà Composite bắt LA, FCO 1 pha</v>
          </cell>
          <cell r="E319" t="str">
            <v>Bộ</v>
          </cell>
          <cell r="F319">
            <v>0</v>
          </cell>
          <cell r="G319">
            <v>722100</v>
          </cell>
          <cell r="H319">
            <v>0</v>
          </cell>
          <cell r="I319">
            <v>0</v>
          </cell>
          <cell r="J319">
            <v>197267</v>
          </cell>
          <cell r="K319">
            <v>0</v>
          </cell>
          <cell r="L319">
            <v>0</v>
          </cell>
          <cell r="M319">
            <v>0</v>
          </cell>
          <cell r="N319">
            <v>0</v>
          </cell>
          <cell r="O319">
            <v>0</v>
          </cell>
          <cell r="P319">
            <v>0</v>
          </cell>
          <cell r="Q319">
            <v>0</v>
          </cell>
          <cell r="R319">
            <v>0</v>
          </cell>
        </row>
        <row r="320">
          <cell r="A320" t="str">
            <v>BCOM3</v>
          </cell>
          <cell r="B320">
            <v>0</v>
          </cell>
          <cell r="C320">
            <v>0</v>
          </cell>
          <cell r="D320" t="str">
            <v>Bộ xà Composite bắt LA, FCO 3 pha</v>
          </cell>
          <cell r="E320" t="str">
            <v>Bộ</v>
          </cell>
          <cell r="F320">
            <v>0</v>
          </cell>
          <cell r="G320">
            <v>1885300</v>
          </cell>
          <cell r="H320">
            <v>0</v>
          </cell>
          <cell r="I320">
            <v>0</v>
          </cell>
          <cell r="J320">
            <v>197267</v>
          </cell>
          <cell r="K320">
            <v>0</v>
          </cell>
          <cell r="L320">
            <v>0</v>
          </cell>
          <cell r="M320">
            <v>0</v>
          </cell>
          <cell r="N320">
            <v>0</v>
          </cell>
          <cell r="O320">
            <v>0</v>
          </cell>
          <cell r="P320">
            <v>0</v>
          </cell>
          <cell r="Q320">
            <v>0</v>
          </cell>
          <cell r="R320">
            <v>0</v>
          </cell>
        </row>
        <row r="321">
          <cell r="A321" t="str">
            <v>X8D</v>
          </cell>
          <cell r="B321">
            <v>0</v>
          </cell>
          <cell r="C321">
            <v>0</v>
          </cell>
          <cell r="D321" t="str">
            <v>Bộ xà lệch đơn L75x75x8 dài 0,8m: X-8ĐL</v>
          </cell>
          <cell r="E321" t="str">
            <v>Bộ</v>
          </cell>
          <cell r="F321">
            <v>0</v>
          </cell>
          <cell r="G321">
            <v>294174</v>
          </cell>
          <cell r="H321">
            <v>0</v>
          </cell>
          <cell r="I321">
            <v>0</v>
          </cell>
          <cell r="J321">
            <v>197267</v>
          </cell>
          <cell r="K321">
            <v>0</v>
          </cell>
          <cell r="L321">
            <v>0</v>
          </cell>
          <cell r="M321">
            <v>0</v>
          </cell>
          <cell r="N321">
            <v>0</v>
          </cell>
          <cell r="O321">
            <v>0</v>
          </cell>
          <cell r="P321">
            <v>0</v>
          </cell>
          <cell r="Q321">
            <v>0</v>
          </cell>
          <cell r="R321">
            <v>0</v>
          </cell>
        </row>
        <row r="322">
          <cell r="A322" t="str">
            <v>X8K</v>
          </cell>
          <cell r="B322">
            <v>0</v>
          </cell>
          <cell r="C322">
            <v>0</v>
          </cell>
          <cell r="D322" t="str">
            <v>Bộ xà lệch kép L75x75x8 dài 0,8m: X-8KL</v>
          </cell>
          <cell r="E322" t="str">
            <v>Bộ</v>
          </cell>
          <cell r="F322">
            <v>0</v>
          </cell>
          <cell r="G322">
            <v>577348</v>
          </cell>
          <cell r="H322">
            <v>0</v>
          </cell>
          <cell r="I322">
            <v>0</v>
          </cell>
          <cell r="J322">
            <v>296545</v>
          </cell>
          <cell r="K322">
            <v>0</v>
          </cell>
          <cell r="L322">
            <v>0</v>
          </cell>
          <cell r="M322">
            <v>0</v>
          </cell>
          <cell r="N322">
            <v>0</v>
          </cell>
          <cell r="O322">
            <v>0</v>
          </cell>
          <cell r="P322">
            <v>0</v>
          </cell>
          <cell r="Q322">
            <v>0</v>
          </cell>
          <cell r="R322">
            <v>0</v>
          </cell>
        </row>
        <row r="323">
          <cell r="A323" t="str">
            <v>X11D</v>
          </cell>
          <cell r="B323">
            <v>0</v>
          </cell>
          <cell r="C323">
            <v>0</v>
          </cell>
          <cell r="D323" t="str">
            <v>Bộ xà lệch đơn L75x75x8 dài 1,1m: X-11ĐL</v>
          </cell>
          <cell r="E323" t="str">
            <v>Bộ</v>
          </cell>
          <cell r="F323">
            <v>0</v>
          </cell>
          <cell r="G323">
            <v>525351</v>
          </cell>
          <cell r="H323">
            <v>0</v>
          </cell>
          <cell r="I323">
            <v>0</v>
          </cell>
          <cell r="J323">
            <v>197267</v>
          </cell>
          <cell r="K323">
            <v>0</v>
          </cell>
          <cell r="L323">
            <v>0</v>
          </cell>
          <cell r="M323">
            <v>0</v>
          </cell>
          <cell r="N323">
            <v>0</v>
          </cell>
          <cell r="O323">
            <v>0</v>
          </cell>
          <cell r="P323">
            <v>0</v>
          </cell>
          <cell r="Q323">
            <v>0</v>
          </cell>
          <cell r="R323">
            <v>0</v>
          </cell>
        </row>
        <row r="324">
          <cell r="A324" t="str">
            <v>X11K</v>
          </cell>
          <cell r="B324">
            <v>0</v>
          </cell>
          <cell r="C324">
            <v>0</v>
          </cell>
          <cell r="D324" t="str">
            <v>Bộ xà lệch kép L75x75x8 dài 1,1m: X-11KL</v>
          </cell>
          <cell r="E324" t="str">
            <v>Bộ</v>
          </cell>
          <cell r="F324">
            <v>0</v>
          </cell>
          <cell r="G324">
            <v>1029302</v>
          </cell>
          <cell r="H324">
            <v>0</v>
          </cell>
          <cell r="I324">
            <v>0</v>
          </cell>
          <cell r="J324">
            <v>345004</v>
          </cell>
          <cell r="K324">
            <v>0</v>
          </cell>
          <cell r="L324">
            <v>0</v>
          </cell>
          <cell r="M324">
            <v>0</v>
          </cell>
          <cell r="N324">
            <v>0</v>
          </cell>
          <cell r="O324">
            <v>0</v>
          </cell>
          <cell r="P324">
            <v>0</v>
          </cell>
          <cell r="Q324">
            <v>0</v>
          </cell>
          <cell r="R324">
            <v>0</v>
          </cell>
        </row>
        <row r="325">
          <cell r="A325" t="str">
            <v>X11KK</v>
          </cell>
          <cell r="B325">
            <v>0</v>
          </cell>
          <cell r="C325">
            <v>0</v>
          </cell>
          <cell r="D325" t="str">
            <v>Bộ xà kép L75x75x8 dài 1,1m (hướng trụ ghép)</v>
          </cell>
          <cell r="E325" t="str">
            <v>Bộ</v>
          </cell>
          <cell r="F325">
            <v>0</v>
          </cell>
          <cell r="G325">
            <v>1066902</v>
          </cell>
          <cell r="H325">
            <v>0</v>
          </cell>
          <cell r="I325">
            <v>0</v>
          </cell>
          <cell r="J325">
            <v>345004</v>
          </cell>
          <cell r="K325">
            <v>0</v>
          </cell>
          <cell r="L325">
            <v>0</v>
          </cell>
          <cell r="M325">
            <v>0</v>
          </cell>
          <cell r="N325">
            <v>0</v>
          </cell>
          <cell r="O325">
            <v>0</v>
          </cell>
          <cell r="P325">
            <v>0</v>
          </cell>
          <cell r="Q325">
            <v>0</v>
          </cell>
          <cell r="R325">
            <v>0</v>
          </cell>
        </row>
        <row r="326">
          <cell r="A326" t="str">
            <v>X166D</v>
          </cell>
          <cell r="B326">
            <v>0</v>
          </cell>
          <cell r="C326">
            <v>0</v>
          </cell>
          <cell r="D326" t="str">
            <v>Bộ xà đơn L75x75x8 dài 1,66m</v>
          </cell>
          <cell r="E326" t="str">
            <v>Bộ</v>
          </cell>
          <cell r="F326">
            <v>0</v>
          </cell>
          <cell r="G326">
            <v>735000</v>
          </cell>
          <cell r="H326">
            <v>0</v>
          </cell>
          <cell r="I326">
            <v>0</v>
          </cell>
          <cell r="J326">
            <v>328778</v>
          </cell>
          <cell r="K326">
            <v>0</v>
          </cell>
          <cell r="L326">
            <v>0</v>
          </cell>
          <cell r="M326">
            <v>0</v>
          </cell>
          <cell r="N326">
            <v>0</v>
          </cell>
          <cell r="O326">
            <v>0</v>
          </cell>
          <cell r="P326">
            <v>0</v>
          </cell>
          <cell r="Q326">
            <v>0</v>
          </cell>
          <cell r="R326">
            <v>0</v>
          </cell>
        </row>
        <row r="327">
          <cell r="A327" t="str">
            <v>X166K</v>
          </cell>
          <cell r="B327">
            <v>0</v>
          </cell>
          <cell r="C327">
            <v>0</v>
          </cell>
          <cell r="D327" t="str">
            <v>Bộ xà kép L75x75x8 dài 1,66m:  X-1,66K</v>
          </cell>
          <cell r="E327" t="str">
            <v>Bộ</v>
          </cell>
          <cell r="F327">
            <v>0</v>
          </cell>
          <cell r="G327">
            <v>1480000</v>
          </cell>
          <cell r="H327">
            <v>0</v>
          </cell>
          <cell r="I327">
            <v>0</v>
          </cell>
          <cell r="J327">
            <v>444817</v>
          </cell>
          <cell r="K327">
            <v>0</v>
          </cell>
          <cell r="L327">
            <v>0</v>
          </cell>
          <cell r="M327">
            <v>0</v>
          </cell>
          <cell r="N327">
            <v>0</v>
          </cell>
          <cell r="O327">
            <v>0</v>
          </cell>
          <cell r="P327">
            <v>0</v>
          </cell>
          <cell r="Q327">
            <v>0</v>
          </cell>
          <cell r="R327">
            <v>0</v>
          </cell>
        </row>
        <row r="328">
          <cell r="A328" t="str">
            <v>X20D</v>
          </cell>
          <cell r="B328">
            <v>0</v>
          </cell>
          <cell r="C328">
            <v>0</v>
          </cell>
          <cell r="D328" t="str">
            <v>Bộ xà lệch đơn L75x75x8 dài 2m</v>
          </cell>
          <cell r="E328" t="str">
            <v>Bộ</v>
          </cell>
          <cell r="F328">
            <v>0</v>
          </cell>
          <cell r="G328">
            <v>742000</v>
          </cell>
          <cell r="H328">
            <v>0</v>
          </cell>
          <cell r="I328">
            <v>0</v>
          </cell>
          <cell r="J328">
            <v>328778</v>
          </cell>
          <cell r="K328">
            <v>0</v>
          </cell>
          <cell r="L328">
            <v>0</v>
          </cell>
          <cell r="M328">
            <v>0</v>
          </cell>
          <cell r="N328">
            <v>0</v>
          </cell>
          <cell r="O328">
            <v>0</v>
          </cell>
          <cell r="P328">
            <v>0</v>
          </cell>
          <cell r="Q328">
            <v>0</v>
          </cell>
          <cell r="R328">
            <v>0</v>
          </cell>
        </row>
        <row r="329">
          <cell r="A329" t="str">
            <v>X20K</v>
          </cell>
          <cell r="B329">
            <v>0</v>
          </cell>
          <cell r="C329">
            <v>0</v>
          </cell>
          <cell r="D329" t="str">
            <v>Bộ xà lệch kép L75x75x8 dài 2m</v>
          </cell>
          <cell r="E329" t="str">
            <v>Bộ</v>
          </cell>
          <cell r="F329">
            <v>0</v>
          </cell>
          <cell r="G329">
            <v>1517000</v>
          </cell>
          <cell r="H329">
            <v>0</v>
          </cell>
          <cell r="I329">
            <v>0</v>
          </cell>
          <cell r="J329">
            <v>444817</v>
          </cell>
          <cell r="K329">
            <v>0</v>
          </cell>
          <cell r="L329">
            <v>0</v>
          </cell>
          <cell r="M329">
            <v>0</v>
          </cell>
          <cell r="N329">
            <v>0</v>
          </cell>
          <cell r="O329">
            <v>0</v>
          </cell>
          <cell r="P329">
            <v>0</v>
          </cell>
          <cell r="Q329">
            <v>0</v>
          </cell>
          <cell r="R329">
            <v>0</v>
          </cell>
        </row>
        <row r="330">
          <cell r="A330" t="str">
            <v>X20DT</v>
          </cell>
          <cell r="B330">
            <v>0</v>
          </cell>
          <cell r="C330">
            <v>0</v>
          </cell>
          <cell r="D330" t="str">
            <v>Bộ xà lệch đơn L75x75x8 dài 2m: X-20ĐL2/3 (Lắp đà tháp)</v>
          </cell>
          <cell r="E330" t="str">
            <v>Bộ</v>
          </cell>
          <cell r="F330">
            <v>0</v>
          </cell>
          <cell r="G330">
            <v>720000</v>
          </cell>
          <cell r="H330">
            <v>0</v>
          </cell>
          <cell r="I330">
            <v>0</v>
          </cell>
          <cell r="J330">
            <v>328778</v>
          </cell>
          <cell r="K330">
            <v>0</v>
          </cell>
          <cell r="L330">
            <v>0</v>
          </cell>
          <cell r="M330">
            <v>0</v>
          </cell>
          <cell r="N330">
            <v>0</v>
          </cell>
          <cell r="O330">
            <v>0</v>
          </cell>
          <cell r="P330">
            <v>0</v>
          </cell>
          <cell r="Q330">
            <v>0</v>
          </cell>
          <cell r="R330">
            <v>0</v>
          </cell>
        </row>
        <row r="331">
          <cell r="A331" t="str">
            <v>X20KT</v>
          </cell>
          <cell r="B331">
            <v>0</v>
          </cell>
          <cell r="C331">
            <v>0</v>
          </cell>
          <cell r="D331" t="str">
            <v>Bộ xà lệch kép L75x75x8 dài 2m: X-20KL2/3 (Lắp đà tháp)</v>
          </cell>
          <cell r="E331" t="str">
            <v>Bộ</v>
          </cell>
          <cell r="F331">
            <v>0</v>
          </cell>
          <cell r="G331">
            <v>1523000</v>
          </cell>
          <cell r="H331">
            <v>0</v>
          </cell>
          <cell r="I331">
            <v>0</v>
          </cell>
          <cell r="J331">
            <v>444817</v>
          </cell>
          <cell r="K331">
            <v>0</v>
          </cell>
          <cell r="L331">
            <v>0</v>
          </cell>
          <cell r="M331">
            <v>0</v>
          </cell>
          <cell r="N331">
            <v>0</v>
          </cell>
          <cell r="O331">
            <v>0</v>
          </cell>
          <cell r="P331">
            <v>0</v>
          </cell>
          <cell r="Q331">
            <v>0</v>
          </cell>
          <cell r="R331">
            <v>0</v>
          </cell>
        </row>
        <row r="332">
          <cell r="A332" t="str">
            <v>X21D</v>
          </cell>
          <cell r="B332">
            <v>1</v>
          </cell>
          <cell r="C332">
            <v>1</v>
          </cell>
          <cell r="D332" t="str">
            <v>Bộ xà lệch đơn L75x75x8 dài 2,1m</v>
          </cell>
          <cell r="E332" t="str">
            <v>Bộ</v>
          </cell>
          <cell r="F332">
            <v>2</v>
          </cell>
          <cell r="G332">
            <v>1178400</v>
          </cell>
          <cell r="H332">
            <v>0</v>
          </cell>
          <cell r="I332">
            <v>0</v>
          </cell>
          <cell r="J332">
            <v>349313</v>
          </cell>
          <cell r="K332">
            <v>0</v>
          </cell>
          <cell r="L332">
            <v>0</v>
          </cell>
          <cell r="M332">
            <v>2356800</v>
          </cell>
          <cell r="N332">
            <v>0</v>
          </cell>
          <cell r="O332">
            <v>0</v>
          </cell>
          <cell r="P332">
            <v>698626</v>
          </cell>
          <cell r="Q332">
            <v>0</v>
          </cell>
          <cell r="R332">
            <v>0</v>
          </cell>
        </row>
        <row r="333">
          <cell r="A333" t="str">
            <v>X21K</v>
          </cell>
          <cell r="B333">
            <v>1</v>
          </cell>
          <cell r="C333">
            <v>2</v>
          </cell>
          <cell r="D333" t="str">
            <v>Bộ xà lệch kép L75x75x8 dài 2,1m</v>
          </cell>
          <cell r="E333" t="str">
            <v>Bộ</v>
          </cell>
          <cell r="F333">
            <v>1</v>
          </cell>
          <cell r="G333">
            <v>2372000</v>
          </cell>
          <cell r="H333">
            <v>0</v>
          </cell>
          <cell r="I333">
            <v>0</v>
          </cell>
          <cell r="J333">
            <v>472322</v>
          </cell>
          <cell r="K333">
            <v>0</v>
          </cell>
          <cell r="L333">
            <v>0</v>
          </cell>
          <cell r="M333">
            <v>2372000</v>
          </cell>
          <cell r="N333">
            <v>0</v>
          </cell>
          <cell r="O333">
            <v>0</v>
          </cell>
          <cell r="P333">
            <v>472322</v>
          </cell>
          <cell r="Q333">
            <v>0</v>
          </cell>
          <cell r="R333">
            <v>0</v>
          </cell>
        </row>
        <row r="334">
          <cell r="A334" t="str">
            <v>X21DT</v>
          </cell>
          <cell r="B334">
            <v>0</v>
          </cell>
          <cell r="C334">
            <v>2</v>
          </cell>
          <cell r="D334" t="str">
            <v>Bộ xà lệch đơn L75x75x8 dài 2,1m (Lắp đà tháp)</v>
          </cell>
          <cell r="E334" t="str">
            <v>Bộ</v>
          </cell>
          <cell r="F334">
            <v>0</v>
          </cell>
          <cell r="G334">
            <v>1180000</v>
          </cell>
          <cell r="H334">
            <v>0</v>
          </cell>
          <cell r="I334">
            <v>0</v>
          </cell>
          <cell r="J334">
            <v>349313</v>
          </cell>
          <cell r="K334">
            <v>0</v>
          </cell>
          <cell r="L334">
            <v>0</v>
          </cell>
          <cell r="M334">
            <v>0</v>
          </cell>
          <cell r="N334">
            <v>0</v>
          </cell>
          <cell r="O334">
            <v>0</v>
          </cell>
          <cell r="P334">
            <v>0</v>
          </cell>
          <cell r="Q334">
            <v>0</v>
          </cell>
          <cell r="R334">
            <v>0</v>
          </cell>
        </row>
        <row r="335">
          <cell r="A335" t="str">
            <v>X21KT</v>
          </cell>
          <cell r="B335">
            <v>0</v>
          </cell>
          <cell r="C335">
            <v>2</v>
          </cell>
          <cell r="D335" t="str">
            <v>Bộ xà lệch kép L75x75x8 dài 2,1m (Lắp đà tháp)</v>
          </cell>
          <cell r="E335" t="str">
            <v>Bộ</v>
          </cell>
          <cell r="F335">
            <v>0</v>
          </cell>
          <cell r="G335">
            <v>2385000</v>
          </cell>
          <cell r="H335">
            <v>0</v>
          </cell>
          <cell r="I335">
            <v>0</v>
          </cell>
          <cell r="J335">
            <v>472322</v>
          </cell>
          <cell r="K335">
            <v>0</v>
          </cell>
          <cell r="L335">
            <v>0</v>
          </cell>
          <cell r="M335">
            <v>0</v>
          </cell>
          <cell r="N335">
            <v>0</v>
          </cell>
          <cell r="O335">
            <v>0</v>
          </cell>
          <cell r="P335">
            <v>0</v>
          </cell>
          <cell r="Q335">
            <v>0</v>
          </cell>
          <cell r="R335">
            <v>0</v>
          </cell>
        </row>
        <row r="336">
          <cell r="A336" t="str">
            <v>X22D</v>
          </cell>
          <cell r="B336">
            <v>0</v>
          </cell>
          <cell r="C336">
            <v>2</v>
          </cell>
          <cell r="D336" t="str">
            <v>Bộ xà đơn L75x75x8 dài 2,2m</v>
          </cell>
          <cell r="E336" t="str">
            <v>Bộ</v>
          </cell>
          <cell r="F336">
            <v>0</v>
          </cell>
          <cell r="G336">
            <v>1180400</v>
          </cell>
          <cell r="H336">
            <v>0</v>
          </cell>
          <cell r="I336">
            <v>0</v>
          </cell>
          <cell r="J336">
            <v>350868</v>
          </cell>
          <cell r="K336">
            <v>0</v>
          </cell>
          <cell r="L336">
            <v>0</v>
          </cell>
          <cell r="M336">
            <v>0</v>
          </cell>
          <cell r="N336">
            <v>0</v>
          </cell>
          <cell r="O336">
            <v>0</v>
          </cell>
          <cell r="P336">
            <v>0</v>
          </cell>
          <cell r="Q336">
            <v>0</v>
          </cell>
          <cell r="R336">
            <v>0</v>
          </cell>
        </row>
        <row r="337">
          <cell r="A337" t="str">
            <v>X22K</v>
          </cell>
          <cell r="B337">
            <v>1</v>
          </cell>
          <cell r="C337">
            <v>3</v>
          </cell>
          <cell r="D337" t="str">
            <v>Bộ xà kép L75x75x8 dài 2,2m</v>
          </cell>
          <cell r="E337" t="str">
            <v>Bộ</v>
          </cell>
          <cell r="F337">
            <v>3</v>
          </cell>
          <cell r="G337">
            <v>2378000</v>
          </cell>
          <cell r="H337">
            <v>0</v>
          </cell>
          <cell r="I337">
            <v>0</v>
          </cell>
          <cell r="J337">
            <v>627177</v>
          </cell>
          <cell r="K337">
            <v>0</v>
          </cell>
          <cell r="L337">
            <v>0</v>
          </cell>
          <cell r="M337">
            <v>7134000</v>
          </cell>
          <cell r="N337">
            <v>0</v>
          </cell>
          <cell r="O337">
            <v>0</v>
          </cell>
          <cell r="P337">
            <v>1881531</v>
          </cell>
          <cell r="Q337">
            <v>0</v>
          </cell>
          <cell r="R337">
            <v>0</v>
          </cell>
        </row>
        <row r="338">
          <cell r="A338" t="str">
            <v>X22KK</v>
          </cell>
          <cell r="B338">
            <v>1</v>
          </cell>
          <cell r="C338">
            <v>4</v>
          </cell>
          <cell r="D338" t="str">
            <v>Bộ xà kép L75x75x8 dài 2,2m (hướng trụ ghép)</v>
          </cell>
          <cell r="E338" t="str">
            <v>Bộ</v>
          </cell>
          <cell r="F338">
            <v>3</v>
          </cell>
          <cell r="G338">
            <v>2407200</v>
          </cell>
          <cell r="H338">
            <v>0</v>
          </cell>
          <cell r="I338">
            <v>0</v>
          </cell>
          <cell r="J338">
            <v>627177</v>
          </cell>
          <cell r="K338">
            <v>0</v>
          </cell>
          <cell r="L338">
            <v>0</v>
          </cell>
          <cell r="M338">
            <v>7221600</v>
          </cell>
          <cell r="N338">
            <v>0</v>
          </cell>
          <cell r="O338">
            <v>0</v>
          </cell>
          <cell r="P338">
            <v>1881531</v>
          </cell>
          <cell r="Q338">
            <v>0</v>
          </cell>
          <cell r="R338">
            <v>0</v>
          </cell>
        </row>
        <row r="339">
          <cell r="A339" t="str">
            <v>X22KC</v>
          </cell>
          <cell r="B339">
            <v>0</v>
          </cell>
          <cell r="C339">
            <v>4</v>
          </cell>
          <cell r="D339" t="str">
            <v>Bộ đà Composite + đà sắt dài 2,4m: bắt FCO</v>
          </cell>
          <cell r="E339" t="str">
            <v>Bộ</v>
          </cell>
          <cell r="F339">
            <v>0</v>
          </cell>
          <cell r="G339">
            <v>2726500</v>
          </cell>
          <cell r="H339">
            <v>0</v>
          </cell>
          <cell r="I339">
            <v>0</v>
          </cell>
          <cell r="J339">
            <v>548135</v>
          </cell>
          <cell r="K339">
            <v>0</v>
          </cell>
          <cell r="L339">
            <v>0</v>
          </cell>
          <cell r="M339">
            <v>0</v>
          </cell>
          <cell r="N339">
            <v>0</v>
          </cell>
          <cell r="O339">
            <v>0</v>
          </cell>
          <cell r="P339">
            <v>0</v>
          </cell>
          <cell r="Q339">
            <v>0</v>
          </cell>
          <cell r="R339">
            <v>0</v>
          </cell>
        </row>
        <row r="340">
          <cell r="A340" t="str">
            <v>X22KKC</v>
          </cell>
          <cell r="B340">
            <v>0</v>
          </cell>
          <cell r="C340">
            <v>4</v>
          </cell>
          <cell r="D340" t="str">
            <v>Bộ đà Composite + đà sắt dài 2,4m: bắt FCO trụ ghép</v>
          </cell>
          <cell r="E340" t="str">
            <v>Bộ</v>
          </cell>
          <cell r="F340">
            <v>0</v>
          </cell>
          <cell r="G340">
            <v>2755000</v>
          </cell>
          <cell r="H340">
            <v>0</v>
          </cell>
          <cell r="I340">
            <v>0</v>
          </cell>
          <cell r="J340">
            <v>548135</v>
          </cell>
          <cell r="K340">
            <v>0</v>
          </cell>
          <cell r="L340">
            <v>0</v>
          </cell>
          <cell r="M340">
            <v>0</v>
          </cell>
          <cell r="N340">
            <v>0</v>
          </cell>
          <cell r="O340">
            <v>0</v>
          </cell>
          <cell r="P340">
            <v>0</v>
          </cell>
          <cell r="Q340">
            <v>0</v>
          </cell>
          <cell r="R340">
            <v>0</v>
          </cell>
        </row>
        <row r="341">
          <cell r="A341" t="str">
            <v>DT160D</v>
          </cell>
          <cell r="B341">
            <v>0</v>
          </cell>
          <cell r="C341">
            <v>4</v>
          </cell>
          <cell r="D341" t="str">
            <v>Bộ đà tháp đơn U160x68x5 dài 2,5m</v>
          </cell>
          <cell r="E341" t="str">
            <v>Bộ</v>
          </cell>
          <cell r="F341">
            <v>0</v>
          </cell>
          <cell r="G341">
            <v>1048000</v>
          </cell>
          <cell r="H341">
            <v>0</v>
          </cell>
          <cell r="I341">
            <v>0</v>
          </cell>
          <cell r="J341">
            <v>219185</v>
          </cell>
          <cell r="K341">
            <v>0</v>
          </cell>
          <cell r="L341">
            <v>0</v>
          </cell>
          <cell r="M341">
            <v>0</v>
          </cell>
          <cell r="N341">
            <v>0</v>
          </cell>
          <cell r="O341">
            <v>0</v>
          </cell>
          <cell r="P341">
            <v>0</v>
          </cell>
          <cell r="Q341">
            <v>0</v>
          </cell>
          <cell r="R341">
            <v>0</v>
          </cell>
        </row>
        <row r="342">
          <cell r="A342" t="str">
            <v>DT160K</v>
          </cell>
          <cell r="B342">
            <v>0</v>
          </cell>
          <cell r="C342">
            <v>4</v>
          </cell>
          <cell r="D342" t="str">
            <v>Bộ đà tháp kép U160x68x5 dài 2,5m</v>
          </cell>
          <cell r="E342" t="str">
            <v>Bộ</v>
          </cell>
          <cell r="F342">
            <v>0</v>
          </cell>
          <cell r="G342">
            <v>2112000</v>
          </cell>
          <cell r="H342">
            <v>0</v>
          </cell>
          <cell r="I342">
            <v>0</v>
          </cell>
          <cell r="J342">
            <v>399691</v>
          </cell>
          <cell r="K342">
            <v>0</v>
          </cell>
          <cell r="L342">
            <v>0</v>
          </cell>
          <cell r="M342">
            <v>0</v>
          </cell>
          <cell r="N342">
            <v>0</v>
          </cell>
          <cell r="O342">
            <v>0</v>
          </cell>
          <cell r="P342">
            <v>0</v>
          </cell>
          <cell r="Q342">
            <v>0</v>
          </cell>
          <cell r="R342">
            <v>0</v>
          </cell>
        </row>
        <row r="343">
          <cell r="A343" t="str">
            <v>CX10</v>
          </cell>
          <cell r="B343">
            <v>0</v>
          </cell>
          <cell r="C343">
            <v>4</v>
          </cell>
          <cell r="D343" t="str">
            <v>Bộ chằng xuống đơn cho trụ 10,5m</v>
          </cell>
          <cell r="E343" t="str">
            <v>Bộ</v>
          </cell>
          <cell r="F343">
            <v>0</v>
          </cell>
          <cell r="G343">
            <v>784878.62</v>
          </cell>
          <cell r="H343">
            <v>0</v>
          </cell>
          <cell r="I343">
            <v>0</v>
          </cell>
          <cell r="J343">
            <v>125235</v>
          </cell>
          <cell r="K343">
            <v>0</v>
          </cell>
          <cell r="L343">
            <v>0</v>
          </cell>
          <cell r="M343">
            <v>0</v>
          </cell>
          <cell r="N343">
            <v>0</v>
          </cell>
          <cell r="O343">
            <v>0</v>
          </cell>
          <cell r="P343">
            <v>0</v>
          </cell>
          <cell r="Q343">
            <v>0</v>
          </cell>
          <cell r="R343">
            <v>0</v>
          </cell>
        </row>
        <row r="344">
          <cell r="A344" t="str">
            <v>CL10</v>
          </cell>
          <cell r="B344">
            <v>0</v>
          </cell>
          <cell r="C344">
            <v>4</v>
          </cell>
          <cell r="D344" t="str">
            <v>Bộ chằng lệch đơn cho trụ 10,5m</v>
          </cell>
          <cell r="E344" t="str">
            <v>Bộ</v>
          </cell>
          <cell r="F344">
            <v>0</v>
          </cell>
          <cell r="G344">
            <v>1037451.14</v>
          </cell>
          <cell r="H344">
            <v>0</v>
          </cell>
          <cell r="I344">
            <v>0</v>
          </cell>
          <cell r="J344">
            <v>256746</v>
          </cell>
          <cell r="K344">
            <v>0</v>
          </cell>
          <cell r="L344">
            <v>0</v>
          </cell>
          <cell r="M344">
            <v>0</v>
          </cell>
          <cell r="N344">
            <v>0</v>
          </cell>
          <cell r="O344">
            <v>0</v>
          </cell>
          <cell r="P344">
            <v>0</v>
          </cell>
          <cell r="Q344">
            <v>0</v>
          </cell>
          <cell r="R344">
            <v>0</v>
          </cell>
        </row>
        <row r="345">
          <cell r="A345" t="str">
            <v>CX12</v>
          </cell>
          <cell r="B345">
            <v>0</v>
          </cell>
          <cell r="C345">
            <v>4</v>
          </cell>
          <cell r="D345" t="str">
            <v>Bộ chằng xuống đơn cho trụ 12m</v>
          </cell>
          <cell r="E345" t="str">
            <v>Bộ</v>
          </cell>
          <cell r="F345">
            <v>0</v>
          </cell>
          <cell r="G345">
            <v>850381.6</v>
          </cell>
          <cell r="H345">
            <v>0</v>
          </cell>
          <cell r="I345">
            <v>0</v>
          </cell>
          <cell r="J345">
            <v>125235</v>
          </cell>
          <cell r="K345">
            <v>0</v>
          </cell>
          <cell r="L345">
            <v>0</v>
          </cell>
          <cell r="M345">
            <v>0</v>
          </cell>
          <cell r="N345">
            <v>0</v>
          </cell>
          <cell r="O345">
            <v>0</v>
          </cell>
          <cell r="P345">
            <v>0</v>
          </cell>
          <cell r="Q345">
            <v>0</v>
          </cell>
          <cell r="R345">
            <v>0</v>
          </cell>
        </row>
        <row r="346">
          <cell r="A346" t="str">
            <v>CL12</v>
          </cell>
          <cell r="B346">
            <v>0</v>
          </cell>
          <cell r="C346">
            <v>4</v>
          </cell>
          <cell r="D346" t="str">
            <v>Bộ chằng lệch đơn cho trụ 12m</v>
          </cell>
          <cell r="E346" t="str">
            <v>Bộ</v>
          </cell>
          <cell r="F346">
            <v>0</v>
          </cell>
          <cell r="G346">
            <v>1081308.5900000001</v>
          </cell>
          <cell r="H346">
            <v>0</v>
          </cell>
          <cell r="I346">
            <v>0</v>
          </cell>
          <cell r="J346">
            <v>256746</v>
          </cell>
          <cell r="K346">
            <v>0</v>
          </cell>
          <cell r="L346">
            <v>0</v>
          </cell>
          <cell r="M346">
            <v>0</v>
          </cell>
          <cell r="N346">
            <v>0</v>
          </cell>
          <cell r="O346">
            <v>0</v>
          </cell>
          <cell r="P346">
            <v>0</v>
          </cell>
          <cell r="Q346">
            <v>0</v>
          </cell>
          <cell r="R346">
            <v>0</v>
          </cell>
        </row>
        <row r="347">
          <cell r="A347" t="str">
            <v>CX14</v>
          </cell>
          <cell r="B347">
            <v>0</v>
          </cell>
          <cell r="C347">
            <v>4</v>
          </cell>
          <cell r="D347" t="str">
            <v>Bộ chằng xuống đơn cho trụ 14m</v>
          </cell>
          <cell r="E347" t="str">
            <v>Bộ</v>
          </cell>
          <cell r="F347">
            <v>0</v>
          </cell>
          <cell r="G347">
            <v>886866.8</v>
          </cell>
          <cell r="H347">
            <v>0</v>
          </cell>
          <cell r="I347">
            <v>0</v>
          </cell>
          <cell r="J347">
            <v>125235</v>
          </cell>
          <cell r="K347">
            <v>0</v>
          </cell>
          <cell r="L347">
            <v>0</v>
          </cell>
          <cell r="M347">
            <v>0</v>
          </cell>
          <cell r="N347">
            <v>0</v>
          </cell>
          <cell r="O347">
            <v>0</v>
          </cell>
          <cell r="P347">
            <v>0</v>
          </cell>
          <cell r="Q347">
            <v>0</v>
          </cell>
          <cell r="R347">
            <v>0</v>
          </cell>
        </row>
        <row r="348">
          <cell r="A348" t="str">
            <v>CL14</v>
          </cell>
          <cell r="B348">
            <v>0</v>
          </cell>
          <cell r="C348">
            <v>4</v>
          </cell>
          <cell r="D348" t="str">
            <v>Bộ chằng lệch đơn cho trụ 14m</v>
          </cell>
          <cell r="E348" t="str">
            <v>Bộ</v>
          </cell>
          <cell r="F348">
            <v>0</v>
          </cell>
          <cell r="G348">
            <v>0</v>
          </cell>
          <cell r="H348">
            <v>0</v>
          </cell>
          <cell r="I348">
            <v>0</v>
          </cell>
          <cell r="J348">
            <v>0</v>
          </cell>
          <cell r="K348">
            <v>0</v>
          </cell>
          <cell r="L348">
            <v>0</v>
          </cell>
          <cell r="M348">
            <v>0</v>
          </cell>
          <cell r="N348">
            <v>0</v>
          </cell>
          <cell r="O348">
            <v>0</v>
          </cell>
          <cell r="P348">
            <v>0</v>
          </cell>
          <cell r="Q348">
            <v>0</v>
          </cell>
          <cell r="R348">
            <v>0</v>
          </cell>
        </row>
        <row r="349">
          <cell r="A349" t="str">
            <v>CKB</v>
          </cell>
          <cell r="B349">
            <v>0</v>
          </cell>
          <cell r="C349">
            <v>4</v>
          </cell>
          <cell r="D349" t="str">
            <v>Bộ chằng vượt đơn</v>
          </cell>
          <cell r="E349" t="str">
            <v>Bộ</v>
          </cell>
          <cell r="F349">
            <v>0</v>
          </cell>
          <cell r="G349">
            <v>1394328.6</v>
          </cell>
          <cell r="H349">
            <v>0</v>
          </cell>
          <cell r="I349">
            <v>0</v>
          </cell>
          <cell r="J349">
            <v>250470</v>
          </cell>
          <cell r="K349">
            <v>0</v>
          </cell>
          <cell r="L349">
            <v>0</v>
          </cell>
          <cell r="M349">
            <v>0</v>
          </cell>
          <cell r="N349">
            <v>0</v>
          </cell>
          <cell r="O349">
            <v>0</v>
          </cell>
          <cell r="P349">
            <v>0</v>
          </cell>
          <cell r="Q349">
            <v>0</v>
          </cell>
          <cell r="R349">
            <v>0</v>
          </cell>
        </row>
        <row r="350">
          <cell r="A350" t="str">
            <v>NXX</v>
          </cell>
          <cell r="B350">
            <v>0</v>
          </cell>
          <cell r="C350">
            <v>4</v>
          </cell>
          <cell r="D350" t="str">
            <v>Bộ móng neo cho chằng xuống - neo đà cản (TT)</v>
          </cell>
          <cell r="E350" t="str">
            <v>Bộ</v>
          </cell>
          <cell r="F350">
            <v>0</v>
          </cell>
          <cell r="G350">
            <v>312000</v>
          </cell>
          <cell r="H350">
            <v>320000</v>
          </cell>
          <cell r="I350">
            <v>575012.02</v>
          </cell>
          <cell r="J350">
            <v>0</v>
          </cell>
          <cell r="K350">
            <v>0</v>
          </cell>
          <cell r="L350">
            <v>0</v>
          </cell>
          <cell r="M350">
            <v>0</v>
          </cell>
          <cell r="N350">
            <v>0</v>
          </cell>
          <cell r="O350">
            <v>0</v>
          </cell>
          <cell r="P350">
            <v>0</v>
          </cell>
          <cell r="Q350">
            <v>0</v>
          </cell>
          <cell r="R350">
            <v>0</v>
          </cell>
        </row>
        <row r="351">
          <cell r="A351" t="str">
            <v>NXL</v>
          </cell>
          <cell r="B351">
            <v>0</v>
          </cell>
          <cell r="C351">
            <v>4</v>
          </cell>
          <cell r="D351" t="str">
            <v>Bộ móng neo xòe cho chằng lệch (TT)</v>
          </cell>
          <cell r="E351" t="str">
            <v>Bộ</v>
          </cell>
          <cell r="F351">
            <v>0</v>
          </cell>
          <cell r="G351">
            <v>403000</v>
          </cell>
          <cell r="H351">
            <v>0</v>
          </cell>
          <cell r="I351">
            <v>158796.90700000001</v>
          </cell>
          <cell r="J351">
            <v>0</v>
          </cell>
          <cell r="K351">
            <v>0</v>
          </cell>
          <cell r="L351">
            <v>0</v>
          </cell>
          <cell r="M351">
            <v>0</v>
          </cell>
          <cell r="N351">
            <v>0</v>
          </cell>
          <cell r="O351">
            <v>0</v>
          </cell>
          <cell r="P351">
            <v>0</v>
          </cell>
          <cell r="Q351">
            <v>0</v>
          </cell>
          <cell r="R351">
            <v>0</v>
          </cell>
        </row>
        <row r="352">
          <cell r="A352" t="str">
            <v>NXXD</v>
          </cell>
          <cell r="B352">
            <v>0</v>
          </cell>
          <cell r="C352">
            <v>4</v>
          </cell>
          <cell r="D352" t="str">
            <v>Bộ móng neo xòe cho chằng xuống (TT) - Lỗ đá</v>
          </cell>
          <cell r="E352" t="str">
            <v>Bộ</v>
          </cell>
          <cell r="F352">
            <v>0</v>
          </cell>
          <cell r="G352">
            <v>403000</v>
          </cell>
          <cell r="H352">
            <v>0</v>
          </cell>
          <cell r="I352">
            <v>1292000.32</v>
          </cell>
          <cell r="J352">
            <v>0</v>
          </cell>
          <cell r="K352">
            <v>0</v>
          </cell>
          <cell r="L352">
            <v>0</v>
          </cell>
          <cell r="M352">
            <v>0</v>
          </cell>
          <cell r="N352">
            <v>0</v>
          </cell>
          <cell r="O352">
            <v>0</v>
          </cell>
          <cell r="P352">
            <v>0</v>
          </cell>
          <cell r="Q352">
            <v>0</v>
          </cell>
          <cell r="R352">
            <v>0</v>
          </cell>
        </row>
        <row r="353">
          <cell r="A353" t="str">
            <v>NXLD</v>
          </cell>
          <cell r="B353">
            <v>0</v>
          </cell>
          <cell r="C353">
            <v>4</v>
          </cell>
          <cell r="D353" t="str">
            <v>Bộ móng neo xòe cho chằng lệch (TT) - Lỗ đá</v>
          </cell>
          <cell r="E353" t="str">
            <v>Bộ</v>
          </cell>
          <cell r="F353">
            <v>0</v>
          </cell>
          <cell r="G353">
            <v>403000</v>
          </cell>
          <cell r="H353">
            <v>0</v>
          </cell>
          <cell r="I353">
            <v>1292000.32</v>
          </cell>
          <cell r="J353">
            <v>0</v>
          </cell>
          <cell r="K353">
            <v>0</v>
          </cell>
          <cell r="L353">
            <v>0</v>
          </cell>
          <cell r="M353">
            <v>0</v>
          </cell>
          <cell r="N353">
            <v>0</v>
          </cell>
          <cell r="O353">
            <v>0</v>
          </cell>
          <cell r="P353">
            <v>0</v>
          </cell>
          <cell r="Q353">
            <v>0</v>
          </cell>
          <cell r="R353">
            <v>0</v>
          </cell>
        </row>
        <row r="354">
          <cell r="A354" t="str">
            <v>U-D</v>
          </cell>
          <cell r="B354">
            <v>1</v>
          </cell>
          <cell r="C354">
            <v>5</v>
          </cell>
          <cell r="D354" t="str">
            <v>Bộ Uclevis đỡ dây trung hòa (trụ đơn)</v>
          </cell>
          <cell r="E354" t="str">
            <v>bộ</v>
          </cell>
          <cell r="F354">
            <v>3</v>
          </cell>
          <cell r="G354">
            <v>54100</v>
          </cell>
          <cell r="H354">
            <v>0</v>
          </cell>
          <cell r="I354">
            <v>0</v>
          </cell>
          <cell r="J354">
            <v>15472</v>
          </cell>
          <cell r="K354">
            <v>0</v>
          </cell>
          <cell r="L354">
            <v>0</v>
          </cell>
          <cell r="M354">
            <v>162300</v>
          </cell>
          <cell r="N354">
            <v>0</v>
          </cell>
          <cell r="O354">
            <v>0</v>
          </cell>
          <cell r="P354">
            <v>46416</v>
          </cell>
          <cell r="Q354">
            <v>0</v>
          </cell>
          <cell r="R354">
            <v>0</v>
          </cell>
        </row>
        <row r="355">
          <cell r="A355" t="str">
            <v>U-K</v>
          </cell>
          <cell r="B355">
            <v>0</v>
          </cell>
          <cell r="C355">
            <v>5</v>
          </cell>
          <cell r="D355" t="str">
            <v>Bộ Uclevis đỡ dây trung hòa trụ ghép</v>
          </cell>
          <cell r="E355" t="str">
            <v>bộ</v>
          </cell>
          <cell r="F355">
            <v>0</v>
          </cell>
          <cell r="G355">
            <v>71100</v>
          </cell>
          <cell r="H355">
            <v>0</v>
          </cell>
          <cell r="I355">
            <v>0</v>
          </cell>
          <cell r="J355">
            <v>15472</v>
          </cell>
          <cell r="K355">
            <v>0</v>
          </cell>
          <cell r="L355">
            <v>0</v>
          </cell>
          <cell r="M355">
            <v>0</v>
          </cell>
          <cell r="N355">
            <v>0</v>
          </cell>
          <cell r="O355">
            <v>0</v>
          </cell>
          <cell r="P355">
            <v>0</v>
          </cell>
          <cell r="Q355">
            <v>0</v>
          </cell>
          <cell r="R355">
            <v>0</v>
          </cell>
        </row>
        <row r="356">
          <cell r="A356" t="str">
            <v>U-X</v>
          </cell>
          <cell r="B356">
            <v>0</v>
          </cell>
          <cell r="C356">
            <v>5</v>
          </cell>
          <cell r="D356" t="str">
            <v>Bộ Uclevis đỡ dây trung hòa vào xà</v>
          </cell>
          <cell r="E356" t="str">
            <v>bộ</v>
          </cell>
          <cell r="F356">
            <v>0</v>
          </cell>
          <cell r="G356">
            <v>42900</v>
          </cell>
          <cell r="H356">
            <v>0</v>
          </cell>
          <cell r="I356">
            <v>0</v>
          </cell>
          <cell r="J356">
            <v>15472</v>
          </cell>
          <cell r="K356">
            <v>0</v>
          </cell>
          <cell r="L356">
            <v>0</v>
          </cell>
          <cell r="M356">
            <v>0</v>
          </cell>
          <cell r="N356">
            <v>0</v>
          </cell>
          <cell r="O356">
            <v>0</v>
          </cell>
          <cell r="P356">
            <v>0</v>
          </cell>
          <cell r="Q356">
            <v>0</v>
          </cell>
          <cell r="R356">
            <v>0</v>
          </cell>
        </row>
        <row r="357">
          <cell r="A357" t="str">
            <v>KN50</v>
          </cell>
          <cell r="B357">
            <v>1</v>
          </cell>
          <cell r="C357">
            <v>6</v>
          </cell>
          <cell r="D357" t="str">
            <v>Bộ khóa néo dây trung hòa vào trụ (cáp trần 50)</v>
          </cell>
          <cell r="E357" t="str">
            <v>bộ</v>
          </cell>
          <cell r="F357">
            <v>6</v>
          </cell>
          <cell r="G357">
            <v>95100</v>
          </cell>
          <cell r="H357">
            <v>0</v>
          </cell>
          <cell r="I357">
            <v>0</v>
          </cell>
          <cell r="J357">
            <v>0</v>
          </cell>
          <cell r="K357">
            <v>0</v>
          </cell>
          <cell r="L357">
            <v>0</v>
          </cell>
          <cell r="M357">
            <v>570600</v>
          </cell>
          <cell r="N357">
            <v>0</v>
          </cell>
          <cell r="O357">
            <v>0</v>
          </cell>
          <cell r="P357">
            <v>0</v>
          </cell>
          <cell r="Q357">
            <v>0</v>
          </cell>
          <cell r="R357">
            <v>0</v>
          </cell>
        </row>
        <row r="358">
          <cell r="A358" t="str">
            <v>KN70</v>
          </cell>
          <cell r="B358">
            <v>0</v>
          </cell>
          <cell r="C358">
            <v>6</v>
          </cell>
          <cell r="D358" t="str">
            <v>Bộ khóa néo dây trung hòa vào trụ (cáp trần 70)</v>
          </cell>
          <cell r="E358" t="str">
            <v>bộ</v>
          </cell>
          <cell r="F358">
            <v>0</v>
          </cell>
          <cell r="G358">
            <v>92500</v>
          </cell>
          <cell r="H358">
            <v>0</v>
          </cell>
          <cell r="I358">
            <v>0</v>
          </cell>
          <cell r="J358">
            <v>0</v>
          </cell>
          <cell r="K358">
            <v>0</v>
          </cell>
          <cell r="L358">
            <v>0</v>
          </cell>
          <cell r="M358">
            <v>0</v>
          </cell>
          <cell r="N358">
            <v>0</v>
          </cell>
          <cell r="O358">
            <v>0</v>
          </cell>
          <cell r="P358">
            <v>0</v>
          </cell>
          <cell r="Q358">
            <v>0</v>
          </cell>
          <cell r="R358">
            <v>0</v>
          </cell>
        </row>
        <row r="359">
          <cell r="A359" t="str">
            <v>KN95</v>
          </cell>
          <cell r="B359">
            <v>0</v>
          </cell>
          <cell r="C359">
            <v>6</v>
          </cell>
          <cell r="D359" t="str">
            <v>Bộ khóa néo dây trung hòa vào trụ (cáp trần 95)</v>
          </cell>
          <cell r="E359" t="str">
            <v>bộ</v>
          </cell>
          <cell r="F359">
            <v>0</v>
          </cell>
          <cell r="G359">
            <v>160500</v>
          </cell>
          <cell r="H359">
            <v>0</v>
          </cell>
          <cell r="I359">
            <v>0</v>
          </cell>
          <cell r="J359">
            <v>0</v>
          </cell>
          <cell r="K359">
            <v>0</v>
          </cell>
          <cell r="L359">
            <v>0</v>
          </cell>
          <cell r="M359">
            <v>0</v>
          </cell>
          <cell r="N359">
            <v>0</v>
          </cell>
          <cell r="O359">
            <v>0</v>
          </cell>
          <cell r="P359">
            <v>0</v>
          </cell>
          <cell r="Q359">
            <v>0</v>
          </cell>
          <cell r="R359">
            <v>0</v>
          </cell>
        </row>
        <row r="360">
          <cell r="A360" t="str">
            <v>KN120</v>
          </cell>
          <cell r="B360">
            <v>0</v>
          </cell>
          <cell r="C360">
            <v>6</v>
          </cell>
          <cell r="D360" t="str">
            <v>Bộ khóa néo dây trung hòa vào trụ (cáp trần 120)</v>
          </cell>
          <cell r="E360" t="str">
            <v>bộ</v>
          </cell>
          <cell r="F360">
            <v>0</v>
          </cell>
          <cell r="G360">
            <v>160500</v>
          </cell>
          <cell r="H360">
            <v>0</v>
          </cell>
          <cell r="I360">
            <v>0</v>
          </cell>
          <cell r="J360">
            <v>0</v>
          </cell>
          <cell r="K360">
            <v>0</v>
          </cell>
          <cell r="L360">
            <v>0</v>
          </cell>
          <cell r="M360">
            <v>0</v>
          </cell>
          <cell r="N360">
            <v>0</v>
          </cell>
          <cell r="O360">
            <v>0</v>
          </cell>
          <cell r="P360">
            <v>0</v>
          </cell>
          <cell r="Q360">
            <v>0</v>
          </cell>
          <cell r="R360">
            <v>0</v>
          </cell>
        </row>
        <row r="361">
          <cell r="A361" t="str">
            <v>SD</v>
          </cell>
          <cell r="B361">
            <v>1</v>
          </cell>
          <cell r="C361">
            <v>7</v>
          </cell>
          <cell r="D361" t="str">
            <v>Bộ cách điện đứng+ty sứ : SĐU</v>
          </cell>
          <cell r="E361" t="str">
            <v>bộ</v>
          </cell>
          <cell r="F361">
            <v>20</v>
          </cell>
          <cell r="G361">
            <v>253000</v>
          </cell>
          <cell r="H361">
            <v>0</v>
          </cell>
          <cell r="I361">
            <v>0</v>
          </cell>
          <cell r="J361">
            <v>58277</v>
          </cell>
          <cell r="K361">
            <v>0</v>
          </cell>
          <cell r="L361">
            <v>0</v>
          </cell>
          <cell r="M361">
            <v>5060000</v>
          </cell>
          <cell r="N361">
            <v>0</v>
          </cell>
          <cell r="O361">
            <v>0</v>
          </cell>
          <cell r="P361">
            <v>1165540</v>
          </cell>
          <cell r="Q361">
            <v>0</v>
          </cell>
          <cell r="R361">
            <v>0</v>
          </cell>
        </row>
        <row r="362">
          <cell r="A362" t="str">
            <v>SDI</v>
          </cell>
          <cell r="B362">
            <v>0</v>
          </cell>
          <cell r="C362">
            <v>7</v>
          </cell>
          <cell r="D362" t="str">
            <v>Bộ đà 0,8m + Bộ sứ đứng : SĐI</v>
          </cell>
          <cell r="E362" t="str">
            <v>bộ</v>
          </cell>
          <cell r="F362">
            <v>0</v>
          </cell>
          <cell r="G362">
            <v>549574</v>
          </cell>
          <cell r="H362">
            <v>0</v>
          </cell>
          <cell r="I362">
            <v>0</v>
          </cell>
          <cell r="J362">
            <v>255544</v>
          </cell>
          <cell r="K362">
            <v>0</v>
          </cell>
          <cell r="L362">
            <v>0</v>
          </cell>
          <cell r="M362">
            <v>0</v>
          </cell>
          <cell r="N362">
            <v>0</v>
          </cell>
          <cell r="O362">
            <v>0</v>
          </cell>
          <cell r="P362">
            <v>0</v>
          </cell>
          <cell r="Q362">
            <v>0</v>
          </cell>
          <cell r="R362">
            <v>0</v>
          </cell>
        </row>
        <row r="363">
          <cell r="A363" t="str">
            <v>SDG</v>
          </cell>
          <cell r="B363">
            <v>0</v>
          </cell>
          <cell r="C363">
            <v>7</v>
          </cell>
          <cell r="D363" t="str">
            <v>Bộ cách điện đỉnh góc + ty sứ đơn : SĐG</v>
          </cell>
          <cell r="E363" t="str">
            <v>bộ</v>
          </cell>
          <cell r="F363">
            <v>0</v>
          </cell>
          <cell r="G363">
            <v>652000</v>
          </cell>
          <cell r="H363">
            <v>0</v>
          </cell>
          <cell r="I363">
            <v>0</v>
          </cell>
          <cell r="J363">
            <v>116554</v>
          </cell>
          <cell r="K363">
            <v>0</v>
          </cell>
          <cell r="L363">
            <v>0</v>
          </cell>
          <cell r="M363">
            <v>0</v>
          </cell>
          <cell r="N363">
            <v>0</v>
          </cell>
          <cell r="O363">
            <v>0</v>
          </cell>
          <cell r="P363">
            <v>0</v>
          </cell>
          <cell r="Q363">
            <v>0</v>
          </cell>
          <cell r="R363">
            <v>0</v>
          </cell>
        </row>
        <row r="364">
          <cell r="A364" t="str">
            <v>PLY50X</v>
          </cell>
          <cell r="B364">
            <v>1</v>
          </cell>
          <cell r="C364">
            <v>8</v>
          </cell>
          <cell r="D364" t="str">
            <v>Bộ sứ treo Polymer 25kV lắp vào xà (cáp bọc 50)</v>
          </cell>
          <cell r="E364" t="str">
            <v>bộ</v>
          </cell>
          <cell r="F364">
            <v>18</v>
          </cell>
          <cell r="G364">
            <v>630000</v>
          </cell>
          <cell r="H364">
            <v>0</v>
          </cell>
          <cell r="I364">
            <v>0</v>
          </cell>
          <cell r="J364">
            <v>70132</v>
          </cell>
          <cell r="K364">
            <v>0</v>
          </cell>
          <cell r="L364">
            <v>0</v>
          </cell>
          <cell r="M364">
            <v>11340000</v>
          </cell>
          <cell r="N364">
            <v>0</v>
          </cell>
          <cell r="O364">
            <v>0</v>
          </cell>
          <cell r="P364">
            <v>1262376</v>
          </cell>
          <cell r="Q364">
            <v>0</v>
          </cell>
          <cell r="R364">
            <v>0</v>
          </cell>
        </row>
        <row r="365">
          <cell r="A365" t="str">
            <v>PLY70X</v>
          </cell>
          <cell r="B365">
            <v>0</v>
          </cell>
          <cell r="C365">
            <v>8</v>
          </cell>
          <cell r="D365" t="str">
            <v>Bộ sứ treo Polymer 25kV lắp vào xà (cáp bọc 70)</v>
          </cell>
          <cell r="E365" t="str">
            <v>bộ</v>
          </cell>
          <cell r="F365">
            <v>0</v>
          </cell>
          <cell r="G365">
            <v>630000</v>
          </cell>
          <cell r="H365">
            <v>0</v>
          </cell>
          <cell r="I365">
            <v>0</v>
          </cell>
          <cell r="J365">
            <v>70132</v>
          </cell>
          <cell r="K365">
            <v>0</v>
          </cell>
          <cell r="L365">
            <v>0</v>
          </cell>
          <cell r="M365">
            <v>0</v>
          </cell>
          <cell r="N365">
            <v>0</v>
          </cell>
          <cell r="O365">
            <v>0</v>
          </cell>
          <cell r="P365">
            <v>0</v>
          </cell>
          <cell r="Q365">
            <v>0</v>
          </cell>
          <cell r="R365">
            <v>0</v>
          </cell>
        </row>
        <row r="366">
          <cell r="A366" t="str">
            <v>PLY95X</v>
          </cell>
          <cell r="B366">
            <v>0</v>
          </cell>
          <cell r="C366">
            <v>8</v>
          </cell>
          <cell r="D366" t="str">
            <v>Bộ sứ treo Polymer 25kV lắp vào xà (cáp bọc 95)</v>
          </cell>
          <cell r="E366" t="str">
            <v>bộ</v>
          </cell>
          <cell r="F366">
            <v>0</v>
          </cell>
          <cell r="G366">
            <v>650000</v>
          </cell>
          <cell r="H366">
            <v>0</v>
          </cell>
          <cell r="I366">
            <v>0</v>
          </cell>
          <cell r="J366">
            <v>70132</v>
          </cell>
          <cell r="K366">
            <v>0</v>
          </cell>
          <cell r="L366">
            <v>0</v>
          </cell>
          <cell r="M366">
            <v>0</v>
          </cell>
          <cell r="N366">
            <v>0</v>
          </cell>
          <cell r="O366">
            <v>0</v>
          </cell>
          <cell r="P366">
            <v>0</v>
          </cell>
          <cell r="Q366">
            <v>0</v>
          </cell>
          <cell r="R366">
            <v>0</v>
          </cell>
        </row>
        <row r="367">
          <cell r="A367" t="str">
            <v>PLY120X</v>
          </cell>
          <cell r="B367">
            <v>0</v>
          </cell>
          <cell r="C367">
            <v>8</v>
          </cell>
          <cell r="D367" t="str">
            <v>Bộ sứ treo Polymer 25kV lắp vào xà (cáp bọc 120)</v>
          </cell>
          <cell r="E367" t="str">
            <v>bộ</v>
          </cell>
          <cell r="F367">
            <v>0</v>
          </cell>
          <cell r="G367">
            <v>650000</v>
          </cell>
          <cell r="H367">
            <v>0</v>
          </cell>
          <cell r="I367">
            <v>0</v>
          </cell>
          <cell r="J367">
            <v>70132</v>
          </cell>
          <cell r="K367">
            <v>0</v>
          </cell>
          <cell r="L367">
            <v>0</v>
          </cell>
          <cell r="M367">
            <v>0</v>
          </cell>
          <cell r="N367">
            <v>0</v>
          </cell>
          <cell r="O367">
            <v>0</v>
          </cell>
          <cell r="P367">
            <v>0</v>
          </cell>
          <cell r="Q367">
            <v>0</v>
          </cell>
          <cell r="R367">
            <v>0</v>
          </cell>
        </row>
        <row r="368">
          <cell r="A368" t="str">
            <v>PLY150X</v>
          </cell>
          <cell r="B368">
            <v>0</v>
          </cell>
          <cell r="C368">
            <v>8</v>
          </cell>
          <cell r="D368" t="str">
            <v>Bộ sứ treo Polymer 25kV lắp vào xà (cáp bọc 150)</v>
          </cell>
          <cell r="E368" t="str">
            <v>bộ</v>
          </cell>
          <cell r="F368">
            <v>0</v>
          </cell>
          <cell r="G368">
            <v>650000</v>
          </cell>
          <cell r="H368">
            <v>0</v>
          </cell>
          <cell r="I368">
            <v>0</v>
          </cell>
          <cell r="J368">
            <v>70132</v>
          </cell>
          <cell r="K368">
            <v>0</v>
          </cell>
          <cell r="L368">
            <v>0</v>
          </cell>
          <cell r="M368">
            <v>0</v>
          </cell>
          <cell r="N368">
            <v>0</v>
          </cell>
          <cell r="O368">
            <v>0</v>
          </cell>
          <cell r="P368">
            <v>0</v>
          </cell>
          <cell r="Q368">
            <v>0</v>
          </cell>
          <cell r="R368">
            <v>0</v>
          </cell>
        </row>
        <row r="369">
          <cell r="A369" t="str">
            <v>PLY185X</v>
          </cell>
          <cell r="B369">
            <v>0</v>
          </cell>
          <cell r="C369">
            <v>8</v>
          </cell>
          <cell r="D369" t="str">
            <v>Bộ sứ treo Polymer 25kV lắp vào xà (cáp bọc 185)</v>
          </cell>
          <cell r="E369" t="str">
            <v>bộ</v>
          </cell>
          <cell r="F369">
            <v>0</v>
          </cell>
          <cell r="G369">
            <v>705000</v>
          </cell>
          <cell r="H369">
            <v>0</v>
          </cell>
          <cell r="I369">
            <v>0</v>
          </cell>
          <cell r="J369">
            <v>70132</v>
          </cell>
          <cell r="K369">
            <v>0</v>
          </cell>
          <cell r="L369">
            <v>0</v>
          </cell>
          <cell r="M369">
            <v>0</v>
          </cell>
          <cell r="N369">
            <v>0</v>
          </cell>
          <cell r="O369">
            <v>0</v>
          </cell>
          <cell r="P369">
            <v>0</v>
          </cell>
          <cell r="Q369">
            <v>0</v>
          </cell>
          <cell r="R369">
            <v>0</v>
          </cell>
        </row>
        <row r="370">
          <cell r="A370" t="str">
            <v>PLY240X</v>
          </cell>
          <cell r="B370">
            <v>0</v>
          </cell>
          <cell r="C370">
            <v>8</v>
          </cell>
          <cell r="D370" t="str">
            <v>Bộ sứ treo Polymer 25kV lắp vào xà (cáp bọc 240)</v>
          </cell>
          <cell r="E370" t="str">
            <v>bộ</v>
          </cell>
          <cell r="F370">
            <v>0</v>
          </cell>
          <cell r="G370">
            <v>710000</v>
          </cell>
          <cell r="H370">
            <v>0</v>
          </cell>
          <cell r="I370">
            <v>0</v>
          </cell>
          <cell r="J370">
            <v>70132</v>
          </cell>
          <cell r="K370">
            <v>0</v>
          </cell>
          <cell r="L370">
            <v>0</v>
          </cell>
          <cell r="M370">
            <v>0</v>
          </cell>
          <cell r="N370">
            <v>0</v>
          </cell>
          <cell r="O370">
            <v>0</v>
          </cell>
          <cell r="P370">
            <v>0</v>
          </cell>
          <cell r="Q370">
            <v>0</v>
          </cell>
          <cell r="R370">
            <v>0</v>
          </cell>
        </row>
        <row r="371">
          <cell r="A371" t="str">
            <v>PLY50T</v>
          </cell>
          <cell r="B371">
            <v>0</v>
          </cell>
          <cell r="C371">
            <v>8</v>
          </cell>
          <cell r="D371" t="str">
            <v>Bộ sứ treo Polymer 25kV lắp vào trụ (cáp bọc 50)</v>
          </cell>
          <cell r="E371" t="str">
            <v>bộ</v>
          </cell>
          <cell r="F371">
            <v>0</v>
          </cell>
          <cell r="G371">
            <v>617100</v>
          </cell>
          <cell r="H371">
            <v>0</v>
          </cell>
          <cell r="I371">
            <v>0</v>
          </cell>
          <cell r="J371">
            <v>70132</v>
          </cell>
          <cell r="K371">
            <v>0</v>
          </cell>
          <cell r="L371">
            <v>0</v>
          </cell>
          <cell r="M371">
            <v>0</v>
          </cell>
          <cell r="N371">
            <v>0</v>
          </cell>
          <cell r="O371">
            <v>0</v>
          </cell>
          <cell r="P371">
            <v>0</v>
          </cell>
          <cell r="Q371">
            <v>0</v>
          </cell>
          <cell r="R371">
            <v>0</v>
          </cell>
        </row>
        <row r="372">
          <cell r="A372" t="str">
            <v>PLY70T</v>
          </cell>
          <cell r="B372">
            <v>0</v>
          </cell>
          <cell r="C372">
            <v>8</v>
          </cell>
          <cell r="D372" t="str">
            <v>Bộ sứ treo Polymer 25kV lắp vào trụ (cáp bọc 70)</v>
          </cell>
          <cell r="E372" t="str">
            <v>bộ</v>
          </cell>
          <cell r="F372">
            <v>0</v>
          </cell>
          <cell r="G372">
            <v>988500</v>
          </cell>
          <cell r="H372">
            <v>0</v>
          </cell>
          <cell r="I372">
            <v>0</v>
          </cell>
          <cell r="J372">
            <v>70132</v>
          </cell>
          <cell r="K372">
            <v>0</v>
          </cell>
          <cell r="L372">
            <v>0</v>
          </cell>
          <cell r="M372">
            <v>0</v>
          </cell>
          <cell r="N372">
            <v>0</v>
          </cell>
          <cell r="O372">
            <v>0</v>
          </cell>
          <cell r="P372">
            <v>0</v>
          </cell>
          <cell r="Q372">
            <v>0</v>
          </cell>
          <cell r="R372">
            <v>0</v>
          </cell>
        </row>
        <row r="373">
          <cell r="B373">
            <v>0</v>
          </cell>
          <cell r="C373">
            <v>8</v>
          </cell>
        </row>
        <row r="374">
          <cell r="A374" t="str">
            <v>DDTT3P-4</v>
          </cell>
          <cell r="B374">
            <v>1</v>
          </cell>
          <cell r="C374" t="str">
            <v>IV</v>
          </cell>
          <cell r="D374" t="str">
            <v>Phần dây, sứ và phụ kiện</v>
          </cell>
          <cell r="E374" t="str">
            <v>Tbộ</v>
          </cell>
          <cell r="F374">
            <v>1</v>
          </cell>
          <cell r="G374">
            <v>23507591</v>
          </cell>
          <cell r="I374">
            <v>0</v>
          </cell>
          <cell r="J374">
            <v>2087833</v>
          </cell>
          <cell r="K374">
            <v>0</v>
          </cell>
          <cell r="L374">
            <v>123725</v>
          </cell>
          <cell r="M374">
            <v>23507591</v>
          </cell>
          <cell r="N374">
            <v>0</v>
          </cell>
          <cell r="O374">
            <v>0</v>
          </cell>
          <cell r="P374">
            <v>2087833</v>
          </cell>
          <cell r="Q374">
            <v>0</v>
          </cell>
          <cell r="R374">
            <v>123725</v>
          </cell>
        </row>
        <row r="375">
          <cell r="A375" t="str">
            <v>Hotline</v>
          </cell>
          <cell r="B375">
            <v>0</v>
          </cell>
          <cell r="C375" t="str">
            <v>V</v>
          </cell>
          <cell r="D375" t="str">
            <v>Phần đấu nối Hotline</v>
          </cell>
          <cell r="E375" t="str">
            <v>Tbộ</v>
          </cell>
        </row>
        <row r="376">
          <cell r="A376" t="str">
            <v>TĐĐ</v>
          </cell>
          <cell r="B376">
            <v>0</v>
          </cell>
          <cell r="C376" t="str">
            <v>VII</v>
          </cell>
          <cell r="D376" t="str">
            <v>Phần vật liệu trụ đo đếm</v>
          </cell>
          <cell r="E376" t="str">
            <v>Tbộ</v>
          </cell>
        </row>
        <row r="377">
          <cell r="A377" t="str">
            <v>TBTT3P-4</v>
          </cell>
          <cell r="B377">
            <v>0</v>
          </cell>
          <cell r="C377" t="str">
            <v>V</v>
          </cell>
          <cell r="D377" t="str">
            <v>Phần thiết bị đường dây trung thế 3 pha 1 mạch</v>
          </cell>
          <cell r="E377" t="str">
            <v>Tbộ</v>
          </cell>
          <cell r="F377">
            <v>0</v>
          </cell>
          <cell r="G377">
            <v>0</v>
          </cell>
          <cell r="I377">
            <v>0</v>
          </cell>
          <cell r="J377">
            <v>0</v>
          </cell>
          <cell r="K377">
            <v>0</v>
          </cell>
          <cell r="L377">
            <v>0</v>
          </cell>
          <cell r="M377">
            <v>0</v>
          </cell>
          <cell r="N377">
            <v>0</v>
          </cell>
          <cell r="O377">
            <v>0</v>
          </cell>
          <cell r="P377">
            <v>0</v>
          </cell>
          <cell r="Q377">
            <v>0</v>
          </cell>
          <cell r="R377">
            <v>0</v>
          </cell>
        </row>
        <row r="378">
          <cell r="A378" t="str">
            <v>TT3P4970-4</v>
          </cell>
          <cell r="B378">
            <v>1</v>
          </cell>
          <cell r="D378" t="str">
            <v>Cộng (I-V)</v>
          </cell>
          <cell r="L378" t="str">
            <v>Vật liệu:</v>
          </cell>
          <cell r="M378">
            <v>111292265.08</v>
          </cell>
          <cell r="N378">
            <v>2785014.5999999996</v>
          </cell>
          <cell r="O378">
            <v>5414045.6040000003</v>
          </cell>
          <cell r="P378">
            <v>22985509.439999998</v>
          </cell>
          <cell r="Q378">
            <v>99091.98000000001</v>
          </cell>
          <cell r="R378">
            <v>126502.39999999999</v>
          </cell>
        </row>
        <row r="379">
          <cell r="A379" t="str">
            <v>TB3P4970-4</v>
          </cell>
          <cell r="B379">
            <v>0</v>
          </cell>
          <cell r="L379" t="str">
            <v>Thiết bị:</v>
          </cell>
          <cell r="M379">
            <v>0</v>
          </cell>
          <cell r="N379">
            <v>0</v>
          </cell>
          <cell r="O379">
            <v>0</v>
          </cell>
          <cell r="P379">
            <v>0</v>
          </cell>
          <cell r="Q379">
            <v>0</v>
          </cell>
          <cell r="R379">
            <v>0</v>
          </cell>
        </row>
        <row r="381">
          <cell r="A381" t="str">
            <v>TT3P-5</v>
          </cell>
          <cell r="B381">
            <v>1</v>
          </cell>
          <cell r="C381" t="str">
            <v>E</v>
          </cell>
          <cell r="D381" t="str">
            <v>Nhánh 3P Chợ Phước Long (Long Thọ 1D)</v>
          </cell>
        </row>
        <row r="382">
          <cell r="B382">
            <v>1</v>
          </cell>
          <cell r="C382" t="str">
            <v>I</v>
          </cell>
          <cell r="D382" t="str">
            <v>Phần móng và tiếp địa</v>
          </cell>
        </row>
        <row r="383">
          <cell r="A383" t="str">
            <v>M10</v>
          </cell>
          <cell r="B383">
            <v>0</v>
          </cell>
          <cell r="C383">
            <v>0</v>
          </cell>
          <cell r="D383" t="str">
            <v>Móng M10</v>
          </cell>
          <cell r="E383" t="str">
            <v>Móng</v>
          </cell>
          <cell r="F383">
            <v>0</v>
          </cell>
          <cell r="G383">
            <v>0</v>
          </cell>
          <cell r="H383">
            <v>0</v>
          </cell>
          <cell r="I383">
            <v>135388.598</v>
          </cell>
          <cell r="J383">
            <v>0</v>
          </cell>
          <cell r="K383">
            <v>0</v>
          </cell>
          <cell r="L383">
            <v>0</v>
          </cell>
          <cell r="M383">
            <v>0</v>
          </cell>
          <cell r="N383">
            <v>0</v>
          </cell>
          <cell r="O383">
            <v>0</v>
          </cell>
          <cell r="P383">
            <v>0</v>
          </cell>
          <cell r="Q383">
            <v>0</v>
          </cell>
          <cell r="R383">
            <v>0</v>
          </cell>
        </row>
        <row r="384">
          <cell r="A384" t="str">
            <v>M10a</v>
          </cell>
          <cell r="B384">
            <v>0</v>
          </cell>
          <cell r="C384">
            <v>0</v>
          </cell>
          <cell r="D384" t="str">
            <v xml:space="preserve">Móng M10a </v>
          </cell>
          <cell r="E384" t="str">
            <v>Móng</v>
          </cell>
          <cell r="F384">
            <v>0</v>
          </cell>
          <cell r="G384">
            <v>397000</v>
          </cell>
          <cell r="H384">
            <v>0</v>
          </cell>
          <cell r="I384">
            <v>428823.73899999994</v>
          </cell>
          <cell r="J384">
            <v>62034</v>
          </cell>
          <cell r="K384">
            <v>0</v>
          </cell>
          <cell r="L384">
            <v>0</v>
          </cell>
          <cell r="M384">
            <v>0</v>
          </cell>
          <cell r="N384">
            <v>0</v>
          </cell>
          <cell r="O384">
            <v>0</v>
          </cell>
          <cell r="P384">
            <v>0</v>
          </cell>
          <cell r="Q384">
            <v>0</v>
          </cell>
          <cell r="R384">
            <v>0</v>
          </cell>
        </row>
        <row r="385">
          <cell r="A385" t="str">
            <v>M10BT</v>
          </cell>
          <cell r="B385">
            <v>0</v>
          </cell>
          <cell r="C385">
            <v>0</v>
          </cell>
          <cell r="D385" t="str">
            <v>Móng bê tông trụ đơn 10.5m</v>
          </cell>
          <cell r="E385" t="str">
            <v>Móng</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M10BTD</v>
          </cell>
          <cell r="B386">
            <v>0</v>
          </cell>
          <cell r="C386">
            <v>0</v>
          </cell>
          <cell r="D386" t="str">
            <v>Móng M10BT đôi</v>
          </cell>
          <cell r="E386" t="str">
            <v>Móng</v>
          </cell>
          <cell r="F386">
            <v>0</v>
          </cell>
          <cell r="G386">
            <v>123600</v>
          </cell>
          <cell r="H386">
            <v>1794003</v>
          </cell>
          <cell r="I386">
            <v>1555059.5460000001</v>
          </cell>
          <cell r="J386">
            <v>0</v>
          </cell>
          <cell r="K386">
            <v>72159.288</v>
          </cell>
          <cell r="L386">
            <v>0</v>
          </cell>
          <cell r="M386">
            <v>0</v>
          </cell>
          <cell r="N386">
            <v>0</v>
          </cell>
          <cell r="O386">
            <v>0</v>
          </cell>
          <cell r="P386">
            <v>0</v>
          </cell>
          <cell r="Q386">
            <v>0</v>
          </cell>
          <cell r="R386">
            <v>0</v>
          </cell>
        </row>
        <row r="387">
          <cell r="A387" t="str">
            <v>M12</v>
          </cell>
          <cell r="B387">
            <v>1</v>
          </cell>
          <cell r="C387">
            <v>1</v>
          </cell>
          <cell r="D387" t="str">
            <v>Móng M12</v>
          </cell>
          <cell r="E387" t="str">
            <v>Móng</v>
          </cell>
          <cell r="F387">
            <v>2</v>
          </cell>
          <cell r="G387">
            <v>0</v>
          </cell>
          <cell r="H387">
            <v>0</v>
          </cell>
          <cell r="I387">
            <v>131407</v>
          </cell>
          <cell r="J387">
            <v>0</v>
          </cell>
          <cell r="K387">
            <v>0</v>
          </cell>
          <cell r="L387">
            <v>0</v>
          </cell>
          <cell r="M387">
            <v>0</v>
          </cell>
          <cell r="N387">
            <v>0</v>
          </cell>
          <cell r="O387">
            <v>262814</v>
          </cell>
          <cell r="P387">
            <v>0</v>
          </cell>
          <cell r="Q387">
            <v>0</v>
          </cell>
          <cell r="R387">
            <v>0</v>
          </cell>
        </row>
        <row r="388">
          <cell r="A388" t="str">
            <v>M12a</v>
          </cell>
          <cell r="B388">
            <v>0</v>
          </cell>
          <cell r="C388">
            <v>1</v>
          </cell>
          <cell r="D388" t="str">
            <v>Móng M12a</v>
          </cell>
          <cell r="E388" t="str">
            <v>Móng</v>
          </cell>
          <cell r="F388">
            <v>0</v>
          </cell>
          <cell r="G388">
            <v>415000</v>
          </cell>
          <cell r="H388">
            <v>0</v>
          </cell>
          <cell r="I388">
            <v>396173.84800000006</v>
          </cell>
          <cell r="J388">
            <v>0</v>
          </cell>
          <cell r="K388">
            <v>0</v>
          </cell>
          <cell r="L388">
            <v>0</v>
          </cell>
          <cell r="M388">
            <v>0</v>
          </cell>
          <cell r="N388">
            <v>0</v>
          </cell>
          <cell r="O388">
            <v>0</v>
          </cell>
          <cell r="P388">
            <v>0</v>
          </cell>
          <cell r="Q388">
            <v>0</v>
          </cell>
          <cell r="R388">
            <v>0</v>
          </cell>
        </row>
        <row r="389">
          <cell r="A389" t="str">
            <v>M12-2a</v>
          </cell>
          <cell r="B389">
            <v>0</v>
          </cell>
          <cell r="C389">
            <v>1</v>
          </cell>
          <cell r="D389" t="str">
            <v>Móng M12-2a</v>
          </cell>
          <cell r="E389" t="str">
            <v>Móng</v>
          </cell>
          <cell r="F389">
            <v>0</v>
          </cell>
          <cell r="G389">
            <v>775000</v>
          </cell>
          <cell r="H389">
            <v>0</v>
          </cell>
          <cell r="I389">
            <v>653154.61800000002</v>
          </cell>
          <cell r="J389">
            <v>0</v>
          </cell>
          <cell r="K389">
            <v>0</v>
          </cell>
          <cell r="L389">
            <v>0</v>
          </cell>
          <cell r="M389">
            <v>0</v>
          </cell>
          <cell r="N389">
            <v>0</v>
          </cell>
          <cell r="O389">
            <v>0</v>
          </cell>
          <cell r="P389">
            <v>0</v>
          </cell>
          <cell r="Q389">
            <v>0</v>
          </cell>
          <cell r="R389">
            <v>0</v>
          </cell>
        </row>
        <row r="390">
          <cell r="A390" t="str">
            <v>M12D</v>
          </cell>
          <cell r="B390">
            <v>0</v>
          </cell>
          <cell r="C390">
            <v>1</v>
          </cell>
          <cell r="D390" t="str">
            <v>Móng M12 phá đá chân móng</v>
          </cell>
          <cell r="E390" t="str">
            <v>Móng</v>
          </cell>
          <cell r="F390">
            <v>0</v>
          </cell>
          <cell r="G390">
            <v>0</v>
          </cell>
          <cell r="H390">
            <v>0</v>
          </cell>
          <cell r="I390">
            <v>1267637.7679999999</v>
          </cell>
          <cell r="J390">
            <v>0</v>
          </cell>
          <cell r="K390">
            <v>0</v>
          </cell>
          <cell r="L390">
            <v>0</v>
          </cell>
          <cell r="M390">
            <v>0</v>
          </cell>
          <cell r="N390">
            <v>0</v>
          </cell>
          <cell r="O390">
            <v>0</v>
          </cell>
          <cell r="P390">
            <v>0</v>
          </cell>
          <cell r="Q390">
            <v>0</v>
          </cell>
          <cell r="R390">
            <v>0</v>
          </cell>
        </row>
        <row r="391">
          <cell r="A391" t="str">
            <v>M12BT</v>
          </cell>
          <cell r="B391">
            <v>0</v>
          </cell>
          <cell r="C391">
            <v>1</v>
          </cell>
          <cell r="D391" t="str">
            <v>Móng bê tông trụ đơn 12m</v>
          </cell>
          <cell r="E391" t="str">
            <v>Móng</v>
          </cell>
          <cell r="F391">
            <v>0</v>
          </cell>
          <cell r="G391">
            <v>0</v>
          </cell>
          <cell r="H391">
            <v>639869.80000000005</v>
          </cell>
          <cell r="I391">
            <v>726220.74</v>
          </cell>
          <cell r="J391">
            <v>0</v>
          </cell>
          <cell r="K391">
            <v>22020.440000000002</v>
          </cell>
          <cell r="L391">
            <v>0</v>
          </cell>
          <cell r="M391">
            <v>0</v>
          </cell>
          <cell r="N391">
            <v>0</v>
          </cell>
          <cell r="O391">
            <v>0</v>
          </cell>
          <cell r="P391">
            <v>0</v>
          </cell>
          <cell r="Q391">
            <v>0</v>
          </cell>
          <cell r="R391">
            <v>0</v>
          </cell>
        </row>
        <row r="392">
          <cell r="A392" t="str">
            <v>M12BTD</v>
          </cell>
          <cell r="B392">
            <v>1</v>
          </cell>
          <cell r="C392">
            <v>2</v>
          </cell>
          <cell r="D392" t="str">
            <v>Móng bê tông trụ đôi 12m</v>
          </cell>
          <cell r="E392" t="str">
            <v>Móng</v>
          </cell>
          <cell r="F392">
            <v>5</v>
          </cell>
          <cell r="G392">
            <v>161200</v>
          </cell>
          <cell r="H392">
            <v>928338.2</v>
          </cell>
          <cell r="I392">
            <v>1087841.1500000001</v>
          </cell>
          <cell r="J392">
            <v>0</v>
          </cell>
          <cell r="K392">
            <v>33030.660000000003</v>
          </cell>
          <cell r="L392">
            <v>0</v>
          </cell>
          <cell r="M392">
            <v>806000</v>
          </cell>
          <cell r="N392">
            <v>4641691</v>
          </cell>
          <cell r="O392">
            <v>5439205.7500000009</v>
          </cell>
          <cell r="P392">
            <v>0</v>
          </cell>
          <cell r="Q392">
            <v>165153.30000000002</v>
          </cell>
          <cell r="R392">
            <v>0</v>
          </cell>
        </row>
        <row r="393">
          <cell r="A393" t="str">
            <v>M12BT-D</v>
          </cell>
          <cell r="B393">
            <v>0</v>
          </cell>
          <cell r="C393">
            <v>2</v>
          </cell>
          <cell r="D393" t="str">
            <v>Móng bê tông trụ đơn 12m (Vướng đá)</v>
          </cell>
          <cell r="E393" t="str">
            <v>Móng</v>
          </cell>
          <cell r="F393">
            <v>0</v>
          </cell>
          <cell r="G393">
            <v>0</v>
          </cell>
          <cell r="H393">
            <v>761590.125</v>
          </cell>
          <cell r="I393">
            <v>1415042.2850000001</v>
          </cell>
          <cell r="J393">
            <v>0</v>
          </cell>
          <cell r="K393">
            <v>30616.880999999998</v>
          </cell>
          <cell r="L393">
            <v>0</v>
          </cell>
          <cell r="M393">
            <v>0</v>
          </cell>
          <cell r="N393">
            <v>0</v>
          </cell>
          <cell r="O393">
            <v>0</v>
          </cell>
          <cell r="P393">
            <v>0</v>
          </cell>
          <cell r="Q393">
            <v>0</v>
          </cell>
          <cell r="R393">
            <v>0</v>
          </cell>
        </row>
        <row r="394">
          <cell r="A394" t="str">
            <v>M12BTD-D</v>
          </cell>
          <cell r="B394">
            <v>0</v>
          </cell>
          <cell r="C394">
            <v>2</v>
          </cell>
          <cell r="D394" t="str">
            <v>Móng bê tông trụ đôi 12m (Vướng đá)</v>
          </cell>
          <cell r="E394" t="str">
            <v>Móng</v>
          </cell>
          <cell r="F394">
            <v>0</v>
          </cell>
          <cell r="G394">
            <v>145600</v>
          </cell>
          <cell r="H394">
            <v>1253516.2499999998</v>
          </cell>
          <cell r="I394">
            <v>2598935.0739999996</v>
          </cell>
          <cell r="J394">
            <v>0</v>
          </cell>
          <cell r="K394">
            <v>50392.93</v>
          </cell>
          <cell r="L394">
            <v>0</v>
          </cell>
          <cell r="M394">
            <v>0</v>
          </cell>
          <cell r="N394">
            <v>0</v>
          </cell>
          <cell r="O394">
            <v>0</v>
          </cell>
          <cell r="P394">
            <v>0</v>
          </cell>
          <cell r="Q394">
            <v>0</v>
          </cell>
          <cell r="R394">
            <v>0</v>
          </cell>
        </row>
        <row r="395">
          <cell r="A395" t="str">
            <v>M14</v>
          </cell>
          <cell r="B395">
            <v>0</v>
          </cell>
          <cell r="C395">
            <v>2</v>
          </cell>
          <cell r="D395" t="str">
            <v>Móng M14</v>
          </cell>
          <cell r="E395" t="str">
            <v>Móng</v>
          </cell>
          <cell r="F395">
            <v>0</v>
          </cell>
          <cell r="G395">
            <v>0</v>
          </cell>
          <cell r="H395">
            <v>0</v>
          </cell>
          <cell r="I395">
            <v>0</v>
          </cell>
          <cell r="J395">
            <v>0</v>
          </cell>
          <cell r="K395">
            <v>0</v>
          </cell>
          <cell r="L395">
            <v>0</v>
          </cell>
          <cell r="M395">
            <v>0</v>
          </cell>
          <cell r="N395">
            <v>0</v>
          </cell>
          <cell r="O395">
            <v>0</v>
          </cell>
          <cell r="P395">
            <v>0</v>
          </cell>
          <cell r="Q395">
            <v>0</v>
          </cell>
          <cell r="R395">
            <v>0</v>
          </cell>
        </row>
        <row r="396">
          <cell r="A396" t="str">
            <v>M14a</v>
          </cell>
          <cell r="B396">
            <v>0</v>
          </cell>
          <cell r="C396">
            <v>2</v>
          </cell>
          <cell r="D396" t="str">
            <v>Móng M14a</v>
          </cell>
          <cell r="E396" t="str">
            <v>Móng</v>
          </cell>
          <cell r="F396">
            <v>0</v>
          </cell>
          <cell r="G396">
            <v>0</v>
          </cell>
          <cell r="H396">
            <v>0</v>
          </cell>
          <cell r="I396">
            <v>0</v>
          </cell>
          <cell r="J396">
            <v>0</v>
          </cell>
          <cell r="K396">
            <v>0</v>
          </cell>
          <cell r="L396">
            <v>0</v>
          </cell>
          <cell r="M396">
            <v>0</v>
          </cell>
          <cell r="N396">
            <v>0</v>
          </cell>
          <cell r="O396">
            <v>0</v>
          </cell>
          <cell r="P396">
            <v>0</v>
          </cell>
          <cell r="Q396">
            <v>0</v>
          </cell>
          <cell r="R396">
            <v>0</v>
          </cell>
        </row>
        <row r="397">
          <cell r="A397" t="str">
            <v>M14BT</v>
          </cell>
          <cell r="B397">
            <v>0</v>
          </cell>
          <cell r="C397">
            <v>2</v>
          </cell>
          <cell r="D397" t="str">
            <v>Móng bê tông trụ đơn 14m</v>
          </cell>
          <cell r="E397" t="str">
            <v>Móng</v>
          </cell>
          <cell r="F397">
            <v>0</v>
          </cell>
          <cell r="G397">
            <v>0</v>
          </cell>
          <cell r="H397">
            <v>645221</v>
          </cell>
          <cell r="I397">
            <v>822867.50899999996</v>
          </cell>
          <cell r="J397">
            <v>0</v>
          </cell>
          <cell r="K397">
            <v>22232.174999999999</v>
          </cell>
          <cell r="L397">
            <v>0</v>
          </cell>
          <cell r="M397">
            <v>0</v>
          </cell>
          <cell r="N397">
            <v>0</v>
          </cell>
          <cell r="O397">
            <v>0</v>
          </cell>
          <cell r="P397">
            <v>0</v>
          </cell>
          <cell r="Q397">
            <v>0</v>
          </cell>
          <cell r="R397">
            <v>0</v>
          </cell>
        </row>
        <row r="398">
          <cell r="A398" t="str">
            <v>M14BTD</v>
          </cell>
          <cell r="B398">
            <v>0</v>
          </cell>
          <cell r="C398">
            <v>2</v>
          </cell>
          <cell r="D398" t="str">
            <v>Móng bê tông trụ đôi 14m</v>
          </cell>
          <cell r="E398" t="str">
            <v>Móng</v>
          </cell>
          <cell r="F398">
            <v>0</v>
          </cell>
          <cell r="G398">
            <v>145600</v>
          </cell>
          <cell r="H398">
            <v>3161680</v>
          </cell>
          <cell r="I398">
            <v>3037966.966</v>
          </cell>
          <cell r="J398">
            <v>0</v>
          </cell>
          <cell r="K398">
            <v>127041</v>
          </cell>
          <cell r="L398">
            <v>0</v>
          </cell>
          <cell r="M398">
            <v>0</v>
          </cell>
          <cell r="N398">
            <v>0</v>
          </cell>
          <cell r="O398">
            <v>0</v>
          </cell>
          <cell r="P398">
            <v>0</v>
          </cell>
          <cell r="Q398">
            <v>0</v>
          </cell>
          <cell r="R398">
            <v>0</v>
          </cell>
        </row>
        <row r="399">
          <cell r="A399" t="str">
            <v>M20</v>
          </cell>
          <cell r="B399">
            <v>0</v>
          </cell>
          <cell r="C399">
            <v>2</v>
          </cell>
          <cell r="D399" t="str">
            <v>Móng M20</v>
          </cell>
          <cell r="E399" t="str">
            <v>Móng</v>
          </cell>
          <cell r="F399">
            <v>0</v>
          </cell>
          <cell r="G399">
            <v>0</v>
          </cell>
          <cell r="H399">
            <v>0</v>
          </cell>
          <cell r="I399">
            <v>0</v>
          </cell>
          <cell r="J399">
            <v>0</v>
          </cell>
          <cell r="K399">
            <v>0</v>
          </cell>
          <cell r="L399">
            <v>0</v>
          </cell>
          <cell r="M399">
            <v>0</v>
          </cell>
          <cell r="N399">
            <v>0</v>
          </cell>
          <cell r="O399">
            <v>0</v>
          </cell>
          <cell r="P399">
            <v>0</v>
          </cell>
          <cell r="Q399">
            <v>0</v>
          </cell>
          <cell r="R399">
            <v>0</v>
          </cell>
        </row>
        <row r="400">
          <cell r="A400" t="str">
            <v>TDLL10</v>
          </cell>
          <cell r="B400">
            <v>0</v>
          </cell>
          <cell r="C400">
            <v>2</v>
          </cell>
          <cell r="D400" t="str">
            <v>Tiếp địa lặp lại (trụ 10,5m)</v>
          </cell>
          <cell r="E400" t="str">
            <v>Bộ</v>
          </cell>
          <cell r="F400">
            <v>0</v>
          </cell>
          <cell r="G400">
            <v>504664.44799999997</v>
          </cell>
          <cell r="H400">
            <v>0</v>
          </cell>
          <cell r="I400">
            <v>0</v>
          </cell>
          <cell r="J400">
            <v>908758.26399999997</v>
          </cell>
          <cell r="K400">
            <v>0</v>
          </cell>
          <cell r="L400">
            <v>13887</v>
          </cell>
          <cell r="M400">
            <v>0</v>
          </cell>
          <cell r="N400">
            <v>0</v>
          </cell>
          <cell r="O400">
            <v>0</v>
          </cell>
          <cell r="P400">
            <v>0</v>
          </cell>
          <cell r="Q400">
            <v>0</v>
          </cell>
          <cell r="R400">
            <v>0</v>
          </cell>
        </row>
        <row r="401">
          <cell r="A401" t="str">
            <v>TDLL12</v>
          </cell>
          <cell r="B401">
            <v>0</v>
          </cell>
          <cell r="C401">
            <v>2</v>
          </cell>
          <cell r="D401" t="str">
            <v>Tiếp địa lặp lại (trụ 12m)</v>
          </cell>
          <cell r="E401" t="str">
            <v>Bộ</v>
          </cell>
          <cell r="F401">
            <v>0</v>
          </cell>
          <cell r="G401">
            <v>878774.08</v>
          </cell>
          <cell r="H401">
            <v>0</v>
          </cell>
          <cell r="I401">
            <v>191058.3</v>
          </cell>
          <cell r="J401">
            <v>189377.44</v>
          </cell>
          <cell r="K401">
            <v>0</v>
          </cell>
          <cell r="L401">
            <v>2777.4</v>
          </cell>
          <cell r="M401">
            <v>0</v>
          </cell>
          <cell r="N401">
            <v>0</v>
          </cell>
          <cell r="O401">
            <v>0</v>
          </cell>
          <cell r="P401">
            <v>0</v>
          </cell>
          <cell r="Q401">
            <v>0</v>
          </cell>
          <cell r="R401">
            <v>0</v>
          </cell>
        </row>
        <row r="402">
          <cell r="A402" t="str">
            <v>TDLL14</v>
          </cell>
          <cell r="B402">
            <v>0</v>
          </cell>
          <cell r="C402">
            <v>2</v>
          </cell>
          <cell r="D402" t="str">
            <v>Tiếp địa lặp lại (trụ 14m)</v>
          </cell>
          <cell r="E402" t="str">
            <v>Bộ</v>
          </cell>
          <cell r="F402">
            <v>0</v>
          </cell>
          <cell r="G402">
            <v>577700.99199999997</v>
          </cell>
          <cell r="H402">
            <v>0</v>
          </cell>
          <cell r="I402">
            <v>0</v>
          </cell>
          <cell r="J402">
            <v>909913.65599999996</v>
          </cell>
          <cell r="K402">
            <v>0</v>
          </cell>
          <cell r="L402">
            <v>13887</v>
          </cell>
          <cell r="M402">
            <v>0</v>
          </cell>
          <cell r="N402">
            <v>0</v>
          </cell>
          <cell r="O402">
            <v>0</v>
          </cell>
          <cell r="P402">
            <v>0</v>
          </cell>
          <cell r="Q402">
            <v>0</v>
          </cell>
          <cell r="R402">
            <v>0</v>
          </cell>
        </row>
        <row r="403">
          <cell r="A403" t="str">
            <v>TDLL20</v>
          </cell>
          <cell r="B403">
            <v>0</v>
          </cell>
          <cell r="C403">
            <v>2</v>
          </cell>
          <cell r="D403" t="str">
            <v>Tiếp địa lặp lại (trụ 20m)</v>
          </cell>
          <cell r="E403" t="str">
            <v>Bộ</v>
          </cell>
          <cell r="F403">
            <v>0</v>
          </cell>
          <cell r="G403">
            <v>0</v>
          </cell>
          <cell r="H403">
            <v>0</v>
          </cell>
          <cell r="I403">
            <v>0</v>
          </cell>
          <cell r="J403">
            <v>0</v>
          </cell>
          <cell r="K403">
            <v>0</v>
          </cell>
          <cell r="L403">
            <v>0</v>
          </cell>
          <cell r="M403">
            <v>0</v>
          </cell>
          <cell r="N403">
            <v>0</v>
          </cell>
          <cell r="O403">
            <v>0</v>
          </cell>
          <cell r="P403">
            <v>0</v>
          </cell>
          <cell r="Q403">
            <v>0</v>
          </cell>
          <cell r="R403">
            <v>0</v>
          </cell>
        </row>
        <row r="404">
          <cell r="A404" t="str">
            <v>TDLA</v>
          </cell>
          <cell r="B404">
            <v>0</v>
          </cell>
          <cell r="C404">
            <v>2</v>
          </cell>
          <cell r="D404" t="str">
            <v>Tiếp địa LA</v>
          </cell>
          <cell r="E404" t="str">
            <v>Bộ</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B405">
            <v>1</v>
          </cell>
          <cell r="C405" t="str">
            <v>II</v>
          </cell>
          <cell r="D405" t="str">
            <v>Phần trụ</v>
          </cell>
        </row>
        <row r="406">
          <cell r="A406" t="str">
            <v>BTLT10</v>
          </cell>
          <cell r="B406">
            <v>0</v>
          </cell>
          <cell r="C406">
            <v>0</v>
          </cell>
          <cell r="D406" t="str">
            <v>Trụ bê tông ly tâm 10.5m</v>
          </cell>
          <cell r="E406" t="str">
            <v>Trụ</v>
          </cell>
          <cell r="F406">
            <v>0</v>
          </cell>
          <cell r="G406">
            <v>3500000</v>
          </cell>
          <cell r="H406">
            <v>0</v>
          </cell>
          <cell r="I406">
            <v>0</v>
          </cell>
          <cell r="J406">
            <v>589996</v>
          </cell>
          <cell r="K406">
            <v>0</v>
          </cell>
          <cell r="L406">
            <v>202565</v>
          </cell>
          <cell r="M406">
            <v>0</v>
          </cell>
          <cell r="N406">
            <v>0</v>
          </cell>
          <cell r="O406">
            <v>0</v>
          </cell>
          <cell r="P406">
            <v>0</v>
          </cell>
          <cell r="Q406">
            <v>0</v>
          </cell>
          <cell r="R406">
            <v>0</v>
          </cell>
        </row>
        <row r="407">
          <cell r="A407" t="str">
            <v>BTLT12</v>
          </cell>
          <cell r="B407">
            <v>1</v>
          </cell>
          <cell r="C407">
            <v>1</v>
          </cell>
          <cell r="D407" t="str">
            <v>Trụ bê tông ly tâm 12m trồng thủ công+cơ giới</v>
          </cell>
          <cell r="E407" t="str">
            <v>Trụ</v>
          </cell>
          <cell r="F407">
            <v>12</v>
          </cell>
          <cell r="G407">
            <v>5320000</v>
          </cell>
          <cell r="H407">
            <v>0</v>
          </cell>
          <cell r="I407">
            <v>0</v>
          </cell>
          <cell r="J407">
            <v>589996</v>
          </cell>
          <cell r="K407">
            <v>0</v>
          </cell>
          <cell r="L407">
            <v>202565</v>
          </cell>
          <cell r="M407">
            <v>63840000</v>
          </cell>
          <cell r="N407">
            <v>0</v>
          </cell>
          <cell r="O407">
            <v>0</v>
          </cell>
          <cell r="P407">
            <v>7079952</v>
          </cell>
          <cell r="Q407">
            <v>0</v>
          </cell>
          <cell r="R407">
            <v>2430780</v>
          </cell>
        </row>
        <row r="408">
          <cell r="A408" t="str">
            <v>BTLT12TC</v>
          </cell>
          <cell r="B408">
            <v>0</v>
          </cell>
          <cell r="C408">
            <v>1</v>
          </cell>
          <cell r="D408" t="str">
            <v>Trụ bê tông ly tâm 12m trồng thủ công</v>
          </cell>
          <cell r="E408" t="str">
            <v>Trụ</v>
          </cell>
          <cell r="F408">
            <v>0</v>
          </cell>
          <cell r="G408">
            <v>5320000</v>
          </cell>
          <cell r="H408">
            <v>0</v>
          </cell>
          <cell r="I408">
            <v>0</v>
          </cell>
          <cell r="J408">
            <v>1477773</v>
          </cell>
          <cell r="K408">
            <v>0</v>
          </cell>
          <cell r="L408">
            <v>0</v>
          </cell>
          <cell r="M408">
            <v>0</v>
          </cell>
          <cell r="N408">
            <v>0</v>
          </cell>
          <cell r="O408">
            <v>0</v>
          </cell>
          <cell r="P408">
            <v>0</v>
          </cell>
          <cell r="Q408">
            <v>0</v>
          </cell>
          <cell r="R408">
            <v>0</v>
          </cell>
        </row>
        <row r="409">
          <cell r="A409" t="str">
            <v>BTLT14</v>
          </cell>
          <cell r="B409">
            <v>0</v>
          </cell>
          <cell r="C409">
            <v>1</v>
          </cell>
          <cell r="D409" t="str">
            <v>Trụ bê tông ly tâm 14m trồng thủ công + cơ giới</v>
          </cell>
          <cell r="E409" t="str">
            <v>Trụ</v>
          </cell>
          <cell r="F409">
            <v>0</v>
          </cell>
          <cell r="G409">
            <v>7770000</v>
          </cell>
          <cell r="H409">
            <v>0</v>
          </cell>
          <cell r="I409">
            <v>0</v>
          </cell>
          <cell r="J409">
            <v>734712</v>
          </cell>
          <cell r="K409">
            <v>0</v>
          </cell>
          <cell r="L409">
            <v>202565</v>
          </cell>
          <cell r="M409">
            <v>0</v>
          </cell>
          <cell r="N409">
            <v>0</v>
          </cell>
          <cell r="O409">
            <v>0</v>
          </cell>
          <cell r="P409">
            <v>0</v>
          </cell>
          <cell r="Q409">
            <v>0</v>
          </cell>
          <cell r="R409">
            <v>0</v>
          </cell>
        </row>
        <row r="410">
          <cell r="A410" t="str">
            <v>BTLT14TC</v>
          </cell>
          <cell r="B410">
            <v>0</v>
          </cell>
          <cell r="C410">
            <v>1</v>
          </cell>
          <cell r="D410" t="str">
            <v>Trụ bê tông ly tâm 14m trồng thủ công</v>
          </cell>
          <cell r="E410" t="str">
            <v>Trụ</v>
          </cell>
          <cell r="F410">
            <v>0</v>
          </cell>
          <cell r="G410">
            <v>7770000</v>
          </cell>
          <cell r="H410">
            <v>0</v>
          </cell>
          <cell r="I410">
            <v>0</v>
          </cell>
          <cell r="J410">
            <v>1839563</v>
          </cell>
          <cell r="K410">
            <v>0</v>
          </cell>
          <cell r="L410">
            <v>0</v>
          </cell>
          <cell r="M410">
            <v>0</v>
          </cell>
          <cell r="N410">
            <v>0</v>
          </cell>
          <cell r="O410">
            <v>0</v>
          </cell>
          <cell r="P410">
            <v>0</v>
          </cell>
          <cell r="Q410">
            <v>0</v>
          </cell>
          <cell r="R410">
            <v>0</v>
          </cell>
        </row>
        <row r="411">
          <cell r="A411" t="str">
            <v>BTLT20</v>
          </cell>
          <cell r="B411">
            <v>0</v>
          </cell>
          <cell r="C411">
            <v>1</v>
          </cell>
          <cell r="D411" t="str">
            <v>Trụ bê tông ly tâm 20m</v>
          </cell>
          <cell r="E411" t="str">
            <v>Trụ</v>
          </cell>
          <cell r="F411">
            <v>0</v>
          </cell>
          <cell r="G411">
            <v>20800000</v>
          </cell>
          <cell r="H411">
            <v>0</v>
          </cell>
          <cell r="I411">
            <v>0</v>
          </cell>
          <cell r="J411">
            <v>0</v>
          </cell>
          <cell r="K411">
            <v>0</v>
          </cell>
          <cell r="L411">
            <v>0</v>
          </cell>
          <cell r="M411">
            <v>0</v>
          </cell>
          <cell r="N411">
            <v>0</v>
          </cell>
          <cell r="O411">
            <v>0</v>
          </cell>
          <cell r="P411">
            <v>0</v>
          </cell>
          <cell r="Q411">
            <v>0</v>
          </cell>
          <cell r="R411">
            <v>0</v>
          </cell>
        </row>
        <row r="412">
          <cell r="B412">
            <v>1</v>
          </cell>
          <cell r="C412" t="str">
            <v>III</v>
          </cell>
          <cell r="D412" t="str">
            <v>Phần xà, néo</v>
          </cell>
        </row>
        <row r="413">
          <cell r="A413" t="str">
            <v>BCOM</v>
          </cell>
          <cell r="B413">
            <v>0</v>
          </cell>
          <cell r="C413">
            <v>0</v>
          </cell>
          <cell r="D413" t="str">
            <v>Bộ xà Composite bắt LA, FCO 1 pha</v>
          </cell>
          <cell r="E413" t="str">
            <v>Bộ</v>
          </cell>
          <cell r="F413">
            <v>0</v>
          </cell>
          <cell r="G413">
            <v>722100</v>
          </cell>
          <cell r="H413">
            <v>0</v>
          </cell>
          <cell r="I413">
            <v>0</v>
          </cell>
          <cell r="J413">
            <v>197267</v>
          </cell>
          <cell r="K413">
            <v>0</v>
          </cell>
          <cell r="L413">
            <v>0</v>
          </cell>
          <cell r="M413">
            <v>0</v>
          </cell>
          <cell r="N413">
            <v>0</v>
          </cell>
          <cell r="O413">
            <v>0</v>
          </cell>
          <cell r="P413">
            <v>0</v>
          </cell>
          <cell r="Q413">
            <v>0</v>
          </cell>
          <cell r="R413">
            <v>0</v>
          </cell>
        </row>
        <row r="414">
          <cell r="A414" t="str">
            <v>BCOM3</v>
          </cell>
          <cell r="B414">
            <v>1</v>
          </cell>
          <cell r="C414">
            <v>1</v>
          </cell>
          <cell r="D414" t="str">
            <v>Bộ xà Composite bắt LA, FCO 3 pha</v>
          </cell>
          <cell r="E414" t="str">
            <v>Bộ</v>
          </cell>
          <cell r="F414">
            <v>1</v>
          </cell>
          <cell r="G414">
            <v>1885300</v>
          </cell>
          <cell r="H414">
            <v>0</v>
          </cell>
          <cell r="I414">
            <v>0</v>
          </cell>
          <cell r="J414">
            <v>197267</v>
          </cell>
          <cell r="K414">
            <v>0</v>
          </cell>
          <cell r="L414">
            <v>0</v>
          </cell>
          <cell r="M414">
            <v>1885300</v>
          </cell>
          <cell r="N414">
            <v>0</v>
          </cell>
          <cell r="O414">
            <v>0</v>
          </cell>
          <cell r="P414">
            <v>197267</v>
          </cell>
          <cell r="Q414">
            <v>0</v>
          </cell>
          <cell r="R414">
            <v>0</v>
          </cell>
        </row>
        <row r="415">
          <cell r="A415" t="str">
            <v>X8D</v>
          </cell>
          <cell r="B415">
            <v>0</v>
          </cell>
          <cell r="C415">
            <v>1</v>
          </cell>
          <cell r="D415" t="str">
            <v>Bộ xà lệch đơn L75x75x8 dài 0,8m: X-8ĐL</v>
          </cell>
          <cell r="E415" t="str">
            <v>Bộ</v>
          </cell>
          <cell r="F415">
            <v>0</v>
          </cell>
          <cell r="G415">
            <v>294174</v>
          </cell>
          <cell r="H415">
            <v>0</v>
          </cell>
          <cell r="I415">
            <v>0</v>
          </cell>
          <cell r="J415">
            <v>197267</v>
          </cell>
          <cell r="K415">
            <v>0</v>
          </cell>
          <cell r="L415">
            <v>0</v>
          </cell>
          <cell r="M415">
            <v>0</v>
          </cell>
          <cell r="N415">
            <v>0</v>
          </cell>
          <cell r="O415">
            <v>0</v>
          </cell>
          <cell r="P415">
            <v>0</v>
          </cell>
          <cell r="Q415">
            <v>0</v>
          </cell>
          <cell r="R415">
            <v>0</v>
          </cell>
        </row>
        <row r="416">
          <cell r="A416" t="str">
            <v>X8K</v>
          </cell>
          <cell r="B416">
            <v>0</v>
          </cell>
          <cell r="C416">
            <v>1</v>
          </cell>
          <cell r="D416" t="str">
            <v>Bộ xà lệch kép L75x75x8 dài 0,8m: X-8KL</v>
          </cell>
          <cell r="E416" t="str">
            <v>Bộ</v>
          </cell>
          <cell r="F416">
            <v>0</v>
          </cell>
          <cell r="G416">
            <v>577348</v>
          </cell>
          <cell r="H416">
            <v>0</v>
          </cell>
          <cell r="I416">
            <v>0</v>
          </cell>
          <cell r="J416">
            <v>296545</v>
          </cell>
          <cell r="K416">
            <v>0</v>
          </cell>
          <cell r="L416">
            <v>0</v>
          </cell>
          <cell r="M416">
            <v>0</v>
          </cell>
          <cell r="N416">
            <v>0</v>
          </cell>
          <cell r="O416">
            <v>0</v>
          </cell>
          <cell r="P416">
            <v>0</v>
          </cell>
          <cell r="Q416">
            <v>0</v>
          </cell>
          <cell r="R416">
            <v>0</v>
          </cell>
        </row>
        <row r="417">
          <cell r="A417" t="str">
            <v>X11D</v>
          </cell>
          <cell r="B417">
            <v>1</v>
          </cell>
          <cell r="C417">
            <v>2</v>
          </cell>
          <cell r="D417" t="str">
            <v>Bộ xà lệch đơn L75x75x8 dài 1,1m: X-11ĐL</v>
          </cell>
          <cell r="E417" t="str">
            <v>Bộ</v>
          </cell>
          <cell r="F417">
            <v>6</v>
          </cell>
          <cell r="G417">
            <v>525351</v>
          </cell>
          <cell r="H417">
            <v>0</v>
          </cell>
          <cell r="I417">
            <v>0</v>
          </cell>
          <cell r="J417">
            <v>197267</v>
          </cell>
          <cell r="K417">
            <v>0</v>
          </cell>
          <cell r="L417">
            <v>0</v>
          </cell>
          <cell r="M417">
            <v>3152106</v>
          </cell>
          <cell r="N417">
            <v>0</v>
          </cell>
          <cell r="O417">
            <v>0</v>
          </cell>
          <cell r="P417">
            <v>1183602</v>
          </cell>
          <cell r="Q417">
            <v>0</v>
          </cell>
          <cell r="R417">
            <v>0</v>
          </cell>
        </row>
        <row r="418">
          <cell r="A418" t="str">
            <v>X11K</v>
          </cell>
          <cell r="B418">
            <v>1</v>
          </cell>
          <cell r="C418">
            <v>3</v>
          </cell>
          <cell r="D418" t="str">
            <v>Bộ xà lệch kép L75x75x8 dài 1,1m: X-11KL</v>
          </cell>
          <cell r="E418" t="str">
            <v>Bộ</v>
          </cell>
          <cell r="F418">
            <v>9</v>
          </cell>
          <cell r="G418">
            <v>1029302</v>
          </cell>
          <cell r="H418">
            <v>0</v>
          </cell>
          <cell r="I418">
            <v>0</v>
          </cell>
          <cell r="J418">
            <v>345004</v>
          </cell>
          <cell r="K418">
            <v>0</v>
          </cell>
          <cell r="L418">
            <v>0</v>
          </cell>
          <cell r="M418">
            <v>9263718</v>
          </cell>
          <cell r="N418">
            <v>0</v>
          </cell>
          <cell r="O418">
            <v>0</v>
          </cell>
          <cell r="P418">
            <v>3105036</v>
          </cell>
          <cell r="Q418">
            <v>0</v>
          </cell>
          <cell r="R418">
            <v>0</v>
          </cell>
        </row>
        <row r="419">
          <cell r="A419" t="str">
            <v>X11KK</v>
          </cell>
          <cell r="B419">
            <v>1</v>
          </cell>
          <cell r="C419">
            <v>4</v>
          </cell>
          <cell r="D419" t="str">
            <v>Bộ xà kép L75x75x8 dài 1,1m (hướng trụ ghép)</v>
          </cell>
          <cell r="E419" t="str">
            <v>Bộ</v>
          </cell>
          <cell r="F419">
            <v>3</v>
          </cell>
          <cell r="G419">
            <v>1066902</v>
          </cell>
          <cell r="H419">
            <v>0</v>
          </cell>
          <cell r="I419">
            <v>0</v>
          </cell>
          <cell r="J419">
            <v>345004</v>
          </cell>
          <cell r="K419">
            <v>0</v>
          </cell>
          <cell r="L419">
            <v>0</v>
          </cell>
          <cell r="M419">
            <v>3200706</v>
          </cell>
          <cell r="N419">
            <v>0</v>
          </cell>
          <cell r="O419">
            <v>0</v>
          </cell>
          <cell r="P419">
            <v>1035012</v>
          </cell>
          <cell r="Q419">
            <v>0</v>
          </cell>
          <cell r="R419">
            <v>0</v>
          </cell>
        </row>
        <row r="420">
          <cell r="A420" t="str">
            <v>X166D</v>
          </cell>
          <cell r="B420">
            <v>0</v>
          </cell>
          <cell r="C420">
            <v>4</v>
          </cell>
          <cell r="D420" t="str">
            <v>Bộ xà đơn L75x75x8 dài 1,66m</v>
          </cell>
          <cell r="E420" t="str">
            <v>Bộ</v>
          </cell>
          <cell r="F420">
            <v>0</v>
          </cell>
          <cell r="G420">
            <v>735000</v>
          </cell>
          <cell r="H420">
            <v>0</v>
          </cell>
          <cell r="I420">
            <v>0</v>
          </cell>
          <cell r="J420">
            <v>328778</v>
          </cell>
          <cell r="K420">
            <v>0</v>
          </cell>
          <cell r="L420">
            <v>0</v>
          </cell>
          <cell r="M420">
            <v>0</v>
          </cell>
          <cell r="N420">
            <v>0</v>
          </cell>
          <cell r="O420">
            <v>0</v>
          </cell>
          <cell r="P420">
            <v>0</v>
          </cell>
          <cell r="Q420">
            <v>0</v>
          </cell>
          <cell r="R420">
            <v>0</v>
          </cell>
        </row>
        <row r="421">
          <cell r="A421" t="str">
            <v>X166K</v>
          </cell>
          <cell r="B421">
            <v>0</v>
          </cell>
          <cell r="C421">
            <v>4</v>
          </cell>
          <cell r="D421" t="str">
            <v>Bộ xà kép L75x75x8 dài 1,66m:  X-1,66K</v>
          </cell>
          <cell r="E421" t="str">
            <v>Bộ</v>
          </cell>
          <cell r="F421">
            <v>0</v>
          </cell>
          <cell r="G421">
            <v>1480000</v>
          </cell>
          <cell r="H421">
            <v>0</v>
          </cell>
          <cell r="I421">
            <v>0</v>
          </cell>
          <cell r="J421">
            <v>444817</v>
          </cell>
          <cell r="K421">
            <v>0</v>
          </cell>
          <cell r="L421">
            <v>0</v>
          </cell>
          <cell r="M421">
            <v>0</v>
          </cell>
          <cell r="N421">
            <v>0</v>
          </cell>
          <cell r="O421">
            <v>0</v>
          </cell>
          <cell r="P421">
            <v>0</v>
          </cell>
          <cell r="Q421">
            <v>0</v>
          </cell>
          <cell r="R421">
            <v>0</v>
          </cell>
        </row>
        <row r="422">
          <cell r="A422" t="str">
            <v>X20D</v>
          </cell>
          <cell r="B422">
            <v>0</v>
          </cell>
          <cell r="C422">
            <v>4</v>
          </cell>
          <cell r="D422" t="str">
            <v>Bộ xà lệch đơn L75x75x8 dài 2m</v>
          </cell>
          <cell r="E422" t="str">
            <v>Bộ</v>
          </cell>
          <cell r="F422">
            <v>0</v>
          </cell>
          <cell r="G422">
            <v>742000</v>
          </cell>
          <cell r="H422">
            <v>0</v>
          </cell>
          <cell r="I422">
            <v>0</v>
          </cell>
          <cell r="J422">
            <v>328778</v>
          </cell>
          <cell r="K422">
            <v>0</v>
          </cell>
          <cell r="L422">
            <v>0</v>
          </cell>
          <cell r="M422">
            <v>0</v>
          </cell>
          <cell r="N422">
            <v>0</v>
          </cell>
          <cell r="O422">
            <v>0</v>
          </cell>
          <cell r="P422">
            <v>0</v>
          </cell>
          <cell r="Q422">
            <v>0</v>
          </cell>
          <cell r="R422">
            <v>0</v>
          </cell>
        </row>
        <row r="423">
          <cell r="A423" t="str">
            <v>X20K</v>
          </cell>
          <cell r="B423">
            <v>0</v>
          </cell>
          <cell r="C423">
            <v>4</v>
          </cell>
          <cell r="D423" t="str">
            <v>Bộ xà lệch kép L75x75x8 dài 2m</v>
          </cell>
          <cell r="E423" t="str">
            <v>Bộ</v>
          </cell>
          <cell r="F423">
            <v>0</v>
          </cell>
          <cell r="G423">
            <v>1517000</v>
          </cell>
          <cell r="H423">
            <v>0</v>
          </cell>
          <cell r="I423">
            <v>0</v>
          </cell>
          <cell r="J423">
            <v>444817</v>
          </cell>
          <cell r="K423">
            <v>0</v>
          </cell>
          <cell r="L423">
            <v>0</v>
          </cell>
          <cell r="M423">
            <v>0</v>
          </cell>
          <cell r="N423">
            <v>0</v>
          </cell>
          <cell r="O423">
            <v>0</v>
          </cell>
          <cell r="P423">
            <v>0</v>
          </cell>
          <cell r="Q423">
            <v>0</v>
          </cell>
          <cell r="R423">
            <v>0</v>
          </cell>
        </row>
        <row r="424">
          <cell r="A424" t="str">
            <v>X20DT</v>
          </cell>
          <cell r="B424">
            <v>0</v>
          </cell>
          <cell r="C424">
            <v>4</v>
          </cell>
          <cell r="D424" t="str">
            <v>Bộ xà lệch đơn L75x75x8 dài 2m: X-20ĐL2/3 (Lắp đà tháp)</v>
          </cell>
          <cell r="E424" t="str">
            <v>Bộ</v>
          </cell>
          <cell r="F424">
            <v>0</v>
          </cell>
          <cell r="G424">
            <v>720000</v>
          </cell>
          <cell r="H424">
            <v>0</v>
          </cell>
          <cell r="I424">
            <v>0</v>
          </cell>
          <cell r="J424">
            <v>328778</v>
          </cell>
          <cell r="K424">
            <v>0</v>
          </cell>
          <cell r="L424">
            <v>0</v>
          </cell>
          <cell r="M424">
            <v>0</v>
          </cell>
          <cell r="N424">
            <v>0</v>
          </cell>
          <cell r="O424">
            <v>0</v>
          </cell>
          <cell r="P424">
            <v>0</v>
          </cell>
          <cell r="Q424">
            <v>0</v>
          </cell>
          <cell r="R424">
            <v>0</v>
          </cell>
        </row>
        <row r="425">
          <cell r="A425" t="str">
            <v>X20KT</v>
          </cell>
          <cell r="B425">
            <v>0</v>
          </cell>
          <cell r="C425">
            <v>4</v>
          </cell>
          <cell r="D425" t="str">
            <v>Bộ xà lệch kép L75x75x8 dài 2m: X-20KL2/3 (Lắp đà tháp)</v>
          </cell>
          <cell r="E425" t="str">
            <v>Bộ</v>
          </cell>
          <cell r="F425">
            <v>0</v>
          </cell>
          <cell r="G425">
            <v>1523000</v>
          </cell>
          <cell r="H425">
            <v>0</v>
          </cell>
          <cell r="I425">
            <v>0</v>
          </cell>
          <cell r="J425">
            <v>444817</v>
          </cell>
          <cell r="K425">
            <v>0</v>
          </cell>
          <cell r="L425">
            <v>0</v>
          </cell>
          <cell r="M425">
            <v>0</v>
          </cell>
          <cell r="N425">
            <v>0</v>
          </cell>
          <cell r="O425">
            <v>0</v>
          </cell>
          <cell r="P425">
            <v>0</v>
          </cell>
          <cell r="Q425">
            <v>0</v>
          </cell>
          <cell r="R425">
            <v>0</v>
          </cell>
        </row>
        <row r="426">
          <cell r="A426" t="str">
            <v>X21D</v>
          </cell>
          <cell r="B426">
            <v>1</v>
          </cell>
          <cell r="C426">
            <v>5</v>
          </cell>
          <cell r="D426" t="str">
            <v>Bộ xà lệch đơn L75x75x8 dài 2,1m</v>
          </cell>
          <cell r="E426" t="str">
            <v>Bộ</v>
          </cell>
          <cell r="F426">
            <v>1</v>
          </cell>
          <cell r="G426">
            <v>1178400</v>
          </cell>
          <cell r="H426">
            <v>0</v>
          </cell>
          <cell r="I426">
            <v>0</v>
          </cell>
          <cell r="J426">
            <v>349313</v>
          </cell>
          <cell r="K426">
            <v>0</v>
          </cell>
          <cell r="L426">
            <v>0</v>
          </cell>
          <cell r="M426">
            <v>1178400</v>
          </cell>
          <cell r="N426">
            <v>0</v>
          </cell>
          <cell r="O426">
            <v>0</v>
          </cell>
          <cell r="P426">
            <v>349313</v>
          </cell>
          <cell r="Q426">
            <v>0</v>
          </cell>
          <cell r="R426">
            <v>0</v>
          </cell>
        </row>
        <row r="427">
          <cell r="A427" t="str">
            <v>X21K</v>
          </cell>
          <cell r="B427">
            <v>0</v>
          </cell>
          <cell r="C427">
            <v>5</v>
          </cell>
          <cell r="D427" t="str">
            <v>Bộ xà lệch kép L75x75x8 dài 2,1m</v>
          </cell>
          <cell r="E427" t="str">
            <v>Bộ</v>
          </cell>
          <cell r="F427">
            <v>0</v>
          </cell>
          <cell r="G427">
            <v>2372000</v>
          </cell>
          <cell r="H427">
            <v>0</v>
          </cell>
          <cell r="I427">
            <v>0</v>
          </cell>
          <cell r="J427">
            <v>472322</v>
          </cell>
          <cell r="K427">
            <v>0</v>
          </cell>
          <cell r="L427">
            <v>0</v>
          </cell>
          <cell r="M427">
            <v>0</v>
          </cell>
          <cell r="N427">
            <v>0</v>
          </cell>
          <cell r="O427">
            <v>0</v>
          </cell>
          <cell r="P427">
            <v>0</v>
          </cell>
          <cell r="Q427">
            <v>0</v>
          </cell>
          <cell r="R427">
            <v>0</v>
          </cell>
        </row>
        <row r="428">
          <cell r="A428" t="str">
            <v>X21DT</v>
          </cell>
          <cell r="B428">
            <v>0</v>
          </cell>
          <cell r="C428">
            <v>5</v>
          </cell>
          <cell r="D428" t="str">
            <v>Bộ xà lệch đơn L75x75x8 dài 2,1m (Lắp đà tháp)</v>
          </cell>
          <cell r="E428" t="str">
            <v>Bộ</v>
          </cell>
          <cell r="F428">
            <v>0</v>
          </cell>
          <cell r="G428">
            <v>1180000</v>
          </cell>
          <cell r="H428">
            <v>0</v>
          </cell>
          <cell r="I428">
            <v>0</v>
          </cell>
          <cell r="J428">
            <v>349313</v>
          </cell>
          <cell r="K428">
            <v>0</v>
          </cell>
          <cell r="L428">
            <v>0</v>
          </cell>
          <cell r="M428">
            <v>0</v>
          </cell>
          <cell r="N428">
            <v>0</v>
          </cell>
          <cell r="O428">
            <v>0</v>
          </cell>
          <cell r="P428">
            <v>0</v>
          </cell>
          <cell r="Q428">
            <v>0</v>
          </cell>
          <cell r="R428">
            <v>0</v>
          </cell>
        </row>
        <row r="429">
          <cell r="A429" t="str">
            <v>X21KT</v>
          </cell>
          <cell r="B429">
            <v>0</v>
          </cell>
          <cell r="C429">
            <v>5</v>
          </cell>
          <cell r="D429" t="str">
            <v>Bộ xà lệch kép L75x75x8 dài 2,1m (Lắp đà tháp)</v>
          </cell>
          <cell r="E429" t="str">
            <v>Bộ</v>
          </cell>
          <cell r="F429">
            <v>0</v>
          </cell>
          <cell r="G429">
            <v>2385000</v>
          </cell>
          <cell r="H429">
            <v>0</v>
          </cell>
          <cell r="I429">
            <v>0</v>
          </cell>
          <cell r="J429">
            <v>472322</v>
          </cell>
          <cell r="K429">
            <v>0</v>
          </cell>
          <cell r="L429">
            <v>0</v>
          </cell>
          <cell r="M429">
            <v>0</v>
          </cell>
          <cell r="N429">
            <v>0</v>
          </cell>
          <cell r="O429">
            <v>0</v>
          </cell>
          <cell r="P429">
            <v>0</v>
          </cell>
          <cell r="Q429">
            <v>0</v>
          </cell>
          <cell r="R429">
            <v>0</v>
          </cell>
        </row>
        <row r="430">
          <cell r="A430" t="str">
            <v>X22D</v>
          </cell>
          <cell r="B430">
            <v>0</v>
          </cell>
          <cell r="C430">
            <v>5</v>
          </cell>
          <cell r="D430" t="str">
            <v>Bộ xà đơn L75x75x8 dài 2,2m</v>
          </cell>
          <cell r="E430" t="str">
            <v>Bộ</v>
          </cell>
          <cell r="F430">
            <v>0</v>
          </cell>
          <cell r="G430">
            <v>1180400</v>
          </cell>
          <cell r="H430">
            <v>0</v>
          </cell>
          <cell r="I430">
            <v>0</v>
          </cell>
          <cell r="J430">
            <v>350868</v>
          </cell>
          <cell r="K430">
            <v>0</v>
          </cell>
          <cell r="L430">
            <v>0</v>
          </cell>
          <cell r="M430">
            <v>0</v>
          </cell>
          <cell r="N430">
            <v>0</v>
          </cell>
          <cell r="O430">
            <v>0</v>
          </cell>
          <cell r="P430">
            <v>0</v>
          </cell>
          <cell r="Q430">
            <v>0</v>
          </cell>
          <cell r="R430">
            <v>0</v>
          </cell>
        </row>
        <row r="431">
          <cell r="A431" t="str">
            <v>X22K</v>
          </cell>
          <cell r="B431">
            <v>0</v>
          </cell>
          <cell r="C431">
            <v>5</v>
          </cell>
          <cell r="D431" t="str">
            <v>Bộ xà kép L75x75x8 dài 2,2m</v>
          </cell>
          <cell r="E431" t="str">
            <v>Bộ</v>
          </cell>
          <cell r="F431">
            <v>0</v>
          </cell>
          <cell r="G431">
            <v>2378000</v>
          </cell>
          <cell r="H431">
            <v>0</v>
          </cell>
          <cell r="I431">
            <v>0</v>
          </cell>
          <cell r="J431">
            <v>627177</v>
          </cell>
          <cell r="K431">
            <v>0</v>
          </cell>
          <cell r="L431">
            <v>0</v>
          </cell>
          <cell r="M431">
            <v>0</v>
          </cell>
          <cell r="N431">
            <v>0</v>
          </cell>
          <cell r="O431">
            <v>0</v>
          </cell>
          <cell r="P431">
            <v>0</v>
          </cell>
          <cell r="Q431">
            <v>0</v>
          </cell>
          <cell r="R431">
            <v>0</v>
          </cell>
        </row>
        <row r="432">
          <cell r="A432" t="str">
            <v>X22KK</v>
          </cell>
          <cell r="B432">
            <v>1</v>
          </cell>
          <cell r="C432">
            <v>6</v>
          </cell>
          <cell r="D432" t="str">
            <v>Bộ xà kép L75x75x8 dài 2,2m (hướng trụ ghép)</v>
          </cell>
          <cell r="E432" t="str">
            <v>Bộ</v>
          </cell>
          <cell r="F432">
            <v>1</v>
          </cell>
          <cell r="G432">
            <v>2407200</v>
          </cell>
          <cell r="H432">
            <v>0</v>
          </cell>
          <cell r="I432">
            <v>0</v>
          </cell>
          <cell r="J432">
            <v>627177</v>
          </cell>
          <cell r="K432">
            <v>0</v>
          </cell>
          <cell r="L432">
            <v>0</v>
          </cell>
          <cell r="M432">
            <v>2407200</v>
          </cell>
          <cell r="N432">
            <v>0</v>
          </cell>
          <cell r="O432">
            <v>0</v>
          </cell>
          <cell r="P432">
            <v>627177</v>
          </cell>
          <cell r="Q432">
            <v>0</v>
          </cell>
          <cell r="R432">
            <v>0</v>
          </cell>
        </row>
        <row r="433">
          <cell r="A433" t="str">
            <v>X22KC</v>
          </cell>
          <cell r="B433">
            <v>0</v>
          </cell>
          <cell r="C433">
            <v>6</v>
          </cell>
          <cell r="D433" t="str">
            <v>Bộ đà Composite + đà sắt dài 2,4m: bắt FCO</v>
          </cell>
          <cell r="E433" t="str">
            <v>Bộ</v>
          </cell>
          <cell r="F433">
            <v>0</v>
          </cell>
          <cell r="G433">
            <v>2726500</v>
          </cell>
          <cell r="H433">
            <v>0</v>
          </cell>
          <cell r="I433">
            <v>0</v>
          </cell>
          <cell r="J433">
            <v>548135</v>
          </cell>
          <cell r="K433">
            <v>0</v>
          </cell>
          <cell r="L433">
            <v>0</v>
          </cell>
          <cell r="M433">
            <v>0</v>
          </cell>
          <cell r="N433">
            <v>0</v>
          </cell>
          <cell r="O433">
            <v>0</v>
          </cell>
          <cell r="P433">
            <v>0</v>
          </cell>
          <cell r="Q433">
            <v>0</v>
          </cell>
          <cell r="R433">
            <v>0</v>
          </cell>
        </row>
        <row r="434">
          <cell r="A434" t="str">
            <v>X22KKC</v>
          </cell>
          <cell r="B434">
            <v>0</v>
          </cell>
          <cell r="C434">
            <v>6</v>
          </cell>
          <cell r="D434" t="str">
            <v>Bộ đà Composite + đà sắt dài 2,4m: bắt FCO trụ ghép</v>
          </cell>
          <cell r="E434" t="str">
            <v>Bộ</v>
          </cell>
          <cell r="F434">
            <v>0</v>
          </cell>
          <cell r="G434">
            <v>2755000</v>
          </cell>
          <cell r="H434">
            <v>0</v>
          </cell>
          <cell r="I434">
            <v>0</v>
          </cell>
          <cell r="J434">
            <v>548135</v>
          </cell>
          <cell r="K434">
            <v>0</v>
          </cell>
          <cell r="L434">
            <v>0</v>
          </cell>
          <cell r="M434">
            <v>0</v>
          </cell>
          <cell r="N434">
            <v>0</v>
          </cell>
          <cell r="O434">
            <v>0</v>
          </cell>
          <cell r="P434">
            <v>0</v>
          </cell>
          <cell r="Q434">
            <v>0</v>
          </cell>
          <cell r="R434">
            <v>0</v>
          </cell>
        </row>
        <row r="435">
          <cell r="A435" t="str">
            <v>DT160D</v>
          </cell>
          <cell r="B435">
            <v>0</v>
          </cell>
          <cell r="C435">
            <v>6</v>
          </cell>
          <cell r="D435" t="str">
            <v>Bộ đà tháp đơn U160x68x5 dài 2,5m</v>
          </cell>
          <cell r="E435" t="str">
            <v>Bộ</v>
          </cell>
          <cell r="F435">
            <v>0</v>
          </cell>
          <cell r="G435">
            <v>1048000</v>
          </cell>
          <cell r="H435">
            <v>0</v>
          </cell>
          <cell r="I435">
            <v>0</v>
          </cell>
          <cell r="J435">
            <v>219185</v>
          </cell>
          <cell r="K435">
            <v>0</v>
          </cell>
          <cell r="L435">
            <v>0</v>
          </cell>
          <cell r="M435">
            <v>0</v>
          </cell>
          <cell r="N435">
            <v>0</v>
          </cell>
          <cell r="O435">
            <v>0</v>
          </cell>
          <cell r="P435">
            <v>0</v>
          </cell>
          <cell r="Q435">
            <v>0</v>
          </cell>
          <cell r="R435">
            <v>0</v>
          </cell>
        </row>
        <row r="436">
          <cell r="A436" t="str">
            <v>DT160K</v>
          </cell>
          <cell r="B436">
            <v>0</v>
          </cell>
          <cell r="C436">
            <v>6</v>
          </cell>
          <cell r="D436" t="str">
            <v>Bộ đà tháp kép U160x68x5 dài 2,5m</v>
          </cell>
          <cell r="E436" t="str">
            <v>Bộ</v>
          </cell>
          <cell r="F436">
            <v>0</v>
          </cell>
          <cell r="G436">
            <v>2112000</v>
          </cell>
          <cell r="H436">
            <v>0</v>
          </cell>
          <cell r="I436">
            <v>0</v>
          </cell>
          <cell r="J436">
            <v>399691</v>
          </cell>
          <cell r="K436">
            <v>0</v>
          </cell>
          <cell r="L436">
            <v>0</v>
          </cell>
          <cell r="M436">
            <v>0</v>
          </cell>
          <cell r="N436">
            <v>0</v>
          </cell>
          <cell r="O436">
            <v>0</v>
          </cell>
          <cell r="P436">
            <v>0</v>
          </cell>
          <cell r="Q436">
            <v>0</v>
          </cell>
          <cell r="R436">
            <v>0</v>
          </cell>
        </row>
        <row r="437">
          <cell r="A437" t="str">
            <v>CX10</v>
          </cell>
          <cell r="B437">
            <v>0</v>
          </cell>
          <cell r="C437">
            <v>6</v>
          </cell>
          <cell r="D437" t="str">
            <v>Bộ chằng xuống đơn cho trụ 10,5m</v>
          </cell>
          <cell r="E437" t="str">
            <v>Bộ</v>
          </cell>
          <cell r="F437">
            <v>0</v>
          </cell>
          <cell r="G437">
            <v>784878.62</v>
          </cell>
          <cell r="H437">
            <v>0</v>
          </cell>
          <cell r="I437">
            <v>0</v>
          </cell>
          <cell r="J437">
            <v>125235</v>
          </cell>
          <cell r="K437">
            <v>0</v>
          </cell>
          <cell r="L437">
            <v>0</v>
          </cell>
          <cell r="M437">
            <v>0</v>
          </cell>
          <cell r="N437">
            <v>0</v>
          </cell>
          <cell r="O437">
            <v>0</v>
          </cell>
          <cell r="P437">
            <v>0</v>
          </cell>
          <cell r="Q437">
            <v>0</v>
          </cell>
          <cell r="R437">
            <v>0</v>
          </cell>
        </row>
        <row r="438">
          <cell r="A438" t="str">
            <v>CL10</v>
          </cell>
          <cell r="B438">
            <v>0</v>
          </cell>
          <cell r="C438">
            <v>6</v>
          </cell>
          <cell r="D438" t="str">
            <v>Bộ chằng lệch đơn cho trụ 10,5m</v>
          </cell>
          <cell r="E438" t="str">
            <v>Bộ</v>
          </cell>
          <cell r="F438">
            <v>0</v>
          </cell>
          <cell r="G438">
            <v>1037451.14</v>
          </cell>
          <cell r="H438">
            <v>0</v>
          </cell>
          <cell r="I438">
            <v>0</v>
          </cell>
          <cell r="J438">
            <v>256746</v>
          </cell>
          <cell r="K438">
            <v>0</v>
          </cell>
          <cell r="L438">
            <v>0</v>
          </cell>
          <cell r="M438">
            <v>0</v>
          </cell>
          <cell r="N438">
            <v>0</v>
          </cell>
          <cell r="O438">
            <v>0</v>
          </cell>
          <cell r="P438">
            <v>0</v>
          </cell>
          <cell r="Q438">
            <v>0</v>
          </cell>
          <cell r="R438">
            <v>0</v>
          </cell>
        </row>
        <row r="439">
          <cell r="A439" t="str">
            <v>CX12</v>
          </cell>
          <cell r="B439">
            <v>0</v>
          </cell>
          <cell r="C439">
            <v>6</v>
          </cell>
          <cell r="D439" t="str">
            <v>Bộ chằng xuống đơn cho trụ 12m</v>
          </cell>
          <cell r="E439" t="str">
            <v>Bộ</v>
          </cell>
          <cell r="F439">
            <v>0</v>
          </cell>
          <cell r="G439">
            <v>850381.6</v>
          </cell>
          <cell r="H439">
            <v>0</v>
          </cell>
          <cell r="I439">
            <v>0</v>
          </cell>
          <cell r="J439">
            <v>125235</v>
          </cell>
          <cell r="K439">
            <v>0</v>
          </cell>
          <cell r="L439">
            <v>0</v>
          </cell>
          <cell r="M439">
            <v>0</v>
          </cell>
          <cell r="N439">
            <v>0</v>
          </cell>
          <cell r="O439">
            <v>0</v>
          </cell>
          <cell r="P439">
            <v>0</v>
          </cell>
          <cell r="Q439">
            <v>0</v>
          </cell>
          <cell r="R439">
            <v>0</v>
          </cell>
        </row>
        <row r="440">
          <cell r="A440" t="str">
            <v>CL12</v>
          </cell>
          <cell r="B440">
            <v>0</v>
          </cell>
          <cell r="C440">
            <v>6</v>
          </cell>
          <cell r="D440" t="str">
            <v>Bộ chằng lệch đơn cho trụ 12m</v>
          </cell>
          <cell r="E440" t="str">
            <v>Bộ</v>
          </cell>
          <cell r="F440">
            <v>0</v>
          </cell>
          <cell r="G440">
            <v>1081308.5900000001</v>
          </cell>
          <cell r="H440">
            <v>0</v>
          </cell>
          <cell r="I440">
            <v>0</v>
          </cell>
          <cell r="J440">
            <v>256746</v>
          </cell>
          <cell r="K440">
            <v>0</v>
          </cell>
          <cell r="L440">
            <v>0</v>
          </cell>
          <cell r="M440">
            <v>0</v>
          </cell>
          <cell r="N440">
            <v>0</v>
          </cell>
          <cell r="O440">
            <v>0</v>
          </cell>
          <cell r="P440">
            <v>0</v>
          </cell>
          <cell r="Q440">
            <v>0</v>
          </cell>
          <cell r="R440">
            <v>0</v>
          </cell>
        </row>
        <row r="441">
          <cell r="A441" t="str">
            <v>CX14</v>
          </cell>
          <cell r="B441">
            <v>0</v>
          </cell>
          <cell r="C441">
            <v>6</v>
          </cell>
          <cell r="D441" t="str">
            <v>Bộ chằng xuống đơn cho trụ 14m</v>
          </cell>
          <cell r="E441" t="str">
            <v>Bộ</v>
          </cell>
          <cell r="F441">
            <v>0</v>
          </cell>
          <cell r="G441">
            <v>886866.8</v>
          </cell>
          <cell r="H441">
            <v>0</v>
          </cell>
          <cell r="I441">
            <v>0</v>
          </cell>
          <cell r="J441">
            <v>125235</v>
          </cell>
          <cell r="K441">
            <v>0</v>
          </cell>
          <cell r="L441">
            <v>0</v>
          </cell>
          <cell r="M441">
            <v>0</v>
          </cell>
          <cell r="N441">
            <v>0</v>
          </cell>
          <cell r="O441">
            <v>0</v>
          </cell>
          <cell r="P441">
            <v>0</v>
          </cell>
          <cell r="Q441">
            <v>0</v>
          </cell>
          <cell r="R441">
            <v>0</v>
          </cell>
        </row>
        <row r="442">
          <cell r="A442" t="str">
            <v>CL14</v>
          </cell>
          <cell r="B442">
            <v>0</v>
          </cell>
          <cell r="C442">
            <v>6</v>
          </cell>
          <cell r="D442" t="str">
            <v>Bộ chằng lệch đơn cho trụ 14m</v>
          </cell>
          <cell r="E442" t="str">
            <v>Bộ</v>
          </cell>
          <cell r="F442">
            <v>0</v>
          </cell>
          <cell r="G442">
            <v>0</v>
          </cell>
          <cell r="H442">
            <v>0</v>
          </cell>
          <cell r="I442">
            <v>0</v>
          </cell>
          <cell r="J442">
            <v>0</v>
          </cell>
          <cell r="K442">
            <v>0</v>
          </cell>
          <cell r="L442">
            <v>0</v>
          </cell>
          <cell r="M442">
            <v>0</v>
          </cell>
          <cell r="N442">
            <v>0</v>
          </cell>
          <cell r="O442">
            <v>0</v>
          </cell>
          <cell r="P442">
            <v>0</v>
          </cell>
          <cell r="Q442">
            <v>0</v>
          </cell>
          <cell r="R442">
            <v>0</v>
          </cell>
        </row>
        <row r="443">
          <cell r="A443" t="str">
            <v>CKB</v>
          </cell>
          <cell r="B443">
            <v>0</v>
          </cell>
          <cell r="C443">
            <v>6</v>
          </cell>
          <cell r="D443" t="str">
            <v>Bộ chằng vượt đơn</v>
          </cell>
          <cell r="E443" t="str">
            <v>Bộ</v>
          </cell>
          <cell r="F443">
            <v>0</v>
          </cell>
          <cell r="G443">
            <v>1394328.6</v>
          </cell>
          <cell r="H443">
            <v>0</v>
          </cell>
          <cell r="I443">
            <v>0</v>
          </cell>
          <cell r="J443">
            <v>250470</v>
          </cell>
          <cell r="K443">
            <v>0</v>
          </cell>
          <cell r="L443">
            <v>0</v>
          </cell>
          <cell r="M443">
            <v>0</v>
          </cell>
          <cell r="N443">
            <v>0</v>
          </cell>
          <cell r="O443">
            <v>0</v>
          </cell>
          <cell r="P443">
            <v>0</v>
          </cell>
          <cell r="Q443">
            <v>0</v>
          </cell>
          <cell r="R443">
            <v>0</v>
          </cell>
        </row>
        <row r="444">
          <cell r="A444" t="str">
            <v>NXX</v>
          </cell>
          <cell r="B444">
            <v>0</v>
          </cell>
          <cell r="C444">
            <v>6</v>
          </cell>
          <cell r="D444" t="str">
            <v>Bộ móng neo cho chằng xuống - neo đà cản (TT)</v>
          </cell>
          <cell r="E444" t="str">
            <v>Bộ</v>
          </cell>
          <cell r="F444">
            <v>0</v>
          </cell>
          <cell r="G444">
            <v>312000</v>
          </cell>
          <cell r="H444">
            <v>320000</v>
          </cell>
          <cell r="I444">
            <v>575012.02</v>
          </cell>
          <cell r="J444">
            <v>0</v>
          </cell>
          <cell r="K444">
            <v>0</v>
          </cell>
          <cell r="L444">
            <v>0</v>
          </cell>
          <cell r="M444">
            <v>0</v>
          </cell>
          <cell r="N444">
            <v>0</v>
          </cell>
          <cell r="O444">
            <v>0</v>
          </cell>
          <cell r="P444">
            <v>0</v>
          </cell>
          <cell r="Q444">
            <v>0</v>
          </cell>
          <cell r="R444">
            <v>0</v>
          </cell>
        </row>
        <row r="445">
          <cell r="A445" t="str">
            <v>NXL</v>
          </cell>
          <cell r="B445">
            <v>0</v>
          </cell>
          <cell r="C445">
            <v>6</v>
          </cell>
          <cell r="D445" t="str">
            <v>Bộ móng neo xòe cho chằng lệch (TT)</v>
          </cell>
          <cell r="E445" t="str">
            <v>Bộ</v>
          </cell>
          <cell r="F445">
            <v>0</v>
          </cell>
          <cell r="G445">
            <v>403000</v>
          </cell>
          <cell r="H445">
            <v>0</v>
          </cell>
          <cell r="I445">
            <v>158796.90700000001</v>
          </cell>
          <cell r="J445">
            <v>0</v>
          </cell>
          <cell r="K445">
            <v>0</v>
          </cell>
          <cell r="L445">
            <v>0</v>
          </cell>
          <cell r="M445">
            <v>0</v>
          </cell>
          <cell r="N445">
            <v>0</v>
          </cell>
          <cell r="O445">
            <v>0</v>
          </cell>
          <cell r="P445">
            <v>0</v>
          </cell>
          <cell r="Q445">
            <v>0</v>
          </cell>
          <cell r="R445">
            <v>0</v>
          </cell>
        </row>
        <row r="446">
          <cell r="A446" t="str">
            <v>NXXD</v>
          </cell>
          <cell r="B446">
            <v>0</v>
          </cell>
          <cell r="C446">
            <v>6</v>
          </cell>
          <cell r="D446" t="str">
            <v>Bộ móng neo xòe cho chằng xuống (TT) - Lỗ đá</v>
          </cell>
          <cell r="E446" t="str">
            <v>Bộ</v>
          </cell>
          <cell r="F446">
            <v>0</v>
          </cell>
          <cell r="G446">
            <v>403000</v>
          </cell>
          <cell r="H446">
            <v>0</v>
          </cell>
          <cell r="I446">
            <v>1292000.32</v>
          </cell>
          <cell r="J446">
            <v>0</v>
          </cell>
          <cell r="K446">
            <v>0</v>
          </cell>
          <cell r="L446">
            <v>0</v>
          </cell>
          <cell r="M446">
            <v>0</v>
          </cell>
          <cell r="N446">
            <v>0</v>
          </cell>
          <cell r="O446">
            <v>0</v>
          </cell>
          <cell r="P446">
            <v>0</v>
          </cell>
          <cell r="Q446">
            <v>0</v>
          </cell>
          <cell r="R446">
            <v>0</v>
          </cell>
        </row>
        <row r="447">
          <cell r="A447" t="str">
            <v>NXLD</v>
          </cell>
          <cell r="B447">
            <v>0</v>
          </cell>
          <cell r="C447">
            <v>6</v>
          </cell>
          <cell r="D447" t="str">
            <v>Bộ móng neo xòe cho chằng lệch (TT) - Lỗ đá</v>
          </cell>
          <cell r="E447" t="str">
            <v>Bộ</v>
          </cell>
          <cell r="F447">
            <v>0</v>
          </cell>
          <cell r="G447">
            <v>403000</v>
          </cell>
          <cell r="H447">
            <v>0</v>
          </cell>
          <cell r="I447">
            <v>1292000.32</v>
          </cell>
          <cell r="J447">
            <v>0</v>
          </cell>
          <cell r="K447">
            <v>0</v>
          </cell>
          <cell r="L447">
            <v>0</v>
          </cell>
          <cell r="M447">
            <v>0</v>
          </cell>
          <cell r="N447">
            <v>0</v>
          </cell>
          <cell r="O447">
            <v>0</v>
          </cell>
          <cell r="P447">
            <v>0</v>
          </cell>
          <cell r="Q447">
            <v>0</v>
          </cell>
          <cell r="R447">
            <v>0</v>
          </cell>
        </row>
        <row r="448">
          <cell r="A448" t="str">
            <v>U-D</v>
          </cell>
          <cell r="B448">
            <v>1</v>
          </cell>
          <cell r="C448">
            <v>7</v>
          </cell>
          <cell r="D448" t="str">
            <v>Bộ Uclevis đỡ dây trung hòa (trụ đơn)</v>
          </cell>
          <cell r="E448" t="str">
            <v>bộ</v>
          </cell>
          <cell r="F448">
            <v>3</v>
          </cell>
          <cell r="G448">
            <v>54100</v>
          </cell>
          <cell r="H448">
            <v>0</v>
          </cell>
          <cell r="I448">
            <v>0</v>
          </cell>
          <cell r="J448">
            <v>15472</v>
          </cell>
          <cell r="K448">
            <v>0</v>
          </cell>
          <cell r="L448">
            <v>0</v>
          </cell>
          <cell r="M448">
            <v>162300</v>
          </cell>
          <cell r="N448">
            <v>0</v>
          </cell>
          <cell r="O448">
            <v>0</v>
          </cell>
          <cell r="P448">
            <v>46416</v>
          </cell>
          <cell r="Q448">
            <v>0</v>
          </cell>
          <cell r="R448">
            <v>0</v>
          </cell>
        </row>
        <row r="449">
          <cell r="A449" t="str">
            <v>U-K</v>
          </cell>
          <cell r="B449">
            <v>0</v>
          </cell>
          <cell r="C449">
            <v>7</v>
          </cell>
          <cell r="D449" t="str">
            <v>Bộ Uclevis đỡ dây trung hòa trụ ghép</v>
          </cell>
          <cell r="E449" t="str">
            <v>bộ</v>
          </cell>
          <cell r="F449">
            <v>0</v>
          </cell>
          <cell r="G449">
            <v>71100</v>
          </cell>
          <cell r="H449">
            <v>0</v>
          </cell>
          <cell r="I449">
            <v>0</v>
          </cell>
          <cell r="J449">
            <v>15472</v>
          </cell>
          <cell r="K449">
            <v>0</v>
          </cell>
          <cell r="L449">
            <v>0</v>
          </cell>
          <cell r="M449">
            <v>0</v>
          </cell>
          <cell r="N449">
            <v>0</v>
          </cell>
          <cell r="O449">
            <v>0</v>
          </cell>
          <cell r="P449">
            <v>0</v>
          </cell>
          <cell r="Q449">
            <v>0</v>
          </cell>
          <cell r="R449">
            <v>0</v>
          </cell>
        </row>
        <row r="450">
          <cell r="A450" t="str">
            <v>U-X</v>
          </cell>
          <cell r="B450">
            <v>0</v>
          </cell>
          <cell r="C450">
            <v>7</v>
          </cell>
          <cell r="D450" t="str">
            <v>Bộ Uclevis đỡ dây trung hòa vào xà</v>
          </cell>
          <cell r="E450" t="str">
            <v>bộ</v>
          </cell>
          <cell r="F450">
            <v>0</v>
          </cell>
          <cell r="G450">
            <v>42900</v>
          </cell>
          <cell r="H450">
            <v>0</v>
          </cell>
          <cell r="I450">
            <v>0</v>
          </cell>
          <cell r="J450">
            <v>15472</v>
          </cell>
          <cell r="K450">
            <v>0</v>
          </cell>
          <cell r="L450">
            <v>0</v>
          </cell>
          <cell r="M450">
            <v>0</v>
          </cell>
          <cell r="N450">
            <v>0</v>
          </cell>
          <cell r="O450">
            <v>0</v>
          </cell>
          <cell r="P450">
            <v>0</v>
          </cell>
          <cell r="Q450">
            <v>0</v>
          </cell>
          <cell r="R450">
            <v>0</v>
          </cell>
        </row>
        <row r="451">
          <cell r="A451" t="str">
            <v>KN50</v>
          </cell>
          <cell r="B451">
            <v>1</v>
          </cell>
          <cell r="C451">
            <v>8</v>
          </cell>
          <cell r="D451" t="str">
            <v>Bộ khóa néo dây trung hòa vào trụ (cáp trần 50)</v>
          </cell>
          <cell r="E451" t="str">
            <v>bộ</v>
          </cell>
          <cell r="F451">
            <v>6</v>
          </cell>
          <cell r="G451">
            <v>95100</v>
          </cell>
          <cell r="H451">
            <v>0</v>
          </cell>
          <cell r="I451">
            <v>0</v>
          </cell>
          <cell r="J451">
            <v>0</v>
          </cell>
          <cell r="K451">
            <v>0</v>
          </cell>
          <cell r="L451">
            <v>0</v>
          </cell>
          <cell r="M451">
            <v>570600</v>
          </cell>
          <cell r="N451">
            <v>0</v>
          </cell>
          <cell r="O451">
            <v>0</v>
          </cell>
          <cell r="P451">
            <v>0</v>
          </cell>
          <cell r="Q451">
            <v>0</v>
          </cell>
          <cell r="R451">
            <v>0</v>
          </cell>
        </row>
        <row r="452">
          <cell r="A452" t="str">
            <v>KN70</v>
          </cell>
          <cell r="B452">
            <v>0</v>
          </cell>
          <cell r="C452">
            <v>8</v>
          </cell>
          <cell r="D452" t="str">
            <v>Bộ khóa néo dây trung hòa vào trụ (cáp trần 70)</v>
          </cell>
          <cell r="E452" t="str">
            <v>bộ</v>
          </cell>
          <cell r="F452">
            <v>0</v>
          </cell>
          <cell r="G452">
            <v>92500</v>
          </cell>
          <cell r="H452">
            <v>0</v>
          </cell>
          <cell r="I452">
            <v>0</v>
          </cell>
          <cell r="J452">
            <v>0</v>
          </cell>
          <cell r="K452">
            <v>0</v>
          </cell>
          <cell r="L452">
            <v>0</v>
          </cell>
          <cell r="M452">
            <v>0</v>
          </cell>
          <cell r="N452">
            <v>0</v>
          </cell>
          <cell r="O452">
            <v>0</v>
          </cell>
          <cell r="P452">
            <v>0</v>
          </cell>
          <cell r="Q452">
            <v>0</v>
          </cell>
          <cell r="R452">
            <v>0</v>
          </cell>
        </row>
        <row r="453">
          <cell r="A453" t="str">
            <v>KN95</v>
          </cell>
          <cell r="B453">
            <v>0</v>
          </cell>
          <cell r="C453">
            <v>8</v>
          </cell>
          <cell r="D453" t="str">
            <v>Bộ khóa néo dây trung hòa vào trụ (cáp trần 95)</v>
          </cell>
          <cell r="E453" t="str">
            <v>bộ</v>
          </cell>
          <cell r="F453">
            <v>0</v>
          </cell>
          <cell r="G453">
            <v>160500</v>
          </cell>
          <cell r="H453">
            <v>0</v>
          </cell>
          <cell r="I453">
            <v>0</v>
          </cell>
          <cell r="J453">
            <v>0</v>
          </cell>
          <cell r="K453">
            <v>0</v>
          </cell>
          <cell r="L453">
            <v>0</v>
          </cell>
          <cell r="M453">
            <v>0</v>
          </cell>
          <cell r="N453">
            <v>0</v>
          </cell>
          <cell r="O453">
            <v>0</v>
          </cell>
          <cell r="P453">
            <v>0</v>
          </cell>
          <cell r="Q453">
            <v>0</v>
          </cell>
          <cell r="R453">
            <v>0</v>
          </cell>
        </row>
        <row r="454">
          <cell r="A454" t="str">
            <v>KN120</v>
          </cell>
          <cell r="B454">
            <v>0</v>
          </cell>
          <cell r="C454">
            <v>8</v>
          </cell>
          <cell r="D454" t="str">
            <v>Bộ khóa néo dây trung hòa vào trụ (cáp trần 120)</v>
          </cell>
          <cell r="E454" t="str">
            <v>bộ</v>
          </cell>
          <cell r="F454">
            <v>0</v>
          </cell>
          <cell r="G454">
            <v>160500</v>
          </cell>
          <cell r="H454">
            <v>0</v>
          </cell>
          <cell r="I454">
            <v>0</v>
          </cell>
          <cell r="J454">
            <v>0</v>
          </cell>
          <cell r="K454">
            <v>0</v>
          </cell>
          <cell r="L454">
            <v>0</v>
          </cell>
          <cell r="M454">
            <v>0</v>
          </cell>
          <cell r="N454">
            <v>0</v>
          </cell>
          <cell r="O454">
            <v>0</v>
          </cell>
          <cell r="P454">
            <v>0</v>
          </cell>
          <cell r="Q454">
            <v>0</v>
          </cell>
          <cell r="R454">
            <v>0</v>
          </cell>
        </row>
        <row r="455">
          <cell r="A455" t="str">
            <v>SD</v>
          </cell>
          <cell r="B455">
            <v>1</v>
          </cell>
          <cell r="C455">
            <v>9</v>
          </cell>
          <cell r="D455" t="str">
            <v>Bộ cách điện đứng+ty sứ : SĐU</v>
          </cell>
          <cell r="E455" t="str">
            <v>bộ</v>
          </cell>
          <cell r="F455">
            <v>25</v>
          </cell>
          <cell r="G455">
            <v>253000</v>
          </cell>
          <cell r="H455">
            <v>0</v>
          </cell>
          <cell r="I455">
            <v>0</v>
          </cell>
          <cell r="J455">
            <v>58277</v>
          </cell>
          <cell r="K455">
            <v>0</v>
          </cell>
          <cell r="L455">
            <v>0</v>
          </cell>
          <cell r="M455">
            <v>6325000</v>
          </cell>
          <cell r="N455">
            <v>0</v>
          </cell>
          <cell r="O455">
            <v>0</v>
          </cell>
          <cell r="P455">
            <v>1456925</v>
          </cell>
          <cell r="Q455">
            <v>0</v>
          </cell>
          <cell r="R455">
            <v>0</v>
          </cell>
        </row>
        <row r="456">
          <cell r="A456" t="str">
            <v>SDI</v>
          </cell>
          <cell r="B456">
            <v>0</v>
          </cell>
          <cell r="C456">
            <v>9</v>
          </cell>
          <cell r="D456" t="str">
            <v>Bộ đà 0,8m + Bộ sứ đứng : SĐI</v>
          </cell>
          <cell r="E456" t="str">
            <v>bộ</v>
          </cell>
          <cell r="F456">
            <v>0</v>
          </cell>
          <cell r="G456">
            <v>549574</v>
          </cell>
          <cell r="H456">
            <v>0</v>
          </cell>
          <cell r="I456">
            <v>0</v>
          </cell>
          <cell r="J456">
            <v>255544</v>
          </cell>
          <cell r="K456">
            <v>0</v>
          </cell>
          <cell r="L456">
            <v>0</v>
          </cell>
          <cell r="M456">
            <v>0</v>
          </cell>
          <cell r="N456">
            <v>0</v>
          </cell>
          <cell r="O456">
            <v>0</v>
          </cell>
          <cell r="P456">
            <v>0</v>
          </cell>
          <cell r="Q456">
            <v>0</v>
          </cell>
          <cell r="R456">
            <v>0</v>
          </cell>
        </row>
        <row r="457">
          <cell r="A457" t="str">
            <v>SDG</v>
          </cell>
          <cell r="B457">
            <v>0</v>
          </cell>
          <cell r="C457">
            <v>9</v>
          </cell>
          <cell r="D457" t="str">
            <v>Bộ cách điện đỉnh góc + ty sứ đơn : SĐG</v>
          </cell>
          <cell r="E457" t="str">
            <v>bộ</v>
          </cell>
          <cell r="F457">
            <v>0</v>
          </cell>
          <cell r="G457">
            <v>652000</v>
          </cell>
          <cell r="H457">
            <v>0</v>
          </cell>
          <cell r="I457">
            <v>0</v>
          </cell>
          <cell r="J457">
            <v>116554</v>
          </cell>
          <cell r="K457">
            <v>0</v>
          </cell>
          <cell r="L457">
            <v>0</v>
          </cell>
          <cell r="M457">
            <v>0</v>
          </cell>
          <cell r="N457">
            <v>0</v>
          </cell>
          <cell r="O457">
            <v>0</v>
          </cell>
          <cell r="P457">
            <v>0</v>
          </cell>
          <cell r="Q457">
            <v>0</v>
          </cell>
          <cell r="R457">
            <v>0</v>
          </cell>
        </row>
        <row r="458">
          <cell r="A458" t="str">
            <v>PLY50X</v>
          </cell>
          <cell r="B458">
            <v>1</v>
          </cell>
          <cell r="C458">
            <v>10</v>
          </cell>
          <cell r="D458" t="str">
            <v>Bộ sứ treo Polymer 25kV lắp vào xà (cáp bọc 50)</v>
          </cell>
          <cell r="E458" t="str">
            <v>bộ</v>
          </cell>
          <cell r="F458">
            <v>24</v>
          </cell>
          <cell r="G458">
            <v>630000</v>
          </cell>
          <cell r="H458">
            <v>0</v>
          </cell>
          <cell r="I458">
            <v>0</v>
          </cell>
          <cell r="J458">
            <v>70132</v>
          </cell>
          <cell r="K458">
            <v>0</v>
          </cell>
          <cell r="L458">
            <v>0</v>
          </cell>
          <cell r="M458">
            <v>15120000</v>
          </cell>
          <cell r="N458">
            <v>0</v>
          </cell>
          <cell r="O458">
            <v>0</v>
          </cell>
          <cell r="P458">
            <v>1683168</v>
          </cell>
          <cell r="Q458">
            <v>0</v>
          </cell>
          <cell r="R458">
            <v>0</v>
          </cell>
        </row>
        <row r="459">
          <cell r="A459" t="str">
            <v>PLY70X</v>
          </cell>
          <cell r="B459">
            <v>0</v>
          </cell>
          <cell r="C459">
            <v>10</v>
          </cell>
          <cell r="D459" t="str">
            <v>Bộ sứ treo Polymer 25kV lắp vào xà (cáp bọc 70)</v>
          </cell>
          <cell r="E459" t="str">
            <v>bộ</v>
          </cell>
          <cell r="F459">
            <v>0</v>
          </cell>
          <cell r="G459">
            <v>630000</v>
          </cell>
          <cell r="H459">
            <v>0</v>
          </cell>
          <cell r="I459">
            <v>0</v>
          </cell>
          <cell r="J459">
            <v>70132</v>
          </cell>
          <cell r="K459">
            <v>0</v>
          </cell>
          <cell r="L459">
            <v>0</v>
          </cell>
          <cell r="M459">
            <v>0</v>
          </cell>
          <cell r="N459">
            <v>0</v>
          </cell>
          <cell r="O459">
            <v>0</v>
          </cell>
          <cell r="P459">
            <v>0</v>
          </cell>
          <cell r="Q459">
            <v>0</v>
          </cell>
          <cell r="R459">
            <v>0</v>
          </cell>
        </row>
        <row r="460">
          <cell r="A460" t="str">
            <v>PLY95X</v>
          </cell>
          <cell r="B460">
            <v>0</v>
          </cell>
          <cell r="C460">
            <v>10</v>
          </cell>
          <cell r="D460" t="str">
            <v>Bộ sứ treo Polymer 25kV lắp vào xà (cáp bọc 95)</v>
          </cell>
          <cell r="E460" t="str">
            <v>bộ</v>
          </cell>
          <cell r="F460">
            <v>0</v>
          </cell>
          <cell r="G460">
            <v>650000</v>
          </cell>
          <cell r="H460">
            <v>0</v>
          </cell>
          <cell r="I460">
            <v>0</v>
          </cell>
          <cell r="J460">
            <v>70132</v>
          </cell>
          <cell r="K460">
            <v>0</v>
          </cell>
          <cell r="L460">
            <v>0</v>
          </cell>
          <cell r="M460">
            <v>0</v>
          </cell>
          <cell r="N460">
            <v>0</v>
          </cell>
          <cell r="O460">
            <v>0</v>
          </cell>
          <cell r="P460">
            <v>0</v>
          </cell>
          <cell r="Q460">
            <v>0</v>
          </cell>
          <cell r="R460">
            <v>0</v>
          </cell>
        </row>
        <row r="461">
          <cell r="A461" t="str">
            <v>PLY120X</v>
          </cell>
          <cell r="B461">
            <v>0</v>
          </cell>
          <cell r="C461">
            <v>10</v>
          </cell>
          <cell r="D461" t="str">
            <v>Bộ sứ treo Polymer 25kV lắp vào xà (cáp bọc 120)</v>
          </cell>
          <cell r="E461" t="str">
            <v>bộ</v>
          </cell>
          <cell r="F461">
            <v>0</v>
          </cell>
          <cell r="G461">
            <v>650000</v>
          </cell>
          <cell r="H461">
            <v>0</v>
          </cell>
          <cell r="I461">
            <v>0</v>
          </cell>
          <cell r="J461">
            <v>70132</v>
          </cell>
          <cell r="K461">
            <v>0</v>
          </cell>
          <cell r="L461">
            <v>0</v>
          </cell>
          <cell r="M461">
            <v>0</v>
          </cell>
          <cell r="N461">
            <v>0</v>
          </cell>
          <cell r="O461">
            <v>0</v>
          </cell>
          <cell r="P461">
            <v>0</v>
          </cell>
          <cell r="Q461">
            <v>0</v>
          </cell>
          <cell r="R461">
            <v>0</v>
          </cell>
        </row>
        <row r="462">
          <cell r="A462" t="str">
            <v>PLY150X</v>
          </cell>
          <cell r="B462">
            <v>0</v>
          </cell>
          <cell r="C462">
            <v>10</v>
          </cell>
          <cell r="D462" t="str">
            <v>Bộ sứ treo Polymer 25kV lắp vào xà (cáp bọc 150)</v>
          </cell>
          <cell r="E462" t="str">
            <v>bộ</v>
          </cell>
          <cell r="F462">
            <v>0</v>
          </cell>
          <cell r="G462">
            <v>650000</v>
          </cell>
          <cell r="H462">
            <v>0</v>
          </cell>
          <cell r="I462">
            <v>0</v>
          </cell>
          <cell r="J462">
            <v>70132</v>
          </cell>
          <cell r="K462">
            <v>0</v>
          </cell>
          <cell r="L462">
            <v>0</v>
          </cell>
          <cell r="M462">
            <v>0</v>
          </cell>
          <cell r="N462">
            <v>0</v>
          </cell>
          <cell r="O462">
            <v>0</v>
          </cell>
          <cell r="P462">
            <v>0</v>
          </cell>
          <cell r="Q462">
            <v>0</v>
          </cell>
          <cell r="R462">
            <v>0</v>
          </cell>
        </row>
        <row r="463">
          <cell r="A463" t="str">
            <v>PLY185X</v>
          </cell>
          <cell r="B463">
            <v>0</v>
          </cell>
          <cell r="C463">
            <v>10</v>
          </cell>
          <cell r="D463" t="str">
            <v>Bộ sứ treo Polymer 25kV lắp vào xà (cáp bọc 185)</v>
          </cell>
          <cell r="E463" t="str">
            <v>bộ</v>
          </cell>
          <cell r="F463">
            <v>0</v>
          </cell>
          <cell r="G463">
            <v>705000</v>
          </cell>
          <cell r="H463">
            <v>0</v>
          </cell>
          <cell r="I463">
            <v>0</v>
          </cell>
          <cell r="J463">
            <v>70132</v>
          </cell>
          <cell r="K463">
            <v>0</v>
          </cell>
          <cell r="L463">
            <v>0</v>
          </cell>
          <cell r="M463">
            <v>0</v>
          </cell>
          <cell r="N463">
            <v>0</v>
          </cell>
          <cell r="O463">
            <v>0</v>
          </cell>
          <cell r="P463">
            <v>0</v>
          </cell>
          <cell r="Q463">
            <v>0</v>
          </cell>
          <cell r="R463">
            <v>0</v>
          </cell>
        </row>
        <row r="464">
          <cell r="A464" t="str">
            <v>PLY240X</v>
          </cell>
          <cell r="B464">
            <v>0</v>
          </cell>
          <cell r="C464">
            <v>10</v>
          </cell>
          <cell r="D464" t="str">
            <v>Bộ sứ treo Polymer 25kV lắp vào xà (cáp bọc 240)</v>
          </cell>
          <cell r="E464" t="str">
            <v>bộ</v>
          </cell>
          <cell r="F464">
            <v>0</v>
          </cell>
          <cell r="G464">
            <v>710000</v>
          </cell>
          <cell r="H464">
            <v>0</v>
          </cell>
          <cell r="I464">
            <v>0</v>
          </cell>
          <cell r="J464">
            <v>70132</v>
          </cell>
          <cell r="K464">
            <v>0</v>
          </cell>
          <cell r="L464">
            <v>0</v>
          </cell>
          <cell r="M464">
            <v>0</v>
          </cell>
          <cell r="N464">
            <v>0</v>
          </cell>
          <cell r="O464">
            <v>0</v>
          </cell>
          <cell r="P464">
            <v>0</v>
          </cell>
          <cell r="Q464">
            <v>0</v>
          </cell>
          <cell r="R464">
            <v>0</v>
          </cell>
        </row>
        <row r="465">
          <cell r="A465" t="str">
            <v>PLY50T</v>
          </cell>
          <cell r="B465">
            <v>0</v>
          </cell>
          <cell r="C465">
            <v>10</v>
          </cell>
          <cell r="D465" t="str">
            <v>Bộ sứ treo Polymer 25kV lắp vào trụ (cáp bọc 50)</v>
          </cell>
          <cell r="E465" t="str">
            <v>bộ</v>
          </cell>
          <cell r="F465">
            <v>0</v>
          </cell>
          <cell r="G465">
            <v>617100</v>
          </cell>
          <cell r="H465">
            <v>0</v>
          </cell>
          <cell r="I465">
            <v>0</v>
          </cell>
          <cell r="J465">
            <v>70132</v>
          </cell>
          <cell r="K465">
            <v>0</v>
          </cell>
          <cell r="L465">
            <v>0</v>
          </cell>
          <cell r="M465">
            <v>0</v>
          </cell>
          <cell r="N465">
            <v>0</v>
          </cell>
          <cell r="O465">
            <v>0</v>
          </cell>
          <cell r="P465">
            <v>0</v>
          </cell>
          <cell r="Q465">
            <v>0</v>
          </cell>
          <cell r="R465">
            <v>0</v>
          </cell>
        </row>
        <row r="466">
          <cell r="A466" t="str">
            <v>PLY70T</v>
          </cell>
          <cell r="B466">
            <v>0</v>
          </cell>
          <cell r="C466">
            <v>10</v>
          </cell>
          <cell r="D466" t="str">
            <v>Bộ sứ treo Polymer 25kV lắp vào trụ (cáp bọc 70)</v>
          </cell>
          <cell r="E466" t="str">
            <v>bộ</v>
          </cell>
          <cell r="F466">
            <v>0</v>
          </cell>
          <cell r="G466">
            <v>988500</v>
          </cell>
          <cell r="H466">
            <v>0</v>
          </cell>
          <cell r="I466">
            <v>0</v>
          </cell>
          <cell r="J466">
            <v>70132</v>
          </cell>
          <cell r="K466">
            <v>0</v>
          </cell>
          <cell r="L466">
            <v>0</v>
          </cell>
          <cell r="M466">
            <v>0</v>
          </cell>
          <cell r="N466">
            <v>0</v>
          </cell>
          <cell r="O466">
            <v>0</v>
          </cell>
          <cell r="P466">
            <v>0</v>
          </cell>
          <cell r="Q466">
            <v>0</v>
          </cell>
          <cell r="R466">
            <v>0</v>
          </cell>
        </row>
        <row r="467">
          <cell r="B467">
            <v>0</v>
          </cell>
          <cell r="C467">
            <v>10</v>
          </cell>
        </row>
        <row r="468">
          <cell r="A468" t="str">
            <v>DDTT3P-5</v>
          </cell>
          <cell r="B468">
            <v>1</v>
          </cell>
          <cell r="C468" t="str">
            <v>IV</v>
          </cell>
          <cell r="D468" t="str">
            <v>Phần dây, sứ và phụ kiện</v>
          </cell>
          <cell r="E468" t="str">
            <v>Tbộ</v>
          </cell>
          <cell r="F468">
            <v>1</v>
          </cell>
          <cell r="G468">
            <v>25233643.300000001</v>
          </cell>
          <cell r="I468">
            <v>0</v>
          </cell>
          <cell r="J468">
            <v>1981986.64</v>
          </cell>
          <cell r="K468">
            <v>0</v>
          </cell>
          <cell r="L468">
            <v>117461</v>
          </cell>
          <cell r="M468">
            <v>25233643.300000001</v>
          </cell>
          <cell r="N468">
            <v>0</v>
          </cell>
          <cell r="O468">
            <v>0</v>
          </cell>
          <cell r="P468">
            <v>1981986.64</v>
          </cell>
          <cell r="Q468">
            <v>0</v>
          </cell>
          <cell r="R468">
            <v>117461</v>
          </cell>
        </row>
        <row r="469">
          <cell r="A469" t="str">
            <v>Hotline</v>
          </cell>
          <cell r="B469">
            <v>0</v>
          </cell>
          <cell r="C469" t="str">
            <v>V</v>
          </cell>
          <cell r="D469" t="str">
            <v>Phần đấu nối Hotline</v>
          </cell>
          <cell r="E469" t="str">
            <v>Tbộ</v>
          </cell>
        </row>
        <row r="470">
          <cell r="A470" t="str">
            <v>TĐĐ</v>
          </cell>
          <cell r="B470">
            <v>0</v>
          </cell>
          <cell r="C470" t="str">
            <v>VII</v>
          </cell>
          <cell r="D470" t="str">
            <v>Phần vật liệu trụ đo đếm</v>
          </cell>
          <cell r="E470" t="str">
            <v>Tbộ</v>
          </cell>
        </row>
        <row r="471">
          <cell r="A471" t="str">
            <v>TBTT3P-5</v>
          </cell>
          <cell r="B471">
            <v>1</v>
          </cell>
          <cell r="C471" t="str">
            <v>V</v>
          </cell>
          <cell r="D471" t="str">
            <v>Phần thiết bị đường dây trung thế 3 pha 1 mạch</v>
          </cell>
          <cell r="E471" t="str">
            <v>Tbộ</v>
          </cell>
          <cell r="F471">
            <v>1</v>
          </cell>
          <cell r="G471">
            <v>3411000</v>
          </cell>
          <cell r="I471">
            <v>0</v>
          </cell>
          <cell r="J471">
            <v>667920</v>
          </cell>
          <cell r="K471">
            <v>0</v>
          </cell>
          <cell r="L471">
            <v>0</v>
          </cell>
          <cell r="M471">
            <v>3411000</v>
          </cell>
          <cell r="N471">
            <v>0</v>
          </cell>
          <cell r="O471">
            <v>0</v>
          </cell>
          <cell r="P471">
            <v>667920</v>
          </cell>
          <cell r="Q471">
            <v>0</v>
          </cell>
          <cell r="R471">
            <v>0</v>
          </cell>
        </row>
        <row r="472">
          <cell r="A472" t="str">
            <v>TT3P4970-5</v>
          </cell>
          <cell r="B472">
            <v>1</v>
          </cell>
          <cell r="D472" t="str">
            <v>Cộng (I-V)</v>
          </cell>
          <cell r="L472" t="str">
            <v>Vật liệu:</v>
          </cell>
          <cell r="M472">
            <v>133144973.3</v>
          </cell>
          <cell r="N472">
            <v>4641691</v>
          </cell>
          <cell r="O472">
            <v>5702019.7500000009</v>
          </cell>
          <cell r="P472">
            <v>18745854.640000001</v>
          </cell>
          <cell r="Q472">
            <v>165153.30000000002</v>
          </cell>
          <cell r="R472">
            <v>2548241</v>
          </cell>
        </row>
        <row r="473">
          <cell r="A473" t="str">
            <v>TB3P4970-5</v>
          </cell>
          <cell r="B473">
            <v>1</v>
          </cell>
          <cell r="L473" t="str">
            <v>Thiết bị:</v>
          </cell>
          <cell r="M473">
            <v>3411000</v>
          </cell>
          <cell r="N473">
            <v>0</v>
          </cell>
          <cell r="O473">
            <v>0</v>
          </cell>
          <cell r="P473">
            <v>667920</v>
          </cell>
          <cell r="Q473">
            <v>0</v>
          </cell>
          <cell r="R473">
            <v>0</v>
          </cell>
        </row>
        <row r="475">
          <cell r="A475" t="str">
            <v>TT3P-6</v>
          </cell>
          <cell r="B475">
            <v>1</v>
          </cell>
          <cell r="C475" t="str">
            <v>F</v>
          </cell>
          <cell r="D475" t="str">
            <v>Nhánh 3P Cống Lò Rèn Trụ 101 (Long Thọ 3B)</v>
          </cell>
        </row>
        <row r="476">
          <cell r="B476">
            <v>1</v>
          </cell>
          <cell r="C476" t="str">
            <v>I</v>
          </cell>
          <cell r="D476" t="str">
            <v>Phần móng và tiếp địa</v>
          </cell>
        </row>
        <row r="477">
          <cell r="A477" t="str">
            <v>M10</v>
          </cell>
          <cell r="B477">
            <v>0</v>
          </cell>
          <cell r="C477">
            <v>0</v>
          </cell>
          <cell r="D477" t="str">
            <v>Móng M10</v>
          </cell>
          <cell r="E477" t="str">
            <v>Móng</v>
          </cell>
          <cell r="F477">
            <v>0</v>
          </cell>
          <cell r="G477">
            <v>0</v>
          </cell>
          <cell r="H477">
            <v>0</v>
          </cell>
          <cell r="I477">
            <v>135388.598</v>
          </cell>
          <cell r="J477">
            <v>0</v>
          </cell>
          <cell r="K477">
            <v>0</v>
          </cell>
          <cell r="L477">
            <v>0</v>
          </cell>
          <cell r="M477">
            <v>0</v>
          </cell>
          <cell r="N477">
            <v>0</v>
          </cell>
          <cell r="O477">
            <v>0</v>
          </cell>
          <cell r="P477">
            <v>0</v>
          </cell>
          <cell r="Q477">
            <v>0</v>
          </cell>
          <cell r="R477">
            <v>0</v>
          </cell>
        </row>
        <row r="478">
          <cell r="A478" t="str">
            <v>M10a</v>
          </cell>
          <cell r="B478">
            <v>0</v>
          </cell>
          <cell r="C478">
            <v>0</v>
          </cell>
          <cell r="D478" t="str">
            <v xml:space="preserve">Móng M10a </v>
          </cell>
          <cell r="E478" t="str">
            <v>Móng</v>
          </cell>
          <cell r="F478">
            <v>0</v>
          </cell>
          <cell r="G478">
            <v>397000</v>
          </cell>
          <cell r="H478">
            <v>0</v>
          </cell>
          <cell r="I478">
            <v>428823.73899999994</v>
          </cell>
          <cell r="J478">
            <v>62034</v>
          </cell>
          <cell r="K478">
            <v>0</v>
          </cell>
          <cell r="L478">
            <v>0</v>
          </cell>
          <cell r="M478">
            <v>0</v>
          </cell>
          <cell r="N478">
            <v>0</v>
          </cell>
          <cell r="O478">
            <v>0</v>
          </cell>
          <cell r="P478">
            <v>0</v>
          </cell>
          <cell r="Q478">
            <v>0</v>
          </cell>
          <cell r="R478">
            <v>0</v>
          </cell>
        </row>
        <row r="479">
          <cell r="A479" t="str">
            <v>M10BT</v>
          </cell>
          <cell r="B479">
            <v>0</v>
          </cell>
          <cell r="C479">
            <v>0</v>
          </cell>
          <cell r="D479" t="str">
            <v>Móng bê tông trụ đơn 10.5m</v>
          </cell>
          <cell r="E479" t="str">
            <v>Móng</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M10BTD</v>
          </cell>
          <cell r="B480">
            <v>0</v>
          </cell>
          <cell r="C480">
            <v>0</v>
          </cell>
          <cell r="D480" t="str">
            <v>Móng M10BT đôi</v>
          </cell>
          <cell r="E480" t="str">
            <v>Móng</v>
          </cell>
          <cell r="F480">
            <v>0</v>
          </cell>
          <cell r="G480">
            <v>123600</v>
          </cell>
          <cell r="H480">
            <v>1794003</v>
          </cell>
          <cell r="I480">
            <v>1555059.5460000001</v>
          </cell>
          <cell r="J480">
            <v>0</v>
          </cell>
          <cell r="K480">
            <v>72159.288</v>
          </cell>
          <cell r="L480">
            <v>0</v>
          </cell>
          <cell r="M480">
            <v>0</v>
          </cell>
          <cell r="N480">
            <v>0</v>
          </cell>
          <cell r="O480">
            <v>0</v>
          </cell>
          <cell r="P480">
            <v>0</v>
          </cell>
          <cell r="Q480">
            <v>0</v>
          </cell>
          <cell r="R480">
            <v>0</v>
          </cell>
        </row>
        <row r="481">
          <cell r="A481" t="str">
            <v>M12</v>
          </cell>
          <cell r="B481">
            <v>1</v>
          </cell>
          <cell r="C481">
            <v>1</v>
          </cell>
          <cell r="D481" t="str">
            <v>Móng M12</v>
          </cell>
          <cell r="E481" t="str">
            <v>Móng</v>
          </cell>
          <cell r="F481">
            <v>5</v>
          </cell>
          <cell r="G481">
            <v>0</v>
          </cell>
          <cell r="H481">
            <v>0</v>
          </cell>
          <cell r="I481">
            <v>131407</v>
          </cell>
          <cell r="J481">
            <v>0</v>
          </cell>
          <cell r="K481">
            <v>0</v>
          </cell>
          <cell r="L481">
            <v>0</v>
          </cell>
          <cell r="M481">
            <v>0</v>
          </cell>
          <cell r="N481">
            <v>0</v>
          </cell>
          <cell r="O481">
            <v>657035</v>
          </cell>
          <cell r="P481">
            <v>0</v>
          </cell>
          <cell r="Q481">
            <v>0</v>
          </cell>
          <cell r="R481">
            <v>0</v>
          </cell>
        </row>
        <row r="482">
          <cell r="A482" t="str">
            <v>M12a</v>
          </cell>
          <cell r="B482">
            <v>0</v>
          </cell>
          <cell r="C482">
            <v>1</v>
          </cell>
          <cell r="D482" t="str">
            <v>Móng M12a</v>
          </cell>
          <cell r="E482" t="str">
            <v>Móng</v>
          </cell>
          <cell r="F482">
            <v>0</v>
          </cell>
          <cell r="G482">
            <v>415000</v>
          </cell>
          <cell r="H482">
            <v>0</v>
          </cell>
          <cell r="I482">
            <v>396173.84800000006</v>
          </cell>
          <cell r="J482">
            <v>0</v>
          </cell>
          <cell r="K482">
            <v>0</v>
          </cell>
          <cell r="L482">
            <v>0</v>
          </cell>
          <cell r="M482">
            <v>0</v>
          </cell>
          <cell r="N482">
            <v>0</v>
          </cell>
          <cell r="O482">
            <v>0</v>
          </cell>
          <cell r="P482">
            <v>0</v>
          </cell>
          <cell r="Q482">
            <v>0</v>
          </cell>
          <cell r="R482">
            <v>0</v>
          </cell>
        </row>
        <row r="483">
          <cell r="A483" t="str">
            <v>M12-2a</v>
          </cell>
          <cell r="B483">
            <v>0</v>
          </cell>
          <cell r="C483">
            <v>1</v>
          </cell>
          <cell r="D483" t="str">
            <v>Móng M12-2a</v>
          </cell>
          <cell r="E483" t="str">
            <v>Móng</v>
          </cell>
          <cell r="F483">
            <v>0</v>
          </cell>
          <cell r="G483">
            <v>775000</v>
          </cell>
          <cell r="H483">
            <v>0</v>
          </cell>
          <cell r="I483">
            <v>653154.61800000002</v>
          </cell>
          <cell r="J483">
            <v>0</v>
          </cell>
          <cell r="K483">
            <v>0</v>
          </cell>
          <cell r="L483">
            <v>0</v>
          </cell>
          <cell r="M483">
            <v>0</v>
          </cell>
          <cell r="N483">
            <v>0</v>
          </cell>
          <cell r="O483">
            <v>0</v>
          </cell>
          <cell r="P483">
            <v>0</v>
          </cell>
          <cell r="Q483">
            <v>0</v>
          </cell>
          <cell r="R483">
            <v>0</v>
          </cell>
        </row>
        <row r="484">
          <cell r="A484" t="str">
            <v>M12D</v>
          </cell>
          <cell r="B484">
            <v>0</v>
          </cell>
          <cell r="C484">
            <v>1</v>
          </cell>
          <cell r="D484" t="str">
            <v>Móng M12 phá đá chân móng</v>
          </cell>
          <cell r="E484" t="str">
            <v>Móng</v>
          </cell>
          <cell r="F484">
            <v>0</v>
          </cell>
          <cell r="G484">
            <v>0</v>
          </cell>
          <cell r="H484">
            <v>0</v>
          </cell>
          <cell r="I484">
            <v>1267637.7679999999</v>
          </cell>
          <cell r="J484">
            <v>0</v>
          </cell>
          <cell r="K484">
            <v>0</v>
          </cell>
          <cell r="L484">
            <v>0</v>
          </cell>
          <cell r="M484">
            <v>0</v>
          </cell>
          <cell r="N484">
            <v>0</v>
          </cell>
          <cell r="O484">
            <v>0</v>
          </cell>
          <cell r="P484">
            <v>0</v>
          </cell>
          <cell r="Q484">
            <v>0</v>
          </cell>
          <cell r="R484">
            <v>0</v>
          </cell>
        </row>
        <row r="485">
          <cell r="A485" t="str">
            <v>M12BT</v>
          </cell>
          <cell r="B485">
            <v>0</v>
          </cell>
          <cell r="C485">
            <v>1</v>
          </cell>
          <cell r="D485" t="str">
            <v>Móng bê tông trụ đơn 12m</v>
          </cell>
          <cell r="E485" t="str">
            <v>Móng</v>
          </cell>
          <cell r="F485">
            <v>0</v>
          </cell>
          <cell r="G485">
            <v>0</v>
          </cell>
          <cell r="H485">
            <v>639869.80000000005</v>
          </cell>
          <cell r="I485">
            <v>726220.74</v>
          </cell>
          <cell r="J485">
            <v>0</v>
          </cell>
          <cell r="K485">
            <v>22020.440000000002</v>
          </cell>
          <cell r="L485">
            <v>0</v>
          </cell>
          <cell r="M485">
            <v>0</v>
          </cell>
          <cell r="N485">
            <v>0</v>
          </cell>
          <cell r="O485">
            <v>0</v>
          </cell>
          <cell r="P485">
            <v>0</v>
          </cell>
          <cell r="Q485">
            <v>0</v>
          </cell>
          <cell r="R485">
            <v>0</v>
          </cell>
        </row>
        <row r="486">
          <cell r="A486" t="str">
            <v>M12BTD</v>
          </cell>
          <cell r="B486">
            <v>1</v>
          </cell>
          <cell r="C486">
            <v>2</v>
          </cell>
          <cell r="D486" t="str">
            <v>Móng bê tông trụ đôi 12m</v>
          </cell>
          <cell r="E486" t="str">
            <v>Móng</v>
          </cell>
          <cell r="F486">
            <v>3</v>
          </cell>
          <cell r="G486">
            <v>161200</v>
          </cell>
          <cell r="H486">
            <v>928338.2</v>
          </cell>
          <cell r="I486">
            <v>1087841.1500000001</v>
          </cell>
          <cell r="J486">
            <v>0</v>
          </cell>
          <cell r="K486">
            <v>33030.660000000003</v>
          </cell>
          <cell r="L486">
            <v>0</v>
          </cell>
          <cell r="M486">
            <v>483600</v>
          </cell>
          <cell r="N486">
            <v>2785014.5999999996</v>
          </cell>
          <cell r="O486">
            <v>3263523.45</v>
          </cell>
          <cell r="P486">
            <v>0</v>
          </cell>
          <cell r="Q486">
            <v>99091.98000000001</v>
          </cell>
          <cell r="R486">
            <v>0</v>
          </cell>
        </row>
        <row r="487">
          <cell r="A487" t="str">
            <v>M12BT-D</v>
          </cell>
          <cell r="B487">
            <v>0</v>
          </cell>
          <cell r="C487">
            <v>2</v>
          </cell>
          <cell r="D487" t="str">
            <v>Móng bê tông trụ đơn 12m (Vướng đá)</v>
          </cell>
          <cell r="E487" t="str">
            <v>Móng</v>
          </cell>
          <cell r="F487">
            <v>0</v>
          </cell>
          <cell r="G487">
            <v>0</v>
          </cell>
          <cell r="H487">
            <v>761590.125</v>
          </cell>
          <cell r="I487">
            <v>1415042.2850000001</v>
          </cell>
          <cell r="J487">
            <v>0</v>
          </cell>
          <cell r="K487">
            <v>30616.880999999998</v>
          </cell>
          <cell r="L487">
            <v>0</v>
          </cell>
          <cell r="M487">
            <v>0</v>
          </cell>
          <cell r="N487">
            <v>0</v>
          </cell>
          <cell r="O487">
            <v>0</v>
          </cell>
          <cell r="P487">
            <v>0</v>
          </cell>
          <cell r="Q487">
            <v>0</v>
          </cell>
          <cell r="R487">
            <v>0</v>
          </cell>
        </row>
        <row r="488">
          <cell r="A488" t="str">
            <v>M12BTD-D</v>
          </cell>
          <cell r="B488">
            <v>0</v>
          </cell>
          <cell r="C488">
            <v>2</v>
          </cell>
          <cell r="D488" t="str">
            <v>Móng bê tông trụ đôi 12m (Vướng đá)</v>
          </cell>
          <cell r="E488" t="str">
            <v>Móng</v>
          </cell>
          <cell r="F488">
            <v>0</v>
          </cell>
          <cell r="G488">
            <v>145600</v>
          </cell>
          <cell r="H488">
            <v>1253516.2499999998</v>
          </cell>
          <cell r="I488">
            <v>2598935.0739999996</v>
          </cell>
          <cell r="J488">
            <v>0</v>
          </cell>
          <cell r="K488">
            <v>50392.93</v>
          </cell>
          <cell r="L488">
            <v>0</v>
          </cell>
          <cell r="M488">
            <v>0</v>
          </cell>
          <cell r="N488">
            <v>0</v>
          </cell>
          <cell r="O488">
            <v>0</v>
          </cell>
          <cell r="P488">
            <v>0</v>
          </cell>
          <cell r="Q488">
            <v>0</v>
          </cell>
          <cell r="R488">
            <v>0</v>
          </cell>
        </row>
        <row r="489">
          <cell r="A489" t="str">
            <v>M14</v>
          </cell>
          <cell r="B489">
            <v>0</v>
          </cell>
          <cell r="C489">
            <v>2</v>
          </cell>
          <cell r="D489" t="str">
            <v>Móng M14</v>
          </cell>
          <cell r="E489" t="str">
            <v>Móng</v>
          </cell>
          <cell r="F489">
            <v>0</v>
          </cell>
          <cell r="G489">
            <v>0</v>
          </cell>
          <cell r="H489">
            <v>0</v>
          </cell>
          <cell r="I489">
            <v>0</v>
          </cell>
          <cell r="J489">
            <v>0</v>
          </cell>
          <cell r="K489">
            <v>0</v>
          </cell>
          <cell r="L489">
            <v>0</v>
          </cell>
          <cell r="M489">
            <v>0</v>
          </cell>
          <cell r="N489">
            <v>0</v>
          </cell>
          <cell r="O489">
            <v>0</v>
          </cell>
          <cell r="P489">
            <v>0</v>
          </cell>
          <cell r="Q489">
            <v>0</v>
          </cell>
          <cell r="R489">
            <v>0</v>
          </cell>
        </row>
        <row r="490">
          <cell r="A490" t="str">
            <v>M14a</v>
          </cell>
          <cell r="B490">
            <v>0</v>
          </cell>
          <cell r="C490">
            <v>2</v>
          </cell>
          <cell r="D490" t="str">
            <v>Móng M14a</v>
          </cell>
          <cell r="E490" t="str">
            <v>Móng</v>
          </cell>
          <cell r="F490">
            <v>0</v>
          </cell>
          <cell r="G490">
            <v>0</v>
          </cell>
          <cell r="H490">
            <v>0</v>
          </cell>
          <cell r="I490">
            <v>0</v>
          </cell>
          <cell r="J490">
            <v>0</v>
          </cell>
          <cell r="K490">
            <v>0</v>
          </cell>
          <cell r="L490">
            <v>0</v>
          </cell>
          <cell r="M490">
            <v>0</v>
          </cell>
          <cell r="N490">
            <v>0</v>
          </cell>
          <cell r="O490">
            <v>0</v>
          </cell>
          <cell r="P490">
            <v>0</v>
          </cell>
          <cell r="Q490">
            <v>0</v>
          </cell>
          <cell r="R490">
            <v>0</v>
          </cell>
        </row>
        <row r="491">
          <cell r="A491" t="str">
            <v>M14BT</v>
          </cell>
          <cell r="B491">
            <v>1</v>
          </cell>
          <cell r="C491">
            <v>3</v>
          </cell>
          <cell r="D491" t="str">
            <v>Móng bê tông trụ đơn 14m</v>
          </cell>
          <cell r="E491" t="str">
            <v>Móng</v>
          </cell>
          <cell r="F491">
            <v>1</v>
          </cell>
          <cell r="G491">
            <v>0</v>
          </cell>
          <cell r="H491">
            <v>645221</v>
          </cell>
          <cell r="I491">
            <v>822867.50899999996</v>
          </cell>
          <cell r="J491">
            <v>0</v>
          </cell>
          <cell r="K491">
            <v>22232.174999999999</v>
          </cell>
          <cell r="L491">
            <v>0</v>
          </cell>
          <cell r="M491">
            <v>0</v>
          </cell>
          <cell r="N491">
            <v>645221</v>
          </cell>
          <cell r="O491">
            <v>822867.50899999996</v>
          </cell>
          <cell r="P491">
            <v>0</v>
          </cell>
          <cell r="Q491">
            <v>22232.174999999999</v>
          </cell>
          <cell r="R491">
            <v>0</v>
          </cell>
        </row>
        <row r="492">
          <cell r="A492" t="str">
            <v>M14BTD</v>
          </cell>
          <cell r="B492">
            <v>0</v>
          </cell>
          <cell r="C492">
            <v>3</v>
          </cell>
          <cell r="D492" t="str">
            <v>Móng bê tông trụ đôi 14m</v>
          </cell>
          <cell r="E492" t="str">
            <v>Móng</v>
          </cell>
          <cell r="F492">
            <v>0</v>
          </cell>
          <cell r="G492">
            <v>145600</v>
          </cell>
          <cell r="H492">
            <v>3161680</v>
          </cell>
          <cell r="I492">
            <v>3037966.966</v>
          </cell>
          <cell r="J492">
            <v>0</v>
          </cell>
          <cell r="K492">
            <v>127041</v>
          </cell>
          <cell r="L492">
            <v>0</v>
          </cell>
          <cell r="M492">
            <v>0</v>
          </cell>
          <cell r="N492">
            <v>0</v>
          </cell>
          <cell r="O492">
            <v>0</v>
          </cell>
          <cell r="P492">
            <v>0</v>
          </cell>
          <cell r="Q492">
            <v>0</v>
          </cell>
          <cell r="R492">
            <v>0</v>
          </cell>
        </row>
        <row r="493">
          <cell r="A493" t="str">
            <v>M20</v>
          </cell>
          <cell r="B493">
            <v>0</v>
          </cell>
          <cell r="C493">
            <v>3</v>
          </cell>
          <cell r="D493" t="str">
            <v>Móng M20</v>
          </cell>
          <cell r="E493" t="str">
            <v>Móng</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TDLL10</v>
          </cell>
          <cell r="B494">
            <v>0</v>
          </cell>
          <cell r="C494">
            <v>3</v>
          </cell>
          <cell r="D494" t="str">
            <v>Tiếp địa lặp lại (trụ 10,5m)</v>
          </cell>
          <cell r="E494" t="str">
            <v>Bộ</v>
          </cell>
          <cell r="F494">
            <v>0</v>
          </cell>
          <cell r="G494">
            <v>504664.44799999997</v>
          </cell>
          <cell r="H494">
            <v>0</v>
          </cell>
          <cell r="I494">
            <v>0</v>
          </cell>
          <cell r="J494">
            <v>908758.26399999997</v>
          </cell>
          <cell r="K494">
            <v>0</v>
          </cell>
          <cell r="L494">
            <v>13887</v>
          </cell>
          <cell r="M494">
            <v>0</v>
          </cell>
          <cell r="N494">
            <v>0</v>
          </cell>
          <cell r="O494">
            <v>0</v>
          </cell>
          <cell r="P494">
            <v>0</v>
          </cell>
          <cell r="Q494">
            <v>0</v>
          </cell>
          <cell r="R494">
            <v>0</v>
          </cell>
        </row>
        <row r="495">
          <cell r="A495" t="str">
            <v>TDLL12</v>
          </cell>
          <cell r="B495">
            <v>1</v>
          </cell>
          <cell r="C495">
            <v>4</v>
          </cell>
          <cell r="D495" t="str">
            <v>Tiếp địa lặp lại (trụ 12m)</v>
          </cell>
          <cell r="E495" t="str">
            <v>Bộ</v>
          </cell>
          <cell r="F495">
            <v>1</v>
          </cell>
          <cell r="G495">
            <v>878774.08</v>
          </cell>
          <cell r="H495">
            <v>0</v>
          </cell>
          <cell r="I495">
            <v>191058.3</v>
          </cell>
          <cell r="J495">
            <v>189377.44</v>
          </cell>
          <cell r="K495">
            <v>0</v>
          </cell>
          <cell r="L495">
            <v>2777.4</v>
          </cell>
          <cell r="M495">
            <v>878774.08</v>
          </cell>
          <cell r="N495">
            <v>0</v>
          </cell>
          <cell r="O495">
            <v>191058.3</v>
          </cell>
          <cell r="P495">
            <v>189377.44</v>
          </cell>
          <cell r="Q495">
            <v>0</v>
          </cell>
          <cell r="R495">
            <v>2777.4</v>
          </cell>
        </row>
        <row r="496">
          <cell r="A496" t="str">
            <v>TDLL14</v>
          </cell>
          <cell r="B496">
            <v>0</v>
          </cell>
          <cell r="C496">
            <v>4</v>
          </cell>
          <cell r="D496" t="str">
            <v>Tiếp địa lặp lại (trụ 14m)</v>
          </cell>
          <cell r="E496" t="str">
            <v>Bộ</v>
          </cell>
          <cell r="F496">
            <v>0</v>
          </cell>
          <cell r="G496">
            <v>577700.99199999997</v>
          </cell>
          <cell r="H496">
            <v>0</v>
          </cell>
          <cell r="I496">
            <v>0</v>
          </cell>
          <cell r="J496">
            <v>909913.65599999996</v>
          </cell>
          <cell r="K496">
            <v>0</v>
          </cell>
          <cell r="L496">
            <v>13887</v>
          </cell>
          <cell r="M496">
            <v>0</v>
          </cell>
          <cell r="N496">
            <v>0</v>
          </cell>
          <cell r="O496">
            <v>0</v>
          </cell>
          <cell r="P496">
            <v>0</v>
          </cell>
          <cell r="Q496">
            <v>0</v>
          </cell>
          <cell r="R496">
            <v>0</v>
          </cell>
        </row>
        <row r="497">
          <cell r="A497" t="str">
            <v>TDLL20</v>
          </cell>
          <cell r="B497">
            <v>0</v>
          </cell>
          <cell r="C497">
            <v>4</v>
          </cell>
          <cell r="D497" t="str">
            <v>Tiếp địa lặp lại (trụ 20m)</v>
          </cell>
          <cell r="E497" t="str">
            <v>Bộ</v>
          </cell>
          <cell r="F497">
            <v>0</v>
          </cell>
          <cell r="G497">
            <v>0</v>
          </cell>
          <cell r="H497">
            <v>0</v>
          </cell>
          <cell r="I497">
            <v>0</v>
          </cell>
          <cell r="J497">
            <v>0</v>
          </cell>
          <cell r="K497">
            <v>0</v>
          </cell>
          <cell r="L497">
            <v>0</v>
          </cell>
          <cell r="M497">
            <v>0</v>
          </cell>
          <cell r="N497">
            <v>0</v>
          </cell>
          <cell r="O497">
            <v>0</v>
          </cell>
          <cell r="P497">
            <v>0</v>
          </cell>
          <cell r="Q497">
            <v>0</v>
          </cell>
          <cell r="R497">
            <v>0</v>
          </cell>
        </row>
        <row r="498">
          <cell r="A498" t="str">
            <v>TDLA</v>
          </cell>
          <cell r="B498">
            <v>0</v>
          </cell>
          <cell r="C498">
            <v>4</v>
          </cell>
          <cell r="D498" t="str">
            <v>Tiếp địa LA</v>
          </cell>
          <cell r="E498" t="str">
            <v>Bộ</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B499">
            <v>1</v>
          </cell>
          <cell r="C499" t="str">
            <v>II</v>
          </cell>
          <cell r="D499" t="str">
            <v>Phần trụ</v>
          </cell>
        </row>
        <row r="500">
          <cell r="A500" t="str">
            <v>BTLT10</v>
          </cell>
          <cell r="B500">
            <v>0</v>
          </cell>
          <cell r="C500">
            <v>0</v>
          </cell>
          <cell r="D500" t="str">
            <v>Trụ bê tông ly tâm 10.5m</v>
          </cell>
          <cell r="E500" t="str">
            <v>Trụ</v>
          </cell>
          <cell r="F500">
            <v>0</v>
          </cell>
          <cell r="G500">
            <v>3500000</v>
          </cell>
          <cell r="H500">
            <v>0</v>
          </cell>
          <cell r="I500">
            <v>0</v>
          </cell>
          <cell r="J500">
            <v>589996</v>
          </cell>
          <cell r="K500">
            <v>0</v>
          </cell>
          <cell r="L500">
            <v>202565</v>
          </cell>
          <cell r="M500">
            <v>0</v>
          </cell>
          <cell r="N500">
            <v>0</v>
          </cell>
          <cell r="O500">
            <v>0</v>
          </cell>
          <cell r="P500">
            <v>0</v>
          </cell>
          <cell r="Q500">
            <v>0</v>
          </cell>
          <cell r="R500">
            <v>0</v>
          </cell>
        </row>
        <row r="501">
          <cell r="A501" t="str">
            <v>BTLT12</v>
          </cell>
          <cell r="B501">
            <v>1</v>
          </cell>
          <cell r="C501">
            <v>1</v>
          </cell>
          <cell r="D501" t="str">
            <v>Trụ bê tông ly tâm 12m trồng thủ công+cơ giới</v>
          </cell>
          <cell r="E501" t="str">
            <v>Trụ</v>
          </cell>
          <cell r="F501">
            <v>11</v>
          </cell>
          <cell r="G501">
            <v>5320000</v>
          </cell>
          <cell r="H501">
            <v>0</v>
          </cell>
          <cell r="I501">
            <v>0</v>
          </cell>
          <cell r="J501">
            <v>589996</v>
          </cell>
          <cell r="K501">
            <v>0</v>
          </cell>
          <cell r="L501">
            <v>202565</v>
          </cell>
          <cell r="M501">
            <v>58520000</v>
          </cell>
          <cell r="N501">
            <v>0</v>
          </cell>
          <cell r="O501">
            <v>0</v>
          </cell>
          <cell r="P501">
            <v>6489956</v>
          </cell>
          <cell r="Q501">
            <v>0</v>
          </cell>
          <cell r="R501">
            <v>2228215</v>
          </cell>
        </row>
        <row r="502">
          <cell r="A502" t="str">
            <v>BTLT12TC</v>
          </cell>
          <cell r="B502">
            <v>0</v>
          </cell>
          <cell r="C502">
            <v>1</v>
          </cell>
          <cell r="D502" t="str">
            <v>Trụ bê tông ly tâm 12m trồng thủ công</v>
          </cell>
          <cell r="E502" t="str">
            <v>Trụ</v>
          </cell>
          <cell r="F502">
            <v>0</v>
          </cell>
          <cell r="G502">
            <v>5320000</v>
          </cell>
          <cell r="H502">
            <v>0</v>
          </cell>
          <cell r="I502">
            <v>0</v>
          </cell>
          <cell r="J502">
            <v>1477773</v>
          </cell>
          <cell r="K502">
            <v>0</v>
          </cell>
          <cell r="L502">
            <v>0</v>
          </cell>
          <cell r="M502">
            <v>0</v>
          </cell>
          <cell r="N502">
            <v>0</v>
          </cell>
          <cell r="O502">
            <v>0</v>
          </cell>
          <cell r="P502">
            <v>0</v>
          </cell>
          <cell r="Q502">
            <v>0</v>
          </cell>
          <cell r="R502">
            <v>0</v>
          </cell>
        </row>
        <row r="503">
          <cell r="A503" t="str">
            <v>BTLT14</v>
          </cell>
          <cell r="B503">
            <v>1</v>
          </cell>
          <cell r="C503">
            <v>2</v>
          </cell>
          <cell r="D503" t="str">
            <v>Trụ bê tông ly tâm 14m trồng thủ công + cơ giới</v>
          </cell>
          <cell r="E503" t="str">
            <v>Trụ</v>
          </cell>
          <cell r="F503">
            <v>1</v>
          </cell>
          <cell r="G503">
            <v>7770000</v>
          </cell>
          <cell r="H503">
            <v>0</v>
          </cell>
          <cell r="I503">
            <v>0</v>
          </cell>
          <cell r="J503">
            <v>734712</v>
          </cell>
          <cell r="K503">
            <v>0</v>
          </cell>
          <cell r="L503">
            <v>202565</v>
          </cell>
          <cell r="M503">
            <v>7770000</v>
          </cell>
          <cell r="N503">
            <v>0</v>
          </cell>
          <cell r="O503">
            <v>0</v>
          </cell>
          <cell r="P503">
            <v>734712</v>
          </cell>
          <cell r="Q503">
            <v>0</v>
          </cell>
          <cell r="R503">
            <v>202565</v>
          </cell>
        </row>
        <row r="504">
          <cell r="A504" t="str">
            <v>BTLT14TC</v>
          </cell>
          <cell r="B504">
            <v>0</v>
          </cell>
          <cell r="C504">
            <v>2</v>
          </cell>
          <cell r="D504" t="str">
            <v>Trụ bê tông ly tâm 14m trồng thủ công</v>
          </cell>
          <cell r="E504" t="str">
            <v>Trụ</v>
          </cell>
          <cell r="F504">
            <v>0</v>
          </cell>
          <cell r="G504">
            <v>7770000</v>
          </cell>
          <cell r="H504">
            <v>0</v>
          </cell>
          <cell r="I504">
            <v>0</v>
          </cell>
          <cell r="J504">
            <v>1839563</v>
          </cell>
          <cell r="K504">
            <v>0</v>
          </cell>
          <cell r="L504">
            <v>0</v>
          </cell>
          <cell r="M504">
            <v>0</v>
          </cell>
          <cell r="N504">
            <v>0</v>
          </cell>
          <cell r="O504">
            <v>0</v>
          </cell>
          <cell r="P504">
            <v>0</v>
          </cell>
          <cell r="Q504">
            <v>0</v>
          </cell>
          <cell r="R504">
            <v>0</v>
          </cell>
        </row>
        <row r="505">
          <cell r="A505" t="str">
            <v>BTLT20</v>
          </cell>
          <cell r="B505">
            <v>0</v>
          </cell>
          <cell r="C505">
            <v>2</v>
          </cell>
          <cell r="D505" t="str">
            <v>Trụ bê tông ly tâm 20m</v>
          </cell>
          <cell r="E505" t="str">
            <v>Trụ</v>
          </cell>
          <cell r="F505">
            <v>0</v>
          </cell>
          <cell r="G505">
            <v>20800000</v>
          </cell>
          <cell r="H505">
            <v>0</v>
          </cell>
          <cell r="I505">
            <v>0</v>
          </cell>
          <cell r="J505">
            <v>0</v>
          </cell>
          <cell r="K505">
            <v>0</v>
          </cell>
          <cell r="L505">
            <v>0</v>
          </cell>
          <cell r="M505">
            <v>0</v>
          </cell>
          <cell r="N505">
            <v>0</v>
          </cell>
          <cell r="O505">
            <v>0</v>
          </cell>
          <cell r="P505">
            <v>0</v>
          </cell>
          <cell r="Q505">
            <v>0</v>
          </cell>
          <cell r="R505">
            <v>0</v>
          </cell>
        </row>
        <row r="506">
          <cell r="B506">
            <v>1</v>
          </cell>
          <cell r="C506" t="str">
            <v>III</v>
          </cell>
          <cell r="D506" t="str">
            <v>Phần xà, néo</v>
          </cell>
        </row>
        <row r="507">
          <cell r="A507" t="str">
            <v>BCOM</v>
          </cell>
          <cell r="B507">
            <v>0</v>
          </cell>
          <cell r="C507">
            <v>0</v>
          </cell>
          <cell r="D507" t="str">
            <v>Bộ xà Composite bắt LA, FCO 1 pha</v>
          </cell>
          <cell r="E507" t="str">
            <v>Bộ</v>
          </cell>
          <cell r="F507">
            <v>0</v>
          </cell>
          <cell r="G507">
            <v>722100</v>
          </cell>
          <cell r="H507">
            <v>0</v>
          </cell>
          <cell r="I507">
            <v>0</v>
          </cell>
          <cell r="J507">
            <v>197267</v>
          </cell>
          <cell r="K507">
            <v>0</v>
          </cell>
          <cell r="L507">
            <v>0</v>
          </cell>
          <cell r="M507">
            <v>0</v>
          </cell>
          <cell r="N507">
            <v>0</v>
          </cell>
          <cell r="O507">
            <v>0</v>
          </cell>
          <cell r="P507">
            <v>0</v>
          </cell>
          <cell r="Q507">
            <v>0</v>
          </cell>
          <cell r="R507">
            <v>0</v>
          </cell>
        </row>
        <row r="508">
          <cell r="A508" t="str">
            <v>BCOM3</v>
          </cell>
          <cell r="B508">
            <v>0</v>
          </cell>
          <cell r="C508">
            <v>0</v>
          </cell>
          <cell r="D508" t="str">
            <v>Bộ xà Composite bắt LA, FCO 3 pha</v>
          </cell>
          <cell r="E508" t="str">
            <v>Bộ</v>
          </cell>
          <cell r="F508">
            <v>0</v>
          </cell>
          <cell r="G508">
            <v>1885300</v>
          </cell>
          <cell r="H508">
            <v>0</v>
          </cell>
          <cell r="I508">
            <v>0</v>
          </cell>
          <cell r="J508">
            <v>197267</v>
          </cell>
          <cell r="K508">
            <v>0</v>
          </cell>
          <cell r="L508">
            <v>0</v>
          </cell>
          <cell r="M508">
            <v>0</v>
          </cell>
          <cell r="N508">
            <v>0</v>
          </cell>
          <cell r="O508">
            <v>0</v>
          </cell>
          <cell r="P508">
            <v>0</v>
          </cell>
          <cell r="Q508">
            <v>0</v>
          </cell>
          <cell r="R508">
            <v>0</v>
          </cell>
        </row>
        <row r="509">
          <cell r="A509" t="str">
            <v>X8D</v>
          </cell>
          <cell r="B509">
            <v>0</v>
          </cell>
          <cell r="C509">
            <v>0</v>
          </cell>
          <cell r="D509" t="str">
            <v>Bộ xà lệch đơn L75x75x8 dài 0,8m: X-8ĐL</v>
          </cell>
          <cell r="E509" t="str">
            <v>Bộ</v>
          </cell>
          <cell r="F509">
            <v>0</v>
          </cell>
          <cell r="G509">
            <v>294174</v>
          </cell>
          <cell r="H509">
            <v>0</v>
          </cell>
          <cell r="I509">
            <v>0</v>
          </cell>
          <cell r="J509">
            <v>197267</v>
          </cell>
          <cell r="K509">
            <v>0</v>
          </cell>
          <cell r="L509">
            <v>0</v>
          </cell>
          <cell r="M509">
            <v>0</v>
          </cell>
          <cell r="N509">
            <v>0</v>
          </cell>
          <cell r="O509">
            <v>0</v>
          </cell>
          <cell r="P509">
            <v>0</v>
          </cell>
          <cell r="Q509">
            <v>0</v>
          </cell>
          <cell r="R509">
            <v>0</v>
          </cell>
        </row>
        <row r="510">
          <cell r="A510" t="str">
            <v>X8K</v>
          </cell>
          <cell r="B510">
            <v>0</v>
          </cell>
          <cell r="C510">
            <v>0</v>
          </cell>
          <cell r="D510" t="str">
            <v>Bộ xà lệch kép L75x75x8 dài 0,8m: X-8KL</v>
          </cell>
          <cell r="E510" t="str">
            <v>Bộ</v>
          </cell>
          <cell r="F510">
            <v>0</v>
          </cell>
          <cell r="G510">
            <v>577348</v>
          </cell>
          <cell r="H510">
            <v>0</v>
          </cell>
          <cell r="I510">
            <v>0</v>
          </cell>
          <cell r="J510">
            <v>296545</v>
          </cell>
          <cell r="K510">
            <v>0</v>
          </cell>
          <cell r="L510">
            <v>0</v>
          </cell>
          <cell r="M510">
            <v>0</v>
          </cell>
          <cell r="N510">
            <v>0</v>
          </cell>
          <cell r="O510">
            <v>0</v>
          </cell>
          <cell r="P510">
            <v>0</v>
          </cell>
          <cell r="Q510">
            <v>0</v>
          </cell>
          <cell r="R510">
            <v>0</v>
          </cell>
        </row>
        <row r="511">
          <cell r="A511" t="str">
            <v>X11D</v>
          </cell>
          <cell r="B511">
            <v>1</v>
          </cell>
          <cell r="C511">
            <v>1</v>
          </cell>
          <cell r="D511" t="str">
            <v>Bộ xà lệch đơn L75x75x8 dài 1,1m: X-11ĐL</v>
          </cell>
          <cell r="E511" t="str">
            <v>Bộ</v>
          </cell>
          <cell r="F511">
            <v>15</v>
          </cell>
          <cell r="G511">
            <v>525351</v>
          </cell>
          <cell r="H511">
            <v>0</v>
          </cell>
          <cell r="I511">
            <v>0</v>
          </cell>
          <cell r="J511">
            <v>197267</v>
          </cell>
          <cell r="K511">
            <v>0</v>
          </cell>
          <cell r="L511">
            <v>0</v>
          </cell>
          <cell r="M511">
            <v>7880265</v>
          </cell>
          <cell r="N511">
            <v>0</v>
          </cell>
          <cell r="O511">
            <v>0</v>
          </cell>
          <cell r="P511">
            <v>2959005</v>
          </cell>
          <cell r="Q511">
            <v>0</v>
          </cell>
          <cell r="R511">
            <v>0</v>
          </cell>
        </row>
        <row r="512">
          <cell r="A512" t="str">
            <v>X11K</v>
          </cell>
          <cell r="B512">
            <v>1</v>
          </cell>
          <cell r="C512">
            <v>2</v>
          </cell>
          <cell r="D512" t="str">
            <v>Bộ xà lệch kép L75x75x8 dài 1,1m: X-11KL</v>
          </cell>
          <cell r="E512" t="str">
            <v>Bộ</v>
          </cell>
          <cell r="F512">
            <v>3</v>
          </cell>
          <cell r="G512">
            <v>1029302</v>
          </cell>
          <cell r="H512">
            <v>0</v>
          </cell>
          <cell r="I512">
            <v>0</v>
          </cell>
          <cell r="J512">
            <v>345004</v>
          </cell>
          <cell r="K512">
            <v>0</v>
          </cell>
          <cell r="L512">
            <v>0</v>
          </cell>
          <cell r="M512">
            <v>3087906</v>
          </cell>
          <cell r="N512">
            <v>0</v>
          </cell>
          <cell r="O512">
            <v>0</v>
          </cell>
          <cell r="P512">
            <v>1035012</v>
          </cell>
          <cell r="Q512">
            <v>0</v>
          </cell>
          <cell r="R512">
            <v>0</v>
          </cell>
        </row>
        <row r="513">
          <cell r="A513" t="str">
            <v>X11KK</v>
          </cell>
          <cell r="B513">
            <v>1</v>
          </cell>
          <cell r="C513">
            <v>3</v>
          </cell>
          <cell r="D513" t="str">
            <v>Bộ xà kép L75x75x8 dài 1,1m (hướng trụ ghép)</v>
          </cell>
          <cell r="E513" t="str">
            <v>Bộ</v>
          </cell>
          <cell r="F513">
            <v>6</v>
          </cell>
          <cell r="G513">
            <v>1066902</v>
          </cell>
          <cell r="H513">
            <v>0</v>
          </cell>
          <cell r="I513">
            <v>0</v>
          </cell>
          <cell r="J513">
            <v>345004</v>
          </cell>
          <cell r="K513">
            <v>0</v>
          </cell>
          <cell r="L513">
            <v>0</v>
          </cell>
          <cell r="M513">
            <v>6401412</v>
          </cell>
          <cell r="N513">
            <v>0</v>
          </cell>
          <cell r="O513">
            <v>0</v>
          </cell>
          <cell r="P513">
            <v>2070024</v>
          </cell>
          <cell r="Q513">
            <v>0</v>
          </cell>
          <cell r="R513">
            <v>0</v>
          </cell>
        </row>
        <row r="514">
          <cell r="A514" t="str">
            <v>X166D</v>
          </cell>
          <cell r="B514">
            <v>0</v>
          </cell>
          <cell r="C514">
            <v>3</v>
          </cell>
          <cell r="D514" t="str">
            <v>Bộ xà đơn L75x75x8 dài 1,66m</v>
          </cell>
          <cell r="E514" t="str">
            <v>Bộ</v>
          </cell>
          <cell r="F514">
            <v>0</v>
          </cell>
          <cell r="G514">
            <v>735000</v>
          </cell>
          <cell r="H514">
            <v>0</v>
          </cell>
          <cell r="I514">
            <v>0</v>
          </cell>
          <cell r="J514">
            <v>328778</v>
          </cell>
          <cell r="K514">
            <v>0</v>
          </cell>
          <cell r="L514">
            <v>0</v>
          </cell>
          <cell r="M514">
            <v>0</v>
          </cell>
          <cell r="N514">
            <v>0</v>
          </cell>
          <cell r="O514">
            <v>0</v>
          </cell>
          <cell r="P514">
            <v>0</v>
          </cell>
          <cell r="Q514">
            <v>0</v>
          </cell>
          <cell r="R514">
            <v>0</v>
          </cell>
        </row>
        <row r="515">
          <cell r="A515" t="str">
            <v>X166K</v>
          </cell>
          <cell r="B515">
            <v>0</v>
          </cell>
          <cell r="C515">
            <v>3</v>
          </cell>
          <cell r="D515" t="str">
            <v>Bộ xà kép L75x75x8 dài 1,66m:  X-1,66K</v>
          </cell>
          <cell r="E515" t="str">
            <v>Bộ</v>
          </cell>
          <cell r="F515">
            <v>0</v>
          </cell>
          <cell r="G515">
            <v>1480000</v>
          </cell>
          <cell r="H515">
            <v>0</v>
          </cell>
          <cell r="I515">
            <v>0</v>
          </cell>
          <cell r="J515">
            <v>444817</v>
          </cell>
          <cell r="K515">
            <v>0</v>
          </cell>
          <cell r="L515">
            <v>0</v>
          </cell>
          <cell r="M515">
            <v>0</v>
          </cell>
          <cell r="N515">
            <v>0</v>
          </cell>
          <cell r="O515">
            <v>0</v>
          </cell>
          <cell r="P515">
            <v>0</v>
          </cell>
          <cell r="Q515">
            <v>0</v>
          </cell>
          <cell r="R515">
            <v>0</v>
          </cell>
        </row>
        <row r="516">
          <cell r="A516" t="str">
            <v>X20D</v>
          </cell>
          <cell r="B516">
            <v>0</v>
          </cell>
          <cell r="C516">
            <v>3</v>
          </cell>
          <cell r="D516" t="str">
            <v>Bộ xà lệch đơn L75x75x8 dài 2m</v>
          </cell>
          <cell r="E516" t="str">
            <v>Bộ</v>
          </cell>
          <cell r="F516">
            <v>0</v>
          </cell>
          <cell r="G516">
            <v>742000</v>
          </cell>
          <cell r="H516">
            <v>0</v>
          </cell>
          <cell r="I516">
            <v>0</v>
          </cell>
          <cell r="J516">
            <v>328778</v>
          </cell>
          <cell r="K516">
            <v>0</v>
          </cell>
          <cell r="L516">
            <v>0</v>
          </cell>
          <cell r="M516">
            <v>0</v>
          </cell>
          <cell r="N516">
            <v>0</v>
          </cell>
          <cell r="O516">
            <v>0</v>
          </cell>
          <cell r="P516">
            <v>0</v>
          </cell>
          <cell r="Q516">
            <v>0</v>
          </cell>
          <cell r="R516">
            <v>0</v>
          </cell>
        </row>
        <row r="517">
          <cell r="A517" t="str">
            <v>X20K</v>
          </cell>
          <cell r="B517">
            <v>0</v>
          </cell>
          <cell r="C517">
            <v>3</v>
          </cell>
          <cell r="D517" t="str">
            <v>Bộ xà lệch kép L75x75x8 dài 2m</v>
          </cell>
          <cell r="E517" t="str">
            <v>Bộ</v>
          </cell>
          <cell r="F517">
            <v>0</v>
          </cell>
          <cell r="G517">
            <v>1517000</v>
          </cell>
          <cell r="H517">
            <v>0</v>
          </cell>
          <cell r="I517">
            <v>0</v>
          </cell>
          <cell r="J517">
            <v>444817</v>
          </cell>
          <cell r="K517">
            <v>0</v>
          </cell>
          <cell r="L517">
            <v>0</v>
          </cell>
          <cell r="M517">
            <v>0</v>
          </cell>
          <cell r="N517">
            <v>0</v>
          </cell>
          <cell r="O517">
            <v>0</v>
          </cell>
          <cell r="P517">
            <v>0</v>
          </cell>
          <cell r="Q517">
            <v>0</v>
          </cell>
          <cell r="R517">
            <v>0</v>
          </cell>
        </row>
        <row r="518">
          <cell r="A518" t="str">
            <v>X20DT</v>
          </cell>
          <cell r="B518">
            <v>0</v>
          </cell>
          <cell r="C518">
            <v>3</v>
          </cell>
          <cell r="D518" t="str">
            <v>Bộ xà lệch đơn L75x75x8 dài 2m: X-20ĐL2/3 (Lắp đà tháp)</v>
          </cell>
          <cell r="E518" t="str">
            <v>Bộ</v>
          </cell>
          <cell r="F518">
            <v>0</v>
          </cell>
          <cell r="G518">
            <v>720000</v>
          </cell>
          <cell r="H518">
            <v>0</v>
          </cell>
          <cell r="I518">
            <v>0</v>
          </cell>
          <cell r="J518">
            <v>328778</v>
          </cell>
          <cell r="K518">
            <v>0</v>
          </cell>
          <cell r="L518">
            <v>0</v>
          </cell>
          <cell r="M518">
            <v>0</v>
          </cell>
          <cell r="N518">
            <v>0</v>
          </cell>
          <cell r="O518">
            <v>0</v>
          </cell>
          <cell r="P518">
            <v>0</v>
          </cell>
          <cell r="Q518">
            <v>0</v>
          </cell>
          <cell r="R518">
            <v>0</v>
          </cell>
        </row>
        <row r="519">
          <cell r="A519" t="str">
            <v>X20KT</v>
          </cell>
          <cell r="B519">
            <v>0</v>
          </cell>
          <cell r="C519">
            <v>3</v>
          </cell>
          <cell r="D519" t="str">
            <v>Bộ xà lệch kép L75x75x8 dài 2m: X-20KL2/3 (Lắp đà tháp)</v>
          </cell>
          <cell r="E519" t="str">
            <v>Bộ</v>
          </cell>
          <cell r="F519">
            <v>0</v>
          </cell>
          <cell r="G519">
            <v>1523000</v>
          </cell>
          <cell r="H519">
            <v>0</v>
          </cell>
          <cell r="I519">
            <v>0</v>
          </cell>
          <cell r="J519">
            <v>444817</v>
          </cell>
          <cell r="K519">
            <v>0</v>
          </cell>
          <cell r="L519">
            <v>0</v>
          </cell>
          <cell r="M519">
            <v>0</v>
          </cell>
          <cell r="N519">
            <v>0</v>
          </cell>
          <cell r="O519">
            <v>0</v>
          </cell>
          <cell r="P519">
            <v>0</v>
          </cell>
          <cell r="Q519">
            <v>0</v>
          </cell>
          <cell r="R519">
            <v>0</v>
          </cell>
        </row>
        <row r="520">
          <cell r="A520" t="str">
            <v>X21D</v>
          </cell>
          <cell r="B520">
            <v>0</v>
          </cell>
          <cell r="C520">
            <v>3</v>
          </cell>
          <cell r="D520" t="str">
            <v>Bộ xà lệch đơn L75x75x8 dài 2,1m</v>
          </cell>
          <cell r="E520" t="str">
            <v>Bộ</v>
          </cell>
          <cell r="F520">
            <v>0</v>
          </cell>
          <cell r="G520">
            <v>1178400</v>
          </cell>
          <cell r="H520">
            <v>0</v>
          </cell>
          <cell r="I520">
            <v>0</v>
          </cell>
          <cell r="J520">
            <v>349313</v>
          </cell>
          <cell r="K520">
            <v>0</v>
          </cell>
          <cell r="L520">
            <v>0</v>
          </cell>
          <cell r="M520">
            <v>0</v>
          </cell>
          <cell r="N520">
            <v>0</v>
          </cell>
          <cell r="O520">
            <v>0</v>
          </cell>
          <cell r="P520">
            <v>0</v>
          </cell>
          <cell r="Q520">
            <v>0</v>
          </cell>
          <cell r="R520">
            <v>0</v>
          </cell>
        </row>
        <row r="521">
          <cell r="A521" t="str">
            <v>X21K</v>
          </cell>
          <cell r="B521">
            <v>0</v>
          </cell>
          <cell r="C521">
            <v>3</v>
          </cell>
          <cell r="D521" t="str">
            <v>Bộ xà lệch kép L75x75x8 dài 2,1m</v>
          </cell>
          <cell r="E521" t="str">
            <v>Bộ</v>
          </cell>
          <cell r="F521">
            <v>0</v>
          </cell>
          <cell r="G521">
            <v>2372000</v>
          </cell>
          <cell r="H521">
            <v>0</v>
          </cell>
          <cell r="I521">
            <v>0</v>
          </cell>
          <cell r="J521">
            <v>472322</v>
          </cell>
          <cell r="K521">
            <v>0</v>
          </cell>
          <cell r="L521">
            <v>0</v>
          </cell>
          <cell r="M521">
            <v>0</v>
          </cell>
          <cell r="N521">
            <v>0</v>
          </cell>
          <cell r="O521">
            <v>0</v>
          </cell>
          <cell r="P521">
            <v>0</v>
          </cell>
          <cell r="Q521">
            <v>0</v>
          </cell>
          <cell r="R521">
            <v>0</v>
          </cell>
        </row>
        <row r="522">
          <cell r="A522" t="str">
            <v>X21DT</v>
          </cell>
          <cell r="B522">
            <v>0</v>
          </cell>
          <cell r="C522">
            <v>3</v>
          </cell>
          <cell r="D522" t="str">
            <v>Bộ xà lệch đơn L75x75x8 dài 2,1m (Lắp đà tháp)</v>
          </cell>
          <cell r="E522" t="str">
            <v>Bộ</v>
          </cell>
          <cell r="F522">
            <v>0</v>
          </cell>
          <cell r="G522">
            <v>1180000</v>
          </cell>
          <cell r="H522">
            <v>0</v>
          </cell>
          <cell r="I522">
            <v>0</v>
          </cell>
          <cell r="J522">
            <v>349313</v>
          </cell>
          <cell r="K522">
            <v>0</v>
          </cell>
          <cell r="L522">
            <v>0</v>
          </cell>
          <cell r="M522">
            <v>0</v>
          </cell>
          <cell r="N522">
            <v>0</v>
          </cell>
          <cell r="O522">
            <v>0</v>
          </cell>
          <cell r="P522">
            <v>0</v>
          </cell>
          <cell r="Q522">
            <v>0</v>
          </cell>
          <cell r="R522">
            <v>0</v>
          </cell>
        </row>
        <row r="523">
          <cell r="A523" t="str">
            <v>X21KT</v>
          </cell>
          <cell r="B523">
            <v>0</v>
          </cell>
          <cell r="C523">
            <v>3</v>
          </cell>
          <cell r="D523" t="str">
            <v>Bộ xà lệch kép L75x75x8 dài 2,1m (Lắp đà tháp)</v>
          </cell>
          <cell r="E523" t="str">
            <v>Bộ</v>
          </cell>
          <cell r="F523">
            <v>0</v>
          </cell>
          <cell r="G523">
            <v>2385000</v>
          </cell>
          <cell r="H523">
            <v>0</v>
          </cell>
          <cell r="I523">
            <v>0</v>
          </cell>
          <cell r="J523">
            <v>472322</v>
          </cell>
          <cell r="K523">
            <v>0</v>
          </cell>
          <cell r="L523">
            <v>0</v>
          </cell>
          <cell r="M523">
            <v>0</v>
          </cell>
          <cell r="N523">
            <v>0</v>
          </cell>
          <cell r="O523">
            <v>0</v>
          </cell>
          <cell r="P523">
            <v>0</v>
          </cell>
          <cell r="Q523">
            <v>0</v>
          </cell>
          <cell r="R523">
            <v>0</v>
          </cell>
        </row>
        <row r="524">
          <cell r="A524" t="str">
            <v>X22D</v>
          </cell>
          <cell r="B524">
            <v>1</v>
          </cell>
          <cell r="C524">
            <v>4</v>
          </cell>
          <cell r="D524" t="str">
            <v>Bộ xà đơn L75x75x8 dài 2,2m</v>
          </cell>
          <cell r="E524" t="str">
            <v>Bộ</v>
          </cell>
          <cell r="F524">
            <v>1</v>
          </cell>
          <cell r="G524">
            <v>1180400</v>
          </cell>
          <cell r="H524">
            <v>0</v>
          </cell>
          <cell r="I524">
            <v>0</v>
          </cell>
          <cell r="J524">
            <v>350868</v>
          </cell>
          <cell r="K524">
            <v>0</v>
          </cell>
          <cell r="L524">
            <v>0</v>
          </cell>
          <cell r="M524">
            <v>1180400</v>
          </cell>
          <cell r="N524">
            <v>0</v>
          </cell>
          <cell r="O524">
            <v>0</v>
          </cell>
          <cell r="P524">
            <v>350868</v>
          </cell>
          <cell r="Q524">
            <v>0</v>
          </cell>
          <cell r="R524">
            <v>0</v>
          </cell>
        </row>
        <row r="525">
          <cell r="A525" t="str">
            <v>X22K</v>
          </cell>
          <cell r="B525">
            <v>1</v>
          </cell>
          <cell r="C525">
            <v>5</v>
          </cell>
          <cell r="D525" t="str">
            <v>Bộ xà kép L75x75x8 dài 2,2m</v>
          </cell>
          <cell r="E525" t="str">
            <v>Bộ</v>
          </cell>
          <cell r="F525">
            <v>1</v>
          </cell>
          <cell r="G525">
            <v>2378000</v>
          </cell>
          <cell r="H525">
            <v>0</v>
          </cell>
          <cell r="I525">
            <v>0</v>
          </cell>
          <cell r="J525">
            <v>627177</v>
          </cell>
          <cell r="K525">
            <v>0</v>
          </cell>
          <cell r="L525">
            <v>0</v>
          </cell>
          <cell r="M525">
            <v>2378000</v>
          </cell>
          <cell r="N525">
            <v>0</v>
          </cell>
          <cell r="O525">
            <v>0</v>
          </cell>
          <cell r="P525">
            <v>627177</v>
          </cell>
          <cell r="Q525">
            <v>0</v>
          </cell>
          <cell r="R525">
            <v>0</v>
          </cell>
        </row>
        <row r="526">
          <cell r="A526" t="str">
            <v>X22KK</v>
          </cell>
          <cell r="B526">
            <v>0</v>
          </cell>
          <cell r="C526">
            <v>5</v>
          </cell>
          <cell r="D526" t="str">
            <v>Bộ xà kép L75x75x8 dài 2,2m (hướng trụ ghép)</v>
          </cell>
          <cell r="E526" t="str">
            <v>Bộ</v>
          </cell>
          <cell r="F526">
            <v>0</v>
          </cell>
          <cell r="G526">
            <v>2407200</v>
          </cell>
          <cell r="H526">
            <v>0</v>
          </cell>
          <cell r="I526">
            <v>0</v>
          </cell>
          <cell r="J526">
            <v>627177</v>
          </cell>
          <cell r="K526">
            <v>0</v>
          </cell>
          <cell r="L526">
            <v>0</v>
          </cell>
          <cell r="M526">
            <v>0</v>
          </cell>
          <cell r="N526">
            <v>0</v>
          </cell>
          <cell r="O526">
            <v>0</v>
          </cell>
          <cell r="P526">
            <v>0</v>
          </cell>
          <cell r="Q526">
            <v>0</v>
          </cell>
          <cell r="R526">
            <v>0</v>
          </cell>
        </row>
        <row r="527">
          <cell r="A527" t="str">
            <v>X22KC</v>
          </cell>
          <cell r="B527">
            <v>1</v>
          </cell>
          <cell r="C527">
            <v>6</v>
          </cell>
          <cell r="D527" t="str">
            <v>Bộ đà Composite + đà sắt dài 2,4m: bắt FCO</v>
          </cell>
          <cell r="E527" t="str">
            <v>Bộ</v>
          </cell>
          <cell r="F527">
            <v>1</v>
          </cell>
          <cell r="G527">
            <v>2726500</v>
          </cell>
          <cell r="H527">
            <v>0</v>
          </cell>
          <cell r="I527">
            <v>0</v>
          </cell>
          <cell r="J527">
            <v>548135</v>
          </cell>
          <cell r="K527">
            <v>0</v>
          </cell>
          <cell r="L527">
            <v>0</v>
          </cell>
          <cell r="M527">
            <v>2726500</v>
          </cell>
          <cell r="N527">
            <v>0</v>
          </cell>
          <cell r="O527">
            <v>0</v>
          </cell>
          <cell r="P527">
            <v>548135</v>
          </cell>
          <cell r="Q527">
            <v>0</v>
          </cell>
          <cell r="R527">
            <v>0</v>
          </cell>
        </row>
        <row r="528">
          <cell r="A528" t="str">
            <v>X22KKC</v>
          </cell>
          <cell r="B528">
            <v>0</v>
          </cell>
          <cell r="C528">
            <v>6</v>
          </cell>
          <cell r="D528" t="str">
            <v>Bộ đà Composite + đà sắt dài 2,4m: bắt FCO trụ ghép</v>
          </cell>
          <cell r="E528" t="str">
            <v>Bộ</v>
          </cell>
          <cell r="F528">
            <v>0</v>
          </cell>
          <cell r="G528">
            <v>2755000</v>
          </cell>
          <cell r="H528">
            <v>0</v>
          </cell>
          <cell r="I528">
            <v>0</v>
          </cell>
          <cell r="J528">
            <v>548135</v>
          </cell>
          <cell r="K528">
            <v>0</v>
          </cell>
          <cell r="L528">
            <v>0</v>
          </cell>
          <cell r="M528">
            <v>0</v>
          </cell>
          <cell r="N528">
            <v>0</v>
          </cell>
          <cell r="O528">
            <v>0</v>
          </cell>
          <cell r="P528">
            <v>0</v>
          </cell>
          <cell r="Q528">
            <v>0</v>
          </cell>
          <cell r="R528">
            <v>0</v>
          </cell>
        </row>
        <row r="529">
          <cell r="A529" t="str">
            <v>DT160D</v>
          </cell>
          <cell r="B529">
            <v>0</v>
          </cell>
          <cell r="C529">
            <v>6</v>
          </cell>
          <cell r="D529" t="str">
            <v>Bộ đà tháp đơn U160x68x5 dài 2,5m</v>
          </cell>
          <cell r="E529" t="str">
            <v>Bộ</v>
          </cell>
          <cell r="F529">
            <v>0</v>
          </cell>
          <cell r="G529">
            <v>1048000</v>
          </cell>
          <cell r="H529">
            <v>0</v>
          </cell>
          <cell r="I529">
            <v>0</v>
          </cell>
          <cell r="J529">
            <v>219185</v>
          </cell>
          <cell r="K529">
            <v>0</v>
          </cell>
          <cell r="L529">
            <v>0</v>
          </cell>
          <cell r="M529">
            <v>0</v>
          </cell>
          <cell r="N529">
            <v>0</v>
          </cell>
          <cell r="O529">
            <v>0</v>
          </cell>
          <cell r="P529">
            <v>0</v>
          </cell>
          <cell r="Q529">
            <v>0</v>
          </cell>
          <cell r="R529">
            <v>0</v>
          </cell>
        </row>
        <row r="530">
          <cell r="A530" t="str">
            <v>DT160K</v>
          </cell>
          <cell r="B530">
            <v>0</v>
          </cell>
          <cell r="C530">
            <v>6</v>
          </cell>
          <cell r="D530" t="str">
            <v>Bộ đà tháp kép U160x68x5 dài 2,5m</v>
          </cell>
          <cell r="E530" t="str">
            <v>Bộ</v>
          </cell>
          <cell r="F530">
            <v>0</v>
          </cell>
          <cell r="G530">
            <v>2112000</v>
          </cell>
          <cell r="H530">
            <v>0</v>
          </cell>
          <cell r="I530">
            <v>0</v>
          </cell>
          <cell r="J530">
            <v>399691</v>
          </cell>
          <cell r="K530">
            <v>0</v>
          </cell>
          <cell r="L530">
            <v>0</v>
          </cell>
          <cell r="M530">
            <v>0</v>
          </cell>
          <cell r="N530">
            <v>0</v>
          </cell>
          <cell r="O530">
            <v>0</v>
          </cell>
          <cell r="P530">
            <v>0</v>
          </cell>
          <cell r="Q530">
            <v>0</v>
          </cell>
          <cell r="R530">
            <v>0</v>
          </cell>
        </row>
        <row r="531">
          <cell r="A531" t="str">
            <v>CX10</v>
          </cell>
          <cell r="B531">
            <v>0</v>
          </cell>
          <cell r="C531">
            <v>6</v>
          </cell>
          <cell r="D531" t="str">
            <v>Bộ chằng xuống đơn cho trụ 10,5m</v>
          </cell>
          <cell r="E531" t="str">
            <v>Bộ</v>
          </cell>
          <cell r="F531">
            <v>0</v>
          </cell>
          <cell r="G531">
            <v>784878.62</v>
          </cell>
          <cell r="H531">
            <v>0</v>
          </cell>
          <cell r="I531">
            <v>0</v>
          </cell>
          <cell r="J531">
            <v>125235</v>
          </cell>
          <cell r="K531">
            <v>0</v>
          </cell>
          <cell r="L531">
            <v>0</v>
          </cell>
          <cell r="M531">
            <v>0</v>
          </cell>
          <cell r="N531">
            <v>0</v>
          </cell>
          <cell r="O531">
            <v>0</v>
          </cell>
          <cell r="P531">
            <v>0</v>
          </cell>
          <cell r="Q531">
            <v>0</v>
          </cell>
          <cell r="R531">
            <v>0</v>
          </cell>
        </row>
        <row r="532">
          <cell r="A532" t="str">
            <v>CL10</v>
          </cell>
          <cell r="B532">
            <v>0</v>
          </cell>
          <cell r="C532">
            <v>6</v>
          </cell>
          <cell r="D532" t="str">
            <v>Bộ chằng lệch đơn cho trụ 10,5m</v>
          </cell>
          <cell r="E532" t="str">
            <v>Bộ</v>
          </cell>
          <cell r="F532">
            <v>0</v>
          </cell>
          <cell r="G532">
            <v>1037451.14</v>
          </cell>
          <cell r="H532">
            <v>0</v>
          </cell>
          <cell r="I532">
            <v>0</v>
          </cell>
          <cell r="J532">
            <v>256746</v>
          </cell>
          <cell r="K532">
            <v>0</v>
          </cell>
          <cell r="L532">
            <v>0</v>
          </cell>
          <cell r="M532">
            <v>0</v>
          </cell>
          <cell r="N532">
            <v>0</v>
          </cell>
          <cell r="O532">
            <v>0</v>
          </cell>
          <cell r="P532">
            <v>0</v>
          </cell>
          <cell r="Q532">
            <v>0</v>
          </cell>
          <cell r="R532">
            <v>0</v>
          </cell>
        </row>
        <row r="533">
          <cell r="A533" t="str">
            <v>CX12</v>
          </cell>
          <cell r="B533">
            <v>0</v>
          </cell>
          <cell r="C533">
            <v>6</v>
          </cell>
          <cell r="D533" t="str">
            <v>Bộ chằng xuống đơn cho trụ 12m</v>
          </cell>
          <cell r="E533" t="str">
            <v>Bộ</v>
          </cell>
          <cell r="F533">
            <v>0</v>
          </cell>
          <cell r="G533">
            <v>850381.6</v>
          </cell>
          <cell r="H533">
            <v>0</v>
          </cell>
          <cell r="I533">
            <v>0</v>
          </cell>
          <cell r="J533">
            <v>125235</v>
          </cell>
          <cell r="K533">
            <v>0</v>
          </cell>
          <cell r="L533">
            <v>0</v>
          </cell>
          <cell r="M533">
            <v>0</v>
          </cell>
          <cell r="N533">
            <v>0</v>
          </cell>
          <cell r="O533">
            <v>0</v>
          </cell>
          <cell r="P533">
            <v>0</v>
          </cell>
          <cell r="Q533">
            <v>0</v>
          </cell>
          <cell r="R533">
            <v>0</v>
          </cell>
        </row>
        <row r="534">
          <cell r="A534" t="str">
            <v>CL12</v>
          </cell>
          <cell r="B534">
            <v>0</v>
          </cell>
          <cell r="C534">
            <v>6</v>
          </cell>
          <cell r="D534" t="str">
            <v>Bộ chằng lệch đơn cho trụ 12m</v>
          </cell>
          <cell r="E534" t="str">
            <v>Bộ</v>
          </cell>
          <cell r="F534">
            <v>0</v>
          </cell>
          <cell r="G534">
            <v>1081308.5900000001</v>
          </cell>
          <cell r="H534">
            <v>0</v>
          </cell>
          <cell r="I534">
            <v>0</v>
          </cell>
          <cell r="J534">
            <v>256746</v>
          </cell>
          <cell r="K534">
            <v>0</v>
          </cell>
          <cell r="L534">
            <v>0</v>
          </cell>
          <cell r="M534">
            <v>0</v>
          </cell>
          <cell r="N534">
            <v>0</v>
          </cell>
          <cell r="O534">
            <v>0</v>
          </cell>
          <cell r="P534">
            <v>0</v>
          </cell>
          <cell r="Q534">
            <v>0</v>
          </cell>
          <cell r="R534">
            <v>0</v>
          </cell>
        </row>
        <row r="535">
          <cell r="A535" t="str">
            <v>CX14</v>
          </cell>
          <cell r="B535">
            <v>0</v>
          </cell>
          <cell r="C535">
            <v>6</v>
          </cell>
          <cell r="D535" t="str">
            <v>Bộ chằng xuống đơn cho trụ 14m</v>
          </cell>
          <cell r="E535" t="str">
            <v>Bộ</v>
          </cell>
          <cell r="F535">
            <v>0</v>
          </cell>
          <cell r="G535">
            <v>886866.8</v>
          </cell>
          <cell r="H535">
            <v>0</v>
          </cell>
          <cell r="I535">
            <v>0</v>
          </cell>
          <cell r="J535">
            <v>125235</v>
          </cell>
          <cell r="K535">
            <v>0</v>
          </cell>
          <cell r="L535">
            <v>0</v>
          </cell>
          <cell r="M535">
            <v>0</v>
          </cell>
          <cell r="N535">
            <v>0</v>
          </cell>
          <cell r="O535">
            <v>0</v>
          </cell>
          <cell r="P535">
            <v>0</v>
          </cell>
          <cell r="Q535">
            <v>0</v>
          </cell>
          <cell r="R535">
            <v>0</v>
          </cell>
        </row>
        <row r="536">
          <cell r="A536" t="str">
            <v>CL14</v>
          </cell>
          <cell r="B536">
            <v>0</v>
          </cell>
          <cell r="C536">
            <v>6</v>
          </cell>
          <cell r="D536" t="str">
            <v>Bộ chằng lệch đơn cho trụ 14m</v>
          </cell>
          <cell r="E536" t="str">
            <v>Bộ</v>
          </cell>
          <cell r="F536">
            <v>0</v>
          </cell>
          <cell r="G536">
            <v>0</v>
          </cell>
          <cell r="H536">
            <v>0</v>
          </cell>
          <cell r="I536">
            <v>0</v>
          </cell>
          <cell r="J536">
            <v>0</v>
          </cell>
          <cell r="K536">
            <v>0</v>
          </cell>
          <cell r="L536">
            <v>0</v>
          </cell>
          <cell r="M536">
            <v>0</v>
          </cell>
          <cell r="N536">
            <v>0</v>
          </cell>
          <cell r="O536">
            <v>0</v>
          </cell>
          <cell r="P536">
            <v>0</v>
          </cell>
          <cell r="Q536">
            <v>0</v>
          </cell>
          <cell r="R536">
            <v>0</v>
          </cell>
        </row>
        <row r="537">
          <cell r="A537" t="str">
            <v>CKB</v>
          </cell>
          <cell r="B537">
            <v>0</v>
          </cell>
          <cell r="C537">
            <v>6</v>
          </cell>
          <cell r="D537" t="str">
            <v>Bộ chằng vượt đơn</v>
          </cell>
          <cell r="E537" t="str">
            <v>Bộ</v>
          </cell>
          <cell r="F537">
            <v>0</v>
          </cell>
          <cell r="G537">
            <v>1394328.6</v>
          </cell>
          <cell r="H537">
            <v>0</v>
          </cell>
          <cell r="I537">
            <v>0</v>
          </cell>
          <cell r="J537">
            <v>250470</v>
          </cell>
          <cell r="K537">
            <v>0</v>
          </cell>
          <cell r="L537">
            <v>0</v>
          </cell>
          <cell r="M537">
            <v>0</v>
          </cell>
          <cell r="N537">
            <v>0</v>
          </cell>
          <cell r="O537">
            <v>0</v>
          </cell>
          <cell r="P537">
            <v>0</v>
          </cell>
          <cell r="Q537">
            <v>0</v>
          </cell>
          <cell r="R537">
            <v>0</v>
          </cell>
        </row>
        <row r="538">
          <cell r="A538" t="str">
            <v>NXX</v>
          </cell>
          <cell r="B538">
            <v>0</v>
          </cell>
          <cell r="C538">
            <v>6</v>
          </cell>
          <cell r="D538" t="str">
            <v>Bộ móng neo cho chằng xuống - neo đà cản (TT)</v>
          </cell>
          <cell r="E538" t="str">
            <v>Bộ</v>
          </cell>
          <cell r="F538">
            <v>0</v>
          </cell>
          <cell r="G538">
            <v>312000</v>
          </cell>
          <cell r="H538">
            <v>320000</v>
          </cell>
          <cell r="I538">
            <v>575012.02</v>
          </cell>
          <cell r="J538">
            <v>0</v>
          </cell>
          <cell r="K538">
            <v>0</v>
          </cell>
          <cell r="L538">
            <v>0</v>
          </cell>
          <cell r="M538">
            <v>0</v>
          </cell>
          <cell r="N538">
            <v>0</v>
          </cell>
          <cell r="O538">
            <v>0</v>
          </cell>
          <cell r="P538">
            <v>0</v>
          </cell>
          <cell r="Q538">
            <v>0</v>
          </cell>
          <cell r="R538">
            <v>0</v>
          </cell>
        </row>
        <row r="539">
          <cell r="A539" t="str">
            <v>NXL</v>
          </cell>
          <cell r="B539">
            <v>0</v>
          </cell>
          <cell r="C539">
            <v>6</v>
          </cell>
          <cell r="D539" t="str">
            <v>Bộ móng neo xòe cho chằng lệch (TT)</v>
          </cell>
          <cell r="E539" t="str">
            <v>Bộ</v>
          </cell>
          <cell r="F539">
            <v>0</v>
          </cell>
          <cell r="G539">
            <v>403000</v>
          </cell>
          <cell r="H539">
            <v>0</v>
          </cell>
          <cell r="I539">
            <v>158796.90700000001</v>
          </cell>
          <cell r="J539">
            <v>0</v>
          </cell>
          <cell r="K539">
            <v>0</v>
          </cell>
          <cell r="L539">
            <v>0</v>
          </cell>
          <cell r="M539">
            <v>0</v>
          </cell>
          <cell r="N539">
            <v>0</v>
          </cell>
          <cell r="O539">
            <v>0</v>
          </cell>
          <cell r="P539">
            <v>0</v>
          </cell>
          <cell r="Q539">
            <v>0</v>
          </cell>
          <cell r="R539">
            <v>0</v>
          </cell>
        </row>
        <row r="540">
          <cell r="A540" t="str">
            <v>NXXD</v>
          </cell>
          <cell r="B540">
            <v>0</v>
          </cell>
          <cell r="C540">
            <v>6</v>
          </cell>
          <cell r="D540" t="str">
            <v>Bộ móng neo xòe cho chằng xuống (TT) - Lỗ đá</v>
          </cell>
          <cell r="E540" t="str">
            <v>Bộ</v>
          </cell>
          <cell r="F540">
            <v>0</v>
          </cell>
          <cell r="G540">
            <v>403000</v>
          </cell>
          <cell r="H540">
            <v>0</v>
          </cell>
          <cell r="I540">
            <v>1292000.32</v>
          </cell>
          <cell r="J540">
            <v>0</v>
          </cell>
          <cell r="K540">
            <v>0</v>
          </cell>
          <cell r="L540">
            <v>0</v>
          </cell>
          <cell r="M540">
            <v>0</v>
          </cell>
          <cell r="N540">
            <v>0</v>
          </cell>
          <cell r="O540">
            <v>0</v>
          </cell>
          <cell r="P540">
            <v>0</v>
          </cell>
          <cell r="Q540">
            <v>0</v>
          </cell>
          <cell r="R540">
            <v>0</v>
          </cell>
        </row>
        <row r="541">
          <cell r="A541" t="str">
            <v>NXLD</v>
          </cell>
          <cell r="B541">
            <v>0</v>
          </cell>
          <cell r="C541">
            <v>6</v>
          </cell>
          <cell r="D541" t="str">
            <v>Bộ móng neo xòe cho chằng lệch (TT) - Lỗ đá</v>
          </cell>
          <cell r="E541" t="str">
            <v>Bộ</v>
          </cell>
          <cell r="F541">
            <v>0</v>
          </cell>
          <cell r="G541">
            <v>403000</v>
          </cell>
          <cell r="H541">
            <v>0</v>
          </cell>
          <cell r="I541">
            <v>1292000.32</v>
          </cell>
          <cell r="J541">
            <v>0</v>
          </cell>
          <cell r="K541">
            <v>0</v>
          </cell>
          <cell r="L541">
            <v>0</v>
          </cell>
          <cell r="M541">
            <v>0</v>
          </cell>
          <cell r="N541">
            <v>0</v>
          </cell>
          <cell r="O541">
            <v>0</v>
          </cell>
          <cell r="P541">
            <v>0</v>
          </cell>
          <cell r="Q541">
            <v>0</v>
          </cell>
          <cell r="R541">
            <v>0</v>
          </cell>
        </row>
        <row r="542">
          <cell r="A542" t="str">
            <v>U-D</v>
          </cell>
          <cell r="B542">
            <v>1</v>
          </cell>
          <cell r="C542">
            <v>7</v>
          </cell>
          <cell r="D542" t="str">
            <v>Bộ Uclevis đỡ dây trung hòa (trụ đơn)</v>
          </cell>
          <cell r="E542" t="str">
            <v>bộ</v>
          </cell>
          <cell r="F542">
            <v>5</v>
          </cell>
          <cell r="G542">
            <v>54100</v>
          </cell>
          <cell r="H542">
            <v>0</v>
          </cell>
          <cell r="I542">
            <v>0</v>
          </cell>
          <cell r="J542">
            <v>15472</v>
          </cell>
          <cell r="K542">
            <v>0</v>
          </cell>
          <cell r="L542">
            <v>0</v>
          </cell>
          <cell r="M542">
            <v>270500</v>
          </cell>
          <cell r="N542">
            <v>0</v>
          </cell>
          <cell r="O542">
            <v>0</v>
          </cell>
          <cell r="P542">
            <v>77360</v>
          </cell>
          <cell r="Q542">
            <v>0</v>
          </cell>
          <cell r="R542">
            <v>0</v>
          </cell>
        </row>
        <row r="543">
          <cell r="A543" t="str">
            <v>U-K</v>
          </cell>
          <cell r="B543">
            <v>0</v>
          </cell>
          <cell r="C543">
            <v>7</v>
          </cell>
          <cell r="D543" t="str">
            <v>Bộ Uclevis đỡ dây trung hòa trụ ghép</v>
          </cell>
          <cell r="E543" t="str">
            <v>bộ</v>
          </cell>
          <cell r="F543">
            <v>0</v>
          </cell>
          <cell r="G543">
            <v>71100</v>
          </cell>
          <cell r="H543">
            <v>0</v>
          </cell>
          <cell r="I543">
            <v>0</v>
          </cell>
          <cell r="J543">
            <v>15472</v>
          </cell>
          <cell r="K543">
            <v>0</v>
          </cell>
          <cell r="L543">
            <v>0</v>
          </cell>
          <cell r="M543">
            <v>0</v>
          </cell>
          <cell r="N543">
            <v>0</v>
          </cell>
          <cell r="O543">
            <v>0</v>
          </cell>
          <cell r="P543">
            <v>0</v>
          </cell>
          <cell r="Q543">
            <v>0</v>
          </cell>
          <cell r="R543">
            <v>0</v>
          </cell>
        </row>
        <row r="544">
          <cell r="A544" t="str">
            <v>U-X</v>
          </cell>
          <cell r="B544">
            <v>0</v>
          </cell>
          <cell r="C544">
            <v>7</v>
          </cell>
          <cell r="D544" t="str">
            <v>Bộ Uclevis đỡ dây trung hòa vào xà</v>
          </cell>
          <cell r="E544" t="str">
            <v>bộ</v>
          </cell>
          <cell r="F544">
            <v>0</v>
          </cell>
          <cell r="G544">
            <v>42900</v>
          </cell>
          <cell r="H544">
            <v>0</v>
          </cell>
          <cell r="I544">
            <v>0</v>
          </cell>
          <cell r="J544">
            <v>15472</v>
          </cell>
          <cell r="K544">
            <v>0</v>
          </cell>
          <cell r="L544">
            <v>0</v>
          </cell>
          <cell r="M544">
            <v>0</v>
          </cell>
          <cell r="N544">
            <v>0</v>
          </cell>
          <cell r="O544">
            <v>0</v>
          </cell>
          <cell r="P544">
            <v>0</v>
          </cell>
          <cell r="Q544">
            <v>0</v>
          </cell>
          <cell r="R544">
            <v>0</v>
          </cell>
        </row>
        <row r="545">
          <cell r="A545" t="str">
            <v>KN50</v>
          </cell>
          <cell r="B545">
            <v>1</v>
          </cell>
          <cell r="C545">
            <v>8</v>
          </cell>
          <cell r="D545" t="str">
            <v>Bộ khóa néo dây trung hòa vào trụ (cáp trần 50)</v>
          </cell>
          <cell r="E545" t="str">
            <v>bộ</v>
          </cell>
          <cell r="F545">
            <v>6</v>
          </cell>
          <cell r="G545">
            <v>95100</v>
          </cell>
          <cell r="H545">
            <v>0</v>
          </cell>
          <cell r="I545">
            <v>0</v>
          </cell>
          <cell r="J545">
            <v>0</v>
          </cell>
          <cell r="K545">
            <v>0</v>
          </cell>
          <cell r="L545">
            <v>0</v>
          </cell>
          <cell r="M545">
            <v>570600</v>
          </cell>
          <cell r="N545">
            <v>0</v>
          </cell>
          <cell r="O545">
            <v>0</v>
          </cell>
          <cell r="P545">
            <v>0</v>
          </cell>
          <cell r="Q545">
            <v>0</v>
          </cell>
          <cell r="R545">
            <v>0</v>
          </cell>
        </row>
        <row r="546">
          <cell r="A546" t="str">
            <v>KN70</v>
          </cell>
          <cell r="B546">
            <v>0</v>
          </cell>
          <cell r="C546">
            <v>8</v>
          </cell>
          <cell r="D546" t="str">
            <v>Bộ khóa néo dây trung hòa vào trụ (cáp trần 70)</v>
          </cell>
          <cell r="E546" t="str">
            <v>bộ</v>
          </cell>
          <cell r="F546">
            <v>0</v>
          </cell>
          <cell r="G546">
            <v>92500</v>
          </cell>
          <cell r="H546">
            <v>0</v>
          </cell>
          <cell r="I546">
            <v>0</v>
          </cell>
          <cell r="J546">
            <v>0</v>
          </cell>
          <cell r="K546">
            <v>0</v>
          </cell>
          <cell r="L546">
            <v>0</v>
          </cell>
          <cell r="M546">
            <v>0</v>
          </cell>
          <cell r="N546">
            <v>0</v>
          </cell>
          <cell r="O546">
            <v>0</v>
          </cell>
          <cell r="P546">
            <v>0</v>
          </cell>
          <cell r="Q546">
            <v>0</v>
          </cell>
          <cell r="R546">
            <v>0</v>
          </cell>
        </row>
        <row r="547">
          <cell r="A547" t="str">
            <v>KN95</v>
          </cell>
          <cell r="B547">
            <v>0</v>
          </cell>
          <cell r="C547">
            <v>8</v>
          </cell>
          <cell r="D547" t="str">
            <v>Bộ khóa néo dây trung hòa vào trụ (cáp trần 95)</v>
          </cell>
          <cell r="E547" t="str">
            <v>bộ</v>
          </cell>
          <cell r="F547">
            <v>0</v>
          </cell>
          <cell r="G547">
            <v>160500</v>
          </cell>
          <cell r="H547">
            <v>0</v>
          </cell>
          <cell r="I547">
            <v>0</v>
          </cell>
          <cell r="J547">
            <v>0</v>
          </cell>
          <cell r="K547">
            <v>0</v>
          </cell>
          <cell r="L547">
            <v>0</v>
          </cell>
          <cell r="M547">
            <v>0</v>
          </cell>
          <cell r="N547">
            <v>0</v>
          </cell>
          <cell r="O547">
            <v>0</v>
          </cell>
          <cell r="P547">
            <v>0</v>
          </cell>
          <cell r="Q547">
            <v>0</v>
          </cell>
          <cell r="R547">
            <v>0</v>
          </cell>
        </row>
        <row r="548">
          <cell r="A548" t="str">
            <v>KN120</v>
          </cell>
          <cell r="B548">
            <v>0</v>
          </cell>
          <cell r="C548">
            <v>8</v>
          </cell>
          <cell r="D548" t="str">
            <v>Bộ khóa néo dây trung hòa vào trụ (cáp trần 120)</v>
          </cell>
          <cell r="E548" t="str">
            <v>bộ</v>
          </cell>
          <cell r="F548">
            <v>0</v>
          </cell>
          <cell r="G548">
            <v>160500</v>
          </cell>
          <cell r="H548">
            <v>0</v>
          </cell>
          <cell r="I548">
            <v>0</v>
          </cell>
          <cell r="J548">
            <v>0</v>
          </cell>
          <cell r="K548">
            <v>0</v>
          </cell>
          <cell r="L548">
            <v>0</v>
          </cell>
          <cell r="M548">
            <v>0</v>
          </cell>
          <cell r="N548">
            <v>0</v>
          </cell>
          <cell r="O548">
            <v>0</v>
          </cell>
          <cell r="P548">
            <v>0</v>
          </cell>
          <cell r="Q548">
            <v>0</v>
          </cell>
          <cell r="R548">
            <v>0</v>
          </cell>
        </row>
        <row r="549">
          <cell r="A549" t="str">
            <v>SD</v>
          </cell>
          <cell r="B549">
            <v>1</v>
          </cell>
          <cell r="C549">
            <v>9</v>
          </cell>
          <cell r="D549" t="str">
            <v>Bộ cách điện đứng+ty sứ : SĐU</v>
          </cell>
          <cell r="E549" t="str">
            <v>bộ</v>
          </cell>
          <cell r="F549">
            <v>31</v>
          </cell>
          <cell r="G549">
            <v>253000</v>
          </cell>
          <cell r="H549">
            <v>0</v>
          </cell>
          <cell r="I549">
            <v>0</v>
          </cell>
          <cell r="J549">
            <v>58277</v>
          </cell>
          <cell r="K549">
            <v>0</v>
          </cell>
          <cell r="L549">
            <v>0</v>
          </cell>
          <cell r="M549">
            <v>7843000</v>
          </cell>
          <cell r="N549">
            <v>0</v>
          </cell>
          <cell r="O549">
            <v>0</v>
          </cell>
          <cell r="P549">
            <v>1806587</v>
          </cell>
          <cell r="Q549">
            <v>0</v>
          </cell>
          <cell r="R549">
            <v>0</v>
          </cell>
        </row>
        <row r="550">
          <cell r="A550" t="str">
            <v>SDI</v>
          </cell>
          <cell r="B550">
            <v>0</v>
          </cell>
          <cell r="C550">
            <v>9</v>
          </cell>
          <cell r="D550" t="str">
            <v>Bộ đà 0,8m + Bộ sứ đứng : SĐI</v>
          </cell>
          <cell r="E550" t="str">
            <v>bộ</v>
          </cell>
          <cell r="F550">
            <v>0</v>
          </cell>
          <cell r="G550">
            <v>549574</v>
          </cell>
          <cell r="H550">
            <v>0</v>
          </cell>
          <cell r="I550">
            <v>0</v>
          </cell>
          <cell r="J550">
            <v>255544</v>
          </cell>
          <cell r="K550">
            <v>0</v>
          </cell>
          <cell r="L550">
            <v>0</v>
          </cell>
          <cell r="M550">
            <v>0</v>
          </cell>
          <cell r="N550">
            <v>0</v>
          </cell>
          <cell r="O550">
            <v>0</v>
          </cell>
          <cell r="P550">
            <v>0</v>
          </cell>
          <cell r="Q550">
            <v>0</v>
          </cell>
          <cell r="R550">
            <v>0</v>
          </cell>
        </row>
        <row r="551">
          <cell r="A551" t="str">
            <v>SDG</v>
          </cell>
          <cell r="B551">
            <v>0</v>
          </cell>
          <cell r="C551">
            <v>9</v>
          </cell>
          <cell r="D551" t="str">
            <v>Bộ cách điện đỉnh góc + ty sứ đơn : SĐG</v>
          </cell>
          <cell r="E551" t="str">
            <v>bộ</v>
          </cell>
          <cell r="F551">
            <v>0</v>
          </cell>
          <cell r="G551">
            <v>652000</v>
          </cell>
          <cell r="H551">
            <v>0</v>
          </cell>
          <cell r="I551">
            <v>0</v>
          </cell>
          <cell r="J551">
            <v>116554</v>
          </cell>
          <cell r="K551">
            <v>0</v>
          </cell>
          <cell r="L551">
            <v>0</v>
          </cell>
          <cell r="M551">
            <v>0</v>
          </cell>
          <cell r="N551">
            <v>0</v>
          </cell>
          <cell r="O551">
            <v>0</v>
          </cell>
          <cell r="P551">
            <v>0</v>
          </cell>
          <cell r="Q551">
            <v>0</v>
          </cell>
          <cell r="R551">
            <v>0</v>
          </cell>
        </row>
        <row r="552">
          <cell r="A552" t="str">
            <v>PLY50X</v>
          </cell>
          <cell r="B552">
            <v>1</v>
          </cell>
          <cell r="C552">
            <v>10</v>
          </cell>
          <cell r="D552" t="str">
            <v>Bộ sứ treo Polymer 25kV lắp vào xà (cáp bọc 50)</v>
          </cell>
          <cell r="E552" t="str">
            <v>bộ</v>
          </cell>
          <cell r="F552">
            <v>18</v>
          </cell>
          <cell r="G552">
            <v>630000</v>
          </cell>
          <cell r="H552">
            <v>0</v>
          </cell>
          <cell r="I552">
            <v>0</v>
          </cell>
          <cell r="J552">
            <v>70132</v>
          </cell>
          <cell r="K552">
            <v>0</v>
          </cell>
          <cell r="L552">
            <v>0</v>
          </cell>
          <cell r="M552">
            <v>11340000</v>
          </cell>
          <cell r="N552">
            <v>0</v>
          </cell>
          <cell r="O552">
            <v>0</v>
          </cell>
          <cell r="P552">
            <v>1262376</v>
          </cell>
          <cell r="Q552">
            <v>0</v>
          </cell>
          <cell r="R552">
            <v>0</v>
          </cell>
        </row>
        <row r="553">
          <cell r="A553" t="str">
            <v>PLY70X</v>
          </cell>
          <cell r="B553">
            <v>0</v>
          </cell>
          <cell r="C553">
            <v>10</v>
          </cell>
          <cell r="D553" t="str">
            <v>Bộ sứ treo Polymer 25kV lắp vào xà (cáp bọc 70)</v>
          </cell>
          <cell r="E553" t="str">
            <v>bộ</v>
          </cell>
          <cell r="F553">
            <v>0</v>
          </cell>
          <cell r="G553">
            <v>630000</v>
          </cell>
          <cell r="H553">
            <v>0</v>
          </cell>
          <cell r="I553">
            <v>0</v>
          </cell>
          <cell r="J553">
            <v>70132</v>
          </cell>
          <cell r="K553">
            <v>0</v>
          </cell>
          <cell r="L553">
            <v>0</v>
          </cell>
          <cell r="M553">
            <v>0</v>
          </cell>
          <cell r="N553">
            <v>0</v>
          </cell>
          <cell r="O553">
            <v>0</v>
          </cell>
          <cell r="P553">
            <v>0</v>
          </cell>
          <cell r="Q553">
            <v>0</v>
          </cell>
          <cell r="R553">
            <v>0</v>
          </cell>
        </row>
        <row r="554">
          <cell r="A554" t="str">
            <v>PLY95X</v>
          </cell>
          <cell r="B554">
            <v>0</v>
          </cell>
          <cell r="C554">
            <v>10</v>
          </cell>
          <cell r="D554" t="str">
            <v>Bộ sứ treo Polymer 25kV lắp vào xà (cáp bọc 95)</v>
          </cell>
          <cell r="E554" t="str">
            <v>bộ</v>
          </cell>
          <cell r="F554">
            <v>0</v>
          </cell>
          <cell r="G554">
            <v>650000</v>
          </cell>
          <cell r="H554">
            <v>0</v>
          </cell>
          <cell r="I554">
            <v>0</v>
          </cell>
          <cell r="J554">
            <v>70132</v>
          </cell>
          <cell r="K554">
            <v>0</v>
          </cell>
          <cell r="L554">
            <v>0</v>
          </cell>
          <cell r="M554">
            <v>0</v>
          </cell>
          <cell r="N554">
            <v>0</v>
          </cell>
          <cell r="O554">
            <v>0</v>
          </cell>
          <cell r="P554">
            <v>0</v>
          </cell>
          <cell r="Q554">
            <v>0</v>
          </cell>
          <cell r="R554">
            <v>0</v>
          </cell>
        </row>
        <row r="555">
          <cell r="A555" t="str">
            <v>PLY120X</v>
          </cell>
          <cell r="B555">
            <v>0</v>
          </cell>
          <cell r="C555">
            <v>10</v>
          </cell>
          <cell r="D555" t="str">
            <v>Bộ sứ treo Polymer 25kV lắp vào xà (cáp bọc 120)</v>
          </cell>
          <cell r="E555" t="str">
            <v>bộ</v>
          </cell>
          <cell r="F555">
            <v>0</v>
          </cell>
          <cell r="G555">
            <v>650000</v>
          </cell>
          <cell r="H555">
            <v>0</v>
          </cell>
          <cell r="I555">
            <v>0</v>
          </cell>
          <cell r="J555">
            <v>70132</v>
          </cell>
          <cell r="K555">
            <v>0</v>
          </cell>
          <cell r="L555">
            <v>0</v>
          </cell>
          <cell r="M555">
            <v>0</v>
          </cell>
          <cell r="N555">
            <v>0</v>
          </cell>
          <cell r="O555">
            <v>0</v>
          </cell>
          <cell r="P555">
            <v>0</v>
          </cell>
          <cell r="Q555">
            <v>0</v>
          </cell>
          <cell r="R555">
            <v>0</v>
          </cell>
        </row>
        <row r="556">
          <cell r="A556" t="str">
            <v>PLY150X</v>
          </cell>
          <cell r="B556">
            <v>0</v>
          </cell>
          <cell r="C556">
            <v>10</v>
          </cell>
          <cell r="D556" t="str">
            <v>Bộ sứ treo Polymer 25kV lắp vào xà (cáp bọc 150)</v>
          </cell>
          <cell r="E556" t="str">
            <v>bộ</v>
          </cell>
          <cell r="F556">
            <v>0</v>
          </cell>
          <cell r="G556">
            <v>650000</v>
          </cell>
          <cell r="H556">
            <v>0</v>
          </cell>
          <cell r="I556">
            <v>0</v>
          </cell>
          <cell r="J556">
            <v>70132</v>
          </cell>
          <cell r="K556">
            <v>0</v>
          </cell>
          <cell r="L556">
            <v>0</v>
          </cell>
          <cell r="M556">
            <v>0</v>
          </cell>
          <cell r="N556">
            <v>0</v>
          </cell>
          <cell r="O556">
            <v>0</v>
          </cell>
          <cell r="P556">
            <v>0</v>
          </cell>
          <cell r="Q556">
            <v>0</v>
          </cell>
          <cell r="R556">
            <v>0</v>
          </cell>
        </row>
        <row r="557">
          <cell r="A557" t="str">
            <v>PLY185X</v>
          </cell>
          <cell r="B557">
            <v>0</v>
          </cell>
          <cell r="C557">
            <v>10</v>
          </cell>
          <cell r="D557" t="str">
            <v>Bộ sứ treo Polymer 25kV lắp vào xà (cáp bọc 185)</v>
          </cell>
          <cell r="E557" t="str">
            <v>bộ</v>
          </cell>
          <cell r="F557">
            <v>0</v>
          </cell>
          <cell r="G557">
            <v>705000</v>
          </cell>
          <cell r="H557">
            <v>0</v>
          </cell>
          <cell r="I557">
            <v>0</v>
          </cell>
          <cell r="J557">
            <v>70132</v>
          </cell>
          <cell r="K557">
            <v>0</v>
          </cell>
          <cell r="L557">
            <v>0</v>
          </cell>
          <cell r="M557">
            <v>0</v>
          </cell>
          <cell r="N557">
            <v>0</v>
          </cell>
          <cell r="O557">
            <v>0</v>
          </cell>
          <cell r="P557">
            <v>0</v>
          </cell>
          <cell r="Q557">
            <v>0</v>
          </cell>
          <cell r="R557">
            <v>0</v>
          </cell>
        </row>
        <row r="558">
          <cell r="A558" t="str">
            <v>PLY240X</v>
          </cell>
          <cell r="B558">
            <v>0</v>
          </cell>
          <cell r="C558">
            <v>10</v>
          </cell>
          <cell r="D558" t="str">
            <v>Bộ sứ treo Polymer 25kV lắp vào xà (cáp bọc 240)</v>
          </cell>
          <cell r="E558" t="str">
            <v>bộ</v>
          </cell>
          <cell r="F558">
            <v>0</v>
          </cell>
          <cell r="G558">
            <v>710000</v>
          </cell>
          <cell r="H558">
            <v>0</v>
          </cell>
          <cell r="I558">
            <v>0</v>
          </cell>
          <cell r="J558">
            <v>70132</v>
          </cell>
          <cell r="K558">
            <v>0</v>
          </cell>
          <cell r="L558">
            <v>0</v>
          </cell>
          <cell r="M558">
            <v>0</v>
          </cell>
          <cell r="N558">
            <v>0</v>
          </cell>
          <cell r="O558">
            <v>0</v>
          </cell>
          <cell r="P558">
            <v>0</v>
          </cell>
          <cell r="Q558">
            <v>0</v>
          </cell>
          <cell r="R558">
            <v>0</v>
          </cell>
        </row>
        <row r="559">
          <cell r="A559" t="str">
            <v>PLY50T</v>
          </cell>
          <cell r="B559">
            <v>0</v>
          </cell>
          <cell r="C559">
            <v>10</v>
          </cell>
          <cell r="D559" t="str">
            <v>Bộ sứ treo Polymer 25kV lắp vào trụ (cáp bọc 50)</v>
          </cell>
          <cell r="E559" t="str">
            <v>bộ</v>
          </cell>
          <cell r="F559">
            <v>0</v>
          </cell>
          <cell r="G559">
            <v>617100</v>
          </cell>
          <cell r="H559">
            <v>0</v>
          </cell>
          <cell r="I559">
            <v>0</v>
          </cell>
          <cell r="J559">
            <v>70132</v>
          </cell>
          <cell r="K559">
            <v>0</v>
          </cell>
          <cell r="L559">
            <v>0</v>
          </cell>
          <cell r="M559">
            <v>0</v>
          </cell>
          <cell r="N559">
            <v>0</v>
          </cell>
          <cell r="O559">
            <v>0</v>
          </cell>
          <cell r="P559">
            <v>0</v>
          </cell>
          <cell r="Q559">
            <v>0</v>
          </cell>
          <cell r="R559">
            <v>0</v>
          </cell>
        </row>
        <row r="560">
          <cell r="A560" t="str">
            <v>PLY70T</v>
          </cell>
          <cell r="B560">
            <v>0</v>
          </cell>
          <cell r="C560">
            <v>10</v>
          </cell>
          <cell r="D560" t="str">
            <v>Bộ sứ treo Polymer 25kV lắp vào trụ (cáp bọc 70)</v>
          </cell>
          <cell r="E560" t="str">
            <v>bộ</v>
          </cell>
          <cell r="F560">
            <v>0</v>
          </cell>
          <cell r="G560">
            <v>988500</v>
          </cell>
          <cell r="H560">
            <v>0</v>
          </cell>
          <cell r="I560">
            <v>0</v>
          </cell>
          <cell r="J560">
            <v>70132</v>
          </cell>
          <cell r="K560">
            <v>0</v>
          </cell>
          <cell r="L560">
            <v>0</v>
          </cell>
          <cell r="M560">
            <v>0</v>
          </cell>
          <cell r="N560">
            <v>0</v>
          </cell>
          <cell r="O560">
            <v>0</v>
          </cell>
          <cell r="P560">
            <v>0</v>
          </cell>
          <cell r="Q560">
            <v>0</v>
          </cell>
          <cell r="R560">
            <v>0</v>
          </cell>
        </row>
        <row r="561">
          <cell r="B561">
            <v>0</v>
          </cell>
          <cell r="C561">
            <v>10</v>
          </cell>
        </row>
        <row r="562">
          <cell r="A562" t="str">
            <v>DDTT3P-6</v>
          </cell>
          <cell r="B562">
            <v>1</v>
          </cell>
          <cell r="C562" t="str">
            <v>IV</v>
          </cell>
          <cell r="D562" t="str">
            <v>Phần dây, sứ và phụ kiện</v>
          </cell>
          <cell r="E562" t="str">
            <v>Tbộ</v>
          </cell>
          <cell r="F562">
            <v>1</v>
          </cell>
          <cell r="G562">
            <v>35921194.299999997</v>
          </cell>
          <cell r="I562">
            <v>0</v>
          </cell>
          <cell r="J562">
            <v>3056070</v>
          </cell>
          <cell r="K562">
            <v>0</v>
          </cell>
          <cell r="L562">
            <v>180889</v>
          </cell>
          <cell r="M562">
            <v>35921194.299999997</v>
          </cell>
          <cell r="N562">
            <v>0</v>
          </cell>
          <cell r="O562">
            <v>0</v>
          </cell>
          <cell r="P562">
            <v>3056070</v>
          </cell>
          <cell r="Q562">
            <v>0</v>
          </cell>
          <cell r="R562">
            <v>180889</v>
          </cell>
        </row>
        <row r="563">
          <cell r="A563" t="str">
            <v>Hotline</v>
          </cell>
          <cell r="B563">
            <v>0</v>
          </cell>
          <cell r="C563" t="str">
            <v>V</v>
          </cell>
          <cell r="D563" t="str">
            <v>Phần đấu nối Hotline</v>
          </cell>
          <cell r="E563" t="str">
            <v>Tbộ</v>
          </cell>
        </row>
        <row r="564">
          <cell r="A564" t="str">
            <v>TĐĐ</v>
          </cell>
          <cell r="B564">
            <v>0</v>
          </cell>
          <cell r="C564" t="str">
            <v>VII</v>
          </cell>
          <cell r="D564" t="str">
            <v>Phần vật liệu trụ đo đếm</v>
          </cell>
          <cell r="E564" t="str">
            <v>Tbộ</v>
          </cell>
        </row>
        <row r="565">
          <cell r="A565" t="str">
            <v>TBTT3P-6</v>
          </cell>
          <cell r="B565">
            <v>1</v>
          </cell>
          <cell r="C565" t="str">
            <v>V</v>
          </cell>
          <cell r="D565" t="str">
            <v>Phần thiết bị đường dây trung thế 3 pha 1 mạch</v>
          </cell>
          <cell r="E565" t="str">
            <v>Tbộ</v>
          </cell>
          <cell r="F565">
            <v>1</v>
          </cell>
          <cell r="G565">
            <v>3411000</v>
          </cell>
          <cell r="I565">
            <v>0</v>
          </cell>
          <cell r="J565">
            <v>667920</v>
          </cell>
          <cell r="K565">
            <v>0</v>
          </cell>
          <cell r="L565">
            <v>0</v>
          </cell>
          <cell r="M565">
            <v>3411000</v>
          </cell>
          <cell r="N565">
            <v>0</v>
          </cell>
          <cell r="O565">
            <v>0</v>
          </cell>
          <cell r="P565">
            <v>667920</v>
          </cell>
          <cell r="Q565">
            <v>0</v>
          </cell>
          <cell r="R565">
            <v>0</v>
          </cell>
        </row>
        <row r="566">
          <cell r="A566" t="str">
            <v>TT3P4970-6</v>
          </cell>
          <cell r="B566">
            <v>1</v>
          </cell>
          <cell r="D566" t="str">
            <v>Cộng (I-V)</v>
          </cell>
          <cell r="L566" t="str">
            <v>Vật liệu:</v>
          </cell>
          <cell r="M566">
            <v>147252151.38</v>
          </cell>
          <cell r="N566">
            <v>3430235.5999999996</v>
          </cell>
          <cell r="O566">
            <v>4934484.2589999996</v>
          </cell>
          <cell r="P566">
            <v>21206659.440000001</v>
          </cell>
          <cell r="Q566">
            <v>121324.15500000001</v>
          </cell>
          <cell r="R566">
            <v>2614446.4</v>
          </cell>
        </row>
        <row r="567">
          <cell r="A567" t="str">
            <v>TB3P4970-6</v>
          </cell>
          <cell r="B567">
            <v>1</v>
          </cell>
          <cell r="L567" t="str">
            <v>Thiết bị:</v>
          </cell>
          <cell r="M567">
            <v>3411000</v>
          </cell>
          <cell r="N567">
            <v>0</v>
          </cell>
          <cell r="O567">
            <v>0</v>
          </cell>
          <cell r="P567">
            <v>667920</v>
          </cell>
          <cell r="Q567">
            <v>0</v>
          </cell>
          <cell r="R567">
            <v>0</v>
          </cell>
        </row>
        <row r="569">
          <cell r="A569" t="str">
            <v>TT3P-7</v>
          </cell>
          <cell r="B569">
            <v>1</v>
          </cell>
          <cell r="C569" t="str">
            <v>G</v>
          </cell>
          <cell r="D569" t="str">
            <v>Nhánh 3P Trường Tiểu Học Giồng Ông Đông(Giồng Ông Đông 3A)</v>
          </cell>
        </row>
        <row r="570">
          <cell r="B570">
            <v>1</v>
          </cell>
          <cell r="C570" t="str">
            <v>I</v>
          </cell>
          <cell r="D570" t="str">
            <v>Phần móng và tiếp địa</v>
          </cell>
        </row>
        <row r="571">
          <cell r="A571" t="str">
            <v>M10</v>
          </cell>
          <cell r="B571">
            <v>0</v>
          </cell>
          <cell r="C571">
            <v>0</v>
          </cell>
          <cell r="D571" t="str">
            <v>Móng M10</v>
          </cell>
          <cell r="E571" t="str">
            <v>Móng</v>
          </cell>
          <cell r="F571">
            <v>0</v>
          </cell>
          <cell r="G571">
            <v>0</v>
          </cell>
          <cell r="H571">
            <v>0</v>
          </cell>
          <cell r="I571">
            <v>135388.598</v>
          </cell>
          <cell r="J571">
            <v>0</v>
          </cell>
          <cell r="K571">
            <v>0</v>
          </cell>
          <cell r="L571">
            <v>0</v>
          </cell>
          <cell r="M571">
            <v>0</v>
          </cell>
          <cell r="N571">
            <v>0</v>
          </cell>
          <cell r="O571">
            <v>0</v>
          </cell>
          <cell r="P571">
            <v>0</v>
          </cell>
          <cell r="Q571">
            <v>0</v>
          </cell>
          <cell r="R571">
            <v>0</v>
          </cell>
        </row>
        <row r="572">
          <cell r="A572" t="str">
            <v>M10a</v>
          </cell>
          <cell r="B572">
            <v>0</v>
          </cell>
          <cell r="C572">
            <v>0</v>
          </cell>
          <cell r="D572" t="str">
            <v xml:space="preserve">Móng M10a </v>
          </cell>
          <cell r="E572" t="str">
            <v>Móng</v>
          </cell>
          <cell r="F572">
            <v>0</v>
          </cell>
          <cell r="G572">
            <v>397000</v>
          </cell>
          <cell r="H572">
            <v>0</v>
          </cell>
          <cell r="I572">
            <v>428823.73899999994</v>
          </cell>
          <cell r="J572">
            <v>62034</v>
          </cell>
          <cell r="K572">
            <v>0</v>
          </cell>
          <cell r="L572">
            <v>0</v>
          </cell>
          <cell r="M572">
            <v>0</v>
          </cell>
          <cell r="N572">
            <v>0</v>
          </cell>
          <cell r="O572">
            <v>0</v>
          </cell>
          <cell r="P572">
            <v>0</v>
          </cell>
          <cell r="Q572">
            <v>0</v>
          </cell>
          <cell r="R572">
            <v>0</v>
          </cell>
        </row>
        <row r="573">
          <cell r="A573" t="str">
            <v>M10BT</v>
          </cell>
          <cell r="B573">
            <v>0</v>
          </cell>
          <cell r="C573">
            <v>0</v>
          </cell>
          <cell r="D573" t="str">
            <v>Móng bê tông trụ đơn 10.5m</v>
          </cell>
          <cell r="E573" t="str">
            <v>Móng</v>
          </cell>
          <cell r="F573">
            <v>0</v>
          </cell>
          <cell r="G573">
            <v>0</v>
          </cell>
          <cell r="H573">
            <v>0</v>
          </cell>
          <cell r="I573">
            <v>0</v>
          </cell>
          <cell r="J573">
            <v>0</v>
          </cell>
          <cell r="K573">
            <v>0</v>
          </cell>
          <cell r="L573">
            <v>0</v>
          </cell>
          <cell r="M573">
            <v>0</v>
          </cell>
          <cell r="N573">
            <v>0</v>
          </cell>
          <cell r="O573">
            <v>0</v>
          </cell>
          <cell r="P573">
            <v>0</v>
          </cell>
          <cell r="Q573">
            <v>0</v>
          </cell>
          <cell r="R573">
            <v>0</v>
          </cell>
        </row>
        <row r="574">
          <cell r="A574" t="str">
            <v>M10BTD</v>
          </cell>
          <cell r="B574">
            <v>0</v>
          </cell>
          <cell r="C574">
            <v>0</v>
          </cell>
          <cell r="D574" t="str">
            <v>Móng M10BT đôi</v>
          </cell>
          <cell r="E574" t="str">
            <v>Móng</v>
          </cell>
          <cell r="F574">
            <v>0</v>
          </cell>
          <cell r="G574">
            <v>123600</v>
          </cell>
          <cell r="H574">
            <v>1794003</v>
          </cell>
          <cell r="I574">
            <v>1555059.5460000001</v>
          </cell>
          <cell r="J574">
            <v>0</v>
          </cell>
          <cell r="K574">
            <v>72159.288</v>
          </cell>
          <cell r="L574">
            <v>0</v>
          </cell>
          <cell r="M574">
            <v>0</v>
          </cell>
          <cell r="N574">
            <v>0</v>
          </cell>
          <cell r="O574">
            <v>0</v>
          </cell>
          <cell r="P574">
            <v>0</v>
          </cell>
          <cell r="Q574">
            <v>0</v>
          </cell>
          <cell r="R574">
            <v>0</v>
          </cell>
        </row>
        <row r="575">
          <cell r="A575" t="str">
            <v>M12</v>
          </cell>
          <cell r="B575">
            <v>1</v>
          </cell>
          <cell r="C575">
            <v>1</v>
          </cell>
          <cell r="D575" t="str">
            <v>Móng M12</v>
          </cell>
          <cell r="E575" t="str">
            <v>Móng</v>
          </cell>
          <cell r="F575">
            <v>2</v>
          </cell>
          <cell r="G575">
            <v>0</v>
          </cell>
          <cell r="H575">
            <v>0</v>
          </cell>
          <cell r="I575">
            <v>131407</v>
          </cell>
          <cell r="J575">
            <v>0</v>
          </cell>
          <cell r="K575">
            <v>0</v>
          </cell>
          <cell r="L575">
            <v>0</v>
          </cell>
          <cell r="M575">
            <v>0</v>
          </cell>
          <cell r="N575">
            <v>0</v>
          </cell>
          <cell r="O575">
            <v>262814</v>
          </cell>
          <cell r="P575">
            <v>0</v>
          </cell>
          <cell r="Q575">
            <v>0</v>
          </cell>
          <cell r="R575">
            <v>0</v>
          </cell>
        </row>
        <row r="576">
          <cell r="A576" t="str">
            <v>M12a</v>
          </cell>
          <cell r="B576">
            <v>0</v>
          </cell>
          <cell r="C576">
            <v>1</v>
          </cell>
          <cell r="D576" t="str">
            <v>Móng M12a</v>
          </cell>
          <cell r="E576" t="str">
            <v>Móng</v>
          </cell>
          <cell r="F576">
            <v>0</v>
          </cell>
          <cell r="G576">
            <v>415000</v>
          </cell>
          <cell r="H576">
            <v>0</v>
          </cell>
          <cell r="I576">
            <v>396173.84800000006</v>
          </cell>
          <cell r="J576">
            <v>0</v>
          </cell>
          <cell r="K576">
            <v>0</v>
          </cell>
          <cell r="L576">
            <v>0</v>
          </cell>
          <cell r="M576">
            <v>0</v>
          </cell>
          <cell r="N576">
            <v>0</v>
          </cell>
          <cell r="O576">
            <v>0</v>
          </cell>
          <cell r="P576">
            <v>0</v>
          </cell>
          <cell r="Q576">
            <v>0</v>
          </cell>
          <cell r="R576">
            <v>0</v>
          </cell>
        </row>
        <row r="577">
          <cell r="A577" t="str">
            <v>M12-2a</v>
          </cell>
          <cell r="B577">
            <v>0</v>
          </cell>
          <cell r="C577">
            <v>1</v>
          </cell>
          <cell r="D577" t="str">
            <v>Móng M12-2a</v>
          </cell>
          <cell r="E577" t="str">
            <v>Móng</v>
          </cell>
          <cell r="F577">
            <v>0</v>
          </cell>
          <cell r="G577">
            <v>775000</v>
          </cell>
          <cell r="H577">
            <v>0</v>
          </cell>
          <cell r="I577">
            <v>653154.61800000002</v>
          </cell>
          <cell r="J577">
            <v>0</v>
          </cell>
          <cell r="K577">
            <v>0</v>
          </cell>
          <cell r="L577">
            <v>0</v>
          </cell>
          <cell r="M577">
            <v>0</v>
          </cell>
          <cell r="N577">
            <v>0</v>
          </cell>
          <cell r="O577">
            <v>0</v>
          </cell>
          <cell r="P577">
            <v>0</v>
          </cell>
          <cell r="Q577">
            <v>0</v>
          </cell>
          <cell r="R577">
            <v>0</v>
          </cell>
        </row>
        <row r="578">
          <cell r="A578" t="str">
            <v>M12D</v>
          </cell>
          <cell r="B578">
            <v>0</v>
          </cell>
          <cell r="C578">
            <v>1</v>
          </cell>
          <cell r="D578" t="str">
            <v>Móng M12 phá đá chân móng</v>
          </cell>
          <cell r="E578" t="str">
            <v>Móng</v>
          </cell>
          <cell r="F578">
            <v>0</v>
          </cell>
          <cell r="G578">
            <v>0</v>
          </cell>
          <cell r="H578">
            <v>0</v>
          </cell>
          <cell r="I578">
            <v>1267637.7679999999</v>
          </cell>
          <cell r="J578">
            <v>0</v>
          </cell>
          <cell r="K578">
            <v>0</v>
          </cell>
          <cell r="L578">
            <v>0</v>
          </cell>
          <cell r="M578">
            <v>0</v>
          </cell>
          <cell r="N578">
            <v>0</v>
          </cell>
          <cell r="O578">
            <v>0</v>
          </cell>
          <cell r="P578">
            <v>0</v>
          </cell>
          <cell r="Q578">
            <v>0</v>
          </cell>
          <cell r="R578">
            <v>0</v>
          </cell>
        </row>
        <row r="579">
          <cell r="A579" t="str">
            <v>M12BT</v>
          </cell>
          <cell r="B579">
            <v>0</v>
          </cell>
          <cell r="C579">
            <v>1</v>
          </cell>
          <cell r="D579" t="str">
            <v>Móng bê tông trụ đơn 12m</v>
          </cell>
          <cell r="E579" t="str">
            <v>Móng</v>
          </cell>
          <cell r="F579">
            <v>0</v>
          </cell>
          <cell r="G579">
            <v>0</v>
          </cell>
          <cell r="H579">
            <v>639869.80000000005</v>
          </cell>
          <cell r="I579">
            <v>726220.74</v>
          </cell>
          <cell r="J579">
            <v>0</v>
          </cell>
          <cell r="K579">
            <v>22020.440000000002</v>
          </cell>
          <cell r="L579">
            <v>0</v>
          </cell>
          <cell r="M579">
            <v>0</v>
          </cell>
          <cell r="N579">
            <v>0</v>
          </cell>
          <cell r="O579">
            <v>0</v>
          </cell>
          <cell r="P579">
            <v>0</v>
          </cell>
          <cell r="Q579">
            <v>0</v>
          </cell>
          <cell r="R579">
            <v>0</v>
          </cell>
        </row>
        <row r="580">
          <cell r="A580" t="str">
            <v>M12BTD</v>
          </cell>
          <cell r="B580">
            <v>1</v>
          </cell>
          <cell r="C580">
            <v>2</v>
          </cell>
          <cell r="D580" t="str">
            <v>Móng bê tông trụ đôi 12m</v>
          </cell>
          <cell r="E580" t="str">
            <v>Móng</v>
          </cell>
          <cell r="F580">
            <v>3</v>
          </cell>
          <cell r="G580">
            <v>161200</v>
          </cell>
          <cell r="H580">
            <v>928338.2</v>
          </cell>
          <cell r="I580">
            <v>1087841.1500000001</v>
          </cell>
          <cell r="J580">
            <v>0</v>
          </cell>
          <cell r="K580">
            <v>33030.660000000003</v>
          </cell>
          <cell r="L580">
            <v>0</v>
          </cell>
          <cell r="M580">
            <v>483600</v>
          </cell>
          <cell r="N580">
            <v>2785014.5999999996</v>
          </cell>
          <cell r="O580">
            <v>3263523.45</v>
          </cell>
          <cell r="P580">
            <v>0</v>
          </cell>
          <cell r="Q580">
            <v>99091.98000000001</v>
          </cell>
          <cell r="R580">
            <v>0</v>
          </cell>
        </row>
        <row r="581">
          <cell r="A581" t="str">
            <v>M12BT-D</v>
          </cell>
          <cell r="B581">
            <v>0</v>
          </cell>
          <cell r="C581">
            <v>2</v>
          </cell>
          <cell r="D581" t="str">
            <v>Móng bê tông trụ đơn 12m (Vướng đá)</v>
          </cell>
          <cell r="E581" t="str">
            <v>Móng</v>
          </cell>
          <cell r="F581">
            <v>0</v>
          </cell>
          <cell r="G581">
            <v>0</v>
          </cell>
          <cell r="H581">
            <v>761590.125</v>
          </cell>
          <cell r="I581">
            <v>1415042.2850000001</v>
          </cell>
          <cell r="J581">
            <v>0</v>
          </cell>
          <cell r="K581">
            <v>30616.880999999998</v>
          </cell>
          <cell r="L581">
            <v>0</v>
          </cell>
          <cell r="M581">
            <v>0</v>
          </cell>
          <cell r="N581">
            <v>0</v>
          </cell>
          <cell r="O581">
            <v>0</v>
          </cell>
          <cell r="P581">
            <v>0</v>
          </cell>
          <cell r="Q581">
            <v>0</v>
          </cell>
          <cell r="R581">
            <v>0</v>
          </cell>
        </row>
        <row r="582">
          <cell r="A582" t="str">
            <v>M12BTD-D</v>
          </cell>
          <cell r="B582">
            <v>0</v>
          </cell>
          <cell r="C582">
            <v>2</v>
          </cell>
          <cell r="D582" t="str">
            <v>Móng bê tông trụ đôi 12m (Vướng đá)</v>
          </cell>
          <cell r="E582" t="str">
            <v>Móng</v>
          </cell>
          <cell r="F582">
            <v>0</v>
          </cell>
          <cell r="G582">
            <v>145600</v>
          </cell>
          <cell r="H582">
            <v>1253516.2499999998</v>
          </cell>
          <cell r="I582">
            <v>2598935.0739999996</v>
          </cell>
          <cell r="J582">
            <v>0</v>
          </cell>
          <cell r="K582">
            <v>50392.93</v>
          </cell>
          <cell r="L582">
            <v>0</v>
          </cell>
          <cell r="M582">
            <v>0</v>
          </cell>
          <cell r="N582">
            <v>0</v>
          </cell>
          <cell r="O582">
            <v>0</v>
          </cell>
          <cell r="P582">
            <v>0</v>
          </cell>
          <cell r="Q582">
            <v>0</v>
          </cell>
          <cell r="R582">
            <v>0</v>
          </cell>
        </row>
        <row r="583">
          <cell r="A583" t="str">
            <v>M14</v>
          </cell>
          <cell r="B583">
            <v>0</v>
          </cell>
          <cell r="C583">
            <v>2</v>
          </cell>
          <cell r="D583" t="str">
            <v>Móng M14</v>
          </cell>
          <cell r="E583" t="str">
            <v>Móng</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M14a</v>
          </cell>
          <cell r="B584">
            <v>0</v>
          </cell>
          <cell r="C584">
            <v>2</v>
          </cell>
          <cell r="D584" t="str">
            <v>Móng M14a</v>
          </cell>
          <cell r="E584" t="str">
            <v>Móng</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M14BT</v>
          </cell>
          <cell r="B585">
            <v>0</v>
          </cell>
          <cell r="C585">
            <v>2</v>
          </cell>
          <cell r="D585" t="str">
            <v>Móng bê tông trụ đơn 14m</v>
          </cell>
          <cell r="E585" t="str">
            <v>Móng</v>
          </cell>
          <cell r="F585">
            <v>0</v>
          </cell>
          <cell r="G585">
            <v>0</v>
          </cell>
          <cell r="H585">
            <v>645221</v>
          </cell>
          <cell r="I585">
            <v>822867.50899999996</v>
          </cell>
          <cell r="J585">
            <v>0</v>
          </cell>
          <cell r="K585">
            <v>22232.174999999999</v>
          </cell>
          <cell r="L585">
            <v>0</v>
          </cell>
          <cell r="M585">
            <v>0</v>
          </cell>
          <cell r="N585">
            <v>0</v>
          </cell>
          <cell r="O585">
            <v>0</v>
          </cell>
          <cell r="P585">
            <v>0</v>
          </cell>
          <cell r="Q585">
            <v>0</v>
          </cell>
          <cell r="R585">
            <v>0</v>
          </cell>
        </row>
        <row r="586">
          <cell r="A586" t="str">
            <v>M14BTD</v>
          </cell>
          <cell r="B586">
            <v>0</v>
          </cell>
          <cell r="C586">
            <v>2</v>
          </cell>
          <cell r="D586" t="str">
            <v>Móng bê tông trụ đôi 14m</v>
          </cell>
          <cell r="E586" t="str">
            <v>Móng</v>
          </cell>
          <cell r="F586">
            <v>0</v>
          </cell>
          <cell r="G586">
            <v>145600</v>
          </cell>
          <cell r="H586">
            <v>3161680</v>
          </cell>
          <cell r="I586">
            <v>3037966.966</v>
          </cell>
          <cell r="J586">
            <v>0</v>
          </cell>
          <cell r="K586">
            <v>127041</v>
          </cell>
          <cell r="L586">
            <v>0</v>
          </cell>
          <cell r="M586">
            <v>0</v>
          </cell>
          <cell r="N586">
            <v>0</v>
          </cell>
          <cell r="O586">
            <v>0</v>
          </cell>
          <cell r="P586">
            <v>0</v>
          </cell>
          <cell r="Q586">
            <v>0</v>
          </cell>
          <cell r="R586">
            <v>0</v>
          </cell>
        </row>
        <row r="587">
          <cell r="A587" t="str">
            <v>M20</v>
          </cell>
          <cell r="B587">
            <v>0</v>
          </cell>
          <cell r="C587">
            <v>2</v>
          </cell>
          <cell r="D587" t="str">
            <v>Móng M20</v>
          </cell>
          <cell r="E587" t="str">
            <v>Móng</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TDLL10</v>
          </cell>
          <cell r="B588">
            <v>0</v>
          </cell>
          <cell r="C588">
            <v>2</v>
          </cell>
          <cell r="D588" t="str">
            <v>Tiếp địa lặp lại (trụ 10,5m)</v>
          </cell>
          <cell r="E588" t="str">
            <v>Bộ</v>
          </cell>
          <cell r="F588">
            <v>0</v>
          </cell>
          <cell r="G588">
            <v>504664.44799999997</v>
          </cell>
          <cell r="H588">
            <v>0</v>
          </cell>
          <cell r="I588">
            <v>0</v>
          </cell>
          <cell r="J588">
            <v>908758.26399999997</v>
          </cell>
          <cell r="K588">
            <v>0</v>
          </cell>
          <cell r="L588">
            <v>13887</v>
          </cell>
          <cell r="M588">
            <v>0</v>
          </cell>
          <cell r="N588">
            <v>0</v>
          </cell>
          <cell r="O588">
            <v>0</v>
          </cell>
          <cell r="P588">
            <v>0</v>
          </cell>
          <cell r="Q588">
            <v>0</v>
          </cell>
          <cell r="R588">
            <v>0</v>
          </cell>
        </row>
        <row r="589">
          <cell r="A589" t="str">
            <v>TDLL12</v>
          </cell>
          <cell r="B589">
            <v>0</v>
          </cell>
          <cell r="C589">
            <v>2</v>
          </cell>
          <cell r="D589" t="str">
            <v>Tiếp địa lặp lại (trụ 12m)</v>
          </cell>
          <cell r="E589" t="str">
            <v>Bộ</v>
          </cell>
          <cell r="F589">
            <v>0</v>
          </cell>
          <cell r="G589">
            <v>878774.08</v>
          </cell>
          <cell r="H589">
            <v>0</v>
          </cell>
          <cell r="I589">
            <v>191058.3</v>
          </cell>
          <cell r="J589">
            <v>189377.44</v>
          </cell>
          <cell r="K589">
            <v>0</v>
          </cell>
          <cell r="L589">
            <v>2777.4</v>
          </cell>
          <cell r="M589">
            <v>0</v>
          </cell>
          <cell r="N589">
            <v>0</v>
          </cell>
          <cell r="O589">
            <v>0</v>
          </cell>
          <cell r="P589">
            <v>0</v>
          </cell>
          <cell r="Q589">
            <v>0</v>
          </cell>
          <cell r="R589">
            <v>0</v>
          </cell>
        </row>
        <row r="590">
          <cell r="A590" t="str">
            <v>TDLL14</v>
          </cell>
          <cell r="B590">
            <v>0</v>
          </cell>
          <cell r="C590">
            <v>2</v>
          </cell>
          <cell r="D590" t="str">
            <v>Tiếp địa lặp lại (trụ 14m)</v>
          </cell>
          <cell r="E590" t="str">
            <v>Bộ</v>
          </cell>
          <cell r="F590">
            <v>0</v>
          </cell>
          <cell r="G590">
            <v>577700.99199999997</v>
          </cell>
          <cell r="H590">
            <v>0</v>
          </cell>
          <cell r="I590">
            <v>0</v>
          </cell>
          <cell r="J590">
            <v>909913.65599999996</v>
          </cell>
          <cell r="K590">
            <v>0</v>
          </cell>
          <cell r="L590">
            <v>13887</v>
          </cell>
          <cell r="M590">
            <v>0</v>
          </cell>
          <cell r="N590">
            <v>0</v>
          </cell>
          <cell r="O590">
            <v>0</v>
          </cell>
          <cell r="P590">
            <v>0</v>
          </cell>
          <cell r="Q590">
            <v>0</v>
          </cell>
          <cell r="R590">
            <v>0</v>
          </cell>
        </row>
        <row r="591">
          <cell r="A591" t="str">
            <v>TDLL20</v>
          </cell>
          <cell r="B591">
            <v>0</v>
          </cell>
          <cell r="C591">
            <v>2</v>
          </cell>
          <cell r="D591" t="str">
            <v>Tiếp địa lặp lại (trụ 20m)</v>
          </cell>
          <cell r="E591" t="str">
            <v>Bộ</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TDLA</v>
          </cell>
          <cell r="B592">
            <v>0</v>
          </cell>
          <cell r="C592">
            <v>2</v>
          </cell>
          <cell r="D592" t="str">
            <v>Tiếp địa LA</v>
          </cell>
          <cell r="E592" t="str">
            <v>Bộ</v>
          </cell>
          <cell r="F592">
            <v>0</v>
          </cell>
          <cell r="G592">
            <v>0</v>
          </cell>
          <cell r="H592">
            <v>0</v>
          </cell>
          <cell r="I592">
            <v>0</v>
          </cell>
          <cell r="J592">
            <v>0</v>
          </cell>
          <cell r="K592">
            <v>0</v>
          </cell>
          <cell r="L592">
            <v>0</v>
          </cell>
          <cell r="M592">
            <v>0</v>
          </cell>
          <cell r="N592">
            <v>0</v>
          </cell>
          <cell r="O592">
            <v>0</v>
          </cell>
          <cell r="P592">
            <v>0</v>
          </cell>
          <cell r="Q592">
            <v>0</v>
          </cell>
          <cell r="R592">
            <v>0</v>
          </cell>
        </row>
        <row r="593">
          <cell r="B593">
            <v>1</v>
          </cell>
          <cell r="C593" t="str">
            <v>II</v>
          </cell>
          <cell r="D593" t="str">
            <v>Phần trụ</v>
          </cell>
        </row>
        <row r="594">
          <cell r="A594" t="str">
            <v>BTLT10</v>
          </cell>
          <cell r="B594">
            <v>0</v>
          </cell>
          <cell r="C594">
            <v>0</v>
          </cell>
          <cell r="D594" t="str">
            <v>Trụ bê tông ly tâm 10.5m</v>
          </cell>
          <cell r="E594" t="str">
            <v>Trụ</v>
          </cell>
          <cell r="F594">
            <v>0</v>
          </cell>
          <cell r="G594">
            <v>3500000</v>
          </cell>
          <cell r="H594">
            <v>0</v>
          </cell>
          <cell r="I594">
            <v>0</v>
          </cell>
          <cell r="J594">
            <v>589996</v>
          </cell>
          <cell r="K594">
            <v>0</v>
          </cell>
          <cell r="L594">
            <v>202565</v>
          </cell>
          <cell r="M594">
            <v>0</v>
          </cell>
          <cell r="N594">
            <v>0</v>
          </cell>
          <cell r="O594">
            <v>0</v>
          </cell>
          <cell r="P594">
            <v>0</v>
          </cell>
          <cell r="Q594">
            <v>0</v>
          </cell>
          <cell r="R594">
            <v>0</v>
          </cell>
        </row>
        <row r="595">
          <cell r="A595" t="str">
            <v>BTLT12</v>
          </cell>
          <cell r="B595">
            <v>1</v>
          </cell>
          <cell r="C595">
            <v>1</v>
          </cell>
          <cell r="D595" t="str">
            <v>Trụ bê tông ly tâm 12m trồng thủ công+cơ giới</v>
          </cell>
          <cell r="E595" t="str">
            <v>Trụ</v>
          </cell>
          <cell r="F595">
            <v>6</v>
          </cell>
          <cell r="G595">
            <v>5320000</v>
          </cell>
          <cell r="H595">
            <v>0</v>
          </cell>
          <cell r="I595">
            <v>0</v>
          </cell>
          <cell r="J595">
            <v>589996</v>
          </cell>
          <cell r="K595">
            <v>0</v>
          </cell>
          <cell r="L595">
            <v>202565</v>
          </cell>
          <cell r="M595">
            <v>31920000</v>
          </cell>
          <cell r="N595">
            <v>0</v>
          </cell>
          <cell r="O595">
            <v>0</v>
          </cell>
          <cell r="P595">
            <v>3539976</v>
          </cell>
          <cell r="Q595">
            <v>0</v>
          </cell>
          <cell r="R595">
            <v>1215390</v>
          </cell>
        </row>
        <row r="596">
          <cell r="A596" t="str">
            <v>BTLT12TC</v>
          </cell>
          <cell r="B596">
            <v>0</v>
          </cell>
          <cell r="C596">
            <v>1</v>
          </cell>
          <cell r="D596" t="str">
            <v>Trụ bê tông ly tâm 12m trồng thủ công</v>
          </cell>
          <cell r="E596" t="str">
            <v>Trụ</v>
          </cell>
          <cell r="F596">
            <v>0</v>
          </cell>
          <cell r="G596">
            <v>5320000</v>
          </cell>
          <cell r="H596">
            <v>0</v>
          </cell>
          <cell r="I596">
            <v>0</v>
          </cell>
          <cell r="J596">
            <v>1477773</v>
          </cell>
          <cell r="K596">
            <v>0</v>
          </cell>
          <cell r="L596">
            <v>0</v>
          </cell>
          <cell r="M596">
            <v>0</v>
          </cell>
          <cell r="N596">
            <v>0</v>
          </cell>
          <cell r="O596">
            <v>0</v>
          </cell>
          <cell r="P596">
            <v>0</v>
          </cell>
          <cell r="Q596">
            <v>0</v>
          </cell>
          <cell r="R596">
            <v>0</v>
          </cell>
        </row>
        <row r="597">
          <cell r="A597" t="str">
            <v>BTLT14</v>
          </cell>
          <cell r="B597">
            <v>1</v>
          </cell>
          <cell r="C597">
            <v>2</v>
          </cell>
          <cell r="D597" t="str">
            <v>Trụ bê tông ly tâm 14m trồng thủ công + cơ giới</v>
          </cell>
          <cell r="E597" t="str">
            <v>Trụ</v>
          </cell>
          <cell r="F597">
            <v>2</v>
          </cell>
          <cell r="G597">
            <v>7770000</v>
          </cell>
          <cell r="H597">
            <v>0</v>
          </cell>
          <cell r="I597">
            <v>0</v>
          </cell>
          <cell r="J597">
            <v>734712</v>
          </cell>
          <cell r="K597">
            <v>0</v>
          </cell>
          <cell r="L597">
            <v>202565</v>
          </cell>
          <cell r="M597">
            <v>15540000</v>
          </cell>
          <cell r="N597">
            <v>0</v>
          </cell>
          <cell r="O597">
            <v>0</v>
          </cell>
          <cell r="P597">
            <v>1469424</v>
          </cell>
          <cell r="Q597">
            <v>0</v>
          </cell>
          <cell r="R597">
            <v>405130</v>
          </cell>
        </row>
        <row r="598">
          <cell r="A598" t="str">
            <v>BTLT14TC</v>
          </cell>
          <cell r="B598">
            <v>0</v>
          </cell>
          <cell r="C598">
            <v>2</v>
          </cell>
          <cell r="D598" t="str">
            <v>Trụ bê tông ly tâm 14m trồng thủ công</v>
          </cell>
          <cell r="E598" t="str">
            <v>Trụ</v>
          </cell>
          <cell r="F598">
            <v>0</v>
          </cell>
          <cell r="G598">
            <v>7770000</v>
          </cell>
          <cell r="H598">
            <v>0</v>
          </cell>
          <cell r="I598">
            <v>0</v>
          </cell>
          <cell r="J598">
            <v>1839563</v>
          </cell>
          <cell r="K598">
            <v>0</v>
          </cell>
          <cell r="L598">
            <v>0</v>
          </cell>
          <cell r="M598">
            <v>0</v>
          </cell>
          <cell r="N598">
            <v>0</v>
          </cell>
          <cell r="O598">
            <v>0</v>
          </cell>
          <cell r="P598">
            <v>0</v>
          </cell>
          <cell r="Q598">
            <v>0</v>
          </cell>
          <cell r="R598">
            <v>0</v>
          </cell>
        </row>
        <row r="599">
          <cell r="A599" t="str">
            <v>BTLT20</v>
          </cell>
          <cell r="B599">
            <v>0</v>
          </cell>
          <cell r="C599">
            <v>2</v>
          </cell>
          <cell r="D599" t="str">
            <v>Trụ bê tông ly tâm 20m</v>
          </cell>
          <cell r="E599" t="str">
            <v>Trụ</v>
          </cell>
          <cell r="F599">
            <v>0</v>
          </cell>
          <cell r="G599">
            <v>20800000</v>
          </cell>
          <cell r="H599">
            <v>0</v>
          </cell>
          <cell r="I599">
            <v>0</v>
          </cell>
          <cell r="J599">
            <v>0</v>
          </cell>
          <cell r="K599">
            <v>0</v>
          </cell>
          <cell r="L599">
            <v>0</v>
          </cell>
          <cell r="M599">
            <v>0</v>
          </cell>
          <cell r="N599">
            <v>0</v>
          </cell>
          <cell r="O599">
            <v>0</v>
          </cell>
          <cell r="P599">
            <v>0</v>
          </cell>
          <cell r="Q599">
            <v>0</v>
          </cell>
          <cell r="R599">
            <v>0</v>
          </cell>
        </row>
        <row r="600">
          <cell r="B600">
            <v>1</v>
          </cell>
          <cell r="C600" t="str">
            <v>III</v>
          </cell>
          <cell r="D600" t="str">
            <v>Phần xà, néo</v>
          </cell>
        </row>
        <row r="601">
          <cell r="A601" t="str">
            <v>BCOM</v>
          </cell>
          <cell r="B601">
            <v>0</v>
          </cell>
          <cell r="C601">
            <v>0</v>
          </cell>
          <cell r="D601" t="str">
            <v>Bộ xà Composite bắt LA, FCO 1 pha</v>
          </cell>
          <cell r="E601" t="str">
            <v>Bộ</v>
          </cell>
          <cell r="F601">
            <v>0</v>
          </cell>
          <cell r="G601">
            <v>722100</v>
          </cell>
          <cell r="H601">
            <v>0</v>
          </cell>
          <cell r="I601">
            <v>0</v>
          </cell>
          <cell r="J601">
            <v>197267</v>
          </cell>
          <cell r="K601">
            <v>0</v>
          </cell>
          <cell r="L601">
            <v>0</v>
          </cell>
          <cell r="M601">
            <v>0</v>
          </cell>
          <cell r="N601">
            <v>0</v>
          </cell>
          <cell r="O601">
            <v>0</v>
          </cell>
          <cell r="P601">
            <v>0</v>
          </cell>
          <cell r="Q601">
            <v>0</v>
          </cell>
          <cell r="R601">
            <v>0</v>
          </cell>
        </row>
        <row r="602">
          <cell r="A602" t="str">
            <v>BCOM3</v>
          </cell>
          <cell r="B602">
            <v>0</v>
          </cell>
          <cell r="C602">
            <v>0</v>
          </cell>
          <cell r="D602" t="str">
            <v>Bộ xà Composite bắt LA, FCO 3 pha</v>
          </cell>
          <cell r="E602" t="str">
            <v>Bộ</v>
          </cell>
          <cell r="F602">
            <v>0</v>
          </cell>
          <cell r="G602">
            <v>1885300</v>
          </cell>
          <cell r="H602">
            <v>0</v>
          </cell>
          <cell r="I602">
            <v>0</v>
          </cell>
          <cell r="J602">
            <v>197267</v>
          </cell>
          <cell r="K602">
            <v>0</v>
          </cell>
          <cell r="L602">
            <v>0</v>
          </cell>
          <cell r="M602">
            <v>0</v>
          </cell>
          <cell r="N602">
            <v>0</v>
          </cell>
          <cell r="O602">
            <v>0</v>
          </cell>
          <cell r="P602">
            <v>0</v>
          </cell>
          <cell r="Q602">
            <v>0</v>
          </cell>
          <cell r="R602">
            <v>0</v>
          </cell>
        </row>
        <row r="603">
          <cell r="A603" t="str">
            <v>X8D</v>
          </cell>
          <cell r="B603">
            <v>0</v>
          </cell>
          <cell r="C603">
            <v>0</v>
          </cell>
          <cell r="D603" t="str">
            <v>Bộ xà lệch đơn L75x75x8 dài 0,8m: X-8ĐL</v>
          </cell>
          <cell r="E603" t="str">
            <v>Bộ</v>
          </cell>
          <cell r="F603">
            <v>0</v>
          </cell>
          <cell r="G603">
            <v>294174</v>
          </cell>
          <cell r="H603">
            <v>0</v>
          </cell>
          <cell r="I603">
            <v>0</v>
          </cell>
          <cell r="J603">
            <v>197267</v>
          </cell>
          <cell r="K603">
            <v>0</v>
          </cell>
          <cell r="L603">
            <v>0</v>
          </cell>
          <cell r="M603">
            <v>0</v>
          </cell>
          <cell r="N603">
            <v>0</v>
          </cell>
          <cell r="O603">
            <v>0</v>
          </cell>
          <cell r="P603">
            <v>0</v>
          </cell>
          <cell r="Q603">
            <v>0</v>
          </cell>
          <cell r="R603">
            <v>0</v>
          </cell>
        </row>
        <row r="604">
          <cell r="A604" t="str">
            <v>X8K</v>
          </cell>
          <cell r="B604">
            <v>0</v>
          </cell>
          <cell r="C604">
            <v>0</v>
          </cell>
          <cell r="D604" t="str">
            <v>Bộ xà lệch kép L75x75x8 dài 0,8m: X-8KL</v>
          </cell>
          <cell r="E604" t="str">
            <v>Bộ</v>
          </cell>
          <cell r="F604">
            <v>0</v>
          </cell>
          <cell r="G604">
            <v>577348</v>
          </cell>
          <cell r="H604">
            <v>0</v>
          </cell>
          <cell r="I604">
            <v>0</v>
          </cell>
          <cell r="J604">
            <v>296545</v>
          </cell>
          <cell r="K604">
            <v>0</v>
          </cell>
          <cell r="L604">
            <v>0</v>
          </cell>
          <cell r="M604">
            <v>0</v>
          </cell>
          <cell r="N604">
            <v>0</v>
          </cell>
          <cell r="O604">
            <v>0</v>
          </cell>
          <cell r="P604">
            <v>0</v>
          </cell>
          <cell r="Q604">
            <v>0</v>
          </cell>
          <cell r="R604">
            <v>0</v>
          </cell>
        </row>
        <row r="605">
          <cell r="A605" t="str">
            <v>X11D</v>
          </cell>
          <cell r="B605">
            <v>1</v>
          </cell>
          <cell r="C605">
            <v>1</v>
          </cell>
          <cell r="D605" t="str">
            <v>Bộ xà lệch đơn L75x75x8 dài 1,1m: X-11ĐL</v>
          </cell>
          <cell r="E605" t="str">
            <v>Bộ</v>
          </cell>
          <cell r="F605">
            <v>6</v>
          </cell>
          <cell r="G605">
            <v>525351</v>
          </cell>
          <cell r="H605">
            <v>0</v>
          </cell>
          <cell r="I605">
            <v>0</v>
          </cell>
          <cell r="J605">
            <v>197267</v>
          </cell>
          <cell r="K605">
            <v>0</v>
          </cell>
          <cell r="L605">
            <v>0</v>
          </cell>
          <cell r="M605">
            <v>3152106</v>
          </cell>
          <cell r="N605">
            <v>0</v>
          </cell>
          <cell r="O605">
            <v>0</v>
          </cell>
          <cell r="P605">
            <v>1183602</v>
          </cell>
          <cell r="Q605">
            <v>0</v>
          </cell>
          <cell r="R605">
            <v>0</v>
          </cell>
        </row>
        <row r="606">
          <cell r="A606" t="str">
            <v>X11K</v>
          </cell>
          <cell r="B606">
            <v>1</v>
          </cell>
          <cell r="C606">
            <v>2</v>
          </cell>
          <cell r="D606" t="str">
            <v>Bộ xà lệch kép L75x75x8 dài 1,1m: X-11KL</v>
          </cell>
          <cell r="E606" t="str">
            <v>Bộ</v>
          </cell>
          <cell r="F606">
            <v>3</v>
          </cell>
          <cell r="G606">
            <v>1029302</v>
          </cell>
          <cell r="H606">
            <v>0</v>
          </cell>
          <cell r="I606">
            <v>0</v>
          </cell>
          <cell r="J606">
            <v>345004</v>
          </cell>
          <cell r="K606">
            <v>0</v>
          </cell>
          <cell r="L606">
            <v>0</v>
          </cell>
          <cell r="M606">
            <v>3087906</v>
          </cell>
          <cell r="N606">
            <v>0</v>
          </cell>
          <cell r="O606">
            <v>0</v>
          </cell>
          <cell r="P606">
            <v>1035012</v>
          </cell>
          <cell r="Q606">
            <v>0</v>
          </cell>
          <cell r="R606">
            <v>0</v>
          </cell>
        </row>
        <row r="607">
          <cell r="A607" t="str">
            <v>X11KK</v>
          </cell>
          <cell r="B607">
            <v>1</v>
          </cell>
          <cell r="C607">
            <v>3</v>
          </cell>
          <cell r="D607" t="str">
            <v>Bộ xà kép L75x75x8 dài 1,1m (hướng trụ ghép)</v>
          </cell>
          <cell r="E607" t="str">
            <v>Bộ</v>
          </cell>
          <cell r="F607">
            <v>3</v>
          </cell>
          <cell r="G607">
            <v>1066902</v>
          </cell>
          <cell r="H607">
            <v>0</v>
          </cell>
          <cell r="I607">
            <v>0</v>
          </cell>
          <cell r="J607">
            <v>345004</v>
          </cell>
          <cell r="K607">
            <v>0</v>
          </cell>
          <cell r="L607">
            <v>0</v>
          </cell>
          <cell r="M607">
            <v>3200706</v>
          </cell>
          <cell r="N607">
            <v>0</v>
          </cell>
          <cell r="O607">
            <v>0</v>
          </cell>
          <cell r="P607">
            <v>1035012</v>
          </cell>
          <cell r="Q607">
            <v>0</v>
          </cell>
          <cell r="R607">
            <v>0</v>
          </cell>
        </row>
        <row r="608">
          <cell r="A608" t="str">
            <v>X166D</v>
          </cell>
          <cell r="B608">
            <v>0</v>
          </cell>
          <cell r="C608">
            <v>3</v>
          </cell>
          <cell r="D608" t="str">
            <v>Bộ xà đơn L75x75x8 dài 1,66m</v>
          </cell>
          <cell r="E608" t="str">
            <v>Bộ</v>
          </cell>
          <cell r="F608">
            <v>0</v>
          </cell>
          <cell r="G608">
            <v>735000</v>
          </cell>
          <cell r="H608">
            <v>0</v>
          </cell>
          <cell r="I608">
            <v>0</v>
          </cell>
          <cell r="J608">
            <v>328778</v>
          </cell>
          <cell r="K608">
            <v>0</v>
          </cell>
          <cell r="L608">
            <v>0</v>
          </cell>
          <cell r="M608">
            <v>0</v>
          </cell>
          <cell r="N608">
            <v>0</v>
          </cell>
          <cell r="O608">
            <v>0</v>
          </cell>
          <cell r="P608">
            <v>0</v>
          </cell>
          <cell r="Q608">
            <v>0</v>
          </cell>
          <cell r="R608">
            <v>0</v>
          </cell>
        </row>
        <row r="609">
          <cell r="A609" t="str">
            <v>X166K</v>
          </cell>
          <cell r="B609">
            <v>0</v>
          </cell>
          <cell r="C609">
            <v>3</v>
          </cell>
          <cell r="D609" t="str">
            <v>Bộ xà kép L75x75x8 dài 1,66m:  X-1,66K</v>
          </cell>
          <cell r="E609" t="str">
            <v>Bộ</v>
          </cell>
          <cell r="F609">
            <v>0</v>
          </cell>
          <cell r="G609">
            <v>1480000</v>
          </cell>
          <cell r="H609">
            <v>0</v>
          </cell>
          <cell r="I609">
            <v>0</v>
          </cell>
          <cell r="J609">
            <v>444817</v>
          </cell>
          <cell r="K609">
            <v>0</v>
          </cell>
          <cell r="L609">
            <v>0</v>
          </cell>
          <cell r="M609">
            <v>0</v>
          </cell>
          <cell r="N609">
            <v>0</v>
          </cell>
          <cell r="O609">
            <v>0</v>
          </cell>
          <cell r="P609">
            <v>0</v>
          </cell>
          <cell r="Q609">
            <v>0</v>
          </cell>
          <cell r="R609">
            <v>0</v>
          </cell>
        </row>
        <row r="610">
          <cell r="A610" t="str">
            <v>X20D</v>
          </cell>
          <cell r="B610">
            <v>0</v>
          </cell>
          <cell r="C610">
            <v>3</v>
          </cell>
          <cell r="D610" t="str">
            <v>Bộ xà lệch đơn L75x75x8 dài 2m</v>
          </cell>
          <cell r="E610" t="str">
            <v>Bộ</v>
          </cell>
          <cell r="F610">
            <v>0</v>
          </cell>
          <cell r="G610">
            <v>742000</v>
          </cell>
          <cell r="H610">
            <v>0</v>
          </cell>
          <cell r="I610">
            <v>0</v>
          </cell>
          <cell r="J610">
            <v>328778</v>
          </cell>
          <cell r="K610">
            <v>0</v>
          </cell>
          <cell r="L610">
            <v>0</v>
          </cell>
          <cell r="M610">
            <v>0</v>
          </cell>
          <cell r="N610">
            <v>0</v>
          </cell>
          <cell r="O610">
            <v>0</v>
          </cell>
          <cell r="P610">
            <v>0</v>
          </cell>
          <cell r="Q610">
            <v>0</v>
          </cell>
          <cell r="R610">
            <v>0</v>
          </cell>
        </row>
        <row r="611">
          <cell r="A611" t="str">
            <v>X20K</v>
          </cell>
          <cell r="B611">
            <v>0</v>
          </cell>
          <cell r="C611">
            <v>3</v>
          </cell>
          <cell r="D611" t="str">
            <v>Bộ xà lệch kép L75x75x8 dài 2m</v>
          </cell>
          <cell r="E611" t="str">
            <v>Bộ</v>
          </cell>
          <cell r="F611">
            <v>0</v>
          </cell>
          <cell r="G611">
            <v>1517000</v>
          </cell>
          <cell r="H611">
            <v>0</v>
          </cell>
          <cell r="I611">
            <v>0</v>
          </cell>
          <cell r="J611">
            <v>444817</v>
          </cell>
          <cell r="K611">
            <v>0</v>
          </cell>
          <cell r="L611">
            <v>0</v>
          </cell>
          <cell r="M611">
            <v>0</v>
          </cell>
          <cell r="N611">
            <v>0</v>
          </cell>
          <cell r="O611">
            <v>0</v>
          </cell>
          <cell r="P611">
            <v>0</v>
          </cell>
          <cell r="Q611">
            <v>0</v>
          </cell>
          <cell r="R611">
            <v>0</v>
          </cell>
        </row>
        <row r="612">
          <cell r="A612" t="str">
            <v>X20DT</v>
          </cell>
          <cell r="B612">
            <v>0</v>
          </cell>
          <cell r="C612">
            <v>3</v>
          </cell>
          <cell r="D612" t="str">
            <v>Bộ xà lệch đơn L75x75x8 dài 2m: X-20ĐL2/3 (Lắp đà tháp)</v>
          </cell>
          <cell r="E612" t="str">
            <v>Bộ</v>
          </cell>
          <cell r="F612">
            <v>0</v>
          </cell>
          <cell r="G612">
            <v>720000</v>
          </cell>
          <cell r="H612">
            <v>0</v>
          </cell>
          <cell r="I612">
            <v>0</v>
          </cell>
          <cell r="J612">
            <v>328778</v>
          </cell>
          <cell r="K612">
            <v>0</v>
          </cell>
          <cell r="L612">
            <v>0</v>
          </cell>
          <cell r="M612">
            <v>0</v>
          </cell>
          <cell r="N612">
            <v>0</v>
          </cell>
          <cell r="O612">
            <v>0</v>
          </cell>
          <cell r="P612">
            <v>0</v>
          </cell>
          <cell r="Q612">
            <v>0</v>
          </cell>
          <cell r="R612">
            <v>0</v>
          </cell>
        </row>
        <row r="613">
          <cell r="A613" t="str">
            <v>X20KT</v>
          </cell>
          <cell r="B613">
            <v>0</v>
          </cell>
          <cell r="C613">
            <v>3</v>
          </cell>
          <cell r="D613" t="str">
            <v>Bộ xà lệch kép L75x75x8 dài 2m: X-20KL2/3 (Lắp đà tháp)</v>
          </cell>
          <cell r="E613" t="str">
            <v>Bộ</v>
          </cell>
          <cell r="F613">
            <v>0</v>
          </cell>
          <cell r="G613">
            <v>1523000</v>
          </cell>
          <cell r="H613">
            <v>0</v>
          </cell>
          <cell r="I613">
            <v>0</v>
          </cell>
          <cell r="J613">
            <v>444817</v>
          </cell>
          <cell r="K613">
            <v>0</v>
          </cell>
          <cell r="L613">
            <v>0</v>
          </cell>
          <cell r="M613">
            <v>0</v>
          </cell>
          <cell r="N613">
            <v>0</v>
          </cell>
          <cell r="O613">
            <v>0</v>
          </cell>
          <cell r="P613">
            <v>0</v>
          </cell>
          <cell r="Q613">
            <v>0</v>
          </cell>
          <cell r="R613">
            <v>0</v>
          </cell>
        </row>
        <row r="614">
          <cell r="A614" t="str">
            <v>X21D</v>
          </cell>
          <cell r="B614">
            <v>0</v>
          </cell>
          <cell r="C614">
            <v>3</v>
          </cell>
          <cell r="D614" t="str">
            <v>Bộ xà lệch đơn L75x75x8 dài 2,1m</v>
          </cell>
          <cell r="E614" t="str">
            <v>Bộ</v>
          </cell>
          <cell r="F614">
            <v>0</v>
          </cell>
          <cell r="G614">
            <v>1178400</v>
          </cell>
          <cell r="H614">
            <v>0</v>
          </cell>
          <cell r="I614">
            <v>0</v>
          </cell>
          <cell r="J614">
            <v>349313</v>
          </cell>
          <cell r="K614">
            <v>0</v>
          </cell>
          <cell r="L614">
            <v>0</v>
          </cell>
          <cell r="M614">
            <v>0</v>
          </cell>
          <cell r="N614">
            <v>0</v>
          </cell>
          <cell r="O614">
            <v>0</v>
          </cell>
          <cell r="P614">
            <v>0</v>
          </cell>
          <cell r="Q614">
            <v>0</v>
          </cell>
          <cell r="R614">
            <v>0</v>
          </cell>
        </row>
        <row r="615">
          <cell r="A615" t="str">
            <v>X21K</v>
          </cell>
          <cell r="B615">
            <v>0</v>
          </cell>
          <cell r="C615">
            <v>3</v>
          </cell>
          <cell r="D615" t="str">
            <v>Bộ xà lệch kép L75x75x8 dài 2,1m</v>
          </cell>
          <cell r="E615" t="str">
            <v>Bộ</v>
          </cell>
          <cell r="F615">
            <v>0</v>
          </cell>
          <cell r="G615">
            <v>2372000</v>
          </cell>
          <cell r="H615">
            <v>0</v>
          </cell>
          <cell r="I615">
            <v>0</v>
          </cell>
          <cell r="J615">
            <v>472322</v>
          </cell>
          <cell r="K615">
            <v>0</v>
          </cell>
          <cell r="L615">
            <v>0</v>
          </cell>
          <cell r="M615">
            <v>0</v>
          </cell>
          <cell r="N615">
            <v>0</v>
          </cell>
          <cell r="O615">
            <v>0</v>
          </cell>
          <cell r="P615">
            <v>0</v>
          </cell>
          <cell r="Q615">
            <v>0</v>
          </cell>
          <cell r="R615">
            <v>0</v>
          </cell>
        </row>
        <row r="616">
          <cell r="A616" t="str">
            <v>X21DT</v>
          </cell>
          <cell r="B616">
            <v>0</v>
          </cell>
          <cell r="C616">
            <v>3</v>
          </cell>
          <cell r="D616" t="str">
            <v>Bộ xà lệch đơn L75x75x8 dài 2,1m (Lắp đà tháp)</v>
          </cell>
          <cell r="E616" t="str">
            <v>Bộ</v>
          </cell>
          <cell r="F616">
            <v>0</v>
          </cell>
          <cell r="G616">
            <v>1180000</v>
          </cell>
          <cell r="H616">
            <v>0</v>
          </cell>
          <cell r="I616">
            <v>0</v>
          </cell>
          <cell r="J616">
            <v>349313</v>
          </cell>
          <cell r="K616">
            <v>0</v>
          </cell>
          <cell r="L616">
            <v>0</v>
          </cell>
          <cell r="M616">
            <v>0</v>
          </cell>
          <cell r="N616">
            <v>0</v>
          </cell>
          <cell r="O616">
            <v>0</v>
          </cell>
          <cell r="P616">
            <v>0</v>
          </cell>
          <cell r="Q616">
            <v>0</v>
          </cell>
          <cell r="R616">
            <v>0</v>
          </cell>
        </row>
        <row r="617">
          <cell r="A617" t="str">
            <v>X21KT</v>
          </cell>
          <cell r="B617">
            <v>0</v>
          </cell>
          <cell r="C617">
            <v>3</v>
          </cell>
          <cell r="D617" t="str">
            <v>Bộ xà lệch kép L75x75x8 dài 2,1m (Lắp đà tháp)</v>
          </cell>
          <cell r="E617" t="str">
            <v>Bộ</v>
          </cell>
          <cell r="F617">
            <v>0</v>
          </cell>
          <cell r="G617">
            <v>2385000</v>
          </cell>
          <cell r="H617">
            <v>0</v>
          </cell>
          <cell r="I617">
            <v>0</v>
          </cell>
          <cell r="J617">
            <v>472322</v>
          </cell>
          <cell r="K617">
            <v>0</v>
          </cell>
          <cell r="L617">
            <v>0</v>
          </cell>
          <cell r="M617">
            <v>0</v>
          </cell>
          <cell r="N617">
            <v>0</v>
          </cell>
          <cell r="O617">
            <v>0</v>
          </cell>
          <cell r="P617">
            <v>0</v>
          </cell>
          <cell r="Q617">
            <v>0</v>
          </cell>
          <cell r="R617">
            <v>0</v>
          </cell>
        </row>
        <row r="618">
          <cell r="A618" t="str">
            <v>X22D</v>
          </cell>
          <cell r="B618">
            <v>0</v>
          </cell>
          <cell r="C618">
            <v>3</v>
          </cell>
          <cell r="D618" t="str">
            <v>Bộ xà đơn L75x75x8 dài 2,2m</v>
          </cell>
          <cell r="E618" t="str">
            <v>Bộ</v>
          </cell>
          <cell r="F618">
            <v>0</v>
          </cell>
          <cell r="G618">
            <v>1180400</v>
          </cell>
          <cell r="H618">
            <v>0</v>
          </cell>
          <cell r="I618">
            <v>0</v>
          </cell>
          <cell r="J618">
            <v>350868</v>
          </cell>
          <cell r="K618">
            <v>0</v>
          </cell>
          <cell r="L618">
            <v>0</v>
          </cell>
          <cell r="M618">
            <v>0</v>
          </cell>
          <cell r="N618">
            <v>0</v>
          </cell>
          <cell r="O618">
            <v>0</v>
          </cell>
          <cell r="P618">
            <v>0</v>
          </cell>
          <cell r="Q618">
            <v>0</v>
          </cell>
          <cell r="R618">
            <v>0</v>
          </cell>
        </row>
        <row r="619">
          <cell r="A619" t="str">
            <v>X22K</v>
          </cell>
          <cell r="B619">
            <v>0</v>
          </cell>
          <cell r="C619">
            <v>3</v>
          </cell>
          <cell r="D619" t="str">
            <v>Bộ xà kép L75x75x8 dài 2,2m</v>
          </cell>
          <cell r="E619" t="str">
            <v>Bộ</v>
          </cell>
          <cell r="F619">
            <v>0</v>
          </cell>
          <cell r="G619">
            <v>2378000</v>
          </cell>
          <cell r="H619">
            <v>0</v>
          </cell>
          <cell r="I619">
            <v>0</v>
          </cell>
          <cell r="J619">
            <v>627177</v>
          </cell>
          <cell r="K619">
            <v>0</v>
          </cell>
          <cell r="L619">
            <v>0</v>
          </cell>
          <cell r="M619">
            <v>0</v>
          </cell>
          <cell r="N619">
            <v>0</v>
          </cell>
          <cell r="O619">
            <v>0</v>
          </cell>
          <cell r="P619">
            <v>0</v>
          </cell>
          <cell r="Q619">
            <v>0</v>
          </cell>
          <cell r="R619">
            <v>0</v>
          </cell>
        </row>
        <row r="620">
          <cell r="A620" t="str">
            <v>X22KK</v>
          </cell>
          <cell r="B620">
            <v>1</v>
          </cell>
          <cell r="C620">
            <v>4</v>
          </cell>
          <cell r="D620" t="str">
            <v>Bộ xà kép L75x75x8 dài 2,2m (hướng trụ ghép)</v>
          </cell>
          <cell r="E620" t="str">
            <v>Bộ</v>
          </cell>
          <cell r="F620">
            <v>1</v>
          </cell>
          <cell r="G620">
            <v>2407200</v>
          </cell>
          <cell r="H620">
            <v>0</v>
          </cell>
          <cell r="I620">
            <v>0</v>
          </cell>
          <cell r="J620">
            <v>627177</v>
          </cell>
          <cell r="K620">
            <v>0</v>
          </cell>
          <cell r="L620">
            <v>0</v>
          </cell>
          <cell r="M620">
            <v>2407200</v>
          </cell>
          <cell r="N620">
            <v>0</v>
          </cell>
          <cell r="O620">
            <v>0</v>
          </cell>
          <cell r="P620">
            <v>627177</v>
          </cell>
          <cell r="Q620">
            <v>0</v>
          </cell>
          <cell r="R620">
            <v>0</v>
          </cell>
        </row>
        <row r="621">
          <cell r="A621" t="str">
            <v>X22KC</v>
          </cell>
          <cell r="B621">
            <v>0</v>
          </cell>
          <cell r="C621">
            <v>4</v>
          </cell>
          <cell r="D621" t="str">
            <v>Bộ đà Composite + đà sắt dài 2,4m: bắt FCO</v>
          </cell>
          <cell r="E621" t="str">
            <v>Bộ</v>
          </cell>
          <cell r="F621">
            <v>0</v>
          </cell>
          <cell r="G621">
            <v>2726500</v>
          </cell>
          <cell r="H621">
            <v>0</v>
          </cell>
          <cell r="I621">
            <v>0</v>
          </cell>
          <cell r="J621">
            <v>548135</v>
          </cell>
          <cell r="K621">
            <v>0</v>
          </cell>
          <cell r="L621">
            <v>0</v>
          </cell>
          <cell r="M621">
            <v>0</v>
          </cell>
          <cell r="N621">
            <v>0</v>
          </cell>
          <cell r="O621">
            <v>0</v>
          </cell>
          <cell r="P621">
            <v>0</v>
          </cell>
          <cell r="Q621">
            <v>0</v>
          </cell>
          <cell r="R621">
            <v>0</v>
          </cell>
        </row>
        <row r="622">
          <cell r="A622" t="str">
            <v>X22KKC</v>
          </cell>
          <cell r="B622">
            <v>1</v>
          </cell>
          <cell r="C622">
            <v>5</v>
          </cell>
          <cell r="D622" t="str">
            <v>Bộ đà Composite + đà sắt dài 2,4m: bắt FCO trụ ghép</v>
          </cell>
          <cell r="E622" t="str">
            <v>Bộ</v>
          </cell>
          <cell r="F622">
            <v>1</v>
          </cell>
          <cell r="G622">
            <v>2755000</v>
          </cell>
          <cell r="H622">
            <v>0</v>
          </cell>
          <cell r="I622">
            <v>0</v>
          </cell>
          <cell r="J622">
            <v>548135</v>
          </cell>
          <cell r="K622">
            <v>0</v>
          </cell>
          <cell r="L622">
            <v>0</v>
          </cell>
          <cell r="M622">
            <v>2755000</v>
          </cell>
          <cell r="N622">
            <v>0</v>
          </cell>
          <cell r="O622">
            <v>0</v>
          </cell>
          <cell r="P622">
            <v>548135</v>
          </cell>
          <cell r="Q622">
            <v>0</v>
          </cell>
          <cell r="R622">
            <v>0</v>
          </cell>
        </row>
        <row r="623">
          <cell r="A623" t="str">
            <v>DT160D</v>
          </cell>
          <cell r="B623">
            <v>0</v>
          </cell>
          <cell r="C623">
            <v>4</v>
          </cell>
          <cell r="D623" t="str">
            <v>Bộ đà tháp đơn U160x68x5 dài 2,5m</v>
          </cell>
          <cell r="E623" t="str">
            <v>Bộ</v>
          </cell>
          <cell r="F623">
            <v>0</v>
          </cell>
          <cell r="G623">
            <v>1048000</v>
          </cell>
          <cell r="H623">
            <v>0</v>
          </cell>
          <cell r="I623">
            <v>0</v>
          </cell>
          <cell r="J623">
            <v>219185</v>
          </cell>
          <cell r="K623">
            <v>0</v>
          </cell>
          <cell r="L623">
            <v>0</v>
          </cell>
          <cell r="M623">
            <v>0</v>
          </cell>
          <cell r="N623">
            <v>0</v>
          </cell>
          <cell r="O623">
            <v>0</v>
          </cell>
          <cell r="P623">
            <v>0</v>
          </cell>
          <cell r="Q623">
            <v>0</v>
          </cell>
          <cell r="R623">
            <v>0</v>
          </cell>
        </row>
        <row r="624">
          <cell r="A624" t="str">
            <v>DT160K</v>
          </cell>
          <cell r="B624">
            <v>0</v>
          </cell>
          <cell r="C624">
            <v>4</v>
          </cell>
          <cell r="D624" t="str">
            <v>Bộ đà tháp kép U160x68x5 dài 2,5m</v>
          </cell>
          <cell r="E624" t="str">
            <v>Bộ</v>
          </cell>
          <cell r="F624">
            <v>0</v>
          </cell>
          <cell r="G624">
            <v>2112000</v>
          </cell>
          <cell r="H624">
            <v>0</v>
          </cell>
          <cell r="I624">
            <v>0</v>
          </cell>
          <cell r="J624">
            <v>399691</v>
          </cell>
          <cell r="K624">
            <v>0</v>
          </cell>
          <cell r="L624">
            <v>0</v>
          </cell>
          <cell r="M624">
            <v>0</v>
          </cell>
          <cell r="N624">
            <v>0</v>
          </cell>
          <cell r="O624">
            <v>0</v>
          </cell>
          <cell r="P624">
            <v>0</v>
          </cell>
          <cell r="Q624">
            <v>0</v>
          </cell>
          <cell r="R624">
            <v>0</v>
          </cell>
        </row>
        <row r="625">
          <cell r="A625" t="str">
            <v>CX10</v>
          </cell>
          <cell r="B625">
            <v>0</v>
          </cell>
          <cell r="C625">
            <v>4</v>
          </cell>
          <cell r="D625" t="str">
            <v>Bộ chằng xuống đơn cho trụ 10,5m</v>
          </cell>
          <cell r="E625" t="str">
            <v>Bộ</v>
          </cell>
          <cell r="F625">
            <v>0</v>
          </cell>
          <cell r="G625">
            <v>784878.62</v>
          </cell>
          <cell r="H625">
            <v>0</v>
          </cell>
          <cell r="I625">
            <v>0</v>
          </cell>
          <cell r="J625">
            <v>125235</v>
          </cell>
          <cell r="K625">
            <v>0</v>
          </cell>
          <cell r="L625">
            <v>0</v>
          </cell>
          <cell r="M625">
            <v>0</v>
          </cell>
          <cell r="N625">
            <v>0</v>
          </cell>
          <cell r="O625">
            <v>0</v>
          </cell>
          <cell r="P625">
            <v>0</v>
          </cell>
          <cell r="Q625">
            <v>0</v>
          </cell>
          <cell r="R625">
            <v>0</v>
          </cell>
        </row>
        <row r="626">
          <cell r="A626" t="str">
            <v>CL10</v>
          </cell>
          <cell r="B626">
            <v>0</v>
          </cell>
          <cell r="C626">
            <v>4</v>
          </cell>
          <cell r="D626" t="str">
            <v>Bộ chằng lệch đơn cho trụ 10,5m</v>
          </cell>
          <cell r="E626" t="str">
            <v>Bộ</v>
          </cell>
          <cell r="F626">
            <v>0</v>
          </cell>
          <cell r="G626">
            <v>1037451.14</v>
          </cell>
          <cell r="H626">
            <v>0</v>
          </cell>
          <cell r="I626">
            <v>0</v>
          </cell>
          <cell r="J626">
            <v>256746</v>
          </cell>
          <cell r="K626">
            <v>0</v>
          </cell>
          <cell r="L626">
            <v>0</v>
          </cell>
          <cell r="M626">
            <v>0</v>
          </cell>
          <cell r="N626">
            <v>0</v>
          </cell>
          <cell r="O626">
            <v>0</v>
          </cell>
          <cell r="P626">
            <v>0</v>
          </cell>
          <cell r="Q626">
            <v>0</v>
          </cell>
          <cell r="R626">
            <v>0</v>
          </cell>
        </row>
        <row r="627">
          <cell r="A627" t="str">
            <v>CX12</v>
          </cell>
          <cell r="B627">
            <v>0</v>
          </cell>
          <cell r="C627">
            <v>4</v>
          </cell>
          <cell r="D627" t="str">
            <v>Bộ chằng xuống đơn cho trụ 12m</v>
          </cell>
          <cell r="E627" t="str">
            <v>Bộ</v>
          </cell>
          <cell r="F627">
            <v>0</v>
          </cell>
          <cell r="G627">
            <v>850381.6</v>
          </cell>
          <cell r="H627">
            <v>0</v>
          </cell>
          <cell r="I627">
            <v>0</v>
          </cell>
          <cell r="J627">
            <v>125235</v>
          </cell>
          <cell r="K627">
            <v>0</v>
          </cell>
          <cell r="L627">
            <v>0</v>
          </cell>
          <cell r="M627">
            <v>0</v>
          </cell>
          <cell r="N627">
            <v>0</v>
          </cell>
          <cell r="O627">
            <v>0</v>
          </cell>
          <cell r="P627">
            <v>0</v>
          </cell>
          <cell r="Q627">
            <v>0</v>
          </cell>
          <cell r="R627">
            <v>0</v>
          </cell>
        </row>
        <row r="628">
          <cell r="A628" t="str">
            <v>CL12</v>
          </cell>
          <cell r="B628">
            <v>0</v>
          </cell>
          <cell r="C628">
            <v>4</v>
          </cell>
          <cell r="D628" t="str">
            <v>Bộ chằng lệch đơn cho trụ 12m</v>
          </cell>
          <cell r="E628" t="str">
            <v>Bộ</v>
          </cell>
          <cell r="F628">
            <v>0</v>
          </cell>
          <cell r="G628">
            <v>1081308.5900000001</v>
          </cell>
          <cell r="H628">
            <v>0</v>
          </cell>
          <cell r="I628">
            <v>0</v>
          </cell>
          <cell r="J628">
            <v>256746</v>
          </cell>
          <cell r="K628">
            <v>0</v>
          </cell>
          <cell r="L628">
            <v>0</v>
          </cell>
          <cell r="M628">
            <v>0</v>
          </cell>
          <cell r="N628">
            <v>0</v>
          </cell>
          <cell r="O628">
            <v>0</v>
          </cell>
          <cell r="P628">
            <v>0</v>
          </cell>
          <cell r="Q628">
            <v>0</v>
          </cell>
          <cell r="R628">
            <v>0</v>
          </cell>
        </row>
        <row r="629">
          <cell r="A629" t="str">
            <v>CX14</v>
          </cell>
          <cell r="B629">
            <v>0</v>
          </cell>
          <cell r="C629">
            <v>4</v>
          </cell>
          <cell r="D629" t="str">
            <v>Bộ chằng xuống đơn cho trụ 14m</v>
          </cell>
          <cell r="E629" t="str">
            <v>Bộ</v>
          </cell>
          <cell r="F629">
            <v>0</v>
          </cell>
          <cell r="G629">
            <v>886866.8</v>
          </cell>
          <cell r="H629">
            <v>0</v>
          </cell>
          <cell r="I629">
            <v>0</v>
          </cell>
          <cell r="J629">
            <v>125235</v>
          </cell>
          <cell r="K629">
            <v>0</v>
          </cell>
          <cell r="L629">
            <v>0</v>
          </cell>
          <cell r="M629">
            <v>0</v>
          </cell>
          <cell r="N629">
            <v>0</v>
          </cell>
          <cell r="O629">
            <v>0</v>
          </cell>
          <cell r="P629">
            <v>0</v>
          </cell>
          <cell r="Q629">
            <v>0</v>
          </cell>
          <cell r="R629">
            <v>0</v>
          </cell>
        </row>
        <row r="630">
          <cell r="A630" t="str">
            <v>CL14</v>
          </cell>
          <cell r="B630">
            <v>0</v>
          </cell>
          <cell r="C630">
            <v>4</v>
          </cell>
          <cell r="D630" t="str">
            <v>Bộ chằng lệch đơn cho trụ 14m</v>
          </cell>
          <cell r="E630" t="str">
            <v>Bộ</v>
          </cell>
          <cell r="F630">
            <v>0</v>
          </cell>
          <cell r="G630">
            <v>0</v>
          </cell>
          <cell r="H630">
            <v>0</v>
          </cell>
          <cell r="I630">
            <v>0</v>
          </cell>
          <cell r="J630">
            <v>0</v>
          </cell>
          <cell r="K630">
            <v>0</v>
          </cell>
          <cell r="L630">
            <v>0</v>
          </cell>
          <cell r="M630">
            <v>0</v>
          </cell>
          <cell r="N630">
            <v>0</v>
          </cell>
          <cell r="O630">
            <v>0</v>
          </cell>
          <cell r="P630">
            <v>0</v>
          </cell>
          <cell r="Q630">
            <v>0</v>
          </cell>
          <cell r="R630">
            <v>0</v>
          </cell>
        </row>
        <row r="631">
          <cell r="A631" t="str">
            <v>CKB</v>
          </cell>
          <cell r="B631">
            <v>0</v>
          </cell>
          <cell r="C631">
            <v>4</v>
          </cell>
          <cell r="D631" t="str">
            <v>Bộ chằng vượt đơn</v>
          </cell>
          <cell r="E631" t="str">
            <v>Bộ</v>
          </cell>
          <cell r="F631">
            <v>0</v>
          </cell>
          <cell r="G631">
            <v>1394328.6</v>
          </cell>
          <cell r="H631">
            <v>0</v>
          </cell>
          <cell r="I631">
            <v>0</v>
          </cell>
          <cell r="J631">
            <v>250470</v>
          </cell>
          <cell r="K631">
            <v>0</v>
          </cell>
          <cell r="L631">
            <v>0</v>
          </cell>
          <cell r="M631">
            <v>0</v>
          </cell>
          <cell r="N631">
            <v>0</v>
          </cell>
          <cell r="O631">
            <v>0</v>
          </cell>
          <cell r="P631">
            <v>0</v>
          </cell>
          <cell r="Q631">
            <v>0</v>
          </cell>
          <cell r="R631">
            <v>0</v>
          </cell>
        </row>
        <row r="632">
          <cell r="A632" t="str">
            <v>NXX</v>
          </cell>
          <cell r="B632">
            <v>0</v>
          </cell>
          <cell r="C632">
            <v>4</v>
          </cell>
          <cell r="D632" t="str">
            <v>Bộ móng neo cho chằng xuống - neo đà cản (TT)</v>
          </cell>
          <cell r="E632" t="str">
            <v>Bộ</v>
          </cell>
          <cell r="F632">
            <v>0</v>
          </cell>
          <cell r="G632">
            <v>312000</v>
          </cell>
          <cell r="H632">
            <v>320000</v>
          </cell>
          <cell r="I632">
            <v>575012.02</v>
          </cell>
          <cell r="J632">
            <v>0</v>
          </cell>
          <cell r="K632">
            <v>0</v>
          </cell>
          <cell r="L632">
            <v>0</v>
          </cell>
          <cell r="M632">
            <v>0</v>
          </cell>
          <cell r="N632">
            <v>0</v>
          </cell>
          <cell r="O632">
            <v>0</v>
          </cell>
          <cell r="P632">
            <v>0</v>
          </cell>
          <cell r="Q632">
            <v>0</v>
          </cell>
          <cell r="R632">
            <v>0</v>
          </cell>
        </row>
        <row r="633">
          <cell r="A633" t="str">
            <v>NXL</v>
          </cell>
          <cell r="B633">
            <v>0</v>
          </cell>
          <cell r="C633">
            <v>4</v>
          </cell>
          <cell r="D633" t="str">
            <v>Bộ móng neo xòe cho chằng lệch (TT)</v>
          </cell>
          <cell r="E633" t="str">
            <v>Bộ</v>
          </cell>
          <cell r="F633">
            <v>0</v>
          </cell>
          <cell r="G633">
            <v>403000</v>
          </cell>
          <cell r="H633">
            <v>0</v>
          </cell>
          <cell r="I633">
            <v>158796.90700000001</v>
          </cell>
          <cell r="J633">
            <v>0</v>
          </cell>
          <cell r="K633">
            <v>0</v>
          </cell>
          <cell r="L633">
            <v>0</v>
          </cell>
          <cell r="M633">
            <v>0</v>
          </cell>
          <cell r="N633">
            <v>0</v>
          </cell>
          <cell r="O633">
            <v>0</v>
          </cell>
          <cell r="P633">
            <v>0</v>
          </cell>
          <cell r="Q633">
            <v>0</v>
          </cell>
          <cell r="R633">
            <v>0</v>
          </cell>
        </row>
        <row r="634">
          <cell r="A634" t="str">
            <v>NXXD</v>
          </cell>
          <cell r="B634">
            <v>0</v>
          </cell>
          <cell r="C634">
            <v>4</v>
          </cell>
          <cell r="D634" t="str">
            <v>Bộ móng neo xòe cho chằng xuống (TT) - Lỗ đá</v>
          </cell>
          <cell r="E634" t="str">
            <v>Bộ</v>
          </cell>
          <cell r="F634">
            <v>0</v>
          </cell>
          <cell r="G634">
            <v>403000</v>
          </cell>
          <cell r="H634">
            <v>0</v>
          </cell>
          <cell r="I634">
            <v>1292000.32</v>
          </cell>
          <cell r="J634">
            <v>0</v>
          </cell>
          <cell r="K634">
            <v>0</v>
          </cell>
          <cell r="L634">
            <v>0</v>
          </cell>
          <cell r="M634">
            <v>0</v>
          </cell>
          <cell r="N634">
            <v>0</v>
          </cell>
          <cell r="O634">
            <v>0</v>
          </cell>
          <cell r="P634">
            <v>0</v>
          </cell>
          <cell r="Q634">
            <v>0</v>
          </cell>
          <cell r="R634">
            <v>0</v>
          </cell>
        </row>
        <row r="635">
          <cell r="A635" t="str">
            <v>NXLD</v>
          </cell>
          <cell r="B635">
            <v>0</v>
          </cell>
          <cell r="C635">
            <v>4</v>
          </cell>
          <cell r="D635" t="str">
            <v>Bộ móng neo xòe cho chằng lệch (TT) - Lỗ đá</v>
          </cell>
          <cell r="E635" t="str">
            <v>Bộ</v>
          </cell>
          <cell r="F635">
            <v>0</v>
          </cell>
          <cell r="G635">
            <v>403000</v>
          </cell>
          <cell r="H635">
            <v>0</v>
          </cell>
          <cell r="I635">
            <v>1292000.32</v>
          </cell>
          <cell r="J635">
            <v>0</v>
          </cell>
          <cell r="K635">
            <v>0</v>
          </cell>
          <cell r="L635">
            <v>0</v>
          </cell>
          <cell r="M635">
            <v>0</v>
          </cell>
          <cell r="N635">
            <v>0</v>
          </cell>
          <cell r="O635">
            <v>0</v>
          </cell>
          <cell r="P635">
            <v>0</v>
          </cell>
          <cell r="Q635">
            <v>0</v>
          </cell>
          <cell r="R635">
            <v>0</v>
          </cell>
        </row>
        <row r="636">
          <cell r="A636" t="str">
            <v>U-D</v>
          </cell>
          <cell r="B636">
            <v>1</v>
          </cell>
          <cell r="C636">
            <v>5</v>
          </cell>
          <cell r="D636" t="str">
            <v>Bộ Uclevis đỡ dây trung hòa (trụ đơn)</v>
          </cell>
          <cell r="E636" t="str">
            <v>bộ</v>
          </cell>
          <cell r="F636">
            <v>2</v>
          </cell>
          <cell r="G636">
            <v>54100</v>
          </cell>
          <cell r="H636">
            <v>0</v>
          </cell>
          <cell r="I636">
            <v>0</v>
          </cell>
          <cell r="J636">
            <v>15472</v>
          </cell>
          <cell r="K636">
            <v>0</v>
          </cell>
          <cell r="L636">
            <v>0</v>
          </cell>
          <cell r="M636">
            <v>108200</v>
          </cell>
          <cell r="N636">
            <v>0</v>
          </cell>
          <cell r="O636">
            <v>0</v>
          </cell>
          <cell r="P636">
            <v>30944</v>
          </cell>
          <cell r="Q636">
            <v>0</v>
          </cell>
          <cell r="R636">
            <v>0</v>
          </cell>
        </row>
        <row r="637">
          <cell r="A637" t="str">
            <v>U-K</v>
          </cell>
          <cell r="B637">
            <v>0</v>
          </cell>
          <cell r="C637">
            <v>5</v>
          </cell>
          <cell r="D637" t="str">
            <v>Bộ Uclevis đỡ dây trung hòa trụ ghép</v>
          </cell>
          <cell r="E637" t="str">
            <v>bộ</v>
          </cell>
          <cell r="F637">
            <v>0</v>
          </cell>
          <cell r="G637">
            <v>71100</v>
          </cell>
          <cell r="H637">
            <v>0</v>
          </cell>
          <cell r="I637">
            <v>0</v>
          </cell>
          <cell r="J637">
            <v>15472</v>
          </cell>
          <cell r="K637">
            <v>0</v>
          </cell>
          <cell r="L637">
            <v>0</v>
          </cell>
          <cell r="M637">
            <v>0</v>
          </cell>
          <cell r="N637">
            <v>0</v>
          </cell>
          <cell r="O637">
            <v>0</v>
          </cell>
          <cell r="P637">
            <v>0</v>
          </cell>
          <cell r="Q637">
            <v>0</v>
          </cell>
          <cell r="R637">
            <v>0</v>
          </cell>
        </row>
        <row r="638">
          <cell r="A638" t="str">
            <v>U-X</v>
          </cell>
          <cell r="B638">
            <v>0</v>
          </cell>
          <cell r="C638">
            <v>5</v>
          </cell>
          <cell r="D638" t="str">
            <v>Bộ Uclevis đỡ dây trung hòa vào xà</v>
          </cell>
          <cell r="E638" t="str">
            <v>bộ</v>
          </cell>
          <cell r="F638">
            <v>0</v>
          </cell>
          <cell r="G638">
            <v>42900</v>
          </cell>
          <cell r="H638">
            <v>0</v>
          </cell>
          <cell r="I638">
            <v>0</v>
          </cell>
          <cell r="J638">
            <v>15472</v>
          </cell>
          <cell r="K638">
            <v>0</v>
          </cell>
          <cell r="L638">
            <v>0</v>
          </cell>
          <cell r="M638">
            <v>0</v>
          </cell>
          <cell r="N638">
            <v>0</v>
          </cell>
          <cell r="O638">
            <v>0</v>
          </cell>
          <cell r="P638">
            <v>0</v>
          </cell>
          <cell r="Q638">
            <v>0</v>
          </cell>
          <cell r="R638">
            <v>0</v>
          </cell>
        </row>
        <row r="639">
          <cell r="A639" t="str">
            <v>KN50</v>
          </cell>
          <cell r="B639">
            <v>1</v>
          </cell>
          <cell r="C639">
            <v>6</v>
          </cell>
          <cell r="D639" t="str">
            <v>Bộ khóa néo dây trung hòa vào trụ (cáp trần 50)</v>
          </cell>
          <cell r="E639" t="str">
            <v>bộ</v>
          </cell>
          <cell r="F639">
            <v>4</v>
          </cell>
          <cell r="G639">
            <v>95100</v>
          </cell>
          <cell r="H639">
            <v>0</v>
          </cell>
          <cell r="I639">
            <v>0</v>
          </cell>
          <cell r="J639">
            <v>0</v>
          </cell>
          <cell r="K639">
            <v>0</v>
          </cell>
          <cell r="L639">
            <v>0</v>
          </cell>
          <cell r="M639">
            <v>380400</v>
          </cell>
          <cell r="N639">
            <v>0</v>
          </cell>
          <cell r="O639">
            <v>0</v>
          </cell>
          <cell r="P639">
            <v>0</v>
          </cell>
          <cell r="Q639">
            <v>0</v>
          </cell>
          <cell r="R639">
            <v>0</v>
          </cell>
        </row>
        <row r="640">
          <cell r="A640" t="str">
            <v>KN70</v>
          </cell>
          <cell r="B640">
            <v>0</v>
          </cell>
          <cell r="C640">
            <v>6</v>
          </cell>
          <cell r="D640" t="str">
            <v>Bộ khóa néo dây trung hòa vào trụ (cáp trần 70)</v>
          </cell>
          <cell r="E640" t="str">
            <v>bộ</v>
          </cell>
          <cell r="F640">
            <v>0</v>
          </cell>
          <cell r="G640">
            <v>92500</v>
          </cell>
          <cell r="H640">
            <v>0</v>
          </cell>
          <cell r="I640">
            <v>0</v>
          </cell>
          <cell r="J640">
            <v>0</v>
          </cell>
          <cell r="K640">
            <v>0</v>
          </cell>
          <cell r="L640">
            <v>0</v>
          </cell>
          <cell r="M640">
            <v>0</v>
          </cell>
          <cell r="N640">
            <v>0</v>
          </cell>
          <cell r="O640">
            <v>0</v>
          </cell>
          <cell r="P640">
            <v>0</v>
          </cell>
          <cell r="Q640">
            <v>0</v>
          </cell>
          <cell r="R640">
            <v>0</v>
          </cell>
        </row>
        <row r="641">
          <cell r="A641" t="str">
            <v>KN95</v>
          </cell>
          <cell r="B641">
            <v>0</v>
          </cell>
          <cell r="C641">
            <v>6</v>
          </cell>
          <cell r="D641" t="str">
            <v>Bộ khóa néo dây trung hòa vào trụ (cáp trần 95)</v>
          </cell>
          <cell r="E641" t="str">
            <v>bộ</v>
          </cell>
          <cell r="F641">
            <v>0</v>
          </cell>
          <cell r="G641">
            <v>160500</v>
          </cell>
          <cell r="H641">
            <v>0</v>
          </cell>
          <cell r="I641">
            <v>0</v>
          </cell>
          <cell r="J641">
            <v>0</v>
          </cell>
          <cell r="K641">
            <v>0</v>
          </cell>
          <cell r="L641">
            <v>0</v>
          </cell>
          <cell r="M641">
            <v>0</v>
          </cell>
          <cell r="N641">
            <v>0</v>
          </cell>
          <cell r="O641">
            <v>0</v>
          </cell>
          <cell r="P641">
            <v>0</v>
          </cell>
          <cell r="Q641">
            <v>0</v>
          </cell>
          <cell r="R641">
            <v>0</v>
          </cell>
        </row>
        <row r="642">
          <cell r="A642" t="str">
            <v>KN120</v>
          </cell>
          <cell r="B642">
            <v>0</v>
          </cell>
          <cell r="C642">
            <v>6</v>
          </cell>
          <cell r="D642" t="str">
            <v>Bộ khóa néo dây trung hòa vào trụ (cáp trần 120)</v>
          </cell>
          <cell r="E642" t="str">
            <v>bộ</v>
          </cell>
          <cell r="F642">
            <v>0</v>
          </cell>
          <cell r="G642">
            <v>160500</v>
          </cell>
          <cell r="H642">
            <v>0</v>
          </cell>
          <cell r="I642">
            <v>0</v>
          </cell>
          <cell r="J642">
            <v>0</v>
          </cell>
          <cell r="K642">
            <v>0</v>
          </cell>
          <cell r="L642">
            <v>0</v>
          </cell>
          <cell r="M642">
            <v>0</v>
          </cell>
          <cell r="N642">
            <v>0</v>
          </cell>
          <cell r="O642">
            <v>0</v>
          </cell>
          <cell r="P642">
            <v>0</v>
          </cell>
          <cell r="Q642">
            <v>0</v>
          </cell>
          <cell r="R642">
            <v>0</v>
          </cell>
        </row>
        <row r="643">
          <cell r="A643" t="str">
            <v>SD</v>
          </cell>
          <cell r="B643">
            <v>1</v>
          </cell>
          <cell r="C643">
            <v>7</v>
          </cell>
          <cell r="D643" t="str">
            <v>Bộ cách điện đứng+ty sứ : SĐU</v>
          </cell>
          <cell r="E643" t="str">
            <v>bộ</v>
          </cell>
          <cell r="F643">
            <v>17</v>
          </cell>
          <cell r="G643">
            <v>253000</v>
          </cell>
          <cell r="H643">
            <v>0</v>
          </cell>
          <cell r="I643">
            <v>0</v>
          </cell>
          <cell r="J643">
            <v>58277</v>
          </cell>
          <cell r="K643">
            <v>0</v>
          </cell>
          <cell r="L643">
            <v>0</v>
          </cell>
          <cell r="M643">
            <v>4301000</v>
          </cell>
          <cell r="N643">
            <v>0</v>
          </cell>
          <cell r="O643">
            <v>0</v>
          </cell>
          <cell r="P643">
            <v>990709</v>
          </cell>
          <cell r="Q643">
            <v>0</v>
          </cell>
          <cell r="R643">
            <v>0</v>
          </cell>
        </row>
        <row r="644">
          <cell r="A644" t="str">
            <v>SDI</v>
          </cell>
          <cell r="B644">
            <v>0</v>
          </cell>
          <cell r="C644">
            <v>7</v>
          </cell>
          <cell r="D644" t="str">
            <v>Bộ đà 0,8m + Bộ sứ đứng : SĐI</v>
          </cell>
          <cell r="E644" t="str">
            <v>bộ</v>
          </cell>
          <cell r="F644">
            <v>0</v>
          </cell>
          <cell r="G644">
            <v>549574</v>
          </cell>
          <cell r="H644">
            <v>0</v>
          </cell>
          <cell r="I644">
            <v>0</v>
          </cell>
          <cell r="J644">
            <v>255544</v>
          </cell>
          <cell r="K644">
            <v>0</v>
          </cell>
          <cell r="L644">
            <v>0</v>
          </cell>
          <cell r="M644">
            <v>0</v>
          </cell>
          <cell r="N644">
            <v>0</v>
          </cell>
          <cell r="O644">
            <v>0</v>
          </cell>
          <cell r="P644">
            <v>0</v>
          </cell>
          <cell r="Q644">
            <v>0</v>
          </cell>
          <cell r="R644">
            <v>0</v>
          </cell>
        </row>
        <row r="645">
          <cell r="A645" t="str">
            <v>SDG</v>
          </cell>
          <cell r="B645">
            <v>0</v>
          </cell>
          <cell r="C645">
            <v>7</v>
          </cell>
          <cell r="D645" t="str">
            <v>Bộ cách điện đỉnh góc + ty sứ đơn : SĐG</v>
          </cell>
          <cell r="E645" t="str">
            <v>bộ</v>
          </cell>
          <cell r="F645">
            <v>0</v>
          </cell>
          <cell r="G645">
            <v>652000</v>
          </cell>
          <cell r="H645">
            <v>0</v>
          </cell>
          <cell r="I645">
            <v>0</v>
          </cell>
          <cell r="J645">
            <v>116554</v>
          </cell>
          <cell r="K645">
            <v>0</v>
          </cell>
          <cell r="L645">
            <v>0</v>
          </cell>
          <cell r="M645">
            <v>0</v>
          </cell>
          <cell r="N645">
            <v>0</v>
          </cell>
          <cell r="O645">
            <v>0</v>
          </cell>
          <cell r="P645">
            <v>0</v>
          </cell>
          <cell r="Q645">
            <v>0</v>
          </cell>
          <cell r="R645">
            <v>0</v>
          </cell>
        </row>
        <row r="646">
          <cell r="A646" t="str">
            <v>PLY50X</v>
          </cell>
          <cell r="B646">
            <v>1</v>
          </cell>
          <cell r="C646">
            <v>8</v>
          </cell>
          <cell r="D646" t="str">
            <v>Bộ sứ treo Polymer 25kV lắp vào xà (cáp bọc 50)</v>
          </cell>
          <cell r="E646" t="str">
            <v>bộ</v>
          </cell>
          <cell r="F646">
            <v>12</v>
          </cell>
          <cell r="G646">
            <v>630000</v>
          </cell>
          <cell r="H646">
            <v>0</v>
          </cell>
          <cell r="I646">
            <v>0</v>
          </cell>
          <cell r="J646">
            <v>70132</v>
          </cell>
          <cell r="K646">
            <v>0</v>
          </cell>
          <cell r="L646">
            <v>0</v>
          </cell>
          <cell r="M646">
            <v>7560000</v>
          </cell>
          <cell r="N646">
            <v>0</v>
          </cell>
          <cell r="O646">
            <v>0</v>
          </cell>
          <cell r="P646">
            <v>841584</v>
          </cell>
          <cell r="Q646">
            <v>0</v>
          </cell>
          <cell r="R646">
            <v>0</v>
          </cell>
        </row>
        <row r="647">
          <cell r="A647" t="str">
            <v>PLY70X</v>
          </cell>
          <cell r="B647">
            <v>0</v>
          </cell>
          <cell r="C647">
            <v>8</v>
          </cell>
          <cell r="D647" t="str">
            <v>Bộ sứ treo Polymer 25kV lắp vào xà (cáp bọc 70)</v>
          </cell>
          <cell r="E647" t="str">
            <v>bộ</v>
          </cell>
          <cell r="F647">
            <v>0</v>
          </cell>
          <cell r="G647">
            <v>630000</v>
          </cell>
          <cell r="H647">
            <v>0</v>
          </cell>
          <cell r="I647">
            <v>0</v>
          </cell>
          <cell r="J647">
            <v>70132</v>
          </cell>
          <cell r="K647">
            <v>0</v>
          </cell>
          <cell r="L647">
            <v>0</v>
          </cell>
          <cell r="M647">
            <v>0</v>
          </cell>
          <cell r="N647">
            <v>0</v>
          </cell>
          <cell r="O647">
            <v>0</v>
          </cell>
          <cell r="P647">
            <v>0</v>
          </cell>
          <cell r="Q647">
            <v>0</v>
          </cell>
          <cell r="R647">
            <v>0</v>
          </cell>
        </row>
        <row r="648">
          <cell r="A648" t="str">
            <v>PLY95X</v>
          </cell>
          <cell r="B648">
            <v>0</v>
          </cell>
          <cell r="C648">
            <v>8</v>
          </cell>
          <cell r="D648" t="str">
            <v>Bộ sứ treo Polymer 25kV lắp vào xà (cáp bọc 95)</v>
          </cell>
          <cell r="E648" t="str">
            <v>bộ</v>
          </cell>
          <cell r="F648">
            <v>0</v>
          </cell>
          <cell r="G648">
            <v>650000</v>
          </cell>
          <cell r="H648">
            <v>0</v>
          </cell>
          <cell r="I648">
            <v>0</v>
          </cell>
          <cell r="J648">
            <v>70132</v>
          </cell>
          <cell r="K648">
            <v>0</v>
          </cell>
          <cell r="L648">
            <v>0</v>
          </cell>
          <cell r="M648">
            <v>0</v>
          </cell>
          <cell r="N648">
            <v>0</v>
          </cell>
          <cell r="O648">
            <v>0</v>
          </cell>
          <cell r="P648">
            <v>0</v>
          </cell>
          <cell r="Q648">
            <v>0</v>
          </cell>
          <cell r="R648">
            <v>0</v>
          </cell>
        </row>
        <row r="649">
          <cell r="A649" t="str">
            <v>PLY120X</v>
          </cell>
          <cell r="B649">
            <v>0</v>
          </cell>
          <cell r="C649">
            <v>8</v>
          </cell>
          <cell r="D649" t="str">
            <v>Bộ sứ treo Polymer 25kV lắp vào xà (cáp bọc 120)</v>
          </cell>
          <cell r="E649" t="str">
            <v>bộ</v>
          </cell>
          <cell r="F649">
            <v>0</v>
          </cell>
          <cell r="G649">
            <v>650000</v>
          </cell>
          <cell r="H649">
            <v>0</v>
          </cell>
          <cell r="I649">
            <v>0</v>
          </cell>
          <cell r="J649">
            <v>70132</v>
          </cell>
          <cell r="K649">
            <v>0</v>
          </cell>
          <cell r="L649">
            <v>0</v>
          </cell>
          <cell r="M649">
            <v>0</v>
          </cell>
          <cell r="N649">
            <v>0</v>
          </cell>
          <cell r="O649">
            <v>0</v>
          </cell>
          <cell r="P649">
            <v>0</v>
          </cell>
          <cell r="Q649">
            <v>0</v>
          </cell>
          <cell r="R649">
            <v>0</v>
          </cell>
        </row>
        <row r="650">
          <cell r="A650" t="str">
            <v>PLY150X</v>
          </cell>
          <cell r="B650">
            <v>0</v>
          </cell>
          <cell r="C650">
            <v>8</v>
          </cell>
          <cell r="D650" t="str">
            <v>Bộ sứ treo Polymer 25kV lắp vào xà (cáp bọc 150)</v>
          </cell>
          <cell r="E650" t="str">
            <v>bộ</v>
          </cell>
          <cell r="F650">
            <v>0</v>
          </cell>
          <cell r="G650">
            <v>650000</v>
          </cell>
          <cell r="H650">
            <v>0</v>
          </cell>
          <cell r="I650">
            <v>0</v>
          </cell>
          <cell r="J650">
            <v>70132</v>
          </cell>
          <cell r="K650">
            <v>0</v>
          </cell>
          <cell r="L650">
            <v>0</v>
          </cell>
          <cell r="M650">
            <v>0</v>
          </cell>
          <cell r="N650">
            <v>0</v>
          </cell>
          <cell r="O650">
            <v>0</v>
          </cell>
          <cell r="P650">
            <v>0</v>
          </cell>
          <cell r="Q650">
            <v>0</v>
          </cell>
          <cell r="R650">
            <v>0</v>
          </cell>
        </row>
        <row r="651">
          <cell r="A651" t="str">
            <v>PLY185X</v>
          </cell>
          <cell r="B651">
            <v>0</v>
          </cell>
          <cell r="C651">
            <v>8</v>
          </cell>
          <cell r="D651" t="str">
            <v>Bộ sứ treo Polymer 25kV lắp vào xà (cáp bọc 185)</v>
          </cell>
          <cell r="E651" t="str">
            <v>bộ</v>
          </cell>
          <cell r="F651">
            <v>0</v>
          </cell>
          <cell r="G651">
            <v>705000</v>
          </cell>
          <cell r="H651">
            <v>0</v>
          </cell>
          <cell r="I651">
            <v>0</v>
          </cell>
          <cell r="J651">
            <v>70132</v>
          </cell>
          <cell r="K651">
            <v>0</v>
          </cell>
          <cell r="L651">
            <v>0</v>
          </cell>
          <cell r="M651">
            <v>0</v>
          </cell>
          <cell r="N651">
            <v>0</v>
          </cell>
          <cell r="O651">
            <v>0</v>
          </cell>
          <cell r="P651">
            <v>0</v>
          </cell>
          <cell r="Q651">
            <v>0</v>
          </cell>
          <cell r="R651">
            <v>0</v>
          </cell>
        </row>
        <row r="652">
          <cell r="A652" t="str">
            <v>PLY240X</v>
          </cell>
          <cell r="B652">
            <v>0</v>
          </cell>
          <cell r="C652">
            <v>8</v>
          </cell>
          <cell r="D652" t="str">
            <v>Bộ sứ treo Polymer 25kV lắp vào xà (cáp bọc 240)</v>
          </cell>
          <cell r="E652" t="str">
            <v>bộ</v>
          </cell>
          <cell r="F652">
            <v>0</v>
          </cell>
          <cell r="G652">
            <v>710000</v>
          </cell>
          <cell r="H652">
            <v>0</v>
          </cell>
          <cell r="I652">
            <v>0</v>
          </cell>
          <cell r="J652">
            <v>70132</v>
          </cell>
          <cell r="K652">
            <v>0</v>
          </cell>
          <cell r="L652">
            <v>0</v>
          </cell>
          <cell r="M652">
            <v>0</v>
          </cell>
          <cell r="N652">
            <v>0</v>
          </cell>
          <cell r="O652">
            <v>0</v>
          </cell>
          <cell r="P652">
            <v>0</v>
          </cell>
          <cell r="Q652">
            <v>0</v>
          </cell>
          <cell r="R652">
            <v>0</v>
          </cell>
        </row>
        <row r="653">
          <cell r="A653" t="str">
            <v>PLY50T</v>
          </cell>
          <cell r="B653">
            <v>0</v>
          </cell>
          <cell r="C653">
            <v>8</v>
          </cell>
          <cell r="D653" t="str">
            <v>Bộ sứ treo Polymer 25kV lắp vào trụ (cáp bọc 50)</v>
          </cell>
          <cell r="E653" t="str">
            <v>bộ</v>
          </cell>
          <cell r="F653">
            <v>0</v>
          </cell>
          <cell r="G653">
            <v>617100</v>
          </cell>
          <cell r="H653">
            <v>0</v>
          </cell>
          <cell r="I653">
            <v>0</v>
          </cell>
          <cell r="J653">
            <v>70132</v>
          </cell>
          <cell r="K653">
            <v>0</v>
          </cell>
          <cell r="L653">
            <v>0</v>
          </cell>
          <cell r="M653">
            <v>0</v>
          </cell>
          <cell r="N653">
            <v>0</v>
          </cell>
          <cell r="O653">
            <v>0</v>
          </cell>
          <cell r="P653">
            <v>0</v>
          </cell>
          <cell r="Q653">
            <v>0</v>
          </cell>
          <cell r="R653">
            <v>0</v>
          </cell>
        </row>
        <row r="654">
          <cell r="A654" t="str">
            <v>PLY70T</v>
          </cell>
          <cell r="B654">
            <v>0</v>
          </cell>
          <cell r="C654">
            <v>8</v>
          </cell>
          <cell r="D654" t="str">
            <v>Bộ sứ treo Polymer 25kV lắp vào trụ (cáp bọc 70)</v>
          </cell>
          <cell r="E654" t="str">
            <v>bộ</v>
          </cell>
          <cell r="F654">
            <v>0</v>
          </cell>
          <cell r="G654">
            <v>988500</v>
          </cell>
          <cell r="H654">
            <v>0</v>
          </cell>
          <cell r="I654">
            <v>0</v>
          </cell>
          <cell r="J654">
            <v>70132</v>
          </cell>
          <cell r="K654">
            <v>0</v>
          </cell>
          <cell r="L654">
            <v>0</v>
          </cell>
          <cell r="M654">
            <v>0</v>
          </cell>
          <cell r="N654">
            <v>0</v>
          </cell>
          <cell r="O654">
            <v>0</v>
          </cell>
          <cell r="P654">
            <v>0</v>
          </cell>
          <cell r="Q654">
            <v>0</v>
          </cell>
          <cell r="R654">
            <v>0</v>
          </cell>
        </row>
        <row r="655">
          <cell r="B655">
            <v>0</v>
          </cell>
          <cell r="C655">
            <v>8</v>
          </cell>
        </row>
        <row r="656">
          <cell r="A656" t="str">
            <v>DDTT3P-7</v>
          </cell>
          <cell r="B656">
            <v>1</v>
          </cell>
          <cell r="C656" t="str">
            <v>IV</v>
          </cell>
          <cell r="D656" t="str">
            <v>Phần dây, sứ và phụ kiện</v>
          </cell>
          <cell r="E656" t="str">
            <v>Tbộ</v>
          </cell>
          <cell r="F656">
            <v>1</v>
          </cell>
          <cell r="G656">
            <v>20311791.5</v>
          </cell>
          <cell r="I656">
            <v>0</v>
          </cell>
          <cell r="J656">
            <v>1616814</v>
          </cell>
          <cell r="K656">
            <v>0</v>
          </cell>
          <cell r="L656">
            <v>95534</v>
          </cell>
          <cell r="M656">
            <v>20311791.5</v>
          </cell>
          <cell r="N656">
            <v>0</v>
          </cell>
          <cell r="O656">
            <v>0</v>
          </cell>
          <cell r="P656">
            <v>1616814</v>
          </cell>
          <cell r="Q656">
            <v>0</v>
          </cell>
          <cell r="R656">
            <v>95534</v>
          </cell>
        </row>
        <row r="657">
          <cell r="A657" t="str">
            <v>Hotline</v>
          </cell>
          <cell r="B657">
            <v>0</v>
          </cell>
          <cell r="C657" t="str">
            <v>V</v>
          </cell>
          <cell r="D657" t="str">
            <v>Phần đấu nối Hotline</v>
          </cell>
          <cell r="E657" t="str">
            <v>Tbộ</v>
          </cell>
        </row>
        <row r="658">
          <cell r="A658" t="str">
            <v>TĐĐ</v>
          </cell>
          <cell r="B658">
            <v>0</v>
          </cell>
          <cell r="C658" t="str">
            <v>VII</v>
          </cell>
          <cell r="D658" t="str">
            <v>Phần vật liệu trụ đo đếm</v>
          </cell>
          <cell r="E658" t="str">
            <v>Tbộ</v>
          </cell>
        </row>
        <row r="659">
          <cell r="A659" t="str">
            <v>TBTT3P-7</v>
          </cell>
          <cell r="B659">
            <v>1</v>
          </cell>
          <cell r="C659" t="str">
            <v>V</v>
          </cell>
          <cell r="D659" t="str">
            <v>Phần thiết bị đường dây trung thế 3 pha 1 mạch</v>
          </cell>
          <cell r="E659" t="str">
            <v>Tbộ</v>
          </cell>
          <cell r="F659">
            <v>1</v>
          </cell>
          <cell r="G659">
            <v>3411000</v>
          </cell>
          <cell r="I659">
            <v>0</v>
          </cell>
          <cell r="J659">
            <v>667920</v>
          </cell>
          <cell r="K659">
            <v>0</v>
          </cell>
          <cell r="L659">
            <v>0</v>
          </cell>
          <cell r="M659">
            <v>3411000</v>
          </cell>
          <cell r="N659">
            <v>0</v>
          </cell>
          <cell r="O659">
            <v>0</v>
          </cell>
          <cell r="P659">
            <v>667920</v>
          </cell>
          <cell r="Q659">
            <v>0</v>
          </cell>
          <cell r="R659">
            <v>0</v>
          </cell>
        </row>
        <row r="660">
          <cell r="A660" t="str">
            <v>TT3P4970-7</v>
          </cell>
          <cell r="B660">
            <v>1</v>
          </cell>
          <cell r="D660" t="str">
            <v>Cộng (I-V)</v>
          </cell>
          <cell r="L660" t="str">
            <v>Vật liệu:</v>
          </cell>
          <cell r="M660">
            <v>95207909.5</v>
          </cell>
          <cell r="N660">
            <v>2785014.5999999996</v>
          </cell>
          <cell r="O660">
            <v>3526337.45</v>
          </cell>
          <cell r="P660">
            <v>12918389</v>
          </cell>
          <cell r="Q660">
            <v>99091.98000000001</v>
          </cell>
          <cell r="R660">
            <v>1716054</v>
          </cell>
        </row>
        <row r="661">
          <cell r="A661" t="str">
            <v>TB3P4970-7</v>
          </cell>
          <cell r="B661">
            <v>1</v>
          </cell>
          <cell r="L661" t="str">
            <v>Thiết bị:</v>
          </cell>
          <cell r="M661">
            <v>3411000</v>
          </cell>
          <cell r="N661">
            <v>0</v>
          </cell>
          <cell r="O661">
            <v>0</v>
          </cell>
          <cell r="P661">
            <v>667920</v>
          </cell>
          <cell r="Q661">
            <v>0</v>
          </cell>
          <cell r="R661">
            <v>0</v>
          </cell>
        </row>
        <row r="663">
          <cell r="A663" t="str">
            <v>TT3P-8</v>
          </cell>
          <cell r="B663">
            <v>1</v>
          </cell>
          <cell r="C663" t="str">
            <v>H</v>
          </cell>
          <cell r="D663" t="str">
            <v>Nhánh 3P Láng Cát Giồng Ông Đông (Giồng Ông Đông 2A)</v>
          </cell>
        </row>
        <row r="664">
          <cell r="B664">
            <v>1</v>
          </cell>
          <cell r="C664" t="str">
            <v>I</v>
          </cell>
          <cell r="D664" t="str">
            <v>Phần móng và tiếp địa</v>
          </cell>
        </row>
        <row r="665">
          <cell r="A665" t="str">
            <v>M10</v>
          </cell>
          <cell r="B665">
            <v>0</v>
          </cell>
          <cell r="C665">
            <v>0</v>
          </cell>
          <cell r="D665" t="str">
            <v>Móng M10</v>
          </cell>
          <cell r="E665" t="str">
            <v>Móng</v>
          </cell>
          <cell r="F665">
            <v>0</v>
          </cell>
          <cell r="G665">
            <v>0</v>
          </cell>
          <cell r="H665">
            <v>0</v>
          </cell>
          <cell r="I665">
            <v>135388.598</v>
          </cell>
          <cell r="J665">
            <v>0</v>
          </cell>
          <cell r="K665">
            <v>0</v>
          </cell>
          <cell r="L665">
            <v>0</v>
          </cell>
          <cell r="M665">
            <v>0</v>
          </cell>
          <cell r="N665">
            <v>0</v>
          </cell>
          <cell r="O665">
            <v>0</v>
          </cell>
          <cell r="P665">
            <v>0</v>
          </cell>
          <cell r="Q665">
            <v>0</v>
          </cell>
          <cell r="R665">
            <v>0</v>
          </cell>
        </row>
        <row r="666">
          <cell r="A666" t="str">
            <v>M10a</v>
          </cell>
          <cell r="B666">
            <v>0</v>
          </cell>
          <cell r="C666">
            <v>0</v>
          </cell>
          <cell r="D666" t="str">
            <v xml:space="preserve">Móng M10a </v>
          </cell>
          <cell r="E666" t="str">
            <v>Móng</v>
          </cell>
          <cell r="F666">
            <v>0</v>
          </cell>
          <cell r="G666">
            <v>397000</v>
          </cell>
          <cell r="H666">
            <v>0</v>
          </cell>
          <cell r="I666">
            <v>428823.73899999994</v>
          </cell>
          <cell r="J666">
            <v>62034</v>
          </cell>
          <cell r="K666">
            <v>0</v>
          </cell>
          <cell r="L666">
            <v>0</v>
          </cell>
          <cell r="M666">
            <v>0</v>
          </cell>
          <cell r="N666">
            <v>0</v>
          </cell>
          <cell r="O666">
            <v>0</v>
          </cell>
          <cell r="P666">
            <v>0</v>
          </cell>
          <cell r="Q666">
            <v>0</v>
          </cell>
          <cell r="R666">
            <v>0</v>
          </cell>
        </row>
        <row r="667">
          <cell r="A667" t="str">
            <v>M10BT</v>
          </cell>
          <cell r="B667">
            <v>0</v>
          </cell>
          <cell r="C667">
            <v>0</v>
          </cell>
          <cell r="D667" t="str">
            <v>Móng bê tông trụ đơn 10.5m</v>
          </cell>
          <cell r="E667" t="str">
            <v>Móng</v>
          </cell>
          <cell r="F667">
            <v>0</v>
          </cell>
          <cell r="G667">
            <v>0</v>
          </cell>
          <cell r="H667">
            <v>0</v>
          </cell>
          <cell r="I667">
            <v>0</v>
          </cell>
          <cell r="J667">
            <v>0</v>
          </cell>
          <cell r="K667">
            <v>0</v>
          </cell>
          <cell r="L667">
            <v>0</v>
          </cell>
          <cell r="M667">
            <v>0</v>
          </cell>
          <cell r="N667">
            <v>0</v>
          </cell>
          <cell r="O667">
            <v>0</v>
          </cell>
          <cell r="P667">
            <v>0</v>
          </cell>
          <cell r="Q667">
            <v>0</v>
          </cell>
          <cell r="R667">
            <v>0</v>
          </cell>
        </row>
        <row r="668">
          <cell r="A668" t="str">
            <v>M10BTD</v>
          </cell>
          <cell r="B668">
            <v>0</v>
          </cell>
          <cell r="C668">
            <v>0</v>
          </cell>
          <cell r="D668" t="str">
            <v>Móng M10BT đôi</v>
          </cell>
          <cell r="E668" t="str">
            <v>Móng</v>
          </cell>
          <cell r="F668">
            <v>0</v>
          </cell>
          <cell r="G668">
            <v>123600</v>
          </cell>
          <cell r="H668">
            <v>1794003</v>
          </cell>
          <cell r="I668">
            <v>1555059.5460000001</v>
          </cell>
          <cell r="J668">
            <v>0</v>
          </cell>
          <cell r="K668">
            <v>72159.288</v>
          </cell>
          <cell r="L668">
            <v>0</v>
          </cell>
          <cell r="M668">
            <v>0</v>
          </cell>
          <cell r="N668">
            <v>0</v>
          </cell>
          <cell r="O668">
            <v>0</v>
          </cell>
          <cell r="P668">
            <v>0</v>
          </cell>
          <cell r="Q668">
            <v>0</v>
          </cell>
          <cell r="R668">
            <v>0</v>
          </cell>
        </row>
        <row r="669">
          <cell r="A669" t="str">
            <v>M12</v>
          </cell>
          <cell r="B669">
            <v>1</v>
          </cell>
          <cell r="C669">
            <v>1</v>
          </cell>
          <cell r="D669" t="str">
            <v>Móng M12</v>
          </cell>
          <cell r="E669" t="str">
            <v>Móng</v>
          </cell>
          <cell r="F669">
            <v>5</v>
          </cell>
          <cell r="G669">
            <v>0</v>
          </cell>
          <cell r="H669">
            <v>0</v>
          </cell>
          <cell r="I669">
            <v>131407</v>
          </cell>
          <cell r="J669">
            <v>0</v>
          </cell>
          <cell r="K669">
            <v>0</v>
          </cell>
          <cell r="L669">
            <v>0</v>
          </cell>
          <cell r="M669">
            <v>0</v>
          </cell>
          <cell r="N669">
            <v>0</v>
          </cell>
          <cell r="O669">
            <v>657035</v>
          </cell>
          <cell r="P669">
            <v>0</v>
          </cell>
          <cell r="Q669">
            <v>0</v>
          </cell>
          <cell r="R669">
            <v>0</v>
          </cell>
        </row>
        <row r="670">
          <cell r="A670" t="str">
            <v>M12a</v>
          </cell>
          <cell r="B670">
            <v>0</v>
          </cell>
          <cell r="C670">
            <v>1</v>
          </cell>
          <cell r="D670" t="str">
            <v>Móng M12a</v>
          </cell>
          <cell r="E670" t="str">
            <v>Móng</v>
          </cell>
          <cell r="F670">
            <v>0</v>
          </cell>
          <cell r="G670">
            <v>415000</v>
          </cell>
          <cell r="H670">
            <v>0</v>
          </cell>
          <cell r="I670">
            <v>396173.84800000006</v>
          </cell>
          <cell r="J670">
            <v>0</v>
          </cell>
          <cell r="K670">
            <v>0</v>
          </cell>
          <cell r="L670">
            <v>0</v>
          </cell>
          <cell r="M670">
            <v>0</v>
          </cell>
          <cell r="N670">
            <v>0</v>
          </cell>
          <cell r="O670">
            <v>0</v>
          </cell>
          <cell r="P670">
            <v>0</v>
          </cell>
          <cell r="Q670">
            <v>0</v>
          </cell>
          <cell r="R670">
            <v>0</v>
          </cell>
        </row>
        <row r="671">
          <cell r="A671" t="str">
            <v>M12-2a</v>
          </cell>
          <cell r="B671">
            <v>0</v>
          </cell>
          <cell r="C671">
            <v>1</v>
          </cell>
          <cell r="D671" t="str">
            <v>Móng M12-2a</v>
          </cell>
          <cell r="E671" t="str">
            <v>Móng</v>
          </cell>
          <cell r="F671">
            <v>0</v>
          </cell>
          <cell r="G671">
            <v>775000</v>
          </cell>
          <cell r="H671">
            <v>0</v>
          </cell>
          <cell r="I671">
            <v>653154.61800000002</v>
          </cell>
          <cell r="J671">
            <v>0</v>
          </cell>
          <cell r="K671">
            <v>0</v>
          </cell>
          <cell r="L671">
            <v>0</v>
          </cell>
          <cell r="M671">
            <v>0</v>
          </cell>
          <cell r="N671">
            <v>0</v>
          </cell>
          <cell r="O671">
            <v>0</v>
          </cell>
          <cell r="P671">
            <v>0</v>
          </cell>
          <cell r="Q671">
            <v>0</v>
          </cell>
          <cell r="R671">
            <v>0</v>
          </cell>
        </row>
        <row r="672">
          <cell r="A672" t="str">
            <v>M12D</v>
          </cell>
          <cell r="B672">
            <v>0</v>
          </cell>
          <cell r="C672">
            <v>1</v>
          </cell>
          <cell r="D672" t="str">
            <v>Móng M12 phá đá chân móng</v>
          </cell>
          <cell r="E672" t="str">
            <v>Móng</v>
          </cell>
          <cell r="F672">
            <v>0</v>
          </cell>
          <cell r="G672">
            <v>0</v>
          </cell>
          <cell r="H672">
            <v>0</v>
          </cell>
          <cell r="I672">
            <v>1267637.7679999999</v>
          </cell>
          <cell r="J672">
            <v>0</v>
          </cell>
          <cell r="K672">
            <v>0</v>
          </cell>
          <cell r="L672">
            <v>0</v>
          </cell>
          <cell r="M672">
            <v>0</v>
          </cell>
          <cell r="N672">
            <v>0</v>
          </cell>
          <cell r="O672">
            <v>0</v>
          </cell>
          <cell r="P672">
            <v>0</v>
          </cell>
          <cell r="Q672">
            <v>0</v>
          </cell>
          <cell r="R672">
            <v>0</v>
          </cell>
        </row>
        <row r="673">
          <cell r="A673" t="str">
            <v>M12BT</v>
          </cell>
          <cell r="B673">
            <v>1</v>
          </cell>
          <cell r="C673">
            <v>2</v>
          </cell>
          <cell r="D673" t="str">
            <v>Móng bê tông trụ đơn 12m</v>
          </cell>
          <cell r="E673" t="str">
            <v>Móng</v>
          </cell>
          <cell r="F673">
            <v>1</v>
          </cell>
          <cell r="G673">
            <v>0</v>
          </cell>
          <cell r="H673">
            <v>639869.80000000005</v>
          </cell>
          <cell r="I673">
            <v>726220.74</v>
          </cell>
          <cell r="J673">
            <v>0</v>
          </cell>
          <cell r="K673">
            <v>22020.440000000002</v>
          </cell>
          <cell r="L673">
            <v>0</v>
          </cell>
          <cell r="M673">
            <v>0</v>
          </cell>
          <cell r="N673">
            <v>639869.80000000005</v>
          </cell>
          <cell r="O673">
            <v>726220.74</v>
          </cell>
          <cell r="P673">
            <v>0</v>
          </cell>
          <cell r="Q673">
            <v>22020.440000000002</v>
          </cell>
          <cell r="R673">
            <v>0</v>
          </cell>
        </row>
        <row r="674">
          <cell r="A674" t="str">
            <v>M12BTD</v>
          </cell>
          <cell r="B674">
            <v>1</v>
          </cell>
          <cell r="C674">
            <v>3</v>
          </cell>
          <cell r="D674" t="str">
            <v>Móng bê tông trụ đôi 12m</v>
          </cell>
          <cell r="E674" t="str">
            <v>Móng</v>
          </cell>
          <cell r="F674">
            <v>3</v>
          </cell>
          <cell r="G674">
            <v>161200</v>
          </cell>
          <cell r="H674">
            <v>928338.2</v>
          </cell>
          <cell r="I674">
            <v>1087841.1500000001</v>
          </cell>
          <cell r="J674">
            <v>0</v>
          </cell>
          <cell r="K674">
            <v>33030.660000000003</v>
          </cell>
          <cell r="L674">
            <v>0</v>
          </cell>
          <cell r="M674">
            <v>483600</v>
          </cell>
          <cell r="N674">
            <v>2785014.5999999996</v>
          </cell>
          <cell r="O674">
            <v>3263523.45</v>
          </cell>
          <cell r="P674">
            <v>0</v>
          </cell>
          <cell r="Q674">
            <v>99091.98000000001</v>
          </cell>
          <cell r="R674">
            <v>0</v>
          </cell>
        </row>
        <row r="675">
          <cell r="A675" t="str">
            <v>M12BT-D</v>
          </cell>
          <cell r="B675">
            <v>0</v>
          </cell>
          <cell r="C675">
            <v>3</v>
          </cell>
          <cell r="D675" t="str">
            <v>Móng bê tông trụ đơn 12m (Vướng đá)</v>
          </cell>
          <cell r="E675" t="str">
            <v>Móng</v>
          </cell>
          <cell r="F675">
            <v>0</v>
          </cell>
          <cell r="G675">
            <v>0</v>
          </cell>
          <cell r="H675">
            <v>761590.125</v>
          </cell>
          <cell r="I675">
            <v>1415042.2850000001</v>
          </cell>
          <cell r="J675">
            <v>0</v>
          </cell>
          <cell r="K675">
            <v>30616.880999999998</v>
          </cell>
          <cell r="L675">
            <v>0</v>
          </cell>
          <cell r="M675">
            <v>0</v>
          </cell>
          <cell r="N675">
            <v>0</v>
          </cell>
          <cell r="O675">
            <v>0</v>
          </cell>
          <cell r="P675">
            <v>0</v>
          </cell>
          <cell r="Q675">
            <v>0</v>
          </cell>
          <cell r="R675">
            <v>0</v>
          </cell>
        </row>
        <row r="676">
          <cell r="A676" t="str">
            <v>M12BTD-D</v>
          </cell>
          <cell r="B676">
            <v>0</v>
          </cell>
          <cell r="C676">
            <v>3</v>
          </cell>
          <cell r="D676" t="str">
            <v>Móng bê tông trụ đôi 12m (Vướng đá)</v>
          </cell>
          <cell r="E676" t="str">
            <v>Móng</v>
          </cell>
          <cell r="F676">
            <v>0</v>
          </cell>
          <cell r="G676">
            <v>145600</v>
          </cell>
          <cell r="H676">
            <v>1253516.2499999998</v>
          </cell>
          <cell r="I676">
            <v>2598935.0739999996</v>
          </cell>
          <cell r="J676">
            <v>0</v>
          </cell>
          <cell r="K676">
            <v>50392.93</v>
          </cell>
          <cell r="L676">
            <v>0</v>
          </cell>
          <cell r="M676">
            <v>0</v>
          </cell>
          <cell r="N676">
            <v>0</v>
          </cell>
          <cell r="O676">
            <v>0</v>
          </cell>
          <cell r="P676">
            <v>0</v>
          </cell>
          <cell r="Q676">
            <v>0</v>
          </cell>
          <cell r="R676">
            <v>0</v>
          </cell>
        </row>
        <row r="677">
          <cell r="A677" t="str">
            <v>M14</v>
          </cell>
          <cell r="B677">
            <v>0</v>
          </cell>
          <cell r="C677">
            <v>3</v>
          </cell>
          <cell r="D677" t="str">
            <v>Móng M14</v>
          </cell>
          <cell r="E677" t="str">
            <v>Móng</v>
          </cell>
          <cell r="F677">
            <v>0</v>
          </cell>
          <cell r="G677">
            <v>0</v>
          </cell>
          <cell r="H677">
            <v>0</v>
          </cell>
          <cell r="I677">
            <v>0</v>
          </cell>
          <cell r="J677">
            <v>0</v>
          </cell>
          <cell r="K677">
            <v>0</v>
          </cell>
          <cell r="L677">
            <v>0</v>
          </cell>
          <cell r="M677">
            <v>0</v>
          </cell>
          <cell r="N677">
            <v>0</v>
          </cell>
          <cell r="O677">
            <v>0</v>
          </cell>
          <cell r="P677">
            <v>0</v>
          </cell>
          <cell r="Q677">
            <v>0</v>
          </cell>
          <cell r="R677">
            <v>0</v>
          </cell>
        </row>
        <row r="678">
          <cell r="A678" t="str">
            <v>M14a</v>
          </cell>
          <cell r="B678">
            <v>0</v>
          </cell>
          <cell r="C678">
            <v>3</v>
          </cell>
          <cell r="D678" t="str">
            <v>Móng M14a</v>
          </cell>
          <cell r="E678" t="str">
            <v>Móng</v>
          </cell>
          <cell r="F678">
            <v>0</v>
          </cell>
          <cell r="G678">
            <v>0</v>
          </cell>
          <cell r="H678">
            <v>0</v>
          </cell>
          <cell r="I678">
            <v>0</v>
          </cell>
          <cell r="J678">
            <v>0</v>
          </cell>
          <cell r="K678">
            <v>0</v>
          </cell>
          <cell r="L678">
            <v>0</v>
          </cell>
          <cell r="M678">
            <v>0</v>
          </cell>
          <cell r="N678">
            <v>0</v>
          </cell>
          <cell r="O678">
            <v>0</v>
          </cell>
          <cell r="P678">
            <v>0</v>
          </cell>
          <cell r="Q678">
            <v>0</v>
          </cell>
          <cell r="R678">
            <v>0</v>
          </cell>
        </row>
        <row r="679">
          <cell r="A679" t="str">
            <v>M14BT</v>
          </cell>
          <cell r="B679">
            <v>0</v>
          </cell>
          <cell r="C679">
            <v>3</v>
          </cell>
          <cell r="D679" t="str">
            <v>Móng bê tông trụ đơn 14m</v>
          </cell>
          <cell r="E679" t="str">
            <v>Móng</v>
          </cell>
          <cell r="F679">
            <v>0</v>
          </cell>
          <cell r="G679">
            <v>0</v>
          </cell>
          <cell r="H679">
            <v>645221</v>
          </cell>
          <cell r="I679">
            <v>822867.50899999996</v>
          </cell>
          <cell r="J679">
            <v>0</v>
          </cell>
          <cell r="K679">
            <v>22232.174999999999</v>
          </cell>
          <cell r="L679">
            <v>0</v>
          </cell>
          <cell r="M679">
            <v>0</v>
          </cell>
          <cell r="N679">
            <v>0</v>
          </cell>
          <cell r="O679">
            <v>0</v>
          </cell>
          <cell r="P679">
            <v>0</v>
          </cell>
          <cell r="Q679">
            <v>0</v>
          </cell>
          <cell r="R679">
            <v>0</v>
          </cell>
        </row>
        <row r="680">
          <cell r="A680" t="str">
            <v>M14BTD</v>
          </cell>
          <cell r="B680">
            <v>0</v>
          </cell>
          <cell r="C680">
            <v>3</v>
          </cell>
          <cell r="D680" t="str">
            <v>Móng bê tông trụ đôi 14m</v>
          </cell>
          <cell r="E680" t="str">
            <v>Móng</v>
          </cell>
          <cell r="F680">
            <v>0</v>
          </cell>
          <cell r="G680">
            <v>145600</v>
          </cell>
          <cell r="H680">
            <v>3161680</v>
          </cell>
          <cell r="I680">
            <v>3037966.966</v>
          </cell>
          <cell r="J680">
            <v>0</v>
          </cell>
          <cell r="K680">
            <v>127041</v>
          </cell>
          <cell r="L680">
            <v>0</v>
          </cell>
          <cell r="M680">
            <v>0</v>
          </cell>
          <cell r="N680">
            <v>0</v>
          </cell>
          <cell r="O680">
            <v>0</v>
          </cell>
          <cell r="P680">
            <v>0</v>
          </cell>
          <cell r="Q680">
            <v>0</v>
          </cell>
          <cell r="R680">
            <v>0</v>
          </cell>
        </row>
        <row r="681">
          <cell r="A681" t="str">
            <v>M20</v>
          </cell>
          <cell r="B681">
            <v>0</v>
          </cell>
          <cell r="C681">
            <v>3</v>
          </cell>
          <cell r="D681" t="str">
            <v>Móng M20</v>
          </cell>
          <cell r="E681" t="str">
            <v>Móng</v>
          </cell>
          <cell r="F681">
            <v>0</v>
          </cell>
          <cell r="G681">
            <v>0</v>
          </cell>
          <cell r="H681">
            <v>0</v>
          </cell>
          <cell r="I681">
            <v>0</v>
          </cell>
          <cell r="J681">
            <v>0</v>
          </cell>
          <cell r="K681">
            <v>0</v>
          </cell>
          <cell r="L681">
            <v>0</v>
          </cell>
          <cell r="M681">
            <v>0</v>
          </cell>
          <cell r="N681">
            <v>0</v>
          </cell>
          <cell r="O681">
            <v>0</v>
          </cell>
          <cell r="P681">
            <v>0</v>
          </cell>
          <cell r="Q681">
            <v>0</v>
          </cell>
          <cell r="R681">
            <v>0</v>
          </cell>
        </row>
        <row r="682">
          <cell r="A682" t="str">
            <v>TDLL10</v>
          </cell>
          <cell r="B682">
            <v>0</v>
          </cell>
          <cell r="C682">
            <v>3</v>
          </cell>
          <cell r="D682" t="str">
            <v>Tiếp địa lặp lại (trụ 10,5m)</v>
          </cell>
          <cell r="E682" t="str">
            <v>Bộ</v>
          </cell>
          <cell r="F682">
            <v>0</v>
          </cell>
          <cell r="G682">
            <v>504664.44799999997</v>
          </cell>
          <cell r="H682">
            <v>0</v>
          </cell>
          <cell r="I682">
            <v>0</v>
          </cell>
          <cell r="J682">
            <v>908758.26399999997</v>
          </cell>
          <cell r="K682">
            <v>0</v>
          </cell>
          <cell r="L682">
            <v>13887</v>
          </cell>
          <cell r="M682">
            <v>0</v>
          </cell>
          <cell r="N682">
            <v>0</v>
          </cell>
          <cell r="O682">
            <v>0</v>
          </cell>
          <cell r="P682">
            <v>0</v>
          </cell>
          <cell r="Q682">
            <v>0</v>
          </cell>
          <cell r="R682">
            <v>0</v>
          </cell>
        </row>
        <row r="683">
          <cell r="A683" t="str">
            <v>TDLL12</v>
          </cell>
          <cell r="B683">
            <v>1</v>
          </cell>
          <cell r="C683">
            <v>4</v>
          </cell>
          <cell r="D683" t="str">
            <v>Tiếp địa lặp lại (trụ 12m)</v>
          </cell>
          <cell r="E683" t="str">
            <v>Bộ</v>
          </cell>
          <cell r="F683">
            <v>1</v>
          </cell>
          <cell r="G683">
            <v>878774.08</v>
          </cell>
          <cell r="H683">
            <v>0</v>
          </cell>
          <cell r="I683">
            <v>191058.3</v>
          </cell>
          <cell r="J683">
            <v>189377.44</v>
          </cell>
          <cell r="K683">
            <v>0</v>
          </cell>
          <cell r="L683">
            <v>2777.4</v>
          </cell>
          <cell r="M683">
            <v>878774.08</v>
          </cell>
          <cell r="N683">
            <v>0</v>
          </cell>
          <cell r="O683">
            <v>191058.3</v>
          </cell>
          <cell r="P683">
            <v>189377.44</v>
          </cell>
          <cell r="Q683">
            <v>0</v>
          </cell>
          <cell r="R683">
            <v>2777.4</v>
          </cell>
        </row>
        <row r="684">
          <cell r="A684" t="str">
            <v>TDLL14</v>
          </cell>
          <cell r="B684">
            <v>0</v>
          </cell>
          <cell r="C684">
            <v>4</v>
          </cell>
          <cell r="D684" t="str">
            <v>Tiếp địa lặp lại (trụ 14m)</v>
          </cell>
          <cell r="E684" t="str">
            <v>Bộ</v>
          </cell>
          <cell r="F684">
            <v>0</v>
          </cell>
          <cell r="G684">
            <v>577700.99199999997</v>
          </cell>
          <cell r="H684">
            <v>0</v>
          </cell>
          <cell r="I684">
            <v>0</v>
          </cell>
          <cell r="J684">
            <v>909913.65599999996</v>
          </cell>
          <cell r="K684">
            <v>0</v>
          </cell>
          <cell r="L684">
            <v>13887</v>
          </cell>
          <cell r="M684">
            <v>0</v>
          </cell>
          <cell r="N684">
            <v>0</v>
          </cell>
          <cell r="O684">
            <v>0</v>
          </cell>
          <cell r="P684">
            <v>0</v>
          </cell>
          <cell r="Q684">
            <v>0</v>
          </cell>
          <cell r="R684">
            <v>0</v>
          </cell>
        </row>
        <row r="685">
          <cell r="A685" t="str">
            <v>TDLL20</v>
          </cell>
          <cell r="B685">
            <v>0</v>
          </cell>
          <cell r="C685">
            <v>4</v>
          </cell>
          <cell r="D685" t="str">
            <v>Tiếp địa lặp lại (trụ 20m)</v>
          </cell>
          <cell r="E685" t="str">
            <v>Bộ</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TDLA</v>
          </cell>
          <cell r="B686">
            <v>0</v>
          </cell>
          <cell r="C686">
            <v>4</v>
          </cell>
          <cell r="D686" t="str">
            <v>Tiếp địa LA</v>
          </cell>
          <cell r="E686" t="str">
            <v>Bộ</v>
          </cell>
          <cell r="F686">
            <v>0</v>
          </cell>
          <cell r="G686">
            <v>0</v>
          </cell>
          <cell r="H686">
            <v>0</v>
          </cell>
          <cell r="I686">
            <v>0</v>
          </cell>
          <cell r="J686">
            <v>0</v>
          </cell>
          <cell r="K686">
            <v>0</v>
          </cell>
          <cell r="L686">
            <v>0</v>
          </cell>
          <cell r="M686">
            <v>0</v>
          </cell>
          <cell r="N686">
            <v>0</v>
          </cell>
          <cell r="O686">
            <v>0</v>
          </cell>
          <cell r="P686">
            <v>0</v>
          </cell>
          <cell r="Q686">
            <v>0</v>
          </cell>
          <cell r="R686">
            <v>0</v>
          </cell>
        </row>
        <row r="687">
          <cell r="B687">
            <v>1</v>
          </cell>
          <cell r="C687" t="str">
            <v>II</v>
          </cell>
          <cell r="D687" t="str">
            <v>Phần trụ</v>
          </cell>
        </row>
        <row r="688">
          <cell r="A688" t="str">
            <v>BTLT10</v>
          </cell>
          <cell r="B688">
            <v>0</v>
          </cell>
          <cell r="C688">
            <v>0</v>
          </cell>
          <cell r="D688" t="str">
            <v>Trụ bê tông ly tâm 10.5m</v>
          </cell>
          <cell r="E688" t="str">
            <v>Trụ</v>
          </cell>
          <cell r="F688">
            <v>0</v>
          </cell>
          <cell r="G688">
            <v>3500000</v>
          </cell>
          <cell r="H688">
            <v>0</v>
          </cell>
          <cell r="I688">
            <v>0</v>
          </cell>
          <cell r="J688">
            <v>589996</v>
          </cell>
          <cell r="K688">
            <v>0</v>
          </cell>
          <cell r="L688">
            <v>202565</v>
          </cell>
          <cell r="M688">
            <v>0</v>
          </cell>
          <cell r="N688">
            <v>0</v>
          </cell>
          <cell r="O688">
            <v>0</v>
          </cell>
          <cell r="P688">
            <v>0</v>
          </cell>
          <cell r="Q688">
            <v>0</v>
          </cell>
          <cell r="R688">
            <v>0</v>
          </cell>
        </row>
        <row r="689">
          <cell r="A689" t="str">
            <v>BTLT12</v>
          </cell>
          <cell r="B689">
            <v>1</v>
          </cell>
          <cell r="C689">
            <v>1</v>
          </cell>
          <cell r="D689" t="str">
            <v>Trụ bê tông ly tâm 12m trồng thủ công+cơ giới</v>
          </cell>
          <cell r="E689" t="str">
            <v>Trụ</v>
          </cell>
          <cell r="F689">
            <v>12</v>
          </cell>
          <cell r="G689">
            <v>5320000</v>
          </cell>
          <cell r="H689">
            <v>0</v>
          </cell>
          <cell r="I689">
            <v>0</v>
          </cell>
          <cell r="J689">
            <v>589996</v>
          </cell>
          <cell r="K689">
            <v>0</v>
          </cell>
          <cell r="L689">
            <v>202565</v>
          </cell>
          <cell r="M689">
            <v>63840000</v>
          </cell>
          <cell r="N689">
            <v>0</v>
          </cell>
          <cell r="O689">
            <v>0</v>
          </cell>
          <cell r="P689">
            <v>7079952</v>
          </cell>
          <cell r="Q689">
            <v>0</v>
          </cell>
          <cell r="R689">
            <v>2430780</v>
          </cell>
        </row>
        <row r="690">
          <cell r="A690" t="str">
            <v>BTLT12TC</v>
          </cell>
          <cell r="B690">
            <v>0</v>
          </cell>
          <cell r="C690">
            <v>1</v>
          </cell>
          <cell r="D690" t="str">
            <v>Trụ bê tông ly tâm 12m trồng thủ công</v>
          </cell>
          <cell r="E690" t="str">
            <v>Trụ</v>
          </cell>
          <cell r="F690">
            <v>0</v>
          </cell>
          <cell r="G690">
            <v>5320000</v>
          </cell>
          <cell r="H690">
            <v>0</v>
          </cell>
          <cell r="I690">
            <v>0</v>
          </cell>
          <cell r="J690">
            <v>1477773</v>
          </cell>
          <cell r="K690">
            <v>0</v>
          </cell>
          <cell r="L690">
            <v>0</v>
          </cell>
          <cell r="M690">
            <v>0</v>
          </cell>
          <cell r="N690">
            <v>0</v>
          </cell>
          <cell r="O690">
            <v>0</v>
          </cell>
          <cell r="P690">
            <v>0</v>
          </cell>
          <cell r="Q690">
            <v>0</v>
          </cell>
          <cell r="R690">
            <v>0</v>
          </cell>
        </row>
        <row r="691">
          <cell r="A691" t="str">
            <v>BTLT14</v>
          </cell>
          <cell r="B691">
            <v>0</v>
          </cell>
          <cell r="C691">
            <v>1</v>
          </cell>
          <cell r="D691" t="str">
            <v>Trụ bê tông ly tâm 14m trồng thủ công + cơ giới</v>
          </cell>
          <cell r="E691" t="str">
            <v>Trụ</v>
          </cell>
          <cell r="F691">
            <v>0</v>
          </cell>
          <cell r="G691">
            <v>7770000</v>
          </cell>
          <cell r="H691">
            <v>0</v>
          </cell>
          <cell r="I691">
            <v>0</v>
          </cell>
          <cell r="J691">
            <v>734712</v>
          </cell>
          <cell r="K691">
            <v>0</v>
          </cell>
          <cell r="L691">
            <v>202565</v>
          </cell>
          <cell r="M691">
            <v>0</v>
          </cell>
          <cell r="N691">
            <v>0</v>
          </cell>
          <cell r="O691">
            <v>0</v>
          </cell>
          <cell r="P691">
            <v>0</v>
          </cell>
          <cell r="Q691">
            <v>0</v>
          </cell>
          <cell r="R691">
            <v>0</v>
          </cell>
        </row>
        <row r="692">
          <cell r="A692" t="str">
            <v>BTLT14TC</v>
          </cell>
          <cell r="B692">
            <v>0</v>
          </cell>
          <cell r="C692">
            <v>1</v>
          </cell>
          <cell r="D692" t="str">
            <v>Trụ bê tông ly tâm 14m trồng thủ công</v>
          </cell>
          <cell r="E692" t="str">
            <v>Trụ</v>
          </cell>
          <cell r="F692">
            <v>0</v>
          </cell>
          <cell r="G692">
            <v>7770000</v>
          </cell>
          <cell r="H692">
            <v>0</v>
          </cell>
          <cell r="I692">
            <v>0</v>
          </cell>
          <cell r="J692">
            <v>1839563</v>
          </cell>
          <cell r="K692">
            <v>0</v>
          </cell>
          <cell r="L692">
            <v>0</v>
          </cell>
          <cell r="M692">
            <v>0</v>
          </cell>
          <cell r="N692">
            <v>0</v>
          </cell>
          <cell r="O692">
            <v>0</v>
          </cell>
          <cell r="P692">
            <v>0</v>
          </cell>
          <cell r="Q692">
            <v>0</v>
          </cell>
          <cell r="R692">
            <v>0</v>
          </cell>
        </row>
        <row r="693">
          <cell r="A693" t="str">
            <v>BTLT20</v>
          </cell>
          <cell r="B693">
            <v>0</v>
          </cell>
          <cell r="C693">
            <v>1</v>
          </cell>
          <cell r="D693" t="str">
            <v>Trụ bê tông ly tâm 20m</v>
          </cell>
          <cell r="E693" t="str">
            <v>Trụ</v>
          </cell>
          <cell r="F693">
            <v>0</v>
          </cell>
          <cell r="G693">
            <v>20800000</v>
          </cell>
          <cell r="H693">
            <v>0</v>
          </cell>
          <cell r="I693">
            <v>0</v>
          </cell>
          <cell r="J693">
            <v>0</v>
          </cell>
          <cell r="K693">
            <v>0</v>
          </cell>
          <cell r="L693">
            <v>0</v>
          </cell>
          <cell r="M693">
            <v>0</v>
          </cell>
          <cell r="N693">
            <v>0</v>
          </cell>
          <cell r="O693">
            <v>0</v>
          </cell>
          <cell r="P693">
            <v>0</v>
          </cell>
          <cell r="Q693">
            <v>0</v>
          </cell>
          <cell r="R693">
            <v>0</v>
          </cell>
        </row>
        <row r="694">
          <cell r="B694">
            <v>1</v>
          </cell>
          <cell r="C694" t="str">
            <v>III</v>
          </cell>
          <cell r="D694" t="str">
            <v>Phần xà, néo</v>
          </cell>
        </row>
        <row r="695">
          <cell r="A695" t="str">
            <v>BCOM</v>
          </cell>
          <cell r="B695">
            <v>0</v>
          </cell>
          <cell r="C695">
            <v>0</v>
          </cell>
          <cell r="D695" t="str">
            <v>Bộ xà Composite bắt LA, FCO 1 pha</v>
          </cell>
          <cell r="E695" t="str">
            <v>Bộ</v>
          </cell>
          <cell r="F695">
            <v>0</v>
          </cell>
          <cell r="G695">
            <v>722100</v>
          </cell>
          <cell r="H695">
            <v>0</v>
          </cell>
          <cell r="I695">
            <v>0</v>
          </cell>
          <cell r="J695">
            <v>197267</v>
          </cell>
          <cell r="K695">
            <v>0</v>
          </cell>
          <cell r="L695">
            <v>0</v>
          </cell>
          <cell r="M695">
            <v>0</v>
          </cell>
          <cell r="N695">
            <v>0</v>
          </cell>
          <cell r="O695">
            <v>0</v>
          </cell>
          <cell r="P695">
            <v>0</v>
          </cell>
          <cell r="Q695">
            <v>0</v>
          </cell>
          <cell r="R695">
            <v>0</v>
          </cell>
        </row>
        <row r="696">
          <cell r="A696" t="str">
            <v>BCOM3</v>
          </cell>
          <cell r="B696">
            <v>0</v>
          </cell>
          <cell r="C696">
            <v>0</v>
          </cell>
          <cell r="D696" t="str">
            <v>Bộ xà Composite bắt LA, FCO 3 pha</v>
          </cell>
          <cell r="E696" t="str">
            <v>Bộ</v>
          </cell>
          <cell r="F696">
            <v>0</v>
          </cell>
          <cell r="G696">
            <v>1885300</v>
          </cell>
          <cell r="H696">
            <v>0</v>
          </cell>
          <cell r="I696">
            <v>0</v>
          </cell>
          <cell r="J696">
            <v>197267</v>
          </cell>
          <cell r="K696">
            <v>0</v>
          </cell>
          <cell r="L696">
            <v>0</v>
          </cell>
          <cell r="M696">
            <v>0</v>
          </cell>
          <cell r="N696">
            <v>0</v>
          </cell>
          <cell r="O696">
            <v>0</v>
          </cell>
          <cell r="P696">
            <v>0</v>
          </cell>
          <cell r="Q696">
            <v>0</v>
          </cell>
          <cell r="R696">
            <v>0</v>
          </cell>
        </row>
        <row r="697">
          <cell r="A697" t="str">
            <v>X8D</v>
          </cell>
          <cell r="B697">
            <v>0</v>
          </cell>
          <cell r="C697">
            <v>0</v>
          </cell>
          <cell r="D697" t="str">
            <v>Bộ xà lệch đơn L75x75x8 dài 0,8m: X-8ĐL</v>
          </cell>
          <cell r="E697" t="str">
            <v>Bộ</v>
          </cell>
          <cell r="F697">
            <v>0</v>
          </cell>
          <cell r="G697">
            <v>294174</v>
          </cell>
          <cell r="H697">
            <v>0</v>
          </cell>
          <cell r="I697">
            <v>0</v>
          </cell>
          <cell r="J697">
            <v>197267</v>
          </cell>
          <cell r="K697">
            <v>0</v>
          </cell>
          <cell r="L697">
            <v>0</v>
          </cell>
          <cell r="M697">
            <v>0</v>
          </cell>
          <cell r="N697">
            <v>0</v>
          </cell>
          <cell r="O697">
            <v>0</v>
          </cell>
          <cell r="P697">
            <v>0</v>
          </cell>
          <cell r="Q697">
            <v>0</v>
          </cell>
          <cell r="R697">
            <v>0</v>
          </cell>
        </row>
        <row r="698">
          <cell r="A698" t="str">
            <v>X8K</v>
          </cell>
          <cell r="B698">
            <v>0</v>
          </cell>
          <cell r="C698">
            <v>0</v>
          </cell>
          <cell r="D698" t="str">
            <v>Bộ xà lệch kép L75x75x8 dài 0,8m: X-8KL</v>
          </cell>
          <cell r="E698" t="str">
            <v>Bộ</v>
          </cell>
          <cell r="F698">
            <v>0</v>
          </cell>
          <cell r="G698">
            <v>577348</v>
          </cell>
          <cell r="H698">
            <v>0</v>
          </cell>
          <cell r="I698">
            <v>0</v>
          </cell>
          <cell r="J698">
            <v>296545</v>
          </cell>
          <cell r="K698">
            <v>0</v>
          </cell>
          <cell r="L698">
            <v>0</v>
          </cell>
          <cell r="M698">
            <v>0</v>
          </cell>
          <cell r="N698">
            <v>0</v>
          </cell>
          <cell r="O698">
            <v>0</v>
          </cell>
          <cell r="P698">
            <v>0</v>
          </cell>
          <cell r="Q698">
            <v>0</v>
          </cell>
          <cell r="R698">
            <v>0</v>
          </cell>
        </row>
        <row r="699">
          <cell r="A699" t="str">
            <v>X11D</v>
          </cell>
          <cell r="B699">
            <v>1</v>
          </cell>
          <cell r="C699">
            <v>1</v>
          </cell>
          <cell r="D699" t="str">
            <v>Bộ xà lệch đơn L75x75x8 dài 1,1m: X-11ĐL</v>
          </cell>
          <cell r="E699" t="str">
            <v>Bộ</v>
          </cell>
          <cell r="F699">
            <v>12</v>
          </cell>
          <cell r="G699">
            <v>525351</v>
          </cell>
          <cell r="H699">
            <v>0</v>
          </cell>
          <cell r="I699">
            <v>0</v>
          </cell>
          <cell r="J699">
            <v>197267</v>
          </cell>
          <cell r="K699">
            <v>0</v>
          </cell>
          <cell r="L699">
            <v>0</v>
          </cell>
          <cell r="M699">
            <v>6304212</v>
          </cell>
          <cell r="N699">
            <v>0</v>
          </cell>
          <cell r="O699">
            <v>0</v>
          </cell>
          <cell r="P699">
            <v>2367204</v>
          </cell>
          <cell r="Q699">
            <v>0</v>
          </cell>
          <cell r="R699">
            <v>0</v>
          </cell>
        </row>
        <row r="700">
          <cell r="A700" t="str">
            <v>X11K</v>
          </cell>
          <cell r="B700">
            <v>1</v>
          </cell>
          <cell r="C700">
            <v>2</v>
          </cell>
          <cell r="D700" t="str">
            <v>Bộ xà lệch kép L75x75x8 dài 1,1m: X-11KL</v>
          </cell>
          <cell r="E700" t="str">
            <v>Bộ</v>
          </cell>
          <cell r="F700">
            <v>10</v>
          </cell>
          <cell r="G700">
            <v>1029302</v>
          </cell>
          <cell r="H700">
            <v>0</v>
          </cell>
          <cell r="I700">
            <v>0</v>
          </cell>
          <cell r="J700">
            <v>345004</v>
          </cell>
          <cell r="K700">
            <v>0</v>
          </cell>
          <cell r="L700">
            <v>0</v>
          </cell>
          <cell r="M700">
            <v>10293020</v>
          </cell>
          <cell r="N700">
            <v>0</v>
          </cell>
          <cell r="O700">
            <v>0</v>
          </cell>
          <cell r="P700">
            <v>3450040</v>
          </cell>
          <cell r="Q700">
            <v>0</v>
          </cell>
          <cell r="R700">
            <v>0</v>
          </cell>
        </row>
        <row r="701">
          <cell r="A701" t="str">
            <v>X11KK</v>
          </cell>
          <cell r="B701">
            <v>1</v>
          </cell>
          <cell r="C701">
            <v>3</v>
          </cell>
          <cell r="D701" t="str">
            <v>Bộ xà kép L75x75x8 dài 1,1m (hướng trụ ghép)</v>
          </cell>
          <cell r="E701" t="str">
            <v>Bộ</v>
          </cell>
          <cell r="F701">
            <v>3</v>
          </cell>
          <cell r="G701">
            <v>1066902</v>
          </cell>
          <cell r="H701">
            <v>0</v>
          </cell>
          <cell r="I701">
            <v>0</v>
          </cell>
          <cell r="J701">
            <v>345004</v>
          </cell>
          <cell r="K701">
            <v>0</v>
          </cell>
          <cell r="L701">
            <v>0</v>
          </cell>
          <cell r="M701">
            <v>3200706</v>
          </cell>
          <cell r="N701">
            <v>0</v>
          </cell>
          <cell r="O701">
            <v>0</v>
          </cell>
          <cell r="P701">
            <v>1035012</v>
          </cell>
          <cell r="Q701">
            <v>0</v>
          </cell>
          <cell r="R701">
            <v>0</v>
          </cell>
        </row>
        <row r="702">
          <cell r="A702" t="str">
            <v>X166D</v>
          </cell>
          <cell r="B702">
            <v>0</v>
          </cell>
          <cell r="C702">
            <v>3</v>
          </cell>
          <cell r="D702" t="str">
            <v>Bộ xà đơn L75x75x8 dài 1,66m</v>
          </cell>
          <cell r="E702" t="str">
            <v>Bộ</v>
          </cell>
          <cell r="F702">
            <v>0</v>
          </cell>
          <cell r="G702">
            <v>735000</v>
          </cell>
          <cell r="H702">
            <v>0</v>
          </cell>
          <cell r="I702">
            <v>0</v>
          </cell>
          <cell r="J702">
            <v>328778</v>
          </cell>
          <cell r="K702">
            <v>0</v>
          </cell>
          <cell r="L702">
            <v>0</v>
          </cell>
          <cell r="M702">
            <v>0</v>
          </cell>
          <cell r="N702">
            <v>0</v>
          </cell>
          <cell r="O702">
            <v>0</v>
          </cell>
          <cell r="P702">
            <v>0</v>
          </cell>
          <cell r="Q702">
            <v>0</v>
          </cell>
          <cell r="R702">
            <v>0</v>
          </cell>
        </row>
        <row r="703">
          <cell r="A703" t="str">
            <v>X166K</v>
          </cell>
          <cell r="B703">
            <v>0</v>
          </cell>
          <cell r="C703">
            <v>3</v>
          </cell>
          <cell r="D703" t="str">
            <v>Bộ xà kép L75x75x8 dài 1,66m:  X-1,66K</v>
          </cell>
          <cell r="E703" t="str">
            <v>Bộ</v>
          </cell>
          <cell r="F703">
            <v>0</v>
          </cell>
          <cell r="G703">
            <v>1480000</v>
          </cell>
          <cell r="H703">
            <v>0</v>
          </cell>
          <cell r="I703">
            <v>0</v>
          </cell>
          <cell r="J703">
            <v>444817</v>
          </cell>
          <cell r="K703">
            <v>0</v>
          </cell>
          <cell r="L703">
            <v>0</v>
          </cell>
          <cell r="M703">
            <v>0</v>
          </cell>
          <cell r="N703">
            <v>0</v>
          </cell>
          <cell r="O703">
            <v>0</v>
          </cell>
          <cell r="P703">
            <v>0</v>
          </cell>
          <cell r="Q703">
            <v>0</v>
          </cell>
          <cell r="R703">
            <v>0</v>
          </cell>
        </row>
        <row r="704">
          <cell r="A704" t="str">
            <v>X20D</v>
          </cell>
          <cell r="B704">
            <v>0</v>
          </cell>
          <cell r="C704">
            <v>3</v>
          </cell>
          <cell r="D704" t="str">
            <v>Bộ xà lệch đơn L75x75x8 dài 2m</v>
          </cell>
          <cell r="E704" t="str">
            <v>Bộ</v>
          </cell>
          <cell r="F704">
            <v>0</v>
          </cell>
          <cell r="G704">
            <v>742000</v>
          </cell>
          <cell r="H704">
            <v>0</v>
          </cell>
          <cell r="I704">
            <v>0</v>
          </cell>
          <cell r="J704">
            <v>328778</v>
          </cell>
          <cell r="K704">
            <v>0</v>
          </cell>
          <cell r="L704">
            <v>0</v>
          </cell>
          <cell r="M704">
            <v>0</v>
          </cell>
          <cell r="N704">
            <v>0</v>
          </cell>
          <cell r="O704">
            <v>0</v>
          </cell>
          <cell r="P704">
            <v>0</v>
          </cell>
          <cell r="Q704">
            <v>0</v>
          </cell>
          <cell r="R704">
            <v>0</v>
          </cell>
        </row>
        <row r="705">
          <cell r="A705" t="str">
            <v>X20K</v>
          </cell>
          <cell r="B705">
            <v>0</v>
          </cell>
          <cell r="C705">
            <v>3</v>
          </cell>
          <cell r="D705" t="str">
            <v>Bộ xà lệch kép L75x75x8 dài 2m</v>
          </cell>
          <cell r="E705" t="str">
            <v>Bộ</v>
          </cell>
          <cell r="F705">
            <v>0</v>
          </cell>
          <cell r="G705">
            <v>1517000</v>
          </cell>
          <cell r="H705">
            <v>0</v>
          </cell>
          <cell r="I705">
            <v>0</v>
          </cell>
          <cell r="J705">
            <v>444817</v>
          </cell>
          <cell r="K705">
            <v>0</v>
          </cell>
          <cell r="L705">
            <v>0</v>
          </cell>
          <cell r="M705">
            <v>0</v>
          </cell>
          <cell r="N705">
            <v>0</v>
          </cell>
          <cell r="O705">
            <v>0</v>
          </cell>
          <cell r="P705">
            <v>0</v>
          </cell>
          <cell r="Q705">
            <v>0</v>
          </cell>
          <cell r="R705">
            <v>0</v>
          </cell>
        </row>
        <row r="706">
          <cell r="A706" t="str">
            <v>X20DT</v>
          </cell>
          <cell r="B706">
            <v>0</v>
          </cell>
          <cell r="C706">
            <v>3</v>
          </cell>
          <cell r="D706" t="str">
            <v>Bộ xà lệch đơn L75x75x8 dài 2m: X-20ĐL2/3 (Lắp đà tháp)</v>
          </cell>
          <cell r="E706" t="str">
            <v>Bộ</v>
          </cell>
          <cell r="F706">
            <v>0</v>
          </cell>
          <cell r="G706">
            <v>720000</v>
          </cell>
          <cell r="H706">
            <v>0</v>
          </cell>
          <cell r="I706">
            <v>0</v>
          </cell>
          <cell r="J706">
            <v>328778</v>
          </cell>
          <cell r="K706">
            <v>0</v>
          </cell>
          <cell r="L706">
            <v>0</v>
          </cell>
          <cell r="M706">
            <v>0</v>
          </cell>
          <cell r="N706">
            <v>0</v>
          </cell>
          <cell r="O706">
            <v>0</v>
          </cell>
          <cell r="P706">
            <v>0</v>
          </cell>
          <cell r="Q706">
            <v>0</v>
          </cell>
          <cell r="R706">
            <v>0</v>
          </cell>
        </row>
        <row r="707">
          <cell r="A707" t="str">
            <v>X20KT</v>
          </cell>
          <cell r="B707">
            <v>0</v>
          </cell>
          <cell r="C707">
            <v>3</v>
          </cell>
          <cell r="D707" t="str">
            <v>Bộ xà lệch kép L75x75x8 dài 2m: X-20KL2/3 (Lắp đà tháp)</v>
          </cell>
          <cell r="E707" t="str">
            <v>Bộ</v>
          </cell>
          <cell r="F707">
            <v>0</v>
          </cell>
          <cell r="G707">
            <v>1523000</v>
          </cell>
          <cell r="H707">
            <v>0</v>
          </cell>
          <cell r="I707">
            <v>0</v>
          </cell>
          <cell r="J707">
            <v>444817</v>
          </cell>
          <cell r="K707">
            <v>0</v>
          </cell>
          <cell r="L707">
            <v>0</v>
          </cell>
          <cell r="M707">
            <v>0</v>
          </cell>
          <cell r="N707">
            <v>0</v>
          </cell>
          <cell r="O707">
            <v>0</v>
          </cell>
          <cell r="P707">
            <v>0</v>
          </cell>
          <cell r="Q707">
            <v>0</v>
          </cell>
          <cell r="R707">
            <v>0</v>
          </cell>
        </row>
        <row r="708">
          <cell r="A708" t="str">
            <v>X21D</v>
          </cell>
          <cell r="B708">
            <v>0</v>
          </cell>
          <cell r="C708">
            <v>3</v>
          </cell>
          <cell r="D708" t="str">
            <v>Bộ xà lệch đơn L75x75x8 dài 2,1m</v>
          </cell>
          <cell r="E708" t="str">
            <v>Bộ</v>
          </cell>
          <cell r="F708">
            <v>0</v>
          </cell>
          <cell r="G708">
            <v>1178400</v>
          </cell>
          <cell r="H708">
            <v>0</v>
          </cell>
          <cell r="I708">
            <v>0</v>
          </cell>
          <cell r="J708">
            <v>349313</v>
          </cell>
          <cell r="K708">
            <v>0</v>
          </cell>
          <cell r="L708">
            <v>0</v>
          </cell>
          <cell r="M708">
            <v>0</v>
          </cell>
          <cell r="N708">
            <v>0</v>
          </cell>
          <cell r="O708">
            <v>0</v>
          </cell>
          <cell r="P708">
            <v>0</v>
          </cell>
          <cell r="Q708">
            <v>0</v>
          </cell>
          <cell r="R708">
            <v>0</v>
          </cell>
        </row>
        <row r="709">
          <cell r="A709" t="str">
            <v>X21K</v>
          </cell>
          <cell r="B709">
            <v>0</v>
          </cell>
          <cell r="C709">
            <v>3</v>
          </cell>
          <cell r="D709" t="str">
            <v>Bộ xà lệch kép L75x75x8 dài 2,1m</v>
          </cell>
          <cell r="E709" t="str">
            <v>Bộ</v>
          </cell>
          <cell r="F709">
            <v>0</v>
          </cell>
          <cell r="G709">
            <v>2372000</v>
          </cell>
          <cell r="H709">
            <v>0</v>
          </cell>
          <cell r="I709">
            <v>0</v>
          </cell>
          <cell r="J709">
            <v>472322</v>
          </cell>
          <cell r="K709">
            <v>0</v>
          </cell>
          <cell r="L709">
            <v>0</v>
          </cell>
          <cell r="M709">
            <v>0</v>
          </cell>
          <cell r="N709">
            <v>0</v>
          </cell>
          <cell r="O709">
            <v>0</v>
          </cell>
          <cell r="P709">
            <v>0</v>
          </cell>
          <cell r="Q709">
            <v>0</v>
          </cell>
          <cell r="R709">
            <v>0</v>
          </cell>
        </row>
        <row r="710">
          <cell r="A710" t="str">
            <v>X21DT</v>
          </cell>
          <cell r="B710">
            <v>0</v>
          </cell>
          <cell r="C710">
            <v>3</v>
          </cell>
          <cell r="D710" t="str">
            <v>Bộ xà lệch đơn L75x75x8 dài 2,1m (Lắp đà tháp)</v>
          </cell>
          <cell r="E710" t="str">
            <v>Bộ</v>
          </cell>
          <cell r="F710">
            <v>0</v>
          </cell>
          <cell r="G710">
            <v>1180000</v>
          </cell>
          <cell r="H710">
            <v>0</v>
          </cell>
          <cell r="I710">
            <v>0</v>
          </cell>
          <cell r="J710">
            <v>349313</v>
          </cell>
          <cell r="K710">
            <v>0</v>
          </cell>
          <cell r="L710">
            <v>0</v>
          </cell>
          <cell r="M710">
            <v>0</v>
          </cell>
          <cell r="N710">
            <v>0</v>
          </cell>
          <cell r="O710">
            <v>0</v>
          </cell>
          <cell r="P710">
            <v>0</v>
          </cell>
          <cell r="Q710">
            <v>0</v>
          </cell>
          <cell r="R710">
            <v>0</v>
          </cell>
        </row>
        <row r="711">
          <cell r="A711" t="str">
            <v>X21KT</v>
          </cell>
          <cell r="B711">
            <v>0</v>
          </cell>
          <cell r="C711">
            <v>3</v>
          </cell>
          <cell r="D711" t="str">
            <v>Bộ xà lệch kép L75x75x8 dài 2,1m (Lắp đà tháp)</v>
          </cell>
          <cell r="E711" t="str">
            <v>Bộ</v>
          </cell>
          <cell r="F711">
            <v>0</v>
          </cell>
          <cell r="G711">
            <v>2385000</v>
          </cell>
          <cell r="H711">
            <v>0</v>
          </cell>
          <cell r="I711">
            <v>0</v>
          </cell>
          <cell r="J711">
            <v>472322</v>
          </cell>
          <cell r="K711">
            <v>0</v>
          </cell>
          <cell r="L711">
            <v>0</v>
          </cell>
          <cell r="M711">
            <v>0</v>
          </cell>
          <cell r="N711">
            <v>0</v>
          </cell>
          <cell r="O711">
            <v>0</v>
          </cell>
          <cell r="P711">
            <v>0</v>
          </cell>
          <cell r="Q711">
            <v>0</v>
          </cell>
          <cell r="R711">
            <v>0</v>
          </cell>
        </row>
        <row r="712">
          <cell r="A712" t="str">
            <v>X22D</v>
          </cell>
          <cell r="B712">
            <v>0</v>
          </cell>
          <cell r="C712">
            <v>3</v>
          </cell>
          <cell r="D712" t="str">
            <v>Bộ xà đơn L75x75x8 dài 2,2m</v>
          </cell>
          <cell r="E712" t="str">
            <v>Bộ</v>
          </cell>
          <cell r="F712">
            <v>0</v>
          </cell>
          <cell r="G712">
            <v>1180400</v>
          </cell>
          <cell r="H712">
            <v>0</v>
          </cell>
          <cell r="I712">
            <v>0</v>
          </cell>
          <cell r="J712">
            <v>350868</v>
          </cell>
          <cell r="K712">
            <v>0</v>
          </cell>
          <cell r="L712">
            <v>0</v>
          </cell>
          <cell r="M712">
            <v>0</v>
          </cell>
          <cell r="N712">
            <v>0</v>
          </cell>
          <cell r="O712">
            <v>0</v>
          </cell>
          <cell r="P712">
            <v>0</v>
          </cell>
          <cell r="Q712">
            <v>0</v>
          </cell>
          <cell r="R712">
            <v>0</v>
          </cell>
        </row>
        <row r="713">
          <cell r="A713" t="str">
            <v>X22K</v>
          </cell>
          <cell r="B713">
            <v>0</v>
          </cell>
          <cell r="C713">
            <v>3</v>
          </cell>
          <cell r="D713" t="str">
            <v>Bộ xà kép L75x75x8 dài 2,2m</v>
          </cell>
          <cell r="E713" t="str">
            <v>Bộ</v>
          </cell>
          <cell r="F713">
            <v>0</v>
          </cell>
          <cell r="G713">
            <v>2378000</v>
          </cell>
          <cell r="H713">
            <v>0</v>
          </cell>
          <cell r="I713">
            <v>0</v>
          </cell>
          <cell r="J713">
            <v>627177</v>
          </cell>
          <cell r="K713">
            <v>0</v>
          </cell>
          <cell r="L713">
            <v>0</v>
          </cell>
          <cell r="M713">
            <v>0</v>
          </cell>
          <cell r="N713">
            <v>0</v>
          </cell>
          <cell r="O713">
            <v>0</v>
          </cell>
          <cell r="P713">
            <v>0</v>
          </cell>
          <cell r="Q713">
            <v>0</v>
          </cell>
          <cell r="R713">
            <v>0</v>
          </cell>
        </row>
        <row r="714">
          <cell r="A714" t="str">
            <v>X22KK</v>
          </cell>
          <cell r="B714">
            <v>0</v>
          </cell>
          <cell r="C714">
            <v>3</v>
          </cell>
          <cell r="D714" t="str">
            <v>Bộ xà kép L75x75x8 dài 2,2m (hướng trụ ghép)</v>
          </cell>
          <cell r="E714" t="str">
            <v>Bộ</v>
          </cell>
          <cell r="F714">
            <v>0</v>
          </cell>
          <cell r="G714">
            <v>2407200</v>
          </cell>
          <cell r="H714">
            <v>0</v>
          </cell>
          <cell r="I714">
            <v>0</v>
          </cell>
          <cell r="J714">
            <v>627177</v>
          </cell>
          <cell r="K714">
            <v>0</v>
          </cell>
          <cell r="L714">
            <v>0</v>
          </cell>
          <cell r="M714">
            <v>0</v>
          </cell>
          <cell r="N714">
            <v>0</v>
          </cell>
          <cell r="O714">
            <v>0</v>
          </cell>
          <cell r="P714">
            <v>0</v>
          </cell>
          <cell r="Q714">
            <v>0</v>
          </cell>
          <cell r="R714">
            <v>0</v>
          </cell>
        </row>
        <row r="715">
          <cell r="A715" t="str">
            <v>X22KC</v>
          </cell>
          <cell r="B715">
            <v>0</v>
          </cell>
          <cell r="C715">
            <v>3</v>
          </cell>
          <cell r="D715" t="str">
            <v>Bộ đà Composite + đà sắt dài 2,4m: bắt FCO</v>
          </cell>
          <cell r="E715" t="str">
            <v>Bộ</v>
          </cell>
          <cell r="F715">
            <v>0</v>
          </cell>
          <cell r="G715">
            <v>2726500</v>
          </cell>
          <cell r="H715">
            <v>0</v>
          </cell>
          <cell r="I715">
            <v>0</v>
          </cell>
          <cell r="J715">
            <v>548135</v>
          </cell>
          <cell r="K715">
            <v>0</v>
          </cell>
          <cell r="L715">
            <v>0</v>
          </cell>
          <cell r="M715">
            <v>0</v>
          </cell>
          <cell r="N715">
            <v>0</v>
          </cell>
          <cell r="O715">
            <v>0</v>
          </cell>
          <cell r="P715">
            <v>0</v>
          </cell>
          <cell r="Q715">
            <v>0</v>
          </cell>
          <cell r="R715">
            <v>0</v>
          </cell>
        </row>
        <row r="716">
          <cell r="A716" t="str">
            <v>X22KKC</v>
          </cell>
          <cell r="B716">
            <v>0</v>
          </cell>
          <cell r="C716">
            <v>3</v>
          </cell>
          <cell r="D716" t="str">
            <v>Bộ đà Composite + đà sắt dài 2,4m: bắt FCO trụ ghép</v>
          </cell>
          <cell r="E716" t="str">
            <v>Bộ</v>
          </cell>
          <cell r="F716">
            <v>0</v>
          </cell>
          <cell r="G716">
            <v>2755000</v>
          </cell>
          <cell r="H716">
            <v>0</v>
          </cell>
          <cell r="I716">
            <v>0</v>
          </cell>
          <cell r="J716">
            <v>548135</v>
          </cell>
          <cell r="K716">
            <v>0</v>
          </cell>
          <cell r="L716">
            <v>0</v>
          </cell>
          <cell r="M716">
            <v>0</v>
          </cell>
          <cell r="N716">
            <v>0</v>
          </cell>
          <cell r="O716">
            <v>0</v>
          </cell>
          <cell r="P716">
            <v>0</v>
          </cell>
          <cell r="Q716">
            <v>0</v>
          </cell>
          <cell r="R716">
            <v>0</v>
          </cell>
        </row>
        <row r="717">
          <cell r="A717" t="str">
            <v>DT160D</v>
          </cell>
          <cell r="B717">
            <v>0</v>
          </cell>
          <cell r="C717">
            <v>3</v>
          </cell>
          <cell r="D717" t="str">
            <v>Bộ đà tháp đơn U160x68x5 dài 2,5m</v>
          </cell>
          <cell r="E717" t="str">
            <v>Bộ</v>
          </cell>
          <cell r="F717">
            <v>0</v>
          </cell>
          <cell r="G717">
            <v>1048000</v>
          </cell>
          <cell r="H717">
            <v>0</v>
          </cell>
          <cell r="I717">
            <v>0</v>
          </cell>
          <cell r="J717">
            <v>219185</v>
          </cell>
          <cell r="K717">
            <v>0</v>
          </cell>
          <cell r="L717">
            <v>0</v>
          </cell>
          <cell r="M717">
            <v>0</v>
          </cell>
          <cell r="N717">
            <v>0</v>
          </cell>
          <cell r="O717">
            <v>0</v>
          </cell>
          <cell r="P717">
            <v>0</v>
          </cell>
          <cell r="Q717">
            <v>0</v>
          </cell>
          <cell r="R717">
            <v>0</v>
          </cell>
        </row>
        <row r="718">
          <cell r="A718" t="str">
            <v>DT160K</v>
          </cell>
          <cell r="B718">
            <v>0</v>
          </cell>
          <cell r="C718">
            <v>3</v>
          </cell>
          <cell r="D718" t="str">
            <v>Bộ đà tháp kép U160x68x5 dài 2,5m</v>
          </cell>
          <cell r="E718" t="str">
            <v>Bộ</v>
          </cell>
          <cell r="F718">
            <v>0</v>
          </cell>
          <cell r="G718">
            <v>2112000</v>
          </cell>
          <cell r="H718">
            <v>0</v>
          </cell>
          <cell r="I718">
            <v>0</v>
          </cell>
          <cell r="J718">
            <v>399691</v>
          </cell>
          <cell r="K718">
            <v>0</v>
          </cell>
          <cell r="L718">
            <v>0</v>
          </cell>
          <cell r="M718">
            <v>0</v>
          </cell>
          <cell r="N718">
            <v>0</v>
          </cell>
          <cell r="O718">
            <v>0</v>
          </cell>
          <cell r="P718">
            <v>0</v>
          </cell>
          <cell r="Q718">
            <v>0</v>
          </cell>
          <cell r="R718">
            <v>0</v>
          </cell>
        </row>
        <row r="719">
          <cell r="A719" t="str">
            <v>CX10</v>
          </cell>
          <cell r="B719">
            <v>0</v>
          </cell>
          <cell r="C719">
            <v>3</v>
          </cell>
          <cell r="D719" t="str">
            <v>Bộ chằng xuống đơn cho trụ 10,5m</v>
          </cell>
          <cell r="E719" t="str">
            <v>Bộ</v>
          </cell>
          <cell r="F719">
            <v>0</v>
          </cell>
          <cell r="G719">
            <v>784878.62</v>
          </cell>
          <cell r="H719">
            <v>0</v>
          </cell>
          <cell r="I719">
            <v>0</v>
          </cell>
          <cell r="J719">
            <v>125235</v>
          </cell>
          <cell r="K719">
            <v>0</v>
          </cell>
          <cell r="L719">
            <v>0</v>
          </cell>
          <cell r="M719">
            <v>0</v>
          </cell>
          <cell r="N719">
            <v>0</v>
          </cell>
          <cell r="O719">
            <v>0</v>
          </cell>
          <cell r="P719">
            <v>0</v>
          </cell>
          <cell r="Q719">
            <v>0</v>
          </cell>
          <cell r="R719">
            <v>0</v>
          </cell>
        </row>
        <row r="720">
          <cell r="A720" t="str">
            <v>CL10</v>
          </cell>
          <cell r="B720">
            <v>0</v>
          </cell>
          <cell r="C720">
            <v>3</v>
          </cell>
          <cell r="D720" t="str">
            <v>Bộ chằng lệch đơn cho trụ 10,5m</v>
          </cell>
          <cell r="E720" t="str">
            <v>Bộ</v>
          </cell>
          <cell r="F720">
            <v>0</v>
          </cell>
          <cell r="G720">
            <v>1037451.14</v>
          </cell>
          <cell r="H720">
            <v>0</v>
          </cell>
          <cell r="I720">
            <v>0</v>
          </cell>
          <cell r="J720">
            <v>256746</v>
          </cell>
          <cell r="K720">
            <v>0</v>
          </cell>
          <cell r="L720">
            <v>0</v>
          </cell>
          <cell r="M720">
            <v>0</v>
          </cell>
          <cell r="N720">
            <v>0</v>
          </cell>
          <cell r="O720">
            <v>0</v>
          </cell>
          <cell r="P720">
            <v>0</v>
          </cell>
          <cell r="Q720">
            <v>0</v>
          </cell>
          <cell r="R720">
            <v>0</v>
          </cell>
        </row>
        <row r="721">
          <cell r="A721" t="str">
            <v>CX12</v>
          </cell>
          <cell r="B721">
            <v>0</v>
          </cell>
          <cell r="C721">
            <v>3</v>
          </cell>
          <cell r="D721" t="str">
            <v>Bộ chằng xuống đơn cho trụ 12m</v>
          </cell>
          <cell r="E721" t="str">
            <v>Bộ</v>
          </cell>
          <cell r="F721">
            <v>0</v>
          </cell>
          <cell r="G721">
            <v>850381.6</v>
          </cell>
          <cell r="H721">
            <v>0</v>
          </cell>
          <cell r="I721">
            <v>0</v>
          </cell>
          <cell r="J721">
            <v>125235</v>
          </cell>
          <cell r="K721">
            <v>0</v>
          </cell>
          <cell r="L721">
            <v>0</v>
          </cell>
          <cell r="M721">
            <v>0</v>
          </cell>
          <cell r="N721">
            <v>0</v>
          </cell>
          <cell r="O721">
            <v>0</v>
          </cell>
          <cell r="P721">
            <v>0</v>
          </cell>
          <cell r="Q721">
            <v>0</v>
          </cell>
          <cell r="R721">
            <v>0</v>
          </cell>
        </row>
        <row r="722">
          <cell r="A722" t="str">
            <v>CL12</v>
          </cell>
          <cell r="B722">
            <v>0</v>
          </cell>
          <cell r="C722">
            <v>3</v>
          </cell>
          <cell r="D722" t="str">
            <v>Bộ chằng lệch đơn cho trụ 12m</v>
          </cell>
          <cell r="E722" t="str">
            <v>Bộ</v>
          </cell>
          <cell r="F722">
            <v>0</v>
          </cell>
          <cell r="G722">
            <v>1081308.5900000001</v>
          </cell>
          <cell r="H722">
            <v>0</v>
          </cell>
          <cell r="I722">
            <v>0</v>
          </cell>
          <cell r="J722">
            <v>256746</v>
          </cell>
          <cell r="K722">
            <v>0</v>
          </cell>
          <cell r="L722">
            <v>0</v>
          </cell>
          <cell r="M722">
            <v>0</v>
          </cell>
          <cell r="N722">
            <v>0</v>
          </cell>
          <cell r="O722">
            <v>0</v>
          </cell>
          <cell r="P722">
            <v>0</v>
          </cell>
          <cell r="Q722">
            <v>0</v>
          </cell>
          <cell r="R722">
            <v>0</v>
          </cell>
        </row>
        <row r="723">
          <cell r="A723" t="str">
            <v>CX14</v>
          </cell>
          <cell r="B723">
            <v>0</v>
          </cell>
          <cell r="C723">
            <v>3</v>
          </cell>
          <cell r="D723" t="str">
            <v>Bộ chằng xuống đơn cho trụ 14m</v>
          </cell>
          <cell r="E723" t="str">
            <v>Bộ</v>
          </cell>
          <cell r="F723">
            <v>0</v>
          </cell>
          <cell r="G723">
            <v>886866.8</v>
          </cell>
          <cell r="H723">
            <v>0</v>
          </cell>
          <cell r="I723">
            <v>0</v>
          </cell>
          <cell r="J723">
            <v>125235</v>
          </cell>
          <cell r="K723">
            <v>0</v>
          </cell>
          <cell r="L723">
            <v>0</v>
          </cell>
          <cell r="M723">
            <v>0</v>
          </cell>
          <cell r="N723">
            <v>0</v>
          </cell>
          <cell r="O723">
            <v>0</v>
          </cell>
          <cell r="P723">
            <v>0</v>
          </cell>
          <cell r="Q723">
            <v>0</v>
          </cell>
          <cell r="R723">
            <v>0</v>
          </cell>
        </row>
        <row r="724">
          <cell r="A724" t="str">
            <v>CL14</v>
          </cell>
          <cell r="B724">
            <v>0</v>
          </cell>
          <cell r="C724">
            <v>3</v>
          </cell>
          <cell r="D724" t="str">
            <v>Bộ chằng lệch đơn cho trụ 14m</v>
          </cell>
          <cell r="E724" t="str">
            <v>Bộ</v>
          </cell>
          <cell r="F724">
            <v>0</v>
          </cell>
          <cell r="G724">
            <v>0</v>
          </cell>
          <cell r="H724">
            <v>0</v>
          </cell>
          <cell r="I724">
            <v>0</v>
          </cell>
          <cell r="J724">
            <v>0</v>
          </cell>
          <cell r="K724">
            <v>0</v>
          </cell>
          <cell r="L724">
            <v>0</v>
          </cell>
          <cell r="M724">
            <v>0</v>
          </cell>
          <cell r="N724">
            <v>0</v>
          </cell>
          <cell r="O724">
            <v>0</v>
          </cell>
          <cell r="P724">
            <v>0</v>
          </cell>
          <cell r="Q724">
            <v>0</v>
          </cell>
          <cell r="R724">
            <v>0</v>
          </cell>
        </row>
        <row r="725">
          <cell r="A725" t="str">
            <v>CKB</v>
          </cell>
          <cell r="B725">
            <v>0</v>
          </cell>
          <cell r="C725">
            <v>3</v>
          </cell>
          <cell r="D725" t="str">
            <v>Bộ chằng vượt đơn</v>
          </cell>
          <cell r="E725" t="str">
            <v>Bộ</v>
          </cell>
          <cell r="F725">
            <v>0</v>
          </cell>
          <cell r="G725">
            <v>1394328.6</v>
          </cell>
          <cell r="H725">
            <v>0</v>
          </cell>
          <cell r="I725">
            <v>0</v>
          </cell>
          <cell r="J725">
            <v>250470</v>
          </cell>
          <cell r="K725">
            <v>0</v>
          </cell>
          <cell r="L725">
            <v>0</v>
          </cell>
          <cell r="M725">
            <v>0</v>
          </cell>
          <cell r="N725">
            <v>0</v>
          </cell>
          <cell r="O725">
            <v>0</v>
          </cell>
          <cell r="P725">
            <v>0</v>
          </cell>
          <cell r="Q725">
            <v>0</v>
          </cell>
          <cell r="R725">
            <v>0</v>
          </cell>
        </row>
        <row r="726">
          <cell r="A726" t="str">
            <v>NXX</v>
          </cell>
          <cell r="B726">
            <v>0</v>
          </cell>
          <cell r="C726">
            <v>3</v>
          </cell>
          <cell r="D726" t="str">
            <v>Bộ móng neo cho chằng xuống - neo đà cản (TT)</v>
          </cell>
          <cell r="E726" t="str">
            <v>Bộ</v>
          </cell>
          <cell r="F726">
            <v>0</v>
          </cell>
          <cell r="G726">
            <v>312000</v>
          </cell>
          <cell r="H726">
            <v>320000</v>
          </cell>
          <cell r="I726">
            <v>575012.02</v>
          </cell>
          <cell r="J726">
            <v>0</v>
          </cell>
          <cell r="K726">
            <v>0</v>
          </cell>
          <cell r="L726">
            <v>0</v>
          </cell>
          <cell r="M726">
            <v>0</v>
          </cell>
          <cell r="N726">
            <v>0</v>
          </cell>
          <cell r="O726">
            <v>0</v>
          </cell>
          <cell r="P726">
            <v>0</v>
          </cell>
          <cell r="Q726">
            <v>0</v>
          </cell>
          <cell r="R726">
            <v>0</v>
          </cell>
        </row>
        <row r="727">
          <cell r="A727" t="str">
            <v>NXL</v>
          </cell>
          <cell r="B727">
            <v>0</v>
          </cell>
          <cell r="C727">
            <v>3</v>
          </cell>
          <cell r="D727" t="str">
            <v>Bộ móng neo xòe cho chằng lệch (TT)</v>
          </cell>
          <cell r="E727" t="str">
            <v>Bộ</v>
          </cell>
          <cell r="F727">
            <v>0</v>
          </cell>
          <cell r="G727">
            <v>403000</v>
          </cell>
          <cell r="H727">
            <v>0</v>
          </cell>
          <cell r="I727">
            <v>158796.90700000001</v>
          </cell>
          <cell r="J727">
            <v>0</v>
          </cell>
          <cell r="K727">
            <v>0</v>
          </cell>
          <cell r="L727">
            <v>0</v>
          </cell>
          <cell r="M727">
            <v>0</v>
          </cell>
          <cell r="N727">
            <v>0</v>
          </cell>
          <cell r="O727">
            <v>0</v>
          </cell>
          <cell r="P727">
            <v>0</v>
          </cell>
          <cell r="Q727">
            <v>0</v>
          </cell>
          <cell r="R727">
            <v>0</v>
          </cell>
        </row>
        <row r="728">
          <cell r="A728" t="str">
            <v>NXXD</v>
          </cell>
          <cell r="B728">
            <v>0</v>
          </cell>
          <cell r="C728">
            <v>3</v>
          </cell>
          <cell r="D728" t="str">
            <v>Bộ móng neo xòe cho chằng xuống (TT) - Lỗ đá</v>
          </cell>
          <cell r="E728" t="str">
            <v>Bộ</v>
          </cell>
          <cell r="F728">
            <v>0</v>
          </cell>
          <cell r="G728">
            <v>403000</v>
          </cell>
          <cell r="H728">
            <v>0</v>
          </cell>
          <cell r="I728">
            <v>1292000.32</v>
          </cell>
          <cell r="J728">
            <v>0</v>
          </cell>
          <cell r="K728">
            <v>0</v>
          </cell>
          <cell r="L728">
            <v>0</v>
          </cell>
          <cell r="M728">
            <v>0</v>
          </cell>
          <cell r="N728">
            <v>0</v>
          </cell>
          <cell r="O728">
            <v>0</v>
          </cell>
          <cell r="P728">
            <v>0</v>
          </cell>
          <cell r="Q728">
            <v>0</v>
          </cell>
          <cell r="R728">
            <v>0</v>
          </cell>
        </row>
        <row r="729">
          <cell r="A729" t="str">
            <v>NXLD</v>
          </cell>
          <cell r="B729">
            <v>0</v>
          </cell>
          <cell r="C729">
            <v>3</v>
          </cell>
          <cell r="D729" t="str">
            <v>Bộ móng neo xòe cho chằng lệch (TT) - Lỗ đá</v>
          </cell>
          <cell r="E729" t="str">
            <v>Bộ</v>
          </cell>
          <cell r="F729">
            <v>0</v>
          </cell>
          <cell r="G729">
            <v>403000</v>
          </cell>
          <cell r="H729">
            <v>0</v>
          </cell>
          <cell r="I729">
            <v>1292000.32</v>
          </cell>
          <cell r="J729">
            <v>0</v>
          </cell>
          <cell r="K729">
            <v>0</v>
          </cell>
          <cell r="L729">
            <v>0</v>
          </cell>
          <cell r="M729">
            <v>0</v>
          </cell>
          <cell r="N729">
            <v>0</v>
          </cell>
          <cell r="O729">
            <v>0</v>
          </cell>
          <cell r="P729">
            <v>0</v>
          </cell>
          <cell r="Q729">
            <v>0</v>
          </cell>
          <cell r="R729">
            <v>0</v>
          </cell>
        </row>
        <row r="730">
          <cell r="A730" t="str">
            <v>U-D</v>
          </cell>
          <cell r="B730">
            <v>1</v>
          </cell>
          <cell r="C730">
            <v>4</v>
          </cell>
          <cell r="D730" t="str">
            <v>Bộ Uclevis đỡ dây trung hòa (trụ đơn)</v>
          </cell>
          <cell r="E730" t="str">
            <v>bộ</v>
          </cell>
          <cell r="F730">
            <v>6</v>
          </cell>
          <cell r="G730">
            <v>54100</v>
          </cell>
          <cell r="H730">
            <v>0</v>
          </cell>
          <cell r="I730">
            <v>0</v>
          </cell>
          <cell r="J730">
            <v>15472</v>
          </cell>
          <cell r="K730">
            <v>0</v>
          </cell>
          <cell r="L730">
            <v>0</v>
          </cell>
          <cell r="M730">
            <v>324600</v>
          </cell>
          <cell r="N730">
            <v>0</v>
          </cell>
          <cell r="O730">
            <v>0</v>
          </cell>
          <cell r="P730">
            <v>92832</v>
          </cell>
          <cell r="Q730">
            <v>0</v>
          </cell>
          <cell r="R730">
            <v>0</v>
          </cell>
        </row>
        <row r="731">
          <cell r="A731" t="str">
            <v>U-K</v>
          </cell>
          <cell r="B731">
            <v>0</v>
          </cell>
          <cell r="C731">
            <v>4</v>
          </cell>
          <cell r="D731" t="str">
            <v>Bộ Uclevis đỡ dây trung hòa trụ ghép</v>
          </cell>
          <cell r="E731" t="str">
            <v>bộ</v>
          </cell>
          <cell r="F731">
            <v>0</v>
          </cell>
          <cell r="G731">
            <v>71100</v>
          </cell>
          <cell r="H731">
            <v>0</v>
          </cell>
          <cell r="I731">
            <v>0</v>
          </cell>
          <cell r="J731">
            <v>15472</v>
          </cell>
          <cell r="K731">
            <v>0</v>
          </cell>
          <cell r="L731">
            <v>0</v>
          </cell>
          <cell r="M731">
            <v>0</v>
          </cell>
          <cell r="N731">
            <v>0</v>
          </cell>
          <cell r="O731">
            <v>0</v>
          </cell>
          <cell r="P731">
            <v>0</v>
          </cell>
          <cell r="Q731">
            <v>0</v>
          </cell>
          <cell r="R731">
            <v>0</v>
          </cell>
        </row>
        <row r="732">
          <cell r="A732" t="str">
            <v>U-X</v>
          </cell>
          <cell r="B732">
            <v>0</v>
          </cell>
          <cell r="C732">
            <v>4</v>
          </cell>
          <cell r="D732" t="str">
            <v>Bộ Uclevis đỡ dây trung hòa vào xà</v>
          </cell>
          <cell r="E732" t="str">
            <v>bộ</v>
          </cell>
          <cell r="F732">
            <v>0</v>
          </cell>
          <cell r="G732">
            <v>42900</v>
          </cell>
          <cell r="H732">
            <v>0</v>
          </cell>
          <cell r="I732">
            <v>0</v>
          </cell>
          <cell r="J732">
            <v>15472</v>
          </cell>
          <cell r="K732">
            <v>0</v>
          </cell>
          <cell r="L732">
            <v>0</v>
          </cell>
          <cell r="M732">
            <v>0</v>
          </cell>
          <cell r="N732">
            <v>0</v>
          </cell>
          <cell r="O732">
            <v>0</v>
          </cell>
          <cell r="P732">
            <v>0</v>
          </cell>
          <cell r="Q732">
            <v>0</v>
          </cell>
          <cell r="R732">
            <v>0</v>
          </cell>
        </row>
        <row r="733">
          <cell r="A733" t="str">
            <v>KN50</v>
          </cell>
          <cell r="B733">
            <v>1</v>
          </cell>
          <cell r="C733">
            <v>5</v>
          </cell>
          <cell r="D733" t="str">
            <v>Bộ khóa néo dây trung hòa vào trụ (cáp trần 50)</v>
          </cell>
          <cell r="E733" t="str">
            <v>bộ</v>
          </cell>
          <cell r="F733">
            <v>6</v>
          </cell>
          <cell r="G733">
            <v>95100</v>
          </cell>
          <cell r="H733">
            <v>0</v>
          </cell>
          <cell r="I733">
            <v>0</v>
          </cell>
          <cell r="J733">
            <v>0</v>
          </cell>
          <cell r="K733">
            <v>0</v>
          </cell>
          <cell r="L733">
            <v>0</v>
          </cell>
          <cell r="M733">
            <v>570600</v>
          </cell>
          <cell r="N733">
            <v>0</v>
          </cell>
          <cell r="O733">
            <v>0</v>
          </cell>
          <cell r="P733">
            <v>0</v>
          </cell>
          <cell r="Q733">
            <v>0</v>
          </cell>
          <cell r="R733">
            <v>0</v>
          </cell>
        </row>
        <row r="734">
          <cell r="A734" t="str">
            <v>KN70</v>
          </cell>
          <cell r="B734">
            <v>0</v>
          </cell>
          <cell r="C734">
            <v>5</v>
          </cell>
          <cell r="D734" t="str">
            <v>Bộ khóa néo dây trung hòa vào trụ (cáp trần 70)</v>
          </cell>
          <cell r="E734" t="str">
            <v>bộ</v>
          </cell>
          <cell r="F734">
            <v>0</v>
          </cell>
          <cell r="G734">
            <v>92500</v>
          </cell>
          <cell r="H734">
            <v>0</v>
          </cell>
          <cell r="I734">
            <v>0</v>
          </cell>
          <cell r="J734">
            <v>0</v>
          </cell>
          <cell r="K734">
            <v>0</v>
          </cell>
          <cell r="L734">
            <v>0</v>
          </cell>
          <cell r="M734">
            <v>0</v>
          </cell>
          <cell r="N734">
            <v>0</v>
          </cell>
          <cell r="O734">
            <v>0</v>
          </cell>
          <cell r="P734">
            <v>0</v>
          </cell>
          <cell r="Q734">
            <v>0</v>
          </cell>
          <cell r="R734">
            <v>0</v>
          </cell>
        </row>
        <row r="735">
          <cell r="A735" t="str">
            <v>KN95</v>
          </cell>
          <cell r="B735">
            <v>0</v>
          </cell>
          <cell r="C735">
            <v>5</v>
          </cell>
          <cell r="D735" t="str">
            <v>Bộ khóa néo dây trung hòa vào trụ (cáp trần 95)</v>
          </cell>
          <cell r="E735" t="str">
            <v>bộ</v>
          </cell>
          <cell r="F735">
            <v>0</v>
          </cell>
          <cell r="G735">
            <v>160500</v>
          </cell>
          <cell r="H735">
            <v>0</v>
          </cell>
          <cell r="I735">
            <v>0</v>
          </cell>
          <cell r="J735">
            <v>0</v>
          </cell>
          <cell r="K735">
            <v>0</v>
          </cell>
          <cell r="L735">
            <v>0</v>
          </cell>
          <cell r="M735">
            <v>0</v>
          </cell>
          <cell r="N735">
            <v>0</v>
          </cell>
          <cell r="O735">
            <v>0</v>
          </cell>
          <cell r="P735">
            <v>0</v>
          </cell>
          <cell r="Q735">
            <v>0</v>
          </cell>
          <cell r="R735">
            <v>0</v>
          </cell>
        </row>
        <row r="736">
          <cell r="A736" t="str">
            <v>KN120</v>
          </cell>
          <cell r="B736">
            <v>0</v>
          </cell>
          <cell r="C736">
            <v>5</v>
          </cell>
          <cell r="D736" t="str">
            <v>Bộ khóa néo dây trung hòa vào trụ (cáp trần 120)</v>
          </cell>
          <cell r="E736" t="str">
            <v>bộ</v>
          </cell>
          <cell r="F736">
            <v>0</v>
          </cell>
          <cell r="G736">
            <v>160500</v>
          </cell>
          <cell r="H736">
            <v>0</v>
          </cell>
          <cell r="I736">
            <v>0</v>
          </cell>
          <cell r="J736">
            <v>0</v>
          </cell>
          <cell r="K736">
            <v>0</v>
          </cell>
          <cell r="L736">
            <v>0</v>
          </cell>
          <cell r="M736">
            <v>0</v>
          </cell>
          <cell r="N736">
            <v>0</v>
          </cell>
          <cell r="O736">
            <v>0</v>
          </cell>
          <cell r="P736">
            <v>0</v>
          </cell>
          <cell r="Q736">
            <v>0</v>
          </cell>
          <cell r="R736">
            <v>0</v>
          </cell>
        </row>
        <row r="737">
          <cell r="A737" t="str">
            <v>SD</v>
          </cell>
          <cell r="B737">
            <v>1</v>
          </cell>
          <cell r="C737">
            <v>6</v>
          </cell>
          <cell r="D737" t="str">
            <v>Bộ cách điện đứng+ty sứ : SĐU</v>
          </cell>
          <cell r="E737" t="str">
            <v>bộ</v>
          </cell>
          <cell r="F737">
            <v>32</v>
          </cell>
          <cell r="G737">
            <v>253000</v>
          </cell>
          <cell r="H737">
            <v>0</v>
          </cell>
          <cell r="I737">
            <v>0</v>
          </cell>
          <cell r="J737">
            <v>58277</v>
          </cell>
          <cell r="K737">
            <v>0</v>
          </cell>
          <cell r="L737">
            <v>0</v>
          </cell>
          <cell r="M737">
            <v>8096000</v>
          </cell>
          <cell r="N737">
            <v>0</v>
          </cell>
          <cell r="O737">
            <v>0</v>
          </cell>
          <cell r="P737">
            <v>1864864</v>
          </cell>
          <cell r="Q737">
            <v>0</v>
          </cell>
          <cell r="R737">
            <v>0</v>
          </cell>
        </row>
        <row r="738">
          <cell r="A738" t="str">
            <v>SDI</v>
          </cell>
          <cell r="B738">
            <v>0</v>
          </cell>
          <cell r="C738">
            <v>6</v>
          </cell>
          <cell r="D738" t="str">
            <v>Bộ đà 0,8m + Bộ sứ đứng : SĐI</v>
          </cell>
          <cell r="E738" t="str">
            <v>bộ</v>
          </cell>
          <cell r="F738">
            <v>0</v>
          </cell>
          <cell r="G738">
            <v>549574</v>
          </cell>
          <cell r="H738">
            <v>0</v>
          </cell>
          <cell r="I738">
            <v>0</v>
          </cell>
          <cell r="J738">
            <v>255544</v>
          </cell>
          <cell r="K738">
            <v>0</v>
          </cell>
          <cell r="L738">
            <v>0</v>
          </cell>
          <cell r="M738">
            <v>0</v>
          </cell>
          <cell r="N738">
            <v>0</v>
          </cell>
          <cell r="O738">
            <v>0</v>
          </cell>
          <cell r="P738">
            <v>0</v>
          </cell>
          <cell r="Q738">
            <v>0</v>
          </cell>
          <cell r="R738">
            <v>0</v>
          </cell>
        </row>
        <row r="739">
          <cell r="A739" t="str">
            <v>SDG</v>
          </cell>
          <cell r="B739">
            <v>0</v>
          </cell>
          <cell r="C739">
            <v>6</v>
          </cell>
          <cell r="D739" t="str">
            <v>Bộ cách điện đỉnh góc + ty sứ đơn : SĐG</v>
          </cell>
          <cell r="E739" t="str">
            <v>bộ</v>
          </cell>
          <cell r="F739">
            <v>0</v>
          </cell>
          <cell r="G739">
            <v>652000</v>
          </cell>
          <cell r="H739">
            <v>0</v>
          </cell>
          <cell r="I739">
            <v>0</v>
          </cell>
          <cell r="J739">
            <v>116554</v>
          </cell>
          <cell r="K739">
            <v>0</v>
          </cell>
          <cell r="L739">
            <v>0</v>
          </cell>
          <cell r="M739">
            <v>0</v>
          </cell>
          <cell r="N739">
            <v>0</v>
          </cell>
          <cell r="O739">
            <v>0</v>
          </cell>
          <cell r="P739">
            <v>0</v>
          </cell>
          <cell r="Q739">
            <v>0</v>
          </cell>
          <cell r="R739">
            <v>0</v>
          </cell>
        </row>
        <row r="740">
          <cell r="A740" t="str">
            <v>PLY50X</v>
          </cell>
          <cell r="B740">
            <v>1</v>
          </cell>
          <cell r="C740">
            <v>7</v>
          </cell>
          <cell r="D740" t="str">
            <v>Bộ sứ treo Polymer 25kV lắp vào xà (cáp bọc 50)</v>
          </cell>
          <cell r="E740" t="str">
            <v>bộ</v>
          </cell>
          <cell r="F740">
            <v>18</v>
          </cell>
          <cell r="G740">
            <v>630000</v>
          </cell>
          <cell r="H740">
            <v>0</v>
          </cell>
          <cell r="I740">
            <v>0</v>
          </cell>
          <cell r="J740">
            <v>70132</v>
          </cell>
          <cell r="K740">
            <v>0</v>
          </cell>
          <cell r="L740">
            <v>0</v>
          </cell>
          <cell r="M740">
            <v>11340000</v>
          </cell>
          <cell r="N740">
            <v>0</v>
          </cell>
          <cell r="O740">
            <v>0</v>
          </cell>
          <cell r="P740">
            <v>1262376</v>
          </cell>
          <cell r="Q740">
            <v>0</v>
          </cell>
          <cell r="R740">
            <v>0</v>
          </cell>
        </row>
        <row r="741">
          <cell r="A741" t="str">
            <v>PLY70X</v>
          </cell>
          <cell r="B741">
            <v>0</v>
          </cell>
          <cell r="C741">
            <v>7</v>
          </cell>
          <cell r="D741" t="str">
            <v>Bộ sứ treo Polymer 25kV lắp vào xà (cáp bọc 70)</v>
          </cell>
          <cell r="E741" t="str">
            <v>bộ</v>
          </cell>
          <cell r="F741">
            <v>0</v>
          </cell>
          <cell r="G741">
            <v>630000</v>
          </cell>
          <cell r="H741">
            <v>0</v>
          </cell>
          <cell r="I741">
            <v>0</v>
          </cell>
          <cell r="J741">
            <v>70132</v>
          </cell>
          <cell r="K741">
            <v>0</v>
          </cell>
          <cell r="L741">
            <v>0</v>
          </cell>
          <cell r="M741">
            <v>0</v>
          </cell>
          <cell r="N741">
            <v>0</v>
          </cell>
          <cell r="O741">
            <v>0</v>
          </cell>
          <cell r="P741">
            <v>0</v>
          </cell>
          <cell r="Q741">
            <v>0</v>
          </cell>
          <cell r="R741">
            <v>0</v>
          </cell>
        </row>
        <row r="742">
          <cell r="A742" t="str">
            <v>PLY95X</v>
          </cell>
          <cell r="B742">
            <v>0</v>
          </cell>
          <cell r="C742">
            <v>7</v>
          </cell>
          <cell r="D742" t="str">
            <v>Bộ sứ treo Polymer 25kV lắp vào xà (cáp bọc 95)</v>
          </cell>
          <cell r="E742" t="str">
            <v>bộ</v>
          </cell>
          <cell r="F742">
            <v>0</v>
          </cell>
          <cell r="G742">
            <v>650000</v>
          </cell>
          <cell r="H742">
            <v>0</v>
          </cell>
          <cell r="I742">
            <v>0</v>
          </cell>
          <cell r="J742">
            <v>70132</v>
          </cell>
          <cell r="K742">
            <v>0</v>
          </cell>
          <cell r="L742">
            <v>0</v>
          </cell>
          <cell r="M742">
            <v>0</v>
          </cell>
          <cell r="N742">
            <v>0</v>
          </cell>
          <cell r="O742">
            <v>0</v>
          </cell>
          <cell r="P742">
            <v>0</v>
          </cell>
          <cell r="Q742">
            <v>0</v>
          </cell>
          <cell r="R742">
            <v>0</v>
          </cell>
        </row>
        <row r="743">
          <cell r="A743" t="str">
            <v>PLY120X</v>
          </cell>
          <cell r="B743">
            <v>0</v>
          </cell>
          <cell r="C743">
            <v>7</v>
          </cell>
          <cell r="D743" t="str">
            <v>Bộ sứ treo Polymer 25kV lắp vào xà (cáp bọc 120)</v>
          </cell>
          <cell r="E743" t="str">
            <v>bộ</v>
          </cell>
          <cell r="F743">
            <v>0</v>
          </cell>
          <cell r="G743">
            <v>650000</v>
          </cell>
          <cell r="H743">
            <v>0</v>
          </cell>
          <cell r="I743">
            <v>0</v>
          </cell>
          <cell r="J743">
            <v>70132</v>
          </cell>
          <cell r="K743">
            <v>0</v>
          </cell>
          <cell r="L743">
            <v>0</v>
          </cell>
          <cell r="M743">
            <v>0</v>
          </cell>
          <cell r="N743">
            <v>0</v>
          </cell>
          <cell r="O743">
            <v>0</v>
          </cell>
          <cell r="P743">
            <v>0</v>
          </cell>
          <cell r="Q743">
            <v>0</v>
          </cell>
          <cell r="R743">
            <v>0</v>
          </cell>
        </row>
        <row r="744">
          <cell r="A744" t="str">
            <v>PLY150X</v>
          </cell>
          <cell r="B744">
            <v>0</v>
          </cell>
          <cell r="C744">
            <v>7</v>
          </cell>
          <cell r="D744" t="str">
            <v>Bộ sứ treo Polymer 25kV lắp vào xà (cáp bọc 150)</v>
          </cell>
          <cell r="E744" t="str">
            <v>bộ</v>
          </cell>
          <cell r="F744">
            <v>0</v>
          </cell>
          <cell r="G744">
            <v>650000</v>
          </cell>
          <cell r="H744">
            <v>0</v>
          </cell>
          <cell r="I744">
            <v>0</v>
          </cell>
          <cell r="J744">
            <v>70132</v>
          </cell>
          <cell r="K744">
            <v>0</v>
          </cell>
          <cell r="L744">
            <v>0</v>
          </cell>
          <cell r="M744">
            <v>0</v>
          </cell>
          <cell r="N744">
            <v>0</v>
          </cell>
          <cell r="O744">
            <v>0</v>
          </cell>
          <cell r="P744">
            <v>0</v>
          </cell>
          <cell r="Q744">
            <v>0</v>
          </cell>
          <cell r="R744">
            <v>0</v>
          </cell>
        </row>
        <row r="745">
          <cell r="A745" t="str">
            <v>PLY185X</v>
          </cell>
          <cell r="B745">
            <v>0</v>
          </cell>
          <cell r="C745">
            <v>7</v>
          </cell>
          <cell r="D745" t="str">
            <v>Bộ sứ treo Polymer 25kV lắp vào xà (cáp bọc 185)</v>
          </cell>
          <cell r="E745" t="str">
            <v>bộ</v>
          </cell>
          <cell r="F745">
            <v>0</v>
          </cell>
          <cell r="G745">
            <v>705000</v>
          </cell>
          <cell r="H745">
            <v>0</v>
          </cell>
          <cell r="I745">
            <v>0</v>
          </cell>
          <cell r="J745">
            <v>70132</v>
          </cell>
          <cell r="K745">
            <v>0</v>
          </cell>
          <cell r="L745">
            <v>0</v>
          </cell>
          <cell r="M745">
            <v>0</v>
          </cell>
          <cell r="N745">
            <v>0</v>
          </cell>
          <cell r="O745">
            <v>0</v>
          </cell>
          <cell r="P745">
            <v>0</v>
          </cell>
          <cell r="Q745">
            <v>0</v>
          </cell>
          <cell r="R745">
            <v>0</v>
          </cell>
        </row>
        <row r="746">
          <cell r="A746" t="str">
            <v>PLY240X</v>
          </cell>
          <cell r="B746">
            <v>0</v>
          </cell>
          <cell r="C746">
            <v>7</v>
          </cell>
          <cell r="D746" t="str">
            <v>Bộ sứ treo Polymer 25kV lắp vào xà (cáp bọc 240)</v>
          </cell>
          <cell r="E746" t="str">
            <v>bộ</v>
          </cell>
          <cell r="F746">
            <v>0</v>
          </cell>
          <cell r="G746">
            <v>710000</v>
          </cell>
          <cell r="H746">
            <v>0</v>
          </cell>
          <cell r="I746">
            <v>0</v>
          </cell>
          <cell r="J746">
            <v>70132</v>
          </cell>
          <cell r="K746">
            <v>0</v>
          </cell>
          <cell r="L746">
            <v>0</v>
          </cell>
          <cell r="M746">
            <v>0</v>
          </cell>
          <cell r="N746">
            <v>0</v>
          </cell>
          <cell r="O746">
            <v>0</v>
          </cell>
          <cell r="P746">
            <v>0</v>
          </cell>
          <cell r="Q746">
            <v>0</v>
          </cell>
          <cell r="R746">
            <v>0</v>
          </cell>
        </row>
        <row r="747">
          <cell r="A747" t="str">
            <v>PLY50T</v>
          </cell>
          <cell r="B747">
            <v>1</v>
          </cell>
          <cell r="C747">
            <v>8</v>
          </cell>
          <cell r="D747" t="str">
            <v>Bộ sứ treo Polymer 25kV lắp vào trụ (cáp bọc 50)</v>
          </cell>
          <cell r="E747" t="str">
            <v>bộ</v>
          </cell>
          <cell r="F747">
            <v>3</v>
          </cell>
          <cell r="G747">
            <v>617100</v>
          </cell>
          <cell r="H747">
            <v>0</v>
          </cell>
          <cell r="I747">
            <v>0</v>
          </cell>
          <cell r="J747">
            <v>70132</v>
          </cell>
          <cell r="K747">
            <v>0</v>
          </cell>
          <cell r="L747">
            <v>0</v>
          </cell>
          <cell r="M747">
            <v>1851300</v>
          </cell>
          <cell r="N747">
            <v>0</v>
          </cell>
          <cell r="O747">
            <v>0</v>
          </cell>
          <cell r="P747">
            <v>210396</v>
          </cell>
          <cell r="Q747">
            <v>0</v>
          </cell>
          <cell r="R747">
            <v>0</v>
          </cell>
        </row>
        <row r="748">
          <cell r="A748" t="str">
            <v>PLY70T</v>
          </cell>
          <cell r="B748">
            <v>0</v>
          </cell>
          <cell r="C748">
            <v>8</v>
          </cell>
          <cell r="D748" t="str">
            <v>Bộ sứ treo Polymer 25kV lắp vào trụ (cáp bọc 70)</v>
          </cell>
          <cell r="E748" t="str">
            <v>bộ</v>
          </cell>
          <cell r="F748">
            <v>0</v>
          </cell>
          <cell r="G748">
            <v>988500</v>
          </cell>
          <cell r="H748">
            <v>0</v>
          </cell>
          <cell r="I748">
            <v>0</v>
          </cell>
          <cell r="J748">
            <v>70132</v>
          </cell>
          <cell r="K748">
            <v>0</v>
          </cell>
          <cell r="L748">
            <v>0</v>
          </cell>
          <cell r="M748">
            <v>0</v>
          </cell>
          <cell r="N748">
            <v>0</v>
          </cell>
          <cell r="O748">
            <v>0</v>
          </cell>
          <cell r="P748">
            <v>0</v>
          </cell>
          <cell r="Q748">
            <v>0</v>
          </cell>
          <cell r="R748">
            <v>0</v>
          </cell>
        </row>
        <row r="749">
          <cell r="B749">
            <v>0</v>
          </cell>
          <cell r="C749">
            <v>8</v>
          </cell>
        </row>
        <row r="750">
          <cell r="A750" t="str">
            <v>DDTT3P-8</v>
          </cell>
          <cell r="B750">
            <v>1</v>
          </cell>
          <cell r="C750" t="str">
            <v>IV</v>
          </cell>
          <cell r="D750" t="str">
            <v>Phần dây, sứ và phụ kiện</v>
          </cell>
          <cell r="E750" t="str">
            <v>Tbộ</v>
          </cell>
          <cell r="F750">
            <v>1</v>
          </cell>
          <cell r="G750">
            <v>33401553.600000001</v>
          </cell>
          <cell r="I750">
            <v>0</v>
          </cell>
          <cell r="J750">
            <v>2857870</v>
          </cell>
          <cell r="K750">
            <v>0</v>
          </cell>
          <cell r="L750">
            <v>169143</v>
          </cell>
          <cell r="M750">
            <v>33401553.600000001</v>
          </cell>
          <cell r="N750">
            <v>0</v>
          </cell>
          <cell r="O750">
            <v>0</v>
          </cell>
          <cell r="P750">
            <v>2857870</v>
          </cell>
          <cell r="Q750">
            <v>0</v>
          </cell>
          <cell r="R750">
            <v>169143</v>
          </cell>
        </row>
        <row r="751">
          <cell r="A751" t="str">
            <v>Hotline</v>
          </cell>
          <cell r="B751">
            <v>0</v>
          </cell>
          <cell r="C751" t="str">
            <v>V</v>
          </cell>
          <cell r="D751" t="str">
            <v>Phần đấu nối Hotline</v>
          </cell>
          <cell r="E751" t="str">
            <v>Tbộ</v>
          </cell>
        </row>
        <row r="752">
          <cell r="A752" t="str">
            <v>TĐĐ</v>
          </cell>
          <cell r="B752">
            <v>0</v>
          </cell>
          <cell r="C752" t="str">
            <v>VII</v>
          </cell>
          <cell r="D752" t="str">
            <v>Phần vật liệu trụ đo đếm</v>
          </cell>
          <cell r="E752" t="str">
            <v>Tbộ</v>
          </cell>
        </row>
        <row r="753">
          <cell r="A753" t="str">
            <v>TBTT3P-8</v>
          </cell>
          <cell r="B753">
            <v>0</v>
          </cell>
          <cell r="C753" t="str">
            <v>V</v>
          </cell>
          <cell r="D753" t="str">
            <v>Phần thiết bị đường dây trung thế 3 pha 1 mạch</v>
          </cell>
          <cell r="E753" t="str">
            <v>Tbộ</v>
          </cell>
          <cell r="F753">
            <v>0</v>
          </cell>
          <cell r="G753">
            <v>0</v>
          </cell>
          <cell r="I753">
            <v>0</v>
          </cell>
          <cell r="J753">
            <v>0</v>
          </cell>
          <cell r="K753">
            <v>0</v>
          </cell>
          <cell r="L753">
            <v>0</v>
          </cell>
          <cell r="M753">
            <v>0</v>
          </cell>
          <cell r="N753">
            <v>0</v>
          </cell>
          <cell r="O753">
            <v>0</v>
          </cell>
          <cell r="P753">
            <v>0</v>
          </cell>
          <cell r="Q753">
            <v>0</v>
          </cell>
          <cell r="R753">
            <v>0</v>
          </cell>
        </row>
        <row r="754">
          <cell r="A754" t="str">
            <v>TT3P4970-8</v>
          </cell>
          <cell r="B754">
            <v>1</v>
          </cell>
          <cell r="D754" t="str">
            <v>Cộng (I-V)</v>
          </cell>
          <cell r="L754" t="str">
            <v>Vật liệu:</v>
          </cell>
          <cell r="M754">
            <v>140584365.68000001</v>
          </cell>
          <cell r="N754">
            <v>3424884.3999999994</v>
          </cell>
          <cell r="O754">
            <v>4837837.49</v>
          </cell>
          <cell r="P754">
            <v>20409923.440000001</v>
          </cell>
          <cell r="Q754">
            <v>121112.42000000001</v>
          </cell>
          <cell r="R754">
            <v>2602700.4</v>
          </cell>
        </row>
        <row r="755">
          <cell r="A755" t="str">
            <v>TB3P4970-8</v>
          </cell>
          <cell r="B755">
            <v>0</v>
          </cell>
          <cell r="L755" t="str">
            <v>Thiết bị:</v>
          </cell>
          <cell r="M755">
            <v>0</v>
          </cell>
          <cell r="N755">
            <v>0</v>
          </cell>
          <cell r="O755">
            <v>0</v>
          </cell>
          <cell r="P755">
            <v>0</v>
          </cell>
          <cell r="Q755">
            <v>0</v>
          </cell>
          <cell r="R755">
            <v>0</v>
          </cell>
        </row>
        <row r="757">
          <cell r="A757" t="str">
            <v>TT1P</v>
          </cell>
          <cell r="B757">
            <v>1</v>
          </cell>
          <cell r="C757" t="str">
            <v>J</v>
          </cell>
          <cell r="D757" t="str">
            <v>Nhánh 1P Đường Bến Cái Sìn - Ấp 5 xã Long Thọ (Long Thọ 15)</v>
          </cell>
        </row>
        <row r="758">
          <cell r="B758">
            <v>1</v>
          </cell>
          <cell r="C758" t="str">
            <v>I</v>
          </cell>
          <cell r="D758" t="str">
            <v>Phần móng và tiếp địa</v>
          </cell>
        </row>
        <row r="759">
          <cell r="A759" t="str">
            <v>M10</v>
          </cell>
          <cell r="B759">
            <v>0</v>
          </cell>
          <cell r="C759">
            <v>0</v>
          </cell>
          <cell r="D759" t="str">
            <v>Móng M10</v>
          </cell>
          <cell r="E759" t="str">
            <v>Móng</v>
          </cell>
          <cell r="F759">
            <v>0</v>
          </cell>
          <cell r="G759">
            <v>0</v>
          </cell>
          <cell r="H759">
            <v>0</v>
          </cell>
          <cell r="I759">
            <v>135388.598</v>
          </cell>
          <cell r="J759">
            <v>0</v>
          </cell>
          <cell r="K759">
            <v>0</v>
          </cell>
          <cell r="L759">
            <v>0</v>
          </cell>
          <cell r="M759">
            <v>0</v>
          </cell>
          <cell r="N759">
            <v>0</v>
          </cell>
          <cell r="O759">
            <v>0</v>
          </cell>
          <cell r="P759">
            <v>0</v>
          </cell>
          <cell r="Q759">
            <v>0</v>
          </cell>
          <cell r="R759">
            <v>0</v>
          </cell>
        </row>
        <row r="760">
          <cell r="A760" t="str">
            <v>M10a</v>
          </cell>
          <cell r="B760">
            <v>0</v>
          </cell>
          <cell r="C760">
            <v>0</v>
          </cell>
          <cell r="D760" t="str">
            <v xml:space="preserve">Móng M10a </v>
          </cell>
          <cell r="E760" t="str">
            <v>Móng</v>
          </cell>
          <cell r="F760">
            <v>0</v>
          </cell>
          <cell r="G760">
            <v>397000</v>
          </cell>
          <cell r="H760">
            <v>0</v>
          </cell>
          <cell r="I760">
            <v>428823.73899999994</v>
          </cell>
          <cell r="J760">
            <v>62034</v>
          </cell>
          <cell r="K760">
            <v>0</v>
          </cell>
          <cell r="L760">
            <v>0</v>
          </cell>
          <cell r="M760">
            <v>0</v>
          </cell>
          <cell r="N760">
            <v>0</v>
          </cell>
          <cell r="O760">
            <v>0</v>
          </cell>
          <cell r="P760">
            <v>0</v>
          </cell>
          <cell r="Q760">
            <v>0</v>
          </cell>
          <cell r="R760">
            <v>0</v>
          </cell>
        </row>
        <row r="761">
          <cell r="A761" t="str">
            <v>M10BT</v>
          </cell>
          <cell r="B761">
            <v>0</v>
          </cell>
          <cell r="C761">
            <v>0</v>
          </cell>
          <cell r="D761" t="str">
            <v>Móng bê tông trụ đơn 10.5m</v>
          </cell>
          <cell r="E761" t="str">
            <v>Móng</v>
          </cell>
          <cell r="F761">
            <v>0</v>
          </cell>
          <cell r="G761">
            <v>0</v>
          </cell>
          <cell r="H761">
            <v>0</v>
          </cell>
          <cell r="I761">
            <v>0</v>
          </cell>
          <cell r="J761">
            <v>0</v>
          </cell>
          <cell r="K761">
            <v>0</v>
          </cell>
          <cell r="L761">
            <v>0</v>
          </cell>
          <cell r="M761">
            <v>0</v>
          </cell>
          <cell r="N761">
            <v>0</v>
          </cell>
          <cell r="O761">
            <v>0</v>
          </cell>
          <cell r="P761">
            <v>0</v>
          </cell>
          <cell r="Q761">
            <v>0</v>
          </cell>
          <cell r="R761">
            <v>0</v>
          </cell>
        </row>
        <row r="762">
          <cell r="A762" t="str">
            <v>M10BTD</v>
          </cell>
          <cell r="B762">
            <v>0</v>
          </cell>
          <cell r="C762">
            <v>0</v>
          </cell>
          <cell r="D762" t="str">
            <v>Móng M10BT đôi</v>
          </cell>
          <cell r="E762" t="str">
            <v>Móng</v>
          </cell>
          <cell r="F762">
            <v>0</v>
          </cell>
          <cell r="G762">
            <v>123600</v>
          </cell>
          <cell r="H762">
            <v>1794003</v>
          </cell>
          <cell r="I762">
            <v>1555059.5460000001</v>
          </cell>
          <cell r="J762">
            <v>0</v>
          </cell>
          <cell r="K762">
            <v>72159.288</v>
          </cell>
          <cell r="L762">
            <v>0</v>
          </cell>
          <cell r="M762">
            <v>0</v>
          </cell>
          <cell r="N762">
            <v>0</v>
          </cell>
          <cell r="O762">
            <v>0</v>
          </cell>
          <cell r="P762">
            <v>0</v>
          </cell>
          <cell r="Q762">
            <v>0</v>
          </cell>
          <cell r="R762">
            <v>0</v>
          </cell>
        </row>
        <row r="763">
          <cell r="A763" t="str">
            <v>M12</v>
          </cell>
          <cell r="B763">
            <v>1</v>
          </cell>
          <cell r="C763">
            <v>1</v>
          </cell>
          <cell r="D763" t="str">
            <v>Móng M12</v>
          </cell>
          <cell r="E763" t="str">
            <v>Móng</v>
          </cell>
          <cell r="F763">
            <v>4</v>
          </cell>
          <cell r="G763">
            <v>0</v>
          </cell>
          <cell r="H763">
            <v>0</v>
          </cell>
          <cell r="I763">
            <v>131407</v>
          </cell>
          <cell r="J763">
            <v>0</v>
          </cell>
          <cell r="K763">
            <v>0</v>
          </cell>
          <cell r="L763">
            <v>0</v>
          </cell>
          <cell r="M763">
            <v>0</v>
          </cell>
          <cell r="N763">
            <v>0</v>
          </cell>
          <cell r="O763">
            <v>525628</v>
          </cell>
          <cell r="P763">
            <v>0</v>
          </cell>
          <cell r="Q763">
            <v>0</v>
          </cell>
          <cell r="R763">
            <v>0</v>
          </cell>
        </row>
        <row r="764">
          <cell r="A764" t="str">
            <v>M12a</v>
          </cell>
          <cell r="B764">
            <v>0</v>
          </cell>
          <cell r="C764">
            <v>1</v>
          </cell>
          <cell r="D764" t="str">
            <v>Móng M12a</v>
          </cell>
          <cell r="E764" t="str">
            <v>Móng</v>
          </cell>
          <cell r="F764">
            <v>0</v>
          </cell>
          <cell r="G764">
            <v>415000</v>
          </cell>
          <cell r="H764">
            <v>0</v>
          </cell>
          <cell r="I764">
            <v>396173.84800000006</v>
          </cell>
          <cell r="J764">
            <v>0</v>
          </cell>
          <cell r="K764">
            <v>0</v>
          </cell>
          <cell r="L764">
            <v>0</v>
          </cell>
          <cell r="M764">
            <v>0</v>
          </cell>
          <cell r="N764">
            <v>0</v>
          </cell>
          <cell r="O764">
            <v>0</v>
          </cell>
          <cell r="P764">
            <v>0</v>
          </cell>
          <cell r="Q764">
            <v>0</v>
          </cell>
          <cell r="R764">
            <v>0</v>
          </cell>
        </row>
        <row r="765">
          <cell r="A765" t="str">
            <v>M12-2a</v>
          </cell>
          <cell r="B765">
            <v>0</v>
          </cell>
          <cell r="C765">
            <v>1</v>
          </cell>
          <cell r="D765" t="str">
            <v>Móng M12-2a</v>
          </cell>
          <cell r="E765" t="str">
            <v>Móng</v>
          </cell>
          <cell r="F765">
            <v>0</v>
          </cell>
          <cell r="G765">
            <v>775000</v>
          </cell>
          <cell r="H765">
            <v>0</v>
          </cell>
          <cell r="I765">
            <v>653154.61800000002</v>
          </cell>
          <cell r="J765">
            <v>0</v>
          </cell>
          <cell r="K765">
            <v>0</v>
          </cell>
          <cell r="L765">
            <v>0</v>
          </cell>
          <cell r="M765">
            <v>0</v>
          </cell>
          <cell r="N765">
            <v>0</v>
          </cell>
          <cell r="O765">
            <v>0</v>
          </cell>
          <cell r="P765">
            <v>0</v>
          </cell>
          <cell r="Q765">
            <v>0</v>
          </cell>
          <cell r="R765">
            <v>0</v>
          </cell>
        </row>
        <row r="766">
          <cell r="A766" t="str">
            <v>M12D</v>
          </cell>
          <cell r="B766">
            <v>0</v>
          </cell>
          <cell r="C766">
            <v>1</v>
          </cell>
          <cell r="D766" t="str">
            <v>Móng M12 phá đá chân móng</v>
          </cell>
          <cell r="E766" t="str">
            <v>Móng</v>
          </cell>
          <cell r="F766">
            <v>0</v>
          </cell>
          <cell r="G766">
            <v>0</v>
          </cell>
          <cell r="H766">
            <v>0</v>
          </cell>
          <cell r="I766">
            <v>1267637.7679999999</v>
          </cell>
          <cell r="J766">
            <v>0</v>
          </cell>
          <cell r="K766">
            <v>0</v>
          </cell>
          <cell r="L766">
            <v>0</v>
          </cell>
          <cell r="M766">
            <v>0</v>
          </cell>
          <cell r="N766">
            <v>0</v>
          </cell>
          <cell r="O766">
            <v>0</v>
          </cell>
          <cell r="P766">
            <v>0</v>
          </cell>
          <cell r="Q766">
            <v>0</v>
          </cell>
          <cell r="R766">
            <v>0</v>
          </cell>
        </row>
        <row r="767">
          <cell r="A767" t="str">
            <v>M12BT</v>
          </cell>
          <cell r="B767">
            <v>0</v>
          </cell>
          <cell r="C767">
            <v>1</v>
          </cell>
          <cell r="D767" t="str">
            <v>Móng bê tông trụ đơn 12m</v>
          </cell>
          <cell r="E767" t="str">
            <v>Móng</v>
          </cell>
          <cell r="F767">
            <v>0</v>
          </cell>
          <cell r="G767">
            <v>0</v>
          </cell>
          <cell r="H767">
            <v>639869.80000000005</v>
          </cell>
          <cell r="I767">
            <v>726220.74</v>
          </cell>
          <cell r="J767">
            <v>0</v>
          </cell>
          <cell r="K767">
            <v>22020.440000000002</v>
          </cell>
          <cell r="L767">
            <v>0</v>
          </cell>
          <cell r="M767">
            <v>0</v>
          </cell>
          <cell r="N767">
            <v>0</v>
          </cell>
          <cell r="O767">
            <v>0</v>
          </cell>
          <cell r="P767">
            <v>0</v>
          </cell>
          <cell r="Q767">
            <v>0</v>
          </cell>
          <cell r="R767">
            <v>0</v>
          </cell>
        </row>
        <row r="768">
          <cell r="A768" t="str">
            <v>M12BTD</v>
          </cell>
          <cell r="B768">
            <v>1</v>
          </cell>
          <cell r="C768">
            <v>2</v>
          </cell>
          <cell r="D768" t="str">
            <v>Móng bê tông trụ đôi 12m</v>
          </cell>
          <cell r="E768" t="str">
            <v>Móng</v>
          </cell>
          <cell r="F768">
            <v>2</v>
          </cell>
          <cell r="G768">
            <v>161200</v>
          </cell>
          <cell r="H768">
            <v>928338.2</v>
          </cell>
          <cell r="I768">
            <v>1087841.1500000001</v>
          </cell>
          <cell r="J768">
            <v>0</v>
          </cell>
          <cell r="K768">
            <v>33030.660000000003</v>
          </cell>
          <cell r="L768">
            <v>0</v>
          </cell>
          <cell r="M768">
            <v>322400</v>
          </cell>
          <cell r="N768">
            <v>1856676.4</v>
          </cell>
          <cell r="O768">
            <v>2175682.3000000003</v>
          </cell>
          <cell r="P768">
            <v>0</v>
          </cell>
          <cell r="Q768">
            <v>66061.320000000007</v>
          </cell>
          <cell r="R768">
            <v>0</v>
          </cell>
        </row>
        <row r="769">
          <cell r="A769" t="str">
            <v>M12BT-D</v>
          </cell>
          <cell r="B769">
            <v>0</v>
          </cell>
          <cell r="C769">
            <v>2</v>
          </cell>
          <cell r="D769" t="str">
            <v>Móng bê tông trụ đơn 12m (Vướng đá)</v>
          </cell>
          <cell r="E769" t="str">
            <v>Móng</v>
          </cell>
          <cell r="F769">
            <v>0</v>
          </cell>
          <cell r="G769">
            <v>0</v>
          </cell>
          <cell r="H769">
            <v>761590.125</v>
          </cell>
          <cell r="I769">
            <v>1415042.2850000001</v>
          </cell>
          <cell r="J769">
            <v>0</v>
          </cell>
          <cell r="K769">
            <v>30616.880999999998</v>
          </cell>
          <cell r="L769">
            <v>0</v>
          </cell>
          <cell r="M769">
            <v>0</v>
          </cell>
          <cell r="N769">
            <v>0</v>
          </cell>
          <cell r="O769">
            <v>0</v>
          </cell>
          <cell r="P769">
            <v>0</v>
          </cell>
          <cell r="Q769">
            <v>0</v>
          </cell>
          <cell r="R769">
            <v>0</v>
          </cell>
        </row>
        <row r="770">
          <cell r="A770" t="str">
            <v>M12BTD-D</v>
          </cell>
          <cell r="B770">
            <v>0</v>
          </cell>
          <cell r="C770">
            <v>2</v>
          </cell>
          <cell r="D770" t="str">
            <v>Móng bê tông trụ đôi 12m (Vướng đá)</v>
          </cell>
          <cell r="E770" t="str">
            <v>Móng</v>
          </cell>
          <cell r="F770">
            <v>0</v>
          </cell>
          <cell r="G770">
            <v>145600</v>
          </cell>
          <cell r="H770">
            <v>1253516.2499999998</v>
          </cell>
          <cell r="I770">
            <v>2598935.0739999996</v>
          </cell>
          <cell r="J770">
            <v>0</v>
          </cell>
          <cell r="K770">
            <v>50392.93</v>
          </cell>
          <cell r="L770">
            <v>0</v>
          </cell>
          <cell r="M770">
            <v>0</v>
          </cell>
          <cell r="N770">
            <v>0</v>
          </cell>
          <cell r="O770">
            <v>0</v>
          </cell>
          <cell r="P770">
            <v>0</v>
          </cell>
          <cell r="Q770">
            <v>0</v>
          </cell>
          <cell r="R770">
            <v>0</v>
          </cell>
        </row>
        <row r="771">
          <cell r="A771" t="str">
            <v>M14</v>
          </cell>
          <cell r="B771">
            <v>0</v>
          </cell>
          <cell r="C771">
            <v>2</v>
          </cell>
          <cell r="D771" t="str">
            <v>Móng M14</v>
          </cell>
          <cell r="E771" t="str">
            <v>Móng</v>
          </cell>
          <cell r="F771">
            <v>0</v>
          </cell>
          <cell r="G771">
            <v>0</v>
          </cell>
          <cell r="H771">
            <v>0</v>
          </cell>
          <cell r="I771">
            <v>0</v>
          </cell>
          <cell r="J771">
            <v>0</v>
          </cell>
          <cell r="K771">
            <v>0</v>
          </cell>
          <cell r="L771">
            <v>0</v>
          </cell>
          <cell r="M771">
            <v>0</v>
          </cell>
          <cell r="N771">
            <v>0</v>
          </cell>
          <cell r="O771">
            <v>0</v>
          </cell>
          <cell r="P771">
            <v>0</v>
          </cell>
          <cell r="Q771">
            <v>0</v>
          </cell>
          <cell r="R771">
            <v>0</v>
          </cell>
        </row>
        <row r="772">
          <cell r="A772" t="str">
            <v>M14a</v>
          </cell>
          <cell r="B772">
            <v>0</v>
          </cell>
          <cell r="C772">
            <v>2</v>
          </cell>
          <cell r="D772" t="str">
            <v>Móng M14a</v>
          </cell>
          <cell r="E772" t="str">
            <v>Móng</v>
          </cell>
          <cell r="F772">
            <v>0</v>
          </cell>
          <cell r="G772">
            <v>0</v>
          </cell>
          <cell r="H772">
            <v>0</v>
          </cell>
          <cell r="I772">
            <v>0</v>
          </cell>
          <cell r="J772">
            <v>0</v>
          </cell>
          <cell r="K772">
            <v>0</v>
          </cell>
          <cell r="L772">
            <v>0</v>
          </cell>
          <cell r="M772">
            <v>0</v>
          </cell>
          <cell r="N772">
            <v>0</v>
          </cell>
          <cell r="O772">
            <v>0</v>
          </cell>
          <cell r="P772">
            <v>0</v>
          </cell>
          <cell r="Q772">
            <v>0</v>
          </cell>
          <cell r="R772">
            <v>0</v>
          </cell>
        </row>
        <row r="773">
          <cell r="A773" t="str">
            <v>M14BT</v>
          </cell>
          <cell r="B773">
            <v>0</v>
          </cell>
          <cell r="C773">
            <v>2</v>
          </cell>
          <cell r="D773" t="str">
            <v>Móng bê tông trụ đơn 14m</v>
          </cell>
          <cell r="E773" t="str">
            <v>Móng</v>
          </cell>
          <cell r="F773">
            <v>0</v>
          </cell>
          <cell r="G773">
            <v>0</v>
          </cell>
          <cell r="H773">
            <v>645221</v>
          </cell>
          <cell r="I773">
            <v>822867.50899999996</v>
          </cell>
          <cell r="J773">
            <v>0</v>
          </cell>
          <cell r="K773">
            <v>22232.174999999999</v>
          </cell>
          <cell r="L773">
            <v>0</v>
          </cell>
          <cell r="M773">
            <v>0</v>
          </cell>
          <cell r="N773">
            <v>0</v>
          </cell>
          <cell r="O773">
            <v>0</v>
          </cell>
          <cell r="P773">
            <v>0</v>
          </cell>
          <cell r="Q773">
            <v>0</v>
          </cell>
          <cell r="R773">
            <v>0</v>
          </cell>
        </row>
        <row r="774">
          <cell r="A774" t="str">
            <v>M14BTD</v>
          </cell>
          <cell r="B774">
            <v>0</v>
          </cell>
          <cell r="C774">
            <v>2</v>
          </cell>
          <cell r="D774" t="str">
            <v>Móng bê tông trụ đôi 14m</v>
          </cell>
          <cell r="E774" t="str">
            <v>Móng</v>
          </cell>
          <cell r="F774">
            <v>0</v>
          </cell>
          <cell r="G774">
            <v>145600</v>
          </cell>
          <cell r="H774">
            <v>3161680</v>
          </cell>
          <cell r="I774">
            <v>3037966.966</v>
          </cell>
          <cell r="J774">
            <v>0</v>
          </cell>
          <cell r="K774">
            <v>127041</v>
          </cell>
          <cell r="L774">
            <v>0</v>
          </cell>
          <cell r="M774">
            <v>0</v>
          </cell>
          <cell r="N774">
            <v>0</v>
          </cell>
          <cell r="O774">
            <v>0</v>
          </cell>
          <cell r="P774">
            <v>0</v>
          </cell>
          <cell r="Q774">
            <v>0</v>
          </cell>
          <cell r="R774">
            <v>0</v>
          </cell>
        </row>
        <row r="775">
          <cell r="A775" t="str">
            <v>M20</v>
          </cell>
          <cell r="B775">
            <v>0</v>
          </cell>
          <cell r="C775">
            <v>2</v>
          </cell>
          <cell r="D775" t="str">
            <v>Móng M20</v>
          </cell>
          <cell r="E775" t="str">
            <v>Móng</v>
          </cell>
          <cell r="F775">
            <v>0</v>
          </cell>
          <cell r="G775">
            <v>0</v>
          </cell>
          <cell r="H775">
            <v>0</v>
          </cell>
          <cell r="I775">
            <v>0</v>
          </cell>
          <cell r="J775">
            <v>0</v>
          </cell>
          <cell r="K775">
            <v>0</v>
          </cell>
          <cell r="L775">
            <v>0</v>
          </cell>
          <cell r="M775">
            <v>0</v>
          </cell>
          <cell r="N775">
            <v>0</v>
          </cell>
          <cell r="O775">
            <v>0</v>
          </cell>
          <cell r="P775">
            <v>0</v>
          </cell>
          <cell r="Q775">
            <v>0</v>
          </cell>
          <cell r="R775">
            <v>0</v>
          </cell>
        </row>
        <row r="776">
          <cell r="A776" t="str">
            <v>TDLL10</v>
          </cell>
          <cell r="B776">
            <v>0</v>
          </cell>
          <cell r="C776">
            <v>2</v>
          </cell>
          <cell r="D776" t="str">
            <v>Tiếp địa lặp lại (trụ 10,5m)</v>
          </cell>
          <cell r="E776" t="str">
            <v>Bộ</v>
          </cell>
          <cell r="F776">
            <v>0</v>
          </cell>
          <cell r="G776">
            <v>504664.44799999997</v>
          </cell>
          <cell r="H776">
            <v>0</v>
          </cell>
          <cell r="I776">
            <v>0</v>
          </cell>
          <cell r="J776">
            <v>908758.26399999997</v>
          </cell>
          <cell r="K776">
            <v>0</v>
          </cell>
          <cell r="L776">
            <v>13887</v>
          </cell>
          <cell r="M776">
            <v>0</v>
          </cell>
          <cell r="N776">
            <v>0</v>
          </cell>
          <cell r="O776">
            <v>0</v>
          </cell>
          <cell r="P776">
            <v>0</v>
          </cell>
          <cell r="Q776">
            <v>0</v>
          </cell>
          <cell r="R776">
            <v>0</v>
          </cell>
        </row>
        <row r="777">
          <cell r="A777" t="str">
            <v>TDLL12</v>
          </cell>
          <cell r="B777">
            <v>0</v>
          </cell>
          <cell r="C777">
            <v>2</v>
          </cell>
          <cell r="D777" t="str">
            <v>Tiếp địa lặp lại (trụ 12m)</v>
          </cell>
          <cell r="E777" t="str">
            <v>Bộ</v>
          </cell>
          <cell r="F777">
            <v>0</v>
          </cell>
          <cell r="G777">
            <v>878774.08</v>
          </cell>
          <cell r="H777">
            <v>0</v>
          </cell>
          <cell r="I777">
            <v>191058.3</v>
          </cell>
          <cell r="J777">
            <v>189377.44</v>
          </cell>
          <cell r="K777">
            <v>0</v>
          </cell>
          <cell r="L777">
            <v>2777.4</v>
          </cell>
          <cell r="M777">
            <v>0</v>
          </cell>
          <cell r="N777">
            <v>0</v>
          </cell>
          <cell r="O777">
            <v>0</v>
          </cell>
          <cell r="P777">
            <v>0</v>
          </cell>
          <cell r="Q777">
            <v>0</v>
          </cell>
          <cell r="R777">
            <v>0</v>
          </cell>
        </row>
        <row r="778">
          <cell r="A778" t="str">
            <v>TDLL14</v>
          </cell>
          <cell r="B778">
            <v>0</v>
          </cell>
          <cell r="C778">
            <v>2</v>
          </cell>
          <cell r="D778" t="str">
            <v>Tiếp địa lặp lại (trụ 14m)</v>
          </cell>
          <cell r="E778" t="str">
            <v>Bộ</v>
          </cell>
          <cell r="F778">
            <v>0</v>
          </cell>
          <cell r="G778">
            <v>577700.99199999997</v>
          </cell>
          <cell r="H778">
            <v>0</v>
          </cell>
          <cell r="I778">
            <v>0</v>
          </cell>
          <cell r="J778">
            <v>909913.65599999996</v>
          </cell>
          <cell r="K778">
            <v>0</v>
          </cell>
          <cell r="L778">
            <v>13887</v>
          </cell>
          <cell r="M778">
            <v>0</v>
          </cell>
          <cell r="N778">
            <v>0</v>
          </cell>
          <cell r="O778">
            <v>0</v>
          </cell>
          <cell r="P778">
            <v>0</v>
          </cell>
          <cell r="Q778">
            <v>0</v>
          </cell>
          <cell r="R778">
            <v>0</v>
          </cell>
        </row>
        <row r="779">
          <cell r="A779" t="str">
            <v>TDLL20</v>
          </cell>
          <cell r="B779">
            <v>0</v>
          </cell>
          <cell r="C779">
            <v>2</v>
          </cell>
          <cell r="D779" t="str">
            <v>Tiếp địa lặp lại (trụ 20m)</v>
          </cell>
          <cell r="E779" t="str">
            <v>Bộ</v>
          </cell>
          <cell r="F779">
            <v>0</v>
          </cell>
          <cell r="G779">
            <v>0</v>
          </cell>
          <cell r="H779">
            <v>0</v>
          </cell>
          <cell r="I779">
            <v>0</v>
          </cell>
          <cell r="J779">
            <v>0</v>
          </cell>
          <cell r="K779">
            <v>0</v>
          </cell>
          <cell r="L779">
            <v>0</v>
          </cell>
          <cell r="M779">
            <v>0</v>
          </cell>
          <cell r="N779">
            <v>0</v>
          </cell>
          <cell r="O779">
            <v>0</v>
          </cell>
          <cell r="P779">
            <v>0</v>
          </cell>
          <cell r="Q779">
            <v>0</v>
          </cell>
          <cell r="R779">
            <v>0</v>
          </cell>
        </row>
        <row r="780">
          <cell r="A780" t="str">
            <v>TDLA</v>
          </cell>
          <cell r="B780">
            <v>0</v>
          </cell>
          <cell r="C780">
            <v>2</v>
          </cell>
          <cell r="D780" t="str">
            <v>Tiếp địa LA</v>
          </cell>
          <cell r="E780" t="str">
            <v>Bộ</v>
          </cell>
          <cell r="F780">
            <v>0</v>
          </cell>
          <cell r="G780">
            <v>0</v>
          </cell>
          <cell r="H780">
            <v>0</v>
          </cell>
          <cell r="I780">
            <v>0</v>
          </cell>
          <cell r="J780">
            <v>0</v>
          </cell>
          <cell r="K780">
            <v>0</v>
          </cell>
          <cell r="L780">
            <v>0</v>
          </cell>
          <cell r="M780">
            <v>0</v>
          </cell>
          <cell r="N780">
            <v>0</v>
          </cell>
          <cell r="O780">
            <v>0</v>
          </cell>
          <cell r="P780">
            <v>0</v>
          </cell>
          <cell r="Q780">
            <v>0</v>
          </cell>
          <cell r="R780">
            <v>0</v>
          </cell>
        </row>
        <row r="781">
          <cell r="B781">
            <v>1</v>
          </cell>
          <cell r="C781" t="str">
            <v>II</v>
          </cell>
          <cell r="D781" t="str">
            <v>Phần trụ</v>
          </cell>
        </row>
        <row r="782">
          <cell r="A782" t="str">
            <v>BTLT10</v>
          </cell>
          <cell r="B782">
            <v>0</v>
          </cell>
          <cell r="C782">
            <v>0</v>
          </cell>
          <cell r="D782" t="str">
            <v>Trụ bê tông ly tâm 10.5m</v>
          </cell>
          <cell r="E782" t="str">
            <v>Trụ</v>
          </cell>
          <cell r="F782">
            <v>0</v>
          </cell>
          <cell r="G782">
            <v>3500000</v>
          </cell>
          <cell r="H782">
            <v>0</v>
          </cell>
          <cell r="I782">
            <v>0</v>
          </cell>
          <cell r="J782">
            <v>589996</v>
          </cell>
          <cell r="K782">
            <v>0</v>
          </cell>
          <cell r="L782">
            <v>202565</v>
          </cell>
          <cell r="M782">
            <v>0</v>
          </cell>
          <cell r="N782">
            <v>0</v>
          </cell>
          <cell r="O782">
            <v>0</v>
          </cell>
          <cell r="P782">
            <v>0</v>
          </cell>
          <cell r="Q782">
            <v>0</v>
          </cell>
          <cell r="R782">
            <v>0</v>
          </cell>
        </row>
        <row r="783">
          <cell r="A783" t="str">
            <v>BTLT12</v>
          </cell>
          <cell r="B783">
            <v>1</v>
          </cell>
          <cell r="C783">
            <v>1</v>
          </cell>
          <cell r="D783" t="str">
            <v>Trụ bê tông ly tâm 12m trồng thủ công+cơ giới</v>
          </cell>
          <cell r="E783" t="str">
            <v>Trụ</v>
          </cell>
          <cell r="F783">
            <v>8</v>
          </cell>
          <cell r="G783">
            <v>5320000</v>
          </cell>
          <cell r="H783">
            <v>0</v>
          </cell>
          <cell r="I783">
            <v>0</v>
          </cell>
          <cell r="J783">
            <v>589996</v>
          </cell>
          <cell r="K783">
            <v>0</v>
          </cell>
          <cell r="L783">
            <v>202565</v>
          </cell>
          <cell r="M783">
            <v>42560000</v>
          </cell>
          <cell r="N783">
            <v>0</v>
          </cell>
          <cell r="O783">
            <v>0</v>
          </cell>
          <cell r="P783">
            <v>4719968</v>
          </cell>
          <cell r="Q783">
            <v>0</v>
          </cell>
          <cell r="R783">
            <v>1620520</v>
          </cell>
        </row>
        <row r="784">
          <cell r="A784" t="str">
            <v>BTLT12TC</v>
          </cell>
          <cell r="B784">
            <v>0</v>
          </cell>
          <cell r="C784">
            <v>1</v>
          </cell>
          <cell r="D784" t="str">
            <v>Trụ bê tông ly tâm 12m trồng thủ công</v>
          </cell>
          <cell r="E784" t="str">
            <v>Trụ</v>
          </cell>
          <cell r="F784">
            <v>0</v>
          </cell>
          <cell r="G784">
            <v>5320000</v>
          </cell>
          <cell r="H784">
            <v>0</v>
          </cell>
          <cell r="I784">
            <v>0</v>
          </cell>
          <cell r="J784">
            <v>1477773</v>
          </cell>
          <cell r="K784">
            <v>0</v>
          </cell>
          <cell r="L784">
            <v>0</v>
          </cell>
          <cell r="M784">
            <v>0</v>
          </cell>
          <cell r="N784">
            <v>0</v>
          </cell>
          <cell r="O784">
            <v>0</v>
          </cell>
          <cell r="P784">
            <v>0</v>
          </cell>
          <cell r="Q784">
            <v>0</v>
          </cell>
          <cell r="R784">
            <v>0</v>
          </cell>
        </row>
        <row r="785">
          <cell r="A785" t="str">
            <v>BTLT14</v>
          </cell>
          <cell r="B785">
            <v>0</v>
          </cell>
          <cell r="C785">
            <v>1</v>
          </cell>
          <cell r="D785" t="str">
            <v>Trụ bê tông ly tâm 14m trồng thủ công + cơ giới</v>
          </cell>
          <cell r="E785" t="str">
            <v>Trụ</v>
          </cell>
          <cell r="F785">
            <v>0</v>
          </cell>
          <cell r="G785">
            <v>7770000</v>
          </cell>
          <cell r="H785">
            <v>0</v>
          </cell>
          <cell r="I785">
            <v>0</v>
          </cell>
          <cell r="J785">
            <v>734712</v>
          </cell>
          <cell r="K785">
            <v>0</v>
          </cell>
          <cell r="L785">
            <v>202565</v>
          </cell>
          <cell r="M785">
            <v>0</v>
          </cell>
          <cell r="N785">
            <v>0</v>
          </cell>
          <cell r="O785">
            <v>0</v>
          </cell>
          <cell r="P785">
            <v>0</v>
          </cell>
          <cell r="Q785">
            <v>0</v>
          </cell>
          <cell r="R785">
            <v>0</v>
          </cell>
        </row>
        <row r="786">
          <cell r="A786" t="str">
            <v>BTLT14TC</v>
          </cell>
          <cell r="B786">
            <v>0</v>
          </cell>
          <cell r="C786">
            <v>1</v>
          </cell>
          <cell r="D786" t="str">
            <v>Trụ bê tông ly tâm 14m trồng thủ công</v>
          </cell>
          <cell r="E786" t="str">
            <v>Trụ</v>
          </cell>
          <cell r="F786">
            <v>0</v>
          </cell>
          <cell r="G786">
            <v>7770000</v>
          </cell>
          <cell r="H786">
            <v>0</v>
          </cell>
          <cell r="I786">
            <v>0</v>
          </cell>
          <cell r="J786">
            <v>1839563</v>
          </cell>
          <cell r="K786">
            <v>0</v>
          </cell>
          <cell r="L786">
            <v>0</v>
          </cell>
          <cell r="M786">
            <v>0</v>
          </cell>
          <cell r="N786">
            <v>0</v>
          </cell>
          <cell r="O786">
            <v>0</v>
          </cell>
          <cell r="P786">
            <v>0</v>
          </cell>
          <cell r="Q786">
            <v>0</v>
          </cell>
          <cell r="R786">
            <v>0</v>
          </cell>
        </row>
        <row r="787">
          <cell r="A787" t="str">
            <v>BTLT20</v>
          </cell>
          <cell r="B787">
            <v>0</v>
          </cell>
          <cell r="C787">
            <v>1</v>
          </cell>
          <cell r="D787" t="str">
            <v>Trụ bê tông ly tâm 20m</v>
          </cell>
          <cell r="E787" t="str">
            <v>Trụ</v>
          </cell>
          <cell r="F787">
            <v>0</v>
          </cell>
          <cell r="G787">
            <v>20800000</v>
          </cell>
          <cell r="H787">
            <v>0</v>
          </cell>
          <cell r="I787">
            <v>0</v>
          </cell>
          <cell r="J787">
            <v>0</v>
          </cell>
          <cell r="K787">
            <v>0</v>
          </cell>
          <cell r="L787">
            <v>0</v>
          </cell>
          <cell r="M787">
            <v>0</v>
          </cell>
          <cell r="N787">
            <v>0</v>
          </cell>
          <cell r="O787">
            <v>0</v>
          </cell>
          <cell r="P787">
            <v>0</v>
          </cell>
          <cell r="Q787">
            <v>0</v>
          </cell>
          <cell r="R787">
            <v>0</v>
          </cell>
        </row>
        <row r="788">
          <cell r="A788" t="str">
            <v>BTLT12TC</v>
          </cell>
          <cell r="B788">
            <v>0</v>
          </cell>
          <cell r="C788">
            <v>1</v>
          </cell>
          <cell r="D788" t="str">
            <v>Trụ bê tông ly tâm 12m trồng thủ công</v>
          </cell>
          <cell r="E788" t="str">
            <v>Trụ</v>
          </cell>
          <cell r="F788">
            <v>0</v>
          </cell>
          <cell r="G788">
            <v>5320000</v>
          </cell>
          <cell r="H788">
            <v>0</v>
          </cell>
          <cell r="I788">
            <v>0</v>
          </cell>
          <cell r="J788">
            <v>1477773</v>
          </cell>
          <cell r="K788">
            <v>0</v>
          </cell>
          <cell r="L788">
            <v>0</v>
          </cell>
          <cell r="M788">
            <v>0</v>
          </cell>
          <cell r="N788">
            <v>0</v>
          </cell>
          <cell r="O788">
            <v>0</v>
          </cell>
          <cell r="P788">
            <v>0</v>
          </cell>
          <cell r="Q788">
            <v>0</v>
          </cell>
          <cell r="R788">
            <v>0</v>
          </cell>
        </row>
        <row r="789">
          <cell r="B789">
            <v>1</v>
          </cell>
          <cell r="C789" t="str">
            <v>III</v>
          </cell>
          <cell r="D789" t="str">
            <v>Phần xà, néo</v>
          </cell>
        </row>
        <row r="790">
          <cell r="A790" t="str">
            <v>BCOM</v>
          </cell>
          <cell r="B790">
            <v>1</v>
          </cell>
          <cell r="C790">
            <v>1</v>
          </cell>
          <cell r="D790" t="str">
            <v>Bộ xà Composite bắt LA, FCO 1 pha</v>
          </cell>
          <cell r="E790" t="str">
            <v>Bộ</v>
          </cell>
          <cell r="F790">
            <v>1</v>
          </cell>
          <cell r="G790">
            <v>722100</v>
          </cell>
          <cell r="H790">
            <v>0</v>
          </cell>
          <cell r="I790">
            <v>0</v>
          </cell>
          <cell r="J790">
            <v>197267</v>
          </cell>
          <cell r="K790">
            <v>0</v>
          </cell>
          <cell r="L790">
            <v>0</v>
          </cell>
          <cell r="M790">
            <v>722100</v>
          </cell>
          <cell r="N790">
            <v>0</v>
          </cell>
          <cell r="O790">
            <v>0</v>
          </cell>
          <cell r="P790">
            <v>197267</v>
          </cell>
          <cell r="Q790">
            <v>0</v>
          </cell>
          <cell r="R790">
            <v>0</v>
          </cell>
        </row>
        <row r="791">
          <cell r="A791" t="str">
            <v>BCOM3</v>
          </cell>
          <cell r="B791">
            <v>0</v>
          </cell>
          <cell r="C791">
            <v>1</v>
          </cell>
          <cell r="D791" t="str">
            <v>Bộ xà Composite bắt LA, FCO 3 pha</v>
          </cell>
          <cell r="E791" t="str">
            <v>Bộ</v>
          </cell>
          <cell r="F791">
            <v>0</v>
          </cell>
          <cell r="G791">
            <v>1885300</v>
          </cell>
          <cell r="H791">
            <v>0</v>
          </cell>
          <cell r="I791">
            <v>0</v>
          </cell>
          <cell r="J791">
            <v>197267</v>
          </cell>
          <cell r="K791">
            <v>0</v>
          </cell>
          <cell r="L791">
            <v>0</v>
          </cell>
          <cell r="M791">
            <v>0</v>
          </cell>
          <cell r="N791">
            <v>0</v>
          </cell>
          <cell r="O791">
            <v>0</v>
          </cell>
          <cell r="P791">
            <v>0</v>
          </cell>
          <cell r="Q791">
            <v>0</v>
          </cell>
          <cell r="R791">
            <v>0</v>
          </cell>
        </row>
        <row r="792">
          <cell r="A792" t="str">
            <v>X8D</v>
          </cell>
          <cell r="B792">
            <v>0</v>
          </cell>
          <cell r="C792">
            <v>1</v>
          </cell>
          <cell r="D792" t="str">
            <v>Bộ xà lệch đơn L75x75x8 dài 0,8m: X-8ĐL</v>
          </cell>
          <cell r="E792" t="str">
            <v>Bộ</v>
          </cell>
          <cell r="F792">
            <v>0</v>
          </cell>
          <cell r="G792">
            <v>294174</v>
          </cell>
          <cell r="H792">
            <v>0</v>
          </cell>
          <cell r="I792">
            <v>0</v>
          </cell>
          <cell r="J792">
            <v>197267</v>
          </cell>
          <cell r="K792">
            <v>0</v>
          </cell>
          <cell r="L792">
            <v>0</v>
          </cell>
          <cell r="M792">
            <v>0</v>
          </cell>
          <cell r="N792">
            <v>0</v>
          </cell>
          <cell r="O792">
            <v>0</v>
          </cell>
          <cell r="P792">
            <v>0</v>
          </cell>
          <cell r="Q792">
            <v>0</v>
          </cell>
          <cell r="R792">
            <v>0</v>
          </cell>
        </row>
        <row r="793">
          <cell r="A793" t="str">
            <v>X8K</v>
          </cell>
          <cell r="B793">
            <v>0</v>
          </cell>
          <cell r="C793">
            <v>1</v>
          </cell>
          <cell r="D793" t="str">
            <v>Bộ xà lệch kép L75x75x8 dài 0,8m: X-8KL</v>
          </cell>
          <cell r="E793" t="str">
            <v>Bộ</v>
          </cell>
          <cell r="F793">
            <v>0</v>
          </cell>
          <cell r="G793">
            <v>577348</v>
          </cell>
          <cell r="H793">
            <v>0</v>
          </cell>
          <cell r="I793">
            <v>0</v>
          </cell>
          <cell r="J793">
            <v>296545</v>
          </cell>
          <cell r="K793">
            <v>0</v>
          </cell>
          <cell r="L793">
            <v>0</v>
          </cell>
          <cell r="M793">
            <v>0</v>
          </cell>
          <cell r="N793">
            <v>0</v>
          </cell>
          <cell r="O793">
            <v>0</v>
          </cell>
          <cell r="P793">
            <v>0</v>
          </cell>
          <cell r="Q793">
            <v>0</v>
          </cell>
          <cell r="R793">
            <v>0</v>
          </cell>
        </row>
        <row r="794">
          <cell r="A794" t="str">
            <v>X21D</v>
          </cell>
          <cell r="B794">
            <v>0</v>
          </cell>
          <cell r="C794">
            <v>1</v>
          </cell>
          <cell r="D794" t="str">
            <v>Bộ xà lệch đơn L75x75x8 dài 2,1m</v>
          </cell>
          <cell r="E794" t="str">
            <v>Bộ</v>
          </cell>
          <cell r="F794">
            <v>0</v>
          </cell>
          <cell r="G794">
            <v>1178400</v>
          </cell>
          <cell r="H794">
            <v>0</v>
          </cell>
          <cell r="I794">
            <v>0</v>
          </cell>
          <cell r="J794">
            <v>349313</v>
          </cell>
          <cell r="K794">
            <v>0</v>
          </cell>
          <cell r="L794">
            <v>0</v>
          </cell>
          <cell r="M794">
            <v>0</v>
          </cell>
          <cell r="N794">
            <v>0</v>
          </cell>
          <cell r="O794">
            <v>0</v>
          </cell>
          <cell r="P794">
            <v>0</v>
          </cell>
          <cell r="Q794">
            <v>0</v>
          </cell>
          <cell r="R794">
            <v>0</v>
          </cell>
        </row>
        <row r="795">
          <cell r="A795" t="str">
            <v>X21K</v>
          </cell>
          <cell r="B795">
            <v>0</v>
          </cell>
          <cell r="C795">
            <v>1</v>
          </cell>
          <cell r="D795" t="str">
            <v>Bộ xà lệch kép L75x75x8 dài 2,1m</v>
          </cell>
          <cell r="E795" t="str">
            <v>Bộ</v>
          </cell>
          <cell r="F795">
            <v>0</v>
          </cell>
          <cell r="G795">
            <v>2372000</v>
          </cell>
          <cell r="H795">
            <v>0</v>
          </cell>
          <cell r="I795">
            <v>0</v>
          </cell>
          <cell r="J795">
            <v>472322</v>
          </cell>
          <cell r="K795">
            <v>0</v>
          </cell>
          <cell r="L795">
            <v>0</v>
          </cell>
          <cell r="M795">
            <v>0</v>
          </cell>
          <cell r="N795">
            <v>0</v>
          </cell>
          <cell r="O795">
            <v>0</v>
          </cell>
          <cell r="P795">
            <v>0</v>
          </cell>
          <cell r="Q795">
            <v>0</v>
          </cell>
          <cell r="R795">
            <v>0</v>
          </cell>
        </row>
        <row r="796">
          <cell r="A796" t="str">
            <v>X21DT</v>
          </cell>
          <cell r="B796">
            <v>0</v>
          </cell>
          <cell r="C796">
            <v>1</v>
          </cell>
          <cell r="D796" t="str">
            <v>Bộ xà lệch đơn L75x75x8 dài 2,1m (Lắp đà tháp)</v>
          </cell>
          <cell r="E796" t="str">
            <v>Bộ</v>
          </cell>
          <cell r="F796">
            <v>0</v>
          </cell>
          <cell r="G796">
            <v>1180000</v>
          </cell>
          <cell r="H796">
            <v>0</v>
          </cell>
          <cell r="I796">
            <v>0</v>
          </cell>
          <cell r="J796">
            <v>349313</v>
          </cell>
          <cell r="K796">
            <v>0</v>
          </cell>
          <cell r="L796">
            <v>0</v>
          </cell>
          <cell r="M796">
            <v>0</v>
          </cell>
          <cell r="N796">
            <v>0</v>
          </cell>
          <cell r="O796">
            <v>0</v>
          </cell>
          <cell r="P796">
            <v>0</v>
          </cell>
          <cell r="Q796">
            <v>0</v>
          </cell>
          <cell r="R796">
            <v>0</v>
          </cell>
        </row>
        <row r="797">
          <cell r="A797" t="str">
            <v>X21KT</v>
          </cell>
          <cell r="B797">
            <v>0</v>
          </cell>
          <cell r="C797">
            <v>1</v>
          </cell>
          <cell r="D797" t="str">
            <v>Bộ xà lệch kép L75x75x8 dài 2,1m (Lắp đà tháp)</v>
          </cell>
          <cell r="E797" t="str">
            <v>Bộ</v>
          </cell>
          <cell r="F797">
            <v>0</v>
          </cell>
          <cell r="G797">
            <v>2385000</v>
          </cell>
          <cell r="H797">
            <v>0</v>
          </cell>
          <cell r="I797">
            <v>0</v>
          </cell>
          <cell r="J797">
            <v>472322</v>
          </cell>
          <cell r="K797">
            <v>0</v>
          </cell>
          <cell r="L797">
            <v>0</v>
          </cell>
          <cell r="M797">
            <v>0</v>
          </cell>
          <cell r="N797">
            <v>0</v>
          </cell>
          <cell r="O797">
            <v>0</v>
          </cell>
          <cell r="P797">
            <v>0</v>
          </cell>
          <cell r="Q797">
            <v>0</v>
          </cell>
          <cell r="R797">
            <v>0</v>
          </cell>
        </row>
        <row r="798">
          <cell r="A798" t="str">
            <v>X22D</v>
          </cell>
          <cell r="B798">
            <v>0</v>
          </cell>
          <cell r="C798">
            <v>1</v>
          </cell>
          <cell r="D798" t="str">
            <v>Bộ xà đơn L75x75x8 dài 2,2m</v>
          </cell>
          <cell r="E798" t="str">
            <v>Bộ</v>
          </cell>
          <cell r="F798">
            <v>0</v>
          </cell>
          <cell r="G798">
            <v>1180400</v>
          </cell>
          <cell r="H798">
            <v>0</v>
          </cell>
          <cell r="I798">
            <v>0</v>
          </cell>
          <cell r="J798">
            <v>350868</v>
          </cell>
          <cell r="K798">
            <v>0</v>
          </cell>
          <cell r="L798">
            <v>0</v>
          </cell>
          <cell r="M798">
            <v>0</v>
          </cell>
          <cell r="N798">
            <v>0</v>
          </cell>
          <cell r="O798">
            <v>0</v>
          </cell>
          <cell r="P798">
            <v>0</v>
          </cell>
          <cell r="Q798">
            <v>0</v>
          </cell>
          <cell r="R798">
            <v>0</v>
          </cell>
        </row>
        <row r="799">
          <cell r="A799" t="str">
            <v>X22K</v>
          </cell>
          <cell r="B799">
            <v>0</v>
          </cell>
          <cell r="C799">
            <v>1</v>
          </cell>
          <cell r="D799" t="str">
            <v>Bộ xà kép L75x75x8 dài 2,2m</v>
          </cell>
          <cell r="E799" t="str">
            <v>Bộ</v>
          </cell>
          <cell r="F799">
            <v>0</v>
          </cell>
          <cell r="G799">
            <v>2378000</v>
          </cell>
          <cell r="H799">
            <v>0</v>
          </cell>
          <cell r="I799">
            <v>0</v>
          </cell>
          <cell r="J799">
            <v>627177</v>
          </cell>
          <cell r="K799">
            <v>0</v>
          </cell>
          <cell r="L799">
            <v>0</v>
          </cell>
          <cell r="M799">
            <v>0</v>
          </cell>
          <cell r="N799">
            <v>0</v>
          </cell>
          <cell r="O799">
            <v>0</v>
          </cell>
          <cell r="P799">
            <v>0</v>
          </cell>
          <cell r="Q799">
            <v>0</v>
          </cell>
          <cell r="R799">
            <v>0</v>
          </cell>
        </row>
        <row r="800">
          <cell r="A800" t="str">
            <v>X22KK</v>
          </cell>
          <cell r="B800">
            <v>0</v>
          </cell>
          <cell r="C800">
            <v>1</v>
          </cell>
          <cell r="D800" t="str">
            <v>Bộ xà kép L75x75x8 dài 2,2m (hướng trụ ghép)</v>
          </cell>
          <cell r="E800" t="str">
            <v>Bộ</v>
          </cell>
          <cell r="F800">
            <v>0</v>
          </cell>
          <cell r="G800">
            <v>2407200</v>
          </cell>
          <cell r="H800">
            <v>0</v>
          </cell>
          <cell r="I800">
            <v>0</v>
          </cell>
          <cell r="J800">
            <v>627177</v>
          </cell>
          <cell r="K800">
            <v>0</v>
          </cell>
          <cell r="L800">
            <v>0</v>
          </cell>
          <cell r="M800">
            <v>0</v>
          </cell>
          <cell r="N800">
            <v>0</v>
          </cell>
          <cell r="O800">
            <v>0</v>
          </cell>
          <cell r="P800">
            <v>0</v>
          </cell>
          <cell r="Q800">
            <v>0</v>
          </cell>
          <cell r="R800">
            <v>0</v>
          </cell>
        </row>
        <row r="801">
          <cell r="A801" t="str">
            <v>DT160D</v>
          </cell>
          <cell r="B801">
            <v>0</v>
          </cell>
          <cell r="C801">
            <v>1</v>
          </cell>
          <cell r="D801" t="str">
            <v>Bộ đà tháp đơn U160x68x5 dài 2,5m</v>
          </cell>
          <cell r="E801" t="str">
            <v>Bộ</v>
          </cell>
          <cell r="F801">
            <v>0</v>
          </cell>
          <cell r="G801">
            <v>1048000</v>
          </cell>
          <cell r="H801">
            <v>0</v>
          </cell>
          <cell r="I801">
            <v>0</v>
          </cell>
          <cell r="J801">
            <v>219185</v>
          </cell>
          <cell r="K801">
            <v>0</v>
          </cell>
          <cell r="L801">
            <v>0</v>
          </cell>
          <cell r="M801">
            <v>0</v>
          </cell>
          <cell r="N801">
            <v>0</v>
          </cell>
          <cell r="O801">
            <v>0</v>
          </cell>
          <cell r="P801">
            <v>0</v>
          </cell>
          <cell r="Q801">
            <v>0</v>
          </cell>
          <cell r="R801">
            <v>0</v>
          </cell>
        </row>
        <row r="802">
          <cell r="A802" t="str">
            <v>DT160K</v>
          </cell>
          <cell r="B802">
            <v>0</v>
          </cell>
          <cell r="C802">
            <v>1</v>
          </cell>
          <cell r="D802" t="str">
            <v>Bộ đà tháp kép U160x68x5 dài 2,5m</v>
          </cell>
          <cell r="E802" t="str">
            <v>Bộ</v>
          </cell>
          <cell r="F802">
            <v>0</v>
          </cell>
          <cell r="G802">
            <v>2112000</v>
          </cell>
          <cell r="H802">
            <v>0</v>
          </cell>
          <cell r="I802">
            <v>0</v>
          </cell>
          <cell r="J802">
            <v>399691</v>
          </cell>
          <cell r="K802">
            <v>0</v>
          </cell>
          <cell r="L802">
            <v>0</v>
          </cell>
          <cell r="M802">
            <v>0</v>
          </cell>
          <cell r="N802">
            <v>0</v>
          </cell>
          <cell r="O802">
            <v>0</v>
          </cell>
          <cell r="P802">
            <v>0</v>
          </cell>
          <cell r="Q802">
            <v>0</v>
          </cell>
          <cell r="R802">
            <v>0</v>
          </cell>
        </row>
        <row r="803">
          <cell r="A803" t="str">
            <v>CX10</v>
          </cell>
          <cell r="B803">
            <v>0</v>
          </cell>
          <cell r="C803">
            <v>1</v>
          </cell>
          <cell r="D803" t="str">
            <v>Bộ chằng xuống đơn cho trụ 10,5m</v>
          </cell>
          <cell r="E803" t="str">
            <v>Bộ</v>
          </cell>
          <cell r="F803">
            <v>0</v>
          </cell>
          <cell r="G803">
            <v>784878.62</v>
          </cell>
          <cell r="H803">
            <v>0</v>
          </cell>
          <cell r="I803">
            <v>0</v>
          </cell>
          <cell r="J803">
            <v>125235</v>
          </cell>
          <cell r="K803">
            <v>0</v>
          </cell>
          <cell r="L803">
            <v>0</v>
          </cell>
          <cell r="M803">
            <v>0</v>
          </cell>
          <cell r="N803">
            <v>0</v>
          </cell>
          <cell r="O803">
            <v>0</v>
          </cell>
          <cell r="P803">
            <v>0</v>
          </cell>
          <cell r="Q803">
            <v>0</v>
          </cell>
          <cell r="R803">
            <v>0</v>
          </cell>
        </row>
        <row r="804">
          <cell r="A804" t="str">
            <v>CL10</v>
          </cell>
          <cell r="B804">
            <v>0</v>
          </cell>
          <cell r="C804">
            <v>1</v>
          </cell>
          <cell r="D804" t="str">
            <v>Bộ chằng lệch đơn cho trụ 10,5m</v>
          </cell>
          <cell r="E804" t="str">
            <v>Bộ</v>
          </cell>
          <cell r="F804">
            <v>0</v>
          </cell>
          <cell r="G804">
            <v>1037451.14</v>
          </cell>
          <cell r="H804">
            <v>0</v>
          </cell>
          <cell r="I804">
            <v>0</v>
          </cell>
          <cell r="J804">
            <v>256746</v>
          </cell>
          <cell r="K804">
            <v>0</v>
          </cell>
          <cell r="L804">
            <v>0</v>
          </cell>
          <cell r="M804">
            <v>0</v>
          </cell>
          <cell r="N804">
            <v>0</v>
          </cell>
          <cell r="O804">
            <v>0</v>
          </cell>
          <cell r="P804">
            <v>0</v>
          </cell>
          <cell r="Q804">
            <v>0</v>
          </cell>
          <cell r="R804">
            <v>0</v>
          </cell>
        </row>
        <row r="805">
          <cell r="A805" t="str">
            <v>CX12</v>
          </cell>
          <cell r="B805">
            <v>0</v>
          </cell>
          <cell r="C805">
            <v>1</v>
          </cell>
          <cell r="D805" t="str">
            <v>Bộ chằng xuống đơn cho trụ 12m</v>
          </cell>
          <cell r="E805" t="str">
            <v>Bộ</v>
          </cell>
          <cell r="F805">
            <v>0</v>
          </cell>
          <cell r="G805">
            <v>850381.6</v>
          </cell>
          <cell r="H805">
            <v>0</v>
          </cell>
          <cell r="I805">
            <v>0</v>
          </cell>
          <cell r="J805">
            <v>125235</v>
          </cell>
          <cell r="K805">
            <v>0</v>
          </cell>
          <cell r="L805">
            <v>0</v>
          </cell>
          <cell r="M805">
            <v>0</v>
          </cell>
          <cell r="N805">
            <v>0</v>
          </cell>
          <cell r="O805">
            <v>0</v>
          </cell>
          <cell r="P805">
            <v>0</v>
          </cell>
          <cell r="Q805">
            <v>0</v>
          </cell>
          <cell r="R805">
            <v>0</v>
          </cell>
        </row>
        <row r="806">
          <cell r="A806" t="str">
            <v>CL12</v>
          </cell>
          <cell r="B806">
            <v>0</v>
          </cell>
          <cell r="C806">
            <v>1</v>
          </cell>
          <cell r="D806" t="str">
            <v>Bộ chằng lệch đơn cho trụ 12m</v>
          </cell>
          <cell r="E806" t="str">
            <v>Bộ</v>
          </cell>
          <cell r="F806">
            <v>0</v>
          </cell>
          <cell r="G806">
            <v>1081308.5900000001</v>
          </cell>
          <cell r="H806">
            <v>0</v>
          </cell>
          <cell r="I806">
            <v>0</v>
          </cell>
          <cell r="J806">
            <v>256746</v>
          </cell>
          <cell r="K806">
            <v>0</v>
          </cell>
          <cell r="L806">
            <v>0</v>
          </cell>
          <cell r="M806">
            <v>0</v>
          </cell>
          <cell r="N806">
            <v>0</v>
          </cell>
          <cell r="O806">
            <v>0</v>
          </cell>
          <cell r="P806">
            <v>0</v>
          </cell>
          <cell r="Q806">
            <v>0</v>
          </cell>
          <cell r="R806">
            <v>0</v>
          </cell>
        </row>
        <row r="807">
          <cell r="A807" t="str">
            <v>CX14</v>
          </cell>
          <cell r="B807">
            <v>0</v>
          </cell>
          <cell r="C807">
            <v>1</v>
          </cell>
          <cell r="D807" t="str">
            <v>Bộ chằng xuống đơn cho trụ 14m</v>
          </cell>
          <cell r="E807" t="str">
            <v>Bộ</v>
          </cell>
          <cell r="F807">
            <v>0</v>
          </cell>
          <cell r="G807">
            <v>886866.8</v>
          </cell>
          <cell r="H807">
            <v>0</v>
          </cell>
          <cell r="I807">
            <v>0</v>
          </cell>
          <cell r="J807">
            <v>125235</v>
          </cell>
          <cell r="K807">
            <v>0</v>
          </cell>
          <cell r="L807">
            <v>0</v>
          </cell>
          <cell r="M807">
            <v>0</v>
          </cell>
          <cell r="N807">
            <v>0</v>
          </cell>
          <cell r="O807">
            <v>0</v>
          </cell>
          <cell r="P807">
            <v>0</v>
          </cell>
          <cell r="Q807">
            <v>0</v>
          </cell>
          <cell r="R807">
            <v>0</v>
          </cell>
        </row>
        <row r="808">
          <cell r="A808" t="str">
            <v>CL14</v>
          </cell>
          <cell r="B808">
            <v>0</v>
          </cell>
          <cell r="C808">
            <v>1</v>
          </cell>
          <cell r="D808" t="str">
            <v>Bộ chằng lệch đơn cho trụ 14m</v>
          </cell>
          <cell r="E808" t="str">
            <v>Bộ</v>
          </cell>
          <cell r="F808">
            <v>0</v>
          </cell>
          <cell r="G808">
            <v>0</v>
          </cell>
          <cell r="H808">
            <v>0</v>
          </cell>
          <cell r="I808">
            <v>0</v>
          </cell>
          <cell r="J808">
            <v>0</v>
          </cell>
          <cell r="K808">
            <v>0</v>
          </cell>
          <cell r="L808">
            <v>0</v>
          </cell>
          <cell r="M808">
            <v>0</v>
          </cell>
          <cell r="N808">
            <v>0</v>
          </cell>
          <cell r="O808">
            <v>0</v>
          </cell>
          <cell r="P808">
            <v>0</v>
          </cell>
          <cell r="Q808">
            <v>0</v>
          </cell>
          <cell r="R808">
            <v>0</v>
          </cell>
        </row>
        <row r="809">
          <cell r="A809" t="str">
            <v>CKB</v>
          </cell>
          <cell r="B809">
            <v>0</v>
          </cell>
          <cell r="C809">
            <v>1</v>
          </cell>
          <cell r="D809" t="str">
            <v>Bộ chằng vượt đơn</v>
          </cell>
          <cell r="E809" t="str">
            <v>Bộ</v>
          </cell>
          <cell r="F809">
            <v>0</v>
          </cell>
          <cell r="G809">
            <v>1394328.6</v>
          </cell>
          <cell r="H809">
            <v>0</v>
          </cell>
          <cell r="I809">
            <v>0</v>
          </cell>
          <cell r="J809">
            <v>250470</v>
          </cell>
          <cell r="K809">
            <v>0</v>
          </cell>
          <cell r="L809">
            <v>0</v>
          </cell>
          <cell r="M809">
            <v>0</v>
          </cell>
          <cell r="N809">
            <v>0</v>
          </cell>
          <cell r="O809">
            <v>0</v>
          </cell>
          <cell r="P809">
            <v>0</v>
          </cell>
          <cell r="Q809">
            <v>0</v>
          </cell>
          <cell r="R809">
            <v>0</v>
          </cell>
        </row>
        <row r="810">
          <cell r="A810" t="str">
            <v>NXX</v>
          </cell>
          <cell r="B810">
            <v>0</v>
          </cell>
          <cell r="C810">
            <v>1</v>
          </cell>
          <cell r="D810" t="str">
            <v>Bộ móng neo cho chằng xuống - neo đà cản (TT)</v>
          </cell>
          <cell r="E810" t="str">
            <v>Bộ</v>
          </cell>
          <cell r="F810">
            <v>0</v>
          </cell>
          <cell r="G810">
            <v>312000</v>
          </cell>
          <cell r="H810">
            <v>320000</v>
          </cell>
          <cell r="I810">
            <v>575012.02</v>
          </cell>
          <cell r="J810">
            <v>0</v>
          </cell>
          <cell r="K810">
            <v>0</v>
          </cell>
          <cell r="L810">
            <v>0</v>
          </cell>
          <cell r="M810">
            <v>0</v>
          </cell>
          <cell r="N810">
            <v>0</v>
          </cell>
          <cell r="O810">
            <v>0</v>
          </cell>
          <cell r="P810">
            <v>0</v>
          </cell>
          <cell r="Q810">
            <v>0</v>
          </cell>
          <cell r="R810">
            <v>0</v>
          </cell>
        </row>
        <row r="811">
          <cell r="A811" t="str">
            <v>NXL</v>
          </cell>
          <cell r="B811">
            <v>0</v>
          </cell>
          <cell r="C811">
            <v>1</v>
          </cell>
          <cell r="D811" t="str">
            <v>Bộ móng neo xòe cho chằng lệch (TT)</v>
          </cell>
          <cell r="E811" t="str">
            <v>Bộ</v>
          </cell>
          <cell r="F811">
            <v>0</v>
          </cell>
          <cell r="G811">
            <v>403000</v>
          </cell>
          <cell r="H811">
            <v>0</v>
          </cell>
          <cell r="I811">
            <v>158796.90700000001</v>
          </cell>
          <cell r="J811">
            <v>0</v>
          </cell>
          <cell r="K811">
            <v>0</v>
          </cell>
          <cell r="L811">
            <v>0</v>
          </cell>
          <cell r="M811">
            <v>0</v>
          </cell>
          <cell r="N811">
            <v>0</v>
          </cell>
          <cell r="O811">
            <v>0</v>
          </cell>
          <cell r="P811">
            <v>0</v>
          </cell>
          <cell r="Q811">
            <v>0</v>
          </cell>
          <cell r="R811">
            <v>0</v>
          </cell>
        </row>
        <row r="812">
          <cell r="A812" t="str">
            <v>NXXD</v>
          </cell>
          <cell r="B812">
            <v>0</v>
          </cell>
          <cell r="C812">
            <v>1</v>
          </cell>
          <cell r="D812" t="str">
            <v>Bộ móng neo xòe cho chằng xuống (TT) - Lỗ đá</v>
          </cell>
          <cell r="E812" t="str">
            <v>Bộ</v>
          </cell>
          <cell r="F812">
            <v>0</v>
          </cell>
          <cell r="G812">
            <v>403000</v>
          </cell>
          <cell r="H812">
            <v>0</v>
          </cell>
          <cell r="I812">
            <v>1292000.32</v>
          </cell>
          <cell r="J812">
            <v>0</v>
          </cell>
          <cell r="K812">
            <v>0</v>
          </cell>
          <cell r="L812">
            <v>0</v>
          </cell>
          <cell r="M812">
            <v>0</v>
          </cell>
          <cell r="N812">
            <v>0</v>
          </cell>
          <cell r="O812">
            <v>0</v>
          </cell>
          <cell r="P812">
            <v>0</v>
          </cell>
          <cell r="Q812">
            <v>0</v>
          </cell>
          <cell r="R812">
            <v>0</v>
          </cell>
        </row>
        <row r="813">
          <cell r="A813" t="str">
            <v>NXLD</v>
          </cell>
          <cell r="B813">
            <v>0</v>
          </cell>
          <cell r="C813">
            <v>1</v>
          </cell>
          <cell r="D813" t="str">
            <v>Bộ móng neo xòe cho chằng lệch (TT) - Lỗ đá</v>
          </cell>
          <cell r="E813" t="str">
            <v>Bộ</v>
          </cell>
          <cell r="F813">
            <v>0</v>
          </cell>
          <cell r="G813">
            <v>403000</v>
          </cell>
          <cell r="H813">
            <v>0</v>
          </cell>
          <cell r="I813">
            <v>1292000.32</v>
          </cell>
          <cell r="J813">
            <v>0</v>
          </cell>
          <cell r="K813">
            <v>0</v>
          </cell>
          <cell r="L813">
            <v>0</v>
          </cell>
          <cell r="M813">
            <v>0</v>
          </cell>
          <cell r="N813">
            <v>0</v>
          </cell>
          <cell r="O813">
            <v>0</v>
          </cell>
          <cell r="P813">
            <v>0</v>
          </cell>
          <cell r="Q813">
            <v>0</v>
          </cell>
          <cell r="R813">
            <v>0</v>
          </cell>
        </row>
        <row r="814">
          <cell r="A814" t="str">
            <v>U-D</v>
          </cell>
          <cell r="B814">
            <v>1</v>
          </cell>
          <cell r="C814">
            <v>2</v>
          </cell>
          <cell r="D814" t="str">
            <v>Bộ Uclevis đỡ dây trung hòa (trụ đơn)</v>
          </cell>
          <cell r="E814" t="str">
            <v>bộ</v>
          </cell>
          <cell r="F814">
            <v>4</v>
          </cell>
          <cell r="G814">
            <v>54100</v>
          </cell>
          <cell r="H814">
            <v>0</v>
          </cell>
          <cell r="I814">
            <v>0</v>
          </cell>
          <cell r="J814">
            <v>15472</v>
          </cell>
          <cell r="K814">
            <v>0</v>
          </cell>
          <cell r="L814">
            <v>0</v>
          </cell>
          <cell r="M814">
            <v>216400</v>
          </cell>
          <cell r="N814">
            <v>0</v>
          </cell>
          <cell r="O814">
            <v>0</v>
          </cell>
          <cell r="P814">
            <v>61888</v>
          </cell>
          <cell r="Q814">
            <v>0</v>
          </cell>
          <cell r="R814">
            <v>0</v>
          </cell>
        </row>
        <row r="815">
          <cell r="A815" t="str">
            <v>U-K</v>
          </cell>
          <cell r="B815">
            <v>0</v>
          </cell>
          <cell r="C815">
            <v>2</v>
          </cell>
          <cell r="D815" t="str">
            <v>Bộ Uclevis đỡ dây trung hòa trụ ghép</v>
          </cell>
          <cell r="E815" t="str">
            <v>bộ</v>
          </cell>
          <cell r="F815">
            <v>0</v>
          </cell>
          <cell r="G815">
            <v>71100</v>
          </cell>
          <cell r="H815">
            <v>0</v>
          </cell>
          <cell r="I815">
            <v>0</v>
          </cell>
          <cell r="J815">
            <v>15472</v>
          </cell>
          <cell r="K815">
            <v>0</v>
          </cell>
          <cell r="L815">
            <v>0</v>
          </cell>
          <cell r="M815">
            <v>0</v>
          </cell>
          <cell r="N815">
            <v>0</v>
          </cell>
          <cell r="O815">
            <v>0</v>
          </cell>
          <cell r="P815">
            <v>0</v>
          </cell>
          <cell r="Q815">
            <v>0</v>
          </cell>
          <cell r="R815">
            <v>0</v>
          </cell>
        </row>
        <row r="816">
          <cell r="A816" t="str">
            <v>U-X</v>
          </cell>
          <cell r="B816">
            <v>0</v>
          </cell>
          <cell r="C816">
            <v>2</v>
          </cell>
          <cell r="D816" t="str">
            <v>Bộ Uclevis đỡ dây trung hòa vào xà</v>
          </cell>
          <cell r="E816" t="str">
            <v>bộ</v>
          </cell>
          <cell r="F816">
            <v>0</v>
          </cell>
          <cell r="G816">
            <v>42900</v>
          </cell>
          <cell r="H816">
            <v>0</v>
          </cell>
          <cell r="I816">
            <v>0</v>
          </cell>
          <cell r="J816">
            <v>15472</v>
          </cell>
          <cell r="K816">
            <v>0</v>
          </cell>
          <cell r="L816">
            <v>0</v>
          </cell>
          <cell r="M816">
            <v>0</v>
          </cell>
          <cell r="N816">
            <v>0</v>
          </cell>
          <cell r="O816">
            <v>0</v>
          </cell>
          <cell r="P816">
            <v>0</v>
          </cell>
          <cell r="Q816">
            <v>0</v>
          </cell>
          <cell r="R816">
            <v>0</v>
          </cell>
        </row>
        <row r="817">
          <cell r="A817" t="str">
            <v>KN50</v>
          </cell>
          <cell r="B817">
            <v>1</v>
          </cell>
          <cell r="C817">
            <v>3</v>
          </cell>
          <cell r="D817" t="str">
            <v>Bộ khóa néo dây trung hòa vào trụ (cáp trần 50)</v>
          </cell>
          <cell r="E817" t="str">
            <v>bộ</v>
          </cell>
          <cell r="F817">
            <v>4</v>
          </cell>
          <cell r="G817">
            <v>95100</v>
          </cell>
          <cell r="H817">
            <v>0</v>
          </cell>
          <cell r="I817">
            <v>0</v>
          </cell>
          <cell r="J817">
            <v>0</v>
          </cell>
          <cell r="K817">
            <v>0</v>
          </cell>
          <cell r="L817">
            <v>0</v>
          </cell>
          <cell r="M817">
            <v>380400</v>
          </cell>
          <cell r="N817">
            <v>0</v>
          </cell>
          <cell r="O817">
            <v>0</v>
          </cell>
          <cell r="P817">
            <v>0</v>
          </cell>
          <cell r="Q817">
            <v>0</v>
          </cell>
          <cell r="R817">
            <v>0</v>
          </cell>
        </row>
        <row r="818">
          <cell r="A818" t="str">
            <v>KN70</v>
          </cell>
          <cell r="B818">
            <v>0</v>
          </cell>
          <cell r="C818">
            <v>3</v>
          </cell>
          <cell r="D818" t="str">
            <v>Bộ khóa néo dây trung hòa vào trụ (cáp trần 70)</v>
          </cell>
          <cell r="E818" t="str">
            <v>bộ</v>
          </cell>
          <cell r="F818">
            <v>0</v>
          </cell>
          <cell r="G818">
            <v>92500</v>
          </cell>
          <cell r="H818">
            <v>0</v>
          </cell>
          <cell r="I818">
            <v>0</v>
          </cell>
          <cell r="J818">
            <v>0</v>
          </cell>
          <cell r="K818">
            <v>0</v>
          </cell>
          <cell r="L818">
            <v>0</v>
          </cell>
          <cell r="M818">
            <v>0</v>
          </cell>
          <cell r="N818">
            <v>0</v>
          </cell>
          <cell r="O818">
            <v>0</v>
          </cell>
          <cell r="P818">
            <v>0</v>
          </cell>
          <cell r="Q818">
            <v>0</v>
          </cell>
          <cell r="R818">
            <v>0</v>
          </cell>
        </row>
        <row r="819">
          <cell r="A819" t="str">
            <v>SD</v>
          </cell>
          <cell r="B819">
            <v>1</v>
          </cell>
          <cell r="C819">
            <v>4</v>
          </cell>
          <cell r="D819" t="str">
            <v>Bộ cách điện đứng+ty sứ : SĐU</v>
          </cell>
          <cell r="E819" t="str">
            <v>bộ</v>
          </cell>
          <cell r="F819">
            <v>5</v>
          </cell>
          <cell r="G819">
            <v>253000</v>
          </cell>
          <cell r="H819">
            <v>0</v>
          </cell>
          <cell r="I819">
            <v>0</v>
          </cell>
          <cell r="J819">
            <v>58277</v>
          </cell>
          <cell r="K819">
            <v>0</v>
          </cell>
          <cell r="L819">
            <v>0</v>
          </cell>
          <cell r="M819">
            <v>1265000</v>
          </cell>
          <cell r="N819">
            <v>0</v>
          </cell>
          <cell r="O819">
            <v>0</v>
          </cell>
          <cell r="P819">
            <v>291385</v>
          </cell>
          <cell r="Q819">
            <v>0</v>
          </cell>
          <cell r="R819">
            <v>0</v>
          </cell>
        </row>
        <row r="820">
          <cell r="A820" t="str">
            <v>SDI</v>
          </cell>
          <cell r="B820">
            <v>1</v>
          </cell>
          <cell r="C820">
            <v>5</v>
          </cell>
          <cell r="D820" t="str">
            <v>Bộ đà 0,8m + Bộ sứ đứng : SĐI</v>
          </cell>
          <cell r="E820" t="str">
            <v>bộ</v>
          </cell>
          <cell r="F820">
            <v>4</v>
          </cell>
          <cell r="G820">
            <v>549574</v>
          </cell>
          <cell r="H820">
            <v>0</v>
          </cell>
          <cell r="I820">
            <v>0</v>
          </cell>
          <cell r="J820">
            <v>255544</v>
          </cell>
          <cell r="K820">
            <v>0</v>
          </cell>
          <cell r="L820">
            <v>0</v>
          </cell>
          <cell r="M820">
            <v>2198296</v>
          </cell>
          <cell r="N820">
            <v>0</v>
          </cell>
          <cell r="O820">
            <v>0</v>
          </cell>
          <cell r="P820">
            <v>1022176</v>
          </cell>
          <cell r="Q820">
            <v>0</v>
          </cell>
          <cell r="R820">
            <v>0</v>
          </cell>
        </row>
        <row r="821">
          <cell r="A821" t="str">
            <v>SDG</v>
          </cell>
          <cell r="B821">
            <v>0</v>
          </cell>
          <cell r="C821">
            <v>5</v>
          </cell>
          <cell r="D821" t="str">
            <v>Bộ cách điện đỉnh góc + ty sứ đơn : SĐG</v>
          </cell>
          <cell r="E821" t="str">
            <v>bộ</v>
          </cell>
          <cell r="F821">
            <v>0</v>
          </cell>
          <cell r="G821">
            <v>652000</v>
          </cell>
          <cell r="H821">
            <v>0</v>
          </cell>
          <cell r="I821">
            <v>0</v>
          </cell>
          <cell r="J821">
            <v>116554</v>
          </cell>
          <cell r="K821">
            <v>0</v>
          </cell>
          <cell r="L821">
            <v>0</v>
          </cell>
          <cell r="M821">
            <v>0</v>
          </cell>
          <cell r="N821">
            <v>0</v>
          </cell>
          <cell r="O821">
            <v>0</v>
          </cell>
          <cell r="P821">
            <v>0</v>
          </cell>
          <cell r="Q821">
            <v>0</v>
          </cell>
          <cell r="R821">
            <v>0</v>
          </cell>
        </row>
        <row r="822">
          <cell r="A822" t="str">
            <v>PLY50X</v>
          </cell>
          <cell r="B822">
            <v>0</v>
          </cell>
          <cell r="C822">
            <v>5</v>
          </cell>
          <cell r="D822" t="str">
            <v>Bộ sứ treo Polymer 25kV lắp vào xà (cáp bọc 50)</v>
          </cell>
          <cell r="E822" t="str">
            <v>bộ</v>
          </cell>
          <cell r="F822">
            <v>0</v>
          </cell>
          <cell r="G822">
            <v>630000</v>
          </cell>
          <cell r="H822">
            <v>0</v>
          </cell>
          <cell r="I822">
            <v>0</v>
          </cell>
          <cell r="J822">
            <v>70132</v>
          </cell>
          <cell r="K822">
            <v>0</v>
          </cell>
          <cell r="L822">
            <v>0</v>
          </cell>
          <cell r="M822">
            <v>0</v>
          </cell>
          <cell r="N822">
            <v>0</v>
          </cell>
          <cell r="O822">
            <v>0</v>
          </cell>
          <cell r="P822">
            <v>0</v>
          </cell>
          <cell r="Q822">
            <v>0</v>
          </cell>
          <cell r="R822">
            <v>0</v>
          </cell>
        </row>
        <row r="823">
          <cell r="A823" t="str">
            <v>PLY70X</v>
          </cell>
          <cell r="B823">
            <v>0</v>
          </cell>
          <cell r="C823">
            <v>5</v>
          </cell>
          <cell r="D823" t="str">
            <v>Bộ sứ treo Polymer 25kV lắp vào xà (cáp bọc 70)</v>
          </cell>
          <cell r="E823" t="str">
            <v>bộ</v>
          </cell>
          <cell r="F823">
            <v>0</v>
          </cell>
          <cell r="G823">
            <v>630000</v>
          </cell>
          <cell r="H823">
            <v>0</v>
          </cell>
          <cell r="I823">
            <v>0</v>
          </cell>
          <cell r="J823">
            <v>70132</v>
          </cell>
          <cell r="K823">
            <v>0</v>
          </cell>
          <cell r="L823">
            <v>0</v>
          </cell>
          <cell r="M823">
            <v>0</v>
          </cell>
          <cell r="N823">
            <v>0</v>
          </cell>
          <cell r="O823">
            <v>0</v>
          </cell>
          <cell r="P823">
            <v>0</v>
          </cell>
          <cell r="Q823">
            <v>0</v>
          </cell>
          <cell r="R823">
            <v>0</v>
          </cell>
        </row>
        <row r="824">
          <cell r="A824" t="str">
            <v>PLY50T</v>
          </cell>
          <cell r="B824">
            <v>1</v>
          </cell>
          <cell r="C824">
            <v>6</v>
          </cell>
          <cell r="D824" t="str">
            <v>Bộ sứ treo Polymer 25kV lắp vào trụ (cáp bọc 50)</v>
          </cell>
          <cell r="E824" t="str">
            <v>bộ</v>
          </cell>
          <cell r="F824">
            <v>4</v>
          </cell>
          <cell r="G824">
            <v>617100</v>
          </cell>
          <cell r="H824">
            <v>0</v>
          </cell>
          <cell r="I824">
            <v>0</v>
          </cell>
          <cell r="J824">
            <v>70132</v>
          </cell>
          <cell r="K824">
            <v>0</v>
          </cell>
          <cell r="L824">
            <v>0</v>
          </cell>
          <cell r="M824">
            <v>2468400</v>
          </cell>
          <cell r="N824">
            <v>0</v>
          </cell>
          <cell r="O824">
            <v>0</v>
          </cell>
          <cell r="P824">
            <v>280528</v>
          </cell>
          <cell r="Q824">
            <v>0</v>
          </cell>
          <cell r="R824">
            <v>0</v>
          </cell>
        </row>
        <row r="825">
          <cell r="A825" t="str">
            <v>PLY70T</v>
          </cell>
          <cell r="B825">
            <v>0</v>
          </cell>
          <cell r="C825">
            <v>6</v>
          </cell>
          <cell r="D825" t="str">
            <v>Bộ sứ treo Polymer 25kV lắp vào trụ (cáp bọc 70)</v>
          </cell>
          <cell r="E825" t="str">
            <v>bộ</v>
          </cell>
          <cell r="F825">
            <v>0</v>
          </cell>
          <cell r="G825">
            <v>988500</v>
          </cell>
          <cell r="H825">
            <v>0</v>
          </cell>
          <cell r="I825">
            <v>0</v>
          </cell>
          <cell r="J825">
            <v>70132</v>
          </cell>
          <cell r="K825">
            <v>0</v>
          </cell>
          <cell r="L825">
            <v>0</v>
          </cell>
          <cell r="M825">
            <v>0</v>
          </cell>
          <cell r="N825">
            <v>0</v>
          </cell>
          <cell r="O825">
            <v>0</v>
          </cell>
          <cell r="P825">
            <v>0</v>
          </cell>
          <cell r="Q825">
            <v>0</v>
          </cell>
          <cell r="R825">
            <v>0</v>
          </cell>
        </row>
        <row r="826">
          <cell r="A826" t="str">
            <v>DDTT1P</v>
          </cell>
          <cell r="B826">
            <v>1</v>
          </cell>
          <cell r="C826" t="str">
            <v>IV</v>
          </cell>
          <cell r="D826" t="str">
            <v>Phần dây, sứ và phụ kiện</v>
          </cell>
          <cell r="E826" t="str">
            <v>Tbộ</v>
          </cell>
          <cell r="F826">
            <v>1</v>
          </cell>
          <cell r="G826">
            <v>9749301.5</v>
          </cell>
          <cell r="I826">
            <v>0</v>
          </cell>
          <cell r="J826">
            <v>998402.45600000001</v>
          </cell>
          <cell r="K826">
            <v>0</v>
          </cell>
          <cell r="L826">
            <v>65621.266000000003</v>
          </cell>
          <cell r="M826">
            <v>9749301.5</v>
          </cell>
          <cell r="N826">
            <v>0</v>
          </cell>
          <cell r="O826">
            <v>0</v>
          </cell>
          <cell r="P826">
            <v>998402.45600000001</v>
          </cell>
          <cell r="Q826">
            <v>0</v>
          </cell>
          <cell r="R826">
            <v>65621.266000000003</v>
          </cell>
        </row>
        <row r="827">
          <cell r="A827" t="str">
            <v>Hotline</v>
          </cell>
          <cell r="B827">
            <v>0</v>
          </cell>
          <cell r="C827" t="str">
            <v>V</v>
          </cell>
          <cell r="D827" t="str">
            <v>Phần đấu nối Hotline</v>
          </cell>
          <cell r="E827" t="str">
            <v>Tbộ</v>
          </cell>
        </row>
        <row r="828">
          <cell r="A828" t="str">
            <v>TĐĐ</v>
          </cell>
          <cell r="B828">
            <v>0</v>
          </cell>
          <cell r="C828" t="str">
            <v>VII</v>
          </cell>
          <cell r="D828" t="str">
            <v>Phần vật liệu trụ đo đếm</v>
          </cell>
          <cell r="E828" t="str">
            <v>Tbộ</v>
          </cell>
        </row>
        <row r="829">
          <cell r="A829" t="str">
            <v>TBTT1P</v>
          </cell>
          <cell r="B829">
            <v>1</v>
          </cell>
          <cell r="C829" t="str">
            <v>V</v>
          </cell>
          <cell r="D829" t="str">
            <v>Phần thiết bị đường dây trung thế 3 pha 1 mạch</v>
          </cell>
          <cell r="E829" t="str">
            <v>Tbộ</v>
          </cell>
          <cell r="F829">
            <v>1</v>
          </cell>
          <cell r="G829">
            <v>1132900</v>
          </cell>
          <cell r="I829">
            <v>0</v>
          </cell>
          <cell r="J829">
            <v>222640</v>
          </cell>
          <cell r="K829">
            <v>0</v>
          </cell>
          <cell r="L829">
            <v>0</v>
          </cell>
          <cell r="M829">
            <v>1132900</v>
          </cell>
          <cell r="N829">
            <v>0</v>
          </cell>
          <cell r="O829">
            <v>0</v>
          </cell>
          <cell r="P829">
            <v>222640</v>
          </cell>
          <cell r="Q829">
            <v>0</v>
          </cell>
          <cell r="R829">
            <v>0</v>
          </cell>
        </row>
        <row r="830">
          <cell r="A830" t="str">
            <v>TT1P4970</v>
          </cell>
          <cell r="B830">
            <v>1</v>
          </cell>
          <cell r="D830" t="str">
            <v>Cộng (I-V)</v>
          </cell>
          <cell r="L830" t="str">
            <v>Vật liệu:</v>
          </cell>
          <cell r="M830">
            <v>59882297.5</v>
          </cell>
          <cell r="N830">
            <v>1856676.4</v>
          </cell>
          <cell r="O830">
            <v>2701310.3000000003</v>
          </cell>
          <cell r="P830">
            <v>7571614.4560000002</v>
          </cell>
          <cell r="Q830">
            <v>66061.320000000007</v>
          </cell>
          <cell r="R830">
            <v>1686141.2660000001</v>
          </cell>
        </row>
        <row r="831">
          <cell r="A831" t="str">
            <v>TB1P4970</v>
          </cell>
          <cell r="B831">
            <v>1</v>
          </cell>
          <cell r="L831" t="str">
            <v>Thiết bị:</v>
          </cell>
          <cell r="M831">
            <v>1132900</v>
          </cell>
          <cell r="N831">
            <v>0</v>
          </cell>
          <cell r="O831">
            <v>0</v>
          </cell>
          <cell r="P831">
            <v>222640</v>
          </cell>
          <cell r="Q831">
            <v>0</v>
          </cell>
          <cell r="R831">
            <v>0</v>
          </cell>
        </row>
        <row r="832">
          <cell r="A832" t="str">
            <v>TT1P-2</v>
          </cell>
          <cell r="B832">
            <v>1</v>
          </cell>
          <cell r="C832" t="str">
            <v>K</v>
          </cell>
          <cell r="D832" t="str">
            <v>Nhánh 1P Ấp Phú Tân (Phú Đông 8A)</v>
          </cell>
        </row>
        <row r="833">
          <cell r="B833">
            <v>1</v>
          </cell>
          <cell r="C833" t="str">
            <v>I</v>
          </cell>
          <cell r="D833" t="str">
            <v>Phần móng và tiếp địa</v>
          </cell>
        </row>
        <row r="834">
          <cell r="A834" t="str">
            <v>M10</v>
          </cell>
          <cell r="B834">
            <v>0</v>
          </cell>
          <cell r="C834">
            <v>0</v>
          </cell>
          <cell r="D834" t="str">
            <v>Móng M10</v>
          </cell>
          <cell r="E834" t="str">
            <v>Móng</v>
          </cell>
          <cell r="F834">
            <v>0</v>
          </cell>
          <cell r="G834">
            <v>0</v>
          </cell>
          <cell r="H834">
            <v>0</v>
          </cell>
          <cell r="I834">
            <v>135388.598</v>
          </cell>
          <cell r="J834">
            <v>0</v>
          </cell>
          <cell r="K834">
            <v>0</v>
          </cell>
          <cell r="L834">
            <v>0</v>
          </cell>
          <cell r="M834">
            <v>0</v>
          </cell>
          <cell r="N834">
            <v>0</v>
          </cell>
          <cell r="O834">
            <v>0</v>
          </cell>
          <cell r="P834">
            <v>0</v>
          </cell>
          <cell r="Q834">
            <v>0</v>
          </cell>
          <cell r="R834">
            <v>0</v>
          </cell>
        </row>
        <row r="835">
          <cell r="A835" t="str">
            <v>M10a</v>
          </cell>
          <cell r="B835">
            <v>0</v>
          </cell>
          <cell r="C835">
            <v>0</v>
          </cell>
          <cell r="D835" t="str">
            <v xml:space="preserve">Móng M10a </v>
          </cell>
          <cell r="E835" t="str">
            <v>Móng</v>
          </cell>
          <cell r="F835">
            <v>0</v>
          </cell>
          <cell r="G835">
            <v>397000</v>
          </cell>
          <cell r="H835">
            <v>0</v>
          </cell>
          <cell r="I835">
            <v>428823.73899999994</v>
          </cell>
          <cell r="J835">
            <v>62034</v>
          </cell>
          <cell r="K835">
            <v>0</v>
          </cell>
          <cell r="L835">
            <v>0</v>
          </cell>
          <cell r="M835">
            <v>0</v>
          </cell>
          <cell r="N835">
            <v>0</v>
          </cell>
          <cell r="O835">
            <v>0</v>
          </cell>
          <cell r="P835">
            <v>0</v>
          </cell>
          <cell r="Q835">
            <v>0</v>
          </cell>
          <cell r="R835">
            <v>0</v>
          </cell>
        </row>
        <row r="836">
          <cell r="A836" t="str">
            <v>M10BT</v>
          </cell>
          <cell r="B836">
            <v>0</v>
          </cell>
          <cell r="C836">
            <v>0</v>
          </cell>
          <cell r="D836" t="str">
            <v>Móng bê tông trụ đơn 10.5m</v>
          </cell>
          <cell r="E836" t="str">
            <v>Móng</v>
          </cell>
          <cell r="F836">
            <v>0</v>
          </cell>
          <cell r="G836">
            <v>0</v>
          </cell>
          <cell r="H836">
            <v>0</v>
          </cell>
          <cell r="I836">
            <v>0</v>
          </cell>
          <cell r="J836">
            <v>0</v>
          </cell>
          <cell r="K836">
            <v>0</v>
          </cell>
          <cell r="L836">
            <v>0</v>
          </cell>
          <cell r="M836">
            <v>0</v>
          </cell>
          <cell r="N836">
            <v>0</v>
          </cell>
          <cell r="O836">
            <v>0</v>
          </cell>
          <cell r="P836">
            <v>0</v>
          </cell>
          <cell r="Q836">
            <v>0</v>
          </cell>
          <cell r="R836">
            <v>0</v>
          </cell>
        </row>
        <row r="837">
          <cell r="A837" t="str">
            <v>M10BTD</v>
          </cell>
          <cell r="B837">
            <v>0</v>
          </cell>
          <cell r="C837">
            <v>0</v>
          </cell>
          <cell r="D837" t="str">
            <v>Móng M10BT đôi</v>
          </cell>
          <cell r="E837" t="str">
            <v>Móng</v>
          </cell>
          <cell r="F837">
            <v>0</v>
          </cell>
          <cell r="G837">
            <v>123600</v>
          </cell>
          <cell r="H837">
            <v>1794003</v>
          </cell>
          <cell r="I837">
            <v>1555059.5460000001</v>
          </cell>
          <cell r="J837">
            <v>0</v>
          </cell>
          <cell r="K837">
            <v>72159.288</v>
          </cell>
          <cell r="L837">
            <v>0</v>
          </cell>
          <cell r="M837">
            <v>0</v>
          </cell>
          <cell r="N837">
            <v>0</v>
          </cell>
          <cell r="O837">
            <v>0</v>
          </cell>
          <cell r="P837">
            <v>0</v>
          </cell>
          <cell r="Q837">
            <v>0</v>
          </cell>
          <cell r="R837">
            <v>0</v>
          </cell>
        </row>
        <row r="838">
          <cell r="A838" t="str">
            <v>M12</v>
          </cell>
          <cell r="B838">
            <v>0</v>
          </cell>
          <cell r="C838">
            <v>0</v>
          </cell>
          <cell r="D838" t="str">
            <v>Móng M12</v>
          </cell>
          <cell r="E838" t="str">
            <v>Móng</v>
          </cell>
          <cell r="F838">
            <v>0</v>
          </cell>
          <cell r="G838">
            <v>0</v>
          </cell>
          <cell r="H838">
            <v>0</v>
          </cell>
          <cell r="I838">
            <v>131407</v>
          </cell>
          <cell r="J838">
            <v>0</v>
          </cell>
          <cell r="K838">
            <v>0</v>
          </cell>
          <cell r="L838">
            <v>0</v>
          </cell>
          <cell r="M838">
            <v>0</v>
          </cell>
          <cell r="N838">
            <v>0</v>
          </cell>
          <cell r="O838">
            <v>0</v>
          </cell>
          <cell r="P838">
            <v>0</v>
          </cell>
          <cell r="Q838">
            <v>0</v>
          </cell>
          <cell r="R838">
            <v>0</v>
          </cell>
        </row>
        <row r="839">
          <cell r="A839" t="str">
            <v>M12a</v>
          </cell>
          <cell r="B839">
            <v>0</v>
          </cell>
          <cell r="C839">
            <v>0</v>
          </cell>
          <cell r="D839" t="str">
            <v>Móng M12a</v>
          </cell>
          <cell r="E839" t="str">
            <v>Móng</v>
          </cell>
          <cell r="F839">
            <v>0</v>
          </cell>
          <cell r="G839">
            <v>415000</v>
          </cell>
          <cell r="H839">
            <v>0</v>
          </cell>
          <cell r="I839">
            <v>396173.84800000006</v>
          </cell>
          <cell r="J839">
            <v>0</v>
          </cell>
          <cell r="K839">
            <v>0</v>
          </cell>
          <cell r="L839">
            <v>0</v>
          </cell>
          <cell r="M839">
            <v>0</v>
          </cell>
          <cell r="N839">
            <v>0</v>
          </cell>
          <cell r="O839">
            <v>0</v>
          </cell>
          <cell r="P839">
            <v>0</v>
          </cell>
          <cell r="Q839">
            <v>0</v>
          </cell>
          <cell r="R839">
            <v>0</v>
          </cell>
        </row>
        <row r="840">
          <cell r="A840" t="str">
            <v>M12-2a</v>
          </cell>
          <cell r="B840">
            <v>1</v>
          </cell>
          <cell r="C840">
            <v>1</v>
          </cell>
          <cell r="D840" t="str">
            <v>Móng M12-2a</v>
          </cell>
          <cell r="E840" t="str">
            <v>Móng</v>
          </cell>
          <cell r="F840">
            <v>16</v>
          </cell>
          <cell r="G840">
            <v>775000</v>
          </cell>
          <cell r="H840">
            <v>0</v>
          </cell>
          <cell r="I840">
            <v>653154.61800000002</v>
          </cell>
          <cell r="J840">
            <v>0</v>
          </cell>
          <cell r="K840">
            <v>0</v>
          </cell>
          <cell r="L840">
            <v>0</v>
          </cell>
          <cell r="M840">
            <v>12400000</v>
          </cell>
          <cell r="N840">
            <v>0</v>
          </cell>
          <cell r="O840">
            <v>10450473.888</v>
          </cell>
          <cell r="P840">
            <v>0</v>
          </cell>
          <cell r="Q840">
            <v>0</v>
          </cell>
          <cell r="R840">
            <v>0</v>
          </cell>
        </row>
        <row r="841">
          <cell r="A841" t="str">
            <v>M12D</v>
          </cell>
          <cell r="B841">
            <v>0</v>
          </cell>
          <cell r="C841">
            <v>1</v>
          </cell>
          <cell r="D841" t="str">
            <v>Móng M12 phá đá chân móng</v>
          </cell>
          <cell r="E841" t="str">
            <v>Móng</v>
          </cell>
          <cell r="F841">
            <v>0</v>
          </cell>
          <cell r="G841">
            <v>0</v>
          </cell>
          <cell r="H841">
            <v>0</v>
          </cell>
          <cell r="I841">
            <v>1267637.7679999999</v>
          </cell>
          <cell r="J841">
            <v>0</v>
          </cell>
          <cell r="K841">
            <v>0</v>
          </cell>
          <cell r="L841">
            <v>0</v>
          </cell>
          <cell r="M841">
            <v>0</v>
          </cell>
          <cell r="N841">
            <v>0</v>
          </cell>
          <cell r="O841">
            <v>0</v>
          </cell>
          <cell r="P841">
            <v>0</v>
          </cell>
          <cell r="Q841">
            <v>0</v>
          </cell>
          <cell r="R841">
            <v>0</v>
          </cell>
        </row>
        <row r="842">
          <cell r="A842" t="str">
            <v>M12BT</v>
          </cell>
          <cell r="B842">
            <v>0</v>
          </cell>
          <cell r="C842">
            <v>1</v>
          </cell>
          <cell r="D842" t="str">
            <v>Móng bê tông trụ đơn 12m</v>
          </cell>
          <cell r="E842" t="str">
            <v>Móng</v>
          </cell>
          <cell r="F842">
            <v>0</v>
          </cell>
          <cell r="G842">
            <v>0</v>
          </cell>
          <cell r="H842">
            <v>639869.80000000005</v>
          </cell>
          <cell r="I842">
            <v>726220.74</v>
          </cell>
          <cell r="J842">
            <v>0</v>
          </cell>
          <cell r="K842">
            <v>22020.440000000002</v>
          </cell>
          <cell r="L842">
            <v>0</v>
          </cell>
          <cell r="M842">
            <v>0</v>
          </cell>
          <cell r="N842">
            <v>0</v>
          </cell>
          <cell r="O842">
            <v>0</v>
          </cell>
          <cell r="P842">
            <v>0</v>
          </cell>
          <cell r="Q842">
            <v>0</v>
          </cell>
          <cell r="R842">
            <v>0</v>
          </cell>
        </row>
        <row r="843">
          <cell r="A843" t="str">
            <v>M12BTD</v>
          </cell>
          <cell r="B843">
            <v>0</v>
          </cell>
          <cell r="C843">
            <v>1</v>
          </cell>
          <cell r="D843" t="str">
            <v>Móng bê tông trụ đôi 12m</v>
          </cell>
          <cell r="E843" t="str">
            <v>Móng</v>
          </cell>
          <cell r="F843">
            <v>0</v>
          </cell>
          <cell r="G843">
            <v>161200</v>
          </cell>
          <cell r="H843">
            <v>928338.2</v>
          </cell>
          <cell r="I843">
            <v>1087841.1500000001</v>
          </cell>
          <cell r="J843">
            <v>0</v>
          </cell>
          <cell r="K843">
            <v>33030.660000000003</v>
          </cell>
          <cell r="L843">
            <v>0</v>
          </cell>
          <cell r="M843">
            <v>0</v>
          </cell>
          <cell r="N843">
            <v>0</v>
          </cell>
          <cell r="O843">
            <v>0</v>
          </cell>
          <cell r="P843">
            <v>0</v>
          </cell>
          <cell r="Q843">
            <v>0</v>
          </cell>
          <cell r="R843">
            <v>0</v>
          </cell>
        </row>
        <row r="844">
          <cell r="A844" t="str">
            <v>M12BT-D</v>
          </cell>
          <cell r="B844">
            <v>0</v>
          </cell>
          <cell r="C844">
            <v>1</v>
          </cell>
          <cell r="D844" t="str">
            <v>Móng bê tông trụ đơn 12m (Vướng đá)</v>
          </cell>
          <cell r="E844" t="str">
            <v>Móng</v>
          </cell>
          <cell r="F844">
            <v>0</v>
          </cell>
          <cell r="G844">
            <v>0</v>
          </cell>
          <cell r="H844">
            <v>761590.125</v>
          </cell>
          <cell r="I844">
            <v>1415042.2850000001</v>
          </cell>
          <cell r="J844">
            <v>0</v>
          </cell>
          <cell r="K844">
            <v>30616.880999999998</v>
          </cell>
          <cell r="L844">
            <v>0</v>
          </cell>
          <cell r="M844">
            <v>0</v>
          </cell>
          <cell r="N844">
            <v>0</v>
          </cell>
          <cell r="O844">
            <v>0</v>
          </cell>
          <cell r="P844">
            <v>0</v>
          </cell>
          <cell r="Q844">
            <v>0</v>
          </cell>
          <cell r="R844">
            <v>0</v>
          </cell>
        </row>
        <row r="845">
          <cell r="A845" t="str">
            <v>M12BTD-D</v>
          </cell>
          <cell r="B845">
            <v>0</v>
          </cell>
          <cell r="C845">
            <v>1</v>
          </cell>
          <cell r="D845" t="str">
            <v>Móng bê tông trụ đôi 12m (Vướng đá)</v>
          </cell>
          <cell r="E845" t="str">
            <v>Móng</v>
          </cell>
          <cell r="F845">
            <v>0</v>
          </cell>
          <cell r="G845">
            <v>145600</v>
          </cell>
          <cell r="H845">
            <v>1253516.2499999998</v>
          </cell>
          <cell r="I845">
            <v>2598935.0739999996</v>
          </cell>
          <cell r="J845">
            <v>0</v>
          </cell>
          <cell r="K845">
            <v>50392.93</v>
          </cell>
          <cell r="L845">
            <v>0</v>
          </cell>
          <cell r="M845">
            <v>0</v>
          </cell>
          <cell r="N845">
            <v>0</v>
          </cell>
          <cell r="O845">
            <v>0</v>
          </cell>
          <cell r="P845">
            <v>0</v>
          </cell>
          <cell r="Q845">
            <v>0</v>
          </cell>
          <cell r="R845">
            <v>0</v>
          </cell>
        </row>
        <row r="846">
          <cell r="A846" t="str">
            <v>M14</v>
          </cell>
          <cell r="B846">
            <v>0</v>
          </cell>
          <cell r="C846">
            <v>1</v>
          </cell>
          <cell r="D846" t="str">
            <v>Móng M14</v>
          </cell>
          <cell r="E846" t="str">
            <v>Móng</v>
          </cell>
          <cell r="F846">
            <v>0</v>
          </cell>
          <cell r="G846">
            <v>0</v>
          </cell>
          <cell r="H846">
            <v>0</v>
          </cell>
          <cell r="I846">
            <v>0</v>
          </cell>
          <cell r="J846">
            <v>0</v>
          </cell>
          <cell r="K846">
            <v>0</v>
          </cell>
          <cell r="L846">
            <v>0</v>
          </cell>
          <cell r="M846">
            <v>0</v>
          </cell>
          <cell r="N846">
            <v>0</v>
          </cell>
          <cell r="O846">
            <v>0</v>
          </cell>
          <cell r="P846">
            <v>0</v>
          </cell>
          <cell r="Q846">
            <v>0</v>
          </cell>
          <cell r="R846">
            <v>0</v>
          </cell>
        </row>
        <row r="847">
          <cell r="A847" t="str">
            <v>M14a</v>
          </cell>
          <cell r="B847">
            <v>0</v>
          </cell>
          <cell r="C847">
            <v>1</v>
          </cell>
          <cell r="D847" t="str">
            <v>Móng M14a</v>
          </cell>
          <cell r="E847" t="str">
            <v>Móng</v>
          </cell>
          <cell r="F847">
            <v>0</v>
          </cell>
          <cell r="G847">
            <v>0</v>
          </cell>
          <cell r="H847">
            <v>0</v>
          </cell>
          <cell r="I847">
            <v>0</v>
          </cell>
          <cell r="J847">
            <v>0</v>
          </cell>
          <cell r="K847">
            <v>0</v>
          </cell>
          <cell r="L847">
            <v>0</v>
          </cell>
          <cell r="M847">
            <v>0</v>
          </cell>
          <cell r="N847">
            <v>0</v>
          </cell>
          <cell r="O847">
            <v>0</v>
          </cell>
          <cell r="P847">
            <v>0</v>
          </cell>
          <cell r="Q847">
            <v>0</v>
          </cell>
          <cell r="R847">
            <v>0</v>
          </cell>
        </row>
        <row r="848">
          <cell r="A848" t="str">
            <v>M14BT</v>
          </cell>
          <cell r="B848">
            <v>1</v>
          </cell>
          <cell r="C848">
            <v>2</v>
          </cell>
          <cell r="D848" t="str">
            <v>Móng bê tông trụ đơn 14m</v>
          </cell>
          <cell r="E848" t="str">
            <v>Móng</v>
          </cell>
          <cell r="F848">
            <v>1</v>
          </cell>
          <cell r="G848">
            <v>0</v>
          </cell>
          <cell r="H848">
            <v>645221</v>
          </cell>
          <cell r="I848">
            <v>822867.50899999996</v>
          </cell>
          <cell r="J848">
            <v>0</v>
          </cell>
          <cell r="K848">
            <v>22232.174999999999</v>
          </cell>
          <cell r="L848">
            <v>0</v>
          </cell>
          <cell r="M848">
            <v>0</v>
          </cell>
          <cell r="N848">
            <v>645221</v>
          </cell>
          <cell r="O848">
            <v>822867.50899999996</v>
          </cell>
          <cell r="P848">
            <v>0</v>
          </cell>
          <cell r="Q848">
            <v>22232.174999999999</v>
          </cell>
          <cell r="R848">
            <v>0</v>
          </cell>
        </row>
        <row r="849">
          <cell r="A849" t="str">
            <v>M14BTD</v>
          </cell>
          <cell r="B849">
            <v>0</v>
          </cell>
          <cell r="C849">
            <v>2</v>
          </cell>
          <cell r="D849" t="str">
            <v>Móng bê tông trụ đôi 14m</v>
          </cell>
          <cell r="E849" t="str">
            <v>Móng</v>
          </cell>
          <cell r="F849">
            <v>0</v>
          </cell>
          <cell r="G849">
            <v>145600</v>
          </cell>
          <cell r="H849">
            <v>3161680</v>
          </cell>
          <cell r="I849">
            <v>3037966.966</v>
          </cell>
          <cell r="J849">
            <v>0</v>
          </cell>
          <cell r="K849">
            <v>127041</v>
          </cell>
          <cell r="L849">
            <v>0</v>
          </cell>
          <cell r="M849">
            <v>0</v>
          </cell>
          <cell r="N849">
            <v>0</v>
          </cell>
          <cell r="O849">
            <v>0</v>
          </cell>
          <cell r="P849">
            <v>0</v>
          </cell>
          <cell r="Q849">
            <v>0</v>
          </cell>
          <cell r="R849">
            <v>0</v>
          </cell>
        </row>
        <row r="850">
          <cell r="A850" t="str">
            <v>M20</v>
          </cell>
          <cell r="B850">
            <v>0</v>
          </cell>
          <cell r="C850">
            <v>2</v>
          </cell>
          <cell r="D850" t="str">
            <v>Móng M20</v>
          </cell>
          <cell r="E850" t="str">
            <v>Móng</v>
          </cell>
          <cell r="F850">
            <v>0</v>
          </cell>
          <cell r="G850">
            <v>0</v>
          </cell>
          <cell r="H850">
            <v>0</v>
          </cell>
          <cell r="I850">
            <v>0</v>
          </cell>
          <cell r="J850">
            <v>0</v>
          </cell>
          <cell r="K850">
            <v>0</v>
          </cell>
          <cell r="L850">
            <v>0</v>
          </cell>
          <cell r="M850">
            <v>0</v>
          </cell>
          <cell r="N850">
            <v>0</v>
          </cell>
          <cell r="O850">
            <v>0</v>
          </cell>
          <cell r="P850">
            <v>0</v>
          </cell>
          <cell r="Q850">
            <v>0</v>
          </cell>
          <cell r="R850">
            <v>0</v>
          </cell>
        </row>
        <row r="851">
          <cell r="A851" t="str">
            <v>TDLL10</v>
          </cell>
          <cell r="B851">
            <v>0</v>
          </cell>
          <cell r="C851">
            <v>2</v>
          </cell>
          <cell r="D851" t="str">
            <v>Tiếp địa lặp lại (trụ 10,5m)</v>
          </cell>
          <cell r="E851" t="str">
            <v>Bộ</v>
          </cell>
          <cell r="F851">
            <v>0</v>
          </cell>
          <cell r="G851">
            <v>504664.44799999997</v>
          </cell>
          <cell r="H851">
            <v>0</v>
          </cell>
          <cell r="I851">
            <v>0</v>
          </cell>
          <cell r="J851">
            <v>908758.26399999997</v>
          </cell>
          <cell r="K851">
            <v>0</v>
          </cell>
          <cell r="L851">
            <v>13887</v>
          </cell>
          <cell r="M851">
            <v>0</v>
          </cell>
          <cell r="N851">
            <v>0</v>
          </cell>
          <cell r="O851">
            <v>0</v>
          </cell>
          <cell r="P851">
            <v>0</v>
          </cell>
          <cell r="Q851">
            <v>0</v>
          </cell>
          <cell r="R851">
            <v>0</v>
          </cell>
        </row>
        <row r="852">
          <cell r="A852" t="str">
            <v>TDLL12</v>
          </cell>
          <cell r="B852">
            <v>1</v>
          </cell>
          <cell r="C852">
            <v>3</v>
          </cell>
          <cell r="D852" t="str">
            <v>Tiếp địa lặp lại (trụ 12m)</v>
          </cell>
          <cell r="E852" t="str">
            <v>Bộ</v>
          </cell>
          <cell r="F852">
            <v>2</v>
          </cell>
          <cell r="G852">
            <v>878774.08</v>
          </cell>
          <cell r="H852">
            <v>0</v>
          </cell>
          <cell r="I852">
            <v>191058.3</v>
          </cell>
          <cell r="J852">
            <v>189377.44</v>
          </cell>
          <cell r="K852">
            <v>0</v>
          </cell>
          <cell r="L852">
            <v>2777.4</v>
          </cell>
          <cell r="M852">
            <v>1757548.16</v>
          </cell>
          <cell r="N852">
            <v>0</v>
          </cell>
          <cell r="O852">
            <v>382116.6</v>
          </cell>
          <cell r="P852">
            <v>378754.88</v>
          </cell>
          <cell r="Q852">
            <v>0</v>
          </cell>
          <cell r="R852">
            <v>5554.8</v>
          </cell>
        </row>
        <row r="853">
          <cell r="A853" t="str">
            <v>TDLL14</v>
          </cell>
          <cell r="B853">
            <v>0</v>
          </cell>
          <cell r="C853">
            <v>3</v>
          </cell>
          <cell r="D853" t="str">
            <v>Tiếp địa lặp lại (trụ 14m)</v>
          </cell>
          <cell r="E853" t="str">
            <v>Bộ</v>
          </cell>
          <cell r="F853">
            <v>0</v>
          </cell>
          <cell r="G853">
            <v>577700.99199999997</v>
          </cell>
          <cell r="H853">
            <v>0</v>
          </cell>
          <cell r="I853">
            <v>0</v>
          </cell>
          <cell r="J853">
            <v>909913.65599999996</v>
          </cell>
          <cell r="K853">
            <v>0</v>
          </cell>
          <cell r="L853">
            <v>13887</v>
          </cell>
          <cell r="M853">
            <v>0</v>
          </cell>
          <cell r="N853">
            <v>0</v>
          </cell>
          <cell r="O853">
            <v>0</v>
          </cell>
          <cell r="P853">
            <v>0</v>
          </cell>
          <cell r="Q853">
            <v>0</v>
          </cell>
          <cell r="R853">
            <v>0</v>
          </cell>
        </row>
        <row r="854">
          <cell r="A854" t="str">
            <v>TDLL20</v>
          </cell>
          <cell r="B854">
            <v>0</v>
          </cell>
          <cell r="C854">
            <v>3</v>
          </cell>
          <cell r="D854" t="str">
            <v>Tiếp địa lặp lại (trụ 20m)</v>
          </cell>
          <cell r="E854" t="str">
            <v>Bộ</v>
          </cell>
          <cell r="F854">
            <v>0</v>
          </cell>
          <cell r="G854">
            <v>0</v>
          </cell>
          <cell r="H854">
            <v>0</v>
          </cell>
          <cell r="I854">
            <v>0</v>
          </cell>
          <cell r="J854">
            <v>0</v>
          </cell>
          <cell r="K854">
            <v>0</v>
          </cell>
          <cell r="L854">
            <v>0</v>
          </cell>
          <cell r="M854">
            <v>0</v>
          </cell>
          <cell r="N854">
            <v>0</v>
          </cell>
          <cell r="O854">
            <v>0</v>
          </cell>
          <cell r="P854">
            <v>0</v>
          </cell>
          <cell r="Q854">
            <v>0</v>
          </cell>
          <cell r="R854">
            <v>0</v>
          </cell>
        </row>
        <row r="855">
          <cell r="A855" t="str">
            <v>TDLA</v>
          </cell>
          <cell r="B855">
            <v>0</v>
          </cell>
          <cell r="C855">
            <v>3</v>
          </cell>
          <cell r="D855" t="str">
            <v>Tiếp địa LA</v>
          </cell>
          <cell r="E855" t="str">
            <v>Bộ</v>
          </cell>
          <cell r="F855">
            <v>0</v>
          </cell>
          <cell r="G855">
            <v>0</v>
          </cell>
          <cell r="H855">
            <v>0</v>
          </cell>
          <cell r="I855">
            <v>0</v>
          </cell>
          <cell r="J855">
            <v>0</v>
          </cell>
          <cell r="K855">
            <v>0</v>
          </cell>
          <cell r="L855">
            <v>0</v>
          </cell>
          <cell r="M855">
            <v>0</v>
          </cell>
          <cell r="N855">
            <v>0</v>
          </cell>
          <cell r="O855">
            <v>0</v>
          </cell>
          <cell r="P855">
            <v>0</v>
          </cell>
          <cell r="Q855">
            <v>0</v>
          </cell>
          <cell r="R855">
            <v>0</v>
          </cell>
        </row>
        <row r="856">
          <cell r="B856">
            <v>1</v>
          </cell>
          <cell r="C856" t="str">
            <v>II</v>
          </cell>
          <cell r="D856" t="str">
            <v>Phần trụ</v>
          </cell>
        </row>
        <row r="857">
          <cell r="A857" t="str">
            <v>BTLT10</v>
          </cell>
          <cell r="B857">
            <v>0</v>
          </cell>
          <cell r="C857">
            <v>0</v>
          </cell>
          <cell r="D857" t="str">
            <v>Trụ bê tông ly tâm 10.5m</v>
          </cell>
          <cell r="E857" t="str">
            <v>Trụ</v>
          </cell>
          <cell r="F857">
            <v>0</v>
          </cell>
          <cell r="G857">
            <v>3500000</v>
          </cell>
          <cell r="H857">
            <v>0</v>
          </cell>
          <cell r="I857">
            <v>0</v>
          </cell>
          <cell r="J857">
            <v>589996</v>
          </cell>
          <cell r="K857">
            <v>0</v>
          </cell>
          <cell r="L857">
            <v>202565</v>
          </cell>
          <cell r="M857">
            <v>0</v>
          </cell>
          <cell r="N857">
            <v>0</v>
          </cell>
          <cell r="O857">
            <v>0</v>
          </cell>
          <cell r="P857">
            <v>0</v>
          </cell>
          <cell r="Q857">
            <v>0</v>
          </cell>
          <cell r="R857">
            <v>0</v>
          </cell>
        </row>
        <row r="858">
          <cell r="A858" t="str">
            <v>BTLT12</v>
          </cell>
          <cell r="B858">
            <v>1</v>
          </cell>
          <cell r="C858">
            <v>1</v>
          </cell>
          <cell r="D858" t="str">
            <v>Trụ bê tông ly tâm 12m trồng thủ công+cơ giới</v>
          </cell>
          <cell r="E858" t="str">
            <v>Trụ</v>
          </cell>
          <cell r="F858">
            <v>1</v>
          </cell>
          <cell r="G858">
            <v>5320000</v>
          </cell>
          <cell r="H858">
            <v>0</v>
          </cell>
          <cell r="I858">
            <v>0</v>
          </cell>
          <cell r="J858">
            <v>589996</v>
          </cell>
          <cell r="K858">
            <v>0</v>
          </cell>
          <cell r="L858">
            <v>202565</v>
          </cell>
          <cell r="M858">
            <v>5320000</v>
          </cell>
          <cell r="N858">
            <v>0</v>
          </cell>
          <cell r="O858">
            <v>0</v>
          </cell>
          <cell r="P858">
            <v>589996</v>
          </cell>
          <cell r="Q858">
            <v>0</v>
          </cell>
          <cell r="R858">
            <v>202565</v>
          </cell>
        </row>
        <row r="859">
          <cell r="A859" t="str">
            <v>BTLT12TC</v>
          </cell>
          <cell r="B859">
            <v>1</v>
          </cell>
          <cell r="C859">
            <v>2</v>
          </cell>
          <cell r="D859" t="str">
            <v>Trụ bê tông ly tâm 12m trồng thủ công</v>
          </cell>
          <cell r="E859" t="str">
            <v>Trụ</v>
          </cell>
          <cell r="F859">
            <v>15</v>
          </cell>
          <cell r="G859">
            <v>5320000</v>
          </cell>
          <cell r="H859">
            <v>0</v>
          </cell>
          <cell r="I859">
            <v>0</v>
          </cell>
          <cell r="J859">
            <v>1477773</v>
          </cell>
          <cell r="K859">
            <v>0</v>
          </cell>
          <cell r="L859">
            <v>0</v>
          </cell>
          <cell r="M859">
            <v>79800000</v>
          </cell>
          <cell r="N859">
            <v>0</v>
          </cell>
          <cell r="O859">
            <v>0</v>
          </cell>
          <cell r="P859">
            <v>22166595</v>
          </cell>
          <cell r="Q859">
            <v>0</v>
          </cell>
          <cell r="R859">
            <v>0</v>
          </cell>
        </row>
        <row r="860">
          <cell r="A860" t="str">
            <v>BTLT20</v>
          </cell>
          <cell r="B860">
            <v>0</v>
          </cell>
          <cell r="C860">
            <v>2</v>
          </cell>
          <cell r="D860" t="str">
            <v>Trụ bê tông ly tâm 20m</v>
          </cell>
          <cell r="E860" t="str">
            <v>Trụ</v>
          </cell>
          <cell r="F860">
            <v>0</v>
          </cell>
          <cell r="G860">
            <v>20800000</v>
          </cell>
          <cell r="H860">
            <v>0</v>
          </cell>
          <cell r="I860">
            <v>0</v>
          </cell>
          <cell r="J860">
            <v>0</v>
          </cell>
          <cell r="K860">
            <v>0</v>
          </cell>
          <cell r="L860">
            <v>0</v>
          </cell>
          <cell r="M860">
            <v>0</v>
          </cell>
          <cell r="N860">
            <v>0</v>
          </cell>
          <cell r="O860">
            <v>0</v>
          </cell>
          <cell r="P860">
            <v>0</v>
          </cell>
          <cell r="Q860">
            <v>0</v>
          </cell>
          <cell r="R860">
            <v>0</v>
          </cell>
        </row>
        <row r="861">
          <cell r="A861" t="str">
            <v>BTLT14TC</v>
          </cell>
          <cell r="B861">
            <v>1</v>
          </cell>
          <cell r="C861">
            <v>3</v>
          </cell>
          <cell r="D861" t="str">
            <v>Trụ bê tông ly tâm 14m trồng thủ công</v>
          </cell>
          <cell r="E861" t="str">
            <v>Trụ</v>
          </cell>
          <cell r="F861">
            <v>1</v>
          </cell>
          <cell r="G861">
            <v>7770000</v>
          </cell>
          <cell r="H861">
            <v>0</v>
          </cell>
          <cell r="I861">
            <v>0</v>
          </cell>
          <cell r="J861">
            <v>1839563</v>
          </cell>
          <cell r="K861">
            <v>0</v>
          </cell>
          <cell r="L861">
            <v>0</v>
          </cell>
          <cell r="M861">
            <v>7770000</v>
          </cell>
          <cell r="N861">
            <v>0</v>
          </cell>
          <cell r="O861">
            <v>0</v>
          </cell>
          <cell r="P861">
            <v>1839563</v>
          </cell>
          <cell r="Q861">
            <v>0</v>
          </cell>
          <cell r="R861">
            <v>0</v>
          </cell>
        </row>
        <row r="862">
          <cell r="B862">
            <v>1</v>
          </cell>
          <cell r="C862" t="str">
            <v>III</v>
          </cell>
          <cell r="D862" t="str">
            <v>Phần xà, néo</v>
          </cell>
        </row>
        <row r="863">
          <cell r="A863" t="str">
            <v>BCOM</v>
          </cell>
          <cell r="B863">
            <v>1</v>
          </cell>
          <cell r="C863">
            <v>1</v>
          </cell>
          <cell r="D863" t="str">
            <v>Bộ xà Composite bắt LA, FCO 1 pha</v>
          </cell>
          <cell r="E863" t="str">
            <v>Bộ</v>
          </cell>
          <cell r="F863">
            <v>1</v>
          </cell>
          <cell r="G863">
            <v>722100</v>
          </cell>
          <cell r="H863">
            <v>0</v>
          </cell>
          <cell r="I863">
            <v>0</v>
          </cell>
          <cell r="J863">
            <v>197267</v>
          </cell>
          <cell r="K863">
            <v>0</v>
          </cell>
          <cell r="L863">
            <v>0</v>
          </cell>
          <cell r="M863">
            <v>722100</v>
          </cell>
          <cell r="N863">
            <v>0</v>
          </cell>
          <cell r="O863">
            <v>0</v>
          </cell>
          <cell r="P863">
            <v>197267</v>
          </cell>
          <cell r="Q863">
            <v>0</v>
          </cell>
          <cell r="R863">
            <v>0</v>
          </cell>
        </row>
        <row r="864">
          <cell r="A864" t="str">
            <v>BCOM3</v>
          </cell>
          <cell r="B864">
            <v>0</v>
          </cell>
          <cell r="C864">
            <v>1</v>
          </cell>
          <cell r="D864" t="str">
            <v>Bộ xà Composite bắt LA, FCO 3 pha</v>
          </cell>
          <cell r="E864" t="str">
            <v>Bộ</v>
          </cell>
          <cell r="F864">
            <v>0</v>
          </cell>
          <cell r="G864">
            <v>1885300</v>
          </cell>
          <cell r="H864">
            <v>0</v>
          </cell>
          <cell r="I864">
            <v>0</v>
          </cell>
          <cell r="J864">
            <v>197267</v>
          </cell>
          <cell r="K864">
            <v>0</v>
          </cell>
          <cell r="L864">
            <v>0</v>
          </cell>
          <cell r="M864">
            <v>0</v>
          </cell>
          <cell r="N864">
            <v>0</v>
          </cell>
          <cell r="O864">
            <v>0</v>
          </cell>
          <cell r="P864">
            <v>0</v>
          </cell>
          <cell r="Q864">
            <v>0</v>
          </cell>
          <cell r="R864">
            <v>0</v>
          </cell>
        </row>
        <row r="865">
          <cell r="A865" t="str">
            <v>X8D</v>
          </cell>
          <cell r="B865">
            <v>0</v>
          </cell>
          <cell r="C865">
            <v>1</v>
          </cell>
          <cell r="D865" t="str">
            <v>Bộ xà lệch đơn L75x75x8 dài 0,8m: X-8ĐL</v>
          </cell>
          <cell r="E865" t="str">
            <v>Bộ</v>
          </cell>
          <cell r="F865">
            <v>0</v>
          </cell>
          <cell r="G865">
            <v>294174</v>
          </cell>
          <cell r="H865">
            <v>0</v>
          </cell>
          <cell r="I865">
            <v>0</v>
          </cell>
          <cell r="J865">
            <v>197267</v>
          </cell>
          <cell r="K865">
            <v>0</v>
          </cell>
          <cell r="L865">
            <v>0</v>
          </cell>
          <cell r="M865">
            <v>0</v>
          </cell>
          <cell r="N865">
            <v>0</v>
          </cell>
          <cell r="O865">
            <v>0</v>
          </cell>
          <cell r="P865">
            <v>0</v>
          </cell>
          <cell r="Q865">
            <v>0</v>
          </cell>
          <cell r="R865">
            <v>0</v>
          </cell>
        </row>
        <row r="866">
          <cell r="A866" t="str">
            <v>X8K</v>
          </cell>
          <cell r="B866">
            <v>0</v>
          </cell>
          <cell r="C866">
            <v>1</v>
          </cell>
          <cell r="D866" t="str">
            <v>Bộ xà lệch kép L75x75x8 dài 0,8m: X-8KL</v>
          </cell>
          <cell r="E866" t="str">
            <v>Bộ</v>
          </cell>
          <cell r="F866">
            <v>0</v>
          </cell>
          <cell r="G866">
            <v>577348</v>
          </cell>
          <cell r="H866">
            <v>0</v>
          </cell>
          <cell r="I866">
            <v>0</v>
          </cell>
          <cell r="J866">
            <v>296545</v>
          </cell>
          <cell r="K866">
            <v>0</v>
          </cell>
          <cell r="L866">
            <v>0</v>
          </cell>
          <cell r="M866">
            <v>0</v>
          </cell>
          <cell r="N866">
            <v>0</v>
          </cell>
          <cell r="O866">
            <v>0</v>
          </cell>
          <cell r="P866">
            <v>0</v>
          </cell>
          <cell r="Q866">
            <v>0</v>
          </cell>
          <cell r="R866">
            <v>0</v>
          </cell>
        </row>
        <row r="867">
          <cell r="A867" t="str">
            <v>X21D</v>
          </cell>
          <cell r="B867">
            <v>0</v>
          </cell>
          <cell r="C867">
            <v>1</v>
          </cell>
          <cell r="D867" t="str">
            <v>Bộ xà lệch đơn L75x75x8 dài 2,1m</v>
          </cell>
          <cell r="E867" t="str">
            <v>Bộ</v>
          </cell>
          <cell r="F867">
            <v>0</v>
          </cell>
          <cell r="G867">
            <v>1178400</v>
          </cell>
          <cell r="H867">
            <v>0</v>
          </cell>
          <cell r="I867">
            <v>0</v>
          </cell>
          <cell r="J867">
            <v>349313</v>
          </cell>
          <cell r="K867">
            <v>0</v>
          </cell>
          <cell r="L867">
            <v>0</v>
          </cell>
          <cell r="M867">
            <v>0</v>
          </cell>
          <cell r="N867">
            <v>0</v>
          </cell>
          <cell r="O867">
            <v>0</v>
          </cell>
          <cell r="P867">
            <v>0</v>
          </cell>
          <cell r="Q867">
            <v>0</v>
          </cell>
          <cell r="R867">
            <v>0</v>
          </cell>
        </row>
        <row r="868">
          <cell r="A868" t="str">
            <v>X21K</v>
          </cell>
          <cell r="B868">
            <v>0</v>
          </cell>
          <cell r="C868">
            <v>1</v>
          </cell>
          <cell r="D868" t="str">
            <v>Bộ xà lệch kép L75x75x8 dài 2,1m</v>
          </cell>
          <cell r="E868" t="str">
            <v>Bộ</v>
          </cell>
          <cell r="F868">
            <v>0</v>
          </cell>
          <cell r="G868">
            <v>2372000</v>
          </cell>
          <cell r="H868">
            <v>0</v>
          </cell>
          <cell r="I868">
            <v>0</v>
          </cell>
          <cell r="J868">
            <v>472322</v>
          </cell>
          <cell r="K868">
            <v>0</v>
          </cell>
          <cell r="L868">
            <v>0</v>
          </cell>
          <cell r="M868">
            <v>0</v>
          </cell>
          <cell r="N868">
            <v>0</v>
          </cell>
          <cell r="O868">
            <v>0</v>
          </cell>
          <cell r="P868">
            <v>0</v>
          </cell>
          <cell r="Q868">
            <v>0</v>
          </cell>
          <cell r="R868">
            <v>0</v>
          </cell>
        </row>
        <row r="869">
          <cell r="A869" t="str">
            <v>X21DT</v>
          </cell>
          <cell r="B869">
            <v>0</v>
          </cell>
          <cell r="C869">
            <v>1</v>
          </cell>
          <cell r="D869" t="str">
            <v>Bộ xà lệch đơn L75x75x8 dài 2,1m (Lắp đà tháp)</v>
          </cell>
          <cell r="E869" t="str">
            <v>Bộ</v>
          </cell>
          <cell r="F869">
            <v>0</v>
          </cell>
          <cell r="G869">
            <v>1180000</v>
          </cell>
          <cell r="H869">
            <v>0</v>
          </cell>
          <cell r="I869">
            <v>0</v>
          </cell>
          <cell r="J869">
            <v>349313</v>
          </cell>
          <cell r="K869">
            <v>0</v>
          </cell>
          <cell r="L869">
            <v>0</v>
          </cell>
          <cell r="M869">
            <v>0</v>
          </cell>
          <cell r="N869">
            <v>0</v>
          </cell>
          <cell r="O869">
            <v>0</v>
          </cell>
          <cell r="P869">
            <v>0</v>
          </cell>
          <cell r="Q869">
            <v>0</v>
          </cell>
          <cell r="R869">
            <v>0</v>
          </cell>
        </row>
        <row r="870">
          <cell r="A870" t="str">
            <v>X21KT</v>
          </cell>
          <cell r="B870">
            <v>0</v>
          </cell>
          <cell r="C870">
            <v>1</v>
          </cell>
          <cell r="D870" t="str">
            <v>Bộ xà lệch kép L75x75x8 dài 2,1m (Lắp đà tháp)</v>
          </cell>
          <cell r="E870" t="str">
            <v>Bộ</v>
          </cell>
          <cell r="F870">
            <v>0</v>
          </cell>
          <cell r="G870">
            <v>2385000</v>
          </cell>
          <cell r="H870">
            <v>0</v>
          </cell>
          <cell r="I870">
            <v>0</v>
          </cell>
          <cell r="J870">
            <v>472322</v>
          </cell>
          <cell r="K870">
            <v>0</v>
          </cell>
          <cell r="L870">
            <v>0</v>
          </cell>
          <cell r="M870">
            <v>0</v>
          </cell>
          <cell r="N870">
            <v>0</v>
          </cell>
          <cell r="O870">
            <v>0</v>
          </cell>
          <cell r="P870">
            <v>0</v>
          </cell>
          <cell r="Q870">
            <v>0</v>
          </cell>
          <cell r="R870">
            <v>0</v>
          </cell>
        </row>
        <row r="871">
          <cell r="A871" t="str">
            <v>X22D</v>
          </cell>
          <cell r="B871">
            <v>0</v>
          </cell>
          <cell r="C871">
            <v>1</v>
          </cell>
          <cell r="D871" t="str">
            <v>Bộ xà đơn L75x75x8 dài 2,2m</v>
          </cell>
          <cell r="E871" t="str">
            <v>Bộ</v>
          </cell>
          <cell r="F871">
            <v>0</v>
          </cell>
          <cell r="G871">
            <v>1180400</v>
          </cell>
          <cell r="H871">
            <v>0</v>
          </cell>
          <cell r="I871">
            <v>0</v>
          </cell>
          <cell r="J871">
            <v>350868</v>
          </cell>
          <cell r="K871">
            <v>0</v>
          </cell>
          <cell r="L871">
            <v>0</v>
          </cell>
          <cell r="M871">
            <v>0</v>
          </cell>
          <cell r="N871">
            <v>0</v>
          </cell>
          <cell r="O871">
            <v>0</v>
          </cell>
          <cell r="P871">
            <v>0</v>
          </cell>
          <cell r="Q871">
            <v>0</v>
          </cell>
          <cell r="R871">
            <v>0</v>
          </cell>
        </row>
        <row r="872">
          <cell r="A872" t="str">
            <v>X22K</v>
          </cell>
          <cell r="B872">
            <v>0</v>
          </cell>
          <cell r="C872">
            <v>1</v>
          </cell>
          <cell r="D872" t="str">
            <v>Bộ xà kép L75x75x8 dài 2,2m</v>
          </cell>
          <cell r="E872" t="str">
            <v>Bộ</v>
          </cell>
          <cell r="F872">
            <v>0</v>
          </cell>
          <cell r="G872">
            <v>2378000</v>
          </cell>
          <cell r="H872">
            <v>0</v>
          </cell>
          <cell r="I872">
            <v>0</v>
          </cell>
          <cell r="J872">
            <v>627177</v>
          </cell>
          <cell r="K872">
            <v>0</v>
          </cell>
          <cell r="L872">
            <v>0</v>
          </cell>
          <cell r="M872">
            <v>0</v>
          </cell>
          <cell r="N872">
            <v>0</v>
          </cell>
          <cell r="O872">
            <v>0</v>
          </cell>
          <cell r="P872">
            <v>0</v>
          </cell>
          <cell r="Q872">
            <v>0</v>
          </cell>
          <cell r="R872">
            <v>0</v>
          </cell>
        </row>
        <row r="873">
          <cell r="A873" t="str">
            <v>X22KK</v>
          </cell>
          <cell r="B873">
            <v>0</v>
          </cell>
          <cell r="C873">
            <v>1</v>
          </cell>
          <cell r="D873" t="str">
            <v>Bộ xà kép L75x75x8 dài 2,2m (hướng trụ ghép)</v>
          </cell>
          <cell r="E873" t="str">
            <v>Bộ</v>
          </cell>
          <cell r="F873">
            <v>0</v>
          </cell>
          <cell r="G873">
            <v>2407200</v>
          </cell>
          <cell r="H873">
            <v>0</v>
          </cell>
          <cell r="I873">
            <v>0</v>
          </cell>
          <cell r="J873">
            <v>627177</v>
          </cell>
          <cell r="K873">
            <v>0</v>
          </cell>
          <cell r="L873">
            <v>0</v>
          </cell>
          <cell r="M873">
            <v>0</v>
          </cell>
          <cell r="N873">
            <v>0</v>
          </cell>
          <cell r="O873">
            <v>0</v>
          </cell>
          <cell r="P873">
            <v>0</v>
          </cell>
          <cell r="Q873">
            <v>0</v>
          </cell>
          <cell r="R873">
            <v>0</v>
          </cell>
        </row>
        <row r="874">
          <cell r="A874" t="str">
            <v>DT160D</v>
          </cell>
          <cell r="B874">
            <v>0</v>
          </cell>
          <cell r="C874">
            <v>1</v>
          </cell>
          <cell r="D874" t="str">
            <v>Bộ đà tháp đơn U160x68x5 dài 2,5m</v>
          </cell>
          <cell r="E874" t="str">
            <v>Bộ</v>
          </cell>
          <cell r="F874">
            <v>0</v>
          </cell>
          <cell r="G874">
            <v>1048000</v>
          </cell>
          <cell r="H874">
            <v>0</v>
          </cell>
          <cell r="I874">
            <v>0</v>
          </cell>
          <cell r="J874">
            <v>219185</v>
          </cell>
          <cell r="K874">
            <v>0</v>
          </cell>
          <cell r="L874">
            <v>0</v>
          </cell>
          <cell r="M874">
            <v>0</v>
          </cell>
          <cell r="N874">
            <v>0</v>
          </cell>
          <cell r="O874">
            <v>0</v>
          </cell>
          <cell r="P874">
            <v>0</v>
          </cell>
          <cell r="Q874">
            <v>0</v>
          </cell>
          <cell r="R874">
            <v>0</v>
          </cell>
        </row>
        <row r="875">
          <cell r="A875" t="str">
            <v>DT160K</v>
          </cell>
          <cell r="B875">
            <v>0</v>
          </cell>
          <cell r="C875">
            <v>1</v>
          </cell>
          <cell r="D875" t="str">
            <v>Bộ đà tháp kép U160x68x5 dài 2,5m</v>
          </cell>
          <cell r="E875" t="str">
            <v>Bộ</v>
          </cell>
          <cell r="F875">
            <v>0</v>
          </cell>
          <cell r="G875">
            <v>2112000</v>
          </cell>
          <cell r="H875">
            <v>0</v>
          </cell>
          <cell r="I875">
            <v>0</v>
          </cell>
          <cell r="J875">
            <v>399691</v>
          </cell>
          <cell r="K875">
            <v>0</v>
          </cell>
          <cell r="L875">
            <v>0</v>
          </cell>
          <cell r="M875">
            <v>0</v>
          </cell>
          <cell r="N875">
            <v>0</v>
          </cell>
          <cell r="O875">
            <v>0</v>
          </cell>
          <cell r="P875">
            <v>0</v>
          </cell>
          <cell r="Q875">
            <v>0</v>
          </cell>
          <cell r="R875">
            <v>0</v>
          </cell>
        </row>
        <row r="876">
          <cell r="A876" t="str">
            <v>CX10</v>
          </cell>
          <cell r="B876">
            <v>0</v>
          </cell>
          <cell r="C876">
            <v>1</v>
          </cell>
          <cell r="D876" t="str">
            <v>Bộ chằng xuống đơn cho trụ 10,5m</v>
          </cell>
          <cell r="E876" t="str">
            <v>Bộ</v>
          </cell>
          <cell r="F876">
            <v>0</v>
          </cell>
          <cell r="G876">
            <v>784878.62</v>
          </cell>
          <cell r="H876">
            <v>0</v>
          </cell>
          <cell r="I876">
            <v>0</v>
          </cell>
          <cell r="J876">
            <v>125235</v>
          </cell>
          <cell r="K876">
            <v>0</v>
          </cell>
          <cell r="L876">
            <v>0</v>
          </cell>
          <cell r="M876">
            <v>0</v>
          </cell>
          <cell r="N876">
            <v>0</v>
          </cell>
          <cell r="O876">
            <v>0</v>
          </cell>
          <cell r="P876">
            <v>0</v>
          </cell>
          <cell r="Q876">
            <v>0</v>
          </cell>
          <cell r="R876">
            <v>0</v>
          </cell>
        </row>
        <row r="877">
          <cell r="A877" t="str">
            <v>CL10</v>
          </cell>
          <cell r="B877">
            <v>0</v>
          </cell>
          <cell r="C877">
            <v>1</v>
          </cell>
          <cell r="D877" t="str">
            <v>Bộ chằng lệch đơn cho trụ 10,5m</v>
          </cell>
          <cell r="E877" t="str">
            <v>Bộ</v>
          </cell>
          <cell r="F877">
            <v>0</v>
          </cell>
          <cell r="G877">
            <v>1037451.14</v>
          </cell>
          <cell r="H877">
            <v>0</v>
          </cell>
          <cell r="I877">
            <v>0</v>
          </cell>
          <cell r="J877">
            <v>256746</v>
          </cell>
          <cell r="K877">
            <v>0</v>
          </cell>
          <cell r="L877">
            <v>0</v>
          </cell>
          <cell r="M877">
            <v>0</v>
          </cell>
          <cell r="N877">
            <v>0</v>
          </cell>
          <cell r="O877">
            <v>0</v>
          </cell>
          <cell r="P877">
            <v>0</v>
          </cell>
          <cell r="Q877">
            <v>0</v>
          </cell>
          <cell r="R877">
            <v>0</v>
          </cell>
        </row>
        <row r="878">
          <cell r="A878" t="str">
            <v>CX12</v>
          </cell>
          <cell r="B878">
            <v>1</v>
          </cell>
          <cell r="C878">
            <v>2</v>
          </cell>
          <cell r="D878" t="str">
            <v>Bộ chằng xuống đơn cho trụ 12m</v>
          </cell>
          <cell r="E878" t="str">
            <v>Bộ</v>
          </cell>
          <cell r="F878">
            <v>1</v>
          </cell>
          <cell r="G878">
            <v>850381.6</v>
          </cell>
          <cell r="H878">
            <v>0</v>
          </cell>
          <cell r="I878">
            <v>0</v>
          </cell>
          <cell r="J878">
            <v>125235</v>
          </cell>
          <cell r="K878">
            <v>0</v>
          </cell>
          <cell r="L878">
            <v>0</v>
          </cell>
          <cell r="M878">
            <v>850381.6</v>
          </cell>
          <cell r="N878">
            <v>0</v>
          </cell>
          <cell r="O878">
            <v>0</v>
          </cell>
          <cell r="P878">
            <v>125235</v>
          </cell>
          <cell r="Q878">
            <v>0</v>
          </cell>
          <cell r="R878">
            <v>0</v>
          </cell>
        </row>
        <row r="879">
          <cell r="A879" t="str">
            <v>CL12</v>
          </cell>
          <cell r="B879">
            <v>0</v>
          </cell>
          <cell r="C879">
            <v>2</v>
          </cell>
          <cell r="D879" t="str">
            <v>Bộ chằng lệch đơn cho trụ 12m</v>
          </cell>
          <cell r="E879" t="str">
            <v>Bộ</v>
          </cell>
          <cell r="F879">
            <v>0</v>
          </cell>
          <cell r="G879">
            <v>1081308.5900000001</v>
          </cell>
          <cell r="H879">
            <v>0</v>
          </cell>
          <cell r="I879">
            <v>0</v>
          </cell>
          <cell r="J879">
            <v>256746</v>
          </cell>
          <cell r="K879">
            <v>0</v>
          </cell>
          <cell r="L879">
            <v>0</v>
          </cell>
          <cell r="M879">
            <v>0</v>
          </cell>
          <cell r="N879">
            <v>0</v>
          </cell>
          <cell r="O879">
            <v>0</v>
          </cell>
          <cell r="P879">
            <v>0</v>
          </cell>
          <cell r="Q879">
            <v>0</v>
          </cell>
          <cell r="R879">
            <v>0</v>
          </cell>
        </row>
        <row r="880">
          <cell r="A880" t="str">
            <v>CX14</v>
          </cell>
          <cell r="B880">
            <v>1</v>
          </cell>
          <cell r="C880">
            <v>3</v>
          </cell>
          <cell r="D880" t="str">
            <v>Bộ chằng xuống đơn cho trụ 14m</v>
          </cell>
          <cell r="E880" t="str">
            <v>Bộ</v>
          </cell>
          <cell r="F880">
            <v>1</v>
          </cell>
          <cell r="G880">
            <v>886866.8</v>
          </cell>
          <cell r="H880">
            <v>0</v>
          </cell>
          <cell r="I880">
            <v>0</v>
          </cell>
          <cell r="J880">
            <v>125235</v>
          </cell>
          <cell r="K880">
            <v>0</v>
          </cell>
          <cell r="L880">
            <v>0</v>
          </cell>
          <cell r="M880">
            <v>886866.8</v>
          </cell>
          <cell r="N880">
            <v>0</v>
          </cell>
          <cell r="O880">
            <v>0</v>
          </cell>
          <cell r="P880">
            <v>125235</v>
          </cell>
          <cell r="Q880">
            <v>0</v>
          </cell>
          <cell r="R880">
            <v>0</v>
          </cell>
        </row>
        <row r="881">
          <cell r="A881" t="str">
            <v>CL14</v>
          </cell>
          <cell r="B881">
            <v>0</v>
          </cell>
          <cell r="C881">
            <v>3</v>
          </cell>
          <cell r="D881" t="str">
            <v>Bộ chằng lệch đơn cho trụ 14m</v>
          </cell>
          <cell r="E881" t="str">
            <v>Bộ</v>
          </cell>
          <cell r="F881">
            <v>0</v>
          </cell>
          <cell r="G881">
            <v>0</v>
          </cell>
          <cell r="H881">
            <v>0</v>
          </cell>
          <cell r="I881">
            <v>0</v>
          </cell>
          <cell r="J881">
            <v>0</v>
          </cell>
          <cell r="K881">
            <v>0</v>
          </cell>
          <cell r="L881">
            <v>0</v>
          </cell>
          <cell r="M881">
            <v>0</v>
          </cell>
          <cell r="N881">
            <v>0</v>
          </cell>
          <cell r="O881">
            <v>0</v>
          </cell>
          <cell r="P881">
            <v>0</v>
          </cell>
          <cell r="Q881">
            <v>0</v>
          </cell>
          <cell r="R881">
            <v>0</v>
          </cell>
        </row>
        <row r="882">
          <cell r="A882" t="str">
            <v>CKB</v>
          </cell>
          <cell r="B882">
            <v>0</v>
          </cell>
          <cell r="C882">
            <v>3</v>
          </cell>
          <cell r="D882" t="str">
            <v>Bộ chằng vượt đơn</v>
          </cell>
          <cell r="E882" t="str">
            <v>Bộ</v>
          </cell>
          <cell r="F882">
            <v>0</v>
          </cell>
          <cell r="G882">
            <v>1394328.6</v>
          </cell>
          <cell r="H882">
            <v>0</v>
          </cell>
          <cell r="I882">
            <v>0</v>
          </cell>
          <cell r="J882">
            <v>250470</v>
          </cell>
          <cell r="K882">
            <v>0</v>
          </cell>
          <cell r="L882">
            <v>0</v>
          </cell>
          <cell r="M882">
            <v>0</v>
          </cell>
          <cell r="N882">
            <v>0</v>
          </cell>
          <cell r="O882">
            <v>0</v>
          </cell>
          <cell r="P882">
            <v>0</v>
          </cell>
          <cell r="Q882">
            <v>0</v>
          </cell>
          <cell r="R882">
            <v>0</v>
          </cell>
        </row>
        <row r="883">
          <cell r="A883" t="str">
            <v>NXX</v>
          </cell>
          <cell r="B883">
            <v>1</v>
          </cell>
          <cell r="C883">
            <v>4</v>
          </cell>
          <cell r="D883" t="str">
            <v>Bộ móng neo cho chằng xuống - neo đà cản (TT)</v>
          </cell>
          <cell r="E883" t="str">
            <v>Bộ</v>
          </cell>
          <cell r="F883">
            <v>2</v>
          </cell>
          <cell r="G883">
            <v>312000</v>
          </cell>
          <cell r="H883">
            <v>320000</v>
          </cell>
          <cell r="I883">
            <v>575012.02</v>
          </cell>
          <cell r="J883">
            <v>0</v>
          </cell>
          <cell r="K883">
            <v>0</v>
          </cell>
          <cell r="L883">
            <v>0</v>
          </cell>
          <cell r="M883">
            <v>624000</v>
          </cell>
          <cell r="N883">
            <v>640000</v>
          </cell>
          <cell r="O883">
            <v>1150024.04</v>
          </cell>
          <cell r="P883">
            <v>0</v>
          </cell>
          <cell r="Q883">
            <v>0</v>
          </cell>
          <cell r="R883">
            <v>0</v>
          </cell>
        </row>
        <row r="884">
          <cell r="A884" t="str">
            <v>NXL</v>
          </cell>
          <cell r="B884">
            <v>0</v>
          </cell>
          <cell r="C884">
            <v>4</v>
          </cell>
          <cell r="D884" t="str">
            <v>Bộ móng neo xòe cho chằng lệch (TT)</v>
          </cell>
          <cell r="E884" t="str">
            <v>Bộ</v>
          </cell>
          <cell r="F884">
            <v>0</v>
          </cell>
          <cell r="G884">
            <v>403000</v>
          </cell>
          <cell r="H884">
            <v>0</v>
          </cell>
          <cell r="I884">
            <v>158796.90700000001</v>
          </cell>
          <cell r="J884">
            <v>0</v>
          </cell>
          <cell r="K884">
            <v>0</v>
          </cell>
          <cell r="L884">
            <v>0</v>
          </cell>
          <cell r="M884">
            <v>0</v>
          </cell>
          <cell r="N884">
            <v>0</v>
          </cell>
          <cell r="O884">
            <v>0</v>
          </cell>
          <cell r="P884">
            <v>0</v>
          </cell>
          <cell r="Q884">
            <v>0</v>
          </cell>
          <cell r="R884">
            <v>0</v>
          </cell>
        </row>
        <row r="885">
          <cell r="A885" t="str">
            <v>NXXD</v>
          </cell>
          <cell r="B885">
            <v>0</v>
          </cell>
          <cell r="C885">
            <v>4</v>
          </cell>
          <cell r="D885" t="str">
            <v>Bộ móng neo xòe cho chằng xuống (TT) - Lỗ đá</v>
          </cell>
          <cell r="E885" t="str">
            <v>Bộ</v>
          </cell>
          <cell r="F885">
            <v>0</v>
          </cell>
          <cell r="G885">
            <v>403000</v>
          </cell>
          <cell r="H885">
            <v>0</v>
          </cell>
          <cell r="I885">
            <v>1292000.32</v>
          </cell>
          <cell r="J885">
            <v>0</v>
          </cell>
          <cell r="K885">
            <v>0</v>
          </cell>
          <cell r="L885">
            <v>0</v>
          </cell>
          <cell r="M885">
            <v>0</v>
          </cell>
          <cell r="N885">
            <v>0</v>
          </cell>
          <cell r="O885">
            <v>0</v>
          </cell>
          <cell r="P885">
            <v>0</v>
          </cell>
          <cell r="Q885">
            <v>0</v>
          </cell>
          <cell r="R885">
            <v>0</v>
          </cell>
        </row>
        <row r="886">
          <cell r="A886" t="str">
            <v>NXLD</v>
          </cell>
          <cell r="B886">
            <v>0</v>
          </cell>
          <cell r="C886">
            <v>4</v>
          </cell>
          <cell r="D886" t="str">
            <v>Bộ móng neo xòe cho chằng lệch (TT) - Lỗ đá</v>
          </cell>
          <cell r="E886" t="str">
            <v>Bộ</v>
          </cell>
          <cell r="F886">
            <v>0</v>
          </cell>
          <cell r="G886">
            <v>403000</v>
          </cell>
          <cell r="H886">
            <v>0</v>
          </cell>
          <cell r="I886">
            <v>1292000.32</v>
          </cell>
          <cell r="J886">
            <v>0</v>
          </cell>
          <cell r="K886">
            <v>0</v>
          </cell>
          <cell r="L886">
            <v>0</v>
          </cell>
          <cell r="M886">
            <v>0</v>
          </cell>
          <cell r="N886">
            <v>0</v>
          </cell>
          <cell r="O886">
            <v>0</v>
          </cell>
          <cell r="P886">
            <v>0</v>
          </cell>
          <cell r="Q886">
            <v>0</v>
          </cell>
          <cell r="R886">
            <v>0</v>
          </cell>
        </row>
        <row r="887">
          <cell r="A887" t="str">
            <v>U-D</v>
          </cell>
          <cell r="B887">
            <v>1</v>
          </cell>
          <cell r="C887">
            <v>5</v>
          </cell>
          <cell r="D887" t="str">
            <v>Bộ Uclevis đỡ dây trung hòa (trụ đơn)</v>
          </cell>
          <cell r="E887" t="str">
            <v>bộ</v>
          </cell>
          <cell r="F887">
            <v>14</v>
          </cell>
          <cell r="G887">
            <v>54100</v>
          </cell>
          <cell r="H887">
            <v>0</v>
          </cell>
          <cell r="I887">
            <v>0</v>
          </cell>
          <cell r="J887">
            <v>15472</v>
          </cell>
          <cell r="K887">
            <v>0</v>
          </cell>
          <cell r="L887">
            <v>0</v>
          </cell>
          <cell r="M887">
            <v>757400</v>
          </cell>
          <cell r="N887">
            <v>0</v>
          </cell>
          <cell r="O887">
            <v>0</v>
          </cell>
          <cell r="P887">
            <v>216608</v>
          </cell>
          <cell r="Q887">
            <v>0</v>
          </cell>
          <cell r="R887">
            <v>0</v>
          </cell>
        </row>
        <row r="888">
          <cell r="A888" t="str">
            <v>U-K</v>
          </cell>
          <cell r="B888">
            <v>0</v>
          </cell>
          <cell r="C888">
            <v>5</v>
          </cell>
          <cell r="D888" t="str">
            <v>Bộ Uclevis đỡ dây trung hòa trụ ghép</v>
          </cell>
          <cell r="E888" t="str">
            <v>bộ</v>
          </cell>
          <cell r="F888">
            <v>0</v>
          </cell>
          <cell r="G888">
            <v>71100</v>
          </cell>
          <cell r="H888">
            <v>0</v>
          </cell>
          <cell r="I888">
            <v>0</v>
          </cell>
          <cell r="J888">
            <v>15472</v>
          </cell>
          <cell r="K888">
            <v>0</v>
          </cell>
          <cell r="L888">
            <v>0</v>
          </cell>
          <cell r="M888">
            <v>0</v>
          </cell>
          <cell r="N888">
            <v>0</v>
          </cell>
          <cell r="O888">
            <v>0</v>
          </cell>
          <cell r="P888">
            <v>0</v>
          </cell>
          <cell r="Q888">
            <v>0</v>
          </cell>
          <cell r="R888">
            <v>0</v>
          </cell>
        </row>
        <row r="889">
          <cell r="A889" t="str">
            <v>U-X</v>
          </cell>
          <cell r="B889">
            <v>0</v>
          </cell>
          <cell r="C889">
            <v>5</v>
          </cell>
          <cell r="D889" t="str">
            <v>Bộ Uclevis đỡ dây trung hòa vào xà</v>
          </cell>
          <cell r="E889" t="str">
            <v>bộ</v>
          </cell>
          <cell r="F889">
            <v>0</v>
          </cell>
          <cell r="G889">
            <v>42900</v>
          </cell>
          <cell r="H889">
            <v>0</v>
          </cell>
          <cell r="I889">
            <v>0</v>
          </cell>
          <cell r="J889">
            <v>15472</v>
          </cell>
          <cell r="K889">
            <v>0</v>
          </cell>
          <cell r="L889">
            <v>0</v>
          </cell>
          <cell r="M889">
            <v>0</v>
          </cell>
          <cell r="N889">
            <v>0</v>
          </cell>
          <cell r="O889">
            <v>0</v>
          </cell>
          <cell r="P889">
            <v>0</v>
          </cell>
          <cell r="Q889">
            <v>0</v>
          </cell>
          <cell r="R889">
            <v>0</v>
          </cell>
        </row>
        <row r="890">
          <cell r="A890" t="str">
            <v>KN50</v>
          </cell>
          <cell r="B890">
            <v>1</v>
          </cell>
          <cell r="C890">
            <v>6</v>
          </cell>
          <cell r="D890" t="str">
            <v>Bộ khóa néo dây trung hòa vào trụ (cáp trần 50)</v>
          </cell>
          <cell r="E890" t="str">
            <v>bộ</v>
          </cell>
          <cell r="F890">
            <v>4</v>
          </cell>
          <cell r="G890">
            <v>95100</v>
          </cell>
          <cell r="H890">
            <v>0</v>
          </cell>
          <cell r="I890">
            <v>0</v>
          </cell>
          <cell r="J890">
            <v>0</v>
          </cell>
          <cell r="K890">
            <v>0</v>
          </cell>
          <cell r="L890">
            <v>0</v>
          </cell>
          <cell r="M890">
            <v>380400</v>
          </cell>
          <cell r="N890">
            <v>0</v>
          </cell>
          <cell r="O890">
            <v>0</v>
          </cell>
          <cell r="P890">
            <v>0</v>
          </cell>
          <cell r="Q890">
            <v>0</v>
          </cell>
          <cell r="R890">
            <v>0</v>
          </cell>
        </row>
        <row r="891">
          <cell r="A891" t="str">
            <v>KN70</v>
          </cell>
          <cell r="B891">
            <v>0</v>
          </cell>
          <cell r="C891">
            <v>6</v>
          </cell>
          <cell r="D891" t="str">
            <v>Bộ khóa néo dây trung hòa vào trụ (cáp trần 70)</v>
          </cell>
          <cell r="E891" t="str">
            <v>bộ</v>
          </cell>
          <cell r="F891">
            <v>0</v>
          </cell>
          <cell r="G891">
            <v>92500</v>
          </cell>
          <cell r="H891">
            <v>0</v>
          </cell>
          <cell r="I891">
            <v>0</v>
          </cell>
          <cell r="J891">
            <v>0</v>
          </cell>
          <cell r="K891">
            <v>0</v>
          </cell>
          <cell r="L891">
            <v>0</v>
          </cell>
          <cell r="M891">
            <v>0</v>
          </cell>
          <cell r="N891">
            <v>0</v>
          </cell>
          <cell r="O891">
            <v>0</v>
          </cell>
          <cell r="P891">
            <v>0</v>
          </cell>
          <cell r="Q891">
            <v>0</v>
          </cell>
          <cell r="R891">
            <v>0</v>
          </cell>
        </row>
        <row r="892">
          <cell r="A892" t="str">
            <v>SD</v>
          </cell>
          <cell r="B892">
            <v>1</v>
          </cell>
          <cell r="C892">
            <v>7</v>
          </cell>
          <cell r="D892" t="str">
            <v>Bộ cách điện đứng+ty sứ : SĐU</v>
          </cell>
          <cell r="E892" t="str">
            <v>bộ</v>
          </cell>
          <cell r="F892">
            <v>15</v>
          </cell>
          <cell r="G892">
            <v>253000</v>
          </cell>
          <cell r="H892">
            <v>0</v>
          </cell>
          <cell r="I892">
            <v>0</v>
          </cell>
          <cell r="J892">
            <v>58277</v>
          </cell>
          <cell r="K892">
            <v>0</v>
          </cell>
          <cell r="L892">
            <v>0</v>
          </cell>
          <cell r="M892">
            <v>3795000</v>
          </cell>
          <cell r="N892">
            <v>0</v>
          </cell>
          <cell r="O892">
            <v>0</v>
          </cell>
          <cell r="P892">
            <v>874155</v>
          </cell>
          <cell r="Q892">
            <v>0</v>
          </cell>
          <cell r="R892">
            <v>0</v>
          </cell>
        </row>
        <row r="893">
          <cell r="A893" t="str">
            <v>SDI</v>
          </cell>
          <cell r="B893">
            <v>1</v>
          </cell>
          <cell r="C893">
            <v>8</v>
          </cell>
          <cell r="D893" t="str">
            <v>Bộ đà 0,8m + Bộ sứ đứng : SĐI</v>
          </cell>
          <cell r="E893" t="str">
            <v>bộ</v>
          </cell>
          <cell r="F893">
            <v>14</v>
          </cell>
          <cell r="G893">
            <v>549574</v>
          </cell>
          <cell r="H893">
            <v>0</v>
          </cell>
          <cell r="I893">
            <v>0</v>
          </cell>
          <cell r="J893">
            <v>255544</v>
          </cell>
          <cell r="K893">
            <v>0</v>
          </cell>
          <cell r="L893">
            <v>0</v>
          </cell>
          <cell r="M893">
            <v>7694036</v>
          </cell>
          <cell r="N893">
            <v>0</v>
          </cell>
          <cell r="O893">
            <v>0</v>
          </cell>
          <cell r="P893">
            <v>3577616</v>
          </cell>
          <cell r="Q893">
            <v>0</v>
          </cell>
          <cell r="R893">
            <v>0</v>
          </cell>
        </row>
        <row r="894">
          <cell r="A894" t="str">
            <v>SDG</v>
          </cell>
          <cell r="B894">
            <v>0</v>
          </cell>
          <cell r="C894">
            <v>8</v>
          </cell>
          <cell r="D894" t="str">
            <v>Bộ cách điện đỉnh góc + ty sứ đơn : SĐG</v>
          </cell>
          <cell r="E894" t="str">
            <v>bộ</v>
          </cell>
          <cell r="F894">
            <v>0</v>
          </cell>
          <cell r="G894">
            <v>652000</v>
          </cell>
          <cell r="H894">
            <v>0</v>
          </cell>
          <cell r="I894">
            <v>0</v>
          </cell>
          <cell r="J894">
            <v>116554</v>
          </cell>
          <cell r="K894">
            <v>0</v>
          </cell>
          <cell r="L894">
            <v>0</v>
          </cell>
          <cell r="M894">
            <v>0</v>
          </cell>
          <cell r="N894">
            <v>0</v>
          </cell>
          <cell r="O894">
            <v>0</v>
          </cell>
          <cell r="P894">
            <v>0</v>
          </cell>
          <cell r="Q894">
            <v>0</v>
          </cell>
          <cell r="R894">
            <v>0</v>
          </cell>
        </row>
        <row r="895">
          <cell r="A895" t="str">
            <v>R4</v>
          </cell>
          <cell r="B895">
            <v>1</v>
          </cell>
          <cell r="C895">
            <v>9</v>
          </cell>
          <cell r="D895" t="str">
            <v>Bộ Rack 4 đỡ dây hạ thế</v>
          </cell>
          <cell r="E895" t="str">
            <v>bộ</v>
          </cell>
          <cell r="F895">
            <v>16</v>
          </cell>
          <cell r="G895">
            <v>248000</v>
          </cell>
          <cell r="H895">
            <v>0</v>
          </cell>
          <cell r="I895">
            <v>0</v>
          </cell>
          <cell r="J895">
            <v>46416</v>
          </cell>
          <cell r="K895">
            <v>0</v>
          </cell>
          <cell r="L895">
            <v>0</v>
          </cell>
          <cell r="M895">
            <v>3968000</v>
          </cell>
          <cell r="N895">
            <v>0</v>
          </cell>
          <cell r="O895">
            <v>0</v>
          </cell>
          <cell r="P895">
            <v>742656</v>
          </cell>
          <cell r="Q895">
            <v>0</v>
          </cell>
          <cell r="R895">
            <v>0</v>
          </cell>
        </row>
        <row r="896">
          <cell r="A896" t="str">
            <v>PLY50X</v>
          </cell>
          <cell r="B896">
            <v>1</v>
          </cell>
          <cell r="C896">
            <v>10</v>
          </cell>
          <cell r="D896" t="str">
            <v>Bộ sứ treo Polymer 25kV lắp vào xà (cáp bọc 50)</v>
          </cell>
          <cell r="E896" t="str">
            <v>bộ</v>
          </cell>
          <cell r="F896">
            <v>6</v>
          </cell>
          <cell r="G896">
            <v>630000</v>
          </cell>
          <cell r="H896">
            <v>0</v>
          </cell>
          <cell r="I896">
            <v>0</v>
          </cell>
          <cell r="J896">
            <v>70132</v>
          </cell>
          <cell r="K896">
            <v>0</v>
          </cell>
          <cell r="L896">
            <v>0</v>
          </cell>
          <cell r="M896">
            <v>3780000</v>
          </cell>
          <cell r="N896">
            <v>0</v>
          </cell>
          <cell r="O896">
            <v>0</v>
          </cell>
          <cell r="P896">
            <v>420792</v>
          </cell>
          <cell r="Q896">
            <v>0</v>
          </cell>
          <cell r="R896">
            <v>0</v>
          </cell>
        </row>
        <row r="897">
          <cell r="A897" t="str">
            <v>PLY70X</v>
          </cell>
          <cell r="B897">
            <v>0</v>
          </cell>
          <cell r="C897">
            <v>10</v>
          </cell>
          <cell r="D897" t="str">
            <v>Bộ sứ treo Polymer 25kV lắp vào xà (cáp bọc 70)</v>
          </cell>
          <cell r="E897" t="str">
            <v>bộ</v>
          </cell>
          <cell r="F897">
            <v>0</v>
          </cell>
          <cell r="G897">
            <v>630000</v>
          </cell>
          <cell r="H897">
            <v>0</v>
          </cell>
          <cell r="I897">
            <v>0</v>
          </cell>
          <cell r="J897">
            <v>70132</v>
          </cell>
          <cell r="K897">
            <v>0</v>
          </cell>
          <cell r="L897">
            <v>0</v>
          </cell>
          <cell r="M897">
            <v>0</v>
          </cell>
          <cell r="N897">
            <v>0</v>
          </cell>
          <cell r="O897">
            <v>0</v>
          </cell>
          <cell r="P897">
            <v>0</v>
          </cell>
          <cell r="Q897">
            <v>0</v>
          </cell>
          <cell r="R897">
            <v>0</v>
          </cell>
        </row>
        <row r="898">
          <cell r="A898" t="str">
            <v>PLY50T</v>
          </cell>
          <cell r="B898">
            <v>0</v>
          </cell>
          <cell r="C898">
            <v>10</v>
          </cell>
          <cell r="D898" t="str">
            <v>Bộ sứ treo Polymer 25kV lắp vào trụ (cáp bọc 50)</v>
          </cell>
          <cell r="E898" t="str">
            <v>bộ</v>
          </cell>
          <cell r="F898">
            <v>0</v>
          </cell>
          <cell r="G898">
            <v>617100</v>
          </cell>
          <cell r="H898">
            <v>0</v>
          </cell>
          <cell r="I898">
            <v>0</v>
          </cell>
          <cell r="J898">
            <v>70132</v>
          </cell>
          <cell r="K898">
            <v>0</v>
          </cell>
          <cell r="L898">
            <v>0</v>
          </cell>
          <cell r="M898">
            <v>0</v>
          </cell>
          <cell r="N898">
            <v>0</v>
          </cell>
          <cell r="O898">
            <v>0</v>
          </cell>
          <cell r="P898">
            <v>0</v>
          </cell>
          <cell r="Q898">
            <v>0</v>
          </cell>
          <cell r="R898">
            <v>0</v>
          </cell>
        </row>
        <row r="899">
          <cell r="A899" t="str">
            <v>PLY70T</v>
          </cell>
          <cell r="B899">
            <v>0</v>
          </cell>
          <cell r="C899">
            <v>10</v>
          </cell>
          <cell r="D899" t="str">
            <v>Bộ sứ treo Polymer 25kV lắp vào trụ (cáp bọc 70)</v>
          </cell>
          <cell r="E899" t="str">
            <v>bộ</v>
          </cell>
          <cell r="F899">
            <v>0</v>
          </cell>
          <cell r="G899">
            <v>988500</v>
          </cell>
          <cell r="H899">
            <v>0</v>
          </cell>
          <cell r="I899">
            <v>0</v>
          </cell>
          <cell r="J899">
            <v>70132</v>
          </cell>
          <cell r="K899">
            <v>0</v>
          </cell>
          <cell r="L899">
            <v>0</v>
          </cell>
          <cell r="M899">
            <v>0</v>
          </cell>
          <cell r="N899">
            <v>0</v>
          </cell>
          <cell r="O899">
            <v>0</v>
          </cell>
          <cell r="P899">
            <v>0</v>
          </cell>
          <cell r="Q899">
            <v>0</v>
          </cell>
          <cell r="R899">
            <v>0</v>
          </cell>
        </row>
        <row r="900">
          <cell r="A900" t="str">
            <v>DDTT1P-2</v>
          </cell>
          <cell r="B900">
            <v>1</v>
          </cell>
          <cell r="C900" t="str">
            <v>IV</v>
          </cell>
          <cell r="D900" t="str">
            <v>Phần dây, sứ và phụ kiện</v>
          </cell>
          <cell r="E900" t="str">
            <v>Tbộ</v>
          </cell>
          <cell r="F900">
            <v>1</v>
          </cell>
          <cell r="G900">
            <v>28321706.399999999</v>
          </cell>
          <cell r="I900">
            <v>0</v>
          </cell>
          <cell r="J900">
            <v>2932228.3640000001</v>
          </cell>
          <cell r="K900">
            <v>0</v>
          </cell>
          <cell r="L900">
            <v>192791.834</v>
          </cell>
          <cell r="M900">
            <v>28321706.399999999</v>
          </cell>
          <cell r="N900">
            <v>0</v>
          </cell>
          <cell r="O900">
            <v>0</v>
          </cell>
          <cell r="P900">
            <v>2932228.3640000001</v>
          </cell>
          <cell r="Q900">
            <v>0</v>
          </cell>
          <cell r="R900">
            <v>192791.834</v>
          </cell>
        </row>
        <row r="901">
          <cell r="A901" t="str">
            <v>Hotline</v>
          </cell>
          <cell r="B901">
            <v>0</v>
          </cell>
          <cell r="C901" t="str">
            <v>V</v>
          </cell>
          <cell r="D901" t="str">
            <v>Phần đấu nối Hotline</v>
          </cell>
          <cell r="E901" t="str">
            <v>Tbộ</v>
          </cell>
        </row>
        <row r="902">
          <cell r="A902" t="str">
            <v>TĐĐ</v>
          </cell>
          <cell r="B902">
            <v>0</v>
          </cell>
          <cell r="C902" t="str">
            <v>VII</v>
          </cell>
          <cell r="D902" t="str">
            <v>Phần vật liệu trụ đo đếm</v>
          </cell>
          <cell r="E902" t="str">
            <v>Tbộ</v>
          </cell>
        </row>
        <row r="903">
          <cell r="A903" t="str">
            <v>TBTT1P-2</v>
          </cell>
          <cell r="B903">
            <v>1</v>
          </cell>
          <cell r="C903" t="str">
            <v>V</v>
          </cell>
          <cell r="D903" t="str">
            <v>Phần thiết bị đường dây trung thế 3 pha 1 mạch</v>
          </cell>
          <cell r="E903" t="str">
            <v>Tbộ</v>
          </cell>
          <cell r="F903">
            <v>1</v>
          </cell>
          <cell r="G903">
            <v>1132900</v>
          </cell>
          <cell r="I903">
            <v>0</v>
          </cell>
          <cell r="J903">
            <v>222640</v>
          </cell>
          <cell r="K903">
            <v>0</v>
          </cell>
          <cell r="L903">
            <v>0</v>
          </cell>
          <cell r="M903">
            <v>1132900</v>
          </cell>
          <cell r="N903">
            <v>0</v>
          </cell>
          <cell r="O903">
            <v>0</v>
          </cell>
          <cell r="P903">
            <v>222640</v>
          </cell>
          <cell r="Q903">
            <v>0</v>
          </cell>
          <cell r="R903">
            <v>0</v>
          </cell>
        </row>
        <row r="904">
          <cell r="A904" t="str">
            <v>TT1P4970-2</v>
          </cell>
          <cell r="B904">
            <v>1</v>
          </cell>
          <cell r="D904" t="str">
            <v>Cộng (I-V)</v>
          </cell>
          <cell r="L904" t="str">
            <v>Vật liệu:</v>
          </cell>
          <cell r="M904">
            <v>158827438.95999998</v>
          </cell>
          <cell r="N904">
            <v>1285221</v>
          </cell>
          <cell r="O904">
            <v>12805482.037</v>
          </cell>
          <cell r="P904">
            <v>34186701.244000003</v>
          </cell>
          <cell r="Q904">
            <v>22232.174999999999</v>
          </cell>
          <cell r="R904">
            <v>400911.63399999996</v>
          </cell>
        </row>
        <row r="905">
          <cell r="A905" t="str">
            <v>TB1P4970-2</v>
          </cell>
          <cell r="B905">
            <v>1</v>
          </cell>
          <cell r="L905" t="str">
            <v>Thiết bị:</v>
          </cell>
          <cell r="M905">
            <v>1132900</v>
          </cell>
          <cell r="N905">
            <v>0</v>
          </cell>
          <cell r="O905">
            <v>0</v>
          </cell>
          <cell r="P905">
            <v>222640</v>
          </cell>
          <cell r="Q905">
            <v>0</v>
          </cell>
          <cell r="R905">
            <v>0</v>
          </cell>
        </row>
        <row r="906">
          <cell r="A906" t="str">
            <v>TT1P-3</v>
          </cell>
          <cell r="B906">
            <v>0</v>
          </cell>
          <cell r="C906" t="str">
            <v>F</v>
          </cell>
          <cell r="D906" t="str">
            <v xml:space="preserve">Tuyến tổ 3 ấp 7 </v>
          </cell>
        </row>
        <row r="907">
          <cell r="B907">
            <v>0</v>
          </cell>
          <cell r="C907" t="str">
            <v>I</v>
          </cell>
          <cell r="D907" t="str">
            <v>Phần móng và tiếp địa</v>
          </cell>
        </row>
        <row r="908">
          <cell r="A908" t="str">
            <v>M10</v>
          </cell>
          <cell r="B908">
            <v>0</v>
          </cell>
          <cell r="C908">
            <v>0</v>
          </cell>
          <cell r="D908" t="str">
            <v>Móng M10</v>
          </cell>
          <cell r="E908" t="str">
            <v>Móng</v>
          </cell>
          <cell r="F908">
            <v>0</v>
          </cell>
          <cell r="G908">
            <v>0</v>
          </cell>
          <cell r="H908">
            <v>0</v>
          </cell>
          <cell r="I908">
            <v>135388.598</v>
          </cell>
          <cell r="J908">
            <v>0</v>
          </cell>
          <cell r="K908">
            <v>0</v>
          </cell>
          <cell r="L908">
            <v>0</v>
          </cell>
          <cell r="M908">
            <v>0</v>
          </cell>
          <cell r="N908">
            <v>0</v>
          </cell>
          <cell r="O908">
            <v>0</v>
          </cell>
          <cell r="P908">
            <v>0</v>
          </cell>
          <cell r="Q908">
            <v>0</v>
          </cell>
          <cell r="R908">
            <v>0</v>
          </cell>
        </row>
        <row r="909">
          <cell r="A909" t="str">
            <v>M10a</v>
          </cell>
          <cell r="B909">
            <v>0</v>
          </cell>
          <cell r="C909">
            <v>0</v>
          </cell>
          <cell r="D909" t="str">
            <v xml:space="preserve">Móng M10a </v>
          </cell>
          <cell r="E909" t="str">
            <v>Móng</v>
          </cell>
          <cell r="F909">
            <v>0</v>
          </cell>
          <cell r="G909">
            <v>397000</v>
          </cell>
          <cell r="H909">
            <v>0</v>
          </cell>
          <cell r="I909">
            <v>428823.73899999994</v>
          </cell>
          <cell r="J909">
            <v>62034</v>
          </cell>
          <cell r="K909">
            <v>0</v>
          </cell>
          <cell r="L909">
            <v>0</v>
          </cell>
          <cell r="M909">
            <v>0</v>
          </cell>
          <cell r="N909">
            <v>0</v>
          </cell>
          <cell r="O909">
            <v>0</v>
          </cell>
          <cell r="P909">
            <v>0</v>
          </cell>
          <cell r="Q909">
            <v>0</v>
          </cell>
          <cell r="R909">
            <v>0</v>
          </cell>
        </row>
        <row r="910">
          <cell r="A910" t="str">
            <v>M10BT</v>
          </cell>
          <cell r="B910">
            <v>0</v>
          </cell>
          <cell r="C910">
            <v>0</v>
          </cell>
          <cell r="D910" t="str">
            <v>Móng bê tông trụ đơn 10.5m</v>
          </cell>
          <cell r="E910" t="str">
            <v>Móng</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M10BTD</v>
          </cell>
          <cell r="B911">
            <v>0</v>
          </cell>
          <cell r="C911">
            <v>0</v>
          </cell>
          <cell r="D911" t="str">
            <v>Móng M10BT đôi</v>
          </cell>
          <cell r="E911" t="str">
            <v>Móng</v>
          </cell>
          <cell r="F911">
            <v>0</v>
          </cell>
          <cell r="G911">
            <v>123600</v>
          </cell>
          <cell r="H911">
            <v>1794003</v>
          </cell>
          <cell r="I911">
            <v>1555059.5460000001</v>
          </cell>
          <cell r="J911">
            <v>0</v>
          </cell>
          <cell r="K911">
            <v>72159.288</v>
          </cell>
          <cell r="L911">
            <v>0</v>
          </cell>
          <cell r="M911">
            <v>0</v>
          </cell>
          <cell r="N911">
            <v>0</v>
          </cell>
          <cell r="O911">
            <v>0</v>
          </cell>
          <cell r="P911">
            <v>0</v>
          </cell>
          <cell r="Q911">
            <v>0</v>
          </cell>
          <cell r="R911">
            <v>0</v>
          </cell>
        </row>
        <row r="912">
          <cell r="A912" t="str">
            <v>M12</v>
          </cell>
          <cell r="B912">
            <v>0</v>
          </cell>
          <cell r="C912">
            <v>0</v>
          </cell>
          <cell r="D912" t="str">
            <v>Móng M12</v>
          </cell>
          <cell r="E912" t="str">
            <v>Móng</v>
          </cell>
          <cell r="F912">
            <v>0</v>
          </cell>
          <cell r="G912">
            <v>0</v>
          </cell>
          <cell r="H912">
            <v>0</v>
          </cell>
          <cell r="I912">
            <v>131407</v>
          </cell>
          <cell r="J912">
            <v>0</v>
          </cell>
          <cell r="K912">
            <v>0</v>
          </cell>
          <cell r="L912">
            <v>0</v>
          </cell>
          <cell r="M912">
            <v>0</v>
          </cell>
          <cell r="N912">
            <v>0</v>
          </cell>
          <cell r="O912">
            <v>0</v>
          </cell>
          <cell r="P912">
            <v>0</v>
          </cell>
          <cell r="Q912">
            <v>0</v>
          </cell>
          <cell r="R912">
            <v>0</v>
          </cell>
        </row>
        <row r="913">
          <cell r="A913" t="str">
            <v>M12a</v>
          </cell>
          <cell r="B913">
            <v>0</v>
          </cell>
          <cell r="C913">
            <v>0</v>
          </cell>
          <cell r="D913" t="str">
            <v>Móng M12a</v>
          </cell>
          <cell r="E913" t="str">
            <v>Móng</v>
          </cell>
          <cell r="F913">
            <v>0</v>
          </cell>
          <cell r="G913">
            <v>415000</v>
          </cell>
          <cell r="H913">
            <v>0</v>
          </cell>
          <cell r="I913">
            <v>396173.84800000006</v>
          </cell>
          <cell r="J913">
            <v>0</v>
          </cell>
          <cell r="K913">
            <v>0</v>
          </cell>
          <cell r="L913">
            <v>0</v>
          </cell>
          <cell r="M913">
            <v>0</v>
          </cell>
          <cell r="N913">
            <v>0</v>
          </cell>
          <cell r="O913">
            <v>0</v>
          </cell>
          <cell r="P913">
            <v>0</v>
          </cell>
          <cell r="Q913">
            <v>0</v>
          </cell>
          <cell r="R913">
            <v>0</v>
          </cell>
        </row>
        <row r="914">
          <cell r="A914" t="str">
            <v>M12D</v>
          </cell>
          <cell r="B914">
            <v>0</v>
          </cell>
          <cell r="C914">
            <v>0</v>
          </cell>
          <cell r="D914" t="str">
            <v>Móng M12 phá đá chân móng</v>
          </cell>
          <cell r="E914" t="str">
            <v>Móng</v>
          </cell>
          <cell r="F914">
            <v>0</v>
          </cell>
          <cell r="G914">
            <v>0</v>
          </cell>
          <cell r="H914">
            <v>0</v>
          </cell>
          <cell r="I914">
            <v>1267637.7679999999</v>
          </cell>
          <cell r="J914">
            <v>0</v>
          </cell>
          <cell r="K914">
            <v>0</v>
          </cell>
          <cell r="L914">
            <v>0</v>
          </cell>
          <cell r="M914">
            <v>0</v>
          </cell>
          <cell r="N914">
            <v>0</v>
          </cell>
          <cell r="O914">
            <v>0</v>
          </cell>
          <cell r="P914">
            <v>0</v>
          </cell>
          <cell r="Q914">
            <v>0</v>
          </cell>
          <cell r="R914">
            <v>0</v>
          </cell>
        </row>
        <row r="915">
          <cell r="A915" t="str">
            <v>M12BT</v>
          </cell>
          <cell r="B915">
            <v>0</v>
          </cell>
          <cell r="C915">
            <v>0</v>
          </cell>
          <cell r="D915" t="str">
            <v>Móng bê tông trụ đơn 12m</v>
          </cell>
          <cell r="E915" t="str">
            <v>Móng</v>
          </cell>
          <cell r="F915">
            <v>0</v>
          </cell>
          <cell r="G915">
            <v>0</v>
          </cell>
          <cell r="H915">
            <v>639869.80000000005</v>
          </cell>
          <cell r="I915">
            <v>726220.74</v>
          </cell>
          <cell r="J915">
            <v>0</v>
          </cell>
          <cell r="K915">
            <v>22020.440000000002</v>
          </cell>
          <cell r="L915">
            <v>0</v>
          </cell>
          <cell r="M915">
            <v>0</v>
          </cell>
          <cell r="N915">
            <v>0</v>
          </cell>
          <cell r="O915">
            <v>0</v>
          </cell>
          <cell r="P915">
            <v>0</v>
          </cell>
          <cell r="Q915">
            <v>0</v>
          </cell>
          <cell r="R915">
            <v>0</v>
          </cell>
        </row>
        <row r="916">
          <cell r="A916" t="str">
            <v>M12BT-D</v>
          </cell>
          <cell r="B916">
            <v>0</v>
          </cell>
          <cell r="C916">
            <v>0</v>
          </cell>
          <cell r="D916" t="str">
            <v>Móng bê tông trụ đơn 12m (Vướng đá)</v>
          </cell>
          <cell r="E916" t="str">
            <v>Móng</v>
          </cell>
          <cell r="F916">
            <v>0</v>
          </cell>
          <cell r="G916">
            <v>0</v>
          </cell>
          <cell r="H916">
            <v>761590.125</v>
          </cell>
          <cell r="I916">
            <v>1415042.2850000001</v>
          </cell>
          <cell r="J916">
            <v>0</v>
          </cell>
          <cell r="K916">
            <v>30616.880999999998</v>
          </cell>
          <cell r="L916">
            <v>0</v>
          </cell>
          <cell r="M916">
            <v>0</v>
          </cell>
          <cell r="N916">
            <v>0</v>
          </cell>
          <cell r="O916">
            <v>0</v>
          </cell>
          <cell r="P916">
            <v>0</v>
          </cell>
          <cell r="Q916">
            <v>0</v>
          </cell>
          <cell r="R916">
            <v>0</v>
          </cell>
        </row>
        <row r="917">
          <cell r="A917" t="str">
            <v>M12BTD</v>
          </cell>
          <cell r="B917">
            <v>0</v>
          </cell>
          <cell r="C917">
            <v>0</v>
          </cell>
          <cell r="D917" t="str">
            <v>Móng bê tông trụ đôi 12m</v>
          </cell>
          <cell r="E917" t="str">
            <v>Móng</v>
          </cell>
          <cell r="F917">
            <v>0</v>
          </cell>
          <cell r="G917">
            <v>161200</v>
          </cell>
          <cell r="H917">
            <v>928338.2</v>
          </cell>
          <cell r="I917">
            <v>1087841.1500000001</v>
          </cell>
          <cell r="J917">
            <v>0</v>
          </cell>
          <cell r="K917">
            <v>33030.660000000003</v>
          </cell>
          <cell r="L917">
            <v>0</v>
          </cell>
          <cell r="M917">
            <v>0</v>
          </cell>
          <cell r="N917">
            <v>0</v>
          </cell>
          <cell r="O917">
            <v>0</v>
          </cell>
          <cell r="P917">
            <v>0</v>
          </cell>
          <cell r="Q917">
            <v>0</v>
          </cell>
          <cell r="R917">
            <v>0</v>
          </cell>
        </row>
        <row r="918">
          <cell r="A918" t="str">
            <v>M12BTD-D</v>
          </cell>
          <cell r="B918">
            <v>0</v>
          </cell>
          <cell r="C918">
            <v>0</v>
          </cell>
          <cell r="D918" t="str">
            <v>Móng bê tông trụ đôi 12m (Vướng đá)</v>
          </cell>
          <cell r="E918" t="str">
            <v>Móng</v>
          </cell>
          <cell r="F918">
            <v>0</v>
          </cell>
          <cell r="G918">
            <v>145600</v>
          </cell>
          <cell r="H918">
            <v>1253516.2499999998</v>
          </cell>
          <cell r="I918">
            <v>2598935.0739999996</v>
          </cell>
          <cell r="J918">
            <v>0</v>
          </cell>
          <cell r="K918">
            <v>50392.93</v>
          </cell>
          <cell r="L918">
            <v>0</v>
          </cell>
          <cell r="M918">
            <v>0</v>
          </cell>
          <cell r="N918">
            <v>0</v>
          </cell>
          <cell r="O918">
            <v>0</v>
          </cell>
          <cell r="P918">
            <v>0</v>
          </cell>
          <cell r="Q918">
            <v>0</v>
          </cell>
          <cell r="R918">
            <v>0</v>
          </cell>
        </row>
        <row r="919">
          <cell r="A919" t="str">
            <v>M14</v>
          </cell>
          <cell r="B919">
            <v>0</v>
          </cell>
          <cell r="C919">
            <v>0</v>
          </cell>
          <cell r="D919" t="str">
            <v>Móng M14</v>
          </cell>
          <cell r="E919" t="str">
            <v>Móng</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M14a</v>
          </cell>
          <cell r="B920">
            <v>0</v>
          </cell>
          <cell r="C920">
            <v>0</v>
          </cell>
          <cell r="D920" t="str">
            <v>Móng M14a</v>
          </cell>
          <cell r="E920" t="str">
            <v>Móng</v>
          </cell>
          <cell r="F920">
            <v>0</v>
          </cell>
          <cell r="G920">
            <v>0</v>
          </cell>
          <cell r="H920">
            <v>0</v>
          </cell>
          <cell r="I920">
            <v>0</v>
          </cell>
          <cell r="J920">
            <v>0</v>
          </cell>
          <cell r="K920">
            <v>0</v>
          </cell>
          <cell r="L920">
            <v>0</v>
          </cell>
          <cell r="M920">
            <v>0</v>
          </cell>
          <cell r="N920">
            <v>0</v>
          </cell>
          <cell r="O920">
            <v>0</v>
          </cell>
          <cell r="P920">
            <v>0</v>
          </cell>
          <cell r="Q920">
            <v>0</v>
          </cell>
          <cell r="R920">
            <v>0</v>
          </cell>
        </row>
        <row r="921">
          <cell r="A921" t="str">
            <v>M14BT</v>
          </cell>
          <cell r="B921">
            <v>0</v>
          </cell>
          <cell r="C921">
            <v>0</v>
          </cell>
          <cell r="D921" t="str">
            <v>Móng bê tông trụ đơn 14m</v>
          </cell>
          <cell r="E921" t="str">
            <v>Móng</v>
          </cell>
          <cell r="F921">
            <v>0</v>
          </cell>
          <cell r="G921">
            <v>0</v>
          </cell>
          <cell r="H921">
            <v>645221</v>
          </cell>
          <cell r="I921">
            <v>822867.50899999996</v>
          </cell>
          <cell r="J921">
            <v>0</v>
          </cell>
          <cell r="K921">
            <v>22232.174999999999</v>
          </cell>
          <cell r="L921">
            <v>0</v>
          </cell>
          <cell r="M921">
            <v>0</v>
          </cell>
          <cell r="N921">
            <v>0</v>
          </cell>
          <cell r="O921">
            <v>0</v>
          </cell>
          <cell r="P921">
            <v>0</v>
          </cell>
          <cell r="Q921">
            <v>0</v>
          </cell>
          <cell r="R921">
            <v>0</v>
          </cell>
        </row>
        <row r="922">
          <cell r="A922" t="str">
            <v>M14BTD</v>
          </cell>
          <cell r="B922">
            <v>0</v>
          </cell>
          <cell r="C922">
            <v>0</v>
          </cell>
          <cell r="D922" t="str">
            <v>Móng bê tông trụ đôi 14m</v>
          </cell>
          <cell r="E922" t="str">
            <v>Móng</v>
          </cell>
          <cell r="F922">
            <v>0</v>
          </cell>
          <cell r="G922">
            <v>145600</v>
          </cell>
          <cell r="H922">
            <v>3161680</v>
          </cell>
          <cell r="I922">
            <v>3037966.966</v>
          </cell>
          <cell r="J922">
            <v>0</v>
          </cell>
          <cell r="K922">
            <v>127041</v>
          </cell>
          <cell r="L922">
            <v>0</v>
          </cell>
          <cell r="M922">
            <v>0</v>
          </cell>
          <cell r="N922">
            <v>0</v>
          </cell>
          <cell r="O922">
            <v>0</v>
          </cell>
          <cell r="P922">
            <v>0</v>
          </cell>
          <cell r="Q922">
            <v>0</v>
          </cell>
          <cell r="R922">
            <v>0</v>
          </cell>
        </row>
        <row r="923">
          <cell r="A923" t="str">
            <v>M20</v>
          </cell>
          <cell r="B923">
            <v>0</v>
          </cell>
          <cell r="C923">
            <v>0</v>
          </cell>
          <cell r="D923" t="str">
            <v>Móng M20</v>
          </cell>
          <cell r="E923" t="str">
            <v>Móng</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TDLL10</v>
          </cell>
          <cell r="B924">
            <v>0</v>
          </cell>
          <cell r="C924">
            <v>0</v>
          </cell>
          <cell r="D924" t="str">
            <v>Tiếp địa lặp lại (trụ 10,5m)</v>
          </cell>
          <cell r="E924" t="str">
            <v>Bộ</v>
          </cell>
          <cell r="F924">
            <v>0</v>
          </cell>
          <cell r="G924">
            <v>504664.44799999997</v>
          </cell>
          <cell r="H924">
            <v>0</v>
          </cell>
          <cell r="I924">
            <v>0</v>
          </cell>
          <cell r="J924">
            <v>908758.26399999997</v>
          </cell>
          <cell r="K924">
            <v>0</v>
          </cell>
          <cell r="L924">
            <v>13887</v>
          </cell>
          <cell r="M924">
            <v>0</v>
          </cell>
          <cell r="N924">
            <v>0</v>
          </cell>
          <cell r="O924">
            <v>0</v>
          </cell>
          <cell r="P924">
            <v>0</v>
          </cell>
          <cell r="Q924">
            <v>0</v>
          </cell>
          <cell r="R924">
            <v>0</v>
          </cell>
        </row>
        <row r="925">
          <cell r="A925" t="str">
            <v>TDLL12</v>
          </cell>
          <cell r="B925">
            <v>0</v>
          </cell>
          <cell r="C925">
            <v>0</v>
          </cell>
          <cell r="D925" t="str">
            <v>Tiếp địa lặp lại (trụ 12m)</v>
          </cell>
          <cell r="E925" t="str">
            <v>Bộ</v>
          </cell>
          <cell r="F925">
            <v>0</v>
          </cell>
          <cell r="G925">
            <v>878774.08</v>
          </cell>
          <cell r="H925">
            <v>0</v>
          </cell>
          <cell r="I925">
            <v>191058.3</v>
          </cell>
          <cell r="J925">
            <v>189377.44</v>
          </cell>
          <cell r="K925">
            <v>0</v>
          </cell>
          <cell r="L925">
            <v>2777.4</v>
          </cell>
          <cell r="M925">
            <v>0</v>
          </cell>
          <cell r="N925">
            <v>0</v>
          </cell>
          <cell r="O925">
            <v>0</v>
          </cell>
          <cell r="P925">
            <v>0</v>
          </cell>
          <cell r="Q925">
            <v>0</v>
          </cell>
          <cell r="R925">
            <v>0</v>
          </cell>
        </row>
        <row r="926">
          <cell r="A926" t="str">
            <v>TDLL14</v>
          </cell>
          <cell r="B926">
            <v>0</v>
          </cell>
          <cell r="C926">
            <v>0</v>
          </cell>
          <cell r="D926" t="str">
            <v>Tiếp địa lặp lại (trụ 14m)</v>
          </cell>
          <cell r="E926" t="str">
            <v>Bộ</v>
          </cell>
          <cell r="F926">
            <v>0</v>
          </cell>
          <cell r="G926">
            <v>577700.99199999997</v>
          </cell>
          <cell r="H926">
            <v>0</v>
          </cell>
          <cell r="I926">
            <v>0</v>
          </cell>
          <cell r="J926">
            <v>909913.65599999996</v>
          </cell>
          <cell r="K926">
            <v>0</v>
          </cell>
          <cell r="L926">
            <v>13887</v>
          </cell>
          <cell r="M926">
            <v>0</v>
          </cell>
          <cell r="N926">
            <v>0</v>
          </cell>
          <cell r="O926">
            <v>0</v>
          </cell>
          <cell r="P926">
            <v>0</v>
          </cell>
          <cell r="Q926">
            <v>0</v>
          </cell>
          <cell r="R926">
            <v>0</v>
          </cell>
        </row>
        <row r="927">
          <cell r="A927" t="str">
            <v>TDLL20</v>
          </cell>
          <cell r="B927">
            <v>0</v>
          </cell>
          <cell r="C927">
            <v>0</v>
          </cell>
          <cell r="D927" t="str">
            <v>Tiếp địa lặp lại (trụ 20m)</v>
          </cell>
          <cell r="E927" t="str">
            <v>Bộ</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TDLA</v>
          </cell>
          <cell r="B928">
            <v>0</v>
          </cell>
          <cell r="C928">
            <v>0</v>
          </cell>
          <cell r="D928" t="str">
            <v>Tiếp địa LA</v>
          </cell>
          <cell r="E928" t="str">
            <v>Bộ</v>
          </cell>
          <cell r="F928">
            <v>0</v>
          </cell>
          <cell r="G928">
            <v>0</v>
          </cell>
          <cell r="H928">
            <v>0</v>
          </cell>
          <cell r="I928">
            <v>0</v>
          </cell>
          <cell r="J928">
            <v>0</v>
          </cell>
          <cell r="K928">
            <v>0</v>
          </cell>
          <cell r="L928">
            <v>0</v>
          </cell>
          <cell r="M928">
            <v>0</v>
          </cell>
          <cell r="N928">
            <v>0</v>
          </cell>
          <cell r="O928">
            <v>0</v>
          </cell>
          <cell r="P928">
            <v>0</v>
          </cell>
          <cell r="Q928">
            <v>0</v>
          </cell>
          <cell r="R928">
            <v>0</v>
          </cell>
        </row>
        <row r="929">
          <cell r="B929">
            <v>0</v>
          </cell>
          <cell r="C929" t="str">
            <v>II</v>
          </cell>
          <cell r="D929" t="str">
            <v>Phần trụ</v>
          </cell>
        </row>
        <row r="930">
          <cell r="A930" t="str">
            <v>BTLT10</v>
          </cell>
          <cell r="B930">
            <v>0</v>
          </cell>
          <cell r="C930">
            <v>0</v>
          </cell>
          <cell r="D930" t="str">
            <v>Trụ bê tông ly tâm 10.5m</v>
          </cell>
          <cell r="E930" t="str">
            <v>Trụ</v>
          </cell>
          <cell r="F930">
            <v>0</v>
          </cell>
          <cell r="G930">
            <v>3500000</v>
          </cell>
          <cell r="H930">
            <v>0</v>
          </cell>
          <cell r="I930">
            <v>0</v>
          </cell>
          <cell r="J930">
            <v>589996</v>
          </cell>
          <cell r="K930">
            <v>0</v>
          </cell>
          <cell r="L930">
            <v>202565</v>
          </cell>
          <cell r="M930">
            <v>0</v>
          </cell>
          <cell r="N930">
            <v>0</v>
          </cell>
          <cell r="O930">
            <v>0</v>
          </cell>
          <cell r="P930">
            <v>0</v>
          </cell>
          <cell r="Q930">
            <v>0</v>
          </cell>
          <cell r="R930">
            <v>0</v>
          </cell>
        </row>
        <row r="931">
          <cell r="A931" t="str">
            <v>BTLT12</v>
          </cell>
          <cell r="B931">
            <v>0</v>
          </cell>
          <cell r="C931">
            <v>0</v>
          </cell>
          <cell r="D931" t="str">
            <v>Trụ bê tông ly tâm 12m trồng thủ công+cơ giới</v>
          </cell>
          <cell r="E931" t="str">
            <v>Trụ</v>
          </cell>
          <cell r="F931">
            <v>0</v>
          </cell>
          <cell r="G931">
            <v>5320000</v>
          </cell>
          <cell r="H931">
            <v>0</v>
          </cell>
          <cell r="I931">
            <v>0</v>
          </cell>
          <cell r="J931">
            <v>589996</v>
          </cell>
          <cell r="K931">
            <v>0</v>
          </cell>
          <cell r="L931">
            <v>202565</v>
          </cell>
          <cell r="M931">
            <v>0</v>
          </cell>
          <cell r="N931">
            <v>0</v>
          </cell>
          <cell r="O931">
            <v>0</v>
          </cell>
          <cell r="P931">
            <v>0</v>
          </cell>
          <cell r="Q931">
            <v>0</v>
          </cell>
          <cell r="R931">
            <v>0</v>
          </cell>
        </row>
        <row r="932">
          <cell r="A932" t="str">
            <v>BTLT12TC</v>
          </cell>
          <cell r="B932">
            <v>0</v>
          </cell>
          <cell r="C932">
            <v>0</v>
          </cell>
          <cell r="D932" t="str">
            <v>Trụ bê tông ly tâm 12m trồng thủ công</v>
          </cell>
          <cell r="E932" t="str">
            <v>Trụ</v>
          </cell>
          <cell r="F932">
            <v>0</v>
          </cell>
          <cell r="G932">
            <v>5320000</v>
          </cell>
          <cell r="H932">
            <v>0</v>
          </cell>
          <cell r="I932">
            <v>0</v>
          </cell>
          <cell r="J932">
            <v>1477773</v>
          </cell>
          <cell r="K932">
            <v>0</v>
          </cell>
          <cell r="L932">
            <v>0</v>
          </cell>
          <cell r="M932">
            <v>0</v>
          </cell>
          <cell r="N932">
            <v>0</v>
          </cell>
          <cell r="O932">
            <v>0</v>
          </cell>
          <cell r="P932">
            <v>0</v>
          </cell>
          <cell r="Q932">
            <v>0</v>
          </cell>
          <cell r="R932">
            <v>0</v>
          </cell>
        </row>
        <row r="933">
          <cell r="A933" t="str">
            <v>BTLT20</v>
          </cell>
          <cell r="B933">
            <v>0</v>
          </cell>
          <cell r="C933">
            <v>0</v>
          </cell>
          <cell r="D933" t="str">
            <v>Trụ bê tông ly tâm 20m</v>
          </cell>
          <cell r="E933" t="str">
            <v>Trụ</v>
          </cell>
          <cell r="F933">
            <v>0</v>
          </cell>
          <cell r="G933">
            <v>20800000</v>
          </cell>
          <cell r="H933">
            <v>0</v>
          </cell>
          <cell r="I933">
            <v>0</v>
          </cell>
          <cell r="J933">
            <v>0</v>
          </cell>
          <cell r="K933">
            <v>0</v>
          </cell>
          <cell r="L933">
            <v>0</v>
          </cell>
          <cell r="M933">
            <v>0</v>
          </cell>
          <cell r="N933">
            <v>0</v>
          </cell>
          <cell r="O933">
            <v>0</v>
          </cell>
          <cell r="P933">
            <v>0</v>
          </cell>
          <cell r="Q933">
            <v>0</v>
          </cell>
          <cell r="R933">
            <v>0</v>
          </cell>
        </row>
        <row r="934">
          <cell r="A934" t="str">
            <v>BTLT12TC</v>
          </cell>
          <cell r="B934">
            <v>0</v>
          </cell>
          <cell r="C934">
            <v>0</v>
          </cell>
          <cell r="D934" t="str">
            <v>Trụ bê tông ly tâm 12m trồng thủ công</v>
          </cell>
          <cell r="E934" t="str">
            <v>Trụ</v>
          </cell>
          <cell r="F934">
            <v>0</v>
          </cell>
          <cell r="G934">
            <v>5320000</v>
          </cell>
          <cell r="H934">
            <v>0</v>
          </cell>
          <cell r="I934">
            <v>0</v>
          </cell>
          <cell r="J934">
            <v>1477773</v>
          </cell>
          <cell r="K934">
            <v>0</v>
          </cell>
          <cell r="L934">
            <v>0</v>
          </cell>
          <cell r="M934">
            <v>0</v>
          </cell>
          <cell r="N934">
            <v>0</v>
          </cell>
          <cell r="O934">
            <v>0</v>
          </cell>
          <cell r="P934">
            <v>0</v>
          </cell>
          <cell r="Q934">
            <v>0</v>
          </cell>
          <cell r="R934">
            <v>0</v>
          </cell>
        </row>
        <row r="935">
          <cell r="B935">
            <v>0</v>
          </cell>
          <cell r="C935" t="str">
            <v>III</v>
          </cell>
          <cell r="D935" t="str">
            <v>Phần xà, néo</v>
          </cell>
        </row>
        <row r="936">
          <cell r="A936" t="str">
            <v>BCOM</v>
          </cell>
          <cell r="B936">
            <v>0</v>
          </cell>
          <cell r="C936">
            <v>0</v>
          </cell>
          <cell r="D936" t="str">
            <v>Bộ xà Composite bắt LA, FCO 1 pha</v>
          </cell>
          <cell r="E936" t="str">
            <v>Bộ</v>
          </cell>
          <cell r="F936">
            <v>0</v>
          </cell>
          <cell r="G936">
            <v>722100</v>
          </cell>
          <cell r="H936">
            <v>0</v>
          </cell>
          <cell r="I936">
            <v>0</v>
          </cell>
          <cell r="J936">
            <v>197267</v>
          </cell>
          <cell r="K936">
            <v>0</v>
          </cell>
          <cell r="L936">
            <v>0</v>
          </cell>
          <cell r="M936">
            <v>0</v>
          </cell>
          <cell r="N936">
            <v>0</v>
          </cell>
          <cell r="O936">
            <v>0</v>
          </cell>
          <cell r="P936">
            <v>0</v>
          </cell>
          <cell r="Q936">
            <v>0</v>
          </cell>
          <cell r="R936">
            <v>0</v>
          </cell>
        </row>
        <row r="937">
          <cell r="A937" t="str">
            <v>BCOM3</v>
          </cell>
          <cell r="B937">
            <v>0</v>
          </cell>
          <cell r="C937">
            <v>0</v>
          </cell>
          <cell r="D937" t="str">
            <v>Bộ xà Composite bắt LA, FCO 3 pha</v>
          </cell>
          <cell r="E937" t="str">
            <v>Bộ</v>
          </cell>
          <cell r="F937">
            <v>0</v>
          </cell>
          <cell r="G937">
            <v>1885300</v>
          </cell>
          <cell r="H937">
            <v>0</v>
          </cell>
          <cell r="I937">
            <v>0</v>
          </cell>
          <cell r="J937">
            <v>197267</v>
          </cell>
          <cell r="K937">
            <v>0</v>
          </cell>
          <cell r="L937">
            <v>0</v>
          </cell>
          <cell r="M937">
            <v>0</v>
          </cell>
          <cell r="N937">
            <v>0</v>
          </cell>
          <cell r="O937">
            <v>0</v>
          </cell>
          <cell r="P937">
            <v>0</v>
          </cell>
          <cell r="Q937">
            <v>0</v>
          </cell>
          <cell r="R937">
            <v>0</v>
          </cell>
        </row>
        <row r="938">
          <cell r="A938" t="str">
            <v>X8D</v>
          </cell>
          <cell r="B938">
            <v>0</v>
          </cell>
          <cell r="C938">
            <v>0</v>
          </cell>
          <cell r="D938" t="str">
            <v>Bộ xà lệch đơn L75x75x8 dài 0,8m: X-8ĐL</v>
          </cell>
          <cell r="E938" t="str">
            <v>Bộ</v>
          </cell>
          <cell r="F938">
            <v>0</v>
          </cell>
          <cell r="G938">
            <v>294174</v>
          </cell>
          <cell r="H938">
            <v>0</v>
          </cell>
          <cell r="I938">
            <v>0</v>
          </cell>
          <cell r="J938">
            <v>197267</v>
          </cell>
          <cell r="K938">
            <v>0</v>
          </cell>
          <cell r="L938">
            <v>0</v>
          </cell>
          <cell r="M938">
            <v>0</v>
          </cell>
          <cell r="N938">
            <v>0</v>
          </cell>
          <cell r="O938">
            <v>0</v>
          </cell>
          <cell r="P938">
            <v>0</v>
          </cell>
          <cell r="Q938">
            <v>0</v>
          </cell>
          <cell r="R938">
            <v>0</v>
          </cell>
        </row>
        <row r="939">
          <cell r="A939" t="str">
            <v>X8K</v>
          </cell>
          <cell r="B939">
            <v>0</v>
          </cell>
          <cell r="C939">
            <v>0</v>
          </cell>
          <cell r="D939" t="str">
            <v>Bộ xà lệch kép L75x75x8 dài 0,8m: X-8KL</v>
          </cell>
          <cell r="E939" t="str">
            <v>Bộ</v>
          </cell>
          <cell r="F939">
            <v>0</v>
          </cell>
          <cell r="G939">
            <v>577348</v>
          </cell>
          <cell r="H939">
            <v>0</v>
          </cell>
          <cell r="I939">
            <v>0</v>
          </cell>
          <cell r="J939">
            <v>296545</v>
          </cell>
          <cell r="K939">
            <v>0</v>
          </cell>
          <cell r="L939">
            <v>0</v>
          </cell>
          <cell r="M939">
            <v>0</v>
          </cell>
          <cell r="N939">
            <v>0</v>
          </cell>
          <cell r="O939">
            <v>0</v>
          </cell>
          <cell r="P939">
            <v>0</v>
          </cell>
          <cell r="Q939">
            <v>0</v>
          </cell>
          <cell r="R939">
            <v>0</v>
          </cell>
        </row>
        <row r="940">
          <cell r="A940" t="str">
            <v>X21D</v>
          </cell>
          <cell r="B940">
            <v>0</v>
          </cell>
          <cell r="C940">
            <v>0</v>
          </cell>
          <cell r="D940" t="str">
            <v>Bộ xà lệch đơn L75x75x8 dài 2,1m</v>
          </cell>
          <cell r="E940" t="str">
            <v>Bộ</v>
          </cell>
          <cell r="F940">
            <v>0</v>
          </cell>
          <cell r="G940">
            <v>1178400</v>
          </cell>
          <cell r="H940">
            <v>0</v>
          </cell>
          <cell r="I940">
            <v>0</v>
          </cell>
          <cell r="J940">
            <v>349313</v>
          </cell>
          <cell r="K940">
            <v>0</v>
          </cell>
          <cell r="L940">
            <v>0</v>
          </cell>
          <cell r="M940">
            <v>0</v>
          </cell>
          <cell r="N940">
            <v>0</v>
          </cell>
          <cell r="O940">
            <v>0</v>
          </cell>
          <cell r="P940">
            <v>0</v>
          </cell>
          <cell r="Q940">
            <v>0</v>
          </cell>
          <cell r="R940">
            <v>0</v>
          </cell>
        </row>
        <row r="941">
          <cell r="A941" t="str">
            <v>X21K</v>
          </cell>
          <cell r="B941">
            <v>0</v>
          </cell>
          <cell r="C941">
            <v>0</v>
          </cell>
          <cell r="D941" t="str">
            <v>Bộ xà lệch kép L75x75x8 dài 2,1m</v>
          </cell>
          <cell r="E941" t="str">
            <v>Bộ</v>
          </cell>
          <cell r="F941">
            <v>0</v>
          </cell>
          <cell r="G941">
            <v>2372000</v>
          </cell>
          <cell r="H941">
            <v>0</v>
          </cell>
          <cell r="I941">
            <v>0</v>
          </cell>
          <cell r="J941">
            <v>472322</v>
          </cell>
          <cell r="K941">
            <v>0</v>
          </cell>
          <cell r="L941">
            <v>0</v>
          </cell>
          <cell r="M941">
            <v>0</v>
          </cell>
          <cell r="N941">
            <v>0</v>
          </cell>
          <cell r="O941">
            <v>0</v>
          </cell>
          <cell r="P941">
            <v>0</v>
          </cell>
          <cell r="Q941">
            <v>0</v>
          </cell>
          <cell r="R941">
            <v>0</v>
          </cell>
        </row>
        <row r="942">
          <cell r="A942" t="str">
            <v>X21DT</v>
          </cell>
          <cell r="B942">
            <v>0</v>
          </cell>
          <cell r="C942">
            <v>0</v>
          </cell>
          <cell r="D942" t="str">
            <v>Bộ xà lệch đơn L75x75x8 dài 2,1m (Lắp đà tháp)</v>
          </cell>
          <cell r="E942" t="str">
            <v>Bộ</v>
          </cell>
          <cell r="F942">
            <v>0</v>
          </cell>
          <cell r="G942">
            <v>1180000</v>
          </cell>
          <cell r="H942">
            <v>0</v>
          </cell>
          <cell r="I942">
            <v>0</v>
          </cell>
          <cell r="J942">
            <v>349313</v>
          </cell>
          <cell r="K942">
            <v>0</v>
          </cell>
          <cell r="L942">
            <v>0</v>
          </cell>
          <cell r="M942">
            <v>0</v>
          </cell>
          <cell r="N942">
            <v>0</v>
          </cell>
          <cell r="O942">
            <v>0</v>
          </cell>
          <cell r="P942">
            <v>0</v>
          </cell>
          <cell r="Q942">
            <v>0</v>
          </cell>
          <cell r="R942">
            <v>0</v>
          </cell>
        </row>
        <row r="943">
          <cell r="A943" t="str">
            <v>X21KT</v>
          </cell>
          <cell r="B943">
            <v>0</v>
          </cell>
          <cell r="C943">
            <v>0</v>
          </cell>
          <cell r="D943" t="str">
            <v>Bộ xà lệch kép L75x75x8 dài 2,1m (Lắp đà tháp)</v>
          </cell>
          <cell r="E943" t="str">
            <v>Bộ</v>
          </cell>
          <cell r="F943">
            <v>0</v>
          </cell>
          <cell r="G943">
            <v>2385000</v>
          </cell>
          <cell r="H943">
            <v>0</v>
          </cell>
          <cell r="I943">
            <v>0</v>
          </cell>
          <cell r="J943">
            <v>472322</v>
          </cell>
          <cell r="K943">
            <v>0</v>
          </cell>
          <cell r="L943">
            <v>0</v>
          </cell>
          <cell r="M943">
            <v>0</v>
          </cell>
          <cell r="N943">
            <v>0</v>
          </cell>
          <cell r="O943">
            <v>0</v>
          </cell>
          <cell r="P943">
            <v>0</v>
          </cell>
          <cell r="Q943">
            <v>0</v>
          </cell>
          <cell r="R943">
            <v>0</v>
          </cell>
        </row>
        <row r="944">
          <cell r="A944" t="str">
            <v>X22D</v>
          </cell>
          <cell r="B944">
            <v>0</v>
          </cell>
          <cell r="C944">
            <v>0</v>
          </cell>
          <cell r="D944" t="str">
            <v>Bộ xà đơn L75x75x8 dài 2,2m</v>
          </cell>
          <cell r="E944" t="str">
            <v>Bộ</v>
          </cell>
          <cell r="F944">
            <v>0</v>
          </cell>
          <cell r="G944">
            <v>1180400</v>
          </cell>
          <cell r="H944">
            <v>0</v>
          </cell>
          <cell r="I944">
            <v>0</v>
          </cell>
          <cell r="J944">
            <v>350868</v>
          </cell>
          <cell r="K944">
            <v>0</v>
          </cell>
          <cell r="L944">
            <v>0</v>
          </cell>
          <cell r="M944">
            <v>0</v>
          </cell>
          <cell r="N944">
            <v>0</v>
          </cell>
          <cell r="O944">
            <v>0</v>
          </cell>
          <cell r="P944">
            <v>0</v>
          </cell>
          <cell r="Q944">
            <v>0</v>
          </cell>
          <cell r="R944">
            <v>0</v>
          </cell>
        </row>
        <row r="945">
          <cell r="A945" t="str">
            <v>X22K</v>
          </cell>
          <cell r="B945">
            <v>0</v>
          </cell>
          <cell r="C945">
            <v>0</v>
          </cell>
          <cell r="D945" t="str">
            <v>Bộ xà kép L75x75x8 dài 2,2m</v>
          </cell>
          <cell r="E945" t="str">
            <v>Bộ</v>
          </cell>
          <cell r="F945">
            <v>0</v>
          </cell>
          <cell r="G945">
            <v>2378000</v>
          </cell>
          <cell r="H945">
            <v>0</v>
          </cell>
          <cell r="I945">
            <v>0</v>
          </cell>
          <cell r="J945">
            <v>627177</v>
          </cell>
          <cell r="K945">
            <v>0</v>
          </cell>
          <cell r="L945">
            <v>0</v>
          </cell>
          <cell r="M945">
            <v>0</v>
          </cell>
          <cell r="N945">
            <v>0</v>
          </cell>
          <cell r="O945">
            <v>0</v>
          </cell>
          <cell r="P945">
            <v>0</v>
          </cell>
          <cell r="Q945">
            <v>0</v>
          </cell>
          <cell r="R945">
            <v>0</v>
          </cell>
        </row>
        <row r="946">
          <cell r="A946" t="str">
            <v>X22KK</v>
          </cell>
          <cell r="B946">
            <v>0</v>
          </cell>
          <cell r="C946">
            <v>0</v>
          </cell>
          <cell r="D946" t="str">
            <v>Bộ xà kép L75x75x8 dài 2,2m (hướng trụ ghép)</v>
          </cell>
          <cell r="E946" t="str">
            <v>Bộ</v>
          </cell>
          <cell r="F946">
            <v>0</v>
          </cell>
          <cell r="G946">
            <v>2407200</v>
          </cell>
          <cell r="H946">
            <v>0</v>
          </cell>
          <cell r="I946">
            <v>0</v>
          </cell>
          <cell r="J946">
            <v>627177</v>
          </cell>
          <cell r="K946">
            <v>0</v>
          </cell>
          <cell r="L946">
            <v>0</v>
          </cell>
          <cell r="M946">
            <v>0</v>
          </cell>
          <cell r="N946">
            <v>0</v>
          </cell>
          <cell r="O946">
            <v>0</v>
          </cell>
          <cell r="P946">
            <v>0</v>
          </cell>
          <cell r="Q946">
            <v>0</v>
          </cell>
          <cell r="R946">
            <v>0</v>
          </cell>
        </row>
        <row r="947">
          <cell r="A947" t="str">
            <v>DT160D</v>
          </cell>
          <cell r="B947">
            <v>0</v>
          </cell>
          <cell r="C947">
            <v>0</v>
          </cell>
          <cell r="D947" t="str">
            <v>Bộ đà tháp đơn U160x68x5 dài 2,5m</v>
          </cell>
          <cell r="E947" t="str">
            <v>Bộ</v>
          </cell>
          <cell r="F947">
            <v>0</v>
          </cell>
          <cell r="G947">
            <v>1048000</v>
          </cell>
          <cell r="H947">
            <v>0</v>
          </cell>
          <cell r="I947">
            <v>0</v>
          </cell>
          <cell r="J947">
            <v>219185</v>
          </cell>
          <cell r="K947">
            <v>0</v>
          </cell>
          <cell r="L947">
            <v>0</v>
          </cell>
          <cell r="M947">
            <v>0</v>
          </cell>
          <cell r="N947">
            <v>0</v>
          </cell>
          <cell r="O947">
            <v>0</v>
          </cell>
          <cell r="P947">
            <v>0</v>
          </cell>
          <cell r="Q947">
            <v>0</v>
          </cell>
          <cell r="R947">
            <v>0</v>
          </cell>
        </row>
        <row r="948">
          <cell r="A948" t="str">
            <v>DT160K</v>
          </cell>
          <cell r="B948">
            <v>0</v>
          </cell>
          <cell r="C948">
            <v>0</v>
          </cell>
          <cell r="D948" t="str">
            <v>Bộ đà tháp kép U160x68x5 dài 2,5m</v>
          </cell>
          <cell r="E948" t="str">
            <v>Bộ</v>
          </cell>
          <cell r="F948">
            <v>0</v>
          </cell>
          <cell r="G948">
            <v>2112000</v>
          </cell>
          <cell r="H948">
            <v>0</v>
          </cell>
          <cell r="I948">
            <v>0</v>
          </cell>
          <cell r="J948">
            <v>399691</v>
          </cell>
          <cell r="K948">
            <v>0</v>
          </cell>
          <cell r="L948">
            <v>0</v>
          </cell>
          <cell r="M948">
            <v>0</v>
          </cell>
          <cell r="N948">
            <v>0</v>
          </cell>
          <cell r="O948">
            <v>0</v>
          </cell>
          <cell r="P948">
            <v>0</v>
          </cell>
          <cell r="Q948">
            <v>0</v>
          </cell>
          <cell r="R948">
            <v>0</v>
          </cell>
        </row>
        <row r="949">
          <cell r="A949" t="str">
            <v>CX10</v>
          </cell>
          <cell r="B949">
            <v>0</v>
          </cell>
          <cell r="C949">
            <v>0</v>
          </cell>
          <cell r="D949" t="str">
            <v>Bộ chằng xuống đơn cho trụ 10,5m</v>
          </cell>
          <cell r="E949" t="str">
            <v>Bộ</v>
          </cell>
          <cell r="F949">
            <v>0</v>
          </cell>
          <cell r="G949">
            <v>784878.62</v>
          </cell>
          <cell r="H949">
            <v>0</v>
          </cell>
          <cell r="I949">
            <v>0</v>
          </cell>
          <cell r="J949">
            <v>125235</v>
          </cell>
          <cell r="K949">
            <v>0</v>
          </cell>
          <cell r="L949">
            <v>0</v>
          </cell>
          <cell r="M949">
            <v>0</v>
          </cell>
          <cell r="N949">
            <v>0</v>
          </cell>
          <cell r="O949">
            <v>0</v>
          </cell>
          <cell r="P949">
            <v>0</v>
          </cell>
          <cell r="Q949">
            <v>0</v>
          </cell>
          <cell r="R949">
            <v>0</v>
          </cell>
        </row>
        <row r="950">
          <cell r="A950" t="str">
            <v>CL10</v>
          </cell>
          <cell r="B950">
            <v>0</v>
          </cell>
          <cell r="C950">
            <v>0</v>
          </cell>
          <cell r="D950" t="str">
            <v>Bộ chằng lệch đơn cho trụ 10,5m</v>
          </cell>
          <cell r="E950" t="str">
            <v>Bộ</v>
          </cell>
          <cell r="F950">
            <v>0</v>
          </cell>
          <cell r="G950">
            <v>1037451.14</v>
          </cell>
          <cell r="H950">
            <v>0</v>
          </cell>
          <cell r="I950">
            <v>0</v>
          </cell>
          <cell r="J950">
            <v>256746</v>
          </cell>
          <cell r="K950">
            <v>0</v>
          </cell>
          <cell r="L950">
            <v>0</v>
          </cell>
          <cell r="M950">
            <v>0</v>
          </cell>
          <cell r="N950">
            <v>0</v>
          </cell>
          <cell r="O950">
            <v>0</v>
          </cell>
          <cell r="P950">
            <v>0</v>
          </cell>
          <cell r="Q950">
            <v>0</v>
          </cell>
          <cell r="R950">
            <v>0</v>
          </cell>
        </row>
        <row r="951">
          <cell r="A951" t="str">
            <v>CX12</v>
          </cell>
          <cell r="B951">
            <v>0</v>
          </cell>
          <cell r="C951">
            <v>0</v>
          </cell>
          <cell r="D951" t="str">
            <v>Bộ chằng xuống đơn cho trụ 12m</v>
          </cell>
          <cell r="E951" t="str">
            <v>Bộ</v>
          </cell>
          <cell r="F951">
            <v>0</v>
          </cell>
          <cell r="G951">
            <v>850381.6</v>
          </cell>
          <cell r="H951">
            <v>0</v>
          </cell>
          <cell r="I951">
            <v>0</v>
          </cell>
          <cell r="J951">
            <v>125235</v>
          </cell>
          <cell r="K951">
            <v>0</v>
          </cell>
          <cell r="L951">
            <v>0</v>
          </cell>
          <cell r="M951">
            <v>0</v>
          </cell>
          <cell r="N951">
            <v>0</v>
          </cell>
          <cell r="O951">
            <v>0</v>
          </cell>
          <cell r="P951">
            <v>0</v>
          </cell>
          <cell r="Q951">
            <v>0</v>
          </cell>
          <cell r="R951">
            <v>0</v>
          </cell>
        </row>
        <row r="952">
          <cell r="A952" t="str">
            <v>CL12</v>
          </cell>
          <cell r="B952">
            <v>0</v>
          </cell>
          <cell r="C952">
            <v>0</v>
          </cell>
          <cell r="D952" t="str">
            <v>Bộ chằng lệch đơn cho trụ 12m</v>
          </cell>
          <cell r="E952" t="str">
            <v>Bộ</v>
          </cell>
          <cell r="F952">
            <v>0</v>
          </cell>
          <cell r="G952">
            <v>1081308.5900000001</v>
          </cell>
          <cell r="H952">
            <v>0</v>
          </cell>
          <cell r="I952">
            <v>0</v>
          </cell>
          <cell r="J952">
            <v>256746</v>
          </cell>
          <cell r="K952">
            <v>0</v>
          </cell>
          <cell r="L952">
            <v>0</v>
          </cell>
          <cell r="M952">
            <v>0</v>
          </cell>
          <cell r="N952">
            <v>0</v>
          </cell>
          <cell r="O952">
            <v>0</v>
          </cell>
          <cell r="P952">
            <v>0</v>
          </cell>
          <cell r="Q952">
            <v>0</v>
          </cell>
          <cell r="R952">
            <v>0</v>
          </cell>
        </row>
        <row r="953">
          <cell r="A953" t="str">
            <v>CX14</v>
          </cell>
          <cell r="B953">
            <v>0</v>
          </cell>
          <cell r="C953">
            <v>0</v>
          </cell>
          <cell r="D953" t="str">
            <v>Bộ chằng xuống đơn cho trụ 14m</v>
          </cell>
          <cell r="E953" t="str">
            <v>Bộ</v>
          </cell>
          <cell r="F953">
            <v>0</v>
          </cell>
          <cell r="G953">
            <v>886866.8</v>
          </cell>
          <cell r="H953">
            <v>0</v>
          </cell>
          <cell r="I953">
            <v>0</v>
          </cell>
          <cell r="J953">
            <v>125235</v>
          </cell>
          <cell r="K953">
            <v>0</v>
          </cell>
          <cell r="L953">
            <v>0</v>
          </cell>
          <cell r="M953">
            <v>0</v>
          </cell>
          <cell r="N953">
            <v>0</v>
          </cell>
          <cell r="O953">
            <v>0</v>
          </cell>
          <cell r="P953">
            <v>0</v>
          </cell>
          <cell r="Q953">
            <v>0</v>
          </cell>
          <cell r="R953">
            <v>0</v>
          </cell>
        </row>
        <row r="954">
          <cell r="A954" t="str">
            <v>CL14</v>
          </cell>
          <cell r="B954">
            <v>0</v>
          </cell>
          <cell r="C954">
            <v>0</v>
          </cell>
          <cell r="D954" t="str">
            <v>Bộ chằng lệch đơn cho trụ 14m</v>
          </cell>
          <cell r="E954" t="str">
            <v>Bộ</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CKB</v>
          </cell>
          <cell r="B955">
            <v>0</v>
          </cell>
          <cell r="C955">
            <v>0</v>
          </cell>
          <cell r="D955" t="str">
            <v>Bộ chằng vượt đơn</v>
          </cell>
          <cell r="E955" t="str">
            <v>Bộ</v>
          </cell>
          <cell r="F955">
            <v>0</v>
          </cell>
          <cell r="G955">
            <v>1394328.6</v>
          </cell>
          <cell r="H955">
            <v>0</v>
          </cell>
          <cell r="I955">
            <v>0</v>
          </cell>
          <cell r="J955">
            <v>250470</v>
          </cell>
          <cell r="K955">
            <v>0</v>
          </cell>
          <cell r="L955">
            <v>0</v>
          </cell>
          <cell r="M955">
            <v>0</v>
          </cell>
          <cell r="N955">
            <v>0</v>
          </cell>
          <cell r="O955">
            <v>0</v>
          </cell>
          <cell r="P955">
            <v>0</v>
          </cell>
          <cell r="Q955">
            <v>0</v>
          </cell>
          <cell r="R955">
            <v>0</v>
          </cell>
        </row>
        <row r="956">
          <cell r="A956" t="str">
            <v>NXX</v>
          </cell>
          <cell r="B956">
            <v>0</v>
          </cell>
          <cell r="C956">
            <v>0</v>
          </cell>
          <cell r="D956" t="str">
            <v>Bộ móng neo cho chằng xuống - neo đà cản (TT)</v>
          </cell>
          <cell r="E956" t="str">
            <v>Bộ</v>
          </cell>
          <cell r="F956">
            <v>0</v>
          </cell>
          <cell r="G956">
            <v>312000</v>
          </cell>
          <cell r="H956">
            <v>320000</v>
          </cell>
          <cell r="I956">
            <v>575012.02</v>
          </cell>
          <cell r="J956">
            <v>0</v>
          </cell>
          <cell r="K956">
            <v>0</v>
          </cell>
          <cell r="L956">
            <v>0</v>
          </cell>
          <cell r="M956">
            <v>0</v>
          </cell>
          <cell r="N956">
            <v>0</v>
          </cell>
          <cell r="O956">
            <v>0</v>
          </cell>
          <cell r="P956">
            <v>0</v>
          </cell>
          <cell r="Q956">
            <v>0</v>
          </cell>
          <cell r="R956">
            <v>0</v>
          </cell>
        </row>
        <row r="957">
          <cell r="A957" t="str">
            <v>NXL</v>
          </cell>
          <cell r="B957">
            <v>0</v>
          </cell>
          <cell r="C957">
            <v>0</v>
          </cell>
          <cell r="D957" t="str">
            <v>Bộ móng neo xòe cho chằng lệch (TT)</v>
          </cell>
          <cell r="E957" t="str">
            <v>Bộ</v>
          </cell>
          <cell r="F957">
            <v>0</v>
          </cell>
          <cell r="G957">
            <v>403000</v>
          </cell>
          <cell r="H957">
            <v>0</v>
          </cell>
          <cell r="I957">
            <v>158796.90700000001</v>
          </cell>
          <cell r="J957">
            <v>0</v>
          </cell>
          <cell r="K957">
            <v>0</v>
          </cell>
          <cell r="L957">
            <v>0</v>
          </cell>
          <cell r="M957">
            <v>0</v>
          </cell>
          <cell r="N957">
            <v>0</v>
          </cell>
          <cell r="O957">
            <v>0</v>
          </cell>
          <cell r="P957">
            <v>0</v>
          </cell>
          <cell r="Q957">
            <v>0</v>
          </cell>
          <cell r="R957">
            <v>0</v>
          </cell>
        </row>
        <row r="958">
          <cell r="A958" t="str">
            <v>NXXD</v>
          </cell>
          <cell r="B958">
            <v>0</v>
          </cell>
          <cell r="C958">
            <v>0</v>
          </cell>
          <cell r="D958" t="str">
            <v>Bộ móng neo xòe cho chằng xuống (TT) - Lỗ đá</v>
          </cell>
          <cell r="E958" t="str">
            <v>Bộ</v>
          </cell>
          <cell r="F958">
            <v>0</v>
          </cell>
          <cell r="G958">
            <v>403000</v>
          </cell>
          <cell r="H958">
            <v>0</v>
          </cell>
          <cell r="I958">
            <v>1292000.32</v>
          </cell>
          <cell r="J958">
            <v>0</v>
          </cell>
          <cell r="K958">
            <v>0</v>
          </cell>
          <cell r="L958">
            <v>0</v>
          </cell>
          <cell r="M958">
            <v>0</v>
          </cell>
          <cell r="N958">
            <v>0</v>
          </cell>
          <cell r="O958">
            <v>0</v>
          </cell>
          <cell r="P958">
            <v>0</v>
          </cell>
          <cell r="Q958">
            <v>0</v>
          </cell>
          <cell r="R958">
            <v>0</v>
          </cell>
        </row>
        <row r="959">
          <cell r="A959" t="str">
            <v>NXLD</v>
          </cell>
          <cell r="B959">
            <v>0</v>
          </cell>
          <cell r="C959">
            <v>0</v>
          </cell>
          <cell r="D959" t="str">
            <v>Bộ móng neo xòe cho chằng lệch (TT) - Lỗ đá</v>
          </cell>
          <cell r="E959" t="str">
            <v>Bộ</v>
          </cell>
          <cell r="F959">
            <v>0</v>
          </cell>
          <cell r="G959">
            <v>403000</v>
          </cell>
          <cell r="H959">
            <v>0</v>
          </cell>
          <cell r="I959">
            <v>1292000.32</v>
          </cell>
          <cell r="J959">
            <v>0</v>
          </cell>
          <cell r="K959">
            <v>0</v>
          </cell>
          <cell r="L959">
            <v>0</v>
          </cell>
          <cell r="M959">
            <v>0</v>
          </cell>
          <cell r="N959">
            <v>0</v>
          </cell>
          <cell r="O959">
            <v>0</v>
          </cell>
          <cell r="P959">
            <v>0</v>
          </cell>
          <cell r="Q959">
            <v>0</v>
          </cell>
          <cell r="R959">
            <v>0</v>
          </cell>
        </row>
        <row r="960">
          <cell r="A960" t="str">
            <v>U-D</v>
          </cell>
          <cell r="B960">
            <v>0</v>
          </cell>
          <cell r="C960">
            <v>0</v>
          </cell>
          <cell r="D960" t="str">
            <v>Bộ Uclevis đỡ dây trung hòa (trụ đơn)</v>
          </cell>
          <cell r="E960" t="str">
            <v>bộ</v>
          </cell>
          <cell r="F960">
            <v>0</v>
          </cell>
          <cell r="G960">
            <v>54100</v>
          </cell>
          <cell r="H960">
            <v>0</v>
          </cell>
          <cell r="I960">
            <v>0</v>
          </cell>
          <cell r="J960">
            <v>15472</v>
          </cell>
          <cell r="K960">
            <v>0</v>
          </cell>
          <cell r="L960">
            <v>0</v>
          </cell>
          <cell r="M960">
            <v>0</v>
          </cell>
          <cell r="N960">
            <v>0</v>
          </cell>
          <cell r="O960">
            <v>0</v>
          </cell>
          <cell r="P960">
            <v>0</v>
          </cell>
          <cell r="Q960">
            <v>0</v>
          </cell>
          <cell r="R960">
            <v>0</v>
          </cell>
        </row>
        <row r="961">
          <cell r="A961" t="str">
            <v>U-K</v>
          </cell>
          <cell r="B961">
            <v>0</v>
          </cell>
          <cell r="C961">
            <v>0</v>
          </cell>
          <cell r="D961" t="str">
            <v>Bộ Uclevis đỡ dây trung hòa trụ ghép</v>
          </cell>
          <cell r="E961" t="str">
            <v>bộ</v>
          </cell>
          <cell r="F961">
            <v>0</v>
          </cell>
          <cell r="G961">
            <v>71100</v>
          </cell>
          <cell r="H961">
            <v>0</v>
          </cell>
          <cell r="I961">
            <v>0</v>
          </cell>
          <cell r="J961">
            <v>15472</v>
          </cell>
          <cell r="K961">
            <v>0</v>
          </cell>
          <cell r="L961">
            <v>0</v>
          </cell>
          <cell r="M961">
            <v>0</v>
          </cell>
          <cell r="N961">
            <v>0</v>
          </cell>
          <cell r="O961">
            <v>0</v>
          </cell>
          <cell r="P961">
            <v>0</v>
          </cell>
          <cell r="Q961">
            <v>0</v>
          </cell>
          <cell r="R961">
            <v>0</v>
          </cell>
        </row>
        <row r="962">
          <cell r="A962" t="str">
            <v>U-X</v>
          </cell>
          <cell r="B962">
            <v>0</v>
          </cell>
          <cell r="C962">
            <v>0</v>
          </cell>
          <cell r="D962" t="str">
            <v>Bộ Uclevis đỡ dây trung hòa vào xà</v>
          </cell>
          <cell r="E962" t="str">
            <v>bộ</v>
          </cell>
          <cell r="F962">
            <v>0</v>
          </cell>
          <cell r="G962">
            <v>42900</v>
          </cell>
          <cell r="H962">
            <v>0</v>
          </cell>
          <cell r="I962">
            <v>0</v>
          </cell>
          <cell r="J962">
            <v>15472</v>
          </cell>
          <cell r="K962">
            <v>0</v>
          </cell>
          <cell r="L962">
            <v>0</v>
          </cell>
          <cell r="M962">
            <v>0</v>
          </cell>
          <cell r="N962">
            <v>0</v>
          </cell>
          <cell r="O962">
            <v>0</v>
          </cell>
          <cell r="P962">
            <v>0</v>
          </cell>
          <cell r="Q962">
            <v>0</v>
          </cell>
          <cell r="R962">
            <v>0</v>
          </cell>
        </row>
        <row r="963">
          <cell r="A963" t="str">
            <v>KN50</v>
          </cell>
          <cell r="B963">
            <v>0</v>
          </cell>
          <cell r="C963">
            <v>0</v>
          </cell>
          <cell r="D963" t="str">
            <v>Bộ khóa néo dây trung hòa vào trụ (cáp trần 50)</v>
          </cell>
          <cell r="E963" t="str">
            <v>bộ</v>
          </cell>
          <cell r="F963">
            <v>0</v>
          </cell>
          <cell r="G963">
            <v>95100</v>
          </cell>
          <cell r="H963">
            <v>0</v>
          </cell>
          <cell r="I963">
            <v>0</v>
          </cell>
          <cell r="J963">
            <v>0</v>
          </cell>
          <cell r="K963">
            <v>0</v>
          </cell>
          <cell r="L963">
            <v>0</v>
          </cell>
          <cell r="M963">
            <v>0</v>
          </cell>
          <cell r="N963">
            <v>0</v>
          </cell>
          <cell r="O963">
            <v>0</v>
          </cell>
          <cell r="P963">
            <v>0</v>
          </cell>
          <cell r="Q963">
            <v>0</v>
          </cell>
          <cell r="R963">
            <v>0</v>
          </cell>
        </row>
        <row r="964">
          <cell r="A964" t="str">
            <v>KN70</v>
          </cell>
          <cell r="B964">
            <v>0</v>
          </cell>
          <cell r="C964">
            <v>0</v>
          </cell>
          <cell r="D964" t="str">
            <v>Bộ khóa néo dây trung hòa vào trụ (cáp trần 70)</v>
          </cell>
          <cell r="E964" t="str">
            <v>bộ</v>
          </cell>
          <cell r="F964">
            <v>0</v>
          </cell>
          <cell r="G964">
            <v>92500</v>
          </cell>
          <cell r="H964">
            <v>0</v>
          </cell>
          <cell r="I964">
            <v>0</v>
          </cell>
          <cell r="J964">
            <v>0</v>
          </cell>
          <cell r="K964">
            <v>0</v>
          </cell>
          <cell r="L964">
            <v>0</v>
          </cell>
          <cell r="M964">
            <v>0</v>
          </cell>
          <cell r="N964">
            <v>0</v>
          </cell>
          <cell r="O964">
            <v>0</v>
          </cell>
          <cell r="P964">
            <v>0</v>
          </cell>
          <cell r="Q964">
            <v>0</v>
          </cell>
          <cell r="R964">
            <v>0</v>
          </cell>
        </row>
        <row r="965">
          <cell r="A965" t="str">
            <v>SD</v>
          </cell>
          <cell r="B965">
            <v>0</v>
          </cell>
          <cell r="C965">
            <v>0</v>
          </cell>
          <cell r="D965" t="str">
            <v>Bộ cách điện đứng+ty sứ : SĐU</v>
          </cell>
          <cell r="E965" t="str">
            <v>bộ</v>
          </cell>
          <cell r="F965">
            <v>0</v>
          </cell>
          <cell r="G965">
            <v>253000</v>
          </cell>
          <cell r="H965">
            <v>0</v>
          </cell>
          <cell r="I965">
            <v>0</v>
          </cell>
          <cell r="J965">
            <v>58277</v>
          </cell>
          <cell r="K965">
            <v>0</v>
          </cell>
          <cell r="L965">
            <v>0</v>
          </cell>
          <cell r="M965">
            <v>0</v>
          </cell>
          <cell r="N965">
            <v>0</v>
          </cell>
          <cell r="O965">
            <v>0</v>
          </cell>
          <cell r="P965">
            <v>0</v>
          </cell>
          <cell r="Q965">
            <v>0</v>
          </cell>
          <cell r="R965">
            <v>0</v>
          </cell>
        </row>
        <row r="966">
          <cell r="A966" t="str">
            <v>SDI</v>
          </cell>
          <cell r="B966">
            <v>0</v>
          </cell>
          <cell r="C966">
            <v>0</v>
          </cell>
          <cell r="D966" t="str">
            <v>Bộ đà 0,8m + Bộ sứ đứng : SĐI</v>
          </cell>
          <cell r="E966" t="str">
            <v>bộ</v>
          </cell>
          <cell r="F966">
            <v>0</v>
          </cell>
          <cell r="G966">
            <v>549574</v>
          </cell>
          <cell r="H966">
            <v>0</v>
          </cell>
          <cell r="I966">
            <v>0</v>
          </cell>
          <cell r="J966">
            <v>255544</v>
          </cell>
          <cell r="K966">
            <v>0</v>
          </cell>
          <cell r="L966">
            <v>0</v>
          </cell>
          <cell r="M966">
            <v>0</v>
          </cell>
          <cell r="N966">
            <v>0</v>
          </cell>
          <cell r="O966">
            <v>0</v>
          </cell>
          <cell r="P966">
            <v>0</v>
          </cell>
          <cell r="Q966">
            <v>0</v>
          </cell>
          <cell r="R966">
            <v>0</v>
          </cell>
        </row>
        <row r="967">
          <cell r="A967" t="str">
            <v>SDG</v>
          </cell>
          <cell r="B967">
            <v>0</v>
          </cell>
          <cell r="C967">
            <v>0</v>
          </cell>
          <cell r="D967" t="str">
            <v>Bộ cách điện đỉnh góc + ty sứ đơn : SĐG</v>
          </cell>
          <cell r="E967" t="str">
            <v>bộ</v>
          </cell>
          <cell r="F967">
            <v>0</v>
          </cell>
          <cell r="G967">
            <v>652000</v>
          </cell>
          <cell r="H967">
            <v>0</v>
          </cell>
          <cell r="I967">
            <v>0</v>
          </cell>
          <cell r="J967">
            <v>116554</v>
          </cell>
          <cell r="K967">
            <v>0</v>
          </cell>
          <cell r="L967">
            <v>0</v>
          </cell>
          <cell r="M967">
            <v>0</v>
          </cell>
          <cell r="N967">
            <v>0</v>
          </cell>
          <cell r="O967">
            <v>0</v>
          </cell>
          <cell r="P967">
            <v>0</v>
          </cell>
          <cell r="Q967">
            <v>0</v>
          </cell>
          <cell r="R967">
            <v>0</v>
          </cell>
        </row>
        <row r="968">
          <cell r="A968" t="str">
            <v>PLY50X</v>
          </cell>
          <cell r="B968">
            <v>0</v>
          </cell>
          <cell r="C968">
            <v>0</v>
          </cell>
          <cell r="D968" t="str">
            <v>Bộ sứ treo Polymer 25kV lắp vào xà (cáp bọc 50)</v>
          </cell>
          <cell r="E968" t="str">
            <v>bộ</v>
          </cell>
          <cell r="F968">
            <v>0</v>
          </cell>
          <cell r="G968">
            <v>630000</v>
          </cell>
          <cell r="H968">
            <v>0</v>
          </cell>
          <cell r="I968">
            <v>0</v>
          </cell>
          <cell r="J968">
            <v>70132</v>
          </cell>
          <cell r="K968">
            <v>0</v>
          </cell>
          <cell r="L968">
            <v>0</v>
          </cell>
          <cell r="M968">
            <v>0</v>
          </cell>
          <cell r="N968">
            <v>0</v>
          </cell>
          <cell r="O968">
            <v>0</v>
          </cell>
          <cell r="P968">
            <v>0</v>
          </cell>
          <cell r="Q968">
            <v>0</v>
          </cell>
          <cell r="R968">
            <v>0</v>
          </cell>
        </row>
        <row r="969">
          <cell r="A969" t="str">
            <v>PLY70X</v>
          </cell>
          <cell r="B969">
            <v>0</v>
          </cell>
          <cell r="C969">
            <v>0</v>
          </cell>
          <cell r="D969" t="str">
            <v>Bộ sứ treo Polymer 25kV lắp vào xà (cáp bọc 70)</v>
          </cell>
          <cell r="E969" t="str">
            <v>bộ</v>
          </cell>
          <cell r="F969">
            <v>0</v>
          </cell>
          <cell r="G969">
            <v>630000</v>
          </cell>
          <cell r="H969">
            <v>0</v>
          </cell>
          <cell r="I969">
            <v>0</v>
          </cell>
          <cell r="J969">
            <v>70132</v>
          </cell>
          <cell r="K969">
            <v>0</v>
          </cell>
          <cell r="L969">
            <v>0</v>
          </cell>
          <cell r="M969">
            <v>0</v>
          </cell>
          <cell r="N969">
            <v>0</v>
          </cell>
          <cell r="O969">
            <v>0</v>
          </cell>
          <cell r="P969">
            <v>0</v>
          </cell>
          <cell r="Q969">
            <v>0</v>
          </cell>
          <cell r="R969">
            <v>0</v>
          </cell>
        </row>
        <row r="970">
          <cell r="A970" t="str">
            <v>PLY50T</v>
          </cell>
          <cell r="B970">
            <v>0</v>
          </cell>
          <cell r="C970">
            <v>0</v>
          </cell>
          <cell r="D970" t="str">
            <v>Bộ sứ treo Polymer 25kV lắp vào trụ (cáp bọc 50)</v>
          </cell>
          <cell r="E970" t="str">
            <v>bộ</v>
          </cell>
          <cell r="F970">
            <v>0</v>
          </cell>
          <cell r="G970">
            <v>617100</v>
          </cell>
          <cell r="H970">
            <v>0</v>
          </cell>
          <cell r="I970">
            <v>0</v>
          </cell>
          <cell r="J970">
            <v>70132</v>
          </cell>
          <cell r="K970">
            <v>0</v>
          </cell>
          <cell r="L970">
            <v>0</v>
          </cell>
          <cell r="M970">
            <v>0</v>
          </cell>
          <cell r="N970">
            <v>0</v>
          </cell>
          <cell r="O970">
            <v>0</v>
          </cell>
          <cell r="P970">
            <v>0</v>
          </cell>
          <cell r="Q970">
            <v>0</v>
          </cell>
          <cell r="R970">
            <v>0</v>
          </cell>
        </row>
        <row r="971">
          <cell r="A971" t="str">
            <v>PLY70T</v>
          </cell>
          <cell r="B971">
            <v>0</v>
          </cell>
          <cell r="C971">
            <v>0</v>
          </cell>
          <cell r="D971" t="str">
            <v>Bộ sứ treo Polymer 25kV lắp vào trụ (cáp bọc 70)</v>
          </cell>
          <cell r="E971" t="str">
            <v>bộ</v>
          </cell>
          <cell r="F971">
            <v>0</v>
          </cell>
          <cell r="G971">
            <v>988500</v>
          </cell>
          <cell r="H971">
            <v>0</v>
          </cell>
          <cell r="I971">
            <v>0</v>
          </cell>
          <cell r="J971">
            <v>70132</v>
          </cell>
          <cell r="K971">
            <v>0</v>
          </cell>
          <cell r="L971">
            <v>0</v>
          </cell>
          <cell r="M971">
            <v>0</v>
          </cell>
          <cell r="N971">
            <v>0</v>
          </cell>
          <cell r="O971">
            <v>0</v>
          </cell>
          <cell r="P971">
            <v>0</v>
          </cell>
          <cell r="Q971">
            <v>0</v>
          </cell>
          <cell r="R971">
            <v>0</v>
          </cell>
        </row>
        <row r="972">
          <cell r="A972" t="str">
            <v>DDTT1P-3</v>
          </cell>
          <cell r="B972">
            <v>0</v>
          </cell>
          <cell r="C972" t="str">
            <v>IV</v>
          </cell>
          <cell r="D972" t="str">
            <v>Phần dây, sứ và phụ kiện</v>
          </cell>
          <cell r="E972" t="str">
            <v>Tbộ</v>
          </cell>
          <cell r="F972">
            <v>0</v>
          </cell>
          <cell r="G972">
            <v>0</v>
          </cell>
          <cell r="I972">
            <v>0</v>
          </cell>
          <cell r="J972">
            <v>0</v>
          </cell>
          <cell r="K972">
            <v>0</v>
          </cell>
          <cell r="L972">
            <v>0</v>
          </cell>
          <cell r="M972">
            <v>0</v>
          </cell>
          <cell r="N972">
            <v>0</v>
          </cell>
          <cell r="O972">
            <v>0</v>
          </cell>
          <cell r="P972">
            <v>0</v>
          </cell>
          <cell r="Q972">
            <v>0</v>
          </cell>
          <cell r="R972">
            <v>0</v>
          </cell>
        </row>
        <row r="973">
          <cell r="A973" t="str">
            <v>Hotline</v>
          </cell>
          <cell r="B973">
            <v>0</v>
          </cell>
          <cell r="C973" t="str">
            <v>V</v>
          </cell>
          <cell r="D973" t="str">
            <v>Phần đấu nối Hotline</v>
          </cell>
          <cell r="E973" t="str">
            <v>Tbộ</v>
          </cell>
        </row>
        <row r="974">
          <cell r="A974" t="str">
            <v>TĐĐ</v>
          </cell>
          <cell r="B974">
            <v>0</v>
          </cell>
          <cell r="C974" t="str">
            <v>VII</v>
          </cell>
          <cell r="D974" t="str">
            <v>Phần vật liệu trụ đo đếm</v>
          </cell>
          <cell r="E974" t="str">
            <v>Tbộ</v>
          </cell>
        </row>
        <row r="975">
          <cell r="A975" t="str">
            <v>TBTT1P-3</v>
          </cell>
          <cell r="B975">
            <v>0</v>
          </cell>
          <cell r="C975" t="str">
            <v>V</v>
          </cell>
          <cell r="D975" t="str">
            <v>Phần thiết bị đường dây trung thế 3 pha 1 mạch</v>
          </cell>
          <cell r="E975" t="str">
            <v>Tbộ</v>
          </cell>
          <cell r="F975">
            <v>0</v>
          </cell>
          <cell r="G975">
            <v>0</v>
          </cell>
          <cell r="I975">
            <v>0</v>
          </cell>
          <cell r="J975">
            <v>0</v>
          </cell>
          <cell r="K975">
            <v>0</v>
          </cell>
          <cell r="L975">
            <v>0</v>
          </cell>
          <cell r="M975">
            <v>0</v>
          </cell>
          <cell r="N975">
            <v>0</v>
          </cell>
          <cell r="O975">
            <v>0</v>
          </cell>
          <cell r="P975">
            <v>0</v>
          </cell>
          <cell r="Q975">
            <v>0</v>
          </cell>
          <cell r="R975">
            <v>0</v>
          </cell>
        </row>
        <row r="976">
          <cell r="A976" t="str">
            <v>TT1P4970-3</v>
          </cell>
          <cell r="B976">
            <v>0</v>
          </cell>
          <cell r="D976" t="str">
            <v>Cộng (I-V)</v>
          </cell>
          <cell r="L976" t="str">
            <v>Vật liệu:</v>
          </cell>
          <cell r="M976">
            <v>0</v>
          </cell>
          <cell r="N976">
            <v>0</v>
          </cell>
          <cell r="O976">
            <v>0</v>
          </cell>
          <cell r="P976">
            <v>0</v>
          </cell>
          <cell r="Q976">
            <v>0</v>
          </cell>
          <cell r="R976">
            <v>0</v>
          </cell>
        </row>
        <row r="977">
          <cell r="A977" t="str">
            <v>TB1P4970-3</v>
          </cell>
          <cell r="B977">
            <v>0</v>
          </cell>
          <cell r="L977" t="str">
            <v>Thiết bị:</v>
          </cell>
          <cell r="M977">
            <v>0</v>
          </cell>
          <cell r="N977">
            <v>0</v>
          </cell>
          <cell r="O977">
            <v>0</v>
          </cell>
          <cell r="P977">
            <v>0</v>
          </cell>
          <cell r="Q977">
            <v>0</v>
          </cell>
          <cell r="R977">
            <v>0</v>
          </cell>
        </row>
        <row r="978">
          <cell r="B978">
            <v>0</v>
          </cell>
          <cell r="C978" t="str">
            <v>D</v>
          </cell>
          <cell r="D978" t="str">
            <v>Phần hạ thế</v>
          </cell>
        </row>
        <row r="979">
          <cell r="B979">
            <v>0</v>
          </cell>
          <cell r="C979" t="str">
            <v>I</v>
          </cell>
          <cell r="D979" t="str">
            <v>Phần móng và tiếp địa</v>
          </cell>
        </row>
        <row r="980">
          <cell r="A980" t="str">
            <v>M8</v>
          </cell>
          <cell r="B980">
            <v>0</v>
          </cell>
          <cell r="C980">
            <v>0</v>
          </cell>
          <cell r="D980" t="str">
            <v>Móng M8</v>
          </cell>
          <cell r="E980" t="str">
            <v>Móng</v>
          </cell>
          <cell r="F980">
            <v>0</v>
          </cell>
          <cell r="G980">
            <v>0</v>
          </cell>
          <cell r="H980">
            <v>0</v>
          </cell>
          <cell r="I980">
            <v>91102.607999999993</v>
          </cell>
          <cell r="J980">
            <v>0</v>
          </cell>
          <cell r="K980">
            <v>0</v>
          </cell>
          <cell r="L980">
            <v>0</v>
          </cell>
          <cell r="M980">
            <v>0</v>
          </cell>
          <cell r="N980">
            <v>0</v>
          </cell>
          <cell r="O980">
            <v>0</v>
          </cell>
          <cell r="P980">
            <v>0</v>
          </cell>
          <cell r="Q980">
            <v>0</v>
          </cell>
          <cell r="R980">
            <v>0</v>
          </cell>
        </row>
        <row r="981">
          <cell r="A981" t="str">
            <v>M8a</v>
          </cell>
          <cell r="B981">
            <v>0</v>
          </cell>
          <cell r="C981">
            <v>0</v>
          </cell>
          <cell r="D981" t="str">
            <v>Móng M8a</v>
          </cell>
          <cell r="E981" t="str">
            <v>Móng</v>
          </cell>
          <cell r="F981">
            <v>0</v>
          </cell>
          <cell r="G981">
            <v>397000</v>
          </cell>
          <cell r="H981">
            <v>0</v>
          </cell>
          <cell r="I981">
            <v>0</v>
          </cell>
          <cell r="J981">
            <v>62034</v>
          </cell>
          <cell r="K981">
            <v>0</v>
          </cell>
          <cell r="L981">
            <v>0</v>
          </cell>
          <cell r="M981">
            <v>0</v>
          </cell>
          <cell r="N981">
            <v>0</v>
          </cell>
          <cell r="O981">
            <v>0</v>
          </cell>
          <cell r="P981">
            <v>0</v>
          </cell>
          <cell r="Q981">
            <v>0</v>
          </cell>
          <cell r="R981">
            <v>0</v>
          </cell>
        </row>
        <row r="982">
          <cell r="A982" t="str">
            <v>M8BT</v>
          </cell>
          <cell r="B982">
            <v>0</v>
          </cell>
          <cell r="C982">
            <v>0</v>
          </cell>
          <cell r="D982" t="str">
            <v>Móng bê tông trụ đơn 8,4m</v>
          </cell>
          <cell r="E982" t="str">
            <v>Móng</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M8BTD</v>
          </cell>
          <cell r="B983">
            <v>0</v>
          </cell>
          <cell r="C983">
            <v>0</v>
          </cell>
          <cell r="D983" t="str">
            <v>Móng bê tông trụ đôi 8,4m</v>
          </cell>
          <cell r="E983" t="str">
            <v>Móng</v>
          </cell>
          <cell r="F983">
            <v>0</v>
          </cell>
          <cell r="G983">
            <v>109600</v>
          </cell>
          <cell r="H983">
            <v>844442</v>
          </cell>
          <cell r="I983">
            <v>823790.47699999996</v>
          </cell>
          <cell r="J983">
            <v>0</v>
          </cell>
          <cell r="K983">
            <v>33877.599999999999</v>
          </cell>
          <cell r="L983">
            <v>0</v>
          </cell>
          <cell r="M983">
            <v>0</v>
          </cell>
          <cell r="N983">
            <v>0</v>
          </cell>
          <cell r="O983">
            <v>0</v>
          </cell>
          <cell r="P983">
            <v>0</v>
          </cell>
          <cell r="Q983">
            <v>0</v>
          </cell>
          <cell r="R983">
            <v>0</v>
          </cell>
        </row>
        <row r="984">
          <cell r="A984" t="str">
            <v>M10</v>
          </cell>
          <cell r="B984">
            <v>0</v>
          </cell>
          <cell r="C984">
            <v>0</v>
          </cell>
          <cell r="D984" t="str">
            <v>Móng M10</v>
          </cell>
          <cell r="E984" t="str">
            <v>Móng</v>
          </cell>
          <cell r="F984">
            <v>0</v>
          </cell>
          <cell r="G984">
            <v>0</v>
          </cell>
          <cell r="H984">
            <v>0</v>
          </cell>
          <cell r="I984">
            <v>135388.598</v>
          </cell>
          <cell r="J984">
            <v>0</v>
          </cell>
          <cell r="K984">
            <v>0</v>
          </cell>
          <cell r="L984">
            <v>0</v>
          </cell>
          <cell r="M984">
            <v>0</v>
          </cell>
          <cell r="N984">
            <v>0</v>
          </cell>
          <cell r="O984">
            <v>0</v>
          </cell>
          <cell r="P984">
            <v>0</v>
          </cell>
          <cell r="Q984">
            <v>0</v>
          </cell>
          <cell r="R984">
            <v>0</v>
          </cell>
        </row>
        <row r="985">
          <cell r="A985" t="str">
            <v>M10a</v>
          </cell>
          <cell r="B985">
            <v>0</v>
          </cell>
          <cell r="C985">
            <v>0</v>
          </cell>
          <cell r="D985" t="str">
            <v xml:space="preserve">Móng M10a </v>
          </cell>
          <cell r="E985" t="str">
            <v>Móng</v>
          </cell>
          <cell r="F985">
            <v>0</v>
          </cell>
          <cell r="G985">
            <v>397000</v>
          </cell>
          <cell r="H985">
            <v>0</v>
          </cell>
          <cell r="I985">
            <v>428823.73899999994</v>
          </cell>
          <cell r="J985">
            <v>62034</v>
          </cell>
          <cell r="K985">
            <v>0</v>
          </cell>
          <cell r="L985">
            <v>0</v>
          </cell>
          <cell r="M985">
            <v>0</v>
          </cell>
          <cell r="N985">
            <v>0</v>
          </cell>
          <cell r="O985">
            <v>0</v>
          </cell>
          <cell r="P985">
            <v>0</v>
          </cell>
          <cell r="Q985">
            <v>0</v>
          </cell>
          <cell r="R985">
            <v>0</v>
          </cell>
        </row>
        <row r="986">
          <cell r="A986" t="str">
            <v>M10BT</v>
          </cell>
          <cell r="B986">
            <v>0</v>
          </cell>
          <cell r="C986">
            <v>0</v>
          </cell>
          <cell r="D986" t="str">
            <v>Móng bê tông trụ đơn 10.5m</v>
          </cell>
          <cell r="E986" t="str">
            <v>Móng</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M10BTD</v>
          </cell>
          <cell r="B987">
            <v>0</v>
          </cell>
          <cell r="C987">
            <v>0</v>
          </cell>
          <cell r="D987" t="str">
            <v>Móng M10BT đôi</v>
          </cell>
          <cell r="E987" t="str">
            <v>Móng</v>
          </cell>
          <cell r="F987">
            <v>0</v>
          </cell>
          <cell r="G987">
            <v>123600</v>
          </cell>
          <cell r="H987">
            <v>1794003</v>
          </cell>
          <cell r="I987">
            <v>1555059.5460000001</v>
          </cell>
          <cell r="J987">
            <v>0</v>
          </cell>
          <cell r="K987">
            <v>72159.288</v>
          </cell>
          <cell r="L987">
            <v>0</v>
          </cell>
          <cell r="M987">
            <v>0</v>
          </cell>
          <cell r="N987">
            <v>0</v>
          </cell>
          <cell r="O987">
            <v>0</v>
          </cell>
          <cell r="P987">
            <v>0</v>
          </cell>
          <cell r="Q987">
            <v>0</v>
          </cell>
          <cell r="R987">
            <v>0</v>
          </cell>
        </row>
        <row r="988">
          <cell r="A988" t="str">
            <v>TDLL85</v>
          </cell>
          <cell r="B988">
            <v>0</v>
          </cell>
          <cell r="C988">
            <v>0</v>
          </cell>
          <cell r="D988" t="str">
            <v>Tiếp địa lặp lại (trụ 8,5m)</v>
          </cell>
          <cell r="E988" t="str">
            <v>Bộ</v>
          </cell>
          <cell r="F988">
            <v>0</v>
          </cell>
          <cell r="G988">
            <v>483664.44799999997</v>
          </cell>
          <cell r="H988">
            <v>0</v>
          </cell>
          <cell r="I988">
            <v>0</v>
          </cell>
          <cell r="J988">
            <v>908758.26399999997</v>
          </cell>
          <cell r="K988">
            <v>0</v>
          </cell>
          <cell r="L988">
            <v>13887</v>
          </cell>
          <cell r="M988">
            <v>0</v>
          </cell>
          <cell r="N988">
            <v>0</v>
          </cell>
          <cell r="O988">
            <v>0</v>
          </cell>
          <cell r="P988">
            <v>0</v>
          </cell>
          <cell r="Q988">
            <v>0</v>
          </cell>
          <cell r="R988">
            <v>0</v>
          </cell>
        </row>
        <row r="989">
          <cell r="A989" t="str">
            <v>TDLL10</v>
          </cell>
          <cell r="B989">
            <v>0</v>
          </cell>
          <cell r="C989">
            <v>0</v>
          </cell>
          <cell r="D989" t="str">
            <v>Tiếp địa lặp lại (trụ 10,5m)</v>
          </cell>
          <cell r="E989" t="str">
            <v>Bộ</v>
          </cell>
          <cell r="F989">
            <v>0</v>
          </cell>
          <cell r="G989">
            <v>504664.44799999997</v>
          </cell>
          <cell r="H989">
            <v>0</v>
          </cell>
          <cell r="I989">
            <v>0</v>
          </cell>
          <cell r="J989">
            <v>908758.26399999997</v>
          </cell>
          <cell r="K989">
            <v>0</v>
          </cell>
          <cell r="L989">
            <v>13887</v>
          </cell>
          <cell r="M989">
            <v>0</v>
          </cell>
          <cell r="N989">
            <v>0</v>
          </cell>
          <cell r="O989">
            <v>0</v>
          </cell>
          <cell r="P989">
            <v>0</v>
          </cell>
          <cell r="Q989">
            <v>0</v>
          </cell>
          <cell r="R989">
            <v>0</v>
          </cell>
        </row>
        <row r="990">
          <cell r="B990">
            <v>0</v>
          </cell>
          <cell r="C990" t="str">
            <v>II</v>
          </cell>
          <cell r="D990" t="str">
            <v>Phần trụ, néo</v>
          </cell>
        </row>
        <row r="991">
          <cell r="A991" t="str">
            <v>BTLT85</v>
          </cell>
          <cell r="B991">
            <v>0</v>
          </cell>
          <cell r="C991">
            <v>0</v>
          </cell>
          <cell r="D991" t="str">
            <v>Trụ bê tông ly tâm 8.5m</v>
          </cell>
          <cell r="E991" t="str">
            <v>Trụ</v>
          </cell>
          <cell r="F991">
            <v>0</v>
          </cell>
          <cell r="G991">
            <v>2427273</v>
          </cell>
          <cell r="H991">
            <v>0</v>
          </cell>
          <cell r="I991">
            <v>0</v>
          </cell>
          <cell r="J991">
            <v>551034</v>
          </cell>
          <cell r="K991">
            <v>0</v>
          </cell>
          <cell r="L991">
            <v>141795</v>
          </cell>
          <cell r="M991">
            <v>0</v>
          </cell>
          <cell r="N991">
            <v>0</v>
          </cell>
          <cell r="O991">
            <v>0</v>
          </cell>
          <cell r="P991">
            <v>0</v>
          </cell>
          <cell r="Q991">
            <v>0</v>
          </cell>
          <cell r="R991">
            <v>0</v>
          </cell>
        </row>
        <row r="992">
          <cell r="A992" t="str">
            <v>BTLT10</v>
          </cell>
          <cell r="B992">
            <v>0</v>
          </cell>
          <cell r="C992">
            <v>0</v>
          </cell>
          <cell r="D992" t="str">
            <v>Trụ bê tông ly tâm 10.5m</v>
          </cell>
          <cell r="E992" t="str">
            <v>Trụ</v>
          </cell>
          <cell r="F992">
            <v>0</v>
          </cell>
          <cell r="G992">
            <v>3500000</v>
          </cell>
          <cell r="H992">
            <v>0</v>
          </cell>
          <cell r="I992">
            <v>0</v>
          </cell>
          <cell r="J992">
            <v>589996</v>
          </cell>
          <cell r="K992">
            <v>0</v>
          </cell>
          <cell r="L992">
            <v>202565</v>
          </cell>
          <cell r="M992">
            <v>0</v>
          </cell>
          <cell r="N992">
            <v>0</v>
          </cell>
          <cell r="O992">
            <v>0</v>
          </cell>
          <cell r="P992">
            <v>0</v>
          </cell>
          <cell r="Q992">
            <v>0</v>
          </cell>
          <cell r="R992">
            <v>0</v>
          </cell>
        </row>
        <row r="993">
          <cell r="A993" t="str">
            <v>CX85</v>
          </cell>
          <cell r="B993">
            <v>0</v>
          </cell>
          <cell r="C993">
            <v>0</v>
          </cell>
          <cell r="D993" t="str">
            <v>Bộ chằng xuống đơn cho trụ hạ thế</v>
          </cell>
          <cell r="E993" t="str">
            <v>Bộ</v>
          </cell>
          <cell r="F993">
            <v>0</v>
          </cell>
          <cell r="G993">
            <v>529455.32000000007</v>
          </cell>
          <cell r="H993">
            <v>0</v>
          </cell>
          <cell r="I993">
            <v>0</v>
          </cell>
          <cell r="J993">
            <v>125235</v>
          </cell>
          <cell r="K993">
            <v>0</v>
          </cell>
          <cell r="L993">
            <v>0</v>
          </cell>
          <cell r="M993">
            <v>0</v>
          </cell>
          <cell r="N993">
            <v>0</v>
          </cell>
          <cell r="O993">
            <v>0</v>
          </cell>
          <cell r="P993">
            <v>0</v>
          </cell>
          <cell r="Q993">
            <v>0</v>
          </cell>
          <cell r="R993">
            <v>0</v>
          </cell>
        </row>
        <row r="994">
          <cell r="A994" t="str">
            <v>CL85</v>
          </cell>
          <cell r="B994">
            <v>0</v>
          </cell>
          <cell r="C994">
            <v>0</v>
          </cell>
          <cell r="D994" t="str">
            <v>Bộ chằng lệch đơn cho trụ hạ thế</v>
          </cell>
          <cell r="E994" t="str">
            <v>Bộ</v>
          </cell>
          <cell r="F994">
            <v>0</v>
          </cell>
          <cell r="G994">
            <v>747027.08000000007</v>
          </cell>
          <cell r="H994">
            <v>0</v>
          </cell>
          <cell r="I994">
            <v>0</v>
          </cell>
          <cell r="J994">
            <v>256746</v>
          </cell>
          <cell r="K994">
            <v>0</v>
          </cell>
          <cell r="L994">
            <v>0</v>
          </cell>
          <cell r="M994">
            <v>0</v>
          </cell>
          <cell r="N994">
            <v>0</v>
          </cell>
          <cell r="O994">
            <v>0</v>
          </cell>
          <cell r="P994">
            <v>0</v>
          </cell>
          <cell r="Q994">
            <v>0</v>
          </cell>
          <cell r="R994">
            <v>0</v>
          </cell>
        </row>
        <row r="995">
          <cell r="A995" t="str">
            <v>CX10</v>
          </cell>
          <cell r="B995">
            <v>0</v>
          </cell>
          <cell r="C995">
            <v>0</v>
          </cell>
          <cell r="D995" t="str">
            <v>Bộ chằng xuống đơn cho trụ 10,5m</v>
          </cell>
          <cell r="E995" t="str">
            <v>Bộ</v>
          </cell>
          <cell r="F995">
            <v>0</v>
          </cell>
          <cell r="G995">
            <v>784878.62</v>
          </cell>
          <cell r="H995">
            <v>0</v>
          </cell>
          <cell r="I995">
            <v>0</v>
          </cell>
          <cell r="J995">
            <v>125235</v>
          </cell>
          <cell r="K995">
            <v>0</v>
          </cell>
          <cell r="L995">
            <v>0</v>
          </cell>
          <cell r="M995">
            <v>0</v>
          </cell>
          <cell r="N995">
            <v>0</v>
          </cell>
          <cell r="O995">
            <v>0</v>
          </cell>
          <cell r="P995">
            <v>0</v>
          </cell>
          <cell r="Q995">
            <v>0</v>
          </cell>
          <cell r="R995">
            <v>0</v>
          </cell>
        </row>
        <row r="996">
          <cell r="A996" t="str">
            <v>CL10</v>
          </cell>
          <cell r="B996">
            <v>0</v>
          </cell>
          <cell r="C996">
            <v>0</v>
          </cell>
          <cell r="D996" t="str">
            <v>Bộ chằng lệch đơn cho trụ 10,5m</v>
          </cell>
          <cell r="E996" t="str">
            <v>Bộ</v>
          </cell>
          <cell r="F996">
            <v>0</v>
          </cell>
          <cell r="G996">
            <v>1037451.14</v>
          </cell>
          <cell r="H996">
            <v>0</v>
          </cell>
          <cell r="I996">
            <v>0</v>
          </cell>
          <cell r="J996">
            <v>256746</v>
          </cell>
          <cell r="K996">
            <v>0</v>
          </cell>
          <cell r="L996">
            <v>0</v>
          </cell>
          <cell r="M996">
            <v>0</v>
          </cell>
          <cell r="N996">
            <v>0</v>
          </cell>
          <cell r="O996">
            <v>0</v>
          </cell>
          <cell r="P996">
            <v>0</v>
          </cell>
          <cell r="Q996">
            <v>0</v>
          </cell>
          <cell r="R996">
            <v>0</v>
          </cell>
        </row>
        <row r="997">
          <cell r="A997" t="str">
            <v>NXX-H</v>
          </cell>
          <cell r="B997">
            <v>0</v>
          </cell>
          <cell r="C997">
            <v>0</v>
          </cell>
          <cell r="D997" t="str">
            <v>Bộ móng neo xòe cho chằng xuống (HT)</v>
          </cell>
          <cell r="E997" t="str">
            <v>Bộ</v>
          </cell>
          <cell r="F997">
            <v>0</v>
          </cell>
          <cell r="G997">
            <v>253000</v>
          </cell>
          <cell r="H997">
            <v>0</v>
          </cell>
          <cell r="I997">
            <v>0</v>
          </cell>
          <cell r="J997">
            <v>158796.90700000001</v>
          </cell>
          <cell r="K997">
            <v>0</v>
          </cell>
          <cell r="L997">
            <v>0</v>
          </cell>
          <cell r="M997">
            <v>0</v>
          </cell>
          <cell r="N997">
            <v>0</v>
          </cell>
          <cell r="O997">
            <v>0</v>
          </cell>
          <cell r="P997">
            <v>0</v>
          </cell>
          <cell r="Q997">
            <v>0</v>
          </cell>
          <cell r="R997">
            <v>0</v>
          </cell>
        </row>
        <row r="998">
          <cell r="A998" t="str">
            <v>NXL-H</v>
          </cell>
          <cell r="B998">
            <v>0</v>
          </cell>
          <cell r="C998">
            <v>0</v>
          </cell>
          <cell r="D998" t="str">
            <v>Bộ móng neo xòe cho chằng lệch (HT)</v>
          </cell>
          <cell r="E998" t="str">
            <v>Bộ</v>
          </cell>
          <cell r="F998">
            <v>0</v>
          </cell>
          <cell r="G998">
            <v>253000</v>
          </cell>
          <cell r="H998">
            <v>0</v>
          </cell>
          <cell r="I998">
            <v>0</v>
          </cell>
          <cell r="J998">
            <v>158796.90700000001</v>
          </cell>
          <cell r="K998">
            <v>0</v>
          </cell>
          <cell r="L998">
            <v>0</v>
          </cell>
          <cell r="M998">
            <v>0</v>
          </cell>
          <cell r="N998">
            <v>0</v>
          </cell>
          <cell r="O998">
            <v>0</v>
          </cell>
          <cell r="P998">
            <v>0</v>
          </cell>
          <cell r="Q998">
            <v>0</v>
          </cell>
          <cell r="R998">
            <v>0</v>
          </cell>
        </row>
        <row r="999">
          <cell r="A999" t="str">
            <v>DDHT</v>
          </cell>
          <cell r="B999">
            <v>0</v>
          </cell>
          <cell r="C999" t="str">
            <v>III</v>
          </cell>
          <cell r="D999" t="str">
            <v>Phần dây, sứ và phụ kiện</v>
          </cell>
          <cell r="E999" t="str">
            <v>Tbộ</v>
          </cell>
          <cell r="F999">
            <v>0</v>
          </cell>
          <cell r="G999">
            <v>0</v>
          </cell>
          <cell r="I999">
            <v>0</v>
          </cell>
          <cell r="J999">
            <v>0</v>
          </cell>
          <cell r="K999">
            <v>0</v>
          </cell>
          <cell r="L999">
            <v>0</v>
          </cell>
          <cell r="M999">
            <v>0</v>
          </cell>
          <cell r="N999">
            <v>0</v>
          </cell>
          <cell r="O999">
            <v>0</v>
          </cell>
          <cell r="P999">
            <v>0</v>
          </cell>
          <cell r="Q999">
            <v>0</v>
          </cell>
          <cell r="R999">
            <v>0</v>
          </cell>
        </row>
        <row r="1000">
          <cell r="A1000" t="str">
            <v>TBHT</v>
          </cell>
          <cell r="B1000">
            <v>0</v>
          </cell>
          <cell r="C1000" t="str">
            <v>IV</v>
          </cell>
          <cell r="D1000" t="str">
            <v>Thiết bị đường dây</v>
          </cell>
          <cell r="E1000" t="str">
            <v>Tbộ</v>
          </cell>
          <cell r="F1000">
            <v>0</v>
          </cell>
          <cell r="G1000">
            <v>0</v>
          </cell>
          <cell r="I1000">
            <v>0</v>
          </cell>
          <cell r="J1000">
            <v>0</v>
          </cell>
          <cell r="K1000">
            <v>0</v>
          </cell>
          <cell r="L1000">
            <v>0</v>
          </cell>
          <cell r="M1000">
            <v>0</v>
          </cell>
          <cell r="N1000">
            <v>0</v>
          </cell>
          <cell r="O1000">
            <v>0</v>
          </cell>
          <cell r="P1000">
            <v>0</v>
          </cell>
          <cell r="Q1000">
            <v>0</v>
          </cell>
          <cell r="R1000">
            <v>0</v>
          </cell>
        </row>
        <row r="1001">
          <cell r="A1001" t="str">
            <v>HT4970</v>
          </cell>
          <cell r="B1001">
            <v>0</v>
          </cell>
          <cell r="D1001" t="str">
            <v>Cộng ( I-IV)</v>
          </cell>
          <cell r="L1001" t="str">
            <v>Vật liệu:</v>
          </cell>
          <cell r="M1001">
            <v>0</v>
          </cell>
          <cell r="N1001">
            <v>0</v>
          </cell>
          <cell r="O1001">
            <v>0</v>
          </cell>
          <cell r="P1001">
            <v>0</v>
          </cell>
          <cell r="Q1001">
            <v>0</v>
          </cell>
          <cell r="R1001">
            <v>0</v>
          </cell>
        </row>
        <row r="1002">
          <cell r="A1002" t="str">
            <v>TBHT4970</v>
          </cell>
          <cell r="B1002">
            <v>0</v>
          </cell>
          <cell r="L1002" t="str">
            <v>Thiết bị:</v>
          </cell>
          <cell r="M1002">
            <v>0</v>
          </cell>
          <cell r="N1002">
            <v>0</v>
          </cell>
          <cell r="O1002">
            <v>0</v>
          </cell>
          <cell r="P1002">
            <v>0</v>
          </cell>
          <cell r="Q1002">
            <v>0</v>
          </cell>
          <cell r="R1002">
            <v>0</v>
          </cell>
        </row>
      </sheetData>
      <sheetData sheetId="5" refreshError="1">
        <row r="4">
          <cell r="B4" t="str">
            <v>MÃ</v>
          </cell>
          <cell r="C4" t="str">
            <v>x</v>
          </cell>
          <cell r="D4" t="str">
            <v>MÃ ĐƠN GIÁ</v>
          </cell>
          <cell r="E4" t="str">
            <v>DANH MỤC</v>
          </cell>
          <cell r="F4" t="str">
            <v>ĐƠN VỊ</v>
          </cell>
          <cell r="G4" t="str">
            <v>KHỐI LƯỢNG</v>
          </cell>
          <cell r="H4" t="str">
            <v>ĐƠN GIÁ</v>
          </cell>
          <cell r="N4" t="str">
            <v>THÀNH TIỀN</v>
          </cell>
        </row>
        <row r="5">
          <cell r="C5" t="str">
            <v>x</v>
          </cell>
          <cell r="H5" t="str">
            <v>VL-NĐM</v>
          </cell>
          <cell r="I5" t="str">
            <v>VL-ĐM</v>
          </cell>
          <cell r="J5" t="str">
            <v>NC1776</v>
          </cell>
          <cell r="K5" t="str">
            <v>NC4970</v>
          </cell>
          <cell r="L5" t="str">
            <v>MTC1776</v>
          </cell>
          <cell r="M5" t="str">
            <v>MTC4970</v>
          </cell>
          <cell r="N5" t="str">
            <v>VL-NĐM</v>
          </cell>
          <cell r="O5" t="str">
            <v>VL-ĐM</v>
          </cell>
          <cell r="P5" t="str">
            <v>NC1776</v>
          </cell>
          <cell r="Q5" t="str">
            <v>NC4970</v>
          </cell>
          <cell r="R5" t="str">
            <v>MTC1776</v>
          </cell>
          <cell r="S5" t="str">
            <v>MTC4970</v>
          </cell>
          <cell r="U5" t="str">
            <v>TỔNG</v>
          </cell>
          <cell r="V5" t="str">
            <v>TT3P</v>
          </cell>
          <cell r="W5" t="str">
            <v>TT3P-2</v>
          </cell>
          <cell r="X5" t="str">
            <v>TT3P-3</v>
          </cell>
          <cell r="Y5" t="str">
            <v>TT3P-4</v>
          </cell>
          <cell r="Z5" t="str">
            <v>TT3P-5</v>
          </cell>
          <cell r="AA5" t="str">
            <v>TT3P-6</v>
          </cell>
          <cell r="AB5" t="str">
            <v>TT3P-7</v>
          </cell>
          <cell r="AC5" t="str">
            <v>TT3P-8</v>
          </cell>
          <cell r="AD5" t="str">
            <v>TT1P</v>
          </cell>
          <cell r="AE5" t="str">
            <v>TT1P-2</v>
          </cell>
          <cell r="AF5" t="str">
            <v>TT1P-3</v>
          </cell>
          <cell r="AG5" t="str">
            <v>HT</v>
          </cell>
          <cell r="AJ5" t="str">
            <v>TỔNG</v>
          </cell>
          <cell r="AK5" t="str">
            <v>TT3P</v>
          </cell>
          <cell r="AL5" t="str">
            <v>TT3P-2</v>
          </cell>
          <cell r="AM5" t="str">
            <v>TT3P-3</v>
          </cell>
          <cell r="AN5" t="str">
            <v>TT3P-4</v>
          </cell>
          <cell r="AO5" t="str">
            <v>TT3P-5</v>
          </cell>
          <cell r="AP5" t="str">
            <v>TT3P-6</v>
          </cell>
          <cell r="AQ5" t="str">
            <v>TT3P-7</v>
          </cell>
          <cell r="AR5" t="str">
            <v>TT3P-8</v>
          </cell>
          <cell r="AS5" t="str">
            <v>TT1P</v>
          </cell>
          <cell r="AT5" t="str">
            <v>TT1P-2</v>
          </cell>
          <cell r="AU5" t="str">
            <v>TT1P-3</v>
          </cell>
          <cell r="AV5" t="str">
            <v>HT</v>
          </cell>
        </row>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cell r="Y6">
            <v>25</v>
          </cell>
          <cell r="Z6">
            <v>26</v>
          </cell>
          <cell r="AA6">
            <v>27</v>
          </cell>
          <cell r="AB6">
            <v>28</v>
          </cell>
          <cell r="AC6">
            <v>29</v>
          </cell>
          <cell r="AD6">
            <v>30</v>
          </cell>
          <cell r="AE6">
            <v>31</v>
          </cell>
          <cell r="AF6">
            <v>32</v>
          </cell>
          <cell r="AG6">
            <v>33</v>
          </cell>
          <cell r="AJ6">
            <v>36</v>
          </cell>
          <cell r="AK6">
            <v>37</v>
          </cell>
          <cell r="AL6">
            <v>38</v>
          </cell>
          <cell r="AM6">
            <v>39</v>
          </cell>
          <cell r="AN6">
            <v>40</v>
          </cell>
          <cell r="AO6">
            <v>41</v>
          </cell>
          <cell r="AP6">
            <v>42</v>
          </cell>
          <cell r="AQ6">
            <v>43</v>
          </cell>
          <cell r="AR6">
            <v>44</v>
          </cell>
          <cell r="AS6">
            <v>45</v>
          </cell>
          <cell r="AT6">
            <v>46</v>
          </cell>
          <cell r="AU6">
            <v>47</v>
          </cell>
          <cell r="AV6">
            <v>48</v>
          </cell>
        </row>
        <row r="7">
          <cell r="C7">
            <v>1</v>
          </cell>
          <cell r="D7" t="str">
            <v>I</v>
          </cell>
          <cell r="E7" t="str">
            <v>Phần móng và tiếp địa</v>
          </cell>
          <cell r="AJ7">
            <v>69106.0900000002</v>
          </cell>
          <cell r="AK7">
            <v>6419.7200000000084</v>
          </cell>
          <cell r="AL7">
            <v>10120.379999999997</v>
          </cell>
          <cell r="AM7">
            <v>2961.5800000000054</v>
          </cell>
          <cell r="AN7">
            <v>7478.2999999999884</v>
          </cell>
          <cell r="AO7">
            <v>10620.630000000001</v>
          </cell>
          <cell r="AP7">
            <v>8408.0800000000054</v>
          </cell>
          <cell r="AQ7">
            <v>6519.8899999999958</v>
          </cell>
          <cell r="AR7">
            <v>8330.5099999999948</v>
          </cell>
          <cell r="AS7">
            <v>4033.760000000002</v>
          </cell>
          <cell r="AT7">
            <v>5106.9699999999975</v>
          </cell>
          <cell r="AU7">
            <v>0</v>
          </cell>
          <cell r="AV7">
            <v>0</v>
          </cell>
        </row>
        <row r="8">
          <cell r="A8" t="str">
            <v>M8</v>
          </cell>
          <cell r="C8">
            <v>0</v>
          </cell>
          <cell r="E8" t="str">
            <v>Móng M8</v>
          </cell>
          <cell r="F8" t="str">
            <v>Móng</v>
          </cell>
          <cell r="G8">
            <v>0</v>
          </cell>
          <cell r="N8">
            <v>0</v>
          </cell>
          <cell r="O8">
            <v>0</v>
          </cell>
          <cell r="P8">
            <v>91102.607999999993</v>
          </cell>
          <cell r="Q8">
            <v>0</v>
          </cell>
          <cell r="R8">
            <v>0</v>
          </cell>
          <cell r="S8">
            <v>0</v>
          </cell>
          <cell r="U8">
            <v>0</v>
          </cell>
          <cell r="V8">
            <v>0</v>
          </cell>
          <cell r="W8">
            <v>0</v>
          </cell>
          <cell r="X8">
            <v>0</v>
          </cell>
          <cell r="Y8">
            <v>0</v>
          </cell>
          <cell r="Z8">
            <v>0</v>
          </cell>
          <cell r="AA8">
            <v>0</v>
          </cell>
          <cell r="AB8">
            <v>0</v>
          </cell>
          <cell r="AC8">
            <v>0</v>
          </cell>
          <cell r="AD8">
            <v>0</v>
          </cell>
          <cell r="AE8">
            <v>0</v>
          </cell>
          <cell r="AF8">
            <v>0</v>
          </cell>
          <cell r="AG8">
            <v>0</v>
          </cell>
          <cell r="AJ8">
            <v>134590</v>
          </cell>
          <cell r="AK8">
            <v>12640</v>
          </cell>
          <cell r="AL8">
            <v>13890</v>
          </cell>
          <cell r="AM8">
            <v>10000</v>
          </cell>
          <cell r="AN8">
            <v>11250</v>
          </cell>
          <cell r="AO8">
            <v>15000</v>
          </cell>
          <cell r="AP8">
            <v>15140</v>
          </cell>
          <cell r="AQ8">
            <v>10280</v>
          </cell>
          <cell r="AR8">
            <v>15000</v>
          </cell>
          <cell r="AS8">
            <v>10000</v>
          </cell>
          <cell r="AT8">
            <v>21390</v>
          </cell>
          <cell r="AU8">
            <v>0</v>
          </cell>
          <cell r="AV8">
            <v>0</v>
          </cell>
        </row>
        <row r="9">
          <cell r="C9">
            <v>0</v>
          </cell>
          <cell r="E9" t="str">
            <v>Mỗi móng gồm:</v>
          </cell>
        </row>
        <row r="10">
          <cell r="B10" t="str">
            <v>MDD3</v>
          </cell>
          <cell r="C10">
            <v>0</v>
          </cell>
          <cell r="D10" t="str">
            <v>AB.11423</v>
          </cell>
          <cell r="E10" t="str">
            <v>Đào hố móng đất cấp 3 sâu &gt;1m</v>
          </cell>
          <cell r="F10" t="str">
            <v>m3</v>
          </cell>
          <cell r="G10">
            <v>0.14399999999999999</v>
          </cell>
          <cell r="J10">
            <v>491833</v>
          </cell>
          <cell r="L10">
            <v>0</v>
          </cell>
          <cell r="N10">
            <v>0</v>
          </cell>
          <cell r="O10">
            <v>0</v>
          </cell>
          <cell r="P10">
            <v>70823.95199999999</v>
          </cell>
          <cell r="Q10">
            <v>0</v>
          </cell>
          <cell r="R10">
            <v>0</v>
          </cell>
          <cell r="S10">
            <v>0</v>
          </cell>
          <cell r="U10">
            <v>0</v>
          </cell>
          <cell r="V10">
            <v>0</v>
          </cell>
          <cell r="W10">
            <v>0</v>
          </cell>
          <cell r="X10">
            <v>0</v>
          </cell>
          <cell r="Y10">
            <v>0</v>
          </cell>
          <cell r="Z10">
            <v>0</v>
          </cell>
          <cell r="AA10">
            <v>0</v>
          </cell>
          <cell r="AB10">
            <v>0</v>
          </cell>
          <cell r="AC10">
            <v>0</v>
          </cell>
          <cell r="AD10">
            <v>0</v>
          </cell>
          <cell r="AE10">
            <v>0</v>
          </cell>
          <cell r="AF10">
            <v>0</v>
          </cell>
          <cell r="AG10">
            <v>0</v>
          </cell>
        </row>
        <row r="11">
          <cell r="B11" t="str">
            <v>MDAP3</v>
          </cell>
          <cell r="C11">
            <v>0</v>
          </cell>
          <cell r="D11" t="str">
            <v>AB.13113</v>
          </cell>
          <cell r="E11" t="str">
            <v>Đắp đất hố móng (K=0,95)</v>
          </cell>
          <cell r="F11" t="str">
            <v>m3</v>
          </cell>
          <cell r="G11">
            <v>0.14399999999999999</v>
          </cell>
          <cell r="J11">
            <v>140824</v>
          </cell>
          <cell r="L11">
            <v>0</v>
          </cell>
          <cell r="N11">
            <v>0</v>
          </cell>
          <cell r="O11">
            <v>0</v>
          </cell>
          <cell r="P11">
            <v>20278.655999999999</v>
          </cell>
          <cell r="Q11">
            <v>0</v>
          </cell>
          <cell r="R11">
            <v>0</v>
          </cell>
          <cell r="S11">
            <v>0</v>
          </cell>
          <cell r="U11">
            <v>0</v>
          </cell>
          <cell r="V11">
            <v>0</v>
          </cell>
          <cell r="W11">
            <v>0</v>
          </cell>
          <cell r="X11">
            <v>0</v>
          </cell>
          <cell r="Y11">
            <v>0</v>
          </cell>
          <cell r="Z11">
            <v>0</v>
          </cell>
          <cell r="AA11">
            <v>0</v>
          </cell>
          <cell r="AB11">
            <v>0</v>
          </cell>
          <cell r="AC11">
            <v>0</v>
          </cell>
          <cell r="AD11">
            <v>0</v>
          </cell>
          <cell r="AE11">
            <v>0</v>
          </cell>
          <cell r="AF11">
            <v>0</v>
          </cell>
          <cell r="AG11">
            <v>0</v>
          </cell>
        </row>
        <row r="12">
          <cell r="A12" t="str">
            <v>M8a</v>
          </cell>
          <cell r="C12">
            <v>0</v>
          </cell>
          <cell r="E12" t="str">
            <v>Móng M8a</v>
          </cell>
          <cell r="F12" t="str">
            <v>Móng</v>
          </cell>
          <cell r="G12">
            <v>0</v>
          </cell>
          <cell r="N12">
            <v>397000</v>
          </cell>
          <cell r="O12">
            <v>0</v>
          </cell>
          <cell r="P12">
            <v>0</v>
          </cell>
          <cell r="Q12">
            <v>62034</v>
          </cell>
          <cell r="R12">
            <v>0</v>
          </cell>
          <cell r="S12">
            <v>0</v>
          </cell>
          <cell r="U12">
            <v>0</v>
          </cell>
          <cell r="V12">
            <v>0</v>
          </cell>
          <cell r="W12">
            <v>0</v>
          </cell>
          <cell r="X12">
            <v>0</v>
          </cell>
          <cell r="Y12">
            <v>0</v>
          </cell>
          <cell r="Z12">
            <v>0</v>
          </cell>
          <cell r="AA12">
            <v>0</v>
          </cell>
          <cell r="AB12">
            <v>0</v>
          </cell>
          <cell r="AC12">
            <v>0</v>
          </cell>
          <cell r="AD12">
            <v>0</v>
          </cell>
          <cell r="AE12">
            <v>0</v>
          </cell>
          <cell r="AF12">
            <v>0</v>
          </cell>
          <cell r="AG12">
            <v>0</v>
          </cell>
        </row>
        <row r="13">
          <cell r="C13">
            <v>0</v>
          </cell>
          <cell r="E13" t="str">
            <v>Mỗi móng gồm:</v>
          </cell>
        </row>
        <row r="14">
          <cell r="B14" t="str">
            <v>d12</v>
          </cell>
          <cell r="C14">
            <v>0</v>
          </cell>
          <cell r="D14" t="str">
            <v>AG.42121</v>
          </cell>
          <cell r="E14" t="str">
            <v>Đà cản BTCT 1,2m</v>
          </cell>
          <cell r="F14" t="str">
            <v>cái</v>
          </cell>
          <cell r="G14">
            <v>1</v>
          </cell>
          <cell r="H14">
            <v>320000</v>
          </cell>
          <cell r="K14">
            <v>62034</v>
          </cell>
          <cell r="M14">
            <v>0</v>
          </cell>
          <cell r="N14">
            <v>320000</v>
          </cell>
          <cell r="O14">
            <v>0</v>
          </cell>
          <cell r="P14">
            <v>0</v>
          </cell>
          <cell r="Q14">
            <v>62034</v>
          </cell>
          <cell r="R14">
            <v>0</v>
          </cell>
          <cell r="S14">
            <v>0</v>
          </cell>
          <cell r="U14">
            <v>0</v>
          </cell>
          <cell r="V14">
            <v>0</v>
          </cell>
          <cell r="W14">
            <v>0</v>
          </cell>
          <cell r="X14">
            <v>0</v>
          </cell>
          <cell r="Y14">
            <v>0</v>
          </cell>
          <cell r="Z14">
            <v>0</v>
          </cell>
          <cell r="AA14">
            <v>0</v>
          </cell>
          <cell r="AB14">
            <v>0</v>
          </cell>
          <cell r="AC14">
            <v>0</v>
          </cell>
          <cell r="AD14">
            <v>0</v>
          </cell>
          <cell r="AE14">
            <v>0</v>
          </cell>
          <cell r="AF14">
            <v>0</v>
          </cell>
          <cell r="AG14">
            <v>0</v>
          </cell>
        </row>
        <row r="15">
          <cell r="B15" t="str">
            <v>b22550V</v>
          </cell>
          <cell r="C15">
            <v>0</v>
          </cell>
          <cell r="D15">
            <v>0</v>
          </cell>
          <cell r="E15" t="str">
            <v>Boulon 22x550VRS + 2 long đền vuông D24-60x60x6/Zn</v>
          </cell>
          <cell r="F15" t="str">
            <v>bộ</v>
          </cell>
          <cell r="G15">
            <v>1</v>
          </cell>
          <cell r="H15">
            <v>77000</v>
          </cell>
          <cell r="K15">
            <v>0</v>
          </cell>
          <cell r="M15">
            <v>0</v>
          </cell>
          <cell r="N15">
            <v>77000</v>
          </cell>
          <cell r="O15">
            <v>0</v>
          </cell>
          <cell r="P15">
            <v>0</v>
          </cell>
          <cell r="Q15">
            <v>0</v>
          </cell>
          <cell r="R15">
            <v>0</v>
          </cell>
          <cell r="S15">
            <v>0</v>
          </cell>
          <cell r="U15">
            <v>0</v>
          </cell>
          <cell r="V15">
            <v>0</v>
          </cell>
          <cell r="W15">
            <v>0</v>
          </cell>
          <cell r="X15">
            <v>0</v>
          </cell>
          <cell r="Y15">
            <v>0</v>
          </cell>
          <cell r="Z15">
            <v>0</v>
          </cell>
          <cell r="AA15">
            <v>0</v>
          </cell>
          <cell r="AB15">
            <v>0</v>
          </cell>
          <cell r="AC15">
            <v>0</v>
          </cell>
          <cell r="AD15">
            <v>0</v>
          </cell>
          <cell r="AE15">
            <v>0</v>
          </cell>
          <cell r="AF15">
            <v>0</v>
          </cell>
          <cell r="AG15">
            <v>0</v>
          </cell>
        </row>
        <row r="16">
          <cell r="B16" t="str">
            <v>MDD3</v>
          </cell>
          <cell r="C16">
            <v>0</v>
          </cell>
          <cell r="D16" t="str">
            <v>AB.11423</v>
          </cell>
          <cell r="E16" t="str">
            <v>Đào hố móng đất cấp 3 sâu &gt;1m</v>
          </cell>
          <cell r="F16" t="str">
            <v>m3</v>
          </cell>
          <cell r="J16">
            <v>491833</v>
          </cell>
          <cell r="L16">
            <v>0</v>
          </cell>
          <cell r="N16">
            <v>0</v>
          </cell>
          <cell r="O16">
            <v>0</v>
          </cell>
          <cell r="P16">
            <v>0</v>
          </cell>
          <cell r="Q16">
            <v>0</v>
          </cell>
          <cell r="R16">
            <v>0</v>
          </cell>
          <cell r="S16">
            <v>0</v>
          </cell>
          <cell r="U16">
            <v>0</v>
          </cell>
          <cell r="V16">
            <v>0</v>
          </cell>
          <cell r="W16">
            <v>0</v>
          </cell>
          <cell r="X16">
            <v>0</v>
          </cell>
          <cell r="Y16">
            <v>0</v>
          </cell>
          <cell r="Z16">
            <v>0</v>
          </cell>
          <cell r="AA16">
            <v>0</v>
          </cell>
          <cell r="AB16">
            <v>0</v>
          </cell>
          <cell r="AC16">
            <v>0</v>
          </cell>
          <cell r="AD16">
            <v>0</v>
          </cell>
          <cell r="AE16">
            <v>0</v>
          </cell>
          <cell r="AF16">
            <v>0</v>
          </cell>
          <cell r="AG16">
            <v>0</v>
          </cell>
        </row>
        <row r="17">
          <cell r="B17" t="str">
            <v>MDAP3</v>
          </cell>
          <cell r="C17">
            <v>0</v>
          </cell>
          <cell r="D17" t="str">
            <v>AB.13113</v>
          </cell>
          <cell r="E17" t="str">
            <v>Đắp đất hố móng (K=0,95)</v>
          </cell>
          <cell r="F17" t="str">
            <v>m3</v>
          </cell>
          <cell r="J17">
            <v>140824</v>
          </cell>
          <cell r="L17">
            <v>0</v>
          </cell>
          <cell r="N17">
            <v>0</v>
          </cell>
          <cell r="O17">
            <v>0</v>
          </cell>
          <cell r="P17">
            <v>0</v>
          </cell>
          <cell r="Q17">
            <v>0</v>
          </cell>
          <cell r="R17">
            <v>0</v>
          </cell>
          <cell r="S17">
            <v>0</v>
          </cell>
          <cell r="U17">
            <v>0</v>
          </cell>
          <cell r="V17">
            <v>0</v>
          </cell>
          <cell r="W17">
            <v>0</v>
          </cell>
          <cell r="X17">
            <v>0</v>
          </cell>
          <cell r="Y17">
            <v>0</v>
          </cell>
          <cell r="Z17">
            <v>0</v>
          </cell>
          <cell r="AA17">
            <v>0</v>
          </cell>
          <cell r="AB17">
            <v>0</v>
          </cell>
          <cell r="AC17">
            <v>0</v>
          </cell>
          <cell r="AD17">
            <v>0</v>
          </cell>
          <cell r="AE17">
            <v>0</v>
          </cell>
          <cell r="AF17">
            <v>0</v>
          </cell>
          <cell r="AG17">
            <v>0</v>
          </cell>
        </row>
        <row r="18">
          <cell r="A18" t="str">
            <v>M8BT</v>
          </cell>
          <cell r="C18">
            <v>0</v>
          </cell>
          <cell r="E18" t="str">
            <v>Móng bê tông trụ đơn 8,4m</v>
          </cell>
          <cell r="F18" t="str">
            <v>Móng</v>
          </cell>
          <cell r="G18">
            <v>0</v>
          </cell>
          <cell r="N18">
            <v>0</v>
          </cell>
          <cell r="O18">
            <v>0</v>
          </cell>
          <cell r="P18">
            <v>0</v>
          </cell>
          <cell r="Q18">
            <v>0</v>
          </cell>
          <cell r="R18">
            <v>0</v>
          </cell>
          <cell r="S18">
            <v>0</v>
          </cell>
          <cell r="U18">
            <v>0</v>
          </cell>
          <cell r="V18">
            <v>0</v>
          </cell>
          <cell r="W18">
            <v>0</v>
          </cell>
          <cell r="X18">
            <v>0</v>
          </cell>
          <cell r="Y18">
            <v>0</v>
          </cell>
          <cell r="Z18">
            <v>0</v>
          </cell>
          <cell r="AA18">
            <v>0</v>
          </cell>
          <cell r="AB18">
            <v>0</v>
          </cell>
          <cell r="AC18">
            <v>0</v>
          </cell>
          <cell r="AD18">
            <v>0</v>
          </cell>
          <cell r="AE18">
            <v>0</v>
          </cell>
          <cell r="AF18">
            <v>0</v>
          </cell>
          <cell r="AG18">
            <v>0</v>
          </cell>
        </row>
        <row r="19">
          <cell r="C19">
            <v>0</v>
          </cell>
          <cell r="E19" t="str">
            <v>Mỗi móng gồm:</v>
          </cell>
        </row>
        <row r="20">
          <cell r="B20" t="str">
            <v>XM</v>
          </cell>
          <cell r="C20">
            <v>0</v>
          </cell>
          <cell r="D20">
            <v>0</v>
          </cell>
          <cell r="E20" t="str">
            <v>Xi măng</v>
          </cell>
          <cell r="F20" t="str">
            <v>kg</v>
          </cell>
          <cell r="I20">
            <v>1740</v>
          </cell>
          <cell r="J20">
            <v>0</v>
          </cell>
          <cell r="L20">
            <v>0</v>
          </cell>
          <cell r="N20">
            <v>0</v>
          </cell>
          <cell r="O20">
            <v>0</v>
          </cell>
          <cell r="P20">
            <v>0</v>
          </cell>
          <cell r="Q20">
            <v>0</v>
          </cell>
          <cell r="R20">
            <v>0</v>
          </cell>
          <cell r="S20">
            <v>0</v>
          </cell>
          <cell r="U20">
            <v>0</v>
          </cell>
          <cell r="V20">
            <v>0</v>
          </cell>
          <cell r="W20">
            <v>0</v>
          </cell>
          <cell r="X20">
            <v>0</v>
          </cell>
          <cell r="Y20">
            <v>0</v>
          </cell>
          <cell r="Z20">
            <v>0</v>
          </cell>
          <cell r="AA20">
            <v>0</v>
          </cell>
          <cell r="AB20">
            <v>0</v>
          </cell>
          <cell r="AC20">
            <v>0</v>
          </cell>
          <cell r="AD20">
            <v>0</v>
          </cell>
          <cell r="AE20">
            <v>0</v>
          </cell>
          <cell r="AF20">
            <v>0</v>
          </cell>
          <cell r="AG20">
            <v>0</v>
          </cell>
        </row>
        <row r="21">
          <cell r="B21" t="str">
            <v>CV</v>
          </cell>
          <cell r="C21">
            <v>0</v>
          </cell>
          <cell r="D21">
            <v>0</v>
          </cell>
          <cell r="E21" t="str">
            <v>Cát vàng</v>
          </cell>
          <cell r="F21" t="str">
            <v>m3</v>
          </cell>
          <cell r="I21">
            <v>512000</v>
          </cell>
          <cell r="J21">
            <v>0</v>
          </cell>
          <cell r="L21">
            <v>0</v>
          </cell>
          <cell r="N21">
            <v>0</v>
          </cell>
          <cell r="O21">
            <v>0</v>
          </cell>
          <cell r="P21">
            <v>0</v>
          </cell>
          <cell r="Q21">
            <v>0</v>
          </cell>
          <cell r="R21">
            <v>0</v>
          </cell>
          <cell r="S21">
            <v>0</v>
          </cell>
          <cell r="U21">
            <v>0</v>
          </cell>
          <cell r="V21">
            <v>0</v>
          </cell>
          <cell r="W21">
            <v>0</v>
          </cell>
          <cell r="X21">
            <v>0</v>
          </cell>
          <cell r="Y21">
            <v>0</v>
          </cell>
          <cell r="Z21">
            <v>0</v>
          </cell>
          <cell r="AA21">
            <v>0</v>
          </cell>
          <cell r="AB21">
            <v>0</v>
          </cell>
          <cell r="AC21">
            <v>0</v>
          </cell>
          <cell r="AD21">
            <v>0</v>
          </cell>
          <cell r="AE21">
            <v>0</v>
          </cell>
          <cell r="AF21">
            <v>0</v>
          </cell>
          <cell r="AG21">
            <v>0</v>
          </cell>
        </row>
        <row r="22">
          <cell r="A22" t="str">
            <v/>
          </cell>
          <cell r="B22" t="str">
            <v>D1X2</v>
          </cell>
          <cell r="C22">
            <v>0</v>
          </cell>
          <cell r="D22">
            <v>0</v>
          </cell>
          <cell r="E22" t="str">
            <v>Đá 1x2</v>
          </cell>
          <cell r="F22" t="str">
            <v>m3</v>
          </cell>
          <cell r="I22">
            <v>335000</v>
          </cell>
          <cell r="J22">
            <v>0</v>
          </cell>
          <cell r="L22">
            <v>0</v>
          </cell>
          <cell r="N22">
            <v>0</v>
          </cell>
          <cell r="O22">
            <v>0</v>
          </cell>
          <cell r="P22">
            <v>0</v>
          </cell>
          <cell r="Q22">
            <v>0</v>
          </cell>
          <cell r="R22">
            <v>0</v>
          </cell>
          <cell r="S22">
            <v>0</v>
          </cell>
          <cell r="U22">
            <v>0</v>
          </cell>
          <cell r="V22">
            <v>0</v>
          </cell>
          <cell r="W22">
            <v>0</v>
          </cell>
          <cell r="X22">
            <v>0</v>
          </cell>
          <cell r="Y22">
            <v>0</v>
          </cell>
          <cell r="Z22">
            <v>0</v>
          </cell>
          <cell r="AA22">
            <v>0</v>
          </cell>
          <cell r="AB22">
            <v>0</v>
          </cell>
          <cell r="AC22">
            <v>0</v>
          </cell>
          <cell r="AD22">
            <v>0</v>
          </cell>
          <cell r="AE22">
            <v>0</v>
          </cell>
          <cell r="AF22">
            <v>0</v>
          </cell>
          <cell r="AG22">
            <v>0</v>
          </cell>
        </row>
        <row r="23">
          <cell r="B23" t="str">
            <v>MDD3</v>
          </cell>
          <cell r="C23">
            <v>0</v>
          </cell>
          <cell r="D23" t="str">
            <v>AB.11423</v>
          </cell>
          <cell r="E23" t="str">
            <v>Đào hố móng đất cấp 3 sâu &gt;1m</v>
          </cell>
          <cell r="F23" t="str">
            <v>m3</v>
          </cell>
          <cell r="J23">
            <v>491833</v>
          </cell>
          <cell r="L23">
            <v>0</v>
          </cell>
          <cell r="N23">
            <v>0</v>
          </cell>
          <cell r="O23">
            <v>0</v>
          </cell>
          <cell r="P23">
            <v>0</v>
          </cell>
          <cell r="Q23">
            <v>0</v>
          </cell>
          <cell r="R23">
            <v>0</v>
          </cell>
          <cell r="S23">
            <v>0</v>
          </cell>
          <cell r="U23">
            <v>0</v>
          </cell>
          <cell r="V23">
            <v>0</v>
          </cell>
          <cell r="W23">
            <v>0</v>
          </cell>
          <cell r="X23">
            <v>0</v>
          </cell>
          <cell r="Y23">
            <v>0</v>
          </cell>
          <cell r="Z23">
            <v>0</v>
          </cell>
          <cell r="AA23">
            <v>0</v>
          </cell>
          <cell r="AB23">
            <v>0</v>
          </cell>
          <cell r="AC23">
            <v>0</v>
          </cell>
          <cell r="AD23">
            <v>0</v>
          </cell>
          <cell r="AE23">
            <v>0</v>
          </cell>
          <cell r="AF23">
            <v>0</v>
          </cell>
          <cell r="AG23">
            <v>0</v>
          </cell>
        </row>
        <row r="24">
          <cell r="B24" t="str">
            <v>MDAP3</v>
          </cell>
          <cell r="C24">
            <v>0</v>
          </cell>
          <cell r="D24" t="str">
            <v>AB.13113</v>
          </cell>
          <cell r="E24" t="str">
            <v>Đắp đất hố móng (K=0,95)</v>
          </cell>
          <cell r="F24" t="str">
            <v>m3</v>
          </cell>
          <cell r="J24">
            <v>140824</v>
          </cell>
          <cell r="L24">
            <v>0</v>
          </cell>
          <cell r="N24">
            <v>0</v>
          </cell>
          <cell r="O24">
            <v>0</v>
          </cell>
          <cell r="P24">
            <v>0</v>
          </cell>
          <cell r="Q24">
            <v>0</v>
          </cell>
          <cell r="R24">
            <v>0</v>
          </cell>
          <cell r="S24">
            <v>0</v>
          </cell>
          <cell r="U24">
            <v>0</v>
          </cell>
          <cell r="V24">
            <v>0</v>
          </cell>
          <cell r="W24">
            <v>0</v>
          </cell>
          <cell r="X24">
            <v>0</v>
          </cell>
          <cell r="Y24">
            <v>0</v>
          </cell>
          <cell r="Z24">
            <v>0</v>
          </cell>
          <cell r="AA24">
            <v>0</v>
          </cell>
          <cell r="AB24">
            <v>0</v>
          </cell>
          <cell r="AC24">
            <v>0</v>
          </cell>
          <cell r="AD24">
            <v>0</v>
          </cell>
          <cell r="AE24">
            <v>0</v>
          </cell>
          <cell r="AF24">
            <v>0</v>
          </cell>
          <cell r="AG24">
            <v>0</v>
          </cell>
        </row>
        <row r="25">
          <cell r="B25" t="str">
            <v>DBT15012</v>
          </cell>
          <cell r="C25">
            <v>0</v>
          </cell>
          <cell r="D25" t="str">
            <v>AF.11210</v>
          </cell>
          <cell r="E25" t="str">
            <v xml:space="preserve">Đổ bê tông mác M150 </v>
          </cell>
          <cell r="F25" t="str">
            <v>m3</v>
          </cell>
          <cell r="J25">
            <v>344703</v>
          </cell>
          <cell r="L25">
            <v>42347</v>
          </cell>
          <cell r="N25">
            <v>0</v>
          </cell>
          <cell r="O25">
            <v>0</v>
          </cell>
          <cell r="P25">
            <v>0</v>
          </cell>
          <cell r="Q25">
            <v>0</v>
          </cell>
          <cell r="R25">
            <v>0</v>
          </cell>
          <cell r="S25">
            <v>0</v>
          </cell>
          <cell r="U25">
            <v>0</v>
          </cell>
          <cell r="V25">
            <v>0</v>
          </cell>
          <cell r="W25">
            <v>0</v>
          </cell>
          <cell r="X25">
            <v>0</v>
          </cell>
          <cell r="Y25">
            <v>0</v>
          </cell>
          <cell r="Z25">
            <v>0</v>
          </cell>
          <cell r="AA25">
            <v>0</v>
          </cell>
          <cell r="AB25">
            <v>0</v>
          </cell>
          <cell r="AC25">
            <v>0</v>
          </cell>
          <cell r="AD25">
            <v>0</v>
          </cell>
          <cell r="AE25">
            <v>0</v>
          </cell>
          <cell r="AF25">
            <v>0</v>
          </cell>
          <cell r="AG25">
            <v>0</v>
          </cell>
        </row>
        <row r="26">
          <cell r="A26" t="str">
            <v>M8BTD</v>
          </cell>
          <cell r="C26">
            <v>0</v>
          </cell>
          <cell r="E26" t="str">
            <v>Móng bê tông trụ đôi 8,4m</v>
          </cell>
          <cell r="F26" t="str">
            <v>Móng</v>
          </cell>
          <cell r="G26">
            <v>0</v>
          </cell>
          <cell r="N26">
            <v>109600</v>
          </cell>
          <cell r="O26">
            <v>844442</v>
          </cell>
          <cell r="P26">
            <v>823790.47699999996</v>
          </cell>
          <cell r="Q26">
            <v>0</v>
          </cell>
          <cell r="R26">
            <v>33877.599999999999</v>
          </cell>
          <cell r="S26">
            <v>0</v>
          </cell>
          <cell r="U26">
            <v>0</v>
          </cell>
          <cell r="V26">
            <v>0</v>
          </cell>
          <cell r="W26">
            <v>0</v>
          </cell>
          <cell r="X26">
            <v>0</v>
          </cell>
          <cell r="Y26">
            <v>0</v>
          </cell>
          <cell r="Z26">
            <v>0</v>
          </cell>
          <cell r="AA26">
            <v>0</v>
          </cell>
          <cell r="AB26">
            <v>0</v>
          </cell>
          <cell r="AC26">
            <v>0</v>
          </cell>
          <cell r="AD26">
            <v>0</v>
          </cell>
          <cell r="AE26">
            <v>0</v>
          </cell>
          <cell r="AF26">
            <v>0</v>
          </cell>
          <cell r="AG26">
            <v>0</v>
          </cell>
        </row>
        <row r="27">
          <cell r="C27">
            <v>0</v>
          </cell>
          <cell r="E27" t="str">
            <v>Mỗi móng gồm:</v>
          </cell>
        </row>
        <row r="28">
          <cell r="B28" t="str">
            <v>XM</v>
          </cell>
          <cell r="C28">
            <v>0</v>
          </cell>
          <cell r="D28">
            <v>0</v>
          </cell>
          <cell r="E28" t="str">
            <v>Xi măng</v>
          </cell>
          <cell r="F28" t="str">
            <v>kg</v>
          </cell>
          <cell r="G28">
            <v>236.8</v>
          </cell>
          <cell r="I28">
            <v>1740</v>
          </cell>
          <cell r="J28">
            <v>0</v>
          </cell>
          <cell r="L28">
            <v>0</v>
          </cell>
          <cell r="N28">
            <v>0</v>
          </cell>
          <cell r="O28">
            <v>412032</v>
          </cell>
          <cell r="P28">
            <v>0</v>
          </cell>
          <cell r="Q28">
            <v>0</v>
          </cell>
          <cell r="R28">
            <v>0</v>
          </cell>
          <cell r="S28">
            <v>0</v>
          </cell>
          <cell r="U28">
            <v>0</v>
          </cell>
          <cell r="V28">
            <v>0</v>
          </cell>
          <cell r="W28">
            <v>0</v>
          </cell>
          <cell r="X28">
            <v>0</v>
          </cell>
          <cell r="Y28">
            <v>0</v>
          </cell>
          <cell r="Z28">
            <v>0</v>
          </cell>
          <cell r="AA28">
            <v>0</v>
          </cell>
          <cell r="AB28">
            <v>0</v>
          </cell>
          <cell r="AC28">
            <v>0</v>
          </cell>
          <cell r="AD28">
            <v>0</v>
          </cell>
          <cell r="AE28">
            <v>0</v>
          </cell>
          <cell r="AF28">
            <v>0</v>
          </cell>
          <cell r="AG28">
            <v>0</v>
          </cell>
        </row>
        <row r="29">
          <cell r="B29" t="str">
            <v>CV</v>
          </cell>
          <cell r="C29">
            <v>0</v>
          </cell>
          <cell r="D29">
            <v>0</v>
          </cell>
          <cell r="E29" t="str">
            <v>Cát vàng</v>
          </cell>
          <cell r="F29" t="str">
            <v>m3</v>
          </cell>
          <cell r="G29">
            <v>0.38</v>
          </cell>
          <cell r="I29">
            <v>512000</v>
          </cell>
          <cell r="J29">
            <v>0</v>
          </cell>
          <cell r="L29">
            <v>0</v>
          </cell>
          <cell r="N29">
            <v>0</v>
          </cell>
          <cell r="O29">
            <v>194560</v>
          </cell>
          <cell r="P29">
            <v>0</v>
          </cell>
          <cell r="Q29">
            <v>0</v>
          </cell>
          <cell r="R29">
            <v>0</v>
          </cell>
          <cell r="S29">
            <v>0</v>
          </cell>
          <cell r="U29">
            <v>0</v>
          </cell>
          <cell r="V29">
            <v>0</v>
          </cell>
          <cell r="W29">
            <v>0</v>
          </cell>
          <cell r="X29">
            <v>0</v>
          </cell>
          <cell r="Y29">
            <v>0</v>
          </cell>
          <cell r="Z29">
            <v>0</v>
          </cell>
          <cell r="AA29">
            <v>0</v>
          </cell>
          <cell r="AB29">
            <v>0</v>
          </cell>
          <cell r="AC29">
            <v>0</v>
          </cell>
          <cell r="AD29">
            <v>0</v>
          </cell>
          <cell r="AE29">
            <v>0</v>
          </cell>
          <cell r="AF29">
            <v>0</v>
          </cell>
          <cell r="AG29">
            <v>0</v>
          </cell>
        </row>
        <row r="30">
          <cell r="A30" t="str">
            <v/>
          </cell>
          <cell r="B30" t="str">
            <v>D1X2</v>
          </cell>
          <cell r="C30">
            <v>0</v>
          </cell>
          <cell r="D30">
            <v>0</v>
          </cell>
          <cell r="E30" t="str">
            <v>Đá 1x2</v>
          </cell>
          <cell r="F30" t="str">
            <v>m3</v>
          </cell>
          <cell r="G30">
            <v>0.71</v>
          </cell>
          <cell r="I30">
            <v>335000</v>
          </cell>
          <cell r="J30">
            <v>0</v>
          </cell>
          <cell r="L30">
            <v>0</v>
          </cell>
          <cell r="N30">
            <v>0</v>
          </cell>
          <cell r="O30">
            <v>237850</v>
          </cell>
          <cell r="P30">
            <v>0</v>
          </cell>
          <cell r="Q30">
            <v>0</v>
          </cell>
          <cell r="R30">
            <v>0</v>
          </cell>
          <cell r="S30">
            <v>0</v>
          </cell>
          <cell r="U30">
            <v>0</v>
          </cell>
          <cell r="V30">
            <v>0</v>
          </cell>
          <cell r="W30">
            <v>0</v>
          </cell>
          <cell r="X30">
            <v>0</v>
          </cell>
          <cell r="Y30">
            <v>0</v>
          </cell>
          <cell r="Z30">
            <v>0</v>
          </cell>
          <cell r="AA30">
            <v>0</v>
          </cell>
          <cell r="AB30">
            <v>0</v>
          </cell>
          <cell r="AC30">
            <v>0</v>
          </cell>
          <cell r="AD30">
            <v>0</v>
          </cell>
          <cell r="AE30">
            <v>0</v>
          </cell>
          <cell r="AF30">
            <v>0</v>
          </cell>
          <cell r="AG30">
            <v>0</v>
          </cell>
        </row>
        <row r="31">
          <cell r="B31" t="str">
            <v>B16400VR</v>
          </cell>
          <cell r="C31">
            <v>0</v>
          </cell>
          <cell r="D31">
            <v>0</v>
          </cell>
          <cell r="E31" t="str">
            <v xml:space="preserve">Boulon 16x400VRS </v>
          </cell>
          <cell r="F31" t="str">
            <v>bộ</v>
          </cell>
          <cell r="G31">
            <v>1</v>
          </cell>
          <cell r="H31">
            <v>31200</v>
          </cell>
          <cell r="K31">
            <v>0</v>
          </cell>
          <cell r="M31">
            <v>0</v>
          </cell>
          <cell r="N31">
            <v>31200</v>
          </cell>
          <cell r="O31">
            <v>0</v>
          </cell>
          <cell r="P31">
            <v>0</v>
          </cell>
          <cell r="Q31">
            <v>0</v>
          </cell>
          <cell r="R31">
            <v>0</v>
          </cell>
          <cell r="S31">
            <v>0</v>
          </cell>
          <cell r="U31">
            <v>0</v>
          </cell>
          <cell r="V31">
            <v>0</v>
          </cell>
          <cell r="W31">
            <v>0</v>
          </cell>
          <cell r="X31">
            <v>0</v>
          </cell>
          <cell r="Y31">
            <v>0</v>
          </cell>
          <cell r="Z31">
            <v>0</v>
          </cell>
          <cell r="AA31">
            <v>0</v>
          </cell>
          <cell r="AB31">
            <v>0</v>
          </cell>
          <cell r="AC31">
            <v>0</v>
          </cell>
          <cell r="AD31">
            <v>0</v>
          </cell>
          <cell r="AE31">
            <v>0</v>
          </cell>
          <cell r="AF31">
            <v>0</v>
          </cell>
          <cell r="AG31">
            <v>0</v>
          </cell>
        </row>
        <row r="32">
          <cell r="B32" t="str">
            <v>B16500VR</v>
          </cell>
          <cell r="C32">
            <v>0</v>
          </cell>
          <cell r="D32">
            <v>0</v>
          </cell>
          <cell r="E32" t="str">
            <v>Boulon 16x500VRS</v>
          </cell>
          <cell r="F32" t="str">
            <v>bộ</v>
          </cell>
          <cell r="G32">
            <v>1</v>
          </cell>
          <cell r="H32">
            <v>37200</v>
          </cell>
          <cell r="K32">
            <v>0</v>
          </cell>
          <cell r="M32">
            <v>0</v>
          </cell>
          <cell r="N32">
            <v>37200</v>
          </cell>
          <cell r="O32">
            <v>0</v>
          </cell>
          <cell r="P32">
            <v>0</v>
          </cell>
          <cell r="Q32">
            <v>0</v>
          </cell>
          <cell r="R32">
            <v>0</v>
          </cell>
          <cell r="S32">
            <v>0</v>
          </cell>
          <cell r="U32">
            <v>0</v>
          </cell>
          <cell r="V32">
            <v>0</v>
          </cell>
          <cell r="W32">
            <v>0</v>
          </cell>
          <cell r="X32">
            <v>0</v>
          </cell>
          <cell r="Y32">
            <v>0</v>
          </cell>
          <cell r="Z32">
            <v>0</v>
          </cell>
          <cell r="AA32">
            <v>0</v>
          </cell>
          <cell r="AB32">
            <v>0</v>
          </cell>
          <cell r="AC32">
            <v>0</v>
          </cell>
          <cell r="AD32">
            <v>0</v>
          </cell>
          <cell r="AE32">
            <v>0</v>
          </cell>
          <cell r="AF32">
            <v>0</v>
          </cell>
          <cell r="AG32">
            <v>0</v>
          </cell>
        </row>
        <row r="33">
          <cell r="A33" t="str">
            <v/>
          </cell>
          <cell r="B33" t="str">
            <v>B16550VR</v>
          </cell>
          <cell r="C33">
            <v>0</v>
          </cell>
          <cell r="D33">
            <v>0</v>
          </cell>
          <cell r="E33" t="str">
            <v xml:space="preserve">Boulon 16x550VRS </v>
          </cell>
          <cell r="F33" t="str">
            <v>bộ</v>
          </cell>
          <cell r="G33">
            <v>1</v>
          </cell>
          <cell r="H33">
            <v>41200</v>
          </cell>
          <cell r="K33">
            <v>0</v>
          </cell>
          <cell r="M33">
            <v>0</v>
          </cell>
          <cell r="N33">
            <v>41200</v>
          </cell>
          <cell r="O33">
            <v>0</v>
          </cell>
          <cell r="P33">
            <v>0</v>
          </cell>
          <cell r="Q33">
            <v>0</v>
          </cell>
          <cell r="R33">
            <v>0</v>
          </cell>
          <cell r="S33">
            <v>0</v>
          </cell>
          <cell r="U33">
            <v>0</v>
          </cell>
          <cell r="V33">
            <v>0</v>
          </cell>
          <cell r="W33">
            <v>0</v>
          </cell>
          <cell r="X33">
            <v>0</v>
          </cell>
          <cell r="Y33">
            <v>0</v>
          </cell>
          <cell r="Z33">
            <v>0</v>
          </cell>
          <cell r="AA33">
            <v>0</v>
          </cell>
          <cell r="AB33">
            <v>0</v>
          </cell>
          <cell r="AC33">
            <v>0</v>
          </cell>
          <cell r="AD33">
            <v>0</v>
          </cell>
          <cell r="AE33">
            <v>0</v>
          </cell>
          <cell r="AF33">
            <v>0</v>
          </cell>
          <cell r="AG33">
            <v>0</v>
          </cell>
        </row>
        <row r="34">
          <cell r="B34" t="str">
            <v>MDD3</v>
          </cell>
          <cell r="C34">
            <v>0</v>
          </cell>
          <cell r="D34" t="str">
            <v>AB.11423</v>
          </cell>
          <cell r="E34" t="str">
            <v>Đào hố móng đất cấp 3 sâu &gt;1m</v>
          </cell>
          <cell r="F34" t="str">
            <v>m3</v>
          </cell>
          <cell r="G34">
            <v>1.0609999999999999</v>
          </cell>
          <cell r="J34">
            <v>491833</v>
          </cell>
          <cell r="L34">
            <v>0</v>
          </cell>
          <cell r="N34">
            <v>0</v>
          </cell>
          <cell r="O34">
            <v>0</v>
          </cell>
          <cell r="P34">
            <v>521834.81299999997</v>
          </cell>
          <cell r="Q34">
            <v>0</v>
          </cell>
          <cell r="R34">
            <v>0</v>
          </cell>
          <cell r="S34">
            <v>0</v>
          </cell>
          <cell r="U34">
            <v>0</v>
          </cell>
          <cell r="V34">
            <v>0</v>
          </cell>
          <cell r="W34">
            <v>0</v>
          </cell>
          <cell r="X34">
            <v>0</v>
          </cell>
          <cell r="Y34">
            <v>0</v>
          </cell>
          <cell r="Z34">
            <v>0</v>
          </cell>
          <cell r="AA34">
            <v>0</v>
          </cell>
          <cell r="AB34">
            <v>0</v>
          </cell>
          <cell r="AC34">
            <v>0</v>
          </cell>
          <cell r="AD34">
            <v>0</v>
          </cell>
          <cell r="AE34">
            <v>0</v>
          </cell>
          <cell r="AF34">
            <v>0</v>
          </cell>
          <cell r="AG34">
            <v>0</v>
          </cell>
        </row>
        <row r="35">
          <cell r="B35" t="str">
            <v>MDAP3</v>
          </cell>
          <cell r="C35">
            <v>0</v>
          </cell>
          <cell r="D35" t="str">
            <v>AB.13113</v>
          </cell>
          <cell r="E35" t="str">
            <v>Đắp đất hố móng (K=0,95)</v>
          </cell>
          <cell r="F35" t="str">
            <v>m3</v>
          </cell>
          <cell r="G35">
            <v>0.186</v>
          </cell>
          <cell r="J35">
            <v>140824</v>
          </cell>
          <cell r="L35">
            <v>0</v>
          </cell>
          <cell r="N35">
            <v>0</v>
          </cell>
          <cell r="O35">
            <v>0</v>
          </cell>
          <cell r="P35">
            <v>26193.263999999999</v>
          </cell>
          <cell r="Q35">
            <v>0</v>
          </cell>
          <cell r="R35">
            <v>0</v>
          </cell>
          <cell r="S35">
            <v>0</v>
          </cell>
          <cell r="U35">
            <v>0</v>
          </cell>
          <cell r="V35">
            <v>0</v>
          </cell>
          <cell r="W35">
            <v>0</v>
          </cell>
          <cell r="X35">
            <v>0</v>
          </cell>
          <cell r="Y35">
            <v>0</v>
          </cell>
          <cell r="Z35">
            <v>0</v>
          </cell>
          <cell r="AA35">
            <v>0</v>
          </cell>
          <cell r="AB35">
            <v>0</v>
          </cell>
          <cell r="AC35">
            <v>0</v>
          </cell>
          <cell r="AD35">
            <v>0</v>
          </cell>
          <cell r="AE35">
            <v>0</v>
          </cell>
          <cell r="AF35">
            <v>0</v>
          </cell>
          <cell r="AG35">
            <v>0</v>
          </cell>
        </row>
        <row r="36">
          <cell r="B36" t="str">
            <v>DBT15012</v>
          </cell>
          <cell r="C36">
            <v>0</v>
          </cell>
          <cell r="D36" t="str">
            <v>AF.11210</v>
          </cell>
          <cell r="E36" t="str">
            <v xml:space="preserve">Đổ bê tông mác M150 </v>
          </cell>
          <cell r="F36" t="str">
            <v>m3</v>
          </cell>
          <cell r="G36">
            <v>0.8</v>
          </cell>
          <cell r="J36">
            <v>344703</v>
          </cell>
          <cell r="L36">
            <v>42347</v>
          </cell>
          <cell r="N36">
            <v>0</v>
          </cell>
          <cell r="O36">
            <v>0</v>
          </cell>
          <cell r="P36">
            <v>275762.40000000002</v>
          </cell>
          <cell r="Q36">
            <v>0</v>
          </cell>
          <cell r="R36">
            <v>33877.599999999999</v>
          </cell>
          <cell r="S36">
            <v>0</v>
          </cell>
          <cell r="U36">
            <v>0</v>
          </cell>
          <cell r="V36">
            <v>0</v>
          </cell>
          <cell r="W36">
            <v>0</v>
          </cell>
          <cell r="X36">
            <v>0</v>
          </cell>
          <cell r="Y36">
            <v>0</v>
          </cell>
          <cell r="Z36">
            <v>0</v>
          </cell>
          <cell r="AA36">
            <v>0</v>
          </cell>
          <cell r="AB36">
            <v>0</v>
          </cell>
          <cell r="AC36">
            <v>0</v>
          </cell>
          <cell r="AD36">
            <v>0</v>
          </cell>
          <cell r="AE36">
            <v>0</v>
          </cell>
          <cell r="AF36">
            <v>0</v>
          </cell>
          <cell r="AG36">
            <v>0</v>
          </cell>
        </row>
        <row r="37">
          <cell r="A37" t="str">
            <v>M10</v>
          </cell>
          <cell r="C37">
            <v>0</v>
          </cell>
          <cell r="E37" t="str">
            <v>Móng M10</v>
          </cell>
          <cell r="F37" t="str">
            <v>Móng</v>
          </cell>
          <cell r="G37">
            <v>0</v>
          </cell>
          <cell r="N37">
            <v>0</v>
          </cell>
          <cell r="O37">
            <v>0</v>
          </cell>
          <cell r="P37">
            <v>135388.598</v>
          </cell>
          <cell r="Q37">
            <v>0</v>
          </cell>
          <cell r="R37">
            <v>0</v>
          </cell>
          <cell r="S37">
            <v>0</v>
          </cell>
          <cell r="U37">
            <v>0</v>
          </cell>
          <cell r="V37">
            <v>0</v>
          </cell>
          <cell r="W37">
            <v>0</v>
          </cell>
          <cell r="X37">
            <v>0</v>
          </cell>
          <cell r="Y37">
            <v>0</v>
          </cell>
          <cell r="Z37">
            <v>0</v>
          </cell>
          <cell r="AA37">
            <v>0</v>
          </cell>
          <cell r="AB37">
            <v>0</v>
          </cell>
          <cell r="AC37">
            <v>0</v>
          </cell>
          <cell r="AD37">
            <v>0</v>
          </cell>
          <cell r="AE37">
            <v>0</v>
          </cell>
          <cell r="AF37">
            <v>0</v>
          </cell>
          <cell r="AG37">
            <v>0</v>
          </cell>
        </row>
        <row r="38">
          <cell r="C38">
            <v>0</v>
          </cell>
          <cell r="E38" t="str">
            <v>Mỗi móng gồm:</v>
          </cell>
        </row>
        <row r="39">
          <cell r="B39" t="str">
            <v>MDD3</v>
          </cell>
          <cell r="C39">
            <v>0</v>
          </cell>
          <cell r="D39" t="str">
            <v>AB.11423</v>
          </cell>
          <cell r="E39" t="str">
            <v>Đào hố móng đất cấp 3 sâu &gt;1m</v>
          </cell>
          <cell r="F39" t="str">
            <v>m3</v>
          </cell>
          <cell r="G39">
            <v>0.214</v>
          </cell>
          <cell r="J39">
            <v>491833</v>
          </cell>
          <cell r="L39">
            <v>0</v>
          </cell>
          <cell r="N39">
            <v>0</v>
          </cell>
          <cell r="O39">
            <v>0</v>
          </cell>
          <cell r="P39">
            <v>105252.262</v>
          </cell>
          <cell r="Q39">
            <v>0</v>
          </cell>
          <cell r="R39">
            <v>0</v>
          </cell>
          <cell r="S39">
            <v>0</v>
          </cell>
          <cell r="U39">
            <v>0</v>
          </cell>
          <cell r="V39">
            <v>0</v>
          </cell>
          <cell r="W39">
            <v>0</v>
          </cell>
          <cell r="X39">
            <v>0</v>
          </cell>
          <cell r="Y39">
            <v>0</v>
          </cell>
          <cell r="Z39">
            <v>0</v>
          </cell>
          <cell r="AA39">
            <v>0</v>
          </cell>
          <cell r="AB39">
            <v>0</v>
          </cell>
          <cell r="AC39">
            <v>0</v>
          </cell>
          <cell r="AD39">
            <v>0</v>
          </cell>
          <cell r="AE39">
            <v>0</v>
          </cell>
          <cell r="AF39">
            <v>0</v>
          </cell>
          <cell r="AG39">
            <v>0</v>
          </cell>
        </row>
        <row r="40">
          <cell r="B40" t="str">
            <v>MDAP3</v>
          </cell>
          <cell r="C40">
            <v>0</v>
          </cell>
          <cell r="D40" t="str">
            <v>AB.13113</v>
          </cell>
          <cell r="E40" t="str">
            <v>Đắp đất hố móng (K=0,95)</v>
          </cell>
          <cell r="F40" t="str">
            <v>m3</v>
          </cell>
          <cell r="G40">
            <v>0.214</v>
          </cell>
          <cell r="J40">
            <v>140824</v>
          </cell>
          <cell r="L40">
            <v>0</v>
          </cell>
          <cell r="N40">
            <v>0</v>
          </cell>
          <cell r="O40">
            <v>0</v>
          </cell>
          <cell r="P40">
            <v>30136.335999999999</v>
          </cell>
          <cell r="Q40">
            <v>0</v>
          </cell>
          <cell r="R40">
            <v>0</v>
          </cell>
          <cell r="S40">
            <v>0</v>
          </cell>
          <cell r="U40">
            <v>0</v>
          </cell>
          <cell r="V40">
            <v>0</v>
          </cell>
          <cell r="W40">
            <v>0</v>
          </cell>
          <cell r="X40">
            <v>0</v>
          </cell>
          <cell r="Y40">
            <v>0</v>
          </cell>
          <cell r="Z40">
            <v>0</v>
          </cell>
          <cell r="AA40">
            <v>0</v>
          </cell>
          <cell r="AB40">
            <v>0</v>
          </cell>
          <cell r="AC40">
            <v>0</v>
          </cell>
          <cell r="AD40">
            <v>0</v>
          </cell>
          <cell r="AE40">
            <v>0</v>
          </cell>
          <cell r="AF40">
            <v>0</v>
          </cell>
          <cell r="AG40">
            <v>0</v>
          </cell>
        </row>
        <row r="41">
          <cell r="A41" t="str">
            <v>M10a</v>
          </cell>
          <cell r="C41">
            <v>0</v>
          </cell>
          <cell r="E41" t="str">
            <v xml:space="preserve">Móng M10a </v>
          </cell>
          <cell r="F41" t="str">
            <v>Móng</v>
          </cell>
          <cell r="G41">
            <v>0</v>
          </cell>
          <cell r="N41">
            <v>397000</v>
          </cell>
          <cell r="O41">
            <v>0</v>
          </cell>
          <cell r="P41">
            <v>428823.73899999994</v>
          </cell>
          <cell r="Q41">
            <v>62034</v>
          </cell>
          <cell r="R41">
            <v>0</v>
          </cell>
          <cell r="S41">
            <v>0</v>
          </cell>
          <cell r="U41">
            <v>0</v>
          </cell>
          <cell r="V41">
            <v>0</v>
          </cell>
          <cell r="W41">
            <v>0</v>
          </cell>
          <cell r="X41">
            <v>0</v>
          </cell>
          <cell r="Y41">
            <v>0</v>
          </cell>
          <cell r="Z41">
            <v>0</v>
          </cell>
          <cell r="AA41">
            <v>0</v>
          </cell>
          <cell r="AB41">
            <v>0</v>
          </cell>
          <cell r="AC41">
            <v>0</v>
          </cell>
          <cell r="AD41">
            <v>0</v>
          </cell>
          <cell r="AE41">
            <v>0</v>
          </cell>
          <cell r="AF41">
            <v>0</v>
          </cell>
          <cell r="AG41">
            <v>0</v>
          </cell>
        </row>
        <row r="42">
          <cell r="C42">
            <v>0</v>
          </cell>
          <cell r="E42" t="str">
            <v>Mỗi móng gồm:</v>
          </cell>
        </row>
        <row r="43">
          <cell r="B43" t="str">
            <v>d12</v>
          </cell>
          <cell r="C43">
            <v>0</v>
          </cell>
          <cell r="D43" t="str">
            <v>AG.42121</v>
          </cell>
          <cell r="E43" t="str">
            <v>Đà cản BTCT 1,2m</v>
          </cell>
          <cell r="F43" t="str">
            <v>cái</v>
          </cell>
          <cell r="G43">
            <v>1</v>
          </cell>
          <cell r="H43">
            <v>320000</v>
          </cell>
          <cell r="K43">
            <v>62034</v>
          </cell>
          <cell r="M43">
            <v>0</v>
          </cell>
          <cell r="N43">
            <v>320000</v>
          </cell>
          <cell r="O43">
            <v>0</v>
          </cell>
          <cell r="P43">
            <v>0</v>
          </cell>
          <cell r="Q43">
            <v>62034</v>
          </cell>
          <cell r="R43">
            <v>0</v>
          </cell>
          <cell r="S43">
            <v>0</v>
          </cell>
          <cell r="U43">
            <v>0</v>
          </cell>
          <cell r="V43">
            <v>0</v>
          </cell>
          <cell r="W43">
            <v>0</v>
          </cell>
          <cell r="X43">
            <v>0</v>
          </cell>
          <cell r="Y43">
            <v>0</v>
          </cell>
          <cell r="Z43">
            <v>0</v>
          </cell>
          <cell r="AA43">
            <v>0</v>
          </cell>
          <cell r="AB43">
            <v>0</v>
          </cell>
          <cell r="AC43">
            <v>0</v>
          </cell>
          <cell r="AD43">
            <v>0</v>
          </cell>
          <cell r="AE43">
            <v>0</v>
          </cell>
          <cell r="AF43">
            <v>0</v>
          </cell>
          <cell r="AG43">
            <v>0</v>
          </cell>
        </row>
        <row r="44">
          <cell r="B44" t="str">
            <v>b22550V</v>
          </cell>
          <cell r="C44">
            <v>0</v>
          </cell>
          <cell r="D44">
            <v>0</v>
          </cell>
          <cell r="E44" t="str">
            <v>Boulon 22x550VRS + 2 long đền vuông D24-60x60x6/Zn</v>
          </cell>
          <cell r="F44" t="str">
            <v>bộ</v>
          </cell>
          <cell r="G44">
            <v>1</v>
          </cell>
          <cell r="H44">
            <v>77000</v>
          </cell>
          <cell r="K44">
            <v>0</v>
          </cell>
          <cell r="M44">
            <v>0</v>
          </cell>
          <cell r="N44">
            <v>77000</v>
          </cell>
          <cell r="O44">
            <v>0</v>
          </cell>
          <cell r="P44">
            <v>0</v>
          </cell>
          <cell r="Q44">
            <v>0</v>
          </cell>
          <cell r="R44">
            <v>0</v>
          </cell>
          <cell r="S44">
            <v>0</v>
          </cell>
          <cell r="U44">
            <v>0</v>
          </cell>
          <cell r="V44">
            <v>0</v>
          </cell>
          <cell r="W44">
            <v>0</v>
          </cell>
          <cell r="X44">
            <v>0</v>
          </cell>
          <cell r="Y44">
            <v>0</v>
          </cell>
          <cell r="Z44">
            <v>0</v>
          </cell>
          <cell r="AA44">
            <v>0</v>
          </cell>
          <cell r="AB44">
            <v>0</v>
          </cell>
          <cell r="AC44">
            <v>0</v>
          </cell>
          <cell r="AD44">
            <v>0</v>
          </cell>
          <cell r="AE44">
            <v>0</v>
          </cell>
          <cell r="AF44">
            <v>0</v>
          </cell>
          <cell r="AG44">
            <v>0</v>
          </cell>
        </row>
        <row r="45">
          <cell r="B45" t="str">
            <v>MDD3</v>
          </cell>
          <cell r="C45">
            <v>0</v>
          </cell>
          <cell r="D45" t="str">
            <v>AB.11423</v>
          </cell>
          <cell r="E45" t="str">
            <v>Đào hố móng đất cấp 3 sâu &gt;1m</v>
          </cell>
          <cell r="F45" t="str">
            <v>m3</v>
          </cell>
          <cell r="G45">
            <v>0.72299999999999998</v>
          </cell>
          <cell r="J45">
            <v>491833</v>
          </cell>
          <cell r="L45">
            <v>0</v>
          </cell>
          <cell r="N45">
            <v>0</v>
          </cell>
          <cell r="O45">
            <v>0</v>
          </cell>
          <cell r="P45">
            <v>355595.25899999996</v>
          </cell>
          <cell r="Q45">
            <v>0</v>
          </cell>
          <cell r="R45">
            <v>0</v>
          </cell>
          <cell r="S45">
            <v>0</v>
          </cell>
          <cell r="U45">
            <v>0</v>
          </cell>
          <cell r="V45">
            <v>0</v>
          </cell>
          <cell r="W45">
            <v>0</v>
          </cell>
          <cell r="X45">
            <v>0</v>
          </cell>
          <cell r="Y45">
            <v>0</v>
          </cell>
          <cell r="Z45">
            <v>0</v>
          </cell>
          <cell r="AA45">
            <v>0</v>
          </cell>
          <cell r="AB45">
            <v>0</v>
          </cell>
          <cell r="AC45">
            <v>0</v>
          </cell>
          <cell r="AD45">
            <v>0</v>
          </cell>
          <cell r="AE45">
            <v>0</v>
          </cell>
          <cell r="AF45">
            <v>0</v>
          </cell>
          <cell r="AG45">
            <v>0</v>
          </cell>
        </row>
        <row r="46">
          <cell r="B46" t="str">
            <v>MDAP3</v>
          </cell>
          <cell r="C46">
            <v>0</v>
          </cell>
          <cell r="D46" t="str">
            <v>AB.13113</v>
          </cell>
          <cell r="E46" t="str">
            <v>Đắp đất hố móng (K=0,95)</v>
          </cell>
          <cell r="F46" t="str">
            <v>m3</v>
          </cell>
          <cell r="G46">
            <v>0.52</v>
          </cell>
          <cell r="J46">
            <v>140824</v>
          </cell>
          <cell r="L46">
            <v>0</v>
          </cell>
          <cell r="N46">
            <v>0</v>
          </cell>
          <cell r="O46">
            <v>0</v>
          </cell>
          <cell r="P46">
            <v>73228.479999999996</v>
          </cell>
          <cell r="Q46">
            <v>0</v>
          </cell>
          <cell r="R46">
            <v>0</v>
          </cell>
          <cell r="S46">
            <v>0</v>
          </cell>
          <cell r="U46">
            <v>0</v>
          </cell>
          <cell r="V46">
            <v>0</v>
          </cell>
          <cell r="W46">
            <v>0</v>
          </cell>
          <cell r="X46">
            <v>0</v>
          </cell>
          <cell r="Y46">
            <v>0</v>
          </cell>
          <cell r="Z46">
            <v>0</v>
          </cell>
          <cell r="AA46">
            <v>0</v>
          </cell>
          <cell r="AB46">
            <v>0</v>
          </cell>
          <cell r="AC46">
            <v>0</v>
          </cell>
          <cell r="AD46">
            <v>0</v>
          </cell>
          <cell r="AE46">
            <v>0</v>
          </cell>
          <cell r="AF46">
            <v>0</v>
          </cell>
          <cell r="AG46">
            <v>0</v>
          </cell>
        </row>
        <row r="47">
          <cell r="A47" t="str">
            <v>M10BT</v>
          </cell>
          <cell r="C47">
            <v>0</v>
          </cell>
          <cell r="E47" t="str">
            <v>Móng bê tông trụ đơn 10.5m</v>
          </cell>
          <cell r="F47" t="str">
            <v>Móng</v>
          </cell>
          <cell r="G47">
            <v>0</v>
          </cell>
          <cell r="N47">
            <v>0</v>
          </cell>
          <cell r="O47">
            <v>0</v>
          </cell>
          <cell r="P47">
            <v>0</v>
          </cell>
          <cell r="Q47">
            <v>0</v>
          </cell>
          <cell r="R47">
            <v>0</v>
          </cell>
          <cell r="S47">
            <v>0</v>
          </cell>
          <cell r="U47">
            <v>0</v>
          </cell>
          <cell r="V47">
            <v>0</v>
          </cell>
          <cell r="W47">
            <v>0</v>
          </cell>
          <cell r="X47">
            <v>0</v>
          </cell>
          <cell r="Y47">
            <v>0</v>
          </cell>
          <cell r="Z47">
            <v>0</v>
          </cell>
          <cell r="AA47">
            <v>0</v>
          </cell>
          <cell r="AB47">
            <v>0</v>
          </cell>
          <cell r="AC47">
            <v>0</v>
          </cell>
          <cell r="AD47">
            <v>0</v>
          </cell>
          <cell r="AE47">
            <v>0</v>
          </cell>
          <cell r="AF47">
            <v>0</v>
          </cell>
          <cell r="AG47">
            <v>0</v>
          </cell>
        </row>
        <row r="48">
          <cell r="C48">
            <v>0</v>
          </cell>
          <cell r="E48" t="str">
            <v>Mỗi móng gồm:</v>
          </cell>
        </row>
        <row r="49">
          <cell r="B49" t="str">
            <v>XM</v>
          </cell>
          <cell r="C49">
            <v>0</v>
          </cell>
          <cell r="D49">
            <v>0</v>
          </cell>
          <cell r="E49" t="str">
            <v>Xi măng</v>
          </cell>
          <cell r="F49" t="str">
            <v>kg</v>
          </cell>
          <cell r="I49">
            <v>1740</v>
          </cell>
          <cell r="J49">
            <v>0</v>
          </cell>
          <cell r="L49">
            <v>0</v>
          </cell>
          <cell r="N49">
            <v>0</v>
          </cell>
          <cell r="O49">
            <v>0</v>
          </cell>
          <cell r="P49">
            <v>0</v>
          </cell>
          <cell r="Q49">
            <v>0</v>
          </cell>
          <cell r="R49">
            <v>0</v>
          </cell>
          <cell r="S49">
            <v>0</v>
          </cell>
          <cell r="U49">
            <v>0</v>
          </cell>
          <cell r="V49">
            <v>0</v>
          </cell>
          <cell r="W49">
            <v>0</v>
          </cell>
          <cell r="X49">
            <v>0</v>
          </cell>
          <cell r="Y49">
            <v>0</v>
          </cell>
          <cell r="Z49">
            <v>0</v>
          </cell>
          <cell r="AA49">
            <v>0</v>
          </cell>
          <cell r="AB49">
            <v>0</v>
          </cell>
          <cell r="AC49">
            <v>0</v>
          </cell>
          <cell r="AD49">
            <v>0</v>
          </cell>
          <cell r="AE49">
            <v>0</v>
          </cell>
          <cell r="AF49">
            <v>0</v>
          </cell>
          <cell r="AG49">
            <v>0</v>
          </cell>
        </row>
        <row r="50">
          <cell r="B50" t="str">
            <v>CV</v>
          </cell>
          <cell r="C50">
            <v>0</v>
          </cell>
          <cell r="D50">
            <v>0</v>
          </cell>
          <cell r="E50" t="str">
            <v>Cát vàng</v>
          </cell>
          <cell r="F50" t="str">
            <v>m3</v>
          </cell>
          <cell r="I50">
            <v>512000</v>
          </cell>
          <cell r="J50">
            <v>0</v>
          </cell>
          <cell r="L50">
            <v>0</v>
          </cell>
          <cell r="N50">
            <v>0</v>
          </cell>
          <cell r="O50">
            <v>0</v>
          </cell>
          <cell r="P50">
            <v>0</v>
          </cell>
          <cell r="Q50">
            <v>0</v>
          </cell>
          <cell r="R50">
            <v>0</v>
          </cell>
          <cell r="S50">
            <v>0</v>
          </cell>
          <cell r="U50">
            <v>0</v>
          </cell>
          <cell r="V50">
            <v>0</v>
          </cell>
          <cell r="W50">
            <v>0</v>
          </cell>
          <cell r="X50">
            <v>0</v>
          </cell>
          <cell r="Y50">
            <v>0</v>
          </cell>
          <cell r="Z50">
            <v>0</v>
          </cell>
          <cell r="AA50">
            <v>0</v>
          </cell>
          <cell r="AB50">
            <v>0</v>
          </cell>
          <cell r="AC50">
            <v>0</v>
          </cell>
          <cell r="AD50">
            <v>0</v>
          </cell>
          <cell r="AE50">
            <v>0</v>
          </cell>
          <cell r="AF50">
            <v>0</v>
          </cell>
          <cell r="AG50">
            <v>0</v>
          </cell>
        </row>
        <row r="51">
          <cell r="A51" t="str">
            <v/>
          </cell>
          <cell r="B51" t="str">
            <v>D1X2</v>
          </cell>
          <cell r="C51">
            <v>0</v>
          </cell>
          <cell r="D51">
            <v>0</v>
          </cell>
          <cell r="E51" t="str">
            <v>Đá 1x2</v>
          </cell>
          <cell r="F51" t="str">
            <v>m3</v>
          </cell>
          <cell r="I51">
            <v>335000</v>
          </cell>
          <cell r="J51">
            <v>0</v>
          </cell>
          <cell r="L51">
            <v>0</v>
          </cell>
          <cell r="N51">
            <v>0</v>
          </cell>
          <cell r="O51">
            <v>0</v>
          </cell>
          <cell r="P51">
            <v>0</v>
          </cell>
          <cell r="Q51">
            <v>0</v>
          </cell>
          <cell r="R51">
            <v>0</v>
          </cell>
          <cell r="S51">
            <v>0</v>
          </cell>
          <cell r="U51">
            <v>0</v>
          </cell>
          <cell r="V51">
            <v>0</v>
          </cell>
          <cell r="W51">
            <v>0</v>
          </cell>
          <cell r="X51">
            <v>0</v>
          </cell>
          <cell r="Y51">
            <v>0</v>
          </cell>
          <cell r="Z51">
            <v>0</v>
          </cell>
          <cell r="AA51">
            <v>0</v>
          </cell>
          <cell r="AB51">
            <v>0</v>
          </cell>
          <cell r="AC51">
            <v>0</v>
          </cell>
          <cell r="AD51">
            <v>0</v>
          </cell>
          <cell r="AE51">
            <v>0</v>
          </cell>
          <cell r="AF51">
            <v>0</v>
          </cell>
          <cell r="AG51">
            <v>0</v>
          </cell>
        </row>
        <row r="52">
          <cell r="B52" t="str">
            <v>MDD3</v>
          </cell>
          <cell r="C52">
            <v>0</v>
          </cell>
          <cell r="D52" t="str">
            <v>AB.11423</v>
          </cell>
          <cell r="E52" t="str">
            <v>Đào hố móng đất cấp 3 sâu &gt;1m</v>
          </cell>
          <cell r="F52" t="str">
            <v>m3</v>
          </cell>
          <cell r="J52">
            <v>491833</v>
          </cell>
          <cell r="L52">
            <v>0</v>
          </cell>
          <cell r="N52">
            <v>0</v>
          </cell>
          <cell r="O52">
            <v>0</v>
          </cell>
          <cell r="P52">
            <v>0</v>
          </cell>
          <cell r="Q52">
            <v>0</v>
          </cell>
          <cell r="R52">
            <v>0</v>
          </cell>
          <cell r="S52">
            <v>0</v>
          </cell>
          <cell r="U52">
            <v>0</v>
          </cell>
          <cell r="V52">
            <v>0</v>
          </cell>
          <cell r="W52">
            <v>0</v>
          </cell>
          <cell r="X52">
            <v>0</v>
          </cell>
          <cell r="Y52">
            <v>0</v>
          </cell>
          <cell r="Z52">
            <v>0</v>
          </cell>
          <cell r="AA52">
            <v>0</v>
          </cell>
          <cell r="AB52">
            <v>0</v>
          </cell>
          <cell r="AC52">
            <v>0</v>
          </cell>
          <cell r="AD52">
            <v>0</v>
          </cell>
          <cell r="AE52">
            <v>0</v>
          </cell>
          <cell r="AF52">
            <v>0</v>
          </cell>
          <cell r="AG52">
            <v>0</v>
          </cell>
        </row>
        <row r="53">
          <cell r="B53" t="str">
            <v>MDAP3</v>
          </cell>
          <cell r="C53">
            <v>0</v>
          </cell>
          <cell r="D53" t="str">
            <v>AB.13113</v>
          </cell>
          <cell r="E53" t="str">
            <v>Đắp đất hố móng (K=0,95)</v>
          </cell>
          <cell r="F53" t="str">
            <v>m3</v>
          </cell>
          <cell r="J53">
            <v>140824</v>
          </cell>
          <cell r="L53">
            <v>0</v>
          </cell>
          <cell r="N53">
            <v>0</v>
          </cell>
          <cell r="O53">
            <v>0</v>
          </cell>
          <cell r="P53">
            <v>0</v>
          </cell>
          <cell r="Q53">
            <v>0</v>
          </cell>
          <cell r="R53">
            <v>0</v>
          </cell>
          <cell r="S53">
            <v>0</v>
          </cell>
          <cell r="U53">
            <v>0</v>
          </cell>
          <cell r="V53">
            <v>0</v>
          </cell>
          <cell r="W53">
            <v>0</v>
          </cell>
          <cell r="X53">
            <v>0</v>
          </cell>
          <cell r="Y53">
            <v>0</v>
          </cell>
          <cell r="Z53">
            <v>0</v>
          </cell>
          <cell r="AA53">
            <v>0</v>
          </cell>
          <cell r="AB53">
            <v>0</v>
          </cell>
          <cell r="AC53">
            <v>0</v>
          </cell>
          <cell r="AD53">
            <v>0</v>
          </cell>
          <cell r="AE53">
            <v>0</v>
          </cell>
          <cell r="AF53">
            <v>0</v>
          </cell>
          <cell r="AG53">
            <v>0</v>
          </cell>
        </row>
        <row r="54">
          <cell r="B54" t="str">
            <v>DBT15012</v>
          </cell>
          <cell r="C54">
            <v>0</v>
          </cell>
          <cell r="D54" t="str">
            <v>AF.11210</v>
          </cell>
          <cell r="E54" t="str">
            <v xml:space="preserve">Đổ bê tông mác M150 </v>
          </cell>
          <cell r="F54" t="str">
            <v>m3</v>
          </cell>
          <cell r="J54">
            <v>344703</v>
          </cell>
          <cell r="L54">
            <v>42347</v>
          </cell>
          <cell r="N54">
            <v>0</v>
          </cell>
          <cell r="O54">
            <v>0</v>
          </cell>
          <cell r="P54">
            <v>0</v>
          </cell>
          <cell r="Q54">
            <v>0</v>
          </cell>
          <cell r="R54">
            <v>0</v>
          </cell>
          <cell r="S54">
            <v>0</v>
          </cell>
          <cell r="U54">
            <v>0</v>
          </cell>
          <cell r="V54">
            <v>0</v>
          </cell>
          <cell r="W54">
            <v>0</v>
          </cell>
          <cell r="X54">
            <v>0</v>
          </cell>
          <cell r="Y54">
            <v>0</v>
          </cell>
          <cell r="Z54">
            <v>0</v>
          </cell>
          <cell r="AA54">
            <v>0</v>
          </cell>
          <cell r="AB54">
            <v>0</v>
          </cell>
          <cell r="AC54">
            <v>0</v>
          </cell>
          <cell r="AD54">
            <v>0</v>
          </cell>
          <cell r="AE54">
            <v>0</v>
          </cell>
          <cell r="AF54">
            <v>0</v>
          </cell>
          <cell r="AG54">
            <v>0</v>
          </cell>
        </row>
        <row r="55">
          <cell r="A55" t="str">
            <v>M10BTD</v>
          </cell>
          <cell r="C55">
            <v>0</v>
          </cell>
          <cell r="E55" t="str">
            <v>Móng M10BT đôi</v>
          </cell>
          <cell r="F55" t="str">
            <v>Móng</v>
          </cell>
          <cell r="G55">
            <v>0</v>
          </cell>
          <cell r="N55">
            <v>123600</v>
          </cell>
          <cell r="O55">
            <v>1794003</v>
          </cell>
          <cell r="P55">
            <v>1555059.5460000001</v>
          </cell>
          <cell r="Q55">
            <v>0</v>
          </cell>
          <cell r="R55">
            <v>72159.288</v>
          </cell>
          <cell r="S55">
            <v>0</v>
          </cell>
          <cell r="U55">
            <v>0</v>
          </cell>
          <cell r="V55">
            <v>0</v>
          </cell>
          <cell r="W55">
            <v>0</v>
          </cell>
          <cell r="X55">
            <v>0</v>
          </cell>
          <cell r="Y55">
            <v>0</v>
          </cell>
          <cell r="Z55">
            <v>0</v>
          </cell>
          <cell r="AA55">
            <v>0</v>
          </cell>
          <cell r="AB55">
            <v>0</v>
          </cell>
          <cell r="AC55">
            <v>0</v>
          </cell>
          <cell r="AD55">
            <v>0</v>
          </cell>
          <cell r="AE55">
            <v>0</v>
          </cell>
          <cell r="AF55">
            <v>0</v>
          </cell>
          <cell r="AG55">
            <v>0</v>
          </cell>
        </row>
        <row r="56">
          <cell r="C56">
            <v>0</v>
          </cell>
          <cell r="E56" t="str">
            <v>Mỗi móng gồm:</v>
          </cell>
        </row>
        <row r="57">
          <cell r="B57" t="str">
            <v>XM</v>
          </cell>
          <cell r="C57">
            <v>0</v>
          </cell>
          <cell r="D57">
            <v>0</v>
          </cell>
          <cell r="E57" t="str">
            <v>Xi măng</v>
          </cell>
          <cell r="F57" t="str">
            <v>kg</v>
          </cell>
          <cell r="G57">
            <v>504</v>
          </cell>
          <cell r="I57">
            <v>1740</v>
          </cell>
          <cell r="J57">
            <v>0</v>
          </cell>
          <cell r="L57">
            <v>0</v>
          </cell>
          <cell r="N57">
            <v>0</v>
          </cell>
          <cell r="O57">
            <v>876960</v>
          </cell>
          <cell r="P57">
            <v>0</v>
          </cell>
          <cell r="Q57">
            <v>0</v>
          </cell>
          <cell r="R57">
            <v>0</v>
          </cell>
          <cell r="S57">
            <v>0</v>
          </cell>
          <cell r="U57">
            <v>0</v>
          </cell>
          <cell r="V57">
            <v>0</v>
          </cell>
          <cell r="W57">
            <v>0</v>
          </cell>
          <cell r="X57">
            <v>0</v>
          </cell>
          <cell r="Y57">
            <v>0</v>
          </cell>
          <cell r="Z57">
            <v>0</v>
          </cell>
          <cell r="AA57">
            <v>0</v>
          </cell>
          <cell r="AB57">
            <v>0</v>
          </cell>
          <cell r="AC57">
            <v>0</v>
          </cell>
          <cell r="AD57">
            <v>0</v>
          </cell>
          <cell r="AE57">
            <v>0</v>
          </cell>
          <cell r="AF57">
            <v>0</v>
          </cell>
          <cell r="AG57">
            <v>0</v>
          </cell>
        </row>
        <row r="58">
          <cell r="B58" t="str">
            <v>CV</v>
          </cell>
          <cell r="C58">
            <v>0</v>
          </cell>
          <cell r="D58">
            <v>0</v>
          </cell>
          <cell r="E58" t="str">
            <v>Cát vàng</v>
          </cell>
          <cell r="F58" t="str">
            <v>m3</v>
          </cell>
          <cell r="G58">
            <v>0.80900000000000005</v>
          </cell>
          <cell r="I58">
            <v>512000</v>
          </cell>
          <cell r="J58">
            <v>0</v>
          </cell>
          <cell r="L58">
            <v>0</v>
          </cell>
          <cell r="N58">
            <v>0</v>
          </cell>
          <cell r="O58">
            <v>414208</v>
          </cell>
          <cell r="P58">
            <v>0</v>
          </cell>
          <cell r="Q58">
            <v>0</v>
          </cell>
          <cell r="R58">
            <v>0</v>
          </cell>
          <cell r="S58">
            <v>0</v>
          </cell>
          <cell r="U58">
            <v>0</v>
          </cell>
          <cell r="V58">
            <v>0</v>
          </cell>
          <cell r="W58">
            <v>0</v>
          </cell>
          <cell r="X58">
            <v>0</v>
          </cell>
          <cell r="Y58">
            <v>0</v>
          </cell>
          <cell r="Z58">
            <v>0</v>
          </cell>
          <cell r="AA58">
            <v>0</v>
          </cell>
          <cell r="AB58">
            <v>0</v>
          </cell>
          <cell r="AC58">
            <v>0</v>
          </cell>
          <cell r="AD58">
            <v>0</v>
          </cell>
          <cell r="AE58">
            <v>0</v>
          </cell>
          <cell r="AF58">
            <v>0</v>
          </cell>
          <cell r="AG58">
            <v>0</v>
          </cell>
        </row>
        <row r="59">
          <cell r="B59" t="str">
            <v>D1X2</v>
          </cell>
          <cell r="C59">
            <v>0</v>
          </cell>
          <cell r="D59">
            <v>0</v>
          </cell>
          <cell r="E59" t="str">
            <v>Đá 1x2</v>
          </cell>
          <cell r="F59" t="str">
            <v>m3</v>
          </cell>
          <cell r="G59">
            <v>1.5009999999999999</v>
          </cell>
          <cell r="I59">
            <v>335000</v>
          </cell>
          <cell r="J59">
            <v>0</v>
          </cell>
          <cell r="L59">
            <v>0</v>
          </cell>
          <cell r="N59">
            <v>0</v>
          </cell>
          <cell r="O59">
            <v>502834.99999999994</v>
          </cell>
          <cell r="P59">
            <v>0</v>
          </cell>
          <cell r="Q59">
            <v>0</v>
          </cell>
          <cell r="R59">
            <v>0</v>
          </cell>
          <cell r="S59">
            <v>0</v>
          </cell>
          <cell r="U59">
            <v>0</v>
          </cell>
          <cell r="V59">
            <v>0</v>
          </cell>
          <cell r="W59">
            <v>0</v>
          </cell>
          <cell r="X59">
            <v>0</v>
          </cell>
          <cell r="Y59">
            <v>0</v>
          </cell>
          <cell r="Z59">
            <v>0</v>
          </cell>
          <cell r="AA59">
            <v>0</v>
          </cell>
          <cell r="AB59">
            <v>0</v>
          </cell>
          <cell r="AC59">
            <v>0</v>
          </cell>
          <cell r="AD59">
            <v>0</v>
          </cell>
          <cell r="AE59">
            <v>0</v>
          </cell>
          <cell r="AF59">
            <v>0</v>
          </cell>
          <cell r="AG59">
            <v>0</v>
          </cell>
        </row>
        <row r="60">
          <cell r="B60" t="str">
            <v>B16450VR</v>
          </cell>
          <cell r="C60">
            <v>0</v>
          </cell>
          <cell r="D60">
            <v>0</v>
          </cell>
          <cell r="E60" t="str">
            <v xml:space="preserve">Boulon 16x450VRS </v>
          </cell>
          <cell r="F60" t="str">
            <v>bộ</v>
          </cell>
          <cell r="G60">
            <v>1</v>
          </cell>
          <cell r="H60">
            <v>33200</v>
          </cell>
          <cell r="K60">
            <v>0</v>
          </cell>
          <cell r="M60">
            <v>0</v>
          </cell>
          <cell r="N60">
            <v>33200</v>
          </cell>
          <cell r="O60">
            <v>0</v>
          </cell>
          <cell r="P60">
            <v>0</v>
          </cell>
          <cell r="Q60">
            <v>0</v>
          </cell>
          <cell r="R60">
            <v>0</v>
          </cell>
          <cell r="S60">
            <v>0</v>
          </cell>
          <cell r="U60">
            <v>0</v>
          </cell>
          <cell r="V60">
            <v>0</v>
          </cell>
          <cell r="W60">
            <v>0</v>
          </cell>
          <cell r="X60">
            <v>0</v>
          </cell>
          <cell r="Y60">
            <v>0</v>
          </cell>
          <cell r="Z60">
            <v>0</v>
          </cell>
          <cell r="AA60">
            <v>0</v>
          </cell>
          <cell r="AB60">
            <v>0</v>
          </cell>
          <cell r="AC60">
            <v>0</v>
          </cell>
          <cell r="AD60">
            <v>0</v>
          </cell>
          <cell r="AE60">
            <v>0</v>
          </cell>
          <cell r="AF60">
            <v>0</v>
          </cell>
          <cell r="AG60">
            <v>0</v>
          </cell>
        </row>
        <row r="61">
          <cell r="B61" t="str">
            <v>B16550VR</v>
          </cell>
          <cell r="C61">
            <v>0</v>
          </cell>
          <cell r="D61">
            <v>0</v>
          </cell>
          <cell r="E61" t="str">
            <v xml:space="preserve">Boulon 16x550VRS </v>
          </cell>
          <cell r="F61" t="str">
            <v>bộ</v>
          </cell>
          <cell r="G61">
            <v>1</v>
          </cell>
          <cell r="H61">
            <v>41200</v>
          </cell>
          <cell r="K61">
            <v>0</v>
          </cell>
          <cell r="M61">
            <v>0</v>
          </cell>
          <cell r="N61">
            <v>41200</v>
          </cell>
          <cell r="O61">
            <v>0</v>
          </cell>
          <cell r="P61">
            <v>0</v>
          </cell>
          <cell r="Q61">
            <v>0</v>
          </cell>
          <cell r="R61">
            <v>0</v>
          </cell>
          <cell r="S61">
            <v>0</v>
          </cell>
          <cell r="U61">
            <v>0</v>
          </cell>
          <cell r="V61">
            <v>0</v>
          </cell>
          <cell r="W61">
            <v>0</v>
          </cell>
          <cell r="X61">
            <v>0</v>
          </cell>
          <cell r="Y61">
            <v>0</v>
          </cell>
          <cell r="Z61">
            <v>0</v>
          </cell>
          <cell r="AA61">
            <v>0</v>
          </cell>
          <cell r="AB61">
            <v>0</v>
          </cell>
          <cell r="AC61">
            <v>0</v>
          </cell>
          <cell r="AD61">
            <v>0</v>
          </cell>
          <cell r="AE61">
            <v>0</v>
          </cell>
          <cell r="AF61">
            <v>0</v>
          </cell>
          <cell r="AG61">
            <v>0</v>
          </cell>
        </row>
        <row r="62">
          <cell r="B62" t="str">
            <v>B16650VR</v>
          </cell>
          <cell r="C62">
            <v>0</v>
          </cell>
          <cell r="D62">
            <v>0</v>
          </cell>
          <cell r="E62" t="str">
            <v>Boulon 16x650VRS</v>
          </cell>
          <cell r="F62" t="str">
            <v>bộ</v>
          </cell>
          <cell r="G62">
            <v>1</v>
          </cell>
          <cell r="H62">
            <v>49200</v>
          </cell>
          <cell r="K62">
            <v>0</v>
          </cell>
          <cell r="M62">
            <v>0</v>
          </cell>
          <cell r="N62">
            <v>49200</v>
          </cell>
          <cell r="O62">
            <v>0</v>
          </cell>
          <cell r="P62">
            <v>0</v>
          </cell>
          <cell r="Q62">
            <v>0</v>
          </cell>
          <cell r="R62">
            <v>0</v>
          </cell>
          <cell r="S62">
            <v>0</v>
          </cell>
          <cell r="U62">
            <v>0</v>
          </cell>
          <cell r="V62">
            <v>0</v>
          </cell>
          <cell r="W62">
            <v>0</v>
          </cell>
          <cell r="X62">
            <v>0</v>
          </cell>
          <cell r="Y62">
            <v>0</v>
          </cell>
          <cell r="Z62">
            <v>0</v>
          </cell>
          <cell r="AA62">
            <v>0</v>
          </cell>
          <cell r="AB62">
            <v>0</v>
          </cell>
          <cell r="AC62">
            <v>0</v>
          </cell>
          <cell r="AD62">
            <v>0</v>
          </cell>
          <cell r="AE62">
            <v>0</v>
          </cell>
          <cell r="AF62">
            <v>0</v>
          </cell>
          <cell r="AG62">
            <v>0</v>
          </cell>
        </row>
        <row r="63">
          <cell r="B63" t="str">
            <v>MDD3</v>
          </cell>
          <cell r="C63">
            <v>0</v>
          </cell>
          <cell r="D63" t="str">
            <v>AB.11423</v>
          </cell>
          <cell r="E63" t="str">
            <v>Đào hố móng đất cấp 3 sâu &gt;1m</v>
          </cell>
          <cell r="F63" t="str">
            <v>m3</v>
          </cell>
          <cell r="G63">
            <v>1.93</v>
          </cell>
          <cell r="J63">
            <v>491833</v>
          </cell>
          <cell r="L63">
            <v>0</v>
          </cell>
          <cell r="N63">
            <v>0</v>
          </cell>
          <cell r="O63">
            <v>0</v>
          </cell>
          <cell r="P63">
            <v>949237.69</v>
          </cell>
          <cell r="Q63">
            <v>0</v>
          </cell>
          <cell r="R63">
            <v>0</v>
          </cell>
          <cell r="S63">
            <v>0</v>
          </cell>
          <cell r="U63">
            <v>0</v>
          </cell>
          <cell r="V63">
            <v>0</v>
          </cell>
          <cell r="W63">
            <v>0</v>
          </cell>
          <cell r="X63">
            <v>0</v>
          </cell>
          <cell r="Y63">
            <v>0</v>
          </cell>
          <cell r="Z63">
            <v>0</v>
          </cell>
          <cell r="AA63">
            <v>0</v>
          </cell>
          <cell r="AB63">
            <v>0</v>
          </cell>
          <cell r="AC63">
            <v>0</v>
          </cell>
          <cell r="AD63">
            <v>0</v>
          </cell>
          <cell r="AE63">
            <v>0</v>
          </cell>
          <cell r="AF63">
            <v>0</v>
          </cell>
          <cell r="AG63">
            <v>0</v>
          </cell>
        </row>
        <row r="64">
          <cell r="B64" t="str">
            <v>MDAP3</v>
          </cell>
          <cell r="C64">
            <v>0</v>
          </cell>
          <cell r="D64" t="str">
            <v>AB.13113</v>
          </cell>
          <cell r="E64" t="str">
            <v>Đắp đất hố móng (K=0,95)</v>
          </cell>
          <cell r="F64" t="str">
            <v>m3</v>
          </cell>
          <cell r="G64">
            <v>0.13100000000000001</v>
          </cell>
          <cell r="J64">
            <v>140824</v>
          </cell>
          <cell r="L64">
            <v>0</v>
          </cell>
          <cell r="N64">
            <v>0</v>
          </cell>
          <cell r="O64">
            <v>0</v>
          </cell>
          <cell r="P64">
            <v>18447.944</v>
          </cell>
          <cell r="Q64">
            <v>0</v>
          </cell>
          <cell r="R64">
            <v>0</v>
          </cell>
          <cell r="S64">
            <v>0</v>
          </cell>
          <cell r="U64">
            <v>0</v>
          </cell>
          <cell r="V64">
            <v>0</v>
          </cell>
          <cell r="W64">
            <v>0</v>
          </cell>
          <cell r="X64">
            <v>0</v>
          </cell>
          <cell r="Y64">
            <v>0</v>
          </cell>
          <cell r="Z64">
            <v>0</v>
          </cell>
          <cell r="AA64">
            <v>0</v>
          </cell>
          <cell r="AB64">
            <v>0</v>
          </cell>
          <cell r="AC64">
            <v>0</v>
          </cell>
          <cell r="AD64">
            <v>0</v>
          </cell>
          <cell r="AE64">
            <v>0</v>
          </cell>
          <cell r="AF64">
            <v>0</v>
          </cell>
          <cell r="AG64">
            <v>0</v>
          </cell>
        </row>
        <row r="65">
          <cell r="B65" t="str">
            <v>DBT15012</v>
          </cell>
          <cell r="C65">
            <v>0</v>
          </cell>
          <cell r="D65" t="str">
            <v>AF.11210</v>
          </cell>
          <cell r="E65" t="str">
            <v xml:space="preserve">Đổ bê tông mác M150 </v>
          </cell>
          <cell r="F65" t="str">
            <v>m3</v>
          </cell>
          <cell r="G65">
            <v>1.704</v>
          </cell>
          <cell r="J65">
            <v>344703</v>
          </cell>
          <cell r="L65">
            <v>42347</v>
          </cell>
          <cell r="N65">
            <v>0</v>
          </cell>
          <cell r="O65">
            <v>0</v>
          </cell>
          <cell r="P65">
            <v>587373.91200000001</v>
          </cell>
          <cell r="Q65">
            <v>0</v>
          </cell>
          <cell r="R65">
            <v>72159.288</v>
          </cell>
          <cell r="S65">
            <v>0</v>
          </cell>
          <cell r="U65">
            <v>0</v>
          </cell>
          <cell r="V65">
            <v>0</v>
          </cell>
          <cell r="W65">
            <v>0</v>
          </cell>
          <cell r="X65">
            <v>0</v>
          </cell>
          <cell r="Y65">
            <v>0</v>
          </cell>
          <cell r="Z65">
            <v>0</v>
          </cell>
          <cell r="AA65">
            <v>0</v>
          </cell>
          <cell r="AB65">
            <v>0</v>
          </cell>
          <cell r="AC65">
            <v>0</v>
          </cell>
          <cell r="AD65">
            <v>0</v>
          </cell>
          <cell r="AE65">
            <v>0</v>
          </cell>
          <cell r="AF65">
            <v>0</v>
          </cell>
          <cell r="AG65">
            <v>0</v>
          </cell>
        </row>
        <row r="66">
          <cell r="A66" t="str">
            <v>M12</v>
          </cell>
          <cell r="C66">
            <v>1</v>
          </cell>
          <cell r="E66" t="str">
            <v>Móng M12</v>
          </cell>
          <cell r="F66" t="str">
            <v>Móng</v>
          </cell>
          <cell r="G66">
            <v>31</v>
          </cell>
          <cell r="N66">
            <v>0</v>
          </cell>
          <cell r="O66">
            <v>0</v>
          </cell>
          <cell r="P66">
            <v>131407</v>
          </cell>
          <cell r="Q66">
            <v>0</v>
          </cell>
          <cell r="R66">
            <v>0</v>
          </cell>
          <cell r="S66">
            <v>0</v>
          </cell>
          <cell r="U66">
            <v>31</v>
          </cell>
          <cell r="V66">
            <v>5</v>
          </cell>
          <cell r="W66">
            <v>2</v>
          </cell>
          <cell r="X66">
            <v>6</v>
          </cell>
          <cell r="Y66">
            <v>0</v>
          </cell>
          <cell r="Z66">
            <v>2</v>
          </cell>
          <cell r="AA66">
            <v>5</v>
          </cell>
          <cell r="AB66">
            <v>2</v>
          </cell>
          <cell r="AC66">
            <v>5</v>
          </cell>
          <cell r="AD66">
            <v>4</v>
          </cell>
          <cell r="AE66">
            <v>0</v>
          </cell>
          <cell r="AF66">
            <v>0</v>
          </cell>
          <cell r="AG66">
            <v>0</v>
          </cell>
        </row>
        <row r="67">
          <cell r="C67">
            <v>1</v>
          </cell>
          <cell r="E67" t="str">
            <v>Mỗi móng gồm:</v>
          </cell>
        </row>
        <row r="68">
          <cell r="B68" t="str">
            <v>MDD3</v>
          </cell>
          <cell r="C68">
            <v>1</v>
          </cell>
          <cell r="D68" t="str">
            <v>AB.11423</v>
          </cell>
          <cell r="E68" t="str">
            <v>Đào hố móng đất cấp 3 sâu &gt;1m</v>
          </cell>
          <cell r="F68" t="str">
            <v>m3</v>
          </cell>
          <cell r="G68">
            <v>0.25</v>
          </cell>
          <cell r="J68">
            <v>491833</v>
          </cell>
          <cell r="L68">
            <v>0</v>
          </cell>
          <cell r="N68">
            <v>0</v>
          </cell>
          <cell r="O68">
            <v>0</v>
          </cell>
          <cell r="P68">
            <v>122958</v>
          </cell>
          <cell r="Q68">
            <v>0</v>
          </cell>
          <cell r="R68">
            <v>0</v>
          </cell>
          <cell r="S68">
            <v>0</v>
          </cell>
          <cell r="U68">
            <v>7.75</v>
          </cell>
          <cell r="V68">
            <v>1.25</v>
          </cell>
          <cell r="W68">
            <v>0.5</v>
          </cell>
          <cell r="X68">
            <v>1.5</v>
          </cell>
          <cell r="Y68">
            <v>0</v>
          </cell>
          <cell r="Z68">
            <v>0.5</v>
          </cell>
          <cell r="AA68">
            <v>1.25</v>
          </cell>
          <cell r="AB68">
            <v>0.5</v>
          </cell>
          <cell r="AC68">
            <v>1.25</v>
          </cell>
          <cell r="AD68">
            <v>1</v>
          </cell>
          <cell r="AE68">
            <v>0</v>
          </cell>
          <cell r="AF68">
            <v>0</v>
          </cell>
          <cell r="AG68">
            <v>0</v>
          </cell>
        </row>
        <row r="69">
          <cell r="B69" t="str">
            <v>MDAP3</v>
          </cell>
          <cell r="C69">
            <v>1</v>
          </cell>
          <cell r="D69" t="str">
            <v>AB.13113</v>
          </cell>
          <cell r="E69" t="str">
            <v>Đắp đất hố móng (K=0,95)</v>
          </cell>
          <cell r="F69" t="str">
            <v>m3</v>
          </cell>
          <cell r="G69">
            <v>0.06</v>
          </cell>
          <cell r="J69">
            <v>140824</v>
          </cell>
          <cell r="L69">
            <v>0</v>
          </cell>
          <cell r="N69">
            <v>0</v>
          </cell>
          <cell r="O69">
            <v>0</v>
          </cell>
          <cell r="P69">
            <v>8449</v>
          </cell>
          <cell r="Q69">
            <v>0</v>
          </cell>
          <cell r="R69">
            <v>0</v>
          </cell>
          <cell r="S69">
            <v>0</v>
          </cell>
          <cell r="U69">
            <v>1.8599999999999999</v>
          </cell>
          <cell r="V69">
            <v>0.3</v>
          </cell>
          <cell r="W69">
            <v>0.12</v>
          </cell>
          <cell r="X69">
            <v>0.36</v>
          </cell>
          <cell r="Y69">
            <v>0</v>
          </cell>
          <cell r="Z69">
            <v>0.12</v>
          </cell>
          <cell r="AA69">
            <v>0.3</v>
          </cell>
          <cell r="AB69">
            <v>0.12</v>
          </cell>
          <cell r="AC69">
            <v>0.3</v>
          </cell>
          <cell r="AD69">
            <v>0.24</v>
          </cell>
          <cell r="AE69">
            <v>0</v>
          </cell>
          <cell r="AF69">
            <v>0</v>
          </cell>
          <cell r="AG69">
            <v>0</v>
          </cell>
        </row>
        <row r="70">
          <cell r="A70" t="str">
            <v>M12D</v>
          </cell>
          <cell r="C70">
            <v>0</v>
          </cell>
          <cell r="E70" t="str">
            <v>Móng M12 phá đá chân móng</v>
          </cell>
          <cell r="F70" t="str">
            <v>Móng</v>
          </cell>
          <cell r="G70">
            <v>0</v>
          </cell>
          <cell r="N70">
            <v>0</v>
          </cell>
          <cell r="O70">
            <v>0</v>
          </cell>
          <cell r="P70">
            <v>1267637.7679999999</v>
          </cell>
          <cell r="Q70">
            <v>0</v>
          </cell>
          <cell r="R70">
            <v>0</v>
          </cell>
          <cell r="S70">
            <v>0</v>
          </cell>
          <cell r="U70">
            <v>0</v>
          </cell>
          <cell r="V70">
            <v>0</v>
          </cell>
          <cell r="W70">
            <v>0</v>
          </cell>
          <cell r="X70">
            <v>0</v>
          </cell>
          <cell r="Y70">
            <v>0</v>
          </cell>
          <cell r="Z70">
            <v>0</v>
          </cell>
          <cell r="AA70">
            <v>0</v>
          </cell>
          <cell r="AB70">
            <v>0</v>
          </cell>
          <cell r="AC70">
            <v>0</v>
          </cell>
          <cell r="AD70">
            <v>0</v>
          </cell>
          <cell r="AE70">
            <v>0</v>
          </cell>
          <cell r="AF70">
            <v>0</v>
          </cell>
          <cell r="AG70">
            <v>0</v>
          </cell>
        </row>
        <row r="71">
          <cell r="C71">
            <v>0</v>
          </cell>
          <cell r="E71" t="str">
            <v>Mỗi móng gồm:</v>
          </cell>
        </row>
        <row r="72">
          <cell r="B72" t="str">
            <v>MDD31</v>
          </cell>
          <cell r="C72">
            <v>0</v>
          </cell>
          <cell r="D72" t="str">
            <v>AB.11413</v>
          </cell>
          <cell r="E72" t="str">
            <v>Đào hố móng đất cấp 3 sâu &lt;=1m</v>
          </cell>
          <cell r="F72" t="str">
            <v>m3</v>
          </cell>
          <cell r="G72">
            <v>0.4</v>
          </cell>
          <cell r="J72">
            <v>399352</v>
          </cell>
          <cell r="L72">
            <v>0</v>
          </cell>
          <cell r="N72">
            <v>0</v>
          </cell>
          <cell r="O72">
            <v>0</v>
          </cell>
          <cell r="P72">
            <v>159740.80000000002</v>
          </cell>
          <cell r="Q72">
            <v>0</v>
          </cell>
          <cell r="R72">
            <v>0</v>
          </cell>
          <cell r="S72">
            <v>0</v>
          </cell>
          <cell r="U72">
            <v>0</v>
          </cell>
          <cell r="V72">
            <v>0</v>
          </cell>
          <cell r="W72">
            <v>0</v>
          </cell>
          <cell r="X72">
            <v>0</v>
          </cell>
          <cell r="Y72">
            <v>0</v>
          </cell>
          <cell r="Z72">
            <v>0</v>
          </cell>
          <cell r="AA72">
            <v>0</v>
          </cell>
          <cell r="AB72">
            <v>0</v>
          </cell>
          <cell r="AC72">
            <v>0</v>
          </cell>
          <cell r="AD72">
            <v>0</v>
          </cell>
          <cell r="AE72">
            <v>0</v>
          </cell>
          <cell r="AF72">
            <v>0</v>
          </cell>
          <cell r="AG72">
            <v>0</v>
          </cell>
        </row>
        <row r="73">
          <cell r="B73" t="str">
            <v>MDDA3</v>
          </cell>
          <cell r="C73">
            <v>0</v>
          </cell>
          <cell r="D73" t="str">
            <v>AB.11213</v>
          </cell>
          <cell r="E73" t="str">
            <v>Phá đá chân hố móng, đá cấp III</v>
          </cell>
          <cell r="F73" t="str">
            <v>m3</v>
          </cell>
          <cell r="G73">
            <v>1.04</v>
          </cell>
          <cell r="J73">
            <v>893724</v>
          </cell>
          <cell r="L73">
            <v>0</v>
          </cell>
          <cell r="N73">
            <v>0</v>
          </cell>
          <cell r="O73">
            <v>0</v>
          </cell>
          <cell r="P73">
            <v>929472.96000000008</v>
          </cell>
          <cell r="Q73">
            <v>0</v>
          </cell>
          <cell r="R73">
            <v>0</v>
          </cell>
          <cell r="S73">
            <v>0</v>
          </cell>
          <cell r="U73">
            <v>0</v>
          </cell>
          <cell r="V73">
            <v>0</v>
          </cell>
          <cell r="W73">
            <v>0</v>
          </cell>
          <cell r="X73">
            <v>0</v>
          </cell>
          <cell r="Y73">
            <v>0</v>
          </cell>
          <cell r="Z73">
            <v>0</v>
          </cell>
          <cell r="AA73">
            <v>0</v>
          </cell>
          <cell r="AB73">
            <v>0</v>
          </cell>
          <cell r="AC73">
            <v>0</v>
          </cell>
          <cell r="AD73">
            <v>0</v>
          </cell>
          <cell r="AE73">
            <v>0</v>
          </cell>
          <cell r="AF73">
            <v>0</v>
          </cell>
          <cell r="AG73">
            <v>0</v>
          </cell>
        </row>
        <row r="74">
          <cell r="B74" t="str">
            <v>MDAP3</v>
          </cell>
          <cell r="C74">
            <v>0</v>
          </cell>
          <cell r="D74" t="str">
            <v>AB.13113</v>
          </cell>
          <cell r="E74" t="str">
            <v>Đắp đất hố móng (K=0,95)</v>
          </cell>
          <cell r="F74" t="str">
            <v>m3</v>
          </cell>
          <cell r="G74">
            <v>1.2669999999999999</v>
          </cell>
          <cell r="J74">
            <v>140824</v>
          </cell>
          <cell r="L74">
            <v>0</v>
          </cell>
          <cell r="N74">
            <v>0</v>
          </cell>
          <cell r="O74">
            <v>0</v>
          </cell>
          <cell r="P74">
            <v>178424.00799999997</v>
          </cell>
          <cell r="Q74">
            <v>0</v>
          </cell>
          <cell r="R74">
            <v>0</v>
          </cell>
          <cell r="S74">
            <v>0</v>
          </cell>
          <cell r="U74">
            <v>0</v>
          </cell>
          <cell r="V74">
            <v>0</v>
          </cell>
          <cell r="W74">
            <v>0</v>
          </cell>
          <cell r="X74">
            <v>0</v>
          </cell>
          <cell r="Y74">
            <v>0</v>
          </cell>
          <cell r="Z74">
            <v>0</v>
          </cell>
          <cell r="AA74">
            <v>0</v>
          </cell>
          <cell r="AB74">
            <v>0</v>
          </cell>
          <cell r="AC74">
            <v>0</v>
          </cell>
          <cell r="AD74">
            <v>0</v>
          </cell>
          <cell r="AE74">
            <v>0</v>
          </cell>
          <cell r="AF74">
            <v>0</v>
          </cell>
          <cell r="AG74">
            <v>0</v>
          </cell>
        </row>
        <row r="75">
          <cell r="A75" t="str">
            <v>M12a</v>
          </cell>
          <cell r="C75">
            <v>0</v>
          </cell>
          <cell r="E75" t="str">
            <v>Móng M12a</v>
          </cell>
          <cell r="F75" t="str">
            <v>Móng</v>
          </cell>
          <cell r="G75">
            <v>0</v>
          </cell>
          <cell r="N75">
            <v>415000</v>
          </cell>
          <cell r="O75">
            <v>0</v>
          </cell>
          <cell r="P75">
            <v>396173.84800000006</v>
          </cell>
          <cell r="Q75">
            <v>0</v>
          </cell>
          <cell r="R75">
            <v>0</v>
          </cell>
          <cell r="S75">
            <v>0</v>
          </cell>
          <cell r="U75">
            <v>0</v>
          </cell>
          <cell r="V75">
            <v>0</v>
          </cell>
          <cell r="W75">
            <v>0</v>
          </cell>
          <cell r="X75">
            <v>0</v>
          </cell>
          <cell r="Y75">
            <v>0</v>
          </cell>
          <cell r="Z75">
            <v>0</v>
          </cell>
          <cell r="AA75">
            <v>0</v>
          </cell>
          <cell r="AB75">
            <v>0</v>
          </cell>
          <cell r="AC75">
            <v>0</v>
          </cell>
          <cell r="AD75">
            <v>0</v>
          </cell>
          <cell r="AE75">
            <v>0</v>
          </cell>
          <cell r="AF75">
            <v>0</v>
          </cell>
          <cell r="AG75">
            <v>0</v>
          </cell>
        </row>
        <row r="76">
          <cell r="C76">
            <v>0</v>
          </cell>
          <cell r="E76" t="str">
            <v>Mỗi móng gồm:</v>
          </cell>
        </row>
        <row r="77">
          <cell r="B77" t="str">
            <v>d12</v>
          </cell>
          <cell r="C77">
            <v>0</v>
          </cell>
          <cell r="D77" t="str">
            <v>AG.42121</v>
          </cell>
          <cell r="E77" t="str">
            <v>Đà cản BTCT 1,2m</v>
          </cell>
          <cell r="F77" t="str">
            <v>cái</v>
          </cell>
          <cell r="G77">
            <v>1</v>
          </cell>
          <cell r="H77">
            <v>320000</v>
          </cell>
          <cell r="J77">
            <v>62034</v>
          </cell>
          <cell r="M77">
            <v>0</v>
          </cell>
          <cell r="N77">
            <v>320000</v>
          </cell>
          <cell r="O77">
            <v>0</v>
          </cell>
          <cell r="P77">
            <v>62034</v>
          </cell>
          <cell r="Q77">
            <v>0</v>
          </cell>
          <cell r="R77">
            <v>0</v>
          </cell>
          <cell r="S77">
            <v>0</v>
          </cell>
          <cell r="U77">
            <v>0</v>
          </cell>
          <cell r="V77">
            <v>0</v>
          </cell>
          <cell r="W77">
            <v>0</v>
          </cell>
          <cell r="X77">
            <v>0</v>
          </cell>
          <cell r="Y77">
            <v>0</v>
          </cell>
          <cell r="Z77">
            <v>0</v>
          </cell>
          <cell r="AA77">
            <v>0</v>
          </cell>
          <cell r="AB77">
            <v>0</v>
          </cell>
          <cell r="AC77">
            <v>0</v>
          </cell>
          <cell r="AD77">
            <v>0</v>
          </cell>
          <cell r="AE77">
            <v>0</v>
          </cell>
          <cell r="AF77">
            <v>0</v>
          </cell>
          <cell r="AG77">
            <v>0</v>
          </cell>
        </row>
        <row r="78">
          <cell r="B78" t="str">
            <v>B22650v</v>
          </cell>
          <cell r="C78">
            <v>0</v>
          </cell>
          <cell r="D78" t="str">
            <v/>
          </cell>
          <cell r="E78" t="str">
            <v>Boulon 22x650VRS + 2 long đền vuông D24-60x60x6/Zn</v>
          </cell>
          <cell r="F78" t="str">
            <v>bộ</v>
          </cell>
          <cell r="G78">
            <v>1</v>
          </cell>
          <cell r="H78">
            <v>95000</v>
          </cell>
          <cell r="K78">
            <v>0</v>
          </cell>
          <cell r="M78">
            <v>0</v>
          </cell>
          <cell r="N78">
            <v>95000</v>
          </cell>
          <cell r="O78">
            <v>0</v>
          </cell>
          <cell r="P78">
            <v>0</v>
          </cell>
          <cell r="Q78">
            <v>0</v>
          </cell>
          <cell r="R78">
            <v>0</v>
          </cell>
          <cell r="S78">
            <v>0</v>
          </cell>
          <cell r="U78">
            <v>0</v>
          </cell>
          <cell r="V78">
            <v>0</v>
          </cell>
          <cell r="W78">
            <v>0</v>
          </cell>
          <cell r="X78">
            <v>0</v>
          </cell>
          <cell r="Y78">
            <v>0</v>
          </cell>
          <cell r="Z78">
            <v>0</v>
          </cell>
          <cell r="AA78">
            <v>0</v>
          </cell>
          <cell r="AB78">
            <v>0</v>
          </cell>
          <cell r="AC78">
            <v>0</v>
          </cell>
          <cell r="AD78">
            <v>0</v>
          </cell>
          <cell r="AE78">
            <v>0</v>
          </cell>
          <cell r="AF78">
            <v>0</v>
          </cell>
          <cell r="AG78">
            <v>0</v>
          </cell>
        </row>
        <row r="79">
          <cell r="B79" t="str">
            <v>MDD3D</v>
          </cell>
          <cell r="C79">
            <v>0</v>
          </cell>
          <cell r="D79" t="str">
            <v>AB.11363</v>
          </cell>
          <cell r="E79" t="str">
            <v>Đào hố móng đà cản đất cấp 3</v>
          </cell>
          <cell r="F79" t="str">
            <v>m3</v>
          </cell>
          <cell r="G79">
            <v>1.016</v>
          </cell>
          <cell r="J79">
            <v>214389</v>
          </cell>
          <cell r="L79">
            <v>0</v>
          </cell>
          <cell r="N79">
            <v>0</v>
          </cell>
          <cell r="O79">
            <v>0</v>
          </cell>
          <cell r="P79">
            <v>217819.22400000002</v>
          </cell>
          <cell r="Q79">
            <v>0</v>
          </cell>
          <cell r="R79">
            <v>0</v>
          </cell>
          <cell r="S79">
            <v>0</v>
          </cell>
          <cell r="U79">
            <v>0</v>
          </cell>
          <cell r="V79">
            <v>0</v>
          </cell>
          <cell r="W79">
            <v>0</v>
          </cell>
          <cell r="X79">
            <v>0</v>
          </cell>
          <cell r="Y79">
            <v>0</v>
          </cell>
          <cell r="Z79">
            <v>0</v>
          </cell>
          <cell r="AA79">
            <v>0</v>
          </cell>
          <cell r="AB79">
            <v>0</v>
          </cell>
          <cell r="AC79">
            <v>0</v>
          </cell>
          <cell r="AD79">
            <v>0</v>
          </cell>
          <cell r="AE79">
            <v>0</v>
          </cell>
          <cell r="AF79">
            <v>0</v>
          </cell>
          <cell r="AG79">
            <v>0</v>
          </cell>
        </row>
        <row r="80">
          <cell r="B80" t="str">
            <v>MDAP3</v>
          </cell>
          <cell r="C80">
            <v>0</v>
          </cell>
          <cell r="D80" t="str">
            <v>AB.13113</v>
          </cell>
          <cell r="E80" t="str">
            <v>Đắp đất hố móng (K=0,95)</v>
          </cell>
          <cell r="F80" t="str">
            <v>m3</v>
          </cell>
          <cell r="G80">
            <v>0.82599999999999996</v>
          </cell>
          <cell r="J80">
            <v>140824</v>
          </cell>
          <cell r="L80">
            <v>0</v>
          </cell>
          <cell r="N80">
            <v>0</v>
          </cell>
          <cell r="O80">
            <v>0</v>
          </cell>
          <cell r="P80">
            <v>116320.624</v>
          </cell>
          <cell r="Q80">
            <v>0</v>
          </cell>
          <cell r="R80">
            <v>0</v>
          </cell>
          <cell r="S80">
            <v>0</v>
          </cell>
          <cell r="U80">
            <v>0</v>
          </cell>
          <cell r="V80">
            <v>0</v>
          </cell>
          <cell r="W80">
            <v>0</v>
          </cell>
          <cell r="X80">
            <v>0</v>
          </cell>
          <cell r="Y80">
            <v>0</v>
          </cell>
          <cell r="Z80">
            <v>0</v>
          </cell>
          <cell r="AA80">
            <v>0</v>
          </cell>
          <cell r="AB80">
            <v>0</v>
          </cell>
          <cell r="AC80">
            <v>0</v>
          </cell>
          <cell r="AD80">
            <v>0</v>
          </cell>
          <cell r="AE80">
            <v>0</v>
          </cell>
          <cell r="AF80">
            <v>0</v>
          </cell>
          <cell r="AG80">
            <v>0</v>
          </cell>
        </row>
        <row r="81">
          <cell r="A81" t="str">
            <v>M12-2a</v>
          </cell>
          <cell r="C81">
            <v>1</v>
          </cell>
          <cell r="E81" t="str">
            <v>Móng M12-2a</v>
          </cell>
          <cell r="F81" t="str">
            <v>Móng</v>
          </cell>
          <cell r="G81">
            <v>19</v>
          </cell>
          <cell r="N81">
            <v>775000</v>
          </cell>
          <cell r="O81">
            <v>0</v>
          </cell>
          <cell r="P81">
            <v>653154.61800000002</v>
          </cell>
          <cell r="Q81">
            <v>0</v>
          </cell>
          <cell r="R81">
            <v>0</v>
          </cell>
          <cell r="S81">
            <v>0</v>
          </cell>
          <cell r="U81">
            <v>19</v>
          </cell>
          <cell r="V81">
            <v>0</v>
          </cell>
          <cell r="W81">
            <v>0</v>
          </cell>
          <cell r="X81">
            <v>0</v>
          </cell>
          <cell r="Y81">
            <v>3</v>
          </cell>
          <cell r="Z81">
            <v>0</v>
          </cell>
          <cell r="AA81">
            <v>0</v>
          </cell>
          <cell r="AB81">
            <v>0</v>
          </cell>
          <cell r="AC81">
            <v>0</v>
          </cell>
          <cell r="AD81">
            <v>0</v>
          </cell>
          <cell r="AE81">
            <v>16</v>
          </cell>
          <cell r="AF81">
            <v>0</v>
          </cell>
          <cell r="AG81">
            <v>0</v>
          </cell>
        </row>
        <row r="82">
          <cell r="C82">
            <v>1</v>
          </cell>
          <cell r="E82" t="str">
            <v>Mỗi móng gồm:</v>
          </cell>
        </row>
        <row r="83">
          <cell r="B83" t="str">
            <v>d12</v>
          </cell>
          <cell r="C83">
            <v>1</v>
          </cell>
          <cell r="D83" t="str">
            <v>AG.42121</v>
          </cell>
          <cell r="E83" t="str">
            <v>Đà cản BTCT 1,2m</v>
          </cell>
          <cell r="F83" t="str">
            <v>cái</v>
          </cell>
          <cell r="G83">
            <v>2</v>
          </cell>
          <cell r="H83">
            <v>320000</v>
          </cell>
          <cell r="J83">
            <v>62034</v>
          </cell>
          <cell r="M83">
            <v>0</v>
          </cell>
          <cell r="N83">
            <v>640000</v>
          </cell>
          <cell r="O83">
            <v>0</v>
          </cell>
          <cell r="P83">
            <v>124068</v>
          </cell>
          <cell r="Q83">
            <v>0</v>
          </cell>
          <cell r="R83">
            <v>0</v>
          </cell>
          <cell r="S83">
            <v>0</v>
          </cell>
          <cell r="U83">
            <v>38</v>
          </cell>
          <cell r="V83">
            <v>0</v>
          </cell>
          <cell r="W83">
            <v>0</v>
          </cell>
          <cell r="X83">
            <v>0</v>
          </cell>
          <cell r="Y83">
            <v>6</v>
          </cell>
          <cell r="Z83">
            <v>0</v>
          </cell>
          <cell r="AA83">
            <v>0</v>
          </cell>
          <cell r="AB83">
            <v>0</v>
          </cell>
          <cell r="AC83">
            <v>0</v>
          </cell>
          <cell r="AD83">
            <v>0</v>
          </cell>
          <cell r="AE83">
            <v>32</v>
          </cell>
          <cell r="AF83">
            <v>0</v>
          </cell>
          <cell r="AG83">
            <v>0</v>
          </cell>
        </row>
        <row r="84">
          <cell r="B84" t="str">
            <v>B22800v</v>
          </cell>
          <cell r="C84">
            <v>1</v>
          </cell>
          <cell r="D84">
            <v>0</v>
          </cell>
          <cell r="E84" t="str">
            <v>Boulon 22x800VRS + 2 long đền vuông D24-60x60x6/Zn</v>
          </cell>
          <cell r="F84" t="str">
            <v>bộ</v>
          </cell>
          <cell r="G84">
            <v>1</v>
          </cell>
          <cell r="H84">
            <v>135000</v>
          </cell>
          <cell r="K84">
            <v>0</v>
          </cell>
          <cell r="M84">
            <v>0</v>
          </cell>
          <cell r="N84">
            <v>135000</v>
          </cell>
          <cell r="O84">
            <v>0</v>
          </cell>
          <cell r="P84">
            <v>0</v>
          </cell>
          <cell r="Q84">
            <v>0</v>
          </cell>
          <cell r="R84">
            <v>0</v>
          </cell>
          <cell r="S84">
            <v>0</v>
          </cell>
          <cell r="U84">
            <v>19</v>
          </cell>
          <cell r="V84">
            <v>0</v>
          </cell>
          <cell r="W84">
            <v>0</v>
          </cell>
          <cell r="X84">
            <v>0</v>
          </cell>
          <cell r="Y84">
            <v>3</v>
          </cell>
          <cell r="Z84">
            <v>0</v>
          </cell>
          <cell r="AA84">
            <v>0</v>
          </cell>
          <cell r="AB84">
            <v>0</v>
          </cell>
          <cell r="AC84">
            <v>0</v>
          </cell>
          <cell r="AD84">
            <v>0</v>
          </cell>
          <cell r="AE84">
            <v>16</v>
          </cell>
          <cell r="AF84">
            <v>0</v>
          </cell>
          <cell r="AG84">
            <v>0</v>
          </cell>
        </row>
        <row r="85">
          <cell r="B85" t="str">
            <v>MDD3D</v>
          </cell>
          <cell r="C85">
            <v>1</v>
          </cell>
          <cell r="D85" t="str">
            <v>AB.11363</v>
          </cell>
          <cell r="E85" t="str">
            <v>Đào hố móng đà cản đất cấp 3</v>
          </cell>
          <cell r="F85" t="str">
            <v>m3</v>
          </cell>
          <cell r="G85">
            <v>1.522</v>
          </cell>
          <cell r="J85">
            <v>214389</v>
          </cell>
          <cell r="L85">
            <v>0</v>
          </cell>
          <cell r="N85">
            <v>0</v>
          </cell>
          <cell r="O85">
            <v>0</v>
          </cell>
          <cell r="P85">
            <v>326300.05800000002</v>
          </cell>
          <cell r="Q85">
            <v>0</v>
          </cell>
          <cell r="R85">
            <v>0</v>
          </cell>
          <cell r="S85">
            <v>0</v>
          </cell>
          <cell r="U85">
            <v>0</v>
          </cell>
          <cell r="V85">
            <v>0</v>
          </cell>
          <cell r="W85">
            <v>0</v>
          </cell>
          <cell r="X85">
            <v>0</v>
          </cell>
          <cell r="Y85">
            <v>0</v>
          </cell>
          <cell r="Z85">
            <v>0</v>
          </cell>
          <cell r="AA85">
            <v>0</v>
          </cell>
          <cell r="AB85">
            <v>0</v>
          </cell>
          <cell r="AC85">
            <v>0</v>
          </cell>
          <cell r="AD85">
            <v>0</v>
          </cell>
          <cell r="AE85">
            <v>0</v>
          </cell>
          <cell r="AF85">
            <v>0</v>
          </cell>
          <cell r="AG85">
            <v>0</v>
          </cell>
        </row>
        <row r="86">
          <cell r="B86" t="str">
            <v>MDAP3</v>
          </cell>
          <cell r="C86">
            <v>1</v>
          </cell>
          <cell r="D86" t="str">
            <v>AB.13113</v>
          </cell>
          <cell r="E86" t="str">
            <v>Đắp đất hố móng (K=0,95)</v>
          </cell>
          <cell r="F86" t="str">
            <v>m3</v>
          </cell>
          <cell r="G86">
            <v>1.44</v>
          </cell>
          <cell r="J86">
            <v>140824</v>
          </cell>
          <cell r="L86">
            <v>0</v>
          </cell>
          <cell r="N86">
            <v>0</v>
          </cell>
          <cell r="O86">
            <v>0</v>
          </cell>
          <cell r="P86">
            <v>202786.56</v>
          </cell>
          <cell r="Q86">
            <v>0</v>
          </cell>
          <cell r="R86">
            <v>0</v>
          </cell>
          <cell r="S86">
            <v>0</v>
          </cell>
          <cell r="U86">
            <v>0</v>
          </cell>
          <cell r="V86">
            <v>0</v>
          </cell>
          <cell r="W86">
            <v>0</v>
          </cell>
          <cell r="X86">
            <v>0</v>
          </cell>
          <cell r="Y86">
            <v>0</v>
          </cell>
          <cell r="Z86">
            <v>0</v>
          </cell>
          <cell r="AA86">
            <v>0</v>
          </cell>
          <cell r="AB86">
            <v>0</v>
          </cell>
          <cell r="AC86">
            <v>0</v>
          </cell>
          <cell r="AD86">
            <v>0</v>
          </cell>
          <cell r="AE86">
            <v>0</v>
          </cell>
          <cell r="AF86">
            <v>0</v>
          </cell>
          <cell r="AG86">
            <v>0</v>
          </cell>
        </row>
        <row r="87">
          <cell r="A87" t="str">
            <v>M12BT</v>
          </cell>
          <cell r="C87">
            <v>1</v>
          </cell>
          <cell r="E87" t="str">
            <v>Móng bê tông trụ đơn 12m</v>
          </cell>
          <cell r="F87" t="str">
            <v>Móng</v>
          </cell>
          <cell r="G87">
            <v>1</v>
          </cell>
          <cell r="N87">
            <v>0</v>
          </cell>
          <cell r="O87">
            <v>639869.80000000005</v>
          </cell>
          <cell r="P87">
            <v>726220.74</v>
          </cell>
          <cell r="Q87">
            <v>0</v>
          </cell>
          <cell r="R87">
            <v>22020.440000000002</v>
          </cell>
          <cell r="S87">
            <v>0</v>
          </cell>
          <cell r="U87">
            <v>1</v>
          </cell>
          <cell r="V87">
            <v>0</v>
          </cell>
          <cell r="W87">
            <v>0</v>
          </cell>
          <cell r="X87">
            <v>0</v>
          </cell>
          <cell r="Y87">
            <v>0</v>
          </cell>
          <cell r="Z87">
            <v>0</v>
          </cell>
          <cell r="AA87">
            <v>0</v>
          </cell>
          <cell r="AB87">
            <v>0</v>
          </cell>
          <cell r="AC87">
            <v>1</v>
          </cell>
          <cell r="AD87">
            <v>0</v>
          </cell>
          <cell r="AE87">
            <v>0</v>
          </cell>
          <cell r="AF87">
            <v>0</v>
          </cell>
          <cell r="AG87">
            <v>0</v>
          </cell>
        </row>
        <row r="88">
          <cell r="C88">
            <v>1</v>
          </cell>
          <cell r="E88" t="str">
            <v>Mỗi móng gồm:</v>
          </cell>
        </row>
        <row r="89">
          <cell r="B89" t="str">
            <v>XM</v>
          </cell>
          <cell r="C89">
            <v>1</v>
          </cell>
          <cell r="D89">
            <v>0</v>
          </cell>
          <cell r="E89" t="str">
            <v>Xi măng</v>
          </cell>
          <cell r="F89" t="str">
            <v>kg</v>
          </cell>
          <cell r="G89">
            <v>127.92</v>
          </cell>
          <cell r="I89">
            <v>1740</v>
          </cell>
          <cell r="J89">
            <v>0</v>
          </cell>
          <cell r="L89">
            <v>0</v>
          </cell>
          <cell r="M89">
            <v>0</v>
          </cell>
          <cell r="N89">
            <v>0</v>
          </cell>
          <cell r="O89">
            <v>222580.80000000002</v>
          </cell>
          <cell r="P89">
            <v>0</v>
          </cell>
          <cell r="Q89">
            <v>0</v>
          </cell>
          <cell r="R89">
            <v>0</v>
          </cell>
          <cell r="S89">
            <v>0</v>
          </cell>
          <cell r="U89">
            <v>127.92</v>
          </cell>
          <cell r="V89">
            <v>0</v>
          </cell>
          <cell r="W89">
            <v>0</v>
          </cell>
          <cell r="X89">
            <v>0</v>
          </cell>
          <cell r="Y89">
            <v>0</v>
          </cell>
          <cell r="Z89">
            <v>0</v>
          </cell>
          <cell r="AA89">
            <v>0</v>
          </cell>
          <cell r="AB89">
            <v>0</v>
          </cell>
          <cell r="AC89">
            <v>127.92</v>
          </cell>
          <cell r="AD89">
            <v>0</v>
          </cell>
          <cell r="AE89">
            <v>0</v>
          </cell>
          <cell r="AF89">
            <v>0</v>
          </cell>
          <cell r="AG89">
            <v>0</v>
          </cell>
        </row>
        <row r="90">
          <cell r="B90" t="str">
            <v>CV</v>
          </cell>
          <cell r="C90">
            <v>1</v>
          </cell>
          <cell r="D90">
            <v>0</v>
          </cell>
          <cell r="E90" t="str">
            <v>Cát vàng</v>
          </cell>
          <cell r="F90" t="str">
            <v>m3</v>
          </cell>
          <cell r="G90">
            <v>0.25700000000000001</v>
          </cell>
          <cell r="I90">
            <v>512000</v>
          </cell>
          <cell r="J90">
            <v>0</v>
          </cell>
          <cell r="L90">
            <v>0</v>
          </cell>
          <cell r="N90">
            <v>0</v>
          </cell>
          <cell r="O90">
            <v>131584</v>
          </cell>
          <cell r="P90">
            <v>0</v>
          </cell>
          <cell r="Q90">
            <v>0</v>
          </cell>
          <cell r="R90">
            <v>0</v>
          </cell>
          <cell r="S90">
            <v>0</v>
          </cell>
          <cell r="U90">
            <v>0.25700000000000001</v>
          </cell>
          <cell r="V90">
            <v>0</v>
          </cell>
          <cell r="W90">
            <v>0</v>
          </cell>
          <cell r="X90">
            <v>0</v>
          </cell>
          <cell r="Y90">
            <v>0</v>
          </cell>
          <cell r="Z90">
            <v>0</v>
          </cell>
          <cell r="AA90">
            <v>0</v>
          </cell>
          <cell r="AB90">
            <v>0</v>
          </cell>
          <cell r="AC90">
            <v>0.25700000000000001</v>
          </cell>
          <cell r="AD90">
            <v>0</v>
          </cell>
          <cell r="AE90">
            <v>0</v>
          </cell>
          <cell r="AF90">
            <v>0</v>
          </cell>
          <cell r="AG90">
            <v>0</v>
          </cell>
        </row>
        <row r="91">
          <cell r="A91" t="str">
            <v/>
          </cell>
          <cell r="B91" t="str">
            <v>D1X2</v>
          </cell>
          <cell r="C91">
            <v>1</v>
          </cell>
          <cell r="D91">
            <v>0</v>
          </cell>
          <cell r="E91" t="str">
            <v>Đá 1x2</v>
          </cell>
          <cell r="F91" t="str">
            <v>m3</v>
          </cell>
          <cell r="G91">
            <v>0.46300000000000002</v>
          </cell>
          <cell r="I91">
            <v>335000</v>
          </cell>
          <cell r="J91">
            <v>0</v>
          </cell>
          <cell r="L91">
            <v>0</v>
          </cell>
          <cell r="N91">
            <v>0</v>
          </cell>
          <cell r="O91">
            <v>155105</v>
          </cell>
          <cell r="P91">
            <v>0</v>
          </cell>
          <cell r="Q91">
            <v>0</v>
          </cell>
          <cell r="R91">
            <v>0</v>
          </cell>
          <cell r="S91">
            <v>0</v>
          </cell>
          <cell r="U91">
            <v>0.46300000000000002</v>
          </cell>
          <cell r="V91">
            <v>0</v>
          </cell>
          <cell r="W91">
            <v>0</v>
          </cell>
          <cell r="X91">
            <v>0</v>
          </cell>
          <cell r="Y91">
            <v>0</v>
          </cell>
          <cell r="Z91">
            <v>0</v>
          </cell>
          <cell r="AA91">
            <v>0</v>
          </cell>
          <cell r="AB91">
            <v>0</v>
          </cell>
          <cell r="AC91">
            <v>0.46300000000000002</v>
          </cell>
          <cell r="AD91">
            <v>0</v>
          </cell>
          <cell r="AE91">
            <v>0</v>
          </cell>
          <cell r="AF91">
            <v>0</v>
          </cell>
          <cell r="AG91">
            <v>0</v>
          </cell>
        </row>
        <row r="92">
          <cell r="A92" t="str">
            <v/>
          </cell>
          <cell r="B92" t="str">
            <v>DINH</v>
          </cell>
          <cell r="C92">
            <v>1</v>
          </cell>
          <cell r="D92">
            <v>0</v>
          </cell>
          <cell r="E92" t="str">
            <v>Đinh</v>
          </cell>
          <cell r="F92" t="str">
            <v>kg</v>
          </cell>
          <cell r="G92">
            <v>0.36</v>
          </cell>
          <cell r="I92">
            <v>25000</v>
          </cell>
          <cell r="J92">
            <v>0</v>
          </cell>
          <cell r="L92">
            <v>0</v>
          </cell>
          <cell r="N92">
            <v>0</v>
          </cell>
          <cell r="O92">
            <v>9000</v>
          </cell>
          <cell r="P92">
            <v>0</v>
          </cell>
          <cell r="Q92">
            <v>0</v>
          </cell>
          <cell r="R92">
            <v>0</v>
          </cell>
          <cell r="S92">
            <v>0</v>
          </cell>
          <cell r="U92">
            <v>0.36</v>
          </cell>
          <cell r="V92">
            <v>0</v>
          </cell>
          <cell r="W92">
            <v>0</v>
          </cell>
          <cell r="X92">
            <v>0</v>
          </cell>
          <cell r="Y92">
            <v>0</v>
          </cell>
          <cell r="Z92">
            <v>0</v>
          </cell>
          <cell r="AA92">
            <v>0</v>
          </cell>
          <cell r="AB92">
            <v>0</v>
          </cell>
          <cell r="AC92">
            <v>0.36</v>
          </cell>
          <cell r="AD92">
            <v>0</v>
          </cell>
          <cell r="AE92">
            <v>0</v>
          </cell>
          <cell r="AF92">
            <v>0</v>
          </cell>
          <cell r="AG92">
            <v>0</v>
          </cell>
        </row>
        <row r="93">
          <cell r="A93" t="str">
            <v/>
          </cell>
          <cell r="B93" t="str">
            <v>GO-CH</v>
          </cell>
          <cell r="C93">
            <v>1</v>
          </cell>
          <cell r="D93">
            <v>0</v>
          </cell>
          <cell r="E93" t="str">
            <v>Gỗ chống</v>
          </cell>
          <cell r="F93" t="str">
            <v>m3</v>
          </cell>
          <cell r="G93">
            <v>8.0000000000000002E-3</v>
          </cell>
          <cell r="I93">
            <v>3800000</v>
          </cell>
          <cell r="J93">
            <v>0</v>
          </cell>
          <cell r="L93">
            <v>0</v>
          </cell>
          <cell r="N93">
            <v>0</v>
          </cell>
          <cell r="O93">
            <v>30400</v>
          </cell>
          <cell r="P93">
            <v>0</v>
          </cell>
          <cell r="Q93">
            <v>0</v>
          </cell>
          <cell r="R93">
            <v>0</v>
          </cell>
          <cell r="S93">
            <v>0</v>
          </cell>
          <cell r="U93">
            <v>8.0000000000000002E-3</v>
          </cell>
          <cell r="V93">
            <v>0</v>
          </cell>
          <cell r="W93">
            <v>0</v>
          </cell>
          <cell r="X93">
            <v>0</v>
          </cell>
          <cell r="Y93">
            <v>0</v>
          </cell>
          <cell r="Z93">
            <v>0</v>
          </cell>
          <cell r="AA93">
            <v>0</v>
          </cell>
          <cell r="AB93">
            <v>0</v>
          </cell>
          <cell r="AC93">
            <v>8.0000000000000002E-3</v>
          </cell>
          <cell r="AD93">
            <v>0</v>
          </cell>
          <cell r="AE93">
            <v>0</v>
          </cell>
          <cell r="AF93">
            <v>0</v>
          </cell>
          <cell r="AG93">
            <v>0</v>
          </cell>
        </row>
        <row r="94">
          <cell r="A94" t="str">
            <v/>
          </cell>
          <cell r="B94" t="str">
            <v>GO-DN</v>
          </cell>
          <cell r="C94">
            <v>1</v>
          </cell>
          <cell r="D94">
            <v>0</v>
          </cell>
          <cell r="E94" t="str">
            <v>Gỗ đà nẹp</v>
          </cell>
          <cell r="F94" t="str">
            <v>m3</v>
          </cell>
          <cell r="G94">
            <v>5.0000000000000001E-3</v>
          </cell>
          <cell r="I94">
            <v>3800000</v>
          </cell>
          <cell r="J94">
            <v>0</v>
          </cell>
          <cell r="L94">
            <v>0</v>
          </cell>
          <cell r="N94">
            <v>0</v>
          </cell>
          <cell r="O94">
            <v>19000</v>
          </cell>
          <cell r="P94">
            <v>0</v>
          </cell>
          <cell r="Q94">
            <v>0</v>
          </cell>
          <cell r="R94">
            <v>0</v>
          </cell>
          <cell r="S94">
            <v>0</v>
          </cell>
          <cell r="U94">
            <v>5.0000000000000001E-3</v>
          </cell>
          <cell r="V94">
            <v>0</v>
          </cell>
          <cell r="W94">
            <v>0</v>
          </cell>
          <cell r="X94">
            <v>0</v>
          </cell>
          <cell r="Y94">
            <v>0</v>
          </cell>
          <cell r="Z94">
            <v>0</v>
          </cell>
          <cell r="AA94">
            <v>0</v>
          </cell>
          <cell r="AB94">
            <v>0</v>
          </cell>
          <cell r="AC94">
            <v>5.0000000000000001E-3</v>
          </cell>
          <cell r="AD94">
            <v>0</v>
          </cell>
          <cell r="AE94">
            <v>0</v>
          </cell>
          <cell r="AF94">
            <v>0</v>
          </cell>
          <cell r="AG94">
            <v>0</v>
          </cell>
        </row>
        <row r="95">
          <cell r="A95" t="str">
            <v/>
          </cell>
          <cell r="B95" t="str">
            <v>GO-V</v>
          </cell>
          <cell r="C95">
            <v>1</v>
          </cell>
          <cell r="D95">
            <v>0</v>
          </cell>
          <cell r="E95" t="str">
            <v>Gỗ ván (cả nẹp)</v>
          </cell>
          <cell r="F95" t="str">
            <v>m3</v>
          </cell>
          <cell r="G95">
            <v>1.9E-2</v>
          </cell>
          <cell r="I95">
            <v>3800000</v>
          </cell>
          <cell r="J95">
            <v>0</v>
          </cell>
          <cell r="L95">
            <v>0</v>
          </cell>
          <cell r="N95">
            <v>0</v>
          </cell>
          <cell r="O95">
            <v>72200</v>
          </cell>
          <cell r="P95">
            <v>0</v>
          </cell>
          <cell r="Q95">
            <v>0</v>
          </cell>
          <cell r="R95">
            <v>0</v>
          </cell>
          <cell r="S95">
            <v>0</v>
          </cell>
          <cell r="U95">
            <v>1.9E-2</v>
          </cell>
          <cell r="V95">
            <v>0</v>
          </cell>
          <cell r="W95">
            <v>0</v>
          </cell>
          <cell r="X95">
            <v>0</v>
          </cell>
          <cell r="Y95">
            <v>0</v>
          </cell>
          <cell r="Z95">
            <v>0</v>
          </cell>
          <cell r="AA95">
            <v>0</v>
          </cell>
          <cell r="AB95">
            <v>0</v>
          </cell>
          <cell r="AC95">
            <v>1.9E-2</v>
          </cell>
          <cell r="AD95">
            <v>0</v>
          </cell>
          <cell r="AE95">
            <v>0</v>
          </cell>
          <cell r="AF95">
            <v>0</v>
          </cell>
          <cell r="AG95">
            <v>0</v>
          </cell>
        </row>
        <row r="96">
          <cell r="B96" t="str">
            <v>MDD3</v>
          </cell>
          <cell r="C96">
            <v>1</v>
          </cell>
          <cell r="D96" t="str">
            <v>AB.11423</v>
          </cell>
          <cell r="E96" t="str">
            <v>Đào hố móng đất cấp 3 sâu &gt;1m</v>
          </cell>
          <cell r="F96" t="str">
            <v>m3</v>
          </cell>
          <cell r="G96">
            <v>0.78</v>
          </cell>
          <cell r="J96">
            <v>491833</v>
          </cell>
          <cell r="L96">
            <v>0</v>
          </cell>
          <cell r="N96">
            <v>0</v>
          </cell>
          <cell r="O96">
            <v>0</v>
          </cell>
          <cell r="P96">
            <v>383629.74</v>
          </cell>
          <cell r="Q96">
            <v>0</v>
          </cell>
          <cell r="R96">
            <v>0</v>
          </cell>
          <cell r="S96">
            <v>0</v>
          </cell>
          <cell r="U96">
            <v>0.78</v>
          </cell>
          <cell r="V96">
            <v>0</v>
          </cell>
          <cell r="W96">
            <v>0</v>
          </cell>
          <cell r="X96">
            <v>0</v>
          </cell>
          <cell r="Y96">
            <v>0</v>
          </cell>
          <cell r="Z96">
            <v>0</v>
          </cell>
          <cell r="AA96">
            <v>0</v>
          </cell>
          <cell r="AB96">
            <v>0</v>
          </cell>
          <cell r="AC96">
            <v>0.78</v>
          </cell>
          <cell r="AD96">
            <v>0</v>
          </cell>
          <cell r="AE96">
            <v>0</v>
          </cell>
          <cell r="AF96">
            <v>0</v>
          </cell>
          <cell r="AG96">
            <v>0</v>
          </cell>
        </row>
        <row r="97">
          <cell r="B97" t="str">
            <v>MDAP3</v>
          </cell>
          <cell r="C97">
            <v>0</v>
          </cell>
          <cell r="D97" t="str">
            <v>AB.13113</v>
          </cell>
          <cell r="E97" t="str">
            <v>Đắp đất hố móng (K=0,95)</v>
          </cell>
          <cell r="F97" t="str">
            <v>m3</v>
          </cell>
          <cell r="J97">
            <v>140824</v>
          </cell>
          <cell r="L97">
            <v>0</v>
          </cell>
          <cell r="N97">
            <v>0</v>
          </cell>
          <cell r="O97">
            <v>0</v>
          </cell>
          <cell r="P97">
            <v>0</v>
          </cell>
          <cell r="Q97">
            <v>0</v>
          </cell>
          <cell r="R97">
            <v>0</v>
          </cell>
          <cell r="S97">
            <v>0</v>
          </cell>
          <cell r="U97">
            <v>0</v>
          </cell>
          <cell r="V97">
            <v>0</v>
          </cell>
          <cell r="W97">
            <v>0</v>
          </cell>
          <cell r="X97">
            <v>0</v>
          </cell>
          <cell r="Y97">
            <v>0</v>
          </cell>
          <cell r="Z97">
            <v>0</v>
          </cell>
          <cell r="AA97">
            <v>0</v>
          </cell>
          <cell r="AB97">
            <v>0</v>
          </cell>
          <cell r="AC97">
            <v>0</v>
          </cell>
          <cell r="AD97">
            <v>0</v>
          </cell>
          <cell r="AE97">
            <v>0</v>
          </cell>
          <cell r="AF97">
            <v>0</v>
          </cell>
          <cell r="AG97">
            <v>0</v>
          </cell>
        </row>
        <row r="98">
          <cell r="B98" t="str">
            <v>DBT15012</v>
          </cell>
          <cell r="C98">
            <v>1</v>
          </cell>
          <cell r="D98" t="str">
            <v>AF.11210</v>
          </cell>
          <cell r="E98" t="str">
            <v xml:space="preserve">Đổ bê tông mác M150 </v>
          </cell>
          <cell r="F98" t="str">
            <v>m3</v>
          </cell>
          <cell r="G98">
            <v>0.52</v>
          </cell>
          <cell r="J98">
            <v>344703</v>
          </cell>
          <cell r="L98">
            <v>42347</v>
          </cell>
          <cell r="N98">
            <v>0</v>
          </cell>
          <cell r="O98">
            <v>0</v>
          </cell>
          <cell r="P98">
            <v>179246</v>
          </cell>
          <cell r="Q98">
            <v>0</v>
          </cell>
          <cell r="R98">
            <v>22020.440000000002</v>
          </cell>
          <cell r="S98">
            <v>0</v>
          </cell>
        </row>
        <row r="99">
          <cell r="B99" t="str">
            <v>LVANK</v>
          </cell>
          <cell r="C99">
            <v>1</v>
          </cell>
          <cell r="D99" t="str">
            <v>AF.81122</v>
          </cell>
          <cell r="E99" t="str">
            <v>Ván khuôn gỗ móng - móng vuông, chữ nhật</v>
          </cell>
          <cell r="F99" t="str">
            <v>100m2</v>
          </cell>
          <cell r="G99">
            <v>2.4E-2</v>
          </cell>
          <cell r="J99">
            <v>6806052</v>
          </cell>
          <cell r="L99">
            <v>0</v>
          </cell>
          <cell r="N99">
            <v>0</v>
          </cell>
          <cell r="O99">
            <v>0</v>
          </cell>
          <cell r="P99">
            <v>163345</v>
          </cell>
          <cell r="Q99">
            <v>0</v>
          </cell>
          <cell r="R99">
            <v>0</v>
          </cell>
          <cell r="S99">
            <v>0</v>
          </cell>
        </row>
        <row r="100">
          <cell r="A100" t="str">
            <v>M12BT-D</v>
          </cell>
          <cell r="C100">
            <v>0</v>
          </cell>
          <cell r="E100" t="str">
            <v>Móng bê tông trụ đơn 12m (Vướng đá)</v>
          </cell>
          <cell r="F100" t="str">
            <v>Móng</v>
          </cell>
          <cell r="G100">
            <v>0</v>
          </cell>
          <cell r="N100">
            <v>0</v>
          </cell>
          <cell r="O100">
            <v>761590.125</v>
          </cell>
          <cell r="P100">
            <v>1415042.2850000001</v>
          </cell>
          <cell r="Q100">
            <v>0</v>
          </cell>
          <cell r="R100">
            <v>30616.880999999998</v>
          </cell>
          <cell r="S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row>
        <row r="101">
          <cell r="C101">
            <v>0</v>
          </cell>
          <cell r="E101" t="str">
            <v>Mỗi móng gồm:</v>
          </cell>
        </row>
        <row r="102">
          <cell r="B102" t="str">
            <v>XM</v>
          </cell>
          <cell r="C102">
            <v>0</v>
          </cell>
          <cell r="D102">
            <v>0</v>
          </cell>
          <cell r="E102" t="str">
            <v>Xi măng</v>
          </cell>
          <cell r="F102" t="str">
            <v>kg</v>
          </cell>
          <cell r="G102">
            <v>214.00799999999998</v>
          </cell>
          <cell r="I102">
            <v>1740</v>
          </cell>
          <cell r="J102">
            <v>0</v>
          </cell>
          <cell r="L102">
            <v>0</v>
          </cell>
          <cell r="M102">
            <v>0</v>
          </cell>
          <cell r="N102">
            <v>0</v>
          </cell>
          <cell r="O102">
            <v>372373.92</v>
          </cell>
          <cell r="P102">
            <v>0</v>
          </cell>
          <cell r="Q102">
            <v>0</v>
          </cell>
          <cell r="R102">
            <v>0</v>
          </cell>
          <cell r="S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row>
        <row r="103">
          <cell r="B103" t="str">
            <v>CV</v>
          </cell>
          <cell r="C103">
            <v>0</v>
          </cell>
          <cell r="D103">
            <v>0</v>
          </cell>
          <cell r="E103" t="str">
            <v>Cát vàng</v>
          </cell>
          <cell r="F103" t="str">
            <v>m3</v>
          </cell>
          <cell r="G103">
            <v>0.34342499999999998</v>
          </cell>
          <cell r="I103">
            <v>512000</v>
          </cell>
          <cell r="J103">
            <v>0</v>
          </cell>
          <cell r="L103">
            <v>0</v>
          </cell>
          <cell r="N103">
            <v>0</v>
          </cell>
          <cell r="O103">
            <v>175833.59999999998</v>
          </cell>
          <cell r="P103">
            <v>0</v>
          </cell>
          <cell r="Q103">
            <v>0</v>
          </cell>
          <cell r="R103">
            <v>0</v>
          </cell>
          <cell r="S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row>
        <row r="104">
          <cell r="A104" t="str">
            <v/>
          </cell>
          <cell r="B104" t="str">
            <v>D1X2</v>
          </cell>
          <cell r="C104">
            <v>0</v>
          </cell>
          <cell r="D104">
            <v>0</v>
          </cell>
          <cell r="E104" t="str">
            <v>Đá 1x2</v>
          </cell>
          <cell r="F104" t="str">
            <v>m3</v>
          </cell>
          <cell r="G104">
            <v>0.63696299999999995</v>
          </cell>
          <cell r="I104">
            <v>335000</v>
          </cell>
          <cell r="J104">
            <v>0</v>
          </cell>
          <cell r="L104">
            <v>0</v>
          </cell>
          <cell r="N104">
            <v>0</v>
          </cell>
          <cell r="O104">
            <v>213382.60499999998</v>
          </cell>
          <cell r="P104">
            <v>0</v>
          </cell>
          <cell r="Q104">
            <v>0</v>
          </cell>
          <cell r="R104">
            <v>0</v>
          </cell>
          <cell r="S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row>
        <row r="105">
          <cell r="B105" t="str">
            <v>MDD31</v>
          </cell>
          <cell r="C105">
            <v>0</v>
          </cell>
          <cell r="D105" t="str">
            <v>AB.11413</v>
          </cell>
          <cell r="E105" t="str">
            <v>Đào hố móng đất cấp 3 sâu &lt;=1m</v>
          </cell>
          <cell r="F105" t="str">
            <v>m3</v>
          </cell>
          <cell r="G105">
            <v>0.4</v>
          </cell>
          <cell r="J105">
            <v>399352</v>
          </cell>
          <cell r="L105">
            <v>0</v>
          </cell>
          <cell r="N105">
            <v>0</v>
          </cell>
          <cell r="O105">
            <v>0</v>
          </cell>
          <cell r="P105">
            <v>159740.80000000002</v>
          </cell>
          <cell r="Q105">
            <v>0</v>
          </cell>
          <cell r="R105">
            <v>0</v>
          </cell>
          <cell r="S105">
            <v>0</v>
          </cell>
          <cell r="AG105">
            <v>0</v>
          </cell>
        </row>
        <row r="106">
          <cell r="B106" t="str">
            <v>MDDA3</v>
          </cell>
          <cell r="C106">
            <v>0</v>
          </cell>
          <cell r="D106" t="str">
            <v>AB.11213</v>
          </cell>
          <cell r="E106" t="str">
            <v>Phá đá chân hố móng, đá cấp III</v>
          </cell>
          <cell r="F106" t="str">
            <v>m3</v>
          </cell>
          <cell r="G106">
            <v>1.04</v>
          </cell>
          <cell r="J106">
            <v>893724</v>
          </cell>
          <cell r="L106">
            <v>0</v>
          </cell>
          <cell r="N106">
            <v>0</v>
          </cell>
          <cell r="O106">
            <v>0</v>
          </cell>
          <cell r="P106">
            <v>929472.96000000008</v>
          </cell>
          <cell r="Q106">
            <v>0</v>
          </cell>
          <cell r="R106">
            <v>0</v>
          </cell>
          <cell r="S106">
            <v>0</v>
          </cell>
          <cell r="AG106">
            <v>0</v>
          </cell>
        </row>
        <row r="107">
          <cell r="B107" t="str">
            <v>MDAP3</v>
          </cell>
          <cell r="C107">
            <v>0</v>
          </cell>
          <cell r="D107" t="str">
            <v>AB.13113</v>
          </cell>
          <cell r="E107" t="str">
            <v>Đắp đất hố móng (K=0,95)</v>
          </cell>
          <cell r="F107" t="str">
            <v>m3</v>
          </cell>
          <cell r="G107">
            <v>0.54400000000000004</v>
          </cell>
          <cell r="J107">
            <v>140824</v>
          </cell>
          <cell r="L107">
            <v>0</v>
          </cell>
          <cell r="N107">
            <v>0</v>
          </cell>
          <cell r="O107">
            <v>0</v>
          </cell>
          <cell r="P107">
            <v>76608.256000000008</v>
          </cell>
          <cell r="Q107">
            <v>0</v>
          </cell>
          <cell r="R107">
            <v>0</v>
          </cell>
          <cell r="S107">
            <v>0</v>
          </cell>
          <cell r="AG107">
            <v>0</v>
          </cell>
        </row>
        <row r="108">
          <cell r="B108" t="str">
            <v>DBT20012</v>
          </cell>
          <cell r="C108">
            <v>0</v>
          </cell>
          <cell r="D108" t="str">
            <v>AF.11210</v>
          </cell>
          <cell r="E108" t="str">
            <v>Đổ bê tông mác M200 đá 1x2</v>
          </cell>
          <cell r="F108" t="str">
            <v>m3</v>
          </cell>
          <cell r="G108">
            <v>0.72299999999999998</v>
          </cell>
          <cell r="J108">
            <v>344703</v>
          </cell>
          <cell r="L108">
            <v>42347</v>
          </cell>
          <cell r="N108">
            <v>0</v>
          </cell>
          <cell r="O108">
            <v>0</v>
          </cell>
          <cell r="P108">
            <v>249220.269</v>
          </cell>
          <cell r="Q108">
            <v>0</v>
          </cell>
          <cell r="R108">
            <v>30616.880999999998</v>
          </cell>
          <cell r="S108">
            <v>0</v>
          </cell>
        </row>
        <row r="109">
          <cell r="A109" t="str">
            <v>M12BTD</v>
          </cell>
          <cell r="C109">
            <v>1</v>
          </cell>
          <cell r="E109" t="str">
            <v>Móng bê tông trụ đôi 12m</v>
          </cell>
          <cell r="F109" t="str">
            <v>Móng</v>
          </cell>
          <cell r="G109">
            <v>26</v>
          </cell>
          <cell r="N109">
            <v>161200</v>
          </cell>
          <cell r="O109">
            <v>928338.2</v>
          </cell>
          <cell r="P109">
            <v>1087841.1500000001</v>
          </cell>
          <cell r="Q109">
            <v>0</v>
          </cell>
          <cell r="R109">
            <v>33030.660000000003</v>
          </cell>
          <cell r="S109">
            <v>0</v>
          </cell>
          <cell r="U109">
            <v>26</v>
          </cell>
          <cell r="V109">
            <v>2</v>
          </cell>
          <cell r="W109">
            <v>4</v>
          </cell>
          <cell r="X109">
            <v>1</v>
          </cell>
          <cell r="Y109">
            <v>3</v>
          </cell>
          <cell r="Z109">
            <v>5</v>
          </cell>
          <cell r="AA109">
            <v>3</v>
          </cell>
          <cell r="AB109">
            <v>3</v>
          </cell>
          <cell r="AC109">
            <v>3</v>
          </cell>
          <cell r="AD109">
            <v>2</v>
          </cell>
          <cell r="AE109">
            <v>0</v>
          </cell>
          <cell r="AF109">
            <v>0</v>
          </cell>
          <cell r="AG109">
            <v>0</v>
          </cell>
        </row>
        <row r="110">
          <cell r="C110">
            <v>1</v>
          </cell>
          <cell r="E110" t="str">
            <v>Mỗi móng gồm:</v>
          </cell>
        </row>
        <row r="111">
          <cell r="B111" t="str">
            <v>XM</v>
          </cell>
          <cell r="C111">
            <v>1</v>
          </cell>
          <cell r="D111">
            <v>0</v>
          </cell>
          <cell r="E111" t="str">
            <v>Xi măng</v>
          </cell>
          <cell r="F111" t="str">
            <v>kg</v>
          </cell>
          <cell r="G111">
            <v>191.88</v>
          </cell>
          <cell r="I111">
            <v>1740</v>
          </cell>
          <cell r="J111">
            <v>0</v>
          </cell>
          <cell r="L111">
            <v>0</v>
          </cell>
          <cell r="N111">
            <v>0</v>
          </cell>
          <cell r="O111">
            <v>333871.2</v>
          </cell>
          <cell r="P111">
            <v>0</v>
          </cell>
          <cell r="Q111">
            <v>0</v>
          </cell>
          <cell r="R111">
            <v>0</v>
          </cell>
          <cell r="S111">
            <v>0</v>
          </cell>
          <cell r="U111">
            <v>4988.88</v>
          </cell>
          <cell r="V111">
            <v>383.76</v>
          </cell>
          <cell r="W111">
            <v>767.52</v>
          </cell>
          <cell r="X111">
            <v>191.88</v>
          </cell>
          <cell r="Y111">
            <v>575.64</v>
          </cell>
          <cell r="Z111">
            <v>959.4</v>
          </cell>
          <cell r="AA111">
            <v>575.64</v>
          </cell>
          <cell r="AB111">
            <v>575.64</v>
          </cell>
          <cell r="AC111">
            <v>575.64</v>
          </cell>
          <cell r="AD111">
            <v>383.76</v>
          </cell>
          <cell r="AE111">
            <v>0</v>
          </cell>
          <cell r="AF111">
            <v>0</v>
          </cell>
          <cell r="AG111">
            <v>0</v>
          </cell>
        </row>
        <row r="112">
          <cell r="B112" t="str">
            <v>CV</v>
          </cell>
          <cell r="C112">
            <v>1</v>
          </cell>
          <cell r="D112">
            <v>0</v>
          </cell>
          <cell r="E112" t="str">
            <v>Cát vàng</v>
          </cell>
          <cell r="F112" t="str">
            <v>m3</v>
          </cell>
          <cell r="G112">
            <v>0.38600000000000001</v>
          </cell>
          <cell r="I112">
            <v>512000</v>
          </cell>
          <cell r="J112">
            <v>0</v>
          </cell>
          <cell r="L112">
            <v>0</v>
          </cell>
          <cell r="N112">
            <v>0</v>
          </cell>
          <cell r="O112">
            <v>197632</v>
          </cell>
          <cell r="P112">
            <v>0</v>
          </cell>
          <cell r="Q112">
            <v>0</v>
          </cell>
          <cell r="R112">
            <v>0</v>
          </cell>
          <cell r="S112">
            <v>0</v>
          </cell>
          <cell r="U112">
            <v>10.036</v>
          </cell>
          <cell r="V112">
            <v>0.77200000000000002</v>
          </cell>
          <cell r="W112">
            <v>1.544</v>
          </cell>
          <cell r="X112">
            <v>0.38600000000000001</v>
          </cell>
          <cell r="Y112">
            <v>1.1579999999999999</v>
          </cell>
          <cell r="Z112">
            <v>1.9300000000000002</v>
          </cell>
          <cell r="AA112">
            <v>1.1579999999999999</v>
          </cell>
          <cell r="AB112">
            <v>1.1579999999999999</v>
          </cell>
          <cell r="AC112">
            <v>1.1579999999999999</v>
          </cell>
          <cell r="AD112">
            <v>0.77200000000000002</v>
          </cell>
          <cell r="AE112">
            <v>0</v>
          </cell>
          <cell r="AF112">
            <v>0</v>
          </cell>
          <cell r="AG112">
            <v>0</v>
          </cell>
        </row>
        <row r="113">
          <cell r="B113" t="str">
            <v>D1X2</v>
          </cell>
          <cell r="C113">
            <v>1</v>
          </cell>
          <cell r="D113">
            <v>0</v>
          </cell>
          <cell r="E113" t="str">
            <v>Đá 1x2</v>
          </cell>
          <cell r="F113" t="str">
            <v>m3</v>
          </cell>
          <cell r="G113">
            <v>0.69499999999999995</v>
          </cell>
          <cell r="I113">
            <v>335000</v>
          </cell>
          <cell r="J113">
            <v>0</v>
          </cell>
          <cell r="L113">
            <v>0</v>
          </cell>
          <cell r="N113">
            <v>0</v>
          </cell>
          <cell r="O113">
            <v>232824.99999999997</v>
          </cell>
          <cell r="P113">
            <v>0</v>
          </cell>
          <cell r="Q113">
            <v>0</v>
          </cell>
          <cell r="R113">
            <v>0</v>
          </cell>
          <cell r="S113">
            <v>0</v>
          </cell>
          <cell r="U113">
            <v>18.07</v>
          </cell>
          <cell r="V113">
            <v>1.39</v>
          </cell>
          <cell r="W113">
            <v>2.78</v>
          </cell>
          <cell r="X113">
            <v>0.69499999999999995</v>
          </cell>
          <cell r="Y113">
            <v>2.085</v>
          </cell>
          <cell r="Z113">
            <v>3.4749999999999996</v>
          </cell>
          <cell r="AA113">
            <v>2.085</v>
          </cell>
          <cell r="AB113">
            <v>2.085</v>
          </cell>
          <cell r="AC113">
            <v>2.085</v>
          </cell>
          <cell r="AD113">
            <v>1.39</v>
          </cell>
          <cell r="AE113">
            <v>0</v>
          </cell>
          <cell r="AF113">
            <v>0</v>
          </cell>
          <cell r="AG113">
            <v>0</v>
          </cell>
        </row>
        <row r="114">
          <cell r="A114" t="str">
            <v/>
          </cell>
          <cell r="B114" t="str">
            <v>DINH</v>
          </cell>
          <cell r="C114">
            <v>1</v>
          </cell>
          <cell r="D114">
            <v>0</v>
          </cell>
          <cell r="E114" t="str">
            <v>Đinh</v>
          </cell>
          <cell r="F114" t="str">
            <v>kg</v>
          </cell>
          <cell r="G114">
            <v>0.45</v>
          </cell>
          <cell r="I114">
            <v>25000</v>
          </cell>
          <cell r="J114">
            <v>0</v>
          </cell>
          <cell r="L114">
            <v>0</v>
          </cell>
          <cell r="N114">
            <v>0</v>
          </cell>
          <cell r="O114">
            <v>11250</v>
          </cell>
          <cell r="P114">
            <v>0</v>
          </cell>
          <cell r="Q114">
            <v>0</v>
          </cell>
          <cell r="R114">
            <v>0</v>
          </cell>
          <cell r="S114">
            <v>0</v>
          </cell>
          <cell r="U114">
            <v>0.45</v>
          </cell>
          <cell r="V114">
            <v>0.9</v>
          </cell>
          <cell r="W114">
            <v>1.8</v>
          </cell>
          <cell r="X114">
            <v>0.45</v>
          </cell>
          <cell r="Y114">
            <v>1.35</v>
          </cell>
          <cell r="Z114">
            <v>2.25</v>
          </cell>
          <cell r="AA114">
            <v>1.35</v>
          </cell>
          <cell r="AB114">
            <v>1.35</v>
          </cell>
          <cell r="AC114">
            <v>1.35</v>
          </cell>
          <cell r="AD114">
            <v>0.9</v>
          </cell>
          <cell r="AE114">
            <v>0</v>
          </cell>
          <cell r="AF114">
            <v>0</v>
          </cell>
          <cell r="AG114">
            <v>0</v>
          </cell>
        </row>
        <row r="115">
          <cell r="A115" t="str">
            <v/>
          </cell>
          <cell r="B115" t="str">
            <v>GO-CH</v>
          </cell>
          <cell r="C115">
            <v>1</v>
          </cell>
          <cell r="D115">
            <v>0</v>
          </cell>
          <cell r="E115" t="str">
            <v>Gỗ chống</v>
          </cell>
          <cell r="F115" t="str">
            <v>m3</v>
          </cell>
          <cell r="G115">
            <v>1.01E-2</v>
          </cell>
          <cell r="I115">
            <v>3800000</v>
          </cell>
          <cell r="J115">
            <v>0</v>
          </cell>
          <cell r="L115">
            <v>0</v>
          </cell>
          <cell r="N115">
            <v>0</v>
          </cell>
          <cell r="O115">
            <v>38380</v>
          </cell>
          <cell r="P115">
            <v>0</v>
          </cell>
          <cell r="Q115">
            <v>0</v>
          </cell>
          <cell r="R115">
            <v>0</v>
          </cell>
          <cell r="S115">
            <v>0</v>
          </cell>
          <cell r="U115">
            <v>1.01E-2</v>
          </cell>
          <cell r="V115">
            <v>2.0199999999999999E-2</v>
          </cell>
          <cell r="W115">
            <v>4.0399999999999998E-2</v>
          </cell>
          <cell r="X115">
            <v>1.01E-2</v>
          </cell>
          <cell r="Y115">
            <v>3.0300000000000001E-2</v>
          </cell>
          <cell r="Z115">
            <v>5.0499999999999996E-2</v>
          </cell>
          <cell r="AA115">
            <v>3.0300000000000001E-2</v>
          </cell>
          <cell r="AB115">
            <v>3.0300000000000001E-2</v>
          </cell>
          <cell r="AC115">
            <v>3.0300000000000001E-2</v>
          </cell>
          <cell r="AD115">
            <v>2.0199999999999999E-2</v>
          </cell>
          <cell r="AE115">
            <v>0</v>
          </cell>
          <cell r="AF115">
            <v>0</v>
          </cell>
          <cell r="AG115">
            <v>0</v>
          </cell>
        </row>
        <row r="116">
          <cell r="A116" t="str">
            <v/>
          </cell>
          <cell r="B116" t="str">
            <v>GO-DN</v>
          </cell>
          <cell r="C116">
            <v>1</v>
          </cell>
          <cell r="D116">
            <v>0</v>
          </cell>
          <cell r="E116" t="str">
            <v>Gỗ đà nẹp</v>
          </cell>
          <cell r="F116" t="str">
            <v>m3</v>
          </cell>
          <cell r="G116">
            <v>6.3E-3</v>
          </cell>
          <cell r="I116">
            <v>3800000</v>
          </cell>
          <cell r="J116">
            <v>0</v>
          </cell>
          <cell r="L116">
            <v>0</v>
          </cell>
          <cell r="N116">
            <v>0</v>
          </cell>
          <cell r="O116">
            <v>23940</v>
          </cell>
          <cell r="P116">
            <v>0</v>
          </cell>
          <cell r="Q116">
            <v>0</v>
          </cell>
          <cell r="R116">
            <v>0</v>
          </cell>
          <cell r="S116">
            <v>0</v>
          </cell>
          <cell r="U116">
            <v>6.3E-3</v>
          </cell>
          <cell r="V116">
            <v>1.26E-2</v>
          </cell>
          <cell r="W116">
            <v>2.52E-2</v>
          </cell>
          <cell r="X116">
            <v>6.3E-3</v>
          </cell>
          <cell r="Y116">
            <v>1.89E-2</v>
          </cell>
          <cell r="Z116">
            <v>3.15E-2</v>
          </cell>
          <cell r="AA116">
            <v>1.89E-2</v>
          </cell>
          <cell r="AB116">
            <v>1.89E-2</v>
          </cell>
          <cell r="AC116">
            <v>1.89E-2</v>
          </cell>
          <cell r="AD116">
            <v>1.26E-2</v>
          </cell>
          <cell r="AE116">
            <v>0</v>
          </cell>
          <cell r="AF116">
            <v>0</v>
          </cell>
          <cell r="AG116">
            <v>0</v>
          </cell>
        </row>
        <row r="117">
          <cell r="A117" t="str">
            <v/>
          </cell>
          <cell r="B117" t="str">
            <v>GO-V</v>
          </cell>
          <cell r="C117">
            <v>1</v>
          </cell>
          <cell r="D117">
            <v>0</v>
          </cell>
          <cell r="E117" t="str">
            <v>Gỗ ván (cả nẹp)</v>
          </cell>
          <cell r="F117" t="str">
            <v>m3</v>
          </cell>
          <cell r="G117">
            <v>2.3800000000000002E-2</v>
          </cell>
          <cell r="I117">
            <v>3800000</v>
          </cell>
          <cell r="J117">
            <v>0</v>
          </cell>
          <cell r="L117">
            <v>0</v>
          </cell>
          <cell r="N117">
            <v>0</v>
          </cell>
          <cell r="O117">
            <v>90440</v>
          </cell>
          <cell r="P117">
            <v>0</v>
          </cell>
          <cell r="Q117">
            <v>0</v>
          </cell>
          <cell r="R117">
            <v>0</v>
          </cell>
          <cell r="S117">
            <v>0</v>
          </cell>
          <cell r="U117">
            <v>2.3800000000000002E-2</v>
          </cell>
          <cell r="V117">
            <v>4.7600000000000003E-2</v>
          </cell>
          <cell r="W117">
            <v>9.5200000000000007E-2</v>
          </cell>
          <cell r="X117">
            <v>2.3800000000000002E-2</v>
          </cell>
          <cell r="Y117">
            <v>7.1400000000000005E-2</v>
          </cell>
          <cell r="Z117">
            <v>0.11900000000000001</v>
          </cell>
          <cell r="AA117">
            <v>7.1400000000000005E-2</v>
          </cell>
          <cell r="AB117">
            <v>7.1400000000000005E-2</v>
          </cell>
          <cell r="AC117">
            <v>7.1400000000000005E-2</v>
          </cell>
          <cell r="AD117">
            <v>4.7600000000000003E-2</v>
          </cell>
          <cell r="AE117">
            <v>0</v>
          </cell>
          <cell r="AF117">
            <v>0</v>
          </cell>
          <cell r="AG117">
            <v>0</v>
          </cell>
        </row>
        <row r="118">
          <cell r="B118" t="str">
            <v>MDD3</v>
          </cell>
          <cell r="C118">
            <v>1</v>
          </cell>
          <cell r="D118" t="str">
            <v>AB.11423</v>
          </cell>
          <cell r="E118" t="str">
            <v>Đào hố móng đất cấp 3 sâu &gt;1m</v>
          </cell>
          <cell r="F118" t="str">
            <v>m3</v>
          </cell>
          <cell r="G118">
            <v>1.25</v>
          </cell>
          <cell r="J118">
            <v>491833</v>
          </cell>
          <cell r="N118">
            <v>0</v>
          </cell>
          <cell r="O118">
            <v>0</v>
          </cell>
          <cell r="P118">
            <v>614791.25</v>
          </cell>
          <cell r="Q118">
            <v>0</v>
          </cell>
          <cell r="R118">
            <v>0</v>
          </cell>
          <cell r="S118">
            <v>0</v>
          </cell>
        </row>
        <row r="119">
          <cell r="B119" t="str">
            <v>MDAP3</v>
          </cell>
          <cell r="C119">
            <v>0</v>
          </cell>
          <cell r="D119" t="str">
            <v>AB.13113</v>
          </cell>
          <cell r="E119" t="str">
            <v>Đắp đất hố móng (K=0,95)</v>
          </cell>
        </row>
        <row r="120">
          <cell r="B120" t="str">
            <v>DBT15012</v>
          </cell>
          <cell r="C120">
            <v>1</v>
          </cell>
          <cell r="D120" t="str">
            <v>AF.11210</v>
          </cell>
          <cell r="E120" t="str">
            <v xml:space="preserve">Đổ bê tông mác M150 </v>
          </cell>
          <cell r="F120" t="str">
            <v>m3</v>
          </cell>
          <cell r="G120">
            <v>0.78</v>
          </cell>
          <cell r="J120">
            <v>344703</v>
          </cell>
          <cell r="L120">
            <v>42347</v>
          </cell>
          <cell r="N120">
            <v>0</v>
          </cell>
          <cell r="O120">
            <v>0</v>
          </cell>
          <cell r="P120">
            <v>268868.34000000003</v>
          </cell>
          <cell r="Q120">
            <v>0</v>
          </cell>
          <cell r="R120">
            <v>33030.660000000003</v>
          </cell>
          <cell r="S120">
            <v>0</v>
          </cell>
        </row>
        <row r="121">
          <cell r="B121" t="str">
            <v>LVANK</v>
          </cell>
          <cell r="C121">
            <v>1</v>
          </cell>
          <cell r="D121" t="str">
            <v>AF.11210</v>
          </cell>
          <cell r="E121" t="str">
            <v>Ván khuôn gỗ móng - móng vuông, chữ nhật</v>
          </cell>
          <cell r="F121" t="str">
            <v>100m2</v>
          </cell>
          <cell r="G121">
            <v>0.03</v>
          </cell>
          <cell r="J121">
            <v>6806052</v>
          </cell>
          <cell r="L121">
            <v>0</v>
          </cell>
          <cell r="N121">
            <v>0</v>
          </cell>
          <cell r="O121">
            <v>0</v>
          </cell>
          <cell r="P121">
            <v>204181.56</v>
          </cell>
          <cell r="Q121">
            <v>0</v>
          </cell>
          <cell r="R121">
            <v>0</v>
          </cell>
          <cell r="S121">
            <v>0</v>
          </cell>
        </row>
        <row r="122">
          <cell r="C122">
            <v>1</v>
          </cell>
          <cell r="E122" t="str">
            <v>Bulong bắt trụ ghép = SL móng đôi gồm:</v>
          </cell>
          <cell r="G122">
            <v>26</v>
          </cell>
        </row>
        <row r="123">
          <cell r="B123" t="str">
            <v>B16500VR</v>
          </cell>
          <cell r="C123">
            <v>0</v>
          </cell>
          <cell r="D123">
            <v>0</v>
          </cell>
          <cell r="E123" t="str">
            <v>Boulon 16x500VRS</v>
          </cell>
          <cell r="F123" t="str">
            <v>bộ</v>
          </cell>
          <cell r="H123">
            <v>37200</v>
          </cell>
          <cell r="K123">
            <v>0</v>
          </cell>
          <cell r="M123">
            <v>0</v>
          </cell>
          <cell r="N123">
            <v>0</v>
          </cell>
          <cell r="O123">
            <v>0</v>
          </cell>
          <cell r="P123">
            <v>0</v>
          </cell>
          <cell r="Q123">
            <v>0</v>
          </cell>
          <cell r="R123">
            <v>0</v>
          </cell>
          <cell r="S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row>
        <row r="124">
          <cell r="B124" t="str">
            <v>B16550VR</v>
          </cell>
          <cell r="C124">
            <v>1</v>
          </cell>
          <cell r="D124">
            <v>0</v>
          </cell>
          <cell r="E124" t="str">
            <v xml:space="preserve">Boulon 16x550VRS </v>
          </cell>
          <cell r="F124" t="str">
            <v>bộ</v>
          </cell>
          <cell r="G124">
            <v>1</v>
          </cell>
          <cell r="H124">
            <v>41200</v>
          </cell>
          <cell r="K124">
            <v>0</v>
          </cell>
          <cell r="M124">
            <v>0</v>
          </cell>
          <cell r="N124">
            <v>41200</v>
          </cell>
          <cell r="O124">
            <v>0</v>
          </cell>
          <cell r="P124">
            <v>0</v>
          </cell>
          <cell r="Q124">
            <v>0</v>
          </cell>
          <cell r="R124">
            <v>0</v>
          </cell>
          <cell r="S124">
            <v>0</v>
          </cell>
          <cell r="U124">
            <v>26</v>
          </cell>
          <cell r="V124">
            <v>2</v>
          </cell>
          <cell r="W124">
            <v>4</v>
          </cell>
          <cell r="X124">
            <v>1</v>
          </cell>
          <cell r="Y124">
            <v>3</v>
          </cell>
          <cell r="Z124">
            <v>5</v>
          </cell>
          <cell r="AA124">
            <v>3</v>
          </cell>
          <cell r="AB124">
            <v>3</v>
          </cell>
          <cell r="AC124">
            <v>3</v>
          </cell>
          <cell r="AD124">
            <v>2</v>
          </cell>
          <cell r="AE124">
            <v>0</v>
          </cell>
          <cell r="AF124">
            <v>0</v>
          </cell>
          <cell r="AG124">
            <v>0</v>
          </cell>
        </row>
        <row r="125">
          <cell r="B125" t="str">
            <v>B16650VR</v>
          </cell>
          <cell r="C125">
            <v>1</v>
          </cell>
          <cell r="D125">
            <v>0</v>
          </cell>
          <cell r="E125" t="str">
            <v>Boulon 16x650VRS</v>
          </cell>
          <cell r="F125" t="str">
            <v>bộ</v>
          </cell>
          <cell r="G125">
            <v>1</v>
          </cell>
          <cell r="H125">
            <v>49200</v>
          </cell>
          <cell r="K125">
            <v>0</v>
          </cell>
          <cell r="M125">
            <v>0</v>
          </cell>
          <cell r="N125">
            <v>49200</v>
          </cell>
          <cell r="O125">
            <v>0</v>
          </cell>
          <cell r="P125">
            <v>0</v>
          </cell>
          <cell r="Q125">
            <v>0</v>
          </cell>
          <cell r="R125">
            <v>0</v>
          </cell>
          <cell r="S125">
            <v>0</v>
          </cell>
          <cell r="U125">
            <v>26</v>
          </cell>
          <cell r="V125">
            <v>2</v>
          </cell>
          <cell r="W125">
            <v>4</v>
          </cell>
          <cell r="X125">
            <v>1</v>
          </cell>
          <cell r="Y125">
            <v>3</v>
          </cell>
          <cell r="Z125">
            <v>5</v>
          </cell>
          <cell r="AA125">
            <v>3</v>
          </cell>
          <cell r="AB125">
            <v>3</v>
          </cell>
          <cell r="AC125">
            <v>3</v>
          </cell>
          <cell r="AD125">
            <v>2</v>
          </cell>
          <cell r="AE125">
            <v>0</v>
          </cell>
          <cell r="AF125">
            <v>0</v>
          </cell>
          <cell r="AG125">
            <v>0</v>
          </cell>
        </row>
        <row r="126">
          <cell r="B126" t="str">
            <v>B16750VR</v>
          </cell>
          <cell r="C126">
            <v>1</v>
          </cell>
          <cell r="D126">
            <v>0</v>
          </cell>
          <cell r="E126" t="str">
            <v xml:space="preserve">Boulon 16x750VRS </v>
          </cell>
          <cell r="F126" t="str">
            <v>bộ</v>
          </cell>
          <cell r="G126">
            <v>1</v>
          </cell>
          <cell r="H126">
            <v>55200</v>
          </cell>
          <cell r="K126">
            <v>0</v>
          </cell>
          <cell r="M126">
            <v>0</v>
          </cell>
          <cell r="N126">
            <v>55200</v>
          </cell>
          <cell r="O126">
            <v>0</v>
          </cell>
          <cell r="P126">
            <v>0</v>
          </cell>
          <cell r="Q126">
            <v>0</v>
          </cell>
          <cell r="R126">
            <v>0</v>
          </cell>
          <cell r="S126">
            <v>0</v>
          </cell>
          <cell r="U126">
            <v>26</v>
          </cell>
          <cell r="V126">
            <v>2</v>
          </cell>
          <cell r="W126">
            <v>4</v>
          </cell>
          <cell r="X126">
            <v>1</v>
          </cell>
          <cell r="Y126">
            <v>3</v>
          </cell>
          <cell r="Z126">
            <v>5</v>
          </cell>
          <cell r="AA126">
            <v>3</v>
          </cell>
          <cell r="AB126">
            <v>3</v>
          </cell>
          <cell r="AC126">
            <v>3</v>
          </cell>
          <cell r="AD126">
            <v>2</v>
          </cell>
          <cell r="AE126">
            <v>0</v>
          </cell>
          <cell r="AF126">
            <v>0</v>
          </cell>
          <cell r="AG126">
            <v>0</v>
          </cell>
        </row>
        <row r="127">
          <cell r="B127" t="str">
            <v>LD 50</v>
          </cell>
          <cell r="C127">
            <v>1</v>
          </cell>
          <cell r="D127">
            <v>0</v>
          </cell>
          <cell r="E127" t="str">
            <v>Long đền vuông 18 (50x50x3)</v>
          </cell>
          <cell r="F127" t="str">
            <v>cái</v>
          </cell>
          <cell r="G127">
            <v>6</v>
          </cell>
          <cell r="H127">
            <v>2600</v>
          </cell>
          <cell r="K127">
            <v>0</v>
          </cell>
          <cell r="M127">
            <v>0</v>
          </cell>
          <cell r="N127">
            <v>15600</v>
          </cell>
          <cell r="O127">
            <v>0</v>
          </cell>
          <cell r="P127">
            <v>0</v>
          </cell>
          <cell r="Q127">
            <v>0</v>
          </cell>
          <cell r="R127">
            <v>0</v>
          </cell>
          <cell r="S127">
            <v>0</v>
          </cell>
          <cell r="U127">
            <v>156</v>
          </cell>
          <cell r="V127">
            <v>12</v>
          </cell>
          <cell r="W127">
            <v>24</v>
          </cell>
          <cell r="X127">
            <v>6</v>
          </cell>
          <cell r="Y127">
            <v>18</v>
          </cell>
          <cell r="Z127">
            <v>30</v>
          </cell>
          <cell r="AA127">
            <v>18</v>
          </cell>
          <cell r="AB127">
            <v>18</v>
          </cell>
          <cell r="AC127">
            <v>18</v>
          </cell>
          <cell r="AD127">
            <v>12</v>
          </cell>
          <cell r="AE127">
            <v>0</v>
          </cell>
          <cell r="AF127">
            <v>0</v>
          </cell>
          <cell r="AG127">
            <v>0</v>
          </cell>
        </row>
        <row r="128">
          <cell r="B128" t="str">
            <v>MDD3</v>
          </cell>
          <cell r="C128">
            <v>0</v>
          </cell>
          <cell r="D128" t="str">
            <v>AB.11423</v>
          </cell>
          <cell r="E128" t="str">
            <v>Đào hố móng đất cấp 3 sâu &gt;1m</v>
          </cell>
          <cell r="F128" t="str">
            <v>m3</v>
          </cell>
          <cell r="J128">
            <v>491833</v>
          </cell>
          <cell r="L128">
            <v>0</v>
          </cell>
          <cell r="N128">
            <v>0</v>
          </cell>
          <cell r="O128">
            <v>0</v>
          </cell>
          <cell r="P128">
            <v>0</v>
          </cell>
          <cell r="Q128">
            <v>0</v>
          </cell>
          <cell r="R128">
            <v>0</v>
          </cell>
          <cell r="S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row>
        <row r="129">
          <cell r="B129" t="str">
            <v>MDAP3</v>
          </cell>
          <cell r="C129">
            <v>0</v>
          </cell>
          <cell r="D129" t="str">
            <v>AB.13113</v>
          </cell>
          <cell r="E129" t="str">
            <v>Đắp đất hố móng (K=0,95)</v>
          </cell>
          <cell r="F129" t="str">
            <v>m3</v>
          </cell>
          <cell r="J129">
            <v>140824</v>
          </cell>
          <cell r="L129">
            <v>0</v>
          </cell>
          <cell r="N129">
            <v>0</v>
          </cell>
          <cell r="O129">
            <v>0</v>
          </cell>
          <cell r="P129">
            <v>0</v>
          </cell>
          <cell r="Q129">
            <v>0</v>
          </cell>
          <cell r="R129">
            <v>0</v>
          </cell>
          <cell r="S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row>
        <row r="130">
          <cell r="B130" t="str">
            <v>DBT15012</v>
          </cell>
          <cell r="C130">
            <v>0</v>
          </cell>
          <cell r="D130" t="str">
            <v>AF.11210</v>
          </cell>
          <cell r="E130" t="str">
            <v xml:space="preserve">Đổ bê tông mác M150 </v>
          </cell>
          <cell r="F130" t="str">
            <v>m3</v>
          </cell>
          <cell r="J130">
            <v>344703</v>
          </cell>
          <cell r="L130">
            <v>42347</v>
          </cell>
          <cell r="N130">
            <v>0</v>
          </cell>
          <cell r="O130">
            <v>0</v>
          </cell>
          <cell r="P130">
            <v>0</v>
          </cell>
          <cell r="Q130">
            <v>0</v>
          </cell>
          <cell r="R130">
            <v>0</v>
          </cell>
          <cell r="S130">
            <v>0</v>
          </cell>
        </row>
        <row r="131">
          <cell r="A131" t="str">
            <v>M12BTD-D</v>
          </cell>
          <cell r="C131">
            <v>0</v>
          </cell>
          <cell r="E131" t="str">
            <v>Móng bê tông trụ đôi 12m (Vướng đá)</v>
          </cell>
          <cell r="F131" t="str">
            <v>Móng</v>
          </cell>
          <cell r="G131">
            <v>0</v>
          </cell>
          <cell r="N131">
            <v>145600</v>
          </cell>
          <cell r="O131">
            <v>1253516.2499999998</v>
          </cell>
          <cell r="P131">
            <v>2598935.0739999996</v>
          </cell>
          <cell r="Q131">
            <v>0</v>
          </cell>
          <cell r="R131">
            <v>50392.93</v>
          </cell>
          <cell r="S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row>
        <row r="132">
          <cell r="C132">
            <v>0</v>
          </cell>
          <cell r="E132" t="str">
            <v>Mỗi móng gồm:</v>
          </cell>
        </row>
        <row r="133">
          <cell r="B133" t="str">
            <v>XM</v>
          </cell>
          <cell r="C133">
            <v>0</v>
          </cell>
          <cell r="D133">
            <v>0</v>
          </cell>
          <cell r="E133" t="str">
            <v>Xi măng</v>
          </cell>
          <cell r="F133" t="str">
            <v>kg</v>
          </cell>
          <cell r="G133">
            <v>352.24</v>
          </cell>
          <cell r="I133">
            <v>1740</v>
          </cell>
          <cell r="J133">
            <v>0</v>
          </cell>
          <cell r="L133">
            <v>0</v>
          </cell>
          <cell r="N133">
            <v>0</v>
          </cell>
          <cell r="O133">
            <v>612897.6</v>
          </cell>
          <cell r="P133">
            <v>0</v>
          </cell>
          <cell r="Q133">
            <v>0</v>
          </cell>
          <cell r="R133">
            <v>0</v>
          </cell>
          <cell r="S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row>
        <row r="134">
          <cell r="B134" t="str">
            <v>CV</v>
          </cell>
          <cell r="C134">
            <v>0</v>
          </cell>
          <cell r="D134">
            <v>0</v>
          </cell>
          <cell r="E134" t="str">
            <v>Cát vàng</v>
          </cell>
          <cell r="F134" t="str">
            <v>m3</v>
          </cell>
          <cell r="G134">
            <v>0.56524999999999992</v>
          </cell>
          <cell r="I134">
            <v>512000</v>
          </cell>
          <cell r="J134">
            <v>0</v>
          </cell>
          <cell r="L134">
            <v>0</v>
          </cell>
          <cell r="N134">
            <v>0</v>
          </cell>
          <cell r="O134">
            <v>289407.99999999994</v>
          </cell>
          <cell r="P134">
            <v>0</v>
          </cell>
          <cell r="Q134">
            <v>0</v>
          </cell>
          <cell r="R134">
            <v>0</v>
          </cell>
          <cell r="S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row>
        <row r="135">
          <cell r="B135" t="str">
            <v>D1X2</v>
          </cell>
          <cell r="C135">
            <v>0</v>
          </cell>
          <cell r="D135">
            <v>0</v>
          </cell>
          <cell r="E135" t="str">
            <v>Đá 1x2</v>
          </cell>
          <cell r="F135" t="str">
            <v>m3</v>
          </cell>
          <cell r="G135">
            <v>1.0483899999999999</v>
          </cell>
          <cell r="I135">
            <v>335000</v>
          </cell>
          <cell r="J135">
            <v>0</v>
          </cell>
          <cell r="L135">
            <v>0</v>
          </cell>
          <cell r="N135">
            <v>0</v>
          </cell>
          <cell r="O135">
            <v>351210.64999999997</v>
          </cell>
          <cell r="P135">
            <v>0</v>
          </cell>
          <cell r="Q135">
            <v>0</v>
          </cell>
          <cell r="R135">
            <v>0</v>
          </cell>
          <cell r="S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row>
        <row r="136">
          <cell r="B136" t="str">
            <v>B16500VR</v>
          </cell>
          <cell r="C136">
            <v>0</v>
          </cell>
          <cell r="D136">
            <v>0</v>
          </cell>
          <cell r="E136" t="str">
            <v>Boulon 16x500VRS</v>
          </cell>
          <cell r="F136" t="str">
            <v>bộ</v>
          </cell>
          <cell r="H136">
            <v>37200</v>
          </cell>
          <cell r="K136">
            <v>0</v>
          </cell>
          <cell r="M136">
            <v>0</v>
          </cell>
          <cell r="N136">
            <v>0</v>
          </cell>
          <cell r="O136">
            <v>0</v>
          </cell>
          <cell r="P136">
            <v>0</v>
          </cell>
          <cell r="Q136">
            <v>0</v>
          </cell>
          <cell r="R136">
            <v>0</v>
          </cell>
          <cell r="S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row>
        <row r="137">
          <cell r="B137" t="str">
            <v>B16550VR</v>
          </cell>
          <cell r="C137">
            <v>0</v>
          </cell>
          <cell r="D137">
            <v>0</v>
          </cell>
          <cell r="E137" t="str">
            <v xml:space="preserve">Boulon 16x550VRS </v>
          </cell>
          <cell r="F137" t="str">
            <v>bộ</v>
          </cell>
          <cell r="G137">
            <v>1</v>
          </cell>
          <cell r="H137">
            <v>41200</v>
          </cell>
          <cell r="K137">
            <v>0</v>
          </cell>
          <cell r="M137">
            <v>0</v>
          </cell>
          <cell r="N137">
            <v>41200</v>
          </cell>
          <cell r="O137">
            <v>0</v>
          </cell>
          <cell r="P137">
            <v>0</v>
          </cell>
          <cell r="Q137">
            <v>0</v>
          </cell>
          <cell r="R137">
            <v>0</v>
          </cell>
          <cell r="S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row>
        <row r="138">
          <cell r="B138" t="str">
            <v>B16650VR</v>
          </cell>
          <cell r="C138">
            <v>0</v>
          </cell>
          <cell r="D138">
            <v>0</v>
          </cell>
          <cell r="E138" t="str">
            <v>Boulon 16x650VRS</v>
          </cell>
          <cell r="F138" t="str">
            <v>bộ</v>
          </cell>
          <cell r="G138">
            <v>1</v>
          </cell>
          <cell r="H138">
            <v>49200</v>
          </cell>
          <cell r="K138">
            <v>0</v>
          </cell>
          <cell r="M138">
            <v>0</v>
          </cell>
          <cell r="N138">
            <v>49200</v>
          </cell>
          <cell r="O138">
            <v>0</v>
          </cell>
          <cell r="P138">
            <v>0</v>
          </cell>
          <cell r="Q138">
            <v>0</v>
          </cell>
          <cell r="R138">
            <v>0</v>
          </cell>
          <cell r="S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row>
        <row r="139">
          <cell r="B139" t="str">
            <v>B16750VR</v>
          </cell>
          <cell r="C139">
            <v>0</v>
          </cell>
          <cell r="D139">
            <v>0</v>
          </cell>
          <cell r="E139" t="str">
            <v xml:space="preserve">Boulon 16x750VRS </v>
          </cell>
          <cell r="F139" t="str">
            <v>bộ</v>
          </cell>
          <cell r="G139">
            <v>1</v>
          </cell>
          <cell r="H139">
            <v>55200</v>
          </cell>
          <cell r="K139">
            <v>0</v>
          </cell>
          <cell r="M139">
            <v>0</v>
          </cell>
          <cell r="N139">
            <v>55200</v>
          </cell>
          <cell r="O139">
            <v>0</v>
          </cell>
          <cell r="P139">
            <v>0</v>
          </cell>
          <cell r="Q139">
            <v>0</v>
          </cell>
          <cell r="R139">
            <v>0</v>
          </cell>
          <cell r="S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row>
        <row r="140">
          <cell r="B140" t="str">
            <v>MDD31</v>
          </cell>
          <cell r="C140">
            <v>0</v>
          </cell>
          <cell r="D140" t="str">
            <v>AB.11413</v>
          </cell>
          <cell r="E140" t="str">
            <v>Đào hố móng đất cấp 3 sâu &lt;=1m</v>
          </cell>
          <cell r="F140" t="str">
            <v>m3</v>
          </cell>
          <cell r="G140">
            <v>0.67200000000000004</v>
          </cell>
          <cell r="J140">
            <v>399352</v>
          </cell>
          <cell r="L140">
            <v>0</v>
          </cell>
          <cell r="N140">
            <v>0</v>
          </cell>
          <cell r="O140">
            <v>0</v>
          </cell>
          <cell r="P140">
            <v>268364.54399999999</v>
          </cell>
          <cell r="Q140">
            <v>0</v>
          </cell>
          <cell r="R140">
            <v>0</v>
          </cell>
          <cell r="S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row>
        <row r="141">
          <cell r="B141" t="str">
            <v>MDDA3</v>
          </cell>
          <cell r="C141">
            <v>0</v>
          </cell>
          <cell r="D141" t="str">
            <v>AB.11213</v>
          </cell>
          <cell r="E141" t="str">
            <v>Phá đá chân hố móng, đá cấp III</v>
          </cell>
          <cell r="F141" t="str">
            <v>m3</v>
          </cell>
          <cell r="G141">
            <v>1.968</v>
          </cell>
          <cell r="J141">
            <v>893724</v>
          </cell>
          <cell r="L141">
            <v>0</v>
          </cell>
          <cell r="N141">
            <v>0</v>
          </cell>
          <cell r="O141">
            <v>0</v>
          </cell>
          <cell r="P141">
            <v>1758848.8319999999</v>
          </cell>
          <cell r="Q141">
            <v>0</v>
          </cell>
          <cell r="R141">
            <v>0</v>
          </cell>
          <cell r="S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row>
        <row r="142">
          <cell r="B142" t="str">
            <v>MDAP3</v>
          </cell>
          <cell r="C142">
            <v>0</v>
          </cell>
          <cell r="D142" t="str">
            <v>AB.13113</v>
          </cell>
          <cell r="E142" t="str">
            <v>Đắp đất hố móng (K=0,95)</v>
          </cell>
          <cell r="F142" t="str">
            <v>m3</v>
          </cell>
          <cell r="G142">
            <v>1.147</v>
          </cell>
          <cell r="J142">
            <v>140824</v>
          </cell>
          <cell r="L142">
            <v>0</v>
          </cell>
          <cell r="N142">
            <v>0</v>
          </cell>
          <cell r="O142">
            <v>0</v>
          </cell>
          <cell r="P142">
            <v>161525.128</v>
          </cell>
          <cell r="Q142">
            <v>0</v>
          </cell>
          <cell r="R142">
            <v>0</v>
          </cell>
          <cell r="S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row>
        <row r="143">
          <cell r="B143" t="str">
            <v>DBT20012</v>
          </cell>
          <cell r="C143">
            <v>0</v>
          </cell>
          <cell r="D143" t="str">
            <v>AF.11210</v>
          </cell>
          <cell r="E143" t="str">
            <v>Đổ bê tông mác M200 đá 1x2</v>
          </cell>
          <cell r="F143" t="str">
            <v>m3</v>
          </cell>
          <cell r="G143">
            <v>1.19</v>
          </cell>
          <cell r="J143">
            <v>344703</v>
          </cell>
          <cell r="L143">
            <v>42347</v>
          </cell>
          <cell r="N143">
            <v>0</v>
          </cell>
          <cell r="O143">
            <v>0</v>
          </cell>
          <cell r="P143">
            <v>410196.57</v>
          </cell>
          <cell r="Q143">
            <v>0</v>
          </cell>
          <cell r="R143">
            <v>50392.93</v>
          </cell>
          <cell r="S143">
            <v>0</v>
          </cell>
        </row>
        <row r="144">
          <cell r="A144" t="str">
            <v>M14</v>
          </cell>
          <cell r="C144">
            <v>0</v>
          </cell>
          <cell r="E144" t="str">
            <v>Móng M14</v>
          </cell>
          <cell r="F144" t="str">
            <v>Móng</v>
          </cell>
          <cell r="G144">
            <v>0</v>
          </cell>
          <cell r="N144">
            <v>0</v>
          </cell>
          <cell r="O144">
            <v>0</v>
          </cell>
          <cell r="P144">
            <v>0</v>
          </cell>
          <cell r="Q144">
            <v>0</v>
          </cell>
          <cell r="R144">
            <v>0</v>
          </cell>
          <cell r="S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row>
        <row r="145">
          <cell r="C145">
            <v>0</v>
          </cell>
          <cell r="E145" t="str">
            <v>Mỗi móng gồm:</v>
          </cell>
        </row>
        <row r="146">
          <cell r="B146" t="str">
            <v>MDD3</v>
          </cell>
          <cell r="C146">
            <v>0</v>
          </cell>
          <cell r="D146" t="str">
            <v>AB.11423</v>
          </cell>
          <cell r="E146" t="str">
            <v>Đào hố móng đất cấp 3 sâu &gt;1m</v>
          </cell>
          <cell r="F146" t="str">
            <v>m3</v>
          </cell>
          <cell r="J146">
            <v>491833</v>
          </cell>
          <cell r="L146">
            <v>0</v>
          </cell>
          <cell r="N146">
            <v>0</v>
          </cell>
          <cell r="O146">
            <v>0</v>
          </cell>
          <cell r="P146">
            <v>0</v>
          </cell>
          <cell r="Q146">
            <v>0</v>
          </cell>
          <cell r="R146">
            <v>0</v>
          </cell>
          <cell r="S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row>
        <row r="147">
          <cell r="B147" t="str">
            <v>MDAP3</v>
          </cell>
          <cell r="C147">
            <v>0</v>
          </cell>
          <cell r="D147" t="str">
            <v>AB.13113</v>
          </cell>
          <cell r="E147" t="str">
            <v>Đắp đất hố móng (K=0,95)</v>
          </cell>
          <cell r="F147" t="str">
            <v>m3</v>
          </cell>
          <cell r="J147">
            <v>140824</v>
          </cell>
          <cell r="L147">
            <v>0</v>
          </cell>
          <cell r="N147">
            <v>0</v>
          </cell>
          <cell r="O147">
            <v>0</v>
          </cell>
          <cell r="P147">
            <v>0</v>
          </cell>
          <cell r="Q147">
            <v>0</v>
          </cell>
          <cell r="R147">
            <v>0</v>
          </cell>
          <cell r="S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row>
        <row r="148">
          <cell r="A148" t="str">
            <v>M14a</v>
          </cell>
          <cell r="C148">
            <v>0</v>
          </cell>
          <cell r="E148" t="str">
            <v>Móng M14a</v>
          </cell>
          <cell r="F148" t="str">
            <v>Móng</v>
          </cell>
          <cell r="G148">
            <v>0</v>
          </cell>
          <cell r="N148">
            <v>0</v>
          </cell>
          <cell r="O148">
            <v>0</v>
          </cell>
          <cell r="P148">
            <v>0</v>
          </cell>
          <cell r="Q148">
            <v>0</v>
          </cell>
          <cell r="R148">
            <v>0</v>
          </cell>
          <cell r="S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row>
        <row r="149">
          <cell r="C149">
            <v>0</v>
          </cell>
          <cell r="E149" t="str">
            <v>Mỗi móng gồm:</v>
          </cell>
        </row>
        <row r="150">
          <cell r="B150" t="str">
            <v>D12</v>
          </cell>
          <cell r="C150">
            <v>0</v>
          </cell>
          <cell r="D150" t="str">
            <v>AG.42121</v>
          </cell>
          <cell r="E150" t="str">
            <v>Đà cản BTCT 1,2m</v>
          </cell>
          <cell r="F150" t="str">
            <v>cái</v>
          </cell>
          <cell r="H150">
            <v>320000</v>
          </cell>
          <cell r="K150">
            <v>62034</v>
          </cell>
          <cell r="M150">
            <v>0</v>
          </cell>
          <cell r="N150">
            <v>0</v>
          </cell>
          <cell r="O150">
            <v>0</v>
          </cell>
          <cell r="P150">
            <v>0</v>
          </cell>
          <cell r="Q150">
            <v>0</v>
          </cell>
          <cell r="R150">
            <v>0</v>
          </cell>
          <cell r="S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row>
        <row r="151">
          <cell r="B151" t="str">
            <v>b22650</v>
          </cell>
          <cell r="C151">
            <v>0</v>
          </cell>
          <cell r="D151">
            <v>0</v>
          </cell>
          <cell r="E151" t="str">
            <v>Boulon 22x650+ 2 long đền vuông D24-50x50x3/Zn</v>
          </cell>
          <cell r="F151" t="str">
            <v>bộ</v>
          </cell>
          <cell r="H151">
            <v>0</v>
          </cell>
          <cell r="K151">
            <v>0</v>
          </cell>
          <cell r="M151">
            <v>0</v>
          </cell>
          <cell r="N151">
            <v>0</v>
          </cell>
          <cell r="O151">
            <v>0</v>
          </cell>
          <cell r="P151">
            <v>0</v>
          </cell>
          <cell r="Q151">
            <v>0</v>
          </cell>
          <cell r="R151">
            <v>0</v>
          </cell>
          <cell r="S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row>
        <row r="152">
          <cell r="B152" t="str">
            <v>MDD3</v>
          </cell>
          <cell r="C152">
            <v>0</v>
          </cell>
          <cell r="D152" t="str">
            <v>AB.11423</v>
          </cell>
          <cell r="E152" t="str">
            <v>Đào hố móng đất cấp 3 sâu &gt;1m</v>
          </cell>
          <cell r="F152" t="str">
            <v>m3</v>
          </cell>
          <cell r="J152">
            <v>491833</v>
          </cell>
          <cell r="L152">
            <v>0</v>
          </cell>
          <cell r="N152">
            <v>0</v>
          </cell>
          <cell r="O152">
            <v>0</v>
          </cell>
          <cell r="P152">
            <v>0</v>
          </cell>
          <cell r="Q152">
            <v>0</v>
          </cell>
          <cell r="R152">
            <v>0</v>
          </cell>
          <cell r="S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row>
        <row r="153">
          <cell r="B153" t="str">
            <v>MDAP3</v>
          </cell>
          <cell r="C153">
            <v>0</v>
          </cell>
          <cell r="D153" t="str">
            <v>AB.13113</v>
          </cell>
          <cell r="E153" t="str">
            <v>Đắp đất hố móng (K=0,95)</v>
          </cell>
          <cell r="F153" t="str">
            <v>m3</v>
          </cell>
          <cell r="J153">
            <v>140824</v>
          </cell>
          <cell r="L153">
            <v>0</v>
          </cell>
          <cell r="N153">
            <v>0</v>
          </cell>
          <cell r="O153">
            <v>0</v>
          </cell>
          <cell r="P153">
            <v>0</v>
          </cell>
          <cell r="Q153">
            <v>0</v>
          </cell>
          <cell r="R153">
            <v>0</v>
          </cell>
          <cell r="S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row>
        <row r="154">
          <cell r="A154" t="str">
            <v>M14BT</v>
          </cell>
          <cell r="C154">
            <v>1</v>
          </cell>
          <cell r="E154" t="str">
            <v>Móng bê tông trụ đơn 14m</v>
          </cell>
          <cell r="F154" t="str">
            <v>Móng</v>
          </cell>
          <cell r="G154">
            <v>4</v>
          </cell>
          <cell r="N154">
            <v>0</v>
          </cell>
          <cell r="O154">
            <v>645221</v>
          </cell>
          <cell r="P154">
            <v>822867.50899999996</v>
          </cell>
          <cell r="Q154">
            <v>0</v>
          </cell>
          <cell r="R154">
            <v>22232.174999999999</v>
          </cell>
          <cell r="S154">
            <v>0</v>
          </cell>
          <cell r="U154">
            <v>4</v>
          </cell>
          <cell r="V154">
            <v>1</v>
          </cell>
          <cell r="W154">
            <v>1</v>
          </cell>
          <cell r="X154">
            <v>0</v>
          </cell>
          <cell r="Y154">
            <v>0</v>
          </cell>
          <cell r="Z154">
            <v>0</v>
          </cell>
          <cell r="AA154">
            <v>1</v>
          </cell>
          <cell r="AB154">
            <v>0</v>
          </cell>
          <cell r="AC154">
            <v>0</v>
          </cell>
          <cell r="AD154">
            <v>0</v>
          </cell>
          <cell r="AE154">
            <v>1</v>
          </cell>
          <cell r="AF154">
            <v>0</v>
          </cell>
          <cell r="AG154">
            <v>0</v>
          </cell>
        </row>
        <row r="155">
          <cell r="C155">
            <v>1</v>
          </cell>
          <cell r="E155" t="str">
            <v>Mỗi móng gồm:</v>
          </cell>
        </row>
        <row r="156">
          <cell r="B156" t="str">
            <v>XM</v>
          </cell>
          <cell r="C156">
            <v>1</v>
          </cell>
          <cell r="D156">
            <v>0</v>
          </cell>
          <cell r="E156" t="str">
            <v>Xi măng</v>
          </cell>
          <cell r="F156" t="str">
            <v>kg</v>
          </cell>
          <cell r="G156">
            <v>129.15</v>
          </cell>
          <cell r="I156">
            <v>1740</v>
          </cell>
          <cell r="J156">
            <v>0</v>
          </cell>
          <cell r="L156">
            <v>0</v>
          </cell>
          <cell r="M156">
            <v>0</v>
          </cell>
          <cell r="N156">
            <v>0</v>
          </cell>
          <cell r="O156">
            <v>224721</v>
          </cell>
          <cell r="P156">
            <v>0</v>
          </cell>
          <cell r="Q156">
            <v>0</v>
          </cell>
          <cell r="R156">
            <v>0</v>
          </cell>
          <cell r="S156">
            <v>0</v>
          </cell>
          <cell r="U156">
            <v>516.6</v>
          </cell>
          <cell r="V156">
            <v>129.15</v>
          </cell>
          <cell r="W156">
            <v>129.15</v>
          </cell>
          <cell r="X156">
            <v>0</v>
          </cell>
          <cell r="Y156">
            <v>0</v>
          </cell>
          <cell r="Z156">
            <v>0</v>
          </cell>
          <cell r="AA156">
            <v>129.15</v>
          </cell>
          <cell r="AB156">
            <v>0</v>
          </cell>
          <cell r="AC156">
            <v>0</v>
          </cell>
          <cell r="AD156">
            <v>0</v>
          </cell>
          <cell r="AE156">
            <v>129.15</v>
          </cell>
          <cell r="AF156">
            <v>0</v>
          </cell>
          <cell r="AG156">
            <v>0</v>
          </cell>
        </row>
        <row r="157">
          <cell r="B157" t="str">
            <v>CV</v>
          </cell>
          <cell r="C157">
            <v>1</v>
          </cell>
          <cell r="D157">
            <v>0</v>
          </cell>
          <cell r="E157" t="str">
            <v>Cát vàng</v>
          </cell>
          <cell r="F157" t="str">
            <v>m3</v>
          </cell>
          <cell r="G157">
            <v>0.26</v>
          </cell>
          <cell r="I157">
            <v>512000</v>
          </cell>
          <cell r="J157">
            <v>0</v>
          </cell>
          <cell r="L157">
            <v>0</v>
          </cell>
          <cell r="N157">
            <v>0</v>
          </cell>
          <cell r="O157">
            <v>133120</v>
          </cell>
          <cell r="P157">
            <v>0</v>
          </cell>
          <cell r="Q157">
            <v>0</v>
          </cell>
          <cell r="R157">
            <v>0</v>
          </cell>
          <cell r="S157">
            <v>0</v>
          </cell>
          <cell r="U157">
            <v>1.04</v>
          </cell>
          <cell r="V157">
            <v>0.26</v>
          </cell>
          <cell r="W157">
            <v>0.26</v>
          </cell>
          <cell r="X157">
            <v>0</v>
          </cell>
          <cell r="Y157">
            <v>0</v>
          </cell>
          <cell r="Z157">
            <v>0</v>
          </cell>
          <cell r="AA157">
            <v>0.26</v>
          </cell>
          <cell r="AB157">
            <v>0</v>
          </cell>
          <cell r="AC157">
            <v>0</v>
          </cell>
          <cell r="AD157">
            <v>0</v>
          </cell>
          <cell r="AE157">
            <v>0.26</v>
          </cell>
          <cell r="AF157">
            <v>0</v>
          </cell>
          <cell r="AG157">
            <v>0</v>
          </cell>
        </row>
        <row r="158">
          <cell r="A158" t="str">
            <v/>
          </cell>
          <cell r="B158" t="str">
            <v>D1X2</v>
          </cell>
          <cell r="C158">
            <v>1</v>
          </cell>
          <cell r="D158">
            <v>0</v>
          </cell>
          <cell r="E158" t="str">
            <v>Đá 1x2</v>
          </cell>
          <cell r="F158" t="str">
            <v>m3</v>
          </cell>
          <cell r="G158">
            <v>0.46800000000000003</v>
          </cell>
          <cell r="I158">
            <v>335000</v>
          </cell>
          <cell r="J158">
            <v>0</v>
          </cell>
          <cell r="L158">
            <v>0</v>
          </cell>
          <cell r="N158">
            <v>0</v>
          </cell>
          <cell r="O158">
            <v>156780</v>
          </cell>
          <cell r="P158">
            <v>0</v>
          </cell>
          <cell r="Q158">
            <v>0</v>
          </cell>
          <cell r="R158">
            <v>0</v>
          </cell>
          <cell r="S158">
            <v>0</v>
          </cell>
          <cell r="U158">
            <v>1.8720000000000001</v>
          </cell>
          <cell r="V158">
            <v>0.46800000000000003</v>
          </cell>
          <cell r="W158">
            <v>0.46800000000000003</v>
          </cell>
          <cell r="X158">
            <v>0</v>
          </cell>
          <cell r="Y158">
            <v>0</v>
          </cell>
          <cell r="Z158">
            <v>0</v>
          </cell>
          <cell r="AA158">
            <v>0.46800000000000003</v>
          </cell>
          <cell r="AB158">
            <v>0</v>
          </cell>
          <cell r="AC158">
            <v>0</v>
          </cell>
          <cell r="AD158">
            <v>0</v>
          </cell>
          <cell r="AE158">
            <v>0.46800000000000003</v>
          </cell>
          <cell r="AF158">
            <v>0</v>
          </cell>
          <cell r="AG158">
            <v>0</v>
          </cell>
        </row>
        <row r="159">
          <cell r="A159" t="str">
            <v/>
          </cell>
          <cell r="B159" t="str">
            <v>DINH</v>
          </cell>
          <cell r="C159">
            <v>1</v>
          </cell>
          <cell r="D159">
            <v>0</v>
          </cell>
          <cell r="E159" t="str">
            <v>Đinh</v>
          </cell>
          <cell r="F159" t="str">
            <v>kg</v>
          </cell>
          <cell r="G159">
            <v>0.36</v>
          </cell>
          <cell r="I159">
            <v>25000</v>
          </cell>
          <cell r="J159">
            <v>0</v>
          </cell>
          <cell r="L159">
            <v>0</v>
          </cell>
          <cell r="N159">
            <v>0</v>
          </cell>
          <cell r="O159">
            <v>9000</v>
          </cell>
          <cell r="P159">
            <v>0</v>
          </cell>
          <cell r="Q159">
            <v>0</v>
          </cell>
          <cell r="R159">
            <v>0</v>
          </cell>
          <cell r="S159">
            <v>0</v>
          </cell>
          <cell r="U159">
            <v>0.36</v>
          </cell>
          <cell r="V159">
            <v>0.36</v>
          </cell>
          <cell r="W159">
            <v>0.36</v>
          </cell>
          <cell r="X159">
            <v>0</v>
          </cell>
          <cell r="Y159">
            <v>0</v>
          </cell>
          <cell r="Z159">
            <v>0</v>
          </cell>
          <cell r="AA159">
            <v>0.36</v>
          </cell>
          <cell r="AB159">
            <v>0</v>
          </cell>
          <cell r="AC159">
            <v>0</v>
          </cell>
          <cell r="AD159">
            <v>0</v>
          </cell>
          <cell r="AE159">
            <v>0.36</v>
          </cell>
          <cell r="AF159">
            <v>0</v>
          </cell>
          <cell r="AG159">
            <v>0</v>
          </cell>
        </row>
        <row r="160">
          <cell r="A160" t="str">
            <v/>
          </cell>
          <cell r="B160" t="str">
            <v>GO-CH</v>
          </cell>
          <cell r="C160">
            <v>1</v>
          </cell>
          <cell r="D160">
            <v>0</v>
          </cell>
          <cell r="E160" t="str">
            <v>Gỗ chống</v>
          </cell>
          <cell r="F160" t="str">
            <v>m3</v>
          </cell>
          <cell r="G160">
            <v>8.0000000000000002E-3</v>
          </cell>
          <cell r="I160">
            <v>3800000</v>
          </cell>
          <cell r="J160">
            <v>0</v>
          </cell>
          <cell r="L160">
            <v>0</v>
          </cell>
          <cell r="N160">
            <v>0</v>
          </cell>
          <cell r="O160">
            <v>30400</v>
          </cell>
          <cell r="P160">
            <v>0</v>
          </cell>
          <cell r="Q160">
            <v>0</v>
          </cell>
          <cell r="R160">
            <v>0</v>
          </cell>
          <cell r="S160">
            <v>0</v>
          </cell>
          <cell r="U160">
            <v>8.0000000000000002E-3</v>
          </cell>
          <cell r="V160">
            <v>8.0000000000000002E-3</v>
          </cell>
          <cell r="W160">
            <v>8.0000000000000002E-3</v>
          </cell>
          <cell r="X160">
            <v>0</v>
          </cell>
          <cell r="Y160">
            <v>0</v>
          </cell>
          <cell r="Z160">
            <v>0</v>
          </cell>
          <cell r="AA160">
            <v>8.0000000000000002E-3</v>
          </cell>
          <cell r="AB160">
            <v>0</v>
          </cell>
          <cell r="AC160">
            <v>0</v>
          </cell>
          <cell r="AD160">
            <v>0</v>
          </cell>
          <cell r="AE160">
            <v>8.0000000000000002E-3</v>
          </cell>
          <cell r="AF160">
            <v>0</v>
          </cell>
          <cell r="AG160">
            <v>0</v>
          </cell>
        </row>
        <row r="161">
          <cell r="A161" t="str">
            <v/>
          </cell>
          <cell r="B161" t="str">
            <v>GO-DN</v>
          </cell>
          <cell r="C161">
            <v>1</v>
          </cell>
          <cell r="D161">
            <v>0</v>
          </cell>
          <cell r="E161" t="str">
            <v>Gỗ đà nẹp</v>
          </cell>
          <cell r="F161" t="str">
            <v>m3</v>
          </cell>
          <cell r="G161">
            <v>5.0000000000000001E-3</v>
          </cell>
          <cell r="I161">
            <v>3800000</v>
          </cell>
          <cell r="J161">
            <v>0</v>
          </cell>
          <cell r="L161">
            <v>0</v>
          </cell>
          <cell r="N161">
            <v>0</v>
          </cell>
          <cell r="O161">
            <v>19000</v>
          </cell>
          <cell r="P161">
            <v>0</v>
          </cell>
          <cell r="Q161">
            <v>0</v>
          </cell>
          <cell r="R161">
            <v>0</v>
          </cell>
          <cell r="S161">
            <v>0</v>
          </cell>
          <cell r="U161">
            <v>5.0000000000000001E-3</v>
          </cell>
          <cell r="V161">
            <v>5.0000000000000001E-3</v>
          </cell>
          <cell r="W161">
            <v>5.0000000000000001E-3</v>
          </cell>
          <cell r="X161">
            <v>0</v>
          </cell>
          <cell r="Y161">
            <v>0</v>
          </cell>
          <cell r="Z161">
            <v>0</v>
          </cell>
          <cell r="AA161">
            <v>5.0000000000000001E-3</v>
          </cell>
          <cell r="AB161">
            <v>0</v>
          </cell>
          <cell r="AC161">
            <v>0</v>
          </cell>
          <cell r="AD161">
            <v>0</v>
          </cell>
          <cell r="AE161">
            <v>5.0000000000000001E-3</v>
          </cell>
          <cell r="AF161">
            <v>0</v>
          </cell>
          <cell r="AG161">
            <v>0</v>
          </cell>
        </row>
        <row r="162">
          <cell r="A162" t="str">
            <v/>
          </cell>
          <cell r="B162" t="str">
            <v>GO-V</v>
          </cell>
          <cell r="C162">
            <v>1</v>
          </cell>
          <cell r="D162">
            <v>0</v>
          </cell>
          <cell r="E162" t="str">
            <v>Gỗ ván (cả nẹp)</v>
          </cell>
          <cell r="F162" t="str">
            <v>m3</v>
          </cell>
          <cell r="G162">
            <v>1.9E-2</v>
          </cell>
          <cell r="I162">
            <v>3800000</v>
          </cell>
          <cell r="J162">
            <v>0</v>
          </cell>
          <cell r="L162">
            <v>0</v>
          </cell>
          <cell r="N162">
            <v>0</v>
          </cell>
          <cell r="O162">
            <v>72200</v>
          </cell>
          <cell r="P162">
            <v>0</v>
          </cell>
          <cell r="Q162">
            <v>0</v>
          </cell>
          <cell r="R162">
            <v>0</v>
          </cell>
          <cell r="S162">
            <v>0</v>
          </cell>
          <cell r="U162">
            <v>1.9E-2</v>
          </cell>
          <cell r="V162">
            <v>1.9E-2</v>
          </cell>
          <cell r="W162">
            <v>1.9E-2</v>
          </cell>
          <cell r="X162">
            <v>0</v>
          </cell>
          <cell r="Y162">
            <v>0</v>
          </cell>
          <cell r="Z162">
            <v>0</v>
          </cell>
          <cell r="AA162">
            <v>1.9E-2</v>
          </cell>
          <cell r="AB162">
            <v>0</v>
          </cell>
          <cell r="AC162">
            <v>0</v>
          </cell>
          <cell r="AD162">
            <v>0</v>
          </cell>
          <cell r="AE162">
            <v>1.9E-2</v>
          </cell>
          <cell r="AF162">
            <v>0</v>
          </cell>
          <cell r="AG162">
            <v>0</v>
          </cell>
        </row>
        <row r="163">
          <cell r="B163" t="str">
            <v>MDD3</v>
          </cell>
          <cell r="C163">
            <v>1</v>
          </cell>
          <cell r="D163" t="str">
            <v>AB.11423</v>
          </cell>
          <cell r="E163" t="str">
            <v>Đào hố móng đất cấp 3 sâu &gt;1m</v>
          </cell>
          <cell r="F163" t="str">
            <v>m3</v>
          </cell>
          <cell r="G163">
            <v>0.97299999999999998</v>
          </cell>
          <cell r="J163">
            <v>491833</v>
          </cell>
          <cell r="L163">
            <v>0</v>
          </cell>
          <cell r="N163">
            <v>0</v>
          </cell>
          <cell r="O163">
            <v>0</v>
          </cell>
          <cell r="P163">
            <v>478553.50899999996</v>
          </cell>
          <cell r="Q163">
            <v>0</v>
          </cell>
          <cell r="R163">
            <v>0</v>
          </cell>
          <cell r="S163">
            <v>0</v>
          </cell>
          <cell r="U163">
            <v>3.8919999999999999</v>
          </cell>
          <cell r="V163">
            <v>0.97299999999999998</v>
          </cell>
          <cell r="W163">
            <v>0.97299999999999998</v>
          </cell>
          <cell r="X163">
            <v>0</v>
          </cell>
          <cell r="Y163">
            <v>0</v>
          </cell>
          <cell r="Z163">
            <v>0</v>
          </cell>
          <cell r="AA163">
            <v>0.97299999999999998</v>
          </cell>
          <cell r="AB163">
            <v>0</v>
          </cell>
          <cell r="AC163">
            <v>0</v>
          </cell>
          <cell r="AD163">
            <v>0</v>
          </cell>
          <cell r="AE163">
            <v>0.97299999999999998</v>
          </cell>
          <cell r="AF163">
            <v>0</v>
          </cell>
          <cell r="AG163">
            <v>0</v>
          </cell>
        </row>
        <row r="164">
          <cell r="B164" t="str">
            <v>MDAP3</v>
          </cell>
          <cell r="C164">
            <v>0</v>
          </cell>
          <cell r="D164" t="str">
            <v>AB.13113</v>
          </cell>
          <cell r="E164" t="str">
            <v>Đắp đất hố móng (K=0,95)</v>
          </cell>
          <cell r="F164" t="str">
            <v>m3</v>
          </cell>
          <cell r="J164">
            <v>140824</v>
          </cell>
          <cell r="L164">
            <v>0</v>
          </cell>
          <cell r="N164">
            <v>0</v>
          </cell>
          <cell r="O164">
            <v>0</v>
          </cell>
          <cell r="P164">
            <v>0</v>
          </cell>
          <cell r="Q164">
            <v>0</v>
          </cell>
          <cell r="R164">
            <v>0</v>
          </cell>
          <cell r="S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row>
        <row r="165">
          <cell r="B165" t="str">
            <v>LVANK</v>
          </cell>
          <cell r="C165">
            <v>1</v>
          </cell>
          <cell r="D165" t="str">
            <v>AF.81122</v>
          </cell>
          <cell r="E165" t="str">
            <v>Ván khuôn gỗ móng - móng vuông, chữ nhật</v>
          </cell>
          <cell r="F165" t="str">
            <v>100m2</v>
          </cell>
          <cell r="G165">
            <v>2.4E-2</v>
          </cell>
          <cell r="J165">
            <v>6806052</v>
          </cell>
          <cell r="L165">
            <v>0</v>
          </cell>
          <cell r="N165">
            <v>0</v>
          </cell>
          <cell r="O165">
            <v>0</v>
          </cell>
          <cell r="P165">
            <v>163345</v>
          </cell>
          <cell r="Q165">
            <v>0</v>
          </cell>
          <cell r="R165">
            <v>0</v>
          </cell>
          <cell r="S165">
            <v>0</v>
          </cell>
          <cell r="U165">
            <v>9.6000000000000002E-2</v>
          </cell>
          <cell r="V165">
            <v>2.4E-2</v>
          </cell>
          <cell r="W165">
            <v>2.4E-2</v>
          </cell>
          <cell r="X165">
            <v>0</v>
          </cell>
          <cell r="Y165">
            <v>0</v>
          </cell>
          <cell r="Z165">
            <v>0</v>
          </cell>
          <cell r="AA165">
            <v>2.4E-2</v>
          </cell>
          <cell r="AB165">
            <v>0</v>
          </cell>
          <cell r="AC165">
            <v>0</v>
          </cell>
          <cell r="AD165">
            <v>0</v>
          </cell>
          <cell r="AE165">
            <v>2.4E-2</v>
          </cell>
          <cell r="AF165">
            <v>0</v>
          </cell>
          <cell r="AG165">
            <v>0</v>
          </cell>
        </row>
        <row r="166">
          <cell r="B166" t="str">
            <v>DBT15012</v>
          </cell>
          <cell r="C166">
            <v>1</v>
          </cell>
          <cell r="D166" t="str">
            <v>AF.11210</v>
          </cell>
          <cell r="E166" t="str">
            <v xml:space="preserve">Đổ bê tông mác M150 </v>
          </cell>
          <cell r="F166" t="str">
            <v>m3</v>
          </cell>
          <cell r="G166">
            <v>0.52500000000000002</v>
          </cell>
          <cell r="J166">
            <v>344703</v>
          </cell>
          <cell r="L166">
            <v>42347</v>
          </cell>
          <cell r="N166">
            <v>0</v>
          </cell>
          <cell r="O166">
            <v>0</v>
          </cell>
          <cell r="P166">
            <v>180969</v>
          </cell>
          <cell r="Q166">
            <v>0</v>
          </cell>
          <cell r="R166">
            <v>22232.174999999999</v>
          </cell>
          <cell r="S166">
            <v>0</v>
          </cell>
          <cell r="U166">
            <v>2.1</v>
          </cell>
          <cell r="V166">
            <v>0.52500000000000002</v>
          </cell>
          <cell r="W166">
            <v>0.52500000000000002</v>
          </cell>
          <cell r="X166">
            <v>0</v>
          </cell>
          <cell r="Y166">
            <v>0</v>
          </cell>
          <cell r="Z166">
            <v>0</v>
          </cell>
          <cell r="AA166">
            <v>0.52500000000000002</v>
          </cell>
          <cell r="AB166">
            <v>0</v>
          </cell>
          <cell r="AC166">
            <v>0</v>
          </cell>
          <cell r="AD166">
            <v>0</v>
          </cell>
          <cell r="AE166">
            <v>0.52500000000000002</v>
          </cell>
          <cell r="AF166">
            <v>0</v>
          </cell>
          <cell r="AG166">
            <v>0</v>
          </cell>
        </row>
        <row r="167">
          <cell r="A167" t="str">
            <v>M14BTD</v>
          </cell>
          <cell r="C167">
            <v>0</v>
          </cell>
          <cell r="E167" t="str">
            <v>Móng bê tông trụ đôi 14m</v>
          </cell>
          <cell r="F167" t="str">
            <v>Móng</v>
          </cell>
          <cell r="G167">
            <v>0</v>
          </cell>
          <cell r="N167">
            <v>145600</v>
          </cell>
          <cell r="O167">
            <v>3161680</v>
          </cell>
          <cell r="P167">
            <v>3037966.966</v>
          </cell>
          <cell r="Q167">
            <v>0</v>
          </cell>
          <cell r="R167">
            <v>127041</v>
          </cell>
          <cell r="S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row>
        <row r="168">
          <cell r="C168">
            <v>0</v>
          </cell>
          <cell r="E168" t="str">
            <v>Mỗi móng gồm:</v>
          </cell>
        </row>
        <row r="169">
          <cell r="B169" t="str">
            <v>XM</v>
          </cell>
          <cell r="C169">
            <v>0</v>
          </cell>
          <cell r="D169">
            <v>0</v>
          </cell>
          <cell r="E169" t="str">
            <v>Xi măng</v>
          </cell>
          <cell r="F169" t="str">
            <v>kg</v>
          </cell>
          <cell r="G169">
            <v>888</v>
          </cell>
          <cell r="I169">
            <v>1740</v>
          </cell>
          <cell r="J169">
            <v>0</v>
          </cell>
          <cell r="L169">
            <v>0</v>
          </cell>
          <cell r="N169">
            <v>0</v>
          </cell>
          <cell r="O169">
            <v>1545120</v>
          </cell>
          <cell r="P169">
            <v>0</v>
          </cell>
          <cell r="Q169">
            <v>0</v>
          </cell>
          <cell r="R169">
            <v>0</v>
          </cell>
          <cell r="S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row>
        <row r="170">
          <cell r="B170" t="str">
            <v>CV</v>
          </cell>
          <cell r="C170">
            <v>0</v>
          </cell>
          <cell r="D170">
            <v>0</v>
          </cell>
          <cell r="E170" t="str">
            <v>Cát vàng</v>
          </cell>
          <cell r="F170" t="str">
            <v>m3</v>
          </cell>
          <cell r="G170">
            <v>1.43</v>
          </cell>
          <cell r="I170">
            <v>512000</v>
          </cell>
          <cell r="J170">
            <v>0</v>
          </cell>
          <cell r="L170">
            <v>0</v>
          </cell>
          <cell r="N170">
            <v>0</v>
          </cell>
          <cell r="O170">
            <v>732160</v>
          </cell>
          <cell r="P170">
            <v>0</v>
          </cell>
          <cell r="Q170">
            <v>0</v>
          </cell>
          <cell r="R170">
            <v>0</v>
          </cell>
          <cell r="S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row>
        <row r="171">
          <cell r="B171" t="str">
            <v>D1X2</v>
          </cell>
          <cell r="C171">
            <v>0</v>
          </cell>
          <cell r="D171">
            <v>0</v>
          </cell>
          <cell r="E171" t="str">
            <v>Đá 1x2</v>
          </cell>
          <cell r="F171" t="str">
            <v>m3</v>
          </cell>
          <cell r="G171">
            <v>2.64</v>
          </cell>
          <cell r="I171">
            <v>335000</v>
          </cell>
          <cell r="J171">
            <v>0</v>
          </cell>
          <cell r="L171">
            <v>0</v>
          </cell>
          <cell r="N171">
            <v>0</v>
          </cell>
          <cell r="O171">
            <v>884400</v>
          </cell>
          <cell r="P171">
            <v>0</v>
          </cell>
          <cell r="Q171">
            <v>0</v>
          </cell>
          <cell r="R171">
            <v>0</v>
          </cell>
          <cell r="S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row>
        <row r="172">
          <cell r="B172" t="str">
            <v>B16500VR</v>
          </cell>
          <cell r="C172">
            <v>0</v>
          </cell>
          <cell r="D172">
            <v>0</v>
          </cell>
          <cell r="E172" t="str">
            <v>Boulon 16x500VRS</v>
          </cell>
          <cell r="F172" t="str">
            <v>bộ</v>
          </cell>
          <cell r="H172">
            <v>37200</v>
          </cell>
          <cell r="K172">
            <v>0</v>
          </cell>
          <cell r="M172">
            <v>0</v>
          </cell>
          <cell r="N172">
            <v>0</v>
          </cell>
          <cell r="O172">
            <v>0</v>
          </cell>
          <cell r="P172">
            <v>0</v>
          </cell>
          <cell r="Q172">
            <v>0</v>
          </cell>
          <cell r="R172">
            <v>0</v>
          </cell>
          <cell r="S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row>
        <row r="173">
          <cell r="B173" t="str">
            <v>B16550VR</v>
          </cell>
          <cell r="C173">
            <v>0</v>
          </cell>
          <cell r="D173">
            <v>0</v>
          </cell>
          <cell r="E173" t="str">
            <v xml:space="preserve">Boulon 16x550VRS </v>
          </cell>
          <cell r="F173" t="str">
            <v>bộ</v>
          </cell>
          <cell r="G173">
            <v>1</v>
          </cell>
          <cell r="H173">
            <v>41200</v>
          </cell>
          <cell r="K173">
            <v>0</v>
          </cell>
          <cell r="M173">
            <v>0</v>
          </cell>
          <cell r="N173">
            <v>41200</v>
          </cell>
          <cell r="O173">
            <v>0</v>
          </cell>
          <cell r="P173">
            <v>0</v>
          </cell>
          <cell r="Q173">
            <v>0</v>
          </cell>
          <cell r="R173">
            <v>0</v>
          </cell>
          <cell r="S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row>
        <row r="174">
          <cell r="B174" t="str">
            <v>B16650VR</v>
          </cell>
          <cell r="C174">
            <v>0</v>
          </cell>
          <cell r="D174">
            <v>0</v>
          </cell>
          <cell r="E174" t="str">
            <v>Boulon 16x650VRS</v>
          </cell>
          <cell r="F174" t="str">
            <v>bộ</v>
          </cell>
          <cell r="G174">
            <v>1</v>
          </cell>
          <cell r="H174">
            <v>49200</v>
          </cell>
          <cell r="K174">
            <v>0</v>
          </cell>
          <cell r="M174">
            <v>0</v>
          </cell>
          <cell r="N174">
            <v>49200</v>
          </cell>
          <cell r="O174">
            <v>0</v>
          </cell>
          <cell r="P174">
            <v>0</v>
          </cell>
          <cell r="Q174">
            <v>0</v>
          </cell>
          <cell r="R174">
            <v>0</v>
          </cell>
          <cell r="S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row>
        <row r="175">
          <cell r="B175" t="str">
            <v>B16750VR</v>
          </cell>
          <cell r="C175">
            <v>0</v>
          </cell>
          <cell r="D175">
            <v>0</v>
          </cell>
          <cell r="E175" t="str">
            <v xml:space="preserve">Boulon 16x750VRS </v>
          </cell>
          <cell r="F175" t="str">
            <v>bộ</v>
          </cell>
          <cell r="G175">
            <v>1</v>
          </cell>
          <cell r="H175">
            <v>55200</v>
          </cell>
          <cell r="K175">
            <v>0</v>
          </cell>
          <cell r="M175">
            <v>0</v>
          </cell>
          <cell r="N175">
            <v>55200</v>
          </cell>
          <cell r="O175">
            <v>0</v>
          </cell>
          <cell r="P175">
            <v>0</v>
          </cell>
          <cell r="Q175">
            <v>0</v>
          </cell>
          <cell r="R175">
            <v>0</v>
          </cell>
          <cell r="S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row>
        <row r="176">
          <cell r="B176" t="str">
            <v>MDD3</v>
          </cell>
          <cell r="C176">
            <v>0</v>
          </cell>
          <cell r="D176" t="str">
            <v>AB.11423</v>
          </cell>
          <cell r="E176" t="str">
            <v>Đào hố móng đất cấp 3 sâu &gt;1m</v>
          </cell>
          <cell r="F176" t="str">
            <v>m3</v>
          </cell>
          <cell r="G176">
            <v>3.95</v>
          </cell>
          <cell r="J176">
            <v>491833</v>
          </cell>
          <cell r="L176">
            <v>0</v>
          </cell>
          <cell r="N176">
            <v>0</v>
          </cell>
          <cell r="O176">
            <v>0</v>
          </cell>
          <cell r="P176">
            <v>1942740.35</v>
          </cell>
          <cell r="Q176">
            <v>0</v>
          </cell>
          <cell r="R176">
            <v>0</v>
          </cell>
          <cell r="S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row>
        <row r="177">
          <cell r="B177" t="str">
            <v>MDAP3</v>
          </cell>
          <cell r="C177">
            <v>0</v>
          </cell>
          <cell r="D177" t="str">
            <v>AB.13113</v>
          </cell>
          <cell r="E177" t="str">
            <v>Đắp đất hố móng (K=0,95)</v>
          </cell>
          <cell r="F177" t="str">
            <v>m3</v>
          </cell>
          <cell r="G177">
            <v>0.434</v>
          </cell>
          <cell r="J177">
            <v>140824</v>
          </cell>
          <cell r="L177">
            <v>0</v>
          </cell>
          <cell r="N177">
            <v>0</v>
          </cell>
          <cell r="O177">
            <v>0</v>
          </cell>
          <cell r="P177">
            <v>61117.616000000002</v>
          </cell>
          <cell r="Q177">
            <v>0</v>
          </cell>
          <cell r="R177">
            <v>0</v>
          </cell>
          <cell r="S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row>
        <row r="178">
          <cell r="B178" t="str">
            <v>DBT20012</v>
          </cell>
          <cell r="C178">
            <v>0</v>
          </cell>
          <cell r="D178" t="str">
            <v>AF.11210</v>
          </cell>
          <cell r="E178" t="str">
            <v>Đổ bê tông mác M200 đá 1x2</v>
          </cell>
          <cell r="F178" t="str">
            <v>m3</v>
          </cell>
          <cell r="G178">
            <v>3</v>
          </cell>
          <cell r="J178">
            <v>344703</v>
          </cell>
          <cell r="L178">
            <v>42347</v>
          </cell>
          <cell r="N178">
            <v>0</v>
          </cell>
          <cell r="O178">
            <v>0</v>
          </cell>
          <cell r="P178">
            <v>1034109</v>
          </cell>
          <cell r="Q178">
            <v>0</v>
          </cell>
          <cell r="R178">
            <v>127041</v>
          </cell>
          <cell r="S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row>
        <row r="179">
          <cell r="A179" t="str">
            <v>M20</v>
          </cell>
          <cell r="C179">
            <v>0</v>
          </cell>
          <cell r="E179" t="str">
            <v>Móng M20</v>
          </cell>
          <cell r="F179" t="str">
            <v>Móng</v>
          </cell>
          <cell r="G179">
            <v>0</v>
          </cell>
          <cell r="N179">
            <v>0</v>
          </cell>
          <cell r="O179">
            <v>0</v>
          </cell>
          <cell r="P179">
            <v>0</v>
          </cell>
          <cell r="Q179">
            <v>0</v>
          </cell>
          <cell r="R179">
            <v>0</v>
          </cell>
          <cell r="S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row>
        <row r="180">
          <cell r="C180">
            <v>0</v>
          </cell>
          <cell r="E180" t="str">
            <v>Mỗi móng gồm:</v>
          </cell>
        </row>
        <row r="181">
          <cell r="B181" t="str">
            <v>MDD3</v>
          </cell>
          <cell r="C181">
            <v>0</v>
          </cell>
          <cell r="D181" t="str">
            <v>AB.11423</v>
          </cell>
          <cell r="E181" t="str">
            <v>Đào hố móng đất cấp 3 sâu &gt;1m</v>
          </cell>
          <cell r="F181" t="str">
            <v>m3</v>
          </cell>
          <cell r="J181">
            <v>491833</v>
          </cell>
          <cell r="L181">
            <v>0</v>
          </cell>
          <cell r="N181">
            <v>0</v>
          </cell>
          <cell r="O181">
            <v>0</v>
          </cell>
          <cell r="P181">
            <v>0</v>
          </cell>
          <cell r="Q181">
            <v>0</v>
          </cell>
          <cell r="R181">
            <v>0</v>
          </cell>
          <cell r="S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row>
        <row r="182">
          <cell r="B182" t="str">
            <v>MDAP3</v>
          </cell>
          <cell r="C182">
            <v>0</v>
          </cell>
          <cell r="D182" t="str">
            <v>AB.13113</v>
          </cell>
          <cell r="E182" t="str">
            <v>Đắp đất hố móng (K=0,95)</v>
          </cell>
          <cell r="F182" t="str">
            <v>m3</v>
          </cell>
          <cell r="J182">
            <v>140824</v>
          </cell>
          <cell r="L182">
            <v>0</v>
          </cell>
          <cell r="N182">
            <v>0</v>
          </cell>
          <cell r="O182">
            <v>0</v>
          </cell>
          <cell r="P182">
            <v>0</v>
          </cell>
          <cell r="Q182">
            <v>0</v>
          </cell>
          <cell r="R182">
            <v>0</v>
          </cell>
          <cell r="S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row>
        <row r="183">
          <cell r="A183" t="str">
            <v>TDLL85</v>
          </cell>
          <cell r="C183">
            <v>0</v>
          </cell>
          <cell r="E183" t="str">
            <v>Tiếp địa lặp lại (trụ 8,5m)</v>
          </cell>
          <cell r="F183" t="str">
            <v>Bộ</v>
          </cell>
          <cell r="G183">
            <v>0</v>
          </cell>
          <cell r="N183">
            <v>483664.44799999997</v>
          </cell>
          <cell r="O183">
            <v>0</v>
          </cell>
          <cell r="P183">
            <v>0</v>
          </cell>
          <cell r="Q183">
            <v>908758.26399999997</v>
          </cell>
          <cell r="R183">
            <v>0</v>
          </cell>
          <cell r="S183">
            <v>13887</v>
          </cell>
          <cell r="U183">
            <v>0</v>
          </cell>
          <cell r="V183">
            <v>0</v>
          </cell>
          <cell r="W183">
            <v>0</v>
          </cell>
          <cell r="X183">
            <v>0</v>
          </cell>
          <cell r="Y183">
            <v>0</v>
          </cell>
          <cell r="Z183">
            <v>0</v>
          </cell>
          <cell r="AA183">
            <v>0</v>
          </cell>
          <cell r="AB183">
            <v>0</v>
          </cell>
          <cell r="AC183">
            <v>0</v>
          </cell>
          <cell r="AD183">
            <v>0</v>
          </cell>
          <cell r="AE183">
            <v>0</v>
          </cell>
          <cell r="AF183">
            <v>0</v>
          </cell>
          <cell r="AG183">
            <v>0</v>
          </cell>
        </row>
        <row r="184">
          <cell r="C184">
            <v>0</v>
          </cell>
          <cell r="E184" t="str">
            <v>Mỗi bộ gồm:</v>
          </cell>
        </row>
        <row r="185">
          <cell r="B185" t="str">
            <v>m25</v>
          </cell>
          <cell r="C185">
            <v>0</v>
          </cell>
          <cell r="D185">
            <v>0</v>
          </cell>
          <cell r="E185" t="str">
            <v>Cáp đồng trần M25mm2</v>
          </cell>
          <cell r="F185" t="str">
            <v>kg</v>
          </cell>
          <cell r="G185">
            <v>2.016</v>
          </cell>
          <cell r="H185">
            <v>163028</v>
          </cell>
          <cell r="K185">
            <v>0</v>
          </cell>
          <cell r="M185">
            <v>0</v>
          </cell>
          <cell r="N185">
            <v>328664.44799999997</v>
          </cell>
          <cell r="O185">
            <v>0</v>
          </cell>
          <cell r="P185">
            <v>0</v>
          </cell>
          <cell r="Q185">
            <v>0</v>
          </cell>
          <cell r="R185">
            <v>0</v>
          </cell>
          <cell r="S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row>
        <row r="186">
          <cell r="B186" t="str">
            <v>CTD</v>
          </cell>
          <cell r="C186">
            <v>0</v>
          </cell>
          <cell r="D186">
            <v>0</v>
          </cell>
          <cell r="E186" t="str">
            <v>Cọc tiếp đất φ16 - 2,4m</v>
          </cell>
          <cell r="F186" t="str">
            <v>cọc</v>
          </cell>
          <cell r="G186">
            <v>1</v>
          </cell>
          <cell r="H186">
            <v>130000</v>
          </cell>
          <cell r="K186">
            <v>0</v>
          </cell>
          <cell r="M186">
            <v>0</v>
          </cell>
          <cell r="N186">
            <v>130000</v>
          </cell>
          <cell r="O186">
            <v>0</v>
          </cell>
          <cell r="P186">
            <v>0</v>
          </cell>
          <cell r="Q186">
            <v>0</v>
          </cell>
          <cell r="R186">
            <v>0</v>
          </cell>
          <cell r="S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row>
        <row r="187">
          <cell r="B187" t="str">
            <v>KC</v>
          </cell>
          <cell r="C187">
            <v>0</v>
          </cell>
          <cell r="D187">
            <v>0</v>
          </cell>
          <cell r="E187" t="str">
            <v>Kẹp cọc tiếp địa</v>
          </cell>
          <cell r="F187" t="str">
            <v>bộ</v>
          </cell>
          <cell r="G187">
            <v>1</v>
          </cell>
          <cell r="H187">
            <v>25000</v>
          </cell>
          <cell r="K187">
            <v>0</v>
          </cell>
          <cell r="M187">
            <v>0</v>
          </cell>
          <cell r="N187">
            <v>25000</v>
          </cell>
          <cell r="O187">
            <v>0</v>
          </cell>
          <cell r="P187">
            <v>0</v>
          </cell>
          <cell r="Q187">
            <v>0</v>
          </cell>
          <cell r="R187">
            <v>0</v>
          </cell>
          <cell r="S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row>
        <row r="188">
          <cell r="B188" t="str">
            <v>KTD</v>
          </cell>
          <cell r="C188">
            <v>0</v>
          </cell>
          <cell r="D188" t="str">
            <v>D2.7001</v>
          </cell>
          <cell r="E188" t="str">
            <v xml:space="preserve">Kéo dây tiếp địa </v>
          </cell>
          <cell r="F188" t="str">
            <v>kg</v>
          </cell>
          <cell r="G188">
            <v>2.016</v>
          </cell>
          <cell r="K188">
            <v>2579</v>
          </cell>
          <cell r="M188">
            <v>0</v>
          </cell>
          <cell r="N188">
            <v>0</v>
          </cell>
          <cell r="O188">
            <v>0</v>
          </cell>
          <cell r="P188">
            <v>0</v>
          </cell>
          <cell r="Q188">
            <v>5199.2640000000001</v>
          </cell>
          <cell r="R188">
            <v>0</v>
          </cell>
          <cell r="S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row>
        <row r="189">
          <cell r="B189" t="str">
            <v>DCTD3</v>
          </cell>
          <cell r="C189">
            <v>0</v>
          </cell>
          <cell r="D189" t="str">
            <v>D2.8103</v>
          </cell>
          <cell r="E189" t="str">
            <v>Đóng cọc tiếp địa đất cấp 3, cọc tròn (NCx0,8)</v>
          </cell>
          <cell r="F189" t="str">
            <v>10cọc</v>
          </cell>
          <cell r="G189">
            <v>1</v>
          </cell>
          <cell r="K189">
            <v>903559</v>
          </cell>
          <cell r="M189">
            <v>13887</v>
          </cell>
          <cell r="N189">
            <v>0</v>
          </cell>
          <cell r="O189">
            <v>0</v>
          </cell>
          <cell r="P189">
            <v>0</v>
          </cell>
          <cell r="Q189">
            <v>903559</v>
          </cell>
          <cell r="R189">
            <v>0</v>
          </cell>
          <cell r="S189">
            <v>13887</v>
          </cell>
        </row>
        <row r="190">
          <cell r="A190" t="str">
            <v>TDLL10</v>
          </cell>
          <cell r="C190">
            <v>0</v>
          </cell>
          <cell r="E190" t="str">
            <v>Tiếp địa lặp lại (trụ 10,5m)</v>
          </cell>
          <cell r="F190" t="str">
            <v>Bộ</v>
          </cell>
          <cell r="G190">
            <v>0</v>
          </cell>
          <cell r="N190">
            <v>504664.44799999997</v>
          </cell>
          <cell r="O190">
            <v>0</v>
          </cell>
          <cell r="P190">
            <v>0</v>
          </cell>
          <cell r="Q190">
            <v>908758.26399999997</v>
          </cell>
          <cell r="R190">
            <v>0</v>
          </cell>
          <cell r="S190">
            <v>13887</v>
          </cell>
          <cell r="U190">
            <v>0</v>
          </cell>
          <cell r="V190">
            <v>0</v>
          </cell>
          <cell r="W190">
            <v>0</v>
          </cell>
          <cell r="X190">
            <v>0</v>
          </cell>
          <cell r="Y190">
            <v>0</v>
          </cell>
          <cell r="Z190">
            <v>0</v>
          </cell>
          <cell r="AA190">
            <v>0</v>
          </cell>
          <cell r="AB190">
            <v>0</v>
          </cell>
          <cell r="AC190">
            <v>0</v>
          </cell>
          <cell r="AD190">
            <v>0</v>
          </cell>
          <cell r="AE190">
            <v>0</v>
          </cell>
          <cell r="AF190">
            <v>0</v>
          </cell>
          <cell r="AG190">
            <v>0</v>
          </cell>
        </row>
        <row r="191">
          <cell r="C191">
            <v>0</v>
          </cell>
          <cell r="E191" t="str">
            <v>Mỗi bộ gồm:</v>
          </cell>
        </row>
        <row r="192">
          <cell r="B192" t="str">
            <v>m25</v>
          </cell>
          <cell r="C192">
            <v>0</v>
          </cell>
          <cell r="D192">
            <v>0</v>
          </cell>
          <cell r="E192" t="str">
            <v>Cáp đồng trần M25mm2</v>
          </cell>
          <cell r="F192" t="str">
            <v>kg</v>
          </cell>
          <cell r="G192">
            <v>2.016</v>
          </cell>
          <cell r="H192">
            <v>163028</v>
          </cell>
          <cell r="K192">
            <v>0</v>
          </cell>
          <cell r="M192">
            <v>0</v>
          </cell>
          <cell r="N192">
            <v>328664.44799999997</v>
          </cell>
          <cell r="O192">
            <v>0</v>
          </cell>
          <cell r="P192">
            <v>0</v>
          </cell>
          <cell r="Q192">
            <v>0</v>
          </cell>
          <cell r="R192">
            <v>0</v>
          </cell>
          <cell r="S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row>
        <row r="193">
          <cell r="B193" t="str">
            <v>CTD</v>
          </cell>
          <cell r="C193">
            <v>0</v>
          </cell>
          <cell r="D193">
            <v>0</v>
          </cell>
          <cell r="E193" t="str">
            <v>Cọc tiếp đất φ16 - 2,4m</v>
          </cell>
          <cell r="F193" t="str">
            <v>cọc</v>
          </cell>
          <cell r="G193">
            <v>1</v>
          </cell>
          <cell r="H193">
            <v>130000</v>
          </cell>
          <cell r="K193">
            <v>0</v>
          </cell>
          <cell r="M193">
            <v>0</v>
          </cell>
          <cell r="N193">
            <v>130000</v>
          </cell>
          <cell r="O193">
            <v>0</v>
          </cell>
          <cell r="P193">
            <v>0</v>
          </cell>
          <cell r="Q193">
            <v>0</v>
          </cell>
          <cell r="R193">
            <v>0</v>
          </cell>
          <cell r="S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row>
        <row r="194">
          <cell r="B194" t="str">
            <v>KC</v>
          </cell>
          <cell r="C194">
            <v>0</v>
          </cell>
          <cell r="D194">
            <v>0</v>
          </cell>
          <cell r="E194" t="str">
            <v>Kẹp cọc tiếp địa</v>
          </cell>
          <cell r="F194" t="str">
            <v>bộ</v>
          </cell>
          <cell r="G194">
            <v>1</v>
          </cell>
          <cell r="H194">
            <v>25000</v>
          </cell>
          <cell r="K194">
            <v>0</v>
          </cell>
          <cell r="M194">
            <v>0</v>
          </cell>
          <cell r="N194">
            <v>25000</v>
          </cell>
          <cell r="O194">
            <v>0</v>
          </cell>
          <cell r="P194">
            <v>0</v>
          </cell>
          <cell r="Q194">
            <v>0</v>
          </cell>
          <cell r="R194">
            <v>0</v>
          </cell>
          <cell r="S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row>
        <row r="195">
          <cell r="B195" t="str">
            <v>KE50</v>
          </cell>
          <cell r="C195">
            <v>0</v>
          </cell>
          <cell r="D195">
            <v>0</v>
          </cell>
          <cell r="E195" t="str">
            <v>Kẹp ép WR cỡ dây 50mm2</v>
          </cell>
          <cell r="F195" t="str">
            <v>cái</v>
          </cell>
          <cell r="G195">
            <v>2</v>
          </cell>
          <cell r="H195">
            <v>10500</v>
          </cell>
          <cell r="K195">
            <v>0</v>
          </cell>
          <cell r="M195">
            <v>0</v>
          </cell>
          <cell r="N195">
            <v>21000</v>
          </cell>
          <cell r="O195">
            <v>0</v>
          </cell>
          <cell r="P195">
            <v>0</v>
          </cell>
          <cell r="Q195">
            <v>0</v>
          </cell>
          <cell r="R195">
            <v>0</v>
          </cell>
          <cell r="S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row>
        <row r="196">
          <cell r="B196" t="str">
            <v>KTD</v>
          </cell>
          <cell r="C196">
            <v>0</v>
          </cell>
          <cell r="D196" t="str">
            <v>D2.7001</v>
          </cell>
          <cell r="E196" t="str">
            <v xml:space="preserve">Kéo dây tiếp địa </v>
          </cell>
          <cell r="F196" t="str">
            <v>kg</v>
          </cell>
          <cell r="G196">
            <v>2.016</v>
          </cell>
          <cell r="K196">
            <v>2579</v>
          </cell>
          <cell r="M196">
            <v>0</v>
          </cell>
          <cell r="N196">
            <v>0</v>
          </cell>
          <cell r="O196">
            <v>0</v>
          </cell>
          <cell r="P196">
            <v>0</v>
          </cell>
          <cell r="Q196">
            <v>5199.2640000000001</v>
          </cell>
          <cell r="R196">
            <v>0</v>
          </cell>
          <cell r="S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row>
        <row r="197">
          <cell r="B197" t="str">
            <v>DCTD3</v>
          </cell>
          <cell r="C197">
            <v>0</v>
          </cell>
          <cell r="D197" t="str">
            <v>D2.8103</v>
          </cell>
          <cell r="E197" t="str">
            <v>Đóng cọc tiếp địa đất cấp 3, cọc tròn (NCx0,8)</v>
          </cell>
          <cell r="F197" t="str">
            <v>10cọc</v>
          </cell>
          <cell r="G197">
            <v>1</v>
          </cell>
          <cell r="K197">
            <v>903559</v>
          </cell>
          <cell r="M197">
            <v>13887</v>
          </cell>
          <cell r="N197">
            <v>0</v>
          </cell>
          <cell r="O197">
            <v>0</v>
          </cell>
          <cell r="P197">
            <v>0</v>
          </cell>
          <cell r="Q197">
            <v>903559</v>
          </cell>
          <cell r="R197">
            <v>0</v>
          </cell>
          <cell r="S197">
            <v>13887</v>
          </cell>
          <cell r="U197">
            <v>0</v>
          </cell>
          <cell r="V197">
            <v>0</v>
          </cell>
          <cell r="W197">
            <v>0</v>
          </cell>
          <cell r="X197">
            <v>0</v>
          </cell>
          <cell r="Y197">
            <v>0</v>
          </cell>
          <cell r="Z197">
            <v>0</v>
          </cell>
          <cell r="AA197">
            <v>0</v>
          </cell>
          <cell r="AB197">
            <v>0</v>
          </cell>
          <cell r="AC197">
            <v>0</v>
          </cell>
          <cell r="AD197">
            <v>0</v>
          </cell>
          <cell r="AE197">
            <v>0</v>
          </cell>
          <cell r="AF197">
            <v>0</v>
          </cell>
          <cell r="AG197">
            <v>0</v>
          </cell>
        </row>
        <row r="198">
          <cell r="A198" t="str">
            <v>TDLL12</v>
          </cell>
          <cell r="C198">
            <v>1</v>
          </cell>
          <cell r="E198" t="str">
            <v>Tiếp địa lặp lại (trụ 12m)</v>
          </cell>
          <cell r="F198" t="str">
            <v>Bộ</v>
          </cell>
          <cell r="G198">
            <v>8</v>
          </cell>
          <cell r="N198">
            <v>878774.08</v>
          </cell>
          <cell r="O198">
            <v>0</v>
          </cell>
          <cell r="P198">
            <v>191058.3</v>
          </cell>
          <cell r="Q198">
            <v>189377.44</v>
          </cell>
          <cell r="R198">
            <v>0</v>
          </cell>
          <cell r="S198">
            <v>2777.4</v>
          </cell>
          <cell r="U198">
            <v>8</v>
          </cell>
          <cell r="V198">
            <v>1</v>
          </cell>
          <cell r="W198">
            <v>1</v>
          </cell>
          <cell r="X198">
            <v>1</v>
          </cell>
          <cell r="Y198">
            <v>1</v>
          </cell>
          <cell r="Z198">
            <v>0</v>
          </cell>
          <cell r="AA198">
            <v>1</v>
          </cell>
          <cell r="AB198">
            <v>0</v>
          </cell>
          <cell r="AC198">
            <v>1</v>
          </cell>
          <cell r="AD198">
            <v>0</v>
          </cell>
          <cell r="AE198">
            <v>2</v>
          </cell>
          <cell r="AF198">
            <v>0</v>
          </cell>
          <cell r="AG198">
            <v>0</v>
          </cell>
        </row>
        <row r="199">
          <cell r="C199">
            <v>1</v>
          </cell>
          <cell r="E199" t="str">
            <v>Mỗi bộ gồm:</v>
          </cell>
        </row>
        <row r="200">
          <cell r="B200" t="str">
            <v>m25</v>
          </cell>
          <cell r="C200">
            <v>1</v>
          </cell>
          <cell r="D200">
            <v>0</v>
          </cell>
          <cell r="E200" t="str">
            <v>Cáp đồng trần M25mm2</v>
          </cell>
          <cell r="F200" t="str">
            <v>kg</v>
          </cell>
          <cell r="G200">
            <v>3.36</v>
          </cell>
          <cell r="H200">
            <v>163028</v>
          </cell>
          <cell r="K200">
            <v>0</v>
          </cell>
          <cell r="M200">
            <v>0</v>
          </cell>
          <cell r="N200">
            <v>547774.07999999996</v>
          </cell>
          <cell r="O200">
            <v>0</v>
          </cell>
          <cell r="P200">
            <v>0</v>
          </cell>
          <cell r="Q200">
            <v>0</v>
          </cell>
          <cell r="R200">
            <v>0</v>
          </cell>
          <cell r="S200">
            <v>0</v>
          </cell>
          <cell r="U200">
            <v>26.88</v>
          </cell>
          <cell r="V200">
            <v>3.36</v>
          </cell>
          <cell r="W200">
            <v>3.36</v>
          </cell>
          <cell r="X200">
            <v>3.36</v>
          </cell>
          <cell r="Y200">
            <v>3.36</v>
          </cell>
          <cell r="Z200">
            <v>0</v>
          </cell>
          <cell r="AA200">
            <v>3.36</v>
          </cell>
          <cell r="AB200">
            <v>0</v>
          </cell>
          <cell r="AC200">
            <v>3.36</v>
          </cell>
          <cell r="AD200">
            <v>0</v>
          </cell>
          <cell r="AE200">
            <v>6.72</v>
          </cell>
          <cell r="AF200">
            <v>0</v>
          </cell>
          <cell r="AG200">
            <v>0</v>
          </cell>
        </row>
        <row r="201">
          <cell r="B201" t="str">
            <v>CTD</v>
          </cell>
          <cell r="C201">
            <v>1</v>
          </cell>
          <cell r="D201">
            <v>0</v>
          </cell>
          <cell r="E201" t="str">
            <v>Cọc tiếp đất φ16 - 2,4m</v>
          </cell>
          <cell r="F201" t="str">
            <v>cọc</v>
          </cell>
          <cell r="G201">
            <v>2</v>
          </cell>
          <cell r="H201">
            <v>130000</v>
          </cell>
          <cell r="K201">
            <v>0</v>
          </cell>
          <cell r="M201">
            <v>0</v>
          </cell>
          <cell r="N201">
            <v>260000</v>
          </cell>
          <cell r="O201">
            <v>0</v>
          </cell>
          <cell r="P201">
            <v>0</v>
          </cell>
          <cell r="Q201">
            <v>0</v>
          </cell>
          <cell r="R201">
            <v>0</v>
          </cell>
          <cell r="S201">
            <v>0</v>
          </cell>
          <cell r="U201">
            <v>16</v>
          </cell>
          <cell r="V201">
            <v>2</v>
          </cell>
          <cell r="W201">
            <v>2</v>
          </cell>
          <cell r="X201">
            <v>2</v>
          </cell>
          <cell r="Y201">
            <v>2</v>
          </cell>
          <cell r="Z201">
            <v>0</v>
          </cell>
          <cell r="AA201">
            <v>2</v>
          </cell>
          <cell r="AB201">
            <v>0</v>
          </cell>
          <cell r="AC201">
            <v>2</v>
          </cell>
          <cell r="AD201">
            <v>0</v>
          </cell>
          <cell r="AE201">
            <v>4</v>
          </cell>
          <cell r="AF201">
            <v>0</v>
          </cell>
          <cell r="AG201">
            <v>0</v>
          </cell>
        </row>
        <row r="202">
          <cell r="B202" t="str">
            <v>KC</v>
          </cell>
          <cell r="C202">
            <v>1</v>
          </cell>
          <cell r="D202">
            <v>0</v>
          </cell>
          <cell r="E202" t="str">
            <v>Kẹp cọc tiếp địa</v>
          </cell>
          <cell r="F202" t="str">
            <v>bộ</v>
          </cell>
          <cell r="G202">
            <v>2</v>
          </cell>
          <cell r="H202">
            <v>25000</v>
          </cell>
          <cell r="K202">
            <v>0</v>
          </cell>
          <cell r="M202">
            <v>0</v>
          </cell>
          <cell r="N202">
            <v>50000</v>
          </cell>
          <cell r="O202">
            <v>0</v>
          </cell>
          <cell r="P202">
            <v>0</v>
          </cell>
          <cell r="Q202">
            <v>0</v>
          </cell>
          <cell r="R202">
            <v>0</v>
          </cell>
          <cell r="S202">
            <v>0</v>
          </cell>
          <cell r="U202">
            <v>16</v>
          </cell>
          <cell r="V202">
            <v>2</v>
          </cell>
          <cell r="W202">
            <v>2</v>
          </cell>
          <cell r="X202">
            <v>2</v>
          </cell>
          <cell r="Y202">
            <v>2</v>
          </cell>
          <cell r="Z202">
            <v>0</v>
          </cell>
          <cell r="AA202">
            <v>2</v>
          </cell>
          <cell r="AB202">
            <v>0</v>
          </cell>
          <cell r="AC202">
            <v>2</v>
          </cell>
          <cell r="AD202">
            <v>0</v>
          </cell>
          <cell r="AE202">
            <v>4</v>
          </cell>
          <cell r="AF202">
            <v>0</v>
          </cell>
          <cell r="AG202">
            <v>0</v>
          </cell>
        </row>
        <row r="203">
          <cell r="B203" t="str">
            <v>KE50</v>
          </cell>
          <cell r="C203">
            <v>1</v>
          </cell>
          <cell r="D203">
            <v>0</v>
          </cell>
          <cell r="E203" t="str">
            <v>Kẹp ép WR cỡ dây 50mm2</v>
          </cell>
          <cell r="F203" t="str">
            <v>cái</v>
          </cell>
          <cell r="G203">
            <v>2</v>
          </cell>
          <cell r="H203">
            <v>10500</v>
          </cell>
          <cell r="K203">
            <v>0</v>
          </cell>
          <cell r="M203">
            <v>0</v>
          </cell>
          <cell r="N203">
            <v>21000</v>
          </cell>
          <cell r="O203">
            <v>0</v>
          </cell>
          <cell r="P203">
            <v>0</v>
          </cell>
          <cell r="Q203">
            <v>0</v>
          </cell>
          <cell r="R203">
            <v>0</v>
          </cell>
          <cell r="S203">
            <v>0</v>
          </cell>
          <cell r="U203">
            <v>16</v>
          </cell>
          <cell r="V203">
            <v>2</v>
          </cell>
          <cell r="W203">
            <v>2</v>
          </cell>
          <cell r="X203">
            <v>2</v>
          </cell>
          <cell r="Y203">
            <v>2</v>
          </cell>
          <cell r="Z203">
            <v>0</v>
          </cell>
          <cell r="AA203">
            <v>2</v>
          </cell>
          <cell r="AB203">
            <v>0</v>
          </cell>
          <cell r="AC203">
            <v>2</v>
          </cell>
          <cell r="AD203">
            <v>0</v>
          </cell>
          <cell r="AE203">
            <v>4</v>
          </cell>
          <cell r="AF203">
            <v>0</v>
          </cell>
          <cell r="AG203">
            <v>0</v>
          </cell>
        </row>
        <row r="204">
          <cell r="B204" t="str">
            <v>DTD3</v>
          </cell>
          <cell r="C204">
            <v>1</v>
          </cell>
          <cell r="D204" t="str">
            <v>AB.11513</v>
          </cell>
          <cell r="E204" t="str">
            <v>Đào rãnh tiếp địa đất cấp 3</v>
          </cell>
          <cell r="F204" t="str">
            <v>m3</v>
          </cell>
          <cell r="G204">
            <v>0.44999999999999996</v>
          </cell>
          <cell r="J204">
            <v>283750</v>
          </cell>
          <cell r="M204">
            <v>0</v>
          </cell>
          <cell r="N204">
            <v>0</v>
          </cell>
          <cell r="O204">
            <v>0</v>
          </cell>
          <cell r="P204">
            <v>127687.49999999999</v>
          </cell>
          <cell r="Q204">
            <v>0</v>
          </cell>
          <cell r="R204">
            <v>0</v>
          </cell>
          <cell r="S204">
            <v>0</v>
          </cell>
        </row>
        <row r="205">
          <cell r="B205" t="str">
            <v>DATD3</v>
          </cell>
          <cell r="C205">
            <v>1</v>
          </cell>
          <cell r="D205" t="str">
            <v>AB.13111</v>
          </cell>
          <cell r="E205" t="str">
            <v>Đắp đất rãnh tiếp địa (K=0,9)</v>
          </cell>
          <cell r="F205" t="str">
            <v>m3</v>
          </cell>
          <cell r="G205">
            <v>0.44999999999999996</v>
          </cell>
          <cell r="J205">
            <v>140824</v>
          </cell>
          <cell r="M205">
            <v>0</v>
          </cell>
          <cell r="N205">
            <v>0</v>
          </cell>
          <cell r="O205">
            <v>0</v>
          </cell>
          <cell r="P205">
            <v>63370.799999999996</v>
          </cell>
          <cell r="Q205">
            <v>0</v>
          </cell>
          <cell r="R205">
            <v>0</v>
          </cell>
          <cell r="S205">
            <v>0</v>
          </cell>
        </row>
        <row r="206">
          <cell r="B206" t="str">
            <v>KTD</v>
          </cell>
          <cell r="C206">
            <v>1</v>
          </cell>
          <cell r="D206" t="str">
            <v>D2.7001</v>
          </cell>
          <cell r="E206" t="str">
            <v xml:space="preserve">Kéo dây tiếp địa </v>
          </cell>
          <cell r="F206" t="str">
            <v>kg</v>
          </cell>
          <cell r="G206">
            <v>3.36</v>
          </cell>
          <cell r="K206">
            <v>2579</v>
          </cell>
          <cell r="M206">
            <v>0</v>
          </cell>
          <cell r="N206">
            <v>0</v>
          </cell>
          <cell r="O206">
            <v>0</v>
          </cell>
          <cell r="P206">
            <v>0</v>
          </cell>
          <cell r="Q206">
            <v>8665.44</v>
          </cell>
          <cell r="R206">
            <v>0</v>
          </cell>
          <cell r="S206">
            <v>0</v>
          </cell>
          <cell r="U206">
            <v>26.88</v>
          </cell>
          <cell r="V206">
            <v>3.36</v>
          </cell>
          <cell r="W206">
            <v>3.36</v>
          </cell>
          <cell r="X206">
            <v>3.36</v>
          </cell>
          <cell r="Y206">
            <v>3.36</v>
          </cell>
          <cell r="Z206">
            <v>0</v>
          </cell>
          <cell r="AA206">
            <v>3.36</v>
          </cell>
          <cell r="AB206">
            <v>0</v>
          </cell>
          <cell r="AC206">
            <v>3.36</v>
          </cell>
          <cell r="AD206">
            <v>0</v>
          </cell>
          <cell r="AE206">
            <v>6.72</v>
          </cell>
          <cell r="AF206">
            <v>0</v>
          </cell>
          <cell r="AG206">
            <v>0</v>
          </cell>
        </row>
        <row r="207">
          <cell r="B207" t="str">
            <v>DCTD3</v>
          </cell>
          <cell r="C207">
            <v>1</v>
          </cell>
          <cell r="D207" t="str">
            <v>D2.8103</v>
          </cell>
          <cell r="E207" t="str">
            <v>Đóng cọc tiếp địa đất cấp 3, cọc tròn (NCx0,8)</v>
          </cell>
          <cell r="F207" t="str">
            <v>10cọc</v>
          </cell>
          <cell r="G207">
            <v>0.2</v>
          </cell>
          <cell r="K207">
            <v>903559</v>
          </cell>
          <cell r="M207">
            <v>13887</v>
          </cell>
          <cell r="N207">
            <v>0</v>
          </cell>
          <cell r="O207">
            <v>0</v>
          </cell>
          <cell r="P207">
            <v>0</v>
          </cell>
          <cell r="Q207">
            <v>180712</v>
          </cell>
          <cell r="R207">
            <v>0</v>
          </cell>
          <cell r="S207">
            <v>2777.4</v>
          </cell>
          <cell r="U207">
            <v>1.6</v>
          </cell>
          <cell r="V207">
            <v>0.2</v>
          </cell>
          <cell r="W207">
            <v>0.2</v>
          </cell>
          <cell r="X207">
            <v>0.2</v>
          </cell>
          <cell r="Y207">
            <v>0.2</v>
          </cell>
          <cell r="Z207">
            <v>0</v>
          </cell>
          <cell r="AA207">
            <v>0.2</v>
          </cell>
          <cell r="AB207">
            <v>0</v>
          </cell>
          <cell r="AC207">
            <v>0.2</v>
          </cell>
          <cell r="AD207">
            <v>0</v>
          </cell>
          <cell r="AE207">
            <v>0.4</v>
          </cell>
          <cell r="AF207">
            <v>0</v>
          </cell>
          <cell r="AG207">
            <v>0</v>
          </cell>
        </row>
        <row r="208">
          <cell r="A208" t="str">
            <v>TDLL14</v>
          </cell>
          <cell r="C208">
            <v>0</v>
          </cell>
          <cell r="E208" t="str">
            <v>Tiếp địa lặp lại (trụ 14m)</v>
          </cell>
          <cell r="F208" t="str">
            <v>Bộ</v>
          </cell>
          <cell r="G208">
            <v>0</v>
          </cell>
          <cell r="N208">
            <v>577700.99199999997</v>
          </cell>
          <cell r="O208">
            <v>0</v>
          </cell>
          <cell r="P208">
            <v>0</v>
          </cell>
          <cell r="Q208">
            <v>909913.65599999996</v>
          </cell>
          <cell r="R208">
            <v>0</v>
          </cell>
          <cell r="S208">
            <v>13887</v>
          </cell>
          <cell r="U208">
            <v>0</v>
          </cell>
          <cell r="V208">
            <v>0</v>
          </cell>
          <cell r="W208">
            <v>0</v>
          </cell>
          <cell r="X208">
            <v>0</v>
          </cell>
          <cell r="Y208">
            <v>0</v>
          </cell>
          <cell r="Z208">
            <v>0</v>
          </cell>
          <cell r="AA208">
            <v>0</v>
          </cell>
          <cell r="AB208">
            <v>0</v>
          </cell>
          <cell r="AC208">
            <v>0</v>
          </cell>
          <cell r="AD208">
            <v>0</v>
          </cell>
          <cell r="AE208">
            <v>0</v>
          </cell>
          <cell r="AF208">
            <v>0</v>
          </cell>
          <cell r="AG208">
            <v>0</v>
          </cell>
        </row>
        <row r="209">
          <cell r="C209">
            <v>0</v>
          </cell>
          <cell r="E209" t="str">
            <v>Mỗi bộ gồm:</v>
          </cell>
        </row>
        <row r="210">
          <cell r="B210" t="str">
            <v>m25</v>
          </cell>
          <cell r="C210">
            <v>0</v>
          </cell>
          <cell r="D210">
            <v>0</v>
          </cell>
          <cell r="E210" t="str">
            <v>Cáp đồng trần M25mm2</v>
          </cell>
          <cell r="F210" t="str">
            <v>kg</v>
          </cell>
          <cell r="G210">
            <v>2.464</v>
          </cell>
          <cell r="H210">
            <v>163028</v>
          </cell>
          <cell r="K210">
            <v>0</v>
          </cell>
          <cell r="M210">
            <v>0</v>
          </cell>
          <cell r="N210">
            <v>401700.99199999997</v>
          </cell>
          <cell r="O210">
            <v>0</v>
          </cell>
          <cell r="P210">
            <v>0</v>
          </cell>
          <cell r="Q210">
            <v>0</v>
          </cell>
          <cell r="R210">
            <v>0</v>
          </cell>
          <cell r="S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row>
        <row r="211">
          <cell r="B211" t="str">
            <v>CTD</v>
          </cell>
          <cell r="C211">
            <v>0</v>
          </cell>
          <cell r="D211">
            <v>0</v>
          </cell>
          <cell r="E211" t="str">
            <v>Cọc tiếp đất φ16 - 2,4m</v>
          </cell>
          <cell r="F211" t="str">
            <v>cọc</v>
          </cell>
          <cell r="G211">
            <v>1</v>
          </cell>
          <cell r="H211">
            <v>130000</v>
          </cell>
          <cell r="K211">
            <v>0</v>
          </cell>
          <cell r="M211">
            <v>0</v>
          </cell>
          <cell r="N211">
            <v>130000</v>
          </cell>
          <cell r="O211">
            <v>0</v>
          </cell>
          <cell r="P211">
            <v>0</v>
          </cell>
          <cell r="Q211">
            <v>0</v>
          </cell>
          <cell r="R211">
            <v>0</v>
          </cell>
          <cell r="S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row>
        <row r="212">
          <cell r="B212" t="str">
            <v>KC</v>
          </cell>
          <cell r="C212">
            <v>0</v>
          </cell>
          <cell r="D212">
            <v>0</v>
          </cell>
          <cell r="E212" t="str">
            <v>Kẹp cọc tiếp địa</v>
          </cell>
          <cell r="F212" t="str">
            <v>bộ</v>
          </cell>
          <cell r="G212">
            <v>1</v>
          </cell>
          <cell r="H212">
            <v>25000</v>
          </cell>
          <cell r="K212">
            <v>0</v>
          </cell>
          <cell r="M212">
            <v>0</v>
          </cell>
          <cell r="N212">
            <v>25000</v>
          </cell>
          <cell r="O212">
            <v>0</v>
          </cell>
          <cell r="P212">
            <v>0</v>
          </cell>
          <cell r="Q212">
            <v>0</v>
          </cell>
          <cell r="R212">
            <v>0</v>
          </cell>
          <cell r="S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row>
        <row r="213">
          <cell r="B213" t="str">
            <v>KE50</v>
          </cell>
          <cell r="C213">
            <v>0</v>
          </cell>
          <cell r="D213">
            <v>0</v>
          </cell>
          <cell r="E213" t="str">
            <v>Kẹp ép WR cỡ dây 50mm2</v>
          </cell>
          <cell r="F213" t="str">
            <v>cái</v>
          </cell>
          <cell r="G213">
            <v>2</v>
          </cell>
          <cell r="H213">
            <v>10500</v>
          </cell>
          <cell r="K213">
            <v>0</v>
          </cell>
          <cell r="M213">
            <v>0</v>
          </cell>
          <cell r="N213">
            <v>21000</v>
          </cell>
          <cell r="O213">
            <v>0</v>
          </cell>
          <cell r="P213">
            <v>0</v>
          </cell>
          <cell r="Q213">
            <v>0</v>
          </cell>
          <cell r="R213">
            <v>0</v>
          </cell>
          <cell r="S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row>
        <row r="214">
          <cell r="B214" t="str">
            <v>KTD</v>
          </cell>
          <cell r="C214">
            <v>0</v>
          </cell>
          <cell r="D214" t="str">
            <v>D2.7001</v>
          </cell>
          <cell r="E214" t="str">
            <v xml:space="preserve">Kéo dây tiếp địa </v>
          </cell>
          <cell r="F214" t="str">
            <v>kg</v>
          </cell>
          <cell r="G214">
            <v>2.464</v>
          </cell>
          <cell r="H214">
            <v>0</v>
          </cell>
          <cell r="K214">
            <v>2579</v>
          </cell>
          <cell r="M214">
            <v>0</v>
          </cell>
          <cell r="N214">
            <v>0</v>
          </cell>
          <cell r="O214">
            <v>0</v>
          </cell>
          <cell r="P214">
            <v>0</v>
          </cell>
          <cell r="Q214">
            <v>6354.6559999999999</v>
          </cell>
          <cell r="R214">
            <v>0</v>
          </cell>
          <cell r="S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row>
        <row r="215">
          <cell r="B215" t="str">
            <v>DCTD3</v>
          </cell>
          <cell r="C215">
            <v>0</v>
          </cell>
          <cell r="D215" t="str">
            <v>D2.8103</v>
          </cell>
          <cell r="E215" t="str">
            <v>Đóng cọc tiếp địa đất cấp 3, cọc tròn (NCx0,8)</v>
          </cell>
          <cell r="F215" t="str">
            <v>10cọc</v>
          </cell>
          <cell r="G215">
            <v>1</v>
          </cell>
          <cell r="H215">
            <v>0</v>
          </cell>
          <cell r="K215">
            <v>903559</v>
          </cell>
          <cell r="M215">
            <v>13887</v>
          </cell>
          <cell r="N215">
            <v>0</v>
          </cell>
          <cell r="O215">
            <v>0</v>
          </cell>
          <cell r="P215">
            <v>0</v>
          </cell>
          <cell r="Q215">
            <v>903559</v>
          </cell>
          <cell r="R215">
            <v>0</v>
          </cell>
          <cell r="S215">
            <v>13887</v>
          </cell>
          <cell r="U215">
            <v>0</v>
          </cell>
          <cell r="V215">
            <v>0</v>
          </cell>
          <cell r="W215">
            <v>0</v>
          </cell>
          <cell r="X215">
            <v>0</v>
          </cell>
          <cell r="Y215">
            <v>0</v>
          </cell>
          <cell r="Z215">
            <v>0</v>
          </cell>
          <cell r="AA215">
            <v>0</v>
          </cell>
          <cell r="AB215">
            <v>0</v>
          </cell>
          <cell r="AC215">
            <v>0</v>
          </cell>
          <cell r="AD215">
            <v>0</v>
          </cell>
          <cell r="AE215">
            <v>0</v>
          </cell>
          <cell r="AF215">
            <v>0</v>
          </cell>
          <cell r="AG215">
            <v>0</v>
          </cell>
        </row>
        <row r="216">
          <cell r="A216" t="str">
            <v>TDLL20</v>
          </cell>
          <cell r="C216">
            <v>0</v>
          </cell>
          <cell r="E216" t="str">
            <v>Tiếp địa lặp lại (trụ 20m)</v>
          </cell>
          <cell r="F216" t="str">
            <v>Bộ</v>
          </cell>
          <cell r="G216">
            <v>0</v>
          </cell>
          <cell r="N216">
            <v>0</v>
          </cell>
          <cell r="O216">
            <v>0</v>
          </cell>
          <cell r="P216">
            <v>0</v>
          </cell>
          <cell r="Q216">
            <v>0</v>
          </cell>
          <cell r="R216">
            <v>0</v>
          </cell>
          <cell r="S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row>
        <row r="217">
          <cell r="C217">
            <v>0</v>
          </cell>
          <cell r="E217" t="str">
            <v>Mỗi bộ gồm:</v>
          </cell>
        </row>
        <row r="218">
          <cell r="B218" t="str">
            <v>m25</v>
          </cell>
          <cell r="C218">
            <v>0</v>
          </cell>
          <cell r="D218">
            <v>0</v>
          </cell>
          <cell r="E218" t="str">
            <v>Cáp đồng trần M25mm2</v>
          </cell>
          <cell r="F218" t="str">
            <v>kg</v>
          </cell>
          <cell r="H218">
            <v>163028</v>
          </cell>
          <cell r="K218">
            <v>0</v>
          </cell>
          <cell r="M218">
            <v>0</v>
          </cell>
          <cell r="N218">
            <v>0</v>
          </cell>
          <cell r="O218">
            <v>0</v>
          </cell>
          <cell r="P218">
            <v>0</v>
          </cell>
          <cell r="Q218">
            <v>0</v>
          </cell>
          <cell r="R218">
            <v>0</v>
          </cell>
          <cell r="S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row>
        <row r="219">
          <cell r="B219" t="str">
            <v>CTD</v>
          </cell>
          <cell r="C219">
            <v>0</v>
          </cell>
          <cell r="D219">
            <v>0</v>
          </cell>
          <cell r="E219" t="str">
            <v>Cọc tiếp đất φ16 - 2,4m</v>
          </cell>
          <cell r="F219" t="str">
            <v>cọc</v>
          </cell>
          <cell r="H219">
            <v>130000</v>
          </cell>
          <cell r="K219">
            <v>0</v>
          </cell>
          <cell r="M219">
            <v>0</v>
          </cell>
          <cell r="N219">
            <v>0</v>
          </cell>
          <cell r="O219">
            <v>0</v>
          </cell>
          <cell r="P219">
            <v>0</v>
          </cell>
          <cell r="Q219">
            <v>0</v>
          </cell>
          <cell r="R219">
            <v>0</v>
          </cell>
          <cell r="S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row>
        <row r="220">
          <cell r="B220" t="str">
            <v>KC</v>
          </cell>
          <cell r="C220">
            <v>0</v>
          </cell>
          <cell r="D220">
            <v>0</v>
          </cell>
          <cell r="E220" t="str">
            <v>Kẹp cọc tiếp địa</v>
          </cell>
          <cell r="F220" t="str">
            <v>bộ</v>
          </cell>
          <cell r="H220">
            <v>25000</v>
          </cell>
          <cell r="K220">
            <v>0</v>
          </cell>
          <cell r="M220">
            <v>0</v>
          </cell>
          <cell r="N220">
            <v>0</v>
          </cell>
          <cell r="O220">
            <v>0</v>
          </cell>
          <cell r="P220">
            <v>0</v>
          </cell>
          <cell r="Q220">
            <v>0</v>
          </cell>
          <cell r="R220">
            <v>0</v>
          </cell>
          <cell r="S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row>
        <row r="221">
          <cell r="B221" t="str">
            <v>KTD</v>
          </cell>
          <cell r="C221">
            <v>0</v>
          </cell>
          <cell r="D221" t="str">
            <v>D2.7001</v>
          </cell>
          <cell r="E221" t="str">
            <v xml:space="preserve">Kéo dây tiếp địa </v>
          </cell>
          <cell r="F221" t="str">
            <v>kg</v>
          </cell>
          <cell r="K221">
            <v>2579</v>
          </cell>
          <cell r="M221">
            <v>0</v>
          </cell>
          <cell r="N221">
            <v>0</v>
          </cell>
          <cell r="O221">
            <v>0</v>
          </cell>
          <cell r="P221">
            <v>0</v>
          </cell>
          <cell r="Q221">
            <v>0</v>
          </cell>
          <cell r="R221">
            <v>0</v>
          </cell>
          <cell r="S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row>
        <row r="222">
          <cell r="B222" t="str">
            <v>DCTD3</v>
          </cell>
          <cell r="C222">
            <v>0</v>
          </cell>
          <cell r="D222" t="str">
            <v>D2.8103</v>
          </cell>
          <cell r="E222" t="str">
            <v>Đóng cọc tiếp địa đất cấp 3, cọc tròn (NCx0,8)</v>
          </cell>
          <cell r="F222" t="str">
            <v>10cọc</v>
          </cell>
          <cell r="K222">
            <v>903559</v>
          </cell>
          <cell r="M222">
            <v>13887</v>
          </cell>
          <cell r="N222">
            <v>0</v>
          </cell>
          <cell r="O222">
            <v>0</v>
          </cell>
          <cell r="P222">
            <v>0</v>
          </cell>
          <cell r="Q222">
            <v>0</v>
          </cell>
          <cell r="R222">
            <v>0</v>
          </cell>
          <cell r="S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row>
        <row r="223">
          <cell r="A223" t="str">
            <v>TDLA</v>
          </cell>
          <cell r="C223">
            <v>0</v>
          </cell>
          <cell r="E223" t="str">
            <v>Tiếp địa LA</v>
          </cell>
          <cell r="F223" t="str">
            <v>Bộ</v>
          </cell>
          <cell r="G223">
            <v>0</v>
          </cell>
          <cell r="N223">
            <v>0</v>
          </cell>
          <cell r="O223">
            <v>0</v>
          </cell>
          <cell r="P223">
            <v>0</v>
          </cell>
          <cell r="Q223">
            <v>0</v>
          </cell>
          <cell r="R223">
            <v>0</v>
          </cell>
          <cell r="S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row>
        <row r="224">
          <cell r="C224">
            <v>0</v>
          </cell>
          <cell r="E224" t="str">
            <v>Mỗi bộ gồm:</v>
          </cell>
        </row>
        <row r="225">
          <cell r="B225" t="str">
            <v>m25</v>
          </cell>
          <cell r="C225">
            <v>0</v>
          </cell>
          <cell r="D225">
            <v>0</v>
          </cell>
          <cell r="E225" t="str">
            <v>Cáp đồng trần M25mm2</v>
          </cell>
          <cell r="F225" t="str">
            <v>kg</v>
          </cell>
          <cell r="H225">
            <v>163028</v>
          </cell>
          <cell r="K225">
            <v>0</v>
          </cell>
          <cell r="M225">
            <v>0</v>
          </cell>
          <cell r="N225">
            <v>0</v>
          </cell>
          <cell r="O225">
            <v>0</v>
          </cell>
          <cell r="P225">
            <v>0</v>
          </cell>
          <cell r="Q225">
            <v>0</v>
          </cell>
          <cell r="R225">
            <v>0</v>
          </cell>
          <cell r="S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row>
        <row r="226">
          <cell r="B226" t="str">
            <v>CTD</v>
          </cell>
          <cell r="C226">
            <v>0</v>
          </cell>
          <cell r="D226">
            <v>0</v>
          </cell>
          <cell r="E226" t="str">
            <v>Cọc tiếp đất φ16 - 2,4m</v>
          </cell>
          <cell r="F226" t="str">
            <v>cọc</v>
          </cell>
          <cell r="H226">
            <v>130000</v>
          </cell>
          <cell r="K226">
            <v>0</v>
          </cell>
          <cell r="M226">
            <v>0</v>
          </cell>
          <cell r="N226">
            <v>0</v>
          </cell>
          <cell r="O226">
            <v>0</v>
          </cell>
          <cell r="P226">
            <v>0</v>
          </cell>
          <cell r="Q226">
            <v>0</v>
          </cell>
          <cell r="R226">
            <v>0</v>
          </cell>
          <cell r="S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row>
        <row r="227">
          <cell r="B227" t="str">
            <v>KC</v>
          </cell>
          <cell r="C227">
            <v>0</v>
          </cell>
          <cell r="D227">
            <v>0</v>
          </cell>
          <cell r="E227" t="str">
            <v>Kẹp cọc tiếp địa</v>
          </cell>
          <cell r="F227" t="str">
            <v>bộ</v>
          </cell>
          <cell r="H227">
            <v>25000</v>
          </cell>
          <cell r="K227">
            <v>0</v>
          </cell>
          <cell r="M227">
            <v>0</v>
          </cell>
          <cell r="N227">
            <v>0</v>
          </cell>
          <cell r="O227">
            <v>0</v>
          </cell>
          <cell r="P227">
            <v>0</v>
          </cell>
          <cell r="Q227">
            <v>0</v>
          </cell>
          <cell r="R227">
            <v>0</v>
          </cell>
          <cell r="S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row>
        <row r="228">
          <cell r="B228" t="str">
            <v>KTD</v>
          </cell>
          <cell r="C228">
            <v>0</v>
          </cell>
          <cell r="D228" t="str">
            <v>D2.7001</v>
          </cell>
          <cell r="E228" t="str">
            <v xml:space="preserve">Kéo dây tiếp địa </v>
          </cell>
          <cell r="F228" t="str">
            <v>kg</v>
          </cell>
          <cell r="K228">
            <v>2579</v>
          </cell>
          <cell r="M228">
            <v>0</v>
          </cell>
          <cell r="N228">
            <v>0</v>
          </cell>
          <cell r="O228">
            <v>0</v>
          </cell>
          <cell r="P228">
            <v>0</v>
          </cell>
          <cell r="Q228">
            <v>0</v>
          </cell>
          <cell r="R228">
            <v>0</v>
          </cell>
          <cell r="S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row>
        <row r="229">
          <cell r="B229" t="str">
            <v>DCTD3</v>
          </cell>
          <cell r="C229">
            <v>0</v>
          </cell>
          <cell r="D229" t="str">
            <v>D2.8103</v>
          </cell>
          <cell r="E229" t="str">
            <v>Đóng cọc tiếp địa đất cấp 3, cọc tròn (NCx0,8)</v>
          </cell>
          <cell r="F229" t="str">
            <v>10cọc</v>
          </cell>
          <cell r="K229">
            <v>903559</v>
          </cell>
          <cell r="M229">
            <v>13887</v>
          </cell>
          <cell r="N229">
            <v>0</v>
          </cell>
          <cell r="O229">
            <v>0</v>
          </cell>
          <cell r="P229">
            <v>0</v>
          </cell>
          <cell r="Q229">
            <v>0</v>
          </cell>
          <cell r="R229">
            <v>0</v>
          </cell>
          <cell r="S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row>
        <row r="230">
          <cell r="C230">
            <v>1</v>
          </cell>
          <cell r="D230" t="str">
            <v>II</v>
          </cell>
          <cell r="E230" t="str">
            <v>Phần trụ</v>
          </cell>
          <cell r="F230" t="str">
            <v>tấn</v>
          </cell>
        </row>
        <row r="231">
          <cell r="A231" t="str">
            <v>BTLT85</v>
          </cell>
          <cell r="C231">
            <v>0</v>
          </cell>
          <cell r="E231" t="str">
            <v>Trụ bê tông ly tâm 8.5m</v>
          </cell>
          <cell r="F231" t="str">
            <v>Trụ</v>
          </cell>
          <cell r="G231">
            <v>0</v>
          </cell>
          <cell r="N231">
            <v>2427273</v>
          </cell>
          <cell r="O231">
            <v>0</v>
          </cell>
          <cell r="P231">
            <v>0</v>
          </cell>
          <cell r="Q231">
            <v>551034</v>
          </cell>
          <cell r="R231">
            <v>0</v>
          </cell>
          <cell r="S231">
            <v>141795</v>
          </cell>
          <cell r="U231">
            <v>0</v>
          </cell>
          <cell r="V231">
            <v>0</v>
          </cell>
          <cell r="W231">
            <v>0</v>
          </cell>
          <cell r="X231">
            <v>0</v>
          </cell>
          <cell r="Y231">
            <v>0</v>
          </cell>
          <cell r="Z231">
            <v>0</v>
          </cell>
          <cell r="AA231">
            <v>0</v>
          </cell>
          <cell r="AB231">
            <v>0</v>
          </cell>
          <cell r="AC231">
            <v>0</v>
          </cell>
          <cell r="AD231">
            <v>0</v>
          </cell>
          <cell r="AE231">
            <v>0</v>
          </cell>
          <cell r="AF231">
            <v>0</v>
          </cell>
          <cell r="AG231">
            <v>0</v>
          </cell>
        </row>
        <row r="232">
          <cell r="C232">
            <v>0</v>
          </cell>
          <cell r="E232" t="str">
            <v>Mỗi bộ gồm:</v>
          </cell>
        </row>
        <row r="233">
          <cell r="B233" t="str">
            <v>T85300</v>
          </cell>
          <cell r="C233">
            <v>0</v>
          </cell>
          <cell r="D233">
            <v>0</v>
          </cell>
          <cell r="E233" t="str">
            <v>Trụ BTLT 8,5m F300 dự ứng lực</v>
          </cell>
          <cell r="F233" t="str">
            <v>trụ</v>
          </cell>
          <cell r="G233">
            <v>1</v>
          </cell>
          <cell r="H233">
            <v>2427273</v>
          </cell>
          <cell r="K233">
            <v>0</v>
          </cell>
          <cell r="M233">
            <v>0</v>
          </cell>
          <cell r="N233">
            <v>2427273</v>
          </cell>
          <cell r="O233">
            <v>0</v>
          </cell>
          <cell r="P233">
            <v>0</v>
          </cell>
          <cell r="Q233">
            <v>0</v>
          </cell>
          <cell r="R233">
            <v>0</v>
          </cell>
          <cell r="S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row>
        <row r="234">
          <cell r="B234" t="str">
            <v>C10m</v>
          </cell>
          <cell r="C234">
            <v>0</v>
          </cell>
          <cell r="D234" t="str">
            <v>D2.5222</v>
          </cell>
          <cell r="E234" t="str">
            <v>Dựng trụ BTLT &lt;=10m thủ công +cơ giới</v>
          </cell>
          <cell r="F234" t="str">
            <v>trụ</v>
          </cell>
          <cell r="G234">
            <v>1</v>
          </cell>
          <cell r="K234">
            <v>551034</v>
          </cell>
          <cell r="M234">
            <v>141795</v>
          </cell>
          <cell r="N234">
            <v>0</v>
          </cell>
          <cell r="O234">
            <v>0</v>
          </cell>
          <cell r="P234">
            <v>0</v>
          </cell>
          <cell r="Q234">
            <v>551034</v>
          </cell>
          <cell r="R234">
            <v>0</v>
          </cell>
          <cell r="S234">
            <v>141795</v>
          </cell>
          <cell r="U234">
            <v>0</v>
          </cell>
          <cell r="V234">
            <v>0</v>
          </cell>
          <cell r="W234">
            <v>0</v>
          </cell>
          <cell r="X234">
            <v>0</v>
          </cell>
          <cell r="Y234">
            <v>0</v>
          </cell>
          <cell r="Z234">
            <v>0</v>
          </cell>
          <cell r="AA234">
            <v>0</v>
          </cell>
          <cell r="AB234">
            <v>0</v>
          </cell>
          <cell r="AC234">
            <v>0</v>
          </cell>
          <cell r="AD234">
            <v>0</v>
          </cell>
          <cell r="AE234">
            <v>0</v>
          </cell>
          <cell r="AF234">
            <v>0</v>
          </cell>
          <cell r="AG234">
            <v>0</v>
          </cell>
        </row>
        <row r="235">
          <cell r="A235" t="str">
            <v>BTLT10</v>
          </cell>
          <cell r="C235">
            <v>0</v>
          </cell>
          <cell r="E235" t="str">
            <v>Trụ bê tông ly tâm 10.5m</v>
          </cell>
          <cell r="F235" t="str">
            <v>Trụ</v>
          </cell>
          <cell r="G235">
            <v>0</v>
          </cell>
          <cell r="N235">
            <v>3500000</v>
          </cell>
          <cell r="O235">
            <v>0</v>
          </cell>
          <cell r="P235">
            <v>0</v>
          </cell>
          <cell r="Q235">
            <v>589996</v>
          </cell>
          <cell r="R235">
            <v>0</v>
          </cell>
          <cell r="S235">
            <v>202565</v>
          </cell>
          <cell r="U235">
            <v>0</v>
          </cell>
          <cell r="V235">
            <v>0</v>
          </cell>
          <cell r="W235">
            <v>0</v>
          </cell>
          <cell r="X235">
            <v>0</v>
          </cell>
          <cell r="Y235">
            <v>0</v>
          </cell>
          <cell r="Z235">
            <v>0</v>
          </cell>
          <cell r="AA235">
            <v>0</v>
          </cell>
          <cell r="AB235">
            <v>0</v>
          </cell>
          <cell r="AC235">
            <v>0</v>
          </cell>
          <cell r="AD235">
            <v>0</v>
          </cell>
          <cell r="AE235">
            <v>0</v>
          </cell>
          <cell r="AF235">
            <v>0</v>
          </cell>
          <cell r="AG235">
            <v>0</v>
          </cell>
        </row>
        <row r="236">
          <cell r="C236">
            <v>0</v>
          </cell>
          <cell r="E236" t="str">
            <v>Mỗi bộ gồm:</v>
          </cell>
        </row>
        <row r="237">
          <cell r="B237" t="str">
            <v>T10</v>
          </cell>
          <cell r="C237">
            <v>0</v>
          </cell>
          <cell r="D237">
            <v>0</v>
          </cell>
          <cell r="E237" t="str">
            <v>Trụ BTLT 10,5m F350 dự ứng lực</v>
          </cell>
          <cell r="F237" t="str">
            <v>trụ</v>
          </cell>
          <cell r="G237">
            <v>1</v>
          </cell>
          <cell r="H237">
            <v>3500000</v>
          </cell>
          <cell r="K237">
            <v>0</v>
          </cell>
          <cell r="M237">
            <v>0</v>
          </cell>
          <cell r="N237">
            <v>3500000</v>
          </cell>
          <cell r="O237">
            <v>0</v>
          </cell>
          <cell r="P237">
            <v>0</v>
          </cell>
          <cell r="Q237">
            <v>0</v>
          </cell>
          <cell r="R237">
            <v>0</v>
          </cell>
          <cell r="S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row>
        <row r="238">
          <cell r="B238" t="str">
            <v>C105m</v>
          </cell>
          <cell r="C238">
            <v>0</v>
          </cell>
          <cell r="D238" t="str">
            <v>D2.5232</v>
          </cell>
          <cell r="E238" t="str">
            <v>Dựng trụ BTLT 10,5m thủ công + cơ giới</v>
          </cell>
          <cell r="F238" t="str">
            <v>trụ</v>
          </cell>
          <cell r="G238">
            <v>1</v>
          </cell>
          <cell r="K238">
            <v>589996</v>
          </cell>
          <cell r="M238">
            <v>202565</v>
          </cell>
          <cell r="N238">
            <v>0</v>
          </cell>
          <cell r="O238">
            <v>0</v>
          </cell>
          <cell r="P238">
            <v>0</v>
          </cell>
          <cell r="Q238">
            <v>589996</v>
          </cell>
          <cell r="R238">
            <v>0</v>
          </cell>
          <cell r="S238">
            <v>202565</v>
          </cell>
          <cell r="U238">
            <v>0</v>
          </cell>
          <cell r="V238">
            <v>0</v>
          </cell>
          <cell r="W238">
            <v>0</v>
          </cell>
          <cell r="X238">
            <v>0</v>
          </cell>
          <cell r="Y238">
            <v>0</v>
          </cell>
          <cell r="Z238">
            <v>0</v>
          </cell>
          <cell r="AA238">
            <v>0</v>
          </cell>
          <cell r="AB238">
            <v>0</v>
          </cell>
          <cell r="AC238">
            <v>0</v>
          </cell>
          <cell r="AD238">
            <v>0</v>
          </cell>
          <cell r="AE238">
            <v>0</v>
          </cell>
          <cell r="AF238">
            <v>0</v>
          </cell>
          <cell r="AG238">
            <v>0</v>
          </cell>
        </row>
        <row r="239">
          <cell r="A239" t="str">
            <v>TRU10SDL</v>
          </cell>
          <cell r="C239">
            <v>0</v>
          </cell>
          <cell r="E239" t="str">
            <v>Trụ bê tông ly tâm 10.5m (SDL)</v>
          </cell>
          <cell r="F239" t="str">
            <v>Trụ</v>
          </cell>
          <cell r="N239">
            <v>0</v>
          </cell>
          <cell r="O239">
            <v>0</v>
          </cell>
          <cell r="P239">
            <v>0</v>
          </cell>
          <cell r="Q239">
            <v>589996</v>
          </cell>
          <cell r="R239">
            <v>0</v>
          </cell>
          <cell r="S239">
            <v>202565</v>
          </cell>
          <cell r="U239">
            <v>0</v>
          </cell>
          <cell r="V239">
            <v>0</v>
          </cell>
          <cell r="W239">
            <v>0</v>
          </cell>
          <cell r="X239">
            <v>0</v>
          </cell>
          <cell r="Y239">
            <v>0</v>
          </cell>
          <cell r="Z239">
            <v>0</v>
          </cell>
          <cell r="AA239">
            <v>0</v>
          </cell>
          <cell r="AB239">
            <v>0</v>
          </cell>
          <cell r="AC239">
            <v>0</v>
          </cell>
          <cell r="AD239">
            <v>0</v>
          </cell>
          <cell r="AE239">
            <v>0</v>
          </cell>
          <cell r="AF239">
            <v>0</v>
          </cell>
          <cell r="AG239">
            <v>0</v>
          </cell>
        </row>
        <row r="240">
          <cell r="C240">
            <v>0</v>
          </cell>
          <cell r="E240" t="str">
            <v>Mỗi bộ gồm:</v>
          </cell>
        </row>
        <row r="241">
          <cell r="B241" t="str">
            <v>T10</v>
          </cell>
          <cell r="C241">
            <v>0</v>
          </cell>
          <cell r="D241">
            <v>0</v>
          </cell>
          <cell r="E241" t="str">
            <v>Trụ BTLT 10,5m F350 dự ứng lực</v>
          </cell>
          <cell r="F241" t="str">
            <v>trụ</v>
          </cell>
          <cell r="G241">
            <v>1</v>
          </cell>
          <cell r="H241">
            <v>0</v>
          </cell>
          <cell r="K241">
            <v>0</v>
          </cell>
          <cell r="M241">
            <v>0</v>
          </cell>
          <cell r="N241">
            <v>0</v>
          </cell>
          <cell r="O241">
            <v>0</v>
          </cell>
          <cell r="P241">
            <v>0</v>
          </cell>
          <cell r="Q241">
            <v>0</v>
          </cell>
          <cell r="R241">
            <v>0</v>
          </cell>
          <cell r="S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row>
        <row r="242">
          <cell r="B242" t="str">
            <v>C105m</v>
          </cell>
          <cell r="C242">
            <v>0</v>
          </cell>
          <cell r="D242" t="str">
            <v>D2.5232</v>
          </cell>
          <cell r="E242" t="str">
            <v>Dựng trụ BTLT 10,5m thủ công + cơ giới</v>
          </cell>
          <cell r="F242" t="str">
            <v>trụ</v>
          </cell>
          <cell r="G242">
            <v>1</v>
          </cell>
          <cell r="K242">
            <v>589996</v>
          </cell>
          <cell r="M242">
            <v>202565</v>
          </cell>
          <cell r="N242">
            <v>0</v>
          </cell>
          <cell r="O242">
            <v>0</v>
          </cell>
          <cell r="P242">
            <v>0</v>
          </cell>
          <cell r="Q242">
            <v>589996</v>
          </cell>
          <cell r="R242">
            <v>0</v>
          </cell>
          <cell r="S242">
            <v>202565</v>
          </cell>
          <cell r="U242">
            <v>0</v>
          </cell>
          <cell r="V242">
            <v>0</v>
          </cell>
          <cell r="W242">
            <v>0</v>
          </cell>
          <cell r="X242">
            <v>0</v>
          </cell>
          <cell r="Y242">
            <v>0</v>
          </cell>
          <cell r="Z242">
            <v>0</v>
          </cell>
          <cell r="AA242">
            <v>0</v>
          </cell>
          <cell r="AB242">
            <v>0</v>
          </cell>
          <cell r="AC242">
            <v>0</v>
          </cell>
          <cell r="AD242">
            <v>0</v>
          </cell>
          <cell r="AE242">
            <v>0</v>
          </cell>
          <cell r="AF242">
            <v>0</v>
          </cell>
          <cell r="AG242">
            <v>0</v>
          </cell>
        </row>
        <row r="243">
          <cell r="A243" t="str">
            <v>BTLT12TC</v>
          </cell>
          <cell r="C243">
            <v>1</v>
          </cell>
          <cell r="E243" t="str">
            <v>Trụ bê tông ly tâm 12m trồng thủ công</v>
          </cell>
          <cell r="F243" t="str">
            <v>Trụ</v>
          </cell>
          <cell r="G243">
            <v>24</v>
          </cell>
          <cell r="N243">
            <v>5320000</v>
          </cell>
          <cell r="O243">
            <v>0</v>
          </cell>
          <cell r="P243">
            <v>0</v>
          </cell>
          <cell r="Q243">
            <v>1477773</v>
          </cell>
          <cell r="R243">
            <v>0</v>
          </cell>
          <cell r="S243">
            <v>0</v>
          </cell>
          <cell r="U243">
            <v>24</v>
          </cell>
          <cell r="V243">
            <v>0</v>
          </cell>
          <cell r="W243">
            <v>0</v>
          </cell>
          <cell r="X243">
            <v>0</v>
          </cell>
          <cell r="Y243">
            <v>9</v>
          </cell>
          <cell r="Z243">
            <v>0</v>
          </cell>
          <cell r="AA243">
            <v>0</v>
          </cell>
          <cell r="AB243">
            <v>0</v>
          </cell>
          <cell r="AC243">
            <v>0</v>
          </cell>
          <cell r="AD243">
            <v>0</v>
          </cell>
          <cell r="AE243">
            <v>15</v>
          </cell>
          <cell r="AF243">
            <v>0</v>
          </cell>
          <cell r="AG243">
            <v>0</v>
          </cell>
        </row>
        <row r="244">
          <cell r="C244">
            <v>1</v>
          </cell>
          <cell r="E244" t="str">
            <v>Mỗi bộ gồm:</v>
          </cell>
        </row>
        <row r="245">
          <cell r="B245" t="str">
            <v>T12</v>
          </cell>
          <cell r="C245">
            <v>1</v>
          </cell>
          <cell r="D245">
            <v>0</v>
          </cell>
          <cell r="E245" t="str">
            <v>Trụ BTLT 12m F540 dự ứng lực</v>
          </cell>
          <cell r="F245" t="str">
            <v>trụ</v>
          </cell>
          <cell r="G245">
            <v>1</v>
          </cell>
          <cell r="H245">
            <v>5320000</v>
          </cell>
          <cell r="K245">
            <v>0</v>
          </cell>
          <cell r="M245">
            <v>0</v>
          </cell>
          <cell r="N245">
            <v>5320000</v>
          </cell>
          <cell r="O245">
            <v>0</v>
          </cell>
          <cell r="P245">
            <v>0</v>
          </cell>
          <cell r="Q245">
            <v>0</v>
          </cell>
          <cell r="R245">
            <v>0</v>
          </cell>
          <cell r="S245">
            <v>0</v>
          </cell>
          <cell r="U245">
            <v>24</v>
          </cell>
          <cell r="V245">
            <v>0</v>
          </cell>
          <cell r="W245">
            <v>0</v>
          </cell>
          <cell r="X245">
            <v>0</v>
          </cell>
          <cell r="Y245">
            <v>9</v>
          </cell>
          <cell r="Z245">
            <v>0</v>
          </cell>
          <cell r="AA245">
            <v>0</v>
          </cell>
          <cell r="AB245">
            <v>0</v>
          </cell>
          <cell r="AC245">
            <v>0</v>
          </cell>
          <cell r="AD245">
            <v>0</v>
          </cell>
          <cell r="AE245">
            <v>15</v>
          </cell>
          <cell r="AF245">
            <v>0</v>
          </cell>
          <cell r="AG245">
            <v>0</v>
          </cell>
        </row>
        <row r="246">
          <cell r="B246" t="str">
            <v>C12</v>
          </cell>
          <cell r="C246">
            <v>1</v>
          </cell>
          <cell r="D246" t="str">
            <v>D2.5231</v>
          </cell>
          <cell r="E246" t="str">
            <v>Dựng trụ BTLT 12m bằng thủ công</v>
          </cell>
          <cell r="F246" t="str">
            <v>trụ</v>
          </cell>
          <cell r="G246">
            <v>1</v>
          </cell>
          <cell r="K246">
            <v>1477773</v>
          </cell>
          <cell r="M246">
            <v>0</v>
          </cell>
          <cell r="N246">
            <v>0</v>
          </cell>
          <cell r="O246">
            <v>0</v>
          </cell>
          <cell r="P246">
            <v>0</v>
          </cell>
          <cell r="Q246">
            <v>1477773</v>
          </cell>
          <cell r="R246">
            <v>0</v>
          </cell>
          <cell r="S246">
            <v>0</v>
          </cell>
          <cell r="U246">
            <v>24</v>
          </cell>
          <cell r="V246">
            <v>0</v>
          </cell>
          <cell r="W246">
            <v>0</v>
          </cell>
          <cell r="X246">
            <v>0</v>
          </cell>
          <cell r="Y246">
            <v>9</v>
          </cell>
          <cell r="Z246">
            <v>0</v>
          </cell>
          <cell r="AA246">
            <v>0</v>
          </cell>
          <cell r="AB246">
            <v>0</v>
          </cell>
          <cell r="AC246">
            <v>0</v>
          </cell>
          <cell r="AD246">
            <v>0</v>
          </cell>
          <cell r="AE246">
            <v>15</v>
          </cell>
          <cell r="AF246">
            <v>0</v>
          </cell>
          <cell r="AG246">
            <v>0</v>
          </cell>
        </row>
        <row r="247">
          <cell r="B247" t="str">
            <v>COT500</v>
          </cell>
          <cell r="C247">
            <v>0</v>
          </cell>
          <cell r="D247" t="str">
            <v>D1.1104</v>
          </cell>
          <cell r="E247" t="str">
            <v>V/c cột vào vị trí (cự ly &lt;=500m)</v>
          </cell>
          <cell r="F247" t="str">
            <v>tấn</v>
          </cell>
          <cell r="G247">
            <v>0</v>
          </cell>
          <cell r="K247">
            <v>0</v>
          </cell>
          <cell r="N247">
            <v>0</v>
          </cell>
          <cell r="O247">
            <v>0</v>
          </cell>
          <cell r="P247">
            <v>0</v>
          </cell>
          <cell r="Q247">
            <v>0</v>
          </cell>
          <cell r="R247">
            <v>0</v>
          </cell>
          <cell r="S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row>
        <row r="248">
          <cell r="A248" t="str">
            <v>BTLT12</v>
          </cell>
          <cell r="C248">
            <v>1</v>
          </cell>
          <cell r="E248" t="str">
            <v>Trụ bê tông ly tâm 12m trồng thủ công+cơ giới</v>
          </cell>
          <cell r="F248" t="str">
            <v>Trụ</v>
          </cell>
          <cell r="G248">
            <v>77</v>
          </cell>
          <cell r="N248">
            <v>5320000</v>
          </cell>
          <cell r="O248">
            <v>0</v>
          </cell>
          <cell r="P248">
            <v>0</v>
          </cell>
          <cell r="Q248">
            <v>589996</v>
          </cell>
          <cell r="R248">
            <v>0</v>
          </cell>
          <cell r="S248">
            <v>202565</v>
          </cell>
          <cell r="U248">
            <v>77</v>
          </cell>
          <cell r="V248">
            <v>9</v>
          </cell>
          <cell r="W248">
            <v>10</v>
          </cell>
          <cell r="X248">
            <v>8</v>
          </cell>
          <cell r="Y248">
            <v>0</v>
          </cell>
          <cell r="Z248">
            <v>12</v>
          </cell>
          <cell r="AA248">
            <v>11</v>
          </cell>
          <cell r="AB248">
            <v>6</v>
          </cell>
          <cell r="AC248">
            <v>12</v>
          </cell>
          <cell r="AD248">
            <v>8</v>
          </cell>
          <cell r="AE248">
            <v>1</v>
          </cell>
          <cell r="AF248">
            <v>0</v>
          </cell>
          <cell r="AG248">
            <v>0</v>
          </cell>
        </row>
        <row r="249">
          <cell r="C249">
            <v>1</v>
          </cell>
          <cell r="E249" t="str">
            <v>Mỗi bộ gồm:</v>
          </cell>
        </row>
        <row r="250">
          <cell r="B250" t="str">
            <v>T12</v>
          </cell>
          <cell r="C250">
            <v>1</v>
          </cell>
          <cell r="D250">
            <v>0</v>
          </cell>
          <cell r="E250" t="str">
            <v>Trụ BTLT 12m F540 dự ứng lực</v>
          </cell>
          <cell r="F250" t="str">
            <v>trụ</v>
          </cell>
          <cell r="G250">
            <v>1</v>
          </cell>
          <cell r="H250">
            <v>5320000</v>
          </cell>
          <cell r="K250">
            <v>0</v>
          </cell>
          <cell r="M250">
            <v>0</v>
          </cell>
          <cell r="N250">
            <v>5320000</v>
          </cell>
          <cell r="O250">
            <v>0</v>
          </cell>
          <cell r="P250">
            <v>0</v>
          </cell>
          <cell r="Q250">
            <v>0</v>
          </cell>
          <cell r="R250">
            <v>0</v>
          </cell>
          <cell r="S250">
            <v>0</v>
          </cell>
          <cell r="U250">
            <v>77</v>
          </cell>
          <cell r="V250">
            <v>9</v>
          </cell>
          <cell r="W250">
            <v>10</v>
          </cell>
          <cell r="X250">
            <v>8</v>
          </cell>
          <cell r="Y250">
            <v>0</v>
          </cell>
          <cell r="Z250">
            <v>12</v>
          </cell>
          <cell r="AA250">
            <v>11</v>
          </cell>
          <cell r="AB250">
            <v>6</v>
          </cell>
          <cell r="AC250">
            <v>12</v>
          </cell>
          <cell r="AD250">
            <v>8</v>
          </cell>
          <cell r="AE250">
            <v>1</v>
          </cell>
          <cell r="AF250">
            <v>0</v>
          </cell>
          <cell r="AG250">
            <v>0</v>
          </cell>
        </row>
        <row r="251">
          <cell r="B251" t="str">
            <v>C12m</v>
          </cell>
          <cell r="C251">
            <v>1</v>
          </cell>
          <cell r="D251" t="str">
            <v>D2.5232</v>
          </cell>
          <cell r="E251" t="str">
            <v>Dựng trụ BTLT 12m thủ công + cơ giới</v>
          </cell>
          <cell r="F251" t="str">
            <v>trụ</v>
          </cell>
          <cell r="G251">
            <v>1</v>
          </cell>
          <cell r="K251">
            <v>589996</v>
          </cell>
          <cell r="M251">
            <v>202565</v>
          </cell>
          <cell r="N251">
            <v>0</v>
          </cell>
          <cell r="O251">
            <v>0</v>
          </cell>
          <cell r="P251">
            <v>0</v>
          </cell>
          <cell r="Q251">
            <v>589996</v>
          </cell>
          <cell r="R251">
            <v>0</v>
          </cell>
          <cell r="S251">
            <v>202565</v>
          </cell>
          <cell r="U251">
            <v>77</v>
          </cell>
          <cell r="V251">
            <v>9</v>
          </cell>
          <cell r="W251">
            <v>10</v>
          </cell>
          <cell r="X251">
            <v>8</v>
          </cell>
          <cell r="Y251">
            <v>0</v>
          </cell>
          <cell r="Z251">
            <v>12</v>
          </cell>
          <cell r="AA251">
            <v>11</v>
          </cell>
          <cell r="AB251">
            <v>6</v>
          </cell>
          <cell r="AC251">
            <v>12</v>
          </cell>
          <cell r="AD251">
            <v>8</v>
          </cell>
          <cell r="AE251">
            <v>1</v>
          </cell>
          <cell r="AF251">
            <v>0</v>
          </cell>
          <cell r="AG251">
            <v>0</v>
          </cell>
        </row>
        <row r="252">
          <cell r="A252" t="str">
            <v>TRU12SDL</v>
          </cell>
          <cell r="C252">
            <v>0</v>
          </cell>
          <cell r="E252" t="str">
            <v>Trụ bê tông ly tâm 12m (SDL)</v>
          </cell>
          <cell r="F252" t="str">
            <v>Trụ</v>
          </cell>
          <cell r="N252">
            <v>0</v>
          </cell>
          <cell r="O252">
            <v>0</v>
          </cell>
          <cell r="P252">
            <v>0</v>
          </cell>
          <cell r="Q252">
            <v>589996</v>
          </cell>
          <cell r="R252">
            <v>0</v>
          </cell>
          <cell r="S252">
            <v>202565</v>
          </cell>
          <cell r="U252">
            <v>0</v>
          </cell>
          <cell r="V252">
            <v>0</v>
          </cell>
          <cell r="W252">
            <v>0</v>
          </cell>
          <cell r="X252">
            <v>0</v>
          </cell>
          <cell r="Y252">
            <v>0</v>
          </cell>
          <cell r="Z252">
            <v>0</v>
          </cell>
          <cell r="AA252">
            <v>0</v>
          </cell>
          <cell r="AB252">
            <v>0</v>
          </cell>
          <cell r="AC252">
            <v>0</v>
          </cell>
          <cell r="AD252">
            <v>0</v>
          </cell>
          <cell r="AE252">
            <v>0</v>
          </cell>
          <cell r="AF252">
            <v>0</v>
          </cell>
          <cell r="AG252">
            <v>0</v>
          </cell>
        </row>
        <row r="253">
          <cell r="C253">
            <v>0</v>
          </cell>
          <cell r="E253" t="str">
            <v>Mỗi bộ gồm:</v>
          </cell>
        </row>
        <row r="254">
          <cell r="B254" t="str">
            <v>T12</v>
          </cell>
          <cell r="C254">
            <v>0</v>
          </cell>
          <cell r="D254">
            <v>0</v>
          </cell>
          <cell r="E254" t="str">
            <v>Trụ BTLT 12m F540 dự ứng lực</v>
          </cell>
          <cell r="F254" t="str">
            <v>trụ</v>
          </cell>
          <cell r="G254">
            <v>1</v>
          </cell>
          <cell r="H254">
            <v>0</v>
          </cell>
          <cell r="K254">
            <v>0</v>
          </cell>
          <cell r="M254">
            <v>0</v>
          </cell>
          <cell r="N254">
            <v>0</v>
          </cell>
          <cell r="O254">
            <v>0</v>
          </cell>
          <cell r="P254">
            <v>0</v>
          </cell>
          <cell r="Q254">
            <v>0</v>
          </cell>
          <cell r="R254">
            <v>0</v>
          </cell>
          <cell r="S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row>
        <row r="255">
          <cell r="B255" t="str">
            <v>C12m</v>
          </cell>
          <cell r="C255">
            <v>0</v>
          </cell>
          <cell r="D255" t="str">
            <v>D2.5232</v>
          </cell>
          <cell r="E255" t="str">
            <v>Dựng trụ BTLT 12m thủ công + cơ giới</v>
          </cell>
          <cell r="F255" t="str">
            <v>trụ</v>
          </cell>
          <cell r="G255">
            <v>1</v>
          </cell>
          <cell r="K255">
            <v>589996</v>
          </cell>
          <cell r="M255">
            <v>202565</v>
          </cell>
          <cell r="N255">
            <v>0</v>
          </cell>
          <cell r="O255">
            <v>0</v>
          </cell>
          <cell r="P255">
            <v>0</v>
          </cell>
          <cell r="Q255">
            <v>589996</v>
          </cell>
          <cell r="R255">
            <v>0</v>
          </cell>
          <cell r="S255">
            <v>202565</v>
          </cell>
          <cell r="U255">
            <v>0</v>
          </cell>
          <cell r="V255">
            <v>0</v>
          </cell>
          <cell r="W255">
            <v>0</v>
          </cell>
          <cell r="X255">
            <v>0</v>
          </cell>
          <cell r="Y255">
            <v>0</v>
          </cell>
          <cell r="Z255">
            <v>0</v>
          </cell>
          <cell r="AA255">
            <v>0</v>
          </cell>
          <cell r="AB255">
            <v>0</v>
          </cell>
          <cell r="AC255">
            <v>0</v>
          </cell>
          <cell r="AD255">
            <v>0</v>
          </cell>
          <cell r="AE255">
            <v>0</v>
          </cell>
          <cell r="AF255">
            <v>0</v>
          </cell>
          <cell r="AG255">
            <v>0</v>
          </cell>
        </row>
        <row r="256">
          <cell r="A256" t="str">
            <v>BTLT14</v>
          </cell>
          <cell r="C256">
            <v>1</v>
          </cell>
          <cell r="E256" t="str">
            <v>Trụ bê tông ly tâm 14m trồng thủ công + cơ giới</v>
          </cell>
          <cell r="F256" t="str">
            <v>Trụ</v>
          </cell>
          <cell r="G256">
            <v>5</v>
          </cell>
          <cell r="N256">
            <v>7770000</v>
          </cell>
          <cell r="O256">
            <v>0</v>
          </cell>
          <cell r="P256">
            <v>0</v>
          </cell>
          <cell r="Q256">
            <v>734712</v>
          </cell>
          <cell r="R256">
            <v>0</v>
          </cell>
          <cell r="S256">
            <v>202565</v>
          </cell>
          <cell r="U256">
            <v>5</v>
          </cell>
          <cell r="V256">
            <v>1</v>
          </cell>
          <cell r="W256">
            <v>1</v>
          </cell>
          <cell r="X256">
            <v>0</v>
          </cell>
          <cell r="Y256">
            <v>0</v>
          </cell>
          <cell r="Z256">
            <v>0</v>
          </cell>
          <cell r="AA256">
            <v>1</v>
          </cell>
          <cell r="AB256">
            <v>2</v>
          </cell>
          <cell r="AC256">
            <v>0</v>
          </cell>
          <cell r="AD256">
            <v>0</v>
          </cell>
          <cell r="AE256">
            <v>0</v>
          </cell>
          <cell r="AF256">
            <v>0</v>
          </cell>
          <cell r="AG256">
            <v>0</v>
          </cell>
        </row>
        <row r="257">
          <cell r="C257">
            <v>1</v>
          </cell>
          <cell r="E257" t="str">
            <v>Mỗi bộ gồm:</v>
          </cell>
        </row>
        <row r="258">
          <cell r="B258" t="str">
            <v>T14</v>
          </cell>
          <cell r="C258">
            <v>1</v>
          </cell>
          <cell r="D258">
            <v>0</v>
          </cell>
          <cell r="E258" t="str">
            <v>Trụ BTLT 14m F650 dự ứng lực</v>
          </cell>
          <cell r="F258" t="str">
            <v>trụ</v>
          </cell>
          <cell r="G258">
            <v>1</v>
          </cell>
          <cell r="H258">
            <v>7770000</v>
          </cell>
          <cell r="K258">
            <v>0</v>
          </cell>
          <cell r="M258">
            <v>0</v>
          </cell>
          <cell r="N258">
            <v>7770000</v>
          </cell>
          <cell r="O258">
            <v>0</v>
          </cell>
          <cell r="P258">
            <v>0</v>
          </cell>
          <cell r="Q258">
            <v>0</v>
          </cell>
          <cell r="R258">
            <v>0</v>
          </cell>
          <cell r="S258">
            <v>0</v>
          </cell>
          <cell r="U258">
            <v>5</v>
          </cell>
          <cell r="V258">
            <v>1</v>
          </cell>
          <cell r="W258">
            <v>1</v>
          </cell>
          <cell r="X258">
            <v>0</v>
          </cell>
          <cell r="Y258">
            <v>0</v>
          </cell>
          <cell r="Z258">
            <v>0</v>
          </cell>
          <cell r="AA258">
            <v>1</v>
          </cell>
          <cell r="AB258">
            <v>2</v>
          </cell>
          <cell r="AC258">
            <v>0</v>
          </cell>
          <cell r="AD258">
            <v>0</v>
          </cell>
          <cell r="AE258">
            <v>0</v>
          </cell>
          <cell r="AF258">
            <v>0</v>
          </cell>
          <cell r="AG258">
            <v>0</v>
          </cell>
        </row>
        <row r="259">
          <cell r="B259" t="str">
            <v>C14m</v>
          </cell>
          <cell r="C259">
            <v>1</v>
          </cell>
          <cell r="D259" t="str">
            <v>D2.5242</v>
          </cell>
          <cell r="E259" t="str">
            <v>Dựng trụ BTLT 14m thủ công + cơ giới</v>
          </cell>
          <cell r="F259" t="str">
            <v>trụ</v>
          </cell>
          <cell r="G259">
            <v>1</v>
          </cell>
          <cell r="K259">
            <v>734712</v>
          </cell>
          <cell r="M259">
            <v>202565</v>
          </cell>
          <cell r="N259">
            <v>0</v>
          </cell>
          <cell r="O259">
            <v>0</v>
          </cell>
          <cell r="P259">
            <v>0</v>
          </cell>
          <cell r="Q259">
            <v>734712</v>
          </cell>
          <cell r="R259">
            <v>0</v>
          </cell>
          <cell r="S259">
            <v>202565</v>
          </cell>
          <cell r="U259">
            <v>5</v>
          </cell>
          <cell r="V259">
            <v>1</v>
          </cell>
          <cell r="W259">
            <v>1</v>
          </cell>
          <cell r="X259">
            <v>0</v>
          </cell>
          <cell r="Y259">
            <v>0</v>
          </cell>
          <cell r="Z259">
            <v>0</v>
          </cell>
          <cell r="AA259">
            <v>1</v>
          </cell>
          <cell r="AB259">
            <v>2</v>
          </cell>
          <cell r="AC259">
            <v>0</v>
          </cell>
          <cell r="AD259">
            <v>0</v>
          </cell>
          <cell r="AE259">
            <v>0</v>
          </cell>
          <cell r="AF259">
            <v>0</v>
          </cell>
          <cell r="AG259">
            <v>0</v>
          </cell>
        </row>
        <row r="260">
          <cell r="A260" t="str">
            <v>BTLT14TC</v>
          </cell>
          <cell r="C260">
            <v>1</v>
          </cell>
          <cell r="E260" t="str">
            <v>Trụ bê tông ly tâm 14m trồng thủ công</v>
          </cell>
          <cell r="F260" t="str">
            <v>Trụ</v>
          </cell>
          <cell r="G260">
            <v>1</v>
          </cell>
          <cell r="N260">
            <v>7770000</v>
          </cell>
          <cell r="O260">
            <v>0</v>
          </cell>
          <cell r="P260">
            <v>0</v>
          </cell>
          <cell r="Q260">
            <v>1839563</v>
          </cell>
          <cell r="R260">
            <v>0</v>
          </cell>
          <cell r="S260">
            <v>0</v>
          </cell>
          <cell r="U260">
            <v>1</v>
          </cell>
          <cell r="V260">
            <v>0</v>
          </cell>
          <cell r="W260">
            <v>0</v>
          </cell>
          <cell r="X260">
            <v>0</v>
          </cell>
          <cell r="Y260">
            <v>0</v>
          </cell>
          <cell r="Z260">
            <v>0</v>
          </cell>
          <cell r="AA260">
            <v>0</v>
          </cell>
          <cell r="AB260">
            <v>0</v>
          </cell>
          <cell r="AC260">
            <v>0</v>
          </cell>
          <cell r="AD260">
            <v>0</v>
          </cell>
          <cell r="AE260">
            <v>1</v>
          </cell>
          <cell r="AF260">
            <v>0</v>
          </cell>
          <cell r="AG260">
            <v>0</v>
          </cell>
        </row>
        <row r="261">
          <cell r="C261">
            <v>1</v>
          </cell>
          <cell r="E261" t="str">
            <v>Mỗi bộ gồm:</v>
          </cell>
        </row>
        <row r="262">
          <cell r="B262" t="str">
            <v>T14</v>
          </cell>
          <cell r="C262">
            <v>1</v>
          </cell>
          <cell r="D262">
            <v>0</v>
          </cell>
          <cell r="E262" t="str">
            <v>Trụ BTLT 14m F650 dự ứng lực</v>
          </cell>
          <cell r="F262" t="str">
            <v>trụ</v>
          </cell>
          <cell r="G262">
            <v>1</v>
          </cell>
          <cell r="H262">
            <v>7770000</v>
          </cell>
          <cell r="K262">
            <v>0</v>
          </cell>
          <cell r="M262">
            <v>0</v>
          </cell>
          <cell r="N262">
            <v>7770000</v>
          </cell>
          <cell r="O262">
            <v>0</v>
          </cell>
          <cell r="P262">
            <v>0</v>
          </cell>
          <cell r="Q262">
            <v>0</v>
          </cell>
          <cell r="R262">
            <v>0</v>
          </cell>
          <cell r="S262">
            <v>0</v>
          </cell>
          <cell r="U262">
            <v>1</v>
          </cell>
          <cell r="V262">
            <v>0</v>
          </cell>
          <cell r="W262">
            <v>0</v>
          </cell>
          <cell r="X262">
            <v>0</v>
          </cell>
          <cell r="Y262">
            <v>0</v>
          </cell>
          <cell r="Z262">
            <v>0</v>
          </cell>
          <cell r="AA262">
            <v>0</v>
          </cell>
          <cell r="AB262">
            <v>0</v>
          </cell>
          <cell r="AC262">
            <v>0</v>
          </cell>
          <cell r="AD262">
            <v>0</v>
          </cell>
          <cell r="AE262">
            <v>1</v>
          </cell>
          <cell r="AF262">
            <v>0</v>
          </cell>
          <cell r="AG262">
            <v>0</v>
          </cell>
        </row>
        <row r="263">
          <cell r="B263" t="str">
            <v>C14</v>
          </cell>
          <cell r="C263">
            <v>1</v>
          </cell>
          <cell r="D263" t="str">
            <v>D2.5241</v>
          </cell>
          <cell r="E263" t="str">
            <v>Dựng trụ BTLT 14m bằng thủ công</v>
          </cell>
          <cell r="F263" t="str">
            <v>trụ</v>
          </cell>
          <cell r="G263">
            <v>1</v>
          </cell>
          <cell r="K263">
            <v>1839563</v>
          </cell>
          <cell r="M263">
            <v>0</v>
          </cell>
          <cell r="N263">
            <v>0</v>
          </cell>
          <cell r="O263">
            <v>0</v>
          </cell>
          <cell r="P263">
            <v>0</v>
          </cell>
          <cell r="Q263">
            <v>1839563</v>
          </cell>
          <cell r="R263">
            <v>0</v>
          </cell>
          <cell r="S263">
            <v>0</v>
          </cell>
          <cell r="U263">
            <v>1</v>
          </cell>
          <cell r="V263">
            <v>0</v>
          </cell>
          <cell r="W263">
            <v>0</v>
          </cell>
          <cell r="X263">
            <v>0</v>
          </cell>
          <cell r="Y263">
            <v>0</v>
          </cell>
          <cell r="Z263">
            <v>0</v>
          </cell>
          <cell r="AA263">
            <v>0</v>
          </cell>
          <cell r="AB263">
            <v>0</v>
          </cell>
          <cell r="AC263">
            <v>0</v>
          </cell>
          <cell r="AD263">
            <v>0</v>
          </cell>
          <cell r="AE263">
            <v>1</v>
          </cell>
          <cell r="AF263">
            <v>0</v>
          </cell>
          <cell r="AG263">
            <v>0</v>
          </cell>
        </row>
        <row r="264">
          <cell r="A264" t="str">
            <v>BTLT20</v>
          </cell>
          <cell r="C264">
            <v>0</v>
          </cell>
          <cell r="E264" t="str">
            <v>Trụ bê tông ly tâm 20m</v>
          </cell>
          <cell r="F264" t="str">
            <v>Trụ</v>
          </cell>
          <cell r="G264">
            <v>0</v>
          </cell>
          <cell r="N264">
            <v>20800000</v>
          </cell>
          <cell r="O264">
            <v>0</v>
          </cell>
          <cell r="P264">
            <v>0</v>
          </cell>
          <cell r="Q264">
            <v>0</v>
          </cell>
          <cell r="R264">
            <v>0</v>
          </cell>
          <cell r="S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row>
        <row r="265">
          <cell r="C265">
            <v>0</v>
          </cell>
          <cell r="E265" t="str">
            <v>Mỗi bộ gồm:</v>
          </cell>
        </row>
        <row r="266">
          <cell r="B266" t="str">
            <v>T20</v>
          </cell>
          <cell r="C266">
            <v>0</v>
          </cell>
          <cell r="D266">
            <v>0</v>
          </cell>
          <cell r="E266" t="str">
            <v>Trụ BTLT 20m F1300 dự ứng lực</v>
          </cell>
          <cell r="F266" t="str">
            <v>trụ</v>
          </cell>
          <cell r="G266">
            <v>1</v>
          </cell>
          <cell r="H266">
            <v>20800000</v>
          </cell>
          <cell r="K266">
            <v>0</v>
          </cell>
          <cell r="M266">
            <v>0</v>
          </cell>
          <cell r="N266">
            <v>20800000</v>
          </cell>
          <cell r="O266">
            <v>0</v>
          </cell>
          <cell r="P266">
            <v>0</v>
          </cell>
          <cell r="Q266">
            <v>0</v>
          </cell>
          <cell r="R266">
            <v>0</v>
          </cell>
          <cell r="S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row>
        <row r="267">
          <cell r="B267" t="str">
            <v>C20m</v>
          </cell>
          <cell r="C267">
            <v>0</v>
          </cell>
          <cell r="D267" t="str">
            <v>05.5227</v>
          </cell>
          <cell r="E267" t="str">
            <v>Dựng trụ BTLT 20m thủ công + cơ giới</v>
          </cell>
          <cell r="F267" t="str">
            <v>trụ</v>
          </cell>
          <cell r="G267">
            <v>1</v>
          </cell>
          <cell r="K267">
            <v>0</v>
          </cell>
          <cell r="M267">
            <v>0</v>
          </cell>
          <cell r="N267">
            <v>0</v>
          </cell>
          <cell r="O267">
            <v>0</v>
          </cell>
          <cell r="P267">
            <v>0</v>
          </cell>
          <cell r="Q267">
            <v>0</v>
          </cell>
          <cell r="R267">
            <v>0</v>
          </cell>
          <cell r="S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row>
        <row r="268">
          <cell r="C268">
            <v>1</v>
          </cell>
          <cell r="D268" t="str">
            <v>III</v>
          </cell>
          <cell r="E268" t="str">
            <v>Phần xà, néo</v>
          </cell>
        </row>
        <row r="269">
          <cell r="A269" t="str">
            <v>BCOM</v>
          </cell>
          <cell r="C269">
            <v>1</v>
          </cell>
          <cell r="E269" t="str">
            <v>Bộ xà Composite bắt LA, FCO 1 pha</v>
          </cell>
          <cell r="F269" t="str">
            <v>Bộ</v>
          </cell>
          <cell r="G269">
            <v>2</v>
          </cell>
          <cell r="N269">
            <v>722100</v>
          </cell>
          <cell r="O269">
            <v>0</v>
          </cell>
          <cell r="P269">
            <v>0</v>
          </cell>
          <cell r="Q269">
            <v>197267</v>
          </cell>
          <cell r="R269">
            <v>0</v>
          </cell>
          <cell r="S269">
            <v>0</v>
          </cell>
          <cell r="U269">
            <v>2</v>
          </cell>
          <cell r="V269">
            <v>0</v>
          </cell>
          <cell r="W269">
            <v>0</v>
          </cell>
          <cell r="X269">
            <v>0</v>
          </cell>
          <cell r="Y269">
            <v>0</v>
          </cell>
          <cell r="Z269">
            <v>0</v>
          </cell>
          <cell r="AA269">
            <v>0</v>
          </cell>
          <cell r="AB269">
            <v>0</v>
          </cell>
          <cell r="AC269">
            <v>0</v>
          </cell>
          <cell r="AD269">
            <v>1</v>
          </cell>
          <cell r="AE269">
            <v>1</v>
          </cell>
          <cell r="AF269">
            <v>0</v>
          </cell>
          <cell r="AG269">
            <v>0</v>
          </cell>
        </row>
        <row r="270">
          <cell r="C270">
            <v>1</v>
          </cell>
          <cell r="E270" t="str">
            <v>Mỗi bộ gồm:</v>
          </cell>
        </row>
        <row r="271">
          <cell r="B271" t="str">
            <v>COM800</v>
          </cell>
          <cell r="C271">
            <v>1</v>
          </cell>
          <cell r="D271">
            <v>0</v>
          </cell>
          <cell r="E271" t="str">
            <v>Đà hộp composite 110x80x5-800</v>
          </cell>
          <cell r="F271" t="str">
            <v>cái</v>
          </cell>
          <cell r="G271">
            <v>1</v>
          </cell>
          <cell r="H271">
            <v>456000</v>
          </cell>
          <cell r="K271">
            <v>0</v>
          </cell>
          <cell r="M271">
            <v>0</v>
          </cell>
          <cell r="N271">
            <v>456000</v>
          </cell>
          <cell r="O271">
            <v>0</v>
          </cell>
          <cell r="P271">
            <v>0</v>
          </cell>
          <cell r="Q271">
            <v>0</v>
          </cell>
          <cell r="R271">
            <v>0</v>
          </cell>
          <cell r="S271">
            <v>0</v>
          </cell>
          <cell r="U271">
            <v>2</v>
          </cell>
          <cell r="V271">
            <v>0</v>
          </cell>
          <cell r="W271">
            <v>0</v>
          </cell>
          <cell r="X271">
            <v>0</v>
          </cell>
          <cell r="Y271">
            <v>0</v>
          </cell>
          <cell r="Z271">
            <v>0</v>
          </cell>
          <cell r="AA271">
            <v>0</v>
          </cell>
          <cell r="AB271">
            <v>0</v>
          </cell>
          <cell r="AC271">
            <v>0</v>
          </cell>
          <cell r="AD271">
            <v>1</v>
          </cell>
          <cell r="AE271">
            <v>1</v>
          </cell>
          <cell r="AF271">
            <v>0</v>
          </cell>
          <cell r="AG271">
            <v>0</v>
          </cell>
        </row>
        <row r="272">
          <cell r="B272" t="str">
            <v>CCOM800</v>
          </cell>
          <cell r="C272">
            <v>1</v>
          </cell>
          <cell r="D272">
            <v>0</v>
          </cell>
          <cell r="E272" t="str">
            <v>Thanh chống 10x40x720</v>
          </cell>
          <cell r="F272" t="str">
            <v>cái</v>
          </cell>
          <cell r="G272">
            <v>1</v>
          </cell>
          <cell r="H272">
            <v>152000</v>
          </cell>
          <cell r="K272">
            <v>0</v>
          </cell>
          <cell r="M272">
            <v>0</v>
          </cell>
          <cell r="N272">
            <v>152000</v>
          </cell>
          <cell r="O272">
            <v>0</v>
          </cell>
          <cell r="P272">
            <v>0</v>
          </cell>
          <cell r="Q272">
            <v>0</v>
          </cell>
          <cell r="R272">
            <v>0</v>
          </cell>
          <cell r="S272">
            <v>0</v>
          </cell>
          <cell r="U272">
            <v>2</v>
          </cell>
          <cell r="V272">
            <v>0</v>
          </cell>
          <cell r="W272">
            <v>0</v>
          </cell>
          <cell r="X272">
            <v>0</v>
          </cell>
          <cell r="Y272">
            <v>0</v>
          </cell>
          <cell r="Z272">
            <v>0</v>
          </cell>
          <cell r="AA272">
            <v>0</v>
          </cell>
          <cell r="AB272">
            <v>0</v>
          </cell>
          <cell r="AC272">
            <v>0</v>
          </cell>
          <cell r="AD272">
            <v>1</v>
          </cell>
          <cell r="AE272">
            <v>1</v>
          </cell>
          <cell r="AF272">
            <v>0</v>
          </cell>
          <cell r="AG272">
            <v>0</v>
          </cell>
        </row>
        <row r="273">
          <cell r="B273" t="str">
            <v>BATLI</v>
          </cell>
          <cell r="C273">
            <v>1</v>
          </cell>
          <cell r="D273">
            <v>0</v>
          </cell>
          <cell r="E273" t="str">
            <v>Bass LI bắt FCO, LA</v>
          </cell>
          <cell r="F273" t="str">
            <v>Bộ</v>
          </cell>
          <cell r="G273">
            <v>1</v>
          </cell>
          <cell r="H273">
            <v>45000</v>
          </cell>
          <cell r="K273">
            <v>0</v>
          </cell>
          <cell r="M273">
            <v>0</v>
          </cell>
          <cell r="N273">
            <v>45000</v>
          </cell>
          <cell r="O273">
            <v>0</v>
          </cell>
          <cell r="P273">
            <v>0</v>
          </cell>
          <cell r="Q273">
            <v>0</v>
          </cell>
          <cell r="R273">
            <v>0</v>
          </cell>
          <cell r="S273">
            <v>0</v>
          </cell>
          <cell r="U273">
            <v>2</v>
          </cell>
          <cell r="V273">
            <v>0</v>
          </cell>
          <cell r="W273">
            <v>0</v>
          </cell>
          <cell r="X273">
            <v>0</v>
          </cell>
          <cell r="Y273">
            <v>0</v>
          </cell>
          <cell r="Z273">
            <v>0</v>
          </cell>
          <cell r="AA273">
            <v>0</v>
          </cell>
          <cell r="AB273">
            <v>0</v>
          </cell>
          <cell r="AC273">
            <v>0</v>
          </cell>
          <cell r="AD273">
            <v>1</v>
          </cell>
          <cell r="AE273">
            <v>1</v>
          </cell>
          <cell r="AF273">
            <v>0</v>
          </cell>
          <cell r="AG273">
            <v>0</v>
          </cell>
        </row>
        <row r="274">
          <cell r="B274" t="str">
            <v>b16350</v>
          </cell>
          <cell r="C274">
            <v>1</v>
          </cell>
          <cell r="D274">
            <v>0</v>
          </cell>
          <cell r="E274" t="str">
            <v>Boulon 16x350</v>
          </cell>
          <cell r="F274" t="str">
            <v>bộ</v>
          </cell>
          <cell r="G274">
            <v>1</v>
          </cell>
          <cell r="H274">
            <v>23500</v>
          </cell>
          <cell r="K274">
            <v>0</v>
          </cell>
          <cell r="M274">
            <v>0</v>
          </cell>
          <cell r="N274">
            <v>23500</v>
          </cell>
          <cell r="O274">
            <v>0</v>
          </cell>
          <cell r="P274">
            <v>0</v>
          </cell>
          <cell r="Q274">
            <v>0</v>
          </cell>
          <cell r="R274">
            <v>0</v>
          </cell>
          <cell r="S274">
            <v>0</v>
          </cell>
          <cell r="U274">
            <v>2</v>
          </cell>
          <cell r="V274">
            <v>0</v>
          </cell>
          <cell r="W274">
            <v>0</v>
          </cell>
          <cell r="X274">
            <v>0</v>
          </cell>
          <cell r="Y274">
            <v>0</v>
          </cell>
          <cell r="Z274">
            <v>0</v>
          </cell>
          <cell r="AA274">
            <v>0</v>
          </cell>
          <cell r="AB274">
            <v>0</v>
          </cell>
          <cell r="AC274">
            <v>0</v>
          </cell>
          <cell r="AD274">
            <v>1</v>
          </cell>
          <cell r="AE274">
            <v>1</v>
          </cell>
          <cell r="AF274">
            <v>0</v>
          </cell>
          <cell r="AG274">
            <v>0</v>
          </cell>
        </row>
        <row r="275">
          <cell r="B275" t="str">
            <v>B16250</v>
          </cell>
          <cell r="C275">
            <v>1</v>
          </cell>
          <cell r="D275">
            <v>0</v>
          </cell>
          <cell r="E275" t="str">
            <v>Boulon 16x250</v>
          </cell>
          <cell r="F275" t="str">
            <v>bộ</v>
          </cell>
          <cell r="G275">
            <v>1</v>
          </cell>
          <cell r="H275">
            <v>19000</v>
          </cell>
          <cell r="K275">
            <v>0</v>
          </cell>
          <cell r="M275">
            <v>0</v>
          </cell>
          <cell r="N275">
            <v>19000</v>
          </cell>
          <cell r="O275">
            <v>0</v>
          </cell>
          <cell r="P275">
            <v>0</v>
          </cell>
          <cell r="Q275">
            <v>0</v>
          </cell>
          <cell r="R275">
            <v>0</v>
          </cell>
          <cell r="S275">
            <v>0</v>
          </cell>
          <cell r="U275">
            <v>2</v>
          </cell>
          <cell r="V275">
            <v>0</v>
          </cell>
          <cell r="W275">
            <v>0</v>
          </cell>
          <cell r="X275">
            <v>0</v>
          </cell>
          <cell r="Y275">
            <v>0</v>
          </cell>
          <cell r="Z275">
            <v>0</v>
          </cell>
          <cell r="AA275">
            <v>0</v>
          </cell>
          <cell r="AB275">
            <v>0</v>
          </cell>
          <cell r="AC275">
            <v>0</v>
          </cell>
          <cell r="AD275">
            <v>1</v>
          </cell>
          <cell r="AE275">
            <v>1</v>
          </cell>
          <cell r="AF275">
            <v>0</v>
          </cell>
          <cell r="AG275">
            <v>0</v>
          </cell>
        </row>
        <row r="276">
          <cell r="B276" t="str">
            <v>B14120</v>
          </cell>
          <cell r="C276">
            <v>1</v>
          </cell>
          <cell r="D276">
            <v>0</v>
          </cell>
          <cell r="E276" t="str">
            <v>Boulon 14x150</v>
          </cell>
          <cell r="F276" t="str">
            <v>bộ</v>
          </cell>
          <cell r="G276">
            <v>1</v>
          </cell>
          <cell r="H276">
            <v>11000</v>
          </cell>
          <cell r="K276">
            <v>0</v>
          </cell>
          <cell r="M276">
            <v>0</v>
          </cell>
          <cell r="N276">
            <v>11000</v>
          </cell>
          <cell r="O276">
            <v>0</v>
          </cell>
          <cell r="P276">
            <v>0</v>
          </cell>
          <cell r="Q276">
            <v>0</v>
          </cell>
          <cell r="R276">
            <v>0</v>
          </cell>
          <cell r="S276">
            <v>0</v>
          </cell>
          <cell r="U276">
            <v>2</v>
          </cell>
          <cell r="V276">
            <v>0</v>
          </cell>
          <cell r="W276">
            <v>0</v>
          </cell>
          <cell r="X276">
            <v>0</v>
          </cell>
          <cell r="Y276">
            <v>0</v>
          </cell>
          <cell r="Z276">
            <v>0</v>
          </cell>
          <cell r="AA276">
            <v>0</v>
          </cell>
          <cell r="AB276">
            <v>0</v>
          </cell>
          <cell r="AC276">
            <v>0</v>
          </cell>
          <cell r="AD276">
            <v>1</v>
          </cell>
          <cell r="AE276">
            <v>1</v>
          </cell>
          <cell r="AF276">
            <v>0</v>
          </cell>
          <cell r="AG276">
            <v>0</v>
          </cell>
        </row>
        <row r="277">
          <cell r="B277" t="str">
            <v>LD 50</v>
          </cell>
          <cell r="C277">
            <v>1</v>
          </cell>
          <cell r="D277">
            <v>0</v>
          </cell>
          <cell r="E277" t="str">
            <v>Long đền vuông 18 (50x50x3)</v>
          </cell>
          <cell r="F277" t="str">
            <v>cái</v>
          </cell>
          <cell r="G277">
            <v>6</v>
          </cell>
          <cell r="H277">
            <v>2600</v>
          </cell>
          <cell r="K277">
            <v>0</v>
          </cell>
          <cell r="M277">
            <v>0</v>
          </cell>
          <cell r="N277">
            <v>15600</v>
          </cell>
          <cell r="O277">
            <v>0</v>
          </cell>
          <cell r="P277">
            <v>0</v>
          </cell>
          <cell r="Q277">
            <v>0</v>
          </cell>
          <cell r="R277">
            <v>0</v>
          </cell>
          <cell r="S277">
            <v>0</v>
          </cell>
          <cell r="U277">
            <v>12</v>
          </cell>
          <cell r="V277">
            <v>0</v>
          </cell>
          <cell r="W277">
            <v>0</v>
          </cell>
          <cell r="X277">
            <v>0</v>
          </cell>
          <cell r="Y277">
            <v>0</v>
          </cell>
          <cell r="Z277">
            <v>0</v>
          </cell>
          <cell r="AA277">
            <v>0</v>
          </cell>
          <cell r="AB277">
            <v>0</v>
          </cell>
          <cell r="AC277">
            <v>0</v>
          </cell>
          <cell r="AD277">
            <v>6</v>
          </cell>
          <cell r="AE277">
            <v>6</v>
          </cell>
          <cell r="AF277">
            <v>0</v>
          </cell>
          <cell r="AG277">
            <v>0</v>
          </cell>
        </row>
        <row r="278">
          <cell r="B278" t="str">
            <v>LCOM800</v>
          </cell>
          <cell r="C278">
            <v>1</v>
          </cell>
          <cell r="D278" t="str">
            <v>D2.6011</v>
          </cell>
          <cell r="E278" t="str">
            <v>Lắp đà composite 800mm đơn, trên trụ BTLT</v>
          </cell>
          <cell r="F278" t="str">
            <v>bộ</v>
          </cell>
          <cell r="G278">
            <v>1</v>
          </cell>
          <cell r="K278">
            <v>197267</v>
          </cell>
          <cell r="M278">
            <v>0</v>
          </cell>
          <cell r="N278">
            <v>0</v>
          </cell>
          <cell r="O278">
            <v>0</v>
          </cell>
          <cell r="P278">
            <v>0</v>
          </cell>
          <cell r="Q278">
            <v>197267</v>
          </cell>
          <cell r="R278">
            <v>0</v>
          </cell>
          <cell r="S278">
            <v>0</v>
          </cell>
          <cell r="U278">
            <v>2</v>
          </cell>
          <cell r="V278">
            <v>0</v>
          </cell>
          <cell r="W278">
            <v>0</v>
          </cell>
          <cell r="X278">
            <v>0</v>
          </cell>
          <cell r="Y278">
            <v>0</v>
          </cell>
          <cell r="Z278">
            <v>0</v>
          </cell>
          <cell r="AA278">
            <v>0</v>
          </cell>
          <cell r="AB278">
            <v>0</v>
          </cell>
          <cell r="AC278">
            <v>0</v>
          </cell>
          <cell r="AD278">
            <v>1</v>
          </cell>
          <cell r="AE278">
            <v>1</v>
          </cell>
          <cell r="AF278">
            <v>0</v>
          </cell>
          <cell r="AG278">
            <v>0</v>
          </cell>
        </row>
        <row r="279">
          <cell r="A279" t="str">
            <v>BCOM3</v>
          </cell>
          <cell r="C279">
            <v>1</v>
          </cell>
          <cell r="E279" t="str">
            <v>Bộ xà Composite bắt LA, FCO 3 pha</v>
          </cell>
          <cell r="F279" t="str">
            <v>Bộ</v>
          </cell>
          <cell r="G279">
            <v>3</v>
          </cell>
          <cell r="N279">
            <v>1885300</v>
          </cell>
          <cell r="O279">
            <v>0</v>
          </cell>
          <cell r="P279">
            <v>0</v>
          </cell>
          <cell r="Q279">
            <v>197267</v>
          </cell>
          <cell r="R279">
            <v>0</v>
          </cell>
          <cell r="S279">
            <v>0</v>
          </cell>
          <cell r="U279">
            <v>3</v>
          </cell>
          <cell r="V279">
            <v>1</v>
          </cell>
          <cell r="W279">
            <v>1</v>
          </cell>
          <cell r="X279">
            <v>0</v>
          </cell>
          <cell r="Y279">
            <v>0</v>
          </cell>
          <cell r="Z279">
            <v>1</v>
          </cell>
          <cell r="AA279">
            <v>0</v>
          </cell>
          <cell r="AB279">
            <v>0</v>
          </cell>
          <cell r="AC279">
            <v>0</v>
          </cell>
          <cell r="AD279">
            <v>0</v>
          </cell>
          <cell r="AE279">
            <v>0</v>
          </cell>
          <cell r="AF279">
            <v>0</v>
          </cell>
          <cell r="AG279">
            <v>0</v>
          </cell>
        </row>
        <row r="280">
          <cell r="C280">
            <v>1</v>
          </cell>
          <cell r="E280" t="str">
            <v>Mỗi bộ gồm:</v>
          </cell>
        </row>
        <row r="281">
          <cell r="B281" t="str">
            <v>COM2400</v>
          </cell>
          <cell r="C281">
            <v>1</v>
          </cell>
          <cell r="D281">
            <v>0</v>
          </cell>
          <cell r="E281" t="str">
            <v>Đà hộp composite 110x80x5-2400</v>
          </cell>
          <cell r="F281" t="str">
            <v>cái</v>
          </cell>
          <cell r="G281">
            <v>1</v>
          </cell>
          <cell r="H281">
            <v>1291000</v>
          </cell>
          <cell r="K281">
            <v>0</v>
          </cell>
          <cell r="M281">
            <v>0</v>
          </cell>
          <cell r="N281">
            <v>1291000</v>
          </cell>
          <cell r="O281">
            <v>0</v>
          </cell>
          <cell r="P281">
            <v>0</v>
          </cell>
          <cell r="Q281">
            <v>0</v>
          </cell>
          <cell r="R281">
            <v>0</v>
          </cell>
          <cell r="S281">
            <v>0</v>
          </cell>
          <cell r="U281">
            <v>3</v>
          </cell>
          <cell r="V281">
            <v>1</v>
          </cell>
          <cell r="W281">
            <v>1</v>
          </cell>
          <cell r="X281">
            <v>0</v>
          </cell>
          <cell r="Y281">
            <v>0</v>
          </cell>
          <cell r="Z281">
            <v>1</v>
          </cell>
          <cell r="AA281">
            <v>0</v>
          </cell>
          <cell r="AB281">
            <v>0</v>
          </cell>
          <cell r="AC281">
            <v>0</v>
          </cell>
          <cell r="AD281">
            <v>0</v>
          </cell>
          <cell r="AE281">
            <v>0</v>
          </cell>
          <cell r="AF281">
            <v>0</v>
          </cell>
          <cell r="AG281">
            <v>0</v>
          </cell>
        </row>
        <row r="282">
          <cell r="B282" t="str">
            <v>CCOM2400</v>
          </cell>
          <cell r="C282">
            <v>1</v>
          </cell>
          <cell r="D282">
            <v>0</v>
          </cell>
          <cell r="E282" t="str">
            <v>Thanh chống Composite dẹp 10x40x920</v>
          </cell>
          <cell r="F282" t="str">
            <v>cái</v>
          </cell>
          <cell r="G282">
            <v>2</v>
          </cell>
          <cell r="H282">
            <v>186000</v>
          </cell>
          <cell r="K282">
            <v>0</v>
          </cell>
          <cell r="M282">
            <v>0</v>
          </cell>
          <cell r="N282">
            <v>372000</v>
          </cell>
          <cell r="O282">
            <v>0</v>
          </cell>
          <cell r="P282">
            <v>0</v>
          </cell>
          <cell r="Q282">
            <v>0</v>
          </cell>
          <cell r="R282">
            <v>0</v>
          </cell>
          <cell r="S282">
            <v>0</v>
          </cell>
          <cell r="U282">
            <v>6</v>
          </cell>
          <cell r="V282">
            <v>2</v>
          </cell>
          <cell r="W282">
            <v>2</v>
          </cell>
          <cell r="X282">
            <v>0</v>
          </cell>
          <cell r="Y282">
            <v>0</v>
          </cell>
          <cell r="Z282">
            <v>2</v>
          </cell>
          <cell r="AA282">
            <v>0</v>
          </cell>
          <cell r="AB282">
            <v>0</v>
          </cell>
          <cell r="AC282">
            <v>0</v>
          </cell>
          <cell r="AD282">
            <v>0</v>
          </cell>
          <cell r="AE282">
            <v>0</v>
          </cell>
          <cell r="AF282">
            <v>0</v>
          </cell>
          <cell r="AG282">
            <v>0</v>
          </cell>
        </row>
        <row r="283">
          <cell r="B283" t="str">
            <v>BATLI</v>
          </cell>
          <cell r="C283">
            <v>1</v>
          </cell>
          <cell r="D283">
            <v>0</v>
          </cell>
          <cell r="E283" t="str">
            <v>Bass LI bắt FCO, LA</v>
          </cell>
          <cell r="F283" t="str">
            <v>Bộ</v>
          </cell>
          <cell r="G283">
            <v>3</v>
          </cell>
          <cell r="H283">
            <v>45000</v>
          </cell>
          <cell r="K283">
            <v>0</v>
          </cell>
          <cell r="M283">
            <v>0</v>
          </cell>
          <cell r="N283">
            <v>135000</v>
          </cell>
          <cell r="O283">
            <v>0</v>
          </cell>
          <cell r="P283">
            <v>0</v>
          </cell>
          <cell r="Q283">
            <v>0</v>
          </cell>
          <cell r="R283">
            <v>0</v>
          </cell>
          <cell r="S283">
            <v>0</v>
          </cell>
          <cell r="U283">
            <v>9</v>
          </cell>
          <cell r="V283">
            <v>3</v>
          </cell>
          <cell r="W283">
            <v>3</v>
          </cell>
          <cell r="X283">
            <v>0</v>
          </cell>
          <cell r="Y283">
            <v>0</v>
          </cell>
          <cell r="Z283">
            <v>3</v>
          </cell>
          <cell r="AA283">
            <v>0</v>
          </cell>
          <cell r="AB283">
            <v>0</v>
          </cell>
          <cell r="AC283">
            <v>0</v>
          </cell>
          <cell r="AD283">
            <v>0</v>
          </cell>
          <cell r="AE283">
            <v>0</v>
          </cell>
          <cell r="AF283">
            <v>0</v>
          </cell>
          <cell r="AG283">
            <v>0</v>
          </cell>
        </row>
        <row r="284">
          <cell r="B284" t="str">
            <v>b16350</v>
          </cell>
          <cell r="C284">
            <v>1</v>
          </cell>
          <cell r="D284">
            <v>0</v>
          </cell>
          <cell r="E284" t="str">
            <v>Boulon 16x350</v>
          </cell>
          <cell r="F284" t="str">
            <v>bộ</v>
          </cell>
          <cell r="G284">
            <v>1</v>
          </cell>
          <cell r="H284">
            <v>23500</v>
          </cell>
          <cell r="K284">
            <v>0</v>
          </cell>
          <cell r="M284">
            <v>0</v>
          </cell>
          <cell r="N284">
            <v>23500</v>
          </cell>
          <cell r="O284">
            <v>0</v>
          </cell>
          <cell r="P284">
            <v>0</v>
          </cell>
          <cell r="Q284">
            <v>0</v>
          </cell>
          <cell r="R284">
            <v>0</v>
          </cell>
          <cell r="S284">
            <v>0</v>
          </cell>
          <cell r="U284">
            <v>3</v>
          </cell>
          <cell r="V284">
            <v>1</v>
          </cell>
          <cell r="W284">
            <v>1</v>
          </cell>
          <cell r="X284">
            <v>0</v>
          </cell>
          <cell r="Y284">
            <v>0</v>
          </cell>
          <cell r="Z284">
            <v>1</v>
          </cell>
          <cell r="AA284">
            <v>0</v>
          </cell>
          <cell r="AB284">
            <v>0</v>
          </cell>
          <cell r="AC284">
            <v>0</v>
          </cell>
          <cell r="AD284">
            <v>0</v>
          </cell>
          <cell r="AE284">
            <v>0</v>
          </cell>
          <cell r="AF284">
            <v>0</v>
          </cell>
          <cell r="AG284">
            <v>0</v>
          </cell>
        </row>
        <row r="285">
          <cell r="B285" t="str">
            <v>B16300</v>
          </cell>
          <cell r="C285">
            <v>1</v>
          </cell>
          <cell r="D285">
            <v>0</v>
          </cell>
          <cell r="E285" t="str">
            <v>Boulon 16x300</v>
          </cell>
          <cell r="F285" t="str">
            <v>bộ</v>
          </cell>
          <cell r="G285">
            <v>1</v>
          </cell>
          <cell r="H285">
            <v>21000</v>
          </cell>
          <cell r="K285">
            <v>0</v>
          </cell>
          <cell r="M285">
            <v>0</v>
          </cell>
          <cell r="N285">
            <v>21000</v>
          </cell>
          <cell r="O285">
            <v>0</v>
          </cell>
          <cell r="P285">
            <v>0</v>
          </cell>
          <cell r="Q285">
            <v>0</v>
          </cell>
          <cell r="R285">
            <v>0</v>
          </cell>
          <cell r="S285">
            <v>0</v>
          </cell>
          <cell r="U285">
            <v>3</v>
          </cell>
          <cell r="V285">
            <v>1</v>
          </cell>
          <cell r="W285">
            <v>1</v>
          </cell>
          <cell r="X285">
            <v>0</v>
          </cell>
          <cell r="Y285">
            <v>0</v>
          </cell>
          <cell r="Z285">
            <v>1</v>
          </cell>
          <cell r="AA285">
            <v>0</v>
          </cell>
          <cell r="AB285">
            <v>0</v>
          </cell>
          <cell r="AC285">
            <v>0</v>
          </cell>
          <cell r="AD285">
            <v>0</v>
          </cell>
          <cell r="AE285">
            <v>0</v>
          </cell>
          <cell r="AF285">
            <v>0</v>
          </cell>
          <cell r="AG285">
            <v>0</v>
          </cell>
        </row>
        <row r="286">
          <cell r="B286" t="str">
            <v>B14120</v>
          </cell>
          <cell r="C286">
            <v>1</v>
          </cell>
          <cell r="D286">
            <v>0</v>
          </cell>
          <cell r="E286" t="str">
            <v>Boulon 14x150</v>
          </cell>
          <cell r="F286" t="str">
            <v>bộ</v>
          </cell>
          <cell r="G286">
            <v>2</v>
          </cell>
          <cell r="H286">
            <v>11000</v>
          </cell>
          <cell r="K286">
            <v>0</v>
          </cell>
          <cell r="M286">
            <v>0</v>
          </cell>
          <cell r="N286">
            <v>22000</v>
          </cell>
          <cell r="O286">
            <v>0</v>
          </cell>
          <cell r="P286">
            <v>0</v>
          </cell>
          <cell r="Q286">
            <v>0</v>
          </cell>
          <cell r="R286">
            <v>0</v>
          </cell>
          <cell r="S286">
            <v>0</v>
          </cell>
          <cell r="U286">
            <v>6</v>
          </cell>
          <cell r="V286">
            <v>2</v>
          </cell>
          <cell r="W286">
            <v>2</v>
          </cell>
          <cell r="X286">
            <v>0</v>
          </cell>
          <cell r="Y286">
            <v>0</v>
          </cell>
          <cell r="Z286">
            <v>2</v>
          </cell>
          <cell r="AA286">
            <v>0</v>
          </cell>
          <cell r="AB286">
            <v>0</v>
          </cell>
          <cell r="AC286">
            <v>0</v>
          </cell>
          <cell r="AD286">
            <v>0</v>
          </cell>
          <cell r="AE286">
            <v>0</v>
          </cell>
          <cell r="AF286">
            <v>0</v>
          </cell>
          <cell r="AG286">
            <v>0</v>
          </cell>
        </row>
        <row r="287">
          <cell r="B287" t="str">
            <v>LD 50</v>
          </cell>
          <cell r="C287">
            <v>1</v>
          </cell>
          <cell r="D287">
            <v>0</v>
          </cell>
          <cell r="E287" t="str">
            <v>Long đền vuông 18 (50x50x3)</v>
          </cell>
          <cell r="F287" t="str">
            <v>cái</v>
          </cell>
          <cell r="G287">
            <v>8</v>
          </cell>
          <cell r="H287">
            <v>2600</v>
          </cell>
          <cell r="K287">
            <v>0</v>
          </cell>
          <cell r="M287">
            <v>0</v>
          </cell>
          <cell r="N287">
            <v>20800</v>
          </cell>
          <cell r="O287">
            <v>0</v>
          </cell>
          <cell r="P287">
            <v>0</v>
          </cell>
          <cell r="Q287">
            <v>0</v>
          </cell>
          <cell r="R287">
            <v>0</v>
          </cell>
          <cell r="S287">
            <v>0</v>
          </cell>
          <cell r="U287">
            <v>24</v>
          </cell>
          <cell r="V287">
            <v>8</v>
          </cell>
          <cell r="W287">
            <v>8</v>
          </cell>
          <cell r="X287">
            <v>0</v>
          </cell>
          <cell r="Y287">
            <v>0</v>
          </cell>
          <cell r="Z287">
            <v>8</v>
          </cell>
          <cell r="AA287">
            <v>0</v>
          </cell>
          <cell r="AB287">
            <v>0</v>
          </cell>
          <cell r="AC287">
            <v>0</v>
          </cell>
          <cell r="AD287">
            <v>0</v>
          </cell>
          <cell r="AE287">
            <v>0</v>
          </cell>
          <cell r="AF287">
            <v>0</v>
          </cell>
          <cell r="AG287">
            <v>0</v>
          </cell>
        </row>
        <row r="288">
          <cell r="B288" t="str">
            <v>LCOM2400</v>
          </cell>
          <cell r="C288">
            <v>1</v>
          </cell>
          <cell r="D288" t="str">
            <v>D2.6011</v>
          </cell>
          <cell r="E288" t="str">
            <v>Lắp đà composite 2400mm đơn, trên trụ BTLT</v>
          </cell>
          <cell r="F288" t="str">
            <v>bộ</v>
          </cell>
          <cell r="G288">
            <v>1</v>
          </cell>
          <cell r="K288">
            <v>197267</v>
          </cell>
          <cell r="M288">
            <v>0</v>
          </cell>
          <cell r="N288">
            <v>0</v>
          </cell>
          <cell r="O288">
            <v>0</v>
          </cell>
          <cell r="P288">
            <v>0</v>
          </cell>
          <cell r="Q288">
            <v>197267</v>
          </cell>
          <cell r="R288">
            <v>0</v>
          </cell>
          <cell r="S288">
            <v>0</v>
          </cell>
          <cell r="U288">
            <v>3</v>
          </cell>
          <cell r="V288">
            <v>1</v>
          </cell>
          <cell r="W288">
            <v>1</v>
          </cell>
          <cell r="X288">
            <v>0</v>
          </cell>
          <cell r="Y288">
            <v>0</v>
          </cell>
          <cell r="Z288">
            <v>1</v>
          </cell>
          <cell r="AA288">
            <v>0</v>
          </cell>
          <cell r="AB288">
            <v>0</v>
          </cell>
          <cell r="AC288">
            <v>0</v>
          </cell>
          <cell r="AD288">
            <v>0</v>
          </cell>
          <cell r="AE288">
            <v>0</v>
          </cell>
          <cell r="AF288">
            <v>0</v>
          </cell>
          <cell r="AG288">
            <v>0</v>
          </cell>
        </row>
        <row r="289">
          <cell r="A289" t="str">
            <v>X8D</v>
          </cell>
          <cell r="C289">
            <v>0</v>
          </cell>
          <cell r="E289" t="str">
            <v>Bộ xà lệch đơn L75x75x8 dài 0,8m: X-8ĐL</v>
          </cell>
          <cell r="F289" t="str">
            <v>Bộ</v>
          </cell>
          <cell r="G289">
            <v>0</v>
          </cell>
          <cell r="N289">
            <v>294174</v>
          </cell>
          <cell r="O289">
            <v>0</v>
          </cell>
          <cell r="P289">
            <v>0</v>
          </cell>
          <cell r="Q289">
            <v>197267</v>
          </cell>
          <cell r="R289">
            <v>0</v>
          </cell>
          <cell r="S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row>
        <row r="290">
          <cell r="C290">
            <v>0</v>
          </cell>
          <cell r="E290" t="str">
            <v>Mỗi bộ gồm:</v>
          </cell>
        </row>
        <row r="291">
          <cell r="B291" t="str">
            <v>D800</v>
          </cell>
          <cell r="C291">
            <v>0</v>
          </cell>
          <cell r="D291">
            <v>0</v>
          </cell>
          <cell r="E291" t="str">
            <v>Đà sắt L75x75x8-800 - 1 ốp</v>
          </cell>
          <cell r="F291" t="str">
            <v>cái</v>
          </cell>
          <cell r="G291">
            <v>1</v>
          </cell>
          <cell r="H291">
            <v>248174</v>
          </cell>
          <cell r="K291">
            <v>0</v>
          </cell>
          <cell r="M291">
            <v>0</v>
          </cell>
          <cell r="N291">
            <v>248174</v>
          </cell>
          <cell r="O291">
            <v>0</v>
          </cell>
          <cell r="P291">
            <v>0</v>
          </cell>
          <cell r="Q291">
            <v>0</v>
          </cell>
          <cell r="R291">
            <v>0</v>
          </cell>
          <cell r="S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row>
        <row r="292">
          <cell r="B292" t="str">
            <v>C700</v>
          </cell>
          <cell r="C292">
            <v>0</v>
          </cell>
          <cell r="D292">
            <v>0</v>
          </cell>
          <cell r="E292" t="str">
            <v>Thanh chống L50x50x5-700</v>
          </cell>
          <cell r="F292" t="str">
            <v>cái</v>
          </cell>
          <cell r="G292">
            <v>1</v>
          </cell>
          <cell r="H292">
            <v>0</v>
          </cell>
          <cell r="K292">
            <v>0</v>
          </cell>
          <cell r="M292">
            <v>0</v>
          </cell>
          <cell r="N292">
            <v>0</v>
          </cell>
          <cell r="O292">
            <v>0</v>
          </cell>
          <cell r="P292">
            <v>0</v>
          </cell>
          <cell r="Q292">
            <v>0</v>
          </cell>
          <cell r="R292">
            <v>0</v>
          </cell>
          <cell r="S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row>
        <row r="293">
          <cell r="B293" t="str">
            <v>B16250</v>
          </cell>
          <cell r="C293">
            <v>0</v>
          </cell>
          <cell r="D293">
            <v>0</v>
          </cell>
          <cell r="E293" t="str">
            <v>Boulon 16x250</v>
          </cell>
          <cell r="F293" t="str">
            <v>bộ</v>
          </cell>
          <cell r="G293">
            <v>2</v>
          </cell>
          <cell r="H293">
            <v>19000</v>
          </cell>
          <cell r="K293">
            <v>0</v>
          </cell>
          <cell r="M293">
            <v>0</v>
          </cell>
          <cell r="N293">
            <v>38000</v>
          </cell>
          <cell r="O293">
            <v>0</v>
          </cell>
          <cell r="P293">
            <v>0</v>
          </cell>
          <cell r="Q293">
            <v>0</v>
          </cell>
          <cell r="R293">
            <v>0</v>
          </cell>
          <cell r="S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row>
        <row r="294">
          <cell r="B294" t="str">
            <v>B1650</v>
          </cell>
          <cell r="C294">
            <v>0</v>
          </cell>
          <cell r="D294">
            <v>0</v>
          </cell>
          <cell r="E294" t="str">
            <v>Boulon 16x50</v>
          </cell>
          <cell r="F294" t="str">
            <v>bộ</v>
          </cell>
          <cell r="G294">
            <v>1</v>
          </cell>
          <cell r="H294">
            <v>8000</v>
          </cell>
          <cell r="K294">
            <v>0</v>
          </cell>
          <cell r="M294">
            <v>0</v>
          </cell>
          <cell r="N294">
            <v>8000</v>
          </cell>
          <cell r="O294">
            <v>0</v>
          </cell>
          <cell r="P294">
            <v>0</v>
          </cell>
          <cell r="Q294">
            <v>0</v>
          </cell>
          <cell r="R294">
            <v>0</v>
          </cell>
          <cell r="S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row>
        <row r="295">
          <cell r="B295" t="str">
            <v>LX800D</v>
          </cell>
          <cell r="C295">
            <v>0</v>
          </cell>
          <cell r="D295" t="str">
            <v>D2.6011</v>
          </cell>
          <cell r="E295" t="str">
            <v>Lắp đặt xà thép L75x75x8x800 đơn cột đỡ (&lt;=15 kg/bộ)</v>
          </cell>
          <cell r="F295" t="str">
            <v>bộ</v>
          </cell>
          <cell r="G295">
            <v>1</v>
          </cell>
          <cell r="K295">
            <v>197267</v>
          </cell>
          <cell r="M295">
            <v>0</v>
          </cell>
          <cell r="N295">
            <v>0</v>
          </cell>
          <cell r="O295">
            <v>0</v>
          </cell>
          <cell r="P295">
            <v>0</v>
          </cell>
          <cell r="Q295">
            <v>197267</v>
          </cell>
          <cell r="R295">
            <v>0</v>
          </cell>
          <cell r="S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row>
        <row r="296">
          <cell r="A296" t="str">
            <v>X8K</v>
          </cell>
          <cell r="C296">
            <v>0</v>
          </cell>
          <cell r="E296" t="str">
            <v>Bộ xà lệch kép L75x75x8 dài 0,8m: X-8KL</v>
          </cell>
          <cell r="F296" t="str">
            <v>Bộ</v>
          </cell>
          <cell r="G296">
            <v>0</v>
          </cell>
          <cell r="N296">
            <v>577348</v>
          </cell>
          <cell r="O296">
            <v>0</v>
          </cell>
          <cell r="P296">
            <v>0</v>
          </cell>
          <cell r="Q296">
            <v>296545</v>
          </cell>
          <cell r="R296">
            <v>0</v>
          </cell>
          <cell r="S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row>
        <row r="297">
          <cell r="C297">
            <v>0</v>
          </cell>
          <cell r="E297" t="str">
            <v>Mỗi bộ gồm:</v>
          </cell>
        </row>
        <row r="298">
          <cell r="B298" t="str">
            <v>D800</v>
          </cell>
          <cell r="C298">
            <v>0</v>
          </cell>
          <cell r="D298">
            <v>0</v>
          </cell>
          <cell r="E298" t="str">
            <v>Đà sắt L75x75x8-800 - 1 ốp</v>
          </cell>
          <cell r="F298" t="str">
            <v>cái</v>
          </cell>
          <cell r="G298">
            <v>2</v>
          </cell>
          <cell r="H298">
            <v>248174</v>
          </cell>
          <cell r="K298">
            <v>0</v>
          </cell>
          <cell r="M298">
            <v>0</v>
          </cell>
          <cell r="N298">
            <v>496348</v>
          </cell>
          <cell r="O298">
            <v>0</v>
          </cell>
          <cell r="P298">
            <v>0</v>
          </cell>
          <cell r="Q298">
            <v>0</v>
          </cell>
          <cell r="R298">
            <v>0</v>
          </cell>
          <cell r="S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row>
        <row r="299">
          <cell r="B299" t="str">
            <v>C700</v>
          </cell>
          <cell r="C299">
            <v>0</v>
          </cell>
          <cell r="D299">
            <v>0</v>
          </cell>
          <cell r="E299" t="str">
            <v>Thanh chống L50x50x5-700</v>
          </cell>
          <cell r="F299" t="str">
            <v>cái</v>
          </cell>
          <cell r="G299">
            <v>2</v>
          </cell>
          <cell r="H299">
            <v>0</v>
          </cell>
          <cell r="K299">
            <v>0</v>
          </cell>
          <cell r="M299">
            <v>0</v>
          </cell>
          <cell r="N299">
            <v>0</v>
          </cell>
          <cell r="O299">
            <v>0</v>
          </cell>
          <cell r="P299">
            <v>0</v>
          </cell>
          <cell r="Q299">
            <v>0</v>
          </cell>
          <cell r="R299">
            <v>0</v>
          </cell>
          <cell r="S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row>
        <row r="300">
          <cell r="B300" t="str">
            <v>B16300</v>
          </cell>
          <cell r="C300">
            <v>0</v>
          </cell>
          <cell r="D300">
            <v>0</v>
          </cell>
          <cell r="E300" t="str">
            <v>Boulon 16x300</v>
          </cell>
          <cell r="F300" t="str">
            <v>bộ</v>
          </cell>
          <cell r="G300">
            <v>2</v>
          </cell>
          <cell r="H300">
            <v>21000</v>
          </cell>
          <cell r="K300">
            <v>0</v>
          </cell>
          <cell r="M300">
            <v>0</v>
          </cell>
          <cell r="N300">
            <v>42000</v>
          </cell>
          <cell r="O300">
            <v>0</v>
          </cell>
          <cell r="P300">
            <v>0</v>
          </cell>
          <cell r="Q300">
            <v>0</v>
          </cell>
          <cell r="R300">
            <v>0</v>
          </cell>
          <cell r="S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row>
        <row r="301">
          <cell r="B301" t="str">
            <v>B16300V</v>
          </cell>
          <cell r="C301">
            <v>0</v>
          </cell>
          <cell r="D301">
            <v>0</v>
          </cell>
          <cell r="E301" t="str">
            <v>Boulon 16x300VRS</v>
          </cell>
          <cell r="F301" t="str">
            <v>bộ</v>
          </cell>
          <cell r="G301">
            <v>1</v>
          </cell>
          <cell r="H301">
            <v>23000</v>
          </cell>
          <cell r="K301">
            <v>0</v>
          </cell>
          <cell r="M301">
            <v>0</v>
          </cell>
          <cell r="N301">
            <v>23000</v>
          </cell>
          <cell r="O301">
            <v>0</v>
          </cell>
          <cell r="P301">
            <v>0</v>
          </cell>
          <cell r="Q301">
            <v>0</v>
          </cell>
          <cell r="R301">
            <v>0</v>
          </cell>
          <cell r="S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row>
        <row r="302">
          <cell r="B302" t="str">
            <v>B1650</v>
          </cell>
          <cell r="C302">
            <v>0</v>
          </cell>
          <cell r="D302">
            <v>0</v>
          </cell>
          <cell r="E302" t="str">
            <v>Boulon 16x50</v>
          </cell>
          <cell r="F302" t="str">
            <v>bộ</v>
          </cell>
          <cell r="G302">
            <v>2</v>
          </cell>
          <cell r="H302">
            <v>8000</v>
          </cell>
          <cell r="K302">
            <v>0</v>
          </cell>
          <cell r="M302">
            <v>0</v>
          </cell>
          <cell r="N302">
            <v>16000</v>
          </cell>
          <cell r="O302">
            <v>0</v>
          </cell>
          <cell r="P302">
            <v>0</v>
          </cell>
          <cell r="Q302">
            <v>0</v>
          </cell>
          <cell r="R302">
            <v>0</v>
          </cell>
          <cell r="S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row>
        <row r="303">
          <cell r="B303" t="str">
            <v>LX800K</v>
          </cell>
          <cell r="C303">
            <v>0</v>
          </cell>
          <cell r="D303" t="str">
            <v>D2.6031c</v>
          </cell>
          <cell r="E303" t="str">
            <v>Lắp đặt xà thép L75x75x8x800 kép cột đỡ (26,55 kg/bộ)</v>
          </cell>
          <cell r="F303" t="str">
            <v>bộ</v>
          </cell>
          <cell r="G303">
            <v>1</v>
          </cell>
          <cell r="K303">
            <v>296545</v>
          </cell>
          <cell r="M303">
            <v>0</v>
          </cell>
          <cell r="N303">
            <v>0</v>
          </cell>
          <cell r="O303">
            <v>0</v>
          </cell>
          <cell r="P303">
            <v>0</v>
          </cell>
          <cell r="Q303">
            <v>296545</v>
          </cell>
          <cell r="R303">
            <v>0</v>
          </cell>
          <cell r="S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row>
        <row r="304">
          <cell r="A304" t="str">
            <v>X11D</v>
          </cell>
          <cell r="C304">
            <v>1</v>
          </cell>
          <cell r="E304" t="str">
            <v>Bộ xà lệch đơn L75x75x8 dài 1,1m: X-11ĐL</v>
          </cell>
          <cell r="F304" t="str">
            <v>Bộ</v>
          </cell>
          <cell r="G304">
            <v>57</v>
          </cell>
          <cell r="N304">
            <v>525351</v>
          </cell>
          <cell r="O304">
            <v>0</v>
          </cell>
          <cell r="P304">
            <v>0</v>
          </cell>
          <cell r="Q304">
            <v>197267</v>
          </cell>
          <cell r="R304">
            <v>0</v>
          </cell>
          <cell r="S304">
            <v>0</v>
          </cell>
          <cell r="U304">
            <v>57</v>
          </cell>
          <cell r="V304">
            <v>12</v>
          </cell>
          <cell r="W304">
            <v>6</v>
          </cell>
          <cell r="X304">
            <v>0</v>
          </cell>
          <cell r="Y304">
            <v>0</v>
          </cell>
          <cell r="Z304">
            <v>6</v>
          </cell>
          <cell r="AA304">
            <v>15</v>
          </cell>
          <cell r="AB304">
            <v>6</v>
          </cell>
          <cell r="AC304">
            <v>12</v>
          </cell>
          <cell r="AD304">
            <v>0</v>
          </cell>
          <cell r="AE304">
            <v>0</v>
          </cell>
          <cell r="AF304">
            <v>0</v>
          </cell>
          <cell r="AG304">
            <v>0</v>
          </cell>
        </row>
        <row r="305">
          <cell r="C305">
            <v>1</v>
          </cell>
          <cell r="E305" t="str">
            <v>Mỗi bộ gồm:</v>
          </cell>
        </row>
        <row r="306">
          <cell r="B306" t="str">
            <v>D1100</v>
          </cell>
          <cell r="C306">
            <v>1</v>
          </cell>
          <cell r="D306">
            <v>0</v>
          </cell>
          <cell r="E306" t="str">
            <v>Đà sắt L75x75x8-1100 - 1 ốp</v>
          </cell>
          <cell r="F306" t="str">
            <v>cái</v>
          </cell>
          <cell r="G306">
            <v>1</v>
          </cell>
          <cell r="H306">
            <v>333751</v>
          </cell>
          <cell r="K306">
            <v>0</v>
          </cell>
          <cell r="M306">
            <v>0</v>
          </cell>
          <cell r="N306">
            <v>333751</v>
          </cell>
          <cell r="O306">
            <v>0</v>
          </cell>
          <cell r="P306">
            <v>0</v>
          </cell>
          <cell r="Q306">
            <v>0</v>
          </cell>
          <cell r="R306">
            <v>0</v>
          </cell>
          <cell r="S306">
            <v>0</v>
          </cell>
          <cell r="U306">
            <v>57</v>
          </cell>
          <cell r="V306">
            <v>12</v>
          </cell>
          <cell r="W306">
            <v>6</v>
          </cell>
          <cell r="X306">
            <v>0</v>
          </cell>
          <cell r="Y306">
            <v>0</v>
          </cell>
          <cell r="Z306">
            <v>6</v>
          </cell>
          <cell r="AA306">
            <v>15</v>
          </cell>
          <cell r="AB306">
            <v>6</v>
          </cell>
          <cell r="AC306">
            <v>12</v>
          </cell>
          <cell r="AD306">
            <v>0</v>
          </cell>
          <cell r="AE306">
            <v>0</v>
          </cell>
          <cell r="AF306">
            <v>0</v>
          </cell>
          <cell r="AG306">
            <v>0</v>
          </cell>
        </row>
        <row r="307">
          <cell r="B307" t="str">
            <v>C810</v>
          </cell>
          <cell r="C307">
            <v>1</v>
          </cell>
          <cell r="D307">
            <v>0</v>
          </cell>
          <cell r="E307" t="str">
            <v>Thanh chống L50x50x5-810</v>
          </cell>
          <cell r="F307" t="str">
            <v>cái</v>
          </cell>
          <cell r="G307">
            <v>1</v>
          </cell>
          <cell r="H307">
            <v>130000</v>
          </cell>
          <cell r="K307">
            <v>0</v>
          </cell>
          <cell r="M307">
            <v>0</v>
          </cell>
          <cell r="N307">
            <v>130000</v>
          </cell>
          <cell r="O307">
            <v>0</v>
          </cell>
          <cell r="P307">
            <v>0</v>
          </cell>
          <cell r="Q307">
            <v>0</v>
          </cell>
          <cell r="R307">
            <v>0</v>
          </cell>
          <cell r="S307">
            <v>0</v>
          </cell>
          <cell r="U307">
            <v>57</v>
          </cell>
          <cell r="V307">
            <v>12</v>
          </cell>
          <cell r="W307">
            <v>6</v>
          </cell>
          <cell r="X307">
            <v>0</v>
          </cell>
          <cell r="Y307">
            <v>0</v>
          </cell>
          <cell r="Z307">
            <v>6</v>
          </cell>
          <cell r="AA307">
            <v>15</v>
          </cell>
          <cell r="AB307">
            <v>6</v>
          </cell>
          <cell r="AC307">
            <v>12</v>
          </cell>
          <cell r="AD307">
            <v>0</v>
          </cell>
          <cell r="AE307">
            <v>0</v>
          </cell>
          <cell r="AF307">
            <v>0</v>
          </cell>
          <cell r="AG307">
            <v>0</v>
          </cell>
        </row>
        <row r="308">
          <cell r="B308" t="str">
            <v>B16250</v>
          </cell>
          <cell r="C308">
            <v>1</v>
          </cell>
          <cell r="D308">
            <v>0</v>
          </cell>
          <cell r="E308" t="str">
            <v>Boulon 16x250</v>
          </cell>
          <cell r="F308" t="str">
            <v>bộ</v>
          </cell>
          <cell r="G308">
            <v>2</v>
          </cell>
          <cell r="H308">
            <v>19000</v>
          </cell>
          <cell r="K308">
            <v>0</v>
          </cell>
          <cell r="M308">
            <v>0</v>
          </cell>
          <cell r="N308">
            <v>38000</v>
          </cell>
          <cell r="O308">
            <v>0</v>
          </cell>
          <cell r="P308">
            <v>0</v>
          </cell>
          <cell r="Q308">
            <v>0</v>
          </cell>
          <cell r="R308">
            <v>0</v>
          </cell>
          <cell r="S308">
            <v>0</v>
          </cell>
          <cell r="U308">
            <v>114</v>
          </cell>
          <cell r="V308">
            <v>24</v>
          </cell>
          <cell r="W308">
            <v>12</v>
          </cell>
          <cell r="X308">
            <v>0</v>
          </cell>
          <cell r="Y308">
            <v>0</v>
          </cell>
          <cell r="Z308">
            <v>12</v>
          </cell>
          <cell r="AA308">
            <v>30</v>
          </cell>
          <cell r="AB308">
            <v>12</v>
          </cell>
          <cell r="AC308">
            <v>24</v>
          </cell>
          <cell r="AD308">
            <v>0</v>
          </cell>
          <cell r="AE308">
            <v>0</v>
          </cell>
          <cell r="AF308">
            <v>0</v>
          </cell>
          <cell r="AG308">
            <v>0</v>
          </cell>
        </row>
        <row r="309">
          <cell r="B309" t="str">
            <v>B1650</v>
          </cell>
          <cell r="C309">
            <v>1</v>
          </cell>
          <cell r="D309">
            <v>0</v>
          </cell>
          <cell r="E309" t="str">
            <v>Boulon 16x50</v>
          </cell>
          <cell r="F309" t="str">
            <v>bộ</v>
          </cell>
          <cell r="G309">
            <v>1</v>
          </cell>
          <cell r="H309">
            <v>8000</v>
          </cell>
          <cell r="K309">
            <v>0</v>
          </cell>
          <cell r="M309">
            <v>0</v>
          </cell>
          <cell r="N309">
            <v>8000</v>
          </cell>
          <cell r="O309">
            <v>0</v>
          </cell>
          <cell r="P309">
            <v>0</v>
          </cell>
          <cell r="Q309">
            <v>0</v>
          </cell>
          <cell r="R309">
            <v>0</v>
          </cell>
          <cell r="S309">
            <v>0</v>
          </cell>
          <cell r="U309">
            <v>57</v>
          </cell>
          <cell r="V309">
            <v>12</v>
          </cell>
          <cell r="W309">
            <v>6</v>
          </cell>
          <cell r="X309">
            <v>0</v>
          </cell>
          <cell r="Y309">
            <v>0</v>
          </cell>
          <cell r="Z309">
            <v>6</v>
          </cell>
          <cell r="AA309">
            <v>15</v>
          </cell>
          <cell r="AB309">
            <v>6</v>
          </cell>
          <cell r="AC309">
            <v>12</v>
          </cell>
          <cell r="AD309">
            <v>0</v>
          </cell>
          <cell r="AE309">
            <v>0</v>
          </cell>
          <cell r="AF309">
            <v>0</v>
          </cell>
          <cell r="AG309">
            <v>0</v>
          </cell>
        </row>
        <row r="310">
          <cell r="B310" t="str">
            <v>LD 50</v>
          </cell>
          <cell r="C310">
            <v>1</v>
          </cell>
          <cell r="D310">
            <v>0</v>
          </cell>
          <cell r="E310" t="str">
            <v>Long đền vuông 18 (50x50x3)</v>
          </cell>
          <cell r="F310" t="str">
            <v>cái</v>
          </cell>
          <cell r="G310">
            <v>6</v>
          </cell>
          <cell r="H310">
            <v>2600</v>
          </cell>
          <cell r="K310">
            <v>0</v>
          </cell>
          <cell r="M310">
            <v>0</v>
          </cell>
          <cell r="N310">
            <v>15600</v>
          </cell>
          <cell r="O310">
            <v>0</v>
          </cell>
          <cell r="P310">
            <v>0</v>
          </cell>
          <cell r="Q310">
            <v>0</v>
          </cell>
          <cell r="R310">
            <v>0</v>
          </cell>
          <cell r="S310">
            <v>0</v>
          </cell>
          <cell r="U310">
            <v>342</v>
          </cell>
          <cell r="V310">
            <v>72</v>
          </cell>
          <cell r="W310">
            <v>36</v>
          </cell>
          <cell r="X310">
            <v>0</v>
          </cell>
          <cell r="Y310">
            <v>0</v>
          </cell>
          <cell r="Z310">
            <v>36</v>
          </cell>
          <cell r="AA310">
            <v>90</v>
          </cell>
          <cell r="AB310">
            <v>36</v>
          </cell>
          <cell r="AC310">
            <v>72</v>
          </cell>
          <cell r="AD310">
            <v>0</v>
          </cell>
          <cell r="AE310">
            <v>0</v>
          </cell>
          <cell r="AF310">
            <v>0</v>
          </cell>
          <cell r="AG310">
            <v>0</v>
          </cell>
        </row>
        <row r="311">
          <cell r="B311" t="str">
            <v>LX1100D</v>
          </cell>
          <cell r="C311">
            <v>1</v>
          </cell>
          <cell r="D311" t="str">
            <v>D2.6021c</v>
          </cell>
          <cell r="E311" t="str">
            <v>Lắp đặt xà thép L75x75x8x1100 đơn cột BTLT đỡ (14,963 kg/bộ)</v>
          </cell>
          <cell r="F311" t="str">
            <v>bộ</v>
          </cell>
          <cell r="G311">
            <v>1</v>
          </cell>
          <cell r="K311">
            <v>197267</v>
          </cell>
          <cell r="M311">
            <v>0</v>
          </cell>
          <cell r="N311">
            <v>0</v>
          </cell>
          <cell r="O311">
            <v>0</v>
          </cell>
          <cell r="P311">
            <v>0</v>
          </cell>
          <cell r="Q311">
            <v>197267</v>
          </cell>
          <cell r="R311">
            <v>0</v>
          </cell>
          <cell r="S311">
            <v>0</v>
          </cell>
          <cell r="U311">
            <v>57</v>
          </cell>
          <cell r="V311">
            <v>12</v>
          </cell>
          <cell r="W311">
            <v>6</v>
          </cell>
          <cell r="X311">
            <v>0</v>
          </cell>
          <cell r="Y311">
            <v>0</v>
          </cell>
          <cell r="Z311">
            <v>6</v>
          </cell>
          <cell r="AA311">
            <v>15</v>
          </cell>
          <cell r="AB311">
            <v>6</v>
          </cell>
          <cell r="AC311">
            <v>12</v>
          </cell>
          <cell r="AD311">
            <v>0</v>
          </cell>
          <cell r="AE311">
            <v>0</v>
          </cell>
          <cell r="AF311">
            <v>0</v>
          </cell>
          <cell r="AG311">
            <v>0</v>
          </cell>
        </row>
        <row r="312">
          <cell r="A312" t="str">
            <v>X11K</v>
          </cell>
          <cell r="C312">
            <v>1</v>
          </cell>
          <cell r="E312" t="str">
            <v>Bộ xà lệch kép L75x75x8 dài 1,1m: X-11KL</v>
          </cell>
          <cell r="F312" t="str">
            <v>Bộ</v>
          </cell>
          <cell r="G312">
            <v>34</v>
          </cell>
          <cell r="N312">
            <v>1029302</v>
          </cell>
          <cell r="O312">
            <v>0</v>
          </cell>
          <cell r="P312">
            <v>0</v>
          </cell>
          <cell r="Q312">
            <v>345004</v>
          </cell>
          <cell r="R312">
            <v>0</v>
          </cell>
          <cell r="S312">
            <v>0</v>
          </cell>
          <cell r="U312">
            <v>34</v>
          </cell>
          <cell r="V312">
            <v>3</v>
          </cell>
          <cell r="W312">
            <v>6</v>
          </cell>
          <cell r="X312">
            <v>0</v>
          </cell>
          <cell r="Y312">
            <v>0</v>
          </cell>
          <cell r="Z312">
            <v>9</v>
          </cell>
          <cell r="AA312">
            <v>3</v>
          </cell>
          <cell r="AB312">
            <v>3</v>
          </cell>
          <cell r="AC312">
            <v>10</v>
          </cell>
          <cell r="AD312">
            <v>0</v>
          </cell>
          <cell r="AE312">
            <v>0</v>
          </cell>
          <cell r="AF312">
            <v>0</v>
          </cell>
          <cell r="AG312">
            <v>0</v>
          </cell>
        </row>
        <row r="313">
          <cell r="C313">
            <v>1</v>
          </cell>
          <cell r="E313" t="str">
            <v>Mỗi bộ gồm:</v>
          </cell>
        </row>
        <row r="314">
          <cell r="B314" t="str">
            <v>D1100</v>
          </cell>
          <cell r="C314">
            <v>1</v>
          </cell>
          <cell r="D314">
            <v>0</v>
          </cell>
          <cell r="E314" t="str">
            <v>Đà sắt L75x75x8-1100 - 1 ốp</v>
          </cell>
          <cell r="F314" t="str">
            <v>cái</v>
          </cell>
          <cell r="G314">
            <v>2</v>
          </cell>
          <cell r="H314">
            <v>333751</v>
          </cell>
          <cell r="K314">
            <v>0</v>
          </cell>
          <cell r="M314">
            <v>0</v>
          </cell>
          <cell r="N314">
            <v>667502</v>
          </cell>
          <cell r="O314">
            <v>0</v>
          </cell>
          <cell r="P314">
            <v>0</v>
          </cell>
          <cell r="Q314">
            <v>0</v>
          </cell>
          <cell r="R314">
            <v>0</v>
          </cell>
          <cell r="S314">
            <v>0</v>
          </cell>
          <cell r="U314">
            <v>68</v>
          </cell>
          <cell r="V314">
            <v>6</v>
          </cell>
          <cell r="W314">
            <v>12</v>
          </cell>
          <cell r="X314">
            <v>0</v>
          </cell>
          <cell r="Y314">
            <v>0</v>
          </cell>
          <cell r="Z314">
            <v>18</v>
          </cell>
          <cell r="AA314">
            <v>6</v>
          </cell>
          <cell r="AB314">
            <v>6</v>
          </cell>
          <cell r="AC314">
            <v>20</v>
          </cell>
          <cell r="AD314">
            <v>0</v>
          </cell>
          <cell r="AE314">
            <v>0</v>
          </cell>
          <cell r="AF314">
            <v>0</v>
          </cell>
          <cell r="AG314">
            <v>0</v>
          </cell>
        </row>
        <row r="315">
          <cell r="B315" t="str">
            <v>C810</v>
          </cell>
          <cell r="C315">
            <v>1</v>
          </cell>
          <cell r="D315">
            <v>0</v>
          </cell>
          <cell r="E315" t="str">
            <v>Thanh chống L50x50x5-810</v>
          </cell>
          <cell r="F315" t="str">
            <v>cái</v>
          </cell>
          <cell r="G315">
            <v>2</v>
          </cell>
          <cell r="H315">
            <v>130000</v>
          </cell>
          <cell r="K315">
            <v>0</v>
          </cell>
          <cell r="M315">
            <v>0</v>
          </cell>
          <cell r="N315">
            <v>260000</v>
          </cell>
          <cell r="O315">
            <v>0</v>
          </cell>
          <cell r="P315">
            <v>0</v>
          </cell>
          <cell r="Q315">
            <v>0</v>
          </cell>
          <cell r="R315">
            <v>0</v>
          </cell>
          <cell r="S315">
            <v>0</v>
          </cell>
          <cell r="U315">
            <v>68</v>
          </cell>
          <cell r="V315">
            <v>6</v>
          </cell>
          <cell r="W315">
            <v>12</v>
          </cell>
          <cell r="X315">
            <v>0</v>
          </cell>
          <cell r="Y315">
            <v>0</v>
          </cell>
          <cell r="Z315">
            <v>18</v>
          </cell>
          <cell r="AA315">
            <v>6</v>
          </cell>
          <cell r="AB315">
            <v>6</v>
          </cell>
          <cell r="AC315">
            <v>20</v>
          </cell>
          <cell r="AD315">
            <v>0</v>
          </cell>
          <cell r="AE315">
            <v>0</v>
          </cell>
          <cell r="AF315">
            <v>0</v>
          </cell>
          <cell r="AG315">
            <v>0</v>
          </cell>
        </row>
        <row r="316">
          <cell r="B316" t="str">
            <v>B16300</v>
          </cell>
          <cell r="C316">
            <v>1</v>
          </cell>
          <cell r="D316">
            <v>0</v>
          </cell>
          <cell r="E316" t="str">
            <v>Boulon 16x300</v>
          </cell>
          <cell r="F316" t="str">
            <v>bộ</v>
          </cell>
          <cell r="G316">
            <v>2</v>
          </cell>
          <cell r="H316">
            <v>21000</v>
          </cell>
          <cell r="K316">
            <v>0</v>
          </cell>
          <cell r="M316">
            <v>0</v>
          </cell>
          <cell r="N316">
            <v>42000</v>
          </cell>
          <cell r="O316">
            <v>0</v>
          </cell>
          <cell r="P316">
            <v>0</v>
          </cell>
          <cell r="Q316">
            <v>0</v>
          </cell>
          <cell r="R316">
            <v>0</v>
          </cell>
          <cell r="S316">
            <v>0</v>
          </cell>
          <cell r="U316">
            <v>68</v>
          </cell>
          <cell r="V316">
            <v>6</v>
          </cell>
          <cell r="W316">
            <v>12</v>
          </cell>
          <cell r="X316">
            <v>0</v>
          </cell>
          <cell r="Y316">
            <v>0</v>
          </cell>
          <cell r="Z316">
            <v>18</v>
          </cell>
          <cell r="AA316">
            <v>6</v>
          </cell>
          <cell r="AB316">
            <v>6</v>
          </cell>
          <cell r="AC316">
            <v>20</v>
          </cell>
          <cell r="AD316">
            <v>0</v>
          </cell>
          <cell r="AE316">
            <v>0</v>
          </cell>
          <cell r="AF316">
            <v>0</v>
          </cell>
          <cell r="AG316">
            <v>0</v>
          </cell>
        </row>
        <row r="317">
          <cell r="B317" t="str">
            <v>B16300V</v>
          </cell>
          <cell r="C317">
            <v>1</v>
          </cell>
          <cell r="D317">
            <v>0</v>
          </cell>
          <cell r="E317" t="str">
            <v>Boulon 16x300VRS</v>
          </cell>
          <cell r="F317" t="str">
            <v>bộ</v>
          </cell>
          <cell r="G317">
            <v>1</v>
          </cell>
          <cell r="H317">
            <v>23000</v>
          </cell>
          <cell r="K317">
            <v>0</v>
          </cell>
          <cell r="M317">
            <v>0</v>
          </cell>
          <cell r="N317">
            <v>23000</v>
          </cell>
          <cell r="O317">
            <v>0</v>
          </cell>
          <cell r="P317">
            <v>0</v>
          </cell>
          <cell r="Q317">
            <v>0</v>
          </cell>
          <cell r="R317">
            <v>0</v>
          </cell>
          <cell r="S317">
            <v>0</v>
          </cell>
          <cell r="U317">
            <v>34</v>
          </cell>
          <cell r="V317">
            <v>3</v>
          </cell>
          <cell r="W317">
            <v>6</v>
          </cell>
          <cell r="X317">
            <v>0</v>
          </cell>
          <cell r="Y317">
            <v>0</v>
          </cell>
          <cell r="Z317">
            <v>9</v>
          </cell>
          <cell r="AA317">
            <v>3</v>
          </cell>
          <cell r="AB317">
            <v>3</v>
          </cell>
          <cell r="AC317">
            <v>10</v>
          </cell>
          <cell r="AD317">
            <v>0</v>
          </cell>
          <cell r="AE317">
            <v>0</v>
          </cell>
          <cell r="AF317">
            <v>0</v>
          </cell>
          <cell r="AG317">
            <v>0</v>
          </cell>
        </row>
        <row r="318">
          <cell r="B318" t="str">
            <v>B1650</v>
          </cell>
          <cell r="C318">
            <v>1</v>
          </cell>
          <cell r="D318">
            <v>0</v>
          </cell>
          <cell r="E318" t="str">
            <v>Boulon 16x50</v>
          </cell>
          <cell r="F318" t="str">
            <v>bộ</v>
          </cell>
          <cell r="G318">
            <v>2</v>
          </cell>
          <cell r="H318">
            <v>8000</v>
          </cell>
          <cell r="K318">
            <v>0</v>
          </cell>
          <cell r="M318">
            <v>0</v>
          </cell>
          <cell r="N318">
            <v>16000</v>
          </cell>
          <cell r="O318">
            <v>0</v>
          </cell>
          <cell r="P318">
            <v>0</v>
          </cell>
          <cell r="Q318">
            <v>0</v>
          </cell>
          <cell r="R318">
            <v>0</v>
          </cell>
          <cell r="S318">
            <v>0</v>
          </cell>
          <cell r="U318">
            <v>68</v>
          </cell>
          <cell r="V318">
            <v>6</v>
          </cell>
          <cell r="W318">
            <v>12</v>
          </cell>
          <cell r="X318">
            <v>0</v>
          </cell>
          <cell r="Y318">
            <v>0</v>
          </cell>
          <cell r="Z318">
            <v>18</v>
          </cell>
          <cell r="AA318">
            <v>6</v>
          </cell>
          <cell r="AB318">
            <v>6</v>
          </cell>
          <cell r="AC318">
            <v>20</v>
          </cell>
          <cell r="AD318">
            <v>0</v>
          </cell>
          <cell r="AE318">
            <v>0</v>
          </cell>
          <cell r="AF318">
            <v>0</v>
          </cell>
          <cell r="AG318">
            <v>0</v>
          </cell>
        </row>
        <row r="319">
          <cell r="B319" t="str">
            <v>LD 50</v>
          </cell>
          <cell r="C319">
            <v>1</v>
          </cell>
          <cell r="D319">
            <v>0</v>
          </cell>
          <cell r="E319" t="str">
            <v>Long đền vuông 18 (50x50x3)</v>
          </cell>
          <cell r="F319" t="str">
            <v>cái</v>
          </cell>
          <cell r="G319">
            <v>8</v>
          </cell>
          <cell r="H319">
            <v>2600</v>
          </cell>
          <cell r="K319">
            <v>0</v>
          </cell>
          <cell r="M319">
            <v>0</v>
          </cell>
          <cell r="N319">
            <v>20800</v>
          </cell>
          <cell r="O319">
            <v>0</v>
          </cell>
          <cell r="P319">
            <v>0</v>
          </cell>
          <cell r="Q319">
            <v>0</v>
          </cell>
          <cell r="R319">
            <v>0</v>
          </cell>
          <cell r="S319">
            <v>0</v>
          </cell>
          <cell r="U319">
            <v>272</v>
          </cell>
          <cell r="V319">
            <v>24</v>
          </cell>
          <cell r="W319">
            <v>48</v>
          </cell>
          <cell r="X319">
            <v>0</v>
          </cell>
          <cell r="Y319">
            <v>0</v>
          </cell>
          <cell r="Z319">
            <v>72</v>
          </cell>
          <cell r="AA319">
            <v>24</v>
          </cell>
          <cell r="AB319">
            <v>24</v>
          </cell>
          <cell r="AC319">
            <v>80</v>
          </cell>
          <cell r="AD319">
            <v>0</v>
          </cell>
          <cell r="AE319">
            <v>0</v>
          </cell>
          <cell r="AF319">
            <v>0</v>
          </cell>
          <cell r="AG319">
            <v>0</v>
          </cell>
        </row>
        <row r="320">
          <cell r="B320" t="str">
            <v>LX1100K</v>
          </cell>
          <cell r="C320">
            <v>1</v>
          </cell>
          <cell r="D320" t="str">
            <v>D2.6031c</v>
          </cell>
          <cell r="E320" t="str">
            <v>Lắp đặt xà thép L75x75x8x1100 kép cột BTLT đỡ (28,496 kg/bộ)</v>
          </cell>
          <cell r="F320" t="str">
            <v>bộ</v>
          </cell>
          <cell r="G320">
            <v>1</v>
          </cell>
          <cell r="K320">
            <v>345004</v>
          </cell>
          <cell r="M320">
            <v>0</v>
          </cell>
          <cell r="N320">
            <v>0</v>
          </cell>
          <cell r="O320">
            <v>0</v>
          </cell>
          <cell r="P320">
            <v>0</v>
          </cell>
          <cell r="Q320">
            <v>345004</v>
          </cell>
          <cell r="R320">
            <v>0</v>
          </cell>
          <cell r="S320">
            <v>0</v>
          </cell>
          <cell r="U320">
            <v>34</v>
          </cell>
          <cell r="V320">
            <v>3</v>
          </cell>
          <cell r="W320">
            <v>6</v>
          </cell>
          <cell r="X320">
            <v>0</v>
          </cell>
          <cell r="Y320">
            <v>0</v>
          </cell>
          <cell r="Z320">
            <v>9</v>
          </cell>
          <cell r="AA320">
            <v>3</v>
          </cell>
          <cell r="AB320">
            <v>3</v>
          </cell>
          <cell r="AC320">
            <v>10</v>
          </cell>
          <cell r="AD320">
            <v>0</v>
          </cell>
          <cell r="AE320">
            <v>0</v>
          </cell>
          <cell r="AF320">
            <v>0</v>
          </cell>
          <cell r="AG320">
            <v>0</v>
          </cell>
        </row>
        <row r="321">
          <cell r="A321" t="str">
            <v>X11KK</v>
          </cell>
          <cell r="C321">
            <v>1</v>
          </cell>
          <cell r="E321" t="str">
            <v>Bộ xà kép L75x75x8 dài 1,1m (hướng trụ ghép)</v>
          </cell>
          <cell r="F321" t="str">
            <v>Bộ</v>
          </cell>
          <cell r="G321">
            <v>27</v>
          </cell>
          <cell r="N321">
            <v>1066902</v>
          </cell>
          <cell r="O321">
            <v>0</v>
          </cell>
          <cell r="P321">
            <v>0</v>
          </cell>
          <cell r="Q321">
            <v>345004</v>
          </cell>
          <cell r="R321">
            <v>0</v>
          </cell>
          <cell r="S321">
            <v>0</v>
          </cell>
          <cell r="U321">
            <v>27</v>
          </cell>
          <cell r="V321">
            <v>6</v>
          </cell>
          <cell r="W321">
            <v>6</v>
          </cell>
          <cell r="X321">
            <v>0</v>
          </cell>
          <cell r="Y321">
            <v>0</v>
          </cell>
          <cell r="Z321">
            <v>3</v>
          </cell>
          <cell r="AA321">
            <v>6</v>
          </cell>
          <cell r="AB321">
            <v>3</v>
          </cell>
          <cell r="AC321">
            <v>3</v>
          </cell>
          <cell r="AD321">
            <v>0</v>
          </cell>
          <cell r="AE321">
            <v>0</v>
          </cell>
          <cell r="AF321">
            <v>0</v>
          </cell>
          <cell r="AG321">
            <v>0</v>
          </cell>
        </row>
        <row r="322">
          <cell r="C322">
            <v>1</v>
          </cell>
          <cell r="E322" t="str">
            <v>Mỗi bộ gồm:</v>
          </cell>
        </row>
        <row r="323">
          <cell r="B323" t="str">
            <v>D1100</v>
          </cell>
          <cell r="C323">
            <v>1</v>
          </cell>
          <cell r="D323">
            <v>0</v>
          </cell>
          <cell r="E323" t="str">
            <v>Đà sắt L75x75x8-1100 - 1 ốp</v>
          </cell>
          <cell r="F323" t="str">
            <v>cái</v>
          </cell>
          <cell r="G323">
            <v>2</v>
          </cell>
          <cell r="H323">
            <v>333751</v>
          </cell>
          <cell r="K323">
            <v>0</v>
          </cell>
          <cell r="M323">
            <v>0</v>
          </cell>
          <cell r="N323">
            <v>667502</v>
          </cell>
          <cell r="O323">
            <v>0</v>
          </cell>
          <cell r="P323">
            <v>0</v>
          </cell>
          <cell r="Q323">
            <v>0</v>
          </cell>
          <cell r="R323">
            <v>0</v>
          </cell>
          <cell r="S323">
            <v>0</v>
          </cell>
          <cell r="U323">
            <v>54</v>
          </cell>
          <cell r="V323">
            <v>12</v>
          </cell>
          <cell r="W323">
            <v>12</v>
          </cell>
          <cell r="X323">
            <v>0</v>
          </cell>
          <cell r="Y323">
            <v>0</v>
          </cell>
          <cell r="Z323">
            <v>6</v>
          </cell>
          <cell r="AA323">
            <v>12</v>
          </cell>
          <cell r="AB323">
            <v>6</v>
          </cell>
          <cell r="AC323">
            <v>6</v>
          </cell>
          <cell r="AD323">
            <v>0</v>
          </cell>
          <cell r="AE323">
            <v>0</v>
          </cell>
          <cell r="AF323">
            <v>0</v>
          </cell>
          <cell r="AG323">
            <v>0</v>
          </cell>
        </row>
        <row r="324">
          <cell r="B324" t="str">
            <v>C810</v>
          </cell>
          <cell r="C324">
            <v>1</v>
          </cell>
          <cell r="D324">
            <v>0</v>
          </cell>
          <cell r="E324" t="str">
            <v>Thanh chống L50x50x5-810</v>
          </cell>
          <cell r="F324" t="str">
            <v>cái</v>
          </cell>
          <cell r="G324">
            <v>2</v>
          </cell>
          <cell r="H324">
            <v>130000</v>
          </cell>
          <cell r="K324">
            <v>0</v>
          </cell>
          <cell r="M324">
            <v>0</v>
          </cell>
          <cell r="N324">
            <v>260000</v>
          </cell>
          <cell r="O324">
            <v>0</v>
          </cell>
          <cell r="P324">
            <v>0</v>
          </cell>
          <cell r="Q324">
            <v>0</v>
          </cell>
          <cell r="R324">
            <v>0</v>
          </cell>
          <cell r="S324">
            <v>0</v>
          </cell>
          <cell r="U324">
            <v>54</v>
          </cell>
          <cell r="V324">
            <v>12</v>
          </cell>
          <cell r="W324">
            <v>12</v>
          </cell>
          <cell r="X324">
            <v>0</v>
          </cell>
          <cell r="Y324">
            <v>0</v>
          </cell>
          <cell r="Z324">
            <v>6</v>
          </cell>
          <cell r="AA324">
            <v>12</v>
          </cell>
          <cell r="AB324">
            <v>6</v>
          </cell>
          <cell r="AC324">
            <v>6</v>
          </cell>
          <cell r="AD324">
            <v>0</v>
          </cell>
          <cell r="AE324">
            <v>0</v>
          </cell>
          <cell r="AF324">
            <v>0</v>
          </cell>
          <cell r="AG324">
            <v>0</v>
          </cell>
        </row>
        <row r="325">
          <cell r="B325" t="str">
            <v>B16400</v>
          </cell>
          <cell r="C325">
            <v>0</v>
          </cell>
          <cell r="D325">
            <v>0</v>
          </cell>
          <cell r="E325" t="str">
            <v>Boulon 16x400</v>
          </cell>
          <cell r="F325" t="str">
            <v>bộ</v>
          </cell>
          <cell r="H325">
            <v>25500</v>
          </cell>
          <cell r="K325">
            <v>0</v>
          </cell>
          <cell r="M325">
            <v>0</v>
          </cell>
          <cell r="N325">
            <v>0</v>
          </cell>
          <cell r="O325">
            <v>0</v>
          </cell>
          <cell r="P325">
            <v>0</v>
          </cell>
          <cell r="Q325">
            <v>0</v>
          </cell>
          <cell r="R325">
            <v>0</v>
          </cell>
          <cell r="S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row>
        <row r="326">
          <cell r="B326" t="str">
            <v>B16450VR</v>
          </cell>
          <cell r="C326">
            <v>1</v>
          </cell>
          <cell r="D326">
            <v>0</v>
          </cell>
          <cell r="E326" t="str">
            <v xml:space="preserve">Boulon 16x450VRS </v>
          </cell>
          <cell r="F326" t="str">
            <v>bộ</v>
          </cell>
          <cell r="G326">
            <v>2</v>
          </cell>
          <cell r="H326">
            <v>33200</v>
          </cell>
          <cell r="K326">
            <v>0</v>
          </cell>
          <cell r="M326">
            <v>0</v>
          </cell>
          <cell r="N326">
            <v>66400</v>
          </cell>
          <cell r="O326">
            <v>0</v>
          </cell>
          <cell r="P326">
            <v>0</v>
          </cell>
          <cell r="Q326">
            <v>0</v>
          </cell>
          <cell r="R326">
            <v>0</v>
          </cell>
          <cell r="S326">
            <v>0</v>
          </cell>
          <cell r="U326">
            <v>54</v>
          </cell>
          <cell r="V326">
            <v>12</v>
          </cell>
          <cell r="W326">
            <v>12</v>
          </cell>
          <cell r="X326">
            <v>0</v>
          </cell>
          <cell r="Y326">
            <v>0</v>
          </cell>
          <cell r="Z326">
            <v>6</v>
          </cell>
          <cell r="AA326">
            <v>12</v>
          </cell>
          <cell r="AB326">
            <v>6</v>
          </cell>
          <cell r="AC326">
            <v>6</v>
          </cell>
          <cell r="AD326">
            <v>0</v>
          </cell>
          <cell r="AE326">
            <v>0</v>
          </cell>
          <cell r="AF326">
            <v>0</v>
          </cell>
          <cell r="AG326">
            <v>0</v>
          </cell>
        </row>
        <row r="327">
          <cell r="B327" t="str">
            <v>B16450V</v>
          </cell>
          <cell r="C327">
            <v>1</v>
          </cell>
          <cell r="D327">
            <v>0</v>
          </cell>
          <cell r="E327" t="str">
            <v>Boulon 16x450VRS</v>
          </cell>
          <cell r="F327" t="str">
            <v>bộ</v>
          </cell>
          <cell r="G327">
            <v>1</v>
          </cell>
          <cell r="H327">
            <v>31000</v>
          </cell>
          <cell r="K327">
            <v>0</v>
          </cell>
          <cell r="M327">
            <v>0</v>
          </cell>
          <cell r="N327">
            <v>31000</v>
          </cell>
          <cell r="O327">
            <v>0</v>
          </cell>
          <cell r="P327">
            <v>0</v>
          </cell>
          <cell r="Q327">
            <v>0</v>
          </cell>
          <cell r="R327">
            <v>0</v>
          </cell>
          <cell r="S327">
            <v>0</v>
          </cell>
          <cell r="U327">
            <v>27</v>
          </cell>
          <cell r="V327">
            <v>6</v>
          </cell>
          <cell r="W327">
            <v>6</v>
          </cell>
          <cell r="X327">
            <v>0</v>
          </cell>
          <cell r="Y327">
            <v>0</v>
          </cell>
          <cell r="Z327">
            <v>3</v>
          </cell>
          <cell r="AA327">
            <v>6</v>
          </cell>
          <cell r="AB327">
            <v>3</v>
          </cell>
          <cell r="AC327">
            <v>3</v>
          </cell>
          <cell r="AD327">
            <v>0</v>
          </cell>
          <cell r="AE327">
            <v>0</v>
          </cell>
          <cell r="AF327">
            <v>0</v>
          </cell>
          <cell r="AG327">
            <v>0</v>
          </cell>
        </row>
        <row r="328">
          <cell r="B328" t="str">
            <v>B1650</v>
          </cell>
          <cell r="C328">
            <v>1</v>
          </cell>
          <cell r="D328">
            <v>0</v>
          </cell>
          <cell r="E328" t="str">
            <v>Boulon 16x50</v>
          </cell>
          <cell r="F328" t="str">
            <v>bộ</v>
          </cell>
          <cell r="G328">
            <v>2</v>
          </cell>
          <cell r="H328">
            <v>8000</v>
          </cell>
          <cell r="K328">
            <v>0</v>
          </cell>
          <cell r="M328">
            <v>0</v>
          </cell>
          <cell r="N328">
            <v>16000</v>
          </cell>
          <cell r="O328">
            <v>0</v>
          </cell>
          <cell r="P328">
            <v>0</v>
          </cell>
          <cell r="Q328">
            <v>0</v>
          </cell>
          <cell r="R328">
            <v>0</v>
          </cell>
          <cell r="S328">
            <v>0</v>
          </cell>
          <cell r="U328">
            <v>54</v>
          </cell>
          <cell r="V328">
            <v>12</v>
          </cell>
          <cell r="W328">
            <v>12</v>
          </cell>
          <cell r="X328">
            <v>0</v>
          </cell>
          <cell r="Y328">
            <v>0</v>
          </cell>
          <cell r="Z328">
            <v>6</v>
          </cell>
          <cell r="AA328">
            <v>12</v>
          </cell>
          <cell r="AB328">
            <v>6</v>
          </cell>
          <cell r="AC328">
            <v>6</v>
          </cell>
          <cell r="AD328">
            <v>0</v>
          </cell>
          <cell r="AE328">
            <v>0</v>
          </cell>
          <cell r="AF328">
            <v>0</v>
          </cell>
          <cell r="AG328">
            <v>0</v>
          </cell>
        </row>
        <row r="329">
          <cell r="B329" t="str">
            <v>LD 50</v>
          </cell>
          <cell r="C329">
            <v>1</v>
          </cell>
          <cell r="D329">
            <v>0</v>
          </cell>
          <cell r="E329" t="str">
            <v>Long đền vuông 18 (50x50x3)</v>
          </cell>
          <cell r="F329" t="str">
            <v>cái</v>
          </cell>
          <cell r="G329">
            <v>10</v>
          </cell>
          <cell r="H329">
            <v>2600</v>
          </cell>
          <cell r="K329">
            <v>0</v>
          </cell>
          <cell r="M329">
            <v>0</v>
          </cell>
          <cell r="N329">
            <v>26000</v>
          </cell>
          <cell r="O329">
            <v>0</v>
          </cell>
          <cell r="P329">
            <v>0</v>
          </cell>
          <cell r="Q329">
            <v>0</v>
          </cell>
          <cell r="R329">
            <v>0</v>
          </cell>
          <cell r="S329">
            <v>0</v>
          </cell>
          <cell r="U329">
            <v>270</v>
          </cell>
          <cell r="V329">
            <v>60</v>
          </cell>
          <cell r="W329">
            <v>60</v>
          </cell>
          <cell r="X329">
            <v>0</v>
          </cell>
          <cell r="Y329">
            <v>0</v>
          </cell>
          <cell r="Z329">
            <v>30</v>
          </cell>
          <cell r="AA329">
            <v>60</v>
          </cell>
          <cell r="AB329">
            <v>30</v>
          </cell>
          <cell r="AC329">
            <v>30</v>
          </cell>
          <cell r="AD329">
            <v>0</v>
          </cell>
          <cell r="AE329">
            <v>0</v>
          </cell>
          <cell r="AF329">
            <v>0</v>
          </cell>
          <cell r="AG329">
            <v>0</v>
          </cell>
        </row>
        <row r="330">
          <cell r="B330" t="str">
            <v>LX1100K</v>
          </cell>
          <cell r="C330">
            <v>1</v>
          </cell>
          <cell r="D330" t="str">
            <v>D2.6031c</v>
          </cell>
          <cell r="E330" t="str">
            <v>Lắp đặt xà thép L75x75x8x1100 kép cột BTLT đỡ (28,496 kg/bộ)</v>
          </cell>
          <cell r="F330" t="str">
            <v>bộ</v>
          </cell>
          <cell r="G330">
            <v>1</v>
          </cell>
          <cell r="K330">
            <v>345004</v>
          </cell>
          <cell r="M330">
            <v>0</v>
          </cell>
          <cell r="N330">
            <v>0</v>
          </cell>
          <cell r="O330">
            <v>0</v>
          </cell>
          <cell r="P330">
            <v>0</v>
          </cell>
          <cell r="Q330">
            <v>345004</v>
          </cell>
          <cell r="R330">
            <v>0</v>
          </cell>
          <cell r="S330">
            <v>0</v>
          </cell>
          <cell r="U330">
            <v>27</v>
          </cell>
          <cell r="V330">
            <v>6</v>
          </cell>
          <cell r="W330">
            <v>6</v>
          </cell>
          <cell r="X330">
            <v>0</v>
          </cell>
          <cell r="Y330">
            <v>0</v>
          </cell>
          <cell r="Z330">
            <v>3</v>
          </cell>
          <cell r="AA330">
            <v>6</v>
          </cell>
          <cell r="AB330">
            <v>3</v>
          </cell>
          <cell r="AC330">
            <v>3</v>
          </cell>
          <cell r="AD330">
            <v>0</v>
          </cell>
          <cell r="AE330">
            <v>0</v>
          </cell>
          <cell r="AF330">
            <v>0</v>
          </cell>
          <cell r="AG330">
            <v>0</v>
          </cell>
        </row>
        <row r="331">
          <cell r="A331" t="str">
            <v>X166D</v>
          </cell>
          <cell r="C331">
            <v>0</v>
          </cell>
          <cell r="E331" t="str">
            <v>Bộ xà đơn L75x75x8 dài 1,66m</v>
          </cell>
          <cell r="F331" t="str">
            <v>Bộ</v>
          </cell>
          <cell r="G331">
            <v>0</v>
          </cell>
          <cell r="N331">
            <v>735000</v>
          </cell>
          <cell r="O331">
            <v>0</v>
          </cell>
          <cell r="P331">
            <v>0</v>
          </cell>
          <cell r="Q331">
            <v>328778</v>
          </cell>
          <cell r="R331">
            <v>0</v>
          </cell>
          <cell r="S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row>
        <row r="332">
          <cell r="C332">
            <v>0</v>
          </cell>
          <cell r="E332" t="str">
            <v>Mỗi bộ gồm:</v>
          </cell>
        </row>
        <row r="333">
          <cell r="B333" t="str">
            <v>D1660</v>
          </cell>
          <cell r="C333">
            <v>0</v>
          </cell>
          <cell r="D333">
            <v>0</v>
          </cell>
          <cell r="E333" t="str">
            <v>Đà sắt L75x75x8-1660 - 2 ốp</v>
          </cell>
          <cell r="F333" t="str">
            <v>cái</v>
          </cell>
          <cell r="G333">
            <v>1</v>
          </cell>
          <cell r="H333">
            <v>421000</v>
          </cell>
          <cell r="K333">
            <v>0</v>
          </cell>
          <cell r="M333">
            <v>0</v>
          </cell>
          <cell r="N333">
            <v>421000</v>
          </cell>
          <cell r="O333">
            <v>0</v>
          </cell>
          <cell r="P333">
            <v>0</v>
          </cell>
          <cell r="Q333">
            <v>0</v>
          </cell>
          <cell r="R333">
            <v>0</v>
          </cell>
          <cell r="S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row>
        <row r="334">
          <cell r="B334" t="str">
            <v>C810</v>
          </cell>
          <cell r="C334">
            <v>0</v>
          </cell>
          <cell r="D334">
            <v>0</v>
          </cell>
          <cell r="E334" t="str">
            <v>Thanh chống L50x50x5-810</v>
          </cell>
          <cell r="F334" t="str">
            <v>cái</v>
          </cell>
          <cell r="G334">
            <v>2</v>
          </cell>
          <cell r="H334">
            <v>130000</v>
          </cell>
          <cell r="K334">
            <v>0</v>
          </cell>
          <cell r="M334">
            <v>0</v>
          </cell>
          <cell r="N334">
            <v>260000</v>
          </cell>
          <cell r="O334">
            <v>0</v>
          </cell>
          <cell r="P334">
            <v>0</v>
          </cell>
          <cell r="Q334">
            <v>0</v>
          </cell>
          <cell r="R334">
            <v>0</v>
          </cell>
          <cell r="S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row>
        <row r="335">
          <cell r="B335" t="str">
            <v>B16250</v>
          </cell>
          <cell r="C335">
            <v>0</v>
          </cell>
          <cell r="D335">
            <v>0</v>
          </cell>
          <cell r="E335" t="str">
            <v>Boulon 16x250</v>
          </cell>
          <cell r="F335" t="str">
            <v>bộ</v>
          </cell>
          <cell r="G335">
            <v>2</v>
          </cell>
          <cell r="H335">
            <v>19000</v>
          </cell>
          <cell r="K335">
            <v>0</v>
          </cell>
          <cell r="M335">
            <v>0</v>
          </cell>
          <cell r="N335">
            <v>38000</v>
          </cell>
          <cell r="O335">
            <v>0</v>
          </cell>
          <cell r="P335">
            <v>0</v>
          </cell>
          <cell r="Q335">
            <v>0</v>
          </cell>
          <cell r="R335">
            <v>0</v>
          </cell>
          <cell r="S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row>
        <row r="336">
          <cell r="B336" t="str">
            <v>B1650</v>
          </cell>
          <cell r="C336">
            <v>0</v>
          </cell>
          <cell r="D336">
            <v>0</v>
          </cell>
          <cell r="E336" t="str">
            <v>Boulon 16x50</v>
          </cell>
          <cell r="F336" t="str">
            <v>bộ</v>
          </cell>
          <cell r="G336">
            <v>2</v>
          </cell>
          <cell r="H336">
            <v>8000</v>
          </cell>
          <cell r="K336">
            <v>0</v>
          </cell>
          <cell r="M336">
            <v>0</v>
          </cell>
          <cell r="N336">
            <v>16000</v>
          </cell>
          <cell r="O336">
            <v>0</v>
          </cell>
          <cell r="P336">
            <v>0</v>
          </cell>
          <cell r="Q336">
            <v>0</v>
          </cell>
          <cell r="R336">
            <v>0</v>
          </cell>
          <cell r="S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row>
        <row r="337">
          <cell r="B337" t="str">
            <v>LX1660D</v>
          </cell>
          <cell r="C337">
            <v>0</v>
          </cell>
          <cell r="D337" t="str">
            <v>D2.6021c</v>
          </cell>
          <cell r="E337" t="str">
            <v>Lắp đặt xà thép L75x75x8x1660 đơn cột đỡ (26,5504 kg/bộ)</v>
          </cell>
          <cell r="F337" t="str">
            <v>bộ</v>
          </cell>
          <cell r="G337">
            <v>1</v>
          </cell>
          <cell r="K337">
            <v>328778</v>
          </cell>
          <cell r="M337">
            <v>0</v>
          </cell>
          <cell r="N337">
            <v>0</v>
          </cell>
          <cell r="O337">
            <v>0</v>
          </cell>
          <cell r="P337">
            <v>0</v>
          </cell>
          <cell r="Q337">
            <v>328778</v>
          </cell>
          <cell r="R337">
            <v>0</v>
          </cell>
          <cell r="S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row>
        <row r="338">
          <cell r="A338" t="str">
            <v>X166K</v>
          </cell>
          <cell r="C338">
            <v>0</v>
          </cell>
          <cell r="E338" t="str">
            <v>Bộ xà kép L75x75x8 dài 1,66m:  X-1,66K</v>
          </cell>
          <cell r="F338" t="str">
            <v>Bộ</v>
          </cell>
          <cell r="G338">
            <v>0</v>
          </cell>
          <cell r="N338">
            <v>1480000</v>
          </cell>
          <cell r="O338">
            <v>0</v>
          </cell>
          <cell r="P338">
            <v>0</v>
          </cell>
          <cell r="Q338">
            <v>444817</v>
          </cell>
          <cell r="R338">
            <v>0</v>
          </cell>
          <cell r="S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row>
        <row r="339">
          <cell r="C339">
            <v>0</v>
          </cell>
          <cell r="E339" t="str">
            <v>Mỗi bộ gồm:</v>
          </cell>
        </row>
        <row r="340">
          <cell r="B340" t="str">
            <v>D1660</v>
          </cell>
          <cell r="C340">
            <v>0</v>
          </cell>
          <cell r="D340">
            <v>0</v>
          </cell>
          <cell r="E340" t="str">
            <v>Đà sắt L75x75x8-1660 - 2 ốp</v>
          </cell>
          <cell r="F340" t="str">
            <v>cái</v>
          </cell>
          <cell r="G340">
            <v>2</v>
          </cell>
          <cell r="H340">
            <v>421000</v>
          </cell>
          <cell r="K340">
            <v>0</v>
          </cell>
          <cell r="M340">
            <v>0</v>
          </cell>
          <cell r="N340">
            <v>842000</v>
          </cell>
          <cell r="O340">
            <v>0</v>
          </cell>
          <cell r="P340">
            <v>0</v>
          </cell>
          <cell r="Q340">
            <v>0</v>
          </cell>
          <cell r="R340">
            <v>0</v>
          </cell>
          <cell r="S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row>
        <row r="341">
          <cell r="B341" t="str">
            <v>C810</v>
          </cell>
          <cell r="C341">
            <v>0</v>
          </cell>
          <cell r="D341">
            <v>0</v>
          </cell>
          <cell r="E341" t="str">
            <v>Thanh chống L50x50x5-810</v>
          </cell>
          <cell r="F341" t="str">
            <v>cái</v>
          </cell>
          <cell r="G341">
            <v>4</v>
          </cell>
          <cell r="H341">
            <v>130000</v>
          </cell>
          <cell r="K341">
            <v>0</v>
          </cell>
          <cell r="M341">
            <v>0</v>
          </cell>
          <cell r="N341">
            <v>520000</v>
          </cell>
          <cell r="O341">
            <v>0</v>
          </cell>
          <cell r="P341">
            <v>0</v>
          </cell>
          <cell r="Q341">
            <v>0</v>
          </cell>
          <cell r="R341">
            <v>0</v>
          </cell>
          <cell r="S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row>
        <row r="342">
          <cell r="B342" t="str">
            <v>B16250</v>
          </cell>
          <cell r="C342">
            <v>0</v>
          </cell>
          <cell r="D342">
            <v>0</v>
          </cell>
          <cell r="E342" t="str">
            <v>Boulon 16x250</v>
          </cell>
          <cell r="F342" t="str">
            <v>bộ</v>
          </cell>
          <cell r="G342">
            <v>1</v>
          </cell>
          <cell r="H342">
            <v>19000</v>
          </cell>
          <cell r="K342">
            <v>0</v>
          </cell>
          <cell r="M342">
            <v>0</v>
          </cell>
          <cell r="N342">
            <v>19000</v>
          </cell>
          <cell r="O342">
            <v>0</v>
          </cell>
          <cell r="P342">
            <v>0</v>
          </cell>
          <cell r="Q342">
            <v>0</v>
          </cell>
          <cell r="R342">
            <v>0</v>
          </cell>
          <cell r="S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row>
        <row r="343">
          <cell r="B343" t="str">
            <v>B16300</v>
          </cell>
          <cell r="C343">
            <v>0</v>
          </cell>
          <cell r="D343">
            <v>0</v>
          </cell>
          <cell r="E343" t="str">
            <v>Boulon 16x300</v>
          </cell>
          <cell r="F343" t="str">
            <v>bộ</v>
          </cell>
          <cell r="G343">
            <v>1</v>
          </cell>
          <cell r="H343">
            <v>21000</v>
          </cell>
          <cell r="K343">
            <v>0</v>
          </cell>
          <cell r="M343">
            <v>0</v>
          </cell>
          <cell r="N343">
            <v>21000</v>
          </cell>
          <cell r="O343">
            <v>0</v>
          </cell>
          <cell r="P343">
            <v>0</v>
          </cell>
          <cell r="Q343">
            <v>0</v>
          </cell>
          <cell r="R343">
            <v>0</v>
          </cell>
          <cell r="S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row>
        <row r="344">
          <cell r="B344" t="str">
            <v>B16300v</v>
          </cell>
          <cell r="C344">
            <v>0</v>
          </cell>
          <cell r="D344">
            <v>0</v>
          </cell>
          <cell r="E344" t="str">
            <v>Boulon 16x300VRS</v>
          </cell>
          <cell r="F344" t="str">
            <v>bộ</v>
          </cell>
          <cell r="G344">
            <v>2</v>
          </cell>
          <cell r="H344">
            <v>23000</v>
          </cell>
          <cell r="K344">
            <v>0</v>
          </cell>
          <cell r="M344">
            <v>0</v>
          </cell>
          <cell r="N344">
            <v>46000</v>
          </cell>
          <cell r="O344">
            <v>0</v>
          </cell>
          <cell r="P344">
            <v>0</v>
          </cell>
          <cell r="Q344">
            <v>0</v>
          </cell>
          <cell r="R344">
            <v>0</v>
          </cell>
          <cell r="S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row>
        <row r="345">
          <cell r="B345" t="str">
            <v>B1650</v>
          </cell>
          <cell r="C345">
            <v>0</v>
          </cell>
          <cell r="D345">
            <v>0</v>
          </cell>
          <cell r="E345" t="str">
            <v>Boulon 16x50</v>
          </cell>
          <cell r="F345" t="str">
            <v>bộ</v>
          </cell>
          <cell r="G345">
            <v>4</v>
          </cell>
          <cell r="H345">
            <v>8000</v>
          </cell>
          <cell r="K345">
            <v>0</v>
          </cell>
          <cell r="M345">
            <v>0</v>
          </cell>
          <cell r="N345">
            <v>32000</v>
          </cell>
          <cell r="O345">
            <v>0</v>
          </cell>
          <cell r="P345">
            <v>0</v>
          </cell>
          <cell r="Q345">
            <v>0</v>
          </cell>
          <cell r="R345">
            <v>0</v>
          </cell>
          <cell r="S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row>
        <row r="346">
          <cell r="B346" t="str">
            <v>LX1660K</v>
          </cell>
          <cell r="C346">
            <v>0</v>
          </cell>
          <cell r="D346" t="str">
            <v>D2.6031c</v>
          </cell>
          <cell r="E346" t="str">
            <v>Lắp đặt xà thép L75x75x8x1660 kép cột đỡ (51,5748 kg/bộ)</v>
          </cell>
          <cell r="F346" t="str">
            <v>bộ</v>
          </cell>
          <cell r="G346">
            <v>1</v>
          </cell>
          <cell r="K346">
            <v>444817</v>
          </cell>
          <cell r="M346">
            <v>0</v>
          </cell>
          <cell r="N346">
            <v>0</v>
          </cell>
          <cell r="O346">
            <v>0</v>
          </cell>
          <cell r="P346">
            <v>0</v>
          </cell>
          <cell r="Q346">
            <v>444817</v>
          </cell>
          <cell r="R346">
            <v>0</v>
          </cell>
          <cell r="S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row>
        <row r="347">
          <cell r="A347" t="str">
            <v>X20D</v>
          </cell>
          <cell r="C347">
            <v>0</v>
          </cell>
          <cell r="E347" t="str">
            <v>Bộ xà lệch đơn L75x75x8 dài 2m</v>
          </cell>
          <cell r="F347" t="str">
            <v>Bộ</v>
          </cell>
          <cell r="G347">
            <v>0</v>
          </cell>
          <cell r="N347">
            <v>742000</v>
          </cell>
          <cell r="O347">
            <v>0</v>
          </cell>
          <cell r="P347">
            <v>0</v>
          </cell>
          <cell r="Q347">
            <v>328778</v>
          </cell>
          <cell r="R347">
            <v>0</v>
          </cell>
          <cell r="S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row>
        <row r="348">
          <cell r="C348">
            <v>0</v>
          </cell>
          <cell r="E348" t="str">
            <v>Mỗi bộ gồm:</v>
          </cell>
        </row>
        <row r="349">
          <cell r="B349" t="str">
            <v>d2000</v>
          </cell>
          <cell r="C349">
            <v>0</v>
          </cell>
          <cell r="D349">
            <v>0</v>
          </cell>
          <cell r="E349" t="str">
            <v>Đà sắt L75x75x8-2000 - 3 ốp (Lệch 2/3)</v>
          </cell>
          <cell r="F349" t="str">
            <v>cái</v>
          </cell>
          <cell r="G349">
            <v>1</v>
          </cell>
          <cell r="H349">
            <v>519000</v>
          </cell>
          <cell r="K349">
            <v>0</v>
          </cell>
          <cell r="M349">
            <v>0</v>
          </cell>
          <cell r="N349">
            <v>519000</v>
          </cell>
          <cell r="O349">
            <v>0</v>
          </cell>
          <cell r="P349">
            <v>0</v>
          </cell>
          <cell r="Q349">
            <v>0</v>
          </cell>
          <cell r="R349">
            <v>0</v>
          </cell>
          <cell r="S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row>
        <row r="350">
          <cell r="B350" t="str">
            <v>c1150</v>
          </cell>
          <cell r="C350">
            <v>0</v>
          </cell>
          <cell r="D350">
            <v>0</v>
          </cell>
          <cell r="E350" t="str">
            <v>Thanh chống L50x50x5-1150</v>
          </cell>
          <cell r="F350" t="str">
            <v>cái</v>
          </cell>
          <cell r="G350">
            <v>1</v>
          </cell>
          <cell r="H350">
            <v>177000</v>
          </cell>
          <cell r="K350">
            <v>0</v>
          </cell>
          <cell r="M350">
            <v>0</v>
          </cell>
          <cell r="N350">
            <v>177000</v>
          </cell>
          <cell r="O350">
            <v>0</v>
          </cell>
          <cell r="P350">
            <v>0</v>
          </cell>
          <cell r="Q350">
            <v>0</v>
          </cell>
          <cell r="R350">
            <v>0</v>
          </cell>
          <cell r="S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row>
        <row r="351">
          <cell r="B351" t="str">
            <v>B16250</v>
          </cell>
          <cell r="C351">
            <v>0</v>
          </cell>
          <cell r="D351">
            <v>0</v>
          </cell>
          <cell r="E351" t="str">
            <v>Boulon 16x250</v>
          </cell>
          <cell r="F351" t="str">
            <v>bộ</v>
          </cell>
          <cell r="G351">
            <v>2</v>
          </cell>
          <cell r="H351">
            <v>19000</v>
          </cell>
          <cell r="K351">
            <v>0</v>
          </cell>
          <cell r="M351">
            <v>0</v>
          </cell>
          <cell r="N351">
            <v>38000</v>
          </cell>
          <cell r="O351">
            <v>0</v>
          </cell>
          <cell r="P351">
            <v>0</v>
          </cell>
          <cell r="Q351">
            <v>0</v>
          </cell>
          <cell r="R351">
            <v>0</v>
          </cell>
          <cell r="S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row>
        <row r="352">
          <cell r="B352" t="str">
            <v>B1650</v>
          </cell>
          <cell r="C352">
            <v>0</v>
          </cell>
          <cell r="D352">
            <v>0</v>
          </cell>
          <cell r="E352" t="str">
            <v>Boulon 16x50</v>
          </cell>
          <cell r="F352" t="str">
            <v>bộ</v>
          </cell>
          <cell r="G352">
            <v>1</v>
          </cell>
          <cell r="H352">
            <v>8000</v>
          </cell>
          <cell r="K352">
            <v>0</v>
          </cell>
          <cell r="M352">
            <v>0</v>
          </cell>
          <cell r="N352">
            <v>8000</v>
          </cell>
          <cell r="O352">
            <v>0</v>
          </cell>
          <cell r="P352">
            <v>0</v>
          </cell>
          <cell r="Q352">
            <v>0</v>
          </cell>
          <cell r="R352">
            <v>0</v>
          </cell>
          <cell r="S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row>
        <row r="353">
          <cell r="B353" t="str">
            <v>LX2000D</v>
          </cell>
          <cell r="C353">
            <v>0</v>
          </cell>
          <cell r="D353" t="str">
            <v>D2.6021a</v>
          </cell>
          <cell r="E353" t="str">
            <v>Lắp đặt xà thép L75x75x8x2000 đơn cột đỡ (25,356 kg/bộ)</v>
          </cell>
          <cell r="F353" t="str">
            <v>bộ</v>
          </cell>
          <cell r="G353">
            <v>1</v>
          </cell>
          <cell r="K353">
            <v>328778</v>
          </cell>
          <cell r="M353">
            <v>0</v>
          </cell>
          <cell r="N353">
            <v>0</v>
          </cell>
          <cell r="O353">
            <v>0</v>
          </cell>
          <cell r="P353">
            <v>0</v>
          </cell>
          <cell r="Q353">
            <v>328778</v>
          </cell>
          <cell r="R353">
            <v>0</v>
          </cell>
          <cell r="S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row>
        <row r="354">
          <cell r="A354" t="str">
            <v>X20K</v>
          </cell>
          <cell r="C354">
            <v>0</v>
          </cell>
          <cell r="E354" t="str">
            <v>Bộ xà lệch kép L75x75x8 dài 2m</v>
          </cell>
          <cell r="F354" t="str">
            <v>Bộ</v>
          </cell>
          <cell r="G354">
            <v>0</v>
          </cell>
          <cell r="N354">
            <v>1517000</v>
          </cell>
          <cell r="O354">
            <v>0</v>
          </cell>
          <cell r="P354">
            <v>0</v>
          </cell>
          <cell r="Q354">
            <v>444817</v>
          </cell>
          <cell r="R354">
            <v>0</v>
          </cell>
          <cell r="S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row>
        <row r="355">
          <cell r="C355">
            <v>0</v>
          </cell>
          <cell r="E355" t="str">
            <v>Mỗi bộ gồm:</v>
          </cell>
        </row>
        <row r="356">
          <cell r="B356" t="str">
            <v>d2000</v>
          </cell>
          <cell r="C356">
            <v>0</v>
          </cell>
          <cell r="D356">
            <v>0</v>
          </cell>
          <cell r="E356" t="str">
            <v>Đà sắt L75x75x8-2000 - 3 ốp (Lệch 2/3)</v>
          </cell>
          <cell r="F356" t="str">
            <v>cái</v>
          </cell>
          <cell r="G356">
            <v>2</v>
          </cell>
          <cell r="H356">
            <v>519000</v>
          </cell>
          <cell r="K356">
            <v>0</v>
          </cell>
          <cell r="M356">
            <v>0</v>
          </cell>
          <cell r="N356">
            <v>1038000</v>
          </cell>
          <cell r="O356">
            <v>0</v>
          </cell>
          <cell r="P356">
            <v>0</v>
          </cell>
          <cell r="Q356">
            <v>0</v>
          </cell>
          <cell r="R356">
            <v>0</v>
          </cell>
          <cell r="S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row>
        <row r="357">
          <cell r="B357" t="str">
            <v>c1150</v>
          </cell>
          <cell r="C357">
            <v>0</v>
          </cell>
          <cell r="D357">
            <v>0</v>
          </cell>
          <cell r="E357" t="str">
            <v>Thanh chống L50x50x5-1150</v>
          </cell>
          <cell r="F357" t="str">
            <v>cái</v>
          </cell>
          <cell r="G357">
            <v>2</v>
          </cell>
          <cell r="H357">
            <v>177000</v>
          </cell>
          <cell r="K357">
            <v>0</v>
          </cell>
          <cell r="M357">
            <v>0</v>
          </cell>
          <cell r="N357">
            <v>354000</v>
          </cell>
          <cell r="O357">
            <v>0</v>
          </cell>
          <cell r="P357">
            <v>0</v>
          </cell>
          <cell r="Q357">
            <v>0</v>
          </cell>
          <cell r="R357">
            <v>0</v>
          </cell>
          <cell r="S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row>
        <row r="358">
          <cell r="B358" t="str">
            <v>B16300v</v>
          </cell>
          <cell r="C358">
            <v>0</v>
          </cell>
          <cell r="D358">
            <v>0</v>
          </cell>
          <cell r="E358" t="str">
            <v>Boulon 16x300VRS</v>
          </cell>
          <cell r="F358" t="str">
            <v>bộ</v>
          </cell>
          <cell r="G358">
            <v>3</v>
          </cell>
          <cell r="H358">
            <v>23000</v>
          </cell>
          <cell r="K358">
            <v>0</v>
          </cell>
          <cell r="M358">
            <v>0</v>
          </cell>
          <cell r="N358">
            <v>69000</v>
          </cell>
          <cell r="O358">
            <v>0</v>
          </cell>
          <cell r="P358">
            <v>0</v>
          </cell>
          <cell r="Q358">
            <v>0</v>
          </cell>
          <cell r="R358">
            <v>0</v>
          </cell>
          <cell r="S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row>
        <row r="359">
          <cell r="B359" t="str">
            <v>B16300</v>
          </cell>
          <cell r="C359">
            <v>0</v>
          </cell>
          <cell r="D359">
            <v>0</v>
          </cell>
          <cell r="E359" t="str">
            <v>Boulon 16x300</v>
          </cell>
          <cell r="F359" t="str">
            <v>bộ</v>
          </cell>
          <cell r="G359">
            <v>1</v>
          </cell>
          <cell r="H359">
            <v>21000</v>
          </cell>
          <cell r="K359">
            <v>0</v>
          </cell>
          <cell r="M359">
            <v>0</v>
          </cell>
          <cell r="N359">
            <v>21000</v>
          </cell>
          <cell r="O359">
            <v>0</v>
          </cell>
          <cell r="P359">
            <v>0</v>
          </cell>
          <cell r="Q359">
            <v>0</v>
          </cell>
          <cell r="R359">
            <v>0</v>
          </cell>
          <cell r="S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row>
        <row r="360">
          <cell r="B360" t="str">
            <v>B16250</v>
          </cell>
          <cell r="C360">
            <v>0</v>
          </cell>
          <cell r="D360">
            <v>0</v>
          </cell>
          <cell r="E360" t="str">
            <v>Boulon 16x250</v>
          </cell>
          <cell r="F360" t="str">
            <v>bộ</v>
          </cell>
          <cell r="G360">
            <v>1</v>
          </cell>
          <cell r="H360">
            <v>19000</v>
          </cell>
          <cell r="K360">
            <v>0</v>
          </cell>
          <cell r="M360">
            <v>0</v>
          </cell>
          <cell r="N360">
            <v>19000</v>
          </cell>
          <cell r="O360">
            <v>0</v>
          </cell>
          <cell r="P360">
            <v>0</v>
          </cell>
          <cell r="Q360">
            <v>0</v>
          </cell>
          <cell r="R360">
            <v>0</v>
          </cell>
          <cell r="S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row>
        <row r="361">
          <cell r="B361" t="str">
            <v>B1650</v>
          </cell>
          <cell r="C361">
            <v>0</v>
          </cell>
          <cell r="D361">
            <v>0</v>
          </cell>
          <cell r="E361" t="str">
            <v>Boulon 16x50</v>
          </cell>
          <cell r="F361" t="str">
            <v>bộ</v>
          </cell>
          <cell r="G361">
            <v>2</v>
          </cell>
          <cell r="H361">
            <v>8000</v>
          </cell>
          <cell r="K361">
            <v>0</v>
          </cell>
          <cell r="M361">
            <v>0</v>
          </cell>
          <cell r="N361">
            <v>16000</v>
          </cell>
          <cell r="O361">
            <v>0</v>
          </cell>
          <cell r="P361">
            <v>0</v>
          </cell>
          <cell r="Q361">
            <v>0</v>
          </cell>
          <cell r="R361">
            <v>0</v>
          </cell>
          <cell r="S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row>
        <row r="362">
          <cell r="B362" t="str">
            <v>LX2000K</v>
          </cell>
          <cell r="C362">
            <v>0</v>
          </cell>
          <cell r="D362" t="str">
            <v>D2.6031a</v>
          </cell>
          <cell r="E362" t="str">
            <v>Lắp đặt xà thép L75x75x8x2000 kép cột đỡ (50,7514 kg/bộ)</v>
          </cell>
          <cell r="F362" t="str">
            <v>bộ</v>
          </cell>
          <cell r="G362">
            <v>1</v>
          </cell>
          <cell r="K362">
            <v>444817</v>
          </cell>
          <cell r="M362">
            <v>0</v>
          </cell>
          <cell r="N362">
            <v>0</v>
          </cell>
          <cell r="O362">
            <v>0</v>
          </cell>
          <cell r="P362">
            <v>0</v>
          </cell>
          <cell r="Q362">
            <v>444817</v>
          </cell>
          <cell r="R362">
            <v>0</v>
          </cell>
          <cell r="S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row>
        <row r="363">
          <cell r="A363" t="str">
            <v>X20DT</v>
          </cell>
          <cell r="C363">
            <v>0</v>
          </cell>
          <cell r="E363" t="str">
            <v>Bộ xà lệch đơn L75x75x8 dài 2m: X-20ĐL2/3 (Lắp đà tháp)</v>
          </cell>
          <cell r="F363" t="str">
            <v>Bộ</v>
          </cell>
          <cell r="G363">
            <v>0</v>
          </cell>
          <cell r="N363">
            <v>720000</v>
          </cell>
          <cell r="O363">
            <v>0</v>
          </cell>
          <cell r="P363">
            <v>0</v>
          </cell>
          <cell r="Q363">
            <v>328778</v>
          </cell>
          <cell r="R363">
            <v>0</v>
          </cell>
          <cell r="S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row>
        <row r="364">
          <cell r="C364">
            <v>0</v>
          </cell>
          <cell r="E364" t="str">
            <v>Mỗi bộ gồm:</v>
          </cell>
        </row>
        <row r="365">
          <cell r="B365" t="str">
            <v>d2000</v>
          </cell>
          <cell r="C365">
            <v>0</v>
          </cell>
          <cell r="D365">
            <v>0</v>
          </cell>
          <cell r="E365" t="str">
            <v>Đà sắt L75x75x8-2000 - 3 ốp (Lệch 2/3)</v>
          </cell>
          <cell r="F365" t="str">
            <v>cái</v>
          </cell>
          <cell r="G365">
            <v>1</v>
          </cell>
          <cell r="H365">
            <v>519000</v>
          </cell>
          <cell r="K365">
            <v>0</v>
          </cell>
          <cell r="M365">
            <v>0</v>
          </cell>
          <cell r="N365">
            <v>519000</v>
          </cell>
          <cell r="O365">
            <v>0</v>
          </cell>
          <cell r="P365">
            <v>0</v>
          </cell>
          <cell r="Q365">
            <v>0</v>
          </cell>
          <cell r="R365">
            <v>0</v>
          </cell>
          <cell r="S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row>
        <row r="366">
          <cell r="B366" t="str">
            <v>c1150</v>
          </cell>
          <cell r="C366">
            <v>0</v>
          </cell>
          <cell r="D366">
            <v>0</v>
          </cell>
          <cell r="E366" t="str">
            <v>Thanh chống L50x50x5-1150</v>
          </cell>
          <cell r="F366" t="str">
            <v>cái</v>
          </cell>
          <cell r="G366">
            <v>1</v>
          </cell>
          <cell r="H366">
            <v>177000</v>
          </cell>
          <cell r="K366">
            <v>0</v>
          </cell>
          <cell r="M366">
            <v>0</v>
          </cell>
          <cell r="N366">
            <v>177000</v>
          </cell>
          <cell r="O366">
            <v>0</v>
          </cell>
          <cell r="P366">
            <v>0</v>
          </cell>
          <cell r="Q366">
            <v>0</v>
          </cell>
          <cell r="R366">
            <v>0</v>
          </cell>
          <cell r="S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row>
        <row r="367">
          <cell r="B367" t="str">
            <v>B16300V</v>
          </cell>
          <cell r="C367">
            <v>0</v>
          </cell>
          <cell r="D367">
            <v>0</v>
          </cell>
          <cell r="E367" t="str">
            <v>Boulon 16x300VRS</v>
          </cell>
          <cell r="F367" t="str">
            <v>bộ</v>
          </cell>
          <cell r="H367">
            <v>23000</v>
          </cell>
          <cell r="K367">
            <v>0</v>
          </cell>
          <cell r="M367">
            <v>0</v>
          </cell>
          <cell r="N367">
            <v>0</v>
          </cell>
          <cell r="O367">
            <v>0</v>
          </cell>
          <cell r="P367">
            <v>0</v>
          </cell>
          <cell r="Q367">
            <v>0</v>
          </cell>
          <cell r="R367">
            <v>0</v>
          </cell>
          <cell r="S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row>
        <row r="368">
          <cell r="B368" t="str">
            <v>B1650</v>
          </cell>
          <cell r="C368">
            <v>0</v>
          </cell>
          <cell r="D368">
            <v>0</v>
          </cell>
          <cell r="E368" t="str">
            <v>Boulon 16x50</v>
          </cell>
          <cell r="F368" t="str">
            <v>bộ</v>
          </cell>
          <cell r="G368">
            <v>3</v>
          </cell>
          <cell r="H368">
            <v>8000</v>
          </cell>
          <cell r="K368">
            <v>0</v>
          </cell>
          <cell r="M368">
            <v>0</v>
          </cell>
          <cell r="N368">
            <v>24000</v>
          </cell>
          <cell r="O368">
            <v>0</v>
          </cell>
          <cell r="P368">
            <v>0</v>
          </cell>
          <cell r="Q368">
            <v>0</v>
          </cell>
          <cell r="R368">
            <v>0</v>
          </cell>
          <cell r="S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row>
        <row r="369">
          <cell r="B369" t="str">
            <v>LX2000D</v>
          </cell>
          <cell r="C369">
            <v>0</v>
          </cell>
          <cell r="D369" t="str">
            <v>D2.6021a</v>
          </cell>
          <cell r="E369" t="str">
            <v>Lắp đặt xà thép L75x75x8x2000 đơn cột đỡ (25,356 kg/bộ)</v>
          </cell>
          <cell r="F369" t="str">
            <v>bộ</v>
          </cell>
          <cell r="G369">
            <v>1</v>
          </cell>
          <cell r="K369">
            <v>328778</v>
          </cell>
          <cell r="M369">
            <v>0</v>
          </cell>
          <cell r="N369">
            <v>0</v>
          </cell>
          <cell r="O369">
            <v>0</v>
          </cell>
          <cell r="P369">
            <v>0</v>
          </cell>
          <cell r="Q369">
            <v>328778</v>
          </cell>
          <cell r="R369">
            <v>0</v>
          </cell>
          <cell r="S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row>
        <row r="370">
          <cell r="A370" t="str">
            <v>X20KT</v>
          </cell>
          <cell r="C370">
            <v>0</v>
          </cell>
          <cell r="E370" t="str">
            <v>Bộ xà lệch kép L75x75x8 dài 2m: X-20KL2/3 (Lắp đà tháp)</v>
          </cell>
          <cell r="F370" t="str">
            <v>Bộ</v>
          </cell>
          <cell r="G370">
            <v>0</v>
          </cell>
          <cell r="N370">
            <v>1523000</v>
          </cell>
          <cell r="O370">
            <v>0</v>
          </cell>
          <cell r="P370">
            <v>0</v>
          </cell>
          <cell r="Q370">
            <v>444817</v>
          </cell>
          <cell r="R370">
            <v>0</v>
          </cell>
          <cell r="S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row>
        <row r="371">
          <cell r="C371">
            <v>0</v>
          </cell>
          <cell r="E371" t="str">
            <v>Mỗi bộ gồm:</v>
          </cell>
        </row>
        <row r="372">
          <cell r="B372" t="str">
            <v>d2000</v>
          </cell>
          <cell r="C372">
            <v>0</v>
          </cell>
          <cell r="D372">
            <v>0</v>
          </cell>
          <cell r="E372" t="str">
            <v>Đà sắt L75x75x8-2000 - 3 ốp (Lệch 2/3)</v>
          </cell>
          <cell r="F372" t="str">
            <v>cái</v>
          </cell>
          <cell r="G372">
            <v>2</v>
          </cell>
          <cell r="H372">
            <v>519000</v>
          </cell>
          <cell r="K372">
            <v>0</v>
          </cell>
          <cell r="M372">
            <v>0</v>
          </cell>
          <cell r="N372">
            <v>1038000</v>
          </cell>
          <cell r="O372">
            <v>0</v>
          </cell>
          <cell r="P372">
            <v>0</v>
          </cell>
          <cell r="Q372">
            <v>0</v>
          </cell>
          <cell r="R372">
            <v>0</v>
          </cell>
          <cell r="S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row>
        <row r="373">
          <cell r="B373" t="str">
            <v>c1150</v>
          </cell>
          <cell r="C373">
            <v>0</v>
          </cell>
          <cell r="D373">
            <v>0</v>
          </cell>
          <cell r="E373" t="str">
            <v>Thanh chống L50x50x5-1150</v>
          </cell>
          <cell r="F373" t="str">
            <v>cái</v>
          </cell>
          <cell r="G373">
            <v>2</v>
          </cell>
          <cell r="H373">
            <v>177000</v>
          </cell>
          <cell r="K373">
            <v>0</v>
          </cell>
          <cell r="M373">
            <v>0</v>
          </cell>
          <cell r="N373">
            <v>354000</v>
          </cell>
          <cell r="O373">
            <v>0</v>
          </cell>
          <cell r="P373">
            <v>0</v>
          </cell>
          <cell r="Q373">
            <v>0</v>
          </cell>
          <cell r="R373">
            <v>0</v>
          </cell>
          <cell r="S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row>
        <row r="374">
          <cell r="B374" t="str">
            <v>B16250V</v>
          </cell>
          <cell r="C374">
            <v>0</v>
          </cell>
          <cell r="D374">
            <v>0</v>
          </cell>
          <cell r="E374" t="str">
            <v>Boulon 16x250VRS</v>
          </cell>
          <cell r="F374" t="str">
            <v>bộ</v>
          </cell>
          <cell r="H374">
            <v>21000</v>
          </cell>
          <cell r="K374">
            <v>0</v>
          </cell>
          <cell r="M374">
            <v>0</v>
          </cell>
          <cell r="N374">
            <v>0</v>
          </cell>
          <cell r="O374">
            <v>0</v>
          </cell>
          <cell r="P374">
            <v>0</v>
          </cell>
          <cell r="Q374">
            <v>0</v>
          </cell>
          <cell r="R374">
            <v>0</v>
          </cell>
          <cell r="S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row>
        <row r="375">
          <cell r="B375" t="str">
            <v>B16300v</v>
          </cell>
          <cell r="C375">
            <v>0</v>
          </cell>
          <cell r="D375">
            <v>0</v>
          </cell>
          <cell r="E375" t="str">
            <v>Boulon 16x300VRS</v>
          </cell>
          <cell r="F375" t="str">
            <v>bộ</v>
          </cell>
          <cell r="G375">
            <v>5</v>
          </cell>
          <cell r="H375">
            <v>23000</v>
          </cell>
          <cell r="K375">
            <v>0</v>
          </cell>
          <cell r="M375">
            <v>0</v>
          </cell>
          <cell r="N375">
            <v>115000</v>
          </cell>
          <cell r="O375">
            <v>0</v>
          </cell>
          <cell r="P375">
            <v>0</v>
          </cell>
          <cell r="Q375">
            <v>0</v>
          </cell>
          <cell r="R375">
            <v>0</v>
          </cell>
          <cell r="S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row>
        <row r="376">
          <cell r="B376" t="str">
            <v>B16250</v>
          </cell>
          <cell r="C376">
            <v>0</v>
          </cell>
          <cell r="D376">
            <v>0</v>
          </cell>
          <cell r="E376" t="str">
            <v>Boulon 16x250</v>
          </cell>
          <cell r="F376" t="str">
            <v>bộ</v>
          </cell>
          <cell r="H376">
            <v>19000</v>
          </cell>
          <cell r="K376">
            <v>0</v>
          </cell>
          <cell r="M376">
            <v>0</v>
          </cell>
          <cell r="N376">
            <v>0</v>
          </cell>
          <cell r="O376">
            <v>0</v>
          </cell>
          <cell r="P376">
            <v>0</v>
          </cell>
          <cell r="Q376">
            <v>0</v>
          </cell>
          <cell r="R376">
            <v>0</v>
          </cell>
          <cell r="S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row>
        <row r="377">
          <cell r="B377" t="str">
            <v>B1650</v>
          </cell>
          <cell r="C377">
            <v>0</v>
          </cell>
          <cell r="D377">
            <v>0</v>
          </cell>
          <cell r="E377" t="str">
            <v>Boulon 16x50</v>
          </cell>
          <cell r="F377" t="str">
            <v>bộ</v>
          </cell>
          <cell r="G377">
            <v>2</v>
          </cell>
          <cell r="H377">
            <v>8000</v>
          </cell>
          <cell r="K377">
            <v>0</v>
          </cell>
          <cell r="M377">
            <v>0</v>
          </cell>
          <cell r="N377">
            <v>16000</v>
          </cell>
          <cell r="O377">
            <v>0</v>
          </cell>
          <cell r="P377">
            <v>0</v>
          </cell>
          <cell r="Q377">
            <v>0</v>
          </cell>
          <cell r="R377">
            <v>0</v>
          </cell>
          <cell r="S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row>
        <row r="378">
          <cell r="B378" t="str">
            <v>LX2000K</v>
          </cell>
          <cell r="C378">
            <v>0</v>
          </cell>
          <cell r="D378" t="str">
            <v>D2.6031a</v>
          </cell>
          <cell r="E378" t="str">
            <v>Lắp đặt xà thép L75x75x8x2000 kép cột đỡ (50,7514 kg/bộ)</v>
          </cell>
          <cell r="F378" t="str">
            <v>bộ</v>
          </cell>
          <cell r="G378">
            <v>1</v>
          </cell>
          <cell r="K378">
            <v>444817</v>
          </cell>
          <cell r="M378">
            <v>0</v>
          </cell>
          <cell r="N378">
            <v>0</v>
          </cell>
          <cell r="O378">
            <v>0</v>
          </cell>
          <cell r="P378">
            <v>0</v>
          </cell>
          <cell r="Q378">
            <v>444817</v>
          </cell>
          <cell r="R378">
            <v>0</v>
          </cell>
          <cell r="S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row>
        <row r="379">
          <cell r="A379" t="str">
            <v>X21D</v>
          </cell>
          <cell r="C379">
            <v>1</v>
          </cell>
          <cell r="E379" t="str">
            <v>Bộ xà lệch đơn L75x75x8 dài 2,1m</v>
          </cell>
          <cell r="F379" t="str">
            <v>Bộ</v>
          </cell>
          <cell r="G379">
            <v>11</v>
          </cell>
          <cell r="N379">
            <v>1178400</v>
          </cell>
          <cell r="O379">
            <v>0</v>
          </cell>
          <cell r="P379">
            <v>0</v>
          </cell>
          <cell r="Q379">
            <v>349313</v>
          </cell>
          <cell r="R379">
            <v>0</v>
          </cell>
          <cell r="S379">
            <v>0</v>
          </cell>
          <cell r="U379">
            <v>11</v>
          </cell>
          <cell r="V379">
            <v>0</v>
          </cell>
          <cell r="W379">
            <v>2</v>
          </cell>
          <cell r="X379">
            <v>6</v>
          </cell>
          <cell r="Y379">
            <v>2</v>
          </cell>
          <cell r="Z379">
            <v>1</v>
          </cell>
          <cell r="AA379">
            <v>0</v>
          </cell>
          <cell r="AB379">
            <v>0</v>
          </cell>
          <cell r="AC379">
            <v>0</v>
          </cell>
          <cell r="AD379">
            <v>0</v>
          </cell>
          <cell r="AE379">
            <v>0</v>
          </cell>
          <cell r="AF379">
            <v>0</v>
          </cell>
          <cell r="AG379">
            <v>0</v>
          </cell>
        </row>
        <row r="380">
          <cell r="C380">
            <v>1</v>
          </cell>
          <cell r="E380" t="str">
            <v>Mỗi bộ gồm:</v>
          </cell>
        </row>
        <row r="381">
          <cell r="B381" t="str">
            <v>d2100</v>
          </cell>
          <cell r="C381">
            <v>1</v>
          </cell>
          <cell r="D381">
            <v>0</v>
          </cell>
          <cell r="E381" t="str">
            <v>Đà sắt L75x75x8-2100 - 3 ốp (Lệch 100%)</v>
          </cell>
          <cell r="F381" t="str">
            <v>cái</v>
          </cell>
          <cell r="G381">
            <v>1</v>
          </cell>
          <cell r="H381">
            <v>796000</v>
          </cell>
          <cell r="K381">
            <v>0</v>
          </cell>
          <cell r="M381">
            <v>0</v>
          </cell>
          <cell r="N381">
            <v>796000</v>
          </cell>
          <cell r="O381">
            <v>0</v>
          </cell>
          <cell r="P381">
            <v>0</v>
          </cell>
          <cell r="Q381">
            <v>0</v>
          </cell>
          <cell r="R381">
            <v>0</v>
          </cell>
          <cell r="S381">
            <v>0</v>
          </cell>
          <cell r="U381">
            <v>11</v>
          </cell>
          <cell r="V381">
            <v>0</v>
          </cell>
          <cell r="W381">
            <v>2</v>
          </cell>
          <cell r="X381">
            <v>6</v>
          </cell>
          <cell r="Y381">
            <v>2</v>
          </cell>
          <cell r="Z381">
            <v>1</v>
          </cell>
          <cell r="AA381">
            <v>0</v>
          </cell>
          <cell r="AB381">
            <v>0</v>
          </cell>
          <cell r="AC381">
            <v>0</v>
          </cell>
          <cell r="AD381">
            <v>0</v>
          </cell>
          <cell r="AE381">
            <v>0</v>
          </cell>
          <cell r="AF381">
            <v>0</v>
          </cell>
          <cell r="AG381">
            <v>0</v>
          </cell>
        </row>
        <row r="382">
          <cell r="B382" t="str">
            <v>c1990</v>
          </cell>
          <cell r="C382">
            <v>1</v>
          </cell>
          <cell r="D382">
            <v>0</v>
          </cell>
          <cell r="E382" t="str">
            <v>Thanh chống L50x50x5-1990</v>
          </cell>
          <cell r="F382" t="str">
            <v>cái</v>
          </cell>
          <cell r="G382">
            <v>1</v>
          </cell>
          <cell r="H382">
            <v>326000</v>
          </cell>
          <cell r="K382">
            <v>0</v>
          </cell>
          <cell r="M382">
            <v>0</v>
          </cell>
          <cell r="N382">
            <v>326000</v>
          </cell>
          <cell r="O382">
            <v>0</v>
          </cell>
          <cell r="P382">
            <v>0</v>
          </cell>
          <cell r="Q382">
            <v>0</v>
          </cell>
          <cell r="R382">
            <v>0</v>
          </cell>
          <cell r="S382">
            <v>0</v>
          </cell>
          <cell r="U382">
            <v>11</v>
          </cell>
          <cell r="V382">
            <v>0</v>
          </cell>
          <cell r="W382">
            <v>2</v>
          </cell>
          <cell r="X382">
            <v>6</v>
          </cell>
          <cell r="Y382">
            <v>2</v>
          </cell>
          <cell r="Z382">
            <v>1</v>
          </cell>
          <cell r="AA382">
            <v>0</v>
          </cell>
          <cell r="AB382">
            <v>0</v>
          </cell>
          <cell r="AC382">
            <v>0</v>
          </cell>
          <cell r="AD382">
            <v>0</v>
          </cell>
          <cell r="AE382">
            <v>0</v>
          </cell>
          <cell r="AF382">
            <v>0</v>
          </cell>
          <cell r="AG382">
            <v>0</v>
          </cell>
        </row>
        <row r="383">
          <cell r="B383" t="str">
            <v>B16250</v>
          </cell>
          <cell r="C383">
            <v>1</v>
          </cell>
          <cell r="D383">
            <v>0</v>
          </cell>
          <cell r="E383" t="str">
            <v>Boulon 16x250</v>
          </cell>
          <cell r="F383" t="str">
            <v>bộ</v>
          </cell>
          <cell r="G383">
            <v>2</v>
          </cell>
          <cell r="H383">
            <v>19000</v>
          </cell>
          <cell r="K383">
            <v>0</v>
          </cell>
          <cell r="M383">
            <v>0</v>
          </cell>
          <cell r="N383">
            <v>38000</v>
          </cell>
          <cell r="O383">
            <v>0</v>
          </cell>
          <cell r="P383">
            <v>0</v>
          </cell>
          <cell r="Q383">
            <v>0</v>
          </cell>
          <cell r="R383">
            <v>0</v>
          </cell>
          <cell r="S383">
            <v>0</v>
          </cell>
          <cell r="U383">
            <v>22</v>
          </cell>
          <cell r="V383">
            <v>0</v>
          </cell>
          <cell r="W383">
            <v>4</v>
          </cell>
          <cell r="X383">
            <v>12</v>
          </cell>
          <cell r="Y383">
            <v>4</v>
          </cell>
          <cell r="Z383">
            <v>2</v>
          </cell>
          <cell r="AA383">
            <v>0</v>
          </cell>
          <cell r="AB383">
            <v>0</v>
          </cell>
          <cell r="AC383">
            <v>0</v>
          </cell>
          <cell r="AD383">
            <v>0</v>
          </cell>
          <cell r="AE383">
            <v>0</v>
          </cell>
          <cell r="AF383">
            <v>0</v>
          </cell>
          <cell r="AG383">
            <v>0</v>
          </cell>
        </row>
        <row r="384">
          <cell r="B384" t="str">
            <v>B1650</v>
          </cell>
          <cell r="C384">
            <v>1</v>
          </cell>
          <cell r="D384">
            <v>0</v>
          </cell>
          <cell r="E384" t="str">
            <v>Boulon 16x50</v>
          </cell>
          <cell r="F384" t="str">
            <v>bộ</v>
          </cell>
          <cell r="G384">
            <v>1</v>
          </cell>
          <cell r="H384">
            <v>8000</v>
          </cell>
          <cell r="K384">
            <v>0</v>
          </cell>
          <cell r="M384">
            <v>0</v>
          </cell>
          <cell r="N384">
            <v>8000</v>
          </cell>
          <cell r="O384">
            <v>0</v>
          </cell>
          <cell r="P384">
            <v>0</v>
          </cell>
          <cell r="Q384">
            <v>0</v>
          </cell>
          <cell r="R384">
            <v>0</v>
          </cell>
          <cell r="S384">
            <v>0</v>
          </cell>
          <cell r="U384">
            <v>11</v>
          </cell>
          <cell r="V384">
            <v>0</v>
          </cell>
          <cell r="W384">
            <v>2</v>
          </cell>
          <cell r="X384">
            <v>6</v>
          </cell>
          <cell r="Y384">
            <v>2</v>
          </cell>
          <cell r="Z384">
            <v>1</v>
          </cell>
          <cell r="AA384">
            <v>0</v>
          </cell>
          <cell r="AB384">
            <v>0</v>
          </cell>
          <cell r="AC384">
            <v>0</v>
          </cell>
          <cell r="AD384">
            <v>0</v>
          </cell>
          <cell r="AE384">
            <v>0</v>
          </cell>
          <cell r="AF384">
            <v>0</v>
          </cell>
          <cell r="AG384">
            <v>0</v>
          </cell>
        </row>
        <row r="385">
          <cell r="B385" t="str">
            <v>LD 50</v>
          </cell>
          <cell r="C385">
            <v>1</v>
          </cell>
          <cell r="D385">
            <v>0</v>
          </cell>
          <cell r="E385" t="str">
            <v>Long đền vuông 18 (50x50x3)</v>
          </cell>
          <cell r="F385" t="str">
            <v>cái</v>
          </cell>
          <cell r="G385">
            <v>4</v>
          </cell>
          <cell r="H385">
            <v>2600</v>
          </cell>
          <cell r="K385">
            <v>0</v>
          </cell>
          <cell r="M385">
            <v>0</v>
          </cell>
          <cell r="N385">
            <v>10400</v>
          </cell>
          <cell r="O385">
            <v>0</v>
          </cell>
          <cell r="P385">
            <v>0</v>
          </cell>
          <cell r="Q385">
            <v>0</v>
          </cell>
          <cell r="R385">
            <v>0</v>
          </cell>
          <cell r="S385">
            <v>0</v>
          </cell>
          <cell r="U385">
            <v>44</v>
          </cell>
          <cell r="V385">
            <v>0</v>
          </cell>
          <cell r="W385">
            <v>8</v>
          </cell>
          <cell r="X385">
            <v>24</v>
          </cell>
          <cell r="Y385">
            <v>8</v>
          </cell>
          <cell r="Z385">
            <v>4</v>
          </cell>
          <cell r="AA385">
            <v>0</v>
          </cell>
          <cell r="AB385">
            <v>0</v>
          </cell>
          <cell r="AC385">
            <v>0</v>
          </cell>
          <cell r="AD385">
            <v>0</v>
          </cell>
          <cell r="AE385">
            <v>0</v>
          </cell>
          <cell r="AF385">
            <v>0</v>
          </cell>
          <cell r="AG385">
            <v>0</v>
          </cell>
        </row>
        <row r="386">
          <cell r="B386" t="str">
            <v>LX2100D</v>
          </cell>
          <cell r="C386">
            <v>1</v>
          </cell>
          <cell r="D386" t="str">
            <v>D2.6021d</v>
          </cell>
          <cell r="E386" t="str">
            <v>Lắp đặt xà thép L75x75x8x2100 đơn cột đỡ (29,4245 kg/bộ)</v>
          </cell>
          <cell r="F386" t="str">
            <v>bộ</v>
          </cell>
          <cell r="G386">
            <v>1</v>
          </cell>
          <cell r="K386">
            <v>349313</v>
          </cell>
          <cell r="M386">
            <v>0</v>
          </cell>
          <cell r="N386">
            <v>0</v>
          </cell>
          <cell r="O386">
            <v>0</v>
          </cell>
          <cell r="P386">
            <v>0</v>
          </cell>
          <cell r="Q386">
            <v>349313</v>
          </cell>
          <cell r="R386">
            <v>0</v>
          </cell>
          <cell r="S386">
            <v>0</v>
          </cell>
          <cell r="U386">
            <v>11</v>
          </cell>
          <cell r="V386">
            <v>0</v>
          </cell>
          <cell r="W386">
            <v>2</v>
          </cell>
          <cell r="X386">
            <v>6</v>
          </cell>
          <cell r="Y386">
            <v>2</v>
          </cell>
          <cell r="Z386">
            <v>1</v>
          </cell>
          <cell r="AA386">
            <v>0</v>
          </cell>
          <cell r="AB386">
            <v>0</v>
          </cell>
          <cell r="AC386">
            <v>0</v>
          </cell>
          <cell r="AD386">
            <v>0</v>
          </cell>
          <cell r="AE386">
            <v>0</v>
          </cell>
          <cell r="AF386">
            <v>0</v>
          </cell>
          <cell r="AG386">
            <v>0</v>
          </cell>
        </row>
        <row r="387">
          <cell r="A387" t="str">
            <v>X21K</v>
          </cell>
          <cell r="C387">
            <v>1</v>
          </cell>
          <cell r="E387" t="str">
            <v>Bộ xà lệch kép L75x75x8 dài 2,1m</v>
          </cell>
          <cell r="F387" t="str">
            <v>Bộ</v>
          </cell>
          <cell r="G387">
            <v>1</v>
          </cell>
          <cell r="N387">
            <v>2372000</v>
          </cell>
          <cell r="O387">
            <v>0</v>
          </cell>
          <cell r="P387">
            <v>0</v>
          </cell>
          <cell r="Q387">
            <v>472322</v>
          </cell>
          <cell r="R387">
            <v>0</v>
          </cell>
          <cell r="S387">
            <v>0</v>
          </cell>
          <cell r="U387">
            <v>1</v>
          </cell>
          <cell r="V387">
            <v>0</v>
          </cell>
          <cell r="W387">
            <v>0</v>
          </cell>
          <cell r="X387">
            <v>0</v>
          </cell>
          <cell r="Y387">
            <v>1</v>
          </cell>
          <cell r="Z387">
            <v>0</v>
          </cell>
          <cell r="AA387">
            <v>0</v>
          </cell>
          <cell r="AB387">
            <v>0</v>
          </cell>
          <cell r="AC387">
            <v>0</v>
          </cell>
          <cell r="AD387">
            <v>0</v>
          </cell>
          <cell r="AE387">
            <v>0</v>
          </cell>
          <cell r="AF387">
            <v>0</v>
          </cell>
          <cell r="AG387">
            <v>0</v>
          </cell>
        </row>
        <row r="388">
          <cell r="C388">
            <v>1</v>
          </cell>
          <cell r="E388" t="str">
            <v>Mỗi bộ gồm:</v>
          </cell>
        </row>
        <row r="389">
          <cell r="B389" t="str">
            <v>d2100</v>
          </cell>
          <cell r="C389">
            <v>1</v>
          </cell>
          <cell r="D389">
            <v>0</v>
          </cell>
          <cell r="E389" t="str">
            <v>Đà sắt L75x75x8-2100 - 3 ốp (Lệch 100%)</v>
          </cell>
          <cell r="F389" t="str">
            <v>cái</v>
          </cell>
          <cell r="G389">
            <v>2</v>
          </cell>
          <cell r="H389">
            <v>796000</v>
          </cell>
          <cell r="K389">
            <v>0</v>
          </cell>
          <cell r="M389">
            <v>0</v>
          </cell>
          <cell r="N389">
            <v>1592000</v>
          </cell>
          <cell r="O389">
            <v>0</v>
          </cell>
          <cell r="P389">
            <v>0</v>
          </cell>
          <cell r="Q389">
            <v>0</v>
          </cell>
          <cell r="R389">
            <v>0</v>
          </cell>
          <cell r="S389">
            <v>0</v>
          </cell>
          <cell r="U389">
            <v>2</v>
          </cell>
          <cell r="V389">
            <v>0</v>
          </cell>
          <cell r="W389">
            <v>0</v>
          </cell>
          <cell r="X389">
            <v>0</v>
          </cell>
          <cell r="Y389">
            <v>2</v>
          </cell>
          <cell r="Z389">
            <v>0</v>
          </cell>
          <cell r="AA389">
            <v>0</v>
          </cell>
          <cell r="AB389">
            <v>0</v>
          </cell>
          <cell r="AC389">
            <v>0</v>
          </cell>
          <cell r="AD389">
            <v>0</v>
          </cell>
          <cell r="AE389">
            <v>0</v>
          </cell>
          <cell r="AF389">
            <v>0</v>
          </cell>
          <cell r="AG389">
            <v>0</v>
          </cell>
        </row>
        <row r="390">
          <cell r="B390" t="str">
            <v>c1990</v>
          </cell>
          <cell r="C390">
            <v>1</v>
          </cell>
          <cell r="D390">
            <v>0</v>
          </cell>
          <cell r="E390" t="str">
            <v>Thanh chống L50x50x5-1990</v>
          </cell>
          <cell r="F390" t="str">
            <v>cái</v>
          </cell>
          <cell r="G390">
            <v>2</v>
          </cell>
          <cell r="H390">
            <v>326000</v>
          </cell>
          <cell r="K390">
            <v>0</v>
          </cell>
          <cell r="M390">
            <v>0</v>
          </cell>
          <cell r="N390">
            <v>652000</v>
          </cell>
          <cell r="O390">
            <v>0</v>
          </cell>
          <cell r="P390">
            <v>0</v>
          </cell>
          <cell r="Q390">
            <v>0</v>
          </cell>
          <cell r="R390">
            <v>0</v>
          </cell>
          <cell r="S390">
            <v>0</v>
          </cell>
          <cell r="U390">
            <v>2</v>
          </cell>
          <cell r="V390">
            <v>0</v>
          </cell>
          <cell r="W390">
            <v>0</v>
          </cell>
          <cell r="X390">
            <v>0</v>
          </cell>
          <cell r="Y390">
            <v>2</v>
          </cell>
          <cell r="Z390">
            <v>0</v>
          </cell>
          <cell r="AA390">
            <v>0</v>
          </cell>
          <cell r="AB390">
            <v>0</v>
          </cell>
          <cell r="AC390">
            <v>0</v>
          </cell>
          <cell r="AD390">
            <v>0</v>
          </cell>
          <cell r="AE390">
            <v>0</v>
          </cell>
          <cell r="AF390">
            <v>0</v>
          </cell>
          <cell r="AG390">
            <v>0</v>
          </cell>
        </row>
        <row r="391">
          <cell r="B391" t="str">
            <v>B16300v</v>
          </cell>
          <cell r="C391">
            <v>1</v>
          </cell>
          <cell r="D391">
            <v>0</v>
          </cell>
          <cell r="E391" t="str">
            <v>Boulon 16x300VRS</v>
          </cell>
          <cell r="F391" t="str">
            <v>bộ</v>
          </cell>
          <cell r="G391">
            <v>2</v>
          </cell>
          <cell r="H391">
            <v>23000</v>
          </cell>
          <cell r="K391">
            <v>0</v>
          </cell>
          <cell r="M391">
            <v>0</v>
          </cell>
          <cell r="N391">
            <v>46000</v>
          </cell>
          <cell r="O391">
            <v>0</v>
          </cell>
          <cell r="P391">
            <v>0</v>
          </cell>
          <cell r="Q391">
            <v>0</v>
          </cell>
          <cell r="R391">
            <v>0</v>
          </cell>
          <cell r="S391">
            <v>0</v>
          </cell>
          <cell r="U391">
            <v>2</v>
          </cell>
          <cell r="V391">
            <v>0</v>
          </cell>
          <cell r="W391">
            <v>0</v>
          </cell>
          <cell r="X391">
            <v>0</v>
          </cell>
          <cell r="Y391">
            <v>2</v>
          </cell>
          <cell r="Z391">
            <v>0</v>
          </cell>
          <cell r="AA391">
            <v>0</v>
          </cell>
          <cell r="AB391">
            <v>0</v>
          </cell>
          <cell r="AC391">
            <v>0</v>
          </cell>
          <cell r="AD391">
            <v>0</v>
          </cell>
          <cell r="AE391">
            <v>0</v>
          </cell>
          <cell r="AF391">
            <v>0</v>
          </cell>
          <cell r="AG391">
            <v>0</v>
          </cell>
        </row>
        <row r="392">
          <cell r="B392" t="str">
            <v>B16300</v>
          </cell>
          <cell r="C392">
            <v>1</v>
          </cell>
          <cell r="D392">
            <v>0</v>
          </cell>
          <cell r="E392" t="str">
            <v>Boulon 16x300</v>
          </cell>
          <cell r="F392" t="str">
            <v>bộ</v>
          </cell>
          <cell r="G392">
            <v>1</v>
          </cell>
          <cell r="H392">
            <v>21000</v>
          </cell>
          <cell r="K392">
            <v>0</v>
          </cell>
          <cell r="M392">
            <v>0</v>
          </cell>
          <cell r="N392">
            <v>21000</v>
          </cell>
          <cell r="O392">
            <v>0</v>
          </cell>
          <cell r="P392">
            <v>0</v>
          </cell>
          <cell r="Q392">
            <v>0</v>
          </cell>
          <cell r="R392">
            <v>0</v>
          </cell>
          <cell r="S392">
            <v>0</v>
          </cell>
          <cell r="U392">
            <v>1</v>
          </cell>
          <cell r="V392">
            <v>0</v>
          </cell>
          <cell r="W392">
            <v>0</v>
          </cell>
          <cell r="X392">
            <v>0</v>
          </cell>
          <cell r="Y392">
            <v>1</v>
          </cell>
          <cell r="Z392">
            <v>0</v>
          </cell>
          <cell r="AA392">
            <v>0</v>
          </cell>
          <cell r="AB392">
            <v>0</v>
          </cell>
          <cell r="AC392">
            <v>0</v>
          </cell>
          <cell r="AD392">
            <v>0</v>
          </cell>
          <cell r="AE392">
            <v>0</v>
          </cell>
          <cell r="AF392">
            <v>0</v>
          </cell>
          <cell r="AG392">
            <v>0</v>
          </cell>
        </row>
        <row r="393">
          <cell r="B393" t="str">
            <v>B16250</v>
          </cell>
          <cell r="C393">
            <v>1</v>
          </cell>
          <cell r="D393">
            <v>0</v>
          </cell>
          <cell r="E393" t="str">
            <v>Boulon 16x250</v>
          </cell>
          <cell r="F393" t="str">
            <v>bộ</v>
          </cell>
          <cell r="G393">
            <v>1</v>
          </cell>
          <cell r="H393">
            <v>19000</v>
          </cell>
          <cell r="K393">
            <v>0</v>
          </cell>
          <cell r="M393">
            <v>0</v>
          </cell>
          <cell r="N393">
            <v>19000</v>
          </cell>
          <cell r="O393">
            <v>0</v>
          </cell>
          <cell r="P393">
            <v>0</v>
          </cell>
          <cell r="Q393">
            <v>0</v>
          </cell>
          <cell r="R393">
            <v>0</v>
          </cell>
          <cell r="S393">
            <v>0</v>
          </cell>
          <cell r="U393">
            <v>1</v>
          </cell>
          <cell r="V393">
            <v>0</v>
          </cell>
          <cell r="W393">
            <v>0</v>
          </cell>
          <cell r="X393">
            <v>0</v>
          </cell>
          <cell r="Y393">
            <v>1</v>
          </cell>
          <cell r="Z393">
            <v>0</v>
          </cell>
          <cell r="AA393">
            <v>0</v>
          </cell>
          <cell r="AB393">
            <v>0</v>
          </cell>
          <cell r="AC393">
            <v>0</v>
          </cell>
          <cell r="AD393">
            <v>0</v>
          </cell>
          <cell r="AE393">
            <v>0</v>
          </cell>
          <cell r="AF393">
            <v>0</v>
          </cell>
          <cell r="AG393">
            <v>0</v>
          </cell>
        </row>
        <row r="394">
          <cell r="B394" t="str">
            <v>B1650</v>
          </cell>
          <cell r="C394">
            <v>1</v>
          </cell>
          <cell r="D394">
            <v>0</v>
          </cell>
          <cell r="E394" t="str">
            <v>Boulon 16x50</v>
          </cell>
          <cell r="F394" t="str">
            <v>bộ</v>
          </cell>
          <cell r="G394">
            <v>2</v>
          </cell>
          <cell r="H394">
            <v>8000</v>
          </cell>
          <cell r="K394">
            <v>0</v>
          </cell>
          <cell r="M394">
            <v>0</v>
          </cell>
          <cell r="N394">
            <v>16000</v>
          </cell>
          <cell r="O394">
            <v>0</v>
          </cell>
          <cell r="P394">
            <v>0</v>
          </cell>
          <cell r="Q394">
            <v>0</v>
          </cell>
          <cell r="R394">
            <v>0</v>
          </cell>
          <cell r="S394">
            <v>0</v>
          </cell>
          <cell r="U394">
            <v>2</v>
          </cell>
          <cell r="V394">
            <v>0</v>
          </cell>
          <cell r="W394">
            <v>0</v>
          </cell>
          <cell r="X394">
            <v>0</v>
          </cell>
          <cell r="Y394">
            <v>2</v>
          </cell>
          <cell r="Z394">
            <v>0</v>
          </cell>
          <cell r="AA394">
            <v>0</v>
          </cell>
          <cell r="AB394">
            <v>0</v>
          </cell>
          <cell r="AC394">
            <v>0</v>
          </cell>
          <cell r="AD394">
            <v>0</v>
          </cell>
          <cell r="AE394">
            <v>0</v>
          </cell>
          <cell r="AF394">
            <v>0</v>
          </cell>
          <cell r="AG394">
            <v>0</v>
          </cell>
        </row>
        <row r="395">
          <cell r="B395" t="str">
            <v>LD 50</v>
          </cell>
          <cell r="C395">
            <v>1</v>
          </cell>
          <cell r="D395">
            <v>0</v>
          </cell>
          <cell r="E395" t="str">
            <v>Long đền vuông 18 (50x50x3)</v>
          </cell>
          <cell r="F395" t="str">
            <v>cái</v>
          </cell>
          <cell r="G395">
            <v>10</v>
          </cell>
          <cell r="H395">
            <v>2600</v>
          </cell>
          <cell r="K395">
            <v>0</v>
          </cell>
          <cell r="M395">
            <v>0</v>
          </cell>
          <cell r="N395">
            <v>26000</v>
          </cell>
          <cell r="O395">
            <v>0</v>
          </cell>
          <cell r="P395">
            <v>0</v>
          </cell>
          <cell r="Q395">
            <v>0</v>
          </cell>
          <cell r="R395">
            <v>0</v>
          </cell>
          <cell r="S395">
            <v>0</v>
          </cell>
          <cell r="U395">
            <v>10</v>
          </cell>
          <cell r="V395">
            <v>0</v>
          </cell>
          <cell r="W395">
            <v>0</v>
          </cell>
          <cell r="X395">
            <v>0</v>
          </cell>
          <cell r="Y395">
            <v>10</v>
          </cell>
          <cell r="Z395">
            <v>0</v>
          </cell>
          <cell r="AA395">
            <v>0</v>
          </cell>
          <cell r="AB395">
            <v>0</v>
          </cell>
          <cell r="AC395">
            <v>0</v>
          </cell>
          <cell r="AD395">
            <v>0</v>
          </cell>
          <cell r="AE395">
            <v>0</v>
          </cell>
          <cell r="AF395">
            <v>0</v>
          </cell>
          <cell r="AG395">
            <v>0</v>
          </cell>
        </row>
        <row r="396">
          <cell r="B396" t="str">
            <v>LX2100K</v>
          </cell>
          <cell r="C396">
            <v>1</v>
          </cell>
          <cell r="D396" t="str">
            <v>D2.6031d</v>
          </cell>
          <cell r="E396" t="str">
            <v>Lắp đặt xà thép L75x75x8x2100 kép cột đỡ (58,889 kg/bộ)</v>
          </cell>
          <cell r="F396" t="str">
            <v>bộ</v>
          </cell>
          <cell r="G396">
            <v>1</v>
          </cell>
          <cell r="K396">
            <v>472322</v>
          </cell>
          <cell r="M396">
            <v>0</v>
          </cell>
          <cell r="N396">
            <v>0</v>
          </cell>
          <cell r="O396">
            <v>0</v>
          </cell>
          <cell r="P396">
            <v>0</v>
          </cell>
          <cell r="Q396">
            <v>472322</v>
          </cell>
          <cell r="R396">
            <v>0</v>
          </cell>
          <cell r="S396">
            <v>0</v>
          </cell>
          <cell r="U396">
            <v>1</v>
          </cell>
          <cell r="V396">
            <v>0</v>
          </cell>
          <cell r="W396">
            <v>0</v>
          </cell>
          <cell r="X396">
            <v>0</v>
          </cell>
          <cell r="Y396">
            <v>1</v>
          </cell>
          <cell r="Z396">
            <v>0</v>
          </cell>
          <cell r="AA396">
            <v>0</v>
          </cell>
          <cell r="AB396">
            <v>0</v>
          </cell>
          <cell r="AC396">
            <v>0</v>
          </cell>
          <cell r="AD396">
            <v>0</v>
          </cell>
          <cell r="AE396">
            <v>0</v>
          </cell>
          <cell r="AF396">
            <v>0</v>
          </cell>
          <cell r="AG396">
            <v>0</v>
          </cell>
        </row>
        <row r="397">
          <cell r="A397" t="str">
            <v>X21DT</v>
          </cell>
          <cell r="C397">
            <v>0</v>
          </cell>
          <cell r="E397" t="str">
            <v>Bộ xà lệch đơn L75x75x8 dài 2,1m (Lắp đà tháp)</v>
          </cell>
          <cell r="F397" t="str">
            <v>Bộ</v>
          </cell>
          <cell r="G397">
            <v>0</v>
          </cell>
          <cell r="N397">
            <v>1180000</v>
          </cell>
          <cell r="O397">
            <v>0</v>
          </cell>
          <cell r="P397">
            <v>0</v>
          </cell>
          <cell r="Q397">
            <v>349313</v>
          </cell>
          <cell r="R397">
            <v>0</v>
          </cell>
          <cell r="S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row>
        <row r="398">
          <cell r="C398">
            <v>0</v>
          </cell>
          <cell r="E398" t="str">
            <v>Mỗi bộ gồm:</v>
          </cell>
        </row>
        <row r="399">
          <cell r="B399" t="str">
            <v>d2100</v>
          </cell>
          <cell r="C399">
            <v>0</v>
          </cell>
          <cell r="D399">
            <v>0</v>
          </cell>
          <cell r="E399" t="str">
            <v>Đà sắt L75x75x8-2100 - 3 ốp (Lệch 100%)</v>
          </cell>
          <cell r="F399" t="str">
            <v>cái</v>
          </cell>
          <cell r="G399">
            <v>1</v>
          </cell>
          <cell r="H399">
            <v>796000</v>
          </cell>
          <cell r="K399">
            <v>0</v>
          </cell>
          <cell r="M399">
            <v>0</v>
          </cell>
          <cell r="N399">
            <v>796000</v>
          </cell>
          <cell r="O399">
            <v>0</v>
          </cell>
          <cell r="P399">
            <v>0</v>
          </cell>
          <cell r="Q399">
            <v>0</v>
          </cell>
          <cell r="R399">
            <v>0</v>
          </cell>
          <cell r="S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row>
        <row r="400">
          <cell r="B400" t="str">
            <v>c1990</v>
          </cell>
          <cell r="C400">
            <v>0</v>
          </cell>
          <cell r="D400">
            <v>0</v>
          </cell>
          <cell r="E400" t="str">
            <v>Thanh chống L50x50x5-1990</v>
          </cell>
          <cell r="F400" t="str">
            <v>cái</v>
          </cell>
          <cell r="G400">
            <v>1</v>
          </cell>
          <cell r="H400">
            <v>326000</v>
          </cell>
          <cell r="K400">
            <v>0</v>
          </cell>
          <cell r="M400">
            <v>0</v>
          </cell>
          <cell r="N400">
            <v>326000</v>
          </cell>
          <cell r="O400">
            <v>0</v>
          </cell>
          <cell r="P400">
            <v>0</v>
          </cell>
          <cell r="Q400">
            <v>0</v>
          </cell>
          <cell r="R400">
            <v>0</v>
          </cell>
          <cell r="S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row>
        <row r="401">
          <cell r="B401" t="str">
            <v>B16350V</v>
          </cell>
          <cell r="C401">
            <v>0</v>
          </cell>
          <cell r="D401">
            <v>0</v>
          </cell>
          <cell r="E401" t="str">
            <v>Boulon 16x350VRS</v>
          </cell>
          <cell r="F401" t="str">
            <v>bộ</v>
          </cell>
          <cell r="G401">
            <v>2</v>
          </cell>
          <cell r="H401">
            <v>25000</v>
          </cell>
          <cell r="K401">
            <v>0</v>
          </cell>
          <cell r="M401">
            <v>0</v>
          </cell>
          <cell r="N401">
            <v>50000</v>
          </cell>
          <cell r="O401">
            <v>0</v>
          </cell>
          <cell r="P401">
            <v>0</v>
          </cell>
          <cell r="Q401">
            <v>0</v>
          </cell>
          <cell r="R401">
            <v>0</v>
          </cell>
          <cell r="S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row>
        <row r="402">
          <cell r="B402" t="str">
            <v>B1650</v>
          </cell>
          <cell r="C402">
            <v>0</v>
          </cell>
          <cell r="D402">
            <v>0</v>
          </cell>
          <cell r="E402" t="str">
            <v>Boulon 16x50</v>
          </cell>
          <cell r="F402" t="str">
            <v>bộ</v>
          </cell>
          <cell r="G402">
            <v>1</v>
          </cell>
          <cell r="H402">
            <v>8000</v>
          </cell>
          <cell r="K402">
            <v>0</v>
          </cell>
          <cell r="M402">
            <v>0</v>
          </cell>
          <cell r="N402">
            <v>8000</v>
          </cell>
          <cell r="O402">
            <v>0</v>
          </cell>
          <cell r="P402">
            <v>0</v>
          </cell>
          <cell r="Q402">
            <v>0</v>
          </cell>
          <cell r="R402">
            <v>0</v>
          </cell>
          <cell r="S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row>
        <row r="403">
          <cell r="B403" t="str">
            <v>LX2100D</v>
          </cell>
          <cell r="C403">
            <v>0</v>
          </cell>
          <cell r="D403" t="str">
            <v>D2.6021d</v>
          </cell>
          <cell r="E403" t="str">
            <v>Lắp đặt xà thép L75x75x8x2100 đơn cột đỡ (29,4245 kg/bộ)</v>
          </cell>
          <cell r="F403" t="str">
            <v>bộ</v>
          </cell>
          <cell r="G403">
            <v>1</v>
          </cell>
          <cell r="K403">
            <v>349313</v>
          </cell>
          <cell r="M403">
            <v>0</v>
          </cell>
          <cell r="N403">
            <v>0</v>
          </cell>
          <cell r="O403">
            <v>0</v>
          </cell>
          <cell r="P403">
            <v>0</v>
          </cell>
          <cell r="Q403">
            <v>349313</v>
          </cell>
          <cell r="R403">
            <v>0</v>
          </cell>
          <cell r="S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row>
        <row r="404">
          <cell r="A404" t="str">
            <v>X21KT</v>
          </cell>
          <cell r="C404">
            <v>0</v>
          </cell>
          <cell r="E404" t="str">
            <v>Bộ xà lệch kép L75x75x8 dài 2,1m (Lắp đà tháp)</v>
          </cell>
          <cell r="F404" t="str">
            <v>Bộ</v>
          </cell>
          <cell r="G404">
            <v>0</v>
          </cell>
          <cell r="N404">
            <v>2385000</v>
          </cell>
          <cell r="O404">
            <v>0</v>
          </cell>
          <cell r="P404">
            <v>0</v>
          </cell>
          <cell r="Q404">
            <v>472322</v>
          </cell>
          <cell r="R404">
            <v>0</v>
          </cell>
          <cell r="S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row>
        <row r="405">
          <cell r="C405">
            <v>0</v>
          </cell>
          <cell r="E405" t="str">
            <v>Mỗi bộ gồm:</v>
          </cell>
        </row>
        <row r="406">
          <cell r="B406" t="str">
            <v>d2100</v>
          </cell>
          <cell r="C406">
            <v>0</v>
          </cell>
          <cell r="D406">
            <v>0</v>
          </cell>
          <cell r="E406" t="str">
            <v>Đà sắt L75x75x8-2100 - 3 ốp (Lệch 100%)</v>
          </cell>
          <cell r="F406" t="str">
            <v>cái</v>
          </cell>
          <cell r="G406">
            <v>2</v>
          </cell>
          <cell r="H406">
            <v>796000</v>
          </cell>
          <cell r="K406">
            <v>0</v>
          </cell>
          <cell r="M406">
            <v>0</v>
          </cell>
          <cell r="N406">
            <v>1592000</v>
          </cell>
          <cell r="O406">
            <v>0</v>
          </cell>
          <cell r="P406">
            <v>0</v>
          </cell>
          <cell r="Q406">
            <v>0</v>
          </cell>
          <cell r="R406">
            <v>0</v>
          </cell>
          <cell r="S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row>
        <row r="407">
          <cell r="B407" t="str">
            <v>c1990</v>
          </cell>
          <cell r="C407">
            <v>0</v>
          </cell>
          <cell r="D407">
            <v>0</v>
          </cell>
          <cell r="E407" t="str">
            <v>Thanh chống L50x50x5-1990</v>
          </cell>
          <cell r="F407" t="str">
            <v>cái</v>
          </cell>
          <cell r="G407">
            <v>2</v>
          </cell>
          <cell r="H407">
            <v>326000</v>
          </cell>
          <cell r="K407">
            <v>0</v>
          </cell>
          <cell r="M407">
            <v>0</v>
          </cell>
          <cell r="N407">
            <v>652000</v>
          </cell>
          <cell r="O407">
            <v>0</v>
          </cell>
          <cell r="P407">
            <v>0</v>
          </cell>
          <cell r="Q407">
            <v>0</v>
          </cell>
          <cell r="R407">
            <v>0</v>
          </cell>
          <cell r="S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row>
        <row r="408">
          <cell r="B408" t="str">
            <v>B16350v</v>
          </cell>
          <cell r="C408">
            <v>0</v>
          </cell>
          <cell r="D408">
            <v>0</v>
          </cell>
          <cell r="E408" t="str">
            <v>Boulon 16x350VRS</v>
          </cell>
          <cell r="F408" t="str">
            <v>bộ</v>
          </cell>
          <cell r="G408">
            <v>5</v>
          </cell>
          <cell r="H408">
            <v>25000</v>
          </cell>
          <cell r="K408">
            <v>0</v>
          </cell>
          <cell r="M408">
            <v>0</v>
          </cell>
          <cell r="N408">
            <v>125000</v>
          </cell>
          <cell r="O408">
            <v>0</v>
          </cell>
          <cell r="P408">
            <v>0</v>
          </cell>
          <cell r="Q408">
            <v>0</v>
          </cell>
          <cell r="R408">
            <v>0</v>
          </cell>
          <cell r="S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row>
        <row r="409">
          <cell r="B409" t="str">
            <v>B16300</v>
          </cell>
          <cell r="C409">
            <v>0</v>
          </cell>
          <cell r="D409">
            <v>0</v>
          </cell>
          <cell r="E409" t="str">
            <v>Boulon 16x300</v>
          </cell>
          <cell r="F409" t="str">
            <v>bộ</v>
          </cell>
          <cell r="H409">
            <v>21000</v>
          </cell>
          <cell r="K409">
            <v>0</v>
          </cell>
          <cell r="M409">
            <v>0</v>
          </cell>
          <cell r="N409">
            <v>0</v>
          </cell>
          <cell r="O409">
            <v>0</v>
          </cell>
          <cell r="P409">
            <v>0</v>
          </cell>
          <cell r="Q409">
            <v>0</v>
          </cell>
          <cell r="R409">
            <v>0</v>
          </cell>
          <cell r="S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row>
        <row r="410">
          <cell r="B410" t="str">
            <v>B1650</v>
          </cell>
          <cell r="C410">
            <v>0</v>
          </cell>
          <cell r="D410">
            <v>0</v>
          </cell>
          <cell r="E410" t="str">
            <v>Boulon 16x50</v>
          </cell>
          <cell r="F410" t="str">
            <v>bộ</v>
          </cell>
          <cell r="G410">
            <v>2</v>
          </cell>
          <cell r="H410">
            <v>8000</v>
          </cell>
          <cell r="K410">
            <v>0</v>
          </cell>
          <cell r="M410">
            <v>0</v>
          </cell>
          <cell r="N410">
            <v>16000</v>
          </cell>
          <cell r="O410">
            <v>0</v>
          </cell>
          <cell r="P410">
            <v>0</v>
          </cell>
          <cell r="Q410">
            <v>0</v>
          </cell>
          <cell r="R410">
            <v>0</v>
          </cell>
          <cell r="S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row>
        <row r="411">
          <cell r="B411" t="str">
            <v>LX2100K</v>
          </cell>
          <cell r="C411">
            <v>0</v>
          </cell>
          <cell r="D411" t="str">
            <v>D2.6031d</v>
          </cell>
          <cell r="E411" t="str">
            <v>Lắp đặt xà thép L75x75x8x2100 kép cột đỡ (58,889 kg/bộ)</v>
          </cell>
          <cell r="F411" t="str">
            <v>bộ</v>
          </cell>
          <cell r="G411">
            <v>1</v>
          </cell>
          <cell r="K411">
            <v>472322</v>
          </cell>
          <cell r="M411">
            <v>0</v>
          </cell>
          <cell r="N411">
            <v>0</v>
          </cell>
          <cell r="O411">
            <v>0</v>
          </cell>
          <cell r="P411">
            <v>0</v>
          </cell>
          <cell r="Q411">
            <v>472322</v>
          </cell>
          <cell r="R411">
            <v>0</v>
          </cell>
          <cell r="S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row>
        <row r="412">
          <cell r="A412" t="str">
            <v>X22D</v>
          </cell>
          <cell r="C412">
            <v>1</v>
          </cell>
          <cell r="E412" t="str">
            <v>Bộ xà đơn L75x75x8 dài 2,2m</v>
          </cell>
          <cell r="F412" t="str">
            <v>Bộ</v>
          </cell>
          <cell r="G412">
            <v>3</v>
          </cell>
          <cell r="N412">
            <v>1180400</v>
          </cell>
          <cell r="O412">
            <v>0</v>
          </cell>
          <cell r="P412">
            <v>0</v>
          </cell>
          <cell r="Q412">
            <v>350868</v>
          </cell>
          <cell r="R412">
            <v>0</v>
          </cell>
          <cell r="S412">
            <v>0</v>
          </cell>
          <cell r="U412">
            <v>3</v>
          </cell>
          <cell r="V412">
            <v>2</v>
          </cell>
          <cell r="W412">
            <v>0</v>
          </cell>
          <cell r="X412">
            <v>0</v>
          </cell>
          <cell r="Y412">
            <v>0</v>
          </cell>
          <cell r="Z412">
            <v>0</v>
          </cell>
          <cell r="AA412">
            <v>1</v>
          </cell>
          <cell r="AB412">
            <v>0</v>
          </cell>
          <cell r="AC412">
            <v>0</v>
          </cell>
          <cell r="AD412">
            <v>0</v>
          </cell>
          <cell r="AE412">
            <v>0</v>
          </cell>
          <cell r="AF412">
            <v>0</v>
          </cell>
          <cell r="AG412">
            <v>0</v>
          </cell>
        </row>
        <row r="413">
          <cell r="C413">
            <v>1</v>
          </cell>
          <cell r="E413" t="str">
            <v>Mỗi bộ gồm:</v>
          </cell>
        </row>
        <row r="414">
          <cell r="B414" t="str">
            <v>d2200</v>
          </cell>
          <cell r="C414">
            <v>1</v>
          </cell>
          <cell r="D414">
            <v>0</v>
          </cell>
          <cell r="E414" t="str">
            <v>Đà sắt L75x75x8-2200 - 4 ốp</v>
          </cell>
          <cell r="F414" t="str">
            <v>cái</v>
          </cell>
          <cell r="G414">
            <v>1</v>
          </cell>
          <cell r="H414">
            <v>856000</v>
          </cell>
          <cell r="K414">
            <v>0</v>
          </cell>
          <cell r="M414">
            <v>0</v>
          </cell>
          <cell r="N414">
            <v>856000</v>
          </cell>
          <cell r="O414">
            <v>0</v>
          </cell>
          <cell r="P414">
            <v>0</v>
          </cell>
          <cell r="Q414">
            <v>0</v>
          </cell>
          <cell r="R414">
            <v>0</v>
          </cell>
          <cell r="S414">
            <v>0</v>
          </cell>
          <cell r="U414">
            <v>3</v>
          </cell>
          <cell r="V414">
            <v>2</v>
          </cell>
          <cell r="W414">
            <v>0</v>
          </cell>
          <cell r="X414">
            <v>0</v>
          </cell>
          <cell r="Y414">
            <v>0</v>
          </cell>
          <cell r="Z414">
            <v>0</v>
          </cell>
          <cell r="AA414">
            <v>1</v>
          </cell>
          <cell r="AB414">
            <v>0</v>
          </cell>
          <cell r="AC414">
            <v>0</v>
          </cell>
          <cell r="AD414">
            <v>0</v>
          </cell>
          <cell r="AE414">
            <v>0</v>
          </cell>
          <cell r="AF414">
            <v>0</v>
          </cell>
          <cell r="AG414">
            <v>0</v>
          </cell>
        </row>
        <row r="415">
          <cell r="B415" t="str">
            <v>c810</v>
          </cell>
          <cell r="C415">
            <v>1</v>
          </cell>
          <cell r="D415">
            <v>0</v>
          </cell>
          <cell r="E415" t="str">
            <v>Thanh chống L50x50x5-810</v>
          </cell>
          <cell r="F415" t="str">
            <v>cái</v>
          </cell>
          <cell r="G415">
            <v>2</v>
          </cell>
          <cell r="H415">
            <v>130000</v>
          </cell>
          <cell r="K415">
            <v>0</v>
          </cell>
          <cell r="M415">
            <v>0</v>
          </cell>
          <cell r="N415">
            <v>260000</v>
          </cell>
          <cell r="O415">
            <v>0</v>
          </cell>
          <cell r="P415">
            <v>0</v>
          </cell>
          <cell r="Q415">
            <v>0</v>
          </cell>
          <cell r="R415">
            <v>0</v>
          </cell>
          <cell r="S415">
            <v>0</v>
          </cell>
          <cell r="U415">
            <v>6</v>
          </cell>
          <cell r="V415">
            <v>4</v>
          </cell>
          <cell r="W415">
            <v>0</v>
          </cell>
          <cell r="X415">
            <v>0</v>
          </cell>
          <cell r="Y415">
            <v>0</v>
          </cell>
          <cell r="Z415">
            <v>0</v>
          </cell>
          <cell r="AA415">
            <v>2</v>
          </cell>
          <cell r="AB415">
            <v>0</v>
          </cell>
          <cell r="AC415">
            <v>0</v>
          </cell>
          <cell r="AD415">
            <v>0</v>
          </cell>
          <cell r="AE415">
            <v>0</v>
          </cell>
          <cell r="AF415">
            <v>0</v>
          </cell>
          <cell r="AG415">
            <v>0</v>
          </cell>
        </row>
        <row r="416">
          <cell r="B416" t="str">
            <v>B16250</v>
          </cell>
          <cell r="C416">
            <v>1</v>
          </cell>
          <cell r="D416">
            <v>0</v>
          </cell>
          <cell r="E416" t="str">
            <v>Boulon 16x250</v>
          </cell>
          <cell r="F416" t="str">
            <v>bộ</v>
          </cell>
          <cell r="G416">
            <v>2</v>
          </cell>
          <cell r="H416">
            <v>19000</v>
          </cell>
          <cell r="K416">
            <v>0</v>
          </cell>
          <cell r="M416">
            <v>0</v>
          </cell>
          <cell r="N416">
            <v>38000</v>
          </cell>
          <cell r="O416">
            <v>0</v>
          </cell>
          <cell r="P416">
            <v>0</v>
          </cell>
          <cell r="Q416">
            <v>0</v>
          </cell>
          <cell r="R416">
            <v>0</v>
          </cell>
          <cell r="S416">
            <v>0</v>
          </cell>
          <cell r="U416">
            <v>6</v>
          </cell>
          <cell r="V416">
            <v>4</v>
          </cell>
          <cell r="W416">
            <v>0</v>
          </cell>
          <cell r="X416">
            <v>0</v>
          </cell>
          <cell r="Y416">
            <v>0</v>
          </cell>
          <cell r="Z416">
            <v>0</v>
          </cell>
          <cell r="AA416">
            <v>2</v>
          </cell>
          <cell r="AB416">
            <v>0</v>
          </cell>
          <cell r="AC416">
            <v>0</v>
          </cell>
          <cell r="AD416">
            <v>0</v>
          </cell>
          <cell r="AE416">
            <v>0</v>
          </cell>
          <cell r="AF416">
            <v>0</v>
          </cell>
          <cell r="AG416">
            <v>0</v>
          </cell>
        </row>
        <row r="417">
          <cell r="B417" t="str">
            <v>B1650</v>
          </cell>
          <cell r="C417">
            <v>1</v>
          </cell>
          <cell r="D417">
            <v>0</v>
          </cell>
          <cell r="E417" t="str">
            <v>Boulon 16x50</v>
          </cell>
          <cell r="F417" t="str">
            <v>bộ</v>
          </cell>
          <cell r="G417">
            <v>2</v>
          </cell>
          <cell r="H417">
            <v>8000</v>
          </cell>
          <cell r="K417">
            <v>0</v>
          </cell>
          <cell r="M417">
            <v>0</v>
          </cell>
          <cell r="N417">
            <v>16000</v>
          </cell>
          <cell r="O417">
            <v>0</v>
          </cell>
          <cell r="P417">
            <v>0</v>
          </cell>
          <cell r="Q417">
            <v>0</v>
          </cell>
          <cell r="R417">
            <v>0</v>
          </cell>
          <cell r="S417">
            <v>0</v>
          </cell>
          <cell r="U417">
            <v>6</v>
          </cell>
          <cell r="V417">
            <v>4</v>
          </cell>
          <cell r="W417">
            <v>0</v>
          </cell>
          <cell r="X417">
            <v>0</v>
          </cell>
          <cell r="Y417">
            <v>0</v>
          </cell>
          <cell r="Z417">
            <v>0</v>
          </cell>
          <cell r="AA417">
            <v>2</v>
          </cell>
          <cell r="AB417">
            <v>0</v>
          </cell>
          <cell r="AC417">
            <v>0</v>
          </cell>
          <cell r="AD417">
            <v>0</v>
          </cell>
          <cell r="AE417">
            <v>0</v>
          </cell>
          <cell r="AF417">
            <v>0</v>
          </cell>
          <cell r="AG417">
            <v>0</v>
          </cell>
        </row>
        <row r="418">
          <cell r="B418" t="str">
            <v>LD 50</v>
          </cell>
          <cell r="C418">
            <v>1</v>
          </cell>
          <cell r="D418">
            <v>0</v>
          </cell>
          <cell r="E418" t="str">
            <v>Long đền vuông 18 (50x50x3)</v>
          </cell>
          <cell r="F418" t="str">
            <v>cái</v>
          </cell>
          <cell r="G418">
            <v>4</v>
          </cell>
          <cell r="H418">
            <v>2600</v>
          </cell>
          <cell r="K418">
            <v>0</v>
          </cell>
          <cell r="M418">
            <v>0</v>
          </cell>
          <cell r="N418">
            <v>10400</v>
          </cell>
          <cell r="O418">
            <v>0</v>
          </cell>
          <cell r="P418">
            <v>0</v>
          </cell>
          <cell r="Q418">
            <v>0</v>
          </cell>
          <cell r="R418">
            <v>0</v>
          </cell>
          <cell r="S418">
            <v>0</v>
          </cell>
          <cell r="U418">
            <v>12</v>
          </cell>
          <cell r="V418">
            <v>8</v>
          </cell>
          <cell r="W418">
            <v>0</v>
          </cell>
          <cell r="X418">
            <v>0</v>
          </cell>
          <cell r="Y418">
            <v>0</v>
          </cell>
          <cell r="Z418">
            <v>0</v>
          </cell>
          <cell r="AA418">
            <v>4</v>
          </cell>
          <cell r="AB418">
            <v>0</v>
          </cell>
          <cell r="AC418">
            <v>0</v>
          </cell>
          <cell r="AD418">
            <v>0</v>
          </cell>
          <cell r="AE418">
            <v>0</v>
          </cell>
          <cell r="AF418">
            <v>0</v>
          </cell>
          <cell r="AG418">
            <v>0</v>
          </cell>
        </row>
        <row r="419">
          <cell r="B419" t="str">
            <v>LX2200D</v>
          </cell>
          <cell r="C419">
            <v>1</v>
          </cell>
          <cell r="D419" t="str">
            <v>D2.6021e</v>
          </cell>
          <cell r="E419" t="str">
            <v>Lắp đặt xà thép L75x75x8x2200 đơn cột đỡ (29,759 kg/bộ)</v>
          </cell>
          <cell r="F419" t="str">
            <v>bộ</v>
          </cell>
          <cell r="G419">
            <v>1</v>
          </cell>
          <cell r="K419">
            <v>350868</v>
          </cell>
          <cell r="M419">
            <v>0</v>
          </cell>
          <cell r="N419">
            <v>0</v>
          </cell>
          <cell r="O419">
            <v>0</v>
          </cell>
          <cell r="P419">
            <v>0</v>
          </cell>
          <cell r="Q419">
            <v>350868</v>
          </cell>
          <cell r="R419">
            <v>0</v>
          </cell>
          <cell r="S419">
            <v>0</v>
          </cell>
          <cell r="U419">
            <v>3</v>
          </cell>
          <cell r="V419">
            <v>2</v>
          </cell>
          <cell r="W419">
            <v>0</v>
          </cell>
          <cell r="X419">
            <v>0</v>
          </cell>
          <cell r="Y419">
            <v>0</v>
          </cell>
          <cell r="Z419">
            <v>0</v>
          </cell>
          <cell r="AA419">
            <v>1</v>
          </cell>
          <cell r="AB419">
            <v>0</v>
          </cell>
          <cell r="AC419">
            <v>0</v>
          </cell>
          <cell r="AD419">
            <v>0</v>
          </cell>
          <cell r="AE419">
            <v>0</v>
          </cell>
          <cell r="AF419">
            <v>0</v>
          </cell>
          <cell r="AG419">
            <v>0</v>
          </cell>
        </row>
        <row r="420">
          <cell r="A420" t="str">
            <v>X22K</v>
          </cell>
          <cell r="C420">
            <v>1</v>
          </cell>
          <cell r="E420" t="str">
            <v>Bộ xà kép L75x75x8 dài 2,2m</v>
          </cell>
          <cell r="F420" t="str">
            <v>Bộ</v>
          </cell>
          <cell r="G420">
            <v>6</v>
          </cell>
          <cell r="N420">
            <v>2378000</v>
          </cell>
          <cell r="O420">
            <v>0</v>
          </cell>
          <cell r="P420">
            <v>0</v>
          </cell>
          <cell r="Q420">
            <v>627177</v>
          </cell>
          <cell r="R420">
            <v>0</v>
          </cell>
          <cell r="S420">
            <v>0</v>
          </cell>
          <cell r="U420">
            <v>6</v>
          </cell>
          <cell r="V420">
            <v>1</v>
          </cell>
          <cell r="W420">
            <v>1</v>
          </cell>
          <cell r="X420">
            <v>0</v>
          </cell>
          <cell r="Y420">
            <v>3</v>
          </cell>
          <cell r="Z420">
            <v>0</v>
          </cell>
          <cell r="AA420">
            <v>1</v>
          </cell>
          <cell r="AB420">
            <v>0</v>
          </cell>
          <cell r="AC420">
            <v>0</v>
          </cell>
          <cell r="AD420">
            <v>0</v>
          </cell>
          <cell r="AE420">
            <v>0</v>
          </cell>
          <cell r="AF420">
            <v>0</v>
          </cell>
          <cell r="AG420">
            <v>0</v>
          </cell>
        </row>
        <row r="421">
          <cell r="C421">
            <v>1</v>
          </cell>
          <cell r="E421" t="str">
            <v>Mỗi bộ gồm:</v>
          </cell>
        </row>
        <row r="422">
          <cell r="B422" t="str">
            <v>d2200</v>
          </cell>
          <cell r="C422">
            <v>1</v>
          </cell>
          <cell r="D422">
            <v>0</v>
          </cell>
          <cell r="E422" t="str">
            <v>Đà sắt L75x75x8-2200 - 4 ốp</v>
          </cell>
          <cell r="F422" t="str">
            <v>cái</v>
          </cell>
          <cell r="G422">
            <v>2</v>
          </cell>
          <cell r="H422">
            <v>856000</v>
          </cell>
          <cell r="K422">
            <v>0</v>
          </cell>
          <cell r="M422">
            <v>0</v>
          </cell>
          <cell r="N422">
            <v>1712000</v>
          </cell>
          <cell r="O422">
            <v>0</v>
          </cell>
          <cell r="P422">
            <v>0</v>
          </cell>
          <cell r="Q422">
            <v>0</v>
          </cell>
          <cell r="R422">
            <v>0</v>
          </cell>
          <cell r="S422">
            <v>0</v>
          </cell>
          <cell r="U422">
            <v>12</v>
          </cell>
          <cell r="V422">
            <v>2</v>
          </cell>
          <cell r="W422">
            <v>2</v>
          </cell>
          <cell r="X422">
            <v>0</v>
          </cell>
          <cell r="Y422">
            <v>6</v>
          </cell>
          <cell r="Z422">
            <v>0</v>
          </cell>
          <cell r="AA422">
            <v>2</v>
          </cell>
          <cell r="AB422">
            <v>0</v>
          </cell>
          <cell r="AC422">
            <v>0</v>
          </cell>
          <cell r="AD422">
            <v>0</v>
          </cell>
          <cell r="AE422">
            <v>0</v>
          </cell>
          <cell r="AF422">
            <v>0</v>
          </cell>
          <cell r="AG422">
            <v>0</v>
          </cell>
        </row>
        <row r="423">
          <cell r="B423" t="str">
            <v>c810</v>
          </cell>
          <cell r="C423">
            <v>1</v>
          </cell>
          <cell r="D423">
            <v>0</v>
          </cell>
          <cell r="E423" t="str">
            <v>Thanh chống L50x50x5-810</v>
          </cell>
          <cell r="F423" t="str">
            <v>cái</v>
          </cell>
          <cell r="G423">
            <v>4</v>
          </cell>
          <cell r="H423">
            <v>130000</v>
          </cell>
          <cell r="K423">
            <v>0</v>
          </cell>
          <cell r="M423">
            <v>0</v>
          </cell>
          <cell r="N423">
            <v>520000</v>
          </cell>
          <cell r="O423">
            <v>0</v>
          </cell>
          <cell r="P423">
            <v>0</v>
          </cell>
          <cell r="Q423">
            <v>0</v>
          </cell>
          <cell r="R423">
            <v>0</v>
          </cell>
          <cell r="S423">
            <v>0</v>
          </cell>
          <cell r="U423">
            <v>24</v>
          </cell>
          <cell r="V423">
            <v>4</v>
          </cell>
          <cell r="W423">
            <v>4</v>
          </cell>
          <cell r="X423">
            <v>0</v>
          </cell>
          <cell r="Y423">
            <v>12</v>
          </cell>
          <cell r="Z423">
            <v>0</v>
          </cell>
          <cell r="AA423">
            <v>4</v>
          </cell>
          <cell r="AB423">
            <v>0</v>
          </cell>
          <cell r="AC423">
            <v>0</v>
          </cell>
          <cell r="AD423">
            <v>0</v>
          </cell>
          <cell r="AE423">
            <v>0</v>
          </cell>
          <cell r="AF423">
            <v>0</v>
          </cell>
          <cell r="AG423">
            <v>0</v>
          </cell>
        </row>
        <row r="424">
          <cell r="B424" t="str">
            <v>B16250</v>
          </cell>
          <cell r="C424">
            <v>0</v>
          </cell>
          <cell r="D424">
            <v>0</v>
          </cell>
          <cell r="E424" t="str">
            <v>Boulon 16x250</v>
          </cell>
          <cell r="F424" t="str">
            <v>bộ</v>
          </cell>
          <cell r="H424">
            <v>19000</v>
          </cell>
          <cell r="K424">
            <v>0</v>
          </cell>
          <cell r="M424">
            <v>0</v>
          </cell>
          <cell r="N424">
            <v>0</v>
          </cell>
          <cell r="O424">
            <v>0</v>
          </cell>
          <cell r="P424">
            <v>0</v>
          </cell>
          <cell r="Q424">
            <v>0</v>
          </cell>
          <cell r="R424">
            <v>0</v>
          </cell>
          <cell r="S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row>
        <row r="425">
          <cell r="B425" t="str">
            <v>B16300</v>
          </cell>
          <cell r="C425">
            <v>1</v>
          </cell>
          <cell r="D425">
            <v>0</v>
          </cell>
          <cell r="E425" t="str">
            <v>Boulon 16x300</v>
          </cell>
          <cell r="F425" t="str">
            <v>bộ</v>
          </cell>
          <cell r="G425">
            <v>2</v>
          </cell>
          <cell r="H425">
            <v>21000</v>
          </cell>
          <cell r="K425">
            <v>0</v>
          </cell>
          <cell r="M425">
            <v>0</v>
          </cell>
          <cell r="N425">
            <v>42000</v>
          </cell>
          <cell r="O425">
            <v>0</v>
          </cell>
          <cell r="P425">
            <v>0</v>
          </cell>
          <cell r="Q425">
            <v>0</v>
          </cell>
          <cell r="R425">
            <v>0</v>
          </cell>
          <cell r="S425">
            <v>0</v>
          </cell>
          <cell r="U425">
            <v>12</v>
          </cell>
          <cell r="V425">
            <v>2</v>
          </cell>
          <cell r="W425">
            <v>2</v>
          </cell>
          <cell r="X425">
            <v>0</v>
          </cell>
          <cell r="Y425">
            <v>6</v>
          </cell>
          <cell r="Z425">
            <v>0</v>
          </cell>
          <cell r="AA425">
            <v>2</v>
          </cell>
          <cell r="AB425">
            <v>0</v>
          </cell>
          <cell r="AC425">
            <v>0</v>
          </cell>
          <cell r="AD425">
            <v>0</v>
          </cell>
          <cell r="AE425">
            <v>0</v>
          </cell>
          <cell r="AF425">
            <v>0</v>
          </cell>
          <cell r="AG425">
            <v>0</v>
          </cell>
        </row>
        <row r="426">
          <cell r="B426" t="str">
            <v>B16300v</v>
          </cell>
          <cell r="C426">
            <v>1</v>
          </cell>
          <cell r="D426">
            <v>0</v>
          </cell>
          <cell r="E426" t="str">
            <v>Boulon 16x300VRS</v>
          </cell>
          <cell r="F426" t="str">
            <v>bộ</v>
          </cell>
          <cell r="G426">
            <v>2</v>
          </cell>
          <cell r="H426">
            <v>23000</v>
          </cell>
          <cell r="K426">
            <v>0</v>
          </cell>
          <cell r="M426">
            <v>0</v>
          </cell>
          <cell r="N426">
            <v>46000</v>
          </cell>
          <cell r="O426">
            <v>0</v>
          </cell>
          <cell r="P426">
            <v>0</v>
          </cell>
          <cell r="Q426">
            <v>0</v>
          </cell>
          <cell r="R426">
            <v>0</v>
          </cell>
          <cell r="S426">
            <v>0</v>
          </cell>
          <cell r="U426">
            <v>12</v>
          </cell>
          <cell r="V426">
            <v>2</v>
          </cell>
          <cell r="W426">
            <v>2</v>
          </cell>
          <cell r="X426">
            <v>0</v>
          </cell>
          <cell r="Y426">
            <v>6</v>
          </cell>
          <cell r="Z426">
            <v>0</v>
          </cell>
          <cell r="AA426">
            <v>2</v>
          </cell>
          <cell r="AB426">
            <v>0</v>
          </cell>
          <cell r="AC426">
            <v>0</v>
          </cell>
          <cell r="AD426">
            <v>0</v>
          </cell>
          <cell r="AE426">
            <v>0</v>
          </cell>
          <cell r="AF426">
            <v>0</v>
          </cell>
          <cell r="AG426">
            <v>0</v>
          </cell>
        </row>
        <row r="427">
          <cell r="B427" t="str">
            <v>B1650</v>
          </cell>
          <cell r="C427">
            <v>1</v>
          </cell>
          <cell r="D427">
            <v>0</v>
          </cell>
          <cell r="E427" t="str">
            <v>Boulon 16x50</v>
          </cell>
          <cell r="F427" t="str">
            <v>bộ</v>
          </cell>
          <cell r="G427">
            <v>4</v>
          </cell>
          <cell r="H427">
            <v>8000</v>
          </cell>
          <cell r="K427">
            <v>0</v>
          </cell>
          <cell r="M427">
            <v>0</v>
          </cell>
          <cell r="N427">
            <v>32000</v>
          </cell>
          <cell r="O427">
            <v>0</v>
          </cell>
          <cell r="P427">
            <v>0</v>
          </cell>
          <cell r="Q427">
            <v>0</v>
          </cell>
          <cell r="R427">
            <v>0</v>
          </cell>
          <cell r="S427">
            <v>0</v>
          </cell>
          <cell r="U427">
            <v>24</v>
          </cell>
          <cell r="V427">
            <v>4</v>
          </cell>
          <cell r="W427">
            <v>4</v>
          </cell>
          <cell r="X427">
            <v>0</v>
          </cell>
          <cell r="Y427">
            <v>12</v>
          </cell>
          <cell r="Z427">
            <v>0</v>
          </cell>
          <cell r="AA427">
            <v>4</v>
          </cell>
          <cell r="AB427">
            <v>0</v>
          </cell>
          <cell r="AC427">
            <v>0</v>
          </cell>
          <cell r="AD427">
            <v>0</v>
          </cell>
          <cell r="AE427">
            <v>0</v>
          </cell>
          <cell r="AF427">
            <v>0</v>
          </cell>
          <cell r="AG427">
            <v>0</v>
          </cell>
        </row>
        <row r="428">
          <cell r="B428" t="str">
            <v>LD 50</v>
          </cell>
          <cell r="C428">
            <v>1</v>
          </cell>
          <cell r="D428">
            <v>0</v>
          </cell>
          <cell r="E428" t="str">
            <v>Long đền vuông 18 (50x50x3)</v>
          </cell>
          <cell r="F428" t="str">
            <v>cái</v>
          </cell>
          <cell r="G428">
            <v>10</v>
          </cell>
          <cell r="H428">
            <v>2600</v>
          </cell>
          <cell r="K428">
            <v>0</v>
          </cell>
          <cell r="M428">
            <v>0</v>
          </cell>
          <cell r="N428">
            <v>26000</v>
          </cell>
          <cell r="O428">
            <v>0</v>
          </cell>
          <cell r="P428">
            <v>0</v>
          </cell>
          <cell r="Q428">
            <v>0</v>
          </cell>
          <cell r="R428">
            <v>0</v>
          </cell>
          <cell r="S428">
            <v>0</v>
          </cell>
          <cell r="U428">
            <v>60</v>
          </cell>
          <cell r="V428">
            <v>10</v>
          </cell>
          <cell r="W428">
            <v>10</v>
          </cell>
          <cell r="X428">
            <v>0</v>
          </cell>
          <cell r="Y428">
            <v>30</v>
          </cell>
          <cell r="Z428">
            <v>0</v>
          </cell>
          <cell r="AA428">
            <v>10</v>
          </cell>
          <cell r="AB428">
            <v>0</v>
          </cell>
          <cell r="AC428">
            <v>0</v>
          </cell>
          <cell r="AD428">
            <v>0</v>
          </cell>
          <cell r="AE428">
            <v>0</v>
          </cell>
          <cell r="AF428">
            <v>0</v>
          </cell>
          <cell r="AG428">
            <v>0</v>
          </cell>
        </row>
        <row r="429">
          <cell r="B429" t="str">
            <v>LX2200K</v>
          </cell>
          <cell r="C429">
            <v>1</v>
          </cell>
          <cell r="D429" t="str">
            <v>D2.6032b</v>
          </cell>
          <cell r="E429" t="str">
            <v>Lắp đặt xà thép L75x75x8x2200 kép cột néo (58,628 kg/bộ)</v>
          </cell>
          <cell r="F429" t="str">
            <v>bộ</v>
          </cell>
          <cell r="G429">
            <v>1</v>
          </cell>
          <cell r="K429">
            <v>627177</v>
          </cell>
          <cell r="M429">
            <v>0</v>
          </cell>
          <cell r="N429">
            <v>0</v>
          </cell>
          <cell r="O429">
            <v>0</v>
          </cell>
          <cell r="P429">
            <v>0</v>
          </cell>
          <cell r="Q429">
            <v>627177</v>
          </cell>
          <cell r="R429">
            <v>0</v>
          </cell>
          <cell r="S429">
            <v>0</v>
          </cell>
          <cell r="U429">
            <v>6</v>
          </cell>
          <cell r="V429">
            <v>1</v>
          </cell>
          <cell r="W429">
            <v>1</v>
          </cell>
          <cell r="X429">
            <v>0</v>
          </cell>
          <cell r="Y429">
            <v>3</v>
          </cell>
          <cell r="Z429">
            <v>0</v>
          </cell>
          <cell r="AA429">
            <v>1</v>
          </cell>
          <cell r="AB429">
            <v>0</v>
          </cell>
          <cell r="AC429">
            <v>0</v>
          </cell>
          <cell r="AD429">
            <v>0</v>
          </cell>
          <cell r="AE429">
            <v>0</v>
          </cell>
          <cell r="AF429">
            <v>0</v>
          </cell>
          <cell r="AG429">
            <v>0</v>
          </cell>
        </row>
        <row r="430">
          <cell r="A430" t="str">
            <v>X22KK</v>
          </cell>
          <cell r="C430">
            <v>1</v>
          </cell>
          <cell r="E430" t="str">
            <v>Bộ xà kép L75x75x8 dài 2,2m (hướng trụ ghép)</v>
          </cell>
          <cell r="F430" t="str">
            <v>Bộ</v>
          </cell>
          <cell r="G430">
            <v>6</v>
          </cell>
          <cell r="N430">
            <v>2407200</v>
          </cell>
          <cell r="O430">
            <v>0</v>
          </cell>
          <cell r="P430">
            <v>0</v>
          </cell>
          <cell r="Q430">
            <v>627177</v>
          </cell>
          <cell r="R430">
            <v>0</v>
          </cell>
          <cell r="S430">
            <v>0</v>
          </cell>
          <cell r="U430">
            <v>6</v>
          </cell>
          <cell r="V430">
            <v>0</v>
          </cell>
          <cell r="W430">
            <v>0</v>
          </cell>
          <cell r="X430">
            <v>1</v>
          </cell>
          <cell r="Y430">
            <v>3</v>
          </cell>
          <cell r="Z430">
            <v>1</v>
          </cell>
          <cell r="AA430">
            <v>0</v>
          </cell>
          <cell r="AB430">
            <v>1</v>
          </cell>
          <cell r="AC430">
            <v>0</v>
          </cell>
          <cell r="AD430">
            <v>0</v>
          </cell>
          <cell r="AE430">
            <v>0</v>
          </cell>
          <cell r="AF430">
            <v>0</v>
          </cell>
          <cell r="AG430">
            <v>0</v>
          </cell>
        </row>
        <row r="431">
          <cell r="C431">
            <v>1</v>
          </cell>
          <cell r="E431" t="str">
            <v>Mỗi bộ gồm:</v>
          </cell>
        </row>
        <row r="432">
          <cell r="B432" t="str">
            <v>D2200</v>
          </cell>
          <cell r="C432">
            <v>1</v>
          </cell>
          <cell r="D432">
            <v>0</v>
          </cell>
          <cell r="E432" t="str">
            <v>Đà sắt L75x75x8-2200 - 4 ốp</v>
          </cell>
          <cell r="F432" t="str">
            <v>cái</v>
          </cell>
          <cell r="G432">
            <v>2</v>
          </cell>
          <cell r="H432">
            <v>856000</v>
          </cell>
          <cell r="K432">
            <v>0</v>
          </cell>
          <cell r="M432">
            <v>0</v>
          </cell>
          <cell r="N432">
            <v>1712000</v>
          </cell>
          <cell r="O432">
            <v>0</v>
          </cell>
          <cell r="P432">
            <v>0</v>
          </cell>
          <cell r="Q432">
            <v>0</v>
          </cell>
          <cell r="R432">
            <v>0</v>
          </cell>
          <cell r="S432">
            <v>0</v>
          </cell>
          <cell r="U432">
            <v>12</v>
          </cell>
          <cell r="V432">
            <v>0</v>
          </cell>
          <cell r="W432">
            <v>0</v>
          </cell>
          <cell r="X432">
            <v>2</v>
          </cell>
          <cell r="Y432">
            <v>6</v>
          </cell>
          <cell r="Z432">
            <v>2</v>
          </cell>
          <cell r="AA432">
            <v>0</v>
          </cell>
          <cell r="AB432">
            <v>2</v>
          </cell>
          <cell r="AC432">
            <v>0</v>
          </cell>
          <cell r="AD432">
            <v>0</v>
          </cell>
          <cell r="AE432">
            <v>0</v>
          </cell>
          <cell r="AF432">
            <v>0</v>
          </cell>
          <cell r="AG432">
            <v>0</v>
          </cell>
        </row>
        <row r="433">
          <cell r="B433" t="str">
            <v>C810</v>
          </cell>
          <cell r="C433">
            <v>1</v>
          </cell>
          <cell r="D433">
            <v>0</v>
          </cell>
          <cell r="E433" t="str">
            <v>Thanh chống L50x50x5-810</v>
          </cell>
          <cell r="F433" t="str">
            <v>cái</v>
          </cell>
          <cell r="G433">
            <v>4</v>
          </cell>
          <cell r="H433">
            <v>130000</v>
          </cell>
          <cell r="K433">
            <v>0</v>
          </cell>
          <cell r="M433">
            <v>0</v>
          </cell>
          <cell r="N433">
            <v>520000</v>
          </cell>
          <cell r="O433">
            <v>0</v>
          </cell>
          <cell r="P433">
            <v>0</v>
          </cell>
          <cell r="Q433">
            <v>0</v>
          </cell>
          <cell r="R433">
            <v>0</v>
          </cell>
          <cell r="S433">
            <v>0</v>
          </cell>
          <cell r="U433">
            <v>24</v>
          </cell>
          <cell r="V433">
            <v>0</v>
          </cell>
          <cell r="W433">
            <v>0</v>
          </cell>
          <cell r="X433">
            <v>4</v>
          </cell>
          <cell r="Y433">
            <v>12</v>
          </cell>
          <cell r="Z433">
            <v>4</v>
          </cell>
          <cell r="AA433">
            <v>0</v>
          </cell>
          <cell r="AB433">
            <v>4</v>
          </cell>
          <cell r="AC433">
            <v>0</v>
          </cell>
          <cell r="AD433">
            <v>0</v>
          </cell>
          <cell r="AE433">
            <v>0</v>
          </cell>
          <cell r="AF433">
            <v>0</v>
          </cell>
          <cell r="AG433">
            <v>0</v>
          </cell>
        </row>
        <row r="434">
          <cell r="B434" t="str">
            <v>B16400</v>
          </cell>
          <cell r="C434">
            <v>0</v>
          </cell>
          <cell r="D434">
            <v>0</v>
          </cell>
          <cell r="E434" t="str">
            <v>Boulon 16x400</v>
          </cell>
          <cell r="F434" t="str">
            <v>bộ</v>
          </cell>
          <cell r="H434">
            <v>25500</v>
          </cell>
          <cell r="K434">
            <v>0</v>
          </cell>
          <cell r="M434">
            <v>0</v>
          </cell>
          <cell r="N434">
            <v>0</v>
          </cell>
          <cell r="O434">
            <v>0</v>
          </cell>
          <cell r="P434">
            <v>0</v>
          </cell>
          <cell r="Q434">
            <v>0</v>
          </cell>
          <cell r="R434">
            <v>0</v>
          </cell>
          <cell r="S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row>
        <row r="435">
          <cell r="B435" t="str">
            <v>B16450VR</v>
          </cell>
          <cell r="C435">
            <v>1</v>
          </cell>
          <cell r="D435">
            <v>0</v>
          </cell>
          <cell r="E435" t="str">
            <v xml:space="preserve">Boulon 16x450VRS </v>
          </cell>
          <cell r="F435" t="str">
            <v>bộ</v>
          </cell>
          <cell r="G435">
            <v>2</v>
          </cell>
          <cell r="H435">
            <v>33200</v>
          </cell>
          <cell r="K435">
            <v>0</v>
          </cell>
          <cell r="M435">
            <v>0</v>
          </cell>
          <cell r="N435">
            <v>66400</v>
          </cell>
          <cell r="O435">
            <v>0</v>
          </cell>
          <cell r="P435">
            <v>0</v>
          </cell>
          <cell r="Q435">
            <v>0</v>
          </cell>
          <cell r="R435">
            <v>0</v>
          </cell>
          <cell r="S435">
            <v>0</v>
          </cell>
          <cell r="U435">
            <v>12</v>
          </cell>
          <cell r="V435">
            <v>0</v>
          </cell>
          <cell r="W435">
            <v>0</v>
          </cell>
          <cell r="X435">
            <v>2</v>
          </cell>
          <cell r="Y435">
            <v>6</v>
          </cell>
          <cell r="Z435">
            <v>2</v>
          </cell>
          <cell r="AA435">
            <v>0</v>
          </cell>
          <cell r="AB435">
            <v>2</v>
          </cell>
          <cell r="AC435">
            <v>0</v>
          </cell>
          <cell r="AD435">
            <v>0</v>
          </cell>
          <cell r="AE435">
            <v>0</v>
          </cell>
          <cell r="AF435">
            <v>0</v>
          </cell>
          <cell r="AG435">
            <v>0</v>
          </cell>
        </row>
        <row r="436">
          <cell r="B436" t="str">
            <v>B16450</v>
          </cell>
          <cell r="C436">
            <v>1</v>
          </cell>
          <cell r="D436">
            <v>0</v>
          </cell>
          <cell r="E436" t="str">
            <v>Boulon 16x450</v>
          </cell>
          <cell r="F436" t="str">
            <v>bộ</v>
          </cell>
          <cell r="G436">
            <v>2</v>
          </cell>
          <cell r="H436">
            <v>28000</v>
          </cell>
          <cell r="K436">
            <v>0</v>
          </cell>
          <cell r="M436">
            <v>0</v>
          </cell>
          <cell r="N436">
            <v>56000</v>
          </cell>
          <cell r="O436">
            <v>0</v>
          </cell>
          <cell r="P436">
            <v>0</v>
          </cell>
          <cell r="Q436">
            <v>0</v>
          </cell>
          <cell r="R436">
            <v>0</v>
          </cell>
          <cell r="S436">
            <v>0</v>
          </cell>
          <cell r="U436">
            <v>12</v>
          </cell>
          <cell r="V436">
            <v>0</v>
          </cell>
          <cell r="W436">
            <v>0</v>
          </cell>
          <cell r="X436">
            <v>2</v>
          </cell>
          <cell r="Y436">
            <v>6</v>
          </cell>
          <cell r="Z436">
            <v>2</v>
          </cell>
          <cell r="AA436">
            <v>0</v>
          </cell>
          <cell r="AB436">
            <v>2</v>
          </cell>
          <cell r="AC436">
            <v>0</v>
          </cell>
          <cell r="AD436">
            <v>0</v>
          </cell>
          <cell r="AE436">
            <v>0</v>
          </cell>
          <cell r="AF436">
            <v>0</v>
          </cell>
          <cell r="AG436">
            <v>0</v>
          </cell>
        </row>
        <row r="437">
          <cell r="B437" t="str">
            <v>B1650</v>
          </cell>
          <cell r="C437">
            <v>1</v>
          </cell>
          <cell r="D437">
            <v>0</v>
          </cell>
          <cell r="E437" t="str">
            <v>Boulon 16x50</v>
          </cell>
          <cell r="F437" t="str">
            <v>bộ</v>
          </cell>
          <cell r="G437">
            <v>4</v>
          </cell>
          <cell r="H437">
            <v>8000</v>
          </cell>
          <cell r="K437">
            <v>0</v>
          </cell>
          <cell r="M437">
            <v>0</v>
          </cell>
          <cell r="N437">
            <v>32000</v>
          </cell>
          <cell r="O437">
            <v>0</v>
          </cell>
          <cell r="P437">
            <v>0</v>
          </cell>
          <cell r="Q437">
            <v>0</v>
          </cell>
          <cell r="R437">
            <v>0</v>
          </cell>
          <cell r="S437">
            <v>0</v>
          </cell>
          <cell r="U437">
            <v>24</v>
          </cell>
          <cell r="V437">
            <v>0</v>
          </cell>
          <cell r="W437">
            <v>0</v>
          </cell>
          <cell r="X437">
            <v>4</v>
          </cell>
          <cell r="Y437">
            <v>12</v>
          </cell>
          <cell r="Z437">
            <v>4</v>
          </cell>
          <cell r="AA437">
            <v>0</v>
          </cell>
          <cell r="AB437">
            <v>4</v>
          </cell>
          <cell r="AC437">
            <v>0</v>
          </cell>
          <cell r="AD437">
            <v>0</v>
          </cell>
          <cell r="AE437">
            <v>0</v>
          </cell>
          <cell r="AF437">
            <v>0</v>
          </cell>
          <cell r="AG437">
            <v>0</v>
          </cell>
        </row>
        <row r="438">
          <cell r="B438" t="str">
            <v>LD 50</v>
          </cell>
          <cell r="C438">
            <v>1</v>
          </cell>
          <cell r="D438">
            <v>0</v>
          </cell>
          <cell r="E438" t="str">
            <v>Long đền vuông 18 (50x50x3)</v>
          </cell>
          <cell r="F438" t="str">
            <v>cái</v>
          </cell>
          <cell r="G438">
            <v>8</v>
          </cell>
          <cell r="H438">
            <v>2600</v>
          </cell>
          <cell r="K438">
            <v>0</v>
          </cell>
          <cell r="M438">
            <v>0</v>
          </cell>
          <cell r="N438">
            <v>20800</v>
          </cell>
          <cell r="O438">
            <v>0</v>
          </cell>
          <cell r="P438">
            <v>0</v>
          </cell>
          <cell r="Q438">
            <v>0</v>
          </cell>
          <cell r="R438">
            <v>0</v>
          </cell>
          <cell r="S438">
            <v>0</v>
          </cell>
          <cell r="U438">
            <v>48</v>
          </cell>
          <cell r="V438">
            <v>0</v>
          </cell>
          <cell r="W438">
            <v>0</v>
          </cell>
          <cell r="X438">
            <v>8</v>
          </cell>
          <cell r="Y438">
            <v>24</v>
          </cell>
          <cell r="Z438">
            <v>8</v>
          </cell>
          <cell r="AA438">
            <v>0</v>
          </cell>
          <cell r="AB438">
            <v>8</v>
          </cell>
          <cell r="AC438">
            <v>0</v>
          </cell>
          <cell r="AD438">
            <v>0</v>
          </cell>
          <cell r="AE438">
            <v>0</v>
          </cell>
          <cell r="AF438">
            <v>0</v>
          </cell>
          <cell r="AG438">
            <v>0</v>
          </cell>
        </row>
        <row r="439">
          <cell r="B439" t="str">
            <v>LX2200K</v>
          </cell>
          <cell r="C439">
            <v>1</v>
          </cell>
          <cell r="D439" t="str">
            <v>D2.6032b</v>
          </cell>
          <cell r="E439" t="str">
            <v>Lắp đặt xà thép L75x75x8x2200 kép cột néo (58,628 kg/bộ)</v>
          </cell>
          <cell r="F439" t="str">
            <v>bộ</v>
          </cell>
          <cell r="G439">
            <v>1</v>
          </cell>
          <cell r="K439">
            <v>627177</v>
          </cell>
          <cell r="M439">
            <v>0</v>
          </cell>
          <cell r="N439">
            <v>0</v>
          </cell>
          <cell r="O439">
            <v>0</v>
          </cell>
          <cell r="P439">
            <v>0</v>
          </cell>
          <cell r="Q439">
            <v>627177</v>
          </cell>
          <cell r="R439">
            <v>0</v>
          </cell>
          <cell r="S439">
            <v>0</v>
          </cell>
          <cell r="U439">
            <v>6</v>
          </cell>
          <cell r="V439">
            <v>0</v>
          </cell>
          <cell r="W439">
            <v>0</v>
          </cell>
          <cell r="X439">
            <v>1</v>
          </cell>
          <cell r="Y439">
            <v>3</v>
          </cell>
          <cell r="Z439">
            <v>1</v>
          </cell>
          <cell r="AA439">
            <v>0</v>
          </cell>
          <cell r="AB439">
            <v>1</v>
          </cell>
          <cell r="AC439">
            <v>0</v>
          </cell>
          <cell r="AD439">
            <v>0</v>
          </cell>
          <cell r="AE439">
            <v>0</v>
          </cell>
          <cell r="AF439">
            <v>0</v>
          </cell>
          <cell r="AG439">
            <v>0</v>
          </cell>
        </row>
        <row r="440">
          <cell r="A440" t="str">
            <v>X22KC</v>
          </cell>
          <cell r="C440">
            <v>1</v>
          </cell>
          <cell r="E440" t="str">
            <v>Bộ đà Composite + đà sắt dài 2,4m: bắt FCO</v>
          </cell>
          <cell r="F440" t="str">
            <v>Bộ</v>
          </cell>
          <cell r="G440">
            <v>1</v>
          </cell>
          <cell r="N440">
            <v>2726500</v>
          </cell>
          <cell r="O440">
            <v>0</v>
          </cell>
          <cell r="P440">
            <v>0</v>
          </cell>
          <cell r="Q440">
            <v>548135</v>
          </cell>
          <cell r="R440">
            <v>0</v>
          </cell>
          <cell r="S440">
            <v>0</v>
          </cell>
          <cell r="U440">
            <v>1</v>
          </cell>
          <cell r="V440">
            <v>0</v>
          </cell>
          <cell r="W440">
            <v>0</v>
          </cell>
          <cell r="X440">
            <v>0</v>
          </cell>
          <cell r="Y440">
            <v>0</v>
          </cell>
          <cell r="Z440">
            <v>0</v>
          </cell>
          <cell r="AA440">
            <v>1</v>
          </cell>
          <cell r="AB440">
            <v>0</v>
          </cell>
          <cell r="AC440">
            <v>0</v>
          </cell>
          <cell r="AD440">
            <v>0</v>
          </cell>
          <cell r="AE440">
            <v>0</v>
          </cell>
          <cell r="AF440">
            <v>0</v>
          </cell>
          <cell r="AG440">
            <v>0</v>
          </cell>
        </row>
        <row r="441">
          <cell r="C441">
            <v>1</v>
          </cell>
          <cell r="E441" t="str">
            <v>Mỗi bộ gồm:</v>
          </cell>
        </row>
        <row r="442">
          <cell r="B442" t="str">
            <v>D2400</v>
          </cell>
          <cell r="C442">
            <v>1</v>
          </cell>
          <cell r="D442">
            <v>0</v>
          </cell>
          <cell r="E442" t="str">
            <v>Đà sắt L75x75x8-2400 - 4 ốp</v>
          </cell>
          <cell r="F442" t="str">
            <v>cái</v>
          </cell>
          <cell r="G442">
            <v>1</v>
          </cell>
          <cell r="H442">
            <v>925000</v>
          </cell>
          <cell r="K442">
            <v>0</v>
          </cell>
          <cell r="M442">
            <v>0</v>
          </cell>
          <cell r="N442">
            <v>925000</v>
          </cell>
          <cell r="O442">
            <v>0</v>
          </cell>
          <cell r="P442">
            <v>0</v>
          </cell>
          <cell r="Q442">
            <v>0</v>
          </cell>
          <cell r="R442">
            <v>0</v>
          </cell>
          <cell r="S442">
            <v>0</v>
          </cell>
          <cell r="U442">
            <v>6</v>
          </cell>
          <cell r="V442">
            <v>0</v>
          </cell>
          <cell r="W442">
            <v>0</v>
          </cell>
          <cell r="X442">
            <v>1</v>
          </cell>
          <cell r="Y442">
            <v>3</v>
          </cell>
          <cell r="Z442">
            <v>1</v>
          </cell>
          <cell r="AA442">
            <v>0</v>
          </cell>
          <cell r="AB442">
            <v>1</v>
          </cell>
          <cell r="AC442">
            <v>0</v>
          </cell>
          <cell r="AD442">
            <v>0</v>
          </cell>
          <cell r="AE442">
            <v>0</v>
          </cell>
          <cell r="AF442">
            <v>0</v>
          </cell>
          <cell r="AG442">
            <v>0</v>
          </cell>
        </row>
        <row r="443">
          <cell r="B443" t="str">
            <v>COM2400</v>
          </cell>
          <cell r="C443">
            <v>1</v>
          </cell>
          <cell r="D443">
            <v>0</v>
          </cell>
          <cell r="E443" t="str">
            <v>Đà hộp composite 110x80x5-2400</v>
          </cell>
          <cell r="F443" t="str">
            <v>cái</v>
          </cell>
          <cell r="G443">
            <v>1</v>
          </cell>
          <cell r="H443">
            <v>1291000</v>
          </cell>
          <cell r="K443">
            <v>0</v>
          </cell>
          <cell r="M443">
            <v>0</v>
          </cell>
          <cell r="N443">
            <v>1291000</v>
          </cell>
          <cell r="O443">
            <v>0</v>
          </cell>
          <cell r="P443">
            <v>0</v>
          </cell>
          <cell r="Q443">
            <v>0</v>
          </cell>
          <cell r="R443">
            <v>0</v>
          </cell>
          <cell r="S443">
            <v>0</v>
          </cell>
          <cell r="U443">
            <v>6</v>
          </cell>
          <cell r="V443">
            <v>0</v>
          </cell>
          <cell r="W443">
            <v>0</v>
          </cell>
          <cell r="X443">
            <v>1</v>
          </cell>
          <cell r="Y443">
            <v>3</v>
          </cell>
          <cell r="Z443">
            <v>1</v>
          </cell>
          <cell r="AA443">
            <v>0</v>
          </cell>
          <cell r="AB443">
            <v>1</v>
          </cell>
          <cell r="AC443">
            <v>0</v>
          </cell>
          <cell r="AD443">
            <v>0</v>
          </cell>
          <cell r="AE443">
            <v>0</v>
          </cell>
          <cell r="AF443">
            <v>0</v>
          </cell>
          <cell r="AG443">
            <v>0</v>
          </cell>
        </row>
        <row r="444">
          <cell r="B444" t="str">
            <v>CCOM2400</v>
          </cell>
          <cell r="C444">
            <v>1</v>
          </cell>
          <cell r="D444">
            <v>0</v>
          </cell>
          <cell r="E444" t="str">
            <v>Thanh chống Composite dẹp 10x40x920</v>
          </cell>
          <cell r="F444" t="str">
            <v>cái</v>
          </cell>
          <cell r="G444">
            <v>1</v>
          </cell>
          <cell r="H444">
            <v>186000</v>
          </cell>
          <cell r="K444">
            <v>0</v>
          </cell>
          <cell r="M444">
            <v>0</v>
          </cell>
          <cell r="N444">
            <v>186000</v>
          </cell>
          <cell r="O444">
            <v>0</v>
          </cell>
          <cell r="P444">
            <v>0</v>
          </cell>
          <cell r="Q444">
            <v>0</v>
          </cell>
          <cell r="R444">
            <v>0</v>
          </cell>
          <cell r="S444">
            <v>0</v>
          </cell>
          <cell r="U444">
            <v>6</v>
          </cell>
          <cell r="V444">
            <v>0</v>
          </cell>
          <cell r="W444">
            <v>0</v>
          </cell>
          <cell r="X444">
            <v>1</v>
          </cell>
          <cell r="Y444">
            <v>3</v>
          </cell>
          <cell r="Z444">
            <v>1</v>
          </cell>
          <cell r="AA444">
            <v>0</v>
          </cell>
          <cell r="AB444">
            <v>1</v>
          </cell>
          <cell r="AC444">
            <v>0</v>
          </cell>
          <cell r="AD444">
            <v>0</v>
          </cell>
          <cell r="AE444">
            <v>0</v>
          </cell>
          <cell r="AF444">
            <v>0</v>
          </cell>
          <cell r="AG444">
            <v>0</v>
          </cell>
        </row>
        <row r="445">
          <cell r="B445" t="str">
            <v>C810</v>
          </cell>
          <cell r="C445">
            <v>1</v>
          </cell>
          <cell r="D445">
            <v>0</v>
          </cell>
          <cell r="E445" t="str">
            <v>Thanh chống L50x50x5-810</v>
          </cell>
          <cell r="F445" t="str">
            <v>cái</v>
          </cell>
          <cell r="G445">
            <v>1</v>
          </cell>
          <cell r="H445">
            <v>130000</v>
          </cell>
          <cell r="K445">
            <v>0</v>
          </cell>
          <cell r="M445">
            <v>0</v>
          </cell>
          <cell r="N445">
            <v>130000</v>
          </cell>
          <cell r="O445">
            <v>0</v>
          </cell>
          <cell r="P445">
            <v>0</v>
          </cell>
          <cell r="Q445">
            <v>0</v>
          </cell>
          <cell r="R445">
            <v>0</v>
          </cell>
          <cell r="S445">
            <v>0</v>
          </cell>
          <cell r="U445">
            <v>6</v>
          </cell>
          <cell r="V445">
            <v>0</v>
          </cell>
          <cell r="W445">
            <v>0</v>
          </cell>
          <cell r="X445">
            <v>1</v>
          </cell>
          <cell r="Y445">
            <v>3</v>
          </cell>
          <cell r="Z445">
            <v>1</v>
          </cell>
          <cell r="AA445">
            <v>0</v>
          </cell>
          <cell r="AB445">
            <v>1</v>
          </cell>
          <cell r="AC445">
            <v>0</v>
          </cell>
          <cell r="AD445">
            <v>0</v>
          </cell>
          <cell r="AE445">
            <v>0</v>
          </cell>
          <cell r="AF445">
            <v>0</v>
          </cell>
          <cell r="AG445">
            <v>0</v>
          </cell>
        </row>
        <row r="446">
          <cell r="B446" t="str">
            <v>B16400</v>
          </cell>
          <cell r="C446">
            <v>1</v>
          </cell>
          <cell r="D446">
            <v>0</v>
          </cell>
          <cell r="E446" t="str">
            <v>Boulon 16x400</v>
          </cell>
          <cell r="F446" t="str">
            <v>bộ</v>
          </cell>
          <cell r="G446">
            <v>1</v>
          </cell>
          <cell r="H446">
            <v>25500</v>
          </cell>
          <cell r="K446">
            <v>0</v>
          </cell>
          <cell r="M446">
            <v>0</v>
          </cell>
          <cell r="N446">
            <v>25500</v>
          </cell>
          <cell r="O446">
            <v>0</v>
          </cell>
          <cell r="P446">
            <v>0</v>
          </cell>
          <cell r="Q446">
            <v>0</v>
          </cell>
          <cell r="R446">
            <v>0</v>
          </cell>
          <cell r="S446">
            <v>0</v>
          </cell>
          <cell r="U446">
            <v>6</v>
          </cell>
          <cell r="V446">
            <v>0</v>
          </cell>
          <cell r="W446">
            <v>0</v>
          </cell>
          <cell r="X446">
            <v>1</v>
          </cell>
          <cell r="Y446">
            <v>3</v>
          </cell>
          <cell r="Z446">
            <v>1</v>
          </cell>
          <cell r="AA446">
            <v>0</v>
          </cell>
          <cell r="AB446">
            <v>1</v>
          </cell>
          <cell r="AC446">
            <v>0</v>
          </cell>
          <cell r="AD446">
            <v>0</v>
          </cell>
          <cell r="AE446">
            <v>0</v>
          </cell>
          <cell r="AF446">
            <v>0</v>
          </cell>
          <cell r="AG446">
            <v>0</v>
          </cell>
        </row>
        <row r="447">
          <cell r="B447" t="str">
            <v>B16400v</v>
          </cell>
          <cell r="C447">
            <v>1</v>
          </cell>
          <cell r="D447">
            <v>0</v>
          </cell>
          <cell r="E447" t="str">
            <v xml:space="preserve">Boulon 16x400VRS </v>
          </cell>
          <cell r="F447" t="str">
            <v>bộ</v>
          </cell>
          <cell r="G447">
            <v>2</v>
          </cell>
          <cell r="H447">
            <v>28000</v>
          </cell>
          <cell r="K447">
            <v>0</v>
          </cell>
          <cell r="M447">
            <v>0</v>
          </cell>
          <cell r="N447">
            <v>56000</v>
          </cell>
          <cell r="O447">
            <v>0</v>
          </cell>
          <cell r="P447">
            <v>0</v>
          </cell>
          <cell r="Q447">
            <v>0</v>
          </cell>
          <cell r="R447">
            <v>0</v>
          </cell>
          <cell r="S447">
            <v>0</v>
          </cell>
          <cell r="U447">
            <v>12</v>
          </cell>
          <cell r="V447">
            <v>0</v>
          </cell>
          <cell r="W447">
            <v>0</v>
          </cell>
          <cell r="X447">
            <v>2</v>
          </cell>
          <cell r="Y447">
            <v>6</v>
          </cell>
          <cell r="Z447">
            <v>2</v>
          </cell>
          <cell r="AA447">
            <v>0</v>
          </cell>
          <cell r="AB447">
            <v>2</v>
          </cell>
          <cell r="AC447">
            <v>0</v>
          </cell>
          <cell r="AD447">
            <v>0</v>
          </cell>
          <cell r="AE447">
            <v>0</v>
          </cell>
          <cell r="AF447">
            <v>0</v>
          </cell>
          <cell r="AG447">
            <v>0</v>
          </cell>
        </row>
        <row r="448">
          <cell r="B448" t="str">
            <v>B16250</v>
          </cell>
          <cell r="C448">
            <v>1</v>
          </cell>
          <cell r="D448">
            <v>0</v>
          </cell>
          <cell r="E448" t="str">
            <v>Boulon 16x250</v>
          </cell>
          <cell r="F448" t="str">
            <v>bộ</v>
          </cell>
          <cell r="G448">
            <v>1</v>
          </cell>
          <cell r="H448">
            <v>19000</v>
          </cell>
          <cell r="K448">
            <v>0</v>
          </cell>
          <cell r="M448">
            <v>0</v>
          </cell>
          <cell r="N448">
            <v>19000</v>
          </cell>
          <cell r="O448">
            <v>0</v>
          </cell>
          <cell r="P448">
            <v>0</v>
          </cell>
          <cell r="Q448">
            <v>0</v>
          </cell>
          <cell r="R448">
            <v>0</v>
          </cell>
          <cell r="S448">
            <v>0</v>
          </cell>
          <cell r="U448">
            <v>6</v>
          </cell>
          <cell r="V448">
            <v>0</v>
          </cell>
          <cell r="W448">
            <v>0</v>
          </cell>
          <cell r="X448">
            <v>1</v>
          </cell>
          <cell r="Y448">
            <v>3</v>
          </cell>
          <cell r="Z448">
            <v>1</v>
          </cell>
          <cell r="AA448">
            <v>0</v>
          </cell>
          <cell r="AB448">
            <v>1</v>
          </cell>
          <cell r="AC448">
            <v>0</v>
          </cell>
          <cell r="AD448">
            <v>0</v>
          </cell>
          <cell r="AE448">
            <v>0</v>
          </cell>
          <cell r="AF448">
            <v>0</v>
          </cell>
          <cell r="AG448">
            <v>0</v>
          </cell>
        </row>
        <row r="449">
          <cell r="B449" t="str">
            <v>B16100</v>
          </cell>
          <cell r="C449">
            <v>1</v>
          </cell>
          <cell r="D449">
            <v>0</v>
          </cell>
          <cell r="E449" t="str">
            <v>Boulon 16x100</v>
          </cell>
          <cell r="F449" t="str">
            <v>bộ</v>
          </cell>
          <cell r="G449">
            <v>2</v>
          </cell>
          <cell r="H449">
            <v>13000</v>
          </cell>
          <cell r="K449">
            <v>0</v>
          </cell>
          <cell r="M449">
            <v>0</v>
          </cell>
          <cell r="N449">
            <v>26000</v>
          </cell>
          <cell r="O449">
            <v>0</v>
          </cell>
          <cell r="P449">
            <v>0</v>
          </cell>
          <cell r="Q449">
            <v>0</v>
          </cell>
          <cell r="R449">
            <v>0</v>
          </cell>
          <cell r="S449">
            <v>0</v>
          </cell>
          <cell r="U449">
            <v>12</v>
          </cell>
          <cell r="V449">
            <v>0</v>
          </cell>
          <cell r="W449">
            <v>0</v>
          </cell>
          <cell r="X449">
            <v>2</v>
          </cell>
          <cell r="Y449">
            <v>6</v>
          </cell>
          <cell r="Z449">
            <v>2</v>
          </cell>
          <cell r="AA449">
            <v>0</v>
          </cell>
          <cell r="AB449">
            <v>2</v>
          </cell>
          <cell r="AC449">
            <v>0</v>
          </cell>
          <cell r="AD449">
            <v>0</v>
          </cell>
          <cell r="AE449">
            <v>0</v>
          </cell>
          <cell r="AF449">
            <v>0</v>
          </cell>
          <cell r="AG449">
            <v>0</v>
          </cell>
        </row>
        <row r="450">
          <cell r="B450" t="str">
            <v>B1650</v>
          </cell>
          <cell r="C450">
            <v>1</v>
          </cell>
          <cell r="D450">
            <v>0</v>
          </cell>
          <cell r="E450" t="str">
            <v>Boulon 16x50</v>
          </cell>
          <cell r="F450" t="str">
            <v>bộ</v>
          </cell>
          <cell r="G450">
            <v>2</v>
          </cell>
          <cell r="H450">
            <v>8000</v>
          </cell>
          <cell r="K450">
            <v>0</v>
          </cell>
          <cell r="M450">
            <v>0</v>
          </cell>
          <cell r="N450">
            <v>16000</v>
          </cell>
          <cell r="O450">
            <v>0</v>
          </cell>
          <cell r="P450">
            <v>0</v>
          </cell>
          <cell r="Q450">
            <v>0</v>
          </cell>
          <cell r="R450">
            <v>0</v>
          </cell>
          <cell r="S450">
            <v>0</v>
          </cell>
          <cell r="U450">
            <v>12</v>
          </cell>
          <cell r="V450">
            <v>0</v>
          </cell>
          <cell r="W450">
            <v>0</v>
          </cell>
          <cell r="X450">
            <v>2</v>
          </cell>
          <cell r="Y450">
            <v>6</v>
          </cell>
          <cell r="Z450">
            <v>2</v>
          </cell>
          <cell r="AA450">
            <v>0</v>
          </cell>
          <cell r="AB450">
            <v>2</v>
          </cell>
          <cell r="AC450">
            <v>0</v>
          </cell>
          <cell r="AD450">
            <v>0</v>
          </cell>
          <cell r="AE450">
            <v>0</v>
          </cell>
          <cell r="AF450">
            <v>0</v>
          </cell>
          <cell r="AG450">
            <v>0</v>
          </cell>
        </row>
        <row r="451">
          <cell r="B451" t="str">
            <v>LD 50</v>
          </cell>
          <cell r="C451">
            <v>1</v>
          </cell>
          <cell r="D451">
            <v>0</v>
          </cell>
          <cell r="E451" t="str">
            <v>Long đền vuông 18 (50x50x3)</v>
          </cell>
          <cell r="F451" t="str">
            <v>cái</v>
          </cell>
          <cell r="G451">
            <v>20</v>
          </cell>
          <cell r="H451">
            <v>2600</v>
          </cell>
          <cell r="K451">
            <v>0</v>
          </cell>
          <cell r="M451">
            <v>0</v>
          </cell>
          <cell r="N451">
            <v>52000</v>
          </cell>
          <cell r="O451">
            <v>0</v>
          </cell>
          <cell r="P451">
            <v>0</v>
          </cell>
          <cell r="Q451">
            <v>0</v>
          </cell>
          <cell r="R451">
            <v>0</v>
          </cell>
          <cell r="S451">
            <v>0</v>
          </cell>
          <cell r="U451">
            <v>120</v>
          </cell>
          <cell r="V451">
            <v>0</v>
          </cell>
          <cell r="W451">
            <v>0</v>
          </cell>
          <cell r="X451">
            <v>20</v>
          </cell>
          <cell r="Y451">
            <v>60</v>
          </cell>
          <cell r="Z451">
            <v>20</v>
          </cell>
          <cell r="AA451">
            <v>0</v>
          </cell>
          <cell r="AB451">
            <v>20</v>
          </cell>
          <cell r="AC451">
            <v>0</v>
          </cell>
          <cell r="AD451">
            <v>0</v>
          </cell>
          <cell r="AE451">
            <v>0</v>
          </cell>
          <cell r="AF451">
            <v>0</v>
          </cell>
          <cell r="AG451">
            <v>0</v>
          </cell>
        </row>
        <row r="452">
          <cell r="B452" t="str">
            <v>LCOM2400D</v>
          </cell>
          <cell r="C452">
            <v>1</v>
          </cell>
          <cell r="D452" t="str">
            <v>D2.6011</v>
          </cell>
          <cell r="E452" t="str">
            <v>Lắp đà composite 2400mm đơn, trên trụ BTLT</v>
          </cell>
          <cell r="F452" t="str">
            <v>bộ</v>
          </cell>
          <cell r="G452">
            <v>1</v>
          </cell>
          <cell r="K452">
            <v>197267</v>
          </cell>
          <cell r="M452">
            <v>0</v>
          </cell>
          <cell r="N452">
            <v>0</v>
          </cell>
          <cell r="O452">
            <v>0</v>
          </cell>
          <cell r="P452">
            <v>0</v>
          </cell>
          <cell r="Q452">
            <v>197267</v>
          </cell>
          <cell r="R452">
            <v>0</v>
          </cell>
          <cell r="S452">
            <v>0</v>
          </cell>
          <cell r="U452">
            <v>6</v>
          </cell>
          <cell r="V452">
            <v>0</v>
          </cell>
          <cell r="W452">
            <v>0</v>
          </cell>
          <cell r="X452">
            <v>1</v>
          </cell>
          <cell r="Y452">
            <v>3</v>
          </cell>
          <cell r="Z452">
            <v>1</v>
          </cell>
          <cell r="AA452">
            <v>0</v>
          </cell>
          <cell r="AB452">
            <v>1</v>
          </cell>
          <cell r="AC452">
            <v>0</v>
          </cell>
          <cell r="AD452">
            <v>0</v>
          </cell>
          <cell r="AE452">
            <v>0</v>
          </cell>
          <cell r="AF452">
            <v>0</v>
          </cell>
          <cell r="AG452">
            <v>0</v>
          </cell>
        </row>
        <row r="453">
          <cell r="B453" t="str">
            <v>LX2400D</v>
          </cell>
          <cell r="C453">
            <v>1</v>
          </cell>
          <cell r="D453" t="str">
            <v>D2.6021e</v>
          </cell>
          <cell r="E453" t="str">
            <v>Lắp đặt xà thép L75x75x8x2400 đơn cột đỡ (29,759 kg/bộ)</v>
          </cell>
          <cell r="F453" t="str">
            <v>bộ</v>
          </cell>
          <cell r="G453">
            <v>1</v>
          </cell>
          <cell r="K453">
            <v>350868</v>
          </cell>
          <cell r="M453">
            <v>0</v>
          </cell>
          <cell r="N453">
            <v>0</v>
          </cell>
          <cell r="O453">
            <v>0</v>
          </cell>
          <cell r="P453">
            <v>0</v>
          </cell>
          <cell r="Q453">
            <v>350868</v>
          </cell>
          <cell r="R453">
            <v>0</v>
          </cell>
          <cell r="S453">
            <v>0</v>
          </cell>
          <cell r="U453">
            <v>6</v>
          </cell>
          <cell r="V453">
            <v>0</v>
          </cell>
          <cell r="W453">
            <v>0</v>
          </cell>
          <cell r="X453">
            <v>1</v>
          </cell>
          <cell r="Y453">
            <v>3</v>
          </cell>
          <cell r="Z453">
            <v>1</v>
          </cell>
          <cell r="AA453">
            <v>0</v>
          </cell>
          <cell r="AB453">
            <v>1</v>
          </cell>
          <cell r="AC453">
            <v>0</v>
          </cell>
          <cell r="AD453">
            <v>0</v>
          </cell>
          <cell r="AE453">
            <v>0</v>
          </cell>
          <cell r="AF453">
            <v>0</v>
          </cell>
          <cell r="AG453">
            <v>0</v>
          </cell>
        </row>
        <row r="454">
          <cell r="A454" t="str">
            <v>X22KKC</v>
          </cell>
          <cell r="C454">
            <v>1</v>
          </cell>
          <cell r="E454" t="str">
            <v>Bộ đà Composite + đà sắt dài 2,4m: bắt FCO trụ ghép</v>
          </cell>
          <cell r="F454" t="str">
            <v>Bộ</v>
          </cell>
          <cell r="G454">
            <v>1</v>
          </cell>
          <cell r="N454">
            <v>2755000</v>
          </cell>
          <cell r="O454">
            <v>0</v>
          </cell>
          <cell r="P454">
            <v>0</v>
          </cell>
          <cell r="Q454">
            <v>548135</v>
          </cell>
          <cell r="R454">
            <v>0</v>
          </cell>
          <cell r="S454">
            <v>0</v>
          </cell>
          <cell r="U454">
            <v>1</v>
          </cell>
          <cell r="V454">
            <v>0</v>
          </cell>
          <cell r="W454">
            <v>0</v>
          </cell>
          <cell r="X454">
            <v>0</v>
          </cell>
          <cell r="Y454">
            <v>0</v>
          </cell>
          <cell r="Z454">
            <v>0</v>
          </cell>
          <cell r="AA454">
            <v>0</v>
          </cell>
          <cell r="AB454">
            <v>1</v>
          </cell>
          <cell r="AC454">
            <v>0</v>
          </cell>
          <cell r="AD454">
            <v>0</v>
          </cell>
          <cell r="AE454">
            <v>0</v>
          </cell>
          <cell r="AF454">
            <v>0</v>
          </cell>
          <cell r="AG454">
            <v>0</v>
          </cell>
        </row>
        <row r="455">
          <cell r="C455">
            <v>1</v>
          </cell>
          <cell r="E455" t="str">
            <v>Mỗi bộ gồm:</v>
          </cell>
        </row>
        <row r="456">
          <cell r="B456" t="str">
            <v>D2400</v>
          </cell>
          <cell r="C456">
            <v>1</v>
          </cell>
          <cell r="D456">
            <v>0</v>
          </cell>
          <cell r="E456" t="str">
            <v>Đà sắt L75x75x8-2400 - 4 ốp</v>
          </cell>
          <cell r="F456" t="str">
            <v>cái</v>
          </cell>
          <cell r="G456">
            <v>1</v>
          </cell>
          <cell r="H456">
            <v>925000</v>
          </cell>
          <cell r="K456">
            <v>0</v>
          </cell>
          <cell r="M456">
            <v>0</v>
          </cell>
          <cell r="N456">
            <v>925000</v>
          </cell>
          <cell r="O456">
            <v>0</v>
          </cell>
          <cell r="P456">
            <v>0</v>
          </cell>
          <cell r="Q456">
            <v>0</v>
          </cell>
          <cell r="R456">
            <v>0</v>
          </cell>
          <cell r="S456">
            <v>0</v>
          </cell>
          <cell r="U456">
            <v>6</v>
          </cell>
          <cell r="V456">
            <v>0</v>
          </cell>
          <cell r="W456">
            <v>0</v>
          </cell>
          <cell r="X456">
            <v>1</v>
          </cell>
          <cell r="Y456">
            <v>3</v>
          </cell>
          <cell r="Z456">
            <v>1</v>
          </cell>
          <cell r="AA456">
            <v>0</v>
          </cell>
          <cell r="AB456">
            <v>1</v>
          </cell>
          <cell r="AC456">
            <v>0</v>
          </cell>
          <cell r="AD456">
            <v>0</v>
          </cell>
          <cell r="AE456">
            <v>0</v>
          </cell>
          <cell r="AF456">
            <v>0</v>
          </cell>
          <cell r="AG456">
            <v>0</v>
          </cell>
        </row>
        <row r="457">
          <cell r="B457" t="str">
            <v>COM2400</v>
          </cell>
          <cell r="C457">
            <v>1</v>
          </cell>
          <cell r="D457">
            <v>0</v>
          </cell>
          <cell r="E457" t="str">
            <v>Đà hộp composite 110x80x5-2400</v>
          </cell>
          <cell r="F457" t="str">
            <v>cái</v>
          </cell>
          <cell r="G457">
            <v>1</v>
          </cell>
          <cell r="H457">
            <v>1291000</v>
          </cell>
          <cell r="K457">
            <v>0</v>
          </cell>
          <cell r="M457">
            <v>0</v>
          </cell>
          <cell r="N457">
            <v>1291000</v>
          </cell>
          <cell r="O457">
            <v>0</v>
          </cell>
          <cell r="P457">
            <v>0</v>
          </cell>
          <cell r="Q457">
            <v>0</v>
          </cell>
          <cell r="R457">
            <v>0</v>
          </cell>
          <cell r="S457">
            <v>0</v>
          </cell>
          <cell r="U457">
            <v>6</v>
          </cell>
          <cell r="V457">
            <v>0</v>
          </cell>
          <cell r="W457">
            <v>0</v>
          </cell>
          <cell r="X457">
            <v>1</v>
          </cell>
          <cell r="Y457">
            <v>3</v>
          </cell>
          <cell r="Z457">
            <v>1</v>
          </cell>
          <cell r="AA457">
            <v>0</v>
          </cell>
          <cell r="AB457">
            <v>1</v>
          </cell>
          <cell r="AC457">
            <v>0</v>
          </cell>
          <cell r="AD457">
            <v>0</v>
          </cell>
          <cell r="AE457">
            <v>0</v>
          </cell>
          <cell r="AF457">
            <v>0</v>
          </cell>
          <cell r="AG457">
            <v>0</v>
          </cell>
        </row>
        <row r="458">
          <cell r="B458" t="str">
            <v>CCOM2400</v>
          </cell>
          <cell r="C458">
            <v>1</v>
          </cell>
          <cell r="D458">
            <v>0</v>
          </cell>
          <cell r="E458" t="str">
            <v>Thanh chống Composite dẹp 10x40x920</v>
          </cell>
          <cell r="F458" t="str">
            <v>cái</v>
          </cell>
          <cell r="G458">
            <v>1</v>
          </cell>
          <cell r="H458">
            <v>186000</v>
          </cell>
          <cell r="K458">
            <v>0</v>
          </cell>
          <cell r="M458">
            <v>0</v>
          </cell>
          <cell r="N458">
            <v>186000</v>
          </cell>
          <cell r="O458">
            <v>0</v>
          </cell>
          <cell r="P458">
            <v>0</v>
          </cell>
          <cell r="Q458">
            <v>0</v>
          </cell>
          <cell r="R458">
            <v>0</v>
          </cell>
          <cell r="S458">
            <v>0</v>
          </cell>
          <cell r="U458">
            <v>6</v>
          </cell>
          <cell r="V458">
            <v>0</v>
          </cell>
          <cell r="W458">
            <v>0</v>
          </cell>
          <cell r="X458">
            <v>1</v>
          </cell>
          <cell r="Y458">
            <v>3</v>
          </cell>
          <cell r="Z458">
            <v>1</v>
          </cell>
          <cell r="AA458">
            <v>0</v>
          </cell>
          <cell r="AB458">
            <v>1</v>
          </cell>
          <cell r="AC458">
            <v>0</v>
          </cell>
          <cell r="AD458">
            <v>0</v>
          </cell>
          <cell r="AE458">
            <v>0</v>
          </cell>
          <cell r="AF458">
            <v>0</v>
          </cell>
          <cell r="AG458">
            <v>0</v>
          </cell>
        </row>
        <row r="459">
          <cell r="B459" t="str">
            <v>C810</v>
          </cell>
          <cell r="C459">
            <v>1</v>
          </cell>
          <cell r="D459">
            <v>0</v>
          </cell>
          <cell r="E459" t="str">
            <v>Thanh chống L50x50x5-810</v>
          </cell>
          <cell r="F459" t="str">
            <v>cái</v>
          </cell>
          <cell r="G459">
            <v>1</v>
          </cell>
          <cell r="H459">
            <v>130000</v>
          </cell>
          <cell r="K459">
            <v>0</v>
          </cell>
          <cell r="M459">
            <v>0</v>
          </cell>
          <cell r="N459">
            <v>130000</v>
          </cell>
          <cell r="O459">
            <v>0</v>
          </cell>
          <cell r="P459">
            <v>0</v>
          </cell>
          <cell r="Q459">
            <v>0</v>
          </cell>
          <cell r="R459">
            <v>0</v>
          </cell>
          <cell r="S459">
            <v>0</v>
          </cell>
          <cell r="U459">
            <v>6</v>
          </cell>
          <cell r="V459">
            <v>0</v>
          </cell>
          <cell r="W459">
            <v>0</v>
          </cell>
          <cell r="X459">
            <v>1</v>
          </cell>
          <cell r="Y459">
            <v>3</v>
          </cell>
          <cell r="Z459">
            <v>1</v>
          </cell>
          <cell r="AA459">
            <v>0</v>
          </cell>
          <cell r="AB459">
            <v>1</v>
          </cell>
          <cell r="AC459">
            <v>0</v>
          </cell>
          <cell r="AD459">
            <v>0</v>
          </cell>
          <cell r="AE459">
            <v>0</v>
          </cell>
          <cell r="AF459">
            <v>0</v>
          </cell>
          <cell r="AG459">
            <v>0</v>
          </cell>
        </row>
        <row r="460">
          <cell r="B460" t="str">
            <v>B16500</v>
          </cell>
          <cell r="C460">
            <v>1</v>
          </cell>
          <cell r="D460">
            <v>0</v>
          </cell>
          <cell r="E460" t="str">
            <v>Boulon 16x500</v>
          </cell>
          <cell r="F460" t="str">
            <v>bộ</v>
          </cell>
          <cell r="G460">
            <v>1</v>
          </cell>
          <cell r="H460">
            <v>28000</v>
          </cell>
          <cell r="K460">
            <v>0</v>
          </cell>
          <cell r="M460">
            <v>0</v>
          </cell>
          <cell r="N460">
            <v>28000</v>
          </cell>
          <cell r="O460">
            <v>0</v>
          </cell>
          <cell r="P460">
            <v>0</v>
          </cell>
          <cell r="Q460">
            <v>0</v>
          </cell>
          <cell r="R460">
            <v>0</v>
          </cell>
          <cell r="S460">
            <v>0</v>
          </cell>
          <cell r="U460">
            <v>6</v>
          </cell>
          <cell r="V460">
            <v>0</v>
          </cell>
          <cell r="W460">
            <v>0</v>
          </cell>
          <cell r="X460">
            <v>1</v>
          </cell>
          <cell r="Y460">
            <v>3</v>
          </cell>
          <cell r="Z460">
            <v>1</v>
          </cell>
          <cell r="AA460">
            <v>0</v>
          </cell>
          <cell r="AB460">
            <v>1</v>
          </cell>
          <cell r="AC460">
            <v>0</v>
          </cell>
          <cell r="AD460">
            <v>0</v>
          </cell>
          <cell r="AE460">
            <v>0</v>
          </cell>
          <cell r="AF460">
            <v>0</v>
          </cell>
          <cell r="AG460">
            <v>0</v>
          </cell>
        </row>
        <row r="461">
          <cell r="B461" t="str">
            <v>B16500v</v>
          </cell>
          <cell r="C461">
            <v>1</v>
          </cell>
          <cell r="D461">
            <v>0</v>
          </cell>
          <cell r="E461" t="str">
            <v xml:space="preserve">Boulon 16x500VRS </v>
          </cell>
          <cell r="F461" t="str">
            <v>bộ</v>
          </cell>
          <cell r="G461">
            <v>2</v>
          </cell>
          <cell r="H461">
            <v>35000</v>
          </cell>
          <cell r="K461">
            <v>0</v>
          </cell>
          <cell r="M461">
            <v>0</v>
          </cell>
          <cell r="N461">
            <v>70000</v>
          </cell>
          <cell r="O461">
            <v>0</v>
          </cell>
          <cell r="P461">
            <v>0</v>
          </cell>
          <cell r="Q461">
            <v>0</v>
          </cell>
          <cell r="R461">
            <v>0</v>
          </cell>
          <cell r="S461">
            <v>0</v>
          </cell>
          <cell r="U461">
            <v>12</v>
          </cell>
          <cell r="V461">
            <v>0</v>
          </cell>
          <cell r="W461">
            <v>0</v>
          </cell>
          <cell r="X461">
            <v>2</v>
          </cell>
          <cell r="Y461">
            <v>6</v>
          </cell>
          <cell r="Z461">
            <v>2</v>
          </cell>
          <cell r="AA461">
            <v>0</v>
          </cell>
          <cell r="AB461">
            <v>2</v>
          </cell>
          <cell r="AC461">
            <v>0</v>
          </cell>
          <cell r="AD461">
            <v>0</v>
          </cell>
          <cell r="AE461">
            <v>0</v>
          </cell>
          <cell r="AF461">
            <v>0</v>
          </cell>
          <cell r="AG461">
            <v>0</v>
          </cell>
        </row>
        <row r="462">
          <cell r="B462" t="str">
            <v>B16450</v>
          </cell>
          <cell r="C462">
            <v>1</v>
          </cell>
          <cell r="D462">
            <v>0</v>
          </cell>
          <cell r="E462" t="str">
            <v>Boulon 16x450</v>
          </cell>
          <cell r="F462" t="str">
            <v>bộ</v>
          </cell>
          <cell r="G462">
            <v>1</v>
          </cell>
          <cell r="H462">
            <v>28000</v>
          </cell>
          <cell r="K462">
            <v>0</v>
          </cell>
          <cell r="M462">
            <v>0</v>
          </cell>
          <cell r="N462">
            <v>28000</v>
          </cell>
          <cell r="O462">
            <v>0</v>
          </cell>
          <cell r="P462">
            <v>0</v>
          </cell>
          <cell r="Q462">
            <v>0</v>
          </cell>
          <cell r="R462">
            <v>0</v>
          </cell>
          <cell r="S462">
            <v>0</v>
          </cell>
          <cell r="U462">
            <v>6</v>
          </cell>
          <cell r="V462">
            <v>0</v>
          </cell>
          <cell r="W462">
            <v>0</v>
          </cell>
          <cell r="X462">
            <v>1</v>
          </cell>
          <cell r="Y462">
            <v>3</v>
          </cell>
          <cell r="Z462">
            <v>1</v>
          </cell>
          <cell r="AA462">
            <v>0</v>
          </cell>
          <cell r="AB462">
            <v>1</v>
          </cell>
          <cell r="AC462">
            <v>0</v>
          </cell>
          <cell r="AD462">
            <v>0</v>
          </cell>
          <cell r="AE462">
            <v>0</v>
          </cell>
          <cell r="AF462">
            <v>0</v>
          </cell>
          <cell r="AG462">
            <v>0</v>
          </cell>
        </row>
        <row r="463">
          <cell r="B463" t="str">
            <v>B16150</v>
          </cell>
          <cell r="C463">
            <v>1</v>
          </cell>
          <cell r="D463">
            <v>0</v>
          </cell>
          <cell r="E463" t="str">
            <v>Boulon 16x150</v>
          </cell>
          <cell r="F463" t="str">
            <v>bộ</v>
          </cell>
          <cell r="G463">
            <v>2</v>
          </cell>
          <cell r="H463">
            <v>14500</v>
          </cell>
          <cell r="K463">
            <v>0</v>
          </cell>
          <cell r="M463">
            <v>0</v>
          </cell>
          <cell r="N463">
            <v>29000</v>
          </cell>
          <cell r="O463">
            <v>0</v>
          </cell>
          <cell r="P463">
            <v>0</v>
          </cell>
          <cell r="Q463">
            <v>0</v>
          </cell>
          <cell r="R463">
            <v>0</v>
          </cell>
          <cell r="S463">
            <v>0</v>
          </cell>
          <cell r="U463">
            <v>12</v>
          </cell>
          <cell r="V463">
            <v>0</v>
          </cell>
          <cell r="W463">
            <v>0</v>
          </cell>
          <cell r="X463">
            <v>2</v>
          </cell>
          <cell r="Y463">
            <v>6</v>
          </cell>
          <cell r="Z463">
            <v>2</v>
          </cell>
          <cell r="AA463">
            <v>0</v>
          </cell>
          <cell r="AB463">
            <v>2</v>
          </cell>
          <cell r="AC463">
            <v>0</v>
          </cell>
          <cell r="AD463">
            <v>0</v>
          </cell>
          <cell r="AE463">
            <v>0</v>
          </cell>
          <cell r="AF463">
            <v>0</v>
          </cell>
          <cell r="AG463">
            <v>0</v>
          </cell>
        </row>
        <row r="464">
          <cell r="B464" t="str">
            <v>B1650</v>
          </cell>
          <cell r="C464">
            <v>1</v>
          </cell>
          <cell r="D464">
            <v>0</v>
          </cell>
          <cell r="E464" t="str">
            <v>Boulon 16x50</v>
          </cell>
          <cell r="F464" t="str">
            <v>bộ</v>
          </cell>
          <cell r="G464">
            <v>2</v>
          </cell>
          <cell r="H464">
            <v>8000</v>
          </cell>
          <cell r="K464">
            <v>0</v>
          </cell>
          <cell r="M464">
            <v>0</v>
          </cell>
          <cell r="N464">
            <v>16000</v>
          </cell>
          <cell r="O464">
            <v>0</v>
          </cell>
          <cell r="P464">
            <v>0</v>
          </cell>
          <cell r="Q464">
            <v>0</v>
          </cell>
          <cell r="R464">
            <v>0</v>
          </cell>
          <cell r="S464">
            <v>0</v>
          </cell>
          <cell r="U464">
            <v>12</v>
          </cell>
          <cell r="V464">
            <v>0</v>
          </cell>
          <cell r="W464">
            <v>0</v>
          </cell>
          <cell r="X464">
            <v>2</v>
          </cell>
          <cell r="Y464">
            <v>6</v>
          </cell>
          <cell r="Z464">
            <v>2</v>
          </cell>
          <cell r="AA464">
            <v>0</v>
          </cell>
          <cell r="AB464">
            <v>2</v>
          </cell>
          <cell r="AC464">
            <v>0</v>
          </cell>
          <cell r="AD464">
            <v>0</v>
          </cell>
          <cell r="AE464">
            <v>0</v>
          </cell>
          <cell r="AF464">
            <v>0</v>
          </cell>
          <cell r="AG464">
            <v>0</v>
          </cell>
        </row>
        <row r="465">
          <cell r="B465" t="str">
            <v>LD 50</v>
          </cell>
          <cell r="C465">
            <v>1</v>
          </cell>
          <cell r="D465">
            <v>0</v>
          </cell>
          <cell r="E465" t="str">
            <v>Long đền vuông 18 (50x50x3)</v>
          </cell>
          <cell r="F465" t="str">
            <v>cái</v>
          </cell>
          <cell r="G465">
            <v>20</v>
          </cell>
          <cell r="H465">
            <v>2600</v>
          </cell>
          <cell r="K465">
            <v>0</v>
          </cell>
          <cell r="M465">
            <v>0</v>
          </cell>
          <cell r="N465">
            <v>52000</v>
          </cell>
          <cell r="O465">
            <v>0</v>
          </cell>
          <cell r="P465">
            <v>0</v>
          </cell>
          <cell r="Q465">
            <v>0</v>
          </cell>
          <cell r="R465">
            <v>0</v>
          </cell>
          <cell r="S465">
            <v>0</v>
          </cell>
          <cell r="U465">
            <v>120</v>
          </cell>
          <cell r="V465">
            <v>0</v>
          </cell>
          <cell r="W465">
            <v>0</v>
          </cell>
          <cell r="X465">
            <v>20</v>
          </cell>
          <cell r="Y465">
            <v>60</v>
          </cell>
          <cell r="Z465">
            <v>20</v>
          </cell>
          <cell r="AA465">
            <v>0</v>
          </cell>
          <cell r="AB465">
            <v>20</v>
          </cell>
          <cell r="AC465">
            <v>0</v>
          </cell>
          <cell r="AD465">
            <v>0</v>
          </cell>
          <cell r="AE465">
            <v>0</v>
          </cell>
          <cell r="AF465">
            <v>0</v>
          </cell>
          <cell r="AG465">
            <v>0</v>
          </cell>
        </row>
        <row r="466">
          <cell r="B466" t="str">
            <v>LCOM2400D</v>
          </cell>
          <cell r="C466">
            <v>1</v>
          </cell>
          <cell r="D466" t="str">
            <v>D2.6011</v>
          </cell>
          <cell r="E466" t="str">
            <v>Lắp đà composite 2400mm đơn, trên trụ BTLT</v>
          </cell>
          <cell r="F466" t="str">
            <v>bộ</v>
          </cell>
          <cell r="G466">
            <v>1</v>
          </cell>
          <cell r="K466">
            <v>197267</v>
          </cell>
          <cell r="M466">
            <v>0</v>
          </cell>
          <cell r="N466">
            <v>0</v>
          </cell>
          <cell r="O466">
            <v>0</v>
          </cell>
          <cell r="P466">
            <v>0</v>
          </cell>
          <cell r="Q466">
            <v>197267</v>
          </cell>
          <cell r="R466">
            <v>0</v>
          </cell>
          <cell r="S466">
            <v>0</v>
          </cell>
          <cell r="U466">
            <v>6</v>
          </cell>
          <cell r="V466">
            <v>0</v>
          </cell>
          <cell r="W466">
            <v>0</v>
          </cell>
          <cell r="X466">
            <v>1</v>
          </cell>
          <cell r="Y466">
            <v>3</v>
          </cell>
          <cell r="Z466">
            <v>1</v>
          </cell>
          <cell r="AA466">
            <v>0</v>
          </cell>
          <cell r="AB466">
            <v>1</v>
          </cell>
          <cell r="AC466">
            <v>0</v>
          </cell>
          <cell r="AD466">
            <v>0</v>
          </cell>
          <cell r="AE466">
            <v>0</v>
          </cell>
          <cell r="AF466">
            <v>0</v>
          </cell>
          <cell r="AG466">
            <v>0</v>
          </cell>
        </row>
        <row r="467">
          <cell r="B467" t="str">
            <v>LX2400D</v>
          </cell>
          <cell r="C467">
            <v>1</v>
          </cell>
          <cell r="D467" t="str">
            <v>D2.6021e</v>
          </cell>
          <cell r="E467" t="str">
            <v>Lắp đặt xà thép L75x75x8x2400 đơn cột đỡ (29,759 kg/bộ)</v>
          </cell>
          <cell r="F467" t="str">
            <v>bộ</v>
          </cell>
          <cell r="G467">
            <v>1</v>
          </cell>
          <cell r="K467">
            <v>350868</v>
          </cell>
          <cell r="M467">
            <v>0</v>
          </cell>
          <cell r="N467">
            <v>0</v>
          </cell>
          <cell r="O467">
            <v>0</v>
          </cell>
          <cell r="P467">
            <v>0</v>
          </cell>
          <cell r="Q467">
            <v>350868</v>
          </cell>
          <cell r="R467">
            <v>0</v>
          </cell>
          <cell r="S467">
            <v>0</v>
          </cell>
          <cell r="U467">
            <v>6</v>
          </cell>
          <cell r="V467">
            <v>0</v>
          </cell>
          <cell r="W467">
            <v>0</v>
          </cell>
          <cell r="X467">
            <v>1</v>
          </cell>
          <cell r="Y467">
            <v>3</v>
          </cell>
          <cell r="Z467">
            <v>1</v>
          </cell>
          <cell r="AA467">
            <v>0</v>
          </cell>
          <cell r="AB467">
            <v>1</v>
          </cell>
          <cell r="AC467">
            <v>0</v>
          </cell>
          <cell r="AD467">
            <v>0</v>
          </cell>
          <cell r="AE467">
            <v>0</v>
          </cell>
          <cell r="AF467">
            <v>0</v>
          </cell>
          <cell r="AG467">
            <v>0</v>
          </cell>
        </row>
        <row r="468">
          <cell r="A468" t="str">
            <v>DT160K</v>
          </cell>
          <cell r="C468">
            <v>0</v>
          </cell>
          <cell r="E468" t="str">
            <v>Bộ đà tháp kép U160x68x5 dài 2,5m</v>
          </cell>
          <cell r="F468" t="str">
            <v>Bộ</v>
          </cell>
          <cell r="G468">
            <v>0</v>
          </cell>
          <cell r="N468">
            <v>2112000</v>
          </cell>
          <cell r="O468">
            <v>0</v>
          </cell>
          <cell r="P468">
            <v>0</v>
          </cell>
          <cell r="Q468">
            <v>399691</v>
          </cell>
          <cell r="R468">
            <v>0</v>
          </cell>
          <cell r="S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row>
        <row r="469">
          <cell r="C469">
            <v>0</v>
          </cell>
          <cell r="E469" t="str">
            <v>Mỗi bộ gồm:</v>
          </cell>
        </row>
        <row r="470">
          <cell r="B470" t="str">
            <v>U160-2200</v>
          </cell>
          <cell r="C470">
            <v>0</v>
          </cell>
          <cell r="D470">
            <v>0</v>
          </cell>
          <cell r="E470" t="str">
            <v>Đà U160x68x5x2200 - (15kg/m)</v>
          </cell>
          <cell r="F470" t="str">
            <v>cái</v>
          </cell>
          <cell r="G470">
            <v>2</v>
          </cell>
          <cell r="H470">
            <v>1006000</v>
          </cell>
          <cell r="K470">
            <v>0</v>
          </cell>
          <cell r="M470">
            <v>0</v>
          </cell>
          <cell r="N470">
            <v>2012000</v>
          </cell>
          <cell r="O470">
            <v>0</v>
          </cell>
          <cell r="P470">
            <v>0</v>
          </cell>
          <cell r="Q470">
            <v>0</v>
          </cell>
          <cell r="R470">
            <v>0</v>
          </cell>
          <cell r="S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row>
        <row r="471">
          <cell r="B471" t="str">
            <v>B16350v</v>
          </cell>
          <cell r="C471">
            <v>0</v>
          </cell>
          <cell r="D471">
            <v>0</v>
          </cell>
          <cell r="E471" t="str">
            <v>Boulon 16x350VRS</v>
          </cell>
          <cell r="F471" t="str">
            <v>bộ</v>
          </cell>
          <cell r="G471">
            <v>4</v>
          </cell>
          <cell r="H471">
            <v>25000</v>
          </cell>
          <cell r="K471">
            <v>0</v>
          </cell>
          <cell r="M471">
            <v>0</v>
          </cell>
          <cell r="N471">
            <v>100000</v>
          </cell>
          <cell r="O471">
            <v>0</v>
          </cell>
          <cell r="P471">
            <v>0</v>
          </cell>
          <cell r="Q471">
            <v>0</v>
          </cell>
          <cell r="R471">
            <v>0</v>
          </cell>
          <cell r="S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row>
        <row r="472">
          <cell r="B472" t="str">
            <v>B16300</v>
          </cell>
          <cell r="C472">
            <v>0</v>
          </cell>
          <cell r="D472">
            <v>0</v>
          </cell>
          <cell r="E472" t="str">
            <v>Boulon 16x300</v>
          </cell>
          <cell r="F472" t="str">
            <v>bộ</v>
          </cell>
          <cell r="H472">
            <v>21000</v>
          </cell>
          <cell r="K472">
            <v>0</v>
          </cell>
          <cell r="M472">
            <v>0</v>
          </cell>
          <cell r="N472">
            <v>0</v>
          </cell>
          <cell r="O472">
            <v>0</v>
          </cell>
          <cell r="P472">
            <v>0</v>
          </cell>
          <cell r="Q472">
            <v>0</v>
          </cell>
          <cell r="R472">
            <v>0</v>
          </cell>
          <cell r="S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row>
        <row r="473">
          <cell r="B473" t="str">
            <v>B1650</v>
          </cell>
          <cell r="C473">
            <v>0</v>
          </cell>
          <cell r="D473">
            <v>0</v>
          </cell>
          <cell r="E473" t="str">
            <v>Boulon 16x50</v>
          </cell>
          <cell r="F473" t="str">
            <v>bộ</v>
          </cell>
          <cell r="H473">
            <v>8000</v>
          </cell>
          <cell r="K473">
            <v>0</v>
          </cell>
          <cell r="M473">
            <v>0</v>
          </cell>
          <cell r="N473">
            <v>0</v>
          </cell>
          <cell r="O473">
            <v>0</v>
          </cell>
          <cell r="P473">
            <v>0</v>
          </cell>
          <cell r="Q473">
            <v>0</v>
          </cell>
          <cell r="R473">
            <v>0</v>
          </cell>
          <cell r="S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row>
        <row r="474">
          <cell r="B474" t="str">
            <v>LXU160-22K</v>
          </cell>
          <cell r="C474">
            <v>0</v>
          </cell>
          <cell r="D474" t="str">
            <v>D2.6031b</v>
          </cell>
          <cell r="E474" t="str">
            <v>Lắp đặt xà tháp U160x68x5x2200 kép cột đỡ (76,74 kg/bộ)</v>
          </cell>
          <cell r="F474" t="str">
            <v>bộ</v>
          </cell>
          <cell r="G474">
            <v>1</v>
          </cell>
          <cell r="K474">
            <v>399691</v>
          </cell>
          <cell r="M474">
            <v>0</v>
          </cell>
          <cell r="N474">
            <v>0</v>
          </cell>
          <cell r="O474">
            <v>0</v>
          </cell>
          <cell r="P474">
            <v>0</v>
          </cell>
          <cell r="Q474">
            <v>399691</v>
          </cell>
          <cell r="R474">
            <v>0</v>
          </cell>
          <cell r="S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row>
        <row r="475">
          <cell r="A475" t="str">
            <v>DT160D</v>
          </cell>
          <cell r="C475">
            <v>0</v>
          </cell>
          <cell r="E475" t="str">
            <v>Bộ đà tháp đơn U160x68x5 dài 2,5m</v>
          </cell>
          <cell r="F475" t="str">
            <v>Bộ</v>
          </cell>
          <cell r="G475">
            <v>0</v>
          </cell>
          <cell r="N475">
            <v>1048000</v>
          </cell>
          <cell r="O475">
            <v>0</v>
          </cell>
          <cell r="P475">
            <v>0</v>
          </cell>
          <cell r="Q475">
            <v>219185</v>
          </cell>
          <cell r="R475">
            <v>0</v>
          </cell>
          <cell r="S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row>
        <row r="476">
          <cell r="C476">
            <v>0</v>
          </cell>
          <cell r="E476" t="str">
            <v>Mỗi bộ gồm:</v>
          </cell>
        </row>
        <row r="477">
          <cell r="B477" t="str">
            <v>U160-2200</v>
          </cell>
          <cell r="C477">
            <v>0</v>
          </cell>
          <cell r="D477">
            <v>0</v>
          </cell>
          <cell r="E477" t="str">
            <v>Đà U160x68x5x2200 - (15kg/m)</v>
          </cell>
          <cell r="F477" t="str">
            <v>cái</v>
          </cell>
          <cell r="G477">
            <v>1</v>
          </cell>
          <cell r="H477">
            <v>1006000</v>
          </cell>
          <cell r="K477">
            <v>0</v>
          </cell>
          <cell r="M477">
            <v>0</v>
          </cell>
          <cell r="N477">
            <v>1006000</v>
          </cell>
          <cell r="O477">
            <v>0</v>
          </cell>
          <cell r="P477">
            <v>0</v>
          </cell>
          <cell r="Q477">
            <v>0</v>
          </cell>
          <cell r="R477">
            <v>0</v>
          </cell>
          <cell r="S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row>
        <row r="478">
          <cell r="B478" t="str">
            <v>B16300</v>
          </cell>
          <cell r="C478">
            <v>0</v>
          </cell>
          <cell r="D478">
            <v>0</v>
          </cell>
          <cell r="E478" t="str">
            <v>Boulon 16x300</v>
          </cell>
          <cell r="F478" t="str">
            <v>bộ</v>
          </cell>
          <cell r="G478">
            <v>2</v>
          </cell>
          <cell r="H478">
            <v>21000</v>
          </cell>
          <cell r="K478">
            <v>0</v>
          </cell>
          <cell r="M478">
            <v>0</v>
          </cell>
          <cell r="N478">
            <v>42000</v>
          </cell>
          <cell r="O478">
            <v>0</v>
          </cell>
          <cell r="P478">
            <v>0</v>
          </cell>
          <cell r="Q478">
            <v>0</v>
          </cell>
          <cell r="R478">
            <v>0</v>
          </cell>
          <cell r="S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row>
        <row r="479">
          <cell r="B479" t="str">
            <v>B16250</v>
          </cell>
          <cell r="C479">
            <v>0</v>
          </cell>
          <cell r="D479">
            <v>0</v>
          </cell>
          <cell r="E479" t="str">
            <v>Boulon 16x250</v>
          </cell>
          <cell r="F479" t="str">
            <v>bộ</v>
          </cell>
          <cell r="H479">
            <v>19000</v>
          </cell>
          <cell r="K479">
            <v>0</v>
          </cell>
          <cell r="M479">
            <v>0</v>
          </cell>
          <cell r="N479">
            <v>0</v>
          </cell>
          <cell r="O479">
            <v>0</v>
          </cell>
          <cell r="P479">
            <v>0</v>
          </cell>
          <cell r="Q479">
            <v>0</v>
          </cell>
          <cell r="R479">
            <v>0</v>
          </cell>
          <cell r="S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row>
        <row r="480">
          <cell r="B480" t="str">
            <v>B1650</v>
          </cell>
          <cell r="C480">
            <v>0</v>
          </cell>
          <cell r="D480">
            <v>0</v>
          </cell>
          <cell r="E480" t="str">
            <v>Boulon 16x50</v>
          </cell>
          <cell r="F480" t="str">
            <v>bộ</v>
          </cell>
          <cell r="H480">
            <v>8000</v>
          </cell>
          <cell r="K480">
            <v>0</v>
          </cell>
          <cell r="M480">
            <v>0</v>
          </cell>
          <cell r="N480">
            <v>0</v>
          </cell>
          <cell r="O480">
            <v>0</v>
          </cell>
          <cell r="P480">
            <v>0</v>
          </cell>
          <cell r="Q480">
            <v>0</v>
          </cell>
          <cell r="R480">
            <v>0</v>
          </cell>
          <cell r="S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row>
        <row r="481">
          <cell r="B481" t="str">
            <v>LXU160-22D</v>
          </cell>
          <cell r="C481">
            <v>0</v>
          </cell>
          <cell r="D481" t="str">
            <v>D2.6021e</v>
          </cell>
          <cell r="E481" t="str">
            <v>Lắp đặt xà tháp U160x68x5x2200 đơn cột đỡ (29,759 kg/bộ)</v>
          </cell>
          <cell r="F481" t="str">
            <v>bộ</v>
          </cell>
          <cell r="G481">
            <v>1</v>
          </cell>
          <cell r="H481">
            <v>0</v>
          </cell>
          <cell r="K481">
            <v>219185</v>
          </cell>
          <cell r="M481">
            <v>0</v>
          </cell>
          <cell r="N481">
            <v>0</v>
          </cell>
          <cell r="O481">
            <v>0</v>
          </cell>
          <cell r="P481">
            <v>0</v>
          </cell>
          <cell r="Q481">
            <v>219185</v>
          </cell>
          <cell r="R481">
            <v>0</v>
          </cell>
          <cell r="S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row>
        <row r="482">
          <cell r="A482" t="str">
            <v>CX85</v>
          </cell>
          <cell r="C482">
            <v>0</v>
          </cell>
          <cell r="E482" t="str">
            <v>Bộ chằng xuống đơn cho trụ hạ thế</v>
          </cell>
          <cell r="F482" t="str">
            <v>Bộ</v>
          </cell>
          <cell r="G482">
            <v>0</v>
          </cell>
          <cell r="N482">
            <v>529455.32000000007</v>
          </cell>
          <cell r="O482">
            <v>0</v>
          </cell>
          <cell r="P482">
            <v>0</v>
          </cell>
          <cell r="Q482">
            <v>125235</v>
          </cell>
          <cell r="R482">
            <v>0</v>
          </cell>
          <cell r="S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row>
        <row r="483">
          <cell r="C483">
            <v>0</v>
          </cell>
          <cell r="E483" t="str">
            <v>Mỗi bộ gồm:</v>
          </cell>
        </row>
        <row r="484">
          <cell r="B484" t="str">
            <v>BM16250</v>
          </cell>
          <cell r="C484">
            <v>0</v>
          </cell>
          <cell r="D484">
            <v>0</v>
          </cell>
          <cell r="E484" t="str">
            <v>Boulon mắt 16x250</v>
          </cell>
          <cell r="F484" t="str">
            <v>bộ</v>
          </cell>
          <cell r="G484">
            <v>1</v>
          </cell>
          <cell r="H484">
            <v>30500</v>
          </cell>
          <cell r="K484">
            <v>0</v>
          </cell>
          <cell r="M484">
            <v>0</v>
          </cell>
          <cell r="N484">
            <v>30500</v>
          </cell>
          <cell r="O484">
            <v>0</v>
          </cell>
          <cell r="P484">
            <v>0</v>
          </cell>
          <cell r="Q484">
            <v>0</v>
          </cell>
          <cell r="R484">
            <v>0</v>
          </cell>
          <cell r="S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row>
        <row r="485">
          <cell r="B485" t="str">
            <v>SCN</v>
          </cell>
          <cell r="C485">
            <v>0</v>
          </cell>
          <cell r="D485">
            <v>0</v>
          </cell>
          <cell r="E485" t="str">
            <v>Sứ chằng nhỏ</v>
          </cell>
          <cell r="F485" t="str">
            <v>cái</v>
          </cell>
          <cell r="G485">
            <v>1</v>
          </cell>
          <cell r="H485">
            <v>40000</v>
          </cell>
          <cell r="K485">
            <v>0</v>
          </cell>
          <cell r="M485">
            <v>0</v>
          </cell>
          <cell r="N485">
            <v>40000</v>
          </cell>
          <cell r="O485">
            <v>0</v>
          </cell>
          <cell r="P485">
            <v>0</v>
          </cell>
          <cell r="Q485">
            <v>0</v>
          </cell>
          <cell r="R485">
            <v>0</v>
          </cell>
          <cell r="S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row>
        <row r="486">
          <cell r="B486" t="str">
            <v>K3B</v>
          </cell>
          <cell r="C486">
            <v>0</v>
          </cell>
          <cell r="D486">
            <v>0</v>
          </cell>
          <cell r="E486" t="str">
            <v>Kẹp cáp 3 boulon B46x136</v>
          </cell>
          <cell r="F486" t="str">
            <v>cái</v>
          </cell>
          <cell r="G486">
            <v>4</v>
          </cell>
          <cell r="H486">
            <v>40000</v>
          </cell>
          <cell r="K486">
            <v>0</v>
          </cell>
          <cell r="M486">
            <v>0</v>
          </cell>
          <cell r="N486">
            <v>160000</v>
          </cell>
          <cell r="O486">
            <v>0</v>
          </cell>
          <cell r="P486">
            <v>0</v>
          </cell>
          <cell r="Q486">
            <v>0</v>
          </cell>
          <cell r="R486">
            <v>0</v>
          </cell>
          <cell r="S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row>
        <row r="487">
          <cell r="B487" t="str">
            <v>C3/8</v>
          </cell>
          <cell r="C487">
            <v>0</v>
          </cell>
          <cell r="D487">
            <v>0</v>
          </cell>
          <cell r="E487" t="str">
            <v>Cáp thép 3/8"</v>
          </cell>
          <cell r="F487" t="str">
            <v>kg</v>
          </cell>
          <cell r="G487">
            <v>4.3559999999999999</v>
          </cell>
          <cell r="H487">
            <v>43470</v>
          </cell>
          <cell r="K487">
            <v>0</v>
          </cell>
          <cell r="M487">
            <v>0</v>
          </cell>
          <cell r="N487">
            <v>189355.32</v>
          </cell>
          <cell r="O487">
            <v>0</v>
          </cell>
          <cell r="P487">
            <v>0</v>
          </cell>
          <cell r="Q487">
            <v>0</v>
          </cell>
          <cell r="R487">
            <v>0</v>
          </cell>
          <cell r="S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row>
        <row r="488">
          <cell r="B488" t="str">
            <v>YC</v>
          </cell>
          <cell r="C488">
            <v>0</v>
          </cell>
          <cell r="D488">
            <v>0</v>
          </cell>
          <cell r="E488" t="str">
            <v>Yếm cáp dày 2mm</v>
          </cell>
          <cell r="F488" t="str">
            <v>cái</v>
          </cell>
          <cell r="G488">
            <v>2</v>
          </cell>
          <cell r="H488">
            <v>5300</v>
          </cell>
          <cell r="K488">
            <v>0</v>
          </cell>
          <cell r="M488">
            <v>0</v>
          </cell>
          <cell r="N488">
            <v>10600</v>
          </cell>
          <cell r="O488">
            <v>0</v>
          </cell>
          <cell r="P488">
            <v>0</v>
          </cell>
          <cell r="Q488">
            <v>0</v>
          </cell>
          <cell r="R488">
            <v>0</v>
          </cell>
          <cell r="S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row>
        <row r="489">
          <cell r="B489" t="str">
            <v>MANG</v>
          </cell>
          <cell r="C489">
            <v>0</v>
          </cell>
          <cell r="D489">
            <v>0</v>
          </cell>
          <cell r="E489" t="str">
            <v>Máng che dây chằng dày 0,8x2000mm</v>
          </cell>
          <cell r="F489" t="str">
            <v>cái</v>
          </cell>
          <cell r="G489">
            <v>1</v>
          </cell>
          <cell r="H489">
            <v>99000</v>
          </cell>
          <cell r="K489">
            <v>0</v>
          </cell>
          <cell r="M489">
            <v>0</v>
          </cell>
          <cell r="N489">
            <v>99000</v>
          </cell>
          <cell r="O489">
            <v>0</v>
          </cell>
          <cell r="P489">
            <v>0</v>
          </cell>
          <cell r="Q489">
            <v>0</v>
          </cell>
          <cell r="R489">
            <v>0</v>
          </cell>
          <cell r="S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row>
        <row r="490">
          <cell r="B490" t="str">
            <v>LDN</v>
          </cell>
          <cell r="C490">
            <v>0</v>
          </cell>
          <cell r="D490" t="str">
            <v>D3.3251</v>
          </cell>
          <cell r="E490" t="str">
            <v>Lắp bộ dây néo</v>
          </cell>
          <cell r="F490" t="str">
            <v>bộ</v>
          </cell>
          <cell r="G490">
            <v>1</v>
          </cell>
          <cell r="K490">
            <v>125235</v>
          </cell>
          <cell r="M490">
            <v>0</v>
          </cell>
          <cell r="N490">
            <v>0</v>
          </cell>
          <cell r="O490">
            <v>0</v>
          </cell>
          <cell r="P490">
            <v>0</v>
          </cell>
          <cell r="Q490">
            <v>125235</v>
          </cell>
          <cell r="R490">
            <v>0</v>
          </cell>
          <cell r="S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row>
        <row r="491">
          <cell r="A491" t="str">
            <v>CL85</v>
          </cell>
          <cell r="C491">
            <v>0</v>
          </cell>
          <cell r="E491" t="str">
            <v>Bộ chằng lệch đơn cho trụ hạ thế</v>
          </cell>
          <cell r="F491" t="str">
            <v>Bộ</v>
          </cell>
          <cell r="G491">
            <v>0</v>
          </cell>
          <cell r="N491">
            <v>747027.08000000007</v>
          </cell>
          <cell r="O491">
            <v>0</v>
          </cell>
          <cell r="P491">
            <v>0</v>
          </cell>
          <cell r="Q491">
            <v>256746</v>
          </cell>
          <cell r="R491">
            <v>0</v>
          </cell>
          <cell r="S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row>
        <row r="492">
          <cell r="C492">
            <v>0</v>
          </cell>
          <cell r="E492" t="str">
            <v>Mỗi bộ gồm:</v>
          </cell>
        </row>
        <row r="493">
          <cell r="B493" t="str">
            <v>BM16250</v>
          </cell>
          <cell r="C493">
            <v>0</v>
          </cell>
          <cell r="D493">
            <v>0</v>
          </cell>
          <cell r="E493" t="str">
            <v>Boulon mắt 16x250</v>
          </cell>
          <cell r="F493" t="str">
            <v>bộ</v>
          </cell>
          <cell r="G493">
            <v>1</v>
          </cell>
          <cell r="H493">
            <v>30500</v>
          </cell>
          <cell r="K493">
            <v>0</v>
          </cell>
          <cell r="M493">
            <v>0</v>
          </cell>
          <cell r="N493">
            <v>30500</v>
          </cell>
          <cell r="O493">
            <v>0</v>
          </cell>
          <cell r="P493">
            <v>0</v>
          </cell>
          <cell r="Q493">
            <v>0</v>
          </cell>
          <cell r="R493">
            <v>0</v>
          </cell>
          <cell r="S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row>
        <row r="494">
          <cell r="B494" t="str">
            <v>SCN</v>
          </cell>
          <cell r="C494">
            <v>0</v>
          </cell>
          <cell r="D494">
            <v>0</v>
          </cell>
          <cell r="E494" t="str">
            <v>Sứ chằng nhỏ</v>
          </cell>
          <cell r="F494" t="str">
            <v>cái</v>
          </cell>
          <cell r="G494">
            <v>1</v>
          </cell>
          <cell r="H494">
            <v>40000</v>
          </cell>
          <cell r="K494">
            <v>0</v>
          </cell>
          <cell r="M494">
            <v>0</v>
          </cell>
          <cell r="N494">
            <v>40000</v>
          </cell>
          <cell r="O494">
            <v>0</v>
          </cell>
          <cell r="P494">
            <v>0</v>
          </cell>
          <cell r="Q494">
            <v>0</v>
          </cell>
          <cell r="R494">
            <v>0</v>
          </cell>
          <cell r="S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row>
        <row r="495">
          <cell r="B495" t="str">
            <v>K3B</v>
          </cell>
          <cell r="C495">
            <v>0</v>
          </cell>
          <cell r="D495">
            <v>0</v>
          </cell>
          <cell r="E495" t="str">
            <v>Kẹp cáp 3 boulon B46x136</v>
          </cell>
          <cell r="F495" t="str">
            <v>cái</v>
          </cell>
          <cell r="G495">
            <v>4</v>
          </cell>
          <cell r="H495">
            <v>40000</v>
          </cell>
          <cell r="K495">
            <v>0</v>
          </cell>
          <cell r="M495">
            <v>0</v>
          </cell>
          <cell r="N495">
            <v>160000</v>
          </cell>
          <cell r="O495">
            <v>0</v>
          </cell>
          <cell r="P495">
            <v>0</v>
          </cell>
          <cell r="Q495">
            <v>0</v>
          </cell>
          <cell r="R495">
            <v>0</v>
          </cell>
          <cell r="S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row>
        <row r="496">
          <cell r="B496" t="str">
            <v>C3/8</v>
          </cell>
          <cell r="C496">
            <v>0</v>
          </cell>
          <cell r="D496">
            <v>0</v>
          </cell>
          <cell r="E496" t="str">
            <v>Cáp thép 3/8"</v>
          </cell>
          <cell r="F496" t="str">
            <v>kg</v>
          </cell>
          <cell r="G496">
            <v>3.5640000000000001</v>
          </cell>
          <cell r="H496">
            <v>43470</v>
          </cell>
          <cell r="K496">
            <v>0</v>
          </cell>
          <cell r="M496">
            <v>0</v>
          </cell>
          <cell r="N496">
            <v>154927.08000000002</v>
          </cell>
          <cell r="O496">
            <v>0</v>
          </cell>
          <cell r="P496">
            <v>0</v>
          </cell>
          <cell r="Q496">
            <v>0</v>
          </cell>
          <cell r="R496">
            <v>0</v>
          </cell>
          <cell r="S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row>
        <row r="497">
          <cell r="B497" t="str">
            <v>CLHT</v>
          </cell>
          <cell r="C497">
            <v>0</v>
          </cell>
          <cell r="D497" t="str">
            <v>D2.6011</v>
          </cell>
          <cell r="E497" t="str">
            <v>Bộ chống chằng hẹp φ60/50x1200+2BL12x40+BL16x200/50</v>
          </cell>
          <cell r="F497" t="str">
            <v>bộ</v>
          </cell>
          <cell r="G497">
            <v>1</v>
          </cell>
          <cell r="H497">
            <v>252000</v>
          </cell>
          <cell r="K497">
            <v>131511</v>
          </cell>
          <cell r="M497">
            <v>0</v>
          </cell>
          <cell r="N497">
            <v>252000</v>
          </cell>
          <cell r="O497">
            <v>0</v>
          </cell>
          <cell r="P497">
            <v>0</v>
          </cell>
          <cell r="Q497">
            <v>131511</v>
          </cell>
          <cell r="R497">
            <v>0</v>
          </cell>
          <cell r="S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row>
        <row r="498">
          <cell r="B498" t="str">
            <v>YC</v>
          </cell>
          <cell r="C498">
            <v>0</v>
          </cell>
          <cell r="D498">
            <v>0</v>
          </cell>
          <cell r="E498" t="str">
            <v>Yếm cáp dày 2mm</v>
          </cell>
          <cell r="F498" t="str">
            <v>cái</v>
          </cell>
          <cell r="G498">
            <v>2</v>
          </cell>
          <cell r="H498">
            <v>5300</v>
          </cell>
          <cell r="K498">
            <v>0</v>
          </cell>
          <cell r="M498">
            <v>0</v>
          </cell>
          <cell r="N498">
            <v>10600</v>
          </cell>
          <cell r="O498">
            <v>0</v>
          </cell>
          <cell r="P498">
            <v>0</v>
          </cell>
          <cell r="Q498">
            <v>0</v>
          </cell>
          <cell r="R498">
            <v>0</v>
          </cell>
          <cell r="S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row>
        <row r="499">
          <cell r="B499" t="str">
            <v>MANG</v>
          </cell>
          <cell r="C499">
            <v>0</v>
          </cell>
          <cell r="D499">
            <v>0</v>
          </cell>
          <cell r="E499" t="str">
            <v>Máng che dây chằng dày 0,8x2000mm</v>
          </cell>
          <cell r="F499" t="str">
            <v>cái</v>
          </cell>
          <cell r="G499">
            <v>1</v>
          </cell>
          <cell r="H499">
            <v>99000</v>
          </cell>
          <cell r="K499">
            <v>0</v>
          </cell>
          <cell r="M499">
            <v>0</v>
          </cell>
          <cell r="N499">
            <v>99000</v>
          </cell>
          <cell r="O499">
            <v>0</v>
          </cell>
          <cell r="P499">
            <v>0</v>
          </cell>
          <cell r="Q499">
            <v>0</v>
          </cell>
          <cell r="R499">
            <v>0</v>
          </cell>
          <cell r="S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row>
        <row r="500">
          <cell r="B500" t="str">
            <v>LDN</v>
          </cell>
          <cell r="C500">
            <v>0</v>
          </cell>
          <cell r="D500" t="str">
            <v>D3.3251</v>
          </cell>
          <cell r="E500" t="str">
            <v>Lắp bộ dây néo</v>
          </cell>
          <cell r="F500" t="str">
            <v>bộ</v>
          </cell>
          <cell r="G500">
            <v>1</v>
          </cell>
          <cell r="K500">
            <v>125235</v>
          </cell>
          <cell r="M500">
            <v>0</v>
          </cell>
          <cell r="N500">
            <v>0</v>
          </cell>
          <cell r="O500">
            <v>0</v>
          </cell>
          <cell r="P500">
            <v>0</v>
          </cell>
          <cell r="Q500">
            <v>125235</v>
          </cell>
          <cell r="R500">
            <v>0</v>
          </cell>
          <cell r="S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row>
        <row r="501">
          <cell r="B501" t="str">
            <v>LCL</v>
          </cell>
          <cell r="C501">
            <v>0</v>
          </cell>
          <cell r="D501" t="str">
            <v>05.6011</v>
          </cell>
          <cell r="E501" t="str">
            <v>Lắp bộ chống lệch</v>
          </cell>
          <cell r="F501" t="str">
            <v>bộ</v>
          </cell>
          <cell r="G501">
            <v>1</v>
          </cell>
          <cell r="K501">
            <v>0</v>
          </cell>
          <cell r="M501">
            <v>0</v>
          </cell>
          <cell r="N501">
            <v>0</v>
          </cell>
          <cell r="O501">
            <v>0</v>
          </cell>
          <cell r="P501">
            <v>0</v>
          </cell>
          <cell r="Q501">
            <v>0</v>
          </cell>
          <cell r="R501">
            <v>0</v>
          </cell>
          <cell r="S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row>
        <row r="502">
          <cell r="A502" t="str">
            <v>CX10</v>
          </cell>
          <cell r="C502">
            <v>0</v>
          </cell>
          <cell r="E502" t="str">
            <v>Bộ chằng xuống đơn cho trụ 10,5m</v>
          </cell>
          <cell r="F502" t="str">
            <v>Bộ</v>
          </cell>
          <cell r="G502">
            <v>0</v>
          </cell>
          <cell r="N502">
            <v>784878.62</v>
          </cell>
          <cell r="O502">
            <v>0</v>
          </cell>
          <cell r="P502">
            <v>0</v>
          </cell>
          <cell r="Q502">
            <v>125235</v>
          </cell>
          <cell r="R502">
            <v>0</v>
          </cell>
          <cell r="S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row>
        <row r="503">
          <cell r="C503">
            <v>0</v>
          </cell>
          <cell r="E503" t="str">
            <v>Mỗi bộ gồm:</v>
          </cell>
        </row>
        <row r="504">
          <cell r="B504" t="str">
            <v>BM16250</v>
          </cell>
          <cell r="C504">
            <v>0</v>
          </cell>
          <cell r="D504">
            <v>0</v>
          </cell>
          <cell r="E504" t="str">
            <v>Boulon mắt 16x250</v>
          </cell>
          <cell r="F504" t="str">
            <v>bộ</v>
          </cell>
          <cell r="G504">
            <v>1</v>
          </cell>
          <cell r="H504">
            <v>30500</v>
          </cell>
          <cell r="K504">
            <v>0</v>
          </cell>
          <cell r="M504">
            <v>0</v>
          </cell>
          <cell r="N504">
            <v>30500</v>
          </cell>
          <cell r="O504">
            <v>0</v>
          </cell>
          <cell r="P504">
            <v>0</v>
          </cell>
          <cell r="Q504">
            <v>0</v>
          </cell>
          <cell r="R504">
            <v>0</v>
          </cell>
          <cell r="S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row>
        <row r="505">
          <cell r="B505" t="str">
            <v>SCL</v>
          </cell>
          <cell r="C505">
            <v>0</v>
          </cell>
          <cell r="D505">
            <v>0</v>
          </cell>
          <cell r="E505" t="str">
            <v>Sứ chằng lớn</v>
          </cell>
          <cell r="F505" t="str">
            <v>cái</v>
          </cell>
          <cell r="G505">
            <v>1</v>
          </cell>
          <cell r="H505">
            <v>75000</v>
          </cell>
          <cell r="K505">
            <v>0</v>
          </cell>
          <cell r="M505">
            <v>0</v>
          </cell>
          <cell r="N505">
            <v>75000</v>
          </cell>
          <cell r="O505">
            <v>0</v>
          </cell>
          <cell r="P505">
            <v>0</v>
          </cell>
          <cell r="Q505">
            <v>0</v>
          </cell>
          <cell r="R505">
            <v>0</v>
          </cell>
          <cell r="S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row>
        <row r="506">
          <cell r="B506" t="str">
            <v>K3B</v>
          </cell>
          <cell r="C506">
            <v>0</v>
          </cell>
          <cell r="D506">
            <v>0</v>
          </cell>
          <cell r="E506" t="str">
            <v>Kẹp cáp 3 boulon B46x136</v>
          </cell>
          <cell r="F506" t="str">
            <v>cái</v>
          </cell>
          <cell r="G506">
            <v>8</v>
          </cell>
          <cell r="H506">
            <v>40000</v>
          </cell>
          <cell r="K506">
            <v>0</v>
          </cell>
          <cell r="M506">
            <v>0</v>
          </cell>
          <cell r="N506">
            <v>320000</v>
          </cell>
          <cell r="O506">
            <v>0</v>
          </cell>
          <cell r="P506">
            <v>0</v>
          </cell>
          <cell r="Q506">
            <v>0</v>
          </cell>
          <cell r="R506">
            <v>0</v>
          </cell>
          <cell r="S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row>
        <row r="507">
          <cell r="B507" t="str">
            <v>C3/8</v>
          </cell>
          <cell r="C507">
            <v>0</v>
          </cell>
          <cell r="D507">
            <v>0</v>
          </cell>
          <cell r="E507" t="str">
            <v>Cáp thép 3/8"</v>
          </cell>
          <cell r="F507" t="str">
            <v>kg</v>
          </cell>
          <cell r="G507">
            <v>5.7460000000000004</v>
          </cell>
          <cell r="H507">
            <v>43470</v>
          </cell>
          <cell r="K507">
            <v>0</v>
          </cell>
          <cell r="M507">
            <v>0</v>
          </cell>
          <cell r="N507">
            <v>249778.62000000002</v>
          </cell>
          <cell r="O507">
            <v>0</v>
          </cell>
          <cell r="P507">
            <v>0</v>
          </cell>
          <cell r="Q507">
            <v>0</v>
          </cell>
          <cell r="R507">
            <v>0</v>
          </cell>
          <cell r="S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row>
        <row r="508">
          <cell r="B508" t="str">
            <v>YC</v>
          </cell>
          <cell r="C508">
            <v>0</v>
          </cell>
          <cell r="D508">
            <v>0</v>
          </cell>
          <cell r="E508" t="str">
            <v>Yếm cáp dày 2mm</v>
          </cell>
          <cell r="F508" t="str">
            <v>cái</v>
          </cell>
          <cell r="G508">
            <v>2</v>
          </cell>
          <cell r="H508">
            <v>5300</v>
          </cell>
          <cell r="K508">
            <v>0</v>
          </cell>
          <cell r="M508">
            <v>0</v>
          </cell>
          <cell r="N508">
            <v>10600</v>
          </cell>
          <cell r="O508">
            <v>0</v>
          </cell>
          <cell r="P508">
            <v>0</v>
          </cell>
          <cell r="Q508">
            <v>0</v>
          </cell>
          <cell r="R508">
            <v>0</v>
          </cell>
          <cell r="S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row>
        <row r="509">
          <cell r="B509" t="str">
            <v>MANG</v>
          </cell>
          <cell r="C509">
            <v>0</v>
          </cell>
          <cell r="D509">
            <v>0</v>
          </cell>
          <cell r="E509" t="str">
            <v>Máng che dây chằng dày 0,8x2000mm</v>
          </cell>
          <cell r="F509" t="str">
            <v>cái</v>
          </cell>
          <cell r="G509">
            <v>1</v>
          </cell>
          <cell r="H509">
            <v>99000</v>
          </cell>
          <cell r="K509">
            <v>0</v>
          </cell>
          <cell r="M509">
            <v>0</v>
          </cell>
          <cell r="N509">
            <v>99000</v>
          </cell>
          <cell r="O509">
            <v>0</v>
          </cell>
          <cell r="P509">
            <v>0</v>
          </cell>
          <cell r="Q509">
            <v>0</v>
          </cell>
          <cell r="R509">
            <v>0</v>
          </cell>
          <cell r="S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row>
        <row r="510">
          <cell r="B510" t="str">
            <v>LDN</v>
          </cell>
          <cell r="C510">
            <v>0</v>
          </cell>
          <cell r="D510" t="str">
            <v>D3.3251</v>
          </cell>
          <cell r="E510" t="str">
            <v>Lắp bộ dây néo</v>
          </cell>
          <cell r="F510" t="str">
            <v>bộ</v>
          </cell>
          <cell r="G510">
            <v>1</v>
          </cell>
          <cell r="K510">
            <v>125235</v>
          </cell>
          <cell r="M510">
            <v>0</v>
          </cell>
          <cell r="N510">
            <v>0</v>
          </cell>
          <cell r="O510">
            <v>0</v>
          </cell>
          <cell r="P510">
            <v>0</v>
          </cell>
          <cell r="Q510">
            <v>125235</v>
          </cell>
          <cell r="R510">
            <v>0</v>
          </cell>
          <cell r="S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row>
        <row r="511">
          <cell r="A511" t="str">
            <v>CL10</v>
          </cell>
          <cell r="C511">
            <v>0</v>
          </cell>
          <cell r="E511" t="str">
            <v>Bộ chằng lệch đơn cho trụ 10,5m</v>
          </cell>
          <cell r="F511" t="str">
            <v>Bộ</v>
          </cell>
          <cell r="G511">
            <v>0</v>
          </cell>
          <cell r="N511">
            <v>1037451.14</v>
          </cell>
          <cell r="O511">
            <v>0</v>
          </cell>
          <cell r="P511">
            <v>0</v>
          </cell>
          <cell r="Q511">
            <v>256746</v>
          </cell>
          <cell r="R511">
            <v>0</v>
          </cell>
          <cell r="S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row>
        <row r="512">
          <cell r="C512">
            <v>0</v>
          </cell>
          <cell r="E512" t="str">
            <v>Mỗi bộ gồm:</v>
          </cell>
        </row>
        <row r="513">
          <cell r="B513" t="str">
            <v>BM16250</v>
          </cell>
          <cell r="C513">
            <v>0</v>
          </cell>
          <cell r="D513">
            <v>0</v>
          </cell>
          <cell r="E513" t="str">
            <v>Boulon mắt 16x250</v>
          </cell>
          <cell r="F513" t="str">
            <v>bộ</v>
          </cell>
          <cell r="G513">
            <v>1</v>
          </cell>
          <cell r="H513">
            <v>30500</v>
          </cell>
          <cell r="K513">
            <v>0</v>
          </cell>
          <cell r="M513">
            <v>0</v>
          </cell>
          <cell r="N513">
            <v>30500</v>
          </cell>
          <cell r="O513">
            <v>0</v>
          </cell>
          <cell r="P513">
            <v>0</v>
          </cell>
          <cell r="Q513">
            <v>0</v>
          </cell>
          <cell r="R513">
            <v>0</v>
          </cell>
          <cell r="S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row>
        <row r="514">
          <cell r="B514" t="str">
            <v>SCL</v>
          </cell>
          <cell r="C514">
            <v>0</v>
          </cell>
          <cell r="D514">
            <v>0</v>
          </cell>
          <cell r="E514" t="str">
            <v>Sứ chằng lớn</v>
          </cell>
          <cell r="F514" t="str">
            <v>cái</v>
          </cell>
          <cell r="G514">
            <v>1</v>
          </cell>
          <cell r="H514">
            <v>75000</v>
          </cell>
          <cell r="K514">
            <v>0</v>
          </cell>
          <cell r="M514">
            <v>0</v>
          </cell>
          <cell r="N514">
            <v>75000</v>
          </cell>
          <cell r="O514">
            <v>0</v>
          </cell>
          <cell r="P514">
            <v>0</v>
          </cell>
          <cell r="Q514">
            <v>0</v>
          </cell>
          <cell r="R514">
            <v>0</v>
          </cell>
          <cell r="S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row>
        <row r="515">
          <cell r="B515" t="str">
            <v>K3B</v>
          </cell>
          <cell r="C515">
            <v>0</v>
          </cell>
          <cell r="D515">
            <v>0</v>
          </cell>
          <cell r="E515" t="str">
            <v>Kẹp cáp 3 boulon B46x136</v>
          </cell>
          <cell r="F515" t="str">
            <v>cái</v>
          </cell>
          <cell r="G515">
            <v>8</v>
          </cell>
          <cell r="H515">
            <v>40000</v>
          </cell>
          <cell r="K515">
            <v>0</v>
          </cell>
          <cell r="M515">
            <v>0</v>
          </cell>
          <cell r="N515">
            <v>320000</v>
          </cell>
          <cell r="O515">
            <v>0</v>
          </cell>
          <cell r="P515">
            <v>0</v>
          </cell>
          <cell r="Q515">
            <v>0</v>
          </cell>
          <cell r="R515">
            <v>0</v>
          </cell>
          <cell r="S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row>
        <row r="516">
          <cell r="B516" t="str">
            <v>C3/8</v>
          </cell>
          <cell r="C516">
            <v>0</v>
          </cell>
          <cell r="D516">
            <v>0</v>
          </cell>
          <cell r="E516" t="str">
            <v>Cáp thép 3/8"</v>
          </cell>
          <cell r="F516" t="str">
            <v>kg</v>
          </cell>
          <cell r="G516">
            <v>4.8620000000000001</v>
          </cell>
          <cell r="H516">
            <v>43470</v>
          </cell>
          <cell r="K516">
            <v>0</v>
          </cell>
          <cell r="M516">
            <v>0</v>
          </cell>
          <cell r="N516">
            <v>211351.14</v>
          </cell>
          <cell r="O516">
            <v>0</v>
          </cell>
          <cell r="P516">
            <v>0</v>
          </cell>
          <cell r="Q516">
            <v>0</v>
          </cell>
          <cell r="R516">
            <v>0</v>
          </cell>
          <cell r="S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row>
        <row r="517">
          <cell r="B517" t="str">
            <v>CL</v>
          </cell>
          <cell r="C517">
            <v>0</v>
          </cell>
          <cell r="D517" t="str">
            <v>D2.6011</v>
          </cell>
          <cell r="E517" t="str">
            <v>Bộ chống chằng hẹp φ60/50x1500+2BL12x40+BL16x250/80</v>
          </cell>
          <cell r="F517" t="str">
            <v>bộ</v>
          </cell>
          <cell r="G517">
            <v>1</v>
          </cell>
          <cell r="H517">
            <v>291000</v>
          </cell>
          <cell r="K517">
            <v>131511</v>
          </cell>
          <cell r="M517">
            <v>0</v>
          </cell>
          <cell r="N517">
            <v>291000</v>
          </cell>
          <cell r="O517">
            <v>0</v>
          </cell>
          <cell r="P517">
            <v>0</v>
          </cell>
          <cell r="Q517">
            <v>131511</v>
          </cell>
          <cell r="R517">
            <v>0</v>
          </cell>
          <cell r="S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row>
        <row r="518">
          <cell r="B518" t="str">
            <v>YC</v>
          </cell>
          <cell r="C518">
            <v>0</v>
          </cell>
          <cell r="D518">
            <v>0</v>
          </cell>
          <cell r="E518" t="str">
            <v>Yếm cáp dày 2mm</v>
          </cell>
          <cell r="F518" t="str">
            <v>cái</v>
          </cell>
          <cell r="G518">
            <v>2</v>
          </cell>
          <cell r="H518">
            <v>5300</v>
          </cell>
          <cell r="K518">
            <v>0</v>
          </cell>
          <cell r="M518">
            <v>0</v>
          </cell>
          <cell r="N518">
            <v>10600</v>
          </cell>
          <cell r="O518">
            <v>0</v>
          </cell>
          <cell r="P518">
            <v>0</v>
          </cell>
          <cell r="Q518">
            <v>0</v>
          </cell>
          <cell r="R518">
            <v>0</v>
          </cell>
          <cell r="S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row>
        <row r="519">
          <cell r="B519" t="str">
            <v>MANG</v>
          </cell>
          <cell r="C519">
            <v>0</v>
          </cell>
          <cell r="D519">
            <v>0</v>
          </cell>
          <cell r="E519" t="str">
            <v>Máng che dây chằng dày 0,8x2000mm</v>
          </cell>
          <cell r="F519" t="str">
            <v>cái</v>
          </cell>
          <cell r="G519">
            <v>1</v>
          </cell>
          <cell r="H519">
            <v>99000</v>
          </cell>
          <cell r="K519">
            <v>0</v>
          </cell>
          <cell r="M519">
            <v>0</v>
          </cell>
          <cell r="N519">
            <v>99000</v>
          </cell>
          <cell r="O519">
            <v>0</v>
          </cell>
          <cell r="P519">
            <v>0</v>
          </cell>
          <cell r="Q519">
            <v>0</v>
          </cell>
          <cell r="R519">
            <v>0</v>
          </cell>
          <cell r="S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row>
        <row r="520">
          <cell r="B520" t="str">
            <v>LDN</v>
          </cell>
          <cell r="C520">
            <v>0</v>
          </cell>
          <cell r="D520" t="str">
            <v>D3.3251</v>
          </cell>
          <cell r="E520" t="str">
            <v>Lắp bộ dây néo</v>
          </cell>
          <cell r="F520" t="str">
            <v>bộ</v>
          </cell>
          <cell r="G520">
            <v>1</v>
          </cell>
          <cell r="K520">
            <v>125235</v>
          </cell>
          <cell r="M520">
            <v>0</v>
          </cell>
          <cell r="N520">
            <v>0</v>
          </cell>
          <cell r="O520">
            <v>0</v>
          </cell>
          <cell r="P520">
            <v>0</v>
          </cell>
          <cell r="Q520">
            <v>125235</v>
          </cell>
          <cell r="R520">
            <v>0</v>
          </cell>
          <cell r="S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row>
        <row r="521">
          <cell r="B521" t="str">
            <v>LCL</v>
          </cell>
          <cell r="C521">
            <v>0</v>
          </cell>
          <cell r="D521" t="str">
            <v>05.6011</v>
          </cell>
          <cell r="E521" t="str">
            <v>Lắp bộ chống lệch</v>
          </cell>
          <cell r="F521" t="str">
            <v>bộ</v>
          </cell>
          <cell r="G521">
            <v>1</v>
          </cell>
          <cell r="K521">
            <v>0</v>
          </cell>
          <cell r="M521">
            <v>0</v>
          </cell>
          <cell r="N521">
            <v>0</v>
          </cell>
          <cell r="O521">
            <v>0</v>
          </cell>
          <cell r="P521">
            <v>0</v>
          </cell>
          <cell r="Q521">
            <v>0</v>
          </cell>
          <cell r="R521">
            <v>0</v>
          </cell>
          <cell r="S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row>
        <row r="522">
          <cell r="A522" t="str">
            <v>CX12</v>
          </cell>
          <cell r="C522">
            <v>1</v>
          </cell>
          <cell r="E522" t="str">
            <v>Bộ chằng xuống đơn cho trụ 12m</v>
          </cell>
          <cell r="F522" t="str">
            <v>Bộ</v>
          </cell>
          <cell r="G522">
            <v>1</v>
          </cell>
          <cell r="N522">
            <v>850381.6</v>
          </cell>
          <cell r="O522">
            <v>0</v>
          </cell>
          <cell r="P522">
            <v>0</v>
          </cell>
          <cell r="Q522">
            <v>125235</v>
          </cell>
          <cell r="R522">
            <v>0</v>
          </cell>
          <cell r="S522">
            <v>0</v>
          </cell>
          <cell r="U522">
            <v>1</v>
          </cell>
          <cell r="V522">
            <v>0</v>
          </cell>
          <cell r="W522">
            <v>0</v>
          </cell>
          <cell r="X522">
            <v>0</v>
          </cell>
          <cell r="Y522">
            <v>0</v>
          </cell>
          <cell r="Z522">
            <v>0</v>
          </cell>
          <cell r="AA522">
            <v>0</v>
          </cell>
          <cell r="AB522">
            <v>0</v>
          </cell>
          <cell r="AC522">
            <v>0</v>
          </cell>
          <cell r="AD522">
            <v>0</v>
          </cell>
          <cell r="AE522">
            <v>1</v>
          </cell>
          <cell r="AF522">
            <v>0</v>
          </cell>
          <cell r="AG522">
            <v>0</v>
          </cell>
        </row>
        <row r="523">
          <cell r="C523">
            <v>1</v>
          </cell>
          <cell r="E523" t="str">
            <v>Mỗi bộ gồm:</v>
          </cell>
        </row>
        <row r="524">
          <cell r="B524" t="str">
            <v>BM16250</v>
          </cell>
          <cell r="C524">
            <v>1</v>
          </cell>
          <cell r="D524">
            <v>0</v>
          </cell>
          <cell r="E524" t="str">
            <v>Boulon mắt 16x250</v>
          </cell>
          <cell r="F524" t="str">
            <v>bộ</v>
          </cell>
          <cell r="G524">
            <v>1</v>
          </cell>
          <cell r="H524">
            <v>30500</v>
          </cell>
          <cell r="K524">
            <v>0</v>
          </cell>
          <cell r="M524">
            <v>0</v>
          </cell>
          <cell r="N524">
            <v>30500</v>
          </cell>
          <cell r="O524">
            <v>0</v>
          </cell>
          <cell r="P524">
            <v>0</v>
          </cell>
          <cell r="Q524">
            <v>0</v>
          </cell>
          <cell r="R524">
            <v>0</v>
          </cell>
          <cell r="S524">
            <v>0</v>
          </cell>
          <cell r="U524">
            <v>1</v>
          </cell>
          <cell r="V524">
            <v>0</v>
          </cell>
          <cell r="W524">
            <v>0</v>
          </cell>
          <cell r="X524">
            <v>0</v>
          </cell>
          <cell r="Y524">
            <v>0</v>
          </cell>
          <cell r="Z524">
            <v>0</v>
          </cell>
          <cell r="AA524">
            <v>0</v>
          </cell>
          <cell r="AB524">
            <v>0</v>
          </cell>
          <cell r="AC524">
            <v>0</v>
          </cell>
          <cell r="AD524">
            <v>0</v>
          </cell>
          <cell r="AE524">
            <v>1</v>
          </cell>
          <cell r="AF524">
            <v>0</v>
          </cell>
          <cell r="AG524">
            <v>0</v>
          </cell>
        </row>
        <row r="525">
          <cell r="B525" t="str">
            <v>LD 50</v>
          </cell>
          <cell r="C525">
            <v>1</v>
          </cell>
          <cell r="D525">
            <v>0</v>
          </cell>
          <cell r="E525" t="str">
            <v>Long đền vuông 18 (50x50x3)</v>
          </cell>
          <cell r="F525" t="str">
            <v>cái</v>
          </cell>
          <cell r="G525">
            <v>1</v>
          </cell>
          <cell r="H525">
            <v>2600</v>
          </cell>
          <cell r="K525">
            <v>0</v>
          </cell>
          <cell r="M525">
            <v>0</v>
          </cell>
          <cell r="N525">
            <v>2600</v>
          </cell>
          <cell r="O525">
            <v>0</v>
          </cell>
          <cell r="P525">
            <v>0</v>
          </cell>
          <cell r="Q525">
            <v>0</v>
          </cell>
          <cell r="R525">
            <v>0</v>
          </cell>
          <cell r="S525">
            <v>0</v>
          </cell>
          <cell r="U525">
            <v>1</v>
          </cell>
          <cell r="V525">
            <v>0</v>
          </cell>
          <cell r="W525">
            <v>0</v>
          </cell>
          <cell r="X525">
            <v>0</v>
          </cell>
          <cell r="Y525">
            <v>0</v>
          </cell>
          <cell r="Z525">
            <v>0</v>
          </cell>
          <cell r="AA525">
            <v>0</v>
          </cell>
          <cell r="AB525">
            <v>0</v>
          </cell>
          <cell r="AC525">
            <v>0</v>
          </cell>
          <cell r="AD525">
            <v>0</v>
          </cell>
          <cell r="AE525">
            <v>1</v>
          </cell>
          <cell r="AF525">
            <v>0</v>
          </cell>
          <cell r="AG525">
            <v>0</v>
          </cell>
        </row>
        <row r="526">
          <cell r="B526" t="str">
            <v>SCL</v>
          </cell>
          <cell r="C526">
            <v>1</v>
          </cell>
          <cell r="D526">
            <v>0</v>
          </cell>
          <cell r="E526" t="str">
            <v>Sứ chằng lớn</v>
          </cell>
          <cell r="F526" t="str">
            <v>cái</v>
          </cell>
          <cell r="G526">
            <v>1</v>
          </cell>
          <cell r="H526">
            <v>75000</v>
          </cell>
          <cell r="K526">
            <v>0</v>
          </cell>
          <cell r="M526">
            <v>0</v>
          </cell>
          <cell r="N526">
            <v>75000</v>
          </cell>
          <cell r="O526">
            <v>0</v>
          </cell>
          <cell r="P526">
            <v>0</v>
          </cell>
          <cell r="Q526">
            <v>0</v>
          </cell>
          <cell r="R526">
            <v>0</v>
          </cell>
          <cell r="S526">
            <v>0</v>
          </cell>
          <cell r="U526">
            <v>1</v>
          </cell>
          <cell r="V526">
            <v>0</v>
          </cell>
          <cell r="W526">
            <v>0</v>
          </cell>
          <cell r="X526">
            <v>0</v>
          </cell>
          <cell r="Y526">
            <v>0</v>
          </cell>
          <cell r="Z526">
            <v>0</v>
          </cell>
          <cell r="AA526">
            <v>0</v>
          </cell>
          <cell r="AB526">
            <v>0</v>
          </cell>
          <cell r="AC526">
            <v>0</v>
          </cell>
          <cell r="AD526">
            <v>0</v>
          </cell>
          <cell r="AE526">
            <v>1</v>
          </cell>
          <cell r="AF526">
            <v>0</v>
          </cell>
          <cell r="AG526">
            <v>0</v>
          </cell>
        </row>
        <row r="527">
          <cell r="B527" t="str">
            <v>K3B</v>
          </cell>
          <cell r="C527">
            <v>1</v>
          </cell>
          <cell r="D527">
            <v>0</v>
          </cell>
          <cell r="E527" t="str">
            <v>Kẹp cáp 3 boulon B46x136</v>
          </cell>
          <cell r="F527" t="str">
            <v>cái</v>
          </cell>
          <cell r="G527">
            <v>8</v>
          </cell>
          <cell r="H527">
            <v>40000</v>
          </cell>
          <cell r="K527">
            <v>0</v>
          </cell>
          <cell r="M527">
            <v>0</v>
          </cell>
          <cell r="N527">
            <v>320000</v>
          </cell>
          <cell r="O527">
            <v>0</v>
          </cell>
          <cell r="P527">
            <v>0</v>
          </cell>
          <cell r="Q527">
            <v>0</v>
          </cell>
          <cell r="R527">
            <v>0</v>
          </cell>
          <cell r="S527">
            <v>0</v>
          </cell>
          <cell r="U527">
            <v>8</v>
          </cell>
          <cell r="V527">
            <v>0</v>
          </cell>
          <cell r="W527">
            <v>0</v>
          </cell>
          <cell r="X527">
            <v>0</v>
          </cell>
          <cell r="Y527">
            <v>0</v>
          </cell>
          <cell r="Z527">
            <v>0</v>
          </cell>
          <cell r="AA527">
            <v>0</v>
          </cell>
          <cell r="AB527">
            <v>0</v>
          </cell>
          <cell r="AC527">
            <v>0</v>
          </cell>
          <cell r="AD527">
            <v>0</v>
          </cell>
          <cell r="AE527">
            <v>8</v>
          </cell>
          <cell r="AF527">
            <v>0</v>
          </cell>
          <cell r="AG527">
            <v>0</v>
          </cell>
        </row>
        <row r="528">
          <cell r="B528" t="str">
            <v>C5/8</v>
          </cell>
          <cell r="C528">
            <v>1</v>
          </cell>
          <cell r="D528">
            <v>0</v>
          </cell>
          <cell r="E528" t="str">
            <v>Cáp thép 5/8" (16m/bộ)</v>
          </cell>
          <cell r="F528" t="str">
            <v>kg</v>
          </cell>
          <cell r="G528">
            <v>7.04</v>
          </cell>
          <cell r="H528">
            <v>44415</v>
          </cell>
          <cell r="K528">
            <v>0</v>
          </cell>
          <cell r="M528">
            <v>0</v>
          </cell>
          <cell r="N528">
            <v>312681.59999999998</v>
          </cell>
          <cell r="O528">
            <v>0</v>
          </cell>
          <cell r="P528">
            <v>0</v>
          </cell>
          <cell r="Q528">
            <v>0</v>
          </cell>
          <cell r="R528">
            <v>0</v>
          </cell>
          <cell r="S528">
            <v>0</v>
          </cell>
          <cell r="U528">
            <v>7.04</v>
          </cell>
          <cell r="V528">
            <v>0</v>
          </cell>
          <cell r="W528">
            <v>0</v>
          </cell>
          <cell r="X528">
            <v>0</v>
          </cell>
          <cell r="Y528">
            <v>0</v>
          </cell>
          <cell r="Z528">
            <v>0</v>
          </cell>
          <cell r="AA528">
            <v>0</v>
          </cell>
          <cell r="AB528">
            <v>0</v>
          </cell>
          <cell r="AC528">
            <v>0</v>
          </cell>
          <cell r="AD528">
            <v>0</v>
          </cell>
          <cell r="AE528">
            <v>7.04</v>
          </cell>
          <cell r="AF528">
            <v>0</v>
          </cell>
          <cell r="AG528">
            <v>0</v>
          </cell>
        </row>
        <row r="529">
          <cell r="B529" t="str">
            <v>YC</v>
          </cell>
          <cell r="C529">
            <v>1</v>
          </cell>
          <cell r="D529">
            <v>0</v>
          </cell>
          <cell r="E529" t="str">
            <v>Yếm cáp dày 2mm</v>
          </cell>
          <cell r="F529" t="str">
            <v>cái</v>
          </cell>
          <cell r="G529">
            <v>2</v>
          </cell>
          <cell r="H529">
            <v>5300</v>
          </cell>
          <cell r="K529">
            <v>0</v>
          </cell>
          <cell r="M529">
            <v>0</v>
          </cell>
          <cell r="N529">
            <v>10600</v>
          </cell>
          <cell r="O529">
            <v>0</v>
          </cell>
          <cell r="P529">
            <v>0</v>
          </cell>
          <cell r="Q529">
            <v>0</v>
          </cell>
          <cell r="R529">
            <v>0</v>
          </cell>
          <cell r="S529">
            <v>0</v>
          </cell>
          <cell r="U529">
            <v>2</v>
          </cell>
          <cell r="V529">
            <v>0</v>
          </cell>
          <cell r="W529">
            <v>0</v>
          </cell>
          <cell r="X529">
            <v>0</v>
          </cell>
          <cell r="Y529">
            <v>0</v>
          </cell>
          <cell r="Z529">
            <v>0</v>
          </cell>
          <cell r="AA529">
            <v>0</v>
          </cell>
          <cell r="AB529">
            <v>0</v>
          </cell>
          <cell r="AC529">
            <v>0</v>
          </cell>
          <cell r="AD529">
            <v>0</v>
          </cell>
          <cell r="AE529">
            <v>2</v>
          </cell>
          <cell r="AF529">
            <v>0</v>
          </cell>
          <cell r="AG529">
            <v>0</v>
          </cell>
        </row>
        <row r="530">
          <cell r="B530" t="str">
            <v>MANG</v>
          </cell>
          <cell r="C530">
            <v>1</v>
          </cell>
          <cell r="D530">
            <v>0</v>
          </cell>
          <cell r="E530" t="str">
            <v>Máng che dây chằng dày 0,8x2000mm</v>
          </cell>
          <cell r="F530" t="str">
            <v>cái</v>
          </cell>
          <cell r="G530">
            <v>1</v>
          </cell>
          <cell r="H530">
            <v>99000</v>
          </cell>
          <cell r="K530">
            <v>0</v>
          </cell>
          <cell r="M530">
            <v>0</v>
          </cell>
          <cell r="N530">
            <v>99000</v>
          </cell>
          <cell r="O530">
            <v>0</v>
          </cell>
          <cell r="P530">
            <v>0</v>
          </cell>
          <cell r="Q530">
            <v>0</v>
          </cell>
          <cell r="R530">
            <v>0</v>
          </cell>
          <cell r="S530">
            <v>0</v>
          </cell>
          <cell r="U530">
            <v>1</v>
          </cell>
          <cell r="V530">
            <v>0</v>
          </cell>
          <cell r="W530">
            <v>0</v>
          </cell>
          <cell r="X530">
            <v>0</v>
          </cell>
          <cell r="Y530">
            <v>0</v>
          </cell>
          <cell r="Z530">
            <v>0</v>
          </cell>
          <cell r="AA530">
            <v>0</v>
          </cell>
          <cell r="AB530">
            <v>0</v>
          </cell>
          <cell r="AC530">
            <v>0</v>
          </cell>
          <cell r="AD530">
            <v>0</v>
          </cell>
          <cell r="AE530">
            <v>1</v>
          </cell>
          <cell r="AF530">
            <v>0</v>
          </cell>
          <cell r="AG530">
            <v>0</v>
          </cell>
        </row>
        <row r="531">
          <cell r="B531" t="str">
            <v>LDN</v>
          </cell>
          <cell r="C531">
            <v>1</v>
          </cell>
          <cell r="D531" t="str">
            <v>D3.3251</v>
          </cell>
          <cell r="E531" t="str">
            <v>Lắp bộ dây néo</v>
          </cell>
          <cell r="F531" t="str">
            <v>bộ</v>
          </cell>
          <cell r="G531">
            <v>1</v>
          </cell>
          <cell r="K531">
            <v>125235</v>
          </cell>
          <cell r="M531">
            <v>0</v>
          </cell>
          <cell r="N531">
            <v>0</v>
          </cell>
          <cell r="O531">
            <v>0</v>
          </cell>
          <cell r="P531">
            <v>0</v>
          </cell>
          <cell r="Q531">
            <v>125235</v>
          </cell>
          <cell r="R531">
            <v>0</v>
          </cell>
          <cell r="S531">
            <v>0</v>
          </cell>
          <cell r="U531">
            <v>1</v>
          </cell>
          <cell r="V531">
            <v>0</v>
          </cell>
          <cell r="W531">
            <v>0</v>
          </cell>
          <cell r="X531">
            <v>0</v>
          </cell>
          <cell r="Y531">
            <v>0</v>
          </cell>
          <cell r="Z531">
            <v>0</v>
          </cell>
          <cell r="AA531">
            <v>0</v>
          </cell>
          <cell r="AB531">
            <v>0</v>
          </cell>
          <cell r="AC531">
            <v>0</v>
          </cell>
          <cell r="AD531">
            <v>0</v>
          </cell>
          <cell r="AE531">
            <v>1</v>
          </cell>
          <cell r="AF531">
            <v>0</v>
          </cell>
          <cell r="AG531">
            <v>0</v>
          </cell>
        </row>
        <row r="532">
          <cell r="A532" t="str">
            <v>CL12</v>
          </cell>
          <cell r="C532">
            <v>0</v>
          </cell>
          <cell r="E532" t="str">
            <v>Bộ chằng lệch đơn cho trụ 12m</v>
          </cell>
          <cell r="F532" t="str">
            <v>Bộ</v>
          </cell>
          <cell r="G532">
            <v>0</v>
          </cell>
          <cell r="N532">
            <v>1081308.5900000001</v>
          </cell>
          <cell r="O532">
            <v>0</v>
          </cell>
          <cell r="P532">
            <v>0</v>
          </cell>
          <cell r="Q532">
            <v>256746</v>
          </cell>
          <cell r="R532">
            <v>0</v>
          </cell>
          <cell r="S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row>
        <row r="533">
          <cell r="C533">
            <v>0</v>
          </cell>
          <cell r="E533" t="str">
            <v>Mỗi bộ gồm:</v>
          </cell>
        </row>
        <row r="534">
          <cell r="B534" t="str">
            <v>BM16250</v>
          </cell>
          <cell r="C534">
            <v>0</v>
          </cell>
          <cell r="D534">
            <v>0</v>
          </cell>
          <cell r="E534" t="str">
            <v>Boulon mắt 16x250</v>
          </cell>
          <cell r="F534" t="str">
            <v>bộ</v>
          </cell>
          <cell r="G534">
            <v>1</v>
          </cell>
          <cell r="H534">
            <v>30500</v>
          </cell>
          <cell r="K534">
            <v>0</v>
          </cell>
          <cell r="M534">
            <v>0</v>
          </cell>
          <cell r="N534">
            <v>30500</v>
          </cell>
          <cell r="O534">
            <v>0</v>
          </cell>
          <cell r="P534">
            <v>0</v>
          </cell>
          <cell r="Q534">
            <v>0</v>
          </cell>
          <cell r="R534">
            <v>0</v>
          </cell>
          <cell r="S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row>
        <row r="535">
          <cell r="B535" t="str">
            <v>SCL</v>
          </cell>
          <cell r="C535">
            <v>0</v>
          </cell>
          <cell r="D535">
            <v>0</v>
          </cell>
          <cell r="E535" t="str">
            <v>Sứ chằng lớn</v>
          </cell>
          <cell r="F535" t="str">
            <v>cái</v>
          </cell>
          <cell r="G535">
            <v>1</v>
          </cell>
          <cell r="H535">
            <v>75000</v>
          </cell>
          <cell r="K535">
            <v>0</v>
          </cell>
          <cell r="M535">
            <v>0</v>
          </cell>
          <cell r="N535">
            <v>75000</v>
          </cell>
          <cell r="O535">
            <v>0</v>
          </cell>
          <cell r="P535">
            <v>0</v>
          </cell>
          <cell r="Q535">
            <v>0</v>
          </cell>
          <cell r="R535">
            <v>0</v>
          </cell>
          <cell r="S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row>
        <row r="536">
          <cell r="B536" t="str">
            <v>K3B</v>
          </cell>
          <cell r="C536">
            <v>0</v>
          </cell>
          <cell r="D536">
            <v>0</v>
          </cell>
          <cell r="E536" t="str">
            <v>Kẹp cáp 3 boulon B46x136</v>
          </cell>
          <cell r="F536" t="str">
            <v>cái</v>
          </cell>
          <cell r="G536">
            <v>8</v>
          </cell>
          <cell r="H536">
            <v>40000</v>
          </cell>
          <cell r="K536">
            <v>0</v>
          </cell>
          <cell r="M536">
            <v>0</v>
          </cell>
          <cell r="N536">
            <v>320000</v>
          </cell>
          <cell r="O536">
            <v>0</v>
          </cell>
          <cell r="P536">
            <v>0</v>
          </cell>
          <cell r="Q536">
            <v>0</v>
          </cell>
          <cell r="R536">
            <v>0</v>
          </cell>
          <cell r="S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row>
        <row r="537">
          <cell r="B537" t="str">
            <v>C5/8</v>
          </cell>
          <cell r="C537">
            <v>0</v>
          </cell>
          <cell r="D537">
            <v>0</v>
          </cell>
          <cell r="E537" t="str">
            <v>Cáp thép 5/8" (13m/bộ)</v>
          </cell>
          <cell r="F537" t="str">
            <v>kg</v>
          </cell>
          <cell r="G537">
            <v>5.7460000000000004</v>
          </cell>
          <cell r="H537">
            <v>44415</v>
          </cell>
          <cell r="K537">
            <v>0</v>
          </cell>
          <cell r="M537">
            <v>0</v>
          </cell>
          <cell r="N537">
            <v>255208.59000000003</v>
          </cell>
          <cell r="O537">
            <v>0</v>
          </cell>
          <cell r="P537">
            <v>0</v>
          </cell>
          <cell r="Q537">
            <v>0</v>
          </cell>
          <cell r="R537">
            <v>0</v>
          </cell>
          <cell r="S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row>
        <row r="538">
          <cell r="B538" t="str">
            <v>CL</v>
          </cell>
          <cell r="C538">
            <v>0</v>
          </cell>
          <cell r="D538" t="str">
            <v>D2.6011</v>
          </cell>
          <cell r="E538" t="str">
            <v>Bộ chống chằng hẹp φ60/50x1500+2BL12x40+BL16x250/80</v>
          </cell>
          <cell r="F538" t="str">
            <v>bộ</v>
          </cell>
          <cell r="G538">
            <v>1</v>
          </cell>
          <cell r="H538">
            <v>291000</v>
          </cell>
          <cell r="K538">
            <v>131511</v>
          </cell>
          <cell r="M538">
            <v>0</v>
          </cell>
          <cell r="N538">
            <v>291000</v>
          </cell>
          <cell r="O538">
            <v>0</v>
          </cell>
          <cell r="P538">
            <v>0</v>
          </cell>
          <cell r="Q538">
            <v>131511</v>
          </cell>
          <cell r="R538">
            <v>0</v>
          </cell>
          <cell r="S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row>
        <row r="539">
          <cell r="B539" t="str">
            <v>YC</v>
          </cell>
          <cell r="C539">
            <v>0</v>
          </cell>
          <cell r="D539">
            <v>0</v>
          </cell>
          <cell r="E539" t="str">
            <v>Yếm cáp dày 2mm</v>
          </cell>
          <cell r="F539" t="str">
            <v>cái</v>
          </cell>
          <cell r="G539">
            <v>2</v>
          </cell>
          <cell r="H539">
            <v>5300</v>
          </cell>
          <cell r="K539">
            <v>0</v>
          </cell>
          <cell r="M539">
            <v>0</v>
          </cell>
          <cell r="N539">
            <v>10600</v>
          </cell>
          <cell r="O539">
            <v>0</v>
          </cell>
          <cell r="P539">
            <v>0</v>
          </cell>
          <cell r="Q539">
            <v>0</v>
          </cell>
          <cell r="R539">
            <v>0</v>
          </cell>
          <cell r="S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row>
        <row r="540">
          <cell r="B540" t="str">
            <v>MANG</v>
          </cell>
          <cell r="C540">
            <v>0</v>
          </cell>
          <cell r="D540">
            <v>0</v>
          </cell>
          <cell r="E540" t="str">
            <v>Máng che dây chằng dày 0,8x2000mm</v>
          </cell>
          <cell r="F540" t="str">
            <v>cái</v>
          </cell>
          <cell r="G540">
            <v>1</v>
          </cell>
          <cell r="H540">
            <v>99000</v>
          </cell>
          <cell r="K540">
            <v>0</v>
          </cell>
          <cell r="M540">
            <v>0</v>
          </cell>
          <cell r="N540">
            <v>99000</v>
          </cell>
          <cell r="O540">
            <v>0</v>
          </cell>
          <cell r="P540">
            <v>0</v>
          </cell>
          <cell r="Q540">
            <v>0</v>
          </cell>
          <cell r="R540">
            <v>0</v>
          </cell>
          <cell r="S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row>
        <row r="541">
          <cell r="B541" t="str">
            <v>LDN</v>
          </cell>
          <cell r="C541">
            <v>0</v>
          </cell>
          <cell r="D541" t="str">
            <v>D3.3251</v>
          </cell>
          <cell r="E541" t="str">
            <v>Lắp bộ dây néo</v>
          </cell>
          <cell r="F541" t="str">
            <v>bộ</v>
          </cell>
          <cell r="G541">
            <v>1</v>
          </cell>
          <cell r="K541">
            <v>125235</v>
          </cell>
          <cell r="M541">
            <v>0</v>
          </cell>
          <cell r="N541">
            <v>0</v>
          </cell>
          <cell r="O541">
            <v>0</v>
          </cell>
          <cell r="P541">
            <v>0</v>
          </cell>
          <cell r="Q541">
            <v>125235</v>
          </cell>
          <cell r="R541">
            <v>0</v>
          </cell>
          <cell r="S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row>
        <row r="542">
          <cell r="B542" t="str">
            <v>LCL</v>
          </cell>
          <cell r="C542">
            <v>0</v>
          </cell>
          <cell r="D542" t="str">
            <v>05.6011</v>
          </cell>
          <cell r="E542" t="str">
            <v>Lắp bộ chống lệch</v>
          </cell>
          <cell r="F542" t="str">
            <v>bộ</v>
          </cell>
          <cell r="K542">
            <v>0</v>
          </cell>
          <cell r="M542">
            <v>0</v>
          </cell>
          <cell r="N542">
            <v>0</v>
          </cell>
          <cell r="O542">
            <v>0</v>
          </cell>
          <cell r="P542">
            <v>0</v>
          </cell>
          <cell r="Q542">
            <v>0</v>
          </cell>
          <cell r="R542">
            <v>0</v>
          </cell>
          <cell r="S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row>
        <row r="543">
          <cell r="A543" t="str">
            <v>CX14</v>
          </cell>
          <cell r="C543">
            <v>1</v>
          </cell>
          <cell r="E543" t="str">
            <v>Bộ chằng xuống đơn cho trụ 14m</v>
          </cell>
          <cell r="F543" t="str">
            <v>Bộ</v>
          </cell>
          <cell r="G543">
            <v>1</v>
          </cell>
          <cell r="N543">
            <v>886866.8</v>
          </cell>
          <cell r="O543">
            <v>0</v>
          </cell>
          <cell r="P543">
            <v>0</v>
          </cell>
          <cell r="Q543">
            <v>125235</v>
          </cell>
          <cell r="R543">
            <v>0</v>
          </cell>
          <cell r="S543">
            <v>0</v>
          </cell>
          <cell r="U543">
            <v>1</v>
          </cell>
          <cell r="V543">
            <v>0</v>
          </cell>
          <cell r="W543">
            <v>0</v>
          </cell>
          <cell r="X543">
            <v>0</v>
          </cell>
          <cell r="Y543">
            <v>0</v>
          </cell>
          <cell r="Z543">
            <v>0</v>
          </cell>
          <cell r="AA543">
            <v>0</v>
          </cell>
          <cell r="AB543">
            <v>0</v>
          </cell>
          <cell r="AC543">
            <v>0</v>
          </cell>
          <cell r="AD543">
            <v>0</v>
          </cell>
          <cell r="AE543">
            <v>1</v>
          </cell>
          <cell r="AF543">
            <v>0</v>
          </cell>
          <cell r="AG543">
            <v>0</v>
          </cell>
        </row>
        <row r="544">
          <cell r="C544">
            <v>1</v>
          </cell>
          <cell r="E544" t="str">
            <v>Mỗi bộ gồm:</v>
          </cell>
        </row>
        <row r="545">
          <cell r="B545" t="str">
            <v>BM16250</v>
          </cell>
          <cell r="C545">
            <v>1</v>
          </cell>
          <cell r="D545">
            <v>0</v>
          </cell>
          <cell r="E545" t="str">
            <v>Boulon mắt 16x250</v>
          </cell>
          <cell r="F545" t="str">
            <v>bộ</v>
          </cell>
          <cell r="G545">
            <v>1</v>
          </cell>
          <cell r="H545">
            <v>30500</v>
          </cell>
          <cell r="K545">
            <v>0</v>
          </cell>
          <cell r="M545">
            <v>0</v>
          </cell>
          <cell r="N545">
            <v>30500</v>
          </cell>
          <cell r="O545">
            <v>0</v>
          </cell>
          <cell r="P545">
            <v>0</v>
          </cell>
          <cell r="Q545">
            <v>0</v>
          </cell>
          <cell r="R545">
            <v>0</v>
          </cell>
          <cell r="S545">
            <v>0</v>
          </cell>
          <cell r="U545">
            <v>1</v>
          </cell>
          <cell r="V545">
            <v>0</v>
          </cell>
          <cell r="W545">
            <v>0</v>
          </cell>
          <cell r="X545">
            <v>0</v>
          </cell>
          <cell r="Y545">
            <v>0</v>
          </cell>
          <cell r="Z545">
            <v>0</v>
          </cell>
          <cell r="AA545">
            <v>0</v>
          </cell>
          <cell r="AB545">
            <v>0</v>
          </cell>
          <cell r="AC545">
            <v>0</v>
          </cell>
          <cell r="AD545">
            <v>0</v>
          </cell>
          <cell r="AE545">
            <v>1</v>
          </cell>
          <cell r="AF545">
            <v>0</v>
          </cell>
          <cell r="AG545">
            <v>0</v>
          </cell>
        </row>
        <row r="546">
          <cell r="B546" t="str">
            <v>SCL</v>
          </cell>
          <cell r="C546">
            <v>1</v>
          </cell>
          <cell r="D546">
            <v>0</v>
          </cell>
          <cell r="E546" t="str">
            <v>Sứ chằng lớn</v>
          </cell>
          <cell r="F546" t="str">
            <v>cái</v>
          </cell>
          <cell r="G546">
            <v>1</v>
          </cell>
          <cell r="H546">
            <v>75000</v>
          </cell>
          <cell r="K546">
            <v>0</v>
          </cell>
          <cell r="M546">
            <v>0</v>
          </cell>
          <cell r="N546">
            <v>75000</v>
          </cell>
          <cell r="O546">
            <v>0</v>
          </cell>
          <cell r="P546">
            <v>0</v>
          </cell>
          <cell r="Q546">
            <v>0</v>
          </cell>
          <cell r="R546">
            <v>0</v>
          </cell>
          <cell r="S546">
            <v>0</v>
          </cell>
          <cell r="U546">
            <v>1</v>
          </cell>
          <cell r="V546">
            <v>0</v>
          </cell>
          <cell r="W546">
            <v>0</v>
          </cell>
          <cell r="X546">
            <v>0</v>
          </cell>
          <cell r="Y546">
            <v>0</v>
          </cell>
          <cell r="Z546">
            <v>0</v>
          </cell>
          <cell r="AA546">
            <v>0</v>
          </cell>
          <cell r="AB546">
            <v>0</v>
          </cell>
          <cell r="AC546">
            <v>0</v>
          </cell>
          <cell r="AD546">
            <v>0</v>
          </cell>
          <cell r="AE546">
            <v>1</v>
          </cell>
          <cell r="AF546">
            <v>0</v>
          </cell>
          <cell r="AG546">
            <v>0</v>
          </cell>
        </row>
        <row r="547">
          <cell r="B547" t="str">
            <v>K3B</v>
          </cell>
          <cell r="C547">
            <v>1</v>
          </cell>
          <cell r="D547">
            <v>0</v>
          </cell>
          <cell r="E547" t="str">
            <v>Kẹp cáp 3 boulon B46x136</v>
          </cell>
          <cell r="F547" t="str">
            <v>cái</v>
          </cell>
          <cell r="G547">
            <v>8</v>
          </cell>
          <cell r="H547">
            <v>40000</v>
          </cell>
          <cell r="K547">
            <v>0</v>
          </cell>
          <cell r="M547">
            <v>0</v>
          </cell>
          <cell r="N547">
            <v>320000</v>
          </cell>
          <cell r="O547">
            <v>0</v>
          </cell>
          <cell r="P547">
            <v>0</v>
          </cell>
          <cell r="Q547">
            <v>0</v>
          </cell>
          <cell r="R547">
            <v>0</v>
          </cell>
          <cell r="S547">
            <v>0</v>
          </cell>
          <cell r="U547">
            <v>8</v>
          </cell>
          <cell r="V547">
            <v>0</v>
          </cell>
          <cell r="W547">
            <v>0</v>
          </cell>
          <cell r="X547">
            <v>0</v>
          </cell>
          <cell r="Y547">
            <v>0</v>
          </cell>
          <cell r="Z547">
            <v>0</v>
          </cell>
          <cell r="AA547">
            <v>0</v>
          </cell>
          <cell r="AB547">
            <v>0</v>
          </cell>
          <cell r="AC547">
            <v>0</v>
          </cell>
          <cell r="AD547">
            <v>0</v>
          </cell>
          <cell r="AE547">
            <v>8</v>
          </cell>
          <cell r="AF547">
            <v>0</v>
          </cell>
          <cell r="AG547">
            <v>0</v>
          </cell>
        </row>
        <row r="548">
          <cell r="B548" t="str">
            <v>C5/8</v>
          </cell>
          <cell r="C548">
            <v>1</v>
          </cell>
          <cell r="D548">
            <v>0</v>
          </cell>
          <cell r="E548" t="str">
            <v>Cáp thép 5/8" (18m/bộ)</v>
          </cell>
          <cell r="F548" t="str">
            <v>kg</v>
          </cell>
          <cell r="G548">
            <v>7.92</v>
          </cell>
          <cell r="H548">
            <v>44415</v>
          </cell>
          <cell r="K548">
            <v>0</v>
          </cell>
          <cell r="M548">
            <v>0</v>
          </cell>
          <cell r="N548">
            <v>351766.8</v>
          </cell>
          <cell r="O548">
            <v>0</v>
          </cell>
          <cell r="P548">
            <v>0</v>
          </cell>
          <cell r="Q548">
            <v>0</v>
          </cell>
          <cell r="R548">
            <v>0</v>
          </cell>
          <cell r="S548">
            <v>0</v>
          </cell>
          <cell r="U548">
            <v>7.92</v>
          </cell>
          <cell r="V548">
            <v>0</v>
          </cell>
          <cell r="W548">
            <v>0</v>
          </cell>
          <cell r="X548">
            <v>0</v>
          </cell>
          <cell r="Y548">
            <v>0</v>
          </cell>
          <cell r="Z548">
            <v>0</v>
          </cell>
          <cell r="AA548">
            <v>0</v>
          </cell>
          <cell r="AB548">
            <v>0</v>
          </cell>
          <cell r="AC548">
            <v>0</v>
          </cell>
          <cell r="AD548">
            <v>0</v>
          </cell>
          <cell r="AE548">
            <v>7.92</v>
          </cell>
          <cell r="AF548">
            <v>0</v>
          </cell>
          <cell r="AG548">
            <v>0</v>
          </cell>
        </row>
        <row r="549">
          <cell r="B549" t="str">
            <v>YC</v>
          </cell>
          <cell r="C549">
            <v>1</v>
          </cell>
          <cell r="D549">
            <v>0</v>
          </cell>
          <cell r="E549" t="str">
            <v>Yếm cáp dày 2mm</v>
          </cell>
          <cell r="F549" t="str">
            <v>cái</v>
          </cell>
          <cell r="G549">
            <v>2</v>
          </cell>
          <cell r="H549">
            <v>5300</v>
          </cell>
          <cell r="K549">
            <v>0</v>
          </cell>
          <cell r="M549">
            <v>0</v>
          </cell>
          <cell r="N549">
            <v>10600</v>
          </cell>
          <cell r="O549">
            <v>0</v>
          </cell>
          <cell r="P549">
            <v>0</v>
          </cell>
          <cell r="Q549">
            <v>0</v>
          </cell>
          <cell r="R549">
            <v>0</v>
          </cell>
          <cell r="S549">
            <v>0</v>
          </cell>
          <cell r="U549">
            <v>2</v>
          </cell>
          <cell r="V549">
            <v>0</v>
          </cell>
          <cell r="W549">
            <v>0</v>
          </cell>
          <cell r="X549">
            <v>0</v>
          </cell>
          <cell r="Y549">
            <v>0</v>
          </cell>
          <cell r="Z549">
            <v>0</v>
          </cell>
          <cell r="AA549">
            <v>0</v>
          </cell>
          <cell r="AB549">
            <v>0</v>
          </cell>
          <cell r="AC549">
            <v>0</v>
          </cell>
          <cell r="AD549">
            <v>0</v>
          </cell>
          <cell r="AE549">
            <v>2</v>
          </cell>
          <cell r="AF549">
            <v>0</v>
          </cell>
          <cell r="AG549">
            <v>0</v>
          </cell>
        </row>
        <row r="550">
          <cell r="B550" t="str">
            <v>MANG</v>
          </cell>
          <cell r="C550">
            <v>1</v>
          </cell>
          <cell r="D550">
            <v>0</v>
          </cell>
          <cell r="E550" t="str">
            <v>Máng che dây chằng dày 0,8x2000mm</v>
          </cell>
          <cell r="F550" t="str">
            <v>cái</v>
          </cell>
          <cell r="G550">
            <v>1</v>
          </cell>
          <cell r="H550">
            <v>99000</v>
          </cell>
          <cell r="K550">
            <v>0</v>
          </cell>
          <cell r="M550">
            <v>0</v>
          </cell>
          <cell r="N550">
            <v>99000</v>
          </cell>
          <cell r="O550">
            <v>0</v>
          </cell>
          <cell r="P550">
            <v>0</v>
          </cell>
          <cell r="Q550">
            <v>0</v>
          </cell>
          <cell r="R550">
            <v>0</v>
          </cell>
          <cell r="S550">
            <v>0</v>
          </cell>
          <cell r="U550">
            <v>1</v>
          </cell>
          <cell r="V550">
            <v>0</v>
          </cell>
          <cell r="W550">
            <v>0</v>
          </cell>
          <cell r="X550">
            <v>0</v>
          </cell>
          <cell r="Y550">
            <v>0</v>
          </cell>
          <cell r="Z550">
            <v>0</v>
          </cell>
          <cell r="AA550">
            <v>0</v>
          </cell>
          <cell r="AB550">
            <v>0</v>
          </cell>
          <cell r="AC550">
            <v>0</v>
          </cell>
          <cell r="AD550">
            <v>0</v>
          </cell>
          <cell r="AE550">
            <v>1</v>
          </cell>
          <cell r="AF550">
            <v>0</v>
          </cell>
          <cell r="AG550">
            <v>0</v>
          </cell>
        </row>
        <row r="551">
          <cell r="B551" t="str">
            <v>LDN</v>
          </cell>
          <cell r="C551">
            <v>1</v>
          </cell>
          <cell r="D551" t="str">
            <v>D3.3251</v>
          </cell>
          <cell r="E551" t="str">
            <v>Lắp bộ dây néo</v>
          </cell>
          <cell r="F551" t="str">
            <v>bộ</v>
          </cell>
          <cell r="G551">
            <v>1</v>
          </cell>
          <cell r="K551">
            <v>125235</v>
          </cell>
          <cell r="M551">
            <v>0</v>
          </cell>
          <cell r="N551">
            <v>0</v>
          </cell>
          <cell r="O551">
            <v>0</v>
          </cell>
          <cell r="P551">
            <v>0</v>
          </cell>
          <cell r="Q551">
            <v>125235</v>
          </cell>
          <cell r="R551">
            <v>0</v>
          </cell>
          <cell r="S551">
            <v>0</v>
          </cell>
          <cell r="U551">
            <v>1</v>
          </cell>
          <cell r="V551">
            <v>0</v>
          </cell>
          <cell r="W551">
            <v>0</v>
          </cell>
          <cell r="X551">
            <v>0</v>
          </cell>
          <cell r="Y551">
            <v>0</v>
          </cell>
          <cell r="Z551">
            <v>0</v>
          </cell>
          <cell r="AA551">
            <v>0</v>
          </cell>
          <cell r="AB551">
            <v>0</v>
          </cell>
          <cell r="AC551">
            <v>0</v>
          </cell>
          <cell r="AD551">
            <v>0</v>
          </cell>
          <cell r="AE551">
            <v>1</v>
          </cell>
          <cell r="AF551">
            <v>0</v>
          </cell>
          <cell r="AG551">
            <v>0</v>
          </cell>
        </row>
        <row r="552">
          <cell r="A552" t="str">
            <v>CL14</v>
          </cell>
          <cell r="C552">
            <v>0</v>
          </cell>
          <cell r="E552" t="str">
            <v>Bộ chằng lệch đơn cho trụ 14m</v>
          </cell>
          <cell r="F552" t="str">
            <v>Bộ</v>
          </cell>
          <cell r="G552">
            <v>0</v>
          </cell>
          <cell r="N552">
            <v>0</v>
          </cell>
          <cell r="O552">
            <v>0</v>
          </cell>
          <cell r="P552">
            <v>0</v>
          </cell>
          <cell r="Q552">
            <v>0</v>
          </cell>
          <cell r="R552">
            <v>0</v>
          </cell>
          <cell r="S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row>
        <row r="553">
          <cell r="C553">
            <v>0</v>
          </cell>
          <cell r="E553" t="str">
            <v>Mỗi bộ gồm:</v>
          </cell>
        </row>
        <row r="554">
          <cell r="B554" t="str">
            <v>BM16250</v>
          </cell>
          <cell r="C554">
            <v>0</v>
          </cell>
          <cell r="D554">
            <v>0</v>
          </cell>
          <cell r="E554" t="str">
            <v>Boulon mắt 16x250</v>
          </cell>
          <cell r="F554" t="str">
            <v>bộ</v>
          </cell>
          <cell r="H554">
            <v>30500</v>
          </cell>
          <cell r="K554">
            <v>0</v>
          </cell>
          <cell r="M554">
            <v>0</v>
          </cell>
          <cell r="N554">
            <v>0</v>
          </cell>
          <cell r="O554">
            <v>0</v>
          </cell>
          <cell r="P554">
            <v>0</v>
          </cell>
          <cell r="Q554">
            <v>0</v>
          </cell>
          <cell r="R554">
            <v>0</v>
          </cell>
          <cell r="S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row>
        <row r="555">
          <cell r="B555" t="str">
            <v>SCL</v>
          </cell>
          <cell r="C555">
            <v>0</v>
          </cell>
          <cell r="D555">
            <v>0</v>
          </cell>
          <cell r="E555" t="str">
            <v>Sứ chằng lớn</v>
          </cell>
          <cell r="F555" t="str">
            <v>cái</v>
          </cell>
          <cell r="H555">
            <v>75000</v>
          </cell>
          <cell r="K555">
            <v>0</v>
          </cell>
          <cell r="M555">
            <v>0</v>
          </cell>
          <cell r="N555">
            <v>0</v>
          </cell>
          <cell r="O555">
            <v>0</v>
          </cell>
          <cell r="P555">
            <v>0</v>
          </cell>
          <cell r="Q555">
            <v>0</v>
          </cell>
          <cell r="R555">
            <v>0</v>
          </cell>
          <cell r="S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row>
        <row r="556">
          <cell r="B556" t="str">
            <v>K3B</v>
          </cell>
          <cell r="C556">
            <v>0</v>
          </cell>
          <cell r="D556">
            <v>0</v>
          </cell>
          <cell r="E556" t="str">
            <v>Kẹp cáp 3 boulon B46x136</v>
          </cell>
          <cell r="F556" t="str">
            <v>cái</v>
          </cell>
          <cell r="H556">
            <v>40000</v>
          </cell>
          <cell r="K556">
            <v>0</v>
          </cell>
          <cell r="M556">
            <v>0</v>
          </cell>
          <cell r="N556">
            <v>0</v>
          </cell>
          <cell r="O556">
            <v>0</v>
          </cell>
          <cell r="P556">
            <v>0</v>
          </cell>
          <cell r="Q556">
            <v>0</v>
          </cell>
          <cell r="R556">
            <v>0</v>
          </cell>
          <cell r="S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row>
        <row r="557">
          <cell r="B557" t="str">
            <v>C3/8</v>
          </cell>
          <cell r="C557">
            <v>0</v>
          </cell>
          <cell r="D557">
            <v>0</v>
          </cell>
          <cell r="E557" t="str">
            <v>Cáp thép 3/8"</v>
          </cell>
          <cell r="F557" t="str">
            <v>kg</v>
          </cell>
          <cell r="H557">
            <v>43470</v>
          </cell>
          <cell r="K557">
            <v>0</v>
          </cell>
          <cell r="M557">
            <v>0</v>
          </cell>
          <cell r="N557">
            <v>0</v>
          </cell>
          <cell r="O557">
            <v>0</v>
          </cell>
          <cell r="P557">
            <v>0</v>
          </cell>
          <cell r="Q557">
            <v>0</v>
          </cell>
          <cell r="R557">
            <v>0</v>
          </cell>
          <cell r="S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row>
        <row r="558">
          <cell r="B558" t="str">
            <v>CL</v>
          </cell>
          <cell r="C558">
            <v>0</v>
          </cell>
          <cell r="D558" t="str">
            <v>D2.6011</v>
          </cell>
          <cell r="E558" t="str">
            <v>Bộ chống chằng hẹp φ60/50x1500+2BL12x40+BL16x250/80</v>
          </cell>
          <cell r="F558" t="str">
            <v>bộ</v>
          </cell>
          <cell r="H558">
            <v>291000</v>
          </cell>
          <cell r="K558">
            <v>131511</v>
          </cell>
          <cell r="M558">
            <v>0</v>
          </cell>
          <cell r="N558">
            <v>0</v>
          </cell>
          <cell r="O558">
            <v>0</v>
          </cell>
          <cell r="P558">
            <v>0</v>
          </cell>
          <cell r="Q558">
            <v>0</v>
          </cell>
          <cell r="R558">
            <v>0</v>
          </cell>
          <cell r="S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row>
        <row r="559">
          <cell r="B559" t="str">
            <v>YC</v>
          </cell>
          <cell r="C559">
            <v>0</v>
          </cell>
          <cell r="D559">
            <v>0</v>
          </cell>
          <cell r="E559" t="str">
            <v>Yếm cáp dày 2mm</v>
          </cell>
          <cell r="F559" t="str">
            <v>cái</v>
          </cell>
          <cell r="H559">
            <v>5300</v>
          </cell>
          <cell r="K559">
            <v>0</v>
          </cell>
          <cell r="M559">
            <v>0</v>
          </cell>
          <cell r="N559">
            <v>0</v>
          </cell>
          <cell r="O559">
            <v>0</v>
          </cell>
          <cell r="P559">
            <v>0</v>
          </cell>
          <cell r="Q559">
            <v>0</v>
          </cell>
          <cell r="R559">
            <v>0</v>
          </cell>
          <cell r="S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row>
        <row r="560">
          <cell r="B560" t="str">
            <v>MANG</v>
          </cell>
          <cell r="C560">
            <v>0</v>
          </cell>
          <cell r="D560">
            <v>0</v>
          </cell>
          <cell r="E560" t="str">
            <v>Máng che dây chằng dày 0,8x2000mm</v>
          </cell>
          <cell r="F560" t="str">
            <v>cái</v>
          </cell>
          <cell r="H560">
            <v>99000</v>
          </cell>
          <cell r="K560">
            <v>0</v>
          </cell>
          <cell r="M560">
            <v>0</v>
          </cell>
          <cell r="N560">
            <v>0</v>
          </cell>
          <cell r="O560">
            <v>0</v>
          </cell>
          <cell r="P560">
            <v>0</v>
          </cell>
          <cell r="Q560">
            <v>0</v>
          </cell>
          <cell r="R560">
            <v>0</v>
          </cell>
          <cell r="S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row>
        <row r="561">
          <cell r="B561" t="str">
            <v>LDN</v>
          </cell>
          <cell r="C561">
            <v>0</v>
          </cell>
          <cell r="D561" t="str">
            <v>D3.3251</v>
          </cell>
          <cell r="E561" t="str">
            <v>Lắp bộ dây néo</v>
          </cell>
          <cell r="F561" t="str">
            <v>bộ</v>
          </cell>
          <cell r="K561">
            <v>125235</v>
          </cell>
          <cell r="M561">
            <v>0</v>
          </cell>
          <cell r="N561">
            <v>0</v>
          </cell>
          <cell r="O561">
            <v>0</v>
          </cell>
          <cell r="P561">
            <v>0</v>
          </cell>
          <cell r="Q561">
            <v>0</v>
          </cell>
          <cell r="R561">
            <v>0</v>
          </cell>
          <cell r="S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row>
        <row r="562">
          <cell r="B562" t="str">
            <v>LCL</v>
          </cell>
          <cell r="C562">
            <v>0</v>
          </cell>
          <cell r="D562" t="str">
            <v>05.6011</v>
          </cell>
          <cell r="E562" t="str">
            <v>Lắp bộ chống lệch</v>
          </cell>
          <cell r="F562" t="str">
            <v>bộ</v>
          </cell>
          <cell r="K562">
            <v>0</v>
          </cell>
          <cell r="M562">
            <v>0</v>
          </cell>
          <cell r="N562">
            <v>0</v>
          </cell>
          <cell r="O562">
            <v>0</v>
          </cell>
          <cell r="P562">
            <v>0</v>
          </cell>
          <cell r="Q562">
            <v>0</v>
          </cell>
          <cell r="R562">
            <v>0</v>
          </cell>
          <cell r="S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row>
        <row r="563">
          <cell r="A563" t="str">
            <v>CKB</v>
          </cell>
          <cell r="C563">
            <v>0</v>
          </cell>
          <cell r="E563" t="str">
            <v>Bộ chằng vượt đơn</v>
          </cell>
          <cell r="F563" t="str">
            <v>Bộ</v>
          </cell>
          <cell r="G563">
            <v>0</v>
          </cell>
          <cell r="N563">
            <v>1394328.6</v>
          </cell>
          <cell r="O563">
            <v>0</v>
          </cell>
          <cell r="P563">
            <v>0</v>
          </cell>
          <cell r="Q563">
            <v>250470</v>
          </cell>
          <cell r="R563">
            <v>0</v>
          </cell>
          <cell r="S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row>
        <row r="564">
          <cell r="C564">
            <v>0</v>
          </cell>
          <cell r="E564" t="str">
            <v>Mỗi bộ gồm:</v>
          </cell>
        </row>
        <row r="565">
          <cell r="B565" t="str">
            <v>BM16250</v>
          </cell>
          <cell r="C565">
            <v>0</v>
          </cell>
          <cell r="D565">
            <v>0</v>
          </cell>
          <cell r="E565" t="str">
            <v>Boulon mắt 16x250</v>
          </cell>
          <cell r="F565" t="str">
            <v>bộ</v>
          </cell>
          <cell r="G565">
            <v>3</v>
          </cell>
          <cell r="H565">
            <v>30500</v>
          </cell>
          <cell r="K565">
            <v>0</v>
          </cell>
          <cell r="M565">
            <v>0</v>
          </cell>
          <cell r="N565">
            <v>91500</v>
          </cell>
          <cell r="O565">
            <v>0</v>
          </cell>
          <cell r="P565">
            <v>0</v>
          </cell>
          <cell r="Q565">
            <v>0</v>
          </cell>
          <cell r="R565">
            <v>0</v>
          </cell>
          <cell r="S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row>
        <row r="566">
          <cell r="B566" t="str">
            <v>SCL</v>
          </cell>
          <cell r="C566">
            <v>0</v>
          </cell>
          <cell r="D566">
            <v>0</v>
          </cell>
          <cell r="E566" t="str">
            <v>Sứ chằng lớn</v>
          </cell>
          <cell r="F566" t="str">
            <v>cái</v>
          </cell>
          <cell r="G566">
            <v>2</v>
          </cell>
          <cell r="H566">
            <v>75000</v>
          </cell>
          <cell r="K566">
            <v>0</v>
          </cell>
          <cell r="M566">
            <v>0</v>
          </cell>
          <cell r="N566">
            <v>150000</v>
          </cell>
          <cell r="O566">
            <v>0</v>
          </cell>
          <cell r="P566">
            <v>0</v>
          </cell>
          <cell r="Q566">
            <v>0</v>
          </cell>
          <cell r="R566">
            <v>0</v>
          </cell>
          <cell r="S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row>
        <row r="567">
          <cell r="B567" t="str">
            <v>K3B</v>
          </cell>
          <cell r="C567">
            <v>0</v>
          </cell>
          <cell r="D567">
            <v>0</v>
          </cell>
          <cell r="E567" t="str">
            <v>Kẹp cáp 3 boulon B46x136</v>
          </cell>
          <cell r="F567" t="str">
            <v>cái</v>
          </cell>
          <cell r="G567">
            <v>16</v>
          </cell>
          <cell r="H567">
            <v>40000</v>
          </cell>
          <cell r="K567">
            <v>0</v>
          </cell>
          <cell r="M567">
            <v>0</v>
          </cell>
          <cell r="N567">
            <v>640000</v>
          </cell>
          <cell r="O567">
            <v>0</v>
          </cell>
          <cell r="P567">
            <v>0</v>
          </cell>
          <cell r="Q567">
            <v>0</v>
          </cell>
          <cell r="R567">
            <v>0</v>
          </cell>
          <cell r="S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row>
        <row r="568">
          <cell r="B568" t="str">
            <v>C5/8</v>
          </cell>
          <cell r="C568">
            <v>0</v>
          </cell>
          <cell r="D568">
            <v>0</v>
          </cell>
          <cell r="E568" t="str">
            <v>Cáp thép 5/8"</v>
          </cell>
          <cell r="F568" t="str">
            <v>kg</v>
          </cell>
          <cell r="G568">
            <v>8.84</v>
          </cell>
          <cell r="H568">
            <v>44415</v>
          </cell>
          <cell r="K568">
            <v>0</v>
          </cell>
          <cell r="M568">
            <v>0</v>
          </cell>
          <cell r="N568">
            <v>392628.6</v>
          </cell>
          <cell r="O568">
            <v>0</v>
          </cell>
          <cell r="P568">
            <v>0</v>
          </cell>
          <cell r="Q568">
            <v>0</v>
          </cell>
          <cell r="R568">
            <v>0</v>
          </cell>
          <cell r="S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row>
        <row r="569">
          <cell r="B569" t="str">
            <v>YC</v>
          </cell>
          <cell r="C569">
            <v>0</v>
          </cell>
          <cell r="D569">
            <v>0</v>
          </cell>
          <cell r="E569" t="str">
            <v>Yếm cáp dày 2mm</v>
          </cell>
          <cell r="F569" t="str">
            <v>cái</v>
          </cell>
          <cell r="G569">
            <v>4</v>
          </cell>
          <cell r="H569">
            <v>5300</v>
          </cell>
          <cell r="K569">
            <v>0</v>
          </cell>
          <cell r="M569">
            <v>0</v>
          </cell>
          <cell r="N569">
            <v>21200</v>
          </cell>
          <cell r="O569">
            <v>0</v>
          </cell>
          <cell r="P569">
            <v>0</v>
          </cell>
          <cell r="Q569">
            <v>0</v>
          </cell>
          <cell r="R569">
            <v>0</v>
          </cell>
          <cell r="S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row>
        <row r="570">
          <cell r="B570" t="str">
            <v>MANG</v>
          </cell>
          <cell r="C570">
            <v>0</v>
          </cell>
          <cell r="D570">
            <v>0</v>
          </cell>
          <cell r="E570" t="str">
            <v>Máng che dây chằng dày 0,8x2000mm</v>
          </cell>
          <cell r="F570" t="str">
            <v>cái</v>
          </cell>
          <cell r="G570">
            <v>1</v>
          </cell>
          <cell r="H570">
            <v>99000</v>
          </cell>
          <cell r="K570">
            <v>0</v>
          </cell>
          <cell r="M570">
            <v>0</v>
          </cell>
          <cell r="N570">
            <v>99000</v>
          </cell>
          <cell r="O570">
            <v>0</v>
          </cell>
          <cell r="P570">
            <v>0</v>
          </cell>
          <cell r="Q570">
            <v>0</v>
          </cell>
          <cell r="R570">
            <v>0</v>
          </cell>
          <cell r="S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row>
        <row r="571">
          <cell r="B571" t="str">
            <v>LDN</v>
          </cell>
          <cell r="C571">
            <v>0</v>
          </cell>
          <cell r="D571" t="str">
            <v>D3.3251</v>
          </cell>
          <cell r="E571" t="str">
            <v>Lắp bộ dây néo</v>
          </cell>
          <cell r="F571" t="str">
            <v>bộ</v>
          </cell>
          <cell r="G571">
            <v>2</v>
          </cell>
          <cell r="K571">
            <v>125235</v>
          </cell>
          <cell r="M571">
            <v>0</v>
          </cell>
          <cell r="N571">
            <v>0</v>
          </cell>
          <cell r="O571">
            <v>0</v>
          </cell>
          <cell r="P571">
            <v>0</v>
          </cell>
          <cell r="Q571">
            <v>250470</v>
          </cell>
          <cell r="R571">
            <v>0</v>
          </cell>
          <cell r="S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row>
        <row r="572">
          <cell r="A572" t="str">
            <v>NXX</v>
          </cell>
          <cell r="C572">
            <v>1</v>
          </cell>
          <cell r="E572" t="str">
            <v>Bộ móng neo cho chằng xuống - neo đà cản (TT)</v>
          </cell>
          <cell r="F572" t="str">
            <v>Bộ</v>
          </cell>
          <cell r="G572">
            <v>2</v>
          </cell>
          <cell r="N572">
            <v>312000</v>
          </cell>
          <cell r="O572">
            <v>320000</v>
          </cell>
          <cell r="P572">
            <v>575012.02</v>
          </cell>
          <cell r="Q572">
            <v>0</v>
          </cell>
          <cell r="R572">
            <v>0</v>
          </cell>
          <cell r="S572">
            <v>0</v>
          </cell>
          <cell r="U572">
            <v>2</v>
          </cell>
          <cell r="V572">
            <v>0</v>
          </cell>
          <cell r="W572">
            <v>0</v>
          </cell>
          <cell r="X572">
            <v>0</v>
          </cell>
          <cell r="Y572">
            <v>0</v>
          </cell>
          <cell r="Z572">
            <v>0</v>
          </cell>
          <cell r="AA572">
            <v>0</v>
          </cell>
          <cell r="AB572">
            <v>0</v>
          </cell>
          <cell r="AC572">
            <v>0</v>
          </cell>
          <cell r="AD572">
            <v>0</v>
          </cell>
          <cell r="AE572">
            <v>2</v>
          </cell>
          <cell r="AF572">
            <v>0</v>
          </cell>
          <cell r="AG572">
            <v>0</v>
          </cell>
        </row>
        <row r="573">
          <cell r="C573">
            <v>1</v>
          </cell>
          <cell r="E573" t="str">
            <v>Mỗi bộ gồm:</v>
          </cell>
        </row>
        <row r="574">
          <cell r="B574" t="str">
            <v>TN2024</v>
          </cell>
          <cell r="C574">
            <v>1</v>
          </cell>
          <cell r="D574">
            <v>0</v>
          </cell>
          <cell r="E574" t="str">
            <v>Ty neo φ20x2400</v>
          </cell>
          <cell r="F574" t="str">
            <v>cái</v>
          </cell>
          <cell r="G574">
            <v>1</v>
          </cell>
          <cell r="H574">
            <v>312000</v>
          </cell>
          <cell r="K574">
            <v>0</v>
          </cell>
          <cell r="M574">
            <v>0</v>
          </cell>
          <cell r="N574">
            <v>312000</v>
          </cell>
          <cell r="O574">
            <v>0</v>
          </cell>
          <cell r="P574">
            <v>0</v>
          </cell>
          <cell r="Q574">
            <v>0</v>
          </cell>
          <cell r="R574">
            <v>0</v>
          </cell>
          <cell r="S574">
            <v>0</v>
          </cell>
          <cell r="U574">
            <v>2</v>
          </cell>
          <cell r="V574">
            <v>0</v>
          </cell>
          <cell r="W574">
            <v>0</v>
          </cell>
          <cell r="X574">
            <v>0</v>
          </cell>
          <cell r="Y574">
            <v>0</v>
          </cell>
          <cell r="Z574">
            <v>0</v>
          </cell>
          <cell r="AA574">
            <v>0</v>
          </cell>
          <cell r="AB574">
            <v>0</v>
          </cell>
          <cell r="AC574">
            <v>0</v>
          </cell>
          <cell r="AD574">
            <v>0</v>
          </cell>
          <cell r="AE574">
            <v>2</v>
          </cell>
          <cell r="AF574">
            <v>0</v>
          </cell>
          <cell r="AG574">
            <v>0</v>
          </cell>
        </row>
        <row r="575">
          <cell r="B575" t="str">
            <v>D12</v>
          </cell>
          <cell r="C575">
            <v>1</v>
          </cell>
          <cell r="D575" t="str">
            <v>AG.42121</v>
          </cell>
          <cell r="E575" t="str">
            <v>Đà cản BTCT 1,2m</v>
          </cell>
          <cell r="F575" t="str">
            <v>cái</v>
          </cell>
          <cell r="G575">
            <v>1</v>
          </cell>
          <cell r="I575">
            <v>320000</v>
          </cell>
          <cell r="J575">
            <v>62034</v>
          </cell>
          <cell r="M575">
            <v>0</v>
          </cell>
          <cell r="N575">
            <v>0</v>
          </cell>
          <cell r="O575">
            <v>320000</v>
          </cell>
          <cell r="P575">
            <v>62034</v>
          </cell>
          <cell r="Q575">
            <v>0</v>
          </cell>
          <cell r="R575">
            <v>0</v>
          </cell>
          <cell r="S575">
            <v>0</v>
          </cell>
          <cell r="U575">
            <v>2</v>
          </cell>
          <cell r="V575">
            <v>0</v>
          </cell>
          <cell r="W575">
            <v>0</v>
          </cell>
          <cell r="X575">
            <v>0</v>
          </cell>
          <cell r="Y575">
            <v>0</v>
          </cell>
          <cell r="Z575">
            <v>0</v>
          </cell>
          <cell r="AA575">
            <v>0</v>
          </cell>
          <cell r="AB575">
            <v>0</v>
          </cell>
          <cell r="AC575">
            <v>0</v>
          </cell>
          <cell r="AD575">
            <v>0</v>
          </cell>
          <cell r="AE575">
            <v>2</v>
          </cell>
          <cell r="AF575">
            <v>0</v>
          </cell>
          <cell r="AG575">
            <v>0</v>
          </cell>
        </row>
        <row r="576">
          <cell r="B576" t="str">
            <v>MDD3D</v>
          </cell>
          <cell r="C576">
            <v>1</v>
          </cell>
          <cell r="D576" t="str">
            <v>AB.11363</v>
          </cell>
          <cell r="E576" t="str">
            <v>Đào hố móng đà cản đất cấp 3</v>
          </cell>
          <cell r="F576" t="str">
            <v>m3</v>
          </cell>
          <cell r="G576">
            <v>1.46</v>
          </cell>
          <cell r="J576">
            <v>214389</v>
          </cell>
          <cell r="M576">
            <v>0</v>
          </cell>
          <cell r="N576">
            <v>0</v>
          </cell>
          <cell r="O576">
            <v>0</v>
          </cell>
          <cell r="P576">
            <v>313007.94</v>
          </cell>
          <cell r="Q576">
            <v>0</v>
          </cell>
          <cell r="R576">
            <v>0</v>
          </cell>
          <cell r="S576">
            <v>0</v>
          </cell>
          <cell r="U576">
            <v>2.92</v>
          </cell>
          <cell r="V576">
            <v>0</v>
          </cell>
          <cell r="W576">
            <v>0</v>
          </cell>
          <cell r="X576">
            <v>0</v>
          </cell>
          <cell r="Y576">
            <v>0</v>
          </cell>
          <cell r="Z576">
            <v>0</v>
          </cell>
          <cell r="AA576">
            <v>0</v>
          </cell>
          <cell r="AB576">
            <v>0</v>
          </cell>
          <cell r="AC576">
            <v>0</v>
          </cell>
          <cell r="AD576">
            <v>0</v>
          </cell>
          <cell r="AE576">
            <v>2.92</v>
          </cell>
          <cell r="AF576">
            <v>0</v>
          </cell>
          <cell r="AG576">
            <v>0</v>
          </cell>
        </row>
        <row r="577">
          <cell r="B577" t="str">
            <v>MDAP3</v>
          </cell>
          <cell r="C577">
            <v>1</v>
          </cell>
          <cell r="D577" t="str">
            <v>AB.13113</v>
          </cell>
          <cell r="E577" t="str">
            <v>Đắp đất hố móng (K=0,95)</v>
          </cell>
          <cell r="F577" t="str">
            <v>m3</v>
          </cell>
          <cell r="G577">
            <v>1.42</v>
          </cell>
          <cell r="J577">
            <v>140824</v>
          </cell>
          <cell r="M577">
            <v>0</v>
          </cell>
          <cell r="N577">
            <v>0</v>
          </cell>
          <cell r="O577">
            <v>0</v>
          </cell>
          <cell r="P577">
            <v>199970.08</v>
          </cell>
          <cell r="Q577">
            <v>0</v>
          </cell>
          <cell r="R577">
            <v>0</v>
          </cell>
          <cell r="S577">
            <v>0</v>
          </cell>
          <cell r="U577">
            <v>2.84</v>
          </cell>
          <cell r="V577">
            <v>0</v>
          </cell>
          <cell r="W577">
            <v>0</v>
          </cell>
          <cell r="X577">
            <v>0</v>
          </cell>
          <cell r="Y577">
            <v>0</v>
          </cell>
          <cell r="Z577">
            <v>0</v>
          </cell>
          <cell r="AA577">
            <v>0</v>
          </cell>
          <cell r="AB577">
            <v>0</v>
          </cell>
          <cell r="AC577">
            <v>0</v>
          </cell>
          <cell r="AD577">
            <v>0</v>
          </cell>
          <cell r="AE577">
            <v>2.84</v>
          </cell>
          <cell r="AF577">
            <v>0</v>
          </cell>
          <cell r="AG577">
            <v>0</v>
          </cell>
        </row>
        <row r="578">
          <cell r="A578" t="str">
            <v>NXL</v>
          </cell>
          <cell r="C578">
            <v>0</v>
          </cell>
          <cell r="E578" t="str">
            <v>Bộ móng neo xòe cho chằng lệch (TT)</v>
          </cell>
          <cell r="F578" t="str">
            <v>Bộ</v>
          </cell>
          <cell r="G578">
            <v>0</v>
          </cell>
          <cell r="N578">
            <v>403000</v>
          </cell>
          <cell r="O578">
            <v>0</v>
          </cell>
          <cell r="P578">
            <v>158796.90700000001</v>
          </cell>
          <cell r="Q578">
            <v>0</v>
          </cell>
          <cell r="R578">
            <v>0</v>
          </cell>
          <cell r="S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row>
        <row r="579">
          <cell r="C579">
            <v>0</v>
          </cell>
          <cell r="E579" t="str">
            <v>Mỗi bộ gồm:</v>
          </cell>
        </row>
        <row r="580">
          <cell r="B580" t="str">
            <v>TN2224</v>
          </cell>
          <cell r="C580">
            <v>0</v>
          </cell>
          <cell r="D580">
            <v>0</v>
          </cell>
          <cell r="E580" t="str">
            <v>Ty neo φ22x2400</v>
          </cell>
          <cell r="F580" t="str">
            <v>cái</v>
          </cell>
          <cell r="G580">
            <v>1</v>
          </cell>
          <cell r="H580">
            <v>320000</v>
          </cell>
          <cell r="K580">
            <v>0</v>
          </cell>
          <cell r="M580">
            <v>0</v>
          </cell>
          <cell r="N580">
            <v>320000</v>
          </cell>
          <cell r="O580">
            <v>0</v>
          </cell>
          <cell r="P580">
            <v>0</v>
          </cell>
          <cell r="Q580">
            <v>0</v>
          </cell>
          <cell r="R580">
            <v>0</v>
          </cell>
          <cell r="S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row>
        <row r="581">
          <cell r="B581" t="str">
            <v>NX</v>
          </cell>
          <cell r="C581">
            <v>0</v>
          </cell>
          <cell r="D581">
            <v>0</v>
          </cell>
          <cell r="E581" t="str">
            <v>Neo xòe 8 hướng (dày 3,2mm)</v>
          </cell>
          <cell r="F581" t="str">
            <v>cái</v>
          </cell>
          <cell r="G581">
            <v>1</v>
          </cell>
          <cell r="H581">
            <v>83000</v>
          </cell>
          <cell r="K581">
            <v>0</v>
          </cell>
          <cell r="M581">
            <v>0</v>
          </cell>
          <cell r="N581">
            <v>83000</v>
          </cell>
          <cell r="O581">
            <v>0</v>
          </cell>
          <cell r="P581">
            <v>0</v>
          </cell>
          <cell r="Q581">
            <v>0</v>
          </cell>
          <cell r="R581">
            <v>0</v>
          </cell>
          <cell r="S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row>
        <row r="582">
          <cell r="B582" t="str">
            <v>MDD3</v>
          </cell>
          <cell r="C582">
            <v>0</v>
          </cell>
          <cell r="D582" t="str">
            <v>AB.11423</v>
          </cell>
          <cell r="E582" t="str">
            <v>Đào hố móng đất cấp 3 sâu &gt;1m</v>
          </cell>
          <cell r="F582" t="str">
            <v>m3</v>
          </cell>
          <cell r="G582">
            <v>0.251</v>
          </cell>
          <cell r="J582">
            <v>491833</v>
          </cell>
          <cell r="M582">
            <v>0</v>
          </cell>
          <cell r="N582">
            <v>0</v>
          </cell>
          <cell r="O582">
            <v>0</v>
          </cell>
          <cell r="P582">
            <v>123450.083</v>
          </cell>
          <cell r="Q582">
            <v>0</v>
          </cell>
          <cell r="R582">
            <v>0</v>
          </cell>
          <cell r="S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row>
        <row r="583">
          <cell r="B583" t="str">
            <v>MDAP3</v>
          </cell>
          <cell r="C583">
            <v>0</v>
          </cell>
          <cell r="D583" t="str">
            <v>AB.13113</v>
          </cell>
          <cell r="E583" t="str">
            <v>Đắp đất hố móng (K=0,95)</v>
          </cell>
          <cell r="F583" t="str">
            <v>m3</v>
          </cell>
          <cell r="G583">
            <v>0.251</v>
          </cell>
          <cell r="J583">
            <v>140824</v>
          </cell>
          <cell r="M583">
            <v>0</v>
          </cell>
          <cell r="N583">
            <v>0</v>
          </cell>
          <cell r="O583">
            <v>0</v>
          </cell>
          <cell r="P583">
            <v>35346.824000000001</v>
          </cell>
          <cell r="Q583">
            <v>0</v>
          </cell>
          <cell r="R583">
            <v>0</v>
          </cell>
          <cell r="S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row>
        <row r="584">
          <cell r="A584" t="str">
            <v>NXXD</v>
          </cell>
          <cell r="C584">
            <v>0</v>
          </cell>
          <cell r="E584" t="str">
            <v>Bộ móng neo xòe cho chằng xuống (TT) - Lỗ đá</v>
          </cell>
          <cell r="F584" t="str">
            <v>Bộ</v>
          </cell>
          <cell r="G584">
            <v>0</v>
          </cell>
          <cell r="N584">
            <v>403000</v>
          </cell>
          <cell r="O584">
            <v>0</v>
          </cell>
          <cell r="P584">
            <v>1292000.32</v>
          </cell>
          <cell r="Q584">
            <v>0</v>
          </cell>
          <cell r="R584">
            <v>0</v>
          </cell>
          <cell r="S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row>
        <row r="585">
          <cell r="C585">
            <v>0</v>
          </cell>
          <cell r="E585" t="str">
            <v>Mỗi bộ gồm:</v>
          </cell>
        </row>
        <row r="586">
          <cell r="B586" t="str">
            <v>TN2224</v>
          </cell>
          <cell r="C586">
            <v>0</v>
          </cell>
          <cell r="D586">
            <v>0</v>
          </cell>
          <cell r="E586" t="str">
            <v>Ty neo φ22x2400</v>
          </cell>
          <cell r="F586" t="str">
            <v>cái</v>
          </cell>
          <cell r="G586">
            <v>1</v>
          </cell>
          <cell r="H586">
            <v>320000</v>
          </cell>
          <cell r="K586">
            <v>0</v>
          </cell>
          <cell r="M586">
            <v>0</v>
          </cell>
          <cell r="N586">
            <v>320000</v>
          </cell>
          <cell r="O586">
            <v>0</v>
          </cell>
          <cell r="P586">
            <v>0</v>
          </cell>
          <cell r="Q586">
            <v>0</v>
          </cell>
          <cell r="R586">
            <v>0</v>
          </cell>
          <cell r="S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row>
        <row r="587">
          <cell r="B587" t="str">
            <v>NX</v>
          </cell>
          <cell r="C587">
            <v>0</v>
          </cell>
          <cell r="D587">
            <v>0</v>
          </cell>
          <cell r="E587" t="str">
            <v>Neo xòe 8 hướng (dày 3,2mm)</v>
          </cell>
          <cell r="F587" t="str">
            <v>cái</v>
          </cell>
          <cell r="G587">
            <v>1</v>
          </cell>
          <cell r="H587">
            <v>83000</v>
          </cell>
          <cell r="K587">
            <v>0</v>
          </cell>
          <cell r="M587">
            <v>0</v>
          </cell>
          <cell r="N587">
            <v>83000</v>
          </cell>
          <cell r="O587">
            <v>0</v>
          </cell>
          <cell r="P587">
            <v>0</v>
          </cell>
          <cell r="Q587">
            <v>0</v>
          </cell>
          <cell r="R587">
            <v>0</v>
          </cell>
          <cell r="S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row>
        <row r="588">
          <cell r="B588" t="str">
            <v>MDD31</v>
          </cell>
          <cell r="C588">
            <v>0</v>
          </cell>
          <cell r="D588" t="str">
            <v>AB.11413</v>
          </cell>
          <cell r="E588" t="str">
            <v>Đào hố móng đất cấp 3 sâu &lt;=1m</v>
          </cell>
          <cell r="F588" t="str">
            <v>m3</v>
          </cell>
          <cell r="G588">
            <v>0.4</v>
          </cell>
          <cell r="J588">
            <v>399352</v>
          </cell>
          <cell r="M588">
            <v>0</v>
          </cell>
          <cell r="N588">
            <v>0</v>
          </cell>
          <cell r="O588">
            <v>0</v>
          </cell>
          <cell r="P588">
            <v>159740.80000000002</v>
          </cell>
          <cell r="Q588">
            <v>0</v>
          </cell>
          <cell r="R588">
            <v>0</v>
          </cell>
          <cell r="S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row>
        <row r="589">
          <cell r="B589" t="str">
            <v>MDDA3</v>
          </cell>
          <cell r="C589">
            <v>0</v>
          </cell>
          <cell r="D589" t="str">
            <v>AB.11213</v>
          </cell>
          <cell r="E589" t="str">
            <v>Phá đá chân hố móng, đá cấp III</v>
          </cell>
          <cell r="F589" t="str">
            <v>m3</v>
          </cell>
          <cell r="G589">
            <v>1.04</v>
          </cell>
          <cell r="J589">
            <v>893724</v>
          </cell>
          <cell r="M589">
            <v>0</v>
          </cell>
          <cell r="N589">
            <v>0</v>
          </cell>
          <cell r="O589">
            <v>0</v>
          </cell>
          <cell r="P589">
            <v>929472.96000000008</v>
          </cell>
          <cell r="Q589">
            <v>0</v>
          </cell>
          <cell r="R589">
            <v>0</v>
          </cell>
          <cell r="S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row>
        <row r="590">
          <cell r="B590" t="str">
            <v>MDAP3</v>
          </cell>
          <cell r="C590">
            <v>0</v>
          </cell>
          <cell r="D590" t="str">
            <v>AB.13113</v>
          </cell>
          <cell r="E590" t="str">
            <v>Đắp đất hố móng (K=0,95)</v>
          </cell>
          <cell r="F590" t="str">
            <v>m3</v>
          </cell>
          <cell r="G590">
            <v>1.44</v>
          </cell>
          <cell r="J590">
            <v>140824</v>
          </cell>
          <cell r="M590">
            <v>0</v>
          </cell>
          <cell r="N590">
            <v>0</v>
          </cell>
          <cell r="O590">
            <v>0</v>
          </cell>
          <cell r="P590">
            <v>202786.56</v>
          </cell>
          <cell r="Q590">
            <v>0</v>
          </cell>
          <cell r="R590">
            <v>0</v>
          </cell>
          <cell r="S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row>
        <row r="591">
          <cell r="A591" t="str">
            <v>NXLD</v>
          </cell>
          <cell r="C591">
            <v>0</v>
          </cell>
          <cell r="E591" t="str">
            <v>Bộ móng neo xòe cho chằng lệch (TT) - Lỗ đá</v>
          </cell>
          <cell r="F591" t="str">
            <v>Bộ</v>
          </cell>
          <cell r="G591">
            <v>0</v>
          </cell>
          <cell r="N591">
            <v>403000</v>
          </cell>
          <cell r="O591">
            <v>0</v>
          </cell>
          <cell r="P591">
            <v>1292000.32</v>
          </cell>
          <cell r="Q591">
            <v>0</v>
          </cell>
          <cell r="R591">
            <v>0</v>
          </cell>
          <cell r="S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row>
        <row r="592">
          <cell r="C592">
            <v>0</v>
          </cell>
          <cell r="E592" t="str">
            <v>Mỗi bộ gồm:</v>
          </cell>
        </row>
        <row r="593">
          <cell r="B593" t="str">
            <v>TN2224</v>
          </cell>
          <cell r="C593">
            <v>0</v>
          </cell>
          <cell r="D593">
            <v>0</v>
          </cell>
          <cell r="E593" t="str">
            <v>Ty neo φ22x2400</v>
          </cell>
          <cell r="F593" t="str">
            <v>cái</v>
          </cell>
          <cell r="G593">
            <v>1</v>
          </cell>
          <cell r="H593">
            <v>320000</v>
          </cell>
          <cell r="K593">
            <v>0</v>
          </cell>
          <cell r="M593">
            <v>0</v>
          </cell>
          <cell r="N593">
            <v>320000</v>
          </cell>
          <cell r="O593">
            <v>0</v>
          </cell>
          <cell r="P593">
            <v>0</v>
          </cell>
          <cell r="Q593">
            <v>0</v>
          </cell>
          <cell r="R593">
            <v>0</v>
          </cell>
          <cell r="S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row>
        <row r="594">
          <cell r="B594" t="str">
            <v>NX</v>
          </cell>
          <cell r="C594">
            <v>0</v>
          </cell>
          <cell r="D594">
            <v>0</v>
          </cell>
          <cell r="E594" t="str">
            <v>Neo xòe 8 hướng (dày 3,2mm)</v>
          </cell>
          <cell r="F594" t="str">
            <v>cái</v>
          </cell>
          <cell r="G594">
            <v>1</v>
          </cell>
          <cell r="H594">
            <v>83000</v>
          </cell>
          <cell r="K594">
            <v>0</v>
          </cell>
          <cell r="M594">
            <v>0</v>
          </cell>
          <cell r="N594">
            <v>83000</v>
          </cell>
          <cell r="O594">
            <v>0</v>
          </cell>
          <cell r="P594">
            <v>0</v>
          </cell>
          <cell r="Q594">
            <v>0</v>
          </cell>
          <cell r="R594">
            <v>0</v>
          </cell>
          <cell r="S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row>
        <row r="595">
          <cell r="B595" t="str">
            <v>MDD31</v>
          </cell>
          <cell r="C595">
            <v>0</v>
          </cell>
          <cell r="D595" t="str">
            <v>AB.11413</v>
          </cell>
          <cell r="E595" t="str">
            <v>Đào hố móng đất cấp 3 sâu &lt;=1m</v>
          </cell>
          <cell r="F595" t="str">
            <v>m3</v>
          </cell>
          <cell r="G595">
            <v>0.4</v>
          </cell>
          <cell r="J595">
            <v>399352</v>
          </cell>
          <cell r="M595">
            <v>0</v>
          </cell>
          <cell r="N595">
            <v>0</v>
          </cell>
          <cell r="O595">
            <v>0</v>
          </cell>
          <cell r="P595">
            <v>159740.80000000002</v>
          </cell>
          <cell r="Q595">
            <v>0</v>
          </cell>
          <cell r="R595">
            <v>0</v>
          </cell>
          <cell r="S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row>
        <row r="596">
          <cell r="B596" t="str">
            <v>MDDA3</v>
          </cell>
          <cell r="C596">
            <v>0</v>
          </cell>
          <cell r="D596" t="str">
            <v>AB.11213</v>
          </cell>
          <cell r="E596" t="str">
            <v>Phá đá chân hố móng, đá cấp III</v>
          </cell>
          <cell r="F596" t="str">
            <v>m3</v>
          </cell>
          <cell r="G596">
            <v>1.04</v>
          </cell>
          <cell r="J596">
            <v>893724</v>
          </cell>
          <cell r="M596">
            <v>0</v>
          </cell>
          <cell r="N596">
            <v>0</v>
          </cell>
          <cell r="O596">
            <v>0</v>
          </cell>
          <cell r="P596">
            <v>929472.96000000008</v>
          </cell>
          <cell r="Q596">
            <v>0</v>
          </cell>
          <cell r="R596">
            <v>0</v>
          </cell>
          <cell r="S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row>
        <row r="597">
          <cell r="B597" t="str">
            <v>MDAP3</v>
          </cell>
          <cell r="C597">
            <v>0</v>
          </cell>
          <cell r="D597" t="str">
            <v>AB.13113</v>
          </cell>
          <cell r="E597" t="str">
            <v>Đắp đất hố móng (K=0,95)</v>
          </cell>
          <cell r="F597" t="str">
            <v>m3</v>
          </cell>
          <cell r="G597">
            <v>1.44</v>
          </cell>
          <cell r="J597">
            <v>140824</v>
          </cell>
          <cell r="M597">
            <v>0</v>
          </cell>
          <cell r="N597">
            <v>0</v>
          </cell>
          <cell r="O597">
            <v>0</v>
          </cell>
          <cell r="P597">
            <v>202786.56</v>
          </cell>
          <cell r="Q597">
            <v>0</v>
          </cell>
          <cell r="R597">
            <v>0</v>
          </cell>
          <cell r="S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row>
        <row r="598">
          <cell r="A598" t="str">
            <v>NXX-H</v>
          </cell>
          <cell r="C598">
            <v>0</v>
          </cell>
          <cell r="E598" t="str">
            <v>Bộ móng neo xòe cho chằng xuống (HT)</v>
          </cell>
          <cell r="F598" t="str">
            <v>Bộ</v>
          </cell>
          <cell r="G598">
            <v>0</v>
          </cell>
          <cell r="N598">
            <v>253000</v>
          </cell>
          <cell r="O598">
            <v>0</v>
          </cell>
          <cell r="P598">
            <v>0</v>
          </cell>
          <cell r="Q598">
            <v>158796.90700000001</v>
          </cell>
          <cell r="R598">
            <v>0</v>
          </cell>
          <cell r="S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row>
        <row r="599">
          <cell r="C599">
            <v>0</v>
          </cell>
          <cell r="E599" t="str">
            <v>Mỗi bộ gồm:</v>
          </cell>
        </row>
        <row r="600">
          <cell r="B600" t="str">
            <v>TN1624</v>
          </cell>
          <cell r="C600">
            <v>0</v>
          </cell>
          <cell r="D600">
            <v>0</v>
          </cell>
          <cell r="E600" t="str">
            <v>Ty neo φ16x2400</v>
          </cell>
          <cell r="F600" t="str">
            <v>cái</v>
          </cell>
          <cell r="G600">
            <v>1</v>
          </cell>
          <cell r="H600">
            <v>170000</v>
          </cell>
          <cell r="K600">
            <v>0</v>
          </cell>
          <cell r="M600">
            <v>0</v>
          </cell>
          <cell r="N600">
            <v>170000</v>
          </cell>
          <cell r="O600">
            <v>0</v>
          </cell>
          <cell r="P600">
            <v>0</v>
          </cell>
          <cell r="Q600">
            <v>0</v>
          </cell>
          <cell r="R600">
            <v>0</v>
          </cell>
          <cell r="S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row>
        <row r="601">
          <cell r="B601" t="str">
            <v>NX</v>
          </cell>
          <cell r="C601">
            <v>0</v>
          </cell>
          <cell r="D601">
            <v>0</v>
          </cell>
          <cell r="E601" t="str">
            <v>Neo xòe 8 hướng (dày 3,2mm)</v>
          </cell>
          <cell r="F601" t="str">
            <v>cái</v>
          </cell>
          <cell r="G601">
            <v>1</v>
          </cell>
          <cell r="H601">
            <v>83000</v>
          </cell>
          <cell r="K601">
            <v>0</v>
          </cell>
          <cell r="M601">
            <v>0</v>
          </cell>
          <cell r="N601">
            <v>83000</v>
          </cell>
          <cell r="O601">
            <v>0</v>
          </cell>
          <cell r="P601">
            <v>0</v>
          </cell>
          <cell r="Q601">
            <v>0</v>
          </cell>
          <cell r="R601">
            <v>0</v>
          </cell>
          <cell r="S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row>
        <row r="602">
          <cell r="B602" t="str">
            <v>MDD3</v>
          </cell>
          <cell r="C602">
            <v>0</v>
          </cell>
          <cell r="D602" t="str">
            <v>AB.11423</v>
          </cell>
          <cell r="E602" t="str">
            <v>Đào hố móng đất cấp 3 sâu &gt;1m</v>
          </cell>
          <cell r="F602" t="str">
            <v>m3</v>
          </cell>
          <cell r="G602">
            <v>0.251</v>
          </cell>
          <cell r="K602">
            <v>491833</v>
          </cell>
          <cell r="M602">
            <v>0</v>
          </cell>
          <cell r="N602">
            <v>0</v>
          </cell>
          <cell r="O602">
            <v>0</v>
          </cell>
          <cell r="P602">
            <v>0</v>
          </cell>
          <cell r="Q602">
            <v>123450.083</v>
          </cell>
          <cell r="R602">
            <v>0</v>
          </cell>
          <cell r="S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row>
        <row r="603">
          <cell r="B603" t="str">
            <v>MDAP3</v>
          </cell>
          <cell r="C603">
            <v>0</v>
          </cell>
          <cell r="D603" t="str">
            <v>AB.13113</v>
          </cell>
          <cell r="E603" t="str">
            <v>Đắp đất hố móng (K=0,95)</v>
          </cell>
          <cell r="F603" t="str">
            <v>m3</v>
          </cell>
          <cell r="G603">
            <v>0.251</v>
          </cell>
          <cell r="K603">
            <v>140824</v>
          </cell>
          <cell r="M603">
            <v>0</v>
          </cell>
          <cell r="N603">
            <v>0</v>
          </cell>
          <cell r="O603">
            <v>0</v>
          </cell>
          <cell r="P603">
            <v>0</v>
          </cell>
          <cell r="Q603">
            <v>35346.824000000001</v>
          </cell>
          <cell r="R603">
            <v>0</v>
          </cell>
          <cell r="S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row>
        <row r="604">
          <cell r="A604" t="str">
            <v>NXL-H</v>
          </cell>
          <cell r="C604">
            <v>0</v>
          </cell>
          <cell r="E604" t="str">
            <v>Bộ móng neo xòe cho chằng lệch (HT)</v>
          </cell>
          <cell r="F604" t="str">
            <v>Bộ</v>
          </cell>
          <cell r="G604">
            <v>0</v>
          </cell>
          <cell r="N604">
            <v>253000</v>
          </cell>
          <cell r="O604">
            <v>0</v>
          </cell>
          <cell r="P604">
            <v>0</v>
          </cell>
          <cell r="Q604">
            <v>158796.90700000001</v>
          </cell>
          <cell r="R604">
            <v>0</v>
          </cell>
          <cell r="S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row>
        <row r="605">
          <cell r="C605">
            <v>0</v>
          </cell>
          <cell r="E605" t="str">
            <v>Mỗi bộ gồm:</v>
          </cell>
        </row>
        <row r="606">
          <cell r="B606" t="str">
            <v>TN1624</v>
          </cell>
          <cell r="C606">
            <v>0</v>
          </cell>
          <cell r="D606">
            <v>0</v>
          </cell>
          <cell r="E606" t="str">
            <v>Ty neo φ16x2400</v>
          </cell>
          <cell r="F606" t="str">
            <v>cái</v>
          </cell>
          <cell r="G606">
            <v>1</v>
          </cell>
          <cell r="H606">
            <v>170000</v>
          </cell>
          <cell r="K606">
            <v>0</v>
          </cell>
          <cell r="M606">
            <v>0</v>
          </cell>
          <cell r="N606">
            <v>170000</v>
          </cell>
          <cell r="O606">
            <v>0</v>
          </cell>
          <cell r="P606">
            <v>0</v>
          </cell>
          <cell r="Q606">
            <v>0</v>
          </cell>
          <cell r="R606">
            <v>0</v>
          </cell>
          <cell r="S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row>
        <row r="607">
          <cell r="B607" t="str">
            <v>NX</v>
          </cell>
          <cell r="C607">
            <v>0</v>
          </cell>
          <cell r="D607">
            <v>0</v>
          </cell>
          <cell r="E607" t="str">
            <v>Neo xòe 8 hướng (dày 3,2mm)</v>
          </cell>
          <cell r="F607" t="str">
            <v>cái</v>
          </cell>
          <cell r="G607">
            <v>1</v>
          </cell>
          <cell r="H607">
            <v>83000</v>
          </cell>
          <cell r="K607">
            <v>0</v>
          </cell>
          <cell r="M607">
            <v>0</v>
          </cell>
          <cell r="N607">
            <v>83000</v>
          </cell>
          <cell r="O607">
            <v>0</v>
          </cell>
          <cell r="P607">
            <v>0</v>
          </cell>
          <cell r="Q607">
            <v>0</v>
          </cell>
          <cell r="R607">
            <v>0</v>
          </cell>
          <cell r="S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row>
        <row r="608">
          <cell r="B608" t="str">
            <v>MDD3</v>
          </cell>
          <cell r="C608">
            <v>0</v>
          </cell>
          <cell r="D608" t="str">
            <v>AB.11423</v>
          </cell>
          <cell r="E608" t="str">
            <v>Đào hố móng đất cấp 3 sâu &gt;1m</v>
          </cell>
          <cell r="F608" t="str">
            <v>m3</v>
          </cell>
          <cell r="G608">
            <v>0.251</v>
          </cell>
          <cell r="K608">
            <v>491833</v>
          </cell>
          <cell r="M608">
            <v>0</v>
          </cell>
          <cell r="N608">
            <v>0</v>
          </cell>
          <cell r="O608">
            <v>0</v>
          </cell>
          <cell r="P608">
            <v>0</v>
          </cell>
          <cell r="Q608">
            <v>123450.083</v>
          </cell>
          <cell r="R608">
            <v>0</v>
          </cell>
          <cell r="S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row>
        <row r="609">
          <cell r="B609" t="str">
            <v>MDAP3</v>
          </cell>
          <cell r="C609">
            <v>0</v>
          </cell>
          <cell r="D609" t="str">
            <v>AB.13113</v>
          </cell>
          <cell r="E609" t="str">
            <v>Đắp đất hố móng (K=0,95)</v>
          </cell>
          <cell r="F609" t="str">
            <v>m3</v>
          </cell>
          <cell r="G609">
            <v>0.251</v>
          </cell>
          <cell r="K609">
            <v>140824</v>
          </cell>
          <cell r="M609">
            <v>0</v>
          </cell>
          <cell r="N609">
            <v>0</v>
          </cell>
          <cell r="O609">
            <v>0</v>
          </cell>
          <cell r="P609">
            <v>0</v>
          </cell>
          <cell r="Q609">
            <v>35346.824000000001</v>
          </cell>
          <cell r="R609">
            <v>0</v>
          </cell>
          <cell r="S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row>
        <row r="610">
          <cell r="A610" t="str">
            <v>R1</v>
          </cell>
          <cell r="C610">
            <v>0</v>
          </cell>
          <cell r="E610" t="str">
            <v>Bộ Uclevis đỡ dây hạ thế</v>
          </cell>
          <cell r="F610" t="str">
            <v>bộ</v>
          </cell>
          <cell r="G610">
            <v>0</v>
          </cell>
          <cell r="N610">
            <v>29900</v>
          </cell>
          <cell r="O610">
            <v>0</v>
          </cell>
          <cell r="P610">
            <v>0</v>
          </cell>
          <cell r="Q610">
            <v>15472</v>
          </cell>
          <cell r="R610">
            <v>0</v>
          </cell>
          <cell r="S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row>
        <row r="611">
          <cell r="C611">
            <v>0</v>
          </cell>
          <cell r="E611" t="str">
            <v>Mỗi bộ gồm:</v>
          </cell>
        </row>
        <row r="612">
          <cell r="B612" t="str">
            <v>R1</v>
          </cell>
          <cell r="C612">
            <v>0</v>
          </cell>
          <cell r="D612">
            <v>0</v>
          </cell>
          <cell r="E612" t="str">
            <v>Uclevis - 3mm</v>
          </cell>
          <cell r="F612" t="str">
            <v>bộ</v>
          </cell>
          <cell r="G612">
            <v>1</v>
          </cell>
          <cell r="H612">
            <v>13900</v>
          </cell>
          <cell r="K612">
            <v>0</v>
          </cell>
          <cell r="M612">
            <v>0</v>
          </cell>
          <cell r="N612">
            <v>13900</v>
          </cell>
          <cell r="O612">
            <v>0</v>
          </cell>
          <cell r="P612">
            <v>0</v>
          </cell>
          <cell r="Q612">
            <v>0</v>
          </cell>
          <cell r="R612">
            <v>0</v>
          </cell>
          <cell r="S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row>
        <row r="613">
          <cell r="B613" t="str">
            <v>SOC</v>
          </cell>
          <cell r="C613">
            <v>0</v>
          </cell>
          <cell r="D613" t="str">
            <v>D3.1201</v>
          </cell>
          <cell r="E613" t="str">
            <v xml:space="preserve">Sứ ống chỉ </v>
          </cell>
          <cell r="F613" t="str">
            <v>cái</v>
          </cell>
          <cell r="G613">
            <v>1</v>
          </cell>
          <cell r="H613">
            <v>16000</v>
          </cell>
          <cell r="K613">
            <v>15472</v>
          </cell>
          <cell r="M613">
            <v>0</v>
          </cell>
          <cell r="N613">
            <v>16000</v>
          </cell>
          <cell r="O613">
            <v>0</v>
          </cell>
          <cell r="P613">
            <v>0</v>
          </cell>
          <cell r="Q613">
            <v>15472</v>
          </cell>
          <cell r="R613">
            <v>0</v>
          </cell>
          <cell r="S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row>
        <row r="614">
          <cell r="A614" t="str">
            <v>R3</v>
          </cell>
          <cell r="C614">
            <v>0</v>
          </cell>
          <cell r="E614" t="str">
            <v>Bộ Rack 3 đỡ dây hạ thế</v>
          </cell>
          <cell r="F614" t="str">
            <v>bộ</v>
          </cell>
          <cell r="G614">
            <v>0</v>
          </cell>
          <cell r="N614">
            <v>198000</v>
          </cell>
          <cell r="O614">
            <v>0</v>
          </cell>
          <cell r="P614">
            <v>0</v>
          </cell>
          <cell r="Q614">
            <v>46416</v>
          </cell>
          <cell r="R614">
            <v>0</v>
          </cell>
          <cell r="S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row>
        <row r="615">
          <cell r="C615">
            <v>0</v>
          </cell>
          <cell r="E615" t="str">
            <v>Mỗi bộ gồm:</v>
          </cell>
        </row>
        <row r="616">
          <cell r="B616" t="str">
            <v>R3</v>
          </cell>
          <cell r="C616">
            <v>0</v>
          </cell>
          <cell r="D616">
            <v>0</v>
          </cell>
          <cell r="E616" t="str">
            <v>Rack 3 sứ</v>
          </cell>
          <cell r="F616" t="str">
            <v>bộ</v>
          </cell>
          <cell r="G616">
            <v>1</v>
          </cell>
          <cell r="H616">
            <v>150000</v>
          </cell>
          <cell r="K616">
            <v>0</v>
          </cell>
          <cell r="M616">
            <v>0</v>
          </cell>
          <cell r="N616">
            <v>150000</v>
          </cell>
          <cell r="O616">
            <v>0</v>
          </cell>
          <cell r="P616">
            <v>0</v>
          </cell>
          <cell r="Q616">
            <v>0</v>
          </cell>
          <cell r="R616">
            <v>0</v>
          </cell>
          <cell r="S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row>
        <row r="617">
          <cell r="B617" t="str">
            <v>SOC</v>
          </cell>
          <cell r="C617">
            <v>0</v>
          </cell>
          <cell r="D617" t="str">
            <v>D3.1201</v>
          </cell>
          <cell r="E617" t="str">
            <v xml:space="preserve">Sứ ống chỉ </v>
          </cell>
          <cell r="F617" t="str">
            <v>cái</v>
          </cell>
          <cell r="G617">
            <v>3</v>
          </cell>
          <cell r="H617">
            <v>16000</v>
          </cell>
          <cell r="K617">
            <v>15472</v>
          </cell>
          <cell r="M617">
            <v>0</v>
          </cell>
          <cell r="N617">
            <v>48000</v>
          </cell>
          <cell r="O617">
            <v>0</v>
          </cell>
          <cell r="P617">
            <v>0</v>
          </cell>
          <cell r="Q617">
            <v>46416</v>
          </cell>
          <cell r="R617">
            <v>0</v>
          </cell>
          <cell r="S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row>
        <row r="618">
          <cell r="A618" t="str">
            <v>R4</v>
          </cell>
          <cell r="C618">
            <v>1</v>
          </cell>
          <cell r="E618" t="str">
            <v>Bộ Rack 4 đỡ dây hạ thế</v>
          </cell>
          <cell r="F618" t="str">
            <v>bộ</v>
          </cell>
          <cell r="G618">
            <v>17</v>
          </cell>
          <cell r="N618">
            <v>248000</v>
          </cell>
          <cell r="O618">
            <v>0</v>
          </cell>
          <cell r="P618">
            <v>0</v>
          </cell>
          <cell r="Q618">
            <v>46416</v>
          </cell>
          <cell r="R618">
            <v>0</v>
          </cell>
          <cell r="S618">
            <v>0</v>
          </cell>
          <cell r="U618">
            <v>17</v>
          </cell>
          <cell r="V618">
            <v>0</v>
          </cell>
          <cell r="W618">
            <v>0</v>
          </cell>
          <cell r="X618">
            <v>0</v>
          </cell>
          <cell r="Y618">
            <v>0</v>
          </cell>
          <cell r="Z618">
            <v>0</v>
          </cell>
          <cell r="AA618">
            <v>0</v>
          </cell>
          <cell r="AB618">
            <v>0</v>
          </cell>
          <cell r="AC618">
            <v>0</v>
          </cell>
          <cell r="AD618">
            <v>1</v>
          </cell>
          <cell r="AE618">
            <v>16</v>
          </cell>
          <cell r="AF618">
            <v>0</v>
          </cell>
          <cell r="AG618">
            <v>0</v>
          </cell>
        </row>
        <row r="619">
          <cell r="C619">
            <v>1</v>
          </cell>
          <cell r="E619" t="str">
            <v>Mỗi bộ gồm:</v>
          </cell>
        </row>
        <row r="620">
          <cell r="B620" t="str">
            <v>R4</v>
          </cell>
          <cell r="C620">
            <v>1</v>
          </cell>
          <cell r="D620">
            <v>0</v>
          </cell>
          <cell r="E620" t="str">
            <v>Rack 4 sứ</v>
          </cell>
          <cell r="F620" t="str">
            <v>bộ</v>
          </cell>
          <cell r="G620">
            <v>1</v>
          </cell>
          <cell r="H620">
            <v>200000</v>
          </cell>
          <cell r="K620">
            <v>0</v>
          </cell>
          <cell r="M620">
            <v>0</v>
          </cell>
          <cell r="N620">
            <v>200000</v>
          </cell>
          <cell r="O620">
            <v>0</v>
          </cell>
          <cell r="P620">
            <v>0</v>
          </cell>
          <cell r="Q620">
            <v>0</v>
          </cell>
          <cell r="R620">
            <v>0</v>
          </cell>
          <cell r="S620">
            <v>0</v>
          </cell>
          <cell r="U620">
            <v>17</v>
          </cell>
          <cell r="V620">
            <v>0</v>
          </cell>
          <cell r="W620">
            <v>0</v>
          </cell>
          <cell r="X620">
            <v>0</v>
          </cell>
          <cell r="Y620">
            <v>0</v>
          </cell>
          <cell r="Z620">
            <v>0</v>
          </cell>
          <cell r="AA620">
            <v>0</v>
          </cell>
          <cell r="AB620">
            <v>0</v>
          </cell>
          <cell r="AC620">
            <v>0</v>
          </cell>
          <cell r="AD620">
            <v>1</v>
          </cell>
          <cell r="AE620">
            <v>16</v>
          </cell>
          <cell r="AF620">
            <v>0</v>
          </cell>
          <cell r="AG620">
            <v>0</v>
          </cell>
        </row>
        <row r="621">
          <cell r="B621" t="str">
            <v>SOC</v>
          </cell>
          <cell r="C621">
            <v>1</v>
          </cell>
          <cell r="D621" t="str">
            <v>D3.1201</v>
          </cell>
          <cell r="E621" t="str">
            <v xml:space="preserve">Sứ ống chỉ </v>
          </cell>
          <cell r="F621" t="str">
            <v>cái</v>
          </cell>
          <cell r="G621">
            <v>3</v>
          </cell>
          <cell r="H621">
            <v>16000</v>
          </cell>
          <cell r="K621">
            <v>15472</v>
          </cell>
          <cell r="M621">
            <v>0</v>
          </cell>
          <cell r="N621">
            <v>48000</v>
          </cell>
          <cell r="O621">
            <v>0</v>
          </cell>
          <cell r="P621">
            <v>0</v>
          </cell>
          <cell r="Q621">
            <v>46416</v>
          </cell>
          <cell r="R621">
            <v>0</v>
          </cell>
          <cell r="S621">
            <v>0</v>
          </cell>
          <cell r="U621">
            <v>51</v>
          </cell>
          <cell r="V621">
            <v>0</v>
          </cell>
          <cell r="W621">
            <v>0</v>
          </cell>
          <cell r="X621">
            <v>0</v>
          </cell>
          <cell r="Y621">
            <v>0</v>
          </cell>
          <cell r="Z621">
            <v>0</v>
          </cell>
          <cell r="AA621">
            <v>0</v>
          </cell>
          <cell r="AB621">
            <v>0</v>
          </cell>
          <cell r="AC621">
            <v>0</v>
          </cell>
          <cell r="AD621">
            <v>3</v>
          </cell>
          <cell r="AE621">
            <v>48</v>
          </cell>
          <cell r="AF621">
            <v>0</v>
          </cell>
          <cell r="AG621">
            <v>0</v>
          </cell>
        </row>
        <row r="622">
          <cell r="A622" t="str">
            <v>U-D</v>
          </cell>
          <cell r="C622">
            <v>1</v>
          </cell>
          <cell r="E622" t="str">
            <v>Bộ Uclevis đỡ dây trung hòa (trụ đơn)</v>
          </cell>
          <cell r="F622" t="str">
            <v>bộ</v>
          </cell>
          <cell r="G622">
            <v>53</v>
          </cell>
          <cell r="N622">
            <v>54100</v>
          </cell>
          <cell r="O622">
            <v>0</v>
          </cell>
          <cell r="P622">
            <v>0</v>
          </cell>
          <cell r="Q622">
            <v>15472</v>
          </cell>
          <cell r="R622">
            <v>0</v>
          </cell>
          <cell r="S622">
            <v>0</v>
          </cell>
          <cell r="U622">
            <v>53</v>
          </cell>
          <cell r="V622">
            <v>6</v>
          </cell>
          <cell r="W622">
            <v>4</v>
          </cell>
          <cell r="X622">
            <v>6</v>
          </cell>
          <cell r="Y622">
            <v>3</v>
          </cell>
          <cell r="Z622">
            <v>3</v>
          </cell>
          <cell r="AA622">
            <v>5</v>
          </cell>
          <cell r="AB622">
            <v>2</v>
          </cell>
          <cell r="AC622">
            <v>6</v>
          </cell>
          <cell r="AD622">
            <v>4</v>
          </cell>
          <cell r="AE622">
            <v>14</v>
          </cell>
          <cell r="AF622">
            <v>0</v>
          </cell>
          <cell r="AG622">
            <v>0</v>
          </cell>
        </row>
        <row r="623">
          <cell r="C623">
            <v>1</v>
          </cell>
          <cell r="E623" t="str">
            <v>Mỗi bộ gồm:</v>
          </cell>
        </row>
        <row r="624">
          <cell r="B624" t="str">
            <v>R1</v>
          </cell>
          <cell r="C624">
            <v>1</v>
          </cell>
          <cell r="D624">
            <v>0</v>
          </cell>
          <cell r="E624" t="str">
            <v>Uclevis - 3mm</v>
          </cell>
          <cell r="F624" t="str">
            <v>bộ</v>
          </cell>
          <cell r="G624">
            <v>1</v>
          </cell>
          <cell r="H624">
            <v>13900</v>
          </cell>
          <cell r="K624">
            <v>0</v>
          </cell>
          <cell r="M624">
            <v>0</v>
          </cell>
          <cell r="N624">
            <v>13900</v>
          </cell>
          <cell r="O624">
            <v>0</v>
          </cell>
          <cell r="P624">
            <v>0</v>
          </cell>
          <cell r="Q624">
            <v>0</v>
          </cell>
          <cell r="R624">
            <v>0</v>
          </cell>
          <cell r="S624">
            <v>0</v>
          </cell>
          <cell r="U624">
            <v>53</v>
          </cell>
          <cell r="V624">
            <v>6</v>
          </cell>
          <cell r="W624">
            <v>4</v>
          </cell>
          <cell r="X624">
            <v>6</v>
          </cell>
          <cell r="Y624">
            <v>3</v>
          </cell>
          <cell r="Z624">
            <v>3</v>
          </cell>
          <cell r="AA624">
            <v>5</v>
          </cell>
          <cell r="AB624">
            <v>2</v>
          </cell>
          <cell r="AC624">
            <v>6</v>
          </cell>
          <cell r="AD624">
            <v>4</v>
          </cell>
          <cell r="AE624">
            <v>14</v>
          </cell>
          <cell r="AF624">
            <v>0</v>
          </cell>
          <cell r="AG624">
            <v>0</v>
          </cell>
        </row>
        <row r="625">
          <cell r="B625" t="str">
            <v>SOC</v>
          </cell>
          <cell r="C625">
            <v>1</v>
          </cell>
          <cell r="D625" t="str">
            <v>D3.1201</v>
          </cell>
          <cell r="E625" t="str">
            <v xml:space="preserve">Sứ ống chỉ </v>
          </cell>
          <cell r="F625" t="str">
            <v>cái</v>
          </cell>
          <cell r="G625">
            <v>1</v>
          </cell>
          <cell r="H625">
            <v>16000</v>
          </cell>
          <cell r="K625">
            <v>15472</v>
          </cell>
          <cell r="M625">
            <v>0</v>
          </cell>
          <cell r="N625">
            <v>16000</v>
          </cell>
          <cell r="O625">
            <v>0</v>
          </cell>
          <cell r="P625">
            <v>0</v>
          </cell>
          <cell r="Q625">
            <v>15472</v>
          </cell>
          <cell r="R625">
            <v>0</v>
          </cell>
          <cell r="S625">
            <v>0</v>
          </cell>
          <cell r="U625">
            <v>53</v>
          </cell>
          <cell r="V625">
            <v>6</v>
          </cell>
          <cell r="W625">
            <v>4</v>
          </cell>
          <cell r="X625">
            <v>6</v>
          </cell>
          <cell r="Y625">
            <v>3</v>
          </cell>
          <cell r="Z625">
            <v>3</v>
          </cell>
          <cell r="AA625">
            <v>5</v>
          </cell>
          <cell r="AB625">
            <v>2</v>
          </cell>
          <cell r="AC625">
            <v>6</v>
          </cell>
          <cell r="AD625">
            <v>4</v>
          </cell>
          <cell r="AE625">
            <v>14</v>
          </cell>
          <cell r="AF625">
            <v>0</v>
          </cell>
          <cell r="AG625">
            <v>0</v>
          </cell>
        </row>
        <row r="626">
          <cell r="B626" t="str">
            <v>B16250</v>
          </cell>
          <cell r="C626">
            <v>1</v>
          </cell>
          <cell r="D626">
            <v>0</v>
          </cell>
          <cell r="E626" t="str">
            <v>Boulon 16x250</v>
          </cell>
          <cell r="F626" t="str">
            <v>bộ</v>
          </cell>
          <cell r="G626">
            <v>1</v>
          </cell>
          <cell r="H626">
            <v>19000</v>
          </cell>
          <cell r="K626">
            <v>0</v>
          </cell>
          <cell r="M626">
            <v>0</v>
          </cell>
          <cell r="N626">
            <v>19000</v>
          </cell>
          <cell r="O626">
            <v>0</v>
          </cell>
          <cell r="P626">
            <v>0</v>
          </cell>
          <cell r="Q626">
            <v>0</v>
          </cell>
          <cell r="R626">
            <v>0</v>
          </cell>
          <cell r="S626">
            <v>0</v>
          </cell>
          <cell r="U626">
            <v>53</v>
          </cell>
          <cell r="V626">
            <v>6</v>
          </cell>
          <cell r="W626">
            <v>4</v>
          </cell>
          <cell r="X626">
            <v>6</v>
          </cell>
          <cell r="Y626">
            <v>3</v>
          </cell>
          <cell r="Z626">
            <v>3</v>
          </cell>
          <cell r="AA626">
            <v>5</v>
          </cell>
          <cell r="AB626">
            <v>2</v>
          </cell>
          <cell r="AC626">
            <v>6</v>
          </cell>
          <cell r="AD626">
            <v>4</v>
          </cell>
          <cell r="AE626">
            <v>14</v>
          </cell>
          <cell r="AF626">
            <v>0</v>
          </cell>
          <cell r="AG626">
            <v>0</v>
          </cell>
        </row>
        <row r="627">
          <cell r="B627" t="str">
            <v>LD 50</v>
          </cell>
          <cell r="C627">
            <v>1</v>
          </cell>
          <cell r="D627">
            <v>0</v>
          </cell>
          <cell r="E627" t="str">
            <v>Long đền vuông 18 (50x50x3)</v>
          </cell>
          <cell r="F627" t="str">
            <v>cái</v>
          </cell>
          <cell r="G627">
            <v>2</v>
          </cell>
          <cell r="H627">
            <v>2600</v>
          </cell>
          <cell r="K627">
            <v>0</v>
          </cell>
          <cell r="M627">
            <v>0</v>
          </cell>
          <cell r="N627">
            <v>5200</v>
          </cell>
          <cell r="O627">
            <v>0</v>
          </cell>
          <cell r="P627">
            <v>0</v>
          </cell>
          <cell r="Q627">
            <v>0</v>
          </cell>
          <cell r="R627">
            <v>0</v>
          </cell>
          <cell r="S627">
            <v>0</v>
          </cell>
          <cell r="U627">
            <v>106</v>
          </cell>
          <cell r="V627">
            <v>12</v>
          </cell>
          <cell r="W627">
            <v>8</v>
          </cell>
          <cell r="X627">
            <v>12</v>
          </cell>
          <cell r="Y627">
            <v>6</v>
          </cell>
          <cell r="Z627">
            <v>6</v>
          </cell>
          <cell r="AA627">
            <v>10</v>
          </cell>
          <cell r="AB627">
            <v>4</v>
          </cell>
          <cell r="AC627">
            <v>12</v>
          </cell>
          <cell r="AD627">
            <v>8</v>
          </cell>
          <cell r="AE627">
            <v>28</v>
          </cell>
          <cell r="AF627">
            <v>0</v>
          </cell>
          <cell r="AG627">
            <v>0</v>
          </cell>
        </row>
        <row r="628">
          <cell r="A628" t="str">
            <v>U-K</v>
          </cell>
          <cell r="C628">
            <v>0</v>
          </cell>
          <cell r="E628" t="str">
            <v>Bộ Uclevis đỡ dây trung hòa trụ ghép</v>
          </cell>
          <cell r="F628" t="str">
            <v>bộ</v>
          </cell>
          <cell r="G628">
            <v>0</v>
          </cell>
          <cell r="N628">
            <v>71100</v>
          </cell>
          <cell r="O628">
            <v>0</v>
          </cell>
          <cell r="P628">
            <v>0</v>
          </cell>
          <cell r="Q628">
            <v>15472</v>
          </cell>
          <cell r="R628">
            <v>0</v>
          </cell>
          <cell r="S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row>
        <row r="629">
          <cell r="C629">
            <v>0</v>
          </cell>
          <cell r="E629" t="str">
            <v>Mỗi bộ gồm:</v>
          </cell>
        </row>
        <row r="630">
          <cell r="B630" t="str">
            <v>R1</v>
          </cell>
          <cell r="C630">
            <v>0</v>
          </cell>
          <cell r="D630">
            <v>0</v>
          </cell>
          <cell r="E630" t="str">
            <v>Uclevis - 3mm</v>
          </cell>
          <cell r="F630" t="str">
            <v>bộ</v>
          </cell>
          <cell r="G630">
            <v>1</v>
          </cell>
          <cell r="H630">
            <v>13900</v>
          </cell>
          <cell r="K630">
            <v>0</v>
          </cell>
          <cell r="M630">
            <v>0</v>
          </cell>
          <cell r="N630">
            <v>13900</v>
          </cell>
          <cell r="O630">
            <v>0</v>
          </cell>
          <cell r="P630">
            <v>0</v>
          </cell>
          <cell r="Q630">
            <v>0</v>
          </cell>
          <cell r="R630">
            <v>0</v>
          </cell>
          <cell r="S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row>
        <row r="631">
          <cell r="B631" t="str">
            <v>SOC</v>
          </cell>
          <cell r="C631">
            <v>0</v>
          </cell>
          <cell r="D631" t="str">
            <v>D3.1201</v>
          </cell>
          <cell r="E631" t="str">
            <v xml:space="preserve">Sứ ống chỉ </v>
          </cell>
          <cell r="F631" t="str">
            <v>cái</v>
          </cell>
          <cell r="G631">
            <v>1</v>
          </cell>
          <cell r="H631">
            <v>16000</v>
          </cell>
          <cell r="K631">
            <v>15472</v>
          </cell>
          <cell r="M631">
            <v>0</v>
          </cell>
          <cell r="N631">
            <v>16000</v>
          </cell>
          <cell r="O631">
            <v>0</v>
          </cell>
          <cell r="P631">
            <v>0</v>
          </cell>
          <cell r="Q631">
            <v>15472</v>
          </cell>
          <cell r="R631">
            <v>0</v>
          </cell>
          <cell r="S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row>
        <row r="632">
          <cell r="B632" t="str">
            <v>B16550vr</v>
          </cell>
          <cell r="C632">
            <v>0</v>
          </cell>
          <cell r="D632">
            <v>0</v>
          </cell>
          <cell r="E632" t="str">
            <v xml:space="preserve">Boulon 16x550VRS </v>
          </cell>
          <cell r="F632" t="str">
            <v>bộ</v>
          </cell>
          <cell r="G632">
            <v>1</v>
          </cell>
          <cell r="H632">
            <v>41200</v>
          </cell>
          <cell r="K632">
            <v>0</v>
          </cell>
          <cell r="M632">
            <v>0</v>
          </cell>
          <cell r="N632">
            <v>41200</v>
          </cell>
          <cell r="O632">
            <v>0</v>
          </cell>
          <cell r="P632">
            <v>0</v>
          </cell>
          <cell r="Q632">
            <v>0</v>
          </cell>
          <cell r="R632">
            <v>0</v>
          </cell>
          <cell r="S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row>
        <row r="633">
          <cell r="A633" t="str">
            <v>U-X</v>
          </cell>
          <cell r="C633">
            <v>0</v>
          </cell>
          <cell r="E633" t="str">
            <v>Bộ Uclevis đỡ dây trung hòa vào xà</v>
          </cell>
          <cell r="F633" t="str">
            <v>bộ</v>
          </cell>
          <cell r="G633">
            <v>0</v>
          </cell>
          <cell r="N633">
            <v>42900</v>
          </cell>
          <cell r="O633">
            <v>0</v>
          </cell>
          <cell r="P633">
            <v>0</v>
          </cell>
          <cell r="Q633">
            <v>15472</v>
          </cell>
          <cell r="R633">
            <v>0</v>
          </cell>
          <cell r="S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row>
        <row r="634">
          <cell r="C634">
            <v>0</v>
          </cell>
          <cell r="E634" t="str">
            <v>Mỗi bộ gồm:</v>
          </cell>
        </row>
        <row r="635">
          <cell r="B635" t="str">
            <v>R1</v>
          </cell>
          <cell r="C635">
            <v>0</v>
          </cell>
          <cell r="D635">
            <v>0</v>
          </cell>
          <cell r="E635" t="str">
            <v>Uclevis - 3mm</v>
          </cell>
          <cell r="F635" t="str">
            <v>bộ</v>
          </cell>
          <cell r="G635">
            <v>1</v>
          </cell>
          <cell r="H635">
            <v>13900</v>
          </cell>
          <cell r="K635">
            <v>0</v>
          </cell>
          <cell r="M635">
            <v>0</v>
          </cell>
          <cell r="N635">
            <v>13900</v>
          </cell>
          <cell r="O635">
            <v>0</v>
          </cell>
          <cell r="P635">
            <v>0</v>
          </cell>
          <cell r="Q635">
            <v>0</v>
          </cell>
          <cell r="R635">
            <v>0</v>
          </cell>
          <cell r="S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row>
        <row r="636">
          <cell r="B636" t="str">
            <v>SOC</v>
          </cell>
          <cell r="C636">
            <v>0</v>
          </cell>
          <cell r="D636" t="str">
            <v>D3.1201</v>
          </cell>
          <cell r="E636" t="str">
            <v xml:space="preserve">Sứ ống chỉ </v>
          </cell>
          <cell r="F636" t="str">
            <v>cái</v>
          </cell>
          <cell r="G636">
            <v>1</v>
          </cell>
          <cell r="H636">
            <v>16000</v>
          </cell>
          <cell r="K636">
            <v>15472</v>
          </cell>
          <cell r="M636">
            <v>0</v>
          </cell>
          <cell r="N636">
            <v>16000</v>
          </cell>
          <cell r="O636">
            <v>0</v>
          </cell>
          <cell r="P636">
            <v>0</v>
          </cell>
          <cell r="Q636">
            <v>15472</v>
          </cell>
          <cell r="R636">
            <v>0</v>
          </cell>
          <cell r="S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row>
        <row r="637">
          <cell r="B637" t="str">
            <v>B16100</v>
          </cell>
          <cell r="C637">
            <v>0</v>
          </cell>
          <cell r="D637">
            <v>0</v>
          </cell>
          <cell r="E637" t="str">
            <v>Boulon 16x100</v>
          </cell>
          <cell r="F637" t="str">
            <v>bộ</v>
          </cell>
          <cell r="G637">
            <v>1</v>
          </cell>
          <cell r="H637">
            <v>13000</v>
          </cell>
          <cell r="K637">
            <v>0</v>
          </cell>
          <cell r="M637">
            <v>0</v>
          </cell>
          <cell r="N637">
            <v>13000</v>
          </cell>
          <cell r="O637">
            <v>0</v>
          </cell>
          <cell r="P637">
            <v>0</v>
          </cell>
          <cell r="Q637">
            <v>0</v>
          </cell>
          <cell r="R637">
            <v>0</v>
          </cell>
          <cell r="S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row>
        <row r="638">
          <cell r="A638" t="str">
            <v>KN50</v>
          </cell>
          <cell r="C638">
            <v>1</v>
          </cell>
          <cell r="E638" t="str">
            <v>Bộ khóa néo dây trung hòa vào trụ (cáp trần 50)</v>
          </cell>
          <cell r="F638" t="str">
            <v>bộ</v>
          </cell>
          <cell r="G638">
            <v>48</v>
          </cell>
          <cell r="N638">
            <v>95100</v>
          </cell>
          <cell r="O638">
            <v>0</v>
          </cell>
          <cell r="P638">
            <v>0</v>
          </cell>
          <cell r="Q638">
            <v>0</v>
          </cell>
          <cell r="R638">
            <v>0</v>
          </cell>
          <cell r="S638">
            <v>0</v>
          </cell>
          <cell r="U638">
            <v>48</v>
          </cell>
          <cell r="V638">
            <v>4</v>
          </cell>
          <cell r="W638">
            <v>6</v>
          </cell>
          <cell r="X638">
            <v>2</v>
          </cell>
          <cell r="Y638">
            <v>6</v>
          </cell>
          <cell r="Z638">
            <v>6</v>
          </cell>
          <cell r="AA638">
            <v>6</v>
          </cell>
          <cell r="AB638">
            <v>4</v>
          </cell>
          <cell r="AC638">
            <v>6</v>
          </cell>
          <cell r="AD638">
            <v>4</v>
          </cell>
          <cell r="AE638">
            <v>4</v>
          </cell>
          <cell r="AF638">
            <v>0</v>
          </cell>
          <cell r="AG638">
            <v>0</v>
          </cell>
        </row>
        <row r="639">
          <cell r="C639">
            <v>1</v>
          </cell>
          <cell r="E639" t="str">
            <v>Mỗi bộ gồm:</v>
          </cell>
        </row>
        <row r="640">
          <cell r="B640" t="str">
            <v>kn50</v>
          </cell>
          <cell r="C640">
            <v>1</v>
          </cell>
          <cell r="D640">
            <v>0</v>
          </cell>
          <cell r="E640" t="str">
            <v>Khóa néo dây cỡ dây 50 (kẹp dừng dây 3U-3mm)</v>
          </cell>
          <cell r="F640" t="str">
            <v>cái</v>
          </cell>
          <cell r="G640">
            <v>1</v>
          </cell>
          <cell r="H640">
            <v>58000</v>
          </cell>
          <cell r="K640">
            <v>0</v>
          </cell>
          <cell r="M640">
            <v>0</v>
          </cell>
          <cell r="N640">
            <v>58000</v>
          </cell>
          <cell r="O640">
            <v>0</v>
          </cell>
          <cell r="P640">
            <v>0</v>
          </cell>
          <cell r="Q640">
            <v>0</v>
          </cell>
          <cell r="R640">
            <v>0</v>
          </cell>
          <cell r="S640">
            <v>0</v>
          </cell>
          <cell r="U640">
            <v>48</v>
          </cell>
          <cell r="V640">
            <v>4</v>
          </cell>
          <cell r="W640">
            <v>6</v>
          </cell>
          <cell r="X640">
            <v>2</v>
          </cell>
          <cell r="Y640">
            <v>6</v>
          </cell>
          <cell r="Z640">
            <v>6</v>
          </cell>
          <cell r="AA640">
            <v>6</v>
          </cell>
          <cell r="AB640">
            <v>4</v>
          </cell>
          <cell r="AC640">
            <v>6</v>
          </cell>
          <cell r="AD640">
            <v>4</v>
          </cell>
          <cell r="AE640">
            <v>4</v>
          </cell>
          <cell r="AF640">
            <v>0</v>
          </cell>
          <cell r="AG640">
            <v>0</v>
          </cell>
        </row>
        <row r="641">
          <cell r="B641" t="str">
            <v>BM16300</v>
          </cell>
          <cell r="C641">
            <v>1</v>
          </cell>
          <cell r="D641">
            <v>0</v>
          </cell>
          <cell r="E641" t="str">
            <v>Boulon mắt 16x300</v>
          </cell>
          <cell r="F641" t="str">
            <v>bộ</v>
          </cell>
          <cell r="G641">
            <v>1</v>
          </cell>
          <cell r="H641">
            <v>34500</v>
          </cell>
          <cell r="K641">
            <v>0</v>
          </cell>
          <cell r="M641">
            <v>0</v>
          </cell>
          <cell r="N641">
            <v>34500</v>
          </cell>
          <cell r="O641">
            <v>0</v>
          </cell>
          <cell r="P641">
            <v>0</v>
          </cell>
          <cell r="Q641">
            <v>0</v>
          </cell>
          <cell r="R641">
            <v>0</v>
          </cell>
          <cell r="S641">
            <v>0</v>
          </cell>
          <cell r="U641">
            <v>48</v>
          </cell>
          <cell r="V641">
            <v>4</v>
          </cell>
          <cell r="W641">
            <v>6</v>
          </cell>
          <cell r="X641">
            <v>2</v>
          </cell>
          <cell r="Y641">
            <v>6</v>
          </cell>
          <cell r="Z641">
            <v>6</v>
          </cell>
          <cell r="AA641">
            <v>6</v>
          </cell>
          <cell r="AB641">
            <v>4</v>
          </cell>
          <cell r="AC641">
            <v>6</v>
          </cell>
          <cell r="AD641">
            <v>4</v>
          </cell>
          <cell r="AE641">
            <v>4</v>
          </cell>
          <cell r="AF641">
            <v>0</v>
          </cell>
          <cell r="AG641">
            <v>0</v>
          </cell>
        </row>
        <row r="642">
          <cell r="B642" t="str">
            <v>LD 50</v>
          </cell>
          <cell r="C642">
            <v>1</v>
          </cell>
          <cell r="D642">
            <v>0</v>
          </cell>
          <cell r="E642" t="str">
            <v>Long đền vuông 18 (50x50x3)</v>
          </cell>
          <cell r="F642" t="str">
            <v>cái</v>
          </cell>
          <cell r="G642">
            <v>1</v>
          </cell>
          <cell r="H642">
            <v>2600</v>
          </cell>
          <cell r="K642">
            <v>0</v>
          </cell>
          <cell r="M642">
            <v>0</v>
          </cell>
          <cell r="N642">
            <v>2600</v>
          </cell>
          <cell r="O642">
            <v>0</v>
          </cell>
          <cell r="P642">
            <v>0</v>
          </cell>
          <cell r="Q642">
            <v>0</v>
          </cell>
          <cell r="R642">
            <v>0</v>
          </cell>
          <cell r="S642">
            <v>0</v>
          </cell>
          <cell r="U642">
            <v>48</v>
          </cell>
          <cell r="V642">
            <v>4</v>
          </cell>
          <cell r="W642">
            <v>6</v>
          </cell>
          <cell r="X642">
            <v>2</v>
          </cell>
          <cell r="Y642">
            <v>6</v>
          </cell>
          <cell r="Z642">
            <v>6</v>
          </cell>
          <cell r="AA642">
            <v>6</v>
          </cell>
          <cell r="AB642">
            <v>4</v>
          </cell>
          <cell r="AC642">
            <v>6</v>
          </cell>
          <cell r="AD642">
            <v>4</v>
          </cell>
          <cell r="AE642">
            <v>4</v>
          </cell>
          <cell r="AF642">
            <v>0</v>
          </cell>
          <cell r="AG642">
            <v>0</v>
          </cell>
        </row>
        <row r="643">
          <cell r="A643" t="str">
            <v>KN70</v>
          </cell>
          <cell r="C643">
            <v>0</v>
          </cell>
          <cell r="E643" t="str">
            <v>Bộ khóa néo dây trung hòa vào trụ (cáp trần 70)</v>
          </cell>
          <cell r="F643" t="str">
            <v>bộ</v>
          </cell>
          <cell r="G643">
            <v>0</v>
          </cell>
          <cell r="N643">
            <v>92500</v>
          </cell>
          <cell r="O643">
            <v>0</v>
          </cell>
          <cell r="P643">
            <v>0</v>
          </cell>
          <cell r="Q643">
            <v>0</v>
          </cell>
          <cell r="R643">
            <v>0</v>
          </cell>
          <cell r="S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row>
        <row r="644">
          <cell r="C644">
            <v>0</v>
          </cell>
          <cell r="E644" t="str">
            <v>Mỗi bộ gồm:</v>
          </cell>
        </row>
        <row r="645">
          <cell r="B645" t="str">
            <v>kn70</v>
          </cell>
          <cell r="C645">
            <v>0</v>
          </cell>
          <cell r="D645">
            <v>0</v>
          </cell>
          <cell r="E645" t="str">
            <v>Khóa néo dây cỡ dây 70 (kẹp dừng dây 3U-3mm)</v>
          </cell>
          <cell r="F645" t="str">
            <v>cái</v>
          </cell>
          <cell r="G645">
            <v>1</v>
          </cell>
          <cell r="H645">
            <v>58000</v>
          </cell>
          <cell r="K645">
            <v>0</v>
          </cell>
          <cell r="M645">
            <v>0</v>
          </cell>
          <cell r="N645">
            <v>58000</v>
          </cell>
          <cell r="O645">
            <v>0</v>
          </cell>
          <cell r="P645">
            <v>0</v>
          </cell>
          <cell r="Q645">
            <v>0</v>
          </cell>
          <cell r="R645">
            <v>0</v>
          </cell>
          <cell r="S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row>
        <row r="646">
          <cell r="B646" t="str">
            <v>BM16300</v>
          </cell>
          <cell r="C646">
            <v>0</v>
          </cell>
          <cell r="D646">
            <v>0</v>
          </cell>
          <cell r="E646" t="str">
            <v>Boulon mắt 16x300</v>
          </cell>
          <cell r="F646" t="str">
            <v>bộ</v>
          </cell>
          <cell r="G646">
            <v>1</v>
          </cell>
          <cell r="H646">
            <v>34500</v>
          </cell>
          <cell r="K646">
            <v>0</v>
          </cell>
          <cell r="M646">
            <v>0</v>
          </cell>
          <cell r="N646">
            <v>34500</v>
          </cell>
          <cell r="O646">
            <v>0</v>
          </cell>
          <cell r="P646">
            <v>0</v>
          </cell>
          <cell r="Q646">
            <v>0</v>
          </cell>
          <cell r="R646">
            <v>0</v>
          </cell>
          <cell r="S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row>
        <row r="647">
          <cell r="A647" t="str">
            <v>KN95</v>
          </cell>
          <cell r="C647">
            <v>0</v>
          </cell>
          <cell r="E647" t="str">
            <v>Bộ khóa néo dây trung hòa vào trụ (cáp trần 95)</v>
          </cell>
          <cell r="F647" t="str">
            <v>bộ</v>
          </cell>
          <cell r="G647">
            <v>0</v>
          </cell>
          <cell r="N647">
            <v>160500</v>
          </cell>
          <cell r="O647">
            <v>0</v>
          </cell>
          <cell r="P647">
            <v>0</v>
          </cell>
          <cell r="Q647">
            <v>0</v>
          </cell>
          <cell r="R647">
            <v>0</v>
          </cell>
          <cell r="S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row>
        <row r="648">
          <cell r="C648">
            <v>0</v>
          </cell>
          <cell r="E648" t="str">
            <v>Mỗi bộ gồm:</v>
          </cell>
        </row>
        <row r="649">
          <cell r="B649" t="str">
            <v>kn95</v>
          </cell>
          <cell r="C649">
            <v>0</v>
          </cell>
          <cell r="D649">
            <v>0</v>
          </cell>
          <cell r="E649" t="str">
            <v>Khóa néo dây cỡ dây 95 (kẹp dừng dây 5U-4mm)</v>
          </cell>
          <cell r="F649" t="str">
            <v>cái</v>
          </cell>
          <cell r="G649">
            <v>1</v>
          </cell>
          <cell r="H649">
            <v>126000</v>
          </cell>
          <cell r="K649">
            <v>0</v>
          </cell>
          <cell r="M649">
            <v>0</v>
          </cell>
          <cell r="N649">
            <v>126000</v>
          </cell>
          <cell r="O649">
            <v>0</v>
          </cell>
          <cell r="P649">
            <v>0</v>
          </cell>
          <cell r="Q649">
            <v>0</v>
          </cell>
          <cell r="R649">
            <v>0</v>
          </cell>
          <cell r="S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row>
        <row r="650">
          <cell r="B650" t="str">
            <v>BM16300</v>
          </cell>
          <cell r="C650">
            <v>0</v>
          </cell>
          <cell r="D650">
            <v>0</v>
          </cell>
          <cell r="E650" t="str">
            <v>Boulon mắt 16x300</v>
          </cell>
          <cell r="F650" t="str">
            <v>bộ</v>
          </cell>
          <cell r="G650">
            <v>1</v>
          </cell>
          <cell r="H650">
            <v>34500</v>
          </cell>
          <cell r="K650">
            <v>0</v>
          </cell>
          <cell r="M650">
            <v>0</v>
          </cell>
          <cell r="N650">
            <v>34500</v>
          </cell>
          <cell r="O650">
            <v>0</v>
          </cell>
          <cell r="P650">
            <v>0</v>
          </cell>
          <cell r="Q650">
            <v>0</v>
          </cell>
          <cell r="R650">
            <v>0</v>
          </cell>
          <cell r="S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row>
        <row r="651">
          <cell r="A651" t="str">
            <v>KN120</v>
          </cell>
          <cell r="C651">
            <v>0</v>
          </cell>
          <cell r="E651" t="str">
            <v>Bộ khóa néo dây trung hòa vào trụ (cáp trần 120)</v>
          </cell>
          <cell r="F651" t="str">
            <v>bộ</v>
          </cell>
          <cell r="G651">
            <v>0</v>
          </cell>
          <cell r="N651">
            <v>160500</v>
          </cell>
          <cell r="O651">
            <v>0</v>
          </cell>
          <cell r="P651">
            <v>0</v>
          </cell>
          <cell r="Q651">
            <v>0</v>
          </cell>
          <cell r="R651">
            <v>0</v>
          </cell>
          <cell r="S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row>
        <row r="652">
          <cell r="C652">
            <v>0</v>
          </cell>
          <cell r="E652" t="str">
            <v>Mỗi bộ gồm:</v>
          </cell>
        </row>
        <row r="653">
          <cell r="B653" t="str">
            <v>kn120</v>
          </cell>
          <cell r="C653">
            <v>0</v>
          </cell>
          <cell r="D653">
            <v>0</v>
          </cell>
          <cell r="E653" t="str">
            <v>Khóa néo dây cỡ dây 120 (kẹp dừng dây 5U-4mm)</v>
          </cell>
          <cell r="F653" t="str">
            <v>cái</v>
          </cell>
          <cell r="G653">
            <v>1</v>
          </cell>
          <cell r="H653">
            <v>126000</v>
          </cell>
          <cell r="K653">
            <v>0</v>
          </cell>
          <cell r="M653">
            <v>0</v>
          </cell>
          <cell r="N653">
            <v>126000</v>
          </cell>
          <cell r="O653">
            <v>0</v>
          </cell>
          <cell r="P653">
            <v>0</v>
          </cell>
          <cell r="Q653">
            <v>0</v>
          </cell>
          <cell r="R653">
            <v>0</v>
          </cell>
          <cell r="S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row>
        <row r="654">
          <cell r="B654" t="str">
            <v>BM16300</v>
          </cell>
          <cell r="C654">
            <v>0</v>
          </cell>
          <cell r="D654">
            <v>0</v>
          </cell>
          <cell r="E654" t="str">
            <v>Boulon mắt 16x300</v>
          </cell>
          <cell r="F654" t="str">
            <v>bộ</v>
          </cell>
          <cell r="G654">
            <v>1</v>
          </cell>
          <cell r="H654">
            <v>34500</v>
          </cell>
          <cell r="K654">
            <v>0</v>
          </cell>
          <cell r="M654">
            <v>0</v>
          </cell>
          <cell r="N654">
            <v>34500</v>
          </cell>
          <cell r="O654">
            <v>0</v>
          </cell>
          <cell r="P654">
            <v>0</v>
          </cell>
          <cell r="Q654">
            <v>0</v>
          </cell>
          <cell r="R654">
            <v>0</v>
          </cell>
          <cell r="S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row>
        <row r="655">
          <cell r="A655" t="str">
            <v>SD</v>
          </cell>
          <cell r="C655">
            <v>1</v>
          </cell>
          <cell r="E655" t="str">
            <v>Bộ cách điện đứng+ty sứ : SĐU</v>
          </cell>
          <cell r="F655" t="str">
            <v>bộ</v>
          </cell>
          <cell r="G655">
            <v>226</v>
          </cell>
          <cell r="N655">
            <v>253000</v>
          </cell>
          <cell r="O655">
            <v>0</v>
          </cell>
          <cell r="P655">
            <v>0</v>
          </cell>
          <cell r="Q655">
            <v>58277</v>
          </cell>
          <cell r="R655">
            <v>0</v>
          </cell>
          <cell r="S655">
            <v>0</v>
          </cell>
          <cell r="U655">
            <v>226</v>
          </cell>
          <cell r="V655">
            <v>32</v>
          </cell>
          <cell r="W655">
            <v>27</v>
          </cell>
          <cell r="X655">
            <v>22</v>
          </cell>
          <cell r="Y655">
            <v>20</v>
          </cell>
          <cell r="Z655">
            <v>25</v>
          </cell>
          <cell r="AA655">
            <v>31</v>
          </cell>
          <cell r="AB655">
            <v>17</v>
          </cell>
          <cell r="AC655">
            <v>32</v>
          </cell>
          <cell r="AD655">
            <v>5</v>
          </cell>
          <cell r="AE655">
            <v>15</v>
          </cell>
          <cell r="AF655">
            <v>0</v>
          </cell>
          <cell r="AG655">
            <v>0</v>
          </cell>
        </row>
        <row r="656">
          <cell r="C656">
            <v>1</v>
          </cell>
          <cell r="E656" t="str">
            <v>Mỗi bộ gồm:</v>
          </cell>
        </row>
        <row r="657">
          <cell r="B657" t="str">
            <v>SD</v>
          </cell>
          <cell r="C657">
            <v>1</v>
          </cell>
          <cell r="D657" t="str">
            <v>D3.1115</v>
          </cell>
          <cell r="E657" t="str">
            <v>Sứ đứng 24KV, đường rò 540mm</v>
          </cell>
          <cell r="F657" t="str">
            <v>cái</v>
          </cell>
          <cell r="G657">
            <v>1</v>
          </cell>
          <cell r="H657">
            <v>185000</v>
          </cell>
          <cell r="K657">
            <v>58277</v>
          </cell>
          <cell r="M657">
            <v>0</v>
          </cell>
          <cell r="N657">
            <v>185000</v>
          </cell>
          <cell r="O657">
            <v>0</v>
          </cell>
          <cell r="P657">
            <v>0</v>
          </cell>
          <cell r="Q657">
            <v>58277</v>
          </cell>
          <cell r="R657">
            <v>0</v>
          </cell>
          <cell r="S657">
            <v>0</v>
          </cell>
          <cell r="U657">
            <v>226</v>
          </cell>
          <cell r="V657">
            <v>32</v>
          </cell>
          <cell r="W657">
            <v>27</v>
          </cell>
          <cell r="X657">
            <v>22</v>
          </cell>
          <cell r="Y657">
            <v>20</v>
          </cell>
          <cell r="Z657">
            <v>25</v>
          </cell>
          <cell r="AA657">
            <v>31</v>
          </cell>
          <cell r="AB657">
            <v>17</v>
          </cell>
          <cell r="AC657">
            <v>32</v>
          </cell>
          <cell r="AD657">
            <v>5</v>
          </cell>
          <cell r="AE657">
            <v>15</v>
          </cell>
          <cell r="AF657">
            <v>0</v>
          </cell>
        </row>
        <row r="658">
          <cell r="B658" t="str">
            <v>CSD</v>
          </cell>
          <cell r="C658">
            <v>1</v>
          </cell>
          <cell r="D658">
            <v>0</v>
          </cell>
          <cell r="E658" t="str">
            <v>Chân sứ đứng 24kV</v>
          </cell>
          <cell r="F658" t="str">
            <v>cái</v>
          </cell>
          <cell r="G658">
            <v>1</v>
          </cell>
          <cell r="H658">
            <v>68000</v>
          </cell>
          <cell r="K658">
            <v>0</v>
          </cell>
          <cell r="M658">
            <v>0</v>
          </cell>
          <cell r="N658">
            <v>68000</v>
          </cell>
          <cell r="O658">
            <v>0</v>
          </cell>
          <cell r="P658">
            <v>0</v>
          </cell>
          <cell r="Q658">
            <v>0</v>
          </cell>
          <cell r="R658">
            <v>0</v>
          </cell>
          <cell r="S658">
            <v>0</v>
          </cell>
          <cell r="U658">
            <v>226</v>
          </cell>
          <cell r="V658">
            <v>32</v>
          </cell>
          <cell r="W658">
            <v>27</v>
          </cell>
          <cell r="X658">
            <v>22</v>
          </cell>
          <cell r="Y658">
            <v>20</v>
          </cell>
          <cell r="Z658">
            <v>25</v>
          </cell>
          <cell r="AA658">
            <v>31</v>
          </cell>
          <cell r="AB658">
            <v>17</v>
          </cell>
          <cell r="AC658">
            <v>32</v>
          </cell>
          <cell r="AD658">
            <v>5</v>
          </cell>
          <cell r="AE658">
            <v>15</v>
          </cell>
          <cell r="AF658">
            <v>0</v>
          </cell>
        </row>
        <row r="659">
          <cell r="A659" t="str">
            <v>SDI</v>
          </cell>
          <cell r="C659">
            <v>1</v>
          </cell>
          <cell r="E659" t="str">
            <v>Bộ đà 0,8m + Bộ sứ đứng : SĐI</v>
          </cell>
          <cell r="F659" t="str">
            <v>bộ</v>
          </cell>
          <cell r="G659">
            <v>18</v>
          </cell>
          <cell r="N659">
            <v>549574</v>
          </cell>
          <cell r="O659">
            <v>0</v>
          </cell>
          <cell r="P659">
            <v>0</v>
          </cell>
          <cell r="Q659">
            <v>255544</v>
          </cell>
          <cell r="R659">
            <v>0</v>
          </cell>
          <cell r="S659">
            <v>0</v>
          </cell>
          <cell r="U659">
            <v>18</v>
          </cell>
          <cell r="V659">
            <v>0</v>
          </cell>
          <cell r="W659">
            <v>0</v>
          </cell>
          <cell r="X659">
            <v>0</v>
          </cell>
          <cell r="Y659">
            <v>0</v>
          </cell>
          <cell r="Z659">
            <v>0</v>
          </cell>
          <cell r="AA659">
            <v>0</v>
          </cell>
          <cell r="AB659">
            <v>0</v>
          </cell>
          <cell r="AC659">
            <v>0</v>
          </cell>
          <cell r="AD659">
            <v>4</v>
          </cell>
          <cell r="AE659">
            <v>14</v>
          </cell>
          <cell r="AF659">
            <v>0</v>
          </cell>
          <cell r="AG659">
            <v>0</v>
          </cell>
        </row>
        <row r="660">
          <cell r="C660">
            <v>1</v>
          </cell>
          <cell r="E660" t="str">
            <v>Mỗi bộ gồm:</v>
          </cell>
        </row>
        <row r="661">
          <cell r="B661" t="str">
            <v>D800</v>
          </cell>
          <cell r="C661">
            <v>1</v>
          </cell>
          <cell r="D661">
            <v>0</v>
          </cell>
          <cell r="E661" t="str">
            <v>Đà sắt L75x75x8-800 - 1 ốp</v>
          </cell>
          <cell r="F661" t="str">
            <v>cái</v>
          </cell>
          <cell r="G661">
            <v>1</v>
          </cell>
          <cell r="H661">
            <v>248174</v>
          </cell>
          <cell r="K661">
            <v>0</v>
          </cell>
          <cell r="M661">
            <v>0</v>
          </cell>
          <cell r="N661">
            <v>248174</v>
          </cell>
          <cell r="O661">
            <v>0</v>
          </cell>
          <cell r="P661">
            <v>0</v>
          </cell>
          <cell r="Q661">
            <v>0</v>
          </cell>
          <cell r="R661">
            <v>0</v>
          </cell>
          <cell r="S661">
            <v>0</v>
          </cell>
          <cell r="U661">
            <v>18</v>
          </cell>
          <cell r="V661">
            <v>0</v>
          </cell>
          <cell r="W661">
            <v>0</v>
          </cell>
          <cell r="X661">
            <v>0</v>
          </cell>
          <cell r="Y661">
            <v>0</v>
          </cell>
          <cell r="Z661">
            <v>0</v>
          </cell>
          <cell r="AA661">
            <v>0</v>
          </cell>
          <cell r="AB661">
            <v>0</v>
          </cell>
          <cell r="AC661">
            <v>0</v>
          </cell>
          <cell r="AD661">
            <v>4</v>
          </cell>
          <cell r="AE661">
            <v>14</v>
          </cell>
          <cell r="AF661">
            <v>0</v>
          </cell>
          <cell r="AG661">
            <v>0</v>
          </cell>
        </row>
        <row r="662">
          <cell r="B662" t="str">
            <v>SD</v>
          </cell>
          <cell r="C662">
            <v>1</v>
          </cell>
          <cell r="D662" t="str">
            <v>D3.1115</v>
          </cell>
          <cell r="E662" t="str">
            <v>Sứ đứng 24KV, đường rò 540mm</v>
          </cell>
          <cell r="F662" t="str">
            <v>cái</v>
          </cell>
          <cell r="G662">
            <v>1</v>
          </cell>
          <cell r="H662">
            <v>185000</v>
          </cell>
          <cell r="K662">
            <v>58277</v>
          </cell>
          <cell r="M662">
            <v>0</v>
          </cell>
          <cell r="N662">
            <v>185000</v>
          </cell>
          <cell r="O662">
            <v>0</v>
          </cell>
          <cell r="P662">
            <v>0</v>
          </cell>
          <cell r="Q662">
            <v>58277</v>
          </cell>
          <cell r="R662">
            <v>0</v>
          </cell>
          <cell r="S662">
            <v>0</v>
          </cell>
          <cell r="U662">
            <v>18</v>
          </cell>
          <cell r="V662">
            <v>0</v>
          </cell>
          <cell r="W662">
            <v>0</v>
          </cell>
          <cell r="X662">
            <v>0</v>
          </cell>
          <cell r="Y662">
            <v>0</v>
          </cell>
          <cell r="Z662">
            <v>0</v>
          </cell>
          <cell r="AA662">
            <v>0</v>
          </cell>
          <cell r="AB662">
            <v>0</v>
          </cell>
          <cell r="AC662">
            <v>0</v>
          </cell>
          <cell r="AD662">
            <v>4</v>
          </cell>
          <cell r="AE662">
            <v>14</v>
          </cell>
          <cell r="AF662">
            <v>0</v>
          </cell>
          <cell r="AG662">
            <v>0</v>
          </cell>
        </row>
        <row r="663">
          <cell r="B663" t="str">
            <v>CSD</v>
          </cell>
          <cell r="C663">
            <v>1</v>
          </cell>
          <cell r="D663">
            <v>0</v>
          </cell>
          <cell r="E663" t="str">
            <v>Chân sứ đứng 24kV</v>
          </cell>
          <cell r="F663" t="str">
            <v>cái</v>
          </cell>
          <cell r="G663">
            <v>1</v>
          </cell>
          <cell r="H663">
            <v>68000</v>
          </cell>
          <cell r="K663">
            <v>0</v>
          </cell>
          <cell r="M663">
            <v>0</v>
          </cell>
          <cell r="N663">
            <v>68000</v>
          </cell>
          <cell r="O663">
            <v>0</v>
          </cell>
          <cell r="P663">
            <v>0</v>
          </cell>
          <cell r="Q663">
            <v>0</v>
          </cell>
          <cell r="R663">
            <v>0</v>
          </cell>
          <cell r="S663">
            <v>0</v>
          </cell>
          <cell r="U663">
            <v>18</v>
          </cell>
          <cell r="V663">
            <v>0</v>
          </cell>
          <cell r="W663">
            <v>0</v>
          </cell>
          <cell r="X663">
            <v>0</v>
          </cell>
          <cell r="Y663">
            <v>0</v>
          </cell>
          <cell r="Z663">
            <v>0</v>
          </cell>
          <cell r="AA663">
            <v>0</v>
          </cell>
          <cell r="AB663">
            <v>0</v>
          </cell>
          <cell r="AC663">
            <v>0</v>
          </cell>
          <cell r="AD663">
            <v>4</v>
          </cell>
          <cell r="AE663">
            <v>14</v>
          </cell>
          <cell r="AF663">
            <v>0</v>
          </cell>
          <cell r="AG663">
            <v>0</v>
          </cell>
        </row>
        <row r="664">
          <cell r="B664" t="str">
            <v>LX800D</v>
          </cell>
          <cell r="C664">
            <v>1</v>
          </cell>
          <cell r="D664" t="str">
            <v>D2.6011</v>
          </cell>
          <cell r="E664" t="str">
            <v>Lắp đặt xà thép L75x75x8x800 đơn cột đỡ (&lt;=15 kg/bộ)</v>
          </cell>
          <cell r="F664" t="str">
            <v>bộ</v>
          </cell>
          <cell r="G664">
            <v>1</v>
          </cell>
          <cell r="H664">
            <v>0</v>
          </cell>
          <cell r="K664">
            <v>197267</v>
          </cell>
          <cell r="M664">
            <v>0</v>
          </cell>
          <cell r="N664">
            <v>0</v>
          </cell>
          <cell r="O664">
            <v>0</v>
          </cell>
          <cell r="P664">
            <v>0</v>
          </cell>
          <cell r="Q664">
            <v>197267</v>
          </cell>
          <cell r="R664">
            <v>0</v>
          </cell>
          <cell r="S664">
            <v>0</v>
          </cell>
          <cell r="U664">
            <v>18</v>
          </cell>
          <cell r="V664">
            <v>0</v>
          </cell>
          <cell r="W664">
            <v>0</v>
          </cell>
          <cell r="X664">
            <v>0</v>
          </cell>
          <cell r="Y664">
            <v>0</v>
          </cell>
          <cell r="Z664">
            <v>0</v>
          </cell>
          <cell r="AA664">
            <v>0</v>
          </cell>
          <cell r="AB664">
            <v>0</v>
          </cell>
          <cell r="AC664">
            <v>0</v>
          </cell>
          <cell r="AD664">
            <v>4</v>
          </cell>
          <cell r="AE664">
            <v>14</v>
          </cell>
          <cell r="AF664">
            <v>0</v>
          </cell>
          <cell r="AG664">
            <v>0</v>
          </cell>
        </row>
        <row r="665">
          <cell r="B665" t="str">
            <v>B16250</v>
          </cell>
          <cell r="C665">
            <v>1</v>
          </cell>
          <cell r="D665">
            <v>0</v>
          </cell>
          <cell r="E665" t="str">
            <v>Boulon 16x250</v>
          </cell>
          <cell r="F665" t="str">
            <v>bộ</v>
          </cell>
          <cell r="G665">
            <v>2</v>
          </cell>
          <cell r="H665">
            <v>19000</v>
          </cell>
          <cell r="K665">
            <v>0</v>
          </cell>
          <cell r="M665">
            <v>0</v>
          </cell>
          <cell r="N665">
            <v>38000</v>
          </cell>
          <cell r="O665">
            <v>0</v>
          </cell>
          <cell r="P665">
            <v>0</v>
          </cell>
          <cell r="Q665">
            <v>0</v>
          </cell>
          <cell r="R665">
            <v>0</v>
          </cell>
          <cell r="S665">
            <v>0</v>
          </cell>
          <cell r="U665">
            <v>36</v>
          </cell>
          <cell r="V665">
            <v>0</v>
          </cell>
          <cell r="W665">
            <v>0</v>
          </cell>
          <cell r="X665">
            <v>0</v>
          </cell>
          <cell r="Y665">
            <v>0</v>
          </cell>
          <cell r="Z665">
            <v>0</v>
          </cell>
          <cell r="AA665">
            <v>0</v>
          </cell>
          <cell r="AB665">
            <v>0</v>
          </cell>
          <cell r="AC665">
            <v>0</v>
          </cell>
          <cell r="AD665">
            <v>8</v>
          </cell>
          <cell r="AE665">
            <v>28</v>
          </cell>
          <cell r="AF665">
            <v>0</v>
          </cell>
          <cell r="AG665">
            <v>0</v>
          </cell>
        </row>
        <row r="666">
          <cell r="B666" t="str">
            <v>LD 50</v>
          </cell>
          <cell r="C666">
            <v>1</v>
          </cell>
          <cell r="D666">
            <v>0</v>
          </cell>
          <cell r="E666" t="str">
            <v>Long đền vuông 18 (50x50x3)</v>
          </cell>
          <cell r="F666" t="str">
            <v>cái</v>
          </cell>
          <cell r="G666">
            <v>4</v>
          </cell>
          <cell r="H666">
            <v>2600</v>
          </cell>
          <cell r="K666">
            <v>0</v>
          </cell>
          <cell r="M666">
            <v>0</v>
          </cell>
          <cell r="N666">
            <v>10400</v>
          </cell>
          <cell r="O666">
            <v>0</v>
          </cell>
          <cell r="P666">
            <v>0</v>
          </cell>
          <cell r="Q666">
            <v>0</v>
          </cell>
          <cell r="R666">
            <v>0</v>
          </cell>
          <cell r="S666">
            <v>0</v>
          </cell>
          <cell r="U666">
            <v>72</v>
          </cell>
          <cell r="V666">
            <v>0</v>
          </cell>
          <cell r="W666">
            <v>0</v>
          </cell>
          <cell r="X666">
            <v>0</v>
          </cell>
          <cell r="Y666">
            <v>0</v>
          </cell>
          <cell r="Z666">
            <v>0</v>
          </cell>
          <cell r="AA666">
            <v>0</v>
          </cell>
          <cell r="AB666">
            <v>0</v>
          </cell>
          <cell r="AC666">
            <v>0</v>
          </cell>
          <cell r="AD666">
            <v>16</v>
          </cell>
          <cell r="AE666">
            <v>56</v>
          </cell>
          <cell r="AF666">
            <v>0</v>
          </cell>
          <cell r="AG666">
            <v>0</v>
          </cell>
        </row>
        <row r="667">
          <cell r="A667" t="str">
            <v>SDG</v>
          </cell>
          <cell r="C667">
            <v>0</v>
          </cell>
          <cell r="E667" t="str">
            <v>Bộ cách điện đỉnh góc + ty sứ đơn : SĐG</v>
          </cell>
          <cell r="F667" t="str">
            <v>bộ</v>
          </cell>
          <cell r="G667">
            <v>0</v>
          </cell>
          <cell r="N667">
            <v>652000</v>
          </cell>
          <cell r="O667">
            <v>0</v>
          </cell>
          <cell r="P667">
            <v>0</v>
          </cell>
          <cell r="Q667">
            <v>116554</v>
          </cell>
          <cell r="R667">
            <v>0</v>
          </cell>
          <cell r="S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row>
        <row r="668">
          <cell r="C668">
            <v>0</v>
          </cell>
          <cell r="E668" t="str">
            <v>Mỗi bộ gồm:</v>
          </cell>
        </row>
        <row r="669">
          <cell r="B669" t="str">
            <v>SD</v>
          </cell>
          <cell r="C669">
            <v>0</v>
          </cell>
          <cell r="D669" t="str">
            <v>D3.1115</v>
          </cell>
          <cell r="E669" t="str">
            <v>Sứ đứng 24KV, đường rò 540mm</v>
          </cell>
          <cell r="F669" t="str">
            <v>cái</v>
          </cell>
          <cell r="G669">
            <v>2</v>
          </cell>
          <cell r="H669">
            <v>185000</v>
          </cell>
          <cell r="K669">
            <v>58277</v>
          </cell>
          <cell r="M669">
            <v>0</v>
          </cell>
          <cell r="N669">
            <v>370000</v>
          </cell>
          <cell r="O669">
            <v>0</v>
          </cell>
          <cell r="P669">
            <v>0</v>
          </cell>
          <cell r="Q669">
            <v>116554</v>
          </cell>
          <cell r="R669">
            <v>0</v>
          </cell>
          <cell r="S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row>
        <row r="670">
          <cell r="B670" t="str">
            <v>CSDG</v>
          </cell>
          <cell r="C670">
            <v>0</v>
          </cell>
          <cell r="D670">
            <v>0</v>
          </cell>
          <cell r="E670" t="str">
            <v>Chân sứ đỉnh cong dài 870 dày 4mm</v>
          </cell>
          <cell r="F670" t="str">
            <v>cái</v>
          </cell>
          <cell r="G670">
            <v>2</v>
          </cell>
          <cell r="H670">
            <v>120000</v>
          </cell>
          <cell r="K670">
            <v>0</v>
          </cell>
          <cell r="M670">
            <v>0</v>
          </cell>
          <cell r="N670">
            <v>240000</v>
          </cell>
          <cell r="O670">
            <v>0</v>
          </cell>
          <cell r="P670">
            <v>0</v>
          </cell>
          <cell r="Q670">
            <v>0</v>
          </cell>
          <cell r="R670">
            <v>0</v>
          </cell>
          <cell r="S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row>
        <row r="671">
          <cell r="B671" t="str">
            <v>B16300</v>
          </cell>
          <cell r="C671">
            <v>0</v>
          </cell>
          <cell r="D671">
            <v>0</v>
          </cell>
          <cell r="E671" t="str">
            <v>Boulon 16x300</v>
          </cell>
          <cell r="F671" t="str">
            <v>bộ</v>
          </cell>
          <cell r="G671">
            <v>2</v>
          </cell>
          <cell r="H671">
            <v>21000</v>
          </cell>
          <cell r="K671">
            <v>0</v>
          </cell>
          <cell r="M671">
            <v>0</v>
          </cell>
          <cell r="N671">
            <v>42000</v>
          </cell>
          <cell r="O671">
            <v>0</v>
          </cell>
          <cell r="P671">
            <v>0</v>
          </cell>
          <cell r="Q671">
            <v>0</v>
          </cell>
          <cell r="R671">
            <v>0</v>
          </cell>
          <cell r="S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row>
        <row r="672">
          <cell r="A672" t="str">
            <v>PLY50X</v>
          </cell>
          <cell r="C672">
            <v>1</v>
          </cell>
          <cell r="E672" t="str">
            <v>Bộ sứ treo Polymer 25kV lắp vào xà (cáp bọc 50)</v>
          </cell>
          <cell r="F672" t="str">
            <v>bộ</v>
          </cell>
          <cell r="G672">
            <v>132</v>
          </cell>
          <cell r="N672">
            <v>630000</v>
          </cell>
          <cell r="O672">
            <v>0</v>
          </cell>
          <cell r="P672">
            <v>0</v>
          </cell>
          <cell r="Q672">
            <v>70132</v>
          </cell>
          <cell r="R672">
            <v>0</v>
          </cell>
          <cell r="S672">
            <v>0</v>
          </cell>
          <cell r="U672">
            <v>132</v>
          </cell>
          <cell r="V672">
            <v>12</v>
          </cell>
          <cell r="W672">
            <v>18</v>
          </cell>
          <cell r="X672">
            <v>6</v>
          </cell>
          <cell r="Y672">
            <v>18</v>
          </cell>
          <cell r="Z672">
            <v>24</v>
          </cell>
          <cell r="AA672">
            <v>18</v>
          </cell>
          <cell r="AB672">
            <v>12</v>
          </cell>
          <cell r="AC672">
            <v>18</v>
          </cell>
          <cell r="AD672">
            <v>0</v>
          </cell>
          <cell r="AE672">
            <v>6</v>
          </cell>
          <cell r="AF672">
            <v>0</v>
          </cell>
          <cell r="AG672">
            <v>0</v>
          </cell>
        </row>
        <row r="673">
          <cell r="C673">
            <v>1</v>
          </cell>
          <cell r="E673" t="str">
            <v>Mỗi bộ gồm:</v>
          </cell>
        </row>
        <row r="674">
          <cell r="B674" t="str">
            <v>Stply</v>
          </cell>
          <cell r="C674">
            <v>1</v>
          </cell>
          <cell r="D674" t="str">
            <v>D3.2411</v>
          </cell>
          <cell r="E674" t="str">
            <v>Sứ treo polymer</v>
          </cell>
          <cell r="F674" t="str">
            <v>chuỗi</v>
          </cell>
          <cell r="G674">
            <v>1</v>
          </cell>
          <cell r="H674">
            <v>210000</v>
          </cell>
          <cell r="K674">
            <v>70132</v>
          </cell>
          <cell r="M674">
            <v>0</v>
          </cell>
          <cell r="N674">
            <v>210000</v>
          </cell>
          <cell r="O674">
            <v>0</v>
          </cell>
          <cell r="P674">
            <v>0</v>
          </cell>
          <cell r="Q674">
            <v>70132</v>
          </cell>
          <cell r="R674">
            <v>0</v>
          </cell>
          <cell r="S674">
            <v>0</v>
          </cell>
          <cell r="U674">
            <v>132</v>
          </cell>
          <cell r="V674">
            <v>12</v>
          </cell>
          <cell r="W674">
            <v>18</v>
          </cell>
          <cell r="X674">
            <v>6</v>
          </cell>
          <cell r="Y674">
            <v>18</v>
          </cell>
          <cell r="Z674">
            <v>24</v>
          </cell>
          <cell r="AA674">
            <v>18</v>
          </cell>
          <cell r="AB674">
            <v>12</v>
          </cell>
          <cell r="AC674">
            <v>18</v>
          </cell>
          <cell r="AD674">
            <v>0</v>
          </cell>
          <cell r="AE674">
            <v>6</v>
          </cell>
          <cell r="AF674">
            <v>0</v>
          </cell>
          <cell r="AG674">
            <v>0</v>
          </cell>
        </row>
        <row r="675">
          <cell r="B675" t="str">
            <v>MT-D</v>
          </cell>
          <cell r="C675">
            <v>1</v>
          </cell>
          <cell r="D675">
            <v>0</v>
          </cell>
          <cell r="E675" t="str">
            <v>Móc treo chữ U D16 dài</v>
          </cell>
          <cell r="F675" t="str">
            <v>cái</v>
          </cell>
          <cell r="G675">
            <v>2</v>
          </cell>
          <cell r="H675">
            <v>23000</v>
          </cell>
          <cell r="K675">
            <v>0</v>
          </cell>
          <cell r="M675">
            <v>0</v>
          </cell>
          <cell r="N675">
            <v>46000</v>
          </cell>
          <cell r="O675">
            <v>0</v>
          </cell>
          <cell r="P675">
            <v>0</v>
          </cell>
          <cell r="Q675">
            <v>0</v>
          </cell>
          <cell r="R675">
            <v>0</v>
          </cell>
          <cell r="S675">
            <v>0</v>
          </cell>
          <cell r="U675">
            <v>264</v>
          </cell>
          <cell r="V675">
            <v>24</v>
          </cell>
          <cell r="W675">
            <v>36</v>
          </cell>
          <cell r="X675">
            <v>12</v>
          </cell>
          <cell r="Y675">
            <v>36</v>
          </cell>
          <cell r="Z675">
            <v>48</v>
          </cell>
          <cell r="AA675">
            <v>36</v>
          </cell>
          <cell r="AB675">
            <v>24</v>
          </cell>
          <cell r="AC675">
            <v>36</v>
          </cell>
          <cell r="AD675">
            <v>0</v>
          </cell>
          <cell r="AE675">
            <v>12</v>
          </cell>
          <cell r="AF675">
            <v>0</v>
          </cell>
          <cell r="AG675">
            <v>0</v>
          </cell>
        </row>
        <row r="676">
          <cell r="B676" t="str">
            <v>GNIU50</v>
          </cell>
          <cell r="C676">
            <v>1</v>
          </cell>
          <cell r="D676">
            <v>0</v>
          </cell>
          <cell r="E676" t="str">
            <v>Giáp níu dừng dây bọc 50 + Yếm móng U + Mắt nối yếm</v>
          </cell>
          <cell r="F676" t="str">
            <v>bộ</v>
          </cell>
          <cell r="G676">
            <v>1</v>
          </cell>
          <cell r="H676">
            <v>374000</v>
          </cell>
          <cell r="K676">
            <v>0</v>
          </cell>
          <cell r="M676">
            <v>0</v>
          </cell>
          <cell r="N676">
            <v>374000</v>
          </cell>
          <cell r="O676">
            <v>0</v>
          </cell>
          <cell r="P676">
            <v>0</v>
          </cell>
          <cell r="Q676">
            <v>0</v>
          </cell>
          <cell r="R676">
            <v>0</v>
          </cell>
          <cell r="S676">
            <v>0</v>
          </cell>
          <cell r="U676">
            <v>132</v>
          </cell>
          <cell r="V676">
            <v>12</v>
          </cell>
          <cell r="W676">
            <v>18</v>
          </cell>
          <cell r="X676">
            <v>6</v>
          </cell>
          <cell r="Y676">
            <v>18</v>
          </cell>
          <cell r="Z676">
            <v>24</v>
          </cell>
          <cell r="AA676">
            <v>18</v>
          </cell>
          <cell r="AB676">
            <v>12</v>
          </cell>
          <cell r="AC676">
            <v>18</v>
          </cell>
          <cell r="AD676">
            <v>0</v>
          </cell>
          <cell r="AE676">
            <v>6</v>
          </cell>
          <cell r="AF676">
            <v>0</v>
          </cell>
          <cell r="AG676">
            <v>0</v>
          </cell>
        </row>
        <row r="677">
          <cell r="A677" t="str">
            <v>PLY70X</v>
          </cell>
          <cell r="C677">
            <v>0</v>
          </cell>
          <cell r="E677" t="str">
            <v>Bộ sứ treo Polymer 25kV lắp vào xà (cáp bọc 70)</v>
          </cell>
          <cell r="F677" t="str">
            <v>bộ</v>
          </cell>
          <cell r="G677">
            <v>0</v>
          </cell>
          <cell r="N677">
            <v>630000</v>
          </cell>
          <cell r="O677">
            <v>0</v>
          </cell>
          <cell r="P677">
            <v>0</v>
          </cell>
          <cell r="Q677">
            <v>70132</v>
          </cell>
          <cell r="R677">
            <v>0</v>
          </cell>
          <cell r="S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row>
        <row r="678">
          <cell r="C678">
            <v>0</v>
          </cell>
          <cell r="E678" t="str">
            <v>Mỗi bộ gồm:</v>
          </cell>
        </row>
        <row r="679">
          <cell r="B679" t="str">
            <v>Stply</v>
          </cell>
          <cell r="C679">
            <v>0</v>
          </cell>
          <cell r="D679" t="str">
            <v>D3.2411</v>
          </cell>
          <cell r="E679" t="str">
            <v>Sứ treo polymer</v>
          </cell>
          <cell r="F679" t="str">
            <v>chuỗi</v>
          </cell>
          <cell r="G679">
            <v>1</v>
          </cell>
          <cell r="H679">
            <v>210000</v>
          </cell>
          <cell r="K679">
            <v>70132</v>
          </cell>
          <cell r="M679">
            <v>0</v>
          </cell>
          <cell r="N679">
            <v>210000</v>
          </cell>
          <cell r="O679">
            <v>0</v>
          </cell>
          <cell r="P679">
            <v>0</v>
          </cell>
          <cell r="Q679">
            <v>70132</v>
          </cell>
          <cell r="R679">
            <v>0</v>
          </cell>
          <cell r="S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row>
        <row r="680">
          <cell r="B680" t="str">
            <v>MT-D</v>
          </cell>
          <cell r="C680">
            <v>0</v>
          </cell>
          <cell r="D680">
            <v>0</v>
          </cell>
          <cell r="E680" t="str">
            <v>Móc treo chữ U D16 dài</v>
          </cell>
          <cell r="F680" t="str">
            <v>cái</v>
          </cell>
          <cell r="G680">
            <v>2</v>
          </cell>
          <cell r="H680">
            <v>23000</v>
          </cell>
          <cell r="K680">
            <v>0</v>
          </cell>
          <cell r="M680">
            <v>0</v>
          </cell>
          <cell r="N680">
            <v>46000</v>
          </cell>
          <cell r="O680">
            <v>0</v>
          </cell>
          <cell r="P680">
            <v>0</v>
          </cell>
          <cell r="Q680">
            <v>0</v>
          </cell>
          <cell r="R680">
            <v>0</v>
          </cell>
          <cell r="S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row>
        <row r="681">
          <cell r="B681" t="str">
            <v>GNIU70</v>
          </cell>
          <cell r="C681">
            <v>0</v>
          </cell>
          <cell r="D681">
            <v>0</v>
          </cell>
          <cell r="E681" t="str">
            <v>Giáp níu dừng dây bọc 70 + Yếm móng U + Mắt nối yếm</v>
          </cell>
          <cell r="F681" t="str">
            <v>bộ</v>
          </cell>
          <cell r="G681">
            <v>1</v>
          </cell>
          <cell r="H681">
            <v>374000</v>
          </cell>
          <cell r="K681">
            <v>0</v>
          </cell>
          <cell r="M681">
            <v>0</v>
          </cell>
          <cell r="N681">
            <v>374000</v>
          </cell>
          <cell r="O681">
            <v>0</v>
          </cell>
          <cell r="P681">
            <v>0</v>
          </cell>
          <cell r="Q681">
            <v>0</v>
          </cell>
          <cell r="R681">
            <v>0</v>
          </cell>
          <cell r="S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row>
        <row r="682">
          <cell r="A682" t="str">
            <v>PLY95X</v>
          </cell>
          <cell r="C682">
            <v>0</v>
          </cell>
          <cell r="E682" t="str">
            <v>Bộ sứ treo Polymer 25kV lắp vào xà (cáp bọc 95)</v>
          </cell>
          <cell r="F682" t="str">
            <v>bộ</v>
          </cell>
          <cell r="G682">
            <v>0</v>
          </cell>
          <cell r="N682">
            <v>650000</v>
          </cell>
          <cell r="O682">
            <v>0</v>
          </cell>
          <cell r="P682">
            <v>0</v>
          </cell>
          <cell r="Q682">
            <v>70132</v>
          </cell>
          <cell r="R682">
            <v>0</v>
          </cell>
          <cell r="S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row>
        <row r="683">
          <cell r="C683">
            <v>0</v>
          </cell>
          <cell r="E683" t="str">
            <v>Mỗi bộ gồm:</v>
          </cell>
        </row>
        <row r="684">
          <cell r="B684" t="str">
            <v>Stply</v>
          </cell>
          <cell r="C684">
            <v>0</v>
          </cell>
          <cell r="D684" t="str">
            <v>D3.2411</v>
          </cell>
          <cell r="E684" t="str">
            <v>Sứ treo polymer</v>
          </cell>
          <cell r="F684" t="str">
            <v>chuỗi</v>
          </cell>
          <cell r="G684">
            <v>1</v>
          </cell>
          <cell r="H684">
            <v>210000</v>
          </cell>
          <cell r="K684">
            <v>70132</v>
          </cell>
          <cell r="M684">
            <v>0</v>
          </cell>
          <cell r="N684">
            <v>210000</v>
          </cell>
          <cell r="O684">
            <v>0</v>
          </cell>
          <cell r="P684">
            <v>0</v>
          </cell>
          <cell r="Q684">
            <v>70132</v>
          </cell>
          <cell r="R684">
            <v>0</v>
          </cell>
          <cell r="S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row>
        <row r="685">
          <cell r="B685" t="str">
            <v>MT-D</v>
          </cell>
          <cell r="C685">
            <v>0</v>
          </cell>
          <cell r="D685">
            <v>0</v>
          </cell>
          <cell r="E685" t="str">
            <v>Móc treo chữ U D16 dài</v>
          </cell>
          <cell r="F685" t="str">
            <v>cái</v>
          </cell>
          <cell r="G685">
            <v>2</v>
          </cell>
          <cell r="H685">
            <v>23000</v>
          </cell>
          <cell r="K685">
            <v>0</v>
          </cell>
          <cell r="M685">
            <v>0</v>
          </cell>
          <cell r="N685">
            <v>46000</v>
          </cell>
          <cell r="O685">
            <v>0</v>
          </cell>
          <cell r="P685">
            <v>0</v>
          </cell>
          <cell r="Q685">
            <v>0</v>
          </cell>
          <cell r="R685">
            <v>0</v>
          </cell>
          <cell r="S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row>
        <row r="686">
          <cell r="B686" t="str">
            <v>GNIU95</v>
          </cell>
          <cell r="C686">
            <v>0</v>
          </cell>
          <cell r="D686">
            <v>0</v>
          </cell>
          <cell r="E686" t="str">
            <v>Giáp níu dừng dây bọc 95 + Yếm móng U + Mắt nối yếm</v>
          </cell>
          <cell r="F686" t="str">
            <v>bộ</v>
          </cell>
          <cell r="G686">
            <v>1</v>
          </cell>
          <cell r="H686">
            <v>394000</v>
          </cell>
          <cell r="K686">
            <v>0</v>
          </cell>
          <cell r="M686">
            <v>0</v>
          </cell>
          <cell r="N686">
            <v>394000</v>
          </cell>
          <cell r="O686">
            <v>0</v>
          </cell>
          <cell r="P686">
            <v>0</v>
          </cell>
          <cell r="Q686">
            <v>0</v>
          </cell>
          <cell r="R686">
            <v>0</v>
          </cell>
          <cell r="S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row>
        <row r="687">
          <cell r="A687" t="str">
            <v>PLY120X</v>
          </cell>
          <cell r="C687">
            <v>0</v>
          </cell>
          <cell r="E687" t="str">
            <v>Bộ sứ treo Polymer 25kV lắp vào xà (cáp bọc 120)</v>
          </cell>
          <cell r="F687" t="str">
            <v>bộ</v>
          </cell>
          <cell r="G687">
            <v>0</v>
          </cell>
          <cell r="N687">
            <v>650000</v>
          </cell>
          <cell r="O687">
            <v>0</v>
          </cell>
          <cell r="P687">
            <v>0</v>
          </cell>
          <cell r="Q687">
            <v>70132</v>
          </cell>
          <cell r="R687">
            <v>0</v>
          </cell>
          <cell r="S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row>
        <row r="688">
          <cell r="C688">
            <v>0</v>
          </cell>
          <cell r="E688" t="str">
            <v>Mỗi bộ gồm:</v>
          </cell>
        </row>
        <row r="689">
          <cell r="B689" t="str">
            <v>Stply</v>
          </cell>
          <cell r="C689">
            <v>0</v>
          </cell>
          <cell r="D689" t="str">
            <v>D3.2411</v>
          </cell>
          <cell r="E689" t="str">
            <v>Sứ treo polymer</v>
          </cell>
          <cell r="F689" t="str">
            <v>chuỗi</v>
          </cell>
          <cell r="G689">
            <v>1</v>
          </cell>
          <cell r="H689">
            <v>210000</v>
          </cell>
          <cell r="K689">
            <v>70132</v>
          </cell>
          <cell r="M689">
            <v>0</v>
          </cell>
          <cell r="N689">
            <v>210000</v>
          </cell>
          <cell r="O689">
            <v>0</v>
          </cell>
          <cell r="P689">
            <v>0</v>
          </cell>
          <cell r="Q689">
            <v>70132</v>
          </cell>
          <cell r="R689">
            <v>0</v>
          </cell>
          <cell r="S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row>
        <row r="690">
          <cell r="B690" t="str">
            <v>MT-D</v>
          </cell>
          <cell r="C690">
            <v>0</v>
          </cell>
          <cell r="D690">
            <v>0</v>
          </cell>
          <cell r="E690" t="str">
            <v>Móc treo chữ U D16 dài</v>
          </cell>
          <cell r="F690" t="str">
            <v>cái</v>
          </cell>
          <cell r="G690">
            <v>2</v>
          </cell>
          <cell r="H690">
            <v>23000</v>
          </cell>
          <cell r="K690">
            <v>0</v>
          </cell>
          <cell r="M690">
            <v>0</v>
          </cell>
          <cell r="N690">
            <v>46000</v>
          </cell>
          <cell r="O690">
            <v>0</v>
          </cell>
          <cell r="P690">
            <v>0</v>
          </cell>
          <cell r="Q690">
            <v>0</v>
          </cell>
          <cell r="R690">
            <v>0</v>
          </cell>
          <cell r="S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row>
        <row r="691">
          <cell r="B691" t="str">
            <v>GNIU120</v>
          </cell>
          <cell r="C691">
            <v>0</v>
          </cell>
          <cell r="D691">
            <v>0</v>
          </cell>
          <cell r="E691" t="str">
            <v>Giáp níu dừng dây bọc 120 + Yếm móng U + Mắt nối yếm</v>
          </cell>
          <cell r="F691" t="str">
            <v>bộ</v>
          </cell>
          <cell r="G691">
            <v>1</v>
          </cell>
          <cell r="H691">
            <v>394000</v>
          </cell>
          <cell r="K691">
            <v>0</v>
          </cell>
          <cell r="M691">
            <v>0</v>
          </cell>
          <cell r="N691">
            <v>394000</v>
          </cell>
          <cell r="O691">
            <v>0</v>
          </cell>
          <cell r="P691">
            <v>0</v>
          </cell>
          <cell r="Q691">
            <v>0</v>
          </cell>
          <cell r="R691">
            <v>0</v>
          </cell>
          <cell r="S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row>
        <row r="692">
          <cell r="A692" t="str">
            <v>PLY150X</v>
          </cell>
          <cell r="C692">
            <v>0</v>
          </cell>
          <cell r="E692" t="str">
            <v>Bộ sứ treo Polymer 25kV lắp vào xà (cáp bọc 150)</v>
          </cell>
          <cell r="F692" t="str">
            <v>bộ</v>
          </cell>
          <cell r="G692">
            <v>0</v>
          </cell>
          <cell r="N692">
            <v>650000</v>
          </cell>
          <cell r="O692">
            <v>0</v>
          </cell>
          <cell r="P692">
            <v>0</v>
          </cell>
          <cell r="Q692">
            <v>70132</v>
          </cell>
          <cell r="R692">
            <v>0</v>
          </cell>
          <cell r="S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row>
        <row r="693">
          <cell r="C693">
            <v>0</v>
          </cell>
          <cell r="E693" t="str">
            <v>Mỗi bộ gồm:</v>
          </cell>
        </row>
        <row r="694">
          <cell r="B694" t="str">
            <v>Stply</v>
          </cell>
          <cell r="C694">
            <v>0</v>
          </cell>
          <cell r="D694" t="str">
            <v>D3.2411</v>
          </cell>
          <cell r="E694" t="str">
            <v>Sứ treo polymer</v>
          </cell>
          <cell r="F694" t="str">
            <v>chuỗi</v>
          </cell>
          <cell r="G694">
            <v>1</v>
          </cell>
          <cell r="H694">
            <v>210000</v>
          </cell>
          <cell r="K694">
            <v>70132</v>
          </cell>
          <cell r="M694">
            <v>0</v>
          </cell>
          <cell r="N694">
            <v>210000</v>
          </cell>
          <cell r="O694">
            <v>0</v>
          </cell>
          <cell r="P694">
            <v>0</v>
          </cell>
          <cell r="Q694">
            <v>70132</v>
          </cell>
          <cell r="R694">
            <v>0</v>
          </cell>
          <cell r="S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row>
        <row r="695">
          <cell r="B695" t="str">
            <v>MT-D</v>
          </cell>
          <cell r="C695">
            <v>0</v>
          </cell>
          <cell r="D695">
            <v>0</v>
          </cell>
          <cell r="E695" t="str">
            <v>Móc treo chữ U D16 dài</v>
          </cell>
          <cell r="F695" t="str">
            <v>cái</v>
          </cell>
          <cell r="G695">
            <v>2</v>
          </cell>
          <cell r="H695">
            <v>23000</v>
          </cell>
          <cell r="K695">
            <v>0</v>
          </cell>
          <cell r="M695">
            <v>0</v>
          </cell>
          <cell r="N695">
            <v>46000</v>
          </cell>
          <cell r="O695">
            <v>0</v>
          </cell>
          <cell r="P695">
            <v>0</v>
          </cell>
          <cell r="Q695">
            <v>0</v>
          </cell>
          <cell r="R695">
            <v>0</v>
          </cell>
          <cell r="S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row>
        <row r="696">
          <cell r="B696" t="str">
            <v>GNIU150</v>
          </cell>
          <cell r="C696">
            <v>0</v>
          </cell>
          <cell r="D696">
            <v>0</v>
          </cell>
          <cell r="E696" t="str">
            <v>Giáp níu dừng dây bọc 150 + Yếm móng U + Mắt nối yếm</v>
          </cell>
          <cell r="F696" t="str">
            <v>bộ</v>
          </cell>
          <cell r="G696">
            <v>1</v>
          </cell>
          <cell r="H696">
            <v>394000</v>
          </cell>
          <cell r="K696">
            <v>0</v>
          </cell>
          <cell r="M696">
            <v>0</v>
          </cell>
          <cell r="N696">
            <v>394000</v>
          </cell>
          <cell r="O696">
            <v>0</v>
          </cell>
          <cell r="P696">
            <v>0</v>
          </cell>
          <cell r="Q696">
            <v>0</v>
          </cell>
          <cell r="R696">
            <v>0</v>
          </cell>
          <cell r="S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row>
        <row r="697">
          <cell r="A697" t="str">
            <v>PLY185X</v>
          </cell>
          <cell r="C697">
            <v>0</v>
          </cell>
          <cell r="E697" t="str">
            <v>Bộ sứ treo Polymer 25kV lắp vào xà (cáp bọc 185)</v>
          </cell>
          <cell r="F697" t="str">
            <v>bộ</v>
          </cell>
          <cell r="G697">
            <v>0</v>
          </cell>
          <cell r="N697">
            <v>705000</v>
          </cell>
          <cell r="O697">
            <v>0</v>
          </cell>
          <cell r="P697">
            <v>0</v>
          </cell>
          <cell r="Q697">
            <v>70132</v>
          </cell>
          <cell r="R697">
            <v>0</v>
          </cell>
          <cell r="S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row>
        <row r="698">
          <cell r="C698">
            <v>0</v>
          </cell>
          <cell r="E698" t="str">
            <v>Mỗi bộ gồm:</v>
          </cell>
        </row>
        <row r="699">
          <cell r="B699" t="str">
            <v>Stply</v>
          </cell>
          <cell r="C699">
            <v>0</v>
          </cell>
          <cell r="D699" t="str">
            <v>D3.2411</v>
          </cell>
          <cell r="E699" t="str">
            <v>Sứ treo polymer</v>
          </cell>
          <cell r="F699" t="str">
            <v>chuỗi</v>
          </cell>
          <cell r="G699">
            <v>1</v>
          </cell>
          <cell r="H699">
            <v>210000</v>
          </cell>
          <cell r="K699">
            <v>70132</v>
          </cell>
          <cell r="M699">
            <v>0</v>
          </cell>
          <cell r="N699">
            <v>210000</v>
          </cell>
          <cell r="O699">
            <v>0</v>
          </cell>
          <cell r="P699">
            <v>0</v>
          </cell>
          <cell r="Q699">
            <v>70132</v>
          </cell>
          <cell r="R699">
            <v>0</v>
          </cell>
          <cell r="S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row>
        <row r="700">
          <cell r="B700" t="str">
            <v>MT-D</v>
          </cell>
          <cell r="C700">
            <v>0</v>
          </cell>
          <cell r="D700">
            <v>0</v>
          </cell>
          <cell r="E700" t="str">
            <v>Móc treo chữ U D16 dài</v>
          </cell>
          <cell r="F700" t="str">
            <v>cái</v>
          </cell>
          <cell r="G700">
            <v>2</v>
          </cell>
          <cell r="H700">
            <v>23000</v>
          </cell>
          <cell r="K700">
            <v>0</v>
          </cell>
          <cell r="M700">
            <v>0</v>
          </cell>
          <cell r="N700">
            <v>46000</v>
          </cell>
          <cell r="O700">
            <v>0</v>
          </cell>
          <cell r="P700">
            <v>0</v>
          </cell>
          <cell r="Q700">
            <v>0</v>
          </cell>
          <cell r="R700">
            <v>0</v>
          </cell>
          <cell r="S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row>
        <row r="701">
          <cell r="B701" t="str">
            <v>GNIU185</v>
          </cell>
          <cell r="C701">
            <v>0</v>
          </cell>
          <cell r="D701">
            <v>0</v>
          </cell>
          <cell r="E701" t="str">
            <v>Giáp níu dừng dây bọc 185 + Yếm móng U + Mắt nối yếm</v>
          </cell>
          <cell r="F701" t="str">
            <v>bộ</v>
          </cell>
          <cell r="G701">
            <v>1</v>
          </cell>
          <cell r="H701">
            <v>449000</v>
          </cell>
          <cell r="K701">
            <v>0</v>
          </cell>
          <cell r="M701">
            <v>0</v>
          </cell>
          <cell r="N701">
            <v>449000</v>
          </cell>
          <cell r="O701">
            <v>0</v>
          </cell>
          <cell r="P701">
            <v>0</v>
          </cell>
          <cell r="Q701">
            <v>0</v>
          </cell>
          <cell r="R701">
            <v>0</v>
          </cell>
          <cell r="S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row>
        <row r="702">
          <cell r="A702" t="str">
            <v>PLY240X</v>
          </cell>
          <cell r="C702">
            <v>0</v>
          </cell>
          <cell r="E702" t="str">
            <v>Bộ sứ treo Polymer 25kV lắp vào xà (cáp bọc 240)</v>
          </cell>
          <cell r="F702" t="str">
            <v>bộ</v>
          </cell>
          <cell r="G702">
            <v>0</v>
          </cell>
          <cell r="N702">
            <v>710000</v>
          </cell>
          <cell r="O702">
            <v>0</v>
          </cell>
          <cell r="P702">
            <v>0</v>
          </cell>
          <cell r="Q702">
            <v>70132</v>
          </cell>
          <cell r="R702">
            <v>0</v>
          </cell>
          <cell r="S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row>
        <row r="703">
          <cell r="C703">
            <v>0</v>
          </cell>
          <cell r="E703" t="str">
            <v>Mỗi bộ gồm:</v>
          </cell>
        </row>
        <row r="704">
          <cell r="B704" t="str">
            <v>Stply</v>
          </cell>
          <cell r="C704">
            <v>0</v>
          </cell>
          <cell r="D704" t="str">
            <v>D3.2411</v>
          </cell>
          <cell r="E704" t="str">
            <v>Sứ treo polymer</v>
          </cell>
          <cell r="F704" t="str">
            <v>chuỗi</v>
          </cell>
          <cell r="G704">
            <v>1</v>
          </cell>
          <cell r="H704">
            <v>210000</v>
          </cell>
          <cell r="K704">
            <v>70132</v>
          </cell>
          <cell r="M704">
            <v>0</v>
          </cell>
          <cell r="N704">
            <v>210000</v>
          </cell>
          <cell r="O704">
            <v>0</v>
          </cell>
          <cell r="P704">
            <v>0</v>
          </cell>
          <cell r="Q704">
            <v>70132</v>
          </cell>
          <cell r="R704">
            <v>0</v>
          </cell>
          <cell r="S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row>
        <row r="705">
          <cell r="B705" t="str">
            <v>MT-D</v>
          </cell>
          <cell r="C705">
            <v>0</v>
          </cell>
          <cell r="D705">
            <v>0</v>
          </cell>
          <cell r="E705" t="str">
            <v>Móc treo chữ U D16 dài</v>
          </cell>
          <cell r="F705" t="str">
            <v>cái</v>
          </cell>
          <cell r="G705">
            <v>2</v>
          </cell>
          <cell r="H705">
            <v>23000</v>
          </cell>
          <cell r="K705">
            <v>0</v>
          </cell>
          <cell r="M705">
            <v>0</v>
          </cell>
          <cell r="N705">
            <v>46000</v>
          </cell>
          <cell r="O705">
            <v>0</v>
          </cell>
          <cell r="P705">
            <v>0</v>
          </cell>
          <cell r="Q705">
            <v>0</v>
          </cell>
          <cell r="R705">
            <v>0</v>
          </cell>
          <cell r="S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row>
        <row r="706">
          <cell r="B706" t="str">
            <v>GNIU240</v>
          </cell>
          <cell r="C706">
            <v>0</v>
          </cell>
          <cell r="D706">
            <v>0</v>
          </cell>
          <cell r="E706" t="str">
            <v>Giáp níu dừng dây bọc 240 + Yếm móng U + Mắt nối yếm</v>
          </cell>
          <cell r="F706" t="str">
            <v>bộ</v>
          </cell>
          <cell r="G706">
            <v>1</v>
          </cell>
          <cell r="H706">
            <v>454000</v>
          </cell>
          <cell r="K706">
            <v>0</v>
          </cell>
          <cell r="M706">
            <v>0</v>
          </cell>
          <cell r="N706">
            <v>454000</v>
          </cell>
          <cell r="O706">
            <v>0</v>
          </cell>
          <cell r="P706">
            <v>0</v>
          </cell>
          <cell r="Q706">
            <v>0</v>
          </cell>
          <cell r="R706">
            <v>0</v>
          </cell>
          <cell r="S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row>
        <row r="707">
          <cell r="A707" t="str">
            <v>PLY50T</v>
          </cell>
          <cell r="C707">
            <v>1</v>
          </cell>
          <cell r="E707" t="str">
            <v>Bộ sứ treo Polymer 25kV lắp vào trụ (cáp bọc 50)</v>
          </cell>
          <cell r="F707" t="str">
            <v>bộ</v>
          </cell>
          <cell r="G707">
            <v>7</v>
          </cell>
          <cell r="N707">
            <v>617100</v>
          </cell>
          <cell r="O707">
            <v>0</v>
          </cell>
          <cell r="P707">
            <v>0</v>
          </cell>
          <cell r="Q707">
            <v>70132</v>
          </cell>
          <cell r="R707">
            <v>0</v>
          </cell>
          <cell r="S707">
            <v>0</v>
          </cell>
          <cell r="U707">
            <v>7</v>
          </cell>
          <cell r="V707">
            <v>0</v>
          </cell>
          <cell r="W707">
            <v>0</v>
          </cell>
          <cell r="X707">
            <v>0</v>
          </cell>
          <cell r="Y707">
            <v>0</v>
          </cell>
          <cell r="Z707">
            <v>0</v>
          </cell>
          <cell r="AA707">
            <v>0</v>
          </cell>
          <cell r="AB707">
            <v>0</v>
          </cell>
          <cell r="AC707">
            <v>3</v>
          </cell>
          <cell r="AD707">
            <v>4</v>
          </cell>
          <cell r="AE707">
            <v>0</v>
          </cell>
          <cell r="AF707">
            <v>0</v>
          </cell>
          <cell r="AG707">
            <v>0</v>
          </cell>
        </row>
        <row r="708">
          <cell r="C708">
            <v>1</v>
          </cell>
          <cell r="E708" t="str">
            <v>Mỗi bộ gồm:</v>
          </cell>
        </row>
        <row r="709">
          <cell r="B709" t="str">
            <v>Stply</v>
          </cell>
          <cell r="C709">
            <v>1</v>
          </cell>
          <cell r="D709" t="str">
            <v>D3.2411</v>
          </cell>
          <cell r="E709" t="str">
            <v>Sứ treo polymer</v>
          </cell>
          <cell r="F709" t="str">
            <v>chuỗi</v>
          </cell>
          <cell r="G709">
            <v>1</v>
          </cell>
          <cell r="H709">
            <v>210000</v>
          </cell>
          <cell r="K709">
            <v>70132</v>
          </cell>
          <cell r="M709">
            <v>0</v>
          </cell>
          <cell r="N709">
            <v>210000</v>
          </cell>
          <cell r="O709">
            <v>0</v>
          </cell>
          <cell r="P709">
            <v>0</v>
          </cell>
          <cell r="Q709">
            <v>70132</v>
          </cell>
          <cell r="R709">
            <v>0</v>
          </cell>
          <cell r="S709">
            <v>0</v>
          </cell>
          <cell r="U709">
            <v>7</v>
          </cell>
          <cell r="V709">
            <v>0</v>
          </cell>
          <cell r="W709">
            <v>0</v>
          </cell>
          <cell r="X709">
            <v>0</v>
          </cell>
          <cell r="Y709">
            <v>0</v>
          </cell>
          <cell r="Z709">
            <v>0</v>
          </cell>
          <cell r="AA709">
            <v>0</v>
          </cell>
          <cell r="AB709">
            <v>0</v>
          </cell>
          <cell r="AC709">
            <v>3</v>
          </cell>
          <cell r="AD709">
            <v>4</v>
          </cell>
          <cell r="AE709">
            <v>0</v>
          </cell>
          <cell r="AF709">
            <v>0</v>
          </cell>
          <cell r="AG709">
            <v>0</v>
          </cell>
        </row>
        <row r="710">
          <cell r="B710" t="str">
            <v>GNIU50</v>
          </cell>
          <cell r="C710">
            <v>1</v>
          </cell>
          <cell r="D710">
            <v>0</v>
          </cell>
          <cell r="E710" t="str">
            <v>Giáp níu dừng dây bọc 50 + Yếm móng U + Mắt nối yếm</v>
          </cell>
          <cell r="F710" t="str">
            <v>bộ</v>
          </cell>
          <cell r="G710">
            <v>1</v>
          </cell>
          <cell r="H710">
            <v>374000</v>
          </cell>
          <cell r="K710">
            <v>0</v>
          </cell>
          <cell r="M710">
            <v>0</v>
          </cell>
          <cell r="N710">
            <v>374000</v>
          </cell>
          <cell r="O710">
            <v>0</v>
          </cell>
          <cell r="P710">
            <v>0</v>
          </cell>
          <cell r="Q710">
            <v>0</v>
          </cell>
          <cell r="R710">
            <v>0</v>
          </cell>
          <cell r="S710">
            <v>0</v>
          </cell>
          <cell r="U710">
            <v>7</v>
          </cell>
          <cell r="V710">
            <v>0</v>
          </cell>
          <cell r="W710">
            <v>0</v>
          </cell>
          <cell r="X710">
            <v>0</v>
          </cell>
          <cell r="Y710">
            <v>0</v>
          </cell>
          <cell r="Z710">
            <v>0</v>
          </cell>
          <cell r="AA710">
            <v>0</v>
          </cell>
          <cell r="AB710">
            <v>0</v>
          </cell>
          <cell r="AC710">
            <v>3</v>
          </cell>
          <cell r="AD710">
            <v>4</v>
          </cell>
          <cell r="AE710">
            <v>0</v>
          </cell>
          <cell r="AF710">
            <v>0</v>
          </cell>
          <cell r="AG710">
            <v>0</v>
          </cell>
        </row>
        <row r="711">
          <cell r="B711" t="str">
            <v>BM16250</v>
          </cell>
          <cell r="C711">
            <v>1</v>
          </cell>
          <cell r="D711">
            <v>0</v>
          </cell>
          <cell r="E711" t="str">
            <v>Boulon mắt 16x250</v>
          </cell>
          <cell r="F711" t="str">
            <v>bộ</v>
          </cell>
          <cell r="G711">
            <v>1</v>
          </cell>
          <cell r="H711">
            <v>30500</v>
          </cell>
          <cell r="K711">
            <v>0</v>
          </cell>
          <cell r="M711">
            <v>0</v>
          </cell>
          <cell r="N711">
            <v>30500</v>
          </cell>
          <cell r="O711">
            <v>0</v>
          </cell>
          <cell r="P711">
            <v>0</v>
          </cell>
          <cell r="Q711">
            <v>0</v>
          </cell>
          <cell r="R711">
            <v>0</v>
          </cell>
          <cell r="S711">
            <v>0</v>
          </cell>
          <cell r="U711">
            <v>7</v>
          </cell>
          <cell r="V711">
            <v>0</v>
          </cell>
          <cell r="W711">
            <v>0</v>
          </cell>
          <cell r="X711">
            <v>0</v>
          </cell>
          <cell r="Y711">
            <v>0</v>
          </cell>
          <cell r="Z711">
            <v>0</v>
          </cell>
          <cell r="AA711">
            <v>0</v>
          </cell>
          <cell r="AB711">
            <v>0</v>
          </cell>
          <cell r="AC711">
            <v>3</v>
          </cell>
          <cell r="AD711">
            <v>4</v>
          </cell>
          <cell r="AE711">
            <v>0</v>
          </cell>
          <cell r="AF711">
            <v>0</v>
          </cell>
          <cell r="AG711">
            <v>0</v>
          </cell>
        </row>
        <row r="712">
          <cell r="B712" t="str">
            <v>LD 50</v>
          </cell>
          <cell r="C712">
            <v>1</v>
          </cell>
          <cell r="D712">
            <v>0</v>
          </cell>
          <cell r="E712" t="str">
            <v>Long đền vuông 18 (50x50x3)</v>
          </cell>
          <cell r="F712" t="str">
            <v>cái</v>
          </cell>
          <cell r="G712">
            <v>1</v>
          </cell>
          <cell r="H712">
            <v>2600</v>
          </cell>
          <cell r="K712">
            <v>0</v>
          </cell>
          <cell r="M712">
            <v>0</v>
          </cell>
          <cell r="N712">
            <v>2600</v>
          </cell>
          <cell r="O712">
            <v>0</v>
          </cell>
          <cell r="P712">
            <v>0</v>
          </cell>
          <cell r="Q712">
            <v>0</v>
          </cell>
          <cell r="R712">
            <v>0</v>
          </cell>
          <cell r="S712">
            <v>0</v>
          </cell>
          <cell r="U712">
            <v>7</v>
          </cell>
          <cell r="V712">
            <v>0</v>
          </cell>
          <cell r="W712">
            <v>0</v>
          </cell>
          <cell r="X712">
            <v>0</v>
          </cell>
          <cell r="Y712">
            <v>0</v>
          </cell>
          <cell r="Z712">
            <v>0</v>
          </cell>
          <cell r="AA712">
            <v>0</v>
          </cell>
          <cell r="AB712">
            <v>0</v>
          </cell>
          <cell r="AC712">
            <v>3</v>
          </cell>
          <cell r="AD712">
            <v>4</v>
          </cell>
          <cell r="AE712">
            <v>0</v>
          </cell>
          <cell r="AF712">
            <v>0</v>
          </cell>
          <cell r="AG712">
            <v>0</v>
          </cell>
        </row>
        <row r="713">
          <cell r="A713" t="str">
            <v>PLY70T</v>
          </cell>
          <cell r="C713">
            <v>0</v>
          </cell>
          <cell r="E713" t="str">
            <v>Bộ sứ treo Polymer 25kV lắp vào trụ (cáp bọc 70)</v>
          </cell>
          <cell r="F713" t="str">
            <v>bộ</v>
          </cell>
          <cell r="G713">
            <v>0</v>
          </cell>
          <cell r="N713">
            <v>988500</v>
          </cell>
          <cell r="O713">
            <v>0</v>
          </cell>
          <cell r="P713">
            <v>0</v>
          </cell>
          <cell r="Q713">
            <v>70132</v>
          </cell>
          <cell r="R713">
            <v>0</v>
          </cell>
          <cell r="S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row>
        <row r="714">
          <cell r="C714">
            <v>0</v>
          </cell>
          <cell r="E714" t="str">
            <v>Mỗi bộ gồm:</v>
          </cell>
        </row>
        <row r="715">
          <cell r="B715" t="str">
            <v>Stply</v>
          </cell>
          <cell r="C715">
            <v>0</v>
          </cell>
          <cell r="D715" t="str">
            <v>D3.2411</v>
          </cell>
          <cell r="E715" t="str">
            <v>Sứ treo polymer</v>
          </cell>
          <cell r="F715" t="str">
            <v>chuỗi</v>
          </cell>
          <cell r="G715">
            <v>1</v>
          </cell>
          <cell r="H715">
            <v>210000</v>
          </cell>
          <cell r="K715">
            <v>70132</v>
          </cell>
          <cell r="M715">
            <v>0</v>
          </cell>
          <cell r="N715">
            <v>210000</v>
          </cell>
          <cell r="O715">
            <v>0</v>
          </cell>
          <cell r="P715">
            <v>0</v>
          </cell>
          <cell r="Q715">
            <v>70132</v>
          </cell>
          <cell r="R715">
            <v>0</v>
          </cell>
          <cell r="S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row>
        <row r="716">
          <cell r="B716" t="str">
            <v>GNIU70</v>
          </cell>
          <cell r="C716">
            <v>0</v>
          </cell>
          <cell r="D716">
            <v>0</v>
          </cell>
          <cell r="E716" t="str">
            <v>Giáp níu dừng dây bọc 70 + Yếm móng U + Mắt nối yếm</v>
          </cell>
          <cell r="F716" t="str">
            <v>bộ</v>
          </cell>
          <cell r="G716">
            <v>2</v>
          </cell>
          <cell r="H716">
            <v>374000</v>
          </cell>
          <cell r="K716">
            <v>0</v>
          </cell>
          <cell r="M716">
            <v>0</v>
          </cell>
          <cell r="N716">
            <v>748000</v>
          </cell>
          <cell r="O716">
            <v>0</v>
          </cell>
          <cell r="P716">
            <v>0</v>
          </cell>
          <cell r="Q716">
            <v>0</v>
          </cell>
          <cell r="R716">
            <v>0</v>
          </cell>
          <cell r="S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row>
        <row r="717">
          <cell r="B717" t="str">
            <v>BM16250</v>
          </cell>
          <cell r="C717">
            <v>0</v>
          </cell>
          <cell r="D717">
            <v>0</v>
          </cell>
          <cell r="E717" t="str">
            <v>Boulon mắt 16x250</v>
          </cell>
          <cell r="F717" t="str">
            <v>bộ</v>
          </cell>
          <cell r="G717">
            <v>1</v>
          </cell>
          <cell r="H717">
            <v>30500</v>
          </cell>
          <cell r="K717">
            <v>0</v>
          </cell>
          <cell r="M717">
            <v>0</v>
          </cell>
          <cell r="N717">
            <v>30500</v>
          </cell>
          <cell r="O717">
            <v>0</v>
          </cell>
          <cell r="P717">
            <v>0</v>
          </cell>
          <cell r="Q717">
            <v>0</v>
          </cell>
          <cell r="R717">
            <v>0</v>
          </cell>
          <cell r="S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row>
        <row r="718">
          <cell r="C718">
            <v>1</v>
          </cell>
          <cell r="D718" t="str">
            <v>IV</v>
          </cell>
          <cell r="E718" t="str">
            <v>Phần dây, sứ và phụ kiện</v>
          </cell>
        </row>
        <row r="719">
          <cell r="A719" t="str">
            <v>DDTT3P</v>
          </cell>
          <cell r="B719" t="str">
            <v>TT3P</v>
          </cell>
          <cell r="C719">
            <v>1</v>
          </cell>
          <cell r="D719">
            <v>1</v>
          </cell>
          <cell r="E719" t="str">
            <v>Nhánh 3P Nhà Võ Ấp Trầu (Phước Thiền 4A)</v>
          </cell>
          <cell r="F719" t="str">
            <v>Tbộ</v>
          </cell>
          <cell r="G719">
            <v>1</v>
          </cell>
          <cell r="N719">
            <v>30730387.300000001</v>
          </cell>
          <cell r="O719">
            <v>0</v>
          </cell>
          <cell r="P719">
            <v>0</v>
          </cell>
          <cell r="Q719">
            <v>2405375</v>
          </cell>
          <cell r="R719">
            <v>0</v>
          </cell>
          <cell r="S719">
            <v>142518.52000000002</v>
          </cell>
          <cell r="U719">
            <v>1</v>
          </cell>
          <cell r="V719">
            <v>1</v>
          </cell>
        </row>
        <row r="720">
          <cell r="B720" t="str">
            <v>AC50</v>
          </cell>
          <cell r="C720">
            <v>1</v>
          </cell>
          <cell r="D720">
            <v>0.19500000000000001</v>
          </cell>
          <cell r="E720" t="str">
            <v>Cáp nhôm lõi thép AC-50/8</v>
          </cell>
          <cell r="F720" t="str">
            <v>kg</v>
          </cell>
          <cell r="G720">
            <v>45.1</v>
          </cell>
          <cell r="H720">
            <v>47801</v>
          </cell>
          <cell r="K720">
            <v>0</v>
          </cell>
          <cell r="M720">
            <v>0</v>
          </cell>
          <cell r="N720">
            <v>2155825.1</v>
          </cell>
          <cell r="O720">
            <v>0</v>
          </cell>
          <cell r="P720">
            <v>0</v>
          </cell>
          <cell r="Q720">
            <v>0</v>
          </cell>
          <cell r="R720">
            <v>0</v>
          </cell>
          <cell r="S720">
            <v>0</v>
          </cell>
          <cell r="U720">
            <v>45.1</v>
          </cell>
          <cell r="V720">
            <v>45.1</v>
          </cell>
        </row>
        <row r="721">
          <cell r="B721" t="str">
            <v>AC70</v>
          </cell>
          <cell r="C721">
            <v>0</v>
          </cell>
          <cell r="D721">
            <v>0.27600000000000002</v>
          </cell>
          <cell r="E721" t="str">
            <v>Cáp nhôm lõi thép AC-70/11</v>
          </cell>
          <cell r="F721" t="str">
            <v>kg</v>
          </cell>
          <cell r="G721">
            <v>0</v>
          </cell>
          <cell r="H721">
            <v>47484</v>
          </cell>
          <cell r="K721">
            <v>0</v>
          </cell>
          <cell r="M721">
            <v>0</v>
          </cell>
          <cell r="N721">
            <v>0</v>
          </cell>
          <cell r="O721">
            <v>0</v>
          </cell>
          <cell r="P721">
            <v>0</v>
          </cell>
          <cell r="Q721">
            <v>0</v>
          </cell>
          <cell r="R721">
            <v>0</v>
          </cell>
          <cell r="S721">
            <v>0</v>
          </cell>
          <cell r="V721">
            <v>0</v>
          </cell>
        </row>
        <row r="722">
          <cell r="B722" t="str">
            <v>AC95</v>
          </cell>
          <cell r="C722">
            <v>0</v>
          </cell>
          <cell r="D722">
            <v>0.38500000000000001</v>
          </cell>
          <cell r="E722" t="str">
            <v>Cáp nhôm lõi thép AC-95/16</v>
          </cell>
          <cell r="F722" t="str">
            <v>kg</v>
          </cell>
          <cell r="G722">
            <v>0</v>
          </cell>
          <cell r="H722">
            <v>47484</v>
          </cell>
          <cell r="K722">
            <v>0</v>
          </cell>
          <cell r="M722">
            <v>0</v>
          </cell>
          <cell r="N722">
            <v>0</v>
          </cell>
          <cell r="O722">
            <v>0</v>
          </cell>
          <cell r="P722">
            <v>0</v>
          </cell>
          <cell r="Q722">
            <v>0</v>
          </cell>
          <cell r="R722">
            <v>0</v>
          </cell>
          <cell r="S722">
            <v>0</v>
          </cell>
          <cell r="V722">
            <v>0</v>
          </cell>
        </row>
        <row r="723">
          <cell r="B723" t="str">
            <v>AC120</v>
          </cell>
          <cell r="C723">
            <v>0</v>
          </cell>
          <cell r="D723">
            <v>0.47099999999999997</v>
          </cell>
          <cell r="E723" t="str">
            <v>Cáp nhôm lõi thép AC-120/19</v>
          </cell>
          <cell r="F723" t="str">
            <v>kg</v>
          </cell>
          <cell r="G723">
            <v>0</v>
          </cell>
          <cell r="H723">
            <v>78435</v>
          </cell>
          <cell r="K723">
            <v>0</v>
          </cell>
          <cell r="M723">
            <v>0</v>
          </cell>
          <cell r="N723">
            <v>0</v>
          </cell>
          <cell r="O723">
            <v>0</v>
          </cell>
          <cell r="P723">
            <v>0</v>
          </cell>
          <cell r="Q723">
            <v>0</v>
          </cell>
          <cell r="R723">
            <v>0</v>
          </cell>
          <cell r="S723">
            <v>0</v>
          </cell>
          <cell r="V723">
            <v>0</v>
          </cell>
        </row>
        <row r="724">
          <cell r="B724" t="str">
            <v>ACX50</v>
          </cell>
          <cell r="C724">
            <v>1</v>
          </cell>
          <cell r="D724">
            <v>0</v>
          </cell>
          <cell r="E724" t="str">
            <v>Cáp 24KV ACX 50mm2</v>
          </cell>
          <cell r="F724" t="str">
            <v>mét</v>
          </cell>
          <cell r="G724">
            <v>693</v>
          </cell>
          <cell r="H724">
            <v>27730</v>
          </cell>
          <cell r="K724">
            <v>0</v>
          </cell>
          <cell r="M724">
            <v>0</v>
          </cell>
          <cell r="N724">
            <v>19216890</v>
          </cell>
          <cell r="O724">
            <v>0</v>
          </cell>
          <cell r="P724">
            <v>0</v>
          </cell>
          <cell r="Q724">
            <v>0</v>
          </cell>
          <cell r="R724">
            <v>0</v>
          </cell>
          <cell r="S724">
            <v>0</v>
          </cell>
          <cell r="U724">
            <v>693</v>
          </cell>
          <cell r="V724">
            <v>693</v>
          </cell>
        </row>
        <row r="725">
          <cell r="B725" t="str">
            <v>ACX70</v>
          </cell>
          <cell r="C725">
            <v>0</v>
          </cell>
          <cell r="D725">
            <v>0</v>
          </cell>
          <cell r="E725" t="str">
            <v>Cáp 24KV ACX 70mm2</v>
          </cell>
          <cell r="F725" t="str">
            <v>mét</v>
          </cell>
          <cell r="G725">
            <v>0</v>
          </cell>
          <cell r="H725">
            <v>49140</v>
          </cell>
          <cell r="K725">
            <v>0</v>
          </cell>
          <cell r="M725">
            <v>0</v>
          </cell>
          <cell r="N725">
            <v>0</v>
          </cell>
          <cell r="O725">
            <v>0</v>
          </cell>
          <cell r="P725">
            <v>0</v>
          </cell>
          <cell r="Q725">
            <v>0</v>
          </cell>
          <cell r="R725">
            <v>0</v>
          </cell>
          <cell r="S725">
            <v>0</v>
          </cell>
          <cell r="V725">
            <v>0</v>
          </cell>
        </row>
        <row r="726">
          <cell r="B726" t="str">
            <v>ACX95</v>
          </cell>
          <cell r="C726">
            <v>0</v>
          </cell>
          <cell r="D726">
            <v>0</v>
          </cell>
          <cell r="E726" t="str">
            <v>Cáp 24KV ACX 95mm2</v>
          </cell>
          <cell r="F726" t="str">
            <v>mét</v>
          </cell>
          <cell r="G726">
            <v>0</v>
          </cell>
          <cell r="H726">
            <v>61425</v>
          </cell>
          <cell r="K726">
            <v>0</v>
          </cell>
          <cell r="M726">
            <v>0</v>
          </cell>
          <cell r="N726">
            <v>0</v>
          </cell>
          <cell r="O726">
            <v>0</v>
          </cell>
          <cell r="P726">
            <v>0</v>
          </cell>
          <cell r="Q726">
            <v>0</v>
          </cell>
          <cell r="R726">
            <v>0</v>
          </cell>
          <cell r="S726">
            <v>0</v>
          </cell>
          <cell r="V726">
            <v>0</v>
          </cell>
        </row>
        <row r="727">
          <cell r="B727" t="str">
            <v>ACX120</v>
          </cell>
          <cell r="C727">
            <v>0</v>
          </cell>
          <cell r="D727">
            <v>0</v>
          </cell>
          <cell r="E727" t="str">
            <v>Cáp 24KV ACX 120mm2</v>
          </cell>
          <cell r="F727" t="str">
            <v>mét</v>
          </cell>
          <cell r="G727">
            <v>0</v>
          </cell>
          <cell r="H727">
            <v>83160</v>
          </cell>
          <cell r="K727">
            <v>0</v>
          </cell>
          <cell r="M727">
            <v>0</v>
          </cell>
          <cell r="N727">
            <v>0</v>
          </cell>
          <cell r="O727">
            <v>0</v>
          </cell>
          <cell r="P727">
            <v>0</v>
          </cell>
          <cell r="Q727">
            <v>0</v>
          </cell>
          <cell r="R727">
            <v>0</v>
          </cell>
          <cell r="S727">
            <v>0</v>
          </cell>
          <cell r="V727">
            <v>0</v>
          </cell>
        </row>
        <row r="728">
          <cell r="B728" t="str">
            <v>ACX150</v>
          </cell>
          <cell r="C728">
            <v>0</v>
          </cell>
          <cell r="D728">
            <v>0</v>
          </cell>
          <cell r="E728" t="str">
            <v>Cáp 24KV ACX 150mm2</v>
          </cell>
          <cell r="F728" t="str">
            <v>mét</v>
          </cell>
          <cell r="G728">
            <v>0</v>
          </cell>
          <cell r="H728">
            <v>83160</v>
          </cell>
          <cell r="K728">
            <v>0</v>
          </cell>
          <cell r="M728">
            <v>0</v>
          </cell>
          <cell r="N728">
            <v>0</v>
          </cell>
          <cell r="O728">
            <v>0</v>
          </cell>
          <cell r="P728">
            <v>0</v>
          </cell>
          <cell r="Q728">
            <v>0</v>
          </cell>
          <cell r="R728">
            <v>0</v>
          </cell>
          <cell r="S728">
            <v>0</v>
          </cell>
          <cell r="V728">
            <v>0</v>
          </cell>
        </row>
        <row r="729">
          <cell r="B729" t="str">
            <v>ACX185</v>
          </cell>
          <cell r="C729">
            <v>0</v>
          </cell>
          <cell r="D729">
            <v>0</v>
          </cell>
          <cell r="E729" t="str">
            <v>Cáp 24KV ACX 185mm2</v>
          </cell>
          <cell r="F729" t="str">
            <v>mét</v>
          </cell>
          <cell r="G729">
            <v>0</v>
          </cell>
          <cell r="H729">
            <v>116500</v>
          </cell>
          <cell r="K729">
            <v>0</v>
          </cell>
          <cell r="M729">
            <v>0</v>
          </cell>
          <cell r="N729">
            <v>0</v>
          </cell>
          <cell r="O729">
            <v>0</v>
          </cell>
          <cell r="P729">
            <v>0</v>
          </cell>
          <cell r="Q729">
            <v>0</v>
          </cell>
          <cell r="R729">
            <v>0</v>
          </cell>
          <cell r="S729">
            <v>0</v>
          </cell>
          <cell r="V729">
            <v>0</v>
          </cell>
        </row>
        <row r="730">
          <cell r="B730" t="str">
            <v>ACX240</v>
          </cell>
          <cell r="C730">
            <v>0</v>
          </cell>
          <cell r="D730">
            <v>0</v>
          </cell>
          <cell r="E730" t="str">
            <v>Cáp 24KV ACX 240mm2</v>
          </cell>
          <cell r="F730" t="str">
            <v>mét</v>
          </cell>
          <cell r="G730">
            <v>0</v>
          </cell>
          <cell r="H730">
            <v>122850</v>
          </cell>
          <cell r="K730">
            <v>0</v>
          </cell>
          <cell r="M730">
            <v>0</v>
          </cell>
          <cell r="N730">
            <v>0</v>
          </cell>
          <cell r="O730">
            <v>0</v>
          </cell>
          <cell r="P730">
            <v>0</v>
          </cell>
          <cell r="Q730">
            <v>0</v>
          </cell>
          <cell r="R730">
            <v>0</v>
          </cell>
          <cell r="S730">
            <v>0</v>
          </cell>
          <cell r="V730">
            <v>0</v>
          </cell>
        </row>
        <row r="731">
          <cell r="B731" t="str">
            <v>CXV25</v>
          </cell>
          <cell r="C731">
            <v>1</v>
          </cell>
          <cell r="D731">
            <v>0</v>
          </cell>
          <cell r="E731" t="str">
            <v>Cáp 24KV C/XLPE/PVC 25mm2</v>
          </cell>
          <cell r="F731" t="str">
            <v>mét</v>
          </cell>
          <cell r="G731">
            <v>9</v>
          </cell>
          <cell r="H731">
            <v>67506</v>
          </cell>
          <cell r="K731">
            <v>0</v>
          </cell>
          <cell r="M731">
            <v>0</v>
          </cell>
          <cell r="N731">
            <v>607554</v>
          </cell>
          <cell r="O731">
            <v>0</v>
          </cell>
          <cell r="P731">
            <v>0</v>
          </cell>
          <cell r="Q731">
            <v>0</v>
          </cell>
          <cell r="R731">
            <v>0</v>
          </cell>
          <cell r="S731">
            <v>0</v>
          </cell>
          <cell r="U731">
            <v>9</v>
          </cell>
          <cell r="V731">
            <v>9</v>
          </cell>
        </row>
        <row r="732">
          <cell r="B732" t="str">
            <v>CXV50</v>
          </cell>
          <cell r="C732">
            <v>0</v>
          </cell>
          <cell r="D732">
            <v>0</v>
          </cell>
          <cell r="E732" t="str">
            <v>Cáp 24KV C/XLPE/PVC 50mm2</v>
          </cell>
          <cell r="F732" t="str">
            <v>mét</v>
          </cell>
          <cell r="G732">
            <v>0</v>
          </cell>
          <cell r="H732">
            <v>154035</v>
          </cell>
          <cell r="K732">
            <v>0</v>
          </cell>
          <cell r="M732">
            <v>0</v>
          </cell>
          <cell r="N732">
            <v>0</v>
          </cell>
          <cell r="O732">
            <v>0</v>
          </cell>
          <cell r="P732">
            <v>0</v>
          </cell>
          <cell r="Q732">
            <v>0</v>
          </cell>
          <cell r="R732">
            <v>0</v>
          </cell>
          <cell r="S732">
            <v>0</v>
          </cell>
          <cell r="V732">
            <v>0</v>
          </cell>
        </row>
        <row r="733">
          <cell r="B733" t="str">
            <v>ke50</v>
          </cell>
          <cell r="C733">
            <v>1</v>
          </cell>
          <cell r="D733">
            <v>0</v>
          </cell>
          <cell r="E733" t="str">
            <v>Kẹp ép WR cỡ dây 50mm2</v>
          </cell>
          <cell r="F733" t="str">
            <v>cái</v>
          </cell>
          <cell r="G733">
            <v>6</v>
          </cell>
          <cell r="H733">
            <v>10500</v>
          </cell>
          <cell r="K733">
            <v>0</v>
          </cell>
          <cell r="M733">
            <v>0</v>
          </cell>
          <cell r="N733">
            <v>63000</v>
          </cell>
          <cell r="O733">
            <v>0</v>
          </cell>
          <cell r="P733">
            <v>0</v>
          </cell>
          <cell r="Q733">
            <v>0</v>
          </cell>
          <cell r="R733">
            <v>0</v>
          </cell>
          <cell r="S733">
            <v>0</v>
          </cell>
          <cell r="U733">
            <v>6</v>
          </cell>
          <cell r="V733">
            <v>6</v>
          </cell>
        </row>
        <row r="734">
          <cell r="B734" t="str">
            <v>ke70</v>
          </cell>
          <cell r="C734">
            <v>0</v>
          </cell>
          <cell r="D734">
            <v>0</v>
          </cell>
          <cell r="E734" t="str">
            <v>Kẹp ép WR cỡ dây 70mm2</v>
          </cell>
          <cell r="F734" t="str">
            <v>cái</v>
          </cell>
          <cell r="G734">
            <v>0</v>
          </cell>
          <cell r="H734">
            <v>10500</v>
          </cell>
          <cell r="K734">
            <v>0</v>
          </cell>
          <cell r="M734">
            <v>0</v>
          </cell>
          <cell r="N734">
            <v>0</v>
          </cell>
          <cell r="O734">
            <v>0</v>
          </cell>
          <cell r="P734">
            <v>0</v>
          </cell>
          <cell r="Q734">
            <v>0</v>
          </cell>
          <cell r="R734">
            <v>0</v>
          </cell>
          <cell r="S734">
            <v>0</v>
          </cell>
          <cell r="V734">
            <v>0</v>
          </cell>
        </row>
        <row r="735">
          <cell r="B735" t="str">
            <v>ke95</v>
          </cell>
          <cell r="C735">
            <v>0</v>
          </cell>
          <cell r="D735">
            <v>0</v>
          </cell>
          <cell r="E735" t="str">
            <v>Kẹp ép WR cỡ dây 95mm2</v>
          </cell>
          <cell r="F735" t="str">
            <v>cái</v>
          </cell>
          <cell r="G735">
            <v>0</v>
          </cell>
          <cell r="H735">
            <v>14700</v>
          </cell>
          <cell r="K735">
            <v>0</v>
          </cell>
          <cell r="M735">
            <v>0</v>
          </cell>
          <cell r="N735">
            <v>0</v>
          </cell>
          <cell r="O735">
            <v>0</v>
          </cell>
          <cell r="P735">
            <v>0</v>
          </cell>
          <cell r="Q735">
            <v>0</v>
          </cell>
          <cell r="R735">
            <v>0</v>
          </cell>
          <cell r="S735">
            <v>0</v>
          </cell>
          <cell r="V735">
            <v>0</v>
          </cell>
        </row>
        <row r="736">
          <cell r="B736" t="str">
            <v>ke120</v>
          </cell>
          <cell r="C736">
            <v>1</v>
          </cell>
          <cell r="D736">
            <v>0</v>
          </cell>
          <cell r="E736" t="str">
            <v>Kẹp ép WR cỡ dây 120mm2</v>
          </cell>
          <cell r="F736" t="str">
            <v>cái</v>
          </cell>
          <cell r="G736">
            <v>2</v>
          </cell>
          <cell r="H736">
            <v>18900</v>
          </cell>
          <cell r="K736">
            <v>0</v>
          </cell>
          <cell r="M736">
            <v>0</v>
          </cell>
          <cell r="N736">
            <v>37800</v>
          </cell>
          <cell r="O736">
            <v>0</v>
          </cell>
          <cell r="P736">
            <v>0</v>
          </cell>
          <cell r="Q736">
            <v>0</v>
          </cell>
          <cell r="R736">
            <v>0</v>
          </cell>
          <cell r="S736">
            <v>0</v>
          </cell>
          <cell r="U736">
            <v>2</v>
          </cell>
          <cell r="V736">
            <v>2</v>
          </cell>
        </row>
        <row r="737">
          <cell r="B737" t="str">
            <v>ke150</v>
          </cell>
          <cell r="C737">
            <v>0</v>
          </cell>
          <cell r="D737">
            <v>0</v>
          </cell>
          <cell r="E737" t="str">
            <v>Kẹp ép WR cỡ dây 150mm2</v>
          </cell>
          <cell r="F737" t="str">
            <v>cái</v>
          </cell>
          <cell r="G737">
            <v>0</v>
          </cell>
          <cell r="H737">
            <v>23000</v>
          </cell>
          <cell r="K737">
            <v>0</v>
          </cell>
          <cell r="M737">
            <v>0</v>
          </cell>
          <cell r="N737">
            <v>0</v>
          </cell>
          <cell r="O737">
            <v>0</v>
          </cell>
          <cell r="P737">
            <v>0</v>
          </cell>
          <cell r="Q737">
            <v>0</v>
          </cell>
          <cell r="R737">
            <v>0</v>
          </cell>
          <cell r="S737">
            <v>0</v>
          </cell>
          <cell r="V737">
            <v>0</v>
          </cell>
        </row>
        <row r="738">
          <cell r="B738" t="str">
            <v>ke185</v>
          </cell>
          <cell r="C738">
            <v>0</v>
          </cell>
          <cell r="D738">
            <v>0</v>
          </cell>
          <cell r="E738" t="str">
            <v>Kẹp ép WR cỡ dây 185mm2</v>
          </cell>
          <cell r="F738" t="str">
            <v>cái</v>
          </cell>
          <cell r="G738">
            <v>0</v>
          </cell>
          <cell r="H738">
            <v>29000</v>
          </cell>
          <cell r="K738">
            <v>0</v>
          </cell>
          <cell r="M738">
            <v>0</v>
          </cell>
          <cell r="N738">
            <v>0</v>
          </cell>
          <cell r="O738">
            <v>0</v>
          </cell>
          <cell r="P738">
            <v>0</v>
          </cell>
          <cell r="Q738">
            <v>0</v>
          </cell>
          <cell r="R738">
            <v>0</v>
          </cell>
          <cell r="S738">
            <v>0</v>
          </cell>
          <cell r="V738">
            <v>0</v>
          </cell>
        </row>
        <row r="739">
          <cell r="B739" t="str">
            <v>ke240</v>
          </cell>
          <cell r="C739">
            <v>0</v>
          </cell>
          <cell r="D739">
            <v>0</v>
          </cell>
          <cell r="E739" t="str">
            <v>Kẹp ép WR cỡ dây 240mm2</v>
          </cell>
          <cell r="F739" t="str">
            <v>cái</v>
          </cell>
          <cell r="G739">
            <v>0</v>
          </cell>
          <cell r="H739">
            <v>36500</v>
          </cell>
          <cell r="K739">
            <v>0</v>
          </cell>
          <cell r="M739">
            <v>0</v>
          </cell>
          <cell r="N739">
            <v>0</v>
          </cell>
          <cell r="O739">
            <v>0</v>
          </cell>
          <cell r="P739">
            <v>0</v>
          </cell>
          <cell r="Q739">
            <v>0</v>
          </cell>
          <cell r="R739">
            <v>0</v>
          </cell>
          <cell r="S739">
            <v>0</v>
          </cell>
          <cell r="V739">
            <v>0</v>
          </cell>
        </row>
        <row r="740">
          <cell r="B740" t="str">
            <v>KQ2</v>
          </cell>
          <cell r="C740">
            <v>0</v>
          </cell>
          <cell r="D740" t="str">
            <v>D6.6201</v>
          </cell>
          <cell r="E740" t="str">
            <v>Kẹp quai 2/0 (quai đồng 8mm)</v>
          </cell>
          <cell r="F740" t="str">
            <v>cái</v>
          </cell>
          <cell r="G740">
            <v>0</v>
          </cell>
          <cell r="H740">
            <v>47000</v>
          </cell>
          <cell r="K740">
            <v>0</v>
          </cell>
          <cell r="M740">
            <v>0</v>
          </cell>
          <cell r="N740">
            <v>0</v>
          </cell>
          <cell r="O740">
            <v>0</v>
          </cell>
          <cell r="P740">
            <v>0</v>
          </cell>
          <cell r="Q740">
            <v>0</v>
          </cell>
          <cell r="R740">
            <v>0</v>
          </cell>
          <cell r="S740">
            <v>0</v>
          </cell>
          <cell r="U740">
            <v>0</v>
          </cell>
          <cell r="V740">
            <v>0</v>
          </cell>
        </row>
        <row r="741">
          <cell r="B741" t="str">
            <v>KQ4</v>
          </cell>
          <cell r="C741">
            <v>1</v>
          </cell>
          <cell r="D741" t="str">
            <v>D6.6201</v>
          </cell>
          <cell r="E741" t="str">
            <v>Kẹp quai 4/0 (quai đồng 8mm)</v>
          </cell>
          <cell r="F741" t="str">
            <v>cái</v>
          </cell>
          <cell r="G741">
            <v>3</v>
          </cell>
          <cell r="H741">
            <v>63000</v>
          </cell>
          <cell r="K741">
            <v>0</v>
          </cell>
          <cell r="M741">
            <v>0</v>
          </cell>
          <cell r="N741">
            <v>189000</v>
          </cell>
          <cell r="O741">
            <v>0</v>
          </cell>
          <cell r="P741">
            <v>0</v>
          </cell>
          <cell r="Q741">
            <v>0</v>
          </cell>
          <cell r="R741">
            <v>0</v>
          </cell>
          <cell r="S741">
            <v>0</v>
          </cell>
          <cell r="U741">
            <v>3</v>
          </cell>
          <cell r="V741">
            <v>3</v>
          </cell>
        </row>
        <row r="742">
          <cell r="B742" t="str">
            <v>CKQ</v>
          </cell>
          <cell r="C742">
            <v>1</v>
          </cell>
          <cell r="D742">
            <v>0</v>
          </cell>
          <cell r="E742" t="str">
            <v>Chụp cách điện kẹp quai</v>
          </cell>
          <cell r="F742" t="str">
            <v>cái</v>
          </cell>
          <cell r="G742">
            <v>3</v>
          </cell>
          <cell r="H742">
            <v>122000</v>
          </cell>
          <cell r="K742">
            <v>0</v>
          </cell>
          <cell r="M742">
            <v>0</v>
          </cell>
          <cell r="N742">
            <v>366000</v>
          </cell>
          <cell r="O742">
            <v>0</v>
          </cell>
          <cell r="P742">
            <v>0</v>
          </cell>
          <cell r="Q742">
            <v>0</v>
          </cell>
          <cell r="R742">
            <v>0</v>
          </cell>
          <cell r="S742">
            <v>0</v>
          </cell>
          <cell r="U742">
            <v>3</v>
          </cell>
          <cell r="V742">
            <v>3</v>
          </cell>
        </row>
        <row r="743">
          <cell r="B743" t="str">
            <v>HL2</v>
          </cell>
          <cell r="C743">
            <v>0</v>
          </cell>
          <cell r="D743" t="str">
            <v>D6.6202</v>
          </cell>
          <cell r="E743" t="str">
            <v>Kẹp hotline 2/0</v>
          </cell>
          <cell r="F743" t="str">
            <v>cái</v>
          </cell>
          <cell r="G743">
            <v>0</v>
          </cell>
          <cell r="H743">
            <v>68000</v>
          </cell>
          <cell r="K743">
            <v>0</v>
          </cell>
          <cell r="M743">
            <v>0</v>
          </cell>
          <cell r="N743">
            <v>0</v>
          </cell>
          <cell r="O743">
            <v>0</v>
          </cell>
          <cell r="P743">
            <v>0</v>
          </cell>
          <cell r="Q743">
            <v>0</v>
          </cell>
          <cell r="R743">
            <v>0</v>
          </cell>
          <cell r="S743">
            <v>0</v>
          </cell>
          <cell r="U743">
            <v>0</v>
          </cell>
          <cell r="V743">
            <v>0</v>
          </cell>
        </row>
        <row r="744">
          <cell r="B744" t="str">
            <v>HL4</v>
          </cell>
          <cell r="C744">
            <v>1</v>
          </cell>
          <cell r="D744" t="str">
            <v>D6.6202</v>
          </cell>
          <cell r="E744" t="str">
            <v>Kẹp hotline 4/0</v>
          </cell>
          <cell r="F744" t="str">
            <v>cái</v>
          </cell>
          <cell r="G744">
            <v>3</v>
          </cell>
          <cell r="H744">
            <v>94500</v>
          </cell>
          <cell r="K744">
            <v>0</v>
          </cell>
          <cell r="M744">
            <v>0</v>
          </cell>
          <cell r="N744">
            <v>283500</v>
          </cell>
          <cell r="O744">
            <v>0</v>
          </cell>
          <cell r="P744">
            <v>0</v>
          </cell>
          <cell r="Q744">
            <v>0</v>
          </cell>
          <cell r="R744">
            <v>0</v>
          </cell>
          <cell r="S744">
            <v>0</v>
          </cell>
          <cell r="U744">
            <v>3</v>
          </cell>
          <cell r="V744">
            <v>3</v>
          </cell>
        </row>
        <row r="745">
          <cell r="B745" t="str">
            <v>B16300</v>
          </cell>
          <cell r="C745">
            <v>1</v>
          </cell>
          <cell r="D745">
            <v>0</v>
          </cell>
          <cell r="E745" t="str">
            <v>Boulon 16x300</v>
          </cell>
          <cell r="F745" t="str">
            <v>bộ</v>
          </cell>
          <cell r="G745">
            <v>6</v>
          </cell>
          <cell r="H745">
            <v>21000</v>
          </cell>
          <cell r="K745">
            <v>0</v>
          </cell>
          <cell r="M745">
            <v>0</v>
          </cell>
          <cell r="N745">
            <v>126000</v>
          </cell>
          <cell r="O745">
            <v>0</v>
          </cell>
          <cell r="P745">
            <v>0</v>
          </cell>
          <cell r="Q745">
            <v>0</v>
          </cell>
          <cell r="R745">
            <v>0</v>
          </cell>
          <cell r="S745">
            <v>0</v>
          </cell>
          <cell r="U745">
            <v>6</v>
          </cell>
          <cell r="V745">
            <v>6</v>
          </cell>
        </row>
        <row r="746">
          <cell r="B746" t="str">
            <v>B16350</v>
          </cell>
          <cell r="C746">
            <v>0</v>
          </cell>
          <cell r="D746">
            <v>0</v>
          </cell>
          <cell r="E746" t="str">
            <v>Boulon 16x350</v>
          </cell>
          <cell r="F746" t="str">
            <v>bộ</v>
          </cell>
          <cell r="G746">
            <v>0</v>
          </cell>
          <cell r="H746">
            <v>23500</v>
          </cell>
          <cell r="K746">
            <v>0</v>
          </cell>
          <cell r="M746">
            <v>0</v>
          </cell>
          <cell r="N746">
            <v>0</v>
          </cell>
          <cell r="O746">
            <v>0</v>
          </cell>
          <cell r="P746">
            <v>0</v>
          </cell>
          <cell r="Q746">
            <v>0</v>
          </cell>
          <cell r="R746">
            <v>0</v>
          </cell>
          <cell r="S746">
            <v>0</v>
          </cell>
          <cell r="U746">
            <v>0</v>
          </cell>
          <cell r="V746">
            <v>0</v>
          </cell>
        </row>
        <row r="747">
          <cell r="B747" t="str">
            <v>BM16300</v>
          </cell>
          <cell r="C747">
            <v>1</v>
          </cell>
          <cell r="D747">
            <v>0</v>
          </cell>
          <cell r="E747" t="str">
            <v>Boulon mắt 16x300</v>
          </cell>
          <cell r="F747" t="str">
            <v>bộ</v>
          </cell>
          <cell r="G747">
            <v>8</v>
          </cell>
          <cell r="H747">
            <v>34500</v>
          </cell>
          <cell r="K747">
            <v>0</v>
          </cell>
          <cell r="M747">
            <v>0</v>
          </cell>
          <cell r="N747">
            <v>276000</v>
          </cell>
          <cell r="O747">
            <v>0</v>
          </cell>
          <cell r="P747">
            <v>0</v>
          </cell>
          <cell r="Q747">
            <v>0</v>
          </cell>
          <cell r="R747">
            <v>0</v>
          </cell>
          <cell r="S747">
            <v>0</v>
          </cell>
          <cell r="U747">
            <v>8</v>
          </cell>
          <cell r="V747">
            <v>8</v>
          </cell>
        </row>
        <row r="748">
          <cell r="B748" t="str">
            <v>LD 50</v>
          </cell>
          <cell r="C748">
            <v>1</v>
          </cell>
          <cell r="D748">
            <v>0</v>
          </cell>
          <cell r="E748" t="str">
            <v>Long đền vuông 18 (50x50x3)</v>
          </cell>
          <cell r="F748" t="str">
            <v>cái</v>
          </cell>
          <cell r="G748">
            <v>20</v>
          </cell>
          <cell r="H748">
            <v>2600</v>
          </cell>
          <cell r="K748">
            <v>0</v>
          </cell>
          <cell r="M748">
            <v>0</v>
          </cell>
          <cell r="N748">
            <v>52000</v>
          </cell>
          <cell r="O748">
            <v>0</v>
          </cell>
          <cell r="P748">
            <v>0</v>
          </cell>
          <cell r="Q748">
            <v>0</v>
          </cell>
          <cell r="R748">
            <v>0</v>
          </cell>
          <cell r="S748">
            <v>0</v>
          </cell>
          <cell r="U748">
            <v>20</v>
          </cell>
          <cell r="V748">
            <v>20</v>
          </cell>
        </row>
        <row r="749">
          <cell r="B749" t="str">
            <v>DBST</v>
          </cell>
          <cell r="C749">
            <v>1</v>
          </cell>
          <cell r="D749">
            <v>0</v>
          </cell>
          <cell r="E749" t="str">
            <v>Dây phi kim buộc cổ sứ (trụ thẳng)</v>
          </cell>
          <cell r="F749" t="str">
            <v>sợi</v>
          </cell>
          <cell r="G749">
            <v>20</v>
          </cell>
          <cell r="H749">
            <v>225000</v>
          </cell>
          <cell r="K749">
            <v>0</v>
          </cell>
          <cell r="M749">
            <v>0</v>
          </cell>
          <cell r="N749">
            <v>4500000</v>
          </cell>
          <cell r="O749">
            <v>0</v>
          </cell>
          <cell r="P749">
            <v>0</v>
          </cell>
          <cell r="Q749">
            <v>0</v>
          </cell>
          <cell r="R749">
            <v>0</v>
          </cell>
          <cell r="S749">
            <v>0</v>
          </cell>
          <cell r="U749">
            <v>20</v>
          </cell>
          <cell r="V749">
            <v>20</v>
          </cell>
        </row>
        <row r="750">
          <cell r="B750" t="str">
            <v>DBSG</v>
          </cell>
          <cell r="C750">
            <v>1</v>
          </cell>
          <cell r="D750">
            <v>0</v>
          </cell>
          <cell r="E750" t="str">
            <v>Dây phi kim buộc cổ sứ (trụ góc)</v>
          </cell>
          <cell r="F750" t="str">
            <v>sợi</v>
          </cell>
          <cell r="G750">
            <v>3</v>
          </cell>
          <cell r="H750">
            <v>236000</v>
          </cell>
          <cell r="K750">
            <v>0</v>
          </cell>
          <cell r="M750">
            <v>0</v>
          </cell>
          <cell r="N750">
            <v>708000</v>
          </cell>
          <cell r="O750">
            <v>0</v>
          </cell>
          <cell r="P750">
            <v>0</v>
          </cell>
          <cell r="Q750">
            <v>0</v>
          </cell>
          <cell r="R750">
            <v>0</v>
          </cell>
          <cell r="S750">
            <v>0</v>
          </cell>
          <cell r="U750">
            <v>3</v>
          </cell>
          <cell r="V750">
            <v>3</v>
          </cell>
        </row>
        <row r="751">
          <cell r="B751" t="str">
            <v>DBST240</v>
          </cell>
          <cell r="C751">
            <v>1</v>
          </cell>
          <cell r="D751">
            <v>0</v>
          </cell>
          <cell r="E751" t="str">
            <v>Dây phi kim buộc cổ sứ (trụ thẳng) dây 240mm2</v>
          </cell>
          <cell r="F751" t="str">
            <v>sợi</v>
          </cell>
          <cell r="G751">
            <v>6</v>
          </cell>
          <cell r="H751">
            <v>330000</v>
          </cell>
          <cell r="K751">
            <v>0</v>
          </cell>
          <cell r="M751">
            <v>0</v>
          </cell>
          <cell r="N751">
            <v>1980000</v>
          </cell>
          <cell r="O751">
            <v>0</v>
          </cell>
          <cell r="P751">
            <v>0</v>
          </cell>
          <cell r="Q751">
            <v>0</v>
          </cell>
          <cell r="R751">
            <v>0</v>
          </cell>
          <cell r="S751">
            <v>0</v>
          </cell>
          <cell r="U751">
            <v>6</v>
          </cell>
          <cell r="V751">
            <v>6</v>
          </cell>
        </row>
        <row r="752">
          <cell r="B752" t="str">
            <v>ON50</v>
          </cell>
          <cell r="C752">
            <v>0</v>
          </cell>
          <cell r="E752" t="str">
            <v>Ống nối dây cỡ 50mm2</v>
          </cell>
          <cell r="F752" t="str">
            <v>cái</v>
          </cell>
          <cell r="G752">
            <v>0</v>
          </cell>
          <cell r="H752">
            <v>22000</v>
          </cell>
          <cell r="N752">
            <v>0</v>
          </cell>
          <cell r="O752">
            <v>0</v>
          </cell>
          <cell r="P752">
            <v>0</v>
          </cell>
          <cell r="Q752">
            <v>0</v>
          </cell>
          <cell r="R752">
            <v>0</v>
          </cell>
          <cell r="S752">
            <v>0</v>
          </cell>
          <cell r="V752">
            <v>0</v>
          </cell>
        </row>
        <row r="753">
          <cell r="B753" t="str">
            <v>ON70</v>
          </cell>
          <cell r="C753">
            <v>0</v>
          </cell>
          <cell r="D753">
            <v>0</v>
          </cell>
          <cell r="E753" t="str">
            <v>Ống nối dây cỡ 70mm2</v>
          </cell>
          <cell r="F753" t="str">
            <v>cái</v>
          </cell>
          <cell r="G753">
            <v>0</v>
          </cell>
          <cell r="H753">
            <v>27000</v>
          </cell>
          <cell r="K753">
            <v>304972</v>
          </cell>
          <cell r="M753">
            <v>8886</v>
          </cell>
          <cell r="N753">
            <v>0</v>
          </cell>
          <cell r="O753">
            <v>0</v>
          </cell>
          <cell r="P753">
            <v>0</v>
          </cell>
          <cell r="Q753">
            <v>0</v>
          </cell>
          <cell r="R753">
            <v>0</v>
          </cell>
          <cell r="S753">
            <v>0</v>
          </cell>
          <cell r="V753">
            <v>0</v>
          </cell>
        </row>
        <row r="754">
          <cell r="B754" t="str">
            <v>ON95</v>
          </cell>
          <cell r="C754">
            <v>0</v>
          </cell>
          <cell r="D754">
            <v>0</v>
          </cell>
          <cell r="E754" t="str">
            <v>Ống nối dây cỡ 95mm2</v>
          </cell>
          <cell r="F754" t="str">
            <v>cái</v>
          </cell>
          <cell r="G754">
            <v>0</v>
          </cell>
          <cell r="H754">
            <v>39000</v>
          </cell>
          <cell r="K754">
            <v>304972</v>
          </cell>
          <cell r="M754">
            <v>8886</v>
          </cell>
          <cell r="N754">
            <v>0</v>
          </cell>
          <cell r="O754">
            <v>0</v>
          </cell>
          <cell r="P754">
            <v>0</v>
          </cell>
          <cell r="Q754">
            <v>0</v>
          </cell>
          <cell r="R754">
            <v>0</v>
          </cell>
          <cell r="S754">
            <v>0</v>
          </cell>
          <cell r="V754">
            <v>0</v>
          </cell>
        </row>
        <row r="755">
          <cell r="B755" t="str">
            <v>ON120</v>
          </cell>
          <cell r="C755">
            <v>0</v>
          </cell>
          <cell r="D755">
            <v>0</v>
          </cell>
          <cell r="E755" t="str">
            <v>Ống nối dây cỡ 120mm2</v>
          </cell>
          <cell r="F755" t="str">
            <v>cái</v>
          </cell>
          <cell r="G755">
            <v>0</v>
          </cell>
          <cell r="H755">
            <v>56000</v>
          </cell>
          <cell r="K755">
            <v>304972</v>
          </cell>
          <cell r="M755">
            <v>8886</v>
          </cell>
          <cell r="N755">
            <v>0</v>
          </cell>
          <cell r="O755">
            <v>0</v>
          </cell>
          <cell r="P755">
            <v>0</v>
          </cell>
          <cell r="Q755">
            <v>0</v>
          </cell>
          <cell r="R755">
            <v>0</v>
          </cell>
          <cell r="S755">
            <v>0</v>
          </cell>
          <cell r="V755">
            <v>0</v>
          </cell>
        </row>
        <row r="756">
          <cell r="B756" t="str">
            <v>ON150</v>
          </cell>
          <cell r="C756">
            <v>0</v>
          </cell>
          <cell r="D756">
            <v>0</v>
          </cell>
          <cell r="E756" t="str">
            <v>Ống nối dây cỡ 150mm2</v>
          </cell>
          <cell r="F756" t="str">
            <v>cái</v>
          </cell>
          <cell r="G756">
            <v>0</v>
          </cell>
          <cell r="H756">
            <v>74000</v>
          </cell>
          <cell r="K756">
            <v>383675</v>
          </cell>
          <cell r="M756">
            <v>8886</v>
          </cell>
          <cell r="N756">
            <v>0</v>
          </cell>
          <cell r="O756">
            <v>0</v>
          </cell>
          <cell r="P756">
            <v>0</v>
          </cell>
          <cell r="Q756">
            <v>0</v>
          </cell>
          <cell r="R756">
            <v>0</v>
          </cell>
          <cell r="S756">
            <v>0</v>
          </cell>
          <cell r="V756">
            <v>0</v>
          </cell>
        </row>
        <row r="757">
          <cell r="B757" t="str">
            <v>ON185</v>
          </cell>
          <cell r="C757">
            <v>0</v>
          </cell>
          <cell r="D757">
            <v>0</v>
          </cell>
          <cell r="E757" t="str">
            <v>Ống nối dây cỡ 185mm2</v>
          </cell>
          <cell r="F757" t="str">
            <v>cái</v>
          </cell>
          <cell r="G757">
            <v>0</v>
          </cell>
          <cell r="H757">
            <v>99000</v>
          </cell>
          <cell r="K757">
            <v>472215</v>
          </cell>
          <cell r="M757">
            <v>8886</v>
          </cell>
          <cell r="N757">
            <v>0</v>
          </cell>
          <cell r="O757">
            <v>0</v>
          </cell>
          <cell r="P757">
            <v>0</v>
          </cell>
          <cell r="Q757">
            <v>0</v>
          </cell>
          <cell r="R757">
            <v>0</v>
          </cell>
          <cell r="S757">
            <v>0</v>
          </cell>
          <cell r="V757">
            <v>0</v>
          </cell>
        </row>
        <row r="758">
          <cell r="B758" t="str">
            <v>ON240</v>
          </cell>
          <cell r="C758">
            <v>0</v>
          </cell>
          <cell r="D758">
            <v>0</v>
          </cell>
          <cell r="E758" t="str">
            <v>Ống nối dây cỡ 240mm2</v>
          </cell>
          <cell r="F758" t="str">
            <v>cái</v>
          </cell>
          <cell r="G758">
            <v>0</v>
          </cell>
          <cell r="H758">
            <v>124000</v>
          </cell>
          <cell r="K758">
            <v>613223</v>
          </cell>
          <cell r="M758">
            <v>11108</v>
          </cell>
          <cell r="N758">
            <v>0</v>
          </cell>
          <cell r="O758">
            <v>0</v>
          </cell>
          <cell r="P758">
            <v>0</v>
          </cell>
          <cell r="Q758">
            <v>0</v>
          </cell>
          <cell r="R758">
            <v>0</v>
          </cell>
          <cell r="S758">
            <v>0</v>
          </cell>
          <cell r="V758">
            <v>0</v>
          </cell>
        </row>
        <row r="759">
          <cell r="B759" t="str">
            <v>OBCD</v>
          </cell>
          <cell r="C759">
            <v>1</v>
          </cell>
          <cell r="D759">
            <v>0</v>
          </cell>
          <cell r="E759" t="str">
            <v>Ống bọc cách điện D30/17</v>
          </cell>
          <cell r="F759" t="str">
            <v>mét</v>
          </cell>
          <cell r="G759">
            <v>0.9</v>
          </cell>
          <cell r="H759">
            <v>95000</v>
          </cell>
          <cell r="N759">
            <v>85500</v>
          </cell>
          <cell r="O759">
            <v>0</v>
          </cell>
          <cell r="P759">
            <v>0</v>
          </cell>
          <cell r="Q759">
            <v>0</v>
          </cell>
          <cell r="R759">
            <v>0</v>
          </cell>
          <cell r="S759">
            <v>0</v>
          </cell>
          <cell r="U759">
            <v>0.9</v>
          </cell>
          <cell r="V759">
            <v>0.9</v>
          </cell>
        </row>
        <row r="760">
          <cell r="B760" t="str">
            <v>A70</v>
          </cell>
          <cell r="C760">
            <v>1</v>
          </cell>
          <cell r="D760">
            <v>0</v>
          </cell>
          <cell r="E760" t="str">
            <v>Cáp nhôm A-70: buột dây cổ sứ (trụ dừng)</v>
          </cell>
          <cell r="F760" t="str">
            <v>kg</v>
          </cell>
          <cell r="G760">
            <v>1.4</v>
          </cell>
          <cell r="H760">
            <v>59513</v>
          </cell>
          <cell r="K760">
            <v>0</v>
          </cell>
          <cell r="M760">
            <v>0</v>
          </cell>
          <cell r="N760">
            <v>83318.2</v>
          </cell>
          <cell r="O760">
            <v>0</v>
          </cell>
          <cell r="P760">
            <v>0</v>
          </cell>
          <cell r="Q760">
            <v>0</v>
          </cell>
          <cell r="R760">
            <v>0</v>
          </cell>
          <cell r="S760">
            <v>0</v>
          </cell>
          <cell r="U760">
            <v>1.4</v>
          </cell>
          <cell r="V760">
            <v>1.4</v>
          </cell>
        </row>
        <row r="761">
          <cell r="B761" t="str">
            <v>KDAC50</v>
          </cell>
          <cell r="C761">
            <v>1</v>
          </cell>
          <cell r="D761" t="str">
            <v>D3.6211</v>
          </cell>
          <cell r="E761" t="str">
            <v>Kéo dây nhôm lõi thép cỡ dây 50mm2, chiều cao &lt;10m</v>
          </cell>
          <cell r="F761" t="str">
            <v>km</v>
          </cell>
          <cell r="G761">
            <v>0.23</v>
          </cell>
          <cell r="H761">
            <v>0</v>
          </cell>
          <cell r="K761">
            <v>1852324</v>
          </cell>
          <cell r="M761">
            <v>156614</v>
          </cell>
          <cell r="N761">
            <v>0</v>
          </cell>
          <cell r="O761">
            <v>0</v>
          </cell>
          <cell r="P761">
            <v>0</v>
          </cell>
          <cell r="Q761">
            <v>426035</v>
          </cell>
          <cell r="R761">
            <v>0</v>
          </cell>
          <cell r="S761">
            <v>36021</v>
          </cell>
          <cell r="U761">
            <v>0.23</v>
          </cell>
          <cell r="V761">
            <v>0.23</v>
          </cell>
        </row>
        <row r="762">
          <cell r="B762" t="str">
            <v>KDAC70</v>
          </cell>
          <cell r="C762">
            <v>0</v>
          </cell>
          <cell r="D762" t="str">
            <v>D3.6211</v>
          </cell>
          <cell r="E762" t="str">
            <v>Kéo dây nhôm lõi thép cỡ dây 70mm2</v>
          </cell>
          <cell r="F762" t="str">
            <v>km</v>
          </cell>
          <cell r="G762">
            <v>0</v>
          </cell>
          <cell r="H762">
            <v>0</v>
          </cell>
          <cell r="K762">
            <v>2646176</v>
          </cell>
          <cell r="M762">
            <v>156614</v>
          </cell>
          <cell r="N762">
            <v>0</v>
          </cell>
          <cell r="O762">
            <v>0</v>
          </cell>
          <cell r="P762">
            <v>0</v>
          </cell>
          <cell r="Q762">
            <v>0</v>
          </cell>
          <cell r="R762">
            <v>0</v>
          </cell>
          <cell r="S762">
            <v>0</v>
          </cell>
          <cell r="V762">
            <v>0</v>
          </cell>
        </row>
        <row r="763">
          <cell r="B763" t="str">
            <v>KDAC95</v>
          </cell>
          <cell r="C763">
            <v>0</v>
          </cell>
          <cell r="D763" t="str">
            <v>D3.6212</v>
          </cell>
          <cell r="E763" t="str">
            <v>Kéo dây nhôm lõi thép cỡ dây 95mm2</v>
          </cell>
          <cell r="F763" t="str">
            <v>km</v>
          </cell>
          <cell r="G763">
            <v>0</v>
          </cell>
          <cell r="H763">
            <v>0</v>
          </cell>
          <cell r="K763">
            <v>3591889</v>
          </cell>
          <cell r="M763">
            <v>212254</v>
          </cell>
          <cell r="N763">
            <v>0</v>
          </cell>
          <cell r="O763">
            <v>0</v>
          </cell>
          <cell r="P763">
            <v>0</v>
          </cell>
          <cell r="Q763">
            <v>0</v>
          </cell>
          <cell r="R763">
            <v>0</v>
          </cell>
          <cell r="S763">
            <v>0</v>
          </cell>
          <cell r="V763">
            <v>0</v>
          </cell>
        </row>
        <row r="764">
          <cell r="B764" t="str">
            <v>KDAC120</v>
          </cell>
          <cell r="C764">
            <v>0</v>
          </cell>
          <cell r="D764" t="str">
            <v>06.6161</v>
          </cell>
          <cell r="E764" t="str">
            <v>Kéo dây nhôm lõi thép cỡ dây 120mm2</v>
          </cell>
          <cell r="F764" t="str">
            <v>km</v>
          </cell>
          <cell r="G764">
            <v>0</v>
          </cell>
          <cell r="H764">
            <v>0</v>
          </cell>
          <cell r="K764">
            <v>0</v>
          </cell>
          <cell r="M764">
            <v>0</v>
          </cell>
          <cell r="N764">
            <v>0</v>
          </cell>
          <cell r="O764">
            <v>0</v>
          </cell>
          <cell r="P764">
            <v>0</v>
          </cell>
          <cell r="Q764">
            <v>0</v>
          </cell>
          <cell r="R764">
            <v>0</v>
          </cell>
          <cell r="S764">
            <v>0</v>
          </cell>
          <cell r="V764">
            <v>0</v>
          </cell>
        </row>
        <row r="765">
          <cell r="B765" t="str">
            <v>KDAC150</v>
          </cell>
          <cell r="C765">
            <v>0</v>
          </cell>
          <cell r="D765" t="str">
            <v>06.6162</v>
          </cell>
          <cell r="E765" t="str">
            <v>Kéo dây nhôm lõi thép cỡ dây 150mm2</v>
          </cell>
          <cell r="F765" t="str">
            <v>km</v>
          </cell>
          <cell r="H765">
            <v>0</v>
          </cell>
          <cell r="K765">
            <v>0</v>
          </cell>
          <cell r="M765">
            <v>0</v>
          </cell>
          <cell r="N765">
            <v>0</v>
          </cell>
          <cell r="O765">
            <v>0</v>
          </cell>
          <cell r="P765">
            <v>0</v>
          </cell>
          <cell r="Q765">
            <v>0</v>
          </cell>
          <cell r="R765">
            <v>0</v>
          </cell>
          <cell r="S765">
            <v>0</v>
          </cell>
          <cell r="V765">
            <v>0</v>
          </cell>
        </row>
        <row r="766">
          <cell r="B766" t="str">
            <v>KDAC185</v>
          </cell>
          <cell r="C766">
            <v>0</v>
          </cell>
          <cell r="D766" t="str">
            <v>06.6163</v>
          </cell>
          <cell r="E766" t="str">
            <v>Kéo dây nhôm lõi thép cỡ dây 185mm2</v>
          </cell>
          <cell r="F766" t="str">
            <v>km</v>
          </cell>
          <cell r="H766">
            <v>0</v>
          </cell>
          <cell r="K766">
            <v>0</v>
          </cell>
          <cell r="M766">
            <v>0</v>
          </cell>
          <cell r="N766">
            <v>0</v>
          </cell>
          <cell r="O766">
            <v>0</v>
          </cell>
          <cell r="P766">
            <v>0</v>
          </cell>
          <cell r="Q766">
            <v>0</v>
          </cell>
          <cell r="R766">
            <v>0</v>
          </cell>
          <cell r="S766">
            <v>0</v>
          </cell>
          <cell r="V766">
            <v>0</v>
          </cell>
        </row>
        <row r="767">
          <cell r="B767" t="str">
            <v>KDAC240</v>
          </cell>
          <cell r="C767">
            <v>0</v>
          </cell>
          <cell r="D767" t="str">
            <v>06.6164</v>
          </cell>
          <cell r="E767" t="str">
            <v>Kéo dây nhôm lõi thép cỡ dây 240mm2</v>
          </cell>
          <cell r="F767" t="str">
            <v>km</v>
          </cell>
          <cell r="H767">
            <v>0</v>
          </cell>
          <cell r="K767">
            <v>0</v>
          </cell>
          <cell r="M767">
            <v>0</v>
          </cell>
          <cell r="N767">
            <v>0</v>
          </cell>
          <cell r="O767">
            <v>0</v>
          </cell>
          <cell r="P767">
            <v>0</v>
          </cell>
          <cell r="Q767">
            <v>0</v>
          </cell>
          <cell r="R767">
            <v>0</v>
          </cell>
          <cell r="S767">
            <v>0</v>
          </cell>
          <cell r="V767">
            <v>0</v>
          </cell>
        </row>
        <row r="768">
          <cell r="B768" t="str">
            <v>KDAC50T</v>
          </cell>
          <cell r="C768">
            <v>0</v>
          </cell>
          <cell r="D768" t="str">
            <v>06.6114</v>
          </cell>
          <cell r="E768" t="str">
            <v>Kéo dây nhôm lõi thép cỡ dây 50mm2 (TC)</v>
          </cell>
          <cell r="F768" t="str">
            <v>km</v>
          </cell>
          <cell r="G768">
            <v>0</v>
          </cell>
          <cell r="H768">
            <v>0</v>
          </cell>
          <cell r="K768">
            <v>4472281</v>
          </cell>
          <cell r="M768">
            <v>0</v>
          </cell>
          <cell r="N768">
            <v>0</v>
          </cell>
          <cell r="O768">
            <v>0</v>
          </cell>
          <cell r="P768">
            <v>0</v>
          </cell>
          <cell r="Q768">
            <v>0</v>
          </cell>
          <cell r="R768">
            <v>0</v>
          </cell>
          <cell r="S768">
            <v>0</v>
          </cell>
          <cell r="V768">
            <v>0</v>
          </cell>
        </row>
        <row r="769">
          <cell r="B769" t="str">
            <v>KDM25</v>
          </cell>
          <cell r="C769">
            <v>0</v>
          </cell>
          <cell r="D769" t="str">
            <v>06.6142</v>
          </cell>
          <cell r="E769" t="str">
            <v>Kéo dây đồng trần 25mm2</v>
          </cell>
          <cell r="F769" t="str">
            <v>km</v>
          </cell>
          <cell r="H769">
            <v>0</v>
          </cell>
          <cell r="K769">
            <v>3192101</v>
          </cell>
          <cell r="M769">
            <v>0</v>
          </cell>
          <cell r="N769">
            <v>0</v>
          </cell>
          <cell r="O769">
            <v>0</v>
          </cell>
          <cell r="P769">
            <v>0</v>
          </cell>
          <cell r="Q769">
            <v>0</v>
          </cell>
          <cell r="R769">
            <v>0</v>
          </cell>
          <cell r="S769">
            <v>0</v>
          </cell>
          <cell r="V769">
            <v>0</v>
          </cell>
        </row>
        <row r="770">
          <cell r="B770" t="str">
            <v>KDM25b</v>
          </cell>
          <cell r="C770">
            <v>0</v>
          </cell>
          <cell r="D770" t="str">
            <v>06.6142</v>
          </cell>
          <cell r="E770" t="str">
            <v>Kéo dây đồng bọc 25mm2</v>
          </cell>
          <cell r="F770" t="str">
            <v>km</v>
          </cell>
          <cell r="H770">
            <v>0</v>
          </cell>
          <cell r="K770">
            <v>0</v>
          </cell>
          <cell r="M770">
            <v>0</v>
          </cell>
          <cell r="N770">
            <v>0</v>
          </cell>
          <cell r="O770">
            <v>0</v>
          </cell>
          <cell r="P770">
            <v>0</v>
          </cell>
          <cell r="Q770">
            <v>0</v>
          </cell>
          <cell r="R770">
            <v>0</v>
          </cell>
          <cell r="S770">
            <v>0</v>
          </cell>
          <cell r="V770">
            <v>0</v>
          </cell>
        </row>
        <row r="771">
          <cell r="B771" t="str">
            <v>KDM50b</v>
          </cell>
          <cell r="C771">
            <v>0</v>
          </cell>
          <cell r="D771" t="str">
            <v>06.6144</v>
          </cell>
          <cell r="E771" t="str">
            <v>Kéo dây đồng bọc 50mm3</v>
          </cell>
          <cell r="F771" t="str">
            <v>km</v>
          </cell>
          <cell r="H771">
            <v>0</v>
          </cell>
          <cell r="K771">
            <v>0</v>
          </cell>
          <cell r="M771">
            <v>0</v>
          </cell>
          <cell r="N771">
            <v>0</v>
          </cell>
          <cell r="O771">
            <v>0</v>
          </cell>
          <cell r="P771">
            <v>0</v>
          </cell>
          <cell r="Q771">
            <v>0</v>
          </cell>
          <cell r="R771">
            <v>0</v>
          </cell>
          <cell r="S771">
            <v>0</v>
          </cell>
          <cell r="V771">
            <v>0</v>
          </cell>
        </row>
        <row r="772">
          <cell r="B772" t="str">
            <v>KDAC50B</v>
          </cell>
          <cell r="C772">
            <v>1</v>
          </cell>
          <cell r="D772" t="str">
            <v>D3.6211</v>
          </cell>
          <cell r="E772" t="str">
            <v>Kéo dây nhôm lõi thép bọc XLPE cỡ dây 50mm2 (dây bọc)</v>
          </cell>
          <cell r="F772" t="str">
            <v>km</v>
          </cell>
          <cell r="G772">
            <v>0.68</v>
          </cell>
          <cell r="H772">
            <v>0</v>
          </cell>
          <cell r="K772">
            <v>2910794</v>
          </cell>
          <cell r="M772">
            <v>156614</v>
          </cell>
          <cell r="N772">
            <v>0</v>
          </cell>
          <cell r="O772">
            <v>0</v>
          </cell>
          <cell r="P772">
            <v>0</v>
          </cell>
          <cell r="Q772">
            <v>1979340</v>
          </cell>
          <cell r="R772">
            <v>0</v>
          </cell>
          <cell r="S772">
            <v>106497.52</v>
          </cell>
          <cell r="U772">
            <v>0.68</v>
          </cell>
          <cell r="V772">
            <v>0.68</v>
          </cell>
        </row>
        <row r="773">
          <cell r="B773" t="str">
            <v>KDAC70B</v>
          </cell>
          <cell r="C773">
            <v>0</v>
          </cell>
          <cell r="D773" t="str">
            <v>D3.6211</v>
          </cell>
          <cell r="E773" t="str">
            <v>Kéo dây nhôm lõi thép bọc XLPE cỡ dây 70mm2</v>
          </cell>
          <cell r="F773" t="str">
            <v>km</v>
          </cell>
          <cell r="G773">
            <v>0</v>
          </cell>
          <cell r="H773">
            <v>0</v>
          </cell>
          <cell r="K773">
            <v>2910794</v>
          </cell>
          <cell r="M773">
            <v>172275</v>
          </cell>
          <cell r="N773">
            <v>0</v>
          </cell>
          <cell r="O773">
            <v>0</v>
          </cell>
          <cell r="P773">
            <v>0</v>
          </cell>
          <cell r="Q773">
            <v>0</v>
          </cell>
          <cell r="R773">
            <v>0</v>
          </cell>
          <cell r="S773">
            <v>0</v>
          </cell>
          <cell r="V773">
            <v>0</v>
          </cell>
        </row>
        <row r="774">
          <cell r="B774" t="str">
            <v>KDAC50BT</v>
          </cell>
          <cell r="C774">
            <v>0</v>
          </cell>
          <cell r="D774" t="str">
            <v>D3.6114</v>
          </cell>
          <cell r="E774" t="str">
            <v>Kéo dây nhôm lõi thép bọc XLPE cỡ dây 50mm2 (TC)</v>
          </cell>
          <cell r="F774" t="str">
            <v>km</v>
          </cell>
          <cell r="G774">
            <v>0</v>
          </cell>
          <cell r="H774">
            <v>0</v>
          </cell>
          <cell r="K774">
            <v>4472281</v>
          </cell>
          <cell r="M774">
            <v>0</v>
          </cell>
          <cell r="N774">
            <v>0</v>
          </cell>
          <cell r="O774">
            <v>0</v>
          </cell>
          <cell r="P774">
            <v>0</v>
          </cell>
          <cell r="Q774">
            <v>0</v>
          </cell>
          <cell r="R774">
            <v>0</v>
          </cell>
          <cell r="S774">
            <v>0</v>
          </cell>
          <cell r="V774">
            <v>0</v>
          </cell>
        </row>
        <row r="775">
          <cell r="B775" t="str">
            <v>LSD</v>
          </cell>
          <cell r="C775">
            <v>0</v>
          </cell>
          <cell r="D775" t="str">
            <v>D3.1115</v>
          </cell>
          <cell r="E775" t="str">
            <v>Lắp sứ đứng 24KV</v>
          </cell>
          <cell r="F775" t="str">
            <v>bộ</v>
          </cell>
          <cell r="H775">
            <v>0</v>
          </cell>
          <cell r="K775">
            <v>58277</v>
          </cell>
          <cell r="M775">
            <v>0</v>
          </cell>
          <cell r="N775">
            <v>0</v>
          </cell>
          <cell r="O775">
            <v>0</v>
          </cell>
          <cell r="P775">
            <v>0</v>
          </cell>
          <cell r="Q775">
            <v>0</v>
          </cell>
          <cell r="R775">
            <v>0</v>
          </cell>
          <cell r="S775">
            <v>0</v>
          </cell>
          <cell r="V775">
            <v>0</v>
          </cell>
        </row>
        <row r="776">
          <cell r="B776" t="str">
            <v>LCSD</v>
          </cell>
          <cell r="C776">
            <v>0</v>
          </cell>
          <cell r="D776" t="str">
            <v>06.2110</v>
          </cell>
          <cell r="E776" t="str">
            <v>Lắp chân sứ đỉnh</v>
          </cell>
          <cell r="F776" t="str">
            <v>cái</v>
          </cell>
          <cell r="H776">
            <v>0</v>
          </cell>
          <cell r="K776">
            <v>0</v>
          </cell>
          <cell r="M776">
            <v>0</v>
          </cell>
          <cell r="N776">
            <v>0</v>
          </cell>
          <cell r="O776">
            <v>0</v>
          </cell>
          <cell r="P776">
            <v>0</v>
          </cell>
          <cell r="Q776">
            <v>0</v>
          </cell>
          <cell r="R776">
            <v>0</v>
          </cell>
          <cell r="S776">
            <v>0</v>
          </cell>
          <cell r="V776">
            <v>0</v>
          </cell>
        </row>
        <row r="777">
          <cell r="B777" t="str">
            <v>LCHSNply</v>
          </cell>
          <cell r="C777">
            <v>0</v>
          </cell>
          <cell r="D777" t="str">
            <v>D3.2411</v>
          </cell>
          <cell r="E777" t="str">
            <v>Lắp chuỗi sứ néo Polymer</v>
          </cell>
          <cell r="F777" t="str">
            <v>chuỗi</v>
          </cell>
          <cell r="H777">
            <v>0</v>
          </cell>
          <cell r="K777">
            <v>70132</v>
          </cell>
          <cell r="M777">
            <v>0</v>
          </cell>
          <cell r="N777">
            <v>0</v>
          </cell>
          <cell r="O777">
            <v>0</v>
          </cell>
          <cell r="P777">
            <v>0</v>
          </cell>
          <cell r="Q777">
            <v>0</v>
          </cell>
          <cell r="R777">
            <v>0</v>
          </cell>
          <cell r="S777">
            <v>0</v>
          </cell>
          <cell r="V777">
            <v>0</v>
          </cell>
        </row>
        <row r="778">
          <cell r="A778" t="str">
            <v>TBTT3P</v>
          </cell>
          <cell r="C778">
            <v>1</v>
          </cell>
          <cell r="D778" t="str">
            <v>1-1</v>
          </cell>
          <cell r="E778" t="str">
            <v>Phần thiết bị đường dây trung thế 3 pha</v>
          </cell>
          <cell r="G778">
            <v>1</v>
          </cell>
          <cell r="N778">
            <v>3411000</v>
          </cell>
          <cell r="O778">
            <v>0</v>
          </cell>
          <cell r="P778">
            <v>0</v>
          </cell>
          <cell r="Q778">
            <v>667920</v>
          </cell>
          <cell r="R778">
            <v>0</v>
          </cell>
          <cell r="S778">
            <v>0</v>
          </cell>
          <cell r="U778">
            <v>1</v>
          </cell>
          <cell r="V778">
            <v>1</v>
          </cell>
        </row>
        <row r="779">
          <cell r="B779" t="str">
            <v>FCO100</v>
          </cell>
          <cell r="C779">
            <v>1</v>
          </cell>
          <cell r="D779" t="str">
            <v>T2.3505</v>
          </cell>
          <cell r="E779" t="str">
            <v>FCO 27kV - 100A</v>
          </cell>
          <cell r="F779" t="str">
            <v>cái</v>
          </cell>
          <cell r="G779">
            <v>3</v>
          </cell>
          <cell r="H779">
            <v>921000</v>
          </cell>
          <cell r="K779">
            <v>222640</v>
          </cell>
          <cell r="M779">
            <v>0</v>
          </cell>
          <cell r="N779">
            <v>2763000</v>
          </cell>
          <cell r="O779">
            <v>0</v>
          </cell>
          <cell r="P779">
            <v>0</v>
          </cell>
          <cell r="Q779">
            <v>667920</v>
          </cell>
          <cell r="R779">
            <v>0</v>
          </cell>
          <cell r="S779">
            <v>0</v>
          </cell>
          <cell r="U779">
            <v>3</v>
          </cell>
          <cell r="V779">
            <v>3</v>
          </cell>
        </row>
        <row r="780">
          <cell r="B780" t="str">
            <v>chi15k</v>
          </cell>
          <cell r="C780">
            <v>1</v>
          </cell>
          <cell r="D780">
            <v>0</v>
          </cell>
          <cell r="E780" t="str">
            <v>Dây chảy 15K</v>
          </cell>
          <cell r="F780" t="str">
            <v>Sợi</v>
          </cell>
          <cell r="G780">
            <v>3</v>
          </cell>
          <cell r="H780">
            <v>26000</v>
          </cell>
          <cell r="K780">
            <v>0</v>
          </cell>
          <cell r="M780">
            <v>0</v>
          </cell>
          <cell r="N780">
            <v>78000</v>
          </cell>
          <cell r="O780">
            <v>0</v>
          </cell>
          <cell r="P780">
            <v>0</v>
          </cell>
          <cell r="Q780">
            <v>0</v>
          </cell>
          <cell r="R780">
            <v>0</v>
          </cell>
          <cell r="S780">
            <v>0</v>
          </cell>
          <cell r="U780">
            <v>3</v>
          </cell>
          <cell r="V780">
            <v>3</v>
          </cell>
        </row>
        <row r="781">
          <cell r="B781" t="str">
            <v>chupfco</v>
          </cell>
          <cell r="C781">
            <v>1</v>
          </cell>
          <cell r="D781">
            <v>0</v>
          </cell>
          <cell r="E781" t="str">
            <v>Chụp đầu FCO (Trên + Dưới)</v>
          </cell>
          <cell r="F781" t="str">
            <v>bộ</v>
          </cell>
          <cell r="G781">
            <v>3</v>
          </cell>
          <cell r="H781">
            <v>190000</v>
          </cell>
          <cell r="K781">
            <v>0</v>
          </cell>
          <cell r="M781">
            <v>0</v>
          </cell>
          <cell r="N781">
            <v>570000</v>
          </cell>
          <cell r="O781">
            <v>0</v>
          </cell>
          <cell r="P781">
            <v>0</v>
          </cell>
          <cell r="Q781">
            <v>0</v>
          </cell>
          <cell r="R781">
            <v>0</v>
          </cell>
          <cell r="S781">
            <v>0</v>
          </cell>
          <cell r="U781">
            <v>3</v>
          </cell>
          <cell r="V781">
            <v>3</v>
          </cell>
        </row>
        <row r="782">
          <cell r="A782" t="str">
            <v>DDTT3P-2</v>
          </cell>
          <cell r="B782" t="str">
            <v>TT3P-2</v>
          </cell>
          <cell r="C782">
            <v>1</v>
          </cell>
          <cell r="D782">
            <v>2</v>
          </cell>
          <cell r="E782" t="str">
            <v>Nhánh 3P Hai Rô Ấp Bến Sắn (Phước Thiền 5B)</v>
          </cell>
          <cell r="F782" t="str">
            <v>Tbộ</v>
          </cell>
          <cell r="G782">
            <v>1</v>
          </cell>
          <cell r="N782">
            <v>31799638.200000003</v>
          </cell>
          <cell r="O782">
            <v>0</v>
          </cell>
          <cell r="P782">
            <v>0</v>
          </cell>
          <cell r="Q782">
            <v>2569438</v>
          </cell>
          <cell r="R782">
            <v>0</v>
          </cell>
          <cell r="S782">
            <v>151915</v>
          </cell>
          <cell r="U782">
            <v>1</v>
          </cell>
          <cell r="W782">
            <v>1</v>
          </cell>
        </row>
        <row r="783">
          <cell r="B783" t="str">
            <v>AC50</v>
          </cell>
          <cell r="C783">
            <v>1</v>
          </cell>
          <cell r="D783">
            <v>0.19500000000000001</v>
          </cell>
          <cell r="E783" t="str">
            <v>Cáp nhôm lõi thép AC-50/8</v>
          </cell>
          <cell r="F783" t="str">
            <v>kg</v>
          </cell>
          <cell r="G783">
            <v>48.6</v>
          </cell>
          <cell r="H783">
            <v>47801</v>
          </cell>
          <cell r="K783">
            <v>0</v>
          </cell>
          <cell r="M783">
            <v>0</v>
          </cell>
          <cell r="N783">
            <v>2323128.6</v>
          </cell>
          <cell r="O783">
            <v>0</v>
          </cell>
          <cell r="P783">
            <v>0</v>
          </cell>
          <cell r="Q783">
            <v>0</v>
          </cell>
          <cell r="R783">
            <v>0</v>
          </cell>
          <cell r="S783">
            <v>0</v>
          </cell>
          <cell r="U783">
            <v>48.6</v>
          </cell>
          <cell r="W783">
            <v>48.6</v>
          </cell>
        </row>
        <row r="784">
          <cell r="B784" t="str">
            <v>AC70</v>
          </cell>
          <cell r="C784">
            <v>0</v>
          </cell>
          <cell r="D784">
            <v>0.27600000000000002</v>
          </cell>
          <cell r="E784" t="str">
            <v>Cáp nhôm lõi thép AC-70/11</v>
          </cell>
          <cell r="F784" t="str">
            <v>kg</v>
          </cell>
          <cell r="G784">
            <v>0</v>
          </cell>
          <cell r="H784">
            <v>47484</v>
          </cell>
          <cell r="K784">
            <v>0</v>
          </cell>
          <cell r="M784">
            <v>0</v>
          </cell>
          <cell r="N784">
            <v>0</v>
          </cell>
          <cell r="O784">
            <v>0</v>
          </cell>
          <cell r="P784">
            <v>0</v>
          </cell>
          <cell r="Q784">
            <v>0</v>
          </cell>
          <cell r="R784">
            <v>0</v>
          </cell>
          <cell r="S784">
            <v>0</v>
          </cell>
          <cell r="W784">
            <v>0</v>
          </cell>
        </row>
        <row r="785">
          <cell r="B785" t="str">
            <v>AC95</v>
          </cell>
          <cell r="C785">
            <v>0</v>
          </cell>
          <cell r="D785">
            <v>0.38500000000000001</v>
          </cell>
          <cell r="E785" t="str">
            <v>Cáp nhôm lõi thép AC-95/16</v>
          </cell>
          <cell r="F785" t="str">
            <v>kg</v>
          </cell>
          <cell r="G785">
            <v>0</v>
          </cell>
          <cell r="H785">
            <v>47484</v>
          </cell>
          <cell r="K785">
            <v>0</v>
          </cell>
          <cell r="M785">
            <v>0</v>
          </cell>
          <cell r="N785">
            <v>0</v>
          </cell>
          <cell r="O785">
            <v>0</v>
          </cell>
          <cell r="P785">
            <v>0</v>
          </cell>
          <cell r="Q785">
            <v>0</v>
          </cell>
          <cell r="R785">
            <v>0</v>
          </cell>
          <cell r="S785">
            <v>0</v>
          </cell>
          <cell r="W785">
            <v>0</v>
          </cell>
        </row>
        <row r="786">
          <cell r="B786" t="str">
            <v>AC120</v>
          </cell>
          <cell r="C786">
            <v>0</v>
          </cell>
          <cell r="D786">
            <v>0.47099999999999997</v>
          </cell>
          <cell r="E786" t="str">
            <v>Cáp nhôm lõi thép AC-120/19</v>
          </cell>
          <cell r="F786" t="str">
            <v>kg</v>
          </cell>
          <cell r="G786">
            <v>0</v>
          </cell>
          <cell r="H786">
            <v>78435</v>
          </cell>
          <cell r="K786">
            <v>0</v>
          </cell>
          <cell r="M786">
            <v>0</v>
          </cell>
          <cell r="N786">
            <v>0</v>
          </cell>
          <cell r="O786">
            <v>0</v>
          </cell>
          <cell r="P786">
            <v>0</v>
          </cell>
          <cell r="Q786">
            <v>0</v>
          </cell>
          <cell r="R786">
            <v>0</v>
          </cell>
          <cell r="S786">
            <v>0</v>
          </cell>
          <cell r="W786">
            <v>0</v>
          </cell>
        </row>
        <row r="787">
          <cell r="B787" t="str">
            <v>ACX50</v>
          </cell>
          <cell r="C787">
            <v>1</v>
          </cell>
          <cell r="D787">
            <v>0</v>
          </cell>
          <cell r="E787" t="str">
            <v>Cáp 24KV ACX 50mm2</v>
          </cell>
          <cell r="F787" t="str">
            <v>mét</v>
          </cell>
          <cell r="G787">
            <v>748</v>
          </cell>
          <cell r="H787">
            <v>27730</v>
          </cell>
          <cell r="K787">
            <v>0</v>
          </cell>
          <cell r="M787">
            <v>0</v>
          </cell>
          <cell r="N787">
            <v>20742040</v>
          </cell>
          <cell r="O787">
            <v>0</v>
          </cell>
          <cell r="P787">
            <v>0</v>
          </cell>
          <cell r="Q787">
            <v>0</v>
          </cell>
          <cell r="R787">
            <v>0</v>
          </cell>
          <cell r="S787">
            <v>0</v>
          </cell>
          <cell r="U787">
            <v>748</v>
          </cell>
          <cell r="W787">
            <v>748</v>
          </cell>
        </row>
        <row r="788">
          <cell r="B788" t="str">
            <v>ACX70</v>
          </cell>
          <cell r="C788">
            <v>0</v>
          </cell>
          <cell r="D788">
            <v>0</v>
          </cell>
          <cell r="E788" t="str">
            <v>Cáp 24KV ACX 70mm2</v>
          </cell>
          <cell r="F788" t="str">
            <v>mét</v>
          </cell>
          <cell r="G788">
            <v>0</v>
          </cell>
          <cell r="H788">
            <v>49140</v>
          </cell>
          <cell r="K788">
            <v>0</v>
          </cell>
          <cell r="M788">
            <v>0</v>
          </cell>
          <cell r="N788">
            <v>0</v>
          </cell>
          <cell r="O788">
            <v>0</v>
          </cell>
          <cell r="P788">
            <v>0</v>
          </cell>
          <cell r="Q788">
            <v>0</v>
          </cell>
          <cell r="R788">
            <v>0</v>
          </cell>
          <cell r="S788">
            <v>0</v>
          </cell>
          <cell r="W788">
            <v>0</v>
          </cell>
        </row>
        <row r="789">
          <cell r="B789" t="str">
            <v>ACX95</v>
          </cell>
          <cell r="C789">
            <v>0</v>
          </cell>
          <cell r="D789">
            <v>0</v>
          </cell>
          <cell r="E789" t="str">
            <v>Cáp 24KV ACX 95mm2</v>
          </cell>
          <cell r="F789" t="str">
            <v>mét</v>
          </cell>
          <cell r="G789">
            <v>0</v>
          </cell>
          <cell r="H789">
            <v>61425</v>
          </cell>
          <cell r="K789">
            <v>0</v>
          </cell>
          <cell r="M789">
            <v>0</v>
          </cell>
          <cell r="N789">
            <v>0</v>
          </cell>
          <cell r="O789">
            <v>0</v>
          </cell>
          <cell r="P789">
            <v>0</v>
          </cell>
          <cell r="Q789">
            <v>0</v>
          </cell>
          <cell r="R789">
            <v>0</v>
          </cell>
          <cell r="S789">
            <v>0</v>
          </cell>
          <cell r="W789">
            <v>0</v>
          </cell>
        </row>
        <row r="790">
          <cell r="B790" t="str">
            <v>ACX120</v>
          </cell>
          <cell r="C790">
            <v>0</v>
          </cell>
          <cell r="D790">
            <v>0</v>
          </cell>
          <cell r="E790" t="str">
            <v>Cáp 24KV ACX 120mm2</v>
          </cell>
          <cell r="F790" t="str">
            <v>mét</v>
          </cell>
          <cell r="G790">
            <v>0</v>
          </cell>
          <cell r="H790">
            <v>83160</v>
          </cell>
          <cell r="K790">
            <v>0</v>
          </cell>
          <cell r="M790">
            <v>0</v>
          </cell>
          <cell r="N790">
            <v>0</v>
          </cell>
          <cell r="O790">
            <v>0</v>
          </cell>
          <cell r="P790">
            <v>0</v>
          </cell>
          <cell r="Q790">
            <v>0</v>
          </cell>
          <cell r="R790">
            <v>0</v>
          </cell>
          <cell r="S790">
            <v>0</v>
          </cell>
          <cell r="W790">
            <v>0</v>
          </cell>
        </row>
        <row r="791">
          <cell r="B791" t="str">
            <v>ACX150</v>
          </cell>
          <cell r="C791">
            <v>0</v>
          </cell>
          <cell r="D791">
            <v>0</v>
          </cell>
          <cell r="E791" t="str">
            <v>Cáp 24KV ACX 150mm2</v>
          </cell>
          <cell r="F791" t="str">
            <v>mét</v>
          </cell>
          <cell r="G791">
            <v>0</v>
          </cell>
          <cell r="H791">
            <v>83160</v>
          </cell>
          <cell r="K791">
            <v>0</v>
          </cell>
          <cell r="M791">
            <v>0</v>
          </cell>
          <cell r="N791">
            <v>0</v>
          </cell>
          <cell r="O791">
            <v>0</v>
          </cell>
          <cell r="P791">
            <v>0</v>
          </cell>
          <cell r="Q791">
            <v>0</v>
          </cell>
          <cell r="R791">
            <v>0</v>
          </cell>
          <cell r="S791">
            <v>0</v>
          </cell>
          <cell r="W791">
            <v>0</v>
          </cell>
        </row>
        <row r="792">
          <cell r="B792" t="str">
            <v>ACX185</v>
          </cell>
          <cell r="C792">
            <v>0</v>
          </cell>
          <cell r="D792">
            <v>0</v>
          </cell>
          <cell r="E792" t="str">
            <v>Cáp 24KV ACX 185mm2</v>
          </cell>
          <cell r="F792" t="str">
            <v>mét</v>
          </cell>
          <cell r="G792">
            <v>0</v>
          </cell>
          <cell r="H792">
            <v>116500</v>
          </cell>
          <cell r="K792">
            <v>0</v>
          </cell>
          <cell r="M792">
            <v>0</v>
          </cell>
          <cell r="N792">
            <v>0</v>
          </cell>
          <cell r="O792">
            <v>0</v>
          </cell>
          <cell r="P792">
            <v>0</v>
          </cell>
          <cell r="Q792">
            <v>0</v>
          </cell>
          <cell r="R792">
            <v>0</v>
          </cell>
          <cell r="S792">
            <v>0</v>
          </cell>
          <cell r="W792">
            <v>0</v>
          </cell>
        </row>
        <row r="793">
          <cell r="B793" t="str">
            <v>ACX240</v>
          </cell>
          <cell r="C793">
            <v>0</v>
          </cell>
          <cell r="D793">
            <v>0</v>
          </cell>
          <cell r="E793" t="str">
            <v>Cáp 24KV ACX 240mm2</v>
          </cell>
          <cell r="F793" t="str">
            <v>mét</v>
          </cell>
          <cell r="G793">
            <v>0</v>
          </cell>
          <cell r="H793">
            <v>122850</v>
          </cell>
          <cell r="K793">
            <v>0</v>
          </cell>
          <cell r="M793">
            <v>0</v>
          </cell>
          <cell r="N793">
            <v>0</v>
          </cell>
          <cell r="O793">
            <v>0</v>
          </cell>
          <cell r="P793">
            <v>0</v>
          </cell>
          <cell r="Q793">
            <v>0</v>
          </cell>
          <cell r="R793">
            <v>0</v>
          </cell>
          <cell r="S793">
            <v>0</v>
          </cell>
          <cell r="W793">
            <v>0</v>
          </cell>
        </row>
        <row r="794">
          <cell r="B794" t="str">
            <v>CXV25</v>
          </cell>
          <cell r="C794">
            <v>1</v>
          </cell>
          <cell r="D794">
            <v>0</v>
          </cell>
          <cell r="E794" t="str">
            <v>Cáp 24KV C/XLPE/PVC 25mm2</v>
          </cell>
          <cell r="F794" t="str">
            <v>mét</v>
          </cell>
          <cell r="G794">
            <v>9</v>
          </cell>
          <cell r="H794">
            <v>67506</v>
          </cell>
          <cell r="K794">
            <v>0</v>
          </cell>
          <cell r="M794">
            <v>0</v>
          </cell>
          <cell r="N794">
            <v>607554</v>
          </cell>
          <cell r="O794">
            <v>0</v>
          </cell>
          <cell r="P794">
            <v>0</v>
          </cell>
          <cell r="Q794">
            <v>0</v>
          </cell>
          <cell r="R794">
            <v>0</v>
          </cell>
          <cell r="S794">
            <v>0</v>
          </cell>
          <cell r="U794">
            <v>9</v>
          </cell>
          <cell r="W794">
            <v>9</v>
          </cell>
        </row>
        <row r="795">
          <cell r="B795" t="str">
            <v>CXV50</v>
          </cell>
          <cell r="C795">
            <v>0</v>
          </cell>
          <cell r="D795">
            <v>0</v>
          </cell>
          <cell r="E795" t="str">
            <v>Cáp 24KV C/XLPE/PVC 50mm2</v>
          </cell>
          <cell r="F795" t="str">
            <v>mét</v>
          </cell>
          <cell r="G795">
            <v>0</v>
          </cell>
          <cell r="H795">
            <v>154035</v>
          </cell>
          <cell r="K795">
            <v>0</v>
          </cell>
          <cell r="M795">
            <v>0</v>
          </cell>
          <cell r="N795">
            <v>0</v>
          </cell>
          <cell r="O795">
            <v>0</v>
          </cell>
          <cell r="P795">
            <v>0</v>
          </cell>
          <cell r="Q795">
            <v>0</v>
          </cell>
          <cell r="R795">
            <v>0</v>
          </cell>
          <cell r="S795">
            <v>0</v>
          </cell>
          <cell r="W795">
            <v>0</v>
          </cell>
        </row>
        <row r="796">
          <cell r="B796" t="str">
            <v>ke50</v>
          </cell>
          <cell r="C796">
            <v>1</v>
          </cell>
          <cell r="D796">
            <v>0</v>
          </cell>
          <cell r="E796" t="str">
            <v>Kẹp ép WR cỡ dây 50mm2</v>
          </cell>
          <cell r="F796" t="str">
            <v>cái</v>
          </cell>
          <cell r="G796">
            <v>6</v>
          </cell>
          <cell r="H796">
            <v>10500</v>
          </cell>
          <cell r="K796">
            <v>0</v>
          </cell>
          <cell r="M796">
            <v>0</v>
          </cell>
          <cell r="N796">
            <v>63000</v>
          </cell>
          <cell r="O796">
            <v>0</v>
          </cell>
          <cell r="P796">
            <v>0</v>
          </cell>
          <cell r="Q796">
            <v>0</v>
          </cell>
          <cell r="R796">
            <v>0</v>
          </cell>
          <cell r="S796">
            <v>0</v>
          </cell>
          <cell r="U796">
            <v>6</v>
          </cell>
          <cell r="W796">
            <v>6</v>
          </cell>
        </row>
        <row r="797">
          <cell r="B797" t="str">
            <v>ke70</v>
          </cell>
          <cell r="C797">
            <v>0</v>
          </cell>
          <cell r="D797">
            <v>0</v>
          </cell>
          <cell r="E797" t="str">
            <v>Kẹp ép WR cỡ dây 70mm2</v>
          </cell>
          <cell r="F797" t="str">
            <v>cái</v>
          </cell>
          <cell r="G797">
            <v>0</v>
          </cell>
          <cell r="H797">
            <v>10500</v>
          </cell>
          <cell r="K797">
            <v>0</v>
          </cell>
          <cell r="M797">
            <v>0</v>
          </cell>
          <cell r="N797">
            <v>0</v>
          </cell>
          <cell r="O797">
            <v>0</v>
          </cell>
          <cell r="P797">
            <v>0</v>
          </cell>
          <cell r="Q797">
            <v>0</v>
          </cell>
          <cell r="R797">
            <v>0</v>
          </cell>
          <cell r="S797">
            <v>0</v>
          </cell>
          <cell r="W797">
            <v>0</v>
          </cell>
        </row>
        <row r="798">
          <cell r="B798" t="str">
            <v>ke95</v>
          </cell>
          <cell r="C798">
            <v>0</v>
          </cell>
          <cell r="D798">
            <v>0</v>
          </cell>
          <cell r="E798" t="str">
            <v>Kẹp ép WR cỡ dây 95mm2</v>
          </cell>
          <cell r="F798" t="str">
            <v>cái</v>
          </cell>
          <cell r="G798">
            <v>0</v>
          </cell>
          <cell r="H798">
            <v>14700</v>
          </cell>
          <cell r="K798">
            <v>0</v>
          </cell>
          <cell r="M798">
            <v>0</v>
          </cell>
          <cell r="N798">
            <v>0</v>
          </cell>
          <cell r="O798">
            <v>0</v>
          </cell>
          <cell r="P798">
            <v>0</v>
          </cell>
          <cell r="Q798">
            <v>0</v>
          </cell>
          <cell r="R798">
            <v>0</v>
          </cell>
          <cell r="S798">
            <v>0</v>
          </cell>
          <cell r="W798">
            <v>0</v>
          </cell>
        </row>
        <row r="799">
          <cell r="B799" t="str">
            <v>ke120</v>
          </cell>
          <cell r="C799">
            <v>1</v>
          </cell>
          <cell r="D799">
            <v>0</v>
          </cell>
          <cell r="E799" t="str">
            <v>Kẹp ép WR cỡ dây 120mm2</v>
          </cell>
          <cell r="F799" t="str">
            <v>cái</v>
          </cell>
          <cell r="G799">
            <v>2</v>
          </cell>
          <cell r="H799">
            <v>18900</v>
          </cell>
          <cell r="K799">
            <v>0</v>
          </cell>
          <cell r="M799">
            <v>0</v>
          </cell>
          <cell r="N799">
            <v>37800</v>
          </cell>
          <cell r="O799">
            <v>0</v>
          </cell>
          <cell r="P799">
            <v>0</v>
          </cell>
          <cell r="Q799">
            <v>0</v>
          </cell>
          <cell r="R799">
            <v>0</v>
          </cell>
          <cell r="S799">
            <v>0</v>
          </cell>
          <cell r="U799">
            <v>2</v>
          </cell>
          <cell r="W799">
            <v>2</v>
          </cell>
        </row>
        <row r="800">
          <cell r="B800" t="str">
            <v>ke150</v>
          </cell>
          <cell r="C800">
            <v>0</v>
          </cell>
          <cell r="D800">
            <v>0</v>
          </cell>
          <cell r="E800" t="str">
            <v>Kẹp ép WR cỡ dây 150mm2</v>
          </cell>
          <cell r="F800" t="str">
            <v>cái</v>
          </cell>
          <cell r="G800">
            <v>0</v>
          </cell>
          <cell r="H800">
            <v>23000</v>
          </cell>
          <cell r="K800">
            <v>0</v>
          </cell>
          <cell r="M800">
            <v>0</v>
          </cell>
          <cell r="N800">
            <v>0</v>
          </cell>
          <cell r="O800">
            <v>0</v>
          </cell>
          <cell r="P800">
            <v>0</v>
          </cell>
          <cell r="Q800">
            <v>0</v>
          </cell>
          <cell r="R800">
            <v>0</v>
          </cell>
          <cell r="S800">
            <v>0</v>
          </cell>
          <cell r="W800">
            <v>0</v>
          </cell>
        </row>
        <row r="801">
          <cell r="B801" t="str">
            <v>ke185</v>
          </cell>
          <cell r="C801">
            <v>0</v>
          </cell>
          <cell r="D801">
            <v>0</v>
          </cell>
          <cell r="E801" t="str">
            <v>Kẹp ép WR cỡ dây 185mm2</v>
          </cell>
          <cell r="F801" t="str">
            <v>cái</v>
          </cell>
          <cell r="G801">
            <v>0</v>
          </cell>
          <cell r="H801">
            <v>29000</v>
          </cell>
          <cell r="K801">
            <v>0</v>
          </cell>
          <cell r="M801">
            <v>0</v>
          </cell>
          <cell r="N801">
            <v>0</v>
          </cell>
          <cell r="O801">
            <v>0</v>
          </cell>
          <cell r="P801">
            <v>0</v>
          </cell>
          <cell r="Q801">
            <v>0</v>
          </cell>
          <cell r="R801">
            <v>0</v>
          </cell>
          <cell r="S801">
            <v>0</v>
          </cell>
          <cell r="W801">
            <v>0</v>
          </cell>
        </row>
        <row r="802">
          <cell r="B802" t="str">
            <v>ke240</v>
          </cell>
          <cell r="C802">
            <v>0</v>
          </cell>
          <cell r="D802">
            <v>0</v>
          </cell>
          <cell r="E802" t="str">
            <v>Kẹp ép WR cỡ dây 240mm2</v>
          </cell>
          <cell r="F802" t="str">
            <v>cái</v>
          </cell>
          <cell r="G802">
            <v>0</v>
          </cell>
          <cell r="H802">
            <v>36500</v>
          </cell>
          <cell r="K802">
            <v>0</v>
          </cell>
          <cell r="M802">
            <v>0</v>
          </cell>
          <cell r="N802">
            <v>0</v>
          </cell>
          <cell r="O802">
            <v>0</v>
          </cell>
          <cell r="P802">
            <v>0</v>
          </cell>
          <cell r="Q802">
            <v>0</v>
          </cell>
          <cell r="R802">
            <v>0</v>
          </cell>
          <cell r="S802">
            <v>0</v>
          </cell>
          <cell r="W802">
            <v>0</v>
          </cell>
        </row>
        <row r="803">
          <cell r="B803" t="str">
            <v>KQ2</v>
          </cell>
          <cell r="C803">
            <v>0</v>
          </cell>
          <cell r="D803" t="str">
            <v>D6.6201</v>
          </cell>
          <cell r="E803" t="str">
            <v>Kẹp quai 2/0 (quai đồng 8mm)</v>
          </cell>
          <cell r="F803" t="str">
            <v>cái</v>
          </cell>
          <cell r="G803">
            <v>0</v>
          </cell>
          <cell r="H803">
            <v>47000</v>
          </cell>
          <cell r="K803">
            <v>0</v>
          </cell>
          <cell r="M803">
            <v>0</v>
          </cell>
          <cell r="N803">
            <v>0</v>
          </cell>
          <cell r="O803">
            <v>0</v>
          </cell>
          <cell r="P803">
            <v>0</v>
          </cell>
          <cell r="Q803">
            <v>0</v>
          </cell>
          <cell r="R803">
            <v>0</v>
          </cell>
          <cell r="S803">
            <v>0</v>
          </cell>
          <cell r="W803">
            <v>0</v>
          </cell>
        </row>
        <row r="804">
          <cell r="B804" t="str">
            <v>KQ4</v>
          </cell>
          <cell r="C804">
            <v>1</v>
          </cell>
          <cell r="D804" t="str">
            <v>D6.6201</v>
          </cell>
          <cell r="E804" t="str">
            <v>Kẹp quai 4/0 (quai đồng 8mm)</v>
          </cell>
          <cell r="F804" t="str">
            <v>cái</v>
          </cell>
          <cell r="G804">
            <v>3</v>
          </cell>
          <cell r="H804">
            <v>63000</v>
          </cell>
          <cell r="K804">
            <v>0</v>
          </cell>
          <cell r="M804">
            <v>0</v>
          </cell>
          <cell r="N804">
            <v>189000</v>
          </cell>
          <cell r="O804">
            <v>0</v>
          </cell>
          <cell r="P804">
            <v>0</v>
          </cell>
          <cell r="Q804">
            <v>0</v>
          </cell>
          <cell r="R804">
            <v>0</v>
          </cell>
          <cell r="S804">
            <v>0</v>
          </cell>
          <cell r="U804">
            <v>3</v>
          </cell>
          <cell r="W804">
            <v>3</v>
          </cell>
        </row>
        <row r="805">
          <cell r="B805" t="str">
            <v>CKQ</v>
          </cell>
          <cell r="C805">
            <v>1</v>
          </cell>
          <cell r="D805">
            <v>0</v>
          </cell>
          <cell r="E805" t="str">
            <v>Chụp cách điện kẹp quai</v>
          </cell>
          <cell r="F805" t="str">
            <v>cái</v>
          </cell>
          <cell r="G805">
            <v>3</v>
          </cell>
          <cell r="H805">
            <v>122000</v>
          </cell>
          <cell r="K805">
            <v>0</v>
          </cell>
          <cell r="M805">
            <v>0</v>
          </cell>
          <cell r="N805">
            <v>366000</v>
          </cell>
          <cell r="O805">
            <v>0</v>
          </cell>
          <cell r="P805">
            <v>0</v>
          </cell>
          <cell r="Q805">
            <v>0</v>
          </cell>
          <cell r="R805">
            <v>0</v>
          </cell>
          <cell r="S805">
            <v>0</v>
          </cell>
          <cell r="W805">
            <v>3</v>
          </cell>
        </row>
        <row r="806">
          <cell r="B806" t="str">
            <v>HL2</v>
          </cell>
          <cell r="C806">
            <v>0</v>
          </cell>
          <cell r="D806" t="str">
            <v>D6.6202</v>
          </cell>
          <cell r="E806" t="str">
            <v>Kẹp hotline 2/0</v>
          </cell>
          <cell r="F806" t="str">
            <v>cái</v>
          </cell>
          <cell r="G806">
            <v>0</v>
          </cell>
          <cell r="H806">
            <v>68000</v>
          </cell>
          <cell r="K806">
            <v>0</v>
          </cell>
          <cell r="M806">
            <v>0</v>
          </cell>
          <cell r="N806">
            <v>0</v>
          </cell>
          <cell r="O806">
            <v>0</v>
          </cell>
          <cell r="P806">
            <v>0</v>
          </cell>
          <cell r="Q806">
            <v>0</v>
          </cell>
          <cell r="R806">
            <v>0</v>
          </cell>
          <cell r="S806">
            <v>0</v>
          </cell>
          <cell r="W806">
            <v>0</v>
          </cell>
        </row>
        <row r="807">
          <cell r="B807" t="str">
            <v>HL4</v>
          </cell>
          <cell r="C807">
            <v>1</v>
          </cell>
          <cell r="D807" t="str">
            <v>D6.6202</v>
          </cell>
          <cell r="E807" t="str">
            <v>Kẹp hotline 4/0</v>
          </cell>
          <cell r="F807" t="str">
            <v>cái</v>
          </cell>
          <cell r="G807">
            <v>3</v>
          </cell>
          <cell r="H807">
            <v>94500</v>
          </cell>
          <cell r="K807">
            <v>0</v>
          </cell>
          <cell r="M807">
            <v>0</v>
          </cell>
          <cell r="N807">
            <v>283500</v>
          </cell>
          <cell r="O807">
            <v>0</v>
          </cell>
          <cell r="P807">
            <v>0</v>
          </cell>
          <cell r="Q807">
            <v>0</v>
          </cell>
          <cell r="R807">
            <v>0</v>
          </cell>
          <cell r="S807">
            <v>0</v>
          </cell>
          <cell r="U807">
            <v>3</v>
          </cell>
          <cell r="W807">
            <v>3</v>
          </cell>
        </row>
        <row r="808">
          <cell r="B808" t="str">
            <v>DBST</v>
          </cell>
          <cell r="C808">
            <v>1</v>
          </cell>
          <cell r="D808">
            <v>0</v>
          </cell>
          <cell r="E808" t="str">
            <v>Dây phi kim buộc cổ sứ (trụ thẳng)</v>
          </cell>
          <cell r="F808" t="str">
            <v>sợi</v>
          </cell>
          <cell r="G808">
            <v>15</v>
          </cell>
          <cell r="H808">
            <v>225000</v>
          </cell>
          <cell r="K808">
            <v>0</v>
          </cell>
          <cell r="M808">
            <v>0</v>
          </cell>
          <cell r="N808">
            <v>3375000</v>
          </cell>
          <cell r="O808">
            <v>0</v>
          </cell>
          <cell r="P808">
            <v>0</v>
          </cell>
          <cell r="Q808">
            <v>0</v>
          </cell>
          <cell r="R808">
            <v>0</v>
          </cell>
          <cell r="S808">
            <v>0</v>
          </cell>
          <cell r="U808">
            <v>15</v>
          </cell>
          <cell r="W808">
            <v>15</v>
          </cell>
        </row>
        <row r="809">
          <cell r="B809" t="str">
            <v>DBSG</v>
          </cell>
          <cell r="C809">
            <v>1</v>
          </cell>
          <cell r="D809">
            <v>0</v>
          </cell>
          <cell r="E809" t="str">
            <v>Dây phi kim buộc cổ sứ (trụ góc)</v>
          </cell>
          <cell r="F809" t="str">
            <v>sợi</v>
          </cell>
          <cell r="G809">
            <v>6</v>
          </cell>
          <cell r="H809">
            <v>236000</v>
          </cell>
          <cell r="K809">
            <v>0</v>
          </cell>
          <cell r="M809">
            <v>0</v>
          </cell>
          <cell r="N809">
            <v>1416000</v>
          </cell>
          <cell r="O809">
            <v>0</v>
          </cell>
          <cell r="P809">
            <v>0</v>
          </cell>
          <cell r="Q809">
            <v>0</v>
          </cell>
          <cell r="R809">
            <v>0</v>
          </cell>
          <cell r="S809">
            <v>0</v>
          </cell>
          <cell r="U809">
            <v>6</v>
          </cell>
          <cell r="W809">
            <v>6</v>
          </cell>
        </row>
        <row r="810">
          <cell r="B810" t="str">
            <v>DBST240</v>
          </cell>
          <cell r="C810">
            <v>1</v>
          </cell>
          <cell r="D810">
            <v>0</v>
          </cell>
          <cell r="E810" t="str">
            <v>Dây phi kim buộc cổ sứ (trụ thẳng) dây 240mm2</v>
          </cell>
          <cell r="F810" t="str">
            <v>sợi</v>
          </cell>
          <cell r="G810">
            <v>6</v>
          </cell>
          <cell r="H810">
            <v>330000</v>
          </cell>
          <cell r="K810">
            <v>0</v>
          </cell>
          <cell r="M810">
            <v>0</v>
          </cell>
          <cell r="N810">
            <v>1980000</v>
          </cell>
          <cell r="O810">
            <v>0</v>
          </cell>
          <cell r="P810">
            <v>0</v>
          </cell>
          <cell r="Q810">
            <v>0</v>
          </cell>
          <cell r="R810">
            <v>0</v>
          </cell>
          <cell r="S810">
            <v>0</v>
          </cell>
          <cell r="U810">
            <v>6</v>
          </cell>
          <cell r="W810">
            <v>6</v>
          </cell>
        </row>
        <row r="811">
          <cell r="B811" t="str">
            <v>B16300</v>
          </cell>
          <cell r="C811">
            <v>0</v>
          </cell>
          <cell r="D811">
            <v>0</v>
          </cell>
          <cell r="E811" t="str">
            <v>Boulon 16x300</v>
          </cell>
          <cell r="F811" t="str">
            <v>bộ</v>
          </cell>
          <cell r="G811">
            <v>0</v>
          </cell>
          <cell r="H811">
            <v>21000</v>
          </cell>
          <cell r="K811">
            <v>0</v>
          </cell>
          <cell r="M811">
            <v>0</v>
          </cell>
          <cell r="N811">
            <v>0</v>
          </cell>
          <cell r="O811">
            <v>0</v>
          </cell>
          <cell r="P811">
            <v>0</v>
          </cell>
          <cell r="Q811">
            <v>0</v>
          </cell>
          <cell r="R811">
            <v>0</v>
          </cell>
          <cell r="S811">
            <v>0</v>
          </cell>
          <cell r="V811">
            <v>0</v>
          </cell>
        </row>
        <row r="812">
          <cell r="B812" t="str">
            <v>B16350</v>
          </cell>
          <cell r="C812">
            <v>0</v>
          </cell>
          <cell r="D812">
            <v>0</v>
          </cell>
          <cell r="E812" t="str">
            <v>Boulon 16x350</v>
          </cell>
          <cell r="F812" t="str">
            <v>bộ</v>
          </cell>
          <cell r="G812">
            <v>0</v>
          </cell>
          <cell r="H812">
            <v>23500</v>
          </cell>
          <cell r="K812">
            <v>0</v>
          </cell>
          <cell r="M812">
            <v>0</v>
          </cell>
          <cell r="N812">
            <v>0</v>
          </cell>
          <cell r="O812">
            <v>0</v>
          </cell>
          <cell r="P812">
            <v>0</v>
          </cell>
          <cell r="Q812">
            <v>0</v>
          </cell>
          <cell r="R812">
            <v>0</v>
          </cell>
          <cell r="S812">
            <v>0</v>
          </cell>
          <cell r="V812">
            <v>0</v>
          </cell>
        </row>
        <row r="813">
          <cell r="B813" t="str">
            <v>BM16300</v>
          </cell>
          <cell r="C813">
            <v>1</v>
          </cell>
          <cell r="D813">
            <v>0</v>
          </cell>
          <cell r="E813" t="str">
            <v>Boulon mắt 16x300</v>
          </cell>
          <cell r="F813" t="str">
            <v>bộ</v>
          </cell>
          <cell r="G813">
            <v>7</v>
          </cell>
          <cell r="H813">
            <v>34500</v>
          </cell>
          <cell r="K813">
            <v>0</v>
          </cell>
          <cell r="M813">
            <v>0</v>
          </cell>
          <cell r="N813">
            <v>241500</v>
          </cell>
          <cell r="O813">
            <v>0</v>
          </cell>
          <cell r="P813">
            <v>0</v>
          </cell>
          <cell r="Q813">
            <v>0</v>
          </cell>
          <cell r="R813">
            <v>0</v>
          </cell>
          <cell r="S813">
            <v>0</v>
          </cell>
          <cell r="U813">
            <v>7</v>
          </cell>
          <cell r="W813">
            <v>7</v>
          </cell>
        </row>
        <row r="814">
          <cell r="B814" t="str">
            <v>LD 50</v>
          </cell>
          <cell r="C814">
            <v>1</v>
          </cell>
          <cell r="D814">
            <v>0</v>
          </cell>
          <cell r="E814" t="str">
            <v>Long đền vuông 18 (50x50x3)</v>
          </cell>
          <cell r="F814" t="str">
            <v>cái</v>
          </cell>
          <cell r="G814">
            <v>7</v>
          </cell>
          <cell r="H814">
            <v>2600</v>
          </cell>
          <cell r="K814">
            <v>0</v>
          </cell>
          <cell r="M814">
            <v>0</v>
          </cell>
          <cell r="N814">
            <v>18200</v>
          </cell>
          <cell r="O814">
            <v>0</v>
          </cell>
          <cell r="P814">
            <v>0</v>
          </cell>
          <cell r="Q814">
            <v>0</v>
          </cell>
          <cell r="R814">
            <v>0</v>
          </cell>
          <cell r="S814">
            <v>0</v>
          </cell>
          <cell r="U814">
            <v>7</v>
          </cell>
          <cell r="W814">
            <v>7</v>
          </cell>
        </row>
        <row r="815">
          <cell r="B815" t="str">
            <v>ON50</v>
          </cell>
          <cell r="C815">
            <v>0</v>
          </cell>
          <cell r="E815" t="str">
            <v>Ống nối dây cỡ 50mm2</v>
          </cell>
          <cell r="F815" t="str">
            <v>cái</v>
          </cell>
          <cell r="G815">
            <v>0</v>
          </cell>
          <cell r="H815">
            <v>22000</v>
          </cell>
          <cell r="N815">
            <v>0</v>
          </cell>
          <cell r="O815">
            <v>0</v>
          </cell>
          <cell r="P815">
            <v>0</v>
          </cell>
          <cell r="Q815">
            <v>0</v>
          </cell>
          <cell r="R815">
            <v>0</v>
          </cell>
          <cell r="S815">
            <v>0</v>
          </cell>
          <cell r="W815">
            <v>0</v>
          </cell>
        </row>
        <row r="816">
          <cell r="B816" t="str">
            <v>ON70</v>
          </cell>
          <cell r="C816">
            <v>0</v>
          </cell>
          <cell r="D816">
            <v>0</v>
          </cell>
          <cell r="E816" t="str">
            <v>Ống nối dây cỡ 70mm2</v>
          </cell>
          <cell r="F816" t="str">
            <v>cái</v>
          </cell>
          <cell r="G816">
            <v>0</v>
          </cell>
          <cell r="H816">
            <v>27000</v>
          </cell>
          <cell r="K816">
            <v>304972</v>
          </cell>
          <cell r="M816">
            <v>8886</v>
          </cell>
          <cell r="N816">
            <v>0</v>
          </cell>
          <cell r="O816">
            <v>0</v>
          </cell>
          <cell r="P816">
            <v>0</v>
          </cell>
          <cell r="Q816">
            <v>0</v>
          </cell>
          <cell r="R816">
            <v>0</v>
          </cell>
          <cell r="S816">
            <v>0</v>
          </cell>
          <cell r="W816">
            <v>0</v>
          </cell>
        </row>
        <row r="817">
          <cell r="B817" t="str">
            <v>ON95</v>
          </cell>
          <cell r="C817">
            <v>0</v>
          </cell>
          <cell r="D817">
            <v>0</v>
          </cell>
          <cell r="E817" t="str">
            <v>Ống nối dây cỡ 95mm2</v>
          </cell>
          <cell r="F817" t="str">
            <v>cái</v>
          </cell>
          <cell r="G817">
            <v>0</v>
          </cell>
          <cell r="H817">
            <v>39000</v>
          </cell>
          <cell r="K817">
            <v>304972</v>
          </cell>
          <cell r="M817">
            <v>8886</v>
          </cell>
          <cell r="N817">
            <v>0</v>
          </cell>
          <cell r="O817">
            <v>0</v>
          </cell>
          <cell r="P817">
            <v>0</v>
          </cell>
          <cell r="Q817">
            <v>0</v>
          </cell>
          <cell r="R817">
            <v>0</v>
          </cell>
          <cell r="S817">
            <v>0</v>
          </cell>
          <cell r="W817">
            <v>0</v>
          </cell>
        </row>
        <row r="818">
          <cell r="B818" t="str">
            <v>ON120</v>
          </cell>
          <cell r="C818">
            <v>0</v>
          </cell>
          <cell r="D818">
            <v>0</v>
          </cell>
          <cell r="E818" t="str">
            <v>Ống nối dây cỡ 120mm2</v>
          </cell>
          <cell r="F818" t="str">
            <v>cái</v>
          </cell>
          <cell r="G818">
            <v>0</v>
          </cell>
          <cell r="H818">
            <v>56000</v>
          </cell>
          <cell r="K818">
            <v>304972</v>
          </cell>
          <cell r="M818">
            <v>8886</v>
          </cell>
          <cell r="N818">
            <v>0</v>
          </cell>
          <cell r="O818">
            <v>0</v>
          </cell>
          <cell r="P818">
            <v>0</v>
          </cell>
          <cell r="Q818">
            <v>0</v>
          </cell>
          <cell r="R818">
            <v>0</v>
          </cell>
          <cell r="S818">
            <v>0</v>
          </cell>
          <cell r="W818">
            <v>0</v>
          </cell>
        </row>
        <row r="819">
          <cell r="B819" t="str">
            <v>ON150</v>
          </cell>
          <cell r="C819">
            <v>0</v>
          </cell>
          <cell r="D819">
            <v>0</v>
          </cell>
          <cell r="E819" t="str">
            <v>Ống nối dây cỡ 150mm2</v>
          </cell>
          <cell r="F819" t="str">
            <v>cái</v>
          </cell>
          <cell r="G819">
            <v>0</v>
          </cell>
          <cell r="H819">
            <v>74000</v>
          </cell>
          <cell r="K819">
            <v>383675</v>
          </cell>
          <cell r="M819">
            <v>8886</v>
          </cell>
          <cell r="N819">
            <v>0</v>
          </cell>
          <cell r="O819">
            <v>0</v>
          </cell>
          <cell r="P819">
            <v>0</v>
          </cell>
          <cell r="Q819">
            <v>0</v>
          </cell>
          <cell r="R819">
            <v>0</v>
          </cell>
          <cell r="S819">
            <v>0</v>
          </cell>
          <cell r="W819">
            <v>0</v>
          </cell>
        </row>
        <row r="820">
          <cell r="B820" t="str">
            <v>ON185</v>
          </cell>
          <cell r="C820">
            <v>0</v>
          </cell>
          <cell r="D820">
            <v>0</v>
          </cell>
          <cell r="E820" t="str">
            <v>Ống nối dây cỡ 185mm2</v>
          </cell>
          <cell r="F820" t="str">
            <v>cái</v>
          </cell>
          <cell r="G820">
            <v>0</v>
          </cell>
          <cell r="H820">
            <v>99000</v>
          </cell>
          <cell r="K820">
            <v>472215</v>
          </cell>
          <cell r="M820">
            <v>8886</v>
          </cell>
          <cell r="N820">
            <v>0</v>
          </cell>
          <cell r="O820">
            <v>0</v>
          </cell>
          <cell r="P820">
            <v>0</v>
          </cell>
          <cell r="Q820">
            <v>0</v>
          </cell>
          <cell r="R820">
            <v>0</v>
          </cell>
          <cell r="S820">
            <v>0</v>
          </cell>
          <cell r="W820">
            <v>0</v>
          </cell>
        </row>
        <row r="821">
          <cell r="B821" t="str">
            <v>ON240</v>
          </cell>
          <cell r="C821">
            <v>0</v>
          </cell>
          <cell r="D821">
            <v>0</v>
          </cell>
          <cell r="E821" t="str">
            <v>Ống nối dây cỡ 240mm2</v>
          </cell>
          <cell r="F821" t="str">
            <v>cái</v>
          </cell>
          <cell r="G821">
            <v>0</v>
          </cell>
          <cell r="H821">
            <v>124000</v>
          </cell>
          <cell r="K821">
            <v>613223</v>
          </cell>
          <cell r="M821">
            <v>11108</v>
          </cell>
          <cell r="N821">
            <v>0</v>
          </cell>
          <cell r="O821">
            <v>0</v>
          </cell>
          <cell r="P821">
            <v>0</v>
          </cell>
          <cell r="Q821">
            <v>0</v>
          </cell>
          <cell r="R821">
            <v>0</v>
          </cell>
          <cell r="S821">
            <v>0</v>
          </cell>
          <cell r="W821">
            <v>0</v>
          </cell>
        </row>
        <row r="822">
          <cell r="B822" t="str">
            <v>OBCD</v>
          </cell>
          <cell r="C822">
            <v>1</v>
          </cell>
          <cell r="D822">
            <v>0</v>
          </cell>
          <cell r="E822" t="str">
            <v>Ống bọc cách điện D30/17</v>
          </cell>
          <cell r="F822" t="str">
            <v>mét</v>
          </cell>
          <cell r="G822">
            <v>0.9</v>
          </cell>
          <cell r="H822">
            <v>95000</v>
          </cell>
          <cell r="N822">
            <v>85500</v>
          </cell>
          <cell r="O822">
            <v>0</v>
          </cell>
          <cell r="P822">
            <v>0</v>
          </cell>
          <cell r="Q822">
            <v>0</v>
          </cell>
          <cell r="R822">
            <v>0</v>
          </cell>
          <cell r="S822">
            <v>0</v>
          </cell>
          <cell r="U822">
            <v>0.9</v>
          </cell>
          <cell r="W822">
            <v>0.9</v>
          </cell>
        </row>
        <row r="823">
          <cell r="B823" t="str">
            <v>A70</v>
          </cell>
          <cell r="C823">
            <v>1</v>
          </cell>
          <cell r="D823">
            <v>0</v>
          </cell>
          <cell r="E823" t="str">
            <v>Cáp nhôm A-70: buột dây cổ sứ</v>
          </cell>
          <cell r="F823" t="str">
            <v>kg</v>
          </cell>
          <cell r="G823">
            <v>1.2</v>
          </cell>
          <cell r="H823">
            <v>59513</v>
          </cell>
          <cell r="K823">
            <v>0</v>
          </cell>
          <cell r="M823">
            <v>0</v>
          </cell>
          <cell r="N823">
            <v>71415.599999999991</v>
          </cell>
          <cell r="O823">
            <v>0</v>
          </cell>
          <cell r="P823">
            <v>0</v>
          </cell>
          <cell r="Q823">
            <v>0</v>
          </cell>
          <cell r="R823">
            <v>0</v>
          </cell>
          <cell r="S823">
            <v>0</v>
          </cell>
          <cell r="U823">
            <v>1.2</v>
          </cell>
          <cell r="W823">
            <v>1.2</v>
          </cell>
        </row>
        <row r="824">
          <cell r="B824" t="str">
            <v>KDAC50</v>
          </cell>
          <cell r="C824">
            <v>1</v>
          </cell>
          <cell r="D824" t="str">
            <v>D3.6211</v>
          </cell>
          <cell r="E824" t="str">
            <v>Kéo dây nhôm lõi thép cỡ dây 50mm2, chiều cao &lt;10m</v>
          </cell>
          <cell r="F824" t="str">
            <v>km</v>
          </cell>
          <cell r="G824">
            <v>0.24</v>
          </cell>
          <cell r="H824">
            <v>0</v>
          </cell>
          <cell r="K824">
            <v>1852324</v>
          </cell>
          <cell r="M824">
            <v>156614</v>
          </cell>
          <cell r="N824">
            <v>0</v>
          </cell>
          <cell r="O824">
            <v>0</v>
          </cell>
          <cell r="P824">
            <v>0</v>
          </cell>
          <cell r="Q824">
            <v>444558</v>
          </cell>
          <cell r="R824">
            <v>0</v>
          </cell>
          <cell r="S824">
            <v>37587</v>
          </cell>
          <cell r="W824">
            <v>0.24</v>
          </cell>
        </row>
        <row r="825">
          <cell r="B825" t="str">
            <v>KDAC70</v>
          </cell>
          <cell r="C825">
            <v>0</v>
          </cell>
          <cell r="D825" t="str">
            <v>D3.6211</v>
          </cell>
          <cell r="E825" t="str">
            <v>Kéo dây nhôm lõi thép cỡ dây 70mm2</v>
          </cell>
          <cell r="F825" t="str">
            <v>km</v>
          </cell>
          <cell r="G825">
            <v>0</v>
          </cell>
          <cell r="H825">
            <v>0</v>
          </cell>
          <cell r="K825">
            <v>2646176</v>
          </cell>
          <cell r="M825">
            <v>156614</v>
          </cell>
          <cell r="N825">
            <v>0</v>
          </cell>
          <cell r="O825">
            <v>0</v>
          </cell>
          <cell r="P825">
            <v>0</v>
          </cell>
          <cell r="R825">
            <v>0</v>
          </cell>
          <cell r="S825">
            <v>0</v>
          </cell>
          <cell r="W825">
            <v>0</v>
          </cell>
        </row>
        <row r="826">
          <cell r="B826" t="str">
            <v>KDAC95</v>
          </cell>
          <cell r="C826">
            <v>0</v>
          </cell>
          <cell r="D826" t="str">
            <v>D3.6212</v>
          </cell>
          <cell r="E826" t="str">
            <v>Kéo dây nhôm lõi thép cỡ dây 95mm2</v>
          </cell>
          <cell r="F826" t="str">
            <v>km</v>
          </cell>
          <cell r="G826">
            <v>0</v>
          </cell>
          <cell r="H826">
            <v>0</v>
          </cell>
          <cell r="K826">
            <v>3591889</v>
          </cell>
          <cell r="M826">
            <v>212254</v>
          </cell>
          <cell r="N826">
            <v>0</v>
          </cell>
          <cell r="O826">
            <v>0</v>
          </cell>
          <cell r="P826">
            <v>0</v>
          </cell>
          <cell r="Q826">
            <v>0</v>
          </cell>
          <cell r="R826">
            <v>0</v>
          </cell>
          <cell r="S826">
            <v>0</v>
          </cell>
          <cell r="W826">
            <v>0</v>
          </cell>
        </row>
        <row r="827">
          <cell r="B827" t="str">
            <v>KDAC120</v>
          </cell>
          <cell r="C827">
            <v>0</v>
          </cell>
          <cell r="D827" t="str">
            <v>06.6161</v>
          </cell>
          <cell r="E827" t="str">
            <v>Kéo dây nhôm lõi thép cỡ dây 120mm2</v>
          </cell>
          <cell r="F827" t="str">
            <v>km</v>
          </cell>
          <cell r="G827">
            <v>0</v>
          </cell>
          <cell r="H827">
            <v>0</v>
          </cell>
          <cell r="K827">
            <v>0</v>
          </cell>
          <cell r="M827">
            <v>0</v>
          </cell>
          <cell r="N827">
            <v>0</v>
          </cell>
          <cell r="O827">
            <v>0</v>
          </cell>
          <cell r="P827">
            <v>0</v>
          </cell>
          <cell r="Q827">
            <v>0</v>
          </cell>
          <cell r="R827">
            <v>0</v>
          </cell>
          <cell r="S827">
            <v>0</v>
          </cell>
          <cell r="W827">
            <v>0</v>
          </cell>
        </row>
        <row r="828">
          <cell r="B828" t="str">
            <v>KDAC150</v>
          </cell>
          <cell r="C828">
            <v>0</v>
          </cell>
          <cell r="D828" t="str">
            <v>06.6162</v>
          </cell>
          <cell r="E828" t="str">
            <v>Kéo dây nhôm lõi thép cỡ dây 150mm2</v>
          </cell>
          <cell r="F828" t="str">
            <v>km</v>
          </cell>
          <cell r="H828">
            <v>0</v>
          </cell>
          <cell r="K828">
            <v>0</v>
          </cell>
          <cell r="M828">
            <v>0</v>
          </cell>
          <cell r="N828">
            <v>0</v>
          </cell>
          <cell r="O828">
            <v>0</v>
          </cell>
          <cell r="P828">
            <v>0</v>
          </cell>
          <cell r="Q828">
            <v>0</v>
          </cell>
          <cell r="R828">
            <v>0</v>
          </cell>
          <cell r="S828">
            <v>0</v>
          </cell>
          <cell r="W828">
            <v>0</v>
          </cell>
        </row>
        <row r="829">
          <cell r="B829" t="str">
            <v>KDAC185</v>
          </cell>
          <cell r="C829">
            <v>0</v>
          </cell>
          <cell r="D829" t="str">
            <v>06.6163</v>
          </cell>
          <cell r="E829" t="str">
            <v>Kéo dây nhôm lõi thép cỡ dây 185mm2</v>
          </cell>
          <cell r="F829" t="str">
            <v>km</v>
          </cell>
          <cell r="H829">
            <v>0</v>
          </cell>
          <cell r="K829">
            <v>0</v>
          </cell>
          <cell r="M829">
            <v>0</v>
          </cell>
          <cell r="N829">
            <v>0</v>
          </cell>
          <cell r="O829">
            <v>0</v>
          </cell>
          <cell r="P829">
            <v>0</v>
          </cell>
          <cell r="Q829">
            <v>0</v>
          </cell>
          <cell r="R829">
            <v>0</v>
          </cell>
          <cell r="S829">
            <v>0</v>
          </cell>
          <cell r="W829">
            <v>0</v>
          </cell>
        </row>
        <row r="830">
          <cell r="B830" t="str">
            <v>KDAC240</v>
          </cell>
          <cell r="C830">
            <v>0</v>
          </cell>
          <cell r="D830" t="str">
            <v>06.6164</v>
          </cell>
          <cell r="E830" t="str">
            <v>Kéo dây nhôm lõi thép cỡ dây 240mm2</v>
          </cell>
          <cell r="F830" t="str">
            <v>km</v>
          </cell>
          <cell r="H830">
            <v>0</v>
          </cell>
          <cell r="K830">
            <v>0</v>
          </cell>
          <cell r="M830">
            <v>0</v>
          </cell>
          <cell r="N830">
            <v>0</v>
          </cell>
          <cell r="O830">
            <v>0</v>
          </cell>
          <cell r="P830">
            <v>0</v>
          </cell>
          <cell r="Q830">
            <v>0</v>
          </cell>
          <cell r="R830">
            <v>0</v>
          </cell>
          <cell r="S830">
            <v>0</v>
          </cell>
          <cell r="W830">
            <v>0</v>
          </cell>
        </row>
        <row r="831">
          <cell r="B831" t="str">
            <v>KDM25</v>
          </cell>
          <cell r="C831">
            <v>0</v>
          </cell>
          <cell r="D831" t="str">
            <v>06.6142</v>
          </cell>
          <cell r="E831" t="str">
            <v>Kéo dây đồng trần 25mm2</v>
          </cell>
          <cell r="F831" t="str">
            <v>km</v>
          </cell>
          <cell r="H831">
            <v>0</v>
          </cell>
          <cell r="K831">
            <v>3192101</v>
          </cell>
          <cell r="M831">
            <v>0</v>
          </cell>
          <cell r="N831">
            <v>0</v>
          </cell>
          <cell r="O831">
            <v>0</v>
          </cell>
          <cell r="P831">
            <v>0</v>
          </cell>
          <cell r="Q831">
            <v>0</v>
          </cell>
          <cell r="R831">
            <v>0</v>
          </cell>
          <cell r="S831">
            <v>0</v>
          </cell>
          <cell r="W831">
            <v>0</v>
          </cell>
        </row>
        <row r="832">
          <cell r="B832" t="str">
            <v>KDM25b</v>
          </cell>
          <cell r="C832">
            <v>0</v>
          </cell>
          <cell r="D832" t="str">
            <v>06.6142</v>
          </cell>
          <cell r="E832" t="str">
            <v>Kéo dây đồng bọc 25mm2</v>
          </cell>
          <cell r="F832" t="str">
            <v>km</v>
          </cell>
          <cell r="H832">
            <v>0</v>
          </cell>
          <cell r="K832">
            <v>0</v>
          </cell>
          <cell r="M832">
            <v>0</v>
          </cell>
          <cell r="N832">
            <v>0</v>
          </cell>
          <cell r="O832">
            <v>0</v>
          </cell>
          <cell r="P832">
            <v>0</v>
          </cell>
          <cell r="Q832">
            <v>0</v>
          </cell>
          <cell r="R832">
            <v>0</v>
          </cell>
          <cell r="S832">
            <v>0</v>
          </cell>
          <cell r="W832">
            <v>0</v>
          </cell>
        </row>
        <row r="833">
          <cell r="B833" t="str">
            <v>KDM50b</v>
          </cell>
          <cell r="C833">
            <v>0</v>
          </cell>
          <cell r="D833" t="str">
            <v>06.6144</v>
          </cell>
          <cell r="E833" t="str">
            <v>Kéo dây đồng bọc 50mm3</v>
          </cell>
          <cell r="F833" t="str">
            <v>km</v>
          </cell>
          <cell r="H833">
            <v>0</v>
          </cell>
          <cell r="K833">
            <v>0</v>
          </cell>
          <cell r="M833">
            <v>0</v>
          </cell>
          <cell r="N833">
            <v>0</v>
          </cell>
          <cell r="O833">
            <v>0</v>
          </cell>
          <cell r="P833">
            <v>0</v>
          </cell>
          <cell r="Q833">
            <v>0</v>
          </cell>
          <cell r="R833">
            <v>0</v>
          </cell>
          <cell r="S833">
            <v>0</v>
          </cell>
          <cell r="W833">
            <v>0</v>
          </cell>
        </row>
        <row r="834">
          <cell r="B834" t="str">
            <v>KDAC50B</v>
          </cell>
          <cell r="C834">
            <v>1</v>
          </cell>
          <cell r="D834" t="str">
            <v>D3.6211</v>
          </cell>
          <cell r="E834" t="str">
            <v>Kéo dây nhôm lõi thép bọc XLPE cỡ dây 50mm2 (dây bọc)</v>
          </cell>
          <cell r="F834" t="str">
            <v>km</v>
          </cell>
          <cell r="G834">
            <v>0.73</v>
          </cell>
          <cell r="H834">
            <v>0</v>
          </cell>
          <cell r="K834">
            <v>2910794</v>
          </cell>
          <cell r="M834">
            <v>156614</v>
          </cell>
          <cell r="N834">
            <v>0</v>
          </cell>
          <cell r="O834">
            <v>0</v>
          </cell>
          <cell r="P834">
            <v>0</v>
          </cell>
          <cell r="Q834">
            <v>2124880</v>
          </cell>
          <cell r="R834">
            <v>0</v>
          </cell>
          <cell r="S834">
            <v>114328</v>
          </cell>
          <cell r="W834">
            <v>0.73</v>
          </cell>
        </row>
        <row r="835">
          <cell r="B835" t="str">
            <v>KDAC70B</v>
          </cell>
          <cell r="C835">
            <v>0</v>
          </cell>
          <cell r="D835" t="str">
            <v>D3.6211</v>
          </cell>
          <cell r="E835" t="str">
            <v>Kéo dây nhôm lõi thép bọc XLPE cỡ dây 70mm2</v>
          </cell>
          <cell r="F835" t="str">
            <v>km</v>
          </cell>
          <cell r="G835">
            <v>0</v>
          </cell>
          <cell r="H835">
            <v>0</v>
          </cell>
          <cell r="K835">
            <v>2910794</v>
          </cell>
          <cell r="M835">
            <v>172275</v>
          </cell>
          <cell r="N835">
            <v>0</v>
          </cell>
          <cell r="O835">
            <v>0</v>
          </cell>
          <cell r="P835">
            <v>0</v>
          </cell>
          <cell r="Q835">
            <v>0</v>
          </cell>
          <cell r="R835">
            <v>0</v>
          </cell>
          <cell r="S835">
            <v>0</v>
          </cell>
          <cell r="W835">
            <v>0</v>
          </cell>
        </row>
        <row r="836">
          <cell r="B836" t="str">
            <v>LSD</v>
          </cell>
          <cell r="C836">
            <v>0</v>
          </cell>
          <cell r="D836" t="str">
            <v>D3.1115</v>
          </cell>
          <cell r="E836" t="str">
            <v>Lắp sứ đứng 24KV</v>
          </cell>
          <cell r="F836" t="str">
            <v>bộ</v>
          </cell>
          <cell r="H836">
            <v>0</v>
          </cell>
          <cell r="K836">
            <v>58277</v>
          </cell>
          <cell r="M836">
            <v>0</v>
          </cell>
          <cell r="N836">
            <v>0</v>
          </cell>
          <cell r="O836">
            <v>0</v>
          </cell>
          <cell r="P836">
            <v>0</v>
          </cell>
          <cell r="Q836">
            <v>0</v>
          </cell>
          <cell r="R836">
            <v>0</v>
          </cell>
          <cell r="S836">
            <v>0</v>
          </cell>
          <cell r="W836">
            <v>0</v>
          </cell>
        </row>
        <row r="837">
          <cell r="B837" t="str">
            <v>LCSD</v>
          </cell>
          <cell r="C837">
            <v>0</v>
          </cell>
          <cell r="D837" t="str">
            <v>06.2110</v>
          </cell>
          <cell r="E837" t="str">
            <v>Lắp chân sứ đỉnh</v>
          </cell>
          <cell r="F837" t="str">
            <v>cái</v>
          </cell>
          <cell r="H837">
            <v>0</v>
          </cell>
          <cell r="K837">
            <v>0</v>
          </cell>
          <cell r="M837">
            <v>0</v>
          </cell>
          <cell r="N837">
            <v>0</v>
          </cell>
          <cell r="O837">
            <v>0</v>
          </cell>
          <cell r="P837">
            <v>0</v>
          </cell>
          <cell r="Q837">
            <v>0</v>
          </cell>
          <cell r="R837">
            <v>0</v>
          </cell>
          <cell r="S837">
            <v>0</v>
          </cell>
          <cell r="W837">
            <v>0</v>
          </cell>
        </row>
        <row r="838">
          <cell r="B838" t="str">
            <v>LCHSNply</v>
          </cell>
          <cell r="C838">
            <v>0</v>
          </cell>
          <cell r="D838" t="str">
            <v>D3.2411</v>
          </cell>
          <cell r="E838" t="str">
            <v>Lắp chuỗi sứ néo Polymer</v>
          </cell>
          <cell r="F838" t="str">
            <v>chuỗi</v>
          </cell>
          <cell r="H838">
            <v>0</v>
          </cell>
          <cell r="K838">
            <v>70132</v>
          </cell>
          <cell r="M838">
            <v>0</v>
          </cell>
          <cell r="N838">
            <v>0</v>
          </cell>
          <cell r="O838">
            <v>0</v>
          </cell>
          <cell r="P838">
            <v>0</v>
          </cell>
          <cell r="Q838">
            <v>0</v>
          </cell>
          <cell r="R838">
            <v>0</v>
          </cell>
          <cell r="S838">
            <v>0</v>
          </cell>
          <cell r="W838">
            <v>0</v>
          </cell>
        </row>
        <row r="839">
          <cell r="A839" t="str">
            <v>TBTT3P-2</v>
          </cell>
          <cell r="C839">
            <v>1</v>
          </cell>
          <cell r="D839" t="str">
            <v>2-2</v>
          </cell>
          <cell r="E839" t="str">
            <v>Phần thiết bị đường dây trung thế 3 pha</v>
          </cell>
          <cell r="G839">
            <v>1</v>
          </cell>
          <cell r="N839">
            <v>3411000</v>
          </cell>
          <cell r="O839">
            <v>0</v>
          </cell>
          <cell r="P839">
            <v>0</v>
          </cell>
          <cell r="Q839">
            <v>667920</v>
          </cell>
          <cell r="R839">
            <v>0</v>
          </cell>
          <cell r="S839">
            <v>0</v>
          </cell>
          <cell r="W839">
            <v>1</v>
          </cell>
        </row>
        <row r="840">
          <cell r="B840" t="str">
            <v>FCO100</v>
          </cell>
          <cell r="C840">
            <v>1</v>
          </cell>
          <cell r="D840" t="str">
            <v>T2.3505</v>
          </cell>
          <cell r="E840" t="str">
            <v>FCO 27kV - 100A</v>
          </cell>
          <cell r="F840" t="str">
            <v>cái</v>
          </cell>
          <cell r="G840">
            <v>3</v>
          </cell>
          <cell r="H840">
            <v>921000</v>
          </cell>
          <cell r="K840">
            <v>222640</v>
          </cell>
          <cell r="M840">
            <v>0</v>
          </cell>
          <cell r="N840">
            <v>2763000</v>
          </cell>
          <cell r="O840">
            <v>0</v>
          </cell>
          <cell r="P840">
            <v>0</v>
          </cell>
          <cell r="Q840">
            <v>667920</v>
          </cell>
          <cell r="R840">
            <v>0</v>
          </cell>
          <cell r="S840">
            <v>0</v>
          </cell>
          <cell r="U840">
            <v>3</v>
          </cell>
          <cell r="W840">
            <v>3</v>
          </cell>
        </row>
        <row r="841">
          <cell r="B841" t="str">
            <v>chi15k</v>
          </cell>
          <cell r="C841">
            <v>1</v>
          </cell>
          <cell r="D841">
            <v>0</v>
          </cell>
          <cell r="E841" t="str">
            <v>Dây chảy 15K</v>
          </cell>
          <cell r="F841" t="str">
            <v>Sợi</v>
          </cell>
          <cell r="G841">
            <v>3</v>
          </cell>
          <cell r="H841">
            <v>26000</v>
          </cell>
          <cell r="K841">
            <v>0</v>
          </cell>
          <cell r="M841">
            <v>0</v>
          </cell>
          <cell r="N841">
            <v>78000</v>
          </cell>
          <cell r="O841">
            <v>0</v>
          </cell>
          <cell r="P841">
            <v>0</v>
          </cell>
          <cell r="Q841">
            <v>0</v>
          </cell>
          <cell r="R841">
            <v>0</v>
          </cell>
          <cell r="S841">
            <v>0</v>
          </cell>
          <cell r="U841">
            <v>3</v>
          </cell>
          <cell r="W841">
            <v>3</v>
          </cell>
        </row>
        <row r="842">
          <cell r="B842" t="str">
            <v>chupfco</v>
          </cell>
          <cell r="C842">
            <v>1</v>
          </cell>
          <cell r="D842">
            <v>0</v>
          </cell>
          <cell r="E842" t="str">
            <v>Chụp đầu FCO (Trên + Dưới)</v>
          </cell>
          <cell r="F842" t="str">
            <v>bộ</v>
          </cell>
          <cell r="G842">
            <v>3</v>
          </cell>
          <cell r="H842">
            <v>190000</v>
          </cell>
          <cell r="K842">
            <v>0</v>
          </cell>
          <cell r="M842">
            <v>0</v>
          </cell>
          <cell r="N842">
            <v>570000</v>
          </cell>
          <cell r="O842">
            <v>0</v>
          </cell>
          <cell r="P842">
            <v>0</v>
          </cell>
          <cell r="Q842">
            <v>0</v>
          </cell>
          <cell r="R842">
            <v>0</v>
          </cell>
          <cell r="S842">
            <v>0</v>
          </cell>
          <cell r="U842">
            <v>3</v>
          </cell>
          <cell r="W842">
            <v>3</v>
          </cell>
        </row>
        <row r="843">
          <cell r="A843" t="str">
            <v>DDTT3P-3</v>
          </cell>
          <cell r="B843" t="str">
            <v>TT3P-3</v>
          </cell>
          <cell r="C843">
            <v>1</v>
          </cell>
          <cell r="D843">
            <v>3</v>
          </cell>
          <cell r="E843" t="str">
            <v>Nhánh 3P Nhà Thờ Phú Hội Nối Dài (Đất Mới 1A)</v>
          </cell>
          <cell r="F843" t="str">
            <v>Tbộ</v>
          </cell>
          <cell r="G843">
            <v>1</v>
          </cell>
          <cell r="N843">
            <v>28503291.699999999</v>
          </cell>
          <cell r="O843">
            <v>0</v>
          </cell>
          <cell r="P843">
            <v>0</v>
          </cell>
          <cell r="Q843">
            <v>2569438</v>
          </cell>
          <cell r="R843">
            <v>0</v>
          </cell>
          <cell r="S843">
            <v>151915</v>
          </cell>
          <cell r="U843">
            <v>1</v>
          </cell>
          <cell r="X843">
            <v>1</v>
          </cell>
        </row>
        <row r="844">
          <cell r="B844" t="str">
            <v>AC50</v>
          </cell>
          <cell r="C844">
            <v>1</v>
          </cell>
          <cell r="D844">
            <v>0.19500000000000001</v>
          </cell>
          <cell r="E844" t="str">
            <v>Cáp nhôm lõi thép AC-50/8</v>
          </cell>
          <cell r="F844" t="str">
            <v>kg</v>
          </cell>
          <cell r="G844">
            <v>48.7</v>
          </cell>
          <cell r="H844">
            <v>47801</v>
          </cell>
          <cell r="K844">
            <v>0</v>
          </cell>
          <cell r="M844">
            <v>0</v>
          </cell>
          <cell r="N844">
            <v>2327908.7000000002</v>
          </cell>
          <cell r="O844">
            <v>0</v>
          </cell>
          <cell r="P844">
            <v>0</v>
          </cell>
          <cell r="Q844">
            <v>0</v>
          </cell>
          <cell r="R844">
            <v>0</v>
          </cell>
          <cell r="S844">
            <v>0</v>
          </cell>
          <cell r="U844">
            <v>48.7</v>
          </cell>
          <cell r="X844">
            <v>48.7</v>
          </cell>
        </row>
        <row r="845">
          <cell r="B845" t="str">
            <v>AC70</v>
          </cell>
          <cell r="C845">
            <v>0</v>
          </cell>
          <cell r="D845">
            <v>0.27600000000000002</v>
          </cell>
          <cell r="E845" t="str">
            <v>Cáp nhôm lõi thép AC-70/11</v>
          </cell>
          <cell r="F845" t="str">
            <v>kg</v>
          </cell>
          <cell r="G845">
            <v>0</v>
          </cell>
          <cell r="H845">
            <v>47484</v>
          </cell>
          <cell r="K845">
            <v>0</v>
          </cell>
          <cell r="M845">
            <v>0</v>
          </cell>
          <cell r="N845">
            <v>0</v>
          </cell>
          <cell r="O845">
            <v>0</v>
          </cell>
          <cell r="P845">
            <v>0</v>
          </cell>
          <cell r="Q845">
            <v>0</v>
          </cell>
          <cell r="R845">
            <v>0</v>
          </cell>
          <cell r="S845">
            <v>0</v>
          </cell>
          <cell r="X845">
            <v>0</v>
          </cell>
          <cell r="Y845">
            <v>0</v>
          </cell>
          <cell r="Z845">
            <v>0</v>
          </cell>
          <cell r="AA845">
            <v>0</v>
          </cell>
          <cell r="AB845">
            <v>0</v>
          </cell>
          <cell r="AC845">
            <v>0</v>
          </cell>
        </row>
        <row r="846">
          <cell r="B846" t="str">
            <v>AC95</v>
          </cell>
          <cell r="C846">
            <v>0</v>
          </cell>
          <cell r="D846">
            <v>0.38500000000000001</v>
          </cell>
          <cell r="E846" t="str">
            <v>Cáp nhôm lõi thép AC-95/16</v>
          </cell>
          <cell r="F846" t="str">
            <v>kg</v>
          </cell>
          <cell r="G846">
            <v>0</v>
          </cell>
          <cell r="H846">
            <v>47484</v>
          </cell>
          <cell r="K846">
            <v>0</v>
          </cell>
          <cell r="M846">
            <v>0</v>
          </cell>
          <cell r="N846">
            <v>0</v>
          </cell>
          <cell r="O846">
            <v>0</v>
          </cell>
          <cell r="P846">
            <v>0</v>
          </cell>
          <cell r="Q846">
            <v>0</v>
          </cell>
          <cell r="R846">
            <v>0</v>
          </cell>
          <cell r="S846">
            <v>0</v>
          </cell>
          <cell r="X846">
            <v>0</v>
          </cell>
          <cell r="Y846">
            <v>0</v>
          </cell>
          <cell r="Z846">
            <v>0</v>
          </cell>
          <cell r="AA846">
            <v>0</v>
          </cell>
          <cell r="AB846">
            <v>0</v>
          </cell>
          <cell r="AC846">
            <v>0</v>
          </cell>
        </row>
        <row r="847">
          <cell r="B847" t="str">
            <v>AC120</v>
          </cell>
          <cell r="C847">
            <v>0</v>
          </cell>
          <cell r="D847">
            <v>0.47099999999999997</v>
          </cell>
          <cell r="E847" t="str">
            <v>Cáp nhôm lõi thép AC-120/19</v>
          </cell>
          <cell r="F847" t="str">
            <v>kg</v>
          </cell>
          <cell r="G847">
            <v>0</v>
          </cell>
          <cell r="H847">
            <v>78435</v>
          </cell>
          <cell r="K847">
            <v>0</v>
          </cell>
          <cell r="M847">
            <v>0</v>
          </cell>
          <cell r="N847">
            <v>0</v>
          </cell>
          <cell r="O847">
            <v>0</v>
          </cell>
          <cell r="P847">
            <v>0</v>
          </cell>
          <cell r="Q847">
            <v>0</v>
          </cell>
          <cell r="R847">
            <v>0</v>
          </cell>
          <cell r="S847">
            <v>0</v>
          </cell>
          <cell r="X847">
            <v>0</v>
          </cell>
          <cell r="Y847">
            <v>0</v>
          </cell>
          <cell r="Z847">
            <v>0</v>
          </cell>
          <cell r="AA847">
            <v>0</v>
          </cell>
          <cell r="AB847">
            <v>0</v>
          </cell>
          <cell r="AC847">
            <v>0</v>
          </cell>
        </row>
        <row r="848">
          <cell r="B848" t="str">
            <v>ACX50</v>
          </cell>
          <cell r="C848">
            <v>1</v>
          </cell>
          <cell r="D848">
            <v>0</v>
          </cell>
          <cell r="E848" t="str">
            <v>Cáp 24KV ACX 50mm2</v>
          </cell>
          <cell r="F848" t="str">
            <v>mét</v>
          </cell>
          <cell r="G848">
            <v>749</v>
          </cell>
          <cell r="H848">
            <v>27730</v>
          </cell>
          <cell r="K848">
            <v>0</v>
          </cell>
          <cell r="M848">
            <v>0</v>
          </cell>
          <cell r="N848">
            <v>20769770</v>
          </cell>
          <cell r="O848">
            <v>0</v>
          </cell>
          <cell r="P848">
            <v>0</v>
          </cell>
          <cell r="Q848">
            <v>0</v>
          </cell>
          <cell r="R848">
            <v>0</v>
          </cell>
          <cell r="S848">
            <v>0</v>
          </cell>
          <cell r="U848">
            <v>749</v>
          </cell>
          <cell r="X848">
            <v>749</v>
          </cell>
        </row>
        <row r="849">
          <cell r="B849" t="str">
            <v>ACX70</v>
          </cell>
          <cell r="C849">
            <v>0</v>
          </cell>
          <cell r="D849">
            <v>0</v>
          </cell>
          <cell r="E849" t="str">
            <v>Cáp 24KV ACX 70mm2</v>
          </cell>
          <cell r="F849" t="str">
            <v>mét</v>
          </cell>
          <cell r="G849">
            <v>0</v>
          </cell>
          <cell r="H849">
            <v>49140</v>
          </cell>
          <cell r="K849">
            <v>0</v>
          </cell>
          <cell r="M849">
            <v>0</v>
          </cell>
          <cell r="N849">
            <v>0</v>
          </cell>
          <cell r="O849">
            <v>0</v>
          </cell>
          <cell r="P849">
            <v>0</v>
          </cell>
          <cell r="Q849">
            <v>0</v>
          </cell>
          <cell r="R849">
            <v>0</v>
          </cell>
          <cell r="S849">
            <v>0</v>
          </cell>
          <cell r="X849">
            <v>0</v>
          </cell>
          <cell r="Y849">
            <v>0</v>
          </cell>
          <cell r="Z849">
            <v>0</v>
          </cell>
          <cell r="AA849">
            <v>0</v>
          </cell>
          <cell r="AB849">
            <v>0</v>
          </cell>
          <cell r="AC849">
            <v>0</v>
          </cell>
        </row>
        <row r="850">
          <cell r="B850" t="str">
            <v>ACX95</v>
          </cell>
          <cell r="C850">
            <v>0</v>
          </cell>
          <cell r="D850">
            <v>0</v>
          </cell>
          <cell r="E850" t="str">
            <v>Cáp 24KV ACX 95mm2</v>
          </cell>
          <cell r="F850" t="str">
            <v>mét</v>
          </cell>
          <cell r="G850">
            <v>0</v>
          </cell>
          <cell r="H850">
            <v>61425</v>
          </cell>
          <cell r="K850">
            <v>0</v>
          </cell>
          <cell r="M850">
            <v>0</v>
          </cell>
          <cell r="N850">
            <v>0</v>
          </cell>
          <cell r="O850">
            <v>0</v>
          </cell>
          <cell r="P850">
            <v>0</v>
          </cell>
          <cell r="Q850">
            <v>0</v>
          </cell>
          <cell r="R850">
            <v>0</v>
          </cell>
          <cell r="S850">
            <v>0</v>
          </cell>
          <cell r="X850">
            <v>0</v>
          </cell>
          <cell r="Y850">
            <v>0</v>
          </cell>
          <cell r="Z850">
            <v>0</v>
          </cell>
          <cell r="AA850">
            <v>0</v>
          </cell>
          <cell r="AB850">
            <v>0</v>
          </cell>
          <cell r="AC850">
            <v>0</v>
          </cell>
        </row>
        <row r="851">
          <cell r="B851" t="str">
            <v>ACX120</v>
          </cell>
          <cell r="C851">
            <v>0</v>
          </cell>
          <cell r="D851">
            <v>0</v>
          </cell>
          <cell r="E851" t="str">
            <v>Cáp 24KV ACX 120mm2</v>
          </cell>
          <cell r="F851" t="str">
            <v>mét</v>
          </cell>
          <cell r="G851">
            <v>0</v>
          </cell>
          <cell r="H851">
            <v>83160</v>
          </cell>
          <cell r="K851">
            <v>0</v>
          </cell>
          <cell r="M851">
            <v>0</v>
          </cell>
          <cell r="N851">
            <v>0</v>
          </cell>
          <cell r="O851">
            <v>0</v>
          </cell>
          <cell r="P851">
            <v>0</v>
          </cell>
          <cell r="Q851">
            <v>0</v>
          </cell>
          <cell r="R851">
            <v>0</v>
          </cell>
          <cell r="S851">
            <v>0</v>
          </cell>
          <cell r="X851">
            <v>0</v>
          </cell>
          <cell r="Y851">
            <v>0</v>
          </cell>
          <cell r="Z851">
            <v>0</v>
          </cell>
          <cell r="AA851">
            <v>0</v>
          </cell>
          <cell r="AB851">
            <v>0</v>
          </cell>
          <cell r="AC851">
            <v>0</v>
          </cell>
        </row>
        <row r="852">
          <cell r="B852" t="str">
            <v>ACX150</v>
          </cell>
          <cell r="C852">
            <v>0</v>
          </cell>
          <cell r="D852">
            <v>0</v>
          </cell>
          <cell r="E852" t="str">
            <v>Cáp 24KV ACX 150mm2</v>
          </cell>
          <cell r="F852" t="str">
            <v>mét</v>
          </cell>
          <cell r="G852">
            <v>0</v>
          </cell>
          <cell r="H852">
            <v>83160</v>
          </cell>
          <cell r="K852">
            <v>0</v>
          </cell>
          <cell r="M852">
            <v>0</v>
          </cell>
          <cell r="N852">
            <v>0</v>
          </cell>
          <cell r="O852">
            <v>0</v>
          </cell>
          <cell r="P852">
            <v>0</v>
          </cell>
          <cell r="Q852">
            <v>0</v>
          </cell>
          <cell r="R852">
            <v>0</v>
          </cell>
          <cell r="S852">
            <v>0</v>
          </cell>
          <cell r="X852">
            <v>0</v>
          </cell>
          <cell r="Y852">
            <v>0</v>
          </cell>
          <cell r="Z852">
            <v>0</v>
          </cell>
          <cell r="AA852">
            <v>0</v>
          </cell>
          <cell r="AB852">
            <v>0</v>
          </cell>
          <cell r="AC852">
            <v>0</v>
          </cell>
        </row>
        <row r="853">
          <cell r="B853" t="str">
            <v>ACX185</v>
          </cell>
          <cell r="C853">
            <v>0</v>
          </cell>
          <cell r="D853">
            <v>0</v>
          </cell>
          <cell r="E853" t="str">
            <v>Cáp 24KV ACX 185mm2</v>
          </cell>
          <cell r="F853" t="str">
            <v>mét</v>
          </cell>
          <cell r="G853">
            <v>0</v>
          </cell>
          <cell r="H853">
            <v>116500</v>
          </cell>
          <cell r="K853">
            <v>0</v>
          </cell>
          <cell r="M853">
            <v>0</v>
          </cell>
          <cell r="N853">
            <v>0</v>
          </cell>
          <cell r="O853">
            <v>0</v>
          </cell>
          <cell r="P853">
            <v>0</v>
          </cell>
          <cell r="Q853">
            <v>0</v>
          </cell>
          <cell r="R853">
            <v>0</v>
          </cell>
          <cell r="S853">
            <v>0</v>
          </cell>
          <cell r="X853">
            <v>0</v>
          </cell>
          <cell r="Y853">
            <v>0</v>
          </cell>
          <cell r="Z853">
            <v>0</v>
          </cell>
          <cell r="AA853">
            <v>0</v>
          </cell>
          <cell r="AB853">
            <v>0</v>
          </cell>
          <cell r="AC853">
            <v>0</v>
          </cell>
        </row>
        <row r="854">
          <cell r="B854" t="str">
            <v>ACX240</v>
          </cell>
          <cell r="C854">
            <v>0</v>
          </cell>
          <cell r="D854">
            <v>0</v>
          </cell>
          <cell r="E854" t="str">
            <v>Cáp 24KV ACX 240mm2</v>
          </cell>
          <cell r="F854" t="str">
            <v>mét</v>
          </cell>
          <cell r="G854">
            <v>0</v>
          </cell>
          <cell r="H854">
            <v>122850</v>
          </cell>
          <cell r="K854">
            <v>0</v>
          </cell>
          <cell r="M854">
            <v>0</v>
          </cell>
          <cell r="N854">
            <v>0</v>
          </cell>
          <cell r="O854">
            <v>0</v>
          </cell>
          <cell r="P854">
            <v>0</v>
          </cell>
          <cell r="Q854">
            <v>0</v>
          </cell>
          <cell r="R854">
            <v>0</v>
          </cell>
          <cell r="S854">
            <v>0</v>
          </cell>
          <cell r="X854">
            <v>0</v>
          </cell>
          <cell r="Y854">
            <v>0</v>
          </cell>
          <cell r="Z854">
            <v>0</v>
          </cell>
          <cell r="AA854">
            <v>0</v>
          </cell>
          <cell r="AB854">
            <v>0</v>
          </cell>
          <cell r="AC854">
            <v>0</v>
          </cell>
        </row>
        <row r="855">
          <cell r="B855" t="str">
            <v>CXV25</v>
          </cell>
          <cell r="C855">
            <v>0</v>
          </cell>
          <cell r="D855">
            <v>0</v>
          </cell>
          <cell r="E855" t="str">
            <v>Cáp 24KV C/XLPE/PVC 25mm2</v>
          </cell>
          <cell r="F855" t="str">
            <v>mét</v>
          </cell>
          <cell r="G855">
            <v>0</v>
          </cell>
          <cell r="H855">
            <v>67506</v>
          </cell>
          <cell r="K855">
            <v>0</v>
          </cell>
          <cell r="M855">
            <v>0</v>
          </cell>
          <cell r="N855">
            <v>0</v>
          </cell>
          <cell r="O855">
            <v>0</v>
          </cell>
          <cell r="P855">
            <v>0</v>
          </cell>
          <cell r="Q855">
            <v>0</v>
          </cell>
          <cell r="R855">
            <v>0</v>
          </cell>
          <cell r="S855">
            <v>0</v>
          </cell>
          <cell r="X855">
            <v>0</v>
          </cell>
          <cell r="Y855">
            <v>0</v>
          </cell>
          <cell r="Z855">
            <v>0</v>
          </cell>
          <cell r="AA855">
            <v>0</v>
          </cell>
          <cell r="AB855">
            <v>0</v>
          </cell>
          <cell r="AC855">
            <v>0</v>
          </cell>
        </row>
        <row r="856">
          <cell r="B856" t="str">
            <v>CXV50</v>
          </cell>
          <cell r="C856">
            <v>0</v>
          </cell>
          <cell r="D856">
            <v>0</v>
          </cell>
          <cell r="E856" t="str">
            <v>Cáp 24KV C/XLPE/PVC 50mm2</v>
          </cell>
          <cell r="F856" t="str">
            <v>mét</v>
          </cell>
          <cell r="G856">
            <v>0</v>
          </cell>
          <cell r="H856">
            <v>154035</v>
          </cell>
          <cell r="K856">
            <v>0</v>
          </cell>
          <cell r="M856">
            <v>0</v>
          </cell>
          <cell r="N856">
            <v>0</v>
          </cell>
          <cell r="O856">
            <v>0</v>
          </cell>
          <cell r="P856">
            <v>0</v>
          </cell>
          <cell r="Q856">
            <v>0</v>
          </cell>
          <cell r="R856">
            <v>0</v>
          </cell>
          <cell r="S856">
            <v>0</v>
          </cell>
          <cell r="X856">
            <v>0</v>
          </cell>
          <cell r="Y856">
            <v>0</v>
          </cell>
          <cell r="Z856">
            <v>0</v>
          </cell>
          <cell r="AA856">
            <v>0</v>
          </cell>
          <cell r="AB856">
            <v>0</v>
          </cell>
          <cell r="AC856">
            <v>0</v>
          </cell>
        </row>
        <row r="857">
          <cell r="B857" t="str">
            <v>ke50</v>
          </cell>
          <cell r="C857">
            <v>1</v>
          </cell>
          <cell r="D857">
            <v>0</v>
          </cell>
          <cell r="E857" t="str">
            <v>Kẹp ép WR cỡ dây 50mm2</v>
          </cell>
          <cell r="F857" t="str">
            <v>cái</v>
          </cell>
          <cell r="G857">
            <v>8</v>
          </cell>
          <cell r="H857">
            <v>10500</v>
          </cell>
          <cell r="K857">
            <v>0</v>
          </cell>
          <cell r="M857">
            <v>0</v>
          </cell>
          <cell r="N857">
            <v>84000</v>
          </cell>
          <cell r="O857">
            <v>0</v>
          </cell>
          <cell r="P857">
            <v>0</v>
          </cell>
          <cell r="Q857">
            <v>0</v>
          </cell>
          <cell r="R857">
            <v>0</v>
          </cell>
          <cell r="S857">
            <v>0</v>
          </cell>
          <cell r="U857">
            <v>8</v>
          </cell>
          <cell r="X857">
            <v>8</v>
          </cell>
        </row>
        <row r="858">
          <cell r="B858" t="str">
            <v>ke70</v>
          </cell>
          <cell r="C858">
            <v>0</v>
          </cell>
          <cell r="D858">
            <v>0</v>
          </cell>
          <cell r="E858" t="str">
            <v>Kẹp ép WR cỡ dây 70mm2</v>
          </cell>
          <cell r="F858" t="str">
            <v>cái</v>
          </cell>
          <cell r="G858">
            <v>0</v>
          </cell>
          <cell r="H858">
            <v>10500</v>
          </cell>
          <cell r="K858">
            <v>0</v>
          </cell>
          <cell r="M858">
            <v>0</v>
          </cell>
          <cell r="N858">
            <v>0</v>
          </cell>
          <cell r="O858">
            <v>0</v>
          </cell>
          <cell r="P858">
            <v>0</v>
          </cell>
          <cell r="Q858">
            <v>0</v>
          </cell>
          <cell r="R858">
            <v>0</v>
          </cell>
          <cell r="S858">
            <v>0</v>
          </cell>
          <cell r="X858">
            <v>0</v>
          </cell>
          <cell r="Y858">
            <v>0</v>
          </cell>
          <cell r="Z858">
            <v>0</v>
          </cell>
          <cell r="AA858">
            <v>0</v>
          </cell>
          <cell r="AB858">
            <v>0</v>
          </cell>
          <cell r="AC858">
            <v>0</v>
          </cell>
        </row>
        <row r="859">
          <cell r="B859" t="str">
            <v>ke95</v>
          </cell>
          <cell r="C859">
            <v>0</v>
          </cell>
          <cell r="D859">
            <v>0</v>
          </cell>
          <cell r="E859" t="str">
            <v>Kẹp ép WR cỡ dây 95mm2</v>
          </cell>
          <cell r="F859" t="str">
            <v>cái</v>
          </cell>
          <cell r="G859">
            <v>0</v>
          </cell>
          <cell r="H859">
            <v>14700</v>
          </cell>
          <cell r="K859">
            <v>0</v>
          </cell>
          <cell r="M859">
            <v>0</v>
          </cell>
          <cell r="N859">
            <v>0</v>
          </cell>
          <cell r="O859">
            <v>0</v>
          </cell>
          <cell r="P859">
            <v>0</v>
          </cell>
          <cell r="Q859">
            <v>0</v>
          </cell>
          <cell r="R859">
            <v>0</v>
          </cell>
          <cell r="S859">
            <v>0</v>
          </cell>
          <cell r="X859">
            <v>0</v>
          </cell>
          <cell r="Y859">
            <v>0</v>
          </cell>
          <cell r="Z859">
            <v>0</v>
          </cell>
          <cell r="AA859">
            <v>0</v>
          </cell>
          <cell r="AB859">
            <v>0</v>
          </cell>
          <cell r="AC859">
            <v>0</v>
          </cell>
        </row>
        <row r="860">
          <cell r="B860" t="str">
            <v>ke120</v>
          </cell>
          <cell r="C860">
            <v>0</v>
          </cell>
          <cell r="D860">
            <v>0</v>
          </cell>
          <cell r="E860" t="str">
            <v>Kẹp ép WR cỡ dây 120mm2</v>
          </cell>
          <cell r="F860" t="str">
            <v>cái</v>
          </cell>
          <cell r="G860">
            <v>0</v>
          </cell>
          <cell r="H860">
            <v>18900</v>
          </cell>
          <cell r="K860">
            <v>0</v>
          </cell>
          <cell r="M860">
            <v>0</v>
          </cell>
          <cell r="N860">
            <v>0</v>
          </cell>
          <cell r="O860">
            <v>0</v>
          </cell>
          <cell r="P860">
            <v>0</v>
          </cell>
          <cell r="Q860">
            <v>0</v>
          </cell>
          <cell r="R860">
            <v>0</v>
          </cell>
          <cell r="S860">
            <v>0</v>
          </cell>
          <cell r="X860">
            <v>0</v>
          </cell>
          <cell r="Y860">
            <v>0</v>
          </cell>
          <cell r="Z860">
            <v>0</v>
          </cell>
          <cell r="AA860">
            <v>0</v>
          </cell>
          <cell r="AB860">
            <v>0</v>
          </cell>
          <cell r="AC860">
            <v>0</v>
          </cell>
        </row>
        <row r="861">
          <cell r="B861" t="str">
            <v>ke150</v>
          </cell>
          <cell r="C861">
            <v>0</v>
          </cell>
          <cell r="D861">
            <v>0</v>
          </cell>
          <cell r="E861" t="str">
            <v>Kẹp ép WR cỡ dây 150mm2</v>
          </cell>
          <cell r="F861" t="str">
            <v>cái</v>
          </cell>
          <cell r="G861">
            <v>0</v>
          </cell>
          <cell r="H861">
            <v>23000</v>
          </cell>
          <cell r="K861">
            <v>0</v>
          </cell>
          <cell r="M861">
            <v>0</v>
          </cell>
          <cell r="N861">
            <v>0</v>
          </cell>
          <cell r="O861">
            <v>0</v>
          </cell>
          <cell r="P861">
            <v>0</v>
          </cell>
          <cell r="Q861">
            <v>0</v>
          </cell>
          <cell r="R861">
            <v>0</v>
          </cell>
          <cell r="S861">
            <v>0</v>
          </cell>
          <cell r="X861">
            <v>0</v>
          </cell>
          <cell r="Y861">
            <v>0</v>
          </cell>
          <cell r="Z861">
            <v>0</v>
          </cell>
          <cell r="AA861">
            <v>0</v>
          </cell>
          <cell r="AB861">
            <v>0</v>
          </cell>
          <cell r="AC861">
            <v>0</v>
          </cell>
        </row>
        <row r="862">
          <cell r="B862" t="str">
            <v>ke185</v>
          </cell>
          <cell r="C862">
            <v>0</v>
          </cell>
          <cell r="D862">
            <v>0</v>
          </cell>
          <cell r="E862" t="str">
            <v>Kẹp ép WR cỡ dây 185mm2</v>
          </cell>
          <cell r="F862" t="str">
            <v>cái</v>
          </cell>
          <cell r="G862">
            <v>0</v>
          </cell>
          <cell r="H862">
            <v>29000</v>
          </cell>
          <cell r="K862">
            <v>0</v>
          </cell>
          <cell r="M862">
            <v>0</v>
          </cell>
          <cell r="N862">
            <v>0</v>
          </cell>
          <cell r="O862">
            <v>0</v>
          </cell>
          <cell r="P862">
            <v>0</v>
          </cell>
          <cell r="Q862">
            <v>0</v>
          </cell>
          <cell r="R862">
            <v>0</v>
          </cell>
          <cell r="S862">
            <v>0</v>
          </cell>
          <cell r="X862">
            <v>0</v>
          </cell>
          <cell r="Y862">
            <v>0</v>
          </cell>
          <cell r="Z862">
            <v>0</v>
          </cell>
          <cell r="AA862">
            <v>0</v>
          </cell>
          <cell r="AB862">
            <v>0</v>
          </cell>
          <cell r="AC862">
            <v>0</v>
          </cell>
        </row>
        <row r="863">
          <cell r="B863" t="str">
            <v>ke240</v>
          </cell>
          <cell r="C863">
            <v>0</v>
          </cell>
          <cell r="D863">
            <v>0</v>
          </cell>
          <cell r="E863" t="str">
            <v>Kẹp ép WR cỡ dây 240mm2</v>
          </cell>
          <cell r="F863" t="str">
            <v>cái</v>
          </cell>
          <cell r="G863">
            <v>0</v>
          </cell>
          <cell r="H863">
            <v>36500</v>
          </cell>
          <cell r="K863">
            <v>0</v>
          </cell>
          <cell r="M863">
            <v>0</v>
          </cell>
          <cell r="N863">
            <v>0</v>
          </cell>
          <cell r="O863">
            <v>0</v>
          </cell>
          <cell r="P863">
            <v>0</v>
          </cell>
          <cell r="Q863">
            <v>0</v>
          </cell>
          <cell r="R863">
            <v>0</v>
          </cell>
          <cell r="S863">
            <v>0</v>
          </cell>
          <cell r="X863">
            <v>0</v>
          </cell>
          <cell r="Y863">
            <v>0</v>
          </cell>
          <cell r="Z863">
            <v>0</v>
          </cell>
          <cell r="AA863">
            <v>0</v>
          </cell>
          <cell r="AB863">
            <v>0</v>
          </cell>
          <cell r="AC863">
            <v>0</v>
          </cell>
        </row>
        <row r="864">
          <cell r="B864" t="str">
            <v>KQ2</v>
          </cell>
          <cell r="C864">
            <v>0</v>
          </cell>
          <cell r="D864" t="str">
            <v>D6.6201</v>
          </cell>
          <cell r="E864" t="str">
            <v>Kẹp quai 2/0 (quai đồng 8mm)</v>
          </cell>
          <cell r="F864" t="str">
            <v>cái</v>
          </cell>
          <cell r="G864">
            <v>0</v>
          </cell>
          <cell r="H864">
            <v>47000</v>
          </cell>
          <cell r="K864">
            <v>0</v>
          </cell>
          <cell r="M864">
            <v>0</v>
          </cell>
          <cell r="N864">
            <v>0</v>
          </cell>
          <cell r="O864">
            <v>0</v>
          </cell>
          <cell r="P864">
            <v>0</v>
          </cell>
          <cell r="Q864">
            <v>0</v>
          </cell>
          <cell r="R864">
            <v>0</v>
          </cell>
          <cell r="S864">
            <v>0</v>
          </cell>
          <cell r="U864">
            <v>0</v>
          </cell>
          <cell r="X864">
            <v>0</v>
          </cell>
        </row>
        <row r="865">
          <cell r="B865" t="str">
            <v>KQ4</v>
          </cell>
          <cell r="C865">
            <v>0</v>
          </cell>
          <cell r="D865" t="str">
            <v>D6.6201</v>
          </cell>
          <cell r="E865" t="str">
            <v>Kẹp quai 4/0 (quai đồng 8mm)</v>
          </cell>
          <cell r="F865" t="str">
            <v>cái</v>
          </cell>
          <cell r="G865">
            <v>0</v>
          </cell>
          <cell r="H865">
            <v>63000</v>
          </cell>
          <cell r="K865">
            <v>0</v>
          </cell>
          <cell r="M865">
            <v>0</v>
          </cell>
          <cell r="N865">
            <v>0</v>
          </cell>
          <cell r="O865">
            <v>0</v>
          </cell>
          <cell r="P865">
            <v>0</v>
          </cell>
          <cell r="Q865">
            <v>0</v>
          </cell>
          <cell r="R865">
            <v>0</v>
          </cell>
          <cell r="S865">
            <v>0</v>
          </cell>
          <cell r="U865">
            <v>0</v>
          </cell>
          <cell r="X865">
            <v>0</v>
          </cell>
        </row>
        <row r="866">
          <cell r="B866" t="str">
            <v>CKQ</v>
          </cell>
          <cell r="C866">
            <v>0</v>
          </cell>
          <cell r="D866">
            <v>0</v>
          </cell>
          <cell r="E866" t="str">
            <v>Chụp cách điện kẹp quai</v>
          </cell>
          <cell r="F866" t="str">
            <v>cái</v>
          </cell>
          <cell r="G866">
            <v>0</v>
          </cell>
          <cell r="H866">
            <v>122000</v>
          </cell>
          <cell r="K866">
            <v>0</v>
          </cell>
          <cell r="M866">
            <v>0</v>
          </cell>
          <cell r="N866">
            <v>0</v>
          </cell>
          <cell r="O866">
            <v>0</v>
          </cell>
          <cell r="P866">
            <v>0</v>
          </cell>
          <cell r="Q866">
            <v>0</v>
          </cell>
          <cell r="R866">
            <v>0</v>
          </cell>
          <cell r="S866">
            <v>0</v>
          </cell>
          <cell r="U866">
            <v>0</v>
          </cell>
          <cell r="X866">
            <v>0</v>
          </cell>
        </row>
        <row r="867">
          <cell r="B867" t="str">
            <v>HL2</v>
          </cell>
          <cell r="C867">
            <v>0</v>
          </cell>
          <cell r="D867" t="str">
            <v>D6.6202</v>
          </cell>
          <cell r="E867" t="str">
            <v>Kẹp hotline 2/0</v>
          </cell>
          <cell r="F867" t="str">
            <v>cái</v>
          </cell>
          <cell r="G867">
            <v>0</v>
          </cell>
          <cell r="H867">
            <v>68000</v>
          </cell>
          <cell r="K867">
            <v>0</v>
          </cell>
          <cell r="M867">
            <v>0</v>
          </cell>
          <cell r="N867">
            <v>0</v>
          </cell>
          <cell r="O867">
            <v>0</v>
          </cell>
          <cell r="P867">
            <v>0</v>
          </cell>
          <cell r="Q867">
            <v>0</v>
          </cell>
          <cell r="R867">
            <v>0</v>
          </cell>
          <cell r="S867">
            <v>0</v>
          </cell>
          <cell r="U867">
            <v>0</v>
          </cell>
          <cell r="X867">
            <v>0</v>
          </cell>
        </row>
        <row r="868">
          <cell r="B868" t="str">
            <v>HL4</v>
          </cell>
          <cell r="C868">
            <v>0</v>
          </cell>
          <cell r="D868" t="str">
            <v>D6.6202</v>
          </cell>
          <cell r="E868" t="str">
            <v>Kẹp hotline 4/0</v>
          </cell>
          <cell r="F868" t="str">
            <v>cái</v>
          </cell>
          <cell r="G868">
            <v>0</v>
          </cell>
          <cell r="H868">
            <v>94500</v>
          </cell>
          <cell r="K868">
            <v>0</v>
          </cell>
          <cell r="M868">
            <v>0</v>
          </cell>
          <cell r="N868">
            <v>0</v>
          </cell>
          <cell r="O868">
            <v>0</v>
          </cell>
          <cell r="P868">
            <v>0</v>
          </cell>
          <cell r="Q868">
            <v>0</v>
          </cell>
          <cell r="R868">
            <v>0</v>
          </cell>
          <cell r="S868">
            <v>0</v>
          </cell>
          <cell r="U868">
            <v>0</v>
          </cell>
          <cell r="X868">
            <v>0</v>
          </cell>
        </row>
        <row r="869">
          <cell r="B869" t="str">
            <v>DBST</v>
          </cell>
          <cell r="C869">
            <v>1</v>
          </cell>
          <cell r="D869">
            <v>0</v>
          </cell>
          <cell r="E869" t="str">
            <v>Dây phi kim buộc cổ sứ (trụ thẳng)</v>
          </cell>
          <cell r="F869" t="str">
            <v>sợi</v>
          </cell>
          <cell r="G869">
            <v>22</v>
          </cell>
          <cell r="H869">
            <v>225000</v>
          </cell>
          <cell r="K869">
            <v>0</v>
          </cell>
          <cell r="M869">
            <v>0</v>
          </cell>
          <cell r="N869">
            <v>4950000</v>
          </cell>
          <cell r="O869">
            <v>0</v>
          </cell>
          <cell r="P869">
            <v>0</v>
          </cell>
          <cell r="Q869">
            <v>0</v>
          </cell>
          <cell r="R869">
            <v>0</v>
          </cell>
          <cell r="S869">
            <v>0</v>
          </cell>
          <cell r="U869">
            <v>22</v>
          </cell>
          <cell r="X869">
            <v>22</v>
          </cell>
        </row>
        <row r="870">
          <cell r="B870" t="str">
            <v>DBSG</v>
          </cell>
          <cell r="C870">
            <v>0</v>
          </cell>
          <cell r="D870">
            <v>0</v>
          </cell>
          <cell r="E870" t="str">
            <v>Dây phi kim buộc cổ sứ (trụ góc)</v>
          </cell>
          <cell r="F870" t="str">
            <v>sợi</v>
          </cell>
          <cell r="G870">
            <v>0</v>
          </cell>
          <cell r="H870">
            <v>236000</v>
          </cell>
          <cell r="K870">
            <v>0</v>
          </cell>
          <cell r="M870">
            <v>0</v>
          </cell>
          <cell r="N870">
            <v>0</v>
          </cell>
          <cell r="O870">
            <v>0</v>
          </cell>
          <cell r="P870">
            <v>0</v>
          </cell>
          <cell r="Q870">
            <v>0</v>
          </cell>
          <cell r="R870">
            <v>0</v>
          </cell>
          <cell r="S870">
            <v>0</v>
          </cell>
          <cell r="U870">
            <v>0</v>
          </cell>
          <cell r="X870">
            <v>0</v>
          </cell>
        </row>
        <row r="871">
          <cell r="B871" t="str">
            <v>DBST240</v>
          </cell>
          <cell r="C871">
            <v>0</v>
          </cell>
          <cell r="D871">
            <v>0</v>
          </cell>
          <cell r="E871" t="str">
            <v>Dây phi kim buộc cổ sứ (trụ thẳng) dây 240mm2</v>
          </cell>
          <cell r="F871" t="str">
            <v>sợi</v>
          </cell>
          <cell r="G871">
            <v>0</v>
          </cell>
          <cell r="H871">
            <v>330000</v>
          </cell>
          <cell r="K871">
            <v>0</v>
          </cell>
          <cell r="M871">
            <v>0</v>
          </cell>
          <cell r="N871">
            <v>0</v>
          </cell>
          <cell r="O871">
            <v>0</v>
          </cell>
          <cell r="P871">
            <v>0</v>
          </cell>
          <cell r="Q871">
            <v>0</v>
          </cell>
          <cell r="R871">
            <v>0</v>
          </cell>
          <cell r="S871">
            <v>0</v>
          </cell>
          <cell r="U871">
            <v>0</v>
          </cell>
          <cell r="X871">
            <v>0</v>
          </cell>
        </row>
        <row r="872">
          <cell r="B872" t="str">
            <v>B16300</v>
          </cell>
          <cell r="C872">
            <v>1</v>
          </cell>
          <cell r="D872">
            <v>0</v>
          </cell>
          <cell r="E872" t="str">
            <v>Boulon 16x300</v>
          </cell>
          <cell r="F872" t="str">
            <v>bộ</v>
          </cell>
          <cell r="G872">
            <v>2</v>
          </cell>
          <cell r="H872">
            <v>21000</v>
          </cell>
          <cell r="K872">
            <v>0</v>
          </cell>
          <cell r="M872">
            <v>0</v>
          </cell>
          <cell r="N872">
            <v>42000</v>
          </cell>
          <cell r="O872">
            <v>0</v>
          </cell>
          <cell r="P872">
            <v>0</v>
          </cell>
          <cell r="Q872">
            <v>0</v>
          </cell>
          <cell r="R872">
            <v>0</v>
          </cell>
          <cell r="S872">
            <v>0</v>
          </cell>
          <cell r="U872">
            <v>2</v>
          </cell>
          <cell r="X872">
            <v>2</v>
          </cell>
        </row>
        <row r="873">
          <cell r="B873" t="str">
            <v>B16350</v>
          </cell>
          <cell r="C873">
            <v>0</v>
          </cell>
          <cell r="D873">
            <v>0</v>
          </cell>
          <cell r="E873" t="str">
            <v>Boulon 16x350</v>
          </cell>
          <cell r="F873" t="str">
            <v>bộ</v>
          </cell>
          <cell r="G873">
            <v>0</v>
          </cell>
          <cell r="H873">
            <v>23500</v>
          </cell>
          <cell r="K873">
            <v>0</v>
          </cell>
          <cell r="M873">
            <v>0</v>
          </cell>
          <cell r="N873">
            <v>0</v>
          </cell>
          <cell r="O873">
            <v>0</v>
          </cell>
          <cell r="P873">
            <v>0</v>
          </cell>
          <cell r="Q873">
            <v>0</v>
          </cell>
          <cell r="R873">
            <v>0</v>
          </cell>
          <cell r="S873">
            <v>0</v>
          </cell>
          <cell r="V873">
            <v>0</v>
          </cell>
        </row>
        <row r="874">
          <cell r="B874" t="str">
            <v>BM16300</v>
          </cell>
          <cell r="C874">
            <v>1</v>
          </cell>
          <cell r="D874">
            <v>0</v>
          </cell>
          <cell r="E874" t="str">
            <v>Boulon mắt 16x300</v>
          </cell>
          <cell r="F874" t="str">
            <v>bộ</v>
          </cell>
          <cell r="G874">
            <v>7</v>
          </cell>
          <cell r="H874">
            <v>34500</v>
          </cell>
          <cell r="K874">
            <v>0</v>
          </cell>
          <cell r="M874">
            <v>0</v>
          </cell>
          <cell r="N874">
            <v>241500</v>
          </cell>
          <cell r="O874">
            <v>0</v>
          </cell>
          <cell r="P874">
            <v>0</v>
          </cell>
          <cell r="Q874">
            <v>0</v>
          </cell>
          <cell r="R874">
            <v>0</v>
          </cell>
          <cell r="S874">
            <v>0</v>
          </cell>
          <cell r="U874">
            <v>7</v>
          </cell>
          <cell r="X874">
            <v>7</v>
          </cell>
        </row>
        <row r="875">
          <cell r="B875" t="str">
            <v>LD 50</v>
          </cell>
          <cell r="C875">
            <v>1</v>
          </cell>
          <cell r="D875">
            <v>0</v>
          </cell>
          <cell r="E875" t="str">
            <v>Long đền vuông 18 (50x50x3)</v>
          </cell>
          <cell r="F875" t="str">
            <v>cái</v>
          </cell>
          <cell r="G875">
            <v>11</v>
          </cell>
          <cell r="H875">
            <v>2600</v>
          </cell>
          <cell r="K875">
            <v>0</v>
          </cell>
          <cell r="M875">
            <v>0</v>
          </cell>
          <cell r="N875">
            <v>28600</v>
          </cell>
          <cell r="O875">
            <v>0</v>
          </cell>
          <cell r="P875">
            <v>0</v>
          </cell>
          <cell r="Q875">
            <v>0</v>
          </cell>
          <cell r="R875">
            <v>0</v>
          </cell>
          <cell r="S875">
            <v>0</v>
          </cell>
          <cell r="U875">
            <v>11</v>
          </cell>
          <cell r="X875">
            <v>11</v>
          </cell>
        </row>
        <row r="876">
          <cell r="B876" t="str">
            <v>ON50</v>
          </cell>
          <cell r="C876">
            <v>0</v>
          </cell>
          <cell r="E876" t="str">
            <v>Ống nối dây cỡ 50mm2</v>
          </cell>
          <cell r="F876" t="str">
            <v>cái</v>
          </cell>
          <cell r="G876">
            <v>0</v>
          </cell>
          <cell r="H876">
            <v>22000</v>
          </cell>
          <cell r="N876">
            <v>0</v>
          </cell>
          <cell r="O876">
            <v>0</v>
          </cell>
          <cell r="P876">
            <v>0</v>
          </cell>
          <cell r="Q876">
            <v>0</v>
          </cell>
          <cell r="R876">
            <v>0</v>
          </cell>
          <cell r="S876">
            <v>0</v>
          </cell>
          <cell r="X876">
            <v>0</v>
          </cell>
          <cell r="Y876">
            <v>0</v>
          </cell>
          <cell r="Z876">
            <v>0</v>
          </cell>
          <cell r="AA876">
            <v>0</v>
          </cell>
          <cell r="AB876">
            <v>0</v>
          </cell>
          <cell r="AC876">
            <v>0</v>
          </cell>
        </row>
        <row r="877">
          <cell r="B877" t="str">
            <v>ON70</v>
          </cell>
          <cell r="C877">
            <v>0</v>
          </cell>
          <cell r="D877">
            <v>0</v>
          </cell>
          <cell r="E877" t="str">
            <v>Ống nối dây cỡ 70mm2</v>
          </cell>
          <cell r="F877" t="str">
            <v>cái</v>
          </cell>
          <cell r="G877">
            <v>0</v>
          </cell>
          <cell r="H877">
            <v>27000</v>
          </cell>
          <cell r="K877">
            <v>304972</v>
          </cell>
          <cell r="M877">
            <v>8886</v>
          </cell>
          <cell r="N877">
            <v>0</v>
          </cell>
          <cell r="O877">
            <v>0</v>
          </cell>
          <cell r="P877">
            <v>0</v>
          </cell>
          <cell r="Q877">
            <v>0</v>
          </cell>
          <cell r="R877">
            <v>0</v>
          </cell>
          <cell r="S877">
            <v>0</v>
          </cell>
          <cell r="X877">
            <v>0</v>
          </cell>
          <cell r="Y877">
            <v>0</v>
          </cell>
          <cell r="Z877">
            <v>0</v>
          </cell>
          <cell r="AA877">
            <v>0</v>
          </cell>
          <cell r="AB877">
            <v>0</v>
          </cell>
          <cell r="AC877">
            <v>0</v>
          </cell>
        </row>
        <row r="878">
          <cell r="B878" t="str">
            <v>ON95</v>
          </cell>
          <cell r="C878">
            <v>0</v>
          </cell>
          <cell r="D878">
            <v>0</v>
          </cell>
          <cell r="E878" t="str">
            <v>Ống nối dây cỡ 95mm2</v>
          </cell>
          <cell r="F878" t="str">
            <v>cái</v>
          </cell>
          <cell r="G878">
            <v>0</v>
          </cell>
          <cell r="H878">
            <v>39000</v>
          </cell>
          <cell r="K878">
            <v>304972</v>
          </cell>
          <cell r="M878">
            <v>8886</v>
          </cell>
          <cell r="N878">
            <v>0</v>
          </cell>
          <cell r="O878">
            <v>0</v>
          </cell>
          <cell r="P878">
            <v>0</v>
          </cell>
          <cell r="Q878">
            <v>0</v>
          </cell>
          <cell r="R878">
            <v>0</v>
          </cell>
          <cell r="S878">
            <v>0</v>
          </cell>
          <cell r="X878">
            <v>0</v>
          </cell>
          <cell r="Y878">
            <v>0</v>
          </cell>
          <cell r="Z878">
            <v>0</v>
          </cell>
          <cell r="AA878">
            <v>0</v>
          </cell>
          <cell r="AB878">
            <v>0</v>
          </cell>
          <cell r="AC878">
            <v>0</v>
          </cell>
        </row>
        <row r="879">
          <cell r="B879" t="str">
            <v>ON120</v>
          </cell>
          <cell r="C879">
            <v>0</v>
          </cell>
          <cell r="D879">
            <v>0</v>
          </cell>
          <cell r="E879" t="str">
            <v>Ống nối dây cỡ 120mm2</v>
          </cell>
          <cell r="F879" t="str">
            <v>cái</v>
          </cell>
          <cell r="G879">
            <v>0</v>
          </cell>
          <cell r="H879">
            <v>56000</v>
          </cell>
          <cell r="K879">
            <v>304972</v>
          </cell>
          <cell r="M879">
            <v>8886</v>
          </cell>
          <cell r="N879">
            <v>0</v>
          </cell>
          <cell r="O879">
            <v>0</v>
          </cell>
          <cell r="P879">
            <v>0</v>
          </cell>
          <cell r="Q879">
            <v>0</v>
          </cell>
          <cell r="R879">
            <v>0</v>
          </cell>
          <cell r="S879">
            <v>0</v>
          </cell>
          <cell r="X879">
            <v>0</v>
          </cell>
          <cell r="Y879">
            <v>0</v>
          </cell>
          <cell r="Z879">
            <v>0</v>
          </cell>
          <cell r="AA879">
            <v>0</v>
          </cell>
          <cell r="AB879">
            <v>0</v>
          </cell>
          <cell r="AC879">
            <v>0</v>
          </cell>
        </row>
        <row r="880">
          <cell r="B880" t="str">
            <v>ON150</v>
          </cell>
          <cell r="C880">
            <v>0</v>
          </cell>
          <cell r="D880">
            <v>0</v>
          </cell>
          <cell r="E880" t="str">
            <v>Ống nối dây cỡ 150mm2</v>
          </cell>
          <cell r="F880" t="str">
            <v>cái</v>
          </cell>
          <cell r="G880">
            <v>0</v>
          </cell>
          <cell r="H880">
            <v>74000</v>
          </cell>
          <cell r="K880">
            <v>383675</v>
          </cell>
          <cell r="M880">
            <v>8886</v>
          </cell>
          <cell r="N880">
            <v>0</v>
          </cell>
          <cell r="O880">
            <v>0</v>
          </cell>
          <cell r="P880">
            <v>0</v>
          </cell>
          <cell r="Q880">
            <v>0</v>
          </cell>
          <cell r="R880">
            <v>0</v>
          </cell>
          <cell r="S880">
            <v>0</v>
          </cell>
          <cell r="X880">
            <v>0</v>
          </cell>
          <cell r="Y880">
            <v>0</v>
          </cell>
          <cell r="Z880">
            <v>0</v>
          </cell>
          <cell r="AA880">
            <v>0</v>
          </cell>
          <cell r="AB880">
            <v>0</v>
          </cell>
          <cell r="AC880">
            <v>0</v>
          </cell>
        </row>
        <row r="881">
          <cell r="B881" t="str">
            <v>ON185</v>
          </cell>
          <cell r="C881">
            <v>0</v>
          </cell>
          <cell r="D881">
            <v>0</v>
          </cell>
          <cell r="E881" t="str">
            <v>Ống nối dây cỡ 185mm2</v>
          </cell>
          <cell r="F881" t="str">
            <v>cái</v>
          </cell>
          <cell r="G881">
            <v>0</v>
          </cell>
          <cell r="H881">
            <v>99000</v>
          </cell>
          <cell r="K881">
            <v>472215</v>
          </cell>
          <cell r="M881">
            <v>8886</v>
          </cell>
          <cell r="N881">
            <v>0</v>
          </cell>
          <cell r="O881">
            <v>0</v>
          </cell>
          <cell r="P881">
            <v>0</v>
          </cell>
          <cell r="Q881">
            <v>0</v>
          </cell>
          <cell r="R881">
            <v>0</v>
          </cell>
          <cell r="S881">
            <v>0</v>
          </cell>
          <cell r="X881">
            <v>0</v>
          </cell>
          <cell r="Y881">
            <v>0</v>
          </cell>
          <cell r="Z881">
            <v>0</v>
          </cell>
          <cell r="AA881">
            <v>0</v>
          </cell>
          <cell r="AB881">
            <v>0</v>
          </cell>
          <cell r="AC881">
            <v>0</v>
          </cell>
        </row>
        <row r="882">
          <cell r="B882" t="str">
            <v>ON240</v>
          </cell>
          <cell r="C882">
            <v>0</v>
          </cell>
          <cell r="D882">
            <v>0</v>
          </cell>
          <cell r="E882" t="str">
            <v>Ống nối dây cỡ 240mm2</v>
          </cell>
          <cell r="F882" t="str">
            <v>cái</v>
          </cell>
          <cell r="G882">
            <v>0</v>
          </cell>
          <cell r="H882">
            <v>124000</v>
          </cell>
          <cell r="K882">
            <v>613223</v>
          </cell>
          <cell r="M882">
            <v>11108</v>
          </cell>
          <cell r="N882">
            <v>0</v>
          </cell>
          <cell r="O882">
            <v>0</v>
          </cell>
          <cell r="P882">
            <v>0</v>
          </cell>
          <cell r="Q882">
            <v>0</v>
          </cell>
          <cell r="R882">
            <v>0</v>
          </cell>
          <cell r="S882">
            <v>0</v>
          </cell>
          <cell r="X882">
            <v>0</v>
          </cell>
          <cell r="Y882">
            <v>0</v>
          </cell>
          <cell r="Z882">
            <v>0</v>
          </cell>
          <cell r="AA882">
            <v>0</v>
          </cell>
          <cell r="AB882">
            <v>0</v>
          </cell>
          <cell r="AC882">
            <v>0</v>
          </cell>
        </row>
        <row r="883">
          <cell r="B883" t="str">
            <v>GNIU50</v>
          </cell>
          <cell r="C883">
            <v>0</v>
          </cell>
          <cell r="D883">
            <v>0</v>
          </cell>
          <cell r="E883" t="str">
            <v>Giáp níu dừng dây bọc 50 + Yếm móng U + Mắt nối yếm</v>
          </cell>
          <cell r="F883" t="str">
            <v>bộ</v>
          </cell>
          <cell r="H883">
            <v>374000</v>
          </cell>
          <cell r="K883">
            <v>0</v>
          </cell>
          <cell r="M883">
            <v>0</v>
          </cell>
          <cell r="N883">
            <v>0</v>
          </cell>
          <cell r="O883">
            <v>0</v>
          </cell>
          <cell r="P883">
            <v>0</v>
          </cell>
          <cell r="Q883">
            <v>0</v>
          </cell>
          <cell r="R883">
            <v>0</v>
          </cell>
          <cell r="S883">
            <v>0</v>
          </cell>
          <cell r="U883">
            <v>0</v>
          </cell>
          <cell r="X883">
            <v>0</v>
          </cell>
        </row>
        <row r="884">
          <cell r="B884" t="str">
            <v>OBCD</v>
          </cell>
          <cell r="C884">
            <v>0</v>
          </cell>
          <cell r="D884">
            <v>0</v>
          </cell>
          <cell r="E884" t="str">
            <v>Ống bọc cách điện D30/17</v>
          </cell>
          <cell r="F884" t="str">
            <v>mét</v>
          </cell>
          <cell r="G884">
            <v>0</v>
          </cell>
          <cell r="H884">
            <v>95000</v>
          </cell>
          <cell r="N884">
            <v>0</v>
          </cell>
          <cell r="O884">
            <v>0</v>
          </cell>
          <cell r="P884">
            <v>0</v>
          </cell>
          <cell r="Q884">
            <v>0</v>
          </cell>
          <cell r="R884">
            <v>0</v>
          </cell>
          <cell r="S884">
            <v>0</v>
          </cell>
          <cell r="U884">
            <v>0</v>
          </cell>
          <cell r="X884">
            <v>0</v>
          </cell>
        </row>
        <row r="885">
          <cell r="B885" t="str">
            <v>A70</v>
          </cell>
          <cell r="C885">
            <v>1</v>
          </cell>
          <cell r="D885">
            <v>0</v>
          </cell>
          <cell r="E885" t="str">
            <v>Cáp nhôm A-70: buột dây cổ sứ</v>
          </cell>
          <cell r="F885" t="str">
            <v>kg</v>
          </cell>
          <cell r="G885">
            <v>1</v>
          </cell>
          <cell r="H885">
            <v>59513</v>
          </cell>
          <cell r="K885">
            <v>0</v>
          </cell>
          <cell r="M885">
            <v>0</v>
          </cell>
          <cell r="N885">
            <v>59513</v>
          </cell>
          <cell r="O885">
            <v>0</v>
          </cell>
          <cell r="P885">
            <v>0</v>
          </cell>
          <cell r="Q885">
            <v>0</v>
          </cell>
          <cell r="R885">
            <v>0</v>
          </cell>
          <cell r="S885">
            <v>0</v>
          </cell>
          <cell r="U885">
            <v>1</v>
          </cell>
          <cell r="X885">
            <v>1</v>
          </cell>
        </row>
        <row r="886">
          <cell r="B886" t="str">
            <v>KDAC50</v>
          </cell>
          <cell r="C886">
            <v>1</v>
          </cell>
          <cell r="D886" t="str">
            <v>D3.6211</v>
          </cell>
          <cell r="E886" t="str">
            <v>Kéo dây nhôm lõi thép cỡ dây 50mm2, chiều cao &lt;10m</v>
          </cell>
          <cell r="F886" t="str">
            <v>km</v>
          </cell>
          <cell r="G886">
            <v>0.24</v>
          </cell>
          <cell r="H886">
            <v>0</v>
          </cell>
          <cell r="K886">
            <v>1852324</v>
          </cell>
          <cell r="M886">
            <v>156614</v>
          </cell>
          <cell r="N886">
            <v>0</v>
          </cell>
          <cell r="O886">
            <v>0</v>
          </cell>
          <cell r="P886">
            <v>0</v>
          </cell>
          <cell r="Q886">
            <v>444558</v>
          </cell>
          <cell r="R886">
            <v>0</v>
          </cell>
          <cell r="S886">
            <v>37587</v>
          </cell>
          <cell r="U886">
            <v>0.24</v>
          </cell>
          <cell r="X886">
            <v>0.24</v>
          </cell>
        </row>
        <row r="887">
          <cell r="B887" t="str">
            <v>KDAC70</v>
          </cell>
          <cell r="C887">
            <v>0</v>
          </cell>
          <cell r="D887" t="str">
            <v>D3.6211</v>
          </cell>
          <cell r="E887" t="str">
            <v>Kéo dây nhôm lõi thép cỡ dây 70mm2</v>
          </cell>
          <cell r="F887" t="str">
            <v>km</v>
          </cell>
          <cell r="G887">
            <v>0</v>
          </cell>
          <cell r="H887">
            <v>0</v>
          </cell>
          <cell r="K887">
            <v>2646176</v>
          </cell>
          <cell r="M887">
            <v>156614</v>
          </cell>
          <cell r="N887">
            <v>0</v>
          </cell>
          <cell r="O887">
            <v>0</v>
          </cell>
          <cell r="P887">
            <v>0</v>
          </cell>
          <cell r="R887">
            <v>0</v>
          </cell>
          <cell r="S887">
            <v>0</v>
          </cell>
          <cell r="X887">
            <v>0</v>
          </cell>
          <cell r="Y887">
            <v>0</v>
          </cell>
          <cell r="Z887">
            <v>0</v>
          </cell>
          <cell r="AA887">
            <v>0</v>
          </cell>
          <cell r="AB887">
            <v>0</v>
          </cell>
          <cell r="AC887">
            <v>0</v>
          </cell>
        </row>
        <row r="888">
          <cell r="B888" t="str">
            <v>KDAC95</v>
          </cell>
          <cell r="C888">
            <v>0</v>
          </cell>
          <cell r="D888" t="str">
            <v>D3.6212</v>
          </cell>
          <cell r="E888" t="str">
            <v>Kéo dây nhôm lõi thép cỡ dây 95mm2</v>
          </cell>
          <cell r="F888" t="str">
            <v>km</v>
          </cell>
          <cell r="G888">
            <v>0</v>
          </cell>
          <cell r="H888">
            <v>0</v>
          </cell>
          <cell r="K888">
            <v>3591889</v>
          </cell>
          <cell r="M888">
            <v>212254</v>
          </cell>
          <cell r="N888">
            <v>0</v>
          </cell>
          <cell r="O888">
            <v>0</v>
          </cell>
          <cell r="P888">
            <v>0</v>
          </cell>
          <cell r="Q888">
            <v>0</v>
          </cell>
          <cell r="R888">
            <v>0</v>
          </cell>
          <cell r="S888">
            <v>0</v>
          </cell>
          <cell r="X888">
            <v>0</v>
          </cell>
          <cell r="Y888">
            <v>0</v>
          </cell>
          <cell r="Z888">
            <v>0</v>
          </cell>
          <cell r="AA888">
            <v>0</v>
          </cell>
          <cell r="AB888">
            <v>0</v>
          </cell>
          <cell r="AC888">
            <v>0</v>
          </cell>
        </row>
        <row r="889">
          <cell r="B889" t="str">
            <v>KDAC120</v>
          </cell>
          <cell r="C889">
            <v>0</v>
          </cell>
          <cell r="D889" t="str">
            <v>06.6161</v>
          </cell>
          <cell r="E889" t="str">
            <v>Kéo dây nhôm lõi thép cỡ dây 120mm2</v>
          </cell>
          <cell r="F889" t="str">
            <v>km</v>
          </cell>
          <cell r="G889">
            <v>0</v>
          </cell>
          <cell r="H889">
            <v>0</v>
          </cell>
          <cell r="K889">
            <v>0</v>
          </cell>
          <cell r="M889">
            <v>0</v>
          </cell>
          <cell r="N889">
            <v>0</v>
          </cell>
          <cell r="O889">
            <v>0</v>
          </cell>
          <cell r="P889">
            <v>0</v>
          </cell>
          <cell r="Q889">
            <v>0</v>
          </cell>
          <cell r="R889">
            <v>0</v>
          </cell>
          <cell r="S889">
            <v>0</v>
          </cell>
          <cell r="X889">
            <v>0</v>
          </cell>
          <cell r="Y889">
            <v>0</v>
          </cell>
          <cell r="Z889">
            <v>0</v>
          </cell>
          <cell r="AA889">
            <v>0</v>
          </cell>
          <cell r="AB889">
            <v>0</v>
          </cell>
          <cell r="AC889">
            <v>0</v>
          </cell>
        </row>
        <row r="890">
          <cell r="B890" t="str">
            <v>KDAC150</v>
          </cell>
          <cell r="C890">
            <v>0</v>
          </cell>
          <cell r="D890" t="str">
            <v>06.6162</v>
          </cell>
          <cell r="E890" t="str">
            <v>Kéo dây nhôm lõi thép cỡ dây 150mm2</v>
          </cell>
          <cell r="F890" t="str">
            <v>km</v>
          </cell>
          <cell r="H890">
            <v>0</v>
          </cell>
          <cell r="K890">
            <v>0</v>
          </cell>
          <cell r="M890">
            <v>0</v>
          </cell>
          <cell r="N890">
            <v>0</v>
          </cell>
          <cell r="O890">
            <v>0</v>
          </cell>
          <cell r="P890">
            <v>0</v>
          </cell>
          <cell r="Q890">
            <v>0</v>
          </cell>
          <cell r="R890">
            <v>0</v>
          </cell>
          <cell r="S890">
            <v>0</v>
          </cell>
          <cell r="X890">
            <v>0</v>
          </cell>
          <cell r="Y890">
            <v>0</v>
          </cell>
          <cell r="Z890">
            <v>0</v>
          </cell>
          <cell r="AA890">
            <v>0</v>
          </cell>
          <cell r="AB890">
            <v>0</v>
          </cell>
          <cell r="AC890">
            <v>0</v>
          </cell>
        </row>
        <row r="891">
          <cell r="B891" t="str">
            <v>KDAC185</v>
          </cell>
          <cell r="C891">
            <v>0</v>
          </cell>
          <cell r="D891" t="str">
            <v>06.6163</v>
          </cell>
          <cell r="E891" t="str">
            <v>Kéo dây nhôm lõi thép cỡ dây 185mm2</v>
          </cell>
          <cell r="F891" t="str">
            <v>km</v>
          </cell>
          <cell r="H891">
            <v>0</v>
          </cell>
          <cell r="K891">
            <v>0</v>
          </cell>
          <cell r="M891">
            <v>0</v>
          </cell>
          <cell r="N891">
            <v>0</v>
          </cell>
          <cell r="O891">
            <v>0</v>
          </cell>
          <cell r="P891">
            <v>0</v>
          </cell>
          <cell r="Q891">
            <v>0</v>
          </cell>
          <cell r="R891">
            <v>0</v>
          </cell>
          <cell r="S891">
            <v>0</v>
          </cell>
          <cell r="X891">
            <v>0</v>
          </cell>
          <cell r="Y891">
            <v>0</v>
          </cell>
          <cell r="Z891">
            <v>0</v>
          </cell>
          <cell r="AA891">
            <v>0</v>
          </cell>
          <cell r="AB891">
            <v>0</v>
          </cell>
          <cell r="AC891">
            <v>0</v>
          </cell>
        </row>
        <row r="892">
          <cell r="B892" t="str">
            <v>KDAC240</v>
          </cell>
          <cell r="C892">
            <v>0</v>
          </cell>
          <cell r="D892" t="str">
            <v>06.6164</v>
          </cell>
          <cell r="E892" t="str">
            <v>Kéo dây nhôm lõi thép cỡ dây 240mm2</v>
          </cell>
          <cell r="F892" t="str">
            <v>km</v>
          </cell>
          <cell r="H892">
            <v>0</v>
          </cell>
          <cell r="K892">
            <v>0</v>
          </cell>
          <cell r="M892">
            <v>0</v>
          </cell>
          <cell r="N892">
            <v>0</v>
          </cell>
          <cell r="O892">
            <v>0</v>
          </cell>
          <cell r="P892">
            <v>0</v>
          </cell>
          <cell r="Q892">
            <v>0</v>
          </cell>
          <cell r="R892">
            <v>0</v>
          </cell>
          <cell r="S892">
            <v>0</v>
          </cell>
          <cell r="X892">
            <v>0</v>
          </cell>
          <cell r="Y892">
            <v>0</v>
          </cell>
          <cell r="Z892">
            <v>0</v>
          </cell>
          <cell r="AA892">
            <v>0</v>
          </cell>
          <cell r="AB892">
            <v>0</v>
          </cell>
          <cell r="AC892">
            <v>0</v>
          </cell>
        </row>
        <row r="893">
          <cell r="B893" t="str">
            <v>KDM25</v>
          </cell>
          <cell r="C893">
            <v>0</v>
          </cell>
          <cell r="D893" t="str">
            <v>06.6142</v>
          </cell>
          <cell r="E893" t="str">
            <v>Kéo dây đồng trần 25mm2</v>
          </cell>
          <cell r="F893" t="str">
            <v>km</v>
          </cell>
          <cell r="H893">
            <v>0</v>
          </cell>
          <cell r="K893">
            <v>3192101</v>
          </cell>
          <cell r="M893">
            <v>0</v>
          </cell>
          <cell r="N893">
            <v>0</v>
          </cell>
          <cell r="O893">
            <v>0</v>
          </cell>
          <cell r="P893">
            <v>0</v>
          </cell>
          <cell r="Q893">
            <v>0</v>
          </cell>
          <cell r="R893">
            <v>0</v>
          </cell>
          <cell r="S893">
            <v>0</v>
          </cell>
          <cell r="X893">
            <v>0</v>
          </cell>
          <cell r="Y893">
            <v>0</v>
          </cell>
          <cell r="Z893">
            <v>0</v>
          </cell>
          <cell r="AA893">
            <v>0</v>
          </cell>
          <cell r="AB893">
            <v>0</v>
          </cell>
          <cell r="AC893">
            <v>0</v>
          </cell>
        </row>
        <row r="894">
          <cell r="B894" t="str">
            <v>KDM25b</v>
          </cell>
          <cell r="C894">
            <v>0</v>
          </cell>
          <cell r="D894" t="str">
            <v>06.6142</v>
          </cell>
          <cell r="E894" t="str">
            <v>Kéo dây đồng bọc 25mm2</v>
          </cell>
          <cell r="F894" t="str">
            <v>km</v>
          </cell>
          <cell r="H894">
            <v>0</v>
          </cell>
          <cell r="K894">
            <v>0</v>
          </cell>
          <cell r="M894">
            <v>0</v>
          </cell>
          <cell r="N894">
            <v>0</v>
          </cell>
          <cell r="O894">
            <v>0</v>
          </cell>
          <cell r="P894">
            <v>0</v>
          </cell>
          <cell r="Q894">
            <v>0</v>
          </cell>
          <cell r="R894">
            <v>0</v>
          </cell>
          <cell r="S894">
            <v>0</v>
          </cell>
          <cell r="X894">
            <v>0</v>
          </cell>
          <cell r="Y894">
            <v>0</v>
          </cell>
          <cell r="Z894">
            <v>0</v>
          </cell>
          <cell r="AA894">
            <v>0</v>
          </cell>
          <cell r="AB894">
            <v>0</v>
          </cell>
          <cell r="AC894">
            <v>0</v>
          </cell>
        </row>
        <row r="895">
          <cell r="B895" t="str">
            <v>KDM50b</v>
          </cell>
          <cell r="C895">
            <v>0</v>
          </cell>
          <cell r="D895" t="str">
            <v>06.6144</v>
          </cell>
          <cell r="E895" t="str">
            <v>Kéo dây đồng bọc 50mm3</v>
          </cell>
          <cell r="F895" t="str">
            <v>km</v>
          </cell>
          <cell r="H895">
            <v>0</v>
          </cell>
          <cell r="K895">
            <v>0</v>
          </cell>
          <cell r="M895">
            <v>0</v>
          </cell>
          <cell r="N895">
            <v>0</v>
          </cell>
          <cell r="O895">
            <v>0</v>
          </cell>
          <cell r="P895">
            <v>0</v>
          </cell>
          <cell r="Q895">
            <v>0</v>
          </cell>
          <cell r="R895">
            <v>0</v>
          </cell>
          <cell r="S895">
            <v>0</v>
          </cell>
          <cell r="X895">
            <v>0</v>
          </cell>
          <cell r="Y895">
            <v>0</v>
          </cell>
          <cell r="Z895">
            <v>0</v>
          </cell>
          <cell r="AA895">
            <v>0</v>
          </cell>
          <cell r="AB895">
            <v>0</v>
          </cell>
          <cell r="AC895">
            <v>0</v>
          </cell>
        </row>
        <row r="896">
          <cell r="B896" t="str">
            <v>KDAC50B</v>
          </cell>
          <cell r="C896">
            <v>1</v>
          </cell>
          <cell r="D896" t="str">
            <v>D3.6211</v>
          </cell>
          <cell r="E896" t="str">
            <v>Kéo dây nhôm lõi thép bọc XLPE cỡ dây 50mm2 (dây bọc)</v>
          </cell>
          <cell r="F896" t="str">
            <v>km</v>
          </cell>
          <cell r="G896">
            <v>0.73</v>
          </cell>
          <cell r="H896">
            <v>0</v>
          </cell>
          <cell r="K896">
            <v>2910794</v>
          </cell>
          <cell r="M896">
            <v>156614</v>
          </cell>
          <cell r="N896">
            <v>0</v>
          </cell>
          <cell r="O896">
            <v>0</v>
          </cell>
          <cell r="P896">
            <v>0</v>
          </cell>
          <cell r="Q896">
            <v>2124880</v>
          </cell>
          <cell r="R896">
            <v>0</v>
          </cell>
          <cell r="S896">
            <v>114328</v>
          </cell>
          <cell r="U896">
            <v>0.73</v>
          </cell>
          <cell r="X896">
            <v>0.73</v>
          </cell>
        </row>
        <row r="897">
          <cell r="B897" t="str">
            <v>KDAC70B</v>
          </cell>
          <cell r="C897">
            <v>0</v>
          </cell>
          <cell r="D897" t="str">
            <v>D3.6211</v>
          </cell>
          <cell r="E897" t="str">
            <v>Kéo dây nhôm lõi thép bọc XLPE cỡ dây 70mm2</v>
          </cell>
          <cell r="F897" t="str">
            <v>km</v>
          </cell>
          <cell r="G897">
            <v>0</v>
          </cell>
          <cell r="H897">
            <v>0</v>
          </cell>
          <cell r="K897">
            <v>2910794</v>
          </cell>
          <cell r="M897">
            <v>172275</v>
          </cell>
          <cell r="N897">
            <v>0</v>
          </cell>
          <cell r="O897">
            <v>0</v>
          </cell>
          <cell r="P897">
            <v>0</v>
          </cell>
          <cell r="Q897">
            <v>0</v>
          </cell>
          <cell r="R897">
            <v>0</v>
          </cell>
          <cell r="S897">
            <v>0</v>
          </cell>
          <cell r="X897">
            <v>0</v>
          </cell>
          <cell r="Y897">
            <v>0</v>
          </cell>
          <cell r="Z897">
            <v>0</v>
          </cell>
          <cell r="AA897">
            <v>0</v>
          </cell>
          <cell r="AB897">
            <v>0</v>
          </cell>
          <cell r="AC897">
            <v>0</v>
          </cell>
        </row>
        <row r="898">
          <cell r="B898" t="str">
            <v>LSD</v>
          </cell>
          <cell r="C898">
            <v>0</v>
          </cell>
          <cell r="D898" t="str">
            <v>D3.1115</v>
          </cell>
          <cell r="E898" t="str">
            <v>Lắp sứ đứng 24KV</v>
          </cell>
          <cell r="F898" t="str">
            <v>bộ</v>
          </cell>
          <cell r="H898">
            <v>0</v>
          </cell>
          <cell r="K898">
            <v>58277</v>
          </cell>
          <cell r="M898">
            <v>0</v>
          </cell>
          <cell r="N898">
            <v>0</v>
          </cell>
          <cell r="O898">
            <v>0</v>
          </cell>
          <cell r="P898">
            <v>0</v>
          </cell>
          <cell r="Q898">
            <v>0</v>
          </cell>
          <cell r="R898">
            <v>0</v>
          </cell>
          <cell r="S898">
            <v>0</v>
          </cell>
          <cell r="X898">
            <v>0</v>
          </cell>
          <cell r="Y898">
            <v>0</v>
          </cell>
          <cell r="Z898">
            <v>0</v>
          </cell>
          <cell r="AA898">
            <v>0</v>
          </cell>
          <cell r="AB898">
            <v>0</v>
          </cell>
          <cell r="AC898">
            <v>0</v>
          </cell>
        </row>
        <row r="899">
          <cell r="B899" t="str">
            <v>LCSD</v>
          </cell>
          <cell r="C899">
            <v>0</v>
          </cell>
          <cell r="D899" t="str">
            <v>06.2110</v>
          </cell>
          <cell r="E899" t="str">
            <v>Lắp chân sứ đỉnh</v>
          </cell>
          <cell r="F899" t="str">
            <v>cái</v>
          </cell>
          <cell r="H899">
            <v>0</v>
          </cell>
          <cell r="K899">
            <v>0</v>
          </cell>
          <cell r="M899">
            <v>0</v>
          </cell>
          <cell r="N899">
            <v>0</v>
          </cell>
          <cell r="O899">
            <v>0</v>
          </cell>
          <cell r="P899">
            <v>0</v>
          </cell>
          <cell r="Q899">
            <v>0</v>
          </cell>
          <cell r="R899">
            <v>0</v>
          </cell>
          <cell r="S899">
            <v>0</v>
          </cell>
          <cell r="X899">
            <v>0</v>
          </cell>
          <cell r="Y899">
            <v>0</v>
          </cell>
          <cell r="Z899">
            <v>0</v>
          </cell>
          <cell r="AA899">
            <v>0</v>
          </cell>
          <cell r="AB899">
            <v>0</v>
          </cell>
          <cell r="AC899">
            <v>0</v>
          </cell>
        </row>
        <row r="900">
          <cell r="B900" t="str">
            <v>LCHSNply</v>
          </cell>
          <cell r="C900">
            <v>0</v>
          </cell>
          <cell r="D900" t="str">
            <v>D3.2411</v>
          </cell>
          <cell r="E900" t="str">
            <v>Lắp chuỗi sứ néo Polymer</v>
          </cell>
          <cell r="F900" t="str">
            <v>chuỗi</v>
          </cell>
          <cell r="H900">
            <v>0</v>
          </cell>
          <cell r="K900">
            <v>70132</v>
          </cell>
          <cell r="M900">
            <v>0</v>
          </cell>
          <cell r="N900">
            <v>0</v>
          </cell>
          <cell r="O900">
            <v>0</v>
          </cell>
          <cell r="P900">
            <v>0</v>
          </cell>
          <cell r="Q900">
            <v>0</v>
          </cell>
          <cell r="R900">
            <v>0</v>
          </cell>
          <cell r="S900">
            <v>0</v>
          </cell>
          <cell r="X900">
            <v>0</v>
          </cell>
          <cell r="Y900">
            <v>0</v>
          </cell>
          <cell r="Z900">
            <v>0</v>
          </cell>
          <cell r="AA900">
            <v>0</v>
          </cell>
          <cell r="AB900">
            <v>0</v>
          </cell>
          <cell r="AC900">
            <v>0</v>
          </cell>
        </row>
        <row r="901">
          <cell r="A901" t="str">
            <v>TBTT3P-3</v>
          </cell>
          <cell r="C901">
            <v>0</v>
          </cell>
          <cell r="D901" t="str">
            <v>3-3</v>
          </cell>
          <cell r="E901" t="str">
            <v>Phần thiết bị đường dây trung thế 3 pha</v>
          </cell>
          <cell r="G901">
            <v>0</v>
          </cell>
          <cell r="N901">
            <v>0</v>
          </cell>
          <cell r="O901">
            <v>0</v>
          </cell>
          <cell r="P901">
            <v>0</v>
          </cell>
          <cell r="Q901">
            <v>0</v>
          </cell>
          <cell r="R901">
            <v>0</v>
          </cell>
          <cell r="S901">
            <v>0</v>
          </cell>
          <cell r="U901">
            <v>0</v>
          </cell>
          <cell r="X901">
            <v>0</v>
          </cell>
        </row>
        <row r="902">
          <cell r="B902" t="str">
            <v>FCO100</v>
          </cell>
          <cell r="C902">
            <v>0</v>
          </cell>
          <cell r="D902" t="str">
            <v>T2.3505</v>
          </cell>
          <cell r="E902" t="str">
            <v>FCO 27kV - 100A</v>
          </cell>
          <cell r="F902" t="str">
            <v>cái</v>
          </cell>
          <cell r="G902">
            <v>0</v>
          </cell>
          <cell r="H902">
            <v>921000</v>
          </cell>
          <cell r="K902">
            <v>74213.333333333328</v>
          </cell>
          <cell r="M902">
            <v>0</v>
          </cell>
          <cell r="N902">
            <v>0</v>
          </cell>
          <cell r="O902">
            <v>0</v>
          </cell>
          <cell r="P902">
            <v>0</v>
          </cell>
          <cell r="Q902">
            <v>0</v>
          </cell>
          <cell r="R902">
            <v>0</v>
          </cell>
          <cell r="S902">
            <v>0</v>
          </cell>
          <cell r="U902">
            <v>0</v>
          </cell>
          <cell r="X902">
            <v>0</v>
          </cell>
        </row>
        <row r="903">
          <cell r="B903" t="str">
            <v>chi15k</v>
          </cell>
          <cell r="C903">
            <v>0</v>
          </cell>
          <cell r="D903">
            <v>0</v>
          </cell>
          <cell r="E903" t="str">
            <v>Dây chảy 15K</v>
          </cell>
          <cell r="F903" t="str">
            <v>Sợi</v>
          </cell>
          <cell r="G903">
            <v>0</v>
          </cell>
          <cell r="H903">
            <v>26000</v>
          </cell>
          <cell r="K903">
            <v>0</v>
          </cell>
          <cell r="M903">
            <v>0</v>
          </cell>
          <cell r="N903">
            <v>0</v>
          </cell>
          <cell r="O903">
            <v>0</v>
          </cell>
          <cell r="P903">
            <v>0</v>
          </cell>
          <cell r="Q903">
            <v>0</v>
          </cell>
          <cell r="R903">
            <v>0</v>
          </cell>
          <cell r="S903">
            <v>0</v>
          </cell>
          <cell r="U903">
            <v>0</v>
          </cell>
          <cell r="X903">
            <v>0</v>
          </cell>
        </row>
        <row r="904">
          <cell r="B904" t="str">
            <v>chupfco</v>
          </cell>
          <cell r="C904">
            <v>0</v>
          </cell>
          <cell r="D904">
            <v>0</v>
          </cell>
          <cell r="E904" t="str">
            <v>Chụp đầu FCO (Trên + Dưới)</v>
          </cell>
          <cell r="F904" t="str">
            <v>bộ</v>
          </cell>
          <cell r="G904">
            <v>0</v>
          </cell>
          <cell r="H904">
            <v>190000</v>
          </cell>
          <cell r="K904">
            <v>0</v>
          </cell>
          <cell r="M904">
            <v>0</v>
          </cell>
          <cell r="N904">
            <v>0</v>
          </cell>
          <cell r="O904">
            <v>0</v>
          </cell>
          <cell r="P904">
            <v>0</v>
          </cell>
          <cell r="Q904">
            <v>0</v>
          </cell>
          <cell r="R904">
            <v>0</v>
          </cell>
          <cell r="S904">
            <v>0</v>
          </cell>
          <cell r="U904">
            <v>0</v>
          </cell>
          <cell r="X904">
            <v>0</v>
          </cell>
        </row>
        <row r="905">
          <cell r="A905" t="str">
            <v>DDTT3P-4</v>
          </cell>
          <cell r="B905" t="str">
            <v>TT3P-4</v>
          </cell>
          <cell r="C905">
            <v>1</v>
          </cell>
          <cell r="D905">
            <v>4</v>
          </cell>
          <cell r="E905" t="str">
            <v>Nhánh 3P Đất Mới 2 Nối Dài(Đất Mới 2A)</v>
          </cell>
          <cell r="F905" t="str">
            <v>Tbộ</v>
          </cell>
          <cell r="G905">
            <v>1</v>
          </cell>
          <cell r="N905">
            <v>23507591</v>
          </cell>
          <cell r="O905">
            <v>0</v>
          </cell>
          <cell r="P905">
            <v>0</v>
          </cell>
          <cell r="Q905">
            <v>2087833</v>
          </cell>
          <cell r="R905">
            <v>0</v>
          </cell>
          <cell r="S905">
            <v>123725</v>
          </cell>
          <cell r="U905">
            <v>1</v>
          </cell>
          <cell r="Y905">
            <v>1</v>
          </cell>
        </row>
        <row r="906">
          <cell r="B906" t="str">
            <v>AC50</v>
          </cell>
          <cell r="C906">
            <v>1</v>
          </cell>
          <cell r="D906">
            <v>0.19500000000000001</v>
          </cell>
          <cell r="E906" t="str">
            <v>Cáp nhôm lõi thép AC-50/8</v>
          </cell>
          <cell r="F906" t="str">
            <v>kg</v>
          </cell>
          <cell r="G906">
            <v>39.300000000000004</v>
          </cell>
          <cell r="H906">
            <v>47801</v>
          </cell>
          <cell r="K906">
            <v>0</v>
          </cell>
          <cell r="M906">
            <v>0</v>
          </cell>
          <cell r="N906">
            <v>1878579.3</v>
          </cell>
          <cell r="O906">
            <v>0</v>
          </cell>
          <cell r="P906">
            <v>0</v>
          </cell>
          <cell r="Q906">
            <v>0</v>
          </cell>
          <cell r="R906">
            <v>0</v>
          </cell>
          <cell r="S906">
            <v>0</v>
          </cell>
          <cell r="U906">
            <v>39.300000000000004</v>
          </cell>
          <cell r="Y906">
            <v>39.300000000000004</v>
          </cell>
        </row>
        <row r="907">
          <cell r="B907" t="str">
            <v>AC70</v>
          </cell>
          <cell r="C907">
            <v>0</v>
          </cell>
          <cell r="D907">
            <v>0.27600000000000002</v>
          </cell>
          <cell r="E907" t="str">
            <v>Cáp nhôm lõi thép AC-70/11</v>
          </cell>
          <cell r="F907" t="str">
            <v>kg</v>
          </cell>
          <cell r="G907">
            <v>0</v>
          </cell>
          <cell r="H907">
            <v>47484</v>
          </cell>
          <cell r="K907">
            <v>0</v>
          </cell>
          <cell r="M907">
            <v>0</v>
          </cell>
          <cell r="N907">
            <v>0</v>
          </cell>
          <cell r="O907">
            <v>0</v>
          </cell>
          <cell r="P907">
            <v>0</v>
          </cell>
          <cell r="Q907">
            <v>0</v>
          </cell>
          <cell r="R907">
            <v>0</v>
          </cell>
          <cell r="S907">
            <v>0</v>
          </cell>
          <cell r="X907">
            <v>0</v>
          </cell>
          <cell r="Y907">
            <v>0</v>
          </cell>
          <cell r="Z907">
            <v>0</v>
          </cell>
          <cell r="AA907">
            <v>0</v>
          </cell>
          <cell r="AB907">
            <v>0</v>
          </cell>
          <cell r="AC907">
            <v>0</v>
          </cell>
        </row>
        <row r="908">
          <cell r="B908" t="str">
            <v>AC95</v>
          </cell>
          <cell r="C908">
            <v>0</v>
          </cell>
          <cell r="D908">
            <v>0.38500000000000001</v>
          </cell>
          <cell r="E908" t="str">
            <v>Cáp nhôm lõi thép AC-95/16</v>
          </cell>
          <cell r="F908" t="str">
            <v>kg</v>
          </cell>
          <cell r="G908">
            <v>0</v>
          </cell>
          <cell r="H908">
            <v>47484</v>
          </cell>
          <cell r="K908">
            <v>0</v>
          </cell>
          <cell r="M908">
            <v>0</v>
          </cell>
          <cell r="N908">
            <v>0</v>
          </cell>
          <cell r="O908">
            <v>0</v>
          </cell>
          <cell r="P908">
            <v>0</v>
          </cell>
          <cell r="Q908">
            <v>0</v>
          </cell>
          <cell r="R908">
            <v>0</v>
          </cell>
          <cell r="S908">
            <v>0</v>
          </cell>
          <cell r="X908">
            <v>0</v>
          </cell>
          <cell r="Y908">
            <v>0</v>
          </cell>
          <cell r="Z908">
            <v>0</v>
          </cell>
          <cell r="AA908">
            <v>0</v>
          </cell>
          <cell r="AB908">
            <v>0</v>
          </cell>
          <cell r="AC908">
            <v>0</v>
          </cell>
        </row>
        <row r="909">
          <cell r="B909" t="str">
            <v>AC120</v>
          </cell>
          <cell r="C909">
            <v>0</v>
          </cell>
          <cell r="D909">
            <v>0.47099999999999997</v>
          </cell>
          <cell r="E909" t="str">
            <v>Cáp nhôm lõi thép AC-120/19</v>
          </cell>
          <cell r="F909" t="str">
            <v>kg</v>
          </cell>
          <cell r="G909">
            <v>0</v>
          </cell>
          <cell r="H909">
            <v>78435</v>
          </cell>
          <cell r="K909">
            <v>0</v>
          </cell>
          <cell r="M909">
            <v>0</v>
          </cell>
          <cell r="N909">
            <v>0</v>
          </cell>
          <cell r="O909">
            <v>0</v>
          </cell>
          <cell r="P909">
            <v>0</v>
          </cell>
          <cell r="Q909">
            <v>0</v>
          </cell>
          <cell r="R909">
            <v>0</v>
          </cell>
          <cell r="S909">
            <v>0</v>
          </cell>
          <cell r="X909">
            <v>0</v>
          </cell>
          <cell r="Y909">
            <v>0</v>
          </cell>
          <cell r="Z909">
            <v>0</v>
          </cell>
          <cell r="AA909">
            <v>0</v>
          </cell>
          <cell r="AB909">
            <v>0</v>
          </cell>
          <cell r="AC909">
            <v>0</v>
          </cell>
        </row>
        <row r="910">
          <cell r="B910" t="str">
            <v>ACX50</v>
          </cell>
          <cell r="C910">
            <v>1</v>
          </cell>
          <cell r="D910">
            <v>0</v>
          </cell>
          <cell r="E910" t="str">
            <v>Cáp 24KV ACX 50mm2</v>
          </cell>
          <cell r="F910" t="str">
            <v>mét</v>
          </cell>
          <cell r="G910">
            <v>605</v>
          </cell>
          <cell r="H910">
            <v>27730</v>
          </cell>
          <cell r="K910">
            <v>0</v>
          </cell>
          <cell r="M910">
            <v>0</v>
          </cell>
          <cell r="N910">
            <v>16776650</v>
          </cell>
          <cell r="O910">
            <v>0</v>
          </cell>
          <cell r="P910">
            <v>0</v>
          </cell>
          <cell r="Q910">
            <v>0</v>
          </cell>
          <cell r="R910">
            <v>0</v>
          </cell>
          <cell r="S910">
            <v>0</v>
          </cell>
          <cell r="U910">
            <v>605</v>
          </cell>
          <cell r="Y910">
            <v>605</v>
          </cell>
        </row>
        <row r="911">
          <cell r="B911" t="str">
            <v>ACX70</v>
          </cell>
          <cell r="C911">
            <v>0</v>
          </cell>
          <cell r="D911">
            <v>0</v>
          </cell>
          <cell r="E911" t="str">
            <v>Cáp 24KV ACX 70mm2</v>
          </cell>
          <cell r="F911" t="str">
            <v>mét</v>
          </cell>
          <cell r="G911">
            <v>0</v>
          </cell>
          <cell r="H911">
            <v>49140</v>
          </cell>
          <cell r="K911">
            <v>0</v>
          </cell>
          <cell r="M911">
            <v>0</v>
          </cell>
          <cell r="N911">
            <v>0</v>
          </cell>
          <cell r="O911">
            <v>0</v>
          </cell>
          <cell r="P911">
            <v>0</v>
          </cell>
          <cell r="Q911">
            <v>0</v>
          </cell>
          <cell r="R911">
            <v>0</v>
          </cell>
          <cell r="S911">
            <v>0</v>
          </cell>
          <cell r="X911">
            <v>0</v>
          </cell>
          <cell r="Y911">
            <v>0</v>
          </cell>
          <cell r="Z911">
            <v>0</v>
          </cell>
          <cell r="AA911">
            <v>0</v>
          </cell>
          <cell r="AB911">
            <v>0</v>
          </cell>
          <cell r="AC911">
            <v>0</v>
          </cell>
        </row>
        <row r="912">
          <cell r="B912" t="str">
            <v>ACX95</v>
          </cell>
          <cell r="C912">
            <v>0</v>
          </cell>
          <cell r="D912">
            <v>0</v>
          </cell>
          <cell r="E912" t="str">
            <v>Cáp 24KV ACX 95mm2</v>
          </cell>
          <cell r="F912" t="str">
            <v>mét</v>
          </cell>
          <cell r="G912">
            <v>0</v>
          </cell>
          <cell r="H912">
            <v>61425</v>
          </cell>
          <cell r="K912">
            <v>0</v>
          </cell>
          <cell r="M912">
            <v>0</v>
          </cell>
          <cell r="N912">
            <v>0</v>
          </cell>
          <cell r="O912">
            <v>0</v>
          </cell>
          <cell r="P912">
            <v>0</v>
          </cell>
          <cell r="Q912">
            <v>0</v>
          </cell>
          <cell r="R912">
            <v>0</v>
          </cell>
          <cell r="S912">
            <v>0</v>
          </cell>
          <cell r="X912">
            <v>0</v>
          </cell>
          <cell r="Y912">
            <v>0</v>
          </cell>
          <cell r="Z912">
            <v>0</v>
          </cell>
          <cell r="AA912">
            <v>0</v>
          </cell>
          <cell r="AB912">
            <v>0</v>
          </cell>
          <cell r="AC912">
            <v>0</v>
          </cell>
        </row>
        <row r="913">
          <cell r="B913" t="str">
            <v>ACX120</v>
          </cell>
          <cell r="C913">
            <v>0</v>
          </cell>
          <cell r="D913">
            <v>0</v>
          </cell>
          <cell r="E913" t="str">
            <v>Cáp 24KV ACX 120mm2</v>
          </cell>
          <cell r="F913" t="str">
            <v>mét</v>
          </cell>
          <cell r="G913">
            <v>0</v>
          </cell>
          <cell r="H913">
            <v>83160</v>
          </cell>
          <cell r="K913">
            <v>0</v>
          </cell>
          <cell r="M913">
            <v>0</v>
          </cell>
          <cell r="N913">
            <v>0</v>
          </cell>
          <cell r="O913">
            <v>0</v>
          </cell>
          <cell r="P913">
            <v>0</v>
          </cell>
          <cell r="Q913">
            <v>0</v>
          </cell>
          <cell r="R913">
            <v>0</v>
          </cell>
          <cell r="S913">
            <v>0</v>
          </cell>
          <cell r="X913">
            <v>0</v>
          </cell>
          <cell r="Y913">
            <v>0</v>
          </cell>
          <cell r="Z913">
            <v>0</v>
          </cell>
          <cell r="AA913">
            <v>0</v>
          </cell>
          <cell r="AB913">
            <v>0</v>
          </cell>
          <cell r="AC913">
            <v>0</v>
          </cell>
        </row>
        <row r="914">
          <cell r="B914" t="str">
            <v>ACX150</v>
          </cell>
          <cell r="C914">
            <v>0</v>
          </cell>
          <cell r="D914">
            <v>0</v>
          </cell>
          <cell r="E914" t="str">
            <v>Cáp 24KV ACX 150mm2</v>
          </cell>
          <cell r="F914" t="str">
            <v>mét</v>
          </cell>
          <cell r="G914">
            <v>0</v>
          </cell>
          <cell r="H914">
            <v>83160</v>
          </cell>
          <cell r="K914">
            <v>0</v>
          </cell>
          <cell r="M914">
            <v>0</v>
          </cell>
          <cell r="N914">
            <v>0</v>
          </cell>
          <cell r="O914">
            <v>0</v>
          </cell>
          <cell r="P914">
            <v>0</v>
          </cell>
          <cell r="Q914">
            <v>0</v>
          </cell>
          <cell r="R914">
            <v>0</v>
          </cell>
          <cell r="S914">
            <v>0</v>
          </cell>
          <cell r="X914">
            <v>0</v>
          </cell>
          <cell r="Y914">
            <v>0</v>
          </cell>
          <cell r="Z914">
            <v>0</v>
          </cell>
          <cell r="AA914">
            <v>0</v>
          </cell>
          <cell r="AB914">
            <v>0</v>
          </cell>
          <cell r="AC914">
            <v>0</v>
          </cell>
        </row>
        <row r="915">
          <cell r="B915" t="str">
            <v>ACX185</v>
          </cell>
          <cell r="C915">
            <v>0</v>
          </cell>
          <cell r="D915">
            <v>0</v>
          </cell>
          <cell r="E915" t="str">
            <v>Cáp 24KV ACX 185mm2</v>
          </cell>
          <cell r="F915" t="str">
            <v>mét</v>
          </cell>
          <cell r="G915">
            <v>0</v>
          </cell>
          <cell r="H915">
            <v>116500</v>
          </cell>
          <cell r="K915">
            <v>0</v>
          </cell>
          <cell r="M915">
            <v>0</v>
          </cell>
          <cell r="N915">
            <v>0</v>
          </cell>
          <cell r="O915">
            <v>0</v>
          </cell>
          <cell r="P915">
            <v>0</v>
          </cell>
          <cell r="Q915">
            <v>0</v>
          </cell>
          <cell r="R915">
            <v>0</v>
          </cell>
          <cell r="S915">
            <v>0</v>
          </cell>
          <cell r="X915">
            <v>0</v>
          </cell>
          <cell r="Y915">
            <v>0</v>
          </cell>
          <cell r="Z915">
            <v>0</v>
          </cell>
          <cell r="AA915">
            <v>0</v>
          </cell>
          <cell r="AB915">
            <v>0</v>
          </cell>
          <cell r="AC915">
            <v>0</v>
          </cell>
        </row>
        <row r="916">
          <cell r="B916" t="str">
            <v>ACX240</v>
          </cell>
          <cell r="C916">
            <v>0</v>
          </cell>
          <cell r="D916">
            <v>0</v>
          </cell>
          <cell r="E916" t="str">
            <v>Cáp 24KV ACX 240mm2</v>
          </cell>
          <cell r="F916" t="str">
            <v>mét</v>
          </cell>
          <cell r="G916">
            <v>0</v>
          </cell>
          <cell r="H916">
            <v>122850</v>
          </cell>
          <cell r="K916">
            <v>0</v>
          </cell>
          <cell r="M916">
            <v>0</v>
          </cell>
          <cell r="N916">
            <v>0</v>
          </cell>
          <cell r="O916">
            <v>0</v>
          </cell>
          <cell r="P916">
            <v>0</v>
          </cell>
          <cell r="Q916">
            <v>0</v>
          </cell>
          <cell r="R916">
            <v>0</v>
          </cell>
          <cell r="S916">
            <v>0</v>
          </cell>
          <cell r="X916">
            <v>0</v>
          </cell>
          <cell r="Y916">
            <v>0</v>
          </cell>
          <cell r="Z916">
            <v>0</v>
          </cell>
          <cell r="AA916">
            <v>0</v>
          </cell>
          <cell r="AB916">
            <v>0</v>
          </cell>
          <cell r="AC916">
            <v>0</v>
          </cell>
        </row>
        <row r="917">
          <cell r="B917" t="str">
            <v>CXV25</v>
          </cell>
          <cell r="C917">
            <v>0</v>
          </cell>
          <cell r="D917">
            <v>0</v>
          </cell>
          <cell r="E917" t="str">
            <v>Cáp 24KV C/XLPE/PVC 25mm2</v>
          </cell>
          <cell r="F917" t="str">
            <v>mét</v>
          </cell>
          <cell r="G917">
            <v>0</v>
          </cell>
          <cell r="H917">
            <v>67506</v>
          </cell>
          <cell r="K917">
            <v>0</v>
          </cell>
          <cell r="M917">
            <v>0</v>
          </cell>
          <cell r="N917">
            <v>0</v>
          </cell>
          <cell r="O917">
            <v>0</v>
          </cell>
          <cell r="P917">
            <v>0</v>
          </cell>
          <cell r="Q917">
            <v>0</v>
          </cell>
          <cell r="R917">
            <v>0</v>
          </cell>
          <cell r="S917">
            <v>0</v>
          </cell>
          <cell r="U917">
            <v>0</v>
          </cell>
          <cell r="Y917">
            <v>0</v>
          </cell>
        </row>
        <row r="918">
          <cell r="B918" t="str">
            <v>CXV50</v>
          </cell>
          <cell r="C918">
            <v>0</v>
          </cell>
          <cell r="D918">
            <v>0</v>
          </cell>
          <cell r="E918" t="str">
            <v>Cáp 24KV C/XLPE/PVC 50mm2</v>
          </cell>
          <cell r="F918" t="str">
            <v>mét</v>
          </cell>
          <cell r="G918">
            <v>0</v>
          </cell>
          <cell r="H918">
            <v>154035</v>
          </cell>
          <cell r="K918">
            <v>0</v>
          </cell>
          <cell r="M918">
            <v>0</v>
          </cell>
          <cell r="N918">
            <v>0</v>
          </cell>
          <cell r="O918">
            <v>0</v>
          </cell>
          <cell r="P918">
            <v>0</v>
          </cell>
          <cell r="Q918">
            <v>0</v>
          </cell>
          <cell r="R918">
            <v>0</v>
          </cell>
          <cell r="S918">
            <v>0</v>
          </cell>
          <cell r="X918">
            <v>0</v>
          </cell>
          <cell r="Y918">
            <v>0</v>
          </cell>
          <cell r="Z918">
            <v>0</v>
          </cell>
          <cell r="AA918">
            <v>0</v>
          </cell>
          <cell r="AB918">
            <v>0</v>
          </cell>
          <cell r="AC918">
            <v>0</v>
          </cell>
        </row>
        <row r="919">
          <cell r="B919" t="str">
            <v>ke50</v>
          </cell>
          <cell r="C919">
            <v>1</v>
          </cell>
          <cell r="D919">
            <v>0</v>
          </cell>
          <cell r="E919" t="str">
            <v>Kẹp ép WR cỡ dây 50mm2</v>
          </cell>
          <cell r="F919" t="str">
            <v>cái</v>
          </cell>
          <cell r="G919">
            <v>8</v>
          </cell>
          <cell r="H919">
            <v>10500</v>
          </cell>
          <cell r="K919">
            <v>0</v>
          </cell>
          <cell r="M919">
            <v>0</v>
          </cell>
          <cell r="N919">
            <v>84000</v>
          </cell>
          <cell r="O919">
            <v>0</v>
          </cell>
          <cell r="P919">
            <v>0</v>
          </cell>
          <cell r="Q919">
            <v>0</v>
          </cell>
          <cell r="R919">
            <v>0</v>
          </cell>
          <cell r="S919">
            <v>0</v>
          </cell>
          <cell r="U919">
            <v>8</v>
          </cell>
          <cell r="Y919">
            <v>8</v>
          </cell>
        </row>
        <row r="920">
          <cell r="B920" t="str">
            <v>ke70</v>
          </cell>
          <cell r="C920">
            <v>0</v>
          </cell>
          <cell r="D920">
            <v>0</v>
          </cell>
          <cell r="E920" t="str">
            <v>Kẹp ép WR cỡ dây 70mm2</v>
          </cell>
          <cell r="F920" t="str">
            <v>cái</v>
          </cell>
          <cell r="G920">
            <v>0</v>
          </cell>
          <cell r="H920">
            <v>10500</v>
          </cell>
          <cell r="K920">
            <v>0</v>
          </cell>
          <cell r="M920">
            <v>0</v>
          </cell>
          <cell r="N920">
            <v>0</v>
          </cell>
          <cell r="O920">
            <v>0</v>
          </cell>
          <cell r="P920">
            <v>0</v>
          </cell>
          <cell r="Q920">
            <v>0</v>
          </cell>
          <cell r="R920">
            <v>0</v>
          </cell>
          <cell r="S920">
            <v>0</v>
          </cell>
          <cell r="X920">
            <v>0</v>
          </cell>
          <cell r="Y920">
            <v>0</v>
          </cell>
          <cell r="Z920">
            <v>0</v>
          </cell>
          <cell r="AA920">
            <v>0</v>
          </cell>
          <cell r="AB920">
            <v>0</v>
          </cell>
          <cell r="AC920">
            <v>0</v>
          </cell>
        </row>
        <row r="921">
          <cell r="B921" t="str">
            <v>ke95</v>
          </cell>
          <cell r="C921">
            <v>0</v>
          </cell>
          <cell r="D921">
            <v>0</v>
          </cell>
          <cell r="E921" t="str">
            <v>Kẹp ép WR cỡ dây 95mm2</v>
          </cell>
          <cell r="F921" t="str">
            <v>cái</v>
          </cell>
          <cell r="G921">
            <v>0</v>
          </cell>
          <cell r="H921">
            <v>14700</v>
          </cell>
          <cell r="K921">
            <v>0</v>
          </cell>
          <cell r="M921">
            <v>0</v>
          </cell>
          <cell r="N921">
            <v>0</v>
          </cell>
          <cell r="O921">
            <v>0</v>
          </cell>
          <cell r="P921">
            <v>0</v>
          </cell>
          <cell r="Q921">
            <v>0</v>
          </cell>
          <cell r="R921">
            <v>0</v>
          </cell>
          <cell r="S921">
            <v>0</v>
          </cell>
          <cell r="X921">
            <v>0</v>
          </cell>
          <cell r="Y921">
            <v>0</v>
          </cell>
          <cell r="Z921">
            <v>0</v>
          </cell>
          <cell r="AA921">
            <v>0</v>
          </cell>
          <cell r="AB921">
            <v>0</v>
          </cell>
          <cell r="AC921">
            <v>0</v>
          </cell>
        </row>
        <row r="922">
          <cell r="B922" t="str">
            <v>ke120</v>
          </cell>
          <cell r="C922">
            <v>0</v>
          </cell>
          <cell r="D922">
            <v>0</v>
          </cell>
          <cell r="E922" t="str">
            <v>Kẹp ép WR cỡ dây 120mm2</v>
          </cell>
          <cell r="F922" t="str">
            <v>cái</v>
          </cell>
          <cell r="G922">
            <v>0</v>
          </cell>
          <cell r="H922">
            <v>18900</v>
          </cell>
          <cell r="K922">
            <v>0</v>
          </cell>
          <cell r="M922">
            <v>0</v>
          </cell>
          <cell r="N922">
            <v>0</v>
          </cell>
          <cell r="O922">
            <v>0</v>
          </cell>
          <cell r="P922">
            <v>0</v>
          </cell>
          <cell r="Q922">
            <v>0</v>
          </cell>
          <cell r="R922">
            <v>0</v>
          </cell>
          <cell r="S922">
            <v>0</v>
          </cell>
          <cell r="U922">
            <v>0</v>
          </cell>
          <cell r="Y922">
            <v>0</v>
          </cell>
        </row>
        <row r="923">
          <cell r="B923" t="str">
            <v>ke150</v>
          </cell>
          <cell r="C923">
            <v>0</v>
          </cell>
          <cell r="D923">
            <v>0</v>
          </cell>
          <cell r="E923" t="str">
            <v>Kẹp ép WR cỡ dây 150mm2</v>
          </cell>
          <cell r="F923" t="str">
            <v>cái</v>
          </cell>
          <cell r="G923">
            <v>0</v>
          </cell>
          <cell r="H923">
            <v>23000</v>
          </cell>
          <cell r="K923">
            <v>0</v>
          </cell>
          <cell r="M923">
            <v>0</v>
          </cell>
          <cell r="N923">
            <v>0</v>
          </cell>
          <cell r="O923">
            <v>0</v>
          </cell>
          <cell r="P923">
            <v>0</v>
          </cell>
          <cell r="Q923">
            <v>0</v>
          </cell>
          <cell r="R923">
            <v>0</v>
          </cell>
          <cell r="S923">
            <v>0</v>
          </cell>
          <cell r="X923">
            <v>0</v>
          </cell>
          <cell r="Y923">
            <v>0</v>
          </cell>
          <cell r="Z923">
            <v>0</v>
          </cell>
          <cell r="AA923">
            <v>0</v>
          </cell>
          <cell r="AB923">
            <v>0</v>
          </cell>
          <cell r="AC923">
            <v>0</v>
          </cell>
        </row>
        <row r="924">
          <cell r="B924" t="str">
            <v>ke185</v>
          </cell>
          <cell r="C924">
            <v>0</v>
          </cell>
          <cell r="D924">
            <v>0</v>
          </cell>
          <cell r="E924" t="str">
            <v>Kẹp ép WR cỡ dây 185mm2</v>
          </cell>
          <cell r="F924" t="str">
            <v>cái</v>
          </cell>
          <cell r="G924">
            <v>0</v>
          </cell>
          <cell r="H924">
            <v>29000</v>
          </cell>
          <cell r="K924">
            <v>0</v>
          </cell>
          <cell r="M924">
            <v>0</v>
          </cell>
          <cell r="N924">
            <v>0</v>
          </cell>
          <cell r="O924">
            <v>0</v>
          </cell>
          <cell r="P924">
            <v>0</v>
          </cell>
          <cell r="Q924">
            <v>0</v>
          </cell>
          <cell r="R924">
            <v>0</v>
          </cell>
          <cell r="S924">
            <v>0</v>
          </cell>
          <cell r="X924">
            <v>0</v>
          </cell>
          <cell r="Y924">
            <v>0</v>
          </cell>
          <cell r="Z924">
            <v>0</v>
          </cell>
          <cell r="AA924">
            <v>0</v>
          </cell>
          <cell r="AB924">
            <v>0</v>
          </cell>
          <cell r="AC924">
            <v>0</v>
          </cell>
        </row>
        <row r="925">
          <cell r="B925" t="str">
            <v>ke240</v>
          </cell>
          <cell r="C925">
            <v>0</v>
          </cell>
          <cell r="D925">
            <v>0</v>
          </cell>
          <cell r="E925" t="str">
            <v>Kẹp ép WR cỡ dây 240mm2</v>
          </cell>
          <cell r="F925" t="str">
            <v>cái</v>
          </cell>
          <cell r="G925">
            <v>0</v>
          </cell>
          <cell r="H925">
            <v>36500</v>
          </cell>
          <cell r="K925">
            <v>0</v>
          </cell>
          <cell r="M925">
            <v>0</v>
          </cell>
          <cell r="N925">
            <v>0</v>
          </cell>
          <cell r="O925">
            <v>0</v>
          </cell>
          <cell r="P925">
            <v>0</v>
          </cell>
          <cell r="Q925">
            <v>0</v>
          </cell>
          <cell r="R925">
            <v>0</v>
          </cell>
          <cell r="S925">
            <v>0</v>
          </cell>
          <cell r="X925">
            <v>0</v>
          </cell>
          <cell r="Y925">
            <v>0</v>
          </cell>
          <cell r="Z925">
            <v>0</v>
          </cell>
          <cell r="AA925">
            <v>0</v>
          </cell>
          <cell r="AB925">
            <v>0</v>
          </cell>
          <cell r="AC925">
            <v>0</v>
          </cell>
        </row>
        <row r="926">
          <cell r="B926" t="str">
            <v>KQ2</v>
          </cell>
          <cell r="C926">
            <v>0</v>
          </cell>
          <cell r="D926" t="str">
            <v>D6.6201</v>
          </cell>
          <cell r="E926" t="str">
            <v>Kẹp quai 2/0 (quai đồng 8mm)</v>
          </cell>
          <cell r="F926" t="str">
            <v>cái</v>
          </cell>
          <cell r="G926">
            <v>0</v>
          </cell>
          <cell r="H926">
            <v>47000</v>
          </cell>
          <cell r="K926">
            <v>0</v>
          </cell>
          <cell r="M926">
            <v>0</v>
          </cell>
          <cell r="N926">
            <v>0</v>
          </cell>
          <cell r="O926">
            <v>0</v>
          </cell>
          <cell r="P926">
            <v>0</v>
          </cell>
          <cell r="Q926">
            <v>0</v>
          </cell>
          <cell r="R926">
            <v>0</v>
          </cell>
          <cell r="S926">
            <v>0</v>
          </cell>
          <cell r="X926">
            <v>0</v>
          </cell>
          <cell r="Y926">
            <v>0</v>
          </cell>
          <cell r="Z926">
            <v>0</v>
          </cell>
          <cell r="AA926">
            <v>0</v>
          </cell>
          <cell r="AB926">
            <v>0</v>
          </cell>
          <cell r="AC926">
            <v>0</v>
          </cell>
        </row>
        <row r="927">
          <cell r="B927" t="str">
            <v>KQ4</v>
          </cell>
          <cell r="C927">
            <v>0</v>
          </cell>
          <cell r="D927" t="str">
            <v>D6.6201</v>
          </cell>
          <cell r="E927" t="str">
            <v>Kẹp quai 4/0 (quai đồng 8mm)</v>
          </cell>
          <cell r="F927" t="str">
            <v>cái</v>
          </cell>
          <cell r="G927">
            <v>0</v>
          </cell>
          <cell r="H927">
            <v>63000</v>
          </cell>
          <cell r="K927">
            <v>0</v>
          </cell>
          <cell r="M927">
            <v>0</v>
          </cell>
          <cell r="N927">
            <v>0</v>
          </cell>
          <cell r="O927">
            <v>0</v>
          </cell>
          <cell r="P927">
            <v>0</v>
          </cell>
          <cell r="Q927">
            <v>0</v>
          </cell>
          <cell r="R927">
            <v>0</v>
          </cell>
          <cell r="S927">
            <v>0</v>
          </cell>
          <cell r="U927">
            <v>0</v>
          </cell>
          <cell r="Y927">
            <v>0</v>
          </cell>
        </row>
        <row r="928">
          <cell r="B928" t="str">
            <v>CKQ</v>
          </cell>
          <cell r="C928">
            <v>0</v>
          </cell>
          <cell r="D928">
            <v>0</v>
          </cell>
          <cell r="E928" t="str">
            <v>Chụp cách điện kẹp quai</v>
          </cell>
          <cell r="F928" t="str">
            <v>cái</v>
          </cell>
          <cell r="G928">
            <v>0</v>
          </cell>
          <cell r="H928">
            <v>122000</v>
          </cell>
          <cell r="K928">
            <v>0</v>
          </cell>
          <cell r="M928">
            <v>0</v>
          </cell>
          <cell r="N928">
            <v>0</v>
          </cell>
          <cell r="O928">
            <v>0</v>
          </cell>
          <cell r="P928">
            <v>0</v>
          </cell>
          <cell r="Q928">
            <v>0</v>
          </cell>
          <cell r="R928">
            <v>0</v>
          </cell>
          <cell r="S928">
            <v>0</v>
          </cell>
          <cell r="X928">
            <v>0</v>
          </cell>
          <cell r="Y928">
            <v>0</v>
          </cell>
          <cell r="Z928">
            <v>0</v>
          </cell>
          <cell r="AA928">
            <v>0</v>
          </cell>
          <cell r="AB928">
            <v>0</v>
          </cell>
          <cell r="AC928">
            <v>0</v>
          </cell>
        </row>
        <row r="929">
          <cell r="B929" t="str">
            <v>HL2</v>
          </cell>
          <cell r="C929">
            <v>0</v>
          </cell>
          <cell r="D929" t="str">
            <v>D6.6202</v>
          </cell>
          <cell r="E929" t="str">
            <v>Kẹp hotline 2/0</v>
          </cell>
          <cell r="F929" t="str">
            <v>cái</v>
          </cell>
          <cell r="G929">
            <v>0</v>
          </cell>
          <cell r="H929">
            <v>68000</v>
          </cell>
          <cell r="K929">
            <v>0</v>
          </cell>
          <cell r="M929">
            <v>0</v>
          </cell>
          <cell r="N929">
            <v>0</v>
          </cell>
          <cell r="O929">
            <v>0</v>
          </cell>
          <cell r="P929">
            <v>0</v>
          </cell>
          <cell r="Q929">
            <v>0</v>
          </cell>
          <cell r="R929">
            <v>0</v>
          </cell>
          <cell r="S929">
            <v>0</v>
          </cell>
          <cell r="X929">
            <v>0</v>
          </cell>
          <cell r="Y929">
            <v>0</v>
          </cell>
          <cell r="Z929">
            <v>0</v>
          </cell>
          <cell r="AA929">
            <v>0</v>
          </cell>
          <cell r="AB929">
            <v>0</v>
          </cell>
          <cell r="AC929">
            <v>0</v>
          </cell>
        </row>
        <row r="930">
          <cell r="B930" t="str">
            <v>DBST</v>
          </cell>
          <cell r="C930">
            <v>1</v>
          </cell>
          <cell r="D930">
            <v>0</v>
          </cell>
          <cell r="E930" t="str">
            <v>Dây phi kim buộc cổ sứ (trụ thẳng)</v>
          </cell>
          <cell r="F930" t="str">
            <v>sợi</v>
          </cell>
          <cell r="G930">
            <v>14</v>
          </cell>
          <cell r="H930">
            <v>225000</v>
          </cell>
          <cell r="K930">
            <v>0</v>
          </cell>
          <cell r="M930">
            <v>0</v>
          </cell>
          <cell r="N930">
            <v>3150000</v>
          </cell>
          <cell r="O930">
            <v>0</v>
          </cell>
          <cell r="P930">
            <v>0</v>
          </cell>
          <cell r="Q930">
            <v>0</v>
          </cell>
          <cell r="R930">
            <v>0</v>
          </cell>
          <cell r="S930">
            <v>0</v>
          </cell>
          <cell r="U930">
            <v>14</v>
          </cell>
          <cell r="Y930">
            <v>14</v>
          </cell>
          <cell r="Z930">
            <v>0</v>
          </cell>
          <cell r="AA930">
            <v>0</v>
          </cell>
          <cell r="AB930">
            <v>0</v>
          </cell>
          <cell r="AC930">
            <v>0</v>
          </cell>
        </row>
        <row r="931">
          <cell r="B931" t="str">
            <v>DBSG</v>
          </cell>
          <cell r="C931">
            <v>1</v>
          </cell>
          <cell r="D931">
            <v>0</v>
          </cell>
          <cell r="E931" t="str">
            <v>Dây phi kim buộc cổ sứ (trụ góc)</v>
          </cell>
          <cell r="F931" t="str">
            <v>sợi</v>
          </cell>
          <cell r="G931">
            <v>6</v>
          </cell>
          <cell r="H931">
            <v>236000</v>
          </cell>
          <cell r="K931">
            <v>0</v>
          </cell>
          <cell r="M931">
            <v>0</v>
          </cell>
          <cell r="N931">
            <v>1416000</v>
          </cell>
          <cell r="O931">
            <v>0</v>
          </cell>
          <cell r="P931">
            <v>0</v>
          </cell>
          <cell r="Q931">
            <v>0</v>
          </cell>
          <cell r="R931">
            <v>0</v>
          </cell>
          <cell r="S931">
            <v>0</v>
          </cell>
          <cell r="U931">
            <v>6</v>
          </cell>
          <cell r="Y931">
            <v>6</v>
          </cell>
          <cell r="Z931">
            <v>0</v>
          </cell>
          <cell r="AA931">
            <v>0</v>
          </cell>
          <cell r="AB931">
            <v>0</v>
          </cell>
          <cell r="AC931">
            <v>0</v>
          </cell>
        </row>
        <row r="932">
          <cell r="B932" t="str">
            <v>DBST240</v>
          </cell>
          <cell r="C932">
            <v>0</v>
          </cell>
          <cell r="D932">
            <v>0</v>
          </cell>
          <cell r="E932" t="str">
            <v>Dây phi kim buộc cổ sứ (trụ thẳng) dây 240mm2</v>
          </cell>
          <cell r="F932" t="str">
            <v>sợi</v>
          </cell>
          <cell r="G932">
            <v>0</v>
          </cell>
          <cell r="H932">
            <v>330000</v>
          </cell>
          <cell r="K932">
            <v>0</v>
          </cell>
          <cell r="M932">
            <v>0</v>
          </cell>
          <cell r="N932">
            <v>0</v>
          </cell>
          <cell r="O932">
            <v>0</v>
          </cell>
          <cell r="P932">
            <v>0</v>
          </cell>
          <cell r="Q932">
            <v>0</v>
          </cell>
          <cell r="R932">
            <v>0</v>
          </cell>
          <cell r="S932">
            <v>0</v>
          </cell>
          <cell r="X932">
            <v>0</v>
          </cell>
          <cell r="Y932">
            <v>0</v>
          </cell>
          <cell r="Z932">
            <v>0</v>
          </cell>
          <cell r="AA932">
            <v>0</v>
          </cell>
          <cell r="AB932">
            <v>0</v>
          </cell>
          <cell r="AC932">
            <v>0</v>
          </cell>
        </row>
        <row r="933">
          <cell r="B933" t="str">
            <v>HL4</v>
          </cell>
          <cell r="C933">
            <v>0</v>
          </cell>
          <cell r="D933" t="str">
            <v>D6.6202</v>
          </cell>
          <cell r="E933" t="str">
            <v>Kẹp hotline 4/0</v>
          </cell>
          <cell r="F933" t="str">
            <v>cái</v>
          </cell>
          <cell r="G933">
            <v>0</v>
          </cell>
          <cell r="H933">
            <v>94500</v>
          </cell>
          <cell r="K933">
            <v>0</v>
          </cell>
          <cell r="M933">
            <v>0</v>
          </cell>
          <cell r="N933">
            <v>0</v>
          </cell>
          <cell r="O933">
            <v>0</v>
          </cell>
          <cell r="P933">
            <v>0</v>
          </cell>
          <cell r="Q933">
            <v>0</v>
          </cell>
          <cell r="R933">
            <v>0</v>
          </cell>
          <cell r="S933">
            <v>0</v>
          </cell>
          <cell r="U933">
            <v>0</v>
          </cell>
          <cell r="Y933">
            <v>0</v>
          </cell>
        </row>
        <row r="934">
          <cell r="B934" t="str">
            <v>Duplex 211</v>
          </cell>
          <cell r="C934">
            <v>0</v>
          </cell>
          <cell r="D934">
            <v>0</v>
          </cell>
          <cell r="E934" t="str">
            <v>Cáp Duplex 2x11</v>
          </cell>
          <cell r="F934" t="str">
            <v>m</v>
          </cell>
          <cell r="G934">
            <v>0</v>
          </cell>
          <cell r="H934">
            <v>44200</v>
          </cell>
          <cell r="K934">
            <v>0</v>
          </cell>
          <cell r="M934">
            <v>0</v>
          </cell>
          <cell r="N934">
            <v>0</v>
          </cell>
          <cell r="O934">
            <v>0</v>
          </cell>
          <cell r="P934">
            <v>0</v>
          </cell>
          <cell r="Q934">
            <v>0</v>
          </cell>
          <cell r="R934">
            <v>0</v>
          </cell>
          <cell r="S934">
            <v>0</v>
          </cell>
          <cell r="U934">
            <v>0</v>
          </cell>
          <cell r="Y934">
            <v>0</v>
          </cell>
        </row>
        <row r="935">
          <cell r="B935" t="str">
            <v>B16300</v>
          </cell>
          <cell r="C935">
            <v>1</v>
          </cell>
          <cell r="D935">
            <v>0</v>
          </cell>
          <cell r="E935" t="str">
            <v>Boulon 16x300</v>
          </cell>
          <cell r="F935" t="str">
            <v>bộ</v>
          </cell>
          <cell r="G935">
            <v>1</v>
          </cell>
          <cell r="H935">
            <v>21000</v>
          </cell>
          <cell r="K935">
            <v>0</v>
          </cell>
          <cell r="M935">
            <v>0</v>
          </cell>
          <cell r="N935">
            <v>21000</v>
          </cell>
          <cell r="O935">
            <v>0</v>
          </cell>
          <cell r="P935">
            <v>0</v>
          </cell>
          <cell r="Q935">
            <v>0</v>
          </cell>
          <cell r="R935">
            <v>0</v>
          </cell>
          <cell r="S935">
            <v>0</v>
          </cell>
          <cell r="U935">
            <v>1</v>
          </cell>
          <cell r="Y935">
            <v>1</v>
          </cell>
        </row>
        <row r="936">
          <cell r="B936" t="str">
            <v>B16350</v>
          </cell>
          <cell r="C936">
            <v>0</v>
          </cell>
          <cell r="D936">
            <v>0</v>
          </cell>
          <cell r="E936" t="str">
            <v>Boulon 16x350</v>
          </cell>
          <cell r="F936" t="str">
            <v>bộ</v>
          </cell>
          <cell r="G936">
            <v>0</v>
          </cell>
          <cell r="H936">
            <v>23500</v>
          </cell>
          <cell r="K936">
            <v>0</v>
          </cell>
          <cell r="M936">
            <v>0</v>
          </cell>
          <cell r="N936">
            <v>0</v>
          </cell>
          <cell r="O936">
            <v>0</v>
          </cell>
          <cell r="P936">
            <v>0</v>
          </cell>
          <cell r="Q936">
            <v>0</v>
          </cell>
          <cell r="R936">
            <v>0</v>
          </cell>
          <cell r="S936">
            <v>0</v>
          </cell>
          <cell r="U936">
            <v>0</v>
          </cell>
          <cell r="Y936">
            <v>0</v>
          </cell>
        </row>
        <row r="937">
          <cell r="B937" t="str">
            <v>BM16300</v>
          </cell>
          <cell r="C937">
            <v>1</v>
          </cell>
          <cell r="D937">
            <v>0</v>
          </cell>
          <cell r="E937" t="str">
            <v>Boulon mắt 16x300</v>
          </cell>
          <cell r="F937" t="str">
            <v>bộ</v>
          </cell>
          <cell r="G937">
            <v>1</v>
          </cell>
          <cell r="H937">
            <v>34500</v>
          </cell>
          <cell r="K937">
            <v>0</v>
          </cell>
          <cell r="M937">
            <v>0</v>
          </cell>
          <cell r="N937">
            <v>34500</v>
          </cell>
          <cell r="O937">
            <v>0</v>
          </cell>
          <cell r="P937">
            <v>0</v>
          </cell>
          <cell r="Q937">
            <v>0</v>
          </cell>
          <cell r="R937">
            <v>0</v>
          </cell>
          <cell r="S937">
            <v>0</v>
          </cell>
          <cell r="U937">
            <v>1</v>
          </cell>
          <cell r="Y937">
            <v>1</v>
          </cell>
        </row>
        <row r="938">
          <cell r="B938" t="str">
            <v>LD 50</v>
          </cell>
          <cell r="C938">
            <v>1</v>
          </cell>
          <cell r="D938">
            <v>0</v>
          </cell>
          <cell r="E938" t="str">
            <v>Long đền vuông 18 (50x50x3)</v>
          </cell>
          <cell r="F938" t="str">
            <v>cái</v>
          </cell>
          <cell r="G938">
            <v>3</v>
          </cell>
          <cell r="H938">
            <v>2600</v>
          </cell>
          <cell r="K938">
            <v>0</v>
          </cell>
          <cell r="M938">
            <v>0</v>
          </cell>
          <cell r="N938">
            <v>7800</v>
          </cell>
          <cell r="O938">
            <v>0</v>
          </cell>
          <cell r="P938">
            <v>0</v>
          </cell>
          <cell r="Q938">
            <v>0</v>
          </cell>
          <cell r="R938">
            <v>0</v>
          </cell>
          <cell r="S938">
            <v>0</v>
          </cell>
          <cell r="U938">
            <v>3</v>
          </cell>
          <cell r="Y938">
            <v>3</v>
          </cell>
        </row>
        <row r="939">
          <cell r="B939" t="str">
            <v>ON50</v>
          </cell>
          <cell r="C939">
            <v>0</v>
          </cell>
          <cell r="E939" t="str">
            <v>Ống nối dây cỡ 50mm2</v>
          </cell>
          <cell r="F939" t="str">
            <v>cái</v>
          </cell>
          <cell r="G939">
            <v>0</v>
          </cell>
          <cell r="H939">
            <v>22000</v>
          </cell>
          <cell r="N939">
            <v>0</v>
          </cell>
          <cell r="O939">
            <v>0</v>
          </cell>
          <cell r="P939">
            <v>0</v>
          </cell>
          <cell r="Q939">
            <v>0</v>
          </cell>
          <cell r="R939">
            <v>0</v>
          </cell>
          <cell r="S939">
            <v>0</v>
          </cell>
          <cell r="X939">
            <v>0</v>
          </cell>
          <cell r="Y939">
            <v>0</v>
          </cell>
          <cell r="Z939">
            <v>0</v>
          </cell>
          <cell r="AA939">
            <v>0</v>
          </cell>
          <cell r="AB939">
            <v>0</v>
          </cell>
          <cell r="AC939">
            <v>0</v>
          </cell>
        </row>
        <row r="940">
          <cell r="B940" t="str">
            <v>ON70</v>
          </cell>
          <cell r="C940">
            <v>0</v>
          </cell>
          <cell r="D940">
            <v>0</v>
          </cell>
          <cell r="E940" t="str">
            <v>Ống nối dây cỡ 70mm2</v>
          </cell>
          <cell r="F940" t="str">
            <v>cái</v>
          </cell>
          <cell r="G940">
            <v>0</v>
          </cell>
          <cell r="H940">
            <v>27000</v>
          </cell>
          <cell r="K940">
            <v>304972</v>
          </cell>
          <cell r="M940">
            <v>8886</v>
          </cell>
          <cell r="N940">
            <v>0</v>
          </cell>
          <cell r="O940">
            <v>0</v>
          </cell>
          <cell r="P940">
            <v>0</v>
          </cell>
          <cell r="Q940">
            <v>0</v>
          </cell>
          <cell r="R940">
            <v>0</v>
          </cell>
          <cell r="S940">
            <v>0</v>
          </cell>
          <cell r="X940">
            <v>0</v>
          </cell>
          <cell r="Y940">
            <v>0</v>
          </cell>
          <cell r="Z940">
            <v>0</v>
          </cell>
          <cell r="AA940">
            <v>0</v>
          </cell>
          <cell r="AB940">
            <v>0</v>
          </cell>
          <cell r="AC940">
            <v>0</v>
          </cell>
        </row>
        <row r="941">
          <cell r="B941" t="str">
            <v>ON95</v>
          </cell>
          <cell r="C941">
            <v>0</v>
          </cell>
          <cell r="D941">
            <v>0</v>
          </cell>
          <cell r="E941" t="str">
            <v>Ống nối dây cỡ 95mm2</v>
          </cell>
          <cell r="F941" t="str">
            <v>cái</v>
          </cell>
          <cell r="G941">
            <v>0</v>
          </cell>
          <cell r="H941">
            <v>39000</v>
          </cell>
          <cell r="K941">
            <v>304972</v>
          </cell>
          <cell r="M941">
            <v>8886</v>
          </cell>
          <cell r="N941">
            <v>0</v>
          </cell>
          <cell r="O941">
            <v>0</v>
          </cell>
          <cell r="P941">
            <v>0</v>
          </cell>
          <cell r="Q941">
            <v>0</v>
          </cell>
          <cell r="R941">
            <v>0</v>
          </cell>
          <cell r="S941">
            <v>0</v>
          </cell>
          <cell r="X941">
            <v>0</v>
          </cell>
          <cell r="Y941">
            <v>0</v>
          </cell>
          <cell r="Z941">
            <v>0</v>
          </cell>
          <cell r="AA941">
            <v>0</v>
          </cell>
          <cell r="AB941">
            <v>0</v>
          </cell>
          <cell r="AC941">
            <v>0</v>
          </cell>
        </row>
        <row r="942">
          <cell r="B942" t="str">
            <v>ON120</v>
          </cell>
          <cell r="C942">
            <v>0</v>
          </cell>
          <cell r="D942">
            <v>0</v>
          </cell>
          <cell r="E942" t="str">
            <v>Ống nối dây cỡ 120mm2</v>
          </cell>
          <cell r="F942" t="str">
            <v>cái</v>
          </cell>
          <cell r="G942">
            <v>0</v>
          </cell>
          <cell r="H942">
            <v>56000</v>
          </cell>
          <cell r="K942">
            <v>304972</v>
          </cell>
          <cell r="M942">
            <v>8886</v>
          </cell>
          <cell r="N942">
            <v>0</v>
          </cell>
          <cell r="O942">
            <v>0</v>
          </cell>
          <cell r="P942">
            <v>0</v>
          </cell>
          <cell r="Q942">
            <v>0</v>
          </cell>
          <cell r="R942">
            <v>0</v>
          </cell>
          <cell r="S942">
            <v>0</v>
          </cell>
          <cell r="X942">
            <v>0</v>
          </cell>
          <cell r="Y942">
            <v>0</v>
          </cell>
          <cell r="Z942">
            <v>0</v>
          </cell>
          <cell r="AA942">
            <v>0</v>
          </cell>
          <cell r="AB942">
            <v>0</v>
          </cell>
          <cell r="AC942">
            <v>0</v>
          </cell>
        </row>
        <row r="943">
          <cell r="B943" t="str">
            <v>ON150</v>
          </cell>
          <cell r="C943">
            <v>0</v>
          </cell>
          <cell r="D943">
            <v>0</v>
          </cell>
          <cell r="E943" t="str">
            <v>Ống nối dây cỡ 150mm2</v>
          </cell>
          <cell r="F943" t="str">
            <v>cái</v>
          </cell>
          <cell r="G943">
            <v>0</v>
          </cell>
          <cell r="H943">
            <v>74000</v>
          </cell>
          <cell r="K943">
            <v>383675</v>
          </cell>
          <cell r="M943">
            <v>8886</v>
          </cell>
          <cell r="N943">
            <v>0</v>
          </cell>
          <cell r="O943">
            <v>0</v>
          </cell>
          <cell r="P943">
            <v>0</v>
          </cell>
          <cell r="Q943">
            <v>0</v>
          </cell>
          <cell r="R943">
            <v>0</v>
          </cell>
          <cell r="S943">
            <v>0</v>
          </cell>
          <cell r="X943">
            <v>0</v>
          </cell>
          <cell r="Y943">
            <v>0</v>
          </cell>
          <cell r="Z943">
            <v>0</v>
          </cell>
          <cell r="AA943">
            <v>0</v>
          </cell>
          <cell r="AB943">
            <v>0</v>
          </cell>
          <cell r="AC943">
            <v>0</v>
          </cell>
        </row>
        <row r="944">
          <cell r="B944" t="str">
            <v>ON185</v>
          </cell>
          <cell r="C944">
            <v>0</v>
          </cell>
          <cell r="D944">
            <v>0</v>
          </cell>
          <cell r="E944" t="str">
            <v>Ống nối dây cỡ 185mm2</v>
          </cell>
          <cell r="F944" t="str">
            <v>cái</v>
          </cell>
          <cell r="G944">
            <v>0</v>
          </cell>
          <cell r="H944">
            <v>99000</v>
          </cell>
          <cell r="K944">
            <v>472215</v>
          </cell>
          <cell r="M944">
            <v>8886</v>
          </cell>
          <cell r="N944">
            <v>0</v>
          </cell>
          <cell r="O944">
            <v>0</v>
          </cell>
          <cell r="P944">
            <v>0</v>
          </cell>
          <cell r="Q944">
            <v>0</v>
          </cell>
          <cell r="R944">
            <v>0</v>
          </cell>
          <cell r="S944">
            <v>0</v>
          </cell>
          <cell r="X944">
            <v>0</v>
          </cell>
          <cell r="Y944">
            <v>0</v>
          </cell>
          <cell r="Z944">
            <v>0</v>
          </cell>
          <cell r="AA944">
            <v>0</v>
          </cell>
          <cell r="AB944">
            <v>0</v>
          </cell>
          <cell r="AC944">
            <v>0</v>
          </cell>
        </row>
        <row r="945">
          <cell r="B945" t="str">
            <v>ON240</v>
          </cell>
          <cell r="C945">
            <v>0</v>
          </cell>
          <cell r="D945">
            <v>0</v>
          </cell>
          <cell r="E945" t="str">
            <v>Ống nối dây cỡ 240mm2</v>
          </cell>
          <cell r="F945" t="str">
            <v>cái</v>
          </cell>
          <cell r="G945">
            <v>0</v>
          </cell>
          <cell r="H945">
            <v>124000</v>
          </cell>
          <cell r="K945">
            <v>613223</v>
          </cell>
          <cell r="M945">
            <v>11108</v>
          </cell>
          <cell r="N945">
            <v>0</v>
          </cell>
          <cell r="O945">
            <v>0</v>
          </cell>
          <cell r="P945">
            <v>0</v>
          </cell>
          <cell r="Q945">
            <v>0</v>
          </cell>
          <cell r="R945">
            <v>0</v>
          </cell>
          <cell r="S945">
            <v>0</v>
          </cell>
          <cell r="X945">
            <v>0</v>
          </cell>
          <cell r="Y945">
            <v>0</v>
          </cell>
          <cell r="Z945">
            <v>0</v>
          </cell>
          <cell r="AA945">
            <v>0</v>
          </cell>
          <cell r="AB945">
            <v>0</v>
          </cell>
          <cell r="AC945">
            <v>0</v>
          </cell>
        </row>
        <row r="946">
          <cell r="B946" t="str">
            <v>OBCD</v>
          </cell>
          <cell r="C946">
            <v>1</v>
          </cell>
          <cell r="D946">
            <v>0</v>
          </cell>
          <cell r="E946" t="str">
            <v>Ống bọc cách điện D30/17</v>
          </cell>
          <cell r="F946" t="str">
            <v>mét</v>
          </cell>
          <cell r="G946">
            <v>0.9</v>
          </cell>
          <cell r="H946">
            <v>95000</v>
          </cell>
          <cell r="N946">
            <v>85500</v>
          </cell>
          <cell r="O946">
            <v>0</v>
          </cell>
          <cell r="P946">
            <v>0</v>
          </cell>
          <cell r="Q946">
            <v>0</v>
          </cell>
          <cell r="R946">
            <v>0</v>
          </cell>
          <cell r="S946">
            <v>0</v>
          </cell>
          <cell r="U946">
            <v>0.9</v>
          </cell>
          <cell r="Y946">
            <v>0.9</v>
          </cell>
        </row>
        <row r="947">
          <cell r="B947" t="str">
            <v>A70</v>
          </cell>
          <cell r="C947">
            <v>1</v>
          </cell>
          <cell r="D947">
            <v>0</v>
          </cell>
          <cell r="E947" t="str">
            <v>Cáp nhôm A-70: buột dây cổ sứ</v>
          </cell>
          <cell r="F947" t="str">
            <v>kg</v>
          </cell>
          <cell r="G947">
            <v>0.9</v>
          </cell>
          <cell r="H947">
            <v>59513</v>
          </cell>
          <cell r="K947">
            <v>0</v>
          </cell>
          <cell r="M947">
            <v>0</v>
          </cell>
          <cell r="N947">
            <v>53561.7</v>
          </cell>
          <cell r="O947">
            <v>0</v>
          </cell>
          <cell r="P947">
            <v>0</v>
          </cell>
          <cell r="Q947">
            <v>0</v>
          </cell>
          <cell r="R947">
            <v>0</v>
          </cell>
          <cell r="S947">
            <v>0</v>
          </cell>
          <cell r="U947">
            <v>0.9</v>
          </cell>
          <cell r="Y947">
            <v>0.9</v>
          </cell>
        </row>
        <row r="948">
          <cell r="B948" t="str">
            <v>R4</v>
          </cell>
          <cell r="C948">
            <v>0</v>
          </cell>
          <cell r="D948">
            <v>0</v>
          </cell>
          <cell r="E948" t="str">
            <v>Rack 4 sứ</v>
          </cell>
          <cell r="F948" t="str">
            <v>bộ</v>
          </cell>
          <cell r="G948">
            <v>0</v>
          </cell>
          <cell r="H948">
            <v>200000</v>
          </cell>
          <cell r="N948">
            <v>0</v>
          </cell>
          <cell r="O948">
            <v>0</v>
          </cell>
          <cell r="P948">
            <v>0</v>
          </cell>
          <cell r="Q948">
            <v>0</v>
          </cell>
          <cell r="R948">
            <v>0</v>
          </cell>
          <cell r="S948">
            <v>0</v>
          </cell>
          <cell r="U948">
            <v>0</v>
          </cell>
          <cell r="Y948">
            <v>0</v>
          </cell>
        </row>
        <row r="949">
          <cell r="B949" t="str">
            <v>SOC</v>
          </cell>
          <cell r="C949">
            <v>0</v>
          </cell>
          <cell r="D949" t="str">
            <v>D3.1201</v>
          </cell>
          <cell r="E949" t="str">
            <v xml:space="preserve">Sứ ống chỉ </v>
          </cell>
          <cell r="F949" t="str">
            <v>cái</v>
          </cell>
          <cell r="G949">
            <v>0</v>
          </cell>
          <cell r="H949">
            <v>16000</v>
          </cell>
          <cell r="K949">
            <v>15472</v>
          </cell>
          <cell r="M949">
            <v>0</v>
          </cell>
          <cell r="N949">
            <v>0</v>
          </cell>
          <cell r="O949">
            <v>0</v>
          </cell>
          <cell r="P949">
            <v>0</v>
          </cell>
          <cell r="Q949">
            <v>0</v>
          </cell>
          <cell r="R949">
            <v>0</v>
          </cell>
          <cell r="S949">
            <v>0</v>
          </cell>
          <cell r="U949">
            <v>0</v>
          </cell>
          <cell r="Y949">
            <v>0</v>
          </cell>
        </row>
        <row r="950">
          <cell r="B950" t="str">
            <v>KDAC50</v>
          </cell>
          <cell r="C950">
            <v>1</v>
          </cell>
          <cell r="D950" t="str">
            <v>D3.6211</v>
          </cell>
          <cell r="E950" t="str">
            <v>Kéo dây nhôm lõi thép cỡ dây 50mm2, chiều cao &lt;10m</v>
          </cell>
          <cell r="F950" t="str">
            <v>km</v>
          </cell>
          <cell r="G950">
            <v>0.2</v>
          </cell>
          <cell r="H950">
            <v>0</v>
          </cell>
          <cell r="K950">
            <v>1852324</v>
          </cell>
          <cell r="M950">
            <v>156614</v>
          </cell>
          <cell r="N950">
            <v>0</v>
          </cell>
          <cell r="O950">
            <v>0</v>
          </cell>
          <cell r="P950">
            <v>0</v>
          </cell>
          <cell r="Q950">
            <v>370465</v>
          </cell>
          <cell r="R950">
            <v>0</v>
          </cell>
          <cell r="S950">
            <v>31323</v>
          </cell>
          <cell r="U950">
            <v>0.2</v>
          </cell>
          <cell r="Y950">
            <v>0.2</v>
          </cell>
        </row>
        <row r="951">
          <cell r="B951" t="str">
            <v>KDAC70</v>
          </cell>
          <cell r="C951">
            <v>0</v>
          </cell>
          <cell r="D951" t="str">
            <v>D3.6211</v>
          </cell>
          <cell r="E951" t="str">
            <v>Kéo dây nhôm lõi thép cỡ dây 70mm2</v>
          </cell>
          <cell r="F951" t="str">
            <v>km</v>
          </cell>
          <cell r="G951">
            <v>0</v>
          </cell>
          <cell r="H951">
            <v>0</v>
          </cell>
          <cell r="K951">
            <v>2646176</v>
          </cell>
          <cell r="M951">
            <v>156614</v>
          </cell>
          <cell r="N951">
            <v>0</v>
          </cell>
          <cell r="O951">
            <v>0</v>
          </cell>
          <cell r="P951">
            <v>0</v>
          </cell>
          <cell r="Q951">
            <v>0</v>
          </cell>
          <cell r="R951">
            <v>0</v>
          </cell>
          <cell r="S951">
            <v>0</v>
          </cell>
          <cell r="X951">
            <v>0</v>
          </cell>
          <cell r="Y951">
            <v>0</v>
          </cell>
          <cell r="Z951">
            <v>0</v>
          </cell>
          <cell r="AA951">
            <v>0</v>
          </cell>
          <cell r="AB951">
            <v>0</v>
          </cell>
          <cell r="AC951">
            <v>0</v>
          </cell>
        </row>
        <row r="952">
          <cell r="B952" t="str">
            <v>KDAC95</v>
          </cell>
          <cell r="C952">
            <v>0</v>
          </cell>
          <cell r="D952" t="str">
            <v>D3.6212</v>
          </cell>
          <cell r="E952" t="str">
            <v>Kéo dây nhôm lõi thép cỡ dây 95mm2</v>
          </cell>
          <cell r="F952" t="str">
            <v>km</v>
          </cell>
          <cell r="G952">
            <v>0</v>
          </cell>
          <cell r="H952">
            <v>0</v>
          </cell>
          <cell r="K952">
            <v>3591889</v>
          </cell>
          <cell r="M952">
            <v>212254</v>
          </cell>
          <cell r="N952">
            <v>0</v>
          </cell>
          <cell r="O952">
            <v>0</v>
          </cell>
          <cell r="P952">
            <v>0</v>
          </cell>
          <cell r="Q952">
            <v>0</v>
          </cell>
          <cell r="R952">
            <v>0</v>
          </cell>
          <cell r="S952">
            <v>0</v>
          </cell>
          <cell r="X952">
            <v>0</v>
          </cell>
          <cell r="Y952">
            <v>0</v>
          </cell>
          <cell r="Z952">
            <v>0</v>
          </cell>
          <cell r="AA952">
            <v>0</v>
          </cell>
          <cell r="AB952">
            <v>0</v>
          </cell>
          <cell r="AC952">
            <v>0</v>
          </cell>
        </row>
        <row r="953">
          <cell r="B953" t="str">
            <v>KDAC120</v>
          </cell>
          <cell r="C953">
            <v>0</v>
          </cell>
          <cell r="D953" t="str">
            <v>06.6161</v>
          </cell>
          <cell r="E953" t="str">
            <v>Kéo dây nhôm lõi thép cỡ dây 120mm2</v>
          </cell>
          <cell r="F953" t="str">
            <v>km</v>
          </cell>
          <cell r="G953">
            <v>0</v>
          </cell>
          <cell r="H953">
            <v>0</v>
          </cell>
          <cell r="K953">
            <v>0</v>
          </cell>
          <cell r="M953">
            <v>0</v>
          </cell>
          <cell r="N953">
            <v>0</v>
          </cell>
          <cell r="O953">
            <v>0</v>
          </cell>
          <cell r="P953">
            <v>0</v>
          </cell>
          <cell r="Q953">
            <v>0</v>
          </cell>
          <cell r="R953">
            <v>0</v>
          </cell>
          <cell r="S953">
            <v>0</v>
          </cell>
          <cell r="X953">
            <v>0</v>
          </cell>
          <cell r="Y953">
            <v>0</v>
          </cell>
          <cell r="Z953">
            <v>0</v>
          </cell>
          <cell r="AA953">
            <v>0</v>
          </cell>
          <cell r="AB953">
            <v>0</v>
          </cell>
          <cell r="AC953">
            <v>0</v>
          </cell>
        </row>
        <row r="954">
          <cell r="B954" t="str">
            <v>KDAC150</v>
          </cell>
          <cell r="C954">
            <v>0</v>
          </cell>
          <cell r="D954" t="str">
            <v>06.6162</v>
          </cell>
          <cell r="E954" t="str">
            <v>Kéo dây nhôm lõi thép cỡ dây 150mm2</v>
          </cell>
          <cell r="F954" t="str">
            <v>km</v>
          </cell>
          <cell r="H954">
            <v>0</v>
          </cell>
          <cell r="K954">
            <v>0</v>
          </cell>
          <cell r="M954">
            <v>0</v>
          </cell>
          <cell r="N954">
            <v>0</v>
          </cell>
          <cell r="O954">
            <v>0</v>
          </cell>
          <cell r="P954">
            <v>0</v>
          </cell>
          <cell r="Q954">
            <v>0</v>
          </cell>
          <cell r="R954">
            <v>0</v>
          </cell>
          <cell r="S954">
            <v>0</v>
          </cell>
          <cell r="X954">
            <v>0</v>
          </cell>
          <cell r="Y954">
            <v>0</v>
          </cell>
          <cell r="Z954">
            <v>0</v>
          </cell>
          <cell r="AA954">
            <v>0</v>
          </cell>
          <cell r="AB954">
            <v>0</v>
          </cell>
          <cell r="AC954">
            <v>0</v>
          </cell>
        </row>
        <row r="955">
          <cell r="B955" t="str">
            <v>KDAC185</v>
          </cell>
          <cell r="C955">
            <v>0</v>
          </cell>
          <cell r="D955" t="str">
            <v>06.6163</v>
          </cell>
          <cell r="E955" t="str">
            <v>Kéo dây nhôm lõi thép cỡ dây 185mm2</v>
          </cell>
          <cell r="F955" t="str">
            <v>km</v>
          </cell>
          <cell r="H955">
            <v>0</v>
          </cell>
          <cell r="K955">
            <v>0</v>
          </cell>
          <cell r="M955">
            <v>0</v>
          </cell>
          <cell r="N955">
            <v>0</v>
          </cell>
          <cell r="O955">
            <v>0</v>
          </cell>
          <cell r="P955">
            <v>0</v>
          </cell>
          <cell r="Q955">
            <v>0</v>
          </cell>
          <cell r="R955">
            <v>0</v>
          </cell>
          <cell r="S955">
            <v>0</v>
          </cell>
          <cell r="X955">
            <v>0</v>
          </cell>
          <cell r="Y955">
            <v>0</v>
          </cell>
          <cell r="Z955">
            <v>0</v>
          </cell>
          <cell r="AA955">
            <v>0</v>
          </cell>
          <cell r="AB955">
            <v>0</v>
          </cell>
          <cell r="AC955">
            <v>0</v>
          </cell>
        </row>
        <row r="956">
          <cell r="B956" t="str">
            <v>KDAC240</v>
          </cell>
          <cell r="C956">
            <v>0</v>
          </cell>
          <cell r="D956" t="str">
            <v>06.6164</v>
          </cell>
          <cell r="E956" t="str">
            <v>Kéo dây nhôm lõi thép cỡ dây 240mm2</v>
          </cell>
          <cell r="F956" t="str">
            <v>km</v>
          </cell>
          <cell r="H956">
            <v>0</v>
          </cell>
          <cell r="K956">
            <v>0</v>
          </cell>
          <cell r="M956">
            <v>0</v>
          </cell>
          <cell r="N956">
            <v>0</v>
          </cell>
          <cell r="O956">
            <v>0</v>
          </cell>
          <cell r="P956">
            <v>0</v>
          </cell>
          <cell r="Q956">
            <v>0</v>
          </cell>
          <cell r="R956">
            <v>0</v>
          </cell>
          <cell r="S956">
            <v>0</v>
          </cell>
          <cell r="X956">
            <v>0</v>
          </cell>
          <cell r="Y956">
            <v>0</v>
          </cell>
          <cell r="Z956">
            <v>0</v>
          </cell>
          <cell r="AA956">
            <v>0</v>
          </cell>
          <cell r="AB956">
            <v>0</v>
          </cell>
          <cell r="AC956">
            <v>0</v>
          </cell>
        </row>
        <row r="957">
          <cell r="B957" t="str">
            <v>KDM25</v>
          </cell>
          <cell r="C957">
            <v>0</v>
          </cell>
          <cell r="D957" t="str">
            <v>06.6142</v>
          </cell>
          <cell r="E957" t="str">
            <v>Kéo dây đồng trần 25mm2</v>
          </cell>
          <cell r="F957" t="str">
            <v>km</v>
          </cell>
          <cell r="H957">
            <v>0</v>
          </cell>
          <cell r="K957">
            <v>3192101</v>
          </cell>
          <cell r="M957">
            <v>0</v>
          </cell>
          <cell r="N957">
            <v>0</v>
          </cell>
          <cell r="O957">
            <v>0</v>
          </cell>
          <cell r="P957">
            <v>0</v>
          </cell>
          <cell r="Q957">
            <v>0</v>
          </cell>
          <cell r="R957">
            <v>0</v>
          </cell>
          <cell r="S957">
            <v>0</v>
          </cell>
          <cell r="X957">
            <v>0</v>
          </cell>
          <cell r="Y957">
            <v>0</v>
          </cell>
          <cell r="Z957">
            <v>0</v>
          </cell>
          <cell r="AA957">
            <v>0</v>
          </cell>
          <cell r="AB957">
            <v>0</v>
          </cell>
          <cell r="AC957">
            <v>0</v>
          </cell>
        </row>
        <row r="958">
          <cell r="B958" t="str">
            <v>KDM25b</v>
          </cell>
          <cell r="C958">
            <v>0</v>
          </cell>
          <cell r="D958" t="str">
            <v>06.6142</v>
          </cell>
          <cell r="E958" t="str">
            <v>Kéo dây đồng bọc 25mm2</v>
          </cell>
          <cell r="F958" t="str">
            <v>km</v>
          </cell>
          <cell r="H958">
            <v>0</v>
          </cell>
          <cell r="K958">
            <v>0</v>
          </cell>
          <cell r="M958">
            <v>0</v>
          </cell>
          <cell r="N958">
            <v>0</v>
          </cell>
          <cell r="O958">
            <v>0</v>
          </cell>
          <cell r="P958">
            <v>0</v>
          </cell>
          <cell r="Q958">
            <v>0</v>
          </cell>
          <cell r="R958">
            <v>0</v>
          </cell>
          <cell r="S958">
            <v>0</v>
          </cell>
          <cell r="X958">
            <v>0</v>
          </cell>
          <cell r="Y958">
            <v>0</v>
          </cell>
          <cell r="Z958">
            <v>0</v>
          </cell>
          <cell r="AA958">
            <v>0</v>
          </cell>
          <cell r="AB958">
            <v>0</v>
          </cell>
          <cell r="AC958">
            <v>0</v>
          </cell>
        </row>
        <row r="959">
          <cell r="B959" t="str">
            <v>KDM50b</v>
          </cell>
          <cell r="C959">
            <v>0</v>
          </cell>
          <cell r="D959" t="str">
            <v>06.6144</v>
          </cell>
          <cell r="E959" t="str">
            <v>Kéo dây đồng bọc 50mm3</v>
          </cell>
          <cell r="F959" t="str">
            <v>km</v>
          </cell>
          <cell r="H959">
            <v>0</v>
          </cell>
          <cell r="K959">
            <v>0</v>
          </cell>
          <cell r="M959">
            <v>0</v>
          </cell>
          <cell r="N959">
            <v>0</v>
          </cell>
          <cell r="O959">
            <v>0</v>
          </cell>
          <cell r="P959">
            <v>0</v>
          </cell>
          <cell r="Q959">
            <v>0</v>
          </cell>
          <cell r="R959">
            <v>0</v>
          </cell>
          <cell r="S959">
            <v>0</v>
          </cell>
          <cell r="X959">
            <v>0</v>
          </cell>
          <cell r="Y959">
            <v>0</v>
          </cell>
          <cell r="Z959">
            <v>0</v>
          </cell>
          <cell r="AA959">
            <v>0</v>
          </cell>
          <cell r="AB959">
            <v>0</v>
          </cell>
          <cell r="AC959">
            <v>0</v>
          </cell>
        </row>
        <row r="960">
          <cell r="B960" t="str">
            <v>KDAC50B</v>
          </cell>
          <cell r="C960">
            <v>1</v>
          </cell>
          <cell r="D960" t="str">
            <v>D3.6211</v>
          </cell>
          <cell r="E960" t="str">
            <v>Kéo dây nhôm lõi thép bọc XLPE cỡ dây 50mm2 (dây bọc)</v>
          </cell>
          <cell r="F960" t="str">
            <v>km</v>
          </cell>
          <cell r="G960">
            <v>0.59</v>
          </cell>
          <cell r="H960">
            <v>0</v>
          </cell>
          <cell r="K960">
            <v>2910794</v>
          </cell>
          <cell r="M960">
            <v>156614</v>
          </cell>
          <cell r="N960">
            <v>0</v>
          </cell>
          <cell r="O960">
            <v>0</v>
          </cell>
          <cell r="P960">
            <v>0</v>
          </cell>
          <cell r="Q960">
            <v>1717368</v>
          </cell>
          <cell r="R960">
            <v>0</v>
          </cell>
          <cell r="S960">
            <v>92402</v>
          </cell>
          <cell r="U960">
            <v>0.59</v>
          </cell>
          <cell r="Y960">
            <v>0.59</v>
          </cell>
        </row>
        <row r="961">
          <cell r="B961" t="str">
            <v>KDAC70B</v>
          </cell>
          <cell r="C961">
            <v>0</v>
          </cell>
          <cell r="D961" t="str">
            <v>D3.6211</v>
          </cell>
          <cell r="E961" t="str">
            <v>Kéo dây nhôm lõi thép bọc XLPE cỡ dây 70mm2</v>
          </cell>
          <cell r="F961" t="str">
            <v>km</v>
          </cell>
          <cell r="G961">
            <v>0</v>
          </cell>
          <cell r="H961">
            <v>0</v>
          </cell>
          <cell r="K961">
            <v>2910794</v>
          </cell>
          <cell r="M961">
            <v>172275</v>
          </cell>
          <cell r="N961">
            <v>0</v>
          </cell>
          <cell r="O961">
            <v>0</v>
          </cell>
          <cell r="P961">
            <v>0</v>
          </cell>
          <cell r="Q961">
            <v>0</v>
          </cell>
          <cell r="R961">
            <v>0</v>
          </cell>
          <cell r="S961">
            <v>0</v>
          </cell>
          <cell r="X961">
            <v>0</v>
          </cell>
          <cell r="Y961">
            <v>0</v>
          </cell>
          <cell r="Z961">
            <v>0</v>
          </cell>
          <cell r="AA961">
            <v>0</v>
          </cell>
          <cell r="AB961">
            <v>0</v>
          </cell>
          <cell r="AC961">
            <v>0</v>
          </cell>
        </row>
        <row r="962">
          <cell r="B962" t="str">
            <v>LSD</v>
          </cell>
          <cell r="C962">
            <v>0</v>
          </cell>
          <cell r="D962" t="str">
            <v>D3.1115</v>
          </cell>
          <cell r="E962" t="str">
            <v>Lắp sứ đứng 24KV</v>
          </cell>
          <cell r="F962" t="str">
            <v>bộ</v>
          </cell>
          <cell r="H962">
            <v>0</v>
          </cell>
          <cell r="K962">
            <v>58277</v>
          </cell>
          <cell r="M962">
            <v>0</v>
          </cell>
          <cell r="N962">
            <v>0</v>
          </cell>
          <cell r="O962">
            <v>0</v>
          </cell>
          <cell r="P962">
            <v>0</v>
          </cell>
          <cell r="Q962">
            <v>0</v>
          </cell>
          <cell r="R962">
            <v>0</v>
          </cell>
          <cell r="S962">
            <v>0</v>
          </cell>
          <cell r="X962">
            <v>0</v>
          </cell>
          <cell r="Y962">
            <v>0</v>
          </cell>
          <cell r="Z962">
            <v>0</v>
          </cell>
          <cell r="AA962">
            <v>0</v>
          </cell>
          <cell r="AB962">
            <v>0</v>
          </cell>
          <cell r="AC962">
            <v>0</v>
          </cell>
        </row>
        <row r="963">
          <cell r="B963" t="str">
            <v>LCSD</v>
          </cell>
          <cell r="C963">
            <v>0</v>
          </cell>
          <cell r="D963" t="str">
            <v>06.2110</v>
          </cell>
          <cell r="E963" t="str">
            <v>Lắp chân sứ đỉnh</v>
          </cell>
          <cell r="F963" t="str">
            <v>cái</v>
          </cell>
          <cell r="H963">
            <v>0</v>
          </cell>
          <cell r="K963">
            <v>0</v>
          </cell>
          <cell r="M963">
            <v>0</v>
          </cell>
          <cell r="N963">
            <v>0</v>
          </cell>
          <cell r="O963">
            <v>0</v>
          </cell>
          <cell r="P963">
            <v>0</v>
          </cell>
          <cell r="Q963">
            <v>0</v>
          </cell>
          <cell r="R963">
            <v>0</v>
          </cell>
          <cell r="S963">
            <v>0</v>
          </cell>
          <cell r="X963">
            <v>0</v>
          </cell>
          <cell r="Y963">
            <v>0</v>
          </cell>
          <cell r="Z963">
            <v>0</v>
          </cell>
          <cell r="AA963">
            <v>0</v>
          </cell>
          <cell r="AB963">
            <v>0</v>
          </cell>
          <cell r="AC963">
            <v>0</v>
          </cell>
        </row>
        <row r="964">
          <cell r="B964" t="str">
            <v>LCHSNply</v>
          </cell>
          <cell r="C964">
            <v>0</v>
          </cell>
          <cell r="D964" t="str">
            <v>D3.2411</v>
          </cell>
          <cell r="E964" t="str">
            <v>Lắp chuỗi sứ néo Polymer</v>
          </cell>
          <cell r="F964" t="str">
            <v>chuỗi</v>
          </cell>
          <cell r="H964">
            <v>0</v>
          </cell>
          <cell r="K964">
            <v>70132</v>
          </cell>
          <cell r="M964">
            <v>0</v>
          </cell>
          <cell r="N964">
            <v>0</v>
          </cell>
          <cell r="O964">
            <v>0</v>
          </cell>
          <cell r="P964">
            <v>0</v>
          </cell>
          <cell r="Q964">
            <v>0</v>
          </cell>
          <cell r="R964">
            <v>0</v>
          </cell>
          <cell r="S964">
            <v>0</v>
          </cell>
          <cell r="X964">
            <v>0</v>
          </cell>
          <cell r="Y964">
            <v>0</v>
          </cell>
          <cell r="Z964">
            <v>0</v>
          </cell>
          <cell r="AA964">
            <v>0</v>
          </cell>
          <cell r="AB964">
            <v>0</v>
          </cell>
          <cell r="AC964">
            <v>0</v>
          </cell>
        </row>
        <row r="965">
          <cell r="A965" t="str">
            <v>TBTT3P-4</v>
          </cell>
          <cell r="C965">
            <v>0</v>
          </cell>
          <cell r="D965" t="str">
            <v>4-4</v>
          </cell>
          <cell r="E965" t="str">
            <v>Phần thiết bị đường dây trung thế 3 pha</v>
          </cell>
          <cell r="G965">
            <v>0</v>
          </cell>
          <cell r="N965">
            <v>0</v>
          </cell>
          <cell r="O965">
            <v>0</v>
          </cell>
          <cell r="P965">
            <v>0</v>
          </cell>
          <cell r="Q965">
            <v>0</v>
          </cell>
          <cell r="R965">
            <v>0</v>
          </cell>
          <cell r="S965">
            <v>0</v>
          </cell>
          <cell r="U965">
            <v>0</v>
          </cell>
          <cell r="Y965">
            <v>0</v>
          </cell>
        </row>
        <row r="966">
          <cell r="B966" t="str">
            <v>FCO100</v>
          </cell>
          <cell r="C966">
            <v>0</v>
          </cell>
          <cell r="D966" t="str">
            <v>T2.3505</v>
          </cell>
          <cell r="E966" t="str">
            <v>FCO 27kV - 100A</v>
          </cell>
          <cell r="F966" t="str">
            <v>cái</v>
          </cell>
          <cell r="G966">
            <v>0</v>
          </cell>
          <cell r="H966">
            <v>921000</v>
          </cell>
          <cell r="K966">
            <v>74213.333333333328</v>
          </cell>
          <cell r="M966">
            <v>0</v>
          </cell>
          <cell r="N966">
            <v>0</v>
          </cell>
          <cell r="O966">
            <v>0</v>
          </cell>
          <cell r="P966">
            <v>0</v>
          </cell>
          <cell r="Q966">
            <v>0</v>
          </cell>
          <cell r="R966">
            <v>0</v>
          </cell>
          <cell r="S966">
            <v>0</v>
          </cell>
          <cell r="U966">
            <v>0</v>
          </cell>
          <cell r="Y966">
            <v>0</v>
          </cell>
        </row>
        <row r="967">
          <cell r="B967" t="str">
            <v>chi15k</v>
          </cell>
          <cell r="C967">
            <v>0</v>
          </cell>
          <cell r="D967">
            <v>0</v>
          </cell>
          <cell r="E967" t="str">
            <v>Dây chảy 15K</v>
          </cell>
          <cell r="F967" t="str">
            <v>Sợi</v>
          </cell>
          <cell r="G967">
            <v>0</v>
          </cell>
          <cell r="H967">
            <v>26000</v>
          </cell>
          <cell r="K967">
            <v>0</v>
          </cell>
          <cell r="M967">
            <v>0</v>
          </cell>
          <cell r="N967">
            <v>0</v>
          </cell>
          <cell r="O967">
            <v>0</v>
          </cell>
          <cell r="P967">
            <v>0</v>
          </cell>
          <cell r="Q967">
            <v>0</v>
          </cell>
          <cell r="R967">
            <v>0</v>
          </cell>
          <cell r="S967">
            <v>0</v>
          </cell>
          <cell r="U967">
            <v>0</v>
          </cell>
          <cell r="Y967">
            <v>0</v>
          </cell>
        </row>
        <row r="968">
          <cell r="B968" t="str">
            <v>chupfco</v>
          </cell>
          <cell r="C968">
            <v>0</v>
          </cell>
          <cell r="D968">
            <v>0</v>
          </cell>
          <cell r="E968" t="str">
            <v>Chụp đầu FCO (Trên + Dưới)</v>
          </cell>
          <cell r="F968" t="str">
            <v>bộ</v>
          </cell>
          <cell r="G968">
            <v>0</v>
          </cell>
          <cell r="H968">
            <v>190000</v>
          </cell>
          <cell r="K968">
            <v>0</v>
          </cell>
          <cell r="M968">
            <v>0</v>
          </cell>
          <cell r="N968">
            <v>0</v>
          </cell>
          <cell r="O968">
            <v>0</v>
          </cell>
          <cell r="P968">
            <v>0</v>
          </cell>
          <cell r="Q968">
            <v>0</v>
          </cell>
          <cell r="R968">
            <v>0</v>
          </cell>
          <cell r="S968">
            <v>0</v>
          </cell>
          <cell r="U968">
            <v>0</v>
          </cell>
          <cell r="Y968">
            <v>0</v>
          </cell>
        </row>
        <row r="969">
          <cell r="A969" t="str">
            <v>DDTT3P-5</v>
          </cell>
          <cell r="B969" t="str">
            <v>TT3P-5</v>
          </cell>
          <cell r="C969">
            <v>1</v>
          </cell>
          <cell r="D969">
            <v>5</v>
          </cell>
          <cell r="E969" t="str">
            <v>Nhánh 3P Chợ Phước Long (Long Thọ 1D)</v>
          </cell>
          <cell r="F969" t="str">
            <v>Tbộ</v>
          </cell>
          <cell r="G969">
            <v>1</v>
          </cell>
          <cell r="N969">
            <v>25233643.300000001</v>
          </cell>
          <cell r="O969">
            <v>0</v>
          </cell>
          <cell r="P969">
            <v>0</v>
          </cell>
          <cell r="Q969">
            <v>1981986.64</v>
          </cell>
          <cell r="R969">
            <v>0</v>
          </cell>
          <cell r="S969">
            <v>117461</v>
          </cell>
          <cell r="U969">
            <v>1</v>
          </cell>
          <cell r="Z969">
            <v>1</v>
          </cell>
        </row>
        <row r="970">
          <cell r="B970" t="str">
            <v>AC50</v>
          </cell>
          <cell r="C970">
            <v>1</v>
          </cell>
          <cell r="D970">
            <v>0.19500000000000001</v>
          </cell>
          <cell r="E970" t="str">
            <v>Cáp nhôm lõi thép AC-50/8</v>
          </cell>
          <cell r="F970" t="str">
            <v>kg</v>
          </cell>
          <cell r="G970">
            <v>37</v>
          </cell>
          <cell r="H970">
            <v>47801</v>
          </cell>
          <cell r="K970">
            <v>0</v>
          </cell>
          <cell r="M970">
            <v>0</v>
          </cell>
          <cell r="N970">
            <v>1768637</v>
          </cell>
          <cell r="O970">
            <v>0</v>
          </cell>
          <cell r="P970">
            <v>0</v>
          </cell>
          <cell r="Q970">
            <v>0</v>
          </cell>
          <cell r="R970">
            <v>0</v>
          </cell>
          <cell r="S970">
            <v>0</v>
          </cell>
          <cell r="U970">
            <v>37</v>
          </cell>
          <cell r="Z970">
            <v>37</v>
          </cell>
        </row>
        <row r="971">
          <cell r="B971" t="str">
            <v>AC70</v>
          </cell>
          <cell r="C971">
            <v>0</v>
          </cell>
          <cell r="D971">
            <v>0.27600000000000002</v>
          </cell>
          <cell r="E971" t="str">
            <v>Cáp nhôm lõi thép AC-70/11</v>
          </cell>
          <cell r="F971" t="str">
            <v>kg</v>
          </cell>
          <cell r="G971">
            <v>0</v>
          </cell>
          <cell r="H971">
            <v>47484</v>
          </cell>
          <cell r="K971">
            <v>0</v>
          </cell>
          <cell r="M971">
            <v>0</v>
          </cell>
          <cell r="N971">
            <v>0</v>
          </cell>
          <cell r="O971">
            <v>0</v>
          </cell>
          <cell r="P971">
            <v>0</v>
          </cell>
          <cell r="Q971">
            <v>0</v>
          </cell>
          <cell r="R971">
            <v>0</v>
          </cell>
          <cell r="S971">
            <v>0</v>
          </cell>
          <cell r="X971">
            <v>0</v>
          </cell>
          <cell r="Y971">
            <v>0</v>
          </cell>
          <cell r="Z971">
            <v>0</v>
          </cell>
          <cell r="AA971">
            <v>0</v>
          </cell>
          <cell r="AB971">
            <v>0</v>
          </cell>
          <cell r="AC971">
            <v>0</v>
          </cell>
        </row>
        <row r="972">
          <cell r="B972" t="str">
            <v>AC95</v>
          </cell>
          <cell r="C972">
            <v>0</v>
          </cell>
          <cell r="D972">
            <v>0.38500000000000001</v>
          </cell>
          <cell r="E972" t="str">
            <v>Cáp nhôm lõi thép AC-95/16</v>
          </cell>
          <cell r="F972" t="str">
            <v>kg</v>
          </cell>
          <cell r="G972">
            <v>0</v>
          </cell>
          <cell r="H972">
            <v>47484</v>
          </cell>
          <cell r="K972">
            <v>0</v>
          </cell>
          <cell r="M972">
            <v>0</v>
          </cell>
          <cell r="N972">
            <v>0</v>
          </cell>
          <cell r="O972">
            <v>0</v>
          </cell>
          <cell r="P972">
            <v>0</v>
          </cell>
          <cell r="Q972">
            <v>0</v>
          </cell>
          <cell r="R972">
            <v>0</v>
          </cell>
          <cell r="S972">
            <v>0</v>
          </cell>
          <cell r="X972">
            <v>0</v>
          </cell>
          <cell r="Y972">
            <v>0</v>
          </cell>
          <cell r="Z972">
            <v>0</v>
          </cell>
          <cell r="AA972">
            <v>0</v>
          </cell>
          <cell r="AB972">
            <v>0</v>
          </cell>
          <cell r="AC972">
            <v>0</v>
          </cell>
        </row>
        <row r="973">
          <cell r="B973" t="str">
            <v>AC120</v>
          </cell>
          <cell r="C973">
            <v>0</v>
          </cell>
          <cell r="D973">
            <v>0.47099999999999997</v>
          </cell>
          <cell r="E973" t="str">
            <v>Cáp nhôm lõi thép AC-120/19</v>
          </cell>
          <cell r="F973" t="str">
            <v>kg</v>
          </cell>
          <cell r="G973">
            <v>0</v>
          </cell>
          <cell r="H973">
            <v>78435</v>
          </cell>
          <cell r="K973">
            <v>0</v>
          </cell>
          <cell r="M973">
            <v>0</v>
          </cell>
          <cell r="N973">
            <v>0</v>
          </cell>
          <cell r="O973">
            <v>0</v>
          </cell>
          <cell r="P973">
            <v>0</v>
          </cell>
          <cell r="Q973">
            <v>0</v>
          </cell>
          <cell r="R973">
            <v>0</v>
          </cell>
          <cell r="S973">
            <v>0</v>
          </cell>
          <cell r="X973">
            <v>0</v>
          </cell>
          <cell r="Y973">
            <v>0</v>
          </cell>
          <cell r="Z973">
            <v>0</v>
          </cell>
          <cell r="AA973">
            <v>0</v>
          </cell>
          <cell r="AB973">
            <v>0</v>
          </cell>
          <cell r="AC973">
            <v>0</v>
          </cell>
        </row>
        <row r="974">
          <cell r="B974" t="str">
            <v>ACX50</v>
          </cell>
          <cell r="C974">
            <v>1</v>
          </cell>
          <cell r="D974">
            <v>0</v>
          </cell>
          <cell r="E974" t="str">
            <v>Cáp 24KV ACX 50mm2</v>
          </cell>
          <cell r="F974" t="str">
            <v>mét</v>
          </cell>
          <cell r="G974">
            <v>569</v>
          </cell>
          <cell r="H974">
            <v>27730</v>
          </cell>
          <cell r="K974">
            <v>0</v>
          </cell>
          <cell r="M974">
            <v>0</v>
          </cell>
          <cell r="N974">
            <v>15778370</v>
          </cell>
          <cell r="O974">
            <v>0</v>
          </cell>
          <cell r="P974">
            <v>0</v>
          </cell>
          <cell r="Q974">
            <v>0</v>
          </cell>
          <cell r="R974">
            <v>0</v>
          </cell>
          <cell r="S974">
            <v>0</v>
          </cell>
          <cell r="U974">
            <v>569</v>
          </cell>
          <cell r="Z974">
            <v>569</v>
          </cell>
        </row>
        <row r="975">
          <cell r="B975" t="str">
            <v>ACX70</v>
          </cell>
          <cell r="C975">
            <v>0</v>
          </cell>
          <cell r="D975">
            <v>0</v>
          </cell>
          <cell r="E975" t="str">
            <v>Cáp 24KV ACX 70mm2</v>
          </cell>
          <cell r="F975" t="str">
            <v>mét</v>
          </cell>
          <cell r="G975">
            <v>0</v>
          </cell>
          <cell r="H975">
            <v>49140</v>
          </cell>
          <cell r="K975">
            <v>0</v>
          </cell>
          <cell r="M975">
            <v>0</v>
          </cell>
          <cell r="N975">
            <v>0</v>
          </cell>
          <cell r="O975">
            <v>0</v>
          </cell>
          <cell r="P975">
            <v>0</v>
          </cell>
          <cell r="Q975">
            <v>0</v>
          </cell>
          <cell r="R975">
            <v>0</v>
          </cell>
          <cell r="S975">
            <v>0</v>
          </cell>
          <cell r="X975">
            <v>0</v>
          </cell>
          <cell r="Y975">
            <v>0</v>
          </cell>
          <cell r="Z975">
            <v>0</v>
          </cell>
          <cell r="AA975">
            <v>0</v>
          </cell>
          <cell r="AB975">
            <v>0</v>
          </cell>
          <cell r="AC975">
            <v>0</v>
          </cell>
        </row>
        <row r="976">
          <cell r="B976" t="str">
            <v>ACX95</v>
          </cell>
          <cell r="C976">
            <v>0</v>
          </cell>
          <cell r="D976">
            <v>0</v>
          </cell>
          <cell r="E976" t="str">
            <v>Cáp 24KV ACX 95mm2</v>
          </cell>
          <cell r="F976" t="str">
            <v>mét</v>
          </cell>
          <cell r="G976">
            <v>0</v>
          </cell>
          <cell r="H976">
            <v>61425</v>
          </cell>
          <cell r="K976">
            <v>0</v>
          </cell>
          <cell r="M976">
            <v>0</v>
          </cell>
          <cell r="N976">
            <v>0</v>
          </cell>
          <cell r="O976">
            <v>0</v>
          </cell>
          <cell r="P976">
            <v>0</v>
          </cell>
          <cell r="Q976">
            <v>0</v>
          </cell>
          <cell r="R976">
            <v>0</v>
          </cell>
          <cell r="S976">
            <v>0</v>
          </cell>
          <cell r="X976">
            <v>0</v>
          </cell>
          <cell r="Y976">
            <v>0</v>
          </cell>
          <cell r="Z976">
            <v>0</v>
          </cell>
          <cell r="AA976">
            <v>0</v>
          </cell>
          <cell r="AB976">
            <v>0</v>
          </cell>
          <cell r="AC976">
            <v>0</v>
          </cell>
        </row>
        <row r="977">
          <cell r="B977" t="str">
            <v>ACX120</v>
          </cell>
          <cell r="C977">
            <v>0</v>
          </cell>
          <cell r="D977">
            <v>0</v>
          </cell>
          <cell r="E977" t="str">
            <v>Cáp 24KV ACX 120mm2</v>
          </cell>
          <cell r="F977" t="str">
            <v>mét</v>
          </cell>
          <cell r="G977">
            <v>0</v>
          </cell>
          <cell r="H977">
            <v>83160</v>
          </cell>
          <cell r="K977">
            <v>0</v>
          </cell>
          <cell r="M977">
            <v>0</v>
          </cell>
          <cell r="N977">
            <v>0</v>
          </cell>
          <cell r="O977">
            <v>0</v>
          </cell>
          <cell r="P977">
            <v>0</v>
          </cell>
          <cell r="Q977">
            <v>0</v>
          </cell>
          <cell r="R977">
            <v>0</v>
          </cell>
          <cell r="S977">
            <v>0</v>
          </cell>
          <cell r="X977">
            <v>0</v>
          </cell>
          <cell r="Y977">
            <v>0</v>
          </cell>
          <cell r="Z977">
            <v>0</v>
          </cell>
          <cell r="AA977">
            <v>0</v>
          </cell>
          <cell r="AB977">
            <v>0</v>
          </cell>
          <cell r="AC977">
            <v>0</v>
          </cell>
        </row>
        <row r="978">
          <cell r="B978" t="str">
            <v>ACX150</v>
          </cell>
          <cell r="C978">
            <v>0</v>
          </cell>
          <cell r="D978">
            <v>0</v>
          </cell>
          <cell r="E978" t="str">
            <v>Cáp 24KV ACX 150mm2</v>
          </cell>
          <cell r="F978" t="str">
            <v>mét</v>
          </cell>
          <cell r="G978">
            <v>0</v>
          </cell>
          <cell r="H978">
            <v>83160</v>
          </cell>
          <cell r="K978">
            <v>0</v>
          </cell>
          <cell r="M978">
            <v>0</v>
          </cell>
          <cell r="N978">
            <v>0</v>
          </cell>
          <cell r="O978">
            <v>0</v>
          </cell>
          <cell r="P978">
            <v>0</v>
          </cell>
          <cell r="Q978">
            <v>0</v>
          </cell>
          <cell r="R978">
            <v>0</v>
          </cell>
          <cell r="S978">
            <v>0</v>
          </cell>
          <cell r="X978">
            <v>0</v>
          </cell>
          <cell r="Y978">
            <v>0</v>
          </cell>
          <cell r="Z978">
            <v>0</v>
          </cell>
          <cell r="AA978">
            <v>0</v>
          </cell>
          <cell r="AB978">
            <v>0</v>
          </cell>
          <cell r="AC978">
            <v>0</v>
          </cell>
        </row>
        <row r="979">
          <cell r="B979" t="str">
            <v>ACX185</v>
          </cell>
          <cell r="C979">
            <v>0</v>
          </cell>
          <cell r="D979">
            <v>0</v>
          </cell>
          <cell r="E979" t="str">
            <v>Cáp 24KV ACX 185mm2</v>
          </cell>
          <cell r="F979" t="str">
            <v>mét</v>
          </cell>
          <cell r="G979">
            <v>0</v>
          </cell>
          <cell r="H979">
            <v>116500</v>
          </cell>
          <cell r="K979">
            <v>0</v>
          </cell>
          <cell r="M979">
            <v>0</v>
          </cell>
          <cell r="N979">
            <v>0</v>
          </cell>
          <cell r="O979">
            <v>0</v>
          </cell>
          <cell r="P979">
            <v>0</v>
          </cell>
          <cell r="Q979">
            <v>0</v>
          </cell>
          <cell r="R979">
            <v>0</v>
          </cell>
          <cell r="S979">
            <v>0</v>
          </cell>
          <cell r="X979">
            <v>0</v>
          </cell>
          <cell r="Y979">
            <v>0</v>
          </cell>
          <cell r="Z979">
            <v>0</v>
          </cell>
          <cell r="AA979">
            <v>0</v>
          </cell>
          <cell r="AB979">
            <v>0</v>
          </cell>
          <cell r="AC979">
            <v>0</v>
          </cell>
        </row>
        <row r="980">
          <cell r="B980" t="str">
            <v>ACX240</v>
          </cell>
          <cell r="C980">
            <v>0</v>
          </cell>
          <cell r="D980">
            <v>0</v>
          </cell>
          <cell r="E980" t="str">
            <v>Cáp 24KV ACX 240mm2</v>
          </cell>
          <cell r="F980" t="str">
            <v>mét</v>
          </cell>
          <cell r="G980">
            <v>0</v>
          </cell>
          <cell r="H980">
            <v>122850</v>
          </cell>
          <cell r="K980">
            <v>0</v>
          </cell>
          <cell r="M980">
            <v>0</v>
          </cell>
          <cell r="N980">
            <v>0</v>
          </cell>
          <cell r="O980">
            <v>0</v>
          </cell>
          <cell r="P980">
            <v>0</v>
          </cell>
          <cell r="Q980">
            <v>0</v>
          </cell>
          <cell r="R980">
            <v>0</v>
          </cell>
          <cell r="S980">
            <v>0</v>
          </cell>
          <cell r="X980">
            <v>0</v>
          </cell>
          <cell r="Y980">
            <v>0</v>
          </cell>
          <cell r="Z980">
            <v>0</v>
          </cell>
          <cell r="AA980">
            <v>0</v>
          </cell>
          <cell r="AB980">
            <v>0</v>
          </cell>
          <cell r="AC980">
            <v>0</v>
          </cell>
        </row>
        <row r="981">
          <cell r="B981" t="str">
            <v>CXV25</v>
          </cell>
          <cell r="C981">
            <v>1</v>
          </cell>
          <cell r="D981">
            <v>0</v>
          </cell>
          <cell r="E981" t="str">
            <v>Cáp 24KV C/XLPE/PVC 25mm2</v>
          </cell>
          <cell r="F981" t="str">
            <v>mét</v>
          </cell>
          <cell r="G981">
            <v>12</v>
          </cell>
          <cell r="H981">
            <v>67506</v>
          </cell>
          <cell r="K981">
            <v>0</v>
          </cell>
          <cell r="M981">
            <v>0</v>
          </cell>
          <cell r="N981">
            <v>810072</v>
          </cell>
          <cell r="O981">
            <v>0</v>
          </cell>
          <cell r="P981">
            <v>0</v>
          </cell>
          <cell r="Q981">
            <v>0</v>
          </cell>
          <cell r="R981">
            <v>0</v>
          </cell>
          <cell r="S981">
            <v>0</v>
          </cell>
          <cell r="U981">
            <v>12</v>
          </cell>
          <cell r="Z981">
            <v>12</v>
          </cell>
        </row>
        <row r="982">
          <cell r="B982" t="str">
            <v>CXV50</v>
          </cell>
          <cell r="C982">
            <v>0</v>
          </cell>
          <cell r="D982">
            <v>0</v>
          </cell>
          <cell r="E982" t="str">
            <v>Cáp 24KV C/XLPE/PVC 50mm2</v>
          </cell>
          <cell r="F982" t="str">
            <v>mét</v>
          </cell>
          <cell r="G982">
            <v>0</v>
          </cell>
          <cell r="H982">
            <v>154035</v>
          </cell>
          <cell r="K982">
            <v>0</v>
          </cell>
          <cell r="M982">
            <v>0</v>
          </cell>
          <cell r="N982">
            <v>0</v>
          </cell>
          <cell r="O982">
            <v>0</v>
          </cell>
          <cell r="P982">
            <v>0</v>
          </cell>
          <cell r="Q982">
            <v>0</v>
          </cell>
          <cell r="R982">
            <v>0</v>
          </cell>
          <cell r="S982">
            <v>0</v>
          </cell>
          <cell r="X982">
            <v>0</v>
          </cell>
          <cell r="Y982">
            <v>0</v>
          </cell>
          <cell r="Z982">
            <v>0</v>
          </cell>
          <cell r="AA982">
            <v>0</v>
          </cell>
          <cell r="AB982">
            <v>0</v>
          </cell>
          <cell r="AC982">
            <v>0</v>
          </cell>
        </row>
        <row r="983">
          <cell r="B983" t="str">
            <v>ke50</v>
          </cell>
          <cell r="C983">
            <v>1</v>
          </cell>
          <cell r="D983">
            <v>0</v>
          </cell>
          <cell r="E983" t="str">
            <v>Kẹp ép WR cỡ dây 50mm2</v>
          </cell>
          <cell r="F983" t="str">
            <v>cái</v>
          </cell>
          <cell r="G983">
            <v>8</v>
          </cell>
          <cell r="H983">
            <v>10500</v>
          </cell>
          <cell r="K983">
            <v>0</v>
          </cell>
          <cell r="M983">
            <v>0</v>
          </cell>
          <cell r="N983">
            <v>84000</v>
          </cell>
          <cell r="O983">
            <v>0</v>
          </cell>
          <cell r="P983">
            <v>0</v>
          </cell>
          <cell r="Q983">
            <v>0</v>
          </cell>
          <cell r="R983">
            <v>0</v>
          </cell>
          <cell r="S983">
            <v>0</v>
          </cell>
          <cell r="U983">
            <v>8</v>
          </cell>
          <cell r="Z983">
            <v>8</v>
          </cell>
        </row>
        <row r="984">
          <cell r="B984" t="str">
            <v>ke70</v>
          </cell>
          <cell r="C984">
            <v>0</v>
          </cell>
          <cell r="D984">
            <v>0</v>
          </cell>
          <cell r="E984" t="str">
            <v>Kẹp ép WR cỡ dây 70mm2</v>
          </cell>
          <cell r="F984" t="str">
            <v>cái</v>
          </cell>
          <cell r="G984">
            <v>0</v>
          </cell>
          <cell r="H984">
            <v>10500</v>
          </cell>
          <cell r="K984">
            <v>0</v>
          </cell>
          <cell r="M984">
            <v>0</v>
          </cell>
          <cell r="N984">
            <v>0</v>
          </cell>
          <cell r="O984">
            <v>0</v>
          </cell>
          <cell r="P984">
            <v>0</v>
          </cell>
          <cell r="Q984">
            <v>0</v>
          </cell>
          <cell r="R984">
            <v>0</v>
          </cell>
          <cell r="S984">
            <v>0</v>
          </cell>
          <cell r="X984">
            <v>0</v>
          </cell>
          <cell r="Y984">
            <v>0</v>
          </cell>
          <cell r="Z984">
            <v>0</v>
          </cell>
          <cell r="AA984">
            <v>0</v>
          </cell>
          <cell r="AB984">
            <v>0</v>
          </cell>
          <cell r="AC984">
            <v>0</v>
          </cell>
        </row>
        <row r="985">
          <cell r="B985" t="str">
            <v>ke95</v>
          </cell>
          <cell r="C985">
            <v>0</v>
          </cell>
          <cell r="D985">
            <v>0</v>
          </cell>
          <cell r="E985" t="str">
            <v>Kẹp ép WR cỡ dây 95mm2</v>
          </cell>
          <cell r="F985" t="str">
            <v>cái</v>
          </cell>
          <cell r="G985">
            <v>0</v>
          </cell>
          <cell r="H985">
            <v>14700</v>
          </cell>
          <cell r="K985">
            <v>0</v>
          </cell>
          <cell r="M985">
            <v>0</v>
          </cell>
          <cell r="N985">
            <v>0</v>
          </cell>
          <cell r="O985">
            <v>0</v>
          </cell>
          <cell r="P985">
            <v>0</v>
          </cell>
          <cell r="Q985">
            <v>0</v>
          </cell>
          <cell r="R985">
            <v>0</v>
          </cell>
          <cell r="S985">
            <v>0</v>
          </cell>
          <cell r="X985">
            <v>0</v>
          </cell>
          <cell r="Y985">
            <v>0</v>
          </cell>
          <cell r="Z985">
            <v>0</v>
          </cell>
          <cell r="AA985">
            <v>0</v>
          </cell>
          <cell r="AB985">
            <v>0</v>
          </cell>
          <cell r="AC985">
            <v>0</v>
          </cell>
        </row>
        <row r="986">
          <cell r="B986" t="str">
            <v>ke120</v>
          </cell>
          <cell r="C986">
            <v>0</v>
          </cell>
          <cell r="D986">
            <v>0</v>
          </cell>
          <cell r="E986" t="str">
            <v>Kẹp ép WR cỡ dây 120mm2</v>
          </cell>
          <cell r="F986" t="str">
            <v>cái</v>
          </cell>
          <cell r="G986">
            <v>0</v>
          </cell>
          <cell r="H986">
            <v>18900</v>
          </cell>
          <cell r="K986">
            <v>0</v>
          </cell>
          <cell r="M986">
            <v>0</v>
          </cell>
          <cell r="N986">
            <v>0</v>
          </cell>
          <cell r="O986">
            <v>0</v>
          </cell>
          <cell r="P986">
            <v>0</v>
          </cell>
          <cell r="Q986">
            <v>0</v>
          </cell>
          <cell r="R986">
            <v>0</v>
          </cell>
          <cell r="S986">
            <v>0</v>
          </cell>
          <cell r="U986">
            <v>0</v>
          </cell>
          <cell r="Z986">
            <v>0</v>
          </cell>
        </row>
        <row r="987">
          <cell r="B987" t="str">
            <v>ke150</v>
          </cell>
          <cell r="C987">
            <v>0</v>
          </cell>
          <cell r="D987">
            <v>0</v>
          </cell>
          <cell r="E987" t="str">
            <v>Kẹp ép WR cỡ dây 150mm2</v>
          </cell>
          <cell r="F987" t="str">
            <v>cái</v>
          </cell>
          <cell r="G987">
            <v>0</v>
          </cell>
          <cell r="H987">
            <v>23000</v>
          </cell>
          <cell r="K987">
            <v>0</v>
          </cell>
          <cell r="M987">
            <v>0</v>
          </cell>
          <cell r="N987">
            <v>0</v>
          </cell>
          <cell r="O987">
            <v>0</v>
          </cell>
          <cell r="P987">
            <v>0</v>
          </cell>
          <cell r="Q987">
            <v>0</v>
          </cell>
          <cell r="R987">
            <v>0</v>
          </cell>
          <cell r="S987">
            <v>0</v>
          </cell>
          <cell r="X987">
            <v>0</v>
          </cell>
          <cell r="Y987">
            <v>0</v>
          </cell>
          <cell r="Z987">
            <v>0</v>
          </cell>
          <cell r="AA987">
            <v>0</v>
          </cell>
          <cell r="AB987">
            <v>0</v>
          </cell>
          <cell r="AC987">
            <v>0</v>
          </cell>
        </row>
        <row r="988">
          <cell r="B988" t="str">
            <v>ke185</v>
          </cell>
          <cell r="C988">
            <v>0</v>
          </cell>
          <cell r="D988">
            <v>0</v>
          </cell>
          <cell r="E988" t="str">
            <v>Kẹp ép WR cỡ dây 185mm2</v>
          </cell>
          <cell r="F988" t="str">
            <v>cái</v>
          </cell>
          <cell r="G988">
            <v>0</v>
          </cell>
          <cell r="H988">
            <v>29000</v>
          </cell>
          <cell r="K988">
            <v>0</v>
          </cell>
          <cell r="M988">
            <v>0</v>
          </cell>
          <cell r="N988">
            <v>0</v>
          </cell>
          <cell r="O988">
            <v>0</v>
          </cell>
          <cell r="P988">
            <v>0</v>
          </cell>
          <cell r="Q988">
            <v>0</v>
          </cell>
          <cell r="R988">
            <v>0</v>
          </cell>
          <cell r="S988">
            <v>0</v>
          </cell>
          <cell r="X988">
            <v>0</v>
          </cell>
          <cell r="Y988">
            <v>0</v>
          </cell>
          <cell r="Z988">
            <v>0</v>
          </cell>
          <cell r="AA988">
            <v>0</v>
          </cell>
          <cell r="AB988">
            <v>0</v>
          </cell>
          <cell r="AC988">
            <v>0</v>
          </cell>
        </row>
        <row r="989">
          <cell r="B989" t="str">
            <v>ke240</v>
          </cell>
          <cell r="C989">
            <v>0</v>
          </cell>
          <cell r="D989">
            <v>0</v>
          </cell>
          <cell r="E989" t="str">
            <v>Kẹp ép WR cỡ dây 240mm2</v>
          </cell>
          <cell r="F989" t="str">
            <v>cái</v>
          </cell>
          <cell r="G989">
            <v>0</v>
          </cell>
          <cell r="H989">
            <v>36500</v>
          </cell>
          <cell r="K989">
            <v>0</v>
          </cell>
          <cell r="M989">
            <v>0</v>
          </cell>
          <cell r="N989">
            <v>0</v>
          </cell>
          <cell r="O989">
            <v>0</v>
          </cell>
          <cell r="P989">
            <v>0</v>
          </cell>
          <cell r="Q989">
            <v>0</v>
          </cell>
          <cell r="R989">
            <v>0</v>
          </cell>
          <cell r="S989">
            <v>0</v>
          </cell>
          <cell r="X989">
            <v>0</v>
          </cell>
          <cell r="Y989">
            <v>0</v>
          </cell>
          <cell r="Z989">
            <v>0</v>
          </cell>
          <cell r="AA989">
            <v>0</v>
          </cell>
          <cell r="AB989">
            <v>0</v>
          </cell>
          <cell r="AC989">
            <v>0</v>
          </cell>
        </row>
        <row r="990">
          <cell r="B990" t="str">
            <v>KQ2</v>
          </cell>
          <cell r="C990">
            <v>1</v>
          </cell>
          <cell r="D990" t="str">
            <v>D6.6201</v>
          </cell>
          <cell r="E990" t="str">
            <v>Kẹp quai 2/0 (quai đồng 8mm)</v>
          </cell>
          <cell r="F990" t="str">
            <v>cái</v>
          </cell>
          <cell r="G990">
            <v>3</v>
          </cell>
          <cell r="H990">
            <v>47000</v>
          </cell>
          <cell r="K990">
            <v>0</v>
          </cell>
          <cell r="M990">
            <v>0</v>
          </cell>
          <cell r="N990">
            <v>141000</v>
          </cell>
          <cell r="O990">
            <v>0</v>
          </cell>
          <cell r="P990">
            <v>0</v>
          </cell>
          <cell r="Q990">
            <v>0</v>
          </cell>
          <cell r="R990">
            <v>0</v>
          </cell>
          <cell r="S990">
            <v>0</v>
          </cell>
          <cell r="U990">
            <v>3</v>
          </cell>
          <cell r="Y990">
            <v>0</v>
          </cell>
          <cell r="Z990">
            <v>3</v>
          </cell>
          <cell r="AA990">
            <v>0</v>
          </cell>
          <cell r="AB990">
            <v>0</v>
          </cell>
          <cell r="AC990">
            <v>0</v>
          </cell>
        </row>
        <row r="991">
          <cell r="B991" t="str">
            <v>KQ4</v>
          </cell>
          <cell r="C991">
            <v>0</v>
          </cell>
          <cell r="D991" t="str">
            <v>D6.6201</v>
          </cell>
          <cell r="E991" t="str">
            <v>Kẹp quai 4/0 (quai đồng 8mm)</v>
          </cell>
          <cell r="F991" t="str">
            <v>cái</v>
          </cell>
          <cell r="G991">
            <v>0</v>
          </cell>
          <cell r="H991">
            <v>63000</v>
          </cell>
          <cell r="K991">
            <v>0</v>
          </cell>
          <cell r="M991">
            <v>0</v>
          </cell>
          <cell r="N991">
            <v>0</v>
          </cell>
          <cell r="O991">
            <v>0</v>
          </cell>
          <cell r="P991">
            <v>0</v>
          </cell>
          <cell r="Q991">
            <v>0</v>
          </cell>
          <cell r="R991">
            <v>0</v>
          </cell>
          <cell r="S991">
            <v>0</v>
          </cell>
          <cell r="U991">
            <v>0</v>
          </cell>
          <cell r="Z991">
            <v>0</v>
          </cell>
        </row>
        <row r="992">
          <cell r="B992" t="str">
            <v>CKQ</v>
          </cell>
          <cell r="C992">
            <v>1</v>
          </cell>
          <cell r="D992">
            <v>0</v>
          </cell>
          <cell r="E992" t="str">
            <v>Chụp cách điện kẹp quai</v>
          </cell>
          <cell r="F992" t="str">
            <v>cái</v>
          </cell>
          <cell r="G992">
            <v>3</v>
          </cell>
          <cell r="H992">
            <v>122000</v>
          </cell>
          <cell r="K992">
            <v>0</v>
          </cell>
          <cell r="M992">
            <v>0</v>
          </cell>
          <cell r="N992">
            <v>366000</v>
          </cell>
          <cell r="O992">
            <v>0</v>
          </cell>
          <cell r="P992">
            <v>0</v>
          </cell>
          <cell r="Q992">
            <v>0</v>
          </cell>
          <cell r="R992">
            <v>0</v>
          </cell>
          <cell r="S992">
            <v>0</v>
          </cell>
          <cell r="U992">
            <v>3</v>
          </cell>
          <cell r="Y992">
            <v>0</v>
          </cell>
          <cell r="Z992">
            <v>3</v>
          </cell>
          <cell r="AA992">
            <v>0</v>
          </cell>
          <cell r="AB992">
            <v>0</v>
          </cell>
          <cell r="AC992">
            <v>0</v>
          </cell>
        </row>
        <row r="993">
          <cell r="B993" t="str">
            <v>HL2</v>
          </cell>
          <cell r="C993">
            <v>1</v>
          </cell>
          <cell r="D993" t="str">
            <v>D6.6202</v>
          </cell>
          <cell r="E993" t="str">
            <v>Kẹp hotline 2/0</v>
          </cell>
          <cell r="F993" t="str">
            <v>cái</v>
          </cell>
          <cell r="G993">
            <v>3</v>
          </cell>
          <cell r="H993">
            <v>68000</v>
          </cell>
          <cell r="K993">
            <v>0</v>
          </cell>
          <cell r="M993">
            <v>0</v>
          </cell>
          <cell r="N993">
            <v>204000</v>
          </cell>
          <cell r="O993">
            <v>0</v>
          </cell>
          <cell r="P993">
            <v>0</v>
          </cell>
          <cell r="Q993">
            <v>0</v>
          </cell>
          <cell r="R993">
            <v>0</v>
          </cell>
          <cell r="S993">
            <v>0</v>
          </cell>
          <cell r="U993">
            <v>3</v>
          </cell>
          <cell r="Y993">
            <v>0</v>
          </cell>
          <cell r="Z993">
            <v>3</v>
          </cell>
          <cell r="AA993">
            <v>0</v>
          </cell>
          <cell r="AB993">
            <v>0</v>
          </cell>
          <cell r="AC993">
            <v>0</v>
          </cell>
        </row>
        <row r="994">
          <cell r="B994" t="str">
            <v>HL4</v>
          </cell>
          <cell r="C994">
            <v>0</v>
          </cell>
          <cell r="D994" t="str">
            <v>D6.6202</v>
          </cell>
          <cell r="E994" t="str">
            <v>Kẹp hotline 4/0</v>
          </cell>
          <cell r="F994" t="str">
            <v>cái</v>
          </cell>
          <cell r="G994">
            <v>0</v>
          </cell>
          <cell r="H994">
            <v>94500</v>
          </cell>
          <cell r="K994">
            <v>0</v>
          </cell>
          <cell r="M994">
            <v>0</v>
          </cell>
          <cell r="N994">
            <v>0</v>
          </cell>
          <cell r="O994">
            <v>0</v>
          </cell>
          <cell r="P994">
            <v>0</v>
          </cell>
          <cell r="Q994">
            <v>0</v>
          </cell>
          <cell r="R994">
            <v>0</v>
          </cell>
          <cell r="S994">
            <v>0</v>
          </cell>
          <cell r="U994">
            <v>0</v>
          </cell>
          <cell r="Z994">
            <v>0</v>
          </cell>
        </row>
        <row r="995">
          <cell r="B995" t="str">
            <v>DBST</v>
          </cell>
          <cell r="C995">
            <v>1</v>
          </cell>
          <cell r="D995">
            <v>0</v>
          </cell>
          <cell r="E995" t="str">
            <v>Dây phi kim buộc cổ sứ (trụ thẳng)</v>
          </cell>
          <cell r="F995" t="str">
            <v>sợi</v>
          </cell>
          <cell r="G995">
            <v>25</v>
          </cell>
          <cell r="H995">
            <v>225000</v>
          </cell>
          <cell r="K995">
            <v>0</v>
          </cell>
          <cell r="M995">
            <v>0</v>
          </cell>
          <cell r="N995">
            <v>5625000</v>
          </cell>
          <cell r="O995">
            <v>0</v>
          </cell>
          <cell r="P995">
            <v>0</v>
          </cell>
          <cell r="Q995">
            <v>0</v>
          </cell>
          <cell r="R995">
            <v>0</v>
          </cell>
          <cell r="S995">
            <v>0</v>
          </cell>
          <cell r="U995">
            <v>25</v>
          </cell>
          <cell r="Z995">
            <v>25</v>
          </cell>
        </row>
        <row r="996">
          <cell r="B996" t="str">
            <v>DBSG</v>
          </cell>
          <cell r="C996">
            <v>0</v>
          </cell>
          <cell r="D996">
            <v>0</v>
          </cell>
          <cell r="E996" t="str">
            <v>Dây phi kim buộc cổ sứ (trụ góc)</v>
          </cell>
          <cell r="F996" t="str">
            <v>sợi</v>
          </cell>
          <cell r="G996">
            <v>0</v>
          </cell>
          <cell r="H996">
            <v>236000</v>
          </cell>
          <cell r="K996">
            <v>0</v>
          </cell>
          <cell r="M996">
            <v>0</v>
          </cell>
          <cell r="N996">
            <v>0</v>
          </cell>
          <cell r="O996">
            <v>0</v>
          </cell>
          <cell r="P996">
            <v>0</v>
          </cell>
          <cell r="Q996">
            <v>0</v>
          </cell>
          <cell r="R996">
            <v>0</v>
          </cell>
          <cell r="S996">
            <v>0</v>
          </cell>
          <cell r="U996">
            <v>0</v>
          </cell>
          <cell r="Z996">
            <v>0</v>
          </cell>
        </row>
        <row r="997">
          <cell r="B997" t="str">
            <v>DBST240</v>
          </cell>
          <cell r="C997">
            <v>0</v>
          </cell>
          <cell r="D997">
            <v>0</v>
          </cell>
          <cell r="E997" t="str">
            <v>Dây phi kim buộc cổ sứ (trụ thẳng) dây 240mm2</v>
          </cell>
          <cell r="F997" t="str">
            <v>sợi</v>
          </cell>
          <cell r="G997">
            <v>0</v>
          </cell>
          <cell r="H997">
            <v>330000</v>
          </cell>
          <cell r="K997">
            <v>0</v>
          </cell>
          <cell r="M997">
            <v>0</v>
          </cell>
          <cell r="N997">
            <v>0</v>
          </cell>
          <cell r="O997">
            <v>0</v>
          </cell>
          <cell r="P997">
            <v>0</v>
          </cell>
          <cell r="Q997">
            <v>0</v>
          </cell>
          <cell r="R997">
            <v>0</v>
          </cell>
          <cell r="S997">
            <v>0</v>
          </cell>
          <cell r="U997">
            <v>0</v>
          </cell>
          <cell r="Z997">
            <v>0</v>
          </cell>
        </row>
        <row r="998">
          <cell r="B998" t="str">
            <v>B16300</v>
          </cell>
          <cell r="C998">
            <v>1</v>
          </cell>
          <cell r="D998">
            <v>0</v>
          </cell>
          <cell r="E998" t="str">
            <v>Boulon 16x300</v>
          </cell>
          <cell r="F998" t="str">
            <v>bộ</v>
          </cell>
          <cell r="G998">
            <v>6</v>
          </cell>
          <cell r="H998">
            <v>21000</v>
          </cell>
          <cell r="K998">
            <v>0</v>
          </cell>
          <cell r="M998">
            <v>0</v>
          </cell>
          <cell r="N998">
            <v>126000</v>
          </cell>
          <cell r="O998">
            <v>0</v>
          </cell>
          <cell r="P998">
            <v>0</v>
          </cell>
          <cell r="Q998">
            <v>0</v>
          </cell>
          <cell r="R998">
            <v>0</v>
          </cell>
          <cell r="S998">
            <v>0</v>
          </cell>
          <cell r="U998">
            <v>6</v>
          </cell>
          <cell r="Z998">
            <v>6</v>
          </cell>
        </row>
        <row r="999">
          <cell r="B999" t="str">
            <v>B16350</v>
          </cell>
          <cell r="C999">
            <v>0</v>
          </cell>
          <cell r="D999">
            <v>0</v>
          </cell>
          <cell r="E999" t="str">
            <v>Boulon 16x350</v>
          </cell>
          <cell r="F999" t="str">
            <v>bộ</v>
          </cell>
          <cell r="G999">
            <v>0</v>
          </cell>
          <cell r="H999">
            <v>23500</v>
          </cell>
          <cell r="K999">
            <v>0</v>
          </cell>
          <cell r="M999">
            <v>0</v>
          </cell>
          <cell r="N999">
            <v>0</v>
          </cell>
          <cell r="O999">
            <v>0</v>
          </cell>
          <cell r="P999">
            <v>0</v>
          </cell>
          <cell r="Q999">
            <v>0</v>
          </cell>
          <cell r="R999">
            <v>0</v>
          </cell>
          <cell r="S999">
            <v>0</v>
          </cell>
          <cell r="U999">
            <v>0</v>
          </cell>
          <cell r="Z999">
            <v>0</v>
          </cell>
        </row>
        <row r="1000">
          <cell r="B1000" t="str">
            <v>BM16300</v>
          </cell>
          <cell r="C1000">
            <v>1</v>
          </cell>
          <cell r="D1000">
            <v>0</v>
          </cell>
          <cell r="E1000" t="str">
            <v>Boulon mắt 16x300</v>
          </cell>
          <cell r="F1000" t="str">
            <v>bộ</v>
          </cell>
          <cell r="G1000">
            <v>4</v>
          </cell>
          <cell r="H1000">
            <v>34500</v>
          </cell>
          <cell r="K1000">
            <v>0</v>
          </cell>
          <cell r="M1000">
            <v>0</v>
          </cell>
          <cell r="N1000">
            <v>138000</v>
          </cell>
          <cell r="O1000">
            <v>0</v>
          </cell>
          <cell r="P1000">
            <v>0</v>
          </cell>
          <cell r="Q1000">
            <v>0</v>
          </cell>
          <cell r="R1000">
            <v>0</v>
          </cell>
          <cell r="S1000">
            <v>0</v>
          </cell>
          <cell r="U1000">
            <v>4</v>
          </cell>
          <cell r="Z1000">
            <v>4</v>
          </cell>
        </row>
        <row r="1001">
          <cell r="B1001" t="str">
            <v>LD 50</v>
          </cell>
          <cell r="C1001">
            <v>1</v>
          </cell>
          <cell r="D1001">
            <v>0</v>
          </cell>
          <cell r="E1001" t="str">
            <v>Long đền vuông 18 (50x50x3)</v>
          </cell>
          <cell r="F1001" t="str">
            <v>cái</v>
          </cell>
          <cell r="G1001">
            <v>16</v>
          </cell>
          <cell r="H1001">
            <v>2600</v>
          </cell>
          <cell r="K1001">
            <v>0</v>
          </cell>
          <cell r="M1001">
            <v>0</v>
          </cell>
          <cell r="N1001">
            <v>41600</v>
          </cell>
          <cell r="O1001">
            <v>0</v>
          </cell>
          <cell r="P1001">
            <v>0</v>
          </cell>
          <cell r="Q1001">
            <v>0</v>
          </cell>
          <cell r="R1001">
            <v>0</v>
          </cell>
          <cell r="S1001">
            <v>0</v>
          </cell>
          <cell r="U1001">
            <v>16</v>
          </cell>
          <cell r="Z1001">
            <v>16</v>
          </cell>
        </row>
        <row r="1002">
          <cell r="B1002" t="str">
            <v>ON50</v>
          </cell>
          <cell r="C1002">
            <v>0</v>
          </cell>
          <cell r="E1002" t="str">
            <v>Ống nối dây cỡ 50mm2</v>
          </cell>
          <cell r="F1002" t="str">
            <v>cái</v>
          </cell>
          <cell r="G1002">
            <v>0</v>
          </cell>
          <cell r="H1002">
            <v>22000</v>
          </cell>
          <cell r="N1002">
            <v>0</v>
          </cell>
          <cell r="O1002">
            <v>0</v>
          </cell>
          <cell r="P1002">
            <v>0</v>
          </cell>
          <cell r="Q1002">
            <v>0</v>
          </cell>
          <cell r="R1002">
            <v>0</v>
          </cell>
          <cell r="S1002">
            <v>0</v>
          </cell>
          <cell r="X1002">
            <v>0</v>
          </cell>
          <cell r="Y1002">
            <v>0</v>
          </cell>
          <cell r="Z1002">
            <v>0</v>
          </cell>
          <cell r="AA1002">
            <v>0</v>
          </cell>
          <cell r="AB1002">
            <v>0</v>
          </cell>
          <cell r="AC1002">
            <v>0</v>
          </cell>
        </row>
        <row r="1003">
          <cell r="B1003" t="str">
            <v>ON70</v>
          </cell>
          <cell r="C1003">
            <v>0</v>
          </cell>
          <cell r="D1003">
            <v>0</v>
          </cell>
          <cell r="E1003" t="str">
            <v>Ống nối dây cỡ 70mm2</v>
          </cell>
          <cell r="F1003" t="str">
            <v>cái</v>
          </cell>
          <cell r="G1003">
            <v>0</v>
          </cell>
          <cell r="H1003">
            <v>27000</v>
          </cell>
          <cell r="K1003">
            <v>304972</v>
          </cell>
          <cell r="M1003">
            <v>8886</v>
          </cell>
          <cell r="N1003">
            <v>0</v>
          </cell>
          <cell r="O1003">
            <v>0</v>
          </cell>
          <cell r="P1003">
            <v>0</v>
          </cell>
          <cell r="Q1003">
            <v>0</v>
          </cell>
          <cell r="R1003">
            <v>0</v>
          </cell>
          <cell r="S1003">
            <v>0</v>
          </cell>
          <cell r="X1003">
            <v>0</v>
          </cell>
          <cell r="Y1003">
            <v>0</v>
          </cell>
          <cell r="Z1003">
            <v>0</v>
          </cell>
          <cell r="AA1003">
            <v>0</v>
          </cell>
          <cell r="AB1003">
            <v>0</v>
          </cell>
          <cell r="AC1003">
            <v>0</v>
          </cell>
        </row>
        <row r="1004">
          <cell r="B1004" t="str">
            <v>ON95</v>
          </cell>
          <cell r="C1004">
            <v>0</v>
          </cell>
          <cell r="D1004">
            <v>0</v>
          </cell>
          <cell r="E1004" t="str">
            <v>Ống nối dây cỡ 95mm2</v>
          </cell>
          <cell r="F1004" t="str">
            <v>cái</v>
          </cell>
          <cell r="G1004">
            <v>0</v>
          </cell>
          <cell r="H1004">
            <v>39000</v>
          </cell>
          <cell r="K1004">
            <v>304972</v>
          </cell>
          <cell r="M1004">
            <v>8886</v>
          </cell>
          <cell r="N1004">
            <v>0</v>
          </cell>
          <cell r="O1004">
            <v>0</v>
          </cell>
          <cell r="P1004">
            <v>0</v>
          </cell>
          <cell r="Q1004">
            <v>0</v>
          </cell>
          <cell r="R1004">
            <v>0</v>
          </cell>
          <cell r="S1004">
            <v>0</v>
          </cell>
          <cell r="X1004">
            <v>0</v>
          </cell>
          <cell r="Y1004">
            <v>0</v>
          </cell>
          <cell r="Z1004">
            <v>0</v>
          </cell>
          <cell r="AA1004">
            <v>0</v>
          </cell>
          <cell r="AB1004">
            <v>0</v>
          </cell>
          <cell r="AC1004">
            <v>0</v>
          </cell>
        </row>
        <row r="1005">
          <cell r="B1005" t="str">
            <v>ON120</v>
          </cell>
          <cell r="C1005">
            <v>0</v>
          </cell>
          <cell r="D1005">
            <v>0</v>
          </cell>
          <cell r="E1005" t="str">
            <v>Ống nối dây cỡ 120mm2</v>
          </cell>
          <cell r="F1005" t="str">
            <v>cái</v>
          </cell>
          <cell r="G1005">
            <v>0</v>
          </cell>
          <cell r="H1005">
            <v>56000</v>
          </cell>
          <cell r="K1005">
            <v>304972</v>
          </cell>
          <cell r="M1005">
            <v>8886</v>
          </cell>
          <cell r="N1005">
            <v>0</v>
          </cell>
          <cell r="O1005">
            <v>0</v>
          </cell>
          <cell r="P1005">
            <v>0</v>
          </cell>
          <cell r="Q1005">
            <v>0</v>
          </cell>
          <cell r="R1005">
            <v>0</v>
          </cell>
          <cell r="S1005">
            <v>0</v>
          </cell>
          <cell r="X1005">
            <v>0</v>
          </cell>
          <cell r="Y1005">
            <v>0</v>
          </cell>
          <cell r="Z1005">
            <v>0</v>
          </cell>
          <cell r="AA1005">
            <v>0</v>
          </cell>
          <cell r="AB1005">
            <v>0</v>
          </cell>
          <cell r="AC1005">
            <v>0</v>
          </cell>
        </row>
        <row r="1006">
          <cell r="B1006" t="str">
            <v>ON150</v>
          </cell>
          <cell r="C1006">
            <v>0</v>
          </cell>
          <cell r="D1006">
            <v>0</v>
          </cell>
          <cell r="E1006" t="str">
            <v>Ống nối dây cỡ 150mm2</v>
          </cell>
          <cell r="F1006" t="str">
            <v>cái</v>
          </cell>
          <cell r="G1006">
            <v>0</v>
          </cell>
          <cell r="H1006">
            <v>74000</v>
          </cell>
          <cell r="K1006">
            <v>383675</v>
          </cell>
          <cell r="M1006">
            <v>8886</v>
          </cell>
          <cell r="N1006">
            <v>0</v>
          </cell>
          <cell r="O1006">
            <v>0</v>
          </cell>
          <cell r="P1006">
            <v>0</v>
          </cell>
          <cell r="Q1006">
            <v>0</v>
          </cell>
          <cell r="R1006">
            <v>0</v>
          </cell>
          <cell r="S1006">
            <v>0</v>
          </cell>
          <cell r="X1006">
            <v>0</v>
          </cell>
          <cell r="Y1006">
            <v>0</v>
          </cell>
          <cell r="Z1006">
            <v>0</v>
          </cell>
          <cell r="AA1006">
            <v>0</v>
          </cell>
          <cell r="AB1006">
            <v>0</v>
          </cell>
          <cell r="AC1006">
            <v>0</v>
          </cell>
        </row>
        <row r="1007">
          <cell r="B1007" t="str">
            <v>ON185</v>
          </cell>
          <cell r="C1007">
            <v>0</v>
          </cell>
          <cell r="D1007">
            <v>0</v>
          </cell>
          <cell r="E1007" t="str">
            <v>Ống nối dây cỡ 185mm2</v>
          </cell>
          <cell r="F1007" t="str">
            <v>cái</v>
          </cell>
          <cell r="G1007">
            <v>0</v>
          </cell>
          <cell r="H1007">
            <v>99000</v>
          </cell>
          <cell r="K1007">
            <v>472215</v>
          </cell>
          <cell r="M1007">
            <v>8886</v>
          </cell>
          <cell r="N1007">
            <v>0</v>
          </cell>
          <cell r="O1007">
            <v>0</v>
          </cell>
          <cell r="P1007">
            <v>0</v>
          </cell>
          <cell r="Q1007">
            <v>0</v>
          </cell>
          <cell r="R1007">
            <v>0</v>
          </cell>
          <cell r="S1007">
            <v>0</v>
          </cell>
          <cell r="X1007">
            <v>0</v>
          </cell>
          <cell r="Y1007">
            <v>0</v>
          </cell>
          <cell r="Z1007">
            <v>0</v>
          </cell>
          <cell r="AA1007">
            <v>0</v>
          </cell>
          <cell r="AB1007">
            <v>0</v>
          </cell>
          <cell r="AC1007">
            <v>0</v>
          </cell>
        </row>
        <row r="1008">
          <cell r="B1008" t="str">
            <v>ON240</v>
          </cell>
          <cell r="C1008">
            <v>0</v>
          </cell>
          <cell r="D1008">
            <v>0</v>
          </cell>
          <cell r="E1008" t="str">
            <v>Ống nối dây cỡ 240mm2</v>
          </cell>
          <cell r="F1008" t="str">
            <v>cái</v>
          </cell>
          <cell r="G1008">
            <v>0</v>
          </cell>
          <cell r="H1008">
            <v>124000</v>
          </cell>
          <cell r="K1008">
            <v>613223</v>
          </cell>
          <cell r="M1008">
            <v>11108</v>
          </cell>
          <cell r="N1008">
            <v>0</v>
          </cell>
          <cell r="O1008">
            <v>0</v>
          </cell>
          <cell r="P1008">
            <v>0</v>
          </cell>
          <cell r="Q1008">
            <v>0</v>
          </cell>
          <cell r="R1008">
            <v>0</v>
          </cell>
          <cell r="S1008">
            <v>0</v>
          </cell>
          <cell r="X1008">
            <v>0</v>
          </cell>
          <cell r="Y1008">
            <v>0</v>
          </cell>
          <cell r="Z1008">
            <v>0</v>
          </cell>
          <cell r="AA1008">
            <v>0</v>
          </cell>
          <cell r="AB1008">
            <v>0</v>
          </cell>
          <cell r="AC1008">
            <v>0</v>
          </cell>
        </row>
        <row r="1009">
          <cell r="B1009" t="str">
            <v>OBCD</v>
          </cell>
          <cell r="C1009">
            <v>1</v>
          </cell>
          <cell r="D1009">
            <v>0</v>
          </cell>
          <cell r="E1009" t="str">
            <v>Ống bọc cách điện D30/17</v>
          </cell>
          <cell r="F1009" t="str">
            <v>mét</v>
          </cell>
          <cell r="G1009">
            <v>0.9</v>
          </cell>
          <cell r="H1009">
            <v>95000</v>
          </cell>
          <cell r="N1009">
            <v>85500</v>
          </cell>
          <cell r="O1009">
            <v>0</v>
          </cell>
          <cell r="P1009">
            <v>0</v>
          </cell>
          <cell r="Q1009">
            <v>0</v>
          </cell>
          <cell r="R1009">
            <v>0</v>
          </cell>
          <cell r="S1009">
            <v>0</v>
          </cell>
          <cell r="U1009">
            <v>0.9</v>
          </cell>
          <cell r="Z1009">
            <v>0.9</v>
          </cell>
        </row>
        <row r="1010">
          <cell r="B1010" t="str">
            <v>A70</v>
          </cell>
          <cell r="C1010">
            <v>1</v>
          </cell>
          <cell r="D1010">
            <v>0</v>
          </cell>
          <cell r="E1010" t="str">
            <v>Cáp nhôm A-70: buột dây cổ sứ</v>
          </cell>
          <cell r="F1010" t="str">
            <v>kg</v>
          </cell>
          <cell r="G1010">
            <v>1.1000000000000001</v>
          </cell>
          <cell r="H1010">
            <v>59513</v>
          </cell>
          <cell r="K1010">
            <v>0</v>
          </cell>
          <cell r="M1010">
            <v>0</v>
          </cell>
          <cell r="N1010">
            <v>65464.3</v>
          </cell>
          <cell r="O1010">
            <v>0</v>
          </cell>
          <cell r="P1010">
            <v>0</v>
          </cell>
          <cell r="Q1010">
            <v>0</v>
          </cell>
          <cell r="R1010">
            <v>0</v>
          </cell>
          <cell r="S1010">
            <v>0</v>
          </cell>
          <cell r="U1010">
            <v>1.1000000000000001</v>
          </cell>
          <cell r="Z1010">
            <v>1.1000000000000001</v>
          </cell>
        </row>
        <row r="1011">
          <cell r="B1011" t="str">
            <v>R4</v>
          </cell>
          <cell r="C1011">
            <v>0</v>
          </cell>
          <cell r="D1011">
            <v>0</v>
          </cell>
          <cell r="E1011" t="str">
            <v>Rack 4 sứ</v>
          </cell>
          <cell r="F1011" t="str">
            <v>bộ</v>
          </cell>
          <cell r="G1011">
            <v>0</v>
          </cell>
          <cell r="H1011">
            <v>200000</v>
          </cell>
          <cell r="K1011">
            <v>0</v>
          </cell>
          <cell r="M1011">
            <v>0</v>
          </cell>
          <cell r="N1011">
            <v>0</v>
          </cell>
          <cell r="O1011">
            <v>0</v>
          </cell>
          <cell r="P1011">
            <v>0</v>
          </cell>
          <cell r="Q1011">
            <v>0</v>
          </cell>
          <cell r="R1011">
            <v>0</v>
          </cell>
          <cell r="S1011">
            <v>0</v>
          </cell>
          <cell r="U1011">
            <v>0</v>
          </cell>
          <cell r="Z1011">
            <v>0</v>
          </cell>
        </row>
        <row r="1012">
          <cell r="B1012" t="str">
            <v>SOC</v>
          </cell>
          <cell r="C1012">
            <v>0</v>
          </cell>
          <cell r="D1012" t="str">
            <v>D3.1201</v>
          </cell>
          <cell r="E1012" t="str">
            <v xml:space="preserve">Sứ ống chỉ </v>
          </cell>
          <cell r="F1012" t="str">
            <v>cái</v>
          </cell>
          <cell r="G1012">
            <v>0</v>
          </cell>
          <cell r="H1012">
            <v>16000</v>
          </cell>
          <cell r="K1012">
            <v>15472</v>
          </cell>
          <cell r="M1012">
            <v>0</v>
          </cell>
          <cell r="N1012">
            <v>0</v>
          </cell>
          <cell r="O1012">
            <v>0</v>
          </cell>
          <cell r="P1012">
            <v>0</v>
          </cell>
          <cell r="Q1012">
            <v>0</v>
          </cell>
          <cell r="R1012">
            <v>0</v>
          </cell>
          <cell r="S1012">
            <v>0</v>
          </cell>
          <cell r="U1012">
            <v>0</v>
          </cell>
          <cell r="Z1012">
            <v>0</v>
          </cell>
        </row>
        <row r="1013">
          <cell r="B1013" t="str">
            <v>KDAC50</v>
          </cell>
          <cell r="C1013">
            <v>1</v>
          </cell>
          <cell r="D1013" t="str">
            <v>D3.6211</v>
          </cell>
          <cell r="E1013" t="str">
            <v>Kéo dây nhôm lõi thép cỡ dây 50mm2, chiều cao &lt;10m</v>
          </cell>
          <cell r="F1013" t="str">
            <v>km</v>
          </cell>
          <cell r="G1013">
            <v>0.19</v>
          </cell>
          <cell r="H1013">
            <v>0</v>
          </cell>
          <cell r="K1013">
            <v>1852324</v>
          </cell>
          <cell r="M1013">
            <v>156614</v>
          </cell>
          <cell r="N1013">
            <v>0</v>
          </cell>
          <cell r="O1013">
            <v>0</v>
          </cell>
          <cell r="P1013">
            <v>0</v>
          </cell>
          <cell r="Q1013">
            <v>351942</v>
          </cell>
          <cell r="R1013">
            <v>0</v>
          </cell>
          <cell r="S1013">
            <v>29757</v>
          </cell>
          <cell r="Z1013">
            <v>0.19</v>
          </cell>
        </row>
        <row r="1014">
          <cell r="B1014" t="str">
            <v>KDAC70</v>
          </cell>
          <cell r="C1014">
            <v>0</v>
          </cell>
          <cell r="D1014" t="str">
            <v>D3.6211</v>
          </cell>
          <cell r="E1014" t="str">
            <v>Kéo dây nhôm lõi thép cỡ dây 70mm2</v>
          </cell>
          <cell r="F1014" t="str">
            <v>km</v>
          </cell>
          <cell r="G1014">
            <v>0</v>
          </cell>
          <cell r="H1014">
            <v>0</v>
          </cell>
          <cell r="K1014">
            <v>2646176</v>
          </cell>
          <cell r="M1014">
            <v>156614</v>
          </cell>
          <cell r="N1014">
            <v>0</v>
          </cell>
          <cell r="O1014">
            <v>0</v>
          </cell>
          <cell r="P1014">
            <v>0</v>
          </cell>
          <cell r="Q1014">
            <v>0</v>
          </cell>
          <cell r="R1014">
            <v>0</v>
          </cell>
          <cell r="S1014">
            <v>0</v>
          </cell>
          <cell r="X1014">
            <v>0</v>
          </cell>
          <cell r="Y1014">
            <v>0</v>
          </cell>
          <cell r="Z1014">
            <v>0</v>
          </cell>
          <cell r="AA1014">
            <v>0</v>
          </cell>
          <cell r="AB1014">
            <v>0</v>
          </cell>
          <cell r="AC1014">
            <v>0</v>
          </cell>
        </row>
        <row r="1015">
          <cell r="B1015" t="str">
            <v>KDAC95</v>
          </cell>
          <cell r="C1015">
            <v>0</v>
          </cell>
          <cell r="D1015" t="str">
            <v>D3.6212</v>
          </cell>
          <cell r="E1015" t="str">
            <v>Kéo dây nhôm lõi thép cỡ dây 95mm2</v>
          </cell>
          <cell r="F1015" t="str">
            <v>km</v>
          </cell>
          <cell r="G1015">
            <v>0</v>
          </cell>
          <cell r="H1015">
            <v>0</v>
          </cell>
          <cell r="K1015">
            <v>3591889</v>
          </cell>
          <cell r="M1015">
            <v>212254</v>
          </cell>
          <cell r="N1015">
            <v>0</v>
          </cell>
          <cell r="O1015">
            <v>0</v>
          </cell>
          <cell r="P1015">
            <v>0</v>
          </cell>
          <cell r="Q1015">
            <v>0</v>
          </cell>
          <cell r="R1015">
            <v>0</v>
          </cell>
          <cell r="S1015">
            <v>0</v>
          </cell>
          <cell r="X1015">
            <v>0</v>
          </cell>
          <cell r="Y1015">
            <v>0</v>
          </cell>
          <cell r="Z1015">
            <v>0</v>
          </cell>
          <cell r="AA1015">
            <v>0</v>
          </cell>
          <cell r="AB1015">
            <v>0</v>
          </cell>
          <cell r="AC1015">
            <v>0</v>
          </cell>
        </row>
        <row r="1016">
          <cell r="B1016" t="str">
            <v>KDAC120</v>
          </cell>
          <cell r="C1016">
            <v>0</v>
          </cell>
          <cell r="D1016" t="str">
            <v>06.6161</v>
          </cell>
          <cell r="E1016" t="str">
            <v>Kéo dây nhôm lõi thép cỡ dây 120mm2</v>
          </cell>
          <cell r="F1016" t="str">
            <v>km</v>
          </cell>
          <cell r="G1016">
            <v>0</v>
          </cell>
          <cell r="H1016">
            <v>0</v>
          </cell>
          <cell r="K1016">
            <v>0</v>
          </cell>
          <cell r="M1016">
            <v>0</v>
          </cell>
          <cell r="N1016">
            <v>0</v>
          </cell>
          <cell r="O1016">
            <v>0</v>
          </cell>
          <cell r="P1016">
            <v>0</v>
          </cell>
          <cell r="Q1016">
            <v>0</v>
          </cell>
          <cell r="R1016">
            <v>0</v>
          </cell>
          <cell r="S1016">
            <v>0</v>
          </cell>
          <cell r="X1016">
            <v>0</v>
          </cell>
          <cell r="Y1016">
            <v>0</v>
          </cell>
          <cell r="Z1016">
            <v>0</v>
          </cell>
          <cell r="AA1016">
            <v>0</v>
          </cell>
          <cell r="AB1016">
            <v>0</v>
          </cell>
          <cell r="AC1016">
            <v>0</v>
          </cell>
        </row>
        <row r="1017">
          <cell r="B1017" t="str">
            <v>KDAC150</v>
          </cell>
          <cell r="C1017">
            <v>0</v>
          </cell>
          <cell r="D1017" t="str">
            <v>06.6162</v>
          </cell>
          <cell r="E1017" t="str">
            <v>Kéo dây nhôm lõi thép cỡ dây 150mm2</v>
          </cell>
          <cell r="F1017" t="str">
            <v>km</v>
          </cell>
          <cell r="H1017">
            <v>0</v>
          </cell>
          <cell r="K1017">
            <v>0</v>
          </cell>
          <cell r="M1017">
            <v>0</v>
          </cell>
          <cell r="N1017">
            <v>0</v>
          </cell>
          <cell r="O1017">
            <v>0</v>
          </cell>
          <cell r="P1017">
            <v>0</v>
          </cell>
          <cell r="Q1017">
            <v>0</v>
          </cell>
          <cell r="R1017">
            <v>0</v>
          </cell>
          <cell r="S1017">
            <v>0</v>
          </cell>
          <cell r="X1017">
            <v>0</v>
          </cell>
          <cell r="Y1017">
            <v>0</v>
          </cell>
          <cell r="Z1017">
            <v>0</v>
          </cell>
          <cell r="AA1017">
            <v>0</v>
          </cell>
          <cell r="AB1017">
            <v>0</v>
          </cell>
          <cell r="AC1017">
            <v>0</v>
          </cell>
        </row>
        <row r="1018">
          <cell r="B1018" t="str">
            <v>KDAC185</v>
          </cell>
          <cell r="C1018">
            <v>0</v>
          </cell>
          <cell r="D1018" t="str">
            <v>06.6163</v>
          </cell>
          <cell r="E1018" t="str">
            <v>Kéo dây nhôm lõi thép cỡ dây 185mm2</v>
          </cell>
          <cell r="F1018" t="str">
            <v>km</v>
          </cell>
          <cell r="H1018">
            <v>0</v>
          </cell>
          <cell r="K1018">
            <v>0</v>
          </cell>
          <cell r="M1018">
            <v>0</v>
          </cell>
          <cell r="N1018">
            <v>0</v>
          </cell>
          <cell r="O1018">
            <v>0</v>
          </cell>
          <cell r="P1018">
            <v>0</v>
          </cell>
          <cell r="Q1018">
            <v>0</v>
          </cell>
          <cell r="R1018">
            <v>0</v>
          </cell>
          <cell r="S1018">
            <v>0</v>
          </cell>
          <cell r="X1018">
            <v>0</v>
          </cell>
          <cell r="Y1018">
            <v>0</v>
          </cell>
          <cell r="Z1018">
            <v>0</v>
          </cell>
          <cell r="AA1018">
            <v>0</v>
          </cell>
          <cell r="AB1018">
            <v>0</v>
          </cell>
          <cell r="AC1018">
            <v>0</v>
          </cell>
        </row>
        <row r="1019">
          <cell r="B1019" t="str">
            <v>KDAC240</v>
          </cell>
          <cell r="C1019">
            <v>0</v>
          </cell>
          <cell r="D1019" t="str">
            <v>06.6164</v>
          </cell>
          <cell r="E1019" t="str">
            <v>Kéo dây nhôm lõi thép cỡ dây 240mm2</v>
          </cell>
          <cell r="F1019" t="str">
            <v>km</v>
          </cell>
          <cell r="H1019">
            <v>0</v>
          </cell>
          <cell r="K1019">
            <v>0</v>
          </cell>
          <cell r="M1019">
            <v>0</v>
          </cell>
          <cell r="N1019">
            <v>0</v>
          </cell>
          <cell r="O1019">
            <v>0</v>
          </cell>
          <cell r="P1019">
            <v>0</v>
          </cell>
          <cell r="Q1019">
            <v>0</v>
          </cell>
          <cell r="R1019">
            <v>0</v>
          </cell>
          <cell r="S1019">
            <v>0</v>
          </cell>
          <cell r="X1019">
            <v>0</v>
          </cell>
          <cell r="Y1019">
            <v>0</v>
          </cell>
          <cell r="Z1019">
            <v>0</v>
          </cell>
          <cell r="AA1019">
            <v>0</v>
          </cell>
          <cell r="AB1019">
            <v>0</v>
          </cell>
          <cell r="AC1019">
            <v>0</v>
          </cell>
        </row>
        <row r="1020">
          <cell r="B1020" t="str">
            <v>KDM25</v>
          </cell>
          <cell r="C1020">
            <v>0</v>
          </cell>
          <cell r="D1020" t="str">
            <v>06.6142</v>
          </cell>
          <cell r="E1020" t="str">
            <v>Kéo dây đồng trần 25mm2</v>
          </cell>
          <cell r="F1020" t="str">
            <v>km</v>
          </cell>
          <cell r="H1020">
            <v>0</v>
          </cell>
          <cell r="K1020">
            <v>3192101</v>
          </cell>
          <cell r="M1020">
            <v>0</v>
          </cell>
          <cell r="N1020">
            <v>0</v>
          </cell>
          <cell r="O1020">
            <v>0</v>
          </cell>
          <cell r="P1020">
            <v>0</v>
          </cell>
          <cell r="Q1020">
            <v>0</v>
          </cell>
          <cell r="R1020">
            <v>0</v>
          </cell>
          <cell r="S1020">
            <v>0</v>
          </cell>
          <cell r="X1020">
            <v>0</v>
          </cell>
          <cell r="Y1020">
            <v>0</v>
          </cell>
          <cell r="Z1020">
            <v>0</v>
          </cell>
          <cell r="AA1020">
            <v>0</v>
          </cell>
          <cell r="AB1020">
            <v>0</v>
          </cell>
          <cell r="AC1020">
            <v>0</v>
          </cell>
        </row>
        <row r="1021">
          <cell r="B1021" t="str">
            <v>KDM25b</v>
          </cell>
          <cell r="C1021">
            <v>0</v>
          </cell>
          <cell r="D1021" t="str">
            <v>06.6142</v>
          </cell>
          <cell r="E1021" t="str">
            <v>Kéo dây đồng bọc 25mm2</v>
          </cell>
          <cell r="F1021" t="str">
            <v>km</v>
          </cell>
          <cell r="H1021">
            <v>0</v>
          </cell>
          <cell r="K1021">
            <v>0</v>
          </cell>
          <cell r="M1021">
            <v>0</v>
          </cell>
          <cell r="N1021">
            <v>0</v>
          </cell>
          <cell r="O1021">
            <v>0</v>
          </cell>
          <cell r="P1021">
            <v>0</v>
          </cell>
          <cell r="Q1021">
            <v>0</v>
          </cell>
          <cell r="R1021">
            <v>0</v>
          </cell>
          <cell r="S1021">
            <v>0</v>
          </cell>
          <cell r="X1021">
            <v>0</v>
          </cell>
          <cell r="Y1021">
            <v>0</v>
          </cell>
          <cell r="Z1021">
            <v>0</v>
          </cell>
          <cell r="AA1021">
            <v>0</v>
          </cell>
          <cell r="AB1021">
            <v>0</v>
          </cell>
          <cell r="AC1021">
            <v>0</v>
          </cell>
        </row>
        <row r="1022">
          <cell r="B1022" t="str">
            <v>KDM50b</v>
          </cell>
          <cell r="C1022">
            <v>0</v>
          </cell>
          <cell r="D1022" t="str">
            <v>06.6144</v>
          </cell>
          <cell r="E1022" t="str">
            <v>Kéo dây đồng bọc 50mm3</v>
          </cell>
          <cell r="F1022" t="str">
            <v>km</v>
          </cell>
          <cell r="H1022">
            <v>0</v>
          </cell>
          <cell r="K1022">
            <v>0</v>
          </cell>
          <cell r="M1022">
            <v>0</v>
          </cell>
          <cell r="N1022">
            <v>0</v>
          </cell>
          <cell r="O1022">
            <v>0</v>
          </cell>
          <cell r="P1022">
            <v>0</v>
          </cell>
          <cell r="Q1022">
            <v>0</v>
          </cell>
          <cell r="R1022">
            <v>0</v>
          </cell>
          <cell r="S1022">
            <v>0</v>
          </cell>
          <cell r="X1022">
            <v>0</v>
          </cell>
          <cell r="Y1022">
            <v>0</v>
          </cell>
          <cell r="Z1022">
            <v>0</v>
          </cell>
          <cell r="AA1022">
            <v>0</v>
          </cell>
          <cell r="AB1022">
            <v>0</v>
          </cell>
          <cell r="AC1022">
            <v>0</v>
          </cell>
        </row>
        <row r="1023">
          <cell r="B1023" t="str">
            <v>KDAC50B</v>
          </cell>
          <cell r="C1023">
            <v>1</v>
          </cell>
          <cell r="D1023" t="str">
            <v>D3.6211</v>
          </cell>
          <cell r="E1023" t="str">
            <v>Kéo dây nhôm lõi thép bọc XLPE cỡ dây 50mm2 (dây bọc)</v>
          </cell>
          <cell r="F1023" t="str">
            <v>km</v>
          </cell>
          <cell r="G1023">
            <v>0.56000000000000005</v>
          </cell>
          <cell r="H1023">
            <v>0</v>
          </cell>
          <cell r="K1023">
            <v>2910794</v>
          </cell>
          <cell r="M1023">
            <v>156614</v>
          </cell>
          <cell r="N1023">
            <v>0</v>
          </cell>
          <cell r="O1023">
            <v>0</v>
          </cell>
          <cell r="P1023">
            <v>0</v>
          </cell>
          <cell r="Q1023">
            <v>1630044.64</v>
          </cell>
          <cell r="R1023">
            <v>0</v>
          </cell>
          <cell r="S1023">
            <v>87704</v>
          </cell>
          <cell r="Z1023">
            <v>0.56000000000000005</v>
          </cell>
        </row>
        <row r="1024">
          <cell r="B1024" t="str">
            <v>KDAC70B</v>
          </cell>
          <cell r="C1024">
            <v>0</v>
          </cell>
          <cell r="D1024" t="str">
            <v>D3.6211</v>
          </cell>
          <cell r="E1024" t="str">
            <v>Kéo dây nhôm lõi thép bọc XLPE cỡ dây 70mm2</v>
          </cell>
          <cell r="F1024" t="str">
            <v>km</v>
          </cell>
          <cell r="G1024">
            <v>0</v>
          </cell>
          <cell r="H1024">
            <v>0</v>
          </cell>
          <cell r="K1024">
            <v>2910794</v>
          </cell>
          <cell r="M1024">
            <v>172275</v>
          </cell>
          <cell r="N1024">
            <v>0</v>
          </cell>
          <cell r="O1024">
            <v>0</v>
          </cell>
          <cell r="P1024">
            <v>0</v>
          </cell>
          <cell r="Q1024">
            <v>0</v>
          </cell>
          <cell r="R1024">
            <v>0</v>
          </cell>
          <cell r="S1024">
            <v>0</v>
          </cell>
          <cell r="X1024">
            <v>0</v>
          </cell>
          <cell r="Y1024">
            <v>0</v>
          </cell>
          <cell r="Z1024">
            <v>0</v>
          </cell>
          <cell r="AA1024">
            <v>0</v>
          </cell>
          <cell r="AB1024">
            <v>0</v>
          </cell>
          <cell r="AC1024">
            <v>0</v>
          </cell>
        </row>
        <row r="1025">
          <cell r="B1025" t="str">
            <v>LSD</v>
          </cell>
          <cell r="C1025">
            <v>0</v>
          </cell>
          <cell r="D1025" t="str">
            <v>D3.1115</v>
          </cell>
          <cell r="E1025" t="str">
            <v>Lắp sứ đứng 24KV</v>
          </cell>
          <cell r="F1025" t="str">
            <v>bộ</v>
          </cell>
          <cell r="H1025">
            <v>0</v>
          </cell>
          <cell r="K1025">
            <v>58277</v>
          </cell>
          <cell r="M1025">
            <v>0</v>
          </cell>
          <cell r="N1025">
            <v>0</v>
          </cell>
          <cell r="O1025">
            <v>0</v>
          </cell>
          <cell r="P1025">
            <v>0</v>
          </cell>
          <cell r="Q1025">
            <v>0</v>
          </cell>
          <cell r="R1025">
            <v>0</v>
          </cell>
          <cell r="S1025">
            <v>0</v>
          </cell>
          <cell r="X1025">
            <v>0</v>
          </cell>
          <cell r="Y1025">
            <v>0</v>
          </cell>
          <cell r="Z1025">
            <v>0</v>
          </cell>
          <cell r="AA1025">
            <v>0</v>
          </cell>
          <cell r="AB1025">
            <v>0</v>
          </cell>
          <cell r="AC1025">
            <v>0</v>
          </cell>
        </row>
        <row r="1026">
          <cell r="B1026" t="str">
            <v>LCSD</v>
          </cell>
          <cell r="C1026">
            <v>0</v>
          </cell>
          <cell r="D1026" t="str">
            <v>06.2110</v>
          </cell>
          <cell r="E1026" t="str">
            <v>Lắp chân sứ đỉnh</v>
          </cell>
          <cell r="F1026" t="str">
            <v>cái</v>
          </cell>
          <cell r="H1026">
            <v>0</v>
          </cell>
          <cell r="K1026">
            <v>0</v>
          </cell>
          <cell r="M1026">
            <v>0</v>
          </cell>
          <cell r="N1026">
            <v>0</v>
          </cell>
          <cell r="O1026">
            <v>0</v>
          </cell>
          <cell r="P1026">
            <v>0</v>
          </cell>
          <cell r="Q1026">
            <v>0</v>
          </cell>
          <cell r="R1026">
            <v>0</v>
          </cell>
          <cell r="S1026">
            <v>0</v>
          </cell>
          <cell r="X1026">
            <v>0</v>
          </cell>
          <cell r="Y1026">
            <v>0</v>
          </cell>
          <cell r="Z1026">
            <v>0</v>
          </cell>
          <cell r="AA1026">
            <v>0</v>
          </cell>
          <cell r="AB1026">
            <v>0</v>
          </cell>
          <cell r="AC1026">
            <v>0</v>
          </cell>
        </row>
        <row r="1027">
          <cell r="B1027" t="str">
            <v>LCHSNply</v>
          </cell>
          <cell r="C1027">
            <v>0</v>
          </cell>
          <cell r="D1027" t="str">
            <v>D3.2411</v>
          </cell>
          <cell r="E1027" t="str">
            <v>Lắp chuỗi sứ néo Polymer</v>
          </cell>
          <cell r="F1027" t="str">
            <v>chuỗi</v>
          </cell>
          <cell r="H1027">
            <v>0</v>
          </cell>
          <cell r="K1027">
            <v>70132</v>
          </cell>
          <cell r="M1027">
            <v>0</v>
          </cell>
          <cell r="N1027">
            <v>0</v>
          </cell>
          <cell r="O1027">
            <v>0</v>
          </cell>
          <cell r="P1027">
            <v>0</v>
          </cell>
          <cell r="Q1027">
            <v>0</v>
          </cell>
          <cell r="R1027">
            <v>0</v>
          </cell>
          <cell r="S1027">
            <v>0</v>
          </cell>
          <cell r="X1027">
            <v>0</v>
          </cell>
          <cell r="Y1027">
            <v>0</v>
          </cell>
          <cell r="Z1027">
            <v>0</v>
          </cell>
          <cell r="AA1027">
            <v>0</v>
          </cell>
          <cell r="AB1027">
            <v>0</v>
          </cell>
          <cell r="AC1027">
            <v>0</v>
          </cell>
        </row>
        <row r="1028">
          <cell r="A1028" t="str">
            <v>TBTT3P-5</v>
          </cell>
          <cell r="C1028">
            <v>1</v>
          </cell>
          <cell r="D1028" t="str">
            <v>5-5</v>
          </cell>
          <cell r="E1028" t="str">
            <v>Phần thiết bị đường dây trung thế 3 pha</v>
          </cell>
          <cell r="G1028">
            <v>1</v>
          </cell>
          <cell r="N1028">
            <v>3411000</v>
          </cell>
          <cell r="O1028">
            <v>0</v>
          </cell>
          <cell r="P1028">
            <v>0</v>
          </cell>
          <cell r="Q1028">
            <v>667920</v>
          </cell>
          <cell r="R1028">
            <v>0</v>
          </cell>
          <cell r="S1028">
            <v>0</v>
          </cell>
          <cell r="U1028">
            <v>1</v>
          </cell>
          <cell r="Z1028">
            <v>1</v>
          </cell>
        </row>
        <row r="1029">
          <cell r="B1029" t="str">
            <v>FCO100</v>
          </cell>
          <cell r="C1029">
            <v>1</v>
          </cell>
          <cell r="D1029" t="str">
            <v>T2.3505</v>
          </cell>
          <cell r="E1029" t="str">
            <v>FCO 27kV - 100A</v>
          </cell>
          <cell r="F1029" t="str">
            <v>cái</v>
          </cell>
          <cell r="G1029">
            <v>3</v>
          </cell>
          <cell r="H1029">
            <v>921000</v>
          </cell>
          <cell r="K1029">
            <v>222640</v>
          </cell>
          <cell r="M1029">
            <v>0</v>
          </cell>
          <cell r="N1029">
            <v>2763000</v>
          </cell>
          <cell r="O1029">
            <v>0</v>
          </cell>
          <cell r="P1029">
            <v>0</v>
          </cell>
          <cell r="Q1029">
            <v>667920</v>
          </cell>
          <cell r="R1029">
            <v>0</v>
          </cell>
          <cell r="S1029">
            <v>0</v>
          </cell>
          <cell r="U1029">
            <v>3</v>
          </cell>
          <cell r="Z1029">
            <v>3</v>
          </cell>
        </row>
        <row r="1030">
          <cell r="B1030" t="str">
            <v>chi15k</v>
          </cell>
          <cell r="C1030">
            <v>1</v>
          </cell>
          <cell r="D1030">
            <v>0</v>
          </cell>
          <cell r="E1030" t="str">
            <v>Dây chảy 15K</v>
          </cell>
          <cell r="F1030" t="str">
            <v>Sợi</v>
          </cell>
          <cell r="G1030">
            <v>3</v>
          </cell>
          <cell r="H1030">
            <v>26000</v>
          </cell>
          <cell r="K1030">
            <v>0</v>
          </cell>
          <cell r="M1030">
            <v>0</v>
          </cell>
          <cell r="N1030">
            <v>78000</v>
          </cell>
          <cell r="O1030">
            <v>0</v>
          </cell>
          <cell r="P1030">
            <v>0</v>
          </cell>
          <cell r="Q1030">
            <v>0</v>
          </cell>
          <cell r="R1030">
            <v>0</v>
          </cell>
          <cell r="S1030">
            <v>0</v>
          </cell>
          <cell r="U1030">
            <v>3</v>
          </cell>
          <cell r="Z1030">
            <v>3</v>
          </cell>
        </row>
        <row r="1031">
          <cell r="B1031" t="str">
            <v>chupfco</v>
          </cell>
          <cell r="C1031">
            <v>1</v>
          </cell>
          <cell r="D1031">
            <v>0</v>
          </cell>
          <cell r="E1031" t="str">
            <v>Chụp đầu FCO (Trên + Dưới)</v>
          </cell>
          <cell r="F1031" t="str">
            <v>bộ</v>
          </cell>
          <cell r="G1031">
            <v>3</v>
          </cell>
          <cell r="H1031">
            <v>190000</v>
          </cell>
          <cell r="K1031">
            <v>0</v>
          </cell>
          <cell r="M1031">
            <v>0</v>
          </cell>
          <cell r="N1031">
            <v>570000</v>
          </cell>
          <cell r="O1031">
            <v>0</v>
          </cell>
          <cell r="P1031">
            <v>0</v>
          </cell>
          <cell r="Q1031">
            <v>0</v>
          </cell>
          <cell r="R1031">
            <v>0</v>
          </cell>
          <cell r="S1031">
            <v>0</v>
          </cell>
          <cell r="U1031">
            <v>3</v>
          </cell>
          <cell r="Z1031">
            <v>3</v>
          </cell>
        </row>
        <row r="1032">
          <cell r="A1032" t="str">
            <v>DDTT3P-6</v>
          </cell>
          <cell r="B1032" t="str">
            <v>TT3P-6</v>
          </cell>
          <cell r="C1032">
            <v>1</v>
          </cell>
          <cell r="D1032">
            <v>6</v>
          </cell>
          <cell r="E1032" t="str">
            <v>Nhánh 3P Cống Lò Rèn Trụ 101 (Long Thọ 3B)</v>
          </cell>
          <cell r="F1032" t="str">
            <v>Tbộ</v>
          </cell>
          <cell r="G1032">
            <v>1</v>
          </cell>
          <cell r="N1032">
            <v>35921194.299999997</v>
          </cell>
          <cell r="O1032">
            <v>0</v>
          </cell>
          <cell r="P1032">
            <v>0</v>
          </cell>
          <cell r="Q1032">
            <v>3056070</v>
          </cell>
          <cell r="R1032">
            <v>0</v>
          </cell>
          <cell r="S1032">
            <v>180889</v>
          </cell>
          <cell r="U1032">
            <v>1</v>
          </cell>
          <cell r="AA1032">
            <v>1</v>
          </cell>
        </row>
        <row r="1033">
          <cell r="B1033" t="str">
            <v>AC50</v>
          </cell>
          <cell r="C1033">
            <v>1</v>
          </cell>
          <cell r="D1033">
            <v>0.19500000000000001</v>
          </cell>
          <cell r="E1033" t="str">
            <v>Cáp nhôm lõi thép AC-50/8</v>
          </cell>
          <cell r="F1033" t="str">
            <v>kg</v>
          </cell>
          <cell r="G1033">
            <v>57.4</v>
          </cell>
          <cell r="H1033">
            <v>47801</v>
          </cell>
          <cell r="K1033">
            <v>0</v>
          </cell>
          <cell r="M1033">
            <v>0</v>
          </cell>
          <cell r="N1033">
            <v>2743777.4</v>
          </cell>
          <cell r="O1033">
            <v>0</v>
          </cell>
          <cell r="P1033">
            <v>0</v>
          </cell>
          <cell r="Q1033">
            <v>0</v>
          </cell>
          <cell r="R1033">
            <v>0</v>
          </cell>
          <cell r="S1033">
            <v>0</v>
          </cell>
          <cell r="U1033">
            <v>57.4</v>
          </cell>
          <cell r="AA1033">
            <v>57.4</v>
          </cell>
        </row>
        <row r="1034">
          <cell r="B1034" t="str">
            <v>AC70</v>
          </cell>
          <cell r="C1034">
            <v>0</v>
          </cell>
          <cell r="D1034">
            <v>0.27600000000000002</v>
          </cell>
          <cell r="E1034" t="str">
            <v>Cáp nhôm lõi thép AC-70/11</v>
          </cell>
          <cell r="F1034" t="str">
            <v>kg</v>
          </cell>
          <cell r="G1034">
            <v>0</v>
          </cell>
          <cell r="H1034">
            <v>47484</v>
          </cell>
          <cell r="K1034">
            <v>0</v>
          </cell>
          <cell r="M1034">
            <v>0</v>
          </cell>
          <cell r="N1034">
            <v>0</v>
          </cell>
          <cell r="O1034">
            <v>0</v>
          </cell>
          <cell r="P1034">
            <v>0</v>
          </cell>
          <cell r="Q1034">
            <v>0</v>
          </cell>
          <cell r="R1034">
            <v>0</v>
          </cell>
          <cell r="S1034">
            <v>0</v>
          </cell>
          <cell r="X1034">
            <v>0</v>
          </cell>
          <cell r="Y1034">
            <v>0</v>
          </cell>
          <cell r="Z1034">
            <v>0</v>
          </cell>
          <cell r="AA1034">
            <v>0</v>
          </cell>
          <cell r="AB1034">
            <v>0</v>
          </cell>
          <cell r="AC1034">
            <v>0</v>
          </cell>
        </row>
        <row r="1035">
          <cell r="B1035" t="str">
            <v>AC95</v>
          </cell>
          <cell r="C1035">
            <v>0</v>
          </cell>
          <cell r="D1035">
            <v>0.38500000000000001</v>
          </cell>
          <cell r="E1035" t="str">
            <v>Cáp nhôm lõi thép AC-95/16</v>
          </cell>
          <cell r="F1035" t="str">
            <v>kg</v>
          </cell>
          <cell r="G1035">
            <v>0</v>
          </cell>
          <cell r="H1035">
            <v>47484</v>
          </cell>
          <cell r="K1035">
            <v>0</v>
          </cell>
          <cell r="M1035">
            <v>0</v>
          </cell>
          <cell r="N1035">
            <v>0</v>
          </cell>
          <cell r="O1035">
            <v>0</v>
          </cell>
          <cell r="P1035">
            <v>0</v>
          </cell>
          <cell r="Q1035">
            <v>0</v>
          </cell>
          <cell r="R1035">
            <v>0</v>
          </cell>
          <cell r="S1035">
            <v>0</v>
          </cell>
          <cell r="X1035">
            <v>0</v>
          </cell>
          <cell r="Y1035">
            <v>0</v>
          </cell>
          <cell r="Z1035">
            <v>0</v>
          </cell>
          <cell r="AA1035">
            <v>0</v>
          </cell>
          <cell r="AB1035">
            <v>0</v>
          </cell>
          <cell r="AC1035">
            <v>0</v>
          </cell>
        </row>
        <row r="1036">
          <cell r="B1036" t="str">
            <v>AC120</v>
          </cell>
          <cell r="C1036">
            <v>0</v>
          </cell>
          <cell r="D1036">
            <v>0.47099999999999997</v>
          </cell>
          <cell r="E1036" t="str">
            <v>Cáp nhôm lõi thép AC-120/19</v>
          </cell>
          <cell r="F1036" t="str">
            <v>kg</v>
          </cell>
          <cell r="G1036">
            <v>0</v>
          </cell>
          <cell r="H1036">
            <v>78435</v>
          </cell>
          <cell r="K1036">
            <v>0</v>
          </cell>
          <cell r="M1036">
            <v>0</v>
          </cell>
          <cell r="N1036">
            <v>0</v>
          </cell>
          <cell r="O1036">
            <v>0</v>
          </cell>
          <cell r="P1036">
            <v>0</v>
          </cell>
          <cell r="Q1036">
            <v>0</v>
          </cell>
          <cell r="R1036">
            <v>0</v>
          </cell>
          <cell r="S1036">
            <v>0</v>
          </cell>
          <cell r="X1036">
            <v>0</v>
          </cell>
          <cell r="Y1036">
            <v>0</v>
          </cell>
          <cell r="Z1036">
            <v>0</v>
          </cell>
          <cell r="AA1036">
            <v>0</v>
          </cell>
          <cell r="AB1036">
            <v>0</v>
          </cell>
          <cell r="AC1036">
            <v>0</v>
          </cell>
        </row>
        <row r="1037">
          <cell r="B1037" t="str">
            <v>ACX50</v>
          </cell>
          <cell r="C1037">
            <v>1</v>
          </cell>
          <cell r="D1037">
            <v>0</v>
          </cell>
          <cell r="E1037" t="str">
            <v>Cáp 24KV ACX 50mm2</v>
          </cell>
          <cell r="F1037" t="str">
            <v>mét</v>
          </cell>
          <cell r="G1037">
            <v>883</v>
          </cell>
          <cell r="H1037">
            <v>27730</v>
          </cell>
          <cell r="K1037">
            <v>0</v>
          </cell>
          <cell r="M1037">
            <v>0</v>
          </cell>
          <cell r="N1037">
            <v>24485590</v>
          </cell>
          <cell r="O1037">
            <v>0</v>
          </cell>
          <cell r="P1037">
            <v>0</v>
          </cell>
          <cell r="Q1037">
            <v>0</v>
          </cell>
          <cell r="R1037">
            <v>0</v>
          </cell>
          <cell r="S1037">
            <v>0</v>
          </cell>
          <cell r="U1037">
            <v>883</v>
          </cell>
          <cell r="AA1037">
            <v>883</v>
          </cell>
        </row>
        <row r="1038">
          <cell r="B1038" t="str">
            <v>ACX70</v>
          </cell>
          <cell r="C1038">
            <v>0</v>
          </cell>
          <cell r="D1038">
            <v>0</v>
          </cell>
          <cell r="E1038" t="str">
            <v>Cáp 24KV ACX 70mm2</v>
          </cell>
          <cell r="F1038" t="str">
            <v>mét</v>
          </cell>
          <cell r="G1038">
            <v>0</v>
          </cell>
          <cell r="H1038">
            <v>49140</v>
          </cell>
          <cell r="K1038">
            <v>0</v>
          </cell>
          <cell r="M1038">
            <v>0</v>
          </cell>
          <cell r="N1038">
            <v>0</v>
          </cell>
          <cell r="O1038">
            <v>0</v>
          </cell>
          <cell r="P1038">
            <v>0</v>
          </cell>
          <cell r="Q1038">
            <v>0</v>
          </cell>
          <cell r="R1038">
            <v>0</v>
          </cell>
          <cell r="S1038">
            <v>0</v>
          </cell>
          <cell r="X1038">
            <v>0</v>
          </cell>
          <cell r="Y1038">
            <v>0</v>
          </cell>
          <cell r="Z1038">
            <v>0</v>
          </cell>
          <cell r="AA1038">
            <v>0</v>
          </cell>
          <cell r="AB1038">
            <v>0</v>
          </cell>
          <cell r="AC1038">
            <v>0</v>
          </cell>
        </row>
        <row r="1039">
          <cell r="B1039" t="str">
            <v>ACX95</v>
          </cell>
          <cell r="C1039">
            <v>0</v>
          </cell>
          <cell r="D1039">
            <v>0</v>
          </cell>
          <cell r="E1039" t="str">
            <v>Cáp 24KV ACX 95mm2</v>
          </cell>
          <cell r="F1039" t="str">
            <v>mét</v>
          </cell>
          <cell r="G1039">
            <v>0</v>
          </cell>
          <cell r="H1039">
            <v>61425</v>
          </cell>
          <cell r="K1039">
            <v>0</v>
          </cell>
          <cell r="M1039">
            <v>0</v>
          </cell>
          <cell r="N1039">
            <v>0</v>
          </cell>
          <cell r="O1039">
            <v>0</v>
          </cell>
          <cell r="P1039">
            <v>0</v>
          </cell>
          <cell r="Q1039">
            <v>0</v>
          </cell>
          <cell r="R1039">
            <v>0</v>
          </cell>
          <cell r="S1039">
            <v>0</v>
          </cell>
          <cell r="X1039">
            <v>0</v>
          </cell>
          <cell r="Y1039">
            <v>0</v>
          </cell>
          <cell r="Z1039">
            <v>0</v>
          </cell>
          <cell r="AA1039">
            <v>0</v>
          </cell>
          <cell r="AB1039">
            <v>0</v>
          </cell>
          <cell r="AC1039">
            <v>0</v>
          </cell>
        </row>
        <row r="1040">
          <cell r="B1040" t="str">
            <v>ACX120</v>
          </cell>
          <cell r="C1040">
            <v>0</v>
          </cell>
          <cell r="D1040">
            <v>0</v>
          </cell>
          <cell r="E1040" t="str">
            <v>Cáp 24KV ACX 120mm2</v>
          </cell>
          <cell r="F1040" t="str">
            <v>mét</v>
          </cell>
          <cell r="G1040">
            <v>0</v>
          </cell>
          <cell r="H1040">
            <v>83160</v>
          </cell>
          <cell r="K1040">
            <v>0</v>
          </cell>
          <cell r="M1040">
            <v>0</v>
          </cell>
          <cell r="N1040">
            <v>0</v>
          </cell>
          <cell r="O1040">
            <v>0</v>
          </cell>
          <cell r="P1040">
            <v>0</v>
          </cell>
          <cell r="Q1040">
            <v>0</v>
          </cell>
          <cell r="R1040">
            <v>0</v>
          </cell>
          <cell r="S1040">
            <v>0</v>
          </cell>
          <cell r="X1040">
            <v>0</v>
          </cell>
          <cell r="Y1040">
            <v>0</v>
          </cell>
          <cell r="Z1040">
            <v>0</v>
          </cell>
          <cell r="AA1040">
            <v>0</v>
          </cell>
          <cell r="AB1040">
            <v>0</v>
          </cell>
          <cell r="AC1040">
            <v>0</v>
          </cell>
        </row>
        <row r="1041">
          <cell r="B1041" t="str">
            <v>ACX150</v>
          </cell>
          <cell r="C1041">
            <v>0</v>
          </cell>
          <cell r="D1041">
            <v>0</v>
          </cell>
          <cell r="E1041" t="str">
            <v>Cáp 24KV ACX 150mm2</v>
          </cell>
          <cell r="F1041" t="str">
            <v>mét</v>
          </cell>
          <cell r="G1041">
            <v>0</v>
          </cell>
          <cell r="H1041">
            <v>83160</v>
          </cell>
          <cell r="K1041">
            <v>0</v>
          </cell>
          <cell r="M1041">
            <v>0</v>
          </cell>
          <cell r="N1041">
            <v>0</v>
          </cell>
          <cell r="O1041">
            <v>0</v>
          </cell>
          <cell r="P1041">
            <v>0</v>
          </cell>
          <cell r="Q1041">
            <v>0</v>
          </cell>
          <cell r="R1041">
            <v>0</v>
          </cell>
          <cell r="S1041">
            <v>0</v>
          </cell>
          <cell r="X1041">
            <v>0</v>
          </cell>
          <cell r="Y1041">
            <v>0</v>
          </cell>
          <cell r="Z1041">
            <v>0</v>
          </cell>
          <cell r="AA1041">
            <v>0</v>
          </cell>
          <cell r="AB1041">
            <v>0</v>
          </cell>
          <cell r="AC1041">
            <v>0</v>
          </cell>
        </row>
        <row r="1042">
          <cell r="B1042" t="str">
            <v>ACX185</v>
          </cell>
          <cell r="C1042">
            <v>0</v>
          </cell>
          <cell r="D1042">
            <v>0</v>
          </cell>
          <cell r="E1042" t="str">
            <v>Cáp 24KV ACX 185mm2</v>
          </cell>
          <cell r="F1042" t="str">
            <v>mét</v>
          </cell>
          <cell r="G1042">
            <v>0</v>
          </cell>
          <cell r="H1042">
            <v>116500</v>
          </cell>
          <cell r="K1042">
            <v>0</v>
          </cell>
          <cell r="M1042">
            <v>0</v>
          </cell>
          <cell r="N1042">
            <v>0</v>
          </cell>
          <cell r="O1042">
            <v>0</v>
          </cell>
          <cell r="P1042">
            <v>0</v>
          </cell>
          <cell r="Q1042">
            <v>0</v>
          </cell>
          <cell r="R1042">
            <v>0</v>
          </cell>
          <cell r="S1042">
            <v>0</v>
          </cell>
          <cell r="X1042">
            <v>0</v>
          </cell>
          <cell r="Y1042">
            <v>0</v>
          </cell>
          <cell r="Z1042">
            <v>0</v>
          </cell>
          <cell r="AA1042">
            <v>0</v>
          </cell>
          <cell r="AB1042">
            <v>0</v>
          </cell>
          <cell r="AC1042">
            <v>0</v>
          </cell>
        </row>
        <row r="1043">
          <cell r="B1043" t="str">
            <v>ACX240</v>
          </cell>
          <cell r="C1043">
            <v>0</v>
          </cell>
          <cell r="D1043">
            <v>0</v>
          </cell>
          <cell r="E1043" t="str">
            <v>Cáp 24KV ACX 240mm2</v>
          </cell>
          <cell r="F1043" t="str">
            <v>mét</v>
          </cell>
          <cell r="G1043">
            <v>0</v>
          </cell>
          <cell r="H1043">
            <v>122850</v>
          </cell>
          <cell r="K1043">
            <v>0</v>
          </cell>
          <cell r="M1043">
            <v>0</v>
          </cell>
          <cell r="N1043">
            <v>0</v>
          </cell>
          <cell r="O1043">
            <v>0</v>
          </cell>
          <cell r="P1043">
            <v>0</v>
          </cell>
          <cell r="Q1043">
            <v>0</v>
          </cell>
          <cell r="R1043">
            <v>0</v>
          </cell>
          <cell r="S1043">
            <v>0</v>
          </cell>
          <cell r="X1043">
            <v>0</v>
          </cell>
          <cell r="Y1043">
            <v>0</v>
          </cell>
          <cell r="Z1043">
            <v>0</v>
          </cell>
          <cell r="AA1043">
            <v>0</v>
          </cell>
          <cell r="AB1043">
            <v>0</v>
          </cell>
          <cell r="AC1043">
            <v>0</v>
          </cell>
        </row>
        <row r="1044">
          <cell r="B1044" t="str">
            <v>CXV25</v>
          </cell>
          <cell r="C1044">
            <v>1</v>
          </cell>
          <cell r="D1044">
            <v>0</v>
          </cell>
          <cell r="E1044" t="str">
            <v>Cáp 24KV C/XLPE/PVC 25mm2</v>
          </cell>
          <cell r="F1044" t="str">
            <v>mét</v>
          </cell>
          <cell r="G1044">
            <v>10</v>
          </cell>
          <cell r="H1044">
            <v>67506</v>
          </cell>
          <cell r="K1044">
            <v>0</v>
          </cell>
          <cell r="M1044">
            <v>0</v>
          </cell>
          <cell r="N1044">
            <v>675060</v>
          </cell>
          <cell r="O1044">
            <v>0</v>
          </cell>
          <cell r="P1044">
            <v>0</v>
          </cell>
          <cell r="Q1044">
            <v>0</v>
          </cell>
          <cell r="R1044">
            <v>0</v>
          </cell>
          <cell r="S1044">
            <v>0</v>
          </cell>
          <cell r="U1044">
            <v>10</v>
          </cell>
          <cell r="AA1044">
            <v>10</v>
          </cell>
        </row>
        <row r="1045">
          <cell r="B1045" t="str">
            <v>CXV50</v>
          </cell>
          <cell r="C1045">
            <v>0</v>
          </cell>
          <cell r="D1045">
            <v>0</v>
          </cell>
          <cell r="E1045" t="str">
            <v>Cáp 24KV C/XLPE/PVC 50mm2</v>
          </cell>
          <cell r="F1045" t="str">
            <v>mét</v>
          </cell>
          <cell r="G1045">
            <v>0</v>
          </cell>
          <cell r="H1045">
            <v>154035</v>
          </cell>
          <cell r="K1045">
            <v>0</v>
          </cell>
          <cell r="M1045">
            <v>0</v>
          </cell>
          <cell r="N1045">
            <v>0</v>
          </cell>
          <cell r="O1045">
            <v>0</v>
          </cell>
          <cell r="P1045">
            <v>0</v>
          </cell>
          <cell r="Q1045">
            <v>0</v>
          </cell>
          <cell r="R1045">
            <v>0</v>
          </cell>
          <cell r="S1045">
            <v>0</v>
          </cell>
          <cell r="X1045">
            <v>0</v>
          </cell>
          <cell r="Y1045">
            <v>0</v>
          </cell>
          <cell r="Z1045">
            <v>0</v>
          </cell>
          <cell r="AA1045">
            <v>0</v>
          </cell>
          <cell r="AB1045">
            <v>0</v>
          </cell>
          <cell r="AC1045">
            <v>0</v>
          </cell>
        </row>
        <row r="1046">
          <cell r="B1046" t="str">
            <v>ke50</v>
          </cell>
          <cell r="C1046">
            <v>1</v>
          </cell>
          <cell r="D1046">
            <v>0</v>
          </cell>
          <cell r="E1046" t="str">
            <v>Kẹp ép WR cỡ dây 50mm2</v>
          </cell>
          <cell r="F1046" t="str">
            <v>cái</v>
          </cell>
          <cell r="G1046">
            <v>6</v>
          </cell>
          <cell r="H1046">
            <v>10500</v>
          </cell>
          <cell r="K1046">
            <v>0</v>
          </cell>
          <cell r="M1046">
            <v>0</v>
          </cell>
          <cell r="N1046">
            <v>63000</v>
          </cell>
          <cell r="O1046">
            <v>0</v>
          </cell>
          <cell r="P1046">
            <v>0</v>
          </cell>
          <cell r="Q1046">
            <v>0</v>
          </cell>
          <cell r="R1046">
            <v>0</v>
          </cell>
          <cell r="S1046">
            <v>0</v>
          </cell>
          <cell r="U1046">
            <v>6</v>
          </cell>
          <cell r="AA1046">
            <v>6</v>
          </cell>
        </row>
        <row r="1047">
          <cell r="B1047" t="str">
            <v>ke70</v>
          </cell>
          <cell r="C1047">
            <v>0</v>
          </cell>
          <cell r="D1047">
            <v>0</v>
          </cell>
          <cell r="E1047" t="str">
            <v>Kẹp ép WR cỡ dây 70mm2</v>
          </cell>
          <cell r="F1047" t="str">
            <v>cái</v>
          </cell>
          <cell r="G1047">
            <v>0</v>
          </cell>
          <cell r="H1047">
            <v>10500</v>
          </cell>
          <cell r="K1047">
            <v>0</v>
          </cell>
          <cell r="M1047">
            <v>0</v>
          </cell>
          <cell r="N1047">
            <v>0</v>
          </cell>
          <cell r="O1047">
            <v>0</v>
          </cell>
          <cell r="P1047">
            <v>0</v>
          </cell>
          <cell r="Q1047">
            <v>0</v>
          </cell>
          <cell r="R1047">
            <v>0</v>
          </cell>
          <cell r="S1047">
            <v>0</v>
          </cell>
          <cell r="X1047">
            <v>0</v>
          </cell>
          <cell r="Y1047">
            <v>0</v>
          </cell>
          <cell r="Z1047">
            <v>0</v>
          </cell>
          <cell r="AA1047">
            <v>0</v>
          </cell>
          <cell r="AB1047">
            <v>0</v>
          </cell>
          <cell r="AC1047">
            <v>0</v>
          </cell>
        </row>
        <row r="1048">
          <cell r="B1048" t="str">
            <v>ke95</v>
          </cell>
          <cell r="C1048">
            <v>0</v>
          </cell>
          <cell r="D1048">
            <v>0</v>
          </cell>
          <cell r="E1048" t="str">
            <v>Kẹp ép WR cỡ dây 95mm2</v>
          </cell>
          <cell r="F1048" t="str">
            <v>cái</v>
          </cell>
          <cell r="G1048">
            <v>0</v>
          </cell>
          <cell r="H1048">
            <v>14700</v>
          </cell>
          <cell r="K1048">
            <v>0</v>
          </cell>
          <cell r="M1048">
            <v>0</v>
          </cell>
          <cell r="N1048">
            <v>0</v>
          </cell>
          <cell r="O1048">
            <v>0</v>
          </cell>
          <cell r="P1048">
            <v>0</v>
          </cell>
          <cell r="Q1048">
            <v>0</v>
          </cell>
          <cell r="R1048">
            <v>0</v>
          </cell>
          <cell r="S1048">
            <v>0</v>
          </cell>
          <cell r="X1048">
            <v>0</v>
          </cell>
          <cell r="Y1048">
            <v>0</v>
          </cell>
          <cell r="Z1048">
            <v>0</v>
          </cell>
          <cell r="AA1048">
            <v>0</v>
          </cell>
          <cell r="AB1048">
            <v>0</v>
          </cell>
          <cell r="AC1048">
            <v>0</v>
          </cell>
        </row>
        <row r="1049">
          <cell r="B1049" t="str">
            <v>ke120</v>
          </cell>
          <cell r="C1049">
            <v>1</v>
          </cell>
          <cell r="D1049">
            <v>0</v>
          </cell>
          <cell r="E1049" t="str">
            <v>Kẹp ép WR cỡ dây 120mm2</v>
          </cell>
          <cell r="F1049" t="str">
            <v>cái</v>
          </cell>
          <cell r="G1049">
            <v>2</v>
          </cell>
          <cell r="H1049">
            <v>18900</v>
          </cell>
          <cell r="K1049">
            <v>0</v>
          </cell>
          <cell r="M1049">
            <v>0</v>
          </cell>
          <cell r="N1049">
            <v>37800</v>
          </cell>
          <cell r="O1049">
            <v>0</v>
          </cell>
          <cell r="P1049">
            <v>0</v>
          </cell>
          <cell r="Q1049">
            <v>0</v>
          </cell>
          <cell r="R1049">
            <v>0</v>
          </cell>
          <cell r="S1049">
            <v>0</v>
          </cell>
          <cell r="U1049">
            <v>2</v>
          </cell>
          <cell r="AA1049">
            <v>2</v>
          </cell>
        </row>
        <row r="1050">
          <cell r="B1050" t="str">
            <v>ke150</v>
          </cell>
          <cell r="C1050">
            <v>0</v>
          </cell>
          <cell r="D1050">
            <v>0</v>
          </cell>
          <cell r="E1050" t="str">
            <v>Kẹp ép WR cỡ dây 150mm2</v>
          </cell>
          <cell r="F1050" t="str">
            <v>cái</v>
          </cell>
          <cell r="G1050">
            <v>0</v>
          </cell>
          <cell r="H1050">
            <v>23000</v>
          </cell>
          <cell r="K1050">
            <v>0</v>
          </cell>
          <cell r="M1050">
            <v>0</v>
          </cell>
          <cell r="N1050">
            <v>0</v>
          </cell>
          <cell r="O1050">
            <v>0</v>
          </cell>
          <cell r="P1050">
            <v>0</v>
          </cell>
          <cell r="Q1050">
            <v>0</v>
          </cell>
          <cell r="R1050">
            <v>0</v>
          </cell>
          <cell r="S1050">
            <v>0</v>
          </cell>
          <cell r="X1050">
            <v>0</v>
          </cell>
          <cell r="Y1050">
            <v>0</v>
          </cell>
          <cell r="Z1050">
            <v>0</v>
          </cell>
          <cell r="AA1050">
            <v>0</v>
          </cell>
          <cell r="AB1050">
            <v>0</v>
          </cell>
          <cell r="AC1050">
            <v>0</v>
          </cell>
        </row>
        <row r="1051">
          <cell r="B1051" t="str">
            <v>ke185</v>
          </cell>
          <cell r="C1051">
            <v>0</v>
          </cell>
          <cell r="D1051">
            <v>0</v>
          </cell>
          <cell r="E1051" t="str">
            <v>Kẹp ép WR cỡ dây 185mm2</v>
          </cell>
          <cell r="F1051" t="str">
            <v>cái</v>
          </cell>
          <cell r="G1051">
            <v>0</v>
          </cell>
          <cell r="H1051">
            <v>29000</v>
          </cell>
          <cell r="K1051">
            <v>0</v>
          </cell>
          <cell r="M1051">
            <v>0</v>
          </cell>
          <cell r="N1051">
            <v>0</v>
          </cell>
          <cell r="O1051">
            <v>0</v>
          </cell>
          <cell r="P1051">
            <v>0</v>
          </cell>
          <cell r="Q1051">
            <v>0</v>
          </cell>
          <cell r="R1051">
            <v>0</v>
          </cell>
          <cell r="S1051">
            <v>0</v>
          </cell>
          <cell r="X1051">
            <v>0</v>
          </cell>
          <cell r="Y1051">
            <v>0</v>
          </cell>
          <cell r="Z1051">
            <v>0</v>
          </cell>
          <cell r="AA1051">
            <v>0</v>
          </cell>
          <cell r="AB1051">
            <v>0</v>
          </cell>
          <cell r="AC1051">
            <v>0</v>
          </cell>
        </row>
        <row r="1052">
          <cell r="B1052" t="str">
            <v>ke240</v>
          </cell>
          <cell r="C1052">
            <v>0</v>
          </cell>
          <cell r="D1052">
            <v>0</v>
          </cell>
          <cell r="E1052" t="str">
            <v>Kẹp ép WR cỡ dây 240mm2</v>
          </cell>
          <cell r="F1052" t="str">
            <v>cái</v>
          </cell>
          <cell r="G1052">
            <v>0</v>
          </cell>
          <cell r="H1052">
            <v>36500</v>
          </cell>
          <cell r="K1052">
            <v>0</v>
          </cell>
          <cell r="M1052">
            <v>0</v>
          </cell>
          <cell r="N1052">
            <v>0</v>
          </cell>
          <cell r="O1052">
            <v>0</v>
          </cell>
          <cell r="P1052">
            <v>0</v>
          </cell>
          <cell r="Q1052">
            <v>0</v>
          </cell>
          <cell r="R1052">
            <v>0</v>
          </cell>
          <cell r="S1052">
            <v>0</v>
          </cell>
          <cell r="X1052">
            <v>0</v>
          </cell>
          <cell r="Y1052">
            <v>0</v>
          </cell>
          <cell r="Z1052">
            <v>0</v>
          </cell>
          <cell r="AA1052">
            <v>0</v>
          </cell>
          <cell r="AB1052">
            <v>0</v>
          </cell>
          <cell r="AC1052">
            <v>0</v>
          </cell>
        </row>
        <row r="1053">
          <cell r="B1053" t="str">
            <v>KQ2</v>
          </cell>
          <cell r="C1053">
            <v>0</v>
          </cell>
          <cell r="D1053" t="str">
            <v>D6.6201</v>
          </cell>
          <cell r="E1053" t="str">
            <v>Kẹp quai 2/0 (quai đồng 8mm)</v>
          </cell>
          <cell r="F1053" t="str">
            <v>cái</v>
          </cell>
          <cell r="G1053">
            <v>0</v>
          </cell>
          <cell r="H1053">
            <v>47000</v>
          </cell>
          <cell r="K1053">
            <v>0</v>
          </cell>
          <cell r="M1053">
            <v>0</v>
          </cell>
          <cell r="N1053">
            <v>0</v>
          </cell>
          <cell r="O1053">
            <v>0</v>
          </cell>
          <cell r="P1053">
            <v>0</v>
          </cell>
          <cell r="Q1053">
            <v>0</v>
          </cell>
          <cell r="R1053">
            <v>0</v>
          </cell>
          <cell r="S1053">
            <v>0</v>
          </cell>
          <cell r="X1053">
            <v>0</v>
          </cell>
          <cell r="Y1053">
            <v>0</v>
          </cell>
          <cell r="Z1053">
            <v>0</v>
          </cell>
          <cell r="AA1053">
            <v>0</v>
          </cell>
          <cell r="AB1053">
            <v>0</v>
          </cell>
          <cell r="AC1053">
            <v>0</v>
          </cell>
        </row>
        <row r="1054">
          <cell r="B1054" t="str">
            <v>KQ4</v>
          </cell>
          <cell r="C1054">
            <v>1</v>
          </cell>
          <cell r="D1054" t="str">
            <v>D6.6201</v>
          </cell>
          <cell r="E1054" t="str">
            <v>Kẹp quai 4/0 (quai đồng 8mm)</v>
          </cell>
          <cell r="F1054" t="str">
            <v>cái</v>
          </cell>
          <cell r="G1054">
            <v>3</v>
          </cell>
          <cell r="H1054">
            <v>63000</v>
          </cell>
          <cell r="K1054">
            <v>0</v>
          </cell>
          <cell r="M1054">
            <v>0</v>
          </cell>
          <cell r="N1054">
            <v>189000</v>
          </cell>
          <cell r="O1054">
            <v>0</v>
          </cell>
          <cell r="P1054">
            <v>0</v>
          </cell>
          <cell r="Q1054">
            <v>0</v>
          </cell>
          <cell r="R1054">
            <v>0</v>
          </cell>
          <cell r="S1054">
            <v>0</v>
          </cell>
          <cell r="U1054">
            <v>3</v>
          </cell>
          <cell r="AA1054">
            <v>3</v>
          </cell>
        </row>
        <row r="1055">
          <cell r="B1055" t="str">
            <v>CKQ</v>
          </cell>
          <cell r="C1055">
            <v>0</v>
          </cell>
          <cell r="D1055">
            <v>0</v>
          </cell>
          <cell r="E1055" t="str">
            <v>Chụp cách điện kẹp quai</v>
          </cell>
          <cell r="F1055" t="str">
            <v>cái</v>
          </cell>
          <cell r="G1055">
            <v>0</v>
          </cell>
          <cell r="H1055">
            <v>122000</v>
          </cell>
          <cell r="K1055">
            <v>0</v>
          </cell>
          <cell r="M1055">
            <v>0</v>
          </cell>
          <cell r="N1055">
            <v>0</v>
          </cell>
          <cell r="O1055">
            <v>0</v>
          </cell>
          <cell r="P1055">
            <v>0</v>
          </cell>
          <cell r="Q1055">
            <v>0</v>
          </cell>
          <cell r="R1055">
            <v>0</v>
          </cell>
          <cell r="S1055">
            <v>0</v>
          </cell>
          <cell r="X1055">
            <v>0</v>
          </cell>
          <cell r="Y1055">
            <v>0</v>
          </cell>
          <cell r="Z1055">
            <v>0</v>
          </cell>
          <cell r="AA1055">
            <v>0</v>
          </cell>
          <cell r="AB1055">
            <v>0</v>
          </cell>
          <cell r="AC1055">
            <v>0</v>
          </cell>
        </row>
        <row r="1056">
          <cell r="B1056" t="str">
            <v>HL2</v>
          </cell>
          <cell r="C1056">
            <v>0</v>
          </cell>
          <cell r="D1056" t="str">
            <v>D6.6202</v>
          </cell>
          <cell r="E1056" t="str">
            <v>Kẹp hotline 2/0</v>
          </cell>
          <cell r="F1056" t="str">
            <v>cái</v>
          </cell>
          <cell r="G1056">
            <v>0</v>
          </cell>
          <cell r="H1056">
            <v>68000</v>
          </cell>
          <cell r="K1056">
            <v>0</v>
          </cell>
          <cell r="M1056">
            <v>0</v>
          </cell>
          <cell r="N1056">
            <v>0</v>
          </cell>
          <cell r="O1056">
            <v>0</v>
          </cell>
          <cell r="P1056">
            <v>0</v>
          </cell>
          <cell r="Q1056">
            <v>0</v>
          </cell>
          <cell r="R1056">
            <v>0</v>
          </cell>
          <cell r="S1056">
            <v>0</v>
          </cell>
          <cell r="X1056">
            <v>0</v>
          </cell>
          <cell r="Y1056">
            <v>0</v>
          </cell>
          <cell r="Z1056">
            <v>0</v>
          </cell>
          <cell r="AA1056">
            <v>0</v>
          </cell>
          <cell r="AB1056">
            <v>0</v>
          </cell>
          <cell r="AC1056">
            <v>0</v>
          </cell>
        </row>
        <row r="1057">
          <cell r="B1057" t="str">
            <v>HL4</v>
          </cell>
          <cell r="C1057">
            <v>1</v>
          </cell>
          <cell r="D1057" t="str">
            <v>D6.6202</v>
          </cell>
          <cell r="E1057" t="str">
            <v>Kẹp hotline 4/0</v>
          </cell>
          <cell r="F1057" t="str">
            <v>cái</v>
          </cell>
          <cell r="G1057">
            <v>3</v>
          </cell>
          <cell r="H1057">
            <v>94500</v>
          </cell>
          <cell r="K1057">
            <v>0</v>
          </cell>
          <cell r="M1057">
            <v>0</v>
          </cell>
          <cell r="N1057">
            <v>283500</v>
          </cell>
          <cell r="O1057">
            <v>0</v>
          </cell>
          <cell r="P1057">
            <v>0</v>
          </cell>
          <cell r="Q1057">
            <v>0</v>
          </cell>
          <cell r="R1057">
            <v>0</v>
          </cell>
          <cell r="S1057">
            <v>0</v>
          </cell>
          <cell r="U1057">
            <v>3</v>
          </cell>
          <cell r="AA1057">
            <v>3</v>
          </cell>
        </row>
        <row r="1058">
          <cell r="B1058" t="str">
            <v>DBST</v>
          </cell>
          <cell r="C1058">
            <v>1</v>
          </cell>
          <cell r="D1058">
            <v>0</v>
          </cell>
          <cell r="E1058" t="str">
            <v>Dây phi kim buộc cổ sứ (trụ thẳng)</v>
          </cell>
          <cell r="F1058" t="str">
            <v>sợi</v>
          </cell>
          <cell r="G1058">
            <v>31</v>
          </cell>
          <cell r="H1058">
            <v>225000</v>
          </cell>
          <cell r="K1058">
            <v>0</v>
          </cell>
          <cell r="M1058">
            <v>0</v>
          </cell>
          <cell r="N1058">
            <v>6975000</v>
          </cell>
          <cell r="O1058">
            <v>0</v>
          </cell>
          <cell r="P1058">
            <v>0</v>
          </cell>
          <cell r="Q1058">
            <v>0</v>
          </cell>
          <cell r="R1058">
            <v>0</v>
          </cell>
          <cell r="S1058">
            <v>0</v>
          </cell>
          <cell r="U1058">
            <v>31</v>
          </cell>
          <cell r="AA1058">
            <v>31</v>
          </cell>
        </row>
        <row r="1059">
          <cell r="B1059" t="str">
            <v>DBSG</v>
          </cell>
          <cell r="C1059">
            <v>0</v>
          </cell>
          <cell r="D1059">
            <v>0</v>
          </cell>
          <cell r="E1059" t="str">
            <v>Dây phi kim buộc cổ sứ (trụ góc)</v>
          </cell>
          <cell r="F1059" t="str">
            <v>sợi</v>
          </cell>
          <cell r="G1059">
            <v>0</v>
          </cell>
          <cell r="H1059">
            <v>236000</v>
          </cell>
          <cell r="K1059">
            <v>0</v>
          </cell>
          <cell r="M1059">
            <v>0</v>
          </cell>
          <cell r="N1059">
            <v>0</v>
          </cell>
          <cell r="O1059">
            <v>0</v>
          </cell>
          <cell r="P1059">
            <v>0</v>
          </cell>
          <cell r="Q1059">
            <v>0</v>
          </cell>
          <cell r="R1059">
            <v>0</v>
          </cell>
          <cell r="S1059">
            <v>0</v>
          </cell>
          <cell r="U1059">
            <v>0</v>
          </cell>
          <cell r="AA1059">
            <v>0</v>
          </cell>
        </row>
        <row r="1060">
          <cell r="B1060" t="str">
            <v>DBST240</v>
          </cell>
          <cell r="C1060">
            <v>0</v>
          </cell>
          <cell r="D1060">
            <v>0</v>
          </cell>
          <cell r="E1060" t="str">
            <v>Dây phi kim buộc cổ sứ (trụ thẳng) dây 240mm2</v>
          </cell>
          <cell r="F1060" t="str">
            <v>sợi</v>
          </cell>
          <cell r="G1060">
            <v>0</v>
          </cell>
          <cell r="H1060">
            <v>330000</v>
          </cell>
          <cell r="K1060">
            <v>0</v>
          </cell>
          <cell r="M1060">
            <v>0</v>
          </cell>
          <cell r="N1060">
            <v>0</v>
          </cell>
          <cell r="O1060">
            <v>0</v>
          </cell>
          <cell r="P1060">
            <v>0</v>
          </cell>
          <cell r="Q1060">
            <v>0</v>
          </cell>
          <cell r="R1060">
            <v>0</v>
          </cell>
          <cell r="S1060">
            <v>0</v>
          </cell>
          <cell r="U1060">
            <v>0</v>
          </cell>
          <cell r="AA1060">
            <v>0</v>
          </cell>
        </row>
        <row r="1061">
          <cell r="B1061" t="str">
            <v>Duplex 211</v>
          </cell>
          <cell r="C1061">
            <v>0</v>
          </cell>
          <cell r="D1061">
            <v>0</v>
          </cell>
          <cell r="E1061" t="str">
            <v>Cáp Duplex 2x11</v>
          </cell>
          <cell r="F1061" t="str">
            <v>m</v>
          </cell>
          <cell r="G1061">
            <v>0</v>
          </cell>
          <cell r="H1061">
            <v>44200</v>
          </cell>
          <cell r="K1061">
            <v>0</v>
          </cell>
          <cell r="M1061">
            <v>0</v>
          </cell>
          <cell r="N1061">
            <v>0</v>
          </cell>
          <cell r="O1061">
            <v>0</v>
          </cell>
          <cell r="P1061">
            <v>0</v>
          </cell>
          <cell r="Q1061">
            <v>0</v>
          </cell>
          <cell r="R1061">
            <v>0</v>
          </cell>
          <cell r="S1061">
            <v>0</v>
          </cell>
          <cell r="U1061">
            <v>0</v>
          </cell>
          <cell r="AA1061">
            <v>0</v>
          </cell>
        </row>
        <row r="1062">
          <cell r="B1062" t="str">
            <v>B16300</v>
          </cell>
          <cell r="C1062">
            <v>1</v>
          </cell>
          <cell r="D1062">
            <v>0</v>
          </cell>
          <cell r="E1062" t="str">
            <v>Boulon 16x300</v>
          </cell>
          <cell r="F1062" t="str">
            <v>bộ</v>
          </cell>
          <cell r="G1062">
            <v>6</v>
          </cell>
          <cell r="H1062">
            <v>21000</v>
          </cell>
          <cell r="K1062">
            <v>0</v>
          </cell>
          <cell r="M1062">
            <v>0</v>
          </cell>
          <cell r="N1062">
            <v>126000</v>
          </cell>
          <cell r="O1062">
            <v>0</v>
          </cell>
          <cell r="P1062">
            <v>0</v>
          </cell>
          <cell r="Q1062">
            <v>0</v>
          </cell>
          <cell r="R1062">
            <v>0</v>
          </cell>
          <cell r="S1062">
            <v>0</v>
          </cell>
          <cell r="U1062">
            <v>6</v>
          </cell>
          <cell r="AA1062">
            <v>6</v>
          </cell>
        </row>
        <row r="1063">
          <cell r="B1063" t="str">
            <v>B16350</v>
          </cell>
          <cell r="C1063">
            <v>0</v>
          </cell>
          <cell r="D1063">
            <v>0</v>
          </cell>
          <cell r="E1063" t="str">
            <v>Boulon 16x350</v>
          </cell>
          <cell r="F1063" t="str">
            <v>bộ</v>
          </cell>
          <cell r="G1063">
            <v>0</v>
          </cell>
          <cell r="H1063">
            <v>23500</v>
          </cell>
          <cell r="K1063">
            <v>0</v>
          </cell>
          <cell r="M1063">
            <v>0</v>
          </cell>
          <cell r="N1063">
            <v>0</v>
          </cell>
          <cell r="O1063">
            <v>0</v>
          </cell>
          <cell r="P1063">
            <v>0</v>
          </cell>
          <cell r="Q1063">
            <v>0</v>
          </cell>
          <cell r="R1063">
            <v>0</v>
          </cell>
          <cell r="S1063">
            <v>0</v>
          </cell>
          <cell r="U1063">
            <v>0</v>
          </cell>
          <cell r="AA1063">
            <v>0</v>
          </cell>
        </row>
        <row r="1064">
          <cell r="B1064" t="str">
            <v>BM16300</v>
          </cell>
          <cell r="C1064">
            <v>1</v>
          </cell>
          <cell r="D1064">
            <v>0</v>
          </cell>
          <cell r="E1064" t="str">
            <v>Boulon mắt 16x300</v>
          </cell>
          <cell r="F1064" t="str">
            <v>bộ</v>
          </cell>
          <cell r="G1064">
            <v>4</v>
          </cell>
          <cell r="H1064">
            <v>34500</v>
          </cell>
          <cell r="K1064">
            <v>0</v>
          </cell>
          <cell r="M1064">
            <v>0</v>
          </cell>
          <cell r="N1064">
            <v>138000</v>
          </cell>
          <cell r="O1064">
            <v>0</v>
          </cell>
          <cell r="P1064">
            <v>0</v>
          </cell>
          <cell r="Q1064">
            <v>0</v>
          </cell>
          <cell r="R1064">
            <v>0</v>
          </cell>
          <cell r="S1064">
            <v>0</v>
          </cell>
          <cell r="U1064">
            <v>4</v>
          </cell>
          <cell r="AA1064">
            <v>4</v>
          </cell>
        </row>
        <row r="1065">
          <cell r="B1065" t="str">
            <v>LD 50</v>
          </cell>
          <cell r="C1065">
            <v>1</v>
          </cell>
          <cell r="D1065">
            <v>0</v>
          </cell>
          <cell r="E1065" t="str">
            <v>Long đền vuông 18 (50x50x3)</v>
          </cell>
          <cell r="F1065" t="str">
            <v>cái</v>
          </cell>
          <cell r="G1065">
            <v>16</v>
          </cell>
          <cell r="H1065">
            <v>2600</v>
          </cell>
          <cell r="K1065">
            <v>0</v>
          </cell>
          <cell r="M1065">
            <v>0</v>
          </cell>
          <cell r="N1065">
            <v>41600</v>
          </cell>
          <cell r="O1065">
            <v>0</v>
          </cell>
          <cell r="P1065">
            <v>0</v>
          </cell>
          <cell r="Q1065">
            <v>0</v>
          </cell>
          <cell r="R1065">
            <v>0</v>
          </cell>
          <cell r="S1065">
            <v>0</v>
          </cell>
          <cell r="U1065">
            <v>16</v>
          </cell>
          <cell r="AA1065">
            <v>16</v>
          </cell>
        </row>
        <row r="1066">
          <cell r="B1066" t="str">
            <v>ON50</v>
          </cell>
          <cell r="C1066">
            <v>0</v>
          </cell>
          <cell r="E1066" t="str">
            <v>Ống nối dây cỡ 50mm2</v>
          </cell>
          <cell r="F1066" t="str">
            <v>cái</v>
          </cell>
          <cell r="G1066">
            <v>0</v>
          </cell>
          <cell r="H1066">
            <v>22000</v>
          </cell>
          <cell r="N1066">
            <v>0</v>
          </cell>
          <cell r="O1066">
            <v>0</v>
          </cell>
          <cell r="P1066">
            <v>0</v>
          </cell>
          <cell r="Q1066">
            <v>0</v>
          </cell>
          <cell r="R1066">
            <v>0</v>
          </cell>
          <cell r="S1066">
            <v>0</v>
          </cell>
          <cell r="X1066">
            <v>0</v>
          </cell>
          <cell r="Y1066">
            <v>0</v>
          </cell>
          <cell r="Z1066">
            <v>0</v>
          </cell>
          <cell r="AA1066">
            <v>0</v>
          </cell>
          <cell r="AB1066">
            <v>0</v>
          </cell>
          <cell r="AC1066">
            <v>0</v>
          </cell>
        </row>
        <row r="1067">
          <cell r="B1067" t="str">
            <v>ON70</v>
          </cell>
          <cell r="C1067">
            <v>0</v>
          </cell>
          <cell r="D1067">
            <v>0</v>
          </cell>
          <cell r="E1067" t="str">
            <v>Ống nối dây cỡ 70mm2</v>
          </cell>
          <cell r="F1067" t="str">
            <v>cái</v>
          </cell>
          <cell r="G1067">
            <v>0</v>
          </cell>
          <cell r="H1067">
            <v>27000</v>
          </cell>
          <cell r="K1067">
            <v>304972</v>
          </cell>
          <cell r="M1067">
            <v>8886</v>
          </cell>
          <cell r="N1067">
            <v>0</v>
          </cell>
          <cell r="O1067">
            <v>0</v>
          </cell>
          <cell r="P1067">
            <v>0</v>
          </cell>
          <cell r="Q1067">
            <v>0</v>
          </cell>
          <cell r="R1067">
            <v>0</v>
          </cell>
          <cell r="S1067">
            <v>0</v>
          </cell>
          <cell r="X1067">
            <v>0</v>
          </cell>
          <cell r="Y1067">
            <v>0</v>
          </cell>
          <cell r="Z1067">
            <v>0</v>
          </cell>
          <cell r="AA1067">
            <v>0</v>
          </cell>
          <cell r="AB1067">
            <v>0</v>
          </cell>
          <cell r="AC1067">
            <v>0</v>
          </cell>
        </row>
        <row r="1068">
          <cell r="B1068" t="str">
            <v>ON95</v>
          </cell>
          <cell r="C1068">
            <v>0</v>
          </cell>
          <cell r="D1068">
            <v>0</v>
          </cell>
          <cell r="E1068" t="str">
            <v>Ống nối dây cỡ 95mm2</v>
          </cell>
          <cell r="F1068" t="str">
            <v>cái</v>
          </cell>
          <cell r="G1068">
            <v>0</v>
          </cell>
          <cell r="H1068">
            <v>39000</v>
          </cell>
          <cell r="K1068">
            <v>304972</v>
          </cell>
          <cell r="M1068">
            <v>8886</v>
          </cell>
          <cell r="N1068">
            <v>0</v>
          </cell>
          <cell r="O1068">
            <v>0</v>
          </cell>
          <cell r="P1068">
            <v>0</v>
          </cell>
          <cell r="Q1068">
            <v>0</v>
          </cell>
          <cell r="R1068">
            <v>0</v>
          </cell>
          <cell r="S1068">
            <v>0</v>
          </cell>
          <cell r="X1068">
            <v>0</v>
          </cell>
          <cell r="Y1068">
            <v>0</v>
          </cell>
          <cell r="Z1068">
            <v>0</v>
          </cell>
          <cell r="AA1068">
            <v>0</v>
          </cell>
          <cell r="AB1068">
            <v>0</v>
          </cell>
          <cell r="AC1068">
            <v>0</v>
          </cell>
        </row>
        <row r="1069">
          <cell r="B1069" t="str">
            <v>ON120</v>
          </cell>
          <cell r="C1069">
            <v>0</v>
          </cell>
          <cell r="D1069">
            <v>0</v>
          </cell>
          <cell r="E1069" t="str">
            <v>Ống nối dây cỡ 120mm2</v>
          </cell>
          <cell r="F1069" t="str">
            <v>cái</v>
          </cell>
          <cell r="G1069">
            <v>0</v>
          </cell>
          <cell r="H1069">
            <v>56000</v>
          </cell>
          <cell r="K1069">
            <v>304972</v>
          </cell>
          <cell r="M1069">
            <v>8886</v>
          </cell>
          <cell r="N1069">
            <v>0</v>
          </cell>
          <cell r="O1069">
            <v>0</v>
          </cell>
          <cell r="P1069">
            <v>0</v>
          </cell>
          <cell r="Q1069">
            <v>0</v>
          </cell>
          <cell r="R1069">
            <v>0</v>
          </cell>
          <cell r="S1069">
            <v>0</v>
          </cell>
          <cell r="X1069">
            <v>0</v>
          </cell>
          <cell r="Y1069">
            <v>0</v>
          </cell>
          <cell r="Z1069">
            <v>0</v>
          </cell>
          <cell r="AA1069">
            <v>0</v>
          </cell>
          <cell r="AB1069">
            <v>0</v>
          </cell>
          <cell r="AC1069">
            <v>0</v>
          </cell>
        </row>
        <row r="1070">
          <cell r="B1070" t="str">
            <v>ON150</v>
          </cell>
          <cell r="C1070">
            <v>0</v>
          </cell>
          <cell r="D1070">
            <v>0</v>
          </cell>
          <cell r="E1070" t="str">
            <v>Ống nối dây cỡ 150mm2</v>
          </cell>
          <cell r="F1070" t="str">
            <v>cái</v>
          </cell>
          <cell r="G1070">
            <v>0</v>
          </cell>
          <cell r="H1070">
            <v>74000</v>
          </cell>
          <cell r="K1070">
            <v>383675</v>
          </cell>
          <cell r="M1070">
            <v>8886</v>
          </cell>
          <cell r="N1070">
            <v>0</v>
          </cell>
          <cell r="O1070">
            <v>0</v>
          </cell>
          <cell r="P1070">
            <v>0</v>
          </cell>
          <cell r="Q1070">
            <v>0</v>
          </cell>
          <cell r="R1070">
            <v>0</v>
          </cell>
          <cell r="S1070">
            <v>0</v>
          </cell>
          <cell r="X1070">
            <v>0</v>
          </cell>
          <cell r="Y1070">
            <v>0</v>
          </cell>
          <cell r="Z1070">
            <v>0</v>
          </cell>
          <cell r="AA1070">
            <v>0</v>
          </cell>
          <cell r="AB1070">
            <v>0</v>
          </cell>
          <cell r="AC1070">
            <v>0</v>
          </cell>
        </row>
        <row r="1071">
          <cell r="B1071" t="str">
            <v>ON185</v>
          </cell>
          <cell r="C1071">
            <v>0</v>
          </cell>
          <cell r="D1071">
            <v>0</v>
          </cell>
          <cell r="E1071" t="str">
            <v>Ống nối dây cỡ 185mm2</v>
          </cell>
          <cell r="F1071" t="str">
            <v>cái</v>
          </cell>
          <cell r="G1071">
            <v>0</v>
          </cell>
          <cell r="H1071">
            <v>99000</v>
          </cell>
          <cell r="K1071">
            <v>472215</v>
          </cell>
          <cell r="M1071">
            <v>8886</v>
          </cell>
          <cell r="N1071">
            <v>0</v>
          </cell>
          <cell r="O1071">
            <v>0</v>
          </cell>
          <cell r="P1071">
            <v>0</v>
          </cell>
          <cell r="Q1071">
            <v>0</v>
          </cell>
          <cell r="R1071">
            <v>0</v>
          </cell>
          <cell r="S1071">
            <v>0</v>
          </cell>
          <cell r="X1071">
            <v>0</v>
          </cell>
          <cell r="Y1071">
            <v>0</v>
          </cell>
          <cell r="Z1071">
            <v>0</v>
          </cell>
          <cell r="AA1071">
            <v>0</v>
          </cell>
          <cell r="AB1071">
            <v>0</v>
          </cell>
          <cell r="AC1071">
            <v>0</v>
          </cell>
        </row>
        <row r="1072">
          <cell r="B1072" t="str">
            <v>ON240</v>
          </cell>
          <cell r="C1072">
            <v>0</v>
          </cell>
          <cell r="D1072">
            <v>0</v>
          </cell>
          <cell r="E1072" t="str">
            <v>Ống nối dây cỡ 240mm2</v>
          </cell>
          <cell r="F1072" t="str">
            <v>cái</v>
          </cell>
          <cell r="G1072">
            <v>0</v>
          </cell>
          <cell r="H1072">
            <v>124000</v>
          </cell>
          <cell r="K1072">
            <v>613223</v>
          </cell>
          <cell r="M1072">
            <v>11108</v>
          </cell>
          <cell r="N1072">
            <v>0</v>
          </cell>
          <cell r="O1072">
            <v>0</v>
          </cell>
          <cell r="P1072">
            <v>0</v>
          </cell>
          <cell r="Q1072">
            <v>0</v>
          </cell>
          <cell r="R1072">
            <v>0</v>
          </cell>
          <cell r="S1072">
            <v>0</v>
          </cell>
          <cell r="X1072">
            <v>0</v>
          </cell>
          <cell r="Y1072">
            <v>0</v>
          </cell>
          <cell r="Z1072">
            <v>0</v>
          </cell>
          <cell r="AA1072">
            <v>0</v>
          </cell>
          <cell r="AB1072">
            <v>0</v>
          </cell>
          <cell r="AC1072">
            <v>0</v>
          </cell>
        </row>
        <row r="1073">
          <cell r="B1073" t="str">
            <v>OBCD</v>
          </cell>
          <cell r="C1073">
            <v>1</v>
          </cell>
          <cell r="D1073">
            <v>0</v>
          </cell>
          <cell r="E1073" t="str">
            <v>Ống bọc cách điện D30/17</v>
          </cell>
          <cell r="F1073" t="str">
            <v>mét</v>
          </cell>
          <cell r="G1073">
            <v>0.9</v>
          </cell>
          <cell r="H1073">
            <v>95000</v>
          </cell>
          <cell r="N1073">
            <v>85500</v>
          </cell>
          <cell r="O1073">
            <v>0</v>
          </cell>
          <cell r="P1073">
            <v>0</v>
          </cell>
          <cell r="Q1073">
            <v>0</v>
          </cell>
          <cell r="R1073">
            <v>0</v>
          </cell>
          <cell r="S1073">
            <v>0</v>
          </cell>
          <cell r="U1073">
            <v>0.9</v>
          </cell>
          <cell r="AA1073">
            <v>0.9</v>
          </cell>
        </row>
        <row r="1074">
          <cell r="B1074" t="str">
            <v>A70</v>
          </cell>
          <cell r="C1074">
            <v>1</v>
          </cell>
          <cell r="D1074">
            <v>0</v>
          </cell>
          <cell r="E1074" t="str">
            <v>Cáp nhôm A-70: buột dây cổ sứ</v>
          </cell>
          <cell r="F1074" t="str">
            <v>kg</v>
          </cell>
          <cell r="G1074">
            <v>1.3</v>
          </cell>
          <cell r="H1074">
            <v>59513</v>
          </cell>
          <cell r="K1074">
            <v>0</v>
          </cell>
          <cell r="M1074">
            <v>0</v>
          </cell>
          <cell r="N1074">
            <v>77366.899999999994</v>
          </cell>
          <cell r="O1074">
            <v>0</v>
          </cell>
          <cell r="P1074">
            <v>0</v>
          </cell>
          <cell r="Q1074">
            <v>0</v>
          </cell>
          <cell r="R1074">
            <v>0</v>
          </cell>
          <cell r="S1074">
            <v>0</v>
          </cell>
          <cell r="U1074">
            <v>1.3</v>
          </cell>
          <cell r="AA1074">
            <v>1.3</v>
          </cell>
        </row>
        <row r="1075">
          <cell r="B1075" t="str">
            <v>KDAC50</v>
          </cell>
          <cell r="C1075">
            <v>1</v>
          </cell>
          <cell r="D1075" t="str">
            <v>D3.6211</v>
          </cell>
          <cell r="E1075" t="str">
            <v>Kéo dây nhôm lõi thép cỡ dây 50mm2, chiều cao &lt;10m</v>
          </cell>
          <cell r="F1075" t="str">
            <v>km</v>
          </cell>
          <cell r="G1075">
            <v>0.28899999999999998</v>
          </cell>
          <cell r="H1075">
            <v>0</v>
          </cell>
          <cell r="K1075">
            <v>1852324</v>
          </cell>
          <cell r="M1075">
            <v>156614</v>
          </cell>
          <cell r="N1075">
            <v>0</v>
          </cell>
          <cell r="O1075">
            <v>0</v>
          </cell>
          <cell r="P1075">
            <v>0</v>
          </cell>
          <cell r="Q1075">
            <v>535322</v>
          </cell>
          <cell r="R1075">
            <v>0</v>
          </cell>
          <cell r="S1075">
            <v>45261</v>
          </cell>
          <cell r="AA1075">
            <v>0.28899999999999998</v>
          </cell>
        </row>
        <row r="1076">
          <cell r="B1076" t="str">
            <v>KDAC70</v>
          </cell>
          <cell r="C1076">
            <v>0</v>
          </cell>
          <cell r="D1076" t="str">
            <v>D3.6211</v>
          </cell>
          <cell r="E1076" t="str">
            <v>Kéo dây nhôm lõi thép cỡ dây 70mm2</v>
          </cell>
          <cell r="F1076" t="str">
            <v>km</v>
          </cell>
          <cell r="G1076">
            <v>0</v>
          </cell>
          <cell r="H1076">
            <v>0</v>
          </cell>
          <cell r="K1076">
            <v>2646176</v>
          </cell>
          <cell r="M1076">
            <v>156614</v>
          </cell>
          <cell r="N1076">
            <v>0</v>
          </cell>
          <cell r="O1076">
            <v>0</v>
          </cell>
          <cell r="P1076">
            <v>0</v>
          </cell>
          <cell r="Q1076">
            <v>0</v>
          </cell>
          <cell r="R1076">
            <v>0</v>
          </cell>
          <cell r="S1076">
            <v>0</v>
          </cell>
          <cell r="X1076">
            <v>0</v>
          </cell>
          <cell r="Y1076">
            <v>0</v>
          </cell>
          <cell r="Z1076">
            <v>0</v>
          </cell>
          <cell r="AA1076">
            <v>0</v>
          </cell>
          <cell r="AB1076">
            <v>0</v>
          </cell>
          <cell r="AC1076">
            <v>0</v>
          </cell>
        </row>
        <row r="1077">
          <cell r="B1077" t="str">
            <v>KDAC95</v>
          </cell>
          <cell r="C1077">
            <v>0</v>
          </cell>
          <cell r="D1077" t="str">
            <v>D3.6212</v>
          </cell>
          <cell r="E1077" t="str">
            <v>Kéo dây nhôm lõi thép cỡ dây 95mm2</v>
          </cell>
          <cell r="F1077" t="str">
            <v>km</v>
          </cell>
          <cell r="G1077">
            <v>0</v>
          </cell>
          <cell r="H1077">
            <v>0</v>
          </cell>
          <cell r="K1077">
            <v>3591889</v>
          </cell>
          <cell r="M1077">
            <v>212254</v>
          </cell>
          <cell r="N1077">
            <v>0</v>
          </cell>
          <cell r="O1077">
            <v>0</v>
          </cell>
          <cell r="P1077">
            <v>0</v>
          </cell>
          <cell r="Q1077">
            <v>0</v>
          </cell>
          <cell r="R1077">
            <v>0</v>
          </cell>
          <cell r="S1077">
            <v>0</v>
          </cell>
          <cell r="X1077">
            <v>0</v>
          </cell>
          <cell r="Y1077">
            <v>0</v>
          </cell>
          <cell r="Z1077">
            <v>0</v>
          </cell>
          <cell r="AA1077">
            <v>0</v>
          </cell>
          <cell r="AB1077">
            <v>0</v>
          </cell>
          <cell r="AC1077">
            <v>0</v>
          </cell>
        </row>
        <row r="1078">
          <cell r="B1078" t="str">
            <v>KDAC120</v>
          </cell>
          <cell r="C1078">
            <v>0</v>
          </cell>
          <cell r="D1078" t="str">
            <v>06.6161</v>
          </cell>
          <cell r="E1078" t="str">
            <v>Kéo dây nhôm lõi thép cỡ dây 120mm2</v>
          </cell>
          <cell r="F1078" t="str">
            <v>km</v>
          </cell>
          <cell r="G1078">
            <v>0</v>
          </cell>
          <cell r="H1078">
            <v>0</v>
          </cell>
          <cell r="K1078">
            <v>0</v>
          </cell>
          <cell r="M1078">
            <v>0</v>
          </cell>
          <cell r="N1078">
            <v>0</v>
          </cell>
          <cell r="O1078">
            <v>0</v>
          </cell>
          <cell r="P1078">
            <v>0</v>
          </cell>
          <cell r="Q1078">
            <v>0</v>
          </cell>
          <cell r="R1078">
            <v>0</v>
          </cell>
          <cell r="S1078">
            <v>0</v>
          </cell>
          <cell r="X1078">
            <v>0</v>
          </cell>
          <cell r="Y1078">
            <v>0</v>
          </cell>
          <cell r="Z1078">
            <v>0</v>
          </cell>
          <cell r="AA1078">
            <v>0</v>
          </cell>
          <cell r="AB1078">
            <v>0</v>
          </cell>
          <cell r="AC1078">
            <v>0</v>
          </cell>
        </row>
        <row r="1079">
          <cell r="B1079" t="str">
            <v>KDAC150</v>
          </cell>
          <cell r="C1079">
            <v>0</v>
          </cell>
          <cell r="D1079" t="str">
            <v>06.6162</v>
          </cell>
          <cell r="E1079" t="str">
            <v>Kéo dây nhôm lõi thép cỡ dây 150mm2</v>
          </cell>
          <cell r="F1079" t="str">
            <v>km</v>
          </cell>
          <cell r="H1079">
            <v>0</v>
          </cell>
          <cell r="K1079">
            <v>0</v>
          </cell>
          <cell r="M1079">
            <v>0</v>
          </cell>
          <cell r="N1079">
            <v>0</v>
          </cell>
          <cell r="O1079">
            <v>0</v>
          </cell>
          <cell r="P1079">
            <v>0</v>
          </cell>
          <cell r="Q1079">
            <v>0</v>
          </cell>
          <cell r="R1079">
            <v>0</v>
          </cell>
          <cell r="S1079">
            <v>0</v>
          </cell>
          <cell r="X1079">
            <v>0</v>
          </cell>
          <cell r="Y1079">
            <v>0</v>
          </cell>
          <cell r="Z1079">
            <v>0</v>
          </cell>
          <cell r="AA1079">
            <v>0</v>
          </cell>
          <cell r="AB1079">
            <v>0</v>
          </cell>
          <cell r="AC1079">
            <v>0</v>
          </cell>
        </row>
        <row r="1080">
          <cell r="B1080" t="str">
            <v>KDAC185</v>
          </cell>
          <cell r="C1080">
            <v>0</v>
          </cell>
          <cell r="D1080" t="str">
            <v>06.6163</v>
          </cell>
          <cell r="E1080" t="str">
            <v>Kéo dây nhôm lõi thép cỡ dây 185mm2</v>
          </cell>
          <cell r="F1080" t="str">
            <v>km</v>
          </cell>
          <cell r="H1080">
            <v>0</v>
          </cell>
          <cell r="K1080">
            <v>0</v>
          </cell>
          <cell r="M1080">
            <v>0</v>
          </cell>
          <cell r="N1080">
            <v>0</v>
          </cell>
          <cell r="O1080">
            <v>0</v>
          </cell>
          <cell r="P1080">
            <v>0</v>
          </cell>
          <cell r="Q1080">
            <v>0</v>
          </cell>
          <cell r="R1080">
            <v>0</v>
          </cell>
          <cell r="S1080">
            <v>0</v>
          </cell>
          <cell r="X1080">
            <v>0</v>
          </cell>
          <cell r="Y1080">
            <v>0</v>
          </cell>
          <cell r="Z1080">
            <v>0</v>
          </cell>
          <cell r="AA1080">
            <v>0</v>
          </cell>
          <cell r="AB1080">
            <v>0</v>
          </cell>
          <cell r="AC1080">
            <v>0</v>
          </cell>
        </row>
        <row r="1081">
          <cell r="B1081" t="str">
            <v>KDAC240</v>
          </cell>
          <cell r="C1081">
            <v>0</v>
          </cell>
          <cell r="D1081" t="str">
            <v>06.6164</v>
          </cell>
          <cell r="E1081" t="str">
            <v>Kéo dây nhôm lõi thép cỡ dây 240mm2</v>
          </cell>
          <cell r="F1081" t="str">
            <v>km</v>
          </cell>
          <cell r="H1081">
            <v>0</v>
          </cell>
          <cell r="K1081">
            <v>0</v>
          </cell>
          <cell r="M1081">
            <v>0</v>
          </cell>
          <cell r="N1081">
            <v>0</v>
          </cell>
          <cell r="O1081">
            <v>0</v>
          </cell>
          <cell r="P1081">
            <v>0</v>
          </cell>
          <cell r="Q1081">
            <v>0</v>
          </cell>
          <cell r="R1081">
            <v>0</v>
          </cell>
          <cell r="S1081">
            <v>0</v>
          </cell>
          <cell r="X1081">
            <v>0</v>
          </cell>
          <cell r="Y1081">
            <v>0</v>
          </cell>
          <cell r="Z1081">
            <v>0</v>
          </cell>
          <cell r="AA1081">
            <v>0</v>
          </cell>
          <cell r="AB1081">
            <v>0</v>
          </cell>
          <cell r="AC1081">
            <v>0</v>
          </cell>
        </row>
        <row r="1082">
          <cell r="B1082" t="str">
            <v>KDM25</v>
          </cell>
          <cell r="C1082">
            <v>0</v>
          </cell>
          <cell r="D1082" t="str">
            <v>06.6142</v>
          </cell>
          <cell r="E1082" t="str">
            <v>Kéo dây đồng trần 25mm2</v>
          </cell>
          <cell r="F1082" t="str">
            <v>km</v>
          </cell>
          <cell r="H1082">
            <v>0</v>
          </cell>
          <cell r="K1082">
            <v>3192101</v>
          </cell>
          <cell r="M1082">
            <v>0</v>
          </cell>
          <cell r="N1082">
            <v>0</v>
          </cell>
          <cell r="O1082">
            <v>0</v>
          </cell>
          <cell r="P1082">
            <v>0</v>
          </cell>
          <cell r="Q1082">
            <v>0</v>
          </cell>
          <cell r="R1082">
            <v>0</v>
          </cell>
          <cell r="S1082">
            <v>0</v>
          </cell>
          <cell r="X1082">
            <v>0</v>
          </cell>
          <cell r="Y1082">
            <v>0</v>
          </cell>
          <cell r="Z1082">
            <v>0</v>
          </cell>
          <cell r="AA1082">
            <v>0</v>
          </cell>
          <cell r="AB1082">
            <v>0</v>
          </cell>
          <cell r="AC1082">
            <v>0</v>
          </cell>
        </row>
        <row r="1083">
          <cell r="B1083" t="str">
            <v>KDM25b</v>
          </cell>
          <cell r="C1083">
            <v>0</v>
          </cell>
          <cell r="D1083" t="str">
            <v>06.6142</v>
          </cell>
          <cell r="E1083" t="str">
            <v>Kéo dây đồng bọc 25mm2</v>
          </cell>
          <cell r="F1083" t="str">
            <v>km</v>
          </cell>
          <cell r="H1083">
            <v>0</v>
          </cell>
          <cell r="K1083">
            <v>0</v>
          </cell>
          <cell r="M1083">
            <v>0</v>
          </cell>
          <cell r="N1083">
            <v>0</v>
          </cell>
          <cell r="O1083">
            <v>0</v>
          </cell>
          <cell r="P1083">
            <v>0</v>
          </cell>
          <cell r="Q1083">
            <v>0</v>
          </cell>
          <cell r="R1083">
            <v>0</v>
          </cell>
          <cell r="S1083">
            <v>0</v>
          </cell>
          <cell r="X1083">
            <v>0</v>
          </cell>
          <cell r="Y1083">
            <v>0</v>
          </cell>
          <cell r="Z1083">
            <v>0</v>
          </cell>
          <cell r="AA1083">
            <v>0</v>
          </cell>
          <cell r="AB1083">
            <v>0</v>
          </cell>
          <cell r="AC1083">
            <v>0</v>
          </cell>
        </row>
        <row r="1084">
          <cell r="B1084" t="str">
            <v>KDM50b</v>
          </cell>
          <cell r="C1084">
            <v>0</v>
          </cell>
          <cell r="D1084" t="str">
            <v>06.6144</v>
          </cell>
          <cell r="E1084" t="str">
            <v>Kéo dây đồng bọc 50mm3</v>
          </cell>
          <cell r="F1084" t="str">
            <v>km</v>
          </cell>
          <cell r="H1084">
            <v>0</v>
          </cell>
          <cell r="K1084">
            <v>0</v>
          </cell>
          <cell r="M1084">
            <v>0</v>
          </cell>
          <cell r="N1084">
            <v>0</v>
          </cell>
          <cell r="O1084">
            <v>0</v>
          </cell>
          <cell r="P1084">
            <v>0</v>
          </cell>
          <cell r="Q1084">
            <v>0</v>
          </cell>
          <cell r="R1084">
            <v>0</v>
          </cell>
          <cell r="S1084">
            <v>0</v>
          </cell>
          <cell r="X1084">
            <v>0</v>
          </cell>
          <cell r="Y1084">
            <v>0</v>
          </cell>
          <cell r="Z1084">
            <v>0</v>
          </cell>
          <cell r="AA1084">
            <v>0</v>
          </cell>
          <cell r="AB1084">
            <v>0</v>
          </cell>
          <cell r="AC1084">
            <v>0</v>
          </cell>
        </row>
        <row r="1085">
          <cell r="B1085" t="str">
            <v>KDAC50B</v>
          </cell>
          <cell r="C1085">
            <v>1</v>
          </cell>
          <cell r="D1085" t="str">
            <v>D3.6211</v>
          </cell>
          <cell r="E1085" t="str">
            <v>Kéo dây nhôm lõi thép bọc XLPE cỡ dây 50mm2 (dây bọc)</v>
          </cell>
          <cell r="F1085" t="str">
            <v>km</v>
          </cell>
          <cell r="G1085">
            <v>0.86599999999999999</v>
          </cell>
          <cell r="H1085">
            <v>0</v>
          </cell>
          <cell r="K1085">
            <v>2910794</v>
          </cell>
          <cell r="M1085">
            <v>156614</v>
          </cell>
          <cell r="N1085">
            <v>0</v>
          </cell>
          <cell r="O1085">
            <v>0</v>
          </cell>
          <cell r="P1085">
            <v>0</v>
          </cell>
          <cell r="Q1085">
            <v>2520748</v>
          </cell>
          <cell r="R1085">
            <v>0</v>
          </cell>
          <cell r="S1085">
            <v>135628</v>
          </cell>
          <cell r="AA1085">
            <v>0.86599999999999999</v>
          </cell>
        </row>
        <row r="1086">
          <cell r="B1086" t="str">
            <v>KDAC70B</v>
          </cell>
          <cell r="C1086">
            <v>0</v>
          </cell>
          <cell r="D1086" t="str">
            <v>D3.6211</v>
          </cell>
          <cell r="E1086" t="str">
            <v>Kéo dây nhôm lõi thép bọc XLPE cỡ dây 70mm2</v>
          </cell>
          <cell r="F1086" t="str">
            <v>km</v>
          </cell>
          <cell r="G1086">
            <v>0</v>
          </cell>
          <cell r="H1086">
            <v>0</v>
          </cell>
          <cell r="K1086">
            <v>2910794</v>
          </cell>
          <cell r="M1086">
            <v>172275</v>
          </cell>
          <cell r="N1086">
            <v>0</v>
          </cell>
          <cell r="O1086">
            <v>0</v>
          </cell>
          <cell r="P1086">
            <v>0</v>
          </cell>
          <cell r="Q1086">
            <v>0</v>
          </cell>
          <cell r="R1086">
            <v>0</v>
          </cell>
          <cell r="S1086">
            <v>0</v>
          </cell>
          <cell r="X1086">
            <v>0</v>
          </cell>
          <cell r="Y1086">
            <v>0</v>
          </cell>
          <cell r="Z1086">
            <v>0</v>
          </cell>
          <cell r="AA1086">
            <v>0</v>
          </cell>
          <cell r="AB1086">
            <v>0</v>
          </cell>
          <cell r="AC1086">
            <v>0</v>
          </cell>
        </row>
        <row r="1087">
          <cell r="B1087" t="str">
            <v>LSD</v>
          </cell>
          <cell r="C1087">
            <v>0</v>
          </cell>
          <cell r="D1087" t="str">
            <v>D3.1115</v>
          </cell>
          <cell r="E1087" t="str">
            <v>Lắp sứ đứng 24KV</v>
          </cell>
          <cell r="F1087" t="str">
            <v>bộ</v>
          </cell>
          <cell r="H1087">
            <v>0</v>
          </cell>
          <cell r="K1087">
            <v>58277</v>
          </cell>
          <cell r="M1087">
            <v>0</v>
          </cell>
          <cell r="N1087">
            <v>0</v>
          </cell>
          <cell r="O1087">
            <v>0</v>
          </cell>
          <cell r="P1087">
            <v>0</v>
          </cell>
          <cell r="Q1087">
            <v>0</v>
          </cell>
          <cell r="R1087">
            <v>0</v>
          </cell>
          <cell r="S1087">
            <v>0</v>
          </cell>
          <cell r="X1087">
            <v>0</v>
          </cell>
          <cell r="Y1087">
            <v>0</v>
          </cell>
          <cell r="Z1087">
            <v>0</v>
          </cell>
          <cell r="AA1087">
            <v>0</v>
          </cell>
          <cell r="AB1087">
            <v>0</v>
          </cell>
          <cell r="AC1087">
            <v>0</v>
          </cell>
        </row>
        <row r="1088">
          <cell r="B1088" t="str">
            <v>LCSD</v>
          </cell>
          <cell r="C1088">
            <v>0</v>
          </cell>
          <cell r="D1088" t="str">
            <v>06.2110</v>
          </cell>
          <cell r="E1088" t="str">
            <v>Lắp chân sứ đỉnh</v>
          </cell>
          <cell r="F1088" t="str">
            <v>cái</v>
          </cell>
          <cell r="H1088">
            <v>0</v>
          </cell>
          <cell r="K1088">
            <v>0</v>
          </cell>
          <cell r="M1088">
            <v>0</v>
          </cell>
          <cell r="N1088">
            <v>0</v>
          </cell>
          <cell r="O1088">
            <v>0</v>
          </cell>
          <cell r="P1088">
            <v>0</v>
          </cell>
          <cell r="Q1088">
            <v>0</v>
          </cell>
          <cell r="R1088">
            <v>0</v>
          </cell>
          <cell r="S1088">
            <v>0</v>
          </cell>
          <cell r="X1088">
            <v>0</v>
          </cell>
          <cell r="Y1088">
            <v>0</v>
          </cell>
          <cell r="Z1088">
            <v>0</v>
          </cell>
          <cell r="AA1088">
            <v>0</v>
          </cell>
          <cell r="AB1088">
            <v>0</v>
          </cell>
          <cell r="AC1088">
            <v>0</v>
          </cell>
        </row>
        <row r="1089">
          <cell r="B1089" t="str">
            <v>LCHSNply</v>
          </cell>
          <cell r="C1089">
            <v>0</v>
          </cell>
          <cell r="D1089" t="str">
            <v>D3.2411</v>
          </cell>
          <cell r="E1089" t="str">
            <v>Lắp chuỗi sứ néo Polymer</v>
          </cell>
          <cell r="F1089" t="str">
            <v>chuỗi</v>
          </cell>
          <cell r="H1089">
            <v>0</v>
          </cell>
          <cell r="K1089">
            <v>70132</v>
          </cell>
          <cell r="M1089">
            <v>0</v>
          </cell>
          <cell r="N1089">
            <v>0</v>
          </cell>
          <cell r="O1089">
            <v>0</v>
          </cell>
          <cell r="P1089">
            <v>0</v>
          </cell>
          <cell r="Q1089">
            <v>0</v>
          </cell>
          <cell r="R1089">
            <v>0</v>
          </cell>
          <cell r="S1089">
            <v>0</v>
          </cell>
          <cell r="X1089">
            <v>0</v>
          </cell>
          <cell r="Y1089">
            <v>0</v>
          </cell>
          <cell r="Z1089">
            <v>0</v>
          </cell>
          <cell r="AA1089">
            <v>0</v>
          </cell>
          <cell r="AB1089">
            <v>0</v>
          </cell>
          <cell r="AC1089">
            <v>0</v>
          </cell>
        </row>
        <row r="1090">
          <cell r="A1090" t="str">
            <v>TBTT3P-6</v>
          </cell>
          <cell r="C1090">
            <v>1</v>
          </cell>
          <cell r="D1090" t="str">
            <v>6-6</v>
          </cell>
          <cell r="E1090" t="str">
            <v>Phần thiết bị đường dây trung thế 3 pha</v>
          </cell>
          <cell r="G1090">
            <v>1</v>
          </cell>
          <cell r="N1090">
            <v>3411000</v>
          </cell>
          <cell r="O1090">
            <v>0</v>
          </cell>
          <cell r="P1090">
            <v>0</v>
          </cell>
          <cell r="Q1090">
            <v>667920</v>
          </cell>
          <cell r="R1090">
            <v>0</v>
          </cell>
          <cell r="S1090">
            <v>0</v>
          </cell>
          <cell r="U1090">
            <v>1</v>
          </cell>
          <cell r="AA1090">
            <v>1</v>
          </cell>
        </row>
        <row r="1091">
          <cell r="B1091" t="str">
            <v>FCO100</v>
          </cell>
          <cell r="C1091">
            <v>1</v>
          </cell>
          <cell r="D1091" t="str">
            <v>T2.3505</v>
          </cell>
          <cell r="E1091" t="str">
            <v>FCO 27kV - 100A</v>
          </cell>
          <cell r="F1091" t="str">
            <v>cái</v>
          </cell>
          <cell r="G1091">
            <v>3</v>
          </cell>
          <cell r="H1091">
            <v>921000</v>
          </cell>
          <cell r="K1091">
            <v>222640</v>
          </cell>
          <cell r="M1091">
            <v>0</v>
          </cell>
          <cell r="N1091">
            <v>2763000</v>
          </cell>
          <cell r="O1091">
            <v>0</v>
          </cell>
          <cell r="P1091">
            <v>0</v>
          </cell>
          <cell r="Q1091">
            <v>667920</v>
          </cell>
          <cell r="R1091">
            <v>0</v>
          </cell>
          <cell r="S1091">
            <v>0</v>
          </cell>
          <cell r="U1091">
            <v>3</v>
          </cell>
          <cell r="AA1091">
            <v>3</v>
          </cell>
        </row>
        <row r="1092">
          <cell r="B1092" t="str">
            <v>chi15k</v>
          </cell>
          <cell r="C1092">
            <v>1</v>
          </cell>
          <cell r="D1092">
            <v>0</v>
          </cell>
          <cell r="E1092" t="str">
            <v>Dây chảy 15K</v>
          </cell>
          <cell r="F1092" t="str">
            <v>Sợi</v>
          </cell>
          <cell r="G1092">
            <v>3</v>
          </cell>
          <cell r="H1092">
            <v>26000</v>
          </cell>
          <cell r="K1092">
            <v>0</v>
          </cell>
          <cell r="M1092">
            <v>0</v>
          </cell>
          <cell r="N1092">
            <v>78000</v>
          </cell>
          <cell r="O1092">
            <v>0</v>
          </cell>
          <cell r="P1092">
            <v>0</v>
          </cell>
          <cell r="Q1092">
            <v>0</v>
          </cell>
          <cell r="R1092">
            <v>0</v>
          </cell>
          <cell r="S1092">
            <v>0</v>
          </cell>
          <cell r="U1092">
            <v>3</v>
          </cell>
          <cell r="AA1092">
            <v>3</v>
          </cell>
        </row>
        <row r="1093">
          <cell r="B1093" t="str">
            <v>chupfco</v>
          </cell>
          <cell r="C1093">
            <v>1</v>
          </cell>
          <cell r="D1093">
            <v>0</v>
          </cell>
          <cell r="E1093" t="str">
            <v>Chụp đầu FCO (Trên + Dưới)</v>
          </cell>
          <cell r="F1093" t="str">
            <v>bộ</v>
          </cell>
          <cell r="G1093">
            <v>3</v>
          </cell>
          <cell r="H1093">
            <v>190000</v>
          </cell>
          <cell r="K1093">
            <v>0</v>
          </cell>
          <cell r="M1093">
            <v>0</v>
          </cell>
          <cell r="N1093">
            <v>570000</v>
          </cell>
          <cell r="O1093">
            <v>0</v>
          </cell>
          <cell r="P1093">
            <v>0</v>
          </cell>
          <cell r="Q1093">
            <v>0</v>
          </cell>
          <cell r="R1093">
            <v>0</v>
          </cell>
          <cell r="S1093">
            <v>0</v>
          </cell>
          <cell r="U1093">
            <v>3</v>
          </cell>
          <cell r="AA1093">
            <v>3</v>
          </cell>
        </row>
        <row r="1094">
          <cell r="A1094" t="str">
            <v>DDTT3P-7</v>
          </cell>
          <cell r="B1094" t="str">
            <v>TT3P-7</v>
          </cell>
          <cell r="C1094">
            <v>1</v>
          </cell>
          <cell r="D1094">
            <v>7</v>
          </cell>
          <cell r="E1094" t="str">
            <v>Nhánh 3P Trường Tiểu Học Giồng Ông Đông(Giồng Ông Đông 3A)</v>
          </cell>
          <cell r="F1094" t="str">
            <v>Tbộ</v>
          </cell>
          <cell r="G1094">
            <v>1</v>
          </cell>
          <cell r="N1094">
            <v>20311791.5</v>
          </cell>
          <cell r="O1094">
            <v>0</v>
          </cell>
          <cell r="P1094">
            <v>0</v>
          </cell>
          <cell r="Q1094">
            <v>1616814</v>
          </cell>
          <cell r="R1094">
            <v>0</v>
          </cell>
          <cell r="S1094">
            <v>95534</v>
          </cell>
          <cell r="U1094">
            <v>1</v>
          </cell>
          <cell r="AB1094">
            <v>1</v>
          </cell>
        </row>
        <row r="1095">
          <cell r="B1095" t="str">
            <v>AC50</v>
          </cell>
          <cell r="C1095">
            <v>1</v>
          </cell>
          <cell r="D1095">
            <v>0.19500000000000001</v>
          </cell>
          <cell r="E1095" t="str">
            <v>Cáp nhôm lõi thép AC-50/8</v>
          </cell>
          <cell r="F1095" t="str">
            <v>kg</v>
          </cell>
          <cell r="G1095">
            <v>30.400000000000002</v>
          </cell>
          <cell r="H1095">
            <v>47801</v>
          </cell>
          <cell r="K1095">
            <v>0</v>
          </cell>
          <cell r="M1095">
            <v>0</v>
          </cell>
          <cell r="N1095">
            <v>1453150.4</v>
          </cell>
          <cell r="O1095">
            <v>0</v>
          </cell>
          <cell r="P1095">
            <v>0</v>
          </cell>
          <cell r="Q1095">
            <v>0</v>
          </cell>
          <cell r="R1095">
            <v>0</v>
          </cell>
          <cell r="S1095">
            <v>0</v>
          </cell>
          <cell r="U1095">
            <v>30.400000000000002</v>
          </cell>
          <cell r="AB1095">
            <v>30.400000000000002</v>
          </cell>
        </row>
        <row r="1096">
          <cell r="B1096" t="str">
            <v>AC70</v>
          </cell>
          <cell r="C1096">
            <v>0</v>
          </cell>
          <cell r="D1096">
            <v>0.27600000000000002</v>
          </cell>
          <cell r="E1096" t="str">
            <v>Cáp nhôm lõi thép AC-70/11</v>
          </cell>
          <cell r="F1096" t="str">
            <v>kg</v>
          </cell>
          <cell r="G1096">
            <v>0</v>
          </cell>
          <cell r="H1096">
            <v>47484</v>
          </cell>
          <cell r="K1096">
            <v>0</v>
          </cell>
          <cell r="M1096">
            <v>0</v>
          </cell>
          <cell r="N1096">
            <v>0</v>
          </cell>
          <cell r="O1096">
            <v>0</v>
          </cell>
          <cell r="P1096">
            <v>0</v>
          </cell>
          <cell r="Q1096">
            <v>0</v>
          </cell>
          <cell r="R1096">
            <v>0</v>
          </cell>
          <cell r="S1096">
            <v>0</v>
          </cell>
          <cell r="X1096">
            <v>0</v>
          </cell>
          <cell r="Y1096">
            <v>0</v>
          </cell>
          <cell r="Z1096">
            <v>0</v>
          </cell>
          <cell r="AA1096">
            <v>0</v>
          </cell>
          <cell r="AB1096">
            <v>0</v>
          </cell>
          <cell r="AC1096">
            <v>0</v>
          </cell>
        </row>
        <row r="1097">
          <cell r="B1097" t="str">
            <v>AC95</v>
          </cell>
          <cell r="C1097">
            <v>0</v>
          </cell>
          <cell r="D1097">
            <v>0.38500000000000001</v>
          </cell>
          <cell r="E1097" t="str">
            <v>Cáp nhôm lõi thép AC-95/16</v>
          </cell>
          <cell r="F1097" t="str">
            <v>kg</v>
          </cell>
          <cell r="G1097">
            <v>0</v>
          </cell>
          <cell r="H1097">
            <v>47484</v>
          </cell>
          <cell r="K1097">
            <v>0</v>
          </cell>
          <cell r="M1097">
            <v>0</v>
          </cell>
          <cell r="N1097">
            <v>0</v>
          </cell>
          <cell r="O1097">
            <v>0</v>
          </cell>
          <cell r="P1097">
            <v>0</v>
          </cell>
          <cell r="Q1097">
            <v>0</v>
          </cell>
          <cell r="R1097">
            <v>0</v>
          </cell>
          <cell r="S1097">
            <v>0</v>
          </cell>
          <cell r="X1097">
            <v>0</v>
          </cell>
          <cell r="Y1097">
            <v>0</v>
          </cell>
          <cell r="Z1097">
            <v>0</v>
          </cell>
          <cell r="AA1097">
            <v>0</v>
          </cell>
          <cell r="AB1097">
            <v>0</v>
          </cell>
          <cell r="AC1097">
            <v>0</v>
          </cell>
        </row>
        <row r="1098">
          <cell r="B1098" t="str">
            <v>AC120</v>
          </cell>
          <cell r="C1098">
            <v>0</v>
          </cell>
          <cell r="D1098">
            <v>0.47099999999999997</v>
          </cell>
          <cell r="E1098" t="str">
            <v>Cáp nhôm lõi thép AC-120/19</v>
          </cell>
          <cell r="F1098" t="str">
            <v>kg</v>
          </cell>
          <cell r="G1098">
            <v>0</v>
          </cell>
          <cell r="H1098">
            <v>78435</v>
          </cell>
          <cell r="K1098">
            <v>0</v>
          </cell>
          <cell r="M1098">
            <v>0</v>
          </cell>
          <cell r="N1098">
            <v>0</v>
          </cell>
          <cell r="O1098">
            <v>0</v>
          </cell>
          <cell r="P1098">
            <v>0</v>
          </cell>
          <cell r="Q1098">
            <v>0</v>
          </cell>
          <cell r="R1098">
            <v>0</v>
          </cell>
          <cell r="S1098">
            <v>0</v>
          </cell>
          <cell r="X1098">
            <v>0</v>
          </cell>
          <cell r="Y1098">
            <v>0</v>
          </cell>
          <cell r="Z1098">
            <v>0</v>
          </cell>
          <cell r="AA1098">
            <v>0</v>
          </cell>
          <cell r="AB1098">
            <v>0</v>
          </cell>
          <cell r="AC1098">
            <v>0</v>
          </cell>
        </row>
        <row r="1099">
          <cell r="B1099" t="str">
            <v>ACX50</v>
          </cell>
          <cell r="C1099">
            <v>1</v>
          </cell>
          <cell r="D1099">
            <v>0</v>
          </cell>
          <cell r="E1099" t="str">
            <v>Cáp 24KV ACX 50mm2</v>
          </cell>
          <cell r="F1099" t="str">
            <v>mét</v>
          </cell>
          <cell r="G1099">
            <v>467</v>
          </cell>
          <cell r="H1099">
            <v>27730</v>
          </cell>
          <cell r="K1099">
            <v>0</v>
          </cell>
          <cell r="M1099">
            <v>0</v>
          </cell>
          <cell r="N1099">
            <v>12949910</v>
          </cell>
          <cell r="O1099">
            <v>0</v>
          </cell>
          <cell r="P1099">
            <v>0</v>
          </cell>
          <cell r="Q1099">
            <v>0</v>
          </cell>
          <cell r="R1099">
            <v>0</v>
          </cell>
          <cell r="S1099">
            <v>0</v>
          </cell>
          <cell r="U1099">
            <v>467</v>
          </cell>
          <cell r="AB1099">
            <v>467</v>
          </cell>
        </row>
        <row r="1100">
          <cell r="B1100" t="str">
            <v>ACX70</v>
          </cell>
          <cell r="C1100">
            <v>0</v>
          </cell>
          <cell r="D1100">
            <v>0</v>
          </cell>
          <cell r="E1100" t="str">
            <v>Cáp 24KV ACX 70mm2</v>
          </cell>
          <cell r="F1100" t="str">
            <v>mét</v>
          </cell>
          <cell r="G1100">
            <v>0</v>
          </cell>
          <cell r="H1100">
            <v>49140</v>
          </cell>
          <cell r="K1100">
            <v>0</v>
          </cell>
          <cell r="M1100">
            <v>0</v>
          </cell>
          <cell r="N1100">
            <v>0</v>
          </cell>
          <cell r="O1100">
            <v>0</v>
          </cell>
          <cell r="P1100">
            <v>0</v>
          </cell>
          <cell r="Q1100">
            <v>0</v>
          </cell>
          <cell r="R1100">
            <v>0</v>
          </cell>
          <cell r="S1100">
            <v>0</v>
          </cell>
          <cell r="X1100">
            <v>0</v>
          </cell>
          <cell r="Y1100">
            <v>0</v>
          </cell>
          <cell r="Z1100">
            <v>0</v>
          </cell>
          <cell r="AA1100">
            <v>0</v>
          </cell>
          <cell r="AB1100">
            <v>0</v>
          </cell>
          <cell r="AC1100">
            <v>0</v>
          </cell>
        </row>
        <row r="1101">
          <cell r="B1101" t="str">
            <v>ACX95</v>
          </cell>
          <cell r="C1101">
            <v>0</v>
          </cell>
          <cell r="D1101">
            <v>0</v>
          </cell>
          <cell r="E1101" t="str">
            <v>Cáp 24KV ACX 95mm2</v>
          </cell>
          <cell r="F1101" t="str">
            <v>mét</v>
          </cell>
          <cell r="G1101">
            <v>0</v>
          </cell>
          <cell r="H1101">
            <v>61425</v>
          </cell>
          <cell r="K1101">
            <v>0</v>
          </cell>
          <cell r="M1101">
            <v>0</v>
          </cell>
          <cell r="N1101">
            <v>0</v>
          </cell>
          <cell r="O1101">
            <v>0</v>
          </cell>
          <cell r="P1101">
            <v>0</v>
          </cell>
          <cell r="Q1101">
            <v>0</v>
          </cell>
          <cell r="R1101">
            <v>0</v>
          </cell>
          <cell r="S1101">
            <v>0</v>
          </cell>
          <cell r="X1101">
            <v>0</v>
          </cell>
          <cell r="Y1101">
            <v>0</v>
          </cell>
          <cell r="Z1101">
            <v>0</v>
          </cell>
          <cell r="AA1101">
            <v>0</v>
          </cell>
          <cell r="AB1101">
            <v>0</v>
          </cell>
          <cell r="AC1101">
            <v>0</v>
          </cell>
        </row>
        <row r="1102">
          <cell r="B1102" t="str">
            <v>ACX120</v>
          </cell>
          <cell r="C1102">
            <v>0</v>
          </cell>
          <cell r="D1102">
            <v>0</v>
          </cell>
          <cell r="E1102" t="str">
            <v>Cáp 24KV ACX 120mm2</v>
          </cell>
          <cell r="F1102" t="str">
            <v>mét</v>
          </cell>
          <cell r="G1102">
            <v>0</v>
          </cell>
          <cell r="H1102">
            <v>83160</v>
          </cell>
          <cell r="K1102">
            <v>0</v>
          </cell>
          <cell r="M1102">
            <v>0</v>
          </cell>
          <cell r="N1102">
            <v>0</v>
          </cell>
          <cell r="O1102">
            <v>0</v>
          </cell>
          <cell r="P1102">
            <v>0</v>
          </cell>
          <cell r="Q1102">
            <v>0</v>
          </cell>
          <cell r="R1102">
            <v>0</v>
          </cell>
          <cell r="S1102">
            <v>0</v>
          </cell>
          <cell r="X1102">
            <v>0</v>
          </cell>
          <cell r="Y1102">
            <v>0</v>
          </cell>
          <cell r="Z1102">
            <v>0</v>
          </cell>
          <cell r="AA1102">
            <v>0</v>
          </cell>
          <cell r="AB1102">
            <v>0</v>
          </cell>
          <cell r="AC1102">
            <v>0</v>
          </cell>
        </row>
        <row r="1103">
          <cell r="B1103" t="str">
            <v>ACX150</v>
          </cell>
          <cell r="C1103">
            <v>0</v>
          </cell>
          <cell r="D1103">
            <v>0</v>
          </cell>
          <cell r="E1103" t="str">
            <v>Cáp 24KV ACX 150mm2</v>
          </cell>
          <cell r="F1103" t="str">
            <v>mét</v>
          </cell>
          <cell r="G1103">
            <v>0</v>
          </cell>
          <cell r="H1103">
            <v>83160</v>
          </cell>
          <cell r="K1103">
            <v>0</v>
          </cell>
          <cell r="M1103">
            <v>0</v>
          </cell>
          <cell r="N1103">
            <v>0</v>
          </cell>
          <cell r="O1103">
            <v>0</v>
          </cell>
          <cell r="P1103">
            <v>0</v>
          </cell>
          <cell r="Q1103">
            <v>0</v>
          </cell>
          <cell r="R1103">
            <v>0</v>
          </cell>
          <cell r="S1103">
            <v>0</v>
          </cell>
          <cell r="X1103">
            <v>0</v>
          </cell>
          <cell r="Y1103">
            <v>0</v>
          </cell>
          <cell r="Z1103">
            <v>0</v>
          </cell>
          <cell r="AA1103">
            <v>0</v>
          </cell>
          <cell r="AB1103">
            <v>0</v>
          </cell>
          <cell r="AC1103">
            <v>0</v>
          </cell>
        </row>
        <row r="1104">
          <cell r="B1104" t="str">
            <v>ACX185</v>
          </cell>
          <cell r="C1104">
            <v>0</v>
          </cell>
          <cell r="D1104">
            <v>0</v>
          </cell>
          <cell r="E1104" t="str">
            <v>Cáp 24KV ACX 185mm2</v>
          </cell>
          <cell r="F1104" t="str">
            <v>mét</v>
          </cell>
          <cell r="G1104">
            <v>0</v>
          </cell>
          <cell r="H1104">
            <v>116500</v>
          </cell>
          <cell r="K1104">
            <v>0</v>
          </cell>
          <cell r="M1104">
            <v>0</v>
          </cell>
          <cell r="N1104">
            <v>0</v>
          </cell>
          <cell r="O1104">
            <v>0</v>
          </cell>
          <cell r="P1104">
            <v>0</v>
          </cell>
          <cell r="Q1104">
            <v>0</v>
          </cell>
          <cell r="R1104">
            <v>0</v>
          </cell>
          <cell r="S1104">
            <v>0</v>
          </cell>
          <cell r="X1104">
            <v>0</v>
          </cell>
          <cell r="Y1104">
            <v>0</v>
          </cell>
          <cell r="Z1104">
            <v>0</v>
          </cell>
          <cell r="AA1104">
            <v>0</v>
          </cell>
          <cell r="AB1104">
            <v>0</v>
          </cell>
          <cell r="AC1104">
            <v>0</v>
          </cell>
        </row>
        <row r="1105">
          <cell r="B1105" t="str">
            <v>ACX240</v>
          </cell>
          <cell r="C1105">
            <v>0</v>
          </cell>
          <cell r="D1105">
            <v>0</v>
          </cell>
          <cell r="E1105" t="str">
            <v>Cáp 24KV ACX 240mm2</v>
          </cell>
          <cell r="F1105" t="str">
            <v>mét</v>
          </cell>
          <cell r="G1105">
            <v>0</v>
          </cell>
          <cell r="H1105">
            <v>122850</v>
          </cell>
          <cell r="K1105">
            <v>0</v>
          </cell>
          <cell r="M1105">
            <v>0</v>
          </cell>
          <cell r="N1105">
            <v>0</v>
          </cell>
          <cell r="O1105">
            <v>0</v>
          </cell>
          <cell r="P1105">
            <v>0</v>
          </cell>
          <cell r="Q1105">
            <v>0</v>
          </cell>
          <cell r="R1105">
            <v>0</v>
          </cell>
          <cell r="S1105">
            <v>0</v>
          </cell>
          <cell r="X1105">
            <v>0</v>
          </cell>
          <cell r="Y1105">
            <v>0</v>
          </cell>
          <cell r="Z1105">
            <v>0</v>
          </cell>
          <cell r="AA1105">
            <v>0</v>
          </cell>
          <cell r="AB1105">
            <v>0</v>
          </cell>
          <cell r="AC1105">
            <v>0</v>
          </cell>
        </row>
        <row r="1106">
          <cell r="B1106" t="str">
            <v>CXV25</v>
          </cell>
          <cell r="C1106">
            <v>1</v>
          </cell>
          <cell r="D1106">
            <v>0</v>
          </cell>
          <cell r="E1106" t="str">
            <v>Cáp 24KV C/XLPE/PVC 25mm2</v>
          </cell>
          <cell r="F1106" t="str">
            <v>mét</v>
          </cell>
          <cell r="G1106">
            <v>12</v>
          </cell>
          <cell r="H1106">
            <v>67506</v>
          </cell>
          <cell r="K1106">
            <v>0</v>
          </cell>
          <cell r="M1106">
            <v>0</v>
          </cell>
          <cell r="N1106">
            <v>810072</v>
          </cell>
          <cell r="O1106">
            <v>0</v>
          </cell>
          <cell r="P1106">
            <v>0</v>
          </cell>
          <cell r="Q1106">
            <v>0</v>
          </cell>
          <cell r="R1106">
            <v>0</v>
          </cell>
          <cell r="S1106">
            <v>0</v>
          </cell>
          <cell r="U1106">
            <v>12</v>
          </cell>
          <cell r="AB1106">
            <v>12</v>
          </cell>
        </row>
        <row r="1107">
          <cell r="B1107" t="str">
            <v>CXV50</v>
          </cell>
          <cell r="C1107">
            <v>0</v>
          </cell>
          <cell r="D1107">
            <v>0</v>
          </cell>
          <cell r="E1107" t="str">
            <v>Cáp 24KV C/XLPE/PVC 50mm2</v>
          </cell>
          <cell r="F1107" t="str">
            <v>mét</v>
          </cell>
          <cell r="G1107">
            <v>0</v>
          </cell>
          <cell r="H1107">
            <v>154035</v>
          </cell>
          <cell r="K1107">
            <v>0</v>
          </cell>
          <cell r="M1107">
            <v>0</v>
          </cell>
          <cell r="N1107">
            <v>0</v>
          </cell>
          <cell r="O1107">
            <v>0</v>
          </cell>
          <cell r="P1107">
            <v>0</v>
          </cell>
          <cell r="Q1107">
            <v>0</v>
          </cell>
          <cell r="R1107">
            <v>0</v>
          </cell>
          <cell r="S1107">
            <v>0</v>
          </cell>
          <cell r="X1107">
            <v>0</v>
          </cell>
          <cell r="Y1107">
            <v>0</v>
          </cell>
          <cell r="Z1107">
            <v>0</v>
          </cell>
          <cell r="AA1107">
            <v>0</v>
          </cell>
          <cell r="AB1107">
            <v>0</v>
          </cell>
          <cell r="AC1107">
            <v>0</v>
          </cell>
        </row>
        <row r="1108">
          <cell r="B1108" t="str">
            <v>ke50</v>
          </cell>
          <cell r="C1108">
            <v>1</v>
          </cell>
          <cell r="D1108">
            <v>0</v>
          </cell>
          <cell r="E1108" t="str">
            <v>Kẹp ép WR cỡ dây 50mm2</v>
          </cell>
          <cell r="F1108" t="str">
            <v>cái</v>
          </cell>
          <cell r="G1108">
            <v>8</v>
          </cell>
          <cell r="H1108">
            <v>10500</v>
          </cell>
          <cell r="K1108">
            <v>0</v>
          </cell>
          <cell r="M1108">
            <v>0</v>
          </cell>
          <cell r="N1108">
            <v>84000</v>
          </cell>
          <cell r="O1108">
            <v>0</v>
          </cell>
          <cell r="P1108">
            <v>0</v>
          </cell>
          <cell r="Q1108">
            <v>0</v>
          </cell>
          <cell r="R1108">
            <v>0</v>
          </cell>
          <cell r="S1108">
            <v>0</v>
          </cell>
          <cell r="U1108">
            <v>8</v>
          </cell>
          <cell r="AB1108">
            <v>8</v>
          </cell>
        </row>
        <row r="1109">
          <cell r="B1109" t="str">
            <v>ke70</v>
          </cell>
          <cell r="C1109">
            <v>0</v>
          </cell>
          <cell r="D1109">
            <v>0</v>
          </cell>
          <cell r="E1109" t="str">
            <v>Kẹp ép WR cỡ dây 70mm2</v>
          </cell>
          <cell r="F1109" t="str">
            <v>cái</v>
          </cell>
          <cell r="G1109">
            <v>0</v>
          </cell>
          <cell r="H1109">
            <v>10500</v>
          </cell>
          <cell r="K1109">
            <v>0</v>
          </cell>
          <cell r="M1109">
            <v>0</v>
          </cell>
          <cell r="N1109">
            <v>0</v>
          </cell>
          <cell r="O1109">
            <v>0</v>
          </cell>
          <cell r="P1109">
            <v>0</v>
          </cell>
          <cell r="Q1109">
            <v>0</v>
          </cell>
          <cell r="R1109">
            <v>0</v>
          </cell>
          <cell r="S1109">
            <v>0</v>
          </cell>
          <cell r="X1109">
            <v>0</v>
          </cell>
          <cell r="Y1109">
            <v>0</v>
          </cell>
          <cell r="Z1109">
            <v>0</v>
          </cell>
          <cell r="AA1109">
            <v>0</v>
          </cell>
          <cell r="AB1109">
            <v>0</v>
          </cell>
          <cell r="AC1109">
            <v>0</v>
          </cell>
        </row>
        <row r="1110">
          <cell r="B1110" t="str">
            <v>ke95</v>
          </cell>
          <cell r="C1110">
            <v>0</v>
          </cell>
          <cell r="D1110">
            <v>0</v>
          </cell>
          <cell r="E1110" t="str">
            <v>Kẹp ép WR cỡ dây 95mm2</v>
          </cell>
          <cell r="F1110" t="str">
            <v>cái</v>
          </cell>
          <cell r="G1110">
            <v>0</v>
          </cell>
          <cell r="H1110">
            <v>14700</v>
          </cell>
          <cell r="K1110">
            <v>0</v>
          </cell>
          <cell r="M1110">
            <v>0</v>
          </cell>
          <cell r="N1110">
            <v>0</v>
          </cell>
          <cell r="O1110">
            <v>0</v>
          </cell>
          <cell r="P1110">
            <v>0</v>
          </cell>
          <cell r="Q1110">
            <v>0</v>
          </cell>
          <cell r="R1110">
            <v>0</v>
          </cell>
          <cell r="S1110">
            <v>0</v>
          </cell>
          <cell r="X1110">
            <v>0</v>
          </cell>
          <cell r="Y1110">
            <v>0</v>
          </cell>
          <cell r="Z1110">
            <v>0</v>
          </cell>
          <cell r="AA1110">
            <v>0</v>
          </cell>
          <cell r="AB1110">
            <v>0</v>
          </cell>
          <cell r="AC1110">
            <v>0</v>
          </cell>
        </row>
        <row r="1111">
          <cell r="B1111" t="str">
            <v>ke120</v>
          </cell>
          <cell r="C1111">
            <v>0</v>
          </cell>
          <cell r="D1111">
            <v>0</v>
          </cell>
          <cell r="E1111" t="str">
            <v>Kẹp ép WR cỡ dây 120mm2</v>
          </cell>
          <cell r="F1111" t="str">
            <v>cái</v>
          </cell>
          <cell r="G1111">
            <v>0</v>
          </cell>
          <cell r="H1111">
            <v>18900</v>
          </cell>
          <cell r="K1111">
            <v>0</v>
          </cell>
          <cell r="M1111">
            <v>0</v>
          </cell>
          <cell r="N1111">
            <v>0</v>
          </cell>
          <cell r="O1111">
            <v>0</v>
          </cell>
          <cell r="P1111">
            <v>0</v>
          </cell>
          <cell r="Q1111">
            <v>0</v>
          </cell>
          <cell r="R1111">
            <v>0</v>
          </cell>
          <cell r="S1111">
            <v>0</v>
          </cell>
          <cell r="U1111">
            <v>0</v>
          </cell>
          <cell r="AB1111">
            <v>0</v>
          </cell>
        </row>
        <row r="1112">
          <cell r="B1112" t="str">
            <v>ke150</v>
          </cell>
          <cell r="C1112">
            <v>0</v>
          </cell>
          <cell r="D1112">
            <v>0</v>
          </cell>
          <cell r="E1112" t="str">
            <v>Kẹp ép WR cỡ dây 150mm2</v>
          </cell>
          <cell r="F1112" t="str">
            <v>cái</v>
          </cell>
          <cell r="G1112">
            <v>0</v>
          </cell>
          <cell r="H1112">
            <v>23000</v>
          </cell>
          <cell r="K1112">
            <v>0</v>
          </cell>
          <cell r="M1112">
            <v>0</v>
          </cell>
          <cell r="N1112">
            <v>0</v>
          </cell>
          <cell r="O1112">
            <v>0</v>
          </cell>
          <cell r="P1112">
            <v>0</v>
          </cell>
          <cell r="Q1112">
            <v>0</v>
          </cell>
          <cell r="R1112">
            <v>0</v>
          </cell>
          <cell r="S1112">
            <v>0</v>
          </cell>
          <cell r="X1112">
            <v>0</v>
          </cell>
          <cell r="Y1112">
            <v>0</v>
          </cell>
          <cell r="Z1112">
            <v>0</v>
          </cell>
          <cell r="AA1112">
            <v>0</v>
          </cell>
          <cell r="AB1112">
            <v>0</v>
          </cell>
          <cell r="AC1112">
            <v>0</v>
          </cell>
        </row>
        <row r="1113">
          <cell r="B1113" t="str">
            <v>ke185</v>
          </cell>
          <cell r="C1113">
            <v>0</v>
          </cell>
          <cell r="D1113">
            <v>0</v>
          </cell>
          <cell r="E1113" t="str">
            <v>Kẹp ép WR cỡ dây 185mm2</v>
          </cell>
          <cell r="F1113" t="str">
            <v>cái</v>
          </cell>
          <cell r="G1113">
            <v>0</v>
          </cell>
          <cell r="H1113">
            <v>29000</v>
          </cell>
          <cell r="K1113">
            <v>0</v>
          </cell>
          <cell r="M1113">
            <v>0</v>
          </cell>
          <cell r="N1113">
            <v>0</v>
          </cell>
          <cell r="O1113">
            <v>0</v>
          </cell>
          <cell r="P1113">
            <v>0</v>
          </cell>
          <cell r="Q1113">
            <v>0</v>
          </cell>
          <cell r="R1113">
            <v>0</v>
          </cell>
          <cell r="S1113">
            <v>0</v>
          </cell>
          <cell r="X1113">
            <v>0</v>
          </cell>
          <cell r="Y1113">
            <v>0</v>
          </cell>
          <cell r="Z1113">
            <v>0</v>
          </cell>
          <cell r="AA1113">
            <v>0</v>
          </cell>
          <cell r="AB1113">
            <v>0</v>
          </cell>
          <cell r="AC1113">
            <v>0</v>
          </cell>
        </row>
        <row r="1114">
          <cell r="B1114" t="str">
            <v>ke240</v>
          </cell>
          <cell r="C1114">
            <v>0</v>
          </cell>
          <cell r="D1114">
            <v>0</v>
          </cell>
          <cell r="E1114" t="str">
            <v>Kẹp ép WR cỡ dây 240mm2</v>
          </cell>
          <cell r="F1114" t="str">
            <v>cái</v>
          </cell>
          <cell r="G1114">
            <v>0</v>
          </cell>
          <cell r="H1114">
            <v>36500</v>
          </cell>
          <cell r="K1114">
            <v>0</v>
          </cell>
          <cell r="M1114">
            <v>0</v>
          </cell>
          <cell r="N1114">
            <v>0</v>
          </cell>
          <cell r="O1114">
            <v>0</v>
          </cell>
          <cell r="P1114">
            <v>0</v>
          </cell>
          <cell r="Q1114">
            <v>0</v>
          </cell>
          <cell r="R1114">
            <v>0</v>
          </cell>
          <cell r="S1114">
            <v>0</v>
          </cell>
          <cell r="X1114">
            <v>0</v>
          </cell>
          <cell r="Y1114">
            <v>0</v>
          </cell>
          <cell r="Z1114">
            <v>0</v>
          </cell>
          <cell r="AA1114">
            <v>0</v>
          </cell>
          <cell r="AB1114">
            <v>0</v>
          </cell>
          <cell r="AC1114">
            <v>0</v>
          </cell>
        </row>
        <row r="1115">
          <cell r="B1115" t="str">
            <v>KQ2</v>
          </cell>
          <cell r="C1115">
            <v>1</v>
          </cell>
          <cell r="D1115" t="str">
            <v>D6.6201</v>
          </cell>
          <cell r="E1115" t="str">
            <v>Kẹp quai 2/0 (quai đồng 8mm)</v>
          </cell>
          <cell r="F1115" t="str">
            <v>cái</v>
          </cell>
          <cell r="G1115">
            <v>3</v>
          </cell>
          <cell r="H1115">
            <v>47000</v>
          </cell>
          <cell r="K1115">
            <v>0</v>
          </cell>
          <cell r="M1115">
            <v>0</v>
          </cell>
          <cell r="N1115">
            <v>141000</v>
          </cell>
          <cell r="O1115">
            <v>0</v>
          </cell>
          <cell r="P1115">
            <v>0</v>
          </cell>
          <cell r="Q1115">
            <v>0</v>
          </cell>
          <cell r="R1115">
            <v>0</v>
          </cell>
          <cell r="S1115">
            <v>0</v>
          </cell>
          <cell r="U1115">
            <v>3</v>
          </cell>
          <cell r="Y1115">
            <v>0</v>
          </cell>
          <cell r="Z1115">
            <v>0</v>
          </cell>
          <cell r="AA1115">
            <v>0</v>
          </cell>
          <cell r="AB1115">
            <v>3</v>
          </cell>
          <cell r="AC1115">
            <v>0</v>
          </cell>
        </row>
        <row r="1116">
          <cell r="B1116" t="str">
            <v>KQ4</v>
          </cell>
          <cell r="C1116">
            <v>0</v>
          </cell>
          <cell r="D1116" t="str">
            <v>D6.6201</v>
          </cell>
          <cell r="E1116" t="str">
            <v>Kẹp quai 4/0 (quai đồng 8mm)</v>
          </cell>
          <cell r="F1116" t="str">
            <v>cái</v>
          </cell>
          <cell r="G1116">
            <v>0</v>
          </cell>
          <cell r="H1116">
            <v>63000</v>
          </cell>
          <cell r="K1116">
            <v>0</v>
          </cell>
          <cell r="M1116">
            <v>0</v>
          </cell>
          <cell r="N1116">
            <v>0</v>
          </cell>
          <cell r="O1116">
            <v>0</v>
          </cell>
          <cell r="P1116">
            <v>0</v>
          </cell>
          <cell r="Q1116">
            <v>0</v>
          </cell>
          <cell r="R1116">
            <v>0</v>
          </cell>
          <cell r="S1116">
            <v>0</v>
          </cell>
          <cell r="U1116">
            <v>0</v>
          </cell>
          <cell r="AB1116">
            <v>0</v>
          </cell>
        </row>
        <row r="1117">
          <cell r="B1117" t="str">
            <v>CKQ</v>
          </cell>
          <cell r="C1117">
            <v>1</v>
          </cell>
          <cell r="D1117">
            <v>0</v>
          </cell>
          <cell r="E1117" t="str">
            <v>Chụp cách điện kẹp quai</v>
          </cell>
          <cell r="F1117" t="str">
            <v>cái</v>
          </cell>
          <cell r="G1117">
            <v>3</v>
          </cell>
          <cell r="H1117">
            <v>122000</v>
          </cell>
          <cell r="K1117">
            <v>0</v>
          </cell>
          <cell r="M1117">
            <v>0</v>
          </cell>
          <cell r="N1117">
            <v>366000</v>
          </cell>
          <cell r="O1117">
            <v>0</v>
          </cell>
          <cell r="P1117">
            <v>0</v>
          </cell>
          <cell r="Q1117">
            <v>0</v>
          </cell>
          <cell r="R1117">
            <v>0</v>
          </cell>
          <cell r="S1117">
            <v>0</v>
          </cell>
          <cell r="U1117">
            <v>3</v>
          </cell>
          <cell r="Y1117">
            <v>0</v>
          </cell>
          <cell r="Z1117">
            <v>0</v>
          </cell>
          <cell r="AA1117">
            <v>0</v>
          </cell>
          <cell r="AB1117">
            <v>3</v>
          </cell>
          <cell r="AC1117">
            <v>0</v>
          </cell>
        </row>
        <row r="1118">
          <cell r="B1118" t="str">
            <v>HL2</v>
          </cell>
          <cell r="C1118">
            <v>1</v>
          </cell>
          <cell r="D1118" t="str">
            <v>D6.6202</v>
          </cell>
          <cell r="E1118" t="str">
            <v>Kẹp hotline 2/0</v>
          </cell>
          <cell r="F1118" t="str">
            <v>cái</v>
          </cell>
          <cell r="G1118">
            <v>3</v>
          </cell>
          <cell r="H1118">
            <v>68000</v>
          </cell>
          <cell r="K1118">
            <v>0</v>
          </cell>
          <cell r="M1118">
            <v>0</v>
          </cell>
          <cell r="N1118">
            <v>204000</v>
          </cell>
          <cell r="O1118">
            <v>0</v>
          </cell>
          <cell r="P1118">
            <v>0</v>
          </cell>
          <cell r="Q1118">
            <v>0</v>
          </cell>
          <cell r="R1118">
            <v>0</v>
          </cell>
          <cell r="S1118">
            <v>0</v>
          </cell>
          <cell r="U1118">
            <v>3</v>
          </cell>
          <cell r="Y1118">
            <v>0</v>
          </cell>
          <cell r="Z1118">
            <v>0</v>
          </cell>
          <cell r="AA1118">
            <v>0</v>
          </cell>
          <cell r="AB1118">
            <v>3</v>
          </cell>
          <cell r="AC1118">
            <v>0</v>
          </cell>
        </row>
        <row r="1119">
          <cell r="B1119" t="str">
            <v>HL4</v>
          </cell>
          <cell r="C1119">
            <v>0</v>
          </cell>
          <cell r="D1119" t="str">
            <v>D6.6202</v>
          </cell>
          <cell r="E1119" t="str">
            <v>Kẹp hotline 4/0</v>
          </cell>
          <cell r="F1119" t="str">
            <v>cái</v>
          </cell>
          <cell r="G1119">
            <v>0</v>
          </cell>
          <cell r="H1119">
            <v>94500</v>
          </cell>
          <cell r="K1119">
            <v>0</v>
          </cell>
          <cell r="M1119">
            <v>0</v>
          </cell>
          <cell r="N1119">
            <v>0</v>
          </cell>
          <cell r="O1119">
            <v>0</v>
          </cell>
          <cell r="P1119">
            <v>0</v>
          </cell>
          <cell r="Q1119">
            <v>0</v>
          </cell>
          <cell r="R1119">
            <v>0</v>
          </cell>
          <cell r="S1119">
            <v>0</v>
          </cell>
          <cell r="U1119">
            <v>0</v>
          </cell>
          <cell r="AB1119">
            <v>0</v>
          </cell>
        </row>
        <row r="1120">
          <cell r="B1120" t="str">
            <v>DBST</v>
          </cell>
          <cell r="C1120">
            <v>1</v>
          </cell>
          <cell r="D1120">
            <v>0</v>
          </cell>
          <cell r="E1120" t="str">
            <v>Dây phi kim buộc cổ sứ (trụ thẳng)</v>
          </cell>
          <cell r="F1120" t="str">
            <v>sợi</v>
          </cell>
          <cell r="G1120">
            <v>17</v>
          </cell>
          <cell r="H1120">
            <v>225000</v>
          </cell>
          <cell r="K1120">
            <v>0</v>
          </cell>
          <cell r="M1120">
            <v>0</v>
          </cell>
          <cell r="N1120">
            <v>3825000</v>
          </cell>
          <cell r="O1120">
            <v>0</v>
          </cell>
          <cell r="P1120">
            <v>0</v>
          </cell>
          <cell r="Q1120">
            <v>0</v>
          </cell>
          <cell r="R1120">
            <v>0</v>
          </cell>
          <cell r="S1120">
            <v>0</v>
          </cell>
          <cell r="U1120">
            <v>17</v>
          </cell>
          <cell r="AB1120">
            <v>17</v>
          </cell>
        </row>
        <row r="1121">
          <cell r="B1121" t="str">
            <v>DBSG</v>
          </cell>
          <cell r="C1121">
            <v>0</v>
          </cell>
          <cell r="D1121">
            <v>0</v>
          </cell>
          <cell r="E1121" t="str">
            <v>Dây phi kim buộc cổ sứ (trụ góc)</v>
          </cell>
          <cell r="F1121" t="str">
            <v>sợi</v>
          </cell>
          <cell r="G1121">
            <v>0</v>
          </cell>
          <cell r="H1121">
            <v>236000</v>
          </cell>
          <cell r="K1121">
            <v>0</v>
          </cell>
          <cell r="M1121">
            <v>0</v>
          </cell>
          <cell r="N1121">
            <v>0</v>
          </cell>
          <cell r="O1121">
            <v>0</v>
          </cell>
          <cell r="P1121">
            <v>0</v>
          </cell>
          <cell r="Q1121">
            <v>0</v>
          </cell>
          <cell r="R1121">
            <v>0</v>
          </cell>
          <cell r="S1121">
            <v>0</v>
          </cell>
          <cell r="U1121">
            <v>0</v>
          </cell>
          <cell r="AB1121">
            <v>0</v>
          </cell>
        </row>
        <row r="1122">
          <cell r="B1122" t="str">
            <v>DBST240</v>
          </cell>
          <cell r="C1122">
            <v>0</v>
          </cell>
          <cell r="D1122">
            <v>0</v>
          </cell>
          <cell r="E1122" t="str">
            <v>Dây phi kim buộc cổ sứ (trụ thẳng) dây 240mm2</v>
          </cell>
          <cell r="F1122" t="str">
            <v>sợi</v>
          </cell>
          <cell r="G1122">
            <v>0</v>
          </cell>
          <cell r="H1122">
            <v>330000</v>
          </cell>
          <cell r="K1122">
            <v>0</v>
          </cell>
          <cell r="M1122">
            <v>0</v>
          </cell>
          <cell r="N1122">
            <v>0</v>
          </cell>
          <cell r="O1122">
            <v>0</v>
          </cell>
          <cell r="P1122">
            <v>0</v>
          </cell>
          <cell r="Q1122">
            <v>0</v>
          </cell>
          <cell r="R1122">
            <v>0</v>
          </cell>
          <cell r="S1122">
            <v>0</v>
          </cell>
          <cell r="U1122">
            <v>0</v>
          </cell>
          <cell r="AB1122">
            <v>0</v>
          </cell>
        </row>
        <row r="1123">
          <cell r="B1123" t="str">
            <v>Duplex 211</v>
          </cell>
          <cell r="C1123">
            <v>0</v>
          </cell>
          <cell r="D1123">
            <v>0</v>
          </cell>
          <cell r="E1123" t="str">
            <v>Cáp Duplex 2x11</v>
          </cell>
          <cell r="F1123" t="str">
            <v>m</v>
          </cell>
          <cell r="G1123">
            <v>0</v>
          </cell>
          <cell r="H1123">
            <v>44200</v>
          </cell>
          <cell r="K1123">
            <v>0</v>
          </cell>
          <cell r="M1123">
            <v>0</v>
          </cell>
          <cell r="N1123">
            <v>0</v>
          </cell>
          <cell r="O1123">
            <v>0</v>
          </cell>
          <cell r="P1123">
            <v>0</v>
          </cell>
          <cell r="Q1123">
            <v>0</v>
          </cell>
          <cell r="R1123">
            <v>0</v>
          </cell>
          <cell r="S1123">
            <v>0</v>
          </cell>
          <cell r="U1123">
            <v>0</v>
          </cell>
          <cell r="AB1123">
            <v>0</v>
          </cell>
        </row>
        <row r="1124">
          <cell r="B1124" t="str">
            <v>B16300</v>
          </cell>
          <cell r="C1124">
            <v>1</v>
          </cell>
          <cell r="D1124">
            <v>0</v>
          </cell>
          <cell r="E1124" t="str">
            <v>Boulon 16x300</v>
          </cell>
          <cell r="F1124" t="str">
            <v>bộ</v>
          </cell>
          <cell r="G1124">
            <v>12</v>
          </cell>
          <cell r="H1124">
            <v>21000</v>
          </cell>
          <cell r="K1124">
            <v>0</v>
          </cell>
          <cell r="M1124">
            <v>0</v>
          </cell>
          <cell r="N1124">
            <v>252000</v>
          </cell>
          <cell r="O1124">
            <v>0</v>
          </cell>
          <cell r="P1124">
            <v>0</v>
          </cell>
          <cell r="Q1124">
            <v>0</v>
          </cell>
          <cell r="R1124">
            <v>0</v>
          </cell>
          <cell r="S1124">
            <v>0</v>
          </cell>
          <cell r="U1124">
            <v>12</v>
          </cell>
          <cell r="AB1124">
            <v>12</v>
          </cell>
        </row>
        <row r="1125">
          <cell r="B1125" t="str">
            <v>B16350</v>
          </cell>
          <cell r="C1125">
            <v>0</v>
          </cell>
          <cell r="D1125">
            <v>0</v>
          </cell>
          <cell r="E1125" t="str">
            <v>Boulon 16x350</v>
          </cell>
          <cell r="F1125" t="str">
            <v>bộ</v>
          </cell>
          <cell r="G1125">
            <v>0</v>
          </cell>
          <cell r="H1125">
            <v>23500</v>
          </cell>
          <cell r="K1125">
            <v>0</v>
          </cell>
          <cell r="M1125">
            <v>0</v>
          </cell>
          <cell r="N1125">
            <v>0</v>
          </cell>
          <cell r="O1125">
            <v>0</v>
          </cell>
          <cell r="P1125">
            <v>0</v>
          </cell>
          <cell r="Q1125">
            <v>0</v>
          </cell>
          <cell r="R1125">
            <v>0</v>
          </cell>
          <cell r="S1125">
            <v>0</v>
          </cell>
          <cell r="U1125">
            <v>0</v>
          </cell>
          <cell r="AB1125">
            <v>0</v>
          </cell>
        </row>
        <row r="1126">
          <cell r="B1126" t="str">
            <v>BM16300</v>
          </cell>
          <cell r="C1126">
            <v>1</v>
          </cell>
          <cell r="D1126">
            <v>0</v>
          </cell>
          <cell r="E1126" t="str">
            <v>Boulon mắt 16x300</v>
          </cell>
          <cell r="F1126" t="str">
            <v>bộ</v>
          </cell>
          <cell r="G1126">
            <v>1</v>
          </cell>
          <cell r="H1126">
            <v>34500</v>
          </cell>
          <cell r="K1126">
            <v>0</v>
          </cell>
          <cell r="M1126">
            <v>0</v>
          </cell>
          <cell r="N1126">
            <v>34500</v>
          </cell>
          <cell r="O1126">
            <v>0</v>
          </cell>
          <cell r="P1126">
            <v>0</v>
          </cell>
          <cell r="Q1126">
            <v>0</v>
          </cell>
          <cell r="R1126">
            <v>0</v>
          </cell>
          <cell r="S1126">
            <v>0</v>
          </cell>
          <cell r="U1126">
            <v>1</v>
          </cell>
          <cell r="AB1126">
            <v>1</v>
          </cell>
        </row>
        <row r="1127">
          <cell r="B1127" t="str">
            <v>LD 50</v>
          </cell>
          <cell r="C1127">
            <v>1</v>
          </cell>
          <cell r="D1127">
            <v>0</v>
          </cell>
          <cell r="E1127" t="str">
            <v>Long đền vuông 18 (50x50x3)</v>
          </cell>
          <cell r="F1127" t="str">
            <v>cái</v>
          </cell>
          <cell r="G1127">
            <v>25</v>
          </cell>
          <cell r="H1127">
            <v>2600</v>
          </cell>
          <cell r="K1127">
            <v>0</v>
          </cell>
          <cell r="M1127">
            <v>0</v>
          </cell>
          <cell r="N1127">
            <v>65000</v>
          </cell>
          <cell r="O1127">
            <v>0</v>
          </cell>
          <cell r="P1127">
            <v>0</v>
          </cell>
          <cell r="Q1127">
            <v>0</v>
          </cell>
          <cell r="R1127">
            <v>0</v>
          </cell>
          <cell r="S1127">
            <v>0</v>
          </cell>
          <cell r="U1127">
            <v>25</v>
          </cell>
          <cell r="AB1127">
            <v>25</v>
          </cell>
        </row>
        <row r="1128">
          <cell r="B1128" t="str">
            <v>ON50</v>
          </cell>
          <cell r="C1128">
            <v>0</v>
          </cell>
          <cell r="E1128" t="str">
            <v>Ống nối dây cỡ 50mm2</v>
          </cell>
          <cell r="F1128" t="str">
            <v>cái</v>
          </cell>
          <cell r="G1128">
            <v>0</v>
          </cell>
          <cell r="H1128">
            <v>22000</v>
          </cell>
          <cell r="N1128">
            <v>0</v>
          </cell>
          <cell r="O1128">
            <v>0</v>
          </cell>
          <cell r="P1128">
            <v>0</v>
          </cell>
          <cell r="Q1128">
            <v>0</v>
          </cell>
          <cell r="R1128">
            <v>0</v>
          </cell>
          <cell r="S1128">
            <v>0</v>
          </cell>
          <cell r="X1128">
            <v>0</v>
          </cell>
          <cell r="Y1128">
            <v>0</v>
          </cell>
          <cell r="Z1128">
            <v>0</v>
          </cell>
          <cell r="AA1128">
            <v>0</v>
          </cell>
          <cell r="AB1128">
            <v>0</v>
          </cell>
          <cell r="AC1128">
            <v>0</v>
          </cell>
        </row>
        <row r="1129">
          <cell r="B1129" t="str">
            <v>ON70</v>
          </cell>
          <cell r="C1129">
            <v>0</v>
          </cell>
          <cell r="D1129">
            <v>0</v>
          </cell>
          <cell r="E1129" t="str">
            <v>Ống nối dây cỡ 70mm2</v>
          </cell>
          <cell r="F1129" t="str">
            <v>cái</v>
          </cell>
          <cell r="G1129">
            <v>0</v>
          </cell>
          <cell r="H1129">
            <v>27000</v>
          </cell>
          <cell r="K1129">
            <v>304972</v>
          </cell>
          <cell r="M1129">
            <v>8886</v>
          </cell>
          <cell r="N1129">
            <v>0</v>
          </cell>
          <cell r="O1129">
            <v>0</v>
          </cell>
          <cell r="P1129">
            <v>0</v>
          </cell>
          <cell r="Q1129">
            <v>0</v>
          </cell>
          <cell r="R1129">
            <v>0</v>
          </cell>
          <cell r="S1129">
            <v>0</v>
          </cell>
          <cell r="X1129">
            <v>0</v>
          </cell>
          <cell r="Y1129">
            <v>0</v>
          </cell>
          <cell r="Z1129">
            <v>0</v>
          </cell>
          <cell r="AA1129">
            <v>0</v>
          </cell>
          <cell r="AB1129">
            <v>0</v>
          </cell>
          <cell r="AC1129">
            <v>0</v>
          </cell>
        </row>
        <row r="1130">
          <cell r="B1130" t="str">
            <v>ON95</v>
          </cell>
          <cell r="C1130">
            <v>0</v>
          </cell>
          <cell r="D1130">
            <v>0</v>
          </cell>
          <cell r="E1130" t="str">
            <v>Ống nối dây cỡ 95mm2</v>
          </cell>
          <cell r="F1130" t="str">
            <v>cái</v>
          </cell>
          <cell r="G1130">
            <v>0</v>
          </cell>
          <cell r="H1130">
            <v>39000</v>
          </cell>
          <cell r="K1130">
            <v>304972</v>
          </cell>
          <cell r="M1130">
            <v>8886</v>
          </cell>
          <cell r="N1130">
            <v>0</v>
          </cell>
          <cell r="O1130">
            <v>0</v>
          </cell>
          <cell r="P1130">
            <v>0</v>
          </cell>
          <cell r="Q1130">
            <v>0</v>
          </cell>
          <cell r="R1130">
            <v>0</v>
          </cell>
          <cell r="S1130">
            <v>0</v>
          </cell>
          <cell r="X1130">
            <v>0</v>
          </cell>
          <cell r="Y1130">
            <v>0</v>
          </cell>
          <cell r="Z1130">
            <v>0</v>
          </cell>
          <cell r="AA1130">
            <v>0</v>
          </cell>
          <cell r="AB1130">
            <v>0</v>
          </cell>
          <cell r="AC1130">
            <v>0</v>
          </cell>
        </row>
        <row r="1131">
          <cell r="B1131" t="str">
            <v>ON120</v>
          </cell>
          <cell r="C1131">
            <v>0</v>
          </cell>
          <cell r="D1131">
            <v>0</v>
          </cell>
          <cell r="E1131" t="str">
            <v>Ống nối dây cỡ 120mm2</v>
          </cell>
          <cell r="F1131" t="str">
            <v>cái</v>
          </cell>
          <cell r="G1131">
            <v>0</v>
          </cell>
          <cell r="H1131">
            <v>56000</v>
          </cell>
          <cell r="K1131">
            <v>304972</v>
          </cell>
          <cell r="M1131">
            <v>8886</v>
          </cell>
          <cell r="N1131">
            <v>0</v>
          </cell>
          <cell r="O1131">
            <v>0</v>
          </cell>
          <cell r="P1131">
            <v>0</v>
          </cell>
          <cell r="Q1131">
            <v>0</v>
          </cell>
          <cell r="R1131">
            <v>0</v>
          </cell>
          <cell r="S1131">
            <v>0</v>
          </cell>
          <cell r="X1131">
            <v>0</v>
          </cell>
          <cell r="Y1131">
            <v>0</v>
          </cell>
          <cell r="Z1131">
            <v>0</v>
          </cell>
          <cell r="AA1131">
            <v>0</v>
          </cell>
          <cell r="AB1131">
            <v>0</v>
          </cell>
          <cell r="AC1131">
            <v>0</v>
          </cell>
        </row>
        <row r="1132">
          <cell r="B1132" t="str">
            <v>ON150</v>
          </cell>
          <cell r="C1132">
            <v>0</v>
          </cell>
          <cell r="D1132">
            <v>0</v>
          </cell>
          <cell r="E1132" t="str">
            <v>Ống nối dây cỡ 150mm2</v>
          </cell>
          <cell r="F1132" t="str">
            <v>cái</v>
          </cell>
          <cell r="G1132">
            <v>0</v>
          </cell>
          <cell r="H1132">
            <v>74000</v>
          </cell>
          <cell r="K1132">
            <v>383675</v>
          </cell>
          <cell r="M1132">
            <v>8886</v>
          </cell>
          <cell r="N1132">
            <v>0</v>
          </cell>
          <cell r="O1132">
            <v>0</v>
          </cell>
          <cell r="P1132">
            <v>0</v>
          </cell>
          <cell r="Q1132">
            <v>0</v>
          </cell>
          <cell r="R1132">
            <v>0</v>
          </cell>
          <cell r="S1132">
            <v>0</v>
          </cell>
          <cell r="X1132">
            <v>0</v>
          </cell>
          <cell r="Y1132">
            <v>0</v>
          </cell>
          <cell r="Z1132">
            <v>0</v>
          </cell>
          <cell r="AA1132">
            <v>0</v>
          </cell>
          <cell r="AB1132">
            <v>0</v>
          </cell>
          <cell r="AC1132">
            <v>0</v>
          </cell>
        </row>
        <row r="1133">
          <cell r="B1133" t="str">
            <v>ON185</v>
          </cell>
          <cell r="C1133">
            <v>0</v>
          </cell>
          <cell r="D1133">
            <v>0</v>
          </cell>
          <cell r="E1133" t="str">
            <v>Ống nối dây cỡ 185mm2</v>
          </cell>
          <cell r="F1133" t="str">
            <v>cái</v>
          </cell>
          <cell r="G1133">
            <v>0</v>
          </cell>
          <cell r="H1133">
            <v>99000</v>
          </cell>
          <cell r="K1133">
            <v>472215</v>
          </cell>
          <cell r="M1133">
            <v>8886</v>
          </cell>
          <cell r="N1133">
            <v>0</v>
          </cell>
          <cell r="O1133">
            <v>0</v>
          </cell>
          <cell r="P1133">
            <v>0</v>
          </cell>
          <cell r="Q1133">
            <v>0</v>
          </cell>
          <cell r="R1133">
            <v>0</v>
          </cell>
          <cell r="S1133">
            <v>0</v>
          </cell>
          <cell r="X1133">
            <v>0</v>
          </cell>
          <cell r="Y1133">
            <v>0</v>
          </cell>
          <cell r="Z1133">
            <v>0</v>
          </cell>
          <cell r="AA1133">
            <v>0</v>
          </cell>
          <cell r="AB1133">
            <v>0</v>
          </cell>
          <cell r="AC1133">
            <v>0</v>
          </cell>
        </row>
        <row r="1134">
          <cell r="B1134" t="str">
            <v>ON240</v>
          </cell>
          <cell r="C1134">
            <v>0</v>
          </cell>
          <cell r="D1134">
            <v>0</v>
          </cell>
          <cell r="E1134" t="str">
            <v>Ống nối dây cỡ 240mm2</v>
          </cell>
          <cell r="F1134" t="str">
            <v>cái</v>
          </cell>
          <cell r="G1134">
            <v>0</v>
          </cell>
          <cell r="H1134">
            <v>124000</v>
          </cell>
          <cell r="K1134">
            <v>613223</v>
          </cell>
          <cell r="M1134">
            <v>11108</v>
          </cell>
          <cell r="N1134">
            <v>0</v>
          </cell>
          <cell r="O1134">
            <v>0</v>
          </cell>
          <cell r="P1134">
            <v>0</v>
          </cell>
          <cell r="Q1134">
            <v>0</v>
          </cell>
          <cell r="R1134">
            <v>0</v>
          </cell>
          <cell r="S1134">
            <v>0</v>
          </cell>
          <cell r="X1134">
            <v>0</v>
          </cell>
          <cell r="Y1134">
            <v>0</v>
          </cell>
          <cell r="Z1134">
            <v>0</v>
          </cell>
          <cell r="AA1134">
            <v>0</v>
          </cell>
          <cell r="AB1134">
            <v>0</v>
          </cell>
          <cell r="AC1134">
            <v>0</v>
          </cell>
        </row>
        <row r="1135">
          <cell r="B1135" t="str">
            <v>OBCD</v>
          </cell>
          <cell r="C1135">
            <v>1</v>
          </cell>
          <cell r="D1135">
            <v>0</v>
          </cell>
          <cell r="E1135" t="str">
            <v>Ống bọc cách điện D30/17</v>
          </cell>
          <cell r="F1135" t="str">
            <v>mét</v>
          </cell>
          <cell r="G1135">
            <v>0.9</v>
          </cell>
          <cell r="H1135">
            <v>95000</v>
          </cell>
          <cell r="N1135">
            <v>85500</v>
          </cell>
          <cell r="O1135">
            <v>0</v>
          </cell>
          <cell r="P1135">
            <v>0</v>
          </cell>
          <cell r="Q1135">
            <v>0</v>
          </cell>
          <cell r="R1135">
            <v>0</v>
          </cell>
          <cell r="S1135">
            <v>0</v>
          </cell>
          <cell r="U1135">
            <v>0.9</v>
          </cell>
          <cell r="AB1135">
            <v>0.9</v>
          </cell>
        </row>
        <row r="1136">
          <cell r="B1136" t="str">
            <v>A70</v>
          </cell>
          <cell r="C1136">
            <v>1</v>
          </cell>
          <cell r="D1136">
            <v>0</v>
          </cell>
          <cell r="E1136" t="str">
            <v>Cáp nhôm A-70: buột dây cổ sứ</v>
          </cell>
          <cell r="F1136" t="str">
            <v>kg</v>
          </cell>
          <cell r="G1136">
            <v>0.7</v>
          </cell>
          <cell r="H1136">
            <v>59513</v>
          </cell>
          <cell r="K1136">
            <v>0</v>
          </cell>
          <cell r="M1136">
            <v>0</v>
          </cell>
          <cell r="N1136">
            <v>41659.1</v>
          </cell>
          <cell r="O1136">
            <v>0</v>
          </cell>
          <cell r="P1136">
            <v>0</v>
          </cell>
          <cell r="Q1136">
            <v>0</v>
          </cell>
          <cell r="R1136">
            <v>0</v>
          </cell>
          <cell r="S1136">
            <v>0</v>
          </cell>
          <cell r="U1136">
            <v>0.7</v>
          </cell>
          <cell r="AB1136">
            <v>0.7</v>
          </cell>
        </row>
        <row r="1137">
          <cell r="B1137" t="str">
            <v>R4</v>
          </cell>
          <cell r="C1137">
            <v>0</v>
          </cell>
          <cell r="D1137">
            <v>0</v>
          </cell>
          <cell r="E1137" t="str">
            <v>Rack 4 sứ</v>
          </cell>
          <cell r="F1137" t="str">
            <v>bộ</v>
          </cell>
          <cell r="G1137">
            <v>0</v>
          </cell>
          <cell r="H1137">
            <v>200000</v>
          </cell>
          <cell r="K1137">
            <v>0</v>
          </cell>
          <cell r="M1137">
            <v>0</v>
          </cell>
          <cell r="N1137">
            <v>0</v>
          </cell>
          <cell r="O1137">
            <v>0</v>
          </cell>
          <cell r="P1137">
            <v>0</v>
          </cell>
          <cell r="Q1137">
            <v>0</v>
          </cell>
          <cell r="R1137">
            <v>0</v>
          </cell>
          <cell r="S1137">
            <v>0</v>
          </cell>
          <cell r="U1137">
            <v>0</v>
          </cell>
          <cell r="AB1137">
            <v>0</v>
          </cell>
        </row>
        <row r="1138">
          <cell r="B1138" t="str">
            <v>SOC</v>
          </cell>
          <cell r="C1138">
            <v>0</v>
          </cell>
          <cell r="D1138" t="str">
            <v>D3.1201</v>
          </cell>
          <cell r="E1138" t="str">
            <v xml:space="preserve">Sứ ống chỉ </v>
          </cell>
          <cell r="F1138" t="str">
            <v>cái</v>
          </cell>
          <cell r="G1138">
            <v>0</v>
          </cell>
          <cell r="H1138">
            <v>16000</v>
          </cell>
          <cell r="K1138">
            <v>15472</v>
          </cell>
          <cell r="M1138">
            <v>0</v>
          </cell>
          <cell r="N1138">
            <v>0</v>
          </cell>
          <cell r="O1138">
            <v>0</v>
          </cell>
          <cell r="P1138">
            <v>0</v>
          </cell>
          <cell r="Q1138">
            <v>0</v>
          </cell>
          <cell r="R1138">
            <v>0</v>
          </cell>
          <cell r="S1138">
            <v>0</v>
          </cell>
          <cell r="U1138">
            <v>0</v>
          </cell>
          <cell r="AB1138">
            <v>0</v>
          </cell>
        </row>
        <row r="1139">
          <cell r="B1139" t="str">
            <v>KDAC50</v>
          </cell>
          <cell r="C1139">
            <v>1</v>
          </cell>
          <cell r="D1139" t="str">
            <v>D3.6211</v>
          </cell>
          <cell r="E1139" t="str">
            <v>Kéo dây nhôm lõi thép cỡ dây 50mm2, chiều cao &lt;10m</v>
          </cell>
          <cell r="F1139" t="str">
            <v>km</v>
          </cell>
          <cell r="G1139">
            <v>0.15</v>
          </cell>
          <cell r="H1139">
            <v>0</v>
          </cell>
          <cell r="K1139">
            <v>1852324</v>
          </cell>
          <cell r="M1139">
            <v>156614</v>
          </cell>
          <cell r="N1139">
            <v>0</v>
          </cell>
          <cell r="O1139">
            <v>0</v>
          </cell>
          <cell r="P1139">
            <v>0</v>
          </cell>
          <cell r="Q1139">
            <v>277849</v>
          </cell>
          <cell r="R1139">
            <v>0</v>
          </cell>
          <cell r="S1139">
            <v>23492</v>
          </cell>
        </row>
        <row r="1140">
          <cell r="B1140" t="str">
            <v>KDAC70</v>
          </cell>
          <cell r="C1140">
            <v>0</v>
          </cell>
          <cell r="D1140" t="str">
            <v>D3.6211</v>
          </cell>
          <cell r="E1140" t="str">
            <v>Kéo dây nhôm lõi thép cỡ dây 70mm2</v>
          </cell>
          <cell r="F1140" t="str">
            <v>km</v>
          </cell>
          <cell r="G1140">
            <v>0</v>
          </cell>
          <cell r="H1140">
            <v>0</v>
          </cell>
          <cell r="K1140">
            <v>2646176</v>
          </cell>
          <cell r="M1140">
            <v>156614</v>
          </cell>
          <cell r="N1140">
            <v>0</v>
          </cell>
          <cell r="O1140">
            <v>0</v>
          </cell>
          <cell r="P1140">
            <v>0</v>
          </cell>
          <cell r="Q1140">
            <v>0</v>
          </cell>
          <cell r="R1140">
            <v>0</v>
          </cell>
          <cell r="S1140">
            <v>0</v>
          </cell>
          <cell r="X1140">
            <v>0</v>
          </cell>
          <cell r="Y1140">
            <v>0</v>
          </cell>
          <cell r="Z1140">
            <v>0</v>
          </cell>
          <cell r="AA1140">
            <v>0</v>
          </cell>
          <cell r="AB1140">
            <v>0</v>
          </cell>
          <cell r="AC1140">
            <v>0</v>
          </cell>
        </row>
        <row r="1141">
          <cell r="B1141" t="str">
            <v>KDAC95</v>
          </cell>
          <cell r="C1141">
            <v>0</v>
          </cell>
          <cell r="D1141" t="str">
            <v>D3.6212</v>
          </cell>
          <cell r="E1141" t="str">
            <v>Kéo dây nhôm lõi thép cỡ dây 95mm2</v>
          </cell>
          <cell r="F1141" t="str">
            <v>km</v>
          </cell>
          <cell r="G1141">
            <v>0</v>
          </cell>
          <cell r="H1141">
            <v>0</v>
          </cell>
          <cell r="K1141">
            <v>3591889</v>
          </cell>
          <cell r="M1141">
            <v>212254</v>
          </cell>
          <cell r="N1141">
            <v>0</v>
          </cell>
          <cell r="O1141">
            <v>0</v>
          </cell>
          <cell r="P1141">
            <v>0</v>
          </cell>
          <cell r="Q1141">
            <v>0</v>
          </cell>
          <cell r="R1141">
            <v>0</v>
          </cell>
          <cell r="S1141">
            <v>0</v>
          </cell>
          <cell r="X1141">
            <v>0</v>
          </cell>
          <cell r="Y1141">
            <v>0</v>
          </cell>
          <cell r="Z1141">
            <v>0</v>
          </cell>
          <cell r="AA1141">
            <v>0</v>
          </cell>
          <cell r="AB1141">
            <v>0</v>
          </cell>
          <cell r="AC1141">
            <v>0</v>
          </cell>
        </row>
        <row r="1142">
          <cell r="B1142" t="str">
            <v>KDAC120</v>
          </cell>
          <cell r="C1142">
            <v>0</v>
          </cell>
          <cell r="D1142" t="str">
            <v>06.6161</v>
          </cell>
          <cell r="E1142" t="str">
            <v>Kéo dây nhôm lõi thép cỡ dây 120mm2</v>
          </cell>
          <cell r="F1142" t="str">
            <v>km</v>
          </cell>
          <cell r="G1142">
            <v>0</v>
          </cell>
          <cell r="H1142">
            <v>0</v>
          </cell>
          <cell r="K1142">
            <v>0</v>
          </cell>
          <cell r="M1142">
            <v>0</v>
          </cell>
          <cell r="N1142">
            <v>0</v>
          </cell>
          <cell r="O1142">
            <v>0</v>
          </cell>
          <cell r="P1142">
            <v>0</v>
          </cell>
          <cell r="Q1142">
            <v>0</v>
          </cell>
          <cell r="R1142">
            <v>0</v>
          </cell>
          <cell r="S1142">
            <v>0</v>
          </cell>
          <cell r="X1142">
            <v>0</v>
          </cell>
          <cell r="Y1142">
            <v>0</v>
          </cell>
          <cell r="Z1142">
            <v>0</v>
          </cell>
          <cell r="AA1142">
            <v>0</v>
          </cell>
          <cell r="AB1142">
            <v>0</v>
          </cell>
          <cell r="AC1142">
            <v>0</v>
          </cell>
        </row>
        <row r="1143">
          <cell r="B1143" t="str">
            <v>KDAC150</v>
          </cell>
          <cell r="C1143">
            <v>0</v>
          </cell>
          <cell r="D1143" t="str">
            <v>06.6162</v>
          </cell>
          <cell r="E1143" t="str">
            <v>Kéo dây nhôm lõi thép cỡ dây 150mm2</v>
          </cell>
          <cell r="F1143" t="str">
            <v>km</v>
          </cell>
          <cell r="H1143">
            <v>0</v>
          </cell>
          <cell r="K1143">
            <v>0</v>
          </cell>
          <cell r="M1143">
            <v>0</v>
          </cell>
          <cell r="N1143">
            <v>0</v>
          </cell>
          <cell r="O1143">
            <v>0</v>
          </cell>
          <cell r="P1143">
            <v>0</v>
          </cell>
          <cell r="Q1143">
            <v>0</v>
          </cell>
          <cell r="R1143">
            <v>0</v>
          </cell>
          <cell r="S1143">
            <v>0</v>
          </cell>
          <cell r="X1143">
            <v>0</v>
          </cell>
          <cell r="Y1143">
            <v>0</v>
          </cell>
          <cell r="Z1143">
            <v>0</v>
          </cell>
          <cell r="AA1143">
            <v>0</v>
          </cell>
          <cell r="AB1143">
            <v>0</v>
          </cell>
          <cell r="AC1143">
            <v>0</v>
          </cell>
        </row>
        <row r="1144">
          <cell r="B1144" t="str">
            <v>KDAC185</v>
          </cell>
          <cell r="C1144">
            <v>0</v>
          </cell>
          <cell r="D1144" t="str">
            <v>06.6163</v>
          </cell>
          <cell r="E1144" t="str">
            <v>Kéo dây nhôm lõi thép cỡ dây 185mm2</v>
          </cell>
          <cell r="F1144" t="str">
            <v>km</v>
          </cell>
          <cell r="H1144">
            <v>0</v>
          </cell>
          <cell r="K1144">
            <v>0</v>
          </cell>
          <cell r="M1144">
            <v>0</v>
          </cell>
          <cell r="N1144">
            <v>0</v>
          </cell>
          <cell r="O1144">
            <v>0</v>
          </cell>
          <cell r="P1144">
            <v>0</v>
          </cell>
          <cell r="Q1144">
            <v>0</v>
          </cell>
          <cell r="R1144">
            <v>0</v>
          </cell>
          <cell r="S1144">
            <v>0</v>
          </cell>
          <cell r="X1144">
            <v>0</v>
          </cell>
          <cell r="Y1144">
            <v>0</v>
          </cell>
          <cell r="Z1144">
            <v>0</v>
          </cell>
          <cell r="AA1144">
            <v>0</v>
          </cell>
          <cell r="AB1144">
            <v>0</v>
          </cell>
          <cell r="AC1144">
            <v>0</v>
          </cell>
        </row>
        <row r="1145">
          <cell r="B1145" t="str">
            <v>KDAC240</v>
          </cell>
          <cell r="C1145">
            <v>0</v>
          </cell>
          <cell r="D1145" t="str">
            <v>06.6164</v>
          </cell>
          <cell r="E1145" t="str">
            <v>Kéo dây nhôm lõi thép cỡ dây 240mm2</v>
          </cell>
          <cell r="F1145" t="str">
            <v>km</v>
          </cell>
          <cell r="H1145">
            <v>0</v>
          </cell>
          <cell r="K1145">
            <v>0</v>
          </cell>
          <cell r="M1145">
            <v>0</v>
          </cell>
          <cell r="N1145">
            <v>0</v>
          </cell>
          <cell r="O1145">
            <v>0</v>
          </cell>
          <cell r="P1145">
            <v>0</v>
          </cell>
          <cell r="Q1145">
            <v>0</v>
          </cell>
          <cell r="R1145">
            <v>0</v>
          </cell>
          <cell r="S1145">
            <v>0</v>
          </cell>
          <cell r="X1145">
            <v>0</v>
          </cell>
          <cell r="Y1145">
            <v>0</v>
          </cell>
          <cell r="Z1145">
            <v>0</v>
          </cell>
          <cell r="AA1145">
            <v>0</v>
          </cell>
          <cell r="AB1145">
            <v>0</v>
          </cell>
          <cell r="AC1145">
            <v>0</v>
          </cell>
        </row>
        <row r="1146">
          <cell r="B1146" t="str">
            <v>KDM25</v>
          </cell>
          <cell r="C1146">
            <v>0</v>
          </cell>
          <cell r="D1146" t="str">
            <v>06.6142</v>
          </cell>
          <cell r="E1146" t="str">
            <v>Kéo dây đồng trần 25mm2</v>
          </cell>
          <cell r="F1146" t="str">
            <v>km</v>
          </cell>
          <cell r="H1146">
            <v>0</v>
          </cell>
          <cell r="K1146">
            <v>3192101</v>
          </cell>
          <cell r="M1146">
            <v>0</v>
          </cell>
          <cell r="N1146">
            <v>0</v>
          </cell>
          <cell r="O1146">
            <v>0</v>
          </cell>
          <cell r="P1146">
            <v>0</v>
          </cell>
          <cell r="Q1146">
            <v>0</v>
          </cell>
          <cell r="R1146">
            <v>0</v>
          </cell>
          <cell r="S1146">
            <v>0</v>
          </cell>
          <cell r="X1146">
            <v>0</v>
          </cell>
          <cell r="Y1146">
            <v>0</v>
          </cell>
          <cell r="Z1146">
            <v>0</v>
          </cell>
          <cell r="AA1146">
            <v>0</v>
          </cell>
          <cell r="AB1146">
            <v>0</v>
          </cell>
          <cell r="AC1146">
            <v>0</v>
          </cell>
        </row>
        <row r="1147">
          <cell r="B1147" t="str">
            <v>KDM25b</v>
          </cell>
          <cell r="C1147">
            <v>0</v>
          </cell>
          <cell r="D1147" t="str">
            <v>06.6142</v>
          </cell>
          <cell r="E1147" t="str">
            <v>Kéo dây đồng bọc 25mm2</v>
          </cell>
          <cell r="F1147" t="str">
            <v>km</v>
          </cell>
          <cell r="H1147">
            <v>0</v>
          </cell>
          <cell r="K1147">
            <v>0</v>
          </cell>
          <cell r="M1147">
            <v>0</v>
          </cell>
          <cell r="N1147">
            <v>0</v>
          </cell>
          <cell r="O1147">
            <v>0</v>
          </cell>
          <cell r="P1147">
            <v>0</v>
          </cell>
          <cell r="Q1147">
            <v>0</v>
          </cell>
          <cell r="R1147">
            <v>0</v>
          </cell>
          <cell r="S1147">
            <v>0</v>
          </cell>
          <cell r="X1147">
            <v>0</v>
          </cell>
          <cell r="Y1147">
            <v>0</v>
          </cell>
          <cell r="Z1147">
            <v>0</v>
          </cell>
          <cell r="AA1147">
            <v>0</v>
          </cell>
          <cell r="AB1147">
            <v>0</v>
          </cell>
          <cell r="AC1147">
            <v>0</v>
          </cell>
        </row>
        <row r="1148">
          <cell r="B1148" t="str">
            <v>KDM50b</v>
          </cell>
          <cell r="C1148">
            <v>0</v>
          </cell>
          <cell r="D1148" t="str">
            <v>06.6144</v>
          </cell>
          <cell r="E1148" t="str">
            <v>Kéo dây đồng bọc 50mm3</v>
          </cell>
          <cell r="F1148" t="str">
            <v>km</v>
          </cell>
          <cell r="H1148">
            <v>0</v>
          </cell>
          <cell r="K1148">
            <v>0</v>
          </cell>
          <cell r="M1148">
            <v>0</v>
          </cell>
          <cell r="N1148">
            <v>0</v>
          </cell>
          <cell r="O1148">
            <v>0</v>
          </cell>
          <cell r="P1148">
            <v>0</v>
          </cell>
          <cell r="Q1148">
            <v>0</v>
          </cell>
          <cell r="R1148">
            <v>0</v>
          </cell>
          <cell r="S1148">
            <v>0</v>
          </cell>
          <cell r="X1148">
            <v>0</v>
          </cell>
          <cell r="Y1148">
            <v>0</v>
          </cell>
          <cell r="Z1148">
            <v>0</v>
          </cell>
          <cell r="AA1148">
            <v>0</v>
          </cell>
          <cell r="AB1148">
            <v>0</v>
          </cell>
          <cell r="AC1148">
            <v>0</v>
          </cell>
        </row>
        <row r="1149">
          <cell r="B1149" t="str">
            <v>KDAC50B</v>
          </cell>
          <cell r="C1149">
            <v>1</v>
          </cell>
          <cell r="D1149" t="str">
            <v>D3.6211</v>
          </cell>
          <cell r="E1149" t="str">
            <v>Kéo dây nhôm lõi thép bọc XLPE cỡ dây 50mm2 (dây bọc)</v>
          </cell>
          <cell r="F1149" t="str">
            <v>km</v>
          </cell>
          <cell r="G1149">
            <v>0.46</v>
          </cell>
          <cell r="H1149">
            <v>0</v>
          </cell>
          <cell r="K1149">
            <v>2910794</v>
          </cell>
          <cell r="M1149">
            <v>156614</v>
          </cell>
          <cell r="N1149">
            <v>0</v>
          </cell>
          <cell r="O1149">
            <v>0</v>
          </cell>
          <cell r="P1149">
            <v>0</v>
          </cell>
          <cell r="Q1149">
            <v>1338965</v>
          </cell>
          <cell r="R1149">
            <v>0</v>
          </cell>
          <cell r="S1149">
            <v>72042</v>
          </cell>
        </row>
        <row r="1150">
          <cell r="B1150" t="str">
            <v>KDAC70B</v>
          </cell>
          <cell r="C1150">
            <v>0</v>
          </cell>
          <cell r="D1150" t="str">
            <v>D3.6211</v>
          </cell>
          <cell r="E1150" t="str">
            <v>Kéo dây nhôm lõi thép bọc XLPE cỡ dây 70mm2</v>
          </cell>
          <cell r="F1150" t="str">
            <v>km</v>
          </cell>
          <cell r="G1150">
            <v>0</v>
          </cell>
          <cell r="H1150">
            <v>0</v>
          </cell>
          <cell r="K1150">
            <v>2910794</v>
          </cell>
          <cell r="M1150">
            <v>172275</v>
          </cell>
          <cell r="N1150">
            <v>0</v>
          </cell>
          <cell r="O1150">
            <v>0</v>
          </cell>
          <cell r="P1150">
            <v>0</v>
          </cell>
          <cell r="Q1150">
            <v>0</v>
          </cell>
          <cell r="R1150">
            <v>0</v>
          </cell>
          <cell r="S1150">
            <v>0</v>
          </cell>
          <cell r="X1150">
            <v>0</v>
          </cell>
          <cell r="Y1150">
            <v>0</v>
          </cell>
          <cell r="Z1150">
            <v>0</v>
          </cell>
          <cell r="AA1150">
            <v>0</v>
          </cell>
          <cell r="AB1150">
            <v>0</v>
          </cell>
          <cell r="AC1150">
            <v>0</v>
          </cell>
        </row>
        <row r="1151">
          <cell r="B1151" t="str">
            <v>LSD</v>
          </cell>
          <cell r="C1151">
            <v>0</v>
          </cell>
          <cell r="D1151" t="str">
            <v>D3.1115</v>
          </cell>
          <cell r="E1151" t="str">
            <v>Lắp sứ đứng 24KV</v>
          </cell>
          <cell r="F1151" t="str">
            <v>bộ</v>
          </cell>
          <cell r="H1151">
            <v>0</v>
          </cell>
          <cell r="K1151">
            <v>58277</v>
          </cell>
          <cell r="M1151">
            <v>0</v>
          </cell>
          <cell r="N1151">
            <v>0</v>
          </cell>
          <cell r="O1151">
            <v>0</v>
          </cell>
          <cell r="P1151">
            <v>0</v>
          </cell>
          <cell r="Q1151">
            <v>0</v>
          </cell>
          <cell r="R1151">
            <v>0</v>
          </cell>
          <cell r="S1151">
            <v>0</v>
          </cell>
          <cell r="X1151">
            <v>0</v>
          </cell>
          <cell r="Y1151">
            <v>0</v>
          </cell>
          <cell r="Z1151">
            <v>0</v>
          </cell>
          <cell r="AA1151">
            <v>0</v>
          </cell>
          <cell r="AB1151">
            <v>0</v>
          </cell>
          <cell r="AC1151">
            <v>0</v>
          </cell>
        </row>
        <row r="1152">
          <cell r="B1152" t="str">
            <v>LCSD</v>
          </cell>
          <cell r="C1152">
            <v>0</v>
          </cell>
          <cell r="D1152" t="str">
            <v>06.2110</v>
          </cell>
          <cell r="E1152" t="str">
            <v>Lắp chân sứ đỉnh</v>
          </cell>
          <cell r="F1152" t="str">
            <v>cái</v>
          </cell>
          <cell r="H1152">
            <v>0</v>
          </cell>
          <cell r="K1152">
            <v>0</v>
          </cell>
          <cell r="M1152">
            <v>0</v>
          </cell>
          <cell r="N1152">
            <v>0</v>
          </cell>
          <cell r="O1152">
            <v>0</v>
          </cell>
          <cell r="P1152">
            <v>0</v>
          </cell>
          <cell r="Q1152">
            <v>0</v>
          </cell>
          <cell r="R1152">
            <v>0</v>
          </cell>
          <cell r="S1152">
            <v>0</v>
          </cell>
          <cell r="X1152">
            <v>0</v>
          </cell>
          <cell r="Y1152">
            <v>0</v>
          </cell>
          <cell r="Z1152">
            <v>0</v>
          </cell>
          <cell r="AA1152">
            <v>0</v>
          </cell>
          <cell r="AB1152">
            <v>0</v>
          </cell>
          <cell r="AC1152">
            <v>0</v>
          </cell>
        </row>
        <row r="1153">
          <cell r="B1153" t="str">
            <v>LCHSNply</v>
          </cell>
          <cell r="C1153">
            <v>0</v>
          </cell>
          <cell r="D1153" t="str">
            <v>D3.2411</v>
          </cell>
          <cell r="E1153" t="str">
            <v>Lắp chuỗi sứ néo Polymer</v>
          </cell>
          <cell r="F1153" t="str">
            <v>chuỗi</v>
          </cell>
          <cell r="H1153">
            <v>0</v>
          </cell>
          <cell r="K1153">
            <v>70132</v>
          </cell>
          <cell r="M1153">
            <v>0</v>
          </cell>
          <cell r="N1153">
            <v>0</v>
          </cell>
          <cell r="O1153">
            <v>0</v>
          </cell>
          <cell r="P1153">
            <v>0</v>
          </cell>
          <cell r="Q1153">
            <v>0</v>
          </cell>
          <cell r="R1153">
            <v>0</v>
          </cell>
          <cell r="S1153">
            <v>0</v>
          </cell>
          <cell r="X1153">
            <v>0</v>
          </cell>
          <cell r="Y1153">
            <v>0</v>
          </cell>
          <cell r="Z1153">
            <v>0</v>
          </cell>
          <cell r="AA1153">
            <v>0</v>
          </cell>
          <cell r="AB1153">
            <v>0</v>
          </cell>
          <cell r="AC1153">
            <v>0</v>
          </cell>
        </row>
        <row r="1154">
          <cell r="A1154" t="str">
            <v>TBTT3P-7</v>
          </cell>
          <cell r="C1154">
            <v>1</v>
          </cell>
          <cell r="D1154" t="str">
            <v>7-7</v>
          </cell>
          <cell r="E1154" t="str">
            <v>Phần thiết bị đường dây trung thế 3 pha</v>
          </cell>
          <cell r="G1154">
            <v>1</v>
          </cell>
          <cell r="N1154">
            <v>3411000</v>
          </cell>
          <cell r="O1154">
            <v>0</v>
          </cell>
          <cell r="P1154">
            <v>0</v>
          </cell>
          <cell r="Q1154">
            <v>667920</v>
          </cell>
          <cell r="R1154">
            <v>0</v>
          </cell>
          <cell r="S1154">
            <v>0</v>
          </cell>
          <cell r="U1154">
            <v>1</v>
          </cell>
          <cell r="AB1154">
            <v>1</v>
          </cell>
        </row>
        <row r="1155">
          <cell r="B1155" t="str">
            <v>FCO100</v>
          </cell>
          <cell r="C1155">
            <v>1</v>
          </cell>
          <cell r="D1155" t="str">
            <v>T2.3505</v>
          </cell>
          <cell r="E1155" t="str">
            <v>FCO 27kV - 100A</v>
          </cell>
          <cell r="F1155" t="str">
            <v>cái</v>
          </cell>
          <cell r="G1155">
            <v>3</v>
          </cell>
          <cell r="H1155">
            <v>921000</v>
          </cell>
          <cell r="K1155">
            <v>222640</v>
          </cell>
          <cell r="M1155">
            <v>0</v>
          </cell>
          <cell r="N1155">
            <v>2763000</v>
          </cell>
          <cell r="O1155">
            <v>0</v>
          </cell>
          <cell r="P1155">
            <v>0</v>
          </cell>
          <cell r="Q1155">
            <v>667920</v>
          </cell>
          <cell r="R1155">
            <v>0</v>
          </cell>
          <cell r="S1155">
            <v>0</v>
          </cell>
          <cell r="U1155">
            <v>3</v>
          </cell>
          <cell r="AB1155">
            <v>3</v>
          </cell>
        </row>
        <row r="1156">
          <cell r="B1156" t="str">
            <v>chi15k</v>
          </cell>
          <cell r="C1156">
            <v>1</v>
          </cell>
          <cell r="D1156">
            <v>0</v>
          </cell>
          <cell r="E1156" t="str">
            <v>Dây chảy 15K</v>
          </cell>
          <cell r="F1156" t="str">
            <v>Sợi</v>
          </cell>
          <cell r="G1156">
            <v>3</v>
          </cell>
          <cell r="H1156">
            <v>26000</v>
          </cell>
          <cell r="K1156">
            <v>0</v>
          </cell>
          <cell r="M1156">
            <v>0</v>
          </cell>
          <cell r="N1156">
            <v>78000</v>
          </cell>
          <cell r="O1156">
            <v>0</v>
          </cell>
          <cell r="P1156">
            <v>0</v>
          </cell>
          <cell r="Q1156">
            <v>0</v>
          </cell>
          <cell r="R1156">
            <v>0</v>
          </cell>
          <cell r="S1156">
            <v>0</v>
          </cell>
          <cell r="U1156">
            <v>3</v>
          </cell>
          <cell r="AB1156">
            <v>3</v>
          </cell>
        </row>
        <row r="1157">
          <cell r="B1157" t="str">
            <v>chupfco</v>
          </cell>
          <cell r="C1157">
            <v>1</v>
          </cell>
          <cell r="D1157">
            <v>0</v>
          </cell>
          <cell r="E1157" t="str">
            <v>Chụp đầu FCO (Trên + Dưới)</v>
          </cell>
          <cell r="F1157" t="str">
            <v>bộ</v>
          </cell>
          <cell r="G1157">
            <v>3</v>
          </cell>
          <cell r="H1157">
            <v>190000</v>
          </cell>
          <cell r="K1157">
            <v>0</v>
          </cell>
          <cell r="M1157">
            <v>0</v>
          </cell>
          <cell r="N1157">
            <v>570000</v>
          </cell>
          <cell r="O1157">
            <v>0</v>
          </cell>
          <cell r="P1157">
            <v>0</v>
          </cell>
          <cell r="Q1157">
            <v>0</v>
          </cell>
          <cell r="R1157">
            <v>0</v>
          </cell>
          <cell r="S1157">
            <v>0</v>
          </cell>
          <cell r="U1157">
            <v>3</v>
          </cell>
          <cell r="AB1157">
            <v>3</v>
          </cell>
        </row>
        <row r="1158">
          <cell r="A1158" t="str">
            <v>DDTT3P-8</v>
          </cell>
          <cell r="B1158" t="str">
            <v>TT3P-8</v>
          </cell>
          <cell r="C1158">
            <v>1</v>
          </cell>
          <cell r="D1158">
            <v>8</v>
          </cell>
          <cell r="E1158" t="str">
            <v>Nhánh 3P Láng Cát Giồng Ông Đông (Giồng Ông Đông 2A)</v>
          </cell>
          <cell r="F1158" t="str">
            <v>Tbộ</v>
          </cell>
          <cell r="G1158">
            <v>1</v>
          </cell>
          <cell r="N1158">
            <v>33401553.600000001</v>
          </cell>
          <cell r="O1158">
            <v>0</v>
          </cell>
          <cell r="P1158">
            <v>0</v>
          </cell>
          <cell r="Q1158">
            <v>2857870</v>
          </cell>
          <cell r="R1158">
            <v>0</v>
          </cell>
          <cell r="S1158">
            <v>169143</v>
          </cell>
          <cell r="U1158">
            <v>1</v>
          </cell>
          <cell r="AC1158">
            <v>1</v>
          </cell>
        </row>
        <row r="1159">
          <cell r="B1159" t="str">
            <v>AC50</v>
          </cell>
          <cell r="C1159">
            <v>1</v>
          </cell>
          <cell r="D1159">
            <v>0.19500000000000001</v>
          </cell>
          <cell r="E1159" t="str">
            <v>Cáp nhôm lõi thép AC-50/8</v>
          </cell>
          <cell r="F1159" t="str">
            <v>kg</v>
          </cell>
          <cell r="G1159">
            <v>53.6</v>
          </cell>
          <cell r="H1159">
            <v>47801</v>
          </cell>
          <cell r="K1159">
            <v>0</v>
          </cell>
          <cell r="M1159">
            <v>0</v>
          </cell>
          <cell r="N1159">
            <v>2562133.6</v>
          </cell>
          <cell r="O1159">
            <v>0</v>
          </cell>
          <cell r="P1159">
            <v>0</v>
          </cell>
          <cell r="Q1159">
            <v>0</v>
          </cell>
          <cell r="R1159">
            <v>0</v>
          </cell>
          <cell r="S1159">
            <v>0</v>
          </cell>
          <cell r="U1159">
            <v>53.6</v>
          </cell>
          <cell r="AC1159">
            <v>53.6</v>
          </cell>
        </row>
        <row r="1160">
          <cell r="B1160" t="str">
            <v>AC70</v>
          </cell>
          <cell r="C1160">
            <v>0</v>
          </cell>
          <cell r="D1160">
            <v>0.27600000000000002</v>
          </cell>
          <cell r="E1160" t="str">
            <v>Cáp nhôm lõi thép AC-70/11</v>
          </cell>
          <cell r="F1160" t="str">
            <v>kg</v>
          </cell>
          <cell r="G1160">
            <v>0</v>
          </cell>
          <cell r="H1160">
            <v>47484</v>
          </cell>
          <cell r="K1160">
            <v>0</v>
          </cell>
          <cell r="M1160">
            <v>0</v>
          </cell>
          <cell r="N1160">
            <v>0</v>
          </cell>
          <cell r="O1160">
            <v>0</v>
          </cell>
          <cell r="P1160">
            <v>0</v>
          </cell>
          <cell r="Q1160">
            <v>0</v>
          </cell>
          <cell r="R1160">
            <v>0</v>
          </cell>
          <cell r="S1160">
            <v>0</v>
          </cell>
          <cell r="X1160">
            <v>0</v>
          </cell>
          <cell r="Y1160">
            <v>0</v>
          </cell>
          <cell r="Z1160">
            <v>0</v>
          </cell>
          <cell r="AA1160">
            <v>0</v>
          </cell>
          <cell r="AB1160">
            <v>0</v>
          </cell>
          <cell r="AC1160">
            <v>0</v>
          </cell>
        </row>
        <row r="1161">
          <cell r="B1161" t="str">
            <v>AC95</v>
          </cell>
          <cell r="C1161">
            <v>0</v>
          </cell>
          <cell r="D1161">
            <v>0.38500000000000001</v>
          </cell>
          <cell r="E1161" t="str">
            <v>Cáp nhôm lõi thép AC-95/16</v>
          </cell>
          <cell r="F1161" t="str">
            <v>kg</v>
          </cell>
          <cell r="G1161">
            <v>0</v>
          </cell>
          <cell r="H1161">
            <v>47484</v>
          </cell>
          <cell r="K1161">
            <v>0</v>
          </cell>
          <cell r="M1161">
            <v>0</v>
          </cell>
          <cell r="N1161">
            <v>0</v>
          </cell>
          <cell r="O1161">
            <v>0</v>
          </cell>
          <cell r="P1161">
            <v>0</v>
          </cell>
          <cell r="Q1161">
            <v>0</v>
          </cell>
          <cell r="R1161">
            <v>0</v>
          </cell>
          <cell r="S1161">
            <v>0</v>
          </cell>
          <cell r="X1161">
            <v>0</v>
          </cell>
          <cell r="Y1161">
            <v>0</v>
          </cell>
          <cell r="Z1161">
            <v>0</v>
          </cell>
          <cell r="AA1161">
            <v>0</v>
          </cell>
          <cell r="AB1161">
            <v>0</v>
          </cell>
          <cell r="AC1161">
            <v>0</v>
          </cell>
        </row>
        <row r="1162">
          <cell r="B1162" t="str">
            <v>AC120</v>
          </cell>
          <cell r="C1162">
            <v>0</v>
          </cell>
          <cell r="D1162">
            <v>0.47099999999999997</v>
          </cell>
          <cell r="E1162" t="str">
            <v>Cáp nhôm lõi thép AC-120/19</v>
          </cell>
          <cell r="F1162" t="str">
            <v>kg</v>
          </cell>
          <cell r="G1162">
            <v>0</v>
          </cell>
          <cell r="H1162">
            <v>78435</v>
          </cell>
          <cell r="K1162">
            <v>0</v>
          </cell>
          <cell r="M1162">
            <v>0</v>
          </cell>
          <cell r="N1162">
            <v>0</v>
          </cell>
          <cell r="O1162">
            <v>0</v>
          </cell>
          <cell r="P1162">
            <v>0</v>
          </cell>
          <cell r="Q1162">
            <v>0</v>
          </cell>
          <cell r="R1162">
            <v>0</v>
          </cell>
          <cell r="S1162">
            <v>0</v>
          </cell>
          <cell r="X1162">
            <v>0</v>
          </cell>
          <cell r="Y1162">
            <v>0</v>
          </cell>
          <cell r="Z1162">
            <v>0</v>
          </cell>
          <cell r="AA1162">
            <v>0</v>
          </cell>
          <cell r="AB1162">
            <v>0</v>
          </cell>
          <cell r="AC1162">
            <v>0</v>
          </cell>
        </row>
        <row r="1163">
          <cell r="B1163" t="str">
            <v>ACX50</v>
          </cell>
          <cell r="C1163">
            <v>1</v>
          </cell>
          <cell r="D1163">
            <v>0</v>
          </cell>
          <cell r="E1163" t="str">
            <v>Cáp 24KV ACX 50mm2</v>
          </cell>
          <cell r="F1163" t="str">
            <v>mét</v>
          </cell>
          <cell r="G1163">
            <v>824</v>
          </cell>
          <cell r="H1163">
            <v>27730</v>
          </cell>
          <cell r="K1163">
            <v>0</v>
          </cell>
          <cell r="M1163">
            <v>0</v>
          </cell>
          <cell r="N1163">
            <v>22849520</v>
          </cell>
          <cell r="O1163">
            <v>0</v>
          </cell>
          <cell r="P1163">
            <v>0</v>
          </cell>
          <cell r="Q1163">
            <v>0</v>
          </cell>
          <cell r="R1163">
            <v>0</v>
          </cell>
          <cell r="S1163">
            <v>0</v>
          </cell>
          <cell r="U1163">
            <v>824</v>
          </cell>
          <cell r="AC1163">
            <v>824</v>
          </cell>
        </row>
        <row r="1164">
          <cell r="B1164" t="str">
            <v>ACX70</v>
          </cell>
          <cell r="C1164">
            <v>0</v>
          </cell>
          <cell r="D1164">
            <v>0</v>
          </cell>
          <cell r="E1164" t="str">
            <v>Cáp 24KV ACX 70mm2</v>
          </cell>
          <cell r="F1164" t="str">
            <v>mét</v>
          </cell>
          <cell r="G1164">
            <v>0</v>
          </cell>
          <cell r="H1164">
            <v>49140</v>
          </cell>
          <cell r="K1164">
            <v>0</v>
          </cell>
          <cell r="M1164">
            <v>0</v>
          </cell>
          <cell r="N1164">
            <v>0</v>
          </cell>
          <cell r="O1164">
            <v>0</v>
          </cell>
          <cell r="P1164">
            <v>0</v>
          </cell>
          <cell r="Q1164">
            <v>0</v>
          </cell>
          <cell r="R1164">
            <v>0</v>
          </cell>
          <cell r="S1164">
            <v>0</v>
          </cell>
          <cell r="X1164">
            <v>0</v>
          </cell>
          <cell r="Y1164">
            <v>0</v>
          </cell>
          <cell r="Z1164">
            <v>0</v>
          </cell>
          <cell r="AA1164">
            <v>0</v>
          </cell>
          <cell r="AB1164">
            <v>0</v>
          </cell>
          <cell r="AC1164">
            <v>0</v>
          </cell>
        </row>
        <row r="1165">
          <cell r="B1165" t="str">
            <v>ACX95</v>
          </cell>
          <cell r="C1165">
            <v>0</v>
          </cell>
          <cell r="D1165">
            <v>0</v>
          </cell>
          <cell r="E1165" t="str">
            <v>Cáp 24KV ACX 95mm2</v>
          </cell>
          <cell r="F1165" t="str">
            <v>mét</v>
          </cell>
          <cell r="G1165">
            <v>0</v>
          </cell>
          <cell r="H1165">
            <v>61425</v>
          </cell>
          <cell r="K1165">
            <v>0</v>
          </cell>
          <cell r="M1165">
            <v>0</v>
          </cell>
          <cell r="N1165">
            <v>0</v>
          </cell>
          <cell r="O1165">
            <v>0</v>
          </cell>
          <cell r="P1165">
            <v>0</v>
          </cell>
          <cell r="Q1165">
            <v>0</v>
          </cell>
          <cell r="R1165">
            <v>0</v>
          </cell>
          <cell r="S1165">
            <v>0</v>
          </cell>
          <cell r="X1165">
            <v>0</v>
          </cell>
          <cell r="Y1165">
            <v>0</v>
          </cell>
          <cell r="Z1165">
            <v>0</v>
          </cell>
          <cell r="AA1165">
            <v>0</v>
          </cell>
          <cell r="AB1165">
            <v>0</v>
          </cell>
          <cell r="AC1165">
            <v>0</v>
          </cell>
        </row>
        <row r="1166">
          <cell r="B1166" t="str">
            <v>ACX120</v>
          </cell>
          <cell r="C1166">
            <v>0</v>
          </cell>
          <cell r="D1166">
            <v>0</v>
          </cell>
          <cell r="E1166" t="str">
            <v>Cáp 24KV ACX 120mm2</v>
          </cell>
          <cell r="F1166" t="str">
            <v>mét</v>
          </cell>
          <cell r="G1166">
            <v>0</v>
          </cell>
          <cell r="H1166">
            <v>83160</v>
          </cell>
          <cell r="K1166">
            <v>0</v>
          </cell>
          <cell r="M1166">
            <v>0</v>
          </cell>
          <cell r="N1166">
            <v>0</v>
          </cell>
          <cell r="O1166">
            <v>0</v>
          </cell>
          <cell r="P1166">
            <v>0</v>
          </cell>
          <cell r="Q1166">
            <v>0</v>
          </cell>
          <cell r="R1166">
            <v>0</v>
          </cell>
          <cell r="S1166">
            <v>0</v>
          </cell>
          <cell r="X1166">
            <v>0</v>
          </cell>
          <cell r="Y1166">
            <v>0</v>
          </cell>
          <cell r="Z1166">
            <v>0</v>
          </cell>
          <cell r="AA1166">
            <v>0</v>
          </cell>
          <cell r="AB1166">
            <v>0</v>
          </cell>
          <cell r="AC1166">
            <v>0</v>
          </cell>
        </row>
        <row r="1167">
          <cell r="B1167" t="str">
            <v>ACX150</v>
          </cell>
          <cell r="C1167">
            <v>0</v>
          </cell>
          <cell r="D1167">
            <v>0</v>
          </cell>
          <cell r="E1167" t="str">
            <v>Cáp 24KV ACX 150mm2</v>
          </cell>
          <cell r="F1167" t="str">
            <v>mét</v>
          </cell>
          <cell r="G1167">
            <v>0</v>
          </cell>
          <cell r="H1167">
            <v>83160</v>
          </cell>
          <cell r="K1167">
            <v>0</v>
          </cell>
          <cell r="M1167">
            <v>0</v>
          </cell>
          <cell r="N1167">
            <v>0</v>
          </cell>
          <cell r="O1167">
            <v>0</v>
          </cell>
          <cell r="P1167">
            <v>0</v>
          </cell>
          <cell r="Q1167">
            <v>0</v>
          </cell>
          <cell r="R1167">
            <v>0</v>
          </cell>
          <cell r="S1167">
            <v>0</v>
          </cell>
          <cell r="X1167">
            <v>0</v>
          </cell>
          <cell r="Y1167">
            <v>0</v>
          </cell>
          <cell r="Z1167">
            <v>0</v>
          </cell>
          <cell r="AA1167">
            <v>0</v>
          </cell>
          <cell r="AB1167">
            <v>0</v>
          </cell>
          <cell r="AC1167">
            <v>0</v>
          </cell>
        </row>
        <row r="1168">
          <cell r="B1168" t="str">
            <v>ACX185</v>
          </cell>
          <cell r="C1168">
            <v>0</v>
          </cell>
          <cell r="D1168">
            <v>0</v>
          </cell>
          <cell r="E1168" t="str">
            <v>Cáp 24KV ACX 185mm2</v>
          </cell>
          <cell r="F1168" t="str">
            <v>mét</v>
          </cell>
          <cell r="G1168">
            <v>0</v>
          </cell>
          <cell r="H1168">
            <v>116500</v>
          </cell>
          <cell r="K1168">
            <v>0</v>
          </cell>
          <cell r="M1168">
            <v>0</v>
          </cell>
          <cell r="N1168">
            <v>0</v>
          </cell>
          <cell r="O1168">
            <v>0</v>
          </cell>
          <cell r="P1168">
            <v>0</v>
          </cell>
          <cell r="Q1168">
            <v>0</v>
          </cell>
          <cell r="R1168">
            <v>0</v>
          </cell>
          <cell r="S1168">
            <v>0</v>
          </cell>
          <cell r="X1168">
            <v>0</v>
          </cell>
          <cell r="Y1168">
            <v>0</v>
          </cell>
          <cell r="Z1168">
            <v>0</v>
          </cell>
          <cell r="AA1168">
            <v>0</v>
          </cell>
          <cell r="AB1168">
            <v>0</v>
          </cell>
          <cell r="AC1168">
            <v>0</v>
          </cell>
        </row>
        <row r="1169">
          <cell r="B1169" t="str">
            <v>ACX240</v>
          </cell>
          <cell r="C1169">
            <v>0</v>
          </cell>
          <cell r="D1169">
            <v>0</v>
          </cell>
          <cell r="E1169" t="str">
            <v>Cáp 24KV ACX 240mm2</v>
          </cell>
          <cell r="F1169" t="str">
            <v>mét</v>
          </cell>
          <cell r="G1169">
            <v>0</v>
          </cell>
          <cell r="H1169">
            <v>122850</v>
          </cell>
          <cell r="K1169">
            <v>0</v>
          </cell>
          <cell r="M1169">
            <v>0</v>
          </cell>
          <cell r="N1169">
            <v>0</v>
          </cell>
          <cell r="O1169">
            <v>0</v>
          </cell>
          <cell r="P1169">
            <v>0</v>
          </cell>
          <cell r="Q1169">
            <v>0</v>
          </cell>
          <cell r="R1169">
            <v>0</v>
          </cell>
          <cell r="S1169">
            <v>0</v>
          </cell>
          <cell r="X1169">
            <v>0</v>
          </cell>
          <cell r="Y1169">
            <v>0</v>
          </cell>
          <cell r="Z1169">
            <v>0</v>
          </cell>
          <cell r="AA1169">
            <v>0</v>
          </cell>
          <cell r="AB1169">
            <v>0</v>
          </cell>
          <cell r="AC1169">
            <v>0</v>
          </cell>
        </row>
        <row r="1170">
          <cell r="B1170" t="str">
            <v>CXV25</v>
          </cell>
          <cell r="C1170">
            <v>0</v>
          </cell>
          <cell r="D1170">
            <v>0</v>
          </cell>
          <cell r="E1170" t="str">
            <v>Cáp 24KV C/XLPE/PVC 25mm2</v>
          </cell>
          <cell r="F1170" t="str">
            <v>mét</v>
          </cell>
          <cell r="G1170">
            <v>0</v>
          </cell>
          <cell r="H1170">
            <v>67506</v>
          </cell>
          <cell r="K1170">
            <v>0</v>
          </cell>
          <cell r="M1170">
            <v>0</v>
          </cell>
          <cell r="N1170">
            <v>0</v>
          </cell>
          <cell r="O1170">
            <v>0</v>
          </cell>
          <cell r="P1170">
            <v>0</v>
          </cell>
          <cell r="Q1170">
            <v>0</v>
          </cell>
          <cell r="R1170">
            <v>0</v>
          </cell>
          <cell r="S1170">
            <v>0</v>
          </cell>
          <cell r="U1170">
            <v>0</v>
          </cell>
          <cell r="AC1170">
            <v>0</v>
          </cell>
        </row>
        <row r="1171">
          <cell r="B1171" t="str">
            <v>CXV50</v>
          </cell>
          <cell r="C1171">
            <v>0</v>
          </cell>
          <cell r="D1171">
            <v>0</v>
          </cell>
          <cell r="E1171" t="str">
            <v>Cáp 24KV C/XLPE/PVC 50mm2</v>
          </cell>
          <cell r="F1171" t="str">
            <v>mét</v>
          </cell>
          <cell r="G1171">
            <v>0</v>
          </cell>
          <cell r="H1171">
            <v>154035</v>
          </cell>
          <cell r="K1171">
            <v>0</v>
          </cell>
          <cell r="M1171">
            <v>0</v>
          </cell>
          <cell r="N1171">
            <v>0</v>
          </cell>
          <cell r="O1171">
            <v>0</v>
          </cell>
          <cell r="P1171">
            <v>0</v>
          </cell>
          <cell r="Q1171">
            <v>0</v>
          </cell>
          <cell r="R1171">
            <v>0</v>
          </cell>
          <cell r="S1171">
            <v>0</v>
          </cell>
          <cell r="X1171">
            <v>0</v>
          </cell>
          <cell r="Y1171">
            <v>0</v>
          </cell>
          <cell r="Z1171">
            <v>0</v>
          </cell>
          <cell r="AA1171">
            <v>0</v>
          </cell>
          <cell r="AB1171">
            <v>0</v>
          </cell>
          <cell r="AC1171">
            <v>0</v>
          </cell>
        </row>
        <row r="1172">
          <cell r="B1172" t="str">
            <v>ke50</v>
          </cell>
          <cell r="C1172">
            <v>1</v>
          </cell>
          <cell r="D1172">
            <v>0</v>
          </cell>
          <cell r="E1172" t="str">
            <v>Kẹp ép WR cỡ dây 50mm2</v>
          </cell>
          <cell r="F1172" t="str">
            <v>cái</v>
          </cell>
          <cell r="G1172">
            <v>8</v>
          </cell>
          <cell r="H1172">
            <v>10500</v>
          </cell>
          <cell r="K1172">
            <v>0</v>
          </cell>
          <cell r="M1172">
            <v>0</v>
          </cell>
          <cell r="N1172">
            <v>84000</v>
          </cell>
          <cell r="O1172">
            <v>0</v>
          </cell>
          <cell r="P1172">
            <v>0</v>
          </cell>
          <cell r="Q1172">
            <v>0</v>
          </cell>
          <cell r="R1172">
            <v>0</v>
          </cell>
          <cell r="S1172">
            <v>0</v>
          </cell>
          <cell r="U1172">
            <v>8</v>
          </cell>
          <cell r="AC1172">
            <v>8</v>
          </cell>
        </row>
        <row r="1173">
          <cell r="B1173" t="str">
            <v>ke70</v>
          </cell>
          <cell r="C1173">
            <v>0</v>
          </cell>
          <cell r="D1173">
            <v>0</v>
          </cell>
          <cell r="E1173" t="str">
            <v>Kẹp ép WR cỡ dây 70mm2</v>
          </cell>
          <cell r="F1173" t="str">
            <v>cái</v>
          </cell>
          <cell r="G1173">
            <v>0</v>
          </cell>
          <cell r="H1173">
            <v>10500</v>
          </cell>
          <cell r="K1173">
            <v>0</v>
          </cell>
          <cell r="M1173">
            <v>0</v>
          </cell>
          <cell r="N1173">
            <v>0</v>
          </cell>
          <cell r="O1173">
            <v>0</v>
          </cell>
          <cell r="P1173">
            <v>0</v>
          </cell>
          <cell r="Q1173">
            <v>0</v>
          </cell>
          <cell r="R1173">
            <v>0</v>
          </cell>
          <cell r="S1173">
            <v>0</v>
          </cell>
          <cell r="X1173">
            <v>0</v>
          </cell>
          <cell r="Y1173">
            <v>0</v>
          </cell>
          <cell r="Z1173">
            <v>0</v>
          </cell>
          <cell r="AA1173">
            <v>0</v>
          </cell>
          <cell r="AB1173">
            <v>0</v>
          </cell>
          <cell r="AC1173">
            <v>0</v>
          </cell>
        </row>
        <row r="1174">
          <cell r="B1174" t="str">
            <v>ke95</v>
          </cell>
          <cell r="C1174">
            <v>0</v>
          </cell>
          <cell r="D1174">
            <v>0</v>
          </cell>
          <cell r="E1174" t="str">
            <v>Kẹp ép WR cỡ dây 95mm2</v>
          </cell>
          <cell r="F1174" t="str">
            <v>cái</v>
          </cell>
          <cell r="G1174">
            <v>0</v>
          </cell>
          <cell r="H1174">
            <v>14700</v>
          </cell>
          <cell r="K1174">
            <v>0</v>
          </cell>
          <cell r="M1174">
            <v>0</v>
          </cell>
          <cell r="N1174">
            <v>0</v>
          </cell>
          <cell r="O1174">
            <v>0</v>
          </cell>
          <cell r="P1174">
            <v>0</v>
          </cell>
          <cell r="Q1174">
            <v>0</v>
          </cell>
          <cell r="R1174">
            <v>0</v>
          </cell>
          <cell r="S1174">
            <v>0</v>
          </cell>
          <cell r="X1174">
            <v>0</v>
          </cell>
          <cell r="Y1174">
            <v>0</v>
          </cell>
          <cell r="Z1174">
            <v>0</v>
          </cell>
          <cell r="AA1174">
            <v>0</v>
          </cell>
          <cell r="AB1174">
            <v>0</v>
          </cell>
          <cell r="AC1174">
            <v>0</v>
          </cell>
        </row>
        <row r="1175">
          <cell r="B1175" t="str">
            <v>ke120</v>
          </cell>
          <cell r="C1175">
            <v>0</v>
          </cell>
          <cell r="D1175">
            <v>0</v>
          </cell>
          <cell r="E1175" t="str">
            <v>Kẹp ép WR cỡ dây 120mm2</v>
          </cell>
          <cell r="F1175" t="str">
            <v>cái</v>
          </cell>
          <cell r="G1175">
            <v>0</v>
          </cell>
          <cell r="H1175">
            <v>18900</v>
          </cell>
          <cell r="K1175">
            <v>0</v>
          </cell>
          <cell r="M1175">
            <v>0</v>
          </cell>
          <cell r="N1175">
            <v>0</v>
          </cell>
          <cell r="O1175">
            <v>0</v>
          </cell>
          <cell r="P1175">
            <v>0</v>
          </cell>
          <cell r="Q1175">
            <v>0</v>
          </cell>
          <cell r="R1175">
            <v>0</v>
          </cell>
          <cell r="S1175">
            <v>0</v>
          </cell>
          <cell r="U1175">
            <v>0</v>
          </cell>
          <cell r="AC1175">
            <v>0</v>
          </cell>
        </row>
        <row r="1176">
          <cell r="B1176" t="str">
            <v>ke150</v>
          </cell>
          <cell r="C1176">
            <v>0</v>
          </cell>
          <cell r="D1176">
            <v>0</v>
          </cell>
          <cell r="E1176" t="str">
            <v>Kẹp ép WR cỡ dây 150mm2</v>
          </cell>
          <cell r="F1176" t="str">
            <v>cái</v>
          </cell>
          <cell r="G1176">
            <v>0</v>
          </cell>
          <cell r="H1176">
            <v>23000</v>
          </cell>
          <cell r="K1176">
            <v>0</v>
          </cell>
          <cell r="M1176">
            <v>0</v>
          </cell>
          <cell r="N1176">
            <v>0</v>
          </cell>
          <cell r="O1176">
            <v>0</v>
          </cell>
          <cell r="P1176">
            <v>0</v>
          </cell>
          <cell r="Q1176">
            <v>0</v>
          </cell>
          <cell r="R1176">
            <v>0</v>
          </cell>
          <cell r="S1176">
            <v>0</v>
          </cell>
          <cell r="X1176">
            <v>0</v>
          </cell>
          <cell r="Y1176">
            <v>0</v>
          </cell>
          <cell r="Z1176">
            <v>0</v>
          </cell>
          <cell r="AA1176">
            <v>0</v>
          </cell>
          <cell r="AB1176">
            <v>0</v>
          </cell>
          <cell r="AC1176">
            <v>0</v>
          </cell>
        </row>
        <row r="1177">
          <cell r="B1177" t="str">
            <v>ke185</v>
          </cell>
          <cell r="C1177">
            <v>0</v>
          </cell>
          <cell r="D1177">
            <v>0</v>
          </cell>
          <cell r="E1177" t="str">
            <v>Kẹp ép WR cỡ dây 185mm2</v>
          </cell>
          <cell r="F1177" t="str">
            <v>cái</v>
          </cell>
          <cell r="G1177">
            <v>0</v>
          </cell>
          <cell r="H1177">
            <v>29000</v>
          </cell>
          <cell r="K1177">
            <v>0</v>
          </cell>
          <cell r="M1177">
            <v>0</v>
          </cell>
          <cell r="N1177">
            <v>0</v>
          </cell>
          <cell r="O1177">
            <v>0</v>
          </cell>
          <cell r="P1177">
            <v>0</v>
          </cell>
          <cell r="Q1177">
            <v>0</v>
          </cell>
          <cell r="R1177">
            <v>0</v>
          </cell>
          <cell r="S1177">
            <v>0</v>
          </cell>
          <cell r="X1177">
            <v>0</v>
          </cell>
          <cell r="Y1177">
            <v>0</v>
          </cell>
          <cell r="Z1177">
            <v>0</v>
          </cell>
          <cell r="AA1177">
            <v>0</v>
          </cell>
          <cell r="AB1177">
            <v>0</v>
          </cell>
          <cell r="AC1177">
            <v>0</v>
          </cell>
        </row>
        <row r="1178">
          <cell r="B1178" t="str">
            <v>ke240</v>
          </cell>
          <cell r="C1178">
            <v>0</v>
          </cell>
          <cell r="D1178">
            <v>0</v>
          </cell>
          <cell r="E1178" t="str">
            <v>Kẹp ép WR cỡ dây 240mm2</v>
          </cell>
          <cell r="F1178" t="str">
            <v>cái</v>
          </cell>
          <cell r="G1178">
            <v>0</v>
          </cell>
          <cell r="H1178">
            <v>36500</v>
          </cell>
          <cell r="K1178">
            <v>0</v>
          </cell>
          <cell r="M1178">
            <v>0</v>
          </cell>
          <cell r="N1178">
            <v>0</v>
          </cell>
          <cell r="O1178">
            <v>0</v>
          </cell>
          <cell r="P1178">
            <v>0</v>
          </cell>
          <cell r="Q1178">
            <v>0</v>
          </cell>
          <cell r="R1178">
            <v>0</v>
          </cell>
          <cell r="S1178">
            <v>0</v>
          </cell>
          <cell r="X1178">
            <v>0</v>
          </cell>
          <cell r="Y1178">
            <v>0</v>
          </cell>
          <cell r="Z1178">
            <v>0</v>
          </cell>
          <cell r="AA1178">
            <v>0</v>
          </cell>
          <cell r="AB1178">
            <v>0</v>
          </cell>
          <cell r="AC1178">
            <v>0</v>
          </cell>
        </row>
        <row r="1179">
          <cell r="B1179" t="str">
            <v>KQ2</v>
          </cell>
          <cell r="C1179">
            <v>0</v>
          </cell>
          <cell r="D1179" t="str">
            <v>D6.6201</v>
          </cell>
          <cell r="E1179" t="str">
            <v>Kẹp quai 2/0 (quai đồng 8mm)</v>
          </cell>
          <cell r="F1179" t="str">
            <v>cái</v>
          </cell>
          <cell r="G1179">
            <v>0</v>
          </cell>
          <cell r="H1179">
            <v>47000</v>
          </cell>
          <cell r="K1179">
            <v>0</v>
          </cell>
          <cell r="M1179">
            <v>0</v>
          </cell>
          <cell r="N1179">
            <v>0</v>
          </cell>
          <cell r="O1179">
            <v>0</v>
          </cell>
          <cell r="P1179">
            <v>0</v>
          </cell>
          <cell r="Q1179">
            <v>0</v>
          </cell>
          <cell r="R1179">
            <v>0</v>
          </cell>
          <cell r="S1179">
            <v>0</v>
          </cell>
          <cell r="X1179">
            <v>0</v>
          </cell>
          <cell r="Y1179">
            <v>0</v>
          </cell>
          <cell r="Z1179">
            <v>0</v>
          </cell>
          <cell r="AA1179">
            <v>0</v>
          </cell>
          <cell r="AB1179">
            <v>0</v>
          </cell>
          <cell r="AC1179">
            <v>0</v>
          </cell>
        </row>
        <row r="1180">
          <cell r="B1180" t="str">
            <v>KQ4</v>
          </cell>
          <cell r="C1180">
            <v>0</v>
          </cell>
          <cell r="D1180" t="str">
            <v>D6.6201</v>
          </cell>
          <cell r="E1180" t="str">
            <v>Kẹp quai 4/0 (quai đồng 8mm)</v>
          </cell>
          <cell r="F1180" t="str">
            <v>cái</v>
          </cell>
          <cell r="G1180">
            <v>0</v>
          </cell>
          <cell r="H1180">
            <v>63000</v>
          </cell>
          <cell r="K1180">
            <v>0</v>
          </cell>
          <cell r="M1180">
            <v>0</v>
          </cell>
          <cell r="N1180">
            <v>0</v>
          </cell>
          <cell r="O1180">
            <v>0</v>
          </cell>
          <cell r="P1180">
            <v>0</v>
          </cell>
          <cell r="Q1180">
            <v>0</v>
          </cell>
          <cell r="R1180">
            <v>0</v>
          </cell>
          <cell r="S1180">
            <v>0</v>
          </cell>
          <cell r="U1180">
            <v>0</v>
          </cell>
          <cell r="AC1180">
            <v>0</v>
          </cell>
        </row>
        <row r="1181">
          <cell r="B1181" t="str">
            <v>CKQ</v>
          </cell>
          <cell r="C1181">
            <v>0</v>
          </cell>
          <cell r="D1181">
            <v>0</v>
          </cell>
          <cell r="E1181" t="str">
            <v>Chụp cách điện kẹp quai</v>
          </cell>
          <cell r="F1181" t="str">
            <v>cái</v>
          </cell>
          <cell r="G1181">
            <v>0</v>
          </cell>
          <cell r="H1181">
            <v>122000</v>
          </cell>
          <cell r="K1181">
            <v>0</v>
          </cell>
          <cell r="M1181">
            <v>0</v>
          </cell>
          <cell r="N1181">
            <v>0</v>
          </cell>
          <cell r="O1181">
            <v>0</v>
          </cell>
          <cell r="P1181">
            <v>0</v>
          </cell>
          <cell r="Q1181">
            <v>0</v>
          </cell>
          <cell r="R1181">
            <v>0</v>
          </cell>
          <cell r="S1181">
            <v>0</v>
          </cell>
          <cell r="X1181">
            <v>0</v>
          </cell>
          <cell r="Y1181">
            <v>0</v>
          </cell>
          <cell r="Z1181">
            <v>0</v>
          </cell>
          <cell r="AA1181">
            <v>0</v>
          </cell>
          <cell r="AB1181">
            <v>0</v>
          </cell>
          <cell r="AC1181">
            <v>0</v>
          </cell>
        </row>
        <row r="1182">
          <cell r="B1182" t="str">
            <v>HL2</v>
          </cell>
          <cell r="C1182">
            <v>0</v>
          </cell>
          <cell r="D1182" t="str">
            <v>D6.6202</v>
          </cell>
          <cell r="E1182" t="str">
            <v>Kẹp hotline 2/0</v>
          </cell>
          <cell r="F1182" t="str">
            <v>cái</v>
          </cell>
          <cell r="G1182">
            <v>0</v>
          </cell>
          <cell r="H1182">
            <v>68000</v>
          </cell>
          <cell r="K1182">
            <v>0</v>
          </cell>
          <cell r="M1182">
            <v>0</v>
          </cell>
          <cell r="N1182">
            <v>0</v>
          </cell>
          <cell r="O1182">
            <v>0</v>
          </cell>
          <cell r="P1182">
            <v>0</v>
          </cell>
          <cell r="Q1182">
            <v>0</v>
          </cell>
          <cell r="R1182">
            <v>0</v>
          </cell>
          <cell r="S1182">
            <v>0</v>
          </cell>
          <cell r="X1182">
            <v>0</v>
          </cell>
          <cell r="Y1182">
            <v>0</v>
          </cell>
          <cell r="Z1182">
            <v>0</v>
          </cell>
          <cell r="AA1182">
            <v>0</v>
          </cell>
          <cell r="AB1182">
            <v>0</v>
          </cell>
          <cell r="AC1182">
            <v>0</v>
          </cell>
        </row>
        <row r="1183">
          <cell r="B1183" t="str">
            <v>HL4</v>
          </cell>
          <cell r="C1183">
            <v>0</v>
          </cell>
          <cell r="D1183" t="str">
            <v>D6.6202</v>
          </cell>
          <cell r="E1183" t="str">
            <v>Kẹp hotline 4/0</v>
          </cell>
          <cell r="F1183" t="str">
            <v>cái</v>
          </cell>
          <cell r="G1183">
            <v>0</v>
          </cell>
          <cell r="H1183">
            <v>94500</v>
          </cell>
          <cell r="K1183">
            <v>0</v>
          </cell>
          <cell r="M1183">
            <v>0</v>
          </cell>
          <cell r="N1183">
            <v>0</v>
          </cell>
          <cell r="O1183">
            <v>0</v>
          </cell>
          <cell r="P1183">
            <v>0</v>
          </cell>
          <cell r="Q1183">
            <v>0</v>
          </cell>
          <cell r="R1183">
            <v>0</v>
          </cell>
          <cell r="S1183">
            <v>0</v>
          </cell>
          <cell r="U1183">
            <v>0</v>
          </cell>
          <cell r="AC1183">
            <v>0</v>
          </cell>
        </row>
        <row r="1184">
          <cell r="B1184" t="str">
            <v>DBST</v>
          </cell>
          <cell r="C1184">
            <v>1</v>
          </cell>
          <cell r="D1184">
            <v>0</v>
          </cell>
          <cell r="E1184" t="str">
            <v>Dây phi kim buộc cổ sứ (trụ thẳng)</v>
          </cell>
          <cell r="F1184" t="str">
            <v>sợi</v>
          </cell>
          <cell r="G1184">
            <v>26</v>
          </cell>
          <cell r="H1184">
            <v>225000</v>
          </cell>
          <cell r="K1184">
            <v>0</v>
          </cell>
          <cell r="M1184">
            <v>0</v>
          </cell>
          <cell r="N1184">
            <v>5850000</v>
          </cell>
          <cell r="O1184">
            <v>0</v>
          </cell>
          <cell r="P1184">
            <v>0</v>
          </cell>
          <cell r="Q1184">
            <v>0</v>
          </cell>
          <cell r="R1184">
            <v>0</v>
          </cell>
          <cell r="S1184">
            <v>0</v>
          </cell>
          <cell r="U1184">
            <v>26</v>
          </cell>
          <cell r="AC1184">
            <v>26</v>
          </cell>
        </row>
        <row r="1185">
          <cell r="B1185" t="str">
            <v>DBSG</v>
          </cell>
          <cell r="C1185">
            <v>1</v>
          </cell>
          <cell r="D1185">
            <v>0</v>
          </cell>
          <cell r="E1185" t="str">
            <v>Dây phi kim buộc cổ sứ (trụ góc)</v>
          </cell>
          <cell r="F1185" t="str">
            <v>sợi</v>
          </cell>
          <cell r="G1185">
            <v>6</v>
          </cell>
          <cell r="H1185">
            <v>236000</v>
          </cell>
          <cell r="K1185">
            <v>0</v>
          </cell>
          <cell r="M1185">
            <v>0</v>
          </cell>
          <cell r="N1185">
            <v>1416000</v>
          </cell>
          <cell r="O1185">
            <v>0</v>
          </cell>
          <cell r="P1185">
            <v>0</v>
          </cell>
          <cell r="Q1185">
            <v>0</v>
          </cell>
          <cell r="R1185">
            <v>0</v>
          </cell>
          <cell r="S1185">
            <v>0</v>
          </cell>
          <cell r="U1185">
            <v>6</v>
          </cell>
          <cell r="AC1185">
            <v>6</v>
          </cell>
        </row>
        <row r="1186">
          <cell r="B1186" t="str">
            <v>DBST240</v>
          </cell>
          <cell r="C1186">
            <v>0</v>
          </cell>
          <cell r="D1186">
            <v>0</v>
          </cell>
          <cell r="E1186" t="str">
            <v>Dây phi kim buộc cổ sứ (trụ thẳng) dây 240mm2</v>
          </cell>
          <cell r="F1186" t="str">
            <v>sợi</v>
          </cell>
          <cell r="G1186">
            <v>0</v>
          </cell>
          <cell r="H1186">
            <v>330000</v>
          </cell>
          <cell r="K1186">
            <v>0</v>
          </cell>
          <cell r="M1186">
            <v>0</v>
          </cell>
          <cell r="N1186">
            <v>0</v>
          </cell>
          <cell r="O1186">
            <v>0</v>
          </cell>
          <cell r="P1186">
            <v>0</v>
          </cell>
          <cell r="Q1186">
            <v>0</v>
          </cell>
          <cell r="R1186">
            <v>0</v>
          </cell>
          <cell r="S1186">
            <v>0</v>
          </cell>
          <cell r="U1186">
            <v>0</v>
          </cell>
          <cell r="AC1186">
            <v>0</v>
          </cell>
        </row>
        <row r="1187">
          <cell r="B1187" t="str">
            <v>Duplex 211</v>
          </cell>
          <cell r="C1187">
            <v>0</v>
          </cell>
          <cell r="D1187">
            <v>0</v>
          </cell>
          <cell r="E1187" t="str">
            <v>Cáp Duplex 2x11</v>
          </cell>
          <cell r="F1187" t="str">
            <v>m</v>
          </cell>
          <cell r="G1187">
            <v>0</v>
          </cell>
          <cell r="H1187">
            <v>44200</v>
          </cell>
          <cell r="K1187">
            <v>0</v>
          </cell>
          <cell r="M1187">
            <v>0</v>
          </cell>
          <cell r="N1187">
            <v>0</v>
          </cell>
          <cell r="O1187">
            <v>0</v>
          </cell>
          <cell r="P1187">
            <v>0</v>
          </cell>
          <cell r="Q1187">
            <v>0</v>
          </cell>
          <cell r="R1187">
            <v>0</v>
          </cell>
          <cell r="S1187">
            <v>0</v>
          </cell>
          <cell r="U1187">
            <v>0</v>
          </cell>
          <cell r="AC1187">
            <v>0</v>
          </cell>
        </row>
        <row r="1188">
          <cell r="B1188" t="str">
            <v>B16300</v>
          </cell>
          <cell r="C1188">
            <v>1</v>
          </cell>
          <cell r="D1188">
            <v>0</v>
          </cell>
          <cell r="E1188" t="str">
            <v>Boulon 16x300</v>
          </cell>
          <cell r="F1188" t="str">
            <v>bộ</v>
          </cell>
          <cell r="G1188">
            <v>7</v>
          </cell>
          <cell r="H1188">
            <v>21000</v>
          </cell>
          <cell r="K1188">
            <v>0</v>
          </cell>
          <cell r="M1188">
            <v>0</v>
          </cell>
          <cell r="N1188">
            <v>147000</v>
          </cell>
          <cell r="O1188">
            <v>0</v>
          </cell>
          <cell r="P1188">
            <v>0</v>
          </cell>
          <cell r="Q1188">
            <v>0</v>
          </cell>
          <cell r="R1188">
            <v>0</v>
          </cell>
          <cell r="S1188">
            <v>0</v>
          </cell>
          <cell r="U1188">
            <v>7</v>
          </cell>
          <cell r="AC1188">
            <v>7</v>
          </cell>
        </row>
        <row r="1189">
          <cell r="B1189" t="str">
            <v>B16350</v>
          </cell>
          <cell r="C1189">
            <v>0</v>
          </cell>
          <cell r="D1189">
            <v>0</v>
          </cell>
          <cell r="E1189" t="str">
            <v>Boulon 16x350</v>
          </cell>
          <cell r="F1189" t="str">
            <v>bộ</v>
          </cell>
          <cell r="G1189">
            <v>0</v>
          </cell>
          <cell r="H1189">
            <v>23500</v>
          </cell>
          <cell r="K1189">
            <v>0</v>
          </cell>
          <cell r="M1189">
            <v>0</v>
          </cell>
          <cell r="N1189">
            <v>0</v>
          </cell>
          <cell r="O1189">
            <v>0</v>
          </cell>
          <cell r="P1189">
            <v>0</v>
          </cell>
          <cell r="Q1189">
            <v>0</v>
          </cell>
          <cell r="R1189">
            <v>0</v>
          </cell>
          <cell r="S1189">
            <v>0</v>
          </cell>
          <cell r="U1189">
            <v>0</v>
          </cell>
          <cell r="AC1189">
            <v>0</v>
          </cell>
        </row>
        <row r="1190">
          <cell r="B1190" t="str">
            <v>LD 50</v>
          </cell>
          <cell r="C1190">
            <v>1</v>
          </cell>
          <cell r="D1190">
            <v>0</v>
          </cell>
          <cell r="E1190" t="str">
            <v>Long đền vuông 18 (50x50x3)</v>
          </cell>
          <cell r="F1190" t="str">
            <v>cái</v>
          </cell>
          <cell r="G1190">
            <v>24</v>
          </cell>
          <cell r="H1190">
            <v>2600</v>
          </cell>
          <cell r="K1190">
            <v>0</v>
          </cell>
          <cell r="M1190">
            <v>0</v>
          </cell>
          <cell r="N1190">
            <v>62400</v>
          </cell>
          <cell r="O1190">
            <v>0</v>
          </cell>
          <cell r="P1190">
            <v>0</v>
          </cell>
          <cell r="Q1190">
            <v>0</v>
          </cell>
          <cell r="R1190">
            <v>0</v>
          </cell>
          <cell r="S1190">
            <v>0</v>
          </cell>
          <cell r="U1190">
            <v>24</v>
          </cell>
          <cell r="AC1190">
            <v>24</v>
          </cell>
        </row>
        <row r="1191">
          <cell r="B1191" t="str">
            <v>BM16300</v>
          </cell>
          <cell r="C1191">
            <v>1</v>
          </cell>
          <cell r="D1191">
            <v>0</v>
          </cell>
          <cell r="E1191" t="str">
            <v>Boulon mắt 16x300</v>
          </cell>
          <cell r="F1191" t="str">
            <v>bộ</v>
          </cell>
          <cell r="G1191">
            <v>10</v>
          </cell>
          <cell r="H1191">
            <v>34500</v>
          </cell>
          <cell r="K1191">
            <v>0</v>
          </cell>
          <cell r="M1191">
            <v>0</v>
          </cell>
          <cell r="N1191">
            <v>345000</v>
          </cell>
          <cell r="O1191">
            <v>0</v>
          </cell>
          <cell r="P1191">
            <v>0</v>
          </cell>
          <cell r="Q1191">
            <v>0</v>
          </cell>
          <cell r="R1191">
            <v>0</v>
          </cell>
          <cell r="S1191">
            <v>0</v>
          </cell>
          <cell r="U1191">
            <v>10</v>
          </cell>
          <cell r="AC1191">
            <v>10</v>
          </cell>
        </row>
        <row r="1192">
          <cell r="B1192" t="str">
            <v>ON50</v>
          </cell>
          <cell r="C1192">
            <v>0</v>
          </cell>
          <cell r="E1192" t="str">
            <v>Ống nối dây cỡ 50mm2</v>
          </cell>
          <cell r="F1192" t="str">
            <v>cái</v>
          </cell>
          <cell r="G1192">
            <v>0</v>
          </cell>
          <cell r="H1192">
            <v>22000</v>
          </cell>
          <cell r="N1192">
            <v>0</v>
          </cell>
          <cell r="O1192">
            <v>0</v>
          </cell>
          <cell r="P1192">
            <v>0</v>
          </cell>
          <cell r="Q1192">
            <v>0</v>
          </cell>
          <cell r="R1192">
            <v>0</v>
          </cell>
          <cell r="S1192">
            <v>0</v>
          </cell>
          <cell r="X1192">
            <v>0</v>
          </cell>
          <cell r="Y1192">
            <v>0</v>
          </cell>
          <cell r="Z1192">
            <v>0</v>
          </cell>
          <cell r="AA1192">
            <v>0</v>
          </cell>
          <cell r="AB1192">
            <v>0</v>
          </cell>
          <cell r="AC1192">
            <v>0</v>
          </cell>
        </row>
        <row r="1193">
          <cell r="B1193" t="str">
            <v>ON70</v>
          </cell>
          <cell r="C1193">
            <v>0</v>
          </cell>
          <cell r="D1193">
            <v>0</v>
          </cell>
          <cell r="E1193" t="str">
            <v>Ống nối dây cỡ 70mm2</v>
          </cell>
          <cell r="F1193" t="str">
            <v>cái</v>
          </cell>
          <cell r="G1193">
            <v>0</v>
          </cell>
          <cell r="H1193">
            <v>27000</v>
          </cell>
          <cell r="K1193">
            <v>304972</v>
          </cell>
          <cell r="M1193">
            <v>8886</v>
          </cell>
          <cell r="N1193">
            <v>0</v>
          </cell>
          <cell r="O1193">
            <v>0</v>
          </cell>
          <cell r="P1193">
            <v>0</v>
          </cell>
          <cell r="Q1193">
            <v>0</v>
          </cell>
          <cell r="R1193">
            <v>0</v>
          </cell>
          <cell r="S1193">
            <v>0</v>
          </cell>
          <cell r="X1193">
            <v>0</v>
          </cell>
          <cell r="Y1193">
            <v>0</v>
          </cell>
          <cell r="Z1193">
            <v>0</v>
          </cell>
          <cell r="AA1193">
            <v>0</v>
          </cell>
          <cell r="AB1193">
            <v>0</v>
          </cell>
          <cell r="AC1193">
            <v>0</v>
          </cell>
        </row>
        <row r="1194">
          <cell r="B1194" t="str">
            <v>ON95</v>
          </cell>
          <cell r="C1194">
            <v>0</v>
          </cell>
          <cell r="D1194">
            <v>0</v>
          </cell>
          <cell r="E1194" t="str">
            <v>Ống nối dây cỡ 95mm2</v>
          </cell>
          <cell r="F1194" t="str">
            <v>cái</v>
          </cell>
          <cell r="G1194">
            <v>0</v>
          </cell>
          <cell r="H1194">
            <v>39000</v>
          </cell>
          <cell r="K1194">
            <v>304972</v>
          </cell>
          <cell r="M1194">
            <v>8886</v>
          </cell>
          <cell r="N1194">
            <v>0</v>
          </cell>
          <cell r="O1194">
            <v>0</v>
          </cell>
          <cell r="P1194">
            <v>0</v>
          </cell>
          <cell r="Q1194">
            <v>0</v>
          </cell>
          <cell r="R1194">
            <v>0</v>
          </cell>
          <cell r="S1194">
            <v>0</v>
          </cell>
          <cell r="X1194">
            <v>0</v>
          </cell>
          <cell r="Y1194">
            <v>0</v>
          </cell>
          <cell r="Z1194">
            <v>0</v>
          </cell>
          <cell r="AA1194">
            <v>0</v>
          </cell>
          <cell r="AB1194">
            <v>0</v>
          </cell>
          <cell r="AC1194">
            <v>0</v>
          </cell>
        </row>
        <row r="1195">
          <cell r="B1195" t="str">
            <v>ON120</v>
          </cell>
          <cell r="C1195">
            <v>0</v>
          </cell>
          <cell r="D1195">
            <v>0</v>
          </cell>
          <cell r="E1195" t="str">
            <v>Ống nối dây cỡ 120mm2</v>
          </cell>
          <cell r="F1195" t="str">
            <v>cái</v>
          </cell>
          <cell r="G1195">
            <v>0</v>
          </cell>
          <cell r="H1195">
            <v>56000</v>
          </cell>
          <cell r="K1195">
            <v>304972</v>
          </cell>
          <cell r="M1195">
            <v>8886</v>
          </cell>
          <cell r="N1195">
            <v>0</v>
          </cell>
          <cell r="O1195">
            <v>0</v>
          </cell>
          <cell r="P1195">
            <v>0</v>
          </cell>
          <cell r="Q1195">
            <v>0</v>
          </cell>
          <cell r="R1195">
            <v>0</v>
          </cell>
          <cell r="S1195">
            <v>0</v>
          </cell>
          <cell r="X1195">
            <v>0</v>
          </cell>
          <cell r="Y1195">
            <v>0</v>
          </cell>
          <cell r="Z1195">
            <v>0</v>
          </cell>
          <cell r="AA1195">
            <v>0</v>
          </cell>
          <cell r="AB1195">
            <v>0</v>
          </cell>
          <cell r="AC1195">
            <v>0</v>
          </cell>
        </row>
        <row r="1196">
          <cell r="B1196" t="str">
            <v>ON150</v>
          </cell>
          <cell r="C1196">
            <v>0</v>
          </cell>
          <cell r="D1196">
            <v>0</v>
          </cell>
          <cell r="E1196" t="str">
            <v>Ống nối dây cỡ 150mm2</v>
          </cell>
          <cell r="F1196" t="str">
            <v>cái</v>
          </cell>
          <cell r="G1196">
            <v>0</v>
          </cell>
          <cell r="H1196">
            <v>74000</v>
          </cell>
          <cell r="K1196">
            <v>383675</v>
          </cell>
          <cell r="M1196">
            <v>8886</v>
          </cell>
          <cell r="N1196">
            <v>0</v>
          </cell>
          <cell r="O1196">
            <v>0</v>
          </cell>
          <cell r="P1196">
            <v>0</v>
          </cell>
          <cell r="Q1196">
            <v>0</v>
          </cell>
          <cell r="R1196">
            <v>0</v>
          </cell>
          <cell r="S1196">
            <v>0</v>
          </cell>
          <cell r="X1196">
            <v>0</v>
          </cell>
          <cell r="Y1196">
            <v>0</v>
          </cell>
          <cell r="Z1196">
            <v>0</v>
          </cell>
          <cell r="AA1196">
            <v>0</v>
          </cell>
          <cell r="AB1196">
            <v>0</v>
          </cell>
          <cell r="AC1196">
            <v>0</v>
          </cell>
        </row>
        <row r="1197">
          <cell r="B1197" t="str">
            <v>ON185</v>
          </cell>
          <cell r="C1197">
            <v>0</v>
          </cell>
          <cell r="D1197">
            <v>0</v>
          </cell>
          <cell r="E1197" t="str">
            <v>Ống nối dây cỡ 185mm2</v>
          </cell>
          <cell r="F1197" t="str">
            <v>cái</v>
          </cell>
          <cell r="G1197">
            <v>0</v>
          </cell>
          <cell r="H1197">
            <v>99000</v>
          </cell>
          <cell r="K1197">
            <v>472215</v>
          </cell>
          <cell r="M1197">
            <v>8886</v>
          </cell>
          <cell r="N1197">
            <v>0</v>
          </cell>
          <cell r="O1197">
            <v>0</v>
          </cell>
          <cell r="P1197">
            <v>0</v>
          </cell>
          <cell r="Q1197">
            <v>0</v>
          </cell>
          <cell r="R1197">
            <v>0</v>
          </cell>
          <cell r="S1197">
            <v>0</v>
          </cell>
          <cell r="X1197">
            <v>0</v>
          </cell>
          <cell r="Y1197">
            <v>0</v>
          </cell>
          <cell r="Z1197">
            <v>0</v>
          </cell>
          <cell r="AA1197">
            <v>0</v>
          </cell>
          <cell r="AB1197">
            <v>0</v>
          </cell>
          <cell r="AC1197">
            <v>0</v>
          </cell>
        </row>
        <row r="1198">
          <cell r="B1198" t="str">
            <v>ON240</v>
          </cell>
          <cell r="C1198">
            <v>0</v>
          </cell>
          <cell r="D1198">
            <v>0</v>
          </cell>
          <cell r="E1198" t="str">
            <v>Ống nối dây cỡ 240mm2</v>
          </cell>
          <cell r="F1198" t="str">
            <v>cái</v>
          </cell>
          <cell r="G1198">
            <v>0</v>
          </cell>
          <cell r="H1198">
            <v>124000</v>
          </cell>
          <cell r="K1198">
            <v>613223</v>
          </cell>
          <cell r="M1198">
            <v>11108</v>
          </cell>
          <cell r="N1198">
            <v>0</v>
          </cell>
          <cell r="O1198">
            <v>0</v>
          </cell>
          <cell r="P1198">
            <v>0</v>
          </cell>
          <cell r="Q1198">
            <v>0</v>
          </cell>
          <cell r="R1198">
            <v>0</v>
          </cell>
          <cell r="S1198">
            <v>0</v>
          </cell>
          <cell r="X1198">
            <v>0</v>
          </cell>
          <cell r="Y1198">
            <v>0</v>
          </cell>
          <cell r="Z1198">
            <v>0</v>
          </cell>
          <cell r="AA1198">
            <v>0</v>
          </cell>
          <cell r="AB1198">
            <v>0</v>
          </cell>
          <cell r="AC1198">
            <v>0</v>
          </cell>
        </row>
        <row r="1199">
          <cell r="B1199" t="str">
            <v>OBCD</v>
          </cell>
          <cell r="C1199">
            <v>1</v>
          </cell>
          <cell r="D1199">
            <v>0</v>
          </cell>
          <cell r="E1199" t="str">
            <v>Ống bọc cách điện D30/17</v>
          </cell>
          <cell r="F1199" t="str">
            <v>mét</v>
          </cell>
          <cell r="G1199">
            <v>0.9</v>
          </cell>
          <cell r="H1199">
            <v>95000</v>
          </cell>
          <cell r="N1199">
            <v>85500</v>
          </cell>
          <cell r="O1199">
            <v>0</v>
          </cell>
          <cell r="P1199">
            <v>0</v>
          </cell>
          <cell r="Q1199">
            <v>0</v>
          </cell>
          <cell r="R1199">
            <v>0</v>
          </cell>
          <cell r="S1199">
            <v>0</v>
          </cell>
          <cell r="U1199">
            <v>0.9</v>
          </cell>
          <cell r="AC1199">
            <v>0.9</v>
          </cell>
        </row>
        <row r="1200">
          <cell r="B1200" t="str">
            <v>A70</v>
          </cell>
          <cell r="C1200">
            <v>0</v>
          </cell>
          <cell r="D1200">
            <v>0</v>
          </cell>
          <cell r="E1200" t="str">
            <v>Cáp nhôm A-70: buột dây cổ sứ</v>
          </cell>
          <cell r="F1200" t="str">
            <v>kg</v>
          </cell>
          <cell r="G1200">
            <v>0</v>
          </cell>
          <cell r="H1200">
            <v>59513</v>
          </cell>
          <cell r="K1200">
            <v>0</v>
          </cell>
          <cell r="M1200">
            <v>0</v>
          </cell>
          <cell r="N1200">
            <v>0</v>
          </cell>
          <cell r="O1200">
            <v>0</v>
          </cell>
          <cell r="P1200">
            <v>0</v>
          </cell>
          <cell r="Q1200">
            <v>0</v>
          </cell>
          <cell r="R1200">
            <v>0</v>
          </cell>
          <cell r="S1200">
            <v>0</v>
          </cell>
          <cell r="U1200">
            <v>0</v>
          </cell>
          <cell r="AC1200">
            <v>0</v>
          </cell>
        </row>
        <row r="1201">
          <cell r="B1201" t="str">
            <v>KDAC50</v>
          </cell>
          <cell r="C1201">
            <v>1</v>
          </cell>
          <cell r="D1201" t="str">
            <v>D3.6211</v>
          </cell>
          <cell r="E1201" t="str">
            <v>Kéo dây nhôm lõi thép cỡ dây 50mm2, chiều cao &lt;10m</v>
          </cell>
          <cell r="F1201" t="str">
            <v>km</v>
          </cell>
          <cell r="G1201">
            <v>0.27</v>
          </cell>
          <cell r="H1201">
            <v>0</v>
          </cell>
          <cell r="K1201">
            <v>1852324</v>
          </cell>
          <cell r="M1201">
            <v>156614</v>
          </cell>
          <cell r="N1201">
            <v>0</v>
          </cell>
          <cell r="O1201">
            <v>0</v>
          </cell>
          <cell r="P1201">
            <v>0</v>
          </cell>
          <cell r="Q1201">
            <v>500127</v>
          </cell>
          <cell r="R1201">
            <v>0</v>
          </cell>
          <cell r="S1201">
            <v>42286</v>
          </cell>
          <cell r="AC1201">
            <v>0.27</v>
          </cell>
        </row>
        <row r="1202">
          <cell r="B1202" t="str">
            <v>KDAC70</v>
          </cell>
          <cell r="C1202">
            <v>0</v>
          </cell>
          <cell r="D1202" t="str">
            <v>D3.6211</v>
          </cell>
          <cell r="E1202" t="str">
            <v>Kéo dây nhôm lõi thép cỡ dây 70mm2</v>
          </cell>
          <cell r="F1202" t="str">
            <v>km</v>
          </cell>
          <cell r="G1202">
            <v>0</v>
          </cell>
          <cell r="H1202">
            <v>0</v>
          </cell>
          <cell r="K1202">
            <v>2646176</v>
          </cell>
          <cell r="M1202">
            <v>156614</v>
          </cell>
          <cell r="N1202">
            <v>0</v>
          </cell>
          <cell r="O1202">
            <v>0</v>
          </cell>
          <cell r="P1202">
            <v>0</v>
          </cell>
          <cell r="Q1202">
            <v>0</v>
          </cell>
          <cell r="R1202">
            <v>0</v>
          </cell>
          <cell r="S1202">
            <v>0</v>
          </cell>
          <cell r="X1202">
            <v>0</v>
          </cell>
          <cell r="Y1202">
            <v>0</v>
          </cell>
          <cell r="Z1202">
            <v>0</v>
          </cell>
          <cell r="AA1202">
            <v>0</v>
          </cell>
          <cell r="AB1202">
            <v>0</v>
          </cell>
          <cell r="AC1202">
            <v>0</v>
          </cell>
        </row>
        <row r="1203">
          <cell r="B1203" t="str">
            <v>KDAC95</v>
          </cell>
          <cell r="C1203">
            <v>0</v>
          </cell>
          <cell r="D1203" t="str">
            <v>D3.6212</v>
          </cell>
          <cell r="E1203" t="str">
            <v>Kéo dây nhôm lõi thép cỡ dây 95mm2</v>
          </cell>
          <cell r="F1203" t="str">
            <v>km</v>
          </cell>
          <cell r="G1203">
            <v>0</v>
          </cell>
          <cell r="H1203">
            <v>0</v>
          </cell>
          <cell r="K1203">
            <v>3591889</v>
          </cell>
          <cell r="M1203">
            <v>212254</v>
          </cell>
          <cell r="N1203">
            <v>0</v>
          </cell>
          <cell r="O1203">
            <v>0</v>
          </cell>
          <cell r="P1203">
            <v>0</v>
          </cell>
          <cell r="Q1203">
            <v>0</v>
          </cell>
          <cell r="R1203">
            <v>0</v>
          </cell>
          <cell r="S1203">
            <v>0</v>
          </cell>
          <cell r="X1203">
            <v>0</v>
          </cell>
          <cell r="Y1203">
            <v>0</v>
          </cell>
          <cell r="Z1203">
            <v>0</v>
          </cell>
          <cell r="AA1203">
            <v>0</v>
          </cell>
          <cell r="AB1203">
            <v>0</v>
          </cell>
          <cell r="AC1203">
            <v>0</v>
          </cell>
        </row>
        <row r="1204">
          <cell r="B1204" t="str">
            <v>KDAC120</v>
          </cell>
          <cell r="C1204">
            <v>0</v>
          </cell>
          <cell r="D1204" t="str">
            <v>06.6161</v>
          </cell>
          <cell r="E1204" t="str">
            <v>Kéo dây nhôm lõi thép cỡ dây 120mm2</v>
          </cell>
          <cell r="F1204" t="str">
            <v>km</v>
          </cell>
          <cell r="G1204">
            <v>0</v>
          </cell>
          <cell r="H1204">
            <v>0</v>
          </cell>
          <cell r="K1204">
            <v>0</v>
          </cell>
          <cell r="M1204">
            <v>0</v>
          </cell>
          <cell r="N1204">
            <v>0</v>
          </cell>
          <cell r="O1204">
            <v>0</v>
          </cell>
          <cell r="P1204">
            <v>0</v>
          </cell>
          <cell r="Q1204">
            <v>0</v>
          </cell>
          <cell r="R1204">
            <v>0</v>
          </cell>
          <cell r="S1204">
            <v>0</v>
          </cell>
          <cell r="X1204">
            <v>0</v>
          </cell>
          <cell r="Y1204">
            <v>0</v>
          </cell>
          <cell r="Z1204">
            <v>0</v>
          </cell>
          <cell r="AA1204">
            <v>0</v>
          </cell>
          <cell r="AB1204">
            <v>0</v>
          </cell>
          <cell r="AC1204">
            <v>0</v>
          </cell>
        </row>
        <row r="1205">
          <cell r="B1205" t="str">
            <v>KDAC150</v>
          </cell>
          <cell r="C1205">
            <v>0</v>
          </cell>
          <cell r="D1205" t="str">
            <v>06.6162</v>
          </cell>
          <cell r="E1205" t="str">
            <v>Kéo dây nhôm lõi thép cỡ dây 150mm2</v>
          </cell>
          <cell r="F1205" t="str">
            <v>km</v>
          </cell>
          <cell r="H1205">
            <v>0</v>
          </cell>
          <cell r="K1205">
            <v>0</v>
          </cell>
          <cell r="M1205">
            <v>0</v>
          </cell>
          <cell r="N1205">
            <v>0</v>
          </cell>
          <cell r="O1205">
            <v>0</v>
          </cell>
          <cell r="P1205">
            <v>0</v>
          </cell>
          <cell r="Q1205">
            <v>0</v>
          </cell>
          <cell r="R1205">
            <v>0</v>
          </cell>
          <cell r="S1205">
            <v>0</v>
          </cell>
          <cell r="X1205">
            <v>0</v>
          </cell>
          <cell r="Y1205">
            <v>0</v>
          </cell>
          <cell r="Z1205">
            <v>0</v>
          </cell>
          <cell r="AA1205">
            <v>0</v>
          </cell>
          <cell r="AB1205">
            <v>0</v>
          </cell>
          <cell r="AC1205">
            <v>0</v>
          </cell>
        </row>
        <row r="1206">
          <cell r="B1206" t="str">
            <v>KDAC185</v>
          </cell>
          <cell r="C1206">
            <v>0</v>
          </cell>
          <cell r="D1206" t="str">
            <v>06.6163</v>
          </cell>
          <cell r="E1206" t="str">
            <v>Kéo dây nhôm lõi thép cỡ dây 185mm2</v>
          </cell>
          <cell r="F1206" t="str">
            <v>km</v>
          </cell>
          <cell r="H1206">
            <v>0</v>
          </cell>
          <cell r="K1206">
            <v>0</v>
          </cell>
          <cell r="M1206">
            <v>0</v>
          </cell>
          <cell r="N1206">
            <v>0</v>
          </cell>
          <cell r="O1206">
            <v>0</v>
          </cell>
          <cell r="P1206">
            <v>0</v>
          </cell>
          <cell r="Q1206">
            <v>0</v>
          </cell>
          <cell r="R1206">
            <v>0</v>
          </cell>
          <cell r="S1206">
            <v>0</v>
          </cell>
          <cell r="X1206">
            <v>0</v>
          </cell>
          <cell r="Y1206">
            <v>0</v>
          </cell>
          <cell r="Z1206">
            <v>0</v>
          </cell>
          <cell r="AA1206">
            <v>0</v>
          </cell>
          <cell r="AB1206">
            <v>0</v>
          </cell>
          <cell r="AC1206">
            <v>0</v>
          </cell>
        </row>
        <row r="1207">
          <cell r="B1207" t="str">
            <v>KDAC240</v>
          </cell>
          <cell r="C1207">
            <v>0</v>
          </cell>
          <cell r="D1207" t="str">
            <v>06.6164</v>
          </cell>
          <cell r="E1207" t="str">
            <v>Kéo dây nhôm lõi thép cỡ dây 240mm2</v>
          </cell>
          <cell r="F1207" t="str">
            <v>km</v>
          </cell>
          <cell r="H1207">
            <v>0</v>
          </cell>
          <cell r="K1207">
            <v>0</v>
          </cell>
          <cell r="M1207">
            <v>0</v>
          </cell>
          <cell r="N1207">
            <v>0</v>
          </cell>
          <cell r="O1207">
            <v>0</v>
          </cell>
          <cell r="P1207">
            <v>0</v>
          </cell>
          <cell r="Q1207">
            <v>0</v>
          </cell>
          <cell r="R1207">
            <v>0</v>
          </cell>
          <cell r="S1207">
            <v>0</v>
          </cell>
          <cell r="X1207">
            <v>0</v>
          </cell>
          <cell r="Y1207">
            <v>0</v>
          </cell>
          <cell r="Z1207">
            <v>0</v>
          </cell>
          <cell r="AA1207">
            <v>0</v>
          </cell>
          <cell r="AB1207">
            <v>0</v>
          </cell>
          <cell r="AC1207">
            <v>0</v>
          </cell>
        </row>
        <row r="1208">
          <cell r="B1208" t="str">
            <v>KDM25</v>
          </cell>
          <cell r="C1208">
            <v>0</v>
          </cell>
          <cell r="D1208" t="str">
            <v>06.6142</v>
          </cell>
          <cell r="E1208" t="str">
            <v>Kéo dây đồng trần 25mm2</v>
          </cell>
          <cell r="F1208" t="str">
            <v>km</v>
          </cell>
          <cell r="H1208">
            <v>0</v>
          </cell>
          <cell r="K1208">
            <v>3192101</v>
          </cell>
          <cell r="M1208">
            <v>0</v>
          </cell>
          <cell r="N1208">
            <v>0</v>
          </cell>
          <cell r="O1208">
            <v>0</v>
          </cell>
          <cell r="P1208">
            <v>0</v>
          </cell>
          <cell r="Q1208">
            <v>0</v>
          </cell>
          <cell r="R1208">
            <v>0</v>
          </cell>
          <cell r="S1208">
            <v>0</v>
          </cell>
          <cell r="X1208">
            <v>0</v>
          </cell>
          <cell r="Y1208">
            <v>0</v>
          </cell>
          <cell r="Z1208">
            <v>0</v>
          </cell>
          <cell r="AA1208">
            <v>0</v>
          </cell>
          <cell r="AB1208">
            <v>0</v>
          </cell>
          <cell r="AC1208">
            <v>0</v>
          </cell>
        </row>
        <row r="1209">
          <cell r="B1209" t="str">
            <v>KDM25b</v>
          </cell>
          <cell r="C1209">
            <v>0</v>
          </cell>
          <cell r="D1209" t="str">
            <v>06.6142</v>
          </cell>
          <cell r="E1209" t="str">
            <v>Kéo dây đồng bọc 25mm2</v>
          </cell>
          <cell r="F1209" t="str">
            <v>km</v>
          </cell>
          <cell r="H1209">
            <v>0</v>
          </cell>
          <cell r="K1209">
            <v>0</v>
          </cell>
          <cell r="M1209">
            <v>0</v>
          </cell>
          <cell r="N1209">
            <v>0</v>
          </cell>
          <cell r="O1209">
            <v>0</v>
          </cell>
          <cell r="P1209">
            <v>0</v>
          </cell>
          <cell r="Q1209">
            <v>0</v>
          </cell>
          <cell r="R1209">
            <v>0</v>
          </cell>
          <cell r="S1209">
            <v>0</v>
          </cell>
          <cell r="X1209">
            <v>0</v>
          </cell>
          <cell r="Y1209">
            <v>0</v>
          </cell>
          <cell r="Z1209">
            <v>0</v>
          </cell>
          <cell r="AA1209">
            <v>0</v>
          </cell>
          <cell r="AB1209">
            <v>0</v>
          </cell>
          <cell r="AC1209">
            <v>0</v>
          </cell>
        </row>
        <row r="1210">
          <cell r="B1210" t="str">
            <v>KDM50b</v>
          </cell>
          <cell r="C1210">
            <v>0</v>
          </cell>
          <cell r="D1210" t="str">
            <v>06.6144</v>
          </cell>
          <cell r="E1210" t="str">
            <v>Kéo dây đồng bọc 50mm3</v>
          </cell>
          <cell r="F1210" t="str">
            <v>km</v>
          </cell>
          <cell r="H1210">
            <v>0</v>
          </cell>
          <cell r="K1210">
            <v>0</v>
          </cell>
          <cell r="M1210">
            <v>0</v>
          </cell>
          <cell r="N1210">
            <v>0</v>
          </cell>
          <cell r="O1210">
            <v>0</v>
          </cell>
          <cell r="P1210">
            <v>0</v>
          </cell>
          <cell r="Q1210">
            <v>0</v>
          </cell>
          <cell r="R1210">
            <v>0</v>
          </cell>
          <cell r="S1210">
            <v>0</v>
          </cell>
          <cell r="X1210">
            <v>0</v>
          </cell>
          <cell r="Y1210">
            <v>0</v>
          </cell>
          <cell r="Z1210">
            <v>0</v>
          </cell>
          <cell r="AA1210">
            <v>0</v>
          </cell>
          <cell r="AB1210">
            <v>0</v>
          </cell>
          <cell r="AC1210">
            <v>0</v>
          </cell>
        </row>
        <row r="1211">
          <cell r="B1211" t="str">
            <v>KDAC50B</v>
          </cell>
          <cell r="C1211">
            <v>1</v>
          </cell>
          <cell r="D1211" t="str">
            <v>D3.6211</v>
          </cell>
          <cell r="E1211" t="str">
            <v>Kéo dây nhôm lõi thép bọc XLPE cỡ dây 50mm2 (dây bọc)</v>
          </cell>
          <cell r="F1211" t="str">
            <v>km</v>
          </cell>
          <cell r="G1211">
            <v>0.81</v>
          </cell>
          <cell r="H1211">
            <v>0</v>
          </cell>
          <cell r="K1211">
            <v>2910794</v>
          </cell>
          <cell r="M1211">
            <v>156614</v>
          </cell>
          <cell r="N1211">
            <v>0</v>
          </cell>
          <cell r="O1211">
            <v>0</v>
          </cell>
          <cell r="P1211">
            <v>0</v>
          </cell>
          <cell r="Q1211">
            <v>2357743</v>
          </cell>
          <cell r="R1211">
            <v>0</v>
          </cell>
          <cell r="S1211">
            <v>126857</v>
          </cell>
          <cell r="AC1211">
            <v>0.81</v>
          </cell>
        </row>
        <row r="1212">
          <cell r="B1212" t="str">
            <v>KDAC70B</v>
          </cell>
          <cell r="C1212">
            <v>0</v>
          </cell>
          <cell r="D1212" t="str">
            <v>D3.6211</v>
          </cell>
          <cell r="E1212" t="str">
            <v>Kéo dây nhôm lõi thép bọc XLPE cỡ dây 70mm2</v>
          </cell>
          <cell r="F1212" t="str">
            <v>km</v>
          </cell>
          <cell r="G1212">
            <v>0</v>
          </cell>
          <cell r="H1212">
            <v>0</v>
          </cell>
          <cell r="K1212">
            <v>2910794</v>
          </cell>
          <cell r="M1212">
            <v>172275</v>
          </cell>
          <cell r="N1212">
            <v>0</v>
          </cell>
          <cell r="O1212">
            <v>0</v>
          </cell>
          <cell r="P1212">
            <v>0</v>
          </cell>
          <cell r="Q1212">
            <v>0</v>
          </cell>
          <cell r="R1212">
            <v>0</v>
          </cell>
          <cell r="S1212">
            <v>0</v>
          </cell>
          <cell r="X1212">
            <v>0</v>
          </cell>
          <cell r="Y1212">
            <v>0</v>
          </cell>
          <cell r="Z1212">
            <v>0</v>
          </cell>
          <cell r="AA1212">
            <v>0</v>
          </cell>
          <cell r="AB1212">
            <v>0</v>
          </cell>
          <cell r="AC1212">
            <v>0</v>
          </cell>
        </row>
        <row r="1213">
          <cell r="B1213" t="str">
            <v>LSD</v>
          </cell>
          <cell r="C1213">
            <v>0</v>
          </cell>
          <cell r="D1213" t="str">
            <v>D3.1115</v>
          </cell>
          <cell r="E1213" t="str">
            <v>Lắp sứ đứng 24KV</v>
          </cell>
          <cell r="F1213" t="str">
            <v>bộ</v>
          </cell>
          <cell r="H1213">
            <v>0</v>
          </cell>
          <cell r="K1213">
            <v>58277</v>
          </cell>
          <cell r="M1213">
            <v>0</v>
          </cell>
          <cell r="N1213">
            <v>0</v>
          </cell>
          <cell r="O1213">
            <v>0</v>
          </cell>
          <cell r="P1213">
            <v>0</v>
          </cell>
          <cell r="Q1213">
            <v>0</v>
          </cell>
          <cell r="R1213">
            <v>0</v>
          </cell>
          <cell r="S1213">
            <v>0</v>
          </cell>
          <cell r="X1213">
            <v>0</v>
          </cell>
          <cell r="Y1213">
            <v>0</v>
          </cell>
          <cell r="Z1213">
            <v>0</v>
          </cell>
          <cell r="AA1213">
            <v>0</v>
          </cell>
          <cell r="AB1213">
            <v>0</v>
          </cell>
          <cell r="AC1213">
            <v>0</v>
          </cell>
        </row>
        <row r="1214">
          <cell r="B1214" t="str">
            <v>LCSD</v>
          </cell>
          <cell r="C1214">
            <v>0</v>
          </cell>
          <cell r="D1214" t="str">
            <v>06.2110</v>
          </cell>
          <cell r="E1214" t="str">
            <v>Lắp chân sứ đỉnh</v>
          </cell>
          <cell r="F1214" t="str">
            <v>cái</v>
          </cell>
          <cell r="H1214">
            <v>0</v>
          </cell>
          <cell r="K1214">
            <v>0</v>
          </cell>
          <cell r="M1214">
            <v>0</v>
          </cell>
          <cell r="N1214">
            <v>0</v>
          </cell>
          <cell r="O1214">
            <v>0</v>
          </cell>
          <cell r="P1214">
            <v>0</v>
          </cell>
          <cell r="Q1214">
            <v>0</v>
          </cell>
          <cell r="R1214">
            <v>0</v>
          </cell>
          <cell r="S1214">
            <v>0</v>
          </cell>
          <cell r="X1214">
            <v>0</v>
          </cell>
          <cell r="Y1214">
            <v>0</v>
          </cell>
          <cell r="Z1214">
            <v>0</v>
          </cell>
          <cell r="AA1214">
            <v>0</v>
          </cell>
          <cell r="AB1214">
            <v>0</v>
          </cell>
          <cell r="AC1214">
            <v>0</v>
          </cell>
        </row>
        <row r="1215">
          <cell r="B1215" t="str">
            <v>LCHSNply</v>
          </cell>
          <cell r="C1215">
            <v>0</v>
          </cell>
          <cell r="D1215" t="str">
            <v>D3.2411</v>
          </cell>
          <cell r="E1215" t="str">
            <v>Lắp chuỗi sứ néo Polymer</v>
          </cell>
          <cell r="F1215" t="str">
            <v>chuỗi</v>
          </cell>
          <cell r="H1215">
            <v>0</v>
          </cell>
          <cell r="K1215">
            <v>70132</v>
          </cell>
          <cell r="M1215">
            <v>0</v>
          </cell>
          <cell r="N1215">
            <v>0</v>
          </cell>
          <cell r="O1215">
            <v>0</v>
          </cell>
          <cell r="P1215">
            <v>0</v>
          </cell>
          <cell r="Q1215">
            <v>0</v>
          </cell>
          <cell r="R1215">
            <v>0</v>
          </cell>
          <cell r="S1215">
            <v>0</v>
          </cell>
          <cell r="X1215">
            <v>0</v>
          </cell>
          <cell r="Y1215">
            <v>0</v>
          </cell>
          <cell r="Z1215">
            <v>0</v>
          </cell>
          <cell r="AA1215">
            <v>0</v>
          </cell>
          <cell r="AB1215">
            <v>0</v>
          </cell>
          <cell r="AC1215">
            <v>0</v>
          </cell>
        </row>
        <row r="1216">
          <cell r="A1216" t="str">
            <v>TBTT3P-8</v>
          </cell>
          <cell r="C1216">
            <v>0</v>
          </cell>
          <cell r="D1216" t="str">
            <v>8-8</v>
          </cell>
          <cell r="E1216" t="str">
            <v>Phần thiết bị đường dây trung thế 3 pha</v>
          </cell>
          <cell r="G1216">
            <v>0</v>
          </cell>
          <cell r="N1216">
            <v>0</v>
          </cell>
          <cell r="O1216">
            <v>0</v>
          </cell>
          <cell r="P1216">
            <v>0</v>
          </cell>
          <cell r="Q1216">
            <v>0</v>
          </cell>
          <cell r="R1216">
            <v>0</v>
          </cell>
          <cell r="S1216">
            <v>0</v>
          </cell>
          <cell r="U1216">
            <v>0</v>
          </cell>
          <cell r="AC1216">
            <v>0</v>
          </cell>
        </row>
        <row r="1217">
          <cell r="B1217" t="str">
            <v>FCO100</v>
          </cell>
          <cell r="C1217">
            <v>0</v>
          </cell>
          <cell r="D1217" t="str">
            <v>T2.3505</v>
          </cell>
          <cell r="E1217" t="str">
            <v>FCO 27kV - 100A</v>
          </cell>
          <cell r="F1217" t="str">
            <v>cái</v>
          </cell>
          <cell r="G1217">
            <v>0</v>
          </cell>
          <cell r="H1217">
            <v>921000</v>
          </cell>
          <cell r="K1217">
            <v>74213.333333333328</v>
          </cell>
          <cell r="M1217">
            <v>0</v>
          </cell>
          <cell r="N1217">
            <v>0</v>
          </cell>
          <cell r="O1217">
            <v>0</v>
          </cell>
          <cell r="P1217">
            <v>0</v>
          </cell>
          <cell r="Q1217">
            <v>0</v>
          </cell>
          <cell r="R1217">
            <v>0</v>
          </cell>
          <cell r="S1217">
            <v>0</v>
          </cell>
          <cell r="U1217">
            <v>0</v>
          </cell>
          <cell r="AC1217">
            <v>0</v>
          </cell>
        </row>
        <row r="1218">
          <cell r="B1218" t="str">
            <v>chi15k</v>
          </cell>
          <cell r="C1218">
            <v>0</v>
          </cell>
          <cell r="D1218">
            <v>0</v>
          </cell>
          <cell r="E1218" t="str">
            <v>Dây chảy 15K</v>
          </cell>
          <cell r="F1218" t="str">
            <v>Sợi</v>
          </cell>
          <cell r="G1218">
            <v>0</v>
          </cell>
          <cell r="H1218">
            <v>26000</v>
          </cell>
          <cell r="K1218">
            <v>0</v>
          </cell>
          <cell r="M1218">
            <v>0</v>
          </cell>
          <cell r="N1218">
            <v>0</v>
          </cell>
          <cell r="O1218">
            <v>0</v>
          </cell>
          <cell r="P1218">
            <v>0</v>
          </cell>
          <cell r="Q1218">
            <v>0</v>
          </cell>
          <cell r="R1218">
            <v>0</v>
          </cell>
          <cell r="S1218">
            <v>0</v>
          </cell>
          <cell r="U1218">
            <v>0</v>
          </cell>
          <cell r="AC1218">
            <v>0</v>
          </cell>
        </row>
        <row r="1219">
          <cell r="B1219" t="str">
            <v>chupfco</v>
          </cell>
          <cell r="C1219">
            <v>0</v>
          </cell>
          <cell r="D1219">
            <v>0</v>
          </cell>
          <cell r="E1219" t="str">
            <v>Chụp đầu FCO (Trên + Dưới)</v>
          </cell>
          <cell r="F1219" t="str">
            <v>bộ</v>
          </cell>
          <cell r="G1219">
            <v>0</v>
          </cell>
          <cell r="H1219">
            <v>190000</v>
          </cell>
          <cell r="K1219">
            <v>0</v>
          </cell>
          <cell r="M1219">
            <v>0</v>
          </cell>
          <cell r="N1219">
            <v>0</v>
          </cell>
          <cell r="O1219">
            <v>0</v>
          </cell>
          <cell r="P1219">
            <v>0</v>
          </cell>
          <cell r="Q1219">
            <v>0</v>
          </cell>
          <cell r="R1219">
            <v>0</v>
          </cell>
          <cell r="S1219">
            <v>0</v>
          </cell>
          <cell r="U1219">
            <v>0</v>
          </cell>
          <cell r="AC1219">
            <v>0</v>
          </cell>
        </row>
        <row r="1221">
          <cell r="A1221" t="str">
            <v>DDTT1P</v>
          </cell>
          <cell r="B1221" t="str">
            <v>TT1P</v>
          </cell>
          <cell r="C1221">
            <v>1</v>
          </cell>
          <cell r="D1221">
            <v>9</v>
          </cell>
          <cell r="E1221" t="str">
            <v>Nhánh 1P Đường Bến Cái Sìn - Ấp 5 xã Long Thọ (Long Thọ 15)</v>
          </cell>
          <cell r="F1221" t="str">
            <v>Tbộ</v>
          </cell>
          <cell r="G1221">
            <v>1</v>
          </cell>
          <cell r="N1221">
            <v>9749301.5</v>
          </cell>
          <cell r="O1221">
            <v>0</v>
          </cell>
          <cell r="P1221">
            <v>0</v>
          </cell>
          <cell r="Q1221">
            <v>998402.45600000001</v>
          </cell>
          <cell r="R1221">
            <v>0</v>
          </cell>
          <cell r="S1221">
            <v>65621.266000000003</v>
          </cell>
          <cell r="U1221">
            <v>1</v>
          </cell>
          <cell r="AD1221">
            <v>1</v>
          </cell>
        </row>
        <row r="1222">
          <cell r="B1222" t="str">
            <v>AC50</v>
          </cell>
          <cell r="C1222">
            <v>1</v>
          </cell>
          <cell r="D1222">
            <v>0.19500000000000001</v>
          </cell>
          <cell r="E1222" t="str">
            <v>Cáp nhôm lõi thép AC-50/8</v>
          </cell>
          <cell r="F1222" t="str">
            <v>kg</v>
          </cell>
          <cell r="G1222">
            <v>41.6</v>
          </cell>
          <cell r="H1222">
            <v>47801</v>
          </cell>
          <cell r="K1222">
            <v>0</v>
          </cell>
          <cell r="M1222">
            <v>0</v>
          </cell>
          <cell r="N1222">
            <v>1988521.6</v>
          </cell>
          <cell r="O1222">
            <v>0</v>
          </cell>
          <cell r="P1222">
            <v>0</v>
          </cell>
          <cell r="Q1222">
            <v>0</v>
          </cell>
          <cell r="R1222">
            <v>0</v>
          </cell>
          <cell r="S1222">
            <v>0</v>
          </cell>
          <cell r="U1222">
            <v>41.6</v>
          </cell>
          <cell r="AD1222">
            <v>41.6</v>
          </cell>
        </row>
        <row r="1223">
          <cell r="B1223" t="str">
            <v>AC70</v>
          </cell>
          <cell r="C1223">
            <v>0</v>
          </cell>
          <cell r="D1223">
            <v>0.27600000000000002</v>
          </cell>
          <cell r="E1223" t="str">
            <v>Cáp nhôm lõi thép AC-70/11</v>
          </cell>
          <cell r="F1223" t="str">
            <v>kg</v>
          </cell>
          <cell r="G1223">
            <v>0</v>
          </cell>
          <cell r="H1223">
            <v>47484</v>
          </cell>
          <cell r="K1223">
            <v>0</v>
          </cell>
          <cell r="M1223">
            <v>0</v>
          </cell>
          <cell r="N1223">
            <v>0</v>
          </cell>
          <cell r="O1223">
            <v>0</v>
          </cell>
          <cell r="P1223">
            <v>0</v>
          </cell>
          <cell r="Q1223">
            <v>0</v>
          </cell>
          <cell r="R1223">
            <v>0</v>
          </cell>
          <cell r="S1223">
            <v>0</v>
          </cell>
          <cell r="AD1223">
            <v>0</v>
          </cell>
        </row>
        <row r="1224">
          <cell r="B1224" t="str">
            <v>ACX50</v>
          </cell>
          <cell r="C1224">
            <v>1</v>
          </cell>
          <cell r="D1224">
            <v>0</v>
          </cell>
          <cell r="E1224" t="str">
            <v>Cáp 24KV ACX 50mm2</v>
          </cell>
          <cell r="F1224" t="str">
            <v>mét</v>
          </cell>
          <cell r="G1224">
            <v>214</v>
          </cell>
          <cell r="H1224">
            <v>27730</v>
          </cell>
          <cell r="K1224">
            <v>0</v>
          </cell>
          <cell r="M1224">
            <v>0</v>
          </cell>
          <cell r="N1224">
            <v>5934220</v>
          </cell>
          <cell r="O1224">
            <v>0</v>
          </cell>
          <cell r="P1224">
            <v>0</v>
          </cell>
          <cell r="Q1224">
            <v>0</v>
          </cell>
          <cell r="R1224">
            <v>0</v>
          </cell>
          <cell r="S1224">
            <v>0</v>
          </cell>
          <cell r="U1224">
            <v>214</v>
          </cell>
          <cell r="AD1224">
            <v>214</v>
          </cell>
        </row>
        <row r="1225">
          <cell r="B1225" t="str">
            <v>ACX70</v>
          </cell>
          <cell r="C1225">
            <v>0</v>
          </cell>
          <cell r="D1225">
            <v>0</v>
          </cell>
          <cell r="E1225" t="str">
            <v>Cáp 24KV ACX 70mm2</v>
          </cell>
          <cell r="F1225" t="str">
            <v>mét</v>
          </cell>
          <cell r="G1225">
            <v>0</v>
          </cell>
          <cell r="H1225">
            <v>49140</v>
          </cell>
          <cell r="K1225">
            <v>0</v>
          </cell>
          <cell r="M1225">
            <v>0</v>
          </cell>
          <cell r="N1225">
            <v>0</v>
          </cell>
          <cell r="O1225">
            <v>0</v>
          </cell>
          <cell r="P1225">
            <v>0</v>
          </cell>
          <cell r="Q1225">
            <v>0</v>
          </cell>
          <cell r="R1225">
            <v>0</v>
          </cell>
          <cell r="S1225">
            <v>0</v>
          </cell>
          <cell r="AD1225">
            <v>0</v>
          </cell>
        </row>
        <row r="1226">
          <cell r="B1226" t="str">
            <v>CXV25</v>
          </cell>
          <cell r="C1226">
            <v>1</v>
          </cell>
          <cell r="D1226">
            <v>0</v>
          </cell>
          <cell r="E1226" t="str">
            <v>Cáp 24KV C/XLPE/PVC 25mm2</v>
          </cell>
          <cell r="F1226" t="str">
            <v>mét</v>
          </cell>
          <cell r="G1226">
            <v>1</v>
          </cell>
          <cell r="H1226">
            <v>67506</v>
          </cell>
          <cell r="K1226">
            <v>0</v>
          </cell>
          <cell r="M1226">
            <v>0</v>
          </cell>
          <cell r="N1226">
            <v>67506</v>
          </cell>
          <cell r="O1226">
            <v>0</v>
          </cell>
          <cell r="P1226">
            <v>0</v>
          </cell>
          <cell r="Q1226">
            <v>0</v>
          </cell>
          <cell r="R1226">
            <v>0</v>
          </cell>
          <cell r="S1226">
            <v>0</v>
          </cell>
          <cell r="U1226">
            <v>1</v>
          </cell>
          <cell r="AD1226">
            <v>1</v>
          </cell>
        </row>
        <row r="1227">
          <cell r="B1227" t="str">
            <v>CXV50</v>
          </cell>
          <cell r="C1227">
            <v>0</v>
          </cell>
          <cell r="D1227">
            <v>0</v>
          </cell>
          <cell r="E1227" t="str">
            <v>Cáp 24KV C/XLPE/PVC 50mm2</v>
          </cell>
          <cell r="F1227" t="str">
            <v>mét</v>
          </cell>
          <cell r="G1227">
            <v>0</v>
          </cell>
          <cell r="H1227">
            <v>154035</v>
          </cell>
          <cell r="K1227">
            <v>0</v>
          </cell>
          <cell r="M1227">
            <v>0</v>
          </cell>
          <cell r="N1227">
            <v>0</v>
          </cell>
          <cell r="O1227">
            <v>0</v>
          </cell>
          <cell r="P1227">
            <v>0</v>
          </cell>
          <cell r="Q1227">
            <v>0</v>
          </cell>
          <cell r="R1227">
            <v>0</v>
          </cell>
          <cell r="S1227">
            <v>0</v>
          </cell>
          <cell r="AD1227">
            <v>0</v>
          </cell>
        </row>
        <row r="1228">
          <cell r="B1228" t="str">
            <v>ke50</v>
          </cell>
          <cell r="C1228">
            <v>1</v>
          </cell>
          <cell r="D1228">
            <v>0</v>
          </cell>
          <cell r="E1228" t="str">
            <v>Kẹp ép WR cỡ dây 50mm2</v>
          </cell>
          <cell r="F1228" t="str">
            <v>cái</v>
          </cell>
          <cell r="G1228">
            <v>2</v>
          </cell>
          <cell r="H1228">
            <v>10500</v>
          </cell>
          <cell r="K1228">
            <v>0</v>
          </cell>
          <cell r="M1228">
            <v>0</v>
          </cell>
          <cell r="N1228">
            <v>21000</v>
          </cell>
          <cell r="O1228">
            <v>0</v>
          </cell>
          <cell r="P1228">
            <v>0</v>
          </cell>
          <cell r="Q1228">
            <v>0</v>
          </cell>
          <cell r="R1228">
            <v>0</v>
          </cell>
          <cell r="S1228">
            <v>0</v>
          </cell>
          <cell r="U1228">
            <v>2</v>
          </cell>
          <cell r="AD1228">
            <v>2</v>
          </cell>
        </row>
        <row r="1229">
          <cell r="B1229" t="str">
            <v>ke70</v>
          </cell>
          <cell r="C1229">
            <v>0</v>
          </cell>
          <cell r="D1229">
            <v>0</v>
          </cell>
          <cell r="E1229" t="str">
            <v>Kẹp ép WR cỡ dây 70mm2</v>
          </cell>
          <cell r="F1229" t="str">
            <v>cái</v>
          </cell>
          <cell r="G1229">
            <v>0</v>
          </cell>
          <cell r="H1229">
            <v>10500</v>
          </cell>
          <cell r="K1229">
            <v>0</v>
          </cell>
          <cell r="M1229">
            <v>0</v>
          </cell>
          <cell r="N1229">
            <v>0</v>
          </cell>
          <cell r="O1229">
            <v>0</v>
          </cell>
          <cell r="P1229">
            <v>0</v>
          </cell>
          <cell r="Q1229">
            <v>0</v>
          </cell>
          <cell r="R1229">
            <v>0</v>
          </cell>
          <cell r="S1229">
            <v>0</v>
          </cell>
          <cell r="AD1229">
            <v>0</v>
          </cell>
        </row>
        <row r="1230">
          <cell r="B1230" t="str">
            <v>ke95</v>
          </cell>
          <cell r="C1230">
            <v>0</v>
          </cell>
          <cell r="D1230">
            <v>0</v>
          </cell>
          <cell r="E1230" t="str">
            <v>Kẹp ép WR cỡ dây 95mm2</v>
          </cell>
          <cell r="F1230" t="str">
            <v>cái</v>
          </cell>
          <cell r="G1230">
            <v>0</v>
          </cell>
          <cell r="H1230">
            <v>14700</v>
          </cell>
          <cell r="K1230">
            <v>0</v>
          </cell>
          <cell r="M1230">
            <v>0</v>
          </cell>
          <cell r="N1230">
            <v>0</v>
          </cell>
          <cell r="O1230">
            <v>0</v>
          </cell>
          <cell r="P1230">
            <v>0</v>
          </cell>
          <cell r="Q1230">
            <v>0</v>
          </cell>
          <cell r="R1230">
            <v>0</v>
          </cell>
          <cell r="S1230">
            <v>0</v>
          </cell>
          <cell r="AD1230">
            <v>0</v>
          </cell>
        </row>
        <row r="1231">
          <cell r="B1231" t="str">
            <v>ke120</v>
          </cell>
          <cell r="C1231">
            <v>1</v>
          </cell>
          <cell r="D1231">
            <v>0</v>
          </cell>
          <cell r="E1231" t="str">
            <v>Kẹp ép WR cỡ dây 120mm2</v>
          </cell>
          <cell r="F1231" t="str">
            <v>cái</v>
          </cell>
          <cell r="G1231">
            <v>2</v>
          </cell>
          <cell r="H1231">
            <v>18900</v>
          </cell>
          <cell r="K1231">
            <v>0</v>
          </cell>
          <cell r="M1231">
            <v>0</v>
          </cell>
          <cell r="N1231">
            <v>37800</v>
          </cell>
          <cell r="O1231">
            <v>0</v>
          </cell>
          <cell r="P1231">
            <v>0</v>
          </cell>
          <cell r="Q1231">
            <v>0</v>
          </cell>
          <cell r="R1231">
            <v>0</v>
          </cell>
          <cell r="S1231">
            <v>0</v>
          </cell>
          <cell r="U1231">
            <v>2</v>
          </cell>
          <cell r="AD1231">
            <v>2</v>
          </cell>
        </row>
        <row r="1232">
          <cell r="B1232" t="str">
            <v>KQ2</v>
          </cell>
          <cell r="C1232">
            <v>0</v>
          </cell>
          <cell r="D1232" t="str">
            <v>D6.6201</v>
          </cell>
          <cell r="E1232" t="str">
            <v>Kẹp quai 2/0 (quai đồng 8mm)</v>
          </cell>
          <cell r="F1232" t="str">
            <v>cái</v>
          </cell>
          <cell r="G1232">
            <v>0</v>
          </cell>
          <cell r="H1232">
            <v>47000</v>
          </cell>
          <cell r="K1232">
            <v>0</v>
          </cell>
          <cell r="M1232">
            <v>0</v>
          </cell>
          <cell r="N1232">
            <v>0</v>
          </cell>
          <cell r="O1232">
            <v>0</v>
          </cell>
          <cell r="P1232">
            <v>0</v>
          </cell>
          <cell r="Q1232">
            <v>0</v>
          </cell>
          <cell r="R1232">
            <v>0</v>
          </cell>
          <cell r="S1232">
            <v>0</v>
          </cell>
          <cell r="AD1232">
            <v>0</v>
          </cell>
        </row>
        <row r="1233">
          <cell r="B1233" t="str">
            <v>KQ4</v>
          </cell>
          <cell r="C1233">
            <v>1</v>
          </cell>
          <cell r="D1233" t="str">
            <v>D6.6201</v>
          </cell>
          <cell r="E1233" t="str">
            <v>Kẹp quai 4/0 (quai đồng 8mm)</v>
          </cell>
          <cell r="F1233" t="str">
            <v>cái</v>
          </cell>
          <cell r="G1233">
            <v>1</v>
          </cell>
          <cell r="H1233">
            <v>63000</v>
          </cell>
          <cell r="K1233">
            <v>0</v>
          </cell>
          <cell r="M1233">
            <v>0</v>
          </cell>
          <cell r="N1233">
            <v>63000</v>
          </cell>
          <cell r="O1233">
            <v>0</v>
          </cell>
          <cell r="P1233">
            <v>0</v>
          </cell>
          <cell r="Q1233">
            <v>0</v>
          </cell>
          <cell r="R1233">
            <v>0</v>
          </cell>
          <cell r="S1233">
            <v>0</v>
          </cell>
          <cell r="U1233">
            <v>1</v>
          </cell>
          <cell r="AD1233">
            <v>1</v>
          </cell>
        </row>
        <row r="1234">
          <cell r="B1234" t="str">
            <v>CKQ</v>
          </cell>
          <cell r="C1234">
            <v>0</v>
          </cell>
          <cell r="D1234">
            <v>0</v>
          </cell>
          <cell r="E1234" t="str">
            <v>Chụp cách điện kẹp quai</v>
          </cell>
          <cell r="F1234" t="str">
            <v>cái</v>
          </cell>
          <cell r="G1234">
            <v>0</v>
          </cell>
          <cell r="H1234">
            <v>122000</v>
          </cell>
          <cell r="K1234">
            <v>0</v>
          </cell>
          <cell r="M1234">
            <v>0</v>
          </cell>
          <cell r="N1234">
            <v>0</v>
          </cell>
          <cell r="O1234">
            <v>0</v>
          </cell>
          <cell r="P1234">
            <v>0</v>
          </cell>
          <cell r="Q1234">
            <v>0</v>
          </cell>
          <cell r="R1234">
            <v>0</v>
          </cell>
          <cell r="S1234">
            <v>0</v>
          </cell>
          <cell r="AD1234">
            <v>0</v>
          </cell>
        </row>
        <row r="1235">
          <cell r="B1235" t="str">
            <v>HL2</v>
          </cell>
          <cell r="C1235">
            <v>0</v>
          </cell>
          <cell r="D1235" t="str">
            <v>D6.6202</v>
          </cell>
          <cell r="E1235" t="str">
            <v>Kẹp hotline 2/0</v>
          </cell>
          <cell r="F1235" t="str">
            <v>cái</v>
          </cell>
          <cell r="G1235">
            <v>0</v>
          </cell>
          <cell r="H1235">
            <v>68000</v>
          </cell>
          <cell r="K1235">
            <v>0</v>
          </cell>
          <cell r="M1235">
            <v>0</v>
          </cell>
          <cell r="N1235">
            <v>0</v>
          </cell>
          <cell r="O1235">
            <v>0</v>
          </cell>
          <cell r="P1235">
            <v>0</v>
          </cell>
          <cell r="Q1235">
            <v>0</v>
          </cell>
          <cell r="R1235">
            <v>0</v>
          </cell>
          <cell r="S1235">
            <v>0</v>
          </cell>
          <cell r="AD1235">
            <v>0</v>
          </cell>
        </row>
        <row r="1236">
          <cell r="B1236" t="str">
            <v>HL4</v>
          </cell>
          <cell r="C1236">
            <v>1</v>
          </cell>
          <cell r="D1236" t="str">
            <v>D6.6202</v>
          </cell>
          <cell r="E1236" t="str">
            <v>Kẹp hotline 4/0</v>
          </cell>
          <cell r="F1236" t="str">
            <v>cái</v>
          </cell>
          <cell r="G1236">
            <v>1</v>
          </cell>
          <cell r="H1236">
            <v>94500</v>
          </cell>
          <cell r="K1236">
            <v>0</v>
          </cell>
          <cell r="M1236">
            <v>0</v>
          </cell>
          <cell r="N1236">
            <v>94500</v>
          </cell>
          <cell r="O1236">
            <v>0</v>
          </cell>
          <cell r="P1236">
            <v>0</v>
          </cell>
          <cell r="Q1236">
            <v>0</v>
          </cell>
          <cell r="R1236">
            <v>0</v>
          </cell>
          <cell r="S1236">
            <v>0</v>
          </cell>
          <cell r="U1236">
            <v>1</v>
          </cell>
          <cell r="AD1236">
            <v>1</v>
          </cell>
        </row>
        <row r="1237">
          <cell r="B1237" t="str">
            <v>DBST</v>
          </cell>
          <cell r="C1237">
            <v>1</v>
          </cell>
          <cell r="D1237">
            <v>0</v>
          </cell>
          <cell r="E1237" t="str">
            <v>Dây phi kim buộc cổ sứ (trụ thẳng)</v>
          </cell>
          <cell r="F1237" t="str">
            <v>sợi</v>
          </cell>
          <cell r="G1237">
            <v>5</v>
          </cell>
          <cell r="H1237">
            <v>225000</v>
          </cell>
          <cell r="K1237">
            <v>0</v>
          </cell>
          <cell r="M1237">
            <v>0</v>
          </cell>
          <cell r="N1237">
            <v>1125000</v>
          </cell>
          <cell r="O1237">
            <v>0</v>
          </cell>
          <cell r="P1237">
            <v>0</v>
          </cell>
          <cell r="Q1237">
            <v>0</v>
          </cell>
          <cell r="R1237">
            <v>0</v>
          </cell>
          <cell r="S1237">
            <v>0</v>
          </cell>
          <cell r="U1237">
            <v>5</v>
          </cell>
          <cell r="AD1237">
            <v>5</v>
          </cell>
        </row>
        <row r="1238">
          <cell r="B1238" t="str">
            <v>DBSG</v>
          </cell>
          <cell r="C1238">
            <v>0</v>
          </cell>
          <cell r="D1238">
            <v>0</v>
          </cell>
          <cell r="E1238" t="str">
            <v>Dây phi kim buộc cổ sứ (trụ góc)</v>
          </cell>
          <cell r="F1238" t="str">
            <v>sợi</v>
          </cell>
          <cell r="G1238">
            <v>0</v>
          </cell>
          <cell r="H1238">
            <v>236000</v>
          </cell>
          <cell r="K1238">
            <v>0</v>
          </cell>
          <cell r="M1238">
            <v>0</v>
          </cell>
          <cell r="N1238">
            <v>0</v>
          </cell>
          <cell r="O1238">
            <v>0</v>
          </cell>
          <cell r="P1238">
            <v>0</v>
          </cell>
          <cell r="Q1238">
            <v>0</v>
          </cell>
          <cell r="R1238">
            <v>0</v>
          </cell>
          <cell r="S1238">
            <v>0</v>
          </cell>
          <cell r="AD1238">
            <v>0</v>
          </cell>
        </row>
        <row r="1239">
          <cell r="B1239" t="str">
            <v>B16300</v>
          </cell>
          <cell r="C1239">
            <v>1</v>
          </cell>
          <cell r="D1239">
            <v>0</v>
          </cell>
          <cell r="E1239" t="str">
            <v>Boulon 16x300</v>
          </cell>
          <cell r="F1239" t="str">
            <v>bộ</v>
          </cell>
          <cell r="G1239">
            <v>12</v>
          </cell>
          <cell r="H1239">
            <v>21000</v>
          </cell>
          <cell r="K1239">
            <v>0</v>
          </cell>
          <cell r="M1239">
            <v>0</v>
          </cell>
          <cell r="N1239">
            <v>252000</v>
          </cell>
          <cell r="O1239">
            <v>0</v>
          </cell>
          <cell r="P1239">
            <v>0</v>
          </cell>
          <cell r="Q1239">
            <v>0</v>
          </cell>
          <cell r="R1239">
            <v>0</v>
          </cell>
          <cell r="S1239">
            <v>0</v>
          </cell>
          <cell r="U1239">
            <v>12</v>
          </cell>
          <cell r="AD1239">
            <v>12</v>
          </cell>
        </row>
        <row r="1240">
          <cell r="B1240" t="str">
            <v>B16350</v>
          </cell>
          <cell r="C1240">
            <v>0</v>
          </cell>
          <cell r="D1240">
            <v>0</v>
          </cell>
          <cell r="E1240" t="str">
            <v>Boulon 16x350</v>
          </cell>
          <cell r="F1240" t="str">
            <v>bộ</v>
          </cell>
          <cell r="G1240">
            <v>0</v>
          </cell>
          <cell r="H1240">
            <v>23500</v>
          </cell>
          <cell r="K1240">
            <v>0</v>
          </cell>
          <cell r="M1240">
            <v>0</v>
          </cell>
          <cell r="N1240">
            <v>0</v>
          </cell>
          <cell r="O1240">
            <v>0</v>
          </cell>
          <cell r="P1240">
            <v>0</v>
          </cell>
          <cell r="Q1240">
            <v>0</v>
          </cell>
          <cell r="R1240">
            <v>0</v>
          </cell>
          <cell r="S1240">
            <v>0</v>
          </cell>
          <cell r="AD1240">
            <v>0</v>
          </cell>
        </row>
        <row r="1241">
          <cell r="B1241" t="str">
            <v>BM16300</v>
          </cell>
          <cell r="C1241">
            <v>0</v>
          </cell>
          <cell r="D1241">
            <v>0</v>
          </cell>
          <cell r="E1241" t="str">
            <v>Boulon mắt 16x300</v>
          </cell>
          <cell r="F1241" t="str">
            <v>bộ</v>
          </cell>
          <cell r="G1241">
            <v>0</v>
          </cell>
          <cell r="H1241">
            <v>34500</v>
          </cell>
          <cell r="K1241">
            <v>0</v>
          </cell>
          <cell r="M1241">
            <v>0</v>
          </cell>
          <cell r="N1241">
            <v>0</v>
          </cell>
          <cell r="O1241">
            <v>0</v>
          </cell>
          <cell r="P1241">
            <v>0</v>
          </cell>
          <cell r="Q1241">
            <v>0</v>
          </cell>
          <cell r="R1241">
            <v>0</v>
          </cell>
          <cell r="S1241">
            <v>0</v>
          </cell>
          <cell r="AD1241">
            <v>0</v>
          </cell>
        </row>
        <row r="1242">
          <cell r="B1242" t="str">
            <v>LD 50</v>
          </cell>
          <cell r="C1242">
            <v>1</v>
          </cell>
          <cell r="D1242">
            <v>0</v>
          </cell>
          <cell r="E1242" t="str">
            <v>Long đền vuông 18 (50x50x3)</v>
          </cell>
          <cell r="F1242" t="str">
            <v>cái</v>
          </cell>
          <cell r="G1242">
            <v>24</v>
          </cell>
          <cell r="H1242">
            <v>2600</v>
          </cell>
          <cell r="K1242">
            <v>0</v>
          </cell>
          <cell r="M1242">
            <v>0</v>
          </cell>
          <cell r="N1242">
            <v>62400</v>
          </cell>
          <cell r="O1242">
            <v>0</v>
          </cell>
          <cell r="P1242">
            <v>0</v>
          </cell>
          <cell r="Q1242">
            <v>0</v>
          </cell>
          <cell r="R1242">
            <v>0</v>
          </cell>
          <cell r="S1242">
            <v>0</v>
          </cell>
          <cell r="U1242">
            <v>24</v>
          </cell>
          <cell r="AD1242">
            <v>24</v>
          </cell>
        </row>
        <row r="1243">
          <cell r="B1243" t="str">
            <v>ON50</v>
          </cell>
          <cell r="C1243">
            <v>0</v>
          </cell>
          <cell r="E1243" t="str">
            <v>Ống nối dây cỡ 50mm2</v>
          </cell>
          <cell r="F1243" t="str">
            <v>cái</v>
          </cell>
          <cell r="G1243">
            <v>0</v>
          </cell>
          <cell r="H1243">
            <v>22000</v>
          </cell>
          <cell r="N1243">
            <v>0</v>
          </cell>
          <cell r="O1243">
            <v>0</v>
          </cell>
          <cell r="P1243">
            <v>0</v>
          </cell>
          <cell r="Q1243">
            <v>0</v>
          </cell>
          <cell r="R1243">
            <v>0</v>
          </cell>
          <cell r="S1243">
            <v>0</v>
          </cell>
          <cell r="AD1243">
            <v>0</v>
          </cell>
        </row>
        <row r="1244">
          <cell r="B1244" t="str">
            <v>ON70</v>
          </cell>
          <cell r="C1244">
            <v>0</v>
          </cell>
          <cell r="D1244">
            <v>0</v>
          </cell>
          <cell r="E1244" t="str">
            <v>Ống nối dây cỡ 70mm2</v>
          </cell>
          <cell r="F1244" t="str">
            <v>cái</v>
          </cell>
          <cell r="G1244">
            <v>0</v>
          </cell>
          <cell r="H1244">
            <v>27000</v>
          </cell>
          <cell r="K1244">
            <v>304972</v>
          </cell>
          <cell r="M1244">
            <v>8886</v>
          </cell>
          <cell r="N1244">
            <v>0</v>
          </cell>
          <cell r="O1244">
            <v>0</v>
          </cell>
          <cell r="P1244">
            <v>0</v>
          </cell>
          <cell r="Q1244">
            <v>0</v>
          </cell>
          <cell r="R1244">
            <v>0</v>
          </cell>
          <cell r="S1244">
            <v>0</v>
          </cell>
          <cell r="AD1244">
            <v>0</v>
          </cell>
        </row>
        <row r="1245">
          <cell r="B1245" t="str">
            <v>OBCD</v>
          </cell>
          <cell r="C1245">
            <v>1</v>
          </cell>
          <cell r="D1245">
            <v>0</v>
          </cell>
          <cell r="E1245" t="str">
            <v>Ống bọc cách điện D30/17</v>
          </cell>
          <cell r="F1245" t="str">
            <v>mét</v>
          </cell>
          <cell r="G1245">
            <v>0.9</v>
          </cell>
          <cell r="H1245">
            <v>95000</v>
          </cell>
          <cell r="K1245">
            <v>0</v>
          </cell>
          <cell r="M1245">
            <v>0</v>
          </cell>
          <cell r="N1245">
            <v>85500</v>
          </cell>
          <cell r="O1245">
            <v>0</v>
          </cell>
          <cell r="P1245">
            <v>0</v>
          </cell>
          <cell r="Q1245">
            <v>0</v>
          </cell>
          <cell r="R1245">
            <v>0</v>
          </cell>
          <cell r="S1245">
            <v>0</v>
          </cell>
          <cell r="U1245">
            <v>0.9</v>
          </cell>
          <cell r="AD1245">
            <v>0.9</v>
          </cell>
        </row>
        <row r="1246">
          <cell r="B1246" t="str">
            <v>A70</v>
          </cell>
          <cell r="C1246">
            <v>1</v>
          </cell>
          <cell r="D1246">
            <v>0</v>
          </cell>
          <cell r="E1246" t="str">
            <v>Cáp nhôm A-70: buột dây cổ sứ</v>
          </cell>
          <cell r="F1246" t="str">
            <v>kg</v>
          </cell>
          <cell r="G1246">
            <v>0.3</v>
          </cell>
          <cell r="H1246">
            <v>59513</v>
          </cell>
          <cell r="K1246">
            <v>0</v>
          </cell>
          <cell r="M1246">
            <v>0</v>
          </cell>
          <cell r="N1246">
            <v>17853.899999999998</v>
          </cell>
          <cell r="O1246">
            <v>0</v>
          </cell>
          <cell r="P1246">
            <v>0</v>
          </cell>
          <cell r="Q1246">
            <v>0</v>
          </cell>
          <cell r="R1246">
            <v>0</v>
          </cell>
          <cell r="S1246">
            <v>0</v>
          </cell>
          <cell r="U1246">
            <v>0.3</v>
          </cell>
          <cell r="AD1246">
            <v>0.3</v>
          </cell>
        </row>
        <row r="1247">
          <cell r="B1247" t="str">
            <v>KDAC50</v>
          </cell>
          <cell r="C1247">
            <v>1</v>
          </cell>
          <cell r="D1247" t="str">
            <v>D3.6211</v>
          </cell>
          <cell r="E1247" t="str">
            <v>Kéo dây nhôm lõi thép cỡ dây 50mm2, chiều cao &lt;10m</v>
          </cell>
          <cell r="F1247" t="str">
            <v>km</v>
          </cell>
          <cell r="G1247">
            <v>0.20899999999999999</v>
          </cell>
          <cell r="H1247">
            <v>0</v>
          </cell>
          <cell r="K1247">
            <v>1852324</v>
          </cell>
          <cell r="M1247">
            <v>156614</v>
          </cell>
          <cell r="N1247">
            <v>0</v>
          </cell>
          <cell r="O1247">
            <v>0</v>
          </cell>
          <cell r="P1247">
            <v>0</v>
          </cell>
          <cell r="Q1247">
            <v>387135.71599999996</v>
          </cell>
          <cell r="R1247">
            <v>0</v>
          </cell>
          <cell r="S1247">
            <v>32732.325999999997</v>
          </cell>
          <cell r="AD1247">
            <v>0.20899999999999999</v>
          </cell>
        </row>
        <row r="1248">
          <cell r="B1248" t="str">
            <v>KDAC70</v>
          </cell>
          <cell r="C1248">
            <v>0</v>
          </cell>
          <cell r="D1248" t="str">
            <v>D3.6211</v>
          </cell>
          <cell r="E1248" t="str">
            <v>Kéo dây nhôm lõi thép cỡ dây 70mm2</v>
          </cell>
          <cell r="F1248" t="str">
            <v>km</v>
          </cell>
          <cell r="G1248">
            <v>0</v>
          </cell>
          <cell r="H1248">
            <v>0</v>
          </cell>
          <cell r="K1248">
            <v>2646176</v>
          </cell>
          <cell r="M1248">
            <v>156614</v>
          </cell>
          <cell r="N1248">
            <v>0</v>
          </cell>
          <cell r="O1248">
            <v>0</v>
          </cell>
          <cell r="P1248">
            <v>0</v>
          </cell>
          <cell r="Q1248">
            <v>0</v>
          </cell>
          <cell r="R1248">
            <v>0</v>
          </cell>
          <cell r="S1248">
            <v>0</v>
          </cell>
          <cell r="AD1248">
            <v>0</v>
          </cell>
        </row>
        <row r="1249">
          <cell r="B1249" t="str">
            <v>KDAC95</v>
          </cell>
          <cell r="C1249">
            <v>0</v>
          </cell>
          <cell r="D1249" t="str">
            <v>D3.6212</v>
          </cell>
          <cell r="E1249" t="str">
            <v>Kéo dây nhôm lõi thép cỡ dây 95mm2</v>
          </cell>
          <cell r="F1249" t="str">
            <v>km</v>
          </cell>
          <cell r="H1249">
            <v>0</v>
          </cell>
          <cell r="K1249">
            <v>3591889</v>
          </cell>
          <cell r="M1249">
            <v>212254</v>
          </cell>
          <cell r="N1249">
            <v>0</v>
          </cell>
          <cell r="O1249">
            <v>0</v>
          </cell>
          <cell r="P1249">
            <v>0</v>
          </cell>
          <cell r="Q1249">
            <v>0</v>
          </cell>
          <cell r="R1249">
            <v>0</v>
          </cell>
          <cell r="S1249">
            <v>0</v>
          </cell>
          <cell r="AD1249">
            <v>0</v>
          </cell>
        </row>
        <row r="1250">
          <cell r="B1250" t="str">
            <v>KDAC120</v>
          </cell>
          <cell r="C1250">
            <v>0</v>
          </cell>
          <cell r="D1250" t="str">
            <v>06.6161</v>
          </cell>
          <cell r="E1250" t="str">
            <v>Kéo dây nhôm lõi thép cỡ dây 120mm2</v>
          </cell>
          <cell r="F1250" t="str">
            <v>km</v>
          </cell>
          <cell r="H1250">
            <v>0</v>
          </cell>
          <cell r="K1250">
            <v>0</v>
          </cell>
          <cell r="M1250">
            <v>0</v>
          </cell>
          <cell r="N1250">
            <v>0</v>
          </cell>
          <cell r="O1250">
            <v>0</v>
          </cell>
          <cell r="P1250">
            <v>0</v>
          </cell>
          <cell r="Q1250">
            <v>0</v>
          </cell>
          <cell r="R1250">
            <v>0</v>
          </cell>
          <cell r="S1250">
            <v>0</v>
          </cell>
          <cell r="AD1250">
            <v>0</v>
          </cell>
        </row>
        <row r="1251">
          <cell r="B1251" t="str">
            <v>KDAC150</v>
          </cell>
          <cell r="C1251">
            <v>0</v>
          </cell>
          <cell r="D1251" t="str">
            <v>06.6162</v>
          </cell>
          <cell r="E1251" t="str">
            <v>Kéo dây nhôm lõi thép cỡ dây 150mm2</v>
          </cell>
          <cell r="F1251" t="str">
            <v>km</v>
          </cell>
          <cell r="H1251">
            <v>0</v>
          </cell>
          <cell r="K1251">
            <v>0</v>
          </cell>
          <cell r="M1251">
            <v>0</v>
          </cell>
          <cell r="N1251">
            <v>0</v>
          </cell>
          <cell r="O1251">
            <v>0</v>
          </cell>
          <cell r="P1251">
            <v>0</v>
          </cell>
          <cell r="Q1251">
            <v>0</v>
          </cell>
          <cell r="R1251">
            <v>0</v>
          </cell>
          <cell r="S1251">
            <v>0</v>
          </cell>
          <cell r="AD1251">
            <v>0</v>
          </cell>
        </row>
        <row r="1252">
          <cell r="B1252" t="str">
            <v>KDAC185</v>
          </cell>
          <cell r="C1252">
            <v>0</v>
          </cell>
          <cell r="D1252" t="str">
            <v>06.6163</v>
          </cell>
          <cell r="E1252" t="str">
            <v>Kéo dây nhôm lõi thép cỡ dây 185mm2</v>
          </cell>
          <cell r="F1252" t="str">
            <v>km</v>
          </cell>
          <cell r="H1252">
            <v>0</v>
          </cell>
          <cell r="K1252">
            <v>0</v>
          </cell>
          <cell r="M1252">
            <v>0</v>
          </cell>
          <cell r="N1252">
            <v>0</v>
          </cell>
          <cell r="O1252">
            <v>0</v>
          </cell>
          <cell r="P1252">
            <v>0</v>
          </cell>
          <cell r="Q1252">
            <v>0</v>
          </cell>
          <cell r="R1252">
            <v>0</v>
          </cell>
          <cell r="S1252">
            <v>0</v>
          </cell>
          <cell r="AD1252">
            <v>0</v>
          </cell>
        </row>
        <row r="1253">
          <cell r="B1253" t="str">
            <v>KDAC240</v>
          </cell>
          <cell r="C1253">
            <v>0</v>
          </cell>
          <cell r="D1253" t="str">
            <v>06.6164</v>
          </cell>
          <cell r="E1253" t="str">
            <v>Kéo dây nhôm lõi thép cỡ dây 240mm2</v>
          </cell>
          <cell r="F1253" t="str">
            <v>km</v>
          </cell>
          <cell r="H1253">
            <v>0</v>
          </cell>
          <cell r="K1253">
            <v>0</v>
          </cell>
          <cell r="M1253">
            <v>0</v>
          </cell>
          <cell r="N1253">
            <v>0</v>
          </cell>
          <cell r="O1253">
            <v>0</v>
          </cell>
          <cell r="P1253">
            <v>0</v>
          </cell>
          <cell r="Q1253">
            <v>0</v>
          </cell>
          <cell r="R1253">
            <v>0</v>
          </cell>
          <cell r="S1253">
            <v>0</v>
          </cell>
          <cell r="AD1253">
            <v>0</v>
          </cell>
        </row>
        <row r="1254">
          <cell r="B1254" t="str">
            <v>KDM25</v>
          </cell>
          <cell r="C1254">
            <v>0</v>
          </cell>
          <cell r="D1254" t="str">
            <v>06.6142</v>
          </cell>
          <cell r="E1254" t="str">
            <v>Kéo dây đồng trần 25mm2</v>
          </cell>
          <cell r="F1254" t="str">
            <v>km</v>
          </cell>
          <cell r="H1254">
            <v>0</v>
          </cell>
          <cell r="K1254">
            <v>3192101</v>
          </cell>
          <cell r="M1254">
            <v>0</v>
          </cell>
          <cell r="N1254">
            <v>0</v>
          </cell>
          <cell r="O1254">
            <v>0</v>
          </cell>
          <cell r="P1254">
            <v>0</v>
          </cell>
          <cell r="Q1254">
            <v>0</v>
          </cell>
          <cell r="R1254">
            <v>0</v>
          </cell>
          <cell r="S1254">
            <v>0</v>
          </cell>
          <cell r="AD1254">
            <v>0</v>
          </cell>
        </row>
        <row r="1255">
          <cell r="B1255" t="str">
            <v>KDM25b</v>
          </cell>
          <cell r="C1255">
            <v>0</v>
          </cell>
          <cell r="D1255" t="str">
            <v>06.6142</v>
          </cell>
          <cell r="E1255" t="str">
            <v>Kéo dây đồng bọc 25mm2</v>
          </cell>
          <cell r="F1255" t="str">
            <v>km</v>
          </cell>
          <cell r="H1255">
            <v>0</v>
          </cell>
          <cell r="K1255">
            <v>0</v>
          </cell>
          <cell r="M1255">
            <v>0</v>
          </cell>
          <cell r="N1255">
            <v>0</v>
          </cell>
          <cell r="O1255">
            <v>0</v>
          </cell>
          <cell r="P1255">
            <v>0</v>
          </cell>
          <cell r="Q1255">
            <v>0</v>
          </cell>
          <cell r="R1255">
            <v>0</v>
          </cell>
          <cell r="S1255">
            <v>0</v>
          </cell>
          <cell r="AD1255">
            <v>0</v>
          </cell>
        </row>
        <row r="1256">
          <cell r="B1256" t="str">
            <v>KDM50b</v>
          </cell>
          <cell r="C1256">
            <v>0</v>
          </cell>
          <cell r="D1256" t="str">
            <v>06.6144</v>
          </cell>
          <cell r="E1256" t="str">
            <v>Kéo dây đồng bọc 50mm3</v>
          </cell>
          <cell r="F1256" t="str">
            <v>km</v>
          </cell>
          <cell r="H1256">
            <v>0</v>
          </cell>
          <cell r="K1256">
            <v>0</v>
          </cell>
          <cell r="M1256">
            <v>0</v>
          </cell>
          <cell r="N1256">
            <v>0</v>
          </cell>
          <cell r="O1256">
            <v>0</v>
          </cell>
          <cell r="P1256">
            <v>0</v>
          </cell>
          <cell r="Q1256">
            <v>0</v>
          </cell>
          <cell r="R1256">
            <v>0</v>
          </cell>
          <cell r="S1256">
            <v>0</v>
          </cell>
          <cell r="AD1256">
            <v>0</v>
          </cell>
        </row>
        <row r="1257">
          <cell r="B1257" t="str">
            <v>KDAC50B</v>
          </cell>
          <cell r="C1257">
            <v>1</v>
          </cell>
          <cell r="D1257" t="str">
            <v>D3.6211</v>
          </cell>
          <cell r="E1257" t="str">
            <v>Kéo dây nhôm lõi thép bọc XLPE cỡ dây 50mm2 (dây bọc)</v>
          </cell>
          <cell r="F1257" t="str">
            <v>km</v>
          </cell>
          <cell r="G1257">
            <v>0.21</v>
          </cell>
          <cell r="H1257">
            <v>0</v>
          </cell>
          <cell r="K1257">
            <v>2910794</v>
          </cell>
          <cell r="M1257">
            <v>156614</v>
          </cell>
          <cell r="N1257">
            <v>0</v>
          </cell>
          <cell r="O1257">
            <v>0</v>
          </cell>
          <cell r="P1257">
            <v>0</v>
          </cell>
          <cell r="Q1257">
            <v>611266.74</v>
          </cell>
          <cell r="R1257">
            <v>0</v>
          </cell>
          <cell r="S1257">
            <v>32888.94</v>
          </cell>
          <cell r="AD1257">
            <v>0.21</v>
          </cell>
        </row>
        <row r="1258">
          <cell r="B1258" t="str">
            <v>KDAC70B</v>
          </cell>
          <cell r="C1258">
            <v>0</v>
          </cell>
          <cell r="D1258" t="str">
            <v>D3.6211</v>
          </cell>
          <cell r="E1258" t="str">
            <v>Kéo dây nhôm lõi thép bọc XLPE cỡ dây 70mm2</v>
          </cell>
          <cell r="F1258" t="str">
            <v>km</v>
          </cell>
          <cell r="G1258">
            <v>0</v>
          </cell>
          <cell r="H1258">
            <v>0</v>
          </cell>
          <cell r="K1258">
            <v>2910794</v>
          </cell>
          <cell r="M1258">
            <v>172275</v>
          </cell>
          <cell r="N1258">
            <v>0</v>
          </cell>
          <cell r="O1258">
            <v>0</v>
          </cell>
          <cell r="P1258">
            <v>0</v>
          </cell>
          <cell r="Q1258">
            <v>0</v>
          </cell>
          <cell r="R1258">
            <v>0</v>
          </cell>
          <cell r="S1258">
            <v>0</v>
          </cell>
          <cell r="AD1258">
            <v>0</v>
          </cell>
        </row>
        <row r="1259">
          <cell r="B1259" t="str">
            <v>LSD</v>
          </cell>
          <cell r="C1259">
            <v>0</v>
          </cell>
          <cell r="D1259" t="str">
            <v>D3.1115</v>
          </cell>
          <cell r="E1259" t="str">
            <v>Lắp sứ đứng 24KV</v>
          </cell>
          <cell r="F1259" t="str">
            <v>bộ</v>
          </cell>
          <cell r="H1259">
            <v>0</v>
          </cell>
          <cell r="K1259">
            <v>58277</v>
          </cell>
          <cell r="M1259">
            <v>0</v>
          </cell>
          <cell r="N1259">
            <v>0</v>
          </cell>
          <cell r="O1259">
            <v>0</v>
          </cell>
          <cell r="P1259">
            <v>0</v>
          </cell>
          <cell r="Q1259">
            <v>0</v>
          </cell>
          <cell r="R1259">
            <v>0</v>
          </cell>
          <cell r="S1259">
            <v>0</v>
          </cell>
          <cell r="AD1259">
            <v>0</v>
          </cell>
        </row>
        <row r="1260">
          <cell r="B1260" t="str">
            <v>LCSD</v>
          </cell>
          <cell r="C1260">
            <v>0</v>
          </cell>
          <cell r="D1260" t="str">
            <v>06.2110</v>
          </cell>
          <cell r="E1260" t="str">
            <v>Lắp chân sứ đỉnh</v>
          </cell>
          <cell r="F1260" t="str">
            <v>cái</v>
          </cell>
          <cell r="H1260">
            <v>0</v>
          </cell>
          <cell r="K1260">
            <v>0</v>
          </cell>
          <cell r="M1260">
            <v>0</v>
          </cell>
          <cell r="N1260">
            <v>0</v>
          </cell>
          <cell r="O1260">
            <v>0</v>
          </cell>
          <cell r="P1260">
            <v>0</v>
          </cell>
          <cell r="Q1260">
            <v>0</v>
          </cell>
          <cell r="R1260">
            <v>0</v>
          </cell>
          <cell r="S1260">
            <v>0</v>
          </cell>
          <cell r="AD1260">
            <v>0</v>
          </cell>
        </row>
        <row r="1261">
          <cell r="B1261" t="str">
            <v>LCHSNply</v>
          </cell>
          <cell r="C1261">
            <v>0</v>
          </cell>
          <cell r="D1261" t="str">
            <v>D3.2411</v>
          </cell>
          <cell r="E1261" t="str">
            <v>Lắp chuỗi sứ néo Polymer</v>
          </cell>
          <cell r="F1261" t="str">
            <v>chuỗi</v>
          </cell>
          <cell r="H1261">
            <v>0</v>
          </cell>
          <cell r="K1261">
            <v>70132</v>
          </cell>
          <cell r="M1261">
            <v>0</v>
          </cell>
          <cell r="N1261">
            <v>0</v>
          </cell>
          <cell r="O1261">
            <v>0</v>
          </cell>
          <cell r="P1261">
            <v>0</v>
          </cell>
          <cell r="Q1261">
            <v>0</v>
          </cell>
          <cell r="R1261">
            <v>0</v>
          </cell>
          <cell r="S1261">
            <v>0</v>
          </cell>
          <cell r="AD1261">
            <v>0</v>
          </cell>
        </row>
        <row r="1262">
          <cell r="A1262" t="str">
            <v>TBTT1P</v>
          </cell>
          <cell r="C1262">
            <v>1</v>
          </cell>
          <cell r="D1262" t="str">
            <v>VI</v>
          </cell>
          <cell r="E1262" t="str">
            <v>Phần thiết bị đường dây 1 pha</v>
          </cell>
          <cell r="G1262">
            <v>1</v>
          </cell>
          <cell r="N1262">
            <v>1132900</v>
          </cell>
          <cell r="O1262">
            <v>0</v>
          </cell>
          <cell r="P1262">
            <v>0</v>
          </cell>
          <cell r="Q1262">
            <v>222640</v>
          </cell>
          <cell r="R1262">
            <v>0</v>
          </cell>
          <cell r="S1262">
            <v>0</v>
          </cell>
          <cell r="U1262">
            <v>1</v>
          </cell>
          <cell r="AD1262">
            <v>1</v>
          </cell>
        </row>
        <row r="1263">
          <cell r="B1263" t="str">
            <v>FCO100</v>
          </cell>
          <cell r="C1263">
            <v>1</v>
          </cell>
          <cell r="D1263" t="str">
            <v>T2.3505</v>
          </cell>
          <cell r="E1263" t="str">
            <v>FCO 27kV - 100A</v>
          </cell>
          <cell r="F1263" t="str">
            <v>cái</v>
          </cell>
          <cell r="G1263">
            <v>1</v>
          </cell>
          <cell r="H1263">
            <v>921000</v>
          </cell>
          <cell r="K1263">
            <v>222640</v>
          </cell>
          <cell r="M1263">
            <v>0</v>
          </cell>
          <cell r="N1263">
            <v>921000</v>
          </cell>
          <cell r="O1263">
            <v>0</v>
          </cell>
          <cell r="P1263">
            <v>0</v>
          </cell>
          <cell r="Q1263">
            <v>222640</v>
          </cell>
          <cell r="R1263">
            <v>0</v>
          </cell>
          <cell r="S1263">
            <v>0</v>
          </cell>
          <cell r="U1263">
            <v>1</v>
          </cell>
          <cell r="AD1263">
            <v>1</v>
          </cell>
        </row>
        <row r="1264">
          <cell r="B1264" t="str">
            <v>chi8K</v>
          </cell>
          <cell r="C1264">
            <v>1</v>
          </cell>
          <cell r="D1264">
            <v>0</v>
          </cell>
          <cell r="E1264" t="str">
            <v>Dây chảy 8K</v>
          </cell>
          <cell r="F1264" t="str">
            <v>Sợi</v>
          </cell>
          <cell r="G1264">
            <v>1</v>
          </cell>
          <cell r="H1264">
            <v>21900</v>
          </cell>
          <cell r="K1264">
            <v>0</v>
          </cell>
          <cell r="M1264">
            <v>0</v>
          </cell>
          <cell r="N1264">
            <v>21900</v>
          </cell>
          <cell r="O1264">
            <v>0</v>
          </cell>
          <cell r="P1264">
            <v>0</v>
          </cell>
          <cell r="Q1264">
            <v>0</v>
          </cell>
          <cell r="R1264">
            <v>0</v>
          </cell>
          <cell r="S1264">
            <v>0</v>
          </cell>
          <cell r="U1264">
            <v>1</v>
          </cell>
          <cell r="AD1264">
            <v>1</v>
          </cell>
        </row>
        <row r="1265">
          <cell r="B1265" t="str">
            <v>chupfco</v>
          </cell>
          <cell r="C1265">
            <v>1</v>
          </cell>
          <cell r="D1265">
            <v>0</v>
          </cell>
          <cell r="E1265" t="str">
            <v>Chụp đầu FCO (Trên + Dưới)</v>
          </cell>
          <cell r="F1265" t="str">
            <v>bộ</v>
          </cell>
          <cell r="G1265">
            <v>1</v>
          </cell>
          <cell r="H1265">
            <v>190000</v>
          </cell>
          <cell r="K1265">
            <v>0</v>
          </cell>
          <cell r="M1265">
            <v>0</v>
          </cell>
          <cell r="N1265">
            <v>190000</v>
          </cell>
          <cell r="O1265">
            <v>0</v>
          </cell>
          <cell r="P1265">
            <v>0</v>
          </cell>
          <cell r="Q1265">
            <v>0</v>
          </cell>
          <cell r="R1265">
            <v>0</v>
          </cell>
          <cell r="S1265">
            <v>0</v>
          </cell>
          <cell r="U1265">
            <v>1</v>
          </cell>
          <cell r="AD1265">
            <v>1</v>
          </cell>
        </row>
        <row r="1266">
          <cell r="A1266" t="str">
            <v>DDTT1P-2</v>
          </cell>
          <cell r="B1266" t="str">
            <v>TT1P-2</v>
          </cell>
          <cell r="C1266">
            <v>1</v>
          </cell>
          <cell r="D1266">
            <v>10</v>
          </cell>
          <cell r="E1266" t="str">
            <v>Nhánh 1P Ấp Phú Tân (Phú Đông 8A)</v>
          </cell>
          <cell r="F1266" t="str">
            <v>Tbộ</v>
          </cell>
          <cell r="G1266">
            <v>1</v>
          </cell>
          <cell r="N1266">
            <v>28321706.399999999</v>
          </cell>
          <cell r="O1266">
            <v>0</v>
          </cell>
          <cell r="P1266">
            <v>0</v>
          </cell>
          <cell r="Q1266">
            <v>2932228.3640000001</v>
          </cell>
          <cell r="R1266">
            <v>0</v>
          </cell>
          <cell r="S1266">
            <v>192791.834</v>
          </cell>
          <cell r="U1266">
            <v>1</v>
          </cell>
          <cell r="AE1266">
            <v>1</v>
          </cell>
        </row>
        <row r="1267">
          <cell r="B1267" t="str">
            <v>AC50</v>
          </cell>
          <cell r="C1267">
            <v>1</v>
          </cell>
          <cell r="D1267">
            <v>0.19500000000000001</v>
          </cell>
          <cell r="E1267" t="str">
            <v>Cáp nhôm lõi thép AC-50/8</v>
          </cell>
          <cell r="F1267" t="str">
            <v>kg</v>
          </cell>
          <cell r="G1267">
            <v>122.39999999999999</v>
          </cell>
          <cell r="H1267">
            <v>47801</v>
          </cell>
          <cell r="K1267">
            <v>0</v>
          </cell>
          <cell r="M1267">
            <v>0</v>
          </cell>
          <cell r="N1267">
            <v>5850842.3999999994</v>
          </cell>
          <cell r="O1267">
            <v>0</v>
          </cell>
          <cell r="P1267">
            <v>0</v>
          </cell>
          <cell r="Q1267">
            <v>0</v>
          </cell>
          <cell r="R1267">
            <v>0</v>
          </cell>
          <cell r="S1267">
            <v>0</v>
          </cell>
          <cell r="U1267">
            <v>122.39999999999999</v>
          </cell>
          <cell r="AE1267">
            <v>122.39999999999999</v>
          </cell>
        </row>
        <row r="1268">
          <cell r="B1268" t="str">
            <v>AC70</v>
          </cell>
          <cell r="C1268">
            <v>0</v>
          </cell>
          <cell r="D1268">
            <v>0.27600000000000002</v>
          </cell>
          <cell r="E1268" t="str">
            <v>Cáp nhôm lõi thép AC-70/11</v>
          </cell>
          <cell r="F1268" t="str">
            <v>kg</v>
          </cell>
          <cell r="G1268">
            <v>0</v>
          </cell>
          <cell r="H1268">
            <v>47484</v>
          </cell>
          <cell r="K1268">
            <v>0</v>
          </cell>
          <cell r="M1268">
            <v>0</v>
          </cell>
          <cell r="N1268">
            <v>0</v>
          </cell>
          <cell r="O1268">
            <v>0</v>
          </cell>
          <cell r="P1268">
            <v>0</v>
          </cell>
          <cell r="Q1268">
            <v>0</v>
          </cell>
          <cell r="R1268">
            <v>0</v>
          </cell>
          <cell r="S1268">
            <v>0</v>
          </cell>
          <cell r="AE1268">
            <v>0</v>
          </cell>
        </row>
        <row r="1269">
          <cell r="B1269" t="str">
            <v>ACX50</v>
          </cell>
          <cell r="C1269">
            <v>1</v>
          </cell>
          <cell r="D1269">
            <v>0</v>
          </cell>
          <cell r="E1269" t="str">
            <v>Cáp 24KV ACX 50mm2</v>
          </cell>
          <cell r="F1269" t="str">
            <v>mét</v>
          </cell>
          <cell r="G1269">
            <v>628</v>
          </cell>
          <cell r="H1269">
            <v>27730</v>
          </cell>
          <cell r="K1269">
            <v>0</v>
          </cell>
          <cell r="M1269">
            <v>0</v>
          </cell>
          <cell r="N1269">
            <v>17414440</v>
          </cell>
          <cell r="O1269">
            <v>0</v>
          </cell>
          <cell r="P1269">
            <v>0</v>
          </cell>
          <cell r="Q1269">
            <v>0</v>
          </cell>
          <cell r="R1269">
            <v>0</v>
          </cell>
          <cell r="S1269">
            <v>0</v>
          </cell>
          <cell r="U1269">
            <v>628</v>
          </cell>
          <cell r="AE1269">
            <v>628</v>
          </cell>
        </row>
        <row r="1270">
          <cell r="B1270" t="str">
            <v>ACX70</v>
          </cell>
          <cell r="C1270">
            <v>0</v>
          </cell>
          <cell r="D1270">
            <v>0</v>
          </cell>
          <cell r="E1270" t="str">
            <v>Cáp 24KV ACX 70mm2</v>
          </cell>
          <cell r="F1270" t="str">
            <v>mét</v>
          </cell>
          <cell r="G1270">
            <v>0</v>
          </cell>
          <cell r="H1270">
            <v>49140</v>
          </cell>
          <cell r="K1270">
            <v>0</v>
          </cell>
          <cell r="M1270">
            <v>0</v>
          </cell>
          <cell r="N1270">
            <v>0</v>
          </cell>
          <cell r="O1270">
            <v>0</v>
          </cell>
          <cell r="P1270">
            <v>0</v>
          </cell>
          <cell r="Q1270">
            <v>0</v>
          </cell>
          <cell r="R1270">
            <v>0</v>
          </cell>
          <cell r="S1270">
            <v>0</v>
          </cell>
          <cell r="AE1270">
            <v>0</v>
          </cell>
        </row>
        <row r="1271">
          <cell r="B1271" t="str">
            <v>CXV25</v>
          </cell>
          <cell r="C1271">
            <v>1</v>
          </cell>
          <cell r="D1271">
            <v>0</v>
          </cell>
          <cell r="E1271" t="str">
            <v>Cáp 24KV C/XLPE/PVC 25mm2</v>
          </cell>
          <cell r="F1271" t="str">
            <v>mét</v>
          </cell>
          <cell r="G1271">
            <v>4</v>
          </cell>
          <cell r="H1271">
            <v>67506</v>
          </cell>
          <cell r="K1271">
            <v>0</v>
          </cell>
          <cell r="M1271">
            <v>0</v>
          </cell>
          <cell r="N1271">
            <v>270024</v>
          </cell>
          <cell r="O1271">
            <v>0</v>
          </cell>
          <cell r="P1271">
            <v>0</v>
          </cell>
          <cell r="Q1271">
            <v>0</v>
          </cell>
          <cell r="R1271">
            <v>0</v>
          </cell>
          <cell r="S1271">
            <v>0</v>
          </cell>
          <cell r="U1271">
            <v>4</v>
          </cell>
          <cell r="AE1271">
            <v>4</v>
          </cell>
        </row>
        <row r="1272">
          <cell r="B1272" t="str">
            <v>CXV50</v>
          </cell>
          <cell r="C1272">
            <v>0</v>
          </cell>
          <cell r="D1272">
            <v>0</v>
          </cell>
          <cell r="E1272" t="str">
            <v>Cáp 24KV C/XLPE/PVC 50mm2</v>
          </cell>
          <cell r="F1272" t="str">
            <v>mét</v>
          </cell>
          <cell r="G1272">
            <v>0</v>
          </cell>
          <cell r="H1272">
            <v>154035</v>
          </cell>
          <cell r="K1272">
            <v>0</v>
          </cell>
          <cell r="M1272">
            <v>0</v>
          </cell>
          <cell r="N1272">
            <v>0</v>
          </cell>
          <cell r="O1272">
            <v>0</v>
          </cell>
          <cell r="P1272">
            <v>0</v>
          </cell>
          <cell r="Q1272">
            <v>0</v>
          </cell>
          <cell r="R1272">
            <v>0</v>
          </cell>
          <cell r="S1272">
            <v>0</v>
          </cell>
          <cell r="AE1272">
            <v>0</v>
          </cell>
        </row>
        <row r="1273">
          <cell r="B1273" t="str">
            <v>ke50</v>
          </cell>
          <cell r="C1273">
            <v>1</v>
          </cell>
          <cell r="D1273">
            <v>0</v>
          </cell>
          <cell r="E1273" t="str">
            <v>Kẹp ép WR cỡ dây 50mm2</v>
          </cell>
          <cell r="F1273" t="str">
            <v>cái</v>
          </cell>
          <cell r="G1273">
            <v>4</v>
          </cell>
          <cell r="H1273">
            <v>10500</v>
          </cell>
          <cell r="K1273">
            <v>0</v>
          </cell>
          <cell r="M1273">
            <v>0</v>
          </cell>
          <cell r="N1273">
            <v>42000</v>
          </cell>
          <cell r="O1273">
            <v>0</v>
          </cell>
          <cell r="P1273">
            <v>0</v>
          </cell>
          <cell r="Q1273">
            <v>0</v>
          </cell>
          <cell r="R1273">
            <v>0</v>
          </cell>
          <cell r="S1273">
            <v>0</v>
          </cell>
          <cell r="U1273">
            <v>4</v>
          </cell>
          <cell r="AE1273">
            <v>4</v>
          </cell>
        </row>
        <row r="1274">
          <cell r="B1274" t="str">
            <v>ke70</v>
          </cell>
          <cell r="C1274">
            <v>0</v>
          </cell>
          <cell r="D1274">
            <v>0</v>
          </cell>
          <cell r="E1274" t="str">
            <v>Kẹp ép WR cỡ dây 70mm2</v>
          </cell>
          <cell r="F1274" t="str">
            <v>cái</v>
          </cell>
          <cell r="G1274">
            <v>0</v>
          </cell>
          <cell r="H1274">
            <v>10500</v>
          </cell>
          <cell r="K1274">
            <v>0</v>
          </cell>
          <cell r="M1274">
            <v>0</v>
          </cell>
          <cell r="N1274">
            <v>0</v>
          </cell>
          <cell r="O1274">
            <v>0</v>
          </cell>
          <cell r="P1274">
            <v>0</v>
          </cell>
          <cell r="Q1274">
            <v>0</v>
          </cell>
          <cell r="R1274">
            <v>0</v>
          </cell>
          <cell r="S1274">
            <v>0</v>
          </cell>
          <cell r="AE1274">
            <v>0</v>
          </cell>
        </row>
        <row r="1275">
          <cell r="B1275" t="str">
            <v>ke95</v>
          </cell>
          <cell r="C1275">
            <v>0</v>
          </cell>
          <cell r="D1275">
            <v>0</v>
          </cell>
          <cell r="E1275" t="str">
            <v>Kẹp ép WR cỡ dây 95mm2</v>
          </cell>
          <cell r="F1275" t="str">
            <v>cái</v>
          </cell>
          <cell r="G1275">
            <v>0</v>
          </cell>
          <cell r="H1275">
            <v>14700</v>
          </cell>
          <cell r="K1275">
            <v>0</v>
          </cell>
          <cell r="M1275">
            <v>0</v>
          </cell>
          <cell r="N1275">
            <v>0</v>
          </cell>
          <cell r="O1275">
            <v>0</v>
          </cell>
          <cell r="P1275">
            <v>0</v>
          </cell>
          <cell r="Q1275">
            <v>0</v>
          </cell>
          <cell r="R1275">
            <v>0</v>
          </cell>
          <cell r="S1275">
            <v>0</v>
          </cell>
          <cell r="AE1275">
            <v>0</v>
          </cell>
        </row>
        <row r="1276">
          <cell r="B1276" t="str">
            <v>ke120</v>
          </cell>
          <cell r="C1276">
            <v>0</v>
          </cell>
          <cell r="D1276">
            <v>0</v>
          </cell>
          <cell r="E1276" t="str">
            <v>Kẹp ép WR cỡ dây 120mm2</v>
          </cell>
          <cell r="F1276" t="str">
            <v>cái</v>
          </cell>
          <cell r="G1276">
            <v>0</v>
          </cell>
          <cell r="H1276">
            <v>18900</v>
          </cell>
          <cell r="K1276">
            <v>0</v>
          </cell>
          <cell r="M1276">
            <v>0</v>
          </cell>
          <cell r="N1276">
            <v>0</v>
          </cell>
          <cell r="O1276">
            <v>0</v>
          </cell>
          <cell r="P1276">
            <v>0</v>
          </cell>
          <cell r="Q1276">
            <v>0</v>
          </cell>
          <cell r="R1276">
            <v>0</v>
          </cell>
          <cell r="S1276">
            <v>0</v>
          </cell>
          <cell r="AE1276">
            <v>0</v>
          </cell>
        </row>
        <row r="1277">
          <cell r="B1277" t="str">
            <v>KQ2</v>
          </cell>
          <cell r="C1277">
            <v>1</v>
          </cell>
          <cell r="D1277" t="str">
            <v>D6.6201</v>
          </cell>
          <cell r="E1277" t="str">
            <v>Kẹp quai 2/0 (quai đồng 8mm)</v>
          </cell>
          <cell r="F1277" t="str">
            <v>cái</v>
          </cell>
          <cell r="G1277">
            <v>2</v>
          </cell>
          <cell r="H1277">
            <v>47000</v>
          </cell>
          <cell r="K1277">
            <v>0</v>
          </cell>
          <cell r="M1277">
            <v>0</v>
          </cell>
          <cell r="N1277">
            <v>94000</v>
          </cell>
          <cell r="O1277">
            <v>0</v>
          </cell>
          <cell r="P1277">
            <v>0</v>
          </cell>
          <cell r="Q1277">
            <v>0</v>
          </cell>
          <cell r="R1277">
            <v>0</v>
          </cell>
          <cell r="S1277">
            <v>0</v>
          </cell>
          <cell r="U1277">
            <v>2</v>
          </cell>
          <cell r="AE1277">
            <v>2</v>
          </cell>
        </row>
        <row r="1278">
          <cell r="B1278" t="str">
            <v>KQ4</v>
          </cell>
          <cell r="C1278">
            <v>0</v>
          </cell>
          <cell r="D1278" t="str">
            <v>D6.6201</v>
          </cell>
          <cell r="E1278" t="str">
            <v>Kẹp quai 4/0 (quai đồng 8mm)</v>
          </cell>
          <cell r="F1278" t="str">
            <v>cái</v>
          </cell>
          <cell r="G1278">
            <v>0</v>
          </cell>
          <cell r="H1278">
            <v>63000</v>
          </cell>
          <cell r="K1278">
            <v>0</v>
          </cell>
          <cell r="M1278">
            <v>0</v>
          </cell>
          <cell r="N1278">
            <v>0</v>
          </cell>
          <cell r="O1278">
            <v>0</v>
          </cell>
          <cell r="P1278">
            <v>0</v>
          </cell>
          <cell r="Q1278">
            <v>0</v>
          </cell>
          <cell r="R1278">
            <v>0</v>
          </cell>
          <cell r="S1278">
            <v>0</v>
          </cell>
          <cell r="AE1278">
            <v>0</v>
          </cell>
        </row>
        <row r="1279">
          <cell r="B1279" t="str">
            <v>CKQ</v>
          </cell>
          <cell r="C1279">
            <v>1</v>
          </cell>
          <cell r="D1279">
            <v>0</v>
          </cell>
          <cell r="E1279" t="str">
            <v>Chụp cách điện kẹp quai</v>
          </cell>
          <cell r="F1279" t="str">
            <v>cái</v>
          </cell>
          <cell r="G1279">
            <v>2</v>
          </cell>
          <cell r="H1279">
            <v>122000</v>
          </cell>
          <cell r="K1279">
            <v>0</v>
          </cell>
          <cell r="M1279">
            <v>0</v>
          </cell>
          <cell r="N1279">
            <v>244000</v>
          </cell>
          <cell r="O1279">
            <v>0</v>
          </cell>
          <cell r="P1279">
            <v>0</v>
          </cell>
          <cell r="Q1279">
            <v>0</v>
          </cell>
          <cell r="R1279">
            <v>0</v>
          </cell>
          <cell r="S1279">
            <v>0</v>
          </cell>
          <cell r="U1279">
            <v>2</v>
          </cell>
          <cell r="AE1279">
            <v>2</v>
          </cell>
        </row>
        <row r="1280">
          <cell r="B1280" t="str">
            <v>HL2</v>
          </cell>
          <cell r="C1280">
            <v>1</v>
          </cell>
          <cell r="D1280" t="str">
            <v>D6.6202</v>
          </cell>
          <cell r="E1280" t="str">
            <v>Kẹp hotline 2/0</v>
          </cell>
          <cell r="F1280" t="str">
            <v>cái</v>
          </cell>
          <cell r="G1280">
            <v>2</v>
          </cell>
          <cell r="H1280">
            <v>68000</v>
          </cell>
          <cell r="K1280">
            <v>0</v>
          </cell>
          <cell r="M1280">
            <v>0</v>
          </cell>
          <cell r="N1280">
            <v>136000</v>
          </cell>
          <cell r="O1280">
            <v>0</v>
          </cell>
          <cell r="P1280">
            <v>0</v>
          </cell>
          <cell r="Q1280">
            <v>0</v>
          </cell>
          <cell r="R1280">
            <v>0</v>
          </cell>
          <cell r="S1280">
            <v>0</v>
          </cell>
          <cell r="U1280">
            <v>2</v>
          </cell>
          <cell r="AE1280">
            <v>2</v>
          </cell>
        </row>
        <row r="1281">
          <cell r="B1281" t="str">
            <v>HL4</v>
          </cell>
          <cell r="C1281">
            <v>0</v>
          </cell>
          <cell r="D1281" t="str">
            <v>D6.6202</v>
          </cell>
          <cell r="E1281" t="str">
            <v>Kẹp hotline 4/0</v>
          </cell>
          <cell r="F1281" t="str">
            <v>cái</v>
          </cell>
          <cell r="G1281">
            <v>0</v>
          </cell>
          <cell r="H1281">
            <v>94500</v>
          </cell>
          <cell r="K1281">
            <v>0</v>
          </cell>
          <cell r="M1281">
            <v>0</v>
          </cell>
          <cell r="N1281">
            <v>0</v>
          </cell>
          <cell r="O1281">
            <v>0</v>
          </cell>
          <cell r="P1281">
            <v>0</v>
          </cell>
          <cell r="Q1281">
            <v>0</v>
          </cell>
          <cell r="R1281">
            <v>0</v>
          </cell>
          <cell r="S1281">
            <v>0</v>
          </cell>
          <cell r="AE1281">
            <v>0</v>
          </cell>
        </row>
        <row r="1282">
          <cell r="B1282" t="str">
            <v>DBST</v>
          </cell>
          <cell r="C1282">
            <v>1</v>
          </cell>
          <cell r="D1282">
            <v>0</v>
          </cell>
          <cell r="E1282" t="str">
            <v>Dây phi kim buộc cổ sứ (trụ thẳng)</v>
          </cell>
          <cell r="F1282" t="str">
            <v>sợi</v>
          </cell>
          <cell r="G1282">
            <v>15</v>
          </cell>
          <cell r="H1282">
            <v>225000</v>
          </cell>
          <cell r="K1282">
            <v>0</v>
          </cell>
          <cell r="M1282">
            <v>0</v>
          </cell>
          <cell r="N1282">
            <v>3375000</v>
          </cell>
          <cell r="O1282">
            <v>0</v>
          </cell>
          <cell r="P1282">
            <v>0</v>
          </cell>
          <cell r="Q1282">
            <v>0</v>
          </cell>
          <cell r="R1282">
            <v>0</v>
          </cell>
          <cell r="S1282">
            <v>0</v>
          </cell>
          <cell r="U1282">
            <v>15</v>
          </cell>
          <cell r="AE1282">
            <v>15</v>
          </cell>
        </row>
        <row r="1283">
          <cell r="B1283" t="str">
            <v>DBSG</v>
          </cell>
          <cell r="C1283">
            <v>0</v>
          </cell>
          <cell r="D1283">
            <v>0</v>
          </cell>
          <cell r="E1283" t="str">
            <v>Dây phi kim buộc cổ sứ (trụ góc)</v>
          </cell>
          <cell r="F1283" t="str">
            <v>sợi</v>
          </cell>
          <cell r="G1283">
            <v>0</v>
          </cell>
          <cell r="H1283">
            <v>236000</v>
          </cell>
          <cell r="K1283">
            <v>0</v>
          </cell>
          <cell r="M1283">
            <v>0</v>
          </cell>
          <cell r="N1283">
            <v>0</v>
          </cell>
          <cell r="O1283">
            <v>0</v>
          </cell>
          <cell r="P1283">
            <v>0</v>
          </cell>
          <cell r="Q1283">
            <v>0</v>
          </cell>
          <cell r="R1283">
            <v>0</v>
          </cell>
          <cell r="S1283">
            <v>0</v>
          </cell>
          <cell r="AE1283">
            <v>0</v>
          </cell>
        </row>
        <row r="1284">
          <cell r="B1284" t="str">
            <v>DBST240</v>
          </cell>
          <cell r="C1284">
            <v>0</v>
          </cell>
          <cell r="D1284">
            <v>0</v>
          </cell>
          <cell r="E1284" t="str">
            <v>Dây phi kim buộc cổ sứ (trụ thẳng) dây 240mm2</v>
          </cell>
          <cell r="F1284" t="str">
            <v>sợi</v>
          </cell>
          <cell r="G1284">
            <v>0</v>
          </cell>
          <cell r="H1284">
            <v>330000</v>
          </cell>
          <cell r="K1284">
            <v>0</v>
          </cell>
          <cell r="M1284">
            <v>0</v>
          </cell>
          <cell r="N1284">
            <v>0</v>
          </cell>
          <cell r="O1284">
            <v>0</v>
          </cell>
          <cell r="P1284">
            <v>0</v>
          </cell>
          <cell r="Q1284">
            <v>0</v>
          </cell>
          <cell r="R1284">
            <v>0</v>
          </cell>
          <cell r="S1284">
            <v>0</v>
          </cell>
          <cell r="AE1284">
            <v>0</v>
          </cell>
        </row>
        <row r="1285">
          <cell r="B1285" t="str">
            <v>B16300</v>
          </cell>
          <cell r="C1285">
            <v>1</v>
          </cell>
          <cell r="D1285">
            <v>0</v>
          </cell>
          <cell r="E1285" t="str">
            <v>Boulon 16x300</v>
          </cell>
          <cell r="F1285" t="str">
            <v>bộ</v>
          </cell>
          <cell r="G1285">
            <v>32</v>
          </cell>
          <cell r="H1285">
            <v>21000</v>
          </cell>
          <cell r="K1285">
            <v>0</v>
          </cell>
          <cell r="M1285">
            <v>0</v>
          </cell>
          <cell r="N1285">
            <v>672000</v>
          </cell>
          <cell r="O1285">
            <v>0</v>
          </cell>
          <cell r="P1285">
            <v>0</v>
          </cell>
          <cell r="Q1285">
            <v>0</v>
          </cell>
          <cell r="R1285">
            <v>0</v>
          </cell>
          <cell r="S1285">
            <v>0</v>
          </cell>
          <cell r="U1285">
            <v>32</v>
          </cell>
          <cell r="AE1285">
            <v>32</v>
          </cell>
        </row>
        <row r="1286">
          <cell r="B1286" t="str">
            <v>B16350</v>
          </cell>
          <cell r="C1286">
            <v>0</v>
          </cell>
          <cell r="D1286">
            <v>0</v>
          </cell>
          <cell r="E1286" t="str">
            <v>Boulon 16x350</v>
          </cell>
          <cell r="F1286" t="str">
            <v>bộ</v>
          </cell>
          <cell r="G1286">
            <v>0</v>
          </cell>
          <cell r="H1286">
            <v>23500</v>
          </cell>
          <cell r="K1286">
            <v>0</v>
          </cell>
          <cell r="M1286">
            <v>0</v>
          </cell>
          <cell r="N1286">
            <v>0</v>
          </cell>
          <cell r="O1286">
            <v>0</v>
          </cell>
          <cell r="P1286">
            <v>0</v>
          </cell>
          <cell r="Q1286">
            <v>0</v>
          </cell>
          <cell r="R1286">
            <v>0</v>
          </cell>
          <cell r="S1286">
            <v>0</v>
          </cell>
          <cell r="AE1286">
            <v>0</v>
          </cell>
        </row>
        <row r="1287">
          <cell r="B1287" t="str">
            <v>BM16300</v>
          </cell>
          <cell r="C1287">
            <v>0</v>
          </cell>
          <cell r="D1287">
            <v>0</v>
          </cell>
          <cell r="E1287" t="str">
            <v>Boulon mắt 16x300</v>
          </cell>
          <cell r="F1287" t="str">
            <v>bộ</v>
          </cell>
          <cell r="G1287">
            <v>0</v>
          </cell>
          <cell r="H1287">
            <v>34500</v>
          </cell>
          <cell r="K1287">
            <v>0</v>
          </cell>
          <cell r="M1287">
            <v>0</v>
          </cell>
          <cell r="N1287">
            <v>0</v>
          </cell>
          <cell r="O1287">
            <v>0</v>
          </cell>
          <cell r="P1287">
            <v>0</v>
          </cell>
          <cell r="Q1287">
            <v>0</v>
          </cell>
          <cell r="R1287">
            <v>0</v>
          </cell>
          <cell r="S1287">
            <v>0</v>
          </cell>
          <cell r="AE1287">
            <v>0</v>
          </cell>
        </row>
        <row r="1288">
          <cell r="B1288" t="str">
            <v>LD 50</v>
          </cell>
          <cell r="C1288">
            <v>1</v>
          </cell>
          <cell r="D1288">
            <v>0</v>
          </cell>
          <cell r="E1288" t="str">
            <v>Long đền vuông 18 (50x50x3)</v>
          </cell>
          <cell r="F1288" t="str">
            <v>cái</v>
          </cell>
          <cell r="G1288">
            <v>64</v>
          </cell>
          <cell r="H1288">
            <v>2600</v>
          </cell>
          <cell r="K1288">
            <v>0</v>
          </cell>
          <cell r="M1288">
            <v>0</v>
          </cell>
          <cell r="N1288">
            <v>166400</v>
          </cell>
          <cell r="O1288">
            <v>0</v>
          </cell>
          <cell r="P1288">
            <v>0</v>
          </cell>
          <cell r="Q1288">
            <v>0</v>
          </cell>
          <cell r="R1288">
            <v>0</v>
          </cell>
          <cell r="S1288">
            <v>0</v>
          </cell>
          <cell r="U1288">
            <v>64</v>
          </cell>
          <cell r="AE1288">
            <v>64</v>
          </cell>
        </row>
        <row r="1289">
          <cell r="B1289" t="str">
            <v>ON50</v>
          </cell>
          <cell r="C1289">
            <v>0</v>
          </cell>
          <cell r="E1289" t="str">
            <v>Ống nối dây cỡ 50mm2</v>
          </cell>
          <cell r="F1289" t="str">
            <v>cái</v>
          </cell>
          <cell r="G1289">
            <v>0</v>
          </cell>
          <cell r="H1289">
            <v>22000</v>
          </cell>
          <cell r="N1289">
            <v>0</v>
          </cell>
          <cell r="O1289">
            <v>0</v>
          </cell>
          <cell r="P1289">
            <v>0</v>
          </cell>
          <cell r="Q1289">
            <v>0</v>
          </cell>
          <cell r="R1289">
            <v>0</v>
          </cell>
          <cell r="S1289">
            <v>0</v>
          </cell>
          <cell r="AE1289">
            <v>0</v>
          </cell>
        </row>
        <row r="1290">
          <cell r="B1290" t="str">
            <v>ON70</v>
          </cell>
          <cell r="C1290">
            <v>0</v>
          </cell>
          <cell r="D1290">
            <v>0</v>
          </cell>
          <cell r="E1290" t="str">
            <v>Ống nối dây cỡ 70mm2</v>
          </cell>
          <cell r="F1290" t="str">
            <v>cái</v>
          </cell>
          <cell r="G1290">
            <v>0</v>
          </cell>
          <cell r="H1290">
            <v>27000</v>
          </cell>
          <cell r="K1290">
            <v>304972</v>
          </cell>
          <cell r="M1290">
            <v>8886</v>
          </cell>
          <cell r="N1290">
            <v>0</v>
          </cell>
          <cell r="O1290">
            <v>0</v>
          </cell>
          <cell r="P1290">
            <v>0</v>
          </cell>
          <cell r="Q1290">
            <v>0</v>
          </cell>
          <cell r="R1290">
            <v>0</v>
          </cell>
          <cell r="S1290">
            <v>0</v>
          </cell>
          <cell r="AE1290">
            <v>0</v>
          </cell>
        </row>
        <row r="1291">
          <cell r="B1291" t="str">
            <v>OBCD</v>
          </cell>
          <cell r="C1291">
            <v>1</v>
          </cell>
          <cell r="D1291">
            <v>0</v>
          </cell>
          <cell r="E1291" t="str">
            <v>Ống bọc cách điện D30/17</v>
          </cell>
          <cell r="F1291" t="str">
            <v>mét</v>
          </cell>
          <cell r="G1291">
            <v>0.6</v>
          </cell>
          <cell r="H1291">
            <v>95000</v>
          </cell>
          <cell r="K1291">
            <v>0</v>
          </cell>
          <cell r="M1291">
            <v>0</v>
          </cell>
          <cell r="N1291">
            <v>57000</v>
          </cell>
          <cell r="O1291">
            <v>0</v>
          </cell>
          <cell r="P1291">
            <v>0</v>
          </cell>
          <cell r="Q1291">
            <v>0</v>
          </cell>
          <cell r="R1291">
            <v>0</v>
          </cell>
          <cell r="S1291">
            <v>0</v>
          </cell>
          <cell r="U1291">
            <v>0.6</v>
          </cell>
          <cell r="AE1291">
            <v>0.6</v>
          </cell>
        </row>
        <row r="1292">
          <cell r="B1292" t="str">
            <v>A70</v>
          </cell>
          <cell r="C1292">
            <v>0</v>
          </cell>
          <cell r="D1292">
            <v>0</v>
          </cell>
          <cell r="E1292" t="str">
            <v>Cáp nhôm A-70: buột dây cổ sứ</v>
          </cell>
          <cell r="F1292" t="str">
            <v>kg</v>
          </cell>
          <cell r="H1292">
            <v>59513</v>
          </cell>
          <cell r="K1292">
            <v>0</v>
          </cell>
          <cell r="M1292">
            <v>0</v>
          </cell>
          <cell r="N1292">
            <v>0</v>
          </cell>
          <cell r="O1292">
            <v>0</v>
          </cell>
          <cell r="P1292">
            <v>0</v>
          </cell>
          <cell r="Q1292">
            <v>0</v>
          </cell>
          <cell r="R1292">
            <v>0</v>
          </cell>
          <cell r="S1292">
            <v>0</v>
          </cell>
          <cell r="AE1292">
            <v>0</v>
          </cell>
        </row>
        <row r="1293">
          <cell r="B1293" t="str">
            <v>KDAC50</v>
          </cell>
          <cell r="C1293">
            <v>1</v>
          </cell>
          <cell r="D1293" t="str">
            <v>D3.6211</v>
          </cell>
          <cell r="E1293" t="str">
            <v>Kéo dây nhôm lõi thép cỡ dây 50mm2, chiều cao &lt;10m</v>
          </cell>
          <cell r="F1293" t="str">
            <v>km</v>
          </cell>
          <cell r="G1293">
            <v>0.61499999999999999</v>
          </cell>
          <cell r="H1293">
            <v>0</v>
          </cell>
          <cell r="K1293">
            <v>1852324</v>
          </cell>
          <cell r="M1293">
            <v>156614</v>
          </cell>
          <cell r="N1293">
            <v>0</v>
          </cell>
          <cell r="O1293">
            <v>0</v>
          </cell>
          <cell r="P1293">
            <v>0</v>
          </cell>
          <cell r="Q1293">
            <v>1139179.26</v>
          </cell>
          <cell r="R1293">
            <v>0</v>
          </cell>
          <cell r="S1293">
            <v>96317.61</v>
          </cell>
          <cell r="AE1293">
            <v>0.61499999999999999</v>
          </cell>
        </row>
        <row r="1294">
          <cell r="B1294" t="str">
            <v>KDAC70</v>
          </cell>
          <cell r="C1294">
            <v>0</v>
          </cell>
          <cell r="D1294" t="str">
            <v>D3.6211</v>
          </cell>
          <cell r="E1294" t="str">
            <v>Kéo dây nhôm lõi thép cỡ dây 70mm2</v>
          </cell>
          <cell r="F1294" t="str">
            <v>km</v>
          </cell>
          <cell r="G1294">
            <v>0</v>
          </cell>
          <cell r="H1294">
            <v>0</v>
          </cell>
          <cell r="K1294">
            <v>2646176</v>
          </cell>
          <cell r="M1294">
            <v>156614</v>
          </cell>
          <cell r="N1294">
            <v>0</v>
          </cell>
          <cell r="O1294">
            <v>0</v>
          </cell>
          <cell r="P1294">
            <v>0</v>
          </cell>
          <cell r="Q1294">
            <v>0</v>
          </cell>
          <cell r="R1294">
            <v>0</v>
          </cell>
          <cell r="S1294">
            <v>0</v>
          </cell>
          <cell r="AE1294">
            <v>0</v>
          </cell>
        </row>
        <row r="1295">
          <cell r="B1295" t="str">
            <v>KDAC95</v>
          </cell>
          <cell r="C1295">
            <v>0</v>
          </cell>
          <cell r="D1295" t="str">
            <v>D3.6212</v>
          </cell>
          <cell r="E1295" t="str">
            <v>Kéo dây nhôm lõi thép cỡ dây 95mm2</v>
          </cell>
          <cell r="F1295" t="str">
            <v>km</v>
          </cell>
          <cell r="H1295">
            <v>0</v>
          </cell>
          <cell r="K1295">
            <v>3591889</v>
          </cell>
          <cell r="M1295">
            <v>212254</v>
          </cell>
          <cell r="N1295">
            <v>0</v>
          </cell>
          <cell r="O1295">
            <v>0</v>
          </cell>
          <cell r="P1295">
            <v>0</v>
          </cell>
          <cell r="Q1295">
            <v>0</v>
          </cell>
          <cell r="R1295">
            <v>0</v>
          </cell>
          <cell r="S1295">
            <v>0</v>
          </cell>
          <cell r="AE1295">
            <v>0</v>
          </cell>
        </row>
        <row r="1296">
          <cell r="B1296" t="str">
            <v>KDAC120</v>
          </cell>
          <cell r="C1296">
            <v>0</v>
          </cell>
          <cell r="D1296" t="str">
            <v>06.6161</v>
          </cell>
          <cell r="E1296" t="str">
            <v>Kéo dây nhôm lõi thép cỡ dây 120mm2</v>
          </cell>
          <cell r="F1296" t="str">
            <v>km</v>
          </cell>
          <cell r="H1296">
            <v>0</v>
          </cell>
          <cell r="K1296">
            <v>0</v>
          </cell>
          <cell r="M1296">
            <v>0</v>
          </cell>
          <cell r="N1296">
            <v>0</v>
          </cell>
          <cell r="O1296">
            <v>0</v>
          </cell>
          <cell r="P1296">
            <v>0</v>
          </cell>
          <cell r="Q1296">
            <v>0</v>
          </cell>
          <cell r="R1296">
            <v>0</v>
          </cell>
          <cell r="S1296">
            <v>0</v>
          </cell>
          <cell r="AE1296">
            <v>0</v>
          </cell>
        </row>
        <row r="1297">
          <cell r="B1297" t="str">
            <v>KDAC150</v>
          </cell>
          <cell r="C1297">
            <v>0</v>
          </cell>
          <cell r="D1297" t="str">
            <v>06.6162</v>
          </cell>
          <cell r="E1297" t="str">
            <v>Kéo dây nhôm lõi thép cỡ dây 150mm2</v>
          </cell>
          <cell r="F1297" t="str">
            <v>km</v>
          </cell>
          <cell r="H1297">
            <v>0</v>
          </cell>
          <cell r="K1297">
            <v>0</v>
          </cell>
          <cell r="M1297">
            <v>0</v>
          </cell>
          <cell r="N1297">
            <v>0</v>
          </cell>
          <cell r="O1297">
            <v>0</v>
          </cell>
          <cell r="P1297">
            <v>0</v>
          </cell>
          <cell r="Q1297">
            <v>0</v>
          </cell>
          <cell r="R1297">
            <v>0</v>
          </cell>
          <cell r="S1297">
            <v>0</v>
          </cell>
          <cell r="AE1297">
            <v>0</v>
          </cell>
        </row>
        <row r="1298">
          <cell r="B1298" t="str">
            <v>KDAC185</v>
          </cell>
          <cell r="C1298">
            <v>0</v>
          </cell>
          <cell r="D1298" t="str">
            <v>06.6163</v>
          </cell>
          <cell r="E1298" t="str">
            <v>Kéo dây nhôm lõi thép cỡ dây 185mm2</v>
          </cell>
          <cell r="F1298" t="str">
            <v>km</v>
          </cell>
          <cell r="H1298">
            <v>0</v>
          </cell>
          <cell r="K1298">
            <v>0</v>
          </cell>
          <cell r="M1298">
            <v>0</v>
          </cell>
          <cell r="N1298">
            <v>0</v>
          </cell>
          <cell r="O1298">
            <v>0</v>
          </cell>
          <cell r="P1298">
            <v>0</v>
          </cell>
          <cell r="Q1298">
            <v>0</v>
          </cell>
          <cell r="R1298">
            <v>0</v>
          </cell>
          <cell r="S1298">
            <v>0</v>
          </cell>
          <cell r="AE1298">
            <v>0</v>
          </cell>
        </row>
        <row r="1299">
          <cell r="B1299" t="str">
            <v>KDAC240</v>
          </cell>
          <cell r="C1299">
            <v>0</v>
          </cell>
          <cell r="D1299" t="str">
            <v>06.6164</v>
          </cell>
          <cell r="E1299" t="str">
            <v>Kéo dây nhôm lõi thép cỡ dây 240mm2</v>
          </cell>
          <cell r="F1299" t="str">
            <v>km</v>
          </cell>
          <cell r="H1299">
            <v>0</v>
          </cell>
          <cell r="K1299">
            <v>0</v>
          </cell>
          <cell r="M1299">
            <v>0</v>
          </cell>
          <cell r="N1299">
            <v>0</v>
          </cell>
          <cell r="O1299">
            <v>0</v>
          </cell>
          <cell r="P1299">
            <v>0</v>
          </cell>
          <cell r="Q1299">
            <v>0</v>
          </cell>
          <cell r="R1299">
            <v>0</v>
          </cell>
          <cell r="S1299">
            <v>0</v>
          </cell>
          <cell r="AE1299">
            <v>0</v>
          </cell>
        </row>
        <row r="1300">
          <cell r="B1300" t="str">
            <v>KDM25</v>
          </cell>
          <cell r="C1300">
            <v>0</v>
          </cell>
          <cell r="D1300" t="str">
            <v>06.6142</v>
          </cell>
          <cell r="E1300" t="str">
            <v>Kéo dây đồng trần 25mm2</v>
          </cell>
          <cell r="F1300" t="str">
            <v>km</v>
          </cell>
          <cell r="H1300">
            <v>0</v>
          </cell>
          <cell r="K1300">
            <v>3192101</v>
          </cell>
          <cell r="M1300">
            <v>0</v>
          </cell>
          <cell r="N1300">
            <v>0</v>
          </cell>
          <cell r="O1300">
            <v>0</v>
          </cell>
          <cell r="P1300">
            <v>0</v>
          </cell>
          <cell r="Q1300">
            <v>0</v>
          </cell>
          <cell r="R1300">
            <v>0</v>
          </cell>
          <cell r="S1300">
            <v>0</v>
          </cell>
          <cell r="AE1300">
            <v>0</v>
          </cell>
        </row>
        <row r="1301">
          <cell r="B1301" t="str">
            <v>KDM25b</v>
          </cell>
          <cell r="C1301">
            <v>0</v>
          </cell>
          <cell r="D1301" t="str">
            <v>06.6142</v>
          </cell>
          <cell r="E1301" t="str">
            <v>Kéo dây đồng bọc 25mm2</v>
          </cell>
          <cell r="F1301" t="str">
            <v>km</v>
          </cell>
          <cell r="H1301">
            <v>0</v>
          </cell>
          <cell r="K1301">
            <v>0</v>
          </cell>
          <cell r="M1301">
            <v>0</v>
          </cell>
          <cell r="N1301">
            <v>0</v>
          </cell>
          <cell r="O1301">
            <v>0</v>
          </cell>
          <cell r="P1301">
            <v>0</v>
          </cell>
          <cell r="Q1301">
            <v>0</v>
          </cell>
          <cell r="R1301">
            <v>0</v>
          </cell>
          <cell r="S1301">
            <v>0</v>
          </cell>
          <cell r="AE1301">
            <v>0</v>
          </cell>
        </row>
        <row r="1302">
          <cell r="B1302" t="str">
            <v>KDM50b</v>
          </cell>
          <cell r="C1302">
            <v>0</v>
          </cell>
          <cell r="D1302" t="str">
            <v>06.6144</v>
          </cell>
          <cell r="E1302" t="str">
            <v>Kéo dây đồng bọc 50mm3</v>
          </cell>
          <cell r="F1302" t="str">
            <v>km</v>
          </cell>
          <cell r="H1302">
            <v>0</v>
          </cell>
          <cell r="K1302">
            <v>0</v>
          </cell>
          <cell r="M1302">
            <v>0</v>
          </cell>
          <cell r="N1302">
            <v>0</v>
          </cell>
          <cell r="O1302">
            <v>0</v>
          </cell>
          <cell r="P1302">
            <v>0</v>
          </cell>
          <cell r="Q1302">
            <v>0</v>
          </cell>
          <cell r="R1302">
            <v>0</v>
          </cell>
          <cell r="S1302">
            <v>0</v>
          </cell>
          <cell r="AE1302">
            <v>0</v>
          </cell>
        </row>
        <row r="1303">
          <cell r="B1303" t="str">
            <v>KDAC50B</v>
          </cell>
          <cell r="C1303">
            <v>1</v>
          </cell>
          <cell r="D1303" t="str">
            <v>D3.6211</v>
          </cell>
          <cell r="E1303" t="str">
            <v>Kéo dây nhôm lõi thép bọc XLPE cỡ dây 50mm2 (dây bọc)</v>
          </cell>
          <cell r="F1303" t="str">
            <v>km</v>
          </cell>
          <cell r="G1303">
            <v>0.61599999999999999</v>
          </cell>
          <cell r="H1303">
            <v>0</v>
          </cell>
          <cell r="K1303">
            <v>2910794</v>
          </cell>
          <cell r="M1303">
            <v>156614</v>
          </cell>
          <cell r="N1303">
            <v>0</v>
          </cell>
          <cell r="O1303">
            <v>0</v>
          </cell>
          <cell r="P1303">
            <v>0</v>
          </cell>
          <cell r="Q1303">
            <v>1793049.1040000001</v>
          </cell>
          <cell r="R1303">
            <v>0</v>
          </cell>
          <cell r="S1303">
            <v>96474.224000000002</v>
          </cell>
          <cell r="AE1303">
            <v>0.61599999999999999</v>
          </cell>
        </row>
        <row r="1304">
          <cell r="B1304" t="str">
            <v>KDAC70B</v>
          </cell>
          <cell r="C1304">
            <v>0</v>
          </cell>
          <cell r="D1304" t="str">
            <v>D3.6211</v>
          </cell>
          <cell r="E1304" t="str">
            <v>Kéo dây nhôm lõi thép bọc XLPE cỡ dây 70mm2</v>
          </cell>
          <cell r="F1304" t="str">
            <v>km</v>
          </cell>
          <cell r="G1304">
            <v>0</v>
          </cell>
          <cell r="H1304">
            <v>0</v>
          </cell>
          <cell r="K1304">
            <v>2910794</v>
          </cell>
          <cell r="M1304">
            <v>172275</v>
          </cell>
          <cell r="N1304">
            <v>0</v>
          </cell>
          <cell r="O1304">
            <v>0</v>
          </cell>
          <cell r="P1304">
            <v>0</v>
          </cell>
          <cell r="Q1304">
            <v>0</v>
          </cell>
          <cell r="R1304">
            <v>0</v>
          </cell>
          <cell r="S1304">
            <v>0</v>
          </cell>
          <cell r="AE1304">
            <v>0</v>
          </cell>
        </row>
        <row r="1305">
          <cell r="B1305" t="str">
            <v>LSD</v>
          </cell>
          <cell r="C1305">
            <v>0</v>
          </cell>
          <cell r="D1305" t="str">
            <v>D3.1115</v>
          </cell>
          <cell r="E1305" t="str">
            <v>Lắp sứ đứng 24KV</v>
          </cell>
          <cell r="F1305" t="str">
            <v>bộ</v>
          </cell>
          <cell r="H1305">
            <v>0</v>
          </cell>
          <cell r="K1305">
            <v>58277</v>
          </cell>
          <cell r="M1305">
            <v>0</v>
          </cell>
          <cell r="N1305">
            <v>0</v>
          </cell>
          <cell r="O1305">
            <v>0</v>
          </cell>
          <cell r="P1305">
            <v>0</v>
          </cell>
          <cell r="Q1305">
            <v>0</v>
          </cell>
          <cell r="R1305">
            <v>0</v>
          </cell>
          <cell r="S1305">
            <v>0</v>
          </cell>
          <cell r="AE1305">
            <v>0</v>
          </cell>
        </row>
        <row r="1306">
          <cell r="B1306" t="str">
            <v>LCSD</v>
          </cell>
          <cell r="C1306">
            <v>0</v>
          </cell>
          <cell r="D1306" t="str">
            <v>06.2110</v>
          </cell>
          <cell r="E1306" t="str">
            <v>Lắp chân sứ đỉnh</v>
          </cell>
          <cell r="F1306" t="str">
            <v>cái</v>
          </cell>
          <cell r="H1306">
            <v>0</v>
          </cell>
          <cell r="K1306">
            <v>0</v>
          </cell>
          <cell r="M1306">
            <v>0</v>
          </cell>
          <cell r="N1306">
            <v>0</v>
          </cell>
          <cell r="O1306">
            <v>0</v>
          </cell>
          <cell r="P1306">
            <v>0</v>
          </cell>
          <cell r="Q1306">
            <v>0</v>
          </cell>
          <cell r="R1306">
            <v>0</v>
          </cell>
          <cell r="S1306">
            <v>0</v>
          </cell>
          <cell r="AE1306">
            <v>0</v>
          </cell>
        </row>
        <row r="1307">
          <cell r="B1307" t="str">
            <v>LCHSNply</v>
          </cell>
          <cell r="C1307">
            <v>0</v>
          </cell>
          <cell r="D1307" t="str">
            <v>D3.2411</v>
          </cell>
          <cell r="E1307" t="str">
            <v>Lắp chuỗi sứ néo Polymer</v>
          </cell>
          <cell r="F1307" t="str">
            <v>chuỗi</v>
          </cell>
          <cell r="H1307">
            <v>0</v>
          </cell>
          <cell r="K1307">
            <v>70132</v>
          </cell>
          <cell r="M1307">
            <v>0</v>
          </cell>
          <cell r="N1307">
            <v>0</v>
          </cell>
          <cell r="O1307">
            <v>0</v>
          </cell>
          <cell r="P1307">
            <v>0</v>
          </cell>
          <cell r="Q1307">
            <v>0</v>
          </cell>
          <cell r="R1307">
            <v>0</v>
          </cell>
          <cell r="S1307">
            <v>0</v>
          </cell>
          <cell r="AE1307">
            <v>0</v>
          </cell>
        </row>
        <row r="1308">
          <cell r="A1308" t="str">
            <v>TBTT1P-2</v>
          </cell>
          <cell r="C1308">
            <v>1</v>
          </cell>
          <cell r="E1308" t="str">
            <v>Phần thiết bị đường dây 1 pha</v>
          </cell>
          <cell r="G1308">
            <v>1</v>
          </cell>
          <cell r="N1308">
            <v>1132900</v>
          </cell>
          <cell r="O1308">
            <v>0</v>
          </cell>
          <cell r="P1308">
            <v>0</v>
          </cell>
          <cell r="Q1308">
            <v>222640</v>
          </cell>
          <cell r="R1308">
            <v>0</v>
          </cell>
          <cell r="S1308">
            <v>0</v>
          </cell>
          <cell r="U1308">
            <v>1</v>
          </cell>
          <cell r="AE1308">
            <v>1</v>
          </cell>
        </row>
        <row r="1309">
          <cell r="B1309" t="str">
            <v>FCO100</v>
          </cell>
          <cell r="C1309">
            <v>1</v>
          </cell>
          <cell r="D1309" t="str">
            <v>T2.3505</v>
          </cell>
          <cell r="E1309" t="str">
            <v>FCO 27kV - 100A</v>
          </cell>
          <cell r="F1309" t="str">
            <v>cái</v>
          </cell>
          <cell r="G1309">
            <v>1</v>
          </cell>
          <cell r="H1309">
            <v>921000</v>
          </cell>
          <cell r="K1309">
            <v>222640</v>
          </cell>
          <cell r="M1309">
            <v>0</v>
          </cell>
          <cell r="N1309">
            <v>921000</v>
          </cell>
          <cell r="O1309">
            <v>0</v>
          </cell>
          <cell r="P1309">
            <v>0</v>
          </cell>
          <cell r="Q1309">
            <v>222640</v>
          </cell>
          <cell r="R1309">
            <v>0</v>
          </cell>
          <cell r="S1309">
            <v>0</v>
          </cell>
          <cell r="U1309">
            <v>1</v>
          </cell>
          <cell r="AE1309">
            <v>1</v>
          </cell>
        </row>
        <row r="1310">
          <cell r="B1310" t="str">
            <v>chi8K</v>
          </cell>
          <cell r="C1310">
            <v>1</v>
          </cell>
          <cell r="D1310">
            <v>0</v>
          </cell>
          <cell r="E1310" t="str">
            <v>Dây chảy 8K</v>
          </cell>
          <cell r="F1310" t="str">
            <v>Sợi</v>
          </cell>
          <cell r="G1310">
            <v>1</v>
          </cell>
          <cell r="H1310">
            <v>21900</v>
          </cell>
          <cell r="K1310">
            <v>0</v>
          </cell>
          <cell r="M1310">
            <v>0</v>
          </cell>
          <cell r="N1310">
            <v>21900</v>
          </cell>
          <cell r="O1310">
            <v>0</v>
          </cell>
          <cell r="P1310">
            <v>0</v>
          </cell>
          <cell r="Q1310">
            <v>0</v>
          </cell>
          <cell r="R1310">
            <v>0</v>
          </cell>
          <cell r="S1310">
            <v>0</v>
          </cell>
          <cell r="U1310">
            <v>1</v>
          </cell>
          <cell r="AE1310">
            <v>1</v>
          </cell>
        </row>
        <row r="1311">
          <cell r="B1311" t="str">
            <v>chupfco</v>
          </cell>
          <cell r="C1311">
            <v>1</v>
          </cell>
          <cell r="D1311">
            <v>0</v>
          </cell>
          <cell r="E1311" t="str">
            <v>Chụp đầu FCO (Trên + Dưới)</v>
          </cell>
          <cell r="F1311" t="str">
            <v>bộ</v>
          </cell>
          <cell r="G1311">
            <v>1</v>
          </cell>
          <cell r="H1311">
            <v>190000</v>
          </cell>
          <cell r="K1311">
            <v>0</v>
          </cell>
          <cell r="M1311">
            <v>0</v>
          </cell>
          <cell r="N1311">
            <v>190000</v>
          </cell>
          <cell r="O1311">
            <v>0</v>
          </cell>
          <cell r="P1311">
            <v>0</v>
          </cell>
          <cell r="Q1311">
            <v>0</v>
          </cell>
          <cell r="R1311">
            <v>0</v>
          </cell>
          <cell r="S1311">
            <v>0</v>
          </cell>
          <cell r="U1311">
            <v>1</v>
          </cell>
          <cell r="AE1311">
            <v>1</v>
          </cell>
        </row>
        <row r="1312">
          <cell r="A1312" t="str">
            <v>DDTT1P-3</v>
          </cell>
          <cell r="B1312" t="str">
            <v>TT1P-3</v>
          </cell>
          <cell r="C1312">
            <v>0</v>
          </cell>
          <cell r="D1312">
            <v>6</v>
          </cell>
          <cell r="E1312" t="str">
            <v xml:space="preserve">Tuyến tổ 3 ấp 7 </v>
          </cell>
          <cell r="F1312" t="str">
            <v>Tbộ</v>
          </cell>
          <cell r="G1312">
            <v>0</v>
          </cell>
          <cell r="N1312">
            <v>0</v>
          </cell>
          <cell r="O1312">
            <v>0</v>
          </cell>
          <cell r="P1312">
            <v>0</v>
          </cell>
          <cell r="Q1312">
            <v>0</v>
          </cell>
          <cell r="R1312">
            <v>0</v>
          </cell>
          <cell r="S1312">
            <v>0</v>
          </cell>
          <cell r="AF1312">
            <v>0</v>
          </cell>
        </row>
        <row r="1313">
          <cell r="B1313" t="str">
            <v>AC50</v>
          </cell>
          <cell r="C1313">
            <v>0</v>
          </cell>
          <cell r="D1313">
            <v>0.19500000000000001</v>
          </cell>
          <cell r="E1313" t="str">
            <v>Cáp nhôm lõi thép AC-50/8</v>
          </cell>
          <cell r="F1313" t="str">
            <v>kg</v>
          </cell>
          <cell r="G1313">
            <v>0</v>
          </cell>
          <cell r="H1313">
            <v>47801</v>
          </cell>
          <cell r="K1313">
            <v>0</v>
          </cell>
          <cell r="M1313">
            <v>0</v>
          </cell>
          <cell r="N1313">
            <v>0</v>
          </cell>
          <cell r="O1313">
            <v>0</v>
          </cell>
          <cell r="P1313">
            <v>0</v>
          </cell>
          <cell r="Q1313">
            <v>0</v>
          </cell>
          <cell r="R1313">
            <v>0</v>
          </cell>
          <cell r="S1313">
            <v>0</v>
          </cell>
          <cell r="AF1313">
            <v>0</v>
          </cell>
          <cell r="AG1313">
            <v>0</v>
          </cell>
        </row>
        <row r="1314">
          <cell r="B1314" t="str">
            <v>AC70</v>
          </cell>
          <cell r="C1314">
            <v>0</v>
          </cell>
          <cell r="D1314">
            <v>0.27600000000000002</v>
          </cell>
          <cell r="E1314" t="str">
            <v>Cáp nhôm lõi thép AC-70/11</v>
          </cell>
          <cell r="F1314" t="str">
            <v>kg</v>
          </cell>
          <cell r="G1314">
            <v>0</v>
          </cell>
          <cell r="H1314">
            <v>47484</v>
          </cell>
          <cell r="K1314">
            <v>0</v>
          </cell>
          <cell r="M1314">
            <v>0</v>
          </cell>
          <cell r="N1314">
            <v>0</v>
          </cell>
          <cell r="O1314">
            <v>0</v>
          </cell>
          <cell r="P1314">
            <v>0</v>
          </cell>
          <cell r="Q1314">
            <v>0</v>
          </cell>
          <cell r="R1314">
            <v>0</v>
          </cell>
          <cell r="S1314">
            <v>0</v>
          </cell>
          <cell r="AF1314">
            <v>0</v>
          </cell>
        </row>
        <row r="1315">
          <cell r="B1315" t="str">
            <v>ACX50</v>
          </cell>
          <cell r="C1315">
            <v>0</v>
          </cell>
          <cell r="D1315">
            <v>0</v>
          </cell>
          <cell r="E1315" t="str">
            <v>Cáp 24KV ACX 50mm2</v>
          </cell>
          <cell r="F1315" t="str">
            <v>mét</v>
          </cell>
          <cell r="G1315">
            <v>0</v>
          </cell>
          <cell r="H1315">
            <v>27730</v>
          </cell>
          <cell r="K1315">
            <v>0</v>
          </cell>
          <cell r="M1315">
            <v>0</v>
          </cell>
          <cell r="N1315">
            <v>0</v>
          </cell>
          <cell r="O1315">
            <v>0</v>
          </cell>
          <cell r="P1315">
            <v>0</v>
          </cell>
          <cell r="Q1315">
            <v>0</v>
          </cell>
          <cell r="R1315">
            <v>0</v>
          </cell>
          <cell r="S1315">
            <v>0</v>
          </cell>
          <cell r="AF1315">
            <v>0</v>
          </cell>
        </row>
        <row r="1316">
          <cell r="B1316" t="str">
            <v>ACX70</v>
          </cell>
          <cell r="C1316">
            <v>0</v>
          </cell>
          <cell r="D1316">
            <v>0</v>
          </cell>
          <cell r="E1316" t="str">
            <v>Cáp 24KV ACX 70mm2</v>
          </cell>
          <cell r="F1316" t="str">
            <v>mét</v>
          </cell>
          <cell r="G1316">
            <v>0</v>
          </cell>
          <cell r="H1316">
            <v>49140</v>
          </cell>
          <cell r="K1316">
            <v>0</v>
          </cell>
          <cell r="M1316">
            <v>0</v>
          </cell>
          <cell r="N1316">
            <v>0</v>
          </cell>
          <cell r="O1316">
            <v>0</v>
          </cell>
          <cell r="P1316">
            <v>0</v>
          </cell>
          <cell r="Q1316">
            <v>0</v>
          </cell>
          <cell r="R1316">
            <v>0</v>
          </cell>
          <cell r="S1316">
            <v>0</v>
          </cell>
          <cell r="AF1316">
            <v>0</v>
          </cell>
        </row>
        <row r="1317">
          <cell r="B1317" t="str">
            <v>CXV25</v>
          </cell>
          <cell r="C1317">
            <v>0</v>
          </cell>
          <cell r="D1317">
            <v>0</v>
          </cell>
          <cell r="E1317" t="str">
            <v>Cáp 24KV C/XLPE/PVC 25mm2</v>
          </cell>
          <cell r="F1317" t="str">
            <v>mét</v>
          </cell>
          <cell r="G1317">
            <v>0</v>
          </cell>
          <cell r="H1317">
            <v>67506</v>
          </cell>
          <cell r="K1317">
            <v>0</v>
          </cell>
          <cell r="M1317">
            <v>0</v>
          </cell>
          <cell r="N1317">
            <v>0</v>
          </cell>
          <cell r="O1317">
            <v>0</v>
          </cell>
          <cell r="P1317">
            <v>0</v>
          </cell>
          <cell r="Q1317">
            <v>0</v>
          </cell>
          <cell r="R1317">
            <v>0</v>
          </cell>
          <cell r="S1317">
            <v>0</v>
          </cell>
          <cell r="AF1317">
            <v>0</v>
          </cell>
        </row>
        <row r="1318">
          <cell r="B1318" t="str">
            <v>CXV50</v>
          </cell>
          <cell r="C1318">
            <v>0</v>
          </cell>
          <cell r="D1318">
            <v>0</v>
          </cell>
          <cell r="E1318" t="str">
            <v>Cáp 24KV C/XLPE/PVC 50mm2</v>
          </cell>
          <cell r="F1318" t="str">
            <v>mét</v>
          </cell>
          <cell r="G1318">
            <v>0</v>
          </cell>
          <cell r="H1318">
            <v>154035</v>
          </cell>
          <cell r="K1318">
            <v>0</v>
          </cell>
          <cell r="M1318">
            <v>0</v>
          </cell>
          <cell r="N1318">
            <v>0</v>
          </cell>
          <cell r="O1318">
            <v>0</v>
          </cell>
          <cell r="P1318">
            <v>0</v>
          </cell>
          <cell r="Q1318">
            <v>0</v>
          </cell>
          <cell r="R1318">
            <v>0</v>
          </cell>
          <cell r="S1318">
            <v>0</v>
          </cell>
          <cell r="AF1318">
            <v>0</v>
          </cell>
        </row>
        <row r="1319">
          <cell r="B1319" t="str">
            <v>ke50</v>
          </cell>
          <cell r="C1319">
            <v>0</v>
          </cell>
          <cell r="D1319">
            <v>0</v>
          </cell>
          <cell r="E1319" t="str">
            <v>Kẹp ép WR cỡ dây 50mm2</v>
          </cell>
          <cell r="F1319" t="str">
            <v>cái</v>
          </cell>
          <cell r="G1319">
            <v>0</v>
          </cell>
          <cell r="H1319">
            <v>10500</v>
          </cell>
          <cell r="K1319">
            <v>0</v>
          </cell>
          <cell r="M1319">
            <v>0</v>
          </cell>
          <cell r="N1319">
            <v>0</v>
          </cell>
          <cell r="O1319">
            <v>0</v>
          </cell>
          <cell r="P1319">
            <v>0</v>
          </cell>
          <cell r="Q1319">
            <v>0</v>
          </cell>
          <cell r="R1319">
            <v>0</v>
          </cell>
          <cell r="S1319">
            <v>0</v>
          </cell>
          <cell r="AF1319">
            <v>0</v>
          </cell>
        </row>
        <row r="1320">
          <cell r="B1320" t="str">
            <v>ke70</v>
          </cell>
          <cell r="C1320">
            <v>0</v>
          </cell>
          <cell r="D1320">
            <v>0</v>
          </cell>
          <cell r="E1320" t="str">
            <v>Kẹp ép WR cỡ dây 70mm2</v>
          </cell>
          <cell r="F1320" t="str">
            <v>cái</v>
          </cell>
          <cell r="G1320">
            <v>0</v>
          </cell>
          <cell r="H1320">
            <v>10500</v>
          </cell>
          <cell r="K1320">
            <v>0</v>
          </cell>
          <cell r="M1320">
            <v>0</v>
          </cell>
          <cell r="N1320">
            <v>0</v>
          </cell>
          <cell r="O1320">
            <v>0</v>
          </cell>
          <cell r="P1320">
            <v>0</v>
          </cell>
          <cell r="Q1320">
            <v>0</v>
          </cell>
          <cell r="R1320">
            <v>0</v>
          </cell>
          <cell r="S1320">
            <v>0</v>
          </cell>
          <cell r="AF1320">
            <v>0</v>
          </cell>
        </row>
        <row r="1321">
          <cell r="B1321" t="str">
            <v>ke95</v>
          </cell>
          <cell r="C1321">
            <v>0</v>
          </cell>
          <cell r="D1321">
            <v>0</v>
          </cell>
          <cell r="E1321" t="str">
            <v>Kẹp ép WR cỡ dây 95mm2</v>
          </cell>
          <cell r="F1321" t="str">
            <v>cái</v>
          </cell>
          <cell r="G1321">
            <v>0</v>
          </cell>
          <cell r="H1321">
            <v>14700</v>
          </cell>
          <cell r="K1321">
            <v>0</v>
          </cell>
          <cell r="M1321">
            <v>0</v>
          </cell>
          <cell r="N1321">
            <v>0</v>
          </cell>
          <cell r="O1321">
            <v>0</v>
          </cell>
          <cell r="P1321">
            <v>0</v>
          </cell>
          <cell r="Q1321">
            <v>0</v>
          </cell>
          <cell r="R1321">
            <v>0</v>
          </cell>
          <cell r="S1321">
            <v>0</v>
          </cell>
          <cell r="AF1321">
            <v>0</v>
          </cell>
        </row>
        <row r="1322">
          <cell r="B1322" t="str">
            <v>ke120</v>
          </cell>
          <cell r="C1322">
            <v>0</v>
          </cell>
          <cell r="D1322">
            <v>0</v>
          </cell>
          <cell r="E1322" t="str">
            <v>Kẹp ép WR cỡ dây 120mm2</v>
          </cell>
          <cell r="F1322" t="str">
            <v>cái</v>
          </cell>
          <cell r="G1322">
            <v>0</v>
          </cell>
          <cell r="H1322">
            <v>18900</v>
          </cell>
          <cell r="K1322">
            <v>0</v>
          </cell>
          <cell r="M1322">
            <v>0</v>
          </cell>
          <cell r="N1322">
            <v>0</v>
          </cell>
          <cell r="O1322">
            <v>0</v>
          </cell>
          <cell r="P1322">
            <v>0</v>
          </cell>
          <cell r="Q1322">
            <v>0</v>
          </cell>
          <cell r="R1322">
            <v>0</v>
          </cell>
          <cell r="S1322">
            <v>0</v>
          </cell>
          <cell r="AF1322">
            <v>0</v>
          </cell>
        </row>
        <row r="1323">
          <cell r="B1323" t="str">
            <v>KQ2</v>
          </cell>
          <cell r="C1323">
            <v>0</v>
          </cell>
          <cell r="D1323" t="str">
            <v>D6.6201</v>
          </cell>
          <cell r="E1323" t="str">
            <v>Kẹp quai 2/0 (quai đồng 8mm)</v>
          </cell>
          <cell r="F1323" t="str">
            <v>cái</v>
          </cell>
          <cell r="G1323">
            <v>0</v>
          </cell>
          <cell r="H1323">
            <v>47000</v>
          </cell>
          <cell r="K1323">
            <v>0</v>
          </cell>
          <cell r="M1323">
            <v>0</v>
          </cell>
          <cell r="N1323">
            <v>0</v>
          </cell>
          <cell r="O1323">
            <v>0</v>
          </cell>
          <cell r="P1323">
            <v>0</v>
          </cell>
          <cell r="Q1323">
            <v>0</v>
          </cell>
          <cell r="R1323">
            <v>0</v>
          </cell>
          <cell r="S1323">
            <v>0</v>
          </cell>
          <cell r="AF1323">
            <v>0</v>
          </cell>
        </row>
        <row r="1324">
          <cell r="B1324" t="str">
            <v>KQ4</v>
          </cell>
          <cell r="C1324">
            <v>0</v>
          </cell>
          <cell r="D1324" t="str">
            <v>D6.6201</v>
          </cell>
          <cell r="E1324" t="str">
            <v>Kẹp quai 4/0 (quai đồng 8mm)</v>
          </cell>
          <cell r="F1324" t="str">
            <v>cái</v>
          </cell>
          <cell r="G1324">
            <v>0</v>
          </cell>
          <cell r="H1324">
            <v>63000</v>
          </cell>
          <cell r="K1324">
            <v>0</v>
          </cell>
          <cell r="M1324">
            <v>0</v>
          </cell>
          <cell r="N1324">
            <v>0</v>
          </cell>
          <cell r="O1324">
            <v>0</v>
          </cell>
          <cell r="P1324">
            <v>0</v>
          </cell>
          <cell r="Q1324">
            <v>0</v>
          </cell>
          <cell r="R1324">
            <v>0</v>
          </cell>
          <cell r="S1324">
            <v>0</v>
          </cell>
          <cell r="AF1324">
            <v>0</v>
          </cell>
        </row>
        <row r="1325">
          <cell r="B1325" t="str">
            <v>CKQ</v>
          </cell>
          <cell r="C1325">
            <v>0</v>
          </cell>
          <cell r="D1325">
            <v>0</v>
          </cell>
          <cell r="E1325" t="str">
            <v>Chụp cách điện kẹp quai</v>
          </cell>
          <cell r="F1325" t="str">
            <v>cái</v>
          </cell>
          <cell r="G1325">
            <v>0</v>
          </cell>
          <cell r="H1325">
            <v>122000</v>
          </cell>
          <cell r="K1325">
            <v>0</v>
          </cell>
          <cell r="M1325">
            <v>0</v>
          </cell>
          <cell r="N1325">
            <v>0</v>
          </cell>
          <cell r="O1325">
            <v>0</v>
          </cell>
          <cell r="P1325">
            <v>0</v>
          </cell>
          <cell r="Q1325">
            <v>0</v>
          </cell>
          <cell r="R1325">
            <v>0</v>
          </cell>
          <cell r="S1325">
            <v>0</v>
          </cell>
          <cell r="AF1325">
            <v>0</v>
          </cell>
        </row>
        <row r="1326">
          <cell r="B1326" t="str">
            <v>HL2</v>
          </cell>
          <cell r="C1326">
            <v>0</v>
          </cell>
          <cell r="D1326" t="str">
            <v>D6.6202</v>
          </cell>
          <cell r="E1326" t="str">
            <v>Kẹp hotline 2/0</v>
          </cell>
          <cell r="F1326" t="str">
            <v>cái</v>
          </cell>
          <cell r="G1326">
            <v>0</v>
          </cell>
          <cell r="H1326">
            <v>68000</v>
          </cell>
          <cell r="K1326">
            <v>0</v>
          </cell>
          <cell r="M1326">
            <v>0</v>
          </cell>
          <cell r="N1326">
            <v>0</v>
          </cell>
          <cell r="O1326">
            <v>0</v>
          </cell>
          <cell r="P1326">
            <v>0</v>
          </cell>
          <cell r="Q1326">
            <v>0</v>
          </cell>
          <cell r="R1326">
            <v>0</v>
          </cell>
          <cell r="S1326">
            <v>0</v>
          </cell>
          <cell r="AF1326">
            <v>0</v>
          </cell>
        </row>
        <row r="1327">
          <cell r="B1327" t="str">
            <v>HL4</v>
          </cell>
          <cell r="C1327">
            <v>0</v>
          </cell>
          <cell r="D1327" t="str">
            <v>D6.6202</v>
          </cell>
          <cell r="E1327" t="str">
            <v>Kẹp hotline 4/0</v>
          </cell>
          <cell r="F1327" t="str">
            <v>cái</v>
          </cell>
          <cell r="G1327">
            <v>0</v>
          </cell>
          <cell r="H1327">
            <v>94500</v>
          </cell>
          <cell r="K1327">
            <v>0</v>
          </cell>
          <cell r="M1327">
            <v>0</v>
          </cell>
          <cell r="N1327">
            <v>0</v>
          </cell>
          <cell r="O1327">
            <v>0</v>
          </cell>
          <cell r="P1327">
            <v>0</v>
          </cell>
          <cell r="Q1327">
            <v>0</v>
          </cell>
          <cell r="R1327">
            <v>0</v>
          </cell>
          <cell r="S1327">
            <v>0</v>
          </cell>
          <cell r="AF1327">
            <v>0</v>
          </cell>
        </row>
        <row r="1328">
          <cell r="B1328" t="str">
            <v>ON50</v>
          </cell>
          <cell r="C1328">
            <v>0</v>
          </cell>
          <cell r="E1328" t="str">
            <v>Ống nối dây cỡ 50mm2</v>
          </cell>
          <cell r="F1328" t="str">
            <v>cái</v>
          </cell>
          <cell r="G1328">
            <v>0</v>
          </cell>
          <cell r="H1328">
            <v>22000</v>
          </cell>
          <cell r="N1328">
            <v>0</v>
          </cell>
          <cell r="O1328">
            <v>0</v>
          </cell>
          <cell r="P1328">
            <v>0</v>
          </cell>
          <cell r="Q1328">
            <v>0</v>
          </cell>
          <cell r="R1328">
            <v>0</v>
          </cell>
          <cell r="S1328">
            <v>0</v>
          </cell>
          <cell r="AF1328">
            <v>0</v>
          </cell>
        </row>
        <row r="1329">
          <cell r="B1329" t="str">
            <v>ON70</v>
          </cell>
          <cell r="C1329">
            <v>0</v>
          </cell>
          <cell r="D1329">
            <v>0</v>
          </cell>
          <cell r="E1329" t="str">
            <v>Ống nối dây cỡ 70mm2</v>
          </cell>
          <cell r="F1329" t="str">
            <v>cái</v>
          </cell>
          <cell r="G1329">
            <v>0</v>
          </cell>
          <cell r="H1329">
            <v>27000</v>
          </cell>
          <cell r="K1329">
            <v>304972</v>
          </cell>
          <cell r="M1329">
            <v>8886</v>
          </cell>
          <cell r="N1329">
            <v>0</v>
          </cell>
          <cell r="O1329">
            <v>0</v>
          </cell>
          <cell r="P1329">
            <v>0</v>
          </cell>
          <cell r="Q1329">
            <v>0</v>
          </cell>
          <cell r="R1329">
            <v>0</v>
          </cell>
          <cell r="S1329">
            <v>0</v>
          </cell>
          <cell r="AF1329">
            <v>0</v>
          </cell>
        </row>
        <row r="1330">
          <cell r="B1330" t="str">
            <v>OBCD</v>
          </cell>
          <cell r="C1330">
            <v>0</v>
          </cell>
          <cell r="D1330">
            <v>0</v>
          </cell>
          <cell r="E1330" t="str">
            <v>Ống bọc cách điện D30/17</v>
          </cell>
          <cell r="F1330" t="str">
            <v>mét</v>
          </cell>
          <cell r="G1330">
            <v>0</v>
          </cell>
          <cell r="H1330">
            <v>95000</v>
          </cell>
          <cell r="K1330">
            <v>0</v>
          </cell>
          <cell r="M1330">
            <v>0</v>
          </cell>
          <cell r="N1330">
            <v>0</v>
          </cell>
          <cell r="O1330">
            <v>0</v>
          </cell>
          <cell r="P1330">
            <v>0</v>
          </cell>
          <cell r="Q1330">
            <v>0</v>
          </cell>
          <cell r="R1330">
            <v>0</v>
          </cell>
          <cell r="S1330">
            <v>0</v>
          </cell>
          <cell r="AF1330">
            <v>0</v>
          </cell>
        </row>
        <row r="1331">
          <cell r="B1331" t="str">
            <v>A70</v>
          </cell>
          <cell r="C1331">
            <v>0</v>
          </cell>
          <cell r="D1331">
            <v>0</v>
          </cell>
          <cell r="E1331" t="str">
            <v>Cáp nhôm A-70: buột dây cổ sứ</v>
          </cell>
          <cell r="F1331" t="str">
            <v>kg</v>
          </cell>
          <cell r="H1331">
            <v>59513</v>
          </cell>
          <cell r="K1331">
            <v>0</v>
          </cell>
          <cell r="M1331">
            <v>0</v>
          </cell>
          <cell r="N1331">
            <v>0</v>
          </cell>
          <cell r="O1331">
            <v>0</v>
          </cell>
          <cell r="P1331">
            <v>0</v>
          </cell>
          <cell r="Q1331">
            <v>0</v>
          </cell>
          <cell r="R1331">
            <v>0</v>
          </cell>
          <cell r="S1331">
            <v>0</v>
          </cell>
          <cell r="AF1331">
            <v>0</v>
          </cell>
        </row>
        <row r="1332">
          <cell r="B1332" t="str">
            <v>KDAC50</v>
          </cell>
          <cell r="C1332">
            <v>0</v>
          </cell>
          <cell r="D1332" t="str">
            <v>D3.6211</v>
          </cell>
          <cell r="E1332" t="str">
            <v>Kéo dây nhôm lõi thép cỡ dây 50mm2, chiều cao &lt;10m</v>
          </cell>
          <cell r="F1332" t="str">
            <v>km</v>
          </cell>
          <cell r="G1332">
            <v>0</v>
          </cell>
          <cell r="H1332">
            <v>0</v>
          </cell>
          <cell r="K1332">
            <v>1852324</v>
          </cell>
          <cell r="M1332">
            <v>156614</v>
          </cell>
          <cell r="N1332">
            <v>0</v>
          </cell>
          <cell r="O1332">
            <v>0</v>
          </cell>
          <cell r="P1332">
            <v>0</v>
          </cell>
          <cell r="Q1332">
            <v>0</v>
          </cell>
          <cell r="R1332">
            <v>0</v>
          </cell>
          <cell r="S1332">
            <v>0</v>
          </cell>
          <cell r="AF1332">
            <v>0</v>
          </cell>
        </row>
        <row r="1333">
          <cell r="B1333" t="str">
            <v>KDAC70</v>
          </cell>
          <cell r="C1333">
            <v>0</v>
          </cell>
          <cell r="D1333" t="str">
            <v>D3.6211</v>
          </cell>
          <cell r="E1333" t="str">
            <v>Kéo dây nhôm lõi thép cỡ dây 70mm2</v>
          </cell>
          <cell r="F1333" t="str">
            <v>km</v>
          </cell>
          <cell r="G1333">
            <v>0</v>
          </cell>
          <cell r="H1333">
            <v>0</v>
          </cell>
          <cell r="K1333">
            <v>2646176</v>
          </cell>
          <cell r="M1333">
            <v>156614</v>
          </cell>
          <cell r="N1333">
            <v>0</v>
          </cell>
          <cell r="O1333">
            <v>0</v>
          </cell>
          <cell r="P1333">
            <v>0</v>
          </cell>
          <cell r="Q1333">
            <v>0</v>
          </cell>
          <cell r="R1333">
            <v>0</v>
          </cell>
          <cell r="S1333">
            <v>0</v>
          </cell>
          <cell r="AF1333">
            <v>0</v>
          </cell>
        </row>
        <row r="1334">
          <cell r="B1334" t="str">
            <v>KDAC95</v>
          </cell>
          <cell r="C1334">
            <v>0</v>
          </cell>
          <cell r="D1334" t="str">
            <v>D3.6212</v>
          </cell>
          <cell r="E1334" t="str">
            <v>Kéo dây nhôm lõi thép cỡ dây 95mm2</v>
          </cell>
          <cell r="F1334" t="str">
            <v>km</v>
          </cell>
          <cell r="H1334">
            <v>0</v>
          </cell>
          <cell r="K1334">
            <v>3591889</v>
          </cell>
          <cell r="M1334">
            <v>212254</v>
          </cell>
          <cell r="N1334">
            <v>0</v>
          </cell>
          <cell r="O1334">
            <v>0</v>
          </cell>
          <cell r="P1334">
            <v>0</v>
          </cell>
          <cell r="Q1334">
            <v>0</v>
          </cell>
          <cell r="R1334">
            <v>0</v>
          </cell>
          <cell r="S1334">
            <v>0</v>
          </cell>
          <cell r="AF1334">
            <v>0</v>
          </cell>
        </row>
        <row r="1335">
          <cell r="B1335" t="str">
            <v>KDAC120</v>
          </cell>
          <cell r="C1335">
            <v>0</v>
          </cell>
          <cell r="D1335" t="str">
            <v>06.6161</v>
          </cell>
          <cell r="E1335" t="str">
            <v>Kéo dây nhôm lõi thép cỡ dây 120mm2</v>
          </cell>
          <cell r="F1335" t="str">
            <v>km</v>
          </cell>
          <cell r="H1335">
            <v>0</v>
          </cell>
          <cell r="K1335">
            <v>0</v>
          </cell>
          <cell r="M1335">
            <v>0</v>
          </cell>
          <cell r="N1335">
            <v>0</v>
          </cell>
          <cell r="O1335">
            <v>0</v>
          </cell>
          <cell r="P1335">
            <v>0</v>
          </cell>
          <cell r="Q1335">
            <v>0</v>
          </cell>
          <cell r="R1335">
            <v>0</v>
          </cell>
          <cell r="S1335">
            <v>0</v>
          </cell>
          <cell r="AF1335">
            <v>0</v>
          </cell>
        </row>
        <row r="1336">
          <cell r="B1336" t="str">
            <v>KDAC150</v>
          </cell>
          <cell r="C1336">
            <v>0</v>
          </cell>
          <cell r="D1336" t="str">
            <v>06.6162</v>
          </cell>
          <cell r="E1336" t="str">
            <v>Kéo dây nhôm lõi thép cỡ dây 150mm2</v>
          </cell>
          <cell r="F1336" t="str">
            <v>km</v>
          </cell>
          <cell r="H1336">
            <v>0</v>
          </cell>
          <cell r="K1336">
            <v>0</v>
          </cell>
          <cell r="M1336">
            <v>0</v>
          </cell>
          <cell r="N1336">
            <v>0</v>
          </cell>
          <cell r="O1336">
            <v>0</v>
          </cell>
          <cell r="P1336">
            <v>0</v>
          </cell>
          <cell r="Q1336">
            <v>0</v>
          </cell>
          <cell r="R1336">
            <v>0</v>
          </cell>
          <cell r="S1336">
            <v>0</v>
          </cell>
          <cell r="AF1336">
            <v>0</v>
          </cell>
        </row>
        <row r="1337">
          <cell r="B1337" t="str">
            <v>KDAC185</v>
          </cell>
          <cell r="C1337">
            <v>0</v>
          </cell>
          <cell r="D1337" t="str">
            <v>06.6163</v>
          </cell>
          <cell r="E1337" t="str">
            <v>Kéo dây nhôm lõi thép cỡ dây 185mm2</v>
          </cell>
          <cell r="F1337" t="str">
            <v>km</v>
          </cell>
          <cell r="H1337">
            <v>0</v>
          </cell>
          <cell r="K1337">
            <v>0</v>
          </cell>
          <cell r="M1337">
            <v>0</v>
          </cell>
          <cell r="N1337">
            <v>0</v>
          </cell>
          <cell r="O1337">
            <v>0</v>
          </cell>
          <cell r="P1337">
            <v>0</v>
          </cell>
          <cell r="Q1337">
            <v>0</v>
          </cell>
          <cell r="R1337">
            <v>0</v>
          </cell>
          <cell r="S1337">
            <v>0</v>
          </cell>
          <cell r="AF1337">
            <v>0</v>
          </cell>
        </row>
        <row r="1338">
          <cell r="B1338" t="str">
            <v>KDAC240</v>
          </cell>
          <cell r="C1338">
            <v>0</v>
          </cell>
          <cell r="D1338" t="str">
            <v>06.6164</v>
          </cell>
          <cell r="E1338" t="str">
            <v>Kéo dây nhôm lõi thép cỡ dây 240mm2</v>
          </cell>
          <cell r="F1338" t="str">
            <v>km</v>
          </cell>
          <cell r="H1338">
            <v>0</v>
          </cell>
          <cell r="K1338">
            <v>0</v>
          </cell>
          <cell r="M1338">
            <v>0</v>
          </cell>
          <cell r="N1338">
            <v>0</v>
          </cell>
          <cell r="O1338">
            <v>0</v>
          </cell>
          <cell r="P1338">
            <v>0</v>
          </cell>
          <cell r="Q1338">
            <v>0</v>
          </cell>
          <cell r="R1338">
            <v>0</v>
          </cell>
          <cell r="S1338">
            <v>0</v>
          </cell>
          <cell r="AF1338">
            <v>0</v>
          </cell>
        </row>
        <row r="1339">
          <cell r="B1339" t="str">
            <v>KDM25</v>
          </cell>
          <cell r="C1339">
            <v>0</v>
          </cell>
          <cell r="D1339" t="str">
            <v>06.6142</v>
          </cell>
          <cell r="E1339" t="str">
            <v>Kéo dây đồng trần 25mm2</v>
          </cell>
          <cell r="F1339" t="str">
            <v>km</v>
          </cell>
          <cell r="H1339">
            <v>0</v>
          </cell>
          <cell r="K1339">
            <v>3192101</v>
          </cell>
          <cell r="M1339">
            <v>0</v>
          </cell>
          <cell r="N1339">
            <v>0</v>
          </cell>
          <cell r="O1339">
            <v>0</v>
          </cell>
          <cell r="P1339">
            <v>0</v>
          </cell>
          <cell r="Q1339">
            <v>0</v>
          </cell>
          <cell r="R1339">
            <v>0</v>
          </cell>
          <cell r="S1339">
            <v>0</v>
          </cell>
          <cell r="AF1339">
            <v>0</v>
          </cell>
        </row>
        <row r="1340">
          <cell r="B1340" t="str">
            <v>KDM25b</v>
          </cell>
          <cell r="C1340">
            <v>0</v>
          </cell>
          <cell r="D1340" t="str">
            <v>06.6142</v>
          </cell>
          <cell r="E1340" t="str">
            <v>Kéo dây đồng bọc 25mm2</v>
          </cell>
          <cell r="F1340" t="str">
            <v>km</v>
          </cell>
          <cell r="H1340">
            <v>0</v>
          </cell>
          <cell r="K1340">
            <v>0</v>
          </cell>
          <cell r="M1340">
            <v>0</v>
          </cell>
          <cell r="N1340">
            <v>0</v>
          </cell>
          <cell r="O1340">
            <v>0</v>
          </cell>
          <cell r="P1340">
            <v>0</v>
          </cell>
          <cell r="Q1340">
            <v>0</v>
          </cell>
          <cell r="R1340">
            <v>0</v>
          </cell>
          <cell r="S1340">
            <v>0</v>
          </cell>
          <cell r="AF1340">
            <v>0</v>
          </cell>
        </row>
        <row r="1341">
          <cell r="B1341" t="str">
            <v>KDM50b</v>
          </cell>
          <cell r="C1341">
            <v>0</v>
          </cell>
          <cell r="D1341" t="str">
            <v>06.6144</v>
          </cell>
          <cell r="E1341" t="str">
            <v>Kéo dây đồng bọc 50mm3</v>
          </cell>
          <cell r="F1341" t="str">
            <v>km</v>
          </cell>
          <cell r="H1341">
            <v>0</v>
          </cell>
          <cell r="K1341">
            <v>0</v>
          </cell>
          <cell r="M1341">
            <v>0</v>
          </cell>
          <cell r="N1341">
            <v>0</v>
          </cell>
          <cell r="O1341">
            <v>0</v>
          </cell>
          <cell r="P1341">
            <v>0</v>
          </cell>
          <cell r="Q1341">
            <v>0</v>
          </cell>
          <cell r="R1341">
            <v>0</v>
          </cell>
          <cell r="S1341">
            <v>0</v>
          </cell>
          <cell r="AF1341">
            <v>0</v>
          </cell>
        </row>
        <row r="1342">
          <cell r="B1342" t="str">
            <v>KDAC50B</v>
          </cell>
          <cell r="C1342">
            <v>0</v>
          </cell>
          <cell r="D1342" t="str">
            <v>D3.6211</v>
          </cell>
          <cell r="E1342" t="str">
            <v>Kéo dây nhôm lõi thép bọc XLPE cỡ dây 50mm2 (dây bọc)</v>
          </cell>
          <cell r="F1342" t="str">
            <v>km</v>
          </cell>
          <cell r="G1342">
            <v>0</v>
          </cell>
          <cell r="H1342">
            <v>0</v>
          </cell>
          <cell r="K1342">
            <v>2910794</v>
          </cell>
          <cell r="M1342">
            <v>156614</v>
          </cell>
          <cell r="N1342">
            <v>0</v>
          </cell>
          <cell r="O1342">
            <v>0</v>
          </cell>
          <cell r="P1342">
            <v>0</v>
          </cell>
          <cell r="Q1342">
            <v>0</v>
          </cell>
          <cell r="R1342">
            <v>0</v>
          </cell>
          <cell r="S1342">
            <v>0</v>
          </cell>
          <cell r="AF1342">
            <v>0</v>
          </cell>
        </row>
        <row r="1343">
          <cell r="B1343" t="str">
            <v>KDAC70B</v>
          </cell>
          <cell r="C1343">
            <v>0</v>
          </cell>
          <cell r="D1343" t="str">
            <v>D3.6211</v>
          </cell>
          <cell r="E1343" t="str">
            <v>Kéo dây nhôm lõi thép bọc XLPE cỡ dây 70mm2</v>
          </cell>
          <cell r="F1343" t="str">
            <v>km</v>
          </cell>
          <cell r="G1343">
            <v>0</v>
          </cell>
          <cell r="H1343">
            <v>0</v>
          </cell>
          <cell r="K1343">
            <v>2910794</v>
          </cell>
          <cell r="M1343">
            <v>172275</v>
          </cell>
          <cell r="N1343">
            <v>0</v>
          </cell>
          <cell r="O1343">
            <v>0</v>
          </cell>
          <cell r="P1343">
            <v>0</v>
          </cell>
          <cell r="Q1343">
            <v>0</v>
          </cell>
          <cell r="R1343">
            <v>0</v>
          </cell>
          <cell r="S1343">
            <v>0</v>
          </cell>
          <cell r="AF1343">
            <v>0</v>
          </cell>
        </row>
        <row r="1344">
          <cell r="B1344" t="str">
            <v>LSD</v>
          </cell>
          <cell r="C1344">
            <v>0</v>
          </cell>
          <cell r="D1344" t="str">
            <v>D3.1115</v>
          </cell>
          <cell r="E1344" t="str">
            <v>Lắp sứ đứng 24KV</v>
          </cell>
          <cell r="F1344" t="str">
            <v>bộ</v>
          </cell>
          <cell r="H1344">
            <v>0</v>
          </cell>
          <cell r="K1344">
            <v>58277</v>
          </cell>
          <cell r="M1344">
            <v>0</v>
          </cell>
          <cell r="N1344">
            <v>0</v>
          </cell>
          <cell r="O1344">
            <v>0</v>
          </cell>
          <cell r="P1344">
            <v>0</v>
          </cell>
          <cell r="Q1344">
            <v>0</v>
          </cell>
          <cell r="R1344">
            <v>0</v>
          </cell>
          <cell r="S1344">
            <v>0</v>
          </cell>
          <cell r="AF1344">
            <v>0</v>
          </cell>
        </row>
        <row r="1345">
          <cell r="B1345" t="str">
            <v>LCSD</v>
          </cell>
          <cell r="C1345">
            <v>0</v>
          </cell>
          <cell r="D1345" t="str">
            <v>06.2110</v>
          </cell>
          <cell r="E1345" t="str">
            <v>Lắp chân sứ đỉnh</v>
          </cell>
          <cell r="F1345" t="str">
            <v>cái</v>
          </cell>
          <cell r="H1345">
            <v>0</v>
          </cell>
          <cell r="K1345">
            <v>0</v>
          </cell>
          <cell r="M1345">
            <v>0</v>
          </cell>
          <cell r="N1345">
            <v>0</v>
          </cell>
          <cell r="O1345">
            <v>0</v>
          </cell>
          <cell r="P1345">
            <v>0</v>
          </cell>
          <cell r="Q1345">
            <v>0</v>
          </cell>
          <cell r="R1345">
            <v>0</v>
          </cell>
          <cell r="S1345">
            <v>0</v>
          </cell>
          <cell r="AF1345">
            <v>0</v>
          </cell>
        </row>
        <row r="1346">
          <cell r="B1346" t="str">
            <v>LCHSNply</v>
          </cell>
          <cell r="C1346">
            <v>0</v>
          </cell>
          <cell r="D1346" t="str">
            <v>D3.2411</v>
          </cell>
          <cell r="E1346" t="str">
            <v>Lắp chuỗi sứ néo Polymer</v>
          </cell>
          <cell r="F1346" t="str">
            <v>chuỗi</v>
          </cell>
          <cell r="H1346">
            <v>0</v>
          </cell>
          <cell r="K1346">
            <v>70132</v>
          </cell>
          <cell r="M1346">
            <v>0</v>
          </cell>
          <cell r="N1346">
            <v>0</v>
          </cell>
          <cell r="O1346">
            <v>0</v>
          </cell>
          <cell r="P1346">
            <v>0</v>
          </cell>
          <cell r="Q1346">
            <v>0</v>
          </cell>
          <cell r="R1346">
            <v>0</v>
          </cell>
          <cell r="S1346">
            <v>0</v>
          </cell>
          <cell r="AF1346">
            <v>0</v>
          </cell>
        </row>
        <row r="1347">
          <cell r="A1347" t="str">
            <v>TBTT1P-3</v>
          </cell>
          <cell r="C1347">
            <v>0</v>
          </cell>
          <cell r="E1347" t="str">
            <v>Phần thiết bị đường dây 1 pha</v>
          </cell>
          <cell r="G1347">
            <v>0</v>
          </cell>
          <cell r="N1347">
            <v>0</v>
          </cell>
          <cell r="O1347">
            <v>0</v>
          </cell>
          <cell r="P1347">
            <v>0</v>
          </cell>
          <cell r="Q1347">
            <v>0</v>
          </cell>
          <cell r="R1347">
            <v>0</v>
          </cell>
          <cell r="S1347">
            <v>0</v>
          </cell>
          <cell r="AF1347">
            <v>0</v>
          </cell>
        </row>
        <row r="1348">
          <cell r="B1348" t="str">
            <v>FCO100</v>
          </cell>
          <cell r="C1348">
            <v>0</v>
          </cell>
          <cell r="D1348" t="str">
            <v>T2.3505</v>
          </cell>
          <cell r="E1348" t="str">
            <v>FCO 27kV - 100A</v>
          </cell>
          <cell r="F1348" t="str">
            <v>cái</v>
          </cell>
          <cell r="G1348">
            <v>0</v>
          </cell>
          <cell r="H1348">
            <v>921000</v>
          </cell>
          <cell r="K1348">
            <v>74213.333333333328</v>
          </cell>
          <cell r="M1348">
            <v>0</v>
          </cell>
          <cell r="N1348">
            <v>0</v>
          </cell>
          <cell r="O1348">
            <v>0</v>
          </cell>
          <cell r="P1348">
            <v>0</v>
          </cell>
          <cell r="Q1348">
            <v>0</v>
          </cell>
          <cell r="R1348">
            <v>0</v>
          </cell>
          <cell r="S1348">
            <v>0</v>
          </cell>
          <cell r="AF1348">
            <v>0</v>
          </cell>
        </row>
        <row r="1349">
          <cell r="B1349" t="str">
            <v>chi8K</v>
          </cell>
          <cell r="C1349">
            <v>0</v>
          </cell>
          <cell r="D1349">
            <v>0</v>
          </cell>
          <cell r="E1349" t="str">
            <v>Dây chảy 8K</v>
          </cell>
          <cell r="F1349" t="str">
            <v>Sợi</v>
          </cell>
          <cell r="G1349">
            <v>0</v>
          </cell>
          <cell r="H1349">
            <v>21900</v>
          </cell>
          <cell r="K1349">
            <v>0</v>
          </cell>
          <cell r="M1349">
            <v>0</v>
          </cell>
          <cell r="N1349">
            <v>0</v>
          </cell>
          <cell r="O1349">
            <v>0</v>
          </cell>
          <cell r="P1349">
            <v>0</v>
          </cell>
          <cell r="Q1349">
            <v>0</v>
          </cell>
          <cell r="R1349">
            <v>0</v>
          </cell>
          <cell r="S1349">
            <v>0</v>
          </cell>
          <cell r="AF1349">
            <v>0</v>
          </cell>
        </row>
        <row r="1350">
          <cell r="B1350" t="str">
            <v>chupfco</v>
          </cell>
          <cell r="C1350">
            <v>0</v>
          </cell>
          <cell r="D1350">
            <v>0</v>
          </cell>
          <cell r="E1350" t="str">
            <v>Chụp đầu FCO (Trên + Dưới)</v>
          </cell>
          <cell r="F1350" t="str">
            <v>bộ</v>
          </cell>
          <cell r="G1350">
            <v>0</v>
          </cell>
          <cell r="H1350">
            <v>190000</v>
          </cell>
          <cell r="K1350">
            <v>0</v>
          </cell>
          <cell r="M1350">
            <v>0</v>
          </cell>
          <cell r="N1350">
            <v>0</v>
          </cell>
          <cell r="O1350">
            <v>0</v>
          </cell>
          <cell r="P1350">
            <v>0</v>
          </cell>
          <cell r="Q1350">
            <v>0</v>
          </cell>
          <cell r="R1350">
            <v>0</v>
          </cell>
          <cell r="S1350">
            <v>0</v>
          </cell>
          <cell r="AF1350">
            <v>0</v>
          </cell>
        </row>
        <row r="1351">
          <cell r="A1351" t="str">
            <v>DDHT</v>
          </cell>
          <cell r="C1351">
            <v>0</v>
          </cell>
          <cell r="D1351">
            <v>7</v>
          </cell>
          <cell r="E1351" t="str">
            <v>NC lưới hạ thế sau TBA Thoại Hương 1</v>
          </cell>
          <cell r="F1351" t="str">
            <v>Tbộ</v>
          </cell>
          <cell r="G1351">
            <v>0</v>
          </cell>
          <cell r="N1351">
            <v>0</v>
          </cell>
          <cell r="O1351">
            <v>0</v>
          </cell>
          <cell r="P1351">
            <v>0</v>
          </cell>
          <cell r="Q1351">
            <v>0</v>
          </cell>
          <cell r="R1351">
            <v>0</v>
          </cell>
          <cell r="S1351">
            <v>0</v>
          </cell>
          <cell r="AG1351">
            <v>0</v>
          </cell>
        </row>
        <row r="1352">
          <cell r="B1352" t="str">
            <v>AV95</v>
          </cell>
          <cell r="C1352">
            <v>0</v>
          </cell>
          <cell r="D1352">
            <v>0</v>
          </cell>
          <cell r="E1352" t="str">
            <v>Cáp nhôm bọc AV95</v>
          </cell>
          <cell r="F1352" t="str">
            <v>mét</v>
          </cell>
          <cell r="G1352">
            <v>0</v>
          </cell>
          <cell r="H1352">
            <v>31185</v>
          </cell>
          <cell r="K1352">
            <v>0</v>
          </cell>
          <cell r="M1352">
            <v>0</v>
          </cell>
          <cell r="N1352">
            <v>0</v>
          </cell>
          <cell r="O1352">
            <v>0</v>
          </cell>
          <cell r="P1352">
            <v>0</v>
          </cell>
          <cell r="Q1352">
            <v>0</v>
          </cell>
          <cell r="R1352">
            <v>0</v>
          </cell>
          <cell r="S1352">
            <v>0</v>
          </cell>
          <cell r="AG1352">
            <v>0</v>
          </cell>
        </row>
        <row r="1353">
          <cell r="B1353" t="str">
            <v>AV120</v>
          </cell>
          <cell r="C1353">
            <v>0</v>
          </cell>
          <cell r="D1353">
            <v>0</v>
          </cell>
          <cell r="E1353" t="str">
            <v>Cáp nhôm bọc AV120</v>
          </cell>
          <cell r="F1353" t="str">
            <v>mét</v>
          </cell>
          <cell r="G1353">
            <v>0</v>
          </cell>
          <cell r="H1353">
            <v>33500</v>
          </cell>
          <cell r="K1353">
            <v>0</v>
          </cell>
          <cell r="M1353">
            <v>0</v>
          </cell>
          <cell r="N1353">
            <v>0</v>
          </cell>
          <cell r="O1353">
            <v>0</v>
          </cell>
          <cell r="P1353">
            <v>0</v>
          </cell>
          <cell r="Q1353">
            <v>0</v>
          </cell>
          <cell r="R1353">
            <v>0</v>
          </cell>
          <cell r="S1353">
            <v>0</v>
          </cell>
          <cell r="AG1353">
            <v>0</v>
          </cell>
        </row>
        <row r="1354">
          <cell r="B1354" t="str">
            <v>AV150</v>
          </cell>
          <cell r="C1354">
            <v>0</v>
          </cell>
          <cell r="D1354">
            <v>0</v>
          </cell>
          <cell r="E1354" t="str">
            <v>Cáp nhôm bọc AV150</v>
          </cell>
          <cell r="F1354" t="str">
            <v>mét</v>
          </cell>
          <cell r="G1354">
            <v>0</v>
          </cell>
          <cell r="H1354">
            <v>42300</v>
          </cell>
          <cell r="K1354">
            <v>0</v>
          </cell>
          <cell r="M1354">
            <v>0</v>
          </cell>
          <cell r="N1354">
            <v>0</v>
          </cell>
          <cell r="O1354">
            <v>0</v>
          </cell>
          <cell r="P1354">
            <v>0</v>
          </cell>
          <cell r="Q1354">
            <v>0</v>
          </cell>
          <cell r="R1354">
            <v>0</v>
          </cell>
          <cell r="S1354">
            <v>0</v>
          </cell>
          <cell r="AG1354">
            <v>0</v>
          </cell>
        </row>
        <row r="1355">
          <cell r="B1355" t="str">
            <v>AC70</v>
          </cell>
          <cell r="C1355">
            <v>0</v>
          </cell>
          <cell r="D1355">
            <v>0</v>
          </cell>
          <cell r="E1355" t="str">
            <v>Cáp nhôm lõi thép AC-70/11</v>
          </cell>
          <cell r="F1355" t="str">
            <v>kg</v>
          </cell>
          <cell r="G1355">
            <v>0</v>
          </cell>
          <cell r="H1355">
            <v>47484</v>
          </cell>
          <cell r="K1355">
            <v>0</v>
          </cell>
          <cell r="M1355">
            <v>0</v>
          </cell>
          <cell r="N1355">
            <v>0</v>
          </cell>
          <cell r="O1355">
            <v>0</v>
          </cell>
          <cell r="P1355">
            <v>0</v>
          </cell>
          <cell r="Q1355">
            <v>0</v>
          </cell>
          <cell r="R1355">
            <v>0</v>
          </cell>
          <cell r="S1355">
            <v>0</v>
          </cell>
          <cell r="AG1355">
            <v>0</v>
          </cell>
        </row>
        <row r="1356">
          <cell r="B1356" t="str">
            <v>AC95</v>
          </cell>
          <cell r="C1356">
            <v>0</v>
          </cell>
          <cell r="D1356">
            <v>0</v>
          </cell>
          <cell r="E1356" t="str">
            <v>Cáp nhôm lõi thép AC-95/16</v>
          </cell>
          <cell r="F1356" t="str">
            <v>kg</v>
          </cell>
          <cell r="G1356">
            <v>0</v>
          </cell>
          <cell r="H1356">
            <v>47484</v>
          </cell>
          <cell r="K1356">
            <v>0</v>
          </cell>
          <cell r="M1356">
            <v>0</v>
          </cell>
          <cell r="N1356">
            <v>0</v>
          </cell>
          <cell r="O1356">
            <v>0</v>
          </cell>
          <cell r="P1356">
            <v>0</v>
          </cell>
          <cell r="Q1356">
            <v>0</v>
          </cell>
          <cell r="R1356">
            <v>0</v>
          </cell>
          <cell r="S1356">
            <v>0</v>
          </cell>
          <cell r="AG1356">
            <v>0</v>
          </cell>
        </row>
        <row r="1357">
          <cell r="B1357" t="str">
            <v>ABC4x70</v>
          </cell>
          <cell r="C1357">
            <v>0</v>
          </cell>
          <cell r="D1357">
            <v>0</v>
          </cell>
          <cell r="E1357" t="str">
            <v>Cáp nhôm ABC 4x70mm2</v>
          </cell>
          <cell r="F1357" t="str">
            <v>mét</v>
          </cell>
          <cell r="G1357">
            <v>0</v>
          </cell>
          <cell r="H1357">
            <v>83300</v>
          </cell>
          <cell r="K1357">
            <v>0</v>
          </cell>
          <cell r="M1357">
            <v>0</v>
          </cell>
          <cell r="N1357">
            <v>0</v>
          </cell>
          <cell r="O1357">
            <v>0</v>
          </cell>
          <cell r="P1357">
            <v>0</v>
          </cell>
          <cell r="Q1357">
            <v>0</v>
          </cell>
          <cell r="R1357">
            <v>0</v>
          </cell>
          <cell r="S1357">
            <v>0</v>
          </cell>
          <cell r="AG1357">
            <v>0</v>
          </cell>
        </row>
        <row r="1358">
          <cell r="B1358" t="str">
            <v>ABC3x95</v>
          </cell>
          <cell r="C1358">
            <v>0</v>
          </cell>
          <cell r="D1358">
            <v>0</v>
          </cell>
          <cell r="E1358" t="str">
            <v>Cáp nhôm ABC 3x95mm2</v>
          </cell>
          <cell r="F1358" t="str">
            <v>mét</v>
          </cell>
          <cell r="G1358">
            <v>0</v>
          </cell>
          <cell r="H1358">
            <v>92610</v>
          </cell>
          <cell r="K1358">
            <v>0</v>
          </cell>
          <cell r="M1358">
            <v>0</v>
          </cell>
          <cell r="N1358">
            <v>0</v>
          </cell>
          <cell r="O1358">
            <v>0</v>
          </cell>
          <cell r="P1358">
            <v>0</v>
          </cell>
          <cell r="Q1358">
            <v>0</v>
          </cell>
          <cell r="R1358">
            <v>0</v>
          </cell>
          <cell r="S1358">
            <v>0</v>
          </cell>
          <cell r="AG1358">
            <v>0</v>
          </cell>
        </row>
        <row r="1359">
          <cell r="B1359" t="str">
            <v>ABC4x95</v>
          </cell>
          <cell r="C1359">
            <v>0</v>
          </cell>
          <cell r="D1359">
            <v>0</v>
          </cell>
          <cell r="E1359" t="str">
            <v>Cáp nhôm ABC 4x95mm2</v>
          </cell>
          <cell r="F1359" t="str">
            <v>mét</v>
          </cell>
          <cell r="G1359">
            <v>0</v>
          </cell>
          <cell r="H1359">
            <v>123795</v>
          </cell>
          <cell r="K1359">
            <v>0</v>
          </cell>
          <cell r="M1359">
            <v>0</v>
          </cell>
          <cell r="N1359">
            <v>0</v>
          </cell>
          <cell r="O1359">
            <v>0</v>
          </cell>
          <cell r="P1359">
            <v>0</v>
          </cell>
          <cell r="Q1359">
            <v>0</v>
          </cell>
          <cell r="R1359">
            <v>0</v>
          </cell>
          <cell r="S1359">
            <v>0</v>
          </cell>
          <cell r="AG1359">
            <v>0</v>
          </cell>
        </row>
        <row r="1360">
          <cell r="B1360" t="str">
            <v>ABC3x120</v>
          </cell>
          <cell r="C1360">
            <v>0</v>
          </cell>
          <cell r="D1360">
            <v>0</v>
          </cell>
          <cell r="E1360" t="str">
            <v>Cáp nhôm ABC 3x120mm2</v>
          </cell>
          <cell r="F1360" t="str">
            <v>mét</v>
          </cell>
          <cell r="G1360">
            <v>0</v>
          </cell>
          <cell r="H1360">
            <v>111510</v>
          </cell>
          <cell r="K1360">
            <v>0</v>
          </cell>
          <cell r="M1360">
            <v>0</v>
          </cell>
          <cell r="N1360">
            <v>0</v>
          </cell>
          <cell r="O1360">
            <v>0</v>
          </cell>
          <cell r="P1360">
            <v>0</v>
          </cell>
          <cell r="Q1360">
            <v>0</v>
          </cell>
          <cell r="R1360">
            <v>0</v>
          </cell>
          <cell r="S1360">
            <v>0</v>
          </cell>
          <cell r="AG1360">
            <v>0</v>
          </cell>
        </row>
        <row r="1361">
          <cell r="B1361" t="str">
            <v>ABC4x120</v>
          </cell>
          <cell r="C1361">
            <v>0</v>
          </cell>
          <cell r="D1361">
            <v>0</v>
          </cell>
          <cell r="E1361" t="str">
            <v>Cáp nhôm ABC 4x120mm2</v>
          </cell>
          <cell r="F1361" t="str">
            <v>mét</v>
          </cell>
          <cell r="G1361">
            <v>0</v>
          </cell>
          <cell r="H1361">
            <v>148365</v>
          </cell>
          <cell r="K1361">
            <v>0</v>
          </cell>
          <cell r="M1361">
            <v>0</v>
          </cell>
          <cell r="N1361">
            <v>0</v>
          </cell>
          <cell r="O1361">
            <v>0</v>
          </cell>
          <cell r="P1361">
            <v>0</v>
          </cell>
          <cell r="Q1361">
            <v>0</v>
          </cell>
          <cell r="R1361">
            <v>0</v>
          </cell>
          <cell r="S1361">
            <v>0</v>
          </cell>
          <cell r="AG1361">
            <v>0</v>
          </cell>
        </row>
        <row r="1362">
          <cell r="B1362" t="str">
            <v>GIP70-35</v>
          </cell>
          <cell r="C1362">
            <v>0</v>
          </cell>
          <cell r="D1362" t="str">
            <v>D4.6203</v>
          </cell>
          <cell r="E1362" t="str">
            <v>Ghíp nối IPC 70-35</v>
          </cell>
          <cell r="F1362" t="str">
            <v>cái</v>
          </cell>
          <cell r="G1362">
            <v>0</v>
          </cell>
          <cell r="H1362">
            <v>27000</v>
          </cell>
          <cell r="K1362">
            <v>128933</v>
          </cell>
          <cell r="M1362">
            <v>0</v>
          </cell>
          <cell r="N1362">
            <v>0</v>
          </cell>
          <cell r="O1362">
            <v>0</v>
          </cell>
          <cell r="P1362">
            <v>0</v>
          </cell>
          <cell r="Q1362">
            <v>0</v>
          </cell>
          <cell r="R1362">
            <v>0</v>
          </cell>
          <cell r="S1362">
            <v>0</v>
          </cell>
          <cell r="AG1362">
            <v>0</v>
          </cell>
        </row>
        <row r="1363">
          <cell r="B1363" t="str">
            <v>GIP95-35</v>
          </cell>
          <cell r="C1363">
            <v>0</v>
          </cell>
          <cell r="D1363" t="str">
            <v>D4.6203</v>
          </cell>
          <cell r="E1363" t="str">
            <v>Ghíp nối IPC 95-35</v>
          </cell>
          <cell r="F1363" t="str">
            <v>cái</v>
          </cell>
          <cell r="G1363">
            <v>0</v>
          </cell>
          <cell r="H1363">
            <v>27000</v>
          </cell>
          <cell r="K1363">
            <v>128933</v>
          </cell>
          <cell r="M1363">
            <v>0</v>
          </cell>
          <cell r="N1363">
            <v>0</v>
          </cell>
          <cell r="O1363">
            <v>0</v>
          </cell>
          <cell r="P1363">
            <v>0</v>
          </cell>
          <cell r="Q1363">
            <v>0</v>
          </cell>
          <cell r="R1363">
            <v>0</v>
          </cell>
          <cell r="S1363">
            <v>0</v>
          </cell>
          <cell r="AG1363">
            <v>0</v>
          </cell>
        </row>
        <row r="1364">
          <cell r="B1364" t="str">
            <v>GIP120-35</v>
          </cell>
          <cell r="C1364">
            <v>0</v>
          </cell>
          <cell r="D1364" t="str">
            <v>D4.6203</v>
          </cell>
          <cell r="E1364" t="str">
            <v>Ghíp nối IPC 120-35</v>
          </cell>
          <cell r="F1364" t="str">
            <v>cái</v>
          </cell>
          <cell r="G1364">
            <v>0</v>
          </cell>
          <cell r="H1364">
            <v>40000</v>
          </cell>
          <cell r="K1364">
            <v>128933</v>
          </cell>
          <cell r="M1364">
            <v>0</v>
          </cell>
          <cell r="N1364">
            <v>0</v>
          </cell>
          <cell r="O1364">
            <v>0</v>
          </cell>
          <cell r="P1364">
            <v>0</v>
          </cell>
          <cell r="Q1364">
            <v>0</v>
          </cell>
          <cell r="R1364">
            <v>0</v>
          </cell>
          <cell r="S1364">
            <v>0</v>
          </cell>
          <cell r="AG1364">
            <v>0</v>
          </cell>
        </row>
        <row r="1365">
          <cell r="B1365" t="str">
            <v>GIP150-35</v>
          </cell>
          <cell r="C1365">
            <v>0</v>
          </cell>
          <cell r="D1365" t="str">
            <v>D4.6203</v>
          </cell>
          <cell r="E1365" t="str">
            <v>Ghíp nối IPC 150-35</v>
          </cell>
          <cell r="F1365" t="str">
            <v>cái</v>
          </cell>
          <cell r="G1365">
            <v>0</v>
          </cell>
          <cell r="H1365">
            <v>40000</v>
          </cell>
          <cell r="K1365">
            <v>128933</v>
          </cell>
          <cell r="M1365">
            <v>0</v>
          </cell>
          <cell r="N1365">
            <v>0</v>
          </cell>
          <cell r="O1365">
            <v>0</v>
          </cell>
          <cell r="P1365">
            <v>0</v>
          </cell>
          <cell r="Q1365">
            <v>0</v>
          </cell>
          <cell r="R1365">
            <v>0</v>
          </cell>
          <cell r="S1365">
            <v>0</v>
          </cell>
          <cell r="AG1365">
            <v>0</v>
          </cell>
        </row>
        <row r="1366">
          <cell r="B1366" t="str">
            <v>GIP120-120</v>
          </cell>
          <cell r="C1366">
            <v>0</v>
          </cell>
          <cell r="D1366" t="str">
            <v>D4.6203</v>
          </cell>
          <cell r="E1366" t="str">
            <v>Ghíp nối IPC 120-120</v>
          </cell>
          <cell r="F1366" t="str">
            <v>cái</v>
          </cell>
          <cell r="G1366">
            <v>0</v>
          </cell>
          <cell r="H1366">
            <v>45000</v>
          </cell>
          <cell r="K1366">
            <v>128933</v>
          </cell>
          <cell r="M1366">
            <v>0</v>
          </cell>
          <cell r="N1366">
            <v>0</v>
          </cell>
          <cell r="O1366">
            <v>0</v>
          </cell>
          <cell r="P1366">
            <v>0</v>
          </cell>
          <cell r="Q1366">
            <v>0</v>
          </cell>
          <cell r="R1366">
            <v>0</v>
          </cell>
          <cell r="S1366">
            <v>0</v>
          </cell>
          <cell r="AG1366">
            <v>0</v>
          </cell>
        </row>
        <row r="1367">
          <cell r="B1367" t="str">
            <v>HOPCB</v>
          </cell>
          <cell r="C1367">
            <v>0</v>
          </cell>
          <cell r="D1367">
            <v>0</v>
          </cell>
          <cell r="E1367" t="str">
            <v>Hộp gắn CB phân đoạn</v>
          </cell>
          <cell r="F1367" t="str">
            <v>cái</v>
          </cell>
          <cell r="G1367">
            <v>0</v>
          </cell>
          <cell r="H1367">
            <v>0</v>
          </cell>
          <cell r="K1367">
            <v>0</v>
          </cell>
          <cell r="M1367">
            <v>0</v>
          </cell>
          <cell r="N1367">
            <v>0</v>
          </cell>
          <cell r="O1367">
            <v>0</v>
          </cell>
          <cell r="P1367">
            <v>0</v>
          </cell>
          <cell r="Q1367">
            <v>0</v>
          </cell>
          <cell r="R1367">
            <v>0</v>
          </cell>
          <cell r="S1367">
            <v>0</v>
          </cell>
          <cell r="AG1367">
            <v>0</v>
          </cell>
        </row>
        <row r="1368">
          <cell r="B1368" t="str">
            <v>HOP9C</v>
          </cell>
          <cell r="C1368">
            <v>0</v>
          </cell>
          <cell r="D1368" t="str">
            <v>11.03.204</v>
          </cell>
          <cell r="E1368" t="str">
            <v>Hộp phân phối 9 cực bắt trực tiếp</v>
          </cell>
          <cell r="F1368" t="str">
            <v>cái</v>
          </cell>
          <cell r="G1368">
            <v>0</v>
          </cell>
          <cell r="H1368">
            <v>390000</v>
          </cell>
          <cell r="K1368">
            <v>243425</v>
          </cell>
          <cell r="M1368">
            <v>0</v>
          </cell>
          <cell r="N1368">
            <v>0</v>
          </cell>
          <cell r="O1368">
            <v>0</v>
          </cell>
          <cell r="P1368">
            <v>0</v>
          </cell>
          <cell r="Q1368">
            <v>0</v>
          </cell>
          <cell r="R1368">
            <v>0</v>
          </cell>
          <cell r="S1368">
            <v>0</v>
          </cell>
          <cell r="AG1368">
            <v>0</v>
          </cell>
        </row>
        <row r="1369">
          <cell r="B1369" t="str">
            <v>HOP6C</v>
          </cell>
          <cell r="C1369">
            <v>0</v>
          </cell>
          <cell r="D1369" t="str">
            <v>11.03.204</v>
          </cell>
          <cell r="E1369" t="str">
            <v>Hộp phân phối 6 cực bắt trực tiếp</v>
          </cell>
          <cell r="F1369" t="str">
            <v>cái</v>
          </cell>
          <cell r="G1369">
            <v>0</v>
          </cell>
          <cell r="H1369">
            <v>364000</v>
          </cell>
          <cell r="K1369">
            <v>243425</v>
          </cell>
          <cell r="M1369">
            <v>0</v>
          </cell>
          <cell r="N1369">
            <v>0</v>
          </cell>
          <cell r="O1369">
            <v>0</v>
          </cell>
          <cell r="P1369">
            <v>0</v>
          </cell>
          <cell r="Q1369">
            <v>0</v>
          </cell>
          <cell r="R1369">
            <v>0</v>
          </cell>
          <cell r="S1369">
            <v>0</v>
          </cell>
          <cell r="AG1369">
            <v>0</v>
          </cell>
        </row>
        <row r="1370">
          <cell r="B1370" t="str">
            <v>CV25</v>
          </cell>
          <cell r="C1370">
            <v>0</v>
          </cell>
          <cell r="D1370">
            <v>0</v>
          </cell>
          <cell r="E1370" t="str">
            <v>Cáp đồng bọc CV25</v>
          </cell>
          <cell r="F1370" t="str">
            <v>mét</v>
          </cell>
          <cell r="G1370">
            <v>0</v>
          </cell>
          <cell r="H1370">
            <v>38620</v>
          </cell>
          <cell r="K1370">
            <v>0</v>
          </cell>
          <cell r="M1370">
            <v>0</v>
          </cell>
          <cell r="N1370">
            <v>0</v>
          </cell>
          <cell r="O1370">
            <v>0</v>
          </cell>
          <cell r="P1370">
            <v>0</v>
          </cell>
          <cell r="Q1370">
            <v>0</v>
          </cell>
          <cell r="R1370">
            <v>0</v>
          </cell>
          <cell r="S1370">
            <v>0</v>
          </cell>
          <cell r="AG1370">
            <v>0</v>
          </cell>
        </row>
        <row r="1371">
          <cell r="B1371" t="str">
            <v>KT70</v>
          </cell>
          <cell r="C1371">
            <v>0</v>
          </cell>
          <cell r="D1371">
            <v>0</v>
          </cell>
          <cell r="E1371" t="str">
            <v>Kẹp treo cáp ABC4x70mm2</v>
          </cell>
          <cell r="F1371" t="str">
            <v>cái</v>
          </cell>
          <cell r="G1371">
            <v>0</v>
          </cell>
          <cell r="H1371">
            <v>28000</v>
          </cell>
          <cell r="K1371">
            <v>0</v>
          </cell>
          <cell r="M1371">
            <v>0</v>
          </cell>
          <cell r="N1371">
            <v>0</v>
          </cell>
          <cell r="O1371">
            <v>0</v>
          </cell>
          <cell r="P1371">
            <v>0</v>
          </cell>
          <cell r="Q1371">
            <v>0</v>
          </cell>
          <cell r="R1371">
            <v>0</v>
          </cell>
          <cell r="S1371">
            <v>0</v>
          </cell>
          <cell r="AG1371">
            <v>0</v>
          </cell>
        </row>
        <row r="1372">
          <cell r="B1372" t="str">
            <v>KT95</v>
          </cell>
          <cell r="C1372">
            <v>0</v>
          </cell>
          <cell r="D1372">
            <v>0</v>
          </cell>
          <cell r="E1372" t="str">
            <v>Kẹp treo cáp ABC4x95mm2</v>
          </cell>
          <cell r="F1372" t="str">
            <v>cái</v>
          </cell>
          <cell r="G1372">
            <v>0</v>
          </cell>
          <cell r="H1372">
            <v>28000</v>
          </cell>
          <cell r="K1372">
            <v>0</v>
          </cell>
          <cell r="M1372">
            <v>0</v>
          </cell>
          <cell r="N1372">
            <v>0</v>
          </cell>
          <cell r="O1372">
            <v>0</v>
          </cell>
          <cell r="P1372">
            <v>0</v>
          </cell>
          <cell r="Q1372">
            <v>0</v>
          </cell>
          <cell r="R1372">
            <v>0</v>
          </cell>
          <cell r="S1372">
            <v>0</v>
          </cell>
          <cell r="AG1372">
            <v>0</v>
          </cell>
        </row>
        <row r="1373">
          <cell r="B1373" t="str">
            <v>KT120</v>
          </cell>
          <cell r="C1373">
            <v>0</v>
          </cell>
          <cell r="D1373">
            <v>0</v>
          </cell>
          <cell r="E1373" t="str">
            <v>Kẹp treo cáp ABC4x120mm2</v>
          </cell>
          <cell r="F1373" t="str">
            <v>cái</v>
          </cell>
          <cell r="G1373">
            <v>0</v>
          </cell>
          <cell r="H1373">
            <v>31000</v>
          </cell>
          <cell r="K1373">
            <v>0</v>
          </cell>
          <cell r="M1373">
            <v>0</v>
          </cell>
          <cell r="N1373">
            <v>0</v>
          </cell>
          <cell r="O1373">
            <v>0</v>
          </cell>
          <cell r="P1373">
            <v>0</v>
          </cell>
          <cell r="Q1373">
            <v>0</v>
          </cell>
          <cell r="R1373">
            <v>0</v>
          </cell>
          <cell r="S1373">
            <v>0</v>
          </cell>
          <cell r="AG1373">
            <v>0</v>
          </cell>
        </row>
        <row r="1374">
          <cell r="B1374" t="str">
            <v>KT150</v>
          </cell>
          <cell r="C1374">
            <v>0</v>
          </cell>
          <cell r="D1374">
            <v>0</v>
          </cell>
          <cell r="E1374" t="str">
            <v>Kẹp treo cáp ABC4x150mm2</v>
          </cell>
          <cell r="F1374" t="str">
            <v>cái</v>
          </cell>
          <cell r="G1374">
            <v>0</v>
          </cell>
          <cell r="H1374">
            <v>31000</v>
          </cell>
          <cell r="K1374">
            <v>0</v>
          </cell>
          <cell r="M1374">
            <v>0</v>
          </cell>
          <cell r="N1374">
            <v>0</v>
          </cell>
          <cell r="O1374">
            <v>0</v>
          </cell>
          <cell r="P1374">
            <v>0</v>
          </cell>
          <cell r="Q1374">
            <v>0</v>
          </cell>
          <cell r="R1374">
            <v>0</v>
          </cell>
          <cell r="S1374">
            <v>0</v>
          </cell>
          <cell r="AG1374">
            <v>0</v>
          </cell>
        </row>
        <row r="1375">
          <cell r="B1375" t="str">
            <v>MT-A</v>
          </cell>
          <cell r="C1375">
            <v>0</v>
          </cell>
          <cell r="D1375">
            <v>0</v>
          </cell>
          <cell r="E1375" t="str">
            <v>Móc treo chữ A</v>
          </cell>
          <cell r="F1375" t="str">
            <v>cái</v>
          </cell>
          <cell r="G1375">
            <v>0</v>
          </cell>
          <cell r="H1375">
            <v>37000</v>
          </cell>
          <cell r="K1375">
            <v>0</v>
          </cell>
          <cell r="M1375">
            <v>0</v>
          </cell>
          <cell r="N1375">
            <v>0</v>
          </cell>
          <cell r="O1375">
            <v>0</v>
          </cell>
          <cell r="P1375">
            <v>0</v>
          </cell>
          <cell r="Q1375">
            <v>0</v>
          </cell>
          <cell r="R1375">
            <v>0</v>
          </cell>
          <cell r="S1375">
            <v>0</v>
          </cell>
          <cell r="AG1375">
            <v>0</v>
          </cell>
        </row>
        <row r="1376">
          <cell r="B1376" t="str">
            <v>KNGUNG70</v>
          </cell>
          <cell r="C1376">
            <v>0</v>
          </cell>
          <cell r="D1376" t="str">
            <v>D4.6204</v>
          </cell>
          <cell r="E1376" t="str">
            <v>Kẹp ngừng cáp ABC4x70mm2</v>
          </cell>
          <cell r="F1376" t="str">
            <v>cái</v>
          </cell>
          <cell r="G1376">
            <v>0</v>
          </cell>
          <cell r="H1376">
            <v>67000</v>
          </cell>
          <cell r="K1376">
            <v>185663</v>
          </cell>
          <cell r="M1376">
            <v>0</v>
          </cell>
          <cell r="N1376">
            <v>0</v>
          </cell>
          <cell r="O1376">
            <v>0</v>
          </cell>
          <cell r="P1376">
            <v>0</v>
          </cell>
          <cell r="Q1376">
            <v>0</v>
          </cell>
          <cell r="R1376">
            <v>0</v>
          </cell>
          <cell r="S1376">
            <v>0</v>
          </cell>
          <cell r="AG1376">
            <v>0</v>
          </cell>
        </row>
        <row r="1377">
          <cell r="B1377" t="str">
            <v>KNGUNG95</v>
          </cell>
          <cell r="C1377">
            <v>0</v>
          </cell>
          <cell r="D1377" t="str">
            <v>D4.6205</v>
          </cell>
          <cell r="E1377" t="str">
            <v>Kẹp ngừng cáp ABC4x95mm2</v>
          </cell>
          <cell r="F1377" t="str">
            <v>cái</v>
          </cell>
          <cell r="G1377">
            <v>0</v>
          </cell>
          <cell r="H1377">
            <v>67000</v>
          </cell>
          <cell r="K1377">
            <v>185663</v>
          </cell>
          <cell r="M1377">
            <v>0</v>
          </cell>
          <cell r="N1377">
            <v>0</v>
          </cell>
          <cell r="O1377">
            <v>0</v>
          </cell>
          <cell r="P1377">
            <v>0</v>
          </cell>
          <cell r="Q1377">
            <v>0</v>
          </cell>
          <cell r="R1377">
            <v>0</v>
          </cell>
          <cell r="S1377">
            <v>0</v>
          </cell>
          <cell r="AG1377">
            <v>0</v>
          </cell>
        </row>
        <row r="1378">
          <cell r="B1378" t="str">
            <v>KNGUNG120</v>
          </cell>
          <cell r="C1378">
            <v>0</v>
          </cell>
          <cell r="D1378" t="str">
            <v>D4.6205</v>
          </cell>
          <cell r="E1378" t="str">
            <v>Kẹp ngừng cáp ABC4x120mm2</v>
          </cell>
          <cell r="F1378" t="str">
            <v>cái</v>
          </cell>
          <cell r="G1378">
            <v>0</v>
          </cell>
          <cell r="H1378">
            <v>85000</v>
          </cell>
          <cell r="K1378">
            <v>185663</v>
          </cell>
          <cell r="M1378">
            <v>0</v>
          </cell>
          <cell r="N1378">
            <v>0</v>
          </cell>
          <cell r="O1378">
            <v>0</v>
          </cell>
          <cell r="P1378">
            <v>0</v>
          </cell>
          <cell r="Q1378">
            <v>0</v>
          </cell>
          <cell r="R1378">
            <v>0</v>
          </cell>
          <cell r="S1378">
            <v>0</v>
          </cell>
          <cell r="AG1378">
            <v>0</v>
          </cell>
        </row>
        <row r="1379">
          <cell r="B1379" t="str">
            <v>KNGUNG150</v>
          </cell>
          <cell r="C1379">
            <v>0</v>
          </cell>
          <cell r="D1379" t="str">
            <v>D4.6205</v>
          </cell>
          <cell r="E1379" t="str">
            <v>Kẹp ngừng cáp ABC4x150mm2</v>
          </cell>
          <cell r="F1379" t="str">
            <v>cái</v>
          </cell>
          <cell r="G1379">
            <v>0</v>
          </cell>
          <cell r="H1379">
            <v>85000</v>
          </cell>
          <cell r="K1379">
            <v>0</v>
          </cell>
          <cell r="M1379">
            <v>0</v>
          </cell>
          <cell r="N1379">
            <v>0</v>
          </cell>
          <cell r="O1379">
            <v>0</v>
          </cell>
          <cell r="P1379">
            <v>0</v>
          </cell>
          <cell r="Q1379">
            <v>0</v>
          </cell>
          <cell r="R1379">
            <v>0</v>
          </cell>
          <cell r="S1379">
            <v>0</v>
          </cell>
          <cell r="AG1379">
            <v>0</v>
          </cell>
        </row>
        <row r="1380">
          <cell r="B1380" t="str">
            <v>BIT70</v>
          </cell>
          <cell r="C1380">
            <v>0</v>
          </cell>
          <cell r="D1380">
            <v>0</v>
          </cell>
          <cell r="E1380" t="str">
            <v>Nắp bịt đầu cáp ABC70mm2</v>
          </cell>
          <cell r="F1380" t="str">
            <v>cái</v>
          </cell>
          <cell r="G1380">
            <v>0</v>
          </cell>
          <cell r="H1380">
            <v>0</v>
          </cell>
          <cell r="K1380">
            <v>0</v>
          </cell>
          <cell r="M1380">
            <v>0</v>
          </cell>
          <cell r="N1380">
            <v>0</v>
          </cell>
          <cell r="O1380">
            <v>0</v>
          </cell>
          <cell r="P1380">
            <v>0</v>
          </cell>
          <cell r="Q1380">
            <v>0</v>
          </cell>
          <cell r="R1380">
            <v>0</v>
          </cell>
          <cell r="S1380">
            <v>0</v>
          </cell>
          <cell r="AG1380">
            <v>0</v>
          </cell>
        </row>
        <row r="1381">
          <cell r="B1381" t="str">
            <v>BIT95</v>
          </cell>
          <cell r="C1381">
            <v>0</v>
          </cell>
          <cell r="D1381">
            <v>0</v>
          </cell>
          <cell r="E1381" t="str">
            <v>Nắp bịt đầu cáp ABC95mm2</v>
          </cell>
          <cell r="F1381" t="str">
            <v>cái</v>
          </cell>
          <cell r="G1381">
            <v>0</v>
          </cell>
          <cell r="H1381">
            <v>0</v>
          </cell>
          <cell r="K1381">
            <v>0</v>
          </cell>
          <cell r="M1381">
            <v>0</v>
          </cell>
          <cell r="N1381">
            <v>0</v>
          </cell>
          <cell r="O1381">
            <v>0</v>
          </cell>
          <cell r="P1381">
            <v>0</v>
          </cell>
          <cell r="Q1381">
            <v>0</v>
          </cell>
          <cell r="R1381">
            <v>0</v>
          </cell>
          <cell r="S1381">
            <v>0</v>
          </cell>
          <cell r="AG1381">
            <v>0</v>
          </cell>
        </row>
        <row r="1382">
          <cell r="B1382" t="str">
            <v>BIT120</v>
          </cell>
          <cell r="C1382">
            <v>0</v>
          </cell>
          <cell r="D1382">
            <v>0</v>
          </cell>
          <cell r="E1382" t="str">
            <v>Nắp bịt đầu cáp ABC120mm2</v>
          </cell>
          <cell r="F1382" t="str">
            <v>cái</v>
          </cell>
          <cell r="G1382">
            <v>0</v>
          </cell>
          <cell r="H1382">
            <v>0</v>
          </cell>
          <cell r="K1382">
            <v>0</v>
          </cell>
          <cell r="M1382">
            <v>0</v>
          </cell>
          <cell r="N1382">
            <v>0</v>
          </cell>
          <cell r="O1382">
            <v>0</v>
          </cell>
          <cell r="P1382">
            <v>0</v>
          </cell>
          <cell r="Q1382">
            <v>0</v>
          </cell>
          <cell r="R1382">
            <v>0</v>
          </cell>
          <cell r="S1382">
            <v>0</v>
          </cell>
          <cell r="AG1382">
            <v>0</v>
          </cell>
        </row>
        <row r="1383">
          <cell r="B1383" t="str">
            <v>BIT150</v>
          </cell>
          <cell r="C1383">
            <v>0</v>
          </cell>
          <cell r="D1383">
            <v>0</v>
          </cell>
          <cell r="E1383" t="str">
            <v>Nắp bịt đầu cáp ABC150mm2</v>
          </cell>
          <cell r="F1383" t="str">
            <v>cái</v>
          </cell>
          <cell r="G1383">
            <v>0</v>
          </cell>
          <cell r="H1383">
            <v>0</v>
          </cell>
          <cell r="K1383">
            <v>0</v>
          </cell>
          <cell r="M1383">
            <v>0</v>
          </cell>
          <cell r="N1383">
            <v>0</v>
          </cell>
          <cell r="O1383">
            <v>0</v>
          </cell>
          <cell r="P1383">
            <v>0</v>
          </cell>
          <cell r="Q1383">
            <v>0</v>
          </cell>
          <cell r="R1383">
            <v>0</v>
          </cell>
          <cell r="S1383">
            <v>0</v>
          </cell>
          <cell r="AG1383">
            <v>0</v>
          </cell>
        </row>
        <row r="1384">
          <cell r="B1384" t="str">
            <v>R1</v>
          </cell>
          <cell r="C1384">
            <v>0</v>
          </cell>
          <cell r="D1384">
            <v>0</v>
          </cell>
          <cell r="E1384" t="str">
            <v>Uclevis - 3mm</v>
          </cell>
          <cell r="F1384" t="str">
            <v>bộ</v>
          </cell>
          <cell r="G1384">
            <v>0</v>
          </cell>
          <cell r="H1384">
            <v>13900</v>
          </cell>
          <cell r="K1384">
            <v>0</v>
          </cell>
          <cell r="M1384">
            <v>0</v>
          </cell>
          <cell r="N1384">
            <v>0</v>
          </cell>
          <cell r="O1384">
            <v>0</v>
          </cell>
          <cell r="P1384">
            <v>0</v>
          </cell>
          <cell r="Q1384">
            <v>0</v>
          </cell>
          <cell r="R1384">
            <v>0</v>
          </cell>
          <cell r="S1384">
            <v>0</v>
          </cell>
          <cell r="AG1384">
            <v>0</v>
          </cell>
        </row>
        <row r="1385">
          <cell r="B1385" t="str">
            <v>r3</v>
          </cell>
          <cell r="C1385">
            <v>0</v>
          </cell>
          <cell r="D1385">
            <v>0</v>
          </cell>
          <cell r="E1385" t="str">
            <v>Rack 3 sứ</v>
          </cell>
          <cell r="F1385" t="str">
            <v>bộ</v>
          </cell>
          <cell r="G1385">
            <v>0</v>
          </cell>
          <cell r="H1385">
            <v>150000</v>
          </cell>
          <cell r="K1385">
            <v>0</v>
          </cell>
          <cell r="M1385">
            <v>0</v>
          </cell>
          <cell r="N1385">
            <v>0</v>
          </cell>
          <cell r="O1385">
            <v>0</v>
          </cell>
          <cell r="P1385">
            <v>0</v>
          </cell>
          <cell r="Q1385">
            <v>0</v>
          </cell>
          <cell r="R1385">
            <v>0</v>
          </cell>
          <cell r="S1385">
            <v>0</v>
          </cell>
          <cell r="AG1385">
            <v>0</v>
          </cell>
        </row>
        <row r="1386">
          <cell r="B1386" t="str">
            <v>r4</v>
          </cell>
          <cell r="C1386">
            <v>0</v>
          </cell>
          <cell r="D1386">
            <v>0</v>
          </cell>
          <cell r="E1386" t="str">
            <v>Rack 4 sứ</v>
          </cell>
          <cell r="F1386" t="str">
            <v>bộ</v>
          </cell>
          <cell r="G1386">
            <v>0</v>
          </cell>
          <cell r="H1386">
            <v>200000</v>
          </cell>
          <cell r="K1386">
            <v>0</v>
          </cell>
          <cell r="M1386">
            <v>0</v>
          </cell>
          <cell r="N1386">
            <v>0</v>
          </cell>
          <cell r="O1386">
            <v>0</v>
          </cell>
          <cell r="P1386">
            <v>0</v>
          </cell>
          <cell r="Q1386">
            <v>0</v>
          </cell>
          <cell r="R1386">
            <v>0</v>
          </cell>
          <cell r="S1386">
            <v>0</v>
          </cell>
          <cell r="AG1386">
            <v>0</v>
          </cell>
        </row>
        <row r="1387">
          <cell r="B1387" t="str">
            <v>SOC</v>
          </cell>
          <cell r="C1387">
            <v>0</v>
          </cell>
          <cell r="D1387" t="str">
            <v>D3.1201</v>
          </cell>
          <cell r="E1387" t="str">
            <v xml:space="preserve">Sứ ống chỉ </v>
          </cell>
          <cell r="F1387" t="str">
            <v>cái</v>
          </cell>
          <cell r="H1387">
            <v>16000</v>
          </cell>
          <cell r="K1387">
            <v>15472</v>
          </cell>
          <cell r="M1387">
            <v>0</v>
          </cell>
          <cell r="N1387">
            <v>0</v>
          </cell>
          <cell r="O1387">
            <v>0</v>
          </cell>
          <cell r="P1387">
            <v>0</v>
          </cell>
          <cell r="Q1387">
            <v>0</v>
          </cell>
          <cell r="R1387">
            <v>0</v>
          </cell>
          <cell r="S1387">
            <v>0</v>
          </cell>
          <cell r="AG1387">
            <v>0</v>
          </cell>
        </row>
        <row r="1388">
          <cell r="B1388" t="str">
            <v>B16250</v>
          </cell>
          <cell r="C1388">
            <v>0</v>
          </cell>
          <cell r="D1388">
            <v>0</v>
          </cell>
          <cell r="E1388" t="str">
            <v>Boulon 16x250</v>
          </cell>
          <cell r="F1388" t="str">
            <v>bộ</v>
          </cell>
          <cell r="G1388">
            <v>0</v>
          </cell>
          <cell r="H1388">
            <v>19000</v>
          </cell>
          <cell r="K1388">
            <v>0</v>
          </cell>
          <cell r="M1388">
            <v>0</v>
          </cell>
          <cell r="N1388">
            <v>0</v>
          </cell>
          <cell r="O1388">
            <v>0</v>
          </cell>
          <cell r="P1388">
            <v>0</v>
          </cell>
          <cell r="Q1388">
            <v>0</v>
          </cell>
          <cell r="R1388">
            <v>0</v>
          </cell>
          <cell r="S1388">
            <v>0</v>
          </cell>
          <cell r="AG1388">
            <v>0</v>
          </cell>
        </row>
        <row r="1389">
          <cell r="B1389" t="str">
            <v>B16300</v>
          </cell>
          <cell r="C1389">
            <v>0</v>
          </cell>
          <cell r="D1389">
            <v>0</v>
          </cell>
          <cell r="E1389" t="str">
            <v>Boulon 16x300</v>
          </cell>
          <cell r="F1389" t="str">
            <v>bộ</v>
          </cell>
          <cell r="G1389">
            <v>0</v>
          </cell>
          <cell r="H1389">
            <v>21000</v>
          </cell>
          <cell r="K1389">
            <v>0</v>
          </cell>
          <cell r="M1389">
            <v>0</v>
          </cell>
          <cell r="N1389">
            <v>0</v>
          </cell>
          <cell r="O1389">
            <v>0</v>
          </cell>
          <cell r="P1389">
            <v>0</v>
          </cell>
          <cell r="Q1389">
            <v>0</v>
          </cell>
          <cell r="R1389">
            <v>0</v>
          </cell>
          <cell r="S1389">
            <v>0</v>
          </cell>
          <cell r="AG1389">
            <v>0</v>
          </cell>
        </row>
        <row r="1390">
          <cell r="B1390" t="str">
            <v>B16350</v>
          </cell>
          <cell r="C1390">
            <v>0</v>
          </cell>
          <cell r="D1390">
            <v>0</v>
          </cell>
          <cell r="E1390" t="str">
            <v>Boulon 16x350</v>
          </cell>
          <cell r="F1390" t="str">
            <v>bộ</v>
          </cell>
          <cell r="G1390">
            <v>0</v>
          </cell>
          <cell r="H1390">
            <v>23500</v>
          </cell>
          <cell r="K1390">
            <v>0</v>
          </cell>
          <cell r="M1390">
            <v>0</v>
          </cell>
          <cell r="N1390">
            <v>0</v>
          </cell>
          <cell r="O1390">
            <v>0</v>
          </cell>
          <cell r="P1390">
            <v>0</v>
          </cell>
          <cell r="Q1390">
            <v>0</v>
          </cell>
          <cell r="R1390">
            <v>0</v>
          </cell>
          <cell r="S1390">
            <v>0</v>
          </cell>
          <cell r="AG1390">
            <v>0</v>
          </cell>
        </row>
        <row r="1391">
          <cell r="B1391" t="str">
            <v>B16400</v>
          </cell>
          <cell r="C1391">
            <v>0</v>
          </cell>
          <cell r="D1391">
            <v>0</v>
          </cell>
          <cell r="E1391" t="str">
            <v>Boulon 16x400</v>
          </cell>
          <cell r="F1391" t="str">
            <v>bộ</v>
          </cell>
          <cell r="G1391">
            <v>0</v>
          </cell>
          <cell r="H1391">
            <v>25500</v>
          </cell>
          <cell r="K1391">
            <v>0</v>
          </cell>
          <cell r="M1391">
            <v>0</v>
          </cell>
          <cell r="N1391">
            <v>0</v>
          </cell>
          <cell r="O1391">
            <v>0</v>
          </cell>
          <cell r="P1391">
            <v>0</v>
          </cell>
          <cell r="Q1391">
            <v>0</v>
          </cell>
          <cell r="R1391">
            <v>0</v>
          </cell>
          <cell r="S1391">
            <v>0</v>
          </cell>
          <cell r="AG1391">
            <v>0</v>
          </cell>
        </row>
        <row r="1392">
          <cell r="B1392" t="str">
            <v>BMoc16250</v>
          </cell>
          <cell r="C1392">
            <v>0</v>
          </cell>
          <cell r="D1392">
            <v>0</v>
          </cell>
          <cell r="E1392" t="str">
            <v>Boulon móc 16x250</v>
          </cell>
          <cell r="F1392" t="str">
            <v>bộ</v>
          </cell>
          <cell r="G1392">
            <v>0</v>
          </cell>
          <cell r="H1392">
            <v>30000</v>
          </cell>
          <cell r="K1392">
            <v>0</v>
          </cell>
          <cell r="M1392">
            <v>0</v>
          </cell>
          <cell r="N1392">
            <v>0</v>
          </cell>
          <cell r="O1392">
            <v>0</v>
          </cell>
          <cell r="P1392">
            <v>0</v>
          </cell>
          <cell r="Q1392">
            <v>0</v>
          </cell>
          <cell r="R1392">
            <v>0</v>
          </cell>
          <cell r="S1392">
            <v>0</v>
          </cell>
          <cell r="AG1392">
            <v>0</v>
          </cell>
        </row>
        <row r="1393">
          <cell r="B1393" t="str">
            <v>BMoc16300</v>
          </cell>
          <cell r="C1393">
            <v>0</v>
          </cell>
          <cell r="D1393">
            <v>0</v>
          </cell>
          <cell r="E1393" t="str">
            <v>Boulon móc 16x300</v>
          </cell>
          <cell r="F1393" t="str">
            <v>bộ</v>
          </cell>
          <cell r="G1393">
            <v>0</v>
          </cell>
          <cell r="H1393">
            <v>37000</v>
          </cell>
          <cell r="K1393">
            <v>0</v>
          </cell>
          <cell r="M1393">
            <v>0</v>
          </cell>
          <cell r="N1393">
            <v>0</v>
          </cell>
          <cell r="O1393">
            <v>0</v>
          </cell>
          <cell r="P1393">
            <v>0</v>
          </cell>
          <cell r="Q1393">
            <v>0</v>
          </cell>
          <cell r="R1393">
            <v>0</v>
          </cell>
          <cell r="S1393">
            <v>0</v>
          </cell>
          <cell r="AG1393">
            <v>0</v>
          </cell>
        </row>
        <row r="1394">
          <cell r="B1394" t="str">
            <v>BMoc16350</v>
          </cell>
          <cell r="C1394">
            <v>0</v>
          </cell>
          <cell r="D1394">
            <v>0</v>
          </cell>
          <cell r="E1394" t="str">
            <v>Boulon móc 16x350+ long đền vuông D18-50x50x3/Zn</v>
          </cell>
          <cell r="F1394" t="str">
            <v>bộ</v>
          </cell>
          <cell r="G1394">
            <v>0</v>
          </cell>
          <cell r="H1394">
            <v>39600</v>
          </cell>
          <cell r="K1394">
            <v>0</v>
          </cell>
          <cell r="M1394">
            <v>0</v>
          </cell>
          <cell r="N1394">
            <v>0</v>
          </cell>
          <cell r="O1394">
            <v>0</v>
          </cell>
          <cell r="P1394">
            <v>0</v>
          </cell>
          <cell r="Q1394">
            <v>0</v>
          </cell>
          <cell r="R1394">
            <v>0</v>
          </cell>
          <cell r="S1394">
            <v>0</v>
          </cell>
          <cell r="AG1394">
            <v>0</v>
          </cell>
        </row>
        <row r="1395">
          <cell r="B1395" t="str">
            <v>BMoc16400</v>
          </cell>
          <cell r="C1395">
            <v>0</v>
          </cell>
          <cell r="D1395">
            <v>0</v>
          </cell>
          <cell r="E1395" t="str">
            <v>Boulon móc 16x400+ long đền vuông D18-50x50x3/Zn</v>
          </cell>
          <cell r="F1395" t="str">
            <v>bộ</v>
          </cell>
          <cell r="G1395">
            <v>0</v>
          </cell>
          <cell r="H1395">
            <v>42600</v>
          </cell>
          <cell r="K1395">
            <v>0</v>
          </cell>
          <cell r="M1395">
            <v>0</v>
          </cell>
          <cell r="N1395">
            <v>0</v>
          </cell>
          <cell r="O1395">
            <v>0</v>
          </cell>
          <cell r="P1395">
            <v>0</v>
          </cell>
          <cell r="Q1395">
            <v>0</v>
          </cell>
          <cell r="R1395">
            <v>0</v>
          </cell>
          <cell r="S1395">
            <v>0</v>
          </cell>
          <cell r="AG1395">
            <v>0</v>
          </cell>
        </row>
        <row r="1396">
          <cell r="B1396" t="str">
            <v>B16400</v>
          </cell>
          <cell r="C1396">
            <v>0</v>
          </cell>
          <cell r="D1396">
            <v>0</v>
          </cell>
          <cell r="E1396" t="str">
            <v>Boulon 16x400</v>
          </cell>
          <cell r="F1396" t="str">
            <v>bộ</v>
          </cell>
          <cell r="G1396">
            <v>0</v>
          </cell>
          <cell r="H1396">
            <v>25500</v>
          </cell>
          <cell r="K1396">
            <v>0</v>
          </cell>
          <cell r="M1396">
            <v>0</v>
          </cell>
          <cell r="N1396">
            <v>0</v>
          </cell>
          <cell r="O1396">
            <v>0</v>
          </cell>
          <cell r="P1396">
            <v>0</v>
          </cell>
          <cell r="Q1396">
            <v>0</v>
          </cell>
          <cell r="R1396">
            <v>0</v>
          </cell>
          <cell r="S1396">
            <v>0</v>
          </cell>
          <cell r="AG1396">
            <v>0</v>
          </cell>
        </row>
        <row r="1397">
          <cell r="B1397" t="str">
            <v>ONABC70</v>
          </cell>
          <cell r="C1397">
            <v>0</v>
          </cell>
          <cell r="D1397">
            <v>0</v>
          </cell>
          <cell r="E1397" t="str">
            <v>Ống nối dây LV-ABC cỡ 70mm2</v>
          </cell>
          <cell r="F1397" t="str">
            <v>cái</v>
          </cell>
          <cell r="H1397">
            <v>0</v>
          </cell>
          <cell r="K1397">
            <v>0</v>
          </cell>
          <cell r="M1397">
            <v>0</v>
          </cell>
          <cell r="N1397">
            <v>0</v>
          </cell>
          <cell r="O1397">
            <v>0</v>
          </cell>
          <cell r="P1397">
            <v>0</v>
          </cell>
          <cell r="Q1397">
            <v>0</v>
          </cell>
          <cell r="R1397">
            <v>0</v>
          </cell>
          <cell r="S1397">
            <v>0</v>
          </cell>
          <cell r="AG1397">
            <v>0</v>
          </cell>
        </row>
        <row r="1398">
          <cell r="B1398" t="str">
            <v>ONABC95</v>
          </cell>
          <cell r="C1398">
            <v>0</v>
          </cell>
          <cell r="D1398">
            <v>0</v>
          </cell>
          <cell r="E1398" t="str">
            <v>Ống nối dây LV-ABC cỡ 95mm2</v>
          </cell>
          <cell r="F1398" t="str">
            <v>cái</v>
          </cell>
          <cell r="H1398">
            <v>0</v>
          </cell>
          <cell r="K1398">
            <v>0</v>
          </cell>
          <cell r="M1398">
            <v>0</v>
          </cell>
          <cell r="N1398">
            <v>0</v>
          </cell>
          <cell r="O1398">
            <v>0</v>
          </cell>
          <cell r="P1398">
            <v>0</v>
          </cell>
          <cell r="Q1398">
            <v>0</v>
          </cell>
          <cell r="R1398">
            <v>0</v>
          </cell>
          <cell r="S1398">
            <v>0</v>
          </cell>
          <cell r="AG1398">
            <v>0</v>
          </cell>
        </row>
        <row r="1399">
          <cell r="B1399" t="str">
            <v>ONABC120</v>
          </cell>
          <cell r="C1399">
            <v>0</v>
          </cell>
          <cell r="D1399">
            <v>0</v>
          </cell>
          <cell r="E1399" t="str">
            <v>Ống nối dây LV-ABC cỡ 120mm2</v>
          </cell>
          <cell r="F1399" t="str">
            <v>cái</v>
          </cell>
          <cell r="H1399">
            <v>0</v>
          </cell>
          <cell r="K1399">
            <v>0</v>
          </cell>
          <cell r="M1399">
            <v>0</v>
          </cell>
          <cell r="N1399">
            <v>0</v>
          </cell>
          <cell r="O1399">
            <v>0</v>
          </cell>
          <cell r="P1399">
            <v>0</v>
          </cell>
          <cell r="Q1399">
            <v>0</v>
          </cell>
          <cell r="R1399">
            <v>0</v>
          </cell>
          <cell r="S1399">
            <v>0</v>
          </cell>
          <cell r="AG1399">
            <v>0</v>
          </cell>
        </row>
        <row r="1400">
          <cell r="B1400" t="str">
            <v>ONABC150</v>
          </cell>
          <cell r="C1400">
            <v>0</v>
          </cell>
          <cell r="D1400">
            <v>0</v>
          </cell>
          <cell r="E1400" t="str">
            <v>Ống nối dây LV-ABC cỡ 150mm2</v>
          </cell>
          <cell r="F1400" t="str">
            <v>cái</v>
          </cell>
          <cell r="H1400">
            <v>0</v>
          </cell>
          <cell r="K1400">
            <v>0</v>
          </cell>
          <cell r="M1400">
            <v>0</v>
          </cell>
          <cell r="N1400">
            <v>0</v>
          </cell>
          <cell r="O1400">
            <v>0</v>
          </cell>
          <cell r="P1400">
            <v>0</v>
          </cell>
          <cell r="Q1400">
            <v>0</v>
          </cell>
          <cell r="R1400">
            <v>0</v>
          </cell>
          <cell r="S1400">
            <v>0</v>
          </cell>
          <cell r="AG1400">
            <v>0</v>
          </cell>
        </row>
        <row r="1401">
          <cell r="B1401" t="str">
            <v>KE70</v>
          </cell>
          <cell r="C1401">
            <v>0</v>
          </cell>
          <cell r="D1401">
            <v>0</v>
          </cell>
          <cell r="E1401" t="str">
            <v>Kẹp ép WR cỡ dây 70mm2</v>
          </cell>
          <cell r="F1401" t="str">
            <v>cái</v>
          </cell>
          <cell r="G1401">
            <v>0</v>
          </cell>
          <cell r="H1401">
            <v>10500</v>
          </cell>
          <cell r="K1401">
            <v>0</v>
          </cell>
          <cell r="M1401">
            <v>0</v>
          </cell>
          <cell r="N1401">
            <v>0</v>
          </cell>
          <cell r="O1401">
            <v>0</v>
          </cell>
          <cell r="P1401">
            <v>0</v>
          </cell>
          <cell r="Q1401">
            <v>0</v>
          </cell>
          <cell r="R1401">
            <v>0</v>
          </cell>
          <cell r="S1401">
            <v>0</v>
          </cell>
          <cell r="AG1401">
            <v>0</v>
          </cell>
        </row>
        <row r="1402">
          <cell r="B1402" t="str">
            <v>KE95</v>
          </cell>
          <cell r="C1402">
            <v>0</v>
          </cell>
          <cell r="D1402">
            <v>0</v>
          </cell>
          <cell r="E1402" t="str">
            <v>Kẹp ép WR cỡ dây 95mm2</v>
          </cell>
          <cell r="F1402" t="str">
            <v>cái</v>
          </cell>
          <cell r="G1402">
            <v>0</v>
          </cell>
          <cell r="H1402">
            <v>14700</v>
          </cell>
          <cell r="K1402">
            <v>0</v>
          </cell>
          <cell r="M1402">
            <v>0</v>
          </cell>
          <cell r="N1402">
            <v>0</v>
          </cell>
          <cell r="O1402">
            <v>0</v>
          </cell>
          <cell r="P1402">
            <v>0</v>
          </cell>
          <cell r="Q1402">
            <v>0</v>
          </cell>
          <cell r="R1402">
            <v>0</v>
          </cell>
          <cell r="S1402">
            <v>0</v>
          </cell>
          <cell r="AG1402">
            <v>0</v>
          </cell>
        </row>
        <row r="1403">
          <cell r="B1403" t="str">
            <v>KE120</v>
          </cell>
          <cell r="C1403">
            <v>0</v>
          </cell>
          <cell r="D1403">
            <v>0</v>
          </cell>
          <cell r="E1403" t="str">
            <v>Kẹp ép WR cỡ dây 120mm2</v>
          </cell>
          <cell r="F1403" t="str">
            <v>cái</v>
          </cell>
          <cell r="G1403">
            <v>0</v>
          </cell>
          <cell r="H1403">
            <v>18900</v>
          </cell>
          <cell r="K1403">
            <v>0</v>
          </cell>
          <cell r="M1403">
            <v>0</v>
          </cell>
          <cell r="N1403">
            <v>0</v>
          </cell>
          <cell r="O1403">
            <v>0</v>
          </cell>
          <cell r="P1403">
            <v>0</v>
          </cell>
          <cell r="Q1403">
            <v>0</v>
          </cell>
          <cell r="R1403">
            <v>0</v>
          </cell>
          <cell r="S1403">
            <v>0</v>
          </cell>
          <cell r="AG1403">
            <v>0</v>
          </cell>
        </row>
        <row r="1404">
          <cell r="B1404" t="str">
            <v>KDA70B</v>
          </cell>
          <cell r="C1404">
            <v>0</v>
          </cell>
          <cell r="D1404" t="str">
            <v>06.6105</v>
          </cell>
          <cell r="E1404" t="str">
            <v>Kéo dây nhôm bọc 70mm2</v>
          </cell>
          <cell r="F1404" t="str">
            <v>km</v>
          </cell>
          <cell r="H1404">
            <v>0</v>
          </cell>
          <cell r="K1404">
            <v>0</v>
          </cell>
          <cell r="M1404">
            <v>0</v>
          </cell>
          <cell r="N1404">
            <v>0</v>
          </cell>
          <cell r="O1404">
            <v>0</v>
          </cell>
          <cell r="P1404">
            <v>0</v>
          </cell>
          <cell r="Q1404">
            <v>0</v>
          </cell>
          <cell r="R1404">
            <v>0</v>
          </cell>
          <cell r="S1404">
            <v>0</v>
          </cell>
          <cell r="AG1404">
            <v>0</v>
          </cell>
        </row>
        <row r="1405">
          <cell r="B1405" t="str">
            <v>KDA95B</v>
          </cell>
          <cell r="C1405">
            <v>0</v>
          </cell>
          <cell r="D1405" t="str">
            <v>06.6106</v>
          </cell>
          <cell r="E1405" t="str">
            <v>Kéo dây nhôm bọc 95mm2</v>
          </cell>
          <cell r="F1405" t="str">
            <v>km</v>
          </cell>
          <cell r="H1405">
            <v>0</v>
          </cell>
          <cell r="K1405">
            <v>0</v>
          </cell>
          <cell r="M1405">
            <v>0</v>
          </cell>
          <cell r="N1405">
            <v>0</v>
          </cell>
          <cell r="O1405">
            <v>0</v>
          </cell>
          <cell r="P1405">
            <v>0</v>
          </cell>
          <cell r="Q1405">
            <v>0</v>
          </cell>
          <cell r="R1405">
            <v>0</v>
          </cell>
          <cell r="S1405">
            <v>0</v>
          </cell>
          <cell r="AG1405">
            <v>0</v>
          </cell>
        </row>
        <row r="1406">
          <cell r="B1406" t="str">
            <v>KDA120B</v>
          </cell>
          <cell r="C1406">
            <v>0</v>
          </cell>
          <cell r="D1406" t="str">
            <v>06.6107</v>
          </cell>
          <cell r="E1406" t="str">
            <v>Kéo dây nhôm bọc 120mm2</v>
          </cell>
          <cell r="F1406" t="str">
            <v>km</v>
          </cell>
          <cell r="H1406">
            <v>0</v>
          </cell>
          <cell r="K1406">
            <v>0</v>
          </cell>
          <cell r="M1406">
            <v>0</v>
          </cell>
          <cell r="N1406">
            <v>0</v>
          </cell>
          <cell r="O1406">
            <v>0</v>
          </cell>
          <cell r="P1406">
            <v>0</v>
          </cell>
          <cell r="Q1406">
            <v>0</v>
          </cell>
          <cell r="R1406">
            <v>0</v>
          </cell>
          <cell r="S1406">
            <v>0</v>
          </cell>
          <cell r="AG1406">
            <v>0</v>
          </cell>
        </row>
        <row r="1407">
          <cell r="B1407" t="str">
            <v>KDA150B</v>
          </cell>
          <cell r="C1407">
            <v>0</v>
          </cell>
          <cell r="D1407" t="str">
            <v>06.6108</v>
          </cell>
          <cell r="E1407" t="str">
            <v>Kéo dây nhôm bọc 150mm2</v>
          </cell>
          <cell r="F1407" t="str">
            <v>km</v>
          </cell>
          <cell r="H1407">
            <v>0</v>
          </cell>
          <cell r="K1407">
            <v>0</v>
          </cell>
          <cell r="M1407">
            <v>0</v>
          </cell>
          <cell r="N1407">
            <v>0</v>
          </cell>
          <cell r="O1407">
            <v>0</v>
          </cell>
          <cell r="P1407">
            <v>0</v>
          </cell>
          <cell r="Q1407">
            <v>0</v>
          </cell>
          <cell r="R1407">
            <v>0</v>
          </cell>
          <cell r="S1407">
            <v>0</v>
          </cell>
          <cell r="AG1407">
            <v>0</v>
          </cell>
        </row>
        <row r="1408">
          <cell r="B1408" t="str">
            <v>KDAC70</v>
          </cell>
          <cell r="C1408">
            <v>0</v>
          </cell>
          <cell r="D1408" t="str">
            <v>D3.6211</v>
          </cell>
          <cell r="E1408" t="str">
            <v>Kéo dây nhôm lõi thép cỡ dây 70mm2</v>
          </cell>
          <cell r="F1408" t="str">
            <v>km</v>
          </cell>
          <cell r="H1408">
            <v>0</v>
          </cell>
          <cell r="K1408">
            <v>2646176</v>
          </cell>
          <cell r="M1408">
            <v>156614</v>
          </cell>
          <cell r="N1408">
            <v>0</v>
          </cell>
          <cell r="O1408">
            <v>0</v>
          </cell>
          <cell r="P1408">
            <v>0</v>
          </cell>
          <cell r="Q1408">
            <v>0</v>
          </cell>
          <cell r="R1408">
            <v>0</v>
          </cell>
          <cell r="S1408">
            <v>0</v>
          </cell>
          <cell r="AG1408">
            <v>0</v>
          </cell>
        </row>
        <row r="1409">
          <cell r="B1409" t="str">
            <v>KDAC95</v>
          </cell>
          <cell r="C1409">
            <v>0</v>
          </cell>
          <cell r="D1409" t="str">
            <v>D3.6212</v>
          </cell>
          <cell r="E1409" t="str">
            <v>Kéo dây nhôm lõi thép cỡ dây 95mm2</v>
          </cell>
          <cell r="F1409" t="str">
            <v>km</v>
          </cell>
          <cell r="H1409">
            <v>0</v>
          </cell>
          <cell r="K1409">
            <v>3591889</v>
          </cell>
          <cell r="M1409">
            <v>212254</v>
          </cell>
          <cell r="N1409">
            <v>0</v>
          </cell>
          <cell r="O1409">
            <v>0</v>
          </cell>
          <cell r="P1409">
            <v>0</v>
          </cell>
          <cell r="Q1409">
            <v>0</v>
          </cell>
          <cell r="R1409">
            <v>0</v>
          </cell>
          <cell r="S1409">
            <v>0</v>
          </cell>
          <cell r="AG1409">
            <v>0</v>
          </cell>
        </row>
        <row r="1410">
          <cell r="B1410" t="str">
            <v>KDAABC70</v>
          </cell>
          <cell r="C1410">
            <v>0</v>
          </cell>
          <cell r="D1410" t="str">
            <v>D3.6305</v>
          </cell>
          <cell r="E1410" t="str">
            <v>Kéo dây ABC 4x70mm2</v>
          </cell>
          <cell r="F1410" t="str">
            <v>km</v>
          </cell>
          <cell r="H1410">
            <v>0</v>
          </cell>
          <cell r="K1410">
            <v>7834145</v>
          </cell>
          <cell r="M1410">
            <v>0</v>
          </cell>
          <cell r="N1410">
            <v>0</v>
          </cell>
          <cell r="O1410">
            <v>0</v>
          </cell>
          <cell r="P1410">
            <v>0</v>
          </cell>
          <cell r="Q1410">
            <v>0</v>
          </cell>
          <cell r="R1410">
            <v>0</v>
          </cell>
          <cell r="S1410">
            <v>0</v>
          </cell>
          <cell r="AG1410">
            <v>0</v>
          </cell>
        </row>
        <row r="1411">
          <cell r="B1411" t="str">
            <v>KDAABC95</v>
          </cell>
          <cell r="C1411">
            <v>0</v>
          </cell>
          <cell r="D1411" t="str">
            <v>D3.6306</v>
          </cell>
          <cell r="E1411" t="str">
            <v>Kéo dây ABC 4x95mm2</v>
          </cell>
          <cell r="F1411" t="str">
            <v>km</v>
          </cell>
          <cell r="H1411">
            <v>0</v>
          </cell>
          <cell r="K1411">
            <v>10864832</v>
          </cell>
          <cell r="M1411">
            <v>0</v>
          </cell>
          <cell r="N1411">
            <v>0</v>
          </cell>
          <cell r="O1411">
            <v>0</v>
          </cell>
          <cell r="P1411">
            <v>0</v>
          </cell>
          <cell r="Q1411">
            <v>0</v>
          </cell>
          <cell r="R1411">
            <v>0</v>
          </cell>
          <cell r="S1411">
            <v>0</v>
          </cell>
          <cell r="AG1411">
            <v>0</v>
          </cell>
        </row>
        <row r="1412">
          <cell r="B1412" t="str">
            <v>KDAABC120</v>
          </cell>
          <cell r="C1412">
            <v>0</v>
          </cell>
          <cell r="D1412" t="str">
            <v>D3.6307</v>
          </cell>
          <cell r="E1412" t="str">
            <v>Kéo dây ABC 4x120mm2</v>
          </cell>
          <cell r="F1412" t="str">
            <v>km</v>
          </cell>
          <cell r="H1412">
            <v>0</v>
          </cell>
          <cell r="K1412">
            <v>14343582</v>
          </cell>
          <cell r="M1412">
            <v>0</v>
          </cell>
          <cell r="N1412">
            <v>0</v>
          </cell>
          <cell r="O1412">
            <v>0</v>
          </cell>
          <cell r="P1412">
            <v>0</v>
          </cell>
          <cell r="Q1412">
            <v>0</v>
          </cell>
          <cell r="R1412">
            <v>0</v>
          </cell>
          <cell r="S1412">
            <v>0</v>
          </cell>
          <cell r="AG1412">
            <v>0</v>
          </cell>
        </row>
        <row r="1413">
          <cell r="B1413" t="str">
            <v>KDAABC150</v>
          </cell>
          <cell r="C1413">
            <v>0</v>
          </cell>
          <cell r="D1413" t="str">
            <v>D3.6308</v>
          </cell>
          <cell r="E1413" t="str">
            <v>Kéo dây ABC 4x150mm2</v>
          </cell>
          <cell r="F1413" t="str">
            <v>km</v>
          </cell>
          <cell r="H1413">
            <v>0</v>
          </cell>
          <cell r="K1413">
            <v>17212855</v>
          </cell>
          <cell r="M1413">
            <v>0</v>
          </cell>
          <cell r="N1413">
            <v>0</v>
          </cell>
          <cell r="O1413">
            <v>0</v>
          </cell>
          <cell r="P1413">
            <v>0</v>
          </cell>
          <cell r="Q1413">
            <v>0</v>
          </cell>
          <cell r="R1413">
            <v>0</v>
          </cell>
          <cell r="S1413">
            <v>0</v>
          </cell>
          <cell r="AG1413">
            <v>0</v>
          </cell>
        </row>
        <row r="1414">
          <cell r="B1414" t="str">
            <v>KDAABC703</v>
          </cell>
          <cell r="C1414">
            <v>0</v>
          </cell>
          <cell r="D1414" t="str">
            <v>D3.6305</v>
          </cell>
          <cell r="E1414" t="str">
            <v>Kéo dây ABC 3x70mm2</v>
          </cell>
          <cell r="F1414" t="str">
            <v>km</v>
          </cell>
          <cell r="H1414">
            <v>0</v>
          </cell>
          <cell r="K1414">
            <v>7834145</v>
          </cell>
          <cell r="M1414">
            <v>0</v>
          </cell>
          <cell r="N1414">
            <v>0</v>
          </cell>
          <cell r="O1414">
            <v>0</v>
          </cell>
          <cell r="P1414">
            <v>0</v>
          </cell>
          <cell r="Q1414">
            <v>0</v>
          </cell>
          <cell r="R1414">
            <v>0</v>
          </cell>
          <cell r="S1414">
            <v>0</v>
          </cell>
          <cell r="AG1414">
            <v>0</v>
          </cell>
        </row>
        <row r="1415">
          <cell r="B1415" t="str">
            <v>KDAABC953</v>
          </cell>
          <cell r="C1415">
            <v>0</v>
          </cell>
          <cell r="D1415" t="str">
            <v>D3.6306</v>
          </cell>
          <cell r="E1415" t="str">
            <v>Kéo dây ABC 3x95mm2</v>
          </cell>
          <cell r="F1415" t="str">
            <v>km</v>
          </cell>
          <cell r="H1415">
            <v>0</v>
          </cell>
          <cell r="K1415">
            <v>10864832</v>
          </cell>
          <cell r="M1415">
            <v>0</v>
          </cell>
          <cell r="N1415">
            <v>0</v>
          </cell>
          <cell r="O1415">
            <v>0</v>
          </cell>
          <cell r="P1415">
            <v>0</v>
          </cell>
          <cell r="Q1415">
            <v>0</v>
          </cell>
          <cell r="R1415">
            <v>0</v>
          </cell>
          <cell r="S1415">
            <v>0</v>
          </cell>
          <cell r="AG1415">
            <v>0</v>
          </cell>
        </row>
        <row r="1416">
          <cell r="B1416" t="str">
            <v>KDAABC1203</v>
          </cell>
          <cell r="C1416">
            <v>0</v>
          </cell>
          <cell r="D1416" t="str">
            <v>D3.6307</v>
          </cell>
          <cell r="E1416" t="str">
            <v>Kéo dây ABC 3x120mm2</v>
          </cell>
          <cell r="F1416" t="str">
            <v>km</v>
          </cell>
          <cell r="H1416">
            <v>0</v>
          </cell>
          <cell r="K1416">
            <v>14343582</v>
          </cell>
          <cell r="M1416">
            <v>0</v>
          </cell>
          <cell r="N1416">
            <v>0</v>
          </cell>
          <cell r="O1416">
            <v>0</v>
          </cell>
          <cell r="P1416">
            <v>0</v>
          </cell>
          <cell r="Q1416">
            <v>0</v>
          </cell>
          <cell r="R1416">
            <v>0</v>
          </cell>
          <cell r="S1416">
            <v>0</v>
          </cell>
          <cell r="AG1416">
            <v>0</v>
          </cell>
        </row>
        <row r="1417">
          <cell r="B1417" t="str">
            <v>KDAABC1503</v>
          </cell>
          <cell r="C1417">
            <v>0</v>
          </cell>
          <cell r="D1417" t="str">
            <v>D3.6308</v>
          </cell>
          <cell r="E1417" t="str">
            <v>Kéo dây ABC 3x150mm2</v>
          </cell>
          <cell r="F1417" t="str">
            <v>km</v>
          </cell>
          <cell r="H1417">
            <v>0</v>
          </cell>
          <cell r="K1417">
            <v>17212855</v>
          </cell>
          <cell r="M1417">
            <v>0</v>
          </cell>
          <cell r="N1417">
            <v>0</v>
          </cell>
          <cell r="O1417">
            <v>0</v>
          </cell>
          <cell r="P1417">
            <v>0</v>
          </cell>
          <cell r="Q1417">
            <v>0</v>
          </cell>
          <cell r="R1417">
            <v>0</v>
          </cell>
          <cell r="S1417">
            <v>0</v>
          </cell>
          <cell r="AG1417">
            <v>0</v>
          </cell>
        </row>
        <row r="1418">
          <cell r="B1418" t="str">
            <v>LSOC</v>
          </cell>
          <cell r="C1418">
            <v>0</v>
          </cell>
          <cell r="D1418" t="str">
            <v>D3.1201</v>
          </cell>
          <cell r="E1418" t="str">
            <v>Lắp rack sứ + sứ ống chỉ</v>
          </cell>
          <cell r="F1418" t="str">
            <v>bộ</v>
          </cell>
          <cell r="H1418">
            <v>0</v>
          </cell>
          <cell r="K1418">
            <v>15472</v>
          </cell>
          <cell r="M1418">
            <v>0</v>
          </cell>
          <cell r="N1418">
            <v>0</v>
          </cell>
          <cell r="O1418">
            <v>0</v>
          </cell>
          <cell r="P1418">
            <v>0</v>
          </cell>
          <cell r="Q1418">
            <v>0</v>
          </cell>
          <cell r="R1418">
            <v>0</v>
          </cell>
          <cell r="S1418">
            <v>0</v>
          </cell>
          <cell r="AG1418">
            <v>0</v>
          </cell>
        </row>
        <row r="1419">
          <cell r="B1419" t="str">
            <v>LR3</v>
          </cell>
          <cell r="C1419">
            <v>0</v>
          </cell>
          <cell r="D1419" t="str">
            <v>06.1214</v>
          </cell>
          <cell r="E1419" t="str">
            <v>Lắp rack 3 sứ + sứ ống chỉ</v>
          </cell>
          <cell r="F1419" t="str">
            <v>bộ</v>
          </cell>
          <cell r="H1419">
            <v>0</v>
          </cell>
          <cell r="K1419">
            <v>0</v>
          </cell>
          <cell r="M1419">
            <v>0</v>
          </cell>
          <cell r="N1419">
            <v>0</v>
          </cell>
          <cell r="O1419">
            <v>0</v>
          </cell>
          <cell r="P1419">
            <v>0</v>
          </cell>
          <cell r="Q1419">
            <v>0</v>
          </cell>
          <cell r="R1419">
            <v>0</v>
          </cell>
          <cell r="S1419">
            <v>0</v>
          </cell>
          <cell r="AG1419">
            <v>0</v>
          </cell>
        </row>
        <row r="1420">
          <cell r="B1420" t="str">
            <v>LR4</v>
          </cell>
          <cell r="C1420">
            <v>0</v>
          </cell>
          <cell r="D1420" t="str">
            <v>06.1215</v>
          </cell>
          <cell r="E1420" t="str">
            <v>Lắp rack 4 sứ + sứ ống chỉ</v>
          </cell>
          <cell r="F1420" t="str">
            <v>bộ</v>
          </cell>
          <cell r="H1420">
            <v>0</v>
          </cell>
          <cell r="K1420">
            <v>0</v>
          </cell>
          <cell r="M1420">
            <v>0</v>
          </cell>
          <cell r="N1420">
            <v>0</v>
          </cell>
          <cell r="O1420">
            <v>0</v>
          </cell>
          <cell r="P1420">
            <v>0</v>
          </cell>
          <cell r="Q1420">
            <v>0</v>
          </cell>
          <cell r="R1420">
            <v>0</v>
          </cell>
          <cell r="S1420">
            <v>0</v>
          </cell>
          <cell r="AG1420">
            <v>0</v>
          </cell>
        </row>
        <row r="1421">
          <cell r="A1421" t="str">
            <v>TBHT</v>
          </cell>
          <cell r="C1421">
            <v>0</v>
          </cell>
          <cell r="E1421" t="str">
            <v>Phần thiết bị</v>
          </cell>
          <cell r="G1421">
            <v>0</v>
          </cell>
          <cell r="N1421">
            <v>0</v>
          </cell>
          <cell r="O1421">
            <v>0</v>
          </cell>
          <cell r="P1421">
            <v>0</v>
          </cell>
          <cell r="Q1421">
            <v>0</v>
          </cell>
          <cell r="R1421">
            <v>0</v>
          </cell>
          <cell r="S1421">
            <v>0</v>
          </cell>
          <cell r="AG1421">
            <v>0</v>
          </cell>
        </row>
        <row r="1422">
          <cell r="B1422" t="str">
            <v>ATM125</v>
          </cell>
          <cell r="C1422">
            <v>0</v>
          </cell>
          <cell r="D1422" t="str">
            <v>T2.8403</v>
          </cell>
          <cell r="E1422" t="str">
            <v>MCCB 3 cực 400V -125A - 30KA</v>
          </cell>
          <cell r="F1422" t="str">
            <v>cái</v>
          </cell>
          <cell r="G1422">
            <v>0</v>
          </cell>
          <cell r="H1422">
            <v>1750000</v>
          </cell>
          <cell r="K1422">
            <v>0</v>
          </cell>
          <cell r="M1422">
            <v>0</v>
          </cell>
          <cell r="N1422">
            <v>0</v>
          </cell>
          <cell r="O1422">
            <v>0</v>
          </cell>
          <cell r="P1422">
            <v>0</v>
          </cell>
          <cell r="Q1422">
            <v>0</v>
          </cell>
          <cell r="R1422">
            <v>0</v>
          </cell>
          <cell r="S1422">
            <v>0</v>
          </cell>
          <cell r="AG1422">
            <v>0</v>
          </cell>
        </row>
        <row r="1423">
          <cell r="B1423" t="str">
            <v>ATM200</v>
          </cell>
          <cell r="C1423">
            <v>0</v>
          </cell>
          <cell r="D1423" t="str">
            <v>T2.8403</v>
          </cell>
          <cell r="E1423" t="str">
            <v>MCCB 3 cực 400V -200A - 35KA</v>
          </cell>
          <cell r="F1423" t="str">
            <v>cái</v>
          </cell>
          <cell r="G1423">
            <v>0</v>
          </cell>
          <cell r="H1423">
            <v>2670000</v>
          </cell>
          <cell r="K1423">
            <v>0</v>
          </cell>
          <cell r="M1423">
            <v>0</v>
          </cell>
          <cell r="N1423">
            <v>0</v>
          </cell>
          <cell r="O1423">
            <v>0</v>
          </cell>
          <cell r="P1423">
            <v>0</v>
          </cell>
          <cell r="Q1423">
            <v>0</v>
          </cell>
          <cell r="R1423">
            <v>0</v>
          </cell>
          <cell r="S1423">
            <v>0</v>
          </cell>
          <cell r="AG1423">
            <v>0</v>
          </cell>
        </row>
        <row r="1424">
          <cell r="B1424" t="str">
            <v>ATM250</v>
          </cell>
          <cell r="C1424">
            <v>0</v>
          </cell>
          <cell r="D1424" t="str">
            <v>T2.8404</v>
          </cell>
          <cell r="E1424" t="str">
            <v xml:space="preserve">MCCB 3 cực 600V -250A - 35KA </v>
          </cell>
          <cell r="F1424" t="str">
            <v>cái</v>
          </cell>
          <cell r="G1424">
            <v>0</v>
          </cell>
          <cell r="H1424">
            <v>2880000</v>
          </cell>
          <cell r="K1424">
            <v>0</v>
          </cell>
          <cell r="M1424">
            <v>0</v>
          </cell>
          <cell r="N1424">
            <v>0</v>
          </cell>
          <cell r="O1424">
            <v>0</v>
          </cell>
          <cell r="P1424">
            <v>0</v>
          </cell>
          <cell r="Q1424">
            <v>0</v>
          </cell>
          <cell r="R1424">
            <v>0</v>
          </cell>
          <cell r="S1424">
            <v>0</v>
          </cell>
          <cell r="AG1424">
            <v>0</v>
          </cell>
        </row>
      </sheetData>
      <sheetData sheetId="6" refreshError="1">
        <row r="5">
          <cell r="C5" t="str">
            <v>STT</v>
          </cell>
          <cell r="D5" t="str">
            <v>NỘI DUNG</v>
          </cell>
          <cell r="E5" t="str">
            <v>KÝ HIỆU</v>
          </cell>
          <cell r="F5" t="str">
            <v>CÁCH TÍNH THEO ĐỊNH MỨC 4970</v>
          </cell>
          <cell r="H5" t="str">
            <v>CÁCH TÍNH THEO ĐỊNH MỨC 1776</v>
          </cell>
        </row>
        <row r="6">
          <cell r="B6" t="str">
            <v>TR25</v>
          </cell>
          <cell r="D6" t="str">
            <v>0 Trạm 1 pha 25kVA</v>
          </cell>
        </row>
        <row r="7">
          <cell r="C7" t="str">
            <v>I</v>
          </cell>
          <cell r="D7" t="str">
            <v>CHI PHÍ TRỰC TIẾP</v>
          </cell>
          <cell r="E7" t="str">
            <v>T</v>
          </cell>
          <cell r="F7" t="str">
            <v>A+B+C</v>
          </cell>
          <cell r="G7">
            <v>0</v>
          </cell>
        </row>
        <row r="8">
          <cell r="C8">
            <v>1</v>
          </cell>
          <cell r="D8" t="str">
            <v xml:space="preserve"> Chi phí vật liệu </v>
          </cell>
          <cell r="E8" t="str">
            <v>A</v>
          </cell>
          <cell r="F8" t="str">
            <v>a1+a2</v>
          </cell>
          <cell r="G8">
            <v>0</v>
          </cell>
        </row>
        <row r="9">
          <cell r="B9" t="str">
            <v>VLTR25</v>
          </cell>
          <cell r="D9" t="str">
            <v>- Vật liệu phụ</v>
          </cell>
          <cell r="E9" t="str">
            <v>a1</v>
          </cell>
          <cell r="F9" t="str">
            <v>VL</v>
          </cell>
          <cell r="G9">
            <v>0</v>
          </cell>
        </row>
        <row r="10">
          <cell r="D10" t="str">
            <v xml:space="preserve">- Vận chuyển đường dài vật liệu </v>
          </cell>
          <cell r="E10" t="str">
            <v>a2</v>
          </cell>
          <cell r="F10" t="str">
            <v>VCVL</v>
          </cell>
        </row>
        <row r="11">
          <cell r="C11">
            <v>2</v>
          </cell>
          <cell r="D11" t="str">
            <v xml:space="preserve"> Chi phí nhân công </v>
          </cell>
          <cell r="E11" t="str">
            <v>B</v>
          </cell>
          <cell r="F11" t="str">
            <v>b1+b2</v>
          </cell>
          <cell r="G11">
            <v>0</v>
          </cell>
        </row>
        <row r="12">
          <cell r="B12" t="str">
            <v>VLTR25</v>
          </cell>
          <cell r="D12" t="str">
            <v>- Nhân công lắp mới</v>
          </cell>
          <cell r="E12" t="str">
            <v>b1</v>
          </cell>
          <cell r="F12" t="str">
            <v>NCXDM×0,934</v>
          </cell>
          <cell r="G12">
            <v>0</v>
          </cell>
        </row>
        <row r="13">
          <cell r="D13" t="str">
            <v>- Nhân công tháo lắp vật tư hiện hữu</v>
          </cell>
          <cell r="E13" t="str">
            <v>b2</v>
          </cell>
          <cell r="F13" t="str">
            <v>NCTL×0,934</v>
          </cell>
          <cell r="G13">
            <v>0</v>
          </cell>
        </row>
        <row r="14">
          <cell r="C14">
            <v>3</v>
          </cell>
          <cell r="D14" t="str">
            <v xml:space="preserve"> Chi phí máy thi công</v>
          </cell>
          <cell r="E14" t="str">
            <v>C</v>
          </cell>
          <cell r="F14" t="str">
            <v>c1+c2</v>
          </cell>
          <cell r="G14">
            <v>0</v>
          </cell>
        </row>
        <row r="15">
          <cell r="B15" t="str">
            <v>VLTR25</v>
          </cell>
          <cell r="D15" t="str">
            <v>- Máy thi công lắp mới</v>
          </cell>
          <cell r="E15" t="str">
            <v>c1</v>
          </cell>
          <cell r="F15" t="str">
            <v>MTCXDM</v>
          </cell>
          <cell r="G15">
            <v>0</v>
          </cell>
        </row>
        <row r="16">
          <cell r="D16" t="str">
            <v>- Máy thi công tháo lắp vật tư hiện hữu</v>
          </cell>
          <cell r="E16" t="str">
            <v>c2</v>
          </cell>
          <cell r="F16" t="str">
            <v>MTCTL</v>
          </cell>
          <cell r="G16">
            <v>0</v>
          </cell>
        </row>
        <row r="17">
          <cell r="C17" t="str">
            <v>II</v>
          </cell>
          <cell r="D17" t="str">
            <v>CHI PHÍ CHUNG</v>
          </cell>
          <cell r="E17" t="str">
            <v>C</v>
          </cell>
          <cell r="F17" t="str">
            <v>5,5%T</v>
          </cell>
          <cell r="G17">
            <v>0</v>
          </cell>
        </row>
        <row r="18">
          <cell r="D18" t="str">
            <v>GIÁ THÀNH DỰ TOÁN XÂY DỰNG</v>
          </cell>
          <cell r="E18" t="str">
            <v>Zo</v>
          </cell>
          <cell r="F18" t="str">
            <v>T+C</v>
          </cell>
          <cell r="G18">
            <v>0</v>
          </cell>
        </row>
        <row r="19">
          <cell r="C19" t="str">
            <v>III</v>
          </cell>
          <cell r="D19" t="str">
            <v>THU NHẬP CHỊU THUẾ TÍNH TRƯỚC</v>
          </cell>
          <cell r="E19" t="str">
            <v>TL</v>
          </cell>
          <cell r="F19" t="str">
            <v>6%Zo</v>
          </cell>
          <cell r="G19">
            <v>0</v>
          </cell>
        </row>
        <row r="20">
          <cell r="B20" t="str">
            <v>XLTR25</v>
          </cell>
          <cell r="D20" t="str">
            <v>GIÁ TRỊ DỰ TOÁN XÂY LẮP TRƯỚC THUẾ</v>
          </cell>
          <cell r="E20" t="str">
            <v>Z</v>
          </cell>
          <cell r="F20" t="str">
            <v>Zo+TL</v>
          </cell>
          <cell r="G20">
            <v>0</v>
          </cell>
        </row>
        <row r="21">
          <cell r="C21" t="str">
            <v>IV</v>
          </cell>
          <cell r="D21" t="str">
            <v>THUẾ GIÁ TRỊ GIA TĂNG ĐẦU RA</v>
          </cell>
          <cell r="E21" t="str">
            <v>VAT</v>
          </cell>
          <cell r="F21" t="str">
            <v>10%Z</v>
          </cell>
          <cell r="G21">
            <v>0</v>
          </cell>
        </row>
        <row r="22">
          <cell r="C22" t="str">
            <v>V</v>
          </cell>
          <cell r="D22" t="str">
            <v>GIÁ TRỊ DỰ TOÁN  XÂY LẮP SAU THUẾ</v>
          </cell>
          <cell r="E22" t="str">
            <v>Gxl</v>
          </cell>
          <cell r="F22" t="str">
            <v>Z+VAT</v>
          </cell>
          <cell r="G22">
            <v>0</v>
          </cell>
        </row>
        <row r="23">
          <cell r="B23" t="str">
            <v>TR375</v>
          </cell>
          <cell r="D23" t="str">
            <v>0 Trạm 1 pha 37,5kVA</v>
          </cell>
        </row>
        <row r="24">
          <cell r="C24" t="str">
            <v>I</v>
          </cell>
          <cell r="D24" t="str">
            <v>CHI PHÍ TRỰC TIẾP</v>
          </cell>
          <cell r="E24" t="str">
            <v>T</v>
          </cell>
          <cell r="F24" t="str">
            <v>A+B+C</v>
          </cell>
          <cell r="G24">
            <v>0</v>
          </cell>
        </row>
        <row r="25">
          <cell r="C25">
            <v>1</v>
          </cell>
          <cell r="D25" t="str">
            <v xml:space="preserve"> Chi phí vật liệu </v>
          </cell>
          <cell r="E25" t="str">
            <v>A</v>
          </cell>
          <cell r="F25" t="str">
            <v>a1+a2</v>
          </cell>
          <cell r="G25">
            <v>0</v>
          </cell>
        </row>
        <row r="26">
          <cell r="B26" t="str">
            <v>VLTR375</v>
          </cell>
          <cell r="D26" t="str">
            <v>- Vật liệu phụ</v>
          </cell>
          <cell r="E26" t="str">
            <v>a1</v>
          </cell>
          <cell r="F26" t="str">
            <v>VL</v>
          </cell>
          <cell r="G26">
            <v>0</v>
          </cell>
        </row>
        <row r="27">
          <cell r="D27" t="str">
            <v xml:space="preserve">- Vận chuyển đường dài vật liệu </v>
          </cell>
          <cell r="E27" t="str">
            <v>a2</v>
          </cell>
          <cell r="F27" t="str">
            <v>VCVL</v>
          </cell>
        </row>
        <row r="28">
          <cell r="C28">
            <v>2</v>
          </cell>
          <cell r="D28" t="str">
            <v xml:space="preserve"> Chi phí nhân công </v>
          </cell>
          <cell r="E28" t="str">
            <v>B</v>
          </cell>
          <cell r="F28" t="str">
            <v>b1+b2</v>
          </cell>
          <cell r="G28">
            <v>0</v>
          </cell>
        </row>
        <row r="29">
          <cell r="B29" t="str">
            <v>VLTR375</v>
          </cell>
          <cell r="D29" t="str">
            <v>- Nhân công lắp mới</v>
          </cell>
          <cell r="E29" t="str">
            <v>b1</v>
          </cell>
          <cell r="F29" t="str">
            <v>NCXDM×0,934</v>
          </cell>
          <cell r="G29">
            <v>0</v>
          </cell>
        </row>
        <row r="30">
          <cell r="D30" t="str">
            <v>- Nhân công tháo lắp vật tư hiện hữu</v>
          </cell>
          <cell r="E30" t="str">
            <v>b2</v>
          </cell>
          <cell r="F30" t="str">
            <v>NCTL×0,934</v>
          </cell>
          <cell r="G30">
            <v>0</v>
          </cell>
        </row>
        <row r="31">
          <cell r="C31">
            <v>3</v>
          </cell>
          <cell r="D31" t="str">
            <v xml:space="preserve"> Chi phí máy thi công</v>
          </cell>
          <cell r="E31" t="str">
            <v>C</v>
          </cell>
          <cell r="F31" t="str">
            <v>c1+c2</v>
          </cell>
          <cell r="G31">
            <v>0</v>
          </cell>
        </row>
        <row r="32">
          <cell r="B32" t="str">
            <v>VLTR375</v>
          </cell>
          <cell r="D32" t="str">
            <v>- Máy thi công lắp mới</v>
          </cell>
          <cell r="E32" t="str">
            <v>c1</v>
          </cell>
          <cell r="F32" t="str">
            <v>MTCXDM</v>
          </cell>
          <cell r="G32">
            <v>0</v>
          </cell>
        </row>
        <row r="33">
          <cell r="D33" t="str">
            <v>- Máy thi công tháo lắp vật tư hiện hữu</v>
          </cell>
          <cell r="E33" t="str">
            <v>c2</v>
          </cell>
          <cell r="F33" t="str">
            <v>MTCTL</v>
          </cell>
          <cell r="G33">
            <v>0</v>
          </cell>
        </row>
        <row r="34">
          <cell r="C34" t="str">
            <v>II</v>
          </cell>
          <cell r="D34" t="str">
            <v>CHI PHÍ CHUNG</v>
          </cell>
          <cell r="E34" t="str">
            <v>C</v>
          </cell>
          <cell r="F34" t="str">
            <v>5,5%T</v>
          </cell>
          <cell r="G34">
            <v>0</v>
          </cell>
        </row>
        <row r="35">
          <cell r="D35" t="str">
            <v>GIÁ THÀNH DỰ TOÁN XÂY DỰNG</v>
          </cell>
          <cell r="E35" t="str">
            <v>Zo</v>
          </cell>
          <cell r="F35" t="str">
            <v>T+C</v>
          </cell>
          <cell r="G35">
            <v>0</v>
          </cell>
        </row>
        <row r="36">
          <cell r="C36" t="str">
            <v>III</v>
          </cell>
          <cell r="D36" t="str">
            <v>THU NHẬP CHỊU THUẾ TÍNH TRƯỚC</v>
          </cell>
          <cell r="E36" t="str">
            <v>TL</v>
          </cell>
          <cell r="F36" t="str">
            <v>6%Zo</v>
          </cell>
          <cell r="G36">
            <v>0</v>
          </cell>
        </row>
        <row r="37">
          <cell r="B37" t="str">
            <v>XLTR375</v>
          </cell>
          <cell r="D37" t="str">
            <v>GIÁ TRỊ DỰ TOÁN XÂY LẮP TRƯỚC THUẾ</v>
          </cell>
          <cell r="E37" t="str">
            <v>Z</v>
          </cell>
          <cell r="F37" t="str">
            <v>Zo+TL</v>
          </cell>
          <cell r="G37">
            <v>0</v>
          </cell>
        </row>
        <row r="38">
          <cell r="C38" t="str">
            <v>IV</v>
          </cell>
          <cell r="D38" t="str">
            <v>THUẾ GIÁ TRỊ GIA TĂNG ĐẦU RA</v>
          </cell>
          <cell r="E38" t="str">
            <v>VAT</v>
          </cell>
          <cell r="F38" t="str">
            <v>10%Z</v>
          </cell>
          <cell r="G38">
            <v>0</v>
          </cell>
        </row>
        <row r="39">
          <cell r="C39" t="str">
            <v>V</v>
          </cell>
          <cell r="D39" t="str">
            <v>GIÁ TRỊ DỰ TOÁN  XÂY LẮP SAU THUẾ</v>
          </cell>
          <cell r="E39" t="str">
            <v>Gxl</v>
          </cell>
          <cell r="F39" t="str">
            <v>Z+VAT</v>
          </cell>
          <cell r="G39">
            <v>0</v>
          </cell>
        </row>
        <row r="40">
          <cell r="B40" t="str">
            <v>TR50</v>
          </cell>
          <cell r="D40" t="str">
            <v>0 Trạm 1 pha 2x25kVA</v>
          </cell>
        </row>
        <row r="41">
          <cell r="C41" t="str">
            <v>I</v>
          </cell>
          <cell r="D41" t="str">
            <v>CHI PHÍ TRỰC TIẾP</v>
          </cell>
          <cell r="E41" t="str">
            <v>T</v>
          </cell>
          <cell r="F41" t="str">
            <v>A+B+C</v>
          </cell>
          <cell r="G41">
            <v>0</v>
          </cell>
          <cell r="H41" t="str">
            <v>A+B+C</v>
          </cell>
          <cell r="I41">
            <v>0</v>
          </cell>
        </row>
        <row r="42">
          <cell r="C42">
            <v>1</v>
          </cell>
          <cell r="D42" t="str">
            <v xml:space="preserve"> Chi phí vật liệu </v>
          </cell>
          <cell r="E42" t="str">
            <v>A</v>
          </cell>
          <cell r="F42" t="str">
            <v>a1+a2</v>
          </cell>
          <cell r="G42">
            <v>0</v>
          </cell>
          <cell r="H42" t="str">
            <v>a1+a2</v>
          </cell>
          <cell r="I42">
            <v>0</v>
          </cell>
        </row>
        <row r="43">
          <cell r="B43" t="str">
            <v>VLTR50</v>
          </cell>
          <cell r="D43" t="str">
            <v>- Vật liệu phụ</v>
          </cell>
          <cell r="E43" t="str">
            <v>a1</v>
          </cell>
          <cell r="F43" t="str">
            <v>VL</v>
          </cell>
          <cell r="G43">
            <v>0</v>
          </cell>
          <cell r="H43" t="str">
            <v>VL</v>
          </cell>
          <cell r="I43">
            <v>0</v>
          </cell>
        </row>
        <row r="44">
          <cell r="D44" t="str">
            <v xml:space="preserve">- Vận chuyển đường dài vật liệu </v>
          </cell>
          <cell r="E44" t="str">
            <v>a2</v>
          </cell>
          <cell r="F44" t="str">
            <v>VCVL</v>
          </cell>
          <cell r="H44" t="str">
            <v>VCVL</v>
          </cell>
        </row>
        <row r="45">
          <cell r="C45">
            <v>2</v>
          </cell>
          <cell r="D45" t="str">
            <v xml:space="preserve"> Chi phí nhân công </v>
          </cell>
          <cell r="E45" t="str">
            <v>B</v>
          </cell>
          <cell r="F45" t="str">
            <v>b1+b2</v>
          </cell>
          <cell r="G45">
            <v>0</v>
          </cell>
          <cell r="H45" t="str">
            <v>b1+b2</v>
          </cell>
          <cell r="I45">
            <v>0</v>
          </cell>
        </row>
        <row r="46">
          <cell r="B46" t="str">
            <v>VLTR50</v>
          </cell>
          <cell r="D46" t="str">
            <v>- Nhân công lắp mới</v>
          </cell>
          <cell r="E46" t="str">
            <v>b1</v>
          </cell>
          <cell r="F46" t="str">
            <v>NCxdm x1</v>
          </cell>
          <cell r="G46">
            <v>0</v>
          </cell>
          <cell r="H46" t="str">
            <v>NCXDM</v>
          </cell>
          <cell r="I46">
            <v>0</v>
          </cell>
        </row>
        <row r="47">
          <cell r="D47" t="str">
            <v>- Nhân công tháo lắp vật tư hiện hữu</v>
          </cell>
          <cell r="E47" t="str">
            <v>b2</v>
          </cell>
          <cell r="F47" t="str">
            <v>NCTL×0,934</v>
          </cell>
          <cell r="G47">
            <v>0</v>
          </cell>
          <cell r="H47" t="str">
            <v>NCTL</v>
          </cell>
          <cell r="I47">
            <v>0</v>
          </cell>
        </row>
        <row r="48">
          <cell r="C48">
            <v>3</v>
          </cell>
          <cell r="D48" t="str">
            <v xml:space="preserve"> Chi phí máy thi công</v>
          </cell>
          <cell r="E48" t="str">
            <v>C</v>
          </cell>
          <cell r="F48" t="str">
            <v>c1+c2</v>
          </cell>
          <cell r="G48">
            <v>0</v>
          </cell>
          <cell r="H48" t="str">
            <v>c1+c2</v>
          </cell>
          <cell r="I48">
            <v>0</v>
          </cell>
        </row>
        <row r="49">
          <cell r="B49" t="str">
            <v>VLTR50</v>
          </cell>
          <cell r="D49" t="str">
            <v>- Máy thi công lắp mới</v>
          </cell>
          <cell r="E49" t="str">
            <v>c1</v>
          </cell>
          <cell r="F49" t="str">
            <v>MTCXDM</v>
          </cell>
          <cell r="G49">
            <v>0</v>
          </cell>
          <cell r="H49" t="str">
            <v>MTCXDM</v>
          </cell>
          <cell r="I49">
            <v>0</v>
          </cell>
        </row>
        <row r="50">
          <cell r="D50" t="str">
            <v>- Máy thi công tháo lắp vật tư hiện hữu</v>
          </cell>
          <cell r="E50" t="str">
            <v>c2</v>
          </cell>
          <cell r="F50" t="str">
            <v>MTCTL</v>
          </cell>
          <cell r="G50">
            <v>0</v>
          </cell>
          <cell r="H50" t="str">
            <v>MTCTL</v>
          </cell>
          <cell r="I50">
            <v>0</v>
          </cell>
        </row>
        <row r="51">
          <cell r="C51" t="str">
            <v>II</v>
          </cell>
          <cell r="D51" t="str">
            <v>CHI PHÍ CHUNG</v>
          </cell>
          <cell r="E51" t="str">
            <v>C</v>
          </cell>
          <cell r="F51" t="str">
            <v>5,5%T</v>
          </cell>
          <cell r="G51">
            <v>0</v>
          </cell>
          <cell r="H51" t="str">
            <v>5,5%T</v>
          </cell>
          <cell r="I51">
            <v>0</v>
          </cell>
        </row>
        <row r="52">
          <cell r="D52" t="str">
            <v>GIÁ THÀNH DỰ TOÁN XÂY DỰNG</v>
          </cell>
          <cell r="E52" t="str">
            <v>Zo</v>
          </cell>
          <cell r="F52" t="str">
            <v>T+C</v>
          </cell>
          <cell r="G52">
            <v>0</v>
          </cell>
          <cell r="H52" t="str">
            <v>T+C</v>
          </cell>
          <cell r="I52">
            <v>0</v>
          </cell>
        </row>
        <row r="53">
          <cell r="C53" t="str">
            <v>III</v>
          </cell>
          <cell r="D53" t="str">
            <v>THU NHẬP CHỊU THUẾ TÍNH TRƯỚC</v>
          </cell>
          <cell r="E53" t="str">
            <v>TL</v>
          </cell>
          <cell r="F53" t="str">
            <v>6%Zo</v>
          </cell>
          <cell r="G53">
            <v>0</v>
          </cell>
          <cell r="H53" t="str">
            <v>6%Zo</v>
          </cell>
          <cell r="I53">
            <v>0</v>
          </cell>
        </row>
        <row r="54">
          <cell r="B54" t="str">
            <v>XLTR50</v>
          </cell>
          <cell r="D54" t="str">
            <v>GIÁ TRỊ DỰ TOÁN XÂY LẮP TRƯỚC THUẾ</v>
          </cell>
          <cell r="E54" t="str">
            <v>Z</v>
          </cell>
          <cell r="F54" t="str">
            <v>Zo+TL</v>
          </cell>
          <cell r="G54">
            <v>0</v>
          </cell>
          <cell r="H54" t="str">
            <v>Zo+TL</v>
          </cell>
          <cell r="I54">
            <v>0</v>
          </cell>
        </row>
        <row r="55">
          <cell r="C55" t="str">
            <v>IV</v>
          </cell>
          <cell r="D55" t="str">
            <v>THUẾ GIÁ TRỊ GIA TĂNG ĐẦU RA</v>
          </cell>
          <cell r="E55" t="str">
            <v>VAT</v>
          </cell>
          <cell r="F55" t="str">
            <v>10%Z</v>
          </cell>
          <cell r="G55">
            <v>0</v>
          </cell>
          <cell r="H55" t="str">
            <v>10%Z</v>
          </cell>
          <cell r="I55">
            <v>0</v>
          </cell>
        </row>
        <row r="56">
          <cell r="C56" t="str">
            <v>V</v>
          </cell>
          <cell r="D56" t="str">
            <v>GIÁ TRỊ DỰ TOÁN  XÂY LẮP SAU THUẾ</v>
          </cell>
          <cell r="E56" t="str">
            <v>Gxl</v>
          </cell>
          <cell r="F56" t="str">
            <v>Z+VAT</v>
          </cell>
          <cell r="G56">
            <v>0</v>
          </cell>
          <cell r="H56" t="str">
            <v>Z+VAT</v>
          </cell>
          <cell r="I56">
            <v>0</v>
          </cell>
        </row>
        <row r="57">
          <cell r="B57" t="str">
            <v>TR75</v>
          </cell>
          <cell r="D57" t="str">
            <v>2 Trạm 1 pha 75kVA</v>
          </cell>
        </row>
        <row r="58">
          <cell r="C58" t="str">
            <v>I</v>
          </cell>
          <cell r="D58" t="str">
            <v>CHI PHÍ TRỰC TIẾP</v>
          </cell>
          <cell r="E58" t="str">
            <v>T</v>
          </cell>
          <cell r="F58" t="str">
            <v>A+B+C</v>
          </cell>
          <cell r="G58">
            <v>18060744</v>
          </cell>
          <cell r="H58" t="str">
            <v>A+B+C</v>
          </cell>
          <cell r="I58">
            <v>1910583</v>
          </cell>
        </row>
        <row r="59">
          <cell r="C59">
            <v>1</v>
          </cell>
          <cell r="D59" t="str">
            <v xml:space="preserve"> Chi phí vật liệu </v>
          </cell>
          <cell r="E59" t="str">
            <v>A</v>
          </cell>
          <cell r="F59" t="str">
            <v>a1+a2</v>
          </cell>
          <cell r="G59">
            <v>0</v>
          </cell>
          <cell r="H59" t="str">
            <v>a1+a2</v>
          </cell>
          <cell r="I59">
            <v>0</v>
          </cell>
        </row>
        <row r="60">
          <cell r="B60" t="str">
            <v>VLTR75</v>
          </cell>
          <cell r="D60" t="str">
            <v>- Vật liệu phụ</v>
          </cell>
          <cell r="E60" t="str">
            <v>a1</v>
          </cell>
          <cell r="F60" t="str">
            <v>VL</v>
          </cell>
          <cell r="G60">
            <v>0</v>
          </cell>
          <cell r="H60" t="str">
            <v>VL</v>
          </cell>
          <cell r="I60">
            <v>0</v>
          </cell>
        </row>
        <row r="61">
          <cell r="D61" t="str">
            <v xml:space="preserve">- Vận chuyển đường dài vật liệu </v>
          </cell>
          <cell r="E61" t="str">
            <v>a2</v>
          </cell>
          <cell r="F61" t="str">
            <v>VCVL</v>
          </cell>
          <cell r="H61" t="str">
            <v>VCVL</v>
          </cell>
        </row>
        <row r="62">
          <cell r="C62">
            <v>2</v>
          </cell>
          <cell r="D62" t="str">
            <v xml:space="preserve"> Chi phí nhân công </v>
          </cell>
          <cell r="E62" t="str">
            <v>B</v>
          </cell>
          <cell r="F62" t="str">
            <v>b1+b2</v>
          </cell>
          <cell r="G62">
            <v>17810770</v>
          </cell>
          <cell r="H62" t="str">
            <v>b1+b2</v>
          </cell>
          <cell r="I62">
            <v>1910583</v>
          </cell>
        </row>
        <row r="63">
          <cell r="B63" t="str">
            <v>VLTR75</v>
          </cell>
          <cell r="D63" t="str">
            <v>- Nhân công lắp mới</v>
          </cell>
          <cell r="E63" t="str">
            <v>b1</v>
          </cell>
          <cell r="F63" t="str">
            <v>NCXDM×1</v>
          </cell>
          <cell r="G63">
            <v>17810770</v>
          </cell>
          <cell r="H63" t="str">
            <v>NCXDM</v>
          </cell>
          <cell r="I63">
            <v>1910583</v>
          </cell>
        </row>
        <row r="64">
          <cell r="D64" t="str">
            <v>- Nhân công tháo lắp vật tư hiện hữu</v>
          </cell>
          <cell r="E64" t="str">
            <v>b2</v>
          </cell>
          <cell r="F64" t="str">
            <v>NCTL</v>
          </cell>
          <cell r="G64">
            <v>0</v>
          </cell>
          <cell r="H64" t="str">
            <v>NCTL</v>
          </cell>
          <cell r="I64">
            <v>0</v>
          </cell>
        </row>
        <row r="65">
          <cell r="C65">
            <v>3</v>
          </cell>
          <cell r="D65" t="str">
            <v xml:space="preserve"> Chi phí máy thi công</v>
          </cell>
          <cell r="E65" t="str">
            <v>C</v>
          </cell>
          <cell r="F65" t="str">
            <v>c1+c2</v>
          </cell>
          <cell r="G65">
            <v>249974</v>
          </cell>
          <cell r="H65" t="str">
            <v>c1+c2</v>
          </cell>
          <cell r="I65">
            <v>0</v>
          </cell>
        </row>
        <row r="66">
          <cell r="B66" t="str">
            <v>VLTR75</v>
          </cell>
          <cell r="D66" t="str">
            <v>- Máy thi công lắp mới</v>
          </cell>
          <cell r="E66" t="str">
            <v>c1</v>
          </cell>
          <cell r="F66" t="str">
            <v>MTCXDM</v>
          </cell>
          <cell r="G66">
            <v>249974</v>
          </cell>
          <cell r="H66" t="str">
            <v>MTCXDM</v>
          </cell>
          <cell r="I66">
            <v>0</v>
          </cell>
        </row>
        <row r="67">
          <cell r="D67" t="str">
            <v>- Máy thi công tháo lắp vật tư hiện hữu</v>
          </cell>
          <cell r="E67" t="str">
            <v>c2</v>
          </cell>
          <cell r="F67" t="str">
            <v>MTCTL</v>
          </cell>
          <cell r="G67">
            <v>0</v>
          </cell>
          <cell r="H67" t="str">
            <v>MTCTL</v>
          </cell>
          <cell r="I67">
            <v>0</v>
          </cell>
        </row>
        <row r="68">
          <cell r="C68" t="str">
            <v>II</v>
          </cell>
          <cell r="D68" t="str">
            <v>CHI PHÍ CHUNG</v>
          </cell>
          <cell r="E68" t="str">
            <v>C</v>
          </cell>
          <cell r="F68" t="str">
            <v>5,5%T</v>
          </cell>
          <cell r="G68">
            <v>993341</v>
          </cell>
          <cell r="H68" t="str">
            <v>5,5%T</v>
          </cell>
          <cell r="I68">
            <v>105082</v>
          </cell>
        </row>
        <row r="69">
          <cell r="D69" t="str">
            <v>GIÁ THÀNH DỰ TOÁN XÂY DỰNG</v>
          </cell>
          <cell r="E69" t="str">
            <v>Zo</v>
          </cell>
          <cell r="F69" t="str">
            <v>T+C</v>
          </cell>
          <cell r="G69">
            <v>19054085</v>
          </cell>
          <cell r="H69" t="str">
            <v>T+C</v>
          </cell>
          <cell r="I69">
            <v>2015665</v>
          </cell>
        </row>
        <row r="70">
          <cell r="C70" t="str">
            <v>III</v>
          </cell>
          <cell r="D70" t="str">
            <v>THU NHẬP CHỊU THUẾ TÍNH TRƯỚC</v>
          </cell>
          <cell r="E70" t="str">
            <v>TL</v>
          </cell>
          <cell r="F70" t="str">
            <v>6%Zo</v>
          </cell>
          <cell r="G70">
            <v>1143245</v>
          </cell>
          <cell r="H70" t="str">
            <v>6%Zo</v>
          </cell>
          <cell r="I70">
            <v>120940</v>
          </cell>
        </row>
        <row r="71">
          <cell r="B71" t="str">
            <v>XLTR75</v>
          </cell>
          <cell r="D71" t="str">
            <v>GIÁ TRỊ DỰ TOÁN XÂY LẮP TRƯỚC THUẾ</v>
          </cell>
          <cell r="E71" t="str">
            <v>Z</v>
          </cell>
          <cell r="F71" t="str">
            <v>Zo+TL</v>
          </cell>
          <cell r="G71">
            <v>20197330</v>
          </cell>
          <cell r="H71" t="str">
            <v>Zo+TL</v>
          </cell>
          <cell r="I71">
            <v>2136605</v>
          </cell>
        </row>
        <row r="72">
          <cell r="C72" t="str">
            <v>IV</v>
          </cell>
          <cell r="D72" t="str">
            <v>THUẾ GIÁ TRỊ GIA TĂNG ĐẦU RA</v>
          </cell>
          <cell r="E72" t="str">
            <v>VAT</v>
          </cell>
          <cell r="F72" t="str">
            <v>10%Z</v>
          </cell>
          <cell r="G72">
            <v>2019733</v>
          </cell>
          <cell r="H72" t="str">
            <v>10%Z</v>
          </cell>
          <cell r="I72">
            <v>213661</v>
          </cell>
        </row>
        <row r="73">
          <cell r="C73" t="str">
            <v>V</v>
          </cell>
          <cell r="D73" t="str">
            <v>GIÁ TRỊ DỰ TOÁN  XÂY LẮP SAU THUẾ</v>
          </cell>
          <cell r="E73" t="str">
            <v>Gxl</v>
          </cell>
          <cell r="F73" t="str">
            <v>Z+VAT</v>
          </cell>
          <cell r="G73">
            <v>22217063</v>
          </cell>
          <cell r="H73" t="str">
            <v>Z+VAT</v>
          </cell>
          <cell r="I73">
            <v>2350266</v>
          </cell>
        </row>
        <row r="74">
          <cell r="B74" t="str">
            <v>TR100</v>
          </cell>
          <cell r="D74" t="str">
            <v>0 Trạm 1 pha 100kVA</v>
          </cell>
        </row>
        <row r="75">
          <cell r="C75" t="str">
            <v>I</v>
          </cell>
          <cell r="D75" t="str">
            <v>CHI PHÍ TRỰC TIẾP</v>
          </cell>
          <cell r="E75" t="str">
            <v>T</v>
          </cell>
          <cell r="F75" t="str">
            <v>A+B+C</v>
          </cell>
          <cell r="G75">
            <v>0</v>
          </cell>
        </row>
        <row r="76">
          <cell r="C76">
            <v>1</v>
          </cell>
          <cell r="D76" t="str">
            <v xml:space="preserve"> Chi phí vật liệu </v>
          </cell>
          <cell r="E76" t="str">
            <v>A</v>
          </cell>
          <cell r="F76" t="str">
            <v>a1+a2</v>
          </cell>
          <cell r="G76">
            <v>0</v>
          </cell>
        </row>
        <row r="77">
          <cell r="B77" t="str">
            <v>VLTR100</v>
          </cell>
          <cell r="D77" t="str">
            <v>- Vật liệu phụ</v>
          </cell>
          <cell r="E77" t="str">
            <v>a1</v>
          </cell>
          <cell r="F77" t="str">
            <v>VL</v>
          </cell>
          <cell r="G77">
            <v>0</v>
          </cell>
        </row>
        <row r="78">
          <cell r="D78" t="str">
            <v xml:space="preserve">- Vận chuyển đường dài vật liệu </v>
          </cell>
          <cell r="E78" t="str">
            <v>a2</v>
          </cell>
          <cell r="F78" t="str">
            <v>VCVL</v>
          </cell>
        </row>
        <row r="79">
          <cell r="C79">
            <v>2</v>
          </cell>
          <cell r="D79" t="str">
            <v xml:space="preserve"> Chi phí nhân công </v>
          </cell>
          <cell r="E79" t="str">
            <v>B</v>
          </cell>
          <cell r="F79" t="str">
            <v>b1+b2</v>
          </cell>
          <cell r="G79">
            <v>0</v>
          </cell>
        </row>
        <row r="80">
          <cell r="B80" t="str">
            <v>VLTR100</v>
          </cell>
          <cell r="D80" t="str">
            <v>- Nhân công lắp mới</v>
          </cell>
          <cell r="E80" t="str">
            <v>b1</v>
          </cell>
          <cell r="F80" t="str">
            <v>NCXDM×0,934</v>
          </cell>
          <cell r="G80">
            <v>0</v>
          </cell>
        </row>
        <row r="81">
          <cell r="D81" t="str">
            <v>- Nhân công tháo lắp vật tư hiện hữu</v>
          </cell>
          <cell r="E81" t="str">
            <v>b2</v>
          </cell>
          <cell r="F81" t="str">
            <v>NCTL×0,934</v>
          </cell>
          <cell r="G81">
            <v>0</v>
          </cell>
        </row>
        <row r="82">
          <cell r="C82">
            <v>3</v>
          </cell>
          <cell r="D82" t="str">
            <v xml:space="preserve"> Chi phí máy thi công</v>
          </cell>
          <cell r="E82" t="str">
            <v>C</v>
          </cell>
          <cell r="F82" t="str">
            <v>c1+c2</v>
          </cell>
          <cell r="G82">
            <v>0</v>
          </cell>
        </row>
        <row r="83">
          <cell r="B83" t="str">
            <v>VLTR100</v>
          </cell>
          <cell r="D83" t="str">
            <v>- Máy thi công lắp mới</v>
          </cell>
          <cell r="E83" t="str">
            <v>c1</v>
          </cell>
          <cell r="F83" t="str">
            <v>MTCXDM</v>
          </cell>
          <cell r="G83">
            <v>0</v>
          </cell>
        </row>
        <row r="84">
          <cell r="D84" t="str">
            <v>- Máy thi công tháo lắp vật tư hiện hữu</v>
          </cell>
          <cell r="E84" t="str">
            <v>c2</v>
          </cell>
          <cell r="F84" t="str">
            <v>MTCTL</v>
          </cell>
          <cell r="G84">
            <v>0</v>
          </cell>
        </row>
        <row r="85">
          <cell r="C85" t="str">
            <v>II</v>
          </cell>
          <cell r="D85" t="str">
            <v>CHI PHÍ CHUNG</v>
          </cell>
          <cell r="E85" t="str">
            <v>C</v>
          </cell>
          <cell r="F85" t="str">
            <v>5,5%T</v>
          </cell>
          <cell r="G85">
            <v>0</v>
          </cell>
        </row>
        <row r="86">
          <cell r="D86" t="str">
            <v>GIÁ THÀNH DỰ TOÁN XÂY DỰNG</v>
          </cell>
          <cell r="E86" t="str">
            <v>Zo</v>
          </cell>
          <cell r="F86" t="str">
            <v>T+C</v>
          </cell>
          <cell r="G86">
            <v>0</v>
          </cell>
        </row>
        <row r="87">
          <cell r="C87" t="str">
            <v>III</v>
          </cell>
          <cell r="D87" t="str">
            <v>THU NHẬP CHỊU THUẾ TÍNH TRƯỚC</v>
          </cell>
          <cell r="E87" t="str">
            <v>TL</v>
          </cell>
          <cell r="F87" t="str">
            <v>6%Zo</v>
          </cell>
          <cell r="G87">
            <v>0</v>
          </cell>
        </row>
        <row r="88">
          <cell r="B88" t="str">
            <v>XLTR100</v>
          </cell>
          <cell r="D88" t="str">
            <v>GIÁ TRỊ DỰ TOÁN XÂY LẮP TRƯỚC THUẾ</v>
          </cell>
          <cell r="E88" t="str">
            <v>Z</v>
          </cell>
          <cell r="F88" t="str">
            <v>Zo+TL</v>
          </cell>
          <cell r="G88">
            <v>0</v>
          </cell>
        </row>
        <row r="89">
          <cell r="C89" t="str">
            <v>IV</v>
          </cell>
          <cell r="D89" t="str">
            <v>THUẾ GIÁ TRỊ GIA TĂNG ĐẦU RA</v>
          </cell>
          <cell r="E89" t="str">
            <v>VAT</v>
          </cell>
          <cell r="F89" t="str">
            <v>10%Z</v>
          </cell>
          <cell r="G89">
            <v>0</v>
          </cell>
        </row>
        <row r="90">
          <cell r="C90" t="str">
            <v>V</v>
          </cell>
          <cell r="D90" t="str">
            <v>GIÁ TRỊ DỰ TOÁN  XÂY LẮP SAU THUẾ</v>
          </cell>
          <cell r="E90" t="str">
            <v>Gxl</v>
          </cell>
          <cell r="F90" t="str">
            <v>Z+VAT</v>
          </cell>
          <cell r="G90">
            <v>0</v>
          </cell>
        </row>
        <row r="91">
          <cell r="B91" t="str">
            <v>TR3X25</v>
          </cell>
          <cell r="D91" t="str">
            <v>0 Trạm 3 pha 3x25kVA</v>
          </cell>
        </row>
        <row r="92">
          <cell r="C92" t="str">
            <v>I</v>
          </cell>
          <cell r="D92" t="str">
            <v>CHI PHÍ TRỰC TIẾP</v>
          </cell>
          <cell r="E92" t="str">
            <v>T</v>
          </cell>
          <cell r="F92" t="str">
            <v>A+B+C</v>
          </cell>
          <cell r="G92">
            <v>0</v>
          </cell>
        </row>
        <row r="93">
          <cell r="C93">
            <v>1</v>
          </cell>
          <cell r="D93" t="str">
            <v xml:space="preserve"> Chi phí vật liệu </v>
          </cell>
          <cell r="E93" t="str">
            <v>A</v>
          </cell>
          <cell r="F93" t="str">
            <v>a1+a2</v>
          </cell>
          <cell r="G93">
            <v>0</v>
          </cell>
        </row>
        <row r="94">
          <cell r="B94" t="str">
            <v>VLTR3X25</v>
          </cell>
          <cell r="D94" t="str">
            <v>- Vật liệu phụ</v>
          </cell>
          <cell r="E94" t="str">
            <v>a1</v>
          </cell>
          <cell r="F94" t="str">
            <v>VL</v>
          </cell>
          <cell r="G94">
            <v>0</v>
          </cell>
        </row>
        <row r="95">
          <cell r="D95" t="str">
            <v xml:space="preserve">- Vận chuyển đường dài vật liệu </v>
          </cell>
          <cell r="E95" t="str">
            <v>a2</v>
          </cell>
          <cell r="F95" t="str">
            <v>VCVL</v>
          </cell>
        </row>
        <row r="96">
          <cell r="C96">
            <v>2</v>
          </cell>
          <cell r="D96" t="str">
            <v xml:space="preserve"> Chi phí nhân công </v>
          </cell>
          <cell r="E96" t="str">
            <v>B</v>
          </cell>
          <cell r="F96" t="str">
            <v>b1+b2</v>
          </cell>
          <cell r="G96">
            <v>0</v>
          </cell>
        </row>
        <row r="97">
          <cell r="B97" t="str">
            <v>VLTR3X25</v>
          </cell>
          <cell r="D97" t="str">
            <v>- Nhân công lắp mới</v>
          </cell>
          <cell r="E97" t="str">
            <v>b1</v>
          </cell>
          <cell r="F97" t="str">
            <v>NCXDM×0,934</v>
          </cell>
          <cell r="G97">
            <v>0</v>
          </cell>
        </row>
        <row r="98">
          <cell r="D98" t="str">
            <v>- Nhân công tháo lắp vật tư hiện hữu</v>
          </cell>
          <cell r="E98" t="str">
            <v>b2</v>
          </cell>
          <cell r="F98" t="str">
            <v>NCTL×0,934</v>
          </cell>
          <cell r="G98">
            <v>0</v>
          </cell>
        </row>
        <row r="99">
          <cell r="C99">
            <v>3</v>
          </cell>
          <cell r="D99" t="str">
            <v xml:space="preserve"> Chi phí máy thi công</v>
          </cell>
          <cell r="E99" t="str">
            <v>C</v>
          </cell>
          <cell r="F99" t="str">
            <v>c1+c2</v>
          </cell>
          <cell r="G99">
            <v>0</v>
          </cell>
        </row>
        <row r="100">
          <cell r="B100" t="str">
            <v>VLTR3X25</v>
          </cell>
          <cell r="D100" t="str">
            <v>- Máy thi công lắp mới</v>
          </cell>
          <cell r="E100" t="str">
            <v>c1</v>
          </cell>
          <cell r="F100" t="str">
            <v>MTCXDM</v>
          </cell>
          <cell r="G100">
            <v>0</v>
          </cell>
        </row>
        <row r="101">
          <cell r="D101" t="str">
            <v>- Máy thi công tháo lắp vật tư hiện hữu</v>
          </cell>
          <cell r="E101" t="str">
            <v>c2</v>
          </cell>
          <cell r="F101" t="str">
            <v>MTCTL</v>
          </cell>
          <cell r="G101">
            <v>0</v>
          </cell>
        </row>
        <row r="102">
          <cell r="C102" t="str">
            <v>II</v>
          </cell>
          <cell r="D102" t="str">
            <v>CHI PHÍ CHUNG</v>
          </cell>
          <cell r="E102" t="str">
            <v>C</v>
          </cell>
          <cell r="F102" t="str">
            <v>5,5%T</v>
          </cell>
          <cell r="G102">
            <v>0</v>
          </cell>
        </row>
        <row r="103">
          <cell r="D103" t="str">
            <v>GIÁ THÀNH DỰ TOÁN XÂY DỰNG</v>
          </cell>
          <cell r="E103" t="str">
            <v>Zo</v>
          </cell>
          <cell r="F103" t="str">
            <v>T+C</v>
          </cell>
          <cell r="G103">
            <v>0</v>
          </cell>
        </row>
        <row r="104">
          <cell r="C104" t="str">
            <v>III</v>
          </cell>
          <cell r="D104" t="str">
            <v>THU NHẬP CHỊU THUẾ TÍNH TRƯỚC</v>
          </cell>
          <cell r="E104" t="str">
            <v>TL</v>
          </cell>
          <cell r="F104" t="str">
            <v>6%Zo</v>
          </cell>
          <cell r="G104">
            <v>0</v>
          </cell>
        </row>
        <row r="105">
          <cell r="B105" t="str">
            <v>XLTR3X25</v>
          </cell>
          <cell r="D105" t="str">
            <v>GIÁ TRỊ DỰ TOÁN XÂY LẮP TRƯỚC THUẾ</v>
          </cell>
          <cell r="E105" t="str">
            <v>Z</v>
          </cell>
          <cell r="F105" t="str">
            <v>Zo+TL</v>
          </cell>
          <cell r="G105">
            <v>0</v>
          </cell>
        </row>
        <row r="106">
          <cell r="C106" t="str">
            <v>IV</v>
          </cell>
          <cell r="D106" t="str">
            <v>THUẾ GIÁ TRỊ GIA TĂNG ĐẦU RA</v>
          </cell>
          <cell r="E106" t="str">
            <v>VAT</v>
          </cell>
          <cell r="F106" t="str">
            <v>10%Z</v>
          </cell>
          <cell r="G106">
            <v>0</v>
          </cell>
        </row>
        <row r="107">
          <cell r="C107" t="str">
            <v>V</v>
          </cell>
          <cell r="D107" t="str">
            <v>GIÁ TRỊ DỰ TOÁN  XÂY LẮP SAU THUẾ</v>
          </cell>
          <cell r="E107" t="str">
            <v>Gxl</v>
          </cell>
          <cell r="F107" t="str">
            <v>Z+VAT</v>
          </cell>
          <cell r="G107">
            <v>0</v>
          </cell>
        </row>
        <row r="108">
          <cell r="B108" t="str">
            <v>TR3X375</v>
          </cell>
          <cell r="D108" t="str">
            <v>0 Trạm 3 pha 3x37,5kVA</v>
          </cell>
        </row>
        <row r="109">
          <cell r="C109" t="str">
            <v>I</v>
          </cell>
          <cell r="D109" t="str">
            <v>CHI PHÍ TRỰC TIẾP</v>
          </cell>
          <cell r="E109" t="str">
            <v>T</v>
          </cell>
          <cell r="F109" t="str">
            <v>A+B+C</v>
          </cell>
          <cell r="G109">
            <v>0</v>
          </cell>
        </row>
        <row r="110">
          <cell r="C110">
            <v>1</v>
          </cell>
          <cell r="D110" t="str">
            <v xml:space="preserve"> Chi phí vật liệu </v>
          </cell>
          <cell r="E110" t="str">
            <v>A</v>
          </cell>
          <cell r="F110" t="str">
            <v>a1+a2</v>
          </cell>
          <cell r="G110">
            <v>0</v>
          </cell>
        </row>
        <row r="111">
          <cell r="B111" t="str">
            <v>VLTR3X375</v>
          </cell>
          <cell r="D111" t="str">
            <v>- Vật liệu phụ</v>
          </cell>
          <cell r="E111" t="str">
            <v>a1</v>
          </cell>
          <cell r="F111" t="str">
            <v>VL</v>
          </cell>
          <cell r="G111">
            <v>0</v>
          </cell>
        </row>
        <row r="112">
          <cell r="D112" t="str">
            <v xml:space="preserve">- Vận chuyển đường dài vật liệu </v>
          </cell>
          <cell r="E112" t="str">
            <v>a2</v>
          </cell>
          <cell r="F112" t="str">
            <v>VCVL</v>
          </cell>
        </row>
        <row r="113">
          <cell r="C113">
            <v>2</v>
          </cell>
          <cell r="D113" t="str">
            <v xml:space="preserve"> Chi phí nhân công </v>
          </cell>
          <cell r="E113" t="str">
            <v>B</v>
          </cell>
          <cell r="F113" t="str">
            <v>b1+b2</v>
          </cell>
          <cell r="G113">
            <v>0</v>
          </cell>
        </row>
        <row r="114">
          <cell r="B114" t="str">
            <v>VLTR3X375</v>
          </cell>
          <cell r="D114" t="str">
            <v>- Nhân công lắp mới</v>
          </cell>
          <cell r="E114" t="str">
            <v>b1</v>
          </cell>
          <cell r="F114" t="str">
            <v>NCXDM×0,934</v>
          </cell>
          <cell r="G114">
            <v>0</v>
          </cell>
        </row>
        <row r="115">
          <cell r="D115" t="str">
            <v>- Nhân công tháo lắp vật tư hiện hữu</v>
          </cell>
          <cell r="E115" t="str">
            <v>b2</v>
          </cell>
          <cell r="F115" t="str">
            <v>NCTL×0,934</v>
          </cell>
          <cell r="G115">
            <v>0</v>
          </cell>
        </row>
        <row r="116">
          <cell r="C116">
            <v>3</v>
          </cell>
          <cell r="D116" t="str">
            <v xml:space="preserve"> Chi phí máy thi công</v>
          </cell>
          <cell r="E116" t="str">
            <v>C</v>
          </cell>
          <cell r="F116" t="str">
            <v>c1+c2</v>
          </cell>
          <cell r="G116">
            <v>0</v>
          </cell>
        </row>
        <row r="117">
          <cell r="B117" t="str">
            <v>VLTR3X375</v>
          </cell>
          <cell r="D117" t="str">
            <v>- Máy thi công lắp mới</v>
          </cell>
          <cell r="E117" t="str">
            <v>c1</v>
          </cell>
          <cell r="F117" t="str">
            <v>MTCXDM</v>
          </cell>
          <cell r="G117">
            <v>0</v>
          </cell>
        </row>
        <row r="118">
          <cell r="D118" t="str">
            <v>- Máy thi công tháo lắp vật tư hiện hữu</v>
          </cell>
          <cell r="E118" t="str">
            <v>c2</v>
          </cell>
          <cell r="F118" t="str">
            <v>MTCTL</v>
          </cell>
          <cell r="G118">
            <v>0</v>
          </cell>
        </row>
        <row r="119">
          <cell r="C119" t="str">
            <v>II</v>
          </cell>
          <cell r="D119" t="str">
            <v>CHI PHÍ CHUNG</v>
          </cell>
          <cell r="E119" t="str">
            <v>C</v>
          </cell>
          <cell r="F119" t="str">
            <v>5,5%T</v>
          </cell>
          <cell r="G119">
            <v>0</v>
          </cell>
        </row>
        <row r="120">
          <cell r="D120" t="str">
            <v>GIÁ THÀNH DỰ TOÁN XÂY DỰNG</v>
          </cell>
          <cell r="E120" t="str">
            <v>Zo</v>
          </cell>
          <cell r="F120" t="str">
            <v>T+C</v>
          </cell>
          <cell r="G120">
            <v>0</v>
          </cell>
        </row>
        <row r="121">
          <cell r="C121" t="str">
            <v>III</v>
          </cell>
          <cell r="D121" t="str">
            <v>THU NHẬP CHỊU THUẾ TÍNH TRƯỚC</v>
          </cell>
          <cell r="E121" t="str">
            <v>TL</v>
          </cell>
          <cell r="F121" t="str">
            <v>6%Zo</v>
          </cell>
          <cell r="G121">
            <v>0</v>
          </cell>
        </row>
        <row r="122">
          <cell r="B122" t="str">
            <v>XLTR3X375</v>
          </cell>
          <cell r="D122" t="str">
            <v>GIÁ TRỊ DỰ TOÁN XÂY LẮP TRƯỚC THUẾ</v>
          </cell>
          <cell r="E122" t="str">
            <v>Z</v>
          </cell>
          <cell r="F122" t="str">
            <v>Zo+TL</v>
          </cell>
          <cell r="G122">
            <v>0</v>
          </cell>
        </row>
        <row r="123">
          <cell r="C123" t="str">
            <v>IV</v>
          </cell>
          <cell r="D123" t="str">
            <v>THUẾ GIÁ TRỊ GIA TĂNG ĐẦU RA</v>
          </cell>
          <cell r="E123" t="str">
            <v>VAT</v>
          </cell>
          <cell r="F123" t="str">
            <v>10%Z</v>
          </cell>
          <cell r="G123">
            <v>0</v>
          </cell>
        </row>
        <row r="124">
          <cell r="C124" t="str">
            <v>V</v>
          </cell>
          <cell r="D124" t="str">
            <v>GIÁ TRỊ DỰ TOÁN  XÂY LẮP SAU THUẾ</v>
          </cell>
          <cell r="E124" t="str">
            <v>Gxl</v>
          </cell>
          <cell r="F124" t="str">
            <v>Z+VAT</v>
          </cell>
          <cell r="G124">
            <v>0</v>
          </cell>
        </row>
        <row r="125">
          <cell r="B125" t="str">
            <v>TR3X50</v>
          </cell>
          <cell r="D125" t="str">
            <v>0 Trạm 3 pha 3x50kVA</v>
          </cell>
        </row>
        <row r="126">
          <cell r="C126" t="str">
            <v>I</v>
          </cell>
          <cell r="D126" t="str">
            <v>CHI PHÍ TRỰC TIẾP</v>
          </cell>
          <cell r="E126" t="str">
            <v>T</v>
          </cell>
          <cell r="F126" t="str">
            <v>A+B+C</v>
          </cell>
          <cell r="G126">
            <v>0</v>
          </cell>
        </row>
        <row r="127">
          <cell r="C127">
            <v>1</v>
          </cell>
          <cell r="D127" t="str">
            <v xml:space="preserve"> Chi phí vật liệu </v>
          </cell>
          <cell r="E127" t="str">
            <v>A</v>
          </cell>
          <cell r="F127" t="str">
            <v>a1+a2</v>
          </cell>
          <cell r="G127">
            <v>0</v>
          </cell>
        </row>
        <row r="128">
          <cell r="B128" t="str">
            <v>VLTR3X50</v>
          </cell>
          <cell r="D128" t="str">
            <v>- Vật liệu phụ</v>
          </cell>
          <cell r="E128" t="str">
            <v>a1</v>
          </cell>
          <cell r="F128" t="str">
            <v>VL</v>
          </cell>
          <cell r="G128">
            <v>0</v>
          </cell>
        </row>
        <row r="129">
          <cell r="D129" t="str">
            <v xml:space="preserve">- Vận chuyển đường dài vật liệu </v>
          </cell>
          <cell r="E129" t="str">
            <v>a2</v>
          </cell>
          <cell r="F129" t="str">
            <v>VCVL</v>
          </cell>
        </row>
        <row r="130">
          <cell r="C130">
            <v>2</v>
          </cell>
          <cell r="D130" t="str">
            <v xml:space="preserve"> Chi phí nhân công </v>
          </cell>
          <cell r="E130" t="str">
            <v>B</v>
          </cell>
          <cell r="F130" t="str">
            <v>b1+b2</v>
          </cell>
          <cell r="G130">
            <v>0</v>
          </cell>
        </row>
        <row r="131">
          <cell r="B131" t="str">
            <v>VLTR3X50</v>
          </cell>
          <cell r="D131" t="str">
            <v>- Nhân công lắp mới</v>
          </cell>
          <cell r="E131" t="str">
            <v>b1</v>
          </cell>
          <cell r="F131" t="str">
            <v>NCXDM×0,934</v>
          </cell>
          <cell r="G131">
            <v>0</v>
          </cell>
        </row>
        <row r="132">
          <cell r="D132" t="str">
            <v>- Nhân công tháo lắp vật tư hiện hữu</v>
          </cell>
          <cell r="E132" t="str">
            <v>b2</v>
          </cell>
          <cell r="F132" t="str">
            <v>NCTL×0,934</v>
          </cell>
          <cell r="G132">
            <v>0</v>
          </cell>
        </row>
        <row r="133">
          <cell r="C133">
            <v>3</v>
          </cell>
          <cell r="D133" t="str">
            <v xml:space="preserve"> Chi phí máy thi công</v>
          </cell>
          <cell r="E133" t="str">
            <v>C</v>
          </cell>
          <cell r="F133" t="str">
            <v>c1+c2</v>
          </cell>
          <cell r="G133">
            <v>0</v>
          </cell>
        </row>
        <row r="134">
          <cell r="B134" t="str">
            <v>VLTR3X50</v>
          </cell>
          <cell r="D134" t="str">
            <v>- Máy thi công lắp mới</v>
          </cell>
          <cell r="E134" t="str">
            <v>c1</v>
          </cell>
          <cell r="F134" t="str">
            <v>MTCXDM</v>
          </cell>
          <cell r="G134">
            <v>0</v>
          </cell>
        </row>
        <row r="135">
          <cell r="D135" t="str">
            <v>- Máy thi công tháo lắp vật tư hiện hữu</v>
          </cell>
          <cell r="E135" t="str">
            <v>c2</v>
          </cell>
          <cell r="F135" t="str">
            <v>MTCTL</v>
          </cell>
          <cell r="G135">
            <v>0</v>
          </cell>
        </row>
        <row r="136">
          <cell r="C136" t="str">
            <v>II</v>
          </cell>
          <cell r="D136" t="str">
            <v>CHI PHÍ CHUNG</v>
          </cell>
          <cell r="E136" t="str">
            <v>C</v>
          </cell>
          <cell r="F136" t="str">
            <v>5,5%T</v>
          </cell>
          <cell r="G136">
            <v>0</v>
          </cell>
        </row>
        <row r="137">
          <cell r="D137" t="str">
            <v>GIÁ THÀNH DỰ TOÁN XÂY DỰNG</v>
          </cell>
          <cell r="E137" t="str">
            <v>Zo</v>
          </cell>
          <cell r="F137" t="str">
            <v>T+C</v>
          </cell>
          <cell r="G137">
            <v>0</v>
          </cell>
        </row>
        <row r="138">
          <cell r="C138" t="str">
            <v>III</v>
          </cell>
          <cell r="D138" t="str">
            <v>THU NHẬP CHỊU THUẾ TÍNH TRƯỚC</v>
          </cell>
          <cell r="E138" t="str">
            <v>TL</v>
          </cell>
          <cell r="F138" t="str">
            <v>6%Zo</v>
          </cell>
          <cell r="G138">
            <v>0</v>
          </cell>
        </row>
        <row r="139">
          <cell r="B139" t="str">
            <v>XLTR3X50</v>
          </cell>
          <cell r="D139" t="str">
            <v>GIÁ TRỊ DỰ TOÁN XÂY LẮP TRƯỚC THUẾ</v>
          </cell>
          <cell r="E139" t="str">
            <v>Z</v>
          </cell>
          <cell r="F139" t="str">
            <v>Zo+TL</v>
          </cell>
          <cell r="G139">
            <v>0</v>
          </cell>
        </row>
        <row r="140">
          <cell r="C140" t="str">
            <v>IV</v>
          </cell>
          <cell r="D140" t="str">
            <v>THUẾ GIÁ TRỊ GIA TĂNG ĐẦU RA</v>
          </cell>
          <cell r="E140" t="str">
            <v>VAT</v>
          </cell>
          <cell r="F140" t="str">
            <v>10%Z</v>
          </cell>
          <cell r="G140">
            <v>0</v>
          </cell>
        </row>
        <row r="141">
          <cell r="C141" t="str">
            <v>V</v>
          </cell>
          <cell r="D141" t="str">
            <v>GIÁ TRỊ DỰ TOÁN  XÂY LẮP SAU THUẾ</v>
          </cell>
          <cell r="E141" t="str">
            <v>Gxl</v>
          </cell>
          <cell r="F141" t="str">
            <v>Z+VAT</v>
          </cell>
          <cell r="G141">
            <v>0</v>
          </cell>
        </row>
        <row r="142">
          <cell r="B142" t="str">
            <v>TR3X75</v>
          </cell>
          <cell r="D142" t="str">
            <v>1 Trạm 3 pha 3x75kVA</v>
          </cell>
        </row>
        <row r="143">
          <cell r="C143" t="str">
            <v>I</v>
          </cell>
          <cell r="D143" t="str">
            <v>CHI PHÍ TRỰC TIẾP</v>
          </cell>
          <cell r="E143" t="str">
            <v>T</v>
          </cell>
          <cell r="F143" t="str">
            <v>A+B+C</v>
          </cell>
          <cell r="G143">
            <v>14711758</v>
          </cell>
          <cell r="H143" t="str">
            <v>A+B+C</v>
          </cell>
          <cell r="I143">
            <v>1337408</v>
          </cell>
        </row>
        <row r="144">
          <cell r="C144">
            <v>1</v>
          </cell>
          <cell r="D144" t="str">
            <v xml:space="preserve"> Chi phí vật liệu </v>
          </cell>
          <cell r="E144" t="str">
            <v>A</v>
          </cell>
          <cell r="F144" t="str">
            <v>a1+a2</v>
          </cell>
          <cell r="G144">
            <v>0</v>
          </cell>
          <cell r="H144" t="str">
            <v>a1+a2</v>
          </cell>
          <cell r="I144">
            <v>0</v>
          </cell>
        </row>
        <row r="145">
          <cell r="B145" t="str">
            <v>VLTR3X75</v>
          </cell>
          <cell r="D145" t="str">
            <v>- Vật liệu phụ</v>
          </cell>
          <cell r="E145" t="str">
            <v>a1</v>
          </cell>
          <cell r="F145" t="str">
            <v>VL</v>
          </cell>
          <cell r="G145">
            <v>0</v>
          </cell>
          <cell r="H145" t="str">
            <v>VL</v>
          </cell>
          <cell r="I145">
            <v>0</v>
          </cell>
        </row>
        <row r="146">
          <cell r="D146" t="str">
            <v xml:space="preserve">- Vận chuyển đường dài vật liệu </v>
          </cell>
          <cell r="E146" t="str">
            <v>a2</v>
          </cell>
          <cell r="F146" t="str">
            <v>VCVL</v>
          </cell>
          <cell r="H146" t="str">
            <v>VCVL</v>
          </cell>
        </row>
        <row r="147">
          <cell r="C147">
            <v>2</v>
          </cell>
          <cell r="D147" t="str">
            <v xml:space="preserve"> Chi phí nhân công </v>
          </cell>
          <cell r="E147" t="str">
            <v>B</v>
          </cell>
          <cell r="F147" t="str">
            <v>b1+b2</v>
          </cell>
          <cell r="G147">
            <v>14557336</v>
          </cell>
          <cell r="H147" t="str">
            <v>b1+b2</v>
          </cell>
          <cell r="I147">
            <v>1337408</v>
          </cell>
        </row>
        <row r="148">
          <cell r="B148" t="str">
            <v>VLTR3X75</v>
          </cell>
          <cell r="D148" t="str">
            <v>- Nhân công lắp mới</v>
          </cell>
          <cell r="E148" t="str">
            <v>b1</v>
          </cell>
          <cell r="F148" t="str">
            <v>NCXDM×1</v>
          </cell>
          <cell r="G148">
            <v>14557336</v>
          </cell>
          <cell r="H148" t="str">
            <v>NCXDM</v>
          </cell>
          <cell r="I148">
            <v>1337408</v>
          </cell>
        </row>
        <row r="149">
          <cell r="D149" t="str">
            <v>- Nhân công tháo lắp vật tư hiện hữu</v>
          </cell>
          <cell r="E149" t="str">
            <v>b2</v>
          </cell>
          <cell r="F149" t="str">
            <v>NCTL×1</v>
          </cell>
          <cell r="G149">
            <v>0</v>
          </cell>
          <cell r="H149" t="str">
            <v>NCTL</v>
          </cell>
          <cell r="I149">
            <v>0</v>
          </cell>
        </row>
        <row r="150">
          <cell r="C150">
            <v>3</v>
          </cell>
          <cell r="D150" t="str">
            <v xml:space="preserve"> Chi phí máy thi công</v>
          </cell>
          <cell r="E150" t="str">
            <v>C</v>
          </cell>
          <cell r="F150" t="str">
            <v>c1+c2</v>
          </cell>
          <cell r="G150">
            <v>154422</v>
          </cell>
          <cell r="H150" t="str">
            <v>c1+c2</v>
          </cell>
          <cell r="I150">
            <v>0</v>
          </cell>
        </row>
        <row r="151">
          <cell r="B151" t="str">
            <v>VLTR3X75</v>
          </cell>
          <cell r="D151" t="str">
            <v>- Máy thi công lắp mới</v>
          </cell>
          <cell r="E151" t="str">
            <v>c1</v>
          </cell>
          <cell r="F151" t="str">
            <v>MTCXDM</v>
          </cell>
          <cell r="G151">
            <v>154422</v>
          </cell>
          <cell r="H151" t="str">
            <v>MTCXDM</v>
          </cell>
          <cell r="I151">
            <v>0</v>
          </cell>
        </row>
        <row r="152">
          <cell r="D152" t="str">
            <v>- Máy thi công tháo lắp vật tư hiện hữu</v>
          </cell>
          <cell r="E152" t="str">
            <v>c2</v>
          </cell>
          <cell r="F152" t="str">
            <v>MTCTL</v>
          </cell>
          <cell r="G152">
            <v>0</v>
          </cell>
          <cell r="H152" t="str">
            <v>MTCTL</v>
          </cell>
          <cell r="I152">
            <v>0</v>
          </cell>
        </row>
        <row r="153">
          <cell r="C153" t="str">
            <v>II</v>
          </cell>
          <cell r="D153" t="str">
            <v>CHI PHÍ CHUNG</v>
          </cell>
          <cell r="E153" t="str">
            <v>C</v>
          </cell>
          <cell r="F153" t="str">
            <v>5,5%T</v>
          </cell>
          <cell r="G153">
            <v>809147</v>
          </cell>
          <cell r="H153" t="str">
            <v>5,5%T</v>
          </cell>
          <cell r="I153">
            <v>73557</v>
          </cell>
        </row>
        <row r="154">
          <cell r="D154" t="str">
            <v>GIÁ THÀNH DỰ TOÁN XÂY DỰNG</v>
          </cell>
          <cell r="E154" t="str">
            <v>Zo</v>
          </cell>
          <cell r="F154" t="str">
            <v>T+C</v>
          </cell>
          <cell r="G154">
            <v>15520905</v>
          </cell>
          <cell r="H154" t="str">
            <v>T+C</v>
          </cell>
          <cell r="I154">
            <v>1410965</v>
          </cell>
        </row>
        <row r="155">
          <cell r="C155" t="str">
            <v>III</v>
          </cell>
          <cell r="D155" t="str">
            <v>THU NHẬP CHỊU THUẾ TÍNH TRƯỚC</v>
          </cell>
          <cell r="E155" t="str">
            <v>TL</v>
          </cell>
          <cell r="F155" t="str">
            <v>6%Zo</v>
          </cell>
          <cell r="G155">
            <v>931254</v>
          </cell>
          <cell r="H155" t="str">
            <v>6%Zo</v>
          </cell>
          <cell r="I155">
            <v>84658</v>
          </cell>
        </row>
        <row r="156">
          <cell r="B156" t="str">
            <v>XLTR3X75</v>
          </cell>
          <cell r="D156" t="str">
            <v>GIÁ TRỊ DỰ TOÁN XÂY LẮP TRƯỚC THUẾ</v>
          </cell>
          <cell r="E156" t="str">
            <v>Z</v>
          </cell>
          <cell r="F156" t="str">
            <v>Zo+TL</v>
          </cell>
          <cell r="G156">
            <v>16452159</v>
          </cell>
          <cell r="H156" t="str">
            <v>Zo+TL</v>
          </cell>
          <cell r="I156">
            <v>1495623</v>
          </cell>
        </row>
        <row r="157">
          <cell r="C157" t="str">
            <v>IV</v>
          </cell>
          <cell r="D157" t="str">
            <v>THUẾ GIÁ TRỊ GIA TĂNG ĐẦU RA</v>
          </cell>
          <cell r="E157" t="str">
            <v>VAT</v>
          </cell>
          <cell r="F157" t="str">
            <v>10%Z</v>
          </cell>
          <cell r="G157">
            <v>1645216</v>
          </cell>
          <cell r="H157" t="str">
            <v>10%Z</v>
          </cell>
          <cell r="I157">
            <v>149562</v>
          </cell>
        </row>
        <row r="158">
          <cell r="C158" t="str">
            <v>V</v>
          </cell>
          <cell r="D158" t="str">
            <v>GIÁ TRỊ DỰ TOÁN  XÂY LẮP SAU THUẾ</v>
          </cell>
          <cell r="E158" t="str">
            <v>Gxl</v>
          </cell>
          <cell r="F158" t="str">
            <v>Z+VAT</v>
          </cell>
          <cell r="G158">
            <v>18097375</v>
          </cell>
          <cell r="H158" t="str">
            <v>Z+VAT</v>
          </cell>
          <cell r="I158">
            <v>1645185</v>
          </cell>
        </row>
        <row r="159">
          <cell r="B159" t="str">
            <v>TR3X100</v>
          </cell>
          <cell r="D159" t="str">
            <v>0 Trạm 3 pha 3x100kVA</v>
          </cell>
        </row>
        <row r="160">
          <cell r="C160" t="str">
            <v>I</v>
          </cell>
          <cell r="D160" t="str">
            <v>CHI PHÍ TRỰC TIẾP</v>
          </cell>
          <cell r="E160" t="str">
            <v>T</v>
          </cell>
          <cell r="F160" t="str">
            <v>A+B+C</v>
          </cell>
          <cell r="G160">
            <v>0</v>
          </cell>
        </row>
        <row r="161">
          <cell r="C161">
            <v>1</v>
          </cell>
          <cell r="D161" t="str">
            <v xml:space="preserve"> Chi phí vật liệu </v>
          </cell>
          <cell r="E161" t="str">
            <v>A</v>
          </cell>
          <cell r="F161" t="str">
            <v>a1+a2</v>
          </cell>
          <cell r="G161">
            <v>0</v>
          </cell>
        </row>
        <row r="162">
          <cell r="B162" t="str">
            <v>VLTR3X100</v>
          </cell>
          <cell r="D162" t="str">
            <v>- Vật liệu phụ</v>
          </cell>
          <cell r="E162" t="str">
            <v>a1</v>
          </cell>
          <cell r="F162" t="str">
            <v>VL</v>
          </cell>
          <cell r="G162">
            <v>0</v>
          </cell>
        </row>
        <row r="163">
          <cell r="D163" t="str">
            <v xml:space="preserve">- Vận chuyển đường dài vật liệu </v>
          </cell>
          <cell r="E163" t="str">
            <v>a2</v>
          </cell>
          <cell r="F163" t="str">
            <v>VCVL</v>
          </cell>
        </row>
        <row r="164">
          <cell r="C164">
            <v>2</v>
          </cell>
          <cell r="D164" t="str">
            <v xml:space="preserve"> Chi phí nhân công </v>
          </cell>
          <cell r="E164" t="str">
            <v>B</v>
          </cell>
          <cell r="F164" t="str">
            <v>b1+b2</v>
          </cell>
          <cell r="G164">
            <v>0</v>
          </cell>
        </row>
        <row r="165">
          <cell r="B165" t="str">
            <v>VLTR3X100</v>
          </cell>
          <cell r="D165" t="str">
            <v>- Nhân công lắp mới</v>
          </cell>
          <cell r="E165" t="str">
            <v>b1</v>
          </cell>
          <cell r="F165" t="str">
            <v>NCXDM×0,934</v>
          </cell>
          <cell r="G165">
            <v>0</v>
          </cell>
        </row>
        <row r="166">
          <cell r="D166" t="str">
            <v>- Nhân công tháo lắp vật tư hiện hữu</v>
          </cell>
          <cell r="E166" t="str">
            <v>b2</v>
          </cell>
          <cell r="F166" t="str">
            <v>NCTL×0,934</v>
          </cell>
          <cell r="G166">
            <v>0</v>
          </cell>
        </row>
        <row r="167">
          <cell r="C167">
            <v>3</v>
          </cell>
          <cell r="D167" t="str">
            <v xml:space="preserve"> Chi phí máy thi công</v>
          </cell>
          <cell r="E167" t="str">
            <v>C</v>
          </cell>
          <cell r="F167" t="str">
            <v>c1+c2</v>
          </cell>
          <cell r="G167">
            <v>0</v>
          </cell>
        </row>
        <row r="168">
          <cell r="B168" t="str">
            <v>VLTR3X100</v>
          </cell>
          <cell r="D168" t="str">
            <v>- Máy thi công lắp mới</v>
          </cell>
          <cell r="E168" t="str">
            <v>c1</v>
          </cell>
          <cell r="F168" t="str">
            <v>MTCXDM</v>
          </cell>
          <cell r="G168">
            <v>0</v>
          </cell>
        </row>
        <row r="169">
          <cell r="D169" t="str">
            <v>- Máy thi công tháo lắp vật tư hiện hữu</v>
          </cell>
          <cell r="E169" t="str">
            <v>c2</v>
          </cell>
          <cell r="F169" t="str">
            <v>MTCTL</v>
          </cell>
          <cell r="G169">
            <v>0</v>
          </cell>
        </row>
        <row r="170">
          <cell r="C170" t="str">
            <v>II</v>
          </cell>
          <cell r="D170" t="str">
            <v>CHI PHÍ CHUNG</v>
          </cell>
          <cell r="E170" t="str">
            <v>C</v>
          </cell>
          <cell r="F170" t="str">
            <v>5,5%T</v>
          </cell>
          <cell r="G170">
            <v>0</v>
          </cell>
        </row>
        <row r="171">
          <cell r="D171" t="str">
            <v>GIÁ THÀNH DỰ TOÁN XÂY DỰNG</v>
          </cell>
          <cell r="E171" t="str">
            <v>Zo</v>
          </cell>
          <cell r="F171" t="str">
            <v>T+C</v>
          </cell>
          <cell r="G171">
            <v>0</v>
          </cell>
        </row>
        <row r="172">
          <cell r="C172" t="str">
            <v>III</v>
          </cell>
          <cell r="D172" t="str">
            <v>THU NHẬP CHỊU THUẾ TÍNH TRƯỚC</v>
          </cell>
          <cell r="E172" t="str">
            <v>TL</v>
          </cell>
          <cell r="F172" t="str">
            <v>6%Zo</v>
          </cell>
          <cell r="G172">
            <v>0</v>
          </cell>
        </row>
        <row r="173">
          <cell r="B173" t="str">
            <v>XLTR3X100</v>
          </cell>
          <cell r="D173" t="str">
            <v>GIÁ TRỊ DỰ TOÁN XÂY LẮP TRƯỚC THUẾ</v>
          </cell>
          <cell r="E173" t="str">
            <v>Z</v>
          </cell>
          <cell r="F173" t="str">
            <v>Zo+TL</v>
          </cell>
          <cell r="G173">
            <v>0</v>
          </cell>
        </row>
        <row r="174">
          <cell r="C174" t="str">
            <v>IV</v>
          </cell>
          <cell r="D174" t="str">
            <v>THUẾ GIÁ TRỊ GIA TĂNG ĐẦU RA</v>
          </cell>
          <cell r="E174" t="str">
            <v>VAT</v>
          </cell>
          <cell r="F174" t="str">
            <v>10%Z</v>
          </cell>
          <cell r="G174">
            <v>0</v>
          </cell>
        </row>
        <row r="175">
          <cell r="C175" t="str">
            <v>V</v>
          </cell>
          <cell r="D175" t="str">
            <v>GIÁ TRỊ DỰ TOÁN  XÂY LẮP SAU THUẾ</v>
          </cell>
          <cell r="E175" t="str">
            <v>Gxl</v>
          </cell>
          <cell r="F175" t="str">
            <v>Z+VAT</v>
          </cell>
          <cell r="G175">
            <v>0</v>
          </cell>
        </row>
        <row r="176">
          <cell r="B176" t="str">
            <v>T3P250</v>
          </cell>
          <cell r="D176" t="str">
            <v>7 Trạm 3 pha 250kVA</v>
          </cell>
        </row>
        <row r="177">
          <cell r="C177" t="str">
            <v>I</v>
          </cell>
          <cell r="D177" t="str">
            <v>CHI PHÍ TRỰC TIẾP</v>
          </cell>
          <cell r="E177" t="str">
            <v>T</v>
          </cell>
          <cell r="F177" t="str">
            <v>A+B+C</v>
          </cell>
          <cell r="G177">
            <v>71365482</v>
          </cell>
          <cell r="H177" t="str">
            <v>A+B+C</v>
          </cell>
          <cell r="I177">
            <v>6389839</v>
          </cell>
        </row>
        <row r="178">
          <cell r="C178">
            <v>1</v>
          </cell>
          <cell r="D178" t="str">
            <v xml:space="preserve"> Chi phí vật liệu </v>
          </cell>
          <cell r="E178" t="str">
            <v>A</v>
          </cell>
          <cell r="F178" t="str">
            <v>a1+a2</v>
          </cell>
          <cell r="G178">
            <v>0</v>
          </cell>
          <cell r="H178" t="str">
            <v>a1+a2</v>
          </cell>
          <cell r="I178">
            <v>0</v>
          </cell>
        </row>
        <row r="179">
          <cell r="B179" t="str">
            <v>VLT3P250</v>
          </cell>
          <cell r="D179" t="str">
            <v>- Vật liệu phụ</v>
          </cell>
          <cell r="E179" t="str">
            <v>a1</v>
          </cell>
          <cell r="F179" t="str">
            <v>VL</v>
          </cell>
          <cell r="G179">
            <v>0</v>
          </cell>
          <cell r="H179" t="str">
            <v>VL</v>
          </cell>
          <cell r="I179">
            <v>0</v>
          </cell>
        </row>
        <row r="180">
          <cell r="D180" t="str">
            <v xml:space="preserve">- Vận chuyển đường dài vật liệu </v>
          </cell>
          <cell r="E180" t="str">
            <v>a2</v>
          </cell>
          <cell r="F180" t="str">
            <v>VCVL</v>
          </cell>
          <cell r="H180" t="str">
            <v>VCVL</v>
          </cell>
        </row>
        <row r="181">
          <cell r="C181">
            <v>2</v>
          </cell>
          <cell r="D181" t="str">
            <v xml:space="preserve"> Chi phí nhân công </v>
          </cell>
          <cell r="E181" t="str">
            <v>B</v>
          </cell>
          <cell r="F181" t="str">
            <v>b1+b2</v>
          </cell>
          <cell r="G181">
            <v>69273567</v>
          </cell>
          <cell r="H181" t="str">
            <v>b1+b2</v>
          </cell>
          <cell r="I181">
            <v>6389839</v>
          </cell>
        </row>
        <row r="182">
          <cell r="B182" t="str">
            <v>VLT3P250</v>
          </cell>
          <cell r="D182" t="str">
            <v>- Nhân công lắp mới</v>
          </cell>
          <cell r="E182" t="str">
            <v>b1</v>
          </cell>
          <cell r="F182" t="str">
            <v>NCxdm x1</v>
          </cell>
          <cell r="G182">
            <v>69273567</v>
          </cell>
          <cell r="H182" t="str">
            <v>NCXDM</v>
          </cell>
          <cell r="I182">
            <v>6389839</v>
          </cell>
        </row>
        <row r="183">
          <cell r="D183" t="str">
            <v>- Nhân công tháo lắp vật tư hiện hữu</v>
          </cell>
          <cell r="E183" t="str">
            <v>b2</v>
          </cell>
          <cell r="F183" t="str">
            <v>NCTL×0,934</v>
          </cell>
          <cell r="G183">
            <v>0</v>
          </cell>
          <cell r="H183" t="str">
            <v>NCTL</v>
          </cell>
          <cell r="I183">
            <v>0</v>
          </cell>
        </row>
        <row r="184">
          <cell r="C184">
            <v>3</v>
          </cell>
          <cell r="D184" t="str">
            <v xml:space="preserve"> Chi phí máy thi công</v>
          </cell>
          <cell r="E184" t="str">
            <v>C</v>
          </cell>
          <cell r="F184" t="str">
            <v>c1+c2</v>
          </cell>
          <cell r="G184">
            <v>2091915</v>
          </cell>
          <cell r="H184" t="str">
            <v>c1+c2</v>
          </cell>
          <cell r="I184">
            <v>0</v>
          </cell>
        </row>
        <row r="185">
          <cell r="B185" t="str">
            <v>VLT3P250</v>
          </cell>
          <cell r="D185" t="str">
            <v>- Máy thi công lắp mới</v>
          </cell>
          <cell r="E185" t="str">
            <v>c1</v>
          </cell>
          <cell r="F185" t="str">
            <v>MTCXDM</v>
          </cell>
          <cell r="G185">
            <v>2091915</v>
          </cell>
          <cell r="H185" t="str">
            <v>MTCXDM</v>
          </cell>
          <cell r="I185">
            <v>0</v>
          </cell>
        </row>
        <row r="186">
          <cell r="D186" t="str">
            <v>- Máy thi công tháo lắp vật tư hiện hữu</v>
          </cell>
          <cell r="E186" t="str">
            <v>c2</v>
          </cell>
          <cell r="F186" t="str">
            <v>MTCTL</v>
          </cell>
          <cell r="G186">
            <v>0</v>
          </cell>
          <cell r="H186" t="str">
            <v>MTCTL</v>
          </cell>
          <cell r="I186">
            <v>0</v>
          </cell>
        </row>
        <row r="187">
          <cell r="C187" t="str">
            <v>II</v>
          </cell>
          <cell r="D187" t="str">
            <v>CHI PHÍ CHUNG</v>
          </cell>
          <cell r="E187" t="str">
            <v>C</v>
          </cell>
          <cell r="F187" t="str">
            <v>5,5%T</v>
          </cell>
          <cell r="G187">
            <v>3925102</v>
          </cell>
          <cell r="H187" t="str">
            <v>5,5%T</v>
          </cell>
          <cell r="I187">
            <v>351441</v>
          </cell>
        </row>
        <row r="188">
          <cell r="D188" t="str">
            <v>GIÁ THÀNH DỰ TOÁN XÂY DỰNG</v>
          </cell>
          <cell r="E188" t="str">
            <v>Zo</v>
          </cell>
          <cell r="F188" t="str">
            <v>T+C</v>
          </cell>
          <cell r="G188">
            <v>75290584</v>
          </cell>
          <cell r="H188" t="str">
            <v>T+C</v>
          </cell>
          <cell r="I188">
            <v>6741280</v>
          </cell>
        </row>
        <row r="189">
          <cell r="C189" t="str">
            <v>III</v>
          </cell>
          <cell r="D189" t="str">
            <v>THU NHẬP CHỊU THUẾ TÍNH TRƯỚC</v>
          </cell>
          <cell r="E189" t="str">
            <v>TL</v>
          </cell>
          <cell r="F189" t="str">
            <v>6%Zo</v>
          </cell>
          <cell r="G189">
            <v>4517435</v>
          </cell>
          <cell r="H189" t="str">
            <v>6%Zo</v>
          </cell>
          <cell r="I189">
            <v>404477</v>
          </cell>
        </row>
        <row r="190">
          <cell r="B190" t="str">
            <v>XLT3P250</v>
          </cell>
          <cell r="D190" t="str">
            <v>GIÁ TRỊ DỰ TOÁN XÂY LẮP TRƯỚC THUẾ</v>
          </cell>
          <cell r="E190" t="str">
            <v>Z</v>
          </cell>
          <cell r="F190" t="str">
            <v>Zo+TL</v>
          </cell>
          <cell r="G190">
            <v>79808019</v>
          </cell>
          <cell r="H190" t="str">
            <v>Zo+TL</v>
          </cell>
          <cell r="I190">
            <v>7145757</v>
          </cell>
        </row>
        <row r="191">
          <cell r="C191" t="str">
            <v>IV</v>
          </cell>
          <cell r="D191" t="str">
            <v>THUẾ GIÁ TRỊ GIA TĂNG ĐẦU RA</v>
          </cell>
          <cell r="E191" t="str">
            <v>VAT</v>
          </cell>
          <cell r="F191" t="str">
            <v>10%Z</v>
          </cell>
          <cell r="G191">
            <v>7980802</v>
          </cell>
          <cell r="H191" t="str">
            <v>10%Z</v>
          </cell>
          <cell r="I191">
            <v>714576</v>
          </cell>
        </row>
        <row r="192">
          <cell r="C192" t="str">
            <v>V</v>
          </cell>
          <cell r="D192" t="str">
            <v>GIÁ TRỊ DỰ TOÁN  XÂY LẮP SAU THUẾ</v>
          </cell>
          <cell r="E192" t="str">
            <v>Gxl</v>
          </cell>
          <cell r="F192" t="str">
            <v>Z+VAT</v>
          </cell>
          <cell r="G192">
            <v>87788821</v>
          </cell>
          <cell r="H192" t="str">
            <v>Z+VAT</v>
          </cell>
          <cell r="I192">
            <v>7860333</v>
          </cell>
        </row>
        <row r="193">
          <cell r="B193" t="str">
            <v>TRNC3X50</v>
          </cell>
          <cell r="D193" t="str">
            <v xml:space="preserve"> Trạm NC từ 50kVA lên 3x50kVA</v>
          </cell>
        </row>
        <row r="194">
          <cell r="C194" t="str">
            <v>I</v>
          </cell>
          <cell r="D194" t="str">
            <v>CHI PHÍ TRỰC TIẾP</v>
          </cell>
          <cell r="E194" t="str">
            <v>T</v>
          </cell>
          <cell r="H194" t="str">
            <v>A+B+C</v>
          </cell>
          <cell r="I194">
            <v>0</v>
          </cell>
        </row>
        <row r="195">
          <cell r="C195">
            <v>1</v>
          </cell>
          <cell r="D195" t="str">
            <v xml:space="preserve"> Chi phí vật liệu </v>
          </cell>
          <cell r="E195" t="str">
            <v>A</v>
          </cell>
          <cell r="H195" t="str">
            <v>a1+a2</v>
          </cell>
          <cell r="I195">
            <v>0</v>
          </cell>
        </row>
        <row r="196">
          <cell r="B196" t="str">
            <v>VLTRNC3X50</v>
          </cell>
          <cell r="D196" t="str">
            <v>- Vật liệu phụ</v>
          </cell>
          <cell r="E196" t="str">
            <v>a1</v>
          </cell>
          <cell r="H196" t="str">
            <v>VL</v>
          </cell>
          <cell r="I196">
            <v>0</v>
          </cell>
        </row>
        <row r="197">
          <cell r="D197" t="str">
            <v xml:space="preserve">- Vận chuyển đường dài vật liệu </v>
          </cell>
          <cell r="E197" t="str">
            <v>a2</v>
          </cell>
          <cell r="H197" t="str">
            <v>VCVL</v>
          </cell>
        </row>
        <row r="198">
          <cell r="C198">
            <v>2</v>
          </cell>
          <cell r="D198" t="str">
            <v xml:space="preserve"> Chi phí nhân công </v>
          </cell>
          <cell r="E198" t="str">
            <v>B</v>
          </cell>
          <cell r="H198" t="str">
            <v>b1+b2</v>
          </cell>
          <cell r="I198">
            <v>0</v>
          </cell>
        </row>
        <row r="199">
          <cell r="B199" t="str">
            <v>VLTRNC3X50</v>
          </cell>
          <cell r="D199" t="str">
            <v>- Nhân công lắp mới</v>
          </cell>
          <cell r="E199" t="str">
            <v>b1</v>
          </cell>
          <cell r="H199" t="str">
            <v>NCXDM×0,934</v>
          </cell>
          <cell r="I199">
            <v>0</v>
          </cell>
        </row>
        <row r="200">
          <cell r="D200" t="str">
            <v>- Nhân công tháo lắp vật tư hiện hữu</v>
          </cell>
          <cell r="E200" t="str">
            <v>b2</v>
          </cell>
          <cell r="H200" t="str">
            <v>NCTL×0,934</v>
          </cell>
          <cell r="I200">
            <v>0</v>
          </cell>
        </row>
        <row r="201">
          <cell r="C201">
            <v>3</v>
          </cell>
          <cell r="D201" t="str">
            <v xml:space="preserve"> Chi phí máy thi công</v>
          </cell>
          <cell r="E201" t="str">
            <v>C</v>
          </cell>
          <cell r="H201" t="str">
            <v>c1+c2</v>
          </cell>
          <cell r="I201">
            <v>0</v>
          </cell>
        </row>
        <row r="202">
          <cell r="B202" t="str">
            <v>VLTRNC3X50</v>
          </cell>
          <cell r="D202" t="str">
            <v>- Máy thi công lắp mới</v>
          </cell>
          <cell r="E202" t="str">
            <v>c1</v>
          </cell>
          <cell r="H202" t="str">
            <v>MTCXDM</v>
          </cell>
          <cell r="I202">
            <v>0</v>
          </cell>
        </row>
        <row r="203">
          <cell r="D203" t="str">
            <v>- Máy thi công tháo lắp vật tư hiện hữu</v>
          </cell>
          <cell r="E203" t="str">
            <v>c2</v>
          </cell>
          <cell r="H203" t="str">
            <v>MTCTL</v>
          </cell>
          <cell r="I203">
            <v>0</v>
          </cell>
        </row>
        <row r="204">
          <cell r="C204" t="str">
            <v>II</v>
          </cell>
          <cell r="D204" t="str">
            <v>CHI PHÍ CHUNG</v>
          </cell>
          <cell r="E204" t="str">
            <v>C</v>
          </cell>
          <cell r="H204" t="str">
            <v>5,5%T</v>
          </cell>
          <cell r="I204">
            <v>0</v>
          </cell>
        </row>
        <row r="205">
          <cell r="D205" t="str">
            <v>GIÁ THÀNH DỰ TOÁN XÂY DỰNG</v>
          </cell>
          <cell r="E205" t="str">
            <v>Zo</v>
          </cell>
          <cell r="H205" t="str">
            <v>T+C</v>
          </cell>
          <cell r="I205">
            <v>0</v>
          </cell>
        </row>
        <row r="206">
          <cell r="C206" t="str">
            <v>III</v>
          </cell>
          <cell r="D206" t="str">
            <v>THU NHẬP CHỊU THUẾ TÍNH TRƯỚC</v>
          </cell>
          <cell r="E206" t="str">
            <v>TL</v>
          </cell>
          <cell r="H206" t="str">
            <v>6%Zo</v>
          </cell>
          <cell r="I206">
            <v>0</v>
          </cell>
        </row>
        <row r="207">
          <cell r="B207" t="str">
            <v>XLTRNC3X50</v>
          </cell>
          <cell r="D207" t="str">
            <v>GIÁ TRỊ DỰ TOÁN XÂY LẮP TRƯỚC THUẾ</v>
          </cell>
          <cell r="E207" t="str">
            <v>Z</v>
          </cell>
          <cell r="H207" t="str">
            <v>Zo+TL</v>
          </cell>
          <cell r="I207">
            <v>0</v>
          </cell>
        </row>
        <row r="208">
          <cell r="C208" t="str">
            <v>IV</v>
          </cell>
          <cell r="D208" t="str">
            <v>THUẾ GIÁ TRỊ GIA TĂNG ĐẦU RA</v>
          </cell>
          <cell r="E208" t="str">
            <v>VAT</v>
          </cell>
          <cell r="H208" t="str">
            <v>10%Z</v>
          </cell>
          <cell r="I208">
            <v>0</v>
          </cell>
        </row>
        <row r="209">
          <cell r="C209" t="str">
            <v>V</v>
          </cell>
          <cell r="D209" t="str">
            <v>GIÁ TRỊ DỰ TOÁN  XÂY LẮP SAU THUẾ</v>
          </cell>
          <cell r="E209" t="str">
            <v>Gxl</v>
          </cell>
          <cell r="H209" t="str">
            <v>Z+VAT</v>
          </cell>
          <cell r="I209">
            <v>0</v>
          </cell>
        </row>
        <row r="210">
          <cell r="D210" t="str">
            <v/>
          </cell>
        </row>
      </sheetData>
      <sheetData sheetId="7" refreshError="1">
        <row r="2">
          <cell r="G2">
            <v>48</v>
          </cell>
        </row>
        <row r="3">
          <cell r="B3">
            <v>0</v>
          </cell>
          <cell r="G3">
            <v>56</v>
          </cell>
        </row>
        <row r="4">
          <cell r="B4">
            <v>0</v>
          </cell>
        </row>
        <row r="5">
          <cell r="B5">
            <v>0</v>
          </cell>
          <cell r="G5">
            <v>2.15</v>
          </cell>
        </row>
        <row r="6">
          <cell r="B6">
            <v>2</v>
          </cell>
        </row>
        <row r="7">
          <cell r="B7">
            <v>0</v>
          </cell>
        </row>
        <row r="8">
          <cell r="B8">
            <v>0</v>
          </cell>
        </row>
        <row r="9">
          <cell r="B9">
            <v>0</v>
          </cell>
        </row>
        <row r="10">
          <cell r="B10">
            <v>0</v>
          </cell>
        </row>
        <row r="11">
          <cell r="B11">
            <v>1</v>
          </cell>
        </row>
        <row r="12">
          <cell r="B12">
            <v>0</v>
          </cell>
        </row>
        <row r="14">
          <cell r="B14">
            <v>7</v>
          </cell>
        </row>
        <row r="25">
          <cell r="A25">
            <v>0</v>
          </cell>
          <cell r="B25" t="str">
            <v>MÃ</v>
          </cell>
          <cell r="D25" t="str">
            <v>STT</v>
          </cell>
          <cell r="E25" t="str">
            <v>MÃ ĐM</v>
          </cell>
          <cell r="F25" t="str">
            <v>TÊN CẤU KIỆN</v>
          </cell>
          <cell r="G25" t="str">
            <v xml:space="preserve">ĐƠN </v>
          </cell>
          <cell r="H25" t="str">
            <v>KHỐI</v>
          </cell>
          <cell r="I25" t="str">
            <v>ĐƠN GIÁ</v>
          </cell>
          <cell r="N25" t="str">
            <v xml:space="preserve">THÀNH TIỀN </v>
          </cell>
          <cell r="S25" t="str">
            <v>GHI CHÚ</v>
          </cell>
          <cell r="U25" t="str">
            <v>TỶ TRỌNG</v>
          </cell>
          <cell r="V25" t="str">
            <v>KHỐI LƯỢNG</v>
          </cell>
        </row>
        <row r="26">
          <cell r="A26">
            <v>0</v>
          </cell>
          <cell r="G26" t="str">
            <v>VỊ</v>
          </cell>
          <cell r="H26" t="str">
            <v>LƯỢNG</v>
          </cell>
          <cell r="I26" t="str">
            <v>VL CHÍNH</v>
          </cell>
          <cell r="J26" t="str">
            <v>VL PHỤ</v>
          </cell>
          <cell r="K26" t="str">
            <v>NC1776</v>
          </cell>
          <cell r="L26" t="str">
            <v>NC4970</v>
          </cell>
          <cell r="M26" t="str">
            <v>MTC4970</v>
          </cell>
          <cell r="N26" t="str">
            <v>VL CHÍNH</v>
          </cell>
          <cell r="O26" t="str">
            <v>VL PHỤ</v>
          </cell>
          <cell r="P26" t="str">
            <v>NC1776</v>
          </cell>
          <cell r="Q26" t="str">
            <v>NC4970</v>
          </cell>
          <cell r="R26" t="str">
            <v>MTC4970</v>
          </cell>
        </row>
        <row r="27">
          <cell r="A27">
            <v>1</v>
          </cell>
          <cell r="B27">
            <v>2</v>
          </cell>
          <cell r="C27">
            <v>3</v>
          </cell>
          <cell r="D27">
            <v>4</v>
          </cell>
          <cell r="E27">
            <v>5</v>
          </cell>
          <cell r="F27">
            <v>6</v>
          </cell>
          <cell r="G27">
            <v>7</v>
          </cell>
          <cell r="H27">
            <v>8</v>
          </cell>
          <cell r="I27">
            <v>9</v>
          </cell>
          <cell r="J27">
            <v>10</v>
          </cell>
          <cell r="K27">
            <v>11</v>
          </cell>
          <cell r="L27">
            <v>12</v>
          </cell>
          <cell r="M27">
            <v>13</v>
          </cell>
          <cell r="N27">
            <v>14</v>
          </cell>
          <cell r="O27">
            <v>15</v>
          </cell>
          <cell r="P27">
            <v>16</v>
          </cell>
          <cell r="Q27">
            <v>17</v>
          </cell>
          <cell r="R27">
            <v>18</v>
          </cell>
          <cell r="S27">
            <v>19</v>
          </cell>
        </row>
        <row r="28">
          <cell r="A28" t="str">
            <v>TR25</v>
          </cell>
          <cell r="C28">
            <v>0</v>
          </cell>
          <cell r="E28" t="str">
            <v>0 Trạm 1 pha 25kVA</v>
          </cell>
        </row>
        <row r="29">
          <cell r="A29" t="str">
            <v>TBTR25</v>
          </cell>
          <cell r="C29">
            <v>0</v>
          </cell>
          <cell r="F29" t="str">
            <v>A.PHẦN THIẾT BỊ</v>
          </cell>
          <cell r="N29">
            <v>0</v>
          </cell>
          <cell r="O29">
            <v>0</v>
          </cell>
          <cell r="Q29">
            <v>0</v>
          </cell>
          <cell r="R29">
            <v>0</v>
          </cell>
          <cell r="V29">
            <v>0</v>
          </cell>
        </row>
        <row r="30">
          <cell r="A30">
            <v>0</v>
          </cell>
          <cell r="B30" t="str">
            <v>TR251</v>
          </cell>
          <cell r="C30">
            <v>0</v>
          </cell>
          <cell r="E30" t="str">
            <v>T1.1431</v>
          </cell>
          <cell r="F30" t="str">
            <v>Máy biến áp AMORPHOUS 12,7/0,22-0,44kV  25kVA  (trạm treo NC x 1,1)</v>
          </cell>
          <cell r="G30" t="str">
            <v>máy</v>
          </cell>
          <cell r="H30">
            <v>0</v>
          </cell>
          <cell r="I30">
            <v>41513000</v>
          </cell>
          <cell r="L30">
            <v>760207</v>
          </cell>
          <cell r="M30">
            <v>380270</v>
          </cell>
          <cell r="N30">
            <v>0</v>
          </cell>
          <cell r="O30">
            <v>0</v>
          </cell>
          <cell r="Q30">
            <v>0</v>
          </cell>
          <cell r="R30">
            <v>0</v>
          </cell>
          <cell r="U30">
            <v>320</v>
          </cell>
          <cell r="V30">
            <v>0</v>
          </cell>
        </row>
        <row r="31">
          <cell r="A31">
            <v>0</v>
          </cell>
          <cell r="B31" t="str">
            <v>FCO100</v>
          </cell>
          <cell r="C31">
            <v>0</v>
          </cell>
          <cell r="E31" t="str">
            <v>T2.3505</v>
          </cell>
          <cell r="F31" t="str">
            <v>FCO 27kV - 100A</v>
          </cell>
          <cell r="G31" t="str">
            <v>cái</v>
          </cell>
          <cell r="H31">
            <v>0</v>
          </cell>
          <cell r="I31">
            <v>921000</v>
          </cell>
          <cell r="L31">
            <v>222640</v>
          </cell>
          <cell r="M31">
            <v>0</v>
          </cell>
          <cell r="N31">
            <v>0</v>
          </cell>
          <cell r="O31">
            <v>0</v>
          </cell>
          <cell r="Q31">
            <v>0</v>
          </cell>
          <cell r="R31">
            <v>0</v>
          </cell>
          <cell r="U31">
            <v>1.5</v>
          </cell>
          <cell r="V31">
            <v>0</v>
          </cell>
        </row>
        <row r="32">
          <cell r="A32">
            <v>0</v>
          </cell>
          <cell r="B32" t="str">
            <v>LA18</v>
          </cell>
          <cell r="C32">
            <v>0</v>
          </cell>
          <cell r="E32" t="str">
            <v>T2.5004</v>
          </cell>
          <cell r="F32" t="str">
            <v>LA 18kV 10kA</v>
          </cell>
          <cell r="G32" t="str">
            <v>cái</v>
          </cell>
          <cell r="H32">
            <v>0</v>
          </cell>
          <cell r="I32">
            <v>784000</v>
          </cell>
          <cell r="L32">
            <v>83490</v>
          </cell>
          <cell r="M32">
            <v>0</v>
          </cell>
          <cell r="N32">
            <v>0</v>
          </cell>
          <cell r="O32">
            <v>0</v>
          </cell>
          <cell r="Q32">
            <v>0</v>
          </cell>
          <cell r="R32">
            <v>0</v>
          </cell>
          <cell r="U32">
            <v>0.8</v>
          </cell>
          <cell r="V32">
            <v>0</v>
          </cell>
        </row>
        <row r="33">
          <cell r="A33">
            <v>0</v>
          </cell>
          <cell r="B33" t="str">
            <v>ATM125</v>
          </cell>
          <cell r="C33">
            <v>0</v>
          </cell>
          <cell r="E33" t="str">
            <v>T2.8403</v>
          </cell>
          <cell r="F33" t="str">
            <v>MCCB 3 cực 400V -125A - 30KA</v>
          </cell>
          <cell r="G33" t="str">
            <v>cái</v>
          </cell>
          <cell r="H33">
            <v>0</v>
          </cell>
          <cell r="I33">
            <v>1750000</v>
          </cell>
          <cell r="L33">
            <v>0</v>
          </cell>
          <cell r="M33">
            <v>0</v>
          </cell>
          <cell r="N33">
            <v>0</v>
          </cell>
          <cell r="O33">
            <v>0</v>
          </cell>
          <cell r="Q33">
            <v>0</v>
          </cell>
          <cell r="R33">
            <v>0</v>
          </cell>
          <cell r="U33">
            <v>2</v>
          </cell>
          <cell r="V33">
            <v>0</v>
          </cell>
        </row>
        <row r="34">
          <cell r="A34">
            <v>0</v>
          </cell>
          <cell r="B34" t="str">
            <v>TI1005</v>
          </cell>
          <cell r="C34">
            <v>0</v>
          </cell>
          <cell r="E34">
            <v>0</v>
          </cell>
          <cell r="F34" t="str">
            <v>Biến dòng 600V - 100/5A</v>
          </cell>
          <cell r="G34" t="str">
            <v>cái</v>
          </cell>
          <cell r="I34">
            <v>0</v>
          </cell>
          <cell r="L34">
            <v>0</v>
          </cell>
          <cell r="M34">
            <v>0</v>
          </cell>
          <cell r="N34">
            <v>0</v>
          </cell>
          <cell r="O34">
            <v>0</v>
          </cell>
          <cell r="Q34">
            <v>0</v>
          </cell>
          <cell r="R34">
            <v>0</v>
          </cell>
          <cell r="U34">
            <v>0</v>
          </cell>
          <cell r="V34">
            <v>0</v>
          </cell>
        </row>
        <row r="35">
          <cell r="A35">
            <v>0</v>
          </cell>
          <cell r="B35" t="str">
            <v>DK1p80A</v>
          </cell>
          <cell r="C35">
            <v>0</v>
          </cell>
          <cell r="E35">
            <v>0</v>
          </cell>
          <cell r="F35" t="str">
            <v>Điện kế 1 pha 2 dây 220V-80A</v>
          </cell>
          <cell r="G35" t="str">
            <v>cái</v>
          </cell>
          <cell r="I35">
            <v>0</v>
          </cell>
          <cell r="L35">
            <v>0</v>
          </cell>
          <cell r="M35">
            <v>0</v>
          </cell>
          <cell r="N35">
            <v>0</v>
          </cell>
          <cell r="O35">
            <v>0</v>
          </cell>
          <cell r="Q35">
            <v>0</v>
          </cell>
          <cell r="R35">
            <v>0</v>
          </cell>
          <cell r="U35">
            <v>0</v>
          </cell>
          <cell r="V35">
            <v>0</v>
          </cell>
        </row>
        <row r="36">
          <cell r="A36" t="str">
            <v>VLTR25</v>
          </cell>
          <cell r="C36">
            <v>0</v>
          </cell>
          <cell r="F36" t="str">
            <v>B. PHẦN VẬT LIỆU</v>
          </cell>
          <cell r="N36">
            <v>0</v>
          </cell>
          <cell r="O36">
            <v>0</v>
          </cell>
          <cell r="Q36">
            <v>0</v>
          </cell>
          <cell r="R36">
            <v>0</v>
          </cell>
          <cell r="V36">
            <v>0</v>
          </cell>
        </row>
        <row r="37">
          <cell r="C37">
            <v>0</v>
          </cell>
          <cell r="D37">
            <v>0</v>
          </cell>
          <cell r="F37" t="str">
            <v>Vật liệu bảo vệ thiết bị</v>
          </cell>
          <cell r="G37" t="str">
            <v>Bộ</v>
          </cell>
          <cell r="H37">
            <v>0</v>
          </cell>
          <cell r="U37">
            <v>0</v>
          </cell>
          <cell r="V37">
            <v>0</v>
          </cell>
        </row>
        <row r="38">
          <cell r="A38">
            <v>0</v>
          </cell>
          <cell r="C38">
            <v>0</v>
          </cell>
          <cell r="F38" t="str">
            <v>Gồm có:</v>
          </cell>
          <cell r="U38">
            <v>0</v>
          </cell>
          <cell r="V38">
            <v>0</v>
          </cell>
        </row>
        <row r="39">
          <cell r="A39">
            <v>0</v>
          </cell>
          <cell r="B39" t="str">
            <v>CHI3K</v>
          </cell>
          <cell r="C39">
            <v>0</v>
          </cell>
          <cell r="E39">
            <v>0</v>
          </cell>
          <cell r="F39" t="str">
            <v>Dây chảy 3K</v>
          </cell>
          <cell r="G39" t="str">
            <v>Sợi</v>
          </cell>
          <cell r="H39">
            <v>0</v>
          </cell>
          <cell r="I39">
            <v>22000</v>
          </cell>
          <cell r="L39">
            <v>0</v>
          </cell>
          <cell r="M39">
            <v>0</v>
          </cell>
          <cell r="N39">
            <v>0</v>
          </cell>
          <cell r="O39">
            <v>0</v>
          </cell>
          <cell r="Q39">
            <v>0</v>
          </cell>
          <cell r="R39">
            <v>0</v>
          </cell>
          <cell r="U39">
            <v>0</v>
          </cell>
          <cell r="V39">
            <v>0</v>
          </cell>
        </row>
        <row r="40">
          <cell r="A40">
            <v>0</v>
          </cell>
          <cell r="B40" t="str">
            <v>CHUPFCO</v>
          </cell>
          <cell r="C40">
            <v>0</v>
          </cell>
          <cell r="E40">
            <v>0</v>
          </cell>
          <cell r="F40" t="str">
            <v>Chụp đầu FCO (Trên + Dưới)</v>
          </cell>
          <cell r="G40" t="str">
            <v>bộ</v>
          </cell>
          <cell r="H40">
            <v>0</v>
          </cell>
          <cell r="I40">
            <v>190000</v>
          </cell>
          <cell r="L40">
            <v>0</v>
          </cell>
          <cell r="M40">
            <v>0</v>
          </cell>
          <cell r="N40">
            <v>0</v>
          </cell>
          <cell r="O40">
            <v>0</v>
          </cell>
          <cell r="Q40">
            <v>0</v>
          </cell>
          <cell r="R40">
            <v>0</v>
          </cell>
          <cell r="U40">
            <v>0</v>
          </cell>
          <cell r="V40">
            <v>0</v>
          </cell>
        </row>
        <row r="41">
          <cell r="A41">
            <v>0</v>
          </cell>
          <cell r="B41" t="str">
            <v>CHUPLA</v>
          </cell>
          <cell r="C41">
            <v>0</v>
          </cell>
          <cell r="E41">
            <v>0</v>
          </cell>
          <cell r="F41" t="str">
            <v>Chụp đầu LA</v>
          </cell>
          <cell r="G41" t="str">
            <v>cái</v>
          </cell>
          <cell r="H41">
            <v>0</v>
          </cell>
          <cell r="I41">
            <v>32000</v>
          </cell>
          <cell r="L41">
            <v>0</v>
          </cell>
          <cell r="M41">
            <v>0</v>
          </cell>
          <cell r="N41">
            <v>0</v>
          </cell>
          <cell r="O41">
            <v>0</v>
          </cell>
          <cell r="Q41">
            <v>0</v>
          </cell>
          <cell r="R41">
            <v>0</v>
          </cell>
          <cell r="U41">
            <v>0</v>
          </cell>
          <cell r="V41">
            <v>0</v>
          </cell>
        </row>
        <row r="42">
          <cell r="A42">
            <v>0</v>
          </cell>
          <cell r="B42" t="str">
            <v>CHUPMBA</v>
          </cell>
          <cell r="C42">
            <v>0</v>
          </cell>
          <cell r="E42">
            <v>0</v>
          </cell>
          <cell r="F42" t="str">
            <v>Chụp đầu cực MBA</v>
          </cell>
          <cell r="G42" t="str">
            <v>cái</v>
          </cell>
          <cell r="H42">
            <v>0</v>
          </cell>
          <cell r="I42">
            <v>52000</v>
          </cell>
          <cell r="L42">
            <v>0</v>
          </cell>
          <cell r="M42">
            <v>0</v>
          </cell>
          <cell r="N42">
            <v>0</v>
          </cell>
          <cell r="O42">
            <v>0</v>
          </cell>
          <cell r="Q42">
            <v>0</v>
          </cell>
          <cell r="R42">
            <v>0</v>
          </cell>
          <cell r="U42">
            <v>0</v>
          </cell>
          <cell r="V42">
            <v>0</v>
          </cell>
        </row>
        <row r="43">
          <cell r="A43">
            <v>0</v>
          </cell>
          <cell r="C43">
            <v>0</v>
          </cell>
          <cell r="D43">
            <v>0</v>
          </cell>
          <cell r="F43" t="str">
            <v>Đà Composite bắt LA, FCO</v>
          </cell>
          <cell r="G43" t="str">
            <v>Bộ</v>
          </cell>
          <cell r="H43">
            <v>0</v>
          </cell>
          <cell r="U43">
            <v>0</v>
          </cell>
          <cell r="V43">
            <v>0</v>
          </cell>
        </row>
        <row r="44">
          <cell r="A44">
            <v>0</v>
          </cell>
          <cell r="C44">
            <v>0</v>
          </cell>
          <cell r="F44" t="str">
            <v>Gồm có:</v>
          </cell>
          <cell r="U44">
            <v>0</v>
          </cell>
          <cell r="V44">
            <v>0</v>
          </cell>
        </row>
        <row r="45">
          <cell r="A45">
            <v>0</v>
          </cell>
          <cell r="B45" t="str">
            <v>COM800</v>
          </cell>
          <cell r="C45">
            <v>0</v>
          </cell>
          <cell r="E45">
            <v>0</v>
          </cell>
          <cell r="F45" t="str">
            <v>Đà hộp composite 110x80x5-800</v>
          </cell>
          <cell r="G45" t="str">
            <v>cái</v>
          </cell>
          <cell r="H45">
            <v>0</v>
          </cell>
          <cell r="I45">
            <v>456000</v>
          </cell>
          <cell r="L45">
            <v>0</v>
          </cell>
          <cell r="M45">
            <v>0</v>
          </cell>
          <cell r="N45">
            <v>0</v>
          </cell>
          <cell r="O45">
            <v>0</v>
          </cell>
          <cell r="Q45">
            <v>0</v>
          </cell>
          <cell r="R45">
            <v>0</v>
          </cell>
          <cell r="U45">
            <v>3.2</v>
          </cell>
          <cell r="V45">
            <v>0</v>
          </cell>
        </row>
        <row r="46">
          <cell r="A46">
            <v>0</v>
          </cell>
          <cell r="B46" t="str">
            <v>CCOM800</v>
          </cell>
          <cell r="C46">
            <v>0</v>
          </cell>
          <cell r="E46">
            <v>0</v>
          </cell>
          <cell r="F46" t="str">
            <v>Thanh chống 10x40x720</v>
          </cell>
          <cell r="G46" t="str">
            <v>cái</v>
          </cell>
          <cell r="H46">
            <v>0</v>
          </cell>
          <cell r="I46">
            <v>152000</v>
          </cell>
          <cell r="L46">
            <v>0</v>
          </cell>
          <cell r="M46">
            <v>0</v>
          </cell>
          <cell r="N46">
            <v>0</v>
          </cell>
          <cell r="O46">
            <v>0</v>
          </cell>
          <cell r="Q46">
            <v>0</v>
          </cell>
          <cell r="R46">
            <v>0</v>
          </cell>
          <cell r="U46">
            <v>0.5</v>
          </cell>
          <cell r="V46">
            <v>0</v>
          </cell>
        </row>
        <row r="47">
          <cell r="A47">
            <v>0</v>
          </cell>
          <cell r="B47" t="str">
            <v>BATLI</v>
          </cell>
          <cell r="C47">
            <v>0</v>
          </cell>
          <cell r="E47">
            <v>0</v>
          </cell>
          <cell r="F47" t="str">
            <v>Bass LI bắt FCO, LA</v>
          </cell>
          <cell r="G47" t="str">
            <v>Bộ</v>
          </cell>
          <cell r="H47">
            <v>0</v>
          </cell>
          <cell r="I47">
            <v>45000</v>
          </cell>
          <cell r="L47">
            <v>0</v>
          </cell>
          <cell r="M47">
            <v>0</v>
          </cell>
          <cell r="N47">
            <v>0</v>
          </cell>
          <cell r="O47">
            <v>0</v>
          </cell>
          <cell r="Q47">
            <v>0</v>
          </cell>
          <cell r="R47">
            <v>0</v>
          </cell>
          <cell r="U47">
            <v>0.4</v>
          </cell>
          <cell r="V47">
            <v>0</v>
          </cell>
        </row>
        <row r="48">
          <cell r="A48">
            <v>0</v>
          </cell>
          <cell r="B48" t="str">
            <v>B16400V</v>
          </cell>
          <cell r="C48">
            <v>0</v>
          </cell>
          <cell r="E48">
            <v>0</v>
          </cell>
          <cell r="F48" t="str">
            <v xml:space="preserve">Boulon 16x400VRS </v>
          </cell>
          <cell r="G48" t="str">
            <v>bộ</v>
          </cell>
          <cell r="H48">
            <v>0</v>
          </cell>
          <cell r="I48">
            <v>28000</v>
          </cell>
          <cell r="L48">
            <v>0</v>
          </cell>
          <cell r="M48">
            <v>0</v>
          </cell>
          <cell r="N48">
            <v>0</v>
          </cell>
          <cell r="O48">
            <v>0</v>
          </cell>
          <cell r="Q48">
            <v>0</v>
          </cell>
          <cell r="R48">
            <v>0</v>
          </cell>
          <cell r="U48">
            <v>0.39999999999999997</v>
          </cell>
          <cell r="V48">
            <v>0</v>
          </cell>
        </row>
        <row r="49">
          <cell r="A49">
            <v>0</v>
          </cell>
          <cell r="B49" t="str">
            <v>B16300</v>
          </cell>
          <cell r="C49">
            <v>0</v>
          </cell>
          <cell r="E49">
            <v>0</v>
          </cell>
          <cell r="F49" t="str">
            <v>Boulon 16x300</v>
          </cell>
          <cell r="G49" t="str">
            <v>bộ</v>
          </cell>
          <cell r="H49">
            <v>0</v>
          </cell>
          <cell r="I49">
            <v>21000</v>
          </cell>
          <cell r="L49">
            <v>0</v>
          </cell>
          <cell r="M49">
            <v>0</v>
          </cell>
          <cell r="N49">
            <v>0</v>
          </cell>
          <cell r="O49">
            <v>0</v>
          </cell>
          <cell r="Q49">
            <v>0</v>
          </cell>
          <cell r="R49">
            <v>0</v>
          </cell>
          <cell r="U49">
            <v>0.25</v>
          </cell>
          <cell r="V49">
            <v>0</v>
          </cell>
        </row>
        <row r="50">
          <cell r="A50">
            <v>0</v>
          </cell>
          <cell r="B50" t="str">
            <v>B14120</v>
          </cell>
          <cell r="C50">
            <v>0</v>
          </cell>
          <cell r="E50">
            <v>0</v>
          </cell>
          <cell r="F50" t="str">
            <v>Boulon 14x150</v>
          </cell>
          <cell r="G50" t="str">
            <v>bộ</v>
          </cell>
          <cell r="H50">
            <v>0</v>
          </cell>
          <cell r="I50">
            <v>11000</v>
          </cell>
          <cell r="L50">
            <v>0</v>
          </cell>
          <cell r="M50">
            <v>0</v>
          </cell>
          <cell r="N50">
            <v>0</v>
          </cell>
          <cell r="O50">
            <v>0</v>
          </cell>
          <cell r="Q50">
            <v>0</v>
          </cell>
          <cell r="R50">
            <v>0</v>
          </cell>
          <cell r="U50">
            <v>0.2</v>
          </cell>
          <cell r="V50">
            <v>0</v>
          </cell>
        </row>
        <row r="51">
          <cell r="A51">
            <v>0</v>
          </cell>
          <cell r="C51">
            <v>0</v>
          </cell>
          <cell r="D51">
            <v>0</v>
          </cell>
          <cell r="F51" t="str">
            <v>Bộ tiếp địa Trạm 1 pha</v>
          </cell>
          <cell r="G51" t="str">
            <v>Bộ</v>
          </cell>
          <cell r="H51">
            <v>0</v>
          </cell>
          <cell r="U51">
            <v>0</v>
          </cell>
          <cell r="V51">
            <v>0</v>
          </cell>
        </row>
        <row r="52">
          <cell r="A52">
            <v>0</v>
          </cell>
          <cell r="C52">
            <v>0</v>
          </cell>
          <cell r="F52" t="str">
            <v>Gồm có:</v>
          </cell>
          <cell r="U52">
            <v>0</v>
          </cell>
          <cell r="V52">
            <v>0</v>
          </cell>
        </row>
        <row r="53">
          <cell r="A53">
            <v>0</v>
          </cell>
          <cell r="B53" t="str">
            <v>M25</v>
          </cell>
          <cell r="C53">
            <v>0</v>
          </cell>
          <cell r="E53">
            <v>0</v>
          </cell>
          <cell r="F53" t="str">
            <v>Cáp đồng trần M25mm2</v>
          </cell>
          <cell r="G53" t="str">
            <v>kg</v>
          </cell>
          <cell r="H53">
            <v>0</v>
          </cell>
          <cell r="I53">
            <v>163028</v>
          </cell>
          <cell r="L53">
            <v>0</v>
          </cell>
          <cell r="M53">
            <v>0</v>
          </cell>
          <cell r="N53">
            <v>0</v>
          </cell>
          <cell r="O53">
            <v>0</v>
          </cell>
          <cell r="Q53">
            <v>0</v>
          </cell>
          <cell r="R53">
            <v>0</v>
          </cell>
          <cell r="U53">
            <v>1</v>
          </cell>
          <cell r="V53">
            <v>0</v>
          </cell>
        </row>
        <row r="54">
          <cell r="A54">
            <v>0</v>
          </cell>
          <cell r="B54" t="str">
            <v>CTD</v>
          </cell>
          <cell r="C54">
            <v>0</v>
          </cell>
          <cell r="E54">
            <v>0</v>
          </cell>
          <cell r="F54" t="str">
            <v>Cọc tiếp đất φ16 - 2,4m</v>
          </cell>
          <cell r="G54" t="str">
            <v>cọc</v>
          </cell>
          <cell r="H54">
            <v>0</v>
          </cell>
          <cell r="I54">
            <v>130000</v>
          </cell>
          <cell r="L54">
            <v>0</v>
          </cell>
          <cell r="M54">
            <v>0</v>
          </cell>
          <cell r="N54">
            <v>0</v>
          </cell>
          <cell r="O54">
            <v>0</v>
          </cell>
          <cell r="Q54">
            <v>0</v>
          </cell>
          <cell r="R54">
            <v>0</v>
          </cell>
          <cell r="U54">
            <v>5.3</v>
          </cell>
          <cell r="V54">
            <v>0</v>
          </cell>
        </row>
        <row r="55">
          <cell r="A55">
            <v>0</v>
          </cell>
          <cell r="B55" t="str">
            <v>KC</v>
          </cell>
          <cell r="C55">
            <v>0</v>
          </cell>
          <cell r="E55">
            <v>0</v>
          </cell>
          <cell r="F55" t="str">
            <v>Kẹp cọc tiếp địa</v>
          </cell>
          <cell r="G55" t="str">
            <v>bộ</v>
          </cell>
          <cell r="H55">
            <v>0</v>
          </cell>
          <cell r="I55">
            <v>25000</v>
          </cell>
          <cell r="L55">
            <v>0</v>
          </cell>
          <cell r="M55">
            <v>0</v>
          </cell>
          <cell r="N55">
            <v>0</v>
          </cell>
          <cell r="O55">
            <v>0</v>
          </cell>
          <cell r="Q55">
            <v>0</v>
          </cell>
          <cell r="R55">
            <v>0</v>
          </cell>
          <cell r="U55">
            <v>0.05</v>
          </cell>
          <cell r="V55">
            <v>0</v>
          </cell>
        </row>
        <row r="56">
          <cell r="A56">
            <v>0</v>
          </cell>
          <cell r="B56" t="str">
            <v>OXC38</v>
          </cell>
          <cell r="C56">
            <v>0</v>
          </cell>
          <cell r="E56">
            <v>0</v>
          </cell>
          <cell r="F56" t="str">
            <v xml:space="preserve">Ốc xiết cáp cỡ 38mm2 </v>
          </cell>
          <cell r="G56" t="str">
            <v>cái</v>
          </cell>
          <cell r="H56">
            <v>0</v>
          </cell>
          <cell r="I56">
            <v>21000</v>
          </cell>
          <cell r="L56">
            <v>0</v>
          </cell>
          <cell r="M56">
            <v>0</v>
          </cell>
          <cell r="N56">
            <v>0</v>
          </cell>
          <cell r="O56">
            <v>0</v>
          </cell>
          <cell r="Q56">
            <v>0</v>
          </cell>
          <cell r="R56">
            <v>0</v>
          </cell>
          <cell r="U56">
            <v>0</v>
          </cell>
          <cell r="V56">
            <v>0</v>
          </cell>
        </row>
        <row r="57">
          <cell r="A57">
            <v>0</v>
          </cell>
          <cell r="B57" t="str">
            <v>KTDTBA</v>
          </cell>
          <cell r="C57">
            <v>0</v>
          </cell>
          <cell r="E57" t="str">
            <v>T4.7001</v>
          </cell>
          <cell r="F57" t="str">
            <v>Kéo dây tiếp địa trong TBA</v>
          </cell>
          <cell r="G57" t="str">
            <v>mét</v>
          </cell>
          <cell r="H57">
            <v>0</v>
          </cell>
          <cell r="I57">
            <v>0</v>
          </cell>
          <cell r="L57">
            <v>8071</v>
          </cell>
          <cell r="M57">
            <v>0</v>
          </cell>
          <cell r="N57">
            <v>0</v>
          </cell>
          <cell r="O57">
            <v>0</v>
          </cell>
          <cell r="Q57">
            <v>0</v>
          </cell>
          <cell r="R57">
            <v>0</v>
          </cell>
          <cell r="U57">
            <v>0</v>
          </cell>
          <cell r="V57">
            <v>0</v>
          </cell>
        </row>
        <row r="58">
          <cell r="A58">
            <v>0</v>
          </cell>
          <cell r="B58" t="str">
            <v>DCTDTBA</v>
          </cell>
          <cell r="C58">
            <v>0</v>
          </cell>
          <cell r="E58" t="str">
            <v>D2.8103</v>
          </cell>
          <cell r="F58" t="str">
            <v>Đóng cọc tiếp địa trong TBA (đất cấp 3)</v>
          </cell>
          <cell r="G58" t="str">
            <v>10cọc</v>
          </cell>
          <cell r="H58">
            <v>0</v>
          </cell>
          <cell r="I58">
            <v>0</v>
          </cell>
          <cell r="L58">
            <v>903559</v>
          </cell>
          <cell r="M58">
            <v>0</v>
          </cell>
          <cell r="N58">
            <v>0</v>
          </cell>
          <cell r="O58">
            <v>0</v>
          </cell>
          <cell r="Q58">
            <v>0</v>
          </cell>
          <cell r="R58">
            <v>0</v>
          </cell>
          <cell r="U58">
            <v>0</v>
          </cell>
          <cell r="V58">
            <v>0</v>
          </cell>
        </row>
        <row r="59">
          <cell r="A59">
            <v>0</v>
          </cell>
          <cell r="B59" t="str">
            <v>DTD3</v>
          </cell>
          <cell r="C59">
            <v>0</v>
          </cell>
          <cell r="E59" t="str">
            <v>AB.11513</v>
          </cell>
          <cell r="F59" t="str">
            <v>Đào rãnh tiếp địa đất cấp 3</v>
          </cell>
          <cell r="G59" t="str">
            <v>m3</v>
          </cell>
          <cell r="H59">
            <v>0</v>
          </cell>
          <cell r="I59">
            <v>0</v>
          </cell>
          <cell r="L59">
            <v>283750</v>
          </cell>
          <cell r="M59">
            <v>0</v>
          </cell>
          <cell r="N59">
            <v>0</v>
          </cell>
          <cell r="O59">
            <v>0</v>
          </cell>
          <cell r="Q59">
            <v>0</v>
          </cell>
          <cell r="R59">
            <v>0</v>
          </cell>
          <cell r="U59">
            <v>0</v>
          </cell>
          <cell r="V59">
            <v>0</v>
          </cell>
        </row>
        <row r="60">
          <cell r="A60">
            <v>0</v>
          </cell>
          <cell r="B60" t="str">
            <v>DATD3</v>
          </cell>
          <cell r="C60">
            <v>0</v>
          </cell>
          <cell r="E60" t="str">
            <v>AB.13111</v>
          </cell>
          <cell r="F60" t="str">
            <v>Đắp đất rãnh tiếp địa (K=0,9)</v>
          </cell>
          <cell r="G60" t="str">
            <v>m3</v>
          </cell>
          <cell r="H60">
            <v>0</v>
          </cell>
          <cell r="I60">
            <v>0</v>
          </cell>
          <cell r="L60">
            <v>140824</v>
          </cell>
          <cell r="M60">
            <v>0</v>
          </cell>
          <cell r="N60">
            <v>0</v>
          </cell>
          <cell r="O60">
            <v>0</v>
          </cell>
          <cell r="Q60">
            <v>0</v>
          </cell>
          <cell r="R60">
            <v>0</v>
          </cell>
          <cell r="U60">
            <v>0</v>
          </cell>
          <cell r="V60">
            <v>0</v>
          </cell>
        </row>
        <row r="61">
          <cell r="A61">
            <v>0</v>
          </cell>
          <cell r="C61">
            <v>0</v>
          </cell>
          <cell r="D61">
            <v>0</v>
          </cell>
          <cell r="F61" t="str">
            <v>Tủ điện trạm treo 1 pha</v>
          </cell>
          <cell r="G61" t="str">
            <v>Bộ</v>
          </cell>
          <cell r="H61">
            <v>0</v>
          </cell>
          <cell r="U61">
            <v>0</v>
          </cell>
          <cell r="V61">
            <v>0</v>
          </cell>
        </row>
        <row r="62">
          <cell r="A62">
            <v>0</v>
          </cell>
          <cell r="C62">
            <v>0</v>
          </cell>
          <cell r="F62" t="str">
            <v>Gồm có:</v>
          </cell>
          <cell r="U62">
            <v>0</v>
          </cell>
          <cell r="V62">
            <v>0</v>
          </cell>
        </row>
        <row r="63">
          <cell r="A63">
            <v>0</v>
          </cell>
          <cell r="B63" t="str">
            <v>TUAP1</v>
          </cell>
          <cell r="C63">
            <v>0</v>
          </cell>
          <cell r="E63" t="str">
            <v>T5.1001</v>
          </cell>
          <cell r="F63" t="str">
            <v>Tủ trạm treo + khóa + boulon + Bakelit + Collier</v>
          </cell>
          <cell r="G63" t="str">
            <v>cái</v>
          </cell>
          <cell r="H63">
            <v>0</v>
          </cell>
          <cell r="I63">
            <v>3484174</v>
          </cell>
          <cell r="L63">
            <v>757783</v>
          </cell>
          <cell r="M63">
            <v>102771</v>
          </cell>
          <cell r="N63">
            <v>0</v>
          </cell>
          <cell r="O63">
            <v>0</v>
          </cell>
          <cell r="Q63">
            <v>0</v>
          </cell>
          <cell r="R63">
            <v>0</v>
          </cell>
          <cell r="U63">
            <v>45</v>
          </cell>
          <cell r="V63">
            <v>0</v>
          </cell>
        </row>
        <row r="64">
          <cell r="C64">
            <v>0</v>
          </cell>
          <cell r="D64">
            <v>0</v>
          </cell>
          <cell r="F64" t="str">
            <v>Bộ dây dẫn trung thế trạm 1 pha</v>
          </cell>
          <cell r="G64" t="str">
            <v>Bộ</v>
          </cell>
          <cell r="H64">
            <v>0</v>
          </cell>
          <cell r="U64">
            <v>0</v>
          </cell>
          <cell r="V64">
            <v>0</v>
          </cell>
        </row>
        <row r="65">
          <cell r="C65">
            <v>0</v>
          </cell>
          <cell r="F65" t="str">
            <v>Gồm có:</v>
          </cell>
          <cell r="U65">
            <v>0</v>
          </cell>
          <cell r="V65">
            <v>0</v>
          </cell>
        </row>
        <row r="66">
          <cell r="B66" t="str">
            <v>CXV25</v>
          </cell>
          <cell r="C66">
            <v>0</v>
          </cell>
          <cell r="E66">
            <v>0</v>
          </cell>
          <cell r="F66" t="str">
            <v>Cáp 24KV C/XLPE/PVC 25mm2</v>
          </cell>
          <cell r="G66" t="str">
            <v>mét</v>
          </cell>
          <cell r="I66">
            <v>67506</v>
          </cell>
          <cell r="L66">
            <v>0</v>
          </cell>
          <cell r="M66">
            <v>0</v>
          </cell>
          <cell r="N66">
            <v>0</v>
          </cell>
          <cell r="O66">
            <v>0</v>
          </cell>
          <cell r="Q66">
            <v>0</v>
          </cell>
          <cell r="R66">
            <v>0</v>
          </cell>
          <cell r="U66">
            <v>0.75</v>
          </cell>
          <cell r="V66">
            <v>0</v>
          </cell>
        </row>
        <row r="67">
          <cell r="B67" t="str">
            <v>KQ4</v>
          </cell>
          <cell r="C67">
            <v>0</v>
          </cell>
          <cell r="E67" t="str">
            <v>D6.6201</v>
          </cell>
          <cell r="F67" t="str">
            <v>Kẹp quai 4/0 (quai đồng 8mm)</v>
          </cell>
          <cell r="G67" t="str">
            <v>cái</v>
          </cell>
          <cell r="I67">
            <v>63000</v>
          </cell>
          <cell r="L67">
            <v>0</v>
          </cell>
          <cell r="M67">
            <v>0</v>
          </cell>
          <cell r="N67">
            <v>0</v>
          </cell>
          <cell r="O67">
            <v>0</v>
          </cell>
          <cell r="Q67">
            <v>0</v>
          </cell>
          <cell r="R67">
            <v>0</v>
          </cell>
          <cell r="U67">
            <v>0.3</v>
          </cell>
          <cell r="V67">
            <v>0</v>
          </cell>
        </row>
        <row r="68">
          <cell r="B68" t="str">
            <v>CKQ</v>
          </cell>
          <cell r="C68">
            <v>0</v>
          </cell>
          <cell r="E68">
            <v>0</v>
          </cell>
          <cell r="F68" t="str">
            <v>Chụp cách điện kẹp quai</v>
          </cell>
          <cell r="G68" t="str">
            <v>cái</v>
          </cell>
          <cell r="I68">
            <v>122000</v>
          </cell>
          <cell r="L68">
            <v>0</v>
          </cell>
          <cell r="M68">
            <v>0</v>
          </cell>
          <cell r="N68">
            <v>0</v>
          </cell>
          <cell r="O68">
            <v>0</v>
          </cell>
          <cell r="Q68">
            <v>0</v>
          </cell>
          <cell r="R68">
            <v>0</v>
          </cell>
          <cell r="U68">
            <v>0.2</v>
          </cell>
          <cell r="V68">
            <v>0</v>
          </cell>
        </row>
        <row r="69">
          <cell r="B69" t="str">
            <v>HL2</v>
          </cell>
          <cell r="C69">
            <v>0</v>
          </cell>
          <cell r="E69" t="str">
            <v>D6.6202</v>
          </cell>
          <cell r="F69" t="str">
            <v>Kẹp hotline 2/0</v>
          </cell>
          <cell r="G69" t="str">
            <v>cái</v>
          </cell>
          <cell r="I69">
            <v>68000</v>
          </cell>
          <cell r="L69">
            <v>0</v>
          </cell>
          <cell r="M69">
            <v>0</v>
          </cell>
          <cell r="N69">
            <v>0</v>
          </cell>
          <cell r="O69">
            <v>0</v>
          </cell>
          <cell r="Q69">
            <v>0</v>
          </cell>
          <cell r="R69">
            <v>0</v>
          </cell>
          <cell r="U69">
            <v>0.1</v>
          </cell>
          <cell r="V69">
            <v>0</v>
          </cell>
        </row>
        <row r="70">
          <cell r="B70" t="str">
            <v>LCAPDONGTB95</v>
          </cell>
          <cell r="C70">
            <v>0</v>
          </cell>
          <cell r="E70" t="str">
            <v>T4.4201</v>
          </cell>
          <cell r="F70" t="str">
            <v>Lắp cáp đồng xuống thiết bị D ≤ 95mm2</v>
          </cell>
          <cell r="G70" t="str">
            <v>m</v>
          </cell>
          <cell r="I70">
            <v>0</v>
          </cell>
          <cell r="L70">
            <v>13915</v>
          </cell>
          <cell r="M70">
            <v>0</v>
          </cell>
          <cell r="N70">
            <v>0</v>
          </cell>
          <cell r="O70">
            <v>0</v>
          </cell>
          <cell r="Q70">
            <v>0</v>
          </cell>
          <cell r="R70">
            <v>0</v>
          </cell>
          <cell r="U70">
            <v>0</v>
          </cell>
          <cell r="V70">
            <v>0</v>
          </cell>
        </row>
        <row r="71">
          <cell r="C71">
            <v>0</v>
          </cell>
          <cell r="D71">
            <v>0</v>
          </cell>
          <cell r="F71" t="str">
            <v>Bộ dây dẫn hạ thế lộ xuống</v>
          </cell>
          <cell r="G71" t="str">
            <v>Bộ</v>
          </cell>
          <cell r="H71">
            <v>0</v>
          </cell>
          <cell r="U71">
            <v>0</v>
          </cell>
          <cell r="V71">
            <v>0</v>
          </cell>
        </row>
        <row r="72">
          <cell r="C72">
            <v>0</v>
          </cell>
          <cell r="F72" t="str">
            <v>Gồm có:</v>
          </cell>
          <cell r="U72">
            <v>0</v>
          </cell>
          <cell r="V72">
            <v>0</v>
          </cell>
        </row>
        <row r="73">
          <cell r="B73" t="str">
            <v>CV70</v>
          </cell>
          <cell r="C73">
            <v>0</v>
          </cell>
          <cell r="E73">
            <v>0</v>
          </cell>
          <cell r="F73" t="str">
            <v>Cáp đồng bọc CV70</v>
          </cell>
          <cell r="G73" t="str">
            <v>mét</v>
          </cell>
          <cell r="I73">
            <v>103753</v>
          </cell>
          <cell r="L73">
            <v>0</v>
          </cell>
          <cell r="M73">
            <v>0</v>
          </cell>
          <cell r="N73">
            <v>0</v>
          </cell>
          <cell r="O73">
            <v>0</v>
          </cell>
          <cell r="Q73">
            <v>0</v>
          </cell>
          <cell r="R73">
            <v>0</v>
          </cell>
          <cell r="U73">
            <v>0.73899999999999999</v>
          </cell>
          <cell r="V73">
            <v>0</v>
          </cell>
        </row>
        <row r="74">
          <cell r="B74" t="str">
            <v>CV50</v>
          </cell>
          <cell r="C74">
            <v>0</v>
          </cell>
          <cell r="E74">
            <v>0</v>
          </cell>
          <cell r="F74" t="str">
            <v>Cáp đồng bọc CV50</v>
          </cell>
          <cell r="G74" t="str">
            <v>mét</v>
          </cell>
          <cell r="I74">
            <v>72651</v>
          </cell>
          <cell r="L74">
            <v>0</v>
          </cell>
          <cell r="M74">
            <v>0</v>
          </cell>
          <cell r="N74">
            <v>0</v>
          </cell>
          <cell r="O74">
            <v>0</v>
          </cell>
          <cell r="Q74">
            <v>0</v>
          </cell>
          <cell r="R74">
            <v>0</v>
          </cell>
          <cell r="U74">
            <v>0.53400000000000003</v>
          </cell>
          <cell r="V74">
            <v>0</v>
          </cell>
        </row>
        <row r="75">
          <cell r="B75" t="str">
            <v>CVV4X4</v>
          </cell>
          <cell r="C75">
            <v>0</v>
          </cell>
          <cell r="E75">
            <v>0</v>
          </cell>
          <cell r="F75" t="str">
            <v>Cáp điều khiển CVV 4x4,0mm2</v>
          </cell>
          <cell r="G75" t="str">
            <v>mét</v>
          </cell>
          <cell r="I75">
            <v>39333</v>
          </cell>
          <cell r="L75">
            <v>0</v>
          </cell>
          <cell r="M75">
            <v>0</v>
          </cell>
          <cell r="N75">
            <v>0</v>
          </cell>
          <cell r="O75">
            <v>0</v>
          </cell>
          <cell r="Q75">
            <v>0</v>
          </cell>
          <cell r="R75">
            <v>0</v>
          </cell>
          <cell r="U75">
            <v>3.024</v>
          </cell>
          <cell r="V75">
            <v>0</v>
          </cell>
        </row>
        <row r="76">
          <cell r="B76" t="str">
            <v>COS70</v>
          </cell>
          <cell r="C76">
            <v>0</v>
          </cell>
          <cell r="E76" t="str">
            <v>D4.5003</v>
          </cell>
          <cell r="F76" t="str">
            <v>Đầu cosse ép Cu 70mm2</v>
          </cell>
          <cell r="G76" t="str">
            <v>cái</v>
          </cell>
          <cell r="I76">
            <v>34500</v>
          </cell>
          <cell r="L76">
            <v>16671</v>
          </cell>
          <cell r="M76">
            <v>3332</v>
          </cell>
          <cell r="N76">
            <v>0</v>
          </cell>
          <cell r="O76">
            <v>0</v>
          </cell>
          <cell r="Q76">
            <v>0</v>
          </cell>
          <cell r="R76">
            <v>0</v>
          </cell>
          <cell r="U76">
            <v>0.2</v>
          </cell>
          <cell r="V76">
            <v>0</v>
          </cell>
        </row>
        <row r="77">
          <cell r="B77" t="str">
            <v>COS50</v>
          </cell>
          <cell r="C77">
            <v>0</v>
          </cell>
          <cell r="E77" t="str">
            <v>D4.5002</v>
          </cell>
          <cell r="F77" t="str">
            <v>Đầu cosse ép Cu 50mm2</v>
          </cell>
          <cell r="G77" t="str">
            <v>cái</v>
          </cell>
          <cell r="I77">
            <v>24000</v>
          </cell>
          <cell r="L77">
            <v>10609</v>
          </cell>
          <cell r="M77">
            <v>2777</v>
          </cell>
          <cell r="N77">
            <v>0</v>
          </cell>
          <cell r="O77">
            <v>0</v>
          </cell>
          <cell r="Q77">
            <v>0</v>
          </cell>
          <cell r="R77">
            <v>0</v>
          </cell>
          <cell r="U77">
            <v>0.1</v>
          </cell>
          <cell r="V77">
            <v>0</v>
          </cell>
        </row>
        <row r="78">
          <cell r="B78" t="str">
            <v>CHCOS70</v>
          </cell>
          <cell r="C78">
            <v>0</v>
          </cell>
          <cell r="E78">
            <v>0</v>
          </cell>
          <cell r="F78" t="str">
            <v>Chụp đầu cosse  70mm2</v>
          </cell>
          <cell r="G78" t="str">
            <v>cái</v>
          </cell>
          <cell r="I78">
            <v>2300</v>
          </cell>
          <cell r="L78">
            <v>0</v>
          </cell>
          <cell r="M78">
            <v>0</v>
          </cell>
          <cell r="N78">
            <v>0</v>
          </cell>
          <cell r="O78">
            <v>0</v>
          </cell>
          <cell r="Q78">
            <v>0</v>
          </cell>
          <cell r="R78">
            <v>0</v>
          </cell>
          <cell r="U78">
            <v>0</v>
          </cell>
          <cell r="V78">
            <v>0</v>
          </cell>
        </row>
        <row r="79">
          <cell r="B79" t="str">
            <v>CHCOS50</v>
          </cell>
          <cell r="C79">
            <v>0</v>
          </cell>
          <cell r="E79">
            <v>0</v>
          </cell>
          <cell r="F79" t="str">
            <v>Chụp đầu cosse  50mm2</v>
          </cell>
          <cell r="G79" t="str">
            <v>cái</v>
          </cell>
          <cell r="I79">
            <v>1300</v>
          </cell>
          <cell r="L79">
            <v>0</v>
          </cell>
          <cell r="M79">
            <v>0</v>
          </cell>
          <cell r="N79">
            <v>0</v>
          </cell>
          <cell r="O79">
            <v>0</v>
          </cell>
          <cell r="Q79">
            <v>0</v>
          </cell>
          <cell r="R79">
            <v>0</v>
          </cell>
          <cell r="U79">
            <v>0</v>
          </cell>
          <cell r="V79">
            <v>0</v>
          </cell>
        </row>
        <row r="80">
          <cell r="B80" t="str">
            <v>PVC90</v>
          </cell>
          <cell r="C80">
            <v>0</v>
          </cell>
          <cell r="E80">
            <v>0</v>
          </cell>
          <cell r="F80" t="str">
            <v xml:space="preserve">Ống PVC D90x3,8mm </v>
          </cell>
          <cell r="G80" t="str">
            <v>m</v>
          </cell>
          <cell r="I80">
            <v>63200</v>
          </cell>
          <cell r="L80">
            <v>0</v>
          </cell>
          <cell r="M80">
            <v>0</v>
          </cell>
          <cell r="N80">
            <v>0</v>
          </cell>
          <cell r="O80">
            <v>0</v>
          </cell>
          <cell r="Q80">
            <v>0</v>
          </cell>
          <cell r="R80">
            <v>0</v>
          </cell>
          <cell r="U80">
            <v>2</v>
          </cell>
          <cell r="V80">
            <v>0</v>
          </cell>
        </row>
        <row r="81">
          <cell r="B81" t="str">
            <v>CD90</v>
          </cell>
          <cell r="C81">
            <v>0</v>
          </cell>
          <cell r="E81" t="str">
            <v>D3.3241</v>
          </cell>
          <cell r="F81" t="str">
            <v>Cổ dê kẹp ống PVC D 90 (có giá nới)</v>
          </cell>
          <cell r="G81" t="str">
            <v>bộ</v>
          </cell>
          <cell r="I81">
            <v>74000</v>
          </cell>
          <cell r="L81">
            <v>0</v>
          </cell>
          <cell r="M81">
            <v>0</v>
          </cell>
          <cell r="N81">
            <v>0</v>
          </cell>
          <cell r="O81">
            <v>0</v>
          </cell>
          <cell r="Q81">
            <v>0</v>
          </cell>
          <cell r="R81">
            <v>0</v>
          </cell>
          <cell r="U81">
            <v>1.5</v>
          </cell>
          <cell r="V81">
            <v>0</v>
          </cell>
        </row>
        <row r="82">
          <cell r="B82" t="str">
            <v>CD90</v>
          </cell>
          <cell r="C82">
            <v>0</v>
          </cell>
          <cell r="E82" t="str">
            <v>D3.3241</v>
          </cell>
          <cell r="F82" t="str">
            <v>Cổ dê kẹp ống PVC D 90 (có giá nới)</v>
          </cell>
          <cell r="G82" t="str">
            <v>bộ</v>
          </cell>
          <cell r="I82">
            <v>74000</v>
          </cell>
          <cell r="L82">
            <v>0</v>
          </cell>
          <cell r="M82">
            <v>0</v>
          </cell>
          <cell r="N82">
            <v>0</v>
          </cell>
          <cell r="O82">
            <v>0</v>
          </cell>
          <cell r="Q82">
            <v>0</v>
          </cell>
          <cell r="R82">
            <v>0</v>
          </cell>
          <cell r="U82">
            <v>1.5</v>
          </cell>
          <cell r="V82">
            <v>0</v>
          </cell>
        </row>
        <row r="83">
          <cell r="B83" t="str">
            <v>CD90</v>
          </cell>
          <cell r="C83">
            <v>0</v>
          </cell>
          <cell r="E83" t="str">
            <v>D3.3241</v>
          </cell>
          <cell r="F83" t="str">
            <v>Cổ dê kẹp ống PVC D 90 (có giá nới)</v>
          </cell>
          <cell r="G83" t="str">
            <v>bộ</v>
          </cell>
          <cell r="I83">
            <v>74000</v>
          </cell>
          <cell r="L83">
            <v>0</v>
          </cell>
          <cell r="M83">
            <v>0</v>
          </cell>
          <cell r="N83">
            <v>0</v>
          </cell>
          <cell r="O83">
            <v>0</v>
          </cell>
          <cell r="Q83">
            <v>0</v>
          </cell>
          <cell r="R83">
            <v>0</v>
          </cell>
          <cell r="U83">
            <v>1.5</v>
          </cell>
          <cell r="V83">
            <v>0</v>
          </cell>
        </row>
        <row r="84">
          <cell r="B84" t="str">
            <v>CUT90T</v>
          </cell>
          <cell r="C84">
            <v>0</v>
          </cell>
          <cell r="E84">
            <v>0</v>
          </cell>
          <cell r="F84" t="str">
            <v>Co  90 độ PVC 90</v>
          </cell>
          <cell r="G84" t="str">
            <v>cái</v>
          </cell>
          <cell r="I84">
            <v>65000</v>
          </cell>
          <cell r="L84">
            <v>0</v>
          </cell>
          <cell r="M84">
            <v>0</v>
          </cell>
          <cell r="N84">
            <v>0</v>
          </cell>
          <cell r="O84">
            <v>0</v>
          </cell>
          <cell r="Q84">
            <v>0</v>
          </cell>
          <cell r="R84">
            <v>0</v>
          </cell>
          <cell r="U84">
            <v>0</v>
          </cell>
          <cell r="V84">
            <v>0</v>
          </cell>
        </row>
        <row r="85">
          <cell r="B85" t="str">
            <v>NG11490</v>
          </cell>
          <cell r="C85">
            <v>0</v>
          </cell>
          <cell r="E85">
            <v>0</v>
          </cell>
          <cell r="F85" t="str">
            <v>Nối giảm PVC 114-90</v>
          </cell>
          <cell r="G85" t="str">
            <v>cái</v>
          </cell>
          <cell r="I85">
            <v>52800</v>
          </cell>
          <cell r="L85">
            <v>0</v>
          </cell>
          <cell r="M85">
            <v>0</v>
          </cell>
          <cell r="N85">
            <v>0</v>
          </cell>
          <cell r="O85">
            <v>0</v>
          </cell>
          <cell r="Q85">
            <v>0</v>
          </cell>
          <cell r="R85">
            <v>0</v>
          </cell>
          <cell r="U85">
            <v>0</v>
          </cell>
          <cell r="V85">
            <v>0</v>
          </cell>
        </row>
        <row r="86">
          <cell r="B86" t="str">
            <v>CUT90135</v>
          </cell>
          <cell r="C86">
            <v>0</v>
          </cell>
          <cell r="E86">
            <v>0</v>
          </cell>
          <cell r="F86" t="str">
            <v>Co 135 độ PVC 90</v>
          </cell>
          <cell r="G86" t="str">
            <v>cái</v>
          </cell>
          <cell r="I86">
            <v>33900</v>
          </cell>
          <cell r="L86">
            <v>0</v>
          </cell>
          <cell r="M86">
            <v>0</v>
          </cell>
          <cell r="N86">
            <v>0</v>
          </cell>
          <cell r="O86">
            <v>0</v>
          </cell>
          <cell r="Q86">
            <v>0</v>
          </cell>
          <cell r="R86">
            <v>0</v>
          </cell>
          <cell r="U86">
            <v>0</v>
          </cell>
          <cell r="V86">
            <v>0</v>
          </cell>
        </row>
        <row r="87">
          <cell r="B87" t="str">
            <v>KEODAN</v>
          </cell>
          <cell r="C87">
            <v>0</v>
          </cell>
          <cell r="E87">
            <v>0</v>
          </cell>
          <cell r="F87" t="str">
            <v>Keo dán ống PVC (100gr)</v>
          </cell>
          <cell r="G87" t="str">
            <v>tuýp</v>
          </cell>
          <cell r="I87">
            <v>11500</v>
          </cell>
          <cell r="L87">
            <v>0</v>
          </cell>
          <cell r="M87">
            <v>0</v>
          </cell>
          <cell r="N87">
            <v>0</v>
          </cell>
          <cell r="O87">
            <v>0</v>
          </cell>
          <cell r="Q87">
            <v>0</v>
          </cell>
          <cell r="R87">
            <v>0</v>
          </cell>
          <cell r="U87">
            <v>0</v>
          </cell>
          <cell r="V87">
            <v>0</v>
          </cell>
        </row>
        <row r="88">
          <cell r="B88" t="str">
            <v>KEOBIT</v>
          </cell>
          <cell r="C88">
            <v>0</v>
          </cell>
          <cell r="E88">
            <v>0</v>
          </cell>
          <cell r="F88" t="str">
            <v>Keo silicon bít miệng ống</v>
          </cell>
          <cell r="G88" t="str">
            <v>ống</v>
          </cell>
          <cell r="I88">
            <v>45000</v>
          </cell>
          <cell r="L88">
            <v>0</v>
          </cell>
          <cell r="M88">
            <v>0</v>
          </cell>
          <cell r="N88">
            <v>0</v>
          </cell>
          <cell r="O88">
            <v>0</v>
          </cell>
          <cell r="Q88">
            <v>0</v>
          </cell>
          <cell r="R88">
            <v>0</v>
          </cell>
          <cell r="U88">
            <v>0</v>
          </cell>
          <cell r="V88">
            <v>0</v>
          </cell>
        </row>
        <row r="89">
          <cell r="B89" t="str">
            <v>BANGKEO</v>
          </cell>
          <cell r="C89">
            <v>0</v>
          </cell>
          <cell r="E89">
            <v>0</v>
          </cell>
          <cell r="F89" t="str">
            <v>Băng keo cách điện</v>
          </cell>
          <cell r="G89" t="str">
            <v>cuộn</v>
          </cell>
          <cell r="I89">
            <v>12500</v>
          </cell>
          <cell r="L89">
            <v>0</v>
          </cell>
          <cell r="M89">
            <v>0</v>
          </cell>
          <cell r="N89">
            <v>0</v>
          </cell>
          <cell r="O89">
            <v>0</v>
          </cell>
          <cell r="Q89">
            <v>0</v>
          </cell>
          <cell r="R89">
            <v>0</v>
          </cell>
          <cell r="U89">
            <v>0</v>
          </cell>
          <cell r="V89">
            <v>0</v>
          </cell>
        </row>
        <row r="90">
          <cell r="B90" t="str">
            <v>LPVC90CL</v>
          </cell>
          <cell r="C90">
            <v>0</v>
          </cell>
          <cell r="E90" t="str">
            <v>D4.1410</v>
          </cell>
          <cell r="F90" t="str">
            <v>Lắp ống nhựa PVC D90</v>
          </cell>
          <cell r="G90" t="str">
            <v>mét</v>
          </cell>
          <cell r="I90">
            <v>0</v>
          </cell>
          <cell r="L90">
            <v>54874</v>
          </cell>
          <cell r="M90">
            <v>0</v>
          </cell>
          <cell r="N90">
            <v>0</v>
          </cell>
          <cell r="O90">
            <v>0</v>
          </cell>
          <cell r="Q90">
            <v>0</v>
          </cell>
          <cell r="R90">
            <v>0</v>
          </cell>
          <cell r="U90">
            <v>0</v>
          </cell>
          <cell r="V90">
            <v>0</v>
          </cell>
        </row>
        <row r="91">
          <cell r="B91" t="str">
            <v>LCAPDONGTB95</v>
          </cell>
          <cell r="C91">
            <v>0</v>
          </cell>
          <cell r="E91" t="str">
            <v>T4.4201</v>
          </cell>
          <cell r="F91" t="str">
            <v>Lắp cáp đồng xuống thiết bị D ≤ 95mm2</v>
          </cell>
          <cell r="G91" t="str">
            <v>m</v>
          </cell>
          <cell r="I91">
            <v>0</v>
          </cell>
          <cell r="L91">
            <v>13915</v>
          </cell>
          <cell r="M91">
            <v>0</v>
          </cell>
          <cell r="N91">
            <v>0</v>
          </cell>
          <cell r="O91">
            <v>0</v>
          </cell>
          <cell r="Q91">
            <v>0</v>
          </cell>
          <cell r="R91">
            <v>0</v>
          </cell>
          <cell r="U91">
            <v>0</v>
          </cell>
          <cell r="V91">
            <v>0</v>
          </cell>
        </row>
        <row r="92">
          <cell r="C92">
            <v>0</v>
          </cell>
          <cell r="D92">
            <v>0</v>
          </cell>
          <cell r="F92" t="str">
            <v>Bộ dây dẫn hạ thế lộ lên</v>
          </cell>
          <cell r="G92" t="str">
            <v>Bộ</v>
          </cell>
          <cell r="U92">
            <v>0</v>
          </cell>
          <cell r="V92">
            <v>0</v>
          </cell>
        </row>
        <row r="93">
          <cell r="C93">
            <v>0</v>
          </cell>
          <cell r="F93" t="str">
            <v>Gồm có:</v>
          </cell>
          <cell r="U93">
            <v>0</v>
          </cell>
          <cell r="V93">
            <v>0</v>
          </cell>
        </row>
        <row r="94">
          <cell r="B94" t="str">
            <v>CV70</v>
          </cell>
          <cell r="C94">
            <v>0</v>
          </cell>
          <cell r="E94">
            <v>0</v>
          </cell>
          <cell r="F94" t="str">
            <v>Cáp đồng bọc CV70</v>
          </cell>
          <cell r="G94" t="str">
            <v>mét</v>
          </cell>
          <cell r="I94">
            <v>103753</v>
          </cell>
          <cell r="L94">
            <v>0</v>
          </cell>
          <cell r="M94">
            <v>0</v>
          </cell>
          <cell r="N94">
            <v>0</v>
          </cell>
          <cell r="O94">
            <v>0</v>
          </cell>
          <cell r="Q94">
            <v>0</v>
          </cell>
          <cell r="R94">
            <v>0</v>
          </cell>
          <cell r="U94">
            <v>0.73899999999999999</v>
          </cell>
          <cell r="V94">
            <v>0</v>
          </cell>
        </row>
        <row r="95">
          <cell r="B95" t="str">
            <v>CV50</v>
          </cell>
          <cell r="C95">
            <v>0</v>
          </cell>
          <cell r="E95">
            <v>0</v>
          </cell>
          <cell r="F95" t="str">
            <v>Cáp đồng bọc CV50</v>
          </cell>
          <cell r="G95" t="str">
            <v>mét</v>
          </cell>
          <cell r="I95">
            <v>72651</v>
          </cell>
          <cell r="L95">
            <v>0</v>
          </cell>
          <cell r="M95">
            <v>0</v>
          </cell>
          <cell r="N95">
            <v>0</v>
          </cell>
          <cell r="O95">
            <v>0</v>
          </cell>
          <cell r="Q95">
            <v>0</v>
          </cell>
          <cell r="R95">
            <v>0</v>
          </cell>
          <cell r="U95">
            <v>0.53400000000000003</v>
          </cell>
          <cell r="V95">
            <v>0</v>
          </cell>
        </row>
        <row r="96">
          <cell r="B96" t="str">
            <v>COS70</v>
          </cell>
          <cell r="C96">
            <v>0</v>
          </cell>
          <cell r="E96" t="str">
            <v>D4.5003</v>
          </cell>
          <cell r="F96" t="str">
            <v>Đầu cosse ép Cu 70mm2</v>
          </cell>
          <cell r="G96" t="str">
            <v>cái</v>
          </cell>
          <cell r="I96">
            <v>34500</v>
          </cell>
          <cell r="L96">
            <v>16671</v>
          </cell>
          <cell r="M96">
            <v>3332</v>
          </cell>
          <cell r="N96">
            <v>0</v>
          </cell>
          <cell r="O96">
            <v>0</v>
          </cell>
          <cell r="Q96">
            <v>0</v>
          </cell>
          <cell r="R96">
            <v>0</v>
          </cell>
          <cell r="U96">
            <v>0.2</v>
          </cell>
          <cell r="V96">
            <v>0</v>
          </cell>
        </row>
        <row r="97">
          <cell r="B97" t="str">
            <v>COS50</v>
          </cell>
          <cell r="C97">
            <v>0</v>
          </cell>
          <cell r="E97" t="str">
            <v>D4.5002</v>
          </cell>
          <cell r="F97" t="str">
            <v>Đầu cosse ép Cu 50mm2</v>
          </cell>
          <cell r="G97" t="str">
            <v>cái</v>
          </cell>
          <cell r="I97">
            <v>24000</v>
          </cell>
          <cell r="L97">
            <v>10609</v>
          </cell>
          <cell r="M97">
            <v>2777</v>
          </cell>
          <cell r="N97">
            <v>0</v>
          </cell>
          <cell r="O97">
            <v>0</v>
          </cell>
          <cell r="Q97">
            <v>0</v>
          </cell>
          <cell r="R97">
            <v>0</v>
          </cell>
          <cell r="U97">
            <v>0.1</v>
          </cell>
          <cell r="V97">
            <v>0</v>
          </cell>
        </row>
        <row r="98">
          <cell r="B98" t="str">
            <v>CHCOS70</v>
          </cell>
          <cell r="C98">
            <v>0</v>
          </cell>
          <cell r="E98">
            <v>0</v>
          </cell>
          <cell r="F98" t="str">
            <v>Chụp đầu cosse  70mm2</v>
          </cell>
          <cell r="G98" t="str">
            <v>cái</v>
          </cell>
          <cell r="I98">
            <v>2300</v>
          </cell>
          <cell r="L98">
            <v>0</v>
          </cell>
          <cell r="M98">
            <v>0</v>
          </cell>
          <cell r="N98">
            <v>0</v>
          </cell>
          <cell r="O98">
            <v>0</v>
          </cell>
          <cell r="Q98">
            <v>0</v>
          </cell>
          <cell r="R98">
            <v>0</v>
          </cell>
          <cell r="U98">
            <v>0</v>
          </cell>
          <cell r="V98">
            <v>0</v>
          </cell>
        </row>
        <row r="99">
          <cell r="B99" t="str">
            <v>CHCOS50</v>
          </cell>
          <cell r="C99">
            <v>0</v>
          </cell>
          <cell r="E99">
            <v>0</v>
          </cell>
          <cell r="F99" t="str">
            <v>Chụp đầu cosse  50mm2</v>
          </cell>
          <cell r="G99" t="str">
            <v>cái</v>
          </cell>
          <cell r="I99">
            <v>1300</v>
          </cell>
          <cell r="L99">
            <v>0</v>
          </cell>
          <cell r="M99">
            <v>0</v>
          </cell>
          <cell r="N99">
            <v>0</v>
          </cell>
          <cell r="O99">
            <v>0</v>
          </cell>
          <cell r="Q99">
            <v>0</v>
          </cell>
          <cell r="R99">
            <v>0</v>
          </cell>
          <cell r="U99">
            <v>0</v>
          </cell>
          <cell r="V99">
            <v>0</v>
          </cell>
        </row>
        <row r="100">
          <cell r="B100" t="str">
            <v>PVC90</v>
          </cell>
          <cell r="C100">
            <v>0</v>
          </cell>
          <cell r="E100">
            <v>0</v>
          </cell>
          <cell r="F100" t="str">
            <v xml:space="preserve">Ống PVC D90x3,8mm </v>
          </cell>
          <cell r="G100" t="str">
            <v>m</v>
          </cell>
          <cell r="I100">
            <v>63200</v>
          </cell>
          <cell r="L100">
            <v>0</v>
          </cell>
          <cell r="M100">
            <v>0</v>
          </cell>
          <cell r="N100">
            <v>0</v>
          </cell>
          <cell r="O100">
            <v>0</v>
          </cell>
          <cell r="Q100">
            <v>0</v>
          </cell>
          <cell r="R100">
            <v>0</v>
          </cell>
          <cell r="U100">
            <v>2</v>
          </cell>
          <cell r="V100">
            <v>0</v>
          </cell>
        </row>
        <row r="101">
          <cell r="B101" t="str">
            <v>CD90</v>
          </cell>
          <cell r="C101">
            <v>0</v>
          </cell>
          <cell r="E101" t="str">
            <v>D3.3241</v>
          </cell>
          <cell r="F101" t="str">
            <v>Cổ dê kẹp ống PVC D 90 (có giá nới)</v>
          </cell>
          <cell r="G101" t="str">
            <v>bộ</v>
          </cell>
          <cell r="I101">
            <v>74000</v>
          </cell>
          <cell r="L101">
            <v>0</v>
          </cell>
          <cell r="M101">
            <v>0</v>
          </cell>
          <cell r="N101">
            <v>0</v>
          </cell>
          <cell r="O101">
            <v>0</v>
          </cell>
          <cell r="Q101">
            <v>0</v>
          </cell>
          <cell r="R101">
            <v>0</v>
          </cell>
          <cell r="U101">
            <v>1.5</v>
          </cell>
          <cell r="V101">
            <v>0</v>
          </cell>
        </row>
        <row r="102">
          <cell r="B102" t="str">
            <v>CD90</v>
          </cell>
          <cell r="C102">
            <v>0</v>
          </cell>
          <cell r="E102" t="str">
            <v>D3.3241</v>
          </cell>
          <cell r="F102" t="str">
            <v>Cổ dê kẹp ống PVC D 90 (có giá nới)</v>
          </cell>
          <cell r="G102" t="str">
            <v>bộ</v>
          </cell>
          <cell r="I102">
            <v>74000</v>
          </cell>
          <cell r="L102">
            <v>0</v>
          </cell>
          <cell r="M102">
            <v>0</v>
          </cell>
          <cell r="N102">
            <v>0</v>
          </cell>
          <cell r="O102">
            <v>0</v>
          </cell>
          <cell r="Q102">
            <v>0</v>
          </cell>
          <cell r="R102">
            <v>0</v>
          </cell>
          <cell r="U102">
            <v>1.5</v>
          </cell>
          <cell r="V102">
            <v>0</v>
          </cell>
        </row>
        <row r="103">
          <cell r="B103" t="str">
            <v>CD90</v>
          </cell>
          <cell r="C103">
            <v>0</v>
          </cell>
          <cell r="E103" t="str">
            <v>D3.3241</v>
          </cell>
          <cell r="F103" t="str">
            <v>Cổ dê kẹp ống PVC D 90 (có giá nới)</v>
          </cell>
          <cell r="G103" t="str">
            <v>bộ</v>
          </cell>
          <cell r="I103">
            <v>74000</v>
          </cell>
          <cell r="L103">
            <v>0</v>
          </cell>
          <cell r="M103">
            <v>0</v>
          </cell>
          <cell r="N103">
            <v>0</v>
          </cell>
          <cell r="O103">
            <v>0</v>
          </cell>
          <cell r="Q103">
            <v>0</v>
          </cell>
          <cell r="R103">
            <v>0</v>
          </cell>
          <cell r="U103">
            <v>1.5</v>
          </cell>
          <cell r="V103">
            <v>0</v>
          </cell>
        </row>
        <row r="104">
          <cell r="B104" t="str">
            <v>CUT90T</v>
          </cell>
          <cell r="C104">
            <v>0</v>
          </cell>
          <cell r="E104">
            <v>0</v>
          </cell>
          <cell r="F104" t="str">
            <v>Co  90 độ PVC 90</v>
          </cell>
          <cell r="G104" t="str">
            <v>cái</v>
          </cell>
          <cell r="I104">
            <v>65000</v>
          </cell>
          <cell r="L104">
            <v>0</v>
          </cell>
          <cell r="M104">
            <v>0</v>
          </cell>
          <cell r="N104">
            <v>0</v>
          </cell>
          <cell r="O104">
            <v>0</v>
          </cell>
          <cell r="Q104">
            <v>0</v>
          </cell>
          <cell r="R104">
            <v>0</v>
          </cell>
          <cell r="U104">
            <v>0</v>
          </cell>
          <cell r="V104">
            <v>0</v>
          </cell>
        </row>
        <row r="105">
          <cell r="B105" t="str">
            <v>CUT90135</v>
          </cell>
          <cell r="C105">
            <v>0</v>
          </cell>
          <cell r="E105">
            <v>0</v>
          </cell>
          <cell r="F105" t="str">
            <v>Co 135 độ PVC 90</v>
          </cell>
          <cell r="G105" t="str">
            <v>cái</v>
          </cell>
          <cell r="I105">
            <v>33900</v>
          </cell>
          <cell r="L105">
            <v>0</v>
          </cell>
          <cell r="M105">
            <v>0</v>
          </cell>
          <cell r="N105">
            <v>0</v>
          </cell>
          <cell r="O105">
            <v>0</v>
          </cell>
          <cell r="Q105">
            <v>0</v>
          </cell>
          <cell r="R105">
            <v>0</v>
          </cell>
          <cell r="U105">
            <v>0</v>
          </cell>
          <cell r="V105">
            <v>0</v>
          </cell>
        </row>
        <row r="106">
          <cell r="B106" t="str">
            <v>KEODAN</v>
          </cell>
          <cell r="C106">
            <v>0</v>
          </cell>
          <cell r="E106">
            <v>0</v>
          </cell>
          <cell r="F106" t="str">
            <v>Keo dán ống PVC (100gr)</v>
          </cell>
          <cell r="G106" t="str">
            <v>tuýp</v>
          </cell>
          <cell r="I106">
            <v>11500</v>
          </cell>
          <cell r="L106">
            <v>0</v>
          </cell>
          <cell r="M106">
            <v>0</v>
          </cell>
          <cell r="N106">
            <v>0</v>
          </cell>
          <cell r="O106">
            <v>0</v>
          </cell>
          <cell r="Q106">
            <v>0</v>
          </cell>
          <cell r="R106">
            <v>0</v>
          </cell>
          <cell r="U106">
            <v>0</v>
          </cell>
          <cell r="V106">
            <v>0</v>
          </cell>
        </row>
        <row r="107">
          <cell r="B107" t="str">
            <v>KEOBIT</v>
          </cell>
          <cell r="C107">
            <v>0</v>
          </cell>
          <cell r="E107">
            <v>0</v>
          </cell>
          <cell r="F107" t="str">
            <v>Keo silicon bít miệng ống</v>
          </cell>
          <cell r="G107" t="str">
            <v>ống</v>
          </cell>
          <cell r="I107">
            <v>45000</v>
          </cell>
          <cell r="L107">
            <v>0</v>
          </cell>
          <cell r="M107">
            <v>0</v>
          </cell>
          <cell r="N107">
            <v>0</v>
          </cell>
          <cell r="O107">
            <v>0</v>
          </cell>
          <cell r="Q107">
            <v>0</v>
          </cell>
          <cell r="R107">
            <v>0</v>
          </cell>
          <cell r="U107">
            <v>0</v>
          </cell>
          <cell r="V107">
            <v>0</v>
          </cell>
        </row>
        <row r="108">
          <cell r="B108" t="str">
            <v>BANGKEO</v>
          </cell>
          <cell r="C108">
            <v>0</v>
          </cell>
          <cell r="E108">
            <v>0</v>
          </cell>
          <cell r="F108" t="str">
            <v>Băng keo cách điện</v>
          </cell>
          <cell r="G108" t="str">
            <v>cuộn</v>
          </cell>
          <cell r="I108">
            <v>12500</v>
          </cell>
          <cell r="L108">
            <v>0</v>
          </cell>
          <cell r="M108">
            <v>0</v>
          </cell>
          <cell r="N108">
            <v>0</v>
          </cell>
          <cell r="O108">
            <v>0</v>
          </cell>
          <cell r="Q108">
            <v>0</v>
          </cell>
          <cell r="R108">
            <v>0</v>
          </cell>
          <cell r="U108">
            <v>0</v>
          </cell>
          <cell r="V108">
            <v>0</v>
          </cell>
        </row>
        <row r="109">
          <cell r="B109" t="str">
            <v>LPVC90CL</v>
          </cell>
          <cell r="C109">
            <v>0</v>
          </cell>
          <cell r="E109" t="str">
            <v>D4.1410</v>
          </cell>
          <cell r="F109" t="str">
            <v>Lắp ống nhựa PVC D90</v>
          </cell>
          <cell r="G109" t="str">
            <v>mét</v>
          </cell>
          <cell r="I109">
            <v>0</v>
          </cell>
          <cell r="L109">
            <v>54874</v>
          </cell>
          <cell r="M109">
            <v>0</v>
          </cell>
          <cell r="N109">
            <v>0</v>
          </cell>
          <cell r="O109">
            <v>0</v>
          </cell>
          <cell r="Q109">
            <v>0</v>
          </cell>
          <cell r="R109">
            <v>0</v>
          </cell>
          <cell r="U109">
            <v>0</v>
          </cell>
          <cell r="V109">
            <v>0</v>
          </cell>
        </row>
        <row r="110">
          <cell r="B110" t="str">
            <v>LCAPDONGTB95</v>
          </cell>
          <cell r="C110">
            <v>0</v>
          </cell>
          <cell r="E110" t="str">
            <v>T4.4201</v>
          </cell>
          <cell r="F110" t="str">
            <v>Lắp cáp đồng xuống thiết bị D ≤ 95mm2</v>
          </cell>
          <cell r="G110" t="str">
            <v>m</v>
          </cell>
          <cell r="I110">
            <v>0</v>
          </cell>
          <cell r="L110">
            <v>13915</v>
          </cell>
          <cell r="M110">
            <v>0</v>
          </cell>
          <cell r="N110">
            <v>0</v>
          </cell>
          <cell r="O110">
            <v>0</v>
          </cell>
          <cell r="Q110">
            <v>0</v>
          </cell>
          <cell r="R110">
            <v>0</v>
          </cell>
          <cell r="U110">
            <v>0</v>
          </cell>
          <cell r="V110">
            <v>0</v>
          </cell>
        </row>
        <row r="111">
          <cell r="B111" t="str">
            <v>BANG</v>
          </cell>
          <cell r="C111">
            <v>0</v>
          </cell>
          <cell r="D111">
            <v>0</v>
          </cell>
          <cell r="E111" t="str">
            <v>D3.3201</v>
          </cell>
          <cell r="F111" t="str">
            <v>Bảng tên trạm + bulon</v>
          </cell>
          <cell r="G111" t="str">
            <v>bộ</v>
          </cell>
          <cell r="H111">
            <v>0</v>
          </cell>
          <cell r="U111">
            <v>0</v>
          </cell>
          <cell r="V111">
            <v>0</v>
          </cell>
        </row>
        <row r="112">
          <cell r="A112" t="str">
            <v>TR375</v>
          </cell>
          <cell r="C112">
            <v>0</v>
          </cell>
          <cell r="E112" t="str">
            <v>0 Trạm 1 pha 37,5kVA</v>
          </cell>
          <cell r="U112">
            <v>0</v>
          </cell>
          <cell r="V112">
            <v>0</v>
          </cell>
        </row>
        <row r="113">
          <cell r="A113" t="str">
            <v>TBTR375</v>
          </cell>
          <cell r="C113">
            <v>0</v>
          </cell>
          <cell r="F113" t="str">
            <v>A.PHẦN THIẾT BỊ</v>
          </cell>
          <cell r="U113">
            <v>0</v>
          </cell>
          <cell r="V113">
            <v>0</v>
          </cell>
        </row>
        <row r="114">
          <cell r="A114">
            <v>0</v>
          </cell>
          <cell r="B114" t="str">
            <v>TR251</v>
          </cell>
          <cell r="C114">
            <v>0</v>
          </cell>
          <cell r="E114" t="str">
            <v>T1.1431</v>
          </cell>
          <cell r="F114" t="str">
            <v>Máy biến áp AMORPHOUS 12,7/0,22-0,44kV  25kVA  (trạm treo NC x 1,1)</v>
          </cell>
          <cell r="G114" t="str">
            <v>máy</v>
          </cell>
          <cell r="H114">
            <v>0</v>
          </cell>
          <cell r="U114">
            <v>320</v>
          </cell>
          <cell r="V114">
            <v>0</v>
          </cell>
        </row>
        <row r="115">
          <cell r="A115">
            <v>0</v>
          </cell>
          <cell r="B115" t="str">
            <v>FCO100</v>
          </cell>
          <cell r="C115">
            <v>0</v>
          </cell>
          <cell r="E115" t="str">
            <v>T2.3505</v>
          </cell>
          <cell r="F115" t="str">
            <v>FCO 27kV - 100A</v>
          </cell>
          <cell r="G115" t="str">
            <v>cái</v>
          </cell>
          <cell r="U115">
            <v>1.5</v>
          </cell>
          <cell r="V115">
            <v>0</v>
          </cell>
        </row>
        <row r="116">
          <cell r="A116">
            <v>0</v>
          </cell>
          <cell r="B116" t="str">
            <v>LA18</v>
          </cell>
          <cell r="C116">
            <v>0</v>
          </cell>
          <cell r="E116" t="str">
            <v>T2.5004</v>
          </cell>
          <cell r="F116" t="str">
            <v>LA 18kV 10kA</v>
          </cell>
          <cell r="G116" t="str">
            <v>cái</v>
          </cell>
          <cell r="U116">
            <v>0.8</v>
          </cell>
          <cell r="V116">
            <v>0</v>
          </cell>
        </row>
        <row r="117">
          <cell r="A117">
            <v>0</v>
          </cell>
          <cell r="B117" t="str">
            <v>ATM125</v>
          </cell>
          <cell r="C117">
            <v>0</v>
          </cell>
          <cell r="E117" t="str">
            <v>T2.8403</v>
          </cell>
          <cell r="F117" t="str">
            <v>MCCB 3 cực 400V -125A - 30KA</v>
          </cell>
          <cell r="G117" t="str">
            <v>cái</v>
          </cell>
          <cell r="U117">
            <v>2</v>
          </cell>
          <cell r="V117">
            <v>0</v>
          </cell>
        </row>
        <row r="118">
          <cell r="A118">
            <v>0</v>
          </cell>
          <cell r="B118" t="str">
            <v>TI1005</v>
          </cell>
          <cell r="C118">
            <v>0</v>
          </cell>
          <cell r="E118">
            <v>0</v>
          </cell>
          <cell r="F118" t="str">
            <v>Biến dòng 600V - 100/5A</v>
          </cell>
          <cell r="G118" t="str">
            <v>cái</v>
          </cell>
          <cell r="U118">
            <v>0</v>
          </cell>
          <cell r="V118">
            <v>0</v>
          </cell>
        </row>
        <row r="119">
          <cell r="A119">
            <v>0</v>
          </cell>
          <cell r="B119" t="str">
            <v>DK1p80A</v>
          </cell>
          <cell r="C119">
            <v>0</v>
          </cell>
          <cell r="E119">
            <v>0</v>
          </cell>
          <cell r="F119" t="str">
            <v>Điện kế 1 pha 2 dây 220V-80A</v>
          </cell>
          <cell r="G119" t="str">
            <v>cái</v>
          </cell>
          <cell r="U119">
            <v>0</v>
          </cell>
          <cell r="V119">
            <v>0</v>
          </cell>
        </row>
        <row r="120">
          <cell r="A120" t="str">
            <v>VLTR375</v>
          </cell>
          <cell r="C120">
            <v>0</v>
          </cell>
          <cell r="F120" t="str">
            <v>B. PHẦN VẬT LIỆU</v>
          </cell>
          <cell r="U120">
            <v>0</v>
          </cell>
          <cell r="V120">
            <v>0</v>
          </cell>
        </row>
        <row r="121">
          <cell r="C121">
            <v>0</v>
          </cell>
          <cell r="D121">
            <v>0</v>
          </cell>
          <cell r="F121" t="str">
            <v>Vật liệu bảo vệ thiết bị</v>
          </cell>
          <cell r="G121" t="str">
            <v>Bộ</v>
          </cell>
          <cell r="H121">
            <v>0</v>
          </cell>
          <cell r="U121">
            <v>0</v>
          </cell>
          <cell r="V121">
            <v>0</v>
          </cell>
        </row>
        <row r="122">
          <cell r="A122">
            <v>0</v>
          </cell>
          <cell r="B122" t="str">
            <v>CHI3K</v>
          </cell>
          <cell r="C122">
            <v>0</v>
          </cell>
          <cell r="E122">
            <v>0</v>
          </cell>
          <cell r="F122" t="str">
            <v>Dây chảy 3K</v>
          </cell>
          <cell r="G122" t="str">
            <v>Sợi</v>
          </cell>
          <cell r="U122">
            <v>0</v>
          </cell>
          <cell r="V122">
            <v>0</v>
          </cell>
        </row>
        <row r="123">
          <cell r="A123">
            <v>0</v>
          </cell>
          <cell r="B123" t="str">
            <v>CHUPFCO</v>
          </cell>
          <cell r="C123">
            <v>0</v>
          </cell>
          <cell r="E123">
            <v>0</v>
          </cell>
          <cell r="F123" t="str">
            <v>Chụp đầu FCO (Trên + Dưới)</v>
          </cell>
          <cell r="G123" t="str">
            <v>bộ</v>
          </cell>
          <cell r="U123">
            <v>0</v>
          </cell>
          <cell r="V123">
            <v>0</v>
          </cell>
        </row>
        <row r="124">
          <cell r="A124">
            <v>0</v>
          </cell>
          <cell r="B124" t="str">
            <v>CHUPLA</v>
          </cell>
          <cell r="C124">
            <v>0</v>
          </cell>
          <cell r="E124">
            <v>0</v>
          </cell>
          <cell r="F124" t="str">
            <v>Chụp đầu LA</v>
          </cell>
          <cell r="G124" t="str">
            <v>cái</v>
          </cell>
          <cell r="U124">
            <v>0</v>
          </cell>
          <cell r="V124">
            <v>0</v>
          </cell>
        </row>
        <row r="125">
          <cell r="A125">
            <v>0</v>
          </cell>
          <cell r="B125" t="str">
            <v>CHUPMBA</v>
          </cell>
          <cell r="C125">
            <v>0</v>
          </cell>
          <cell r="E125">
            <v>0</v>
          </cell>
          <cell r="F125" t="str">
            <v>Chụp đầu cực MBA</v>
          </cell>
          <cell r="G125" t="str">
            <v>cái</v>
          </cell>
          <cell r="U125">
            <v>0</v>
          </cell>
          <cell r="V125">
            <v>0</v>
          </cell>
        </row>
        <row r="126">
          <cell r="A126">
            <v>0</v>
          </cell>
          <cell r="C126">
            <v>0</v>
          </cell>
          <cell r="D126">
            <v>0</v>
          </cell>
          <cell r="F126" t="str">
            <v>Đà Composite bắt LA, FCO</v>
          </cell>
          <cell r="G126" t="str">
            <v>Bộ</v>
          </cell>
          <cell r="H126">
            <v>0</v>
          </cell>
          <cell r="U126">
            <v>0</v>
          </cell>
          <cell r="V126">
            <v>0</v>
          </cell>
        </row>
        <row r="127">
          <cell r="A127">
            <v>0</v>
          </cell>
          <cell r="C127">
            <v>0</v>
          </cell>
          <cell r="F127" t="str">
            <v>Gồm có:</v>
          </cell>
          <cell r="U127">
            <v>0</v>
          </cell>
          <cell r="V127">
            <v>0</v>
          </cell>
        </row>
        <row r="128">
          <cell r="A128">
            <v>0</v>
          </cell>
          <cell r="B128" t="str">
            <v>COM800</v>
          </cell>
          <cell r="C128">
            <v>0</v>
          </cell>
          <cell r="E128">
            <v>0</v>
          </cell>
          <cell r="F128" t="str">
            <v>Đà hộp composite 110x80x5-800</v>
          </cell>
          <cell r="G128" t="str">
            <v>cái</v>
          </cell>
          <cell r="U128">
            <v>3.2</v>
          </cell>
          <cell r="V128">
            <v>0</v>
          </cell>
        </row>
        <row r="129">
          <cell r="A129">
            <v>0</v>
          </cell>
          <cell r="B129" t="str">
            <v>CCOM800</v>
          </cell>
          <cell r="C129">
            <v>0</v>
          </cell>
          <cell r="E129">
            <v>0</v>
          </cell>
          <cell r="F129" t="str">
            <v>Thanh chống 10x40x720</v>
          </cell>
          <cell r="G129" t="str">
            <v>cái</v>
          </cell>
          <cell r="U129">
            <v>0.5</v>
          </cell>
          <cell r="V129">
            <v>0</v>
          </cell>
        </row>
        <row r="130">
          <cell r="A130">
            <v>0</v>
          </cell>
          <cell r="B130" t="str">
            <v>BATLI</v>
          </cell>
          <cell r="C130">
            <v>0</v>
          </cell>
          <cell r="E130">
            <v>0</v>
          </cell>
          <cell r="F130" t="str">
            <v>Bass LI bắt FCO, LA</v>
          </cell>
          <cell r="G130" t="str">
            <v>Bộ</v>
          </cell>
          <cell r="U130">
            <v>0.4</v>
          </cell>
          <cell r="V130">
            <v>0</v>
          </cell>
        </row>
        <row r="131">
          <cell r="A131">
            <v>0</v>
          </cell>
          <cell r="B131" t="str">
            <v>B16400V</v>
          </cell>
          <cell r="C131">
            <v>0</v>
          </cell>
          <cell r="E131">
            <v>0</v>
          </cell>
          <cell r="F131" t="str">
            <v xml:space="preserve">Boulon 16x400VRS </v>
          </cell>
          <cell r="G131" t="str">
            <v>bộ</v>
          </cell>
          <cell r="U131">
            <v>0.39999999999999997</v>
          </cell>
          <cell r="V131">
            <v>0</v>
          </cell>
        </row>
        <row r="132">
          <cell r="A132">
            <v>0</v>
          </cell>
          <cell r="B132" t="str">
            <v>B16300</v>
          </cell>
          <cell r="C132">
            <v>0</v>
          </cell>
          <cell r="E132">
            <v>0</v>
          </cell>
          <cell r="F132" t="str">
            <v>Boulon 16x300</v>
          </cell>
          <cell r="G132" t="str">
            <v>bộ</v>
          </cell>
          <cell r="U132">
            <v>0.25</v>
          </cell>
          <cell r="V132">
            <v>0</v>
          </cell>
        </row>
        <row r="133">
          <cell r="A133">
            <v>0</v>
          </cell>
          <cell r="B133" t="str">
            <v>B14120</v>
          </cell>
          <cell r="C133">
            <v>0</v>
          </cell>
          <cell r="E133">
            <v>0</v>
          </cell>
          <cell r="F133" t="str">
            <v>Boulon 14x150</v>
          </cell>
          <cell r="G133" t="str">
            <v>bộ</v>
          </cell>
          <cell r="U133">
            <v>0.2</v>
          </cell>
          <cell r="V133">
            <v>0</v>
          </cell>
        </row>
        <row r="134">
          <cell r="A134">
            <v>0</v>
          </cell>
          <cell r="C134">
            <v>0</v>
          </cell>
          <cell r="D134">
            <v>0</v>
          </cell>
          <cell r="F134" t="str">
            <v>Bộ tiếp địa Trạm 1 pha</v>
          </cell>
          <cell r="G134" t="str">
            <v>Bộ</v>
          </cell>
          <cell r="H134">
            <v>0</v>
          </cell>
          <cell r="U134">
            <v>0</v>
          </cell>
          <cell r="V134">
            <v>0</v>
          </cell>
        </row>
        <row r="135">
          <cell r="A135">
            <v>0</v>
          </cell>
          <cell r="C135">
            <v>0</v>
          </cell>
          <cell r="F135" t="str">
            <v>Gồm có:</v>
          </cell>
          <cell r="U135">
            <v>0</v>
          </cell>
          <cell r="V135">
            <v>0</v>
          </cell>
        </row>
        <row r="136">
          <cell r="A136">
            <v>0</v>
          </cell>
          <cell r="B136" t="str">
            <v>M25</v>
          </cell>
          <cell r="C136">
            <v>0</v>
          </cell>
          <cell r="E136">
            <v>0</v>
          </cell>
          <cell r="F136" t="str">
            <v>Cáp đồng trần M25mm2</v>
          </cell>
          <cell r="G136" t="str">
            <v>kg</v>
          </cell>
          <cell r="H136">
            <v>0</v>
          </cell>
          <cell r="U136">
            <v>1</v>
          </cell>
          <cell r="V136">
            <v>0</v>
          </cell>
        </row>
        <row r="137">
          <cell r="A137">
            <v>0</v>
          </cell>
          <cell r="B137" t="str">
            <v>CTD</v>
          </cell>
          <cell r="C137">
            <v>0</v>
          </cell>
          <cell r="E137">
            <v>0</v>
          </cell>
          <cell r="F137" t="str">
            <v>Cọc tiếp đất φ16 - 2,4m</v>
          </cell>
          <cell r="G137" t="str">
            <v>cọc</v>
          </cell>
          <cell r="H137">
            <v>0</v>
          </cell>
          <cell r="U137">
            <v>5.3</v>
          </cell>
          <cell r="V137">
            <v>0</v>
          </cell>
        </row>
        <row r="138">
          <cell r="A138">
            <v>0</v>
          </cell>
          <cell r="B138" t="str">
            <v>KC</v>
          </cell>
          <cell r="C138">
            <v>0</v>
          </cell>
          <cell r="E138">
            <v>0</v>
          </cell>
          <cell r="F138" t="str">
            <v>Kẹp cọc tiếp địa</v>
          </cell>
          <cell r="G138" t="str">
            <v>bộ</v>
          </cell>
          <cell r="H138">
            <v>0</v>
          </cell>
          <cell r="U138">
            <v>0.05</v>
          </cell>
          <cell r="V138">
            <v>0</v>
          </cell>
        </row>
        <row r="139">
          <cell r="A139">
            <v>0</v>
          </cell>
          <cell r="B139" t="str">
            <v>OXC38</v>
          </cell>
          <cell r="C139">
            <v>0</v>
          </cell>
          <cell r="E139">
            <v>0</v>
          </cell>
          <cell r="F139" t="str">
            <v xml:space="preserve">Ốc xiết cáp cỡ 38mm2 </v>
          </cell>
          <cell r="G139" t="str">
            <v>cái</v>
          </cell>
          <cell r="H139">
            <v>0</v>
          </cell>
          <cell r="U139">
            <v>0</v>
          </cell>
          <cell r="V139">
            <v>0</v>
          </cell>
        </row>
        <row r="140">
          <cell r="A140">
            <v>0</v>
          </cell>
          <cell r="B140" t="str">
            <v>KTDTBA</v>
          </cell>
          <cell r="C140">
            <v>0</v>
          </cell>
          <cell r="E140" t="str">
            <v>T4.7001</v>
          </cell>
          <cell r="F140" t="str">
            <v>Kéo dây tiếp địa trong TBA</v>
          </cell>
          <cell r="G140" t="str">
            <v>mét</v>
          </cell>
          <cell r="H140">
            <v>0</v>
          </cell>
          <cell r="U140">
            <v>0</v>
          </cell>
          <cell r="V140">
            <v>0</v>
          </cell>
        </row>
        <row r="141">
          <cell r="A141">
            <v>0</v>
          </cell>
          <cell r="B141" t="str">
            <v>DCTDTBA</v>
          </cell>
          <cell r="C141">
            <v>0</v>
          </cell>
          <cell r="E141" t="str">
            <v>D2.8103</v>
          </cell>
          <cell r="F141" t="str">
            <v>Đóng cọc tiếp địa trong TBA (đất cấp 3)</v>
          </cell>
          <cell r="G141" t="str">
            <v>10cọc</v>
          </cell>
          <cell r="H141">
            <v>0</v>
          </cell>
          <cell r="U141">
            <v>0</v>
          </cell>
          <cell r="V141">
            <v>0</v>
          </cell>
        </row>
        <row r="142">
          <cell r="A142">
            <v>0</v>
          </cell>
          <cell r="B142" t="str">
            <v>DTD3</v>
          </cell>
          <cell r="C142">
            <v>0</v>
          </cell>
          <cell r="E142" t="str">
            <v>AB.11513</v>
          </cell>
          <cell r="F142" t="str">
            <v>Đào rãnh tiếp địa đất cấp 3</v>
          </cell>
          <cell r="G142" t="str">
            <v>m3</v>
          </cell>
          <cell r="H142">
            <v>0</v>
          </cell>
          <cell r="U142">
            <v>0</v>
          </cell>
          <cell r="V142">
            <v>0</v>
          </cell>
        </row>
        <row r="143">
          <cell r="A143">
            <v>0</v>
          </cell>
          <cell r="B143" t="str">
            <v>DATD3</v>
          </cell>
          <cell r="C143">
            <v>0</v>
          </cell>
          <cell r="E143" t="str">
            <v>AB.13111</v>
          </cell>
          <cell r="F143" t="str">
            <v>Đắp đất rãnh tiếp địa (K=0,9)</v>
          </cell>
          <cell r="G143" t="str">
            <v>m3</v>
          </cell>
          <cell r="H143">
            <v>0</v>
          </cell>
          <cell r="U143">
            <v>0</v>
          </cell>
          <cell r="V143">
            <v>0</v>
          </cell>
        </row>
        <row r="144">
          <cell r="A144">
            <v>0</v>
          </cell>
          <cell r="C144">
            <v>0</v>
          </cell>
          <cell r="D144">
            <v>0</v>
          </cell>
          <cell r="F144" t="str">
            <v>Tủ điện trạm treo 1 pha</v>
          </cell>
          <cell r="G144" t="str">
            <v>Bộ</v>
          </cell>
          <cell r="H144">
            <v>0</v>
          </cell>
          <cell r="U144">
            <v>0</v>
          </cell>
          <cell r="V144">
            <v>0</v>
          </cell>
        </row>
        <row r="145">
          <cell r="A145">
            <v>0</v>
          </cell>
          <cell r="C145">
            <v>0</v>
          </cell>
          <cell r="F145" t="str">
            <v>Gồm có:</v>
          </cell>
          <cell r="U145">
            <v>0</v>
          </cell>
          <cell r="V145">
            <v>0</v>
          </cell>
        </row>
        <row r="146">
          <cell r="A146">
            <v>0</v>
          </cell>
          <cell r="B146" t="str">
            <v>TUAP1</v>
          </cell>
          <cell r="C146">
            <v>0</v>
          </cell>
          <cell r="E146" t="str">
            <v>T5.1001</v>
          </cell>
          <cell r="F146" t="str">
            <v>Tủ trạm treo + khóa + boulon + Bakelit + Collier</v>
          </cell>
          <cell r="G146" t="str">
            <v>cái</v>
          </cell>
          <cell r="U146">
            <v>45</v>
          </cell>
          <cell r="V146">
            <v>0</v>
          </cell>
        </row>
        <row r="147">
          <cell r="C147">
            <v>0</v>
          </cell>
          <cell r="D147">
            <v>0</v>
          </cell>
          <cell r="F147" t="str">
            <v>Bộ dây dẫn trung thế trạm 1 pha</v>
          </cell>
          <cell r="G147" t="str">
            <v>Bộ</v>
          </cell>
          <cell r="H147">
            <v>0</v>
          </cell>
          <cell r="U147">
            <v>0</v>
          </cell>
          <cell r="V147">
            <v>0</v>
          </cell>
        </row>
        <row r="148">
          <cell r="C148">
            <v>0</v>
          </cell>
          <cell r="F148" t="str">
            <v>Gồm có:</v>
          </cell>
          <cell r="U148">
            <v>0</v>
          </cell>
          <cell r="V148">
            <v>0</v>
          </cell>
        </row>
        <row r="149">
          <cell r="B149" t="str">
            <v>CXV25</v>
          </cell>
          <cell r="C149">
            <v>0</v>
          </cell>
          <cell r="E149">
            <v>0</v>
          </cell>
          <cell r="F149" t="str">
            <v>Cáp 24KV C/XLPE/PVC 25mm2</v>
          </cell>
          <cell r="G149" t="str">
            <v>mét</v>
          </cell>
          <cell r="U149">
            <v>0.75</v>
          </cell>
          <cell r="V149">
            <v>0</v>
          </cell>
        </row>
        <row r="150">
          <cell r="B150" t="str">
            <v>KQ4</v>
          </cell>
          <cell r="C150">
            <v>0</v>
          </cell>
          <cell r="E150" t="str">
            <v>D6.6201</v>
          </cell>
          <cell r="F150" t="str">
            <v>Kẹp quai 4/0 (quai đồng 8mm)</v>
          </cell>
          <cell r="G150" t="str">
            <v>cái</v>
          </cell>
          <cell r="U150">
            <v>0.3</v>
          </cell>
          <cell r="V150">
            <v>0</v>
          </cell>
        </row>
        <row r="151">
          <cell r="B151" t="str">
            <v>CKQ</v>
          </cell>
          <cell r="C151">
            <v>0</v>
          </cell>
          <cell r="E151">
            <v>0</v>
          </cell>
          <cell r="F151" t="str">
            <v>Chụp cách điện kẹp quai</v>
          </cell>
          <cell r="G151" t="str">
            <v>cái</v>
          </cell>
          <cell r="U151">
            <v>0.2</v>
          </cell>
          <cell r="V151">
            <v>0</v>
          </cell>
        </row>
        <row r="152">
          <cell r="B152" t="str">
            <v>HL2</v>
          </cell>
          <cell r="C152">
            <v>0</v>
          </cell>
          <cell r="E152" t="str">
            <v>D6.6202</v>
          </cell>
          <cell r="F152" t="str">
            <v>Kẹp hotline 2/0</v>
          </cell>
          <cell r="G152" t="str">
            <v>cái</v>
          </cell>
          <cell r="U152">
            <v>0.1</v>
          </cell>
          <cell r="V152">
            <v>0</v>
          </cell>
        </row>
        <row r="153">
          <cell r="B153" t="str">
            <v>LCAPDONGTB95</v>
          </cell>
          <cell r="C153">
            <v>0</v>
          </cell>
          <cell r="E153" t="str">
            <v>T4.4201</v>
          </cell>
          <cell r="F153" t="str">
            <v>Lắp cáp đồng xuống thiết bị D ≤ 95mm2</v>
          </cell>
          <cell r="G153" t="str">
            <v>m</v>
          </cell>
          <cell r="U153">
            <v>0</v>
          </cell>
          <cell r="V153">
            <v>0</v>
          </cell>
        </row>
        <row r="154">
          <cell r="C154">
            <v>0</v>
          </cell>
          <cell r="D154">
            <v>0</v>
          </cell>
          <cell r="F154" t="str">
            <v>Bộ dây dẫn hạ thế lộ xuống</v>
          </cell>
          <cell r="G154" t="str">
            <v>Bộ</v>
          </cell>
          <cell r="H154">
            <v>0</v>
          </cell>
          <cell r="U154">
            <v>0</v>
          </cell>
          <cell r="V154">
            <v>0</v>
          </cell>
        </row>
        <row r="155">
          <cell r="C155">
            <v>0</v>
          </cell>
          <cell r="F155" t="str">
            <v>Gồm có:</v>
          </cell>
          <cell r="U155">
            <v>0</v>
          </cell>
          <cell r="V155">
            <v>0</v>
          </cell>
        </row>
        <row r="156">
          <cell r="B156" t="str">
            <v>CV70</v>
          </cell>
          <cell r="C156">
            <v>0</v>
          </cell>
          <cell r="E156">
            <v>0</v>
          </cell>
          <cell r="F156" t="str">
            <v>Cáp đồng bọc CV70</v>
          </cell>
          <cell r="G156" t="str">
            <v>mét</v>
          </cell>
          <cell r="U156">
            <v>0.73899999999999999</v>
          </cell>
          <cell r="V156">
            <v>0</v>
          </cell>
        </row>
        <row r="157">
          <cell r="B157" t="str">
            <v>CV50</v>
          </cell>
          <cell r="C157">
            <v>0</v>
          </cell>
          <cell r="E157">
            <v>0</v>
          </cell>
          <cell r="F157" t="str">
            <v>Cáp đồng bọc CV50</v>
          </cell>
          <cell r="G157" t="str">
            <v>mét</v>
          </cell>
          <cell r="U157">
            <v>0.53400000000000003</v>
          </cell>
          <cell r="V157">
            <v>0</v>
          </cell>
        </row>
        <row r="158">
          <cell r="B158" t="str">
            <v>CVV4X4</v>
          </cell>
          <cell r="C158">
            <v>0</v>
          </cell>
          <cell r="E158">
            <v>0</v>
          </cell>
          <cell r="F158" t="str">
            <v>Cáp điều khiển CVV 4x4,0mm2</v>
          </cell>
          <cell r="G158" t="str">
            <v>mét</v>
          </cell>
          <cell r="U158">
            <v>3.024</v>
          </cell>
          <cell r="V158">
            <v>0</v>
          </cell>
        </row>
        <row r="159">
          <cell r="B159" t="str">
            <v>COS70</v>
          </cell>
          <cell r="C159">
            <v>0</v>
          </cell>
          <cell r="E159" t="str">
            <v>D4.5003</v>
          </cell>
          <cell r="F159" t="str">
            <v>Đầu cosse ép Cu 70mm2</v>
          </cell>
          <cell r="G159" t="str">
            <v>cái</v>
          </cell>
          <cell r="U159">
            <v>0.2</v>
          </cell>
          <cell r="V159">
            <v>0</v>
          </cell>
        </row>
        <row r="160">
          <cell r="B160" t="str">
            <v>COS50</v>
          </cell>
          <cell r="C160">
            <v>0</v>
          </cell>
          <cell r="E160" t="str">
            <v>D4.5002</v>
          </cell>
          <cell r="F160" t="str">
            <v>Đầu cosse ép Cu 50mm2</v>
          </cell>
          <cell r="G160" t="str">
            <v>cái</v>
          </cell>
          <cell r="U160">
            <v>0.1</v>
          </cell>
          <cell r="V160">
            <v>0</v>
          </cell>
        </row>
        <row r="161">
          <cell r="B161" t="str">
            <v>CHCOS70</v>
          </cell>
          <cell r="C161">
            <v>0</v>
          </cell>
          <cell r="E161">
            <v>0</v>
          </cell>
          <cell r="F161" t="str">
            <v>Chụp đầu cosse  70mm2</v>
          </cell>
          <cell r="G161" t="str">
            <v>cái</v>
          </cell>
          <cell r="U161">
            <v>0</v>
          </cell>
          <cell r="V161">
            <v>0</v>
          </cell>
        </row>
        <row r="162">
          <cell r="B162" t="str">
            <v>CHCOS50</v>
          </cell>
          <cell r="C162">
            <v>0</v>
          </cell>
          <cell r="E162">
            <v>0</v>
          </cell>
          <cell r="F162" t="str">
            <v>Chụp đầu cosse  50mm2</v>
          </cell>
          <cell r="G162" t="str">
            <v>cái</v>
          </cell>
          <cell r="U162">
            <v>0</v>
          </cell>
          <cell r="V162">
            <v>0</v>
          </cell>
        </row>
        <row r="163">
          <cell r="B163" t="str">
            <v>PVC90</v>
          </cell>
          <cell r="C163">
            <v>0</v>
          </cell>
          <cell r="E163">
            <v>0</v>
          </cell>
          <cell r="F163" t="str">
            <v xml:space="preserve">Ống PVC D90x3,8mm </v>
          </cell>
          <cell r="G163" t="str">
            <v>m</v>
          </cell>
          <cell r="U163">
            <v>2</v>
          </cell>
          <cell r="V163">
            <v>0</v>
          </cell>
        </row>
        <row r="164">
          <cell r="B164" t="str">
            <v>CD90</v>
          </cell>
          <cell r="C164">
            <v>0</v>
          </cell>
          <cell r="E164" t="str">
            <v>D3.3241</v>
          </cell>
          <cell r="F164" t="str">
            <v>Cổ dê kẹp ống PVC D 90 (có giá nới)</v>
          </cell>
          <cell r="G164" t="str">
            <v>bộ</v>
          </cell>
          <cell r="U164">
            <v>1.5</v>
          </cell>
          <cell r="V164">
            <v>0</v>
          </cell>
        </row>
        <row r="165">
          <cell r="B165" t="str">
            <v>CD90</v>
          </cell>
          <cell r="C165">
            <v>0</v>
          </cell>
          <cell r="E165" t="str">
            <v>D3.3241</v>
          </cell>
          <cell r="F165" t="str">
            <v>Cổ dê kẹp ống PVC D 90 (có giá nới)</v>
          </cell>
          <cell r="G165" t="str">
            <v>bộ</v>
          </cell>
          <cell r="U165">
            <v>1.5</v>
          </cell>
          <cell r="V165">
            <v>0</v>
          </cell>
        </row>
        <row r="166">
          <cell r="B166" t="str">
            <v>CD90</v>
          </cell>
          <cell r="C166">
            <v>0</v>
          </cell>
          <cell r="E166" t="str">
            <v>D3.3241</v>
          </cell>
          <cell r="F166" t="str">
            <v>Cổ dê kẹp ống PVC D 90 (có giá nới)</v>
          </cell>
          <cell r="G166" t="str">
            <v>bộ</v>
          </cell>
          <cell r="U166">
            <v>1.5</v>
          </cell>
          <cell r="V166">
            <v>0</v>
          </cell>
        </row>
        <row r="167">
          <cell r="B167" t="str">
            <v>CUT90T</v>
          </cell>
          <cell r="C167">
            <v>0</v>
          </cell>
          <cell r="E167">
            <v>0</v>
          </cell>
          <cell r="F167" t="str">
            <v>Co  90 độ PVC 90</v>
          </cell>
          <cell r="G167" t="str">
            <v>cái</v>
          </cell>
          <cell r="U167">
            <v>0</v>
          </cell>
          <cell r="V167">
            <v>0</v>
          </cell>
        </row>
        <row r="168">
          <cell r="B168" t="str">
            <v>NG11490</v>
          </cell>
          <cell r="C168">
            <v>0</v>
          </cell>
          <cell r="E168">
            <v>0</v>
          </cell>
          <cell r="F168" t="str">
            <v>Nối giảm PVC 114-90</v>
          </cell>
          <cell r="G168" t="str">
            <v>cái</v>
          </cell>
          <cell r="U168">
            <v>0</v>
          </cell>
          <cell r="V168">
            <v>0</v>
          </cell>
        </row>
        <row r="169">
          <cell r="B169" t="str">
            <v>CUT90135</v>
          </cell>
          <cell r="C169">
            <v>0</v>
          </cell>
          <cell r="E169">
            <v>0</v>
          </cell>
          <cell r="F169" t="str">
            <v>Co 135 độ PVC 90</v>
          </cell>
          <cell r="G169" t="str">
            <v>cái</v>
          </cell>
          <cell r="U169">
            <v>0</v>
          </cell>
          <cell r="V169">
            <v>0</v>
          </cell>
        </row>
        <row r="170">
          <cell r="B170" t="str">
            <v>KEODAN</v>
          </cell>
          <cell r="C170">
            <v>0</v>
          </cell>
          <cell r="E170">
            <v>0</v>
          </cell>
          <cell r="F170" t="str">
            <v>Keo dán ống PVC (100gr)</v>
          </cell>
          <cell r="G170" t="str">
            <v>tuýp</v>
          </cell>
          <cell r="U170">
            <v>0</v>
          </cell>
          <cell r="V170">
            <v>0</v>
          </cell>
        </row>
        <row r="171">
          <cell r="B171" t="str">
            <v>KEOBIT</v>
          </cell>
          <cell r="C171">
            <v>0</v>
          </cell>
          <cell r="E171">
            <v>0</v>
          </cell>
          <cell r="F171" t="str">
            <v>Keo silicon bít miệng ống</v>
          </cell>
          <cell r="G171" t="str">
            <v>ống</v>
          </cell>
          <cell r="U171">
            <v>0</v>
          </cell>
          <cell r="V171">
            <v>0</v>
          </cell>
        </row>
        <row r="172">
          <cell r="B172" t="str">
            <v>BANGKEO</v>
          </cell>
          <cell r="C172">
            <v>0</v>
          </cell>
          <cell r="E172">
            <v>0</v>
          </cell>
          <cell r="F172" t="str">
            <v>Băng keo cách điện</v>
          </cell>
          <cell r="G172" t="str">
            <v>cuộn</v>
          </cell>
          <cell r="U172">
            <v>0</v>
          </cell>
          <cell r="V172">
            <v>0</v>
          </cell>
        </row>
        <row r="173">
          <cell r="B173" t="str">
            <v>LPVC90CL</v>
          </cell>
          <cell r="C173">
            <v>0</v>
          </cell>
          <cell r="E173" t="str">
            <v>D4.1410</v>
          </cell>
          <cell r="F173" t="str">
            <v>Lắp ống nhựa PVC D90</v>
          </cell>
          <cell r="G173" t="str">
            <v>mét</v>
          </cell>
          <cell r="U173">
            <v>0</v>
          </cell>
          <cell r="V173">
            <v>0</v>
          </cell>
        </row>
        <row r="174">
          <cell r="B174" t="str">
            <v>LCAPDONGTB95</v>
          </cell>
          <cell r="C174">
            <v>0</v>
          </cell>
          <cell r="E174" t="str">
            <v>T4.4201</v>
          </cell>
          <cell r="F174" t="str">
            <v>Lắp cáp đồng xuống thiết bị D ≤ 95mm2</v>
          </cell>
          <cell r="G174" t="str">
            <v>m</v>
          </cell>
          <cell r="U174">
            <v>0</v>
          </cell>
          <cell r="V174">
            <v>0</v>
          </cell>
        </row>
        <row r="175">
          <cell r="C175">
            <v>0</v>
          </cell>
          <cell r="D175">
            <v>0</v>
          </cell>
          <cell r="F175" t="str">
            <v>Bộ dây dẫn hạ thế lộ lên</v>
          </cell>
          <cell r="G175" t="str">
            <v>Bộ</v>
          </cell>
          <cell r="U175">
            <v>0</v>
          </cell>
          <cell r="V175">
            <v>0</v>
          </cell>
        </row>
        <row r="176">
          <cell r="C176">
            <v>0</v>
          </cell>
          <cell r="F176" t="str">
            <v>Gồm có:</v>
          </cell>
          <cell r="U176">
            <v>0</v>
          </cell>
          <cell r="V176">
            <v>0</v>
          </cell>
        </row>
        <row r="177">
          <cell r="B177" t="str">
            <v>CV70</v>
          </cell>
          <cell r="C177">
            <v>0</v>
          </cell>
          <cell r="E177">
            <v>0</v>
          </cell>
          <cell r="F177" t="str">
            <v>Cáp đồng bọc CV70</v>
          </cell>
          <cell r="G177" t="str">
            <v>mét</v>
          </cell>
          <cell r="U177">
            <v>0.73899999999999999</v>
          </cell>
          <cell r="V177">
            <v>0</v>
          </cell>
        </row>
        <row r="178">
          <cell r="B178" t="str">
            <v>CV50</v>
          </cell>
          <cell r="C178">
            <v>0</v>
          </cell>
          <cell r="E178">
            <v>0</v>
          </cell>
          <cell r="F178" t="str">
            <v>Cáp đồng bọc CV50</v>
          </cell>
          <cell r="G178" t="str">
            <v>mét</v>
          </cell>
          <cell r="U178">
            <v>0.53400000000000003</v>
          </cell>
          <cell r="V178">
            <v>0</v>
          </cell>
        </row>
        <row r="179">
          <cell r="B179" t="str">
            <v>COS70</v>
          </cell>
          <cell r="C179">
            <v>0</v>
          </cell>
          <cell r="E179" t="str">
            <v>D4.5003</v>
          </cell>
          <cell r="F179" t="str">
            <v>Đầu cosse ép Cu 70mm2</v>
          </cell>
          <cell r="G179" t="str">
            <v>cái</v>
          </cell>
          <cell r="U179">
            <v>0.2</v>
          </cell>
          <cell r="V179">
            <v>0</v>
          </cell>
        </row>
        <row r="180">
          <cell r="B180" t="str">
            <v>COS50</v>
          </cell>
          <cell r="C180">
            <v>0</v>
          </cell>
          <cell r="E180" t="str">
            <v>D4.5002</v>
          </cell>
          <cell r="F180" t="str">
            <v>Đầu cosse ép Cu 50mm2</v>
          </cell>
          <cell r="G180" t="str">
            <v>cái</v>
          </cell>
          <cell r="U180">
            <v>0.1</v>
          </cell>
          <cell r="V180">
            <v>0</v>
          </cell>
        </row>
        <row r="181">
          <cell r="B181" t="str">
            <v>CHCOS70</v>
          </cell>
          <cell r="C181">
            <v>0</v>
          </cell>
          <cell r="E181">
            <v>0</v>
          </cell>
          <cell r="F181" t="str">
            <v>Chụp đầu cosse  70mm2</v>
          </cell>
          <cell r="G181" t="str">
            <v>cái</v>
          </cell>
          <cell r="U181">
            <v>0</v>
          </cell>
          <cell r="V181">
            <v>0</v>
          </cell>
        </row>
        <row r="182">
          <cell r="B182" t="str">
            <v>CHCOS50</v>
          </cell>
          <cell r="C182">
            <v>0</v>
          </cell>
          <cell r="E182">
            <v>0</v>
          </cell>
          <cell r="F182" t="str">
            <v>Chụp đầu cosse  50mm2</v>
          </cell>
          <cell r="G182" t="str">
            <v>cái</v>
          </cell>
          <cell r="U182">
            <v>0</v>
          </cell>
          <cell r="V182">
            <v>0</v>
          </cell>
        </row>
        <row r="183">
          <cell r="B183" t="str">
            <v>PVC90</v>
          </cell>
          <cell r="C183">
            <v>0</v>
          </cell>
          <cell r="E183">
            <v>0</v>
          </cell>
          <cell r="F183" t="str">
            <v xml:space="preserve">Ống PVC D90x3,8mm </v>
          </cell>
          <cell r="G183" t="str">
            <v>m</v>
          </cell>
          <cell r="U183">
            <v>2</v>
          </cell>
          <cell r="V183">
            <v>0</v>
          </cell>
        </row>
        <row r="184">
          <cell r="B184" t="str">
            <v>CD90</v>
          </cell>
          <cell r="C184">
            <v>0</v>
          </cell>
          <cell r="E184" t="str">
            <v>D3.3241</v>
          </cell>
          <cell r="F184" t="str">
            <v>Cổ dê kẹp ống PVC D 90 (có giá nới)</v>
          </cell>
          <cell r="G184" t="str">
            <v>bộ</v>
          </cell>
          <cell r="U184">
            <v>1.5</v>
          </cell>
          <cell r="V184">
            <v>0</v>
          </cell>
        </row>
        <row r="185">
          <cell r="B185" t="str">
            <v>CD90</v>
          </cell>
          <cell r="C185">
            <v>0</v>
          </cell>
          <cell r="E185" t="str">
            <v>D3.3241</v>
          </cell>
          <cell r="F185" t="str">
            <v>Cổ dê kẹp ống PVC D 90 (có giá nới)</v>
          </cell>
          <cell r="G185" t="str">
            <v>bộ</v>
          </cell>
          <cell r="U185">
            <v>1.5</v>
          </cell>
          <cell r="V185">
            <v>0</v>
          </cell>
        </row>
        <row r="186">
          <cell r="B186" t="str">
            <v>CD90</v>
          </cell>
          <cell r="C186">
            <v>0</v>
          </cell>
          <cell r="E186" t="str">
            <v>D3.3241</v>
          </cell>
          <cell r="F186" t="str">
            <v>Cổ dê kẹp ống PVC D 90 (có giá nới)</v>
          </cell>
          <cell r="G186" t="str">
            <v>bộ</v>
          </cell>
          <cell r="U186">
            <v>1.5</v>
          </cell>
          <cell r="V186">
            <v>0</v>
          </cell>
        </row>
        <row r="187">
          <cell r="B187" t="str">
            <v>CUT90T</v>
          </cell>
          <cell r="C187">
            <v>0</v>
          </cell>
          <cell r="E187">
            <v>0</v>
          </cell>
          <cell r="F187" t="str">
            <v>Co  90 độ PVC 90</v>
          </cell>
          <cell r="G187" t="str">
            <v>cái</v>
          </cell>
          <cell r="U187">
            <v>0</v>
          </cell>
          <cell r="V187">
            <v>0</v>
          </cell>
        </row>
        <row r="188">
          <cell r="B188" t="str">
            <v>CUT90135</v>
          </cell>
          <cell r="C188">
            <v>0</v>
          </cell>
          <cell r="E188">
            <v>0</v>
          </cell>
          <cell r="F188" t="str">
            <v>Co 135 độ PVC 90</v>
          </cell>
          <cell r="G188" t="str">
            <v>cái</v>
          </cell>
          <cell r="U188">
            <v>0</v>
          </cell>
          <cell r="V188">
            <v>0</v>
          </cell>
        </row>
        <row r="189">
          <cell r="B189" t="str">
            <v>KEODAN</v>
          </cell>
          <cell r="C189">
            <v>0</v>
          </cell>
          <cell r="E189">
            <v>0</v>
          </cell>
          <cell r="F189" t="str">
            <v>Keo dán ống PVC (100gr)</v>
          </cell>
          <cell r="G189" t="str">
            <v>tuýp</v>
          </cell>
          <cell r="U189">
            <v>0</v>
          </cell>
          <cell r="V189">
            <v>0</v>
          </cell>
        </row>
        <row r="190">
          <cell r="B190" t="str">
            <v>KEOBIT</v>
          </cell>
          <cell r="C190">
            <v>0</v>
          </cell>
          <cell r="E190">
            <v>0</v>
          </cell>
          <cell r="F190" t="str">
            <v>Keo silicon bít miệng ống</v>
          </cell>
          <cell r="G190" t="str">
            <v>ống</v>
          </cell>
          <cell r="U190">
            <v>0</v>
          </cell>
          <cell r="V190">
            <v>0</v>
          </cell>
        </row>
        <row r="191">
          <cell r="B191" t="str">
            <v>BANGKEO</v>
          </cell>
          <cell r="C191">
            <v>0</v>
          </cell>
          <cell r="E191">
            <v>0</v>
          </cell>
          <cell r="F191" t="str">
            <v>Băng keo cách điện</v>
          </cell>
          <cell r="G191" t="str">
            <v>cuộn</v>
          </cell>
          <cell r="U191">
            <v>0</v>
          </cell>
          <cell r="V191">
            <v>0</v>
          </cell>
        </row>
        <row r="192">
          <cell r="B192" t="str">
            <v>LPVC90CL</v>
          </cell>
          <cell r="C192">
            <v>0</v>
          </cell>
          <cell r="E192" t="str">
            <v>D4.1410</v>
          </cell>
          <cell r="F192" t="str">
            <v>Lắp ống nhựa PVC D90</v>
          </cell>
          <cell r="G192" t="str">
            <v>mét</v>
          </cell>
          <cell r="U192">
            <v>0</v>
          </cell>
          <cell r="V192">
            <v>0</v>
          </cell>
        </row>
        <row r="193">
          <cell r="B193" t="str">
            <v>LCAPDONGTB95</v>
          </cell>
          <cell r="C193">
            <v>0</v>
          </cell>
          <cell r="E193" t="str">
            <v>T4.4201</v>
          </cell>
          <cell r="F193" t="str">
            <v>Lắp cáp đồng xuống thiết bị D ≤ 95mm2</v>
          </cell>
          <cell r="G193" t="str">
            <v>m</v>
          </cell>
          <cell r="U193">
            <v>0</v>
          </cell>
          <cell r="V193">
            <v>0</v>
          </cell>
        </row>
        <row r="194">
          <cell r="B194" t="str">
            <v>BANG</v>
          </cell>
          <cell r="C194">
            <v>0</v>
          </cell>
          <cell r="D194">
            <v>0</v>
          </cell>
          <cell r="E194" t="str">
            <v>D3.3201</v>
          </cell>
          <cell r="F194" t="str">
            <v>Bảng tên trạm + bulon</v>
          </cell>
          <cell r="G194" t="str">
            <v>bộ</v>
          </cell>
          <cell r="H194">
            <v>0</v>
          </cell>
          <cell r="U194">
            <v>0</v>
          </cell>
          <cell r="V194">
            <v>0</v>
          </cell>
        </row>
        <row r="195">
          <cell r="A195" t="str">
            <v>TR50</v>
          </cell>
          <cell r="C195">
            <v>0</v>
          </cell>
          <cell r="E195" t="str">
            <v>0 Trạm 1 pha 2x25kVA</v>
          </cell>
          <cell r="U195">
            <v>0</v>
          </cell>
          <cell r="V195">
            <v>0</v>
          </cell>
        </row>
        <row r="196">
          <cell r="A196" t="str">
            <v>TBTR50</v>
          </cell>
          <cell r="C196">
            <v>0</v>
          </cell>
          <cell r="F196" t="str">
            <v>A.PHẦN THIẾT BỊ</v>
          </cell>
          <cell r="N196">
            <v>0</v>
          </cell>
          <cell r="O196">
            <v>0</v>
          </cell>
          <cell r="P196">
            <v>0</v>
          </cell>
          <cell r="Q196">
            <v>0</v>
          </cell>
          <cell r="R196">
            <v>0</v>
          </cell>
          <cell r="U196">
            <v>0</v>
          </cell>
          <cell r="V196">
            <v>0</v>
          </cell>
        </row>
        <row r="197">
          <cell r="B197" t="str">
            <v>TR251</v>
          </cell>
          <cell r="C197">
            <v>0</v>
          </cell>
          <cell r="E197" t="str">
            <v>T1.1431</v>
          </cell>
          <cell r="F197" t="str">
            <v>Máy biến áp AMORPHOUS 12,7/0,22-0,44kV  25kVA  (trạm treo NC x 1,1)</v>
          </cell>
          <cell r="G197" t="str">
            <v>máy</v>
          </cell>
          <cell r="H197">
            <v>0</v>
          </cell>
          <cell r="I197">
            <v>0</v>
          </cell>
          <cell r="L197">
            <v>760207</v>
          </cell>
          <cell r="M197">
            <v>380270</v>
          </cell>
          <cell r="N197">
            <v>0</v>
          </cell>
          <cell r="O197">
            <v>0</v>
          </cell>
          <cell r="Q197">
            <v>0</v>
          </cell>
          <cell r="R197">
            <v>0</v>
          </cell>
          <cell r="U197">
            <v>320</v>
          </cell>
          <cell r="V197">
            <v>0</v>
          </cell>
        </row>
        <row r="198">
          <cell r="A198">
            <v>0</v>
          </cell>
          <cell r="B198" t="str">
            <v>FCO100</v>
          </cell>
          <cell r="C198">
            <v>0</v>
          </cell>
          <cell r="E198" t="str">
            <v>T2.3505</v>
          </cell>
          <cell r="F198" t="str">
            <v>FCO 27kV - 100A</v>
          </cell>
          <cell r="G198" t="str">
            <v>cái</v>
          </cell>
          <cell r="H198">
            <v>0</v>
          </cell>
          <cell r="I198">
            <v>921000</v>
          </cell>
          <cell r="L198">
            <v>222640</v>
          </cell>
          <cell r="M198">
            <v>0</v>
          </cell>
          <cell r="N198">
            <v>0</v>
          </cell>
          <cell r="O198">
            <v>0</v>
          </cell>
          <cell r="Q198">
            <v>0</v>
          </cell>
          <cell r="R198">
            <v>0</v>
          </cell>
          <cell r="U198">
            <v>1.5</v>
          </cell>
          <cell r="V198">
            <v>0</v>
          </cell>
        </row>
        <row r="199">
          <cell r="A199">
            <v>0</v>
          </cell>
          <cell r="B199" t="str">
            <v>LA18</v>
          </cell>
          <cell r="C199">
            <v>0</v>
          </cell>
          <cell r="E199" t="str">
            <v>T2.5004</v>
          </cell>
          <cell r="F199" t="str">
            <v>LA 18kV 10kA</v>
          </cell>
          <cell r="G199" t="str">
            <v>cái</v>
          </cell>
          <cell r="H199">
            <v>0</v>
          </cell>
          <cell r="I199">
            <v>784000</v>
          </cell>
          <cell r="L199">
            <v>83490</v>
          </cell>
          <cell r="M199">
            <v>0</v>
          </cell>
          <cell r="N199">
            <v>0</v>
          </cell>
          <cell r="O199">
            <v>0</v>
          </cell>
          <cell r="Q199">
            <v>0</v>
          </cell>
          <cell r="R199">
            <v>0</v>
          </cell>
          <cell r="U199">
            <v>0.8</v>
          </cell>
          <cell r="V199">
            <v>0</v>
          </cell>
        </row>
        <row r="200">
          <cell r="A200">
            <v>0</v>
          </cell>
          <cell r="B200" t="str">
            <v>ATM125</v>
          </cell>
          <cell r="C200">
            <v>0</v>
          </cell>
          <cell r="E200" t="str">
            <v>T2.8403</v>
          </cell>
          <cell r="F200" t="str">
            <v>MCCB 3 cực 400V -125A - 30KA</v>
          </cell>
          <cell r="G200" t="str">
            <v>cái</v>
          </cell>
          <cell r="H200">
            <v>0</v>
          </cell>
          <cell r="I200">
            <v>1750000</v>
          </cell>
          <cell r="L200">
            <v>0</v>
          </cell>
          <cell r="M200">
            <v>0</v>
          </cell>
          <cell r="N200">
            <v>0</v>
          </cell>
          <cell r="O200">
            <v>0</v>
          </cell>
          <cell r="Q200">
            <v>0</v>
          </cell>
          <cell r="R200">
            <v>0</v>
          </cell>
          <cell r="U200">
            <v>2</v>
          </cell>
          <cell r="V200">
            <v>0</v>
          </cell>
        </row>
        <row r="201">
          <cell r="A201">
            <v>0</v>
          </cell>
          <cell r="B201" t="str">
            <v>TI1505</v>
          </cell>
          <cell r="C201">
            <v>0</v>
          </cell>
          <cell r="E201">
            <v>0</v>
          </cell>
          <cell r="F201" t="str">
            <v xml:space="preserve">Biến dòng 600V - 150/5A </v>
          </cell>
          <cell r="G201" t="str">
            <v>cái</v>
          </cell>
          <cell r="H201">
            <v>0</v>
          </cell>
          <cell r="I201">
            <v>0</v>
          </cell>
          <cell r="L201">
            <v>0</v>
          </cell>
          <cell r="M201">
            <v>0</v>
          </cell>
          <cell r="N201">
            <v>0</v>
          </cell>
          <cell r="O201">
            <v>0</v>
          </cell>
          <cell r="Q201">
            <v>0</v>
          </cell>
          <cell r="R201">
            <v>0</v>
          </cell>
          <cell r="U201">
            <v>0</v>
          </cell>
          <cell r="V201">
            <v>0</v>
          </cell>
        </row>
        <row r="202">
          <cell r="A202">
            <v>0</v>
          </cell>
          <cell r="B202" t="str">
            <v>DK1p5A</v>
          </cell>
          <cell r="C202">
            <v>0</v>
          </cell>
          <cell r="E202">
            <v>0</v>
          </cell>
          <cell r="F202" t="str">
            <v>Điện kế 1 pha 2 dây 220V-5A</v>
          </cell>
          <cell r="G202" t="str">
            <v>cái</v>
          </cell>
          <cell r="H202">
            <v>0</v>
          </cell>
          <cell r="I202">
            <v>0</v>
          </cell>
          <cell r="L202">
            <v>0</v>
          </cell>
          <cell r="M202">
            <v>0</v>
          </cell>
          <cell r="N202">
            <v>0</v>
          </cell>
          <cell r="O202">
            <v>0</v>
          </cell>
          <cell r="Q202">
            <v>0</v>
          </cell>
          <cell r="R202">
            <v>0</v>
          </cell>
          <cell r="U202">
            <v>1</v>
          </cell>
          <cell r="V202">
            <v>0</v>
          </cell>
        </row>
        <row r="203">
          <cell r="A203" t="str">
            <v>VLTR50</v>
          </cell>
          <cell r="C203">
            <v>0</v>
          </cell>
          <cell r="F203" t="str">
            <v>B. PHẦN VẬT LIỆU</v>
          </cell>
          <cell r="N203">
            <v>0</v>
          </cell>
          <cell r="O203">
            <v>0</v>
          </cell>
          <cell r="P203">
            <v>0</v>
          </cell>
          <cell r="Q203">
            <v>0</v>
          </cell>
          <cell r="R203">
            <v>0</v>
          </cell>
          <cell r="U203">
            <v>0</v>
          </cell>
          <cell r="V203">
            <v>0</v>
          </cell>
        </row>
        <row r="204">
          <cell r="C204">
            <v>0</v>
          </cell>
          <cell r="D204">
            <v>0</v>
          </cell>
          <cell r="F204" t="str">
            <v>Vật liệu treo máy &amp; bảo vệ thiết bị</v>
          </cell>
          <cell r="G204" t="str">
            <v>Bộ</v>
          </cell>
          <cell r="H204">
            <v>0</v>
          </cell>
          <cell r="U204">
            <v>0</v>
          </cell>
          <cell r="V204">
            <v>0</v>
          </cell>
        </row>
        <row r="205">
          <cell r="A205">
            <v>0</v>
          </cell>
          <cell r="B205" t="str">
            <v>B16300</v>
          </cell>
          <cell r="C205">
            <v>0</v>
          </cell>
          <cell r="E205">
            <v>0</v>
          </cell>
          <cell r="F205" t="str">
            <v>Boulon 16x300 : TREO MÁY</v>
          </cell>
          <cell r="G205" t="str">
            <v>bộ</v>
          </cell>
          <cell r="H205">
            <v>0</v>
          </cell>
          <cell r="I205">
            <v>21000</v>
          </cell>
          <cell r="L205">
            <v>0</v>
          </cell>
          <cell r="M205">
            <v>0</v>
          </cell>
          <cell r="N205">
            <v>0</v>
          </cell>
          <cell r="O205">
            <v>0</v>
          </cell>
          <cell r="Q205">
            <v>0</v>
          </cell>
          <cell r="R205">
            <v>0</v>
          </cell>
          <cell r="U205">
            <v>0.25</v>
          </cell>
          <cell r="V205">
            <v>0</v>
          </cell>
        </row>
        <row r="206">
          <cell r="A206">
            <v>0</v>
          </cell>
          <cell r="B206" t="str">
            <v>CHI3K</v>
          </cell>
          <cell r="C206">
            <v>0</v>
          </cell>
          <cell r="E206">
            <v>0</v>
          </cell>
          <cell r="F206" t="str">
            <v>Dây chảy 3K</v>
          </cell>
          <cell r="G206" t="str">
            <v>Sợi</v>
          </cell>
          <cell r="H206">
            <v>0</v>
          </cell>
          <cell r="I206">
            <v>22000</v>
          </cell>
          <cell r="L206">
            <v>0</v>
          </cell>
          <cell r="M206">
            <v>0</v>
          </cell>
          <cell r="N206">
            <v>0</v>
          </cell>
          <cell r="O206">
            <v>0</v>
          </cell>
          <cell r="Q206">
            <v>0</v>
          </cell>
          <cell r="R206">
            <v>0</v>
          </cell>
          <cell r="U206">
            <v>0</v>
          </cell>
          <cell r="V206">
            <v>0</v>
          </cell>
        </row>
        <row r="207">
          <cell r="A207">
            <v>0</v>
          </cell>
          <cell r="B207" t="str">
            <v>CHUPFCO</v>
          </cell>
          <cell r="C207">
            <v>0</v>
          </cell>
          <cell r="E207">
            <v>0</v>
          </cell>
          <cell r="F207" t="str">
            <v>Chụp đầu FCO (Trên + Dưới)</v>
          </cell>
          <cell r="G207" t="str">
            <v>bộ</v>
          </cell>
          <cell r="H207">
            <v>0</v>
          </cell>
          <cell r="I207">
            <v>190000</v>
          </cell>
          <cell r="L207">
            <v>0</v>
          </cell>
          <cell r="M207">
            <v>0</v>
          </cell>
          <cell r="N207">
            <v>0</v>
          </cell>
          <cell r="O207">
            <v>0</v>
          </cell>
          <cell r="Q207">
            <v>0</v>
          </cell>
          <cell r="R207">
            <v>0</v>
          </cell>
          <cell r="U207">
            <v>0</v>
          </cell>
          <cell r="V207">
            <v>0</v>
          </cell>
        </row>
        <row r="208">
          <cell r="A208">
            <v>0</v>
          </cell>
          <cell r="B208" t="str">
            <v>CHUPLA</v>
          </cell>
          <cell r="C208">
            <v>0</v>
          </cell>
          <cell r="E208">
            <v>0</v>
          </cell>
          <cell r="F208" t="str">
            <v>Chụp đầu LA</v>
          </cell>
          <cell r="G208" t="str">
            <v>cái</v>
          </cell>
          <cell r="H208">
            <v>0</v>
          </cell>
          <cell r="I208">
            <v>32000</v>
          </cell>
          <cell r="L208">
            <v>0</v>
          </cell>
          <cell r="M208">
            <v>0</v>
          </cell>
          <cell r="N208">
            <v>0</v>
          </cell>
          <cell r="O208">
            <v>0</v>
          </cell>
          <cell r="Q208">
            <v>0</v>
          </cell>
          <cell r="R208">
            <v>0</v>
          </cell>
          <cell r="U208">
            <v>0</v>
          </cell>
          <cell r="V208">
            <v>0</v>
          </cell>
        </row>
        <row r="209">
          <cell r="A209">
            <v>0</v>
          </cell>
          <cell r="B209" t="str">
            <v>CHUPMBA</v>
          </cell>
          <cell r="C209">
            <v>0</v>
          </cell>
          <cell r="E209">
            <v>0</v>
          </cell>
          <cell r="F209" t="str">
            <v>Chụp đầu cực MBA</v>
          </cell>
          <cell r="G209" t="str">
            <v>cái</v>
          </cell>
          <cell r="H209">
            <v>0</v>
          </cell>
          <cell r="I209">
            <v>52000</v>
          </cell>
          <cell r="L209">
            <v>0</v>
          </cell>
          <cell r="M209">
            <v>0</v>
          </cell>
          <cell r="N209">
            <v>0</v>
          </cell>
          <cell r="O209">
            <v>0</v>
          </cell>
          <cell r="Q209">
            <v>0</v>
          </cell>
          <cell r="R209">
            <v>0</v>
          </cell>
          <cell r="U209">
            <v>0</v>
          </cell>
          <cell r="V209">
            <v>0</v>
          </cell>
        </row>
        <row r="210">
          <cell r="A210">
            <v>0</v>
          </cell>
          <cell r="C210">
            <v>0</v>
          </cell>
          <cell r="D210">
            <v>0</v>
          </cell>
          <cell r="F210" t="str">
            <v>Đà Composite bắt LA, FCO</v>
          </cell>
          <cell r="G210" t="str">
            <v>Bộ</v>
          </cell>
          <cell r="H210">
            <v>0</v>
          </cell>
          <cell r="U210">
            <v>0</v>
          </cell>
          <cell r="V210">
            <v>0</v>
          </cell>
        </row>
        <row r="211">
          <cell r="A211">
            <v>0</v>
          </cell>
          <cell r="C211">
            <v>0</v>
          </cell>
          <cell r="F211" t="str">
            <v>Gồm có:</v>
          </cell>
          <cell r="U211">
            <v>0</v>
          </cell>
          <cell r="V211">
            <v>0</v>
          </cell>
        </row>
        <row r="212">
          <cell r="A212">
            <v>0</v>
          </cell>
          <cell r="B212" t="str">
            <v>COM800</v>
          </cell>
          <cell r="C212">
            <v>0</v>
          </cell>
          <cell r="E212">
            <v>0</v>
          </cell>
          <cell r="F212" t="str">
            <v>Đà hộp composite 110x80x5-800</v>
          </cell>
          <cell r="G212" t="str">
            <v>cái</v>
          </cell>
          <cell r="H212">
            <v>0</v>
          </cell>
          <cell r="I212">
            <v>456000</v>
          </cell>
          <cell r="L212">
            <v>0</v>
          </cell>
          <cell r="M212">
            <v>0</v>
          </cell>
          <cell r="N212">
            <v>0</v>
          </cell>
          <cell r="O212">
            <v>0</v>
          </cell>
          <cell r="Q212">
            <v>0</v>
          </cell>
          <cell r="R212">
            <v>0</v>
          </cell>
          <cell r="U212">
            <v>3.2</v>
          </cell>
          <cell r="V212">
            <v>0</v>
          </cell>
        </row>
        <row r="213">
          <cell r="A213">
            <v>0</v>
          </cell>
          <cell r="B213" t="str">
            <v>CCOM800</v>
          </cell>
          <cell r="C213">
            <v>0</v>
          </cell>
          <cell r="E213">
            <v>0</v>
          </cell>
          <cell r="F213" t="str">
            <v>Thanh chống 10x40x720</v>
          </cell>
          <cell r="G213" t="str">
            <v>cái</v>
          </cell>
          <cell r="H213">
            <v>0</v>
          </cell>
          <cell r="I213">
            <v>152000</v>
          </cell>
          <cell r="L213">
            <v>0</v>
          </cell>
          <cell r="M213">
            <v>0</v>
          </cell>
          <cell r="N213">
            <v>0</v>
          </cell>
          <cell r="O213">
            <v>0</v>
          </cell>
          <cell r="Q213">
            <v>0</v>
          </cell>
          <cell r="R213">
            <v>0</v>
          </cell>
          <cell r="U213">
            <v>0.5</v>
          </cell>
          <cell r="V213">
            <v>0</v>
          </cell>
        </row>
        <row r="214">
          <cell r="A214">
            <v>0</v>
          </cell>
          <cell r="B214" t="str">
            <v>BATLI</v>
          </cell>
          <cell r="C214">
            <v>0</v>
          </cell>
          <cell r="E214">
            <v>0</v>
          </cell>
          <cell r="F214" t="str">
            <v>Bass LI bắt FCO, LA</v>
          </cell>
          <cell r="G214" t="str">
            <v>Bộ</v>
          </cell>
          <cell r="H214">
            <v>0</v>
          </cell>
          <cell r="I214">
            <v>45000</v>
          </cell>
          <cell r="L214">
            <v>0</v>
          </cell>
          <cell r="M214">
            <v>0</v>
          </cell>
          <cell r="N214">
            <v>0</v>
          </cell>
          <cell r="O214">
            <v>0</v>
          </cell>
          <cell r="Q214">
            <v>0</v>
          </cell>
          <cell r="R214">
            <v>0</v>
          </cell>
          <cell r="U214">
            <v>0.4</v>
          </cell>
          <cell r="V214">
            <v>0</v>
          </cell>
        </row>
        <row r="215">
          <cell r="B215" t="str">
            <v>BATLL</v>
          </cell>
          <cell r="C215">
            <v>0</v>
          </cell>
          <cell r="E215">
            <v>0</v>
          </cell>
          <cell r="F215" t="str">
            <v>Bass LL bắt FCO và LA</v>
          </cell>
          <cell r="G215" t="str">
            <v>bộ</v>
          </cell>
          <cell r="H215">
            <v>0</v>
          </cell>
          <cell r="I215">
            <v>65000</v>
          </cell>
          <cell r="L215">
            <v>0</v>
          </cell>
          <cell r="M215">
            <v>0</v>
          </cell>
          <cell r="N215">
            <v>0</v>
          </cell>
          <cell r="O215">
            <v>0</v>
          </cell>
          <cell r="Q215">
            <v>0</v>
          </cell>
          <cell r="R215">
            <v>0</v>
          </cell>
          <cell r="U215">
            <v>0.5</v>
          </cell>
          <cell r="V215">
            <v>0</v>
          </cell>
        </row>
        <row r="216">
          <cell r="A216">
            <v>0</v>
          </cell>
          <cell r="B216" t="str">
            <v>B16400V</v>
          </cell>
          <cell r="C216">
            <v>0</v>
          </cell>
          <cell r="E216">
            <v>0</v>
          </cell>
          <cell r="F216" t="str">
            <v xml:space="preserve">Boulon 16x400VRS </v>
          </cell>
          <cell r="G216" t="str">
            <v>bộ</v>
          </cell>
          <cell r="H216">
            <v>0</v>
          </cell>
          <cell r="I216">
            <v>28000</v>
          </cell>
          <cell r="L216">
            <v>0</v>
          </cell>
          <cell r="M216">
            <v>0</v>
          </cell>
          <cell r="N216">
            <v>0</v>
          </cell>
          <cell r="O216">
            <v>0</v>
          </cell>
          <cell r="Q216">
            <v>0</v>
          </cell>
          <cell r="R216">
            <v>0</v>
          </cell>
          <cell r="U216">
            <v>0.39999999999999997</v>
          </cell>
          <cell r="V216">
            <v>0</v>
          </cell>
        </row>
        <row r="217">
          <cell r="A217">
            <v>0</v>
          </cell>
          <cell r="B217" t="str">
            <v>B16300</v>
          </cell>
          <cell r="C217">
            <v>0</v>
          </cell>
          <cell r="E217">
            <v>0</v>
          </cell>
          <cell r="F217" t="str">
            <v>Boulon 16x300</v>
          </cell>
          <cell r="G217" t="str">
            <v>bộ</v>
          </cell>
          <cell r="H217">
            <v>0</v>
          </cell>
          <cell r="I217">
            <v>21000</v>
          </cell>
          <cell r="L217">
            <v>0</v>
          </cell>
          <cell r="M217">
            <v>0</v>
          </cell>
          <cell r="N217">
            <v>0</v>
          </cell>
          <cell r="O217">
            <v>0</v>
          </cell>
          <cell r="Q217">
            <v>0</v>
          </cell>
          <cell r="R217">
            <v>0</v>
          </cell>
          <cell r="U217">
            <v>0.25</v>
          </cell>
          <cell r="V217">
            <v>0</v>
          </cell>
        </row>
        <row r="218">
          <cell r="A218">
            <v>0</v>
          </cell>
          <cell r="B218" t="str">
            <v>B14120</v>
          </cell>
          <cell r="C218">
            <v>0</v>
          </cell>
          <cell r="E218">
            <v>0</v>
          </cell>
          <cell r="F218" t="str">
            <v>Boulon 14x150</v>
          </cell>
          <cell r="G218" t="str">
            <v>bộ</v>
          </cell>
          <cell r="H218">
            <v>0</v>
          </cell>
          <cell r="I218">
            <v>11000</v>
          </cell>
          <cell r="L218">
            <v>0</v>
          </cell>
          <cell r="M218">
            <v>0</v>
          </cell>
          <cell r="N218">
            <v>0</v>
          </cell>
          <cell r="O218">
            <v>0</v>
          </cell>
          <cell r="Q218">
            <v>0</v>
          </cell>
          <cell r="R218">
            <v>0</v>
          </cell>
          <cell r="U218">
            <v>0.2</v>
          </cell>
          <cell r="V218">
            <v>0</v>
          </cell>
        </row>
        <row r="219">
          <cell r="B219" t="str">
            <v>LD 50</v>
          </cell>
          <cell r="C219">
            <v>0</v>
          </cell>
          <cell r="E219">
            <v>0</v>
          </cell>
          <cell r="F219" t="str">
            <v>Long đền vuông 18 (50x50x3)</v>
          </cell>
          <cell r="G219" t="str">
            <v>cái</v>
          </cell>
          <cell r="I219">
            <v>2600</v>
          </cell>
          <cell r="L219">
            <v>0</v>
          </cell>
          <cell r="M219">
            <v>0</v>
          </cell>
          <cell r="N219">
            <v>0</v>
          </cell>
          <cell r="O219">
            <v>0</v>
          </cell>
          <cell r="Q219">
            <v>0</v>
          </cell>
          <cell r="R219">
            <v>0</v>
          </cell>
        </row>
        <row r="220">
          <cell r="B220" t="str">
            <v>LCOM800</v>
          </cell>
          <cell r="F220" t="str">
            <v>Lắp đà composite 800mm đơn, trên trụ BTLT</v>
          </cell>
          <cell r="G220" t="str">
            <v>bộ</v>
          </cell>
          <cell r="H220">
            <v>0</v>
          </cell>
          <cell r="I220">
            <v>0</v>
          </cell>
          <cell r="L220">
            <v>197267</v>
          </cell>
          <cell r="O220">
            <v>0</v>
          </cell>
          <cell r="Q220">
            <v>0</v>
          </cell>
        </row>
        <row r="221">
          <cell r="A221">
            <v>0</v>
          </cell>
          <cell r="C221">
            <v>0</v>
          </cell>
          <cell r="D221">
            <v>0</v>
          </cell>
          <cell r="F221" t="str">
            <v>Bộ tiếp địa Trạm 1 pha (03 pha)</v>
          </cell>
          <cell r="G221" t="str">
            <v>Bộ</v>
          </cell>
          <cell r="H221">
            <v>0</v>
          </cell>
          <cell r="U221">
            <v>0</v>
          </cell>
          <cell r="V221">
            <v>0</v>
          </cell>
        </row>
        <row r="222">
          <cell r="A222">
            <v>0</v>
          </cell>
          <cell r="C222">
            <v>0</v>
          </cell>
          <cell r="F222" t="str">
            <v>Gồm có:</v>
          </cell>
          <cell r="U222">
            <v>0</v>
          </cell>
          <cell r="V222">
            <v>0</v>
          </cell>
        </row>
        <row r="223">
          <cell r="A223">
            <v>0</v>
          </cell>
          <cell r="B223" t="str">
            <v>M25</v>
          </cell>
          <cell r="C223">
            <v>0</v>
          </cell>
          <cell r="E223">
            <v>0</v>
          </cell>
          <cell r="F223" t="str">
            <v>Cáp đồng trần M25mm2</v>
          </cell>
          <cell r="G223" t="str">
            <v>kg</v>
          </cell>
          <cell r="H223">
            <v>0</v>
          </cell>
          <cell r="I223">
            <v>163028</v>
          </cell>
          <cell r="L223">
            <v>0</v>
          </cell>
          <cell r="M223">
            <v>0</v>
          </cell>
          <cell r="N223">
            <v>0</v>
          </cell>
          <cell r="O223">
            <v>0</v>
          </cell>
          <cell r="Q223">
            <v>0</v>
          </cell>
          <cell r="R223">
            <v>0</v>
          </cell>
          <cell r="U223">
            <v>1</v>
          </cell>
          <cell r="V223">
            <v>0</v>
          </cell>
        </row>
        <row r="224">
          <cell r="A224">
            <v>0</v>
          </cell>
          <cell r="B224" t="str">
            <v>CTD</v>
          </cell>
          <cell r="C224">
            <v>0</v>
          </cell>
          <cell r="E224">
            <v>0</v>
          </cell>
          <cell r="F224" t="str">
            <v>Cọc tiếp đất φ16 - 2,4m</v>
          </cell>
          <cell r="G224" t="str">
            <v>cọc</v>
          </cell>
          <cell r="H224">
            <v>0</v>
          </cell>
          <cell r="I224">
            <v>130000</v>
          </cell>
          <cell r="L224">
            <v>0</v>
          </cell>
          <cell r="M224">
            <v>0</v>
          </cell>
          <cell r="N224">
            <v>0</v>
          </cell>
          <cell r="O224">
            <v>0</v>
          </cell>
          <cell r="Q224">
            <v>0</v>
          </cell>
          <cell r="R224">
            <v>0</v>
          </cell>
          <cell r="U224">
            <v>5.3</v>
          </cell>
          <cell r="V224">
            <v>0</v>
          </cell>
        </row>
        <row r="225">
          <cell r="A225">
            <v>0</v>
          </cell>
          <cell r="B225" t="str">
            <v>KC</v>
          </cell>
          <cell r="C225">
            <v>0</v>
          </cell>
          <cell r="E225">
            <v>0</v>
          </cell>
          <cell r="F225" t="str">
            <v>Kẹp cọc tiếp địa</v>
          </cell>
          <cell r="G225" t="str">
            <v>bộ</v>
          </cell>
          <cell r="H225">
            <v>0</v>
          </cell>
          <cell r="I225">
            <v>25000</v>
          </cell>
          <cell r="L225">
            <v>0</v>
          </cell>
          <cell r="M225">
            <v>0</v>
          </cell>
          <cell r="N225">
            <v>0</v>
          </cell>
          <cell r="O225">
            <v>0</v>
          </cell>
          <cell r="Q225">
            <v>0</v>
          </cell>
          <cell r="R225">
            <v>0</v>
          </cell>
          <cell r="U225">
            <v>0.05</v>
          </cell>
          <cell r="V225">
            <v>0</v>
          </cell>
        </row>
        <row r="226">
          <cell r="A226">
            <v>0</v>
          </cell>
          <cell r="B226" t="str">
            <v>OXC38</v>
          </cell>
          <cell r="C226">
            <v>0</v>
          </cell>
          <cell r="E226">
            <v>0</v>
          </cell>
          <cell r="F226" t="str">
            <v xml:space="preserve">Ốc xiết cáp cỡ 38mm2 </v>
          </cell>
          <cell r="G226" t="str">
            <v>cái</v>
          </cell>
          <cell r="H226">
            <v>0</v>
          </cell>
          <cell r="I226">
            <v>21000</v>
          </cell>
          <cell r="L226">
            <v>0</v>
          </cell>
          <cell r="M226">
            <v>0</v>
          </cell>
          <cell r="N226">
            <v>0</v>
          </cell>
          <cell r="O226">
            <v>0</v>
          </cell>
          <cell r="Q226">
            <v>0</v>
          </cell>
          <cell r="R226">
            <v>0</v>
          </cell>
          <cell r="U226">
            <v>0</v>
          </cell>
          <cell r="V226">
            <v>0</v>
          </cell>
        </row>
        <row r="227">
          <cell r="A227">
            <v>0</v>
          </cell>
          <cell r="B227" t="str">
            <v>PVC21</v>
          </cell>
          <cell r="C227">
            <v>0</v>
          </cell>
          <cell r="E227">
            <v>0</v>
          </cell>
          <cell r="F227" t="str">
            <v xml:space="preserve">Ống PVC D21x1,6mm </v>
          </cell>
          <cell r="G227" t="str">
            <v>m</v>
          </cell>
          <cell r="H227">
            <v>0</v>
          </cell>
          <cell r="I227">
            <v>6200</v>
          </cell>
          <cell r="L227">
            <v>0</v>
          </cell>
          <cell r="M227">
            <v>0</v>
          </cell>
          <cell r="N227">
            <v>0</v>
          </cell>
          <cell r="O227">
            <v>0</v>
          </cell>
          <cell r="Q227">
            <v>0</v>
          </cell>
          <cell r="R227">
            <v>0</v>
          </cell>
          <cell r="U227">
            <v>1</v>
          </cell>
          <cell r="V227">
            <v>0</v>
          </cell>
        </row>
        <row r="228">
          <cell r="A228">
            <v>0</v>
          </cell>
          <cell r="B228" t="str">
            <v>DTINOX</v>
          </cell>
          <cell r="C228">
            <v>0</v>
          </cell>
          <cell r="E228">
            <v>0</v>
          </cell>
          <cell r="F228" t="str">
            <v>Đai thép Inox</v>
          </cell>
          <cell r="G228" t="str">
            <v>mét</v>
          </cell>
          <cell r="H228">
            <v>0</v>
          </cell>
          <cell r="I228">
            <v>11000</v>
          </cell>
          <cell r="L228">
            <v>0</v>
          </cell>
          <cell r="M228">
            <v>0</v>
          </cell>
          <cell r="N228">
            <v>0</v>
          </cell>
          <cell r="O228">
            <v>0</v>
          </cell>
          <cell r="Q228">
            <v>0</v>
          </cell>
          <cell r="R228">
            <v>0</v>
          </cell>
          <cell r="U228">
            <v>0</v>
          </cell>
          <cell r="V228">
            <v>0</v>
          </cell>
        </row>
        <row r="229">
          <cell r="A229">
            <v>0</v>
          </cell>
          <cell r="B229" t="str">
            <v>KTINOX</v>
          </cell>
          <cell r="C229">
            <v>0</v>
          </cell>
          <cell r="E229">
            <v>0</v>
          </cell>
          <cell r="F229" t="str">
            <v>Khóa đai thép Inox</v>
          </cell>
          <cell r="G229" t="str">
            <v>Cái</v>
          </cell>
          <cell r="H229">
            <v>0</v>
          </cell>
          <cell r="I229">
            <v>4000</v>
          </cell>
          <cell r="L229">
            <v>0</v>
          </cell>
          <cell r="M229">
            <v>0</v>
          </cell>
          <cell r="N229">
            <v>0</v>
          </cell>
          <cell r="O229">
            <v>0</v>
          </cell>
          <cell r="Q229">
            <v>0</v>
          </cell>
          <cell r="R229">
            <v>0</v>
          </cell>
          <cell r="U229">
            <v>0</v>
          </cell>
          <cell r="V229">
            <v>0</v>
          </cell>
        </row>
        <row r="230">
          <cell r="A230">
            <v>0</v>
          </cell>
          <cell r="B230" t="str">
            <v>KTDTBA</v>
          </cell>
          <cell r="C230">
            <v>0</v>
          </cell>
          <cell r="E230" t="str">
            <v>T4.7001</v>
          </cell>
          <cell r="F230" t="str">
            <v>Kéo dây tiếp địa trong TBA</v>
          </cell>
          <cell r="G230" t="str">
            <v>mét</v>
          </cell>
          <cell r="H230">
            <v>0</v>
          </cell>
          <cell r="I230">
            <v>0</v>
          </cell>
          <cell r="L230">
            <v>8071</v>
          </cell>
          <cell r="M230">
            <v>0</v>
          </cell>
          <cell r="N230">
            <v>0</v>
          </cell>
          <cell r="O230">
            <v>0</v>
          </cell>
          <cell r="Q230">
            <v>0</v>
          </cell>
          <cell r="R230">
            <v>0</v>
          </cell>
          <cell r="U230">
            <v>0</v>
          </cell>
          <cell r="V230">
            <v>0</v>
          </cell>
        </row>
        <row r="231">
          <cell r="A231">
            <v>0</v>
          </cell>
          <cell r="B231" t="str">
            <v>DCTDTBA</v>
          </cell>
          <cell r="C231">
            <v>0</v>
          </cell>
          <cell r="E231" t="str">
            <v>D2.8103</v>
          </cell>
          <cell r="F231" t="str">
            <v>Đóng cọc tiếp địa trong TBA (đất cấp 3)</v>
          </cell>
          <cell r="G231" t="str">
            <v>10cọc</v>
          </cell>
          <cell r="H231">
            <v>0</v>
          </cell>
          <cell r="I231">
            <v>0</v>
          </cell>
          <cell r="L231">
            <v>903559</v>
          </cell>
          <cell r="M231">
            <v>0</v>
          </cell>
          <cell r="N231">
            <v>0</v>
          </cell>
          <cell r="O231">
            <v>0</v>
          </cell>
          <cell r="Q231">
            <v>0</v>
          </cell>
          <cell r="R231">
            <v>0</v>
          </cell>
          <cell r="U231">
            <v>0</v>
          </cell>
          <cell r="V231">
            <v>0</v>
          </cell>
        </row>
        <row r="232">
          <cell r="A232">
            <v>2.4000000000000004</v>
          </cell>
          <cell r="B232" t="str">
            <v>DTD3</v>
          </cell>
          <cell r="C232">
            <v>0</v>
          </cell>
          <cell r="E232" t="str">
            <v>AB.11513</v>
          </cell>
          <cell r="F232" t="str">
            <v>Đào rãnh tiếp địa đất cấp 3 Áp dụng 1776</v>
          </cell>
          <cell r="G232" t="str">
            <v>m3</v>
          </cell>
          <cell r="H232">
            <v>0</v>
          </cell>
          <cell r="I232">
            <v>0</v>
          </cell>
          <cell r="K232">
            <v>283750</v>
          </cell>
          <cell r="M232">
            <v>0</v>
          </cell>
          <cell r="O232">
            <v>0</v>
          </cell>
          <cell r="P232">
            <v>0</v>
          </cell>
          <cell r="Q232">
            <v>0</v>
          </cell>
          <cell r="R232">
            <v>0</v>
          </cell>
          <cell r="U232">
            <v>0</v>
          </cell>
          <cell r="V232">
            <v>0</v>
          </cell>
        </row>
        <row r="233">
          <cell r="A233">
            <v>0</v>
          </cell>
          <cell r="B233" t="str">
            <v>DATD3</v>
          </cell>
          <cell r="C233">
            <v>0</v>
          </cell>
          <cell r="E233" t="str">
            <v>AB.13111</v>
          </cell>
          <cell r="F233" t="str">
            <v>Đắp đất rãnh tiếp địa (K=0,9) Áp dụng 1776</v>
          </cell>
          <cell r="G233" t="str">
            <v>m3</v>
          </cell>
          <cell r="H233">
            <v>0</v>
          </cell>
          <cell r="I233">
            <v>0</v>
          </cell>
          <cell r="K233">
            <v>140824</v>
          </cell>
          <cell r="M233">
            <v>0</v>
          </cell>
          <cell r="N233">
            <v>0</v>
          </cell>
          <cell r="O233">
            <v>0</v>
          </cell>
          <cell r="P233">
            <v>0</v>
          </cell>
          <cell r="Q233">
            <v>0</v>
          </cell>
          <cell r="R233">
            <v>0</v>
          </cell>
          <cell r="U233">
            <v>0</v>
          </cell>
          <cell r="V233">
            <v>0</v>
          </cell>
        </row>
        <row r="234">
          <cell r="A234">
            <v>0</v>
          </cell>
          <cell r="C234">
            <v>0</v>
          </cell>
          <cell r="D234">
            <v>0</v>
          </cell>
          <cell r="F234" t="str">
            <v>Tủ điện trạm treo 1 pha</v>
          </cell>
          <cell r="G234" t="str">
            <v>Bộ</v>
          </cell>
          <cell r="H234">
            <v>0</v>
          </cell>
          <cell r="U234">
            <v>0</v>
          </cell>
          <cell r="V234">
            <v>0</v>
          </cell>
        </row>
        <row r="235">
          <cell r="A235">
            <v>0</v>
          </cell>
          <cell r="C235">
            <v>0</v>
          </cell>
          <cell r="F235" t="str">
            <v>Gồm có:</v>
          </cell>
          <cell r="U235">
            <v>0</v>
          </cell>
          <cell r="V235">
            <v>0</v>
          </cell>
        </row>
        <row r="236">
          <cell r="A236">
            <v>0</v>
          </cell>
          <cell r="B236" t="str">
            <v>TUAP1</v>
          </cell>
          <cell r="C236">
            <v>0</v>
          </cell>
          <cell r="E236" t="str">
            <v>T5.1001</v>
          </cell>
          <cell r="F236" t="str">
            <v>Tủ trạm treo + khóa + boulon + Bakelit + Collier</v>
          </cell>
          <cell r="G236" t="str">
            <v>cái</v>
          </cell>
          <cell r="H236">
            <v>0</v>
          </cell>
          <cell r="I236">
            <v>3484174</v>
          </cell>
          <cell r="L236">
            <v>757783</v>
          </cell>
          <cell r="M236">
            <v>102771</v>
          </cell>
          <cell r="N236">
            <v>0</v>
          </cell>
          <cell r="O236">
            <v>0</v>
          </cell>
          <cell r="Q236">
            <v>0</v>
          </cell>
          <cell r="R236">
            <v>0</v>
          </cell>
          <cell r="U236">
            <v>45</v>
          </cell>
          <cell r="V236">
            <v>0</v>
          </cell>
        </row>
        <row r="237">
          <cell r="C237">
            <v>0</v>
          </cell>
          <cell r="D237">
            <v>0</v>
          </cell>
          <cell r="F237" t="str">
            <v>Bộ dây dẫn trung thế trạm 1 pha</v>
          </cell>
          <cell r="G237" t="str">
            <v>Bộ</v>
          </cell>
          <cell r="H237">
            <v>0</v>
          </cell>
          <cell r="U237">
            <v>0</v>
          </cell>
          <cell r="V237">
            <v>0</v>
          </cell>
        </row>
        <row r="238">
          <cell r="C238">
            <v>0</v>
          </cell>
          <cell r="F238" t="str">
            <v>Gồm có:</v>
          </cell>
          <cell r="U238">
            <v>0</v>
          </cell>
          <cell r="V238">
            <v>0</v>
          </cell>
        </row>
        <row r="239">
          <cell r="B239" t="str">
            <v>CXV25</v>
          </cell>
          <cell r="C239">
            <v>0</v>
          </cell>
          <cell r="E239">
            <v>0</v>
          </cell>
          <cell r="F239" t="str">
            <v>Cáp 24KV C/XLPE/PVC 25mm2</v>
          </cell>
          <cell r="G239" t="str">
            <v>mét</v>
          </cell>
          <cell r="H239">
            <v>0</v>
          </cell>
          <cell r="I239">
            <v>67506</v>
          </cell>
          <cell r="L239">
            <v>0</v>
          </cell>
          <cell r="M239">
            <v>0</v>
          </cell>
          <cell r="N239">
            <v>0</v>
          </cell>
          <cell r="O239">
            <v>0</v>
          </cell>
          <cell r="Q239">
            <v>0</v>
          </cell>
          <cell r="R239">
            <v>0</v>
          </cell>
          <cell r="U239">
            <v>0.75</v>
          </cell>
          <cell r="V239">
            <v>0</v>
          </cell>
        </row>
        <row r="240">
          <cell r="B240" t="str">
            <v>KQ4</v>
          </cell>
          <cell r="C240">
            <v>0</v>
          </cell>
          <cell r="E240" t="str">
            <v>D6.6201</v>
          </cell>
          <cell r="F240" t="str">
            <v>Kẹp quai 4/0 (quai đồng 8mm)</v>
          </cell>
          <cell r="G240" t="str">
            <v>cái</v>
          </cell>
          <cell r="H240">
            <v>0</v>
          </cell>
          <cell r="I240">
            <v>63000</v>
          </cell>
          <cell r="L240">
            <v>0</v>
          </cell>
          <cell r="M240">
            <v>0</v>
          </cell>
          <cell r="N240">
            <v>0</v>
          </cell>
          <cell r="O240">
            <v>0</v>
          </cell>
          <cell r="Q240">
            <v>0</v>
          </cell>
          <cell r="R240">
            <v>0</v>
          </cell>
          <cell r="U240">
            <v>0.3</v>
          </cell>
          <cell r="V240">
            <v>0</v>
          </cell>
        </row>
        <row r="241">
          <cell r="B241" t="str">
            <v>CKQ</v>
          </cell>
          <cell r="C241">
            <v>0</v>
          </cell>
          <cell r="E241">
            <v>0</v>
          </cell>
          <cell r="F241" t="str">
            <v>Chụp cách điện kẹp quai</v>
          </cell>
          <cell r="G241" t="str">
            <v>cái</v>
          </cell>
          <cell r="I241">
            <v>122000</v>
          </cell>
          <cell r="L241">
            <v>0</v>
          </cell>
          <cell r="M241">
            <v>0</v>
          </cell>
          <cell r="N241">
            <v>0</v>
          </cell>
          <cell r="O241">
            <v>0</v>
          </cell>
          <cell r="Q241">
            <v>0</v>
          </cell>
          <cell r="R241">
            <v>0</v>
          </cell>
          <cell r="U241">
            <v>0.2</v>
          </cell>
          <cell r="V241">
            <v>0</v>
          </cell>
        </row>
        <row r="242">
          <cell r="B242" t="str">
            <v>HL2</v>
          </cell>
          <cell r="C242">
            <v>0</v>
          </cell>
          <cell r="E242" t="str">
            <v>D6.6202</v>
          </cell>
          <cell r="F242" t="str">
            <v>Kẹp hotline 2/0</v>
          </cell>
          <cell r="G242" t="str">
            <v>cái</v>
          </cell>
          <cell r="H242">
            <v>0</v>
          </cell>
          <cell r="I242">
            <v>68000</v>
          </cell>
          <cell r="L242">
            <v>0</v>
          </cell>
          <cell r="M242">
            <v>0</v>
          </cell>
          <cell r="N242">
            <v>0</v>
          </cell>
          <cell r="O242">
            <v>0</v>
          </cell>
          <cell r="Q242">
            <v>0</v>
          </cell>
          <cell r="R242">
            <v>0</v>
          </cell>
          <cell r="U242">
            <v>0.1</v>
          </cell>
          <cell r="V242">
            <v>0</v>
          </cell>
        </row>
        <row r="243">
          <cell r="B243" t="str">
            <v>LCAPDONGTB95</v>
          </cell>
          <cell r="C243">
            <v>0</v>
          </cell>
          <cell r="E243" t="str">
            <v>T4.4201</v>
          </cell>
          <cell r="F243" t="str">
            <v>Lắp cáp đồng xuống thiết bị D ≤ 95mm2</v>
          </cell>
          <cell r="G243" t="str">
            <v>m</v>
          </cell>
          <cell r="H243">
            <v>0</v>
          </cell>
          <cell r="I243">
            <v>0</v>
          </cell>
          <cell r="L243">
            <v>13915</v>
          </cell>
          <cell r="M243">
            <v>0</v>
          </cell>
          <cell r="N243">
            <v>0</v>
          </cell>
          <cell r="O243">
            <v>0</v>
          </cell>
          <cell r="Q243">
            <v>0</v>
          </cell>
          <cell r="R243">
            <v>0</v>
          </cell>
          <cell r="U243">
            <v>0</v>
          </cell>
          <cell r="V243">
            <v>0</v>
          </cell>
        </row>
        <row r="244">
          <cell r="C244">
            <v>0</v>
          </cell>
          <cell r="D244">
            <v>0</v>
          </cell>
          <cell r="F244" t="str">
            <v>Bộ dây dẫn hạ thế lộ xuống</v>
          </cell>
          <cell r="G244" t="str">
            <v>Bộ</v>
          </cell>
          <cell r="H244">
            <v>0</v>
          </cell>
          <cell r="U244">
            <v>0</v>
          </cell>
          <cell r="V244">
            <v>0</v>
          </cell>
        </row>
        <row r="245">
          <cell r="C245">
            <v>0</v>
          </cell>
          <cell r="F245" t="str">
            <v>Gồm có:</v>
          </cell>
          <cell r="U245">
            <v>0</v>
          </cell>
          <cell r="V245">
            <v>0</v>
          </cell>
        </row>
        <row r="246">
          <cell r="B246" t="str">
            <v>CV95</v>
          </cell>
          <cell r="C246">
            <v>0</v>
          </cell>
          <cell r="E246">
            <v>0</v>
          </cell>
          <cell r="F246" t="str">
            <v>Cáp đồng bọc CV95</v>
          </cell>
          <cell r="G246" t="str">
            <v>mét</v>
          </cell>
          <cell r="H246">
            <v>0</v>
          </cell>
          <cell r="I246">
            <v>143639</v>
          </cell>
          <cell r="L246">
            <v>0</v>
          </cell>
          <cell r="M246">
            <v>0</v>
          </cell>
          <cell r="N246">
            <v>0</v>
          </cell>
          <cell r="O246">
            <v>0</v>
          </cell>
          <cell r="Q246">
            <v>0</v>
          </cell>
          <cell r="R246">
            <v>0</v>
          </cell>
          <cell r="U246">
            <v>1.008</v>
          </cell>
          <cell r="V246">
            <v>0</v>
          </cell>
        </row>
        <row r="247">
          <cell r="B247" t="str">
            <v>CV50</v>
          </cell>
          <cell r="C247">
            <v>0</v>
          </cell>
          <cell r="E247">
            <v>0</v>
          </cell>
          <cell r="F247" t="str">
            <v>Cáp đồng bọc CV50</v>
          </cell>
          <cell r="G247" t="str">
            <v>mét</v>
          </cell>
          <cell r="H247">
            <v>0</v>
          </cell>
          <cell r="I247">
            <v>72651</v>
          </cell>
          <cell r="L247">
            <v>0</v>
          </cell>
          <cell r="M247">
            <v>0</v>
          </cell>
          <cell r="N247">
            <v>0</v>
          </cell>
          <cell r="O247">
            <v>0</v>
          </cell>
          <cell r="Q247">
            <v>0</v>
          </cell>
          <cell r="R247">
            <v>0</v>
          </cell>
          <cell r="U247">
            <v>0.53400000000000003</v>
          </cell>
          <cell r="V247">
            <v>0</v>
          </cell>
        </row>
        <row r="248">
          <cell r="B248" t="str">
            <v>CVV4X4</v>
          </cell>
          <cell r="C248">
            <v>0</v>
          </cell>
          <cell r="E248">
            <v>0</v>
          </cell>
          <cell r="F248" t="str">
            <v>Cáp điều khiển CVV 4x4,0mm2</v>
          </cell>
          <cell r="G248" t="str">
            <v>mét</v>
          </cell>
          <cell r="H248">
            <v>0</v>
          </cell>
          <cell r="I248">
            <v>39333</v>
          </cell>
          <cell r="L248">
            <v>0</v>
          </cell>
          <cell r="M248">
            <v>0</v>
          </cell>
          <cell r="N248">
            <v>0</v>
          </cell>
          <cell r="O248">
            <v>0</v>
          </cell>
          <cell r="Q248">
            <v>0</v>
          </cell>
          <cell r="R248">
            <v>0</v>
          </cell>
          <cell r="U248">
            <v>1</v>
          </cell>
          <cell r="V248">
            <v>0</v>
          </cell>
        </row>
        <row r="249">
          <cell r="B249" t="str">
            <v>COS95</v>
          </cell>
          <cell r="C249">
            <v>0</v>
          </cell>
          <cell r="E249" t="str">
            <v>D4.5004</v>
          </cell>
          <cell r="F249" t="str">
            <v>Đầu cosse ép Cu 95mm2</v>
          </cell>
          <cell r="G249" t="str">
            <v>cái</v>
          </cell>
          <cell r="H249">
            <v>0</v>
          </cell>
          <cell r="I249">
            <v>47500</v>
          </cell>
          <cell r="L249">
            <v>21218</v>
          </cell>
          <cell r="M249">
            <v>3332</v>
          </cell>
          <cell r="N249">
            <v>0</v>
          </cell>
          <cell r="O249">
            <v>0</v>
          </cell>
          <cell r="Q249">
            <v>0</v>
          </cell>
          <cell r="R249">
            <v>0</v>
          </cell>
          <cell r="U249">
            <v>0.2</v>
          </cell>
          <cell r="V249">
            <v>0</v>
          </cell>
        </row>
        <row r="250">
          <cell r="B250" t="str">
            <v>COS50</v>
          </cell>
          <cell r="C250">
            <v>0</v>
          </cell>
          <cell r="E250" t="str">
            <v>D4.5002</v>
          </cell>
          <cell r="F250" t="str">
            <v>Đầu cosse ép Cu 50mm2</v>
          </cell>
          <cell r="G250" t="str">
            <v>cái</v>
          </cell>
          <cell r="H250">
            <v>0</v>
          </cell>
          <cell r="I250">
            <v>24000</v>
          </cell>
          <cell r="L250">
            <v>10609</v>
          </cell>
          <cell r="M250">
            <v>2777</v>
          </cell>
          <cell r="N250">
            <v>0</v>
          </cell>
          <cell r="O250">
            <v>0</v>
          </cell>
          <cell r="Q250">
            <v>0</v>
          </cell>
          <cell r="R250">
            <v>0</v>
          </cell>
          <cell r="U250">
            <v>0.1</v>
          </cell>
          <cell r="V250">
            <v>0</v>
          </cell>
        </row>
        <row r="251">
          <cell r="B251" t="str">
            <v>CHCOS95</v>
          </cell>
          <cell r="C251">
            <v>0</v>
          </cell>
          <cell r="E251">
            <v>0</v>
          </cell>
          <cell r="F251" t="str">
            <v>Chụp đầu cosse  95mm2</v>
          </cell>
          <cell r="G251" t="str">
            <v>cái</v>
          </cell>
          <cell r="H251">
            <v>0</v>
          </cell>
          <cell r="I251">
            <v>3300</v>
          </cell>
          <cell r="L251">
            <v>0</v>
          </cell>
          <cell r="M251">
            <v>0</v>
          </cell>
          <cell r="N251">
            <v>0</v>
          </cell>
          <cell r="O251">
            <v>0</v>
          </cell>
          <cell r="Q251">
            <v>0</v>
          </cell>
          <cell r="R251">
            <v>0</v>
          </cell>
          <cell r="U251">
            <v>0</v>
          </cell>
          <cell r="V251">
            <v>0</v>
          </cell>
        </row>
        <row r="252">
          <cell r="B252" t="str">
            <v>CHCOS50</v>
          </cell>
          <cell r="C252">
            <v>0</v>
          </cell>
          <cell r="E252">
            <v>0</v>
          </cell>
          <cell r="F252" t="str">
            <v>Chụp đầu cosse  50mm2</v>
          </cell>
          <cell r="G252" t="str">
            <v>cái</v>
          </cell>
          <cell r="H252">
            <v>0</v>
          </cell>
          <cell r="I252">
            <v>1300</v>
          </cell>
          <cell r="L252">
            <v>0</v>
          </cell>
          <cell r="M252">
            <v>0</v>
          </cell>
          <cell r="N252">
            <v>0</v>
          </cell>
          <cell r="O252">
            <v>0</v>
          </cell>
          <cell r="Q252">
            <v>0</v>
          </cell>
          <cell r="R252">
            <v>0</v>
          </cell>
          <cell r="U252">
            <v>0</v>
          </cell>
          <cell r="V252">
            <v>0</v>
          </cell>
        </row>
        <row r="253">
          <cell r="B253" t="str">
            <v>PVC114</v>
          </cell>
          <cell r="C253">
            <v>0</v>
          </cell>
          <cell r="E253">
            <v>0</v>
          </cell>
          <cell r="F253" t="str">
            <v xml:space="preserve">Ống PVC D114x4,9mm </v>
          </cell>
          <cell r="G253" t="str">
            <v>m</v>
          </cell>
          <cell r="H253">
            <v>0</v>
          </cell>
          <cell r="I253">
            <v>103700</v>
          </cell>
          <cell r="L253">
            <v>0</v>
          </cell>
          <cell r="M253">
            <v>0</v>
          </cell>
          <cell r="N253">
            <v>0</v>
          </cell>
          <cell r="O253">
            <v>0</v>
          </cell>
          <cell r="Q253">
            <v>0</v>
          </cell>
          <cell r="R253">
            <v>0</v>
          </cell>
          <cell r="U253">
            <v>1</v>
          </cell>
          <cell r="V253">
            <v>0</v>
          </cell>
        </row>
        <row r="254">
          <cell r="B254" t="str">
            <v>CD114</v>
          </cell>
          <cell r="C254">
            <v>0</v>
          </cell>
          <cell r="E254" t="str">
            <v>D3.3241</v>
          </cell>
          <cell r="F254" t="str">
            <v>Cổ dê kẹp ống PVC D 114 (có giá nới) (CD-250)</v>
          </cell>
          <cell r="G254" t="str">
            <v>bộ</v>
          </cell>
          <cell r="H254">
            <v>0</v>
          </cell>
          <cell r="I254">
            <v>74000</v>
          </cell>
          <cell r="L254">
            <v>0</v>
          </cell>
          <cell r="M254">
            <v>0</v>
          </cell>
          <cell r="N254">
            <v>0</v>
          </cell>
          <cell r="O254">
            <v>0</v>
          </cell>
          <cell r="Q254">
            <v>0</v>
          </cell>
          <cell r="R254">
            <v>0</v>
          </cell>
          <cell r="U254">
            <v>1.5</v>
          </cell>
          <cell r="V254">
            <v>0</v>
          </cell>
        </row>
        <row r="255">
          <cell r="B255" t="str">
            <v>CD114</v>
          </cell>
          <cell r="C255">
            <v>0</v>
          </cell>
          <cell r="E255" t="str">
            <v>D3.3241</v>
          </cell>
          <cell r="F255" t="str">
            <v>Cổ dê kẹp ống PVC D 114 (có giá nới) (CD-280)</v>
          </cell>
          <cell r="G255" t="str">
            <v>bộ</v>
          </cell>
          <cell r="H255">
            <v>0</v>
          </cell>
          <cell r="I255">
            <v>74000</v>
          </cell>
          <cell r="L255">
            <v>0</v>
          </cell>
          <cell r="M255">
            <v>0</v>
          </cell>
          <cell r="N255">
            <v>0</v>
          </cell>
          <cell r="O255">
            <v>0</v>
          </cell>
          <cell r="Q255">
            <v>0</v>
          </cell>
          <cell r="R255">
            <v>0</v>
          </cell>
          <cell r="U255">
            <v>1.5</v>
          </cell>
          <cell r="V255">
            <v>0</v>
          </cell>
        </row>
        <row r="256">
          <cell r="B256" t="str">
            <v>CD114</v>
          </cell>
          <cell r="C256">
            <v>0</v>
          </cell>
          <cell r="E256" t="str">
            <v>D3.3241</v>
          </cell>
          <cell r="F256" t="str">
            <v>Cổ dê kẹp ống PVC D 114 (có giá nới) (CD-300)</v>
          </cell>
          <cell r="G256" t="str">
            <v>bộ</v>
          </cell>
          <cell r="H256">
            <v>0</v>
          </cell>
          <cell r="I256">
            <v>74000</v>
          </cell>
          <cell r="L256">
            <v>0</v>
          </cell>
          <cell r="M256">
            <v>0</v>
          </cell>
          <cell r="N256">
            <v>0</v>
          </cell>
          <cell r="O256">
            <v>0</v>
          </cell>
          <cell r="Q256">
            <v>0</v>
          </cell>
          <cell r="R256">
            <v>0</v>
          </cell>
          <cell r="U256">
            <v>1.5</v>
          </cell>
          <cell r="V256">
            <v>0</v>
          </cell>
        </row>
        <row r="257">
          <cell r="B257" t="str">
            <v>CUT114T</v>
          </cell>
          <cell r="C257">
            <v>0</v>
          </cell>
          <cell r="E257">
            <v>0</v>
          </cell>
          <cell r="F257" t="str">
            <v>Co  90 độ PVC 114</v>
          </cell>
          <cell r="G257" t="str">
            <v>cái</v>
          </cell>
          <cell r="H257">
            <v>0</v>
          </cell>
          <cell r="I257">
            <v>104800</v>
          </cell>
          <cell r="L257">
            <v>0</v>
          </cell>
          <cell r="M257">
            <v>0</v>
          </cell>
          <cell r="N257">
            <v>0</v>
          </cell>
          <cell r="O257">
            <v>0</v>
          </cell>
          <cell r="Q257">
            <v>0</v>
          </cell>
          <cell r="R257">
            <v>0</v>
          </cell>
          <cell r="U257">
            <v>0</v>
          </cell>
          <cell r="V257">
            <v>0</v>
          </cell>
        </row>
        <row r="258">
          <cell r="B258" t="str">
            <v>NG11490</v>
          </cell>
          <cell r="C258">
            <v>0</v>
          </cell>
          <cell r="E258">
            <v>0</v>
          </cell>
          <cell r="F258" t="str">
            <v>Nối giảm PVC 114-90</v>
          </cell>
          <cell r="G258" t="str">
            <v>cái</v>
          </cell>
          <cell r="H258">
            <v>0</v>
          </cell>
          <cell r="I258">
            <v>52800</v>
          </cell>
          <cell r="L258">
            <v>0</v>
          </cell>
          <cell r="M258">
            <v>0</v>
          </cell>
          <cell r="N258">
            <v>0</v>
          </cell>
          <cell r="O258">
            <v>0</v>
          </cell>
          <cell r="Q258">
            <v>0</v>
          </cell>
          <cell r="R258">
            <v>0</v>
          </cell>
          <cell r="U258">
            <v>0</v>
          </cell>
          <cell r="V258">
            <v>0</v>
          </cell>
        </row>
        <row r="259">
          <cell r="B259" t="str">
            <v>CUT114135</v>
          </cell>
          <cell r="C259">
            <v>0</v>
          </cell>
          <cell r="E259">
            <v>0</v>
          </cell>
          <cell r="F259" t="str">
            <v>Co 135 độ PVC 114</v>
          </cell>
          <cell r="G259" t="str">
            <v>cái</v>
          </cell>
          <cell r="H259">
            <v>0</v>
          </cell>
          <cell r="I259">
            <v>70800</v>
          </cell>
          <cell r="L259">
            <v>0</v>
          </cell>
          <cell r="M259">
            <v>0</v>
          </cell>
          <cell r="N259">
            <v>0</v>
          </cell>
          <cell r="O259">
            <v>0</v>
          </cell>
          <cell r="Q259">
            <v>0</v>
          </cell>
          <cell r="R259">
            <v>0</v>
          </cell>
          <cell r="U259">
            <v>0</v>
          </cell>
          <cell r="V259">
            <v>0</v>
          </cell>
        </row>
        <row r="260">
          <cell r="B260" t="str">
            <v>KEODAN</v>
          </cell>
          <cell r="C260">
            <v>0</v>
          </cell>
          <cell r="E260">
            <v>0</v>
          </cell>
          <cell r="F260" t="str">
            <v>Keo dán ống PVC (100gr)</v>
          </cell>
          <cell r="G260" t="str">
            <v>tuýp</v>
          </cell>
          <cell r="H260">
            <v>0</v>
          </cell>
          <cell r="I260">
            <v>11500</v>
          </cell>
          <cell r="L260">
            <v>0</v>
          </cell>
          <cell r="M260">
            <v>0</v>
          </cell>
          <cell r="N260">
            <v>0</v>
          </cell>
          <cell r="O260">
            <v>0</v>
          </cell>
          <cell r="Q260">
            <v>0</v>
          </cell>
          <cell r="R260">
            <v>0</v>
          </cell>
          <cell r="U260">
            <v>0</v>
          </cell>
          <cell r="V260">
            <v>0</v>
          </cell>
        </row>
        <row r="261">
          <cell r="B261" t="str">
            <v>KEOBIT</v>
          </cell>
          <cell r="C261">
            <v>0</v>
          </cell>
          <cell r="E261">
            <v>0</v>
          </cell>
          <cell r="F261" t="str">
            <v>Keo silicon bít miệng ống</v>
          </cell>
          <cell r="G261" t="str">
            <v>ống</v>
          </cell>
          <cell r="H261">
            <v>0</v>
          </cell>
          <cell r="I261">
            <v>45000</v>
          </cell>
          <cell r="L261">
            <v>0</v>
          </cell>
          <cell r="M261">
            <v>0</v>
          </cell>
          <cell r="N261">
            <v>0</v>
          </cell>
          <cell r="O261">
            <v>0</v>
          </cell>
          <cell r="Q261">
            <v>0</v>
          </cell>
          <cell r="R261">
            <v>0</v>
          </cell>
          <cell r="U261">
            <v>0</v>
          </cell>
          <cell r="V261">
            <v>0</v>
          </cell>
        </row>
        <row r="262">
          <cell r="B262" t="str">
            <v>BANGKEO</v>
          </cell>
          <cell r="C262">
            <v>0</v>
          </cell>
          <cell r="E262">
            <v>0</v>
          </cell>
          <cell r="F262" t="str">
            <v>Băng keo cách điện</v>
          </cell>
          <cell r="G262" t="str">
            <v>cuộn</v>
          </cell>
          <cell r="H262">
            <v>0</v>
          </cell>
          <cell r="I262">
            <v>12500</v>
          </cell>
          <cell r="L262">
            <v>0</v>
          </cell>
          <cell r="M262">
            <v>0</v>
          </cell>
          <cell r="N262">
            <v>0</v>
          </cell>
          <cell r="O262">
            <v>0</v>
          </cell>
          <cell r="Q262">
            <v>0</v>
          </cell>
          <cell r="R262">
            <v>0</v>
          </cell>
          <cell r="U262">
            <v>0</v>
          </cell>
          <cell r="V262">
            <v>0</v>
          </cell>
        </row>
        <row r="263">
          <cell r="B263" t="str">
            <v>LPVC90CL</v>
          </cell>
          <cell r="E263" t="str">
            <v>D4.1410</v>
          </cell>
          <cell r="F263" t="str">
            <v>Lắp ống nhựa PVC D90</v>
          </cell>
          <cell r="G263" t="str">
            <v>mét</v>
          </cell>
          <cell r="H263">
            <v>0</v>
          </cell>
          <cell r="I263">
            <v>0</v>
          </cell>
          <cell r="L263">
            <v>54874</v>
          </cell>
          <cell r="M263">
            <v>0</v>
          </cell>
          <cell r="N263">
            <v>0</v>
          </cell>
          <cell r="O263">
            <v>0</v>
          </cell>
          <cell r="Q263">
            <v>0</v>
          </cell>
          <cell r="R263">
            <v>0</v>
          </cell>
          <cell r="U263">
            <v>0</v>
          </cell>
          <cell r="V263">
            <v>0</v>
          </cell>
        </row>
        <row r="264">
          <cell r="B264" t="str">
            <v>LCAPDONGTB95</v>
          </cell>
          <cell r="C264">
            <v>0</v>
          </cell>
          <cell r="E264" t="str">
            <v>T4.4201</v>
          </cell>
          <cell r="F264" t="str">
            <v>Lắp cáp đồng xuống thiết bị D ≤ 95mm2</v>
          </cell>
          <cell r="G264" t="str">
            <v>m</v>
          </cell>
          <cell r="H264">
            <v>0</v>
          </cell>
          <cell r="I264">
            <v>0</v>
          </cell>
          <cell r="L264">
            <v>13915</v>
          </cell>
          <cell r="M264">
            <v>0</v>
          </cell>
          <cell r="N264">
            <v>0</v>
          </cell>
          <cell r="O264">
            <v>0</v>
          </cell>
          <cell r="Q264">
            <v>0</v>
          </cell>
          <cell r="R264">
            <v>0</v>
          </cell>
          <cell r="U264">
            <v>0</v>
          </cell>
          <cell r="V264">
            <v>0</v>
          </cell>
        </row>
        <row r="265">
          <cell r="C265">
            <v>0</v>
          </cell>
          <cell r="D265">
            <v>0</v>
          </cell>
          <cell r="F265" t="str">
            <v>Bộ dây dẫn hạ thế lộ lên</v>
          </cell>
          <cell r="G265" t="str">
            <v>Bộ</v>
          </cell>
          <cell r="H265">
            <v>0</v>
          </cell>
          <cell r="O265">
            <v>0</v>
          </cell>
          <cell r="U265">
            <v>0</v>
          </cell>
          <cell r="V265">
            <v>0</v>
          </cell>
        </row>
        <row r="266">
          <cell r="C266">
            <v>0</v>
          </cell>
          <cell r="F266" t="str">
            <v>Gồm có:</v>
          </cell>
          <cell r="U266">
            <v>0</v>
          </cell>
          <cell r="V266">
            <v>0</v>
          </cell>
        </row>
        <row r="267">
          <cell r="B267" t="str">
            <v>CV70</v>
          </cell>
          <cell r="C267">
            <v>0</v>
          </cell>
          <cell r="E267">
            <v>0</v>
          </cell>
          <cell r="F267" t="str">
            <v>Cáp đồng bọc CV70</v>
          </cell>
          <cell r="G267" t="str">
            <v>mét</v>
          </cell>
          <cell r="H267">
            <v>0</v>
          </cell>
          <cell r="I267">
            <v>103753</v>
          </cell>
          <cell r="L267">
            <v>0</v>
          </cell>
          <cell r="M267">
            <v>0</v>
          </cell>
          <cell r="N267">
            <v>0</v>
          </cell>
          <cell r="O267">
            <v>0</v>
          </cell>
          <cell r="Q267">
            <v>0</v>
          </cell>
          <cell r="R267">
            <v>0</v>
          </cell>
          <cell r="U267">
            <v>0.73899999999999999</v>
          </cell>
          <cell r="V267">
            <v>0</v>
          </cell>
        </row>
        <row r="268">
          <cell r="B268" t="str">
            <v>CV50</v>
          </cell>
          <cell r="C268">
            <v>0</v>
          </cell>
          <cell r="E268">
            <v>0</v>
          </cell>
          <cell r="F268" t="str">
            <v>Cáp đồng bọc CV50</v>
          </cell>
          <cell r="G268" t="str">
            <v>mét</v>
          </cell>
          <cell r="H268">
            <v>0</v>
          </cell>
          <cell r="I268">
            <v>72651</v>
          </cell>
          <cell r="L268">
            <v>0</v>
          </cell>
          <cell r="M268">
            <v>0</v>
          </cell>
          <cell r="N268">
            <v>0</v>
          </cell>
          <cell r="O268">
            <v>0</v>
          </cell>
          <cell r="Q268">
            <v>0</v>
          </cell>
          <cell r="R268">
            <v>0</v>
          </cell>
          <cell r="U268">
            <v>0.53400000000000003</v>
          </cell>
          <cell r="V268">
            <v>0</v>
          </cell>
        </row>
        <row r="269">
          <cell r="B269" t="str">
            <v>COS70</v>
          </cell>
          <cell r="C269">
            <v>0</v>
          </cell>
          <cell r="E269" t="str">
            <v>D4.5003</v>
          </cell>
          <cell r="F269" t="str">
            <v>Đầu cosse ép Cu 70mm2</v>
          </cell>
          <cell r="G269" t="str">
            <v>cái</v>
          </cell>
          <cell r="H269">
            <v>0</v>
          </cell>
          <cell r="I269">
            <v>34500</v>
          </cell>
          <cell r="L269">
            <v>16671</v>
          </cell>
          <cell r="M269">
            <v>3332</v>
          </cell>
          <cell r="N269">
            <v>0</v>
          </cell>
          <cell r="O269">
            <v>0</v>
          </cell>
          <cell r="Q269">
            <v>0</v>
          </cell>
          <cell r="R269">
            <v>0</v>
          </cell>
          <cell r="U269">
            <v>0.2</v>
          </cell>
          <cell r="V269">
            <v>0</v>
          </cell>
        </row>
        <row r="270">
          <cell r="B270" t="str">
            <v>COS50</v>
          </cell>
          <cell r="C270">
            <v>0</v>
          </cell>
          <cell r="E270" t="str">
            <v>D4.5002</v>
          </cell>
          <cell r="F270" t="str">
            <v>Đầu cosse ép Cu 50mm2</v>
          </cell>
          <cell r="G270" t="str">
            <v>cái</v>
          </cell>
          <cell r="H270">
            <v>0</v>
          </cell>
          <cell r="I270">
            <v>24000</v>
          </cell>
          <cell r="L270">
            <v>10609</v>
          </cell>
          <cell r="M270">
            <v>2777</v>
          </cell>
          <cell r="N270">
            <v>0</v>
          </cell>
          <cell r="O270">
            <v>0</v>
          </cell>
          <cell r="Q270">
            <v>0</v>
          </cell>
          <cell r="R270">
            <v>0</v>
          </cell>
          <cell r="U270">
            <v>0.1</v>
          </cell>
          <cell r="V270">
            <v>0</v>
          </cell>
        </row>
        <row r="271">
          <cell r="B271" t="str">
            <v>CHCOS70</v>
          </cell>
          <cell r="C271">
            <v>0</v>
          </cell>
          <cell r="E271">
            <v>0</v>
          </cell>
          <cell r="F271" t="str">
            <v>Chụp đầu cosse  70mm2</v>
          </cell>
          <cell r="G271" t="str">
            <v>cái</v>
          </cell>
          <cell r="I271">
            <v>2300</v>
          </cell>
          <cell r="L271">
            <v>0</v>
          </cell>
          <cell r="M271">
            <v>0</v>
          </cell>
          <cell r="N271">
            <v>0</v>
          </cell>
          <cell r="O271">
            <v>0</v>
          </cell>
          <cell r="Q271">
            <v>0</v>
          </cell>
          <cell r="R271">
            <v>0</v>
          </cell>
          <cell r="U271">
            <v>0</v>
          </cell>
          <cell r="V271">
            <v>0</v>
          </cell>
        </row>
        <row r="272">
          <cell r="B272" t="str">
            <v>CHCOS50</v>
          </cell>
          <cell r="C272">
            <v>0</v>
          </cell>
          <cell r="E272">
            <v>0</v>
          </cell>
          <cell r="F272" t="str">
            <v>Chụp đầu cosse  50mm2</v>
          </cell>
          <cell r="G272" t="str">
            <v>cái</v>
          </cell>
          <cell r="I272">
            <v>1300</v>
          </cell>
          <cell r="L272">
            <v>0</v>
          </cell>
          <cell r="M272">
            <v>0</v>
          </cell>
          <cell r="N272">
            <v>0</v>
          </cell>
          <cell r="O272">
            <v>0</v>
          </cell>
          <cell r="Q272">
            <v>0</v>
          </cell>
          <cell r="R272">
            <v>0</v>
          </cell>
          <cell r="U272">
            <v>0</v>
          </cell>
          <cell r="V272">
            <v>0</v>
          </cell>
        </row>
        <row r="273">
          <cell r="B273" t="str">
            <v>PVC90</v>
          </cell>
          <cell r="C273">
            <v>0</v>
          </cell>
          <cell r="E273">
            <v>0</v>
          </cell>
          <cell r="F273" t="str">
            <v xml:space="preserve">Ống PVC D90x3,8mm </v>
          </cell>
          <cell r="G273" t="str">
            <v>m</v>
          </cell>
          <cell r="I273">
            <v>63200</v>
          </cell>
          <cell r="L273">
            <v>0</v>
          </cell>
          <cell r="M273">
            <v>0</v>
          </cell>
          <cell r="N273">
            <v>0</v>
          </cell>
          <cell r="O273">
            <v>0</v>
          </cell>
          <cell r="Q273">
            <v>0</v>
          </cell>
          <cell r="R273">
            <v>0</v>
          </cell>
          <cell r="U273">
            <v>2</v>
          </cell>
          <cell r="V273">
            <v>0</v>
          </cell>
        </row>
        <row r="274">
          <cell r="B274" t="str">
            <v>CD90</v>
          </cell>
          <cell r="C274">
            <v>0</v>
          </cell>
          <cell r="E274" t="str">
            <v>D3.3241</v>
          </cell>
          <cell r="F274" t="str">
            <v>Cổ dê kẹp ống PVC D 90 (có giá nới)</v>
          </cell>
          <cell r="G274" t="str">
            <v>bộ</v>
          </cell>
          <cell r="I274">
            <v>74000</v>
          </cell>
          <cell r="L274">
            <v>0</v>
          </cell>
          <cell r="M274">
            <v>0</v>
          </cell>
          <cell r="N274">
            <v>0</v>
          </cell>
          <cell r="O274">
            <v>0</v>
          </cell>
          <cell r="Q274">
            <v>0</v>
          </cell>
          <cell r="R274">
            <v>0</v>
          </cell>
          <cell r="U274">
            <v>1.5</v>
          </cell>
          <cell r="V274">
            <v>0</v>
          </cell>
        </row>
        <row r="275">
          <cell r="B275" t="str">
            <v>CD90</v>
          </cell>
          <cell r="C275">
            <v>0</v>
          </cell>
          <cell r="E275" t="str">
            <v>D3.3241</v>
          </cell>
          <cell r="F275" t="str">
            <v>Cổ dê kẹp ống PVC D 90 (có giá nới)</v>
          </cell>
          <cell r="G275" t="str">
            <v>bộ</v>
          </cell>
          <cell r="I275">
            <v>74000</v>
          </cell>
          <cell r="L275">
            <v>0</v>
          </cell>
          <cell r="M275">
            <v>0</v>
          </cell>
          <cell r="N275">
            <v>0</v>
          </cell>
          <cell r="O275">
            <v>0</v>
          </cell>
          <cell r="Q275">
            <v>0</v>
          </cell>
          <cell r="R275">
            <v>0</v>
          </cell>
          <cell r="U275">
            <v>1.5</v>
          </cell>
          <cell r="V275">
            <v>0</v>
          </cell>
        </row>
        <row r="276">
          <cell r="B276" t="str">
            <v>CD90</v>
          </cell>
          <cell r="C276">
            <v>0</v>
          </cell>
          <cell r="E276" t="str">
            <v>D3.3241</v>
          </cell>
          <cell r="F276" t="str">
            <v>Cổ dê kẹp ống PVC D 90 (có giá nới)</v>
          </cell>
          <cell r="G276" t="str">
            <v>bộ</v>
          </cell>
          <cell r="I276">
            <v>74000</v>
          </cell>
          <cell r="L276">
            <v>0</v>
          </cell>
          <cell r="M276">
            <v>0</v>
          </cell>
          <cell r="N276">
            <v>0</v>
          </cell>
          <cell r="O276">
            <v>0</v>
          </cell>
          <cell r="Q276">
            <v>0</v>
          </cell>
          <cell r="R276">
            <v>0</v>
          </cell>
          <cell r="U276">
            <v>1.5</v>
          </cell>
          <cell r="V276">
            <v>0</v>
          </cell>
        </row>
        <row r="277">
          <cell r="B277" t="str">
            <v>CUT90T</v>
          </cell>
          <cell r="C277">
            <v>0</v>
          </cell>
          <cell r="E277">
            <v>0</v>
          </cell>
          <cell r="F277" t="str">
            <v>Co  90 độ PVC 90</v>
          </cell>
          <cell r="G277" t="str">
            <v>cái</v>
          </cell>
          <cell r="I277">
            <v>65000</v>
          </cell>
          <cell r="L277">
            <v>0</v>
          </cell>
          <cell r="M277">
            <v>0</v>
          </cell>
          <cell r="N277">
            <v>0</v>
          </cell>
          <cell r="O277">
            <v>0</v>
          </cell>
          <cell r="Q277">
            <v>0</v>
          </cell>
          <cell r="R277">
            <v>0</v>
          </cell>
          <cell r="U277">
            <v>0</v>
          </cell>
          <cell r="V277">
            <v>0</v>
          </cell>
        </row>
        <row r="278">
          <cell r="B278" t="str">
            <v>CUT90135</v>
          </cell>
          <cell r="C278">
            <v>0</v>
          </cell>
          <cell r="E278">
            <v>0</v>
          </cell>
          <cell r="F278" t="str">
            <v>Co 135 độ PVC 90</v>
          </cell>
          <cell r="G278" t="str">
            <v>cái</v>
          </cell>
          <cell r="I278">
            <v>33900</v>
          </cell>
          <cell r="L278">
            <v>0</v>
          </cell>
          <cell r="M278">
            <v>0</v>
          </cell>
          <cell r="N278">
            <v>0</v>
          </cell>
          <cell r="O278">
            <v>0</v>
          </cell>
          <cell r="Q278">
            <v>0</v>
          </cell>
          <cell r="R278">
            <v>0</v>
          </cell>
          <cell r="U278">
            <v>0</v>
          </cell>
          <cell r="V278">
            <v>0</v>
          </cell>
        </row>
        <row r="279">
          <cell r="B279" t="str">
            <v>KEODAN</v>
          </cell>
          <cell r="C279">
            <v>0</v>
          </cell>
          <cell r="E279">
            <v>0</v>
          </cell>
          <cell r="F279" t="str">
            <v>Keo dán ống PVC (100gr)</v>
          </cell>
          <cell r="G279" t="str">
            <v>tuýp</v>
          </cell>
          <cell r="I279">
            <v>11500</v>
          </cell>
          <cell r="L279">
            <v>0</v>
          </cell>
          <cell r="M279">
            <v>0</v>
          </cell>
          <cell r="N279">
            <v>0</v>
          </cell>
          <cell r="O279">
            <v>0</v>
          </cell>
          <cell r="Q279">
            <v>0</v>
          </cell>
          <cell r="R279">
            <v>0</v>
          </cell>
          <cell r="U279">
            <v>0</v>
          </cell>
          <cell r="V279">
            <v>0</v>
          </cell>
        </row>
        <row r="280">
          <cell r="B280" t="str">
            <v>KEOBIT</v>
          </cell>
          <cell r="C280">
            <v>0</v>
          </cell>
          <cell r="E280">
            <v>0</v>
          </cell>
          <cell r="F280" t="str">
            <v>Keo silicon bít miệng ống</v>
          </cell>
          <cell r="G280" t="str">
            <v>ống</v>
          </cell>
          <cell r="I280">
            <v>45000</v>
          </cell>
          <cell r="L280">
            <v>0</v>
          </cell>
          <cell r="M280">
            <v>0</v>
          </cell>
          <cell r="N280">
            <v>0</v>
          </cell>
          <cell r="O280">
            <v>0</v>
          </cell>
          <cell r="Q280">
            <v>0</v>
          </cell>
          <cell r="R280">
            <v>0</v>
          </cell>
          <cell r="U280">
            <v>0</v>
          </cell>
          <cell r="V280">
            <v>0</v>
          </cell>
        </row>
        <row r="281">
          <cell r="B281" t="str">
            <v>BANGKEO</v>
          </cell>
          <cell r="C281">
            <v>0</v>
          </cell>
          <cell r="E281">
            <v>0</v>
          </cell>
          <cell r="F281" t="str">
            <v>Băng keo cách điện</v>
          </cell>
          <cell r="G281" t="str">
            <v>cuộn</v>
          </cell>
          <cell r="I281">
            <v>12500</v>
          </cell>
          <cell r="L281">
            <v>0</v>
          </cell>
          <cell r="M281">
            <v>0</v>
          </cell>
          <cell r="N281">
            <v>0</v>
          </cell>
          <cell r="O281">
            <v>0</v>
          </cell>
          <cell r="Q281">
            <v>0</v>
          </cell>
          <cell r="R281">
            <v>0</v>
          </cell>
          <cell r="U281">
            <v>0</v>
          </cell>
          <cell r="V281">
            <v>0</v>
          </cell>
        </row>
        <row r="282">
          <cell r="B282" t="str">
            <v>LPVC90CL</v>
          </cell>
          <cell r="C282">
            <v>0</v>
          </cell>
          <cell r="E282" t="str">
            <v>D4.1410</v>
          </cell>
          <cell r="F282" t="str">
            <v>Lắp ống nhựa PVC D90</v>
          </cell>
          <cell r="G282" t="str">
            <v>mét</v>
          </cell>
          <cell r="I282">
            <v>0</v>
          </cell>
          <cell r="L282">
            <v>54874</v>
          </cell>
          <cell r="M282">
            <v>0</v>
          </cell>
          <cell r="N282">
            <v>0</v>
          </cell>
          <cell r="O282">
            <v>0</v>
          </cell>
          <cell r="Q282">
            <v>0</v>
          </cell>
          <cell r="R282">
            <v>0</v>
          </cell>
          <cell r="U282">
            <v>0</v>
          </cell>
          <cell r="V282">
            <v>0</v>
          </cell>
        </row>
        <row r="283">
          <cell r="B283" t="str">
            <v>LCAPDONGTB95</v>
          </cell>
          <cell r="C283">
            <v>0</v>
          </cell>
          <cell r="E283" t="str">
            <v>T4.4201</v>
          </cell>
          <cell r="F283" t="str">
            <v>Lắp cáp đồng xuống thiết bị D ≤ 95mm2</v>
          </cell>
          <cell r="G283" t="str">
            <v>m</v>
          </cell>
          <cell r="I283">
            <v>0</v>
          </cell>
          <cell r="L283">
            <v>13915</v>
          </cell>
          <cell r="M283">
            <v>0</v>
          </cell>
          <cell r="N283">
            <v>0</v>
          </cell>
          <cell r="O283">
            <v>0</v>
          </cell>
          <cell r="Q283">
            <v>0</v>
          </cell>
          <cell r="R283">
            <v>0</v>
          </cell>
          <cell r="U283">
            <v>0</v>
          </cell>
          <cell r="V283">
            <v>0</v>
          </cell>
        </row>
        <row r="284">
          <cell r="B284" t="str">
            <v>BANGNH</v>
          </cell>
          <cell r="C284">
            <v>0</v>
          </cell>
          <cell r="D284">
            <v>0</v>
          </cell>
          <cell r="E284" t="str">
            <v>D3.3201</v>
          </cell>
          <cell r="F284" t="str">
            <v>Bảng nguy hiểm + bulon</v>
          </cell>
          <cell r="G284" t="str">
            <v>bộ</v>
          </cell>
          <cell r="H284">
            <v>0</v>
          </cell>
          <cell r="I284">
            <v>60000</v>
          </cell>
          <cell r="L284">
            <v>55660</v>
          </cell>
          <cell r="M284">
            <v>0</v>
          </cell>
          <cell r="N284">
            <v>0</v>
          </cell>
          <cell r="O284">
            <v>0</v>
          </cell>
          <cell r="Q284">
            <v>0</v>
          </cell>
          <cell r="R284">
            <v>0</v>
          </cell>
          <cell r="U284">
            <v>0</v>
          </cell>
          <cell r="V284">
            <v>0</v>
          </cell>
        </row>
        <row r="285">
          <cell r="B285" t="str">
            <v>BANG</v>
          </cell>
          <cell r="C285">
            <v>0</v>
          </cell>
          <cell r="D285">
            <v>0</v>
          </cell>
          <cell r="E285" t="str">
            <v>D3.3201</v>
          </cell>
          <cell r="F285" t="str">
            <v>Bảng tên trạm + bulon</v>
          </cell>
          <cell r="G285" t="str">
            <v>bộ</v>
          </cell>
          <cell r="H285">
            <v>0</v>
          </cell>
          <cell r="I285">
            <v>100000</v>
          </cell>
          <cell r="L285">
            <v>55660</v>
          </cell>
          <cell r="M285">
            <v>0</v>
          </cell>
          <cell r="N285">
            <v>0</v>
          </cell>
          <cell r="O285">
            <v>0</v>
          </cell>
          <cell r="Q285">
            <v>0</v>
          </cell>
          <cell r="R285">
            <v>0</v>
          </cell>
          <cell r="U285">
            <v>0</v>
          </cell>
          <cell r="V285">
            <v>0</v>
          </cell>
        </row>
        <row r="286">
          <cell r="A286" t="str">
            <v>TR75</v>
          </cell>
          <cell r="C286">
            <v>1</v>
          </cell>
          <cell r="E286" t="str">
            <v>2 Trạm 1 pha 75kVA</v>
          </cell>
          <cell r="U286">
            <v>0</v>
          </cell>
          <cell r="V286">
            <v>0</v>
          </cell>
        </row>
        <row r="287">
          <cell r="A287" t="str">
            <v>TBTR75</v>
          </cell>
          <cell r="C287">
            <v>1</v>
          </cell>
          <cell r="F287" t="str">
            <v>A.PHẦN THIẾT BỊ</v>
          </cell>
          <cell r="N287">
            <v>125530000</v>
          </cell>
          <cell r="O287">
            <v>0</v>
          </cell>
          <cell r="Q287">
            <v>2946230</v>
          </cell>
          <cell r="R287">
            <v>760540</v>
          </cell>
          <cell r="U287">
            <v>0</v>
          </cell>
          <cell r="V287">
            <v>921.6</v>
          </cell>
        </row>
        <row r="288">
          <cell r="A288">
            <v>0</v>
          </cell>
          <cell r="B288" t="str">
            <v>TR751</v>
          </cell>
          <cell r="C288">
            <v>1</v>
          </cell>
          <cell r="E288" t="str">
            <v>T1.1433</v>
          </cell>
          <cell r="F288" t="str">
            <v>Máy biến áp AMORPHOUS 12,7/0,22-0,44kV  75kVA (trạm treo NC x 1,1)</v>
          </cell>
          <cell r="G288" t="str">
            <v>máy</v>
          </cell>
          <cell r="H288">
            <v>2</v>
          </cell>
          <cell r="I288">
            <v>58180000</v>
          </cell>
          <cell r="L288">
            <v>1166985</v>
          </cell>
          <cell r="M288">
            <v>380270</v>
          </cell>
          <cell r="N288">
            <v>116360000</v>
          </cell>
          <cell r="O288">
            <v>0</v>
          </cell>
          <cell r="Q288">
            <v>2333970</v>
          </cell>
          <cell r="R288">
            <v>760540</v>
          </cell>
          <cell r="U288">
            <v>455</v>
          </cell>
          <cell r="V288">
            <v>910</v>
          </cell>
        </row>
        <row r="289">
          <cell r="A289">
            <v>0</v>
          </cell>
          <cell r="B289" t="str">
            <v>FCO100</v>
          </cell>
          <cell r="C289">
            <v>1</v>
          </cell>
          <cell r="E289" t="str">
            <v>T2.3505</v>
          </cell>
          <cell r="F289" t="str">
            <v>FCO 27kV - 100A</v>
          </cell>
          <cell r="G289" t="str">
            <v>cái</v>
          </cell>
          <cell r="H289">
            <v>2</v>
          </cell>
          <cell r="I289">
            <v>921000</v>
          </cell>
          <cell r="L289">
            <v>222640</v>
          </cell>
          <cell r="M289">
            <v>0</v>
          </cell>
          <cell r="N289">
            <v>1842000</v>
          </cell>
          <cell r="O289">
            <v>0</v>
          </cell>
          <cell r="Q289">
            <v>445280</v>
          </cell>
          <cell r="R289">
            <v>0</v>
          </cell>
          <cell r="U289">
            <v>1.5</v>
          </cell>
          <cell r="V289">
            <v>3</v>
          </cell>
        </row>
        <row r="290">
          <cell r="A290">
            <v>0</v>
          </cell>
          <cell r="B290" t="str">
            <v>LA18</v>
          </cell>
          <cell r="C290">
            <v>1</v>
          </cell>
          <cell r="E290" t="str">
            <v>T2.5004</v>
          </cell>
          <cell r="F290" t="str">
            <v>LA 18kV 10kA</v>
          </cell>
          <cell r="G290" t="str">
            <v>cái</v>
          </cell>
          <cell r="H290">
            <v>2</v>
          </cell>
          <cell r="I290">
            <v>784000</v>
          </cell>
          <cell r="L290">
            <v>83490</v>
          </cell>
          <cell r="M290">
            <v>0</v>
          </cell>
          <cell r="N290">
            <v>1568000</v>
          </cell>
          <cell r="O290">
            <v>0</v>
          </cell>
          <cell r="Q290">
            <v>166980</v>
          </cell>
          <cell r="R290">
            <v>0</v>
          </cell>
          <cell r="U290">
            <v>0.8</v>
          </cell>
          <cell r="V290">
            <v>1.6</v>
          </cell>
        </row>
        <row r="291">
          <cell r="A291">
            <v>0</v>
          </cell>
          <cell r="B291" t="str">
            <v>ATM250</v>
          </cell>
          <cell r="C291">
            <v>1</v>
          </cell>
          <cell r="E291" t="str">
            <v>T2.8404</v>
          </cell>
          <cell r="F291" t="str">
            <v xml:space="preserve">MCCB 3 cực 600V -250A - 35KA </v>
          </cell>
          <cell r="G291" t="str">
            <v>cái</v>
          </cell>
          <cell r="H291">
            <v>2</v>
          </cell>
          <cell r="I291">
            <v>2880000</v>
          </cell>
          <cell r="L291">
            <v>0</v>
          </cell>
          <cell r="M291">
            <v>0</v>
          </cell>
          <cell r="N291">
            <v>5760000</v>
          </cell>
          <cell r="O291">
            <v>0</v>
          </cell>
          <cell r="Q291">
            <v>0</v>
          </cell>
          <cell r="R291">
            <v>0</v>
          </cell>
          <cell r="U291">
            <v>2</v>
          </cell>
          <cell r="V291">
            <v>4</v>
          </cell>
        </row>
        <row r="292">
          <cell r="A292">
            <v>0</v>
          </cell>
          <cell r="B292" t="str">
            <v>TI200</v>
          </cell>
          <cell r="C292">
            <v>1</v>
          </cell>
          <cell r="E292">
            <v>0</v>
          </cell>
          <cell r="F292" t="str">
            <v xml:space="preserve">Biến dòng 600V - 200/5A </v>
          </cell>
          <cell r="G292" t="str">
            <v>cái</v>
          </cell>
          <cell r="H292">
            <v>4</v>
          </cell>
          <cell r="I292">
            <v>0</v>
          </cell>
          <cell r="L292">
            <v>0</v>
          </cell>
          <cell r="M292">
            <v>0</v>
          </cell>
          <cell r="N292">
            <v>0</v>
          </cell>
          <cell r="O292">
            <v>0</v>
          </cell>
          <cell r="Q292">
            <v>0</v>
          </cell>
          <cell r="R292">
            <v>0</v>
          </cell>
          <cell r="U292">
            <v>0</v>
          </cell>
          <cell r="V292">
            <v>0</v>
          </cell>
        </row>
        <row r="293">
          <cell r="A293">
            <v>0</v>
          </cell>
          <cell r="B293" t="str">
            <v>DK3P5A</v>
          </cell>
          <cell r="C293">
            <v>1</v>
          </cell>
          <cell r="E293" t="str">
            <v>05.5104</v>
          </cell>
          <cell r="F293" t="str">
            <v>Điện kế 3 pha 4 dây 220/380V-5A</v>
          </cell>
          <cell r="G293" t="str">
            <v>cái</v>
          </cell>
          <cell r="H293">
            <v>2</v>
          </cell>
          <cell r="I293">
            <v>0</v>
          </cell>
          <cell r="L293">
            <v>0</v>
          </cell>
          <cell r="M293">
            <v>0</v>
          </cell>
          <cell r="N293">
            <v>0</v>
          </cell>
          <cell r="O293">
            <v>0</v>
          </cell>
          <cell r="Q293">
            <v>0</v>
          </cell>
          <cell r="R293">
            <v>0</v>
          </cell>
          <cell r="U293">
            <v>1.5</v>
          </cell>
          <cell r="V293">
            <v>3</v>
          </cell>
        </row>
        <row r="294">
          <cell r="A294" t="str">
            <v>VLTR75</v>
          </cell>
          <cell r="C294">
            <v>1</v>
          </cell>
          <cell r="F294" t="str">
            <v>B. PHẦN VẬT LIỆU</v>
          </cell>
          <cell r="N294">
            <v>38588864.32</v>
          </cell>
          <cell r="O294">
            <v>0</v>
          </cell>
          <cell r="P294">
            <v>1910583</v>
          </cell>
          <cell r="Q294">
            <v>17810770.240000002</v>
          </cell>
          <cell r="R294">
            <v>249974</v>
          </cell>
          <cell r="U294">
            <v>0</v>
          </cell>
          <cell r="V294">
            <v>422.47599999999989</v>
          </cell>
        </row>
        <row r="295">
          <cell r="C295">
            <v>1</v>
          </cell>
          <cell r="D295">
            <v>1</v>
          </cell>
          <cell r="F295" t="str">
            <v>Vật liệu bảo vệ thiết bị</v>
          </cell>
          <cell r="G295" t="str">
            <v>Bộ</v>
          </cell>
          <cell r="H295">
            <v>2</v>
          </cell>
          <cell r="U295">
            <v>0</v>
          </cell>
          <cell r="V295">
            <v>0</v>
          </cell>
        </row>
        <row r="296">
          <cell r="A296">
            <v>0</v>
          </cell>
          <cell r="B296" t="str">
            <v>B16300</v>
          </cell>
          <cell r="C296">
            <v>1</v>
          </cell>
          <cell r="E296">
            <v>0</v>
          </cell>
          <cell r="F296" t="str">
            <v>Boulon 16x300 (Treo máy)</v>
          </cell>
          <cell r="G296" t="str">
            <v>bộ</v>
          </cell>
          <cell r="H296">
            <v>2</v>
          </cell>
          <cell r="I296">
            <v>21000</v>
          </cell>
          <cell r="L296">
            <v>0</v>
          </cell>
          <cell r="M296">
            <v>0</v>
          </cell>
          <cell r="N296">
            <v>42000</v>
          </cell>
          <cell r="O296">
            <v>0</v>
          </cell>
          <cell r="Q296">
            <v>0</v>
          </cell>
          <cell r="R296">
            <v>0</v>
          </cell>
          <cell r="U296">
            <v>0.25</v>
          </cell>
          <cell r="V296">
            <v>0.5</v>
          </cell>
        </row>
        <row r="297">
          <cell r="A297">
            <v>0</v>
          </cell>
          <cell r="B297" t="str">
            <v>CHI8K</v>
          </cell>
          <cell r="C297">
            <v>1</v>
          </cell>
          <cell r="E297">
            <v>0</v>
          </cell>
          <cell r="F297" t="str">
            <v>Dây chảy 8K</v>
          </cell>
          <cell r="G297" t="str">
            <v>Sợi</v>
          </cell>
          <cell r="H297">
            <v>2</v>
          </cell>
          <cell r="I297">
            <v>21900</v>
          </cell>
          <cell r="L297">
            <v>0</v>
          </cell>
          <cell r="M297">
            <v>0</v>
          </cell>
          <cell r="N297">
            <v>43800</v>
          </cell>
          <cell r="O297">
            <v>0</v>
          </cell>
          <cell r="Q297">
            <v>0</v>
          </cell>
          <cell r="R297">
            <v>0</v>
          </cell>
          <cell r="U297">
            <v>0</v>
          </cell>
          <cell r="V297">
            <v>0</v>
          </cell>
        </row>
        <row r="298">
          <cell r="A298">
            <v>0</v>
          </cell>
          <cell r="B298" t="str">
            <v>CHUPFCO</v>
          </cell>
          <cell r="C298">
            <v>1</v>
          </cell>
          <cell r="E298">
            <v>0</v>
          </cell>
          <cell r="F298" t="str">
            <v>Chụp đầu FCO (Trên + Dưới)</v>
          </cell>
          <cell r="G298" t="str">
            <v>bộ</v>
          </cell>
          <cell r="H298">
            <v>2</v>
          </cell>
          <cell r="I298">
            <v>190000</v>
          </cell>
          <cell r="L298">
            <v>0</v>
          </cell>
          <cell r="M298">
            <v>0</v>
          </cell>
          <cell r="N298">
            <v>380000</v>
          </cell>
          <cell r="O298">
            <v>0</v>
          </cell>
          <cell r="Q298">
            <v>0</v>
          </cell>
          <cell r="R298">
            <v>0</v>
          </cell>
          <cell r="U298">
            <v>0</v>
          </cell>
          <cell r="V298">
            <v>0</v>
          </cell>
        </row>
        <row r="299">
          <cell r="A299">
            <v>0</v>
          </cell>
          <cell r="B299" t="str">
            <v>CHUPLA</v>
          </cell>
          <cell r="C299">
            <v>1</v>
          </cell>
          <cell r="E299">
            <v>0</v>
          </cell>
          <cell r="F299" t="str">
            <v>Chụp đầu LA</v>
          </cell>
          <cell r="G299" t="str">
            <v>cái</v>
          </cell>
          <cell r="H299">
            <v>2</v>
          </cell>
          <cell r="I299">
            <v>32000</v>
          </cell>
          <cell r="L299">
            <v>0</v>
          </cell>
          <cell r="M299">
            <v>0</v>
          </cell>
          <cell r="N299">
            <v>64000</v>
          </cell>
          <cell r="O299">
            <v>0</v>
          </cell>
          <cell r="Q299">
            <v>0</v>
          </cell>
          <cell r="R299">
            <v>0</v>
          </cell>
          <cell r="U299">
            <v>0</v>
          </cell>
          <cell r="V299">
            <v>0</v>
          </cell>
        </row>
        <row r="300">
          <cell r="A300">
            <v>0</v>
          </cell>
          <cell r="B300" t="str">
            <v>CHUPMBA</v>
          </cell>
          <cell r="C300">
            <v>1</v>
          </cell>
          <cell r="E300">
            <v>0</v>
          </cell>
          <cell r="F300" t="str">
            <v>Chụp đầu cực MBA</v>
          </cell>
          <cell r="G300" t="str">
            <v>cái</v>
          </cell>
          <cell r="H300">
            <v>2</v>
          </cell>
          <cell r="I300">
            <v>52000</v>
          </cell>
          <cell r="L300">
            <v>0</v>
          </cell>
          <cell r="M300">
            <v>0</v>
          </cell>
          <cell r="N300">
            <v>104000</v>
          </cell>
          <cell r="O300">
            <v>0</v>
          </cell>
          <cell r="Q300">
            <v>0</v>
          </cell>
          <cell r="R300">
            <v>0</v>
          </cell>
          <cell r="U300">
            <v>0</v>
          </cell>
          <cell r="V300">
            <v>0</v>
          </cell>
        </row>
        <row r="301">
          <cell r="A301">
            <v>0</v>
          </cell>
          <cell r="C301">
            <v>1</v>
          </cell>
          <cell r="D301">
            <v>2</v>
          </cell>
          <cell r="F301" t="str">
            <v>Đà Composite bắt LA, FCO</v>
          </cell>
          <cell r="G301" t="str">
            <v>Bộ</v>
          </cell>
          <cell r="H301">
            <v>2</v>
          </cell>
          <cell r="U301">
            <v>0</v>
          </cell>
          <cell r="V301">
            <v>0</v>
          </cell>
        </row>
        <row r="302">
          <cell r="A302">
            <v>0</v>
          </cell>
          <cell r="C302">
            <v>0</v>
          </cell>
          <cell r="F302" t="str">
            <v>Gồm có:</v>
          </cell>
          <cell r="U302">
            <v>0</v>
          </cell>
          <cell r="V302">
            <v>0</v>
          </cell>
        </row>
        <row r="303">
          <cell r="A303">
            <v>0</v>
          </cell>
          <cell r="B303" t="str">
            <v>COM800</v>
          </cell>
          <cell r="C303">
            <v>1</v>
          </cell>
          <cell r="E303">
            <v>0</v>
          </cell>
          <cell r="F303" t="str">
            <v>Đà hộp composite 110x80x5-800</v>
          </cell>
          <cell r="G303" t="str">
            <v>cái</v>
          </cell>
          <cell r="H303">
            <v>2</v>
          </cell>
          <cell r="I303">
            <v>456000</v>
          </cell>
          <cell r="L303">
            <v>0</v>
          </cell>
          <cell r="M303">
            <v>0</v>
          </cell>
          <cell r="N303">
            <v>912000</v>
          </cell>
          <cell r="O303">
            <v>0</v>
          </cell>
          <cell r="Q303">
            <v>0</v>
          </cell>
          <cell r="R303">
            <v>0</v>
          </cell>
          <cell r="U303">
            <v>3.2</v>
          </cell>
          <cell r="V303">
            <v>6.4</v>
          </cell>
        </row>
        <row r="304">
          <cell r="A304">
            <v>0</v>
          </cell>
          <cell r="B304" t="str">
            <v>CCOM800</v>
          </cell>
          <cell r="C304">
            <v>1</v>
          </cell>
          <cell r="E304">
            <v>0</v>
          </cell>
          <cell r="F304" t="str">
            <v>Thanh chống 10x40x720</v>
          </cell>
          <cell r="G304" t="str">
            <v>cái</v>
          </cell>
          <cell r="H304">
            <v>2</v>
          </cell>
          <cell r="I304">
            <v>152000</v>
          </cell>
          <cell r="L304">
            <v>0</v>
          </cell>
          <cell r="M304">
            <v>0</v>
          </cell>
          <cell r="N304">
            <v>304000</v>
          </cell>
          <cell r="O304">
            <v>0</v>
          </cell>
          <cell r="Q304">
            <v>0</v>
          </cell>
          <cell r="R304">
            <v>0</v>
          </cell>
          <cell r="U304">
            <v>0.5</v>
          </cell>
          <cell r="V304">
            <v>1</v>
          </cell>
        </row>
        <row r="305">
          <cell r="A305">
            <v>0</v>
          </cell>
          <cell r="B305" t="str">
            <v>BATLL</v>
          </cell>
          <cell r="C305">
            <v>1</v>
          </cell>
          <cell r="E305">
            <v>0</v>
          </cell>
          <cell r="F305" t="str">
            <v>Bass LL bắt FCO và LA</v>
          </cell>
          <cell r="G305" t="str">
            <v>bộ</v>
          </cell>
          <cell r="H305">
            <v>2</v>
          </cell>
          <cell r="I305">
            <v>65000</v>
          </cell>
          <cell r="L305">
            <v>0</v>
          </cell>
          <cell r="M305">
            <v>0</v>
          </cell>
          <cell r="N305">
            <v>130000</v>
          </cell>
          <cell r="O305">
            <v>0</v>
          </cell>
          <cell r="Q305">
            <v>0</v>
          </cell>
          <cell r="R305">
            <v>0</v>
          </cell>
          <cell r="U305">
            <v>0.5</v>
          </cell>
          <cell r="V305">
            <v>1</v>
          </cell>
        </row>
        <row r="306">
          <cell r="A306">
            <v>0</v>
          </cell>
          <cell r="B306" t="str">
            <v>B16350</v>
          </cell>
          <cell r="C306">
            <v>1</v>
          </cell>
          <cell r="E306">
            <v>0</v>
          </cell>
          <cell r="F306" t="str">
            <v>Boulon 16x350</v>
          </cell>
          <cell r="G306" t="str">
            <v>bộ</v>
          </cell>
          <cell r="H306">
            <v>2</v>
          </cell>
          <cell r="I306">
            <v>23500</v>
          </cell>
          <cell r="L306">
            <v>0</v>
          </cell>
          <cell r="M306">
            <v>0</v>
          </cell>
          <cell r="N306">
            <v>47000</v>
          </cell>
          <cell r="O306">
            <v>0</v>
          </cell>
          <cell r="Q306">
            <v>0</v>
          </cell>
          <cell r="R306">
            <v>0</v>
          </cell>
          <cell r="U306">
            <v>0.3</v>
          </cell>
          <cell r="V306">
            <v>0.6</v>
          </cell>
        </row>
        <row r="307">
          <cell r="A307">
            <v>0</v>
          </cell>
          <cell r="B307" t="str">
            <v>B16300</v>
          </cell>
          <cell r="C307">
            <v>1</v>
          </cell>
          <cell r="E307">
            <v>0</v>
          </cell>
          <cell r="F307" t="str">
            <v>Boulon 16x300</v>
          </cell>
          <cell r="G307" t="str">
            <v>bộ</v>
          </cell>
          <cell r="H307">
            <v>2</v>
          </cell>
          <cell r="I307">
            <v>21000</v>
          </cell>
          <cell r="L307">
            <v>0</v>
          </cell>
          <cell r="M307">
            <v>0</v>
          </cell>
          <cell r="N307">
            <v>42000</v>
          </cell>
          <cell r="O307">
            <v>0</v>
          </cell>
          <cell r="Q307">
            <v>0</v>
          </cell>
          <cell r="R307">
            <v>0</v>
          </cell>
          <cell r="U307">
            <v>0.25</v>
          </cell>
          <cell r="V307">
            <v>0.5</v>
          </cell>
        </row>
        <row r="308">
          <cell r="A308">
            <v>0</v>
          </cell>
          <cell r="B308" t="str">
            <v>B14120</v>
          </cell>
          <cell r="C308">
            <v>1</v>
          </cell>
          <cell r="E308">
            <v>0</v>
          </cell>
          <cell r="F308" t="str">
            <v>Boulon 14x150</v>
          </cell>
          <cell r="G308" t="str">
            <v>bộ</v>
          </cell>
          <cell r="H308">
            <v>2</v>
          </cell>
          <cell r="I308">
            <v>11000</v>
          </cell>
          <cell r="L308">
            <v>0</v>
          </cell>
          <cell r="M308">
            <v>0</v>
          </cell>
          <cell r="N308">
            <v>22000</v>
          </cell>
          <cell r="O308">
            <v>0</v>
          </cell>
          <cell r="Q308">
            <v>0</v>
          </cell>
          <cell r="R308">
            <v>0</v>
          </cell>
          <cell r="U308">
            <v>0.2</v>
          </cell>
          <cell r="V308">
            <v>0.4</v>
          </cell>
        </row>
        <row r="309">
          <cell r="A309">
            <v>0</v>
          </cell>
          <cell r="B309" t="str">
            <v>LD 50</v>
          </cell>
          <cell r="C309">
            <v>1</v>
          </cell>
          <cell r="F309" t="str">
            <v>Long đền vuông 18 (50x50x3)</v>
          </cell>
          <cell r="G309" t="str">
            <v>cái</v>
          </cell>
          <cell r="H309">
            <v>12</v>
          </cell>
          <cell r="I309">
            <v>2600</v>
          </cell>
          <cell r="L309">
            <v>0</v>
          </cell>
          <cell r="M309">
            <v>0</v>
          </cell>
          <cell r="N309">
            <v>31200</v>
          </cell>
          <cell r="O309">
            <v>0</v>
          </cell>
          <cell r="Q309">
            <v>0</v>
          </cell>
          <cell r="R309">
            <v>0</v>
          </cell>
          <cell r="U309">
            <v>0.01</v>
          </cell>
          <cell r="V309">
            <v>0.12</v>
          </cell>
        </row>
        <row r="310">
          <cell r="A310">
            <v>0</v>
          </cell>
          <cell r="B310" t="str">
            <v>LCOM800</v>
          </cell>
          <cell r="C310">
            <v>1</v>
          </cell>
          <cell r="E310" t="str">
            <v>D2.6011</v>
          </cell>
          <cell r="F310" t="str">
            <v>Lắp đà composite 800mm đơn, trên trụ BTLT</v>
          </cell>
          <cell r="G310" t="str">
            <v>bộ</v>
          </cell>
          <cell r="H310">
            <v>2</v>
          </cell>
          <cell r="I310">
            <v>0</v>
          </cell>
          <cell r="L310">
            <v>197267</v>
          </cell>
          <cell r="M310">
            <v>0</v>
          </cell>
          <cell r="N310">
            <v>0</v>
          </cell>
          <cell r="O310">
            <v>0</v>
          </cell>
          <cell r="Q310">
            <v>394534</v>
          </cell>
          <cell r="R310">
            <v>0</v>
          </cell>
          <cell r="U310">
            <v>0</v>
          </cell>
          <cell r="V310">
            <v>0</v>
          </cell>
        </row>
        <row r="311">
          <cell r="A311">
            <v>0</v>
          </cell>
          <cell r="C311">
            <v>1</v>
          </cell>
          <cell r="D311">
            <v>3</v>
          </cell>
          <cell r="F311" t="str">
            <v>Bộ tiếp địa Trạm 1 pha</v>
          </cell>
          <cell r="G311" t="str">
            <v>Bộ</v>
          </cell>
          <cell r="H311">
            <v>2</v>
          </cell>
          <cell r="U311">
            <v>0</v>
          </cell>
          <cell r="V311">
            <v>0</v>
          </cell>
        </row>
        <row r="312">
          <cell r="A312">
            <v>0</v>
          </cell>
          <cell r="C312">
            <v>0</v>
          </cell>
          <cell r="F312" t="str">
            <v>Gồm có:</v>
          </cell>
          <cell r="U312">
            <v>0</v>
          </cell>
          <cell r="V312">
            <v>0</v>
          </cell>
        </row>
        <row r="313">
          <cell r="B313" t="str">
            <v>CXV25</v>
          </cell>
          <cell r="C313">
            <v>1</v>
          </cell>
          <cell r="E313">
            <v>0</v>
          </cell>
          <cell r="F313" t="str">
            <v>Cáp 24KV C/XLPE/PVC 25mm2</v>
          </cell>
          <cell r="G313" t="str">
            <v>mét</v>
          </cell>
          <cell r="H313">
            <v>4</v>
          </cell>
          <cell r="I313">
            <v>67506</v>
          </cell>
          <cell r="L313">
            <v>0</v>
          </cell>
          <cell r="M313">
            <v>0</v>
          </cell>
          <cell r="N313">
            <v>270024</v>
          </cell>
          <cell r="O313">
            <v>0</v>
          </cell>
          <cell r="Q313">
            <v>0</v>
          </cell>
          <cell r="R313">
            <v>0</v>
          </cell>
          <cell r="U313">
            <v>0.75</v>
          </cell>
          <cell r="V313">
            <v>3</v>
          </cell>
        </row>
        <row r="314">
          <cell r="A314">
            <v>0</v>
          </cell>
          <cell r="B314" t="str">
            <v>M25</v>
          </cell>
          <cell r="C314">
            <v>1</v>
          </cell>
          <cell r="E314">
            <v>0</v>
          </cell>
          <cell r="F314" t="str">
            <v>Cáp đồng trần M25mm2</v>
          </cell>
          <cell r="G314" t="str">
            <v>kg</v>
          </cell>
          <cell r="H314">
            <v>13.44</v>
          </cell>
          <cell r="I314">
            <v>163028</v>
          </cell>
          <cell r="L314">
            <v>0</v>
          </cell>
          <cell r="M314">
            <v>0</v>
          </cell>
          <cell r="N314">
            <v>2191096.3199999998</v>
          </cell>
          <cell r="O314">
            <v>0</v>
          </cell>
          <cell r="Q314">
            <v>0</v>
          </cell>
          <cell r="R314">
            <v>0</v>
          </cell>
          <cell r="U314">
            <v>1</v>
          </cell>
          <cell r="V314">
            <v>13.44</v>
          </cell>
        </row>
        <row r="315">
          <cell r="A315">
            <v>0</v>
          </cell>
          <cell r="B315" t="str">
            <v>CTD</v>
          </cell>
          <cell r="C315">
            <v>1</v>
          </cell>
          <cell r="E315">
            <v>0</v>
          </cell>
          <cell r="F315" t="str">
            <v>Cọc tiếp đất φ16 - 2,4m</v>
          </cell>
          <cell r="G315" t="str">
            <v>cọc</v>
          </cell>
          <cell r="H315">
            <v>12</v>
          </cell>
          <cell r="I315">
            <v>130000</v>
          </cell>
          <cell r="L315">
            <v>0</v>
          </cell>
          <cell r="M315">
            <v>0</v>
          </cell>
          <cell r="N315">
            <v>1560000</v>
          </cell>
          <cell r="O315">
            <v>0</v>
          </cell>
          <cell r="Q315">
            <v>0</v>
          </cell>
          <cell r="R315">
            <v>0</v>
          </cell>
          <cell r="U315">
            <v>5.3</v>
          </cell>
          <cell r="V315">
            <v>63.599999999999994</v>
          </cell>
        </row>
        <row r="316">
          <cell r="A316">
            <v>0</v>
          </cell>
          <cell r="B316" t="str">
            <v>KC</v>
          </cell>
          <cell r="C316">
            <v>1</v>
          </cell>
          <cell r="E316">
            <v>0</v>
          </cell>
          <cell r="F316" t="str">
            <v>Kẹp cọc tiếp địa</v>
          </cell>
          <cell r="G316" t="str">
            <v>bộ</v>
          </cell>
          <cell r="H316">
            <v>12</v>
          </cell>
          <cell r="I316">
            <v>25000</v>
          </cell>
          <cell r="L316">
            <v>0</v>
          </cell>
          <cell r="M316">
            <v>0</v>
          </cell>
          <cell r="N316">
            <v>300000</v>
          </cell>
          <cell r="O316">
            <v>0</v>
          </cell>
          <cell r="Q316">
            <v>0</v>
          </cell>
          <cell r="R316">
            <v>0</v>
          </cell>
          <cell r="U316">
            <v>0.05</v>
          </cell>
          <cell r="V316">
            <v>0.60000000000000009</v>
          </cell>
        </row>
        <row r="317">
          <cell r="A317">
            <v>0</v>
          </cell>
          <cell r="B317" t="str">
            <v>OXC38</v>
          </cell>
          <cell r="C317">
            <v>1</v>
          </cell>
          <cell r="E317">
            <v>0</v>
          </cell>
          <cell r="F317" t="str">
            <v xml:space="preserve">Ốc xiết cáp cỡ 38mm2 </v>
          </cell>
          <cell r="G317" t="str">
            <v>cái</v>
          </cell>
          <cell r="H317">
            <v>12</v>
          </cell>
          <cell r="I317">
            <v>21000</v>
          </cell>
          <cell r="L317">
            <v>0</v>
          </cell>
          <cell r="M317">
            <v>0</v>
          </cell>
          <cell r="N317">
            <v>252000</v>
          </cell>
          <cell r="O317">
            <v>0</v>
          </cell>
          <cell r="Q317">
            <v>0</v>
          </cell>
          <cell r="R317">
            <v>0</v>
          </cell>
          <cell r="U317">
            <v>0</v>
          </cell>
          <cell r="V317">
            <v>0</v>
          </cell>
        </row>
        <row r="318">
          <cell r="A318">
            <v>0</v>
          </cell>
          <cell r="B318" t="str">
            <v>KE50</v>
          </cell>
          <cell r="C318">
            <v>1</v>
          </cell>
          <cell r="E318">
            <v>0</v>
          </cell>
          <cell r="F318" t="str">
            <v>Kẹp ép WR cỡ dây 50mm2</v>
          </cell>
          <cell r="G318" t="str">
            <v>cái</v>
          </cell>
          <cell r="H318">
            <v>4</v>
          </cell>
          <cell r="I318">
            <v>10500</v>
          </cell>
          <cell r="L318">
            <v>0</v>
          </cell>
          <cell r="M318">
            <v>0</v>
          </cell>
          <cell r="N318">
            <v>42000</v>
          </cell>
          <cell r="O318">
            <v>0</v>
          </cell>
          <cell r="Q318">
            <v>0</v>
          </cell>
          <cell r="R318">
            <v>0</v>
          </cell>
          <cell r="U318">
            <v>0.2</v>
          </cell>
          <cell r="V318">
            <v>0.8</v>
          </cell>
        </row>
        <row r="319">
          <cell r="A319">
            <v>0</v>
          </cell>
          <cell r="B319" t="str">
            <v>KTDTBA</v>
          </cell>
          <cell r="C319">
            <v>1</v>
          </cell>
          <cell r="E319" t="str">
            <v>T4.7001</v>
          </cell>
          <cell r="F319" t="str">
            <v>Kéo dây tiếp địa trong TBA</v>
          </cell>
          <cell r="G319" t="str">
            <v>mét</v>
          </cell>
          <cell r="H319">
            <v>13.44</v>
          </cell>
          <cell r="I319">
            <v>0</v>
          </cell>
          <cell r="L319">
            <v>8071</v>
          </cell>
          <cell r="M319">
            <v>0</v>
          </cell>
          <cell r="N319">
            <v>0</v>
          </cell>
          <cell r="O319">
            <v>0</v>
          </cell>
          <cell r="Q319">
            <v>108474.23999999999</v>
          </cell>
          <cell r="R319">
            <v>0</v>
          </cell>
          <cell r="U319">
            <v>0</v>
          </cell>
          <cell r="V319">
            <v>0</v>
          </cell>
        </row>
        <row r="320">
          <cell r="A320">
            <v>0</v>
          </cell>
          <cell r="B320" t="str">
            <v>DCTDTBA</v>
          </cell>
          <cell r="C320">
            <v>1</v>
          </cell>
          <cell r="E320" t="str">
            <v>D2.8103</v>
          </cell>
          <cell r="F320" t="str">
            <v>Đóng cọc tiếp địa trong TBA (đất cấp 3)</v>
          </cell>
          <cell r="G320" t="str">
            <v>10cọc</v>
          </cell>
          <cell r="H320">
            <v>12</v>
          </cell>
          <cell r="I320">
            <v>0</v>
          </cell>
          <cell r="L320">
            <v>903559</v>
          </cell>
          <cell r="M320">
            <v>0</v>
          </cell>
          <cell r="N320">
            <v>0</v>
          </cell>
          <cell r="O320">
            <v>0</v>
          </cell>
          <cell r="P320">
            <v>0</v>
          </cell>
          <cell r="Q320">
            <v>10842708</v>
          </cell>
          <cell r="R320">
            <v>0</v>
          </cell>
          <cell r="U320">
            <v>0</v>
          </cell>
          <cell r="V320">
            <v>0</v>
          </cell>
        </row>
        <row r="321">
          <cell r="A321">
            <v>0</v>
          </cell>
          <cell r="B321" t="str">
            <v>DTD3</v>
          </cell>
          <cell r="C321">
            <v>1</v>
          </cell>
          <cell r="E321" t="str">
            <v>AB.11513</v>
          </cell>
          <cell r="F321" t="str">
            <v>Đào rãnh tiếp địa đất cấp 3</v>
          </cell>
          <cell r="G321" t="str">
            <v>m3</v>
          </cell>
          <cell r="H321">
            <v>4.5</v>
          </cell>
          <cell r="I321">
            <v>0</v>
          </cell>
          <cell r="K321">
            <v>283750</v>
          </cell>
          <cell r="M321">
            <v>0</v>
          </cell>
          <cell r="N321">
            <v>0</v>
          </cell>
          <cell r="O321">
            <v>0</v>
          </cell>
          <cell r="P321">
            <v>1276875</v>
          </cell>
          <cell r="Q321">
            <v>0</v>
          </cell>
          <cell r="R321">
            <v>0</v>
          </cell>
          <cell r="U321">
            <v>0</v>
          </cell>
          <cell r="V321">
            <v>0</v>
          </cell>
        </row>
        <row r="322">
          <cell r="A322">
            <v>0</v>
          </cell>
          <cell r="B322" t="str">
            <v>DATD3</v>
          </cell>
          <cell r="C322">
            <v>1</v>
          </cell>
          <cell r="E322" t="str">
            <v>AB.13111</v>
          </cell>
          <cell r="F322" t="str">
            <v>Đắp đất rãnh tiếp địa (K=0,9)</v>
          </cell>
          <cell r="G322" t="str">
            <v>m3</v>
          </cell>
          <cell r="H322">
            <v>4.5</v>
          </cell>
          <cell r="I322">
            <v>0</v>
          </cell>
          <cell r="K322">
            <v>140824</v>
          </cell>
          <cell r="M322">
            <v>0</v>
          </cell>
          <cell r="N322">
            <v>0</v>
          </cell>
          <cell r="O322">
            <v>0</v>
          </cell>
          <cell r="P322">
            <v>633708</v>
          </cell>
          <cell r="Q322">
            <v>0</v>
          </cell>
          <cell r="R322">
            <v>0</v>
          </cell>
          <cell r="U322">
            <v>0</v>
          </cell>
          <cell r="V322">
            <v>0</v>
          </cell>
        </row>
        <row r="323">
          <cell r="A323">
            <v>0</v>
          </cell>
          <cell r="C323">
            <v>1</v>
          </cell>
          <cell r="D323">
            <v>4</v>
          </cell>
          <cell r="F323" t="str">
            <v>Tủ điện trạm treo 1 pha</v>
          </cell>
          <cell r="G323" t="str">
            <v>Bộ</v>
          </cell>
          <cell r="H323">
            <v>2</v>
          </cell>
          <cell r="U323">
            <v>0</v>
          </cell>
          <cell r="V323">
            <v>0</v>
          </cell>
        </row>
        <row r="324">
          <cell r="A324">
            <v>0</v>
          </cell>
          <cell r="C324">
            <v>0</v>
          </cell>
          <cell r="F324" t="str">
            <v>Gồm có:</v>
          </cell>
          <cell r="U324">
            <v>0</v>
          </cell>
          <cell r="V324">
            <v>0</v>
          </cell>
        </row>
        <row r="325">
          <cell r="A325">
            <v>0</v>
          </cell>
          <cell r="B325" t="str">
            <v>TUAP1</v>
          </cell>
          <cell r="C325">
            <v>1</v>
          </cell>
          <cell r="E325" t="str">
            <v>T5.1001</v>
          </cell>
          <cell r="F325" t="str">
            <v>Tủ trạm treo + khóa + boulon + Bakelit + Collier</v>
          </cell>
          <cell r="G325" t="str">
            <v>cái</v>
          </cell>
          <cell r="H325">
            <v>2</v>
          </cell>
          <cell r="I325">
            <v>3484174</v>
          </cell>
          <cell r="L325">
            <v>757783</v>
          </cell>
          <cell r="M325">
            <v>102771</v>
          </cell>
          <cell r="N325">
            <v>6968348</v>
          </cell>
          <cell r="O325">
            <v>0</v>
          </cell>
          <cell r="Q325">
            <v>1515566</v>
          </cell>
          <cell r="R325">
            <v>205542</v>
          </cell>
          <cell r="U325">
            <v>45</v>
          </cell>
          <cell r="V325">
            <v>90</v>
          </cell>
        </row>
        <row r="326">
          <cell r="C326">
            <v>1</v>
          </cell>
          <cell r="D326">
            <v>5</v>
          </cell>
          <cell r="F326" t="str">
            <v>Bộ dây dẫn trung thế trạm 1 pha</v>
          </cell>
          <cell r="G326" t="str">
            <v>Bộ</v>
          </cell>
          <cell r="H326">
            <v>2</v>
          </cell>
          <cell r="U326">
            <v>0</v>
          </cell>
          <cell r="V326">
            <v>0</v>
          </cell>
        </row>
        <row r="327">
          <cell r="C327">
            <v>0</v>
          </cell>
          <cell r="F327" t="str">
            <v>Gồm có:</v>
          </cell>
          <cell r="U327">
            <v>0</v>
          </cell>
          <cell r="V327">
            <v>0</v>
          </cell>
        </row>
        <row r="328">
          <cell r="B328" t="str">
            <v>CXV25</v>
          </cell>
          <cell r="C328">
            <v>1</v>
          </cell>
          <cell r="E328">
            <v>0</v>
          </cell>
          <cell r="F328" t="str">
            <v>Cáp 24KV C/XLPE/PVC 25mm2</v>
          </cell>
          <cell r="G328" t="str">
            <v>mét</v>
          </cell>
          <cell r="H328">
            <v>8</v>
          </cell>
          <cell r="I328">
            <v>67506</v>
          </cell>
          <cell r="L328">
            <v>0</v>
          </cell>
          <cell r="M328">
            <v>0</v>
          </cell>
          <cell r="N328">
            <v>540048</v>
          </cell>
          <cell r="O328">
            <v>0</v>
          </cell>
          <cell r="Q328">
            <v>0</v>
          </cell>
          <cell r="R328">
            <v>0</v>
          </cell>
          <cell r="U328">
            <v>0.75</v>
          </cell>
          <cell r="V328">
            <v>6</v>
          </cell>
        </row>
        <row r="329">
          <cell r="B329" t="str">
            <v>KQ2</v>
          </cell>
          <cell r="C329">
            <v>1</v>
          </cell>
          <cell r="E329" t="str">
            <v>D6.6201</v>
          </cell>
          <cell r="F329" t="str">
            <v>Kẹp quai 2/0 (quai đồng 8mm)</v>
          </cell>
          <cell r="G329" t="str">
            <v>cái</v>
          </cell>
          <cell r="H329">
            <v>2</v>
          </cell>
          <cell r="I329">
            <v>47000</v>
          </cell>
          <cell r="L329">
            <v>0</v>
          </cell>
          <cell r="M329">
            <v>0</v>
          </cell>
          <cell r="N329">
            <v>94000</v>
          </cell>
          <cell r="O329">
            <v>0</v>
          </cell>
          <cell r="Q329">
            <v>0</v>
          </cell>
          <cell r="R329">
            <v>0</v>
          </cell>
          <cell r="U329">
            <v>0.3</v>
          </cell>
          <cell r="V329">
            <v>0.6</v>
          </cell>
        </row>
        <row r="330">
          <cell r="B330" t="str">
            <v>CKQ</v>
          </cell>
          <cell r="C330">
            <v>1</v>
          </cell>
          <cell r="E330">
            <v>0</v>
          </cell>
          <cell r="F330" t="str">
            <v>Chụp cách điện kẹp quai</v>
          </cell>
          <cell r="G330" t="str">
            <v>cái</v>
          </cell>
          <cell r="H330">
            <v>2</v>
          </cell>
          <cell r="I330">
            <v>122000</v>
          </cell>
          <cell r="L330">
            <v>0</v>
          </cell>
          <cell r="M330">
            <v>0</v>
          </cell>
          <cell r="N330">
            <v>244000</v>
          </cell>
          <cell r="O330">
            <v>0</v>
          </cell>
          <cell r="Q330">
            <v>0</v>
          </cell>
          <cell r="R330">
            <v>0</v>
          </cell>
          <cell r="U330">
            <v>0.2</v>
          </cell>
          <cell r="V330">
            <v>0.4</v>
          </cell>
        </row>
        <row r="331">
          <cell r="B331" t="str">
            <v>HL2</v>
          </cell>
          <cell r="C331">
            <v>1</v>
          </cell>
          <cell r="E331" t="str">
            <v>D6.6202</v>
          </cell>
          <cell r="F331" t="str">
            <v>Kẹp hotline 2/0</v>
          </cell>
          <cell r="G331" t="str">
            <v>cái</v>
          </cell>
          <cell r="H331">
            <v>2</v>
          </cell>
          <cell r="I331">
            <v>68000</v>
          </cell>
          <cell r="L331">
            <v>0</v>
          </cell>
          <cell r="M331">
            <v>0</v>
          </cell>
          <cell r="N331">
            <v>136000</v>
          </cell>
          <cell r="O331">
            <v>0</v>
          </cell>
          <cell r="Q331">
            <v>0</v>
          </cell>
          <cell r="R331">
            <v>0</v>
          </cell>
          <cell r="U331">
            <v>0.1</v>
          </cell>
          <cell r="V331">
            <v>0.2</v>
          </cell>
        </row>
        <row r="332">
          <cell r="B332" t="str">
            <v>LCAPDONGTB95</v>
          </cell>
          <cell r="C332">
            <v>1</v>
          </cell>
          <cell r="E332" t="str">
            <v>T4.4201</v>
          </cell>
          <cell r="F332" t="str">
            <v>Lắp cáp đồng xuống thiết bị D ≤ 95mm2</v>
          </cell>
          <cell r="G332" t="str">
            <v>m</v>
          </cell>
          <cell r="H332">
            <v>8</v>
          </cell>
          <cell r="I332">
            <v>0</v>
          </cell>
          <cell r="L332">
            <v>13915</v>
          </cell>
          <cell r="M332">
            <v>0</v>
          </cell>
          <cell r="N332">
            <v>0</v>
          </cell>
          <cell r="O332">
            <v>0</v>
          </cell>
          <cell r="Q332">
            <v>111320</v>
          </cell>
          <cell r="R332">
            <v>0</v>
          </cell>
          <cell r="U332">
            <v>0</v>
          </cell>
          <cell r="V332">
            <v>0</v>
          </cell>
        </row>
        <row r="333">
          <cell r="C333">
            <v>1</v>
          </cell>
          <cell r="D333">
            <v>6</v>
          </cell>
          <cell r="F333" t="str">
            <v>Bộ dây dẫn hạ thế lộ xuống</v>
          </cell>
          <cell r="G333" t="str">
            <v>Bộ</v>
          </cell>
          <cell r="H333">
            <v>2</v>
          </cell>
          <cell r="U333">
            <v>0</v>
          </cell>
          <cell r="V333">
            <v>0</v>
          </cell>
        </row>
        <row r="334">
          <cell r="C334">
            <v>0</v>
          </cell>
          <cell r="F334" t="str">
            <v>Gồm có:</v>
          </cell>
          <cell r="U334">
            <v>0</v>
          </cell>
          <cell r="V334">
            <v>0</v>
          </cell>
        </row>
        <row r="335">
          <cell r="B335" t="str">
            <v>CV120</v>
          </cell>
          <cell r="C335">
            <v>1</v>
          </cell>
          <cell r="E335">
            <v>0</v>
          </cell>
          <cell r="F335" t="str">
            <v>Cáp đồng bọc CV120</v>
          </cell>
          <cell r="G335" t="str">
            <v>mét</v>
          </cell>
          <cell r="H335">
            <v>36</v>
          </cell>
          <cell r="I335">
            <v>187008</v>
          </cell>
          <cell r="L335">
            <v>0</v>
          </cell>
          <cell r="M335">
            <v>0</v>
          </cell>
          <cell r="N335">
            <v>6732288</v>
          </cell>
          <cell r="O335">
            <v>0</v>
          </cell>
          <cell r="Q335">
            <v>0</v>
          </cell>
          <cell r="R335">
            <v>0</v>
          </cell>
          <cell r="U335">
            <v>1.2350000000000001</v>
          </cell>
          <cell r="V335">
            <v>44.46</v>
          </cell>
        </row>
        <row r="336">
          <cell r="B336" t="str">
            <v>CV70</v>
          </cell>
          <cell r="C336">
            <v>1</v>
          </cell>
          <cell r="E336">
            <v>0</v>
          </cell>
          <cell r="F336" t="str">
            <v>Cáp đồng bọc CV70</v>
          </cell>
          <cell r="G336" t="str">
            <v>mét</v>
          </cell>
          <cell r="H336">
            <v>18</v>
          </cell>
          <cell r="I336">
            <v>103753</v>
          </cell>
          <cell r="L336">
            <v>0</v>
          </cell>
          <cell r="M336">
            <v>0</v>
          </cell>
          <cell r="N336">
            <v>1867554</v>
          </cell>
          <cell r="O336">
            <v>0</v>
          </cell>
          <cell r="Q336">
            <v>0</v>
          </cell>
          <cell r="R336">
            <v>0</v>
          </cell>
          <cell r="U336">
            <v>0.73899999999999999</v>
          </cell>
          <cell r="V336">
            <v>13.302</v>
          </cell>
        </row>
        <row r="337">
          <cell r="B337" t="str">
            <v>CVV4X4</v>
          </cell>
          <cell r="C337">
            <v>1</v>
          </cell>
          <cell r="E337">
            <v>0</v>
          </cell>
          <cell r="F337" t="str">
            <v>Cáp điều khiển CVV 4x4,0mm2</v>
          </cell>
          <cell r="G337" t="str">
            <v>mét</v>
          </cell>
          <cell r="H337">
            <v>8</v>
          </cell>
          <cell r="I337">
            <v>39333</v>
          </cell>
          <cell r="L337">
            <v>0</v>
          </cell>
          <cell r="M337">
            <v>0</v>
          </cell>
          <cell r="N337">
            <v>314664</v>
          </cell>
          <cell r="O337">
            <v>0</v>
          </cell>
          <cell r="Q337">
            <v>0</v>
          </cell>
          <cell r="R337">
            <v>0</v>
          </cell>
          <cell r="U337">
            <v>3.024</v>
          </cell>
          <cell r="V337">
            <v>24.192</v>
          </cell>
        </row>
        <row r="338">
          <cell r="B338" t="str">
            <v>COS120</v>
          </cell>
          <cell r="C338">
            <v>1</v>
          </cell>
          <cell r="E338" t="str">
            <v>D4.5005</v>
          </cell>
          <cell r="F338" t="str">
            <v>Đầu cosse ép Cu 120mm2</v>
          </cell>
          <cell r="G338" t="str">
            <v>cái</v>
          </cell>
          <cell r="H338">
            <v>4</v>
          </cell>
          <cell r="I338">
            <v>68500</v>
          </cell>
          <cell r="L338">
            <v>27280</v>
          </cell>
          <cell r="M338">
            <v>3888</v>
          </cell>
          <cell r="N338">
            <v>274000</v>
          </cell>
          <cell r="O338">
            <v>0</v>
          </cell>
          <cell r="Q338">
            <v>109120</v>
          </cell>
          <cell r="R338">
            <v>15552</v>
          </cell>
          <cell r="U338">
            <v>0.1</v>
          </cell>
          <cell r="V338">
            <v>0.4</v>
          </cell>
        </row>
        <row r="339">
          <cell r="B339" t="str">
            <v>COS70</v>
          </cell>
          <cell r="C339">
            <v>1</v>
          </cell>
          <cell r="E339" t="str">
            <v>D4.5003</v>
          </cell>
          <cell r="F339" t="str">
            <v>Đầu cosse ép Cu 70mm2</v>
          </cell>
          <cell r="G339" t="str">
            <v>cái</v>
          </cell>
          <cell r="H339">
            <v>2</v>
          </cell>
          <cell r="I339">
            <v>34500</v>
          </cell>
          <cell r="L339">
            <v>16671</v>
          </cell>
          <cell r="M339">
            <v>3332</v>
          </cell>
          <cell r="N339">
            <v>69000</v>
          </cell>
          <cell r="O339">
            <v>0</v>
          </cell>
          <cell r="Q339">
            <v>33342</v>
          </cell>
          <cell r="R339">
            <v>6664</v>
          </cell>
          <cell r="U339">
            <v>0.2</v>
          </cell>
          <cell r="V339">
            <v>0.4</v>
          </cell>
        </row>
        <row r="340">
          <cell r="B340" t="str">
            <v>CHCOS120</v>
          </cell>
          <cell r="C340">
            <v>1</v>
          </cell>
          <cell r="E340">
            <v>0</v>
          </cell>
          <cell r="F340" t="str">
            <v>Chụp đầu cosse  120mm2</v>
          </cell>
          <cell r="G340" t="str">
            <v>cái</v>
          </cell>
          <cell r="H340">
            <v>4</v>
          </cell>
          <cell r="I340">
            <v>3900</v>
          </cell>
          <cell r="L340">
            <v>0</v>
          </cell>
          <cell r="M340">
            <v>0</v>
          </cell>
          <cell r="N340">
            <v>15600</v>
          </cell>
          <cell r="O340">
            <v>0</v>
          </cell>
          <cell r="Q340">
            <v>0</v>
          </cell>
          <cell r="R340">
            <v>0</v>
          </cell>
          <cell r="U340">
            <v>0</v>
          </cell>
          <cell r="V340">
            <v>0</v>
          </cell>
        </row>
        <row r="341">
          <cell r="B341" t="str">
            <v>CHCOS70</v>
          </cell>
          <cell r="C341">
            <v>1</v>
          </cell>
          <cell r="E341">
            <v>0</v>
          </cell>
          <cell r="F341" t="str">
            <v>Chụp đầu cosse  70mm2</v>
          </cell>
          <cell r="G341" t="str">
            <v>cái</v>
          </cell>
          <cell r="H341">
            <v>2</v>
          </cell>
          <cell r="I341">
            <v>2300</v>
          </cell>
          <cell r="L341">
            <v>0</v>
          </cell>
          <cell r="M341">
            <v>0</v>
          </cell>
          <cell r="N341">
            <v>4600</v>
          </cell>
          <cell r="O341">
            <v>0</v>
          </cell>
          <cell r="Q341">
            <v>0</v>
          </cell>
          <cell r="R341">
            <v>0</v>
          </cell>
          <cell r="U341">
            <v>0</v>
          </cell>
          <cell r="V341">
            <v>0</v>
          </cell>
        </row>
        <row r="342">
          <cell r="B342" t="str">
            <v>PVC114</v>
          </cell>
          <cell r="C342">
            <v>1</v>
          </cell>
          <cell r="E342">
            <v>0</v>
          </cell>
          <cell r="F342" t="str">
            <v xml:space="preserve">Ống PVC D114x4,9mm </v>
          </cell>
          <cell r="G342" t="str">
            <v>m</v>
          </cell>
          <cell r="H342">
            <v>12</v>
          </cell>
          <cell r="I342">
            <v>103700</v>
          </cell>
          <cell r="L342">
            <v>0</v>
          </cell>
          <cell r="M342">
            <v>0</v>
          </cell>
          <cell r="N342">
            <v>1244400</v>
          </cell>
          <cell r="O342">
            <v>0</v>
          </cell>
          <cell r="Q342">
            <v>0</v>
          </cell>
          <cell r="R342">
            <v>0</v>
          </cell>
          <cell r="U342">
            <v>2</v>
          </cell>
          <cell r="V342">
            <v>24</v>
          </cell>
        </row>
        <row r="343">
          <cell r="B343" t="str">
            <v>CD114</v>
          </cell>
          <cell r="C343">
            <v>0</v>
          </cell>
          <cell r="F343" t="str">
            <v>Cổ dê kẹp ống PVC D 114 (có giá nới) (CD: 250)</v>
          </cell>
          <cell r="G343" t="str">
            <v>bộ</v>
          </cell>
          <cell r="H343">
            <v>0</v>
          </cell>
          <cell r="I343">
            <v>74000</v>
          </cell>
          <cell r="M343">
            <v>0</v>
          </cell>
          <cell r="N343">
            <v>0</v>
          </cell>
          <cell r="O343">
            <v>0</v>
          </cell>
          <cell r="Q343">
            <v>0</v>
          </cell>
          <cell r="R343">
            <v>0</v>
          </cell>
          <cell r="U343">
            <v>1.5</v>
          </cell>
          <cell r="V343">
            <v>0</v>
          </cell>
        </row>
        <row r="344">
          <cell r="B344" t="str">
            <v>CD114</v>
          </cell>
          <cell r="C344">
            <v>1</v>
          </cell>
          <cell r="F344" t="str">
            <v>Cổ dê kẹp ống PVC D 114 (có giá nới) (CD: 280)</v>
          </cell>
          <cell r="G344" t="str">
            <v>bộ</v>
          </cell>
          <cell r="H344">
            <v>2</v>
          </cell>
          <cell r="I344">
            <v>74000</v>
          </cell>
          <cell r="M344">
            <v>0</v>
          </cell>
          <cell r="N344">
            <v>148000</v>
          </cell>
          <cell r="O344">
            <v>0</v>
          </cell>
          <cell r="Q344">
            <v>0</v>
          </cell>
          <cell r="R344">
            <v>0</v>
          </cell>
          <cell r="U344">
            <v>1.5</v>
          </cell>
          <cell r="V344">
            <v>3</v>
          </cell>
        </row>
        <row r="345">
          <cell r="B345" t="str">
            <v>CD114</v>
          </cell>
          <cell r="C345">
            <v>1</v>
          </cell>
          <cell r="F345" t="str">
            <v>Cổ dê kẹp ống PVC D 114 (có giá nới) (CD: 320)</v>
          </cell>
          <cell r="G345" t="str">
            <v>bộ</v>
          </cell>
          <cell r="H345">
            <v>2</v>
          </cell>
          <cell r="I345">
            <v>74000</v>
          </cell>
          <cell r="M345">
            <v>0</v>
          </cell>
          <cell r="N345">
            <v>148000</v>
          </cell>
          <cell r="O345">
            <v>0</v>
          </cell>
          <cell r="Q345">
            <v>0</v>
          </cell>
          <cell r="R345">
            <v>0</v>
          </cell>
          <cell r="U345">
            <v>1.5</v>
          </cell>
          <cell r="V345">
            <v>3</v>
          </cell>
        </row>
        <row r="346">
          <cell r="B346" t="str">
            <v>CUT114T</v>
          </cell>
          <cell r="C346">
            <v>1</v>
          </cell>
          <cell r="E346">
            <v>0</v>
          </cell>
          <cell r="F346" t="str">
            <v>Co  90 độ PVC 114</v>
          </cell>
          <cell r="G346" t="str">
            <v>cái</v>
          </cell>
          <cell r="H346">
            <v>2</v>
          </cell>
          <cell r="I346">
            <v>104800</v>
          </cell>
          <cell r="L346">
            <v>0</v>
          </cell>
          <cell r="M346">
            <v>0</v>
          </cell>
          <cell r="N346">
            <v>209600</v>
          </cell>
          <cell r="O346">
            <v>0</v>
          </cell>
          <cell r="Q346">
            <v>0</v>
          </cell>
          <cell r="R346">
            <v>0</v>
          </cell>
          <cell r="U346">
            <v>0</v>
          </cell>
          <cell r="V346">
            <v>0</v>
          </cell>
        </row>
        <row r="347">
          <cell r="B347" t="str">
            <v>NG11490</v>
          </cell>
          <cell r="C347">
            <v>0</v>
          </cell>
          <cell r="E347">
            <v>0</v>
          </cell>
          <cell r="F347" t="str">
            <v>Nối giảm PVC 114-90</v>
          </cell>
          <cell r="G347" t="str">
            <v>cái</v>
          </cell>
          <cell r="H347">
            <v>0</v>
          </cell>
          <cell r="I347">
            <v>52800</v>
          </cell>
          <cell r="L347">
            <v>0</v>
          </cell>
          <cell r="M347">
            <v>0</v>
          </cell>
          <cell r="N347">
            <v>0</v>
          </cell>
          <cell r="O347">
            <v>0</v>
          </cell>
          <cell r="Q347">
            <v>0</v>
          </cell>
          <cell r="R347">
            <v>0</v>
          </cell>
          <cell r="U347">
            <v>0</v>
          </cell>
          <cell r="V347">
            <v>0</v>
          </cell>
        </row>
        <row r="348">
          <cell r="B348" t="str">
            <v>CUT90135</v>
          </cell>
          <cell r="C348">
            <v>0</v>
          </cell>
          <cell r="E348">
            <v>0</v>
          </cell>
          <cell r="F348" t="str">
            <v>Co 135 độ PVC 90</v>
          </cell>
          <cell r="G348" t="str">
            <v>cái</v>
          </cell>
          <cell r="H348">
            <v>0</v>
          </cell>
          <cell r="I348">
            <v>33900</v>
          </cell>
          <cell r="L348">
            <v>0</v>
          </cell>
          <cell r="M348">
            <v>0</v>
          </cell>
          <cell r="N348">
            <v>0</v>
          </cell>
          <cell r="O348">
            <v>0</v>
          </cell>
          <cell r="Q348">
            <v>0</v>
          </cell>
          <cell r="R348">
            <v>0</v>
          </cell>
          <cell r="U348">
            <v>0</v>
          </cell>
          <cell r="V348">
            <v>0</v>
          </cell>
        </row>
        <row r="349">
          <cell r="B349" t="str">
            <v>KEODAN</v>
          </cell>
          <cell r="C349">
            <v>1</v>
          </cell>
          <cell r="E349">
            <v>0</v>
          </cell>
          <cell r="F349" t="str">
            <v>Keo dán ống PVC (100gr)</v>
          </cell>
          <cell r="G349" t="str">
            <v>tuýp</v>
          </cell>
          <cell r="H349">
            <v>2</v>
          </cell>
          <cell r="I349">
            <v>11500</v>
          </cell>
          <cell r="L349">
            <v>0</v>
          </cell>
          <cell r="M349">
            <v>0</v>
          </cell>
          <cell r="N349">
            <v>23000</v>
          </cell>
          <cell r="O349">
            <v>0</v>
          </cell>
          <cell r="Q349">
            <v>0</v>
          </cell>
          <cell r="R349">
            <v>0</v>
          </cell>
          <cell r="U349">
            <v>0</v>
          </cell>
          <cell r="V349">
            <v>0</v>
          </cell>
        </row>
        <row r="350">
          <cell r="B350" t="str">
            <v>KEOBIT</v>
          </cell>
          <cell r="C350">
            <v>1</v>
          </cell>
          <cell r="E350">
            <v>0</v>
          </cell>
          <cell r="F350" t="str">
            <v>Keo silicon bít miệng ống</v>
          </cell>
          <cell r="G350" t="str">
            <v>ống</v>
          </cell>
          <cell r="H350">
            <v>2</v>
          </cell>
          <cell r="I350">
            <v>45000</v>
          </cell>
          <cell r="L350">
            <v>0</v>
          </cell>
          <cell r="M350">
            <v>0</v>
          </cell>
          <cell r="N350">
            <v>90000</v>
          </cell>
          <cell r="O350">
            <v>0</v>
          </cell>
          <cell r="Q350">
            <v>0</v>
          </cell>
          <cell r="R350">
            <v>0</v>
          </cell>
          <cell r="U350">
            <v>0</v>
          </cell>
          <cell r="V350">
            <v>0</v>
          </cell>
        </row>
        <row r="351">
          <cell r="B351" t="str">
            <v>BANGKEO</v>
          </cell>
          <cell r="C351">
            <v>0</v>
          </cell>
          <cell r="E351">
            <v>0</v>
          </cell>
          <cell r="F351" t="str">
            <v>Băng keo cách điện</v>
          </cell>
          <cell r="G351" t="str">
            <v>cuộn</v>
          </cell>
          <cell r="H351">
            <v>0</v>
          </cell>
          <cell r="I351">
            <v>12500</v>
          </cell>
          <cell r="L351">
            <v>0</v>
          </cell>
          <cell r="M351">
            <v>0</v>
          </cell>
          <cell r="N351">
            <v>0</v>
          </cell>
          <cell r="O351">
            <v>0</v>
          </cell>
          <cell r="Q351">
            <v>0</v>
          </cell>
          <cell r="R351">
            <v>0</v>
          </cell>
          <cell r="U351">
            <v>0</v>
          </cell>
          <cell r="V351">
            <v>0</v>
          </cell>
        </row>
        <row r="352">
          <cell r="B352" t="str">
            <v>LPVC90CL</v>
          </cell>
          <cell r="C352">
            <v>1</v>
          </cell>
          <cell r="E352" t="str">
            <v>D4.1410</v>
          </cell>
          <cell r="F352" t="str">
            <v>Lắp ống nhựa PVC D90</v>
          </cell>
          <cell r="G352" t="str">
            <v>mét</v>
          </cell>
          <cell r="H352">
            <v>12</v>
          </cell>
          <cell r="I352">
            <v>0</v>
          </cell>
          <cell r="L352">
            <v>54874</v>
          </cell>
          <cell r="M352">
            <v>0</v>
          </cell>
          <cell r="N352">
            <v>0</v>
          </cell>
          <cell r="O352">
            <v>0</v>
          </cell>
          <cell r="Q352">
            <v>658488</v>
          </cell>
          <cell r="R352">
            <v>0</v>
          </cell>
          <cell r="U352">
            <v>0</v>
          </cell>
          <cell r="V352">
            <v>0</v>
          </cell>
        </row>
        <row r="353">
          <cell r="B353" t="str">
            <v>LCAPDONGTB95</v>
          </cell>
          <cell r="C353">
            <v>1</v>
          </cell>
          <cell r="E353" t="str">
            <v>T4.4201</v>
          </cell>
          <cell r="F353" t="str">
            <v>Lắp cáp đồng xuống thiết bị D ≤ 95mm2</v>
          </cell>
          <cell r="G353" t="str">
            <v>m</v>
          </cell>
          <cell r="H353">
            <v>18</v>
          </cell>
          <cell r="I353">
            <v>0</v>
          </cell>
          <cell r="L353">
            <v>13915</v>
          </cell>
          <cell r="M353">
            <v>0</v>
          </cell>
          <cell r="N353">
            <v>0</v>
          </cell>
          <cell r="O353">
            <v>0</v>
          </cell>
          <cell r="Q353">
            <v>250470</v>
          </cell>
          <cell r="R353">
            <v>0</v>
          </cell>
          <cell r="U353">
            <v>0</v>
          </cell>
          <cell r="V353">
            <v>0</v>
          </cell>
        </row>
        <row r="354">
          <cell r="B354" t="str">
            <v>LCAPDONGTB150</v>
          </cell>
          <cell r="C354">
            <v>1</v>
          </cell>
          <cell r="E354" t="str">
            <v>T4.4202</v>
          </cell>
          <cell r="F354" t="str">
            <v>Lắp cáp đồng xuống thiết bị D ≤ 150mm2</v>
          </cell>
          <cell r="G354" t="str">
            <v>m</v>
          </cell>
          <cell r="H354">
            <v>36</v>
          </cell>
          <cell r="I354">
            <v>0</v>
          </cell>
          <cell r="L354">
            <v>33396</v>
          </cell>
          <cell r="M354">
            <v>0</v>
          </cell>
          <cell r="N354">
            <v>0</v>
          </cell>
          <cell r="O354">
            <v>0</v>
          </cell>
          <cell r="Q354">
            <v>1202256</v>
          </cell>
          <cell r="R354">
            <v>0</v>
          </cell>
          <cell r="U354">
            <v>0</v>
          </cell>
          <cell r="V354">
            <v>0</v>
          </cell>
        </row>
        <row r="355">
          <cell r="C355">
            <v>1</v>
          </cell>
          <cell r="D355">
            <v>7</v>
          </cell>
          <cell r="F355" t="str">
            <v xml:space="preserve">Bộ dây dẫn hạ thế lộ lên </v>
          </cell>
          <cell r="G355" t="str">
            <v>Bộ</v>
          </cell>
          <cell r="H355">
            <v>2</v>
          </cell>
          <cell r="U355">
            <v>0</v>
          </cell>
          <cell r="V355">
            <v>0</v>
          </cell>
        </row>
        <row r="356">
          <cell r="C356">
            <v>0</v>
          </cell>
          <cell r="F356" t="str">
            <v>Gồm có:</v>
          </cell>
          <cell r="U356">
            <v>0</v>
          </cell>
          <cell r="V356">
            <v>0</v>
          </cell>
        </row>
        <row r="357">
          <cell r="B357" t="str">
            <v>CV120</v>
          </cell>
          <cell r="C357">
            <v>1</v>
          </cell>
          <cell r="E357">
            <v>0</v>
          </cell>
          <cell r="F357" t="str">
            <v>Cáp đồng bọc CV120</v>
          </cell>
          <cell r="G357" t="str">
            <v>mét</v>
          </cell>
          <cell r="H357">
            <v>36</v>
          </cell>
          <cell r="I357">
            <v>187008</v>
          </cell>
          <cell r="L357">
            <v>0</v>
          </cell>
          <cell r="M357">
            <v>0</v>
          </cell>
          <cell r="N357">
            <v>6732288</v>
          </cell>
          <cell r="O357">
            <v>0</v>
          </cell>
          <cell r="Q357">
            <v>0</v>
          </cell>
          <cell r="R357">
            <v>0</v>
          </cell>
          <cell r="U357">
            <v>1.2350000000000001</v>
          </cell>
          <cell r="V357">
            <v>44.46</v>
          </cell>
        </row>
        <row r="358">
          <cell r="B358" t="str">
            <v>CV70</v>
          </cell>
          <cell r="C358">
            <v>1</v>
          </cell>
          <cell r="E358">
            <v>0</v>
          </cell>
          <cell r="F358" t="str">
            <v>Cáp đồng bọc CV70</v>
          </cell>
          <cell r="G358" t="str">
            <v>mét</v>
          </cell>
          <cell r="H358">
            <v>18</v>
          </cell>
          <cell r="I358">
            <v>103753</v>
          </cell>
          <cell r="L358">
            <v>0</v>
          </cell>
          <cell r="M358">
            <v>0</v>
          </cell>
          <cell r="N358">
            <v>1867554</v>
          </cell>
          <cell r="O358">
            <v>0</v>
          </cell>
          <cell r="Q358">
            <v>0</v>
          </cell>
          <cell r="R358">
            <v>0</v>
          </cell>
          <cell r="U358">
            <v>0.73899999999999999</v>
          </cell>
          <cell r="V358">
            <v>13.302</v>
          </cell>
        </row>
        <row r="359">
          <cell r="B359" t="str">
            <v>COS120</v>
          </cell>
          <cell r="C359">
            <v>1</v>
          </cell>
          <cell r="E359" t="str">
            <v>D4.5005</v>
          </cell>
          <cell r="F359" t="str">
            <v>Đầu cosse ép Cu 120mm2</v>
          </cell>
          <cell r="G359" t="str">
            <v>cái</v>
          </cell>
          <cell r="H359">
            <v>4</v>
          </cell>
          <cell r="I359">
            <v>68500</v>
          </cell>
          <cell r="L359">
            <v>27280</v>
          </cell>
          <cell r="M359">
            <v>3888</v>
          </cell>
          <cell r="N359">
            <v>274000</v>
          </cell>
          <cell r="O359">
            <v>0</v>
          </cell>
          <cell r="Q359">
            <v>109120</v>
          </cell>
          <cell r="R359">
            <v>15552</v>
          </cell>
          <cell r="U359">
            <v>0.1</v>
          </cell>
          <cell r="V359">
            <v>0.4</v>
          </cell>
        </row>
        <row r="360">
          <cell r="B360" t="str">
            <v>COS70</v>
          </cell>
          <cell r="C360">
            <v>1</v>
          </cell>
          <cell r="E360" t="str">
            <v>D4.5003</v>
          </cell>
          <cell r="F360" t="str">
            <v>Đầu cosse ép Cu 70mm2</v>
          </cell>
          <cell r="G360" t="str">
            <v>cái</v>
          </cell>
          <cell r="H360">
            <v>2</v>
          </cell>
          <cell r="I360">
            <v>34500</v>
          </cell>
          <cell r="L360">
            <v>16671</v>
          </cell>
          <cell r="M360">
            <v>3332</v>
          </cell>
          <cell r="N360">
            <v>69000</v>
          </cell>
          <cell r="O360">
            <v>0</v>
          </cell>
          <cell r="Q360">
            <v>33342</v>
          </cell>
          <cell r="R360">
            <v>6664</v>
          </cell>
          <cell r="U360">
            <v>0.2</v>
          </cell>
          <cell r="V360">
            <v>0.4</v>
          </cell>
        </row>
        <row r="361">
          <cell r="B361" t="str">
            <v>CHCOS120</v>
          </cell>
          <cell r="C361">
            <v>1</v>
          </cell>
          <cell r="E361">
            <v>0</v>
          </cell>
          <cell r="F361" t="str">
            <v>Chụp đầu cosse  120mm2</v>
          </cell>
          <cell r="G361" t="str">
            <v>cái</v>
          </cell>
          <cell r="H361">
            <v>4</v>
          </cell>
          <cell r="I361">
            <v>3900</v>
          </cell>
          <cell r="L361">
            <v>0</v>
          </cell>
          <cell r="M361">
            <v>0</v>
          </cell>
          <cell r="N361">
            <v>15600</v>
          </cell>
          <cell r="O361">
            <v>0</v>
          </cell>
          <cell r="Q361">
            <v>0</v>
          </cell>
          <cell r="R361">
            <v>0</v>
          </cell>
          <cell r="U361">
            <v>0</v>
          </cell>
          <cell r="V361">
            <v>0</v>
          </cell>
        </row>
        <row r="362">
          <cell r="B362" t="str">
            <v>CHCOS70</v>
          </cell>
          <cell r="C362">
            <v>1</v>
          </cell>
          <cell r="E362">
            <v>0</v>
          </cell>
          <cell r="F362" t="str">
            <v>Chụp đầu cosse  70mm2</v>
          </cell>
          <cell r="G362" t="str">
            <v>cái</v>
          </cell>
          <cell r="H362">
            <v>2</v>
          </cell>
          <cell r="I362">
            <v>2300</v>
          </cell>
          <cell r="L362">
            <v>0</v>
          </cell>
          <cell r="M362">
            <v>0</v>
          </cell>
          <cell r="N362">
            <v>4600</v>
          </cell>
          <cell r="O362">
            <v>0</v>
          </cell>
          <cell r="Q362">
            <v>0</v>
          </cell>
          <cell r="R362">
            <v>0</v>
          </cell>
          <cell r="U362">
            <v>0</v>
          </cell>
          <cell r="V362">
            <v>0</v>
          </cell>
        </row>
        <row r="363">
          <cell r="B363" t="str">
            <v>PVC114</v>
          </cell>
          <cell r="C363">
            <v>1</v>
          </cell>
          <cell r="E363">
            <v>0</v>
          </cell>
          <cell r="F363" t="str">
            <v xml:space="preserve">Ống PVC D114x4,9mm </v>
          </cell>
          <cell r="G363" t="str">
            <v>m</v>
          </cell>
          <cell r="H363">
            <v>16</v>
          </cell>
          <cell r="I363">
            <v>103700</v>
          </cell>
          <cell r="L363">
            <v>0</v>
          </cell>
          <cell r="M363">
            <v>0</v>
          </cell>
          <cell r="N363">
            <v>1659200</v>
          </cell>
          <cell r="O363">
            <v>0</v>
          </cell>
          <cell r="Q363">
            <v>0</v>
          </cell>
          <cell r="R363">
            <v>0</v>
          </cell>
          <cell r="U363">
            <v>2</v>
          </cell>
          <cell r="V363">
            <v>32</v>
          </cell>
        </row>
        <row r="364">
          <cell r="B364" t="str">
            <v>CD114</v>
          </cell>
          <cell r="C364">
            <v>0</v>
          </cell>
          <cell r="F364" t="str">
            <v>Cổ dê kẹp ống PVC D 114 (có giá nới) (CD: 250)</v>
          </cell>
          <cell r="G364" t="str">
            <v>bộ</v>
          </cell>
          <cell r="H364">
            <v>0</v>
          </cell>
          <cell r="I364">
            <v>74000</v>
          </cell>
          <cell r="M364">
            <v>0</v>
          </cell>
          <cell r="N364">
            <v>0</v>
          </cell>
          <cell r="O364">
            <v>0</v>
          </cell>
          <cell r="Q364">
            <v>0</v>
          </cell>
          <cell r="R364">
            <v>0</v>
          </cell>
          <cell r="U364">
            <v>1.5</v>
          </cell>
          <cell r="V364">
            <v>0</v>
          </cell>
        </row>
        <row r="365">
          <cell r="B365" t="str">
            <v>CD114</v>
          </cell>
          <cell r="C365">
            <v>1</v>
          </cell>
          <cell r="F365" t="str">
            <v>Cổ dê kẹp ống PVC D 114 (có giá nới) (CD: 280)</v>
          </cell>
          <cell r="G365" t="str">
            <v>bộ</v>
          </cell>
          <cell r="H365">
            <v>2</v>
          </cell>
          <cell r="I365">
            <v>74000</v>
          </cell>
          <cell r="M365">
            <v>0</v>
          </cell>
          <cell r="N365">
            <v>148000</v>
          </cell>
          <cell r="O365">
            <v>0</v>
          </cell>
          <cell r="Q365">
            <v>0</v>
          </cell>
          <cell r="R365">
            <v>0</v>
          </cell>
          <cell r="U365">
            <v>1.5</v>
          </cell>
          <cell r="V365">
            <v>3</v>
          </cell>
        </row>
        <row r="366">
          <cell r="B366" t="str">
            <v>CD114</v>
          </cell>
          <cell r="C366">
            <v>1</v>
          </cell>
          <cell r="F366" t="str">
            <v>Cổ dê kẹp ống PVC D 114 (có giá nới) (CD: 320)</v>
          </cell>
          <cell r="G366" t="str">
            <v>bộ</v>
          </cell>
          <cell r="H366">
            <v>2</v>
          </cell>
          <cell r="I366">
            <v>74000</v>
          </cell>
          <cell r="M366">
            <v>0</v>
          </cell>
          <cell r="N366">
            <v>148000</v>
          </cell>
          <cell r="O366">
            <v>0</v>
          </cell>
          <cell r="Q366">
            <v>0</v>
          </cell>
          <cell r="R366">
            <v>0</v>
          </cell>
          <cell r="U366">
            <v>1.5</v>
          </cell>
          <cell r="V366">
            <v>3</v>
          </cell>
        </row>
        <row r="367">
          <cell r="B367" t="str">
            <v>CUT114T</v>
          </cell>
          <cell r="C367">
            <v>1</v>
          </cell>
          <cell r="E367">
            <v>0</v>
          </cell>
          <cell r="F367" t="str">
            <v>Co  90 độ PVC 114</v>
          </cell>
          <cell r="G367" t="str">
            <v>cái</v>
          </cell>
          <cell r="H367">
            <v>6</v>
          </cell>
          <cell r="I367">
            <v>104800</v>
          </cell>
          <cell r="L367">
            <v>0</v>
          </cell>
          <cell r="M367">
            <v>0</v>
          </cell>
          <cell r="N367">
            <v>628800</v>
          </cell>
          <cell r="O367">
            <v>0</v>
          </cell>
          <cell r="Q367">
            <v>0</v>
          </cell>
          <cell r="R367">
            <v>0</v>
          </cell>
          <cell r="U367">
            <v>0</v>
          </cell>
          <cell r="V367">
            <v>0</v>
          </cell>
        </row>
        <row r="368">
          <cell r="B368" t="str">
            <v>ONGDH105</v>
          </cell>
          <cell r="C368">
            <v>1</v>
          </cell>
          <cell r="E368">
            <v>0</v>
          </cell>
          <cell r="F368" t="str">
            <v>Ống gân xoắn HDPE  105/80</v>
          </cell>
          <cell r="G368" t="str">
            <v>m</v>
          </cell>
          <cell r="H368">
            <v>2</v>
          </cell>
          <cell r="I368">
            <v>75000</v>
          </cell>
          <cell r="L368">
            <v>0</v>
          </cell>
          <cell r="M368">
            <v>0</v>
          </cell>
          <cell r="N368">
            <v>150000</v>
          </cell>
          <cell r="O368">
            <v>0</v>
          </cell>
          <cell r="Q368">
            <v>0</v>
          </cell>
          <cell r="R368">
            <v>0</v>
          </cell>
          <cell r="U368">
            <v>0</v>
          </cell>
          <cell r="V368">
            <v>0</v>
          </cell>
        </row>
        <row r="369">
          <cell r="B369" t="str">
            <v>CUT114135</v>
          </cell>
          <cell r="C369">
            <v>0</v>
          </cell>
          <cell r="E369">
            <v>0</v>
          </cell>
          <cell r="F369" t="str">
            <v>Co 135 độ PVC 114</v>
          </cell>
          <cell r="G369" t="str">
            <v>cái</v>
          </cell>
          <cell r="H369">
            <v>0</v>
          </cell>
          <cell r="I369">
            <v>70800</v>
          </cell>
          <cell r="L369">
            <v>0</v>
          </cell>
          <cell r="M369">
            <v>0</v>
          </cell>
          <cell r="N369">
            <v>0</v>
          </cell>
          <cell r="O369">
            <v>0</v>
          </cell>
          <cell r="Q369">
            <v>0</v>
          </cell>
          <cell r="R369">
            <v>0</v>
          </cell>
          <cell r="U369">
            <v>0</v>
          </cell>
          <cell r="V369">
            <v>0</v>
          </cell>
        </row>
        <row r="370">
          <cell r="B370" t="str">
            <v>KVRT114</v>
          </cell>
          <cell r="C370">
            <v>1</v>
          </cell>
          <cell r="E370">
            <v>0</v>
          </cell>
          <cell r="F370" t="str">
            <v>Khâu ven răng trong D114</v>
          </cell>
          <cell r="G370" t="str">
            <v>cái</v>
          </cell>
          <cell r="H370">
            <v>2</v>
          </cell>
          <cell r="I370">
            <v>35700</v>
          </cell>
          <cell r="L370">
            <v>0</v>
          </cell>
          <cell r="M370">
            <v>0</v>
          </cell>
          <cell r="N370">
            <v>71400</v>
          </cell>
          <cell r="O370">
            <v>0</v>
          </cell>
          <cell r="Q370">
            <v>0</v>
          </cell>
          <cell r="R370">
            <v>0</v>
          </cell>
          <cell r="U370">
            <v>0</v>
          </cell>
          <cell r="V370">
            <v>0</v>
          </cell>
        </row>
        <row r="371">
          <cell r="B371" t="str">
            <v>KVRN114</v>
          </cell>
          <cell r="C371">
            <v>1</v>
          </cell>
          <cell r="E371">
            <v>0</v>
          </cell>
          <cell r="F371" t="str">
            <v>Khâu ven răng ngoài D114</v>
          </cell>
          <cell r="G371" t="str">
            <v>cái</v>
          </cell>
          <cell r="H371">
            <v>2</v>
          </cell>
          <cell r="I371">
            <v>25600</v>
          </cell>
          <cell r="L371">
            <v>0</v>
          </cell>
          <cell r="M371">
            <v>0</v>
          </cell>
          <cell r="N371">
            <v>51200</v>
          </cell>
          <cell r="O371">
            <v>0</v>
          </cell>
          <cell r="Q371">
            <v>0</v>
          </cell>
          <cell r="R371">
            <v>0</v>
          </cell>
          <cell r="U371">
            <v>0</v>
          </cell>
          <cell r="V371">
            <v>0</v>
          </cell>
        </row>
        <row r="372">
          <cell r="B372" t="str">
            <v>ONGDH105</v>
          </cell>
          <cell r="C372">
            <v>1</v>
          </cell>
          <cell r="E372">
            <v>0</v>
          </cell>
          <cell r="F372" t="str">
            <v>Ống gân xoắn HDPE  105/80</v>
          </cell>
          <cell r="G372" t="str">
            <v>m</v>
          </cell>
          <cell r="H372">
            <v>3.6</v>
          </cell>
          <cell r="I372">
            <v>75000</v>
          </cell>
          <cell r="L372">
            <v>0</v>
          </cell>
          <cell r="M372">
            <v>0</v>
          </cell>
          <cell r="N372">
            <v>270000</v>
          </cell>
          <cell r="O372">
            <v>0</v>
          </cell>
          <cell r="Q372">
            <v>0</v>
          </cell>
          <cell r="R372">
            <v>0</v>
          </cell>
          <cell r="U372">
            <v>0</v>
          </cell>
          <cell r="V372">
            <v>0</v>
          </cell>
        </row>
        <row r="373">
          <cell r="B373" t="str">
            <v>KEODAN</v>
          </cell>
          <cell r="C373">
            <v>0</v>
          </cell>
          <cell r="E373">
            <v>0</v>
          </cell>
          <cell r="F373" t="str">
            <v>Keo dán ống PVC (100gr)</v>
          </cell>
          <cell r="G373" t="str">
            <v>tuýp</v>
          </cell>
          <cell r="H373">
            <v>0</v>
          </cell>
          <cell r="I373">
            <v>11500</v>
          </cell>
          <cell r="L373">
            <v>0</v>
          </cell>
          <cell r="M373">
            <v>0</v>
          </cell>
          <cell r="N373">
            <v>0</v>
          </cell>
          <cell r="O373">
            <v>0</v>
          </cell>
          <cell r="Q373">
            <v>0</v>
          </cell>
          <cell r="R373">
            <v>0</v>
          </cell>
          <cell r="U373">
            <v>0</v>
          </cell>
          <cell r="V373">
            <v>0</v>
          </cell>
        </row>
        <row r="374">
          <cell r="B374" t="str">
            <v>KEOBIT</v>
          </cell>
          <cell r="C374">
            <v>1</v>
          </cell>
          <cell r="E374">
            <v>0</v>
          </cell>
          <cell r="F374" t="str">
            <v>Keo silicon bít miệng ống</v>
          </cell>
          <cell r="G374" t="str">
            <v>ống</v>
          </cell>
          <cell r="H374">
            <v>2</v>
          </cell>
          <cell r="I374">
            <v>45000</v>
          </cell>
          <cell r="L374">
            <v>0</v>
          </cell>
          <cell r="M374">
            <v>0</v>
          </cell>
          <cell r="N374">
            <v>90000</v>
          </cell>
          <cell r="O374">
            <v>0</v>
          </cell>
          <cell r="Q374">
            <v>0</v>
          </cell>
          <cell r="R374">
            <v>0</v>
          </cell>
          <cell r="U374">
            <v>0</v>
          </cell>
          <cell r="V374">
            <v>0</v>
          </cell>
        </row>
        <row r="375">
          <cell r="B375" t="str">
            <v>KNGUNG70</v>
          </cell>
          <cell r="C375">
            <v>0</v>
          </cell>
          <cell r="E375" t="str">
            <v>D4.6204</v>
          </cell>
          <cell r="F375" t="str">
            <v>Kẹp ngừng cáp ABC4x70mm2</v>
          </cell>
          <cell r="G375" t="str">
            <v>cái</v>
          </cell>
          <cell r="H375">
            <v>0</v>
          </cell>
          <cell r="I375">
            <v>67000</v>
          </cell>
          <cell r="L375">
            <v>185663</v>
          </cell>
          <cell r="M375">
            <v>0</v>
          </cell>
          <cell r="N375">
            <v>0</v>
          </cell>
          <cell r="O375">
            <v>0</v>
          </cell>
          <cell r="Q375">
            <v>0</v>
          </cell>
          <cell r="R375">
            <v>0</v>
          </cell>
          <cell r="U375">
            <v>0</v>
          </cell>
          <cell r="V375">
            <v>0</v>
          </cell>
        </row>
        <row r="376">
          <cell r="B376" t="str">
            <v>BMOC16300</v>
          </cell>
          <cell r="C376">
            <v>0</v>
          </cell>
          <cell r="E376">
            <v>0</v>
          </cell>
          <cell r="F376" t="str">
            <v>Boulon móc 16x300</v>
          </cell>
          <cell r="G376" t="str">
            <v>bộ</v>
          </cell>
          <cell r="H376">
            <v>0</v>
          </cell>
          <cell r="I376">
            <v>37000</v>
          </cell>
          <cell r="L376">
            <v>0</v>
          </cell>
          <cell r="M376">
            <v>0</v>
          </cell>
          <cell r="N376">
            <v>0</v>
          </cell>
          <cell r="O376">
            <v>0</v>
          </cell>
          <cell r="Q376">
            <v>0</v>
          </cell>
          <cell r="R376">
            <v>0</v>
          </cell>
          <cell r="U376">
            <v>0.3</v>
          </cell>
          <cell r="V376">
            <v>0</v>
          </cell>
        </row>
        <row r="377">
          <cell r="B377" t="str">
            <v>ON70</v>
          </cell>
          <cell r="C377">
            <v>1</v>
          </cell>
          <cell r="E377">
            <v>0</v>
          </cell>
          <cell r="F377" t="str">
            <v>Ống nối dây cỡ 70mm2</v>
          </cell>
          <cell r="G377" t="str">
            <v>cái</v>
          </cell>
          <cell r="H377">
            <v>12</v>
          </cell>
          <cell r="I377">
            <v>27000</v>
          </cell>
          <cell r="L377">
            <v>0</v>
          </cell>
          <cell r="M377">
            <v>0</v>
          </cell>
          <cell r="N377">
            <v>324000</v>
          </cell>
          <cell r="O377">
            <v>0</v>
          </cell>
          <cell r="Q377">
            <v>0</v>
          </cell>
          <cell r="R377">
            <v>0</v>
          </cell>
          <cell r="U377">
            <v>2</v>
          </cell>
          <cell r="V377">
            <v>24</v>
          </cell>
        </row>
        <row r="378">
          <cell r="B378" t="str">
            <v>OBCD</v>
          </cell>
          <cell r="C378">
            <v>0</v>
          </cell>
          <cell r="E378">
            <v>0</v>
          </cell>
          <cell r="F378" t="str">
            <v>Ống bọc cách điện D30/17</v>
          </cell>
          <cell r="G378" t="str">
            <v>mét</v>
          </cell>
          <cell r="H378">
            <v>0</v>
          </cell>
          <cell r="I378">
            <v>95000</v>
          </cell>
          <cell r="L378">
            <v>0</v>
          </cell>
          <cell r="M378">
            <v>0</v>
          </cell>
          <cell r="N378">
            <v>0</v>
          </cell>
          <cell r="O378">
            <v>0</v>
          </cell>
          <cell r="Q378">
            <v>0</v>
          </cell>
          <cell r="R378">
            <v>0</v>
          </cell>
          <cell r="U378">
            <v>0</v>
          </cell>
          <cell r="V378">
            <v>0</v>
          </cell>
        </row>
        <row r="379">
          <cell r="B379" t="str">
            <v>BANGKEO</v>
          </cell>
          <cell r="C379">
            <v>1</v>
          </cell>
          <cell r="E379">
            <v>0</v>
          </cell>
          <cell r="F379" t="str">
            <v>Băng keo cách điện</v>
          </cell>
          <cell r="G379" t="str">
            <v>cuộn</v>
          </cell>
          <cell r="H379">
            <v>2</v>
          </cell>
          <cell r="I379">
            <v>12500</v>
          </cell>
          <cell r="L379">
            <v>0</v>
          </cell>
          <cell r="M379">
            <v>0</v>
          </cell>
          <cell r="N379">
            <v>25000</v>
          </cell>
          <cell r="O379">
            <v>0</v>
          </cell>
          <cell r="Q379">
            <v>0</v>
          </cell>
          <cell r="R379">
            <v>0</v>
          </cell>
          <cell r="U379">
            <v>0</v>
          </cell>
          <cell r="V379">
            <v>0</v>
          </cell>
        </row>
        <row r="380">
          <cell r="B380" t="str">
            <v>LPVC90CL</v>
          </cell>
          <cell r="C380">
            <v>1</v>
          </cell>
          <cell r="E380" t="str">
            <v>D4.1410</v>
          </cell>
          <cell r="F380" t="str">
            <v>Lắp ống nhựa PVC D90</v>
          </cell>
          <cell r="G380" t="str">
            <v>mét</v>
          </cell>
          <cell r="H380">
            <v>16</v>
          </cell>
          <cell r="I380">
            <v>0</v>
          </cell>
          <cell r="L380">
            <v>54874</v>
          </cell>
          <cell r="M380">
            <v>0</v>
          </cell>
          <cell r="N380">
            <v>0</v>
          </cell>
          <cell r="O380">
            <v>0</v>
          </cell>
          <cell r="Q380">
            <v>877984</v>
          </cell>
          <cell r="R380">
            <v>0</v>
          </cell>
          <cell r="U380">
            <v>0</v>
          </cell>
          <cell r="V380">
            <v>0</v>
          </cell>
        </row>
        <row r="381">
          <cell r="B381" t="str">
            <v>LCAPDONGTB95</v>
          </cell>
          <cell r="C381">
            <v>1</v>
          </cell>
          <cell r="E381" t="str">
            <v>T4.4201</v>
          </cell>
          <cell r="F381" t="str">
            <v>Lắp cáp đồng xuống thiết bị D ≤ 95mm2</v>
          </cell>
          <cell r="G381" t="str">
            <v>m</v>
          </cell>
          <cell r="H381">
            <v>18</v>
          </cell>
          <cell r="I381">
            <v>0</v>
          </cell>
          <cell r="L381">
            <v>13915</v>
          </cell>
          <cell r="M381">
            <v>0</v>
          </cell>
          <cell r="N381">
            <v>0</v>
          </cell>
          <cell r="O381">
            <v>0</v>
          </cell>
          <cell r="Q381">
            <v>250470</v>
          </cell>
          <cell r="R381">
            <v>0</v>
          </cell>
          <cell r="U381">
            <v>0</v>
          </cell>
          <cell r="V381">
            <v>0</v>
          </cell>
        </row>
        <row r="382">
          <cell r="B382" t="str">
            <v>LCAPDONGTB150</v>
          </cell>
          <cell r="C382">
            <v>1</v>
          </cell>
          <cell r="E382" t="str">
            <v>T4.4202</v>
          </cell>
          <cell r="F382" t="str">
            <v>Lắp cáp đồng xuống thiết bị D ≤ 150mm2</v>
          </cell>
          <cell r="G382" t="str">
            <v>m</v>
          </cell>
          <cell r="H382">
            <v>36</v>
          </cell>
          <cell r="I382">
            <v>0</v>
          </cell>
          <cell r="L382">
            <v>33396</v>
          </cell>
          <cell r="M382">
            <v>0</v>
          </cell>
          <cell r="N382">
            <v>0</v>
          </cell>
          <cell r="O382">
            <v>0</v>
          </cell>
          <cell r="Q382">
            <v>1202256</v>
          </cell>
          <cell r="R382">
            <v>0</v>
          </cell>
          <cell r="U382">
            <v>0</v>
          </cell>
          <cell r="V382">
            <v>0</v>
          </cell>
        </row>
        <row r="383">
          <cell r="B383" t="str">
            <v>BANG</v>
          </cell>
          <cell r="C383">
            <v>1</v>
          </cell>
          <cell r="D383">
            <v>8</v>
          </cell>
          <cell r="E383" t="str">
            <v>D3.3201</v>
          </cell>
          <cell r="F383" t="str">
            <v>Bảng tên trạm + bulon</v>
          </cell>
          <cell r="G383" t="str">
            <v>bộ</v>
          </cell>
          <cell r="H383">
            <v>2</v>
          </cell>
          <cell r="I383">
            <v>100000</v>
          </cell>
          <cell r="L383">
            <v>55660</v>
          </cell>
          <cell r="N383">
            <v>200000</v>
          </cell>
          <cell r="Q383">
            <v>111320</v>
          </cell>
          <cell r="U383">
            <v>0</v>
          </cell>
          <cell r="V383">
            <v>0</v>
          </cell>
        </row>
        <row r="384">
          <cell r="A384" t="str">
            <v>TR100</v>
          </cell>
          <cell r="C384">
            <v>0</v>
          </cell>
          <cell r="E384" t="str">
            <v>0 Trạm 1 pha 100kVA</v>
          </cell>
          <cell r="U384">
            <v>0</v>
          </cell>
          <cell r="V384">
            <v>0</v>
          </cell>
        </row>
        <row r="385">
          <cell r="A385" t="str">
            <v>TBTR100</v>
          </cell>
          <cell r="C385">
            <v>0</v>
          </cell>
          <cell r="F385" t="str">
            <v>A.PHẦN THIẾT BỊ</v>
          </cell>
          <cell r="U385">
            <v>0</v>
          </cell>
          <cell r="V385">
            <v>0</v>
          </cell>
        </row>
        <row r="386">
          <cell r="A386">
            <v>0</v>
          </cell>
          <cell r="B386" t="str">
            <v>TR251</v>
          </cell>
          <cell r="C386">
            <v>0</v>
          </cell>
          <cell r="E386" t="str">
            <v>T1.1431</v>
          </cell>
          <cell r="F386" t="str">
            <v>Máy biến áp AMORPHOUS 12,7/0,22-0,44kV  25kVA  (trạm treo NC x 1,1)</v>
          </cell>
          <cell r="G386" t="str">
            <v>máy</v>
          </cell>
          <cell r="H386">
            <v>0</v>
          </cell>
          <cell r="U386">
            <v>320</v>
          </cell>
          <cell r="V386">
            <v>0</v>
          </cell>
        </row>
        <row r="387">
          <cell r="A387">
            <v>0</v>
          </cell>
          <cell r="B387" t="str">
            <v>FCO100</v>
          </cell>
          <cell r="C387">
            <v>0</v>
          </cell>
          <cell r="E387" t="str">
            <v>T2.3505</v>
          </cell>
          <cell r="F387" t="str">
            <v>FCO 27kV - 100A</v>
          </cell>
          <cell r="G387" t="str">
            <v>cái</v>
          </cell>
          <cell r="U387">
            <v>1.5</v>
          </cell>
          <cell r="V387">
            <v>0</v>
          </cell>
        </row>
        <row r="388">
          <cell r="A388">
            <v>0</v>
          </cell>
          <cell r="B388" t="str">
            <v>LA18</v>
          </cell>
          <cell r="C388">
            <v>0</v>
          </cell>
          <cell r="E388" t="str">
            <v>T2.5004</v>
          </cell>
          <cell r="F388" t="str">
            <v>LA 18kV 10kA</v>
          </cell>
          <cell r="G388" t="str">
            <v>cái</v>
          </cell>
          <cell r="U388">
            <v>0.8</v>
          </cell>
          <cell r="V388">
            <v>0</v>
          </cell>
        </row>
        <row r="389">
          <cell r="A389">
            <v>0</v>
          </cell>
          <cell r="B389" t="str">
            <v>ATM125</v>
          </cell>
          <cell r="C389">
            <v>0</v>
          </cell>
          <cell r="E389" t="str">
            <v>T2.8403</v>
          </cell>
          <cell r="F389" t="str">
            <v>MCCB 3 cực 400V -125A - 30KA</v>
          </cell>
          <cell r="G389" t="str">
            <v>cái</v>
          </cell>
          <cell r="U389">
            <v>2</v>
          </cell>
          <cell r="V389">
            <v>0</v>
          </cell>
        </row>
        <row r="390">
          <cell r="A390">
            <v>0</v>
          </cell>
          <cell r="B390" t="str">
            <v>TI1005</v>
          </cell>
          <cell r="C390">
            <v>0</v>
          </cell>
          <cell r="E390">
            <v>0</v>
          </cell>
          <cell r="F390" t="str">
            <v>Biến dòng 600V - 100/5A</v>
          </cell>
          <cell r="G390" t="str">
            <v>cái</v>
          </cell>
          <cell r="U390">
            <v>0</v>
          </cell>
          <cell r="V390">
            <v>0</v>
          </cell>
        </row>
        <row r="391">
          <cell r="A391">
            <v>0</v>
          </cell>
          <cell r="B391" t="str">
            <v>DK1p80A</v>
          </cell>
          <cell r="C391">
            <v>0</v>
          </cell>
          <cell r="E391">
            <v>0</v>
          </cell>
          <cell r="F391" t="str">
            <v>Điện kế 1 pha 2 dây 220V-80A</v>
          </cell>
          <cell r="G391" t="str">
            <v>cái</v>
          </cell>
          <cell r="U391">
            <v>0</v>
          </cell>
          <cell r="V391">
            <v>0</v>
          </cell>
        </row>
        <row r="392">
          <cell r="A392" t="str">
            <v>VLTR100</v>
          </cell>
          <cell r="C392">
            <v>0</v>
          </cell>
          <cell r="F392" t="str">
            <v>B. PHẦN VẬT LIỆU</v>
          </cell>
          <cell r="U392">
            <v>0</v>
          </cell>
          <cell r="V392">
            <v>0</v>
          </cell>
        </row>
        <row r="393">
          <cell r="C393">
            <v>0</v>
          </cell>
          <cell r="D393">
            <v>0</v>
          </cell>
          <cell r="F393" t="str">
            <v>Vật liệu bảo vệ thiết bị</v>
          </cell>
          <cell r="G393" t="str">
            <v>Bộ</v>
          </cell>
          <cell r="H393">
            <v>0</v>
          </cell>
          <cell r="U393">
            <v>0</v>
          </cell>
          <cell r="V393">
            <v>0</v>
          </cell>
        </row>
        <row r="394">
          <cell r="A394">
            <v>0</v>
          </cell>
          <cell r="B394" t="str">
            <v>CHI3K</v>
          </cell>
          <cell r="C394">
            <v>0</v>
          </cell>
          <cell r="E394">
            <v>0</v>
          </cell>
          <cell r="F394" t="str">
            <v>Dây chảy 3K</v>
          </cell>
          <cell r="G394" t="str">
            <v>Sợi</v>
          </cell>
          <cell r="U394">
            <v>0</v>
          </cell>
          <cell r="V394">
            <v>0</v>
          </cell>
        </row>
        <row r="395">
          <cell r="A395">
            <v>0</v>
          </cell>
          <cell r="B395" t="str">
            <v>CHUPFCO</v>
          </cell>
          <cell r="C395">
            <v>0</v>
          </cell>
          <cell r="E395">
            <v>0</v>
          </cell>
          <cell r="F395" t="str">
            <v>Chụp đầu FCO (Trên + Dưới)</v>
          </cell>
          <cell r="G395" t="str">
            <v>bộ</v>
          </cell>
          <cell r="U395">
            <v>0</v>
          </cell>
          <cell r="V395">
            <v>0</v>
          </cell>
        </row>
        <row r="396">
          <cell r="A396">
            <v>0</v>
          </cell>
          <cell r="B396" t="str">
            <v>CHUPLA</v>
          </cell>
          <cell r="C396">
            <v>0</v>
          </cell>
          <cell r="E396">
            <v>0</v>
          </cell>
          <cell r="F396" t="str">
            <v>Chụp đầu LA</v>
          </cell>
          <cell r="G396" t="str">
            <v>cái</v>
          </cell>
          <cell r="U396">
            <v>0</v>
          </cell>
          <cell r="V396">
            <v>0</v>
          </cell>
        </row>
        <row r="397">
          <cell r="A397">
            <v>0</v>
          </cell>
          <cell r="B397" t="str">
            <v>CHUPMBA</v>
          </cell>
          <cell r="C397">
            <v>0</v>
          </cell>
          <cell r="E397">
            <v>0</v>
          </cell>
          <cell r="F397" t="str">
            <v>Chụp đầu cực MBA</v>
          </cell>
          <cell r="G397" t="str">
            <v>cái</v>
          </cell>
          <cell r="U397">
            <v>0</v>
          </cell>
          <cell r="V397">
            <v>0</v>
          </cell>
        </row>
        <row r="398">
          <cell r="A398">
            <v>0</v>
          </cell>
          <cell r="C398">
            <v>0</v>
          </cell>
          <cell r="D398">
            <v>0</v>
          </cell>
          <cell r="F398" t="str">
            <v>Đà Composite bắt LA, FCO</v>
          </cell>
          <cell r="G398" t="str">
            <v>Bộ</v>
          </cell>
          <cell r="H398">
            <v>0</v>
          </cell>
          <cell r="U398">
            <v>0</v>
          </cell>
          <cell r="V398">
            <v>0</v>
          </cell>
        </row>
        <row r="399">
          <cell r="A399">
            <v>0</v>
          </cell>
          <cell r="C399">
            <v>0</v>
          </cell>
          <cell r="F399" t="str">
            <v>Gồm có:</v>
          </cell>
          <cell r="U399">
            <v>0</v>
          </cell>
          <cell r="V399">
            <v>0</v>
          </cell>
        </row>
        <row r="400">
          <cell r="A400">
            <v>0</v>
          </cell>
          <cell r="B400" t="str">
            <v>COM800</v>
          </cell>
          <cell r="C400">
            <v>0</v>
          </cell>
          <cell r="E400">
            <v>0</v>
          </cell>
          <cell r="F400" t="str">
            <v>Đà hộp composite 110x80x5-800</v>
          </cell>
          <cell r="G400" t="str">
            <v>cái</v>
          </cell>
          <cell r="U400">
            <v>3.2</v>
          </cell>
          <cell r="V400">
            <v>0</v>
          </cell>
        </row>
        <row r="401">
          <cell r="A401">
            <v>0</v>
          </cell>
          <cell r="B401" t="str">
            <v>CCOM800</v>
          </cell>
          <cell r="C401">
            <v>0</v>
          </cell>
          <cell r="E401">
            <v>0</v>
          </cell>
          <cell r="F401" t="str">
            <v>Thanh chống 10x40x720</v>
          </cell>
          <cell r="G401" t="str">
            <v>cái</v>
          </cell>
          <cell r="U401">
            <v>0.5</v>
          </cell>
          <cell r="V401">
            <v>0</v>
          </cell>
        </row>
        <row r="402">
          <cell r="A402">
            <v>0</v>
          </cell>
          <cell r="B402" t="str">
            <v>BATLI</v>
          </cell>
          <cell r="C402">
            <v>0</v>
          </cell>
          <cell r="E402">
            <v>0</v>
          </cell>
          <cell r="F402" t="str">
            <v>Bass LI bắt FCO, LA</v>
          </cell>
          <cell r="G402" t="str">
            <v>Bộ</v>
          </cell>
          <cell r="U402">
            <v>0.4</v>
          </cell>
          <cell r="V402">
            <v>0</v>
          </cell>
        </row>
        <row r="403">
          <cell r="A403">
            <v>0</v>
          </cell>
          <cell r="B403" t="str">
            <v>B16400V</v>
          </cell>
          <cell r="C403">
            <v>0</v>
          </cell>
          <cell r="E403">
            <v>0</v>
          </cell>
          <cell r="F403" t="str">
            <v xml:space="preserve">Boulon 16x400VRS </v>
          </cell>
          <cell r="G403" t="str">
            <v>bộ</v>
          </cell>
          <cell r="U403">
            <v>0.39999999999999997</v>
          </cell>
          <cell r="V403">
            <v>0</v>
          </cell>
        </row>
        <row r="404">
          <cell r="A404">
            <v>0</v>
          </cell>
          <cell r="B404" t="str">
            <v>B16300</v>
          </cell>
          <cell r="C404">
            <v>0</v>
          </cell>
          <cell r="E404">
            <v>0</v>
          </cell>
          <cell r="F404" t="str">
            <v>Boulon 16x300</v>
          </cell>
          <cell r="G404" t="str">
            <v>bộ</v>
          </cell>
          <cell r="U404">
            <v>0.25</v>
          </cell>
          <cell r="V404">
            <v>0</v>
          </cell>
        </row>
        <row r="405">
          <cell r="A405">
            <v>0</v>
          </cell>
          <cell r="B405" t="str">
            <v>B14120</v>
          </cell>
          <cell r="C405">
            <v>0</v>
          </cell>
          <cell r="E405">
            <v>0</v>
          </cell>
          <cell r="F405" t="str">
            <v>Boulon 14x150</v>
          </cell>
          <cell r="G405" t="str">
            <v>bộ</v>
          </cell>
          <cell r="U405">
            <v>0.2</v>
          </cell>
          <cell r="V405">
            <v>0</v>
          </cell>
        </row>
        <row r="406">
          <cell r="A406">
            <v>0</v>
          </cell>
          <cell r="B406" t="str">
            <v>LCOM800K</v>
          </cell>
          <cell r="C406">
            <v>0</v>
          </cell>
          <cell r="E406" t="str">
            <v>D2.6011</v>
          </cell>
          <cell r="F406" t="str">
            <v>Lắp đà composite 800mm kép, trên trụ BTLT</v>
          </cell>
          <cell r="G406" t="str">
            <v>bộ</v>
          </cell>
          <cell r="U406">
            <v>0</v>
          </cell>
          <cell r="V406">
            <v>0</v>
          </cell>
        </row>
        <row r="407">
          <cell r="A407">
            <v>0</v>
          </cell>
          <cell r="C407">
            <v>0</v>
          </cell>
          <cell r="D407">
            <v>0</v>
          </cell>
          <cell r="F407" t="str">
            <v>Bộ tiếp địa Trạm 1 pha</v>
          </cell>
          <cell r="G407" t="str">
            <v>Bộ</v>
          </cell>
          <cell r="H407">
            <v>0</v>
          </cell>
          <cell r="U407">
            <v>0</v>
          </cell>
          <cell r="V407">
            <v>0</v>
          </cell>
        </row>
        <row r="408">
          <cell r="A408">
            <v>0</v>
          </cell>
          <cell r="C408">
            <v>0</v>
          </cell>
          <cell r="F408" t="str">
            <v>Gồm có:</v>
          </cell>
          <cell r="U408">
            <v>0</v>
          </cell>
          <cell r="V408">
            <v>0</v>
          </cell>
        </row>
        <row r="409">
          <cell r="A409">
            <v>0</v>
          </cell>
          <cell r="B409" t="str">
            <v>M25</v>
          </cell>
          <cell r="C409">
            <v>0</v>
          </cell>
          <cell r="E409">
            <v>0</v>
          </cell>
          <cell r="F409" t="str">
            <v>Cáp đồng trần M25mm2</v>
          </cell>
          <cell r="G409" t="str">
            <v>kg</v>
          </cell>
          <cell r="H409">
            <v>0</v>
          </cell>
          <cell r="U409">
            <v>1</v>
          </cell>
          <cell r="V409">
            <v>0</v>
          </cell>
        </row>
        <row r="410">
          <cell r="A410">
            <v>0</v>
          </cell>
          <cell r="B410" t="str">
            <v>CTD</v>
          </cell>
          <cell r="C410">
            <v>0</v>
          </cell>
          <cell r="E410">
            <v>0</v>
          </cell>
          <cell r="F410" t="str">
            <v>Cọc tiếp đất φ16 - 2,4m</v>
          </cell>
          <cell r="G410" t="str">
            <v>cọc</v>
          </cell>
          <cell r="H410">
            <v>0</v>
          </cell>
          <cell r="U410">
            <v>5.3</v>
          </cell>
          <cell r="V410">
            <v>0</v>
          </cell>
        </row>
        <row r="411">
          <cell r="A411">
            <v>0</v>
          </cell>
          <cell r="B411" t="str">
            <v>KC</v>
          </cell>
          <cell r="C411">
            <v>0</v>
          </cell>
          <cell r="E411">
            <v>0</v>
          </cell>
          <cell r="F411" t="str">
            <v>Kẹp cọc tiếp địa</v>
          </cell>
          <cell r="G411" t="str">
            <v>bộ</v>
          </cell>
          <cell r="H411">
            <v>0</v>
          </cell>
          <cell r="U411">
            <v>0.05</v>
          </cell>
          <cell r="V411">
            <v>0</v>
          </cell>
        </row>
        <row r="412">
          <cell r="A412">
            <v>0</v>
          </cell>
          <cell r="B412" t="str">
            <v>OXC38</v>
          </cell>
          <cell r="C412">
            <v>0</v>
          </cell>
          <cell r="E412">
            <v>0</v>
          </cell>
          <cell r="F412" t="str">
            <v xml:space="preserve">Ốc xiết cáp cỡ 38mm2 </v>
          </cell>
          <cell r="G412" t="str">
            <v>cái</v>
          </cell>
          <cell r="H412">
            <v>0</v>
          </cell>
          <cell r="U412">
            <v>0</v>
          </cell>
          <cell r="V412">
            <v>0</v>
          </cell>
        </row>
        <row r="413">
          <cell r="A413">
            <v>0</v>
          </cell>
          <cell r="B413" t="str">
            <v>KTDTBA</v>
          </cell>
          <cell r="C413">
            <v>0</v>
          </cell>
          <cell r="E413" t="str">
            <v>T4.7001</v>
          </cell>
          <cell r="F413" t="str">
            <v>Kéo dây tiếp địa trong TBA</v>
          </cell>
          <cell r="G413" t="str">
            <v>mét</v>
          </cell>
          <cell r="H413">
            <v>0</v>
          </cell>
          <cell r="U413">
            <v>0</v>
          </cell>
          <cell r="V413">
            <v>0</v>
          </cell>
        </row>
        <row r="414">
          <cell r="A414">
            <v>0</v>
          </cell>
          <cell r="B414" t="str">
            <v>DCTDTBA</v>
          </cell>
          <cell r="C414">
            <v>0</v>
          </cell>
          <cell r="E414" t="str">
            <v>D2.8103</v>
          </cell>
          <cell r="F414" t="str">
            <v>Đóng cọc tiếp địa trong TBA (đất cấp 3)</v>
          </cell>
          <cell r="G414" t="str">
            <v>10cọc</v>
          </cell>
          <cell r="H414">
            <v>0</v>
          </cell>
          <cell r="U414">
            <v>0</v>
          </cell>
          <cell r="V414">
            <v>0</v>
          </cell>
        </row>
        <row r="415">
          <cell r="A415">
            <v>0</v>
          </cell>
          <cell r="B415" t="str">
            <v>DTD3</v>
          </cell>
          <cell r="C415">
            <v>0</v>
          </cell>
          <cell r="E415" t="str">
            <v>AB.11513</v>
          </cell>
          <cell r="F415" t="str">
            <v>Đào rãnh tiếp địa đất cấp 3</v>
          </cell>
          <cell r="G415" t="str">
            <v>m3</v>
          </cell>
          <cell r="H415">
            <v>0</v>
          </cell>
          <cell r="U415">
            <v>0</v>
          </cell>
          <cell r="V415">
            <v>0</v>
          </cell>
        </row>
        <row r="416">
          <cell r="A416">
            <v>0</v>
          </cell>
          <cell r="B416" t="str">
            <v>DATD3</v>
          </cell>
          <cell r="C416">
            <v>0</v>
          </cell>
          <cell r="E416" t="str">
            <v>AB.13111</v>
          </cell>
          <cell r="F416" t="str">
            <v>Đắp đất rãnh tiếp địa (K=0,9)</v>
          </cell>
          <cell r="G416" t="str">
            <v>m3</v>
          </cell>
          <cell r="H416">
            <v>0</v>
          </cell>
          <cell r="U416">
            <v>0</v>
          </cell>
          <cell r="V416">
            <v>0</v>
          </cell>
        </row>
        <row r="417">
          <cell r="A417">
            <v>0</v>
          </cell>
          <cell r="C417">
            <v>0</v>
          </cell>
          <cell r="D417">
            <v>0</v>
          </cell>
          <cell r="F417" t="str">
            <v>Tủ điện trạm treo 1 pha</v>
          </cell>
          <cell r="G417" t="str">
            <v>Bộ</v>
          </cell>
          <cell r="H417">
            <v>0</v>
          </cell>
          <cell r="U417">
            <v>0</v>
          </cell>
          <cell r="V417">
            <v>0</v>
          </cell>
        </row>
        <row r="418">
          <cell r="A418">
            <v>0</v>
          </cell>
          <cell r="C418">
            <v>0</v>
          </cell>
          <cell r="F418" t="str">
            <v>Gồm có:</v>
          </cell>
          <cell r="U418">
            <v>0</v>
          </cell>
          <cell r="V418">
            <v>0</v>
          </cell>
        </row>
        <row r="419">
          <cell r="A419">
            <v>0</v>
          </cell>
          <cell r="B419" t="str">
            <v>TUAP1</v>
          </cell>
          <cell r="C419">
            <v>0</v>
          </cell>
          <cell r="E419" t="str">
            <v>T5.1001</v>
          </cell>
          <cell r="F419" t="str">
            <v>Tủ trạm treo + khóa + boulon + Bakelit + Collier</v>
          </cell>
          <cell r="G419" t="str">
            <v>cái</v>
          </cell>
          <cell r="U419">
            <v>45</v>
          </cell>
          <cell r="V419">
            <v>0</v>
          </cell>
        </row>
        <row r="420">
          <cell r="C420">
            <v>0</v>
          </cell>
          <cell r="D420">
            <v>0</v>
          </cell>
          <cell r="F420" t="str">
            <v>Bộ dây dẫn trung thế trạm 1 pha</v>
          </cell>
          <cell r="G420" t="str">
            <v>Bộ</v>
          </cell>
          <cell r="H420">
            <v>0</v>
          </cell>
          <cell r="U420">
            <v>0</v>
          </cell>
          <cell r="V420">
            <v>0</v>
          </cell>
        </row>
        <row r="421">
          <cell r="C421">
            <v>0</v>
          </cell>
          <cell r="F421" t="str">
            <v>Gồm có:</v>
          </cell>
          <cell r="U421">
            <v>0</v>
          </cell>
          <cell r="V421">
            <v>0</v>
          </cell>
        </row>
        <row r="422">
          <cell r="B422" t="str">
            <v>CXV25</v>
          </cell>
          <cell r="C422">
            <v>0</v>
          </cell>
          <cell r="E422">
            <v>0</v>
          </cell>
          <cell r="F422" t="str">
            <v>Cáp 24KV C/XLPE/PVC 25mm2</v>
          </cell>
          <cell r="G422" t="str">
            <v>mét</v>
          </cell>
          <cell r="U422">
            <v>0.75</v>
          </cell>
          <cell r="V422">
            <v>0</v>
          </cell>
        </row>
        <row r="423">
          <cell r="B423" t="str">
            <v>KQ4</v>
          </cell>
          <cell r="C423">
            <v>0</v>
          </cell>
          <cell r="E423" t="str">
            <v>D6.6201</v>
          </cell>
          <cell r="F423" t="str">
            <v>Kẹp quai 4/0 (quai đồng 8mm)</v>
          </cell>
          <cell r="G423" t="str">
            <v>cái</v>
          </cell>
          <cell r="U423">
            <v>0.3</v>
          </cell>
          <cell r="V423">
            <v>0</v>
          </cell>
        </row>
        <row r="424">
          <cell r="B424" t="str">
            <v>CKQ</v>
          </cell>
          <cell r="C424">
            <v>0</v>
          </cell>
          <cell r="E424">
            <v>0</v>
          </cell>
          <cell r="F424" t="str">
            <v>Chụp cách điện kẹp quai</v>
          </cell>
          <cell r="G424" t="str">
            <v>cái</v>
          </cell>
          <cell r="U424">
            <v>0.2</v>
          </cell>
          <cell r="V424">
            <v>0</v>
          </cell>
        </row>
        <row r="425">
          <cell r="B425" t="str">
            <v>HL2</v>
          </cell>
          <cell r="C425">
            <v>0</v>
          </cell>
          <cell r="E425" t="str">
            <v>D6.6202</v>
          </cell>
          <cell r="F425" t="str">
            <v>Kẹp hotline 2/0</v>
          </cell>
          <cell r="G425" t="str">
            <v>cái</v>
          </cell>
          <cell r="U425">
            <v>0.1</v>
          </cell>
          <cell r="V425">
            <v>0</v>
          </cell>
        </row>
        <row r="426">
          <cell r="B426" t="str">
            <v>LCAPDONGTB95</v>
          </cell>
          <cell r="C426">
            <v>0</v>
          </cell>
          <cell r="E426" t="str">
            <v>T4.4201</v>
          </cell>
          <cell r="F426" t="str">
            <v>Lắp cáp đồng xuống thiết bị D ≤ 95mm2</v>
          </cell>
          <cell r="G426" t="str">
            <v>m</v>
          </cell>
          <cell r="U426">
            <v>0</v>
          </cell>
          <cell r="V426">
            <v>0</v>
          </cell>
        </row>
        <row r="427">
          <cell r="C427">
            <v>0</v>
          </cell>
          <cell r="D427">
            <v>0</v>
          </cell>
          <cell r="F427" t="str">
            <v>Bộ dây dẫn hạ thế lộ xuống</v>
          </cell>
          <cell r="G427" t="str">
            <v>Bộ</v>
          </cell>
          <cell r="H427">
            <v>0</v>
          </cell>
          <cell r="U427">
            <v>0</v>
          </cell>
          <cell r="V427">
            <v>0</v>
          </cell>
        </row>
        <row r="428">
          <cell r="C428">
            <v>0</v>
          </cell>
          <cell r="F428" t="str">
            <v>Gồm có:</v>
          </cell>
          <cell r="U428">
            <v>0</v>
          </cell>
          <cell r="V428">
            <v>0</v>
          </cell>
        </row>
        <row r="429">
          <cell r="B429" t="str">
            <v>CV70</v>
          </cell>
          <cell r="C429">
            <v>0</v>
          </cell>
          <cell r="E429">
            <v>0</v>
          </cell>
          <cell r="F429" t="str">
            <v>Cáp đồng bọc CV70</v>
          </cell>
          <cell r="G429" t="str">
            <v>mét</v>
          </cell>
          <cell r="U429">
            <v>0.73899999999999999</v>
          </cell>
          <cell r="V429">
            <v>0</v>
          </cell>
        </row>
        <row r="430">
          <cell r="B430" t="str">
            <v>CV50</v>
          </cell>
          <cell r="C430">
            <v>0</v>
          </cell>
          <cell r="E430">
            <v>0</v>
          </cell>
          <cell r="F430" t="str">
            <v>Cáp đồng bọc CV50</v>
          </cell>
          <cell r="G430" t="str">
            <v>mét</v>
          </cell>
          <cell r="U430">
            <v>0.53400000000000003</v>
          </cell>
          <cell r="V430">
            <v>0</v>
          </cell>
        </row>
        <row r="431">
          <cell r="B431" t="str">
            <v>CVV4X4</v>
          </cell>
          <cell r="C431">
            <v>0</v>
          </cell>
          <cell r="E431">
            <v>0</v>
          </cell>
          <cell r="F431" t="str">
            <v>Cáp điều khiển CVV 4x4,0mm2</v>
          </cell>
          <cell r="G431" t="str">
            <v>mét</v>
          </cell>
          <cell r="U431">
            <v>3.024</v>
          </cell>
          <cell r="V431">
            <v>0</v>
          </cell>
        </row>
        <row r="432">
          <cell r="B432" t="str">
            <v>COS70</v>
          </cell>
          <cell r="C432">
            <v>0</v>
          </cell>
          <cell r="E432" t="str">
            <v>D4.5003</v>
          </cell>
          <cell r="F432" t="str">
            <v>Đầu cosse ép Cu 70mm2</v>
          </cell>
          <cell r="G432" t="str">
            <v>cái</v>
          </cell>
          <cell r="U432">
            <v>0.2</v>
          </cell>
          <cell r="V432">
            <v>0</v>
          </cell>
        </row>
        <row r="433">
          <cell r="B433" t="str">
            <v>COS50</v>
          </cell>
          <cell r="C433">
            <v>0</v>
          </cell>
          <cell r="E433" t="str">
            <v>D4.5002</v>
          </cell>
          <cell r="F433" t="str">
            <v>Đầu cosse ép Cu 50mm2</v>
          </cell>
          <cell r="G433" t="str">
            <v>cái</v>
          </cell>
          <cell r="U433">
            <v>0.1</v>
          </cell>
          <cell r="V433">
            <v>0</v>
          </cell>
        </row>
        <row r="434">
          <cell r="B434" t="str">
            <v>CHCOS70</v>
          </cell>
          <cell r="C434">
            <v>0</v>
          </cell>
          <cell r="E434">
            <v>0</v>
          </cell>
          <cell r="F434" t="str">
            <v>Chụp đầu cosse  70mm2</v>
          </cell>
          <cell r="G434" t="str">
            <v>cái</v>
          </cell>
          <cell r="U434">
            <v>0</v>
          </cell>
          <cell r="V434">
            <v>0</v>
          </cell>
        </row>
        <row r="435">
          <cell r="B435" t="str">
            <v>CHCOS50</v>
          </cell>
          <cell r="C435">
            <v>0</v>
          </cell>
          <cell r="E435">
            <v>0</v>
          </cell>
          <cell r="F435" t="str">
            <v>Chụp đầu cosse  50mm2</v>
          </cell>
          <cell r="G435" t="str">
            <v>cái</v>
          </cell>
          <cell r="U435">
            <v>0</v>
          </cell>
          <cell r="V435">
            <v>0</v>
          </cell>
        </row>
        <row r="436">
          <cell r="B436" t="str">
            <v>PVC90</v>
          </cell>
          <cell r="C436">
            <v>0</v>
          </cell>
          <cell r="E436">
            <v>0</v>
          </cell>
          <cell r="F436" t="str">
            <v xml:space="preserve">Ống PVC D90x3,8mm </v>
          </cell>
          <cell r="G436" t="str">
            <v>m</v>
          </cell>
          <cell r="U436">
            <v>2</v>
          </cell>
          <cell r="V436">
            <v>0</v>
          </cell>
        </row>
        <row r="437">
          <cell r="B437" t="str">
            <v>CD90</v>
          </cell>
          <cell r="C437">
            <v>0</v>
          </cell>
          <cell r="E437" t="str">
            <v>D3.3241</v>
          </cell>
          <cell r="F437" t="str">
            <v>Cổ dê kẹp ống PVC D 90 (có giá nới)</v>
          </cell>
          <cell r="G437" t="str">
            <v>bộ</v>
          </cell>
          <cell r="U437">
            <v>1.5</v>
          </cell>
          <cell r="V437">
            <v>0</v>
          </cell>
        </row>
        <row r="438">
          <cell r="B438" t="str">
            <v>CD90</v>
          </cell>
          <cell r="C438">
            <v>0</v>
          </cell>
          <cell r="E438" t="str">
            <v>D3.3241</v>
          </cell>
          <cell r="F438" t="str">
            <v>Cổ dê kẹp ống PVC D 90 (có giá nới)</v>
          </cell>
          <cell r="G438" t="str">
            <v>bộ</v>
          </cell>
          <cell r="U438">
            <v>1.5</v>
          </cell>
          <cell r="V438">
            <v>0</v>
          </cell>
        </row>
        <row r="439">
          <cell r="B439" t="str">
            <v>CD90</v>
          </cell>
          <cell r="C439">
            <v>0</v>
          </cell>
          <cell r="E439" t="str">
            <v>D3.3241</v>
          </cell>
          <cell r="F439" t="str">
            <v>Cổ dê kẹp ống PVC D 90 (có giá nới)</v>
          </cell>
          <cell r="G439" t="str">
            <v>bộ</v>
          </cell>
          <cell r="U439">
            <v>1.5</v>
          </cell>
          <cell r="V439">
            <v>0</v>
          </cell>
        </row>
        <row r="440">
          <cell r="B440" t="str">
            <v>CUT90T</v>
          </cell>
          <cell r="C440">
            <v>0</v>
          </cell>
          <cell r="E440">
            <v>0</v>
          </cell>
          <cell r="F440" t="str">
            <v>Co  90 độ PVC 90</v>
          </cell>
          <cell r="G440" t="str">
            <v>cái</v>
          </cell>
          <cell r="U440">
            <v>0</v>
          </cell>
          <cell r="V440">
            <v>0</v>
          </cell>
        </row>
        <row r="441">
          <cell r="B441" t="str">
            <v>NG11490</v>
          </cell>
          <cell r="C441">
            <v>0</v>
          </cell>
          <cell r="E441">
            <v>0</v>
          </cell>
          <cell r="F441" t="str">
            <v>Nối giảm PVC 114-90</v>
          </cell>
          <cell r="G441" t="str">
            <v>cái</v>
          </cell>
          <cell r="U441">
            <v>0</v>
          </cell>
          <cell r="V441">
            <v>0</v>
          </cell>
        </row>
        <row r="442">
          <cell r="B442" t="str">
            <v>CUT90135</v>
          </cell>
          <cell r="C442">
            <v>0</v>
          </cell>
          <cell r="E442">
            <v>0</v>
          </cell>
          <cell r="F442" t="str">
            <v>Co 135 độ PVC 90</v>
          </cell>
          <cell r="G442" t="str">
            <v>cái</v>
          </cell>
          <cell r="U442">
            <v>0</v>
          </cell>
          <cell r="V442">
            <v>0</v>
          </cell>
        </row>
        <row r="443">
          <cell r="B443" t="str">
            <v>KEODAN</v>
          </cell>
          <cell r="C443">
            <v>0</v>
          </cell>
          <cell r="E443">
            <v>0</v>
          </cell>
          <cell r="F443" t="str">
            <v>Keo dán ống PVC (100gr)</v>
          </cell>
          <cell r="G443" t="str">
            <v>tuýp</v>
          </cell>
          <cell r="U443">
            <v>0</v>
          </cell>
          <cell r="V443">
            <v>0</v>
          </cell>
        </row>
        <row r="444">
          <cell r="B444" t="str">
            <v>KEOBIT</v>
          </cell>
          <cell r="C444">
            <v>0</v>
          </cell>
          <cell r="E444">
            <v>0</v>
          </cell>
          <cell r="F444" t="str">
            <v>Keo silicon bít miệng ống</v>
          </cell>
          <cell r="G444" t="str">
            <v>ống</v>
          </cell>
          <cell r="U444">
            <v>0</v>
          </cell>
          <cell r="V444">
            <v>0</v>
          </cell>
        </row>
        <row r="445">
          <cell r="B445" t="str">
            <v>BANGKEO</v>
          </cell>
          <cell r="C445">
            <v>0</v>
          </cell>
          <cell r="E445">
            <v>0</v>
          </cell>
          <cell r="F445" t="str">
            <v>Băng keo cách điện</v>
          </cell>
          <cell r="G445" t="str">
            <v>cuộn</v>
          </cell>
          <cell r="U445">
            <v>0</v>
          </cell>
          <cell r="V445">
            <v>0</v>
          </cell>
        </row>
        <row r="446">
          <cell r="B446" t="str">
            <v>LPVC90CL</v>
          </cell>
          <cell r="C446">
            <v>0</v>
          </cell>
          <cell r="E446" t="str">
            <v>D4.1410</v>
          </cell>
          <cell r="F446" t="str">
            <v>Lắp ống nhựa PVC D90</v>
          </cell>
          <cell r="G446" t="str">
            <v>mét</v>
          </cell>
          <cell r="U446">
            <v>0</v>
          </cell>
          <cell r="V446">
            <v>0</v>
          </cell>
        </row>
        <row r="447">
          <cell r="B447" t="str">
            <v>LCAPDONGTB95</v>
          </cell>
          <cell r="C447">
            <v>0</v>
          </cell>
          <cell r="E447" t="str">
            <v>T4.4201</v>
          </cell>
          <cell r="F447" t="str">
            <v>Lắp cáp đồng xuống thiết bị D ≤ 95mm2</v>
          </cell>
          <cell r="G447" t="str">
            <v>m</v>
          </cell>
          <cell r="U447">
            <v>0</v>
          </cell>
          <cell r="V447">
            <v>0</v>
          </cell>
        </row>
        <row r="448">
          <cell r="C448">
            <v>0</v>
          </cell>
          <cell r="D448">
            <v>0</v>
          </cell>
          <cell r="F448" t="str">
            <v>Bộ dây dẫn hạ thế lộ lên</v>
          </cell>
          <cell r="G448" t="str">
            <v>Bộ</v>
          </cell>
          <cell r="U448">
            <v>0</v>
          </cell>
          <cell r="V448">
            <v>0</v>
          </cell>
        </row>
        <row r="449">
          <cell r="C449">
            <v>0</v>
          </cell>
          <cell r="F449" t="str">
            <v>Gồm có:</v>
          </cell>
          <cell r="U449">
            <v>0</v>
          </cell>
          <cell r="V449">
            <v>0</v>
          </cell>
        </row>
        <row r="450">
          <cell r="B450" t="str">
            <v>CV70</v>
          </cell>
          <cell r="C450">
            <v>0</v>
          </cell>
          <cell r="E450">
            <v>0</v>
          </cell>
          <cell r="F450" t="str">
            <v>Cáp đồng bọc CV70</v>
          </cell>
          <cell r="G450" t="str">
            <v>mét</v>
          </cell>
          <cell r="U450">
            <v>0.73899999999999999</v>
          </cell>
          <cell r="V450">
            <v>0</v>
          </cell>
        </row>
        <row r="451">
          <cell r="B451" t="str">
            <v>CV50</v>
          </cell>
          <cell r="C451">
            <v>0</v>
          </cell>
          <cell r="E451">
            <v>0</v>
          </cell>
          <cell r="F451" t="str">
            <v>Cáp đồng bọc CV50</v>
          </cell>
          <cell r="G451" t="str">
            <v>mét</v>
          </cell>
          <cell r="U451">
            <v>0.53400000000000003</v>
          </cell>
          <cell r="V451">
            <v>0</v>
          </cell>
        </row>
        <row r="452">
          <cell r="B452" t="str">
            <v>COS70</v>
          </cell>
          <cell r="C452">
            <v>0</v>
          </cell>
          <cell r="E452" t="str">
            <v>D4.5003</v>
          </cell>
          <cell r="F452" t="str">
            <v>Đầu cosse ép Cu 70mm2</v>
          </cell>
          <cell r="G452" t="str">
            <v>cái</v>
          </cell>
          <cell r="U452">
            <v>0.2</v>
          </cell>
          <cell r="V452">
            <v>0</v>
          </cell>
        </row>
        <row r="453">
          <cell r="B453" t="str">
            <v>COS50</v>
          </cell>
          <cell r="C453">
            <v>0</v>
          </cell>
          <cell r="E453" t="str">
            <v>D4.5002</v>
          </cell>
          <cell r="F453" t="str">
            <v>Đầu cosse ép Cu 50mm2</v>
          </cell>
          <cell r="G453" t="str">
            <v>cái</v>
          </cell>
          <cell r="U453">
            <v>0.1</v>
          </cell>
          <cell r="V453">
            <v>0</v>
          </cell>
        </row>
        <row r="454">
          <cell r="B454" t="str">
            <v>CHCOS70</v>
          </cell>
          <cell r="C454">
            <v>0</v>
          </cell>
          <cell r="E454">
            <v>0</v>
          </cell>
          <cell r="F454" t="str">
            <v>Chụp đầu cosse  70mm2</v>
          </cell>
          <cell r="G454" t="str">
            <v>cái</v>
          </cell>
          <cell r="U454">
            <v>0</v>
          </cell>
          <cell r="V454">
            <v>0</v>
          </cell>
        </row>
        <row r="455">
          <cell r="B455" t="str">
            <v>CHCOS50</v>
          </cell>
          <cell r="C455">
            <v>0</v>
          </cell>
          <cell r="E455">
            <v>0</v>
          </cell>
          <cell r="F455" t="str">
            <v>Chụp đầu cosse  50mm2</v>
          </cell>
          <cell r="G455" t="str">
            <v>cái</v>
          </cell>
          <cell r="U455">
            <v>0</v>
          </cell>
          <cell r="V455">
            <v>0</v>
          </cell>
        </row>
        <row r="456">
          <cell r="B456" t="str">
            <v>PVC90</v>
          </cell>
          <cell r="C456">
            <v>0</v>
          </cell>
          <cell r="E456">
            <v>0</v>
          </cell>
          <cell r="F456" t="str">
            <v xml:space="preserve">Ống PVC D90x3,8mm </v>
          </cell>
          <cell r="G456" t="str">
            <v>m</v>
          </cell>
          <cell r="U456">
            <v>2</v>
          </cell>
          <cell r="V456">
            <v>0</v>
          </cell>
        </row>
        <row r="457">
          <cell r="B457" t="str">
            <v>CD90</v>
          </cell>
          <cell r="C457">
            <v>0</v>
          </cell>
          <cell r="E457" t="str">
            <v>D3.3241</v>
          </cell>
          <cell r="F457" t="str">
            <v>Cổ dê kẹp ống PVC D 90 (có giá nới)</v>
          </cell>
          <cell r="G457" t="str">
            <v>bộ</v>
          </cell>
          <cell r="U457">
            <v>1.5</v>
          </cell>
          <cell r="V457">
            <v>0</v>
          </cell>
        </row>
        <row r="458">
          <cell r="B458" t="str">
            <v>CD90</v>
          </cell>
          <cell r="C458">
            <v>0</v>
          </cell>
          <cell r="E458" t="str">
            <v>D3.3241</v>
          </cell>
          <cell r="F458" t="str">
            <v>Cổ dê kẹp ống PVC D 90 (có giá nới)</v>
          </cell>
          <cell r="G458" t="str">
            <v>bộ</v>
          </cell>
          <cell r="U458">
            <v>1.5</v>
          </cell>
          <cell r="V458">
            <v>0</v>
          </cell>
        </row>
        <row r="459">
          <cell r="B459" t="str">
            <v>CD90</v>
          </cell>
          <cell r="C459">
            <v>0</v>
          </cell>
          <cell r="E459" t="str">
            <v>D3.3241</v>
          </cell>
          <cell r="F459" t="str">
            <v>Cổ dê kẹp ống PVC D 90 (có giá nới)</v>
          </cell>
          <cell r="G459" t="str">
            <v>bộ</v>
          </cell>
          <cell r="U459">
            <v>1.5</v>
          </cell>
          <cell r="V459">
            <v>0</v>
          </cell>
        </row>
        <row r="460">
          <cell r="B460" t="str">
            <v>CUT90T</v>
          </cell>
          <cell r="C460">
            <v>0</v>
          </cell>
          <cell r="E460">
            <v>0</v>
          </cell>
          <cell r="F460" t="str">
            <v>Co  90 độ PVC 90</v>
          </cell>
          <cell r="G460" t="str">
            <v>cái</v>
          </cell>
          <cell r="U460">
            <v>0</v>
          </cell>
          <cell r="V460">
            <v>0</v>
          </cell>
        </row>
        <row r="461">
          <cell r="B461" t="str">
            <v>CUT90135</v>
          </cell>
          <cell r="C461">
            <v>0</v>
          </cell>
          <cell r="E461">
            <v>0</v>
          </cell>
          <cell r="F461" t="str">
            <v>Co 135 độ PVC 90</v>
          </cell>
          <cell r="G461" t="str">
            <v>cái</v>
          </cell>
          <cell r="U461">
            <v>0</v>
          </cell>
          <cell r="V461">
            <v>0</v>
          </cell>
        </row>
        <row r="462">
          <cell r="B462" t="str">
            <v>KEODAN</v>
          </cell>
          <cell r="C462">
            <v>0</v>
          </cell>
          <cell r="E462">
            <v>0</v>
          </cell>
          <cell r="F462" t="str">
            <v>Keo dán ống PVC (100gr)</v>
          </cell>
          <cell r="G462" t="str">
            <v>tuýp</v>
          </cell>
          <cell r="U462">
            <v>0</v>
          </cell>
          <cell r="V462">
            <v>0</v>
          </cell>
        </row>
        <row r="463">
          <cell r="B463" t="str">
            <v>KEOBIT</v>
          </cell>
          <cell r="C463">
            <v>0</v>
          </cell>
          <cell r="E463">
            <v>0</v>
          </cell>
          <cell r="F463" t="str">
            <v>Keo silicon bít miệng ống</v>
          </cell>
          <cell r="G463" t="str">
            <v>ống</v>
          </cell>
          <cell r="U463">
            <v>0</v>
          </cell>
          <cell r="V463">
            <v>0</v>
          </cell>
        </row>
        <row r="464">
          <cell r="B464" t="str">
            <v>BANGKEO</v>
          </cell>
          <cell r="C464">
            <v>0</v>
          </cell>
          <cell r="E464">
            <v>0</v>
          </cell>
          <cell r="F464" t="str">
            <v>Băng keo cách điện</v>
          </cell>
          <cell r="G464" t="str">
            <v>cuộn</v>
          </cell>
          <cell r="U464">
            <v>0</v>
          </cell>
          <cell r="V464">
            <v>0</v>
          </cell>
        </row>
        <row r="465">
          <cell r="B465" t="str">
            <v>LPVC90CL</v>
          </cell>
          <cell r="C465">
            <v>0</v>
          </cell>
          <cell r="E465" t="str">
            <v>D4.1410</v>
          </cell>
          <cell r="F465" t="str">
            <v>Lắp ống nhựa PVC D90</v>
          </cell>
          <cell r="G465" t="str">
            <v>mét</v>
          </cell>
          <cell r="U465">
            <v>0</v>
          </cell>
          <cell r="V465">
            <v>0</v>
          </cell>
        </row>
        <row r="466">
          <cell r="B466" t="str">
            <v>LCAPDONGTB95</v>
          </cell>
          <cell r="C466">
            <v>0</v>
          </cell>
          <cell r="E466" t="str">
            <v>T4.4201</v>
          </cell>
          <cell r="F466" t="str">
            <v>Lắp cáp đồng xuống thiết bị D ≤ 95mm2</v>
          </cell>
          <cell r="G466" t="str">
            <v>m</v>
          </cell>
          <cell r="U466">
            <v>0</v>
          </cell>
          <cell r="V466">
            <v>0</v>
          </cell>
        </row>
        <row r="467">
          <cell r="B467" t="str">
            <v>BANG</v>
          </cell>
          <cell r="C467">
            <v>0</v>
          </cell>
          <cell r="D467">
            <v>0</v>
          </cell>
          <cell r="E467" t="str">
            <v>D3.3201</v>
          </cell>
          <cell r="F467" t="str">
            <v>Bảng tên trạm + bulon</v>
          </cell>
          <cell r="G467" t="str">
            <v>bộ</v>
          </cell>
          <cell r="H467">
            <v>0</v>
          </cell>
          <cell r="U467">
            <v>0</v>
          </cell>
          <cell r="V467">
            <v>0</v>
          </cell>
        </row>
        <row r="468">
          <cell r="A468" t="str">
            <v>TR3X25</v>
          </cell>
          <cell r="C468">
            <v>0</v>
          </cell>
          <cell r="E468" t="str">
            <v>0 Trạm 3 pha 3x25kVA</v>
          </cell>
          <cell r="U468">
            <v>0</v>
          </cell>
          <cell r="V468">
            <v>0</v>
          </cell>
        </row>
        <row r="469">
          <cell r="A469" t="str">
            <v>TBTR3X25</v>
          </cell>
          <cell r="C469">
            <v>0</v>
          </cell>
          <cell r="F469" t="str">
            <v>A.PHẦN THIẾT BỊ</v>
          </cell>
          <cell r="U469">
            <v>0</v>
          </cell>
          <cell r="V469">
            <v>0</v>
          </cell>
        </row>
        <row r="470">
          <cell r="A470">
            <v>0</v>
          </cell>
          <cell r="B470" t="str">
            <v>TR251</v>
          </cell>
          <cell r="C470">
            <v>0</v>
          </cell>
          <cell r="E470" t="str">
            <v>T1.1431</v>
          </cell>
          <cell r="F470" t="str">
            <v>Máy biến áp AMORPHOUS 12,7/0,22-0,44kV  25kVA  (trạm treo NC x 1,1)</v>
          </cell>
          <cell r="G470" t="str">
            <v>máy</v>
          </cell>
          <cell r="U470">
            <v>320</v>
          </cell>
          <cell r="V470">
            <v>0</v>
          </cell>
        </row>
        <row r="471">
          <cell r="A471">
            <v>0</v>
          </cell>
          <cell r="B471" t="str">
            <v>FCO100</v>
          </cell>
          <cell r="C471">
            <v>0</v>
          </cell>
          <cell r="E471" t="str">
            <v>T2.3505</v>
          </cell>
          <cell r="F471" t="str">
            <v>FCO 27kV - 100A</v>
          </cell>
          <cell r="G471" t="str">
            <v>cái</v>
          </cell>
          <cell r="U471">
            <v>1.5</v>
          </cell>
          <cell r="V471">
            <v>0</v>
          </cell>
        </row>
        <row r="472">
          <cell r="A472">
            <v>0</v>
          </cell>
          <cell r="B472" t="str">
            <v>LA18</v>
          </cell>
          <cell r="C472">
            <v>0</v>
          </cell>
          <cell r="E472" t="str">
            <v>T2.5004</v>
          </cell>
          <cell r="F472" t="str">
            <v>LA 18kV 10kA</v>
          </cell>
          <cell r="G472" t="str">
            <v>cái</v>
          </cell>
          <cell r="U472">
            <v>0.8</v>
          </cell>
          <cell r="V472">
            <v>0</v>
          </cell>
        </row>
        <row r="473">
          <cell r="A473">
            <v>0</v>
          </cell>
          <cell r="B473" t="str">
            <v>ATM125</v>
          </cell>
          <cell r="C473">
            <v>0</v>
          </cell>
          <cell r="E473" t="str">
            <v>T2.8403</v>
          </cell>
          <cell r="F473" t="str">
            <v>MCCB 3 cực 400V -125A - 30KA</v>
          </cell>
          <cell r="G473" t="str">
            <v>cái</v>
          </cell>
          <cell r="U473">
            <v>2</v>
          </cell>
          <cell r="V473">
            <v>0</v>
          </cell>
        </row>
        <row r="474">
          <cell r="A474">
            <v>0</v>
          </cell>
          <cell r="B474" t="str">
            <v>TI1005</v>
          </cell>
          <cell r="C474">
            <v>0</v>
          </cell>
          <cell r="E474">
            <v>0</v>
          </cell>
          <cell r="F474" t="str">
            <v>Biến dòng 600V - 100/5A</v>
          </cell>
          <cell r="G474" t="str">
            <v>cái</v>
          </cell>
          <cell r="U474">
            <v>0</v>
          </cell>
          <cell r="V474">
            <v>0</v>
          </cell>
        </row>
        <row r="475">
          <cell r="A475">
            <v>0</v>
          </cell>
          <cell r="B475" t="str">
            <v>DK3p5A</v>
          </cell>
          <cell r="C475">
            <v>0</v>
          </cell>
          <cell r="E475" t="str">
            <v>05.5104</v>
          </cell>
          <cell r="F475" t="str">
            <v>Điện kế 3 pha 4 dây 220/380V-5A</v>
          </cell>
          <cell r="G475" t="str">
            <v>cái</v>
          </cell>
          <cell r="U475">
            <v>1.5</v>
          </cell>
          <cell r="V475">
            <v>0</v>
          </cell>
        </row>
        <row r="476">
          <cell r="A476" t="str">
            <v>VLTR3X25</v>
          </cell>
          <cell r="C476">
            <v>0</v>
          </cell>
          <cell r="F476" t="str">
            <v>B. PHẦN VẬT LIỆU</v>
          </cell>
          <cell r="U476">
            <v>0</v>
          </cell>
          <cell r="V476">
            <v>0</v>
          </cell>
        </row>
        <row r="477">
          <cell r="C477">
            <v>0</v>
          </cell>
          <cell r="D477">
            <v>0</v>
          </cell>
          <cell r="F477" t="str">
            <v>Vật liệu bảo vệ thiết bị</v>
          </cell>
          <cell r="G477" t="str">
            <v>Bộ</v>
          </cell>
          <cell r="U477">
            <v>0</v>
          </cell>
          <cell r="V477">
            <v>0</v>
          </cell>
        </row>
        <row r="478">
          <cell r="A478">
            <v>0</v>
          </cell>
          <cell r="B478" t="str">
            <v>CHI3K</v>
          </cell>
          <cell r="C478">
            <v>0</v>
          </cell>
          <cell r="E478">
            <v>0</v>
          </cell>
          <cell r="F478" t="str">
            <v>Dây chảy 3K</v>
          </cell>
          <cell r="G478" t="str">
            <v>Sợi</v>
          </cell>
          <cell r="U478">
            <v>0</v>
          </cell>
          <cell r="V478">
            <v>0</v>
          </cell>
        </row>
        <row r="479">
          <cell r="A479">
            <v>0</v>
          </cell>
          <cell r="B479" t="str">
            <v>CHUPFCO</v>
          </cell>
          <cell r="C479">
            <v>0</v>
          </cell>
          <cell r="E479">
            <v>0</v>
          </cell>
          <cell r="F479" t="str">
            <v>Chụp đầu FCO (Trên + Dưới)</v>
          </cell>
          <cell r="G479" t="str">
            <v>bộ</v>
          </cell>
          <cell r="U479">
            <v>0</v>
          </cell>
          <cell r="V479">
            <v>0</v>
          </cell>
        </row>
        <row r="480">
          <cell r="A480">
            <v>0</v>
          </cell>
          <cell r="B480" t="str">
            <v>CHUPLA</v>
          </cell>
          <cell r="C480">
            <v>0</v>
          </cell>
          <cell r="E480">
            <v>0</v>
          </cell>
          <cell r="F480" t="str">
            <v>Chụp đầu LA</v>
          </cell>
          <cell r="G480" t="str">
            <v>cái</v>
          </cell>
          <cell r="U480">
            <v>0</v>
          </cell>
          <cell r="V480">
            <v>0</v>
          </cell>
        </row>
        <row r="481">
          <cell r="A481">
            <v>0</v>
          </cell>
          <cell r="B481" t="str">
            <v>CHUPMBA</v>
          </cell>
          <cell r="C481">
            <v>0</v>
          </cell>
          <cell r="E481">
            <v>0</v>
          </cell>
          <cell r="F481" t="str">
            <v>Chụp đầu cực MBA</v>
          </cell>
          <cell r="G481" t="str">
            <v>cái</v>
          </cell>
          <cell r="U481">
            <v>0</v>
          </cell>
          <cell r="V481">
            <v>0</v>
          </cell>
        </row>
        <row r="482">
          <cell r="A482">
            <v>0</v>
          </cell>
          <cell r="C482">
            <v>0</v>
          </cell>
          <cell r="D482">
            <v>0</v>
          </cell>
          <cell r="F482" t="str">
            <v>Đà Composite bắt LA, FCO</v>
          </cell>
          <cell r="G482" t="str">
            <v>Bộ</v>
          </cell>
          <cell r="U482">
            <v>0</v>
          </cell>
          <cell r="V482">
            <v>0</v>
          </cell>
        </row>
        <row r="483">
          <cell r="A483">
            <v>0</v>
          </cell>
          <cell r="C483">
            <v>0</v>
          </cell>
          <cell r="F483" t="str">
            <v>Gồm có:</v>
          </cell>
          <cell r="U483">
            <v>0</v>
          </cell>
          <cell r="V483">
            <v>0</v>
          </cell>
        </row>
        <row r="484">
          <cell r="A484">
            <v>0</v>
          </cell>
          <cell r="B484" t="str">
            <v>COM2400</v>
          </cell>
          <cell r="C484">
            <v>0</v>
          </cell>
          <cell r="E484">
            <v>0</v>
          </cell>
          <cell r="F484" t="str">
            <v>Đà hộp composite 110x80x5-2400</v>
          </cell>
          <cell r="G484" t="str">
            <v>cái</v>
          </cell>
          <cell r="U484">
            <v>9.6</v>
          </cell>
          <cell r="V484">
            <v>0</v>
          </cell>
        </row>
        <row r="485">
          <cell r="A485">
            <v>0</v>
          </cell>
          <cell r="B485" t="str">
            <v>CCOM2400</v>
          </cell>
          <cell r="C485">
            <v>0</v>
          </cell>
          <cell r="E485">
            <v>0</v>
          </cell>
          <cell r="F485" t="str">
            <v>Thanh chống Composite dẹp 10x40x920</v>
          </cell>
          <cell r="G485" t="str">
            <v>cái</v>
          </cell>
          <cell r="U485">
            <v>0.7</v>
          </cell>
          <cell r="V485">
            <v>0</v>
          </cell>
        </row>
        <row r="486">
          <cell r="A486">
            <v>0</v>
          </cell>
          <cell r="B486" t="str">
            <v>BATLI</v>
          </cell>
          <cell r="C486">
            <v>0</v>
          </cell>
          <cell r="E486">
            <v>0</v>
          </cell>
          <cell r="F486" t="str">
            <v>Bass LI bắt FCO, LA</v>
          </cell>
          <cell r="G486" t="str">
            <v>Bộ</v>
          </cell>
          <cell r="U486">
            <v>0.4</v>
          </cell>
          <cell r="V486">
            <v>0</v>
          </cell>
        </row>
        <row r="487">
          <cell r="A487">
            <v>0</v>
          </cell>
          <cell r="B487" t="str">
            <v>B16400V</v>
          </cell>
          <cell r="C487">
            <v>0</v>
          </cell>
          <cell r="E487">
            <v>0</v>
          </cell>
          <cell r="F487" t="str">
            <v xml:space="preserve">Boulon 16x400VRS </v>
          </cell>
          <cell r="G487" t="str">
            <v>bộ</v>
          </cell>
          <cell r="U487">
            <v>0.39999999999999997</v>
          </cell>
          <cell r="V487">
            <v>0</v>
          </cell>
        </row>
        <row r="488">
          <cell r="A488">
            <v>0</v>
          </cell>
          <cell r="B488" t="str">
            <v>B16300</v>
          </cell>
          <cell r="C488">
            <v>0</v>
          </cell>
          <cell r="E488">
            <v>0</v>
          </cell>
          <cell r="F488" t="str">
            <v>Boulon 16x300</v>
          </cell>
          <cell r="G488" t="str">
            <v>bộ</v>
          </cell>
          <cell r="U488">
            <v>0.25</v>
          </cell>
          <cell r="V488">
            <v>0</v>
          </cell>
        </row>
        <row r="489">
          <cell r="A489">
            <v>0</v>
          </cell>
          <cell r="B489" t="str">
            <v>B14120</v>
          </cell>
          <cell r="C489">
            <v>0</v>
          </cell>
          <cell r="E489">
            <v>0</v>
          </cell>
          <cell r="F489" t="str">
            <v>Boulon 14x150</v>
          </cell>
          <cell r="G489" t="str">
            <v>bộ</v>
          </cell>
          <cell r="U489">
            <v>0.2</v>
          </cell>
          <cell r="V489">
            <v>0</v>
          </cell>
        </row>
        <row r="490">
          <cell r="A490">
            <v>0</v>
          </cell>
          <cell r="C490">
            <v>0</v>
          </cell>
          <cell r="D490">
            <v>0</v>
          </cell>
          <cell r="F490" t="str">
            <v>Giá chùm treo 3 MBT</v>
          </cell>
          <cell r="G490" t="str">
            <v>Bộ</v>
          </cell>
          <cell r="U490">
            <v>0</v>
          </cell>
          <cell r="V490">
            <v>0</v>
          </cell>
        </row>
        <row r="491">
          <cell r="A491">
            <v>0</v>
          </cell>
          <cell r="C491">
            <v>0</v>
          </cell>
          <cell r="F491" t="str">
            <v>Gồm có:</v>
          </cell>
          <cell r="U491">
            <v>0</v>
          </cell>
          <cell r="V491">
            <v>0</v>
          </cell>
        </row>
        <row r="492">
          <cell r="A492">
            <v>0</v>
          </cell>
          <cell r="B492" t="str">
            <v>GTMBA</v>
          </cell>
          <cell r="C492">
            <v>0</v>
          </cell>
          <cell r="E492" t="str">
            <v>T4.9302</v>
          </cell>
          <cell r="F492" t="str">
            <v>Gía chùm treo máy biến áp 3x75</v>
          </cell>
          <cell r="G492" t="str">
            <v>Bộ</v>
          </cell>
          <cell r="U492">
            <v>51</v>
          </cell>
          <cell r="V492">
            <v>0</v>
          </cell>
        </row>
        <row r="493">
          <cell r="A493">
            <v>0</v>
          </cell>
          <cell r="B493" t="str">
            <v>B16350</v>
          </cell>
          <cell r="C493">
            <v>0</v>
          </cell>
          <cell r="E493">
            <v>0</v>
          </cell>
          <cell r="F493" t="str">
            <v>Boulon 16x350</v>
          </cell>
          <cell r="G493" t="str">
            <v>bộ</v>
          </cell>
          <cell r="U493">
            <v>0.3</v>
          </cell>
          <cell r="V493">
            <v>0</v>
          </cell>
        </row>
        <row r="494">
          <cell r="A494">
            <v>0</v>
          </cell>
          <cell r="B494" t="str">
            <v>B1650</v>
          </cell>
          <cell r="C494">
            <v>0</v>
          </cell>
          <cell r="E494">
            <v>0</v>
          </cell>
          <cell r="F494" t="str">
            <v>Boulon 16x50</v>
          </cell>
          <cell r="G494" t="str">
            <v>bộ</v>
          </cell>
          <cell r="U494">
            <v>0.25</v>
          </cell>
          <cell r="V494">
            <v>0</v>
          </cell>
        </row>
        <row r="495">
          <cell r="A495">
            <v>0</v>
          </cell>
          <cell r="C495">
            <v>0</v>
          </cell>
          <cell r="D495">
            <v>0</v>
          </cell>
          <cell r="F495" t="str">
            <v>Bộ tiếp địa Trạm 3 pha</v>
          </cell>
          <cell r="G495" t="str">
            <v>Bộ</v>
          </cell>
          <cell r="U495">
            <v>0</v>
          </cell>
          <cell r="V495">
            <v>0</v>
          </cell>
        </row>
        <row r="496">
          <cell r="A496">
            <v>0</v>
          </cell>
          <cell r="C496">
            <v>0</v>
          </cell>
          <cell r="F496" t="str">
            <v>Gồm có:</v>
          </cell>
          <cell r="U496">
            <v>0</v>
          </cell>
          <cell r="V496">
            <v>0</v>
          </cell>
        </row>
        <row r="497">
          <cell r="A497">
            <v>0</v>
          </cell>
          <cell r="B497" t="str">
            <v>M25</v>
          </cell>
          <cell r="C497">
            <v>0</v>
          </cell>
          <cell r="E497">
            <v>0</v>
          </cell>
          <cell r="F497" t="str">
            <v>Cáp đồng trần M25mm2</v>
          </cell>
          <cell r="G497" t="str">
            <v>kg</v>
          </cell>
          <cell r="U497">
            <v>1</v>
          </cell>
          <cell r="V497">
            <v>0</v>
          </cell>
        </row>
        <row r="498">
          <cell r="A498">
            <v>0</v>
          </cell>
          <cell r="B498" t="str">
            <v>CTD</v>
          </cell>
          <cell r="C498">
            <v>0</v>
          </cell>
          <cell r="E498">
            <v>0</v>
          </cell>
          <cell r="F498" t="str">
            <v>Cọc tiếp đất φ16 - 2,4m</v>
          </cell>
          <cell r="G498" t="str">
            <v>cọc</v>
          </cell>
          <cell r="U498">
            <v>5.3</v>
          </cell>
          <cell r="V498">
            <v>0</v>
          </cell>
        </row>
        <row r="499">
          <cell r="A499">
            <v>0</v>
          </cell>
          <cell r="B499" t="str">
            <v>KC</v>
          </cell>
          <cell r="C499">
            <v>0</v>
          </cell>
          <cell r="E499">
            <v>0</v>
          </cell>
          <cell r="F499" t="str">
            <v>Kẹp cọc tiếp địa</v>
          </cell>
          <cell r="G499" t="str">
            <v>bộ</v>
          </cell>
          <cell r="U499">
            <v>0.05</v>
          </cell>
          <cell r="V499">
            <v>0</v>
          </cell>
        </row>
        <row r="500">
          <cell r="A500">
            <v>0</v>
          </cell>
          <cell r="B500" t="str">
            <v>OXC38</v>
          </cell>
          <cell r="C500">
            <v>0</v>
          </cell>
          <cell r="E500">
            <v>0</v>
          </cell>
          <cell r="F500" t="str">
            <v xml:space="preserve">Ốc xiết cáp cỡ 38mm2 </v>
          </cell>
          <cell r="G500" t="str">
            <v>cái</v>
          </cell>
          <cell r="U500">
            <v>0</v>
          </cell>
          <cell r="V500">
            <v>0</v>
          </cell>
        </row>
        <row r="501">
          <cell r="A501">
            <v>0</v>
          </cell>
          <cell r="B501" t="str">
            <v>KTDTBA</v>
          </cell>
          <cell r="C501">
            <v>0</v>
          </cell>
          <cell r="E501" t="str">
            <v>T4.7001</v>
          </cell>
          <cell r="F501" t="str">
            <v>Kéo dây tiếp địa trong TBA</v>
          </cell>
          <cell r="G501" t="str">
            <v>mét</v>
          </cell>
          <cell r="U501">
            <v>0</v>
          </cell>
          <cell r="V501">
            <v>0</v>
          </cell>
        </row>
        <row r="502">
          <cell r="A502">
            <v>0</v>
          </cell>
          <cell r="B502" t="str">
            <v>DCTDTBA</v>
          </cell>
          <cell r="C502">
            <v>0</v>
          </cell>
          <cell r="E502" t="str">
            <v>D2.8103</v>
          </cell>
          <cell r="F502" t="str">
            <v>Đóng cọc tiếp địa trong TBA (đất cấp 3)</v>
          </cell>
          <cell r="G502" t="str">
            <v>10cọc</v>
          </cell>
          <cell r="U502">
            <v>0</v>
          </cell>
          <cell r="V502">
            <v>0</v>
          </cell>
        </row>
        <row r="503">
          <cell r="A503">
            <v>0</v>
          </cell>
          <cell r="B503" t="str">
            <v>DTD3</v>
          </cell>
          <cell r="C503">
            <v>0</v>
          </cell>
          <cell r="E503" t="str">
            <v>AB.11513</v>
          </cell>
          <cell r="F503" t="str">
            <v>Đào rãnh tiếp địa đất cấp 3</v>
          </cell>
          <cell r="G503" t="str">
            <v>m3</v>
          </cell>
          <cell r="U503">
            <v>0</v>
          </cell>
          <cell r="V503">
            <v>0</v>
          </cell>
        </row>
        <row r="504">
          <cell r="A504">
            <v>0</v>
          </cell>
          <cell r="B504" t="str">
            <v>DATD3</v>
          </cell>
          <cell r="C504">
            <v>0</v>
          </cell>
          <cell r="E504" t="str">
            <v>AB.13111</v>
          </cell>
          <cell r="F504" t="str">
            <v>Đắp đất rãnh tiếp địa (K=0,9)</v>
          </cell>
          <cell r="G504" t="str">
            <v>m3</v>
          </cell>
          <cell r="U504">
            <v>0</v>
          </cell>
          <cell r="V504">
            <v>0</v>
          </cell>
        </row>
        <row r="505">
          <cell r="A505">
            <v>0</v>
          </cell>
          <cell r="C505">
            <v>0</v>
          </cell>
          <cell r="D505">
            <v>0</v>
          </cell>
          <cell r="F505" t="str">
            <v>Tủ điện trạm treo 1 pha</v>
          </cell>
          <cell r="G505" t="str">
            <v>Bộ</v>
          </cell>
          <cell r="U505">
            <v>0</v>
          </cell>
          <cell r="V505">
            <v>0</v>
          </cell>
        </row>
        <row r="506">
          <cell r="A506">
            <v>0</v>
          </cell>
          <cell r="C506">
            <v>0</v>
          </cell>
          <cell r="F506" t="str">
            <v>Gồm có:</v>
          </cell>
          <cell r="U506">
            <v>0</v>
          </cell>
          <cell r="V506">
            <v>0</v>
          </cell>
        </row>
        <row r="507">
          <cell r="A507">
            <v>0</v>
          </cell>
          <cell r="B507" t="str">
            <v>TUAP1</v>
          </cell>
          <cell r="C507">
            <v>0</v>
          </cell>
          <cell r="E507" t="str">
            <v>T5.1001</v>
          </cell>
          <cell r="F507" t="str">
            <v>Tủ trạm treo + khóa + boulon + Bakelit + Collier</v>
          </cell>
          <cell r="G507" t="str">
            <v>cái</v>
          </cell>
          <cell r="U507">
            <v>45</v>
          </cell>
          <cell r="V507">
            <v>0</v>
          </cell>
        </row>
        <row r="508">
          <cell r="C508">
            <v>0</v>
          </cell>
          <cell r="D508">
            <v>0</v>
          </cell>
          <cell r="F508" t="str">
            <v>Bộ dây dẫn trung thế trạm 1 pha</v>
          </cell>
          <cell r="G508" t="str">
            <v>Bộ</v>
          </cell>
          <cell r="U508">
            <v>0</v>
          </cell>
          <cell r="V508">
            <v>0</v>
          </cell>
        </row>
        <row r="509">
          <cell r="C509">
            <v>0</v>
          </cell>
          <cell r="F509" t="str">
            <v>Gồm có:</v>
          </cell>
          <cell r="U509">
            <v>0</v>
          </cell>
          <cell r="V509">
            <v>0</v>
          </cell>
        </row>
        <row r="510">
          <cell r="B510" t="str">
            <v>CXV25</v>
          </cell>
          <cell r="C510">
            <v>0</v>
          </cell>
          <cell r="E510">
            <v>0</v>
          </cell>
          <cell r="F510" t="str">
            <v>Cáp 24KV C/XLPE/PVC 25mm2</v>
          </cell>
          <cell r="G510" t="str">
            <v>mét</v>
          </cell>
          <cell r="U510">
            <v>0.75</v>
          </cell>
          <cell r="V510">
            <v>0</v>
          </cell>
        </row>
        <row r="511">
          <cell r="B511" t="str">
            <v>KQ4</v>
          </cell>
          <cell r="C511">
            <v>0</v>
          </cell>
          <cell r="E511" t="str">
            <v>D6.6201</v>
          </cell>
          <cell r="F511" t="str">
            <v>Kẹp quai 4/0 (quai đồng 8mm)</v>
          </cell>
          <cell r="G511" t="str">
            <v>cái</v>
          </cell>
          <cell r="U511">
            <v>0.3</v>
          </cell>
          <cell r="V511">
            <v>0</v>
          </cell>
        </row>
        <row r="512">
          <cell r="B512" t="str">
            <v>CKQ</v>
          </cell>
          <cell r="C512">
            <v>0</v>
          </cell>
          <cell r="E512">
            <v>0</v>
          </cell>
          <cell r="F512" t="str">
            <v>Chụp cách điện kẹp quai</v>
          </cell>
          <cell r="G512" t="str">
            <v>cái</v>
          </cell>
          <cell r="U512">
            <v>0.2</v>
          </cell>
          <cell r="V512">
            <v>0</v>
          </cell>
        </row>
        <row r="513">
          <cell r="B513" t="str">
            <v>HL2</v>
          </cell>
          <cell r="C513">
            <v>0</v>
          </cell>
          <cell r="E513" t="str">
            <v>D6.6202</v>
          </cell>
          <cell r="F513" t="str">
            <v>Kẹp hotline 2/0</v>
          </cell>
          <cell r="G513" t="str">
            <v>cái</v>
          </cell>
          <cell r="U513">
            <v>0.1</v>
          </cell>
          <cell r="V513">
            <v>0</v>
          </cell>
        </row>
        <row r="514">
          <cell r="B514" t="str">
            <v>LCAPDONGTB95</v>
          </cell>
          <cell r="C514">
            <v>0</v>
          </cell>
          <cell r="E514" t="str">
            <v>T4.4201</v>
          </cell>
          <cell r="F514" t="str">
            <v>Lắp cáp đồng xuống thiết bị D ≤ 95mm2</v>
          </cell>
          <cell r="G514" t="str">
            <v>m</v>
          </cell>
          <cell r="U514">
            <v>0</v>
          </cell>
          <cell r="V514">
            <v>0</v>
          </cell>
        </row>
        <row r="515">
          <cell r="C515">
            <v>0</v>
          </cell>
          <cell r="D515">
            <v>0</v>
          </cell>
          <cell r="F515" t="str">
            <v>Bộ dây dẫn hạ thế lộ xuống</v>
          </cell>
          <cell r="G515" t="str">
            <v>Bộ</v>
          </cell>
          <cell r="U515">
            <v>0</v>
          </cell>
          <cell r="V515">
            <v>0</v>
          </cell>
        </row>
        <row r="516">
          <cell r="C516">
            <v>0</v>
          </cell>
          <cell r="F516" t="str">
            <v>Gồm có:</v>
          </cell>
          <cell r="U516">
            <v>0</v>
          </cell>
          <cell r="V516">
            <v>0</v>
          </cell>
        </row>
        <row r="517">
          <cell r="B517" t="str">
            <v>CV70</v>
          </cell>
          <cell r="C517">
            <v>0</v>
          </cell>
          <cell r="E517">
            <v>0</v>
          </cell>
          <cell r="F517" t="str">
            <v>Cáp đồng bọc CV70</v>
          </cell>
          <cell r="G517" t="str">
            <v>mét</v>
          </cell>
          <cell r="U517">
            <v>0.73899999999999999</v>
          </cell>
          <cell r="V517">
            <v>0</v>
          </cell>
        </row>
        <row r="518">
          <cell r="B518" t="str">
            <v>CV50</v>
          </cell>
          <cell r="C518">
            <v>0</v>
          </cell>
          <cell r="E518">
            <v>0</v>
          </cell>
          <cell r="F518" t="str">
            <v>Cáp đồng bọc CV50</v>
          </cell>
          <cell r="G518" t="str">
            <v>mét</v>
          </cell>
          <cell r="U518">
            <v>0.53400000000000003</v>
          </cell>
          <cell r="V518">
            <v>0</v>
          </cell>
        </row>
        <row r="519">
          <cell r="B519" t="str">
            <v>CVV4X4</v>
          </cell>
          <cell r="C519">
            <v>0</v>
          </cell>
          <cell r="E519">
            <v>0</v>
          </cell>
          <cell r="F519" t="str">
            <v>Cáp điều khiển CVV 4x4,0mm2</v>
          </cell>
          <cell r="G519" t="str">
            <v>mét</v>
          </cell>
          <cell r="U519">
            <v>3.024</v>
          </cell>
          <cell r="V519">
            <v>0</v>
          </cell>
        </row>
        <row r="520">
          <cell r="B520" t="str">
            <v>COS70</v>
          </cell>
          <cell r="C520">
            <v>0</v>
          </cell>
          <cell r="E520" t="str">
            <v>D4.5003</v>
          </cell>
          <cell r="F520" t="str">
            <v>Đầu cosse ép Cu 70mm2</v>
          </cell>
          <cell r="G520" t="str">
            <v>cái</v>
          </cell>
          <cell r="U520">
            <v>0.2</v>
          </cell>
          <cell r="V520">
            <v>0</v>
          </cell>
        </row>
        <row r="521">
          <cell r="B521" t="str">
            <v>COS50</v>
          </cell>
          <cell r="C521">
            <v>0</v>
          </cell>
          <cell r="E521" t="str">
            <v>D4.5002</v>
          </cell>
          <cell r="F521" t="str">
            <v>Đầu cosse ép Cu 50mm2</v>
          </cell>
          <cell r="G521" t="str">
            <v>cái</v>
          </cell>
          <cell r="U521">
            <v>0.1</v>
          </cell>
          <cell r="V521">
            <v>0</v>
          </cell>
        </row>
        <row r="522">
          <cell r="B522" t="str">
            <v>CHCOS70</v>
          </cell>
          <cell r="C522">
            <v>0</v>
          </cell>
          <cell r="E522">
            <v>0</v>
          </cell>
          <cell r="F522" t="str">
            <v>Chụp đầu cosse  70mm2</v>
          </cell>
          <cell r="G522" t="str">
            <v>cái</v>
          </cell>
          <cell r="U522">
            <v>0</v>
          </cell>
          <cell r="V522">
            <v>0</v>
          </cell>
        </row>
        <row r="523">
          <cell r="B523" t="str">
            <v>CHCOS50</v>
          </cell>
          <cell r="C523">
            <v>0</v>
          </cell>
          <cell r="E523">
            <v>0</v>
          </cell>
          <cell r="F523" t="str">
            <v>Chụp đầu cosse  50mm2</v>
          </cell>
          <cell r="G523" t="str">
            <v>cái</v>
          </cell>
          <cell r="U523">
            <v>0</v>
          </cell>
          <cell r="V523">
            <v>0</v>
          </cell>
        </row>
        <row r="524">
          <cell r="B524" t="str">
            <v>PVC90</v>
          </cell>
          <cell r="C524">
            <v>0</v>
          </cell>
          <cell r="E524">
            <v>0</v>
          </cell>
          <cell r="F524" t="str">
            <v xml:space="preserve">Ống PVC D90x3,8mm </v>
          </cell>
          <cell r="G524" t="str">
            <v>m</v>
          </cell>
          <cell r="U524">
            <v>2</v>
          </cell>
          <cell r="V524">
            <v>0</v>
          </cell>
        </row>
        <row r="525">
          <cell r="B525" t="str">
            <v>CD90</v>
          </cell>
          <cell r="C525">
            <v>0</v>
          </cell>
          <cell r="E525" t="str">
            <v>D3.3241</v>
          </cell>
          <cell r="F525" t="str">
            <v>Cổ dê kẹp ống PVC D 90 (có giá nới)</v>
          </cell>
          <cell r="G525" t="str">
            <v>bộ</v>
          </cell>
          <cell r="U525">
            <v>1.5</v>
          </cell>
          <cell r="V525">
            <v>0</v>
          </cell>
        </row>
        <row r="526">
          <cell r="B526" t="str">
            <v>CD90</v>
          </cell>
          <cell r="C526">
            <v>0</v>
          </cell>
          <cell r="E526" t="str">
            <v>D3.3241</v>
          </cell>
          <cell r="F526" t="str">
            <v>Cổ dê kẹp ống PVC D 90 (có giá nới)</v>
          </cell>
          <cell r="G526" t="str">
            <v>bộ</v>
          </cell>
          <cell r="U526">
            <v>1.5</v>
          </cell>
          <cell r="V526">
            <v>0</v>
          </cell>
        </row>
        <row r="527">
          <cell r="B527" t="str">
            <v>CD90</v>
          </cell>
          <cell r="C527">
            <v>0</v>
          </cell>
          <cell r="E527" t="str">
            <v>D3.3241</v>
          </cell>
          <cell r="F527" t="str">
            <v>Cổ dê kẹp ống PVC D 90 (có giá nới)</v>
          </cell>
          <cell r="G527" t="str">
            <v>bộ</v>
          </cell>
          <cell r="U527">
            <v>1.5</v>
          </cell>
          <cell r="V527">
            <v>0</v>
          </cell>
        </row>
        <row r="528">
          <cell r="B528" t="str">
            <v>CUT90T</v>
          </cell>
          <cell r="C528">
            <v>0</v>
          </cell>
          <cell r="E528">
            <v>0</v>
          </cell>
          <cell r="F528" t="str">
            <v>Co  90 độ PVC 90</v>
          </cell>
          <cell r="G528" t="str">
            <v>cái</v>
          </cell>
          <cell r="U528">
            <v>0</v>
          </cell>
          <cell r="V528">
            <v>0</v>
          </cell>
        </row>
        <row r="529">
          <cell r="B529" t="str">
            <v>NG11490</v>
          </cell>
          <cell r="C529">
            <v>0</v>
          </cell>
          <cell r="E529">
            <v>0</v>
          </cell>
          <cell r="F529" t="str">
            <v>Nối giảm PVC 114-90</v>
          </cell>
          <cell r="G529" t="str">
            <v>cái</v>
          </cell>
          <cell r="U529">
            <v>0</v>
          </cell>
          <cell r="V529">
            <v>0</v>
          </cell>
        </row>
        <row r="530">
          <cell r="B530" t="str">
            <v>CUT90135</v>
          </cell>
          <cell r="C530">
            <v>0</v>
          </cell>
          <cell r="E530">
            <v>0</v>
          </cell>
          <cell r="F530" t="str">
            <v>Co 135 độ PVC 90</v>
          </cell>
          <cell r="G530" t="str">
            <v>cái</v>
          </cell>
          <cell r="U530">
            <v>0</v>
          </cell>
          <cell r="V530">
            <v>0</v>
          </cell>
        </row>
        <row r="531">
          <cell r="B531" t="str">
            <v>KEODAN</v>
          </cell>
          <cell r="C531">
            <v>0</v>
          </cell>
          <cell r="E531">
            <v>0</v>
          </cell>
          <cell r="F531" t="str">
            <v>Keo dán ống PVC (100gr)</v>
          </cell>
          <cell r="G531" t="str">
            <v>tuýp</v>
          </cell>
          <cell r="U531">
            <v>0</v>
          </cell>
          <cell r="V531">
            <v>0</v>
          </cell>
        </row>
        <row r="532">
          <cell r="B532" t="str">
            <v>KEOBIT</v>
          </cell>
          <cell r="C532">
            <v>0</v>
          </cell>
          <cell r="E532">
            <v>0</v>
          </cell>
          <cell r="F532" t="str">
            <v>Keo silicon bít miệng ống</v>
          </cell>
          <cell r="G532" t="str">
            <v>ống</v>
          </cell>
          <cell r="U532">
            <v>0</v>
          </cell>
          <cell r="V532">
            <v>0</v>
          </cell>
        </row>
        <row r="533">
          <cell r="B533" t="str">
            <v>BANGKEO</v>
          </cell>
          <cell r="C533">
            <v>0</v>
          </cell>
          <cell r="E533">
            <v>0</v>
          </cell>
          <cell r="F533" t="str">
            <v>Băng keo cách điện</v>
          </cell>
          <cell r="G533" t="str">
            <v>cuộn</v>
          </cell>
          <cell r="U533">
            <v>0</v>
          </cell>
          <cell r="V533">
            <v>0</v>
          </cell>
        </row>
        <row r="534">
          <cell r="B534" t="str">
            <v>LPVC90CL</v>
          </cell>
          <cell r="C534">
            <v>0</v>
          </cell>
          <cell r="E534" t="str">
            <v>D4.1410</v>
          </cell>
          <cell r="F534" t="str">
            <v>Lắp ống nhựa PVC D90</v>
          </cell>
          <cell r="G534" t="str">
            <v>mét</v>
          </cell>
          <cell r="U534">
            <v>0</v>
          </cell>
          <cell r="V534">
            <v>0</v>
          </cell>
        </row>
        <row r="535">
          <cell r="B535" t="str">
            <v>LCAPDONGTB95</v>
          </cell>
          <cell r="C535">
            <v>0</v>
          </cell>
          <cell r="E535" t="str">
            <v>T4.4201</v>
          </cell>
          <cell r="F535" t="str">
            <v>Lắp cáp đồng xuống thiết bị D ≤ 95mm2</v>
          </cell>
          <cell r="G535" t="str">
            <v>m</v>
          </cell>
          <cell r="U535">
            <v>0</v>
          </cell>
          <cell r="V535">
            <v>0</v>
          </cell>
        </row>
        <row r="536">
          <cell r="C536">
            <v>0</v>
          </cell>
          <cell r="D536">
            <v>0</v>
          </cell>
          <cell r="F536" t="str">
            <v>Bộ dây dẫn hạ thế lộ lên</v>
          </cell>
          <cell r="G536" t="str">
            <v>Bộ</v>
          </cell>
          <cell r="U536">
            <v>0</v>
          </cell>
          <cell r="V536">
            <v>0</v>
          </cell>
        </row>
        <row r="537">
          <cell r="C537">
            <v>0</v>
          </cell>
          <cell r="F537" t="str">
            <v>Gồm có:</v>
          </cell>
          <cell r="U537">
            <v>0</v>
          </cell>
          <cell r="V537">
            <v>0</v>
          </cell>
        </row>
        <row r="538">
          <cell r="B538" t="str">
            <v>CV70</v>
          </cell>
          <cell r="C538">
            <v>0</v>
          </cell>
          <cell r="E538">
            <v>0</v>
          </cell>
          <cell r="F538" t="str">
            <v>Cáp đồng bọc CV70</v>
          </cell>
          <cell r="G538" t="str">
            <v>mét</v>
          </cell>
          <cell r="U538">
            <v>0.73899999999999999</v>
          </cell>
          <cell r="V538">
            <v>0</v>
          </cell>
        </row>
        <row r="539">
          <cell r="B539" t="str">
            <v>CV50</v>
          </cell>
          <cell r="C539">
            <v>0</v>
          </cell>
          <cell r="E539">
            <v>0</v>
          </cell>
          <cell r="F539" t="str">
            <v>Cáp đồng bọc CV50</v>
          </cell>
          <cell r="G539" t="str">
            <v>mét</v>
          </cell>
          <cell r="U539">
            <v>0.53400000000000003</v>
          </cell>
          <cell r="V539">
            <v>0</v>
          </cell>
        </row>
        <row r="540">
          <cell r="B540" t="str">
            <v>COS70</v>
          </cell>
          <cell r="C540">
            <v>0</v>
          </cell>
          <cell r="E540" t="str">
            <v>D4.5003</v>
          </cell>
          <cell r="F540" t="str">
            <v>Đầu cosse ép Cu 70mm2</v>
          </cell>
          <cell r="G540" t="str">
            <v>cái</v>
          </cell>
          <cell r="U540">
            <v>0.2</v>
          </cell>
          <cell r="V540">
            <v>0</v>
          </cell>
        </row>
        <row r="541">
          <cell r="B541" t="str">
            <v>COS50</v>
          </cell>
          <cell r="C541">
            <v>0</v>
          </cell>
          <cell r="E541" t="str">
            <v>D4.5002</v>
          </cell>
          <cell r="F541" t="str">
            <v>Đầu cosse ép Cu 50mm2</v>
          </cell>
          <cell r="G541" t="str">
            <v>cái</v>
          </cell>
          <cell r="U541">
            <v>0.1</v>
          </cell>
          <cell r="V541">
            <v>0</v>
          </cell>
        </row>
        <row r="542">
          <cell r="B542" t="str">
            <v>CHCOS70</v>
          </cell>
          <cell r="C542">
            <v>0</v>
          </cell>
          <cell r="E542">
            <v>0</v>
          </cell>
          <cell r="F542" t="str">
            <v>Chụp đầu cosse  70mm2</v>
          </cell>
          <cell r="G542" t="str">
            <v>cái</v>
          </cell>
          <cell r="U542">
            <v>0</v>
          </cell>
          <cell r="V542">
            <v>0</v>
          </cell>
        </row>
        <row r="543">
          <cell r="B543" t="str">
            <v>CHCOS50</v>
          </cell>
          <cell r="C543">
            <v>0</v>
          </cell>
          <cell r="E543">
            <v>0</v>
          </cell>
          <cell r="F543" t="str">
            <v>Chụp đầu cosse  50mm2</v>
          </cell>
          <cell r="G543" t="str">
            <v>cái</v>
          </cell>
          <cell r="U543">
            <v>0</v>
          </cell>
          <cell r="V543">
            <v>0</v>
          </cell>
        </row>
        <row r="544">
          <cell r="B544" t="str">
            <v>PVC90</v>
          </cell>
          <cell r="C544">
            <v>0</v>
          </cell>
          <cell r="E544">
            <v>0</v>
          </cell>
          <cell r="F544" t="str">
            <v xml:space="preserve">Ống PVC D90x3,8mm </v>
          </cell>
          <cell r="G544" t="str">
            <v>m</v>
          </cell>
          <cell r="U544">
            <v>2</v>
          </cell>
          <cell r="V544">
            <v>0</v>
          </cell>
        </row>
        <row r="545">
          <cell r="B545" t="str">
            <v>CD90</v>
          </cell>
          <cell r="C545">
            <v>0</v>
          </cell>
          <cell r="E545" t="str">
            <v>D3.3241</v>
          </cell>
          <cell r="F545" t="str">
            <v>Cổ dê kẹp ống PVC D 90 (có giá nới)</v>
          </cell>
          <cell r="G545" t="str">
            <v>bộ</v>
          </cell>
          <cell r="U545">
            <v>1.5</v>
          </cell>
          <cell r="V545">
            <v>0</v>
          </cell>
        </row>
        <row r="546">
          <cell r="B546" t="str">
            <v>CD90</v>
          </cell>
          <cell r="C546">
            <v>0</v>
          </cell>
          <cell r="E546" t="str">
            <v>D3.3241</v>
          </cell>
          <cell r="F546" t="str">
            <v>Cổ dê kẹp ống PVC D 90 (có giá nới)</v>
          </cell>
          <cell r="G546" t="str">
            <v>bộ</v>
          </cell>
          <cell r="U546">
            <v>1.5</v>
          </cell>
          <cell r="V546">
            <v>0</v>
          </cell>
        </row>
        <row r="547">
          <cell r="B547" t="str">
            <v>CD90</v>
          </cell>
          <cell r="C547">
            <v>0</v>
          </cell>
          <cell r="E547" t="str">
            <v>D3.3241</v>
          </cell>
          <cell r="F547" t="str">
            <v>Cổ dê kẹp ống PVC D 90 (có giá nới)</v>
          </cell>
          <cell r="G547" t="str">
            <v>bộ</v>
          </cell>
          <cell r="U547">
            <v>1.5</v>
          </cell>
          <cell r="V547">
            <v>0</v>
          </cell>
        </row>
        <row r="548">
          <cell r="B548" t="str">
            <v>CUT90T</v>
          </cell>
          <cell r="C548">
            <v>0</v>
          </cell>
          <cell r="E548">
            <v>0</v>
          </cell>
          <cell r="F548" t="str">
            <v>Co  90 độ PVC 90</v>
          </cell>
          <cell r="G548" t="str">
            <v>cái</v>
          </cell>
          <cell r="U548">
            <v>0</v>
          </cell>
          <cell r="V548">
            <v>0</v>
          </cell>
        </row>
        <row r="549">
          <cell r="B549" t="str">
            <v>CUT90135</v>
          </cell>
          <cell r="C549">
            <v>0</v>
          </cell>
          <cell r="E549">
            <v>0</v>
          </cell>
          <cell r="F549" t="str">
            <v>Co 135 độ PVC 90</v>
          </cell>
          <cell r="G549" t="str">
            <v>cái</v>
          </cell>
          <cell r="U549">
            <v>0</v>
          </cell>
          <cell r="V549">
            <v>0</v>
          </cell>
        </row>
        <row r="550">
          <cell r="B550" t="str">
            <v>KEODAN</v>
          </cell>
          <cell r="C550">
            <v>0</v>
          </cell>
          <cell r="E550">
            <v>0</v>
          </cell>
          <cell r="F550" t="str">
            <v>Keo dán ống PVC (100gr)</v>
          </cell>
          <cell r="G550" t="str">
            <v>tuýp</v>
          </cell>
          <cell r="U550">
            <v>0</v>
          </cell>
          <cell r="V550">
            <v>0</v>
          </cell>
        </row>
        <row r="551">
          <cell r="B551" t="str">
            <v>KEOBIT</v>
          </cell>
          <cell r="C551">
            <v>0</v>
          </cell>
          <cell r="E551">
            <v>0</v>
          </cell>
          <cell r="F551" t="str">
            <v>Keo silicon bít miệng ống</v>
          </cell>
          <cell r="G551" t="str">
            <v>ống</v>
          </cell>
          <cell r="U551">
            <v>0</v>
          </cell>
          <cell r="V551">
            <v>0</v>
          </cell>
        </row>
        <row r="552">
          <cell r="B552" t="str">
            <v>BANGKEO</v>
          </cell>
          <cell r="C552">
            <v>0</v>
          </cell>
          <cell r="E552">
            <v>0</v>
          </cell>
          <cell r="F552" t="str">
            <v>Băng keo cách điện</v>
          </cell>
          <cell r="G552" t="str">
            <v>cuộn</v>
          </cell>
          <cell r="U552">
            <v>0</v>
          </cell>
          <cell r="V552">
            <v>0</v>
          </cell>
        </row>
        <row r="553">
          <cell r="B553" t="str">
            <v>LPVC90CL</v>
          </cell>
          <cell r="C553">
            <v>0</v>
          </cell>
          <cell r="E553" t="str">
            <v>D4.1410</v>
          </cell>
          <cell r="F553" t="str">
            <v>Lắp ống nhựa PVC D90</v>
          </cell>
          <cell r="G553" t="str">
            <v>mét</v>
          </cell>
          <cell r="U553">
            <v>0</v>
          </cell>
          <cell r="V553">
            <v>0</v>
          </cell>
        </row>
        <row r="554">
          <cell r="B554" t="str">
            <v>LCAPDONGTB95</v>
          </cell>
          <cell r="C554">
            <v>0</v>
          </cell>
          <cell r="E554" t="str">
            <v>T4.4201</v>
          </cell>
          <cell r="F554" t="str">
            <v>Lắp cáp đồng xuống thiết bị D ≤ 95mm2</v>
          </cell>
          <cell r="G554" t="str">
            <v>m</v>
          </cell>
          <cell r="U554">
            <v>0</v>
          </cell>
          <cell r="V554">
            <v>0</v>
          </cell>
        </row>
        <row r="555">
          <cell r="B555" t="str">
            <v>BANG</v>
          </cell>
          <cell r="C555">
            <v>0</v>
          </cell>
          <cell r="D555">
            <v>0</v>
          </cell>
          <cell r="E555" t="str">
            <v>D3.3201</v>
          </cell>
          <cell r="F555" t="str">
            <v>Bảng tên trạm + bulon</v>
          </cell>
          <cell r="G555" t="str">
            <v>bộ</v>
          </cell>
          <cell r="U555">
            <v>0</v>
          </cell>
          <cell r="V555">
            <v>0</v>
          </cell>
        </row>
        <row r="556">
          <cell r="A556" t="str">
            <v>TR3X375</v>
          </cell>
          <cell r="C556">
            <v>0</v>
          </cell>
          <cell r="E556" t="str">
            <v>0 Trạm 3 pha 3x37,5kVA</v>
          </cell>
          <cell r="U556">
            <v>0</v>
          </cell>
          <cell r="V556">
            <v>0</v>
          </cell>
        </row>
        <row r="557">
          <cell r="A557" t="str">
            <v>TBTR3X375</v>
          </cell>
          <cell r="C557">
            <v>0</v>
          </cell>
          <cell r="F557" t="str">
            <v>A.PHẦN THIẾT BỊ</v>
          </cell>
          <cell r="U557">
            <v>0</v>
          </cell>
          <cell r="V557">
            <v>0</v>
          </cell>
        </row>
        <row r="558">
          <cell r="A558">
            <v>0</v>
          </cell>
          <cell r="B558" t="str">
            <v>TR251</v>
          </cell>
          <cell r="C558">
            <v>0</v>
          </cell>
          <cell r="E558" t="str">
            <v>T1.1431</v>
          </cell>
          <cell r="F558" t="str">
            <v>Máy biến áp AMORPHOUS 12,7/0,22-0,44kV  25kVA  (trạm treo NC x 1,1)</v>
          </cell>
          <cell r="G558" t="str">
            <v>máy</v>
          </cell>
          <cell r="U558">
            <v>320</v>
          </cell>
          <cell r="V558">
            <v>0</v>
          </cell>
        </row>
        <row r="559">
          <cell r="A559">
            <v>0</v>
          </cell>
          <cell r="B559" t="str">
            <v>FCO100</v>
          </cell>
          <cell r="C559">
            <v>0</v>
          </cell>
          <cell r="E559" t="str">
            <v>T2.3505</v>
          </cell>
          <cell r="F559" t="str">
            <v>FCO 27kV - 100A</v>
          </cell>
          <cell r="G559" t="str">
            <v>cái</v>
          </cell>
          <cell r="U559">
            <v>1.5</v>
          </cell>
          <cell r="V559">
            <v>0</v>
          </cell>
        </row>
        <row r="560">
          <cell r="A560">
            <v>0</v>
          </cell>
          <cell r="B560" t="str">
            <v>LA18</v>
          </cell>
          <cell r="C560">
            <v>0</v>
          </cell>
          <cell r="E560" t="str">
            <v>T2.5004</v>
          </cell>
          <cell r="F560" t="str">
            <v>LA 18kV 10kA</v>
          </cell>
          <cell r="G560" t="str">
            <v>cái</v>
          </cell>
          <cell r="U560">
            <v>0.8</v>
          </cell>
          <cell r="V560">
            <v>0</v>
          </cell>
        </row>
        <row r="561">
          <cell r="A561">
            <v>0</v>
          </cell>
          <cell r="B561" t="str">
            <v>ATM125</v>
          </cell>
          <cell r="C561">
            <v>0</v>
          </cell>
          <cell r="E561" t="str">
            <v>T2.8403</v>
          </cell>
          <cell r="F561" t="str">
            <v>MCCB 3 cực 400V -125A - 30KA</v>
          </cell>
          <cell r="G561" t="str">
            <v>cái</v>
          </cell>
          <cell r="U561">
            <v>2</v>
          </cell>
          <cell r="V561">
            <v>0</v>
          </cell>
        </row>
        <row r="562">
          <cell r="A562">
            <v>0</v>
          </cell>
          <cell r="B562" t="str">
            <v>TI1005</v>
          </cell>
          <cell r="C562">
            <v>0</v>
          </cell>
          <cell r="E562">
            <v>0</v>
          </cell>
          <cell r="F562" t="str">
            <v>Biến dòng 600V - 100/5A</v>
          </cell>
          <cell r="G562" t="str">
            <v>cái</v>
          </cell>
          <cell r="U562">
            <v>0</v>
          </cell>
          <cell r="V562">
            <v>0</v>
          </cell>
        </row>
        <row r="563">
          <cell r="A563">
            <v>0</v>
          </cell>
          <cell r="B563" t="str">
            <v>DK3p5A</v>
          </cell>
          <cell r="C563">
            <v>0</v>
          </cell>
          <cell r="E563" t="str">
            <v>05.5104</v>
          </cell>
          <cell r="F563" t="str">
            <v>Điện kế 3 pha 4 dây 220/380V-5A</v>
          </cell>
          <cell r="G563" t="str">
            <v>cái</v>
          </cell>
          <cell r="U563">
            <v>1.5</v>
          </cell>
          <cell r="V563">
            <v>0</v>
          </cell>
        </row>
        <row r="564">
          <cell r="A564" t="str">
            <v>VLTR3X375</v>
          </cell>
          <cell r="C564">
            <v>0</v>
          </cell>
          <cell r="F564" t="str">
            <v>B. PHẦN VẬT LIỆU</v>
          </cell>
          <cell r="U564">
            <v>0</v>
          </cell>
          <cell r="V564">
            <v>0</v>
          </cell>
        </row>
        <row r="565">
          <cell r="C565">
            <v>0</v>
          </cell>
          <cell r="D565">
            <v>0</v>
          </cell>
          <cell r="F565" t="str">
            <v>Vật liệu bảo vệ thiết bị</v>
          </cell>
          <cell r="G565" t="str">
            <v>Bộ</v>
          </cell>
          <cell r="U565">
            <v>0</v>
          </cell>
          <cell r="V565">
            <v>0</v>
          </cell>
        </row>
        <row r="566">
          <cell r="A566">
            <v>0</v>
          </cell>
          <cell r="B566" t="str">
            <v>CHI3K</v>
          </cell>
          <cell r="C566">
            <v>0</v>
          </cell>
          <cell r="E566">
            <v>0</v>
          </cell>
          <cell r="F566" t="str">
            <v>Dây chảy 3K</v>
          </cell>
          <cell r="G566" t="str">
            <v>Sợi</v>
          </cell>
          <cell r="U566">
            <v>0</v>
          </cell>
          <cell r="V566">
            <v>0</v>
          </cell>
        </row>
        <row r="567">
          <cell r="A567">
            <v>0</v>
          </cell>
          <cell r="B567" t="str">
            <v>CHUPFCO</v>
          </cell>
          <cell r="C567">
            <v>0</v>
          </cell>
          <cell r="E567">
            <v>0</v>
          </cell>
          <cell r="F567" t="str">
            <v>Chụp đầu FCO (Trên + Dưới)</v>
          </cell>
          <cell r="G567" t="str">
            <v>bộ</v>
          </cell>
          <cell r="U567">
            <v>0</v>
          </cell>
          <cell r="V567">
            <v>0</v>
          </cell>
        </row>
        <row r="568">
          <cell r="A568">
            <v>0</v>
          </cell>
          <cell r="B568" t="str">
            <v>CHUPLA</v>
          </cell>
          <cell r="C568">
            <v>0</v>
          </cell>
          <cell r="E568">
            <v>0</v>
          </cell>
          <cell r="F568" t="str">
            <v>Chụp đầu LA</v>
          </cell>
          <cell r="G568" t="str">
            <v>cái</v>
          </cell>
          <cell r="U568">
            <v>0</v>
          </cell>
          <cell r="V568">
            <v>0</v>
          </cell>
        </row>
        <row r="569">
          <cell r="A569">
            <v>0</v>
          </cell>
          <cell r="B569" t="str">
            <v>CHUPMBA</v>
          </cell>
          <cell r="C569">
            <v>0</v>
          </cell>
          <cell r="E569">
            <v>0</v>
          </cell>
          <cell r="F569" t="str">
            <v>Chụp đầu cực MBA</v>
          </cell>
          <cell r="G569" t="str">
            <v>cái</v>
          </cell>
          <cell r="U569">
            <v>0</v>
          </cell>
          <cell r="V569">
            <v>0</v>
          </cell>
        </row>
        <row r="570">
          <cell r="A570">
            <v>0</v>
          </cell>
          <cell r="C570">
            <v>0</v>
          </cell>
          <cell r="D570">
            <v>0</v>
          </cell>
          <cell r="F570" t="str">
            <v>Đà Composite bắt LA, FCO</v>
          </cell>
          <cell r="G570" t="str">
            <v>Bộ</v>
          </cell>
          <cell r="U570">
            <v>0</v>
          </cell>
          <cell r="V570">
            <v>0</v>
          </cell>
        </row>
        <row r="571">
          <cell r="A571">
            <v>0</v>
          </cell>
          <cell r="C571">
            <v>0</v>
          </cell>
          <cell r="F571" t="str">
            <v>Gồm có:</v>
          </cell>
          <cell r="U571">
            <v>0</v>
          </cell>
          <cell r="V571">
            <v>0</v>
          </cell>
        </row>
        <row r="572">
          <cell r="A572">
            <v>0</v>
          </cell>
          <cell r="B572" t="str">
            <v>COM2400</v>
          </cell>
          <cell r="C572">
            <v>0</v>
          </cell>
          <cell r="E572">
            <v>0</v>
          </cell>
          <cell r="F572" t="str">
            <v>Đà hộp composite 110x80x5-2400</v>
          </cell>
          <cell r="G572" t="str">
            <v>cái</v>
          </cell>
          <cell r="U572">
            <v>9.6</v>
          </cell>
          <cell r="V572">
            <v>0</v>
          </cell>
        </row>
        <row r="573">
          <cell r="A573">
            <v>0</v>
          </cell>
          <cell r="B573" t="str">
            <v>CCOM2400</v>
          </cell>
          <cell r="C573">
            <v>0</v>
          </cell>
          <cell r="E573">
            <v>0</v>
          </cell>
          <cell r="F573" t="str">
            <v>Thanh chống Composite dẹp 10x40x920</v>
          </cell>
          <cell r="G573" t="str">
            <v>cái</v>
          </cell>
          <cell r="U573">
            <v>0.7</v>
          </cell>
          <cell r="V573">
            <v>0</v>
          </cell>
        </row>
        <row r="574">
          <cell r="A574">
            <v>0</v>
          </cell>
          <cell r="B574" t="str">
            <v>BATLI</v>
          </cell>
          <cell r="C574">
            <v>0</v>
          </cell>
          <cell r="E574">
            <v>0</v>
          </cell>
          <cell r="F574" t="str">
            <v>Bass LI bắt FCO, LA</v>
          </cell>
          <cell r="G574" t="str">
            <v>Bộ</v>
          </cell>
          <cell r="U574">
            <v>0.4</v>
          </cell>
          <cell r="V574">
            <v>0</v>
          </cell>
        </row>
        <row r="575">
          <cell r="A575">
            <v>0</v>
          </cell>
          <cell r="B575" t="str">
            <v>B16400V</v>
          </cell>
          <cell r="C575">
            <v>0</v>
          </cell>
          <cell r="E575">
            <v>0</v>
          </cell>
          <cell r="F575" t="str">
            <v xml:space="preserve">Boulon 16x400VRS </v>
          </cell>
          <cell r="G575" t="str">
            <v>bộ</v>
          </cell>
          <cell r="U575">
            <v>0.39999999999999997</v>
          </cell>
          <cell r="V575">
            <v>0</v>
          </cell>
        </row>
        <row r="576">
          <cell r="A576">
            <v>0</v>
          </cell>
          <cell r="B576" t="str">
            <v>B16300</v>
          </cell>
          <cell r="C576">
            <v>0</v>
          </cell>
          <cell r="E576">
            <v>0</v>
          </cell>
          <cell r="F576" t="str">
            <v>Boulon 16x300</v>
          </cell>
          <cell r="G576" t="str">
            <v>bộ</v>
          </cell>
          <cell r="U576">
            <v>0.25</v>
          </cell>
          <cell r="V576">
            <v>0</v>
          </cell>
        </row>
        <row r="577">
          <cell r="A577">
            <v>0</v>
          </cell>
          <cell r="B577" t="str">
            <v>B14120</v>
          </cell>
          <cell r="C577">
            <v>0</v>
          </cell>
          <cell r="E577">
            <v>0</v>
          </cell>
          <cell r="F577" t="str">
            <v>Boulon 14x150</v>
          </cell>
          <cell r="G577" t="str">
            <v>bộ</v>
          </cell>
          <cell r="U577">
            <v>0.2</v>
          </cell>
          <cell r="V577">
            <v>0</v>
          </cell>
        </row>
        <row r="578">
          <cell r="A578">
            <v>0</v>
          </cell>
          <cell r="C578">
            <v>0</v>
          </cell>
          <cell r="D578">
            <v>0</v>
          </cell>
          <cell r="F578" t="str">
            <v>Giá chùm treo 3 MBT</v>
          </cell>
          <cell r="G578" t="str">
            <v>Bộ</v>
          </cell>
          <cell r="U578">
            <v>0</v>
          </cell>
          <cell r="V578">
            <v>0</v>
          </cell>
        </row>
        <row r="579">
          <cell r="A579">
            <v>0</v>
          </cell>
          <cell r="C579">
            <v>0</v>
          </cell>
          <cell r="F579" t="str">
            <v>Gồm có:</v>
          </cell>
          <cell r="U579">
            <v>0</v>
          </cell>
          <cell r="V579">
            <v>0</v>
          </cell>
        </row>
        <row r="580">
          <cell r="A580">
            <v>0</v>
          </cell>
          <cell r="B580" t="str">
            <v>GTMBA</v>
          </cell>
          <cell r="C580">
            <v>0</v>
          </cell>
          <cell r="E580" t="str">
            <v>T4.9302</v>
          </cell>
          <cell r="F580" t="str">
            <v>Gía chùm treo máy biến áp 3x75</v>
          </cell>
          <cell r="G580" t="str">
            <v>Bộ</v>
          </cell>
          <cell r="U580">
            <v>51</v>
          </cell>
          <cell r="V580">
            <v>0</v>
          </cell>
        </row>
        <row r="581">
          <cell r="A581">
            <v>0</v>
          </cell>
          <cell r="B581" t="str">
            <v>B16350</v>
          </cell>
          <cell r="C581">
            <v>0</v>
          </cell>
          <cell r="E581">
            <v>0</v>
          </cell>
          <cell r="F581" t="str">
            <v>Boulon 16x350</v>
          </cell>
          <cell r="G581" t="str">
            <v>bộ</v>
          </cell>
          <cell r="U581">
            <v>0.3</v>
          </cell>
          <cell r="V581">
            <v>0</v>
          </cell>
        </row>
        <row r="582">
          <cell r="A582">
            <v>0</v>
          </cell>
          <cell r="B582" t="str">
            <v>B1650</v>
          </cell>
          <cell r="C582">
            <v>0</v>
          </cell>
          <cell r="E582">
            <v>0</v>
          </cell>
          <cell r="F582" t="str">
            <v>Boulon 16x50</v>
          </cell>
          <cell r="G582" t="str">
            <v>bộ</v>
          </cell>
          <cell r="U582">
            <v>0.25</v>
          </cell>
          <cell r="V582">
            <v>0</v>
          </cell>
        </row>
        <row r="583">
          <cell r="A583">
            <v>0</v>
          </cell>
          <cell r="C583">
            <v>0</v>
          </cell>
          <cell r="D583">
            <v>0</v>
          </cell>
          <cell r="F583" t="str">
            <v>Bộ tiếp địa Trạm 3 pha</v>
          </cell>
          <cell r="G583" t="str">
            <v>Bộ</v>
          </cell>
          <cell r="U583">
            <v>0</v>
          </cell>
          <cell r="V583">
            <v>0</v>
          </cell>
        </row>
        <row r="584">
          <cell r="A584">
            <v>0</v>
          </cell>
          <cell r="C584">
            <v>0</v>
          </cell>
          <cell r="F584" t="str">
            <v>Gồm có:</v>
          </cell>
          <cell r="U584">
            <v>0</v>
          </cell>
          <cell r="V584">
            <v>0</v>
          </cell>
        </row>
        <row r="585">
          <cell r="A585">
            <v>0</v>
          </cell>
          <cell r="B585" t="str">
            <v>M25</v>
          </cell>
          <cell r="C585">
            <v>0</v>
          </cell>
          <cell r="E585">
            <v>0</v>
          </cell>
          <cell r="F585" t="str">
            <v>Cáp đồng trần M25mm2</v>
          </cell>
          <cell r="G585" t="str">
            <v>kg</v>
          </cell>
          <cell r="U585">
            <v>1</v>
          </cell>
          <cell r="V585">
            <v>0</v>
          </cell>
        </row>
        <row r="586">
          <cell r="A586">
            <v>0</v>
          </cell>
          <cell r="B586" t="str">
            <v>CTD</v>
          </cell>
          <cell r="C586">
            <v>0</v>
          </cell>
          <cell r="E586">
            <v>0</v>
          </cell>
          <cell r="F586" t="str">
            <v>Cọc tiếp đất φ16 - 2,4m</v>
          </cell>
          <cell r="G586" t="str">
            <v>cọc</v>
          </cell>
          <cell r="U586">
            <v>5.3</v>
          </cell>
          <cell r="V586">
            <v>0</v>
          </cell>
        </row>
        <row r="587">
          <cell r="A587">
            <v>0</v>
          </cell>
          <cell r="B587" t="str">
            <v>KC</v>
          </cell>
          <cell r="C587">
            <v>0</v>
          </cell>
          <cell r="E587">
            <v>0</v>
          </cell>
          <cell r="F587" t="str">
            <v>Kẹp cọc tiếp địa</v>
          </cell>
          <cell r="G587" t="str">
            <v>bộ</v>
          </cell>
          <cell r="U587">
            <v>0.05</v>
          </cell>
          <cell r="V587">
            <v>0</v>
          </cell>
        </row>
        <row r="588">
          <cell r="A588">
            <v>0</v>
          </cell>
          <cell r="B588" t="str">
            <v>OXC38</v>
          </cell>
          <cell r="C588">
            <v>0</v>
          </cell>
          <cell r="E588">
            <v>0</v>
          </cell>
          <cell r="F588" t="str">
            <v xml:space="preserve">Ốc xiết cáp cỡ 38mm2 </v>
          </cell>
          <cell r="G588" t="str">
            <v>cái</v>
          </cell>
          <cell r="U588">
            <v>0</v>
          </cell>
          <cell r="V588">
            <v>0</v>
          </cell>
        </row>
        <row r="589">
          <cell r="A589">
            <v>0</v>
          </cell>
          <cell r="B589" t="str">
            <v>KTDTBA</v>
          </cell>
          <cell r="C589">
            <v>0</v>
          </cell>
          <cell r="E589" t="str">
            <v>T4.7001</v>
          </cell>
          <cell r="F589" t="str">
            <v>Kéo dây tiếp địa trong TBA</v>
          </cell>
          <cell r="G589" t="str">
            <v>mét</v>
          </cell>
          <cell r="U589">
            <v>0</v>
          </cell>
          <cell r="V589">
            <v>0</v>
          </cell>
        </row>
        <row r="590">
          <cell r="A590">
            <v>0</v>
          </cell>
          <cell r="B590" t="str">
            <v>DCTDTBA</v>
          </cell>
          <cell r="C590">
            <v>0</v>
          </cell>
          <cell r="E590" t="str">
            <v>D2.8103</v>
          </cell>
          <cell r="F590" t="str">
            <v>Đóng cọc tiếp địa trong TBA (đất cấp 3)</v>
          </cell>
          <cell r="G590" t="str">
            <v>10cọc</v>
          </cell>
          <cell r="U590">
            <v>0</v>
          </cell>
          <cell r="V590">
            <v>0</v>
          </cell>
        </row>
        <row r="591">
          <cell r="A591">
            <v>0</v>
          </cell>
          <cell r="B591" t="str">
            <v>DTD3</v>
          </cell>
          <cell r="C591">
            <v>0</v>
          </cell>
          <cell r="E591" t="str">
            <v>AB.11513</v>
          </cell>
          <cell r="F591" t="str">
            <v>Đào rãnh tiếp địa đất cấp 3</v>
          </cell>
          <cell r="G591" t="str">
            <v>m3</v>
          </cell>
          <cell r="U591">
            <v>0</v>
          </cell>
          <cell r="V591">
            <v>0</v>
          </cell>
        </row>
        <row r="592">
          <cell r="A592">
            <v>0</v>
          </cell>
          <cell r="B592" t="str">
            <v>DATD3</v>
          </cell>
          <cell r="C592">
            <v>0</v>
          </cell>
          <cell r="E592" t="str">
            <v>AB.13111</v>
          </cell>
          <cell r="F592" t="str">
            <v>Đắp đất rãnh tiếp địa (K=0,9)</v>
          </cell>
          <cell r="G592" t="str">
            <v>m3</v>
          </cell>
          <cell r="U592">
            <v>0</v>
          </cell>
          <cell r="V592">
            <v>0</v>
          </cell>
        </row>
        <row r="593">
          <cell r="A593">
            <v>0</v>
          </cell>
          <cell r="C593">
            <v>0</v>
          </cell>
          <cell r="D593">
            <v>0</v>
          </cell>
          <cell r="F593" t="str">
            <v>Tủ điện trạm treo 1 pha</v>
          </cell>
          <cell r="G593" t="str">
            <v>Bộ</v>
          </cell>
          <cell r="U593">
            <v>0</v>
          </cell>
          <cell r="V593">
            <v>0</v>
          </cell>
        </row>
        <row r="594">
          <cell r="A594">
            <v>0</v>
          </cell>
          <cell r="C594">
            <v>0</v>
          </cell>
          <cell r="F594" t="str">
            <v>Gồm có:</v>
          </cell>
          <cell r="U594">
            <v>0</v>
          </cell>
          <cell r="V594">
            <v>0</v>
          </cell>
        </row>
        <row r="595">
          <cell r="A595">
            <v>0</v>
          </cell>
          <cell r="B595" t="str">
            <v>TUAP1</v>
          </cell>
          <cell r="C595">
            <v>0</v>
          </cell>
          <cell r="E595" t="str">
            <v>T5.1001</v>
          </cell>
          <cell r="F595" t="str">
            <v>Tủ trạm treo + khóa + boulon + Bakelit + Collier</v>
          </cell>
          <cell r="G595" t="str">
            <v>cái</v>
          </cell>
          <cell r="U595">
            <v>45</v>
          </cell>
          <cell r="V595">
            <v>0</v>
          </cell>
        </row>
        <row r="596">
          <cell r="C596">
            <v>0</v>
          </cell>
          <cell r="D596">
            <v>0</v>
          </cell>
          <cell r="F596" t="str">
            <v>Bộ dây dẫn trung thế trạm 1 pha</v>
          </cell>
          <cell r="G596" t="str">
            <v>Bộ</v>
          </cell>
          <cell r="U596">
            <v>0</v>
          </cell>
          <cell r="V596">
            <v>0</v>
          </cell>
        </row>
        <row r="597">
          <cell r="C597">
            <v>0</v>
          </cell>
          <cell r="F597" t="str">
            <v>Gồm có:</v>
          </cell>
          <cell r="U597">
            <v>0</v>
          </cell>
          <cell r="V597">
            <v>0</v>
          </cell>
        </row>
        <row r="598">
          <cell r="B598" t="str">
            <v>CXV25</v>
          </cell>
          <cell r="C598">
            <v>0</v>
          </cell>
          <cell r="E598">
            <v>0</v>
          </cell>
          <cell r="F598" t="str">
            <v>Cáp 24KV C/XLPE/PVC 25mm2</v>
          </cell>
          <cell r="G598" t="str">
            <v>mét</v>
          </cell>
          <cell r="U598">
            <v>0.75</v>
          </cell>
          <cell r="V598">
            <v>0</v>
          </cell>
        </row>
        <row r="599">
          <cell r="B599" t="str">
            <v>KQ4</v>
          </cell>
          <cell r="C599">
            <v>0</v>
          </cell>
          <cell r="E599" t="str">
            <v>D6.6201</v>
          </cell>
          <cell r="F599" t="str">
            <v>Kẹp quai 4/0 (quai đồng 8mm)</v>
          </cell>
          <cell r="G599" t="str">
            <v>cái</v>
          </cell>
          <cell r="U599">
            <v>0.3</v>
          </cell>
          <cell r="V599">
            <v>0</v>
          </cell>
        </row>
        <row r="600">
          <cell r="B600" t="str">
            <v>CKQ</v>
          </cell>
          <cell r="C600">
            <v>0</v>
          </cell>
          <cell r="E600">
            <v>0</v>
          </cell>
          <cell r="F600" t="str">
            <v>Chụp cách điện kẹp quai</v>
          </cell>
          <cell r="G600" t="str">
            <v>cái</v>
          </cell>
          <cell r="U600">
            <v>0.2</v>
          </cell>
          <cell r="V600">
            <v>0</v>
          </cell>
        </row>
        <row r="601">
          <cell r="B601" t="str">
            <v>HL2</v>
          </cell>
          <cell r="C601">
            <v>0</v>
          </cell>
          <cell r="E601" t="str">
            <v>D6.6202</v>
          </cell>
          <cell r="F601" t="str">
            <v>Kẹp hotline 2/0</v>
          </cell>
          <cell r="G601" t="str">
            <v>cái</v>
          </cell>
          <cell r="U601">
            <v>0.1</v>
          </cell>
          <cell r="V601">
            <v>0</v>
          </cell>
        </row>
        <row r="602">
          <cell r="B602" t="str">
            <v>LCAPDONGTB95</v>
          </cell>
          <cell r="C602">
            <v>0</v>
          </cell>
          <cell r="E602" t="str">
            <v>T4.4201</v>
          </cell>
          <cell r="F602" t="str">
            <v>Lắp cáp đồng xuống thiết bị D ≤ 95mm2</v>
          </cell>
          <cell r="G602" t="str">
            <v>m</v>
          </cell>
          <cell r="U602">
            <v>0</v>
          </cell>
          <cell r="V602">
            <v>0</v>
          </cell>
        </row>
        <row r="603">
          <cell r="C603">
            <v>0</v>
          </cell>
          <cell r="D603">
            <v>0</v>
          </cell>
          <cell r="F603" t="str">
            <v>Bộ dây dẫn hạ thế lộ xuống</v>
          </cell>
          <cell r="G603" t="str">
            <v>Bộ</v>
          </cell>
          <cell r="U603">
            <v>0</v>
          </cell>
          <cell r="V603">
            <v>0</v>
          </cell>
        </row>
        <row r="604">
          <cell r="C604">
            <v>0</v>
          </cell>
          <cell r="F604" t="str">
            <v>Gồm có:</v>
          </cell>
          <cell r="U604">
            <v>0</v>
          </cell>
          <cell r="V604">
            <v>0</v>
          </cell>
        </row>
        <row r="605">
          <cell r="B605" t="str">
            <v>CV70</v>
          </cell>
          <cell r="C605">
            <v>0</v>
          </cell>
          <cell r="E605">
            <v>0</v>
          </cell>
          <cell r="F605" t="str">
            <v>Cáp đồng bọc CV70</v>
          </cell>
          <cell r="G605" t="str">
            <v>mét</v>
          </cell>
          <cell r="U605">
            <v>0.73899999999999999</v>
          </cell>
          <cell r="V605">
            <v>0</v>
          </cell>
        </row>
        <row r="606">
          <cell r="B606" t="str">
            <v>CV50</v>
          </cell>
          <cell r="C606">
            <v>0</v>
          </cell>
          <cell r="E606">
            <v>0</v>
          </cell>
          <cell r="F606" t="str">
            <v>Cáp đồng bọc CV50</v>
          </cell>
          <cell r="G606" t="str">
            <v>mét</v>
          </cell>
          <cell r="U606">
            <v>0.53400000000000003</v>
          </cell>
          <cell r="V606">
            <v>0</v>
          </cell>
        </row>
        <row r="607">
          <cell r="B607" t="str">
            <v>CVV4X4</v>
          </cell>
          <cell r="C607">
            <v>0</v>
          </cell>
          <cell r="E607">
            <v>0</v>
          </cell>
          <cell r="F607" t="str">
            <v>Cáp điều khiển CVV 4x4,0mm2</v>
          </cell>
          <cell r="G607" t="str">
            <v>mét</v>
          </cell>
          <cell r="U607">
            <v>3.024</v>
          </cell>
          <cell r="V607">
            <v>0</v>
          </cell>
        </row>
        <row r="608">
          <cell r="B608" t="str">
            <v>COS70</v>
          </cell>
          <cell r="C608">
            <v>0</v>
          </cell>
          <cell r="E608" t="str">
            <v>D4.5003</v>
          </cell>
          <cell r="F608" t="str">
            <v>Đầu cosse ép Cu 70mm2</v>
          </cell>
          <cell r="G608" t="str">
            <v>cái</v>
          </cell>
          <cell r="U608">
            <v>0.2</v>
          </cell>
          <cell r="V608">
            <v>0</v>
          </cell>
        </row>
        <row r="609">
          <cell r="B609" t="str">
            <v>COS50</v>
          </cell>
          <cell r="C609">
            <v>0</v>
          </cell>
          <cell r="E609" t="str">
            <v>D4.5002</v>
          </cell>
          <cell r="F609" t="str">
            <v>Đầu cosse ép Cu 50mm2</v>
          </cell>
          <cell r="G609" t="str">
            <v>cái</v>
          </cell>
          <cell r="U609">
            <v>0.1</v>
          </cell>
          <cell r="V609">
            <v>0</v>
          </cell>
        </row>
        <row r="610">
          <cell r="B610" t="str">
            <v>CHCOS70</v>
          </cell>
          <cell r="C610">
            <v>0</v>
          </cell>
          <cell r="E610">
            <v>0</v>
          </cell>
          <cell r="F610" t="str">
            <v>Chụp đầu cosse  70mm2</v>
          </cell>
          <cell r="G610" t="str">
            <v>cái</v>
          </cell>
          <cell r="U610">
            <v>0</v>
          </cell>
          <cell r="V610">
            <v>0</v>
          </cell>
        </row>
        <row r="611">
          <cell r="B611" t="str">
            <v>CHCOS50</v>
          </cell>
          <cell r="C611">
            <v>0</v>
          </cell>
          <cell r="E611">
            <v>0</v>
          </cell>
          <cell r="F611" t="str">
            <v>Chụp đầu cosse  50mm2</v>
          </cell>
          <cell r="G611" t="str">
            <v>cái</v>
          </cell>
          <cell r="U611">
            <v>0</v>
          </cell>
          <cell r="V611">
            <v>0</v>
          </cell>
        </row>
        <row r="612">
          <cell r="B612" t="str">
            <v>PVC90</v>
          </cell>
          <cell r="C612">
            <v>0</v>
          </cell>
          <cell r="E612">
            <v>0</v>
          </cell>
          <cell r="F612" t="str">
            <v xml:space="preserve">Ống PVC D90x3,8mm </v>
          </cell>
          <cell r="G612" t="str">
            <v>m</v>
          </cell>
          <cell r="U612">
            <v>2</v>
          </cell>
          <cell r="V612">
            <v>0</v>
          </cell>
        </row>
        <row r="613">
          <cell r="B613" t="str">
            <v>CD90</v>
          </cell>
          <cell r="C613">
            <v>0</v>
          </cell>
          <cell r="E613" t="str">
            <v>D3.3241</v>
          </cell>
          <cell r="F613" t="str">
            <v>Cổ dê kẹp ống PVC D 90 (có giá nới)</v>
          </cell>
          <cell r="G613" t="str">
            <v>bộ</v>
          </cell>
          <cell r="U613">
            <v>1.5</v>
          </cell>
          <cell r="V613">
            <v>0</v>
          </cell>
        </row>
        <row r="614">
          <cell r="B614" t="str">
            <v>CD90</v>
          </cell>
          <cell r="C614">
            <v>0</v>
          </cell>
          <cell r="E614" t="str">
            <v>D3.3241</v>
          </cell>
          <cell r="F614" t="str">
            <v>Cổ dê kẹp ống PVC D 90 (có giá nới)</v>
          </cell>
          <cell r="G614" t="str">
            <v>bộ</v>
          </cell>
          <cell r="U614">
            <v>1.5</v>
          </cell>
          <cell r="V614">
            <v>0</v>
          </cell>
        </row>
        <row r="615">
          <cell r="B615" t="str">
            <v>CD90</v>
          </cell>
          <cell r="C615">
            <v>0</v>
          </cell>
          <cell r="E615" t="str">
            <v>D3.3241</v>
          </cell>
          <cell r="F615" t="str">
            <v>Cổ dê kẹp ống PVC D 90 (có giá nới)</v>
          </cell>
          <cell r="G615" t="str">
            <v>bộ</v>
          </cell>
          <cell r="U615">
            <v>1.5</v>
          </cell>
          <cell r="V615">
            <v>0</v>
          </cell>
        </row>
        <row r="616">
          <cell r="B616" t="str">
            <v>CUT90T</v>
          </cell>
          <cell r="C616">
            <v>0</v>
          </cell>
          <cell r="E616">
            <v>0</v>
          </cell>
          <cell r="F616" t="str">
            <v>Co  90 độ PVC 90</v>
          </cell>
          <cell r="G616" t="str">
            <v>cái</v>
          </cell>
          <cell r="U616">
            <v>0</v>
          </cell>
          <cell r="V616">
            <v>0</v>
          </cell>
        </row>
        <row r="617">
          <cell r="B617" t="str">
            <v>NG11490</v>
          </cell>
          <cell r="C617">
            <v>0</v>
          </cell>
          <cell r="E617">
            <v>0</v>
          </cell>
          <cell r="F617" t="str">
            <v>Nối giảm PVC 114-90</v>
          </cell>
          <cell r="G617" t="str">
            <v>cái</v>
          </cell>
          <cell r="U617">
            <v>0</v>
          </cell>
          <cell r="V617">
            <v>0</v>
          </cell>
        </row>
        <row r="618">
          <cell r="B618" t="str">
            <v>CUT90135</v>
          </cell>
          <cell r="C618">
            <v>0</v>
          </cell>
          <cell r="E618">
            <v>0</v>
          </cell>
          <cell r="F618" t="str">
            <v>Co 135 độ PVC 90</v>
          </cell>
          <cell r="G618" t="str">
            <v>cái</v>
          </cell>
          <cell r="U618">
            <v>0</v>
          </cell>
          <cell r="V618">
            <v>0</v>
          </cell>
        </row>
        <row r="619">
          <cell r="B619" t="str">
            <v>KEODAN</v>
          </cell>
          <cell r="C619">
            <v>0</v>
          </cell>
          <cell r="E619">
            <v>0</v>
          </cell>
          <cell r="F619" t="str">
            <v>Keo dán ống PVC (100gr)</v>
          </cell>
          <cell r="G619" t="str">
            <v>tuýp</v>
          </cell>
          <cell r="U619">
            <v>0</v>
          </cell>
          <cell r="V619">
            <v>0</v>
          </cell>
        </row>
        <row r="620">
          <cell r="B620" t="str">
            <v>KEOBIT</v>
          </cell>
          <cell r="C620">
            <v>0</v>
          </cell>
          <cell r="E620">
            <v>0</v>
          </cell>
          <cell r="F620" t="str">
            <v>Keo silicon bít miệng ống</v>
          </cell>
          <cell r="G620" t="str">
            <v>ống</v>
          </cell>
          <cell r="U620">
            <v>0</v>
          </cell>
          <cell r="V620">
            <v>0</v>
          </cell>
        </row>
        <row r="621">
          <cell r="B621" t="str">
            <v>BANGKEO</v>
          </cell>
          <cell r="C621">
            <v>0</v>
          </cell>
          <cell r="E621">
            <v>0</v>
          </cell>
          <cell r="F621" t="str">
            <v>Băng keo cách điện</v>
          </cell>
          <cell r="G621" t="str">
            <v>cuộn</v>
          </cell>
          <cell r="U621">
            <v>0</v>
          </cell>
          <cell r="V621">
            <v>0</v>
          </cell>
        </row>
        <row r="622">
          <cell r="B622" t="str">
            <v>LPVC90CL</v>
          </cell>
          <cell r="C622">
            <v>0</v>
          </cell>
          <cell r="E622" t="str">
            <v>D4.1410</v>
          </cell>
          <cell r="F622" t="str">
            <v>Lắp ống nhựa PVC D90</v>
          </cell>
          <cell r="G622" t="str">
            <v>mét</v>
          </cell>
          <cell r="U622">
            <v>0</v>
          </cell>
          <cell r="V622">
            <v>0</v>
          </cell>
        </row>
        <row r="623">
          <cell r="B623" t="str">
            <v>LCAPDONGTB95</v>
          </cell>
          <cell r="C623">
            <v>0</v>
          </cell>
          <cell r="E623" t="str">
            <v>T4.4201</v>
          </cell>
          <cell r="F623" t="str">
            <v>Lắp cáp đồng xuống thiết bị D ≤ 95mm2</v>
          </cell>
          <cell r="G623" t="str">
            <v>m</v>
          </cell>
          <cell r="U623">
            <v>0</v>
          </cell>
          <cell r="V623">
            <v>0</v>
          </cell>
        </row>
        <row r="624">
          <cell r="C624">
            <v>0</v>
          </cell>
          <cell r="D624">
            <v>0</v>
          </cell>
          <cell r="F624" t="str">
            <v>Bộ dây dẫn hạ thế lộ lên</v>
          </cell>
          <cell r="G624" t="str">
            <v>Bộ</v>
          </cell>
          <cell r="U624">
            <v>0</v>
          </cell>
          <cell r="V624">
            <v>0</v>
          </cell>
        </row>
        <row r="625">
          <cell r="C625">
            <v>0</v>
          </cell>
          <cell r="F625" t="str">
            <v>Gồm có:</v>
          </cell>
          <cell r="U625">
            <v>0</v>
          </cell>
          <cell r="V625">
            <v>0</v>
          </cell>
        </row>
        <row r="626">
          <cell r="B626" t="str">
            <v>CV70</v>
          </cell>
          <cell r="C626">
            <v>0</v>
          </cell>
          <cell r="E626">
            <v>0</v>
          </cell>
          <cell r="F626" t="str">
            <v>Cáp đồng bọc CV70</v>
          </cell>
          <cell r="G626" t="str">
            <v>mét</v>
          </cell>
          <cell r="U626">
            <v>0.73899999999999999</v>
          </cell>
          <cell r="V626">
            <v>0</v>
          </cell>
        </row>
        <row r="627">
          <cell r="B627" t="str">
            <v>CV50</v>
          </cell>
          <cell r="C627">
            <v>0</v>
          </cell>
          <cell r="E627">
            <v>0</v>
          </cell>
          <cell r="F627" t="str">
            <v>Cáp đồng bọc CV50</v>
          </cell>
          <cell r="G627" t="str">
            <v>mét</v>
          </cell>
          <cell r="U627">
            <v>0.53400000000000003</v>
          </cell>
          <cell r="V627">
            <v>0</v>
          </cell>
        </row>
        <row r="628">
          <cell r="B628" t="str">
            <v>COS70</v>
          </cell>
          <cell r="C628">
            <v>0</v>
          </cell>
          <cell r="E628" t="str">
            <v>D4.5003</v>
          </cell>
          <cell r="F628" t="str">
            <v>Đầu cosse ép Cu 70mm2</v>
          </cell>
          <cell r="G628" t="str">
            <v>cái</v>
          </cell>
          <cell r="U628">
            <v>0.2</v>
          </cell>
          <cell r="V628">
            <v>0</v>
          </cell>
        </row>
        <row r="629">
          <cell r="B629" t="str">
            <v>COS50</v>
          </cell>
          <cell r="C629">
            <v>0</v>
          </cell>
          <cell r="E629" t="str">
            <v>D4.5002</v>
          </cell>
          <cell r="F629" t="str">
            <v>Đầu cosse ép Cu 50mm2</v>
          </cell>
          <cell r="G629" t="str">
            <v>cái</v>
          </cell>
          <cell r="U629">
            <v>0.1</v>
          </cell>
          <cell r="V629">
            <v>0</v>
          </cell>
        </row>
        <row r="630">
          <cell r="B630" t="str">
            <v>CHCOS70</v>
          </cell>
          <cell r="C630">
            <v>0</v>
          </cell>
          <cell r="E630">
            <v>0</v>
          </cell>
          <cell r="F630" t="str">
            <v>Chụp đầu cosse  70mm2</v>
          </cell>
          <cell r="G630" t="str">
            <v>cái</v>
          </cell>
          <cell r="U630">
            <v>0</v>
          </cell>
          <cell r="V630">
            <v>0</v>
          </cell>
        </row>
        <row r="631">
          <cell r="B631" t="str">
            <v>CHCOS50</v>
          </cell>
          <cell r="C631">
            <v>0</v>
          </cell>
          <cell r="E631">
            <v>0</v>
          </cell>
          <cell r="F631" t="str">
            <v>Chụp đầu cosse  50mm2</v>
          </cell>
          <cell r="G631" t="str">
            <v>cái</v>
          </cell>
          <cell r="U631">
            <v>0</v>
          </cell>
          <cell r="V631">
            <v>0</v>
          </cell>
        </row>
        <row r="632">
          <cell r="B632" t="str">
            <v>PVC90</v>
          </cell>
          <cell r="C632">
            <v>0</v>
          </cell>
          <cell r="E632">
            <v>0</v>
          </cell>
          <cell r="F632" t="str">
            <v xml:space="preserve">Ống PVC D90x3,8mm </v>
          </cell>
          <cell r="G632" t="str">
            <v>m</v>
          </cell>
          <cell r="U632">
            <v>2</v>
          </cell>
          <cell r="V632">
            <v>0</v>
          </cell>
        </row>
        <row r="633">
          <cell r="B633" t="str">
            <v>CD90</v>
          </cell>
          <cell r="C633">
            <v>0</v>
          </cell>
          <cell r="E633" t="str">
            <v>D3.3241</v>
          </cell>
          <cell r="F633" t="str">
            <v>Cổ dê kẹp ống PVC D 90 (có giá nới)</v>
          </cell>
          <cell r="G633" t="str">
            <v>bộ</v>
          </cell>
          <cell r="U633">
            <v>1.5</v>
          </cell>
          <cell r="V633">
            <v>0</v>
          </cell>
        </row>
        <row r="634">
          <cell r="B634" t="str">
            <v>CD90</v>
          </cell>
          <cell r="C634">
            <v>0</v>
          </cell>
          <cell r="E634" t="str">
            <v>D3.3241</v>
          </cell>
          <cell r="F634" t="str">
            <v>Cổ dê kẹp ống PVC D 90 (có giá nới)</v>
          </cell>
          <cell r="G634" t="str">
            <v>bộ</v>
          </cell>
          <cell r="U634">
            <v>1.5</v>
          </cell>
          <cell r="V634">
            <v>0</v>
          </cell>
        </row>
        <row r="635">
          <cell r="B635" t="str">
            <v>CD90</v>
          </cell>
          <cell r="C635">
            <v>0</v>
          </cell>
          <cell r="E635" t="str">
            <v>D3.3241</v>
          </cell>
          <cell r="F635" t="str">
            <v>Cổ dê kẹp ống PVC D 90 (có giá nới)</v>
          </cell>
          <cell r="G635" t="str">
            <v>bộ</v>
          </cell>
          <cell r="U635">
            <v>1.5</v>
          </cell>
          <cell r="V635">
            <v>0</v>
          </cell>
        </row>
        <row r="636">
          <cell r="B636" t="str">
            <v>CUT90T</v>
          </cell>
          <cell r="C636">
            <v>0</v>
          </cell>
          <cell r="E636">
            <v>0</v>
          </cell>
          <cell r="F636" t="str">
            <v>Co  90 độ PVC 90</v>
          </cell>
          <cell r="G636" t="str">
            <v>cái</v>
          </cell>
          <cell r="U636">
            <v>0</v>
          </cell>
          <cell r="V636">
            <v>0</v>
          </cell>
        </row>
        <row r="637">
          <cell r="B637" t="str">
            <v>CUT90135</v>
          </cell>
          <cell r="C637">
            <v>0</v>
          </cell>
          <cell r="E637">
            <v>0</v>
          </cell>
          <cell r="F637" t="str">
            <v>Co 135 độ PVC 90</v>
          </cell>
          <cell r="G637" t="str">
            <v>cái</v>
          </cell>
          <cell r="U637">
            <v>0</v>
          </cell>
          <cell r="V637">
            <v>0</v>
          </cell>
        </row>
        <row r="638">
          <cell r="B638" t="str">
            <v>KEODAN</v>
          </cell>
          <cell r="C638">
            <v>0</v>
          </cell>
          <cell r="E638">
            <v>0</v>
          </cell>
          <cell r="F638" t="str">
            <v>Keo dán ống PVC (100gr)</v>
          </cell>
          <cell r="G638" t="str">
            <v>tuýp</v>
          </cell>
          <cell r="U638">
            <v>0</v>
          </cell>
          <cell r="V638">
            <v>0</v>
          </cell>
        </row>
        <row r="639">
          <cell r="B639" t="str">
            <v>KEOBIT</v>
          </cell>
          <cell r="C639">
            <v>0</v>
          </cell>
          <cell r="E639">
            <v>0</v>
          </cell>
          <cell r="F639" t="str">
            <v>Keo silicon bít miệng ống</v>
          </cell>
          <cell r="G639" t="str">
            <v>ống</v>
          </cell>
          <cell r="U639">
            <v>0</v>
          </cell>
          <cell r="V639">
            <v>0</v>
          </cell>
        </row>
        <row r="640">
          <cell r="B640" t="str">
            <v>BANGKEO</v>
          </cell>
          <cell r="C640">
            <v>0</v>
          </cell>
          <cell r="E640">
            <v>0</v>
          </cell>
          <cell r="F640" t="str">
            <v>Băng keo cách điện</v>
          </cell>
          <cell r="G640" t="str">
            <v>cuộn</v>
          </cell>
          <cell r="U640">
            <v>0</v>
          </cell>
          <cell r="V640">
            <v>0</v>
          </cell>
        </row>
        <row r="641">
          <cell r="B641" t="str">
            <v>LPVC90CL</v>
          </cell>
          <cell r="C641">
            <v>0</v>
          </cell>
          <cell r="E641" t="str">
            <v>D4.1410</v>
          </cell>
          <cell r="F641" t="str">
            <v>Lắp ống nhựa PVC D90</v>
          </cell>
          <cell r="G641" t="str">
            <v>mét</v>
          </cell>
          <cell r="U641">
            <v>0</v>
          </cell>
          <cell r="V641">
            <v>0</v>
          </cell>
        </row>
        <row r="642">
          <cell r="B642" t="str">
            <v>LCAPDONGTB95</v>
          </cell>
          <cell r="C642">
            <v>0</v>
          </cell>
          <cell r="E642" t="str">
            <v>T4.4201</v>
          </cell>
          <cell r="F642" t="str">
            <v>Lắp cáp đồng xuống thiết bị D ≤ 95mm2</v>
          </cell>
          <cell r="G642" t="str">
            <v>m</v>
          </cell>
          <cell r="U642">
            <v>0</v>
          </cell>
          <cell r="V642">
            <v>0</v>
          </cell>
        </row>
        <row r="643">
          <cell r="B643" t="str">
            <v>BANG</v>
          </cell>
          <cell r="C643">
            <v>0</v>
          </cell>
          <cell r="D643">
            <v>0</v>
          </cell>
          <cell r="E643" t="str">
            <v>D3.3201</v>
          </cell>
          <cell r="F643" t="str">
            <v>Bảng tên trạm + bulon</v>
          </cell>
          <cell r="G643" t="str">
            <v>bộ</v>
          </cell>
          <cell r="U643">
            <v>0</v>
          </cell>
          <cell r="V643">
            <v>0</v>
          </cell>
        </row>
        <row r="644">
          <cell r="A644" t="str">
            <v>TR3X50</v>
          </cell>
          <cell r="C644">
            <v>0</v>
          </cell>
          <cell r="E644" t="str">
            <v>0 Trạm 3 pha 3x50kVA</v>
          </cell>
          <cell r="U644">
            <v>0</v>
          </cell>
          <cell r="V644">
            <v>0</v>
          </cell>
        </row>
        <row r="645">
          <cell r="A645" t="str">
            <v>TBTR3X50</v>
          </cell>
          <cell r="C645">
            <v>0</v>
          </cell>
          <cell r="F645" t="str">
            <v>A.PHẦN THIẾT BỊ</v>
          </cell>
          <cell r="N645">
            <v>0</v>
          </cell>
          <cell r="O645">
            <v>0</v>
          </cell>
          <cell r="Q645">
            <v>0</v>
          </cell>
          <cell r="R645">
            <v>0</v>
          </cell>
          <cell r="U645">
            <v>0</v>
          </cell>
          <cell r="V645">
            <v>0</v>
          </cell>
        </row>
        <row r="646">
          <cell r="A646">
            <v>0</v>
          </cell>
          <cell r="B646" t="str">
            <v>TR501</v>
          </cell>
          <cell r="C646">
            <v>0</v>
          </cell>
          <cell r="E646" t="str">
            <v>T1.1432</v>
          </cell>
          <cell r="F646" t="str">
            <v>Máy biến áp AMORPHOUS 12,7/0,23-0,46kV  50kVA (trạm treo NC x 1,1)</v>
          </cell>
          <cell r="G646" t="str">
            <v>máy</v>
          </cell>
          <cell r="H646">
            <v>0</v>
          </cell>
          <cell r="I646">
            <v>44055000</v>
          </cell>
          <cell r="L646">
            <v>876906</v>
          </cell>
          <cell r="M646">
            <v>380270</v>
          </cell>
          <cell r="N646">
            <v>0</v>
          </cell>
          <cell r="O646">
            <v>0</v>
          </cell>
          <cell r="Q646">
            <v>0</v>
          </cell>
          <cell r="R646">
            <v>0</v>
          </cell>
          <cell r="U646">
            <v>390</v>
          </cell>
          <cell r="V646">
            <v>0</v>
          </cell>
        </row>
        <row r="647">
          <cell r="A647">
            <v>0</v>
          </cell>
          <cell r="B647" t="str">
            <v>FCO100</v>
          </cell>
          <cell r="C647">
            <v>0</v>
          </cell>
          <cell r="E647" t="str">
            <v>T2.3505</v>
          </cell>
          <cell r="F647" t="str">
            <v>FCO 27kV - 100A</v>
          </cell>
          <cell r="G647" t="str">
            <v>cái</v>
          </cell>
          <cell r="H647">
            <v>0</v>
          </cell>
          <cell r="I647">
            <v>921000</v>
          </cell>
          <cell r="L647">
            <v>74213.333333333328</v>
          </cell>
          <cell r="M647">
            <v>0</v>
          </cell>
          <cell r="N647">
            <v>0</v>
          </cell>
          <cell r="O647">
            <v>0</v>
          </cell>
          <cell r="Q647">
            <v>0</v>
          </cell>
          <cell r="R647">
            <v>0</v>
          </cell>
          <cell r="U647">
            <v>1.5</v>
          </cell>
          <cell r="V647">
            <v>0</v>
          </cell>
        </row>
        <row r="648">
          <cell r="A648">
            <v>0</v>
          </cell>
          <cell r="B648" t="str">
            <v>LA18</v>
          </cell>
          <cell r="C648">
            <v>0</v>
          </cell>
          <cell r="E648" t="str">
            <v>T2.5004</v>
          </cell>
          <cell r="F648" t="str">
            <v>LA 18kV 10kA</v>
          </cell>
          <cell r="G648" t="str">
            <v>cái</v>
          </cell>
          <cell r="H648">
            <v>0</v>
          </cell>
          <cell r="I648">
            <v>784000</v>
          </cell>
          <cell r="L648">
            <v>27830</v>
          </cell>
          <cell r="M648">
            <v>0</v>
          </cell>
          <cell r="N648">
            <v>0</v>
          </cell>
          <cell r="O648">
            <v>0</v>
          </cell>
          <cell r="Q648">
            <v>0</v>
          </cell>
          <cell r="R648">
            <v>0</v>
          </cell>
          <cell r="U648">
            <v>0.8</v>
          </cell>
          <cell r="V648">
            <v>0</v>
          </cell>
        </row>
        <row r="649">
          <cell r="A649">
            <v>0</v>
          </cell>
          <cell r="B649" t="str">
            <v>ATM320</v>
          </cell>
          <cell r="C649">
            <v>0</v>
          </cell>
          <cell r="E649" t="str">
            <v>T2.8404</v>
          </cell>
          <cell r="F649" t="str">
            <v xml:space="preserve">MCCB 3 cực 600V -320A - 35KA </v>
          </cell>
          <cell r="G649" t="str">
            <v>cái</v>
          </cell>
          <cell r="H649">
            <v>0</v>
          </cell>
          <cell r="I649">
            <v>5530000</v>
          </cell>
          <cell r="L649">
            <v>0</v>
          </cell>
          <cell r="M649">
            <v>0</v>
          </cell>
          <cell r="N649">
            <v>0</v>
          </cell>
          <cell r="O649">
            <v>0</v>
          </cell>
          <cell r="Q649">
            <v>0</v>
          </cell>
          <cell r="R649">
            <v>0</v>
          </cell>
          <cell r="U649">
            <v>3</v>
          </cell>
          <cell r="V649">
            <v>0</v>
          </cell>
        </row>
        <row r="650">
          <cell r="A650">
            <v>0</v>
          </cell>
          <cell r="B650" t="str">
            <v>TI200</v>
          </cell>
          <cell r="C650">
            <v>0</v>
          </cell>
          <cell r="E650">
            <v>0</v>
          </cell>
          <cell r="F650" t="str">
            <v xml:space="preserve">Biến dòng 600V - 200/5A </v>
          </cell>
          <cell r="G650" t="str">
            <v>cái</v>
          </cell>
          <cell r="H650">
            <v>0</v>
          </cell>
          <cell r="I650">
            <v>0</v>
          </cell>
          <cell r="L650">
            <v>0</v>
          </cell>
          <cell r="M650">
            <v>0</v>
          </cell>
          <cell r="N650">
            <v>0</v>
          </cell>
          <cell r="O650">
            <v>0</v>
          </cell>
          <cell r="Q650">
            <v>0</v>
          </cell>
          <cell r="R650">
            <v>0</v>
          </cell>
          <cell r="U650">
            <v>0</v>
          </cell>
          <cell r="V650">
            <v>0</v>
          </cell>
        </row>
        <row r="651">
          <cell r="A651">
            <v>0</v>
          </cell>
          <cell r="B651" t="str">
            <v>DK3p5A</v>
          </cell>
          <cell r="C651">
            <v>0</v>
          </cell>
          <cell r="E651" t="str">
            <v>05.5104</v>
          </cell>
          <cell r="F651" t="str">
            <v>Điện kế 3 pha 4 dây 220/380V-5A</v>
          </cell>
          <cell r="G651" t="str">
            <v>cái</v>
          </cell>
          <cell r="H651">
            <v>0</v>
          </cell>
          <cell r="I651">
            <v>0</v>
          </cell>
          <cell r="L651">
            <v>0</v>
          </cell>
          <cell r="M651">
            <v>0</v>
          </cell>
          <cell r="N651">
            <v>0</v>
          </cell>
          <cell r="O651">
            <v>0</v>
          </cell>
          <cell r="Q651">
            <v>0</v>
          </cell>
          <cell r="R651">
            <v>0</v>
          </cell>
          <cell r="U651">
            <v>1.5</v>
          </cell>
          <cell r="V651">
            <v>0</v>
          </cell>
        </row>
        <row r="652">
          <cell r="A652" t="str">
            <v>VLTR3X50</v>
          </cell>
          <cell r="C652">
            <v>0</v>
          </cell>
          <cell r="F652" t="str">
            <v>B. PHẦN VẬT LIỆU</v>
          </cell>
          <cell r="N652">
            <v>0</v>
          </cell>
          <cell r="O652">
            <v>0</v>
          </cell>
          <cell r="Q652">
            <v>0</v>
          </cell>
          <cell r="R652">
            <v>0</v>
          </cell>
          <cell r="U652">
            <v>0</v>
          </cell>
          <cell r="V652">
            <v>0</v>
          </cell>
        </row>
        <row r="653">
          <cell r="C653">
            <v>0</v>
          </cell>
          <cell r="D653">
            <v>0</v>
          </cell>
          <cell r="F653" t="str">
            <v>Vật liệu bảo vệ thiết bị</v>
          </cell>
          <cell r="G653" t="str">
            <v>Bộ</v>
          </cell>
          <cell r="H653">
            <v>0</v>
          </cell>
          <cell r="U653">
            <v>0</v>
          </cell>
          <cell r="V653">
            <v>0</v>
          </cell>
        </row>
        <row r="654">
          <cell r="A654">
            <v>0</v>
          </cell>
          <cell r="B654" t="str">
            <v>CHI6K</v>
          </cell>
          <cell r="C654">
            <v>0</v>
          </cell>
          <cell r="E654">
            <v>0</v>
          </cell>
          <cell r="F654" t="str">
            <v>Dây chảy 6K</v>
          </cell>
          <cell r="G654" t="str">
            <v>Sợi</v>
          </cell>
          <cell r="H654">
            <v>0</v>
          </cell>
          <cell r="I654">
            <v>24300</v>
          </cell>
          <cell r="L654">
            <v>0</v>
          </cell>
          <cell r="M654">
            <v>0</v>
          </cell>
          <cell r="N654">
            <v>0</v>
          </cell>
          <cell r="O654">
            <v>0</v>
          </cell>
          <cell r="Q654">
            <v>0</v>
          </cell>
          <cell r="R654">
            <v>0</v>
          </cell>
          <cell r="U654">
            <v>0</v>
          </cell>
          <cell r="V654">
            <v>0</v>
          </cell>
        </row>
        <row r="655">
          <cell r="A655">
            <v>0</v>
          </cell>
          <cell r="B655" t="str">
            <v>CHUPFCO</v>
          </cell>
          <cell r="C655">
            <v>0</v>
          </cell>
          <cell r="E655">
            <v>0</v>
          </cell>
          <cell r="F655" t="str">
            <v>Chụp đầu FCO (Trên + Dưới)</v>
          </cell>
          <cell r="G655" t="str">
            <v>bộ</v>
          </cell>
          <cell r="H655">
            <v>0</v>
          </cell>
          <cell r="I655">
            <v>190000</v>
          </cell>
          <cell r="L655">
            <v>0</v>
          </cell>
          <cell r="M655">
            <v>0</v>
          </cell>
          <cell r="N655">
            <v>0</v>
          </cell>
          <cell r="O655">
            <v>0</v>
          </cell>
          <cell r="Q655">
            <v>0</v>
          </cell>
          <cell r="R655">
            <v>0</v>
          </cell>
          <cell r="U655">
            <v>0</v>
          </cell>
          <cell r="V655">
            <v>0</v>
          </cell>
        </row>
        <row r="656">
          <cell r="A656">
            <v>0</v>
          </cell>
          <cell r="B656" t="str">
            <v>CHUPLA</v>
          </cell>
          <cell r="C656">
            <v>0</v>
          </cell>
          <cell r="E656">
            <v>0</v>
          </cell>
          <cell r="F656" t="str">
            <v>Chụp đầu LA</v>
          </cell>
          <cell r="G656" t="str">
            <v>cái</v>
          </cell>
          <cell r="H656">
            <v>0</v>
          </cell>
          <cell r="I656">
            <v>32000</v>
          </cell>
          <cell r="L656">
            <v>0</v>
          </cell>
          <cell r="M656">
            <v>0</v>
          </cell>
          <cell r="N656">
            <v>0</v>
          </cell>
          <cell r="O656">
            <v>0</v>
          </cell>
          <cell r="Q656">
            <v>0</v>
          </cell>
          <cell r="R656">
            <v>0</v>
          </cell>
          <cell r="U656">
            <v>0</v>
          </cell>
          <cell r="V656">
            <v>0</v>
          </cell>
        </row>
        <row r="657">
          <cell r="A657">
            <v>0</v>
          </cell>
          <cell r="B657" t="str">
            <v>CHUPMBA</v>
          </cell>
          <cell r="C657">
            <v>0</v>
          </cell>
          <cell r="E657">
            <v>0</v>
          </cell>
          <cell r="F657" t="str">
            <v>Chụp đầu cực MBA</v>
          </cell>
          <cell r="G657" t="str">
            <v>cái</v>
          </cell>
          <cell r="H657">
            <v>0</v>
          </cell>
          <cell r="I657">
            <v>52000</v>
          </cell>
          <cell r="L657">
            <v>0</v>
          </cell>
          <cell r="M657">
            <v>0</v>
          </cell>
          <cell r="N657">
            <v>0</v>
          </cell>
          <cell r="O657">
            <v>0</v>
          </cell>
          <cell r="Q657">
            <v>0</v>
          </cell>
          <cell r="R657">
            <v>0</v>
          </cell>
          <cell r="U657">
            <v>0</v>
          </cell>
          <cell r="V657">
            <v>0</v>
          </cell>
        </row>
        <row r="658">
          <cell r="A658">
            <v>0</v>
          </cell>
          <cell r="C658">
            <v>0</v>
          </cell>
          <cell r="D658">
            <v>0</v>
          </cell>
          <cell r="F658" t="str">
            <v>Đà Composite bắt LA, FCO</v>
          </cell>
          <cell r="G658" t="str">
            <v>Bộ</v>
          </cell>
          <cell r="H658">
            <v>0</v>
          </cell>
          <cell r="U658">
            <v>0</v>
          </cell>
          <cell r="V658">
            <v>0</v>
          </cell>
        </row>
        <row r="659">
          <cell r="A659">
            <v>0</v>
          </cell>
          <cell r="C659">
            <v>0</v>
          </cell>
          <cell r="F659" t="str">
            <v>Gồm có:</v>
          </cell>
          <cell r="U659">
            <v>0</v>
          </cell>
          <cell r="V659">
            <v>0</v>
          </cell>
        </row>
        <row r="660">
          <cell r="A660">
            <v>0</v>
          </cell>
          <cell r="B660" t="str">
            <v>COM2400</v>
          </cell>
          <cell r="C660">
            <v>0</v>
          </cell>
          <cell r="E660">
            <v>0</v>
          </cell>
          <cell r="F660" t="str">
            <v>Đà hộp composite 110x80x5-2400</v>
          </cell>
          <cell r="G660" t="str">
            <v>cái</v>
          </cell>
          <cell r="H660">
            <v>0</v>
          </cell>
          <cell r="I660">
            <v>1291000</v>
          </cell>
          <cell r="L660">
            <v>0</v>
          </cell>
          <cell r="M660">
            <v>0</v>
          </cell>
          <cell r="N660">
            <v>0</v>
          </cell>
          <cell r="O660">
            <v>0</v>
          </cell>
          <cell r="Q660">
            <v>0</v>
          </cell>
          <cell r="R660">
            <v>0</v>
          </cell>
          <cell r="U660">
            <v>9.6</v>
          </cell>
          <cell r="V660">
            <v>0</v>
          </cell>
        </row>
        <row r="661">
          <cell r="A661">
            <v>0</v>
          </cell>
          <cell r="B661" t="str">
            <v>CCOM2400</v>
          </cell>
          <cell r="C661">
            <v>0</v>
          </cell>
          <cell r="E661">
            <v>0</v>
          </cell>
          <cell r="F661" t="str">
            <v>Thanh chống Composite dẹp 10x40x920</v>
          </cell>
          <cell r="G661" t="str">
            <v>cái</v>
          </cell>
          <cell r="H661">
            <v>0</v>
          </cell>
          <cell r="I661">
            <v>186000</v>
          </cell>
          <cell r="L661">
            <v>0</v>
          </cell>
          <cell r="M661">
            <v>0</v>
          </cell>
          <cell r="N661">
            <v>0</v>
          </cell>
          <cell r="O661">
            <v>0</v>
          </cell>
          <cell r="Q661">
            <v>0</v>
          </cell>
          <cell r="R661">
            <v>0</v>
          </cell>
          <cell r="U661">
            <v>0.7</v>
          </cell>
          <cell r="V661">
            <v>0</v>
          </cell>
        </row>
        <row r="662">
          <cell r="A662">
            <v>0</v>
          </cell>
          <cell r="B662" t="str">
            <v>BATLL</v>
          </cell>
          <cell r="C662">
            <v>0</v>
          </cell>
          <cell r="E662">
            <v>0</v>
          </cell>
          <cell r="F662" t="str">
            <v>Bass LL bắt FCO và LA</v>
          </cell>
          <cell r="G662" t="str">
            <v>bộ</v>
          </cell>
          <cell r="H662">
            <v>0</v>
          </cell>
          <cell r="I662">
            <v>65000</v>
          </cell>
          <cell r="L662">
            <v>0</v>
          </cell>
          <cell r="M662">
            <v>0</v>
          </cell>
          <cell r="N662">
            <v>0</v>
          </cell>
          <cell r="O662">
            <v>0</v>
          </cell>
          <cell r="Q662">
            <v>0</v>
          </cell>
          <cell r="R662">
            <v>0</v>
          </cell>
          <cell r="U662">
            <v>0.5</v>
          </cell>
          <cell r="V662">
            <v>0</v>
          </cell>
        </row>
        <row r="663">
          <cell r="A663">
            <v>0</v>
          </cell>
          <cell r="B663" t="str">
            <v>B16350</v>
          </cell>
          <cell r="C663">
            <v>0</v>
          </cell>
          <cell r="E663">
            <v>0</v>
          </cell>
          <cell r="F663" t="str">
            <v>Boulon 16x350</v>
          </cell>
          <cell r="G663" t="str">
            <v>bộ</v>
          </cell>
          <cell r="H663">
            <v>0</v>
          </cell>
          <cell r="I663">
            <v>23500</v>
          </cell>
          <cell r="L663">
            <v>0</v>
          </cell>
          <cell r="M663">
            <v>0</v>
          </cell>
          <cell r="N663">
            <v>0</v>
          </cell>
          <cell r="O663">
            <v>0</v>
          </cell>
          <cell r="Q663">
            <v>0</v>
          </cell>
          <cell r="R663">
            <v>0</v>
          </cell>
          <cell r="U663">
            <v>0.3</v>
          </cell>
          <cell r="V663">
            <v>0</v>
          </cell>
        </row>
        <row r="664">
          <cell r="A664">
            <v>0</v>
          </cell>
          <cell r="B664" t="str">
            <v>B16300</v>
          </cell>
          <cell r="C664">
            <v>0</v>
          </cell>
          <cell r="E664">
            <v>0</v>
          </cell>
          <cell r="F664" t="str">
            <v>Boulon 16x300</v>
          </cell>
          <cell r="G664" t="str">
            <v>bộ</v>
          </cell>
          <cell r="H664">
            <v>0</v>
          </cell>
          <cell r="I664">
            <v>21000</v>
          </cell>
          <cell r="L664">
            <v>0</v>
          </cell>
          <cell r="M664">
            <v>0</v>
          </cell>
          <cell r="N664">
            <v>0</v>
          </cell>
          <cell r="O664">
            <v>0</v>
          </cell>
          <cell r="Q664">
            <v>0</v>
          </cell>
          <cell r="R664">
            <v>0</v>
          </cell>
          <cell r="U664">
            <v>0.25</v>
          </cell>
          <cell r="V664">
            <v>0</v>
          </cell>
        </row>
        <row r="665">
          <cell r="A665">
            <v>0</v>
          </cell>
          <cell r="B665" t="str">
            <v>B14120</v>
          </cell>
          <cell r="C665">
            <v>0</v>
          </cell>
          <cell r="E665">
            <v>0</v>
          </cell>
          <cell r="F665" t="str">
            <v>Boulon 14x150</v>
          </cell>
          <cell r="G665" t="str">
            <v>bộ</v>
          </cell>
          <cell r="H665">
            <v>0</v>
          </cell>
          <cell r="I665">
            <v>11000</v>
          </cell>
          <cell r="L665">
            <v>0</v>
          </cell>
          <cell r="M665">
            <v>0</v>
          </cell>
          <cell r="N665">
            <v>0</v>
          </cell>
          <cell r="O665">
            <v>0</v>
          </cell>
          <cell r="Q665">
            <v>0</v>
          </cell>
          <cell r="R665">
            <v>0</v>
          </cell>
          <cell r="U665">
            <v>0.2</v>
          </cell>
          <cell r="V665">
            <v>0</v>
          </cell>
        </row>
        <row r="666">
          <cell r="A666">
            <v>0</v>
          </cell>
          <cell r="B666" t="str">
            <v>LCOM2400</v>
          </cell>
          <cell r="C666">
            <v>0</v>
          </cell>
          <cell r="E666" t="str">
            <v>D2.6011</v>
          </cell>
          <cell r="F666" t="str">
            <v>Lắp đà composite 2400mm đơn, trên trụ BTLT</v>
          </cell>
          <cell r="G666" t="str">
            <v>bộ</v>
          </cell>
          <cell r="H666">
            <v>0</v>
          </cell>
          <cell r="I666">
            <v>0</v>
          </cell>
          <cell r="L666">
            <v>197267</v>
          </cell>
          <cell r="M666">
            <v>0</v>
          </cell>
          <cell r="N666">
            <v>0</v>
          </cell>
          <cell r="O666">
            <v>0</v>
          </cell>
          <cell r="Q666">
            <v>0</v>
          </cell>
          <cell r="R666">
            <v>0</v>
          </cell>
          <cell r="U666">
            <v>0</v>
          </cell>
          <cell r="V666">
            <v>0</v>
          </cell>
        </row>
        <row r="667">
          <cell r="A667">
            <v>0</v>
          </cell>
          <cell r="C667">
            <v>0</v>
          </cell>
          <cell r="D667">
            <v>0</v>
          </cell>
          <cell r="F667" t="str">
            <v>Giá chùm treo 3 MBT</v>
          </cell>
          <cell r="G667" t="str">
            <v>Bộ</v>
          </cell>
          <cell r="H667">
            <v>0</v>
          </cell>
          <cell r="U667">
            <v>0</v>
          </cell>
          <cell r="V667">
            <v>0</v>
          </cell>
        </row>
        <row r="668">
          <cell r="A668">
            <v>0</v>
          </cell>
          <cell r="C668">
            <v>0</v>
          </cell>
          <cell r="F668" t="str">
            <v>Gồm có:</v>
          </cell>
          <cell r="U668">
            <v>0</v>
          </cell>
          <cell r="V668">
            <v>0</v>
          </cell>
        </row>
        <row r="669">
          <cell r="A669">
            <v>0</v>
          </cell>
          <cell r="B669" t="str">
            <v>GTMBA</v>
          </cell>
          <cell r="C669">
            <v>0</v>
          </cell>
          <cell r="E669" t="str">
            <v>T4.9302</v>
          </cell>
          <cell r="F669" t="str">
            <v>Gía chùm treo máy biến áp 3x75</v>
          </cell>
          <cell r="G669" t="str">
            <v>Bộ</v>
          </cell>
          <cell r="H669">
            <v>0</v>
          </cell>
          <cell r="I669">
            <v>3022000</v>
          </cell>
          <cell r="L669">
            <v>163337</v>
          </cell>
          <cell r="M669">
            <v>0</v>
          </cell>
          <cell r="N669">
            <v>0</v>
          </cell>
          <cell r="O669">
            <v>0</v>
          </cell>
          <cell r="Q669">
            <v>0</v>
          </cell>
          <cell r="R669">
            <v>0</v>
          </cell>
          <cell r="U669">
            <v>51</v>
          </cell>
          <cell r="V669">
            <v>0</v>
          </cell>
        </row>
        <row r="670">
          <cell r="A670">
            <v>0</v>
          </cell>
          <cell r="B670" t="str">
            <v>B16350</v>
          </cell>
          <cell r="C670">
            <v>0</v>
          </cell>
          <cell r="E670">
            <v>0</v>
          </cell>
          <cell r="F670" t="str">
            <v>Boulon 16x350</v>
          </cell>
          <cell r="G670" t="str">
            <v>bộ</v>
          </cell>
          <cell r="H670">
            <v>0</v>
          </cell>
          <cell r="I670">
            <v>23500</v>
          </cell>
          <cell r="L670">
            <v>0</v>
          </cell>
          <cell r="M670">
            <v>0</v>
          </cell>
          <cell r="N670">
            <v>0</v>
          </cell>
          <cell r="O670">
            <v>0</v>
          </cell>
          <cell r="Q670">
            <v>0</v>
          </cell>
          <cell r="R670">
            <v>0</v>
          </cell>
          <cell r="U670">
            <v>0.3</v>
          </cell>
          <cell r="V670">
            <v>0</v>
          </cell>
        </row>
        <row r="671">
          <cell r="A671">
            <v>0</v>
          </cell>
          <cell r="B671" t="str">
            <v>B1650</v>
          </cell>
          <cell r="C671">
            <v>0</v>
          </cell>
          <cell r="E671">
            <v>0</v>
          </cell>
          <cell r="F671" t="str">
            <v>Boulon 16x50</v>
          </cell>
          <cell r="G671" t="str">
            <v>bộ</v>
          </cell>
          <cell r="H671">
            <v>0</v>
          </cell>
          <cell r="I671">
            <v>8000</v>
          </cell>
          <cell r="L671">
            <v>0</v>
          </cell>
          <cell r="M671">
            <v>0</v>
          </cell>
          <cell r="N671">
            <v>0</v>
          </cell>
          <cell r="O671">
            <v>0</v>
          </cell>
          <cell r="Q671">
            <v>0</v>
          </cell>
          <cell r="R671">
            <v>0</v>
          </cell>
          <cell r="U671">
            <v>0.25</v>
          </cell>
          <cell r="V671">
            <v>0</v>
          </cell>
        </row>
        <row r="672">
          <cell r="A672">
            <v>0</v>
          </cell>
          <cell r="C672">
            <v>0</v>
          </cell>
          <cell r="D672">
            <v>0</v>
          </cell>
          <cell r="F672" t="str">
            <v>Bộ tiếp địa Trạm 3 pha (1 bộ trạm 1 pha di dời)</v>
          </cell>
          <cell r="G672" t="str">
            <v>Bộ</v>
          </cell>
          <cell r="H672">
            <v>0</v>
          </cell>
          <cell r="U672">
            <v>0</v>
          </cell>
          <cell r="V672">
            <v>0</v>
          </cell>
        </row>
        <row r="673">
          <cell r="A673">
            <v>0</v>
          </cell>
          <cell r="C673">
            <v>0</v>
          </cell>
          <cell r="F673" t="str">
            <v>Gồm có:</v>
          </cell>
          <cell r="U673">
            <v>0</v>
          </cell>
          <cell r="V673">
            <v>0</v>
          </cell>
        </row>
        <row r="674">
          <cell r="A674">
            <v>0</v>
          </cell>
          <cell r="B674" t="str">
            <v>M25</v>
          </cell>
          <cell r="C674">
            <v>0</v>
          </cell>
          <cell r="E674">
            <v>0</v>
          </cell>
          <cell r="F674" t="str">
            <v>Cáp đồng trần M25mm2</v>
          </cell>
          <cell r="G674" t="str">
            <v>kg</v>
          </cell>
          <cell r="H674">
            <v>0</v>
          </cell>
          <cell r="I674">
            <v>163028</v>
          </cell>
          <cell r="L674">
            <v>0</v>
          </cell>
          <cell r="M674">
            <v>0</v>
          </cell>
          <cell r="N674">
            <v>0</v>
          </cell>
          <cell r="O674">
            <v>0</v>
          </cell>
          <cell r="Q674">
            <v>0</v>
          </cell>
          <cell r="R674">
            <v>0</v>
          </cell>
          <cell r="U674">
            <v>1</v>
          </cell>
          <cell r="V674">
            <v>0</v>
          </cell>
        </row>
        <row r="675">
          <cell r="A675">
            <v>0</v>
          </cell>
          <cell r="B675" t="str">
            <v>CTD</v>
          </cell>
          <cell r="C675">
            <v>0</v>
          </cell>
          <cell r="E675">
            <v>0</v>
          </cell>
          <cell r="F675" t="str">
            <v>Cọc tiếp đất φ16 - 2,4m</v>
          </cell>
          <cell r="G675" t="str">
            <v>cọc</v>
          </cell>
          <cell r="H675">
            <v>0</v>
          </cell>
          <cell r="I675">
            <v>130000</v>
          </cell>
          <cell r="L675">
            <v>0</v>
          </cell>
          <cell r="M675">
            <v>0</v>
          </cell>
          <cell r="N675">
            <v>0</v>
          </cell>
          <cell r="O675">
            <v>0</v>
          </cell>
          <cell r="Q675">
            <v>0</v>
          </cell>
          <cell r="R675">
            <v>0</v>
          </cell>
          <cell r="U675">
            <v>5.3</v>
          </cell>
          <cell r="V675">
            <v>0</v>
          </cell>
        </row>
        <row r="676">
          <cell r="A676">
            <v>0</v>
          </cell>
          <cell r="B676" t="str">
            <v>KC</v>
          </cell>
          <cell r="C676">
            <v>0</v>
          </cell>
          <cell r="E676">
            <v>0</v>
          </cell>
          <cell r="F676" t="str">
            <v>Kẹp cọc tiếp địa</v>
          </cell>
          <cell r="G676" t="str">
            <v>bộ</v>
          </cell>
          <cell r="H676">
            <v>0</v>
          </cell>
          <cell r="I676">
            <v>25000</v>
          </cell>
          <cell r="L676">
            <v>0</v>
          </cell>
          <cell r="M676">
            <v>0</v>
          </cell>
          <cell r="N676">
            <v>0</v>
          </cell>
          <cell r="O676">
            <v>0</v>
          </cell>
          <cell r="Q676">
            <v>0</v>
          </cell>
          <cell r="R676">
            <v>0</v>
          </cell>
          <cell r="U676">
            <v>0.05</v>
          </cell>
          <cell r="V676">
            <v>0</v>
          </cell>
        </row>
        <row r="677">
          <cell r="A677">
            <v>0</v>
          </cell>
          <cell r="B677" t="str">
            <v>OXC38</v>
          </cell>
          <cell r="C677">
            <v>0</v>
          </cell>
          <cell r="E677">
            <v>0</v>
          </cell>
          <cell r="F677" t="str">
            <v xml:space="preserve">Ốc xiết cáp cỡ 38mm2 </v>
          </cell>
          <cell r="G677" t="str">
            <v>cái</v>
          </cell>
          <cell r="H677">
            <v>0</v>
          </cell>
          <cell r="I677">
            <v>21000</v>
          </cell>
          <cell r="L677">
            <v>0</v>
          </cell>
          <cell r="M677">
            <v>0</v>
          </cell>
          <cell r="N677">
            <v>0</v>
          </cell>
          <cell r="O677">
            <v>0</v>
          </cell>
          <cell r="Q677">
            <v>0</v>
          </cell>
          <cell r="R677">
            <v>0</v>
          </cell>
          <cell r="U677">
            <v>0</v>
          </cell>
          <cell r="V677">
            <v>0</v>
          </cell>
        </row>
        <row r="678">
          <cell r="A678">
            <v>0</v>
          </cell>
          <cell r="B678" t="str">
            <v>KE50</v>
          </cell>
          <cell r="C678">
            <v>0</v>
          </cell>
          <cell r="E678">
            <v>0</v>
          </cell>
          <cell r="F678" t="str">
            <v>Kẹp ép WR cỡ dây 50mm2</v>
          </cell>
          <cell r="G678" t="str">
            <v>cái</v>
          </cell>
          <cell r="H678">
            <v>0</v>
          </cell>
          <cell r="I678">
            <v>10500</v>
          </cell>
          <cell r="L678">
            <v>0</v>
          </cell>
          <cell r="M678">
            <v>0</v>
          </cell>
          <cell r="N678">
            <v>0</v>
          </cell>
          <cell r="O678">
            <v>0</v>
          </cell>
          <cell r="Q678">
            <v>0</v>
          </cell>
          <cell r="R678">
            <v>0</v>
          </cell>
          <cell r="U678">
            <v>0.2</v>
          </cell>
          <cell r="V678">
            <v>0</v>
          </cell>
        </row>
        <row r="679">
          <cell r="A679">
            <v>0</v>
          </cell>
          <cell r="B679" t="str">
            <v>KTDTBA</v>
          </cell>
          <cell r="C679">
            <v>0</v>
          </cell>
          <cell r="E679" t="str">
            <v>T4.7001</v>
          </cell>
          <cell r="F679" t="str">
            <v>Kéo dây tiếp địa trong TBA</v>
          </cell>
          <cell r="G679" t="str">
            <v>mét</v>
          </cell>
          <cell r="H679">
            <v>0</v>
          </cell>
          <cell r="I679">
            <v>0</v>
          </cell>
          <cell r="L679">
            <v>8071</v>
          </cell>
          <cell r="M679">
            <v>0</v>
          </cell>
          <cell r="N679">
            <v>0</v>
          </cell>
          <cell r="O679">
            <v>0</v>
          </cell>
          <cell r="Q679">
            <v>0</v>
          </cell>
          <cell r="R679">
            <v>0</v>
          </cell>
          <cell r="U679">
            <v>0</v>
          </cell>
          <cell r="V679">
            <v>0</v>
          </cell>
        </row>
        <row r="680">
          <cell r="A680">
            <v>0</v>
          </cell>
          <cell r="B680" t="str">
            <v>DCTDTBA</v>
          </cell>
          <cell r="C680">
            <v>0</v>
          </cell>
          <cell r="E680" t="str">
            <v>D2.8103</v>
          </cell>
          <cell r="F680" t="str">
            <v>Đóng cọc tiếp địa trong TBA (đất cấp 3)</v>
          </cell>
          <cell r="G680" t="str">
            <v>10cọc</v>
          </cell>
          <cell r="H680">
            <v>0</v>
          </cell>
          <cell r="I680">
            <v>0</v>
          </cell>
          <cell r="L680">
            <v>903559</v>
          </cell>
          <cell r="M680">
            <v>0</v>
          </cell>
          <cell r="N680">
            <v>0</v>
          </cell>
          <cell r="O680">
            <v>0</v>
          </cell>
          <cell r="Q680">
            <v>0</v>
          </cell>
          <cell r="R680">
            <v>0</v>
          </cell>
          <cell r="U680">
            <v>0</v>
          </cell>
          <cell r="V680">
            <v>0</v>
          </cell>
        </row>
        <row r="681">
          <cell r="A681">
            <v>0</v>
          </cell>
          <cell r="B681" t="str">
            <v>DTD3</v>
          </cell>
          <cell r="C681">
            <v>0</v>
          </cell>
          <cell r="E681" t="str">
            <v>AB.11513</v>
          </cell>
          <cell r="F681" t="str">
            <v>Đào rãnh tiếp địa đất cấp 3 (ĐC hệ số 0,934)</v>
          </cell>
          <cell r="G681" t="str">
            <v>m3</v>
          </cell>
          <cell r="H681">
            <v>0</v>
          </cell>
          <cell r="I681">
            <v>0</v>
          </cell>
          <cell r="L681">
            <v>303800.85653104924</v>
          </cell>
          <cell r="M681">
            <v>0</v>
          </cell>
          <cell r="N681">
            <v>0</v>
          </cell>
          <cell r="O681">
            <v>0</v>
          </cell>
          <cell r="Q681">
            <v>0</v>
          </cell>
          <cell r="R681">
            <v>0</v>
          </cell>
          <cell r="U681">
            <v>0</v>
          </cell>
          <cell r="V681">
            <v>0</v>
          </cell>
        </row>
        <row r="682">
          <cell r="A682">
            <v>0</v>
          </cell>
          <cell r="B682" t="str">
            <v>DATD3</v>
          </cell>
          <cell r="C682">
            <v>0</v>
          </cell>
          <cell r="E682" t="str">
            <v>AB.13111</v>
          </cell>
          <cell r="F682" t="str">
            <v>Đắp đất rãnh tiếp địa (K=0,9) (ĐC hệ số 0,934)</v>
          </cell>
          <cell r="G682" t="str">
            <v>m3</v>
          </cell>
          <cell r="H682">
            <v>0</v>
          </cell>
          <cell r="I682">
            <v>0</v>
          </cell>
          <cell r="L682">
            <v>150775.16059957174</v>
          </cell>
          <cell r="M682">
            <v>0</v>
          </cell>
          <cell r="N682">
            <v>0</v>
          </cell>
          <cell r="O682">
            <v>0</v>
          </cell>
          <cell r="Q682">
            <v>0</v>
          </cell>
          <cell r="R682">
            <v>0</v>
          </cell>
          <cell r="U682">
            <v>0</v>
          </cell>
          <cell r="V682">
            <v>0</v>
          </cell>
        </row>
        <row r="683">
          <cell r="A683">
            <v>0</v>
          </cell>
          <cell r="C683">
            <v>0</v>
          </cell>
          <cell r="D683">
            <v>0</v>
          </cell>
          <cell r="F683" t="str">
            <v>Tủ điện trạm treo 1 pha</v>
          </cell>
          <cell r="G683" t="str">
            <v>Bộ</v>
          </cell>
          <cell r="H683">
            <v>0</v>
          </cell>
          <cell r="U683">
            <v>0</v>
          </cell>
          <cell r="V683">
            <v>0</v>
          </cell>
        </row>
        <row r="684">
          <cell r="A684">
            <v>0</v>
          </cell>
          <cell r="C684">
            <v>0</v>
          </cell>
          <cell r="F684" t="str">
            <v>Gồm có:</v>
          </cell>
          <cell r="U684">
            <v>0</v>
          </cell>
          <cell r="V684">
            <v>0</v>
          </cell>
        </row>
        <row r="685">
          <cell r="A685">
            <v>0</v>
          </cell>
          <cell r="B685" t="str">
            <v>TUAP3</v>
          </cell>
          <cell r="C685">
            <v>0</v>
          </cell>
          <cell r="E685" t="str">
            <v>T5.1002</v>
          </cell>
          <cell r="F685" t="str">
            <v>Tủ MCCB trạm 3P + khóa + boulon + Bakelit + Collier</v>
          </cell>
          <cell r="G685" t="str">
            <v>cái</v>
          </cell>
          <cell r="H685">
            <v>0</v>
          </cell>
          <cell r="I685">
            <v>4234633</v>
          </cell>
          <cell r="L685">
            <v>872965</v>
          </cell>
          <cell r="M685">
            <v>102771</v>
          </cell>
          <cell r="N685">
            <v>0</v>
          </cell>
          <cell r="O685">
            <v>0</v>
          </cell>
          <cell r="Q685">
            <v>0</v>
          </cell>
          <cell r="R685">
            <v>0</v>
          </cell>
          <cell r="U685">
            <v>45</v>
          </cell>
          <cell r="V685">
            <v>0</v>
          </cell>
        </row>
        <row r="686">
          <cell r="C686">
            <v>0</v>
          </cell>
          <cell r="D686">
            <v>0</v>
          </cell>
          <cell r="F686" t="str">
            <v>Bộ dây dẫn trung thế trạm 1 pha</v>
          </cell>
          <cell r="G686" t="str">
            <v>Bộ</v>
          </cell>
          <cell r="H686">
            <v>0</v>
          </cell>
          <cell r="U686">
            <v>0</v>
          </cell>
          <cell r="V686">
            <v>0</v>
          </cell>
        </row>
        <row r="687">
          <cell r="C687">
            <v>0</v>
          </cell>
          <cell r="F687" t="str">
            <v>Gồm có:</v>
          </cell>
          <cell r="U687">
            <v>0</v>
          </cell>
          <cell r="V687">
            <v>0</v>
          </cell>
        </row>
        <row r="688">
          <cell r="B688" t="str">
            <v>CXV25</v>
          </cell>
          <cell r="C688">
            <v>0</v>
          </cell>
          <cell r="E688">
            <v>0</v>
          </cell>
          <cell r="F688" t="str">
            <v>Cáp 24KV C/XLPE/PVC 25mm2</v>
          </cell>
          <cell r="G688" t="str">
            <v>mét</v>
          </cell>
          <cell r="H688">
            <v>0</v>
          </cell>
          <cell r="I688">
            <v>67506</v>
          </cell>
          <cell r="L688">
            <v>0</v>
          </cell>
          <cell r="M688">
            <v>0</v>
          </cell>
          <cell r="N688">
            <v>0</v>
          </cell>
          <cell r="O688">
            <v>0</v>
          </cell>
          <cell r="Q688">
            <v>0</v>
          </cell>
          <cell r="R688">
            <v>0</v>
          </cell>
          <cell r="U688">
            <v>0.75</v>
          </cell>
          <cell r="V688">
            <v>0</v>
          </cell>
        </row>
        <row r="689">
          <cell r="B689" t="str">
            <v>KQ4</v>
          </cell>
          <cell r="C689">
            <v>0</v>
          </cell>
          <cell r="E689" t="str">
            <v>D6.6201</v>
          </cell>
          <cell r="F689" t="str">
            <v>Kẹp quai 4/0 (quai đồng 8mm)</v>
          </cell>
          <cell r="G689" t="str">
            <v>cái</v>
          </cell>
          <cell r="H689">
            <v>0</v>
          </cell>
          <cell r="I689">
            <v>63000</v>
          </cell>
          <cell r="L689">
            <v>0</v>
          </cell>
          <cell r="M689">
            <v>0</v>
          </cell>
          <cell r="N689">
            <v>0</v>
          </cell>
          <cell r="O689">
            <v>0</v>
          </cell>
          <cell r="Q689">
            <v>0</v>
          </cell>
          <cell r="R689">
            <v>0</v>
          </cell>
          <cell r="U689">
            <v>0.3</v>
          </cell>
          <cell r="V689">
            <v>0</v>
          </cell>
        </row>
        <row r="690">
          <cell r="B690" t="str">
            <v>CKQ</v>
          </cell>
          <cell r="C690">
            <v>0</v>
          </cell>
          <cell r="E690">
            <v>0</v>
          </cell>
          <cell r="F690" t="str">
            <v>Chụp cách điện kẹp quai</v>
          </cell>
          <cell r="G690" t="str">
            <v>cái</v>
          </cell>
          <cell r="H690">
            <v>0</v>
          </cell>
          <cell r="I690">
            <v>122000</v>
          </cell>
          <cell r="L690">
            <v>0</v>
          </cell>
          <cell r="M690">
            <v>0</v>
          </cell>
          <cell r="N690">
            <v>0</v>
          </cell>
          <cell r="O690">
            <v>0</v>
          </cell>
          <cell r="Q690">
            <v>0</v>
          </cell>
          <cell r="R690">
            <v>0</v>
          </cell>
          <cell r="U690">
            <v>0.2</v>
          </cell>
          <cell r="V690">
            <v>0</v>
          </cell>
        </row>
        <row r="691">
          <cell r="B691" t="str">
            <v>HL2</v>
          </cell>
          <cell r="C691">
            <v>0</v>
          </cell>
          <cell r="E691" t="str">
            <v>D6.6202</v>
          </cell>
          <cell r="F691" t="str">
            <v>Kẹp hotline 2/0</v>
          </cell>
          <cell r="G691" t="str">
            <v>cái</v>
          </cell>
          <cell r="H691">
            <v>0</v>
          </cell>
          <cell r="I691">
            <v>68000</v>
          </cell>
          <cell r="L691">
            <v>0</v>
          </cell>
          <cell r="M691">
            <v>0</v>
          </cell>
          <cell r="N691">
            <v>0</v>
          </cell>
          <cell r="O691">
            <v>0</v>
          </cell>
          <cell r="Q691">
            <v>0</v>
          </cell>
          <cell r="R691">
            <v>0</v>
          </cell>
          <cell r="U691">
            <v>0.1</v>
          </cell>
          <cell r="V691">
            <v>0</v>
          </cell>
        </row>
        <row r="692">
          <cell r="B692" t="str">
            <v>LCAPDONGTB95</v>
          </cell>
          <cell r="C692">
            <v>0</v>
          </cell>
          <cell r="E692" t="str">
            <v>T4.4201</v>
          </cell>
          <cell r="F692" t="str">
            <v>Lắp cáp đồng xuống thiết bị D ≤ 95mm2</v>
          </cell>
          <cell r="G692" t="str">
            <v>m</v>
          </cell>
          <cell r="H692">
            <v>0</v>
          </cell>
          <cell r="I692">
            <v>0</v>
          </cell>
          <cell r="L692">
            <v>13915</v>
          </cell>
          <cell r="M692">
            <v>0</v>
          </cell>
          <cell r="N692">
            <v>0</v>
          </cell>
          <cell r="O692">
            <v>0</v>
          </cell>
          <cell r="Q692">
            <v>0</v>
          </cell>
          <cell r="R692">
            <v>0</v>
          </cell>
          <cell r="U692">
            <v>0</v>
          </cell>
          <cell r="V692">
            <v>0</v>
          </cell>
        </row>
        <row r="693">
          <cell r="C693">
            <v>0</v>
          </cell>
          <cell r="D693">
            <v>0</v>
          </cell>
          <cell r="F693" t="str">
            <v>Bộ dây dẫn hạ thế lộ xuống</v>
          </cell>
          <cell r="G693" t="str">
            <v>Bộ</v>
          </cell>
          <cell r="H693">
            <v>0</v>
          </cell>
          <cell r="U693">
            <v>0</v>
          </cell>
          <cell r="V693">
            <v>0</v>
          </cell>
        </row>
        <row r="694">
          <cell r="C694">
            <v>0</v>
          </cell>
          <cell r="F694" t="str">
            <v>Gồm có:</v>
          </cell>
          <cell r="U694">
            <v>0</v>
          </cell>
          <cell r="V694">
            <v>0</v>
          </cell>
        </row>
        <row r="695">
          <cell r="B695" t="str">
            <v>CV120</v>
          </cell>
          <cell r="C695">
            <v>0</v>
          </cell>
          <cell r="E695">
            <v>0</v>
          </cell>
          <cell r="F695" t="str">
            <v>Cáp đồng bọc CV120</v>
          </cell>
          <cell r="G695" t="str">
            <v>mét</v>
          </cell>
          <cell r="H695">
            <v>0</v>
          </cell>
          <cell r="I695">
            <v>187008</v>
          </cell>
          <cell r="L695">
            <v>0</v>
          </cell>
          <cell r="M695">
            <v>0</v>
          </cell>
          <cell r="N695">
            <v>0</v>
          </cell>
          <cell r="O695">
            <v>0</v>
          </cell>
          <cell r="Q695">
            <v>0</v>
          </cell>
          <cell r="R695">
            <v>0</v>
          </cell>
          <cell r="U695">
            <v>1.2350000000000001</v>
          </cell>
          <cell r="V695">
            <v>0</v>
          </cell>
        </row>
        <row r="696">
          <cell r="B696" t="str">
            <v>CV70</v>
          </cell>
          <cell r="C696">
            <v>0</v>
          </cell>
          <cell r="E696">
            <v>0</v>
          </cell>
          <cell r="F696" t="str">
            <v>Cáp đồng bọc CV70</v>
          </cell>
          <cell r="G696" t="str">
            <v>mét</v>
          </cell>
          <cell r="H696">
            <v>0</v>
          </cell>
          <cell r="I696">
            <v>103753</v>
          </cell>
          <cell r="L696">
            <v>0</v>
          </cell>
          <cell r="M696">
            <v>0</v>
          </cell>
          <cell r="N696">
            <v>0</v>
          </cell>
          <cell r="O696">
            <v>0</v>
          </cell>
          <cell r="Q696">
            <v>0</v>
          </cell>
          <cell r="R696">
            <v>0</v>
          </cell>
          <cell r="U696">
            <v>0.73899999999999999</v>
          </cell>
          <cell r="V696">
            <v>0</v>
          </cell>
        </row>
        <row r="697">
          <cell r="B697" t="str">
            <v>CVV4X4</v>
          </cell>
          <cell r="C697">
            <v>0</v>
          </cell>
          <cell r="E697">
            <v>0</v>
          </cell>
          <cell r="F697" t="str">
            <v>Cáp điều khiển CVV 4x4,0mm2</v>
          </cell>
          <cell r="G697" t="str">
            <v>mét</v>
          </cell>
          <cell r="H697">
            <v>0</v>
          </cell>
          <cell r="I697">
            <v>39333</v>
          </cell>
          <cell r="L697">
            <v>0</v>
          </cell>
          <cell r="M697">
            <v>0</v>
          </cell>
          <cell r="N697">
            <v>0</v>
          </cell>
          <cell r="O697">
            <v>0</v>
          </cell>
          <cell r="Q697">
            <v>0</v>
          </cell>
          <cell r="R697">
            <v>0</v>
          </cell>
          <cell r="U697">
            <v>3.024</v>
          </cell>
          <cell r="V697">
            <v>0</v>
          </cell>
        </row>
        <row r="698">
          <cell r="B698" t="str">
            <v>COS120</v>
          </cell>
          <cell r="C698">
            <v>0</v>
          </cell>
          <cell r="E698" t="str">
            <v>D4.5005</v>
          </cell>
          <cell r="F698" t="str">
            <v>Đầu cosse ép Cu 120mm2</v>
          </cell>
          <cell r="G698" t="str">
            <v>cái</v>
          </cell>
          <cell r="H698">
            <v>0</v>
          </cell>
          <cell r="I698">
            <v>68500</v>
          </cell>
          <cell r="L698">
            <v>27280</v>
          </cell>
          <cell r="M698">
            <v>3888</v>
          </cell>
          <cell r="N698">
            <v>0</v>
          </cell>
          <cell r="O698">
            <v>0</v>
          </cell>
          <cell r="Q698">
            <v>0</v>
          </cell>
          <cell r="R698">
            <v>0</v>
          </cell>
          <cell r="U698">
            <v>0.1</v>
          </cell>
          <cell r="V698">
            <v>0</v>
          </cell>
        </row>
        <row r="699">
          <cell r="B699" t="str">
            <v>COS70</v>
          </cell>
          <cell r="C699">
            <v>0</v>
          </cell>
          <cell r="E699" t="str">
            <v>D4.5003</v>
          </cell>
          <cell r="F699" t="str">
            <v>Đầu cosse ép Cu 70mm2</v>
          </cell>
          <cell r="G699" t="str">
            <v>cái</v>
          </cell>
          <cell r="H699">
            <v>0</v>
          </cell>
          <cell r="I699">
            <v>34500</v>
          </cell>
          <cell r="L699">
            <v>16671</v>
          </cell>
          <cell r="M699">
            <v>3332</v>
          </cell>
          <cell r="N699">
            <v>0</v>
          </cell>
          <cell r="O699">
            <v>0</v>
          </cell>
          <cell r="Q699">
            <v>0</v>
          </cell>
          <cell r="R699">
            <v>0</v>
          </cell>
          <cell r="U699">
            <v>0.2</v>
          </cell>
          <cell r="V699">
            <v>0</v>
          </cell>
        </row>
        <row r="700">
          <cell r="B700" t="str">
            <v>CHCOS120</v>
          </cell>
          <cell r="C700">
            <v>0</v>
          </cell>
          <cell r="E700">
            <v>0</v>
          </cell>
          <cell r="F700" t="str">
            <v>Chụp đầu cosse  120mm2</v>
          </cell>
          <cell r="G700" t="str">
            <v>cái</v>
          </cell>
          <cell r="H700">
            <v>0</v>
          </cell>
          <cell r="I700">
            <v>3900</v>
          </cell>
          <cell r="L700">
            <v>0</v>
          </cell>
          <cell r="M700">
            <v>0</v>
          </cell>
          <cell r="N700">
            <v>0</v>
          </cell>
          <cell r="O700">
            <v>0</v>
          </cell>
          <cell r="Q700">
            <v>0</v>
          </cell>
          <cell r="R700">
            <v>0</v>
          </cell>
          <cell r="U700">
            <v>0</v>
          </cell>
          <cell r="V700">
            <v>0</v>
          </cell>
        </row>
        <row r="701">
          <cell r="B701" t="str">
            <v>CHCOS70</v>
          </cell>
          <cell r="C701">
            <v>0</v>
          </cell>
          <cell r="E701">
            <v>0</v>
          </cell>
          <cell r="F701" t="str">
            <v>Chụp đầu cosse  70mm2</v>
          </cell>
          <cell r="G701" t="str">
            <v>cái</v>
          </cell>
          <cell r="H701">
            <v>0</v>
          </cell>
          <cell r="I701">
            <v>2300</v>
          </cell>
          <cell r="L701">
            <v>0</v>
          </cell>
          <cell r="M701">
            <v>0</v>
          </cell>
          <cell r="N701">
            <v>0</v>
          </cell>
          <cell r="O701">
            <v>0</v>
          </cell>
          <cell r="Q701">
            <v>0</v>
          </cell>
          <cell r="R701">
            <v>0</v>
          </cell>
          <cell r="U701">
            <v>0</v>
          </cell>
          <cell r="V701">
            <v>0</v>
          </cell>
        </row>
        <row r="702">
          <cell r="B702" t="str">
            <v>PVC114</v>
          </cell>
          <cell r="C702">
            <v>0</v>
          </cell>
          <cell r="E702">
            <v>0</v>
          </cell>
          <cell r="F702" t="str">
            <v xml:space="preserve">Ống PVC D114x4,9mm </v>
          </cell>
          <cell r="G702" t="str">
            <v>m</v>
          </cell>
          <cell r="H702">
            <v>0</v>
          </cell>
          <cell r="I702">
            <v>103700</v>
          </cell>
          <cell r="L702">
            <v>0</v>
          </cell>
          <cell r="M702">
            <v>0</v>
          </cell>
          <cell r="N702">
            <v>0</v>
          </cell>
          <cell r="O702">
            <v>0</v>
          </cell>
          <cell r="Q702">
            <v>0</v>
          </cell>
          <cell r="R702">
            <v>0</v>
          </cell>
          <cell r="U702">
            <v>2</v>
          </cell>
          <cell r="V702">
            <v>0</v>
          </cell>
        </row>
        <row r="703">
          <cell r="B703" t="str">
            <v>CD114</v>
          </cell>
          <cell r="C703">
            <v>0</v>
          </cell>
          <cell r="F703" t="str">
            <v>Cổ dê kẹp ống PVC D 114 (có giá nới) (CD: 250)</v>
          </cell>
          <cell r="G703" t="str">
            <v>bộ</v>
          </cell>
          <cell r="H703">
            <v>0</v>
          </cell>
          <cell r="I703">
            <v>74000</v>
          </cell>
          <cell r="M703">
            <v>0</v>
          </cell>
          <cell r="N703">
            <v>0</v>
          </cell>
          <cell r="O703">
            <v>0</v>
          </cell>
          <cell r="Q703">
            <v>0</v>
          </cell>
          <cell r="R703">
            <v>0</v>
          </cell>
          <cell r="U703">
            <v>1.5</v>
          </cell>
          <cell r="V703">
            <v>0</v>
          </cell>
        </row>
        <row r="704">
          <cell r="B704" t="str">
            <v>CD114</v>
          </cell>
          <cell r="C704">
            <v>0</v>
          </cell>
          <cell r="F704" t="str">
            <v>Cổ dê kẹp ống PVC D 114 (có giá nới) (CD: 280)</v>
          </cell>
          <cell r="G704" t="str">
            <v>bộ</v>
          </cell>
          <cell r="H704">
            <v>0</v>
          </cell>
          <cell r="I704">
            <v>74000</v>
          </cell>
          <cell r="M704">
            <v>0</v>
          </cell>
          <cell r="N704">
            <v>0</v>
          </cell>
          <cell r="O704">
            <v>0</v>
          </cell>
          <cell r="Q704">
            <v>0</v>
          </cell>
          <cell r="R704">
            <v>0</v>
          </cell>
          <cell r="U704">
            <v>1.5</v>
          </cell>
          <cell r="V704">
            <v>0</v>
          </cell>
        </row>
        <row r="705">
          <cell r="B705" t="str">
            <v>CD114</v>
          </cell>
          <cell r="C705">
            <v>0</v>
          </cell>
          <cell r="F705" t="str">
            <v>Cổ dê kẹp ống PVC D 114 (có giá nới) (CD: 320)</v>
          </cell>
          <cell r="G705" t="str">
            <v>bộ</v>
          </cell>
          <cell r="H705">
            <v>0</v>
          </cell>
          <cell r="I705">
            <v>74000</v>
          </cell>
          <cell r="M705">
            <v>0</v>
          </cell>
          <cell r="N705">
            <v>0</v>
          </cell>
          <cell r="O705">
            <v>0</v>
          </cell>
          <cell r="Q705">
            <v>0</v>
          </cell>
          <cell r="R705">
            <v>0</v>
          </cell>
          <cell r="U705">
            <v>1.5</v>
          </cell>
          <cell r="V705">
            <v>0</v>
          </cell>
        </row>
        <row r="706">
          <cell r="B706" t="str">
            <v>CUT114T</v>
          </cell>
          <cell r="C706">
            <v>0</v>
          </cell>
          <cell r="E706">
            <v>0</v>
          </cell>
          <cell r="F706" t="str">
            <v>Co  90 độ PVC 114</v>
          </cell>
          <cell r="G706" t="str">
            <v>cái</v>
          </cell>
          <cell r="H706">
            <v>0</v>
          </cell>
          <cell r="I706">
            <v>104800</v>
          </cell>
          <cell r="L706">
            <v>0</v>
          </cell>
          <cell r="M706">
            <v>0</v>
          </cell>
          <cell r="N706">
            <v>0</v>
          </cell>
          <cell r="O706">
            <v>0</v>
          </cell>
          <cell r="Q706">
            <v>0</v>
          </cell>
          <cell r="R706">
            <v>0</v>
          </cell>
          <cell r="U706">
            <v>0</v>
          </cell>
          <cell r="V706">
            <v>0</v>
          </cell>
        </row>
        <row r="707">
          <cell r="B707" t="str">
            <v>NG11490</v>
          </cell>
          <cell r="C707">
            <v>0</v>
          </cell>
          <cell r="E707">
            <v>0</v>
          </cell>
          <cell r="F707" t="str">
            <v>Nối giảm PVC 114-90</v>
          </cell>
          <cell r="G707" t="str">
            <v>cái</v>
          </cell>
          <cell r="I707">
            <v>52800</v>
          </cell>
          <cell r="L707">
            <v>0</v>
          </cell>
          <cell r="M707">
            <v>0</v>
          </cell>
          <cell r="N707">
            <v>0</v>
          </cell>
          <cell r="O707">
            <v>0</v>
          </cell>
          <cell r="Q707">
            <v>0</v>
          </cell>
          <cell r="R707">
            <v>0</v>
          </cell>
          <cell r="U707">
            <v>0</v>
          </cell>
          <cell r="V707">
            <v>0</v>
          </cell>
        </row>
        <row r="708">
          <cell r="B708" t="str">
            <v>CUT114135</v>
          </cell>
          <cell r="C708">
            <v>0</v>
          </cell>
          <cell r="E708">
            <v>0</v>
          </cell>
          <cell r="F708" t="str">
            <v>Co 135 độ PVC 114</v>
          </cell>
          <cell r="G708" t="str">
            <v>cái</v>
          </cell>
          <cell r="H708">
            <v>0</v>
          </cell>
          <cell r="I708">
            <v>70800</v>
          </cell>
          <cell r="L708">
            <v>0</v>
          </cell>
          <cell r="M708">
            <v>0</v>
          </cell>
          <cell r="N708">
            <v>0</v>
          </cell>
          <cell r="O708">
            <v>0</v>
          </cell>
          <cell r="Q708">
            <v>0</v>
          </cell>
          <cell r="R708">
            <v>0</v>
          </cell>
          <cell r="U708">
            <v>0</v>
          </cell>
          <cell r="V708">
            <v>0</v>
          </cell>
        </row>
        <row r="709">
          <cell r="B709" t="str">
            <v>KEODAN</v>
          </cell>
          <cell r="C709">
            <v>0</v>
          </cell>
          <cell r="E709">
            <v>0</v>
          </cell>
          <cell r="F709" t="str">
            <v>Keo dán ống PVC (100gr)</v>
          </cell>
          <cell r="G709" t="str">
            <v>tuýp</v>
          </cell>
          <cell r="H709">
            <v>0</v>
          </cell>
          <cell r="I709">
            <v>11500</v>
          </cell>
          <cell r="L709">
            <v>0</v>
          </cell>
          <cell r="M709">
            <v>0</v>
          </cell>
          <cell r="N709">
            <v>0</v>
          </cell>
          <cell r="O709">
            <v>0</v>
          </cell>
          <cell r="Q709">
            <v>0</v>
          </cell>
          <cell r="R709">
            <v>0</v>
          </cell>
          <cell r="U709">
            <v>0</v>
          </cell>
          <cell r="V709">
            <v>0</v>
          </cell>
        </row>
        <row r="710">
          <cell r="B710" t="str">
            <v>KEOBIT</v>
          </cell>
          <cell r="C710">
            <v>0</v>
          </cell>
          <cell r="E710">
            <v>0</v>
          </cell>
          <cell r="F710" t="str">
            <v>Keo silicon bít miệng ống</v>
          </cell>
          <cell r="G710" t="str">
            <v>ống</v>
          </cell>
          <cell r="H710">
            <v>0</v>
          </cell>
          <cell r="I710">
            <v>45000</v>
          </cell>
          <cell r="L710">
            <v>0</v>
          </cell>
          <cell r="M710">
            <v>0</v>
          </cell>
          <cell r="N710">
            <v>0</v>
          </cell>
          <cell r="O710">
            <v>0</v>
          </cell>
          <cell r="Q710">
            <v>0</v>
          </cell>
          <cell r="R710">
            <v>0</v>
          </cell>
          <cell r="U710">
            <v>0</v>
          </cell>
          <cell r="V710">
            <v>0</v>
          </cell>
        </row>
        <row r="711">
          <cell r="B711" t="str">
            <v>BANGKEO</v>
          </cell>
          <cell r="C711">
            <v>0</v>
          </cell>
          <cell r="E711">
            <v>0</v>
          </cell>
          <cell r="F711" t="str">
            <v>Băng keo cách điện</v>
          </cell>
          <cell r="G711" t="str">
            <v>cuộn</v>
          </cell>
          <cell r="I711">
            <v>12500</v>
          </cell>
          <cell r="L711">
            <v>0</v>
          </cell>
          <cell r="M711">
            <v>0</v>
          </cell>
          <cell r="N711">
            <v>0</v>
          </cell>
          <cell r="O711">
            <v>0</v>
          </cell>
          <cell r="Q711">
            <v>0</v>
          </cell>
          <cell r="R711">
            <v>0</v>
          </cell>
          <cell r="U711">
            <v>0</v>
          </cell>
          <cell r="V711">
            <v>0</v>
          </cell>
        </row>
        <row r="712">
          <cell r="B712" t="str">
            <v>LPVC114CL</v>
          </cell>
          <cell r="C712">
            <v>0</v>
          </cell>
          <cell r="E712" t="str">
            <v>D4.1412</v>
          </cell>
          <cell r="F712" t="str">
            <v>Lắp ống nhựa PVC D114</v>
          </cell>
          <cell r="G712" t="str">
            <v>mét</v>
          </cell>
          <cell r="H712">
            <v>0</v>
          </cell>
          <cell r="I712">
            <v>0</v>
          </cell>
          <cell r="L712">
            <v>74085</v>
          </cell>
          <cell r="M712">
            <v>0</v>
          </cell>
          <cell r="N712">
            <v>0</v>
          </cell>
          <cell r="O712">
            <v>0</v>
          </cell>
          <cell r="Q712">
            <v>0</v>
          </cell>
          <cell r="R712">
            <v>0</v>
          </cell>
          <cell r="U712">
            <v>0</v>
          </cell>
          <cell r="V712">
            <v>0</v>
          </cell>
        </row>
        <row r="713">
          <cell r="B713" t="str">
            <v>LCAPDONGTB95</v>
          </cell>
          <cell r="C713">
            <v>0</v>
          </cell>
          <cell r="E713" t="str">
            <v>T4.4201</v>
          </cell>
          <cell r="F713" t="str">
            <v>Lắp cáp đồng xuống thiết bị D ≤ 95mm2</v>
          </cell>
          <cell r="G713" t="str">
            <v>m</v>
          </cell>
          <cell r="H713">
            <v>0</v>
          </cell>
          <cell r="I713">
            <v>0</v>
          </cell>
          <cell r="L713">
            <v>13915</v>
          </cell>
          <cell r="M713">
            <v>0</v>
          </cell>
          <cell r="N713">
            <v>0</v>
          </cell>
          <cell r="O713">
            <v>0</v>
          </cell>
          <cell r="Q713">
            <v>0</v>
          </cell>
          <cell r="R713">
            <v>0</v>
          </cell>
          <cell r="U713">
            <v>0</v>
          </cell>
          <cell r="V713">
            <v>0</v>
          </cell>
        </row>
        <row r="714">
          <cell r="B714" t="str">
            <v>LCAPDONGTB150</v>
          </cell>
          <cell r="C714">
            <v>0</v>
          </cell>
          <cell r="E714" t="str">
            <v>T4.4202</v>
          </cell>
          <cell r="F714" t="str">
            <v>Lắp cáp đồng xuống thiết bị D ≤ 150mm2</v>
          </cell>
          <cell r="G714" t="str">
            <v>m</v>
          </cell>
          <cell r="H714">
            <v>0</v>
          </cell>
          <cell r="I714">
            <v>0</v>
          </cell>
          <cell r="L714">
            <v>33396</v>
          </cell>
          <cell r="M714">
            <v>0</v>
          </cell>
          <cell r="N714">
            <v>0</v>
          </cell>
          <cell r="O714">
            <v>0</v>
          </cell>
          <cell r="Q714">
            <v>0</v>
          </cell>
          <cell r="R714">
            <v>0</v>
          </cell>
          <cell r="U714">
            <v>0</v>
          </cell>
          <cell r="V714">
            <v>0</v>
          </cell>
        </row>
        <row r="715">
          <cell r="C715">
            <v>0</v>
          </cell>
          <cell r="D715">
            <v>0</v>
          </cell>
          <cell r="F715" t="str">
            <v>Bộ dây dẫn hạ thế lộ lên</v>
          </cell>
          <cell r="G715" t="str">
            <v>Bộ</v>
          </cell>
          <cell r="U715">
            <v>0</v>
          </cell>
          <cell r="V715">
            <v>0</v>
          </cell>
        </row>
        <row r="716">
          <cell r="C716">
            <v>0</v>
          </cell>
          <cell r="F716" t="str">
            <v>Gồm có:</v>
          </cell>
          <cell r="U716">
            <v>0</v>
          </cell>
          <cell r="V716">
            <v>0</v>
          </cell>
        </row>
        <row r="717">
          <cell r="B717" t="str">
            <v>CV70</v>
          </cell>
          <cell r="C717">
            <v>0</v>
          </cell>
          <cell r="E717">
            <v>0</v>
          </cell>
          <cell r="F717" t="str">
            <v>Cáp đồng bọc CV70</v>
          </cell>
          <cell r="G717" t="str">
            <v>mét</v>
          </cell>
          <cell r="H717">
            <v>0</v>
          </cell>
          <cell r="I717">
            <v>103753</v>
          </cell>
          <cell r="L717">
            <v>0</v>
          </cell>
          <cell r="M717">
            <v>0</v>
          </cell>
          <cell r="N717">
            <v>0</v>
          </cell>
          <cell r="O717">
            <v>0</v>
          </cell>
          <cell r="Q717">
            <v>0</v>
          </cell>
          <cell r="R717">
            <v>0</v>
          </cell>
          <cell r="U717">
            <v>0.73899999999999999</v>
          </cell>
          <cell r="V717">
            <v>0</v>
          </cell>
        </row>
        <row r="718">
          <cell r="B718" t="str">
            <v>CV50</v>
          </cell>
          <cell r="C718">
            <v>0</v>
          </cell>
          <cell r="E718">
            <v>0</v>
          </cell>
          <cell r="F718" t="str">
            <v>Cáp đồng bọc CV50</v>
          </cell>
          <cell r="G718" t="str">
            <v>mét</v>
          </cell>
          <cell r="H718">
            <v>0</v>
          </cell>
          <cell r="I718">
            <v>72651</v>
          </cell>
          <cell r="L718">
            <v>0</v>
          </cell>
          <cell r="M718">
            <v>0</v>
          </cell>
          <cell r="N718">
            <v>0</v>
          </cell>
          <cell r="O718">
            <v>0</v>
          </cell>
          <cell r="Q718">
            <v>0</v>
          </cell>
          <cell r="R718">
            <v>0</v>
          </cell>
          <cell r="U718">
            <v>0.53400000000000003</v>
          </cell>
          <cell r="V718">
            <v>0</v>
          </cell>
        </row>
        <row r="719">
          <cell r="B719" t="str">
            <v>COS70</v>
          </cell>
          <cell r="C719">
            <v>0</v>
          </cell>
          <cell r="E719" t="str">
            <v>D4.5003</v>
          </cell>
          <cell r="F719" t="str">
            <v>Đầu cosse ép Cu 70mm2</v>
          </cell>
          <cell r="G719" t="str">
            <v>cái</v>
          </cell>
          <cell r="H719">
            <v>0</v>
          </cell>
          <cell r="I719">
            <v>34500</v>
          </cell>
          <cell r="L719">
            <v>16671</v>
          </cell>
          <cell r="M719">
            <v>3332</v>
          </cell>
          <cell r="N719">
            <v>0</v>
          </cell>
          <cell r="O719">
            <v>0</v>
          </cell>
          <cell r="Q719">
            <v>0</v>
          </cell>
          <cell r="R719">
            <v>0</v>
          </cell>
          <cell r="U719">
            <v>0.2</v>
          </cell>
          <cell r="V719">
            <v>0</v>
          </cell>
        </row>
        <row r="720">
          <cell r="B720" t="str">
            <v>COS50</v>
          </cell>
          <cell r="C720">
            <v>0</v>
          </cell>
          <cell r="E720" t="str">
            <v>D4.5002</v>
          </cell>
          <cell r="F720" t="str">
            <v>Đầu cosse ép Cu 50mm2</v>
          </cell>
          <cell r="G720" t="str">
            <v>cái</v>
          </cell>
          <cell r="H720">
            <v>0</v>
          </cell>
          <cell r="I720">
            <v>24000</v>
          </cell>
          <cell r="L720">
            <v>10609</v>
          </cell>
          <cell r="M720">
            <v>2777</v>
          </cell>
          <cell r="N720">
            <v>0</v>
          </cell>
          <cell r="O720">
            <v>0</v>
          </cell>
          <cell r="Q720">
            <v>0</v>
          </cell>
          <cell r="R720">
            <v>0</v>
          </cell>
          <cell r="U720">
            <v>0.1</v>
          </cell>
          <cell r="V720">
            <v>0</v>
          </cell>
        </row>
        <row r="721">
          <cell r="B721" t="str">
            <v>CHCOS70</v>
          </cell>
          <cell r="C721">
            <v>0</v>
          </cell>
          <cell r="E721">
            <v>0</v>
          </cell>
          <cell r="F721" t="str">
            <v>Chụp đầu cosse  70mm2</v>
          </cell>
          <cell r="G721" t="str">
            <v>cái</v>
          </cell>
          <cell r="H721">
            <v>0</v>
          </cell>
          <cell r="I721">
            <v>2300</v>
          </cell>
          <cell r="L721">
            <v>0</v>
          </cell>
          <cell r="M721">
            <v>0</v>
          </cell>
          <cell r="N721">
            <v>0</v>
          </cell>
          <cell r="O721">
            <v>0</v>
          </cell>
          <cell r="Q721">
            <v>0</v>
          </cell>
          <cell r="R721">
            <v>0</v>
          </cell>
          <cell r="U721">
            <v>0</v>
          </cell>
          <cell r="V721">
            <v>0</v>
          </cell>
        </row>
        <row r="722">
          <cell r="B722" t="str">
            <v>CHCOS50</v>
          </cell>
          <cell r="C722">
            <v>0</v>
          </cell>
          <cell r="E722">
            <v>0</v>
          </cell>
          <cell r="F722" t="str">
            <v>Chụp đầu cosse  50mm2</v>
          </cell>
          <cell r="G722" t="str">
            <v>cái</v>
          </cell>
          <cell r="H722">
            <v>0</v>
          </cell>
          <cell r="I722">
            <v>1300</v>
          </cell>
          <cell r="L722">
            <v>0</v>
          </cell>
          <cell r="M722">
            <v>0</v>
          </cell>
          <cell r="N722">
            <v>0</v>
          </cell>
          <cell r="O722">
            <v>0</v>
          </cell>
          <cell r="Q722">
            <v>0</v>
          </cell>
          <cell r="R722">
            <v>0</v>
          </cell>
          <cell r="U722">
            <v>0</v>
          </cell>
          <cell r="V722">
            <v>0</v>
          </cell>
        </row>
        <row r="723">
          <cell r="B723" t="str">
            <v>PVC90</v>
          </cell>
          <cell r="C723">
            <v>0</v>
          </cell>
          <cell r="E723">
            <v>0</v>
          </cell>
          <cell r="F723" t="str">
            <v xml:space="preserve">Ống PVC D90x3,8mm </v>
          </cell>
          <cell r="G723" t="str">
            <v>m</v>
          </cell>
          <cell r="H723">
            <v>0</v>
          </cell>
          <cell r="I723">
            <v>63200</v>
          </cell>
          <cell r="L723">
            <v>0</v>
          </cell>
          <cell r="M723">
            <v>0</v>
          </cell>
          <cell r="N723">
            <v>0</v>
          </cell>
          <cell r="O723">
            <v>0</v>
          </cell>
          <cell r="Q723">
            <v>0</v>
          </cell>
          <cell r="R723">
            <v>0</v>
          </cell>
          <cell r="U723">
            <v>2</v>
          </cell>
          <cell r="V723">
            <v>0</v>
          </cell>
        </row>
        <row r="724">
          <cell r="B724" t="str">
            <v>CD90</v>
          </cell>
          <cell r="C724">
            <v>0</v>
          </cell>
          <cell r="E724" t="str">
            <v>D3.3241</v>
          </cell>
          <cell r="F724" t="str">
            <v>Cổ dê kẹp ống PVC D 90 (có giá nới)</v>
          </cell>
          <cell r="G724" t="str">
            <v>bộ</v>
          </cell>
          <cell r="H724">
            <v>0</v>
          </cell>
          <cell r="I724">
            <v>74000</v>
          </cell>
          <cell r="L724">
            <v>0</v>
          </cell>
          <cell r="M724">
            <v>0</v>
          </cell>
          <cell r="N724">
            <v>0</v>
          </cell>
          <cell r="O724">
            <v>0</v>
          </cell>
          <cell r="Q724">
            <v>0</v>
          </cell>
          <cell r="R724">
            <v>0</v>
          </cell>
          <cell r="U724">
            <v>1.5</v>
          </cell>
          <cell r="V724">
            <v>0</v>
          </cell>
        </row>
        <row r="725">
          <cell r="B725" t="str">
            <v>CD90</v>
          </cell>
          <cell r="C725">
            <v>0</v>
          </cell>
          <cell r="E725" t="str">
            <v>D3.3241</v>
          </cell>
          <cell r="F725" t="str">
            <v>Cổ dê kẹp ống PVC D 90 (có giá nới)</v>
          </cell>
          <cell r="G725" t="str">
            <v>bộ</v>
          </cell>
          <cell r="H725">
            <v>0</v>
          </cell>
          <cell r="I725">
            <v>74000</v>
          </cell>
          <cell r="L725">
            <v>0</v>
          </cell>
          <cell r="M725">
            <v>0</v>
          </cell>
          <cell r="N725">
            <v>0</v>
          </cell>
          <cell r="O725">
            <v>0</v>
          </cell>
          <cell r="Q725">
            <v>0</v>
          </cell>
          <cell r="R725">
            <v>0</v>
          </cell>
          <cell r="U725">
            <v>1.5</v>
          </cell>
          <cell r="V725">
            <v>0</v>
          </cell>
        </row>
        <row r="726">
          <cell r="B726" t="str">
            <v>CD90</v>
          </cell>
          <cell r="C726">
            <v>0</v>
          </cell>
          <cell r="E726" t="str">
            <v>D3.3241</v>
          </cell>
          <cell r="F726" t="str">
            <v>Cổ dê kẹp ống PVC D 90 (có giá nới)</v>
          </cell>
          <cell r="G726" t="str">
            <v>bộ</v>
          </cell>
          <cell r="H726">
            <v>0</v>
          </cell>
          <cell r="I726">
            <v>74000</v>
          </cell>
          <cell r="L726">
            <v>0</v>
          </cell>
          <cell r="M726">
            <v>0</v>
          </cell>
          <cell r="N726">
            <v>0</v>
          </cell>
          <cell r="O726">
            <v>0</v>
          </cell>
          <cell r="Q726">
            <v>0</v>
          </cell>
          <cell r="R726">
            <v>0</v>
          </cell>
          <cell r="U726">
            <v>1.5</v>
          </cell>
          <cell r="V726">
            <v>0</v>
          </cell>
        </row>
        <row r="727">
          <cell r="B727" t="str">
            <v>CUT90T</v>
          </cell>
          <cell r="C727">
            <v>0</v>
          </cell>
          <cell r="E727">
            <v>0</v>
          </cell>
          <cell r="F727" t="str">
            <v>Co  90 độ PVC 90</v>
          </cell>
          <cell r="G727" t="str">
            <v>cái</v>
          </cell>
          <cell r="H727">
            <v>0</v>
          </cell>
          <cell r="I727">
            <v>65000</v>
          </cell>
          <cell r="L727">
            <v>0</v>
          </cell>
          <cell r="M727">
            <v>0</v>
          </cell>
          <cell r="N727">
            <v>0</v>
          </cell>
          <cell r="O727">
            <v>0</v>
          </cell>
          <cell r="Q727">
            <v>0</v>
          </cell>
          <cell r="R727">
            <v>0</v>
          </cell>
          <cell r="U727">
            <v>0</v>
          </cell>
          <cell r="V727">
            <v>0</v>
          </cell>
        </row>
        <row r="728">
          <cell r="B728" t="str">
            <v>CUT90135</v>
          </cell>
          <cell r="C728">
            <v>0</v>
          </cell>
          <cell r="E728">
            <v>0</v>
          </cell>
          <cell r="F728" t="str">
            <v>Co 135 độ PVC 90</v>
          </cell>
          <cell r="G728" t="str">
            <v>cái</v>
          </cell>
          <cell r="H728">
            <v>0</v>
          </cell>
          <cell r="I728">
            <v>33900</v>
          </cell>
          <cell r="L728">
            <v>0</v>
          </cell>
          <cell r="M728">
            <v>0</v>
          </cell>
          <cell r="N728">
            <v>0</v>
          </cell>
          <cell r="O728">
            <v>0</v>
          </cell>
          <cell r="Q728">
            <v>0</v>
          </cell>
          <cell r="R728">
            <v>0</v>
          </cell>
          <cell r="U728">
            <v>0</v>
          </cell>
          <cell r="V728">
            <v>0</v>
          </cell>
        </row>
        <row r="729">
          <cell r="B729" t="str">
            <v>KVRT90</v>
          </cell>
          <cell r="C729">
            <v>0</v>
          </cell>
          <cell r="E729">
            <v>0</v>
          </cell>
          <cell r="F729" t="str">
            <v>Khâu ven răng trong D90</v>
          </cell>
          <cell r="G729" t="str">
            <v>cái</v>
          </cell>
          <cell r="H729">
            <v>0</v>
          </cell>
          <cell r="I729">
            <v>25800</v>
          </cell>
          <cell r="L729">
            <v>0</v>
          </cell>
          <cell r="M729">
            <v>0</v>
          </cell>
          <cell r="N729">
            <v>0</v>
          </cell>
          <cell r="O729">
            <v>0</v>
          </cell>
          <cell r="Q729">
            <v>0</v>
          </cell>
          <cell r="R729">
            <v>0</v>
          </cell>
          <cell r="U729">
            <v>0</v>
          </cell>
          <cell r="V729">
            <v>0</v>
          </cell>
        </row>
        <row r="730">
          <cell r="B730" t="str">
            <v>KVRN90</v>
          </cell>
          <cell r="C730">
            <v>0</v>
          </cell>
          <cell r="E730">
            <v>0</v>
          </cell>
          <cell r="F730" t="str">
            <v>Khâu ven răng ngoài D90</v>
          </cell>
          <cell r="G730" t="str">
            <v>cái</v>
          </cell>
          <cell r="H730">
            <v>0</v>
          </cell>
          <cell r="I730">
            <v>21500</v>
          </cell>
          <cell r="L730">
            <v>0</v>
          </cell>
          <cell r="M730">
            <v>0</v>
          </cell>
          <cell r="N730">
            <v>0</v>
          </cell>
          <cell r="O730">
            <v>0</v>
          </cell>
          <cell r="Q730">
            <v>0</v>
          </cell>
          <cell r="R730">
            <v>0</v>
          </cell>
          <cell r="U730">
            <v>0</v>
          </cell>
          <cell r="V730">
            <v>0</v>
          </cell>
        </row>
        <row r="731">
          <cell r="B731" t="str">
            <v>KEODAN</v>
          </cell>
          <cell r="C731">
            <v>0</v>
          </cell>
          <cell r="E731">
            <v>0</v>
          </cell>
          <cell r="F731" t="str">
            <v>Keo dán ống PVC (100gr)</v>
          </cell>
          <cell r="G731" t="str">
            <v>tuýp</v>
          </cell>
          <cell r="H731">
            <v>0</v>
          </cell>
          <cell r="I731">
            <v>11500</v>
          </cell>
          <cell r="L731">
            <v>0</v>
          </cell>
          <cell r="M731">
            <v>0</v>
          </cell>
          <cell r="N731">
            <v>0</v>
          </cell>
          <cell r="O731">
            <v>0</v>
          </cell>
          <cell r="Q731">
            <v>0</v>
          </cell>
          <cell r="R731">
            <v>0</v>
          </cell>
          <cell r="U731">
            <v>0</v>
          </cell>
          <cell r="V731">
            <v>0</v>
          </cell>
        </row>
        <row r="732">
          <cell r="B732" t="str">
            <v>KEOBIT</v>
          </cell>
          <cell r="C732">
            <v>0</v>
          </cell>
          <cell r="E732">
            <v>0</v>
          </cell>
          <cell r="F732" t="str">
            <v>Keo silicon bít miệng ống</v>
          </cell>
          <cell r="G732" t="str">
            <v>ống</v>
          </cell>
          <cell r="H732">
            <v>0</v>
          </cell>
          <cell r="I732">
            <v>45000</v>
          </cell>
          <cell r="L732">
            <v>0</v>
          </cell>
          <cell r="M732">
            <v>0</v>
          </cell>
          <cell r="N732">
            <v>0</v>
          </cell>
          <cell r="O732">
            <v>0</v>
          </cell>
          <cell r="Q732">
            <v>0</v>
          </cell>
          <cell r="R732">
            <v>0</v>
          </cell>
          <cell r="U732">
            <v>0</v>
          </cell>
          <cell r="V732">
            <v>0</v>
          </cell>
        </row>
        <row r="733">
          <cell r="B733" t="str">
            <v>BANGKEO</v>
          </cell>
          <cell r="C733">
            <v>0</v>
          </cell>
          <cell r="E733">
            <v>0</v>
          </cell>
          <cell r="F733" t="str">
            <v>Băng keo cách điện</v>
          </cell>
          <cell r="G733" t="str">
            <v>cuộn</v>
          </cell>
          <cell r="H733">
            <v>0</v>
          </cell>
          <cell r="I733">
            <v>12500</v>
          </cell>
          <cell r="L733">
            <v>0</v>
          </cell>
          <cell r="M733">
            <v>0</v>
          </cell>
          <cell r="N733">
            <v>0</v>
          </cell>
          <cell r="O733">
            <v>0</v>
          </cell>
          <cell r="Q733">
            <v>0</v>
          </cell>
          <cell r="R733">
            <v>0</v>
          </cell>
          <cell r="U733">
            <v>0</v>
          </cell>
          <cell r="V733">
            <v>0</v>
          </cell>
        </row>
        <row r="734">
          <cell r="B734" t="str">
            <v>LPVC90CL</v>
          </cell>
          <cell r="C734">
            <v>0</v>
          </cell>
          <cell r="E734" t="str">
            <v>D4.1410</v>
          </cell>
          <cell r="F734" t="str">
            <v>Lắp ống nhựa PVC D90</v>
          </cell>
          <cell r="G734" t="str">
            <v>mét</v>
          </cell>
          <cell r="H734">
            <v>0</v>
          </cell>
          <cell r="I734">
            <v>0</v>
          </cell>
          <cell r="L734">
            <v>54874</v>
          </cell>
          <cell r="M734">
            <v>0</v>
          </cell>
          <cell r="N734">
            <v>0</v>
          </cell>
          <cell r="O734">
            <v>0</v>
          </cell>
          <cell r="Q734">
            <v>0</v>
          </cell>
          <cell r="R734">
            <v>0</v>
          </cell>
          <cell r="U734">
            <v>0</v>
          </cell>
          <cell r="V734">
            <v>0</v>
          </cell>
        </row>
        <row r="735">
          <cell r="B735" t="str">
            <v>LCAPDONGTB95</v>
          </cell>
          <cell r="C735">
            <v>0</v>
          </cell>
          <cell r="E735" t="str">
            <v>T4.4201</v>
          </cell>
          <cell r="F735" t="str">
            <v>Lắp cáp đồng xuống thiết bị D ≤ 95mm2</v>
          </cell>
          <cell r="G735" t="str">
            <v>m</v>
          </cell>
          <cell r="H735">
            <v>0</v>
          </cell>
          <cell r="I735">
            <v>0</v>
          </cell>
          <cell r="L735">
            <v>13915</v>
          </cell>
          <cell r="M735">
            <v>0</v>
          </cell>
          <cell r="N735">
            <v>0</v>
          </cell>
          <cell r="O735">
            <v>0</v>
          </cell>
          <cell r="Q735">
            <v>0</v>
          </cell>
          <cell r="R735">
            <v>0</v>
          </cell>
          <cell r="U735">
            <v>0</v>
          </cell>
          <cell r="V735">
            <v>0</v>
          </cell>
        </row>
        <row r="736">
          <cell r="B736" t="str">
            <v>BANG</v>
          </cell>
          <cell r="C736">
            <v>0</v>
          </cell>
          <cell r="D736">
            <v>0</v>
          </cell>
          <cell r="E736" t="str">
            <v>D3.3201</v>
          </cell>
          <cell r="F736" t="str">
            <v>Bảng tên trạm + bulon</v>
          </cell>
          <cell r="G736" t="str">
            <v>bộ</v>
          </cell>
          <cell r="H736">
            <v>0</v>
          </cell>
          <cell r="U736">
            <v>0</v>
          </cell>
          <cell r="V736">
            <v>0</v>
          </cell>
        </row>
        <row r="737">
          <cell r="A737" t="str">
            <v>TR3X75</v>
          </cell>
          <cell r="C737">
            <v>1</v>
          </cell>
          <cell r="E737" t="str">
            <v>1 Trạm 3 pha 3x75kVA</v>
          </cell>
          <cell r="U737">
            <v>0</v>
          </cell>
          <cell r="V737">
            <v>0</v>
          </cell>
        </row>
        <row r="738">
          <cell r="A738" t="str">
            <v>TBTR3X75</v>
          </cell>
          <cell r="C738">
            <v>1</v>
          </cell>
          <cell r="F738" t="str">
            <v>A.PHẦN THIẾT BỊ</v>
          </cell>
          <cell r="N738">
            <v>185185000</v>
          </cell>
          <cell r="O738">
            <v>0</v>
          </cell>
          <cell r="Q738">
            <v>4419345</v>
          </cell>
          <cell r="R738">
            <v>1140810</v>
          </cell>
          <cell r="U738">
            <v>0</v>
          </cell>
          <cell r="V738">
            <v>1376.4</v>
          </cell>
        </row>
        <row r="739">
          <cell r="A739">
            <v>0</v>
          </cell>
          <cell r="B739" t="str">
            <v>TR751</v>
          </cell>
          <cell r="C739">
            <v>1</v>
          </cell>
          <cell r="E739" t="str">
            <v>T1.1433</v>
          </cell>
          <cell r="F739" t="str">
            <v>Máy biến áp AMORPHOUS 12,7/0,22-0,44kV  75kVA (trạm treo NC x 1,1)</v>
          </cell>
          <cell r="G739" t="str">
            <v>máy</v>
          </cell>
          <cell r="H739">
            <v>3</v>
          </cell>
          <cell r="I739">
            <v>58180000</v>
          </cell>
          <cell r="L739">
            <v>1166985</v>
          </cell>
          <cell r="M739">
            <v>380270</v>
          </cell>
          <cell r="N739">
            <v>174540000</v>
          </cell>
          <cell r="O739">
            <v>0</v>
          </cell>
          <cell r="Q739">
            <v>3500955</v>
          </cell>
          <cell r="R739">
            <v>1140810</v>
          </cell>
          <cell r="U739">
            <v>455</v>
          </cell>
          <cell r="V739">
            <v>1365</v>
          </cell>
        </row>
        <row r="740">
          <cell r="A740">
            <v>0</v>
          </cell>
          <cell r="B740" t="str">
            <v>FCO100</v>
          </cell>
          <cell r="C740">
            <v>1</v>
          </cell>
          <cell r="E740" t="str">
            <v>T2.3505</v>
          </cell>
          <cell r="F740" t="str">
            <v>FCO 27kV - 100A</v>
          </cell>
          <cell r="G740" t="str">
            <v>cái</v>
          </cell>
          <cell r="H740">
            <v>3</v>
          </cell>
          <cell r="I740">
            <v>921000</v>
          </cell>
          <cell r="L740">
            <v>222640</v>
          </cell>
          <cell r="M740">
            <v>0</v>
          </cell>
          <cell r="N740">
            <v>2763000</v>
          </cell>
          <cell r="O740">
            <v>0</v>
          </cell>
          <cell r="Q740">
            <v>667920</v>
          </cell>
          <cell r="R740">
            <v>0</v>
          </cell>
          <cell r="U740">
            <v>1.5</v>
          </cell>
          <cell r="V740">
            <v>4.5</v>
          </cell>
        </row>
        <row r="741">
          <cell r="A741">
            <v>0</v>
          </cell>
          <cell r="B741" t="str">
            <v>LA18</v>
          </cell>
          <cell r="C741">
            <v>1</v>
          </cell>
          <cell r="E741" t="str">
            <v>T2.5004</v>
          </cell>
          <cell r="F741" t="str">
            <v>LA 18kV 10kA</v>
          </cell>
          <cell r="G741" t="str">
            <v>cái</v>
          </cell>
          <cell r="H741">
            <v>3</v>
          </cell>
          <cell r="I741">
            <v>784000</v>
          </cell>
          <cell r="L741">
            <v>83490</v>
          </cell>
          <cell r="M741">
            <v>0</v>
          </cell>
          <cell r="N741">
            <v>2352000</v>
          </cell>
          <cell r="O741">
            <v>0</v>
          </cell>
          <cell r="Q741">
            <v>250470</v>
          </cell>
          <cell r="R741">
            <v>0</v>
          </cell>
          <cell r="U741">
            <v>0.8</v>
          </cell>
          <cell r="V741">
            <v>2.4000000000000004</v>
          </cell>
        </row>
        <row r="742">
          <cell r="A742">
            <v>0</v>
          </cell>
          <cell r="B742" t="str">
            <v>ATM320</v>
          </cell>
          <cell r="C742">
            <v>1</v>
          </cell>
          <cell r="E742" t="str">
            <v>T2.8404</v>
          </cell>
          <cell r="F742" t="str">
            <v xml:space="preserve">MCCB 3 cực 600V -320A - 35KA </v>
          </cell>
          <cell r="G742" t="str">
            <v>cái</v>
          </cell>
          <cell r="H742">
            <v>1</v>
          </cell>
          <cell r="I742">
            <v>5530000</v>
          </cell>
          <cell r="L742">
            <v>0</v>
          </cell>
          <cell r="M742">
            <v>0</v>
          </cell>
          <cell r="N742">
            <v>5530000</v>
          </cell>
          <cell r="O742">
            <v>0</v>
          </cell>
          <cell r="Q742">
            <v>0</v>
          </cell>
          <cell r="R742">
            <v>0</v>
          </cell>
          <cell r="U742">
            <v>3</v>
          </cell>
          <cell r="V742">
            <v>3</v>
          </cell>
        </row>
        <row r="743">
          <cell r="A743">
            <v>0</v>
          </cell>
          <cell r="B743" t="str">
            <v>TI300</v>
          </cell>
          <cell r="C743">
            <v>1</v>
          </cell>
          <cell r="E743">
            <v>0</v>
          </cell>
          <cell r="F743" t="str">
            <v xml:space="preserve">Biến dòng 600V - 300/5A </v>
          </cell>
          <cell r="G743" t="str">
            <v>cái</v>
          </cell>
          <cell r="H743">
            <v>3</v>
          </cell>
          <cell r="I743">
            <v>0</v>
          </cell>
          <cell r="L743">
            <v>0</v>
          </cell>
          <cell r="M743">
            <v>0</v>
          </cell>
          <cell r="N743">
            <v>0</v>
          </cell>
          <cell r="O743">
            <v>0</v>
          </cell>
          <cell r="Q743">
            <v>0</v>
          </cell>
          <cell r="R743">
            <v>0</v>
          </cell>
          <cell r="U743">
            <v>0</v>
          </cell>
          <cell r="V743">
            <v>0</v>
          </cell>
        </row>
        <row r="744">
          <cell r="A744">
            <v>0</v>
          </cell>
          <cell r="B744" t="str">
            <v>DK3p5A</v>
          </cell>
          <cell r="C744">
            <v>1</v>
          </cell>
          <cell r="E744" t="str">
            <v>05.5104</v>
          </cell>
          <cell r="F744" t="str">
            <v>Điện kế 3 pha 4 dây 220/380V-5A</v>
          </cell>
          <cell r="G744" t="str">
            <v>cái</v>
          </cell>
          <cell r="H744">
            <v>1</v>
          </cell>
          <cell r="I744">
            <v>0</v>
          </cell>
          <cell r="L744">
            <v>0</v>
          </cell>
          <cell r="M744">
            <v>0</v>
          </cell>
          <cell r="N744">
            <v>0</v>
          </cell>
          <cell r="O744">
            <v>0</v>
          </cell>
          <cell r="Q744">
            <v>0</v>
          </cell>
          <cell r="R744">
            <v>0</v>
          </cell>
          <cell r="U744">
            <v>1.5</v>
          </cell>
          <cell r="V744">
            <v>1.5</v>
          </cell>
        </row>
        <row r="745">
          <cell r="A745" t="str">
            <v>VLTR3X75</v>
          </cell>
          <cell r="C745">
            <v>1</v>
          </cell>
          <cell r="F745" t="str">
            <v>B. PHẦN VẬT LIỆU</v>
          </cell>
          <cell r="N745">
            <v>49197209.791999996</v>
          </cell>
          <cell r="O745">
            <v>0</v>
          </cell>
          <cell r="P745">
            <v>1337408.1000000001</v>
          </cell>
          <cell r="Q745">
            <v>14557336</v>
          </cell>
          <cell r="R745">
            <v>154422</v>
          </cell>
          <cell r="U745">
            <v>0</v>
          </cell>
          <cell r="V745">
            <v>393.63400000000001</v>
          </cell>
        </row>
        <row r="746">
          <cell r="C746">
            <v>1</v>
          </cell>
          <cell r="D746">
            <v>1</v>
          </cell>
          <cell r="F746" t="str">
            <v>Vật liệu bảo vệ thiết bị</v>
          </cell>
          <cell r="G746" t="str">
            <v>Bộ</v>
          </cell>
          <cell r="H746">
            <v>1</v>
          </cell>
          <cell r="U746">
            <v>0</v>
          </cell>
          <cell r="V746">
            <v>0</v>
          </cell>
        </row>
        <row r="747">
          <cell r="A747">
            <v>0</v>
          </cell>
          <cell r="B747" t="str">
            <v>CHI10K</v>
          </cell>
          <cell r="C747">
            <v>1</v>
          </cell>
          <cell r="E747">
            <v>0</v>
          </cell>
          <cell r="F747" t="str">
            <v>Dây chảy 10K</v>
          </cell>
          <cell r="G747" t="str">
            <v>Sợi</v>
          </cell>
          <cell r="H747">
            <v>3</v>
          </cell>
          <cell r="I747">
            <v>25000</v>
          </cell>
          <cell r="L747">
            <v>0</v>
          </cell>
          <cell r="M747">
            <v>0</v>
          </cell>
          <cell r="N747">
            <v>75000</v>
          </cell>
          <cell r="O747">
            <v>0</v>
          </cell>
          <cell r="Q747">
            <v>0</v>
          </cell>
          <cell r="R747">
            <v>0</v>
          </cell>
          <cell r="U747">
            <v>0</v>
          </cell>
          <cell r="V747">
            <v>0</v>
          </cell>
        </row>
        <row r="748">
          <cell r="A748">
            <v>0</v>
          </cell>
          <cell r="B748" t="str">
            <v>CHUPFCO</v>
          </cell>
          <cell r="C748">
            <v>1</v>
          </cell>
          <cell r="E748">
            <v>0</v>
          </cell>
          <cell r="F748" t="str">
            <v>Chụp đầu FCO (Trên + Dưới)</v>
          </cell>
          <cell r="G748" t="str">
            <v>bộ</v>
          </cell>
          <cell r="H748">
            <v>3</v>
          </cell>
          <cell r="I748">
            <v>190000</v>
          </cell>
          <cell r="L748">
            <v>0</v>
          </cell>
          <cell r="M748">
            <v>0</v>
          </cell>
          <cell r="N748">
            <v>570000</v>
          </cell>
          <cell r="O748">
            <v>0</v>
          </cell>
          <cell r="Q748">
            <v>0</v>
          </cell>
          <cell r="R748">
            <v>0</v>
          </cell>
          <cell r="U748">
            <v>0</v>
          </cell>
          <cell r="V748">
            <v>0</v>
          </cell>
        </row>
        <row r="749">
          <cell r="A749">
            <v>0</v>
          </cell>
          <cell r="B749" t="str">
            <v>CHUPLA</v>
          </cell>
          <cell r="C749">
            <v>1</v>
          </cell>
          <cell r="E749">
            <v>0</v>
          </cell>
          <cell r="F749" t="str">
            <v>Chụp đầu LA</v>
          </cell>
          <cell r="G749" t="str">
            <v>cái</v>
          </cell>
          <cell r="H749">
            <v>3</v>
          </cell>
          <cell r="I749">
            <v>32000</v>
          </cell>
          <cell r="L749">
            <v>0</v>
          </cell>
          <cell r="M749">
            <v>0</v>
          </cell>
          <cell r="N749">
            <v>96000</v>
          </cell>
          <cell r="O749">
            <v>0</v>
          </cell>
          <cell r="Q749">
            <v>0</v>
          </cell>
          <cell r="R749">
            <v>0</v>
          </cell>
          <cell r="U749">
            <v>0</v>
          </cell>
          <cell r="V749">
            <v>0</v>
          </cell>
        </row>
        <row r="750">
          <cell r="A750">
            <v>0</v>
          </cell>
          <cell r="B750" t="str">
            <v>CHUPMBA</v>
          </cell>
          <cell r="C750">
            <v>1</v>
          </cell>
          <cell r="E750">
            <v>0</v>
          </cell>
          <cell r="F750" t="str">
            <v>Chụp đầu cực MBA</v>
          </cell>
          <cell r="G750" t="str">
            <v>cái</v>
          </cell>
          <cell r="H750">
            <v>3</v>
          </cell>
          <cell r="I750">
            <v>52000</v>
          </cell>
          <cell r="L750">
            <v>0</v>
          </cell>
          <cell r="M750">
            <v>0</v>
          </cell>
          <cell r="N750">
            <v>156000</v>
          </cell>
          <cell r="O750">
            <v>0</v>
          </cell>
          <cell r="Q750">
            <v>0</v>
          </cell>
          <cell r="R750">
            <v>0</v>
          </cell>
          <cell r="U750">
            <v>0</v>
          </cell>
          <cell r="V750">
            <v>0</v>
          </cell>
        </row>
        <row r="751">
          <cell r="A751">
            <v>0</v>
          </cell>
          <cell r="C751">
            <v>1</v>
          </cell>
          <cell r="D751">
            <v>2</v>
          </cell>
          <cell r="F751" t="str">
            <v>Đà Composite bắt LA, FCO</v>
          </cell>
          <cell r="G751" t="str">
            <v>Bộ</v>
          </cell>
          <cell r="H751">
            <v>1</v>
          </cell>
          <cell r="O751">
            <v>0</v>
          </cell>
          <cell r="U751">
            <v>0</v>
          </cell>
          <cell r="V751">
            <v>0</v>
          </cell>
        </row>
        <row r="752">
          <cell r="A752">
            <v>0</v>
          </cell>
          <cell r="C752">
            <v>0</v>
          </cell>
          <cell r="F752" t="str">
            <v>Gồm có:</v>
          </cell>
          <cell r="U752">
            <v>0</v>
          </cell>
          <cell r="V752">
            <v>0</v>
          </cell>
        </row>
        <row r="753">
          <cell r="A753">
            <v>0</v>
          </cell>
          <cell r="B753" t="str">
            <v>COM2400</v>
          </cell>
          <cell r="C753">
            <v>1</v>
          </cell>
          <cell r="E753">
            <v>0</v>
          </cell>
          <cell r="F753" t="str">
            <v>Đà hộp composite 110x80x5-2400</v>
          </cell>
          <cell r="G753" t="str">
            <v>cái</v>
          </cell>
          <cell r="H753">
            <v>1</v>
          </cell>
          <cell r="I753">
            <v>1291000</v>
          </cell>
          <cell r="L753">
            <v>0</v>
          </cell>
          <cell r="M753">
            <v>0</v>
          </cell>
          <cell r="N753">
            <v>1291000</v>
          </cell>
          <cell r="O753">
            <v>0</v>
          </cell>
          <cell r="Q753">
            <v>0</v>
          </cell>
          <cell r="R753">
            <v>0</v>
          </cell>
          <cell r="U753">
            <v>9.6</v>
          </cell>
          <cell r="V753">
            <v>9.6</v>
          </cell>
        </row>
        <row r="754">
          <cell r="A754">
            <v>0</v>
          </cell>
          <cell r="B754" t="str">
            <v>CCOM2400</v>
          </cell>
          <cell r="C754">
            <v>1</v>
          </cell>
          <cell r="E754">
            <v>0</v>
          </cell>
          <cell r="F754" t="str">
            <v>Thanh chống Composite dẹp 10x40x920</v>
          </cell>
          <cell r="G754" t="str">
            <v>cái</v>
          </cell>
          <cell r="H754">
            <v>2</v>
          </cell>
          <cell r="I754">
            <v>186000</v>
          </cell>
          <cell r="L754">
            <v>0</v>
          </cell>
          <cell r="M754">
            <v>0</v>
          </cell>
          <cell r="N754">
            <v>372000</v>
          </cell>
          <cell r="O754">
            <v>0</v>
          </cell>
          <cell r="Q754">
            <v>0</v>
          </cell>
          <cell r="R754">
            <v>0</v>
          </cell>
          <cell r="U754">
            <v>0.7</v>
          </cell>
          <cell r="V754">
            <v>1.4</v>
          </cell>
        </row>
        <row r="755">
          <cell r="A755">
            <v>0</v>
          </cell>
          <cell r="B755" t="str">
            <v>BATLL</v>
          </cell>
          <cell r="C755">
            <v>1</v>
          </cell>
          <cell r="E755">
            <v>0</v>
          </cell>
          <cell r="F755" t="str">
            <v>Bass LL bắt FCO và LA</v>
          </cell>
          <cell r="G755" t="str">
            <v>bộ</v>
          </cell>
          <cell r="H755">
            <v>3</v>
          </cell>
          <cell r="I755">
            <v>65000</v>
          </cell>
          <cell r="L755">
            <v>0</v>
          </cell>
          <cell r="M755">
            <v>0</v>
          </cell>
          <cell r="N755">
            <v>195000</v>
          </cell>
          <cell r="O755">
            <v>0</v>
          </cell>
          <cell r="Q755">
            <v>0</v>
          </cell>
          <cell r="R755">
            <v>0</v>
          </cell>
          <cell r="U755">
            <v>0.5</v>
          </cell>
          <cell r="V755">
            <v>1.5</v>
          </cell>
        </row>
        <row r="756">
          <cell r="A756">
            <v>0</v>
          </cell>
          <cell r="B756" t="str">
            <v>B16350</v>
          </cell>
          <cell r="C756">
            <v>1</v>
          </cell>
          <cell r="E756">
            <v>0</v>
          </cell>
          <cell r="F756" t="str">
            <v>Boulon 16x350</v>
          </cell>
          <cell r="G756" t="str">
            <v>bộ</v>
          </cell>
          <cell r="H756">
            <v>1</v>
          </cell>
          <cell r="I756">
            <v>23500</v>
          </cell>
          <cell r="L756">
            <v>0</v>
          </cell>
          <cell r="M756">
            <v>0</v>
          </cell>
          <cell r="N756">
            <v>23500</v>
          </cell>
          <cell r="O756">
            <v>0</v>
          </cell>
          <cell r="Q756">
            <v>0</v>
          </cell>
          <cell r="R756">
            <v>0</v>
          </cell>
          <cell r="U756">
            <v>0.3</v>
          </cell>
          <cell r="V756">
            <v>0.3</v>
          </cell>
        </row>
        <row r="757">
          <cell r="A757">
            <v>0</v>
          </cell>
          <cell r="B757" t="str">
            <v>B16300</v>
          </cell>
          <cell r="C757">
            <v>1</v>
          </cell>
          <cell r="E757">
            <v>0</v>
          </cell>
          <cell r="F757" t="str">
            <v>Boulon 16x300</v>
          </cell>
          <cell r="G757" t="str">
            <v>bộ</v>
          </cell>
          <cell r="H757">
            <v>1</v>
          </cell>
          <cell r="I757">
            <v>21000</v>
          </cell>
          <cell r="L757">
            <v>0</v>
          </cell>
          <cell r="M757">
            <v>0</v>
          </cell>
          <cell r="N757">
            <v>21000</v>
          </cell>
          <cell r="O757">
            <v>0</v>
          </cell>
          <cell r="Q757">
            <v>0</v>
          </cell>
          <cell r="R757">
            <v>0</v>
          </cell>
          <cell r="U757">
            <v>0.25</v>
          </cell>
          <cell r="V757">
            <v>0.25</v>
          </cell>
        </row>
        <row r="758">
          <cell r="A758">
            <v>0</v>
          </cell>
          <cell r="B758" t="str">
            <v>B14120</v>
          </cell>
          <cell r="C758">
            <v>1</v>
          </cell>
          <cell r="E758">
            <v>0</v>
          </cell>
          <cell r="F758" t="str">
            <v>Boulon 14x150</v>
          </cell>
          <cell r="G758" t="str">
            <v>bộ</v>
          </cell>
          <cell r="H758">
            <v>2</v>
          </cell>
          <cell r="I758">
            <v>11000</v>
          </cell>
          <cell r="L758">
            <v>0</v>
          </cell>
          <cell r="M758">
            <v>0</v>
          </cell>
          <cell r="N758">
            <v>22000</v>
          </cell>
          <cell r="O758">
            <v>0</v>
          </cell>
          <cell r="Q758">
            <v>0</v>
          </cell>
          <cell r="R758">
            <v>0</v>
          </cell>
          <cell r="U758">
            <v>0.2</v>
          </cell>
          <cell r="V758">
            <v>0.4</v>
          </cell>
        </row>
        <row r="759">
          <cell r="A759">
            <v>0</v>
          </cell>
          <cell r="B759" t="str">
            <v>LD 50</v>
          </cell>
          <cell r="C759">
            <v>1</v>
          </cell>
          <cell r="F759" t="str">
            <v>Long đền vuông 18 (50x50x3)</v>
          </cell>
          <cell r="G759" t="str">
            <v>cái</v>
          </cell>
          <cell r="H759">
            <v>8</v>
          </cell>
          <cell r="I759">
            <v>2600</v>
          </cell>
          <cell r="L759">
            <v>0</v>
          </cell>
          <cell r="M759">
            <v>0</v>
          </cell>
          <cell r="N759">
            <v>20800</v>
          </cell>
          <cell r="O759">
            <v>0</v>
          </cell>
          <cell r="Q759">
            <v>0</v>
          </cell>
          <cell r="R759">
            <v>0</v>
          </cell>
          <cell r="U759">
            <v>0.01</v>
          </cell>
          <cell r="V759">
            <v>0.08</v>
          </cell>
        </row>
        <row r="760">
          <cell r="A760">
            <v>0</v>
          </cell>
          <cell r="B760" t="str">
            <v>LCOM2400</v>
          </cell>
          <cell r="C760">
            <v>1</v>
          </cell>
          <cell r="E760" t="str">
            <v>D2.6011</v>
          </cell>
          <cell r="F760" t="str">
            <v>Lắp đà composite 2400mm đơn, trên trụ BTLT</v>
          </cell>
          <cell r="G760" t="str">
            <v>bộ</v>
          </cell>
          <cell r="H760">
            <v>1</v>
          </cell>
          <cell r="I760">
            <v>0</v>
          </cell>
          <cell r="L760">
            <v>197267</v>
          </cell>
          <cell r="M760">
            <v>0</v>
          </cell>
          <cell r="N760">
            <v>0</v>
          </cell>
          <cell r="O760">
            <v>0</v>
          </cell>
          <cell r="Q760">
            <v>197267</v>
          </cell>
          <cell r="R760">
            <v>0</v>
          </cell>
          <cell r="U760">
            <v>0</v>
          </cell>
          <cell r="V760">
            <v>0</v>
          </cell>
        </row>
        <row r="761">
          <cell r="A761">
            <v>0</v>
          </cell>
          <cell r="C761">
            <v>1</v>
          </cell>
          <cell r="D761">
            <v>3</v>
          </cell>
          <cell r="F761" t="str">
            <v>Giá chùm treo 3 MBT</v>
          </cell>
          <cell r="G761" t="str">
            <v>Bộ</v>
          </cell>
          <cell r="H761">
            <v>1</v>
          </cell>
          <cell r="U761">
            <v>0</v>
          </cell>
          <cell r="V761">
            <v>0</v>
          </cell>
        </row>
        <row r="762">
          <cell r="A762">
            <v>0</v>
          </cell>
          <cell r="C762">
            <v>0</v>
          </cell>
          <cell r="F762" t="str">
            <v>Gồm có:</v>
          </cell>
          <cell r="U762">
            <v>0</v>
          </cell>
          <cell r="V762">
            <v>0</v>
          </cell>
        </row>
        <row r="763">
          <cell r="A763">
            <v>0</v>
          </cell>
          <cell r="B763" t="str">
            <v>GTMBA</v>
          </cell>
          <cell r="C763">
            <v>1</v>
          </cell>
          <cell r="E763" t="str">
            <v>T4.9302</v>
          </cell>
          <cell r="F763" t="str">
            <v>Gía chùm treo máy biến áp 3x75</v>
          </cell>
          <cell r="G763" t="str">
            <v>Bộ</v>
          </cell>
          <cell r="H763">
            <v>1</v>
          </cell>
          <cell r="I763">
            <v>3022000</v>
          </cell>
          <cell r="L763">
            <v>163337</v>
          </cell>
          <cell r="M763">
            <v>0</v>
          </cell>
          <cell r="N763">
            <v>3022000</v>
          </cell>
          <cell r="O763">
            <v>0</v>
          </cell>
          <cell r="Q763">
            <v>163337</v>
          </cell>
          <cell r="R763">
            <v>0</v>
          </cell>
          <cell r="U763">
            <v>51</v>
          </cell>
          <cell r="V763">
            <v>51</v>
          </cell>
        </row>
        <row r="764">
          <cell r="A764">
            <v>0</v>
          </cell>
          <cell r="B764" t="str">
            <v>B16350</v>
          </cell>
          <cell r="C764">
            <v>1</v>
          </cell>
          <cell r="E764">
            <v>0</v>
          </cell>
          <cell r="F764" t="str">
            <v>Boulon 16x350</v>
          </cell>
          <cell r="G764" t="str">
            <v>bộ</v>
          </cell>
          <cell r="H764">
            <v>2</v>
          </cell>
          <cell r="I764">
            <v>23500</v>
          </cell>
          <cell r="L764">
            <v>0</v>
          </cell>
          <cell r="M764">
            <v>0</v>
          </cell>
          <cell r="N764">
            <v>47000</v>
          </cell>
          <cell r="O764">
            <v>0</v>
          </cell>
          <cell r="Q764">
            <v>0</v>
          </cell>
          <cell r="R764">
            <v>0</v>
          </cell>
          <cell r="U764">
            <v>0.3</v>
          </cell>
          <cell r="V764">
            <v>0.6</v>
          </cell>
        </row>
        <row r="765">
          <cell r="A765">
            <v>0</v>
          </cell>
          <cell r="B765" t="str">
            <v>B1650</v>
          </cell>
          <cell r="C765">
            <v>1</v>
          </cell>
          <cell r="E765">
            <v>0</v>
          </cell>
          <cell r="F765" t="str">
            <v>Boulon 16x50</v>
          </cell>
          <cell r="G765" t="str">
            <v>bộ</v>
          </cell>
          <cell r="H765">
            <v>6</v>
          </cell>
          <cell r="I765">
            <v>8000</v>
          </cell>
          <cell r="L765">
            <v>0</v>
          </cell>
          <cell r="M765">
            <v>0</v>
          </cell>
          <cell r="N765">
            <v>48000</v>
          </cell>
          <cell r="O765">
            <v>0</v>
          </cell>
          <cell r="Q765">
            <v>0</v>
          </cell>
          <cell r="R765">
            <v>0</v>
          </cell>
          <cell r="U765">
            <v>0.25</v>
          </cell>
          <cell r="V765">
            <v>1.5</v>
          </cell>
        </row>
        <row r="766">
          <cell r="A766">
            <v>0</v>
          </cell>
          <cell r="B766" t="str">
            <v>LD 50</v>
          </cell>
          <cell r="C766">
            <v>1</v>
          </cell>
          <cell r="F766" t="str">
            <v>Long đền vuông 18 (50x50x3)</v>
          </cell>
          <cell r="G766" t="str">
            <v>cái</v>
          </cell>
          <cell r="H766">
            <v>16</v>
          </cell>
          <cell r="I766">
            <v>2600</v>
          </cell>
          <cell r="L766">
            <v>0</v>
          </cell>
          <cell r="M766">
            <v>0</v>
          </cell>
          <cell r="N766">
            <v>41600</v>
          </cell>
          <cell r="O766">
            <v>0</v>
          </cell>
          <cell r="Q766">
            <v>0</v>
          </cell>
          <cell r="R766">
            <v>0</v>
          </cell>
          <cell r="U766">
            <v>0.01</v>
          </cell>
          <cell r="V766">
            <v>0.16</v>
          </cell>
        </row>
        <row r="767">
          <cell r="A767">
            <v>0</v>
          </cell>
          <cell r="C767">
            <v>1</v>
          </cell>
          <cell r="D767">
            <v>4</v>
          </cell>
          <cell r="F767" t="str">
            <v>Bộ tiếp địa Trạm 3 pha</v>
          </cell>
          <cell r="G767" t="str">
            <v>Bộ</v>
          </cell>
          <cell r="H767">
            <v>1</v>
          </cell>
          <cell r="U767">
            <v>0</v>
          </cell>
          <cell r="V767">
            <v>0</v>
          </cell>
        </row>
        <row r="768">
          <cell r="A768">
            <v>0</v>
          </cell>
          <cell r="C768">
            <v>0</v>
          </cell>
          <cell r="F768" t="str">
            <v>Gồm có:</v>
          </cell>
          <cell r="U768">
            <v>0</v>
          </cell>
          <cell r="V768">
            <v>0</v>
          </cell>
        </row>
        <row r="769">
          <cell r="B769" t="str">
            <v>CXV25</v>
          </cell>
          <cell r="C769">
            <v>1</v>
          </cell>
          <cell r="E769">
            <v>0</v>
          </cell>
          <cell r="F769" t="str">
            <v>Cáp 24KV C/XLPE/PVC 25mm2</v>
          </cell>
          <cell r="G769" t="str">
            <v>mét</v>
          </cell>
          <cell r="H769">
            <v>2.5</v>
          </cell>
          <cell r="I769">
            <v>67506</v>
          </cell>
          <cell r="L769">
            <v>0</v>
          </cell>
          <cell r="M769">
            <v>0</v>
          </cell>
          <cell r="N769">
            <v>168765</v>
          </cell>
          <cell r="O769">
            <v>0</v>
          </cell>
          <cell r="P769">
            <v>0</v>
          </cell>
          <cell r="Q769">
            <v>0</v>
          </cell>
          <cell r="R769">
            <v>0</v>
          </cell>
          <cell r="U769">
            <v>0.75</v>
          </cell>
          <cell r="V769">
            <v>1.875</v>
          </cell>
        </row>
        <row r="770">
          <cell r="A770">
            <v>0</v>
          </cell>
          <cell r="B770" t="str">
            <v>M25</v>
          </cell>
          <cell r="C770">
            <v>1</v>
          </cell>
          <cell r="E770">
            <v>0</v>
          </cell>
          <cell r="F770" t="str">
            <v>Cáp đồng trần M25mm2</v>
          </cell>
          <cell r="G770" t="str">
            <v>kg</v>
          </cell>
          <cell r="H770">
            <v>8.0640000000000001</v>
          </cell>
          <cell r="I770">
            <v>163028</v>
          </cell>
          <cell r="L770">
            <v>0</v>
          </cell>
          <cell r="M770">
            <v>0</v>
          </cell>
          <cell r="N770">
            <v>1314657.7919999999</v>
          </cell>
          <cell r="O770">
            <v>0</v>
          </cell>
          <cell r="P770">
            <v>0</v>
          </cell>
          <cell r="Q770">
            <v>0</v>
          </cell>
          <cell r="R770">
            <v>0</v>
          </cell>
          <cell r="U770">
            <v>1</v>
          </cell>
          <cell r="V770">
            <v>8.0640000000000001</v>
          </cell>
        </row>
        <row r="771">
          <cell r="A771">
            <v>0</v>
          </cell>
          <cell r="B771" t="str">
            <v>CTD</v>
          </cell>
          <cell r="C771">
            <v>1</v>
          </cell>
          <cell r="E771">
            <v>0</v>
          </cell>
          <cell r="F771" t="str">
            <v>Cọc tiếp đất φ16 - 2,4m</v>
          </cell>
          <cell r="G771" t="str">
            <v>cọc</v>
          </cell>
          <cell r="H771">
            <v>8</v>
          </cell>
          <cell r="I771">
            <v>130000</v>
          </cell>
          <cell r="L771">
            <v>0</v>
          </cell>
          <cell r="M771">
            <v>0</v>
          </cell>
          <cell r="N771">
            <v>1040000</v>
          </cell>
          <cell r="O771">
            <v>0</v>
          </cell>
          <cell r="P771">
            <v>0</v>
          </cell>
          <cell r="Q771">
            <v>0</v>
          </cell>
          <cell r="R771">
            <v>0</v>
          </cell>
          <cell r="U771">
            <v>5.3</v>
          </cell>
          <cell r="V771">
            <v>42.4</v>
          </cell>
        </row>
        <row r="772">
          <cell r="A772">
            <v>0</v>
          </cell>
          <cell r="B772" t="str">
            <v>KC</v>
          </cell>
          <cell r="C772">
            <v>1</v>
          </cell>
          <cell r="E772">
            <v>0</v>
          </cell>
          <cell r="F772" t="str">
            <v>Kẹp cọc tiếp địa</v>
          </cell>
          <cell r="G772" t="str">
            <v>bộ</v>
          </cell>
          <cell r="H772">
            <v>8</v>
          </cell>
          <cell r="I772">
            <v>25000</v>
          </cell>
          <cell r="L772">
            <v>0</v>
          </cell>
          <cell r="M772">
            <v>0</v>
          </cell>
          <cell r="N772">
            <v>200000</v>
          </cell>
          <cell r="O772">
            <v>0</v>
          </cell>
          <cell r="P772">
            <v>0</v>
          </cell>
          <cell r="Q772">
            <v>0</v>
          </cell>
          <cell r="R772">
            <v>0</v>
          </cell>
          <cell r="U772">
            <v>0.05</v>
          </cell>
          <cell r="V772">
            <v>0.4</v>
          </cell>
        </row>
        <row r="773">
          <cell r="A773">
            <v>0</v>
          </cell>
          <cell r="B773" t="str">
            <v>OXC38</v>
          </cell>
          <cell r="C773">
            <v>1</v>
          </cell>
          <cell r="E773">
            <v>0</v>
          </cell>
          <cell r="F773" t="str">
            <v xml:space="preserve">Ốc xiết cáp cỡ 38mm2 </v>
          </cell>
          <cell r="G773" t="str">
            <v>cái</v>
          </cell>
          <cell r="H773">
            <v>4</v>
          </cell>
          <cell r="I773">
            <v>21000</v>
          </cell>
          <cell r="L773">
            <v>0</v>
          </cell>
          <cell r="M773">
            <v>0</v>
          </cell>
          <cell r="N773">
            <v>84000</v>
          </cell>
          <cell r="O773">
            <v>0</v>
          </cell>
          <cell r="P773">
            <v>0</v>
          </cell>
          <cell r="Q773">
            <v>0</v>
          </cell>
          <cell r="R773">
            <v>0</v>
          </cell>
          <cell r="U773">
            <v>0</v>
          </cell>
          <cell r="V773">
            <v>0</v>
          </cell>
        </row>
        <row r="774">
          <cell r="A774">
            <v>0</v>
          </cell>
          <cell r="B774" t="str">
            <v>KE50</v>
          </cell>
          <cell r="C774">
            <v>1</v>
          </cell>
          <cell r="E774">
            <v>0</v>
          </cell>
          <cell r="F774" t="str">
            <v>Kẹp ép WR cỡ dây 50mm2</v>
          </cell>
          <cell r="G774" t="str">
            <v>cái</v>
          </cell>
          <cell r="H774">
            <v>2</v>
          </cell>
          <cell r="I774">
            <v>10500</v>
          </cell>
          <cell r="L774">
            <v>0</v>
          </cell>
          <cell r="M774">
            <v>0</v>
          </cell>
          <cell r="N774">
            <v>21000</v>
          </cell>
          <cell r="O774">
            <v>0</v>
          </cell>
          <cell r="P774">
            <v>0</v>
          </cell>
          <cell r="Q774">
            <v>0</v>
          </cell>
          <cell r="R774">
            <v>0</v>
          </cell>
          <cell r="U774">
            <v>0.2</v>
          </cell>
          <cell r="V774">
            <v>0.4</v>
          </cell>
        </row>
        <row r="775">
          <cell r="A775">
            <v>0</v>
          </cell>
          <cell r="B775" t="str">
            <v>KTDTBA</v>
          </cell>
          <cell r="C775">
            <v>1</v>
          </cell>
          <cell r="E775" t="str">
            <v>T4.7001</v>
          </cell>
          <cell r="F775" t="str">
            <v>Kéo dây tiếp địa trong TBA</v>
          </cell>
          <cell r="G775" t="str">
            <v>mét</v>
          </cell>
          <cell r="H775">
            <v>36</v>
          </cell>
          <cell r="I775">
            <v>0</v>
          </cell>
          <cell r="L775">
            <v>8071</v>
          </cell>
          <cell r="M775">
            <v>0</v>
          </cell>
          <cell r="N775">
            <v>0</v>
          </cell>
          <cell r="O775">
            <v>0</v>
          </cell>
          <cell r="P775">
            <v>0</v>
          </cell>
          <cell r="Q775">
            <v>290556</v>
          </cell>
          <cell r="R775">
            <v>0</v>
          </cell>
          <cell r="U775">
            <v>0</v>
          </cell>
          <cell r="V775">
            <v>0</v>
          </cell>
        </row>
        <row r="776">
          <cell r="A776">
            <v>0</v>
          </cell>
          <cell r="B776" t="str">
            <v>DCTDTBA</v>
          </cell>
          <cell r="C776">
            <v>1</v>
          </cell>
          <cell r="E776" t="str">
            <v>D2.8103</v>
          </cell>
          <cell r="F776" t="str">
            <v>Đóng cọc tiếp địa trong TBA (đất cấp 3)</v>
          </cell>
          <cell r="G776" t="str">
            <v>10cọc</v>
          </cell>
          <cell r="H776">
            <v>8</v>
          </cell>
          <cell r="I776">
            <v>0</v>
          </cell>
          <cell r="L776">
            <v>903559</v>
          </cell>
          <cell r="M776">
            <v>0</v>
          </cell>
          <cell r="N776">
            <v>0</v>
          </cell>
          <cell r="O776">
            <v>0</v>
          </cell>
          <cell r="P776">
            <v>0</v>
          </cell>
          <cell r="Q776">
            <v>7228472</v>
          </cell>
          <cell r="R776">
            <v>0</v>
          </cell>
          <cell r="U776">
            <v>0</v>
          </cell>
          <cell r="V776">
            <v>0</v>
          </cell>
        </row>
        <row r="777">
          <cell r="A777">
            <v>0</v>
          </cell>
          <cell r="B777" t="str">
            <v>DTD3</v>
          </cell>
          <cell r="C777">
            <v>1</v>
          </cell>
          <cell r="E777" t="str">
            <v>AB.11513</v>
          </cell>
          <cell r="F777" t="str">
            <v>Đào rãnh tiếp địa đất cấp 3</v>
          </cell>
          <cell r="G777" t="str">
            <v>m3</v>
          </cell>
          <cell r="H777">
            <v>3.15</v>
          </cell>
          <cell r="I777">
            <v>0</v>
          </cell>
          <cell r="K777">
            <v>283750</v>
          </cell>
          <cell r="M777">
            <v>0</v>
          </cell>
          <cell r="N777">
            <v>0</v>
          </cell>
          <cell r="O777">
            <v>0</v>
          </cell>
          <cell r="P777">
            <v>893812.5</v>
          </cell>
          <cell r="Q777">
            <v>0</v>
          </cell>
          <cell r="R777">
            <v>0</v>
          </cell>
          <cell r="U777">
            <v>0</v>
          </cell>
          <cell r="V777">
            <v>0</v>
          </cell>
        </row>
        <row r="778">
          <cell r="A778">
            <v>0</v>
          </cell>
          <cell r="B778" t="str">
            <v>DATD3</v>
          </cell>
          <cell r="C778">
            <v>1</v>
          </cell>
          <cell r="E778" t="str">
            <v>AB.13111</v>
          </cell>
          <cell r="F778" t="str">
            <v>Đắp đất rãnh tiếp địa (K=0,9)</v>
          </cell>
          <cell r="G778" t="str">
            <v>m3</v>
          </cell>
          <cell r="H778">
            <v>3.15</v>
          </cell>
          <cell r="I778">
            <v>0</v>
          </cell>
          <cell r="K778">
            <v>140824</v>
          </cell>
          <cell r="M778">
            <v>0</v>
          </cell>
          <cell r="N778">
            <v>0</v>
          </cell>
          <cell r="O778">
            <v>0</v>
          </cell>
          <cell r="P778">
            <v>443595.6</v>
          </cell>
          <cell r="Q778">
            <v>0</v>
          </cell>
          <cell r="R778">
            <v>0</v>
          </cell>
          <cell r="U778">
            <v>0</v>
          </cell>
          <cell r="V778">
            <v>0</v>
          </cell>
        </row>
        <row r="779">
          <cell r="A779">
            <v>0</v>
          </cell>
          <cell r="C779">
            <v>1</v>
          </cell>
          <cell r="D779">
            <v>5</v>
          </cell>
          <cell r="F779" t="str">
            <v>Tủ điện trạm treo 1 pha</v>
          </cell>
          <cell r="G779" t="str">
            <v>Bộ</v>
          </cell>
          <cell r="H779">
            <v>1</v>
          </cell>
          <cell r="U779">
            <v>0</v>
          </cell>
          <cell r="V779">
            <v>0</v>
          </cell>
        </row>
        <row r="780">
          <cell r="A780">
            <v>0</v>
          </cell>
          <cell r="C780">
            <v>0</v>
          </cell>
          <cell r="F780" t="str">
            <v>Gồm có:</v>
          </cell>
          <cell r="U780">
            <v>0</v>
          </cell>
          <cell r="V780">
            <v>0</v>
          </cell>
        </row>
        <row r="781">
          <cell r="A781">
            <v>0</v>
          </cell>
          <cell r="B781" t="str">
            <v>TUAP3</v>
          </cell>
          <cell r="C781">
            <v>1</v>
          </cell>
          <cell r="E781" t="str">
            <v>T5.1002</v>
          </cell>
          <cell r="F781" t="str">
            <v>Tủ MCCB trạm 3P + khóa + boulon + Bakelit + Collier</v>
          </cell>
          <cell r="G781" t="str">
            <v>cái</v>
          </cell>
          <cell r="H781">
            <v>1</v>
          </cell>
          <cell r="I781">
            <v>4234633</v>
          </cell>
          <cell r="L781">
            <v>872965</v>
          </cell>
          <cell r="M781">
            <v>102771</v>
          </cell>
          <cell r="N781">
            <v>4234633</v>
          </cell>
          <cell r="O781">
            <v>0</v>
          </cell>
          <cell r="Q781">
            <v>872965</v>
          </cell>
          <cell r="R781">
            <v>102771</v>
          </cell>
          <cell r="U781">
            <v>45</v>
          </cell>
          <cell r="V781">
            <v>45</v>
          </cell>
        </row>
        <row r="782">
          <cell r="C782">
            <v>1</v>
          </cell>
          <cell r="D782">
            <v>6</v>
          </cell>
          <cell r="F782" t="str">
            <v>Bộ dây dẫn trung thế trạm 1 pha</v>
          </cell>
          <cell r="G782" t="str">
            <v>Bộ</v>
          </cell>
          <cell r="H782">
            <v>1</v>
          </cell>
          <cell r="U782">
            <v>0</v>
          </cell>
          <cell r="V782">
            <v>0</v>
          </cell>
        </row>
        <row r="783">
          <cell r="C783">
            <v>0</v>
          </cell>
          <cell r="F783" t="str">
            <v>Gồm có:</v>
          </cell>
          <cell r="U783">
            <v>0</v>
          </cell>
          <cell r="V783">
            <v>0</v>
          </cell>
        </row>
        <row r="784">
          <cell r="B784" t="str">
            <v>CXV25</v>
          </cell>
          <cell r="C784">
            <v>1</v>
          </cell>
          <cell r="E784">
            <v>0</v>
          </cell>
          <cell r="F784" t="str">
            <v>Cáp 24KV C/XLPE/PVC 25mm2</v>
          </cell>
          <cell r="G784" t="str">
            <v>mét</v>
          </cell>
          <cell r="H784">
            <v>12</v>
          </cell>
          <cell r="I784">
            <v>67506</v>
          </cell>
          <cell r="L784">
            <v>0</v>
          </cell>
          <cell r="M784">
            <v>0</v>
          </cell>
          <cell r="N784">
            <v>810072</v>
          </cell>
          <cell r="O784">
            <v>0</v>
          </cell>
          <cell r="Q784">
            <v>0</v>
          </cell>
          <cell r="R784">
            <v>0</v>
          </cell>
          <cell r="U784">
            <v>0.75</v>
          </cell>
          <cell r="V784">
            <v>9</v>
          </cell>
        </row>
        <row r="785">
          <cell r="B785" t="str">
            <v>KQ2</v>
          </cell>
          <cell r="C785">
            <v>1</v>
          </cell>
          <cell r="E785" t="str">
            <v>D6.6201</v>
          </cell>
          <cell r="F785" t="str">
            <v>Kẹp quai 2/0 (quai đồng 8mm)</v>
          </cell>
          <cell r="G785" t="str">
            <v>cái</v>
          </cell>
          <cell r="H785">
            <v>3</v>
          </cell>
          <cell r="I785">
            <v>47000</v>
          </cell>
          <cell r="L785">
            <v>0</v>
          </cell>
          <cell r="M785">
            <v>0</v>
          </cell>
          <cell r="N785">
            <v>141000</v>
          </cell>
          <cell r="O785">
            <v>0</v>
          </cell>
          <cell r="Q785">
            <v>0</v>
          </cell>
          <cell r="R785">
            <v>0</v>
          </cell>
          <cell r="U785">
            <v>0.3</v>
          </cell>
          <cell r="V785">
            <v>0.89999999999999991</v>
          </cell>
        </row>
        <row r="786">
          <cell r="B786" t="str">
            <v>CKQ</v>
          </cell>
          <cell r="C786">
            <v>1</v>
          </cell>
          <cell r="E786">
            <v>0</v>
          </cell>
          <cell r="F786" t="str">
            <v>Chụp cách điện kẹp quai</v>
          </cell>
          <cell r="G786" t="str">
            <v>cái</v>
          </cell>
          <cell r="H786">
            <v>3</v>
          </cell>
          <cell r="I786">
            <v>122000</v>
          </cell>
          <cell r="L786">
            <v>0</v>
          </cell>
          <cell r="M786">
            <v>0</v>
          </cell>
          <cell r="N786">
            <v>366000</v>
          </cell>
          <cell r="O786">
            <v>0</v>
          </cell>
          <cell r="Q786">
            <v>0</v>
          </cell>
          <cell r="R786">
            <v>0</v>
          </cell>
          <cell r="U786">
            <v>0.2</v>
          </cell>
          <cell r="V786">
            <v>0.60000000000000009</v>
          </cell>
        </row>
        <row r="787">
          <cell r="B787" t="str">
            <v>HL2</v>
          </cell>
          <cell r="C787">
            <v>1</v>
          </cell>
          <cell r="E787" t="str">
            <v>D6.6202</v>
          </cell>
          <cell r="F787" t="str">
            <v>Kẹp hotline 2/0</v>
          </cell>
          <cell r="G787" t="str">
            <v>cái</v>
          </cell>
          <cell r="H787">
            <v>3</v>
          </cell>
          <cell r="I787">
            <v>68000</v>
          </cell>
          <cell r="L787">
            <v>0</v>
          </cell>
          <cell r="M787">
            <v>0</v>
          </cell>
          <cell r="N787">
            <v>204000</v>
          </cell>
          <cell r="O787">
            <v>0</v>
          </cell>
          <cell r="Q787">
            <v>0</v>
          </cell>
          <cell r="R787">
            <v>0</v>
          </cell>
          <cell r="U787">
            <v>0.1</v>
          </cell>
          <cell r="V787">
            <v>0.30000000000000004</v>
          </cell>
        </row>
        <row r="788">
          <cell r="B788" t="str">
            <v>LCAPDONGTB95</v>
          </cell>
          <cell r="C788">
            <v>1</v>
          </cell>
          <cell r="E788" t="str">
            <v>T4.4201</v>
          </cell>
          <cell r="F788" t="str">
            <v>Lắp cáp đồng xuống thiết bị D ≤ 95mm2</v>
          </cell>
          <cell r="G788" t="str">
            <v>m</v>
          </cell>
          <cell r="H788">
            <v>12</v>
          </cell>
          <cell r="I788">
            <v>0</v>
          </cell>
          <cell r="L788">
            <v>13915</v>
          </cell>
          <cell r="M788">
            <v>0</v>
          </cell>
          <cell r="N788">
            <v>0</v>
          </cell>
          <cell r="O788">
            <v>0</v>
          </cell>
          <cell r="Q788">
            <v>166980</v>
          </cell>
          <cell r="R788">
            <v>0</v>
          </cell>
          <cell r="U788">
            <v>0</v>
          </cell>
          <cell r="V788">
            <v>0</v>
          </cell>
        </row>
        <row r="789">
          <cell r="C789">
            <v>1</v>
          </cell>
          <cell r="D789">
            <v>7</v>
          </cell>
          <cell r="F789" t="str">
            <v>Bộ dây dẫn hạ thế lộ xuống</v>
          </cell>
          <cell r="G789" t="str">
            <v>Bộ</v>
          </cell>
          <cell r="H789">
            <v>1</v>
          </cell>
          <cell r="U789">
            <v>0</v>
          </cell>
          <cell r="V789">
            <v>0</v>
          </cell>
        </row>
        <row r="790">
          <cell r="C790">
            <v>0</v>
          </cell>
          <cell r="F790" t="str">
            <v>Gồm có:</v>
          </cell>
          <cell r="U790">
            <v>0</v>
          </cell>
          <cell r="V790">
            <v>0</v>
          </cell>
        </row>
        <row r="791">
          <cell r="B791" t="str">
            <v>CV200</v>
          </cell>
          <cell r="C791">
            <v>1</v>
          </cell>
          <cell r="E791">
            <v>0</v>
          </cell>
          <cell r="F791" t="str">
            <v>Cáp đồng bọc CV200</v>
          </cell>
          <cell r="G791" t="str">
            <v>mét</v>
          </cell>
          <cell r="H791">
            <v>27</v>
          </cell>
          <cell r="I791">
            <v>478170</v>
          </cell>
          <cell r="L791">
            <v>0</v>
          </cell>
          <cell r="M791">
            <v>0</v>
          </cell>
          <cell r="N791">
            <v>12910590</v>
          </cell>
          <cell r="O791">
            <v>0</v>
          </cell>
          <cell r="Q791">
            <v>0</v>
          </cell>
          <cell r="R791">
            <v>0</v>
          </cell>
          <cell r="U791">
            <v>1.2350000000000001</v>
          </cell>
          <cell r="V791">
            <v>33.345000000000006</v>
          </cell>
        </row>
        <row r="792">
          <cell r="B792" t="str">
            <v>CV120</v>
          </cell>
          <cell r="C792">
            <v>1</v>
          </cell>
          <cell r="E792">
            <v>0</v>
          </cell>
          <cell r="F792" t="str">
            <v>Cáp đồng bọc CV120</v>
          </cell>
          <cell r="G792" t="str">
            <v>mét</v>
          </cell>
          <cell r="H792">
            <v>14</v>
          </cell>
          <cell r="I792">
            <v>187008</v>
          </cell>
          <cell r="L792">
            <v>0</v>
          </cell>
          <cell r="M792">
            <v>0</v>
          </cell>
          <cell r="N792">
            <v>2618112</v>
          </cell>
          <cell r="O792">
            <v>0</v>
          </cell>
          <cell r="Q792">
            <v>0</v>
          </cell>
          <cell r="R792">
            <v>0</v>
          </cell>
          <cell r="U792">
            <v>1.2350000000000001</v>
          </cell>
          <cell r="V792">
            <v>17.290000000000003</v>
          </cell>
        </row>
        <row r="793">
          <cell r="B793" t="str">
            <v>CVV4X4</v>
          </cell>
          <cell r="C793">
            <v>1</v>
          </cell>
          <cell r="E793">
            <v>0</v>
          </cell>
          <cell r="F793" t="str">
            <v>Cáp điều khiển CVV 4x4,0mm2</v>
          </cell>
          <cell r="G793" t="str">
            <v>mét</v>
          </cell>
          <cell r="H793">
            <v>4</v>
          </cell>
          <cell r="I793">
            <v>39333</v>
          </cell>
          <cell r="L793">
            <v>0</v>
          </cell>
          <cell r="M793">
            <v>0</v>
          </cell>
          <cell r="N793">
            <v>157332</v>
          </cell>
          <cell r="O793">
            <v>0</v>
          </cell>
          <cell r="Q793">
            <v>0</v>
          </cell>
          <cell r="R793">
            <v>0</v>
          </cell>
          <cell r="U793">
            <v>3.024</v>
          </cell>
          <cell r="V793">
            <v>12.096</v>
          </cell>
        </row>
        <row r="794">
          <cell r="B794" t="str">
            <v>COS200</v>
          </cell>
          <cell r="C794">
            <v>1</v>
          </cell>
          <cell r="E794" t="str">
            <v>D4.5008</v>
          </cell>
          <cell r="F794" t="str">
            <v>Đầu cosse ép Cu 200mm2</v>
          </cell>
          <cell r="G794" t="str">
            <v>cái</v>
          </cell>
          <cell r="H794">
            <v>3</v>
          </cell>
          <cell r="I794">
            <v>110500</v>
          </cell>
          <cell r="L794">
            <v>50014</v>
          </cell>
          <cell r="M794">
            <v>5554</v>
          </cell>
          <cell r="N794">
            <v>331500</v>
          </cell>
          <cell r="O794">
            <v>0</v>
          </cell>
          <cell r="Q794">
            <v>150042</v>
          </cell>
          <cell r="R794">
            <v>16662</v>
          </cell>
          <cell r="U794">
            <v>0</v>
          </cell>
          <cell r="V794">
            <v>0</v>
          </cell>
        </row>
        <row r="795">
          <cell r="B795" t="str">
            <v>COS120</v>
          </cell>
          <cell r="C795">
            <v>1</v>
          </cell>
          <cell r="E795" t="str">
            <v>D4.5005</v>
          </cell>
          <cell r="F795" t="str">
            <v>Đầu cosse ép Cu 120mm2</v>
          </cell>
          <cell r="G795" t="str">
            <v>cái</v>
          </cell>
          <cell r="H795">
            <v>1</v>
          </cell>
          <cell r="I795">
            <v>68500</v>
          </cell>
          <cell r="L795">
            <v>27280</v>
          </cell>
          <cell r="M795">
            <v>3888</v>
          </cell>
          <cell r="N795">
            <v>68500</v>
          </cell>
          <cell r="O795">
            <v>0</v>
          </cell>
          <cell r="Q795">
            <v>27280</v>
          </cell>
          <cell r="R795">
            <v>3888</v>
          </cell>
          <cell r="U795">
            <v>0.1</v>
          </cell>
          <cell r="V795">
            <v>0.1</v>
          </cell>
        </row>
        <row r="796">
          <cell r="B796" t="str">
            <v>CHCOS200</v>
          </cell>
          <cell r="C796">
            <v>1</v>
          </cell>
          <cell r="E796">
            <v>0</v>
          </cell>
          <cell r="F796" t="str">
            <v>Chụp đầu cosse  200mm2</v>
          </cell>
          <cell r="G796" t="str">
            <v>cái</v>
          </cell>
          <cell r="H796">
            <v>3</v>
          </cell>
          <cell r="I796">
            <v>5200</v>
          </cell>
          <cell r="L796">
            <v>0</v>
          </cell>
          <cell r="M796">
            <v>0</v>
          </cell>
          <cell r="N796">
            <v>15600</v>
          </cell>
          <cell r="O796">
            <v>0</v>
          </cell>
          <cell r="Q796">
            <v>0</v>
          </cell>
          <cell r="R796">
            <v>0</v>
          </cell>
          <cell r="U796">
            <v>0</v>
          </cell>
          <cell r="V796">
            <v>0</v>
          </cell>
        </row>
        <row r="797">
          <cell r="B797" t="str">
            <v>CHCOS120</v>
          </cell>
          <cell r="C797">
            <v>1</v>
          </cell>
          <cell r="E797">
            <v>0</v>
          </cell>
          <cell r="F797" t="str">
            <v>Chụp đầu cosse  120mm2</v>
          </cell>
          <cell r="G797" t="str">
            <v>cái</v>
          </cell>
          <cell r="H797">
            <v>1</v>
          </cell>
          <cell r="I797">
            <v>3900</v>
          </cell>
          <cell r="L797">
            <v>0</v>
          </cell>
          <cell r="M797">
            <v>0</v>
          </cell>
          <cell r="N797">
            <v>3900</v>
          </cell>
          <cell r="O797">
            <v>0</v>
          </cell>
          <cell r="Q797">
            <v>0</v>
          </cell>
          <cell r="R797">
            <v>0</v>
          </cell>
          <cell r="U797">
            <v>0</v>
          </cell>
          <cell r="V797">
            <v>0</v>
          </cell>
        </row>
        <row r="798">
          <cell r="B798" t="str">
            <v>PVC114</v>
          </cell>
          <cell r="C798">
            <v>1</v>
          </cell>
          <cell r="E798">
            <v>0</v>
          </cell>
          <cell r="F798" t="str">
            <v xml:space="preserve">Ống PVC D114x4,9mm </v>
          </cell>
          <cell r="G798" t="str">
            <v>m</v>
          </cell>
          <cell r="H798">
            <v>6</v>
          </cell>
          <cell r="I798">
            <v>103700</v>
          </cell>
          <cell r="L798">
            <v>0</v>
          </cell>
          <cell r="M798">
            <v>0</v>
          </cell>
          <cell r="N798">
            <v>622200</v>
          </cell>
          <cell r="O798">
            <v>0</v>
          </cell>
          <cell r="Q798">
            <v>0</v>
          </cell>
          <cell r="R798">
            <v>0</v>
          </cell>
          <cell r="U798">
            <v>2</v>
          </cell>
          <cell r="V798">
            <v>12</v>
          </cell>
        </row>
        <row r="799">
          <cell r="B799" t="str">
            <v>CD114</v>
          </cell>
          <cell r="C799">
            <v>0</v>
          </cell>
          <cell r="F799" t="str">
            <v>Cổ dê kẹp ống PVC D 114 (có giá nới) (CD: 250)</v>
          </cell>
          <cell r="G799" t="str">
            <v>bộ</v>
          </cell>
          <cell r="H799">
            <v>0</v>
          </cell>
          <cell r="I799">
            <v>74000</v>
          </cell>
          <cell r="M799">
            <v>0</v>
          </cell>
          <cell r="N799">
            <v>0</v>
          </cell>
          <cell r="O799">
            <v>0</v>
          </cell>
          <cell r="Q799">
            <v>0</v>
          </cell>
          <cell r="R799">
            <v>0</v>
          </cell>
          <cell r="U799">
            <v>1.5</v>
          </cell>
          <cell r="V799">
            <v>0</v>
          </cell>
        </row>
        <row r="800">
          <cell r="B800" t="str">
            <v>CD114</v>
          </cell>
          <cell r="C800">
            <v>1</v>
          </cell>
          <cell r="F800" t="str">
            <v>Cổ dê kẹp ống PVC D 114 (có giá nới) (CD: 280)</v>
          </cell>
          <cell r="G800" t="str">
            <v>bộ</v>
          </cell>
          <cell r="H800">
            <v>1</v>
          </cell>
          <cell r="I800">
            <v>74000</v>
          </cell>
          <cell r="M800">
            <v>0</v>
          </cell>
          <cell r="N800">
            <v>74000</v>
          </cell>
          <cell r="O800">
            <v>0</v>
          </cell>
          <cell r="Q800">
            <v>0</v>
          </cell>
          <cell r="R800">
            <v>0</v>
          </cell>
          <cell r="U800">
            <v>1.5</v>
          </cell>
          <cell r="V800">
            <v>1.5</v>
          </cell>
        </row>
        <row r="801">
          <cell r="B801" t="str">
            <v>CD114</v>
          </cell>
          <cell r="C801">
            <v>1</v>
          </cell>
          <cell r="F801" t="str">
            <v>Cổ dê kẹp ống PVC D 114 (có giá nới) (CD: 320)</v>
          </cell>
          <cell r="G801" t="str">
            <v>bộ</v>
          </cell>
          <cell r="H801">
            <v>1</v>
          </cell>
          <cell r="I801">
            <v>74000</v>
          </cell>
          <cell r="M801">
            <v>0</v>
          </cell>
          <cell r="N801">
            <v>74000</v>
          </cell>
          <cell r="O801">
            <v>0</v>
          </cell>
          <cell r="Q801">
            <v>0</v>
          </cell>
          <cell r="R801">
            <v>0</v>
          </cell>
          <cell r="U801">
            <v>1.5</v>
          </cell>
          <cell r="V801">
            <v>1.5</v>
          </cell>
        </row>
        <row r="802">
          <cell r="B802" t="str">
            <v>CUT114T</v>
          </cell>
          <cell r="C802">
            <v>1</v>
          </cell>
          <cell r="E802">
            <v>0</v>
          </cell>
          <cell r="F802" t="str">
            <v>Co  90 độ PVC 114</v>
          </cell>
          <cell r="G802" t="str">
            <v>cái</v>
          </cell>
          <cell r="H802">
            <v>1</v>
          </cell>
          <cell r="I802">
            <v>104800</v>
          </cell>
          <cell r="L802">
            <v>0</v>
          </cell>
          <cell r="M802">
            <v>0</v>
          </cell>
          <cell r="N802">
            <v>104800</v>
          </cell>
          <cell r="O802">
            <v>0</v>
          </cell>
          <cell r="Q802">
            <v>0</v>
          </cell>
          <cell r="R802">
            <v>0</v>
          </cell>
          <cell r="U802">
            <v>0</v>
          </cell>
          <cell r="V802">
            <v>0</v>
          </cell>
        </row>
        <row r="803">
          <cell r="B803" t="str">
            <v>NG11490</v>
          </cell>
          <cell r="C803">
            <v>0</v>
          </cell>
          <cell r="E803">
            <v>0</v>
          </cell>
          <cell r="F803" t="str">
            <v>Nối giảm PVC 114-90</v>
          </cell>
          <cell r="G803" t="str">
            <v>cái</v>
          </cell>
          <cell r="I803">
            <v>52800</v>
          </cell>
          <cell r="L803">
            <v>0</v>
          </cell>
          <cell r="M803">
            <v>0</v>
          </cell>
          <cell r="N803">
            <v>0</v>
          </cell>
          <cell r="O803">
            <v>0</v>
          </cell>
          <cell r="Q803">
            <v>0</v>
          </cell>
          <cell r="R803">
            <v>0</v>
          </cell>
          <cell r="U803">
            <v>0</v>
          </cell>
          <cell r="V803">
            <v>0</v>
          </cell>
        </row>
        <row r="804">
          <cell r="B804" t="str">
            <v>CUT114135</v>
          </cell>
          <cell r="C804">
            <v>0</v>
          </cell>
          <cell r="E804">
            <v>0</v>
          </cell>
          <cell r="F804" t="str">
            <v>Co 135 độ PVC 114</v>
          </cell>
          <cell r="G804" t="str">
            <v>cái</v>
          </cell>
          <cell r="H804">
            <v>0</v>
          </cell>
          <cell r="I804">
            <v>70800</v>
          </cell>
          <cell r="L804">
            <v>0</v>
          </cell>
          <cell r="M804">
            <v>0</v>
          </cell>
          <cell r="N804">
            <v>0</v>
          </cell>
          <cell r="O804">
            <v>0</v>
          </cell>
          <cell r="Q804">
            <v>0</v>
          </cell>
          <cell r="R804">
            <v>0</v>
          </cell>
          <cell r="U804">
            <v>0</v>
          </cell>
          <cell r="V804">
            <v>0</v>
          </cell>
        </row>
        <row r="805">
          <cell r="B805" t="str">
            <v>KEODAN</v>
          </cell>
          <cell r="C805">
            <v>1</v>
          </cell>
          <cell r="E805">
            <v>0</v>
          </cell>
          <cell r="F805" t="str">
            <v>Keo dán ống PVC (100gr)</v>
          </cell>
          <cell r="G805" t="str">
            <v>tuýp</v>
          </cell>
          <cell r="H805">
            <v>1</v>
          </cell>
          <cell r="I805">
            <v>11500</v>
          </cell>
          <cell r="L805">
            <v>0</v>
          </cell>
          <cell r="M805">
            <v>0</v>
          </cell>
          <cell r="N805">
            <v>11500</v>
          </cell>
          <cell r="O805">
            <v>0</v>
          </cell>
          <cell r="Q805">
            <v>0</v>
          </cell>
          <cell r="R805">
            <v>0</v>
          </cell>
          <cell r="U805">
            <v>0</v>
          </cell>
          <cell r="V805">
            <v>0</v>
          </cell>
        </row>
        <row r="806">
          <cell r="B806" t="str">
            <v>KEOBIT</v>
          </cell>
          <cell r="C806">
            <v>1</v>
          </cell>
          <cell r="E806">
            <v>0</v>
          </cell>
          <cell r="F806" t="str">
            <v>Keo silicon bít miệng ống</v>
          </cell>
          <cell r="G806" t="str">
            <v>ống</v>
          </cell>
          <cell r="H806">
            <v>1</v>
          </cell>
          <cell r="I806">
            <v>45000</v>
          </cell>
          <cell r="L806">
            <v>0</v>
          </cell>
          <cell r="M806">
            <v>0</v>
          </cell>
          <cell r="N806">
            <v>45000</v>
          </cell>
          <cell r="O806">
            <v>0</v>
          </cell>
          <cell r="Q806">
            <v>0</v>
          </cell>
          <cell r="R806">
            <v>0</v>
          </cell>
          <cell r="U806">
            <v>0</v>
          </cell>
          <cell r="V806">
            <v>0</v>
          </cell>
        </row>
        <row r="807">
          <cell r="B807" t="str">
            <v>BANGKEO</v>
          </cell>
          <cell r="C807">
            <v>1</v>
          </cell>
          <cell r="E807">
            <v>0</v>
          </cell>
          <cell r="F807" t="str">
            <v>Băng keo cách điện</v>
          </cell>
          <cell r="G807" t="str">
            <v>cuộn</v>
          </cell>
          <cell r="H807">
            <v>1</v>
          </cell>
          <cell r="I807">
            <v>12500</v>
          </cell>
          <cell r="L807">
            <v>0</v>
          </cell>
          <cell r="M807">
            <v>0</v>
          </cell>
          <cell r="N807">
            <v>12500</v>
          </cell>
          <cell r="O807">
            <v>0</v>
          </cell>
          <cell r="Q807">
            <v>0</v>
          </cell>
          <cell r="R807">
            <v>0</v>
          </cell>
          <cell r="U807">
            <v>0</v>
          </cell>
          <cell r="V807">
            <v>0</v>
          </cell>
        </row>
        <row r="808">
          <cell r="B808" t="str">
            <v>LPVC114CL</v>
          </cell>
          <cell r="C808">
            <v>1</v>
          </cell>
          <cell r="E808" t="str">
            <v>D4.1412</v>
          </cell>
          <cell r="F808" t="str">
            <v>Lắp ống nhựa PVC D114</v>
          </cell>
          <cell r="G808" t="str">
            <v>mét</v>
          </cell>
          <cell r="H808">
            <v>6</v>
          </cell>
          <cell r="I808">
            <v>0</v>
          </cell>
          <cell r="L808">
            <v>74085</v>
          </cell>
          <cell r="M808">
            <v>0</v>
          </cell>
          <cell r="N808">
            <v>0</v>
          </cell>
          <cell r="O808">
            <v>0</v>
          </cell>
          <cell r="Q808">
            <v>444510</v>
          </cell>
          <cell r="R808">
            <v>0</v>
          </cell>
          <cell r="U808">
            <v>0</v>
          </cell>
          <cell r="V808">
            <v>0</v>
          </cell>
        </row>
        <row r="809">
          <cell r="B809" t="str">
            <v>LCAPDONGTB150</v>
          </cell>
          <cell r="C809">
            <v>1</v>
          </cell>
          <cell r="E809" t="str">
            <v>T4.4202</v>
          </cell>
          <cell r="F809" t="str">
            <v>Lắp cáp đồng xuống thiết bị D ≤ 150mm2</v>
          </cell>
          <cell r="G809" t="str">
            <v>m</v>
          </cell>
          <cell r="H809">
            <v>14</v>
          </cell>
          <cell r="I809">
            <v>0</v>
          </cell>
          <cell r="L809">
            <v>33396</v>
          </cell>
          <cell r="M809">
            <v>0</v>
          </cell>
          <cell r="N809">
            <v>0</v>
          </cell>
          <cell r="O809">
            <v>0</v>
          </cell>
          <cell r="Q809">
            <v>467544</v>
          </cell>
          <cell r="R809">
            <v>0</v>
          </cell>
          <cell r="U809">
            <v>0</v>
          </cell>
          <cell r="V809">
            <v>0</v>
          </cell>
        </row>
        <row r="810">
          <cell r="B810" t="str">
            <v>LCAPDONGTB240</v>
          </cell>
          <cell r="C810">
            <v>1</v>
          </cell>
          <cell r="E810" t="str">
            <v>T4.4203</v>
          </cell>
          <cell r="F810" t="str">
            <v>Lắp cáp đồng xuống thiết bị D &gt; 150mm2</v>
          </cell>
          <cell r="G810" t="str">
            <v>m</v>
          </cell>
          <cell r="H810">
            <v>27</v>
          </cell>
          <cell r="I810">
            <v>0</v>
          </cell>
          <cell r="L810">
            <v>47311</v>
          </cell>
          <cell r="M810">
            <v>0</v>
          </cell>
          <cell r="N810">
            <v>0</v>
          </cell>
          <cell r="O810">
            <v>0</v>
          </cell>
          <cell r="Q810">
            <v>1277397</v>
          </cell>
          <cell r="R810">
            <v>0</v>
          </cell>
          <cell r="U810">
            <v>0</v>
          </cell>
          <cell r="V810">
            <v>0</v>
          </cell>
        </row>
        <row r="811">
          <cell r="C811">
            <v>1</v>
          </cell>
          <cell r="D811">
            <v>8</v>
          </cell>
          <cell r="F811" t="str">
            <v>Bộ dây dẫn hạ thế lộ lên</v>
          </cell>
          <cell r="G811" t="str">
            <v>Bộ</v>
          </cell>
          <cell r="H811">
            <v>2</v>
          </cell>
          <cell r="U811">
            <v>0</v>
          </cell>
          <cell r="V811">
            <v>0</v>
          </cell>
        </row>
        <row r="812">
          <cell r="C812">
            <v>0</v>
          </cell>
          <cell r="F812" t="str">
            <v>Gồm có:</v>
          </cell>
          <cell r="U812">
            <v>0</v>
          </cell>
          <cell r="V812">
            <v>0</v>
          </cell>
        </row>
        <row r="813">
          <cell r="B813" t="str">
            <v>CV150</v>
          </cell>
          <cell r="C813">
            <v>1</v>
          </cell>
          <cell r="E813">
            <v>0</v>
          </cell>
          <cell r="F813" t="str">
            <v>Cáp đồng bọc CV150(06 sợi pha, 01 sợi TH;9m/sợi)</v>
          </cell>
          <cell r="G813" t="str">
            <v>mét</v>
          </cell>
          <cell r="H813">
            <v>63</v>
          </cell>
          <cell r="I813">
            <v>223096</v>
          </cell>
          <cell r="L813">
            <v>0</v>
          </cell>
          <cell r="M813">
            <v>0</v>
          </cell>
          <cell r="N813">
            <v>14055048</v>
          </cell>
          <cell r="O813">
            <v>0</v>
          </cell>
          <cell r="Q813">
            <v>0</v>
          </cell>
          <cell r="R813">
            <v>0</v>
          </cell>
          <cell r="U813">
            <v>1.5980000000000001</v>
          </cell>
          <cell r="V813">
            <v>100.67400000000001</v>
          </cell>
        </row>
        <row r="814">
          <cell r="B814" t="str">
            <v>CV50</v>
          </cell>
          <cell r="C814">
            <v>0</v>
          </cell>
          <cell r="E814">
            <v>0</v>
          </cell>
          <cell r="F814" t="str">
            <v>Cáp đồng bọc CV50</v>
          </cell>
          <cell r="G814" t="str">
            <v>mét</v>
          </cell>
          <cell r="I814">
            <v>72651</v>
          </cell>
          <cell r="L814">
            <v>0</v>
          </cell>
          <cell r="M814">
            <v>0</v>
          </cell>
          <cell r="N814">
            <v>0</v>
          </cell>
          <cell r="O814">
            <v>0</v>
          </cell>
          <cell r="Q814">
            <v>0</v>
          </cell>
          <cell r="R814">
            <v>0</v>
          </cell>
          <cell r="U814">
            <v>0.53400000000000003</v>
          </cell>
          <cell r="V814">
            <v>0</v>
          </cell>
        </row>
        <row r="815">
          <cell r="B815" t="str">
            <v>COS150</v>
          </cell>
          <cell r="C815">
            <v>1</v>
          </cell>
          <cell r="E815" t="str">
            <v>D4.5006</v>
          </cell>
          <cell r="F815" t="str">
            <v>Đầu cosse ép Cu 150mm2</v>
          </cell>
          <cell r="G815" t="str">
            <v>cái</v>
          </cell>
          <cell r="H815">
            <v>7</v>
          </cell>
          <cell r="I815">
            <v>94500</v>
          </cell>
          <cell r="L815">
            <v>33342</v>
          </cell>
          <cell r="M815">
            <v>4443</v>
          </cell>
          <cell r="N815">
            <v>661500</v>
          </cell>
          <cell r="O815">
            <v>0</v>
          </cell>
          <cell r="Q815">
            <v>233394</v>
          </cell>
          <cell r="R815">
            <v>31101</v>
          </cell>
          <cell r="U815">
            <v>0.2</v>
          </cell>
          <cell r="V815">
            <v>1.4000000000000001</v>
          </cell>
        </row>
        <row r="816">
          <cell r="B816" t="str">
            <v>COS50</v>
          </cell>
          <cell r="C816">
            <v>0</v>
          </cell>
          <cell r="E816" t="str">
            <v>D4.5002</v>
          </cell>
          <cell r="F816" t="str">
            <v>Đầu cosse ép Cu 50mm2</v>
          </cell>
          <cell r="G816" t="str">
            <v>cái</v>
          </cell>
          <cell r="I816">
            <v>24000</v>
          </cell>
          <cell r="L816">
            <v>10609</v>
          </cell>
          <cell r="M816">
            <v>2777</v>
          </cell>
          <cell r="N816">
            <v>0</v>
          </cell>
          <cell r="O816">
            <v>0</v>
          </cell>
          <cell r="Q816">
            <v>0</v>
          </cell>
          <cell r="R816">
            <v>0</v>
          </cell>
          <cell r="U816">
            <v>0.1</v>
          </cell>
          <cell r="V816">
            <v>0</v>
          </cell>
        </row>
        <row r="817">
          <cell r="B817" t="str">
            <v>CHCOS150</v>
          </cell>
          <cell r="C817">
            <v>1</v>
          </cell>
          <cell r="E817">
            <v>0</v>
          </cell>
          <cell r="F817" t="str">
            <v>Chụp đầu cosse  150mm2</v>
          </cell>
          <cell r="G817" t="str">
            <v>cái</v>
          </cell>
          <cell r="H817">
            <v>7</v>
          </cell>
          <cell r="I817">
            <v>4600</v>
          </cell>
          <cell r="L817">
            <v>0</v>
          </cell>
          <cell r="M817">
            <v>0</v>
          </cell>
          <cell r="N817">
            <v>32200</v>
          </cell>
          <cell r="O817">
            <v>0</v>
          </cell>
          <cell r="Q817">
            <v>0</v>
          </cell>
          <cell r="R817">
            <v>0</v>
          </cell>
          <cell r="U817">
            <v>0</v>
          </cell>
          <cell r="V817">
            <v>0</v>
          </cell>
        </row>
        <row r="818">
          <cell r="B818" t="str">
            <v>CHCOS50</v>
          </cell>
          <cell r="C818">
            <v>0</v>
          </cell>
          <cell r="E818">
            <v>0</v>
          </cell>
          <cell r="F818" t="str">
            <v>Chụp đầu cosse  50mm2</v>
          </cell>
          <cell r="G818" t="str">
            <v>cái</v>
          </cell>
          <cell r="I818">
            <v>1300</v>
          </cell>
          <cell r="L818">
            <v>0</v>
          </cell>
          <cell r="M818">
            <v>0</v>
          </cell>
          <cell r="N818">
            <v>0</v>
          </cell>
          <cell r="O818">
            <v>0</v>
          </cell>
          <cell r="Q818">
            <v>0</v>
          </cell>
          <cell r="R818">
            <v>0</v>
          </cell>
          <cell r="U818">
            <v>0</v>
          </cell>
          <cell r="V818">
            <v>0</v>
          </cell>
        </row>
        <row r="819">
          <cell r="B819" t="str">
            <v>PVC114</v>
          </cell>
          <cell r="C819">
            <v>1</v>
          </cell>
          <cell r="E819">
            <v>0</v>
          </cell>
          <cell r="F819" t="str">
            <v xml:space="preserve">Ống PVC D114x4,9mm </v>
          </cell>
          <cell r="G819" t="str">
            <v>m</v>
          </cell>
          <cell r="H819">
            <v>16</v>
          </cell>
          <cell r="I819">
            <v>103700</v>
          </cell>
          <cell r="L819">
            <v>0</v>
          </cell>
          <cell r="M819">
            <v>0</v>
          </cell>
          <cell r="N819">
            <v>1659200</v>
          </cell>
          <cell r="O819">
            <v>0</v>
          </cell>
          <cell r="Q819">
            <v>0</v>
          </cell>
          <cell r="R819">
            <v>0</v>
          </cell>
          <cell r="U819">
            <v>2</v>
          </cell>
          <cell r="V819">
            <v>32</v>
          </cell>
        </row>
        <row r="820">
          <cell r="B820" t="str">
            <v>KVRT114</v>
          </cell>
          <cell r="C820">
            <v>1</v>
          </cell>
          <cell r="E820">
            <v>0</v>
          </cell>
          <cell r="F820" t="str">
            <v>Khâu ven răng trong D114</v>
          </cell>
          <cell r="G820" t="str">
            <v>cái</v>
          </cell>
          <cell r="H820">
            <v>2</v>
          </cell>
          <cell r="I820">
            <v>35700</v>
          </cell>
          <cell r="L820">
            <v>0</v>
          </cell>
          <cell r="M820">
            <v>0</v>
          </cell>
          <cell r="N820">
            <v>71400</v>
          </cell>
          <cell r="O820">
            <v>0</v>
          </cell>
          <cell r="Q820">
            <v>0</v>
          </cell>
          <cell r="R820">
            <v>0</v>
          </cell>
          <cell r="U820">
            <v>0</v>
          </cell>
          <cell r="V820">
            <v>0</v>
          </cell>
        </row>
        <row r="821">
          <cell r="B821" t="str">
            <v>KVRN114</v>
          </cell>
          <cell r="C821">
            <v>1</v>
          </cell>
          <cell r="E821">
            <v>0</v>
          </cell>
          <cell r="F821" t="str">
            <v>Khâu ven răng ngoài D114</v>
          </cell>
          <cell r="G821" t="str">
            <v>cái</v>
          </cell>
          <cell r="H821">
            <v>2</v>
          </cell>
          <cell r="I821">
            <v>25600</v>
          </cell>
          <cell r="L821">
            <v>0</v>
          </cell>
          <cell r="M821">
            <v>0</v>
          </cell>
          <cell r="N821">
            <v>51200</v>
          </cell>
          <cell r="O821">
            <v>0</v>
          </cell>
          <cell r="Q821">
            <v>0</v>
          </cell>
          <cell r="R821">
            <v>0</v>
          </cell>
          <cell r="U821">
            <v>0</v>
          </cell>
          <cell r="V821">
            <v>0</v>
          </cell>
        </row>
        <row r="822">
          <cell r="B822" t="str">
            <v>ONGDH105</v>
          </cell>
          <cell r="C822">
            <v>1</v>
          </cell>
          <cell r="E822">
            <v>0</v>
          </cell>
          <cell r="F822" t="str">
            <v>Ống gân xoắn HDPE  105/80</v>
          </cell>
          <cell r="G822" t="str">
            <v>m</v>
          </cell>
          <cell r="H822">
            <v>4</v>
          </cell>
          <cell r="I822">
            <v>75000</v>
          </cell>
          <cell r="L822">
            <v>0</v>
          </cell>
          <cell r="M822">
            <v>0</v>
          </cell>
          <cell r="N822">
            <v>300000</v>
          </cell>
          <cell r="O822">
            <v>0</v>
          </cell>
          <cell r="Q822">
            <v>0</v>
          </cell>
          <cell r="R822">
            <v>0</v>
          </cell>
          <cell r="U822">
            <v>0</v>
          </cell>
          <cell r="V822">
            <v>0</v>
          </cell>
        </row>
        <row r="823">
          <cell r="B823" t="str">
            <v>CD114</v>
          </cell>
          <cell r="C823">
            <v>0</v>
          </cell>
          <cell r="E823" t="str">
            <v>D3.3241</v>
          </cell>
          <cell r="F823" t="str">
            <v>Cổ dê kẹp ống PVC D 114 (có giá nới)</v>
          </cell>
          <cell r="G823" t="str">
            <v>bộ</v>
          </cell>
          <cell r="H823">
            <v>0</v>
          </cell>
          <cell r="I823">
            <v>74000</v>
          </cell>
          <cell r="L823">
            <v>0</v>
          </cell>
          <cell r="M823">
            <v>0</v>
          </cell>
          <cell r="N823">
            <v>0</v>
          </cell>
          <cell r="O823">
            <v>0</v>
          </cell>
          <cell r="Q823">
            <v>0</v>
          </cell>
          <cell r="R823">
            <v>0</v>
          </cell>
          <cell r="U823">
            <v>1.5</v>
          </cell>
          <cell r="V823">
            <v>0</v>
          </cell>
        </row>
        <row r="824">
          <cell r="B824" t="str">
            <v>CD114</v>
          </cell>
          <cell r="C824">
            <v>1</v>
          </cell>
          <cell r="E824" t="str">
            <v>D3.3241</v>
          </cell>
          <cell r="F824" t="str">
            <v>Cổ dê kẹp ống PVC D 114 (có giá nới)</v>
          </cell>
          <cell r="G824" t="str">
            <v>bộ</v>
          </cell>
          <cell r="H824">
            <v>2</v>
          </cell>
          <cell r="I824">
            <v>74000</v>
          </cell>
          <cell r="L824">
            <v>0</v>
          </cell>
          <cell r="M824">
            <v>0</v>
          </cell>
          <cell r="N824">
            <v>148000</v>
          </cell>
          <cell r="O824">
            <v>0</v>
          </cell>
          <cell r="Q824">
            <v>0</v>
          </cell>
          <cell r="R824">
            <v>0</v>
          </cell>
          <cell r="U824">
            <v>1.5</v>
          </cell>
          <cell r="V824">
            <v>3</v>
          </cell>
        </row>
        <row r="825">
          <cell r="B825" t="str">
            <v>CD114</v>
          </cell>
          <cell r="C825">
            <v>1</v>
          </cell>
          <cell r="E825" t="str">
            <v>D3.3241</v>
          </cell>
          <cell r="F825" t="str">
            <v>Cổ dê kẹp ống PVC D 114 (có giá nới)</v>
          </cell>
          <cell r="G825" t="str">
            <v>bộ</v>
          </cell>
          <cell r="H825">
            <v>2</v>
          </cell>
          <cell r="I825">
            <v>74000</v>
          </cell>
          <cell r="L825">
            <v>0</v>
          </cell>
          <cell r="M825">
            <v>0</v>
          </cell>
          <cell r="N825">
            <v>148000</v>
          </cell>
          <cell r="O825">
            <v>0</v>
          </cell>
          <cell r="Q825">
            <v>0</v>
          </cell>
          <cell r="R825">
            <v>0</v>
          </cell>
          <cell r="U825">
            <v>1.5</v>
          </cell>
          <cell r="V825">
            <v>3</v>
          </cell>
        </row>
        <row r="826">
          <cell r="B826" t="str">
            <v>CUT114T</v>
          </cell>
          <cell r="C826">
            <v>1</v>
          </cell>
          <cell r="E826">
            <v>0</v>
          </cell>
          <cell r="F826" t="str">
            <v>Co  90 độ PVC 114</v>
          </cell>
          <cell r="G826" t="str">
            <v>cái</v>
          </cell>
          <cell r="H826">
            <v>2</v>
          </cell>
          <cell r="I826">
            <v>104800</v>
          </cell>
          <cell r="L826">
            <v>0</v>
          </cell>
          <cell r="M826">
            <v>0</v>
          </cell>
          <cell r="N826">
            <v>209600</v>
          </cell>
          <cell r="O826">
            <v>0</v>
          </cell>
          <cell r="Q826">
            <v>0</v>
          </cell>
          <cell r="R826">
            <v>0</v>
          </cell>
          <cell r="U826">
            <v>0</v>
          </cell>
          <cell r="V826">
            <v>0</v>
          </cell>
        </row>
        <row r="827">
          <cell r="B827" t="str">
            <v>CUT114135</v>
          </cell>
          <cell r="C827">
            <v>0</v>
          </cell>
          <cell r="E827">
            <v>0</v>
          </cell>
          <cell r="F827" t="str">
            <v>Co 135 độ PVC 114</v>
          </cell>
          <cell r="G827" t="str">
            <v>cái</v>
          </cell>
          <cell r="H827">
            <v>0</v>
          </cell>
          <cell r="I827">
            <v>70800</v>
          </cell>
          <cell r="L827">
            <v>0</v>
          </cell>
          <cell r="M827">
            <v>0</v>
          </cell>
          <cell r="N827">
            <v>0</v>
          </cell>
          <cell r="O827">
            <v>0</v>
          </cell>
          <cell r="Q827">
            <v>0</v>
          </cell>
          <cell r="R827">
            <v>0</v>
          </cell>
          <cell r="U827">
            <v>0</v>
          </cell>
          <cell r="V827">
            <v>0</v>
          </cell>
        </row>
        <row r="828">
          <cell r="B828" t="str">
            <v>KEODAN</v>
          </cell>
          <cell r="C828">
            <v>1</v>
          </cell>
          <cell r="E828">
            <v>0</v>
          </cell>
          <cell r="F828" t="str">
            <v>Keo dán ống PVC (100gr)</v>
          </cell>
          <cell r="G828" t="str">
            <v>tuýp</v>
          </cell>
          <cell r="H828">
            <v>1</v>
          </cell>
          <cell r="I828">
            <v>11500</v>
          </cell>
          <cell r="L828">
            <v>0</v>
          </cell>
          <cell r="M828">
            <v>0</v>
          </cell>
          <cell r="N828">
            <v>11500</v>
          </cell>
          <cell r="O828">
            <v>0</v>
          </cell>
          <cell r="Q828">
            <v>0</v>
          </cell>
          <cell r="R828">
            <v>0</v>
          </cell>
          <cell r="U828">
            <v>0</v>
          </cell>
          <cell r="V828">
            <v>0</v>
          </cell>
        </row>
        <row r="829">
          <cell r="B829" t="str">
            <v>KEOBIT</v>
          </cell>
          <cell r="C829">
            <v>1</v>
          </cell>
          <cell r="E829">
            <v>0</v>
          </cell>
          <cell r="F829" t="str">
            <v>Keo silicon bít miệng ống</v>
          </cell>
          <cell r="G829" t="str">
            <v>ống</v>
          </cell>
          <cell r="H829">
            <v>2</v>
          </cell>
          <cell r="I829">
            <v>45000</v>
          </cell>
          <cell r="L829">
            <v>0</v>
          </cell>
          <cell r="M829">
            <v>0</v>
          </cell>
          <cell r="N829">
            <v>90000</v>
          </cell>
          <cell r="O829">
            <v>0</v>
          </cell>
          <cell r="Q829">
            <v>0</v>
          </cell>
          <cell r="R829">
            <v>0</v>
          </cell>
          <cell r="U829">
            <v>0</v>
          </cell>
          <cell r="V829">
            <v>0</v>
          </cell>
        </row>
        <row r="830">
          <cell r="B830" t="str">
            <v>BANGKEO</v>
          </cell>
          <cell r="C830">
            <v>1</v>
          </cell>
          <cell r="E830">
            <v>0</v>
          </cell>
          <cell r="F830" t="str">
            <v>Băng keo cách điện</v>
          </cell>
          <cell r="G830" t="str">
            <v>cuộn</v>
          </cell>
          <cell r="H830">
            <v>2</v>
          </cell>
          <cell r="I830">
            <v>12500</v>
          </cell>
          <cell r="L830">
            <v>0</v>
          </cell>
          <cell r="M830">
            <v>0</v>
          </cell>
          <cell r="N830">
            <v>25000</v>
          </cell>
          <cell r="O830">
            <v>0</v>
          </cell>
          <cell r="Q830">
            <v>0</v>
          </cell>
          <cell r="R830">
            <v>0</v>
          </cell>
          <cell r="U830">
            <v>0</v>
          </cell>
          <cell r="V830">
            <v>0</v>
          </cell>
        </row>
        <row r="831">
          <cell r="B831" t="str">
            <v>LPVC90CL</v>
          </cell>
          <cell r="C831">
            <v>1</v>
          </cell>
          <cell r="E831" t="str">
            <v>D4.1410</v>
          </cell>
          <cell r="F831" t="str">
            <v>Lắp ống nhựa PVC D90</v>
          </cell>
          <cell r="G831" t="str">
            <v>mét</v>
          </cell>
          <cell r="H831">
            <v>16</v>
          </cell>
          <cell r="I831">
            <v>0</v>
          </cell>
          <cell r="L831">
            <v>54874</v>
          </cell>
          <cell r="M831">
            <v>0</v>
          </cell>
          <cell r="N831">
            <v>0</v>
          </cell>
          <cell r="O831">
            <v>0</v>
          </cell>
          <cell r="Q831">
            <v>877984</v>
          </cell>
          <cell r="R831">
            <v>0</v>
          </cell>
          <cell r="U831">
            <v>0</v>
          </cell>
          <cell r="V831">
            <v>0</v>
          </cell>
        </row>
        <row r="832">
          <cell r="B832" t="str">
            <v>LCAPDONGTB150</v>
          </cell>
          <cell r="C832">
            <v>1</v>
          </cell>
          <cell r="E832" t="str">
            <v>T4.4202</v>
          </cell>
          <cell r="F832" t="str">
            <v>Lắp cáp đồng xuống thiết bị D ≤ 150mm2</v>
          </cell>
          <cell r="G832" t="str">
            <v>m</v>
          </cell>
          <cell r="H832">
            <v>63</v>
          </cell>
          <cell r="I832">
            <v>0</v>
          </cell>
          <cell r="L832">
            <v>33396</v>
          </cell>
          <cell r="M832">
            <v>0</v>
          </cell>
          <cell r="N832">
            <v>0</v>
          </cell>
          <cell r="O832">
            <v>0</v>
          </cell>
          <cell r="Q832">
            <v>2103948</v>
          </cell>
          <cell r="R832">
            <v>0</v>
          </cell>
          <cell r="U832">
            <v>0</v>
          </cell>
          <cell r="V832">
            <v>0</v>
          </cell>
        </row>
        <row r="833">
          <cell r="B833" t="str">
            <v>BANG</v>
          </cell>
          <cell r="C833">
            <v>1</v>
          </cell>
          <cell r="D833">
            <v>9</v>
          </cell>
          <cell r="E833" t="str">
            <v>D3.3201</v>
          </cell>
          <cell r="F833" t="str">
            <v>Bảng tên trạm + bulon</v>
          </cell>
          <cell r="G833" t="str">
            <v>bộ</v>
          </cell>
          <cell r="H833">
            <v>1</v>
          </cell>
          <cell r="I833">
            <v>100000</v>
          </cell>
          <cell r="L833">
            <v>55660</v>
          </cell>
          <cell r="M833">
            <v>0</v>
          </cell>
          <cell r="N833">
            <v>100000</v>
          </cell>
          <cell r="O833">
            <v>0</v>
          </cell>
          <cell r="Q833">
            <v>55660</v>
          </cell>
          <cell r="R833">
            <v>0</v>
          </cell>
          <cell r="U833">
            <v>0</v>
          </cell>
          <cell r="V833">
            <v>0</v>
          </cell>
        </row>
        <row r="834">
          <cell r="A834" t="str">
            <v>TR3X100</v>
          </cell>
          <cell r="C834">
            <v>0</v>
          </cell>
          <cell r="E834" t="str">
            <v>0 Trạm 3 pha 3x100kVA</v>
          </cell>
          <cell r="U834">
            <v>0</v>
          </cell>
          <cell r="V834">
            <v>0</v>
          </cell>
        </row>
        <row r="835">
          <cell r="A835" t="str">
            <v>TBTR3X100</v>
          </cell>
          <cell r="C835">
            <v>0</v>
          </cell>
          <cell r="F835" t="str">
            <v>A.PHẦN THIẾT BỊ</v>
          </cell>
          <cell r="U835">
            <v>0</v>
          </cell>
          <cell r="V835">
            <v>0</v>
          </cell>
        </row>
        <row r="836">
          <cell r="A836">
            <v>0</v>
          </cell>
          <cell r="B836" t="str">
            <v>TR1001</v>
          </cell>
          <cell r="C836">
            <v>0</v>
          </cell>
          <cell r="E836" t="str">
            <v>T1.1434</v>
          </cell>
          <cell r="F836" t="str">
            <v>Máy biến áp AMORPHOUS 12,7/0,22-0,44kV  100kVA (trạm treo NC x 1,1)</v>
          </cell>
          <cell r="G836" t="str">
            <v>máy</v>
          </cell>
          <cell r="H836">
            <v>0</v>
          </cell>
          <cell r="U836">
            <v>565</v>
          </cell>
          <cell r="V836">
            <v>0</v>
          </cell>
        </row>
        <row r="837">
          <cell r="A837">
            <v>0</v>
          </cell>
          <cell r="B837" t="str">
            <v>FCO100</v>
          </cell>
          <cell r="C837">
            <v>0</v>
          </cell>
          <cell r="E837" t="str">
            <v>T2.3505</v>
          </cell>
          <cell r="F837" t="str">
            <v>FCO 27kV - 100A</v>
          </cell>
          <cell r="G837" t="str">
            <v>cái</v>
          </cell>
          <cell r="U837">
            <v>1.5</v>
          </cell>
          <cell r="V837">
            <v>0</v>
          </cell>
        </row>
        <row r="838">
          <cell r="A838">
            <v>0</v>
          </cell>
          <cell r="B838" t="str">
            <v>LA18</v>
          </cell>
          <cell r="C838">
            <v>0</v>
          </cell>
          <cell r="E838" t="str">
            <v>T2.5004</v>
          </cell>
          <cell r="F838" t="str">
            <v>LA 18kV 10kA</v>
          </cell>
          <cell r="G838" t="str">
            <v>cái</v>
          </cell>
          <cell r="U838">
            <v>0.8</v>
          </cell>
          <cell r="V838">
            <v>0</v>
          </cell>
        </row>
        <row r="839">
          <cell r="A839">
            <v>0</v>
          </cell>
          <cell r="B839" t="str">
            <v>ATM125</v>
          </cell>
          <cell r="C839">
            <v>0</v>
          </cell>
          <cell r="E839" t="str">
            <v>T2.8403</v>
          </cell>
          <cell r="F839" t="str">
            <v>MCCB 3 cực 400V -125A - 30KA</v>
          </cell>
          <cell r="G839" t="str">
            <v>cái</v>
          </cell>
          <cell r="U839">
            <v>2</v>
          </cell>
          <cell r="V839">
            <v>0</v>
          </cell>
        </row>
        <row r="840">
          <cell r="A840">
            <v>0</v>
          </cell>
          <cell r="B840" t="str">
            <v>TI1005</v>
          </cell>
          <cell r="C840">
            <v>0</v>
          </cell>
          <cell r="E840">
            <v>0</v>
          </cell>
          <cell r="F840" t="str">
            <v>Biến dòng 600V - 100/5A</v>
          </cell>
          <cell r="G840" t="str">
            <v>cái</v>
          </cell>
          <cell r="U840">
            <v>0</v>
          </cell>
          <cell r="V840">
            <v>0</v>
          </cell>
        </row>
        <row r="841">
          <cell r="A841">
            <v>0</v>
          </cell>
          <cell r="B841" t="str">
            <v>DK3p5A</v>
          </cell>
          <cell r="C841">
            <v>0</v>
          </cell>
          <cell r="E841" t="str">
            <v>05.5104</v>
          </cell>
          <cell r="F841" t="str">
            <v>Điện kế 3 pha 4 dây 220/380V-5A</v>
          </cell>
          <cell r="G841" t="str">
            <v>cái</v>
          </cell>
          <cell r="U841">
            <v>1.5</v>
          </cell>
          <cell r="V841">
            <v>0</v>
          </cell>
        </row>
        <row r="842">
          <cell r="A842" t="str">
            <v>VLTR3X100</v>
          </cell>
          <cell r="C842">
            <v>0</v>
          </cell>
          <cell r="F842" t="str">
            <v>B. PHẦN VẬT LIỆU</v>
          </cell>
          <cell r="U842">
            <v>0</v>
          </cell>
          <cell r="V842">
            <v>0</v>
          </cell>
        </row>
        <row r="843">
          <cell r="C843">
            <v>0</v>
          </cell>
          <cell r="D843">
            <v>0</v>
          </cell>
          <cell r="F843" t="str">
            <v>Vật liệu bảo vệ thiết bị</v>
          </cell>
          <cell r="G843" t="str">
            <v>Bộ</v>
          </cell>
          <cell r="U843">
            <v>0</v>
          </cell>
          <cell r="V843">
            <v>0</v>
          </cell>
        </row>
        <row r="844">
          <cell r="A844">
            <v>0</v>
          </cell>
          <cell r="B844" t="str">
            <v>CHI3K</v>
          </cell>
          <cell r="C844">
            <v>0</v>
          </cell>
          <cell r="E844">
            <v>0</v>
          </cell>
          <cell r="F844" t="str">
            <v>Dây chảy 3K</v>
          </cell>
          <cell r="G844" t="str">
            <v>Sợi</v>
          </cell>
          <cell r="U844">
            <v>0</v>
          </cell>
          <cell r="V844">
            <v>0</v>
          </cell>
        </row>
        <row r="845">
          <cell r="A845">
            <v>0</v>
          </cell>
          <cell r="B845" t="str">
            <v>CHUPFCO</v>
          </cell>
          <cell r="C845">
            <v>0</v>
          </cell>
          <cell r="E845">
            <v>0</v>
          </cell>
          <cell r="F845" t="str">
            <v>Chụp đầu FCO (Trên + Dưới)</v>
          </cell>
          <cell r="G845" t="str">
            <v>bộ</v>
          </cell>
          <cell r="U845">
            <v>0</v>
          </cell>
          <cell r="V845">
            <v>0</v>
          </cell>
        </row>
        <row r="846">
          <cell r="A846">
            <v>0</v>
          </cell>
          <cell r="B846" t="str">
            <v>CHUPLA</v>
          </cell>
          <cell r="C846">
            <v>0</v>
          </cell>
          <cell r="E846">
            <v>0</v>
          </cell>
          <cell r="F846" t="str">
            <v>Chụp đầu LA</v>
          </cell>
          <cell r="G846" t="str">
            <v>cái</v>
          </cell>
          <cell r="U846">
            <v>0</v>
          </cell>
          <cell r="V846">
            <v>0</v>
          </cell>
        </row>
        <row r="847">
          <cell r="A847">
            <v>0</v>
          </cell>
          <cell r="B847" t="str">
            <v>CHUPMBA</v>
          </cell>
          <cell r="C847">
            <v>0</v>
          </cell>
          <cell r="E847">
            <v>0</v>
          </cell>
          <cell r="F847" t="str">
            <v>Chụp đầu cực MBA</v>
          </cell>
          <cell r="G847" t="str">
            <v>cái</v>
          </cell>
          <cell r="U847">
            <v>0</v>
          </cell>
          <cell r="V847">
            <v>0</v>
          </cell>
        </row>
        <row r="848">
          <cell r="A848">
            <v>0</v>
          </cell>
          <cell r="C848">
            <v>0</v>
          </cell>
          <cell r="D848">
            <v>0</v>
          </cell>
          <cell r="F848" t="str">
            <v>Đà Composite bắt LA, FCO</v>
          </cell>
          <cell r="G848" t="str">
            <v>Bộ</v>
          </cell>
          <cell r="U848">
            <v>0</v>
          </cell>
          <cell r="V848">
            <v>0</v>
          </cell>
        </row>
        <row r="849">
          <cell r="A849">
            <v>0</v>
          </cell>
          <cell r="C849">
            <v>0</v>
          </cell>
          <cell r="F849" t="str">
            <v>Gồm có:</v>
          </cell>
          <cell r="U849">
            <v>0</v>
          </cell>
          <cell r="V849">
            <v>0</v>
          </cell>
        </row>
        <row r="850">
          <cell r="A850">
            <v>0</v>
          </cell>
          <cell r="B850" t="str">
            <v>COM2400</v>
          </cell>
          <cell r="C850">
            <v>0</v>
          </cell>
          <cell r="E850">
            <v>0</v>
          </cell>
          <cell r="F850" t="str">
            <v>Đà hộp composite 110x80x5-2400</v>
          </cell>
          <cell r="G850" t="str">
            <v>cái</v>
          </cell>
          <cell r="U850">
            <v>9.6</v>
          </cell>
          <cell r="V850">
            <v>0</v>
          </cell>
        </row>
        <row r="851">
          <cell r="A851">
            <v>0</v>
          </cell>
          <cell r="B851" t="str">
            <v>CCOM2400</v>
          </cell>
          <cell r="C851">
            <v>0</v>
          </cell>
          <cell r="E851">
            <v>0</v>
          </cell>
          <cell r="F851" t="str">
            <v>Thanh chống Composite dẹp 10x40x920</v>
          </cell>
          <cell r="G851" t="str">
            <v>cái</v>
          </cell>
          <cell r="U851">
            <v>0.7</v>
          </cell>
          <cell r="V851">
            <v>0</v>
          </cell>
        </row>
        <row r="852">
          <cell r="A852">
            <v>0</v>
          </cell>
          <cell r="B852" t="str">
            <v>BATLI</v>
          </cell>
          <cell r="C852">
            <v>0</v>
          </cell>
          <cell r="E852">
            <v>0</v>
          </cell>
          <cell r="F852" t="str">
            <v>Bass LI bắt FCO, LA</v>
          </cell>
          <cell r="G852" t="str">
            <v>Bộ</v>
          </cell>
          <cell r="U852">
            <v>0.4</v>
          </cell>
          <cell r="V852">
            <v>0</v>
          </cell>
        </row>
        <row r="853">
          <cell r="A853">
            <v>0</v>
          </cell>
          <cell r="B853" t="str">
            <v>B16400V</v>
          </cell>
          <cell r="C853">
            <v>0</v>
          </cell>
          <cell r="E853">
            <v>0</v>
          </cell>
          <cell r="F853" t="str">
            <v xml:space="preserve">Boulon 16x400VRS </v>
          </cell>
          <cell r="G853" t="str">
            <v>bộ</v>
          </cell>
          <cell r="U853">
            <v>0.39999999999999997</v>
          </cell>
          <cell r="V853">
            <v>0</v>
          </cell>
        </row>
        <row r="854">
          <cell r="A854">
            <v>0</v>
          </cell>
          <cell r="B854" t="str">
            <v>B16300</v>
          </cell>
          <cell r="C854">
            <v>0</v>
          </cell>
          <cell r="E854">
            <v>0</v>
          </cell>
          <cell r="F854" t="str">
            <v>Boulon 16x300</v>
          </cell>
          <cell r="G854" t="str">
            <v>bộ</v>
          </cell>
          <cell r="U854">
            <v>0.25</v>
          </cell>
          <cell r="V854">
            <v>0</v>
          </cell>
        </row>
        <row r="855">
          <cell r="A855">
            <v>0</v>
          </cell>
          <cell r="B855" t="str">
            <v>B14120</v>
          </cell>
          <cell r="C855">
            <v>0</v>
          </cell>
          <cell r="E855">
            <v>0</v>
          </cell>
          <cell r="F855" t="str">
            <v>Boulon 14x150</v>
          </cell>
          <cell r="G855" t="str">
            <v>bộ</v>
          </cell>
          <cell r="U855">
            <v>0.2</v>
          </cell>
          <cell r="V855">
            <v>0</v>
          </cell>
        </row>
        <row r="856">
          <cell r="A856">
            <v>0</v>
          </cell>
          <cell r="C856">
            <v>0</v>
          </cell>
          <cell r="D856">
            <v>0</v>
          </cell>
          <cell r="F856" t="str">
            <v>Giá chùm treo 3 MBT</v>
          </cell>
          <cell r="G856" t="str">
            <v>Bộ</v>
          </cell>
          <cell r="U856">
            <v>0</v>
          </cell>
          <cell r="V856">
            <v>0</v>
          </cell>
        </row>
        <row r="857">
          <cell r="A857">
            <v>0</v>
          </cell>
          <cell r="C857">
            <v>0</v>
          </cell>
          <cell r="F857" t="str">
            <v>Gồm có:</v>
          </cell>
          <cell r="U857">
            <v>0</v>
          </cell>
          <cell r="V857">
            <v>0</v>
          </cell>
        </row>
        <row r="858">
          <cell r="A858">
            <v>0</v>
          </cell>
          <cell r="B858" t="str">
            <v>GTMBA</v>
          </cell>
          <cell r="C858">
            <v>0</v>
          </cell>
          <cell r="E858" t="str">
            <v>T4.9302</v>
          </cell>
          <cell r="F858" t="str">
            <v>Gía chùm treo máy biến áp 3x75</v>
          </cell>
          <cell r="G858" t="str">
            <v>Bộ</v>
          </cell>
          <cell r="U858">
            <v>51</v>
          </cell>
          <cell r="V858">
            <v>0</v>
          </cell>
        </row>
        <row r="859">
          <cell r="A859">
            <v>0</v>
          </cell>
          <cell r="B859" t="str">
            <v>B16350</v>
          </cell>
          <cell r="C859">
            <v>0</v>
          </cell>
          <cell r="E859">
            <v>0</v>
          </cell>
          <cell r="F859" t="str">
            <v>Boulon 16x350</v>
          </cell>
          <cell r="G859" t="str">
            <v>bộ</v>
          </cell>
          <cell r="U859">
            <v>0.3</v>
          </cell>
          <cell r="V859">
            <v>0</v>
          </cell>
        </row>
        <row r="860">
          <cell r="A860">
            <v>0</v>
          </cell>
          <cell r="B860" t="str">
            <v>B1650</v>
          </cell>
          <cell r="C860">
            <v>0</v>
          </cell>
          <cell r="E860">
            <v>0</v>
          </cell>
          <cell r="F860" t="str">
            <v>Boulon 16x50</v>
          </cell>
          <cell r="G860" t="str">
            <v>bộ</v>
          </cell>
          <cell r="U860">
            <v>0.25</v>
          </cell>
          <cell r="V860">
            <v>0</v>
          </cell>
        </row>
        <row r="861">
          <cell r="A861">
            <v>0</v>
          </cell>
          <cell r="C861">
            <v>0</v>
          </cell>
          <cell r="D861">
            <v>0</v>
          </cell>
          <cell r="F861" t="str">
            <v>Bộ tiếp địa Trạm 3 pha</v>
          </cell>
          <cell r="G861" t="str">
            <v>Bộ</v>
          </cell>
          <cell r="U861">
            <v>0</v>
          </cell>
          <cell r="V861">
            <v>0</v>
          </cell>
        </row>
        <row r="862">
          <cell r="A862">
            <v>0</v>
          </cell>
          <cell r="C862">
            <v>0</v>
          </cell>
          <cell r="F862" t="str">
            <v>Gồm có:</v>
          </cell>
          <cell r="U862">
            <v>0</v>
          </cell>
          <cell r="V862">
            <v>0</v>
          </cell>
        </row>
        <row r="863">
          <cell r="A863">
            <v>0</v>
          </cell>
          <cell r="B863" t="str">
            <v>M25</v>
          </cell>
          <cell r="C863">
            <v>0</v>
          </cell>
          <cell r="E863">
            <v>0</v>
          </cell>
          <cell r="F863" t="str">
            <v>Cáp đồng trần M25mm2</v>
          </cell>
          <cell r="G863" t="str">
            <v>kg</v>
          </cell>
          <cell r="U863">
            <v>1</v>
          </cell>
          <cell r="V863">
            <v>0</v>
          </cell>
        </row>
        <row r="864">
          <cell r="A864">
            <v>0</v>
          </cell>
          <cell r="B864" t="str">
            <v>CTD</v>
          </cell>
          <cell r="C864">
            <v>0</v>
          </cell>
          <cell r="E864">
            <v>0</v>
          </cell>
          <cell r="F864" t="str">
            <v>Cọc tiếp đất φ16 - 2,4m</v>
          </cell>
          <cell r="G864" t="str">
            <v>cọc</v>
          </cell>
          <cell r="U864">
            <v>5.3</v>
          </cell>
          <cell r="V864">
            <v>0</v>
          </cell>
        </row>
        <row r="865">
          <cell r="A865">
            <v>0</v>
          </cell>
          <cell r="B865" t="str">
            <v>KC</v>
          </cell>
          <cell r="C865">
            <v>0</v>
          </cell>
          <cell r="E865">
            <v>0</v>
          </cell>
          <cell r="F865" t="str">
            <v>Kẹp cọc tiếp địa</v>
          </cell>
          <cell r="G865" t="str">
            <v>bộ</v>
          </cell>
          <cell r="U865">
            <v>0.05</v>
          </cell>
          <cell r="V865">
            <v>0</v>
          </cell>
        </row>
        <row r="866">
          <cell r="A866">
            <v>0</v>
          </cell>
          <cell r="B866" t="str">
            <v>OXC38</v>
          </cell>
          <cell r="C866">
            <v>0</v>
          </cell>
          <cell r="E866">
            <v>0</v>
          </cell>
          <cell r="F866" t="str">
            <v xml:space="preserve">Ốc xiết cáp cỡ 38mm2 </v>
          </cell>
          <cell r="G866" t="str">
            <v>cái</v>
          </cell>
          <cell r="U866">
            <v>0</v>
          </cell>
          <cell r="V866">
            <v>0</v>
          </cell>
        </row>
        <row r="867">
          <cell r="A867">
            <v>0</v>
          </cell>
          <cell r="B867" t="str">
            <v>KTDTBA</v>
          </cell>
          <cell r="C867">
            <v>0</v>
          </cell>
          <cell r="E867" t="str">
            <v>T4.7001</v>
          </cell>
          <cell r="F867" t="str">
            <v>Kéo dây tiếp địa trong TBA</v>
          </cell>
          <cell r="G867" t="str">
            <v>mét</v>
          </cell>
          <cell r="U867">
            <v>0</v>
          </cell>
          <cell r="V867">
            <v>0</v>
          </cell>
        </row>
        <row r="868">
          <cell r="A868">
            <v>0</v>
          </cell>
          <cell r="B868" t="str">
            <v>DCTDTBA</v>
          </cell>
          <cell r="C868">
            <v>0</v>
          </cell>
          <cell r="E868" t="str">
            <v>D2.8103</v>
          </cell>
          <cell r="F868" t="str">
            <v>Đóng cọc tiếp địa trong TBA (đất cấp 3)</v>
          </cell>
          <cell r="G868" t="str">
            <v>10cọc</v>
          </cell>
          <cell r="U868">
            <v>0</v>
          </cell>
          <cell r="V868">
            <v>0</v>
          </cell>
        </row>
        <row r="869">
          <cell r="A869">
            <v>0</v>
          </cell>
          <cell r="B869" t="str">
            <v>DTD3</v>
          </cell>
          <cell r="C869">
            <v>0</v>
          </cell>
          <cell r="E869" t="str">
            <v>AB.11513</v>
          </cell>
          <cell r="F869" t="str">
            <v>Đào rãnh tiếp địa đất cấp 3</v>
          </cell>
          <cell r="G869" t="str">
            <v>m3</v>
          </cell>
          <cell r="U869">
            <v>0</v>
          </cell>
          <cell r="V869">
            <v>0</v>
          </cell>
        </row>
        <row r="870">
          <cell r="A870">
            <v>0</v>
          </cell>
          <cell r="B870" t="str">
            <v>DATD3</v>
          </cell>
          <cell r="C870">
            <v>0</v>
          </cell>
          <cell r="E870" t="str">
            <v>AB.13111</v>
          </cell>
          <cell r="F870" t="str">
            <v>Đắp đất rãnh tiếp địa (K=0,9)</v>
          </cell>
          <cell r="G870" t="str">
            <v>m3</v>
          </cell>
          <cell r="U870">
            <v>0</v>
          </cell>
          <cell r="V870">
            <v>0</v>
          </cell>
        </row>
        <row r="871">
          <cell r="A871">
            <v>0</v>
          </cell>
          <cell r="C871">
            <v>0</v>
          </cell>
          <cell r="D871">
            <v>0</v>
          </cell>
          <cell r="F871" t="str">
            <v>Tủ điện trạm treo 1 pha</v>
          </cell>
          <cell r="G871" t="str">
            <v>Bộ</v>
          </cell>
          <cell r="U871">
            <v>0</v>
          </cell>
          <cell r="V871">
            <v>0</v>
          </cell>
        </row>
        <row r="872">
          <cell r="A872">
            <v>0</v>
          </cell>
          <cell r="C872">
            <v>0</v>
          </cell>
          <cell r="F872" t="str">
            <v>Gồm có:</v>
          </cell>
          <cell r="U872">
            <v>0</v>
          </cell>
          <cell r="V872">
            <v>0</v>
          </cell>
        </row>
        <row r="873">
          <cell r="A873">
            <v>0</v>
          </cell>
          <cell r="B873" t="str">
            <v>TUAP1</v>
          </cell>
          <cell r="C873">
            <v>0</v>
          </cell>
          <cell r="E873" t="str">
            <v>T5.1001</v>
          </cell>
          <cell r="F873" t="str">
            <v>Tủ trạm treo + khóa + boulon + Bakelit + Collier</v>
          </cell>
          <cell r="G873" t="str">
            <v>cái</v>
          </cell>
          <cell r="U873">
            <v>45</v>
          </cell>
          <cell r="V873">
            <v>0</v>
          </cell>
        </row>
        <row r="874">
          <cell r="C874">
            <v>0</v>
          </cell>
          <cell r="D874">
            <v>0</v>
          </cell>
          <cell r="F874" t="str">
            <v>Bộ dây dẫn trung thế trạm 1 pha</v>
          </cell>
          <cell r="G874" t="str">
            <v>Bộ</v>
          </cell>
          <cell r="U874">
            <v>0</v>
          </cell>
          <cell r="V874">
            <v>0</v>
          </cell>
        </row>
        <row r="875">
          <cell r="C875">
            <v>0</v>
          </cell>
          <cell r="F875" t="str">
            <v>Gồm có:</v>
          </cell>
          <cell r="U875">
            <v>0</v>
          </cell>
          <cell r="V875">
            <v>0</v>
          </cell>
        </row>
        <row r="876">
          <cell r="B876" t="str">
            <v>CXV25</v>
          </cell>
          <cell r="C876">
            <v>0</v>
          </cell>
          <cell r="E876">
            <v>0</v>
          </cell>
          <cell r="F876" t="str">
            <v>Cáp 24KV C/XLPE/PVC 25mm2</v>
          </cell>
          <cell r="G876" t="str">
            <v>mét</v>
          </cell>
          <cell r="U876">
            <v>0.75</v>
          </cell>
          <cell r="V876">
            <v>0</v>
          </cell>
        </row>
        <row r="877">
          <cell r="B877" t="str">
            <v>KQ4</v>
          </cell>
          <cell r="C877">
            <v>0</v>
          </cell>
          <cell r="E877" t="str">
            <v>D6.6201</v>
          </cell>
          <cell r="F877" t="str">
            <v>Kẹp quai 4/0 (quai đồng 8mm)</v>
          </cell>
          <cell r="G877" t="str">
            <v>cái</v>
          </cell>
          <cell r="U877">
            <v>0.3</v>
          </cell>
          <cell r="V877">
            <v>0</v>
          </cell>
        </row>
        <row r="878">
          <cell r="B878" t="str">
            <v>CKQ</v>
          </cell>
          <cell r="C878">
            <v>0</v>
          </cell>
          <cell r="E878">
            <v>0</v>
          </cell>
          <cell r="F878" t="str">
            <v>Chụp cách điện kẹp quai</v>
          </cell>
          <cell r="G878" t="str">
            <v>cái</v>
          </cell>
          <cell r="U878">
            <v>0.2</v>
          </cell>
          <cell r="V878">
            <v>0</v>
          </cell>
        </row>
        <row r="879">
          <cell r="B879" t="str">
            <v>HL2</v>
          </cell>
          <cell r="C879">
            <v>0</v>
          </cell>
          <cell r="E879" t="str">
            <v>D6.6202</v>
          </cell>
          <cell r="F879" t="str">
            <v>Kẹp hotline 2/0</v>
          </cell>
          <cell r="G879" t="str">
            <v>cái</v>
          </cell>
          <cell r="U879">
            <v>0.1</v>
          </cell>
          <cell r="V879">
            <v>0</v>
          </cell>
        </row>
        <row r="880">
          <cell r="B880" t="str">
            <v>LCAPDONGTB95</v>
          </cell>
          <cell r="C880">
            <v>0</v>
          </cell>
          <cell r="E880" t="str">
            <v>T4.4201</v>
          </cell>
          <cell r="F880" t="str">
            <v>Lắp cáp đồng xuống thiết bị D ≤ 95mm2</v>
          </cell>
          <cell r="G880" t="str">
            <v>m</v>
          </cell>
          <cell r="U880">
            <v>0</v>
          </cell>
          <cell r="V880">
            <v>0</v>
          </cell>
        </row>
        <row r="881">
          <cell r="C881">
            <v>0</v>
          </cell>
          <cell r="D881">
            <v>0</v>
          </cell>
          <cell r="F881" t="str">
            <v>Bộ dây dẫn hạ thế lộ xuống</v>
          </cell>
          <cell r="G881" t="str">
            <v>Bộ</v>
          </cell>
          <cell r="U881">
            <v>0</v>
          </cell>
          <cell r="V881">
            <v>0</v>
          </cell>
        </row>
        <row r="882">
          <cell r="C882">
            <v>0</v>
          </cell>
          <cell r="F882" t="str">
            <v>Gồm có:</v>
          </cell>
          <cell r="U882">
            <v>0</v>
          </cell>
          <cell r="V882">
            <v>0</v>
          </cell>
        </row>
        <row r="883">
          <cell r="B883" t="str">
            <v>CV70</v>
          </cell>
          <cell r="C883">
            <v>0</v>
          </cell>
          <cell r="E883">
            <v>0</v>
          </cell>
          <cell r="F883" t="str">
            <v>Cáp đồng bọc CV70</v>
          </cell>
          <cell r="G883" t="str">
            <v>mét</v>
          </cell>
          <cell r="U883">
            <v>0.73899999999999999</v>
          </cell>
          <cell r="V883">
            <v>0</v>
          </cell>
        </row>
        <row r="884">
          <cell r="B884" t="str">
            <v>CV50</v>
          </cell>
          <cell r="C884">
            <v>0</v>
          </cell>
          <cell r="E884">
            <v>0</v>
          </cell>
          <cell r="F884" t="str">
            <v>Cáp đồng bọc CV50</v>
          </cell>
          <cell r="G884" t="str">
            <v>mét</v>
          </cell>
          <cell r="U884">
            <v>0.53400000000000003</v>
          </cell>
          <cell r="V884">
            <v>0</v>
          </cell>
        </row>
        <row r="885">
          <cell r="B885" t="str">
            <v>CVV4X4</v>
          </cell>
          <cell r="C885">
            <v>0</v>
          </cell>
          <cell r="E885">
            <v>0</v>
          </cell>
          <cell r="F885" t="str">
            <v>Cáp điều khiển CVV 4x4,0mm2</v>
          </cell>
          <cell r="G885" t="str">
            <v>mét</v>
          </cell>
          <cell r="U885">
            <v>3.024</v>
          </cell>
          <cell r="V885">
            <v>0</v>
          </cell>
        </row>
        <row r="886">
          <cell r="B886" t="str">
            <v>COS70</v>
          </cell>
          <cell r="C886">
            <v>0</v>
          </cell>
          <cell r="E886" t="str">
            <v>D4.5003</v>
          </cell>
          <cell r="F886" t="str">
            <v>Đầu cosse ép Cu 70mm2</v>
          </cell>
          <cell r="G886" t="str">
            <v>cái</v>
          </cell>
          <cell r="U886">
            <v>0.2</v>
          </cell>
          <cell r="V886">
            <v>0</v>
          </cell>
        </row>
        <row r="887">
          <cell r="B887" t="str">
            <v>COS50</v>
          </cell>
          <cell r="C887">
            <v>0</v>
          </cell>
          <cell r="E887" t="str">
            <v>D4.5002</v>
          </cell>
          <cell r="F887" t="str">
            <v>Đầu cosse ép Cu 50mm2</v>
          </cell>
          <cell r="G887" t="str">
            <v>cái</v>
          </cell>
          <cell r="U887">
            <v>0.1</v>
          </cell>
          <cell r="V887">
            <v>0</v>
          </cell>
        </row>
        <row r="888">
          <cell r="B888" t="str">
            <v>CHCOS70</v>
          </cell>
          <cell r="C888">
            <v>0</v>
          </cell>
          <cell r="E888">
            <v>0</v>
          </cell>
          <cell r="F888" t="str">
            <v>Chụp đầu cosse  70mm2</v>
          </cell>
          <cell r="G888" t="str">
            <v>cái</v>
          </cell>
          <cell r="U888">
            <v>0</v>
          </cell>
          <cell r="V888">
            <v>0</v>
          </cell>
        </row>
        <row r="889">
          <cell r="B889" t="str">
            <v>CHCOS50</v>
          </cell>
          <cell r="C889">
            <v>0</v>
          </cell>
          <cell r="E889">
            <v>0</v>
          </cell>
          <cell r="F889" t="str">
            <v>Chụp đầu cosse  50mm2</v>
          </cell>
          <cell r="G889" t="str">
            <v>cái</v>
          </cell>
          <cell r="U889">
            <v>0</v>
          </cell>
          <cell r="V889">
            <v>0</v>
          </cell>
        </row>
        <row r="890">
          <cell r="B890" t="str">
            <v>PVC90</v>
          </cell>
          <cell r="C890">
            <v>0</v>
          </cell>
          <cell r="E890">
            <v>0</v>
          </cell>
          <cell r="F890" t="str">
            <v xml:space="preserve">Ống PVC D90x3,8mm </v>
          </cell>
          <cell r="G890" t="str">
            <v>m</v>
          </cell>
          <cell r="U890">
            <v>2</v>
          </cell>
          <cell r="V890">
            <v>0</v>
          </cell>
        </row>
        <row r="891">
          <cell r="B891" t="str">
            <v>CD90</v>
          </cell>
          <cell r="C891">
            <v>0</v>
          </cell>
          <cell r="E891" t="str">
            <v>D3.3241</v>
          </cell>
          <cell r="F891" t="str">
            <v>Cổ dê kẹp ống PVC D 90 (có giá nới)</v>
          </cell>
          <cell r="G891" t="str">
            <v>bộ</v>
          </cell>
          <cell r="U891">
            <v>1.5</v>
          </cell>
          <cell r="V891">
            <v>0</v>
          </cell>
        </row>
        <row r="892">
          <cell r="B892" t="str">
            <v>CD90</v>
          </cell>
          <cell r="C892">
            <v>0</v>
          </cell>
          <cell r="E892" t="str">
            <v>D3.3241</v>
          </cell>
          <cell r="F892" t="str">
            <v>Cổ dê kẹp ống PVC D 90 (có giá nới)</v>
          </cell>
          <cell r="G892" t="str">
            <v>bộ</v>
          </cell>
          <cell r="U892">
            <v>1.5</v>
          </cell>
          <cell r="V892">
            <v>0</v>
          </cell>
        </row>
        <row r="893">
          <cell r="B893" t="str">
            <v>CD90</v>
          </cell>
          <cell r="C893">
            <v>0</v>
          </cell>
          <cell r="E893" t="str">
            <v>D3.3241</v>
          </cell>
          <cell r="F893" t="str">
            <v>Cổ dê kẹp ống PVC D 90 (có giá nới)</v>
          </cell>
          <cell r="G893" t="str">
            <v>bộ</v>
          </cell>
          <cell r="U893">
            <v>1.5</v>
          </cell>
          <cell r="V893">
            <v>0</v>
          </cell>
        </row>
        <row r="894">
          <cell r="B894" t="str">
            <v>CUT90T</v>
          </cell>
          <cell r="C894">
            <v>0</v>
          </cell>
          <cell r="E894">
            <v>0</v>
          </cell>
          <cell r="F894" t="str">
            <v>Co  90 độ PVC 90</v>
          </cell>
          <cell r="G894" t="str">
            <v>cái</v>
          </cell>
          <cell r="U894">
            <v>0</v>
          </cell>
          <cell r="V894">
            <v>0</v>
          </cell>
        </row>
        <row r="895">
          <cell r="B895" t="str">
            <v>NG11490</v>
          </cell>
          <cell r="C895">
            <v>0</v>
          </cell>
          <cell r="E895">
            <v>0</v>
          </cell>
          <cell r="F895" t="str">
            <v>Nối giảm PVC 114-90</v>
          </cell>
          <cell r="G895" t="str">
            <v>cái</v>
          </cell>
          <cell r="U895">
            <v>0</v>
          </cell>
          <cell r="V895">
            <v>0</v>
          </cell>
        </row>
        <row r="896">
          <cell r="B896" t="str">
            <v>CUT90135</v>
          </cell>
          <cell r="C896">
            <v>0</v>
          </cell>
          <cell r="E896">
            <v>0</v>
          </cell>
          <cell r="F896" t="str">
            <v>Co 135 độ PVC 90</v>
          </cell>
          <cell r="G896" t="str">
            <v>cái</v>
          </cell>
          <cell r="U896">
            <v>0</v>
          </cell>
          <cell r="V896">
            <v>0</v>
          </cell>
        </row>
        <row r="897">
          <cell r="B897" t="str">
            <v>KEODAN</v>
          </cell>
          <cell r="C897">
            <v>0</v>
          </cell>
          <cell r="E897">
            <v>0</v>
          </cell>
          <cell r="F897" t="str">
            <v>Keo dán ống PVC (100gr)</v>
          </cell>
          <cell r="G897" t="str">
            <v>tuýp</v>
          </cell>
          <cell r="U897">
            <v>0</v>
          </cell>
          <cell r="V897">
            <v>0</v>
          </cell>
        </row>
        <row r="898">
          <cell r="B898" t="str">
            <v>KEOBIT</v>
          </cell>
          <cell r="C898">
            <v>0</v>
          </cell>
          <cell r="E898">
            <v>0</v>
          </cell>
          <cell r="F898" t="str">
            <v>Keo silicon bít miệng ống</v>
          </cell>
          <cell r="G898" t="str">
            <v>ống</v>
          </cell>
          <cell r="U898">
            <v>0</v>
          </cell>
          <cell r="V898">
            <v>0</v>
          </cell>
        </row>
        <row r="899">
          <cell r="B899" t="str">
            <v>BANGKEO</v>
          </cell>
          <cell r="C899">
            <v>0</v>
          </cell>
          <cell r="E899">
            <v>0</v>
          </cell>
          <cell r="F899" t="str">
            <v>Băng keo cách điện</v>
          </cell>
          <cell r="G899" t="str">
            <v>cuộn</v>
          </cell>
          <cell r="U899">
            <v>0</v>
          </cell>
          <cell r="V899">
            <v>0</v>
          </cell>
        </row>
        <row r="900">
          <cell r="B900" t="str">
            <v>LPVC90CL</v>
          </cell>
          <cell r="C900">
            <v>0</v>
          </cell>
          <cell r="E900" t="str">
            <v>D4.1410</v>
          </cell>
          <cell r="F900" t="str">
            <v>Lắp ống nhựa PVC D90</v>
          </cell>
          <cell r="G900" t="str">
            <v>mét</v>
          </cell>
          <cell r="U900">
            <v>0</v>
          </cell>
          <cell r="V900">
            <v>0</v>
          </cell>
        </row>
        <row r="901">
          <cell r="B901" t="str">
            <v>LCAPDONGTB95</v>
          </cell>
          <cell r="C901">
            <v>0</v>
          </cell>
          <cell r="E901" t="str">
            <v>T4.4201</v>
          </cell>
          <cell r="F901" t="str">
            <v>Lắp cáp đồng xuống thiết bị D ≤ 95mm2</v>
          </cell>
          <cell r="G901" t="str">
            <v>m</v>
          </cell>
          <cell r="U901">
            <v>0</v>
          </cell>
          <cell r="V901">
            <v>0</v>
          </cell>
        </row>
        <row r="902">
          <cell r="C902">
            <v>0</v>
          </cell>
          <cell r="D902">
            <v>0</v>
          </cell>
          <cell r="F902" t="str">
            <v>Bộ dây dẫn hạ thế lộ lên</v>
          </cell>
          <cell r="G902" t="str">
            <v>Bộ</v>
          </cell>
          <cell r="U902">
            <v>0</v>
          </cell>
          <cell r="V902">
            <v>0</v>
          </cell>
        </row>
        <row r="903">
          <cell r="C903">
            <v>0</v>
          </cell>
          <cell r="F903" t="str">
            <v>Gồm có:</v>
          </cell>
          <cell r="U903">
            <v>0</v>
          </cell>
          <cell r="V903">
            <v>0</v>
          </cell>
        </row>
        <row r="904">
          <cell r="B904" t="str">
            <v>CV70</v>
          </cell>
          <cell r="C904">
            <v>0</v>
          </cell>
          <cell r="E904">
            <v>0</v>
          </cell>
          <cell r="F904" t="str">
            <v>Cáp đồng bọc CV70</v>
          </cell>
          <cell r="G904" t="str">
            <v>mét</v>
          </cell>
          <cell r="U904">
            <v>0.73899999999999999</v>
          </cell>
          <cell r="V904">
            <v>0</v>
          </cell>
        </row>
        <row r="905">
          <cell r="B905" t="str">
            <v>CV50</v>
          </cell>
          <cell r="C905">
            <v>0</v>
          </cell>
          <cell r="E905">
            <v>0</v>
          </cell>
          <cell r="F905" t="str">
            <v>Cáp đồng bọc CV50</v>
          </cell>
          <cell r="G905" t="str">
            <v>mét</v>
          </cell>
          <cell r="U905">
            <v>0.53400000000000003</v>
          </cell>
          <cell r="V905">
            <v>0</v>
          </cell>
        </row>
        <row r="906">
          <cell r="B906" t="str">
            <v>COS70</v>
          </cell>
          <cell r="C906">
            <v>0</v>
          </cell>
          <cell r="E906" t="str">
            <v>D4.5003</v>
          </cell>
          <cell r="F906" t="str">
            <v>Đầu cosse ép Cu 70mm2</v>
          </cell>
          <cell r="G906" t="str">
            <v>cái</v>
          </cell>
          <cell r="U906">
            <v>0.2</v>
          </cell>
          <cell r="V906">
            <v>0</v>
          </cell>
        </row>
        <row r="907">
          <cell r="B907" t="str">
            <v>COS50</v>
          </cell>
          <cell r="C907">
            <v>0</v>
          </cell>
          <cell r="E907" t="str">
            <v>D4.5002</v>
          </cell>
          <cell r="F907" t="str">
            <v>Đầu cosse ép Cu 50mm2</v>
          </cell>
          <cell r="G907" t="str">
            <v>cái</v>
          </cell>
          <cell r="U907">
            <v>0.1</v>
          </cell>
          <cell r="V907">
            <v>0</v>
          </cell>
        </row>
        <row r="908">
          <cell r="B908" t="str">
            <v>CHCOS70</v>
          </cell>
          <cell r="C908">
            <v>0</v>
          </cell>
          <cell r="E908">
            <v>0</v>
          </cell>
          <cell r="F908" t="str">
            <v>Chụp đầu cosse  70mm2</v>
          </cell>
          <cell r="G908" t="str">
            <v>cái</v>
          </cell>
          <cell r="U908">
            <v>0</v>
          </cell>
          <cell r="V908">
            <v>0</v>
          </cell>
        </row>
        <row r="909">
          <cell r="B909" t="str">
            <v>CHCOS50</v>
          </cell>
          <cell r="C909">
            <v>0</v>
          </cell>
          <cell r="E909">
            <v>0</v>
          </cell>
          <cell r="F909" t="str">
            <v>Chụp đầu cosse  50mm2</v>
          </cell>
          <cell r="G909" t="str">
            <v>cái</v>
          </cell>
          <cell r="U909">
            <v>0</v>
          </cell>
          <cell r="V909">
            <v>0</v>
          </cell>
        </row>
        <row r="910">
          <cell r="B910" t="str">
            <v>PVC90</v>
          </cell>
          <cell r="C910">
            <v>0</v>
          </cell>
          <cell r="E910">
            <v>0</v>
          </cell>
          <cell r="F910" t="str">
            <v xml:space="preserve">Ống PVC D90x3,8mm </v>
          </cell>
          <cell r="G910" t="str">
            <v>m</v>
          </cell>
          <cell r="U910">
            <v>2</v>
          </cell>
          <cell r="V910">
            <v>0</v>
          </cell>
        </row>
        <row r="911">
          <cell r="B911" t="str">
            <v>CD90</v>
          </cell>
          <cell r="C911">
            <v>0</v>
          </cell>
          <cell r="E911" t="str">
            <v>D3.3241</v>
          </cell>
          <cell r="F911" t="str">
            <v>Cổ dê kẹp ống PVC D 90 (có giá nới)</v>
          </cell>
          <cell r="G911" t="str">
            <v>bộ</v>
          </cell>
          <cell r="U911">
            <v>1.5</v>
          </cell>
          <cell r="V911">
            <v>0</v>
          </cell>
        </row>
        <row r="912">
          <cell r="B912" t="str">
            <v>CD90</v>
          </cell>
          <cell r="C912">
            <v>0</v>
          </cell>
          <cell r="E912" t="str">
            <v>D3.3241</v>
          </cell>
          <cell r="F912" t="str">
            <v>Cổ dê kẹp ống PVC D 90 (có giá nới)</v>
          </cell>
          <cell r="G912" t="str">
            <v>bộ</v>
          </cell>
          <cell r="U912">
            <v>1.5</v>
          </cell>
          <cell r="V912">
            <v>0</v>
          </cell>
        </row>
        <row r="913">
          <cell r="B913" t="str">
            <v>CD90</v>
          </cell>
          <cell r="C913">
            <v>0</v>
          </cell>
          <cell r="E913" t="str">
            <v>D3.3241</v>
          </cell>
          <cell r="F913" t="str">
            <v>Cổ dê kẹp ống PVC D 90 (có giá nới)</v>
          </cell>
          <cell r="G913" t="str">
            <v>bộ</v>
          </cell>
          <cell r="U913">
            <v>1.5</v>
          </cell>
          <cell r="V913">
            <v>0</v>
          </cell>
        </row>
        <row r="914">
          <cell r="B914" t="str">
            <v>CUT90T</v>
          </cell>
          <cell r="C914">
            <v>0</v>
          </cell>
          <cell r="E914">
            <v>0</v>
          </cell>
          <cell r="F914" t="str">
            <v>Co  90 độ PVC 90</v>
          </cell>
          <cell r="G914" t="str">
            <v>cái</v>
          </cell>
          <cell r="U914">
            <v>0</v>
          </cell>
          <cell r="V914">
            <v>0</v>
          </cell>
        </row>
        <row r="915">
          <cell r="B915" t="str">
            <v>CUT90135</v>
          </cell>
          <cell r="C915">
            <v>0</v>
          </cell>
          <cell r="E915">
            <v>0</v>
          </cell>
          <cell r="F915" t="str">
            <v>Co 135 độ PVC 90</v>
          </cell>
          <cell r="G915" t="str">
            <v>cái</v>
          </cell>
          <cell r="U915">
            <v>0</v>
          </cell>
          <cell r="V915">
            <v>0</v>
          </cell>
        </row>
        <row r="916">
          <cell r="B916" t="str">
            <v>KEODAN</v>
          </cell>
          <cell r="C916">
            <v>0</v>
          </cell>
          <cell r="E916">
            <v>0</v>
          </cell>
          <cell r="F916" t="str">
            <v>Keo dán ống PVC (100gr)</v>
          </cell>
          <cell r="G916" t="str">
            <v>tuýp</v>
          </cell>
          <cell r="U916">
            <v>0</v>
          </cell>
          <cell r="V916">
            <v>0</v>
          </cell>
        </row>
        <row r="917">
          <cell r="B917" t="str">
            <v>KEOBIT</v>
          </cell>
          <cell r="C917">
            <v>0</v>
          </cell>
          <cell r="E917">
            <v>0</v>
          </cell>
          <cell r="F917" t="str">
            <v>Keo silicon bít miệng ống</v>
          </cell>
          <cell r="G917" t="str">
            <v>ống</v>
          </cell>
          <cell r="U917">
            <v>0</v>
          </cell>
          <cell r="V917">
            <v>0</v>
          </cell>
        </row>
        <row r="918">
          <cell r="B918" t="str">
            <v>BANGKEO</v>
          </cell>
          <cell r="C918">
            <v>0</v>
          </cell>
          <cell r="E918">
            <v>0</v>
          </cell>
          <cell r="F918" t="str">
            <v>Băng keo cách điện</v>
          </cell>
          <cell r="G918" t="str">
            <v>cuộn</v>
          </cell>
          <cell r="U918">
            <v>0</v>
          </cell>
          <cell r="V918">
            <v>0</v>
          </cell>
        </row>
        <row r="919">
          <cell r="B919" t="str">
            <v>LPVC90CL</v>
          </cell>
          <cell r="C919">
            <v>0</v>
          </cell>
          <cell r="E919" t="str">
            <v>D4.1410</v>
          </cell>
          <cell r="F919" t="str">
            <v>Lắp ống nhựa PVC D90</v>
          </cell>
          <cell r="G919" t="str">
            <v>mét</v>
          </cell>
          <cell r="U919">
            <v>0</v>
          </cell>
          <cell r="V919">
            <v>0</v>
          </cell>
        </row>
        <row r="920">
          <cell r="B920" t="str">
            <v>LCAPDONGTB95</v>
          </cell>
          <cell r="C920">
            <v>0</v>
          </cell>
          <cell r="E920" t="str">
            <v>T4.4201</v>
          </cell>
          <cell r="F920" t="str">
            <v>Lắp cáp đồng xuống thiết bị D ≤ 95mm2</v>
          </cell>
          <cell r="G920" t="str">
            <v>m</v>
          </cell>
          <cell r="U920">
            <v>0</v>
          </cell>
          <cell r="V920">
            <v>0</v>
          </cell>
        </row>
        <row r="921">
          <cell r="B921" t="str">
            <v>BANG</v>
          </cell>
          <cell r="C921">
            <v>0</v>
          </cell>
          <cell r="D921">
            <v>0</v>
          </cell>
          <cell r="E921" t="str">
            <v>D3.3201</v>
          </cell>
          <cell r="F921" t="str">
            <v>Bảng tên trạm + bulon</v>
          </cell>
          <cell r="G921" t="str">
            <v>bộ</v>
          </cell>
          <cell r="U921">
            <v>0</v>
          </cell>
          <cell r="V921">
            <v>0</v>
          </cell>
        </row>
        <row r="923">
          <cell r="A923" t="str">
            <v>T3P250</v>
          </cell>
          <cell r="C923">
            <v>1</v>
          </cell>
          <cell r="E923" t="str">
            <v>7 Trạm 3 pha 250kVA</v>
          </cell>
          <cell r="U923">
            <v>0</v>
          </cell>
          <cell r="V923">
            <v>0</v>
          </cell>
        </row>
        <row r="924">
          <cell r="A924" t="str">
            <v>TBT3P250</v>
          </cell>
          <cell r="C924">
            <v>1</v>
          </cell>
          <cell r="F924" t="str">
            <v>A.PHẦN THIẾT BỊ</v>
          </cell>
          <cell r="N924">
            <v>1271403000</v>
          </cell>
          <cell r="O924">
            <v>0</v>
          </cell>
          <cell r="P924">
            <v>0</v>
          </cell>
          <cell r="Q924">
            <v>17716657</v>
          </cell>
          <cell r="R924">
            <v>3378550</v>
          </cell>
          <cell r="U924">
            <v>0</v>
          </cell>
          <cell r="V924">
            <v>8178.8</v>
          </cell>
        </row>
        <row r="925">
          <cell r="A925">
            <v>0</v>
          </cell>
          <cell r="B925" t="str">
            <v>TR250</v>
          </cell>
          <cell r="C925">
            <v>1</v>
          </cell>
          <cell r="E925" t="str">
            <v>T1.1425</v>
          </cell>
          <cell r="F925" t="str">
            <v>Máy biến áp AMORPHOUS 22/0,4kV- 250kVA</v>
          </cell>
          <cell r="G925" t="str">
            <v>máy</v>
          </cell>
          <cell r="H925">
            <v>7</v>
          </cell>
          <cell r="I925">
            <v>168104000</v>
          </cell>
          <cell r="L925">
            <v>1612561</v>
          </cell>
          <cell r="M925">
            <v>482650</v>
          </cell>
          <cell r="N925">
            <v>1176728000</v>
          </cell>
          <cell r="O925">
            <v>0</v>
          </cell>
          <cell r="Q925">
            <v>11287927</v>
          </cell>
          <cell r="R925">
            <v>3378550</v>
          </cell>
          <cell r="U925">
            <v>1155</v>
          </cell>
          <cell r="V925">
            <v>8085</v>
          </cell>
        </row>
        <row r="926">
          <cell r="A926">
            <v>0</v>
          </cell>
          <cell r="B926" t="str">
            <v>FCO100</v>
          </cell>
          <cell r="C926">
            <v>1</v>
          </cell>
          <cell r="E926" t="str">
            <v>T2.3505</v>
          </cell>
          <cell r="F926" t="str">
            <v>FCO 27kV - 100A</v>
          </cell>
          <cell r="G926" t="str">
            <v>cái</v>
          </cell>
          <cell r="H926">
            <v>21</v>
          </cell>
          <cell r="I926">
            <v>921000</v>
          </cell>
          <cell r="L926">
            <v>222640</v>
          </cell>
          <cell r="M926">
            <v>0</v>
          </cell>
          <cell r="N926">
            <v>19341000</v>
          </cell>
          <cell r="O926">
            <v>0</v>
          </cell>
          <cell r="Q926">
            <v>4675440</v>
          </cell>
          <cell r="R926">
            <v>0</v>
          </cell>
          <cell r="U926">
            <v>1.5</v>
          </cell>
          <cell r="V926">
            <v>31.5</v>
          </cell>
        </row>
        <row r="927">
          <cell r="A927">
            <v>0</v>
          </cell>
          <cell r="B927" t="str">
            <v>LA18</v>
          </cell>
          <cell r="C927">
            <v>1</v>
          </cell>
          <cell r="E927" t="str">
            <v>T2.5004</v>
          </cell>
          <cell r="F927" t="str">
            <v>LA 18kV 10kA</v>
          </cell>
          <cell r="G927" t="str">
            <v>cái</v>
          </cell>
          <cell r="H927">
            <v>21</v>
          </cell>
          <cell r="I927">
            <v>784000</v>
          </cell>
          <cell r="L927">
            <v>83490</v>
          </cell>
          <cell r="M927">
            <v>0</v>
          </cell>
          <cell r="N927">
            <v>16464000</v>
          </cell>
          <cell r="O927">
            <v>0</v>
          </cell>
          <cell r="Q927">
            <v>1753290</v>
          </cell>
          <cell r="R927">
            <v>0</v>
          </cell>
          <cell r="U927">
            <v>0.8</v>
          </cell>
          <cell r="V927">
            <v>16.8</v>
          </cell>
        </row>
        <row r="928">
          <cell r="A928">
            <v>0</v>
          </cell>
          <cell r="B928" t="str">
            <v>ATM320</v>
          </cell>
          <cell r="C928">
            <v>1</v>
          </cell>
          <cell r="E928" t="str">
            <v>T2.8404</v>
          </cell>
          <cell r="F928" t="str">
            <v xml:space="preserve">MCCB 3 cực 600V -320A - 35KA </v>
          </cell>
          <cell r="G928" t="str">
            <v>cái</v>
          </cell>
          <cell r="H928">
            <v>7</v>
          </cell>
          <cell r="I928">
            <v>5530000</v>
          </cell>
          <cell r="L928">
            <v>0</v>
          </cell>
          <cell r="M928">
            <v>0</v>
          </cell>
          <cell r="N928">
            <v>38710000</v>
          </cell>
          <cell r="O928">
            <v>0</v>
          </cell>
          <cell r="Q928">
            <v>0</v>
          </cell>
          <cell r="R928">
            <v>0</v>
          </cell>
          <cell r="U928">
            <v>3</v>
          </cell>
          <cell r="V928">
            <v>21</v>
          </cell>
        </row>
        <row r="929">
          <cell r="A929">
            <v>0</v>
          </cell>
          <cell r="B929" t="str">
            <v>ATM250</v>
          </cell>
          <cell r="C929">
            <v>1</v>
          </cell>
          <cell r="E929" t="str">
            <v>T2.8404</v>
          </cell>
          <cell r="F929" t="str">
            <v xml:space="preserve">MCCB 3 cực 600V -250A - 35KA </v>
          </cell>
          <cell r="G929" t="str">
            <v>cái</v>
          </cell>
          <cell r="H929">
            <v>7</v>
          </cell>
          <cell r="I929">
            <v>2880000</v>
          </cell>
          <cell r="L929">
            <v>0</v>
          </cell>
          <cell r="M929">
            <v>0</v>
          </cell>
          <cell r="N929">
            <v>20160000</v>
          </cell>
          <cell r="O929">
            <v>0</v>
          </cell>
          <cell r="Q929">
            <v>0</v>
          </cell>
          <cell r="R929">
            <v>0</v>
          </cell>
          <cell r="U929">
            <v>2</v>
          </cell>
          <cell r="V929">
            <v>14</v>
          </cell>
        </row>
        <row r="930">
          <cell r="A930">
            <v>0</v>
          </cell>
          <cell r="B930" t="str">
            <v>TI400</v>
          </cell>
          <cell r="C930">
            <v>1</v>
          </cell>
          <cell r="E930">
            <v>0</v>
          </cell>
          <cell r="F930" t="str">
            <v>Biến dòng 600V - 400/5A</v>
          </cell>
          <cell r="G930" t="str">
            <v>cái</v>
          </cell>
          <cell r="H930">
            <v>21</v>
          </cell>
          <cell r="I930">
            <v>0</v>
          </cell>
          <cell r="L930">
            <v>0</v>
          </cell>
          <cell r="M930">
            <v>0</v>
          </cell>
          <cell r="N930">
            <v>0</v>
          </cell>
          <cell r="O930">
            <v>0</v>
          </cell>
          <cell r="Q930">
            <v>0</v>
          </cell>
          <cell r="R930">
            <v>0</v>
          </cell>
          <cell r="U930">
            <v>0</v>
          </cell>
          <cell r="V930">
            <v>0</v>
          </cell>
        </row>
        <row r="931">
          <cell r="A931">
            <v>0</v>
          </cell>
          <cell r="B931" t="str">
            <v>DK3p5A</v>
          </cell>
          <cell r="C931">
            <v>1</v>
          </cell>
          <cell r="E931" t="str">
            <v>05.5104</v>
          </cell>
          <cell r="F931" t="str">
            <v>Điện kế 3 pha 4 dây 220/380V-5A</v>
          </cell>
          <cell r="G931" t="str">
            <v>cái</v>
          </cell>
          <cell r="H931">
            <v>7</v>
          </cell>
          <cell r="I931">
            <v>0</v>
          </cell>
          <cell r="L931">
            <v>0</v>
          </cell>
          <cell r="M931">
            <v>0</v>
          </cell>
          <cell r="N931">
            <v>0</v>
          </cell>
          <cell r="O931">
            <v>0</v>
          </cell>
          <cell r="Q931">
            <v>0</v>
          </cell>
          <cell r="R931">
            <v>0</v>
          </cell>
          <cell r="U931">
            <v>1.5</v>
          </cell>
          <cell r="V931">
            <v>10.5</v>
          </cell>
        </row>
        <row r="932">
          <cell r="A932" t="str">
            <v>VLT3P250</v>
          </cell>
          <cell r="C932">
            <v>1</v>
          </cell>
          <cell r="F932" t="str">
            <v>B. PHẦN VẬT LIỆU</v>
          </cell>
          <cell r="N932">
            <v>394797886.75599998</v>
          </cell>
          <cell r="O932">
            <v>0</v>
          </cell>
          <cell r="P932">
            <v>6389838.5</v>
          </cell>
          <cell r="Q932">
            <v>69273567.25</v>
          </cell>
          <cell r="R932">
            <v>2091915</v>
          </cell>
          <cell r="U932">
            <v>0</v>
          </cell>
          <cell r="V932">
            <v>4518.1955000000007</v>
          </cell>
        </row>
        <row r="933">
          <cell r="C933">
            <v>1</v>
          </cell>
          <cell r="D933">
            <v>1</v>
          </cell>
          <cell r="F933" t="str">
            <v>Vật liệu bảo vệ thiết bị</v>
          </cell>
          <cell r="G933" t="str">
            <v>Bộ</v>
          </cell>
          <cell r="H933">
            <v>7</v>
          </cell>
          <cell r="U933">
            <v>0</v>
          </cell>
          <cell r="V933">
            <v>0</v>
          </cell>
        </row>
        <row r="934">
          <cell r="A934">
            <v>0</v>
          </cell>
          <cell r="B934" t="str">
            <v>CHI10K</v>
          </cell>
          <cell r="C934">
            <v>1</v>
          </cell>
          <cell r="E934">
            <v>0</v>
          </cell>
          <cell r="F934" t="str">
            <v>Dây chảy 10K</v>
          </cell>
          <cell r="G934" t="str">
            <v>Sợi</v>
          </cell>
          <cell r="H934">
            <v>21</v>
          </cell>
          <cell r="I934">
            <v>25000</v>
          </cell>
          <cell r="L934">
            <v>0</v>
          </cell>
          <cell r="M934">
            <v>0</v>
          </cell>
          <cell r="N934">
            <v>525000</v>
          </cell>
          <cell r="O934">
            <v>0</v>
          </cell>
          <cell r="Q934">
            <v>0</v>
          </cell>
          <cell r="R934">
            <v>0</v>
          </cell>
          <cell r="U934">
            <v>0</v>
          </cell>
          <cell r="V934">
            <v>0</v>
          </cell>
        </row>
        <row r="935">
          <cell r="A935">
            <v>0</v>
          </cell>
          <cell r="B935" t="str">
            <v>CHUPFCO</v>
          </cell>
          <cell r="C935">
            <v>1</v>
          </cell>
          <cell r="E935">
            <v>0</v>
          </cell>
          <cell r="F935" t="str">
            <v>Chụp đầu FCO (Trên + Dưới)</v>
          </cell>
          <cell r="G935" t="str">
            <v>bộ</v>
          </cell>
          <cell r="H935">
            <v>21</v>
          </cell>
          <cell r="I935">
            <v>190000</v>
          </cell>
          <cell r="L935">
            <v>0</v>
          </cell>
          <cell r="M935">
            <v>0</v>
          </cell>
          <cell r="N935">
            <v>3990000</v>
          </cell>
          <cell r="O935">
            <v>0</v>
          </cell>
          <cell r="Q935">
            <v>0</v>
          </cell>
          <cell r="U935">
            <v>0</v>
          </cell>
          <cell r="V935">
            <v>0</v>
          </cell>
        </row>
        <row r="936">
          <cell r="A936">
            <v>0</v>
          </cell>
          <cell r="B936" t="str">
            <v>CHUPLA</v>
          </cell>
          <cell r="C936">
            <v>1</v>
          </cell>
          <cell r="E936">
            <v>0</v>
          </cell>
          <cell r="F936" t="str">
            <v>Chụp đầu LA</v>
          </cell>
          <cell r="G936" t="str">
            <v>cái</v>
          </cell>
          <cell r="H936">
            <v>21</v>
          </cell>
          <cell r="I936">
            <v>32000</v>
          </cell>
          <cell r="L936">
            <v>0</v>
          </cell>
          <cell r="M936">
            <v>0</v>
          </cell>
          <cell r="N936">
            <v>672000</v>
          </cell>
          <cell r="O936">
            <v>0</v>
          </cell>
          <cell r="Q936">
            <v>0</v>
          </cell>
          <cell r="U936">
            <v>0</v>
          </cell>
          <cell r="V936">
            <v>0</v>
          </cell>
        </row>
        <row r="937">
          <cell r="A937">
            <v>0</v>
          </cell>
          <cell r="B937" t="str">
            <v>CHUPMBA</v>
          </cell>
          <cell r="C937">
            <v>1</v>
          </cell>
          <cell r="E937">
            <v>0</v>
          </cell>
          <cell r="F937" t="str">
            <v>Chụp đầu cực MBA</v>
          </cell>
          <cell r="G937" t="str">
            <v>cái</v>
          </cell>
          <cell r="H937">
            <v>21</v>
          </cell>
          <cell r="I937">
            <v>52000</v>
          </cell>
          <cell r="L937">
            <v>0</v>
          </cell>
          <cell r="M937">
            <v>0</v>
          </cell>
          <cell r="N937">
            <v>1092000</v>
          </cell>
          <cell r="O937">
            <v>0</v>
          </cell>
          <cell r="Q937">
            <v>0</v>
          </cell>
          <cell r="U937">
            <v>0</v>
          </cell>
          <cell r="V937">
            <v>0</v>
          </cell>
        </row>
        <row r="938">
          <cell r="A938">
            <v>0</v>
          </cell>
          <cell r="C938">
            <v>1</v>
          </cell>
          <cell r="D938">
            <v>2</v>
          </cell>
          <cell r="F938" t="str">
            <v>Đà Composite bắt LA, FCO</v>
          </cell>
          <cell r="G938" t="str">
            <v>Bộ</v>
          </cell>
          <cell r="H938">
            <v>7</v>
          </cell>
          <cell r="O938">
            <v>0</v>
          </cell>
          <cell r="U938">
            <v>0</v>
          </cell>
          <cell r="V938">
            <v>0</v>
          </cell>
        </row>
        <row r="939">
          <cell r="A939">
            <v>0</v>
          </cell>
          <cell r="C939">
            <v>1</v>
          </cell>
          <cell r="F939" t="str">
            <v>Gồm có:</v>
          </cell>
          <cell r="U939">
            <v>0</v>
          </cell>
          <cell r="V939">
            <v>0</v>
          </cell>
        </row>
        <row r="940">
          <cell r="A940">
            <v>0</v>
          </cell>
          <cell r="B940" t="str">
            <v>COM2400</v>
          </cell>
          <cell r="C940">
            <v>1</v>
          </cell>
          <cell r="E940">
            <v>0</v>
          </cell>
          <cell r="F940" t="str">
            <v>Đà hộp composite 110x80x5-2400</v>
          </cell>
          <cell r="G940" t="str">
            <v>cái</v>
          </cell>
          <cell r="H940">
            <v>7</v>
          </cell>
          <cell r="I940">
            <v>1291000</v>
          </cell>
          <cell r="L940">
            <v>0</v>
          </cell>
          <cell r="M940">
            <v>0</v>
          </cell>
          <cell r="N940">
            <v>9037000</v>
          </cell>
          <cell r="O940">
            <v>0</v>
          </cell>
          <cell r="Q940">
            <v>0</v>
          </cell>
          <cell r="R940">
            <v>0</v>
          </cell>
          <cell r="U940">
            <v>9.6</v>
          </cell>
          <cell r="V940">
            <v>67.2</v>
          </cell>
        </row>
        <row r="941">
          <cell r="A941">
            <v>0</v>
          </cell>
          <cell r="B941" t="str">
            <v>CCOM2400</v>
          </cell>
          <cell r="C941">
            <v>1</v>
          </cell>
          <cell r="E941">
            <v>0</v>
          </cell>
          <cell r="F941" t="str">
            <v>Thanh chống Composite dẹp 10x40x920</v>
          </cell>
          <cell r="G941" t="str">
            <v>cái</v>
          </cell>
          <cell r="H941">
            <v>14</v>
          </cell>
          <cell r="I941">
            <v>186000</v>
          </cell>
          <cell r="L941">
            <v>0</v>
          </cell>
          <cell r="M941">
            <v>0</v>
          </cell>
          <cell r="N941">
            <v>2604000</v>
          </cell>
          <cell r="O941">
            <v>0</v>
          </cell>
          <cell r="Q941">
            <v>0</v>
          </cell>
          <cell r="R941">
            <v>0</v>
          </cell>
          <cell r="U941">
            <v>0.7</v>
          </cell>
          <cell r="V941">
            <v>9.7999999999999989</v>
          </cell>
        </row>
        <row r="942">
          <cell r="A942">
            <v>0</v>
          </cell>
          <cell r="B942" t="str">
            <v>BATLL</v>
          </cell>
          <cell r="C942">
            <v>1</v>
          </cell>
          <cell r="E942">
            <v>0</v>
          </cell>
          <cell r="F942" t="str">
            <v>Bass LL bắt FCO và LA</v>
          </cell>
          <cell r="G942" t="str">
            <v>bộ</v>
          </cell>
          <cell r="H942">
            <v>21</v>
          </cell>
          <cell r="I942">
            <v>65000</v>
          </cell>
          <cell r="L942">
            <v>0</v>
          </cell>
          <cell r="M942">
            <v>0</v>
          </cell>
          <cell r="N942">
            <v>1365000</v>
          </cell>
          <cell r="O942">
            <v>0</v>
          </cell>
          <cell r="Q942">
            <v>0</v>
          </cell>
          <cell r="R942">
            <v>0</v>
          </cell>
          <cell r="U942">
            <v>0.5</v>
          </cell>
          <cell r="V942">
            <v>10.5</v>
          </cell>
        </row>
        <row r="943">
          <cell r="A943">
            <v>0</v>
          </cell>
          <cell r="B943" t="str">
            <v>B16350</v>
          </cell>
          <cell r="C943">
            <v>1</v>
          </cell>
          <cell r="E943">
            <v>0</v>
          </cell>
          <cell r="F943" t="str">
            <v>Boulon 16x350</v>
          </cell>
          <cell r="G943" t="str">
            <v>bộ</v>
          </cell>
          <cell r="H943">
            <v>7</v>
          </cell>
          <cell r="I943">
            <v>23500</v>
          </cell>
          <cell r="L943">
            <v>0</v>
          </cell>
          <cell r="M943">
            <v>0</v>
          </cell>
          <cell r="N943">
            <v>164500</v>
          </cell>
          <cell r="O943">
            <v>0</v>
          </cell>
          <cell r="Q943">
            <v>0</v>
          </cell>
          <cell r="R943">
            <v>0</v>
          </cell>
          <cell r="U943">
            <v>0.3</v>
          </cell>
          <cell r="V943">
            <v>2.1</v>
          </cell>
        </row>
        <row r="944">
          <cell r="A944">
            <v>0</v>
          </cell>
          <cell r="B944" t="str">
            <v>B16300</v>
          </cell>
          <cell r="C944">
            <v>1</v>
          </cell>
          <cell r="E944">
            <v>0</v>
          </cell>
          <cell r="F944" t="str">
            <v>Boulon 16x300</v>
          </cell>
          <cell r="G944" t="str">
            <v>bộ</v>
          </cell>
          <cell r="H944">
            <v>7</v>
          </cell>
          <cell r="I944">
            <v>21000</v>
          </cell>
          <cell r="L944">
            <v>0</v>
          </cell>
          <cell r="M944">
            <v>0</v>
          </cell>
          <cell r="N944">
            <v>147000</v>
          </cell>
          <cell r="O944">
            <v>0</v>
          </cell>
          <cell r="Q944">
            <v>0</v>
          </cell>
          <cell r="R944">
            <v>0</v>
          </cell>
          <cell r="U944">
            <v>0.25</v>
          </cell>
          <cell r="V944">
            <v>1.75</v>
          </cell>
        </row>
        <row r="945">
          <cell r="A945">
            <v>0</v>
          </cell>
          <cell r="B945" t="str">
            <v>B14120</v>
          </cell>
          <cell r="C945">
            <v>1</v>
          </cell>
          <cell r="E945">
            <v>0</v>
          </cell>
          <cell r="F945" t="str">
            <v>Boulon 14x150</v>
          </cell>
          <cell r="G945" t="str">
            <v>bộ</v>
          </cell>
          <cell r="H945">
            <v>14</v>
          </cell>
          <cell r="I945">
            <v>11000</v>
          </cell>
          <cell r="L945">
            <v>0</v>
          </cell>
          <cell r="M945">
            <v>0</v>
          </cell>
          <cell r="N945">
            <v>154000</v>
          </cell>
          <cell r="O945">
            <v>0</v>
          </cell>
          <cell r="Q945">
            <v>0</v>
          </cell>
          <cell r="R945">
            <v>0</v>
          </cell>
          <cell r="U945">
            <v>0.2</v>
          </cell>
          <cell r="V945">
            <v>2.8000000000000003</v>
          </cell>
        </row>
        <row r="946">
          <cell r="A946">
            <v>0</v>
          </cell>
          <cell r="B946" t="str">
            <v>LD 50</v>
          </cell>
          <cell r="C946">
            <v>1</v>
          </cell>
          <cell r="E946">
            <v>0</v>
          </cell>
          <cell r="F946" t="str">
            <v>Long đền vuông 18 (50x50x3)</v>
          </cell>
          <cell r="G946" t="str">
            <v>cái</v>
          </cell>
          <cell r="H946">
            <v>56</v>
          </cell>
          <cell r="I946">
            <v>2600</v>
          </cell>
          <cell r="L946">
            <v>0</v>
          </cell>
          <cell r="M946">
            <v>0</v>
          </cell>
          <cell r="N946">
            <v>145600</v>
          </cell>
          <cell r="O946">
            <v>0</v>
          </cell>
          <cell r="Q946">
            <v>0</v>
          </cell>
          <cell r="R946">
            <v>0</v>
          </cell>
          <cell r="U946">
            <v>0.01</v>
          </cell>
          <cell r="V946">
            <v>0.56000000000000005</v>
          </cell>
        </row>
        <row r="947">
          <cell r="A947">
            <v>0</v>
          </cell>
          <cell r="B947" t="str">
            <v>LCOM2400</v>
          </cell>
          <cell r="C947">
            <v>1</v>
          </cell>
          <cell r="E947" t="str">
            <v>D2.6011</v>
          </cell>
          <cell r="F947" t="str">
            <v>Lắp đà composite 2400mm đơn, trên trụ BTLT</v>
          </cell>
          <cell r="G947" t="str">
            <v>bộ</v>
          </cell>
          <cell r="H947">
            <v>7</v>
          </cell>
          <cell r="I947">
            <v>0</v>
          </cell>
          <cell r="L947">
            <v>197267</v>
          </cell>
          <cell r="M947">
            <v>0</v>
          </cell>
          <cell r="N947">
            <v>0</v>
          </cell>
          <cell r="O947">
            <v>0</v>
          </cell>
          <cell r="Q947">
            <v>1380869</v>
          </cell>
          <cell r="R947">
            <v>0</v>
          </cell>
          <cell r="U947">
            <v>0</v>
          </cell>
          <cell r="V947">
            <v>0</v>
          </cell>
        </row>
        <row r="948">
          <cell r="A948">
            <v>0</v>
          </cell>
          <cell r="C948">
            <v>1</v>
          </cell>
          <cell r="D948">
            <v>3</v>
          </cell>
          <cell r="F948" t="str">
            <v>Đà đặt MBA (560kVA) trạm ngồi (xem bản vẽ)</v>
          </cell>
          <cell r="G948" t="str">
            <v>Bộ</v>
          </cell>
          <cell r="H948">
            <v>7</v>
          </cell>
          <cell r="O948">
            <v>0</v>
          </cell>
          <cell r="U948">
            <v>0</v>
          </cell>
          <cell r="V948">
            <v>0</v>
          </cell>
        </row>
        <row r="949">
          <cell r="A949">
            <v>0</v>
          </cell>
          <cell r="C949">
            <v>1</v>
          </cell>
          <cell r="F949" t="str">
            <v>Gồm có:</v>
          </cell>
          <cell r="U949">
            <v>0</v>
          </cell>
          <cell r="V949">
            <v>0</v>
          </cell>
        </row>
        <row r="950">
          <cell r="A950">
            <v>0</v>
          </cell>
          <cell r="B950" t="str">
            <v>U10-500</v>
          </cell>
          <cell r="C950">
            <v>1</v>
          </cell>
          <cell r="E950">
            <v>0</v>
          </cell>
          <cell r="F950" t="str">
            <v>Đà U100x46x4.5 dài 500 (thanh số 01): 02 cái</v>
          </cell>
          <cell r="G950" t="str">
            <v>cái</v>
          </cell>
          <cell r="H950">
            <v>14</v>
          </cell>
          <cell r="I950">
            <v>199000</v>
          </cell>
          <cell r="L950">
            <v>0</v>
          </cell>
          <cell r="M950">
            <v>0</v>
          </cell>
          <cell r="N950">
            <v>2786000</v>
          </cell>
          <cell r="O950">
            <v>0</v>
          </cell>
          <cell r="Q950">
            <v>0</v>
          </cell>
          <cell r="R950">
            <v>0</v>
          </cell>
          <cell r="U950">
            <v>4.2949999999999999</v>
          </cell>
          <cell r="V950">
            <v>60.129999999999995</v>
          </cell>
        </row>
        <row r="951">
          <cell r="A951">
            <v>0</v>
          </cell>
          <cell r="B951" t="str">
            <v>U10-7002</v>
          </cell>
          <cell r="C951">
            <v>1</v>
          </cell>
          <cell r="E951">
            <v>0</v>
          </cell>
          <cell r="F951" t="str">
            <v>Đà U100x46x4.5 dài 700 (thanh số 02): 01 cái</v>
          </cell>
          <cell r="G951" t="str">
            <v>cái</v>
          </cell>
          <cell r="H951">
            <v>7</v>
          </cell>
          <cell r="I951">
            <v>260000</v>
          </cell>
          <cell r="L951">
            <v>0</v>
          </cell>
          <cell r="M951">
            <v>0</v>
          </cell>
          <cell r="N951">
            <v>1820000</v>
          </cell>
          <cell r="O951">
            <v>0</v>
          </cell>
          <cell r="Q951">
            <v>0</v>
          </cell>
          <cell r="R951">
            <v>0</v>
          </cell>
          <cell r="U951">
            <v>6.0129999999999999</v>
          </cell>
          <cell r="V951">
            <v>42.091000000000001</v>
          </cell>
        </row>
        <row r="952">
          <cell r="A952">
            <v>0</v>
          </cell>
          <cell r="B952" t="str">
            <v>U10-7003</v>
          </cell>
          <cell r="C952">
            <v>1</v>
          </cell>
          <cell r="E952">
            <v>0</v>
          </cell>
          <cell r="F952" t="str">
            <v>Đà U100x46x4.5 dài 700 (thanh số 03): 02 cái</v>
          </cell>
          <cell r="G952" t="str">
            <v>cái</v>
          </cell>
          <cell r="H952">
            <v>14</v>
          </cell>
          <cell r="I952">
            <v>260000</v>
          </cell>
          <cell r="M952">
            <v>0</v>
          </cell>
          <cell r="N952">
            <v>3640000</v>
          </cell>
          <cell r="O952">
            <v>0</v>
          </cell>
          <cell r="Q952">
            <v>0</v>
          </cell>
          <cell r="R952">
            <v>0</v>
          </cell>
          <cell r="U952">
            <v>6.0129999999999999</v>
          </cell>
          <cell r="V952">
            <v>84.182000000000002</v>
          </cell>
        </row>
        <row r="953">
          <cell r="A953">
            <v>0</v>
          </cell>
          <cell r="B953" t="str">
            <v>U16-740</v>
          </cell>
          <cell r="C953">
            <v>1</v>
          </cell>
          <cell r="E953">
            <v>0</v>
          </cell>
          <cell r="F953" t="str">
            <v>Đà U160x64x5.0 dài 740 (thanh số 04): 01 cái</v>
          </cell>
          <cell r="G953" t="str">
            <v>cái</v>
          </cell>
          <cell r="H953">
            <v>7</v>
          </cell>
          <cell r="I953">
            <v>475000</v>
          </cell>
          <cell r="L953">
            <v>0</v>
          </cell>
          <cell r="M953">
            <v>0</v>
          </cell>
          <cell r="N953">
            <v>3325000</v>
          </cell>
          <cell r="O953">
            <v>0</v>
          </cell>
          <cell r="Q953">
            <v>0</v>
          </cell>
          <cell r="R953">
            <v>0</v>
          </cell>
          <cell r="U953">
            <v>10.507999999999999</v>
          </cell>
          <cell r="V953">
            <v>73.555999999999997</v>
          </cell>
        </row>
        <row r="954">
          <cell r="A954">
            <v>0</v>
          </cell>
          <cell r="B954" t="str">
            <v>U16-1105</v>
          </cell>
          <cell r="C954">
            <v>1</v>
          </cell>
          <cell r="E954">
            <v>0</v>
          </cell>
          <cell r="F954" t="str">
            <v>Đà U160x64x5.0 dài 1100 (thanh số 05): 02 cái</v>
          </cell>
          <cell r="G954" t="str">
            <v>cái</v>
          </cell>
          <cell r="H954">
            <v>14</v>
          </cell>
          <cell r="I954">
            <v>661000</v>
          </cell>
          <cell r="L954">
            <v>0</v>
          </cell>
          <cell r="M954">
            <v>0</v>
          </cell>
          <cell r="N954">
            <v>9254000</v>
          </cell>
          <cell r="O954">
            <v>0</v>
          </cell>
          <cell r="Q954">
            <v>0</v>
          </cell>
          <cell r="R954">
            <v>0</v>
          </cell>
          <cell r="U954">
            <v>15.620000000000001</v>
          </cell>
          <cell r="V954">
            <v>218.68</v>
          </cell>
        </row>
        <row r="955">
          <cell r="A955">
            <v>0</v>
          </cell>
          <cell r="B955" t="str">
            <v>U16-1106</v>
          </cell>
          <cell r="C955">
            <v>1</v>
          </cell>
          <cell r="E955">
            <v>0</v>
          </cell>
          <cell r="F955" t="str">
            <v>Đà U160x64x5.0 dài 1100 (thanh số 06): 02 cái</v>
          </cell>
          <cell r="G955" t="str">
            <v>cái</v>
          </cell>
          <cell r="H955">
            <v>14</v>
          </cell>
          <cell r="I955">
            <v>661000</v>
          </cell>
          <cell r="L955">
            <v>0</v>
          </cell>
          <cell r="M955">
            <v>0</v>
          </cell>
          <cell r="N955">
            <v>9254000</v>
          </cell>
          <cell r="O955">
            <v>0</v>
          </cell>
          <cell r="Q955">
            <v>0</v>
          </cell>
          <cell r="R955">
            <v>0</v>
          </cell>
          <cell r="U955">
            <v>15.620000000000001</v>
          </cell>
          <cell r="V955">
            <v>218.68</v>
          </cell>
        </row>
        <row r="956">
          <cell r="A956">
            <v>0</v>
          </cell>
          <cell r="B956" t="str">
            <v>U16-145</v>
          </cell>
          <cell r="C956">
            <v>1</v>
          </cell>
          <cell r="E956">
            <v>0</v>
          </cell>
          <cell r="F956" t="str">
            <v>Đà U160x64x5.0 dài 1457 (thanh số 07): 01 cái</v>
          </cell>
          <cell r="G956" t="str">
            <v>cái</v>
          </cell>
          <cell r="H956">
            <v>7</v>
          </cell>
          <cell r="I956">
            <v>1079000</v>
          </cell>
          <cell r="L956">
            <v>0</v>
          </cell>
          <cell r="M956">
            <v>0</v>
          </cell>
          <cell r="N956">
            <v>7553000</v>
          </cell>
          <cell r="O956">
            <v>0</v>
          </cell>
          <cell r="Q956">
            <v>0</v>
          </cell>
          <cell r="R956">
            <v>0</v>
          </cell>
          <cell r="U956">
            <v>20.59</v>
          </cell>
          <cell r="V956">
            <v>144.13</v>
          </cell>
        </row>
        <row r="957">
          <cell r="B957" t="str">
            <v>U16-170</v>
          </cell>
          <cell r="C957">
            <v>1</v>
          </cell>
          <cell r="E957">
            <v>0</v>
          </cell>
          <cell r="F957" t="str">
            <v>Đà U160x64x5.0 dài 1700 (thanh số 08): 02 cái (1P+1T)</v>
          </cell>
          <cell r="G957" t="str">
            <v>cái</v>
          </cell>
          <cell r="H957">
            <v>14</v>
          </cell>
          <cell r="I957">
            <v>998000</v>
          </cell>
          <cell r="L957">
            <v>0</v>
          </cell>
          <cell r="M957">
            <v>0</v>
          </cell>
          <cell r="N957">
            <v>13972000</v>
          </cell>
          <cell r="O957">
            <v>0</v>
          </cell>
          <cell r="Q957">
            <v>0</v>
          </cell>
          <cell r="R957">
            <v>0</v>
          </cell>
          <cell r="U957">
            <v>24.139999999999997</v>
          </cell>
          <cell r="V957">
            <v>337.96</v>
          </cell>
        </row>
        <row r="958">
          <cell r="B958" t="str">
            <v>U16-210</v>
          </cell>
          <cell r="C958">
            <v>1</v>
          </cell>
          <cell r="E958">
            <v>0</v>
          </cell>
          <cell r="F958" t="str">
            <v>Đà U160x64x5.0 dài 2100 (thanh số 09): 02 cái (1P+1T)</v>
          </cell>
          <cell r="G958" t="str">
            <v>cái</v>
          </cell>
          <cell r="H958">
            <v>14</v>
          </cell>
          <cell r="I958">
            <v>1461000</v>
          </cell>
          <cell r="L958">
            <v>0</v>
          </cell>
          <cell r="M958">
            <v>0</v>
          </cell>
          <cell r="N958">
            <v>20454000</v>
          </cell>
          <cell r="O958">
            <v>0</v>
          </cell>
          <cell r="Q958">
            <v>0</v>
          </cell>
          <cell r="R958">
            <v>0</v>
          </cell>
          <cell r="U958">
            <v>29.82</v>
          </cell>
          <cell r="V958">
            <v>417.48</v>
          </cell>
        </row>
        <row r="959">
          <cell r="B959" t="str">
            <v>B16750v</v>
          </cell>
          <cell r="C959">
            <v>0</v>
          </cell>
          <cell r="E959">
            <v>0</v>
          </cell>
          <cell r="F959" t="str">
            <v xml:space="preserve">Boulon 16x750VRS </v>
          </cell>
          <cell r="G959" t="str">
            <v>bộ</v>
          </cell>
          <cell r="H959">
            <v>0</v>
          </cell>
          <cell r="I959">
            <v>47000</v>
          </cell>
          <cell r="L959">
            <v>0</v>
          </cell>
          <cell r="M959">
            <v>0</v>
          </cell>
          <cell r="N959">
            <v>0</v>
          </cell>
          <cell r="O959">
            <v>0</v>
          </cell>
          <cell r="Q959">
            <v>0</v>
          </cell>
          <cell r="R959">
            <v>0</v>
          </cell>
        </row>
        <row r="960">
          <cell r="B960" t="str">
            <v>B16700v</v>
          </cell>
          <cell r="C960">
            <v>1</v>
          </cell>
          <cell r="E960">
            <v>0</v>
          </cell>
          <cell r="F960" t="str">
            <v xml:space="preserve">Boulon 16x700VRS </v>
          </cell>
          <cell r="G960" t="str">
            <v>bộ</v>
          </cell>
          <cell r="H960">
            <v>56</v>
          </cell>
          <cell r="I960">
            <v>44000</v>
          </cell>
          <cell r="L960">
            <v>0</v>
          </cell>
          <cell r="M960">
            <v>0</v>
          </cell>
          <cell r="N960">
            <v>2464000</v>
          </cell>
          <cell r="O960">
            <v>0</v>
          </cell>
          <cell r="Q960">
            <v>0</v>
          </cell>
          <cell r="R960">
            <v>0</v>
          </cell>
          <cell r="U960">
            <v>0.70000000000000007</v>
          </cell>
          <cell r="V960">
            <v>39.200000000000003</v>
          </cell>
        </row>
        <row r="961">
          <cell r="B961" t="str">
            <v>B16400v</v>
          </cell>
          <cell r="C961">
            <v>1</v>
          </cell>
          <cell r="E961">
            <v>0</v>
          </cell>
          <cell r="F961" t="str">
            <v xml:space="preserve">Boulon 16x400VRS </v>
          </cell>
          <cell r="G961" t="str">
            <v>bộ</v>
          </cell>
          <cell r="H961">
            <v>28</v>
          </cell>
          <cell r="I961">
            <v>28000</v>
          </cell>
          <cell r="L961">
            <v>0</v>
          </cell>
          <cell r="M961">
            <v>0</v>
          </cell>
          <cell r="N961">
            <v>784000</v>
          </cell>
          <cell r="O961">
            <v>0</v>
          </cell>
          <cell r="Q961">
            <v>0</v>
          </cell>
          <cell r="R961">
            <v>0</v>
          </cell>
        </row>
        <row r="962">
          <cell r="B962" t="str">
            <v>BMOC16300</v>
          </cell>
          <cell r="C962">
            <v>1</v>
          </cell>
          <cell r="E962">
            <v>0</v>
          </cell>
          <cell r="F962" t="str">
            <v>Boulon móc 16x300</v>
          </cell>
          <cell r="G962" t="str">
            <v>bộ</v>
          </cell>
          <cell r="H962">
            <v>28</v>
          </cell>
          <cell r="I962">
            <v>37000</v>
          </cell>
          <cell r="L962">
            <v>0</v>
          </cell>
          <cell r="M962">
            <v>0</v>
          </cell>
          <cell r="N962">
            <v>1036000</v>
          </cell>
          <cell r="O962">
            <v>0</v>
          </cell>
          <cell r="Q962">
            <v>0</v>
          </cell>
          <cell r="R962">
            <v>0</v>
          </cell>
        </row>
        <row r="963">
          <cell r="B963" t="str">
            <v>B16150</v>
          </cell>
          <cell r="C963">
            <v>0</v>
          </cell>
          <cell r="E963">
            <v>0</v>
          </cell>
          <cell r="F963" t="str">
            <v>Boulon 16x150</v>
          </cell>
          <cell r="G963" t="str">
            <v>bộ</v>
          </cell>
          <cell r="H963">
            <v>0</v>
          </cell>
          <cell r="I963">
            <v>14500</v>
          </cell>
          <cell r="L963">
            <v>0</v>
          </cell>
          <cell r="M963">
            <v>0</v>
          </cell>
          <cell r="N963">
            <v>0</v>
          </cell>
          <cell r="O963">
            <v>0</v>
          </cell>
          <cell r="Q963">
            <v>0</v>
          </cell>
          <cell r="R963">
            <v>0</v>
          </cell>
        </row>
        <row r="964">
          <cell r="B964" t="str">
            <v>B16100</v>
          </cell>
          <cell r="C964">
            <v>1</v>
          </cell>
          <cell r="E964">
            <v>0</v>
          </cell>
          <cell r="F964" t="str">
            <v>Boulon 16x100</v>
          </cell>
          <cell r="G964" t="str">
            <v>bộ</v>
          </cell>
          <cell r="H964">
            <v>28</v>
          </cell>
          <cell r="I964">
            <v>13000</v>
          </cell>
          <cell r="L964">
            <v>0</v>
          </cell>
          <cell r="M964">
            <v>0</v>
          </cell>
          <cell r="N964">
            <v>364000</v>
          </cell>
          <cell r="O964">
            <v>0</v>
          </cell>
          <cell r="Q964">
            <v>0</v>
          </cell>
          <cell r="R964">
            <v>0</v>
          </cell>
        </row>
        <row r="965">
          <cell r="B965" t="str">
            <v>B1650</v>
          </cell>
          <cell r="C965">
            <v>1</v>
          </cell>
          <cell r="E965">
            <v>0</v>
          </cell>
          <cell r="F965" t="str">
            <v>Boulon 16x50</v>
          </cell>
          <cell r="G965" t="str">
            <v>bộ</v>
          </cell>
          <cell r="H965">
            <v>84</v>
          </cell>
          <cell r="I965">
            <v>8000</v>
          </cell>
          <cell r="L965">
            <v>0</v>
          </cell>
          <cell r="M965">
            <v>0</v>
          </cell>
          <cell r="N965">
            <v>672000</v>
          </cell>
          <cell r="O965">
            <v>0</v>
          </cell>
          <cell r="Q965">
            <v>0</v>
          </cell>
          <cell r="R965">
            <v>0</v>
          </cell>
        </row>
        <row r="966">
          <cell r="B966" t="str">
            <v>LD 50</v>
          </cell>
          <cell r="C966">
            <v>1</v>
          </cell>
          <cell r="E966">
            <v>0</v>
          </cell>
          <cell r="F966" t="str">
            <v>Long đền vuông 18 (50x50x3)</v>
          </cell>
          <cell r="G966" t="str">
            <v>cái</v>
          </cell>
          <cell r="H966">
            <v>560</v>
          </cell>
          <cell r="I966">
            <v>2600</v>
          </cell>
          <cell r="L966">
            <v>0</v>
          </cell>
          <cell r="M966">
            <v>0</v>
          </cell>
          <cell r="N966">
            <v>1456000</v>
          </cell>
          <cell r="O966">
            <v>0</v>
          </cell>
          <cell r="Q966">
            <v>0</v>
          </cell>
          <cell r="R966">
            <v>0</v>
          </cell>
        </row>
        <row r="967">
          <cell r="B967" t="str">
            <v>LXtrn2</v>
          </cell>
          <cell r="C967">
            <v>1</v>
          </cell>
          <cell r="E967" t="str">
            <v>D2.606.1</v>
          </cell>
          <cell r="F967" t="str">
            <v>Lắp đặt xà trạm ngồi (228kg/bộ)</v>
          </cell>
          <cell r="G967" t="str">
            <v>bộ</v>
          </cell>
          <cell r="H967">
            <v>7</v>
          </cell>
          <cell r="I967">
            <v>0</v>
          </cell>
          <cell r="L967">
            <v>658587</v>
          </cell>
          <cell r="M967">
            <v>0</v>
          </cell>
          <cell r="N967">
            <v>0</v>
          </cell>
          <cell r="O967">
            <v>0</v>
          </cell>
          <cell r="Q967">
            <v>4610109</v>
          </cell>
          <cell r="R967">
            <v>0</v>
          </cell>
        </row>
        <row r="968">
          <cell r="B968" t="str">
            <v>LXTBA</v>
          </cell>
          <cell r="C968">
            <v>0</v>
          </cell>
        </row>
        <row r="969">
          <cell r="A969">
            <v>0</v>
          </cell>
          <cell r="C969">
            <v>1</v>
          </cell>
          <cell r="D969">
            <v>4</v>
          </cell>
          <cell r="F969" t="str">
            <v>Bộ tiếp địa Trạm 3 pha</v>
          </cell>
          <cell r="G969" t="str">
            <v>Bộ</v>
          </cell>
          <cell r="H969">
            <v>7</v>
          </cell>
          <cell r="U969">
            <v>0</v>
          </cell>
          <cell r="V969">
            <v>0</v>
          </cell>
        </row>
        <row r="970">
          <cell r="A970">
            <v>0</v>
          </cell>
          <cell r="C970">
            <v>1</v>
          </cell>
          <cell r="F970" t="str">
            <v>Gồm có:</v>
          </cell>
          <cell r="U970">
            <v>0</v>
          </cell>
          <cell r="V970">
            <v>0</v>
          </cell>
        </row>
        <row r="971">
          <cell r="B971" t="str">
            <v>CXV25</v>
          </cell>
          <cell r="C971">
            <v>1</v>
          </cell>
          <cell r="E971">
            <v>0</v>
          </cell>
          <cell r="F971" t="str">
            <v>Cáp 24KV C/XLPE/PVC 25mm2</v>
          </cell>
          <cell r="G971" t="str">
            <v>mét</v>
          </cell>
          <cell r="H971">
            <v>17.5</v>
          </cell>
          <cell r="I971">
            <v>67506</v>
          </cell>
          <cell r="L971">
            <v>0</v>
          </cell>
          <cell r="M971">
            <v>0</v>
          </cell>
          <cell r="N971">
            <v>1181355</v>
          </cell>
          <cell r="O971">
            <v>0</v>
          </cell>
          <cell r="Q971">
            <v>0</v>
          </cell>
          <cell r="R971">
            <v>0</v>
          </cell>
          <cell r="U971">
            <v>0.75</v>
          </cell>
          <cell r="V971">
            <v>13.125</v>
          </cell>
        </row>
        <row r="972">
          <cell r="A972">
            <v>0</v>
          </cell>
          <cell r="B972" t="str">
            <v>M25</v>
          </cell>
          <cell r="C972">
            <v>1</v>
          </cell>
          <cell r="E972">
            <v>0</v>
          </cell>
          <cell r="F972" t="str">
            <v>Cáp đồng trần M25mm2</v>
          </cell>
          <cell r="G972" t="str">
            <v>kg</v>
          </cell>
          <cell r="H972">
            <v>61.152000000000001</v>
          </cell>
          <cell r="I972">
            <v>163028</v>
          </cell>
          <cell r="L972">
            <v>0</v>
          </cell>
          <cell r="M972">
            <v>0</v>
          </cell>
          <cell r="N972">
            <v>9969488.256000001</v>
          </cell>
          <cell r="O972">
            <v>0</v>
          </cell>
          <cell r="Q972">
            <v>0</v>
          </cell>
          <cell r="R972">
            <v>0</v>
          </cell>
          <cell r="U972">
            <v>1</v>
          </cell>
          <cell r="V972">
            <v>61.152000000000001</v>
          </cell>
        </row>
        <row r="973">
          <cell r="A973">
            <v>0</v>
          </cell>
          <cell r="B973" t="str">
            <v>CTD</v>
          </cell>
          <cell r="C973">
            <v>1</v>
          </cell>
          <cell r="E973">
            <v>0</v>
          </cell>
          <cell r="F973" t="str">
            <v>Cọc tiếp đất φ16 - 2,4m</v>
          </cell>
          <cell r="G973" t="str">
            <v>cọc</v>
          </cell>
          <cell r="H973">
            <v>63</v>
          </cell>
          <cell r="I973">
            <v>130000</v>
          </cell>
          <cell r="L973">
            <v>0</v>
          </cell>
          <cell r="M973">
            <v>0</v>
          </cell>
          <cell r="N973">
            <v>8190000</v>
          </cell>
          <cell r="O973">
            <v>0</v>
          </cell>
          <cell r="Q973">
            <v>0</v>
          </cell>
          <cell r="R973">
            <v>0</v>
          </cell>
          <cell r="U973">
            <v>5.3</v>
          </cell>
          <cell r="V973">
            <v>333.9</v>
          </cell>
        </row>
        <row r="974">
          <cell r="A974">
            <v>0</v>
          </cell>
          <cell r="B974" t="str">
            <v>KC</v>
          </cell>
          <cell r="C974">
            <v>1</v>
          </cell>
          <cell r="E974">
            <v>0</v>
          </cell>
          <cell r="F974" t="str">
            <v>Kẹp cọc tiếp địa</v>
          </cell>
          <cell r="G974" t="str">
            <v>bộ</v>
          </cell>
          <cell r="H974">
            <v>63</v>
          </cell>
          <cell r="I974">
            <v>25000</v>
          </cell>
          <cell r="L974">
            <v>0</v>
          </cell>
          <cell r="M974">
            <v>0</v>
          </cell>
          <cell r="N974">
            <v>1575000</v>
          </cell>
          <cell r="O974">
            <v>0</v>
          </cell>
          <cell r="Q974">
            <v>0</v>
          </cell>
          <cell r="R974">
            <v>0</v>
          </cell>
          <cell r="U974">
            <v>0.05</v>
          </cell>
          <cell r="V974">
            <v>3.1500000000000004</v>
          </cell>
        </row>
        <row r="975">
          <cell r="A975">
            <v>0</v>
          </cell>
          <cell r="B975" t="str">
            <v>OXC38</v>
          </cell>
          <cell r="C975">
            <v>1</v>
          </cell>
          <cell r="E975">
            <v>0</v>
          </cell>
          <cell r="F975" t="str">
            <v xml:space="preserve">Ốc xiết cáp cỡ 38mm2 </v>
          </cell>
          <cell r="G975" t="str">
            <v>cái</v>
          </cell>
          <cell r="H975">
            <v>42</v>
          </cell>
          <cell r="I975">
            <v>21000</v>
          </cell>
          <cell r="L975">
            <v>0</v>
          </cell>
          <cell r="M975">
            <v>0</v>
          </cell>
          <cell r="N975">
            <v>882000</v>
          </cell>
          <cell r="O975">
            <v>0</v>
          </cell>
          <cell r="Q975">
            <v>0</v>
          </cell>
          <cell r="R975">
            <v>0</v>
          </cell>
          <cell r="U975">
            <v>0</v>
          </cell>
          <cell r="V975">
            <v>0</v>
          </cell>
        </row>
        <row r="976">
          <cell r="A976">
            <v>0</v>
          </cell>
          <cell r="B976" t="str">
            <v>KE50</v>
          </cell>
          <cell r="C976">
            <v>1</v>
          </cell>
          <cell r="E976">
            <v>0</v>
          </cell>
          <cell r="F976" t="str">
            <v>Kẹp ép WR cỡ dây 50mm2</v>
          </cell>
          <cell r="G976" t="str">
            <v>cái</v>
          </cell>
          <cell r="H976">
            <v>14</v>
          </cell>
          <cell r="I976">
            <v>10500</v>
          </cell>
          <cell r="L976">
            <v>0</v>
          </cell>
          <cell r="M976">
            <v>0</v>
          </cell>
          <cell r="N976">
            <v>147000</v>
          </cell>
          <cell r="O976">
            <v>0</v>
          </cell>
          <cell r="Q976">
            <v>0</v>
          </cell>
          <cell r="R976">
            <v>0</v>
          </cell>
          <cell r="U976">
            <v>0.2</v>
          </cell>
          <cell r="V976">
            <v>2.8000000000000003</v>
          </cell>
        </row>
        <row r="977">
          <cell r="A977">
            <v>0</v>
          </cell>
          <cell r="B977" t="str">
            <v>PVC21</v>
          </cell>
          <cell r="C977">
            <v>1</v>
          </cell>
          <cell r="E977">
            <v>0</v>
          </cell>
          <cell r="F977" t="str">
            <v xml:space="preserve">Ống PVC D21x1,6mm </v>
          </cell>
          <cell r="G977" t="str">
            <v>m</v>
          </cell>
          <cell r="H977">
            <v>28</v>
          </cell>
          <cell r="I977">
            <v>6200</v>
          </cell>
          <cell r="L977">
            <v>0</v>
          </cell>
          <cell r="M977">
            <v>0</v>
          </cell>
          <cell r="N977">
            <v>173600</v>
          </cell>
          <cell r="O977">
            <v>0</v>
          </cell>
          <cell r="Q977">
            <v>0</v>
          </cell>
          <cell r="R977">
            <v>0</v>
          </cell>
          <cell r="U977">
            <v>1</v>
          </cell>
          <cell r="V977">
            <v>28</v>
          </cell>
        </row>
        <row r="978">
          <cell r="A978">
            <v>0</v>
          </cell>
          <cell r="B978" t="str">
            <v>DTINOX</v>
          </cell>
          <cell r="C978">
            <v>1</v>
          </cell>
          <cell r="F978" t="str">
            <v>Đai thép Inox (bắt ống tiếp địa)</v>
          </cell>
          <cell r="G978" t="str">
            <v>mét</v>
          </cell>
          <cell r="H978">
            <v>21</v>
          </cell>
          <cell r="I978">
            <v>11000</v>
          </cell>
          <cell r="L978">
            <v>0</v>
          </cell>
          <cell r="M978">
            <v>0</v>
          </cell>
          <cell r="N978">
            <v>231000</v>
          </cell>
          <cell r="O978">
            <v>0</v>
          </cell>
          <cell r="Q978">
            <v>0</v>
          </cell>
          <cell r="R978">
            <v>0</v>
          </cell>
          <cell r="U978">
            <v>0</v>
          </cell>
          <cell r="V978">
            <v>0</v>
          </cell>
        </row>
        <row r="979">
          <cell r="A979">
            <v>0</v>
          </cell>
          <cell r="B979" t="str">
            <v>kTINOX</v>
          </cell>
          <cell r="C979">
            <v>1</v>
          </cell>
          <cell r="F979" t="str">
            <v>Khóa đai thép Inox</v>
          </cell>
          <cell r="G979" t="str">
            <v>Cái</v>
          </cell>
          <cell r="H979">
            <v>21</v>
          </cell>
          <cell r="I979">
            <v>4000</v>
          </cell>
          <cell r="L979">
            <v>0</v>
          </cell>
          <cell r="M979">
            <v>0</v>
          </cell>
          <cell r="N979">
            <v>84000</v>
          </cell>
          <cell r="O979">
            <v>0</v>
          </cell>
          <cell r="Q979">
            <v>0</v>
          </cell>
          <cell r="R979">
            <v>0</v>
          </cell>
          <cell r="U979">
            <v>0</v>
          </cell>
          <cell r="V979">
            <v>0</v>
          </cell>
        </row>
        <row r="980">
          <cell r="A980">
            <v>0</v>
          </cell>
          <cell r="B980" t="str">
            <v>KTDTBA</v>
          </cell>
          <cell r="C980">
            <v>1</v>
          </cell>
          <cell r="E980" t="str">
            <v>T4.7001</v>
          </cell>
          <cell r="F980" t="str">
            <v>Kéo dây tiếp địa trong TBA</v>
          </cell>
          <cell r="G980" t="str">
            <v>mét</v>
          </cell>
          <cell r="H980">
            <v>290.5</v>
          </cell>
          <cell r="I980">
            <v>0</v>
          </cell>
          <cell r="L980">
            <v>8071</v>
          </cell>
          <cell r="M980">
            <v>0</v>
          </cell>
          <cell r="N980">
            <v>0</v>
          </cell>
          <cell r="O980">
            <v>0</v>
          </cell>
          <cell r="Q980">
            <v>2344625.5</v>
          </cell>
          <cell r="R980">
            <v>0</v>
          </cell>
          <cell r="U980">
            <v>0</v>
          </cell>
          <cell r="V980">
            <v>0</v>
          </cell>
        </row>
        <row r="981">
          <cell r="A981">
            <v>0</v>
          </cell>
          <cell r="B981" t="str">
            <v>DCTDTBA</v>
          </cell>
          <cell r="C981">
            <v>1</v>
          </cell>
          <cell r="E981" t="str">
            <v>D2.8103</v>
          </cell>
          <cell r="F981" t="str">
            <v>Đóng cọc tiếp địa trong TBA (đất cấp 3)</v>
          </cell>
          <cell r="G981" t="str">
            <v>10cọc</v>
          </cell>
          <cell r="H981">
            <v>6.3</v>
          </cell>
          <cell r="I981">
            <v>0</v>
          </cell>
          <cell r="L981">
            <v>903559</v>
          </cell>
          <cell r="M981">
            <v>0</v>
          </cell>
          <cell r="N981">
            <v>0</v>
          </cell>
          <cell r="O981">
            <v>0</v>
          </cell>
          <cell r="Q981">
            <v>5692422</v>
          </cell>
          <cell r="R981">
            <v>0</v>
          </cell>
          <cell r="U981">
            <v>0</v>
          </cell>
          <cell r="V981">
            <v>0</v>
          </cell>
        </row>
        <row r="982">
          <cell r="A982">
            <v>0</v>
          </cell>
          <cell r="B982" t="str">
            <v>DTD3</v>
          </cell>
          <cell r="C982">
            <v>1</v>
          </cell>
          <cell r="E982" t="str">
            <v>AB.11513</v>
          </cell>
          <cell r="F982" t="str">
            <v>Đào rãnh tiếp địa đất cấp 3 Áp dụng 1776</v>
          </cell>
          <cell r="G982" t="str">
            <v>m3</v>
          </cell>
          <cell r="H982">
            <v>15.049999999999999</v>
          </cell>
          <cell r="I982">
            <v>0</v>
          </cell>
          <cell r="K982">
            <v>283750</v>
          </cell>
          <cell r="N982">
            <v>0</v>
          </cell>
          <cell r="O982">
            <v>0</v>
          </cell>
          <cell r="P982">
            <v>4270437.5</v>
          </cell>
          <cell r="Q982">
            <v>0</v>
          </cell>
          <cell r="R982">
            <v>0</v>
          </cell>
          <cell r="U982">
            <v>0</v>
          </cell>
          <cell r="V982">
            <v>0</v>
          </cell>
        </row>
        <row r="983">
          <cell r="A983">
            <v>0</v>
          </cell>
          <cell r="B983" t="str">
            <v>DATD3</v>
          </cell>
          <cell r="C983">
            <v>1</v>
          </cell>
          <cell r="E983" t="str">
            <v>AB.13111</v>
          </cell>
          <cell r="F983" t="str">
            <v>Đắp đất rãnh tiếp địa (K=0,9) Áp dụng 1776</v>
          </cell>
          <cell r="G983" t="str">
            <v>m3</v>
          </cell>
          <cell r="H983">
            <v>15.049999999999999</v>
          </cell>
          <cell r="I983">
            <v>0</v>
          </cell>
          <cell r="K983">
            <v>140824</v>
          </cell>
          <cell r="M983">
            <v>0</v>
          </cell>
          <cell r="N983">
            <v>0</v>
          </cell>
          <cell r="O983">
            <v>0</v>
          </cell>
          <cell r="P983">
            <v>2119401</v>
          </cell>
          <cell r="Q983">
            <v>0</v>
          </cell>
          <cell r="R983">
            <v>0</v>
          </cell>
          <cell r="U983">
            <v>0</v>
          </cell>
          <cell r="V983">
            <v>0</v>
          </cell>
        </row>
        <row r="984">
          <cell r="A984">
            <v>0</v>
          </cell>
          <cell r="C984">
            <v>1</v>
          </cell>
          <cell r="D984">
            <v>5</v>
          </cell>
          <cell r="F984" t="str">
            <v>Tủ điện trạm 3 pha</v>
          </cell>
          <cell r="G984" t="str">
            <v>Bộ</v>
          </cell>
          <cell r="H984">
            <v>7</v>
          </cell>
          <cell r="U984">
            <v>0</v>
          </cell>
          <cell r="V984">
            <v>0</v>
          </cell>
        </row>
        <row r="985">
          <cell r="A985">
            <v>0</v>
          </cell>
          <cell r="C985">
            <v>1</v>
          </cell>
          <cell r="F985" t="str">
            <v>Gồm có:</v>
          </cell>
          <cell r="U985">
            <v>0</v>
          </cell>
          <cell r="V985">
            <v>0</v>
          </cell>
        </row>
        <row r="986">
          <cell r="A986">
            <v>0</v>
          </cell>
          <cell r="B986" t="str">
            <v>TUAP3</v>
          </cell>
          <cell r="C986">
            <v>1</v>
          </cell>
          <cell r="E986" t="str">
            <v>T5.1002</v>
          </cell>
          <cell r="F986" t="str">
            <v>Tủ MCCB trạm 3P + khóa + boulon + Bakelit + Collier</v>
          </cell>
          <cell r="G986" t="str">
            <v>cái</v>
          </cell>
          <cell r="H986">
            <v>7</v>
          </cell>
          <cell r="I986">
            <v>4234633</v>
          </cell>
          <cell r="L986">
            <v>872965</v>
          </cell>
          <cell r="M986">
            <v>102771</v>
          </cell>
          <cell r="N986">
            <v>29642431</v>
          </cell>
          <cell r="O986">
            <v>0</v>
          </cell>
          <cell r="Q986">
            <v>6110755</v>
          </cell>
          <cell r="R986">
            <v>719397</v>
          </cell>
          <cell r="U986">
            <v>45</v>
          </cell>
          <cell r="V986">
            <v>315</v>
          </cell>
        </row>
        <row r="987">
          <cell r="C987">
            <v>1</v>
          </cell>
          <cell r="D987">
            <v>6</v>
          </cell>
          <cell r="F987" t="str">
            <v>Bộ Tủ điện kế đo đếm</v>
          </cell>
          <cell r="G987" t="str">
            <v>Bộ</v>
          </cell>
          <cell r="H987">
            <v>7</v>
          </cell>
          <cell r="U987">
            <v>0</v>
          </cell>
          <cell r="V987">
            <v>0</v>
          </cell>
        </row>
        <row r="988">
          <cell r="C988">
            <v>1</v>
          </cell>
          <cell r="F988" t="str">
            <v>Gồm có:</v>
          </cell>
          <cell r="U988">
            <v>0</v>
          </cell>
          <cell r="V988">
            <v>0</v>
          </cell>
        </row>
        <row r="989">
          <cell r="B989" t="str">
            <v>TUDKDT</v>
          </cell>
          <cell r="C989">
            <v>1</v>
          </cell>
          <cell r="E989" t="str">
            <v>T5.1002</v>
          </cell>
          <cell r="F989" t="str">
            <v>Tủ điện kế 3 pha điện tử  + boulon + Collier</v>
          </cell>
          <cell r="G989" t="str">
            <v>cái</v>
          </cell>
          <cell r="H989">
            <v>7</v>
          </cell>
          <cell r="I989">
            <v>854706</v>
          </cell>
          <cell r="L989">
            <v>872965</v>
          </cell>
          <cell r="M989">
            <v>102771</v>
          </cell>
          <cell r="N989">
            <v>5982942</v>
          </cell>
          <cell r="O989">
            <v>0</v>
          </cell>
          <cell r="Q989">
            <v>6110755</v>
          </cell>
          <cell r="R989">
            <v>719397</v>
          </cell>
          <cell r="U989">
            <v>3</v>
          </cell>
          <cell r="V989">
            <v>21</v>
          </cell>
        </row>
        <row r="990">
          <cell r="B990" t="str">
            <v>CVV4X4</v>
          </cell>
          <cell r="C990">
            <v>1</v>
          </cell>
          <cell r="E990">
            <v>0</v>
          </cell>
          <cell r="F990" t="str">
            <v>Cáp điều khiển CVV 4x4,0mm2</v>
          </cell>
          <cell r="G990" t="str">
            <v>mét</v>
          </cell>
          <cell r="H990">
            <v>168</v>
          </cell>
          <cell r="I990">
            <v>39333</v>
          </cell>
          <cell r="L990">
            <v>0</v>
          </cell>
          <cell r="M990">
            <v>0</v>
          </cell>
          <cell r="N990">
            <v>6607944</v>
          </cell>
          <cell r="O990">
            <v>0</v>
          </cell>
          <cell r="Q990">
            <v>0</v>
          </cell>
          <cell r="R990">
            <v>0</v>
          </cell>
          <cell r="U990">
            <v>1</v>
          </cell>
          <cell r="V990">
            <v>168</v>
          </cell>
        </row>
        <row r="991">
          <cell r="B991" t="str">
            <v>PVC49</v>
          </cell>
          <cell r="C991">
            <v>1</v>
          </cell>
          <cell r="E991">
            <v>0</v>
          </cell>
          <cell r="F991" t="str">
            <v xml:space="preserve">Ống PVC D49x2,4mm </v>
          </cell>
          <cell r="G991" t="str">
            <v>m</v>
          </cell>
          <cell r="H991">
            <v>56</v>
          </cell>
          <cell r="I991">
            <v>21400</v>
          </cell>
          <cell r="L991">
            <v>0</v>
          </cell>
          <cell r="M991">
            <v>0</v>
          </cell>
          <cell r="N991">
            <v>1198400</v>
          </cell>
          <cell r="O991">
            <v>0</v>
          </cell>
          <cell r="Q991">
            <v>0</v>
          </cell>
          <cell r="R991">
            <v>0</v>
          </cell>
          <cell r="U991">
            <v>2</v>
          </cell>
          <cell r="V991">
            <v>112</v>
          </cell>
        </row>
        <row r="992">
          <cell r="B992" t="str">
            <v>CUT49T</v>
          </cell>
          <cell r="C992">
            <v>1</v>
          </cell>
          <cell r="E992">
            <v>0</v>
          </cell>
          <cell r="F992" t="str">
            <v>Co  90 độ PVC 49</v>
          </cell>
          <cell r="G992" t="str">
            <v>cái</v>
          </cell>
          <cell r="H992">
            <v>28</v>
          </cell>
          <cell r="I992">
            <v>11400</v>
          </cell>
          <cell r="L992">
            <v>0</v>
          </cell>
          <cell r="M992">
            <v>0</v>
          </cell>
          <cell r="N992">
            <v>319200</v>
          </cell>
          <cell r="O992">
            <v>0</v>
          </cell>
          <cell r="Q992">
            <v>0</v>
          </cell>
          <cell r="R992">
            <v>0</v>
          </cell>
          <cell r="U992">
            <v>0</v>
          </cell>
          <cell r="V992">
            <v>0</v>
          </cell>
        </row>
        <row r="993">
          <cell r="B993" t="str">
            <v>DTINOX</v>
          </cell>
          <cell r="C993">
            <v>1</v>
          </cell>
          <cell r="E993">
            <v>0</v>
          </cell>
          <cell r="F993" t="str">
            <v>Đai thép Inox</v>
          </cell>
          <cell r="G993" t="str">
            <v>mét</v>
          </cell>
          <cell r="H993">
            <v>21</v>
          </cell>
          <cell r="I993">
            <v>11000</v>
          </cell>
          <cell r="L993">
            <v>0</v>
          </cell>
          <cell r="M993">
            <v>0</v>
          </cell>
          <cell r="N993">
            <v>231000</v>
          </cell>
          <cell r="O993">
            <v>0</v>
          </cell>
          <cell r="Q993">
            <v>0</v>
          </cell>
          <cell r="R993">
            <v>0</v>
          </cell>
        </row>
        <row r="994">
          <cell r="B994" t="str">
            <v>kTINOX</v>
          </cell>
          <cell r="C994">
            <v>1</v>
          </cell>
          <cell r="E994">
            <v>0</v>
          </cell>
          <cell r="F994" t="str">
            <v>Khóa đai thép Inox</v>
          </cell>
          <cell r="G994" t="str">
            <v>Cái</v>
          </cell>
          <cell r="H994">
            <v>21</v>
          </cell>
          <cell r="I994">
            <v>4000</v>
          </cell>
          <cell r="L994">
            <v>0</v>
          </cell>
          <cell r="M994">
            <v>0</v>
          </cell>
          <cell r="N994">
            <v>84000</v>
          </cell>
          <cell r="O994">
            <v>0</v>
          </cell>
          <cell r="Q994">
            <v>0</v>
          </cell>
          <cell r="R994">
            <v>0</v>
          </cell>
        </row>
        <row r="995">
          <cell r="C995">
            <v>1</v>
          </cell>
          <cell r="D995">
            <v>7</v>
          </cell>
          <cell r="F995" t="str">
            <v>Bộ dây dẫn trung thế trạm 3 pha</v>
          </cell>
          <cell r="G995" t="str">
            <v>Bộ</v>
          </cell>
          <cell r="H995">
            <v>7</v>
          </cell>
          <cell r="U995">
            <v>0</v>
          </cell>
          <cell r="V995">
            <v>0</v>
          </cell>
        </row>
        <row r="996">
          <cell r="C996">
            <v>1</v>
          </cell>
          <cell r="F996" t="str">
            <v>Gồm có:</v>
          </cell>
          <cell r="U996">
            <v>0</v>
          </cell>
          <cell r="V996">
            <v>0</v>
          </cell>
        </row>
        <row r="997">
          <cell r="B997" t="str">
            <v>CXV25</v>
          </cell>
          <cell r="C997">
            <v>1</v>
          </cell>
          <cell r="E997">
            <v>0</v>
          </cell>
          <cell r="F997" t="str">
            <v>Cáp 24KV C/XLPE/PVC 25mm2 (cho trạm dừng đà 2m2)</v>
          </cell>
          <cell r="G997" t="str">
            <v>mét</v>
          </cell>
          <cell r="H997">
            <v>21</v>
          </cell>
          <cell r="I997">
            <v>67506</v>
          </cell>
          <cell r="L997">
            <v>0</v>
          </cell>
          <cell r="M997">
            <v>0</v>
          </cell>
          <cell r="N997">
            <v>1417626</v>
          </cell>
          <cell r="O997">
            <v>0</v>
          </cell>
          <cell r="Q997">
            <v>0</v>
          </cell>
          <cell r="R997">
            <v>0</v>
          </cell>
          <cell r="U997">
            <v>0.75</v>
          </cell>
          <cell r="V997">
            <v>15.75</v>
          </cell>
        </row>
        <row r="998">
          <cell r="B998" t="str">
            <v>CXV25</v>
          </cell>
          <cell r="C998">
            <v>1</v>
          </cell>
          <cell r="E998">
            <v>0</v>
          </cell>
          <cell r="F998" t="str">
            <v>Cáp 24KV C/XLPE/PVC 25mm2 (cho trạm dừng đà 1m1)</v>
          </cell>
          <cell r="G998" t="str">
            <v>mét</v>
          </cell>
          <cell r="H998">
            <v>110.25</v>
          </cell>
          <cell r="I998">
            <v>67506</v>
          </cell>
          <cell r="L998">
            <v>0</v>
          </cell>
          <cell r="M998">
            <v>0</v>
          </cell>
          <cell r="N998">
            <v>7442536.5</v>
          </cell>
          <cell r="O998">
            <v>0</v>
          </cell>
          <cell r="Q998">
            <v>0</v>
          </cell>
          <cell r="R998">
            <v>0</v>
          </cell>
          <cell r="U998">
            <v>0.75</v>
          </cell>
          <cell r="V998">
            <v>82.6875</v>
          </cell>
        </row>
        <row r="999">
          <cell r="B999" t="str">
            <v>KQ2</v>
          </cell>
          <cell r="C999">
            <v>1</v>
          </cell>
          <cell r="E999" t="str">
            <v>D6.6201</v>
          </cell>
          <cell r="F999" t="str">
            <v>Kẹp quai 2/0 (quai đồng 8mm)</v>
          </cell>
          <cell r="G999" t="str">
            <v>cái</v>
          </cell>
          <cell r="H999">
            <v>21</v>
          </cell>
          <cell r="I999">
            <v>47000</v>
          </cell>
          <cell r="L999">
            <v>0</v>
          </cell>
          <cell r="M999">
            <v>0</v>
          </cell>
          <cell r="N999">
            <v>987000</v>
          </cell>
          <cell r="O999">
            <v>0</v>
          </cell>
          <cell r="Q999">
            <v>0</v>
          </cell>
          <cell r="R999">
            <v>0</v>
          </cell>
          <cell r="U999">
            <v>0.3</v>
          </cell>
          <cell r="V999">
            <v>6.3</v>
          </cell>
        </row>
        <row r="1000">
          <cell r="B1000" t="str">
            <v>CKQ</v>
          </cell>
          <cell r="C1000">
            <v>1</v>
          </cell>
          <cell r="E1000">
            <v>0</v>
          </cell>
          <cell r="F1000" t="str">
            <v>Chụp cách điện kẹp quai</v>
          </cell>
          <cell r="G1000" t="str">
            <v>cái</v>
          </cell>
          <cell r="H1000">
            <v>21</v>
          </cell>
          <cell r="I1000">
            <v>122000</v>
          </cell>
          <cell r="L1000">
            <v>0</v>
          </cell>
          <cell r="M1000">
            <v>0</v>
          </cell>
          <cell r="N1000">
            <v>2562000</v>
          </cell>
          <cell r="O1000">
            <v>0</v>
          </cell>
          <cell r="Q1000">
            <v>0</v>
          </cell>
          <cell r="R1000">
            <v>0</v>
          </cell>
          <cell r="U1000">
            <v>0.2</v>
          </cell>
          <cell r="V1000">
            <v>4.2</v>
          </cell>
        </row>
        <row r="1001">
          <cell r="B1001" t="str">
            <v>HL2</v>
          </cell>
          <cell r="C1001">
            <v>1</v>
          </cell>
          <cell r="E1001" t="str">
            <v>D6.6202</v>
          </cell>
          <cell r="F1001" t="str">
            <v>Kẹp hotline 2/0</v>
          </cell>
          <cell r="G1001" t="str">
            <v>cái</v>
          </cell>
          <cell r="H1001">
            <v>21</v>
          </cell>
          <cell r="I1001">
            <v>68000</v>
          </cell>
          <cell r="L1001">
            <v>0</v>
          </cell>
          <cell r="M1001">
            <v>0</v>
          </cell>
          <cell r="N1001">
            <v>1428000</v>
          </cell>
          <cell r="O1001">
            <v>0</v>
          </cell>
          <cell r="Q1001">
            <v>0</v>
          </cell>
          <cell r="R1001">
            <v>0</v>
          </cell>
          <cell r="U1001">
            <v>0.1</v>
          </cell>
          <cell r="V1001">
            <v>2.1</v>
          </cell>
        </row>
        <row r="1002">
          <cell r="B1002" t="str">
            <v>LCAPDONGTB95</v>
          </cell>
          <cell r="C1002">
            <v>1</v>
          </cell>
          <cell r="E1002" t="str">
            <v>T4.4201</v>
          </cell>
          <cell r="F1002" t="str">
            <v>Lắp cáp đồng xuống thiết bị D ≤ 95mm2</v>
          </cell>
          <cell r="G1002" t="str">
            <v>m</v>
          </cell>
          <cell r="H1002">
            <v>131.25</v>
          </cell>
          <cell r="I1002">
            <v>0</v>
          </cell>
          <cell r="L1002">
            <v>13915</v>
          </cell>
          <cell r="M1002">
            <v>0</v>
          </cell>
          <cell r="N1002">
            <v>0</v>
          </cell>
          <cell r="O1002">
            <v>0</v>
          </cell>
          <cell r="Q1002">
            <v>1826343.75</v>
          </cell>
          <cell r="R1002">
            <v>0</v>
          </cell>
          <cell r="U1002">
            <v>0</v>
          </cell>
          <cell r="V1002">
            <v>0</v>
          </cell>
        </row>
        <row r="1003">
          <cell r="C1003">
            <v>1</v>
          </cell>
          <cell r="D1003">
            <v>8</v>
          </cell>
          <cell r="F1003" t="str">
            <v>Bộ dây dẫn hạ thế lộ xuống</v>
          </cell>
          <cell r="G1003" t="str">
            <v>Bộ</v>
          </cell>
          <cell r="H1003">
            <v>7</v>
          </cell>
          <cell r="U1003">
            <v>0</v>
          </cell>
          <cell r="V1003">
            <v>0</v>
          </cell>
        </row>
        <row r="1004">
          <cell r="C1004">
            <v>1</v>
          </cell>
          <cell r="F1004" t="str">
            <v>Gồm có:</v>
          </cell>
          <cell r="U1004">
            <v>0</v>
          </cell>
          <cell r="V1004">
            <v>0</v>
          </cell>
        </row>
        <row r="1005">
          <cell r="B1005" t="str">
            <v>CV150</v>
          </cell>
          <cell r="C1005">
            <v>1</v>
          </cell>
          <cell r="E1005">
            <v>0</v>
          </cell>
          <cell r="F1005" t="str">
            <v>Cáp đồng bọc CV150 (06 sợi pha, 01 TH ; 8m/01 sợi)</v>
          </cell>
          <cell r="G1005" t="str">
            <v>mét</v>
          </cell>
          <cell r="H1005">
            <v>392</v>
          </cell>
          <cell r="I1005">
            <v>223096</v>
          </cell>
          <cell r="L1005">
            <v>0</v>
          </cell>
          <cell r="M1005">
            <v>0</v>
          </cell>
          <cell r="N1005">
            <v>87453632</v>
          </cell>
          <cell r="O1005">
            <v>0</v>
          </cell>
          <cell r="Q1005">
            <v>0</v>
          </cell>
          <cell r="R1005">
            <v>0</v>
          </cell>
          <cell r="U1005">
            <v>1.5980000000000001</v>
          </cell>
          <cell r="V1005">
            <v>626.41600000000005</v>
          </cell>
        </row>
        <row r="1006">
          <cell r="B1006" t="str">
            <v>CV120</v>
          </cell>
          <cell r="C1006">
            <v>0</v>
          </cell>
          <cell r="E1006">
            <v>0</v>
          </cell>
          <cell r="F1006" t="str">
            <v>Cáp đồng bọc CV120</v>
          </cell>
          <cell r="G1006" t="str">
            <v>mét</v>
          </cell>
          <cell r="I1006">
            <v>187008</v>
          </cell>
          <cell r="L1006">
            <v>0</v>
          </cell>
          <cell r="M1006">
            <v>0</v>
          </cell>
          <cell r="N1006">
            <v>0</v>
          </cell>
          <cell r="O1006">
            <v>0</v>
          </cell>
          <cell r="Q1006">
            <v>0</v>
          </cell>
          <cell r="R1006">
            <v>0</v>
          </cell>
          <cell r="U1006">
            <v>1.2350000000000001</v>
          </cell>
          <cell r="V1006">
            <v>0</v>
          </cell>
        </row>
        <row r="1007">
          <cell r="B1007" t="str">
            <v>COS150</v>
          </cell>
          <cell r="C1007">
            <v>1</v>
          </cell>
          <cell r="E1007" t="str">
            <v>D4.5006</v>
          </cell>
          <cell r="F1007" t="str">
            <v>Đầu cosse ép Cu 150mm2</v>
          </cell>
          <cell r="G1007" t="str">
            <v>cái</v>
          </cell>
          <cell r="H1007">
            <v>98</v>
          </cell>
          <cell r="I1007">
            <v>94500</v>
          </cell>
          <cell r="L1007">
            <v>33342</v>
          </cell>
          <cell r="M1007">
            <v>4443</v>
          </cell>
          <cell r="N1007">
            <v>9261000</v>
          </cell>
          <cell r="O1007">
            <v>0</v>
          </cell>
          <cell r="Q1007">
            <v>3267516</v>
          </cell>
          <cell r="R1007">
            <v>435414</v>
          </cell>
          <cell r="U1007">
            <v>0.2</v>
          </cell>
          <cell r="V1007">
            <v>19.600000000000001</v>
          </cell>
        </row>
        <row r="1008">
          <cell r="B1008" t="str">
            <v>COS120</v>
          </cell>
          <cell r="C1008">
            <v>0</v>
          </cell>
          <cell r="E1008" t="str">
            <v>D4.5005</v>
          </cell>
          <cell r="F1008" t="str">
            <v>Đầu cosse ép Cu 120mm2</v>
          </cell>
          <cell r="G1008" t="str">
            <v>cái</v>
          </cell>
          <cell r="I1008">
            <v>68500</v>
          </cell>
          <cell r="L1008">
            <v>27280</v>
          </cell>
          <cell r="M1008">
            <v>3888</v>
          </cell>
          <cell r="N1008">
            <v>0</v>
          </cell>
          <cell r="O1008">
            <v>0</v>
          </cell>
          <cell r="Q1008">
            <v>0</v>
          </cell>
          <cell r="R1008">
            <v>0</v>
          </cell>
          <cell r="U1008">
            <v>0.1</v>
          </cell>
          <cell r="V1008">
            <v>0</v>
          </cell>
        </row>
        <row r="1009">
          <cell r="B1009" t="str">
            <v>CHCOS150</v>
          </cell>
          <cell r="C1009">
            <v>1</v>
          </cell>
          <cell r="E1009">
            <v>0</v>
          </cell>
          <cell r="F1009" t="str">
            <v>Chụp đầu cosse  150mm2</v>
          </cell>
          <cell r="G1009" t="str">
            <v>cái</v>
          </cell>
          <cell r="H1009">
            <v>98</v>
          </cell>
          <cell r="I1009">
            <v>4600</v>
          </cell>
          <cell r="L1009">
            <v>0</v>
          </cell>
          <cell r="M1009">
            <v>0</v>
          </cell>
          <cell r="N1009">
            <v>450800</v>
          </cell>
          <cell r="O1009">
            <v>0</v>
          </cell>
          <cell r="Q1009">
            <v>0</v>
          </cell>
          <cell r="R1009">
            <v>0</v>
          </cell>
          <cell r="U1009">
            <v>0</v>
          </cell>
          <cell r="V1009">
            <v>0</v>
          </cell>
        </row>
        <row r="1010">
          <cell r="B1010" t="str">
            <v>CHCOS120</v>
          </cell>
          <cell r="C1010">
            <v>0</v>
          </cell>
          <cell r="E1010">
            <v>0</v>
          </cell>
          <cell r="F1010" t="str">
            <v>Chụp đầu cosse  120mm2</v>
          </cell>
          <cell r="G1010" t="str">
            <v>cái</v>
          </cell>
          <cell r="I1010">
            <v>3900</v>
          </cell>
          <cell r="L1010">
            <v>0</v>
          </cell>
          <cell r="M1010">
            <v>0</v>
          </cell>
          <cell r="N1010">
            <v>0</v>
          </cell>
          <cell r="O1010">
            <v>0</v>
          </cell>
          <cell r="Q1010">
            <v>0</v>
          </cell>
          <cell r="R1010">
            <v>0</v>
          </cell>
          <cell r="U1010">
            <v>0</v>
          </cell>
          <cell r="V1010">
            <v>0</v>
          </cell>
        </row>
        <row r="1011">
          <cell r="B1011" t="str">
            <v>PVC114</v>
          </cell>
          <cell r="C1011">
            <v>1</v>
          </cell>
          <cell r="E1011">
            <v>0</v>
          </cell>
          <cell r="F1011" t="str">
            <v xml:space="preserve">Ống PVC D114x4,9mm </v>
          </cell>
          <cell r="G1011" t="str">
            <v>m</v>
          </cell>
          <cell r="H1011">
            <v>42</v>
          </cell>
          <cell r="I1011">
            <v>103700</v>
          </cell>
          <cell r="L1011">
            <v>0</v>
          </cell>
          <cell r="M1011">
            <v>0</v>
          </cell>
          <cell r="N1011">
            <v>4355400</v>
          </cell>
          <cell r="O1011">
            <v>0</v>
          </cell>
          <cell r="Q1011">
            <v>0</v>
          </cell>
          <cell r="R1011">
            <v>0</v>
          </cell>
          <cell r="U1011">
            <v>2</v>
          </cell>
          <cell r="V1011">
            <v>84</v>
          </cell>
        </row>
        <row r="1012">
          <cell r="B1012" t="str">
            <v>ONGDH105</v>
          </cell>
          <cell r="C1012">
            <v>1</v>
          </cell>
          <cell r="E1012">
            <v>0</v>
          </cell>
          <cell r="F1012" t="str">
            <v>Ống gân xoắn HDPE  105/80</v>
          </cell>
          <cell r="G1012" t="str">
            <v>m</v>
          </cell>
          <cell r="H1012">
            <v>14</v>
          </cell>
          <cell r="I1012">
            <v>75000</v>
          </cell>
          <cell r="L1012">
            <v>0</v>
          </cell>
          <cell r="M1012">
            <v>0</v>
          </cell>
          <cell r="N1012">
            <v>1050000</v>
          </cell>
          <cell r="O1012">
            <v>0</v>
          </cell>
          <cell r="Q1012">
            <v>0</v>
          </cell>
          <cell r="R1012">
            <v>0</v>
          </cell>
          <cell r="U1012">
            <v>0</v>
          </cell>
          <cell r="V1012">
            <v>0</v>
          </cell>
        </row>
        <row r="1013">
          <cell r="B1013" t="str">
            <v>CD2-114</v>
          </cell>
          <cell r="C1013">
            <v>1</v>
          </cell>
          <cell r="F1013" t="str">
            <v>Cổ dê kẹp 02 ống PVC D 114 (có giá nới) trụ đôi (CD: 512)</v>
          </cell>
          <cell r="G1013" t="str">
            <v>bộ</v>
          </cell>
          <cell r="H1013">
            <v>7</v>
          </cell>
          <cell r="I1013">
            <v>74000</v>
          </cell>
          <cell r="M1013">
            <v>0</v>
          </cell>
          <cell r="N1013">
            <v>518000</v>
          </cell>
          <cell r="O1013">
            <v>0</v>
          </cell>
          <cell r="Q1013">
            <v>0</v>
          </cell>
          <cell r="R1013">
            <v>0</v>
          </cell>
          <cell r="U1013">
            <v>1.5</v>
          </cell>
          <cell r="V1013">
            <v>10.5</v>
          </cell>
        </row>
        <row r="1014">
          <cell r="B1014" t="str">
            <v>CD2-114</v>
          </cell>
          <cell r="C1014">
            <v>1</v>
          </cell>
          <cell r="F1014" t="str">
            <v>Cổ dê kẹp 02 ống PVC D 114 (có giá nới) trụ đôi (CD: 572)</v>
          </cell>
          <cell r="G1014" t="str">
            <v>bộ</v>
          </cell>
          <cell r="H1014">
            <v>7</v>
          </cell>
          <cell r="I1014">
            <v>74000</v>
          </cell>
          <cell r="M1014">
            <v>0</v>
          </cell>
          <cell r="N1014">
            <v>518000</v>
          </cell>
          <cell r="O1014">
            <v>0</v>
          </cell>
          <cell r="Q1014">
            <v>0</v>
          </cell>
          <cell r="R1014">
            <v>0</v>
          </cell>
          <cell r="U1014">
            <v>1.5</v>
          </cell>
          <cell r="V1014">
            <v>10.5</v>
          </cell>
        </row>
        <row r="1015">
          <cell r="B1015" t="str">
            <v>CD2-114</v>
          </cell>
          <cell r="C1015">
            <v>0</v>
          </cell>
          <cell r="F1015" t="str">
            <v>Cổ dê kẹp 02 ống PVC D 114 (có giá nới) trụ đôi (CD: 320)</v>
          </cell>
          <cell r="G1015" t="str">
            <v>bộ</v>
          </cell>
          <cell r="H1015">
            <v>0</v>
          </cell>
          <cell r="I1015">
            <v>74000</v>
          </cell>
          <cell r="M1015">
            <v>0</v>
          </cell>
          <cell r="N1015">
            <v>0</v>
          </cell>
          <cell r="O1015">
            <v>0</v>
          </cell>
          <cell r="Q1015">
            <v>0</v>
          </cell>
          <cell r="R1015">
            <v>0</v>
          </cell>
          <cell r="U1015">
            <v>1.5</v>
          </cell>
          <cell r="V1015">
            <v>0</v>
          </cell>
        </row>
        <row r="1016">
          <cell r="B1016" t="str">
            <v>CUT114T</v>
          </cell>
          <cell r="C1016">
            <v>1</v>
          </cell>
          <cell r="E1016">
            <v>0</v>
          </cell>
          <cell r="F1016" t="str">
            <v>Co  90 độ PVC 114</v>
          </cell>
          <cell r="G1016" t="str">
            <v>cái</v>
          </cell>
          <cell r="H1016">
            <v>7</v>
          </cell>
          <cell r="I1016">
            <v>104800</v>
          </cell>
          <cell r="L1016">
            <v>0</v>
          </cell>
          <cell r="M1016">
            <v>0</v>
          </cell>
          <cell r="N1016">
            <v>733600</v>
          </cell>
          <cell r="O1016">
            <v>0</v>
          </cell>
          <cell r="Q1016">
            <v>0</v>
          </cell>
          <cell r="R1016">
            <v>0</v>
          </cell>
          <cell r="U1016">
            <v>0</v>
          </cell>
          <cell r="V1016">
            <v>0</v>
          </cell>
        </row>
        <row r="1017">
          <cell r="B1017" t="str">
            <v>KVRT114</v>
          </cell>
          <cell r="C1017">
            <v>1</v>
          </cell>
          <cell r="E1017">
            <v>0</v>
          </cell>
          <cell r="F1017" t="str">
            <v>Khâu ven răng trong D114</v>
          </cell>
          <cell r="G1017" t="str">
            <v>cái</v>
          </cell>
          <cell r="H1017">
            <v>7</v>
          </cell>
          <cell r="I1017">
            <v>35700</v>
          </cell>
          <cell r="L1017">
            <v>0</v>
          </cell>
          <cell r="M1017">
            <v>0</v>
          </cell>
          <cell r="N1017">
            <v>249900</v>
          </cell>
          <cell r="O1017">
            <v>0</v>
          </cell>
          <cell r="Q1017">
            <v>0</v>
          </cell>
          <cell r="R1017">
            <v>0</v>
          </cell>
          <cell r="U1017">
            <v>0</v>
          </cell>
          <cell r="V1017">
            <v>0</v>
          </cell>
        </row>
        <row r="1018">
          <cell r="B1018" t="str">
            <v>KVRN114</v>
          </cell>
          <cell r="C1018">
            <v>1</v>
          </cell>
          <cell r="E1018">
            <v>0</v>
          </cell>
          <cell r="F1018" t="str">
            <v>Khâu ven răng ngoài D114</v>
          </cell>
          <cell r="G1018" t="str">
            <v>cái</v>
          </cell>
          <cell r="H1018">
            <v>7</v>
          </cell>
          <cell r="I1018">
            <v>25600</v>
          </cell>
          <cell r="L1018">
            <v>0</v>
          </cell>
          <cell r="M1018">
            <v>0</v>
          </cell>
          <cell r="N1018">
            <v>179200</v>
          </cell>
          <cell r="O1018">
            <v>0</v>
          </cell>
          <cell r="Q1018">
            <v>0</v>
          </cell>
          <cell r="R1018">
            <v>0</v>
          </cell>
          <cell r="U1018">
            <v>0</v>
          </cell>
          <cell r="V1018">
            <v>0</v>
          </cell>
        </row>
        <row r="1019">
          <cell r="B1019" t="str">
            <v>NG11490</v>
          </cell>
          <cell r="C1019">
            <v>0</v>
          </cell>
          <cell r="E1019">
            <v>0</v>
          </cell>
          <cell r="F1019" t="str">
            <v>Nối giảm PVC 114-90</v>
          </cell>
          <cell r="G1019" t="str">
            <v>cái</v>
          </cell>
          <cell r="H1019">
            <v>0</v>
          </cell>
          <cell r="I1019">
            <v>52800</v>
          </cell>
          <cell r="L1019">
            <v>0</v>
          </cell>
          <cell r="M1019">
            <v>0</v>
          </cell>
          <cell r="N1019">
            <v>0</v>
          </cell>
          <cell r="O1019">
            <v>0</v>
          </cell>
          <cell r="Q1019">
            <v>0</v>
          </cell>
          <cell r="R1019">
            <v>0</v>
          </cell>
          <cell r="U1019">
            <v>0</v>
          </cell>
          <cell r="V1019">
            <v>0</v>
          </cell>
        </row>
        <row r="1020">
          <cell r="B1020" t="str">
            <v>CUT114135</v>
          </cell>
          <cell r="C1020">
            <v>0</v>
          </cell>
          <cell r="E1020">
            <v>0</v>
          </cell>
          <cell r="F1020" t="str">
            <v>Co 135 độ PVC 114</v>
          </cell>
          <cell r="G1020" t="str">
            <v>cái</v>
          </cell>
          <cell r="H1020">
            <v>0</v>
          </cell>
          <cell r="I1020">
            <v>70800</v>
          </cell>
          <cell r="L1020">
            <v>0</v>
          </cell>
          <cell r="M1020">
            <v>0</v>
          </cell>
          <cell r="N1020">
            <v>0</v>
          </cell>
          <cell r="O1020">
            <v>0</v>
          </cell>
          <cell r="Q1020">
            <v>0</v>
          </cell>
          <cell r="R1020">
            <v>0</v>
          </cell>
          <cell r="U1020">
            <v>0</v>
          </cell>
          <cell r="V1020">
            <v>0</v>
          </cell>
        </row>
        <row r="1021">
          <cell r="B1021" t="str">
            <v>KEODAN</v>
          </cell>
          <cell r="C1021">
            <v>1</v>
          </cell>
          <cell r="E1021">
            <v>0</v>
          </cell>
          <cell r="F1021" t="str">
            <v>Keo dán ống PVC (100gr)</v>
          </cell>
          <cell r="G1021" t="str">
            <v>tuýp</v>
          </cell>
          <cell r="H1021">
            <v>7</v>
          </cell>
          <cell r="I1021">
            <v>11500</v>
          </cell>
          <cell r="L1021">
            <v>0</v>
          </cell>
          <cell r="M1021">
            <v>0</v>
          </cell>
          <cell r="N1021">
            <v>80500</v>
          </cell>
          <cell r="O1021">
            <v>0</v>
          </cell>
          <cell r="Q1021">
            <v>0</v>
          </cell>
          <cell r="R1021">
            <v>0</v>
          </cell>
          <cell r="U1021">
            <v>0</v>
          </cell>
          <cell r="V1021">
            <v>0</v>
          </cell>
        </row>
        <row r="1022">
          <cell r="B1022" t="str">
            <v>KEOBIT</v>
          </cell>
          <cell r="C1022">
            <v>1</v>
          </cell>
          <cell r="E1022">
            <v>0</v>
          </cell>
          <cell r="F1022" t="str">
            <v>Keo silicon bít miệng ống</v>
          </cell>
          <cell r="G1022" t="str">
            <v>ống</v>
          </cell>
          <cell r="H1022">
            <v>7</v>
          </cell>
          <cell r="I1022">
            <v>45000</v>
          </cell>
          <cell r="L1022">
            <v>0</v>
          </cell>
          <cell r="M1022">
            <v>0</v>
          </cell>
          <cell r="N1022">
            <v>315000</v>
          </cell>
          <cell r="O1022">
            <v>0</v>
          </cell>
          <cell r="Q1022">
            <v>0</v>
          </cell>
          <cell r="R1022">
            <v>0</v>
          </cell>
          <cell r="U1022">
            <v>0</v>
          </cell>
          <cell r="V1022">
            <v>0</v>
          </cell>
        </row>
        <row r="1023">
          <cell r="B1023" t="str">
            <v>BANGKEO</v>
          </cell>
          <cell r="C1023">
            <v>1</v>
          </cell>
          <cell r="E1023">
            <v>0</v>
          </cell>
          <cell r="F1023" t="str">
            <v>Băng keo cách điện</v>
          </cell>
          <cell r="G1023" t="str">
            <v>cuộn</v>
          </cell>
          <cell r="H1023">
            <v>7</v>
          </cell>
          <cell r="I1023">
            <v>12500</v>
          </cell>
          <cell r="L1023">
            <v>0</v>
          </cell>
          <cell r="M1023">
            <v>0</v>
          </cell>
          <cell r="N1023">
            <v>87500</v>
          </cell>
          <cell r="O1023">
            <v>0</v>
          </cell>
          <cell r="Q1023">
            <v>0</v>
          </cell>
          <cell r="R1023">
            <v>0</v>
          </cell>
          <cell r="U1023">
            <v>0</v>
          </cell>
          <cell r="V1023">
            <v>0</v>
          </cell>
        </row>
        <row r="1024">
          <cell r="B1024" t="str">
            <v>LPVC114CL</v>
          </cell>
          <cell r="C1024">
            <v>1</v>
          </cell>
          <cell r="E1024" t="str">
            <v>D4.1412</v>
          </cell>
          <cell r="F1024" t="str">
            <v>Lắp ống nhựa PVC D114</v>
          </cell>
          <cell r="G1024" t="str">
            <v>mét</v>
          </cell>
          <cell r="H1024">
            <v>42</v>
          </cell>
          <cell r="I1024">
            <v>0</v>
          </cell>
          <cell r="L1024">
            <v>74085</v>
          </cell>
          <cell r="M1024">
            <v>0</v>
          </cell>
          <cell r="N1024">
            <v>0</v>
          </cell>
          <cell r="O1024">
            <v>0</v>
          </cell>
          <cell r="Q1024">
            <v>3111570</v>
          </cell>
          <cell r="R1024">
            <v>0</v>
          </cell>
          <cell r="U1024">
            <v>0</v>
          </cell>
          <cell r="V1024">
            <v>0</v>
          </cell>
        </row>
        <row r="1025">
          <cell r="B1025" t="str">
            <v>LCAPDONGTB150</v>
          </cell>
          <cell r="C1025">
            <v>1</v>
          </cell>
          <cell r="E1025" t="str">
            <v>T4.4202</v>
          </cell>
          <cell r="F1025" t="str">
            <v>Lắp cáp đồng xuống thiết bị D ≤ 150mm2</v>
          </cell>
          <cell r="G1025" t="str">
            <v>m</v>
          </cell>
          <cell r="H1025">
            <v>392</v>
          </cell>
          <cell r="I1025">
            <v>0</v>
          </cell>
          <cell r="L1025">
            <v>33396</v>
          </cell>
          <cell r="M1025">
            <v>0</v>
          </cell>
          <cell r="N1025">
            <v>0</v>
          </cell>
          <cell r="O1025">
            <v>0</v>
          </cell>
          <cell r="Q1025">
            <v>13091232</v>
          </cell>
          <cell r="R1025">
            <v>0</v>
          </cell>
          <cell r="U1025">
            <v>0</v>
          </cell>
          <cell r="V1025">
            <v>0</v>
          </cell>
        </row>
        <row r="1026">
          <cell r="B1026" t="str">
            <v>LCAPDONGTB150</v>
          </cell>
          <cell r="C1026">
            <v>0</v>
          </cell>
          <cell r="E1026" t="str">
            <v>T4.4202</v>
          </cell>
          <cell r="F1026" t="str">
            <v>Lắp cáp đồng xuống thiết bị D ≤ 150mm2</v>
          </cell>
          <cell r="G1026" t="str">
            <v>m</v>
          </cell>
          <cell r="H1026">
            <v>0</v>
          </cell>
          <cell r="I1026">
            <v>0</v>
          </cell>
          <cell r="L1026">
            <v>33396</v>
          </cell>
          <cell r="M1026">
            <v>0</v>
          </cell>
          <cell r="N1026">
            <v>0</v>
          </cell>
          <cell r="O1026">
            <v>0</v>
          </cell>
          <cell r="Q1026">
            <v>0</v>
          </cell>
          <cell r="R1026">
            <v>0</v>
          </cell>
          <cell r="U1026">
            <v>0</v>
          </cell>
          <cell r="V1026">
            <v>0</v>
          </cell>
        </row>
        <row r="1027">
          <cell r="C1027">
            <v>1</v>
          </cell>
          <cell r="D1027">
            <v>9</v>
          </cell>
          <cell r="F1027" t="str">
            <v>Bộ dây dẫn hạ thế lộ lên</v>
          </cell>
          <cell r="G1027" t="str">
            <v>Bộ</v>
          </cell>
          <cell r="H1027">
            <v>7</v>
          </cell>
          <cell r="U1027">
            <v>0</v>
          </cell>
          <cell r="V1027">
            <v>0</v>
          </cell>
        </row>
        <row r="1028">
          <cell r="C1028">
            <v>0</v>
          </cell>
          <cell r="F1028" t="str">
            <v>Gồm có:</v>
          </cell>
          <cell r="U1028">
            <v>0</v>
          </cell>
          <cell r="V1028">
            <v>0</v>
          </cell>
        </row>
        <row r="1029">
          <cell r="B1029" t="str">
            <v>CV150</v>
          </cell>
          <cell r="C1029">
            <v>1</v>
          </cell>
          <cell r="E1029">
            <v>0</v>
          </cell>
          <cell r="F1029" t="str">
            <v>Cáp đồng bọc CV150</v>
          </cell>
          <cell r="G1029" t="str">
            <v>mét</v>
          </cell>
          <cell r="H1029">
            <v>392</v>
          </cell>
          <cell r="I1029">
            <v>223096</v>
          </cell>
          <cell r="L1029">
            <v>0</v>
          </cell>
          <cell r="M1029">
            <v>0</v>
          </cell>
          <cell r="N1029">
            <v>87453632</v>
          </cell>
          <cell r="O1029">
            <v>0</v>
          </cell>
          <cell r="Q1029">
            <v>0</v>
          </cell>
          <cell r="R1029">
            <v>0</v>
          </cell>
          <cell r="U1029">
            <v>1.5980000000000001</v>
          </cell>
          <cell r="V1029">
            <v>626.41600000000005</v>
          </cell>
        </row>
        <row r="1030">
          <cell r="B1030" t="str">
            <v>CV50</v>
          </cell>
          <cell r="C1030">
            <v>0</v>
          </cell>
          <cell r="E1030">
            <v>0</v>
          </cell>
          <cell r="F1030" t="str">
            <v>Cáp đồng bọc CV50</v>
          </cell>
          <cell r="G1030" t="str">
            <v>mét</v>
          </cell>
          <cell r="I1030">
            <v>72651</v>
          </cell>
          <cell r="L1030">
            <v>0</v>
          </cell>
          <cell r="M1030">
            <v>0</v>
          </cell>
          <cell r="N1030">
            <v>0</v>
          </cell>
          <cell r="O1030">
            <v>0</v>
          </cell>
          <cell r="Q1030">
            <v>0</v>
          </cell>
          <cell r="R1030">
            <v>0</v>
          </cell>
          <cell r="U1030">
            <v>0.53400000000000003</v>
          </cell>
          <cell r="V1030">
            <v>0</v>
          </cell>
        </row>
        <row r="1031">
          <cell r="B1031" t="str">
            <v>COS150</v>
          </cell>
          <cell r="C1031">
            <v>1</v>
          </cell>
          <cell r="E1031" t="str">
            <v>D4.5006</v>
          </cell>
          <cell r="F1031" t="str">
            <v>Đầu cosse ép Cu 150mm2</v>
          </cell>
          <cell r="G1031" t="str">
            <v>cái</v>
          </cell>
          <cell r="H1031">
            <v>49</v>
          </cell>
          <cell r="I1031">
            <v>94500</v>
          </cell>
          <cell r="L1031">
            <v>33342</v>
          </cell>
          <cell r="M1031">
            <v>4443</v>
          </cell>
          <cell r="N1031">
            <v>4630500</v>
          </cell>
          <cell r="O1031">
            <v>0</v>
          </cell>
          <cell r="Q1031">
            <v>1633758</v>
          </cell>
          <cell r="R1031">
            <v>217707</v>
          </cell>
          <cell r="U1031">
            <v>0.2</v>
          </cell>
          <cell r="V1031">
            <v>9.8000000000000007</v>
          </cell>
        </row>
        <row r="1032">
          <cell r="B1032" t="str">
            <v>COS50</v>
          </cell>
          <cell r="C1032">
            <v>0</v>
          </cell>
          <cell r="E1032" t="str">
            <v>D4.5002</v>
          </cell>
          <cell r="F1032" t="str">
            <v>Đầu cosse ép Cu 50mm2</v>
          </cell>
          <cell r="G1032" t="str">
            <v>cái</v>
          </cell>
          <cell r="I1032">
            <v>24000</v>
          </cell>
          <cell r="L1032">
            <v>10609</v>
          </cell>
          <cell r="M1032">
            <v>2777</v>
          </cell>
          <cell r="N1032">
            <v>0</v>
          </cell>
          <cell r="O1032">
            <v>0</v>
          </cell>
          <cell r="Q1032">
            <v>0</v>
          </cell>
          <cell r="R1032">
            <v>0</v>
          </cell>
          <cell r="U1032">
            <v>0.1</v>
          </cell>
          <cell r="V1032">
            <v>0</v>
          </cell>
        </row>
        <row r="1033">
          <cell r="B1033" t="str">
            <v>CHCOS150</v>
          </cell>
          <cell r="C1033">
            <v>1</v>
          </cell>
          <cell r="E1033">
            <v>0</v>
          </cell>
          <cell r="F1033" t="str">
            <v>Chụp đầu cosse  150mm2</v>
          </cell>
          <cell r="G1033" t="str">
            <v>cái</v>
          </cell>
          <cell r="H1033">
            <v>49</v>
          </cell>
          <cell r="I1033">
            <v>4600</v>
          </cell>
          <cell r="L1033">
            <v>0</v>
          </cell>
          <cell r="M1033">
            <v>0</v>
          </cell>
          <cell r="N1033">
            <v>225400</v>
          </cell>
          <cell r="O1033">
            <v>0</v>
          </cell>
          <cell r="Q1033">
            <v>0</v>
          </cell>
          <cell r="R1033">
            <v>0</v>
          </cell>
          <cell r="U1033">
            <v>0</v>
          </cell>
          <cell r="V1033">
            <v>0</v>
          </cell>
        </row>
        <row r="1034">
          <cell r="B1034" t="str">
            <v>CHCOS50</v>
          </cell>
          <cell r="C1034">
            <v>0</v>
          </cell>
          <cell r="E1034">
            <v>0</v>
          </cell>
          <cell r="F1034" t="str">
            <v>Chụp đầu cosse  50mm2</v>
          </cell>
          <cell r="G1034" t="str">
            <v>cái</v>
          </cell>
          <cell r="I1034">
            <v>1300</v>
          </cell>
          <cell r="L1034">
            <v>0</v>
          </cell>
          <cell r="M1034">
            <v>0</v>
          </cell>
          <cell r="N1034">
            <v>0</v>
          </cell>
          <cell r="O1034">
            <v>0</v>
          </cell>
          <cell r="Q1034">
            <v>0</v>
          </cell>
          <cell r="R1034">
            <v>0</v>
          </cell>
          <cell r="U1034">
            <v>0</v>
          </cell>
          <cell r="V1034">
            <v>0</v>
          </cell>
        </row>
        <row r="1035">
          <cell r="B1035" t="str">
            <v>PVC114</v>
          </cell>
          <cell r="C1035">
            <v>1</v>
          </cell>
          <cell r="E1035">
            <v>0</v>
          </cell>
          <cell r="F1035" t="str">
            <v xml:space="preserve">Ống PVC D114x4,9mm </v>
          </cell>
          <cell r="G1035" t="str">
            <v>m</v>
          </cell>
          <cell r="H1035">
            <v>84</v>
          </cell>
          <cell r="I1035">
            <v>103700</v>
          </cell>
          <cell r="L1035">
            <v>0</v>
          </cell>
          <cell r="M1035">
            <v>0</v>
          </cell>
          <cell r="N1035">
            <v>8710800</v>
          </cell>
          <cell r="O1035">
            <v>0</v>
          </cell>
          <cell r="Q1035">
            <v>0</v>
          </cell>
          <cell r="R1035">
            <v>0</v>
          </cell>
          <cell r="U1035">
            <v>2</v>
          </cell>
          <cell r="V1035">
            <v>168</v>
          </cell>
        </row>
        <row r="1036">
          <cell r="B1036" t="str">
            <v>ONGDH105</v>
          </cell>
          <cell r="C1036">
            <v>1</v>
          </cell>
          <cell r="E1036">
            <v>0</v>
          </cell>
          <cell r="F1036" t="str">
            <v>Ống gân xoắn HDPE  105/80</v>
          </cell>
          <cell r="G1036" t="str">
            <v>m</v>
          </cell>
          <cell r="H1036">
            <v>28</v>
          </cell>
          <cell r="I1036">
            <v>75000</v>
          </cell>
          <cell r="L1036">
            <v>0</v>
          </cell>
          <cell r="M1036">
            <v>0</v>
          </cell>
          <cell r="N1036">
            <v>2100000</v>
          </cell>
          <cell r="O1036">
            <v>0</v>
          </cell>
          <cell r="Q1036">
            <v>0</v>
          </cell>
          <cell r="R1036">
            <v>0</v>
          </cell>
          <cell r="U1036">
            <v>0</v>
          </cell>
          <cell r="V1036">
            <v>0</v>
          </cell>
        </row>
        <row r="1037">
          <cell r="B1037" t="str">
            <v>KVRT114</v>
          </cell>
          <cell r="C1037">
            <v>1</v>
          </cell>
          <cell r="E1037">
            <v>0</v>
          </cell>
          <cell r="F1037" t="str">
            <v>Khâu ven răng trong D114</v>
          </cell>
          <cell r="G1037" t="str">
            <v>cái</v>
          </cell>
          <cell r="H1037">
            <v>14</v>
          </cell>
          <cell r="I1037">
            <v>35700</v>
          </cell>
          <cell r="L1037">
            <v>0</v>
          </cell>
          <cell r="M1037">
            <v>0</v>
          </cell>
          <cell r="N1037">
            <v>499800</v>
          </cell>
          <cell r="O1037">
            <v>0</v>
          </cell>
          <cell r="Q1037">
            <v>0</v>
          </cell>
          <cell r="R1037">
            <v>0</v>
          </cell>
          <cell r="U1037">
            <v>0</v>
          </cell>
          <cell r="V1037">
            <v>0</v>
          </cell>
        </row>
        <row r="1038">
          <cell r="B1038" t="str">
            <v>KVRN114</v>
          </cell>
          <cell r="C1038">
            <v>1</v>
          </cell>
          <cell r="E1038">
            <v>0</v>
          </cell>
          <cell r="F1038" t="str">
            <v>Khâu ven răng ngoài D114</v>
          </cell>
          <cell r="G1038" t="str">
            <v>cái</v>
          </cell>
          <cell r="H1038">
            <v>14</v>
          </cell>
          <cell r="I1038">
            <v>25600</v>
          </cell>
          <cell r="L1038">
            <v>0</v>
          </cell>
          <cell r="M1038">
            <v>0</v>
          </cell>
          <cell r="N1038">
            <v>358400</v>
          </cell>
          <cell r="O1038">
            <v>0</v>
          </cell>
          <cell r="Q1038">
            <v>0</v>
          </cell>
          <cell r="R1038">
            <v>0</v>
          </cell>
          <cell r="U1038">
            <v>0</v>
          </cell>
          <cell r="V1038">
            <v>0</v>
          </cell>
        </row>
        <row r="1039">
          <cell r="B1039" t="str">
            <v>CD114</v>
          </cell>
          <cell r="C1039">
            <v>1</v>
          </cell>
          <cell r="E1039" t="str">
            <v>D3.3241</v>
          </cell>
          <cell r="F1039" t="str">
            <v>Cổ dê kẹp ống PVC D 114 (có giá nới)</v>
          </cell>
          <cell r="G1039" t="str">
            <v>bộ</v>
          </cell>
          <cell r="H1039">
            <v>14</v>
          </cell>
          <cell r="I1039">
            <v>74000</v>
          </cell>
          <cell r="M1039">
            <v>0</v>
          </cell>
          <cell r="N1039">
            <v>1036000</v>
          </cell>
          <cell r="O1039">
            <v>0</v>
          </cell>
          <cell r="Q1039">
            <v>0</v>
          </cell>
          <cell r="R1039">
            <v>0</v>
          </cell>
          <cell r="U1039">
            <v>1.5</v>
          </cell>
          <cell r="V1039">
            <v>21</v>
          </cell>
        </row>
        <row r="1040">
          <cell r="B1040" t="str">
            <v>CD114</v>
          </cell>
          <cell r="C1040">
            <v>1</v>
          </cell>
          <cell r="E1040" t="str">
            <v>D3.3241</v>
          </cell>
          <cell r="F1040" t="str">
            <v>Cổ dê kẹp ống PVC D 114 (có giá nới)</v>
          </cell>
          <cell r="G1040" t="str">
            <v>bộ</v>
          </cell>
          <cell r="H1040">
            <v>14</v>
          </cell>
          <cell r="I1040">
            <v>74000</v>
          </cell>
          <cell r="M1040">
            <v>0</v>
          </cell>
          <cell r="N1040">
            <v>1036000</v>
          </cell>
          <cell r="O1040">
            <v>0</v>
          </cell>
          <cell r="Q1040">
            <v>0</v>
          </cell>
          <cell r="R1040">
            <v>0</v>
          </cell>
          <cell r="U1040">
            <v>1.5</v>
          </cell>
          <cell r="V1040">
            <v>21</v>
          </cell>
        </row>
        <row r="1041">
          <cell r="B1041" t="str">
            <v>CD114</v>
          </cell>
          <cell r="C1041">
            <v>1</v>
          </cell>
          <cell r="E1041" t="str">
            <v>D3.3241</v>
          </cell>
          <cell r="F1041" t="str">
            <v>Cổ dê kẹp ống PVC D 114 (có giá nới)</v>
          </cell>
          <cell r="G1041" t="str">
            <v>bộ</v>
          </cell>
          <cell r="H1041">
            <v>14</v>
          </cell>
          <cell r="I1041">
            <v>74000</v>
          </cell>
          <cell r="M1041">
            <v>0</v>
          </cell>
          <cell r="N1041">
            <v>1036000</v>
          </cell>
          <cell r="O1041">
            <v>0</v>
          </cell>
          <cell r="Q1041">
            <v>0</v>
          </cell>
          <cell r="R1041">
            <v>0</v>
          </cell>
          <cell r="U1041">
            <v>1.5</v>
          </cell>
          <cell r="V1041">
            <v>21</v>
          </cell>
        </row>
        <row r="1042">
          <cell r="B1042" t="str">
            <v>CUT114T</v>
          </cell>
          <cell r="C1042">
            <v>1</v>
          </cell>
          <cell r="E1042">
            <v>0</v>
          </cell>
          <cell r="F1042" t="str">
            <v>Co  90 độ PVC 114</v>
          </cell>
          <cell r="G1042" t="str">
            <v>cái</v>
          </cell>
          <cell r="H1042">
            <v>14</v>
          </cell>
          <cell r="I1042">
            <v>104800</v>
          </cell>
          <cell r="L1042">
            <v>0</v>
          </cell>
          <cell r="M1042">
            <v>0</v>
          </cell>
          <cell r="N1042">
            <v>1467200</v>
          </cell>
          <cell r="O1042">
            <v>0</v>
          </cell>
          <cell r="Q1042">
            <v>0</v>
          </cell>
          <cell r="R1042">
            <v>0</v>
          </cell>
          <cell r="U1042">
            <v>0</v>
          </cell>
          <cell r="V1042">
            <v>0</v>
          </cell>
        </row>
        <row r="1043">
          <cell r="B1043" t="str">
            <v>CUT114135</v>
          </cell>
          <cell r="C1043">
            <v>0</v>
          </cell>
          <cell r="E1043">
            <v>0</v>
          </cell>
          <cell r="F1043" t="str">
            <v>Co 135 độ PVC 114</v>
          </cell>
          <cell r="G1043" t="str">
            <v>cái</v>
          </cell>
          <cell r="I1043">
            <v>70800</v>
          </cell>
          <cell r="L1043">
            <v>0</v>
          </cell>
          <cell r="M1043">
            <v>0</v>
          </cell>
          <cell r="N1043">
            <v>0</v>
          </cell>
          <cell r="O1043">
            <v>0</v>
          </cell>
          <cell r="Q1043">
            <v>0</v>
          </cell>
          <cell r="R1043">
            <v>0</v>
          </cell>
          <cell r="U1043">
            <v>0</v>
          </cell>
          <cell r="V1043">
            <v>0</v>
          </cell>
        </row>
        <row r="1044">
          <cell r="B1044" t="str">
            <v>KEODAN</v>
          </cell>
          <cell r="C1044">
            <v>0</v>
          </cell>
          <cell r="E1044">
            <v>0</v>
          </cell>
          <cell r="F1044" t="str">
            <v>Keo dán ống PVC (100gr)</v>
          </cell>
          <cell r="G1044" t="str">
            <v>tuýp</v>
          </cell>
          <cell r="I1044">
            <v>11500</v>
          </cell>
          <cell r="L1044">
            <v>0</v>
          </cell>
          <cell r="M1044">
            <v>0</v>
          </cell>
          <cell r="N1044">
            <v>0</v>
          </cell>
          <cell r="O1044">
            <v>0</v>
          </cell>
          <cell r="Q1044">
            <v>0</v>
          </cell>
          <cell r="R1044">
            <v>0</v>
          </cell>
          <cell r="U1044">
            <v>0</v>
          </cell>
          <cell r="V1044">
            <v>0</v>
          </cell>
        </row>
        <row r="1045">
          <cell r="B1045" t="str">
            <v>KEOBIT</v>
          </cell>
          <cell r="C1045">
            <v>1</v>
          </cell>
          <cell r="E1045">
            <v>0</v>
          </cell>
          <cell r="F1045" t="str">
            <v>Keo silicon bít miệng ống</v>
          </cell>
          <cell r="G1045" t="str">
            <v>ống</v>
          </cell>
          <cell r="H1045">
            <v>14</v>
          </cell>
          <cell r="I1045">
            <v>45000</v>
          </cell>
          <cell r="L1045">
            <v>0</v>
          </cell>
          <cell r="M1045">
            <v>0</v>
          </cell>
          <cell r="N1045">
            <v>630000</v>
          </cell>
          <cell r="O1045">
            <v>0</v>
          </cell>
          <cell r="Q1045">
            <v>0</v>
          </cell>
          <cell r="R1045">
            <v>0</v>
          </cell>
          <cell r="U1045">
            <v>0</v>
          </cell>
          <cell r="V1045">
            <v>0</v>
          </cell>
        </row>
        <row r="1046">
          <cell r="B1046" t="str">
            <v>BANGKEO</v>
          </cell>
          <cell r="C1046">
            <v>1</v>
          </cell>
          <cell r="E1046">
            <v>0</v>
          </cell>
          <cell r="F1046" t="str">
            <v>Băng keo cách điện</v>
          </cell>
          <cell r="G1046" t="str">
            <v>cuộn</v>
          </cell>
          <cell r="H1046">
            <v>14</v>
          </cell>
          <cell r="I1046">
            <v>12500</v>
          </cell>
          <cell r="L1046">
            <v>0</v>
          </cell>
          <cell r="M1046">
            <v>0</v>
          </cell>
          <cell r="N1046">
            <v>175000</v>
          </cell>
          <cell r="O1046">
            <v>0</v>
          </cell>
          <cell r="Q1046">
            <v>0</v>
          </cell>
          <cell r="R1046">
            <v>0</v>
          </cell>
          <cell r="U1046">
            <v>0</v>
          </cell>
          <cell r="V1046">
            <v>0</v>
          </cell>
        </row>
        <row r="1047">
          <cell r="B1047" t="str">
            <v>LPVC114CL</v>
          </cell>
          <cell r="C1047">
            <v>1</v>
          </cell>
          <cell r="E1047" t="str">
            <v>D4.1412</v>
          </cell>
          <cell r="F1047" t="str">
            <v>Lắp ống nhựa PVC D114</v>
          </cell>
          <cell r="G1047" t="str">
            <v>mét</v>
          </cell>
          <cell r="H1047">
            <v>84</v>
          </cell>
          <cell r="I1047">
            <v>0</v>
          </cell>
          <cell r="L1047">
            <v>74085</v>
          </cell>
          <cell r="M1047">
            <v>0</v>
          </cell>
          <cell r="N1047">
            <v>0</v>
          </cell>
          <cell r="O1047">
            <v>0</v>
          </cell>
          <cell r="Q1047">
            <v>6223140</v>
          </cell>
          <cell r="R1047">
            <v>0</v>
          </cell>
          <cell r="U1047">
            <v>0</v>
          </cell>
          <cell r="V1047">
            <v>0</v>
          </cell>
        </row>
        <row r="1048">
          <cell r="B1048" t="str">
            <v>LCAPDONGTB150</v>
          </cell>
          <cell r="C1048">
            <v>1</v>
          </cell>
          <cell r="E1048" t="str">
            <v>T4.4202</v>
          </cell>
          <cell r="F1048" t="str">
            <v>Lắp cáp đồng xuống thiết bị D ≤ 150mm2</v>
          </cell>
          <cell r="G1048" t="str">
            <v>m</v>
          </cell>
          <cell r="H1048">
            <v>392</v>
          </cell>
          <cell r="I1048">
            <v>0</v>
          </cell>
          <cell r="L1048">
            <v>33396</v>
          </cell>
          <cell r="M1048">
            <v>0</v>
          </cell>
          <cell r="N1048">
            <v>0</v>
          </cell>
          <cell r="O1048">
            <v>0</v>
          </cell>
          <cell r="Q1048">
            <v>13091232</v>
          </cell>
          <cell r="R1048">
            <v>0</v>
          </cell>
          <cell r="U1048">
            <v>0</v>
          </cell>
          <cell r="V1048">
            <v>0</v>
          </cell>
        </row>
        <row r="1049">
          <cell r="B1049" t="str">
            <v>BANGNH</v>
          </cell>
          <cell r="C1049">
            <v>1</v>
          </cell>
          <cell r="D1049">
            <v>10</v>
          </cell>
          <cell r="E1049" t="str">
            <v>D3.3201</v>
          </cell>
          <cell r="F1049" t="str">
            <v>Bảng nguy hiểm + bulon</v>
          </cell>
          <cell r="G1049" t="str">
            <v>bộ</v>
          </cell>
          <cell r="H1049">
            <v>7</v>
          </cell>
          <cell r="I1049">
            <v>60000</v>
          </cell>
          <cell r="L1049">
            <v>55660</v>
          </cell>
          <cell r="M1049">
            <v>0</v>
          </cell>
          <cell r="N1049">
            <v>420000</v>
          </cell>
          <cell r="O1049">
            <v>0</v>
          </cell>
          <cell r="Q1049">
            <v>389620</v>
          </cell>
          <cell r="R1049">
            <v>0</v>
          </cell>
          <cell r="U1049">
            <v>0</v>
          </cell>
          <cell r="V1049">
            <v>0</v>
          </cell>
        </row>
        <row r="1050">
          <cell r="B1050" t="str">
            <v>BANG</v>
          </cell>
          <cell r="C1050">
            <v>1</v>
          </cell>
          <cell r="D1050">
            <v>11</v>
          </cell>
          <cell r="E1050" t="str">
            <v>D3.3201</v>
          </cell>
          <cell r="F1050" t="str">
            <v>Bảng tên trạm + bulon</v>
          </cell>
          <cell r="G1050" t="str">
            <v>bộ</v>
          </cell>
          <cell r="H1050">
            <v>7</v>
          </cell>
          <cell r="I1050">
            <v>100000</v>
          </cell>
          <cell r="L1050">
            <v>55660</v>
          </cell>
          <cell r="M1050">
            <v>0</v>
          </cell>
          <cell r="N1050">
            <v>700000</v>
          </cell>
          <cell r="O1050">
            <v>0</v>
          </cell>
          <cell r="Q1050">
            <v>389620</v>
          </cell>
          <cell r="R1050">
            <v>0</v>
          </cell>
          <cell r="U1050">
            <v>0</v>
          </cell>
          <cell r="V1050">
            <v>0</v>
          </cell>
        </row>
        <row r="1052">
          <cell r="A1052" t="str">
            <v>TRNC3X50</v>
          </cell>
          <cell r="C1052">
            <v>0</v>
          </cell>
          <cell r="E1052" t="str">
            <v xml:space="preserve"> Trạm NC từ 50kVA lên 3x50kVA</v>
          </cell>
          <cell r="U1052">
            <v>0</v>
          </cell>
          <cell r="V1052">
            <v>0</v>
          </cell>
        </row>
        <row r="1053">
          <cell r="A1053" t="str">
            <v>TBTRNC3X50</v>
          </cell>
          <cell r="C1053">
            <v>0</v>
          </cell>
          <cell r="F1053" t="str">
            <v>A.PHẦN THIẾT BỊ</v>
          </cell>
          <cell r="N1053">
            <v>0</v>
          </cell>
          <cell r="O1053">
            <v>0</v>
          </cell>
          <cell r="Q1053">
            <v>0</v>
          </cell>
          <cell r="R1053">
            <v>0</v>
          </cell>
          <cell r="U1053">
            <v>0</v>
          </cell>
          <cell r="V1053">
            <v>0</v>
          </cell>
        </row>
        <row r="1054">
          <cell r="A1054">
            <v>0</v>
          </cell>
          <cell r="B1054" t="str">
            <v>TR501</v>
          </cell>
          <cell r="C1054">
            <v>0</v>
          </cell>
          <cell r="E1054" t="str">
            <v>T1.1432</v>
          </cell>
          <cell r="F1054" t="str">
            <v>Máy biến áp AMORPHOUS 12,7/0,23-0,46kV  50kVA (trạm treo NC x 1,1)</v>
          </cell>
          <cell r="G1054" t="str">
            <v>máy</v>
          </cell>
          <cell r="H1054">
            <v>0</v>
          </cell>
          <cell r="I1054">
            <v>44055000</v>
          </cell>
          <cell r="L1054">
            <v>876906</v>
          </cell>
          <cell r="M1054">
            <v>380270</v>
          </cell>
          <cell r="N1054">
            <v>0</v>
          </cell>
          <cell r="O1054">
            <v>0</v>
          </cell>
          <cell r="Q1054">
            <v>0</v>
          </cell>
          <cell r="R1054">
            <v>0</v>
          </cell>
          <cell r="U1054">
            <v>390</v>
          </cell>
          <cell r="V1054">
            <v>0</v>
          </cell>
        </row>
        <row r="1055">
          <cell r="A1055">
            <v>0</v>
          </cell>
          <cell r="B1055" t="str">
            <v>FCO100</v>
          </cell>
          <cell r="C1055">
            <v>0</v>
          </cell>
          <cell r="E1055" t="str">
            <v>T2.3505</v>
          </cell>
          <cell r="F1055" t="str">
            <v>FCO 27kV - 100A</v>
          </cell>
          <cell r="G1055" t="str">
            <v>cái</v>
          </cell>
          <cell r="H1055">
            <v>0</v>
          </cell>
          <cell r="I1055">
            <v>921000</v>
          </cell>
          <cell r="L1055">
            <v>74213.333333333328</v>
          </cell>
          <cell r="M1055">
            <v>0</v>
          </cell>
          <cell r="N1055">
            <v>0</v>
          </cell>
          <cell r="O1055">
            <v>0</v>
          </cell>
          <cell r="Q1055">
            <v>0</v>
          </cell>
          <cell r="R1055">
            <v>0</v>
          </cell>
          <cell r="U1055">
            <v>1.5</v>
          </cell>
          <cell r="V1055">
            <v>0</v>
          </cell>
        </row>
        <row r="1056">
          <cell r="A1056">
            <v>0</v>
          </cell>
          <cell r="B1056" t="str">
            <v>LA18</v>
          </cell>
          <cell r="C1056">
            <v>0</v>
          </cell>
          <cell r="E1056" t="str">
            <v>T2.5004</v>
          </cell>
          <cell r="F1056" t="str">
            <v>LA 18kV 10kA</v>
          </cell>
          <cell r="G1056" t="str">
            <v>cái</v>
          </cell>
          <cell r="H1056">
            <v>0</v>
          </cell>
          <cell r="I1056">
            <v>784000</v>
          </cell>
          <cell r="L1056">
            <v>27830</v>
          </cell>
          <cell r="M1056">
            <v>0</v>
          </cell>
          <cell r="N1056">
            <v>0</v>
          </cell>
          <cell r="O1056">
            <v>0</v>
          </cell>
          <cell r="Q1056">
            <v>0</v>
          </cell>
          <cell r="R1056">
            <v>0</v>
          </cell>
          <cell r="U1056">
            <v>0.8</v>
          </cell>
          <cell r="V1056">
            <v>0</v>
          </cell>
        </row>
        <row r="1057">
          <cell r="A1057">
            <v>0</v>
          </cell>
          <cell r="B1057" t="str">
            <v>ATM320</v>
          </cell>
          <cell r="C1057">
            <v>0</v>
          </cell>
          <cell r="E1057" t="str">
            <v>T2.8404</v>
          </cell>
          <cell r="F1057" t="str">
            <v xml:space="preserve">MCCB 3 cực 600V -320A - 35KA </v>
          </cell>
          <cell r="G1057" t="str">
            <v>cái</v>
          </cell>
          <cell r="H1057">
            <v>0</v>
          </cell>
          <cell r="I1057">
            <v>5530000</v>
          </cell>
          <cell r="L1057">
            <v>0</v>
          </cell>
          <cell r="M1057">
            <v>0</v>
          </cell>
          <cell r="N1057">
            <v>0</v>
          </cell>
          <cell r="O1057">
            <v>0</v>
          </cell>
          <cell r="Q1057">
            <v>0</v>
          </cell>
          <cell r="R1057">
            <v>0</v>
          </cell>
          <cell r="U1057">
            <v>3</v>
          </cell>
          <cell r="V1057">
            <v>0</v>
          </cell>
        </row>
        <row r="1058">
          <cell r="A1058">
            <v>0</v>
          </cell>
          <cell r="B1058" t="str">
            <v>TI250</v>
          </cell>
          <cell r="C1058">
            <v>0</v>
          </cell>
          <cell r="E1058">
            <v>0</v>
          </cell>
          <cell r="F1058" t="str">
            <v>Biến dòng 600V - 250/5A</v>
          </cell>
          <cell r="G1058" t="str">
            <v>cái</v>
          </cell>
          <cell r="H1058">
            <v>0</v>
          </cell>
          <cell r="I1058">
            <v>0</v>
          </cell>
          <cell r="L1058">
            <v>0</v>
          </cell>
          <cell r="M1058">
            <v>0</v>
          </cell>
          <cell r="N1058">
            <v>0</v>
          </cell>
          <cell r="O1058">
            <v>0</v>
          </cell>
          <cell r="Q1058">
            <v>0</v>
          </cell>
          <cell r="R1058">
            <v>0</v>
          </cell>
          <cell r="U1058">
            <v>1</v>
          </cell>
          <cell r="V1058">
            <v>0</v>
          </cell>
        </row>
        <row r="1059">
          <cell r="A1059">
            <v>0</v>
          </cell>
          <cell r="B1059" t="str">
            <v>DK3p5A</v>
          </cell>
          <cell r="C1059">
            <v>0</v>
          </cell>
          <cell r="E1059" t="str">
            <v>05.5104</v>
          </cell>
          <cell r="F1059" t="str">
            <v>Điện kế 3 pha 4 dây 220/380V-5A</v>
          </cell>
          <cell r="G1059" t="str">
            <v>cái</v>
          </cell>
          <cell r="H1059">
            <v>0</v>
          </cell>
          <cell r="I1059">
            <v>0</v>
          </cell>
          <cell r="L1059">
            <v>0</v>
          </cell>
          <cell r="M1059">
            <v>0</v>
          </cell>
          <cell r="N1059">
            <v>0</v>
          </cell>
          <cell r="O1059">
            <v>0</v>
          </cell>
          <cell r="Q1059">
            <v>0</v>
          </cell>
          <cell r="R1059">
            <v>0</v>
          </cell>
          <cell r="U1059">
            <v>1.5</v>
          </cell>
          <cell r="V1059">
            <v>0</v>
          </cell>
        </row>
        <row r="1060">
          <cell r="A1060" t="str">
            <v>VLTRNC3X50</v>
          </cell>
          <cell r="C1060">
            <v>0</v>
          </cell>
          <cell r="F1060" t="str">
            <v>B. PHẦN VẬT LIỆU</v>
          </cell>
          <cell r="N1060">
            <v>0</v>
          </cell>
          <cell r="O1060">
            <v>0</v>
          </cell>
          <cell r="Q1060">
            <v>0</v>
          </cell>
          <cell r="R1060">
            <v>0</v>
          </cell>
          <cell r="U1060">
            <v>0</v>
          </cell>
          <cell r="V1060">
            <v>0</v>
          </cell>
        </row>
        <row r="1061">
          <cell r="C1061">
            <v>0</v>
          </cell>
          <cell r="D1061">
            <v>0</v>
          </cell>
          <cell r="F1061" t="str">
            <v>Vật liệu bảo vệ thiết bị</v>
          </cell>
          <cell r="G1061" t="str">
            <v>Bộ</v>
          </cell>
          <cell r="H1061">
            <v>0</v>
          </cell>
          <cell r="U1061">
            <v>0</v>
          </cell>
          <cell r="V1061">
            <v>0</v>
          </cell>
        </row>
        <row r="1062">
          <cell r="A1062">
            <v>0</v>
          </cell>
          <cell r="B1062" t="str">
            <v>CHI6K</v>
          </cell>
          <cell r="C1062">
            <v>0</v>
          </cell>
          <cell r="E1062">
            <v>0</v>
          </cell>
          <cell r="F1062" t="str">
            <v>Dây chảy 6K</v>
          </cell>
          <cell r="G1062" t="str">
            <v>Sợi</v>
          </cell>
          <cell r="H1062">
            <v>0</v>
          </cell>
          <cell r="I1062">
            <v>24300</v>
          </cell>
          <cell r="L1062">
            <v>0</v>
          </cell>
          <cell r="M1062">
            <v>0</v>
          </cell>
          <cell r="N1062">
            <v>0</v>
          </cell>
          <cell r="O1062">
            <v>0</v>
          </cell>
          <cell r="Q1062">
            <v>0</v>
          </cell>
          <cell r="R1062">
            <v>0</v>
          </cell>
          <cell r="U1062">
            <v>0</v>
          </cell>
          <cell r="V1062">
            <v>0</v>
          </cell>
        </row>
        <row r="1063">
          <cell r="A1063">
            <v>0</v>
          </cell>
          <cell r="B1063" t="str">
            <v>CHUPFCO</v>
          </cell>
          <cell r="C1063">
            <v>0</v>
          </cell>
          <cell r="E1063">
            <v>0</v>
          </cell>
          <cell r="F1063" t="str">
            <v>Chụp đầu FCO (Trên + Dưới)</v>
          </cell>
          <cell r="G1063" t="str">
            <v>bộ</v>
          </cell>
          <cell r="H1063">
            <v>0</v>
          </cell>
          <cell r="I1063">
            <v>190000</v>
          </cell>
          <cell r="L1063">
            <v>0</v>
          </cell>
          <cell r="M1063">
            <v>0</v>
          </cell>
          <cell r="N1063">
            <v>0</v>
          </cell>
          <cell r="O1063">
            <v>0</v>
          </cell>
          <cell r="Q1063">
            <v>0</v>
          </cell>
          <cell r="R1063">
            <v>0</v>
          </cell>
          <cell r="U1063">
            <v>0</v>
          </cell>
          <cell r="V1063">
            <v>0</v>
          </cell>
        </row>
        <row r="1064">
          <cell r="A1064">
            <v>0</v>
          </cell>
          <cell r="B1064" t="str">
            <v>CHUPLA</v>
          </cell>
          <cell r="C1064">
            <v>0</v>
          </cell>
          <cell r="E1064">
            <v>0</v>
          </cell>
          <cell r="F1064" t="str">
            <v>Chụp đầu LA</v>
          </cell>
          <cell r="G1064" t="str">
            <v>cái</v>
          </cell>
          <cell r="H1064">
            <v>0</v>
          </cell>
          <cell r="I1064">
            <v>32000</v>
          </cell>
          <cell r="L1064">
            <v>0</v>
          </cell>
          <cell r="M1064">
            <v>0</v>
          </cell>
          <cell r="N1064">
            <v>0</v>
          </cell>
          <cell r="O1064">
            <v>0</v>
          </cell>
          <cell r="Q1064">
            <v>0</v>
          </cell>
          <cell r="R1064">
            <v>0</v>
          </cell>
          <cell r="U1064">
            <v>0</v>
          </cell>
          <cell r="V1064">
            <v>0</v>
          </cell>
        </row>
        <row r="1065">
          <cell r="A1065">
            <v>0</v>
          </cell>
          <cell r="B1065" t="str">
            <v>CHUPMBA</v>
          </cell>
          <cell r="C1065">
            <v>0</v>
          </cell>
          <cell r="E1065">
            <v>0</v>
          </cell>
          <cell r="F1065" t="str">
            <v>Chụp đầu cực MBA</v>
          </cell>
          <cell r="G1065" t="str">
            <v>cái</v>
          </cell>
          <cell r="H1065">
            <v>0</v>
          </cell>
          <cell r="I1065">
            <v>52000</v>
          </cell>
          <cell r="L1065">
            <v>0</v>
          </cell>
          <cell r="M1065">
            <v>0</v>
          </cell>
          <cell r="N1065">
            <v>0</v>
          </cell>
          <cell r="O1065">
            <v>0</v>
          </cell>
          <cell r="Q1065">
            <v>0</v>
          </cell>
          <cell r="R1065">
            <v>0</v>
          </cell>
          <cell r="U1065">
            <v>0</v>
          </cell>
          <cell r="V1065">
            <v>0</v>
          </cell>
        </row>
        <row r="1066">
          <cell r="A1066">
            <v>0</v>
          </cell>
          <cell r="C1066">
            <v>0</v>
          </cell>
          <cell r="D1066">
            <v>0</v>
          </cell>
          <cell r="F1066" t="str">
            <v>Đà Composite bắt LA, FCO</v>
          </cell>
          <cell r="G1066" t="str">
            <v>Bộ</v>
          </cell>
          <cell r="H1066">
            <v>0</v>
          </cell>
          <cell r="U1066">
            <v>0</v>
          </cell>
          <cell r="V1066">
            <v>0</v>
          </cell>
        </row>
        <row r="1067">
          <cell r="A1067">
            <v>0</v>
          </cell>
          <cell r="C1067">
            <v>0</v>
          </cell>
          <cell r="F1067" t="str">
            <v>Gồm có:</v>
          </cell>
          <cell r="U1067">
            <v>0</v>
          </cell>
          <cell r="V1067">
            <v>0</v>
          </cell>
        </row>
        <row r="1068">
          <cell r="A1068">
            <v>0</v>
          </cell>
          <cell r="B1068" t="str">
            <v>COM2400</v>
          </cell>
          <cell r="C1068">
            <v>0</v>
          </cell>
          <cell r="E1068">
            <v>0</v>
          </cell>
          <cell r="F1068" t="str">
            <v>Đà hộp composite 110x80x5-2400</v>
          </cell>
          <cell r="G1068" t="str">
            <v>cái</v>
          </cell>
          <cell r="H1068">
            <v>0</v>
          </cell>
          <cell r="I1068">
            <v>1291000</v>
          </cell>
          <cell r="L1068">
            <v>0</v>
          </cell>
          <cell r="M1068">
            <v>0</v>
          </cell>
          <cell r="N1068">
            <v>0</v>
          </cell>
          <cell r="O1068">
            <v>0</v>
          </cell>
          <cell r="Q1068">
            <v>0</v>
          </cell>
          <cell r="R1068">
            <v>0</v>
          </cell>
          <cell r="U1068">
            <v>9.6</v>
          </cell>
          <cell r="V1068">
            <v>0</v>
          </cell>
        </row>
        <row r="1069">
          <cell r="A1069">
            <v>0</v>
          </cell>
          <cell r="B1069" t="str">
            <v>CCOM2400</v>
          </cell>
          <cell r="C1069">
            <v>0</v>
          </cell>
          <cell r="E1069">
            <v>0</v>
          </cell>
          <cell r="F1069" t="str">
            <v>Thanh chống Composite dẹp 10x40x920</v>
          </cell>
          <cell r="G1069" t="str">
            <v>cái</v>
          </cell>
          <cell r="H1069">
            <v>0</v>
          </cell>
          <cell r="I1069">
            <v>186000</v>
          </cell>
          <cell r="L1069">
            <v>0</v>
          </cell>
          <cell r="M1069">
            <v>0</v>
          </cell>
          <cell r="N1069">
            <v>0</v>
          </cell>
          <cell r="O1069">
            <v>0</v>
          </cell>
          <cell r="Q1069">
            <v>0</v>
          </cell>
          <cell r="R1069">
            <v>0</v>
          </cell>
          <cell r="U1069">
            <v>0.7</v>
          </cell>
          <cell r="V1069">
            <v>0</v>
          </cell>
        </row>
        <row r="1070">
          <cell r="A1070">
            <v>0</v>
          </cell>
          <cell r="B1070" t="str">
            <v>BATLL</v>
          </cell>
          <cell r="C1070">
            <v>0</v>
          </cell>
          <cell r="E1070">
            <v>0</v>
          </cell>
          <cell r="F1070" t="str">
            <v>Bass LL bắt FCO và LA</v>
          </cell>
          <cell r="G1070" t="str">
            <v>bộ</v>
          </cell>
          <cell r="H1070">
            <v>0</v>
          </cell>
          <cell r="I1070">
            <v>65000</v>
          </cell>
          <cell r="L1070">
            <v>0</v>
          </cell>
          <cell r="M1070">
            <v>0</v>
          </cell>
          <cell r="N1070">
            <v>0</v>
          </cell>
          <cell r="O1070">
            <v>0</v>
          </cell>
          <cell r="Q1070">
            <v>0</v>
          </cell>
          <cell r="R1070">
            <v>0</v>
          </cell>
          <cell r="U1070">
            <v>0.5</v>
          </cell>
          <cell r="V1070">
            <v>0</v>
          </cell>
        </row>
        <row r="1071">
          <cell r="A1071">
            <v>0</v>
          </cell>
          <cell r="B1071" t="str">
            <v>B16350</v>
          </cell>
          <cell r="C1071">
            <v>0</v>
          </cell>
          <cell r="E1071">
            <v>0</v>
          </cell>
          <cell r="F1071" t="str">
            <v>Boulon 16x350</v>
          </cell>
          <cell r="G1071" t="str">
            <v>bộ</v>
          </cell>
          <cell r="H1071">
            <v>0</v>
          </cell>
          <cell r="I1071">
            <v>23500</v>
          </cell>
          <cell r="L1071">
            <v>0</v>
          </cell>
          <cell r="M1071">
            <v>0</v>
          </cell>
          <cell r="N1071">
            <v>0</v>
          </cell>
          <cell r="O1071">
            <v>0</v>
          </cell>
          <cell r="Q1071">
            <v>0</v>
          </cell>
          <cell r="R1071">
            <v>0</v>
          </cell>
          <cell r="U1071">
            <v>0.3</v>
          </cell>
          <cell r="V1071">
            <v>0</v>
          </cell>
        </row>
        <row r="1072">
          <cell r="A1072">
            <v>0</v>
          </cell>
          <cell r="B1072" t="str">
            <v>B16300</v>
          </cell>
          <cell r="C1072">
            <v>0</v>
          </cell>
          <cell r="E1072">
            <v>0</v>
          </cell>
          <cell r="F1072" t="str">
            <v>Boulon 16x300</v>
          </cell>
          <cell r="G1072" t="str">
            <v>bộ</v>
          </cell>
          <cell r="H1072">
            <v>0</v>
          </cell>
          <cell r="I1072">
            <v>21000</v>
          </cell>
          <cell r="L1072">
            <v>0</v>
          </cell>
          <cell r="M1072">
            <v>0</v>
          </cell>
          <cell r="N1072">
            <v>0</v>
          </cell>
          <cell r="O1072">
            <v>0</v>
          </cell>
          <cell r="Q1072">
            <v>0</v>
          </cell>
          <cell r="R1072">
            <v>0</v>
          </cell>
          <cell r="U1072">
            <v>0.25</v>
          </cell>
          <cell r="V1072">
            <v>0</v>
          </cell>
        </row>
        <row r="1073">
          <cell r="A1073">
            <v>0</v>
          </cell>
          <cell r="B1073" t="str">
            <v>B14120</v>
          </cell>
          <cell r="C1073">
            <v>0</v>
          </cell>
          <cell r="E1073">
            <v>0</v>
          </cell>
          <cell r="F1073" t="str">
            <v>Boulon 14x150</v>
          </cell>
          <cell r="G1073" t="str">
            <v>bộ</v>
          </cell>
          <cell r="H1073">
            <v>0</v>
          </cell>
          <cell r="I1073">
            <v>11000</v>
          </cell>
          <cell r="L1073">
            <v>0</v>
          </cell>
          <cell r="M1073">
            <v>0</v>
          </cell>
          <cell r="N1073">
            <v>0</v>
          </cell>
          <cell r="O1073">
            <v>0</v>
          </cell>
          <cell r="Q1073">
            <v>0</v>
          </cell>
          <cell r="R1073">
            <v>0</v>
          </cell>
          <cell r="U1073">
            <v>0.2</v>
          </cell>
          <cell r="V1073">
            <v>0</v>
          </cell>
        </row>
        <row r="1074">
          <cell r="A1074">
            <v>0</v>
          </cell>
          <cell r="B1074" t="str">
            <v>LCOM2400</v>
          </cell>
          <cell r="C1074">
            <v>0</v>
          </cell>
          <cell r="E1074" t="str">
            <v>D2.6011</v>
          </cell>
          <cell r="F1074" t="str">
            <v>Lắp đà composite 2400mm đơn, trên trụ BTLT</v>
          </cell>
          <cell r="G1074" t="str">
            <v>bộ</v>
          </cell>
          <cell r="H1074">
            <v>0</v>
          </cell>
          <cell r="I1074">
            <v>0</v>
          </cell>
          <cell r="L1074">
            <v>197267</v>
          </cell>
          <cell r="M1074">
            <v>0</v>
          </cell>
          <cell r="N1074">
            <v>0</v>
          </cell>
          <cell r="O1074">
            <v>0</v>
          </cell>
          <cell r="Q1074">
            <v>0</v>
          </cell>
          <cell r="R1074">
            <v>0</v>
          </cell>
          <cell r="U1074">
            <v>0</v>
          </cell>
          <cell r="V1074">
            <v>0</v>
          </cell>
        </row>
        <row r="1075">
          <cell r="A1075">
            <v>0</v>
          </cell>
          <cell r="C1075">
            <v>0</v>
          </cell>
          <cell r="D1075">
            <v>0</v>
          </cell>
          <cell r="F1075" t="str">
            <v>Giá chùm treo 3 MBT</v>
          </cell>
          <cell r="G1075" t="str">
            <v>Bộ</v>
          </cell>
          <cell r="H1075">
            <v>0</v>
          </cell>
          <cell r="U1075">
            <v>0</v>
          </cell>
          <cell r="V1075">
            <v>0</v>
          </cell>
        </row>
        <row r="1076">
          <cell r="A1076">
            <v>0</v>
          </cell>
          <cell r="C1076">
            <v>0</v>
          </cell>
          <cell r="F1076" t="str">
            <v>Gồm có:</v>
          </cell>
          <cell r="U1076">
            <v>0</v>
          </cell>
          <cell r="V1076">
            <v>0</v>
          </cell>
        </row>
        <row r="1077">
          <cell r="A1077">
            <v>0</v>
          </cell>
          <cell r="B1077" t="str">
            <v>GTMBA</v>
          </cell>
          <cell r="C1077">
            <v>0</v>
          </cell>
          <cell r="E1077" t="str">
            <v>T4.9302</v>
          </cell>
          <cell r="F1077" t="str">
            <v>Gía chùm treo máy biến áp 3x75</v>
          </cell>
          <cell r="G1077" t="str">
            <v>Bộ</v>
          </cell>
          <cell r="H1077">
            <v>0</v>
          </cell>
          <cell r="I1077">
            <v>3022000</v>
          </cell>
          <cell r="L1077">
            <v>163337</v>
          </cell>
          <cell r="M1077">
            <v>0</v>
          </cell>
          <cell r="N1077">
            <v>0</v>
          </cell>
          <cell r="O1077">
            <v>0</v>
          </cell>
          <cell r="Q1077">
            <v>0</v>
          </cell>
          <cell r="R1077">
            <v>0</v>
          </cell>
          <cell r="U1077">
            <v>51</v>
          </cell>
          <cell r="V1077">
            <v>0</v>
          </cell>
        </row>
        <row r="1078">
          <cell r="A1078">
            <v>0</v>
          </cell>
          <cell r="B1078" t="str">
            <v>B16350</v>
          </cell>
          <cell r="C1078">
            <v>0</v>
          </cell>
          <cell r="E1078">
            <v>0</v>
          </cell>
          <cell r="F1078" t="str">
            <v>Boulon 16x350</v>
          </cell>
          <cell r="G1078" t="str">
            <v>bộ</v>
          </cell>
          <cell r="H1078">
            <v>0</v>
          </cell>
          <cell r="I1078">
            <v>23500</v>
          </cell>
          <cell r="L1078">
            <v>0</v>
          </cell>
          <cell r="M1078">
            <v>0</v>
          </cell>
          <cell r="N1078">
            <v>0</v>
          </cell>
          <cell r="O1078">
            <v>0</v>
          </cell>
          <cell r="Q1078">
            <v>0</v>
          </cell>
          <cell r="R1078">
            <v>0</v>
          </cell>
          <cell r="U1078">
            <v>0.3</v>
          </cell>
          <cell r="V1078">
            <v>0</v>
          </cell>
        </row>
        <row r="1079">
          <cell r="A1079">
            <v>0</v>
          </cell>
          <cell r="B1079" t="str">
            <v>B1650</v>
          </cell>
          <cell r="C1079">
            <v>0</v>
          </cell>
          <cell r="E1079">
            <v>0</v>
          </cell>
          <cell r="F1079" t="str">
            <v>Boulon 16x50</v>
          </cell>
          <cell r="G1079" t="str">
            <v>bộ</v>
          </cell>
          <cell r="H1079">
            <v>0</v>
          </cell>
          <cell r="I1079">
            <v>8000</v>
          </cell>
          <cell r="L1079">
            <v>0</v>
          </cell>
          <cell r="M1079">
            <v>0</v>
          </cell>
          <cell r="N1079">
            <v>0</v>
          </cell>
          <cell r="O1079">
            <v>0</v>
          </cell>
          <cell r="Q1079">
            <v>0</v>
          </cell>
          <cell r="R1079">
            <v>0</v>
          </cell>
          <cell r="U1079">
            <v>0.25</v>
          </cell>
          <cell r="V1079">
            <v>0</v>
          </cell>
        </row>
        <row r="1080">
          <cell r="A1080">
            <v>0</v>
          </cell>
          <cell r="C1080">
            <v>0</v>
          </cell>
          <cell r="D1080">
            <v>0</v>
          </cell>
          <cell r="F1080" t="str">
            <v>Bộ tiếp địa Trạm 3 pha</v>
          </cell>
          <cell r="G1080" t="str">
            <v>Bộ</v>
          </cell>
          <cell r="H1080">
            <v>0</v>
          </cell>
          <cell r="U1080">
            <v>0</v>
          </cell>
          <cell r="V1080">
            <v>0</v>
          </cell>
        </row>
        <row r="1081">
          <cell r="A1081">
            <v>0</v>
          </cell>
          <cell r="C1081">
            <v>0</v>
          </cell>
          <cell r="F1081" t="str">
            <v>Gồm có:</v>
          </cell>
          <cell r="U1081">
            <v>0</v>
          </cell>
          <cell r="V1081">
            <v>0</v>
          </cell>
        </row>
        <row r="1082">
          <cell r="A1082">
            <v>0</v>
          </cell>
          <cell r="B1082" t="str">
            <v>M25</v>
          </cell>
          <cell r="C1082">
            <v>0</v>
          </cell>
          <cell r="E1082">
            <v>0</v>
          </cell>
          <cell r="F1082" t="str">
            <v>Cáp đồng trần M25mm2</v>
          </cell>
          <cell r="G1082" t="str">
            <v>kg</v>
          </cell>
          <cell r="H1082">
            <v>0</v>
          </cell>
          <cell r="I1082">
            <v>163028</v>
          </cell>
          <cell r="L1082">
            <v>0</v>
          </cell>
          <cell r="M1082">
            <v>0</v>
          </cell>
          <cell r="N1082">
            <v>0</v>
          </cell>
          <cell r="O1082">
            <v>0</v>
          </cell>
          <cell r="Q1082">
            <v>0</v>
          </cell>
          <cell r="R1082">
            <v>0</v>
          </cell>
          <cell r="U1082">
            <v>1</v>
          </cell>
          <cell r="V1082">
            <v>0</v>
          </cell>
        </row>
        <row r="1083">
          <cell r="A1083">
            <v>0</v>
          </cell>
          <cell r="B1083" t="str">
            <v>CTD</v>
          </cell>
          <cell r="C1083">
            <v>0</v>
          </cell>
          <cell r="E1083">
            <v>0</v>
          </cell>
          <cell r="F1083" t="str">
            <v>Cọc tiếp đất φ16 - 2,4m</v>
          </cell>
          <cell r="G1083" t="str">
            <v>cọc</v>
          </cell>
          <cell r="I1083">
            <v>130000</v>
          </cell>
          <cell r="L1083">
            <v>0</v>
          </cell>
          <cell r="M1083">
            <v>0</v>
          </cell>
          <cell r="N1083">
            <v>0</v>
          </cell>
          <cell r="O1083">
            <v>0</v>
          </cell>
          <cell r="Q1083">
            <v>0</v>
          </cell>
          <cell r="R1083">
            <v>0</v>
          </cell>
          <cell r="U1083">
            <v>5.3</v>
          </cell>
          <cell r="V1083">
            <v>0</v>
          </cell>
        </row>
        <row r="1084">
          <cell r="A1084">
            <v>0</v>
          </cell>
          <cell r="B1084" t="str">
            <v>KC</v>
          </cell>
          <cell r="C1084">
            <v>0</v>
          </cell>
          <cell r="E1084">
            <v>0</v>
          </cell>
          <cell r="F1084" t="str">
            <v>Kẹp cọc tiếp địa</v>
          </cell>
          <cell r="G1084" t="str">
            <v>bộ</v>
          </cell>
          <cell r="I1084">
            <v>25000</v>
          </cell>
          <cell r="L1084">
            <v>0</v>
          </cell>
          <cell r="M1084">
            <v>0</v>
          </cell>
          <cell r="N1084">
            <v>0</v>
          </cell>
          <cell r="O1084">
            <v>0</v>
          </cell>
          <cell r="Q1084">
            <v>0</v>
          </cell>
          <cell r="R1084">
            <v>0</v>
          </cell>
          <cell r="U1084">
            <v>0.05</v>
          </cell>
          <cell r="V1084">
            <v>0</v>
          </cell>
        </row>
        <row r="1085">
          <cell r="A1085">
            <v>0</v>
          </cell>
          <cell r="B1085" t="str">
            <v>OXC38</v>
          </cell>
          <cell r="C1085">
            <v>0</v>
          </cell>
          <cell r="E1085">
            <v>0</v>
          </cell>
          <cell r="F1085" t="str">
            <v xml:space="preserve">Ốc xiết cáp cỡ 38mm2 </v>
          </cell>
          <cell r="G1085" t="str">
            <v>cái</v>
          </cell>
          <cell r="H1085">
            <v>0</v>
          </cell>
          <cell r="I1085">
            <v>21000</v>
          </cell>
          <cell r="L1085">
            <v>0</v>
          </cell>
          <cell r="M1085">
            <v>0</v>
          </cell>
          <cell r="N1085">
            <v>0</v>
          </cell>
          <cell r="O1085">
            <v>0</v>
          </cell>
          <cell r="Q1085">
            <v>0</v>
          </cell>
          <cell r="R1085">
            <v>0</v>
          </cell>
          <cell r="U1085">
            <v>0</v>
          </cell>
          <cell r="V1085">
            <v>0</v>
          </cell>
        </row>
        <row r="1086">
          <cell r="A1086">
            <v>0</v>
          </cell>
          <cell r="B1086" t="str">
            <v>KE50</v>
          </cell>
          <cell r="C1086">
            <v>0</v>
          </cell>
          <cell r="E1086">
            <v>0</v>
          </cell>
          <cell r="F1086" t="str">
            <v>Kẹp ép WR cỡ dây 50mm2</v>
          </cell>
          <cell r="G1086" t="str">
            <v>cái</v>
          </cell>
          <cell r="H1086">
            <v>0</v>
          </cell>
          <cell r="I1086">
            <v>10500</v>
          </cell>
          <cell r="L1086">
            <v>0</v>
          </cell>
          <cell r="M1086">
            <v>0</v>
          </cell>
          <cell r="N1086">
            <v>0</v>
          </cell>
          <cell r="O1086">
            <v>0</v>
          </cell>
          <cell r="Q1086">
            <v>0</v>
          </cell>
          <cell r="R1086">
            <v>0</v>
          </cell>
          <cell r="U1086">
            <v>0.2</v>
          </cell>
          <cell r="V1086">
            <v>0</v>
          </cell>
        </row>
        <row r="1087">
          <cell r="A1087">
            <v>0</v>
          </cell>
          <cell r="B1087" t="str">
            <v>KTDTBA</v>
          </cell>
          <cell r="C1087">
            <v>0</v>
          </cell>
          <cell r="E1087" t="str">
            <v>T4.7001</v>
          </cell>
          <cell r="F1087" t="str">
            <v>Kéo dây tiếp địa trong TBA</v>
          </cell>
          <cell r="G1087" t="str">
            <v>mét</v>
          </cell>
          <cell r="H1087">
            <v>0</v>
          </cell>
          <cell r="I1087">
            <v>0</v>
          </cell>
          <cell r="L1087">
            <v>8071</v>
          </cell>
          <cell r="M1087">
            <v>0</v>
          </cell>
          <cell r="N1087">
            <v>0</v>
          </cell>
          <cell r="O1087">
            <v>0</v>
          </cell>
          <cell r="Q1087">
            <v>0</v>
          </cell>
          <cell r="R1087">
            <v>0</v>
          </cell>
          <cell r="U1087">
            <v>0</v>
          </cell>
          <cell r="V1087">
            <v>0</v>
          </cell>
        </row>
        <row r="1088">
          <cell r="A1088">
            <v>0</v>
          </cell>
          <cell r="B1088" t="str">
            <v>DCTDTBA</v>
          </cell>
          <cell r="C1088">
            <v>0</v>
          </cell>
          <cell r="E1088" t="str">
            <v>D2.8103</v>
          </cell>
          <cell r="F1088" t="str">
            <v>Đóng cọc tiếp địa trong TBA (đất cấp 3)</v>
          </cell>
          <cell r="G1088" t="str">
            <v>10cọc</v>
          </cell>
          <cell r="I1088">
            <v>0</v>
          </cell>
          <cell r="L1088">
            <v>903559</v>
          </cell>
          <cell r="M1088">
            <v>0</v>
          </cell>
          <cell r="N1088">
            <v>0</v>
          </cell>
          <cell r="O1088">
            <v>0</v>
          </cell>
          <cell r="Q1088">
            <v>0</v>
          </cell>
          <cell r="R1088">
            <v>0</v>
          </cell>
          <cell r="U1088">
            <v>0</v>
          </cell>
          <cell r="V1088">
            <v>0</v>
          </cell>
        </row>
        <row r="1089">
          <cell r="A1089">
            <v>0</v>
          </cell>
          <cell r="B1089" t="str">
            <v>DTD3</v>
          </cell>
          <cell r="C1089">
            <v>0</v>
          </cell>
          <cell r="E1089" t="str">
            <v>AB.11513</v>
          </cell>
          <cell r="F1089" t="str">
            <v>Đào rãnh tiếp địa đất cấp 3</v>
          </cell>
          <cell r="G1089" t="str">
            <v>m3</v>
          </cell>
          <cell r="I1089">
            <v>0</v>
          </cell>
          <cell r="L1089">
            <v>283750</v>
          </cell>
          <cell r="M1089">
            <v>0</v>
          </cell>
          <cell r="N1089">
            <v>0</v>
          </cell>
          <cell r="O1089">
            <v>0</v>
          </cell>
          <cell r="Q1089">
            <v>0</v>
          </cell>
          <cell r="R1089">
            <v>0</v>
          </cell>
          <cell r="U1089">
            <v>0</v>
          </cell>
          <cell r="V1089">
            <v>0</v>
          </cell>
        </row>
        <row r="1090">
          <cell r="A1090">
            <v>0</v>
          </cell>
          <cell r="B1090" t="str">
            <v>DATD3</v>
          </cell>
          <cell r="C1090">
            <v>0</v>
          </cell>
          <cell r="E1090" t="str">
            <v>AB.13111</v>
          </cell>
          <cell r="F1090" t="str">
            <v>Đắp đất rãnh tiếp địa (K=0,9)</v>
          </cell>
          <cell r="G1090" t="str">
            <v>m3</v>
          </cell>
          <cell r="I1090">
            <v>0</v>
          </cell>
          <cell r="L1090">
            <v>140824</v>
          </cell>
          <cell r="M1090">
            <v>0</v>
          </cell>
          <cell r="N1090">
            <v>0</v>
          </cell>
          <cell r="O1090">
            <v>0</v>
          </cell>
          <cell r="Q1090">
            <v>0</v>
          </cell>
          <cell r="R1090">
            <v>0</v>
          </cell>
          <cell r="U1090">
            <v>0</v>
          </cell>
          <cell r="V1090">
            <v>0</v>
          </cell>
        </row>
        <row r="1091">
          <cell r="A1091">
            <v>0</v>
          </cell>
          <cell r="C1091">
            <v>0</v>
          </cell>
          <cell r="D1091">
            <v>0</v>
          </cell>
          <cell r="F1091" t="str">
            <v>Tủ điện trạm treo 1 pha</v>
          </cell>
          <cell r="G1091" t="str">
            <v>Bộ</v>
          </cell>
          <cell r="U1091">
            <v>0</v>
          </cell>
          <cell r="V1091">
            <v>0</v>
          </cell>
        </row>
        <row r="1092">
          <cell r="A1092">
            <v>0</v>
          </cell>
          <cell r="C1092">
            <v>0</v>
          </cell>
          <cell r="F1092" t="str">
            <v>Gồm có:</v>
          </cell>
          <cell r="U1092">
            <v>0</v>
          </cell>
          <cell r="V1092">
            <v>0</v>
          </cell>
        </row>
        <row r="1093">
          <cell r="A1093">
            <v>0</v>
          </cell>
          <cell r="B1093" t="str">
            <v>TUAP1</v>
          </cell>
          <cell r="C1093">
            <v>0</v>
          </cell>
          <cell r="E1093" t="str">
            <v>T5.1001</v>
          </cell>
          <cell r="F1093" t="str">
            <v>Tủ trạm treo + khóa + boulon + Bakelit + Collier</v>
          </cell>
          <cell r="G1093" t="str">
            <v>cái</v>
          </cell>
          <cell r="I1093">
            <v>3484174</v>
          </cell>
          <cell r="L1093">
            <v>757783</v>
          </cell>
          <cell r="M1093">
            <v>102771</v>
          </cell>
          <cell r="N1093">
            <v>0</v>
          </cell>
          <cell r="O1093">
            <v>0</v>
          </cell>
          <cell r="Q1093">
            <v>0</v>
          </cell>
          <cell r="R1093">
            <v>0</v>
          </cell>
          <cell r="U1093">
            <v>45</v>
          </cell>
          <cell r="V1093">
            <v>0</v>
          </cell>
        </row>
        <row r="1094">
          <cell r="C1094">
            <v>0</v>
          </cell>
          <cell r="D1094">
            <v>0</v>
          </cell>
          <cell r="F1094" t="str">
            <v>Bộ dây dẫn trung thế trạm 1 pha</v>
          </cell>
          <cell r="G1094" t="str">
            <v>Bộ</v>
          </cell>
          <cell r="H1094">
            <v>0</v>
          </cell>
          <cell r="U1094">
            <v>0</v>
          </cell>
          <cell r="V1094">
            <v>0</v>
          </cell>
        </row>
        <row r="1095">
          <cell r="C1095">
            <v>0</v>
          </cell>
          <cell r="F1095" t="str">
            <v>Gồm có:</v>
          </cell>
          <cell r="U1095">
            <v>0</v>
          </cell>
          <cell r="V1095">
            <v>0</v>
          </cell>
        </row>
        <row r="1096">
          <cell r="B1096" t="str">
            <v>CXV25</v>
          </cell>
          <cell r="C1096">
            <v>0</v>
          </cell>
          <cell r="E1096">
            <v>0</v>
          </cell>
          <cell r="F1096" t="str">
            <v>Cáp 24KV C/XLPE/PVC 25mm2</v>
          </cell>
          <cell r="G1096" t="str">
            <v>mét</v>
          </cell>
          <cell r="H1096">
            <v>0</v>
          </cell>
          <cell r="I1096">
            <v>67506</v>
          </cell>
          <cell r="L1096">
            <v>0</v>
          </cell>
          <cell r="M1096">
            <v>0</v>
          </cell>
          <cell r="N1096">
            <v>0</v>
          </cell>
          <cell r="O1096">
            <v>0</v>
          </cell>
          <cell r="Q1096">
            <v>0</v>
          </cell>
          <cell r="R1096">
            <v>0</v>
          </cell>
          <cell r="U1096">
            <v>0.75</v>
          </cell>
          <cell r="V1096">
            <v>0</v>
          </cell>
        </row>
        <row r="1097">
          <cell r="B1097" t="str">
            <v>KQ4</v>
          </cell>
          <cell r="C1097">
            <v>0</v>
          </cell>
          <cell r="E1097" t="str">
            <v>D6.6201</v>
          </cell>
          <cell r="F1097" t="str">
            <v>Kẹp quai 4/0 (quai đồng 8mm)</v>
          </cell>
          <cell r="G1097" t="str">
            <v>cái</v>
          </cell>
          <cell r="H1097">
            <v>0</v>
          </cell>
          <cell r="I1097">
            <v>63000</v>
          </cell>
          <cell r="L1097">
            <v>0</v>
          </cell>
          <cell r="M1097">
            <v>0</v>
          </cell>
          <cell r="N1097">
            <v>0</v>
          </cell>
          <cell r="O1097">
            <v>0</v>
          </cell>
          <cell r="Q1097">
            <v>0</v>
          </cell>
          <cell r="R1097">
            <v>0</v>
          </cell>
          <cell r="U1097">
            <v>0.3</v>
          </cell>
          <cell r="V1097">
            <v>0</v>
          </cell>
        </row>
        <row r="1098">
          <cell r="B1098" t="str">
            <v>CKQ</v>
          </cell>
          <cell r="C1098">
            <v>0</v>
          </cell>
          <cell r="E1098">
            <v>0</v>
          </cell>
          <cell r="F1098" t="str">
            <v>Chụp cách điện kẹp quai</v>
          </cell>
          <cell r="G1098" t="str">
            <v>cái</v>
          </cell>
          <cell r="H1098">
            <v>0</v>
          </cell>
          <cell r="I1098">
            <v>122000</v>
          </cell>
          <cell r="L1098">
            <v>0</v>
          </cell>
          <cell r="M1098">
            <v>0</v>
          </cell>
          <cell r="N1098">
            <v>0</v>
          </cell>
          <cell r="O1098">
            <v>0</v>
          </cell>
          <cell r="Q1098">
            <v>0</v>
          </cell>
          <cell r="R1098">
            <v>0</v>
          </cell>
          <cell r="U1098">
            <v>0.2</v>
          </cell>
          <cell r="V1098">
            <v>0</v>
          </cell>
        </row>
        <row r="1099">
          <cell r="B1099" t="str">
            <v>HL2</v>
          </cell>
          <cell r="C1099">
            <v>0</v>
          </cell>
          <cell r="E1099" t="str">
            <v>D6.6202</v>
          </cell>
          <cell r="F1099" t="str">
            <v>Kẹp hotline 2/0</v>
          </cell>
          <cell r="G1099" t="str">
            <v>cái</v>
          </cell>
          <cell r="H1099">
            <v>0</v>
          </cell>
          <cell r="I1099">
            <v>68000</v>
          </cell>
          <cell r="L1099">
            <v>0</v>
          </cell>
          <cell r="M1099">
            <v>0</v>
          </cell>
          <cell r="N1099">
            <v>0</v>
          </cell>
          <cell r="O1099">
            <v>0</v>
          </cell>
          <cell r="Q1099">
            <v>0</v>
          </cell>
          <cell r="R1099">
            <v>0</v>
          </cell>
          <cell r="U1099">
            <v>0.1</v>
          </cell>
          <cell r="V1099">
            <v>0</v>
          </cell>
        </row>
        <row r="1100">
          <cell r="B1100" t="str">
            <v>LCAPDONGTB95</v>
          </cell>
          <cell r="C1100">
            <v>0</v>
          </cell>
          <cell r="E1100" t="str">
            <v>T4.4201</v>
          </cell>
          <cell r="F1100" t="str">
            <v>Lắp cáp đồng xuống thiết bị D ≤ 95mm2</v>
          </cell>
          <cell r="G1100" t="str">
            <v>m</v>
          </cell>
          <cell r="H1100">
            <v>0</v>
          </cell>
          <cell r="I1100">
            <v>0</v>
          </cell>
          <cell r="L1100">
            <v>13915</v>
          </cell>
          <cell r="M1100">
            <v>0</v>
          </cell>
          <cell r="N1100">
            <v>0</v>
          </cell>
          <cell r="O1100">
            <v>0</v>
          </cell>
          <cell r="Q1100">
            <v>0</v>
          </cell>
          <cell r="R1100">
            <v>0</v>
          </cell>
          <cell r="U1100">
            <v>0</v>
          </cell>
          <cell r="V1100">
            <v>0</v>
          </cell>
        </row>
        <row r="1101">
          <cell r="C1101">
            <v>0</v>
          </cell>
          <cell r="D1101">
            <v>0</v>
          </cell>
          <cell r="F1101" t="str">
            <v>Bộ dây dẫn hạ thế lộ xuống</v>
          </cell>
          <cell r="G1101" t="str">
            <v>Bộ</v>
          </cell>
          <cell r="H1101">
            <v>0</v>
          </cell>
          <cell r="U1101">
            <v>0</v>
          </cell>
          <cell r="V1101">
            <v>0</v>
          </cell>
        </row>
        <row r="1102">
          <cell r="C1102">
            <v>0</v>
          </cell>
          <cell r="F1102" t="str">
            <v>Gồm có:</v>
          </cell>
          <cell r="U1102">
            <v>0</v>
          </cell>
          <cell r="V1102">
            <v>0</v>
          </cell>
        </row>
        <row r="1103">
          <cell r="B1103" t="str">
            <v>CV120</v>
          </cell>
          <cell r="C1103">
            <v>0</v>
          </cell>
          <cell r="E1103">
            <v>0</v>
          </cell>
          <cell r="F1103" t="str">
            <v>Cáp đồng bọc CV120</v>
          </cell>
          <cell r="G1103" t="str">
            <v>mét</v>
          </cell>
          <cell r="H1103">
            <v>0</v>
          </cell>
          <cell r="I1103">
            <v>187008</v>
          </cell>
          <cell r="L1103">
            <v>0</v>
          </cell>
          <cell r="M1103">
            <v>0</v>
          </cell>
          <cell r="N1103">
            <v>0</v>
          </cell>
          <cell r="O1103">
            <v>0</v>
          </cell>
          <cell r="Q1103">
            <v>0</v>
          </cell>
          <cell r="R1103">
            <v>0</v>
          </cell>
          <cell r="U1103">
            <v>1.2350000000000001</v>
          </cell>
          <cell r="V1103">
            <v>0</v>
          </cell>
        </row>
        <row r="1104">
          <cell r="B1104" t="str">
            <v>CV70</v>
          </cell>
          <cell r="C1104">
            <v>0</v>
          </cell>
          <cell r="E1104">
            <v>0</v>
          </cell>
          <cell r="F1104" t="str">
            <v>Cáp đồng bọc CV70</v>
          </cell>
          <cell r="G1104" t="str">
            <v>mét</v>
          </cell>
          <cell r="H1104">
            <v>0</v>
          </cell>
          <cell r="I1104">
            <v>103753</v>
          </cell>
          <cell r="L1104">
            <v>0</v>
          </cell>
          <cell r="M1104">
            <v>0</v>
          </cell>
          <cell r="N1104">
            <v>0</v>
          </cell>
          <cell r="O1104">
            <v>0</v>
          </cell>
          <cell r="Q1104">
            <v>0</v>
          </cell>
          <cell r="R1104">
            <v>0</v>
          </cell>
          <cell r="U1104">
            <v>0.73899999999999999</v>
          </cell>
          <cell r="V1104">
            <v>0</v>
          </cell>
        </row>
        <row r="1105">
          <cell r="B1105" t="str">
            <v>CVV4X4</v>
          </cell>
          <cell r="C1105">
            <v>0</v>
          </cell>
          <cell r="E1105">
            <v>0</v>
          </cell>
          <cell r="F1105" t="str">
            <v>Cáp điều khiển CVV 4x4,0mm2</v>
          </cell>
          <cell r="G1105" t="str">
            <v>mét</v>
          </cell>
          <cell r="H1105">
            <v>0</v>
          </cell>
          <cell r="I1105">
            <v>39333</v>
          </cell>
          <cell r="L1105">
            <v>0</v>
          </cell>
          <cell r="M1105">
            <v>0</v>
          </cell>
          <cell r="N1105">
            <v>0</v>
          </cell>
          <cell r="O1105">
            <v>0</v>
          </cell>
          <cell r="Q1105">
            <v>0</v>
          </cell>
          <cell r="R1105">
            <v>0</v>
          </cell>
          <cell r="U1105">
            <v>3.024</v>
          </cell>
          <cell r="V1105">
            <v>0</v>
          </cell>
        </row>
        <row r="1106">
          <cell r="B1106" t="str">
            <v>COS120</v>
          </cell>
          <cell r="C1106">
            <v>0</v>
          </cell>
          <cell r="E1106" t="str">
            <v>D4.5005</v>
          </cell>
          <cell r="F1106" t="str">
            <v>Đầu cosse ép Cu 120mm2</v>
          </cell>
          <cell r="G1106" t="str">
            <v>cái</v>
          </cell>
          <cell r="H1106">
            <v>0</v>
          </cell>
          <cell r="I1106">
            <v>68500</v>
          </cell>
          <cell r="L1106">
            <v>27280</v>
          </cell>
          <cell r="M1106">
            <v>3888</v>
          </cell>
          <cell r="N1106">
            <v>0</v>
          </cell>
          <cell r="O1106">
            <v>0</v>
          </cell>
          <cell r="Q1106">
            <v>0</v>
          </cell>
          <cell r="R1106">
            <v>0</v>
          </cell>
          <cell r="U1106">
            <v>0.1</v>
          </cell>
          <cell r="V1106">
            <v>0</v>
          </cell>
        </row>
        <row r="1107">
          <cell r="B1107" t="str">
            <v>COS70</v>
          </cell>
          <cell r="C1107">
            <v>0</v>
          </cell>
          <cell r="E1107" t="str">
            <v>D4.5003</v>
          </cell>
          <cell r="F1107" t="str">
            <v>Đầu cosse ép Cu 70mm2</v>
          </cell>
          <cell r="G1107" t="str">
            <v>cái</v>
          </cell>
          <cell r="H1107">
            <v>0</v>
          </cell>
          <cell r="I1107">
            <v>34500</v>
          </cell>
          <cell r="L1107">
            <v>16671</v>
          </cell>
          <cell r="M1107">
            <v>3332</v>
          </cell>
          <cell r="N1107">
            <v>0</v>
          </cell>
          <cell r="O1107">
            <v>0</v>
          </cell>
          <cell r="Q1107">
            <v>0</v>
          </cell>
          <cell r="R1107">
            <v>0</v>
          </cell>
          <cell r="U1107">
            <v>0.2</v>
          </cell>
          <cell r="V1107">
            <v>0</v>
          </cell>
        </row>
        <row r="1108">
          <cell r="B1108" t="str">
            <v>CHCOS120</v>
          </cell>
          <cell r="C1108">
            <v>0</v>
          </cell>
          <cell r="E1108">
            <v>0</v>
          </cell>
          <cell r="F1108" t="str">
            <v>Chụp đầu cosse  120mm2</v>
          </cell>
          <cell r="G1108" t="str">
            <v>cái</v>
          </cell>
          <cell r="H1108">
            <v>0</v>
          </cell>
          <cell r="I1108">
            <v>3900</v>
          </cell>
          <cell r="L1108">
            <v>0</v>
          </cell>
          <cell r="M1108">
            <v>0</v>
          </cell>
          <cell r="N1108">
            <v>0</v>
          </cell>
          <cell r="O1108">
            <v>0</v>
          </cell>
          <cell r="Q1108">
            <v>0</v>
          </cell>
          <cell r="R1108">
            <v>0</v>
          </cell>
          <cell r="U1108">
            <v>0</v>
          </cell>
          <cell r="V1108">
            <v>0</v>
          </cell>
        </row>
        <row r="1109">
          <cell r="B1109" t="str">
            <v>CHCOS70</v>
          </cell>
          <cell r="C1109">
            <v>0</v>
          </cell>
          <cell r="E1109">
            <v>0</v>
          </cell>
          <cell r="F1109" t="str">
            <v>Chụp đầu cosse  70mm2</v>
          </cell>
          <cell r="G1109" t="str">
            <v>cái</v>
          </cell>
          <cell r="H1109">
            <v>0</v>
          </cell>
          <cell r="I1109">
            <v>2300</v>
          </cell>
          <cell r="L1109">
            <v>0</v>
          </cell>
          <cell r="M1109">
            <v>0</v>
          </cell>
          <cell r="N1109">
            <v>0</v>
          </cell>
          <cell r="O1109">
            <v>0</v>
          </cell>
          <cell r="Q1109">
            <v>0</v>
          </cell>
          <cell r="R1109">
            <v>0</v>
          </cell>
          <cell r="U1109">
            <v>0</v>
          </cell>
          <cell r="V1109">
            <v>0</v>
          </cell>
        </row>
        <row r="1110">
          <cell r="B1110" t="str">
            <v>PVC90</v>
          </cell>
          <cell r="C1110">
            <v>0</v>
          </cell>
          <cell r="E1110">
            <v>0</v>
          </cell>
          <cell r="F1110" t="str">
            <v xml:space="preserve">Ống PVC D90x3,8mm </v>
          </cell>
          <cell r="G1110" t="str">
            <v>m</v>
          </cell>
          <cell r="I1110">
            <v>63200</v>
          </cell>
          <cell r="L1110">
            <v>0</v>
          </cell>
          <cell r="M1110">
            <v>0</v>
          </cell>
          <cell r="N1110">
            <v>0</v>
          </cell>
          <cell r="O1110">
            <v>0</v>
          </cell>
          <cell r="Q1110">
            <v>0</v>
          </cell>
          <cell r="R1110">
            <v>0</v>
          </cell>
          <cell r="U1110">
            <v>2</v>
          </cell>
          <cell r="V1110">
            <v>0</v>
          </cell>
        </row>
        <row r="1111">
          <cell r="B1111" t="str">
            <v>CD90</v>
          </cell>
          <cell r="C1111">
            <v>0</v>
          </cell>
          <cell r="E1111" t="str">
            <v>D3.3241</v>
          </cell>
          <cell r="F1111" t="str">
            <v>Cổ dê kẹp ống PVC D 90 (có giá nới)</v>
          </cell>
          <cell r="G1111" t="str">
            <v>bộ</v>
          </cell>
          <cell r="I1111">
            <v>74000</v>
          </cell>
          <cell r="M1111">
            <v>0</v>
          </cell>
          <cell r="N1111">
            <v>0</v>
          </cell>
          <cell r="O1111">
            <v>0</v>
          </cell>
          <cell r="Q1111">
            <v>0</v>
          </cell>
          <cell r="R1111">
            <v>0</v>
          </cell>
          <cell r="U1111">
            <v>1.5</v>
          </cell>
          <cell r="V1111">
            <v>0</v>
          </cell>
        </row>
        <row r="1112">
          <cell r="B1112" t="str">
            <v>CD90</v>
          </cell>
          <cell r="C1112">
            <v>0</v>
          </cell>
          <cell r="E1112" t="str">
            <v>D3.3241</v>
          </cell>
          <cell r="F1112" t="str">
            <v>Cổ dê kẹp ống PVC D 90 (có giá nới)</v>
          </cell>
          <cell r="G1112" t="str">
            <v>bộ</v>
          </cell>
          <cell r="I1112">
            <v>74000</v>
          </cell>
          <cell r="M1112">
            <v>0</v>
          </cell>
          <cell r="N1112">
            <v>0</v>
          </cell>
          <cell r="O1112">
            <v>0</v>
          </cell>
          <cell r="Q1112">
            <v>0</v>
          </cell>
          <cell r="R1112">
            <v>0</v>
          </cell>
          <cell r="U1112">
            <v>1.5</v>
          </cell>
          <cell r="V1112">
            <v>0</v>
          </cell>
        </row>
        <row r="1113">
          <cell r="B1113" t="str">
            <v>CD90</v>
          </cell>
          <cell r="C1113">
            <v>0</v>
          </cell>
          <cell r="E1113" t="str">
            <v>D3.3241</v>
          </cell>
          <cell r="F1113" t="str">
            <v>Cổ dê kẹp ống PVC D 90 (có giá nới)</v>
          </cell>
          <cell r="G1113" t="str">
            <v>bộ</v>
          </cell>
          <cell r="I1113">
            <v>74000</v>
          </cell>
          <cell r="M1113">
            <v>0</v>
          </cell>
          <cell r="N1113">
            <v>0</v>
          </cell>
          <cell r="O1113">
            <v>0</v>
          </cell>
          <cell r="Q1113">
            <v>0</v>
          </cell>
          <cell r="R1113">
            <v>0</v>
          </cell>
          <cell r="U1113">
            <v>1.5</v>
          </cell>
          <cell r="V1113">
            <v>0</v>
          </cell>
        </row>
        <row r="1114">
          <cell r="B1114" t="str">
            <v>CUT90T</v>
          </cell>
          <cell r="C1114">
            <v>0</v>
          </cell>
          <cell r="E1114">
            <v>0</v>
          </cell>
          <cell r="F1114" t="str">
            <v>Co  90 độ PVC 90</v>
          </cell>
          <cell r="G1114" t="str">
            <v>cái</v>
          </cell>
          <cell r="H1114">
            <v>0</v>
          </cell>
          <cell r="I1114">
            <v>65000</v>
          </cell>
          <cell r="L1114">
            <v>0</v>
          </cell>
          <cell r="M1114">
            <v>0</v>
          </cell>
          <cell r="N1114">
            <v>0</v>
          </cell>
          <cell r="O1114">
            <v>0</v>
          </cell>
          <cell r="Q1114">
            <v>0</v>
          </cell>
          <cell r="R1114">
            <v>0</v>
          </cell>
          <cell r="U1114">
            <v>0</v>
          </cell>
          <cell r="V1114">
            <v>0</v>
          </cell>
        </row>
        <row r="1115">
          <cell r="B1115" t="str">
            <v>NG11490</v>
          </cell>
          <cell r="C1115">
            <v>0</v>
          </cell>
          <cell r="E1115">
            <v>0</v>
          </cell>
          <cell r="F1115" t="str">
            <v>Nối giảm PVC 114-90</v>
          </cell>
          <cell r="G1115" t="str">
            <v>cái</v>
          </cell>
          <cell r="I1115">
            <v>52800</v>
          </cell>
          <cell r="L1115">
            <v>0</v>
          </cell>
          <cell r="M1115">
            <v>0</v>
          </cell>
          <cell r="N1115">
            <v>0</v>
          </cell>
          <cell r="O1115">
            <v>0</v>
          </cell>
          <cell r="Q1115">
            <v>0</v>
          </cell>
          <cell r="R1115">
            <v>0</v>
          </cell>
          <cell r="U1115">
            <v>0</v>
          </cell>
          <cell r="V1115">
            <v>0</v>
          </cell>
        </row>
        <row r="1116">
          <cell r="B1116" t="str">
            <v>CUT90135</v>
          </cell>
          <cell r="C1116">
            <v>0</v>
          </cell>
          <cell r="E1116">
            <v>0</v>
          </cell>
          <cell r="F1116" t="str">
            <v>Co 135 độ PVC 90</v>
          </cell>
          <cell r="G1116" t="str">
            <v>cái</v>
          </cell>
          <cell r="H1116">
            <v>0</v>
          </cell>
          <cell r="I1116">
            <v>33900</v>
          </cell>
          <cell r="L1116">
            <v>0</v>
          </cell>
          <cell r="M1116">
            <v>0</v>
          </cell>
          <cell r="N1116">
            <v>0</v>
          </cell>
          <cell r="O1116">
            <v>0</v>
          </cell>
          <cell r="Q1116">
            <v>0</v>
          </cell>
          <cell r="R1116">
            <v>0</v>
          </cell>
          <cell r="U1116">
            <v>0</v>
          </cell>
          <cell r="V1116">
            <v>0</v>
          </cell>
        </row>
        <row r="1117">
          <cell r="B1117" t="str">
            <v>KEODAN</v>
          </cell>
          <cell r="C1117">
            <v>0</v>
          </cell>
          <cell r="E1117">
            <v>0</v>
          </cell>
          <cell r="F1117" t="str">
            <v>Keo dán ống PVC (100gr)</v>
          </cell>
          <cell r="G1117" t="str">
            <v>tuýp</v>
          </cell>
          <cell r="H1117">
            <v>0</v>
          </cell>
          <cell r="I1117">
            <v>11500</v>
          </cell>
          <cell r="L1117">
            <v>0</v>
          </cell>
          <cell r="M1117">
            <v>0</v>
          </cell>
          <cell r="N1117">
            <v>0</v>
          </cell>
          <cell r="O1117">
            <v>0</v>
          </cell>
          <cell r="Q1117">
            <v>0</v>
          </cell>
          <cell r="R1117">
            <v>0</v>
          </cell>
          <cell r="U1117">
            <v>0</v>
          </cell>
          <cell r="V1117">
            <v>0</v>
          </cell>
        </row>
        <row r="1118">
          <cell r="B1118" t="str">
            <v>KEOBIT</v>
          </cell>
          <cell r="C1118">
            <v>0</v>
          </cell>
          <cell r="E1118">
            <v>0</v>
          </cell>
          <cell r="F1118" t="str">
            <v>Keo silicon bít miệng ống</v>
          </cell>
          <cell r="G1118" t="str">
            <v>ống</v>
          </cell>
          <cell r="H1118">
            <v>0</v>
          </cell>
          <cell r="I1118">
            <v>45000</v>
          </cell>
          <cell r="L1118">
            <v>0</v>
          </cell>
          <cell r="M1118">
            <v>0</v>
          </cell>
          <cell r="N1118">
            <v>0</v>
          </cell>
          <cell r="O1118">
            <v>0</v>
          </cell>
          <cell r="Q1118">
            <v>0</v>
          </cell>
          <cell r="R1118">
            <v>0</v>
          </cell>
          <cell r="U1118">
            <v>0</v>
          </cell>
          <cell r="V1118">
            <v>0</v>
          </cell>
        </row>
        <row r="1119">
          <cell r="B1119" t="str">
            <v>BANGKEO</v>
          </cell>
          <cell r="C1119">
            <v>0</v>
          </cell>
          <cell r="E1119">
            <v>0</v>
          </cell>
          <cell r="F1119" t="str">
            <v>Băng keo cách điện</v>
          </cell>
          <cell r="G1119" t="str">
            <v>cuộn</v>
          </cell>
          <cell r="I1119">
            <v>12500</v>
          </cell>
          <cell r="L1119">
            <v>0</v>
          </cell>
          <cell r="M1119">
            <v>0</v>
          </cell>
          <cell r="N1119">
            <v>0</v>
          </cell>
          <cell r="O1119">
            <v>0</v>
          </cell>
          <cell r="Q1119">
            <v>0</v>
          </cell>
          <cell r="R1119">
            <v>0</v>
          </cell>
          <cell r="U1119">
            <v>0</v>
          </cell>
          <cell r="V1119">
            <v>0</v>
          </cell>
        </row>
        <row r="1120">
          <cell r="B1120" t="str">
            <v>LPVC90CL</v>
          </cell>
          <cell r="C1120">
            <v>0</v>
          </cell>
          <cell r="E1120" t="str">
            <v>D4.1410</v>
          </cell>
          <cell r="F1120" t="str">
            <v>Lắp ống nhựa PVC D90</v>
          </cell>
          <cell r="G1120" t="str">
            <v>mét</v>
          </cell>
          <cell r="H1120">
            <v>0</v>
          </cell>
          <cell r="I1120">
            <v>0</v>
          </cell>
          <cell r="L1120">
            <v>54874</v>
          </cell>
          <cell r="M1120">
            <v>0</v>
          </cell>
          <cell r="N1120">
            <v>0</v>
          </cell>
          <cell r="O1120">
            <v>0</v>
          </cell>
          <cell r="Q1120">
            <v>0</v>
          </cell>
          <cell r="R1120">
            <v>0</v>
          </cell>
          <cell r="U1120">
            <v>0</v>
          </cell>
          <cell r="V1120">
            <v>0</v>
          </cell>
        </row>
        <row r="1121">
          <cell r="B1121" t="str">
            <v>LCAPDONGTB95</v>
          </cell>
          <cell r="C1121">
            <v>0</v>
          </cell>
          <cell r="E1121" t="str">
            <v>T4.4201</v>
          </cell>
          <cell r="F1121" t="str">
            <v>Lắp cáp đồng xuống thiết bị D ≤ 95mm2</v>
          </cell>
          <cell r="G1121" t="str">
            <v>m</v>
          </cell>
          <cell r="H1121">
            <v>0</v>
          </cell>
          <cell r="I1121">
            <v>0</v>
          </cell>
          <cell r="L1121">
            <v>13915</v>
          </cell>
          <cell r="M1121">
            <v>0</v>
          </cell>
          <cell r="N1121">
            <v>0</v>
          </cell>
          <cell r="O1121">
            <v>0</v>
          </cell>
          <cell r="Q1121">
            <v>0</v>
          </cell>
          <cell r="R1121">
            <v>0</v>
          </cell>
          <cell r="U1121">
            <v>0</v>
          </cell>
          <cell r="V1121">
            <v>0</v>
          </cell>
        </row>
        <row r="1122">
          <cell r="B1122" t="str">
            <v>LCAPDONGTB150</v>
          </cell>
          <cell r="C1122">
            <v>0</v>
          </cell>
          <cell r="E1122" t="str">
            <v>T4.4202</v>
          </cell>
          <cell r="F1122" t="str">
            <v>Lắp cáp đồng xuống thiết bị D ≤ 150mm2</v>
          </cell>
          <cell r="G1122" t="str">
            <v>m</v>
          </cell>
          <cell r="H1122">
            <v>0</v>
          </cell>
          <cell r="L1122">
            <v>33396</v>
          </cell>
          <cell r="M1122">
            <v>0</v>
          </cell>
          <cell r="N1122">
            <v>0</v>
          </cell>
          <cell r="O1122">
            <v>0</v>
          </cell>
          <cell r="Q1122">
            <v>0</v>
          </cell>
          <cell r="R1122">
            <v>0</v>
          </cell>
          <cell r="U1122">
            <v>0</v>
          </cell>
          <cell r="V1122">
            <v>0</v>
          </cell>
        </row>
        <row r="1123">
          <cell r="C1123">
            <v>0</v>
          </cell>
          <cell r="D1123">
            <v>0</v>
          </cell>
          <cell r="F1123" t="str">
            <v>Bộ dây dẫn hạ thế lộ lên</v>
          </cell>
          <cell r="G1123" t="str">
            <v>Bộ</v>
          </cell>
          <cell r="H1123">
            <v>0</v>
          </cell>
          <cell r="U1123">
            <v>0</v>
          </cell>
          <cell r="V1123">
            <v>0</v>
          </cell>
        </row>
        <row r="1124">
          <cell r="C1124">
            <v>0</v>
          </cell>
          <cell r="F1124" t="str">
            <v>Gồm có:</v>
          </cell>
          <cell r="U1124">
            <v>0</v>
          </cell>
          <cell r="V1124">
            <v>0</v>
          </cell>
        </row>
        <row r="1125">
          <cell r="B1125" t="str">
            <v>CV95</v>
          </cell>
          <cell r="C1125">
            <v>0</v>
          </cell>
          <cell r="E1125">
            <v>0</v>
          </cell>
          <cell r="F1125" t="str">
            <v>Cáp đồng bọc CV95</v>
          </cell>
          <cell r="G1125" t="str">
            <v>mét</v>
          </cell>
          <cell r="H1125">
            <v>0</v>
          </cell>
          <cell r="I1125">
            <v>143639</v>
          </cell>
          <cell r="L1125">
            <v>0</v>
          </cell>
          <cell r="M1125">
            <v>0</v>
          </cell>
          <cell r="N1125">
            <v>0</v>
          </cell>
          <cell r="O1125">
            <v>0</v>
          </cell>
          <cell r="Q1125">
            <v>0</v>
          </cell>
          <cell r="R1125">
            <v>0</v>
          </cell>
          <cell r="U1125">
            <v>1.008</v>
          </cell>
          <cell r="V1125">
            <v>0</v>
          </cell>
        </row>
        <row r="1126">
          <cell r="B1126" t="str">
            <v>CV70</v>
          </cell>
          <cell r="C1126">
            <v>0</v>
          </cell>
          <cell r="E1126">
            <v>0</v>
          </cell>
          <cell r="F1126" t="str">
            <v>Cáp đồng bọc CV70</v>
          </cell>
          <cell r="G1126" t="str">
            <v>mét</v>
          </cell>
          <cell r="I1126">
            <v>103753</v>
          </cell>
          <cell r="L1126">
            <v>0</v>
          </cell>
          <cell r="M1126">
            <v>0</v>
          </cell>
          <cell r="N1126">
            <v>0</v>
          </cell>
          <cell r="O1126">
            <v>0</v>
          </cell>
          <cell r="Q1126">
            <v>0</v>
          </cell>
          <cell r="R1126">
            <v>0</v>
          </cell>
          <cell r="U1126">
            <v>0.73899999999999999</v>
          </cell>
          <cell r="V1126">
            <v>0</v>
          </cell>
        </row>
        <row r="1127">
          <cell r="B1127" t="str">
            <v>COS95</v>
          </cell>
          <cell r="C1127">
            <v>0</v>
          </cell>
          <cell r="E1127" t="str">
            <v>D4.5004</v>
          </cell>
          <cell r="F1127" t="str">
            <v>Đầu cosse ép Cu 95mm2</v>
          </cell>
          <cell r="G1127" t="str">
            <v>cái</v>
          </cell>
          <cell r="H1127">
            <v>0</v>
          </cell>
          <cell r="I1127">
            <v>47500</v>
          </cell>
          <cell r="L1127">
            <v>21218</v>
          </cell>
          <cell r="M1127">
            <v>3332</v>
          </cell>
          <cell r="N1127">
            <v>0</v>
          </cell>
          <cell r="O1127">
            <v>0</v>
          </cell>
          <cell r="Q1127">
            <v>0</v>
          </cell>
          <cell r="R1127">
            <v>0</v>
          </cell>
          <cell r="U1127">
            <v>0.2</v>
          </cell>
          <cell r="V1127">
            <v>0</v>
          </cell>
        </row>
        <row r="1128">
          <cell r="B1128" t="str">
            <v>COS50</v>
          </cell>
          <cell r="C1128">
            <v>0</v>
          </cell>
          <cell r="E1128" t="str">
            <v>D4.5002</v>
          </cell>
          <cell r="F1128" t="str">
            <v>Đầu cosse ép Cu 50mm2</v>
          </cell>
          <cell r="G1128" t="str">
            <v>cái</v>
          </cell>
          <cell r="I1128">
            <v>24000</v>
          </cell>
          <cell r="L1128">
            <v>10609</v>
          </cell>
          <cell r="M1128">
            <v>2777</v>
          </cell>
          <cell r="N1128">
            <v>0</v>
          </cell>
          <cell r="O1128">
            <v>0</v>
          </cell>
          <cell r="Q1128">
            <v>0</v>
          </cell>
          <cell r="R1128">
            <v>0</v>
          </cell>
          <cell r="U1128">
            <v>0.1</v>
          </cell>
          <cell r="V1128">
            <v>0</v>
          </cell>
        </row>
        <row r="1129">
          <cell r="B1129" t="str">
            <v>CHCOS95</v>
          </cell>
          <cell r="C1129">
            <v>0</v>
          </cell>
          <cell r="E1129">
            <v>0</v>
          </cell>
          <cell r="F1129" t="str">
            <v>Chụp đầu cosse  95mm2</v>
          </cell>
          <cell r="G1129" t="str">
            <v>cái</v>
          </cell>
          <cell r="H1129">
            <v>0</v>
          </cell>
          <cell r="I1129">
            <v>3300</v>
          </cell>
          <cell r="L1129">
            <v>0</v>
          </cell>
          <cell r="M1129">
            <v>0</v>
          </cell>
          <cell r="N1129">
            <v>0</v>
          </cell>
          <cell r="O1129">
            <v>0</v>
          </cell>
          <cell r="Q1129">
            <v>0</v>
          </cell>
          <cell r="R1129">
            <v>0</v>
          </cell>
          <cell r="U1129">
            <v>0</v>
          </cell>
          <cell r="V1129">
            <v>0</v>
          </cell>
        </row>
        <row r="1130">
          <cell r="B1130" t="str">
            <v>CHCOS50</v>
          </cell>
          <cell r="C1130">
            <v>0</v>
          </cell>
          <cell r="E1130">
            <v>0</v>
          </cell>
          <cell r="F1130" t="str">
            <v>Chụp đầu cosse  50mm2</v>
          </cell>
          <cell r="G1130" t="str">
            <v>cái</v>
          </cell>
          <cell r="I1130">
            <v>1300</v>
          </cell>
          <cell r="L1130">
            <v>0</v>
          </cell>
          <cell r="M1130">
            <v>0</v>
          </cell>
          <cell r="N1130">
            <v>0</v>
          </cell>
          <cell r="O1130">
            <v>0</v>
          </cell>
          <cell r="Q1130">
            <v>0</v>
          </cell>
          <cell r="R1130">
            <v>0</v>
          </cell>
          <cell r="U1130">
            <v>0</v>
          </cell>
          <cell r="V1130">
            <v>0</v>
          </cell>
        </row>
        <row r="1131">
          <cell r="B1131" t="str">
            <v>PVC90</v>
          </cell>
          <cell r="C1131">
            <v>0</v>
          </cell>
          <cell r="E1131">
            <v>0</v>
          </cell>
          <cell r="F1131" t="str">
            <v xml:space="preserve">Ống PVC D90x3,8mm </v>
          </cell>
          <cell r="G1131" t="str">
            <v>m</v>
          </cell>
          <cell r="H1131">
            <v>0</v>
          </cell>
          <cell r="I1131">
            <v>63200</v>
          </cell>
          <cell r="L1131">
            <v>0</v>
          </cell>
          <cell r="M1131">
            <v>0</v>
          </cell>
          <cell r="N1131">
            <v>0</v>
          </cell>
          <cell r="O1131">
            <v>0</v>
          </cell>
          <cell r="Q1131">
            <v>0</v>
          </cell>
          <cell r="R1131">
            <v>0</v>
          </cell>
          <cell r="U1131">
            <v>2</v>
          </cell>
          <cell r="V1131">
            <v>0</v>
          </cell>
        </row>
        <row r="1132">
          <cell r="B1132" t="str">
            <v>CD90</v>
          </cell>
          <cell r="C1132">
            <v>0</v>
          </cell>
          <cell r="F1132" t="str">
            <v>Cổ dê kẹp ống PVC D 90 (có giá nới) (CD: 250)</v>
          </cell>
          <cell r="G1132" t="str">
            <v>bộ</v>
          </cell>
          <cell r="I1132">
            <v>74000</v>
          </cell>
          <cell r="M1132">
            <v>0</v>
          </cell>
          <cell r="N1132">
            <v>0</v>
          </cell>
          <cell r="O1132">
            <v>0</v>
          </cell>
          <cell r="Q1132">
            <v>0</v>
          </cell>
          <cell r="R1132">
            <v>0</v>
          </cell>
          <cell r="U1132">
            <v>1.5</v>
          </cell>
          <cell r="V1132">
            <v>0</v>
          </cell>
        </row>
        <row r="1133">
          <cell r="B1133" t="str">
            <v>CD90</v>
          </cell>
          <cell r="C1133">
            <v>0</v>
          </cell>
          <cell r="F1133" t="str">
            <v>Cổ dê kẹp ống PVC D 90 (có giá nới) (CD: 280)</v>
          </cell>
          <cell r="G1133" t="str">
            <v>bộ</v>
          </cell>
          <cell r="I1133">
            <v>74000</v>
          </cell>
          <cell r="M1133">
            <v>0</v>
          </cell>
          <cell r="N1133">
            <v>0</v>
          </cell>
          <cell r="O1133">
            <v>0</v>
          </cell>
          <cell r="Q1133">
            <v>0</v>
          </cell>
          <cell r="R1133">
            <v>0</v>
          </cell>
          <cell r="U1133">
            <v>1.5</v>
          </cell>
          <cell r="V1133">
            <v>0</v>
          </cell>
        </row>
        <row r="1134">
          <cell r="B1134" t="str">
            <v>CD90</v>
          </cell>
          <cell r="C1134">
            <v>0</v>
          </cell>
          <cell r="F1134" t="str">
            <v>Cổ dê kẹp ống PVC D 90 (có giá nới) (CD: 320)</v>
          </cell>
          <cell r="G1134" t="str">
            <v>bộ</v>
          </cell>
          <cell r="I1134">
            <v>74000</v>
          </cell>
          <cell r="M1134">
            <v>0</v>
          </cell>
          <cell r="N1134">
            <v>0</v>
          </cell>
          <cell r="O1134">
            <v>0</v>
          </cell>
          <cell r="Q1134">
            <v>0</v>
          </cell>
          <cell r="R1134">
            <v>0</v>
          </cell>
          <cell r="U1134">
            <v>1.5</v>
          </cell>
          <cell r="V1134">
            <v>0</v>
          </cell>
        </row>
        <row r="1135">
          <cell r="B1135" t="str">
            <v>CUT90T</v>
          </cell>
          <cell r="C1135">
            <v>0</v>
          </cell>
          <cell r="E1135">
            <v>0</v>
          </cell>
          <cell r="F1135" t="str">
            <v>Co  90 độ PVC 90</v>
          </cell>
          <cell r="G1135" t="str">
            <v>cái</v>
          </cell>
          <cell r="H1135">
            <v>0</v>
          </cell>
          <cell r="I1135">
            <v>65000</v>
          </cell>
          <cell r="L1135">
            <v>0</v>
          </cell>
          <cell r="M1135">
            <v>0</v>
          </cell>
          <cell r="N1135">
            <v>0</v>
          </cell>
          <cell r="O1135">
            <v>0</v>
          </cell>
          <cell r="Q1135">
            <v>0</v>
          </cell>
          <cell r="R1135">
            <v>0</v>
          </cell>
          <cell r="U1135">
            <v>0</v>
          </cell>
          <cell r="V1135">
            <v>0</v>
          </cell>
        </row>
        <row r="1136">
          <cell r="B1136" t="str">
            <v>CUT90135</v>
          </cell>
          <cell r="C1136">
            <v>0</v>
          </cell>
          <cell r="E1136">
            <v>0</v>
          </cell>
          <cell r="F1136" t="str">
            <v>Co 135 độ PVC 90</v>
          </cell>
          <cell r="G1136" t="str">
            <v>cái</v>
          </cell>
          <cell r="H1136">
            <v>0</v>
          </cell>
          <cell r="I1136">
            <v>33900</v>
          </cell>
          <cell r="L1136">
            <v>0</v>
          </cell>
          <cell r="M1136">
            <v>0</v>
          </cell>
          <cell r="N1136">
            <v>0</v>
          </cell>
          <cell r="O1136">
            <v>0</v>
          </cell>
          <cell r="Q1136">
            <v>0</v>
          </cell>
          <cell r="R1136">
            <v>0</v>
          </cell>
          <cell r="U1136">
            <v>0</v>
          </cell>
          <cell r="V1136">
            <v>0</v>
          </cell>
        </row>
        <row r="1137">
          <cell r="B1137" t="str">
            <v>KVRT90</v>
          </cell>
          <cell r="C1137">
            <v>0</v>
          </cell>
          <cell r="E1137">
            <v>0</v>
          </cell>
          <cell r="F1137" t="str">
            <v>Khâu ven răng trong D90</v>
          </cell>
          <cell r="G1137" t="str">
            <v>cái</v>
          </cell>
          <cell r="H1137">
            <v>0</v>
          </cell>
          <cell r="I1137">
            <v>25800</v>
          </cell>
          <cell r="L1137">
            <v>0</v>
          </cell>
          <cell r="M1137">
            <v>0</v>
          </cell>
          <cell r="N1137">
            <v>0</v>
          </cell>
          <cell r="O1137">
            <v>0</v>
          </cell>
          <cell r="Q1137">
            <v>0</v>
          </cell>
          <cell r="R1137">
            <v>0</v>
          </cell>
          <cell r="U1137">
            <v>0</v>
          </cell>
          <cell r="V1137">
            <v>0</v>
          </cell>
        </row>
        <row r="1138">
          <cell r="B1138" t="str">
            <v>KVRN90</v>
          </cell>
          <cell r="C1138">
            <v>0</v>
          </cell>
          <cell r="E1138">
            <v>0</v>
          </cell>
          <cell r="F1138" t="str">
            <v>Khâu ven răng ngoài D90</v>
          </cell>
          <cell r="G1138" t="str">
            <v>cái</v>
          </cell>
          <cell r="H1138">
            <v>0</v>
          </cell>
          <cell r="I1138">
            <v>21500</v>
          </cell>
          <cell r="L1138">
            <v>0</v>
          </cell>
          <cell r="M1138">
            <v>0</v>
          </cell>
          <cell r="N1138">
            <v>0</v>
          </cell>
          <cell r="O1138">
            <v>0</v>
          </cell>
          <cell r="Q1138">
            <v>0</v>
          </cell>
          <cell r="R1138">
            <v>0</v>
          </cell>
          <cell r="U1138">
            <v>0</v>
          </cell>
          <cell r="V1138">
            <v>0</v>
          </cell>
        </row>
        <row r="1139">
          <cell r="B1139" t="str">
            <v>KEODAN</v>
          </cell>
          <cell r="C1139">
            <v>0</v>
          </cell>
          <cell r="E1139">
            <v>0</v>
          </cell>
          <cell r="F1139" t="str">
            <v>Keo dán ống PVC (100gr)</v>
          </cell>
          <cell r="G1139" t="str">
            <v>tuýp</v>
          </cell>
          <cell r="H1139">
            <v>0</v>
          </cell>
          <cell r="I1139">
            <v>11500</v>
          </cell>
          <cell r="L1139">
            <v>0</v>
          </cell>
          <cell r="M1139">
            <v>0</v>
          </cell>
          <cell r="N1139">
            <v>0</v>
          </cell>
          <cell r="O1139">
            <v>0</v>
          </cell>
          <cell r="Q1139">
            <v>0</v>
          </cell>
          <cell r="R1139">
            <v>0</v>
          </cell>
          <cell r="U1139">
            <v>0</v>
          </cell>
          <cell r="V1139">
            <v>0</v>
          </cell>
        </row>
        <row r="1140">
          <cell r="B1140" t="str">
            <v>KEOBIT</v>
          </cell>
          <cell r="C1140">
            <v>0</v>
          </cell>
          <cell r="E1140">
            <v>0</v>
          </cell>
          <cell r="F1140" t="str">
            <v>Keo silicon bít miệng ống</v>
          </cell>
          <cell r="G1140" t="str">
            <v>ống</v>
          </cell>
          <cell r="H1140">
            <v>0</v>
          </cell>
          <cell r="I1140">
            <v>45000</v>
          </cell>
          <cell r="L1140">
            <v>0</v>
          </cell>
          <cell r="M1140">
            <v>0</v>
          </cell>
          <cell r="N1140">
            <v>0</v>
          </cell>
          <cell r="O1140">
            <v>0</v>
          </cell>
          <cell r="Q1140">
            <v>0</v>
          </cell>
          <cell r="R1140">
            <v>0</v>
          </cell>
          <cell r="U1140">
            <v>0</v>
          </cell>
          <cell r="V1140">
            <v>0</v>
          </cell>
        </row>
        <row r="1141">
          <cell r="B1141" t="str">
            <v>ON95</v>
          </cell>
          <cell r="C1141">
            <v>0</v>
          </cell>
          <cell r="E1141">
            <v>0</v>
          </cell>
          <cell r="F1141" t="str">
            <v>Ống nối dây cỡ 95mm2</v>
          </cell>
          <cell r="G1141" t="str">
            <v>cái</v>
          </cell>
          <cell r="H1141">
            <v>0</v>
          </cell>
          <cell r="I1141">
            <v>39000</v>
          </cell>
          <cell r="L1141">
            <v>304972</v>
          </cell>
          <cell r="M1141">
            <v>8886</v>
          </cell>
          <cell r="N1141">
            <v>0</v>
          </cell>
          <cell r="O1141">
            <v>0</v>
          </cell>
          <cell r="Q1141">
            <v>0</v>
          </cell>
          <cell r="R1141">
            <v>0</v>
          </cell>
          <cell r="U1141">
            <v>2.5</v>
          </cell>
          <cell r="V1141">
            <v>0</v>
          </cell>
        </row>
        <row r="1142">
          <cell r="B1142" t="str">
            <v>OBCD</v>
          </cell>
          <cell r="C1142">
            <v>0</v>
          </cell>
          <cell r="E1142">
            <v>0</v>
          </cell>
          <cell r="F1142" t="str">
            <v>Ống bọc cách điện D30/17</v>
          </cell>
          <cell r="G1142" t="str">
            <v>mét</v>
          </cell>
          <cell r="H1142">
            <v>0</v>
          </cell>
          <cell r="I1142">
            <v>95000</v>
          </cell>
          <cell r="L1142">
            <v>0</v>
          </cell>
          <cell r="M1142">
            <v>0</v>
          </cell>
          <cell r="N1142">
            <v>0</v>
          </cell>
          <cell r="O1142">
            <v>0</v>
          </cell>
          <cell r="Q1142">
            <v>0</v>
          </cell>
          <cell r="R1142">
            <v>0</v>
          </cell>
          <cell r="U1142">
            <v>0</v>
          </cell>
          <cell r="V1142">
            <v>0</v>
          </cell>
        </row>
        <row r="1143">
          <cell r="B1143" t="str">
            <v>KEOBIT</v>
          </cell>
          <cell r="C1143">
            <v>0</v>
          </cell>
          <cell r="E1143">
            <v>0</v>
          </cell>
          <cell r="F1143" t="str">
            <v>Keo silicon bít miệng ống</v>
          </cell>
          <cell r="G1143" t="str">
            <v>ống</v>
          </cell>
          <cell r="H1143">
            <v>0</v>
          </cell>
          <cell r="I1143">
            <v>45000</v>
          </cell>
          <cell r="L1143">
            <v>0</v>
          </cell>
          <cell r="M1143">
            <v>0</v>
          </cell>
          <cell r="N1143">
            <v>0</v>
          </cell>
          <cell r="O1143">
            <v>0</v>
          </cell>
          <cell r="Q1143">
            <v>0</v>
          </cell>
          <cell r="R1143">
            <v>0</v>
          </cell>
          <cell r="U1143">
            <v>0</v>
          </cell>
          <cell r="V1143">
            <v>0</v>
          </cell>
        </row>
        <row r="1144">
          <cell r="B1144" t="str">
            <v>BANGKEO</v>
          </cell>
          <cell r="C1144">
            <v>0</v>
          </cell>
          <cell r="E1144">
            <v>0</v>
          </cell>
          <cell r="F1144" t="str">
            <v>Băng keo cách điện</v>
          </cell>
          <cell r="G1144" t="str">
            <v>cuộn</v>
          </cell>
          <cell r="I1144">
            <v>12500</v>
          </cell>
          <cell r="L1144">
            <v>0</v>
          </cell>
          <cell r="M1144">
            <v>0</v>
          </cell>
          <cell r="N1144">
            <v>0</v>
          </cell>
          <cell r="O1144">
            <v>0</v>
          </cell>
          <cell r="Q1144">
            <v>0</v>
          </cell>
          <cell r="R1144">
            <v>0</v>
          </cell>
          <cell r="U1144">
            <v>0</v>
          </cell>
          <cell r="V1144">
            <v>0</v>
          </cell>
        </row>
        <row r="1145">
          <cell r="B1145" t="str">
            <v>LPVC90CL</v>
          </cell>
          <cell r="C1145">
            <v>0</v>
          </cell>
          <cell r="E1145" t="str">
            <v>D4.1410</v>
          </cell>
          <cell r="F1145" t="str">
            <v>Lắp ống nhựa PVC D90</v>
          </cell>
          <cell r="G1145" t="str">
            <v>mét</v>
          </cell>
          <cell r="H1145">
            <v>0</v>
          </cell>
          <cell r="I1145">
            <v>0</v>
          </cell>
          <cell r="L1145">
            <v>54874</v>
          </cell>
          <cell r="M1145">
            <v>0</v>
          </cell>
          <cell r="N1145">
            <v>0</v>
          </cell>
          <cell r="O1145">
            <v>0</v>
          </cell>
          <cell r="Q1145">
            <v>0</v>
          </cell>
          <cell r="R1145">
            <v>0</v>
          </cell>
          <cell r="U1145">
            <v>0</v>
          </cell>
          <cell r="V1145">
            <v>0</v>
          </cell>
        </row>
        <row r="1146">
          <cell r="B1146" t="str">
            <v>LCAPDONGTB95</v>
          </cell>
          <cell r="C1146">
            <v>0</v>
          </cell>
          <cell r="E1146" t="str">
            <v>T4.4201</v>
          </cell>
          <cell r="F1146" t="str">
            <v>Lắp cáp đồng xuống thiết bị D ≤ 95mm2</v>
          </cell>
          <cell r="G1146" t="str">
            <v>m</v>
          </cell>
          <cell r="H1146">
            <v>0</v>
          </cell>
          <cell r="I1146">
            <v>0</v>
          </cell>
          <cell r="L1146">
            <v>13915</v>
          </cell>
          <cell r="M1146">
            <v>0</v>
          </cell>
          <cell r="N1146">
            <v>0</v>
          </cell>
          <cell r="O1146">
            <v>0</v>
          </cell>
          <cell r="Q1146">
            <v>0</v>
          </cell>
          <cell r="R1146">
            <v>0</v>
          </cell>
          <cell r="U1146">
            <v>0</v>
          </cell>
          <cell r="V1146">
            <v>0</v>
          </cell>
        </row>
        <row r="1147">
          <cell r="B1147" t="str">
            <v>BANG</v>
          </cell>
          <cell r="C1147">
            <v>0</v>
          </cell>
          <cell r="D1147">
            <v>0</v>
          </cell>
          <cell r="E1147" t="str">
            <v>D3.3201</v>
          </cell>
          <cell r="F1147" t="str">
            <v>Bảng tên trạm + bulon</v>
          </cell>
          <cell r="G1147" t="str">
            <v>bộ</v>
          </cell>
          <cell r="U1147">
            <v>0</v>
          </cell>
          <cell r="V1147">
            <v>0</v>
          </cell>
        </row>
        <row r="1148">
          <cell r="A1148">
            <v>0</v>
          </cell>
          <cell r="C1148">
            <v>0</v>
          </cell>
          <cell r="U1148">
            <v>0</v>
          </cell>
          <cell r="V1148">
            <v>0</v>
          </cell>
        </row>
        <row r="1149">
          <cell r="A1149">
            <v>0</v>
          </cell>
          <cell r="C1149">
            <v>0</v>
          </cell>
          <cell r="D1149" t="str">
            <v xml:space="preserve">BẢNG TỔNG HỢP VẬT LIỆU, NHÂN CÔNG, MÁY THI CÔNG: 0 TRẠM 3P_560KVA </v>
          </cell>
          <cell r="U1149">
            <v>0</v>
          </cell>
          <cell r="V1149">
            <v>0</v>
          </cell>
        </row>
        <row r="1150">
          <cell r="A1150">
            <v>0</v>
          </cell>
          <cell r="B1150" t="str">
            <v>MÃ</v>
          </cell>
          <cell r="C1150">
            <v>0</v>
          </cell>
          <cell r="D1150" t="str">
            <v>STT</v>
          </cell>
          <cell r="E1150" t="str">
            <v>SHĐM</v>
          </cell>
          <cell r="F1150" t="str">
            <v>TÊN CẤU KIỆN</v>
          </cell>
          <cell r="I1150" t="str">
            <v>ĐƠN GIÁ</v>
          </cell>
          <cell r="N1150" t="str">
            <v xml:space="preserve">THÀNH TIỀN </v>
          </cell>
          <cell r="S1150" t="str">
            <v>GHI CHÚ</v>
          </cell>
        </row>
        <row r="1151">
          <cell r="A1151">
            <v>0</v>
          </cell>
          <cell r="C1151">
            <v>0</v>
          </cell>
          <cell r="I1151" t="str">
            <v>VL CHÍNH</v>
          </cell>
          <cell r="J1151" t="str">
            <v>VL PHỤ</v>
          </cell>
          <cell r="L1151" t="str">
            <v>NCÔNG</v>
          </cell>
          <cell r="M1151" t="str">
            <v>MÁY</v>
          </cell>
          <cell r="N1151" t="str">
            <v>VL CHÍNH</v>
          </cell>
          <cell r="O1151" t="str">
            <v>VL PHỤ</v>
          </cell>
          <cell r="Q1151" t="str">
            <v>NCÔNG</v>
          </cell>
          <cell r="R1151" t="str">
            <v>MÁY</v>
          </cell>
        </row>
        <row r="1152">
          <cell r="A1152">
            <v>0</v>
          </cell>
          <cell r="C1152">
            <v>0</v>
          </cell>
          <cell r="F1152" t="str">
            <v>A.PHẦN THIẾT BỊ</v>
          </cell>
          <cell r="U1152">
            <v>0</v>
          </cell>
          <cell r="V1152">
            <v>0</v>
          </cell>
        </row>
        <row r="1153">
          <cell r="A1153">
            <v>0</v>
          </cell>
          <cell r="B1153" t="str">
            <v>tr5601</v>
          </cell>
          <cell r="C1153">
            <v>0</v>
          </cell>
          <cell r="D1153">
            <v>0</v>
          </cell>
          <cell r="E1153" t="str">
            <v>01.1416</v>
          </cell>
          <cell r="F1153" t="str">
            <v>Máy biến áp ARMORPHOUS 22/0,4kV- 560kVA</v>
          </cell>
          <cell r="G1153" t="str">
            <v>máy</v>
          </cell>
          <cell r="H1153">
            <v>0</v>
          </cell>
          <cell r="I1153">
            <v>378583000</v>
          </cell>
          <cell r="L1153">
            <v>1660532</v>
          </cell>
          <cell r="M1153">
            <v>392395</v>
          </cell>
          <cell r="N1153">
            <v>0</v>
          </cell>
          <cell r="O1153">
            <v>0</v>
          </cell>
          <cell r="Q1153">
            <v>0</v>
          </cell>
          <cell r="R1153">
            <v>0</v>
          </cell>
          <cell r="U1153">
            <v>0</v>
          </cell>
          <cell r="V1153">
            <v>0</v>
          </cell>
        </row>
        <row r="1154">
          <cell r="A1154">
            <v>0</v>
          </cell>
          <cell r="B1154" t="str">
            <v>FCO100</v>
          </cell>
          <cell r="C1154">
            <v>0</v>
          </cell>
          <cell r="D1154">
            <v>0</v>
          </cell>
          <cell r="E1154" t="str">
            <v>T2.3505</v>
          </cell>
          <cell r="F1154" t="str">
            <v>FCO 27kV - 100A</v>
          </cell>
          <cell r="G1154" t="str">
            <v>cái</v>
          </cell>
          <cell r="H1154">
            <v>0</v>
          </cell>
          <cell r="I1154">
            <v>1420000</v>
          </cell>
          <cell r="J1154">
            <v>0</v>
          </cell>
          <cell r="L1154">
            <v>528000</v>
          </cell>
          <cell r="M1154">
            <v>0</v>
          </cell>
          <cell r="N1154">
            <v>0</v>
          </cell>
          <cell r="O1154">
            <v>0</v>
          </cell>
          <cell r="Q1154">
            <v>0</v>
          </cell>
          <cell r="R1154">
            <v>0</v>
          </cell>
          <cell r="U1154">
            <v>1.5</v>
          </cell>
          <cell r="V1154">
            <v>0</v>
          </cell>
        </row>
        <row r="1155">
          <cell r="A1155">
            <v>0</v>
          </cell>
          <cell r="B1155" t="str">
            <v>chi20k</v>
          </cell>
          <cell r="C1155">
            <v>0</v>
          </cell>
          <cell r="D1155">
            <v>0</v>
          </cell>
          <cell r="E1155">
            <v>0</v>
          </cell>
          <cell r="F1155" t="str">
            <v>Dây chảy 20K</v>
          </cell>
          <cell r="G1155" t="str">
            <v>Sợi</v>
          </cell>
          <cell r="H1155">
            <v>0</v>
          </cell>
          <cell r="I1155">
            <v>50000</v>
          </cell>
          <cell r="J1155">
            <v>0</v>
          </cell>
          <cell r="L1155">
            <v>0</v>
          </cell>
          <cell r="M1155">
            <v>0</v>
          </cell>
          <cell r="N1155">
            <v>0</v>
          </cell>
          <cell r="O1155">
            <v>0</v>
          </cell>
          <cell r="Q1155">
            <v>0</v>
          </cell>
          <cell r="R1155">
            <v>0</v>
          </cell>
          <cell r="U1155">
            <v>0</v>
          </cell>
          <cell r="V1155">
            <v>0</v>
          </cell>
        </row>
        <row r="1156">
          <cell r="A1156">
            <v>0</v>
          </cell>
          <cell r="B1156" t="str">
            <v>LA18</v>
          </cell>
          <cell r="C1156">
            <v>0</v>
          </cell>
          <cell r="D1156">
            <v>0</v>
          </cell>
          <cell r="E1156" t="str">
            <v>T2.5004</v>
          </cell>
          <cell r="F1156" t="str">
            <v>LA 18kV 10kA</v>
          </cell>
          <cell r="G1156" t="str">
            <v>cái</v>
          </cell>
          <cell r="H1156">
            <v>0</v>
          </cell>
          <cell r="I1156">
            <v>784000</v>
          </cell>
          <cell r="J1156">
            <v>0</v>
          </cell>
          <cell r="L1156">
            <v>198000</v>
          </cell>
          <cell r="M1156">
            <v>0</v>
          </cell>
          <cell r="N1156">
            <v>0</v>
          </cell>
          <cell r="O1156">
            <v>0</v>
          </cell>
          <cell r="Q1156">
            <v>0</v>
          </cell>
          <cell r="R1156">
            <v>0</v>
          </cell>
          <cell r="U1156">
            <v>0.8</v>
          </cell>
          <cell r="V1156">
            <v>0</v>
          </cell>
        </row>
        <row r="1157">
          <cell r="A1157">
            <v>0</v>
          </cell>
          <cell r="B1157" t="str">
            <v>atm1000</v>
          </cell>
          <cell r="C1157">
            <v>0</v>
          </cell>
          <cell r="D1157">
            <v>0</v>
          </cell>
          <cell r="E1157" t="str">
            <v>02.8404</v>
          </cell>
          <cell r="F1157" t="str">
            <v>MCCB 3 cực 400V -1000A - 85KA (500-1000A): bao gồm giá nới</v>
          </cell>
          <cell r="G1157" t="str">
            <v>cái</v>
          </cell>
          <cell r="H1157">
            <v>0</v>
          </cell>
          <cell r="I1157">
            <v>47441000</v>
          </cell>
          <cell r="J1157">
            <v>0</v>
          </cell>
          <cell r="M1157">
            <v>0</v>
          </cell>
          <cell r="N1157">
            <v>0</v>
          </cell>
          <cell r="O1157">
            <v>0</v>
          </cell>
          <cell r="Q1157">
            <v>0</v>
          </cell>
          <cell r="R1157">
            <v>0</v>
          </cell>
          <cell r="U1157">
            <v>0</v>
          </cell>
          <cell r="V1157">
            <v>0</v>
          </cell>
        </row>
        <row r="1158">
          <cell r="A1158">
            <v>0</v>
          </cell>
          <cell r="B1158" t="str">
            <v>atm800</v>
          </cell>
          <cell r="C1158">
            <v>0</v>
          </cell>
          <cell r="D1158">
            <v>0</v>
          </cell>
          <cell r="E1158" t="str">
            <v>02.8403</v>
          </cell>
          <cell r="F1158" t="str">
            <v>MCCB 3 cực 400V -800A - 50KA (400-800A): bao gồm giá nới</v>
          </cell>
          <cell r="G1158" t="str">
            <v>cái</v>
          </cell>
          <cell r="I1158">
            <v>28075000</v>
          </cell>
          <cell r="J1158">
            <v>0</v>
          </cell>
          <cell r="M1158">
            <v>0</v>
          </cell>
          <cell r="N1158">
            <v>0</v>
          </cell>
          <cell r="O1158">
            <v>0</v>
          </cell>
          <cell r="Q1158">
            <v>0</v>
          </cell>
          <cell r="R1158">
            <v>0</v>
          </cell>
          <cell r="U1158">
            <v>4</v>
          </cell>
          <cell r="V1158">
            <v>0</v>
          </cell>
        </row>
        <row r="1159">
          <cell r="A1159">
            <v>0</v>
          </cell>
          <cell r="B1159" t="str">
            <v>atm100</v>
          </cell>
          <cell r="C1159">
            <v>0</v>
          </cell>
          <cell r="D1159">
            <v>0</v>
          </cell>
          <cell r="E1159" t="str">
            <v>T2.8402</v>
          </cell>
          <cell r="F1159" t="str">
            <v>MCCB 3 cực 400V-100A - 30KA</v>
          </cell>
          <cell r="G1159" t="str">
            <v>cái</v>
          </cell>
          <cell r="I1159">
            <v>1381000</v>
          </cell>
          <cell r="J1159">
            <v>0</v>
          </cell>
          <cell r="M1159">
            <v>0</v>
          </cell>
          <cell r="N1159">
            <v>0</v>
          </cell>
          <cell r="O1159">
            <v>0</v>
          </cell>
          <cell r="Q1159">
            <v>0</v>
          </cell>
          <cell r="R1159">
            <v>0</v>
          </cell>
          <cell r="U1159">
            <v>0</v>
          </cell>
          <cell r="V1159">
            <v>0</v>
          </cell>
        </row>
        <row r="1160">
          <cell r="A1160">
            <v>0</v>
          </cell>
          <cell r="B1160" t="str">
            <v>atm75</v>
          </cell>
          <cell r="C1160">
            <v>0</v>
          </cell>
          <cell r="D1160">
            <v>0</v>
          </cell>
          <cell r="E1160" t="str">
            <v>T2.8402</v>
          </cell>
          <cell r="F1160" t="str">
            <v>MCCB 3 cực 400V-75A - 10KA</v>
          </cell>
          <cell r="G1160" t="str">
            <v>cái</v>
          </cell>
          <cell r="I1160">
            <v>1008000</v>
          </cell>
          <cell r="J1160">
            <v>0</v>
          </cell>
          <cell r="M1160">
            <v>0</v>
          </cell>
          <cell r="N1160">
            <v>0</v>
          </cell>
          <cell r="O1160">
            <v>0</v>
          </cell>
          <cell r="Q1160">
            <v>0</v>
          </cell>
          <cell r="R1160">
            <v>0</v>
          </cell>
          <cell r="U1160">
            <v>0</v>
          </cell>
          <cell r="V1160">
            <v>0</v>
          </cell>
        </row>
        <row r="1161">
          <cell r="A1161">
            <v>0</v>
          </cell>
          <cell r="B1161" t="str">
            <v>atm50</v>
          </cell>
          <cell r="C1161">
            <v>0</v>
          </cell>
          <cell r="D1161">
            <v>0</v>
          </cell>
          <cell r="E1161" t="str">
            <v>T2.8401</v>
          </cell>
          <cell r="F1161" t="str">
            <v>MCCB 3 cực 400V-50A - 25KA</v>
          </cell>
          <cell r="G1161" t="str">
            <v>cái</v>
          </cell>
          <cell r="I1161">
            <v>911100</v>
          </cell>
          <cell r="J1161">
            <v>0</v>
          </cell>
          <cell r="M1161">
            <v>0</v>
          </cell>
          <cell r="N1161">
            <v>0</v>
          </cell>
          <cell r="O1161">
            <v>0</v>
          </cell>
          <cell r="Q1161">
            <v>0</v>
          </cell>
          <cell r="R1161">
            <v>0</v>
          </cell>
          <cell r="U1161">
            <v>0</v>
          </cell>
          <cell r="V1161">
            <v>0</v>
          </cell>
        </row>
        <row r="1162">
          <cell r="A1162">
            <v>0</v>
          </cell>
          <cell r="B1162" t="str">
            <v>tubu220</v>
          </cell>
          <cell r="C1162">
            <v>0</v>
          </cell>
          <cell r="D1162">
            <v>0</v>
          </cell>
          <cell r="E1162" t="str">
            <v>02.8504</v>
          </cell>
          <cell r="F1162" t="str">
            <v>Tủ tụ bù hạ thế 220kVAr</v>
          </cell>
          <cell r="G1162" t="str">
            <v>tủ</v>
          </cell>
          <cell r="H1162">
            <v>0</v>
          </cell>
          <cell r="I1162">
            <v>45000000</v>
          </cell>
          <cell r="J1162">
            <v>0</v>
          </cell>
          <cell r="L1162">
            <v>102608</v>
          </cell>
          <cell r="M1162">
            <v>26159.65</v>
          </cell>
          <cell r="N1162">
            <v>0</v>
          </cell>
          <cell r="O1162">
            <v>0</v>
          </cell>
          <cell r="Q1162">
            <v>0</v>
          </cell>
          <cell r="R1162">
            <v>0</v>
          </cell>
          <cell r="U1162">
            <v>0</v>
          </cell>
          <cell r="V1162">
            <v>0</v>
          </cell>
        </row>
        <row r="1163">
          <cell r="A1163">
            <v>0</v>
          </cell>
          <cell r="B1163" t="str">
            <v>TI800</v>
          </cell>
          <cell r="C1163">
            <v>0</v>
          </cell>
          <cell r="D1163">
            <v>0</v>
          </cell>
          <cell r="E1163">
            <v>0</v>
          </cell>
          <cell r="F1163" t="str">
            <v>Biến dòng 600V - 800/5A</v>
          </cell>
          <cell r="G1163" t="str">
            <v>cái</v>
          </cell>
          <cell r="H1163">
            <v>0</v>
          </cell>
          <cell r="I1163">
            <v>0</v>
          </cell>
          <cell r="J1163">
            <v>0</v>
          </cell>
          <cell r="M1163">
            <v>0</v>
          </cell>
          <cell r="N1163">
            <v>0</v>
          </cell>
          <cell r="O1163">
            <v>0</v>
          </cell>
          <cell r="Q1163">
            <v>0</v>
          </cell>
          <cell r="R1163">
            <v>0</v>
          </cell>
          <cell r="S1163" t="str">
            <v>Điện lực cấp</v>
          </cell>
          <cell r="U1163">
            <v>1</v>
          </cell>
          <cell r="V1163">
            <v>0</v>
          </cell>
        </row>
        <row r="1164">
          <cell r="A1164">
            <v>0</v>
          </cell>
          <cell r="B1164" t="str">
            <v>TU22</v>
          </cell>
          <cell r="C1164">
            <v>0</v>
          </cell>
          <cell r="D1164">
            <v>0</v>
          </cell>
          <cell r="E1164" t="str">
            <v>02.1114</v>
          </cell>
          <cell r="F1164" t="str">
            <v>Biến điện áp 12000/120(60)V</v>
          </cell>
          <cell r="G1164" t="str">
            <v>cái</v>
          </cell>
          <cell r="I1164">
            <v>0</v>
          </cell>
          <cell r="J1164">
            <v>0</v>
          </cell>
          <cell r="L1164">
            <v>92703</v>
          </cell>
          <cell r="M1164">
            <v>84261</v>
          </cell>
          <cell r="N1164">
            <v>0</v>
          </cell>
          <cell r="O1164">
            <v>0</v>
          </cell>
          <cell r="Q1164">
            <v>0</v>
          </cell>
          <cell r="R1164">
            <v>0</v>
          </cell>
          <cell r="S1164" t="str">
            <v>Điện lực cấp</v>
          </cell>
          <cell r="U1164">
            <v>0</v>
          </cell>
          <cell r="V1164">
            <v>0</v>
          </cell>
        </row>
        <row r="1165">
          <cell r="A1165">
            <v>0</v>
          </cell>
          <cell r="B1165" t="str">
            <v>DK3P</v>
          </cell>
          <cell r="C1165">
            <v>0</v>
          </cell>
          <cell r="D1165">
            <v>0</v>
          </cell>
          <cell r="E1165" t="str">
            <v>05.5104</v>
          </cell>
          <cell r="F1165" t="str">
            <v>Điện năng kế 3 pha 380V-5A</v>
          </cell>
          <cell r="G1165" t="str">
            <v>cái</v>
          </cell>
          <cell r="H1165">
            <v>0</v>
          </cell>
          <cell r="I1165">
            <v>0</v>
          </cell>
          <cell r="J1165">
            <v>0</v>
          </cell>
          <cell r="L1165">
            <v>0</v>
          </cell>
          <cell r="M1165">
            <v>0</v>
          </cell>
          <cell r="N1165">
            <v>0</v>
          </cell>
          <cell r="O1165">
            <v>0</v>
          </cell>
          <cell r="Q1165">
            <v>0</v>
          </cell>
          <cell r="R1165">
            <v>0</v>
          </cell>
          <cell r="S1165" t="str">
            <v>Điện lực cấp</v>
          </cell>
          <cell r="U1165">
            <v>0</v>
          </cell>
          <cell r="V1165">
            <v>0</v>
          </cell>
        </row>
        <row r="1166">
          <cell r="A1166">
            <v>0</v>
          </cell>
          <cell r="C1166">
            <v>0</v>
          </cell>
          <cell r="L1166" t="str">
            <v>CỘNG TB :</v>
          </cell>
          <cell r="N1166">
            <v>0</v>
          </cell>
          <cell r="O1166">
            <v>0</v>
          </cell>
          <cell r="Q1166">
            <v>0</v>
          </cell>
          <cell r="R1166">
            <v>0</v>
          </cell>
          <cell r="U1166">
            <v>0</v>
          </cell>
          <cell r="V1166">
            <v>0</v>
          </cell>
        </row>
        <row r="1167">
          <cell r="A1167">
            <v>0</v>
          </cell>
          <cell r="C1167">
            <v>0</v>
          </cell>
          <cell r="F1167" t="str">
            <v>B. PHẦN VẬT LIỆU</v>
          </cell>
          <cell r="U1167">
            <v>0</v>
          </cell>
          <cell r="V1167">
            <v>0</v>
          </cell>
        </row>
        <row r="1168">
          <cell r="A1168">
            <v>0</v>
          </cell>
          <cell r="C1168">
            <v>0</v>
          </cell>
          <cell r="D1168">
            <v>0</v>
          </cell>
          <cell r="F1168" t="str">
            <v>Trụ bê tông ly tâm 12m</v>
          </cell>
          <cell r="G1168" t="str">
            <v>Trụ</v>
          </cell>
          <cell r="H1168">
            <v>0</v>
          </cell>
          <cell r="U1168">
            <v>0</v>
          </cell>
          <cell r="V1168">
            <v>0</v>
          </cell>
        </row>
        <row r="1169">
          <cell r="A1169">
            <v>0</v>
          </cell>
          <cell r="B1169" t="str">
            <v>T12</v>
          </cell>
          <cell r="C1169">
            <v>0</v>
          </cell>
          <cell r="F1169" t="str">
            <v>Trụ BTLT 12m F540 dự ứng lực</v>
          </cell>
          <cell r="G1169" t="str">
            <v>trụ</v>
          </cell>
          <cell r="H1169">
            <v>0</v>
          </cell>
          <cell r="I1169">
            <v>4100000</v>
          </cell>
          <cell r="N1169">
            <v>0</v>
          </cell>
          <cell r="O1169">
            <v>0</v>
          </cell>
          <cell r="Q1169">
            <v>0</v>
          </cell>
          <cell r="R1169">
            <v>0</v>
          </cell>
          <cell r="U1169">
            <v>1250</v>
          </cell>
          <cell r="V1169">
            <v>0</v>
          </cell>
        </row>
        <row r="1170">
          <cell r="A1170">
            <v>0</v>
          </cell>
          <cell r="B1170" t="str">
            <v>G</v>
          </cell>
          <cell r="C1170">
            <v>0</v>
          </cell>
          <cell r="F1170" t="str">
            <v>Vật liệu dựng trụ</v>
          </cell>
          <cell r="G1170" t="str">
            <v>trụ</v>
          </cell>
          <cell r="H1170">
            <v>0</v>
          </cell>
          <cell r="I1170">
            <v>17400</v>
          </cell>
          <cell r="N1170">
            <v>0</v>
          </cell>
          <cell r="O1170">
            <v>0</v>
          </cell>
          <cell r="Q1170">
            <v>0</v>
          </cell>
          <cell r="R1170">
            <v>0</v>
          </cell>
          <cell r="U1170">
            <v>0</v>
          </cell>
          <cell r="V1170">
            <v>0</v>
          </cell>
        </row>
        <row r="1171">
          <cell r="A1171">
            <v>0</v>
          </cell>
          <cell r="B1171" t="str">
            <v>C12m-tba</v>
          </cell>
          <cell r="C1171">
            <v>0</v>
          </cell>
          <cell r="E1171" t="str">
            <v>04.9203</v>
          </cell>
          <cell r="F1171" t="str">
            <v>Dựng trụ BTLT 12m trong TBA bằng thủ công + cơ giới</v>
          </cell>
          <cell r="G1171" t="str">
            <v>trụ</v>
          </cell>
          <cell r="H1171">
            <v>0</v>
          </cell>
          <cell r="L1171">
            <v>112285.6</v>
          </cell>
          <cell r="M1171">
            <v>105969.60000000001</v>
          </cell>
          <cell r="N1171">
            <v>0</v>
          </cell>
          <cell r="O1171">
            <v>0</v>
          </cell>
          <cell r="Q1171">
            <v>0</v>
          </cell>
          <cell r="R1171">
            <v>0</v>
          </cell>
          <cell r="U1171">
            <v>0</v>
          </cell>
          <cell r="V1171">
            <v>0</v>
          </cell>
        </row>
        <row r="1172">
          <cell r="A1172">
            <v>0</v>
          </cell>
          <cell r="C1172">
            <v>0</v>
          </cell>
          <cell r="D1172">
            <v>0</v>
          </cell>
          <cell r="F1172" t="str">
            <v>Trụ bê tông ly tâm 10,5m</v>
          </cell>
          <cell r="G1172" t="str">
            <v>Trụ</v>
          </cell>
          <cell r="U1172">
            <v>0</v>
          </cell>
          <cell r="V1172">
            <v>0</v>
          </cell>
        </row>
        <row r="1173">
          <cell r="A1173">
            <v>0</v>
          </cell>
          <cell r="B1173" t="str">
            <v>T105</v>
          </cell>
          <cell r="C1173">
            <v>0</v>
          </cell>
          <cell r="F1173" t="str">
            <v>Trụ BTLT 10,5m F350 dự ứng lực</v>
          </cell>
          <cell r="G1173" t="str">
            <v>trụ</v>
          </cell>
          <cell r="H1173">
            <v>0</v>
          </cell>
          <cell r="I1173">
            <v>2837286</v>
          </cell>
          <cell r="N1173">
            <v>0</v>
          </cell>
          <cell r="O1173">
            <v>0</v>
          </cell>
          <cell r="Q1173">
            <v>0</v>
          </cell>
          <cell r="R1173">
            <v>0</v>
          </cell>
          <cell r="U1173">
            <v>0</v>
          </cell>
          <cell r="V1173">
            <v>0</v>
          </cell>
        </row>
        <row r="1174">
          <cell r="A1174">
            <v>0</v>
          </cell>
          <cell r="B1174" t="str">
            <v>G</v>
          </cell>
          <cell r="C1174">
            <v>0</v>
          </cell>
          <cell r="F1174" t="str">
            <v>Vật liệu dựng trụ</v>
          </cell>
          <cell r="G1174" t="str">
            <v>trụ</v>
          </cell>
          <cell r="H1174">
            <v>0</v>
          </cell>
          <cell r="I1174">
            <v>17400</v>
          </cell>
          <cell r="N1174">
            <v>0</v>
          </cell>
          <cell r="O1174">
            <v>0</v>
          </cell>
          <cell r="Q1174">
            <v>0</v>
          </cell>
          <cell r="R1174">
            <v>0</v>
          </cell>
          <cell r="U1174">
            <v>0</v>
          </cell>
          <cell r="V1174">
            <v>0</v>
          </cell>
        </row>
        <row r="1175">
          <cell r="A1175">
            <v>0</v>
          </cell>
          <cell r="B1175" t="str">
            <v>C10m-TBA</v>
          </cell>
          <cell r="C1175">
            <v>0</v>
          </cell>
          <cell r="E1175" t="str">
            <v>04.9203</v>
          </cell>
          <cell r="F1175" t="str">
            <v>Dựng trụ BTLT 10,5m trong TBA bằng thủ công + cơ giới</v>
          </cell>
          <cell r="G1175" t="str">
            <v>trụ</v>
          </cell>
          <cell r="H1175">
            <v>0</v>
          </cell>
          <cell r="L1175">
            <v>112285.6</v>
          </cell>
          <cell r="M1175">
            <v>105969.60000000001</v>
          </cell>
          <cell r="N1175">
            <v>0</v>
          </cell>
          <cell r="O1175">
            <v>0</v>
          </cell>
          <cell r="Q1175">
            <v>0</v>
          </cell>
          <cell r="R1175">
            <v>0</v>
          </cell>
          <cell r="U1175">
            <v>0</v>
          </cell>
          <cell r="V1175">
            <v>0</v>
          </cell>
        </row>
        <row r="1176">
          <cell r="A1176">
            <v>0</v>
          </cell>
          <cell r="C1176">
            <v>0</v>
          </cell>
          <cell r="D1176">
            <v>0</v>
          </cell>
          <cell r="F1176" t="str">
            <v>Móng M12aa</v>
          </cell>
          <cell r="G1176" t="str">
            <v>Móng</v>
          </cell>
          <cell r="H1176">
            <v>0</v>
          </cell>
          <cell r="U1176">
            <v>0</v>
          </cell>
          <cell r="V1176">
            <v>0</v>
          </cell>
        </row>
        <row r="1177">
          <cell r="A1177">
            <v>0</v>
          </cell>
          <cell r="B1177" t="str">
            <v>d12</v>
          </cell>
          <cell r="C1177">
            <v>0</v>
          </cell>
          <cell r="E1177" t="str">
            <v>04.4001</v>
          </cell>
          <cell r="F1177" t="str">
            <v>Đà cản BTCT 1,2m</v>
          </cell>
          <cell r="G1177" t="str">
            <v>cái</v>
          </cell>
          <cell r="H1177">
            <v>0</v>
          </cell>
          <cell r="I1177">
            <v>350000</v>
          </cell>
          <cell r="L1177">
            <v>149600</v>
          </cell>
          <cell r="N1177">
            <v>0</v>
          </cell>
          <cell r="O1177">
            <v>0</v>
          </cell>
          <cell r="Q1177">
            <v>0</v>
          </cell>
          <cell r="R1177">
            <v>0</v>
          </cell>
          <cell r="U1177">
            <v>80</v>
          </cell>
          <cell r="V1177">
            <v>0</v>
          </cell>
        </row>
        <row r="1178">
          <cell r="A1178">
            <v>0</v>
          </cell>
          <cell r="B1178" t="str">
            <v>b22650</v>
          </cell>
          <cell r="C1178">
            <v>0</v>
          </cell>
          <cell r="F1178" t="str">
            <v>Boulon 22x650+ 2 long đền vuông D24-50x50x3/Zn</v>
          </cell>
          <cell r="G1178" t="str">
            <v>bộ</v>
          </cell>
          <cell r="H1178">
            <v>0</v>
          </cell>
          <cell r="I1178">
            <v>93400</v>
          </cell>
          <cell r="N1178">
            <v>0</v>
          </cell>
          <cell r="O1178">
            <v>0</v>
          </cell>
          <cell r="Q1178">
            <v>0</v>
          </cell>
          <cell r="R1178">
            <v>0</v>
          </cell>
          <cell r="U1178">
            <v>0.6</v>
          </cell>
          <cell r="V1178">
            <v>0</v>
          </cell>
        </row>
        <row r="1179">
          <cell r="A1179">
            <v>0</v>
          </cell>
          <cell r="B1179" t="str">
            <v>MDD3</v>
          </cell>
          <cell r="C1179">
            <v>0</v>
          </cell>
          <cell r="E1179" t="str">
            <v>AB.11423</v>
          </cell>
          <cell r="F1179" t="str">
            <v>Đào hố móng đất cấp 3 sâu &gt;1m</v>
          </cell>
          <cell r="G1179" t="str">
            <v>m3</v>
          </cell>
          <cell r="H1179">
            <v>0</v>
          </cell>
          <cell r="I1179">
            <v>0</v>
          </cell>
          <cell r="L1179">
            <v>388800</v>
          </cell>
          <cell r="N1179">
            <v>0</v>
          </cell>
          <cell r="O1179">
            <v>0</v>
          </cell>
          <cell r="Q1179">
            <v>0</v>
          </cell>
          <cell r="R1179">
            <v>0</v>
          </cell>
          <cell r="U1179">
            <v>0</v>
          </cell>
          <cell r="V1179">
            <v>0</v>
          </cell>
        </row>
        <row r="1180">
          <cell r="A1180">
            <v>0</v>
          </cell>
          <cell r="B1180" t="str">
            <v>MDAP3</v>
          </cell>
          <cell r="C1180">
            <v>0</v>
          </cell>
          <cell r="E1180" t="str">
            <v>AB.13111</v>
          </cell>
          <cell r="F1180" t="str">
            <v>Đắp đất hố móng (K=0,85)</v>
          </cell>
          <cell r="G1180" t="str">
            <v>m3</v>
          </cell>
          <cell r="H1180">
            <v>0</v>
          </cell>
          <cell r="I1180">
            <v>0</v>
          </cell>
          <cell r="L1180">
            <v>105142</v>
          </cell>
          <cell r="N1180">
            <v>0</v>
          </cell>
          <cell r="O1180">
            <v>0</v>
          </cell>
          <cell r="Q1180">
            <v>0</v>
          </cell>
          <cell r="R1180">
            <v>0</v>
          </cell>
          <cell r="U1180">
            <v>0</v>
          </cell>
          <cell r="V1180">
            <v>0</v>
          </cell>
        </row>
        <row r="1181">
          <cell r="A1181">
            <v>0</v>
          </cell>
          <cell r="C1181">
            <v>0</v>
          </cell>
          <cell r="D1181">
            <v>0</v>
          </cell>
          <cell r="F1181" t="str">
            <v>Móng M10a</v>
          </cell>
          <cell r="G1181" t="str">
            <v>Móng</v>
          </cell>
          <cell r="H1181">
            <v>0</v>
          </cell>
          <cell r="U1181">
            <v>0</v>
          </cell>
          <cell r="V1181">
            <v>0</v>
          </cell>
        </row>
        <row r="1182">
          <cell r="A1182">
            <v>0</v>
          </cell>
          <cell r="B1182" t="str">
            <v>d12</v>
          </cell>
          <cell r="C1182">
            <v>0</v>
          </cell>
          <cell r="E1182" t="str">
            <v>04.4001</v>
          </cell>
          <cell r="F1182" t="str">
            <v>Đà cản BTCT 1,2m</v>
          </cell>
          <cell r="G1182" t="str">
            <v>cái</v>
          </cell>
          <cell r="H1182">
            <v>0</v>
          </cell>
          <cell r="I1182">
            <v>350000</v>
          </cell>
          <cell r="L1182">
            <v>149600</v>
          </cell>
          <cell r="N1182">
            <v>0</v>
          </cell>
          <cell r="O1182">
            <v>0</v>
          </cell>
          <cell r="Q1182">
            <v>0</v>
          </cell>
          <cell r="R1182">
            <v>0</v>
          </cell>
          <cell r="U1182">
            <v>80</v>
          </cell>
          <cell r="V1182">
            <v>0</v>
          </cell>
        </row>
        <row r="1183">
          <cell r="A1183">
            <v>0</v>
          </cell>
          <cell r="B1183" t="str">
            <v>b22650</v>
          </cell>
          <cell r="C1183">
            <v>0</v>
          </cell>
          <cell r="F1183" t="str">
            <v>Boulon 22x650+ 2 long đền vuông D24-50x50x3/Zn</v>
          </cell>
          <cell r="G1183" t="str">
            <v>bộ</v>
          </cell>
          <cell r="H1183">
            <v>0</v>
          </cell>
          <cell r="I1183">
            <v>93400</v>
          </cell>
          <cell r="N1183">
            <v>0</v>
          </cell>
          <cell r="O1183">
            <v>0</v>
          </cell>
          <cell r="Q1183">
            <v>0</v>
          </cell>
          <cell r="R1183">
            <v>0</v>
          </cell>
          <cell r="U1183">
            <v>0.6</v>
          </cell>
          <cell r="V1183">
            <v>0</v>
          </cell>
        </row>
        <row r="1184">
          <cell r="A1184">
            <v>0</v>
          </cell>
          <cell r="B1184" t="str">
            <v>MDD3</v>
          </cell>
          <cell r="C1184">
            <v>0</v>
          </cell>
          <cell r="E1184" t="str">
            <v>AB.11423</v>
          </cell>
          <cell r="F1184" t="str">
            <v>Đào hố móng đất cấp 3 sâu &gt;1m</v>
          </cell>
          <cell r="G1184" t="str">
            <v>m3</v>
          </cell>
          <cell r="H1184">
            <v>0</v>
          </cell>
          <cell r="I1184">
            <v>0</v>
          </cell>
          <cell r="L1184">
            <v>388800</v>
          </cell>
          <cell r="N1184">
            <v>0</v>
          </cell>
          <cell r="O1184">
            <v>0</v>
          </cell>
          <cell r="Q1184">
            <v>0</v>
          </cell>
          <cell r="R1184">
            <v>0</v>
          </cell>
          <cell r="U1184">
            <v>0</v>
          </cell>
          <cell r="V1184">
            <v>0</v>
          </cell>
        </row>
        <row r="1185">
          <cell r="A1185">
            <v>0</v>
          </cell>
          <cell r="B1185" t="str">
            <v>MDAP3</v>
          </cell>
          <cell r="C1185">
            <v>0</v>
          </cell>
          <cell r="E1185" t="str">
            <v>AB.13111</v>
          </cell>
          <cell r="F1185" t="str">
            <v>Đắp đất hố móng (K=0,85)</v>
          </cell>
          <cell r="G1185" t="str">
            <v>m3</v>
          </cell>
          <cell r="H1185">
            <v>0</v>
          </cell>
          <cell r="I1185">
            <v>0</v>
          </cell>
          <cell r="L1185">
            <v>105142</v>
          </cell>
          <cell r="N1185">
            <v>0</v>
          </cell>
          <cell r="O1185">
            <v>0</v>
          </cell>
          <cell r="Q1185">
            <v>0</v>
          </cell>
          <cell r="R1185">
            <v>0</v>
          </cell>
          <cell r="U1185">
            <v>0</v>
          </cell>
          <cell r="V1185">
            <v>0</v>
          </cell>
        </row>
        <row r="1186">
          <cell r="A1186">
            <v>0</v>
          </cell>
          <cell r="C1186">
            <v>0</v>
          </cell>
          <cell r="D1186">
            <v>0</v>
          </cell>
          <cell r="F1186" t="str">
            <v>Đà đặt MBA</v>
          </cell>
          <cell r="G1186" t="str">
            <v>Bộ</v>
          </cell>
          <cell r="H1186">
            <v>0</v>
          </cell>
          <cell r="U1186">
            <v>0</v>
          </cell>
          <cell r="V1186">
            <v>0</v>
          </cell>
        </row>
        <row r="1187">
          <cell r="A1187">
            <v>0</v>
          </cell>
          <cell r="C1187">
            <v>0</v>
          </cell>
          <cell r="F1187" t="str">
            <v>Gồm có:</v>
          </cell>
          <cell r="U1187">
            <v>0</v>
          </cell>
          <cell r="V1187">
            <v>0</v>
          </cell>
        </row>
        <row r="1188">
          <cell r="A1188">
            <v>0</v>
          </cell>
          <cell r="B1188" t="str">
            <v>U20-280</v>
          </cell>
          <cell r="C1188">
            <v>0</v>
          </cell>
          <cell r="E1188" t="str">
            <v>05.6044</v>
          </cell>
          <cell r="F1188" t="str">
            <v>Đà U200x80x5,2x2800 đỡ MBA: 2 cái</v>
          </cell>
          <cell r="G1188" t="str">
            <v>kg</v>
          </cell>
          <cell r="H1188">
            <v>0</v>
          </cell>
          <cell r="I1188">
            <v>31339</v>
          </cell>
          <cell r="M1188">
            <v>0</v>
          </cell>
          <cell r="N1188">
            <v>0</v>
          </cell>
          <cell r="O1188">
            <v>0</v>
          </cell>
          <cell r="R1188">
            <v>0</v>
          </cell>
          <cell r="U1188">
            <v>54.25</v>
          </cell>
          <cell r="V1188">
            <v>0</v>
          </cell>
        </row>
        <row r="1189">
          <cell r="A1189">
            <v>0</v>
          </cell>
          <cell r="B1189" t="str">
            <v>U1004</v>
          </cell>
          <cell r="C1189">
            <v>0</v>
          </cell>
          <cell r="E1189" t="str">
            <v>05.6044</v>
          </cell>
          <cell r="F1189" t="str">
            <v>Đà U100x46x4.5x400 : 4 cái</v>
          </cell>
          <cell r="G1189" t="str">
            <v>kg</v>
          </cell>
          <cell r="H1189">
            <v>0</v>
          </cell>
          <cell r="I1189">
            <v>31339</v>
          </cell>
          <cell r="M1189">
            <v>0</v>
          </cell>
          <cell r="N1189">
            <v>0</v>
          </cell>
          <cell r="O1189">
            <v>0</v>
          </cell>
          <cell r="R1189">
            <v>0</v>
          </cell>
          <cell r="U1189">
            <v>3.4359999999999999</v>
          </cell>
          <cell r="V1189">
            <v>0</v>
          </cell>
        </row>
        <row r="1190">
          <cell r="A1190">
            <v>0</v>
          </cell>
          <cell r="B1190" t="str">
            <v>U1008</v>
          </cell>
          <cell r="C1190">
            <v>0</v>
          </cell>
          <cell r="E1190" t="str">
            <v>05.6044</v>
          </cell>
          <cell r="F1190" t="str">
            <v>Đà U100x46x4.5x800 : 2 cái</v>
          </cell>
          <cell r="G1190" t="str">
            <v>kg</v>
          </cell>
          <cell r="H1190">
            <v>0</v>
          </cell>
          <cell r="I1190">
            <v>31339</v>
          </cell>
          <cell r="M1190">
            <v>0</v>
          </cell>
          <cell r="N1190">
            <v>0</v>
          </cell>
          <cell r="O1190">
            <v>0</v>
          </cell>
          <cell r="R1190">
            <v>0</v>
          </cell>
          <cell r="U1190">
            <v>6.8719999999999999</v>
          </cell>
          <cell r="V1190">
            <v>0</v>
          </cell>
        </row>
        <row r="1191">
          <cell r="A1191">
            <v>0</v>
          </cell>
          <cell r="B1191" t="str">
            <v>B16400v</v>
          </cell>
          <cell r="C1191">
            <v>0</v>
          </cell>
          <cell r="E1191">
            <v>0</v>
          </cell>
          <cell r="F1191" t="str">
            <v>Boulon 16x400VRS + 4 long đền vuông D18-50x50x3/Zn</v>
          </cell>
          <cell r="G1191" t="str">
            <v>bộ</v>
          </cell>
          <cell r="H1191">
            <v>0</v>
          </cell>
          <cell r="I1191">
            <v>33100</v>
          </cell>
          <cell r="L1191">
            <v>0</v>
          </cell>
          <cell r="M1191">
            <v>0</v>
          </cell>
          <cell r="N1191">
            <v>0</v>
          </cell>
          <cell r="O1191">
            <v>0</v>
          </cell>
          <cell r="Q1191">
            <v>0</v>
          </cell>
          <cell r="R1191">
            <v>0</v>
          </cell>
          <cell r="U1191">
            <v>0.39999999999999997</v>
          </cell>
          <cell r="V1191">
            <v>0</v>
          </cell>
        </row>
        <row r="1192">
          <cell r="A1192">
            <v>0</v>
          </cell>
          <cell r="B1192" t="str">
            <v>B16400</v>
          </cell>
          <cell r="C1192">
            <v>0</v>
          </cell>
          <cell r="E1192">
            <v>0</v>
          </cell>
          <cell r="F1192" t="str">
            <v>Boulon 16x400+ 2 long đền vuông D18-50x50x3/Zn</v>
          </cell>
          <cell r="G1192" t="str">
            <v>bộ</v>
          </cell>
          <cell r="H1192">
            <v>0</v>
          </cell>
          <cell r="I1192">
            <v>27100</v>
          </cell>
          <cell r="L1192">
            <v>0</v>
          </cell>
          <cell r="M1192">
            <v>0</v>
          </cell>
          <cell r="N1192">
            <v>0</v>
          </cell>
          <cell r="O1192">
            <v>0</v>
          </cell>
          <cell r="Q1192">
            <v>0</v>
          </cell>
          <cell r="R1192">
            <v>0</v>
          </cell>
          <cell r="U1192">
            <v>0.33</v>
          </cell>
          <cell r="V1192">
            <v>0</v>
          </cell>
        </row>
        <row r="1193">
          <cell r="A1193">
            <v>0</v>
          </cell>
          <cell r="B1193" t="str">
            <v>B16350</v>
          </cell>
          <cell r="C1193">
            <v>0</v>
          </cell>
          <cell r="E1193">
            <v>0</v>
          </cell>
          <cell r="F1193" t="str">
            <v>Boulon 16x350+ 2 long đền vuông D18-50x50x3/Zn</v>
          </cell>
          <cell r="G1193" t="str">
            <v>bộ</v>
          </cell>
          <cell r="H1193">
            <v>0</v>
          </cell>
          <cell r="I1193">
            <v>26400</v>
          </cell>
          <cell r="L1193">
            <v>0</v>
          </cell>
          <cell r="M1193">
            <v>0</v>
          </cell>
          <cell r="N1193">
            <v>0</v>
          </cell>
          <cell r="O1193">
            <v>0</v>
          </cell>
          <cell r="Q1193">
            <v>0</v>
          </cell>
          <cell r="R1193">
            <v>0</v>
          </cell>
          <cell r="U1193">
            <v>0.3</v>
          </cell>
          <cell r="V1193">
            <v>0</v>
          </cell>
        </row>
        <row r="1194">
          <cell r="A1194">
            <v>0</v>
          </cell>
          <cell r="B1194" t="str">
            <v>bmoc16200</v>
          </cell>
          <cell r="C1194">
            <v>0</v>
          </cell>
          <cell r="E1194">
            <v>0</v>
          </cell>
          <cell r="F1194" t="str">
            <v>Boulon móc 16x200+ long đền vuông D18-50x50x3/Zn</v>
          </cell>
          <cell r="G1194" t="str">
            <v>bộ</v>
          </cell>
          <cell r="H1194">
            <v>0</v>
          </cell>
          <cell r="I1194">
            <v>29400</v>
          </cell>
          <cell r="L1194">
            <v>0</v>
          </cell>
          <cell r="M1194">
            <v>0</v>
          </cell>
          <cell r="N1194">
            <v>0</v>
          </cell>
          <cell r="O1194">
            <v>0</v>
          </cell>
          <cell r="Q1194">
            <v>0</v>
          </cell>
          <cell r="R1194">
            <v>0</v>
          </cell>
          <cell r="U1194">
            <v>0.2</v>
          </cell>
          <cell r="V1194">
            <v>0</v>
          </cell>
        </row>
        <row r="1195">
          <cell r="A1195">
            <v>0</v>
          </cell>
          <cell r="B1195" t="str">
            <v>LXHN1</v>
          </cell>
          <cell r="C1195">
            <v>0</v>
          </cell>
          <cell r="E1195" t="str">
            <v>05.6044</v>
          </cell>
          <cell r="F1195" t="str">
            <v>Lắp xà cột Pi loại ≤140kg/xà</v>
          </cell>
          <cell r="G1195" t="str">
            <v>bộ</v>
          </cell>
          <cell r="H1195">
            <v>0</v>
          </cell>
          <cell r="I1195">
            <v>0</v>
          </cell>
          <cell r="L1195" t="str">
            <v>474961,x1,7</v>
          </cell>
          <cell r="N1195">
            <v>0</v>
          </cell>
          <cell r="Q1195">
            <v>0</v>
          </cell>
          <cell r="U1195">
            <v>0</v>
          </cell>
          <cell r="V1195">
            <v>0</v>
          </cell>
        </row>
        <row r="1196">
          <cell r="A1196">
            <v>0</v>
          </cell>
          <cell r="C1196">
            <v>0</v>
          </cell>
          <cell r="D1196">
            <v>0</v>
          </cell>
          <cell r="F1196" t="str">
            <v>Xà kép L75x75x8x2200 (4 ốp)</v>
          </cell>
          <cell r="G1196" t="str">
            <v>Bộ</v>
          </cell>
          <cell r="N1196">
            <v>0</v>
          </cell>
          <cell r="O1196">
            <v>0</v>
          </cell>
          <cell r="Q1196">
            <v>0</v>
          </cell>
          <cell r="R1196">
            <v>0</v>
          </cell>
          <cell r="U1196">
            <v>0</v>
          </cell>
          <cell r="V1196">
            <v>0</v>
          </cell>
        </row>
        <row r="1197">
          <cell r="A1197">
            <v>0</v>
          </cell>
          <cell r="C1197">
            <v>0</v>
          </cell>
          <cell r="F1197" t="str">
            <v>Gồm có:</v>
          </cell>
          <cell r="N1197">
            <v>0</v>
          </cell>
          <cell r="O1197">
            <v>0</v>
          </cell>
          <cell r="Q1197">
            <v>0</v>
          </cell>
          <cell r="R1197">
            <v>0</v>
          </cell>
          <cell r="U1197">
            <v>0</v>
          </cell>
          <cell r="V1197">
            <v>0</v>
          </cell>
        </row>
        <row r="1198">
          <cell r="A1198">
            <v>0</v>
          </cell>
          <cell r="B1198" t="str">
            <v>sl75</v>
          </cell>
          <cell r="C1198">
            <v>0</v>
          </cell>
          <cell r="E1198">
            <v>0</v>
          </cell>
          <cell r="F1198" t="str">
            <v>Sắt góc L75 x75 x8</v>
          </cell>
          <cell r="G1198" t="str">
            <v>kg</v>
          </cell>
          <cell r="H1198">
            <v>0</v>
          </cell>
          <cell r="I1198">
            <v>28961</v>
          </cell>
          <cell r="L1198">
            <v>0</v>
          </cell>
          <cell r="M1198">
            <v>0</v>
          </cell>
          <cell r="N1198">
            <v>0</v>
          </cell>
          <cell r="O1198">
            <v>0</v>
          </cell>
          <cell r="Q1198">
            <v>0</v>
          </cell>
          <cell r="R1198">
            <v>0</v>
          </cell>
          <cell r="U1198">
            <v>0</v>
          </cell>
          <cell r="V1198">
            <v>0</v>
          </cell>
        </row>
        <row r="1199">
          <cell r="A1199">
            <v>0</v>
          </cell>
          <cell r="B1199" t="str">
            <v>B16300V</v>
          </cell>
          <cell r="C1199">
            <v>0</v>
          </cell>
          <cell r="E1199">
            <v>0</v>
          </cell>
          <cell r="F1199" t="str">
            <v>Boulon 16x300VRS + 4ecu + 4 long đền vuông D18-50x50x3/Zn</v>
          </cell>
          <cell r="G1199" t="str">
            <v>bộ</v>
          </cell>
          <cell r="H1199">
            <v>0</v>
          </cell>
          <cell r="I1199">
            <v>33500</v>
          </cell>
          <cell r="J1199">
            <v>0</v>
          </cell>
          <cell r="L1199">
            <v>0</v>
          </cell>
          <cell r="M1199">
            <v>0</v>
          </cell>
          <cell r="N1199">
            <v>0</v>
          </cell>
          <cell r="O1199">
            <v>0</v>
          </cell>
          <cell r="Q1199">
            <v>0</v>
          </cell>
          <cell r="R1199">
            <v>0</v>
          </cell>
          <cell r="U1199">
            <v>0.3</v>
          </cell>
          <cell r="V1199">
            <v>0</v>
          </cell>
        </row>
        <row r="1200">
          <cell r="A1200">
            <v>0</v>
          </cell>
          <cell r="B1200" t="str">
            <v>B16300</v>
          </cell>
          <cell r="C1200">
            <v>0</v>
          </cell>
          <cell r="E1200">
            <v>0</v>
          </cell>
          <cell r="F1200" t="str">
            <v>Boulon 16x300+ 2 long đền vuông D18-50x50x3/Zn</v>
          </cell>
          <cell r="G1200" t="str">
            <v>bộ</v>
          </cell>
          <cell r="H1200">
            <v>0</v>
          </cell>
          <cell r="I1200">
            <v>25700</v>
          </cell>
          <cell r="J1200">
            <v>0</v>
          </cell>
          <cell r="L1200">
            <v>0</v>
          </cell>
          <cell r="M1200">
            <v>0</v>
          </cell>
          <cell r="N1200">
            <v>0</v>
          </cell>
          <cell r="O1200">
            <v>0</v>
          </cell>
          <cell r="Q1200">
            <v>0</v>
          </cell>
          <cell r="R1200">
            <v>0</v>
          </cell>
          <cell r="U1200">
            <v>0.25</v>
          </cell>
          <cell r="V1200">
            <v>0</v>
          </cell>
        </row>
        <row r="1201">
          <cell r="A1201">
            <v>0</v>
          </cell>
          <cell r="B1201" t="str">
            <v>B16250</v>
          </cell>
          <cell r="C1201">
            <v>0</v>
          </cell>
          <cell r="E1201">
            <v>0</v>
          </cell>
          <cell r="F1201" t="str">
            <v>Boulon 16x250+ 2 long đền vuông D18-50x50x3/Zn</v>
          </cell>
          <cell r="G1201" t="str">
            <v>bộ</v>
          </cell>
          <cell r="H1201">
            <v>0</v>
          </cell>
          <cell r="I1201">
            <v>23600</v>
          </cell>
          <cell r="J1201">
            <v>0</v>
          </cell>
          <cell r="L1201">
            <v>0</v>
          </cell>
          <cell r="M1201">
            <v>0</v>
          </cell>
          <cell r="N1201">
            <v>0</v>
          </cell>
          <cell r="O1201">
            <v>0</v>
          </cell>
          <cell r="Q1201">
            <v>0</v>
          </cell>
          <cell r="R1201">
            <v>0</v>
          </cell>
          <cell r="U1201">
            <v>0.23</v>
          </cell>
          <cell r="V1201">
            <v>0</v>
          </cell>
        </row>
        <row r="1202">
          <cell r="A1202">
            <v>0</v>
          </cell>
          <cell r="B1202" t="str">
            <v>LXIT</v>
          </cell>
          <cell r="C1202">
            <v>0</v>
          </cell>
          <cell r="E1202" t="str">
            <v>05.6011</v>
          </cell>
          <cell r="F1202" t="str">
            <v>Lắp xà đỡ ≤ 25kg</v>
          </cell>
          <cell r="G1202" t="str">
            <v>bộ</v>
          </cell>
          <cell r="H1202">
            <v>0</v>
          </cell>
          <cell r="I1202">
            <v>0</v>
          </cell>
          <cell r="L1202" t="str">
            <v>173269,x1,7</v>
          </cell>
          <cell r="N1202">
            <v>0</v>
          </cell>
          <cell r="Q1202">
            <v>0</v>
          </cell>
          <cell r="U1202">
            <v>0</v>
          </cell>
          <cell r="V1202">
            <v>0</v>
          </cell>
        </row>
        <row r="1203">
          <cell r="A1203">
            <v>0</v>
          </cell>
          <cell r="C1203">
            <v>0</v>
          </cell>
          <cell r="D1203">
            <v>0</v>
          </cell>
          <cell r="F1203" t="str">
            <v>Xà kép L75x75x8x2600 (3 ốp)</v>
          </cell>
          <cell r="G1203" t="str">
            <v>Bộ</v>
          </cell>
          <cell r="H1203">
            <v>0</v>
          </cell>
          <cell r="N1203">
            <v>0</v>
          </cell>
          <cell r="O1203">
            <v>0</v>
          </cell>
          <cell r="Q1203">
            <v>0</v>
          </cell>
          <cell r="R1203">
            <v>0</v>
          </cell>
          <cell r="U1203">
            <v>0</v>
          </cell>
          <cell r="V1203">
            <v>0</v>
          </cell>
        </row>
        <row r="1204">
          <cell r="A1204">
            <v>0</v>
          </cell>
          <cell r="C1204">
            <v>0</v>
          </cell>
          <cell r="F1204" t="str">
            <v>Gồm có:</v>
          </cell>
          <cell r="N1204">
            <v>0</v>
          </cell>
          <cell r="O1204">
            <v>0</v>
          </cell>
          <cell r="Q1204">
            <v>0</v>
          </cell>
          <cell r="R1204">
            <v>0</v>
          </cell>
          <cell r="U1204">
            <v>0</v>
          </cell>
          <cell r="V1204">
            <v>0</v>
          </cell>
        </row>
        <row r="1205">
          <cell r="A1205">
            <v>0</v>
          </cell>
          <cell r="B1205" t="str">
            <v>sl75</v>
          </cell>
          <cell r="C1205">
            <v>0</v>
          </cell>
          <cell r="E1205">
            <v>0</v>
          </cell>
          <cell r="F1205" t="str">
            <v>Sắt góc L75 x75 x8</v>
          </cell>
          <cell r="G1205" t="str">
            <v>kg</v>
          </cell>
          <cell r="H1205">
            <v>0</v>
          </cell>
          <cell r="I1205">
            <v>28961</v>
          </cell>
          <cell r="L1205">
            <v>0</v>
          </cell>
          <cell r="M1205">
            <v>0</v>
          </cell>
          <cell r="N1205">
            <v>0</v>
          </cell>
          <cell r="O1205">
            <v>0</v>
          </cell>
          <cell r="Q1205">
            <v>0</v>
          </cell>
          <cell r="R1205">
            <v>0</v>
          </cell>
          <cell r="U1205">
            <v>0</v>
          </cell>
          <cell r="V1205">
            <v>0</v>
          </cell>
        </row>
        <row r="1206">
          <cell r="A1206">
            <v>0</v>
          </cell>
          <cell r="B1206" t="str">
            <v>B16300V</v>
          </cell>
          <cell r="C1206">
            <v>0</v>
          </cell>
          <cell r="E1206">
            <v>0</v>
          </cell>
          <cell r="F1206" t="str">
            <v>Boulon 16x300VRS + 4ecu + 4 long đền vuông D18-50x50x3/Zn</v>
          </cell>
          <cell r="G1206" t="str">
            <v>bộ</v>
          </cell>
          <cell r="I1206">
            <v>33500</v>
          </cell>
          <cell r="J1206">
            <v>0</v>
          </cell>
          <cell r="L1206">
            <v>0</v>
          </cell>
          <cell r="M1206">
            <v>0</v>
          </cell>
          <cell r="N1206">
            <v>0</v>
          </cell>
          <cell r="O1206">
            <v>0</v>
          </cell>
          <cell r="Q1206">
            <v>0</v>
          </cell>
          <cell r="R1206">
            <v>0</v>
          </cell>
          <cell r="U1206">
            <v>0.3</v>
          </cell>
          <cell r="V1206">
            <v>0</v>
          </cell>
        </row>
        <row r="1207">
          <cell r="A1207">
            <v>0</v>
          </cell>
          <cell r="B1207" t="str">
            <v>B16300</v>
          </cell>
          <cell r="C1207">
            <v>0</v>
          </cell>
          <cell r="E1207">
            <v>0</v>
          </cell>
          <cell r="F1207" t="str">
            <v>Boulon 16x300+ 2 long đền vuông D18-50x50x3/Zn</v>
          </cell>
          <cell r="G1207" t="str">
            <v>bộ</v>
          </cell>
          <cell r="H1207">
            <v>0</v>
          </cell>
          <cell r="I1207">
            <v>25700</v>
          </cell>
          <cell r="J1207">
            <v>0</v>
          </cell>
          <cell r="L1207">
            <v>0</v>
          </cell>
          <cell r="M1207">
            <v>0</v>
          </cell>
          <cell r="N1207">
            <v>0</v>
          </cell>
          <cell r="O1207">
            <v>0</v>
          </cell>
          <cell r="Q1207">
            <v>0</v>
          </cell>
          <cell r="R1207">
            <v>0</v>
          </cell>
          <cell r="U1207">
            <v>0.25</v>
          </cell>
          <cell r="V1207">
            <v>0</v>
          </cell>
        </row>
        <row r="1208">
          <cell r="A1208">
            <v>0</v>
          </cell>
          <cell r="B1208" t="str">
            <v>B16250</v>
          </cell>
          <cell r="C1208">
            <v>0</v>
          </cell>
          <cell r="E1208">
            <v>0</v>
          </cell>
          <cell r="F1208" t="str">
            <v>Boulon 16x250+ 2 long đền vuông D18-50x50x3/Zn</v>
          </cell>
          <cell r="G1208" t="str">
            <v>bộ</v>
          </cell>
          <cell r="I1208">
            <v>23600</v>
          </cell>
          <cell r="J1208">
            <v>0</v>
          </cell>
          <cell r="L1208">
            <v>0</v>
          </cell>
          <cell r="M1208">
            <v>0</v>
          </cell>
          <cell r="N1208">
            <v>0</v>
          </cell>
          <cell r="O1208">
            <v>0</v>
          </cell>
          <cell r="Q1208">
            <v>0</v>
          </cell>
          <cell r="R1208">
            <v>0</v>
          </cell>
          <cell r="U1208">
            <v>0.23</v>
          </cell>
          <cell r="V1208">
            <v>0</v>
          </cell>
        </row>
        <row r="1209">
          <cell r="A1209">
            <v>0</v>
          </cell>
          <cell r="B1209" t="str">
            <v>LXHN1</v>
          </cell>
          <cell r="C1209">
            <v>0</v>
          </cell>
          <cell r="E1209" t="str">
            <v>05.6044</v>
          </cell>
          <cell r="F1209" t="str">
            <v>Lắp xà cột Pi loại ≤140kg/xà</v>
          </cell>
          <cell r="G1209" t="str">
            <v>bộ</v>
          </cell>
          <cell r="H1209">
            <v>0</v>
          </cell>
          <cell r="I1209">
            <v>0</v>
          </cell>
          <cell r="L1209" t="str">
            <v>474961,x1,7</v>
          </cell>
          <cell r="N1209">
            <v>0</v>
          </cell>
          <cell r="Q1209">
            <v>0</v>
          </cell>
          <cell r="U1209">
            <v>0</v>
          </cell>
          <cell r="V1209">
            <v>0</v>
          </cell>
        </row>
        <row r="1210">
          <cell r="A1210">
            <v>0</v>
          </cell>
          <cell r="C1210">
            <v>0</v>
          </cell>
          <cell r="D1210">
            <v>0</v>
          </cell>
          <cell r="F1210" t="str">
            <v>Bộ đà Composite 2,6m bắt LA,FCO</v>
          </cell>
          <cell r="G1210" t="str">
            <v>Bộ</v>
          </cell>
          <cell r="H1210">
            <v>0</v>
          </cell>
          <cell r="N1210">
            <v>0</v>
          </cell>
          <cell r="O1210">
            <v>0</v>
          </cell>
          <cell r="Q1210">
            <v>0</v>
          </cell>
          <cell r="R1210">
            <v>0</v>
          </cell>
          <cell r="U1210">
            <v>0</v>
          </cell>
          <cell r="V1210">
            <v>0</v>
          </cell>
        </row>
        <row r="1211">
          <cell r="A1211">
            <v>0</v>
          </cell>
          <cell r="C1211">
            <v>0</v>
          </cell>
          <cell r="F1211" t="str">
            <v>Gồm có:</v>
          </cell>
          <cell r="N1211">
            <v>0</v>
          </cell>
          <cell r="O1211">
            <v>0</v>
          </cell>
          <cell r="Q1211">
            <v>0</v>
          </cell>
          <cell r="R1211">
            <v>0</v>
          </cell>
          <cell r="U1211">
            <v>0</v>
          </cell>
          <cell r="V1211">
            <v>0</v>
          </cell>
        </row>
        <row r="1212">
          <cell r="A1212">
            <v>0</v>
          </cell>
          <cell r="B1212" t="str">
            <v>com2600</v>
          </cell>
          <cell r="C1212">
            <v>0</v>
          </cell>
          <cell r="E1212">
            <v>0</v>
          </cell>
          <cell r="F1212" t="str">
            <v>Đà hộp composite 110x80x5-2600</v>
          </cell>
          <cell r="G1212" t="str">
            <v>cái</v>
          </cell>
          <cell r="H1212">
            <v>0</v>
          </cell>
          <cell r="I1212">
            <v>1356000</v>
          </cell>
          <cell r="L1212">
            <v>0</v>
          </cell>
          <cell r="M1212">
            <v>0</v>
          </cell>
          <cell r="N1212">
            <v>0</v>
          </cell>
          <cell r="O1212">
            <v>0</v>
          </cell>
          <cell r="Q1212">
            <v>0</v>
          </cell>
          <cell r="R1212">
            <v>0</v>
          </cell>
          <cell r="U1212">
            <v>10.199999999999999</v>
          </cell>
          <cell r="V1212">
            <v>0</v>
          </cell>
        </row>
        <row r="1213">
          <cell r="A1213">
            <v>0</v>
          </cell>
          <cell r="B1213" t="str">
            <v>BATLL</v>
          </cell>
          <cell r="C1213">
            <v>0</v>
          </cell>
          <cell r="E1213">
            <v>0</v>
          </cell>
          <cell r="F1213" t="str">
            <v>Bass LL bắt FCO và LA</v>
          </cell>
          <cell r="G1213" t="str">
            <v>bộ</v>
          </cell>
          <cell r="H1213">
            <v>0</v>
          </cell>
          <cell r="I1213">
            <v>49000</v>
          </cell>
          <cell r="J1213">
            <v>0</v>
          </cell>
          <cell r="L1213">
            <v>0</v>
          </cell>
          <cell r="M1213">
            <v>0</v>
          </cell>
          <cell r="N1213">
            <v>0</v>
          </cell>
          <cell r="O1213">
            <v>0</v>
          </cell>
          <cell r="Q1213">
            <v>0</v>
          </cell>
          <cell r="R1213">
            <v>0</v>
          </cell>
          <cell r="U1213">
            <v>0.5</v>
          </cell>
          <cell r="V1213">
            <v>0</v>
          </cell>
        </row>
        <row r="1214">
          <cell r="A1214">
            <v>0</v>
          </cell>
          <cell r="B1214" t="str">
            <v>B16350</v>
          </cell>
          <cell r="C1214">
            <v>0</v>
          </cell>
          <cell r="E1214">
            <v>0</v>
          </cell>
          <cell r="F1214" t="str">
            <v>Boulon 16x350+ 2 long đền vuông D18-50x50x3/Zn</v>
          </cell>
          <cell r="G1214" t="str">
            <v>bộ</v>
          </cell>
          <cell r="H1214">
            <v>0</v>
          </cell>
          <cell r="I1214">
            <v>26400</v>
          </cell>
          <cell r="J1214">
            <v>0</v>
          </cell>
          <cell r="L1214">
            <v>0</v>
          </cell>
          <cell r="M1214">
            <v>0</v>
          </cell>
          <cell r="N1214">
            <v>0</v>
          </cell>
          <cell r="O1214">
            <v>0</v>
          </cell>
          <cell r="Q1214">
            <v>0</v>
          </cell>
          <cell r="R1214">
            <v>0</v>
          </cell>
          <cell r="U1214">
            <v>0.3</v>
          </cell>
          <cell r="V1214">
            <v>0</v>
          </cell>
        </row>
        <row r="1215">
          <cell r="A1215">
            <v>0</v>
          </cell>
          <cell r="B1215" t="str">
            <v>B16250</v>
          </cell>
          <cell r="C1215">
            <v>0</v>
          </cell>
          <cell r="E1215">
            <v>0</v>
          </cell>
          <cell r="F1215" t="str">
            <v>Boulon 16x250+ 2 long đền vuông D18-50x50x3/Zn</v>
          </cell>
          <cell r="G1215" t="str">
            <v>bộ</v>
          </cell>
          <cell r="I1215">
            <v>23600</v>
          </cell>
          <cell r="J1215">
            <v>0</v>
          </cell>
          <cell r="L1215">
            <v>0</v>
          </cell>
          <cell r="M1215">
            <v>0</v>
          </cell>
          <cell r="N1215">
            <v>0</v>
          </cell>
          <cell r="O1215">
            <v>0</v>
          </cell>
          <cell r="Q1215">
            <v>0</v>
          </cell>
          <cell r="R1215">
            <v>0</v>
          </cell>
          <cell r="U1215">
            <v>0.23</v>
          </cell>
          <cell r="V1215">
            <v>0</v>
          </cell>
        </row>
        <row r="1216">
          <cell r="A1216">
            <v>0</v>
          </cell>
          <cell r="B1216" t="str">
            <v>lcom2600</v>
          </cell>
          <cell r="C1216">
            <v>0</v>
          </cell>
          <cell r="E1216" t="str">
            <v>05.6001</v>
          </cell>
          <cell r="F1216" t="str">
            <v>Lắp đà composite 2600mm đơn</v>
          </cell>
          <cell r="G1216" t="str">
            <v>bộ</v>
          </cell>
          <cell r="H1216">
            <v>0</v>
          </cell>
          <cell r="I1216">
            <v>0</v>
          </cell>
          <cell r="L1216" t="str">
            <v>47292,x1,7</v>
          </cell>
          <cell r="N1216">
            <v>0</v>
          </cell>
          <cell r="Q1216">
            <v>0</v>
          </cell>
          <cell r="U1216">
            <v>0</v>
          </cell>
          <cell r="V1216">
            <v>0</v>
          </cell>
        </row>
        <row r="1217">
          <cell r="A1217">
            <v>0</v>
          </cell>
          <cell r="C1217">
            <v>0</v>
          </cell>
          <cell r="D1217">
            <v>0</v>
          </cell>
          <cell r="F1217" t="str">
            <v>Xà đơn L75x75x8x2600 (3 ốp) đỡ sứ, FCO &amp; LA</v>
          </cell>
          <cell r="G1217" t="str">
            <v>Bộ</v>
          </cell>
          <cell r="H1217">
            <v>0</v>
          </cell>
          <cell r="N1217">
            <v>0</v>
          </cell>
          <cell r="O1217">
            <v>0</v>
          </cell>
          <cell r="Q1217">
            <v>0</v>
          </cell>
          <cell r="R1217">
            <v>0</v>
          </cell>
          <cell r="U1217">
            <v>0</v>
          </cell>
          <cell r="V1217">
            <v>0</v>
          </cell>
        </row>
        <row r="1218">
          <cell r="A1218">
            <v>0</v>
          </cell>
          <cell r="C1218">
            <v>0</v>
          </cell>
          <cell r="F1218" t="str">
            <v>Gồm có:</v>
          </cell>
          <cell r="N1218">
            <v>0</v>
          </cell>
          <cell r="O1218">
            <v>0</v>
          </cell>
          <cell r="Q1218">
            <v>0</v>
          </cell>
          <cell r="R1218">
            <v>0</v>
          </cell>
          <cell r="U1218">
            <v>0</v>
          </cell>
          <cell r="V1218">
            <v>0</v>
          </cell>
        </row>
        <row r="1219">
          <cell r="A1219">
            <v>0</v>
          </cell>
          <cell r="B1219" t="str">
            <v>sl75</v>
          </cell>
          <cell r="C1219">
            <v>0</v>
          </cell>
          <cell r="E1219">
            <v>0</v>
          </cell>
          <cell r="F1219" t="str">
            <v>Sắt góc L75 x75 x8</v>
          </cell>
          <cell r="G1219" t="str">
            <v>kg</v>
          </cell>
          <cell r="H1219">
            <v>0</v>
          </cell>
          <cell r="I1219">
            <v>28961</v>
          </cell>
          <cell r="L1219">
            <v>0</v>
          </cell>
          <cell r="M1219">
            <v>0</v>
          </cell>
          <cell r="N1219">
            <v>0</v>
          </cell>
          <cell r="O1219">
            <v>0</v>
          </cell>
          <cell r="Q1219">
            <v>0</v>
          </cell>
          <cell r="R1219">
            <v>0</v>
          </cell>
          <cell r="U1219">
            <v>0</v>
          </cell>
          <cell r="V1219">
            <v>0</v>
          </cell>
        </row>
        <row r="1220">
          <cell r="A1220">
            <v>0</v>
          </cell>
          <cell r="B1220" t="str">
            <v>B16300</v>
          </cell>
          <cell r="C1220">
            <v>0</v>
          </cell>
          <cell r="E1220">
            <v>0</v>
          </cell>
          <cell r="F1220" t="str">
            <v>Boulon 16x300+ 2 long đền vuông D18-50x50x3/Zn</v>
          </cell>
          <cell r="G1220" t="str">
            <v>bộ</v>
          </cell>
          <cell r="H1220">
            <v>0</v>
          </cell>
          <cell r="I1220">
            <v>25700</v>
          </cell>
          <cell r="J1220">
            <v>0</v>
          </cell>
          <cell r="L1220">
            <v>0</v>
          </cell>
          <cell r="M1220">
            <v>0</v>
          </cell>
          <cell r="N1220">
            <v>0</v>
          </cell>
          <cell r="O1220">
            <v>0</v>
          </cell>
          <cell r="Q1220">
            <v>0</v>
          </cell>
          <cell r="R1220">
            <v>0</v>
          </cell>
          <cell r="U1220">
            <v>0.25</v>
          </cell>
          <cell r="V1220">
            <v>0</v>
          </cell>
        </row>
        <row r="1221">
          <cell r="A1221">
            <v>0</v>
          </cell>
          <cell r="B1221" t="str">
            <v>BATLI</v>
          </cell>
          <cell r="C1221">
            <v>0</v>
          </cell>
          <cell r="E1221">
            <v>0</v>
          </cell>
          <cell r="F1221" t="str">
            <v>Bass LI bắt FCO</v>
          </cell>
          <cell r="G1221" t="str">
            <v>Bộ</v>
          </cell>
          <cell r="H1221">
            <v>0</v>
          </cell>
          <cell r="I1221">
            <v>34000</v>
          </cell>
          <cell r="L1221">
            <v>0</v>
          </cell>
          <cell r="M1221">
            <v>0</v>
          </cell>
          <cell r="N1221">
            <v>0</v>
          </cell>
          <cell r="Q1221">
            <v>0</v>
          </cell>
          <cell r="R1221">
            <v>0</v>
          </cell>
          <cell r="U1221">
            <v>0.4</v>
          </cell>
          <cell r="V1221">
            <v>0</v>
          </cell>
        </row>
        <row r="1222">
          <cell r="A1222">
            <v>0</v>
          </cell>
          <cell r="B1222" t="str">
            <v>LXHN1</v>
          </cell>
          <cell r="C1222">
            <v>0</v>
          </cell>
          <cell r="E1222" t="str">
            <v>05.6044</v>
          </cell>
          <cell r="F1222" t="str">
            <v>Lắp xà cột Pi loại ≤140kg/xà</v>
          </cell>
          <cell r="G1222" t="str">
            <v>bộ</v>
          </cell>
          <cell r="H1222">
            <v>0</v>
          </cell>
          <cell r="I1222">
            <v>0</v>
          </cell>
          <cell r="L1222" t="str">
            <v>474961,x1,7</v>
          </cell>
          <cell r="N1222">
            <v>0</v>
          </cell>
          <cell r="Q1222">
            <v>0</v>
          </cell>
          <cell r="U1222">
            <v>0</v>
          </cell>
          <cell r="V1222">
            <v>0</v>
          </cell>
        </row>
        <row r="1223">
          <cell r="A1223">
            <v>0</v>
          </cell>
          <cell r="C1223">
            <v>0</v>
          </cell>
          <cell r="D1223">
            <v>0</v>
          </cell>
          <cell r="F1223" t="str">
            <v>Xà đơn L75x75x8x2600 (0 ốp) đở thùng CB</v>
          </cell>
          <cell r="G1223" t="str">
            <v>Bộ</v>
          </cell>
          <cell r="H1223">
            <v>0</v>
          </cell>
          <cell r="N1223">
            <v>0</v>
          </cell>
          <cell r="O1223">
            <v>0</v>
          </cell>
          <cell r="Q1223">
            <v>0</v>
          </cell>
          <cell r="R1223">
            <v>0</v>
          </cell>
          <cell r="U1223">
            <v>0</v>
          </cell>
          <cell r="V1223">
            <v>0</v>
          </cell>
        </row>
        <row r="1224">
          <cell r="A1224">
            <v>0</v>
          </cell>
          <cell r="C1224">
            <v>0</v>
          </cell>
          <cell r="F1224" t="str">
            <v>Gồm có:</v>
          </cell>
          <cell r="N1224">
            <v>0</v>
          </cell>
          <cell r="O1224">
            <v>0</v>
          </cell>
          <cell r="Q1224">
            <v>0</v>
          </cell>
          <cell r="R1224">
            <v>0</v>
          </cell>
          <cell r="U1224">
            <v>0</v>
          </cell>
          <cell r="V1224">
            <v>0</v>
          </cell>
        </row>
        <row r="1225">
          <cell r="A1225">
            <v>0</v>
          </cell>
          <cell r="B1225" t="str">
            <v>sl75</v>
          </cell>
          <cell r="C1225">
            <v>0</v>
          </cell>
          <cell r="E1225">
            <v>0</v>
          </cell>
          <cell r="F1225" t="str">
            <v>Sắt góc L75 x75 x8</v>
          </cell>
          <cell r="G1225" t="str">
            <v>kg</v>
          </cell>
          <cell r="H1225">
            <v>0</v>
          </cell>
          <cell r="I1225">
            <v>28961</v>
          </cell>
          <cell r="L1225">
            <v>0</v>
          </cell>
          <cell r="N1225">
            <v>0</v>
          </cell>
          <cell r="U1225">
            <v>0</v>
          </cell>
          <cell r="V1225">
            <v>0</v>
          </cell>
        </row>
        <row r="1226">
          <cell r="A1226">
            <v>0</v>
          </cell>
          <cell r="B1226" t="str">
            <v>B16400</v>
          </cell>
          <cell r="C1226">
            <v>0</v>
          </cell>
          <cell r="E1226">
            <v>0</v>
          </cell>
          <cell r="F1226" t="str">
            <v>Boulon 16x400+ 2 long đền vuông D18-50x50x3/Zn</v>
          </cell>
          <cell r="G1226" t="str">
            <v>bộ</v>
          </cell>
          <cell r="H1226">
            <v>0</v>
          </cell>
          <cell r="I1226">
            <v>27100</v>
          </cell>
          <cell r="J1226">
            <v>0</v>
          </cell>
          <cell r="L1226">
            <v>0</v>
          </cell>
          <cell r="N1226">
            <v>0</v>
          </cell>
          <cell r="U1226">
            <v>0.33</v>
          </cell>
          <cell r="V1226">
            <v>0</v>
          </cell>
        </row>
        <row r="1227">
          <cell r="A1227">
            <v>0</v>
          </cell>
          <cell r="B1227" t="str">
            <v>B1240</v>
          </cell>
          <cell r="C1227">
            <v>0</v>
          </cell>
          <cell r="E1227">
            <v>0</v>
          </cell>
          <cell r="F1227" t="str">
            <v>Boulon 12x40+ 2 long đền vuông D14-50x50x3/Zn</v>
          </cell>
          <cell r="G1227" t="str">
            <v>bộ</v>
          </cell>
          <cell r="H1227">
            <v>0</v>
          </cell>
          <cell r="I1227">
            <v>8300</v>
          </cell>
          <cell r="J1227">
            <v>0</v>
          </cell>
          <cell r="L1227">
            <v>0</v>
          </cell>
          <cell r="N1227">
            <v>0</v>
          </cell>
          <cell r="U1227">
            <v>0</v>
          </cell>
          <cell r="V1227">
            <v>0</v>
          </cell>
        </row>
        <row r="1228">
          <cell r="A1228">
            <v>0</v>
          </cell>
          <cell r="B1228" t="str">
            <v>LXHN1</v>
          </cell>
          <cell r="C1228">
            <v>0</v>
          </cell>
          <cell r="E1228" t="str">
            <v>05.6044</v>
          </cell>
          <cell r="F1228" t="str">
            <v>Lắp xà cột Pi loại ≤140kg/xà</v>
          </cell>
          <cell r="G1228" t="str">
            <v>bộ</v>
          </cell>
          <cell r="H1228">
            <v>0</v>
          </cell>
          <cell r="I1228">
            <v>0</v>
          </cell>
          <cell r="L1228" t="str">
            <v>474961,x1,7</v>
          </cell>
          <cell r="N1228">
            <v>0</v>
          </cell>
          <cell r="Q1228">
            <v>0</v>
          </cell>
          <cell r="U1228">
            <v>0</v>
          </cell>
          <cell r="V1228">
            <v>0</v>
          </cell>
        </row>
        <row r="1229">
          <cell r="A1229">
            <v>0</v>
          </cell>
          <cell r="B1229" t="str">
            <v>BOCX</v>
          </cell>
          <cell r="C1229">
            <v>0</v>
          </cell>
          <cell r="E1229" t="str">
            <v>02.1115</v>
          </cell>
          <cell r="F1229" t="str">
            <v>Bốc dỡ xà, thép thanh</v>
          </cell>
          <cell r="G1229" t="str">
            <v>tấn</v>
          </cell>
          <cell r="H1229">
            <v>0</v>
          </cell>
          <cell r="I1229">
            <v>0</v>
          </cell>
          <cell r="L1229" t="str">
            <v>11262,x1,7</v>
          </cell>
          <cell r="N1229">
            <v>0</v>
          </cell>
          <cell r="Q1229">
            <v>0</v>
          </cell>
          <cell r="U1229">
            <v>0</v>
          </cell>
          <cell r="V1229">
            <v>0</v>
          </cell>
        </row>
        <row r="1230">
          <cell r="A1230">
            <v>0</v>
          </cell>
          <cell r="B1230" t="str">
            <v>B16300</v>
          </cell>
          <cell r="C1230">
            <v>0</v>
          </cell>
          <cell r="E1230">
            <v>0</v>
          </cell>
          <cell r="F1230" t="str">
            <v>Boulon 16x300+ 2 long đền vuông D18-50x50x3/Zn</v>
          </cell>
          <cell r="G1230" t="str">
            <v>bộ</v>
          </cell>
          <cell r="H1230">
            <v>0</v>
          </cell>
          <cell r="I1230">
            <v>25700</v>
          </cell>
          <cell r="J1230">
            <v>0</v>
          </cell>
          <cell r="L1230">
            <v>0</v>
          </cell>
          <cell r="M1230">
            <v>0</v>
          </cell>
          <cell r="N1230">
            <v>0</v>
          </cell>
          <cell r="O1230">
            <v>0</v>
          </cell>
          <cell r="Q1230">
            <v>0</v>
          </cell>
          <cell r="R1230">
            <v>0</v>
          </cell>
          <cell r="U1230">
            <v>0.25</v>
          </cell>
          <cell r="V1230">
            <v>0</v>
          </cell>
        </row>
        <row r="1231">
          <cell r="A1231">
            <v>0</v>
          </cell>
          <cell r="B1231" t="str">
            <v>B16250</v>
          </cell>
          <cell r="C1231">
            <v>0</v>
          </cell>
          <cell r="E1231">
            <v>0</v>
          </cell>
          <cell r="F1231" t="str">
            <v>Boulon 16x250+ 2 long đền vuông D18-50x50x3/Zn</v>
          </cell>
          <cell r="G1231" t="str">
            <v>bộ</v>
          </cell>
          <cell r="H1231">
            <v>0</v>
          </cell>
          <cell r="I1231">
            <v>23600</v>
          </cell>
          <cell r="J1231">
            <v>0</v>
          </cell>
          <cell r="L1231">
            <v>0</v>
          </cell>
          <cell r="M1231">
            <v>0</v>
          </cell>
          <cell r="N1231">
            <v>0</v>
          </cell>
          <cell r="O1231">
            <v>0</v>
          </cell>
          <cell r="Q1231">
            <v>0</v>
          </cell>
          <cell r="R1231">
            <v>0</v>
          </cell>
          <cell r="U1231">
            <v>0.23</v>
          </cell>
          <cell r="V1231">
            <v>0</v>
          </cell>
        </row>
        <row r="1232">
          <cell r="A1232">
            <v>0</v>
          </cell>
          <cell r="C1232">
            <v>0</v>
          </cell>
          <cell r="D1232">
            <v>0</v>
          </cell>
          <cell r="F1232" t="str">
            <v>Xà kép L75x75x8x2200 (4 ốp)  bắt sứ treo, TI</v>
          </cell>
          <cell r="G1232" t="str">
            <v>Bộ</v>
          </cell>
          <cell r="H1232">
            <v>0</v>
          </cell>
          <cell r="N1232">
            <v>0</v>
          </cell>
          <cell r="O1232">
            <v>0</v>
          </cell>
          <cell r="Q1232">
            <v>0</v>
          </cell>
          <cell r="R1232">
            <v>0</v>
          </cell>
          <cell r="U1232">
            <v>0</v>
          </cell>
          <cell r="V1232">
            <v>0</v>
          </cell>
        </row>
        <row r="1233">
          <cell r="A1233">
            <v>0</v>
          </cell>
          <cell r="C1233">
            <v>0</v>
          </cell>
          <cell r="F1233" t="str">
            <v>Gồm có:</v>
          </cell>
          <cell r="N1233">
            <v>0</v>
          </cell>
          <cell r="O1233">
            <v>0</v>
          </cell>
          <cell r="Q1233">
            <v>0</v>
          </cell>
          <cell r="R1233">
            <v>0</v>
          </cell>
          <cell r="U1233">
            <v>0</v>
          </cell>
          <cell r="V1233">
            <v>0</v>
          </cell>
        </row>
        <row r="1234">
          <cell r="A1234">
            <v>0</v>
          </cell>
          <cell r="B1234" t="str">
            <v>sl75</v>
          </cell>
          <cell r="C1234">
            <v>0</v>
          </cell>
          <cell r="E1234">
            <v>0</v>
          </cell>
          <cell r="F1234" t="str">
            <v>Sắt góc L75 x75 x8</v>
          </cell>
          <cell r="G1234" t="str">
            <v>kg</v>
          </cell>
          <cell r="H1234">
            <v>0</v>
          </cell>
          <cell r="I1234">
            <v>28961</v>
          </cell>
          <cell r="L1234">
            <v>0</v>
          </cell>
          <cell r="N1234">
            <v>0</v>
          </cell>
          <cell r="U1234">
            <v>0</v>
          </cell>
          <cell r="V1234">
            <v>0</v>
          </cell>
        </row>
        <row r="1235">
          <cell r="A1235">
            <v>0</v>
          </cell>
          <cell r="B1235" t="str">
            <v>sl50</v>
          </cell>
          <cell r="C1235">
            <v>0</v>
          </cell>
          <cell r="E1235">
            <v>0</v>
          </cell>
          <cell r="F1235" t="str">
            <v>Sắt góc L50 x50 x5 (Thanh choáng 810)</v>
          </cell>
          <cell r="G1235" t="str">
            <v>kg</v>
          </cell>
          <cell r="H1235">
            <v>0</v>
          </cell>
          <cell r="I1235">
            <v>28961</v>
          </cell>
          <cell r="L1235">
            <v>0</v>
          </cell>
          <cell r="N1235">
            <v>0</v>
          </cell>
          <cell r="U1235">
            <v>0</v>
          </cell>
          <cell r="V1235">
            <v>0</v>
          </cell>
        </row>
        <row r="1236">
          <cell r="A1236">
            <v>0</v>
          </cell>
          <cell r="B1236" t="str">
            <v>B16300</v>
          </cell>
          <cell r="C1236">
            <v>0</v>
          </cell>
          <cell r="E1236">
            <v>0</v>
          </cell>
          <cell r="F1236" t="str">
            <v>Boulon 16x300+ 2 long đền vuông D18-50x50x3/Zn</v>
          </cell>
          <cell r="G1236" t="str">
            <v>bộ</v>
          </cell>
          <cell r="H1236">
            <v>0</v>
          </cell>
          <cell r="I1236">
            <v>25700</v>
          </cell>
          <cell r="J1236">
            <v>0</v>
          </cell>
          <cell r="L1236">
            <v>0</v>
          </cell>
          <cell r="N1236">
            <v>0</v>
          </cell>
          <cell r="U1236">
            <v>0.25</v>
          </cell>
          <cell r="V1236">
            <v>0</v>
          </cell>
        </row>
        <row r="1237">
          <cell r="A1237">
            <v>0</v>
          </cell>
          <cell r="B1237" t="str">
            <v>B1650</v>
          </cell>
          <cell r="C1237">
            <v>0</v>
          </cell>
          <cell r="E1237">
            <v>0</v>
          </cell>
          <cell r="F1237" t="str">
            <v>Boulon 16x50+ 2 long đền vuông D18-50x50x3/Zn</v>
          </cell>
          <cell r="G1237" t="str">
            <v>bộ</v>
          </cell>
          <cell r="H1237">
            <v>0</v>
          </cell>
          <cell r="I1237">
            <v>12900</v>
          </cell>
          <cell r="J1237">
            <v>0</v>
          </cell>
          <cell r="L1237">
            <v>0</v>
          </cell>
          <cell r="N1237">
            <v>0</v>
          </cell>
          <cell r="U1237">
            <v>0.25</v>
          </cell>
          <cell r="V1237">
            <v>0</v>
          </cell>
        </row>
        <row r="1238">
          <cell r="A1238">
            <v>0</v>
          </cell>
          <cell r="B1238" t="str">
            <v>B16300V</v>
          </cell>
          <cell r="C1238">
            <v>0</v>
          </cell>
          <cell r="E1238">
            <v>0</v>
          </cell>
          <cell r="F1238" t="str">
            <v>Boulon 16x300VRS + 4ecu + 4 long đền vuông D18-50x50x3/Zn</v>
          </cell>
          <cell r="G1238" t="str">
            <v>bộ</v>
          </cell>
          <cell r="H1238">
            <v>0</v>
          </cell>
          <cell r="I1238">
            <v>33500</v>
          </cell>
          <cell r="J1238">
            <v>0</v>
          </cell>
          <cell r="L1238">
            <v>0</v>
          </cell>
          <cell r="M1238">
            <v>0</v>
          </cell>
          <cell r="N1238">
            <v>0</v>
          </cell>
          <cell r="O1238">
            <v>0</v>
          </cell>
          <cell r="Q1238">
            <v>0</v>
          </cell>
          <cell r="R1238">
            <v>0</v>
          </cell>
          <cell r="U1238">
            <v>0.3</v>
          </cell>
          <cell r="V1238">
            <v>0</v>
          </cell>
        </row>
        <row r="1239">
          <cell r="A1239">
            <v>0</v>
          </cell>
          <cell r="B1239" t="str">
            <v>LXINL</v>
          </cell>
          <cell r="C1239">
            <v>0</v>
          </cell>
          <cell r="E1239" t="str">
            <v>05.6032</v>
          </cell>
          <cell r="F1239" t="str">
            <v>Lắp xà néo ≤ 100kg</v>
          </cell>
          <cell r="G1239" t="str">
            <v>bộ</v>
          </cell>
          <cell r="H1239">
            <v>0</v>
          </cell>
          <cell r="I1239">
            <v>0</v>
          </cell>
          <cell r="L1239" t="str">
            <v>191024,x1,5</v>
          </cell>
          <cell r="N1239">
            <v>0</v>
          </cell>
          <cell r="Q1239">
            <v>0</v>
          </cell>
          <cell r="U1239">
            <v>0</v>
          </cell>
          <cell r="V1239">
            <v>0</v>
          </cell>
        </row>
        <row r="1240">
          <cell r="A1240">
            <v>0</v>
          </cell>
          <cell r="C1240">
            <v>0</v>
          </cell>
          <cell r="D1240">
            <v>0</v>
          </cell>
          <cell r="F1240" t="str">
            <v>Xà đơn L75x75x8x2400 (4 ốp) đỡ sú</v>
          </cell>
          <cell r="G1240" t="str">
            <v>Bộ</v>
          </cell>
          <cell r="H1240">
            <v>0</v>
          </cell>
          <cell r="N1240">
            <v>0</v>
          </cell>
          <cell r="O1240">
            <v>0</v>
          </cell>
          <cell r="Q1240">
            <v>0</v>
          </cell>
          <cell r="R1240">
            <v>0</v>
          </cell>
          <cell r="U1240">
            <v>0</v>
          </cell>
          <cell r="V1240">
            <v>0</v>
          </cell>
        </row>
        <row r="1241">
          <cell r="A1241">
            <v>0</v>
          </cell>
          <cell r="C1241">
            <v>0</v>
          </cell>
          <cell r="F1241" t="str">
            <v>Gồm có:</v>
          </cell>
          <cell r="N1241">
            <v>0</v>
          </cell>
          <cell r="O1241">
            <v>0</v>
          </cell>
          <cell r="Q1241">
            <v>0</v>
          </cell>
          <cell r="R1241">
            <v>0</v>
          </cell>
          <cell r="U1241">
            <v>0</v>
          </cell>
          <cell r="V1241">
            <v>0</v>
          </cell>
        </row>
        <row r="1242">
          <cell r="A1242">
            <v>0</v>
          </cell>
          <cell r="B1242" t="str">
            <v>sl75</v>
          </cell>
          <cell r="C1242">
            <v>0</v>
          </cell>
          <cell r="E1242">
            <v>0</v>
          </cell>
          <cell r="F1242" t="str">
            <v>Sắt góc L75 x75 x8</v>
          </cell>
          <cell r="G1242" t="str">
            <v>kg</v>
          </cell>
          <cell r="H1242">
            <v>0</v>
          </cell>
          <cell r="I1242">
            <v>28961</v>
          </cell>
          <cell r="L1242">
            <v>0</v>
          </cell>
          <cell r="N1242">
            <v>0</v>
          </cell>
          <cell r="U1242">
            <v>0</v>
          </cell>
          <cell r="V1242">
            <v>0</v>
          </cell>
        </row>
        <row r="1243">
          <cell r="A1243">
            <v>0</v>
          </cell>
          <cell r="B1243" t="str">
            <v>sl50</v>
          </cell>
          <cell r="C1243">
            <v>0</v>
          </cell>
          <cell r="E1243">
            <v>0</v>
          </cell>
          <cell r="F1243" t="str">
            <v>Sắt góc L50 x50 x5 (Thanh choáng 810)</v>
          </cell>
          <cell r="G1243" t="str">
            <v>kg</v>
          </cell>
          <cell r="H1243">
            <v>0</v>
          </cell>
          <cell r="I1243">
            <v>28961</v>
          </cell>
          <cell r="L1243">
            <v>0</v>
          </cell>
          <cell r="N1243">
            <v>0</v>
          </cell>
          <cell r="U1243">
            <v>0</v>
          </cell>
          <cell r="V1243">
            <v>0</v>
          </cell>
        </row>
        <row r="1244">
          <cell r="A1244">
            <v>0</v>
          </cell>
          <cell r="B1244" t="str">
            <v>B16350</v>
          </cell>
          <cell r="C1244">
            <v>0</v>
          </cell>
          <cell r="E1244">
            <v>0</v>
          </cell>
          <cell r="F1244" t="str">
            <v>Boulon 16x350+ 2 long đền vuông D18-50x50x3/Zn</v>
          </cell>
          <cell r="G1244" t="str">
            <v>bộ</v>
          </cell>
          <cell r="H1244">
            <v>0</v>
          </cell>
          <cell r="I1244">
            <v>26400</v>
          </cell>
          <cell r="J1244">
            <v>0</v>
          </cell>
          <cell r="L1244">
            <v>0</v>
          </cell>
          <cell r="N1244">
            <v>0</v>
          </cell>
          <cell r="U1244">
            <v>0.3</v>
          </cell>
          <cell r="V1244">
            <v>0</v>
          </cell>
        </row>
        <row r="1245">
          <cell r="A1245">
            <v>0</v>
          </cell>
          <cell r="B1245" t="str">
            <v>B1650</v>
          </cell>
          <cell r="C1245">
            <v>0</v>
          </cell>
          <cell r="E1245">
            <v>0</v>
          </cell>
          <cell r="F1245" t="str">
            <v>Boulon 16x50+ 2 long đền vuông D18-50x50x3/Zn</v>
          </cell>
          <cell r="G1245" t="str">
            <v>bộ</v>
          </cell>
          <cell r="H1245">
            <v>0</v>
          </cell>
          <cell r="I1245">
            <v>12900</v>
          </cell>
          <cell r="J1245">
            <v>0</v>
          </cell>
          <cell r="L1245">
            <v>0</v>
          </cell>
          <cell r="N1245">
            <v>0</v>
          </cell>
          <cell r="U1245">
            <v>0.25</v>
          </cell>
          <cell r="V1245">
            <v>0</v>
          </cell>
        </row>
        <row r="1246">
          <cell r="A1246">
            <v>0</v>
          </cell>
          <cell r="B1246" t="str">
            <v>BATLi</v>
          </cell>
          <cell r="C1246">
            <v>0</v>
          </cell>
          <cell r="E1246">
            <v>0</v>
          </cell>
          <cell r="F1246" t="str">
            <v>Bass LI bắt FCO</v>
          </cell>
          <cell r="G1246" t="str">
            <v>bộ</v>
          </cell>
          <cell r="H1246">
            <v>0</v>
          </cell>
          <cell r="I1246">
            <v>34000</v>
          </cell>
          <cell r="J1246">
            <v>0</v>
          </cell>
          <cell r="L1246">
            <v>0</v>
          </cell>
          <cell r="N1246">
            <v>0</v>
          </cell>
          <cell r="U1246">
            <v>0.4</v>
          </cell>
          <cell r="V1246">
            <v>0</v>
          </cell>
        </row>
        <row r="1247">
          <cell r="A1247">
            <v>0</v>
          </cell>
          <cell r="B1247" t="str">
            <v>cdxa</v>
          </cell>
          <cell r="C1247">
            <v>0</v>
          </cell>
          <cell r="E1247" t="str">
            <v>06.3231</v>
          </cell>
          <cell r="F1247" t="str">
            <v xml:space="preserve">Cổ dê chống lắc 8x80x800 </v>
          </cell>
          <cell r="G1247" t="str">
            <v>bộ</v>
          </cell>
          <cell r="H1247">
            <v>0</v>
          </cell>
          <cell r="I1247">
            <v>15140.380999999999</v>
          </cell>
          <cell r="J1247">
            <v>0</v>
          </cell>
          <cell r="L1247">
            <v>0</v>
          </cell>
          <cell r="N1247">
            <v>0</v>
          </cell>
          <cell r="U1247">
            <v>0</v>
          </cell>
          <cell r="V1247">
            <v>0</v>
          </cell>
        </row>
        <row r="1248">
          <cell r="A1248">
            <v>0</v>
          </cell>
          <cell r="B1248" t="str">
            <v>LXItl</v>
          </cell>
          <cell r="C1248">
            <v>0</v>
          </cell>
          <cell r="E1248" t="str">
            <v>05.6021</v>
          </cell>
          <cell r="F1248" t="str">
            <v>Lắp xà đỡ ≤ 50kg</v>
          </cell>
          <cell r="G1248" t="str">
            <v>bộ</v>
          </cell>
          <cell r="H1248">
            <v>0</v>
          </cell>
          <cell r="I1248">
            <v>0</v>
          </cell>
          <cell r="L1248" t="str">
            <v>234423,x1,5</v>
          </cell>
          <cell r="N1248">
            <v>0</v>
          </cell>
          <cell r="Q1248">
            <v>0</v>
          </cell>
          <cell r="U1248">
            <v>0</v>
          </cell>
          <cell r="V1248">
            <v>0</v>
          </cell>
        </row>
        <row r="1249">
          <cell r="A1249">
            <v>0</v>
          </cell>
          <cell r="C1249">
            <v>0</v>
          </cell>
          <cell r="D1249">
            <v>0</v>
          </cell>
          <cell r="F1249" t="str">
            <v>Bộ tiếp địa Trạm biến áp</v>
          </cell>
          <cell r="G1249" t="str">
            <v>Bộ</v>
          </cell>
          <cell r="H1249">
            <v>0</v>
          </cell>
          <cell r="N1249">
            <v>0</v>
          </cell>
          <cell r="O1249">
            <v>0</v>
          </cell>
          <cell r="Q1249">
            <v>0</v>
          </cell>
          <cell r="R1249">
            <v>0</v>
          </cell>
          <cell r="U1249">
            <v>0</v>
          </cell>
          <cell r="V1249">
            <v>0</v>
          </cell>
        </row>
        <row r="1250">
          <cell r="A1250">
            <v>0</v>
          </cell>
          <cell r="C1250">
            <v>0</v>
          </cell>
          <cell r="F1250" t="str">
            <v>Gồm có:</v>
          </cell>
          <cell r="N1250">
            <v>0</v>
          </cell>
          <cell r="O1250">
            <v>0</v>
          </cell>
          <cell r="Q1250">
            <v>0</v>
          </cell>
          <cell r="R1250">
            <v>0</v>
          </cell>
          <cell r="U1250">
            <v>0</v>
          </cell>
          <cell r="V1250">
            <v>0</v>
          </cell>
        </row>
        <row r="1251">
          <cell r="A1251">
            <v>0</v>
          </cell>
          <cell r="B1251" t="str">
            <v>M25</v>
          </cell>
          <cell r="C1251">
            <v>0</v>
          </cell>
          <cell r="E1251">
            <v>0</v>
          </cell>
          <cell r="F1251" t="str">
            <v>Cáp đồng trần M25mm2</v>
          </cell>
          <cell r="G1251" t="str">
            <v>kg</v>
          </cell>
          <cell r="H1251">
            <v>0</v>
          </cell>
          <cell r="I1251">
            <v>186600</v>
          </cell>
          <cell r="L1251">
            <v>0</v>
          </cell>
          <cell r="M1251">
            <v>0</v>
          </cell>
          <cell r="N1251">
            <v>0</v>
          </cell>
          <cell r="O1251">
            <v>0</v>
          </cell>
          <cell r="Q1251">
            <v>0</v>
          </cell>
          <cell r="R1251">
            <v>0</v>
          </cell>
          <cell r="U1251">
            <v>1</v>
          </cell>
          <cell r="V1251">
            <v>0</v>
          </cell>
        </row>
        <row r="1252">
          <cell r="A1252">
            <v>0</v>
          </cell>
          <cell r="B1252" t="str">
            <v>M25</v>
          </cell>
          <cell r="C1252">
            <v>0</v>
          </cell>
          <cell r="E1252">
            <v>0</v>
          </cell>
          <cell r="F1252" t="str">
            <v>Cáp đồng trần M25mm2: 17m noái leân voû caùc thieát bò</v>
          </cell>
          <cell r="G1252" t="str">
            <v>kg</v>
          </cell>
          <cell r="H1252">
            <v>0</v>
          </cell>
          <cell r="I1252">
            <v>186600</v>
          </cell>
          <cell r="L1252">
            <v>0</v>
          </cell>
          <cell r="M1252">
            <v>0</v>
          </cell>
          <cell r="N1252">
            <v>0</v>
          </cell>
          <cell r="O1252">
            <v>0</v>
          </cell>
          <cell r="Q1252">
            <v>0</v>
          </cell>
          <cell r="R1252">
            <v>0</v>
          </cell>
          <cell r="U1252">
            <v>1</v>
          </cell>
          <cell r="V1252">
            <v>0</v>
          </cell>
        </row>
        <row r="1253">
          <cell r="A1253">
            <v>0</v>
          </cell>
          <cell r="B1253" t="str">
            <v>CTD+K</v>
          </cell>
          <cell r="C1253">
            <v>0</v>
          </cell>
          <cell r="E1253">
            <v>0</v>
          </cell>
          <cell r="F1253" t="str">
            <v>Cọc tiếp đất φ 16- 2,4m + kẹp cọc</v>
          </cell>
          <cell r="G1253" t="str">
            <v>bộ</v>
          </cell>
          <cell r="H1253">
            <v>0</v>
          </cell>
          <cell r="I1253">
            <v>150000</v>
          </cell>
          <cell r="L1253">
            <v>0</v>
          </cell>
          <cell r="M1253">
            <v>0</v>
          </cell>
          <cell r="N1253">
            <v>0</v>
          </cell>
          <cell r="O1253">
            <v>0</v>
          </cell>
          <cell r="Q1253">
            <v>0</v>
          </cell>
          <cell r="R1253">
            <v>0</v>
          </cell>
          <cell r="U1253">
            <v>0</v>
          </cell>
          <cell r="V1253">
            <v>0</v>
          </cell>
        </row>
        <row r="1254">
          <cell r="A1254">
            <v>0</v>
          </cell>
          <cell r="B1254" t="str">
            <v>pvc21</v>
          </cell>
          <cell r="C1254">
            <v>0</v>
          </cell>
          <cell r="E1254" t="str">
            <v>07.2401</v>
          </cell>
          <cell r="F1254" t="str">
            <v xml:space="preserve">Ống PVC D21x1,6mm </v>
          </cell>
          <cell r="G1254" t="str">
            <v>m</v>
          </cell>
          <cell r="I1254">
            <v>3700</v>
          </cell>
          <cell r="L1254">
            <v>1434.37</v>
          </cell>
          <cell r="M1254">
            <v>0</v>
          </cell>
          <cell r="N1254">
            <v>0</v>
          </cell>
          <cell r="O1254">
            <v>0</v>
          </cell>
          <cell r="Q1254">
            <v>0</v>
          </cell>
          <cell r="R1254">
            <v>0</v>
          </cell>
          <cell r="U1254">
            <v>1</v>
          </cell>
          <cell r="V1254">
            <v>0</v>
          </cell>
        </row>
        <row r="1255">
          <cell r="A1255">
            <v>0</v>
          </cell>
          <cell r="B1255" t="str">
            <v>KE50</v>
          </cell>
          <cell r="C1255">
            <v>0</v>
          </cell>
          <cell r="E1255">
            <v>0</v>
          </cell>
          <cell r="F1255" t="str">
            <v>Kẹp ép WR cỡ dây 50mm2</v>
          </cell>
          <cell r="G1255" t="str">
            <v>cái</v>
          </cell>
          <cell r="H1255">
            <v>0</v>
          </cell>
          <cell r="I1255">
            <v>12000</v>
          </cell>
          <cell r="L1255">
            <v>0</v>
          </cell>
          <cell r="N1255">
            <v>0</v>
          </cell>
          <cell r="Q1255">
            <v>0</v>
          </cell>
          <cell r="U1255">
            <v>0.2</v>
          </cell>
          <cell r="V1255">
            <v>0</v>
          </cell>
        </row>
        <row r="1256">
          <cell r="A1256">
            <v>0</v>
          </cell>
          <cell r="B1256" t="str">
            <v>oxc38</v>
          </cell>
          <cell r="C1256">
            <v>0</v>
          </cell>
          <cell r="E1256" t="str">
            <v>04.3107</v>
          </cell>
          <cell r="F1256" t="str">
            <v xml:space="preserve">Ốc xiết cáp cỡ 38mm2 </v>
          </cell>
          <cell r="G1256" t="str">
            <v>cái</v>
          </cell>
          <cell r="H1256">
            <v>0</v>
          </cell>
          <cell r="I1256">
            <v>32000</v>
          </cell>
          <cell r="L1256">
            <v>6444</v>
          </cell>
          <cell r="N1256">
            <v>0</v>
          </cell>
          <cell r="O1256">
            <v>0</v>
          </cell>
          <cell r="Q1256">
            <v>0</v>
          </cell>
          <cell r="R1256">
            <v>0</v>
          </cell>
          <cell r="U1256">
            <v>0</v>
          </cell>
          <cell r="V1256">
            <v>0</v>
          </cell>
        </row>
        <row r="1257">
          <cell r="A1257">
            <v>0</v>
          </cell>
          <cell r="B1257" t="str">
            <v>B1240</v>
          </cell>
          <cell r="C1257">
            <v>0</v>
          </cell>
          <cell r="E1257">
            <v>0</v>
          </cell>
          <cell r="F1257" t="str">
            <v>Boulon 12x40+ 2 long đền vuông D14-50x50x3/Zn</v>
          </cell>
          <cell r="G1257" t="str">
            <v>bộ</v>
          </cell>
          <cell r="H1257">
            <v>0</v>
          </cell>
          <cell r="I1257">
            <v>8300</v>
          </cell>
          <cell r="L1257">
            <v>0</v>
          </cell>
          <cell r="M1257">
            <v>0</v>
          </cell>
          <cell r="N1257">
            <v>0</v>
          </cell>
          <cell r="O1257">
            <v>0</v>
          </cell>
          <cell r="Q1257">
            <v>0</v>
          </cell>
          <cell r="R1257">
            <v>0</v>
          </cell>
          <cell r="U1257">
            <v>0</v>
          </cell>
          <cell r="V1257">
            <v>0</v>
          </cell>
        </row>
        <row r="1258">
          <cell r="A1258">
            <v>0</v>
          </cell>
          <cell r="B1258" t="str">
            <v>COS25</v>
          </cell>
          <cell r="C1258">
            <v>0</v>
          </cell>
          <cell r="E1258" t="str">
            <v>03.4001</v>
          </cell>
          <cell r="F1258" t="str">
            <v>Đầu cosse ép Cu 25mm2</v>
          </cell>
          <cell r="G1258" t="str">
            <v>cái</v>
          </cell>
          <cell r="H1258">
            <v>0</v>
          </cell>
          <cell r="I1258">
            <v>2200</v>
          </cell>
          <cell r="L1258">
            <v>681.3</v>
          </cell>
          <cell r="M1258">
            <v>1472.7</v>
          </cell>
          <cell r="N1258">
            <v>0</v>
          </cell>
          <cell r="O1258">
            <v>0</v>
          </cell>
          <cell r="Q1258">
            <v>0</v>
          </cell>
          <cell r="R1258">
            <v>0</v>
          </cell>
          <cell r="U1258">
            <v>0.1</v>
          </cell>
          <cell r="V1258">
            <v>0</v>
          </cell>
        </row>
        <row r="1259">
          <cell r="A1259">
            <v>0</v>
          </cell>
          <cell r="B1259" t="str">
            <v>cd21</v>
          </cell>
          <cell r="C1259">
            <v>0</v>
          </cell>
          <cell r="E1259" t="str">
            <v>06.3231</v>
          </cell>
          <cell r="F1259" t="str">
            <v>Cổ dê kẹp ống PVC φ 21</v>
          </cell>
          <cell r="G1259" t="str">
            <v>bộ</v>
          </cell>
          <cell r="I1259">
            <v>39000</v>
          </cell>
          <cell r="M1259">
            <v>0</v>
          </cell>
          <cell r="N1259">
            <v>0</v>
          </cell>
          <cell r="O1259">
            <v>0</v>
          </cell>
          <cell r="Q1259">
            <v>0</v>
          </cell>
          <cell r="R1259">
            <v>0</v>
          </cell>
          <cell r="U1259">
            <v>0</v>
          </cell>
          <cell r="V1259">
            <v>0</v>
          </cell>
        </row>
        <row r="1260">
          <cell r="A1260">
            <v>0</v>
          </cell>
          <cell r="B1260" t="str">
            <v>lcd</v>
          </cell>
          <cell r="C1260">
            <v>0</v>
          </cell>
          <cell r="E1260" t="str">
            <v>06.3231</v>
          </cell>
          <cell r="F1260" t="str">
            <v>Lắp cổ dề</v>
          </cell>
          <cell r="G1260" t="str">
            <v>bộ</v>
          </cell>
          <cell r="L1260">
            <v>34935</v>
          </cell>
          <cell r="M1260">
            <v>0</v>
          </cell>
          <cell r="N1260">
            <v>0</v>
          </cell>
          <cell r="O1260">
            <v>0</v>
          </cell>
          <cell r="Q1260">
            <v>0</v>
          </cell>
          <cell r="R1260">
            <v>0</v>
          </cell>
          <cell r="U1260">
            <v>0</v>
          </cell>
          <cell r="V1260">
            <v>0</v>
          </cell>
        </row>
        <row r="1261">
          <cell r="A1261">
            <v>0</v>
          </cell>
          <cell r="B1261" t="str">
            <v>GTD</v>
          </cell>
          <cell r="C1261">
            <v>0</v>
          </cell>
          <cell r="E1261">
            <v>0</v>
          </cell>
          <cell r="F1261" t="str">
            <v>Giếng tiếp địa khoan đất</v>
          </cell>
          <cell r="G1261" t="str">
            <v>Cái</v>
          </cell>
          <cell r="H1261">
            <v>0</v>
          </cell>
          <cell r="I1261">
            <v>1000000</v>
          </cell>
          <cell r="L1261">
            <v>0</v>
          </cell>
          <cell r="M1261">
            <v>0</v>
          </cell>
          <cell r="N1261">
            <v>0</v>
          </cell>
          <cell r="O1261">
            <v>0</v>
          </cell>
          <cell r="Q1261">
            <v>0</v>
          </cell>
          <cell r="R1261">
            <v>0</v>
          </cell>
          <cell r="U1261">
            <v>0</v>
          </cell>
          <cell r="V1261">
            <v>0</v>
          </cell>
        </row>
        <row r="1262">
          <cell r="A1262">
            <v>0</v>
          </cell>
          <cell r="B1262" t="str">
            <v>DTD3</v>
          </cell>
          <cell r="C1262">
            <v>0</v>
          </cell>
          <cell r="E1262" t="str">
            <v>AB.11513</v>
          </cell>
          <cell r="F1262" t="str">
            <v>Đào rãnh tiếp địa đất cấp 3</v>
          </cell>
          <cell r="G1262" t="str">
            <v>m3</v>
          </cell>
          <cell r="H1262">
            <v>0</v>
          </cell>
          <cell r="I1262">
            <v>0</v>
          </cell>
          <cell r="L1262">
            <v>224308</v>
          </cell>
          <cell r="M1262">
            <v>0</v>
          </cell>
          <cell r="N1262">
            <v>0</v>
          </cell>
          <cell r="O1262">
            <v>0</v>
          </cell>
          <cell r="Q1262">
            <v>0</v>
          </cell>
          <cell r="R1262">
            <v>0</v>
          </cell>
          <cell r="U1262">
            <v>0</v>
          </cell>
          <cell r="V1262">
            <v>0</v>
          </cell>
        </row>
        <row r="1263">
          <cell r="A1263">
            <v>0</v>
          </cell>
          <cell r="B1263" t="str">
            <v>DATD3</v>
          </cell>
          <cell r="C1263">
            <v>0</v>
          </cell>
          <cell r="E1263" t="str">
            <v>AB.13113</v>
          </cell>
          <cell r="F1263" t="str">
            <v>Đắp đất rãnh tiếp địa (K=0,95)</v>
          </cell>
          <cell r="G1263" t="str">
            <v>m3</v>
          </cell>
          <cell r="H1263">
            <v>0</v>
          </cell>
          <cell r="I1263">
            <v>0</v>
          </cell>
          <cell r="L1263">
            <v>138938</v>
          </cell>
          <cell r="M1263">
            <v>0</v>
          </cell>
          <cell r="N1263">
            <v>0</v>
          </cell>
          <cell r="O1263">
            <v>0</v>
          </cell>
          <cell r="Q1263">
            <v>0</v>
          </cell>
          <cell r="R1263">
            <v>0</v>
          </cell>
          <cell r="U1263">
            <v>0</v>
          </cell>
          <cell r="V1263">
            <v>0</v>
          </cell>
        </row>
        <row r="1264">
          <cell r="A1264">
            <v>0</v>
          </cell>
          <cell r="B1264" t="str">
            <v>dctdtba</v>
          </cell>
          <cell r="C1264">
            <v>0</v>
          </cell>
          <cell r="E1264" t="str">
            <v>D2.8103</v>
          </cell>
          <cell r="F1264" t="str">
            <v>Đóng cọc tiếp địa trong TBA (đất cấp 3)</v>
          </cell>
          <cell r="G1264" t="str">
            <v>cọc</v>
          </cell>
          <cell r="H1264">
            <v>0</v>
          </cell>
          <cell r="I1264">
            <v>0</v>
          </cell>
          <cell r="L1264" t="str">
            <v>71428 x 1,7</v>
          </cell>
          <cell r="M1264">
            <v>0</v>
          </cell>
          <cell r="N1264">
            <v>0</v>
          </cell>
          <cell r="O1264">
            <v>0</v>
          </cell>
          <cell r="Q1264">
            <v>0</v>
          </cell>
          <cell r="R1264">
            <v>0</v>
          </cell>
          <cell r="U1264">
            <v>0</v>
          </cell>
          <cell r="V1264">
            <v>0</v>
          </cell>
        </row>
        <row r="1265">
          <cell r="A1265">
            <v>0</v>
          </cell>
          <cell r="B1265" t="str">
            <v>ktdTBA</v>
          </cell>
          <cell r="C1265">
            <v>0</v>
          </cell>
          <cell r="E1265" t="str">
            <v>04.7002</v>
          </cell>
          <cell r="F1265" t="str">
            <v>Kéo dây tiếp địa trong TBA</v>
          </cell>
          <cell r="G1265" t="str">
            <v>mét</v>
          </cell>
          <cell r="H1265">
            <v>0</v>
          </cell>
          <cell r="I1265">
            <v>0</v>
          </cell>
          <cell r="L1265">
            <v>6292</v>
          </cell>
          <cell r="M1265">
            <v>0</v>
          </cell>
          <cell r="N1265">
            <v>0</v>
          </cell>
          <cell r="O1265">
            <v>0</v>
          </cell>
          <cell r="Q1265">
            <v>0</v>
          </cell>
          <cell r="R1265">
            <v>0</v>
          </cell>
          <cell r="U1265">
            <v>0</v>
          </cell>
          <cell r="V1265">
            <v>0</v>
          </cell>
        </row>
        <row r="1266">
          <cell r="A1266">
            <v>0</v>
          </cell>
          <cell r="C1266">
            <v>0</v>
          </cell>
          <cell r="D1266">
            <v>0</v>
          </cell>
          <cell r="F1266" t="str">
            <v xml:space="preserve">Bêtông M200 đá 1x2 nền tủ MCCB + tủ bù 1000x3000x400 </v>
          </cell>
          <cell r="G1266" t="str">
            <v>Bộ</v>
          </cell>
          <cell r="N1266">
            <v>0</v>
          </cell>
          <cell r="O1266">
            <v>0</v>
          </cell>
          <cell r="Q1266">
            <v>0</v>
          </cell>
          <cell r="R1266">
            <v>0</v>
          </cell>
          <cell r="U1266">
            <v>0</v>
          </cell>
          <cell r="V1266">
            <v>0</v>
          </cell>
        </row>
        <row r="1267">
          <cell r="A1267">
            <v>0</v>
          </cell>
          <cell r="C1267">
            <v>0</v>
          </cell>
          <cell r="F1267" t="str">
            <v>Gồm có:</v>
          </cell>
          <cell r="N1267">
            <v>0</v>
          </cell>
          <cell r="O1267">
            <v>0</v>
          </cell>
          <cell r="Q1267">
            <v>0</v>
          </cell>
          <cell r="R1267">
            <v>0</v>
          </cell>
          <cell r="U1267">
            <v>0</v>
          </cell>
          <cell r="V1267">
            <v>0</v>
          </cell>
        </row>
        <row r="1268">
          <cell r="A1268">
            <v>0</v>
          </cell>
          <cell r="B1268" t="str">
            <v>xm</v>
          </cell>
          <cell r="C1268">
            <v>0</v>
          </cell>
          <cell r="E1268">
            <v>0</v>
          </cell>
          <cell r="F1268" t="str">
            <v>Ximăng</v>
          </cell>
          <cell r="G1268" t="str">
            <v>kg</v>
          </cell>
          <cell r="H1268">
            <v>0</v>
          </cell>
          <cell r="I1268">
            <v>1850</v>
          </cell>
          <cell r="L1268">
            <v>0</v>
          </cell>
          <cell r="M1268">
            <v>0</v>
          </cell>
          <cell r="N1268">
            <v>0</v>
          </cell>
          <cell r="O1268">
            <v>0</v>
          </cell>
          <cell r="Q1268">
            <v>0</v>
          </cell>
          <cell r="R1268">
            <v>0</v>
          </cell>
          <cell r="U1268">
            <v>1</v>
          </cell>
          <cell r="V1268">
            <v>0</v>
          </cell>
        </row>
        <row r="1269">
          <cell r="A1269">
            <v>0</v>
          </cell>
          <cell r="B1269" t="str">
            <v>CV</v>
          </cell>
          <cell r="C1269">
            <v>0</v>
          </cell>
          <cell r="E1269">
            <v>0</v>
          </cell>
          <cell r="F1269" t="str">
            <v>Cát vàng</v>
          </cell>
          <cell r="G1269" t="str">
            <v>m3</v>
          </cell>
          <cell r="H1269">
            <v>0</v>
          </cell>
          <cell r="I1269">
            <v>330000</v>
          </cell>
          <cell r="L1269">
            <v>0</v>
          </cell>
          <cell r="M1269">
            <v>0</v>
          </cell>
          <cell r="N1269">
            <v>0</v>
          </cell>
          <cell r="O1269">
            <v>0</v>
          </cell>
          <cell r="Q1269">
            <v>0</v>
          </cell>
          <cell r="R1269">
            <v>0</v>
          </cell>
          <cell r="U1269">
            <v>1500</v>
          </cell>
          <cell r="V1269">
            <v>0</v>
          </cell>
        </row>
        <row r="1270">
          <cell r="A1270">
            <v>0</v>
          </cell>
          <cell r="B1270" t="str">
            <v>d1x2</v>
          </cell>
          <cell r="C1270">
            <v>0</v>
          </cell>
          <cell r="E1270">
            <v>0</v>
          </cell>
          <cell r="F1270" t="str">
            <v>Đá 1x2</v>
          </cell>
          <cell r="G1270" t="str">
            <v>m3</v>
          </cell>
          <cell r="H1270">
            <v>0</v>
          </cell>
          <cell r="I1270">
            <v>280000</v>
          </cell>
          <cell r="L1270">
            <v>0</v>
          </cell>
          <cell r="M1270">
            <v>0</v>
          </cell>
          <cell r="N1270">
            <v>0</v>
          </cell>
          <cell r="O1270">
            <v>0</v>
          </cell>
          <cell r="Q1270">
            <v>0</v>
          </cell>
          <cell r="R1270">
            <v>0</v>
          </cell>
          <cell r="U1270">
            <v>1500</v>
          </cell>
          <cell r="V1270">
            <v>0</v>
          </cell>
        </row>
        <row r="1271">
          <cell r="A1271">
            <v>0</v>
          </cell>
          <cell r="B1271" t="str">
            <v>dbt20012</v>
          </cell>
          <cell r="C1271">
            <v>0</v>
          </cell>
          <cell r="E1271" t="str">
            <v>AF.11210</v>
          </cell>
          <cell r="F1271" t="str">
            <v>Đổ bê tông mác M200 đá 1x2</v>
          </cell>
          <cell r="G1271" t="str">
            <v>m3</v>
          </cell>
          <cell r="H1271">
            <v>0</v>
          </cell>
          <cell r="L1271">
            <v>272493</v>
          </cell>
          <cell r="M1271">
            <v>42347</v>
          </cell>
          <cell r="N1271">
            <v>0</v>
          </cell>
          <cell r="O1271">
            <v>0</v>
          </cell>
          <cell r="Q1271">
            <v>0</v>
          </cell>
          <cell r="R1271">
            <v>0</v>
          </cell>
          <cell r="T1271">
            <v>370.02499999999998</v>
          </cell>
          <cell r="U1271">
            <v>0</v>
          </cell>
          <cell r="V1271">
            <v>0</v>
          </cell>
        </row>
        <row r="1272">
          <cell r="A1272">
            <v>0</v>
          </cell>
          <cell r="C1272">
            <v>0</v>
          </cell>
          <cell r="D1272">
            <v>0</v>
          </cell>
          <cell r="F1272" t="str">
            <v>Bệ bêtông M200 đá 1x2 đỡ tủ và MBA</v>
          </cell>
          <cell r="G1272" t="str">
            <v>Bộ</v>
          </cell>
          <cell r="N1272">
            <v>0</v>
          </cell>
          <cell r="O1272">
            <v>0</v>
          </cell>
          <cell r="Q1272">
            <v>0</v>
          </cell>
          <cell r="R1272">
            <v>0</v>
          </cell>
          <cell r="U1272">
            <v>0</v>
          </cell>
          <cell r="V1272">
            <v>0</v>
          </cell>
        </row>
        <row r="1273">
          <cell r="A1273">
            <v>0</v>
          </cell>
          <cell r="C1273">
            <v>0</v>
          </cell>
          <cell r="F1273" t="str">
            <v>Gồm có:</v>
          </cell>
          <cell r="N1273">
            <v>0</v>
          </cell>
          <cell r="O1273">
            <v>0</v>
          </cell>
          <cell r="Q1273">
            <v>0</v>
          </cell>
          <cell r="R1273">
            <v>0</v>
          </cell>
          <cell r="U1273">
            <v>0</v>
          </cell>
          <cell r="V1273">
            <v>0</v>
          </cell>
        </row>
        <row r="1274">
          <cell r="A1274">
            <v>0</v>
          </cell>
          <cell r="B1274" t="str">
            <v>xm</v>
          </cell>
          <cell r="C1274">
            <v>0</v>
          </cell>
          <cell r="E1274">
            <v>0</v>
          </cell>
          <cell r="F1274" t="str">
            <v>Ximăng</v>
          </cell>
          <cell r="G1274" t="str">
            <v>kg</v>
          </cell>
          <cell r="H1274">
            <v>0</v>
          </cell>
          <cell r="I1274">
            <v>1850</v>
          </cell>
          <cell r="L1274">
            <v>0</v>
          </cell>
          <cell r="M1274">
            <v>0</v>
          </cell>
          <cell r="N1274">
            <v>0</v>
          </cell>
          <cell r="O1274">
            <v>0</v>
          </cell>
          <cell r="Q1274">
            <v>0</v>
          </cell>
          <cell r="R1274">
            <v>0</v>
          </cell>
          <cell r="U1274">
            <v>1</v>
          </cell>
          <cell r="V1274">
            <v>0</v>
          </cell>
        </row>
        <row r="1275">
          <cell r="A1275">
            <v>0</v>
          </cell>
          <cell r="B1275" t="str">
            <v>CV</v>
          </cell>
          <cell r="C1275">
            <v>0</v>
          </cell>
          <cell r="E1275">
            <v>0</v>
          </cell>
          <cell r="F1275" t="str">
            <v>Cát vàng</v>
          </cell>
          <cell r="G1275" t="str">
            <v>m3</v>
          </cell>
          <cell r="H1275">
            <v>0</v>
          </cell>
          <cell r="I1275">
            <v>330000</v>
          </cell>
          <cell r="L1275">
            <v>0</v>
          </cell>
          <cell r="M1275">
            <v>0</v>
          </cell>
          <cell r="N1275">
            <v>0</v>
          </cell>
          <cell r="O1275">
            <v>0</v>
          </cell>
          <cell r="Q1275">
            <v>0</v>
          </cell>
          <cell r="R1275">
            <v>0</v>
          </cell>
          <cell r="U1275">
            <v>1500</v>
          </cell>
          <cell r="V1275">
            <v>0</v>
          </cell>
        </row>
        <row r="1276">
          <cell r="A1276">
            <v>0</v>
          </cell>
          <cell r="B1276" t="str">
            <v>d1x2</v>
          </cell>
          <cell r="C1276">
            <v>0</v>
          </cell>
          <cell r="E1276">
            <v>0</v>
          </cell>
          <cell r="F1276" t="str">
            <v>Đá 1x2</v>
          </cell>
          <cell r="G1276" t="str">
            <v>m3</v>
          </cell>
          <cell r="H1276">
            <v>0</v>
          </cell>
          <cell r="I1276">
            <v>280000</v>
          </cell>
          <cell r="L1276">
            <v>0</v>
          </cell>
          <cell r="M1276">
            <v>0</v>
          </cell>
          <cell r="N1276">
            <v>0</v>
          </cell>
          <cell r="O1276">
            <v>0</v>
          </cell>
          <cell r="Q1276">
            <v>0</v>
          </cell>
          <cell r="R1276">
            <v>0</v>
          </cell>
          <cell r="U1276">
            <v>1500</v>
          </cell>
          <cell r="V1276">
            <v>0</v>
          </cell>
        </row>
        <row r="1277">
          <cell r="A1277">
            <v>0</v>
          </cell>
          <cell r="B1277" t="str">
            <v>dbt20012</v>
          </cell>
          <cell r="C1277">
            <v>0</v>
          </cell>
          <cell r="E1277" t="str">
            <v>AF.11210</v>
          </cell>
          <cell r="F1277" t="str">
            <v>Đổ bê tông mác M200 đá 1x2</v>
          </cell>
          <cell r="G1277" t="str">
            <v>m3</v>
          </cell>
          <cell r="H1277">
            <v>0</v>
          </cell>
          <cell r="L1277">
            <v>272493</v>
          </cell>
          <cell r="M1277">
            <v>42347</v>
          </cell>
          <cell r="N1277">
            <v>0</v>
          </cell>
          <cell r="O1277">
            <v>0</v>
          </cell>
          <cell r="Q1277">
            <v>0</v>
          </cell>
          <cell r="R1277">
            <v>0</v>
          </cell>
          <cell r="T1277">
            <v>370.02499999999998</v>
          </cell>
          <cell r="U1277">
            <v>0</v>
          </cell>
          <cell r="V1277">
            <v>0</v>
          </cell>
        </row>
        <row r="1278">
          <cell r="A1278">
            <v>0</v>
          </cell>
          <cell r="C1278">
            <v>0</v>
          </cell>
          <cell r="D1278">
            <v>0</v>
          </cell>
          <cell r="F1278" t="str">
            <v>Tủ MCCB 3 pha dày 2mm sơn tĩnh điện</v>
          </cell>
          <cell r="G1278" t="str">
            <v>Bộ</v>
          </cell>
          <cell r="H1278">
            <v>0</v>
          </cell>
          <cell r="N1278">
            <v>0</v>
          </cell>
          <cell r="O1278">
            <v>0</v>
          </cell>
          <cell r="Q1278">
            <v>0</v>
          </cell>
          <cell r="R1278">
            <v>0</v>
          </cell>
          <cell r="U1278">
            <v>0</v>
          </cell>
          <cell r="V1278">
            <v>0</v>
          </cell>
        </row>
        <row r="1279">
          <cell r="A1279">
            <v>0</v>
          </cell>
          <cell r="C1279">
            <v>0</v>
          </cell>
          <cell r="F1279" t="str">
            <v>Gồm có:</v>
          </cell>
          <cell r="N1279">
            <v>0</v>
          </cell>
          <cell r="O1279">
            <v>0</v>
          </cell>
          <cell r="Q1279">
            <v>0</v>
          </cell>
          <cell r="R1279">
            <v>0</v>
          </cell>
          <cell r="U1279">
            <v>0</v>
          </cell>
          <cell r="V1279">
            <v>0</v>
          </cell>
        </row>
        <row r="1280">
          <cell r="A1280">
            <v>0</v>
          </cell>
          <cell r="B1280" t="str">
            <v>TUAP3</v>
          </cell>
          <cell r="C1280">
            <v>0</v>
          </cell>
          <cell r="E1280" t="str">
            <v>T5.1002</v>
          </cell>
          <cell r="F1280" t="str">
            <v>Vỏ tủ + khóa tủ</v>
          </cell>
          <cell r="G1280" t="str">
            <v>cái</v>
          </cell>
          <cell r="H1280">
            <v>0</v>
          </cell>
          <cell r="I1280">
            <v>5000000</v>
          </cell>
          <cell r="L1280">
            <v>897119</v>
          </cell>
          <cell r="M1280">
            <v>0</v>
          </cell>
          <cell r="N1280">
            <v>0</v>
          </cell>
          <cell r="O1280">
            <v>0</v>
          </cell>
          <cell r="Q1280">
            <v>0</v>
          </cell>
          <cell r="R1280">
            <v>0</v>
          </cell>
          <cell r="U1280">
            <v>45</v>
          </cell>
          <cell r="V1280">
            <v>0</v>
          </cell>
        </row>
        <row r="1281">
          <cell r="A1281">
            <v>0</v>
          </cell>
          <cell r="B1281" t="str">
            <v>khung tu</v>
          </cell>
          <cell r="C1281">
            <v>0</v>
          </cell>
          <cell r="E1281" t="str">
            <v>05.1102</v>
          </cell>
          <cell r="F1281" t="str">
            <v>Khung đỡ tủ MCCB và tủ bù</v>
          </cell>
          <cell r="G1281" t="str">
            <v>trọn bộ</v>
          </cell>
          <cell r="I1281">
            <v>535470</v>
          </cell>
          <cell r="L1281">
            <v>0</v>
          </cell>
          <cell r="M1281">
            <v>0</v>
          </cell>
          <cell r="N1281">
            <v>0</v>
          </cell>
          <cell r="Q1281">
            <v>0</v>
          </cell>
          <cell r="R1281">
            <v>0</v>
          </cell>
          <cell r="U1281">
            <v>0</v>
          </cell>
          <cell r="V1281">
            <v>0</v>
          </cell>
        </row>
        <row r="1282">
          <cell r="A1282">
            <v>0</v>
          </cell>
          <cell r="B1282" t="str">
            <v>GianoiCB</v>
          </cell>
          <cell r="C1282">
            <v>0</v>
          </cell>
          <cell r="E1282">
            <v>0</v>
          </cell>
          <cell r="F1282" t="str">
            <v>Bass đồng để đấu nối : 3 bass 40x5x200mm</v>
          </cell>
          <cell r="G1282" t="str">
            <v>bộ</v>
          </cell>
          <cell r="H1282">
            <v>0</v>
          </cell>
          <cell r="I1282">
            <v>200000</v>
          </cell>
          <cell r="L1282">
            <v>0</v>
          </cell>
          <cell r="M1282">
            <v>0</v>
          </cell>
          <cell r="N1282">
            <v>0</v>
          </cell>
          <cell r="O1282">
            <v>0</v>
          </cell>
          <cell r="Q1282">
            <v>0</v>
          </cell>
          <cell r="R1282">
            <v>0</v>
          </cell>
          <cell r="U1282">
            <v>0</v>
          </cell>
          <cell r="V1282">
            <v>0</v>
          </cell>
        </row>
        <row r="1283">
          <cell r="A1283">
            <v>0</v>
          </cell>
          <cell r="B1283" t="str">
            <v>BAKE</v>
          </cell>
          <cell r="C1283">
            <v>0</v>
          </cell>
          <cell r="E1283">
            <v>0</v>
          </cell>
          <cell r="F1283" t="str">
            <v xml:space="preserve">Bakelit 550x450 dầy 10mm </v>
          </cell>
          <cell r="G1283" t="str">
            <v>cái</v>
          </cell>
          <cell r="H1283">
            <v>0</v>
          </cell>
          <cell r="I1283">
            <v>150000</v>
          </cell>
          <cell r="M1283">
            <v>0</v>
          </cell>
          <cell r="N1283">
            <v>0</v>
          </cell>
          <cell r="O1283">
            <v>0</v>
          </cell>
          <cell r="Q1283">
            <v>0</v>
          </cell>
          <cell r="R1283">
            <v>0</v>
          </cell>
          <cell r="U1283">
            <v>0</v>
          </cell>
          <cell r="V1283">
            <v>0</v>
          </cell>
        </row>
        <row r="1284">
          <cell r="A1284">
            <v>0</v>
          </cell>
          <cell r="B1284" t="str">
            <v>BANG</v>
          </cell>
          <cell r="C1284">
            <v>0</v>
          </cell>
          <cell r="E1284" t="str">
            <v>06.2070</v>
          </cell>
          <cell r="F1284" t="str">
            <v>Bảng tên trạm + bulon</v>
          </cell>
          <cell r="G1284" t="str">
            <v>bộ</v>
          </cell>
          <cell r="H1284">
            <v>0</v>
          </cell>
          <cell r="I1284">
            <v>32500</v>
          </cell>
          <cell r="M1284">
            <v>0</v>
          </cell>
          <cell r="N1284">
            <v>0</v>
          </cell>
          <cell r="O1284">
            <v>0</v>
          </cell>
          <cell r="Q1284">
            <v>0</v>
          </cell>
          <cell r="R1284">
            <v>0</v>
          </cell>
          <cell r="U1284">
            <v>0</v>
          </cell>
          <cell r="V1284">
            <v>0</v>
          </cell>
        </row>
        <row r="1285">
          <cell r="A1285">
            <v>0</v>
          </cell>
          <cell r="C1285">
            <v>0</v>
          </cell>
          <cell r="D1285">
            <v>0</v>
          </cell>
          <cell r="F1285" t="str">
            <v>Mương đỡ cáp trung thế vào tủ LBS</v>
          </cell>
          <cell r="G1285" t="str">
            <v>mét</v>
          </cell>
          <cell r="H1285">
            <v>0</v>
          </cell>
          <cell r="N1285">
            <v>0</v>
          </cell>
          <cell r="O1285">
            <v>0</v>
          </cell>
          <cell r="Q1285">
            <v>0</v>
          </cell>
          <cell r="R1285">
            <v>0</v>
          </cell>
          <cell r="U1285">
            <v>0</v>
          </cell>
          <cell r="V1285">
            <v>0</v>
          </cell>
        </row>
        <row r="1286">
          <cell r="A1286">
            <v>0</v>
          </cell>
          <cell r="C1286">
            <v>0</v>
          </cell>
          <cell r="F1286" t="str">
            <v>Gồm có:</v>
          </cell>
          <cell r="N1286">
            <v>0</v>
          </cell>
          <cell r="O1286">
            <v>0</v>
          </cell>
          <cell r="Q1286">
            <v>0</v>
          </cell>
          <cell r="R1286">
            <v>0</v>
          </cell>
          <cell r="U1286">
            <v>0</v>
          </cell>
          <cell r="V1286">
            <v>0</v>
          </cell>
        </row>
        <row r="1287">
          <cell r="A1287">
            <v>0</v>
          </cell>
          <cell r="B1287" t="str">
            <v>CV</v>
          </cell>
          <cell r="C1287">
            <v>0</v>
          </cell>
          <cell r="E1287">
            <v>0</v>
          </cell>
          <cell r="F1287" t="str">
            <v>Cát vàng: 0,315m3/m</v>
          </cell>
          <cell r="G1287" t="str">
            <v>m3</v>
          </cell>
          <cell r="H1287">
            <v>0</v>
          </cell>
          <cell r="I1287">
            <v>330000</v>
          </cell>
          <cell r="L1287">
            <v>0</v>
          </cell>
          <cell r="M1287">
            <v>0</v>
          </cell>
          <cell r="N1287">
            <v>0</v>
          </cell>
          <cell r="O1287">
            <v>0</v>
          </cell>
          <cell r="Q1287">
            <v>0</v>
          </cell>
          <cell r="R1287">
            <v>0</v>
          </cell>
          <cell r="U1287">
            <v>1500</v>
          </cell>
          <cell r="V1287">
            <v>0</v>
          </cell>
        </row>
        <row r="1288">
          <cell r="A1288">
            <v>0</v>
          </cell>
          <cell r="B1288" t="str">
            <v>D2x4</v>
          </cell>
          <cell r="C1288">
            <v>0</v>
          </cell>
          <cell r="E1288">
            <v>0</v>
          </cell>
          <cell r="F1288" t="str">
            <v>Đá 2x4: 0,092m3/m</v>
          </cell>
          <cell r="G1288" t="str">
            <v>m3</v>
          </cell>
          <cell r="H1288">
            <v>0</v>
          </cell>
          <cell r="I1288">
            <v>97231</v>
          </cell>
          <cell r="L1288">
            <v>0</v>
          </cell>
          <cell r="M1288">
            <v>0</v>
          </cell>
          <cell r="N1288">
            <v>0</v>
          </cell>
          <cell r="O1288">
            <v>0</v>
          </cell>
          <cell r="Q1288">
            <v>0</v>
          </cell>
          <cell r="R1288">
            <v>0</v>
          </cell>
          <cell r="U1288">
            <v>0</v>
          </cell>
          <cell r="V1288">
            <v>0</v>
          </cell>
        </row>
        <row r="1289">
          <cell r="A1289">
            <v>0</v>
          </cell>
          <cell r="B1289" t="str">
            <v>gachtau</v>
          </cell>
          <cell r="C1289">
            <v>0</v>
          </cell>
          <cell r="E1289">
            <v>0</v>
          </cell>
          <cell r="F1289" t="str">
            <v>Gạch tàu: 3,3vieân/m</v>
          </cell>
          <cell r="G1289" t="str">
            <v>viên</v>
          </cell>
          <cell r="H1289">
            <v>0</v>
          </cell>
          <cell r="I1289">
            <v>3000</v>
          </cell>
          <cell r="L1289">
            <v>0</v>
          </cell>
          <cell r="M1289">
            <v>0</v>
          </cell>
          <cell r="N1289">
            <v>0</v>
          </cell>
          <cell r="O1289">
            <v>0</v>
          </cell>
          <cell r="Q1289">
            <v>0</v>
          </cell>
          <cell r="R1289">
            <v>0</v>
          </cell>
          <cell r="U1289">
            <v>0</v>
          </cell>
          <cell r="V1289">
            <v>0</v>
          </cell>
        </row>
        <row r="1290">
          <cell r="A1290">
            <v>0</v>
          </cell>
          <cell r="B1290" t="str">
            <v>Nilong</v>
          </cell>
          <cell r="C1290">
            <v>0</v>
          </cell>
          <cell r="E1290">
            <v>0</v>
          </cell>
          <cell r="F1290" t="str">
            <v>Tấm nilông màu cảnh báo: 0,4m2/m</v>
          </cell>
          <cell r="G1290" t="str">
            <v>m2</v>
          </cell>
          <cell r="H1290">
            <v>0</v>
          </cell>
          <cell r="I1290">
            <v>5000</v>
          </cell>
          <cell r="L1290">
            <v>0</v>
          </cell>
          <cell r="M1290">
            <v>0</v>
          </cell>
          <cell r="N1290">
            <v>0</v>
          </cell>
          <cell r="O1290">
            <v>0</v>
          </cell>
          <cell r="Q1290">
            <v>0</v>
          </cell>
          <cell r="R1290">
            <v>0</v>
          </cell>
          <cell r="U1290">
            <v>0</v>
          </cell>
          <cell r="V1290">
            <v>0</v>
          </cell>
        </row>
        <row r="1291">
          <cell r="A1291">
            <v>0</v>
          </cell>
          <cell r="B1291" t="str">
            <v>PVC140</v>
          </cell>
          <cell r="C1291">
            <v>0</v>
          </cell>
          <cell r="E1291">
            <v>0</v>
          </cell>
          <cell r="F1291" t="str">
            <v>Ống PVC D140x6,7mm</v>
          </cell>
          <cell r="G1291" t="str">
            <v>m</v>
          </cell>
          <cell r="H1291">
            <v>0</v>
          </cell>
          <cell r="I1291">
            <v>106600</v>
          </cell>
          <cell r="L1291">
            <v>0</v>
          </cell>
          <cell r="M1291">
            <v>0</v>
          </cell>
          <cell r="N1291">
            <v>0</v>
          </cell>
          <cell r="O1291">
            <v>0</v>
          </cell>
          <cell r="Q1291">
            <v>0</v>
          </cell>
          <cell r="R1291">
            <v>0</v>
          </cell>
          <cell r="U1291">
            <v>0</v>
          </cell>
          <cell r="V1291">
            <v>0</v>
          </cell>
        </row>
        <row r="1292">
          <cell r="A1292">
            <v>0</v>
          </cell>
          <cell r="B1292" t="str">
            <v>Dcat</v>
          </cell>
          <cell r="C1292">
            <v>0</v>
          </cell>
          <cell r="E1292" t="str">
            <v>03.7000</v>
          </cell>
          <cell r="F1292" t="str">
            <v>Đắp cát  + ñaép ñaù</v>
          </cell>
          <cell r="G1292" t="str">
            <v>m3</v>
          </cell>
          <cell r="H1292">
            <v>0</v>
          </cell>
          <cell r="I1292">
            <v>0</v>
          </cell>
          <cell r="L1292">
            <v>18374</v>
          </cell>
          <cell r="M1292">
            <v>0</v>
          </cell>
          <cell r="N1292">
            <v>0</v>
          </cell>
          <cell r="O1292">
            <v>0</v>
          </cell>
          <cell r="Q1292">
            <v>0</v>
          </cell>
          <cell r="R1292">
            <v>0</v>
          </cell>
          <cell r="U1292">
            <v>0</v>
          </cell>
          <cell r="V1292">
            <v>0</v>
          </cell>
        </row>
        <row r="1293">
          <cell r="A1293">
            <v>0</v>
          </cell>
          <cell r="B1293" t="str">
            <v>DMC3</v>
          </cell>
          <cell r="C1293">
            <v>0</v>
          </cell>
          <cell r="E1293" t="str">
            <v>03.3103</v>
          </cell>
          <cell r="F1293" t="str">
            <v>Đào mương cáp ngầm đất cấp 3 : 0,48m3/m</v>
          </cell>
          <cell r="G1293" t="str">
            <v>m3</v>
          </cell>
          <cell r="H1293">
            <v>0</v>
          </cell>
          <cell r="I1293">
            <v>0</v>
          </cell>
          <cell r="L1293">
            <v>44158</v>
          </cell>
          <cell r="M1293">
            <v>0</v>
          </cell>
          <cell r="N1293">
            <v>0</v>
          </cell>
          <cell r="O1293">
            <v>0</v>
          </cell>
          <cell r="Q1293">
            <v>0</v>
          </cell>
          <cell r="R1293">
            <v>0</v>
          </cell>
          <cell r="U1293">
            <v>0</v>
          </cell>
          <cell r="V1293">
            <v>0</v>
          </cell>
        </row>
        <row r="1294">
          <cell r="A1294">
            <v>0</v>
          </cell>
          <cell r="B1294" t="str">
            <v>DDMC3</v>
          </cell>
          <cell r="C1294">
            <v>0</v>
          </cell>
          <cell r="E1294" t="str">
            <v>03.3203</v>
          </cell>
          <cell r="F1294" t="str">
            <v>Đắp đất mương cáp ngầm, đất cấp 3 : 0,073m3/m</v>
          </cell>
          <cell r="G1294" t="str">
            <v>m3</v>
          </cell>
          <cell r="H1294">
            <v>0</v>
          </cell>
          <cell r="I1294">
            <v>0</v>
          </cell>
          <cell r="L1294">
            <v>20152</v>
          </cell>
          <cell r="M1294">
            <v>0</v>
          </cell>
          <cell r="N1294">
            <v>0</v>
          </cell>
          <cell r="O1294">
            <v>0</v>
          </cell>
          <cell r="Q1294">
            <v>0</v>
          </cell>
          <cell r="R1294">
            <v>0</v>
          </cell>
          <cell r="U1294">
            <v>0</v>
          </cell>
          <cell r="V1294">
            <v>0</v>
          </cell>
        </row>
        <row r="1295">
          <cell r="A1295">
            <v>0</v>
          </cell>
          <cell r="C1295">
            <v>0</v>
          </cell>
          <cell r="D1295">
            <v>0</v>
          </cell>
          <cell r="F1295" t="str">
            <v>Giá đỡ cáp hạ thế trong mương từ MBA đến tủ CB</v>
          </cell>
          <cell r="G1295" t="str">
            <v>Bộ</v>
          </cell>
          <cell r="H1295">
            <v>0</v>
          </cell>
          <cell r="N1295">
            <v>0</v>
          </cell>
          <cell r="O1295">
            <v>0</v>
          </cell>
          <cell r="Q1295">
            <v>0</v>
          </cell>
          <cell r="R1295">
            <v>0</v>
          </cell>
          <cell r="U1295">
            <v>0</v>
          </cell>
          <cell r="V1295">
            <v>0</v>
          </cell>
        </row>
        <row r="1296">
          <cell r="A1296">
            <v>0</v>
          </cell>
          <cell r="C1296">
            <v>0</v>
          </cell>
          <cell r="F1296" t="str">
            <v>Gồm có:</v>
          </cell>
          <cell r="N1296">
            <v>0</v>
          </cell>
          <cell r="O1296">
            <v>0</v>
          </cell>
          <cell r="Q1296">
            <v>0</v>
          </cell>
          <cell r="R1296">
            <v>0</v>
          </cell>
          <cell r="U1296">
            <v>0</v>
          </cell>
          <cell r="V1296">
            <v>0</v>
          </cell>
        </row>
        <row r="1297">
          <cell r="A1297">
            <v>0</v>
          </cell>
          <cell r="B1297" t="str">
            <v>stk140</v>
          </cell>
          <cell r="C1297">
            <v>0</v>
          </cell>
          <cell r="E1297" t="str">
            <v>07.2204</v>
          </cell>
          <cell r="F1297" t="str">
            <v>ÔÁng sắt tráng kẽm D140</v>
          </cell>
          <cell r="G1297" t="str">
            <v>mét</v>
          </cell>
          <cell r="H1297">
            <v>0</v>
          </cell>
          <cell r="I1297">
            <v>278000</v>
          </cell>
          <cell r="L1297">
            <v>6579</v>
          </cell>
          <cell r="M1297">
            <v>0</v>
          </cell>
          <cell r="N1297">
            <v>0</v>
          </cell>
          <cell r="O1297">
            <v>0</v>
          </cell>
          <cell r="Q1297">
            <v>0</v>
          </cell>
          <cell r="R1297">
            <v>0</v>
          </cell>
          <cell r="U1297">
            <v>0</v>
          </cell>
          <cell r="V1297">
            <v>0</v>
          </cell>
        </row>
        <row r="1298">
          <cell r="A1298">
            <v>0</v>
          </cell>
          <cell r="B1298" t="str">
            <v>CUT140</v>
          </cell>
          <cell r="C1298">
            <v>0</v>
          </cell>
          <cell r="E1298">
            <v>0</v>
          </cell>
          <cell r="F1298" t="str">
            <v>Co sừng 90 độ PVC 140</v>
          </cell>
          <cell r="G1298" t="str">
            <v>cái</v>
          </cell>
          <cell r="H1298">
            <v>0</v>
          </cell>
          <cell r="I1298">
            <v>51700</v>
          </cell>
          <cell r="L1298">
            <v>0</v>
          </cell>
          <cell r="M1298">
            <v>0</v>
          </cell>
          <cell r="N1298">
            <v>0</v>
          </cell>
          <cell r="O1298">
            <v>0</v>
          </cell>
          <cell r="Q1298">
            <v>0</v>
          </cell>
          <cell r="R1298">
            <v>0</v>
          </cell>
          <cell r="U1298">
            <v>0</v>
          </cell>
          <cell r="V1298">
            <v>0</v>
          </cell>
        </row>
        <row r="1299">
          <cell r="A1299">
            <v>0</v>
          </cell>
          <cell r="B1299" t="str">
            <v>Cd140T</v>
          </cell>
          <cell r="C1299">
            <v>0</v>
          </cell>
          <cell r="E1299" t="str">
            <v>06.3231</v>
          </cell>
          <cell r="F1299" t="str">
            <v>Cổ dê giữ ống STK D140 vào tường+Boulon+long đền+tắc ke sắt</v>
          </cell>
          <cell r="G1299" t="str">
            <v>Kg</v>
          </cell>
          <cell r="H1299">
            <v>0</v>
          </cell>
          <cell r="I1299">
            <v>15140.380999999999</v>
          </cell>
          <cell r="L1299">
            <v>34935</v>
          </cell>
          <cell r="M1299">
            <v>0</v>
          </cell>
          <cell r="N1299">
            <v>0</v>
          </cell>
          <cell r="O1299">
            <v>0</v>
          </cell>
          <cell r="Q1299">
            <v>0</v>
          </cell>
          <cell r="R1299">
            <v>0</v>
          </cell>
          <cell r="U1299">
            <v>0</v>
          </cell>
          <cell r="V1299">
            <v>0</v>
          </cell>
        </row>
        <row r="1300">
          <cell r="A1300">
            <v>0</v>
          </cell>
          <cell r="B1300" t="str">
            <v>gcap</v>
          </cell>
          <cell r="C1300">
            <v>0</v>
          </cell>
          <cell r="E1300">
            <v>0</v>
          </cell>
          <cell r="F1300" t="str">
            <v>Giá đỡ cáp ngầm (V63x6)</v>
          </cell>
          <cell r="G1300" t="str">
            <v>bộ</v>
          </cell>
          <cell r="H1300">
            <v>0</v>
          </cell>
          <cell r="I1300">
            <v>79000</v>
          </cell>
          <cell r="L1300">
            <v>0</v>
          </cell>
          <cell r="M1300">
            <v>0</v>
          </cell>
          <cell r="N1300">
            <v>0</v>
          </cell>
          <cell r="O1300">
            <v>0</v>
          </cell>
          <cell r="Q1300">
            <v>0</v>
          </cell>
          <cell r="R1300">
            <v>0</v>
          </cell>
          <cell r="U1300">
            <v>0</v>
          </cell>
          <cell r="V1300">
            <v>0</v>
          </cell>
        </row>
        <row r="1301">
          <cell r="A1301">
            <v>0</v>
          </cell>
          <cell r="B1301" t="str">
            <v>giacapTHT-10m</v>
          </cell>
          <cell r="C1301">
            <v>0</v>
          </cell>
          <cell r="E1301">
            <v>0</v>
          </cell>
          <cell r="F1301" t="str">
            <v>Giá đỡ cáp trung hạ thế</v>
          </cell>
          <cell r="G1301" t="str">
            <v>bộ</v>
          </cell>
          <cell r="H1301">
            <v>0</v>
          </cell>
          <cell r="I1301">
            <v>2739747.8958128802</v>
          </cell>
          <cell r="L1301">
            <v>51183.458362101461</v>
          </cell>
          <cell r="M1301">
            <v>88999.705867103505</v>
          </cell>
          <cell r="N1301">
            <v>0</v>
          </cell>
          <cell r="O1301">
            <v>0</v>
          </cell>
          <cell r="Q1301">
            <v>0</v>
          </cell>
          <cell r="R1301">
            <v>0</v>
          </cell>
          <cell r="U1301">
            <v>0</v>
          </cell>
          <cell r="V1301">
            <v>0</v>
          </cell>
        </row>
        <row r="1302">
          <cell r="A1302">
            <v>0</v>
          </cell>
          <cell r="B1302" t="str">
            <v>lgia</v>
          </cell>
          <cell r="C1302">
            <v>0</v>
          </cell>
          <cell r="E1302" t="str">
            <v>05.6101</v>
          </cell>
          <cell r="F1302" t="str">
            <v>Lắp gía đỡ cáp</v>
          </cell>
          <cell r="G1302" t="str">
            <v>bộ</v>
          </cell>
          <cell r="H1302">
            <v>0</v>
          </cell>
          <cell r="I1302">
            <v>0</v>
          </cell>
          <cell r="L1302">
            <v>26505</v>
          </cell>
          <cell r="M1302">
            <v>0</v>
          </cell>
          <cell r="N1302">
            <v>0</v>
          </cell>
          <cell r="O1302">
            <v>0</v>
          </cell>
          <cell r="Q1302">
            <v>0</v>
          </cell>
          <cell r="R1302">
            <v>0</v>
          </cell>
          <cell r="U1302">
            <v>0</v>
          </cell>
          <cell r="V1302">
            <v>0</v>
          </cell>
        </row>
        <row r="1303">
          <cell r="A1303">
            <v>0</v>
          </cell>
          <cell r="B1303" t="str">
            <v>BANG</v>
          </cell>
          <cell r="C1303">
            <v>0</v>
          </cell>
          <cell r="E1303" t="str">
            <v>06.2070</v>
          </cell>
          <cell r="F1303" t="str">
            <v>Bảng tên trạm + bulon</v>
          </cell>
          <cell r="G1303" t="str">
            <v>bộ</v>
          </cell>
          <cell r="H1303">
            <v>0</v>
          </cell>
          <cell r="I1303">
            <v>32500</v>
          </cell>
          <cell r="L1303">
            <v>3088</v>
          </cell>
          <cell r="M1303">
            <v>0</v>
          </cell>
          <cell r="N1303">
            <v>0</v>
          </cell>
          <cell r="O1303">
            <v>0</v>
          </cell>
          <cell r="Q1303">
            <v>0</v>
          </cell>
          <cell r="R1303">
            <v>0</v>
          </cell>
          <cell r="U1303">
            <v>0</v>
          </cell>
          <cell r="V1303">
            <v>0</v>
          </cell>
        </row>
        <row r="1304">
          <cell r="A1304">
            <v>0</v>
          </cell>
          <cell r="C1304">
            <v>0</v>
          </cell>
          <cell r="D1304">
            <v>0</v>
          </cell>
          <cell r="F1304" t="str">
            <v>Bộ dây dẫn trung thế 24kV 3 pha từ FCO vào MBA</v>
          </cell>
          <cell r="G1304" t="str">
            <v>Bộ</v>
          </cell>
          <cell r="H1304">
            <v>0</v>
          </cell>
          <cell r="U1304">
            <v>0</v>
          </cell>
          <cell r="V1304">
            <v>0</v>
          </cell>
        </row>
        <row r="1305">
          <cell r="A1305">
            <v>0</v>
          </cell>
          <cell r="C1305">
            <v>0</v>
          </cell>
          <cell r="F1305" t="str">
            <v>Gồm có:</v>
          </cell>
          <cell r="U1305">
            <v>0</v>
          </cell>
          <cell r="V1305">
            <v>0</v>
          </cell>
        </row>
        <row r="1306">
          <cell r="A1306">
            <v>0</v>
          </cell>
          <cell r="B1306" t="str">
            <v>XLPE350D</v>
          </cell>
          <cell r="C1306">
            <v>0</v>
          </cell>
          <cell r="E1306">
            <v>0</v>
          </cell>
          <cell r="F1306" t="str">
            <v>Cáp 24kV C/XLPE/DSTA/PVC3x50: trong möông vaø leân MBA</v>
          </cell>
          <cell r="G1306" t="str">
            <v>mét</v>
          </cell>
          <cell r="H1306">
            <v>0</v>
          </cell>
          <cell r="I1306">
            <v>454500</v>
          </cell>
          <cell r="L1306">
            <v>0</v>
          </cell>
          <cell r="M1306">
            <v>0</v>
          </cell>
          <cell r="N1306">
            <v>0</v>
          </cell>
          <cell r="O1306">
            <v>0</v>
          </cell>
          <cell r="Q1306">
            <v>0</v>
          </cell>
          <cell r="R1306">
            <v>0</v>
          </cell>
          <cell r="U1306">
            <v>0</v>
          </cell>
          <cell r="V1306">
            <v>0</v>
          </cell>
        </row>
        <row r="1307">
          <cell r="A1307">
            <v>0</v>
          </cell>
          <cell r="B1307" t="str">
            <v>XLPE50</v>
          </cell>
          <cell r="C1307">
            <v>0</v>
          </cell>
          <cell r="E1307">
            <v>0</v>
          </cell>
          <cell r="F1307" t="str">
            <v>Cáp 24KV C/XLPE/PVC 50mm2: trung tính</v>
          </cell>
          <cell r="G1307" t="str">
            <v>mét</v>
          </cell>
          <cell r="H1307">
            <v>0</v>
          </cell>
          <cell r="I1307">
            <v>158600</v>
          </cell>
          <cell r="L1307">
            <v>0</v>
          </cell>
          <cell r="M1307">
            <v>0</v>
          </cell>
          <cell r="N1307">
            <v>0</v>
          </cell>
          <cell r="O1307">
            <v>0</v>
          </cell>
          <cell r="Q1307">
            <v>0</v>
          </cell>
          <cell r="R1307">
            <v>0</v>
          </cell>
          <cell r="U1307">
            <v>0</v>
          </cell>
          <cell r="V1307">
            <v>0</v>
          </cell>
        </row>
        <row r="1308">
          <cell r="A1308">
            <v>0</v>
          </cell>
          <cell r="B1308" t="str">
            <v>XLPE50</v>
          </cell>
          <cell r="C1308">
            <v>0</v>
          </cell>
          <cell r="E1308">
            <v>0</v>
          </cell>
          <cell r="F1308" t="str">
            <v>Cáp 24KV C/XLPE/PVC 50mm2: 0,5m/pha töø FCO xuoáng MBA</v>
          </cell>
          <cell r="G1308" t="str">
            <v>mét</v>
          </cell>
          <cell r="H1308">
            <v>0</v>
          </cell>
          <cell r="I1308">
            <v>158600</v>
          </cell>
          <cell r="L1308">
            <v>0</v>
          </cell>
          <cell r="M1308">
            <v>0</v>
          </cell>
          <cell r="N1308">
            <v>0</v>
          </cell>
          <cell r="O1308">
            <v>0</v>
          </cell>
          <cell r="Q1308">
            <v>0</v>
          </cell>
          <cell r="R1308">
            <v>0</v>
          </cell>
          <cell r="U1308">
            <v>0</v>
          </cell>
          <cell r="V1308">
            <v>0</v>
          </cell>
        </row>
        <row r="1309">
          <cell r="A1309">
            <v>0</v>
          </cell>
          <cell r="B1309" t="str">
            <v>daucap50</v>
          </cell>
          <cell r="C1309">
            <v>0</v>
          </cell>
          <cell r="E1309">
            <v>0</v>
          </cell>
          <cell r="F1309" t="str">
            <v>Đầu cáp ngầm 24KV 3x50mm2 outdoor</v>
          </cell>
          <cell r="G1309" t="str">
            <v>cái</v>
          </cell>
          <cell r="H1309">
            <v>0</v>
          </cell>
          <cell r="I1309">
            <v>2221971</v>
          </cell>
          <cell r="L1309">
            <v>0</v>
          </cell>
          <cell r="M1309">
            <v>0</v>
          </cell>
          <cell r="N1309">
            <v>0</v>
          </cell>
          <cell r="O1309">
            <v>0</v>
          </cell>
          <cell r="Q1309">
            <v>0</v>
          </cell>
          <cell r="R1309">
            <v>0</v>
          </cell>
          <cell r="U1309">
            <v>0</v>
          </cell>
          <cell r="V1309">
            <v>0</v>
          </cell>
        </row>
        <row r="1310">
          <cell r="A1310">
            <v>0</v>
          </cell>
          <cell r="B1310" t="str">
            <v>XLPE350D</v>
          </cell>
          <cell r="C1310">
            <v>0</v>
          </cell>
          <cell r="E1310">
            <v>0</v>
          </cell>
          <cell r="F1310" t="str">
            <v>Cáp 24kV C/XLPE/DSTA/PVC3x50: töø tuû LBS ñeán MBA</v>
          </cell>
          <cell r="G1310" t="str">
            <v>mét</v>
          </cell>
          <cell r="H1310">
            <v>0</v>
          </cell>
          <cell r="I1310">
            <v>454500</v>
          </cell>
          <cell r="L1310">
            <v>0</v>
          </cell>
          <cell r="M1310">
            <v>0</v>
          </cell>
          <cell r="N1310">
            <v>0</v>
          </cell>
          <cell r="O1310">
            <v>0</v>
          </cell>
          <cell r="Q1310">
            <v>0</v>
          </cell>
          <cell r="R1310">
            <v>0</v>
          </cell>
          <cell r="U1310">
            <v>0</v>
          </cell>
          <cell r="V1310">
            <v>0</v>
          </cell>
        </row>
        <row r="1311">
          <cell r="A1311">
            <v>0</v>
          </cell>
          <cell r="B1311" t="str">
            <v>XLPE50</v>
          </cell>
          <cell r="C1311">
            <v>0</v>
          </cell>
          <cell r="E1311">
            <v>0</v>
          </cell>
          <cell r="F1311" t="str">
            <v>Cáp 24KV C/XLPE/PVC 50mm2: töø tuû LBS ñeán MBA</v>
          </cell>
          <cell r="G1311" t="str">
            <v>mét</v>
          </cell>
          <cell r="H1311">
            <v>0</v>
          </cell>
          <cell r="I1311">
            <v>158600</v>
          </cell>
          <cell r="L1311">
            <v>0</v>
          </cell>
          <cell r="M1311">
            <v>0</v>
          </cell>
          <cell r="N1311">
            <v>0</v>
          </cell>
          <cell r="O1311">
            <v>0</v>
          </cell>
          <cell r="Q1311">
            <v>0</v>
          </cell>
          <cell r="R1311">
            <v>0</v>
          </cell>
          <cell r="U1311">
            <v>0</v>
          </cell>
          <cell r="V1311">
            <v>0</v>
          </cell>
        </row>
        <row r="1312">
          <cell r="A1312">
            <v>0</v>
          </cell>
          <cell r="B1312" t="str">
            <v>daucap50in</v>
          </cell>
          <cell r="C1312">
            <v>0</v>
          </cell>
          <cell r="E1312">
            <v>0</v>
          </cell>
          <cell r="F1312" t="str">
            <v>Đầu cáp ngầm 24KV 3x50mm2 indoor</v>
          </cell>
          <cell r="G1312" t="str">
            <v>cái</v>
          </cell>
          <cell r="H1312">
            <v>0</v>
          </cell>
          <cell r="I1312">
            <v>1804307</v>
          </cell>
          <cell r="L1312">
            <v>0</v>
          </cell>
          <cell r="M1312">
            <v>0</v>
          </cell>
          <cell r="N1312">
            <v>0</v>
          </cell>
          <cell r="O1312">
            <v>0</v>
          </cell>
          <cell r="Q1312">
            <v>0</v>
          </cell>
          <cell r="R1312">
            <v>0</v>
          </cell>
          <cell r="U1312">
            <v>0</v>
          </cell>
          <cell r="V1312">
            <v>0</v>
          </cell>
        </row>
        <row r="1313">
          <cell r="A1313">
            <v>0</v>
          </cell>
          <cell r="B1313" t="str">
            <v>ldaucap70</v>
          </cell>
          <cell r="C1313">
            <v>0</v>
          </cell>
          <cell r="E1313" t="str">
            <v>07.4312</v>
          </cell>
          <cell r="F1313" t="str">
            <v>Lắp đầu cáp trung thế 3x50mm2, 70mm2</v>
          </cell>
          <cell r="G1313" t="str">
            <v>cái</v>
          </cell>
          <cell r="H1313">
            <v>0</v>
          </cell>
          <cell r="I1313">
            <v>11340</v>
          </cell>
          <cell r="L1313">
            <v>233934</v>
          </cell>
          <cell r="M1313">
            <v>0</v>
          </cell>
          <cell r="N1313">
            <v>0</v>
          </cell>
          <cell r="O1313">
            <v>0</v>
          </cell>
          <cell r="Q1313">
            <v>0</v>
          </cell>
          <cell r="R1313">
            <v>0</v>
          </cell>
          <cell r="U1313">
            <v>0</v>
          </cell>
          <cell r="V1313">
            <v>0</v>
          </cell>
        </row>
        <row r="1314">
          <cell r="A1314">
            <v>0</v>
          </cell>
          <cell r="B1314" t="str">
            <v>KCNT6kg</v>
          </cell>
          <cell r="C1314">
            <v>0</v>
          </cell>
          <cell r="E1314" t="str">
            <v>03.1405</v>
          </cell>
          <cell r="F1314" t="str">
            <v>Lắp cáp trong ống bảo vệ trong TBA loại &lt;=6kg</v>
          </cell>
          <cell r="G1314" t="str">
            <v>mét</v>
          </cell>
          <cell r="H1314">
            <v>0</v>
          </cell>
          <cell r="I1314">
            <v>546.34</v>
          </cell>
          <cell r="L1314">
            <v>2166.16</v>
          </cell>
          <cell r="M1314">
            <v>0</v>
          </cell>
          <cell r="N1314">
            <v>0</v>
          </cell>
          <cell r="O1314">
            <v>0</v>
          </cell>
          <cell r="Q1314">
            <v>0</v>
          </cell>
          <cell r="R1314">
            <v>0</v>
          </cell>
          <cell r="U1314">
            <v>0</v>
          </cell>
          <cell r="V1314">
            <v>0</v>
          </cell>
        </row>
        <row r="1315">
          <cell r="A1315">
            <v>0</v>
          </cell>
          <cell r="B1315" t="str">
            <v>KCNT2kg</v>
          </cell>
          <cell r="C1315">
            <v>0</v>
          </cell>
          <cell r="E1315" t="str">
            <v>03.1402</v>
          </cell>
          <cell r="F1315" t="str">
            <v>Lắp cáp trong ống bảo vệ trong TBA loại &lt;=2kg</v>
          </cell>
          <cell r="G1315" t="str">
            <v>mét</v>
          </cell>
          <cell r="H1315">
            <v>0</v>
          </cell>
          <cell r="I1315">
            <v>460.75</v>
          </cell>
          <cell r="L1315">
            <v>1019.73</v>
          </cell>
          <cell r="M1315">
            <v>0</v>
          </cell>
          <cell r="N1315">
            <v>0</v>
          </cell>
          <cell r="O1315">
            <v>0</v>
          </cell>
          <cell r="Q1315">
            <v>0</v>
          </cell>
          <cell r="R1315">
            <v>0</v>
          </cell>
          <cell r="U1315">
            <v>0</v>
          </cell>
          <cell r="V1315">
            <v>0</v>
          </cell>
        </row>
        <row r="1316">
          <cell r="A1316">
            <v>0</v>
          </cell>
          <cell r="B1316" t="str">
            <v>lcapdongTB95</v>
          </cell>
          <cell r="C1316">
            <v>0</v>
          </cell>
          <cell r="E1316" t="str">
            <v>T4.4201</v>
          </cell>
          <cell r="F1316" t="str">
            <v>Lắp cáp đồng xuống thiết bị D ≤ 95mm2</v>
          </cell>
          <cell r="G1316" t="str">
            <v>m</v>
          </cell>
          <cell r="H1316">
            <v>0</v>
          </cell>
          <cell r="I1316">
            <v>0</v>
          </cell>
          <cell r="L1316">
            <v>11000</v>
          </cell>
          <cell r="M1316">
            <v>0</v>
          </cell>
          <cell r="N1316">
            <v>0</v>
          </cell>
          <cell r="O1316">
            <v>0</v>
          </cell>
          <cell r="Q1316">
            <v>0</v>
          </cell>
          <cell r="R1316">
            <v>0</v>
          </cell>
          <cell r="U1316">
            <v>0</v>
          </cell>
          <cell r="V1316">
            <v>0</v>
          </cell>
        </row>
        <row r="1317">
          <cell r="A1317">
            <v>0</v>
          </cell>
          <cell r="B1317" t="str">
            <v>DRC</v>
          </cell>
          <cell r="C1317">
            <v>0</v>
          </cell>
          <cell r="E1317">
            <v>0</v>
          </cell>
          <cell r="F1317" t="str">
            <v>Dây rút cáp</v>
          </cell>
          <cell r="G1317" t="str">
            <v>bọc</v>
          </cell>
          <cell r="H1317">
            <v>0</v>
          </cell>
          <cell r="I1317">
            <v>15000</v>
          </cell>
          <cell r="L1317">
            <v>0</v>
          </cell>
          <cell r="M1317">
            <v>0</v>
          </cell>
          <cell r="N1317">
            <v>0</v>
          </cell>
          <cell r="O1317">
            <v>0</v>
          </cell>
          <cell r="Q1317">
            <v>0</v>
          </cell>
          <cell r="R1317">
            <v>0</v>
          </cell>
          <cell r="U1317">
            <v>0</v>
          </cell>
          <cell r="V1317">
            <v>0</v>
          </cell>
        </row>
        <row r="1318">
          <cell r="A1318">
            <v>0</v>
          </cell>
          <cell r="C1318">
            <v>0</v>
          </cell>
          <cell r="D1318">
            <v>0</v>
          </cell>
          <cell r="F1318" t="str">
            <v>Bộ dây dẫn trung thế 24kV 3 pha trên không</v>
          </cell>
          <cell r="G1318" t="str">
            <v>Bộ</v>
          </cell>
          <cell r="H1318">
            <v>0</v>
          </cell>
          <cell r="U1318">
            <v>0</v>
          </cell>
          <cell r="V1318">
            <v>0</v>
          </cell>
        </row>
        <row r="1319">
          <cell r="A1319">
            <v>0</v>
          </cell>
          <cell r="C1319">
            <v>0</v>
          </cell>
          <cell r="F1319" t="str">
            <v>Gồm có:</v>
          </cell>
          <cell r="U1319">
            <v>0</v>
          </cell>
          <cell r="V1319">
            <v>0</v>
          </cell>
        </row>
        <row r="1320">
          <cell r="A1320">
            <v>0</v>
          </cell>
          <cell r="B1320" t="str">
            <v>CXV25</v>
          </cell>
          <cell r="C1320">
            <v>0</v>
          </cell>
          <cell r="E1320">
            <v>0</v>
          </cell>
          <cell r="F1320" t="str">
            <v>Cáp 24KV C/XLPE/PVC 25mm2: 9m/1pha</v>
          </cell>
          <cell r="G1320" t="str">
            <v>mét</v>
          </cell>
          <cell r="H1320">
            <v>0</v>
          </cell>
          <cell r="I1320">
            <v>85050</v>
          </cell>
          <cell r="L1320">
            <v>0</v>
          </cell>
          <cell r="M1320">
            <v>0</v>
          </cell>
          <cell r="N1320">
            <v>0</v>
          </cell>
          <cell r="O1320">
            <v>0</v>
          </cell>
          <cell r="Q1320">
            <v>0</v>
          </cell>
          <cell r="R1320">
            <v>0</v>
          </cell>
          <cell r="U1320">
            <v>0.75</v>
          </cell>
          <cell r="V1320">
            <v>0</v>
          </cell>
        </row>
        <row r="1321">
          <cell r="A1321">
            <v>0</v>
          </cell>
          <cell r="B1321" t="str">
            <v>KE50</v>
          </cell>
          <cell r="C1321">
            <v>0</v>
          </cell>
          <cell r="E1321">
            <v>0</v>
          </cell>
          <cell r="F1321" t="str">
            <v>Kẹp ép WR cỡ dây 50mm2</v>
          </cell>
          <cell r="G1321" t="str">
            <v>cái</v>
          </cell>
          <cell r="H1321">
            <v>0</v>
          </cell>
          <cell r="I1321">
            <v>12000</v>
          </cell>
          <cell r="L1321">
            <v>0</v>
          </cell>
          <cell r="M1321">
            <v>0</v>
          </cell>
          <cell r="N1321">
            <v>0</v>
          </cell>
          <cell r="O1321">
            <v>0</v>
          </cell>
          <cell r="Q1321">
            <v>0</v>
          </cell>
          <cell r="R1321">
            <v>0</v>
          </cell>
          <cell r="U1321">
            <v>0.2</v>
          </cell>
          <cell r="V1321">
            <v>0</v>
          </cell>
        </row>
        <row r="1322">
          <cell r="A1322">
            <v>0</v>
          </cell>
          <cell r="B1322" t="str">
            <v>KE25</v>
          </cell>
          <cell r="C1322">
            <v>0</v>
          </cell>
          <cell r="E1322">
            <v>0</v>
          </cell>
          <cell r="F1322" t="str">
            <v>Kẹp ép cỡ dây 25mm2</v>
          </cell>
          <cell r="G1322" t="str">
            <v>cái</v>
          </cell>
          <cell r="H1322">
            <v>0</v>
          </cell>
          <cell r="I1322">
            <v>14000</v>
          </cell>
          <cell r="L1322">
            <v>0</v>
          </cell>
          <cell r="M1322">
            <v>0</v>
          </cell>
          <cell r="N1322">
            <v>0</v>
          </cell>
          <cell r="O1322">
            <v>0</v>
          </cell>
          <cell r="Q1322">
            <v>0</v>
          </cell>
          <cell r="R1322">
            <v>0</v>
          </cell>
          <cell r="U1322">
            <v>0.2</v>
          </cell>
          <cell r="V1322">
            <v>0</v>
          </cell>
        </row>
        <row r="1323">
          <cell r="A1323">
            <v>0</v>
          </cell>
          <cell r="B1323" t="str">
            <v>batll</v>
          </cell>
          <cell r="C1323">
            <v>0</v>
          </cell>
          <cell r="E1323">
            <v>0</v>
          </cell>
          <cell r="F1323" t="str">
            <v>Bass LL bắt FCO và LA</v>
          </cell>
          <cell r="G1323" t="str">
            <v>bộ</v>
          </cell>
          <cell r="I1323">
            <v>49000</v>
          </cell>
          <cell r="L1323">
            <v>0</v>
          </cell>
          <cell r="M1323">
            <v>0</v>
          </cell>
          <cell r="N1323">
            <v>0</v>
          </cell>
          <cell r="O1323">
            <v>0</v>
          </cell>
          <cell r="Q1323">
            <v>0</v>
          </cell>
          <cell r="R1323">
            <v>0</v>
          </cell>
          <cell r="U1323">
            <v>0.5</v>
          </cell>
          <cell r="V1323">
            <v>0</v>
          </cell>
        </row>
        <row r="1324">
          <cell r="A1324">
            <v>0</v>
          </cell>
          <cell r="B1324" t="str">
            <v>KQ4/0</v>
          </cell>
          <cell r="C1324">
            <v>0</v>
          </cell>
          <cell r="E1324" t="str">
            <v>D6.6201</v>
          </cell>
          <cell r="F1324" t="str">
            <v>Kẹp quai 4/0 (quai đồng 8mm)</v>
          </cell>
          <cell r="G1324" t="str">
            <v>cái</v>
          </cell>
          <cell r="H1324">
            <v>0</v>
          </cell>
          <cell r="I1324">
            <v>126000</v>
          </cell>
          <cell r="L1324">
            <v>81538</v>
          </cell>
          <cell r="M1324">
            <v>0</v>
          </cell>
          <cell r="N1324">
            <v>0</v>
          </cell>
          <cell r="O1324">
            <v>0</v>
          </cell>
          <cell r="Q1324">
            <v>0</v>
          </cell>
          <cell r="R1324">
            <v>0</v>
          </cell>
          <cell r="U1324">
            <v>0</v>
          </cell>
          <cell r="V1324">
            <v>0</v>
          </cell>
        </row>
        <row r="1325">
          <cell r="A1325">
            <v>0</v>
          </cell>
          <cell r="B1325" t="str">
            <v>KH2/0</v>
          </cell>
          <cell r="C1325">
            <v>0</v>
          </cell>
          <cell r="E1325" t="str">
            <v>D6.6202</v>
          </cell>
          <cell r="F1325" t="str">
            <v>Kẹp hotline 2/0</v>
          </cell>
          <cell r="G1325" t="str">
            <v>cái</v>
          </cell>
          <cell r="H1325">
            <v>0</v>
          </cell>
          <cell r="I1325">
            <v>73000</v>
          </cell>
          <cell r="L1325">
            <v>101923</v>
          </cell>
          <cell r="M1325">
            <v>0</v>
          </cell>
          <cell r="N1325">
            <v>0</v>
          </cell>
          <cell r="O1325">
            <v>0</v>
          </cell>
          <cell r="Q1325">
            <v>0</v>
          </cell>
          <cell r="R1325">
            <v>0</v>
          </cell>
          <cell r="U1325">
            <v>0</v>
          </cell>
          <cell r="V1325">
            <v>0</v>
          </cell>
        </row>
        <row r="1326">
          <cell r="A1326">
            <v>0</v>
          </cell>
          <cell r="B1326" t="str">
            <v>SD</v>
          </cell>
          <cell r="C1326">
            <v>0</v>
          </cell>
          <cell r="E1326" t="str">
            <v>06.1115</v>
          </cell>
          <cell r="F1326" t="str">
            <v>Sứ đứng 24KV, đường rò 540mm</v>
          </cell>
          <cell r="G1326" t="str">
            <v>cái</v>
          </cell>
          <cell r="H1326">
            <v>0</v>
          </cell>
          <cell r="I1326">
            <v>185000</v>
          </cell>
          <cell r="L1326">
            <v>0</v>
          </cell>
          <cell r="M1326">
            <v>0</v>
          </cell>
          <cell r="N1326">
            <v>0</v>
          </cell>
          <cell r="O1326">
            <v>0</v>
          </cell>
          <cell r="Q1326">
            <v>0</v>
          </cell>
          <cell r="R1326">
            <v>0</v>
          </cell>
          <cell r="U1326">
            <v>4</v>
          </cell>
          <cell r="V1326">
            <v>0</v>
          </cell>
        </row>
        <row r="1327">
          <cell r="A1327">
            <v>0</v>
          </cell>
          <cell r="B1327" t="str">
            <v>CSD</v>
          </cell>
          <cell r="C1327">
            <v>0</v>
          </cell>
          <cell r="E1327">
            <v>0</v>
          </cell>
          <cell r="F1327" t="str">
            <v>Chân sứ đứng 24kV</v>
          </cell>
          <cell r="G1327" t="str">
            <v>cái</v>
          </cell>
          <cell r="H1327">
            <v>0</v>
          </cell>
          <cell r="I1327">
            <v>68000</v>
          </cell>
          <cell r="L1327">
            <v>0</v>
          </cell>
          <cell r="M1327">
            <v>0</v>
          </cell>
          <cell r="N1327">
            <v>0</v>
          </cell>
          <cell r="O1327">
            <v>0</v>
          </cell>
          <cell r="Q1327">
            <v>0</v>
          </cell>
          <cell r="R1327">
            <v>0</v>
          </cell>
          <cell r="U1327">
            <v>3</v>
          </cell>
          <cell r="V1327">
            <v>0</v>
          </cell>
        </row>
        <row r="1328">
          <cell r="A1328">
            <v>0</v>
          </cell>
          <cell r="B1328" t="str">
            <v>CKQ</v>
          </cell>
          <cell r="C1328">
            <v>0</v>
          </cell>
          <cell r="E1328">
            <v>0</v>
          </cell>
          <cell r="F1328" t="str">
            <v>Chụp cách điện kẹp quai</v>
          </cell>
          <cell r="G1328" t="str">
            <v>cái</v>
          </cell>
          <cell r="H1328">
            <v>0</v>
          </cell>
          <cell r="I1328">
            <v>135000</v>
          </cell>
          <cell r="L1328">
            <v>0</v>
          </cell>
          <cell r="M1328">
            <v>0</v>
          </cell>
          <cell r="N1328">
            <v>0</v>
          </cell>
          <cell r="O1328">
            <v>0</v>
          </cell>
          <cell r="Q1328">
            <v>0</v>
          </cell>
          <cell r="R1328">
            <v>0</v>
          </cell>
          <cell r="U1328">
            <v>0.2</v>
          </cell>
          <cell r="V1328">
            <v>0</v>
          </cell>
        </row>
        <row r="1329">
          <cell r="A1329">
            <v>0</v>
          </cell>
          <cell r="B1329" t="str">
            <v>CHUPFCO</v>
          </cell>
          <cell r="C1329">
            <v>0</v>
          </cell>
          <cell r="E1329">
            <v>0</v>
          </cell>
          <cell r="F1329" t="str">
            <v>Chụp đầu FCO (Trên + Dưới)</v>
          </cell>
          <cell r="G1329" t="str">
            <v>bộ</v>
          </cell>
          <cell r="I1329">
            <v>218200</v>
          </cell>
          <cell r="L1329">
            <v>0</v>
          </cell>
          <cell r="M1329">
            <v>0</v>
          </cell>
          <cell r="N1329">
            <v>0</v>
          </cell>
          <cell r="O1329">
            <v>0</v>
          </cell>
          <cell r="Q1329">
            <v>0</v>
          </cell>
          <cell r="R1329">
            <v>0</v>
          </cell>
          <cell r="U1329">
            <v>0</v>
          </cell>
          <cell r="V1329">
            <v>0</v>
          </cell>
        </row>
        <row r="1330">
          <cell r="A1330">
            <v>0</v>
          </cell>
          <cell r="B1330" t="str">
            <v>CHUPLA</v>
          </cell>
          <cell r="C1330">
            <v>0</v>
          </cell>
          <cell r="E1330">
            <v>0</v>
          </cell>
          <cell r="F1330" t="str">
            <v>Chụp đầu LA</v>
          </cell>
          <cell r="G1330" t="str">
            <v>cái</v>
          </cell>
          <cell r="I1330">
            <v>39100</v>
          </cell>
          <cell r="L1330">
            <v>0</v>
          </cell>
          <cell r="M1330">
            <v>0</v>
          </cell>
          <cell r="N1330">
            <v>0</v>
          </cell>
          <cell r="O1330">
            <v>0</v>
          </cell>
          <cell r="Q1330">
            <v>0</v>
          </cell>
          <cell r="R1330">
            <v>0</v>
          </cell>
          <cell r="U1330">
            <v>0</v>
          </cell>
          <cell r="V1330">
            <v>0</v>
          </cell>
        </row>
        <row r="1331">
          <cell r="A1331">
            <v>0</v>
          </cell>
          <cell r="B1331" t="str">
            <v>CHUPMBA</v>
          </cell>
          <cell r="C1331">
            <v>0</v>
          </cell>
          <cell r="E1331">
            <v>0</v>
          </cell>
          <cell r="F1331" t="str">
            <v>Chụp đầu cực MBA</v>
          </cell>
          <cell r="G1331" t="str">
            <v>cái</v>
          </cell>
          <cell r="I1331">
            <v>56700</v>
          </cell>
          <cell r="L1331">
            <v>0</v>
          </cell>
          <cell r="M1331">
            <v>0</v>
          </cell>
          <cell r="N1331">
            <v>0</v>
          </cell>
          <cell r="O1331">
            <v>0</v>
          </cell>
          <cell r="Q1331">
            <v>0</v>
          </cell>
          <cell r="R1331">
            <v>0</v>
          </cell>
          <cell r="U1331">
            <v>0</v>
          </cell>
          <cell r="V1331">
            <v>0</v>
          </cell>
        </row>
        <row r="1332">
          <cell r="A1332">
            <v>0</v>
          </cell>
          <cell r="B1332" t="str">
            <v>lsd</v>
          </cell>
          <cell r="C1332">
            <v>0</v>
          </cell>
          <cell r="E1332" t="str">
            <v>D3.1115</v>
          </cell>
          <cell r="F1332" t="str">
            <v>Lắp sứ đứng 24KV</v>
          </cell>
          <cell r="G1332" t="str">
            <v>bộ</v>
          </cell>
          <cell r="H1332">
            <v>0</v>
          </cell>
          <cell r="L1332">
            <v>46069</v>
          </cell>
          <cell r="N1332">
            <v>0</v>
          </cell>
          <cell r="O1332">
            <v>0</v>
          </cell>
          <cell r="Q1332">
            <v>0</v>
          </cell>
          <cell r="R1332">
            <v>0</v>
          </cell>
          <cell r="U1332">
            <v>0</v>
          </cell>
          <cell r="V1332">
            <v>0</v>
          </cell>
        </row>
        <row r="1333">
          <cell r="A1333">
            <v>0</v>
          </cell>
          <cell r="B1333" t="str">
            <v>lsd_T</v>
          </cell>
          <cell r="C1333">
            <v>0</v>
          </cell>
          <cell r="E1333" t="str">
            <v>06.1115</v>
          </cell>
          <cell r="F1333" t="str">
            <v>Tháo sứ đứng 24KV</v>
          </cell>
          <cell r="G1333" t="str">
            <v>bộ</v>
          </cell>
          <cell r="L1333">
            <v>7047</v>
          </cell>
          <cell r="N1333">
            <v>0</v>
          </cell>
          <cell r="O1333">
            <v>0</v>
          </cell>
          <cell r="Q1333">
            <v>0</v>
          </cell>
          <cell r="R1333">
            <v>0</v>
          </cell>
          <cell r="U1333">
            <v>0</v>
          </cell>
          <cell r="V1333">
            <v>0</v>
          </cell>
        </row>
        <row r="1334">
          <cell r="A1334">
            <v>0</v>
          </cell>
          <cell r="B1334" t="str">
            <v>LCHSNply</v>
          </cell>
          <cell r="C1334">
            <v>0</v>
          </cell>
          <cell r="E1334" t="str">
            <v>D3.2411</v>
          </cell>
          <cell r="F1334" t="str">
            <v>Lắp chuỗi sứ néo Polymer</v>
          </cell>
          <cell r="G1334" t="str">
            <v>chuỗi</v>
          </cell>
          <cell r="H1334">
            <v>0</v>
          </cell>
          <cell r="L1334">
            <v>55440</v>
          </cell>
          <cell r="N1334">
            <v>0</v>
          </cell>
          <cell r="O1334">
            <v>0</v>
          </cell>
          <cell r="Q1334">
            <v>0</v>
          </cell>
          <cell r="R1334">
            <v>0</v>
          </cell>
          <cell r="U1334">
            <v>0</v>
          </cell>
          <cell r="V1334">
            <v>0</v>
          </cell>
        </row>
        <row r="1335">
          <cell r="A1335">
            <v>0</v>
          </cell>
          <cell r="B1335" t="str">
            <v>lcapdongTB95</v>
          </cell>
          <cell r="C1335">
            <v>0</v>
          </cell>
          <cell r="E1335" t="str">
            <v>T4.4201</v>
          </cell>
          <cell r="F1335" t="str">
            <v>Lắp cáp đồng xuống thiết bị D ≤ 95mm2</v>
          </cell>
          <cell r="G1335" t="str">
            <v>m</v>
          </cell>
          <cell r="H1335">
            <v>0</v>
          </cell>
          <cell r="L1335">
            <v>11000</v>
          </cell>
          <cell r="N1335">
            <v>0</v>
          </cell>
          <cell r="O1335">
            <v>0</v>
          </cell>
          <cell r="Q1335">
            <v>0</v>
          </cell>
          <cell r="R1335">
            <v>0</v>
          </cell>
          <cell r="U1335">
            <v>0</v>
          </cell>
          <cell r="V1335">
            <v>0</v>
          </cell>
        </row>
        <row r="1336">
          <cell r="A1336">
            <v>0</v>
          </cell>
          <cell r="C1336">
            <v>0</v>
          </cell>
          <cell r="D1336">
            <v>0</v>
          </cell>
          <cell r="F1336" t="str">
            <v>Bộ dẫn cáp vào tủ tụ bù</v>
          </cell>
          <cell r="G1336" t="str">
            <v>Bộ</v>
          </cell>
          <cell r="H1336">
            <v>0</v>
          </cell>
          <cell r="U1336">
            <v>0</v>
          </cell>
          <cell r="V1336">
            <v>0</v>
          </cell>
        </row>
        <row r="1337">
          <cell r="A1337">
            <v>0</v>
          </cell>
          <cell r="C1337">
            <v>0</v>
          </cell>
          <cell r="F1337" t="str">
            <v>Gồm có:</v>
          </cell>
          <cell r="U1337">
            <v>0</v>
          </cell>
          <cell r="V1337">
            <v>0</v>
          </cell>
        </row>
        <row r="1338">
          <cell r="A1338">
            <v>0</v>
          </cell>
          <cell r="B1338" t="str">
            <v>CV120</v>
          </cell>
          <cell r="C1338">
            <v>0</v>
          </cell>
          <cell r="E1338">
            <v>0</v>
          </cell>
          <cell r="F1338" t="str">
            <v>Cáp đồng bọc CV120</v>
          </cell>
          <cell r="G1338" t="str">
            <v>mét</v>
          </cell>
          <cell r="H1338">
            <v>0</v>
          </cell>
          <cell r="I1338">
            <v>291060</v>
          </cell>
          <cell r="L1338">
            <v>0</v>
          </cell>
          <cell r="M1338">
            <v>0</v>
          </cell>
          <cell r="N1338">
            <v>0</v>
          </cell>
          <cell r="O1338">
            <v>0</v>
          </cell>
          <cell r="Q1338">
            <v>0</v>
          </cell>
          <cell r="R1338">
            <v>0</v>
          </cell>
          <cell r="U1338">
            <v>1.2350000000000001</v>
          </cell>
          <cell r="V1338">
            <v>0</v>
          </cell>
        </row>
        <row r="1339">
          <cell r="A1339">
            <v>0</v>
          </cell>
          <cell r="B1339" t="str">
            <v>CV95</v>
          </cell>
          <cell r="C1339">
            <v>0</v>
          </cell>
          <cell r="E1339">
            <v>0</v>
          </cell>
          <cell r="F1339" t="str">
            <v>Cáp đồng bọc CV95</v>
          </cell>
          <cell r="G1339" t="str">
            <v>mét</v>
          </cell>
          <cell r="H1339">
            <v>0</v>
          </cell>
          <cell r="I1339">
            <v>230580</v>
          </cell>
          <cell r="L1339">
            <v>0</v>
          </cell>
          <cell r="M1339">
            <v>0</v>
          </cell>
          <cell r="N1339">
            <v>0</v>
          </cell>
          <cell r="O1339">
            <v>0</v>
          </cell>
          <cell r="Q1339">
            <v>0</v>
          </cell>
          <cell r="R1339">
            <v>0</v>
          </cell>
          <cell r="U1339">
            <v>1.008</v>
          </cell>
          <cell r="V1339">
            <v>0</v>
          </cell>
        </row>
        <row r="1340">
          <cell r="A1340">
            <v>0</v>
          </cell>
          <cell r="B1340" t="str">
            <v>COS120</v>
          </cell>
          <cell r="C1340">
            <v>0</v>
          </cell>
          <cell r="E1340" t="str">
            <v>D4.5005</v>
          </cell>
          <cell r="F1340" t="str">
            <v>Đầu cosse ép Cu 120mm2</v>
          </cell>
          <cell r="G1340" t="str">
            <v>cái</v>
          </cell>
          <cell r="H1340">
            <v>0</v>
          </cell>
          <cell r="I1340">
            <v>29000</v>
          </cell>
          <cell r="L1340">
            <v>215654</v>
          </cell>
          <cell r="M1340">
            <v>2061.6999999999998</v>
          </cell>
          <cell r="N1340">
            <v>0</v>
          </cell>
          <cell r="O1340">
            <v>0</v>
          </cell>
          <cell r="Q1340">
            <v>0</v>
          </cell>
          <cell r="R1340">
            <v>0</v>
          </cell>
          <cell r="U1340">
            <v>0.1</v>
          </cell>
          <cell r="V1340">
            <v>0</v>
          </cell>
        </row>
        <row r="1341">
          <cell r="A1341">
            <v>0</v>
          </cell>
          <cell r="B1341" t="str">
            <v>COS95</v>
          </cell>
          <cell r="C1341">
            <v>0</v>
          </cell>
          <cell r="E1341" t="str">
            <v>D4.5004</v>
          </cell>
          <cell r="F1341" t="str">
            <v>Đầu cosse ép Cu 95mm2</v>
          </cell>
          <cell r="G1341" t="str">
            <v>cái</v>
          </cell>
          <cell r="H1341">
            <v>0</v>
          </cell>
          <cell r="I1341">
            <v>22000</v>
          </cell>
          <cell r="L1341">
            <v>167731</v>
          </cell>
          <cell r="M1341">
            <v>1767</v>
          </cell>
          <cell r="N1341">
            <v>0</v>
          </cell>
          <cell r="O1341">
            <v>0</v>
          </cell>
          <cell r="Q1341">
            <v>0</v>
          </cell>
          <cell r="R1341">
            <v>0</v>
          </cell>
          <cell r="U1341">
            <v>0.2</v>
          </cell>
          <cell r="V1341">
            <v>0</v>
          </cell>
        </row>
        <row r="1342">
          <cell r="A1342">
            <v>0</v>
          </cell>
          <cell r="B1342" t="str">
            <v>CHCOS120</v>
          </cell>
          <cell r="C1342">
            <v>0</v>
          </cell>
          <cell r="E1342">
            <v>0</v>
          </cell>
          <cell r="F1342" t="str">
            <v>Chụp đầu cosse  120mm2</v>
          </cell>
          <cell r="G1342" t="str">
            <v>cái</v>
          </cell>
          <cell r="H1342">
            <v>0</v>
          </cell>
          <cell r="I1342">
            <v>4000</v>
          </cell>
          <cell r="L1342">
            <v>0</v>
          </cell>
          <cell r="M1342">
            <v>0</v>
          </cell>
          <cell r="N1342">
            <v>0</v>
          </cell>
          <cell r="O1342">
            <v>0</v>
          </cell>
          <cell r="Q1342">
            <v>0</v>
          </cell>
          <cell r="R1342">
            <v>0</v>
          </cell>
          <cell r="U1342">
            <v>0</v>
          </cell>
          <cell r="V1342">
            <v>0</v>
          </cell>
        </row>
        <row r="1343">
          <cell r="A1343">
            <v>0</v>
          </cell>
          <cell r="B1343" t="str">
            <v>CHCOS95</v>
          </cell>
          <cell r="C1343">
            <v>0</v>
          </cell>
          <cell r="E1343">
            <v>0</v>
          </cell>
          <cell r="F1343" t="str">
            <v>Chụp đầu cosse  95mm2</v>
          </cell>
          <cell r="G1343" t="str">
            <v>cái</v>
          </cell>
          <cell r="H1343">
            <v>0</v>
          </cell>
          <cell r="I1343">
            <v>4000</v>
          </cell>
          <cell r="L1343">
            <v>0</v>
          </cell>
          <cell r="M1343">
            <v>0</v>
          </cell>
          <cell r="N1343">
            <v>0</v>
          </cell>
          <cell r="O1343">
            <v>0</v>
          </cell>
          <cell r="Q1343">
            <v>0</v>
          </cell>
          <cell r="R1343">
            <v>0</v>
          </cell>
          <cell r="U1343">
            <v>0</v>
          </cell>
          <cell r="V1343">
            <v>0</v>
          </cell>
        </row>
        <row r="1344">
          <cell r="A1344">
            <v>0</v>
          </cell>
          <cell r="B1344" t="str">
            <v>pvc90</v>
          </cell>
          <cell r="C1344">
            <v>0</v>
          </cell>
          <cell r="E1344">
            <v>0</v>
          </cell>
          <cell r="F1344" t="str">
            <v xml:space="preserve">Ống PVC D90x3,8mm </v>
          </cell>
          <cell r="G1344" t="str">
            <v>m</v>
          </cell>
          <cell r="H1344">
            <v>0</v>
          </cell>
          <cell r="I1344">
            <v>63200</v>
          </cell>
          <cell r="L1344">
            <v>0</v>
          </cell>
          <cell r="M1344">
            <v>0</v>
          </cell>
          <cell r="N1344">
            <v>0</v>
          </cell>
          <cell r="O1344">
            <v>0</v>
          </cell>
          <cell r="Q1344">
            <v>0</v>
          </cell>
          <cell r="R1344">
            <v>0</v>
          </cell>
          <cell r="U1344">
            <v>2</v>
          </cell>
          <cell r="V1344">
            <v>0</v>
          </cell>
        </row>
        <row r="1345">
          <cell r="A1345">
            <v>0</v>
          </cell>
          <cell r="B1345" t="str">
            <v>cut90t</v>
          </cell>
          <cell r="C1345">
            <v>0</v>
          </cell>
          <cell r="E1345">
            <v>0</v>
          </cell>
          <cell r="F1345" t="str">
            <v>Co  90 độ PVC 90</v>
          </cell>
          <cell r="G1345" t="str">
            <v>cái</v>
          </cell>
          <cell r="H1345">
            <v>0</v>
          </cell>
          <cell r="I1345">
            <v>45400</v>
          </cell>
          <cell r="L1345">
            <v>0</v>
          </cell>
          <cell r="M1345">
            <v>0</v>
          </cell>
          <cell r="N1345">
            <v>0</v>
          </cell>
          <cell r="O1345">
            <v>0</v>
          </cell>
          <cell r="Q1345">
            <v>0</v>
          </cell>
          <cell r="R1345">
            <v>0</v>
          </cell>
          <cell r="U1345">
            <v>0</v>
          </cell>
          <cell r="V1345">
            <v>0</v>
          </cell>
        </row>
        <row r="1346">
          <cell r="A1346">
            <v>0</v>
          </cell>
          <cell r="B1346" t="str">
            <v>KVRT90</v>
          </cell>
          <cell r="C1346">
            <v>0</v>
          </cell>
          <cell r="E1346">
            <v>0</v>
          </cell>
          <cell r="F1346" t="str">
            <v>Khâu ven răng trong D90</v>
          </cell>
          <cell r="G1346" t="str">
            <v>cái</v>
          </cell>
          <cell r="H1346">
            <v>0</v>
          </cell>
          <cell r="I1346">
            <v>9500</v>
          </cell>
          <cell r="L1346">
            <v>0</v>
          </cell>
          <cell r="M1346">
            <v>0</v>
          </cell>
          <cell r="N1346">
            <v>0</v>
          </cell>
          <cell r="O1346">
            <v>0</v>
          </cell>
          <cell r="Q1346">
            <v>0</v>
          </cell>
          <cell r="R1346">
            <v>0</v>
          </cell>
          <cell r="U1346">
            <v>0</v>
          </cell>
          <cell r="V1346">
            <v>0</v>
          </cell>
        </row>
        <row r="1347">
          <cell r="A1347">
            <v>0</v>
          </cell>
          <cell r="B1347" t="str">
            <v>KVRN90</v>
          </cell>
          <cell r="C1347">
            <v>0</v>
          </cell>
          <cell r="E1347">
            <v>0</v>
          </cell>
          <cell r="F1347" t="str">
            <v>Khâu ven răng ngoài D90</v>
          </cell>
          <cell r="G1347" t="str">
            <v>cái</v>
          </cell>
          <cell r="H1347">
            <v>0</v>
          </cell>
          <cell r="I1347">
            <v>10600</v>
          </cell>
          <cell r="L1347">
            <v>0</v>
          </cell>
          <cell r="M1347">
            <v>0</v>
          </cell>
          <cell r="N1347">
            <v>0</v>
          </cell>
          <cell r="O1347">
            <v>0</v>
          </cell>
          <cell r="Q1347">
            <v>0</v>
          </cell>
          <cell r="R1347">
            <v>0</v>
          </cell>
          <cell r="U1347">
            <v>0</v>
          </cell>
          <cell r="V1347">
            <v>0</v>
          </cell>
        </row>
        <row r="1348">
          <cell r="A1348">
            <v>0</v>
          </cell>
          <cell r="B1348" t="str">
            <v>lcapdongTB150</v>
          </cell>
          <cell r="C1348">
            <v>0</v>
          </cell>
          <cell r="E1348" t="str">
            <v>T4.4202</v>
          </cell>
          <cell r="F1348" t="str">
            <v>Lắp cáp đồng xuống thiết bị D ≤ 150mm2:</v>
          </cell>
          <cell r="G1348" t="str">
            <v>m</v>
          </cell>
          <cell r="H1348">
            <v>0</v>
          </cell>
          <cell r="I1348">
            <v>0</v>
          </cell>
          <cell r="L1348">
            <v>26400</v>
          </cell>
          <cell r="M1348">
            <v>0</v>
          </cell>
          <cell r="N1348">
            <v>0</v>
          </cell>
          <cell r="O1348">
            <v>0</v>
          </cell>
          <cell r="Q1348">
            <v>0</v>
          </cell>
          <cell r="R1348">
            <v>0</v>
          </cell>
          <cell r="U1348">
            <v>0</v>
          </cell>
          <cell r="V1348">
            <v>0</v>
          </cell>
        </row>
        <row r="1349">
          <cell r="A1349">
            <v>0</v>
          </cell>
          <cell r="C1349">
            <v>0</v>
          </cell>
          <cell r="D1349">
            <v>0</v>
          </cell>
          <cell r="F1349" t="str">
            <v>Bộ dây dẫn cáp xuất hạ thế từ MBA vào tủ MCCB</v>
          </cell>
          <cell r="G1349" t="str">
            <v>Bộ</v>
          </cell>
          <cell r="H1349">
            <v>0</v>
          </cell>
          <cell r="U1349">
            <v>0</v>
          </cell>
          <cell r="V1349">
            <v>0</v>
          </cell>
        </row>
        <row r="1350">
          <cell r="A1350">
            <v>0</v>
          </cell>
          <cell r="C1350">
            <v>0</v>
          </cell>
          <cell r="F1350" t="str">
            <v>Gồm có:</v>
          </cell>
          <cell r="U1350">
            <v>0</v>
          </cell>
          <cell r="V1350">
            <v>0</v>
          </cell>
        </row>
        <row r="1351">
          <cell r="A1351">
            <v>0</v>
          </cell>
          <cell r="B1351" t="str">
            <v>CV240</v>
          </cell>
          <cell r="C1351">
            <v>0</v>
          </cell>
          <cell r="E1351">
            <v>0</v>
          </cell>
          <cell r="F1351" t="str">
            <v>Cáp đồng bọc CV240: 2x9x3m/3 pha</v>
          </cell>
          <cell r="G1351" t="str">
            <v>mét</v>
          </cell>
          <cell r="H1351">
            <v>0</v>
          </cell>
          <cell r="I1351">
            <v>426000</v>
          </cell>
          <cell r="L1351">
            <v>0</v>
          </cell>
          <cell r="M1351">
            <v>0</v>
          </cell>
          <cell r="N1351">
            <v>0</v>
          </cell>
          <cell r="O1351">
            <v>0</v>
          </cell>
          <cell r="Q1351">
            <v>0</v>
          </cell>
          <cell r="R1351">
            <v>0</v>
          </cell>
          <cell r="U1351">
            <v>1.5980000000000001</v>
          </cell>
          <cell r="V1351">
            <v>0</v>
          </cell>
        </row>
        <row r="1352">
          <cell r="A1352">
            <v>0</v>
          </cell>
          <cell r="B1352" t="str">
            <v>CV150</v>
          </cell>
          <cell r="C1352">
            <v>0</v>
          </cell>
          <cell r="E1352">
            <v>0</v>
          </cell>
          <cell r="F1352" t="str">
            <v>Cáp đồng bọc CV150: 2x9m/trung hòa</v>
          </cell>
          <cell r="G1352" t="str">
            <v>mét</v>
          </cell>
          <cell r="H1352">
            <v>0</v>
          </cell>
          <cell r="I1352">
            <v>358155</v>
          </cell>
          <cell r="L1352">
            <v>0</v>
          </cell>
          <cell r="M1352">
            <v>0</v>
          </cell>
          <cell r="N1352">
            <v>0</v>
          </cell>
          <cell r="O1352">
            <v>0</v>
          </cell>
          <cell r="Q1352">
            <v>0</v>
          </cell>
          <cell r="R1352">
            <v>0</v>
          </cell>
          <cell r="U1352">
            <v>1.5980000000000001</v>
          </cell>
          <cell r="V1352">
            <v>0</v>
          </cell>
        </row>
        <row r="1353">
          <cell r="A1353">
            <v>0</v>
          </cell>
          <cell r="B1353" t="str">
            <v>COS240</v>
          </cell>
          <cell r="C1353">
            <v>0</v>
          </cell>
          <cell r="E1353" t="str">
            <v>03.4008</v>
          </cell>
          <cell r="F1353" t="str">
            <v>Đầu cosse ép Cu 240mm2</v>
          </cell>
          <cell r="G1353" t="str">
            <v>cái</v>
          </cell>
          <cell r="H1353">
            <v>0</v>
          </cell>
          <cell r="I1353">
            <v>37000</v>
          </cell>
          <cell r="L1353">
            <v>5620.4</v>
          </cell>
          <cell r="M1353">
            <v>2945.4</v>
          </cell>
          <cell r="N1353">
            <v>0</v>
          </cell>
          <cell r="O1353">
            <v>0</v>
          </cell>
          <cell r="Q1353">
            <v>0</v>
          </cell>
          <cell r="R1353">
            <v>0</v>
          </cell>
          <cell r="U1353">
            <v>0.2</v>
          </cell>
          <cell r="V1353">
            <v>0</v>
          </cell>
        </row>
        <row r="1354">
          <cell r="A1354">
            <v>0</v>
          </cell>
          <cell r="B1354" t="str">
            <v>CHCOS240</v>
          </cell>
          <cell r="C1354">
            <v>0</v>
          </cell>
          <cell r="E1354">
            <v>0</v>
          </cell>
          <cell r="F1354" t="str">
            <v>Chụp đầu cosse  240mm2</v>
          </cell>
          <cell r="G1354" t="str">
            <v>cái</v>
          </cell>
          <cell r="H1354">
            <v>0</v>
          </cell>
          <cell r="I1354">
            <v>3800</v>
          </cell>
          <cell r="L1354">
            <v>0</v>
          </cell>
          <cell r="M1354">
            <v>0</v>
          </cell>
          <cell r="N1354">
            <v>0</v>
          </cell>
          <cell r="O1354">
            <v>0</v>
          </cell>
          <cell r="Q1354">
            <v>0</v>
          </cell>
          <cell r="R1354">
            <v>0</v>
          </cell>
          <cell r="U1354">
            <v>0</v>
          </cell>
          <cell r="V1354">
            <v>0</v>
          </cell>
        </row>
        <row r="1355">
          <cell r="A1355">
            <v>0</v>
          </cell>
          <cell r="B1355" t="str">
            <v>COS150</v>
          </cell>
          <cell r="C1355">
            <v>0</v>
          </cell>
          <cell r="E1355" t="str">
            <v>D4.5006</v>
          </cell>
          <cell r="F1355" t="str">
            <v>Đầu cosse ép Cu 150mm2</v>
          </cell>
          <cell r="G1355" t="str">
            <v>cái</v>
          </cell>
          <cell r="H1355">
            <v>0</v>
          </cell>
          <cell r="I1355">
            <v>21200</v>
          </cell>
          <cell r="L1355">
            <v>263577</v>
          </cell>
          <cell r="M1355">
            <v>2356.3000000000002</v>
          </cell>
          <cell r="N1355">
            <v>0</v>
          </cell>
          <cell r="O1355">
            <v>0</v>
          </cell>
          <cell r="Q1355">
            <v>0</v>
          </cell>
          <cell r="R1355">
            <v>0</v>
          </cell>
          <cell r="U1355">
            <v>0.2</v>
          </cell>
          <cell r="V1355">
            <v>0</v>
          </cell>
        </row>
        <row r="1356">
          <cell r="A1356">
            <v>0</v>
          </cell>
          <cell r="B1356" t="str">
            <v>CHCOS150</v>
          </cell>
          <cell r="C1356">
            <v>0</v>
          </cell>
          <cell r="E1356">
            <v>0</v>
          </cell>
          <cell r="F1356" t="str">
            <v>Chụp đầu cosse  150mm2</v>
          </cell>
          <cell r="G1356" t="str">
            <v>cái</v>
          </cell>
          <cell r="H1356">
            <v>0</v>
          </cell>
          <cell r="I1356">
            <v>3200</v>
          </cell>
          <cell r="L1356">
            <v>0</v>
          </cell>
          <cell r="M1356">
            <v>0</v>
          </cell>
          <cell r="N1356">
            <v>0</v>
          </cell>
          <cell r="O1356">
            <v>0</v>
          </cell>
          <cell r="Q1356">
            <v>0</v>
          </cell>
          <cell r="R1356">
            <v>0</v>
          </cell>
          <cell r="U1356">
            <v>0</v>
          </cell>
          <cell r="V1356">
            <v>0</v>
          </cell>
        </row>
        <row r="1357">
          <cell r="A1357">
            <v>0</v>
          </cell>
          <cell r="B1357" t="str">
            <v>PVC140</v>
          </cell>
          <cell r="C1357">
            <v>0</v>
          </cell>
          <cell r="E1357">
            <v>0</v>
          </cell>
          <cell r="F1357" t="str">
            <v>Ống PVC D140x6,7mm</v>
          </cell>
          <cell r="G1357" t="str">
            <v>m</v>
          </cell>
          <cell r="I1357">
            <v>106600</v>
          </cell>
          <cell r="L1357">
            <v>0</v>
          </cell>
          <cell r="M1357">
            <v>0</v>
          </cell>
          <cell r="N1357">
            <v>0</v>
          </cell>
          <cell r="O1357">
            <v>0</v>
          </cell>
          <cell r="Q1357">
            <v>0</v>
          </cell>
          <cell r="R1357">
            <v>0</v>
          </cell>
          <cell r="U1357">
            <v>0</v>
          </cell>
          <cell r="V1357">
            <v>0</v>
          </cell>
        </row>
        <row r="1358">
          <cell r="A1358">
            <v>0</v>
          </cell>
          <cell r="B1358" t="str">
            <v>Cd140</v>
          </cell>
          <cell r="C1358">
            <v>0</v>
          </cell>
          <cell r="E1358" t="str">
            <v>D3.3241</v>
          </cell>
          <cell r="F1358" t="str">
            <v>Cổ dê kẹp ống PVC φ 140</v>
          </cell>
          <cell r="G1358" t="str">
            <v>bộ</v>
          </cell>
          <cell r="I1358">
            <v>40000</v>
          </cell>
          <cell r="M1358">
            <v>0</v>
          </cell>
          <cell r="N1358">
            <v>0</v>
          </cell>
          <cell r="O1358">
            <v>0</v>
          </cell>
          <cell r="Q1358">
            <v>0</v>
          </cell>
          <cell r="R1358">
            <v>0</v>
          </cell>
          <cell r="U1358">
            <v>0</v>
          </cell>
          <cell r="V1358">
            <v>0</v>
          </cell>
        </row>
        <row r="1359">
          <cell r="A1359">
            <v>0</v>
          </cell>
          <cell r="B1359" t="str">
            <v>lcd</v>
          </cell>
          <cell r="C1359">
            <v>0</v>
          </cell>
          <cell r="E1359" t="str">
            <v>06.3231</v>
          </cell>
          <cell r="F1359" t="str">
            <v>Lắp cổ dề</v>
          </cell>
          <cell r="G1359" t="str">
            <v>bộ</v>
          </cell>
          <cell r="L1359">
            <v>34935</v>
          </cell>
          <cell r="M1359">
            <v>0</v>
          </cell>
          <cell r="N1359">
            <v>0</v>
          </cell>
          <cell r="O1359">
            <v>0</v>
          </cell>
          <cell r="Q1359">
            <v>0</v>
          </cell>
          <cell r="R1359">
            <v>0</v>
          </cell>
          <cell r="U1359">
            <v>0</v>
          </cell>
          <cell r="V1359">
            <v>0</v>
          </cell>
        </row>
        <row r="1360">
          <cell r="A1360">
            <v>0</v>
          </cell>
          <cell r="B1360" t="str">
            <v>B1260th</v>
          </cell>
          <cell r="C1360">
            <v>0</v>
          </cell>
          <cell r="E1360">
            <v>0</v>
          </cell>
          <cell r="F1360" t="str">
            <v>Boulon thau 12x60 + 2 long đền vuông D14-50x50x3/Zn</v>
          </cell>
          <cell r="G1360" t="str">
            <v>bộ</v>
          </cell>
          <cell r="I1360">
            <v>12400</v>
          </cell>
          <cell r="L1360">
            <v>0</v>
          </cell>
          <cell r="M1360">
            <v>0</v>
          </cell>
          <cell r="N1360">
            <v>0</v>
          </cell>
          <cell r="O1360">
            <v>0</v>
          </cell>
          <cell r="Q1360">
            <v>0</v>
          </cell>
          <cell r="R1360">
            <v>0</v>
          </cell>
          <cell r="U1360">
            <v>0</v>
          </cell>
          <cell r="V1360">
            <v>0</v>
          </cell>
        </row>
        <row r="1361">
          <cell r="A1361">
            <v>0</v>
          </cell>
          <cell r="B1361" t="str">
            <v>kvrt140</v>
          </cell>
          <cell r="C1361">
            <v>0</v>
          </cell>
          <cell r="E1361">
            <v>0</v>
          </cell>
          <cell r="F1361" t="str">
            <v>Khâu ven răng trong D140</v>
          </cell>
          <cell r="G1361" t="str">
            <v>cái</v>
          </cell>
          <cell r="I1361">
            <v>20000</v>
          </cell>
          <cell r="L1361">
            <v>0</v>
          </cell>
          <cell r="M1361">
            <v>0</v>
          </cell>
          <cell r="N1361">
            <v>0</v>
          </cell>
          <cell r="O1361">
            <v>0</v>
          </cell>
          <cell r="Q1361">
            <v>0</v>
          </cell>
          <cell r="R1361">
            <v>0</v>
          </cell>
          <cell r="U1361">
            <v>0</v>
          </cell>
          <cell r="V1361">
            <v>0</v>
          </cell>
        </row>
        <row r="1362">
          <cell r="A1362">
            <v>0</v>
          </cell>
          <cell r="B1362" t="str">
            <v>kvrn140</v>
          </cell>
          <cell r="C1362">
            <v>0</v>
          </cell>
          <cell r="E1362">
            <v>0</v>
          </cell>
          <cell r="F1362" t="str">
            <v>Khâu ven răng ngoài D140</v>
          </cell>
          <cell r="G1362" t="str">
            <v>cái</v>
          </cell>
          <cell r="I1362">
            <v>20000</v>
          </cell>
          <cell r="L1362">
            <v>0</v>
          </cell>
          <cell r="M1362">
            <v>0</v>
          </cell>
          <cell r="N1362">
            <v>0</v>
          </cell>
          <cell r="O1362">
            <v>0</v>
          </cell>
          <cell r="Q1362">
            <v>0</v>
          </cell>
          <cell r="R1362">
            <v>0</v>
          </cell>
          <cell r="U1362">
            <v>0</v>
          </cell>
          <cell r="V1362">
            <v>0</v>
          </cell>
        </row>
        <row r="1363">
          <cell r="A1363">
            <v>0</v>
          </cell>
          <cell r="B1363" t="str">
            <v>KEOdan</v>
          </cell>
          <cell r="C1363">
            <v>0</v>
          </cell>
          <cell r="E1363">
            <v>0</v>
          </cell>
          <cell r="F1363" t="str">
            <v>Keo dán ống PVC (100gr)</v>
          </cell>
          <cell r="G1363" t="str">
            <v>tuýp</v>
          </cell>
          <cell r="H1363">
            <v>0</v>
          </cell>
          <cell r="I1363">
            <v>11500</v>
          </cell>
          <cell r="L1363">
            <v>0</v>
          </cell>
          <cell r="M1363">
            <v>0</v>
          </cell>
          <cell r="N1363">
            <v>0</v>
          </cell>
          <cell r="O1363">
            <v>0</v>
          </cell>
          <cell r="Q1363">
            <v>0</v>
          </cell>
          <cell r="R1363">
            <v>0</v>
          </cell>
          <cell r="U1363">
            <v>0</v>
          </cell>
          <cell r="V1363">
            <v>0</v>
          </cell>
        </row>
        <row r="1364">
          <cell r="A1364">
            <v>0</v>
          </cell>
          <cell r="B1364" t="str">
            <v>keobit</v>
          </cell>
          <cell r="C1364">
            <v>0</v>
          </cell>
          <cell r="F1364" t="str">
            <v>Keo silicon bít miệng ống</v>
          </cell>
          <cell r="G1364" t="str">
            <v>ống</v>
          </cell>
          <cell r="H1364">
            <v>0</v>
          </cell>
          <cell r="I1364">
            <v>30000</v>
          </cell>
          <cell r="N1364">
            <v>0</v>
          </cell>
          <cell r="O1364">
            <v>0</v>
          </cell>
          <cell r="Q1364">
            <v>0</v>
          </cell>
          <cell r="R1364">
            <v>0</v>
          </cell>
          <cell r="U1364">
            <v>0</v>
          </cell>
          <cell r="V1364">
            <v>0</v>
          </cell>
        </row>
        <row r="1365">
          <cell r="A1365">
            <v>0</v>
          </cell>
          <cell r="B1365" t="str">
            <v>BANGKEO</v>
          </cell>
          <cell r="C1365">
            <v>0</v>
          </cell>
          <cell r="E1365">
            <v>0</v>
          </cell>
          <cell r="F1365" t="str">
            <v>Băng keo cách điện</v>
          </cell>
          <cell r="G1365" t="str">
            <v>cuộn</v>
          </cell>
          <cell r="H1365">
            <v>0</v>
          </cell>
          <cell r="I1365">
            <v>3000</v>
          </cell>
          <cell r="L1365">
            <v>0</v>
          </cell>
          <cell r="M1365">
            <v>0</v>
          </cell>
          <cell r="N1365">
            <v>0</v>
          </cell>
          <cell r="O1365">
            <v>0</v>
          </cell>
          <cell r="Q1365">
            <v>0</v>
          </cell>
          <cell r="R1365">
            <v>0</v>
          </cell>
          <cell r="U1365">
            <v>0</v>
          </cell>
          <cell r="V1365">
            <v>0</v>
          </cell>
        </row>
        <row r="1366">
          <cell r="A1366">
            <v>0</v>
          </cell>
          <cell r="B1366" t="str">
            <v>PVC114</v>
          </cell>
          <cell r="C1366">
            <v>0</v>
          </cell>
          <cell r="E1366">
            <v>0</v>
          </cell>
          <cell r="F1366" t="str">
            <v xml:space="preserve">Ống PVC D114x4,9mm </v>
          </cell>
          <cell r="G1366" t="str">
            <v>m</v>
          </cell>
          <cell r="H1366">
            <v>0</v>
          </cell>
          <cell r="I1366">
            <v>65300</v>
          </cell>
          <cell r="L1366">
            <v>0</v>
          </cell>
          <cell r="M1366">
            <v>0</v>
          </cell>
          <cell r="N1366">
            <v>0</v>
          </cell>
          <cell r="O1366">
            <v>0</v>
          </cell>
          <cell r="Q1366">
            <v>0</v>
          </cell>
          <cell r="R1366">
            <v>0</v>
          </cell>
          <cell r="U1366">
            <v>2</v>
          </cell>
          <cell r="V1366">
            <v>0</v>
          </cell>
        </row>
        <row r="1367">
          <cell r="A1367">
            <v>0</v>
          </cell>
          <cell r="B1367" t="str">
            <v>CD114</v>
          </cell>
          <cell r="C1367">
            <v>0</v>
          </cell>
          <cell r="E1367" t="str">
            <v>D3.3241</v>
          </cell>
          <cell r="F1367" t="str">
            <v>Cổ dê kẹp ống PVC φ 114</v>
          </cell>
          <cell r="G1367" t="str">
            <v>bộ</v>
          </cell>
          <cell r="H1367">
            <v>0</v>
          </cell>
          <cell r="I1367">
            <v>54000</v>
          </cell>
          <cell r="L1367">
            <v>77000</v>
          </cell>
          <cell r="M1367">
            <v>0</v>
          </cell>
          <cell r="N1367">
            <v>0</v>
          </cell>
          <cell r="O1367">
            <v>0</v>
          </cell>
          <cell r="Q1367">
            <v>0</v>
          </cell>
          <cell r="R1367">
            <v>0</v>
          </cell>
          <cell r="U1367">
            <v>1.5</v>
          </cell>
          <cell r="V1367">
            <v>0</v>
          </cell>
        </row>
        <row r="1368">
          <cell r="A1368">
            <v>0</v>
          </cell>
          <cell r="B1368" t="str">
            <v>CD114</v>
          </cell>
          <cell r="C1368">
            <v>0</v>
          </cell>
          <cell r="E1368" t="str">
            <v>D3.3241</v>
          </cell>
          <cell r="F1368" t="str">
            <v>Cổ dê kẹp ống PVC φ 114</v>
          </cell>
          <cell r="G1368" t="str">
            <v>bộ</v>
          </cell>
          <cell r="I1368">
            <v>54000</v>
          </cell>
          <cell r="L1368">
            <v>77000</v>
          </cell>
          <cell r="M1368">
            <v>0</v>
          </cell>
          <cell r="N1368">
            <v>0</v>
          </cell>
          <cell r="O1368">
            <v>0</v>
          </cell>
          <cell r="Q1368">
            <v>0</v>
          </cell>
          <cell r="R1368">
            <v>0</v>
          </cell>
          <cell r="U1368">
            <v>1.5</v>
          </cell>
          <cell r="V1368">
            <v>0</v>
          </cell>
        </row>
        <row r="1369">
          <cell r="A1369">
            <v>0</v>
          </cell>
          <cell r="B1369" t="str">
            <v>CD114</v>
          </cell>
          <cell r="C1369">
            <v>0</v>
          </cell>
          <cell r="E1369" t="str">
            <v>D3.3241</v>
          </cell>
          <cell r="F1369" t="str">
            <v>Cổ dê kẹp ống PVC φ 114</v>
          </cell>
          <cell r="G1369" t="str">
            <v>bộ</v>
          </cell>
          <cell r="I1369">
            <v>54000</v>
          </cell>
          <cell r="M1369">
            <v>0</v>
          </cell>
          <cell r="N1369">
            <v>0</v>
          </cell>
          <cell r="O1369">
            <v>0</v>
          </cell>
          <cell r="Q1369">
            <v>0</v>
          </cell>
          <cell r="R1369">
            <v>0</v>
          </cell>
          <cell r="U1369">
            <v>1.5</v>
          </cell>
          <cell r="V1369">
            <v>0</v>
          </cell>
        </row>
        <row r="1370">
          <cell r="A1370">
            <v>0</v>
          </cell>
          <cell r="B1370" t="str">
            <v>CUT114</v>
          </cell>
          <cell r="C1370">
            <v>0</v>
          </cell>
          <cell r="E1370">
            <v>0</v>
          </cell>
          <cell r="F1370" t="str">
            <v>Co sừng 90 độ PVC 114</v>
          </cell>
          <cell r="G1370" t="str">
            <v>cái</v>
          </cell>
          <cell r="H1370">
            <v>0</v>
          </cell>
          <cell r="I1370">
            <v>51700</v>
          </cell>
          <cell r="L1370">
            <v>0</v>
          </cell>
          <cell r="M1370">
            <v>0</v>
          </cell>
          <cell r="N1370">
            <v>0</v>
          </cell>
          <cell r="O1370">
            <v>0</v>
          </cell>
          <cell r="Q1370">
            <v>0</v>
          </cell>
          <cell r="R1370">
            <v>0</v>
          </cell>
          <cell r="U1370">
            <v>0</v>
          </cell>
          <cell r="V1370">
            <v>0</v>
          </cell>
        </row>
        <row r="1371">
          <cell r="A1371">
            <v>0</v>
          </cell>
          <cell r="B1371" t="str">
            <v>CUT114135</v>
          </cell>
          <cell r="C1371">
            <v>0</v>
          </cell>
          <cell r="E1371">
            <v>0</v>
          </cell>
          <cell r="F1371" t="str">
            <v>Co 135 độ PVC 114</v>
          </cell>
          <cell r="G1371" t="str">
            <v>cái</v>
          </cell>
          <cell r="H1371">
            <v>0</v>
          </cell>
          <cell r="I1371">
            <v>77800</v>
          </cell>
          <cell r="L1371">
            <v>0</v>
          </cell>
          <cell r="M1371">
            <v>0</v>
          </cell>
          <cell r="N1371">
            <v>0</v>
          </cell>
          <cell r="O1371">
            <v>0</v>
          </cell>
          <cell r="Q1371">
            <v>0</v>
          </cell>
          <cell r="R1371">
            <v>0</v>
          </cell>
          <cell r="U1371">
            <v>0</v>
          </cell>
          <cell r="V1371">
            <v>0</v>
          </cell>
        </row>
        <row r="1372">
          <cell r="A1372">
            <v>0</v>
          </cell>
          <cell r="B1372" t="str">
            <v>kvrt114</v>
          </cell>
          <cell r="C1372">
            <v>0</v>
          </cell>
          <cell r="E1372">
            <v>0</v>
          </cell>
          <cell r="F1372" t="str">
            <v>Khâu ven răng trong D114</v>
          </cell>
          <cell r="G1372" t="str">
            <v>cái</v>
          </cell>
          <cell r="H1372">
            <v>0</v>
          </cell>
          <cell r="I1372">
            <v>20000</v>
          </cell>
          <cell r="L1372">
            <v>0</v>
          </cell>
          <cell r="M1372">
            <v>0</v>
          </cell>
          <cell r="N1372">
            <v>0</v>
          </cell>
          <cell r="O1372">
            <v>0</v>
          </cell>
          <cell r="Q1372">
            <v>0</v>
          </cell>
          <cell r="R1372">
            <v>0</v>
          </cell>
          <cell r="U1372">
            <v>0</v>
          </cell>
          <cell r="V1372">
            <v>0</v>
          </cell>
        </row>
        <row r="1373">
          <cell r="A1373">
            <v>0</v>
          </cell>
          <cell r="B1373" t="str">
            <v>kvrn114</v>
          </cell>
          <cell r="C1373">
            <v>0</v>
          </cell>
          <cell r="E1373">
            <v>0</v>
          </cell>
          <cell r="F1373" t="str">
            <v>Khâu ven răng ngoài D114</v>
          </cell>
          <cell r="G1373" t="str">
            <v>cái</v>
          </cell>
          <cell r="H1373">
            <v>0</v>
          </cell>
          <cell r="I1373">
            <v>20000</v>
          </cell>
          <cell r="L1373">
            <v>0</v>
          </cell>
          <cell r="M1373">
            <v>0</v>
          </cell>
          <cell r="N1373">
            <v>0</v>
          </cell>
          <cell r="O1373">
            <v>0</v>
          </cell>
          <cell r="Q1373">
            <v>0</v>
          </cell>
          <cell r="R1373">
            <v>0</v>
          </cell>
          <cell r="U1373">
            <v>0</v>
          </cell>
          <cell r="V1373">
            <v>0</v>
          </cell>
        </row>
        <row r="1374">
          <cell r="A1374">
            <v>0</v>
          </cell>
          <cell r="B1374" t="str">
            <v>CVV4X2,5</v>
          </cell>
          <cell r="C1374">
            <v>0</v>
          </cell>
          <cell r="E1374" t="str">
            <v>03.1401</v>
          </cell>
          <cell r="F1374" t="str">
            <v xml:space="preserve">Cáp CVV 4x4,0mm2  </v>
          </cell>
          <cell r="G1374" t="str">
            <v>mét</v>
          </cell>
          <cell r="H1374">
            <v>0</v>
          </cell>
          <cell r="I1374">
            <v>37500</v>
          </cell>
          <cell r="L1374">
            <v>433</v>
          </cell>
          <cell r="M1374">
            <v>0</v>
          </cell>
          <cell r="N1374">
            <v>0</v>
          </cell>
          <cell r="O1374">
            <v>0</v>
          </cell>
          <cell r="Q1374">
            <v>0</v>
          </cell>
          <cell r="R1374">
            <v>0</v>
          </cell>
          <cell r="U1374">
            <v>0</v>
          </cell>
          <cell r="V1374">
            <v>0</v>
          </cell>
        </row>
        <row r="1375">
          <cell r="A1375">
            <v>0</v>
          </cell>
          <cell r="B1375" t="str">
            <v>lcapdongTB240</v>
          </cell>
          <cell r="C1375">
            <v>0</v>
          </cell>
          <cell r="E1375" t="str">
            <v>T4.4203</v>
          </cell>
          <cell r="F1375" t="str">
            <v>Lắp cáp đồng xuống thiết bị D &gt; 150mm2:</v>
          </cell>
          <cell r="G1375" t="str">
            <v>m</v>
          </cell>
          <cell r="H1375">
            <v>0</v>
          </cell>
          <cell r="I1375">
            <v>0</v>
          </cell>
          <cell r="L1375">
            <v>37400</v>
          </cell>
          <cell r="M1375">
            <v>0</v>
          </cell>
          <cell r="N1375">
            <v>0</v>
          </cell>
          <cell r="O1375">
            <v>0</v>
          </cell>
          <cell r="Q1375">
            <v>0</v>
          </cell>
          <cell r="R1375">
            <v>0</v>
          </cell>
          <cell r="U1375">
            <v>0</v>
          </cell>
          <cell r="V1375">
            <v>0</v>
          </cell>
        </row>
        <row r="1376">
          <cell r="A1376">
            <v>0</v>
          </cell>
          <cell r="B1376" t="str">
            <v>lcapdongTB150</v>
          </cell>
          <cell r="C1376">
            <v>0</v>
          </cell>
          <cell r="E1376" t="str">
            <v>T4.4202</v>
          </cell>
          <cell r="F1376" t="str">
            <v>Lắp cáp đồng xuống thiết bị D ≤ 150mm2:</v>
          </cell>
          <cell r="G1376" t="str">
            <v>m</v>
          </cell>
          <cell r="I1376">
            <v>0</v>
          </cell>
          <cell r="L1376">
            <v>26400</v>
          </cell>
          <cell r="M1376">
            <v>0</v>
          </cell>
          <cell r="N1376">
            <v>0</v>
          </cell>
          <cell r="O1376">
            <v>0</v>
          </cell>
          <cell r="Q1376">
            <v>0</v>
          </cell>
          <cell r="R1376">
            <v>0</v>
          </cell>
          <cell r="U1376">
            <v>0</v>
          </cell>
          <cell r="V1376">
            <v>0</v>
          </cell>
        </row>
        <row r="1377">
          <cell r="A1377">
            <v>0</v>
          </cell>
          <cell r="B1377" t="str">
            <v>bang</v>
          </cell>
          <cell r="C1377">
            <v>0</v>
          </cell>
          <cell r="E1377" t="str">
            <v>06.2070</v>
          </cell>
          <cell r="F1377" t="str">
            <v>Bảng tên trạm + bulon:</v>
          </cell>
          <cell r="G1377" t="str">
            <v>bộ</v>
          </cell>
          <cell r="H1377">
            <v>0</v>
          </cell>
          <cell r="I1377">
            <v>32500</v>
          </cell>
          <cell r="L1377">
            <v>3088</v>
          </cell>
          <cell r="M1377">
            <v>0</v>
          </cell>
          <cell r="N1377">
            <v>0</v>
          </cell>
          <cell r="O1377">
            <v>0</v>
          </cell>
          <cell r="Q1377">
            <v>0</v>
          </cell>
          <cell r="R1377">
            <v>0</v>
          </cell>
          <cell r="U1377">
            <v>0</v>
          </cell>
          <cell r="V1377">
            <v>0</v>
          </cell>
        </row>
        <row r="1378">
          <cell r="A1378">
            <v>0</v>
          </cell>
          <cell r="C1378">
            <v>0</v>
          </cell>
          <cell r="D1378">
            <v>0</v>
          </cell>
          <cell r="F1378" t="str">
            <v>Bộ đo đếm:</v>
          </cell>
          <cell r="G1378" t="str">
            <v>Bộ</v>
          </cell>
          <cell r="H1378">
            <v>0</v>
          </cell>
          <cell r="U1378">
            <v>0</v>
          </cell>
          <cell r="V1378">
            <v>0</v>
          </cell>
        </row>
        <row r="1379">
          <cell r="A1379">
            <v>0</v>
          </cell>
          <cell r="C1379">
            <v>0</v>
          </cell>
          <cell r="F1379" t="str">
            <v>Gồm có:</v>
          </cell>
          <cell r="N1379">
            <v>0</v>
          </cell>
          <cell r="O1379">
            <v>0</v>
          </cell>
          <cell r="Q1379">
            <v>0</v>
          </cell>
          <cell r="R1379">
            <v>0</v>
          </cell>
          <cell r="U1379">
            <v>0</v>
          </cell>
          <cell r="V1379">
            <v>0</v>
          </cell>
        </row>
        <row r="1380">
          <cell r="A1380">
            <v>0</v>
          </cell>
          <cell r="B1380" t="str">
            <v>CVV4X2,5</v>
          </cell>
          <cell r="C1380">
            <v>0</v>
          </cell>
          <cell r="E1380" t="str">
            <v>03.1401</v>
          </cell>
          <cell r="F1380" t="str">
            <v xml:space="preserve">Cáp CVV 4x4,0mm2  </v>
          </cell>
          <cell r="G1380" t="str">
            <v>mét</v>
          </cell>
          <cell r="H1380">
            <v>0</v>
          </cell>
          <cell r="I1380">
            <v>37500</v>
          </cell>
          <cell r="L1380">
            <v>433</v>
          </cell>
          <cell r="M1380">
            <v>0</v>
          </cell>
          <cell r="N1380">
            <v>0</v>
          </cell>
          <cell r="O1380">
            <v>0</v>
          </cell>
          <cell r="Q1380">
            <v>0</v>
          </cell>
          <cell r="R1380">
            <v>0</v>
          </cell>
          <cell r="U1380">
            <v>0</v>
          </cell>
          <cell r="V1380">
            <v>0</v>
          </cell>
        </row>
        <row r="1381">
          <cell r="A1381">
            <v>0</v>
          </cell>
          <cell r="B1381" t="str">
            <v>xAtuti</v>
          </cell>
          <cell r="C1381">
            <v>0</v>
          </cell>
          <cell r="E1381" t="str">
            <v>05.6044</v>
          </cell>
          <cell r="F1381" t="str">
            <v>Xà kẹp TU, TI U50x32x4 350</v>
          </cell>
          <cell r="G1381" t="str">
            <v>Bộ</v>
          </cell>
          <cell r="H1381">
            <v>0</v>
          </cell>
          <cell r="I1381">
            <v>40500</v>
          </cell>
          <cell r="L1381">
            <v>39758</v>
          </cell>
          <cell r="M1381">
            <v>0</v>
          </cell>
          <cell r="N1381">
            <v>0</v>
          </cell>
          <cell r="O1381">
            <v>0</v>
          </cell>
          <cell r="Q1381">
            <v>0</v>
          </cell>
          <cell r="R1381">
            <v>0</v>
          </cell>
          <cell r="U1381">
            <v>0</v>
          </cell>
          <cell r="V1381">
            <v>0</v>
          </cell>
        </row>
        <row r="1382">
          <cell r="A1382">
            <v>0</v>
          </cell>
          <cell r="B1382" t="str">
            <v>B10250</v>
          </cell>
          <cell r="C1382">
            <v>0</v>
          </cell>
          <cell r="E1382">
            <v>0</v>
          </cell>
          <cell r="F1382" t="str">
            <v>Boulon 10x250+ 2 long đền vuông D14-50x50x3/Zn</v>
          </cell>
          <cell r="G1382" t="str">
            <v>bộ</v>
          </cell>
          <cell r="H1382">
            <v>0</v>
          </cell>
          <cell r="I1382">
            <v>7900</v>
          </cell>
          <cell r="L1382">
            <v>0</v>
          </cell>
          <cell r="M1382">
            <v>0</v>
          </cell>
          <cell r="N1382">
            <v>0</v>
          </cell>
          <cell r="O1382">
            <v>0</v>
          </cell>
          <cell r="Q1382">
            <v>0</v>
          </cell>
          <cell r="R1382">
            <v>0</v>
          </cell>
          <cell r="U1382">
            <v>0</v>
          </cell>
          <cell r="V1382">
            <v>0</v>
          </cell>
        </row>
        <row r="1383">
          <cell r="A1383">
            <v>0</v>
          </cell>
          <cell r="B1383" t="str">
            <v>COS2,5</v>
          </cell>
          <cell r="C1383">
            <v>0</v>
          </cell>
          <cell r="E1383" t="str">
            <v>03.4001</v>
          </cell>
          <cell r="F1383" t="str">
            <v xml:space="preserve">Đầu cosse ép Cu 2,5mm2 + bao PVC </v>
          </cell>
          <cell r="G1383" t="str">
            <v>cái</v>
          </cell>
          <cell r="H1383">
            <v>0</v>
          </cell>
          <cell r="I1383">
            <v>900</v>
          </cell>
          <cell r="L1383">
            <v>681.3</v>
          </cell>
          <cell r="M1383">
            <v>1472.7</v>
          </cell>
          <cell r="N1383">
            <v>0</v>
          </cell>
          <cell r="O1383">
            <v>0</v>
          </cell>
          <cell r="Q1383">
            <v>0</v>
          </cell>
          <cell r="R1383">
            <v>0</v>
          </cell>
          <cell r="U1383">
            <v>0</v>
          </cell>
          <cell r="V1383">
            <v>0</v>
          </cell>
        </row>
        <row r="1384">
          <cell r="A1384">
            <v>0</v>
          </cell>
          <cell r="B1384" t="str">
            <v>D16/10</v>
          </cell>
          <cell r="C1384">
            <v>0</v>
          </cell>
          <cell r="E1384">
            <v>0</v>
          </cell>
          <cell r="F1384" t="str">
            <v>Dây điện đôi 16/10</v>
          </cell>
          <cell r="G1384" t="str">
            <v>mét</v>
          </cell>
          <cell r="H1384">
            <v>0</v>
          </cell>
          <cell r="I1384">
            <v>860</v>
          </cell>
          <cell r="L1384">
            <v>0</v>
          </cell>
          <cell r="M1384">
            <v>0</v>
          </cell>
          <cell r="N1384">
            <v>0</v>
          </cell>
          <cell r="O1384">
            <v>0</v>
          </cell>
          <cell r="Q1384">
            <v>0</v>
          </cell>
          <cell r="R1384">
            <v>0</v>
          </cell>
          <cell r="U1384">
            <v>0</v>
          </cell>
          <cell r="V1384">
            <v>0</v>
          </cell>
        </row>
        <row r="1385">
          <cell r="A1385">
            <v>0</v>
          </cell>
          <cell r="B1385" t="str">
            <v>ke25</v>
          </cell>
          <cell r="C1385">
            <v>0</v>
          </cell>
          <cell r="E1385">
            <v>0</v>
          </cell>
          <cell r="F1385" t="str">
            <v>Kẹp ép cỡ dây 25mm2 (ñaáu TU )</v>
          </cell>
          <cell r="G1385" t="str">
            <v>cái</v>
          </cell>
          <cell r="H1385">
            <v>0</v>
          </cell>
          <cell r="I1385">
            <v>14000</v>
          </cell>
          <cell r="L1385">
            <v>0</v>
          </cell>
          <cell r="M1385">
            <v>0</v>
          </cell>
          <cell r="N1385">
            <v>0</v>
          </cell>
          <cell r="O1385">
            <v>0</v>
          </cell>
          <cell r="Q1385">
            <v>0</v>
          </cell>
          <cell r="R1385">
            <v>0</v>
          </cell>
          <cell r="U1385">
            <v>0.2</v>
          </cell>
          <cell r="V1385">
            <v>0</v>
          </cell>
        </row>
        <row r="1386">
          <cell r="A1386">
            <v>0</v>
          </cell>
          <cell r="B1386" t="str">
            <v>PVC42</v>
          </cell>
          <cell r="C1386">
            <v>0</v>
          </cell>
          <cell r="E1386" t="str">
            <v>07.2403</v>
          </cell>
          <cell r="F1386" t="str">
            <v>Ống PVC D42x2,1mm</v>
          </cell>
          <cell r="G1386" t="str">
            <v>m</v>
          </cell>
          <cell r="H1386">
            <v>0</v>
          </cell>
          <cell r="I1386">
            <v>9800</v>
          </cell>
          <cell r="L1386">
            <v>2214</v>
          </cell>
          <cell r="M1386">
            <v>0</v>
          </cell>
          <cell r="N1386">
            <v>0</v>
          </cell>
          <cell r="O1386">
            <v>0</v>
          </cell>
          <cell r="Q1386">
            <v>0</v>
          </cell>
          <cell r="R1386">
            <v>0</v>
          </cell>
          <cell r="U1386">
            <v>0</v>
          </cell>
          <cell r="V1386">
            <v>0</v>
          </cell>
        </row>
        <row r="1387">
          <cell r="A1387">
            <v>0</v>
          </cell>
          <cell r="B1387" t="str">
            <v>CD42t</v>
          </cell>
          <cell r="C1387">
            <v>0</v>
          </cell>
          <cell r="E1387" t="str">
            <v>06.3231</v>
          </cell>
          <cell r="F1387" t="str">
            <v>Cổ dê giữ ống PVC D42: D230 01 bộ</v>
          </cell>
          <cell r="G1387" t="str">
            <v>Kg</v>
          </cell>
          <cell r="H1387">
            <v>0</v>
          </cell>
          <cell r="I1387">
            <v>15140.380999999999</v>
          </cell>
          <cell r="M1387">
            <v>0</v>
          </cell>
          <cell r="N1387">
            <v>0</v>
          </cell>
          <cell r="O1387">
            <v>0</v>
          </cell>
          <cell r="Q1387">
            <v>0</v>
          </cell>
          <cell r="R1387">
            <v>0</v>
          </cell>
          <cell r="U1387">
            <v>0</v>
          </cell>
          <cell r="V1387">
            <v>0</v>
          </cell>
        </row>
        <row r="1388">
          <cell r="A1388">
            <v>0</v>
          </cell>
          <cell r="B1388" t="str">
            <v>CD42t</v>
          </cell>
          <cell r="C1388">
            <v>0</v>
          </cell>
          <cell r="E1388" t="str">
            <v>06.3231</v>
          </cell>
          <cell r="F1388" t="str">
            <v>Cổ dê giữ ống PVC D42: D250 01 bộ</v>
          </cell>
          <cell r="G1388" t="str">
            <v>Kg</v>
          </cell>
          <cell r="H1388">
            <v>0</v>
          </cell>
          <cell r="I1388">
            <v>15140.380999999999</v>
          </cell>
          <cell r="M1388">
            <v>0</v>
          </cell>
          <cell r="N1388">
            <v>0</v>
          </cell>
          <cell r="O1388">
            <v>0</v>
          </cell>
          <cell r="Q1388">
            <v>0</v>
          </cell>
          <cell r="R1388">
            <v>0</v>
          </cell>
          <cell r="U1388">
            <v>0</v>
          </cell>
          <cell r="V1388">
            <v>0</v>
          </cell>
        </row>
        <row r="1389">
          <cell r="A1389">
            <v>0</v>
          </cell>
          <cell r="B1389" t="str">
            <v>CD42t</v>
          </cell>
          <cell r="C1389">
            <v>0</v>
          </cell>
          <cell r="E1389" t="str">
            <v>06.3231</v>
          </cell>
          <cell r="F1389" t="str">
            <v>Cổ dê giữ ống PVC D42: D280 01 bộ</v>
          </cell>
          <cell r="G1389" t="str">
            <v>Kg</v>
          </cell>
          <cell r="H1389">
            <v>0</v>
          </cell>
          <cell r="I1389">
            <v>15140.380999999999</v>
          </cell>
          <cell r="M1389">
            <v>0</v>
          </cell>
          <cell r="N1389">
            <v>0</v>
          </cell>
          <cell r="O1389">
            <v>0</v>
          </cell>
          <cell r="Q1389">
            <v>0</v>
          </cell>
          <cell r="R1389">
            <v>0</v>
          </cell>
          <cell r="U1389">
            <v>0</v>
          </cell>
          <cell r="V1389">
            <v>0</v>
          </cell>
        </row>
        <row r="1390">
          <cell r="A1390">
            <v>0</v>
          </cell>
          <cell r="B1390" t="str">
            <v>CD42t</v>
          </cell>
          <cell r="C1390">
            <v>0</v>
          </cell>
          <cell r="E1390" t="str">
            <v>06.3231</v>
          </cell>
          <cell r="F1390" t="str">
            <v>Cổ dê giữ ống PVC D42: D320 01 bộ</v>
          </cell>
          <cell r="G1390" t="str">
            <v>Kg</v>
          </cell>
          <cell r="H1390">
            <v>0</v>
          </cell>
          <cell r="I1390">
            <v>15140.380999999999</v>
          </cell>
          <cell r="M1390">
            <v>0</v>
          </cell>
          <cell r="N1390">
            <v>0</v>
          </cell>
          <cell r="O1390">
            <v>0</v>
          </cell>
          <cell r="Q1390">
            <v>0</v>
          </cell>
          <cell r="R1390">
            <v>0</v>
          </cell>
          <cell r="U1390">
            <v>0</v>
          </cell>
          <cell r="V1390">
            <v>0</v>
          </cell>
        </row>
        <row r="1391">
          <cell r="A1391">
            <v>0</v>
          </cell>
          <cell r="B1391" t="str">
            <v>CD320</v>
          </cell>
          <cell r="C1391">
            <v>0</v>
          </cell>
          <cell r="E1391" t="str">
            <v>06.3231</v>
          </cell>
          <cell r="F1391" t="str">
            <v>Cổ dê CDĐKĐT( bắt thùng điện kế): D320 02 bộ</v>
          </cell>
          <cell r="G1391" t="str">
            <v>Kg</v>
          </cell>
          <cell r="H1391">
            <v>0</v>
          </cell>
          <cell r="I1391">
            <v>22000</v>
          </cell>
          <cell r="M1391">
            <v>0</v>
          </cell>
          <cell r="N1391">
            <v>0</v>
          </cell>
          <cell r="O1391">
            <v>0</v>
          </cell>
          <cell r="Q1391">
            <v>0</v>
          </cell>
          <cell r="R1391">
            <v>0</v>
          </cell>
          <cell r="U1391">
            <v>0</v>
          </cell>
          <cell r="V1391">
            <v>0</v>
          </cell>
        </row>
        <row r="1392">
          <cell r="A1392">
            <v>0</v>
          </cell>
          <cell r="B1392" t="str">
            <v>B1240</v>
          </cell>
          <cell r="C1392">
            <v>0</v>
          </cell>
          <cell r="E1392">
            <v>0</v>
          </cell>
          <cell r="F1392" t="str">
            <v>Boulon 12x40+ 2 long đền vuông D14-50x50x3/Zn</v>
          </cell>
          <cell r="G1392" t="str">
            <v>bộ</v>
          </cell>
          <cell r="H1392">
            <v>0</v>
          </cell>
          <cell r="I1392">
            <v>8300</v>
          </cell>
          <cell r="L1392">
            <v>0</v>
          </cell>
          <cell r="M1392">
            <v>0</v>
          </cell>
          <cell r="N1392">
            <v>0</v>
          </cell>
          <cell r="O1392">
            <v>0</v>
          </cell>
          <cell r="Q1392">
            <v>0</v>
          </cell>
          <cell r="R1392">
            <v>0</v>
          </cell>
          <cell r="U1392">
            <v>0</v>
          </cell>
          <cell r="V1392">
            <v>0</v>
          </cell>
        </row>
        <row r="1393">
          <cell r="A1393">
            <v>0</v>
          </cell>
          <cell r="B1393" t="str">
            <v>b1260</v>
          </cell>
          <cell r="C1393">
            <v>0</v>
          </cell>
          <cell r="E1393">
            <v>0</v>
          </cell>
          <cell r="F1393" t="str">
            <v>Boulon 12x60+ 2 long đền vuông D14-50x50x3/Zn</v>
          </cell>
          <cell r="G1393" t="str">
            <v>bộ</v>
          </cell>
          <cell r="H1393">
            <v>0</v>
          </cell>
          <cell r="I1393">
            <v>6200</v>
          </cell>
          <cell r="L1393">
            <v>0</v>
          </cell>
          <cell r="M1393">
            <v>0</v>
          </cell>
          <cell r="N1393">
            <v>0</v>
          </cell>
          <cell r="O1393">
            <v>0</v>
          </cell>
          <cell r="Q1393">
            <v>0</v>
          </cell>
          <cell r="R1393">
            <v>0</v>
          </cell>
          <cell r="U1393">
            <v>0</v>
          </cell>
          <cell r="V1393">
            <v>0</v>
          </cell>
        </row>
        <row r="1394">
          <cell r="A1394">
            <v>0</v>
          </cell>
          <cell r="B1394" t="str">
            <v>lcd</v>
          </cell>
          <cell r="C1394">
            <v>0</v>
          </cell>
          <cell r="E1394" t="str">
            <v>06.3231</v>
          </cell>
          <cell r="F1394" t="str">
            <v>Lắp cổ dề</v>
          </cell>
          <cell r="G1394" t="str">
            <v>bộ</v>
          </cell>
          <cell r="H1394">
            <v>0</v>
          </cell>
          <cell r="L1394">
            <v>34935</v>
          </cell>
          <cell r="M1394">
            <v>0</v>
          </cell>
          <cell r="N1394">
            <v>0</v>
          </cell>
          <cell r="O1394">
            <v>0</v>
          </cell>
          <cell r="Q1394">
            <v>0</v>
          </cell>
          <cell r="R1394">
            <v>0</v>
          </cell>
          <cell r="U1394">
            <v>0</v>
          </cell>
          <cell r="V1394">
            <v>0</v>
          </cell>
        </row>
        <row r="1395">
          <cell r="A1395">
            <v>0</v>
          </cell>
          <cell r="B1395" t="str">
            <v>CUT42</v>
          </cell>
          <cell r="C1395">
            <v>0</v>
          </cell>
          <cell r="E1395">
            <v>0</v>
          </cell>
          <cell r="F1395" t="str">
            <v>Co 90 độ PVC 42</v>
          </cell>
          <cell r="G1395" t="str">
            <v>cái</v>
          </cell>
          <cell r="H1395">
            <v>0</v>
          </cell>
          <cell r="I1395">
            <v>5500</v>
          </cell>
          <cell r="L1395">
            <v>0</v>
          </cell>
          <cell r="M1395">
            <v>0</v>
          </cell>
          <cell r="N1395">
            <v>0</v>
          </cell>
          <cell r="O1395">
            <v>0</v>
          </cell>
          <cell r="Q1395">
            <v>0</v>
          </cell>
          <cell r="R1395">
            <v>0</v>
          </cell>
          <cell r="U1395">
            <v>0</v>
          </cell>
          <cell r="V1395">
            <v>0</v>
          </cell>
        </row>
        <row r="1396">
          <cell r="A1396">
            <v>0</v>
          </cell>
          <cell r="B1396" t="str">
            <v>CUT42T</v>
          </cell>
          <cell r="C1396">
            <v>0</v>
          </cell>
          <cell r="E1396">
            <v>0</v>
          </cell>
          <cell r="F1396" t="str">
            <v>Co chữ T ống PVC 42</v>
          </cell>
          <cell r="G1396" t="str">
            <v>cái</v>
          </cell>
          <cell r="H1396">
            <v>0</v>
          </cell>
          <cell r="I1396">
            <v>4600</v>
          </cell>
          <cell r="L1396">
            <v>0</v>
          </cell>
          <cell r="M1396">
            <v>0</v>
          </cell>
          <cell r="N1396">
            <v>0</v>
          </cell>
          <cell r="O1396">
            <v>0</v>
          </cell>
          <cell r="Q1396">
            <v>0</v>
          </cell>
          <cell r="R1396">
            <v>0</v>
          </cell>
          <cell r="U1396">
            <v>0</v>
          </cell>
          <cell r="V1396">
            <v>0</v>
          </cell>
        </row>
        <row r="1397">
          <cell r="A1397">
            <v>0</v>
          </cell>
          <cell r="B1397" t="str">
            <v>NPVC42</v>
          </cell>
          <cell r="C1397">
            <v>0</v>
          </cell>
          <cell r="E1397">
            <v>0</v>
          </cell>
          <cell r="F1397" t="str">
            <v>Nối thẳng ống PVC 42</v>
          </cell>
          <cell r="G1397" t="str">
            <v>cái</v>
          </cell>
          <cell r="H1397">
            <v>0</v>
          </cell>
          <cell r="I1397">
            <v>4000</v>
          </cell>
          <cell r="L1397">
            <v>0</v>
          </cell>
          <cell r="M1397">
            <v>0</v>
          </cell>
          <cell r="N1397">
            <v>0</v>
          </cell>
          <cell r="O1397">
            <v>0</v>
          </cell>
          <cell r="Q1397">
            <v>0</v>
          </cell>
          <cell r="R1397">
            <v>0</v>
          </cell>
          <cell r="U1397">
            <v>0</v>
          </cell>
          <cell r="V1397">
            <v>0</v>
          </cell>
        </row>
        <row r="1398">
          <cell r="A1398">
            <v>0</v>
          </cell>
          <cell r="B1398" t="str">
            <v>KEO</v>
          </cell>
          <cell r="C1398">
            <v>0</v>
          </cell>
          <cell r="E1398">
            <v>0</v>
          </cell>
          <cell r="F1398" t="str">
            <v>Keo dán ống PVC (500gr)</v>
          </cell>
          <cell r="G1398" t="str">
            <v>lon</v>
          </cell>
          <cell r="H1398">
            <v>0</v>
          </cell>
          <cell r="I1398">
            <v>26400</v>
          </cell>
          <cell r="L1398">
            <v>0</v>
          </cell>
          <cell r="M1398">
            <v>0</v>
          </cell>
          <cell r="N1398">
            <v>0</v>
          </cell>
          <cell r="O1398">
            <v>0</v>
          </cell>
          <cell r="Q1398">
            <v>0</v>
          </cell>
          <cell r="R1398">
            <v>0</v>
          </cell>
          <cell r="U1398">
            <v>0</v>
          </cell>
          <cell r="V1398">
            <v>0</v>
          </cell>
        </row>
        <row r="1399">
          <cell r="A1399">
            <v>0</v>
          </cell>
          <cell r="B1399" t="str">
            <v>BANGKEO</v>
          </cell>
          <cell r="C1399">
            <v>0</v>
          </cell>
          <cell r="E1399">
            <v>0</v>
          </cell>
          <cell r="F1399" t="str">
            <v>Băng keo cách điện</v>
          </cell>
          <cell r="G1399" t="str">
            <v>cuộn</v>
          </cell>
          <cell r="H1399">
            <v>0</v>
          </cell>
          <cell r="I1399">
            <v>3000</v>
          </cell>
          <cell r="L1399">
            <v>0</v>
          </cell>
          <cell r="M1399">
            <v>0</v>
          </cell>
          <cell r="N1399">
            <v>0</v>
          </cell>
          <cell r="O1399">
            <v>0</v>
          </cell>
          <cell r="Q1399">
            <v>0</v>
          </cell>
          <cell r="R1399">
            <v>0</v>
          </cell>
          <cell r="U1399">
            <v>0</v>
          </cell>
          <cell r="V1399">
            <v>0</v>
          </cell>
        </row>
        <row r="1400">
          <cell r="A1400">
            <v>0</v>
          </cell>
          <cell r="B1400" t="str">
            <v>KVRT42</v>
          </cell>
          <cell r="C1400">
            <v>0</v>
          </cell>
          <cell r="E1400">
            <v>0</v>
          </cell>
          <cell r="F1400" t="str">
            <v>Khâu ven răng trong D42</v>
          </cell>
          <cell r="G1400" t="str">
            <v>cái</v>
          </cell>
          <cell r="H1400">
            <v>0</v>
          </cell>
          <cell r="I1400">
            <v>3700</v>
          </cell>
          <cell r="L1400">
            <v>0</v>
          </cell>
          <cell r="M1400">
            <v>0</v>
          </cell>
          <cell r="N1400">
            <v>0</v>
          </cell>
          <cell r="O1400">
            <v>0</v>
          </cell>
          <cell r="Q1400">
            <v>0</v>
          </cell>
          <cell r="R1400">
            <v>0</v>
          </cell>
          <cell r="U1400">
            <v>0</v>
          </cell>
          <cell r="V1400">
            <v>0</v>
          </cell>
        </row>
        <row r="1401">
          <cell r="A1401">
            <v>0</v>
          </cell>
          <cell r="B1401" t="str">
            <v>KVRN42</v>
          </cell>
          <cell r="C1401">
            <v>0</v>
          </cell>
          <cell r="E1401">
            <v>0</v>
          </cell>
          <cell r="F1401" t="str">
            <v>Khâu ven răng ngoài D42</v>
          </cell>
          <cell r="G1401" t="str">
            <v>cái</v>
          </cell>
          <cell r="H1401">
            <v>0</v>
          </cell>
          <cell r="I1401">
            <v>3200</v>
          </cell>
          <cell r="L1401">
            <v>0</v>
          </cell>
          <cell r="M1401">
            <v>0</v>
          </cell>
          <cell r="N1401">
            <v>0</v>
          </cell>
          <cell r="O1401">
            <v>0</v>
          </cell>
          <cell r="Q1401">
            <v>0</v>
          </cell>
          <cell r="R1401">
            <v>0</v>
          </cell>
          <cell r="U1401">
            <v>0</v>
          </cell>
          <cell r="V1401">
            <v>0</v>
          </cell>
        </row>
        <row r="1402">
          <cell r="A1402">
            <v>0</v>
          </cell>
          <cell r="B1402" t="str">
            <v>TUDKDT</v>
          </cell>
          <cell r="C1402">
            <v>0</v>
          </cell>
          <cell r="E1402" t="str">
            <v>05.1101</v>
          </cell>
          <cell r="F1402" t="str">
            <v>Thùng điện kế 450x300x200mm đo đếm trung thế</v>
          </cell>
          <cell r="G1402" t="str">
            <v>cái</v>
          </cell>
          <cell r="H1402">
            <v>0</v>
          </cell>
          <cell r="I1402">
            <v>234000</v>
          </cell>
          <cell r="L1402">
            <v>85158</v>
          </cell>
          <cell r="M1402">
            <v>59254</v>
          </cell>
          <cell r="N1402">
            <v>0</v>
          </cell>
          <cell r="O1402">
            <v>0</v>
          </cell>
          <cell r="Q1402">
            <v>0</v>
          </cell>
          <cell r="R1402">
            <v>0</v>
          </cell>
          <cell r="U1402">
            <v>45</v>
          </cell>
          <cell r="V1402">
            <v>0</v>
          </cell>
        </row>
        <row r="1403">
          <cell r="A1403">
            <v>0</v>
          </cell>
          <cell r="B1403" t="str">
            <v>keobit</v>
          </cell>
          <cell r="C1403">
            <v>0</v>
          </cell>
          <cell r="E1403">
            <v>0</v>
          </cell>
          <cell r="F1403" t="str">
            <v>Keo silicon bít miệng ống</v>
          </cell>
          <cell r="G1403" t="str">
            <v>ống</v>
          </cell>
          <cell r="H1403">
            <v>0</v>
          </cell>
          <cell r="I1403">
            <v>30000</v>
          </cell>
          <cell r="L1403">
            <v>0</v>
          </cell>
          <cell r="M1403">
            <v>0</v>
          </cell>
          <cell r="N1403">
            <v>0</v>
          </cell>
          <cell r="O1403">
            <v>0</v>
          </cell>
          <cell r="Q1403">
            <v>0</v>
          </cell>
          <cell r="R1403">
            <v>0</v>
          </cell>
          <cell r="U1403">
            <v>0</v>
          </cell>
          <cell r="V1403">
            <v>0</v>
          </cell>
        </row>
        <row r="1404">
          <cell r="A1404">
            <v>0</v>
          </cell>
          <cell r="B1404" t="str">
            <v>M5M</v>
          </cell>
          <cell r="C1404">
            <v>0</v>
          </cell>
          <cell r="E1404">
            <v>0</v>
          </cell>
          <cell r="F1404" t="str">
            <v>Dây đồng trần mềm dẹt</v>
          </cell>
          <cell r="G1404" t="str">
            <v>mét</v>
          </cell>
          <cell r="H1404">
            <v>0</v>
          </cell>
          <cell r="I1404">
            <v>5000</v>
          </cell>
          <cell r="L1404">
            <v>0</v>
          </cell>
          <cell r="M1404">
            <v>0</v>
          </cell>
          <cell r="N1404">
            <v>0</v>
          </cell>
          <cell r="O1404">
            <v>0</v>
          </cell>
          <cell r="Q1404">
            <v>0</v>
          </cell>
          <cell r="R1404">
            <v>0</v>
          </cell>
          <cell r="U1404">
            <v>0</v>
          </cell>
          <cell r="V1404">
            <v>0</v>
          </cell>
        </row>
        <row r="1405">
          <cell r="A1405">
            <v>0</v>
          </cell>
          <cell r="C1405">
            <v>0</v>
          </cell>
          <cell r="F1405" t="str">
            <v>C. PHẦN THÁO DỠ THU HỒI</v>
          </cell>
          <cell r="U1405">
            <v>0</v>
          </cell>
          <cell r="V1405">
            <v>0</v>
          </cell>
        </row>
        <row r="1406">
          <cell r="A1406">
            <v>0</v>
          </cell>
          <cell r="B1406" t="str">
            <v>LA12</v>
          </cell>
          <cell r="C1406">
            <v>0</v>
          </cell>
          <cell r="E1406" t="str">
            <v>02.5114</v>
          </cell>
          <cell r="F1406" t="str">
            <v>Tháo LA hiện hữu</v>
          </cell>
          <cell r="G1406" t="str">
            <v>cái</v>
          </cell>
          <cell r="L1406">
            <v>25751</v>
          </cell>
          <cell r="M1406">
            <v>0</v>
          </cell>
          <cell r="N1406">
            <v>0</v>
          </cell>
          <cell r="O1406">
            <v>0</v>
          </cell>
          <cell r="Q1406">
            <v>0</v>
          </cell>
          <cell r="R1406">
            <v>0</v>
          </cell>
          <cell r="S1406" t="str">
            <v>Tận dụng lại</v>
          </cell>
          <cell r="U1406">
            <v>0.8</v>
          </cell>
          <cell r="V1406">
            <v>0</v>
          </cell>
        </row>
        <row r="1407">
          <cell r="A1407">
            <v>0</v>
          </cell>
          <cell r="B1407" t="str">
            <v>LCL</v>
          </cell>
          <cell r="C1407">
            <v>0</v>
          </cell>
          <cell r="E1407" t="str">
            <v>05.6011</v>
          </cell>
          <cell r="F1407" t="str">
            <v>Tháo bộ chống lệch</v>
          </cell>
          <cell r="G1407" t="str">
            <v>bộ</v>
          </cell>
          <cell r="I1407">
            <v>0</v>
          </cell>
          <cell r="L1407">
            <v>13161</v>
          </cell>
          <cell r="M1407">
            <v>0</v>
          </cell>
          <cell r="N1407">
            <v>0</v>
          </cell>
          <cell r="O1407">
            <v>0</v>
          </cell>
          <cell r="Q1407">
            <v>0</v>
          </cell>
          <cell r="R1407">
            <v>0</v>
          </cell>
          <cell r="U1407">
            <v>0</v>
          </cell>
          <cell r="V1407">
            <v>0</v>
          </cell>
        </row>
        <row r="1408">
          <cell r="C1408">
            <v>0</v>
          </cell>
          <cell r="L1408" t="str">
            <v>TỔNG CỘNG :</v>
          </cell>
          <cell r="N1408">
            <v>0</v>
          </cell>
          <cell r="O1408">
            <v>0</v>
          </cell>
          <cell r="Q1408">
            <v>0</v>
          </cell>
          <cell r="R1408">
            <v>0</v>
          </cell>
          <cell r="U1408">
            <v>0</v>
          </cell>
          <cell r="V1408">
            <v>0</v>
          </cell>
        </row>
        <row r="1409">
          <cell r="A1409">
            <v>0</v>
          </cell>
          <cell r="C1409">
            <v>0</v>
          </cell>
          <cell r="U1409">
            <v>0</v>
          </cell>
          <cell r="V1409">
            <v>0</v>
          </cell>
        </row>
        <row r="1410">
          <cell r="C1410">
            <v>0</v>
          </cell>
          <cell r="U1410">
            <v>0</v>
          </cell>
          <cell r="V1410">
            <v>0</v>
          </cell>
        </row>
      </sheetData>
      <sheetData sheetId="8" refreshError="1">
        <row r="6">
          <cell r="B6" t="str">
            <v>STT</v>
          </cell>
          <cell r="C6" t="str">
            <v>NỘI DUNG</v>
          </cell>
          <cell r="D6" t="str">
            <v>KÝ HIỆU</v>
          </cell>
          <cell r="E6" t="str">
            <v>CÁCH TÍNH</v>
          </cell>
          <cell r="F6" t="str">
            <v>THÀNH TIỀN</v>
          </cell>
        </row>
        <row r="7">
          <cell r="B7" t="str">
            <v>A</v>
          </cell>
          <cell r="C7" t="str">
            <v>PHẦN ĐƯỜNG DÂY</v>
          </cell>
        </row>
        <row r="8">
          <cell r="A8" t="str">
            <v>T1</v>
          </cell>
          <cell r="C8" t="str">
            <v>Nhánh 3P Nhà Võ Ấp Trầu (Phước Thiền 4A)</v>
          </cell>
        </row>
        <row r="9">
          <cell r="B9" t="str">
            <v>I</v>
          </cell>
          <cell r="C9" t="str">
            <v>CHI PHÍ TRỰC TIẾP</v>
          </cell>
          <cell r="D9" t="str">
            <v>T</v>
          </cell>
          <cell r="E9" t="str">
            <v>A+B+C</v>
          </cell>
          <cell r="F9">
            <v>601128</v>
          </cell>
        </row>
        <row r="10">
          <cell r="B10">
            <v>1</v>
          </cell>
          <cell r="C10" t="str">
            <v xml:space="preserve"> Chi phí vật liệu </v>
          </cell>
          <cell r="D10" t="str">
            <v>A</v>
          </cell>
          <cell r="E10" t="str">
            <v>a1</v>
          </cell>
          <cell r="F10">
            <v>0</v>
          </cell>
        </row>
        <row r="11">
          <cell r="A11" t="str">
            <v>TB3P4970</v>
          </cell>
          <cell r="C11" t="str">
            <v>- Vật liệu chính</v>
          </cell>
          <cell r="D11" t="str">
            <v>a1</v>
          </cell>
          <cell r="E11" t="str">
            <v>Bảng chiết tính</v>
          </cell>
          <cell r="F11">
            <v>0</v>
          </cell>
        </row>
        <row r="12">
          <cell r="B12">
            <v>2</v>
          </cell>
          <cell r="C12" t="str">
            <v xml:space="preserve"> Chi phí nhân công </v>
          </cell>
          <cell r="D12" t="str">
            <v>B</v>
          </cell>
          <cell r="E12" t="str">
            <v>b1</v>
          </cell>
          <cell r="F12">
            <v>601128</v>
          </cell>
        </row>
        <row r="13">
          <cell r="A13" t="str">
            <v>TB3P4970</v>
          </cell>
          <cell r="C13" t="str">
            <v xml:space="preserve">- Nhân công lắp </v>
          </cell>
          <cell r="D13" t="str">
            <v>b1</v>
          </cell>
          <cell r="E13" t="str">
            <v>NCx0,9</v>
          </cell>
          <cell r="F13">
            <v>601128</v>
          </cell>
        </row>
        <row r="14">
          <cell r="B14">
            <v>3</v>
          </cell>
          <cell r="C14" t="str">
            <v xml:space="preserve"> Chi phí máy thi công</v>
          </cell>
          <cell r="D14" t="str">
            <v>C</v>
          </cell>
          <cell r="E14" t="str">
            <v>c1</v>
          </cell>
          <cell r="F14">
            <v>0</v>
          </cell>
        </row>
        <row r="15">
          <cell r="A15" t="str">
            <v>TB3P4970</v>
          </cell>
          <cell r="C15" t="str">
            <v>- Máy thi công lắp</v>
          </cell>
          <cell r="D15" t="str">
            <v>c1</v>
          </cell>
          <cell r="E15" t="str">
            <v>MTC</v>
          </cell>
          <cell r="F15">
            <v>0</v>
          </cell>
        </row>
        <row r="16">
          <cell r="B16" t="str">
            <v>II</v>
          </cell>
          <cell r="C16" t="str">
            <v>CHI PHÍ CHUNG</v>
          </cell>
          <cell r="D16" t="str">
            <v>C</v>
          </cell>
          <cell r="E16" t="str">
            <v>65%B</v>
          </cell>
          <cell r="F16">
            <v>390733</v>
          </cell>
        </row>
        <row r="17">
          <cell r="C17" t="str">
            <v>GIÁ THÀNH DỰ TOÁN XÂY DỰNG</v>
          </cell>
          <cell r="D17" t="str">
            <v>Zo</v>
          </cell>
          <cell r="E17" t="str">
            <v>T+C</v>
          </cell>
          <cell r="F17">
            <v>991861</v>
          </cell>
        </row>
        <row r="18">
          <cell r="B18" t="str">
            <v>III</v>
          </cell>
          <cell r="C18" t="str">
            <v>THU NHẬP CHỊU THUẾ TÍNH TRƯỚC</v>
          </cell>
          <cell r="D18" t="str">
            <v>TL</v>
          </cell>
          <cell r="E18" t="str">
            <v>6%Zo</v>
          </cell>
          <cell r="F18">
            <v>59512</v>
          </cell>
        </row>
        <row r="19">
          <cell r="A19" t="str">
            <v>LDTBTT3P</v>
          </cell>
          <cell r="C19" t="str">
            <v>Giá trị dự toán xây lắp trước thuế</v>
          </cell>
          <cell r="D19" t="str">
            <v>Z</v>
          </cell>
          <cell r="E19" t="str">
            <v>Zo+TL</v>
          </cell>
          <cell r="F19">
            <v>1051373</v>
          </cell>
        </row>
        <row r="20">
          <cell r="B20" t="str">
            <v>IV</v>
          </cell>
          <cell r="C20" t="str">
            <v>THUẾ GIÁ TRỊ GIA TĂNG ĐẦU RA</v>
          </cell>
          <cell r="D20" t="str">
            <v>VAT</v>
          </cell>
          <cell r="E20" t="str">
            <v>10%Z</v>
          </cell>
          <cell r="F20">
            <v>105137</v>
          </cell>
        </row>
        <row r="21">
          <cell r="B21" t="str">
            <v>V</v>
          </cell>
          <cell r="C21" t="str">
            <v>GIÁ TRỊ DỰ TOÁN  XÂY LẮP SAU THUẾ</v>
          </cell>
          <cell r="D21" t="str">
            <v>Gxl</v>
          </cell>
          <cell r="E21" t="str">
            <v>Z+VAT</v>
          </cell>
          <cell r="F21">
            <v>1156510</v>
          </cell>
        </row>
        <row r="22">
          <cell r="A22" t="str">
            <v>T1-2</v>
          </cell>
          <cell r="C22" t="str">
            <v>Nhánh 3P Hai Rô Ấp Bến Sắn (Phước Thiền 5B)</v>
          </cell>
        </row>
        <row r="23">
          <cell r="B23" t="str">
            <v>I</v>
          </cell>
          <cell r="C23" t="str">
            <v>CHI PHÍ TRỰC TIẾP</v>
          </cell>
          <cell r="D23" t="str">
            <v>T</v>
          </cell>
          <cell r="E23" t="str">
            <v>A+B+C</v>
          </cell>
          <cell r="F23">
            <v>623837</v>
          </cell>
        </row>
        <row r="24">
          <cell r="B24">
            <v>1</v>
          </cell>
          <cell r="C24" t="str">
            <v xml:space="preserve"> Chi phí vật liệu </v>
          </cell>
          <cell r="D24" t="str">
            <v>A</v>
          </cell>
          <cell r="E24" t="str">
            <v>a1</v>
          </cell>
          <cell r="F24">
            <v>0</v>
          </cell>
        </row>
        <row r="25">
          <cell r="A25" t="str">
            <v>TB3P4970-2</v>
          </cell>
          <cell r="C25" t="str">
            <v>- Vật liệu chính</v>
          </cell>
          <cell r="D25" t="str">
            <v>a1</v>
          </cell>
          <cell r="E25" t="str">
            <v>Bảng chiết tính</v>
          </cell>
          <cell r="F25">
            <v>0</v>
          </cell>
        </row>
        <row r="26">
          <cell r="B26">
            <v>2</v>
          </cell>
          <cell r="C26" t="str">
            <v xml:space="preserve"> Chi phí nhân công </v>
          </cell>
          <cell r="D26" t="str">
            <v>B</v>
          </cell>
          <cell r="E26" t="str">
            <v>b1</v>
          </cell>
          <cell r="F26">
            <v>623837</v>
          </cell>
        </row>
        <row r="27">
          <cell r="A27" t="str">
            <v>TB3P4970-2</v>
          </cell>
          <cell r="C27" t="str">
            <v xml:space="preserve">- Nhân công lắp </v>
          </cell>
          <cell r="D27" t="str">
            <v>b1</v>
          </cell>
          <cell r="E27" t="str">
            <v>NCx0,934</v>
          </cell>
          <cell r="F27">
            <v>623837</v>
          </cell>
        </row>
        <row r="28">
          <cell r="B28">
            <v>3</v>
          </cell>
          <cell r="C28" t="str">
            <v xml:space="preserve"> Chi phí máy thi công</v>
          </cell>
          <cell r="D28" t="str">
            <v>C</v>
          </cell>
          <cell r="E28" t="str">
            <v>c1</v>
          </cell>
          <cell r="F28">
            <v>0</v>
          </cell>
        </row>
        <row r="29">
          <cell r="A29" t="str">
            <v>TB3P4970-2</v>
          </cell>
          <cell r="C29" t="str">
            <v>- Máy thi công lắp</v>
          </cell>
          <cell r="D29" t="str">
            <v>c1</v>
          </cell>
          <cell r="E29" t="str">
            <v>MTC</v>
          </cell>
          <cell r="F29">
            <v>0</v>
          </cell>
        </row>
        <row r="30">
          <cell r="B30" t="str">
            <v>II</v>
          </cell>
          <cell r="C30" t="str">
            <v>CHI PHÍ CHUNG</v>
          </cell>
          <cell r="D30" t="str">
            <v>C</v>
          </cell>
          <cell r="E30" t="str">
            <v>65%B</v>
          </cell>
          <cell r="F30">
            <v>405494</v>
          </cell>
        </row>
        <row r="31">
          <cell r="C31" t="str">
            <v>GIÁ THÀNH DỰ TOÁN XÂY DỰNG</v>
          </cell>
          <cell r="D31" t="str">
            <v>Zo</v>
          </cell>
          <cell r="E31" t="str">
            <v>T+C</v>
          </cell>
          <cell r="F31">
            <v>1029331</v>
          </cell>
        </row>
        <row r="32">
          <cell r="B32" t="str">
            <v>III</v>
          </cell>
          <cell r="C32" t="str">
            <v>THU NHẬP CHỊU THUẾ TÍNH TRƯỚC</v>
          </cell>
          <cell r="D32" t="str">
            <v>TL</v>
          </cell>
          <cell r="E32" t="str">
            <v>6%Zo</v>
          </cell>
          <cell r="F32">
            <v>61760</v>
          </cell>
        </row>
        <row r="33">
          <cell r="A33" t="str">
            <v>LDTBTT3P-2</v>
          </cell>
          <cell r="C33" t="str">
            <v>Giá trị dự toán xây lắp trước thuế</v>
          </cell>
          <cell r="D33" t="str">
            <v>Z</v>
          </cell>
          <cell r="E33" t="str">
            <v>Zo+TL</v>
          </cell>
          <cell r="F33">
            <v>1091091</v>
          </cell>
        </row>
        <row r="34">
          <cell r="B34" t="str">
            <v>IV</v>
          </cell>
          <cell r="C34" t="str">
            <v>THUẾ GIÁ TRỊ GIA TĂNG ĐẦU RA</v>
          </cell>
          <cell r="D34" t="str">
            <v>VAT</v>
          </cell>
          <cell r="E34" t="str">
            <v>10%Z</v>
          </cell>
          <cell r="F34">
            <v>109109</v>
          </cell>
        </row>
        <row r="35">
          <cell r="B35" t="str">
            <v>V</v>
          </cell>
          <cell r="C35" t="str">
            <v>GIÁ TRỊ DỰ TOÁN  XÂY LẮP SAU THUẾ</v>
          </cell>
          <cell r="D35" t="str">
            <v>Gxl</v>
          </cell>
          <cell r="E35" t="str">
            <v>Z+VAT</v>
          </cell>
          <cell r="F35">
            <v>1200200</v>
          </cell>
        </row>
        <row r="36">
          <cell r="A36" t="str">
            <v>T1-3</v>
          </cell>
          <cell r="C36" t="str">
            <v>Nhánh 3P Nhà Thờ Phú Hội Nối Dài (Đất Mới 1A)</v>
          </cell>
        </row>
        <row r="37">
          <cell r="B37" t="str">
            <v>I</v>
          </cell>
          <cell r="C37" t="str">
            <v>CHI PHÍ TRỰC TIẾP</v>
          </cell>
          <cell r="D37" t="str">
            <v>T</v>
          </cell>
          <cell r="E37" t="str">
            <v>A+B+C</v>
          </cell>
          <cell r="F37">
            <v>0</v>
          </cell>
        </row>
        <row r="38">
          <cell r="B38">
            <v>1</v>
          </cell>
          <cell r="C38" t="str">
            <v xml:space="preserve"> Chi phí vật liệu </v>
          </cell>
          <cell r="D38" t="str">
            <v>A</v>
          </cell>
          <cell r="E38" t="str">
            <v>a1</v>
          </cell>
          <cell r="F38">
            <v>0</v>
          </cell>
        </row>
        <row r="39">
          <cell r="A39" t="str">
            <v>TB3P4970-3</v>
          </cell>
          <cell r="C39" t="str">
            <v>- Vật liệu chính</v>
          </cell>
          <cell r="D39" t="str">
            <v>a1</v>
          </cell>
          <cell r="E39" t="str">
            <v>Bảng chiết tính</v>
          </cell>
          <cell r="F39">
            <v>0</v>
          </cell>
        </row>
        <row r="40">
          <cell r="B40">
            <v>2</v>
          </cell>
          <cell r="C40" t="str">
            <v xml:space="preserve"> Chi phí nhân công </v>
          </cell>
          <cell r="D40" t="str">
            <v>B</v>
          </cell>
          <cell r="E40" t="str">
            <v>b1</v>
          </cell>
          <cell r="F40">
            <v>0</v>
          </cell>
        </row>
        <row r="41">
          <cell r="A41" t="str">
            <v>TB3P4970-3</v>
          </cell>
          <cell r="C41" t="str">
            <v xml:space="preserve">- Nhân công lắp </v>
          </cell>
          <cell r="D41" t="str">
            <v>b1</v>
          </cell>
          <cell r="E41" t="str">
            <v>NCx0,9</v>
          </cell>
          <cell r="F41">
            <v>0</v>
          </cell>
        </row>
        <row r="42">
          <cell r="B42">
            <v>3</v>
          </cell>
          <cell r="C42" t="str">
            <v xml:space="preserve"> Chi phí máy thi công</v>
          </cell>
          <cell r="D42" t="str">
            <v>C</v>
          </cell>
          <cell r="E42" t="str">
            <v>c1</v>
          </cell>
          <cell r="F42">
            <v>0</v>
          </cell>
        </row>
        <row r="43">
          <cell r="A43" t="str">
            <v>TB3P4970-3</v>
          </cell>
          <cell r="C43" t="str">
            <v>- Máy thi công lắp</v>
          </cell>
          <cell r="D43" t="str">
            <v>c1</v>
          </cell>
          <cell r="E43" t="str">
            <v>MTC</v>
          </cell>
          <cell r="F43">
            <v>0</v>
          </cell>
        </row>
        <row r="44">
          <cell r="B44" t="str">
            <v>II</v>
          </cell>
          <cell r="C44" t="str">
            <v>CHI PHÍ CHUNG</v>
          </cell>
          <cell r="D44" t="str">
            <v>C</v>
          </cell>
          <cell r="E44" t="str">
            <v>65%B</v>
          </cell>
          <cell r="F44">
            <v>0</v>
          </cell>
        </row>
        <row r="45">
          <cell r="C45" t="str">
            <v>GIÁ THÀNH DỰ TOÁN XÂY DỰNG</v>
          </cell>
          <cell r="D45" t="str">
            <v>Zo</v>
          </cell>
          <cell r="E45" t="str">
            <v>T+C</v>
          </cell>
          <cell r="F45">
            <v>0</v>
          </cell>
        </row>
        <row r="46">
          <cell r="B46" t="str">
            <v>III</v>
          </cell>
          <cell r="C46" t="str">
            <v>THU NHẬP CHỊU THUẾ TÍNH TRƯỚC</v>
          </cell>
          <cell r="D46" t="str">
            <v>TL</v>
          </cell>
          <cell r="E46" t="str">
            <v>6%Zo</v>
          </cell>
          <cell r="F46">
            <v>0</v>
          </cell>
        </row>
        <row r="47">
          <cell r="A47" t="str">
            <v>LDTBTT3P-3</v>
          </cell>
          <cell r="C47" t="str">
            <v>Giá trị dự toán xây lắp trước thuế</v>
          </cell>
          <cell r="D47" t="str">
            <v>Z</v>
          </cell>
          <cell r="E47" t="str">
            <v>Zo+TL</v>
          </cell>
          <cell r="F47">
            <v>0</v>
          </cell>
        </row>
        <row r="48">
          <cell r="B48" t="str">
            <v>IV</v>
          </cell>
          <cell r="C48" t="str">
            <v>THUẾ GIÁ TRỊ GIA TĂNG ĐẦU RA</v>
          </cell>
          <cell r="D48" t="str">
            <v>VAT</v>
          </cell>
          <cell r="E48" t="str">
            <v>10%Z</v>
          </cell>
          <cell r="F48">
            <v>0</v>
          </cell>
        </row>
        <row r="49">
          <cell r="B49" t="str">
            <v>V</v>
          </cell>
          <cell r="C49" t="str">
            <v>GIÁ TRỊ DỰ TOÁN  XÂY LẮP SAU THUẾ</v>
          </cell>
          <cell r="D49" t="str">
            <v>Gxl</v>
          </cell>
          <cell r="E49" t="str">
            <v>Z+VAT</v>
          </cell>
          <cell r="F49">
            <v>0</v>
          </cell>
        </row>
        <row r="50">
          <cell r="A50" t="str">
            <v>T1-4</v>
          </cell>
          <cell r="C50" t="str">
            <v>Nhánh 3P Đất Mới 2 Nối Dài(Đất Mới 2A)</v>
          </cell>
        </row>
        <row r="51">
          <cell r="B51" t="str">
            <v>I</v>
          </cell>
          <cell r="C51" t="str">
            <v>CHI PHÍ TRỰC TIẾP</v>
          </cell>
          <cell r="D51" t="str">
            <v>T</v>
          </cell>
          <cell r="E51" t="str">
            <v>A+B+C</v>
          </cell>
          <cell r="F51">
            <v>0</v>
          </cell>
        </row>
        <row r="52">
          <cell r="B52">
            <v>1</v>
          </cell>
          <cell r="C52" t="str">
            <v xml:space="preserve"> Chi phí vật liệu </v>
          </cell>
          <cell r="D52" t="str">
            <v>A</v>
          </cell>
          <cell r="E52" t="str">
            <v>a1</v>
          </cell>
          <cell r="F52">
            <v>0</v>
          </cell>
        </row>
        <row r="53">
          <cell r="A53" t="str">
            <v>TB3P4970-4</v>
          </cell>
          <cell r="C53" t="str">
            <v>- Vật liệu chính</v>
          </cell>
          <cell r="D53" t="str">
            <v>a1</v>
          </cell>
          <cell r="E53" t="str">
            <v>Bảng chiết tính</v>
          </cell>
          <cell r="F53">
            <v>0</v>
          </cell>
        </row>
        <row r="54">
          <cell r="B54">
            <v>2</v>
          </cell>
          <cell r="C54" t="str">
            <v xml:space="preserve"> Chi phí nhân công </v>
          </cell>
          <cell r="D54" t="str">
            <v>B</v>
          </cell>
          <cell r="E54" t="str">
            <v>b1</v>
          </cell>
          <cell r="F54">
            <v>0</v>
          </cell>
        </row>
        <row r="55">
          <cell r="A55" t="str">
            <v>TB3P4970-4</v>
          </cell>
          <cell r="C55" t="str">
            <v xml:space="preserve">- Nhân công lắp </v>
          </cell>
          <cell r="D55" t="str">
            <v>b1</v>
          </cell>
          <cell r="E55" t="str">
            <v>NCx0,9</v>
          </cell>
          <cell r="F55">
            <v>0</v>
          </cell>
        </row>
        <row r="56">
          <cell r="B56">
            <v>3</v>
          </cell>
          <cell r="C56" t="str">
            <v xml:space="preserve"> Chi phí máy thi công</v>
          </cell>
          <cell r="D56" t="str">
            <v>C</v>
          </cell>
          <cell r="E56" t="str">
            <v>c1</v>
          </cell>
          <cell r="F56">
            <v>0</v>
          </cell>
        </row>
        <row r="57">
          <cell r="A57" t="str">
            <v>TB3P4970-4</v>
          </cell>
          <cell r="C57" t="str">
            <v>- Máy thi công lắp</v>
          </cell>
          <cell r="D57" t="str">
            <v>c1</v>
          </cell>
          <cell r="E57" t="str">
            <v>MTC</v>
          </cell>
          <cell r="F57">
            <v>0</v>
          </cell>
        </row>
        <row r="58">
          <cell r="B58" t="str">
            <v>II</v>
          </cell>
          <cell r="C58" t="str">
            <v>CHI PHÍ CHUNG</v>
          </cell>
          <cell r="D58" t="str">
            <v>C</v>
          </cell>
          <cell r="E58" t="str">
            <v>65%B</v>
          </cell>
          <cell r="F58">
            <v>0</v>
          </cell>
        </row>
        <row r="59">
          <cell r="C59" t="str">
            <v>GIÁ THÀNH DỰ TOÁN XÂY DỰNG</v>
          </cell>
          <cell r="D59" t="str">
            <v>Zo</v>
          </cell>
          <cell r="E59" t="str">
            <v>T+C</v>
          </cell>
          <cell r="F59">
            <v>0</v>
          </cell>
        </row>
        <row r="60">
          <cell r="B60" t="str">
            <v>III</v>
          </cell>
          <cell r="C60" t="str">
            <v>THU NHẬP CHỊU THUẾ TÍNH TRƯỚC</v>
          </cell>
          <cell r="D60" t="str">
            <v>TL</v>
          </cell>
          <cell r="E60" t="str">
            <v>6%Zo</v>
          </cell>
          <cell r="F60">
            <v>0</v>
          </cell>
        </row>
        <row r="61">
          <cell r="A61" t="str">
            <v>LDTBTT3P-4</v>
          </cell>
          <cell r="C61" t="str">
            <v>Giá trị dự toán xây lắp trước thuế</v>
          </cell>
          <cell r="D61" t="str">
            <v>Z</v>
          </cell>
          <cell r="E61" t="str">
            <v>Zo+TL</v>
          </cell>
          <cell r="F61">
            <v>0</v>
          </cell>
        </row>
        <row r="62">
          <cell r="B62" t="str">
            <v>IV</v>
          </cell>
          <cell r="C62" t="str">
            <v>THUẾ GIÁ TRỊ GIA TĂNG ĐẦU RA</v>
          </cell>
          <cell r="D62" t="str">
            <v>VAT</v>
          </cell>
          <cell r="E62" t="str">
            <v>10%Z</v>
          </cell>
          <cell r="F62">
            <v>0</v>
          </cell>
        </row>
        <row r="63">
          <cell r="B63" t="str">
            <v>V</v>
          </cell>
          <cell r="C63" t="str">
            <v>GIÁ TRỊ DỰ TOÁN  XÂY LẮP SAU THUẾ</v>
          </cell>
          <cell r="D63" t="str">
            <v>Gxl</v>
          </cell>
          <cell r="E63" t="str">
            <v>Z+VAT</v>
          </cell>
          <cell r="F63">
            <v>0</v>
          </cell>
        </row>
        <row r="64">
          <cell r="A64" t="str">
            <v>T1-5</v>
          </cell>
          <cell r="C64" t="str">
            <v>Nhánh 3P Chợ Phước Long (Long Thọ 1D)</v>
          </cell>
        </row>
        <row r="65">
          <cell r="B65" t="str">
            <v>I</v>
          </cell>
          <cell r="C65" t="str">
            <v>CHI PHÍ TRỰC TIẾP</v>
          </cell>
          <cell r="D65" t="str">
            <v>T</v>
          </cell>
          <cell r="E65" t="str">
            <v>A+B+C</v>
          </cell>
          <cell r="F65">
            <v>601128</v>
          </cell>
        </row>
        <row r="66">
          <cell r="B66">
            <v>1</v>
          </cell>
          <cell r="C66" t="str">
            <v xml:space="preserve"> Chi phí vật liệu </v>
          </cell>
          <cell r="D66" t="str">
            <v>A</v>
          </cell>
          <cell r="E66" t="str">
            <v>a1</v>
          </cell>
          <cell r="F66">
            <v>0</v>
          </cell>
        </row>
        <row r="67">
          <cell r="A67" t="str">
            <v>TB3P4970-5</v>
          </cell>
          <cell r="C67" t="str">
            <v>- Vật liệu chính</v>
          </cell>
          <cell r="D67" t="str">
            <v>a1</v>
          </cell>
          <cell r="E67" t="str">
            <v>Bảng chiết tính</v>
          </cell>
          <cell r="F67">
            <v>0</v>
          </cell>
        </row>
        <row r="68">
          <cell r="B68">
            <v>2</v>
          </cell>
          <cell r="C68" t="str">
            <v xml:space="preserve"> Chi phí nhân công </v>
          </cell>
          <cell r="D68" t="str">
            <v>B</v>
          </cell>
          <cell r="E68" t="str">
            <v>b1</v>
          </cell>
          <cell r="F68">
            <v>601128</v>
          </cell>
        </row>
        <row r="69">
          <cell r="A69" t="str">
            <v>TB3P4970-5</v>
          </cell>
          <cell r="C69" t="str">
            <v xml:space="preserve">- Nhân công lắp </v>
          </cell>
          <cell r="D69" t="str">
            <v>b1</v>
          </cell>
          <cell r="E69" t="str">
            <v>NCx0,9</v>
          </cell>
          <cell r="F69">
            <v>601128</v>
          </cell>
        </row>
        <row r="70">
          <cell r="B70">
            <v>3</v>
          </cell>
          <cell r="C70" t="str">
            <v xml:space="preserve"> Chi phí máy thi công</v>
          </cell>
          <cell r="D70" t="str">
            <v>C</v>
          </cell>
          <cell r="E70" t="str">
            <v>c1</v>
          </cell>
          <cell r="F70">
            <v>0</v>
          </cell>
        </row>
        <row r="71">
          <cell r="A71" t="str">
            <v>TB3P4970-5</v>
          </cell>
          <cell r="C71" t="str">
            <v>- Máy thi công lắp</v>
          </cell>
          <cell r="D71" t="str">
            <v>c1</v>
          </cell>
          <cell r="E71" t="str">
            <v>MTC</v>
          </cell>
          <cell r="F71">
            <v>0</v>
          </cell>
        </row>
        <row r="72">
          <cell r="B72" t="str">
            <v>II</v>
          </cell>
          <cell r="C72" t="str">
            <v>CHI PHÍ CHUNG</v>
          </cell>
          <cell r="D72" t="str">
            <v>C</v>
          </cell>
          <cell r="E72" t="str">
            <v>65%B</v>
          </cell>
          <cell r="F72">
            <v>390733</v>
          </cell>
        </row>
        <row r="73">
          <cell r="C73" t="str">
            <v>GIÁ THÀNH DỰ TOÁN XÂY DỰNG</v>
          </cell>
          <cell r="D73" t="str">
            <v>Zo</v>
          </cell>
          <cell r="E73" t="str">
            <v>T+C</v>
          </cell>
          <cell r="F73">
            <v>991861</v>
          </cell>
        </row>
        <row r="74">
          <cell r="B74" t="str">
            <v>III</v>
          </cell>
          <cell r="C74" t="str">
            <v>THU NHẬP CHỊU THUẾ TÍNH TRƯỚC</v>
          </cell>
          <cell r="D74" t="str">
            <v>TL</v>
          </cell>
          <cell r="E74" t="str">
            <v>6%Zo</v>
          </cell>
          <cell r="F74">
            <v>59512</v>
          </cell>
        </row>
        <row r="75">
          <cell r="A75" t="str">
            <v>LDTBTT3P-5</v>
          </cell>
          <cell r="C75" t="str">
            <v>Giá trị dự toán xây lắp trước thuế</v>
          </cell>
          <cell r="D75" t="str">
            <v>Z</v>
          </cell>
          <cell r="E75" t="str">
            <v>Zo+TL</v>
          </cell>
          <cell r="F75">
            <v>1051373</v>
          </cell>
        </row>
        <row r="76">
          <cell r="B76" t="str">
            <v>IV</v>
          </cell>
          <cell r="C76" t="str">
            <v>THUẾ GIÁ TRỊ GIA TĂNG ĐẦU RA</v>
          </cell>
          <cell r="D76" t="str">
            <v>VAT</v>
          </cell>
          <cell r="E76" t="str">
            <v>10%Z</v>
          </cell>
          <cell r="F76">
            <v>105137</v>
          </cell>
        </row>
        <row r="77">
          <cell r="B77" t="str">
            <v>V</v>
          </cell>
          <cell r="C77" t="str">
            <v>GIÁ TRỊ DỰ TOÁN  XÂY LẮP SAU THUẾ</v>
          </cell>
          <cell r="D77" t="str">
            <v>Gxl</v>
          </cell>
          <cell r="E77" t="str">
            <v>Z+VAT</v>
          </cell>
          <cell r="F77">
            <v>1156510</v>
          </cell>
        </row>
        <row r="78">
          <cell r="A78" t="str">
            <v>T1-6</v>
          </cell>
          <cell r="C78" t="str">
            <v>Nhánh 3P Cống Lò Rèn Trụ 101 (Long Thọ 3B)</v>
          </cell>
        </row>
        <row r="79">
          <cell r="B79" t="str">
            <v>I</v>
          </cell>
          <cell r="C79" t="str">
            <v>CHI PHÍ TRỰC TIẾP</v>
          </cell>
          <cell r="D79" t="str">
            <v>T</v>
          </cell>
          <cell r="E79" t="str">
            <v>A+B+C</v>
          </cell>
          <cell r="F79">
            <v>601128</v>
          </cell>
        </row>
        <row r="80">
          <cell r="B80">
            <v>1</v>
          </cell>
          <cell r="C80" t="str">
            <v xml:space="preserve"> Chi phí vật liệu </v>
          </cell>
          <cell r="D80" t="str">
            <v>A</v>
          </cell>
          <cell r="E80" t="str">
            <v>a1</v>
          </cell>
          <cell r="F80">
            <v>0</v>
          </cell>
        </row>
        <row r="81">
          <cell r="A81" t="str">
            <v>TB3P4970-6</v>
          </cell>
          <cell r="C81" t="str">
            <v>- Vật liệu chính</v>
          </cell>
          <cell r="D81" t="str">
            <v>a1</v>
          </cell>
          <cell r="E81" t="str">
            <v>Bảng chiết tính</v>
          </cell>
          <cell r="F81">
            <v>0</v>
          </cell>
        </row>
        <row r="82">
          <cell r="B82">
            <v>2</v>
          </cell>
          <cell r="C82" t="str">
            <v xml:space="preserve"> Chi phí nhân công </v>
          </cell>
          <cell r="D82" t="str">
            <v>B</v>
          </cell>
          <cell r="E82" t="str">
            <v>b1</v>
          </cell>
          <cell r="F82">
            <v>601128</v>
          </cell>
        </row>
        <row r="83">
          <cell r="A83" t="str">
            <v>TB3P4970-6</v>
          </cell>
          <cell r="C83" t="str">
            <v xml:space="preserve">- Nhân công lắp </v>
          </cell>
          <cell r="D83" t="str">
            <v>b1</v>
          </cell>
          <cell r="E83" t="str">
            <v>NCx0,9</v>
          </cell>
          <cell r="F83">
            <v>601128</v>
          </cell>
        </row>
        <row r="84">
          <cell r="B84">
            <v>3</v>
          </cell>
          <cell r="C84" t="str">
            <v xml:space="preserve"> Chi phí máy thi công</v>
          </cell>
          <cell r="D84" t="str">
            <v>C</v>
          </cell>
          <cell r="E84" t="str">
            <v>c1</v>
          </cell>
          <cell r="F84">
            <v>0</v>
          </cell>
        </row>
        <row r="85">
          <cell r="A85" t="str">
            <v>TB3P4970-6</v>
          </cell>
          <cell r="C85" t="str">
            <v>- Máy thi công lắp</v>
          </cell>
          <cell r="D85" t="str">
            <v>c1</v>
          </cell>
          <cell r="E85" t="str">
            <v>MTC</v>
          </cell>
          <cell r="F85">
            <v>0</v>
          </cell>
        </row>
        <row r="86">
          <cell r="B86" t="str">
            <v>II</v>
          </cell>
          <cell r="C86" t="str">
            <v>CHI PHÍ CHUNG</v>
          </cell>
          <cell r="D86" t="str">
            <v>C</v>
          </cell>
          <cell r="E86" t="str">
            <v>65%B</v>
          </cell>
          <cell r="F86">
            <v>390733</v>
          </cell>
        </row>
        <row r="87">
          <cell r="C87" t="str">
            <v>GIÁ THÀNH DỰ TOÁN XÂY DỰNG</v>
          </cell>
          <cell r="D87" t="str">
            <v>Zo</v>
          </cell>
          <cell r="E87" t="str">
            <v>T+C</v>
          </cell>
          <cell r="F87">
            <v>991861</v>
          </cell>
        </row>
        <row r="88">
          <cell r="B88" t="str">
            <v>III</v>
          </cell>
          <cell r="C88" t="str">
            <v>THU NHẬP CHỊU THUẾ TÍNH TRƯỚC</v>
          </cell>
          <cell r="D88" t="str">
            <v>TL</v>
          </cell>
          <cell r="E88" t="str">
            <v>6%Zo</v>
          </cell>
          <cell r="F88">
            <v>59512</v>
          </cell>
        </row>
        <row r="89">
          <cell r="A89" t="str">
            <v>LDTBTT3P-6</v>
          </cell>
          <cell r="C89" t="str">
            <v>Giá trị dự toán xây lắp trước thuế</v>
          </cell>
          <cell r="D89" t="str">
            <v>Z</v>
          </cell>
          <cell r="E89" t="str">
            <v>Zo+TL</v>
          </cell>
          <cell r="F89">
            <v>1051373</v>
          </cell>
        </row>
        <row r="90">
          <cell r="B90" t="str">
            <v>IV</v>
          </cell>
          <cell r="C90" t="str">
            <v>THUẾ GIÁ TRỊ GIA TĂNG ĐẦU RA</v>
          </cell>
          <cell r="D90" t="str">
            <v>VAT</v>
          </cell>
          <cell r="E90" t="str">
            <v>10%Z</v>
          </cell>
          <cell r="F90">
            <v>105137</v>
          </cell>
        </row>
        <row r="91">
          <cell r="B91" t="str">
            <v>V</v>
          </cell>
          <cell r="C91" t="str">
            <v>GIÁ TRỊ DỰ TOÁN  XÂY LẮP SAU THUẾ</v>
          </cell>
          <cell r="D91" t="str">
            <v>Gxl</v>
          </cell>
          <cell r="E91" t="str">
            <v>Z+VAT</v>
          </cell>
          <cell r="F91">
            <v>1156510</v>
          </cell>
        </row>
        <row r="92">
          <cell r="A92" t="str">
            <v>T1-7</v>
          </cell>
          <cell r="C92" t="str">
            <v>Nhánh 3P Trường Tiểu Học Giồng Ông Đông(Giồng Ông Đông 3A)</v>
          </cell>
        </row>
        <row r="93">
          <cell r="B93" t="str">
            <v>I</v>
          </cell>
          <cell r="C93" t="str">
            <v>CHI PHÍ TRỰC TIẾP</v>
          </cell>
          <cell r="D93" t="str">
            <v>T</v>
          </cell>
          <cell r="E93" t="str">
            <v>A+B+C</v>
          </cell>
          <cell r="F93">
            <v>601128</v>
          </cell>
        </row>
        <row r="94">
          <cell r="B94">
            <v>1</v>
          </cell>
          <cell r="C94" t="str">
            <v xml:space="preserve"> Chi phí vật liệu </v>
          </cell>
          <cell r="D94" t="str">
            <v>A</v>
          </cell>
          <cell r="E94" t="str">
            <v>a1</v>
          </cell>
          <cell r="F94">
            <v>0</v>
          </cell>
        </row>
        <row r="95">
          <cell r="A95" t="str">
            <v>TB3P4970-7</v>
          </cell>
          <cell r="C95" t="str">
            <v>- Vật liệu chính</v>
          </cell>
          <cell r="D95" t="str">
            <v>a1</v>
          </cell>
          <cell r="E95" t="str">
            <v>Bảng chiết tính</v>
          </cell>
          <cell r="F95">
            <v>0</v>
          </cell>
        </row>
        <row r="96">
          <cell r="B96">
            <v>2</v>
          </cell>
          <cell r="C96" t="str">
            <v xml:space="preserve"> Chi phí nhân công </v>
          </cell>
          <cell r="D96" t="str">
            <v>B</v>
          </cell>
          <cell r="E96" t="str">
            <v>b1</v>
          </cell>
          <cell r="F96">
            <v>601128</v>
          </cell>
        </row>
        <row r="97">
          <cell r="A97" t="str">
            <v>TB3P4970-7</v>
          </cell>
          <cell r="C97" t="str">
            <v xml:space="preserve">- Nhân công lắp </v>
          </cell>
          <cell r="D97" t="str">
            <v>b1</v>
          </cell>
          <cell r="E97" t="str">
            <v>NCx0,9</v>
          </cell>
          <cell r="F97">
            <v>601128</v>
          </cell>
        </row>
        <row r="98">
          <cell r="B98">
            <v>3</v>
          </cell>
          <cell r="C98" t="str">
            <v xml:space="preserve"> Chi phí máy thi công</v>
          </cell>
          <cell r="D98" t="str">
            <v>C</v>
          </cell>
          <cell r="E98" t="str">
            <v>c1</v>
          </cell>
          <cell r="F98">
            <v>0</v>
          </cell>
        </row>
        <row r="99">
          <cell r="A99" t="str">
            <v>TB3P4970-7</v>
          </cell>
          <cell r="C99" t="str">
            <v>- Máy thi công lắp</v>
          </cell>
          <cell r="D99" t="str">
            <v>c1</v>
          </cell>
          <cell r="E99" t="str">
            <v>MTC</v>
          </cell>
          <cell r="F99">
            <v>0</v>
          </cell>
        </row>
        <row r="100">
          <cell r="B100" t="str">
            <v>II</v>
          </cell>
          <cell r="C100" t="str">
            <v>CHI PHÍ CHUNG</v>
          </cell>
          <cell r="D100" t="str">
            <v>C</v>
          </cell>
          <cell r="E100" t="str">
            <v>65%B</v>
          </cell>
          <cell r="F100">
            <v>390733</v>
          </cell>
        </row>
        <row r="101">
          <cell r="C101" t="str">
            <v>GIÁ THÀNH DỰ TOÁN XÂY DỰNG</v>
          </cell>
          <cell r="D101" t="str">
            <v>Zo</v>
          </cell>
          <cell r="E101" t="str">
            <v>T+C</v>
          </cell>
          <cell r="F101">
            <v>991861</v>
          </cell>
        </row>
        <row r="102">
          <cell r="B102" t="str">
            <v>III</v>
          </cell>
          <cell r="C102" t="str">
            <v>THU NHẬP CHỊU THUẾ TÍNH TRƯỚC</v>
          </cell>
          <cell r="D102" t="str">
            <v>TL</v>
          </cell>
          <cell r="E102" t="str">
            <v>6%Zo</v>
          </cell>
          <cell r="F102">
            <v>59512</v>
          </cell>
        </row>
        <row r="103">
          <cell r="A103" t="str">
            <v>LDTBTT3P-7</v>
          </cell>
          <cell r="C103" t="str">
            <v>Giá trị dự toán xây lắp trước thuế</v>
          </cell>
          <cell r="D103" t="str">
            <v>Z</v>
          </cell>
          <cell r="E103" t="str">
            <v>Zo+TL</v>
          </cell>
          <cell r="F103">
            <v>1051373</v>
          </cell>
        </row>
        <row r="104">
          <cell r="B104" t="str">
            <v>IV</v>
          </cell>
          <cell r="C104" t="str">
            <v>THUẾ GIÁ TRỊ GIA TĂNG ĐẦU RA</v>
          </cell>
          <cell r="D104" t="str">
            <v>VAT</v>
          </cell>
          <cell r="E104" t="str">
            <v>10%Z</v>
          </cell>
          <cell r="F104">
            <v>105137</v>
          </cell>
        </row>
        <row r="105">
          <cell r="B105" t="str">
            <v>V</v>
          </cell>
          <cell r="C105" t="str">
            <v>GIÁ TRỊ DỰ TOÁN  XÂY LẮP SAU THUẾ</v>
          </cell>
          <cell r="D105" t="str">
            <v>Gxl</v>
          </cell>
          <cell r="E105" t="str">
            <v>Z+VAT</v>
          </cell>
          <cell r="F105">
            <v>1156510</v>
          </cell>
        </row>
        <row r="106">
          <cell r="A106" t="str">
            <v>T1-8</v>
          </cell>
          <cell r="C106" t="str">
            <v>Nhánh 3P Láng Cát Giồng Ông Đông (Giồng Ông Đông 2A)</v>
          </cell>
        </row>
        <row r="107">
          <cell r="B107" t="str">
            <v>I</v>
          </cell>
          <cell r="C107" t="str">
            <v>CHI PHÍ TRỰC TIẾP</v>
          </cell>
          <cell r="D107" t="str">
            <v>T</v>
          </cell>
          <cell r="E107" t="str">
            <v>A+B+C</v>
          </cell>
          <cell r="F107">
            <v>0</v>
          </cell>
        </row>
        <row r="108">
          <cell r="B108">
            <v>1</v>
          </cell>
          <cell r="C108" t="str">
            <v xml:space="preserve"> Chi phí vật liệu </v>
          </cell>
          <cell r="D108" t="str">
            <v>A</v>
          </cell>
          <cell r="E108" t="str">
            <v>a1</v>
          </cell>
          <cell r="F108">
            <v>0</v>
          </cell>
        </row>
        <row r="109">
          <cell r="A109" t="str">
            <v>TB3P4970-8</v>
          </cell>
          <cell r="C109" t="str">
            <v>- Vật liệu chính</v>
          </cell>
          <cell r="D109" t="str">
            <v>a1</v>
          </cell>
          <cell r="E109" t="str">
            <v>Bảng chiết tính</v>
          </cell>
          <cell r="F109">
            <v>0</v>
          </cell>
        </row>
        <row r="110">
          <cell r="B110">
            <v>2</v>
          </cell>
          <cell r="C110" t="str">
            <v xml:space="preserve"> Chi phí nhân công </v>
          </cell>
          <cell r="D110" t="str">
            <v>B</v>
          </cell>
          <cell r="E110" t="str">
            <v>b1</v>
          </cell>
          <cell r="F110">
            <v>0</v>
          </cell>
        </row>
        <row r="111">
          <cell r="A111" t="str">
            <v>TB3P4970-8</v>
          </cell>
          <cell r="C111" t="str">
            <v xml:space="preserve">- Nhân công lắp </v>
          </cell>
          <cell r="D111" t="str">
            <v>b1</v>
          </cell>
          <cell r="E111" t="str">
            <v>NCx0,9</v>
          </cell>
          <cell r="F111">
            <v>0</v>
          </cell>
        </row>
        <row r="112">
          <cell r="B112">
            <v>3</v>
          </cell>
          <cell r="C112" t="str">
            <v xml:space="preserve"> Chi phí máy thi công</v>
          </cell>
          <cell r="D112" t="str">
            <v>C</v>
          </cell>
          <cell r="E112" t="str">
            <v>c1</v>
          </cell>
          <cell r="F112">
            <v>0</v>
          </cell>
        </row>
        <row r="113">
          <cell r="A113" t="str">
            <v>TB3P4970-8</v>
          </cell>
          <cell r="C113" t="str">
            <v>- Máy thi công lắp</v>
          </cell>
          <cell r="D113" t="str">
            <v>c1</v>
          </cell>
          <cell r="E113" t="str">
            <v>MTC</v>
          </cell>
          <cell r="F113">
            <v>0</v>
          </cell>
        </row>
        <row r="114">
          <cell r="B114" t="str">
            <v>II</v>
          </cell>
          <cell r="C114" t="str">
            <v>CHI PHÍ CHUNG</v>
          </cell>
          <cell r="D114" t="str">
            <v>C</v>
          </cell>
          <cell r="E114" t="str">
            <v>65%B</v>
          </cell>
          <cell r="F114">
            <v>0</v>
          </cell>
        </row>
        <row r="115">
          <cell r="C115" t="str">
            <v>GIÁ THÀNH DỰ TOÁN XÂY DỰNG</v>
          </cell>
          <cell r="D115" t="str">
            <v>Zo</v>
          </cell>
          <cell r="E115" t="str">
            <v>T+C</v>
          </cell>
          <cell r="F115">
            <v>0</v>
          </cell>
        </row>
        <row r="116">
          <cell r="B116" t="str">
            <v>III</v>
          </cell>
          <cell r="C116" t="str">
            <v>THU NHẬP CHỊU THUẾ TÍNH TRƯỚC</v>
          </cell>
          <cell r="D116" t="str">
            <v>TL</v>
          </cell>
          <cell r="E116" t="str">
            <v>6%Zo</v>
          </cell>
          <cell r="F116">
            <v>0</v>
          </cell>
        </row>
        <row r="117">
          <cell r="A117" t="str">
            <v>LDTBTT3P-8</v>
          </cell>
          <cell r="C117" t="str">
            <v>Giá trị dự toán xây lắp trước thuế</v>
          </cell>
          <cell r="D117" t="str">
            <v>Z</v>
          </cell>
          <cell r="E117" t="str">
            <v>Zo+TL</v>
          </cell>
          <cell r="F117">
            <v>0</v>
          </cell>
        </row>
        <row r="118">
          <cell r="B118" t="str">
            <v>IV</v>
          </cell>
          <cell r="C118" t="str">
            <v>THUẾ GIÁ TRỊ GIA TĂNG ĐẦU RA</v>
          </cell>
          <cell r="D118" t="str">
            <v>VAT</v>
          </cell>
          <cell r="E118" t="str">
            <v>10%Z</v>
          </cell>
          <cell r="F118">
            <v>0</v>
          </cell>
        </row>
        <row r="119">
          <cell r="B119" t="str">
            <v>V</v>
          </cell>
          <cell r="C119" t="str">
            <v>GIÁ TRỊ DỰ TOÁN  XÂY LẮP SAU THUẾ</v>
          </cell>
          <cell r="D119" t="str">
            <v>Gxl</v>
          </cell>
          <cell r="E119" t="str">
            <v>Z+VAT</v>
          </cell>
          <cell r="F119">
            <v>0</v>
          </cell>
        </row>
        <row r="120">
          <cell r="A120" t="str">
            <v>T2</v>
          </cell>
          <cell r="C120" t="str">
            <v>Nhánh 1P Đường Bến Cái Sìn - Ấp 5 xã Long Thọ (Long Thọ 15)</v>
          </cell>
        </row>
        <row r="121">
          <cell r="B121" t="str">
            <v>I</v>
          </cell>
          <cell r="C121" t="str">
            <v>CHI PHÍ TRỰC TIẾP</v>
          </cell>
          <cell r="D121" t="str">
            <v>T</v>
          </cell>
          <cell r="E121" t="str">
            <v>A+B+C</v>
          </cell>
          <cell r="F121">
            <v>207946</v>
          </cell>
        </row>
        <row r="122">
          <cell r="B122">
            <v>1</v>
          </cell>
          <cell r="C122" t="str">
            <v xml:space="preserve"> Chi phí vật liệu </v>
          </cell>
          <cell r="D122" t="str">
            <v>A</v>
          </cell>
          <cell r="E122" t="str">
            <v>a1</v>
          </cell>
          <cell r="F122">
            <v>0</v>
          </cell>
        </row>
        <row r="123">
          <cell r="A123" t="str">
            <v>TB1P4970</v>
          </cell>
          <cell r="C123" t="str">
            <v>- Vật liệu chính</v>
          </cell>
          <cell r="D123" t="str">
            <v>a1</v>
          </cell>
          <cell r="E123" t="str">
            <v>Bảng chiết tính</v>
          </cell>
          <cell r="F123">
            <v>0</v>
          </cell>
        </row>
        <row r="124">
          <cell r="B124">
            <v>2</v>
          </cell>
          <cell r="C124" t="str">
            <v xml:space="preserve"> Chi phí nhân công </v>
          </cell>
          <cell r="D124" t="str">
            <v>B</v>
          </cell>
          <cell r="E124" t="str">
            <v>b1</v>
          </cell>
          <cell r="F124">
            <v>207946</v>
          </cell>
        </row>
        <row r="125">
          <cell r="A125" t="str">
            <v>TB1P4970</v>
          </cell>
          <cell r="C125" t="str">
            <v xml:space="preserve">- Nhân công lắp </v>
          </cell>
          <cell r="D125" t="str">
            <v>b1</v>
          </cell>
          <cell r="E125" t="str">
            <v>NCx0,934</v>
          </cell>
          <cell r="F125">
            <v>207946</v>
          </cell>
        </row>
        <row r="126">
          <cell r="B126">
            <v>3</v>
          </cell>
          <cell r="C126" t="str">
            <v xml:space="preserve"> Chi phí máy thi công</v>
          </cell>
          <cell r="D126" t="str">
            <v>C</v>
          </cell>
          <cell r="E126" t="str">
            <v>c1</v>
          </cell>
          <cell r="F126">
            <v>0</v>
          </cell>
        </row>
        <row r="127">
          <cell r="A127" t="str">
            <v>TB1P4970</v>
          </cell>
          <cell r="C127" t="str">
            <v>- Máy thi công lắp</v>
          </cell>
          <cell r="D127" t="str">
            <v>c1</v>
          </cell>
          <cell r="E127" t="str">
            <v>MTC</v>
          </cell>
          <cell r="F127">
            <v>0</v>
          </cell>
        </row>
        <row r="128">
          <cell r="B128" t="str">
            <v>II</v>
          </cell>
          <cell r="C128" t="str">
            <v>CHI PHÍ CHUNG</v>
          </cell>
          <cell r="D128" t="str">
            <v>C</v>
          </cell>
          <cell r="E128" t="str">
            <v>65%B</v>
          </cell>
          <cell r="F128">
            <v>135165</v>
          </cell>
        </row>
        <row r="129">
          <cell r="C129" t="str">
            <v>GIÁ THÀNH DỰ TOÁN XÂY DỰNG</v>
          </cell>
          <cell r="D129" t="str">
            <v>Zo</v>
          </cell>
          <cell r="E129" t="str">
            <v>T+C</v>
          </cell>
          <cell r="F129">
            <v>343111</v>
          </cell>
        </row>
        <row r="130">
          <cell r="B130" t="str">
            <v>III</v>
          </cell>
          <cell r="C130" t="str">
            <v>THU NHẬP CHỊU THUẾ TÍNH TRƯỚC</v>
          </cell>
          <cell r="D130" t="str">
            <v>TL</v>
          </cell>
          <cell r="E130" t="str">
            <v>6%Zo</v>
          </cell>
          <cell r="F130">
            <v>20587</v>
          </cell>
        </row>
        <row r="131">
          <cell r="A131" t="str">
            <v>LDTBTT1P</v>
          </cell>
          <cell r="C131" t="str">
            <v>Giá trị dự toán xây lắp trước thuế</v>
          </cell>
          <cell r="D131" t="str">
            <v>Z</v>
          </cell>
          <cell r="E131" t="str">
            <v>Zo+TL</v>
          </cell>
          <cell r="F131">
            <v>363698</v>
          </cell>
        </row>
        <row r="132">
          <cell r="B132" t="str">
            <v>IV</v>
          </cell>
          <cell r="C132" t="str">
            <v>THUẾ GIÁ TRỊ GIA TĂNG ĐẦU RA</v>
          </cell>
          <cell r="D132" t="str">
            <v>VAT</v>
          </cell>
          <cell r="E132" t="str">
            <v>10%Z</v>
          </cell>
          <cell r="F132">
            <v>36370</v>
          </cell>
        </row>
        <row r="133">
          <cell r="B133" t="str">
            <v>V</v>
          </cell>
          <cell r="C133" t="str">
            <v>GIÁ TRỊ DỰ TOÁN  XÂY LẮP SAU THUẾ</v>
          </cell>
          <cell r="D133" t="str">
            <v>Gxl</v>
          </cell>
          <cell r="E133" t="str">
            <v>Z+VAT</v>
          </cell>
          <cell r="F133">
            <v>400068</v>
          </cell>
        </row>
        <row r="134">
          <cell r="A134" t="str">
            <v>T2-2</v>
          </cell>
          <cell r="C134" t="str">
            <v>Nhánh 1P Ấp Phú Tân (Phú Đông 8A)</v>
          </cell>
        </row>
        <row r="135">
          <cell r="B135" t="str">
            <v>I</v>
          </cell>
          <cell r="C135" t="str">
            <v>CHI PHÍ TRỰC TIẾP</v>
          </cell>
          <cell r="D135" t="str">
            <v>T</v>
          </cell>
          <cell r="E135" t="str">
            <v>A+B+C</v>
          </cell>
          <cell r="F135">
            <v>207946</v>
          </cell>
        </row>
        <row r="136">
          <cell r="B136">
            <v>1</v>
          </cell>
          <cell r="C136" t="str">
            <v xml:space="preserve"> Chi phí vật liệu </v>
          </cell>
          <cell r="D136" t="str">
            <v>A</v>
          </cell>
          <cell r="E136" t="str">
            <v>a1</v>
          </cell>
          <cell r="F136">
            <v>0</v>
          </cell>
        </row>
        <row r="137">
          <cell r="A137" t="str">
            <v>TB1P4970-2</v>
          </cell>
          <cell r="C137" t="str">
            <v>- Vật liệu chính</v>
          </cell>
          <cell r="D137" t="str">
            <v>a1</v>
          </cell>
          <cell r="E137" t="str">
            <v>Bảng chiết tính</v>
          </cell>
          <cell r="F137">
            <v>0</v>
          </cell>
        </row>
        <row r="138">
          <cell r="B138">
            <v>2</v>
          </cell>
          <cell r="C138" t="str">
            <v xml:space="preserve"> Chi phí nhân công </v>
          </cell>
          <cell r="D138" t="str">
            <v>B</v>
          </cell>
          <cell r="E138" t="str">
            <v>b1</v>
          </cell>
          <cell r="F138">
            <v>207946</v>
          </cell>
        </row>
        <row r="139">
          <cell r="A139" t="str">
            <v>TB1P4970-2</v>
          </cell>
          <cell r="C139" t="str">
            <v xml:space="preserve">- Nhân công lắp </v>
          </cell>
          <cell r="D139" t="str">
            <v>b1</v>
          </cell>
          <cell r="E139" t="str">
            <v>NCx0,934</v>
          </cell>
          <cell r="F139">
            <v>207946</v>
          </cell>
        </row>
        <row r="140">
          <cell r="B140">
            <v>3</v>
          </cell>
          <cell r="C140" t="str">
            <v xml:space="preserve"> Chi phí máy thi công</v>
          </cell>
          <cell r="D140" t="str">
            <v>C</v>
          </cell>
          <cell r="E140" t="str">
            <v>c1</v>
          </cell>
          <cell r="F140">
            <v>0</v>
          </cell>
        </row>
        <row r="141">
          <cell r="A141" t="str">
            <v>TB1P4970-2</v>
          </cell>
          <cell r="C141" t="str">
            <v>- Máy thi công lắp</v>
          </cell>
          <cell r="D141" t="str">
            <v>c1</v>
          </cell>
          <cell r="E141" t="str">
            <v>MTC</v>
          </cell>
          <cell r="F141">
            <v>0</v>
          </cell>
        </row>
        <row r="142">
          <cell r="B142" t="str">
            <v>II</v>
          </cell>
          <cell r="C142" t="str">
            <v>CHI PHÍ CHUNG</v>
          </cell>
          <cell r="D142" t="str">
            <v>C</v>
          </cell>
          <cell r="E142" t="str">
            <v>65%B</v>
          </cell>
          <cell r="F142">
            <v>135165</v>
          </cell>
        </row>
        <row r="143">
          <cell r="C143" t="str">
            <v>GIÁ THÀNH DỰ TOÁN XÂY DỰNG</v>
          </cell>
          <cell r="D143" t="str">
            <v>Zo</v>
          </cell>
          <cell r="E143" t="str">
            <v>T+C</v>
          </cell>
          <cell r="F143">
            <v>343111</v>
          </cell>
        </row>
        <row r="144">
          <cell r="B144" t="str">
            <v>III</v>
          </cell>
          <cell r="C144" t="str">
            <v>THU NHẬP CHỊU THUẾ TÍNH TRƯỚC</v>
          </cell>
          <cell r="D144" t="str">
            <v>TL</v>
          </cell>
          <cell r="E144" t="str">
            <v>6%Zo</v>
          </cell>
          <cell r="F144">
            <v>20587</v>
          </cell>
        </row>
        <row r="145">
          <cell r="A145" t="str">
            <v>LDTBTT1P-2</v>
          </cell>
          <cell r="C145" t="str">
            <v>Giá trị dự toán xây lắp trước thuế</v>
          </cell>
          <cell r="D145" t="str">
            <v>Z</v>
          </cell>
          <cell r="E145" t="str">
            <v>Zo+TL</v>
          </cell>
          <cell r="F145">
            <v>363698</v>
          </cell>
        </row>
        <row r="146">
          <cell r="B146" t="str">
            <v>IV</v>
          </cell>
          <cell r="C146" t="str">
            <v>THUẾ GIÁ TRỊ GIA TĂNG ĐẦU RA</v>
          </cell>
          <cell r="D146" t="str">
            <v>VAT</v>
          </cell>
          <cell r="E146" t="str">
            <v>10%Z</v>
          </cell>
          <cell r="F146">
            <v>36370</v>
          </cell>
        </row>
        <row r="147">
          <cell r="B147" t="str">
            <v>V</v>
          </cell>
          <cell r="C147" t="str">
            <v>GIÁ TRỊ DỰ TOÁN  XÂY LẮP SAU THUẾ</v>
          </cell>
          <cell r="D147" t="str">
            <v>Gxl</v>
          </cell>
          <cell r="E147" t="str">
            <v>Z+VAT</v>
          </cell>
          <cell r="F147">
            <v>400068</v>
          </cell>
        </row>
        <row r="148">
          <cell r="A148" t="str">
            <v>T2-3</v>
          </cell>
          <cell r="C148" t="str">
            <v xml:space="preserve">Tuyến tổ 3 ấp 7 </v>
          </cell>
        </row>
        <row r="149">
          <cell r="B149" t="str">
            <v>I</v>
          </cell>
          <cell r="C149" t="str">
            <v>CHI PHÍ TRỰC TIẾP</v>
          </cell>
          <cell r="D149" t="str">
            <v>T</v>
          </cell>
          <cell r="E149" t="str">
            <v>A+B+C</v>
          </cell>
          <cell r="F149">
            <v>0</v>
          </cell>
        </row>
        <row r="150">
          <cell r="B150">
            <v>1</v>
          </cell>
          <cell r="C150" t="str">
            <v xml:space="preserve"> Chi phí vật liệu </v>
          </cell>
          <cell r="D150" t="str">
            <v>A</v>
          </cell>
          <cell r="E150" t="str">
            <v>a1</v>
          </cell>
          <cell r="F150">
            <v>0</v>
          </cell>
        </row>
        <row r="151">
          <cell r="A151" t="str">
            <v>TB1P4970-3</v>
          </cell>
          <cell r="C151" t="str">
            <v>- Vật liệu chính</v>
          </cell>
          <cell r="D151" t="str">
            <v>a1</v>
          </cell>
          <cell r="E151" t="str">
            <v>Bảng chiết tính</v>
          </cell>
          <cell r="F151">
            <v>0</v>
          </cell>
        </row>
        <row r="152">
          <cell r="B152">
            <v>2</v>
          </cell>
          <cell r="C152" t="str">
            <v xml:space="preserve"> Chi phí nhân công </v>
          </cell>
          <cell r="D152" t="str">
            <v>B</v>
          </cell>
          <cell r="E152" t="str">
            <v>b1</v>
          </cell>
          <cell r="F152">
            <v>0</v>
          </cell>
        </row>
        <row r="153">
          <cell r="A153" t="str">
            <v>TB1P4970-3</v>
          </cell>
          <cell r="C153" t="str">
            <v xml:space="preserve">- Nhân công lắp </v>
          </cell>
          <cell r="D153" t="str">
            <v>b1</v>
          </cell>
          <cell r="E153" t="str">
            <v>NCx0,934</v>
          </cell>
          <cell r="F153">
            <v>0</v>
          </cell>
        </row>
        <row r="154">
          <cell r="B154">
            <v>3</v>
          </cell>
          <cell r="C154" t="str">
            <v xml:space="preserve"> Chi phí máy thi công</v>
          </cell>
          <cell r="D154" t="str">
            <v>C</v>
          </cell>
          <cell r="E154" t="str">
            <v>c1</v>
          </cell>
          <cell r="F154">
            <v>0</v>
          </cell>
        </row>
        <row r="155">
          <cell r="A155" t="str">
            <v>TB1P4970-3</v>
          </cell>
          <cell r="C155" t="str">
            <v>- Máy thi công lắp</v>
          </cell>
          <cell r="D155" t="str">
            <v>c1</v>
          </cell>
          <cell r="E155" t="str">
            <v>MTC</v>
          </cell>
          <cell r="F155">
            <v>0</v>
          </cell>
        </row>
        <row r="156">
          <cell r="B156" t="str">
            <v>II</v>
          </cell>
          <cell r="C156" t="str">
            <v>CHI PHÍ CHUNG</v>
          </cell>
          <cell r="D156" t="str">
            <v>C</v>
          </cell>
          <cell r="E156" t="str">
            <v>65%B</v>
          </cell>
          <cell r="F156">
            <v>0</v>
          </cell>
        </row>
        <row r="157">
          <cell r="C157" t="str">
            <v>GIÁ THÀNH DỰ TOÁN XÂY DỰNG</v>
          </cell>
          <cell r="D157" t="str">
            <v>Zo</v>
          </cell>
          <cell r="E157" t="str">
            <v>T+C</v>
          </cell>
          <cell r="F157">
            <v>0</v>
          </cell>
        </row>
        <row r="158">
          <cell r="B158" t="str">
            <v>III</v>
          </cell>
          <cell r="C158" t="str">
            <v>THU NHẬP CHỊU THUẾ TÍNH TRƯỚC</v>
          </cell>
          <cell r="D158" t="str">
            <v>TL</v>
          </cell>
          <cell r="E158" t="str">
            <v>6%Zo</v>
          </cell>
          <cell r="F158">
            <v>0</v>
          </cell>
        </row>
        <row r="159">
          <cell r="A159" t="str">
            <v>LDTBTT1P-3</v>
          </cell>
          <cell r="C159" t="str">
            <v>Giá trị dự toán xây lắp trước thuế</v>
          </cell>
          <cell r="D159" t="str">
            <v>Z</v>
          </cell>
          <cell r="E159" t="str">
            <v>Zo+TL</v>
          </cell>
          <cell r="F159">
            <v>0</v>
          </cell>
        </row>
        <row r="160">
          <cell r="B160" t="str">
            <v>IV</v>
          </cell>
          <cell r="C160" t="str">
            <v>THUẾ GIÁ TRỊ GIA TĂNG ĐẦU RA</v>
          </cell>
          <cell r="D160" t="str">
            <v>VAT</v>
          </cell>
          <cell r="E160" t="str">
            <v>10%Z</v>
          </cell>
          <cell r="F160">
            <v>0</v>
          </cell>
        </row>
        <row r="161">
          <cell r="B161" t="str">
            <v>V</v>
          </cell>
          <cell r="C161" t="str">
            <v>GIÁ TRỊ DỰ TOÁN  XÂY LẮP SAU THUẾ</v>
          </cell>
          <cell r="D161" t="str">
            <v>Gxl</v>
          </cell>
          <cell r="E161" t="str">
            <v>Z+VAT</v>
          </cell>
          <cell r="F161">
            <v>0</v>
          </cell>
        </row>
        <row r="162">
          <cell r="A162" t="str">
            <v>T3</v>
          </cell>
          <cell r="C162" t="str">
            <v>Đường dây hạ thế</v>
          </cell>
        </row>
        <row r="163">
          <cell r="B163" t="str">
            <v>I</v>
          </cell>
          <cell r="C163" t="str">
            <v>CHI PHÍ TRỰC TIẾP</v>
          </cell>
          <cell r="D163" t="str">
            <v>T</v>
          </cell>
          <cell r="E163" t="str">
            <v>A+B+C</v>
          </cell>
          <cell r="F163">
            <v>0</v>
          </cell>
        </row>
        <row r="164">
          <cell r="B164">
            <v>1</v>
          </cell>
          <cell r="C164" t="str">
            <v xml:space="preserve"> Chi phí vật liệu </v>
          </cell>
          <cell r="D164" t="str">
            <v>A</v>
          </cell>
          <cell r="E164" t="str">
            <v>a1</v>
          </cell>
          <cell r="F164">
            <v>0</v>
          </cell>
        </row>
        <row r="165">
          <cell r="A165" t="str">
            <v>TBHT</v>
          </cell>
          <cell r="C165" t="str">
            <v>- Vật liệu chính</v>
          </cell>
          <cell r="D165" t="str">
            <v>a1</v>
          </cell>
          <cell r="E165" t="str">
            <v>Bảng chiết tính</v>
          </cell>
          <cell r="F165">
            <v>0</v>
          </cell>
        </row>
        <row r="166">
          <cell r="B166">
            <v>2</v>
          </cell>
          <cell r="C166" t="str">
            <v xml:space="preserve"> Chi phí nhân công </v>
          </cell>
          <cell r="D166" t="str">
            <v>B</v>
          </cell>
          <cell r="E166" t="str">
            <v>b1</v>
          </cell>
          <cell r="F166">
            <v>0</v>
          </cell>
        </row>
        <row r="167">
          <cell r="A167" t="str">
            <v>TBHT</v>
          </cell>
          <cell r="C167" t="str">
            <v xml:space="preserve">- Nhân công lắp </v>
          </cell>
          <cell r="D167" t="str">
            <v>b1</v>
          </cell>
          <cell r="E167" t="str">
            <v>NC</v>
          </cell>
          <cell r="F167">
            <v>0</v>
          </cell>
        </row>
        <row r="168">
          <cell r="B168">
            <v>3</v>
          </cell>
          <cell r="C168" t="str">
            <v xml:space="preserve"> Chi phí máy thi công</v>
          </cell>
          <cell r="D168" t="str">
            <v>C</v>
          </cell>
          <cell r="E168" t="str">
            <v>c1</v>
          </cell>
          <cell r="F168">
            <v>0</v>
          </cell>
        </row>
        <row r="169">
          <cell r="A169" t="str">
            <v>TBHT</v>
          </cell>
          <cell r="C169" t="str">
            <v>- Máy thi công lắp</v>
          </cell>
          <cell r="D169" t="str">
            <v>c1</v>
          </cell>
          <cell r="E169" t="str">
            <v>MTC</v>
          </cell>
          <cell r="F169">
            <v>0</v>
          </cell>
        </row>
        <row r="170">
          <cell r="B170" t="str">
            <v>II</v>
          </cell>
          <cell r="C170" t="str">
            <v>CHI PHÍ CHUNG</v>
          </cell>
          <cell r="D170" t="str">
            <v>C</v>
          </cell>
          <cell r="E170" t="str">
            <v>65%B</v>
          </cell>
          <cell r="F170">
            <v>0</v>
          </cell>
        </row>
        <row r="171">
          <cell r="C171" t="str">
            <v>GIÁ THÀNH DỰ TOÁN XÂY DỰNG</v>
          </cell>
          <cell r="D171" t="str">
            <v>Zo</v>
          </cell>
          <cell r="E171" t="str">
            <v>T+C</v>
          </cell>
          <cell r="F171">
            <v>0</v>
          </cell>
        </row>
        <row r="172">
          <cell r="B172" t="str">
            <v>III</v>
          </cell>
          <cell r="C172" t="str">
            <v>THU NHẬP CHỊU THUẾ TÍNH TRƯỚC</v>
          </cell>
          <cell r="D172" t="str">
            <v>TL</v>
          </cell>
          <cell r="E172" t="str">
            <v>6%Zo</v>
          </cell>
          <cell r="F172">
            <v>0</v>
          </cell>
        </row>
        <row r="173">
          <cell r="A173" t="str">
            <v>LDTBHT</v>
          </cell>
          <cell r="C173" t="str">
            <v>Giá trị dự toán xây lắp trước thuế</v>
          </cell>
          <cell r="D173" t="str">
            <v>Z</v>
          </cell>
          <cell r="E173" t="str">
            <v>Zo+TL</v>
          </cell>
          <cell r="F173">
            <v>0</v>
          </cell>
        </row>
        <row r="174">
          <cell r="B174" t="str">
            <v>IV</v>
          </cell>
          <cell r="C174" t="str">
            <v>THUẾ GIÁ TRỊ GIA TĂNG ĐẦU RA</v>
          </cell>
          <cell r="D174" t="str">
            <v>VAT</v>
          </cell>
          <cell r="E174" t="str">
            <v>10%Z</v>
          </cell>
          <cell r="F174">
            <v>0</v>
          </cell>
        </row>
        <row r="175">
          <cell r="B175" t="str">
            <v>V</v>
          </cell>
          <cell r="C175" t="str">
            <v>GIÁ TRỊ DỰ TOÁN  XÂY LẮP SAU THUẾ</v>
          </cell>
          <cell r="D175" t="str">
            <v>Gxl</v>
          </cell>
          <cell r="E175" t="str">
            <v>Z+VAT</v>
          </cell>
          <cell r="F175">
            <v>0</v>
          </cell>
        </row>
        <row r="176">
          <cell r="B176" t="str">
            <v>B</v>
          </cell>
          <cell r="C176" t="str">
            <v>PHẦN TRẠM BIẾN ÁP</v>
          </cell>
        </row>
        <row r="177">
          <cell r="A177" t="str">
            <v>TR25</v>
          </cell>
          <cell r="C177" t="str">
            <v>0 Trạm 1 pha 25kVA</v>
          </cell>
        </row>
        <row r="178">
          <cell r="B178" t="str">
            <v>I</v>
          </cell>
          <cell r="C178" t="str">
            <v>CHI PHÍ TRỰC TIẾP</v>
          </cell>
          <cell r="D178" t="str">
            <v>T</v>
          </cell>
          <cell r="E178" t="str">
            <v>A+B+C</v>
          </cell>
          <cell r="F178">
            <v>0</v>
          </cell>
        </row>
        <row r="179">
          <cell r="B179">
            <v>1</v>
          </cell>
          <cell r="C179" t="str">
            <v xml:space="preserve"> Chi phí vật liệu </v>
          </cell>
          <cell r="D179" t="str">
            <v>A</v>
          </cell>
          <cell r="E179" t="str">
            <v>a1</v>
          </cell>
          <cell r="F179">
            <v>0</v>
          </cell>
        </row>
        <row r="180">
          <cell r="A180" t="str">
            <v>TBTR25</v>
          </cell>
          <cell r="C180" t="str">
            <v>- Vật liệu chính</v>
          </cell>
          <cell r="D180" t="str">
            <v>a1</v>
          </cell>
          <cell r="E180" t="str">
            <v>Bảng chiết tính</v>
          </cell>
          <cell r="F180">
            <v>0</v>
          </cell>
        </row>
        <row r="181">
          <cell r="B181">
            <v>2</v>
          </cell>
          <cell r="C181" t="str">
            <v xml:space="preserve"> Chi phí nhân công </v>
          </cell>
          <cell r="D181" t="str">
            <v>B</v>
          </cell>
          <cell r="E181" t="str">
            <v>b1</v>
          </cell>
          <cell r="F181">
            <v>0</v>
          </cell>
        </row>
        <row r="182">
          <cell r="A182" t="str">
            <v>TBTR25</v>
          </cell>
          <cell r="C182" t="str">
            <v xml:space="preserve">- Nhân công lắp </v>
          </cell>
          <cell r="D182" t="str">
            <v>b1</v>
          </cell>
          <cell r="E182" t="str">
            <v>NC</v>
          </cell>
          <cell r="F182">
            <v>0</v>
          </cell>
        </row>
        <row r="183">
          <cell r="B183">
            <v>3</v>
          </cell>
          <cell r="C183" t="str">
            <v xml:space="preserve"> Chi phí máy thi công</v>
          </cell>
          <cell r="D183" t="str">
            <v>C</v>
          </cell>
          <cell r="E183" t="str">
            <v>c1</v>
          </cell>
          <cell r="F183">
            <v>0</v>
          </cell>
        </row>
        <row r="184">
          <cell r="A184" t="str">
            <v>TBTR25</v>
          </cell>
          <cell r="C184" t="str">
            <v>- Máy thi công lắp</v>
          </cell>
          <cell r="D184" t="str">
            <v>c1</v>
          </cell>
          <cell r="E184" t="str">
            <v>MTC</v>
          </cell>
          <cell r="F184">
            <v>0</v>
          </cell>
        </row>
        <row r="185">
          <cell r="B185" t="str">
            <v>II</v>
          </cell>
          <cell r="C185" t="str">
            <v>CHI PHÍ CHUNG</v>
          </cell>
          <cell r="D185" t="str">
            <v>C</v>
          </cell>
          <cell r="E185" t="str">
            <v>65%B</v>
          </cell>
          <cell r="F185">
            <v>0</v>
          </cell>
        </row>
        <row r="186">
          <cell r="C186" t="str">
            <v>GIÁ THÀNH DỰ TOÁN XÂY DỰNG</v>
          </cell>
          <cell r="D186" t="str">
            <v>Zo</v>
          </cell>
          <cell r="E186" t="str">
            <v>T+C</v>
          </cell>
          <cell r="F186">
            <v>0</v>
          </cell>
        </row>
        <row r="187">
          <cell r="B187" t="str">
            <v>III</v>
          </cell>
          <cell r="C187" t="str">
            <v>THU NHẬP CHỊU THUẾ TÍNH TRƯỚC</v>
          </cell>
          <cell r="D187" t="str">
            <v>TL</v>
          </cell>
          <cell r="E187" t="str">
            <v>6%Zo</v>
          </cell>
          <cell r="F187">
            <v>0</v>
          </cell>
        </row>
        <row r="188">
          <cell r="A188" t="str">
            <v>XLTR25</v>
          </cell>
          <cell r="C188" t="str">
            <v>Giá trị dự toán xây lắp trước thuế</v>
          </cell>
          <cell r="D188" t="str">
            <v>Z</v>
          </cell>
          <cell r="E188" t="str">
            <v>Zo+TL</v>
          </cell>
          <cell r="F188">
            <v>0</v>
          </cell>
        </row>
        <row r="189">
          <cell r="B189" t="str">
            <v>IV</v>
          </cell>
          <cell r="C189" t="str">
            <v>THUẾ GIÁ TRỊ GIA TĂNG ĐẦU RA</v>
          </cell>
          <cell r="D189" t="str">
            <v>VAT</v>
          </cell>
          <cell r="E189" t="str">
            <v>10%Z</v>
          </cell>
          <cell r="F189">
            <v>0</v>
          </cell>
        </row>
        <row r="190">
          <cell r="B190" t="str">
            <v>V</v>
          </cell>
          <cell r="C190" t="str">
            <v>GIÁ TRỊ DỰ TOÁN  XÂY LẮP SAU THUẾ</v>
          </cell>
          <cell r="D190" t="str">
            <v>Gxl</v>
          </cell>
          <cell r="E190" t="str">
            <v>Z+VAT</v>
          </cell>
          <cell r="F190">
            <v>0</v>
          </cell>
        </row>
        <row r="191">
          <cell r="A191" t="str">
            <v>TR375</v>
          </cell>
          <cell r="C191" t="str">
            <v>0 Trạm 1 pha 37,5kVA</v>
          </cell>
        </row>
        <row r="192">
          <cell r="B192" t="str">
            <v>I</v>
          </cell>
          <cell r="C192" t="str">
            <v>CHI PHÍ TRỰC TIẾP</v>
          </cell>
          <cell r="D192" t="str">
            <v>T</v>
          </cell>
          <cell r="E192" t="str">
            <v>A+B+C</v>
          </cell>
          <cell r="F192">
            <v>0</v>
          </cell>
        </row>
        <row r="193">
          <cell r="B193">
            <v>1</v>
          </cell>
          <cell r="C193" t="str">
            <v xml:space="preserve"> Chi phí vật liệu </v>
          </cell>
          <cell r="D193" t="str">
            <v>A</v>
          </cell>
          <cell r="E193" t="str">
            <v>a1</v>
          </cell>
          <cell r="F193">
            <v>0</v>
          </cell>
        </row>
        <row r="194">
          <cell r="A194" t="str">
            <v>TBTR375</v>
          </cell>
          <cell r="C194" t="str">
            <v>- Vật liệu chính</v>
          </cell>
          <cell r="D194" t="str">
            <v>a1</v>
          </cell>
          <cell r="E194" t="str">
            <v>Bảng chiết tính</v>
          </cell>
          <cell r="F194">
            <v>0</v>
          </cell>
        </row>
        <row r="195">
          <cell r="B195">
            <v>2</v>
          </cell>
          <cell r="C195" t="str">
            <v xml:space="preserve"> Chi phí nhân công </v>
          </cell>
          <cell r="D195" t="str">
            <v>B</v>
          </cell>
          <cell r="E195" t="str">
            <v>b1</v>
          </cell>
          <cell r="F195">
            <v>0</v>
          </cell>
        </row>
        <row r="196">
          <cell r="A196" t="str">
            <v>TBTR375</v>
          </cell>
          <cell r="C196" t="str">
            <v xml:space="preserve">- Nhân công lắp </v>
          </cell>
          <cell r="D196" t="str">
            <v>b1</v>
          </cell>
          <cell r="E196" t="str">
            <v>NC</v>
          </cell>
          <cell r="F196">
            <v>0</v>
          </cell>
        </row>
        <row r="197">
          <cell r="B197">
            <v>3</v>
          </cell>
          <cell r="C197" t="str">
            <v xml:space="preserve"> Chi phí máy thi công</v>
          </cell>
          <cell r="D197" t="str">
            <v>C</v>
          </cell>
          <cell r="E197" t="str">
            <v>c1</v>
          </cell>
          <cell r="F197">
            <v>0</v>
          </cell>
        </row>
        <row r="198">
          <cell r="A198" t="str">
            <v>TBTR375</v>
          </cell>
          <cell r="C198" t="str">
            <v>- Máy thi công lắp</v>
          </cell>
          <cell r="D198" t="str">
            <v>c1</v>
          </cell>
          <cell r="E198" t="str">
            <v>MTC</v>
          </cell>
          <cell r="F198">
            <v>0</v>
          </cell>
        </row>
        <row r="199">
          <cell r="B199" t="str">
            <v>II</v>
          </cell>
          <cell r="C199" t="str">
            <v>CHI PHÍ CHUNG</v>
          </cell>
          <cell r="D199" t="str">
            <v>C</v>
          </cell>
          <cell r="E199" t="str">
            <v>65%B</v>
          </cell>
          <cell r="F199">
            <v>0</v>
          </cell>
        </row>
        <row r="200">
          <cell r="C200" t="str">
            <v>GIÁ THÀNH DỰ TOÁN XÂY DỰNG</v>
          </cell>
          <cell r="D200" t="str">
            <v>Zo</v>
          </cell>
          <cell r="E200" t="str">
            <v>T+C</v>
          </cell>
          <cell r="F200">
            <v>0</v>
          </cell>
        </row>
        <row r="201">
          <cell r="B201" t="str">
            <v>III</v>
          </cell>
          <cell r="C201" t="str">
            <v>THU NHẬP CHỊU THUẾ TÍNH TRƯỚC</v>
          </cell>
          <cell r="D201" t="str">
            <v>TL</v>
          </cell>
          <cell r="E201" t="str">
            <v>6%Zo</v>
          </cell>
          <cell r="F201">
            <v>0</v>
          </cell>
        </row>
        <row r="202">
          <cell r="A202" t="str">
            <v>XLTR375</v>
          </cell>
          <cell r="C202" t="str">
            <v>Giá trị dự toán xây lắp trước thuế</v>
          </cell>
          <cell r="D202" t="str">
            <v>Z</v>
          </cell>
          <cell r="E202" t="str">
            <v>Zo+TL</v>
          </cell>
          <cell r="F202">
            <v>0</v>
          </cell>
        </row>
        <row r="203">
          <cell r="B203" t="str">
            <v>IV</v>
          </cell>
          <cell r="C203" t="str">
            <v>THUẾ GIÁ TRỊ GIA TĂNG ĐẦU RA</v>
          </cell>
          <cell r="D203" t="str">
            <v>VAT</v>
          </cell>
          <cell r="E203" t="str">
            <v>10%Z</v>
          </cell>
          <cell r="F203">
            <v>0</v>
          </cell>
        </row>
        <row r="204">
          <cell r="B204" t="str">
            <v>V</v>
          </cell>
          <cell r="C204" t="str">
            <v>GIÁ TRỊ DỰ TOÁN  XÂY LẮP SAU THUẾ</v>
          </cell>
          <cell r="D204" t="str">
            <v>Gxl</v>
          </cell>
          <cell r="E204" t="str">
            <v>Z+VAT</v>
          </cell>
          <cell r="F204">
            <v>0</v>
          </cell>
        </row>
        <row r="205">
          <cell r="A205" t="str">
            <v>TR50</v>
          </cell>
          <cell r="C205" t="str">
            <v>0 Trạm 1 pha 2x25kVA</v>
          </cell>
        </row>
        <row r="206">
          <cell r="B206" t="str">
            <v>I</v>
          </cell>
          <cell r="C206" t="str">
            <v>CHI PHÍ TRỰC TIẾP</v>
          </cell>
          <cell r="D206" t="str">
            <v>T</v>
          </cell>
          <cell r="E206" t="str">
            <v>A+B+C</v>
          </cell>
          <cell r="F206">
            <v>0</v>
          </cell>
        </row>
        <row r="207">
          <cell r="B207">
            <v>1</v>
          </cell>
          <cell r="C207" t="str">
            <v xml:space="preserve"> Chi phí vật liệu </v>
          </cell>
          <cell r="D207" t="str">
            <v>A</v>
          </cell>
          <cell r="E207" t="str">
            <v>a1</v>
          </cell>
          <cell r="F207">
            <v>0</v>
          </cell>
        </row>
        <row r="208">
          <cell r="A208" t="str">
            <v>TBTR50</v>
          </cell>
          <cell r="C208" t="str">
            <v>- Vật liệu chính</v>
          </cell>
          <cell r="D208" t="str">
            <v>a1</v>
          </cell>
          <cell r="E208" t="str">
            <v>Bảng chiết tính</v>
          </cell>
          <cell r="F208">
            <v>0</v>
          </cell>
        </row>
        <row r="209">
          <cell r="B209">
            <v>2</v>
          </cell>
          <cell r="C209" t="str">
            <v xml:space="preserve"> Chi phí nhân công </v>
          </cell>
          <cell r="D209" t="str">
            <v>B</v>
          </cell>
          <cell r="E209" t="str">
            <v>b1</v>
          </cell>
          <cell r="F209">
            <v>0</v>
          </cell>
        </row>
        <row r="210">
          <cell r="A210" t="str">
            <v>TBTR50</v>
          </cell>
          <cell r="C210" t="str">
            <v xml:space="preserve">- Nhân công lắp </v>
          </cell>
          <cell r="D210" t="str">
            <v>b1</v>
          </cell>
          <cell r="E210" t="str">
            <v>NC</v>
          </cell>
          <cell r="F210">
            <v>0</v>
          </cell>
        </row>
        <row r="211">
          <cell r="B211">
            <v>3</v>
          </cell>
          <cell r="C211" t="str">
            <v xml:space="preserve"> Chi phí máy thi công</v>
          </cell>
          <cell r="D211" t="str">
            <v>C</v>
          </cell>
          <cell r="E211" t="str">
            <v>c1</v>
          </cell>
          <cell r="F211">
            <v>0</v>
          </cell>
        </row>
        <row r="212">
          <cell r="A212" t="str">
            <v>TBTR50</v>
          </cell>
          <cell r="C212" t="str">
            <v>- Máy thi công lắp</v>
          </cell>
          <cell r="D212" t="str">
            <v>c1</v>
          </cell>
          <cell r="E212" t="str">
            <v>MTC</v>
          </cell>
          <cell r="F212">
            <v>0</v>
          </cell>
        </row>
        <row r="213">
          <cell r="B213" t="str">
            <v>II</v>
          </cell>
          <cell r="C213" t="str">
            <v>CHI PHÍ CHUNG</v>
          </cell>
          <cell r="D213" t="str">
            <v>C</v>
          </cell>
          <cell r="E213" t="str">
            <v>65%B</v>
          </cell>
          <cell r="F213">
            <v>0</v>
          </cell>
        </row>
        <row r="214">
          <cell r="C214" t="str">
            <v>GIÁ THÀNH DỰ TOÁN XÂY DỰNG</v>
          </cell>
          <cell r="D214" t="str">
            <v>Zo</v>
          </cell>
          <cell r="E214" t="str">
            <v>T+C</v>
          </cell>
          <cell r="F214">
            <v>0</v>
          </cell>
        </row>
        <row r="215">
          <cell r="B215" t="str">
            <v>III</v>
          </cell>
          <cell r="C215" t="str">
            <v>THU NHẬP CHỊU THUẾ TÍNH TRƯỚC</v>
          </cell>
          <cell r="D215" t="str">
            <v>TL</v>
          </cell>
          <cell r="E215" t="str">
            <v>6%Zo</v>
          </cell>
          <cell r="F215">
            <v>0</v>
          </cell>
        </row>
        <row r="216">
          <cell r="A216" t="str">
            <v>XLTR50</v>
          </cell>
          <cell r="C216" t="str">
            <v>Giá trị dự toán xây lắp trước thuế</v>
          </cell>
          <cell r="D216" t="str">
            <v>Z</v>
          </cell>
          <cell r="E216" t="str">
            <v>Zo+TL</v>
          </cell>
          <cell r="F216">
            <v>0</v>
          </cell>
        </row>
        <row r="217">
          <cell r="B217" t="str">
            <v>IV</v>
          </cell>
          <cell r="C217" t="str">
            <v>THUẾ GIÁ TRỊ GIA TĂNG ĐẦU RA</v>
          </cell>
          <cell r="D217" t="str">
            <v>VAT</v>
          </cell>
          <cell r="E217" t="str">
            <v>10%Z</v>
          </cell>
          <cell r="F217">
            <v>0</v>
          </cell>
        </row>
        <row r="218">
          <cell r="B218" t="str">
            <v>V</v>
          </cell>
          <cell r="C218" t="str">
            <v>GIÁ TRỊ DỰ TOÁN  XÂY LẮP SAU THUẾ</v>
          </cell>
          <cell r="D218" t="str">
            <v>Gxl</v>
          </cell>
          <cell r="E218" t="str">
            <v>Z+VAT</v>
          </cell>
          <cell r="F218">
            <v>0</v>
          </cell>
        </row>
        <row r="219">
          <cell r="A219" t="str">
            <v>TR75</v>
          </cell>
          <cell r="C219" t="str">
            <v>2 Trạm 1 pha 75kVA</v>
          </cell>
        </row>
        <row r="220">
          <cell r="B220" t="str">
            <v>I</v>
          </cell>
          <cell r="C220" t="str">
            <v>CHI PHÍ TRỰC TIẾP</v>
          </cell>
          <cell r="D220" t="str">
            <v>T</v>
          </cell>
          <cell r="E220" t="str">
            <v>A+B+C</v>
          </cell>
          <cell r="F220">
            <v>3706770</v>
          </cell>
        </row>
        <row r="221">
          <cell r="B221">
            <v>1</v>
          </cell>
          <cell r="C221" t="str">
            <v xml:space="preserve"> Chi phí vật liệu </v>
          </cell>
          <cell r="D221" t="str">
            <v>A</v>
          </cell>
          <cell r="E221" t="str">
            <v>a1</v>
          </cell>
          <cell r="F221">
            <v>0</v>
          </cell>
        </row>
        <row r="222">
          <cell r="A222" t="str">
            <v>TBTR75</v>
          </cell>
          <cell r="C222" t="str">
            <v>- Vật liệu chính</v>
          </cell>
          <cell r="D222" t="str">
            <v>a1</v>
          </cell>
          <cell r="E222" t="str">
            <v>Bảng chiết tính</v>
          </cell>
          <cell r="F222">
            <v>0</v>
          </cell>
        </row>
        <row r="223">
          <cell r="B223">
            <v>2</v>
          </cell>
          <cell r="C223" t="str">
            <v xml:space="preserve"> Chi phí nhân công </v>
          </cell>
          <cell r="D223" t="str">
            <v>B</v>
          </cell>
          <cell r="E223" t="str">
            <v>b1</v>
          </cell>
          <cell r="F223">
            <v>2946230</v>
          </cell>
        </row>
        <row r="224">
          <cell r="A224" t="str">
            <v>TBTR75</v>
          </cell>
          <cell r="C224" t="str">
            <v xml:space="preserve">- Nhân công lắp </v>
          </cell>
          <cell r="D224" t="str">
            <v>b1</v>
          </cell>
          <cell r="E224" t="str">
            <v>NC</v>
          </cell>
          <cell r="F224">
            <v>2946230</v>
          </cell>
        </row>
        <row r="225">
          <cell r="B225">
            <v>3</v>
          </cell>
          <cell r="C225" t="str">
            <v xml:space="preserve"> Chi phí máy thi công</v>
          </cell>
          <cell r="D225" t="str">
            <v>C</v>
          </cell>
          <cell r="E225" t="str">
            <v>c1</v>
          </cell>
          <cell r="F225">
            <v>760540</v>
          </cell>
        </row>
        <row r="226">
          <cell r="A226" t="str">
            <v>TBTR75</v>
          </cell>
          <cell r="C226" t="str">
            <v>- Máy thi công lắp</v>
          </cell>
          <cell r="D226" t="str">
            <v>c1</v>
          </cell>
          <cell r="E226" t="str">
            <v>MTC</v>
          </cell>
          <cell r="F226">
            <v>760540</v>
          </cell>
        </row>
        <row r="227">
          <cell r="B227" t="str">
            <v>II</v>
          </cell>
          <cell r="C227" t="str">
            <v>CHI PHÍ CHUNG</v>
          </cell>
          <cell r="D227" t="str">
            <v>C</v>
          </cell>
          <cell r="E227" t="str">
            <v>65%B</v>
          </cell>
          <cell r="F227">
            <v>1915050</v>
          </cell>
        </row>
        <row r="228">
          <cell r="C228" t="str">
            <v>GIÁ THÀNH DỰ TOÁN XÂY DỰNG</v>
          </cell>
          <cell r="D228" t="str">
            <v>Zo</v>
          </cell>
          <cell r="E228" t="str">
            <v>T+C</v>
          </cell>
          <cell r="F228">
            <v>5621820</v>
          </cell>
        </row>
        <row r="229">
          <cell r="B229" t="str">
            <v>III</v>
          </cell>
          <cell r="C229" t="str">
            <v>THU NHẬP CHỊU THUẾ TÍNH TRƯỚC</v>
          </cell>
          <cell r="D229" t="str">
            <v>TL</v>
          </cell>
          <cell r="E229" t="str">
            <v>6%Zo</v>
          </cell>
          <cell r="F229">
            <v>337309</v>
          </cell>
        </row>
        <row r="230">
          <cell r="A230" t="str">
            <v>XLTR75</v>
          </cell>
          <cell r="C230" t="str">
            <v>Giá trị dự toán xây lắp trước thuế</v>
          </cell>
          <cell r="D230" t="str">
            <v>Z</v>
          </cell>
          <cell r="E230" t="str">
            <v>Zo+TL</v>
          </cell>
          <cell r="F230">
            <v>5959129</v>
          </cell>
        </row>
        <row r="231">
          <cell r="B231" t="str">
            <v>IV</v>
          </cell>
          <cell r="C231" t="str">
            <v>THUẾ GIÁ TRỊ GIA TĂNG ĐẦU RA</v>
          </cell>
          <cell r="D231" t="str">
            <v>VAT</v>
          </cell>
          <cell r="E231" t="str">
            <v>10%Z</v>
          </cell>
          <cell r="F231">
            <v>595913</v>
          </cell>
        </row>
        <row r="232">
          <cell r="B232" t="str">
            <v>V</v>
          </cell>
          <cell r="C232" t="str">
            <v>GIÁ TRỊ DỰ TOÁN  XÂY LẮP SAU THUẾ</v>
          </cell>
          <cell r="D232" t="str">
            <v>Gxl</v>
          </cell>
          <cell r="E232" t="str">
            <v>Z+VAT</v>
          </cell>
          <cell r="F232">
            <v>6555042</v>
          </cell>
        </row>
        <row r="233">
          <cell r="A233" t="str">
            <v>TR100</v>
          </cell>
          <cell r="C233" t="str">
            <v>0 Trạm 1 pha 100kVA</v>
          </cell>
        </row>
        <row r="234">
          <cell r="B234" t="str">
            <v>I</v>
          </cell>
          <cell r="C234" t="str">
            <v>CHI PHÍ TRỰC TIẾP</v>
          </cell>
          <cell r="D234" t="str">
            <v>T</v>
          </cell>
          <cell r="E234" t="str">
            <v>A+B+C</v>
          </cell>
          <cell r="F234">
            <v>0</v>
          </cell>
        </row>
        <row r="235">
          <cell r="B235">
            <v>1</v>
          </cell>
          <cell r="C235" t="str">
            <v xml:space="preserve"> Chi phí vật liệu </v>
          </cell>
          <cell r="D235" t="str">
            <v>A</v>
          </cell>
          <cell r="E235" t="str">
            <v>a1</v>
          </cell>
          <cell r="F235">
            <v>0</v>
          </cell>
        </row>
        <row r="236">
          <cell r="A236" t="str">
            <v>TBTR100</v>
          </cell>
          <cell r="C236" t="str">
            <v>- Vật liệu chính</v>
          </cell>
          <cell r="D236" t="str">
            <v>a1</v>
          </cell>
          <cell r="E236" t="str">
            <v>Bảng chiết tính</v>
          </cell>
          <cell r="F236">
            <v>0</v>
          </cell>
        </row>
        <row r="237">
          <cell r="B237">
            <v>2</v>
          </cell>
          <cell r="C237" t="str">
            <v xml:space="preserve"> Chi phí nhân công </v>
          </cell>
          <cell r="D237" t="str">
            <v>B</v>
          </cell>
          <cell r="E237" t="str">
            <v>b1</v>
          </cell>
          <cell r="F237">
            <v>0</v>
          </cell>
        </row>
        <row r="238">
          <cell r="A238" t="str">
            <v>TBTR100</v>
          </cell>
          <cell r="C238" t="str">
            <v xml:space="preserve">- Nhân công lắp </v>
          </cell>
          <cell r="D238" t="str">
            <v>b1</v>
          </cell>
          <cell r="E238" t="str">
            <v>NC</v>
          </cell>
          <cell r="F238">
            <v>0</v>
          </cell>
        </row>
        <row r="239">
          <cell r="B239">
            <v>3</v>
          </cell>
          <cell r="C239" t="str">
            <v xml:space="preserve"> Chi phí máy thi công</v>
          </cell>
          <cell r="D239" t="str">
            <v>C</v>
          </cell>
          <cell r="E239" t="str">
            <v>c1</v>
          </cell>
          <cell r="F239">
            <v>0</v>
          </cell>
        </row>
        <row r="240">
          <cell r="A240" t="str">
            <v>TBTR100</v>
          </cell>
          <cell r="C240" t="str">
            <v>- Máy thi công lắp</v>
          </cell>
          <cell r="D240" t="str">
            <v>c1</v>
          </cell>
          <cell r="E240" t="str">
            <v>MTC</v>
          </cell>
          <cell r="F240">
            <v>0</v>
          </cell>
        </row>
        <row r="241">
          <cell r="B241" t="str">
            <v>II</v>
          </cell>
          <cell r="C241" t="str">
            <v>CHI PHÍ CHUNG</v>
          </cell>
          <cell r="D241" t="str">
            <v>C</v>
          </cell>
          <cell r="E241" t="str">
            <v>65%B</v>
          </cell>
          <cell r="F241">
            <v>0</v>
          </cell>
        </row>
        <row r="242">
          <cell r="C242" t="str">
            <v>GIÁ THÀNH DỰ TOÁN XÂY DỰNG</v>
          </cell>
          <cell r="D242" t="str">
            <v>Zo</v>
          </cell>
          <cell r="E242" t="str">
            <v>T+C</v>
          </cell>
          <cell r="F242">
            <v>0</v>
          </cell>
        </row>
        <row r="243">
          <cell r="B243" t="str">
            <v>III</v>
          </cell>
          <cell r="C243" t="str">
            <v>THU NHẬP CHỊU THUẾ TÍNH TRƯỚC</v>
          </cell>
          <cell r="D243" t="str">
            <v>TL</v>
          </cell>
          <cell r="E243" t="str">
            <v>6%Zo</v>
          </cell>
          <cell r="F243">
            <v>0</v>
          </cell>
        </row>
        <row r="244">
          <cell r="A244" t="str">
            <v>XLTR100</v>
          </cell>
          <cell r="C244" t="str">
            <v>Giá trị dự toán xây lắp trước thuế</v>
          </cell>
          <cell r="D244" t="str">
            <v>Z</v>
          </cell>
          <cell r="E244" t="str">
            <v>Zo+TL</v>
          </cell>
          <cell r="F244">
            <v>0</v>
          </cell>
        </row>
        <row r="245">
          <cell r="B245" t="str">
            <v>IV</v>
          </cell>
          <cell r="C245" t="str">
            <v>THUẾ GIÁ TRỊ GIA TĂNG ĐẦU RA</v>
          </cell>
          <cell r="D245" t="str">
            <v>VAT</v>
          </cell>
          <cell r="E245" t="str">
            <v>10%Z</v>
          </cell>
          <cell r="F245">
            <v>0</v>
          </cell>
        </row>
        <row r="246">
          <cell r="B246" t="str">
            <v>V</v>
          </cell>
          <cell r="C246" t="str">
            <v>GIÁ TRỊ DỰ TOÁN  XÂY LẮP SAU THUẾ</v>
          </cell>
          <cell r="D246" t="str">
            <v>Gxl</v>
          </cell>
          <cell r="E246" t="str">
            <v>Z+VAT</v>
          </cell>
          <cell r="F246">
            <v>0</v>
          </cell>
        </row>
        <row r="247">
          <cell r="A247" t="str">
            <v>TR3X25</v>
          </cell>
          <cell r="C247" t="str">
            <v>0 Trạm 3 pha 3x25kVA</v>
          </cell>
        </row>
        <row r="248">
          <cell r="B248" t="str">
            <v>I</v>
          </cell>
          <cell r="C248" t="str">
            <v>CHI PHÍ TRỰC TIẾP</v>
          </cell>
          <cell r="D248" t="str">
            <v>T</v>
          </cell>
          <cell r="E248" t="str">
            <v>A+B+C</v>
          </cell>
          <cell r="F248">
            <v>0</v>
          </cell>
        </row>
        <row r="249">
          <cell r="B249">
            <v>1</v>
          </cell>
          <cell r="C249" t="str">
            <v xml:space="preserve"> Chi phí vật liệu </v>
          </cell>
          <cell r="D249" t="str">
            <v>A</v>
          </cell>
          <cell r="E249" t="str">
            <v>a1</v>
          </cell>
          <cell r="F249">
            <v>0</v>
          </cell>
        </row>
        <row r="250">
          <cell r="A250" t="str">
            <v>TBTR3X25</v>
          </cell>
          <cell r="C250" t="str">
            <v>- Vật liệu chính</v>
          </cell>
          <cell r="D250" t="str">
            <v>a1</v>
          </cell>
          <cell r="E250" t="str">
            <v>Bảng chiết tính</v>
          </cell>
          <cell r="F250">
            <v>0</v>
          </cell>
        </row>
        <row r="251">
          <cell r="B251">
            <v>2</v>
          </cell>
          <cell r="C251" t="str">
            <v xml:space="preserve"> Chi phí nhân công </v>
          </cell>
          <cell r="D251" t="str">
            <v>B</v>
          </cell>
          <cell r="E251" t="str">
            <v>b1</v>
          </cell>
          <cell r="F251">
            <v>0</v>
          </cell>
        </row>
        <row r="252">
          <cell r="A252" t="str">
            <v>TBTR3X25</v>
          </cell>
          <cell r="C252" t="str">
            <v xml:space="preserve">- Nhân công lắp </v>
          </cell>
          <cell r="D252" t="str">
            <v>b1</v>
          </cell>
          <cell r="E252" t="str">
            <v>NC</v>
          </cell>
          <cell r="F252">
            <v>0</v>
          </cell>
        </row>
        <row r="253">
          <cell r="B253">
            <v>3</v>
          </cell>
          <cell r="C253" t="str">
            <v xml:space="preserve"> Chi phí máy thi công</v>
          </cell>
          <cell r="D253" t="str">
            <v>C</v>
          </cell>
          <cell r="E253" t="str">
            <v>c1</v>
          </cell>
          <cell r="F253">
            <v>0</v>
          </cell>
        </row>
        <row r="254">
          <cell r="A254" t="str">
            <v>TBTR3X25</v>
          </cell>
          <cell r="C254" t="str">
            <v>- Máy thi công lắp</v>
          </cell>
          <cell r="D254" t="str">
            <v>c1</v>
          </cell>
          <cell r="E254" t="str">
            <v>MTC</v>
          </cell>
          <cell r="F254">
            <v>0</v>
          </cell>
        </row>
        <row r="255">
          <cell r="B255" t="str">
            <v>II</v>
          </cell>
          <cell r="C255" t="str">
            <v>CHI PHÍ CHUNG</v>
          </cell>
          <cell r="D255" t="str">
            <v>C</v>
          </cell>
          <cell r="E255" t="str">
            <v>65%B</v>
          </cell>
          <cell r="F255">
            <v>0</v>
          </cell>
        </row>
        <row r="256">
          <cell r="C256" t="str">
            <v>GIÁ THÀNH DỰ TOÁN XÂY DỰNG</v>
          </cell>
          <cell r="D256" t="str">
            <v>Zo</v>
          </cell>
          <cell r="E256" t="str">
            <v>T+C</v>
          </cell>
          <cell r="F256">
            <v>0</v>
          </cell>
        </row>
        <row r="257">
          <cell r="B257" t="str">
            <v>III</v>
          </cell>
          <cell r="C257" t="str">
            <v>THU NHẬP CHỊU THUẾ TÍNH TRƯỚC</v>
          </cell>
          <cell r="D257" t="str">
            <v>TL</v>
          </cell>
          <cell r="E257" t="str">
            <v>6%Zo</v>
          </cell>
          <cell r="F257">
            <v>0</v>
          </cell>
        </row>
        <row r="258">
          <cell r="A258" t="str">
            <v>XLTR3X25</v>
          </cell>
          <cell r="C258" t="str">
            <v>Giá trị dự toán xây lắp trước thuế</v>
          </cell>
          <cell r="D258" t="str">
            <v>Z</v>
          </cell>
          <cell r="E258" t="str">
            <v>Zo+TL</v>
          </cell>
          <cell r="F258">
            <v>0</v>
          </cell>
        </row>
        <row r="259">
          <cell r="B259" t="str">
            <v>IV</v>
          </cell>
          <cell r="C259" t="str">
            <v>THUẾ GIÁ TRỊ GIA TĂNG ĐẦU RA</v>
          </cell>
          <cell r="D259" t="str">
            <v>VAT</v>
          </cell>
          <cell r="E259" t="str">
            <v>10%Z</v>
          </cell>
          <cell r="F259">
            <v>0</v>
          </cell>
        </row>
        <row r="260">
          <cell r="B260" t="str">
            <v>V</v>
          </cell>
          <cell r="C260" t="str">
            <v>GIÁ TRỊ DỰ TOÁN  XÂY LẮP SAU THUẾ</v>
          </cell>
          <cell r="D260" t="str">
            <v>Gxl</v>
          </cell>
          <cell r="E260" t="str">
            <v>Z+VAT</v>
          </cell>
          <cell r="F260">
            <v>0</v>
          </cell>
        </row>
        <row r="261">
          <cell r="A261" t="str">
            <v>TR3X375</v>
          </cell>
          <cell r="C261" t="str">
            <v>0 Trạm 3 pha 3x37,5kVA</v>
          </cell>
        </row>
        <row r="262">
          <cell r="B262" t="str">
            <v>I</v>
          </cell>
          <cell r="C262" t="str">
            <v>CHI PHÍ TRỰC TIẾP</v>
          </cell>
          <cell r="D262" t="str">
            <v>T</v>
          </cell>
          <cell r="E262" t="str">
            <v>A+B+C</v>
          </cell>
          <cell r="F262">
            <v>0</v>
          </cell>
        </row>
        <row r="263">
          <cell r="B263">
            <v>1</v>
          </cell>
          <cell r="C263" t="str">
            <v xml:space="preserve"> Chi phí vật liệu </v>
          </cell>
          <cell r="D263" t="str">
            <v>A</v>
          </cell>
          <cell r="E263" t="str">
            <v>a1</v>
          </cell>
          <cell r="F263">
            <v>0</v>
          </cell>
        </row>
        <row r="264">
          <cell r="A264" t="str">
            <v>TBTR3X375</v>
          </cell>
          <cell r="C264" t="str">
            <v>- Vật liệu chính</v>
          </cell>
          <cell r="D264" t="str">
            <v>a1</v>
          </cell>
          <cell r="E264" t="str">
            <v>Bảng chiết tính</v>
          </cell>
          <cell r="F264">
            <v>0</v>
          </cell>
        </row>
        <row r="265">
          <cell r="B265">
            <v>2</v>
          </cell>
          <cell r="C265" t="str">
            <v xml:space="preserve"> Chi phí nhân công </v>
          </cell>
          <cell r="D265" t="str">
            <v>B</v>
          </cell>
          <cell r="E265" t="str">
            <v>b1</v>
          </cell>
          <cell r="F265">
            <v>0</v>
          </cell>
        </row>
        <row r="266">
          <cell r="A266" t="str">
            <v>TBTR3X375</v>
          </cell>
          <cell r="C266" t="str">
            <v xml:space="preserve">- Nhân công lắp </v>
          </cell>
          <cell r="D266" t="str">
            <v>b1</v>
          </cell>
          <cell r="E266" t="str">
            <v>NC</v>
          </cell>
          <cell r="F266">
            <v>0</v>
          </cell>
        </row>
        <row r="267">
          <cell r="B267">
            <v>3</v>
          </cell>
          <cell r="C267" t="str">
            <v xml:space="preserve"> Chi phí máy thi công</v>
          </cell>
          <cell r="D267" t="str">
            <v>C</v>
          </cell>
          <cell r="E267" t="str">
            <v>c1</v>
          </cell>
          <cell r="F267">
            <v>0</v>
          </cell>
        </row>
        <row r="268">
          <cell r="A268" t="str">
            <v>TBTR3X375</v>
          </cell>
          <cell r="C268" t="str">
            <v>- Máy thi công lắp</v>
          </cell>
          <cell r="D268" t="str">
            <v>c1</v>
          </cell>
          <cell r="E268" t="str">
            <v>MTC</v>
          </cell>
          <cell r="F268">
            <v>0</v>
          </cell>
        </row>
        <row r="269">
          <cell r="B269" t="str">
            <v>II</v>
          </cell>
          <cell r="C269" t="str">
            <v>CHI PHÍ CHUNG</v>
          </cell>
          <cell r="D269" t="str">
            <v>C</v>
          </cell>
          <cell r="E269" t="str">
            <v>65%B</v>
          </cell>
          <cell r="F269">
            <v>0</v>
          </cell>
        </row>
        <row r="270">
          <cell r="C270" t="str">
            <v>GIÁ THÀNH DỰ TOÁN XÂY DỰNG</v>
          </cell>
          <cell r="D270" t="str">
            <v>Zo</v>
          </cell>
          <cell r="E270" t="str">
            <v>T+C</v>
          </cell>
          <cell r="F270">
            <v>0</v>
          </cell>
        </row>
        <row r="271">
          <cell r="B271" t="str">
            <v>III</v>
          </cell>
          <cell r="C271" t="str">
            <v>THU NHẬP CHỊU THUẾ TÍNH TRƯỚC</v>
          </cell>
          <cell r="D271" t="str">
            <v>TL</v>
          </cell>
          <cell r="E271" t="str">
            <v>6%Zo</v>
          </cell>
          <cell r="F271">
            <v>0</v>
          </cell>
        </row>
        <row r="272">
          <cell r="A272" t="str">
            <v>XLTR3X375</v>
          </cell>
          <cell r="C272" t="str">
            <v>Giá trị dự toán xây lắp trước thuế</v>
          </cell>
          <cell r="D272" t="str">
            <v>Z</v>
          </cell>
          <cell r="E272" t="str">
            <v>Zo+TL</v>
          </cell>
          <cell r="F272">
            <v>0</v>
          </cell>
        </row>
        <row r="273">
          <cell r="B273" t="str">
            <v>IV</v>
          </cell>
          <cell r="C273" t="str">
            <v>THUẾ GIÁ TRỊ GIA TĂNG ĐẦU RA</v>
          </cell>
          <cell r="D273" t="str">
            <v>VAT</v>
          </cell>
          <cell r="E273" t="str">
            <v>10%Z</v>
          </cell>
          <cell r="F273">
            <v>0</v>
          </cell>
        </row>
        <row r="274">
          <cell r="B274" t="str">
            <v>V</v>
          </cell>
          <cell r="C274" t="str">
            <v>GIÁ TRỊ DỰ TOÁN  XÂY LẮP SAU THUẾ</v>
          </cell>
          <cell r="D274" t="str">
            <v>Gxl</v>
          </cell>
          <cell r="E274" t="str">
            <v>Z+VAT</v>
          </cell>
          <cell r="F274">
            <v>0</v>
          </cell>
        </row>
        <row r="275">
          <cell r="A275" t="str">
            <v>TR3X50</v>
          </cell>
          <cell r="C275" t="str">
            <v>0 Trạm 3 pha 3x50kVA</v>
          </cell>
        </row>
        <row r="276">
          <cell r="B276" t="str">
            <v>I</v>
          </cell>
          <cell r="C276" t="str">
            <v>CHI PHÍ TRỰC TIẾP</v>
          </cell>
          <cell r="D276" t="str">
            <v>T</v>
          </cell>
          <cell r="E276" t="str">
            <v>A+B+C</v>
          </cell>
          <cell r="F276">
            <v>0</v>
          </cell>
        </row>
        <row r="277">
          <cell r="B277">
            <v>1</v>
          </cell>
          <cell r="C277" t="str">
            <v xml:space="preserve"> Chi phí vật liệu </v>
          </cell>
          <cell r="D277" t="str">
            <v>A</v>
          </cell>
          <cell r="E277" t="str">
            <v>a1</v>
          </cell>
          <cell r="F277">
            <v>0</v>
          </cell>
        </row>
        <row r="278">
          <cell r="A278" t="str">
            <v>TBTR3X50</v>
          </cell>
          <cell r="C278" t="str">
            <v>- Vật liệu chính</v>
          </cell>
          <cell r="D278" t="str">
            <v>a1</v>
          </cell>
          <cell r="E278" t="str">
            <v>Bảng chiết tính</v>
          </cell>
          <cell r="F278">
            <v>0</v>
          </cell>
        </row>
        <row r="279">
          <cell r="B279">
            <v>2</v>
          </cell>
          <cell r="C279" t="str">
            <v xml:space="preserve"> Chi phí nhân công </v>
          </cell>
          <cell r="D279" t="str">
            <v>B</v>
          </cell>
          <cell r="E279" t="str">
            <v>b1</v>
          </cell>
          <cell r="F279">
            <v>0</v>
          </cell>
        </row>
        <row r="280">
          <cell r="A280" t="str">
            <v>TBTR3X50</v>
          </cell>
          <cell r="C280" t="str">
            <v xml:space="preserve">- Nhân công lắp </v>
          </cell>
          <cell r="D280" t="str">
            <v>b1</v>
          </cell>
          <cell r="E280" t="str">
            <v>NC</v>
          </cell>
          <cell r="F280">
            <v>0</v>
          </cell>
        </row>
        <row r="281">
          <cell r="B281">
            <v>3</v>
          </cell>
          <cell r="C281" t="str">
            <v xml:space="preserve"> Chi phí máy thi công</v>
          </cell>
          <cell r="D281" t="str">
            <v>C</v>
          </cell>
          <cell r="E281" t="str">
            <v>c1</v>
          </cell>
          <cell r="F281">
            <v>0</v>
          </cell>
        </row>
        <row r="282">
          <cell r="A282" t="str">
            <v>TBTR3X50</v>
          </cell>
          <cell r="C282" t="str">
            <v>- Máy thi công lắp</v>
          </cell>
          <cell r="D282" t="str">
            <v>c1</v>
          </cell>
          <cell r="E282" t="str">
            <v>MTC</v>
          </cell>
          <cell r="F282">
            <v>0</v>
          </cell>
        </row>
        <row r="283">
          <cell r="B283" t="str">
            <v>II</v>
          </cell>
          <cell r="C283" t="str">
            <v>CHI PHÍ CHUNG</v>
          </cell>
          <cell r="D283" t="str">
            <v>C</v>
          </cell>
          <cell r="E283" t="str">
            <v>65%B</v>
          </cell>
          <cell r="F283">
            <v>0</v>
          </cell>
        </row>
        <row r="284">
          <cell r="C284" t="str">
            <v>GIÁ THÀNH DỰ TOÁN XÂY DỰNG</v>
          </cell>
          <cell r="D284" t="str">
            <v>Zo</v>
          </cell>
          <cell r="E284" t="str">
            <v>T+C</v>
          </cell>
          <cell r="F284">
            <v>0</v>
          </cell>
        </row>
        <row r="285">
          <cell r="B285" t="str">
            <v>III</v>
          </cell>
          <cell r="C285" t="str">
            <v>THU NHẬP CHỊU THUẾ TÍNH TRƯỚC</v>
          </cell>
          <cell r="D285" t="str">
            <v>TL</v>
          </cell>
          <cell r="E285" t="str">
            <v>6%Zo</v>
          </cell>
          <cell r="F285">
            <v>0</v>
          </cell>
        </row>
        <row r="286">
          <cell r="A286" t="str">
            <v>XLTR3X50</v>
          </cell>
          <cell r="C286" t="str">
            <v>Giá trị dự toán xây lắp trước thuế</v>
          </cell>
          <cell r="D286" t="str">
            <v>Z</v>
          </cell>
          <cell r="E286" t="str">
            <v>Zo+TL</v>
          </cell>
          <cell r="F286">
            <v>0</v>
          </cell>
        </row>
        <row r="287">
          <cell r="B287" t="str">
            <v>IV</v>
          </cell>
          <cell r="C287" t="str">
            <v>THUẾ GIÁ TRỊ GIA TĂNG ĐẦU RA</v>
          </cell>
          <cell r="D287" t="str">
            <v>VAT</v>
          </cell>
          <cell r="E287" t="str">
            <v>10%Z</v>
          </cell>
          <cell r="F287">
            <v>0</v>
          </cell>
        </row>
        <row r="288">
          <cell r="B288" t="str">
            <v>V</v>
          </cell>
          <cell r="C288" t="str">
            <v>GIÁ TRỊ DỰ TOÁN  XÂY LẮP SAU THUẾ</v>
          </cell>
          <cell r="D288" t="str">
            <v>Gxl</v>
          </cell>
          <cell r="E288" t="str">
            <v>Z+VAT</v>
          </cell>
          <cell r="F288">
            <v>0</v>
          </cell>
        </row>
        <row r="289">
          <cell r="A289" t="str">
            <v>TR3X75</v>
          </cell>
          <cell r="C289" t="str">
            <v>1 Trạm 3 pha 3x75kVA</v>
          </cell>
        </row>
        <row r="290">
          <cell r="B290" t="str">
            <v>I</v>
          </cell>
          <cell r="C290" t="str">
            <v>CHI PHÍ TRỰC TIẾP</v>
          </cell>
          <cell r="D290" t="str">
            <v>T</v>
          </cell>
          <cell r="E290" t="str">
            <v>A+B+C</v>
          </cell>
          <cell r="F290">
            <v>5560155</v>
          </cell>
        </row>
        <row r="291">
          <cell r="B291">
            <v>1</v>
          </cell>
          <cell r="C291" t="str">
            <v xml:space="preserve"> Chi phí vật liệu </v>
          </cell>
          <cell r="D291" t="str">
            <v>A</v>
          </cell>
          <cell r="E291" t="str">
            <v>a1</v>
          </cell>
          <cell r="F291">
            <v>0</v>
          </cell>
        </row>
        <row r="292">
          <cell r="A292" t="str">
            <v>TBTR3X75</v>
          </cell>
          <cell r="C292" t="str">
            <v>- Vật liệu chính</v>
          </cell>
          <cell r="D292" t="str">
            <v>a1</v>
          </cell>
          <cell r="E292" t="str">
            <v>Bảng chiết tính</v>
          </cell>
          <cell r="F292">
            <v>0</v>
          </cell>
        </row>
        <row r="293">
          <cell r="B293">
            <v>2</v>
          </cell>
          <cell r="C293" t="str">
            <v xml:space="preserve"> Chi phí nhân công </v>
          </cell>
          <cell r="D293" t="str">
            <v>B</v>
          </cell>
          <cell r="E293" t="str">
            <v>b1</v>
          </cell>
          <cell r="F293">
            <v>4419345</v>
          </cell>
        </row>
        <row r="294">
          <cell r="A294" t="str">
            <v>TBTR3X75</v>
          </cell>
          <cell r="C294" t="str">
            <v xml:space="preserve">- Nhân công lắp </v>
          </cell>
          <cell r="D294" t="str">
            <v>b1</v>
          </cell>
          <cell r="E294" t="str">
            <v>NC</v>
          </cell>
          <cell r="F294">
            <v>4419345</v>
          </cell>
        </row>
        <row r="295">
          <cell r="B295">
            <v>3</v>
          </cell>
          <cell r="C295" t="str">
            <v xml:space="preserve"> Chi phí máy thi công</v>
          </cell>
          <cell r="D295" t="str">
            <v>C</v>
          </cell>
          <cell r="E295" t="str">
            <v>c1</v>
          </cell>
          <cell r="F295">
            <v>1140810</v>
          </cell>
        </row>
        <row r="296">
          <cell r="A296" t="str">
            <v>TBTR3X75</v>
          </cell>
          <cell r="C296" t="str">
            <v>- Máy thi công lắp</v>
          </cell>
          <cell r="D296" t="str">
            <v>c1</v>
          </cell>
          <cell r="E296" t="str">
            <v>MTC</v>
          </cell>
          <cell r="F296">
            <v>1140810</v>
          </cell>
        </row>
        <row r="297">
          <cell r="B297" t="str">
            <v>II</v>
          </cell>
          <cell r="C297" t="str">
            <v>CHI PHÍ CHUNG</v>
          </cell>
          <cell r="D297" t="str">
            <v>C</v>
          </cell>
          <cell r="E297" t="str">
            <v>65%B</v>
          </cell>
          <cell r="F297">
            <v>2872574</v>
          </cell>
        </row>
        <row r="298">
          <cell r="C298" t="str">
            <v>GIÁ THÀNH DỰ TOÁN XÂY DỰNG</v>
          </cell>
          <cell r="D298" t="str">
            <v>Zo</v>
          </cell>
          <cell r="E298" t="str">
            <v>T+C</v>
          </cell>
          <cell r="F298">
            <v>8432729</v>
          </cell>
        </row>
        <row r="299">
          <cell r="B299" t="str">
            <v>III</v>
          </cell>
          <cell r="C299" t="str">
            <v>THU NHẬP CHỊU THUẾ TÍNH TRƯỚC</v>
          </cell>
          <cell r="D299" t="str">
            <v>TL</v>
          </cell>
          <cell r="E299" t="str">
            <v>6%Zo</v>
          </cell>
          <cell r="F299">
            <v>505964</v>
          </cell>
        </row>
        <row r="300">
          <cell r="A300" t="str">
            <v>XLTR3X75</v>
          </cell>
          <cell r="C300" t="str">
            <v>Giá trị dự toán xây lắp trước thuế</v>
          </cell>
          <cell r="D300" t="str">
            <v>Z</v>
          </cell>
          <cell r="E300" t="str">
            <v>Zo+TL</v>
          </cell>
          <cell r="F300">
            <v>8938693</v>
          </cell>
        </row>
        <row r="301">
          <cell r="B301" t="str">
            <v>IV</v>
          </cell>
          <cell r="C301" t="str">
            <v>THUẾ GIÁ TRỊ GIA TĂNG ĐẦU RA</v>
          </cell>
          <cell r="D301" t="str">
            <v>VAT</v>
          </cell>
          <cell r="E301" t="str">
            <v>10%Z</v>
          </cell>
          <cell r="F301">
            <v>893869</v>
          </cell>
        </row>
        <row r="302">
          <cell r="B302" t="str">
            <v>V</v>
          </cell>
          <cell r="C302" t="str">
            <v>GIÁ TRỊ DỰ TOÁN  XÂY LẮP SAU THUẾ</v>
          </cell>
          <cell r="D302" t="str">
            <v>Gxl</v>
          </cell>
          <cell r="E302" t="str">
            <v>Z+VAT</v>
          </cell>
          <cell r="F302">
            <v>9832562</v>
          </cell>
        </row>
        <row r="303">
          <cell r="A303" t="str">
            <v>TR3X100</v>
          </cell>
          <cell r="C303" t="str">
            <v>0 Trạm 3 pha 3x100kVA</v>
          </cell>
        </row>
        <row r="304">
          <cell r="B304" t="str">
            <v>I</v>
          </cell>
          <cell r="C304" t="str">
            <v>CHI PHÍ TRỰC TIẾP</v>
          </cell>
          <cell r="D304" t="str">
            <v>T</v>
          </cell>
          <cell r="E304" t="str">
            <v>A+B+C</v>
          </cell>
          <cell r="F304">
            <v>0</v>
          </cell>
        </row>
        <row r="305">
          <cell r="B305">
            <v>1</v>
          </cell>
          <cell r="C305" t="str">
            <v xml:space="preserve"> Chi phí vật liệu </v>
          </cell>
          <cell r="D305" t="str">
            <v>A</v>
          </cell>
          <cell r="E305" t="str">
            <v>a1</v>
          </cell>
          <cell r="F305">
            <v>0</v>
          </cell>
        </row>
        <row r="306">
          <cell r="A306" t="str">
            <v>TBTR3X100</v>
          </cell>
          <cell r="C306" t="str">
            <v>- Vật liệu chính</v>
          </cell>
          <cell r="D306" t="str">
            <v>a1</v>
          </cell>
          <cell r="E306" t="str">
            <v>Bảng chiết tính</v>
          </cell>
          <cell r="F306">
            <v>0</v>
          </cell>
        </row>
        <row r="307">
          <cell r="B307">
            <v>2</v>
          </cell>
          <cell r="C307" t="str">
            <v xml:space="preserve"> Chi phí nhân công </v>
          </cell>
          <cell r="D307" t="str">
            <v>B</v>
          </cell>
          <cell r="E307" t="str">
            <v>b1</v>
          </cell>
          <cell r="F307">
            <v>0</v>
          </cell>
        </row>
        <row r="308">
          <cell r="A308" t="str">
            <v>TBTR3X100</v>
          </cell>
          <cell r="C308" t="str">
            <v xml:space="preserve">- Nhân công lắp </v>
          </cell>
          <cell r="D308" t="str">
            <v>b1</v>
          </cell>
          <cell r="E308" t="str">
            <v>NC</v>
          </cell>
          <cell r="F308">
            <v>0</v>
          </cell>
        </row>
        <row r="309">
          <cell r="B309">
            <v>3</v>
          </cell>
          <cell r="C309" t="str">
            <v xml:space="preserve"> Chi phí máy thi công</v>
          </cell>
          <cell r="D309" t="str">
            <v>C</v>
          </cell>
          <cell r="E309" t="str">
            <v>c1</v>
          </cell>
          <cell r="F309">
            <v>0</v>
          </cell>
        </row>
        <row r="310">
          <cell r="A310" t="str">
            <v>TBTR3X100</v>
          </cell>
          <cell r="C310" t="str">
            <v>- Máy thi công lắp</v>
          </cell>
          <cell r="D310" t="str">
            <v>c1</v>
          </cell>
          <cell r="E310" t="str">
            <v>MTC</v>
          </cell>
          <cell r="F310">
            <v>0</v>
          </cell>
        </row>
        <row r="311">
          <cell r="B311" t="str">
            <v>II</v>
          </cell>
          <cell r="C311" t="str">
            <v>CHI PHÍ CHUNG</v>
          </cell>
          <cell r="D311" t="str">
            <v>C</v>
          </cell>
          <cell r="E311" t="str">
            <v>65%B</v>
          </cell>
          <cell r="F311">
            <v>0</v>
          </cell>
        </row>
        <row r="312">
          <cell r="C312" t="str">
            <v>GIÁ THÀNH DỰ TOÁN XÂY DỰNG</v>
          </cell>
          <cell r="D312" t="str">
            <v>Zo</v>
          </cell>
          <cell r="E312" t="str">
            <v>T+C</v>
          </cell>
          <cell r="F312">
            <v>0</v>
          </cell>
        </row>
        <row r="313">
          <cell r="B313" t="str">
            <v>III</v>
          </cell>
          <cell r="C313" t="str">
            <v>THU NHẬP CHỊU THUẾ TÍNH TRƯỚC</v>
          </cell>
          <cell r="D313" t="str">
            <v>TL</v>
          </cell>
          <cell r="E313" t="str">
            <v>6%Zo</v>
          </cell>
          <cell r="F313">
            <v>0</v>
          </cell>
        </row>
        <row r="314">
          <cell r="A314" t="str">
            <v>XLTR3X100</v>
          </cell>
          <cell r="C314" t="str">
            <v>Giá trị dự toán xây lắp trước thuế</v>
          </cell>
          <cell r="D314" t="str">
            <v>Z</v>
          </cell>
          <cell r="E314" t="str">
            <v>Zo+TL</v>
          </cell>
          <cell r="F314">
            <v>0</v>
          </cell>
        </row>
        <row r="315">
          <cell r="B315" t="str">
            <v>IV</v>
          </cell>
          <cell r="C315" t="str">
            <v>THUẾ GIÁ TRỊ GIA TĂNG ĐẦU RA</v>
          </cell>
          <cell r="D315" t="str">
            <v>VAT</v>
          </cell>
          <cell r="E315" t="str">
            <v>10%Z</v>
          </cell>
          <cell r="F315">
            <v>0</v>
          </cell>
        </row>
        <row r="316">
          <cell r="B316" t="str">
            <v>V</v>
          </cell>
          <cell r="C316" t="str">
            <v>GIÁ TRỊ DỰ TOÁN  XÂY LẮP SAU THUẾ</v>
          </cell>
          <cell r="D316" t="str">
            <v>Gxl</v>
          </cell>
          <cell r="E316" t="str">
            <v>Z+VAT</v>
          </cell>
          <cell r="F316">
            <v>0</v>
          </cell>
        </row>
        <row r="317">
          <cell r="A317" t="str">
            <v>T3P250</v>
          </cell>
          <cell r="C317" t="str">
            <v>7 Trạm 3 pha 250kVA</v>
          </cell>
        </row>
        <row r="318">
          <cell r="B318" t="str">
            <v>I</v>
          </cell>
          <cell r="C318" t="str">
            <v>CHI PHÍ TRỰC TIẾP</v>
          </cell>
          <cell r="D318" t="str">
            <v>T</v>
          </cell>
          <cell r="E318" t="str">
            <v>A+B+C</v>
          </cell>
          <cell r="F318">
            <v>21095207</v>
          </cell>
        </row>
        <row r="319">
          <cell r="B319">
            <v>1</v>
          </cell>
          <cell r="C319" t="str">
            <v xml:space="preserve"> Chi phí vật liệu </v>
          </cell>
          <cell r="D319" t="str">
            <v>A</v>
          </cell>
          <cell r="E319" t="str">
            <v>a1</v>
          </cell>
          <cell r="F319">
            <v>0</v>
          </cell>
        </row>
        <row r="320">
          <cell r="A320" t="str">
            <v>TBT3P250</v>
          </cell>
          <cell r="C320" t="str">
            <v>- Vật liệu chính</v>
          </cell>
          <cell r="D320" t="str">
            <v>a1</v>
          </cell>
          <cell r="E320" t="str">
            <v>Bảng chiết tính</v>
          </cell>
          <cell r="F320">
            <v>0</v>
          </cell>
        </row>
        <row r="321">
          <cell r="B321">
            <v>2</v>
          </cell>
          <cell r="C321" t="str">
            <v xml:space="preserve"> Chi phí nhân công </v>
          </cell>
          <cell r="D321" t="str">
            <v>B</v>
          </cell>
          <cell r="E321" t="str">
            <v>b1</v>
          </cell>
          <cell r="F321">
            <v>17716657</v>
          </cell>
        </row>
        <row r="322">
          <cell r="A322" t="str">
            <v>TBT3P250</v>
          </cell>
          <cell r="C322" t="str">
            <v xml:space="preserve">- Nhân công lắp </v>
          </cell>
          <cell r="D322" t="str">
            <v>b1</v>
          </cell>
          <cell r="E322" t="str">
            <v>NC</v>
          </cell>
          <cell r="F322">
            <v>17716657</v>
          </cell>
        </row>
        <row r="323">
          <cell r="B323">
            <v>3</v>
          </cell>
          <cell r="C323" t="str">
            <v xml:space="preserve"> Chi phí máy thi công</v>
          </cell>
          <cell r="D323" t="str">
            <v>C</v>
          </cell>
          <cell r="E323" t="str">
            <v>c1</v>
          </cell>
          <cell r="F323">
            <v>3378550</v>
          </cell>
        </row>
        <row r="324">
          <cell r="A324" t="str">
            <v>TBT3P250</v>
          </cell>
          <cell r="C324" t="str">
            <v>- Máy thi công lắp</v>
          </cell>
          <cell r="D324" t="str">
            <v>c1</v>
          </cell>
          <cell r="E324" t="str">
            <v>MTC</v>
          </cell>
          <cell r="F324">
            <v>3378550</v>
          </cell>
        </row>
        <row r="325">
          <cell r="B325" t="str">
            <v>II</v>
          </cell>
          <cell r="C325" t="str">
            <v>CHI PHÍ CHUNG</v>
          </cell>
          <cell r="D325" t="str">
            <v>C</v>
          </cell>
          <cell r="E325" t="str">
            <v>65%B</v>
          </cell>
          <cell r="F325">
            <v>11515827</v>
          </cell>
        </row>
        <row r="326">
          <cell r="C326" t="str">
            <v>GIÁ THÀNH DỰ TOÁN XÂY DỰNG</v>
          </cell>
          <cell r="D326" t="str">
            <v>Zo</v>
          </cell>
          <cell r="E326" t="str">
            <v>T+C</v>
          </cell>
          <cell r="F326">
            <v>32611034</v>
          </cell>
        </row>
        <row r="327">
          <cell r="B327" t="str">
            <v>III</v>
          </cell>
          <cell r="C327" t="str">
            <v>THU NHẬP CHỊU THUẾ TÍNH TRƯỚC</v>
          </cell>
          <cell r="D327" t="str">
            <v>TL</v>
          </cell>
          <cell r="E327" t="str">
            <v>6%Zo</v>
          </cell>
          <cell r="F327">
            <v>1956662</v>
          </cell>
        </row>
        <row r="328">
          <cell r="A328" t="str">
            <v>XLT3P250</v>
          </cell>
          <cell r="C328" t="str">
            <v>Giá trị dự toán xây lắp trước thuế</v>
          </cell>
          <cell r="D328" t="str">
            <v>Z</v>
          </cell>
          <cell r="E328" t="str">
            <v>Zo+TL</v>
          </cell>
          <cell r="F328">
            <v>34567696</v>
          </cell>
        </row>
        <row r="329">
          <cell r="B329" t="str">
            <v>IV</v>
          </cell>
          <cell r="C329" t="str">
            <v>THUẾ GIÁ TRỊ GIA TĂNG ĐẦU RA</v>
          </cell>
          <cell r="D329" t="str">
            <v>VAT</v>
          </cell>
          <cell r="E329" t="str">
            <v>10%Z</v>
          </cell>
          <cell r="F329">
            <v>3456770</v>
          </cell>
        </row>
        <row r="330">
          <cell r="B330" t="str">
            <v>V</v>
          </cell>
          <cell r="C330" t="str">
            <v>GIÁ TRỊ DỰ TOÁN  XÂY LẮP SAU THUẾ</v>
          </cell>
          <cell r="D330" t="str">
            <v>Gxl</v>
          </cell>
          <cell r="E330" t="str">
            <v>Z+VAT</v>
          </cell>
          <cell r="F330">
            <v>38024466</v>
          </cell>
        </row>
        <row r="331">
          <cell r="A331" t="str">
            <v>TRNC3X50</v>
          </cell>
          <cell r="C331" t="str">
            <v xml:space="preserve"> Trạm NC từ 50kVA lên 3x50kVA</v>
          </cell>
        </row>
        <row r="332">
          <cell r="B332" t="str">
            <v>I</v>
          </cell>
          <cell r="C332" t="str">
            <v>CHI PHÍ TRỰC TIẾP</v>
          </cell>
          <cell r="D332" t="str">
            <v>T</v>
          </cell>
          <cell r="E332" t="str">
            <v>A+B+C</v>
          </cell>
          <cell r="F332">
            <v>0</v>
          </cell>
        </row>
        <row r="333">
          <cell r="B333">
            <v>1</v>
          </cell>
          <cell r="C333" t="str">
            <v xml:space="preserve"> Chi phí vật liệu </v>
          </cell>
          <cell r="D333" t="str">
            <v>A</v>
          </cell>
          <cell r="E333" t="str">
            <v>a1</v>
          </cell>
          <cell r="F333">
            <v>0</v>
          </cell>
        </row>
        <row r="334">
          <cell r="A334" t="str">
            <v>TBTRNC3X50</v>
          </cell>
          <cell r="C334" t="str">
            <v>- Vật liệu chính</v>
          </cell>
          <cell r="D334" t="str">
            <v>a1</v>
          </cell>
          <cell r="E334" t="str">
            <v>Bảng chiết tính</v>
          </cell>
          <cell r="F334">
            <v>0</v>
          </cell>
        </row>
        <row r="335">
          <cell r="B335">
            <v>2</v>
          </cell>
          <cell r="C335" t="str">
            <v xml:space="preserve"> Chi phí nhân công </v>
          </cell>
          <cell r="D335" t="str">
            <v>B</v>
          </cell>
          <cell r="E335" t="str">
            <v>b1</v>
          </cell>
          <cell r="F335">
            <v>0</v>
          </cell>
        </row>
        <row r="336">
          <cell r="A336" t="str">
            <v>TBTRNC3X50</v>
          </cell>
          <cell r="C336" t="str">
            <v xml:space="preserve">- Nhân công lắp </v>
          </cell>
          <cell r="D336" t="str">
            <v>b1</v>
          </cell>
          <cell r="E336" t="str">
            <v>NC</v>
          </cell>
          <cell r="F336">
            <v>0</v>
          </cell>
        </row>
        <row r="337">
          <cell r="B337">
            <v>3</v>
          </cell>
          <cell r="C337" t="str">
            <v xml:space="preserve"> Chi phí máy thi công</v>
          </cell>
          <cell r="D337" t="str">
            <v>C</v>
          </cell>
          <cell r="E337" t="str">
            <v>c1</v>
          </cell>
          <cell r="F337">
            <v>0</v>
          </cell>
        </row>
        <row r="338">
          <cell r="A338" t="str">
            <v>TBTRNC3X50</v>
          </cell>
          <cell r="C338" t="str">
            <v>- Máy thi công lắp</v>
          </cell>
          <cell r="D338" t="str">
            <v>c1</v>
          </cell>
          <cell r="E338" t="str">
            <v>MTC</v>
          </cell>
          <cell r="F338">
            <v>0</v>
          </cell>
        </row>
        <row r="339">
          <cell r="B339" t="str">
            <v>II</v>
          </cell>
          <cell r="C339" t="str">
            <v>CHI PHÍ CHUNG</v>
          </cell>
          <cell r="D339" t="str">
            <v>C</v>
          </cell>
          <cell r="E339" t="str">
            <v>65%B</v>
          </cell>
          <cell r="F339">
            <v>0</v>
          </cell>
        </row>
        <row r="340">
          <cell r="C340" t="str">
            <v>GIÁ THÀNH DỰ TOÁN XÂY DỰNG</v>
          </cell>
          <cell r="D340" t="str">
            <v>Zo</v>
          </cell>
          <cell r="E340" t="str">
            <v>T+C</v>
          </cell>
          <cell r="F340">
            <v>0</v>
          </cell>
        </row>
        <row r="341">
          <cell r="B341" t="str">
            <v>III</v>
          </cell>
          <cell r="C341" t="str">
            <v>THU NHẬP CHỊU THUẾ TÍNH TRƯỚC</v>
          </cell>
          <cell r="D341" t="str">
            <v>TL</v>
          </cell>
          <cell r="E341" t="str">
            <v>6%Zo</v>
          </cell>
          <cell r="F341">
            <v>0</v>
          </cell>
        </row>
        <row r="342">
          <cell r="A342" t="str">
            <v>XLTRNC3X50</v>
          </cell>
          <cell r="C342" t="str">
            <v>Giá trị dự toán xây lắp trước thuế</v>
          </cell>
          <cell r="D342" t="str">
            <v>Z</v>
          </cell>
          <cell r="E342" t="str">
            <v>Zo+TL</v>
          </cell>
          <cell r="F342">
            <v>0</v>
          </cell>
        </row>
        <row r="343">
          <cell r="B343" t="str">
            <v>IV</v>
          </cell>
          <cell r="C343" t="str">
            <v>THUẾ GIÁ TRỊ GIA TĂNG ĐẦU RA</v>
          </cell>
          <cell r="D343" t="str">
            <v>VAT</v>
          </cell>
          <cell r="E343" t="str">
            <v>10%Z</v>
          </cell>
          <cell r="F343">
            <v>0</v>
          </cell>
        </row>
        <row r="344">
          <cell r="B344" t="str">
            <v>V</v>
          </cell>
          <cell r="C344" t="str">
            <v>GIÁ TRỊ DỰ TOÁN  XÂY LẮP SAU THUẾ</v>
          </cell>
          <cell r="D344" t="str">
            <v>Gxl</v>
          </cell>
          <cell r="E344" t="str">
            <v>Z+VAT</v>
          </cell>
          <cell r="F344">
            <v>0</v>
          </cell>
        </row>
      </sheetData>
      <sheetData sheetId="9" refreshError="1">
        <row r="5">
          <cell r="C5" t="str">
            <v>STT</v>
          </cell>
          <cell r="D5" t="str">
            <v>NỘI DUNG</v>
          </cell>
          <cell r="E5" t="str">
            <v>KÝ HIỆU</v>
          </cell>
          <cell r="F5" t="str">
            <v>CÁCH TÍNH</v>
          </cell>
          <cell r="G5" t="str">
            <v>THÀNH TIỀN</v>
          </cell>
        </row>
        <row r="6">
          <cell r="C6" t="str">
            <v>A</v>
          </cell>
          <cell r="D6" t="str">
            <v>PHẦN ĐƯỜNG DÂY</v>
          </cell>
        </row>
        <row r="7">
          <cell r="B7" t="str">
            <v>T1</v>
          </cell>
          <cell r="D7" t="str">
            <v>Nhánh 3P Nhà Võ Ấp Trầu (Phước Thiền 4A)</v>
          </cell>
        </row>
        <row r="8">
          <cell r="C8" t="str">
            <v>I</v>
          </cell>
          <cell r="D8" t="str">
            <v>CHI PHÍ TRỰC TIẾP</v>
          </cell>
          <cell r="E8" t="str">
            <v>T</v>
          </cell>
          <cell r="F8" t="str">
            <v>A+B+C</v>
          </cell>
          <cell r="G8">
            <v>305246</v>
          </cell>
        </row>
        <row r="9">
          <cell r="C9">
            <v>1</v>
          </cell>
          <cell r="D9" t="str">
            <v xml:space="preserve"> Chi phí vật liệu </v>
          </cell>
          <cell r="E9" t="str">
            <v>A</v>
          </cell>
          <cell r="F9" t="str">
            <v>a1</v>
          </cell>
          <cell r="G9">
            <v>1620</v>
          </cell>
        </row>
        <row r="10">
          <cell r="B10" t="str">
            <v>T1</v>
          </cell>
          <cell r="D10" t="str">
            <v>- Vật liệu thí nghiệm</v>
          </cell>
          <cell r="E10" t="str">
            <v>a1</v>
          </cell>
          <cell r="F10" t="str">
            <v>VL</v>
          </cell>
          <cell r="G10">
            <v>1620</v>
          </cell>
        </row>
        <row r="11">
          <cell r="C11">
            <v>2</v>
          </cell>
          <cell r="D11" t="str">
            <v xml:space="preserve"> Chi phí nhân công </v>
          </cell>
          <cell r="E11" t="str">
            <v>B</v>
          </cell>
          <cell r="F11" t="str">
            <v xml:space="preserve">b1 </v>
          </cell>
          <cell r="G11">
            <v>294338</v>
          </cell>
        </row>
        <row r="12">
          <cell r="B12" t="str">
            <v>T1</v>
          </cell>
          <cell r="D12" t="str">
            <v>- Nhân công thí nghiệm</v>
          </cell>
          <cell r="E12" t="str">
            <v>b1</v>
          </cell>
          <cell r="F12" t="str">
            <v>NCTN×0,9</v>
          </cell>
          <cell r="G12">
            <v>294338</v>
          </cell>
        </row>
        <row r="13">
          <cell r="C13">
            <v>3</v>
          </cell>
          <cell r="D13" t="str">
            <v xml:space="preserve"> Chi phí máy thi công</v>
          </cell>
          <cell r="E13" t="str">
            <v>C</v>
          </cell>
          <cell r="F13" t="str">
            <v>c1</v>
          </cell>
          <cell r="G13">
            <v>9288</v>
          </cell>
        </row>
        <row r="14">
          <cell r="B14" t="str">
            <v>T1</v>
          </cell>
          <cell r="D14" t="str">
            <v>- Máy thi công thí nghiệm</v>
          </cell>
          <cell r="E14" t="str">
            <v>c1</v>
          </cell>
          <cell r="F14" t="str">
            <v>MTC</v>
          </cell>
          <cell r="G14">
            <v>9288</v>
          </cell>
        </row>
        <row r="15">
          <cell r="C15" t="str">
            <v>II</v>
          </cell>
          <cell r="D15" t="str">
            <v>CHI PHÍ CHUNG</v>
          </cell>
          <cell r="E15" t="str">
            <v>C</v>
          </cell>
          <cell r="F15" t="str">
            <v>65%B</v>
          </cell>
          <cell r="G15">
            <v>191320</v>
          </cell>
        </row>
        <row r="16">
          <cell r="D16" t="str">
            <v>GIÁ THÀNH DỰ TOÁN XÂY DỰNG</v>
          </cell>
          <cell r="E16" t="str">
            <v>Zo</v>
          </cell>
          <cell r="F16" t="str">
            <v>T+C</v>
          </cell>
          <cell r="G16">
            <v>496566</v>
          </cell>
        </row>
        <row r="17">
          <cell r="C17" t="str">
            <v>III</v>
          </cell>
          <cell r="D17" t="str">
            <v>THU NHẬP CHỊU THUẾ TÍNH TRƯỚC</v>
          </cell>
          <cell r="E17" t="str">
            <v>TL</v>
          </cell>
          <cell r="F17" t="str">
            <v>6%Zo</v>
          </cell>
          <cell r="G17">
            <v>29794</v>
          </cell>
        </row>
        <row r="18">
          <cell r="B18" t="str">
            <v>TNT1</v>
          </cell>
          <cell r="D18" t="str">
            <v>Giá trị dự toán xây lắp trước thuế</v>
          </cell>
          <cell r="E18" t="str">
            <v>Z</v>
          </cell>
          <cell r="F18" t="str">
            <v>Zo+TL</v>
          </cell>
          <cell r="G18">
            <v>526360</v>
          </cell>
        </row>
        <row r="19">
          <cell r="C19" t="str">
            <v>IV</v>
          </cell>
          <cell r="D19" t="str">
            <v>THUẾ GIÁ TRỊ GIA TĂNG ĐẦU RA</v>
          </cell>
          <cell r="E19" t="str">
            <v>VAT</v>
          </cell>
          <cell r="F19" t="str">
            <v>10%Z</v>
          </cell>
          <cell r="G19">
            <v>52636</v>
          </cell>
        </row>
        <row r="20">
          <cell r="C20" t="str">
            <v>V</v>
          </cell>
          <cell r="D20" t="str">
            <v>GIÁ TRỊ DỰ TOÁN  XÂY LẮP SAU THUẾ</v>
          </cell>
          <cell r="E20" t="str">
            <v>Gxl</v>
          </cell>
          <cell r="F20" t="str">
            <v>Z+VAT</v>
          </cell>
          <cell r="G20">
            <v>578996</v>
          </cell>
        </row>
        <row r="21">
          <cell r="B21" t="str">
            <v>T1-2</v>
          </cell>
          <cell r="D21" t="str">
            <v>Nhánh 3P Hai Rô Ấp Bến Sắn (Phước Thiền 5B)</v>
          </cell>
        </row>
        <row r="22">
          <cell r="C22" t="str">
            <v>I</v>
          </cell>
          <cell r="D22" t="str">
            <v>CHI PHÍ TRỰC TIẾP</v>
          </cell>
          <cell r="E22" t="str">
            <v>T</v>
          </cell>
          <cell r="F22" t="str">
            <v>A+B+C</v>
          </cell>
          <cell r="G22">
            <v>290402</v>
          </cell>
        </row>
        <row r="23">
          <cell r="C23">
            <v>1</v>
          </cell>
          <cell r="D23" t="str">
            <v xml:space="preserve"> Chi phí vật liệu </v>
          </cell>
          <cell r="E23" t="str">
            <v>A</v>
          </cell>
          <cell r="F23" t="str">
            <v>a1</v>
          </cell>
          <cell r="G23">
            <v>1350</v>
          </cell>
        </row>
        <row r="24">
          <cell r="B24" t="str">
            <v>T1-2</v>
          </cell>
          <cell r="D24" t="str">
            <v>- Vật liệu thí nghiệm</v>
          </cell>
          <cell r="E24" t="str">
            <v>a1</v>
          </cell>
          <cell r="F24" t="str">
            <v>VL</v>
          </cell>
          <cell r="G24">
            <v>1350</v>
          </cell>
        </row>
        <row r="25">
          <cell r="C25">
            <v>2</v>
          </cell>
          <cell r="D25" t="str">
            <v xml:space="preserve"> Chi phí nhân công </v>
          </cell>
          <cell r="E25" t="str">
            <v>B</v>
          </cell>
          <cell r="F25" t="str">
            <v xml:space="preserve">b1 </v>
          </cell>
          <cell r="G25">
            <v>280682</v>
          </cell>
        </row>
        <row r="26">
          <cell r="B26" t="str">
            <v>T1-2</v>
          </cell>
          <cell r="D26" t="str">
            <v>- Nhân công thí nghiệm</v>
          </cell>
          <cell r="E26" t="str">
            <v>b1</v>
          </cell>
          <cell r="F26" t="str">
            <v>NCTN×0,934</v>
          </cell>
          <cell r="G26">
            <v>280682</v>
          </cell>
        </row>
        <row r="27">
          <cell r="C27">
            <v>3</v>
          </cell>
          <cell r="D27" t="str">
            <v xml:space="preserve"> Chi phí máy thi công</v>
          </cell>
          <cell r="E27" t="str">
            <v>C</v>
          </cell>
          <cell r="F27" t="str">
            <v>c1</v>
          </cell>
          <cell r="G27">
            <v>8370</v>
          </cell>
        </row>
        <row r="28">
          <cell r="B28" t="str">
            <v>T1-2</v>
          </cell>
          <cell r="D28" t="str">
            <v>- Máy thi công thí nghiệm</v>
          </cell>
          <cell r="E28" t="str">
            <v>c1</v>
          </cell>
          <cell r="F28" t="str">
            <v>MTC</v>
          </cell>
          <cell r="G28">
            <v>8370</v>
          </cell>
        </row>
        <row r="29">
          <cell r="C29" t="str">
            <v>II</v>
          </cell>
          <cell r="D29" t="str">
            <v>CHI PHÍ CHUNG</v>
          </cell>
          <cell r="E29" t="str">
            <v>C</v>
          </cell>
          <cell r="F29" t="str">
            <v>65%B</v>
          </cell>
          <cell r="G29">
            <v>182443</v>
          </cell>
        </row>
        <row r="30">
          <cell r="D30" t="str">
            <v>GIÁ THÀNH DỰ TOÁN XÂY DỰNG</v>
          </cell>
          <cell r="E30" t="str">
            <v>Zo</v>
          </cell>
          <cell r="F30" t="str">
            <v>T+C</v>
          </cell>
          <cell r="G30">
            <v>472845</v>
          </cell>
        </row>
        <row r="31">
          <cell r="C31" t="str">
            <v>III</v>
          </cell>
          <cell r="D31" t="str">
            <v>THU NHẬP CHỊU THUẾ TÍNH TRƯỚC</v>
          </cell>
          <cell r="E31" t="str">
            <v>TL</v>
          </cell>
          <cell r="F31" t="str">
            <v>6%Zo</v>
          </cell>
          <cell r="G31">
            <v>28371</v>
          </cell>
        </row>
        <row r="32">
          <cell r="B32" t="str">
            <v>TNT1-2</v>
          </cell>
          <cell r="D32" t="str">
            <v>Giá trị dự toán xây lắp trước thuế</v>
          </cell>
          <cell r="E32" t="str">
            <v>Z</v>
          </cell>
          <cell r="F32" t="str">
            <v>Zo+TL</v>
          </cell>
          <cell r="G32">
            <v>501216</v>
          </cell>
        </row>
        <row r="33">
          <cell r="C33" t="str">
            <v>IV</v>
          </cell>
          <cell r="D33" t="str">
            <v>THUẾ GIÁ TRỊ GIA TĂNG ĐẦU RA</v>
          </cell>
          <cell r="E33" t="str">
            <v>VAT</v>
          </cell>
          <cell r="F33" t="str">
            <v>10%Z</v>
          </cell>
          <cell r="G33">
            <v>50122</v>
          </cell>
        </row>
        <row r="34">
          <cell r="C34" t="str">
            <v>V</v>
          </cell>
          <cell r="D34" t="str">
            <v>GIÁ TRỊ DỰ TOÁN  XÂY LẮP SAU THUẾ</v>
          </cell>
          <cell r="E34" t="str">
            <v>Gxl</v>
          </cell>
          <cell r="F34" t="str">
            <v>Z+VAT</v>
          </cell>
          <cell r="G34">
            <v>551338</v>
          </cell>
        </row>
        <row r="35">
          <cell r="B35" t="str">
            <v>T1-3</v>
          </cell>
          <cell r="D35" t="str">
            <v>Nhánh 3P Nhà Thờ Phú Hội Nối Dài (Đất Mới 1A)</v>
          </cell>
        </row>
        <row r="36">
          <cell r="C36" t="str">
            <v>I</v>
          </cell>
          <cell r="D36" t="str">
            <v>CHI PHÍ TRỰC TIẾP</v>
          </cell>
          <cell r="E36" t="str">
            <v>T</v>
          </cell>
          <cell r="F36" t="str">
            <v>A+B+C</v>
          </cell>
          <cell r="G36">
            <v>156814</v>
          </cell>
        </row>
        <row r="37">
          <cell r="C37">
            <v>1</v>
          </cell>
          <cell r="D37" t="str">
            <v xml:space="preserve"> Chi phí vật liệu </v>
          </cell>
          <cell r="E37" t="str">
            <v>A</v>
          </cell>
          <cell r="F37" t="str">
            <v>a1</v>
          </cell>
          <cell r="G37">
            <v>0</v>
          </cell>
        </row>
        <row r="38">
          <cell r="B38" t="str">
            <v>T1-3</v>
          </cell>
          <cell r="D38" t="str">
            <v>- Vật liệu thí nghiệm</v>
          </cell>
          <cell r="E38" t="str">
            <v>a1</v>
          </cell>
          <cell r="F38" t="str">
            <v>VL</v>
          </cell>
          <cell r="G38">
            <v>0</v>
          </cell>
        </row>
        <row r="39">
          <cell r="C39">
            <v>2</v>
          </cell>
          <cell r="D39" t="str">
            <v xml:space="preserve"> Chi phí nhân công </v>
          </cell>
          <cell r="E39" t="str">
            <v>B</v>
          </cell>
          <cell r="F39" t="str">
            <v xml:space="preserve">b1 </v>
          </cell>
          <cell r="G39">
            <v>156814</v>
          </cell>
        </row>
        <row r="40">
          <cell r="B40" t="str">
            <v>T1-3</v>
          </cell>
          <cell r="D40" t="str">
            <v>- Nhân công thí nghiệm</v>
          </cell>
          <cell r="E40" t="str">
            <v>b1</v>
          </cell>
          <cell r="F40" t="str">
            <v>NCTN×0,934</v>
          </cell>
          <cell r="G40">
            <v>156814</v>
          </cell>
        </row>
        <row r="41">
          <cell r="C41">
            <v>3</v>
          </cell>
          <cell r="D41" t="str">
            <v xml:space="preserve"> Chi phí máy thi công</v>
          </cell>
          <cell r="E41" t="str">
            <v>C</v>
          </cell>
          <cell r="F41" t="str">
            <v>c1</v>
          </cell>
          <cell r="G41">
            <v>0</v>
          </cell>
        </row>
        <row r="42">
          <cell r="B42" t="str">
            <v>T1-3</v>
          </cell>
          <cell r="D42" t="str">
            <v>- Máy thi công thí nghiệm</v>
          </cell>
          <cell r="E42" t="str">
            <v>c1</v>
          </cell>
          <cell r="F42" t="str">
            <v>MTC</v>
          </cell>
          <cell r="G42">
            <v>0</v>
          </cell>
        </row>
        <row r="43">
          <cell r="C43" t="str">
            <v>II</v>
          </cell>
          <cell r="D43" t="str">
            <v>CHI PHÍ CHUNG</v>
          </cell>
          <cell r="E43" t="str">
            <v>C</v>
          </cell>
          <cell r="F43" t="str">
            <v>65%B</v>
          </cell>
          <cell r="G43">
            <v>101929</v>
          </cell>
        </row>
        <row r="44">
          <cell r="D44" t="str">
            <v>GIÁ THÀNH DỰ TOÁN XÂY DỰNG</v>
          </cell>
          <cell r="E44" t="str">
            <v>Zo</v>
          </cell>
          <cell r="F44" t="str">
            <v>T+C</v>
          </cell>
          <cell r="G44">
            <v>258743</v>
          </cell>
        </row>
        <row r="45">
          <cell r="C45" t="str">
            <v>III</v>
          </cell>
          <cell r="D45" t="str">
            <v>THU NHẬP CHỊU THUẾ TÍNH TRƯỚC</v>
          </cell>
          <cell r="E45" t="str">
            <v>TL</v>
          </cell>
          <cell r="F45" t="str">
            <v>6%Zo</v>
          </cell>
          <cell r="G45">
            <v>15525</v>
          </cell>
        </row>
        <row r="46">
          <cell r="B46" t="str">
            <v>TNT1-3</v>
          </cell>
          <cell r="D46" t="str">
            <v>Giá trị dự toán xây lắp trước thuế</v>
          </cell>
          <cell r="E46" t="str">
            <v>Z</v>
          </cell>
          <cell r="F46" t="str">
            <v>Zo+TL</v>
          </cell>
          <cell r="G46">
            <v>274268</v>
          </cell>
        </row>
        <row r="47">
          <cell r="C47" t="str">
            <v>IV</v>
          </cell>
          <cell r="D47" t="str">
            <v>THUẾ GIÁ TRỊ GIA TĂNG ĐẦU RA</v>
          </cell>
          <cell r="E47" t="str">
            <v>VAT</v>
          </cell>
          <cell r="F47" t="str">
            <v>10%Z</v>
          </cell>
          <cell r="G47">
            <v>27427</v>
          </cell>
        </row>
        <row r="48">
          <cell r="C48" t="str">
            <v>V</v>
          </cell>
          <cell r="D48" t="str">
            <v>GIÁ TRỊ DỰ TOÁN  XÂY LẮP SAU THUẾ</v>
          </cell>
          <cell r="E48" t="str">
            <v>Gxl</v>
          </cell>
          <cell r="F48" t="str">
            <v>Z+VAT</v>
          </cell>
          <cell r="G48">
            <v>301695</v>
          </cell>
        </row>
        <row r="49">
          <cell r="B49" t="str">
            <v>T1-4</v>
          </cell>
          <cell r="D49" t="str">
            <v>Nhánh 3P Đất Mới 2 Nối Dài(Đất Mới 2A)</v>
          </cell>
        </row>
        <row r="50">
          <cell r="C50" t="str">
            <v>I</v>
          </cell>
          <cell r="D50" t="str">
            <v>CHI PHÍ TRỰC TIẾP</v>
          </cell>
          <cell r="E50" t="str">
            <v>T</v>
          </cell>
          <cell r="F50" t="str">
            <v>A+B+C</v>
          </cell>
          <cell r="G50">
            <v>160597</v>
          </cell>
        </row>
        <row r="51">
          <cell r="C51">
            <v>1</v>
          </cell>
          <cell r="D51" t="str">
            <v xml:space="preserve"> Chi phí vật liệu </v>
          </cell>
          <cell r="E51" t="str">
            <v>A</v>
          </cell>
          <cell r="F51" t="str">
            <v>a1</v>
          </cell>
          <cell r="G51">
            <v>0</v>
          </cell>
        </row>
        <row r="52">
          <cell r="B52" t="str">
            <v>T1-4</v>
          </cell>
          <cell r="D52" t="str">
            <v>- Vật liệu thí nghiệm</v>
          </cell>
          <cell r="E52" t="str">
            <v>a1</v>
          </cell>
          <cell r="F52" t="str">
            <v>VL</v>
          </cell>
          <cell r="G52">
            <v>0</v>
          </cell>
        </row>
        <row r="53">
          <cell r="C53">
            <v>2</v>
          </cell>
          <cell r="D53" t="str">
            <v xml:space="preserve"> Chi phí nhân công </v>
          </cell>
          <cell r="E53" t="str">
            <v>B</v>
          </cell>
          <cell r="F53" t="str">
            <v xml:space="preserve">b1 </v>
          </cell>
          <cell r="G53">
            <v>156814</v>
          </cell>
        </row>
        <row r="54">
          <cell r="B54" t="str">
            <v>T1-4</v>
          </cell>
          <cell r="D54" t="str">
            <v>- Nhân công thí nghiệm</v>
          </cell>
          <cell r="E54" t="str">
            <v>b1</v>
          </cell>
          <cell r="F54" t="str">
            <v>NCTN×0,934</v>
          </cell>
          <cell r="G54">
            <v>156814</v>
          </cell>
        </row>
        <row r="55">
          <cell r="C55">
            <v>3</v>
          </cell>
          <cell r="D55" t="str">
            <v xml:space="preserve"> Chi phí máy thi công</v>
          </cell>
          <cell r="E55" t="str">
            <v>C</v>
          </cell>
          <cell r="F55" t="str">
            <v>c1</v>
          </cell>
          <cell r="G55">
            <v>3783</v>
          </cell>
        </row>
        <row r="56">
          <cell r="B56" t="str">
            <v>T1-4</v>
          </cell>
          <cell r="D56" t="str">
            <v>- Máy thi công thí nghiệm</v>
          </cell>
          <cell r="E56" t="str">
            <v>c1</v>
          </cell>
          <cell r="F56" t="str">
            <v>MTC</v>
          </cell>
          <cell r="G56">
            <v>3783</v>
          </cell>
        </row>
        <row r="57">
          <cell r="C57" t="str">
            <v>II</v>
          </cell>
          <cell r="D57" t="str">
            <v>CHI PHÍ CHUNG</v>
          </cell>
          <cell r="E57" t="str">
            <v>C</v>
          </cell>
          <cell r="F57" t="str">
            <v>65%B</v>
          </cell>
          <cell r="G57">
            <v>101929</v>
          </cell>
        </row>
        <row r="58">
          <cell r="D58" t="str">
            <v>GIÁ THÀNH DỰ TOÁN XÂY DỰNG</v>
          </cell>
          <cell r="E58" t="str">
            <v>Zo</v>
          </cell>
          <cell r="F58" t="str">
            <v>T+C</v>
          </cell>
          <cell r="G58">
            <v>262526</v>
          </cell>
        </row>
        <row r="59">
          <cell r="C59" t="str">
            <v>III</v>
          </cell>
          <cell r="D59" t="str">
            <v>THU NHẬP CHỊU THUẾ TÍNH TRƯỚC</v>
          </cell>
          <cell r="E59" t="str">
            <v>TL</v>
          </cell>
          <cell r="F59" t="str">
            <v>6%Zo</v>
          </cell>
          <cell r="G59">
            <v>15752</v>
          </cell>
        </row>
        <row r="60">
          <cell r="B60" t="str">
            <v>TNT1-4</v>
          </cell>
          <cell r="D60" t="str">
            <v>Giá trị dự toán xây lắp trước thuế</v>
          </cell>
          <cell r="E60" t="str">
            <v>Z</v>
          </cell>
          <cell r="F60" t="str">
            <v>Zo+TL</v>
          </cell>
          <cell r="G60">
            <v>278278</v>
          </cell>
        </row>
        <row r="61">
          <cell r="C61" t="str">
            <v>IV</v>
          </cell>
          <cell r="D61" t="str">
            <v>THUẾ GIÁ TRỊ GIA TĂNG ĐẦU RA</v>
          </cell>
          <cell r="E61" t="str">
            <v>VAT</v>
          </cell>
          <cell r="F61" t="str">
            <v>10%Z</v>
          </cell>
          <cell r="G61">
            <v>27828</v>
          </cell>
        </row>
        <row r="62">
          <cell r="C62" t="str">
            <v>V</v>
          </cell>
          <cell r="D62" t="str">
            <v>GIÁ TRỊ DỰ TOÁN  XÂY LẮP SAU THUẾ</v>
          </cell>
          <cell r="E62" t="str">
            <v>Gxl</v>
          </cell>
          <cell r="F62" t="str">
            <v>Z+VAT</v>
          </cell>
          <cell r="G62">
            <v>306106</v>
          </cell>
        </row>
        <row r="63">
          <cell r="B63" t="str">
            <v>T1-5</v>
          </cell>
          <cell r="D63" t="str">
            <v>Nhánh 3P Chợ Phước Long (Long Thọ 1D)</v>
          </cell>
        </row>
        <row r="64">
          <cell r="C64" t="str">
            <v>I</v>
          </cell>
          <cell r="D64" t="str">
            <v>CHI PHÍ TRỰC TIẾP</v>
          </cell>
          <cell r="E64" t="str">
            <v>T</v>
          </cell>
          <cell r="F64" t="str">
            <v>A+B+C</v>
          </cell>
          <cell r="G64">
            <v>150357</v>
          </cell>
        </row>
        <row r="65">
          <cell r="C65">
            <v>1</v>
          </cell>
          <cell r="D65" t="str">
            <v xml:space="preserve"> Chi phí vật liệu </v>
          </cell>
          <cell r="E65" t="str">
            <v>A</v>
          </cell>
          <cell r="F65" t="str">
            <v>a1</v>
          </cell>
          <cell r="G65">
            <v>1620</v>
          </cell>
        </row>
        <row r="66">
          <cell r="B66" t="str">
            <v>T1-5</v>
          </cell>
          <cell r="D66" t="str">
            <v>- Vật liệu thí nghiệm</v>
          </cell>
          <cell r="E66" t="str">
            <v>a1</v>
          </cell>
          <cell r="F66" t="str">
            <v>VL</v>
          </cell>
          <cell r="G66">
            <v>1620</v>
          </cell>
        </row>
        <row r="67">
          <cell r="C67">
            <v>2</v>
          </cell>
          <cell r="D67" t="str">
            <v xml:space="preserve"> Chi phí nhân công </v>
          </cell>
          <cell r="E67" t="str">
            <v>B</v>
          </cell>
          <cell r="F67" t="str">
            <v xml:space="preserve">b1 </v>
          </cell>
          <cell r="G67">
            <v>143232</v>
          </cell>
        </row>
        <row r="68">
          <cell r="B68" t="str">
            <v>T1-5</v>
          </cell>
          <cell r="D68" t="str">
            <v>- Nhân công thí nghiệm</v>
          </cell>
          <cell r="E68" t="str">
            <v>b1</v>
          </cell>
          <cell r="F68" t="str">
            <v>NCTN×0,9</v>
          </cell>
          <cell r="G68">
            <v>143232</v>
          </cell>
        </row>
        <row r="69">
          <cell r="C69">
            <v>3</v>
          </cell>
          <cell r="D69" t="str">
            <v xml:space="preserve"> Chi phí máy thi công</v>
          </cell>
          <cell r="E69" t="str">
            <v>C</v>
          </cell>
          <cell r="F69" t="str">
            <v>c1</v>
          </cell>
          <cell r="G69">
            <v>5505</v>
          </cell>
        </row>
        <row r="70">
          <cell r="B70" t="str">
            <v>T1-5</v>
          </cell>
          <cell r="D70" t="str">
            <v>- Máy thi công thí nghiệm</v>
          </cell>
          <cell r="E70" t="str">
            <v>c1</v>
          </cell>
          <cell r="F70" t="str">
            <v>MTC</v>
          </cell>
          <cell r="G70">
            <v>5505</v>
          </cell>
        </row>
        <row r="71">
          <cell r="C71" t="str">
            <v>II</v>
          </cell>
          <cell r="D71" t="str">
            <v>CHI PHÍ CHUNG</v>
          </cell>
          <cell r="E71" t="str">
            <v>C</v>
          </cell>
          <cell r="F71" t="str">
            <v>65%B</v>
          </cell>
          <cell r="G71">
            <v>93101</v>
          </cell>
        </row>
        <row r="72">
          <cell r="D72" t="str">
            <v>GIÁ THÀNH DỰ TOÁN XÂY DỰNG</v>
          </cell>
          <cell r="E72" t="str">
            <v>Zo</v>
          </cell>
          <cell r="F72" t="str">
            <v>T+C</v>
          </cell>
          <cell r="G72">
            <v>243458</v>
          </cell>
        </row>
        <row r="73">
          <cell r="C73" t="str">
            <v>III</v>
          </cell>
          <cell r="D73" t="str">
            <v>THU NHẬP CHỊU THUẾ TÍNH TRƯỚC</v>
          </cell>
          <cell r="E73" t="str">
            <v>TL</v>
          </cell>
          <cell r="F73" t="str">
            <v>6%Zo</v>
          </cell>
          <cell r="G73">
            <v>14607</v>
          </cell>
        </row>
        <row r="74">
          <cell r="B74" t="str">
            <v>TNT1-5</v>
          </cell>
          <cell r="D74" t="str">
            <v>Giá trị dự toán xây lắp trước thuế</v>
          </cell>
          <cell r="E74" t="str">
            <v>Z</v>
          </cell>
          <cell r="F74" t="str">
            <v>Zo+TL</v>
          </cell>
          <cell r="G74">
            <v>258065</v>
          </cell>
        </row>
        <row r="75">
          <cell r="C75" t="str">
            <v>IV</v>
          </cell>
          <cell r="D75" t="str">
            <v>THUẾ GIÁ TRỊ GIA TĂNG ĐẦU RA</v>
          </cell>
          <cell r="E75" t="str">
            <v>VAT</v>
          </cell>
          <cell r="F75" t="str">
            <v>10%Z</v>
          </cell>
          <cell r="G75">
            <v>25807</v>
          </cell>
        </row>
        <row r="76">
          <cell r="C76" t="str">
            <v>V</v>
          </cell>
          <cell r="D76" t="str">
            <v>GIÁ TRỊ DỰ TOÁN  XÂY LẮP SAU THUẾ</v>
          </cell>
          <cell r="E76" t="str">
            <v>Gxl</v>
          </cell>
          <cell r="F76" t="str">
            <v>Z+VAT</v>
          </cell>
          <cell r="G76">
            <v>283872</v>
          </cell>
        </row>
        <row r="77">
          <cell r="B77" t="str">
            <v>T1-6</v>
          </cell>
          <cell r="D77" t="str">
            <v>Nhánh 3P Cống Lò Rèn Trụ 101 (Long Thọ 3B)</v>
          </cell>
        </row>
        <row r="78">
          <cell r="C78" t="str">
            <v>I</v>
          </cell>
          <cell r="D78" t="str">
            <v>CHI PHÍ TRỰC TIẾP</v>
          </cell>
          <cell r="E78" t="str">
            <v>T</v>
          </cell>
          <cell r="F78" t="str">
            <v>A+B+C</v>
          </cell>
          <cell r="G78">
            <v>305246</v>
          </cell>
        </row>
        <row r="79">
          <cell r="C79">
            <v>1</v>
          </cell>
          <cell r="D79" t="str">
            <v xml:space="preserve"> Chi phí vật liệu </v>
          </cell>
          <cell r="E79" t="str">
            <v>A</v>
          </cell>
          <cell r="F79" t="str">
            <v>a1</v>
          </cell>
          <cell r="G79">
            <v>1620</v>
          </cell>
        </row>
        <row r="80">
          <cell r="B80" t="str">
            <v>T1-6</v>
          </cell>
          <cell r="D80" t="str">
            <v>- Vật liệu thí nghiệm</v>
          </cell>
          <cell r="E80" t="str">
            <v>a1</v>
          </cell>
          <cell r="F80" t="str">
            <v>VL</v>
          </cell>
          <cell r="G80">
            <v>1620</v>
          </cell>
        </row>
        <row r="81">
          <cell r="C81">
            <v>2</v>
          </cell>
          <cell r="D81" t="str">
            <v xml:space="preserve"> Chi phí nhân công </v>
          </cell>
          <cell r="E81" t="str">
            <v>B</v>
          </cell>
          <cell r="F81" t="str">
            <v xml:space="preserve">b1 </v>
          </cell>
          <cell r="G81">
            <v>294338</v>
          </cell>
        </row>
        <row r="82">
          <cell r="B82" t="str">
            <v>T1-6</v>
          </cell>
          <cell r="D82" t="str">
            <v>- Nhân công thí nghiệm</v>
          </cell>
          <cell r="E82" t="str">
            <v>b1</v>
          </cell>
          <cell r="F82" t="str">
            <v>NCTN×0,9</v>
          </cell>
          <cell r="G82">
            <v>294338</v>
          </cell>
        </row>
        <row r="83">
          <cell r="C83">
            <v>3</v>
          </cell>
          <cell r="D83" t="str">
            <v xml:space="preserve"> Chi phí máy thi công</v>
          </cell>
          <cell r="E83" t="str">
            <v>C</v>
          </cell>
          <cell r="F83" t="str">
            <v>c1</v>
          </cell>
          <cell r="G83">
            <v>9288</v>
          </cell>
        </row>
        <row r="84">
          <cell r="B84" t="str">
            <v>T1-6</v>
          </cell>
          <cell r="D84" t="str">
            <v>- Máy thi công thí nghiệm</v>
          </cell>
          <cell r="E84" t="str">
            <v>c1</v>
          </cell>
          <cell r="F84" t="str">
            <v>MTC</v>
          </cell>
          <cell r="G84">
            <v>9288</v>
          </cell>
        </row>
        <row r="85">
          <cell r="C85" t="str">
            <v>II</v>
          </cell>
          <cell r="D85" t="str">
            <v>CHI PHÍ CHUNG</v>
          </cell>
          <cell r="E85" t="str">
            <v>C</v>
          </cell>
          <cell r="F85" t="str">
            <v>65%B</v>
          </cell>
          <cell r="G85">
            <v>191320</v>
          </cell>
        </row>
        <row r="86">
          <cell r="D86" t="str">
            <v>GIÁ THÀNH DỰ TOÁN XÂY DỰNG</v>
          </cell>
          <cell r="E86" t="str">
            <v>Zo</v>
          </cell>
          <cell r="F86" t="str">
            <v>T+C</v>
          </cell>
          <cell r="G86">
            <v>496566</v>
          </cell>
        </row>
        <row r="87">
          <cell r="C87" t="str">
            <v>III</v>
          </cell>
          <cell r="D87" t="str">
            <v>THU NHẬP CHỊU THUẾ TÍNH TRƯỚC</v>
          </cell>
          <cell r="E87" t="str">
            <v>TL</v>
          </cell>
          <cell r="F87" t="str">
            <v>6%Zo</v>
          </cell>
          <cell r="G87">
            <v>29794</v>
          </cell>
        </row>
        <row r="88">
          <cell r="B88" t="str">
            <v>TNT1-6</v>
          </cell>
          <cell r="D88" t="str">
            <v>Giá trị dự toán xây lắp trước thuế</v>
          </cell>
          <cell r="E88" t="str">
            <v>Z</v>
          </cell>
          <cell r="F88" t="str">
            <v>Zo+TL</v>
          </cell>
          <cell r="G88">
            <v>526360</v>
          </cell>
        </row>
        <row r="89">
          <cell r="C89" t="str">
            <v>IV</v>
          </cell>
          <cell r="D89" t="str">
            <v>THUẾ GIÁ TRỊ GIA TĂNG ĐẦU RA</v>
          </cell>
          <cell r="E89" t="str">
            <v>VAT</v>
          </cell>
          <cell r="F89" t="str">
            <v>10%Z</v>
          </cell>
          <cell r="G89">
            <v>52636</v>
          </cell>
        </row>
        <row r="90">
          <cell r="C90" t="str">
            <v>V</v>
          </cell>
          <cell r="D90" t="str">
            <v>GIÁ TRỊ DỰ TOÁN  XÂY LẮP SAU THUẾ</v>
          </cell>
          <cell r="E90" t="str">
            <v>Gxl</v>
          </cell>
          <cell r="F90" t="str">
            <v>Z+VAT</v>
          </cell>
          <cell r="G90">
            <v>578996</v>
          </cell>
        </row>
        <row r="91">
          <cell r="B91" t="str">
            <v>T1-7</v>
          </cell>
          <cell r="D91" t="str">
            <v>Nhánh 3P Trường Tiểu Học Giồng Ông Đông(Giồng Ông Đông 3A)</v>
          </cell>
        </row>
        <row r="92">
          <cell r="C92" t="str">
            <v>I</v>
          </cell>
          <cell r="D92" t="str">
            <v>CHI PHÍ TRỰC TIẾP</v>
          </cell>
          <cell r="E92" t="str">
            <v>T</v>
          </cell>
          <cell r="F92" t="str">
            <v>A+B+C</v>
          </cell>
          <cell r="G92">
            <v>150357</v>
          </cell>
        </row>
        <row r="93">
          <cell r="C93">
            <v>1</v>
          </cell>
          <cell r="D93" t="str">
            <v xml:space="preserve"> Chi phí vật liệu </v>
          </cell>
          <cell r="E93" t="str">
            <v>A</v>
          </cell>
          <cell r="F93" t="str">
            <v>a1</v>
          </cell>
          <cell r="G93">
            <v>1620</v>
          </cell>
        </row>
        <row r="94">
          <cell r="B94" t="str">
            <v>T1-7</v>
          </cell>
          <cell r="D94" t="str">
            <v>- Vật liệu thí nghiệm</v>
          </cell>
          <cell r="E94" t="str">
            <v>a1</v>
          </cell>
          <cell r="F94" t="str">
            <v>VL</v>
          </cell>
          <cell r="G94">
            <v>1620</v>
          </cell>
        </row>
        <row r="95">
          <cell r="C95">
            <v>2</v>
          </cell>
          <cell r="D95" t="str">
            <v xml:space="preserve"> Chi phí nhân công </v>
          </cell>
          <cell r="E95" t="str">
            <v>B</v>
          </cell>
          <cell r="F95" t="str">
            <v xml:space="preserve">b1 </v>
          </cell>
          <cell r="G95">
            <v>143232</v>
          </cell>
        </row>
        <row r="96">
          <cell r="B96" t="str">
            <v>T1-7</v>
          </cell>
          <cell r="D96" t="str">
            <v>- Nhân công thí nghiệm</v>
          </cell>
          <cell r="E96" t="str">
            <v>b1</v>
          </cell>
          <cell r="F96" t="str">
            <v>NCTN×0,9</v>
          </cell>
          <cell r="G96">
            <v>143232</v>
          </cell>
        </row>
        <row r="97">
          <cell r="C97">
            <v>3</v>
          </cell>
          <cell r="D97" t="str">
            <v xml:space="preserve"> Chi phí máy thi công</v>
          </cell>
          <cell r="E97" t="str">
            <v>C</v>
          </cell>
          <cell r="F97" t="str">
            <v>c1</v>
          </cell>
          <cell r="G97">
            <v>5505</v>
          </cell>
        </row>
        <row r="98">
          <cell r="B98" t="str">
            <v>T1-7</v>
          </cell>
          <cell r="D98" t="str">
            <v>- Máy thi công thí nghiệm</v>
          </cell>
          <cell r="E98" t="str">
            <v>c1</v>
          </cell>
          <cell r="F98" t="str">
            <v>MTC</v>
          </cell>
          <cell r="G98">
            <v>5505</v>
          </cell>
        </row>
        <row r="99">
          <cell r="C99" t="str">
            <v>II</v>
          </cell>
          <cell r="D99" t="str">
            <v>CHI PHÍ CHUNG</v>
          </cell>
          <cell r="E99" t="str">
            <v>C</v>
          </cell>
          <cell r="F99" t="str">
            <v>65%B</v>
          </cell>
          <cell r="G99">
            <v>93101</v>
          </cell>
        </row>
        <row r="100">
          <cell r="D100" t="str">
            <v>GIÁ THÀNH DỰ TOÁN XÂY DỰNG</v>
          </cell>
          <cell r="E100" t="str">
            <v>Zo</v>
          </cell>
          <cell r="F100" t="str">
            <v>T+C</v>
          </cell>
          <cell r="G100">
            <v>243458</v>
          </cell>
        </row>
        <row r="101">
          <cell r="C101" t="str">
            <v>III</v>
          </cell>
          <cell r="D101" t="str">
            <v>THU NHẬP CHỊU THUẾ TÍNH TRƯỚC</v>
          </cell>
          <cell r="E101" t="str">
            <v>TL</v>
          </cell>
          <cell r="F101" t="str">
            <v>6%Zo</v>
          </cell>
          <cell r="G101">
            <v>14607</v>
          </cell>
        </row>
        <row r="102">
          <cell r="B102" t="str">
            <v>TNT1-7</v>
          </cell>
          <cell r="D102" t="str">
            <v>Giá trị dự toán xây lắp trước thuế</v>
          </cell>
          <cell r="E102" t="str">
            <v>Z</v>
          </cell>
          <cell r="F102" t="str">
            <v>Zo+TL</v>
          </cell>
          <cell r="G102">
            <v>258065</v>
          </cell>
        </row>
        <row r="103">
          <cell r="C103" t="str">
            <v>IV</v>
          </cell>
          <cell r="D103" t="str">
            <v>THUẾ GIÁ TRỊ GIA TĂNG ĐẦU RA</v>
          </cell>
          <cell r="E103" t="str">
            <v>VAT</v>
          </cell>
          <cell r="F103" t="str">
            <v>10%Z</v>
          </cell>
          <cell r="G103">
            <v>25807</v>
          </cell>
        </row>
        <row r="104">
          <cell r="C104" t="str">
            <v>V</v>
          </cell>
          <cell r="D104" t="str">
            <v>GIÁ TRỊ DỰ TOÁN  XÂY LẮP SAU THUẾ</v>
          </cell>
          <cell r="E104" t="str">
            <v>Gxl</v>
          </cell>
          <cell r="F104" t="str">
            <v>Z+VAT</v>
          </cell>
          <cell r="G104">
            <v>283872</v>
          </cell>
        </row>
        <row r="105">
          <cell r="B105" t="str">
            <v>T1-8</v>
          </cell>
          <cell r="D105" t="str">
            <v>Nhánh 3P Láng Cát Giồng Ông Đông (Giồng Ông Đông 2A)</v>
          </cell>
        </row>
        <row r="106">
          <cell r="C106" t="str">
            <v>I</v>
          </cell>
          <cell r="D106" t="str">
            <v>CHI PHÍ TRỰC TIẾP</v>
          </cell>
          <cell r="E106" t="str">
            <v>T</v>
          </cell>
          <cell r="F106" t="str">
            <v>A+B+C</v>
          </cell>
          <cell r="G106">
            <v>160597</v>
          </cell>
        </row>
        <row r="107">
          <cell r="C107">
            <v>1</v>
          </cell>
          <cell r="D107" t="str">
            <v xml:space="preserve"> Chi phí vật liệu </v>
          </cell>
          <cell r="E107" t="str">
            <v>A</v>
          </cell>
          <cell r="F107" t="str">
            <v>a1</v>
          </cell>
          <cell r="G107">
            <v>0</v>
          </cell>
        </row>
        <row r="108">
          <cell r="B108" t="str">
            <v>T1-8</v>
          </cell>
          <cell r="D108" t="str">
            <v>- Vật liệu thí nghiệm</v>
          </cell>
          <cell r="E108" t="str">
            <v>a1</v>
          </cell>
          <cell r="F108" t="str">
            <v>VL</v>
          </cell>
          <cell r="G108">
            <v>0</v>
          </cell>
        </row>
        <row r="109">
          <cell r="C109">
            <v>2</v>
          </cell>
          <cell r="D109" t="str">
            <v xml:space="preserve"> Chi phí nhân công </v>
          </cell>
          <cell r="E109" t="str">
            <v>B</v>
          </cell>
          <cell r="F109" t="str">
            <v xml:space="preserve">b1 </v>
          </cell>
          <cell r="G109">
            <v>156814</v>
          </cell>
        </row>
        <row r="110">
          <cell r="B110" t="str">
            <v>T1-8</v>
          </cell>
          <cell r="D110" t="str">
            <v>- Nhân công thí nghiệm</v>
          </cell>
          <cell r="E110" t="str">
            <v>b1</v>
          </cell>
          <cell r="F110" t="str">
            <v>NCTN×0,934</v>
          </cell>
          <cell r="G110">
            <v>156814</v>
          </cell>
        </row>
        <row r="111">
          <cell r="C111">
            <v>3</v>
          </cell>
          <cell r="D111" t="str">
            <v xml:space="preserve"> Chi phí máy thi công</v>
          </cell>
          <cell r="E111" t="str">
            <v>C</v>
          </cell>
          <cell r="F111" t="str">
            <v>c1</v>
          </cell>
          <cell r="G111">
            <v>3783</v>
          </cell>
        </row>
        <row r="112">
          <cell r="B112" t="str">
            <v>T1-8</v>
          </cell>
          <cell r="D112" t="str">
            <v>- Máy thi công thí nghiệm</v>
          </cell>
          <cell r="E112" t="str">
            <v>c1</v>
          </cell>
          <cell r="F112" t="str">
            <v>MTC</v>
          </cell>
          <cell r="G112">
            <v>3783</v>
          </cell>
        </row>
        <row r="113">
          <cell r="C113" t="str">
            <v>II</v>
          </cell>
          <cell r="D113" t="str">
            <v>CHI PHÍ CHUNG</v>
          </cell>
          <cell r="E113" t="str">
            <v>C</v>
          </cell>
          <cell r="F113" t="str">
            <v>65%B</v>
          </cell>
          <cell r="G113">
            <v>101929</v>
          </cell>
        </row>
        <row r="114">
          <cell r="D114" t="str">
            <v>GIÁ THÀNH DỰ TOÁN XÂY DỰNG</v>
          </cell>
          <cell r="E114" t="str">
            <v>Zo</v>
          </cell>
          <cell r="F114" t="str">
            <v>T+C</v>
          </cell>
          <cell r="G114">
            <v>262526</v>
          </cell>
        </row>
        <row r="115">
          <cell r="C115" t="str">
            <v>III</v>
          </cell>
          <cell r="D115" t="str">
            <v>THU NHẬP CHỊU THUẾ TÍNH TRƯỚC</v>
          </cell>
          <cell r="E115" t="str">
            <v>TL</v>
          </cell>
          <cell r="F115" t="str">
            <v>6%Zo</v>
          </cell>
          <cell r="G115">
            <v>15752</v>
          </cell>
        </row>
        <row r="116">
          <cell r="B116" t="str">
            <v>TNT1-8</v>
          </cell>
          <cell r="D116" t="str">
            <v>Giá trị dự toán xây lắp trước thuế</v>
          </cell>
          <cell r="E116" t="str">
            <v>Z</v>
          </cell>
          <cell r="F116" t="str">
            <v>Zo+TL</v>
          </cell>
          <cell r="G116">
            <v>278278</v>
          </cell>
        </row>
        <row r="117">
          <cell r="C117" t="str">
            <v>IV</v>
          </cell>
          <cell r="D117" t="str">
            <v>THUẾ GIÁ TRỊ GIA TĂNG ĐẦU RA</v>
          </cell>
          <cell r="E117" t="str">
            <v>VAT</v>
          </cell>
          <cell r="F117" t="str">
            <v>10%Z</v>
          </cell>
          <cell r="G117">
            <v>27828</v>
          </cell>
        </row>
        <row r="118">
          <cell r="C118" t="str">
            <v>V</v>
          </cell>
          <cell r="D118" t="str">
            <v>GIÁ TRỊ DỰ TOÁN  XÂY LẮP SAU THUẾ</v>
          </cell>
          <cell r="E118" t="str">
            <v>Gxl</v>
          </cell>
          <cell r="F118" t="str">
            <v>Z+VAT</v>
          </cell>
          <cell r="G118">
            <v>306106</v>
          </cell>
        </row>
        <row r="119">
          <cell r="B119" t="str">
            <v>T2</v>
          </cell>
          <cell r="D119" t="str">
            <v>Nhánh 1P Đường Bến Cái Sìn - Ấp 5 xã Long Thọ (Long Thọ 15)</v>
          </cell>
        </row>
        <row r="120">
          <cell r="C120" t="str">
            <v>I</v>
          </cell>
          <cell r="D120" t="str">
            <v>CHI PHÍ TRỰC TIẾP</v>
          </cell>
          <cell r="E120" t="str">
            <v>T</v>
          </cell>
          <cell r="F120" t="str">
            <v>A+B+C</v>
          </cell>
          <cell r="G120">
            <v>43268</v>
          </cell>
        </row>
        <row r="121">
          <cell r="C121">
            <v>1</v>
          </cell>
          <cell r="D121" t="str">
            <v xml:space="preserve"> Chi phí vật liệu </v>
          </cell>
          <cell r="E121" t="str">
            <v>A</v>
          </cell>
          <cell r="F121" t="str">
            <v>a1</v>
          </cell>
          <cell r="G121">
            <v>450</v>
          </cell>
        </row>
        <row r="122">
          <cell r="B122" t="str">
            <v>T2</v>
          </cell>
          <cell r="D122" t="str">
            <v>- Vật liệu thí nghiệm</v>
          </cell>
          <cell r="E122" t="str">
            <v>a1</v>
          </cell>
          <cell r="F122" t="str">
            <v>VL</v>
          </cell>
          <cell r="G122">
            <v>450</v>
          </cell>
        </row>
        <row r="123">
          <cell r="C123">
            <v>2</v>
          </cell>
          <cell r="D123" t="str">
            <v xml:space="preserve"> Chi phí nhân công </v>
          </cell>
          <cell r="E123" t="str">
            <v>B</v>
          </cell>
          <cell r="F123" t="str">
            <v xml:space="preserve">b1 </v>
          </cell>
          <cell r="G123">
            <v>41289</v>
          </cell>
        </row>
        <row r="124">
          <cell r="B124" t="str">
            <v>T2</v>
          </cell>
          <cell r="D124" t="str">
            <v>- Nhân công thí nghiệm</v>
          </cell>
          <cell r="E124" t="str">
            <v>b1</v>
          </cell>
          <cell r="F124" t="str">
            <v>NCTN×0,934</v>
          </cell>
          <cell r="G124">
            <v>41289</v>
          </cell>
        </row>
        <row r="125">
          <cell r="C125">
            <v>3</v>
          </cell>
          <cell r="D125" t="str">
            <v xml:space="preserve"> Chi phí máy thi công</v>
          </cell>
          <cell r="E125" t="str">
            <v>C</v>
          </cell>
          <cell r="F125" t="str">
            <v>c1</v>
          </cell>
          <cell r="G125">
            <v>1529</v>
          </cell>
        </row>
        <row r="126">
          <cell r="B126" t="str">
            <v>T2</v>
          </cell>
          <cell r="D126" t="str">
            <v>- Máy thi công thí nghiệm</v>
          </cell>
          <cell r="E126" t="str">
            <v>c1</v>
          </cell>
          <cell r="F126" t="str">
            <v>MTC</v>
          </cell>
          <cell r="G126">
            <v>1529</v>
          </cell>
        </row>
        <row r="127">
          <cell r="C127" t="str">
            <v>II</v>
          </cell>
          <cell r="D127" t="str">
            <v>CHI PHÍ CHUNG</v>
          </cell>
          <cell r="E127" t="str">
            <v>C</v>
          </cell>
          <cell r="F127" t="str">
            <v>65%B</v>
          </cell>
          <cell r="G127">
            <v>26838</v>
          </cell>
        </row>
        <row r="128">
          <cell r="D128" t="str">
            <v>GIÁ THÀNH DỰ TOÁN XÂY DỰNG</v>
          </cell>
          <cell r="E128" t="str">
            <v>Zo</v>
          </cell>
          <cell r="F128" t="str">
            <v>T+C</v>
          </cell>
          <cell r="G128">
            <v>70106</v>
          </cell>
        </row>
        <row r="129">
          <cell r="C129" t="str">
            <v>III</v>
          </cell>
          <cell r="D129" t="str">
            <v>THU NHẬP CHỊU THUẾ TÍNH TRƯỚC</v>
          </cell>
          <cell r="E129" t="str">
            <v>TL</v>
          </cell>
          <cell r="F129" t="str">
            <v>6%Zo</v>
          </cell>
          <cell r="G129">
            <v>4206</v>
          </cell>
        </row>
        <row r="130">
          <cell r="B130" t="str">
            <v>TNT2</v>
          </cell>
          <cell r="D130" t="str">
            <v>Giá trị dự toán xây lắp trước thuế</v>
          </cell>
          <cell r="E130" t="str">
            <v>Z</v>
          </cell>
          <cell r="F130" t="str">
            <v>Zo+TL</v>
          </cell>
          <cell r="G130">
            <v>74312</v>
          </cell>
        </row>
        <row r="131">
          <cell r="C131" t="str">
            <v>IV</v>
          </cell>
          <cell r="D131" t="str">
            <v>THUẾ GIÁ TRỊ GIA TĂNG ĐẦU RA</v>
          </cell>
          <cell r="E131" t="str">
            <v>VAT</v>
          </cell>
          <cell r="F131" t="str">
            <v>10%Z</v>
          </cell>
          <cell r="G131">
            <v>7431</v>
          </cell>
        </row>
        <row r="132">
          <cell r="C132" t="str">
            <v>V</v>
          </cell>
          <cell r="D132" t="str">
            <v>GIÁ TRỊ DỰ TOÁN  XÂY LẮP SAU THUẾ</v>
          </cell>
          <cell r="E132" t="str">
            <v>Gxl</v>
          </cell>
          <cell r="F132" t="str">
            <v>Z+VAT</v>
          </cell>
          <cell r="G132">
            <v>81743</v>
          </cell>
        </row>
        <row r="133">
          <cell r="B133" t="str">
            <v>T2-2</v>
          </cell>
          <cell r="D133" t="str">
            <v>Nhánh 1P Ấp Phú Tân (Phú Đông 8A)</v>
          </cell>
        </row>
        <row r="134">
          <cell r="C134" t="str">
            <v>I</v>
          </cell>
          <cell r="D134" t="str">
            <v>CHI PHÍ TRỰC TIẾP</v>
          </cell>
          <cell r="E134" t="str">
            <v>T</v>
          </cell>
          <cell r="F134" t="str">
            <v>A+B+C</v>
          </cell>
          <cell r="G134">
            <v>364462</v>
          </cell>
        </row>
        <row r="135">
          <cell r="C135">
            <v>1</v>
          </cell>
          <cell r="D135" t="str">
            <v xml:space="preserve"> Chi phí vật liệu </v>
          </cell>
          <cell r="E135" t="str">
            <v>A</v>
          </cell>
          <cell r="F135" t="str">
            <v>a1</v>
          </cell>
          <cell r="G135">
            <v>450</v>
          </cell>
        </row>
        <row r="136">
          <cell r="B136" t="str">
            <v>T2-2</v>
          </cell>
          <cell r="D136" t="str">
            <v>- Vật liệu thí nghiệm</v>
          </cell>
          <cell r="E136" t="str">
            <v>a1</v>
          </cell>
          <cell r="F136" t="str">
            <v>VL</v>
          </cell>
          <cell r="G136">
            <v>450</v>
          </cell>
        </row>
        <row r="137">
          <cell r="C137">
            <v>2</v>
          </cell>
          <cell r="D137" t="str">
            <v xml:space="preserve"> Chi phí nhân công </v>
          </cell>
          <cell r="E137" t="str">
            <v>B</v>
          </cell>
          <cell r="F137" t="str">
            <v xml:space="preserve">b1 </v>
          </cell>
          <cell r="G137">
            <v>354917</v>
          </cell>
        </row>
        <row r="138">
          <cell r="B138" t="str">
            <v>T2-2</v>
          </cell>
          <cell r="D138" t="str">
            <v>- Nhân công thí nghiệm</v>
          </cell>
          <cell r="E138" t="str">
            <v>b1</v>
          </cell>
          <cell r="F138" t="str">
            <v>NCTN×0,934</v>
          </cell>
          <cell r="G138">
            <v>354917</v>
          </cell>
        </row>
        <row r="139">
          <cell r="C139">
            <v>3</v>
          </cell>
          <cell r="D139" t="str">
            <v xml:space="preserve"> Chi phí máy thi công</v>
          </cell>
          <cell r="E139" t="str">
            <v>C</v>
          </cell>
          <cell r="F139" t="str">
            <v>c1</v>
          </cell>
          <cell r="G139">
            <v>9095</v>
          </cell>
        </row>
        <row r="140">
          <cell r="B140" t="str">
            <v>T2-2</v>
          </cell>
          <cell r="D140" t="str">
            <v>- Máy thi công thí nghiệm</v>
          </cell>
          <cell r="E140" t="str">
            <v>c1</v>
          </cell>
          <cell r="F140" t="str">
            <v>MTC</v>
          </cell>
          <cell r="G140">
            <v>9095</v>
          </cell>
        </row>
        <row r="141">
          <cell r="C141" t="str">
            <v>II</v>
          </cell>
          <cell r="D141" t="str">
            <v>CHI PHÍ CHUNG</v>
          </cell>
          <cell r="E141" t="str">
            <v>C</v>
          </cell>
          <cell r="F141" t="str">
            <v>65%B</v>
          </cell>
          <cell r="G141">
            <v>230696</v>
          </cell>
        </row>
        <row r="142">
          <cell r="D142" t="str">
            <v>GIÁ THÀNH DỰ TOÁN XÂY DỰNG</v>
          </cell>
          <cell r="E142" t="str">
            <v>Zo</v>
          </cell>
          <cell r="F142" t="str">
            <v>T+C</v>
          </cell>
          <cell r="G142">
            <v>595158</v>
          </cell>
        </row>
        <row r="143">
          <cell r="C143" t="str">
            <v>III</v>
          </cell>
          <cell r="D143" t="str">
            <v>THU NHẬP CHỊU THUẾ TÍNH TRƯỚC</v>
          </cell>
          <cell r="E143" t="str">
            <v>TL</v>
          </cell>
          <cell r="F143" t="str">
            <v>6%Zo</v>
          </cell>
          <cell r="G143">
            <v>35709</v>
          </cell>
        </row>
        <row r="144">
          <cell r="B144" t="str">
            <v>TNT2-2</v>
          </cell>
          <cell r="D144" t="str">
            <v>Giá trị dự toán xây lắp trước thuế</v>
          </cell>
          <cell r="E144" t="str">
            <v>Z</v>
          </cell>
          <cell r="F144" t="str">
            <v>Zo+TL</v>
          </cell>
          <cell r="G144">
            <v>630867</v>
          </cell>
        </row>
        <row r="145">
          <cell r="C145" t="str">
            <v>IV</v>
          </cell>
          <cell r="D145" t="str">
            <v>THUẾ GIÁ TRỊ GIA TĂNG ĐẦU RA</v>
          </cell>
          <cell r="E145" t="str">
            <v>VAT</v>
          </cell>
          <cell r="F145" t="str">
            <v>10%Z</v>
          </cell>
          <cell r="G145">
            <v>63087</v>
          </cell>
        </row>
        <row r="146">
          <cell r="C146" t="str">
            <v>V</v>
          </cell>
          <cell r="D146" t="str">
            <v>GIÁ TRỊ DỰ TOÁN  XÂY LẮP SAU THUẾ</v>
          </cell>
          <cell r="E146" t="str">
            <v>Gxl</v>
          </cell>
          <cell r="F146" t="str">
            <v>Z+VAT</v>
          </cell>
          <cell r="G146">
            <v>693954</v>
          </cell>
        </row>
        <row r="147">
          <cell r="B147" t="str">
            <v>T2-3</v>
          </cell>
          <cell r="D147" t="str">
            <v xml:space="preserve">Tuyến tổ 3 ấp 7 </v>
          </cell>
        </row>
        <row r="148">
          <cell r="C148" t="str">
            <v>I</v>
          </cell>
          <cell r="D148" t="str">
            <v>CHI PHÍ TRỰC TIẾP</v>
          </cell>
          <cell r="E148" t="str">
            <v>T</v>
          </cell>
          <cell r="F148" t="str">
            <v>A+B+C</v>
          </cell>
          <cell r="G148">
            <v>0</v>
          </cell>
        </row>
        <row r="149">
          <cell r="C149">
            <v>1</v>
          </cell>
          <cell r="D149" t="str">
            <v xml:space="preserve"> Chi phí vật liệu </v>
          </cell>
          <cell r="E149" t="str">
            <v>A</v>
          </cell>
          <cell r="F149" t="str">
            <v>a1</v>
          </cell>
          <cell r="G149">
            <v>0</v>
          </cell>
        </row>
        <row r="150">
          <cell r="B150" t="str">
            <v>T2-3</v>
          </cell>
          <cell r="D150" t="str">
            <v>- Vật liệu thí nghiệm</v>
          </cell>
          <cell r="E150" t="str">
            <v>a1</v>
          </cell>
          <cell r="F150" t="str">
            <v>VL</v>
          </cell>
          <cell r="G150">
            <v>0</v>
          </cell>
        </row>
        <row r="151">
          <cell r="C151">
            <v>2</v>
          </cell>
          <cell r="D151" t="str">
            <v xml:space="preserve"> Chi phí nhân công </v>
          </cell>
          <cell r="E151" t="str">
            <v>B</v>
          </cell>
          <cell r="F151" t="str">
            <v xml:space="preserve">b1 </v>
          </cell>
          <cell r="G151">
            <v>0</v>
          </cell>
        </row>
        <row r="152">
          <cell r="B152" t="str">
            <v>T2-3</v>
          </cell>
          <cell r="D152" t="str">
            <v>- Nhân công thí nghiệm</v>
          </cell>
          <cell r="E152" t="str">
            <v>b1</v>
          </cell>
          <cell r="F152" t="str">
            <v>NCTN×0,934</v>
          </cell>
          <cell r="G152">
            <v>0</v>
          </cell>
        </row>
        <row r="153">
          <cell r="C153">
            <v>3</v>
          </cell>
          <cell r="D153" t="str">
            <v xml:space="preserve"> Chi phí máy thi công</v>
          </cell>
          <cell r="E153" t="str">
            <v>C</v>
          </cell>
          <cell r="F153" t="str">
            <v>c1</v>
          </cell>
          <cell r="G153">
            <v>0</v>
          </cell>
        </row>
        <row r="154">
          <cell r="B154" t="str">
            <v>T2-3</v>
          </cell>
          <cell r="D154" t="str">
            <v>- Máy thi công thí nghiệm</v>
          </cell>
          <cell r="E154" t="str">
            <v>c1</v>
          </cell>
          <cell r="F154" t="str">
            <v>MTC</v>
          </cell>
          <cell r="G154">
            <v>0</v>
          </cell>
        </row>
        <row r="155">
          <cell r="C155" t="str">
            <v>II</v>
          </cell>
          <cell r="D155" t="str">
            <v>CHI PHÍ CHUNG</v>
          </cell>
          <cell r="E155" t="str">
            <v>C</v>
          </cell>
          <cell r="F155" t="str">
            <v>65%B</v>
          </cell>
          <cell r="G155">
            <v>0</v>
          </cell>
        </row>
        <row r="156">
          <cell r="D156" t="str">
            <v>GIÁ THÀNH DỰ TOÁN XÂY DỰNG</v>
          </cell>
          <cell r="E156" t="str">
            <v>Zo</v>
          </cell>
          <cell r="F156" t="str">
            <v>T+C</v>
          </cell>
          <cell r="G156">
            <v>0</v>
          </cell>
        </row>
        <row r="157">
          <cell r="C157" t="str">
            <v>III</v>
          </cell>
          <cell r="D157" t="str">
            <v>THU NHẬP CHỊU THUẾ TÍNH TRƯỚC</v>
          </cell>
          <cell r="E157" t="str">
            <v>TL</v>
          </cell>
          <cell r="F157" t="str">
            <v>6%Zo</v>
          </cell>
          <cell r="G157">
            <v>0</v>
          </cell>
        </row>
        <row r="158">
          <cell r="B158" t="str">
            <v>TNT2-3</v>
          </cell>
          <cell r="D158" t="str">
            <v>Giá trị dự toán xây lắp trước thuế</v>
          </cell>
          <cell r="E158" t="str">
            <v>Z</v>
          </cell>
          <cell r="F158" t="str">
            <v>Zo+TL</v>
          </cell>
          <cell r="G158">
            <v>0</v>
          </cell>
        </row>
        <row r="159">
          <cell r="C159" t="str">
            <v>IV</v>
          </cell>
          <cell r="D159" t="str">
            <v>THUẾ GIÁ TRỊ GIA TĂNG ĐẦU RA</v>
          </cell>
          <cell r="E159" t="str">
            <v>VAT</v>
          </cell>
          <cell r="F159" t="str">
            <v>10%Z</v>
          </cell>
          <cell r="G159">
            <v>0</v>
          </cell>
        </row>
        <row r="160">
          <cell r="C160" t="str">
            <v>V</v>
          </cell>
          <cell r="D160" t="str">
            <v>GIÁ TRỊ DỰ TOÁN  XÂY LẮP SAU THUẾ</v>
          </cell>
          <cell r="E160" t="str">
            <v>Gxl</v>
          </cell>
          <cell r="F160" t="str">
            <v>Z+VAT</v>
          </cell>
          <cell r="G160">
            <v>0</v>
          </cell>
        </row>
        <row r="161">
          <cell r="B161" t="str">
            <v>T3</v>
          </cell>
          <cell r="D161" t="str">
            <v>Đường dây hạ thế</v>
          </cell>
        </row>
        <row r="162">
          <cell r="C162" t="str">
            <v>I</v>
          </cell>
          <cell r="D162" t="str">
            <v>CHI PHÍ TRỰC TIẾP</v>
          </cell>
          <cell r="E162" t="str">
            <v>T</v>
          </cell>
          <cell r="F162" t="str">
            <v>A+B+C</v>
          </cell>
          <cell r="G162">
            <v>0</v>
          </cell>
        </row>
        <row r="163">
          <cell r="C163">
            <v>1</v>
          </cell>
          <cell r="D163" t="str">
            <v xml:space="preserve"> Chi phí vật liệu </v>
          </cell>
          <cell r="E163" t="str">
            <v>A</v>
          </cell>
          <cell r="F163" t="str">
            <v>a1</v>
          </cell>
          <cell r="G163">
            <v>0</v>
          </cell>
        </row>
        <row r="164">
          <cell r="B164" t="str">
            <v>T3</v>
          </cell>
          <cell r="D164" t="str">
            <v>- Vật liệu thí nghiệm</v>
          </cell>
          <cell r="E164" t="str">
            <v>a1</v>
          </cell>
          <cell r="F164" t="str">
            <v>VL</v>
          </cell>
          <cell r="G164">
            <v>0</v>
          </cell>
        </row>
        <row r="165">
          <cell r="C165">
            <v>2</v>
          </cell>
          <cell r="D165" t="str">
            <v xml:space="preserve"> Chi phí nhân công </v>
          </cell>
          <cell r="E165" t="str">
            <v>B</v>
          </cell>
          <cell r="F165" t="str">
            <v xml:space="preserve">b1 </v>
          </cell>
          <cell r="G165">
            <v>0</v>
          </cell>
        </row>
        <row r="166">
          <cell r="B166" t="str">
            <v>T3</v>
          </cell>
          <cell r="D166" t="str">
            <v>- Nhân công thí nghiệm</v>
          </cell>
          <cell r="E166" t="str">
            <v>b1</v>
          </cell>
          <cell r="F166" t="str">
            <v>NCTN×0,934</v>
          </cell>
          <cell r="G166">
            <v>0</v>
          </cell>
        </row>
        <row r="167">
          <cell r="C167">
            <v>3</v>
          </cell>
          <cell r="D167" t="str">
            <v xml:space="preserve"> Chi phí máy thi công</v>
          </cell>
          <cell r="E167" t="str">
            <v>C</v>
          </cell>
          <cell r="F167" t="str">
            <v>c1</v>
          </cell>
          <cell r="G167">
            <v>0</v>
          </cell>
        </row>
        <row r="168">
          <cell r="B168" t="str">
            <v>T3</v>
          </cell>
          <cell r="D168" t="str">
            <v>- Máy thi công thí nghiệm</v>
          </cell>
          <cell r="E168" t="str">
            <v>c1</v>
          </cell>
          <cell r="F168" t="str">
            <v>MTC</v>
          </cell>
          <cell r="G168">
            <v>0</v>
          </cell>
        </row>
        <row r="169">
          <cell r="C169" t="str">
            <v>II</v>
          </cell>
          <cell r="D169" t="str">
            <v>CHI PHÍ CHUNG</v>
          </cell>
          <cell r="E169" t="str">
            <v>C</v>
          </cell>
          <cell r="F169" t="str">
            <v>65%B</v>
          </cell>
          <cell r="G169">
            <v>0</v>
          </cell>
        </row>
        <row r="170">
          <cell r="D170" t="str">
            <v>GIÁ THÀNH DỰ TOÁN XÂY DỰNG</v>
          </cell>
          <cell r="E170" t="str">
            <v>Zo</v>
          </cell>
          <cell r="F170" t="str">
            <v>T+C</v>
          </cell>
          <cell r="G170">
            <v>0</v>
          </cell>
        </row>
        <row r="171">
          <cell r="C171" t="str">
            <v>III</v>
          </cell>
          <cell r="D171" t="str">
            <v>THU NHẬP CHỊU THUẾ TÍNH TRƯỚC</v>
          </cell>
          <cell r="E171" t="str">
            <v>TL</v>
          </cell>
          <cell r="F171" t="str">
            <v>6%Zo</v>
          </cell>
          <cell r="G171">
            <v>0</v>
          </cell>
        </row>
        <row r="172">
          <cell r="B172" t="str">
            <v>TNT3</v>
          </cell>
          <cell r="D172" t="str">
            <v>Giá trị dự toán xây lắp trước thuế</v>
          </cell>
          <cell r="E172" t="str">
            <v>Z</v>
          </cell>
          <cell r="F172" t="str">
            <v>Zo+TL</v>
          </cell>
          <cell r="G172">
            <v>0</v>
          </cell>
        </row>
        <row r="173">
          <cell r="C173" t="str">
            <v>IV</v>
          </cell>
          <cell r="D173" t="str">
            <v>THUẾ GIÁ TRỊ GIA TĂNG ĐẦU RA</v>
          </cell>
          <cell r="E173" t="str">
            <v>VAT</v>
          </cell>
          <cell r="F173" t="str">
            <v>10%Z</v>
          </cell>
          <cell r="G173">
            <v>0</v>
          </cell>
        </row>
        <row r="174">
          <cell r="C174" t="str">
            <v>V</v>
          </cell>
          <cell r="D174" t="str">
            <v>GIÁ TRỊ DỰ TOÁN  XÂY LẮP SAU THUẾ</v>
          </cell>
          <cell r="E174" t="str">
            <v>Gxl</v>
          </cell>
          <cell r="F174" t="str">
            <v>Z+VAT</v>
          </cell>
          <cell r="G174">
            <v>0</v>
          </cell>
        </row>
        <row r="175">
          <cell r="C175" t="str">
            <v>B</v>
          </cell>
          <cell r="D175" t="str">
            <v>PHẦN TRẠM BIẾN ÁP</v>
          </cell>
        </row>
        <row r="176">
          <cell r="B176" t="str">
            <v>TR25</v>
          </cell>
          <cell r="D176" t="str">
            <v>0 Trạm 1 pha 25kVA</v>
          </cell>
        </row>
        <row r="177">
          <cell r="C177" t="str">
            <v>I</v>
          </cell>
          <cell r="D177" t="str">
            <v>CHI PHÍ TRỰC TIẾP</v>
          </cell>
          <cell r="E177" t="str">
            <v>T</v>
          </cell>
          <cell r="F177" t="str">
            <v>A+B+C</v>
          </cell>
          <cell r="G177">
            <v>0</v>
          </cell>
        </row>
        <row r="178">
          <cell r="C178">
            <v>1</v>
          </cell>
          <cell r="D178" t="str">
            <v xml:space="preserve"> Chi phí vật liệu </v>
          </cell>
          <cell r="E178" t="str">
            <v>A</v>
          </cell>
          <cell r="F178" t="str">
            <v>a1</v>
          </cell>
          <cell r="G178">
            <v>0</v>
          </cell>
        </row>
        <row r="179">
          <cell r="B179" t="str">
            <v>TR25</v>
          </cell>
          <cell r="D179" t="str">
            <v>- Vật liệu thí nghiệm</v>
          </cell>
          <cell r="E179" t="str">
            <v>a1</v>
          </cell>
          <cell r="F179" t="str">
            <v>VL</v>
          </cell>
          <cell r="G179">
            <v>0</v>
          </cell>
        </row>
        <row r="180">
          <cell r="C180">
            <v>2</v>
          </cell>
          <cell r="D180" t="str">
            <v xml:space="preserve"> Chi phí nhân công </v>
          </cell>
          <cell r="E180" t="str">
            <v>B</v>
          </cell>
          <cell r="F180" t="str">
            <v xml:space="preserve">b1 </v>
          </cell>
          <cell r="G180">
            <v>0</v>
          </cell>
        </row>
        <row r="181">
          <cell r="B181" t="str">
            <v>TR25</v>
          </cell>
          <cell r="D181" t="str">
            <v>- Nhân công thí nghiệm</v>
          </cell>
          <cell r="E181" t="str">
            <v>b1</v>
          </cell>
          <cell r="F181" t="str">
            <v>NCTN×0,934</v>
          </cell>
          <cell r="G181">
            <v>0</v>
          </cell>
        </row>
        <row r="182">
          <cell r="C182">
            <v>3</v>
          </cell>
          <cell r="D182" t="str">
            <v xml:space="preserve"> Chi phí máy thi công</v>
          </cell>
          <cell r="E182" t="str">
            <v>C</v>
          </cell>
          <cell r="F182" t="str">
            <v>c1</v>
          </cell>
          <cell r="G182">
            <v>0</v>
          </cell>
        </row>
        <row r="183">
          <cell r="B183" t="str">
            <v>TR25</v>
          </cell>
          <cell r="D183" t="str">
            <v>- Máy thi công thí nghiệm</v>
          </cell>
          <cell r="E183" t="str">
            <v>c1</v>
          </cell>
          <cell r="F183" t="str">
            <v>MTC</v>
          </cell>
          <cell r="G183">
            <v>0</v>
          </cell>
        </row>
        <row r="184">
          <cell r="C184" t="str">
            <v>II</v>
          </cell>
          <cell r="D184" t="str">
            <v>CHI PHÍ CHUNG</v>
          </cell>
          <cell r="E184" t="str">
            <v>C</v>
          </cell>
          <cell r="F184" t="str">
            <v>65%B</v>
          </cell>
          <cell r="G184">
            <v>0</v>
          </cell>
        </row>
        <row r="185">
          <cell r="D185" t="str">
            <v>GIÁ THÀNH DỰ TOÁN XÂY DỰNG</v>
          </cell>
          <cell r="E185" t="str">
            <v>Zo</v>
          </cell>
          <cell r="F185" t="str">
            <v>T+C</v>
          </cell>
          <cell r="G185">
            <v>0</v>
          </cell>
        </row>
        <row r="186">
          <cell r="C186" t="str">
            <v>III</v>
          </cell>
          <cell r="D186" t="str">
            <v>THU NHẬP CHỊU THUẾ TÍNH TRƯỚC</v>
          </cell>
          <cell r="E186" t="str">
            <v>TL</v>
          </cell>
          <cell r="F186" t="str">
            <v>6%Zo</v>
          </cell>
          <cell r="G186">
            <v>0</v>
          </cell>
        </row>
        <row r="187">
          <cell r="B187" t="str">
            <v>TNTR25</v>
          </cell>
          <cell r="D187" t="str">
            <v>Giá trị dự toán xây lắp trước thuế</v>
          </cell>
          <cell r="E187" t="str">
            <v>Z</v>
          </cell>
          <cell r="F187" t="str">
            <v>Zo+TL</v>
          </cell>
          <cell r="G187">
            <v>0</v>
          </cell>
        </row>
        <row r="188">
          <cell r="C188" t="str">
            <v>IV</v>
          </cell>
          <cell r="D188" t="str">
            <v>THUẾ GIÁ TRỊ GIA TĂNG ĐẦU RA</v>
          </cell>
          <cell r="E188" t="str">
            <v>VAT</v>
          </cell>
          <cell r="F188" t="str">
            <v>10%Z</v>
          </cell>
          <cell r="G188">
            <v>0</v>
          </cell>
        </row>
        <row r="189">
          <cell r="C189" t="str">
            <v>V</v>
          </cell>
          <cell r="D189" t="str">
            <v>GIÁ TRỊ DỰ TOÁN  XÂY LẮP SAU THUẾ</v>
          </cell>
          <cell r="E189" t="str">
            <v>Gxl</v>
          </cell>
          <cell r="F189" t="str">
            <v>Z+VAT</v>
          </cell>
          <cell r="G189">
            <v>0</v>
          </cell>
        </row>
        <row r="190">
          <cell r="B190" t="str">
            <v>TR375</v>
          </cell>
          <cell r="D190" t="str">
            <v>0 Trạm 1 pha 37,5kVA</v>
          </cell>
        </row>
        <row r="191">
          <cell r="C191" t="str">
            <v>I</v>
          </cell>
          <cell r="D191" t="str">
            <v>CHI PHÍ TRỰC TIẾP</v>
          </cell>
          <cell r="E191" t="str">
            <v>T</v>
          </cell>
          <cell r="F191" t="str">
            <v>A+B+C</v>
          </cell>
          <cell r="G191">
            <v>0</v>
          </cell>
        </row>
        <row r="192">
          <cell r="C192">
            <v>1</v>
          </cell>
          <cell r="D192" t="str">
            <v xml:space="preserve"> Chi phí vật liệu </v>
          </cell>
          <cell r="E192" t="str">
            <v>A</v>
          </cell>
          <cell r="F192" t="str">
            <v>a1</v>
          </cell>
          <cell r="G192">
            <v>0</v>
          </cell>
        </row>
        <row r="193">
          <cell r="B193" t="str">
            <v>TR375</v>
          </cell>
          <cell r="D193" t="str">
            <v>- Vật liệu thí nghiệm</v>
          </cell>
          <cell r="E193" t="str">
            <v>a1</v>
          </cell>
          <cell r="F193" t="str">
            <v>VL</v>
          </cell>
          <cell r="G193">
            <v>0</v>
          </cell>
        </row>
        <row r="194">
          <cell r="C194">
            <v>2</v>
          </cell>
          <cell r="D194" t="str">
            <v xml:space="preserve"> Chi phí nhân công </v>
          </cell>
          <cell r="E194" t="str">
            <v>B</v>
          </cell>
          <cell r="F194" t="str">
            <v xml:space="preserve">b1 </v>
          </cell>
          <cell r="G194">
            <v>0</v>
          </cell>
        </row>
        <row r="195">
          <cell r="B195" t="str">
            <v>TR375</v>
          </cell>
          <cell r="D195" t="str">
            <v>- Nhân công thí nghiệm</v>
          </cell>
          <cell r="E195" t="str">
            <v>b1</v>
          </cell>
          <cell r="F195" t="str">
            <v>NCTN×0,934</v>
          </cell>
          <cell r="G195">
            <v>0</v>
          </cell>
        </row>
        <row r="196">
          <cell r="C196">
            <v>3</v>
          </cell>
          <cell r="D196" t="str">
            <v xml:space="preserve"> Chi phí máy thi công</v>
          </cell>
          <cell r="E196" t="str">
            <v>C</v>
          </cell>
          <cell r="F196" t="str">
            <v>c1</v>
          </cell>
          <cell r="G196">
            <v>0</v>
          </cell>
        </row>
        <row r="197">
          <cell r="B197" t="str">
            <v>TR375</v>
          </cell>
          <cell r="D197" t="str">
            <v>- Máy thi công thí nghiệm</v>
          </cell>
          <cell r="E197" t="str">
            <v>c1</v>
          </cell>
          <cell r="F197" t="str">
            <v>MTC</v>
          </cell>
          <cell r="G197">
            <v>0</v>
          </cell>
        </row>
        <row r="198">
          <cell r="C198" t="str">
            <v>II</v>
          </cell>
          <cell r="D198" t="str">
            <v>CHI PHÍ CHUNG</v>
          </cell>
          <cell r="E198" t="str">
            <v>C</v>
          </cell>
          <cell r="F198" t="str">
            <v>65%B</v>
          </cell>
          <cell r="G198">
            <v>0</v>
          </cell>
        </row>
        <row r="199">
          <cell r="D199" t="str">
            <v>GIÁ THÀNH DỰ TOÁN XÂY DỰNG</v>
          </cell>
          <cell r="E199" t="str">
            <v>Zo</v>
          </cell>
          <cell r="F199" t="str">
            <v>T+C</v>
          </cell>
          <cell r="G199">
            <v>0</v>
          </cell>
        </row>
        <row r="200">
          <cell r="C200" t="str">
            <v>III</v>
          </cell>
          <cell r="D200" t="str">
            <v>THU NHẬP CHỊU THUẾ TÍNH TRƯỚC</v>
          </cell>
          <cell r="E200" t="str">
            <v>TL</v>
          </cell>
          <cell r="F200" t="str">
            <v>6%Zo</v>
          </cell>
          <cell r="G200">
            <v>0</v>
          </cell>
        </row>
        <row r="201">
          <cell r="B201" t="str">
            <v>TNTR375</v>
          </cell>
          <cell r="D201" t="str">
            <v>Giá trị dự toán xây lắp trước thuế</v>
          </cell>
          <cell r="E201" t="str">
            <v>Z</v>
          </cell>
          <cell r="F201" t="str">
            <v>Zo+TL</v>
          </cell>
          <cell r="G201">
            <v>0</v>
          </cell>
        </row>
        <row r="202">
          <cell r="C202" t="str">
            <v>IV</v>
          </cell>
          <cell r="D202" t="str">
            <v>THUẾ GIÁ TRỊ GIA TĂNG ĐẦU RA</v>
          </cell>
          <cell r="E202" t="str">
            <v>VAT</v>
          </cell>
          <cell r="F202" t="str">
            <v>10%Z</v>
          </cell>
          <cell r="G202">
            <v>0</v>
          </cell>
        </row>
        <row r="203">
          <cell r="C203" t="str">
            <v>V</v>
          </cell>
          <cell r="D203" t="str">
            <v>GIÁ TRỊ DỰ TOÁN  XÂY LẮP SAU THUẾ</v>
          </cell>
          <cell r="E203" t="str">
            <v>Gxl</v>
          </cell>
          <cell r="F203" t="str">
            <v>Z+VAT</v>
          </cell>
          <cell r="G203">
            <v>0</v>
          </cell>
        </row>
        <row r="204">
          <cell r="B204" t="str">
            <v>TR50</v>
          </cell>
          <cell r="D204" t="str">
            <v>0 Trạm 1 pha 2x25kVA</v>
          </cell>
        </row>
        <row r="205">
          <cell r="C205" t="str">
            <v>I</v>
          </cell>
          <cell r="D205" t="str">
            <v>CHI PHÍ TRỰC TIẾP</v>
          </cell>
          <cell r="E205" t="str">
            <v>T</v>
          </cell>
          <cell r="F205" t="str">
            <v>A+B+C</v>
          </cell>
          <cell r="G205">
            <v>0</v>
          </cell>
        </row>
        <row r="206">
          <cell r="C206">
            <v>1</v>
          </cell>
          <cell r="D206" t="str">
            <v xml:space="preserve"> Chi phí vật liệu </v>
          </cell>
          <cell r="E206" t="str">
            <v>A</v>
          </cell>
          <cell r="F206" t="str">
            <v>a1</v>
          </cell>
          <cell r="G206">
            <v>0</v>
          </cell>
        </row>
        <row r="207">
          <cell r="B207" t="str">
            <v>TR50</v>
          </cell>
          <cell r="D207" t="str">
            <v>- Vật liệu thí nghiệm</v>
          </cell>
          <cell r="E207" t="str">
            <v>a1</v>
          </cell>
          <cell r="F207" t="str">
            <v>VL</v>
          </cell>
          <cell r="G207">
            <v>0</v>
          </cell>
        </row>
        <row r="208">
          <cell r="C208">
            <v>2</v>
          </cell>
          <cell r="D208" t="str">
            <v xml:space="preserve"> Chi phí nhân công </v>
          </cell>
          <cell r="E208" t="str">
            <v>B</v>
          </cell>
          <cell r="F208" t="str">
            <v xml:space="preserve">b1 </v>
          </cell>
          <cell r="G208">
            <v>0</v>
          </cell>
        </row>
        <row r="209">
          <cell r="B209" t="str">
            <v>TR50</v>
          </cell>
          <cell r="D209" t="str">
            <v>- Nhân công thí nghiệm</v>
          </cell>
          <cell r="E209" t="str">
            <v>b1</v>
          </cell>
          <cell r="F209" t="str">
            <v>NCTN×0,9</v>
          </cell>
          <cell r="G209">
            <v>0</v>
          </cell>
        </row>
        <row r="210">
          <cell r="C210">
            <v>3</v>
          </cell>
          <cell r="D210" t="str">
            <v xml:space="preserve"> Chi phí máy thi công</v>
          </cell>
          <cell r="E210" t="str">
            <v>C</v>
          </cell>
          <cell r="F210" t="str">
            <v>c1</v>
          </cell>
          <cell r="G210">
            <v>0</v>
          </cell>
        </row>
        <row r="211">
          <cell r="B211" t="str">
            <v>TR50</v>
          </cell>
          <cell r="D211" t="str">
            <v>- Máy thi công thí nghiệm</v>
          </cell>
          <cell r="E211" t="str">
            <v>c1</v>
          </cell>
          <cell r="F211" t="str">
            <v>MTC</v>
          </cell>
          <cell r="G211">
            <v>0</v>
          </cell>
        </row>
        <row r="212">
          <cell r="C212" t="str">
            <v>II</v>
          </cell>
          <cell r="D212" t="str">
            <v>CHI PHÍ CHUNG</v>
          </cell>
          <cell r="E212" t="str">
            <v>C</v>
          </cell>
          <cell r="F212" t="str">
            <v>65%B</v>
          </cell>
          <cell r="G212">
            <v>0</v>
          </cell>
        </row>
        <row r="213">
          <cell r="D213" t="str">
            <v>GIÁ THÀNH DỰ TOÁN XÂY DỰNG</v>
          </cell>
          <cell r="E213" t="str">
            <v>Zo</v>
          </cell>
          <cell r="F213" t="str">
            <v>T+C</v>
          </cell>
          <cell r="G213">
            <v>0</v>
          </cell>
        </row>
        <row r="214">
          <cell r="C214" t="str">
            <v>III</v>
          </cell>
          <cell r="D214" t="str">
            <v>THU NHẬP CHỊU THUẾ TÍNH TRƯỚC</v>
          </cell>
          <cell r="E214" t="str">
            <v>TL</v>
          </cell>
          <cell r="F214" t="str">
            <v>6%Zo</v>
          </cell>
          <cell r="G214">
            <v>0</v>
          </cell>
        </row>
        <row r="215">
          <cell r="B215" t="str">
            <v>TNTR50</v>
          </cell>
          <cell r="D215" t="str">
            <v>Giá trị dự toán xây lắp trước thuế</v>
          </cell>
          <cell r="E215" t="str">
            <v>Z</v>
          </cell>
          <cell r="F215" t="str">
            <v>Zo+TL</v>
          </cell>
          <cell r="G215">
            <v>0</v>
          </cell>
        </row>
        <row r="216">
          <cell r="C216" t="str">
            <v>IV</v>
          </cell>
          <cell r="D216" t="str">
            <v>THUẾ GIÁ TRỊ GIA TĂNG ĐẦU RA</v>
          </cell>
          <cell r="E216" t="str">
            <v>VAT</v>
          </cell>
          <cell r="F216" t="str">
            <v>10%Z</v>
          </cell>
          <cell r="G216">
            <v>0</v>
          </cell>
        </row>
        <row r="217">
          <cell r="C217" t="str">
            <v>V</v>
          </cell>
          <cell r="D217" t="str">
            <v>GIÁ TRỊ DỰ TOÁN  XÂY LẮP SAU THUẾ</v>
          </cell>
          <cell r="E217" t="str">
            <v>Gxl</v>
          </cell>
          <cell r="F217" t="str">
            <v>Z+VAT</v>
          </cell>
          <cell r="G217">
            <v>0</v>
          </cell>
        </row>
        <row r="218">
          <cell r="B218" t="str">
            <v>TR75</v>
          </cell>
          <cell r="D218" t="str">
            <v>2 Trạm 1 pha 75kVA</v>
          </cell>
        </row>
        <row r="219">
          <cell r="C219" t="str">
            <v>I</v>
          </cell>
          <cell r="D219" t="str">
            <v>CHI PHÍ TRỰC TIẾP</v>
          </cell>
          <cell r="E219" t="str">
            <v>T</v>
          </cell>
          <cell r="F219" t="str">
            <v>A+B+C</v>
          </cell>
          <cell r="G219">
            <v>7050736</v>
          </cell>
        </row>
        <row r="220">
          <cell r="C220">
            <v>1</v>
          </cell>
          <cell r="D220" t="str">
            <v xml:space="preserve"> Chi phí vật liệu </v>
          </cell>
          <cell r="E220" t="str">
            <v>A</v>
          </cell>
          <cell r="F220" t="str">
            <v>a1</v>
          </cell>
          <cell r="G220">
            <v>229118</v>
          </cell>
        </row>
        <row r="221">
          <cell r="B221" t="str">
            <v>TR75</v>
          </cell>
          <cell r="D221" t="str">
            <v>- Vật liệu thí nghiệm</v>
          </cell>
          <cell r="E221" t="str">
            <v>a1</v>
          </cell>
          <cell r="F221" t="str">
            <v>VL</v>
          </cell>
          <cell r="G221">
            <v>229118</v>
          </cell>
        </row>
        <row r="222">
          <cell r="C222">
            <v>2</v>
          </cell>
          <cell r="D222" t="str">
            <v xml:space="preserve"> Chi phí nhân công </v>
          </cell>
          <cell r="E222" t="str">
            <v>B</v>
          </cell>
          <cell r="F222" t="str">
            <v xml:space="preserve">b1 </v>
          </cell>
          <cell r="G222">
            <v>6086234</v>
          </cell>
        </row>
        <row r="223">
          <cell r="B223" t="str">
            <v>TR75</v>
          </cell>
          <cell r="D223" t="str">
            <v>- Nhân công thí nghiệm</v>
          </cell>
          <cell r="E223" t="str">
            <v>b1</v>
          </cell>
          <cell r="F223" t="str">
            <v>NCTN×1</v>
          </cell>
          <cell r="G223">
            <v>6086234</v>
          </cell>
        </row>
        <row r="224">
          <cell r="C224">
            <v>3</v>
          </cell>
          <cell r="D224" t="str">
            <v xml:space="preserve"> Chi phí máy thi công</v>
          </cell>
          <cell r="E224" t="str">
            <v>C</v>
          </cell>
          <cell r="F224" t="str">
            <v>c1</v>
          </cell>
          <cell r="G224">
            <v>735384</v>
          </cell>
        </row>
        <row r="225">
          <cell r="B225" t="str">
            <v>TR75</v>
          </cell>
          <cell r="D225" t="str">
            <v>- Máy thi công thí nghiệm</v>
          </cell>
          <cell r="E225" t="str">
            <v>c1</v>
          </cell>
          <cell r="F225" t="str">
            <v>MTC</v>
          </cell>
          <cell r="G225">
            <v>735384</v>
          </cell>
        </row>
        <row r="226">
          <cell r="C226" t="str">
            <v>II</v>
          </cell>
          <cell r="D226" t="str">
            <v>CHI PHÍ CHUNG</v>
          </cell>
          <cell r="E226" t="str">
            <v>C</v>
          </cell>
          <cell r="F226" t="str">
            <v>65%B</v>
          </cell>
          <cell r="G226">
            <v>3956052</v>
          </cell>
        </row>
        <row r="227">
          <cell r="D227" t="str">
            <v>GIÁ THÀNH DỰ TOÁN XÂY DỰNG</v>
          </cell>
          <cell r="E227" t="str">
            <v>Zo</v>
          </cell>
          <cell r="F227" t="str">
            <v>T+C</v>
          </cell>
          <cell r="G227">
            <v>11006788</v>
          </cell>
        </row>
        <row r="228">
          <cell r="C228" t="str">
            <v>III</v>
          </cell>
          <cell r="D228" t="str">
            <v>THU NHẬP CHỊU THUẾ TÍNH TRƯỚC</v>
          </cell>
          <cell r="E228" t="str">
            <v>TL</v>
          </cell>
          <cell r="F228" t="str">
            <v>6%Zo</v>
          </cell>
          <cell r="G228">
            <v>660407</v>
          </cell>
        </row>
        <row r="229">
          <cell r="B229" t="str">
            <v>TNTR75</v>
          </cell>
          <cell r="D229" t="str">
            <v>Giá trị dự toán xây lắp trước thuế</v>
          </cell>
          <cell r="E229" t="str">
            <v>Z</v>
          </cell>
          <cell r="F229" t="str">
            <v>Zo+TL</v>
          </cell>
          <cell r="G229">
            <v>11667195</v>
          </cell>
        </row>
        <row r="230">
          <cell r="C230" t="str">
            <v>IV</v>
          </cell>
          <cell r="D230" t="str">
            <v>THUẾ GIÁ TRỊ GIA TĂNG ĐẦU RA</v>
          </cell>
          <cell r="E230" t="str">
            <v>VAT</v>
          </cell>
          <cell r="F230" t="str">
            <v>10%Z</v>
          </cell>
          <cell r="G230">
            <v>1166720</v>
          </cell>
        </row>
        <row r="231">
          <cell r="C231" t="str">
            <v>V</v>
          </cell>
          <cell r="D231" t="str">
            <v>GIÁ TRỊ DỰ TOÁN  XÂY LẮP SAU THUẾ</v>
          </cell>
          <cell r="E231" t="str">
            <v>Gxl</v>
          </cell>
          <cell r="F231" t="str">
            <v>Z+VAT</v>
          </cell>
          <cell r="G231">
            <v>12833915</v>
          </cell>
        </row>
        <row r="232">
          <cell r="B232" t="str">
            <v>TR100</v>
          </cell>
          <cell r="D232" t="str">
            <v>0 Trạm 1 pha 100kVA</v>
          </cell>
        </row>
        <row r="233">
          <cell r="C233" t="str">
            <v>I</v>
          </cell>
          <cell r="D233" t="str">
            <v>CHI PHÍ TRỰC TIẾP</v>
          </cell>
          <cell r="E233" t="str">
            <v>T</v>
          </cell>
          <cell r="F233" t="str">
            <v>A+B+C</v>
          </cell>
          <cell r="G233">
            <v>0</v>
          </cell>
        </row>
        <row r="234">
          <cell r="C234">
            <v>1</v>
          </cell>
          <cell r="D234" t="str">
            <v xml:space="preserve"> Chi phí vật liệu </v>
          </cell>
          <cell r="E234" t="str">
            <v>A</v>
          </cell>
          <cell r="F234" t="str">
            <v>a1</v>
          </cell>
          <cell r="G234">
            <v>0</v>
          </cell>
        </row>
        <row r="235">
          <cell r="B235" t="str">
            <v>TR100</v>
          </cell>
          <cell r="D235" t="str">
            <v>- Vật liệu thí nghiệm</v>
          </cell>
          <cell r="E235" t="str">
            <v>a1</v>
          </cell>
          <cell r="F235" t="str">
            <v>VL</v>
          </cell>
          <cell r="G235">
            <v>0</v>
          </cell>
        </row>
        <row r="236">
          <cell r="C236">
            <v>2</v>
          </cell>
          <cell r="D236" t="str">
            <v xml:space="preserve"> Chi phí nhân công </v>
          </cell>
          <cell r="E236" t="str">
            <v>B</v>
          </cell>
          <cell r="F236" t="str">
            <v xml:space="preserve">b1 </v>
          </cell>
          <cell r="G236">
            <v>0</v>
          </cell>
        </row>
        <row r="237">
          <cell r="B237" t="str">
            <v>TR100</v>
          </cell>
          <cell r="D237" t="str">
            <v>- Nhân công thí nghiệm</v>
          </cell>
          <cell r="E237" t="str">
            <v>b1</v>
          </cell>
          <cell r="F237" t="str">
            <v>NCTN×0,934</v>
          </cell>
          <cell r="G237">
            <v>0</v>
          </cell>
        </row>
        <row r="238">
          <cell r="C238">
            <v>3</v>
          </cell>
          <cell r="D238" t="str">
            <v xml:space="preserve"> Chi phí máy thi công</v>
          </cell>
          <cell r="E238" t="str">
            <v>C</v>
          </cell>
          <cell r="F238" t="str">
            <v>c1</v>
          </cell>
          <cell r="G238">
            <v>0</v>
          </cell>
        </row>
        <row r="239">
          <cell r="B239" t="str">
            <v>TR100</v>
          </cell>
          <cell r="D239" t="str">
            <v>- Máy thi công thí nghiệm</v>
          </cell>
          <cell r="E239" t="str">
            <v>c1</v>
          </cell>
          <cell r="F239" t="str">
            <v>MTC</v>
          </cell>
          <cell r="G239">
            <v>0</v>
          </cell>
        </row>
        <row r="240">
          <cell r="C240" t="str">
            <v>II</v>
          </cell>
          <cell r="D240" t="str">
            <v>CHI PHÍ CHUNG</v>
          </cell>
          <cell r="E240" t="str">
            <v>C</v>
          </cell>
          <cell r="F240" t="str">
            <v>65%B</v>
          </cell>
          <cell r="G240">
            <v>0</v>
          </cell>
        </row>
        <row r="241">
          <cell r="D241" t="str">
            <v>GIÁ THÀNH DỰ TOÁN XÂY DỰNG</v>
          </cell>
          <cell r="E241" t="str">
            <v>Zo</v>
          </cell>
          <cell r="F241" t="str">
            <v>T+C</v>
          </cell>
          <cell r="G241">
            <v>0</v>
          </cell>
        </row>
        <row r="242">
          <cell r="C242" t="str">
            <v>III</v>
          </cell>
          <cell r="D242" t="str">
            <v>THU NHẬP CHỊU THUẾ TÍNH TRƯỚC</v>
          </cell>
          <cell r="E242" t="str">
            <v>TL</v>
          </cell>
          <cell r="F242" t="str">
            <v>6%Zo</v>
          </cell>
          <cell r="G242">
            <v>0</v>
          </cell>
        </row>
        <row r="243">
          <cell r="B243" t="str">
            <v>TNTR100</v>
          </cell>
          <cell r="D243" t="str">
            <v>Giá trị dự toán xây lắp trước thuế</v>
          </cell>
          <cell r="E243" t="str">
            <v>Z</v>
          </cell>
          <cell r="F243" t="str">
            <v>Zo+TL</v>
          </cell>
          <cell r="G243">
            <v>0</v>
          </cell>
        </row>
        <row r="244">
          <cell r="C244" t="str">
            <v>IV</v>
          </cell>
          <cell r="D244" t="str">
            <v>THUẾ GIÁ TRỊ GIA TĂNG ĐẦU RA</v>
          </cell>
          <cell r="E244" t="str">
            <v>VAT</v>
          </cell>
          <cell r="F244" t="str">
            <v>10%Z</v>
          </cell>
          <cell r="G244">
            <v>0</v>
          </cell>
        </row>
        <row r="245">
          <cell r="C245" t="str">
            <v>V</v>
          </cell>
          <cell r="D245" t="str">
            <v>GIÁ TRỊ DỰ TOÁN  XÂY LẮP SAU THUẾ</v>
          </cell>
          <cell r="E245" t="str">
            <v>Gxl</v>
          </cell>
          <cell r="F245" t="str">
            <v>Z+VAT</v>
          </cell>
          <cell r="G245">
            <v>0</v>
          </cell>
        </row>
        <row r="246">
          <cell r="B246" t="str">
            <v>TR3X25</v>
          </cell>
          <cell r="D246" t="str">
            <v>0 Trạm 3 pha 3x25kVA</v>
          </cell>
        </row>
        <row r="247">
          <cell r="C247" t="str">
            <v>I</v>
          </cell>
          <cell r="D247" t="str">
            <v>CHI PHÍ TRỰC TIẾP</v>
          </cell>
          <cell r="E247" t="str">
            <v>T</v>
          </cell>
          <cell r="F247" t="str">
            <v>A+B+C</v>
          </cell>
          <cell r="G247">
            <v>0</v>
          </cell>
        </row>
        <row r="248">
          <cell r="C248">
            <v>1</v>
          </cell>
          <cell r="D248" t="str">
            <v xml:space="preserve"> Chi phí vật liệu </v>
          </cell>
          <cell r="E248" t="str">
            <v>A</v>
          </cell>
          <cell r="F248" t="str">
            <v>a1</v>
          </cell>
          <cell r="G248">
            <v>0</v>
          </cell>
        </row>
        <row r="249">
          <cell r="B249" t="str">
            <v>TR3X25</v>
          </cell>
          <cell r="D249" t="str">
            <v>- Vật liệu thí nghiệm</v>
          </cell>
          <cell r="E249" t="str">
            <v>a1</v>
          </cell>
          <cell r="F249" t="str">
            <v>VL</v>
          </cell>
          <cell r="G249">
            <v>0</v>
          </cell>
        </row>
        <row r="250">
          <cell r="C250">
            <v>2</v>
          </cell>
          <cell r="D250" t="str">
            <v xml:space="preserve"> Chi phí nhân công </v>
          </cell>
          <cell r="E250" t="str">
            <v>B</v>
          </cell>
          <cell r="F250" t="str">
            <v xml:space="preserve">b1 </v>
          </cell>
          <cell r="G250">
            <v>0</v>
          </cell>
        </row>
        <row r="251">
          <cell r="B251" t="str">
            <v>TR3X25</v>
          </cell>
          <cell r="D251" t="str">
            <v>- Nhân công thí nghiệm</v>
          </cell>
          <cell r="E251" t="str">
            <v>b1</v>
          </cell>
          <cell r="F251" t="str">
            <v>NCTN×0,934</v>
          </cell>
          <cell r="G251">
            <v>0</v>
          </cell>
        </row>
        <row r="252">
          <cell r="C252">
            <v>3</v>
          </cell>
          <cell r="D252" t="str">
            <v xml:space="preserve"> Chi phí máy thi công</v>
          </cell>
          <cell r="E252" t="str">
            <v>C</v>
          </cell>
          <cell r="F252" t="str">
            <v>c1</v>
          </cell>
          <cell r="G252">
            <v>0</v>
          </cell>
        </row>
        <row r="253">
          <cell r="B253" t="str">
            <v>TR3X25</v>
          </cell>
          <cell r="D253" t="str">
            <v>- Máy thi công thí nghiệm</v>
          </cell>
          <cell r="E253" t="str">
            <v>c1</v>
          </cell>
          <cell r="F253" t="str">
            <v>MTC</v>
          </cell>
          <cell r="G253">
            <v>0</v>
          </cell>
        </row>
        <row r="254">
          <cell r="C254" t="str">
            <v>II</v>
          </cell>
          <cell r="D254" t="str">
            <v>CHI PHÍ CHUNG</v>
          </cell>
          <cell r="E254" t="str">
            <v>C</v>
          </cell>
          <cell r="F254" t="str">
            <v>65%B</v>
          </cell>
          <cell r="G254">
            <v>0</v>
          </cell>
        </row>
        <row r="255">
          <cell r="D255" t="str">
            <v>GIÁ THÀNH DỰ TOÁN XÂY DỰNG</v>
          </cell>
          <cell r="E255" t="str">
            <v>Zo</v>
          </cell>
          <cell r="F255" t="str">
            <v>T+C</v>
          </cell>
          <cell r="G255">
            <v>0</v>
          </cell>
        </row>
        <row r="256">
          <cell r="C256" t="str">
            <v>III</v>
          </cell>
          <cell r="D256" t="str">
            <v>THU NHẬP CHỊU THUẾ TÍNH TRƯỚC</v>
          </cell>
          <cell r="E256" t="str">
            <v>TL</v>
          </cell>
          <cell r="F256" t="str">
            <v>6%Zo</v>
          </cell>
          <cell r="G256">
            <v>0</v>
          </cell>
        </row>
        <row r="257">
          <cell r="B257" t="str">
            <v>TNTR3X25</v>
          </cell>
          <cell r="D257" t="str">
            <v>Giá trị dự toán xây lắp trước thuế</v>
          </cell>
          <cell r="E257" t="str">
            <v>Z</v>
          </cell>
          <cell r="F257" t="str">
            <v>Zo+TL</v>
          </cell>
          <cell r="G257">
            <v>0</v>
          </cell>
        </row>
        <row r="258">
          <cell r="C258" t="str">
            <v>IV</v>
          </cell>
          <cell r="D258" t="str">
            <v>THUẾ GIÁ TRỊ GIA TĂNG ĐẦU RA</v>
          </cell>
          <cell r="E258" t="str">
            <v>VAT</v>
          </cell>
          <cell r="F258" t="str">
            <v>10%Z</v>
          </cell>
          <cell r="G258">
            <v>0</v>
          </cell>
        </row>
        <row r="259">
          <cell r="C259" t="str">
            <v>V</v>
          </cell>
          <cell r="D259" t="str">
            <v>GIÁ TRỊ DỰ TOÁN  XÂY LẮP SAU THUẾ</v>
          </cell>
          <cell r="E259" t="str">
            <v>Gxl</v>
          </cell>
          <cell r="F259" t="str">
            <v>Z+VAT</v>
          </cell>
          <cell r="G259">
            <v>0</v>
          </cell>
        </row>
        <row r="260">
          <cell r="B260" t="str">
            <v>TR3X375</v>
          </cell>
          <cell r="D260" t="str">
            <v>0 Trạm 3 pha 3x37,5kVA</v>
          </cell>
        </row>
        <row r="261">
          <cell r="C261" t="str">
            <v>I</v>
          </cell>
          <cell r="D261" t="str">
            <v>CHI PHÍ TRỰC TIẾP</v>
          </cell>
          <cell r="E261" t="str">
            <v>T</v>
          </cell>
          <cell r="F261" t="str">
            <v>A+B+C</v>
          </cell>
          <cell r="G261">
            <v>0</v>
          </cell>
        </row>
        <row r="262">
          <cell r="C262">
            <v>1</v>
          </cell>
          <cell r="D262" t="str">
            <v xml:space="preserve"> Chi phí vật liệu </v>
          </cell>
          <cell r="E262" t="str">
            <v>A</v>
          </cell>
          <cell r="F262" t="str">
            <v>a1</v>
          </cell>
          <cell r="G262">
            <v>0</v>
          </cell>
        </row>
        <row r="263">
          <cell r="B263" t="str">
            <v>TR3X375</v>
          </cell>
          <cell r="D263" t="str">
            <v>- Vật liệu thí nghiệm</v>
          </cell>
          <cell r="E263" t="str">
            <v>a1</v>
          </cell>
          <cell r="F263" t="str">
            <v>VL</v>
          </cell>
          <cell r="G263">
            <v>0</v>
          </cell>
        </row>
        <row r="264">
          <cell r="C264">
            <v>2</v>
          </cell>
          <cell r="D264" t="str">
            <v xml:space="preserve"> Chi phí nhân công </v>
          </cell>
          <cell r="E264" t="str">
            <v>B</v>
          </cell>
          <cell r="F264" t="str">
            <v xml:space="preserve">b1 </v>
          </cell>
          <cell r="G264">
            <v>0</v>
          </cell>
        </row>
        <row r="265">
          <cell r="B265" t="str">
            <v>TR3X375</v>
          </cell>
          <cell r="D265" t="str">
            <v>- Nhân công thí nghiệm</v>
          </cell>
          <cell r="E265" t="str">
            <v>b1</v>
          </cell>
          <cell r="F265" t="str">
            <v>NCTN×0,934</v>
          </cell>
          <cell r="G265">
            <v>0</v>
          </cell>
        </row>
        <row r="266">
          <cell r="C266">
            <v>3</v>
          </cell>
          <cell r="D266" t="str">
            <v xml:space="preserve"> Chi phí máy thi công</v>
          </cell>
          <cell r="E266" t="str">
            <v>C</v>
          </cell>
          <cell r="F266" t="str">
            <v>c1</v>
          </cell>
          <cell r="G266">
            <v>0</v>
          </cell>
        </row>
        <row r="267">
          <cell r="B267" t="str">
            <v>TR3X375</v>
          </cell>
          <cell r="D267" t="str">
            <v>- Máy thi công thí nghiệm</v>
          </cell>
          <cell r="E267" t="str">
            <v>c1</v>
          </cell>
          <cell r="F267" t="str">
            <v>MTC</v>
          </cell>
          <cell r="G267">
            <v>0</v>
          </cell>
        </row>
        <row r="268">
          <cell r="C268" t="str">
            <v>II</v>
          </cell>
          <cell r="D268" t="str">
            <v>CHI PHÍ CHUNG</v>
          </cell>
          <cell r="E268" t="str">
            <v>C</v>
          </cell>
          <cell r="F268" t="str">
            <v>65%B</v>
          </cell>
          <cell r="G268">
            <v>0</v>
          </cell>
        </row>
        <row r="269">
          <cell r="D269" t="str">
            <v>GIÁ THÀNH DỰ TOÁN XÂY DỰNG</v>
          </cell>
          <cell r="E269" t="str">
            <v>Zo</v>
          </cell>
          <cell r="F269" t="str">
            <v>T+C</v>
          </cell>
          <cell r="G269">
            <v>0</v>
          </cell>
        </row>
        <row r="270">
          <cell r="C270" t="str">
            <v>III</v>
          </cell>
          <cell r="D270" t="str">
            <v>THU NHẬP CHỊU THUẾ TÍNH TRƯỚC</v>
          </cell>
          <cell r="E270" t="str">
            <v>TL</v>
          </cell>
          <cell r="F270" t="str">
            <v>6%Zo</v>
          </cell>
          <cell r="G270">
            <v>0</v>
          </cell>
        </row>
        <row r="271">
          <cell r="B271" t="str">
            <v>TNTR3X375</v>
          </cell>
          <cell r="D271" t="str">
            <v>Giá trị dự toán xây lắp trước thuế</v>
          </cell>
          <cell r="E271" t="str">
            <v>Z</v>
          </cell>
          <cell r="F271" t="str">
            <v>Zo+TL</v>
          </cell>
          <cell r="G271">
            <v>0</v>
          </cell>
        </row>
        <row r="272">
          <cell r="C272" t="str">
            <v>IV</v>
          </cell>
          <cell r="D272" t="str">
            <v>THUẾ GIÁ TRỊ GIA TĂNG ĐẦU RA</v>
          </cell>
          <cell r="E272" t="str">
            <v>VAT</v>
          </cell>
          <cell r="F272" t="str">
            <v>10%Z</v>
          </cell>
          <cell r="G272">
            <v>0</v>
          </cell>
        </row>
        <row r="273">
          <cell r="C273" t="str">
            <v>V</v>
          </cell>
          <cell r="D273" t="str">
            <v>GIÁ TRỊ DỰ TOÁN  XÂY LẮP SAU THUẾ</v>
          </cell>
          <cell r="E273" t="str">
            <v>Gxl</v>
          </cell>
          <cell r="F273" t="str">
            <v>Z+VAT</v>
          </cell>
          <cell r="G273">
            <v>0</v>
          </cell>
        </row>
        <row r="274">
          <cell r="B274" t="str">
            <v>TR3X50</v>
          </cell>
          <cell r="D274" t="str">
            <v>0 Trạm 3 pha 3x50kVA</v>
          </cell>
        </row>
        <row r="275">
          <cell r="C275" t="str">
            <v>I</v>
          </cell>
          <cell r="D275" t="str">
            <v>CHI PHÍ TRỰC TIẾP</v>
          </cell>
          <cell r="E275" t="str">
            <v>T</v>
          </cell>
          <cell r="F275" t="str">
            <v>A+B+C</v>
          </cell>
          <cell r="G275">
            <v>0</v>
          </cell>
        </row>
        <row r="276">
          <cell r="C276">
            <v>1</v>
          </cell>
          <cell r="D276" t="str">
            <v xml:space="preserve"> Chi phí vật liệu </v>
          </cell>
          <cell r="E276" t="str">
            <v>A</v>
          </cell>
          <cell r="F276" t="str">
            <v>a1</v>
          </cell>
          <cell r="G276">
            <v>0</v>
          </cell>
        </row>
        <row r="277">
          <cell r="B277" t="str">
            <v>TR3X50</v>
          </cell>
          <cell r="D277" t="str">
            <v>- Vật liệu thí nghiệm</v>
          </cell>
          <cell r="E277" t="str">
            <v>a1</v>
          </cell>
          <cell r="F277" t="str">
            <v>VL</v>
          </cell>
          <cell r="G277">
            <v>0</v>
          </cell>
        </row>
        <row r="278">
          <cell r="C278">
            <v>2</v>
          </cell>
          <cell r="D278" t="str">
            <v xml:space="preserve"> Chi phí nhân công </v>
          </cell>
          <cell r="E278" t="str">
            <v>B</v>
          </cell>
          <cell r="F278" t="str">
            <v xml:space="preserve">b1 </v>
          </cell>
          <cell r="G278">
            <v>0</v>
          </cell>
        </row>
        <row r="279">
          <cell r="B279" t="str">
            <v>TR3X50</v>
          </cell>
          <cell r="D279" t="str">
            <v>- Nhân công thí nghiệm</v>
          </cell>
          <cell r="E279" t="str">
            <v>b1</v>
          </cell>
          <cell r="F279" t="str">
            <v>NCTN×0,934</v>
          </cell>
          <cell r="G279">
            <v>0</v>
          </cell>
        </row>
        <row r="280">
          <cell r="C280">
            <v>3</v>
          </cell>
          <cell r="D280" t="str">
            <v xml:space="preserve"> Chi phí máy thi công</v>
          </cell>
          <cell r="E280" t="str">
            <v>C</v>
          </cell>
          <cell r="F280" t="str">
            <v>c1</v>
          </cell>
          <cell r="G280">
            <v>0</v>
          </cell>
        </row>
        <row r="281">
          <cell r="B281" t="str">
            <v>TR3X50</v>
          </cell>
          <cell r="D281" t="str">
            <v>- Máy thi công thí nghiệm</v>
          </cell>
          <cell r="E281" t="str">
            <v>c1</v>
          </cell>
          <cell r="F281" t="str">
            <v>MTC</v>
          </cell>
          <cell r="G281">
            <v>0</v>
          </cell>
        </row>
        <row r="282">
          <cell r="C282" t="str">
            <v>II</v>
          </cell>
          <cell r="D282" t="str">
            <v>CHI PHÍ CHUNG</v>
          </cell>
          <cell r="E282" t="str">
            <v>C</v>
          </cell>
          <cell r="F282" t="str">
            <v>65%B</v>
          </cell>
          <cell r="G282">
            <v>0</v>
          </cell>
        </row>
        <row r="283">
          <cell r="D283" t="str">
            <v>GIÁ THÀNH DỰ TOÁN XÂY DỰNG</v>
          </cell>
          <cell r="E283" t="str">
            <v>Zo</v>
          </cell>
          <cell r="F283" t="str">
            <v>T+C</v>
          </cell>
          <cell r="G283">
            <v>0</v>
          </cell>
        </row>
        <row r="284">
          <cell r="C284" t="str">
            <v>III</v>
          </cell>
          <cell r="D284" t="str">
            <v>THU NHẬP CHỊU THUẾ TÍNH TRƯỚC</v>
          </cell>
          <cell r="E284" t="str">
            <v>TL</v>
          </cell>
          <cell r="F284" t="str">
            <v>6%Zo</v>
          </cell>
          <cell r="G284">
            <v>0</v>
          </cell>
        </row>
        <row r="285">
          <cell r="B285" t="str">
            <v>TNTR3X50</v>
          </cell>
          <cell r="D285" t="str">
            <v>Giá trị dự toán xây lắp trước thuế</v>
          </cell>
          <cell r="E285" t="str">
            <v>Z</v>
          </cell>
          <cell r="F285" t="str">
            <v>Zo+TL</v>
          </cell>
          <cell r="G285">
            <v>0</v>
          </cell>
        </row>
        <row r="286">
          <cell r="C286" t="str">
            <v>IV</v>
          </cell>
          <cell r="D286" t="str">
            <v>THUẾ GIÁ TRỊ GIA TĂNG ĐẦU RA</v>
          </cell>
          <cell r="E286" t="str">
            <v>VAT</v>
          </cell>
          <cell r="F286" t="str">
            <v>10%Z</v>
          </cell>
          <cell r="G286">
            <v>0</v>
          </cell>
        </row>
        <row r="287">
          <cell r="C287" t="str">
            <v>V</v>
          </cell>
          <cell r="D287" t="str">
            <v>GIÁ TRỊ DỰ TOÁN  XÂY LẮP SAU THUẾ</v>
          </cell>
          <cell r="E287" t="str">
            <v>Gxl</v>
          </cell>
          <cell r="F287" t="str">
            <v>Z+VAT</v>
          </cell>
          <cell r="G287">
            <v>0</v>
          </cell>
        </row>
        <row r="288">
          <cell r="B288" t="str">
            <v>TR3X75</v>
          </cell>
          <cell r="D288" t="str">
            <v>1 Trạm 3 pha 3x75kVA</v>
          </cell>
        </row>
        <row r="289">
          <cell r="C289" t="str">
            <v>I</v>
          </cell>
          <cell r="D289" t="str">
            <v>CHI PHÍ TRỰC TIẾP</v>
          </cell>
          <cell r="E289" t="str">
            <v>T</v>
          </cell>
          <cell r="F289" t="str">
            <v>A+B+C</v>
          </cell>
          <cell r="G289">
            <v>7158528</v>
          </cell>
        </row>
        <row r="290">
          <cell r="C290">
            <v>1</v>
          </cell>
          <cell r="D290" t="str">
            <v xml:space="preserve"> Chi phí vật liệu </v>
          </cell>
          <cell r="E290" t="str">
            <v>A</v>
          </cell>
          <cell r="F290" t="str">
            <v>a1</v>
          </cell>
          <cell r="G290">
            <v>308172</v>
          </cell>
        </row>
        <row r="291">
          <cell r="B291" t="str">
            <v>TR3X75</v>
          </cell>
          <cell r="D291" t="str">
            <v>- Vật liệu thí nghiệm</v>
          </cell>
          <cell r="E291" t="str">
            <v>a1</v>
          </cell>
          <cell r="F291" t="str">
            <v>VL</v>
          </cell>
          <cell r="G291">
            <v>308172</v>
          </cell>
        </row>
        <row r="292">
          <cell r="C292">
            <v>2</v>
          </cell>
          <cell r="D292" t="str">
            <v xml:space="preserve"> Chi phí nhân công </v>
          </cell>
          <cell r="E292" t="str">
            <v>B</v>
          </cell>
          <cell r="F292" t="str">
            <v xml:space="preserve">b1 </v>
          </cell>
          <cell r="G292">
            <v>5823367</v>
          </cell>
        </row>
        <row r="293">
          <cell r="B293" t="str">
            <v>TR3X75</v>
          </cell>
          <cell r="D293" t="str">
            <v>- Nhân công thí nghiệm</v>
          </cell>
          <cell r="E293" t="str">
            <v>b1</v>
          </cell>
          <cell r="F293" t="str">
            <v>NCTN×1</v>
          </cell>
          <cell r="G293">
            <v>5823367</v>
          </cell>
        </row>
        <row r="294">
          <cell r="C294">
            <v>3</v>
          </cell>
          <cell r="D294" t="str">
            <v xml:space="preserve"> Chi phí máy thi công</v>
          </cell>
          <cell r="E294" t="str">
            <v>C</v>
          </cell>
          <cell r="F294" t="str">
            <v>c1</v>
          </cell>
          <cell r="G294">
            <v>1026989</v>
          </cell>
        </row>
        <row r="295">
          <cell r="B295" t="str">
            <v>TR3X75</v>
          </cell>
          <cell r="D295" t="str">
            <v>- Máy thi công thí nghiệm</v>
          </cell>
          <cell r="E295" t="str">
            <v>c1</v>
          </cell>
          <cell r="F295" t="str">
            <v>MTC</v>
          </cell>
          <cell r="G295">
            <v>1026989</v>
          </cell>
        </row>
        <row r="296">
          <cell r="C296" t="str">
            <v>II</v>
          </cell>
          <cell r="D296" t="str">
            <v>CHI PHÍ CHUNG</v>
          </cell>
          <cell r="E296" t="str">
            <v>C</v>
          </cell>
          <cell r="F296" t="str">
            <v>65%B</v>
          </cell>
          <cell r="G296">
            <v>3785189</v>
          </cell>
        </row>
        <row r="297">
          <cell r="D297" t="str">
            <v>GIÁ THÀNH DỰ TOÁN XÂY DỰNG</v>
          </cell>
          <cell r="E297" t="str">
            <v>Zo</v>
          </cell>
          <cell r="F297" t="str">
            <v>T+C</v>
          </cell>
          <cell r="G297">
            <v>10943717</v>
          </cell>
        </row>
        <row r="298">
          <cell r="C298" t="str">
            <v>III</v>
          </cell>
          <cell r="D298" t="str">
            <v>THU NHẬP CHỊU THUẾ TÍNH TRƯỚC</v>
          </cell>
          <cell r="E298" t="str">
            <v>TL</v>
          </cell>
          <cell r="F298" t="str">
            <v>6%Zo</v>
          </cell>
          <cell r="G298">
            <v>656623</v>
          </cell>
        </row>
        <row r="299">
          <cell r="B299" t="str">
            <v>TNTR3X75</v>
          </cell>
          <cell r="D299" t="str">
            <v>Giá trị dự toán xây lắp trước thuế</v>
          </cell>
          <cell r="E299" t="str">
            <v>Z</v>
          </cell>
          <cell r="F299" t="str">
            <v>Zo+TL</v>
          </cell>
          <cell r="G299">
            <v>11600340</v>
          </cell>
        </row>
        <row r="300">
          <cell r="C300" t="str">
            <v>IV</v>
          </cell>
          <cell r="D300" t="str">
            <v>THUẾ GIÁ TRỊ GIA TĂNG ĐẦU RA</v>
          </cell>
          <cell r="E300" t="str">
            <v>VAT</v>
          </cell>
          <cell r="F300" t="str">
            <v>10%Z</v>
          </cell>
          <cell r="G300">
            <v>1160034</v>
          </cell>
        </row>
        <row r="301">
          <cell r="C301" t="str">
            <v>V</v>
          </cell>
          <cell r="D301" t="str">
            <v>GIÁ TRỊ DỰ TOÁN  XÂY LẮP SAU THUẾ</v>
          </cell>
          <cell r="E301" t="str">
            <v>Gxl</v>
          </cell>
          <cell r="F301" t="str">
            <v>Z+VAT</v>
          </cell>
          <cell r="G301">
            <v>12760374</v>
          </cell>
        </row>
        <row r="302">
          <cell r="B302" t="str">
            <v>TR3X100</v>
          </cell>
          <cell r="D302" t="str">
            <v>0 Trạm 3 pha 3x100kVA</v>
          </cell>
        </row>
        <row r="303">
          <cell r="C303" t="str">
            <v>I</v>
          </cell>
          <cell r="D303" t="str">
            <v>CHI PHÍ TRỰC TIẾP</v>
          </cell>
          <cell r="E303" t="str">
            <v>T</v>
          </cell>
          <cell r="F303" t="str">
            <v>A+B+C</v>
          </cell>
          <cell r="G303">
            <v>0</v>
          </cell>
        </row>
        <row r="304">
          <cell r="C304">
            <v>1</v>
          </cell>
          <cell r="D304" t="str">
            <v xml:space="preserve"> Chi phí vật liệu </v>
          </cell>
          <cell r="E304" t="str">
            <v>A</v>
          </cell>
          <cell r="F304" t="str">
            <v>a1</v>
          </cell>
          <cell r="G304">
            <v>0</v>
          </cell>
        </row>
        <row r="305">
          <cell r="B305" t="str">
            <v>TR3X100</v>
          </cell>
          <cell r="D305" t="str">
            <v>- Vật liệu thí nghiệm</v>
          </cell>
          <cell r="E305" t="str">
            <v>a1</v>
          </cell>
          <cell r="F305" t="str">
            <v>VL</v>
          </cell>
          <cell r="G305">
            <v>0</v>
          </cell>
        </row>
        <row r="306">
          <cell r="C306">
            <v>2</v>
          </cell>
          <cell r="D306" t="str">
            <v xml:space="preserve"> Chi phí nhân công </v>
          </cell>
          <cell r="E306" t="str">
            <v>B</v>
          </cell>
          <cell r="F306" t="str">
            <v xml:space="preserve">b1 </v>
          </cell>
          <cell r="G306">
            <v>0</v>
          </cell>
        </row>
        <row r="307">
          <cell r="B307" t="str">
            <v>TR3X100</v>
          </cell>
          <cell r="D307" t="str">
            <v>- Nhân công thí nghiệm</v>
          </cell>
          <cell r="E307" t="str">
            <v>b1</v>
          </cell>
          <cell r="F307" t="str">
            <v>NCTN×0,934</v>
          </cell>
          <cell r="G307">
            <v>0</v>
          </cell>
        </row>
        <row r="308">
          <cell r="C308">
            <v>3</v>
          </cell>
          <cell r="D308" t="str">
            <v xml:space="preserve"> Chi phí máy thi công</v>
          </cell>
          <cell r="E308" t="str">
            <v>C</v>
          </cell>
          <cell r="F308" t="str">
            <v>c1</v>
          </cell>
          <cell r="G308">
            <v>0</v>
          </cell>
        </row>
        <row r="309">
          <cell r="B309" t="str">
            <v>TR3X100</v>
          </cell>
          <cell r="D309" t="str">
            <v>- Máy thi công thí nghiệm</v>
          </cell>
          <cell r="E309" t="str">
            <v>c1</v>
          </cell>
          <cell r="F309" t="str">
            <v>MTC</v>
          </cell>
          <cell r="G309">
            <v>0</v>
          </cell>
        </row>
        <row r="310">
          <cell r="C310" t="str">
            <v>II</v>
          </cell>
          <cell r="D310" t="str">
            <v>CHI PHÍ CHUNG</v>
          </cell>
          <cell r="E310" t="str">
            <v>C</v>
          </cell>
          <cell r="F310" t="str">
            <v>65%B</v>
          </cell>
          <cell r="G310">
            <v>0</v>
          </cell>
        </row>
        <row r="311">
          <cell r="D311" t="str">
            <v>GIÁ THÀNH DỰ TOÁN XÂY DỰNG</v>
          </cell>
          <cell r="E311" t="str">
            <v>Zo</v>
          </cell>
          <cell r="F311" t="str">
            <v>T+C</v>
          </cell>
          <cell r="G311">
            <v>0</v>
          </cell>
        </row>
        <row r="312">
          <cell r="C312" t="str">
            <v>III</v>
          </cell>
          <cell r="D312" t="str">
            <v>THU NHẬP CHỊU THUẾ TÍNH TRƯỚC</v>
          </cell>
          <cell r="E312" t="str">
            <v>TL</v>
          </cell>
          <cell r="F312" t="str">
            <v>6%Zo</v>
          </cell>
          <cell r="G312">
            <v>0</v>
          </cell>
        </row>
        <row r="313">
          <cell r="B313" t="str">
            <v>TNTR3X100</v>
          </cell>
          <cell r="D313" t="str">
            <v>Giá trị dự toán xây lắp trước thuế</v>
          </cell>
          <cell r="E313" t="str">
            <v>Z</v>
          </cell>
          <cell r="F313" t="str">
            <v>Zo+TL</v>
          </cell>
          <cell r="G313">
            <v>0</v>
          </cell>
        </row>
        <row r="314">
          <cell r="C314" t="str">
            <v>IV</v>
          </cell>
          <cell r="D314" t="str">
            <v>THUẾ GIÁ TRỊ GIA TĂNG ĐẦU RA</v>
          </cell>
          <cell r="E314" t="str">
            <v>VAT</v>
          </cell>
          <cell r="F314" t="str">
            <v>10%Z</v>
          </cell>
          <cell r="G314">
            <v>0</v>
          </cell>
        </row>
        <row r="315">
          <cell r="C315" t="str">
            <v>V</v>
          </cell>
          <cell r="D315" t="str">
            <v>GIÁ TRỊ DỰ TOÁN  XÂY LẮP SAU THUẾ</v>
          </cell>
          <cell r="E315" t="str">
            <v>Gxl</v>
          </cell>
          <cell r="F315" t="str">
            <v>Z+VAT</v>
          </cell>
          <cell r="G315">
            <v>0</v>
          </cell>
        </row>
        <row r="316">
          <cell r="B316" t="str">
            <v>T3P250</v>
          </cell>
          <cell r="D316" t="str">
            <v>7 Trạm 3 pha 250kVA</v>
          </cell>
        </row>
        <row r="317">
          <cell r="C317" t="str">
            <v>I</v>
          </cell>
          <cell r="D317" t="str">
            <v>CHI PHÍ TRỰC TIẾP</v>
          </cell>
          <cell r="E317" t="str">
            <v>T</v>
          </cell>
          <cell r="F317" t="str">
            <v>A+B+C</v>
          </cell>
          <cell r="G317">
            <v>32461640</v>
          </cell>
        </row>
        <row r="318">
          <cell r="C318">
            <v>1</v>
          </cell>
          <cell r="D318" t="str">
            <v xml:space="preserve"> Chi phí vật liệu </v>
          </cell>
          <cell r="E318" t="str">
            <v>A</v>
          </cell>
          <cell r="F318" t="str">
            <v>a1</v>
          </cell>
          <cell r="G318">
            <v>755692</v>
          </cell>
        </row>
        <row r="319">
          <cell r="B319" t="str">
            <v>T3P250</v>
          </cell>
          <cell r="D319" t="str">
            <v>- Vật liệu thí nghiệm</v>
          </cell>
          <cell r="E319" t="str">
            <v>a1</v>
          </cell>
          <cell r="F319" t="str">
            <v>VL</v>
          </cell>
          <cell r="G319">
            <v>755692</v>
          </cell>
        </row>
        <row r="320">
          <cell r="C320">
            <v>2</v>
          </cell>
          <cell r="D320" t="str">
            <v xml:space="preserve"> Chi phí nhân công </v>
          </cell>
          <cell r="E320" t="str">
            <v>B</v>
          </cell>
          <cell r="F320" t="str">
            <v xml:space="preserve">b1 </v>
          </cell>
          <cell r="G320">
            <v>28789380</v>
          </cell>
        </row>
        <row r="321">
          <cell r="B321" t="str">
            <v>T3P250</v>
          </cell>
          <cell r="D321" t="str">
            <v>- Nhân công thí nghiệm</v>
          </cell>
          <cell r="E321" t="str">
            <v>b1</v>
          </cell>
          <cell r="F321" t="str">
            <v>NCTN×1</v>
          </cell>
          <cell r="G321">
            <v>28789380</v>
          </cell>
        </row>
        <row r="322">
          <cell r="C322">
            <v>3</v>
          </cell>
          <cell r="D322" t="str">
            <v xml:space="preserve"> Chi phí máy thi công</v>
          </cell>
          <cell r="E322" t="str">
            <v>C</v>
          </cell>
          <cell r="F322" t="str">
            <v>c1</v>
          </cell>
          <cell r="G322">
            <v>2916568</v>
          </cell>
        </row>
        <row r="323">
          <cell r="B323" t="str">
            <v>T3P250</v>
          </cell>
          <cell r="D323" t="str">
            <v>- Máy thi công thí nghiệm</v>
          </cell>
          <cell r="E323" t="str">
            <v>c1</v>
          </cell>
          <cell r="F323" t="str">
            <v>MTC</v>
          </cell>
          <cell r="G323">
            <v>2916568</v>
          </cell>
        </row>
        <row r="324">
          <cell r="C324" t="str">
            <v>II</v>
          </cell>
          <cell r="D324" t="str">
            <v>CHI PHÍ CHUNG</v>
          </cell>
          <cell r="E324" t="str">
            <v>C</v>
          </cell>
          <cell r="F324" t="str">
            <v>65%B</v>
          </cell>
          <cell r="G324">
            <v>18713097</v>
          </cell>
        </row>
        <row r="325">
          <cell r="D325" t="str">
            <v>GIÁ THÀNH DỰ TOÁN XÂY DỰNG</v>
          </cell>
          <cell r="E325" t="str">
            <v>Zo</v>
          </cell>
          <cell r="F325" t="str">
            <v>T+C</v>
          </cell>
          <cell r="G325">
            <v>51174737</v>
          </cell>
        </row>
        <row r="326">
          <cell r="C326" t="str">
            <v>III</v>
          </cell>
          <cell r="D326" t="str">
            <v>THU NHẬP CHỊU THUẾ TÍNH TRƯỚC</v>
          </cell>
          <cell r="E326" t="str">
            <v>TL</v>
          </cell>
          <cell r="F326" t="str">
            <v>6%Zo</v>
          </cell>
          <cell r="G326">
            <v>3070484</v>
          </cell>
        </row>
        <row r="327">
          <cell r="B327" t="str">
            <v>TNT3P250</v>
          </cell>
          <cell r="D327" t="str">
            <v>Giá trị dự toán xây lắp trước thuế</v>
          </cell>
          <cell r="E327" t="str">
            <v>Z</v>
          </cell>
          <cell r="F327" t="str">
            <v>Zo+TL</v>
          </cell>
          <cell r="G327">
            <v>54245221</v>
          </cell>
        </row>
        <row r="328">
          <cell r="C328" t="str">
            <v>IV</v>
          </cell>
          <cell r="D328" t="str">
            <v>THUẾ GIÁ TRỊ GIA TĂNG ĐẦU RA</v>
          </cell>
          <cell r="E328" t="str">
            <v>VAT</v>
          </cell>
          <cell r="F328" t="str">
            <v>10%Z</v>
          </cell>
          <cell r="G328">
            <v>5424522</v>
          </cell>
        </row>
        <row r="329">
          <cell r="C329" t="str">
            <v>V</v>
          </cell>
          <cell r="D329" t="str">
            <v>GIÁ TRỊ DỰ TOÁN  XÂY LẮP SAU THUẾ</v>
          </cell>
          <cell r="E329" t="str">
            <v>Gxl</v>
          </cell>
          <cell r="F329" t="str">
            <v>Z+VAT</v>
          </cell>
          <cell r="G329">
            <v>59669743</v>
          </cell>
        </row>
        <row r="331">
          <cell r="B331" t="str">
            <v>TRNC3X50</v>
          </cell>
          <cell r="D331" t="str">
            <v xml:space="preserve"> Trạm NC từ 50kVA lên 3x50kVA</v>
          </cell>
        </row>
        <row r="332">
          <cell r="C332" t="str">
            <v>I</v>
          </cell>
          <cell r="D332" t="str">
            <v>CHI PHÍ TRỰC TIẾP</v>
          </cell>
          <cell r="E332" t="str">
            <v>T</v>
          </cell>
          <cell r="F332" t="str">
            <v>A+B+C</v>
          </cell>
          <cell r="G332">
            <v>0</v>
          </cell>
        </row>
        <row r="333">
          <cell r="C333">
            <v>1</v>
          </cell>
          <cell r="D333" t="str">
            <v xml:space="preserve"> Chi phí vật liệu </v>
          </cell>
          <cell r="E333" t="str">
            <v>A</v>
          </cell>
          <cell r="F333" t="str">
            <v>a1</v>
          </cell>
          <cell r="G333">
            <v>0</v>
          </cell>
        </row>
        <row r="334">
          <cell r="B334" t="str">
            <v>TRNC3X50</v>
          </cell>
          <cell r="D334" t="str">
            <v>- Vật liệu thí nghiệm</v>
          </cell>
          <cell r="E334" t="str">
            <v>a1</v>
          </cell>
          <cell r="F334" t="str">
            <v>VL</v>
          </cell>
          <cell r="G334">
            <v>0</v>
          </cell>
        </row>
        <row r="335">
          <cell r="C335">
            <v>2</v>
          </cell>
          <cell r="D335" t="str">
            <v xml:space="preserve"> Chi phí nhân công </v>
          </cell>
          <cell r="E335" t="str">
            <v>B</v>
          </cell>
          <cell r="F335" t="str">
            <v xml:space="preserve">b1 </v>
          </cell>
          <cell r="G335">
            <v>0</v>
          </cell>
        </row>
        <row r="336">
          <cell r="B336" t="str">
            <v>TRNC3X50</v>
          </cell>
          <cell r="D336" t="str">
            <v>- Nhân công thí nghiệm</v>
          </cell>
          <cell r="E336" t="str">
            <v>b1</v>
          </cell>
          <cell r="F336" t="str">
            <v>NCTN×0,934</v>
          </cell>
          <cell r="G336">
            <v>0</v>
          </cell>
        </row>
        <row r="337">
          <cell r="C337">
            <v>3</v>
          </cell>
          <cell r="D337" t="str">
            <v xml:space="preserve"> Chi phí máy thi công</v>
          </cell>
          <cell r="E337" t="str">
            <v>C</v>
          </cell>
          <cell r="F337" t="str">
            <v>c1</v>
          </cell>
          <cell r="G337">
            <v>0</v>
          </cell>
        </row>
        <row r="338">
          <cell r="B338" t="str">
            <v>TRNC3X50</v>
          </cell>
          <cell r="D338" t="str">
            <v>- Máy thi công thí nghiệm</v>
          </cell>
          <cell r="E338" t="str">
            <v>c1</v>
          </cell>
          <cell r="F338" t="str">
            <v>MTC</v>
          </cell>
          <cell r="G338">
            <v>0</v>
          </cell>
        </row>
        <row r="339">
          <cell r="C339" t="str">
            <v>II</v>
          </cell>
          <cell r="D339" t="str">
            <v>CHI PHÍ CHUNG</v>
          </cell>
          <cell r="E339" t="str">
            <v>C</v>
          </cell>
          <cell r="F339" t="str">
            <v>65%B</v>
          </cell>
          <cell r="G339">
            <v>0</v>
          </cell>
        </row>
        <row r="340">
          <cell r="D340" t="str">
            <v>GIÁ THÀNH DỰ TOÁN XÂY DỰNG</v>
          </cell>
          <cell r="E340" t="str">
            <v>Zo</v>
          </cell>
          <cell r="F340" t="str">
            <v>T+C</v>
          </cell>
          <cell r="G340">
            <v>0</v>
          </cell>
        </row>
        <row r="341">
          <cell r="C341" t="str">
            <v>III</v>
          </cell>
          <cell r="D341" t="str">
            <v>THU NHẬP CHỊU THUẾ TÍNH TRƯỚC</v>
          </cell>
          <cell r="E341" t="str">
            <v>TL</v>
          </cell>
          <cell r="F341" t="str">
            <v>6%Zo</v>
          </cell>
          <cell r="G341">
            <v>0</v>
          </cell>
        </row>
        <row r="342">
          <cell r="B342" t="str">
            <v>TNTRNC3X50</v>
          </cell>
          <cell r="D342" t="str">
            <v>Giá trị dự toán xây lắp trước thuế</v>
          </cell>
          <cell r="E342" t="str">
            <v>Z</v>
          </cell>
          <cell r="F342" t="str">
            <v>Zo+TL</v>
          </cell>
          <cell r="G342">
            <v>0</v>
          </cell>
        </row>
        <row r="343">
          <cell r="C343" t="str">
            <v>IV</v>
          </cell>
          <cell r="D343" t="str">
            <v>THUẾ GIÁ TRỊ GIA TĂNG ĐẦU RA</v>
          </cell>
          <cell r="E343" t="str">
            <v>VAT</v>
          </cell>
          <cell r="F343" t="str">
            <v>10%Z</v>
          </cell>
          <cell r="G343">
            <v>0</v>
          </cell>
        </row>
        <row r="344">
          <cell r="C344" t="str">
            <v>V</v>
          </cell>
          <cell r="D344" t="str">
            <v>GIÁ TRỊ DỰ TOÁN  XÂY LẮP SAU THUẾ</v>
          </cell>
          <cell r="E344" t="str">
            <v>Gxl</v>
          </cell>
          <cell r="F344" t="str">
            <v>Z+VAT</v>
          </cell>
          <cell r="G344">
            <v>0</v>
          </cell>
        </row>
      </sheetData>
      <sheetData sheetId="10" refreshError="1">
        <row r="8">
          <cell r="C8" t="str">
            <v>A</v>
          </cell>
          <cell r="D8" t="str">
            <v>PHẦN ĐƯỜNG DÂY</v>
          </cell>
        </row>
        <row r="9">
          <cell r="B9" t="str">
            <v>T1</v>
          </cell>
          <cell r="C9">
            <v>1</v>
          </cell>
          <cell r="D9" t="str">
            <v>Nhánh 3P Nhà Võ Ấp Trầu (Phước Thiền 4A)</v>
          </cell>
          <cell r="J9">
            <v>1620</v>
          </cell>
          <cell r="K9">
            <v>327042</v>
          </cell>
          <cell r="L9">
            <v>9288</v>
          </cell>
        </row>
        <row r="10">
          <cell r="B10" t="str">
            <v>TNFCO</v>
          </cell>
          <cell r="C10" t="str">
            <v>EB.22040</v>
          </cell>
          <cell r="D10" t="str">
            <v>FCO 27kV 100A</v>
          </cell>
          <cell r="E10" t="str">
            <v>cái</v>
          </cell>
          <cell r="F10">
            <v>3</v>
          </cell>
          <cell r="G10">
            <v>540</v>
          </cell>
          <cell r="H10">
            <v>53049</v>
          </cell>
          <cell r="I10">
            <v>1835</v>
          </cell>
          <cell r="J10">
            <v>1620</v>
          </cell>
          <cell r="K10">
            <v>159147</v>
          </cell>
          <cell r="L10">
            <v>5505</v>
          </cell>
        </row>
        <row r="11">
          <cell r="B11" t="str">
            <v>TNFCO</v>
          </cell>
          <cell r="C11" t="str">
            <v>EB.22040</v>
          </cell>
          <cell r="D11" t="str">
            <v>FCO 27kV 200A</v>
          </cell>
          <cell r="E11" t="str">
            <v>cái</v>
          </cell>
          <cell r="G11">
            <v>450</v>
          </cell>
          <cell r="H11">
            <v>44207</v>
          </cell>
          <cell r="I11">
            <v>1529</v>
          </cell>
          <cell r="J11">
            <v>0</v>
          </cell>
          <cell r="K11">
            <v>0</v>
          </cell>
          <cell r="L11">
            <v>0</v>
          </cell>
        </row>
        <row r="12">
          <cell r="B12" t="str">
            <v>TNFCO</v>
          </cell>
          <cell r="C12" t="str">
            <v>EB.22040</v>
          </cell>
          <cell r="D12" t="str">
            <v>FCO 27kV 100A</v>
          </cell>
          <cell r="E12" t="str">
            <v>cái</v>
          </cell>
          <cell r="G12">
            <v>450</v>
          </cell>
          <cell r="H12">
            <v>44207</v>
          </cell>
          <cell r="I12">
            <v>1529</v>
          </cell>
          <cell r="J12">
            <v>0</v>
          </cell>
          <cell r="K12">
            <v>0</v>
          </cell>
          <cell r="L12">
            <v>0</v>
          </cell>
        </row>
        <row r="13">
          <cell r="B13" t="str">
            <v>TNCB300</v>
          </cell>
          <cell r="C13" t="str">
            <v>EB.72010</v>
          </cell>
          <cell r="D13" t="str">
            <v>MCCB 3 cực 600V - 125A - 30KA</v>
          </cell>
          <cell r="E13" t="str">
            <v>cái</v>
          </cell>
          <cell r="G13">
            <v>960</v>
          </cell>
          <cell r="H13">
            <v>321629</v>
          </cell>
          <cell r="I13">
            <v>11484</v>
          </cell>
          <cell r="J13">
            <v>0</v>
          </cell>
          <cell r="K13">
            <v>0</v>
          </cell>
          <cell r="L13">
            <v>0</v>
          </cell>
        </row>
        <row r="14">
          <cell r="B14" t="str">
            <v>TNCB300</v>
          </cell>
          <cell r="C14" t="str">
            <v>EB.72010</v>
          </cell>
          <cell r="D14" t="str">
            <v>MCCB 3 cực 600V - 200A - 35KA</v>
          </cell>
          <cell r="E14" t="str">
            <v>cái</v>
          </cell>
          <cell r="G14">
            <v>960</v>
          </cell>
          <cell r="H14">
            <v>321629</v>
          </cell>
          <cell r="I14">
            <v>11484</v>
          </cell>
          <cell r="J14">
            <v>0</v>
          </cell>
          <cell r="K14">
            <v>0</v>
          </cell>
          <cell r="L14">
            <v>0</v>
          </cell>
        </row>
        <row r="15">
          <cell r="B15" t="str">
            <v>TNCB300</v>
          </cell>
          <cell r="C15" t="str">
            <v>EB.72010</v>
          </cell>
          <cell r="D15" t="str">
            <v>MCCB 3 cực 600V - 250A - 35KA</v>
          </cell>
          <cell r="E15" t="str">
            <v>cái</v>
          </cell>
          <cell r="G15">
            <v>960</v>
          </cell>
          <cell r="H15">
            <v>321629</v>
          </cell>
          <cell r="I15">
            <v>11484</v>
          </cell>
          <cell r="J15">
            <v>0</v>
          </cell>
          <cell r="K15">
            <v>0</v>
          </cell>
          <cell r="L15">
            <v>0</v>
          </cell>
        </row>
        <row r="16">
          <cell r="B16" t="str">
            <v>TNTDLA</v>
          </cell>
          <cell r="C16" t="str">
            <v>EC.22020</v>
          </cell>
          <cell r="D16" t="str">
            <v>Tiếp địa lặp lại</v>
          </cell>
          <cell r="E16" t="str">
            <v>Vị trí</v>
          </cell>
          <cell r="F16">
            <v>1</v>
          </cell>
          <cell r="H16">
            <v>167895</v>
          </cell>
          <cell r="I16">
            <v>3783</v>
          </cell>
          <cell r="J16">
            <v>0</v>
          </cell>
          <cell r="K16">
            <v>167895</v>
          </cell>
          <cell r="L16">
            <v>3783</v>
          </cell>
        </row>
        <row r="17">
          <cell r="B17" t="str">
            <v>TNLA</v>
          </cell>
          <cell r="C17" t="str">
            <v>EC.11040</v>
          </cell>
          <cell r="D17" t="str">
            <v>LA 18kV 10kA</v>
          </cell>
          <cell r="E17" t="str">
            <v>cái</v>
          </cell>
          <cell r="G17">
            <v>3333</v>
          </cell>
          <cell r="H17">
            <v>110627</v>
          </cell>
          <cell r="I17">
            <v>19659</v>
          </cell>
          <cell r="J17">
            <v>0</v>
          </cell>
          <cell r="K17">
            <v>0</v>
          </cell>
          <cell r="L17">
            <v>0</v>
          </cell>
        </row>
        <row r="18">
          <cell r="B18" t="str">
            <v>TNLA</v>
          </cell>
          <cell r="C18" t="str">
            <v>EC.11040</v>
          </cell>
          <cell r="D18" t="str">
            <v>LA 12kV 10kA</v>
          </cell>
          <cell r="E18" t="str">
            <v>cái</v>
          </cell>
          <cell r="G18">
            <v>3333</v>
          </cell>
          <cell r="H18">
            <v>110627</v>
          </cell>
          <cell r="I18">
            <v>19659</v>
          </cell>
          <cell r="J18">
            <v>0</v>
          </cell>
          <cell r="K18">
            <v>0</v>
          </cell>
          <cell r="L18">
            <v>0</v>
          </cell>
        </row>
        <row r="19">
          <cell r="B19" t="str">
            <v>TNSD</v>
          </cell>
          <cell r="C19" t="str">
            <v>EB.41020</v>
          </cell>
          <cell r="D19" t="str">
            <v>Sứ đứng 24kV</v>
          </cell>
          <cell r="E19" t="str">
            <v>Cái</v>
          </cell>
          <cell r="F19">
            <v>0</v>
          </cell>
          <cell r="G19">
            <v>493</v>
          </cell>
          <cell r="H19">
            <v>3848</v>
          </cell>
          <cell r="I19">
            <v>1156</v>
          </cell>
          <cell r="J19">
            <v>0</v>
          </cell>
          <cell r="K19">
            <v>0</v>
          </cell>
          <cell r="L19">
            <v>0</v>
          </cell>
        </row>
        <row r="20">
          <cell r="B20" t="str">
            <v>TNST</v>
          </cell>
          <cell r="C20" t="str">
            <v>EB.41040</v>
          </cell>
          <cell r="D20" t="str">
            <v>Cách điện treo polymer</v>
          </cell>
          <cell r="E20" t="str">
            <v>Cái</v>
          </cell>
          <cell r="F20">
            <v>0</v>
          </cell>
          <cell r="G20">
            <v>177</v>
          </cell>
          <cell r="H20">
            <v>1938</v>
          </cell>
          <cell r="I20">
            <v>602</v>
          </cell>
          <cell r="J20">
            <v>0</v>
          </cell>
          <cell r="K20">
            <v>0</v>
          </cell>
          <cell r="L20">
            <v>0</v>
          </cell>
        </row>
        <row r="21">
          <cell r="B21" t="str">
            <v>TNCAP</v>
          </cell>
          <cell r="C21" t="str">
            <v>EB.60030</v>
          </cell>
          <cell r="D21" t="str">
            <v>Cáp lực điện áp đến 35kV</v>
          </cell>
          <cell r="E21" t="str">
            <v>Mẫu</v>
          </cell>
          <cell r="F21">
            <v>0</v>
          </cell>
          <cell r="H21">
            <v>94951</v>
          </cell>
          <cell r="J21">
            <v>0</v>
          </cell>
          <cell r="K21">
            <v>0</v>
          </cell>
          <cell r="L21">
            <v>0</v>
          </cell>
        </row>
        <row r="22">
          <cell r="B22" t="str">
            <v>T1-2</v>
          </cell>
          <cell r="C22">
            <v>2</v>
          </cell>
          <cell r="D22" t="str">
            <v>Nhánh 3P Hai Rô Ấp Bến Sắn (Phước Thiền 5B)</v>
          </cell>
          <cell r="J22">
            <v>1350</v>
          </cell>
          <cell r="K22">
            <v>300516</v>
          </cell>
          <cell r="L22">
            <v>8370</v>
          </cell>
        </row>
        <row r="23">
          <cell r="B23" t="str">
            <v>TNFCO</v>
          </cell>
          <cell r="C23" t="str">
            <v>EB.22040</v>
          </cell>
          <cell r="D23" t="str">
            <v>FCO 27kV 100A</v>
          </cell>
          <cell r="E23" t="str">
            <v>cái</v>
          </cell>
          <cell r="F23">
            <v>3</v>
          </cell>
          <cell r="G23">
            <v>450</v>
          </cell>
          <cell r="H23">
            <v>44207</v>
          </cell>
          <cell r="I23">
            <v>1529</v>
          </cell>
          <cell r="J23">
            <v>1350</v>
          </cell>
          <cell r="K23">
            <v>132621</v>
          </cell>
          <cell r="L23">
            <v>4587</v>
          </cell>
        </row>
        <row r="24">
          <cell r="B24" t="str">
            <v>TNFCO</v>
          </cell>
          <cell r="C24" t="str">
            <v>EB.22040</v>
          </cell>
          <cell r="D24" t="str">
            <v>FCO 27kV 200A</v>
          </cell>
          <cell r="E24" t="str">
            <v>cái</v>
          </cell>
          <cell r="G24">
            <v>450</v>
          </cell>
          <cell r="H24">
            <v>44207</v>
          </cell>
          <cell r="I24">
            <v>1529</v>
          </cell>
          <cell r="J24">
            <v>0</v>
          </cell>
          <cell r="K24">
            <v>0</v>
          </cell>
          <cell r="L24">
            <v>0</v>
          </cell>
        </row>
        <row r="25">
          <cell r="B25" t="str">
            <v>TNFCO</v>
          </cell>
          <cell r="C25" t="str">
            <v>EB.22040</v>
          </cell>
          <cell r="D25" t="str">
            <v>FCO 27kV 100A</v>
          </cell>
          <cell r="E25" t="str">
            <v>cái</v>
          </cell>
          <cell r="G25">
            <v>450</v>
          </cell>
          <cell r="H25">
            <v>44207</v>
          </cell>
          <cell r="I25">
            <v>1529</v>
          </cell>
          <cell r="J25">
            <v>0</v>
          </cell>
          <cell r="K25">
            <v>0</v>
          </cell>
          <cell r="L25">
            <v>0</v>
          </cell>
        </row>
        <row r="26">
          <cell r="B26" t="str">
            <v>TNCB300</v>
          </cell>
          <cell r="C26" t="str">
            <v>EB.72010</v>
          </cell>
          <cell r="D26" t="str">
            <v>MCCB 3 cực 600V - 125A - 30KA</v>
          </cell>
          <cell r="E26" t="str">
            <v>cái</v>
          </cell>
          <cell r="G26">
            <v>960</v>
          </cell>
          <cell r="H26">
            <v>321629</v>
          </cell>
          <cell r="I26">
            <v>11484</v>
          </cell>
          <cell r="J26">
            <v>0</v>
          </cell>
          <cell r="K26">
            <v>0</v>
          </cell>
          <cell r="L26">
            <v>0</v>
          </cell>
        </row>
        <row r="27">
          <cell r="B27" t="str">
            <v>TNCB300</v>
          </cell>
          <cell r="C27" t="str">
            <v>EB.72010</v>
          </cell>
          <cell r="D27" t="str">
            <v>MCCB 3 cực 600V - 200A - 35KA</v>
          </cell>
          <cell r="E27" t="str">
            <v>cái</v>
          </cell>
          <cell r="G27">
            <v>960</v>
          </cell>
          <cell r="H27">
            <v>321629</v>
          </cell>
          <cell r="I27">
            <v>11484</v>
          </cell>
          <cell r="J27">
            <v>0</v>
          </cell>
          <cell r="K27">
            <v>0</v>
          </cell>
          <cell r="L27">
            <v>0</v>
          </cell>
        </row>
        <row r="28">
          <cell r="B28" t="str">
            <v>TNCB300</v>
          </cell>
          <cell r="C28" t="str">
            <v>EB.72010</v>
          </cell>
          <cell r="D28" t="str">
            <v>MCCB 3 cực 600V - 250A - 35KA</v>
          </cell>
          <cell r="E28" t="str">
            <v>cái</v>
          </cell>
          <cell r="G28">
            <v>960</v>
          </cell>
          <cell r="H28">
            <v>321629</v>
          </cell>
          <cell r="I28">
            <v>11484</v>
          </cell>
          <cell r="J28">
            <v>0</v>
          </cell>
          <cell r="K28">
            <v>0</v>
          </cell>
          <cell r="L28">
            <v>0</v>
          </cell>
        </row>
        <row r="29">
          <cell r="B29" t="str">
            <v>TNTDLA</v>
          </cell>
          <cell r="C29" t="str">
            <v>EC.22020</v>
          </cell>
          <cell r="D29" t="str">
            <v>Tiếp địa lặp lại</v>
          </cell>
          <cell r="E29" t="str">
            <v>Vị trí</v>
          </cell>
          <cell r="F29">
            <v>1</v>
          </cell>
          <cell r="H29">
            <v>167895</v>
          </cell>
          <cell r="I29">
            <v>3783</v>
          </cell>
          <cell r="J29">
            <v>0</v>
          </cell>
          <cell r="K29">
            <v>167895</v>
          </cell>
          <cell r="L29">
            <v>3783</v>
          </cell>
        </row>
        <row r="30">
          <cell r="B30" t="str">
            <v>TNLA</v>
          </cell>
          <cell r="C30" t="str">
            <v>EC.11040</v>
          </cell>
          <cell r="D30" t="str">
            <v>LA 18kV 10kA</v>
          </cell>
          <cell r="E30" t="str">
            <v>cái</v>
          </cell>
          <cell r="G30">
            <v>3333</v>
          </cell>
          <cell r="H30">
            <v>110627</v>
          </cell>
          <cell r="I30">
            <v>19659</v>
          </cell>
          <cell r="J30">
            <v>0</v>
          </cell>
          <cell r="K30">
            <v>0</v>
          </cell>
          <cell r="L30">
            <v>0</v>
          </cell>
        </row>
        <row r="31">
          <cell r="B31" t="str">
            <v>TNLA</v>
          </cell>
          <cell r="C31" t="str">
            <v>EC.11040</v>
          </cell>
          <cell r="D31" t="str">
            <v>LA 12kV 10kA</v>
          </cell>
          <cell r="E31" t="str">
            <v>cái</v>
          </cell>
          <cell r="G31">
            <v>3333</v>
          </cell>
          <cell r="H31">
            <v>110627</v>
          </cell>
          <cell r="I31">
            <v>19659</v>
          </cell>
          <cell r="J31">
            <v>0</v>
          </cell>
          <cell r="K31">
            <v>0</v>
          </cell>
          <cell r="L31">
            <v>0</v>
          </cell>
        </row>
        <row r="32">
          <cell r="B32" t="str">
            <v>TNSD</v>
          </cell>
          <cell r="C32" t="str">
            <v>EB.41020</v>
          </cell>
          <cell r="D32" t="str">
            <v>Sứ đứng 24kV</v>
          </cell>
          <cell r="E32" t="str">
            <v>Cái</v>
          </cell>
          <cell r="F32">
            <v>0</v>
          </cell>
          <cell r="G32">
            <v>493</v>
          </cell>
          <cell r="H32">
            <v>3848</v>
          </cell>
          <cell r="I32">
            <v>1156</v>
          </cell>
          <cell r="J32">
            <v>0</v>
          </cell>
          <cell r="K32">
            <v>0</v>
          </cell>
          <cell r="L32">
            <v>0</v>
          </cell>
        </row>
        <row r="33">
          <cell r="B33" t="str">
            <v>TNST</v>
          </cell>
          <cell r="C33" t="str">
            <v>EB.41040</v>
          </cell>
          <cell r="D33" t="str">
            <v>Cách điện treo polymer</v>
          </cell>
          <cell r="E33" t="str">
            <v>Cái</v>
          </cell>
          <cell r="F33">
            <v>0</v>
          </cell>
          <cell r="G33">
            <v>177</v>
          </cell>
          <cell r="H33">
            <v>1938</v>
          </cell>
          <cell r="I33">
            <v>602</v>
          </cell>
          <cell r="J33">
            <v>0</v>
          </cell>
          <cell r="K33">
            <v>0</v>
          </cell>
          <cell r="L33">
            <v>0</v>
          </cell>
        </row>
        <row r="34">
          <cell r="B34" t="str">
            <v>TNCAP</v>
          </cell>
          <cell r="C34" t="str">
            <v>EB.60030</v>
          </cell>
          <cell r="D34" t="str">
            <v>Cáp lực điện áp đến 35kV</v>
          </cell>
          <cell r="E34" t="str">
            <v>Mẫu</v>
          </cell>
          <cell r="F34">
            <v>0</v>
          </cell>
          <cell r="H34">
            <v>94951</v>
          </cell>
          <cell r="J34">
            <v>0</v>
          </cell>
          <cell r="K34">
            <v>0</v>
          </cell>
          <cell r="L34">
            <v>0</v>
          </cell>
        </row>
        <row r="35">
          <cell r="B35" t="str">
            <v>T1-3</v>
          </cell>
          <cell r="C35">
            <v>3</v>
          </cell>
          <cell r="D35" t="str">
            <v>Nhánh 3P Nhà Thờ Phú Hội Nối Dài (Đất Mới 1A)</v>
          </cell>
          <cell r="J35">
            <v>0</v>
          </cell>
          <cell r="K35">
            <v>167895</v>
          </cell>
          <cell r="L35">
            <v>0</v>
          </cell>
        </row>
        <row r="36">
          <cell r="B36" t="str">
            <v>TNFCO</v>
          </cell>
          <cell r="C36" t="str">
            <v>EB.22040</v>
          </cell>
          <cell r="D36" t="str">
            <v>FCO 27kV 100A</v>
          </cell>
          <cell r="E36" t="str">
            <v>cái</v>
          </cell>
          <cell r="F36">
            <v>0</v>
          </cell>
          <cell r="G36">
            <v>540</v>
          </cell>
          <cell r="H36">
            <v>53049</v>
          </cell>
          <cell r="I36">
            <v>1835</v>
          </cell>
          <cell r="J36">
            <v>0</v>
          </cell>
          <cell r="K36">
            <v>0</v>
          </cell>
          <cell r="L36">
            <v>0</v>
          </cell>
        </row>
        <row r="37">
          <cell r="B37" t="str">
            <v>TNFCO</v>
          </cell>
          <cell r="C37" t="str">
            <v>EB.22040</v>
          </cell>
          <cell r="D37" t="str">
            <v>FCO 27kV 200A</v>
          </cell>
          <cell r="E37" t="str">
            <v>cái</v>
          </cell>
          <cell r="G37">
            <v>450</v>
          </cell>
          <cell r="H37">
            <v>44207</v>
          </cell>
          <cell r="I37">
            <v>1529</v>
          </cell>
          <cell r="J37">
            <v>0</v>
          </cell>
          <cell r="K37">
            <v>0</v>
          </cell>
          <cell r="L37">
            <v>0</v>
          </cell>
        </row>
        <row r="38">
          <cell r="B38" t="str">
            <v>TNFCO</v>
          </cell>
          <cell r="C38" t="str">
            <v>EB.22040</v>
          </cell>
          <cell r="D38" t="str">
            <v>FCO 27kV 100A</v>
          </cell>
          <cell r="E38" t="str">
            <v>cái</v>
          </cell>
          <cell r="G38">
            <v>450</v>
          </cell>
          <cell r="H38">
            <v>44207</v>
          </cell>
          <cell r="I38">
            <v>1529</v>
          </cell>
          <cell r="J38">
            <v>0</v>
          </cell>
          <cell r="K38">
            <v>0</v>
          </cell>
          <cell r="L38">
            <v>0</v>
          </cell>
        </row>
        <row r="39">
          <cell r="B39" t="str">
            <v>TNCB300</v>
          </cell>
          <cell r="C39" t="str">
            <v>EB.72010</v>
          </cell>
          <cell r="D39" t="str">
            <v>MCCB 3 cực 600V - 125A - 30KA</v>
          </cell>
          <cell r="E39" t="str">
            <v>cái</v>
          </cell>
          <cell r="G39">
            <v>960</v>
          </cell>
          <cell r="H39">
            <v>321629</v>
          </cell>
          <cell r="I39">
            <v>11484</v>
          </cell>
          <cell r="J39">
            <v>0</v>
          </cell>
          <cell r="K39">
            <v>0</v>
          </cell>
          <cell r="L39">
            <v>0</v>
          </cell>
        </row>
        <row r="40">
          <cell r="B40" t="str">
            <v>TNCB300</v>
          </cell>
          <cell r="C40" t="str">
            <v>EB.72010</v>
          </cell>
          <cell r="D40" t="str">
            <v>MCCB 3 cực 600V - 200A - 35KA</v>
          </cell>
          <cell r="E40" t="str">
            <v>cái</v>
          </cell>
          <cell r="G40">
            <v>960</v>
          </cell>
          <cell r="H40">
            <v>321629</v>
          </cell>
          <cell r="I40">
            <v>11484</v>
          </cell>
          <cell r="J40">
            <v>0</v>
          </cell>
          <cell r="K40">
            <v>0</v>
          </cell>
          <cell r="L40">
            <v>0</v>
          </cell>
        </row>
        <row r="41">
          <cell r="B41" t="str">
            <v>TNCB300</v>
          </cell>
          <cell r="C41" t="str">
            <v>EB.72010</v>
          </cell>
          <cell r="D41" t="str">
            <v>MCCB 3 cực 600V - 250A - 35KA</v>
          </cell>
          <cell r="E41" t="str">
            <v>cái</v>
          </cell>
          <cell r="G41">
            <v>960</v>
          </cell>
          <cell r="H41">
            <v>321629</v>
          </cell>
          <cell r="I41">
            <v>11484</v>
          </cell>
          <cell r="J41">
            <v>0</v>
          </cell>
          <cell r="K41">
            <v>0</v>
          </cell>
          <cell r="L41">
            <v>0</v>
          </cell>
        </row>
        <row r="42">
          <cell r="B42" t="str">
            <v>TNTDLL</v>
          </cell>
          <cell r="C42" t="str">
            <v>EC.22020</v>
          </cell>
          <cell r="D42" t="str">
            <v>Tiếp địa lặp lại</v>
          </cell>
          <cell r="E42" t="str">
            <v>Vị trí</v>
          </cell>
          <cell r="F42">
            <v>1</v>
          </cell>
          <cell r="H42">
            <v>167895</v>
          </cell>
          <cell r="J42">
            <v>0</v>
          </cell>
          <cell r="K42">
            <v>167895</v>
          </cell>
          <cell r="L42">
            <v>0</v>
          </cell>
        </row>
        <row r="43">
          <cell r="B43" t="str">
            <v>TNLA</v>
          </cell>
          <cell r="C43" t="str">
            <v>EC.11040</v>
          </cell>
          <cell r="D43" t="str">
            <v>LA 18kV 10kA</v>
          </cell>
          <cell r="E43" t="str">
            <v>cái</v>
          </cell>
          <cell r="G43">
            <v>3333</v>
          </cell>
          <cell r="H43">
            <v>110627</v>
          </cell>
          <cell r="I43">
            <v>19659</v>
          </cell>
          <cell r="J43">
            <v>0</v>
          </cell>
          <cell r="K43">
            <v>0</v>
          </cell>
          <cell r="L43">
            <v>0</v>
          </cell>
        </row>
        <row r="44">
          <cell r="B44" t="str">
            <v>TNLA</v>
          </cell>
          <cell r="C44" t="str">
            <v>EC.11040</v>
          </cell>
          <cell r="D44" t="str">
            <v>LA 12kV 10kA</v>
          </cell>
          <cell r="E44" t="str">
            <v>cái</v>
          </cell>
          <cell r="G44">
            <v>3333</v>
          </cell>
          <cell r="H44">
            <v>110627</v>
          </cell>
          <cell r="I44">
            <v>19659</v>
          </cell>
          <cell r="J44">
            <v>0</v>
          </cell>
          <cell r="K44">
            <v>0</v>
          </cell>
          <cell r="L44">
            <v>0</v>
          </cell>
        </row>
        <row r="45">
          <cell r="B45" t="str">
            <v>TNSD</v>
          </cell>
          <cell r="C45" t="str">
            <v>EB.41020</v>
          </cell>
          <cell r="D45" t="str">
            <v>Sứ đứng 24kV</v>
          </cell>
          <cell r="E45" t="str">
            <v>Cái</v>
          </cell>
          <cell r="F45">
            <v>0</v>
          </cell>
          <cell r="G45">
            <v>493</v>
          </cell>
          <cell r="H45">
            <v>3848</v>
          </cell>
          <cell r="I45">
            <v>1156</v>
          </cell>
          <cell r="J45">
            <v>0</v>
          </cell>
          <cell r="K45">
            <v>0</v>
          </cell>
          <cell r="L45">
            <v>0</v>
          </cell>
        </row>
        <row r="46">
          <cell r="B46" t="str">
            <v>TNST</v>
          </cell>
          <cell r="C46" t="str">
            <v>EB.41040</v>
          </cell>
          <cell r="D46" t="str">
            <v>Cách điện treo polymer</v>
          </cell>
          <cell r="E46" t="str">
            <v>Cái</v>
          </cell>
          <cell r="F46">
            <v>0</v>
          </cell>
          <cell r="G46">
            <v>177</v>
          </cell>
          <cell r="H46">
            <v>1938</v>
          </cell>
          <cell r="I46">
            <v>602</v>
          </cell>
          <cell r="J46">
            <v>0</v>
          </cell>
          <cell r="K46">
            <v>0</v>
          </cell>
          <cell r="L46">
            <v>0</v>
          </cell>
        </row>
        <row r="47">
          <cell r="B47" t="str">
            <v>TNCAP</v>
          </cell>
          <cell r="C47" t="str">
            <v>EB.60030</v>
          </cell>
          <cell r="D47" t="str">
            <v>Cáp lực điện áp đến 35kV</v>
          </cell>
          <cell r="E47" t="str">
            <v>Mẫu</v>
          </cell>
          <cell r="F47">
            <v>0</v>
          </cell>
          <cell r="H47">
            <v>94951</v>
          </cell>
          <cell r="J47">
            <v>0</v>
          </cell>
          <cell r="K47">
            <v>0</v>
          </cell>
          <cell r="L47">
            <v>0</v>
          </cell>
        </row>
        <row r="48">
          <cell r="B48" t="str">
            <v>T1-4</v>
          </cell>
          <cell r="C48">
            <v>4</v>
          </cell>
          <cell r="D48" t="str">
            <v>Nhánh 3P Đất Mới 2 Nối Dài(Đất Mới 2A)</v>
          </cell>
          <cell r="J48">
            <v>0</v>
          </cell>
          <cell r="K48">
            <v>167895</v>
          </cell>
          <cell r="L48">
            <v>3783</v>
          </cell>
        </row>
        <row r="49">
          <cell r="B49" t="str">
            <v>TNFCO</v>
          </cell>
          <cell r="C49" t="str">
            <v>EB.22040</v>
          </cell>
          <cell r="D49" t="str">
            <v>FCO 27kV 100A</v>
          </cell>
          <cell r="E49" t="str">
            <v>cái</v>
          </cell>
          <cell r="F49">
            <v>0</v>
          </cell>
          <cell r="G49">
            <v>540</v>
          </cell>
          <cell r="H49">
            <v>53049</v>
          </cell>
          <cell r="I49">
            <v>1835</v>
          </cell>
          <cell r="J49">
            <v>0</v>
          </cell>
          <cell r="K49">
            <v>0</v>
          </cell>
          <cell r="L49">
            <v>0</v>
          </cell>
        </row>
        <row r="50">
          <cell r="B50" t="str">
            <v>TNFCO</v>
          </cell>
          <cell r="C50" t="str">
            <v>EB.22040</v>
          </cell>
          <cell r="D50" t="str">
            <v>FCO 27kV 200A</v>
          </cell>
          <cell r="E50" t="str">
            <v>cái</v>
          </cell>
          <cell r="G50">
            <v>450</v>
          </cell>
          <cell r="H50">
            <v>44207</v>
          </cell>
          <cell r="I50">
            <v>1529</v>
          </cell>
          <cell r="J50">
            <v>0</v>
          </cell>
          <cell r="K50">
            <v>0</v>
          </cell>
          <cell r="L50">
            <v>0</v>
          </cell>
        </row>
        <row r="51">
          <cell r="B51" t="str">
            <v>TNFCO</v>
          </cell>
          <cell r="C51" t="str">
            <v>EB.22040</v>
          </cell>
          <cell r="D51" t="str">
            <v>FCO 27kV 100A</v>
          </cell>
          <cell r="E51" t="str">
            <v>cái</v>
          </cell>
          <cell r="G51">
            <v>450</v>
          </cell>
          <cell r="H51">
            <v>44207</v>
          </cell>
          <cell r="I51">
            <v>1529</v>
          </cell>
          <cell r="J51">
            <v>0</v>
          </cell>
          <cell r="K51">
            <v>0</v>
          </cell>
          <cell r="L51">
            <v>0</v>
          </cell>
        </row>
        <row r="52">
          <cell r="B52" t="str">
            <v>TNCB300</v>
          </cell>
          <cell r="C52" t="str">
            <v>EB.72010</v>
          </cell>
          <cell r="D52" t="str">
            <v>MCCB 3 cực 600V - 125A - 30KA</v>
          </cell>
          <cell r="E52" t="str">
            <v>cái</v>
          </cell>
          <cell r="G52">
            <v>960</v>
          </cell>
          <cell r="H52">
            <v>321629</v>
          </cell>
          <cell r="I52">
            <v>11484</v>
          </cell>
          <cell r="J52">
            <v>0</v>
          </cell>
          <cell r="K52">
            <v>0</v>
          </cell>
          <cell r="L52">
            <v>0</v>
          </cell>
        </row>
        <row r="53">
          <cell r="B53" t="str">
            <v>TNCB300</v>
          </cell>
          <cell r="C53" t="str">
            <v>EB.72010</v>
          </cell>
          <cell r="D53" t="str">
            <v>MCCB 3 cực 600V - 200A - 35KA</v>
          </cell>
          <cell r="E53" t="str">
            <v>cái</v>
          </cell>
          <cell r="G53">
            <v>960</v>
          </cell>
          <cell r="H53">
            <v>321629</v>
          </cell>
          <cell r="I53">
            <v>11484</v>
          </cell>
          <cell r="J53">
            <v>0</v>
          </cell>
          <cell r="K53">
            <v>0</v>
          </cell>
          <cell r="L53">
            <v>0</v>
          </cell>
        </row>
        <row r="54">
          <cell r="B54" t="str">
            <v>TNCB300</v>
          </cell>
          <cell r="C54" t="str">
            <v>EB.72010</v>
          </cell>
          <cell r="D54" t="str">
            <v>MCCB 3 cực 600V - 250A - 35KA</v>
          </cell>
          <cell r="E54" t="str">
            <v>cái</v>
          </cell>
          <cell r="G54">
            <v>960</v>
          </cell>
          <cell r="H54">
            <v>321629</v>
          </cell>
          <cell r="I54">
            <v>11484</v>
          </cell>
          <cell r="J54">
            <v>0</v>
          </cell>
          <cell r="K54">
            <v>0</v>
          </cell>
          <cell r="L54">
            <v>0</v>
          </cell>
        </row>
        <row r="55">
          <cell r="B55" t="str">
            <v>TNTDLA</v>
          </cell>
          <cell r="C55" t="str">
            <v>EC.22020</v>
          </cell>
          <cell r="D55" t="str">
            <v>Tiếp địa lặp lại</v>
          </cell>
          <cell r="E55" t="str">
            <v>Vị trí</v>
          </cell>
          <cell r="F55">
            <v>1</v>
          </cell>
          <cell r="H55">
            <v>167895</v>
          </cell>
          <cell r="I55">
            <v>3783</v>
          </cell>
          <cell r="J55">
            <v>0</v>
          </cell>
          <cell r="K55">
            <v>167895</v>
          </cell>
          <cell r="L55">
            <v>3783</v>
          </cell>
        </row>
        <row r="56">
          <cell r="B56" t="str">
            <v>TNLA</v>
          </cell>
          <cell r="C56" t="str">
            <v>EC.11040</v>
          </cell>
          <cell r="D56" t="str">
            <v>LA 18kV 10kA</v>
          </cell>
          <cell r="E56" t="str">
            <v>cái</v>
          </cell>
          <cell r="G56">
            <v>3333</v>
          </cell>
          <cell r="H56">
            <v>110627</v>
          </cell>
          <cell r="I56">
            <v>19659</v>
          </cell>
          <cell r="J56">
            <v>0</v>
          </cell>
          <cell r="K56">
            <v>0</v>
          </cell>
          <cell r="L56">
            <v>0</v>
          </cell>
        </row>
        <row r="57">
          <cell r="B57" t="str">
            <v>TNLA</v>
          </cell>
          <cell r="C57" t="str">
            <v>EC.11040</v>
          </cell>
          <cell r="D57" t="str">
            <v>LA 12kV 10kA</v>
          </cell>
          <cell r="E57" t="str">
            <v>cái</v>
          </cell>
          <cell r="G57">
            <v>3333</v>
          </cell>
          <cell r="H57">
            <v>110627</v>
          </cell>
          <cell r="I57">
            <v>19659</v>
          </cell>
          <cell r="J57">
            <v>0</v>
          </cell>
          <cell r="K57">
            <v>0</v>
          </cell>
          <cell r="L57">
            <v>0</v>
          </cell>
        </row>
        <row r="58">
          <cell r="B58" t="str">
            <v>TNSD</v>
          </cell>
          <cell r="C58" t="str">
            <v>EB.41020</v>
          </cell>
          <cell r="D58" t="str">
            <v>Sứ đứng 24kV</v>
          </cell>
          <cell r="E58" t="str">
            <v>Cái</v>
          </cell>
          <cell r="F58">
            <v>0</v>
          </cell>
          <cell r="G58">
            <v>493</v>
          </cell>
          <cell r="H58">
            <v>3848</v>
          </cell>
          <cell r="I58">
            <v>1156</v>
          </cell>
          <cell r="J58">
            <v>0</v>
          </cell>
          <cell r="K58">
            <v>0</v>
          </cell>
          <cell r="L58">
            <v>0</v>
          </cell>
        </row>
        <row r="59">
          <cell r="B59" t="str">
            <v>TNST</v>
          </cell>
          <cell r="C59" t="str">
            <v>EB.41040</v>
          </cell>
          <cell r="D59" t="str">
            <v>Cách điện treo polymer</v>
          </cell>
          <cell r="E59" t="str">
            <v>Cái</v>
          </cell>
          <cell r="F59">
            <v>0</v>
          </cell>
          <cell r="G59">
            <v>177</v>
          </cell>
          <cell r="H59">
            <v>1938</v>
          </cell>
          <cell r="I59">
            <v>602</v>
          </cell>
          <cell r="J59">
            <v>0</v>
          </cell>
          <cell r="K59">
            <v>0</v>
          </cell>
          <cell r="L59">
            <v>0</v>
          </cell>
        </row>
        <row r="60">
          <cell r="B60" t="str">
            <v>TNCAP</v>
          </cell>
          <cell r="C60" t="str">
            <v>EB.60030</v>
          </cell>
          <cell r="D60" t="str">
            <v>Cáp lực điện áp đến 35kV</v>
          </cell>
          <cell r="E60" t="str">
            <v>Mẫu</v>
          </cell>
          <cell r="F60">
            <v>0</v>
          </cell>
          <cell r="H60">
            <v>94951</v>
          </cell>
          <cell r="J60">
            <v>0</v>
          </cell>
          <cell r="K60">
            <v>0</v>
          </cell>
          <cell r="L60">
            <v>0</v>
          </cell>
        </row>
        <row r="61">
          <cell r="B61" t="str">
            <v>T1-5</v>
          </cell>
          <cell r="C61">
            <v>5</v>
          </cell>
          <cell r="D61" t="str">
            <v>Nhánh 3P Chợ Phước Long (Long Thọ 1D)</v>
          </cell>
          <cell r="J61">
            <v>1620</v>
          </cell>
          <cell r="K61">
            <v>159147</v>
          </cell>
          <cell r="L61">
            <v>5505</v>
          </cell>
        </row>
        <row r="62">
          <cell r="B62" t="str">
            <v>TNFCO</v>
          </cell>
          <cell r="C62" t="str">
            <v>EB.22040</v>
          </cell>
          <cell r="D62" t="str">
            <v>FCO 27kV 100A</v>
          </cell>
          <cell r="E62" t="str">
            <v>cái</v>
          </cell>
          <cell r="F62">
            <v>3</v>
          </cell>
          <cell r="G62">
            <v>540</v>
          </cell>
          <cell r="H62">
            <v>53049</v>
          </cell>
          <cell r="I62">
            <v>1835</v>
          </cell>
          <cell r="J62">
            <v>1620</v>
          </cell>
          <cell r="K62">
            <v>159147</v>
          </cell>
          <cell r="L62">
            <v>5505</v>
          </cell>
        </row>
        <row r="63">
          <cell r="B63" t="str">
            <v>TNFCO</v>
          </cell>
          <cell r="C63" t="str">
            <v>EB.22040</v>
          </cell>
          <cell r="D63" t="str">
            <v>FCO 27kV 200A</v>
          </cell>
          <cell r="E63" t="str">
            <v>cái</v>
          </cell>
          <cell r="G63">
            <v>450</v>
          </cell>
          <cell r="H63">
            <v>44207</v>
          </cell>
          <cell r="I63">
            <v>1529</v>
          </cell>
          <cell r="J63">
            <v>0</v>
          </cell>
          <cell r="K63">
            <v>0</v>
          </cell>
          <cell r="L63">
            <v>0</v>
          </cell>
        </row>
        <row r="64">
          <cell r="B64" t="str">
            <v>TNFCO</v>
          </cell>
          <cell r="C64" t="str">
            <v>EB.22040</v>
          </cell>
          <cell r="D64" t="str">
            <v>FCO 27kV 100A</v>
          </cell>
          <cell r="E64" t="str">
            <v>cái</v>
          </cell>
          <cell r="G64">
            <v>450</v>
          </cell>
          <cell r="H64">
            <v>44207</v>
          </cell>
          <cell r="I64">
            <v>1529</v>
          </cell>
          <cell r="J64">
            <v>0</v>
          </cell>
          <cell r="K64">
            <v>0</v>
          </cell>
          <cell r="L64">
            <v>0</v>
          </cell>
        </row>
        <row r="65">
          <cell r="B65" t="str">
            <v>TNCB300</v>
          </cell>
          <cell r="C65" t="str">
            <v>EB.72010</v>
          </cell>
          <cell r="D65" t="str">
            <v>MCCB 3 cực 600V - 125A - 30KA</v>
          </cell>
          <cell r="E65" t="str">
            <v>cái</v>
          </cell>
          <cell r="G65">
            <v>960</v>
          </cell>
          <cell r="H65">
            <v>321629</v>
          </cell>
          <cell r="I65">
            <v>11484</v>
          </cell>
          <cell r="J65">
            <v>0</v>
          </cell>
          <cell r="K65">
            <v>0</v>
          </cell>
          <cell r="L65">
            <v>0</v>
          </cell>
        </row>
        <row r="66">
          <cell r="B66" t="str">
            <v>TNCB300</v>
          </cell>
          <cell r="C66" t="str">
            <v>EB.72010</v>
          </cell>
          <cell r="D66" t="str">
            <v>MCCB 3 cực 600V - 200A - 35KA</v>
          </cell>
          <cell r="E66" t="str">
            <v>cái</v>
          </cell>
          <cell r="G66">
            <v>960</v>
          </cell>
          <cell r="H66">
            <v>321629</v>
          </cell>
          <cell r="I66">
            <v>11484</v>
          </cell>
          <cell r="J66">
            <v>0</v>
          </cell>
          <cell r="K66">
            <v>0</v>
          </cell>
          <cell r="L66">
            <v>0</v>
          </cell>
        </row>
        <row r="67">
          <cell r="B67" t="str">
            <v>TNCB300</v>
          </cell>
          <cell r="C67" t="str">
            <v>EB.72010</v>
          </cell>
          <cell r="D67" t="str">
            <v>MCCB 3 cực 600V - 250A - 35KA</v>
          </cell>
          <cell r="E67" t="str">
            <v>cái</v>
          </cell>
          <cell r="G67">
            <v>960</v>
          </cell>
          <cell r="H67">
            <v>321629</v>
          </cell>
          <cell r="I67">
            <v>11484</v>
          </cell>
          <cell r="J67">
            <v>0</v>
          </cell>
          <cell r="K67">
            <v>0</v>
          </cell>
          <cell r="L67">
            <v>0</v>
          </cell>
        </row>
        <row r="68">
          <cell r="B68" t="str">
            <v>TNTDLA</v>
          </cell>
          <cell r="C68" t="str">
            <v>EC.22020</v>
          </cell>
          <cell r="D68" t="str">
            <v>Tiếp địa lặp lại</v>
          </cell>
          <cell r="E68" t="str">
            <v>Vị trí</v>
          </cell>
          <cell r="F68">
            <v>0</v>
          </cell>
          <cell r="H68">
            <v>167895</v>
          </cell>
          <cell r="I68">
            <v>3783</v>
          </cell>
          <cell r="J68">
            <v>0</v>
          </cell>
          <cell r="K68">
            <v>0</v>
          </cell>
          <cell r="L68">
            <v>0</v>
          </cell>
        </row>
        <row r="69">
          <cell r="B69" t="str">
            <v>TNLA</v>
          </cell>
          <cell r="C69" t="str">
            <v>EC.11040</v>
          </cell>
          <cell r="D69" t="str">
            <v>LA 18kV 10kA</v>
          </cell>
          <cell r="E69" t="str">
            <v>cái</v>
          </cell>
          <cell r="G69">
            <v>3333</v>
          </cell>
          <cell r="H69">
            <v>110627</v>
          </cell>
          <cell r="I69">
            <v>19659</v>
          </cell>
          <cell r="J69">
            <v>0</v>
          </cell>
          <cell r="K69">
            <v>0</v>
          </cell>
          <cell r="L69">
            <v>0</v>
          </cell>
        </row>
        <row r="70">
          <cell r="B70" t="str">
            <v>TNLA</v>
          </cell>
          <cell r="C70" t="str">
            <v>EC.11040</v>
          </cell>
          <cell r="D70" t="str">
            <v>LA 12kV 10kA</v>
          </cell>
          <cell r="E70" t="str">
            <v>cái</v>
          </cell>
          <cell r="G70">
            <v>3333</v>
          </cell>
          <cell r="H70">
            <v>110627</v>
          </cell>
          <cell r="I70">
            <v>19659</v>
          </cell>
          <cell r="J70">
            <v>0</v>
          </cell>
          <cell r="K70">
            <v>0</v>
          </cell>
          <cell r="L70">
            <v>0</v>
          </cell>
        </row>
        <row r="71">
          <cell r="B71" t="str">
            <v>TNSD</v>
          </cell>
          <cell r="C71" t="str">
            <v>EB.41020</v>
          </cell>
          <cell r="D71" t="str">
            <v>Sứ đứng 24kV</v>
          </cell>
          <cell r="E71" t="str">
            <v>Cái</v>
          </cell>
          <cell r="F71">
            <v>0</v>
          </cell>
          <cell r="G71">
            <v>493</v>
          </cell>
          <cell r="H71">
            <v>3848</v>
          </cell>
          <cell r="I71">
            <v>1156</v>
          </cell>
          <cell r="J71">
            <v>0</v>
          </cell>
          <cell r="K71">
            <v>0</v>
          </cell>
          <cell r="L71">
            <v>0</v>
          </cell>
        </row>
        <row r="72">
          <cell r="B72" t="str">
            <v>TNST</v>
          </cell>
          <cell r="C72" t="str">
            <v>EB.41040</v>
          </cell>
          <cell r="D72" t="str">
            <v>Cách điện treo polymer</v>
          </cell>
          <cell r="E72" t="str">
            <v>Cái</v>
          </cell>
          <cell r="F72">
            <v>0</v>
          </cell>
          <cell r="G72">
            <v>177</v>
          </cell>
          <cell r="H72">
            <v>1938</v>
          </cell>
          <cell r="I72">
            <v>602</v>
          </cell>
          <cell r="J72">
            <v>0</v>
          </cell>
          <cell r="K72">
            <v>0</v>
          </cell>
          <cell r="L72">
            <v>0</v>
          </cell>
        </row>
        <row r="73">
          <cell r="B73" t="str">
            <v>TNCAP</v>
          </cell>
          <cell r="C73" t="str">
            <v>EB.60030</v>
          </cell>
          <cell r="D73" t="str">
            <v>Cáp lực điện áp đến 35kV</v>
          </cell>
          <cell r="E73" t="str">
            <v>Mẫu</v>
          </cell>
          <cell r="F73">
            <v>0</v>
          </cell>
          <cell r="H73">
            <v>94951</v>
          </cell>
          <cell r="J73">
            <v>0</v>
          </cell>
          <cell r="K73">
            <v>0</v>
          </cell>
          <cell r="L73">
            <v>0</v>
          </cell>
        </row>
        <row r="74">
          <cell r="B74" t="str">
            <v>T1-6</v>
          </cell>
          <cell r="C74">
            <v>6</v>
          </cell>
          <cell r="D74" t="str">
            <v>Nhánh 3P Cống Lò Rèn Trụ 101 (Long Thọ 3B)</v>
          </cell>
          <cell r="J74">
            <v>1620</v>
          </cell>
          <cell r="K74">
            <v>327042</v>
          </cell>
          <cell r="L74">
            <v>9288</v>
          </cell>
        </row>
        <row r="75">
          <cell r="B75" t="str">
            <v>TNFCO</v>
          </cell>
          <cell r="C75" t="str">
            <v>EB.22040</v>
          </cell>
          <cell r="D75" t="str">
            <v>FCO 27kV 100A</v>
          </cell>
          <cell r="E75" t="str">
            <v>cái</v>
          </cell>
          <cell r="F75">
            <v>3</v>
          </cell>
          <cell r="G75">
            <v>540</v>
          </cell>
          <cell r="H75">
            <v>53049</v>
          </cell>
          <cell r="I75">
            <v>1835</v>
          </cell>
          <cell r="J75">
            <v>1620</v>
          </cell>
          <cell r="K75">
            <v>159147</v>
          </cell>
          <cell r="L75">
            <v>5505</v>
          </cell>
        </row>
        <row r="76">
          <cell r="B76" t="str">
            <v>TNFCO</v>
          </cell>
          <cell r="C76" t="str">
            <v>EB.22040</v>
          </cell>
          <cell r="D76" t="str">
            <v>FCO 27kV 200A</v>
          </cell>
          <cell r="E76" t="str">
            <v>cái</v>
          </cell>
          <cell r="G76">
            <v>450</v>
          </cell>
          <cell r="H76">
            <v>44207</v>
          </cell>
          <cell r="I76">
            <v>1529</v>
          </cell>
          <cell r="J76">
            <v>0</v>
          </cell>
          <cell r="K76">
            <v>0</v>
          </cell>
          <cell r="L76">
            <v>0</v>
          </cell>
        </row>
        <row r="77">
          <cell r="B77" t="str">
            <v>TNFCO</v>
          </cell>
          <cell r="C77" t="str">
            <v>EB.22040</v>
          </cell>
          <cell r="D77" t="str">
            <v>FCO 27kV 100A</v>
          </cell>
          <cell r="E77" t="str">
            <v>cái</v>
          </cell>
          <cell r="G77">
            <v>450</v>
          </cell>
          <cell r="H77">
            <v>44207</v>
          </cell>
          <cell r="I77">
            <v>1529</v>
          </cell>
          <cell r="J77">
            <v>0</v>
          </cell>
          <cell r="K77">
            <v>0</v>
          </cell>
          <cell r="L77">
            <v>0</v>
          </cell>
        </row>
        <row r="78">
          <cell r="B78" t="str">
            <v>TNCB300</v>
          </cell>
          <cell r="C78" t="str">
            <v>EB.72010</v>
          </cell>
          <cell r="D78" t="str">
            <v>MCCB 3 cực 600V - 125A - 30KA</v>
          </cell>
          <cell r="E78" t="str">
            <v>cái</v>
          </cell>
          <cell r="G78">
            <v>960</v>
          </cell>
          <cell r="H78">
            <v>321629</v>
          </cell>
          <cell r="I78">
            <v>11484</v>
          </cell>
          <cell r="J78">
            <v>0</v>
          </cell>
          <cell r="K78">
            <v>0</v>
          </cell>
          <cell r="L78">
            <v>0</v>
          </cell>
        </row>
        <row r="79">
          <cell r="B79" t="str">
            <v>TNCB300</v>
          </cell>
          <cell r="C79" t="str">
            <v>EB.72010</v>
          </cell>
          <cell r="D79" t="str">
            <v>MCCB 3 cực 600V - 200A - 35KA</v>
          </cell>
          <cell r="E79" t="str">
            <v>cái</v>
          </cell>
          <cell r="G79">
            <v>960</v>
          </cell>
          <cell r="H79">
            <v>321629</v>
          </cell>
          <cell r="I79">
            <v>11484</v>
          </cell>
          <cell r="J79">
            <v>0</v>
          </cell>
          <cell r="K79">
            <v>0</v>
          </cell>
          <cell r="L79">
            <v>0</v>
          </cell>
        </row>
        <row r="80">
          <cell r="B80" t="str">
            <v>TNCB300</v>
          </cell>
          <cell r="C80" t="str">
            <v>EB.72010</v>
          </cell>
          <cell r="D80" t="str">
            <v>MCCB 3 cực 600V - 250A - 35KA</v>
          </cell>
          <cell r="E80" t="str">
            <v>cái</v>
          </cell>
          <cell r="G80">
            <v>960</v>
          </cell>
          <cell r="H80">
            <v>321629</v>
          </cell>
          <cell r="I80">
            <v>11484</v>
          </cell>
          <cell r="J80">
            <v>0</v>
          </cell>
          <cell r="K80">
            <v>0</v>
          </cell>
          <cell r="L80">
            <v>0</v>
          </cell>
        </row>
        <row r="81">
          <cell r="B81" t="str">
            <v>TNTDLA</v>
          </cell>
          <cell r="C81" t="str">
            <v>EC.22020</v>
          </cell>
          <cell r="D81" t="str">
            <v>Tiếp địa lặp lại</v>
          </cell>
          <cell r="E81" t="str">
            <v>Vị trí</v>
          </cell>
          <cell r="F81">
            <v>1</v>
          </cell>
          <cell r="H81">
            <v>167895</v>
          </cell>
          <cell r="I81">
            <v>3783</v>
          </cell>
          <cell r="J81">
            <v>0</v>
          </cell>
          <cell r="K81">
            <v>167895</v>
          </cell>
          <cell r="L81">
            <v>3783</v>
          </cell>
        </row>
        <row r="82">
          <cell r="B82" t="str">
            <v>TNLA</v>
          </cell>
          <cell r="C82" t="str">
            <v>EC.11040</v>
          </cell>
          <cell r="D82" t="str">
            <v>LA 18kV 10kA</v>
          </cell>
          <cell r="E82" t="str">
            <v>cái</v>
          </cell>
          <cell r="G82">
            <v>3333</v>
          </cell>
          <cell r="H82">
            <v>110627</v>
          </cell>
          <cell r="I82">
            <v>19659</v>
          </cell>
          <cell r="J82">
            <v>0</v>
          </cell>
          <cell r="K82">
            <v>0</v>
          </cell>
          <cell r="L82">
            <v>0</v>
          </cell>
        </row>
        <row r="83">
          <cell r="B83" t="str">
            <v>TNLA</v>
          </cell>
          <cell r="C83" t="str">
            <v>EC.11040</v>
          </cell>
          <cell r="D83" t="str">
            <v>LA 12kV 10kA</v>
          </cell>
          <cell r="E83" t="str">
            <v>cái</v>
          </cell>
          <cell r="G83">
            <v>3333</v>
          </cell>
          <cell r="H83">
            <v>110627</v>
          </cell>
          <cell r="I83">
            <v>19659</v>
          </cell>
          <cell r="J83">
            <v>0</v>
          </cell>
          <cell r="K83">
            <v>0</v>
          </cell>
          <cell r="L83">
            <v>0</v>
          </cell>
        </row>
        <row r="84">
          <cell r="B84" t="str">
            <v>TNSD</v>
          </cell>
          <cell r="C84" t="str">
            <v>EB.41020</v>
          </cell>
          <cell r="D84" t="str">
            <v>Sứ đứng 24kV</v>
          </cell>
          <cell r="E84" t="str">
            <v>Cái</v>
          </cell>
          <cell r="F84">
            <v>0</v>
          </cell>
          <cell r="G84">
            <v>493</v>
          </cell>
          <cell r="H84">
            <v>3848</v>
          </cell>
          <cell r="I84">
            <v>1156</v>
          </cell>
          <cell r="J84">
            <v>0</v>
          </cell>
          <cell r="K84">
            <v>0</v>
          </cell>
          <cell r="L84">
            <v>0</v>
          </cell>
        </row>
        <row r="85">
          <cell r="B85" t="str">
            <v>TNST</v>
          </cell>
          <cell r="C85" t="str">
            <v>EB.41040</v>
          </cell>
          <cell r="D85" t="str">
            <v>Cách điện treo polymer</v>
          </cell>
          <cell r="E85" t="str">
            <v>Cái</v>
          </cell>
          <cell r="F85">
            <v>0</v>
          </cell>
          <cell r="G85">
            <v>177</v>
          </cell>
          <cell r="H85">
            <v>1938</v>
          </cell>
          <cell r="I85">
            <v>602</v>
          </cell>
          <cell r="J85">
            <v>0</v>
          </cell>
          <cell r="K85">
            <v>0</v>
          </cell>
          <cell r="L85">
            <v>0</v>
          </cell>
        </row>
        <row r="86">
          <cell r="B86" t="str">
            <v>TNCAP</v>
          </cell>
          <cell r="C86" t="str">
            <v>EB.60030</v>
          </cell>
          <cell r="D86" t="str">
            <v>Cáp lực điện áp đến 35kV</v>
          </cell>
          <cell r="E86" t="str">
            <v>Mẫu</v>
          </cell>
          <cell r="F86">
            <v>0</v>
          </cell>
          <cell r="H86">
            <v>94951</v>
          </cell>
          <cell r="J86">
            <v>0</v>
          </cell>
          <cell r="K86">
            <v>0</v>
          </cell>
          <cell r="L86">
            <v>0</v>
          </cell>
        </row>
        <row r="87">
          <cell r="B87" t="str">
            <v>T1-7</v>
          </cell>
          <cell r="C87">
            <v>7</v>
          </cell>
          <cell r="D87" t="str">
            <v>Nhánh 3P Trường Tiểu Học Giồng Ông Đông(Giồng Ông Đông 3A)</v>
          </cell>
          <cell r="J87">
            <v>1620</v>
          </cell>
          <cell r="K87">
            <v>159147</v>
          </cell>
          <cell r="L87">
            <v>5505</v>
          </cell>
        </row>
        <row r="88">
          <cell r="B88" t="str">
            <v>TNFCO</v>
          </cell>
          <cell r="C88" t="str">
            <v>EB.22040</v>
          </cell>
          <cell r="D88" t="str">
            <v>FCO 27kV 100A</v>
          </cell>
          <cell r="E88" t="str">
            <v>cái</v>
          </cell>
          <cell r="F88">
            <v>3</v>
          </cell>
          <cell r="G88">
            <v>540</v>
          </cell>
          <cell r="H88">
            <v>53049</v>
          </cell>
          <cell r="I88">
            <v>1835</v>
          </cell>
          <cell r="J88">
            <v>1620</v>
          </cell>
          <cell r="K88">
            <v>159147</v>
          </cell>
          <cell r="L88">
            <v>5505</v>
          </cell>
        </row>
        <row r="89">
          <cell r="B89" t="str">
            <v>TNFCO</v>
          </cell>
          <cell r="C89" t="str">
            <v>EB.22040</v>
          </cell>
          <cell r="D89" t="str">
            <v>FCO 27kV 200A</v>
          </cell>
          <cell r="E89" t="str">
            <v>cái</v>
          </cell>
          <cell r="G89">
            <v>450</v>
          </cell>
          <cell r="H89">
            <v>44207</v>
          </cell>
          <cell r="I89">
            <v>1529</v>
          </cell>
          <cell r="J89">
            <v>0</v>
          </cell>
          <cell r="K89">
            <v>0</v>
          </cell>
          <cell r="L89">
            <v>0</v>
          </cell>
        </row>
        <row r="90">
          <cell r="B90" t="str">
            <v>TNFCO</v>
          </cell>
          <cell r="C90" t="str">
            <v>EB.22040</v>
          </cell>
          <cell r="D90" t="str">
            <v>FCO 27kV 100A</v>
          </cell>
          <cell r="E90" t="str">
            <v>cái</v>
          </cell>
          <cell r="G90">
            <v>450</v>
          </cell>
          <cell r="H90">
            <v>44207</v>
          </cell>
          <cell r="I90">
            <v>1529</v>
          </cell>
          <cell r="J90">
            <v>0</v>
          </cell>
          <cell r="K90">
            <v>0</v>
          </cell>
          <cell r="L90">
            <v>0</v>
          </cell>
        </row>
        <row r="91">
          <cell r="B91" t="str">
            <v>TNCB300</v>
          </cell>
          <cell r="C91" t="str">
            <v>EB.72010</v>
          </cell>
          <cell r="D91" t="str">
            <v>MCCB 3 cực 600V - 125A - 30KA</v>
          </cell>
          <cell r="E91" t="str">
            <v>cái</v>
          </cell>
          <cell r="G91">
            <v>960</v>
          </cell>
          <cell r="H91">
            <v>321629</v>
          </cell>
          <cell r="I91">
            <v>11484</v>
          </cell>
          <cell r="J91">
            <v>0</v>
          </cell>
          <cell r="K91">
            <v>0</v>
          </cell>
          <cell r="L91">
            <v>0</v>
          </cell>
        </row>
        <row r="92">
          <cell r="B92" t="str">
            <v>TNCB300</v>
          </cell>
          <cell r="C92" t="str">
            <v>EB.72010</v>
          </cell>
          <cell r="D92" t="str">
            <v>MCCB 3 cực 600V - 200A - 35KA</v>
          </cell>
          <cell r="E92" t="str">
            <v>cái</v>
          </cell>
          <cell r="G92">
            <v>960</v>
          </cell>
          <cell r="H92">
            <v>321629</v>
          </cell>
          <cell r="I92">
            <v>11484</v>
          </cell>
          <cell r="J92">
            <v>0</v>
          </cell>
          <cell r="K92">
            <v>0</v>
          </cell>
          <cell r="L92">
            <v>0</v>
          </cell>
        </row>
        <row r="93">
          <cell r="B93" t="str">
            <v>TNCB300</v>
          </cell>
          <cell r="C93" t="str">
            <v>EB.72010</v>
          </cell>
          <cell r="D93" t="str">
            <v>MCCB 3 cực 600V - 250A - 35KA</v>
          </cell>
          <cell r="E93" t="str">
            <v>cái</v>
          </cell>
          <cell r="G93">
            <v>960</v>
          </cell>
          <cell r="H93">
            <v>321629</v>
          </cell>
          <cell r="I93">
            <v>11484</v>
          </cell>
          <cell r="J93">
            <v>0</v>
          </cell>
          <cell r="K93">
            <v>0</v>
          </cell>
          <cell r="L93">
            <v>0</v>
          </cell>
        </row>
        <row r="94">
          <cell r="B94" t="str">
            <v>TNTDLA</v>
          </cell>
          <cell r="C94" t="str">
            <v>EC.22020</v>
          </cell>
          <cell r="D94" t="str">
            <v>Tiếp địa lặp lại</v>
          </cell>
          <cell r="E94" t="str">
            <v>Vị trí</v>
          </cell>
          <cell r="F94">
            <v>0</v>
          </cell>
          <cell r="H94">
            <v>167895</v>
          </cell>
          <cell r="I94">
            <v>3783</v>
          </cell>
          <cell r="J94">
            <v>0</v>
          </cell>
          <cell r="K94">
            <v>0</v>
          </cell>
          <cell r="L94">
            <v>0</v>
          </cell>
        </row>
        <row r="95">
          <cell r="B95" t="str">
            <v>TNLA</v>
          </cell>
          <cell r="C95" t="str">
            <v>EC.11040</v>
          </cell>
          <cell r="D95" t="str">
            <v>LA 18kV 10kA</v>
          </cell>
          <cell r="E95" t="str">
            <v>cái</v>
          </cell>
          <cell r="G95">
            <v>3333</v>
          </cell>
          <cell r="H95">
            <v>110627</v>
          </cell>
          <cell r="I95">
            <v>19659</v>
          </cell>
          <cell r="J95">
            <v>0</v>
          </cell>
          <cell r="K95">
            <v>0</v>
          </cell>
          <cell r="L95">
            <v>0</v>
          </cell>
        </row>
        <row r="96">
          <cell r="B96" t="str">
            <v>TNLA</v>
          </cell>
          <cell r="C96" t="str">
            <v>EC.11040</v>
          </cell>
          <cell r="D96" t="str">
            <v>LA 12kV 10kA</v>
          </cell>
          <cell r="E96" t="str">
            <v>cái</v>
          </cell>
          <cell r="G96">
            <v>3333</v>
          </cell>
          <cell r="H96">
            <v>110627</v>
          </cell>
          <cell r="I96">
            <v>19659</v>
          </cell>
          <cell r="J96">
            <v>0</v>
          </cell>
          <cell r="K96">
            <v>0</v>
          </cell>
          <cell r="L96">
            <v>0</v>
          </cell>
        </row>
        <row r="97">
          <cell r="B97" t="str">
            <v>TNSD</v>
          </cell>
          <cell r="C97" t="str">
            <v>EB.41020</v>
          </cell>
          <cell r="D97" t="str">
            <v>Sứ đứng 24kV</v>
          </cell>
          <cell r="E97" t="str">
            <v>Cái</v>
          </cell>
          <cell r="F97">
            <v>0</v>
          </cell>
          <cell r="G97">
            <v>493</v>
          </cell>
          <cell r="H97">
            <v>3848</v>
          </cell>
          <cell r="I97">
            <v>1156</v>
          </cell>
          <cell r="J97">
            <v>0</v>
          </cell>
          <cell r="K97">
            <v>0</v>
          </cell>
          <cell r="L97">
            <v>0</v>
          </cell>
        </row>
        <row r="98">
          <cell r="B98" t="str">
            <v>TNST</v>
          </cell>
          <cell r="C98" t="str">
            <v>EB.41040</v>
          </cell>
          <cell r="D98" t="str">
            <v>Cách điện treo polymer</v>
          </cell>
          <cell r="E98" t="str">
            <v>Cái</v>
          </cell>
          <cell r="F98">
            <v>0</v>
          </cell>
          <cell r="G98">
            <v>177</v>
          </cell>
          <cell r="H98">
            <v>1938</v>
          </cell>
          <cell r="I98">
            <v>602</v>
          </cell>
          <cell r="J98">
            <v>0</v>
          </cell>
          <cell r="K98">
            <v>0</v>
          </cell>
          <cell r="L98">
            <v>0</v>
          </cell>
        </row>
        <row r="99">
          <cell r="B99" t="str">
            <v>TNCAP</v>
          </cell>
          <cell r="C99" t="str">
            <v>EB.60030</v>
          </cell>
          <cell r="D99" t="str">
            <v>Cáp lực điện áp đến 35kV</v>
          </cell>
          <cell r="E99" t="str">
            <v>Mẫu</v>
          </cell>
          <cell r="F99">
            <v>0</v>
          </cell>
          <cell r="H99">
            <v>94951</v>
          </cell>
          <cell r="J99">
            <v>0</v>
          </cell>
          <cell r="K99">
            <v>0</v>
          </cell>
          <cell r="L99">
            <v>0</v>
          </cell>
        </row>
        <row r="100">
          <cell r="B100" t="str">
            <v>T1-8</v>
          </cell>
          <cell r="C100">
            <v>8</v>
          </cell>
          <cell r="D100" t="str">
            <v>Nhánh 3P Láng Cát Giồng Ông Đông (Giồng Ông Đông 2A)</v>
          </cell>
          <cell r="J100">
            <v>0</v>
          </cell>
          <cell r="K100">
            <v>167895</v>
          </cell>
          <cell r="L100">
            <v>3783</v>
          </cell>
        </row>
        <row r="101">
          <cell r="B101" t="str">
            <v>TNFCO</v>
          </cell>
          <cell r="C101" t="str">
            <v>EB.22040</v>
          </cell>
          <cell r="D101" t="str">
            <v>FCO 27kV 100A</v>
          </cell>
          <cell r="E101" t="str">
            <v>cái</v>
          </cell>
          <cell r="F101">
            <v>0</v>
          </cell>
          <cell r="G101">
            <v>540</v>
          </cell>
          <cell r="H101">
            <v>53049</v>
          </cell>
          <cell r="I101">
            <v>1835</v>
          </cell>
          <cell r="J101">
            <v>0</v>
          </cell>
          <cell r="K101">
            <v>0</v>
          </cell>
          <cell r="L101">
            <v>0</v>
          </cell>
        </row>
        <row r="102">
          <cell r="B102" t="str">
            <v>TNFCO</v>
          </cell>
          <cell r="C102" t="str">
            <v>EB.22040</v>
          </cell>
          <cell r="D102" t="str">
            <v>FCO 27kV 200A</v>
          </cell>
          <cell r="E102" t="str">
            <v>cái</v>
          </cell>
          <cell r="G102">
            <v>450</v>
          </cell>
          <cell r="H102">
            <v>44207</v>
          </cell>
          <cell r="I102">
            <v>1529</v>
          </cell>
          <cell r="J102">
            <v>0</v>
          </cell>
          <cell r="K102">
            <v>0</v>
          </cell>
          <cell r="L102">
            <v>0</v>
          </cell>
        </row>
        <row r="103">
          <cell r="B103" t="str">
            <v>TNFCO</v>
          </cell>
          <cell r="C103" t="str">
            <v>EB.22040</v>
          </cell>
          <cell r="D103" t="str">
            <v>FCO 27kV 100A</v>
          </cell>
          <cell r="E103" t="str">
            <v>cái</v>
          </cell>
          <cell r="G103">
            <v>450</v>
          </cell>
          <cell r="H103">
            <v>44207</v>
          </cell>
          <cell r="I103">
            <v>1529</v>
          </cell>
          <cell r="J103">
            <v>0</v>
          </cell>
          <cell r="K103">
            <v>0</v>
          </cell>
          <cell r="L103">
            <v>0</v>
          </cell>
        </row>
        <row r="104">
          <cell r="B104" t="str">
            <v>TNCB300</v>
          </cell>
          <cell r="C104" t="str">
            <v>EB.72010</v>
          </cell>
          <cell r="D104" t="str">
            <v>MCCB 3 cực 600V - 125A - 30KA</v>
          </cell>
          <cell r="E104" t="str">
            <v>cái</v>
          </cell>
          <cell r="G104">
            <v>960</v>
          </cell>
          <cell r="H104">
            <v>321629</v>
          </cell>
          <cell r="I104">
            <v>11484</v>
          </cell>
          <cell r="J104">
            <v>0</v>
          </cell>
          <cell r="K104">
            <v>0</v>
          </cell>
          <cell r="L104">
            <v>0</v>
          </cell>
        </row>
        <row r="105">
          <cell r="B105" t="str">
            <v>TNCB300</v>
          </cell>
          <cell r="C105" t="str">
            <v>EB.72010</v>
          </cell>
          <cell r="D105" t="str">
            <v>MCCB 3 cực 600V - 200A - 35KA</v>
          </cell>
          <cell r="E105" t="str">
            <v>cái</v>
          </cell>
          <cell r="G105">
            <v>960</v>
          </cell>
          <cell r="H105">
            <v>321629</v>
          </cell>
          <cell r="I105">
            <v>11484</v>
          </cell>
          <cell r="J105">
            <v>0</v>
          </cell>
          <cell r="K105">
            <v>0</v>
          </cell>
          <cell r="L105">
            <v>0</v>
          </cell>
        </row>
        <row r="106">
          <cell r="B106" t="str">
            <v>TNCB300</v>
          </cell>
          <cell r="C106" t="str">
            <v>EB.72010</v>
          </cell>
          <cell r="D106" t="str">
            <v>MCCB 3 cực 600V - 250A - 35KA</v>
          </cell>
          <cell r="E106" t="str">
            <v>cái</v>
          </cell>
          <cell r="G106">
            <v>960</v>
          </cell>
          <cell r="H106">
            <v>321629</v>
          </cell>
          <cell r="I106">
            <v>11484</v>
          </cell>
          <cell r="J106">
            <v>0</v>
          </cell>
          <cell r="K106">
            <v>0</v>
          </cell>
          <cell r="L106">
            <v>0</v>
          </cell>
        </row>
        <row r="107">
          <cell r="B107" t="str">
            <v>TNTDLA</v>
          </cell>
          <cell r="C107" t="str">
            <v>EC.22020</v>
          </cell>
          <cell r="D107" t="str">
            <v>Tiếp địa lặp lại</v>
          </cell>
          <cell r="E107" t="str">
            <v>Vị trí</v>
          </cell>
          <cell r="F107">
            <v>1</v>
          </cell>
          <cell r="H107">
            <v>167895</v>
          </cell>
          <cell r="I107">
            <v>3783</v>
          </cell>
          <cell r="J107">
            <v>0</v>
          </cell>
          <cell r="K107">
            <v>167895</v>
          </cell>
          <cell r="L107">
            <v>3783</v>
          </cell>
        </row>
        <row r="108">
          <cell r="B108" t="str">
            <v>TNLA</v>
          </cell>
          <cell r="C108" t="str">
            <v>EC.11040</v>
          </cell>
          <cell r="D108" t="str">
            <v>LA 18kV 10kA</v>
          </cell>
          <cell r="E108" t="str">
            <v>cái</v>
          </cell>
          <cell r="G108">
            <v>3333</v>
          </cell>
          <cell r="H108">
            <v>110627</v>
          </cell>
          <cell r="I108">
            <v>19659</v>
          </cell>
          <cell r="J108">
            <v>0</v>
          </cell>
          <cell r="K108">
            <v>0</v>
          </cell>
          <cell r="L108">
            <v>0</v>
          </cell>
        </row>
        <row r="109">
          <cell r="B109" t="str">
            <v>TNLA</v>
          </cell>
          <cell r="C109" t="str">
            <v>EC.11040</v>
          </cell>
          <cell r="D109" t="str">
            <v>LA 12kV 10kA</v>
          </cell>
          <cell r="E109" t="str">
            <v>cái</v>
          </cell>
          <cell r="G109">
            <v>3333</v>
          </cell>
          <cell r="H109">
            <v>110627</v>
          </cell>
          <cell r="I109">
            <v>19659</v>
          </cell>
          <cell r="J109">
            <v>0</v>
          </cell>
          <cell r="K109">
            <v>0</v>
          </cell>
          <cell r="L109">
            <v>0</v>
          </cell>
        </row>
        <row r="110">
          <cell r="B110" t="str">
            <v>TNSD</v>
          </cell>
          <cell r="C110" t="str">
            <v>EB.41020</v>
          </cell>
          <cell r="D110" t="str">
            <v>Sứ đứng 24kV</v>
          </cell>
          <cell r="E110" t="str">
            <v>Cái</v>
          </cell>
          <cell r="F110">
            <v>0</v>
          </cell>
          <cell r="G110">
            <v>493</v>
          </cell>
          <cell r="H110">
            <v>3848</v>
          </cell>
          <cell r="I110">
            <v>1156</v>
          </cell>
          <cell r="J110">
            <v>0</v>
          </cell>
          <cell r="K110">
            <v>0</v>
          </cell>
          <cell r="L110">
            <v>0</v>
          </cell>
        </row>
        <row r="111">
          <cell r="B111" t="str">
            <v>TNST</v>
          </cell>
          <cell r="C111" t="str">
            <v>EB.41040</v>
          </cell>
          <cell r="D111" t="str">
            <v>Cách điện treo polymer</v>
          </cell>
          <cell r="E111" t="str">
            <v>Cái</v>
          </cell>
          <cell r="F111">
            <v>0</v>
          </cell>
          <cell r="G111">
            <v>177</v>
          </cell>
          <cell r="H111">
            <v>1938</v>
          </cell>
          <cell r="I111">
            <v>602</v>
          </cell>
          <cell r="J111">
            <v>0</v>
          </cell>
          <cell r="K111">
            <v>0</v>
          </cell>
          <cell r="L111">
            <v>0</v>
          </cell>
        </row>
        <row r="112">
          <cell r="B112" t="str">
            <v>TNCAP</v>
          </cell>
          <cell r="C112" t="str">
            <v>EB.60030</v>
          </cell>
          <cell r="D112" t="str">
            <v>Cáp lực điện áp đến 35kV</v>
          </cell>
          <cell r="E112" t="str">
            <v>Mẫu</v>
          </cell>
          <cell r="F112">
            <v>0</v>
          </cell>
          <cell r="H112">
            <v>94951</v>
          </cell>
          <cell r="J112">
            <v>0</v>
          </cell>
          <cell r="K112">
            <v>0</v>
          </cell>
          <cell r="L112">
            <v>0</v>
          </cell>
        </row>
        <row r="114">
          <cell r="B114" t="str">
            <v>T2</v>
          </cell>
          <cell r="C114">
            <v>9</v>
          </cell>
          <cell r="D114" t="str">
            <v>Nhánh 1P Đường Bến Cái Sìn - Ấp 5 xã Long Thọ (Long Thọ 15)</v>
          </cell>
          <cell r="J114">
            <v>450</v>
          </cell>
          <cell r="K114">
            <v>44207</v>
          </cell>
          <cell r="L114">
            <v>1529</v>
          </cell>
        </row>
        <row r="115">
          <cell r="B115" t="str">
            <v>TNFCO</v>
          </cell>
          <cell r="C115" t="str">
            <v>EB.22040</v>
          </cell>
          <cell r="D115" t="str">
            <v>FCO 27kV 100A</v>
          </cell>
          <cell r="E115" t="str">
            <v>cái</v>
          </cell>
          <cell r="F115">
            <v>1</v>
          </cell>
          <cell r="G115">
            <v>450</v>
          </cell>
          <cell r="H115">
            <v>44207</v>
          </cell>
          <cell r="I115">
            <v>1529</v>
          </cell>
          <cell r="J115">
            <v>450</v>
          </cell>
          <cell r="K115">
            <v>44207</v>
          </cell>
          <cell r="L115">
            <v>1529</v>
          </cell>
        </row>
        <row r="116">
          <cell r="B116" t="str">
            <v>TNCB300</v>
          </cell>
          <cell r="C116" t="str">
            <v>EB.72010</v>
          </cell>
          <cell r="D116" t="str">
            <v>MCCB 3 cực 600V - 125A - 30KA</v>
          </cell>
          <cell r="E116" t="str">
            <v>cái</v>
          </cell>
          <cell r="G116">
            <v>960</v>
          </cell>
          <cell r="H116">
            <v>321629</v>
          </cell>
          <cell r="I116">
            <v>11484</v>
          </cell>
          <cell r="J116">
            <v>0</v>
          </cell>
          <cell r="K116">
            <v>0</v>
          </cell>
          <cell r="L116">
            <v>0</v>
          </cell>
        </row>
        <row r="117">
          <cell r="B117" t="str">
            <v>TNCB300</v>
          </cell>
          <cell r="C117" t="str">
            <v>EB.72010</v>
          </cell>
          <cell r="D117" t="str">
            <v>MCCB 3 cực 600V - 200A - 35KA</v>
          </cell>
          <cell r="E117" t="str">
            <v>cái</v>
          </cell>
          <cell r="G117">
            <v>960</v>
          </cell>
          <cell r="H117">
            <v>321629</v>
          </cell>
          <cell r="I117">
            <v>11484</v>
          </cell>
          <cell r="J117">
            <v>0</v>
          </cell>
          <cell r="K117">
            <v>0</v>
          </cell>
          <cell r="L117">
            <v>0</v>
          </cell>
        </row>
        <row r="118">
          <cell r="B118" t="str">
            <v>TNCB300</v>
          </cell>
          <cell r="C118" t="str">
            <v>EB.72010</v>
          </cell>
          <cell r="D118" t="str">
            <v>MCCB 3 cực 600V - 250A - 35KA</v>
          </cell>
          <cell r="E118" t="str">
            <v>cái</v>
          </cell>
          <cell r="G118">
            <v>960</v>
          </cell>
          <cell r="H118">
            <v>321629</v>
          </cell>
          <cell r="I118">
            <v>11484</v>
          </cell>
          <cell r="J118">
            <v>0</v>
          </cell>
          <cell r="K118">
            <v>0</v>
          </cell>
          <cell r="L118">
            <v>0</v>
          </cell>
        </row>
        <row r="119">
          <cell r="B119" t="str">
            <v>TNTDLL</v>
          </cell>
          <cell r="C119" t="str">
            <v>EC.22020</v>
          </cell>
          <cell r="D119" t="str">
            <v>Tiếp địa lặp lại</v>
          </cell>
          <cell r="E119" t="str">
            <v>Vị trí</v>
          </cell>
          <cell r="F119">
            <v>0</v>
          </cell>
          <cell r="H119">
            <v>167895</v>
          </cell>
          <cell r="J119">
            <v>0</v>
          </cell>
          <cell r="K119">
            <v>0</v>
          </cell>
          <cell r="L119">
            <v>0</v>
          </cell>
        </row>
        <row r="120">
          <cell r="B120" t="str">
            <v>TNLA</v>
          </cell>
          <cell r="C120" t="str">
            <v>EC.11040</v>
          </cell>
          <cell r="D120" t="str">
            <v>LA 18kV 10kA</v>
          </cell>
          <cell r="E120" t="str">
            <v>cái</v>
          </cell>
          <cell r="G120">
            <v>3333</v>
          </cell>
          <cell r="H120">
            <v>110627</v>
          </cell>
          <cell r="I120">
            <v>19659</v>
          </cell>
          <cell r="J120">
            <v>0</v>
          </cell>
          <cell r="K120">
            <v>0</v>
          </cell>
          <cell r="L120">
            <v>0</v>
          </cell>
        </row>
        <row r="121">
          <cell r="B121" t="str">
            <v>T2-2</v>
          </cell>
          <cell r="C121">
            <v>10</v>
          </cell>
          <cell r="D121" t="str">
            <v>Nhánh 1P Ấp Phú Tân (Phú Đông 8A)</v>
          </cell>
          <cell r="J121">
            <v>450</v>
          </cell>
          <cell r="K121">
            <v>379997</v>
          </cell>
          <cell r="L121">
            <v>9095</v>
          </cell>
        </row>
        <row r="122">
          <cell r="B122" t="str">
            <v>TNFCO</v>
          </cell>
          <cell r="C122" t="str">
            <v>EB.22040</v>
          </cell>
          <cell r="D122" t="str">
            <v>FCO 27kV 100A</v>
          </cell>
          <cell r="E122" t="str">
            <v>cái</v>
          </cell>
          <cell r="F122">
            <v>1</v>
          </cell>
          <cell r="G122">
            <v>450</v>
          </cell>
          <cell r="H122">
            <v>44207</v>
          </cell>
          <cell r="I122">
            <v>1529</v>
          </cell>
          <cell r="J122">
            <v>450</v>
          </cell>
          <cell r="K122">
            <v>44207</v>
          </cell>
          <cell r="L122">
            <v>1529</v>
          </cell>
        </row>
        <row r="123">
          <cell r="B123" t="str">
            <v>TNCB300</v>
          </cell>
          <cell r="C123" t="str">
            <v>EB.72010</v>
          </cell>
          <cell r="D123" t="str">
            <v>MCCB 3 cực 600V - 125A - 30KA</v>
          </cell>
          <cell r="E123" t="str">
            <v>cái</v>
          </cell>
          <cell r="G123">
            <v>960</v>
          </cell>
          <cell r="H123">
            <v>321629</v>
          </cell>
          <cell r="I123">
            <v>11484</v>
          </cell>
          <cell r="J123">
            <v>0</v>
          </cell>
          <cell r="K123">
            <v>0</v>
          </cell>
          <cell r="L123">
            <v>0</v>
          </cell>
        </row>
        <row r="124">
          <cell r="B124" t="str">
            <v>TNCB300</v>
          </cell>
          <cell r="C124" t="str">
            <v>EB.72010</v>
          </cell>
          <cell r="D124" t="str">
            <v>MCCB 3 cực 600V - 200A - 35KA</v>
          </cell>
          <cell r="E124" t="str">
            <v>cái</v>
          </cell>
          <cell r="G124">
            <v>960</v>
          </cell>
          <cell r="H124">
            <v>321629</v>
          </cell>
          <cell r="I124">
            <v>11484</v>
          </cell>
          <cell r="J124">
            <v>0</v>
          </cell>
          <cell r="K124">
            <v>0</v>
          </cell>
          <cell r="L124">
            <v>0</v>
          </cell>
        </row>
        <row r="125">
          <cell r="B125" t="str">
            <v>TNCB300</v>
          </cell>
          <cell r="C125" t="str">
            <v>EB.72010</v>
          </cell>
          <cell r="D125" t="str">
            <v>MCCB 3 cực 600V - 250A - 35KA</v>
          </cell>
          <cell r="E125" t="str">
            <v>cái</v>
          </cell>
          <cell r="G125">
            <v>960</v>
          </cell>
          <cell r="H125">
            <v>321629</v>
          </cell>
          <cell r="I125">
            <v>11484</v>
          </cell>
          <cell r="J125">
            <v>0</v>
          </cell>
          <cell r="K125">
            <v>0</v>
          </cell>
          <cell r="L125">
            <v>0</v>
          </cell>
        </row>
        <row r="126">
          <cell r="B126" t="str">
            <v>TNTDLA</v>
          </cell>
          <cell r="C126" t="str">
            <v>EC.22020</v>
          </cell>
          <cell r="D126" t="str">
            <v>Tiếp địa lặp lại</v>
          </cell>
          <cell r="E126" t="str">
            <v>Vị trí</v>
          </cell>
          <cell r="F126">
            <v>2</v>
          </cell>
          <cell r="H126">
            <v>167895</v>
          </cell>
          <cell r="I126">
            <v>3783</v>
          </cell>
          <cell r="J126">
            <v>0</v>
          </cell>
          <cell r="K126">
            <v>335790</v>
          </cell>
          <cell r="L126">
            <v>7566</v>
          </cell>
        </row>
        <row r="127">
          <cell r="B127" t="str">
            <v>TNLA</v>
          </cell>
          <cell r="C127" t="str">
            <v>EC.11040</v>
          </cell>
          <cell r="D127" t="str">
            <v>LA 18kV 10kA</v>
          </cell>
          <cell r="E127" t="str">
            <v>cái</v>
          </cell>
          <cell r="G127">
            <v>3333</v>
          </cell>
          <cell r="H127">
            <v>110627</v>
          </cell>
          <cell r="I127">
            <v>19659</v>
          </cell>
          <cell r="J127">
            <v>0</v>
          </cell>
          <cell r="K127">
            <v>0</v>
          </cell>
          <cell r="L127">
            <v>0</v>
          </cell>
        </row>
        <row r="128">
          <cell r="B128" t="str">
            <v>T2-3</v>
          </cell>
          <cell r="C128">
            <v>2</v>
          </cell>
          <cell r="D128" t="str">
            <v xml:space="preserve">Tuyến tổ 3 ấp 7 </v>
          </cell>
          <cell r="J128">
            <v>0</v>
          </cell>
          <cell r="K128">
            <v>0</v>
          </cell>
          <cell r="L128">
            <v>0</v>
          </cell>
        </row>
        <row r="129">
          <cell r="B129" t="str">
            <v>TNFCO</v>
          </cell>
          <cell r="C129" t="str">
            <v>EB.22040</v>
          </cell>
          <cell r="D129" t="str">
            <v>FCO 27kV 100A</v>
          </cell>
          <cell r="E129" t="str">
            <v>cái</v>
          </cell>
          <cell r="G129">
            <v>450</v>
          </cell>
          <cell r="H129">
            <v>44207</v>
          </cell>
          <cell r="I129">
            <v>1529</v>
          </cell>
          <cell r="J129">
            <v>0</v>
          </cell>
          <cell r="K129">
            <v>0</v>
          </cell>
          <cell r="L129">
            <v>0</v>
          </cell>
        </row>
        <row r="130">
          <cell r="B130" t="str">
            <v>TNCB300</v>
          </cell>
          <cell r="C130" t="str">
            <v>EB.72010</v>
          </cell>
          <cell r="D130" t="str">
            <v>MCCB 3 cực 600V - 125A - 30KA</v>
          </cell>
          <cell r="E130" t="str">
            <v>cái</v>
          </cell>
          <cell r="G130">
            <v>960</v>
          </cell>
          <cell r="H130">
            <v>321629</v>
          </cell>
          <cell r="I130">
            <v>11484</v>
          </cell>
          <cell r="J130">
            <v>0</v>
          </cell>
          <cell r="K130">
            <v>0</v>
          </cell>
          <cell r="L130">
            <v>0</v>
          </cell>
        </row>
        <row r="131">
          <cell r="B131" t="str">
            <v>TNCB300</v>
          </cell>
          <cell r="C131" t="str">
            <v>EB.72010</v>
          </cell>
          <cell r="D131" t="str">
            <v>MCCB 3 cực 600V - 200A - 35KA</v>
          </cell>
          <cell r="E131" t="str">
            <v>cái</v>
          </cell>
          <cell r="G131">
            <v>960</v>
          </cell>
          <cell r="H131">
            <v>321629</v>
          </cell>
          <cell r="I131">
            <v>11484</v>
          </cell>
          <cell r="J131">
            <v>0</v>
          </cell>
          <cell r="K131">
            <v>0</v>
          </cell>
          <cell r="L131">
            <v>0</v>
          </cell>
        </row>
        <row r="132">
          <cell r="B132" t="str">
            <v>TNCB300</v>
          </cell>
          <cell r="C132" t="str">
            <v>EB.72010</v>
          </cell>
          <cell r="D132" t="str">
            <v>MCCB 3 cực 600V - 250A - 35KA</v>
          </cell>
          <cell r="E132" t="str">
            <v>cái</v>
          </cell>
          <cell r="G132">
            <v>960</v>
          </cell>
          <cell r="H132">
            <v>321629</v>
          </cell>
          <cell r="I132">
            <v>11484</v>
          </cell>
          <cell r="J132">
            <v>0</v>
          </cell>
          <cell r="K132">
            <v>0</v>
          </cell>
          <cell r="L132">
            <v>0</v>
          </cell>
        </row>
        <row r="133">
          <cell r="B133" t="str">
            <v>TNLA</v>
          </cell>
          <cell r="C133" t="str">
            <v>EC.11040</v>
          </cell>
          <cell r="D133" t="str">
            <v>LA 18kV 10kA</v>
          </cell>
          <cell r="E133" t="str">
            <v>cái</v>
          </cell>
          <cell r="G133">
            <v>3333</v>
          </cell>
          <cell r="H133">
            <v>110627</v>
          </cell>
          <cell r="I133">
            <v>19659</v>
          </cell>
          <cell r="J133">
            <v>0</v>
          </cell>
          <cell r="K133">
            <v>0</v>
          </cell>
          <cell r="L133">
            <v>0</v>
          </cell>
        </row>
        <row r="134">
          <cell r="B134" t="str">
            <v>T3</v>
          </cell>
          <cell r="C134">
            <v>3</v>
          </cell>
          <cell r="D134" t="str">
            <v>Đường dây hạ thế</v>
          </cell>
          <cell r="J134">
            <v>0</v>
          </cell>
          <cell r="K134">
            <v>0</v>
          </cell>
          <cell r="L134">
            <v>0</v>
          </cell>
        </row>
        <row r="135">
          <cell r="B135" t="str">
            <v>TNFCO</v>
          </cell>
          <cell r="C135" t="str">
            <v>EB.22040</v>
          </cell>
          <cell r="D135" t="str">
            <v>FCO 27kV 100A</v>
          </cell>
          <cell r="E135" t="str">
            <v>cái</v>
          </cell>
          <cell r="G135">
            <v>450</v>
          </cell>
          <cell r="H135">
            <v>44207</v>
          </cell>
          <cell r="I135">
            <v>1529</v>
          </cell>
          <cell r="J135">
            <v>0</v>
          </cell>
          <cell r="K135">
            <v>0</v>
          </cell>
          <cell r="L135">
            <v>0</v>
          </cell>
        </row>
        <row r="136">
          <cell r="B136" t="str">
            <v>TNCB300</v>
          </cell>
          <cell r="C136" t="str">
            <v>EB.72010</v>
          </cell>
          <cell r="D136" t="str">
            <v>MCCB 3 cực 600V - 125A - 30KA</v>
          </cell>
          <cell r="E136" t="str">
            <v>cái</v>
          </cell>
          <cell r="G136">
            <v>960</v>
          </cell>
          <cell r="H136">
            <v>321629</v>
          </cell>
          <cell r="I136">
            <v>11484</v>
          </cell>
          <cell r="J136">
            <v>0</v>
          </cell>
          <cell r="K136">
            <v>0</v>
          </cell>
          <cell r="L136">
            <v>0</v>
          </cell>
        </row>
        <row r="137">
          <cell r="B137" t="str">
            <v>TNCB300</v>
          </cell>
          <cell r="C137" t="str">
            <v>EB.72010</v>
          </cell>
          <cell r="D137" t="str">
            <v>MCCB 3 cực 600V - 200A - 35KA</v>
          </cell>
          <cell r="E137" t="str">
            <v>cái</v>
          </cell>
          <cell r="G137">
            <v>960</v>
          </cell>
          <cell r="H137">
            <v>321629</v>
          </cell>
          <cell r="I137">
            <v>11484</v>
          </cell>
          <cell r="J137">
            <v>0</v>
          </cell>
          <cell r="K137">
            <v>0</v>
          </cell>
          <cell r="L137">
            <v>0</v>
          </cell>
        </row>
        <row r="138">
          <cell r="B138" t="str">
            <v>TNCB300</v>
          </cell>
          <cell r="C138" t="str">
            <v>EB.72010</v>
          </cell>
          <cell r="D138" t="str">
            <v>MCCB 3 cực 600V - 250A - 35KA</v>
          </cell>
          <cell r="E138" t="str">
            <v>cái</v>
          </cell>
          <cell r="G138">
            <v>960</v>
          </cell>
          <cell r="H138">
            <v>321629</v>
          </cell>
          <cell r="I138">
            <v>11484</v>
          </cell>
          <cell r="J138">
            <v>0</v>
          </cell>
          <cell r="K138">
            <v>0</v>
          </cell>
          <cell r="L138">
            <v>0</v>
          </cell>
        </row>
        <row r="139">
          <cell r="B139" t="str">
            <v>TNLA</v>
          </cell>
          <cell r="C139" t="str">
            <v>EC.11040</v>
          </cell>
          <cell r="D139" t="str">
            <v>LA 18kV 10kA</v>
          </cell>
          <cell r="E139" t="str">
            <v>cái</v>
          </cell>
          <cell r="G139">
            <v>3333</v>
          </cell>
          <cell r="H139">
            <v>110627</v>
          </cell>
          <cell r="I139">
            <v>19659</v>
          </cell>
          <cell r="J139">
            <v>0</v>
          </cell>
          <cell r="K139">
            <v>0</v>
          </cell>
          <cell r="L139">
            <v>0</v>
          </cell>
        </row>
        <row r="140">
          <cell r="C140" t="str">
            <v>B</v>
          </cell>
          <cell r="D140" t="str">
            <v>PHẦN TRẠM BIẾN ÁP</v>
          </cell>
        </row>
        <row r="141">
          <cell r="B141" t="str">
            <v>TR25</v>
          </cell>
          <cell r="C141">
            <v>0</v>
          </cell>
          <cell r="D141" t="str">
            <v>0 Trạm 1 pha 25kVA</v>
          </cell>
          <cell r="J141">
            <v>0</v>
          </cell>
          <cell r="K141">
            <v>0</v>
          </cell>
          <cell r="L141">
            <v>0</v>
          </cell>
        </row>
        <row r="142">
          <cell r="B142" t="str">
            <v>TNTDTR</v>
          </cell>
          <cell r="C142" t="str">
            <v>EC.21040</v>
          </cell>
          <cell r="D142" t="str">
            <v>Tiếp địa TBA</v>
          </cell>
          <cell r="E142" t="str">
            <v>Vị trí</v>
          </cell>
          <cell r="G142">
            <v>16800</v>
          </cell>
          <cell r="H142">
            <v>1332026</v>
          </cell>
          <cell r="I142">
            <v>26582</v>
          </cell>
          <cell r="J142">
            <v>0</v>
          </cell>
          <cell r="K142">
            <v>0</v>
          </cell>
          <cell r="L142">
            <v>0</v>
          </cell>
        </row>
        <row r="143">
          <cell r="B143" t="str">
            <v>TNMBA</v>
          </cell>
          <cell r="C143" t="str">
            <v>EA.22230</v>
          </cell>
          <cell r="D143" t="str">
            <v>MBA 1 pha 12.7/0.22-0.44KV - 50KVA</v>
          </cell>
          <cell r="E143" t="str">
            <v>Máy</v>
          </cell>
          <cell r="G143">
            <v>92188</v>
          </cell>
          <cell r="H143">
            <v>1207413</v>
          </cell>
          <cell r="I143">
            <v>303538</v>
          </cell>
          <cell r="J143">
            <v>0</v>
          </cell>
          <cell r="K143">
            <v>0</v>
          </cell>
          <cell r="L143">
            <v>0</v>
          </cell>
        </row>
        <row r="144">
          <cell r="B144" t="str">
            <v>TNMBA</v>
          </cell>
          <cell r="C144" t="str">
            <v>EA.22230</v>
          </cell>
          <cell r="D144" t="str">
            <v>MBA 1 pha 12.7/0.22-0.44KV - 75KVA</v>
          </cell>
          <cell r="E144" t="str">
            <v>Máy</v>
          </cell>
          <cell r="G144">
            <v>92188</v>
          </cell>
          <cell r="H144">
            <v>1207413</v>
          </cell>
          <cell r="I144">
            <v>303538</v>
          </cell>
          <cell r="J144">
            <v>0</v>
          </cell>
          <cell r="K144">
            <v>0</v>
          </cell>
          <cell r="L144">
            <v>0</v>
          </cell>
        </row>
        <row r="145">
          <cell r="B145" t="str">
            <v>TNMBA</v>
          </cell>
          <cell r="C145" t="str">
            <v>EA.22230</v>
          </cell>
          <cell r="D145" t="str">
            <v>MBA 1 pha 12.7/0.22-0.44KV - 100KVA</v>
          </cell>
          <cell r="E145" t="str">
            <v>Máy</v>
          </cell>
          <cell r="G145">
            <v>92188</v>
          </cell>
          <cell r="H145">
            <v>1207413</v>
          </cell>
          <cell r="I145">
            <v>303538</v>
          </cell>
          <cell r="J145">
            <v>0</v>
          </cell>
          <cell r="K145">
            <v>0</v>
          </cell>
          <cell r="L145">
            <v>0</v>
          </cell>
        </row>
        <row r="146">
          <cell r="B146" t="str">
            <v>TNCB300</v>
          </cell>
          <cell r="C146" t="str">
            <v>EB.72010</v>
          </cell>
          <cell r="D146" t="str">
            <v>MCCB 3 cực 600V - 125A - 30KA</v>
          </cell>
          <cell r="E146" t="str">
            <v>cái</v>
          </cell>
          <cell r="G146">
            <v>960</v>
          </cell>
          <cell r="H146">
            <v>321629</v>
          </cell>
          <cell r="I146">
            <v>11484</v>
          </cell>
          <cell r="J146">
            <v>0</v>
          </cell>
          <cell r="K146">
            <v>0</v>
          </cell>
          <cell r="L146">
            <v>0</v>
          </cell>
        </row>
        <row r="147">
          <cell r="B147" t="str">
            <v>TNCB300</v>
          </cell>
          <cell r="C147" t="str">
            <v>EB.72010</v>
          </cell>
          <cell r="D147" t="str">
            <v>MCCB 3 cực 600V - 200A - 35KA</v>
          </cell>
          <cell r="E147" t="str">
            <v>cái</v>
          </cell>
          <cell r="G147">
            <v>960</v>
          </cell>
          <cell r="H147">
            <v>321629</v>
          </cell>
          <cell r="I147">
            <v>11484</v>
          </cell>
          <cell r="J147">
            <v>0</v>
          </cell>
          <cell r="K147">
            <v>0</v>
          </cell>
          <cell r="L147">
            <v>0</v>
          </cell>
        </row>
        <row r="148">
          <cell r="B148" t="str">
            <v>TNCB300</v>
          </cell>
          <cell r="C148" t="str">
            <v>EB.72010</v>
          </cell>
          <cell r="D148" t="str">
            <v>MCCB 3 cực 600V - 250A - 35KA</v>
          </cell>
          <cell r="E148" t="str">
            <v>cái</v>
          </cell>
          <cell r="G148">
            <v>960</v>
          </cell>
          <cell r="H148">
            <v>321629</v>
          </cell>
          <cell r="I148">
            <v>11484</v>
          </cell>
          <cell r="J148">
            <v>0</v>
          </cell>
          <cell r="K148">
            <v>0</v>
          </cell>
          <cell r="L148">
            <v>0</v>
          </cell>
        </row>
        <row r="149">
          <cell r="B149" t="str">
            <v>TNCB500</v>
          </cell>
          <cell r="C149" t="str">
            <v>EB.71040</v>
          </cell>
          <cell r="D149" t="str">
            <v>MCCB 3 cực 600V - 400A - 35KA</v>
          </cell>
          <cell r="E149" t="str">
            <v>cái</v>
          </cell>
          <cell r="G149">
            <v>4587</v>
          </cell>
          <cell r="H149">
            <v>362639</v>
          </cell>
          <cell r="I149">
            <v>46245</v>
          </cell>
          <cell r="J149">
            <v>0</v>
          </cell>
          <cell r="K149">
            <v>0</v>
          </cell>
          <cell r="L149">
            <v>0</v>
          </cell>
        </row>
        <row r="150">
          <cell r="B150" t="str">
            <v>TNFCO</v>
          </cell>
          <cell r="C150" t="str">
            <v>EB.22040</v>
          </cell>
          <cell r="D150" t="str">
            <v>FCO 24kV 100A</v>
          </cell>
          <cell r="E150" t="str">
            <v>cái</v>
          </cell>
          <cell r="G150">
            <v>5400</v>
          </cell>
          <cell r="H150">
            <v>530486</v>
          </cell>
          <cell r="I150">
            <v>18349</v>
          </cell>
          <cell r="J150">
            <v>0</v>
          </cell>
          <cell r="K150">
            <v>0</v>
          </cell>
          <cell r="L150">
            <v>0</v>
          </cell>
        </row>
        <row r="151">
          <cell r="B151" t="str">
            <v>TNLA</v>
          </cell>
          <cell r="C151" t="str">
            <v>EC.11040</v>
          </cell>
          <cell r="D151" t="str">
            <v>LA 18kV 10kA</v>
          </cell>
          <cell r="E151" t="str">
            <v>cái</v>
          </cell>
          <cell r="G151">
            <v>4166</v>
          </cell>
          <cell r="H151">
            <v>138284</v>
          </cell>
          <cell r="I151">
            <v>24574</v>
          </cell>
          <cell r="J151">
            <v>0</v>
          </cell>
          <cell r="K151">
            <v>0</v>
          </cell>
          <cell r="L151">
            <v>0</v>
          </cell>
        </row>
        <row r="152">
          <cell r="B152" t="str">
            <v>TR375</v>
          </cell>
          <cell r="C152">
            <v>0</v>
          </cell>
          <cell r="D152" t="str">
            <v>0 Trạm 1 pha 37,5kVA</v>
          </cell>
          <cell r="J152">
            <v>0</v>
          </cell>
          <cell r="K152">
            <v>0</v>
          </cell>
          <cell r="L152">
            <v>0</v>
          </cell>
        </row>
        <row r="153">
          <cell r="B153" t="str">
            <v>TNTDTR</v>
          </cell>
          <cell r="C153" t="str">
            <v>EC.21040</v>
          </cell>
          <cell r="D153" t="str">
            <v>Tiếp địa TBA</v>
          </cell>
          <cell r="E153" t="str">
            <v>Vị trí</v>
          </cell>
          <cell r="G153">
            <v>16800</v>
          </cell>
          <cell r="H153">
            <v>1332026</v>
          </cell>
          <cell r="I153">
            <v>26582</v>
          </cell>
          <cell r="J153">
            <v>0</v>
          </cell>
          <cell r="K153">
            <v>0</v>
          </cell>
          <cell r="L153">
            <v>0</v>
          </cell>
        </row>
        <row r="154">
          <cell r="B154" t="str">
            <v>TNMBA</v>
          </cell>
          <cell r="C154" t="str">
            <v>EA.22230</v>
          </cell>
          <cell r="D154" t="str">
            <v>MBA 1 pha 12.7/0.22-0.44KV - 50KVA</v>
          </cell>
          <cell r="E154" t="str">
            <v>Máy</v>
          </cell>
          <cell r="G154">
            <v>92188</v>
          </cell>
          <cell r="H154">
            <v>1207413</v>
          </cell>
          <cell r="I154">
            <v>303538</v>
          </cell>
          <cell r="J154">
            <v>0</v>
          </cell>
          <cell r="K154">
            <v>0</v>
          </cell>
          <cell r="L154">
            <v>0</v>
          </cell>
        </row>
        <row r="155">
          <cell r="B155" t="str">
            <v>TNMBA</v>
          </cell>
          <cell r="C155" t="str">
            <v>EA.22230</v>
          </cell>
          <cell r="D155" t="str">
            <v>MBA 1 pha 12.7/0.22-0.44KV - 75KVA</v>
          </cell>
          <cell r="E155" t="str">
            <v>Máy</v>
          </cell>
          <cell r="G155">
            <v>92188</v>
          </cell>
          <cell r="H155">
            <v>1207413</v>
          </cell>
          <cell r="I155">
            <v>303538</v>
          </cell>
          <cell r="J155">
            <v>0</v>
          </cell>
          <cell r="K155">
            <v>0</v>
          </cell>
          <cell r="L155">
            <v>0</v>
          </cell>
        </row>
        <row r="156">
          <cell r="B156" t="str">
            <v>TNMBA</v>
          </cell>
          <cell r="C156" t="str">
            <v>EA.22230</v>
          </cell>
          <cell r="D156" t="str">
            <v>MBA 1 pha 12.7/0.22-0.44KV - 100KVA</v>
          </cell>
          <cell r="E156" t="str">
            <v>Máy</v>
          </cell>
          <cell r="G156">
            <v>92188</v>
          </cell>
          <cell r="H156">
            <v>1207413</v>
          </cell>
          <cell r="I156">
            <v>303538</v>
          </cell>
          <cell r="J156">
            <v>0</v>
          </cell>
          <cell r="K156">
            <v>0</v>
          </cell>
          <cell r="L156">
            <v>0</v>
          </cell>
        </row>
        <row r="157">
          <cell r="B157" t="str">
            <v>TNCB300</v>
          </cell>
          <cell r="C157" t="str">
            <v>EB.72010</v>
          </cell>
          <cell r="D157" t="str">
            <v>MCCB 3 cực 600V - 125A - 30KA</v>
          </cell>
          <cell r="E157" t="str">
            <v>cái</v>
          </cell>
          <cell r="G157">
            <v>960</v>
          </cell>
          <cell r="H157">
            <v>321629</v>
          </cell>
          <cell r="I157">
            <v>11484</v>
          </cell>
          <cell r="J157">
            <v>0</v>
          </cell>
          <cell r="K157">
            <v>0</v>
          </cell>
          <cell r="L157">
            <v>0</v>
          </cell>
        </row>
        <row r="158">
          <cell r="B158" t="str">
            <v>TNCB300</v>
          </cell>
          <cell r="C158" t="str">
            <v>EB.72010</v>
          </cell>
          <cell r="D158" t="str">
            <v>MCCB 3 cực 600V - 200A - 35KA</v>
          </cell>
          <cell r="E158" t="str">
            <v>cái</v>
          </cell>
          <cell r="G158">
            <v>960</v>
          </cell>
          <cell r="H158">
            <v>321629</v>
          </cell>
          <cell r="I158">
            <v>11484</v>
          </cell>
          <cell r="J158">
            <v>0</v>
          </cell>
          <cell r="K158">
            <v>0</v>
          </cell>
          <cell r="L158">
            <v>0</v>
          </cell>
        </row>
        <row r="159">
          <cell r="B159" t="str">
            <v>TNCB300</v>
          </cell>
          <cell r="C159" t="str">
            <v>EB.72010</v>
          </cell>
          <cell r="D159" t="str">
            <v>MCCB 3 cực 600V - 250A - 35KA</v>
          </cell>
          <cell r="E159" t="str">
            <v>cái</v>
          </cell>
          <cell r="G159">
            <v>960</v>
          </cell>
          <cell r="H159">
            <v>321629</v>
          </cell>
          <cell r="I159">
            <v>11484</v>
          </cell>
          <cell r="J159">
            <v>0</v>
          </cell>
          <cell r="K159">
            <v>0</v>
          </cell>
          <cell r="L159">
            <v>0</v>
          </cell>
        </row>
        <row r="160">
          <cell r="B160" t="str">
            <v>TNCB500</v>
          </cell>
          <cell r="C160" t="str">
            <v>EB.71040</v>
          </cell>
          <cell r="D160" t="str">
            <v>MCCB 3 cực 600V - 400A - 35KA</v>
          </cell>
          <cell r="E160" t="str">
            <v>cái</v>
          </cell>
          <cell r="G160">
            <v>4587</v>
          </cell>
          <cell r="H160">
            <v>362639</v>
          </cell>
          <cell r="I160">
            <v>46245</v>
          </cell>
          <cell r="J160">
            <v>0</v>
          </cell>
          <cell r="K160">
            <v>0</v>
          </cell>
          <cell r="L160">
            <v>0</v>
          </cell>
        </row>
        <row r="161">
          <cell r="B161" t="str">
            <v>TNFCO</v>
          </cell>
          <cell r="C161" t="str">
            <v>EB.22040</v>
          </cell>
          <cell r="D161" t="str">
            <v>FCO 24kV 100A</v>
          </cell>
          <cell r="E161" t="str">
            <v>cái</v>
          </cell>
          <cell r="G161">
            <v>5400</v>
          </cell>
          <cell r="H161">
            <v>530486</v>
          </cell>
          <cell r="I161">
            <v>18349</v>
          </cell>
          <cell r="J161">
            <v>0</v>
          </cell>
          <cell r="K161">
            <v>0</v>
          </cell>
          <cell r="L161">
            <v>0</v>
          </cell>
        </row>
        <row r="162">
          <cell r="B162" t="str">
            <v>TNLA</v>
          </cell>
          <cell r="C162" t="str">
            <v>EC.11040</v>
          </cell>
          <cell r="D162" t="str">
            <v>LA 18kV 10kA</v>
          </cell>
          <cell r="E162" t="str">
            <v>cái</v>
          </cell>
          <cell r="G162">
            <v>4166</v>
          </cell>
          <cell r="H162">
            <v>138284</v>
          </cell>
          <cell r="I162">
            <v>24574</v>
          </cell>
          <cell r="J162">
            <v>0</v>
          </cell>
          <cell r="K162">
            <v>0</v>
          </cell>
          <cell r="L162">
            <v>0</v>
          </cell>
        </row>
        <row r="163">
          <cell r="B163" t="str">
            <v>TR50</v>
          </cell>
          <cell r="C163">
            <v>0</v>
          </cell>
          <cell r="D163" t="str">
            <v>0 Trạm 1 pha 2x25kVA</v>
          </cell>
          <cell r="J163">
            <v>0</v>
          </cell>
          <cell r="K163">
            <v>0</v>
          </cell>
          <cell r="L163">
            <v>0</v>
          </cell>
        </row>
        <row r="164">
          <cell r="B164" t="str">
            <v>TNTDTR</v>
          </cell>
          <cell r="C164" t="str">
            <v>EC.21040</v>
          </cell>
          <cell r="D164" t="str">
            <v>Tiếp địa TBA</v>
          </cell>
          <cell r="E164" t="str">
            <v>Vị trí</v>
          </cell>
          <cell r="G164">
            <v>0</v>
          </cell>
          <cell r="H164">
            <v>1332026</v>
          </cell>
          <cell r="I164">
            <v>26582</v>
          </cell>
          <cell r="J164">
            <v>0</v>
          </cell>
          <cell r="K164">
            <v>0</v>
          </cell>
          <cell r="L164">
            <v>0</v>
          </cell>
        </row>
        <row r="165">
          <cell r="B165" t="str">
            <v>TNMBA100</v>
          </cell>
          <cell r="C165" t="str">
            <v>EA.22230</v>
          </cell>
          <cell r="D165" t="str">
            <v>MBA 1 pha 12.7/0.22-0.44KV - 25KVA</v>
          </cell>
          <cell r="E165" t="str">
            <v>Máy</v>
          </cell>
          <cell r="G165">
            <v>82902</v>
          </cell>
          <cell r="H165">
            <v>1506060</v>
          </cell>
          <cell r="I165">
            <v>267948.20600000001</v>
          </cell>
          <cell r="J165">
            <v>0</v>
          </cell>
          <cell r="K165">
            <v>0</v>
          </cell>
          <cell r="L165">
            <v>0</v>
          </cell>
        </row>
        <row r="166">
          <cell r="B166" t="str">
            <v>TNMBA</v>
          </cell>
          <cell r="C166" t="str">
            <v>EA.22230</v>
          </cell>
          <cell r="D166" t="str">
            <v>MBA 1 pha 12.7/0.22-0.44KV - 75KVA</v>
          </cell>
          <cell r="E166" t="str">
            <v>Máy</v>
          </cell>
          <cell r="G166">
            <v>92188</v>
          </cell>
          <cell r="H166">
            <v>1207413</v>
          </cell>
          <cell r="I166">
            <v>303538</v>
          </cell>
          <cell r="J166">
            <v>0</v>
          </cell>
          <cell r="K166">
            <v>0</v>
          </cell>
          <cell r="L166">
            <v>0</v>
          </cell>
        </row>
        <row r="167">
          <cell r="B167" t="str">
            <v>TNMBA</v>
          </cell>
          <cell r="C167" t="str">
            <v>EA.22230</v>
          </cell>
          <cell r="D167" t="str">
            <v>MBA 1 pha 12.7/0.22-0.44KV - 100KVA</v>
          </cell>
          <cell r="E167" t="str">
            <v>Máy</v>
          </cell>
          <cell r="G167">
            <v>92188</v>
          </cell>
          <cell r="H167">
            <v>1207413</v>
          </cell>
          <cell r="I167">
            <v>303538</v>
          </cell>
          <cell r="J167">
            <v>0</v>
          </cell>
          <cell r="K167">
            <v>0</v>
          </cell>
          <cell r="L167">
            <v>0</v>
          </cell>
        </row>
        <row r="168">
          <cell r="B168" t="str">
            <v>TNCB300</v>
          </cell>
          <cell r="C168" t="str">
            <v>EB.72010</v>
          </cell>
          <cell r="D168" t="str">
            <v>MCCB 3 cực 600V - 125A - 30KA</v>
          </cell>
          <cell r="E168" t="str">
            <v>cái</v>
          </cell>
          <cell r="G168">
            <v>960</v>
          </cell>
          <cell r="H168">
            <v>85534</v>
          </cell>
          <cell r="I168">
            <v>11484</v>
          </cell>
          <cell r="J168">
            <v>0</v>
          </cell>
          <cell r="K168">
            <v>0</v>
          </cell>
          <cell r="L168">
            <v>0</v>
          </cell>
        </row>
        <row r="169">
          <cell r="B169" t="str">
            <v>TNCB300</v>
          </cell>
          <cell r="C169" t="str">
            <v>EB.72010</v>
          </cell>
          <cell r="D169" t="str">
            <v>MCCB 3 cực 600V - 200A - 35KA</v>
          </cell>
          <cell r="E169" t="str">
            <v>cái</v>
          </cell>
          <cell r="G169">
            <v>960</v>
          </cell>
          <cell r="H169">
            <v>321629</v>
          </cell>
          <cell r="I169">
            <v>11484</v>
          </cell>
          <cell r="J169">
            <v>0</v>
          </cell>
          <cell r="K169">
            <v>0</v>
          </cell>
          <cell r="L169">
            <v>0</v>
          </cell>
        </row>
        <row r="170">
          <cell r="B170" t="str">
            <v>TNCB300</v>
          </cell>
          <cell r="C170" t="str">
            <v>EB.72010</v>
          </cell>
          <cell r="D170" t="str">
            <v>MCCB 3 cực 600V - 250A - 35KA</v>
          </cell>
          <cell r="E170" t="str">
            <v>cái</v>
          </cell>
          <cell r="G170">
            <v>960</v>
          </cell>
          <cell r="H170">
            <v>321629</v>
          </cell>
          <cell r="I170">
            <v>11484</v>
          </cell>
          <cell r="J170">
            <v>0</v>
          </cell>
          <cell r="K170">
            <v>0</v>
          </cell>
          <cell r="L170">
            <v>0</v>
          </cell>
        </row>
        <row r="171">
          <cell r="B171" t="str">
            <v>TNCB500</v>
          </cell>
          <cell r="C171" t="str">
            <v>EB.71040</v>
          </cell>
          <cell r="D171" t="str">
            <v>MCCB 3 cực 600V - 400A - 35KA</v>
          </cell>
          <cell r="E171" t="str">
            <v>cái</v>
          </cell>
          <cell r="G171">
            <v>4587</v>
          </cell>
          <cell r="H171">
            <v>362639</v>
          </cell>
          <cell r="I171">
            <v>46245</v>
          </cell>
          <cell r="J171">
            <v>0</v>
          </cell>
          <cell r="K171">
            <v>0</v>
          </cell>
          <cell r="L171">
            <v>0</v>
          </cell>
        </row>
        <row r="172">
          <cell r="B172" t="str">
            <v>TNFCO</v>
          </cell>
          <cell r="C172" t="str">
            <v>EB.22040</v>
          </cell>
          <cell r="D172" t="str">
            <v>FCO 24kV 100A</v>
          </cell>
          <cell r="E172" t="str">
            <v>cái</v>
          </cell>
          <cell r="G172">
            <v>540</v>
          </cell>
          <cell r="H172">
            <v>53049</v>
          </cell>
          <cell r="I172">
            <v>1835</v>
          </cell>
          <cell r="J172">
            <v>0</v>
          </cell>
          <cell r="K172">
            <v>0</v>
          </cell>
          <cell r="L172">
            <v>0</v>
          </cell>
        </row>
        <row r="173">
          <cell r="B173" t="str">
            <v>TNLA</v>
          </cell>
          <cell r="C173" t="str">
            <v>EC.11040</v>
          </cell>
          <cell r="D173" t="str">
            <v>LA 18kV 10kA</v>
          </cell>
          <cell r="E173" t="str">
            <v>cái</v>
          </cell>
          <cell r="G173">
            <v>4166</v>
          </cell>
          <cell r="H173">
            <v>110627.20000000001</v>
          </cell>
          <cell r="I173">
            <v>19659.2</v>
          </cell>
          <cell r="J173">
            <v>0</v>
          </cell>
          <cell r="K173">
            <v>0</v>
          </cell>
          <cell r="L173">
            <v>0</v>
          </cell>
        </row>
        <row r="174">
          <cell r="B174" t="str">
            <v>TR75</v>
          </cell>
          <cell r="C174">
            <v>1</v>
          </cell>
          <cell r="D174" t="str">
            <v>2 Trạm 1 pha 75kVA</v>
          </cell>
          <cell r="J174">
            <v>229118</v>
          </cell>
          <cell r="K174">
            <v>6086234</v>
          </cell>
          <cell r="L174">
            <v>735384</v>
          </cell>
        </row>
        <row r="175">
          <cell r="B175" t="str">
            <v>TNTDTR</v>
          </cell>
          <cell r="C175" t="str">
            <v>EC.21040</v>
          </cell>
          <cell r="D175" t="str">
            <v>Tiếp địa TBA</v>
          </cell>
          <cell r="E175" t="str">
            <v>Vị trí</v>
          </cell>
          <cell r="F175">
            <v>2</v>
          </cell>
          <cell r="G175">
            <v>16800</v>
          </cell>
          <cell r="H175">
            <v>1332026</v>
          </cell>
          <cell r="I175">
            <v>26582</v>
          </cell>
          <cell r="J175">
            <v>33600</v>
          </cell>
          <cell r="K175">
            <v>2664052</v>
          </cell>
          <cell r="L175">
            <v>53164</v>
          </cell>
        </row>
        <row r="176">
          <cell r="B176" t="str">
            <v>TNMBA</v>
          </cell>
          <cell r="C176" t="str">
            <v>EA.22230</v>
          </cell>
          <cell r="D176" t="str">
            <v>MBA 1 pha 12.7/0.22-0.44KV - 50KVA</v>
          </cell>
          <cell r="E176" t="str">
            <v>Máy</v>
          </cell>
          <cell r="G176">
            <v>92188</v>
          </cell>
          <cell r="H176">
            <v>1207413</v>
          </cell>
          <cell r="I176">
            <v>303538</v>
          </cell>
          <cell r="J176">
            <v>0</v>
          </cell>
          <cell r="K176">
            <v>0</v>
          </cell>
          <cell r="L176">
            <v>0</v>
          </cell>
        </row>
        <row r="177">
          <cell r="B177" t="str">
            <v>TNMBA</v>
          </cell>
          <cell r="C177" t="str">
            <v>EA.22230</v>
          </cell>
          <cell r="D177" t="str">
            <v>MBA 1 pha 12.7/0.22-0.44KV - 75KVA</v>
          </cell>
          <cell r="E177" t="str">
            <v>Máy</v>
          </cell>
          <cell r="F177">
            <v>2</v>
          </cell>
          <cell r="G177">
            <v>92188</v>
          </cell>
          <cell r="H177">
            <v>1207413</v>
          </cell>
          <cell r="I177">
            <v>303538</v>
          </cell>
          <cell r="J177">
            <v>184376</v>
          </cell>
          <cell r="K177">
            <v>2414826</v>
          </cell>
          <cell r="L177">
            <v>607076</v>
          </cell>
        </row>
        <row r="178">
          <cell r="B178" t="str">
            <v>TNMBA</v>
          </cell>
          <cell r="C178" t="str">
            <v>EA.22230</v>
          </cell>
          <cell r="D178" t="str">
            <v>MBA 1 pha 12.7/0.22-0.44KV - 100KVA</v>
          </cell>
          <cell r="E178" t="str">
            <v>Máy</v>
          </cell>
          <cell r="G178">
            <v>92188</v>
          </cell>
          <cell r="H178">
            <v>1207413</v>
          </cell>
          <cell r="I178">
            <v>303538</v>
          </cell>
          <cell r="J178">
            <v>0</v>
          </cell>
          <cell r="K178">
            <v>0</v>
          </cell>
          <cell r="L178">
            <v>0</v>
          </cell>
        </row>
        <row r="179">
          <cell r="B179" t="str">
            <v>TNCB300</v>
          </cell>
          <cell r="C179" t="str">
            <v>EB.72010</v>
          </cell>
          <cell r="D179" t="str">
            <v>MCCB 3 cực 600V - 125A - 30KA</v>
          </cell>
          <cell r="E179" t="str">
            <v>cái</v>
          </cell>
          <cell r="G179">
            <v>960</v>
          </cell>
          <cell r="H179">
            <v>321629</v>
          </cell>
          <cell r="I179">
            <v>11484</v>
          </cell>
          <cell r="J179">
            <v>0</v>
          </cell>
          <cell r="K179">
            <v>0</v>
          </cell>
          <cell r="L179">
            <v>0</v>
          </cell>
        </row>
        <row r="180">
          <cell r="B180" t="str">
            <v>TNCB300</v>
          </cell>
          <cell r="C180" t="str">
            <v>EB.72010</v>
          </cell>
          <cell r="D180" t="str">
            <v>MCCB 3 cực 600V - 200A - 35KA</v>
          </cell>
          <cell r="E180" t="str">
            <v>cái</v>
          </cell>
          <cell r="G180">
            <v>960</v>
          </cell>
          <cell r="H180">
            <v>321629</v>
          </cell>
          <cell r="I180">
            <v>11484</v>
          </cell>
          <cell r="J180">
            <v>0</v>
          </cell>
          <cell r="K180">
            <v>0</v>
          </cell>
          <cell r="L180">
            <v>0</v>
          </cell>
        </row>
        <row r="181">
          <cell r="B181" t="str">
            <v>TNCB300</v>
          </cell>
          <cell r="C181" t="str">
            <v>EB.72010</v>
          </cell>
          <cell r="D181" t="str">
            <v>MCCB 3 cực 600V - 250A - 35KA</v>
          </cell>
          <cell r="E181" t="str">
            <v>cái</v>
          </cell>
          <cell r="F181">
            <v>2</v>
          </cell>
          <cell r="G181">
            <v>960</v>
          </cell>
          <cell r="H181">
            <v>321629</v>
          </cell>
          <cell r="I181">
            <v>11484</v>
          </cell>
          <cell r="J181">
            <v>1920</v>
          </cell>
          <cell r="K181">
            <v>643258</v>
          </cell>
          <cell r="L181">
            <v>22968</v>
          </cell>
        </row>
        <row r="182">
          <cell r="B182" t="str">
            <v>TNCB500</v>
          </cell>
          <cell r="C182" t="str">
            <v>EB.71040</v>
          </cell>
          <cell r="D182" t="str">
            <v>MCCB 3 cực 600V - 400A - 35KA</v>
          </cell>
          <cell r="E182" t="str">
            <v>cái</v>
          </cell>
          <cell r="G182">
            <v>4587</v>
          </cell>
          <cell r="H182">
            <v>362639</v>
          </cell>
          <cell r="I182">
            <v>46245</v>
          </cell>
          <cell r="J182">
            <v>0</v>
          </cell>
          <cell r="K182">
            <v>0</v>
          </cell>
          <cell r="L182">
            <v>0</v>
          </cell>
        </row>
        <row r="183">
          <cell r="B183" t="str">
            <v>TNFCO</v>
          </cell>
          <cell r="C183" t="str">
            <v>EB.22040</v>
          </cell>
          <cell r="D183" t="str">
            <v>FCO 24kV 100A</v>
          </cell>
          <cell r="E183" t="str">
            <v>cái</v>
          </cell>
          <cell r="F183">
            <v>2</v>
          </cell>
          <cell r="G183">
            <v>445</v>
          </cell>
          <cell r="H183">
            <v>43765</v>
          </cell>
          <cell r="I183">
            <v>1514</v>
          </cell>
          <cell r="J183">
            <v>890</v>
          </cell>
          <cell r="K183">
            <v>87530</v>
          </cell>
          <cell r="L183">
            <v>3028</v>
          </cell>
        </row>
        <row r="184">
          <cell r="B184" t="str">
            <v>TNLA</v>
          </cell>
          <cell r="C184" t="str">
            <v>EC.11040</v>
          </cell>
          <cell r="D184" t="str">
            <v>LA 18kV 10kA</v>
          </cell>
          <cell r="E184" t="str">
            <v>cái</v>
          </cell>
          <cell r="F184">
            <v>2</v>
          </cell>
          <cell r="G184">
            <v>4166</v>
          </cell>
          <cell r="H184">
            <v>138284</v>
          </cell>
          <cell r="I184">
            <v>24574</v>
          </cell>
          <cell r="J184">
            <v>8332</v>
          </cell>
          <cell r="K184">
            <v>276568</v>
          </cell>
          <cell r="L184">
            <v>49148</v>
          </cell>
        </row>
        <row r="185">
          <cell r="B185" t="str">
            <v>TR100</v>
          </cell>
          <cell r="C185">
            <v>1</v>
          </cell>
          <cell r="D185" t="str">
            <v>0 Trạm 1 pha 100kVA</v>
          </cell>
          <cell r="J185">
            <v>0</v>
          </cell>
          <cell r="K185">
            <v>0</v>
          </cell>
          <cell r="L185">
            <v>0</v>
          </cell>
        </row>
        <row r="186">
          <cell r="B186" t="str">
            <v>TNTDTR</v>
          </cell>
          <cell r="C186" t="str">
            <v>EC.21040</v>
          </cell>
          <cell r="D186" t="str">
            <v>Tiếp địa TBA</v>
          </cell>
          <cell r="E186" t="str">
            <v>Vị trí</v>
          </cell>
          <cell r="G186">
            <v>16800</v>
          </cell>
          <cell r="H186">
            <v>1332026</v>
          </cell>
          <cell r="I186">
            <v>26582</v>
          </cell>
          <cell r="J186">
            <v>0</v>
          </cell>
          <cell r="K186">
            <v>0</v>
          </cell>
          <cell r="L186">
            <v>0</v>
          </cell>
        </row>
        <row r="187">
          <cell r="B187" t="str">
            <v>TNMBA</v>
          </cell>
          <cell r="C187" t="str">
            <v>EA.22230</v>
          </cell>
          <cell r="D187" t="str">
            <v>MBA 1 pha 12.7/0.22-0.44KV - 50KVA</v>
          </cell>
          <cell r="E187" t="str">
            <v>Máy</v>
          </cell>
          <cell r="G187">
            <v>92188</v>
          </cell>
          <cell r="H187">
            <v>1207413</v>
          </cell>
          <cell r="I187">
            <v>303538</v>
          </cell>
          <cell r="J187">
            <v>0</v>
          </cell>
          <cell r="K187">
            <v>0</v>
          </cell>
          <cell r="L187">
            <v>0</v>
          </cell>
        </row>
        <row r="188">
          <cell r="B188" t="str">
            <v>TNMBA</v>
          </cell>
          <cell r="C188" t="str">
            <v>EA.22230</v>
          </cell>
          <cell r="D188" t="str">
            <v>MBA 1 pha 12.7/0.22-0.44KV - 75KVA</v>
          </cell>
          <cell r="E188" t="str">
            <v>Máy</v>
          </cell>
          <cell r="G188">
            <v>92188</v>
          </cell>
          <cell r="H188">
            <v>1207413</v>
          </cell>
          <cell r="I188">
            <v>303538</v>
          </cell>
          <cell r="J188">
            <v>0</v>
          </cell>
          <cell r="K188">
            <v>0</v>
          </cell>
          <cell r="L188">
            <v>0</v>
          </cell>
        </row>
        <row r="189">
          <cell r="B189" t="str">
            <v>TNMBA</v>
          </cell>
          <cell r="C189" t="str">
            <v>EA.22230</v>
          </cell>
          <cell r="D189" t="str">
            <v>MBA 1 pha 12.7/0.22-0.44KV - 100KVA</v>
          </cell>
          <cell r="E189" t="str">
            <v>Máy</v>
          </cell>
          <cell r="G189">
            <v>92188</v>
          </cell>
          <cell r="H189">
            <v>1207413</v>
          </cell>
          <cell r="I189">
            <v>303538</v>
          </cell>
          <cell r="J189">
            <v>0</v>
          </cell>
          <cell r="K189">
            <v>0</v>
          </cell>
          <cell r="L189">
            <v>0</v>
          </cell>
        </row>
        <row r="190">
          <cell r="B190" t="str">
            <v>TNCB300</v>
          </cell>
          <cell r="C190" t="str">
            <v>EB.72010</v>
          </cell>
          <cell r="D190" t="str">
            <v>MCCB 3 cực 600V - 125A - 30KA</v>
          </cell>
          <cell r="E190" t="str">
            <v>cái</v>
          </cell>
          <cell r="G190">
            <v>960</v>
          </cell>
          <cell r="H190">
            <v>321629</v>
          </cell>
          <cell r="I190">
            <v>11484</v>
          </cell>
          <cell r="J190">
            <v>0</v>
          </cell>
          <cell r="K190">
            <v>0</v>
          </cell>
          <cell r="L190">
            <v>0</v>
          </cell>
        </row>
        <row r="191">
          <cell r="B191" t="str">
            <v>TNCB300</v>
          </cell>
          <cell r="C191" t="str">
            <v>EB.72010</v>
          </cell>
          <cell r="D191" t="str">
            <v>MCCB 3 cực 600V - 200A - 35KA</v>
          </cell>
          <cell r="E191" t="str">
            <v>cái</v>
          </cell>
          <cell r="G191">
            <v>960</v>
          </cell>
          <cell r="H191">
            <v>321629</v>
          </cell>
          <cell r="I191">
            <v>11484</v>
          </cell>
          <cell r="J191">
            <v>0</v>
          </cell>
          <cell r="K191">
            <v>0</v>
          </cell>
          <cell r="L191">
            <v>0</v>
          </cell>
        </row>
        <row r="192">
          <cell r="B192" t="str">
            <v>TNCB300</v>
          </cell>
          <cell r="C192" t="str">
            <v>EB.72010</v>
          </cell>
          <cell r="D192" t="str">
            <v>MCCB 3 cực 600V - 250A - 35KA</v>
          </cell>
          <cell r="E192" t="str">
            <v>cái</v>
          </cell>
          <cell r="G192">
            <v>960</v>
          </cell>
          <cell r="H192">
            <v>321629</v>
          </cell>
          <cell r="I192">
            <v>11484</v>
          </cell>
          <cell r="J192">
            <v>0</v>
          </cell>
          <cell r="K192">
            <v>0</v>
          </cell>
          <cell r="L192">
            <v>0</v>
          </cell>
        </row>
        <row r="193">
          <cell r="B193" t="str">
            <v>TNCB500</v>
          </cell>
          <cell r="C193" t="str">
            <v>EB.71040</v>
          </cell>
          <cell r="D193" t="str">
            <v>MCCB 3 cực 600V - 400A - 35KA</v>
          </cell>
          <cell r="E193" t="str">
            <v>cái</v>
          </cell>
          <cell r="G193">
            <v>4587</v>
          </cell>
          <cell r="H193">
            <v>362639</v>
          </cell>
          <cell r="I193">
            <v>46245</v>
          </cell>
          <cell r="J193">
            <v>0</v>
          </cell>
          <cell r="K193">
            <v>0</v>
          </cell>
          <cell r="L193">
            <v>0</v>
          </cell>
        </row>
        <row r="194">
          <cell r="B194" t="str">
            <v>TNFCO</v>
          </cell>
          <cell r="C194" t="str">
            <v>EB.22040</v>
          </cell>
          <cell r="D194" t="str">
            <v>FCO 24kV 100A</v>
          </cell>
          <cell r="E194" t="str">
            <v>cái</v>
          </cell>
          <cell r="G194">
            <v>5400</v>
          </cell>
          <cell r="H194">
            <v>530486</v>
          </cell>
          <cell r="I194">
            <v>18349</v>
          </cell>
          <cell r="J194">
            <v>0</v>
          </cell>
          <cell r="K194">
            <v>0</v>
          </cell>
          <cell r="L194">
            <v>0</v>
          </cell>
        </row>
        <row r="195">
          <cell r="B195" t="str">
            <v>TNLA</v>
          </cell>
          <cell r="C195" t="str">
            <v>EC.11040</v>
          </cell>
          <cell r="D195" t="str">
            <v>LA 18kV 10kA</v>
          </cell>
          <cell r="E195" t="str">
            <v>cái</v>
          </cell>
          <cell r="G195">
            <v>4166</v>
          </cell>
          <cell r="H195">
            <v>138284</v>
          </cell>
          <cell r="I195">
            <v>24574</v>
          </cell>
          <cell r="J195">
            <v>0</v>
          </cell>
          <cell r="K195">
            <v>0</v>
          </cell>
          <cell r="L195">
            <v>0</v>
          </cell>
        </row>
        <row r="196">
          <cell r="B196" t="str">
            <v>TR3X25</v>
          </cell>
          <cell r="C196">
            <v>1</v>
          </cell>
          <cell r="D196" t="str">
            <v>0 Trạm 3 pha 3x25kVA</v>
          </cell>
          <cell r="J196">
            <v>0</v>
          </cell>
          <cell r="K196">
            <v>0</v>
          </cell>
          <cell r="L196">
            <v>0</v>
          </cell>
        </row>
        <row r="197">
          <cell r="B197" t="str">
            <v>TNTDTR</v>
          </cell>
          <cell r="C197" t="str">
            <v>EC.21040</v>
          </cell>
          <cell r="D197" t="str">
            <v>Tiếp địa TBA</v>
          </cell>
          <cell r="E197" t="str">
            <v>Vị trí</v>
          </cell>
          <cell r="G197">
            <v>16800</v>
          </cell>
          <cell r="H197">
            <v>1332026</v>
          </cell>
          <cell r="I197">
            <v>26582</v>
          </cell>
          <cell r="J197">
            <v>0</v>
          </cell>
          <cell r="K197">
            <v>0</v>
          </cell>
          <cell r="L197">
            <v>0</v>
          </cell>
        </row>
        <row r="198">
          <cell r="B198" t="str">
            <v>TNMBA</v>
          </cell>
          <cell r="C198" t="str">
            <v>EA.22230</v>
          </cell>
          <cell r="D198" t="str">
            <v>MBA 1 pha 12.7/0.22-0.44KV - 50KVA</v>
          </cell>
          <cell r="E198" t="str">
            <v>Máy</v>
          </cell>
          <cell r="G198">
            <v>92188</v>
          </cell>
          <cell r="H198">
            <v>1207413</v>
          </cell>
          <cell r="I198">
            <v>303538</v>
          </cell>
          <cell r="J198">
            <v>0</v>
          </cell>
          <cell r="K198">
            <v>0</v>
          </cell>
          <cell r="L198">
            <v>0</v>
          </cell>
        </row>
        <row r="199">
          <cell r="B199" t="str">
            <v>TNMBA</v>
          </cell>
          <cell r="C199" t="str">
            <v>EA.22230</v>
          </cell>
          <cell r="D199" t="str">
            <v>MBA 1 pha 12.7/0.22-0.44KV - 75KVA</v>
          </cell>
          <cell r="E199" t="str">
            <v>Máy</v>
          </cell>
          <cell r="G199">
            <v>92188</v>
          </cell>
          <cell r="H199">
            <v>1207413</v>
          </cell>
          <cell r="I199">
            <v>303538</v>
          </cell>
          <cell r="J199">
            <v>0</v>
          </cell>
          <cell r="K199">
            <v>0</v>
          </cell>
          <cell r="L199">
            <v>0</v>
          </cell>
        </row>
        <row r="200">
          <cell r="B200" t="str">
            <v>TNMBA</v>
          </cell>
          <cell r="C200" t="str">
            <v>EA.22230</v>
          </cell>
          <cell r="D200" t="str">
            <v>MBA 1 pha 12.7/0.22-0.44KV - 100KVA</v>
          </cell>
          <cell r="E200" t="str">
            <v>Máy</v>
          </cell>
          <cell r="G200">
            <v>92188</v>
          </cell>
          <cell r="H200">
            <v>1207413</v>
          </cell>
          <cell r="I200">
            <v>303538</v>
          </cell>
          <cell r="J200">
            <v>0</v>
          </cell>
          <cell r="K200">
            <v>0</v>
          </cell>
          <cell r="L200">
            <v>0</v>
          </cell>
        </row>
        <row r="201">
          <cell r="B201" t="str">
            <v>TNCB300</v>
          </cell>
          <cell r="C201" t="str">
            <v>EB.72010</v>
          </cell>
          <cell r="D201" t="str">
            <v>MCCB 3 cực 600V - 125A - 30KA</v>
          </cell>
          <cell r="E201" t="str">
            <v>cái</v>
          </cell>
          <cell r="G201">
            <v>960</v>
          </cell>
          <cell r="H201">
            <v>321629</v>
          </cell>
          <cell r="I201">
            <v>11484</v>
          </cell>
          <cell r="J201">
            <v>0</v>
          </cell>
          <cell r="K201">
            <v>0</v>
          </cell>
          <cell r="L201">
            <v>0</v>
          </cell>
        </row>
        <row r="202">
          <cell r="B202" t="str">
            <v>TNCB300</v>
          </cell>
          <cell r="C202" t="str">
            <v>EB.72010</v>
          </cell>
          <cell r="D202" t="str">
            <v>MCCB 3 cực 600V - 200A - 35KA</v>
          </cell>
          <cell r="E202" t="str">
            <v>cái</v>
          </cell>
          <cell r="G202">
            <v>960</v>
          </cell>
          <cell r="H202">
            <v>321629</v>
          </cell>
          <cell r="I202">
            <v>11484</v>
          </cell>
          <cell r="J202">
            <v>0</v>
          </cell>
          <cell r="K202">
            <v>0</v>
          </cell>
          <cell r="L202">
            <v>0</v>
          </cell>
        </row>
        <row r="203">
          <cell r="B203" t="str">
            <v>TNCB300</v>
          </cell>
          <cell r="C203" t="str">
            <v>EB.72010</v>
          </cell>
          <cell r="D203" t="str">
            <v>MCCB 3 cực 600V - 250A - 35KA</v>
          </cell>
          <cell r="E203" t="str">
            <v>cái</v>
          </cell>
          <cell r="G203">
            <v>960</v>
          </cell>
          <cell r="H203">
            <v>321629</v>
          </cell>
          <cell r="I203">
            <v>11484</v>
          </cell>
          <cell r="J203">
            <v>0</v>
          </cell>
          <cell r="K203">
            <v>0</v>
          </cell>
          <cell r="L203">
            <v>0</v>
          </cell>
        </row>
        <row r="204">
          <cell r="B204" t="str">
            <v>TNCB500</v>
          </cell>
          <cell r="C204" t="str">
            <v>EB.71040</v>
          </cell>
          <cell r="D204" t="str">
            <v>MCCB 3 cực 600V - 400A - 35KA</v>
          </cell>
          <cell r="E204" t="str">
            <v>cái</v>
          </cell>
          <cell r="G204">
            <v>4587</v>
          </cell>
          <cell r="H204">
            <v>362639</v>
          </cell>
          <cell r="I204">
            <v>46245</v>
          </cell>
          <cell r="J204">
            <v>0</v>
          </cell>
          <cell r="K204">
            <v>0</v>
          </cell>
          <cell r="L204">
            <v>0</v>
          </cell>
        </row>
        <row r="205">
          <cell r="B205" t="str">
            <v>TNFCO</v>
          </cell>
          <cell r="C205" t="str">
            <v>EB.22040</v>
          </cell>
          <cell r="D205" t="str">
            <v>FCO 24kV 100A</v>
          </cell>
          <cell r="E205" t="str">
            <v>cái</v>
          </cell>
          <cell r="G205">
            <v>5400</v>
          </cell>
          <cell r="H205">
            <v>530486</v>
          </cell>
          <cell r="I205">
            <v>18349</v>
          </cell>
          <cell r="J205">
            <v>0</v>
          </cell>
          <cell r="K205">
            <v>0</v>
          </cell>
          <cell r="L205">
            <v>0</v>
          </cell>
        </row>
        <row r="206">
          <cell r="B206" t="str">
            <v>TNLA</v>
          </cell>
          <cell r="C206" t="str">
            <v>EC.11040</v>
          </cell>
          <cell r="D206" t="str">
            <v>LA 18kV 10kA</v>
          </cell>
          <cell r="E206" t="str">
            <v>cái</v>
          </cell>
          <cell r="G206">
            <v>4166</v>
          </cell>
          <cell r="H206">
            <v>138284</v>
          </cell>
          <cell r="I206">
            <v>24574</v>
          </cell>
          <cell r="J206">
            <v>0</v>
          </cell>
          <cell r="K206">
            <v>0</v>
          </cell>
          <cell r="L206">
            <v>0</v>
          </cell>
        </row>
        <row r="207">
          <cell r="B207" t="str">
            <v>TR3X375</v>
          </cell>
          <cell r="C207">
            <v>1</v>
          </cell>
          <cell r="D207" t="str">
            <v>0 Trạm 3 pha 3x37,5kVA</v>
          </cell>
          <cell r="J207">
            <v>0</v>
          </cell>
          <cell r="K207">
            <v>0</v>
          </cell>
          <cell r="L207">
            <v>0</v>
          </cell>
        </row>
        <row r="208">
          <cell r="B208" t="str">
            <v>TNTDTR</v>
          </cell>
          <cell r="C208" t="str">
            <v>EC.21040</v>
          </cell>
          <cell r="D208" t="str">
            <v>Tiếp địa TBA</v>
          </cell>
          <cell r="E208" t="str">
            <v>Vị trí</v>
          </cell>
          <cell r="G208">
            <v>16800</v>
          </cell>
          <cell r="H208">
            <v>1332026</v>
          </cell>
          <cell r="I208">
            <v>26582</v>
          </cell>
          <cell r="J208">
            <v>0</v>
          </cell>
          <cell r="K208">
            <v>0</v>
          </cell>
          <cell r="L208">
            <v>0</v>
          </cell>
        </row>
        <row r="209">
          <cell r="B209" t="str">
            <v>TNMBA</v>
          </cell>
          <cell r="C209" t="str">
            <v>EA.22230</v>
          </cell>
          <cell r="D209" t="str">
            <v>MBA 1 pha 12.7/0.22-0.44KV - 50KVA</v>
          </cell>
          <cell r="E209" t="str">
            <v>Máy</v>
          </cell>
          <cell r="G209">
            <v>92188</v>
          </cell>
          <cell r="H209">
            <v>1207413</v>
          </cell>
          <cell r="I209">
            <v>303538</v>
          </cell>
          <cell r="J209">
            <v>0</v>
          </cell>
          <cell r="K209">
            <v>0</v>
          </cell>
          <cell r="L209">
            <v>0</v>
          </cell>
        </row>
        <row r="210">
          <cell r="B210" t="str">
            <v>TNMBA</v>
          </cell>
          <cell r="C210" t="str">
            <v>EA.22230</v>
          </cell>
          <cell r="D210" t="str">
            <v>MBA 1 pha 12.7/0.22-0.44KV - 75KVA</v>
          </cell>
          <cell r="E210" t="str">
            <v>Máy</v>
          </cell>
          <cell r="G210">
            <v>92188</v>
          </cell>
          <cell r="H210">
            <v>1207413</v>
          </cell>
          <cell r="I210">
            <v>303538</v>
          </cell>
          <cell r="J210">
            <v>0</v>
          </cell>
          <cell r="K210">
            <v>0</v>
          </cell>
          <cell r="L210">
            <v>0</v>
          </cell>
        </row>
        <row r="211">
          <cell r="B211" t="str">
            <v>TNMBA</v>
          </cell>
          <cell r="C211" t="str">
            <v>EA.22230</v>
          </cell>
          <cell r="D211" t="str">
            <v>MBA 1 pha 12.7/0.22-0.44KV - 100KVA</v>
          </cell>
          <cell r="E211" t="str">
            <v>Máy</v>
          </cell>
          <cell r="G211">
            <v>92188</v>
          </cell>
          <cell r="H211">
            <v>1207413</v>
          </cell>
          <cell r="I211">
            <v>303538</v>
          </cell>
          <cell r="J211">
            <v>0</v>
          </cell>
          <cell r="K211">
            <v>0</v>
          </cell>
          <cell r="L211">
            <v>0</v>
          </cell>
        </row>
        <row r="212">
          <cell r="B212" t="str">
            <v>TNCB300</v>
          </cell>
          <cell r="C212" t="str">
            <v>EB.72010</v>
          </cell>
          <cell r="D212" t="str">
            <v>MCCB 3 cực 600V - 125A - 30KA</v>
          </cell>
          <cell r="E212" t="str">
            <v>cái</v>
          </cell>
          <cell r="G212">
            <v>960</v>
          </cell>
          <cell r="H212">
            <v>321629</v>
          </cell>
          <cell r="I212">
            <v>11484</v>
          </cell>
          <cell r="J212">
            <v>0</v>
          </cell>
          <cell r="K212">
            <v>0</v>
          </cell>
          <cell r="L212">
            <v>0</v>
          </cell>
        </row>
        <row r="213">
          <cell r="B213" t="str">
            <v>TNCB300</v>
          </cell>
          <cell r="C213" t="str">
            <v>EB.72010</v>
          </cell>
          <cell r="D213" t="str">
            <v>MCCB 3 cực 600V - 200A - 35KA</v>
          </cell>
          <cell r="E213" t="str">
            <v>cái</v>
          </cell>
          <cell r="G213">
            <v>960</v>
          </cell>
          <cell r="H213">
            <v>321629</v>
          </cell>
          <cell r="I213">
            <v>11484</v>
          </cell>
          <cell r="J213">
            <v>0</v>
          </cell>
          <cell r="K213">
            <v>0</v>
          </cell>
          <cell r="L213">
            <v>0</v>
          </cell>
        </row>
        <row r="214">
          <cell r="B214" t="str">
            <v>TNCB300</v>
          </cell>
          <cell r="C214" t="str">
            <v>EB.72010</v>
          </cell>
          <cell r="D214" t="str">
            <v>MCCB 3 cực 600V - 250A - 35KA</v>
          </cell>
          <cell r="E214" t="str">
            <v>cái</v>
          </cell>
          <cell r="G214">
            <v>960</v>
          </cell>
          <cell r="H214">
            <v>321629</v>
          </cell>
          <cell r="I214">
            <v>11484</v>
          </cell>
          <cell r="J214">
            <v>0</v>
          </cell>
          <cell r="K214">
            <v>0</v>
          </cell>
          <cell r="L214">
            <v>0</v>
          </cell>
        </row>
        <row r="215">
          <cell r="B215" t="str">
            <v>TNCB500</v>
          </cell>
          <cell r="C215" t="str">
            <v>EB.71040</v>
          </cell>
          <cell r="D215" t="str">
            <v>MCCB 3 cực 600V - 400A - 35KA</v>
          </cell>
          <cell r="E215" t="str">
            <v>cái</v>
          </cell>
          <cell r="G215">
            <v>4587</v>
          </cell>
          <cell r="H215">
            <v>362639</v>
          </cell>
          <cell r="I215">
            <v>46245</v>
          </cell>
          <cell r="J215">
            <v>0</v>
          </cell>
          <cell r="K215">
            <v>0</v>
          </cell>
          <cell r="L215">
            <v>0</v>
          </cell>
        </row>
        <row r="216">
          <cell r="B216" t="str">
            <v>TNFCO</v>
          </cell>
          <cell r="C216" t="str">
            <v>EB.22040</v>
          </cell>
          <cell r="D216" t="str">
            <v>FCO 24kV 100A</v>
          </cell>
          <cell r="E216" t="str">
            <v>cái</v>
          </cell>
          <cell r="G216">
            <v>5400</v>
          </cell>
          <cell r="H216">
            <v>530486</v>
          </cell>
          <cell r="I216">
            <v>18349</v>
          </cell>
          <cell r="J216">
            <v>0</v>
          </cell>
          <cell r="K216">
            <v>0</v>
          </cell>
          <cell r="L216">
            <v>0</v>
          </cell>
        </row>
        <row r="217">
          <cell r="B217" t="str">
            <v>TNLA</v>
          </cell>
          <cell r="C217" t="str">
            <v>EC.11040</v>
          </cell>
          <cell r="D217" t="str">
            <v>LA 18kV 10kA</v>
          </cell>
          <cell r="E217" t="str">
            <v>cái</v>
          </cell>
          <cell r="G217">
            <v>4166</v>
          </cell>
          <cell r="H217">
            <v>138284</v>
          </cell>
          <cell r="I217">
            <v>24574</v>
          </cell>
          <cell r="J217">
            <v>0</v>
          </cell>
          <cell r="K217">
            <v>0</v>
          </cell>
          <cell r="L217">
            <v>0</v>
          </cell>
        </row>
        <row r="218">
          <cell r="B218" t="str">
            <v>TR3X50</v>
          </cell>
          <cell r="C218">
            <v>1</v>
          </cell>
          <cell r="D218" t="str">
            <v>0 Trạm 3 pha 3x50kVA</v>
          </cell>
          <cell r="J218">
            <v>0</v>
          </cell>
          <cell r="K218">
            <v>0</v>
          </cell>
          <cell r="L218">
            <v>0</v>
          </cell>
        </row>
        <row r="219">
          <cell r="B219" t="str">
            <v>TNTDTR</v>
          </cell>
          <cell r="C219" t="str">
            <v>EC.21040</v>
          </cell>
          <cell r="D219" t="str">
            <v>Tiếp địa TBA</v>
          </cell>
          <cell r="E219" t="str">
            <v>Vị trí</v>
          </cell>
          <cell r="G219">
            <v>16800</v>
          </cell>
          <cell r="H219">
            <v>1332026</v>
          </cell>
          <cell r="I219">
            <v>26582</v>
          </cell>
          <cell r="J219">
            <v>0</v>
          </cell>
          <cell r="K219">
            <v>0</v>
          </cell>
          <cell r="L219">
            <v>0</v>
          </cell>
        </row>
        <row r="220">
          <cell r="B220" t="str">
            <v>TNMBA</v>
          </cell>
          <cell r="C220" t="str">
            <v>EA.22230</v>
          </cell>
          <cell r="D220" t="str">
            <v>MBA 1 pha 12.7/0.22-0.44KV - 50KVA</v>
          </cell>
          <cell r="E220" t="str">
            <v>Máy</v>
          </cell>
          <cell r="F220">
            <v>0</v>
          </cell>
          <cell r="G220">
            <v>92188</v>
          </cell>
          <cell r="H220">
            <v>1207413</v>
          </cell>
          <cell r="I220">
            <v>303538</v>
          </cell>
          <cell r="J220">
            <v>0</v>
          </cell>
          <cell r="K220">
            <v>0</v>
          </cell>
          <cell r="L220">
            <v>0</v>
          </cell>
        </row>
        <row r="221">
          <cell r="B221" t="str">
            <v>TNMBA</v>
          </cell>
          <cell r="C221" t="str">
            <v>EA.22230</v>
          </cell>
          <cell r="D221" t="str">
            <v>MBA 1 pha 12.7/0.22-0.44KV - 75KVA</v>
          </cell>
          <cell r="E221" t="str">
            <v>Máy</v>
          </cell>
          <cell r="G221">
            <v>92188</v>
          </cell>
          <cell r="H221">
            <v>1207413</v>
          </cell>
          <cell r="I221">
            <v>303538</v>
          </cell>
          <cell r="J221">
            <v>0</v>
          </cell>
          <cell r="K221">
            <v>0</v>
          </cell>
          <cell r="L221">
            <v>0</v>
          </cell>
        </row>
        <row r="222">
          <cell r="B222" t="str">
            <v>TNMBA</v>
          </cell>
          <cell r="C222" t="str">
            <v>EA.22230</v>
          </cell>
          <cell r="D222" t="str">
            <v>MBA 1 pha 12.7/0.22-0.44KV - 100KVA</v>
          </cell>
          <cell r="E222" t="str">
            <v>Máy</v>
          </cell>
          <cell r="G222">
            <v>92188</v>
          </cell>
          <cell r="H222">
            <v>1207413</v>
          </cell>
          <cell r="I222">
            <v>303538</v>
          </cell>
          <cell r="J222">
            <v>0</v>
          </cell>
          <cell r="K222">
            <v>0</v>
          </cell>
          <cell r="L222">
            <v>0</v>
          </cell>
        </row>
        <row r="223">
          <cell r="B223" t="str">
            <v>TNCB300</v>
          </cell>
          <cell r="C223" t="str">
            <v>EB.72010</v>
          </cell>
          <cell r="D223" t="str">
            <v>MCCB 3 cực 600V - 125A - 30KA</v>
          </cell>
          <cell r="E223" t="str">
            <v>cái</v>
          </cell>
          <cell r="G223">
            <v>960</v>
          </cell>
          <cell r="H223">
            <v>321629</v>
          </cell>
          <cell r="I223">
            <v>11484</v>
          </cell>
          <cell r="J223">
            <v>0</v>
          </cell>
          <cell r="K223">
            <v>0</v>
          </cell>
          <cell r="L223">
            <v>0</v>
          </cell>
        </row>
        <row r="224">
          <cell r="B224" t="str">
            <v>TNCB300</v>
          </cell>
          <cell r="C224" t="str">
            <v>EB.72010</v>
          </cell>
          <cell r="D224" t="str">
            <v>MCCB 3 cực 600V - 200A - 35KA</v>
          </cell>
          <cell r="E224" t="str">
            <v>cái</v>
          </cell>
          <cell r="G224">
            <v>960</v>
          </cell>
          <cell r="H224">
            <v>321629</v>
          </cell>
          <cell r="I224">
            <v>11484</v>
          </cell>
          <cell r="J224">
            <v>0</v>
          </cell>
          <cell r="K224">
            <v>0</v>
          </cell>
          <cell r="L224">
            <v>0</v>
          </cell>
        </row>
        <row r="225">
          <cell r="B225" t="str">
            <v>TNCB300</v>
          </cell>
          <cell r="C225" t="str">
            <v>EB.72010</v>
          </cell>
          <cell r="D225" t="str">
            <v>MCCB 3 cực 600V - 250A - 35KA</v>
          </cell>
          <cell r="E225" t="str">
            <v>cái</v>
          </cell>
          <cell r="G225">
            <v>960</v>
          </cell>
          <cell r="H225">
            <v>321629</v>
          </cell>
          <cell r="I225">
            <v>11484</v>
          </cell>
          <cell r="J225">
            <v>0</v>
          </cell>
          <cell r="K225">
            <v>0</v>
          </cell>
          <cell r="L225">
            <v>0</v>
          </cell>
        </row>
        <row r="226">
          <cell r="B226" t="str">
            <v>TNCB500</v>
          </cell>
          <cell r="C226" t="str">
            <v>EB.71040</v>
          </cell>
          <cell r="D226" t="str">
            <v>MCCB 3 cực 600V - 320A - 35KA</v>
          </cell>
          <cell r="E226" t="str">
            <v>cái</v>
          </cell>
          <cell r="F226">
            <v>0</v>
          </cell>
          <cell r="G226">
            <v>4587</v>
          </cell>
          <cell r="H226">
            <v>362639</v>
          </cell>
          <cell r="I226">
            <v>46245</v>
          </cell>
          <cell r="J226">
            <v>0</v>
          </cell>
          <cell r="K226">
            <v>0</v>
          </cell>
          <cell r="L226">
            <v>0</v>
          </cell>
        </row>
        <row r="227">
          <cell r="B227" t="str">
            <v>TNCB500</v>
          </cell>
          <cell r="C227" t="str">
            <v>EB.71040</v>
          </cell>
          <cell r="D227" t="str">
            <v>MCCB 3 cực 600V - 400A - 35KA</v>
          </cell>
          <cell r="E227" t="str">
            <v>cái</v>
          </cell>
          <cell r="G227">
            <v>4587</v>
          </cell>
          <cell r="H227">
            <v>362639</v>
          </cell>
          <cell r="I227">
            <v>46245</v>
          </cell>
          <cell r="J227">
            <v>0</v>
          </cell>
          <cell r="K227">
            <v>0</v>
          </cell>
          <cell r="L227">
            <v>0</v>
          </cell>
        </row>
        <row r="228">
          <cell r="B228" t="str">
            <v>TNFCO</v>
          </cell>
          <cell r="C228" t="str">
            <v>EB.22040</v>
          </cell>
          <cell r="D228" t="str">
            <v>FCO 24kV 100A</v>
          </cell>
          <cell r="E228" t="str">
            <v>cái</v>
          </cell>
          <cell r="F228">
            <v>0</v>
          </cell>
          <cell r="G228">
            <v>5400</v>
          </cell>
          <cell r="H228">
            <v>530486</v>
          </cell>
          <cell r="I228">
            <v>18349</v>
          </cell>
          <cell r="J228">
            <v>0</v>
          </cell>
          <cell r="K228">
            <v>0</v>
          </cell>
          <cell r="L228">
            <v>0</v>
          </cell>
        </row>
        <row r="229">
          <cell r="B229" t="str">
            <v>TNLA</v>
          </cell>
          <cell r="C229" t="str">
            <v>EC.11040</v>
          </cell>
          <cell r="D229" t="str">
            <v>LA 18kV 10kA</v>
          </cell>
          <cell r="E229" t="str">
            <v>cái</v>
          </cell>
          <cell r="F229">
            <v>0</v>
          </cell>
          <cell r="G229">
            <v>4166</v>
          </cell>
          <cell r="H229">
            <v>138284</v>
          </cell>
          <cell r="I229">
            <v>24574</v>
          </cell>
          <cell r="J229">
            <v>0</v>
          </cell>
          <cell r="K229">
            <v>0</v>
          </cell>
          <cell r="L229">
            <v>0</v>
          </cell>
        </row>
        <row r="230">
          <cell r="B230" t="str">
            <v>TR3X75</v>
          </cell>
          <cell r="C230">
            <v>2</v>
          </cell>
          <cell r="D230" t="str">
            <v>1 Trạm 3 pha 3x75kVA</v>
          </cell>
          <cell r="J230">
            <v>308172</v>
          </cell>
          <cell r="K230">
            <v>5823367</v>
          </cell>
          <cell r="L230">
            <v>1026989</v>
          </cell>
        </row>
        <row r="231">
          <cell r="B231" t="str">
            <v>TNTDTR</v>
          </cell>
          <cell r="C231" t="str">
            <v>EC.21040</v>
          </cell>
          <cell r="D231" t="str">
            <v>Tiếp địa TBA</v>
          </cell>
          <cell r="E231" t="str">
            <v>Vị trí</v>
          </cell>
          <cell r="F231">
            <v>1</v>
          </cell>
          <cell r="G231">
            <v>16800</v>
          </cell>
          <cell r="H231">
            <v>1332026</v>
          </cell>
          <cell r="I231">
            <v>26582</v>
          </cell>
          <cell r="J231">
            <v>16800</v>
          </cell>
          <cell r="K231">
            <v>1332026</v>
          </cell>
          <cell r="L231">
            <v>26582</v>
          </cell>
        </row>
        <row r="232">
          <cell r="B232" t="str">
            <v>TNMBA</v>
          </cell>
          <cell r="C232" t="str">
            <v>EA.22230</v>
          </cell>
          <cell r="D232" t="str">
            <v>MBA 1 pha 12.7/0.22-0.44KV - 50KVA</v>
          </cell>
          <cell r="E232" t="str">
            <v>Máy</v>
          </cell>
          <cell r="G232">
            <v>92188</v>
          </cell>
          <cell r="H232">
            <v>1207413</v>
          </cell>
          <cell r="I232">
            <v>303538</v>
          </cell>
          <cell r="J232">
            <v>0</v>
          </cell>
          <cell r="K232">
            <v>0</v>
          </cell>
          <cell r="L232">
            <v>0</v>
          </cell>
        </row>
        <row r="233">
          <cell r="B233" t="str">
            <v>TNMBA</v>
          </cell>
          <cell r="C233" t="str">
            <v>EA.22230</v>
          </cell>
          <cell r="D233" t="str">
            <v>MBA 1 pha 12.7/0.22-0.44KV - 75KVA</v>
          </cell>
          <cell r="E233" t="str">
            <v>Máy</v>
          </cell>
          <cell r="F233">
            <v>3</v>
          </cell>
          <cell r="G233">
            <v>92188</v>
          </cell>
          <cell r="H233">
            <v>1207413</v>
          </cell>
          <cell r="I233">
            <v>303538</v>
          </cell>
          <cell r="J233">
            <v>276564</v>
          </cell>
          <cell r="K233">
            <v>3622239</v>
          </cell>
          <cell r="L233">
            <v>910614</v>
          </cell>
        </row>
        <row r="234">
          <cell r="B234" t="str">
            <v>TNMBA</v>
          </cell>
          <cell r="C234" t="str">
            <v>EA.22230</v>
          </cell>
          <cell r="D234" t="str">
            <v>MBA 1 pha 12.7/0.22-0.44KV - 100KVA</v>
          </cell>
          <cell r="E234" t="str">
            <v>Máy</v>
          </cell>
          <cell r="G234">
            <v>92188</v>
          </cell>
          <cell r="H234">
            <v>1207413</v>
          </cell>
          <cell r="I234">
            <v>303538</v>
          </cell>
          <cell r="J234">
            <v>0</v>
          </cell>
          <cell r="K234">
            <v>0</v>
          </cell>
          <cell r="L234">
            <v>0</v>
          </cell>
        </row>
        <row r="235">
          <cell r="B235" t="str">
            <v>TNCB300</v>
          </cell>
          <cell r="C235" t="str">
            <v>EB.72010</v>
          </cell>
          <cell r="D235" t="str">
            <v>MCCB 3 cực 600V - 125A - 30KA</v>
          </cell>
          <cell r="E235" t="str">
            <v>cái</v>
          </cell>
          <cell r="G235">
            <v>960</v>
          </cell>
          <cell r="H235">
            <v>321629</v>
          </cell>
          <cell r="I235">
            <v>11484</v>
          </cell>
          <cell r="J235">
            <v>0</v>
          </cell>
          <cell r="K235">
            <v>0</v>
          </cell>
          <cell r="L235">
            <v>0</v>
          </cell>
        </row>
        <row r="236">
          <cell r="B236" t="str">
            <v>TNCB300</v>
          </cell>
          <cell r="C236" t="str">
            <v>EB.72010</v>
          </cell>
          <cell r="D236" t="str">
            <v>MCCB 3 cực 600V - 200A - 35KA</v>
          </cell>
          <cell r="E236" t="str">
            <v>cái</v>
          </cell>
          <cell r="G236">
            <v>960</v>
          </cell>
          <cell r="H236">
            <v>321629</v>
          </cell>
          <cell r="I236">
            <v>11484</v>
          </cell>
          <cell r="J236">
            <v>0</v>
          </cell>
          <cell r="K236">
            <v>0</v>
          </cell>
          <cell r="L236">
            <v>0</v>
          </cell>
        </row>
        <row r="237">
          <cell r="B237" t="str">
            <v>TNCB300</v>
          </cell>
          <cell r="C237" t="str">
            <v>EB.72010</v>
          </cell>
          <cell r="D237" t="str">
            <v>MCCB 3 cực 600V - 320A - 35KA</v>
          </cell>
          <cell r="E237" t="str">
            <v>cái</v>
          </cell>
          <cell r="F237">
            <v>1</v>
          </cell>
          <cell r="G237">
            <v>960</v>
          </cell>
          <cell r="H237">
            <v>321629</v>
          </cell>
          <cell r="I237">
            <v>11484</v>
          </cell>
          <cell r="J237">
            <v>960</v>
          </cell>
          <cell r="K237">
            <v>321629</v>
          </cell>
          <cell r="L237">
            <v>11484</v>
          </cell>
        </row>
        <row r="238">
          <cell r="B238" t="str">
            <v>TNCB500</v>
          </cell>
          <cell r="C238" t="str">
            <v>EB.71040</v>
          </cell>
          <cell r="D238" t="str">
            <v>MCCB 3 cực 600V - 400A - 35KA</v>
          </cell>
          <cell r="E238" t="str">
            <v>cái</v>
          </cell>
          <cell r="G238">
            <v>4587</v>
          </cell>
          <cell r="H238">
            <v>362639</v>
          </cell>
          <cell r="I238">
            <v>46245</v>
          </cell>
          <cell r="J238">
            <v>0</v>
          </cell>
          <cell r="K238">
            <v>0</v>
          </cell>
          <cell r="L238">
            <v>0</v>
          </cell>
        </row>
        <row r="239">
          <cell r="B239" t="str">
            <v>TNFCO</v>
          </cell>
          <cell r="C239" t="str">
            <v>EB.22040</v>
          </cell>
          <cell r="D239" t="str">
            <v>FCO 24kV 100A</v>
          </cell>
          <cell r="E239" t="str">
            <v>cái</v>
          </cell>
          <cell r="F239">
            <v>3</v>
          </cell>
          <cell r="G239">
            <v>450</v>
          </cell>
          <cell r="H239">
            <v>44207</v>
          </cell>
          <cell r="I239">
            <v>1529</v>
          </cell>
          <cell r="J239">
            <v>1350</v>
          </cell>
          <cell r="K239">
            <v>132621</v>
          </cell>
          <cell r="L239">
            <v>4587</v>
          </cell>
        </row>
        <row r="240">
          <cell r="B240" t="str">
            <v>TNLA</v>
          </cell>
          <cell r="C240" t="str">
            <v>EC.11040</v>
          </cell>
          <cell r="D240" t="str">
            <v>LA 18kV 10kA</v>
          </cell>
          <cell r="E240" t="str">
            <v>cái</v>
          </cell>
          <cell r="F240">
            <v>3</v>
          </cell>
          <cell r="G240">
            <v>4166</v>
          </cell>
          <cell r="H240">
            <v>138284</v>
          </cell>
          <cell r="I240">
            <v>24574</v>
          </cell>
          <cell r="J240">
            <v>12498</v>
          </cell>
          <cell r="K240">
            <v>414852</v>
          </cell>
          <cell r="L240">
            <v>73722</v>
          </cell>
        </row>
        <row r="241">
          <cell r="B241" t="str">
            <v>TR3X100</v>
          </cell>
          <cell r="C241">
            <v>2</v>
          </cell>
          <cell r="D241" t="str">
            <v>0 Trạm 3 pha 3x100kVA</v>
          </cell>
          <cell r="J241">
            <v>0</v>
          </cell>
          <cell r="K241">
            <v>0</v>
          </cell>
          <cell r="L241">
            <v>0</v>
          </cell>
        </row>
        <row r="242">
          <cell r="B242" t="str">
            <v>TNTDTR</v>
          </cell>
          <cell r="C242" t="str">
            <v>EC.21040</v>
          </cell>
          <cell r="D242" t="str">
            <v>Tiếp địa TBA</v>
          </cell>
          <cell r="E242" t="str">
            <v>Vị trí</v>
          </cell>
          <cell r="G242">
            <v>16800</v>
          </cell>
          <cell r="H242">
            <v>1332026</v>
          </cell>
          <cell r="I242">
            <v>26582</v>
          </cell>
          <cell r="J242">
            <v>0</v>
          </cell>
          <cell r="K242">
            <v>0</v>
          </cell>
          <cell r="L242">
            <v>0</v>
          </cell>
        </row>
        <row r="243">
          <cell r="B243" t="str">
            <v>TNMBA</v>
          </cell>
          <cell r="C243" t="str">
            <v>EA.22230</v>
          </cell>
          <cell r="D243" t="str">
            <v>MBA 1 pha 12.7/0.22-0.44KV - 50KVA</v>
          </cell>
          <cell r="E243" t="str">
            <v>Máy</v>
          </cell>
          <cell r="G243">
            <v>92188</v>
          </cell>
          <cell r="H243">
            <v>1207413</v>
          </cell>
          <cell r="I243">
            <v>303538</v>
          </cell>
          <cell r="J243">
            <v>0</v>
          </cell>
          <cell r="K243">
            <v>0</v>
          </cell>
          <cell r="L243">
            <v>0</v>
          </cell>
        </row>
        <row r="244">
          <cell r="B244" t="str">
            <v>TNMBA</v>
          </cell>
          <cell r="C244" t="str">
            <v>EA.22230</v>
          </cell>
          <cell r="D244" t="str">
            <v>MBA 1 pha 12.7/0.22-0.44KV - 75KVA</v>
          </cell>
          <cell r="E244" t="str">
            <v>Máy</v>
          </cell>
          <cell r="G244">
            <v>92188</v>
          </cell>
          <cell r="H244">
            <v>1207413</v>
          </cell>
          <cell r="I244">
            <v>303538</v>
          </cell>
          <cell r="J244">
            <v>0</v>
          </cell>
          <cell r="K244">
            <v>0</v>
          </cell>
          <cell r="L244">
            <v>0</v>
          </cell>
        </row>
        <row r="245">
          <cell r="B245" t="str">
            <v>TNMBA</v>
          </cell>
          <cell r="C245" t="str">
            <v>EA.22230</v>
          </cell>
          <cell r="D245" t="str">
            <v>MBA 1 pha 12.7/0.22-0.44KV - 100KVA</v>
          </cell>
          <cell r="E245" t="str">
            <v>Máy</v>
          </cell>
          <cell r="G245">
            <v>92188</v>
          </cell>
          <cell r="H245">
            <v>1207413</v>
          </cell>
          <cell r="I245">
            <v>303538</v>
          </cell>
          <cell r="J245">
            <v>0</v>
          </cell>
          <cell r="K245">
            <v>0</v>
          </cell>
          <cell r="L245">
            <v>0</v>
          </cell>
        </row>
        <row r="246">
          <cell r="B246" t="str">
            <v>TNCB300</v>
          </cell>
          <cell r="C246" t="str">
            <v>EB.72010</v>
          </cell>
          <cell r="D246" t="str">
            <v>MCCB 3 cực 600V - 125A - 30KA</v>
          </cell>
          <cell r="E246" t="str">
            <v>cái</v>
          </cell>
          <cell r="G246">
            <v>960</v>
          </cell>
          <cell r="H246">
            <v>321629</v>
          </cell>
          <cell r="I246">
            <v>11484</v>
          </cell>
          <cell r="J246">
            <v>0</v>
          </cell>
          <cell r="K246">
            <v>0</v>
          </cell>
          <cell r="L246">
            <v>0</v>
          </cell>
        </row>
        <row r="247">
          <cell r="B247" t="str">
            <v>TNCB300</v>
          </cell>
          <cell r="C247" t="str">
            <v>EB.72010</v>
          </cell>
          <cell r="D247" t="str">
            <v>MCCB 3 cực 600V - 200A - 35KA</v>
          </cell>
          <cell r="E247" t="str">
            <v>cái</v>
          </cell>
          <cell r="G247">
            <v>960</v>
          </cell>
          <cell r="H247">
            <v>321629</v>
          </cell>
          <cell r="I247">
            <v>11484</v>
          </cell>
          <cell r="J247">
            <v>0</v>
          </cell>
          <cell r="K247">
            <v>0</v>
          </cell>
          <cell r="L247">
            <v>0</v>
          </cell>
        </row>
        <row r="248">
          <cell r="B248" t="str">
            <v>TNCB300</v>
          </cell>
          <cell r="C248" t="str">
            <v>EB.72010</v>
          </cell>
          <cell r="D248" t="str">
            <v>MCCB 3 cực 600V - 250A - 35KA</v>
          </cell>
          <cell r="E248" t="str">
            <v>cái</v>
          </cell>
          <cell r="G248">
            <v>960</v>
          </cell>
          <cell r="H248">
            <v>321629</v>
          </cell>
          <cell r="I248">
            <v>11484</v>
          </cell>
          <cell r="J248">
            <v>0</v>
          </cell>
          <cell r="K248">
            <v>0</v>
          </cell>
          <cell r="L248">
            <v>0</v>
          </cell>
        </row>
        <row r="249">
          <cell r="B249" t="str">
            <v>TNCB500</v>
          </cell>
          <cell r="C249" t="str">
            <v>EB.71040</v>
          </cell>
          <cell r="D249" t="str">
            <v>MCCB 3 cực 600V - 400A - 35KA</v>
          </cell>
          <cell r="E249" t="str">
            <v>cái</v>
          </cell>
          <cell r="G249">
            <v>4587</v>
          </cell>
          <cell r="H249">
            <v>362639</v>
          </cell>
          <cell r="I249">
            <v>46245</v>
          </cell>
          <cell r="J249">
            <v>0</v>
          </cell>
          <cell r="K249">
            <v>0</v>
          </cell>
          <cell r="L249">
            <v>0</v>
          </cell>
        </row>
        <row r="250">
          <cell r="B250" t="str">
            <v>TNFCO</v>
          </cell>
          <cell r="C250" t="str">
            <v>EB.22040</v>
          </cell>
          <cell r="D250" t="str">
            <v>FCO 24kV 100A</v>
          </cell>
          <cell r="E250" t="str">
            <v>cái</v>
          </cell>
          <cell r="G250">
            <v>5400</v>
          </cell>
          <cell r="H250">
            <v>530486</v>
          </cell>
          <cell r="I250">
            <v>18349</v>
          </cell>
          <cell r="J250">
            <v>0</v>
          </cell>
          <cell r="K250">
            <v>0</v>
          </cell>
          <cell r="L250">
            <v>0</v>
          </cell>
        </row>
        <row r="251">
          <cell r="B251" t="str">
            <v>TNLA</v>
          </cell>
          <cell r="C251" t="str">
            <v>EC.11040</v>
          </cell>
          <cell r="D251" t="str">
            <v>LA 18kV 10kA</v>
          </cell>
          <cell r="E251" t="str">
            <v>cái</v>
          </cell>
          <cell r="G251">
            <v>4166</v>
          </cell>
          <cell r="H251">
            <v>138284</v>
          </cell>
          <cell r="I251">
            <v>24574</v>
          </cell>
          <cell r="J251">
            <v>0</v>
          </cell>
          <cell r="K251">
            <v>0</v>
          </cell>
          <cell r="L251">
            <v>0</v>
          </cell>
        </row>
        <row r="252">
          <cell r="B252" t="str">
            <v>T3P250</v>
          </cell>
          <cell r="C252">
            <v>3</v>
          </cell>
          <cell r="D252" t="str">
            <v>7 Trạm 3 pha 250kVA</v>
          </cell>
          <cell r="J252">
            <v>755692</v>
          </cell>
          <cell r="K252">
            <v>28789380</v>
          </cell>
          <cell r="L252">
            <v>2916568</v>
          </cell>
        </row>
        <row r="253">
          <cell r="B253" t="str">
            <v>TNTDTR</v>
          </cell>
          <cell r="C253" t="str">
            <v>EC.21040</v>
          </cell>
          <cell r="D253" t="str">
            <v>Tiếp địa TBA</v>
          </cell>
          <cell r="E253" t="str">
            <v>Vị trí</v>
          </cell>
          <cell r="F253">
            <v>7</v>
          </cell>
          <cell r="G253">
            <v>0</v>
          </cell>
          <cell r="H253">
            <v>1332026</v>
          </cell>
          <cell r="I253">
            <v>26582</v>
          </cell>
          <cell r="J253">
            <v>0</v>
          </cell>
          <cell r="K253">
            <v>9324182</v>
          </cell>
          <cell r="L253">
            <v>186074</v>
          </cell>
        </row>
        <row r="254">
          <cell r="B254" t="str">
            <v>TNMBA</v>
          </cell>
          <cell r="C254" t="str">
            <v>EA.22230</v>
          </cell>
          <cell r="D254" t="str">
            <v>MBA 1 pha 12.7/0.22-0.44KV - 50KVA</v>
          </cell>
          <cell r="E254" t="str">
            <v>Máy</v>
          </cell>
          <cell r="G254">
            <v>92188</v>
          </cell>
          <cell r="H254">
            <v>1207413</v>
          </cell>
          <cell r="I254">
            <v>303538</v>
          </cell>
          <cell r="J254">
            <v>0</v>
          </cell>
          <cell r="K254">
            <v>0</v>
          </cell>
          <cell r="L254">
            <v>0</v>
          </cell>
        </row>
        <row r="255">
          <cell r="B255" t="str">
            <v>TNMBA</v>
          </cell>
          <cell r="C255" t="str">
            <v>EA.22230</v>
          </cell>
          <cell r="D255" t="str">
            <v>MBA 1 pha 12.7/0.22-0.44KV - 75KVA</v>
          </cell>
          <cell r="E255" t="str">
            <v>Máy</v>
          </cell>
          <cell r="G255">
            <v>92188</v>
          </cell>
          <cell r="H255">
            <v>1207413</v>
          </cell>
          <cell r="I255">
            <v>303538</v>
          </cell>
          <cell r="J255">
            <v>0</v>
          </cell>
          <cell r="K255">
            <v>0</v>
          </cell>
          <cell r="L255">
            <v>0</v>
          </cell>
        </row>
        <row r="256">
          <cell r="B256" t="str">
            <v>TNMBA</v>
          </cell>
          <cell r="C256" t="str">
            <v>EA.22230</v>
          </cell>
          <cell r="D256" t="str">
            <v>MBA 1 pha 12.7/0.22-0.44KV - 100KVA</v>
          </cell>
          <cell r="E256" t="str">
            <v>Máy</v>
          </cell>
          <cell r="G256">
            <v>92188</v>
          </cell>
          <cell r="H256">
            <v>1207413</v>
          </cell>
          <cell r="I256">
            <v>303538</v>
          </cell>
          <cell r="J256">
            <v>0</v>
          </cell>
          <cell r="K256">
            <v>0</v>
          </cell>
          <cell r="L256">
            <v>0</v>
          </cell>
        </row>
        <row r="257">
          <cell r="B257" t="str">
            <v>TNMBA</v>
          </cell>
          <cell r="C257" t="str">
            <v>EA.22230</v>
          </cell>
          <cell r="D257" t="str">
            <v>MBA 3 pha 22/0.44KV - 250KVA</v>
          </cell>
          <cell r="E257" t="str">
            <v>Máy</v>
          </cell>
          <cell r="F257">
            <v>7</v>
          </cell>
          <cell r="G257">
            <v>92188</v>
          </cell>
          <cell r="H257">
            <v>1672982</v>
          </cell>
          <cell r="I257">
            <v>303538</v>
          </cell>
          <cell r="J257">
            <v>645316</v>
          </cell>
          <cell r="K257">
            <v>11710874</v>
          </cell>
          <cell r="L257">
            <v>2124766</v>
          </cell>
        </row>
        <row r="258">
          <cell r="B258" t="str">
            <v>TNCB300</v>
          </cell>
          <cell r="C258" t="str">
            <v>EB.72010</v>
          </cell>
          <cell r="D258" t="str">
            <v>MCCB 3 cực 600V - 125A - 30KA</v>
          </cell>
          <cell r="E258" t="str">
            <v>cái</v>
          </cell>
          <cell r="G258">
            <v>960</v>
          </cell>
          <cell r="H258">
            <v>321629</v>
          </cell>
          <cell r="I258">
            <v>11484</v>
          </cell>
          <cell r="J258">
            <v>0</v>
          </cell>
          <cell r="K258">
            <v>0</v>
          </cell>
          <cell r="L258">
            <v>0</v>
          </cell>
        </row>
        <row r="259">
          <cell r="B259" t="str">
            <v>TNCB300</v>
          </cell>
          <cell r="C259" t="str">
            <v>EB.72010</v>
          </cell>
          <cell r="D259" t="str">
            <v>MCCB 3 cực 600V - 200A - 35KA</v>
          </cell>
          <cell r="E259" t="str">
            <v>cái</v>
          </cell>
          <cell r="G259">
            <v>960</v>
          </cell>
          <cell r="H259">
            <v>321629</v>
          </cell>
          <cell r="I259">
            <v>11484</v>
          </cell>
          <cell r="J259">
            <v>0</v>
          </cell>
          <cell r="K259">
            <v>0</v>
          </cell>
          <cell r="L259">
            <v>0</v>
          </cell>
        </row>
        <row r="260">
          <cell r="B260" t="str">
            <v>TNCB300</v>
          </cell>
          <cell r="C260" t="str">
            <v>EB.72010</v>
          </cell>
          <cell r="D260" t="str">
            <v>MCCB 3 cực 600V - 250A - 35KA</v>
          </cell>
          <cell r="E260" t="str">
            <v>cái</v>
          </cell>
          <cell r="F260">
            <v>7</v>
          </cell>
          <cell r="G260">
            <v>960</v>
          </cell>
          <cell r="H260">
            <v>321629</v>
          </cell>
          <cell r="I260">
            <v>11484</v>
          </cell>
          <cell r="J260">
            <v>6720</v>
          </cell>
          <cell r="K260">
            <v>2251403</v>
          </cell>
          <cell r="L260">
            <v>80388</v>
          </cell>
        </row>
        <row r="261">
          <cell r="B261" t="str">
            <v>TNCB300</v>
          </cell>
          <cell r="C261" t="str">
            <v>EB.72010</v>
          </cell>
          <cell r="D261" t="str">
            <v>MCCB 3 cực 600V - 320A - 35KA</v>
          </cell>
          <cell r="E261" t="str">
            <v>cái</v>
          </cell>
          <cell r="F261">
            <v>7</v>
          </cell>
          <cell r="G261">
            <v>960</v>
          </cell>
          <cell r="H261">
            <v>321629</v>
          </cell>
          <cell r="I261">
            <v>11484</v>
          </cell>
          <cell r="J261">
            <v>6720</v>
          </cell>
          <cell r="K261">
            <v>2251403</v>
          </cell>
          <cell r="L261">
            <v>80388</v>
          </cell>
        </row>
        <row r="262">
          <cell r="B262" t="str">
            <v>TNCB500</v>
          </cell>
          <cell r="C262" t="str">
            <v>EB.71040</v>
          </cell>
          <cell r="D262" t="str">
            <v>MCCB 3 cực 600V - 400A - 35KA</v>
          </cell>
          <cell r="E262" t="str">
            <v>cái</v>
          </cell>
          <cell r="G262">
            <v>4587</v>
          </cell>
          <cell r="H262">
            <v>302199</v>
          </cell>
          <cell r="I262">
            <v>46245</v>
          </cell>
          <cell r="J262">
            <v>0</v>
          </cell>
          <cell r="K262">
            <v>0</v>
          </cell>
          <cell r="L262">
            <v>0</v>
          </cell>
        </row>
        <row r="263">
          <cell r="B263" t="str">
            <v>TNFCO</v>
          </cell>
          <cell r="C263" t="str">
            <v>EB.22040</v>
          </cell>
          <cell r="D263" t="str">
            <v>FCO 24kV 100A</v>
          </cell>
          <cell r="E263" t="str">
            <v>cái</v>
          </cell>
          <cell r="F263">
            <v>21</v>
          </cell>
          <cell r="G263">
            <v>450</v>
          </cell>
          <cell r="H263">
            <v>44207</v>
          </cell>
          <cell r="I263">
            <v>1529</v>
          </cell>
          <cell r="J263">
            <v>9450</v>
          </cell>
          <cell r="K263">
            <v>928347</v>
          </cell>
          <cell r="L263">
            <v>32109</v>
          </cell>
        </row>
        <row r="264">
          <cell r="B264" t="str">
            <v>TNLA</v>
          </cell>
          <cell r="C264" t="str">
            <v>EC.11040</v>
          </cell>
          <cell r="D264" t="str">
            <v>LA 18kV 10kA</v>
          </cell>
          <cell r="E264" t="str">
            <v>cái</v>
          </cell>
          <cell r="F264">
            <v>21</v>
          </cell>
          <cell r="G264">
            <v>4166</v>
          </cell>
          <cell r="H264">
            <v>110627.20000000001</v>
          </cell>
          <cell r="I264">
            <v>19659.2</v>
          </cell>
          <cell r="J264">
            <v>87486</v>
          </cell>
          <cell r="K264">
            <v>2323171</v>
          </cell>
          <cell r="L264">
            <v>412843</v>
          </cell>
        </row>
        <row r="266">
          <cell r="B266" t="str">
            <v>TRNC3X50</v>
          </cell>
          <cell r="C266">
            <v>2</v>
          </cell>
          <cell r="D266" t="str">
            <v xml:space="preserve"> Trạm NC từ 50kVA lên 3x50kVA</v>
          </cell>
          <cell r="J266">
            <v>0</v>
          </cell>
          <cell r="K266">
            <v>0</v>
          </cell>
          <cell r="L266">
            <v>0</v>
          </cell>
        </row>
        <row r="267">
          <cell r="B267" t="str">
            <v>TNTDTR</v>
          </cell>
          <cell r="C267" t="str">
            <v>EC.21040</v>
          </cell>
          <cell r="D267" t="str">
            <v>Tiếp địa TBA</v>
          </cell>
          <cell r="E267" t="str">
            <v>Vị trí</v>
          </cell>
          <cell r="G267">
            <v>16800</v>
          </cell>
          <cell r="H267">
            <v>1332026</v>
          </cell>
          <cell r="I267">
            <v>26582</v>
          </cell>
          <cell r="J267">
            <v>0</v>
          </cell>
          <cell r="K267">
            <v>0</v>
          </cell>
          <cell r="L267">
            <v>0</v>
          </cell>
        </row>
        <row r="268">
          <cell r="B268" t="str">
            <v>TNMBA</v>
          </cell>
          <cell r="C268" t="str">
            <v>EA.22230</v>
          </cell>
          <cell r="D268" t="str">
            <v>MBA 1 pha 12.7/0.22-0.44KV - 50KVA</v>
          </cell>
          <cell r="E268" t="str">
            <v>Máy</v>
          </cell>
          <cell r="F268">
            <v>0</v>
          </cell>
          <cell r="G268">
            <v>92188</v>
          </cell>
          <cell r="H268">
            <v>1207413</v>
          </cell>
          <cell r="I268">
            <v>303538</v>
          </cell>
          <cell r="J268">
            <v>0</v>
          </cell>
          <cell r="K268">
            <v>0</v>
          </cell>
          <cell r="L268">
            <v>0</v>
          </cell>
        </row>
        <row r="269">
          <cell r="B269" t="str">
            <v>TNMBA</v>
          </cell>
          <cell r="C269" t="str">
            <v>EA.22230</v>
          </cell>
          <cell r="D269" t="str">
            <v>MBA 1 pha 12.7/0.22-0.44KV - 75KVA</v>
          </cell>
          <cell r="E269" t="str">
            <v>Máy</v>
          </cell>
          <cell r="G269">
            <v>92188</v>
          </cell>
          <cell r="H269">
            <v>1207413</v>
          </cell>
          <cell r="I269">
            <v>303538</v>
          </cell>
          <cell r="J269">
            <v>0</v>
          </cell>
          <cell r="K269">
            <v>0</v>
          </cell>
          <cell r="L269">
            <v>0</v>
          </cell>
        </row>
        <row r="270">
          <cell r="B270" t="str">
            <v>TNMBA</v>
          </cell>
          <cell r="C270" t="str">
            <v>EA.22230</v>
          </cell>
          <cell r="D270" t="str">
            <v>MBA 1 pha 12.7/0.22-0.44KV - 100KVA</v>
          </cell>
          <cell r="E270" t="str">
            <v>Máy</v>
          </cell>
          <cell r="G270">
            <v>92188</v>
          </cell>
          <cell r="H270">
            <v>1207413</v>
          </cell>
          <cell r="I270">
            <v>303538</v>
          </cell>
          <cell r="J270">
            <v>0</v>
          </cell>
          <cell r="K270">
            <v>0</v>
          </cell>
          <cell r="L270">
            <v>0</v>
          </cell>
        </row>
        <row r="271">
          <cell r="B271" t="str">
            <v>TNCB300</v>
          </cell>
          <cell r="C271" t="str">
            <v>EB.72010</v>
          </cell>
          <cell r="D271" t="str">
            <v>MCCB 3 cực 600V - 125A - 30KA</v>
          </cell>
          <cell r="E271" t="str">
            <v>cái</v>
          </cell>
          <cell r="G271">
            <v>960</v>
          </cell>
          <cell r="H271">
            <v>321629</v>
          </cell>
          <cell r="I271">
            <v>11484</v>
          </cell>
          <cell r="J271">
            <v>0</v>
          </cell>
          <cell r="K271">
            <v>0</v>
          </cell>
          <cell r="L271">
            <v>0</v>
          </cell>
        </row>
        <row r="272">
          <cell r="B272" t="str">
            <v>TNCB300</v>
          </cell>
          <cell r="C272" t="str">
            <v>EB.72010</v>
          </cell>
          <cell r="D272" t="str">
            <v>MCCB 3 cực 600V - 200A - 35KA</v>
          </cell>
          <cell r="E272" t="str">
            <v>cái</v>
          </cell>
          <cell r="G272">
            <v>960</v>
          </cell>
          <cell r="H272">
            <v>321629</v>
          </cell>
          <cell r="I272">
            <v>11484</v>
          </cell>
          <cell r="J272">
            <v>0</v>
          </cell>
          <cell r="K272">
            <v>0</v>
          </cell>
          <cell r="L272">
            <v>0</v>
          </cell>
        </row>
        <row r="273">
          <cell r="B273" t="str">
            <v>TNCB300</v>
          </cell>
          <cell r="C273" t="str">
            <v>EB.72010</v>
          </cell>
          <cell r="D273" t="str">
            <v>MCCB 3 cực 600V - 250A - 35KA</v>
          </cell>
          <cell r="E273" t="str">
            <v>cái</v>
          </cell>
          <cell r="G273">
            <v>960</v>
          </cell>
          <cell r="H273">
            <v>321629</v>
          </cell>
          <cell r="I273">
            <v>11484</v>
          </cell>
          <cell r="J273">
            <v>0</v>
          </cell>
          <cell r="K273">
            <v>0</v>
          </cell>
          <cell r="L273">
            <v>0</v>
          </cell>
        </row>
        <row r="274">
          <cell r="B274" t="str">
            <v>TNCB500</v>
          </cell>
          <cell r="C274" t="str">
            <v>EB.71040</v>
          </cell>
          <cell r="D274" t="str">
            <v>MCCB 3 cực 600V - 320A - 35KA</v>
          </cell>
          <cell r="E274" t="str">
            <v>cái</v>
          </cell>
          <cell r="F274">
            <v>0</v>
          </cell>
          <cell r="G274">
            <v>4587</v>
          </cell>
          <cell r="H274">
            <v>362639</v>
          </cell>
          <cell r="I274">
            <v>46245</v>
          </cell>
          <cell r="J274">
            <v>0</v>
          </cell>
          <cell r="K274">
            <v>0</v>
          </cell>
          <cell r="L274">
            <v>0</v>
          </cell>
        </row>
        <row r="275">
          <cell r="B275" t="str">
            <v>TNCB500</v>
          </cell>
          <cell r="C275" t="str">
            <v>EB.71040</v>
          </cell>
          <cell r="D275" t="str">
            <v>MCCB 3 cực 600V - 400A - 35KA</v>
          </cell>
          <cell r="E275" t="str">
            <v>cái</v>
          </cell>
          <cell r="G275">
            <v>4587</v>
          </cell>
          <cell r="H275">
            <v>362639</v>
          </cell>
          <cell r="I275">
            <v>46245</v>
          </cell>
          <cell r="J275">
            <v>0</v>
          </cell>
          <cell r="K275">
            <v>0</v>
          </cell>
          <cell r="L275">
            <v>0</v>
          </cell>
        </row>
        <row r="276">
          <cell r="B276" t="str">
            <v>TNFCO</v>
          </cell>
          <cell r="C276" t="str">
            <v>EB.22040</v>
          </cell>
          <cell r="D276" t="str">
            <v>FCO 24kV 100A</v>
          </cell>
          <cell r="E276" t="str">
            <v>cái</v>
          </cell>
          <cell r="F276">
            <v>0</v>
          </cell>
          <cell r="G276">
            <v>5400</v>
          </cell>
          <cell r="H276">
            <v>530486</v>
          </cell>
          <cell r="I276">
            <v>18349</v>
          </cell>
          <cell r="J276">
            <v>0</v>
          </cell>
          <cell r="K276">
            <v>0</v>
          </cell>
          <cell r="L276">
            <v>0</v>
          </cell>
        </row>
        <row r="277">
          <cell r="B277" t="str">
            <v>TNLA</v>
          </cell>
          <cell r="C277" t="str">
            <v>EC.11040</v>
          </cell>
          <cell r="D277" t="str">
            <v>LA 18kV 10kA</v>
          </cell>
          <cell r="E277" t="str">
            <v>cái</v>
          </cell>
          <cell r="F277">
            <v>0</v>
          </cell>
          <cell r="G277">
            <v>4166</v>
          </cell>
          <cell r="H277">
            <v>138284</v>
          </cell>
          <cell r="I277">
            <v>24574</v>
          </cell>
          <cell r="J277">
            <v>0</v>
          </cell>
          <cell r="K277">
            <v>0</v>
          </cell>
          <cell r="L277">
            <v>0</v>
          </cell>
        </row>
        <row r="286">
          <cell r="V286" t="str">
            <v>Thí nghiệm dao cách ly</v>
          </cell>
        </row>
        <row r="287">
          <cell r="V287" t="str">
            <v>Tên</v>
          </cell>
          <cell r="W287" t="str">
            <v>ĐVT</v>
          </cell>
          <cell r="X287" t="str">
            <v>KL</v>
          </cell>
          <cell r="Y287" t="str">
            <v>ĐG</v>
          </cell>
          <cell r="AA287" t="str">
            <v>Tên máy</v>
          </cell>
          <cell r="AB287" t="str">
            <v>ĐVT</v>
          </cell>
          <cell r="AC287" t="str">
            <v>KL</v>
          </cell>
          <cell r="AD287" t="str">
            <v>Giá ca máy</v>
          </cell>
        </row>
        <row r="288">
          <cell r="V288" t="str">
            <v>Điện</v>
          </cell>
          <cell r="W288" t="str">
            <v>kWh</v>
          </cell>
          <cell r="X288">
            <v>1.2290000000000001</v>
          </cell>
          <cell r="Y288">
            <v>1622</v>
          </cell>
          <cell r="Z288">
            <v>1993</v>
          </cell>
          <cell r="AA288" t="str">
            <v>Máy đo điện trở tiếp xúc</v>
          </cell>
          <cell r="AB288" t="str">
            <v>ca</v>
          </cell>
          <cell r="AC288">
            <v>4.1000000000000002E-2</v>
          </cell>
          <cell r="AD288">
            <v>87757</v>
          </cell>
          <cell r="AE288">
            <v>3598</v>
          </cell>
        </row>
        <row r="289">
          <cell r="V289" t="str">
            <v>Dây CV2x1,5</v>
          </cell>
          <cell r="W289" t="str">
            <v>mét</v>
          </cell>
          <cell r="X289">
            <v>0.51200000000000001</v>
          </cell>
          <cell r="Y289">
            <v>10500</v>
          </cell>
          <cell r="Z289">
            <v>5376</v>
          </cell>
          <cell r="AA289" t="str">
            <v>Mê gôm mét</v>
          </cell>
          <cell r="AB289" t="str">
            <v>ca</v>
          </cell>
          <cell r="AC289">
            <v>7.2999999999999995E-2</v>
          </cell>
          <cell r="AD289">
            <v>44000</v>
          </cell>
          <cell r="AE289">
            <v>3212</v>
          </cell>
        </row>
        <row r="290">
          <cell r="V290" t="str">
            <v>Giẻ lau</v>
          </cell>
          <cell r="W290" t="str">
            <v>kg</v>
          </cell>
          <cell r="X290">
            <v>0.10199999999999999</v>
          </cell>
          <cell r="Y290">
            <v>5000</v>
          </cell>
          <cell r="Z290">
            <v>510</v>
          </cell>
          <cell r="AA290" t="str">
            <v>Hợp bộ thí nghiệm cao áp</v>
          </cell>
          <cell r="AB290" t="str">
            <v>ca</v>
          </cell>
          <cell r="AC290">
            <v>9.1999999999999998E-2</v>
          </cell>
          <cell r="AD290">
            <v>424590</v>
          </cell>
          <cell r="AE290">
            <v>39062</v>
          </cell>
        </row>
        <row r="291">
          <cell r="V291" t="str">
            <v>Cồn công nghiệp</v>
          </cell>
          <cell r="W291" t="str">
            <v>kg</v>
          </cell>
          <cell r="X291">
            <v>0.10199999999999999</v>
          </cell>
          <cell r="Y291">
            <v>30000</v>
          </cell>
          <cell r="Z291">
            <v>3060</v>
          </cell>
          <cell r="AA291" t="str">
            <v>Xe thang nâng</v>
          </cell>
          <cell r="AB291" t="str">
            <v>ca</v>
          </cell>
          <cell r="AC291">
            <v>0</v>
          </cell>
          <cell r="AE291">
            <v>0</v>
          </cell>
        </row>
        <row r="292">
          <cell r="V292" t="str">
            <v>Giấy nhám số 0</v>
          </cell>
          <cell r="W292" t="str">
            <v>tờ</v>
          </cell>
          <cell r="X292">
            <v>0.51200000000000001</v>
          </cell>
          <cell r="Y292">
            <v>5000</v>
          </cell>
          <cell r="Z292">
            <v>2560</v>
          </cell>
        </row>
        <row r="293">
          <cell r="U293" t="str">
            <v>TNFCO</v>
          </cell>
          <cell r="Z293">
            <v>13499</v>
          </cell>
          <cell r="AE293">
            <v>45872</v>
          </cell>
        </row>
        <row r="295">
          <cell r="V295" t="str">
            <v>Thí nghiệm MCCB &lt;300A</v>
          </cell>
        </row>
        <row r="296">
          <cell r="V296" t="str">
            <v>Điện</v>
          </cell>
          <cell r="W296" t="str">
            <v>kWh</v>
          </cell>
          <cell r="X296">
            <v>0.30399999999999999</v>
          </cell>
          <cell r="Y296">
            <v>1622</v>
          </cell>
          <cell r="Z296">
            <v>493</v>
          </cell>
          <cell r="AA296" t="str">
            <v>Thiết bị tạo dòng</v>
          </cell>
          <cell r="AB296" t="str">
            <v>ca</v>
          </cell>
          <cell r="AC296">
            <v>2.3E-2</v>
          </cell>
          <cell r="AD296">
            <v>418068</v>
          </cell>
          <cell r="AE296">
            <v>9616</v>
          </cell>
        </row>
        <row r="297">
          <cell r="V297" t="str">
            <v>Dây CV2x1,5</v>
          </cell>
          <cell r="W297" t="str">
            <v>mét</v>
          </cell>
          <cell r="X297">
            <v>2.3E-2</v>
          </cell>
          <cell r="Y297">
            <v>10500</v>
          </cell>
          <cell r="Z297">
            <v>242</v>
          </cell>
          <cell r="AA297" t="str">
            <v>Mê gôm mét</v>
          </cell>
          <cell r="AB297" t="str">
            <v>ca</v>
          </cell>
          <cell r="AC297">
            <v>1.0999999999999999E-2</v>
          </cell>
          <cell r="AD297">
            <v>42200</v>
          </cell>
          <cell r="AE297">
            <v>464</v>
          </cell>
        </row>
        <row r="298">
          <cell r="V298" t="str">
            <v>Giẻ lau</v>
          </cell>
          <cell r="W298" t="str">
            <v>kg</v>
          </cell>
          <cell r="X298">
            <v>1.0999999999999999E-2</v>
          </cell>
          <cell r="Y298">
            <v>5000</v>
          </cell>
          <cell r="Z298">
            <v>55</v>
          </cell>
          <cell r="AA298" t="str">
            <v>Máy đo điện trở tiếp xúc</v>
          </cell>
          <cell r="AB298" t="str">
            <v>ca</v>
          </cell>
          <cell r="AC298">
            <v>1.6E-2</v>
          </cell>
          <cell r="AD298">
            <v>87757</v>
          </cell>
          <cell r="AE298">
            <v>1404</v>
          </cell>
        </row>
        <row r="299">
          <cell r="V299" t="str">
            <v>Giấy nhám số 0</v>
          </cell>
          <cell r="W299" t="str">
            <v>tờ</v>
          </cell>
          <cell r="X299">
            <v>3.4000000000000002E-2</v>
          </cell>
          <cell r="Y299">
            <v>5000</v>
          </cell>
          <cell r="Z299">
            <v>170</v>
          </cell>
        </row>
        <row r="300">
          <cell r="U300" t="str">
            <v>TNCB300</v>
          </cell>
          <cell r="Z300">
            <v>960</v>
          </cell>
          <cell r="AE300">
            <v>11484</v>
          </cell>
        </row>
        <row r="302">
          <cell r="V302" t="str">
            <v>Thí nghiệm LA</v>
          </cell>
        </row>
        <row r="303">
          <cell r="V303" t="str">
            <v>Điện</v>
          </cell>
          <cell r="W303" t="str">
            <v>kWh</v>
          </cell>
          <cell r="X303">
            <v>0.32400000000000001</v>
          </cell>
          <cell r="Y303">
            <v>1622</v>
          </cell>
          <cell r="Z303">
            <v>526</v>
          </cell>
          <cell r="AA303" t="str">
            <v>Mê gôm mét</v>
          </cell>
          <cell r="AB303" t="str">
            <v>ca</v>
          </cell>
          <cell r="AC303">
            <v>3.9E-2</v>
          </cell>
          <cell r="AD303">
            <v>42200</v>
          </cell>
          <cell r="AE303">
            <v>1646</v>
          </cell>
        </row>
        <row r="304">
          <cell r="V304" t="str">
            <v>Cồn công nghiệp</v>
          </cell>
          <cell r="W304" t="str">
            <v>kg</v>
          </cell>
          <cell r="X304">
            <v>6.5000000000000002E-2</v>
          </cell>
          <cell r="Y304">
            <v>30000</v>
          </cell>
          <cell r="Z304">
            <v>1950</v>
          </cell>
          <cell r="AA304" t="str">
            <v>Hợp bộ thí nghiệm cao áp</v>
          </cell>
          <cell r="AB304" t="str">
            <v>ca</v>
          </cell>
          <cell r="AC304">
            <v>5.3999999999999999E-2</v>
          </cell>
          <cell r="AD304">
            <v>424590</v>
          </cell>
          <cell r="AE304">
            <v>22928</v>
          </cell>
        </row>
        <row r="305">
          <cell r="V305" t="str">
            <v>Dây CV2x1,5</v>
          </cell>
          <cell r="W305" t="str">
            <v>mét</v>
          </cell>
          <cell r="X305">
            <v>0.13</v>
          </cell>
          <cell r="Y305">
            <v>10500</v>
          </cell>
          <cell r="Z305">
            <v>1365</v>
          </cell>
          <cell r="AA305" t="str">
            <v>Xe thang nâng</v>
          </cell>
          <cell r="AB305" t="str">
            <v>ca</v>
          </cell>
          <cell r="AE305">
            <v>0</v>
          </cell>
        </row>
        <row r="306">
          <cell r="V306" t="str">
            <v>Giẻ lau</v>
          </cell>
          <cell r="W306" t="str">
            <v>kg</v>
          </cell>
          <cell r="X306">
            <v>6.5000000000000002E-2</v>
          </cell>
          <cell r="Y306">
            <v>5000</v>
          </cell>
          <cell r="Z306">
            <v>325</v>
          </cell>
        </row>
        <row r="307">
          <cell r="U307" t="str">
            <v>TNLA</v>
          </cell>
          <cell r="Z307">
            <v>4166</v>
          </cell>
          <cell r="AE307">
            <v>24574</v>
          </cell>
        </row>
        <row r="309">
          <cell r="V309" t="str">
            <v>Thí nghiệm MCCB 300-&lt;500A</v>
          </cell>
        </row>
        <row r="310">
          <cell r="V310" t="str">
            <v>Điện</v>
          </cell>
          <cell r="W310" t="str">
            <v>kWh</v>
          </cell>
          <cell r="X310">
            <v>1.536</v>
          </cell>
          <cell r="Y310">
            <v>1622</v>
          </cell>
          <cell r="Z310">
            <v>2491</v>
          </cell>
          <cell r="AA310" t="str">
            <v>Thiết bị tạo dòng</v>
          </cell>
          <cell r="AB310" t="str">
            <v>ca</v>
          </cell>
          <cell r="AC310">
            <v>0.104</v>
          </cell>
          <cell r="AD310">
            <v>418068</v>
          </cell>
          <cell r="AE310">
            <v>43479</v>
          </cell>
        </row>
        <row r="311">
          <cell r="V311" t="str">
            <v>Dây CV2x1,5</v>
          </cell>
          <cell r="W311" t="str">
            <v>mét</v>
          </cell>
          <cell r="X311">
            <v>0.10199999999999999</v>
          </cell>
          <cell r="Y311">
            <v>10500</v>
          </cell>
          <cell r="Z311">
            <v>1071</v>
          </cell>
          <cell r="AA311" t="str">
            <v>Mê gôm mét</v>
          </cell>
          <cell r="AB311" t="str">
            <v>ca</v>
          </cell>
          <cell r="AC311">
            <v>5.0999999999999997E-2</v>
          </cell>
          <cell r="AD311">
            <v>42200</v>
          </cell>
          <cell r="AE311">
            <v>2152</v>
          </cell>
        </row>
        <row r="312">
          <cell r="V312" t="str">
            <v>Giẻ lau</v>
          </cell>
          <cell r="W312" t="str">
            <v>kg</v>
          </cell>
          <cell r="X312">
            <v>5.0999999999999997E-2</v>
          </cell>
          <cell r="Y312">
            <v>5000</v>
          </cell>
          <cell r="Z312">
            <v>255</v>
          </cell>
          <cell r="AA312" t="str">
            <v>Máy đo điện trở tiếp xúc</v>
          </cell>
          <cell r="AB312" t="str">
            <v>ca</v>
          </cell>
          <cell r="AC312">
            <v>7.0000000000000001E-3</v>
          </cell>
          <cell r="AD312">
            <v>87757</v>
          </cell>
          <cell r="AE312">
            <v>614</v>
          </cell>
        </row>
        <row r="313">
          <cell r="V313" t="str">
            <v>Giấy nhám số 0</v>
          </cell>
          <cell r="W313" t="str">
            <v>tờ</v>
          </cell>
          <cell r="X313">
            <v>0.154</v>
          </cell>
          <cell r="Y313">
            <v>5000</v>
          </cell>
          <cell r="Z313">
            <v>770</v>
          </cell>
        </row>
        <row r="314">
          <cell r="U314" t="str">
            <v>TNCB500</v>
          </cell>
          <cell r="Z314">
            <v>4587</v>
          </cell>
          <cell r="AE314">
            <v>46245</v>
          </cell>
        </row>
        <row r="316">
          <cell r="V316" t="str">
            <v>Thí nghiệm tiếp địa trạm</v>
          </cell>
        </row>
        <row r="317">
          <cell r="U317" t="str">
            <v>TNTDTR</v>
          </cell>
          <cell r="V317" t="str">
            <v>Dây CV2x1,5</v>
          </cell>
          <cell r="W317" t="str">
            <v>mét</v>
          </cell>
          <cell r="X317">
            <v>1.6</v>
          </cell>
          <cell r="Y317">
            <v>10500</v>
          </cell>
          <cell r="Z317">
            <v>16800</v>
          </cell>
          <cell r="AA317" t="str">
            <v>Máy đo điện trở tiếp địa</v>
          </cell>
          <cell r="AB317" t="str">
            <v>ca</v>
          </cell>
          <cell r="AC317">
            <v>0.52</v>
          </cell>
          <cell r="AD317">
            <v>51120</v>
          </cell>
          <cell r="AE317">
            <v>26582</v>
          </cell>
        </row>
        <row r="319">
          <cell r="V319" t="str">
            <v>Thí nghiệm tiếp địa lặp lại, LA</v>
          </cell>
        </row>
        <row r="320">
          <cell r="U320" t="str">
            <v>TNTDLA</v>
          </cell>
          <cell r="V320" t="str">
            <v>Dây CV2x1,5</v>
          </cell>
          <cell r="W320" t="str">
            <v>mét</v>
          </cell>
          <cell r="X320">
            <v>0.14699999999999999</v>
          </cell>
          <cell r="Y320">
            <v>10500</v>
          </cell>
          <cell r="Z320">
            <v>1544</v>
          </cell>
          <cell r="AA320" t="str">
            <v>Máy đo điện trở tiếp địa</v>
          </cell>
          <cell r="AB320" t="str">
            <v>ca</v>
          </cell>
          <cell r="AC320">
            <v>7.3999999999999996E-2</v>
          </cell>
          <cell r="AD320">
            <v>51120</v>
          </cell>
          <cell r="AE320">
            <v>3783</v>
          </cell>
        </row>
        <row r="322">
          <cell r="V322" t="str">
            <v>Thí nghiệm cách điện đứng</v>
          </cell>
        </row>
        <row r="323">
          <cell r="V323" t="str">
            <v>Điện</v>
          </cell>
          <cell r="W323" t="str">
            <v>kWh</v>
          </cell>
          <cell r="X323">
            <v>0.15</v>
          </cell>
          <cell r="Y323">
            <v>1622</v>
          </cell>
          <cell r="Z323">
            <v>243</v>
          </cell>
          <cell r="AA323" t="str">
            <v>Mê gôm mét</v>
          </cell>
          <cell r="AB323" t="str">
            <v>ca</v>
          </cell>
          <cell r="AC323">
            <v>0.02</v>
          </cell>
          <cell r="AD323">
            <v>44000</v>
          </cell>
          <cell r="AE323">
            <v>880</v>
          </cell>
        </row>
        <row r="324">
          <cell r="V324" t="str">
            <v>Cồn công nghiệp</v>
          </cell>
          <cell r="W324" t="str">
            <v>kg</v>
          </cell>
          <cell r="X324">
            <v>2.5000000000000001E-2</v>
          </cell>
          <cell r="Y324">
            <v>30000</v>
          </cell>
          <cell r="Z324">
            <v>750</v>
          </cell>
          <cell r="AA324" t="str">
            <v>Hợp bộ thí nghiệm cao áp</v>
          </cell>
          <cell r="AB324" t="str">
            <v>ca</v>
          </cell>
          <cell r="AC324">
            <v>7.0000000000000001E-3</v>
          </cell>
          <cell r="AD324">
            <v>424590</v>
          </cell>
          <cell r="AE324">
            <v>2972</v>
          </cell>
        </row>
        <row r="325">
          <cell r="V325" t="str">
            <v>Dây CV2x1,5</v>
          </cell>
          <cell r="W325" t="str">
            <v>mét</v>
          </cell>
          <cell r="X325">
            <v>0.05</v>
          </cell>
          <cell r="Y325">
            <v>10500</v>
          </cell>
          <cell r="Z325">
            <v>525</v>
          </cell>
          <cell r="AA325" t="str">
            <v>Xe thang nâng</v>
          </cell>
          <cell r="AB325" t="str">
            <v>ca</v>
          </cell>
          <cell r="AE325">
            <v>0</v>
          </cell>
        </row>
        <row r="326">
          <cell r="V326" t="str">
            <v>Giẻ lau</v>
          </cell>
          <cell r="W326" t="str">
            <v>kg</v>
          </cell>
          <cell r="X326">
            <v>2.5000000000000001E-2</v>
          </cell>
          <cell r="Y326">
            <v>5000</v>
          </cell>
          <cell r="Z326">
            <v>125</v>
          </cell>
        </row>
        <row r="327">
          <cell r="U327" t="str">
            <v>TNSD</v>
          </cell>
          <cell r="Z327">
            <v>1643</v>
          </cell>
          <cell r="AE327">
            <v>3852</v>
          </cell>
        </row>
        <row r="329">
          <cell r="V329" t="str">
            <v>Thí nghiệm cách điện treo</v>
          </cell>
        </row>
        <row r="330">
          <cell r="V330" t="str">
            <v>Điện</v>
          </cell>
          <cell r="W330" t="str">
            <v>kWh</v>
          </cell>
          <cell r="X330">
            <v>5.2999999999999999E-2</v>
          </cell>
          <cell r="Y330">
            <v>1622</v>
          </cell>
          <cell r="Z330">
            <v>86</v>
          </cell>
          <cell r="AA330" t="str">
            <v>Mê gôm mét</v>
          </cell>
          <cell r="AB330" t="str">
            <v>ca</v>
          </cell>
          <cell r="AC330">
            <v>7.0000000000000001E-3</v>
          </cell>
          <cell r="AD330">
            <v>44000</v>
          </cell>
          <cell r="AE330">
            <v>308</v>
          </cell>
        </row>
        <row r="331">
          <cell r="V331" t="str">
            <v>Cồn công nghiệp</v>
          </cell>
          <cell r="W331" t="str">
            <v>kg</v>
          </cell>
          <cell r="X331">
            <v>8.9999999999999993E-3</v>
          </cell>
          <cell r="Y331">
            <v>30000</v>
          </cell>
          <cell r="Z331">
            <v>270</v>
          </cell>
          <cell r="AA331" t="str">
            <v>Hợp bộ thí nghiệm cao áp</v>
          </cell>
          <cell r="AB331" t="str">
            <v>ca</v>
          </cell>
          <cell r="AC331">
            <v>4.0000000000000001E-3</v>
          </cell>
          <cell r="AD331">
            <v>424590</v>
          </cell>
          <cell r="AE331">
            <v>1698</v>
          </cell>
        </row>
        <row r="332">
          <cell r="V332" t="str">
            <v>Dây CV2x1,5</v>
          </cell>
          <cell r="W332" t="str">
            <v>mét</v>
          </cell>
          <cell r="X332">
            <v>1.7999999999999999E-2</v>
          </cell>
          <cell r="Y332">
            <v>10500</v>
          </cell>
          <cell r="Z332">
            <v>189</v>
          </cell>
          <cell r="AA332" t="str">
            <v>Xe thang nâng</v>
          </cell>
          <cell r="AB332" t="str">
            <v>ca</v>
          </cell>
          <cell r="AE332">
            <v>0</v>
          </cell>
        </row>
        <row r="333">
          <cell r="V333" t="str">
            <v>Giẻ lau</v>
          </cell>
          <cell r="W333" t="str">
            <v>kg</v>
          </cell>
          <cell r="X333">
            <v>8.9999999999999993E-3</v>
          </cell>
          <cell r="Y333">
            <v>5000</v>
          </cell>
          <cell r="Z333">
            <v>45</v>
          </cell>
        </row>
        <row r="334">
          <cell r="U334" t="str">
            <v>TNST</v>
          </cell>
          <cell r="Z334">
            <v>590</v>
          </cell>
          <cell r="AE334">
            <v>2006</v>
          </cell>
        </row>
        <row r="336">
          <cell r="V336" t="str">
            <v>THÍ NGHIỆM MÁY BIẾN ÁP 1 PHA &lt;=500KVA</v>
          </cell>
        </row>
        <row r="337">
          <cell r="V337" t="str">
            <v>Tên</v>
          </cell>
          <cell r="W337" t="str">
            <v>ĐVT</v>
          </cell>
          <cell r="X337" t="str">
            <v>KL</v>
          </cell>
          <cell r="Y337" t="str">
            <v>ĐG</v>
          </cell>
          <cell r="AA337" t="str">
            <v>Tên máy</v>
          </cell>
          <cell r="AB337" t="str">
            <v>ĐVT</v>
          </cell>
          <cell r="AC337" t="str">
            <v>KL</v>
          </cell>
          <cell r="AD337" t="str">
            <v>Giá ca máy</v>
          </cell>
        </row>
        <row r="338">
          <cell r="V338" t="str">
            <v>Điện</v>
          </cell>
          <cell r="W338" t="str">
            <v>kWh</v>
          </cell>
          <cell r="X338">
            <v>1.206</v>
          </cell>
          <cell r="Y338">
            <v>1622</v>
          </cell>
          <cell r="Z338">
            <v>1956</v>
          </cell>
          <cell r="AA338" t="str">
            <v>Mê gôm mét</v>
          </cell>
          <cell r="AB338" t="str">
            <v>ca</v>
          </cell>
          <cell r="AC338">
            <v>0.16</v>
          </cell>
          <cell r="AD338">
            <v>42200</v>
          </cell>
          <cell r="AE338">
            <v>6752</v>
          </cell>
        </row>
        <row r="339">
          <cell r="V339" t="str">
            <v>Vải phin trắng 0,8m</v>
          </cell>
          <cell r="W339" t="str">
            <v>mét</v>
          </cell>
          <cell r="X339">
            <v>0.30199999999999999</v>
          </cell>
          <cell r="Y339">
            <v>40000</v>
          </cell>
          <cell r="Z339">
            <v>12080</v>
          </cell>
          <cell r="AA339" t="str">
            <v>Hợp bộ thí nghiệm cao áp</v>
          </cell>
          <cell r="AB339" t="str">
            <v>ca</v>
          </cell>
          <cell r="AC339">
            <v>0.154</v>
          </cell>
          <cell r="AD339">
            <v>424590</v>
          </cell>
          <cell r="AE339">
            <v>65386.86</v>
          </cell>
        </row>
        <row r="340">
          <cell r="V340" t="str">
            <v>Giẻ lau</v>
          </cell>
          <cell r="W340" t="str">
            <v>kg</v>
          </cell>
          <cell r="X340">
            <v>0.30199999999999999</v>
          </cell>
          <cell r="Y340">
            <v>5000</v>
          </cell>
          <cell r="Z340">
            <v>1510</v>
          </cell>
          <cell r="AA340" t="str">
            <v>Hợp bộ đo lường</v>
          </cell>
          <cell r="AB340" t="str">
            <v>ca</v>
          </cell>
          <cell r="AC340">
            <v>0.20499999999999999</v>
          </cell>
          <cell r="AD340">
            <v>791538</v>
          </cell>
          <cell r="AE340">
            <v>162265.28999999998</v>
          </cell>
        </row>
        <row r="341">
          <cell r="V341" t="str">
            <v>Băng cách điện</v>
          </cell>
          <cell r="W341" t="str">
            <v>cuộn</v>
          </cell>
          <cell r="X341">
            <v>0.60299999999999998</v>
          </cell>
          <cell r="Y341">
            <v>75000</v>
          </cell>
          <cell r="Z341">
            <v>45225</v>
          </cell>
          <cell r="AA341" t="str">
            <v>Máy đo điện trở một chiều</v>
          </cell>
          <cell r="AB341" t="str">
            <v>ca</v>
          </cell>
          <cell r="AC341">
            <v>0.16</v>
          </cell>
          <cell r="AD341">
            <v>150290</v>
          </cell>
          <cell r="AE341">
            <v>24046.400000000001</v>
          </cell>
        </row>
        <row r="342">
          <cell r="V342" t="str">
            <v>Cồn công nghiệp</v>
          </cell>
          <cell r="W342" t="str">
            <v>kg</v>
          </cell>
          <cell r="X342">
            <v>0.30199999999999999</v>
          </cell>
          <cell r="Y342">
            <v>30000</v>
          </cell>
          <cell r="Z342">
            <v>9060</v>
          </cell>
          <cell r="AA342" t="str">
            <v>Máy đo tỉ số biến</v>
          </cell>
          <cell r="AB342" t="str">
            <v>ca</v>
          </cell>
          <cell r="AC342">
            <v>0.3</v>
          </cell>
          <cell r="AD342">
            <v>150290</v>
          </cell>
          <cell r="AE342">
            <v>45087</v>
          </cell>
        </row>
        <row r="343">
          <cell r="V343" t="str">
            <v>Giấy nhám số 0</v>
          </cell>
          <cell r="W343" t="str">
            <v>tờ</v>
          </cell>
          <cell r="X343">
            <v>0.30199999999999999</v>
          </cell>
          <cell r="Y343">
            <v>5000</v>
          </cell>
          <cell r="Z343">
            <v>1510</v>
          </cell>
        </row>
        <row r="344">
          <cell r="V344" t="str">
            <v>Dây CV2x2,5</v>
          </cell>
          <cell r="W344" t="str">
            <v>mét</v>
          </cell>
          <cell r="X344">
            <v>1.206</v>
          </cell>
          <cell r="Y344">
            <v>10500</v>
          </cell>
          <cell r="Z344">
            <v>12663</v>
          </cell>
        </row>
        <row r="345">
          <cell r="V345" t="str">
            <v>Dây CV4x2,5</v>
          </cell>
          <cell r="W345" t="str">
            <v>mét</v>
          </cell>
          <cell r="X345">
            <v>0.30199999999999999</v>
          </cell>
          <cell r="Y345">
            <v>27100</v>
          </cell>
          <cell r="Z345">
            <v>8184</v>
          </cell>
        </row>
        <row r="346">
          <cell r="U346" t="str">
            <v>TNMBA</v>
          </cell>
          <cell r="Z346">
            <v>92188</v>
          </cell>
          <cell r="AE346">
            <v>303537.54999999993</v>
          </cell>
        </row>
      </sheetData>
      <sheetData sheetId="11" refreshError="1">
        <row r="7">
          <cell r="B7" t="str">
            <v>T1</v>
          </cell>
          <cell r="C7">
            <v>1</v>
          </cell>
          <cell r="D7" t="str">
            <v>Nhánh 3P Nhà Võ Ấp Trầu (Phước Thiền 4A)</v>
          </cell>
          <cell r="M7">
            <v>2028755</v>
          </cell>
          <cell r="N7">
            <v>344562</v>
          </cell>
        </row>
        <row r="8">
          <cell r="C8">
            <v>0</v>
          </cell>
          <cell r="D8" t="str">
            <v>04.02.102</v>
          </cell>
          <cell r="E8" t="str">
            <v>Nhổ (dựng) trụ BTLT 7,5m</v>
          </cell>
          <cell r="F8" t="str">
            <v>trụ</v>
          </cell>
          <cell r="I8">
            <v>386411</v>
          </cell>
          <cell r="J8">
            <v>472280</v>
          </cell>
          <cell r="K8">
            <v>114854</v>
          </cell>
          <cell r="L8">
            <v>140377</v>
          </cell>
          <cell r="M8">
            <v>0</v>
          </cell>
          <cell r="N8">
            <v>0</v>
          </cell>
        </row>
        <row r="9">
          <cell r="C9">
            <v>0</v>
          </cell>
          <cell r="D9" t="str">
            <v>04.02.102</v>
          </cell>
          <cell r="E9" t="str">
            <v>Nhổ (dựng) trụ BTLT 8,4m và 8,5m</v>
          </cell>
          <cell r="F9" t="str">
            <v>trụ</v>
          </cell>
          <cell r="G9">
            <v>3</v>
          </cell>
          <cell r="I9">
            <v>386411</v>
          </cell>
          <cell r="J9">
            <v>0</v>
          </cell>
          <cell r="K9">
            <v>114854</v>
          </cell>
          <cell r="L9">
            <v>0</v>
          </cell>
          <cell r="M9">
            <v>1159233</v>
          </cell>
          <cell r="N9">
            <v>344562</v>
          </cell>
        </row>
        <row r="10">
          <cell r="E10" t="str">
            <v>Boulon móc 16x250</v>
          </cell>
          <cell r="F10" t="str">
            <v>cái</v>
          </cell>
          <cell r="G10">
            <v>4</v>
          </cell>
        </row>
        <row r="11">
          <cell r="E11" t="str">
            <v>Boulon 16x250</v>
          </cell>
          <cell r="F11" t="str">
            <v>cái</v>
          </cell>
          <cell r="G11">
            <v>6</v>
          </cell>
        </row>
        <row r="12">
          <cell r="D12" t="str">
            <v>D4.6203</v>
          </cell>
          <cell r="E12" t="str">
            <v>Tháo (lắp) bộ đỡ dây cáp ABC (Dây điện kế)</v>
          </cell>
          <cell r="F12" t="str">
            <v>bộ</v>
          </cell>
          <cell r="G12">
            <v>4</v>
          </cell>
          <cell r="H12">
            <v>4</v>
          </cell>
          <cell r="I12">
            <v>128933</v>
          </cell>
          <cell r="J12">
            <v>0</v>
          </cell>
          <cell r="K12">
            <v>0</v>
          </cell>
          <cell r="L12">
            <v>0</v>
          </cell>
          <cell r="M12">
            <v>515732</v>
          </cell>
          <cell r="N12">
            <v>0</v>
          </cell>
        </row>
        <row r="13">
          <cell r="C13">
            <v>0</v>
          </cell>
          <cell r="D13" t="str">
            <v>04.02.302</v>
          </cell>
          <cell r="E13" t="str">
            <v>Nhổ (dựng) trụ BTLT 10,5m</v>
          </cell>
          <cell r="F13" t="str">
            <v>trụ</v>
          </cell>
          <cell r="I13">
            <v>442806</v>
          </cell>
          <cell r="J13">
            <v>541207</v>
          </cell>
          <cell r="K13">
            <v>164077</v>
          </cell>
          <cell r="L13">
            <v>200539</v>
          </cell>
          <cell r="M13">
            <v>0</v>
          </cell>
          <cell r="N13">
            <v>0</v>
          </cell>
        </row>
        <row r="14">
          <cell r="C14">
            <v>0</v>
          </cell>
          <cell r="D14" t="str">
            <v>04.02.402</v>
          </cell>
          <cell r="E14" t="str">
            <v>Nhổ (dựng) trụ BTLT 12m</v>
          </cell>
          <cell r="F14" t="str">
            <v>trụ</v>
          </cell>
          <cell r="I14">
            <v>551419</v>
          </cell>
          <cell r="J14">
            <v>673956</v>
          </cell>
          <cell r="K14">
            <v>164077</v>
          </cell>
          <cell r="L14">
            <v>200539</v>
          </cell>
          <cell r="M14">
            <v>0</v>
          </cell>
          <cell r="N14">
            <v>0</v>
          </cell>
        </row>
        <row r="15">
          <cell r="C15">
            <v>0</v>
          </cell>
          <cell r="D15" t="str">
            <v>04.02.402</v>
          </cell>
          <cell r="E15" t="str">
            <v>Nhổ (dựng) trụ BTLT 14m</v>
          </cell>
          <cell r="F15" t="str">
            <v>trụ</v>
          </cell>
          <cell r="I15">
            <v>551419</v>
          </cell>
          <cell r="J15">
            <v>673956</v>
          </cell>
          <cell r="K15">
            <v>164077</v>
          </cell>
          <cell r="L15">
            <v>200539</v>
          </cell>
          <cell r="M15">
            <v>0</v>
          </cell>
          <cell r="N15">
            <v>0</v>
          </cell>
        </row>
        <row r="16">
          <cell r="C16">
            <v>0</v>
          </cell>
          <cell r="D16" t="str">
            <v>04.03.111</v>
          </cell>
          <cell r="E16" t="str">
            <v>Tháo (lắp) xà đơn X-1,66Đ</v>
          </cell>
          <cell r="F16" t="str">
            <v>Bộ</v>
          </cell>
          <cell r="I16">
            <v>266310</v>
          </cell>
          <cell r="J16">
            <v>325490</v>
          </cell>
          <cell r="K16">
            <v>0</v>
          </cell>
          <cell r="L16">
            <v>0</v>
          </cell>
          <cell r="M16">
            <v>0</v>
          </cell>
          <cell r="N16">
            <v>0</v>
          </cell>
        </row>
        <row r="17">
          <cell r="C17">
            <v>0</v>
          </cell>
          <cell r="D17" t="str">
            <v>04.03.121</v>
          </cell>
          <cell r="E17" t="str">
            <v>Tháo (lắp) xà kép X-1,66K</v>
          </cell>
          <cell r="F17" t="str">
            <v>Bộ</v>
          </cell>
          <cell r="I17">
            <v>360302</v>
          </cell>
          <cell r="J17">
            <v>440369</v>
          </cell>
          <cell r="K17">
            <v>0</v>
          </cell>
          <cell r="L17">
            <v>0</v>
          </cell>
          <cell r="M17">
            <v>0</v>
          </cell>
          <cell r="N17">
            <v>0</v>
          </cell>
        </row>
        <row r="18">
          <cell r="C18">
            <v>0</v>
          </cell>
          <cell r="D18" t="str">
            <v>04.03.111</v>
          </cell>
          <cell r="E18" t="str">
            <v>Tháo (lắp) xà đơn X-2,0ĐL2/3</v>
          </cell>
          <cell r="F18" t="str">
            <v>Bộ</v>
          </cell>
          <cell r="I18">
            <v>266310</v>
          </cell>
          <cell r="J18">
            <v>325490</v>
          </cell>
          <cell r="K18">
            <v>0</v>
          </cell>
          <cell r="L18">
            <v>0</v>
          </cell>
          <cell r="M18">
            <v>0</v>
          </cell>
          <cell r="N18">
            <v>0</v>
          </cell>
        </row>
        <row r="19">
          <cell r="C19">
            <v>0</v>
          </cell>
          <cell r="D19" t="str">
            <v>04.03.121</v>
          </cell>
          <cell r="E19" t="str">
            <v>Tháo (lắp) xà kép X-2,0KL2/3</v>
          </cell>
          <cell r="F19" t="str">
            <v>Bộ</v>
          </cell>
          <cell r="I19">
            <v>360302</v>
          </cell>
          <cell r="J19">
            <v>440369</v>
          </cell>
          <cell r="K19">
            <v>0</v>
          </cell>
          <cell r="L19">
            <v>0</v>
          </cell>
          <cell r="M19">
            <v>0</v>
          </cell>
          <cell r="N19">
            <v>0</v>
          </cell>
        </row>
        <row r="20">
          <cell r="C20">
            <v>0</v>
          </cell>
          <cell r="D20" t="str">
            <v>04.03.111</v>
          </cell>
          <cell r="E20" t="str">
            <v>Tháo (lắp) xà đơn X-2,1Đ</v>
          </cell>
          <cell r="F20" t="str">
            <v>Bộ</v>
          </cell>
          <cell r="I20">
            <v>266310</v>
          </cell>
          <cell r="J20">
            <v>325490</v>
          </cell>
          <cell r="K20">
            <v>0</v>
          </cell>
          <cell r="L20">
            <v>0</v>
          </cell>
          <cell r="M20">
            <v>0</v>
          </cell>
          <cell r="N20">
            <v>0</v>
          </cell>
        </row>
        <row r="21">
          <cell r="C21">
            <v>0</v>
          </cell>
          <cell r="D21" t="str">
            <v>04.03.121</v>
          </cell>
          <cell r="E21" t="str">
            <v>Tháo (lắp) xà kép X-2,1K</v>
          </cell>
          <cell r="F21" t="str">
            <v>Bộ</v>
          </cell>
          <cell r="I21">
            <v>360302</v>
          </cell>
          <cell r="J21">
            <v>440369</v>
          </cell>
          <cell r="K21">
            <v>0</v>
          </cell>
          <cell r="L21">
            <v>0</v>
          </cell>
          <cell r="M21">
            <v>0</v>
          </cell>
          <cell r="N21">
            <v>0</v>
          </cell>
        </row>
        <row r="22">
          <cell r="C22">
            <v>0</v>
          </cell>
          <cell r="D22" t="str">
            <v>04.03.111</v>
          </cell>
          <cell r="E22" t="str">
            <v>Tháo (lắp) xà đơn X-22Đ</v>
          </cell>
          <cell r="F22" t="str">
            <v>Bộ</v>
          </cell>
          <cell r="I22">
            <v>266310</v>
          </cell>
          <cell r="J22">
            <v>325490</v>
          </cell>
          <cell r="K22">
            <v>0</v>
          </cell>
          <cell r="L22">
            <v>0</v>
          </cell>
          <cell r="M22">
            <v>0</v>
          </cell>
          <cell r="N22">
            <v>0</v>
          </cell>
        </row>
        <row r="23">
          <cell r="C23">
            <v>0</v>
          </cell>
          <cell r="D23" t="str">
            <v>04.03.122</v>
          </cell>
          <cell r="E23" t="str">
            <v>Tháo (lắp) xà kép X-2,2K</v>
          </cell>
          <cell r="F23" t="str">
            <v>Bộ</v>
          </cell>
          <cell r="I23">
            <v>479358</v>
          </cell>
          <cell r="J23">
            <v>585882</v>
          </cell>
          <cell r="K23">
            <v>0</v>
          </cell>
          <cell r="L23">
            <v>0</v>
          </cell>
          <cell r="M23">
            <v>0</v>
          </cell>
          <cell r="N23">
            <v>0</v>
          </cell>
        </row>
        <row r="24">
          <cell r="C24">
            <v>0</v>
          </cell>
          <cell r="D24" t="str">
            <v>03.09.311</v>
          </cell>
          <cell r="E24" t="str">
            <v xml:space="preserve">Tháo (lắp) Chân sứ đỉnh </v>
          </cell>
          <cell r="F24" t="str">
            <v>Bộ</v>
          </cell>
          <cell r="I24">
            <v>28303</v>
          </cell>
          <cell r="J24">
            <v>34593</v>
          </cell>
          <cell r="K24">
            <v>0</v>
          </cell>
          <cell r="L24">
            <v>0</v>
          </cell>
          <cell r="M24">
            <v>0</v>
          </cell>
          <cell r="N24">
            <v>0</v>
          </cell>
        </row>
        <row r="25">
          <cell r="C25">
            <v>0</v>
          </cell>
          <cell r="D25" t="str">
            <v>03.01.105</v>
          </cell>
          <cell r="E25" t="str">
            <v>Tháo (lắp) Sứ đứng</v>
          </cell>
          <cell r="F25" t="str">
            <v>Sứ</v>
          </cell>
          <cell r="I25">
            <v>47205</v>
          </cell>
          <cell r="J25">
            <v>57695</v>
          </cell>
          <cell r="K25">
            <v>0</v>
          </cell>
          <cell r="L25">
            <v>0</v>
          </cell>
          <cell r="M25">
            <v>0</v>
          </cell>
          <cell r="N25">
            <v>0</v>
          </cell>
        </row>
        <row r="26">
          <cell r="C26">
            <v>0</v>
          </cell>
          <cell r="D26" t="str">
            <v>03.02.101</v>
          </cell>
          <cell r="E26" t="str">
            <v>Tháo (lắp) sứ ống chỉ</v>
          </cell>
          <cell r="F26" t="str">
            <v>Sứ</v>
          </cell>
          <cell r="I26">
            <v>12532</v>
          </cell>
          <cell r="J26">
            <v>15317</v>
          </cell>
          <cell r="K26">
            <v>0</v>
          </cell>
          <cell r="L26">
            <v>0</v>
          </cell>
          <cell r="M26">
            <v>0</v>
          </cell>
          <cell r="N26">
            <v>0</v>
          </cell>
        </row>
        <row r="27">
          <cell r="C27">
            <v>0</v>
          </cell>
          <cell r="D27" t="str">
            <v>03.10.411</v>
          </cell>
          <cell r="E27" t="str">
            <v>Tháo (lắp) Chuỗi sứ néo Polymer</v>
          </cell>
          <cell r="F27" t="str">
            <v>Bộ</v>
          </cell>
          <cell r="I27">
            <v>56857</v>
          </cell>
          <cell r="K27">
            <v>0</v>
          </cell>
          <cell r="L27">
            <v>0</v>
          </cell>
          <cell r="M27">
            <v>0</v>
          </cell>
          <cell r="N27">
            <v>0</v>
          </cell>
        </row>
        <row r="28">
          <cell r="C28">
            <v>0</v>
          </cell>
          <cell r="D28" t="str">
            <v>03.07.101</v>
          </cell>
          <cell r="E28" t="str">
            <v>Tháo (lắp) Sứ treo thủy tinh (bộ 2 bát)</v>
          </cell>
          <cell r="F28" t="str">
            <v>Bộ</v>
          </cell>
          <cell r="I28">
            <v>42830</v>
          </cell>
          <cell r="J28">
            <v>52348</v>
          </cell>
          <cell r="K28">
            <v>0</v>
          </cell>
          <cell r="L28">
            <v>0</v>
          </cell>
          <cell r="M28">
            <v>0</v>
          </cell>
          <cell r="N28">
            <v>0</v>
          </cell>
        </row>
        <row r="29">
          <cell r="C29">
            <v>0</v>
          </cell>
          <cell r="D29" t="str">
            <v>03.09.251</v>
          </cell>
          <cell r="E29" t="str">
            <v>Tháo (lắp) bộ chằng</v>
          </cell>
          <cell r="F29" t="str">
            <v>Bộ</v>
          </cell>
          <cell r="I29">
            <v>101440</v>
          </cell>
          <cell r="J29">
            <v>123983</v>
          </cell>
          <cell r="K29">
            <v>0</v>
          </cell>
          <cell r="L29">
            <v>0</v>
          </cell>
          <cell r="M29">
            <v>0</v>
          </cell>
          <cell r="N29">
            <v>0</v>
          </cell>
        </row>
        <row r="30">
          <cell r="C30">
            <v>0</v>
          </cell>
          <cell r="D30" t="str">
            <v>05.02.101</v>
          </cell>
          <cell r="E30" t="str">
            <v>Tháo hạ, căng dây AC50, AC70</v>
          </cell>
          <cell r="F30" t="str">
            <v>km</v>
          </cell>
          <cell r="I30">
            <v>1500382</v>
          </cell>
          <cell r="J30">
            <v>1833800</v>
          </cell>
          <cell r="K30">
            <v>157461</v>
          </cell>
          <cell r="L30">
            <v>192453</v>
          </cell>
          <cell r="M30">
            <v>0</v>
          </cell>
          <cell r="N30">
            <v>0</v>
          </cell>
        </row>
        <row r="31">
          <cell r="D31" t="str">
            <v>03.09.261</v>
          </cell>
          <cell r="E31" t="str">
            <v>Tháo (lắp) dây DuAV2x7mm2</v>
          </cell>
          <cell r="F31" t="str">
            <v>dây</v>
          </cell>
          <cell r="I31">
            <v>56356</v>
          </cell>
          <cell r="K31">
            <v>0</v>
          </cell>
          <cell r="L31">
            <v>0</v>
          </cell>
          <cell r="M31">
            <v>0</v>
          </cell>
          <cell r="N31">
            <v>0</v>
          </cell>
        </row>
        <row r="32">
          <cell r="D32" t="str">
            <v>11.03.101</v>
          </cell>
          <cell r="E32" t="str">
            <v>Tháo (lắp hộp Domino)</v>
          </cell>
          <cell r="F32" t="str">
            <v>cái</v>
          </cell>
          <cell r="I32">
            <v>94069</v>
          </cell>
          <cell r="K32">
            <v>0</v>
          </cell>
          <cell r="L32">
            <v>0</v>
          </cell>
          <cell r="M32">
            <v>0</v>
          </cell>
          <cell r="N32">
            <v>0</v>
          </cell>
        </row>
        <row r="33">
          <cell r="D33" t="str">
            <v>D4.6301</v>
          </cell>
          <cell r="E33" t="str">
            <v>Tháo (lắp) điện kế 1 pha</v>
          </cell>
          <cell r="F33" t="str">
            <v>cái</v>
          </cell>
          <cell r="G33">
            <v>10</v>
          </cell>
          <cell r="H33">
            <v>10</v>
          </cell>
          <cell r="I33">
            <v>10108</v>
          </cell>
          <cell r="J33">
            <v>25271</v>
          </cell>
          <cell r="K33">
            <v>0</v>
          </cell>
          <cell r="L33">
            <v>0</v>
          </cell>
          <cell r="M33">
            <v>353790</v>
          </cell>
          <cell r="N33">
            <v>0</v>
          </cell>
        </row>
        <row r="34">
          <cell r="D34" t="str">
            <v>03.09.271</v>
          </cell>
          <cell r="E34" t="str">
            <v>Tháo (lắp) Rack 3</v>
          </cell>
          <cell r="F34" t="str">
            <v>Bộ</v>
          </cell>
          <cell r="I34">
            <v>24797</v>
          </cell>
          <cell r="J34">
            <v>30307</v>
          </cell>
          <cell r="K34">
            <v>0</v>
          </cell>
          <cell r="L34">
            <v>0</v>
          </cell>
          <cell r="M34">
            <v>0</v>
          </cell>
          <cell r="N34">
            <v>0</v>
          </cell>
        </row>
        <row r="35">
          <cell r="D35" t="str">
            <v>03.09.271</v>
          </cell>
          <cell r="E35" t="str">
            <v>Tháo (lắp) Rack 4</v>
          </cell>
          <cell r="F35" t="str">
            <v>Bộ</v>
          </cell>
          <cell r="I35">
            <v>24797</v>
          </cell>
          <cell r="J35">
            <v>30307</v>
          </cell>
          <cell r="K35">
            <v>0</v>
          </cell>
          <cell r="L35">
            <v>0</v>
          </cell>
          <cell r="M35">
            <v>0</v>
          </cell>
          <cell r="N35">
            <v>0</v>
          </cell>
        </row>
        <row r="36">
          <cell r="D36" t="str">
            <v>03.09.261</v>
          </cell>
          <cell r="E36" t="str">
            <v>Tháo (lắp) ghíp IPC</v>
          </cell>
          <cell r="F36" t="str">
            <v>cái</v>
          </cell>
          <cell r="I36">
            <v>56356</v>
          </cell>
          <cell r="J36">
            <v>68879</v>
          </cell>
          <cell r="K36">
            <v>0</v>
          </cell>
          <cell r="L36">
            <v>0</v>
          </cell>
          <cell r="M36">
            <v>0</v>
          </cell>
          <cell r="N36">
            <v>0</v>
          </cell>
        </row>
        <row r="37">
          <cell r="D37" t="str">
            <v>05.02.202</v>
          </cell>
          <cell r="E37" t="str">
            <v>Tháo hạ (căng) dây AV95, A95</v>
          </cell>
          <cell r="F37" t="str">
            <v>km</v>
          </cell>
          <cell r="I37">
            <v>1935201</v>
          </cell>
          <cell r="J37">
            <v>2365245</v>
          </cell>
          <cell r="K37">
            <v>157461</v>
          </cell>
          <cell r="L37">
            <v>192453</v>
          </cell>
          <cell r="M37">
            <v>0</v>
          </cell>
          <cell r="N37">
            <v>0</v>
          </cell>
        </row>
        <row r="38">
          <cell r="D38" t="str">
            <v>07.10.401</v>
          </cell>
          <cell r="E38" t="str">
            <v>Tháo (lắp) MBA ≤50KVA</v>
          </cell>
          <cell r="F38" t="str">
            <v xml:space="preserve">trạm </v>
          </cell>
          <cell r="I38">
            <v>626871</v>
          </cell>
          <cell r="J38">
            <v>768804</v>
          </cell>
          <cell r="K38">
            <v>511902</v>
          </cell>
          <cell r="L38">
            <v>511902</v>
          </cell>
          <cell r="M38">
            <v>0</v>
          </cell>
          <cell r="N38">
            <v>0</v>
          </cell>
        </row>
        <row r="39">
          <cell r="C39">
            <v>0</v>
          </cell>
          <cell r="D39" t="str">
            <v>07.10.402</v>
          </cell>
          <cell r="E39" t="str">
            <v>Tháo (lắp) MBA ≤100KVA</v>
          </cell>
          <cell r="F39" t="str">
            <v xml:space="preserve">trạm </v>
          </cell>
          <cell r="I39">
            <v>626871</v>
          </cell>
          <cell r="J39">
            <v>887081</v>
          </cell>
          <cell r="K39">
            <v>511902</v>
          </cell>
          <cell r="L39">
            <v>511902</v>
          </cell>
          <cell r="M39">
            <v>0</v>
          </cell>
          <cell r="N39">
            <v>0</v>
          </cell>
        </row>
        <row r="40">
          <cell r="C40">
            <v>0</v>
          </cell>
          <cell r="D40" t="str">
            <v>13.01.001</v>
          </cell>
          <cell r="E40" t="str">
            <v>Tháo (lắp) thùng trạm 1 pha</v>
          </cell>
          <cell r="F40" t="str">
            <v>cái</v>
          </cell>
          <cell r="I40">
            <v>445280</v>
          </cell>
          <cell r="J40">
            <v>667920</v>
          </cell>
          <cell r="K40">
            <v>0</v>
          </cell>
          <cell r="L40">
            <v>0</v>
          </cell>
          <cell r="M40">
            <v>0</v>
          </cell>
          <cell r="N40">
            <v>0</v>
          </cell>
        </row>
        <row r="41">
          <cell r="C41">
            <v>0</v>
          </cell>
          <cell r="D41" t="str">
            <v>11.04.403</v>
          </cell>
          <cell r="E41" t="str">
            <v>Tháo (lắp) dây CV70, CV95mm2</v>
          </cell>
          <cell r="F41" t="str">
            <v>mét</v>
          </cell>
          <cell r="I41">
            <v>7736</v>
          </cell>
          <cell r="J41">
            <v>11604</v>
          </cell>
          <cell r="K41">
            <v>0</v>
          </cell>
          <cell r="L41">
            <v>0</v>
          </cell>
          <cell r="M41">
            <v>0</v>
          </cell>
          <cell r="N41">
            <v>0</v>
          </cell>
        </row>
        <row r="42">
          <cell r="C42">
            <v>0</v>
          </cell>
          <cell r="D42" t="str">
            <v>11.07.206</v>
          </cell>
          <cell r="E42" t="str">
            <v>Tháo (lắp) MCCB 250A</v>
          </cell>
          <cell r="F42" t="str">
            <v>cái</v>
          </cell>
          <cell r="I42">
            <v>356224</v>
          </cell>
          <cell r="J42">
            <v>534336</v>
          </cell>
          <cell r="K42">
            <v>0</v>
          </cell>
          <cell r="L42">
            <v>0</v>
          </cell>
          <cell r="M42">
            <v>0</v>
          </cell>
          <cell r="N42">
            <v>0</v>
          </cell>
        </row>
        <row r="43">
          <cell r="C43">
            <v>0</v>
          </cell>
          <cell r="D43" t="str">
            <v>14.04.005</v>
          </cell>
          <cell r="E43" t="str">
            <v>Tháo (lắp) bộ FCO</v>
          </cell>
          <cell r="F43" t="str">
            <v>cái</v>
          </cell>
          <cell r="I43">
            <v>541015</v>
          </cell>
          <cell r="J43">
            <v>661241</v>
          </cell>
          <cell r="K43">
            <v>0</v>
          </cell>
          <cell r="L43">
            <v>0</v>
          </cell>
          <cell r="M43">
            <v>0</v>
          </cell>
          <cell r="N43">
            <v>0</v>
          </cell>
        </row>
        <row r="44">
          <cell r="C44">
            <v>0</v>
          </cell>
          <cell r="D44" t="str">
            <v>09.05.004</v>
          </cell>
          <cell r="E44" t="str">
            <v>Tháo (lắp) bộ LA</v>
          </cell>
          <cell r="F44" t="str">
            <v>cái</v>
          </cell>
          <cell r="I44">
            <v>202881</v>
          </cell>
          <cell r="J44">
            <v>247965</v>
          </cell>
          <cell r="K44">
            <v>0</v>
          </cell>
          <cell r="L44">
            <v>0</v>
          </cell>
          <cell r="M44">
            <v>0</v>
          </cell>
          <cell r="N44">
            <v>0</v>
          </cell>
        </row>
        <row r="45">
          <cell r="B45" t="str">
            <v>T1-2</v>
          </cell>
          <cell r="C45">
            <v>2</v>
          </cell>
          <cell r="D45" t="str">
            <v>Nhánh 3P Hai Rô Ấp Bến Sắn (Phước Thiền 5B)</v>
          </cell>
          <cell r="M45">
            <v>1487857</v>
          </cell>
          <cell r="N45">
            <v>344562</v>
          </cell>
        </row>
        <row r="46">
          <cell r="C46">
            <v>0</v>
          </cell>
          <cell r="D46" t="str">
            <v>04.02.102</v>
          </cell>
          <cell r="E46" t="str">
            <v>Nhổ (dựng) trụ BTLT 7,5m</v>
          </cell>
          <cell r="F46" t="str">
            <v>trụ</v>
          </cell>
          <cell r="I46">
            <v>386411</v>
          </cell>
          <cell r="J46">
            <v>472280</v>
          </cell>
          <cell r="K46">
            <v>114854</v>
          </cell>
          <cell r="L46">
            <v>140377</v>
          </cell>
          <cell r="M46">
            <v>0</v>
          </cell>
          <cell r="N46">
            <v>0</v>
          </cell>
        </row>
        <row r="47">
          <cell r="C47">
            <v>0</v>
          </cell>
          <cell r="D47" t="str">
            <v>04.02.102</v>
          </cell>
          <cell r="E47" t="str">
            <v>Nhổ (dựng) trụ BTLT 8,4m và 8,5m</v>
          </cell>
          <cell r="F47" t="str">
            <v>trụ</v>
          </cell>
          <cell r="G47">
            <v>3</v>
          </cell>
          <cell r="I47">
            <v>386411</v>
          </cell>
          <cell r="J47">
            <v>0</v>
          </cell>
          <cell r="K47">
            <v>114854</v>
          </cell>
          <cell r="L47">
            <v>0</v>
          </cell>
          <cell r="M47">
            <v>1159233</v>
          </cell>
          <cell r="N47">
            <v>344562</v>
          </cell>
        </row>
        <row r="48">
          <cell r="E48" t="str">
            <v>Boulon móc 16x250</v>
          </cell>
          <cell r="F48" t="str">
            <v>cái</v>
          </cell>
          <cell r="G48">
            <v>4</v>
          </cell>
        </row>
        <row r="49">
          <cell r="E49" t="str">
            <v>Boulon 16x250</v>
          </cell>
          <cell r="F49" t="str">
            <v>cái</v>
          </cell>
          <cell r="G49">
            <v>0</v>
          </cell>
        </row>
        <row r="50">
          <cell r="D50" t="str">
            <v>D4.6301</v>
          </cell>
          <cell r="E50" t="str">
            <v>Tháo (lắp) điện kế 1 pha</v>
          </cell>
          <cell r="F50" t="str">
            <v>cái</v>
          </cell>
          <cell r="G50">
            <v>2</v>
          </cell>
          <cell r="H50">
            <v>2</v>
          </cell>
          <cell r="I50">
            <v>10108</v>
          </cell>
          <cell r="J50">
            <v>25271</v>
          </cell>
          <cell r="K50">
            <v>0</v>
          </cell>
          <cell r="L50">
            <v>0</v>
          </cell>
          <cell r="M50">
            <v>70758</v>
          </cell>
          <cell r="N50">
            <v>0</v>
          </cell>
        </row>
        <row r="51">
          <cell r="D51" t="str">
            <v>D4.6203</v>
          </cell>
          <cell r="E51" t="str">
            <v>Tháo (lắp) bộ đỡ dây cáp ABC (Dây điện kế)</v>
          </cell>
          <cell r="F51" t="str">
            <v>bộ</v>
          </cell>
          <cell r="G51">
            <v>2</v>
          </cell>
          <cell r="H51">
            <v>2</v>
          </cell>
          <cell r="I51">
            <v>128933</v>
          </cell>
          <cell r="J51">
            <v>0</v>
          </cell>
          <cell r="K51">
            <v>0</v>
          </cell>
          <cell r="L51">
            <v>0</v>
          </cell>
          <cell r="M51">
            <v>257866</v>
          </cell>
          <cell r="N51">
            <v>0</v>
          </cell>
        </row>
        <row r="52">
          <cell r="C52">
            <v>0</v>
          </cell>
          <cell r="D52" t="str">
            <v>04.02.302</v>
          </cell>
          <cell r="E52" t="str">
            <v>Nhổ (dựng) trụ BTLT 10,5m</v>
          </cell>
          <cell r="F52" t="str">
            <v>trụ</v>
          </cell>
          <cell r="I52">
            <v>442806</v>
          </cell>
          <cell r="J52">
            <v>541207</v>
          </cell>
          <cell r="K52">
            <v>164077</v>
          </cell>
          <cell r="L52">
            <v>200539</v>
          </cell>
          <cell r="M52">
            <v>0</v>
          </cell>
          <cell r="N52">
            <v>0</v>
          </cell>
        </row>
        <row r="53">
          <cell r="C53">
            <v>0</v>
          </cell>
          <cell r="D53" t="str">
            <v>04.02.402</v>
          </cell>
          <cell r="E53" t="str">
            <v>Nhổ (dựng) trụ BTLT 12m</v>
          </cell>
          <cell r="F53" t="str">
            <v>trụ</v>
          </cell>
          <cell r="I53">
            <v>551419</v>
          </cell>
          <cell r="J53">
            <v>673956</v>
          </cell>
          <cell r="K53">
            <v>164077</v>
          </cell>
          <cell r="L53">
            <v>200539</v>
          </cell>
          <cell r="M53">
            <v>0</v>
          </cell>
          <cell r="N53">
            <v>0</v>
          </cell>
        </row>
        <row r="54">
          <cell r="C54">
            <v>0</v>
          </cell>
          <cell r="D54" t="str">
            <v>04.02.402</v>
          </cell>
          <cell r="E54" t="str">
            <v>Nhổ (dựng) trụ BTLT 14m</v>
          </cell>
          <cell r="F54" t="str">
            <v>trụ</v>
          </cell>
          <cell r="I54">
            <v>551419</v>
          </cell>
          <cell r="J54">
            <v>673956</v>
          </cell>
          <cell r="K54">
            <v>164077</v>
          </cell>
          <cell r="L54">
            <v>200539</v>
          </cell>
          <cell r="M54">
            <v>0</v>
          </cell>
          <cell r="N54">
            <v>0</v>
          </cell>
        </row>
        <row r="55">
          <cell r="C55">
            <v>0</v>
          </cell>
          <cell r="D55" t="str">
            <v>04.03.111</v>
          </cell>
          <cell r="E55" t="str">
            <v>Tháo (lắp) xà đơn X-1,66Đ</v>
          </cell>
          <cell r="F55" t="str">
            <v>Bộ</v>
          </cell>
          <cell r="I55">
            <v>266310</v>
          </cell>
          <cell r="J55">
            <v>325490</v>
          </cell>
          <cell r="K55">
            <v>0</v>
          </cell>
          <cell r="L55">
            <v>0</v>
          </cell>
          <cell r="M55">
            <v>0</v>
          </cell>
          <cell r="N55">
            <v>0</v>
          </cell>
        </row>
        <row r="56">
          <cell r="C56">
            <v>0</v>
          </cell>
          <cell r="D56" t="str">
            <v>04.03.121</v>
          </cell>
          <cell r="E56" t="str">
            <v>Tháo (lắp) xà kép X-1,66K</v>
          </cell>
          <cell r="F56" t="str">
            <v>Bộ</v>
          </cell>
          <cell r="I56">
            <v>360302</v>
          </cell>
          <cell r="J56">
            <v>440369</v>
          </cell>
          <cell r="K56">
            <v>0</v>
          </cell>
          <cell r="L56">
            <v>0</v>
          </cell>
          <cell r="M56">
            <v>0</v>
          </cell>
          <cell r="N56">
            <v>0</v>
          </cell>
        </row>
        <row r="57">
          <cell r="C57">
            <v>0</v>
          </cell>
          <cell r="D57" t="str">
            <v>04.03.111</v>
          </cell>
          <cell r="E57" t="str">
            <v>Tháo (lắp) xà đơn X-2,0ĐL2/3</v>
          </cell>
          <cell r="F57" t="str">
            <v>Bộ</v>
          </cell>
          <cell r="I57">
            <v>266310</v>
          </cell>
          <cell r="J57">
            <v>325490</v>
          </cell>
          <cell r="K57">
            <v>0</v>
          </cell>
          <cell r="L57">
            <v>0</v>
          </cell>
          <cell r="M57">
            <v>0</v>
          </cell>
          <cell r="N57">
            <v>0</v>
          </cell>
        </row>
        <row r="58">
          <cell r="C58">
            <v>0</v>
          </cell>
          <cell r="D58" t="str">
            <v>04.03.121</v>
          </cell>
          <cell r="E58" t="str">
            <v>Tháo (lắp) xà kép X-2,0KL2/3</v>
          </cell>
          <cell r="F58" t="str">
            <v>Bộ</v>
          </cell>
          <cell r="I58">
            <v>360302</v>
          </cell>
          <cell r="J58">
            <v>440369</v>
          </cell>
          <cell r="K58">
            <v>0</v>
          </cell>
          <cell r="L58">
            <v>0</v>
          </cell>
          <cell r="M58">
            <v>0</v>
          </cell>
          <cell r="N58">
            <v>0</v>
          </cell>
        </row>
        <row r="59">
          <cell r="C59">
            <v>0</v>
          </cell>
          <cell r="D59" t="str">
            <v>04.03.111</v>
          </cell>
          <cell r="E59" t="str">
            <v>Tháo (lắp) xà đơn X-2,1Đ</v>
          </cell>
          <cell r="F59" t="str">
            <v>Bộ</v>
          </cell>
          <cell r="I59">
            <v>266310</v>
          </cell>
          <cell r="J59">
            <v>325490</v>
          </cell>
          <cell r="K59">
            <v>0</v>
          </cell>
          <cell r="L59">
            <v>0</v>
          </cell>
          <cell r="M59">
            <v>0</v>
          </cell>
          <cell r="N59">
            <v>0</v>
          </cell>
        </row>
        <row r="60">
          <cell r="C60">
            <v>0</v>
          </cell>
          <cell r="D60" t="str">
            <v>04.03.121</v>
          </cell>
          <cell r="E60" t="str">
            <v>Tháo (lắp) xà kép X-2,1K</v>
          </cell>
          <cell r="F60" t="str">
            <v>Bộ</v>
          </cell>
          <cell r="I60">
            <v>360302</v>
          </cell>
          <cell r="J60">
            <v>440369</v>
          </cell>
          <cell r="K60">
            <v>0</v>
          </cell>
          <cell r="L60">
            <v>0</v>
          </cell>
          <cell r="M60">
            <v>0</v>
          </cell>
          <cell r="N60">
            <v>0</v>
          </cell>
        </row>
        <row r="61">
          <cell r="C61">
            <v>0</v>
          </cell>
          <cell r="D61" t="str">
            <v>04.03.111</v>
          </cell>
          <cell r="E61" t="str">
            <v>Tháo (lắp) xà đơn X-22Đ</v>
          </cell>
          <cell r="F61" t="str">
            <v>Bộ</v>
          </cell>
          <cell r="I61">
            <v>266310</v>
          </cell>
          <cell r="K61">
            <v>0</v>
          </cell>
          <cell r="L61">
            <v>0</v>
          </cell>
          <cell r="M61">
            <v>0</v>
          </cell>
          <cell r="N61">
            <v>0</v>
          </cell>
        </row>
        <row r="62">
          <cell r="C62">
            <v>0</v>
          </cell>
          <cell r="D62" t="str">
            <v>04.03.122</v>
          </cell>
          <cell r="E62" t="str">
            <v>Tháo (lắp) xà kép X-2,2K</v>
          </cell>
          <cell r="F62" t="str">
            <v>Bộ</v>
          </cell>
          <cell r="I62">
            <v>479358</v>
          </cell>
          <cell r="J62">
            <v>585882</v>
          </cell>
          <cell r="K62">
            <v>0</v>
          </cell>
          <cell r="L62">
            <v>0</v>
          </cell>
          <cell r="M62">
            <v>0</v>
          </cell>
          <cell r="N62">
            <v>0</v>
          </cell>
        </row>
        <row r="63">
          <cell r="C63">
            <v>0</v>
          </cell>
          <cell r="D63" t="str">
            <v>03.09.311</v>
          </cell>
          <cell r="E63" t="str">
            <v xml:space="preserve">Tháo (lắp) Chân sứ đỉnh </v>
          </cell>
          <cell r="F63" t="str">
            <v>Bộ</v>
          </cell>
          <cell r="I63">
            <v>28303</v>
          </cell>
          <cell r="J63">
            <v>34593</v>
          </cell>
          <cell r="K63">
            <v>0</v>
          </cell>
          <cell r="L63">
            <v>0</v>
          </cell>
          <cell r="M63">
            <v>0</v>
          </cell>
          <cell r="N63">
            <v>0</v>
          </cell>
        </row>
        <row r="64">
          <cell r="C64">
            <v>0</v>
          </cell>
          <cell r="D64" t="str">
            <v>03.01.105</v>
          </cell>
          <cell r="E64" t="str">
            <v>Tháo (lắp) Sứ đứng</v>
          </cell>
          <cell r="F64" t="str">
            <v>Sứ</v>
          </cell>
          <cell r="I64">
            <v>47205</v>
          </cell>
          <cell r="J64">
            <v>57695</v>
          </cell>
          <cell r="K64">
            <v>0</v>
          </cell>
          <cell r="L64">
            <v>0</v>
          </cell>
          <cell r="M64">
            <v>0</v>
          </cell>
          <cell r="N64">
            <v>0</v>
          </cell>
        </row>
        <row r="65">
          <cell r="C65">
            <v>0</v>
          </cell>
          <cell r="D65" t="str">
            <v>03.02.101</v>
          </cell>
          <cell r="E65" t="str">
            <v>Tháo (lắp) sứ ống chỉ</v>
          </cell>
          <cell r="F65" t="str">
            <v>Sứ</v>
          </cell>
          <cell r="I65">
            <v>12532</v>
          </cell>
          <cell r="J65">
            <v>15317</v>
          </cell>
          <cell r="K65">
            <v>0</v>
          </cell>
          <cell r="L65">
            <v>0</v>
          </cell>
          <cell r="M65">
            <v>0</v>
          </cell>
          <cell r="N65">
            <v>0</v>
          </cell>
        </row>
        <row r="66">
          <cell r="C66">
            <v>0</v>
          </cell>
          <cell r="D66" t="str">
            <v>03.10.411</v>
          </cell>
          <cell r="E66" t="str">
            <v>Tháo (lắp) Chuỗi sừ treo Polymer</v>
          </cell>
          <cell r="F66" t="str">
            <v>Bộ</v>
          </cell>
          <cell r="I66">
            <v>56857</v>
          </cell>
          <cell r="J66">
            <v>68879</v>
          </cell>
          <cell r="K66">
            <v>0</v>
          </cell>
          <cell r="L66">
            <v>0</v>
          </cell>
          <cell r="M66">
            <v>0</v>
          </cell>
          <cell r="N66">
            <v>0</v>
          </cell>
        </row>
        <row r="67">
          <cell r="C67">
            <v>0</v>
          </cell>
          <cell r="D67" t="str">
            <v>03.07.101</v>
          </cell>
          <cell r="E67" t="str">
            <v>Tháo (lắp) Sứ treo thủy tinh (bộ 2 bát)</v>
          </cell>
          <cell r="F67" t="str">
            <v>Bộ</v>
          </cell>
          <cell r="I67">
            <v>42830</v>
          </cell>
          <cell r="J67">
            <v>52348</v>
          </cell>
          <cell r="K67">
            <v>0</v>
          </cell>
          <cell r="L67">
            <v>0</v>
          </cell>
          <cell r="M67">
            <v>0</v>
          </cell>
          <cell r="N67">
            <v>0</v>
          </cell>
        </row>
        <row r="68">
          <cell r="C68">
            <v>0</v>
          </cell>
          <cell r="D68" t="str">
            <v>03.09.251</v>
          </cell>
          <cell r="E68" t="str">
            <v>Tháo (lắp) bộ chằng</v>
          </cell>
          <cell r="F68" t="str">
            <v>Bộ</v>
          </cell>
          <cell r="I68">
            <v>101440</v>
          </cell>
          <cell r="J68">
            <v>123983</v>
          </cell>
          <cell r="K68">
            <v>0</v>
          </cell>
          <cell r="L68">
            <v>0</v>
          </cell>
          <cell r="M68">
            <v>0</v>
          </cell>
          <cell r="N68">
            <v>0</v>
          </cell>
        </row>
        <row r="69">
          <cell r="C69">
            <v>0</v>
          </cell>
          <cell r="D69" t="str">
            <v>05.02.101</v>
          </cell>
          <cell r="E69" t="str">
            <v>Tháo hạ, căng dây AC50, AC70</v>
          </cell>
          <cell r="F69" t="str">
            <v>km</v>
          </cell>
          <cell r="I69">
            <v>1500382</v>
          </cell>
          <cell r="J69">
            <v>1833800</v>
          </cell>
          <cell r="K69">
            <v>157461</v>
          </cell>
          <cell r="L69">
            <v>192453</v>
          </cell>
          <cell r="M69">
            <v>0</v>
          </cell>
          <cell r="N69">
            <v>0</v>
          </cell>
        </row>
        <row r="70">
          <cell r="D70" t="str">
            <v>03.09.271</v>
          </cell>
          <cell r="E70" t="str">
            <v>Tháo (lắp) Rack 3</v>
          </cell>
          <cell r="F70" t="str">
            <v>Bộ</v>
          </cell>
          <cell r="I70">
            <v>24797</v>
          </cell>
          <cell r="J70">
            <v>30307</v>
          </cell>
          <cell r="K70">
            <v>0</v>
          </cell>
          <cell r="L70">
            <v>0</v>
          </cell>
          <cell r="M70">
            <v>0</v>
          </cell>
          <cell r="N70">
            <v>0</v>
          </cell>
        </row>
        <row r="71">
          <cell r="D71" t="str">
            <v>07.10.401</v>
          </cell>
          <cell r="E71" t="str">
            <v>Tháo (lắp) MBA ≤50KVA</v>
          </cell>
          <cell r="F71" t="str">
            <v xml:space="preserve">trạm </v>
          </cell>
          <cell r="I71">
            <v>626871</v>
          </cell>
          <cell r="J71">
            <v>768804</v>
          </cell>
          <cell r="K71">
            <v>511902</v>
          </cell>
          <cell r="L71">
            <v>511902</v>
          </cell>
          <cell r="M71">
            <v>0</v>
          </cell>
          <cell r="N71">
            <v>0</v>
          </cell>
        </row>
        <row r="72">
          <cell r="C72">
            <v>0</v>
          </cell>
          <cell r="D72" t="str">
            <v>07.10.402</v>
          </cell>
          <cell r="E72" t="str">
            <v>Tháo (lắp) MBA ≤100KVA</v>
          </cell>
          <cell r="F72" t="str">
            <v>máy</v>
          </cell>
          <cell r="I72">
            <v>626871</v>
          </cell>
          <cell r="J72">
            <v>887081</v>
          </cell>
          <cell r="K72">
            <v>511902</v>
          </cell>
          <cell r="L72">
            <v>511902</v>
          </cell>
          <cell r="M72">
            <v>0</v>
          </cell>
          <cell r="N72">
            <v>0</v>
          </cell>
        </row>
        <row r="73">
          <cell r="C73">
            <v>0</v>
          </cell>
          <cell r="D73" t="str">
            <v>13.01.001</v>
          </cell>
          <cell r="E73" t="str">
            <v>Tháo (lắp) thùng trạm 1 pha</v>
          </cell>
          <cell r="F73" t="str">
            <v>cái</v>
          </cell>
          <cell r="I73">
            <v>445280</v>
          </cell>
          <cell r="J73">
            <v>667920</v>
          </cell>
          <cell r="K73">
            <v>0</v>
          </cell>
          <cell r="L73">
            <v>0</v>
          </cell>
          <cell r="M73">
            <v>0</v>
          </cell>
          <cell r="N73">
            <v>0</v>
          </cell>
        </row>
        <row r="74">
          <cell r="C74">
            <v>0</v>
          </cell>
          <cell r="D74" t="str">
            <v>11.07.206</v>
          </cell>
          <cell r="E74" t="str">
            <v>Tháo (lắp) MCCB 250A</v>
          </cell>
          <cell r="F74" t="str">
            <v>cái</v>
          </cell>
          <cell r="I74">
            <v>356224</v>
          </cell>
          <cell r="J74">
            <v>534336</v>
          </cell>
          <cell r="K74">
            <v>0</v>
          </cell>
          <cell r="L74">
            <v>0</v>
          </cell>
          <cell r="M74">
            <v>0</v>
          </cell>
          <cell r="N74">
            <v>0</v>
          </cell>
        </row>
        <row r="75">
          <cell r="C75">
            <v>0</v>
          </cell>
          <cell r="D75" t="str">
            <v>14.04.005</v>
          </cell>
          <cell r="E75" t="str">
            <v>Tháo (lắp) bộ FCO</v>
          </cell>
          <cell r="F75" t="str">
            <v>cái</v>
          </cell>
          <cell r="I75">
            <v>541015</v>
          </cell>
          <cell r="J75">
            <v>661241</v>
          </cell>
          <cell r="K75">
            <v>0</v>
          </cell>
          <cell r="L75">
            <v>0</v>
          </cell>
          <cell r="M75">
            <v>0</v>
          </cell>
          <cell r="N75">
            <v>0</v>
          </cell>
        </row>
        <row r="76">
          <cell r="C76">
            <v>0</v>
          </cell>
          <cell r="D76" t="str">
            <v>09.05.004</v>
          </cell>
          <cell r="E76" t="str">
            <v>Tháo (lắp) bộ LA</v>
          </cell>
          <cell r="F76" t="str">
            <v>cái</v>
          </cell>
          <cell r="I76">
            <v>202881</v>
          </cell>
          <cell r="J76">
            <v>247965</v>
          </cell>
          <cell r="K76">
            <v>0</v>
          </cell>
          <cell r="L76">
            <v>0</v>
          </cell>
          <cell r="M76">
            <v>0</v>
          </cell>
          <cell r="N76">
            <v>0</v>
          </cell>
        </row>
        <row r="77">
          <cell r="B77" t="str">
            <v>T1-3</v>
          </cell>
          <cell r="C77">
            <v>3</v>
          </cell>
          <cell r="D77" t="str">
            <v>Nhánh 3P Nhà Thờ Phú Hội Nối Dài (Đất Mới 1A)</v>
          </cell>
          <cell r="M77">
            <v>1207583</v>
          </cell>
          <cell r="N77">
            <v>229708</v>
          </cell>
        </row>
        <row r="78">
          <cell r="C78">
            <v>0</v>
          </cell>
          <cell r="D78" t="str">
            <v>04.02.102</v>
          </cell>
          <cell r="E78" t="str">
            <v>Nhổ (dựng) trụ BTLT 7,5m</v>
          </cell>
          <cell r="F78" t="str">
            <v>trụ</v>
          </cell>
          <cell r="I78">
            <v>413564</v>
          </cell>
          <cell r="K78">
            <v>114854</v>
          </cell>
          <cell r="M78">
            <v>0</v>
          </cell>
          <cell r="N78">
            <v>0</v>
          </cell>
        </row>
        <row r="79">
          <cell r="C79">
            <v>0</v>
          </cell>
          <cell r="D79" t="str">
            <v>04.02.102</v>
          </cell>
          <cell r="E79" t="str">
            <v>Nhổ (dựng) trụ BTLT 8,4m và 8,5m</v>
          </cell>
          <cell r="F79" t="str">
            <v>trụ</v>
          </cell>
          <cell r="G79">
            <v>2</v>
          </cell>
          <cell r="I79">
            <v>386411</v>
          </cell>
          <cell r="J79">
            <v>0</v>
          </cell>
          <cell r="K79">
            <v>114854</v>
          </cell>
          <cell r="L79">
            <v>0</v>
          </cell>
          <cell r="M79">
            <v>772822</v>
          </cell>
          <cell r="N79">
            <v>229708</v>
          </cell>
        </row>
        <row r="80">
          <cell r="E80" t="str">
            <v>Boulon móc 16x250</v>
          </cell>
          <cell r="F80" t="str">
            <v>cái</v>
          </cell>
          <cell r="G80">
            <v>2</v>
          </cell>
        </row>
        <row r="81">
          <cell r="E81" t="str">
            <v>Boulon 16x250</v>
          </cell>
          <cell r="F81" t="str">
            <v>cái</v>
          </cell>
          <cell r="G81">
            <v>2</v>
          </cell>
        </row>
        <row r="82">
          <cell r="D82" t="str">
            <v>D4.6301</v>
          </cell>
          <cell r="E82" t="str">
            <v>Tháo (lắp) điện kế 1 pha</v>
          </cell>
          <cell r="F82" t="str">
            <v>cái</v>
          </cell>
          <cell r="G82">
            <v>5</v>
          </cell>
          <cell r="H82">
            <v>5</v>
          </cell>
          <cell r="I82">
            <v>10108</v>
          </cell>
          <cell r="J82">
            <v>25271</v>
          </cell>
          <cell r="K82">
            <v>0</v>
          </cell>
          <cell r="L82">
            <v>0</v>
          </cell>
          <cell r="M82">
            <v>176895</v>
          </cell>
          <cell r="N82">
            <v>0</v>
          </cell>
        </row>
        <row r="83">
          <cell r="D83" t="str">
            <v>D4.6203</v>
          </cell>
          <cell r="E83" t="str">
            <v>Tháo (lắp) bộ đỡ dây cáp ABC  (Dây điện kế)</v>
          </cell>
          <cell r="F83" t="str">
            <v>bộ</v>
          </cell>
          <cell r="G83">
            <v>2</v>
          </cell>
          <cell r="H83">
            <v>2</v>
          </cell>
          <cell r="I83">
            <v>128933</v>
          </cell>
          <cell r="J83">
            <v>0</v>
          </cell>
          <cell r="K83">
            <v>0</v>
          </cell>
          <cell r="L83">
            <v>0</v>
          </cell>
          <cell r="M83">
            <v>257866</v>
          </cell>
          <cell r="N83">
            <v>0</v>
          </cell>
        </row>
        <row r="84">
          <cell r="C84">
            <v>0</v>
          </cell>
          <cell r="D84" t="str">
            <v>04.02.302</v>
          </cell>
          <cell r="E84" t="str">
            <v>Nhổ (dựng) trụ BTLT 10,5m</v>
          </cell>
          <cell r="F84" t="str">
            <v>trụ</v>
          </cell>
          <cell r="G84">
            <v>0</v>
          </cell>
          <cell r="I84">
            <v>442806</v>
          </cell>
          <cell r="J84">
            <v>541207</v>
          </cell>
          <cell r="K84">
            <v>164077</v>
          </cell>
          <cell r="L84">
            <v>200539</v>
          </cell>
          <cell r="M84">
            <v>0</v>
          </cell>
          <cell r="N84">
            <v>0</v>
          </cell>
        </row>
        <row r="85">
          <cell r="C85">
            <v>0</v>
          </cell>
          <cell r="D85" t="str">
            <v>04.02.402</v>
          </cell>
          <cell r="E85" t="str">
            <v>Nhổ (dựng) trụ BTLT 12m</v>
          </cell>
          <cell r="F85" t="str">
            <v>trụ</v>
          </cell>
          <cell r="I85">
            <v>551419</v>
          </cell>
          <cell r="J85">
            <v>673956</v>
          </cell>
          <cell r="K85">
            <v>164077</v>
          </cell>
          <cell r="L85">
            <v>200539</v>
          </cell>
          <cell r="M85">
            <v>0</v>
          </cell>
          <cell r="N85">
            <v>0</v>
          </cell>
        </row>
        <row r="86">
          <cell r="C86">
            <v>0</v>
          </cell>
          <cell r="D86" t="str">
            <v>04.02.402</v>
          </cell>
          <cell r="E86" t="str">
            <v>Nhổ (dựng) trụ BTLT 14m</v>
          </cell>
          <cell r="F86" t="str">
            <v>trụ</v>
          </cell>
          <cell r="I86">
            <v>551419</v>
          </cell>
          <cell r="J86">
            <v>673956</v>
          </cell>
          <cell r="K86">
            <v>164077</v>
          </cell>
          <cell r="L86">
            <v>200539</v>
          </cell>
          <cell r="M86">
            <v>0</v>
          </cell>
          <cell r="N86">
            <v>0</v>
          </cell>
        </row>
        <row r="87">
          <cell r="C87">
            <v>0</v>
          </cell>
          <cell r="D87" t="str">
            <v>04.03.111</v>
          </cell>
          <cell r="E87" t="str">
            <v>Tháo (lắp) xà đơn X-1,66Đ</v>
          </cell>
          <cell r="F87" t="str">
            <v>Bộ</v>
          </cell>
          <cell r="I87">
            <v>266310</v>
          </cell>
          <cell r="J87">
            <v>325490</v>
          </cell>
          <cell r="K87">
            <v>0</v>
          </cell>
          <cell r="L87">
            <v>0</v>
          </cell>
          <cell r="M87">
            <v>0</v>
          </cell>
          <cell r="N87">
            <v>0</v>
          </cell>
        </row>
        <row r="88">
          <cell r="C88">
            <v>0</v>
          </cell>
          <cell r="D88" t="str">
            <v>04.03.121</v>
          </cell>
          <cell r="E88" t="str">
            <v>Tháo (lắp) xà kép X-1,66K</v>
          </cell>
          <cell r="F88" t="str">
            <v>Bộ</v>
          </cell>
          <cell r="I88">
            <v>360302</v>
          </cell>
          <cell r="J88">
            <v>440369</v>
          </cell>
          <cell r="K88">
            <v>0</v>
          </cell>
          <cell r="L88">
            <v>0</v>
          </cell>
          <cell r="M88">
            <v>0</v>
          </cell>
          <cell r="N88">
            <v>0</v>
          </cell>
        </row>
        <row r="89">
          <cell r="C89">
            <v>0</v>
          </cell>
          <cell r="D89" t="str">
            <v>04.03.111</v>
          </cell>
          <cell r="E89" t="str">
            <v>Tháo (lắp) xà đơn X-2,0ĐL2/3</v>
          </cell>
          <cell r="F89" t="str">
            <v>Bộ</v>
          </cell>
          <cell r="I89">
            <v>266310</v>
          </cell>
          <cell r="J89">
            <v>325490</v>
          </cell>
          <cell r="K89">
            <v>0</v>
          </cell>
          <cell r="L89">
            <v>0</v>
          </cell>
          <cell r="M89">
            <v>0</v>
          </cell>
          <cell r="N89">
            <v>0</v>
          </cell>
        </row>
        <row r="90">
          <cell r="C90">
            <v>0</v>
          </cell>
          <cell r="D90" t="str">
            <v>04.03.121</v>
          </cell>
          <cell r="E90" t="str">
            <v>Tháo (lắp) xà kép X-2,0KL2/3</v>
          </cell>
          <cell r="F90" t="str">
            <v>Bộ</v>
          </cell>
          <cell r="I90">
            <v>360302</v>
          </cell>
          <cell r="J90">
            <v>440369</v>
          </cell>
          <cell r="K90">
            <v>0</v>
          </cell>
          <cell r="L90">
            <v>0</v>
          </cell>
          <cell r="M90">
            <v>0</v>
          </cell>
          <cell r="N90">
            <v>0</v>
          </cell>
        </row>
        <row r="91">
          <cell r="C91">
            <v>0</v>
          </cell>
          <cell r="D91" t="str">
            <v>04.03.111</v>
          </cell>
          <cell r="E91" t="str">
            <v>Tháo (lắp) xà đơn X-2,1Đ</v>
          </cell>
          <cell r="F91" t="str">
            <v>Bộ</v>
          </cell>
          <cell r="I91">
            <v>266310</v>
          </cell>
          <cell r="J91">
            <v>325490</v>
          </cell>
          <cell r="K91">
            <v>0</v>
          </cell>
          <cell r="L91">
            <v>0</v>
          </cell>
          <cell r="M91">
            <v>0</v>
          </cell>
          <cell r="N91">
            <v>0</v>
          </cell>
        </row>
        <row r="92">
          <cell r="C92">
            <v>0</v>
          </cell>
          <cell r="D92" t="str">
            <v>04.03.121</v>
          </cell>
          <cell r="E92" t="str">
            <v>Tháo (lắp) xà kép X-2,1K</v>
          </cell>
          <cell r="F92" t="str">
            <v>Bộ</v>
          </cell>
          <cell r="I92">
            <v>360302</v>
          </cell>
          <cell r="J92">
            <v>440369</v>
          </cell>
          <cell r="K92">
            <v>0</v>
          </cell>
          <cell r="L92">
            <v>0</v>
          </cell>
          <cell r="M92">
            <v>0</v>
          </cell>
          <cell r="N92">
            <v>0</v>
          </cell>
        </row>
        <row r="93">
          <cell r="C93">
            <v>0</v>
          </cell>
          <cell r="D93" t="str">
            <v>04.03.111</v>
          </cell>
          <cell r="E93" t="str">
            <v>Tháo (lắp) xà đơn X-22Đ</v>
          </cell>
          <cell r="F93" t="str">
            <v>Bộ</v>
          </cell>
          <cell r="I93">
            <v>266310</v>
          </cell>
          <cell r="J93">
            <v>325490</v>
          </cell>
          <cell r="K93">
            <v>0</v>
          </cell>
          <cell r="L93">
            <v>0</v>
          </cell>
          <cell r="M93">
            <v>0</v>
          </cell>
          <cell r="N93">
            <v>0</v>
          </cell>
        </row>
        <row r="94">
          <cell r="C94">
            <v>0</v>
          </cell>
          <cell r="D94" t="str">
            <v>04.03.122</v>
          </cell>
          <cell r="E94" t="str">
            <v>Tháo (lắp) xà kép X-2,2K</v>
          </cell>
          <cell r="F94" t="str">
            <v>Bộ</v>
          </cell>
          <cell r="I94">
            <v>479358</v>
          </cell>
          <cell r="J94">
            <v>585882</v>
          </cell>
          <cell r="K94">
            <v>0</v>
          </cell>
          <cell r="L94">
            <v>0</v>
          </cell>
          <cell r="M94">
            <v>0</v>
          </cell>
          <cell r="N94">
            <v>0</v>
          </cell>
        </row>
        <row r="95">
          <cell r="C95">
            <v>0</v>
          </cell>
          <cell r="D95" t="str">
            <v>03.09.311</v>
          </cell>
          <cell r="E95" t="str">
            <v xml:space="preserve">Tháo (lắp) Chân sứ đỉnh </v>
          </cell>
          <cell r="F95" t="str">
            <v>Bộ</v>
          </cell>
          <cell r="I95">
            <v>28303</v>
          </cell>
          <cell r="J95">
            <v>34593</v>
          </cell>
          <cell r="K95">
            <v>0</v>
          </cell>
          <cell r="L95">
            <v>0</v>
          </cell>
          <cell r="M95">
            <v>0</v>
          </cell>
          <cell r="N95">
            <v>0</v>
          </cell>
        </row>
        <row r="96">
          <cell r="C96">
            <v>0</v>
          </cell>
          <cell r="D96" t="str">
            <v>03.01.105</v>
          </cell>
          <cell r="E96" t="str">
            <v>Tháo (lắp) Sứ đứng</v>
          </cell>
          <cell r="F96" t="str">
            <v>Sứ</v>
          </cell>
          <cell r="I96">
            <v>47205</v>
          </cell>
          <cell r="J96">
            <v>57695</v>
          </cell>
          <cell r="K96">
            <v>0</v>
          </cell>
          <cell r="L96">
            <v>0</v>
          </cell>
          <cell r="M96">
            <v>0</v>
          </cell>
          <cell r="N96">
            <v>0</v>
          </cell>
        </row>
        <row r="97">
          <cell r="C97">
            <v>0</v>
          </cell>
          <cell r="D97" t="str">
            <v>03.02.101</v>
          </cell>
          <cell r="E97" t="str">
            <v>Tháo (lắp) sứ ống chỉ</v>
          </cell>
          <cell r="F97" t="str">
            <v>Sứ</v>
          </cell>
          <cell r="I97">
            <v>12532</v>
          </cell>
          <cell r="J97">
            <v>15317</v>
          </cell>
          <cell r="K97">
            <v>0</v>
          </cell>
          <cell r="L97">
            <v>0</v>
          </cell>
          <cell r="M97">
            <v>0</v>
          </cell>
          <cell r="N97">
            <v>0</v>
          </cell>
        </row>
        <row r="98">
          <cell r="C98">
            <v>0</v>
          </cell>
          <cell r="D98" t="str">
            <v>03.10.411</v>
          </cell>
          <cell r="E98" t="str">
            <v>Tháo (lắp) Chuỗi sừ treo Polymer</v>
          </cell>
          <cell r="F98" t="str">
            <v>Bộ</v>
          </cell>
          <cell r="I98">
            <v>56857</v>
          </cell>
          <cell r="K98">
            <v>0</v>
          </cell>
          <cell r="L98">
            <v>0</v>
          </cell>
          <cell r="M98">
            <v>0</v>
          </cell>
          <cell r="N98">
            <v>0</v>
          </cell>
        </row>
        <row r="99">
          <cell r="C99">
            <v>0</v>
          </cell>
          <cell r="D99" t="str">
            <v>03.07.101</v>
          </cell>
          <cell r="E99" t="str">
            <v>Tháo (lắp) Sứ treo thủy tinh (bộ 2 bát)</v>
          </cell>
          <cell r="F99" t="str">
            <v>Bộ</v>
          </cell>
          <cell r="G99">
            <v>0</v>
          </cell>
          <cell r="I99">
            <v>42830</v>
          </cell>
          <cell r="J99">
            <v>52348</v>
          </cell>
          <cell r="K99">
            <v>0</v>
          </cell>
          <cell r="L99">
            <v>0</v>
          </cell>
          <cell r="M99">
            <v>0</v>
          </cell>
          <cell r="N99">
            <v>0</v>
          </cell>
        </row>
        <row r="100">
          <cell r="C100">
            <v>0</v>
          </cell>
          <cell r="D100" t="str">
            <v>03.09.251</v>
          </cell>
          <cell r="E100" t="str">
            <v>Tháo (lắp) bộ chằng</v>
          </cell>
          <cell r="F100" t="str">
            <v>Bộ</v>
          </cell>
          <cell r="G100">
            <v>0</v>
          </cell>
          <cell r="I100">
            <v>101440</v>
          </cell>
          <cell r="J100">
            <v>123983</v>
          </cell>
          <cell r="K100">
            <v>0</v>
          </cell>
          <cell r="L100">
            <v>0</v>
          </cell>
          <cell r="M100">
            <v>0</v>
          </cell>
          <cell r="N100">
            <v>0</v>
          </cell>
        </row>
        <row r="101">
          <cell r="C101">
            <v>0</v>
          </cell>
          <cell r="D101" t="str">
            <v>05.02.101</v>
          </cell>
          <cell r="E101" t="str">
            <v>Tháo hạ, căng dây AC50, AC70</v>
          </cell>
          <cell r="F101" t="str">
            <v>km</v>
          </cell>
          <cell r="I101">
            <v>1500382</v>
          </cell>
          <cell r="K101">
            <v>157461</v>
          </cell>
          <cell r="L101">
            <v>0</v>
          </cell>
          <cell r="M101">
            <v>0</v>
          </cell>
          <cell r="N101">
            <v>0</v>
          </cell>
        </row>
        <row r="102">
          <cell r="D102" t="str">
            <v>03.09.261</v>
          </cell>
          <cell r="E102" t="str">
            <v>Tháo (lắp) dây DuAV2x7mm2</v>
          </cell>
          <cell r="F102" t="str">
            <v>dây</v>
          </cell>
          <cell r="I102">
            <v>56356</v>
          </cell>
          <cell r="K102">
            <v>0</v>
          </cell>
          <cell r="L102">
            <v>0</v>
          </cell>
          <cell r="M102">
            <v>0</v>
          </cell>
          <cell r="N102">
            <v>0</v>
          </cell>
        </row>
        <row r="103">
          <cell r="D103" t="str">
            <v>11.03.101</v>
          </cell>
          <cell r="E103" t="str">
            <v>Tháo (lắp hộp Domino)</v>
          </cell>
          <cell r="F103" t="str">
            <v>cái</v>
          </cell>
          <cell r="I103">
            <v>94069</v>
          </cell>
          <cell r="K103">
            <v>0</v>
          </cell>
          <cell r="L103">
            <v>0</v>
          </cell>
          <cell r="M103">
            <v>0</v>
          </cell>
          <cell r="N103">
            <v>0</v>
          </cell>
        </row>
        <row r="104">
          <cell r="D104" t="str">
            <v>03.09.271</v>
          </cell>
          <cell r="E104" t="str">
            <v>Tháo (lắp) Rack 3</v>
          </cell>
          <cell r="F104" t="str">
            <v>Bộ</v>
          </cell>
          <cell r="I104">
            <v>24797</v>
          </cell>
          <cell r="J104">
            <v>30307</v>
          </cell>
          <cell r="K104">
            <v>0</v>
          </cell>
          <cell r="L104">
            <v>0</v>
          </cell>
          <cell r="M104">
            <v>0</v>
          </cell>
          <cell r="N104">
            <v>0</v>
          </cell>
        </row>
        <row r="105">
          <cell r="D105" t="str">
            <v>03.09.271</v>
          </cell>
          <cell r="E105" t="str">
            <v>Tháo (lắp) Rack 4</v>
          </cell>
          <cell r="F105" t="str">
            <v>Bộ</v>
          </cell>
          <cell r="H105">
            <v>0</v>
          </cell>
          <cell r="I105">
            <v>24797</v>
          </cell>
          <cell r="J105">
            <v>30307</v>
          </cell>
          <cell r="K105">
            <v>0</v>
          </cell>
          <cell r="L105">
            <v>0</v>
          </cell>
          <cell r="M105">
            <v>0</v>
          </cell>
          <cell r="N105">
            <v>0</v>
          </cell>
        </row>
        <row r="106">
          <cell r="D106" t="str">
            <v>03.09.261</v>
          </cell>
          <cell r="E106" t="str">
            <v>Tháo (lắp) ghíp IPC</v>
          </cell>
          <cell r="F106" t="str">
            <v>cái</v>
          </cell>
          <cell r="I106">
            <v>56356</v>
          </cell>
          <cell r="J106">
            <v>68879</v>
          </cell>
          <cell r="K106">
            <v>0</v>
          </cell>
          <cell r="L106">
            <v>0</v>
          </cell>
          <cell r="M106">
            <v>0</v>
          </cell>
          <cell r="N106">
            <v>0</v>
          </cell>
        </row>
        <row r="107">
          <cell r="D107" t="str">
            <v>05.02.202</v>
          </cell>
          <cell r="E107" t="str">
            <v>Tháo hạ (căng) dây AV95, A95</v>
          </cell>
          <cell r="F107" t="str">
            <v>km</v>
          </cell>
          <cell r="I107">
            <v>1935201</v>
          </cell>
          <cell r="J107">
            <v>2365245</v>
          </cell>
          <cell r="K107">
            <v>157461</v>
          </cell>
          <cell r="L107">
            <v>192453</v>
          </cell>
          <cell r="M107">
            <v>0</v>
          </cell>
          <cell r="N107">
            <v>0</v>
          </cell>
        </row>
        <row r="108">
          <cell r="D108" t="str">
            <v>07.10.401</v>
          </cell>
          <cell r="E108" t="str">
            <v>Tháo (lắp) MBA ≤50KVA</v>
          </cell>
          <cell r="F108" t="str">
            <v>máy</v>
          </cell>
          <cell r="I108">
            <v>626871</v>
          </cell>
          <cell r="J108">
            <v>768804</v>
          </cell>
          <cell r="K108">
            <v>511902</v>
          </cell>
          <cell r="L108">
            <v>511902</v>
          </cell>
          <cell r="M108">
            <v>0</v>
          </cell>
          <cell r="N108">
            <v>0</v>
          </cell>
        </row>
        <row r="109">
          <cell r="C109">
            <v>0</v>
          </cell>
          <cell r="D109" t="str">
            <v>07.10.402</v>
          </cell>
          <cell r="E109" t="str">
            <v>Tháo (lắp) MBA ≤100KVA</v>
          </cell>
          <cell r="F109" t="str">
            <v xml:space="preserve">trạm </v>
          </cell>
          <cell r="I109">
            <v>626871</v>
          </cell>
          <cell r="J109">
            <v>887081</v>
          </cell>
          <cell r="K109">
            <v>511902</v>
          </cell>
          <cell r="L109">
            <v>511902</v>
          </cell>
          <cell r="M109">
            <v>0</v>
          </cell>
          <cell r="N109">
            <v>0</v>
          </cell>
        </row>
        <row r="110">
          <cell r="C110">
            <v>0</v>
          </cell>
          <cell r="D110" t="str">
            <v>13.01.001</v>
          </cell>
          <cell r="E110" t="str">
            <v>Tháo (lắp) thùng trạm 1 pha</v>
          </cell>
          <cell r="F110" t="str">
            <v>cái</v>
          </cell>
          <cell r="I110">
            <v>445280</v>
          </cell>
          <cell r="J110">
            <v>667920</v>
          </cell>
          <cell r="K110">
            <v>0</v>
          </cell>
          <cell r="L110">
            <v>0</v>
          </cell>
          <cell r="M110">
            <v>0</v>
          </cell>
          <cell r="N110">
            <v>0</v>
          </cell>
        </row>
        <row r="111">
          <cell r="C111">
            <v>0</v>
          </cell>
          <cell r="D111" t="str">
            <v>11.07.206</v>
          </cell>
          <cell r="E111" t="str">
            <v>Tháo (lắp) MCCB 250A</v>
          </cell>
          <cell r="F111" t="str">
            <v>cái</v>
          </cell>
          <cell r="I111">
            <v>356224</v>
          </cell>
          <cell r="J111">
            <v>534336</v>
          </cell>
          <cell r="K111">
            <v>0</v>
          </cell>
          <cell r="L111">
            <v>0</v>
          </cell>
          <cell r="M111">
            <v>0</v>
          </cell>
          <cell r="N111">
            <v>0</v>
          </cell>
        </row>
        <row r="112">
          <cell r="C112">
            <v>0</v>
          </cell>
          <cell r="D112" t="str">
            <v>14.04.005</v>
          </cell>
          <cell r="E112" t="str">
            <v>Tháo (lắp) bộ FCO</v>
          </cell>
          <cell r="F112" t="str">
            <v>cái</v>
          </cell>
          <cell r="I112">
            <v>541015</v>
          </cell>
          <cell r="J112">
            <v>661241</v>
          </cell>
          <cell r="K112">
            <v>0</v>
          </cell>
          <cell r="L112">
            <v>0</v>
          </cell>
          <cell r="M112">
            <v>0</v>
          </cell>
          <cell r="N112">
            <v>0</v>
          </cell>
        </row>
        <row r="113">
          <cell r="C113">
            <v>0</v>
          </cell>
          <cell r="D113" t="str">
            <v>09.05.004</v>
          </cell>
          <cell r="E113" t="str">
            <v>Tháo (lắp) bộ LA</v>
          </cell>
          <cell r="F113" t="str">
            <v>cái</v>
          </cell>
          <cell r="I113">
            <v>202881</v>
          </cell>
          <cell r="J113">
            <v>247965</v>
          </cell>
          <cell r="K113">
            <v>0</v>
          </cell>
          <cell r="L113">
            <v>0</v>
          </cell>
          <cell r="M113">
            <v>0</v>
          </cell>
          <cell r="N113">
            <v>0</v>
          </cell>
        </row>
        <row r="114">
          <cell r="B114" t="str">
            <v>T1-4</v>
          </cell>
          <cell r="C114">
            <v>4</v>
          </cell>
          <cell r="D114" t="str">
            <v>Nhánh 3P Đất Mới 2 Nối Dài(Đất Mới 2A)</v>
          </cell>
          <cell r="M114">
            <v>621481</v>
          </cell>
          <cell r="N114">
            <v>114854</v>
          </cell>
        </row>
        <row r="115">
          <cell r="C115">
            <v>0</v>
          </cell>
          <cell r="D115" t="str">
            <v>04.02.102</v>
          </cell>
          <cell r="E115" t="str">
            <v>Nhổ (dựng) trụ BTLT 7,5m</v>
          </cell>
          <cell r="F115" t="str">
            <v>trụ</v>
          </cell>
          <cell r="G115">
            <v>1</v>
          </cell>
          <cell r="I115">
            <v>386411</v>
          </cell>
          <cell r="J115">
            <v>0</v>
          </cell>
          <cell r="K115">
            <v>114854</v>
          </cell>
          <cell r="L115">
            <v>0</v>
          </cell>
          <cell r="M115">
            <v>386411</v>
          </cell>
          <cell r="N115">
            <v>114854</v>
          </cell>
        </row>
        <row r="116">
          <cell r="C116">
            <v>0</v>
          </cell>
          <cell r="D116" t="str">
            <v>04.02.102</v>
          </cell>
          <cell r="E116" t="str">
            <v>Nhổ (dựng) trụ BTLT 8,4m và 8,5m</v>
          </cell>
          <cell r="F116" t="str">
            <v>trụ</v>
          </cell>
          <cell r="G116">
            <v>0</v>
          </cell>
          <cell r="I116">
            <v>413564</v>
          </cell>
          <cell r="K116">
            <v>114854</v>
          </cell>
          <cell r="M116">
            <v>0</v>
          </cell>
          <cell r="N116">
            <v>0</v>
          </cell>
        </row>
        <row r="117">
          <cell r="E117" t="str">
            <v>Boulon móc 16x250</v>
          </cell>
          <cell r="F117" t="str">
            <v>cái</v>
          </cell>
          <cell r="G117">
            <v>1</v>
          </cell>
        </row>
        <row r="118">
          <cell r="E118" t="str">
            <v>Boulon 16x250</v>
          </cell>
          <cell r="F118" t="str">
            <v>cái</v>
          </cell>
          <cell r="G118">
            <v>1</v>
          </cell>
        </row>
        <row r="119">
          <cell r="D119" t="str">
            <v>D4.6301</v>
          </cell>
          <cell r="E119" t="str">
            <v>Tháo (lắp) điện kế 1 pha</v>
          </cell>
          <cell r="F119" t="str">
            <v>cái</v>
          </cell>
          <cell r="G119">
            <v>3</v>
          </cell>
          <cell r="H119">
            <v>3</v>
          </cell>
          <cell r="I119">
            <v>10108</v>
          </cell>
          <cell r="J119">
            <v>25271</v>
          </cell>
          <cell r="K119">
            <v>0</v>
          </cell>
          <cell r="L119">
            <v>0</v>
          </cell>
          <cell r="M119">
            <v>106137</v>
          </cell>
          <cell r="N119">
            <v>0</v>
          </cell>
        </row>
        <row r="120">
          <cell r="D120" t="str">
            <v>D4.6203</v>
          </cell>
          <cell r="E120" t="str">
            <v>Tháo (lắp) bộ đỡ dây cáp ABC  (Dây điện kế)</v>
          </cell>
          <cell r="F120" t="str">
            <v>bộ</v>
          </cell>
          <cell r="G120">
            <v>1</v>
          </cell>
          <cell r="H120">
            <v>1</v>
          </cell>
          <cell r="I120">
            <v>128933</v>
          </cell>
          <cell r="J120">
            <v>0</v>
          </cell>
          <cell r="K120">
            <v>0</v>
          </cell>
          <cell r="L120">
            <v>0</v>
          </cell>
          <cell r="M120">
            <v>128933</v>
          </cell>
          <cell r="N120">
            <v>0</v>
          </cell>
        </row>
        <row r="121">
          <cell r="C121">
            <v>0</v>
          </cell>
          <cell r="D121" t="str">
            <v>04.02.302</v>
          </cell>
          <cell r="E121" t="str">
            <v>Nhổ (dựng) trụ BTLT 10,5m</v>
          </cell>
          <cell r="F121" t="str">
            <v>trụ</v>
          </cell>
          <cell r="I121">
            <v>442806</v>
          </cell>
          <cell r="J121">
            <v>541207</v>
          </cell>
          <cell r="K121">
            <v>164077</v>
          </cell>
          <cell r="L121">
            <v>200539</v>
          </cell>
          <cell r="M121">
            <v>0</v>
          </cell>
          <cell r="N121">
            <v>0</v>
          </cell>
        </row>
        <row r="122">
          <cell r="C122">
            <v>0</v>
          </cell>
          <cell r="D122" t="str">
            <v>04.02.402</v>
          </cell>
          <cell r="E122" t="str">
            <v>Nhổ (dựng) trụ BTLT 12m</v>
          </cell>
          <cell r="F122" t="str">
            <v>trụ</v>
          </cell>
          <cell r="I122">
            <v>551419</v>
          </cell>
          <cell r="J122">
            <v>673956</v>
          </cell>
          <cell r="K122">
            <v>164077</v>
          </cell>
          <cell r="L122">
            <v>200539</v>
          </cell>
          <cell r="M122">
            <v>0</v>
          </cell>
          <cell r="N122">
            <v>0</v>
          </cell>
        </row>
        <row r="123">
          <cell r="C123">
            <v>0</v>
          </cell>
          <cell r="D123" t="str">
            <v>04.02.402</v>
          </cell>
          <cell r="E123" t="str">
            <v>Nhổ (dựng) trụ BTLT 14m</v>
          </cell>
          <cell r="F123" t="str">
            <v>trụ</v>
          </cell>
          <cell r="I123">
            <v>551419</v>
          </cell>
          <cell r="J123">
            <v>673956</v>
          </cell>
          <cell r="K123">
            <v>164077</v>
          </cell>
          <cell r="L123">
            <v>200539</v>
          </cell>
          <cell r="M123">
            <v>0</v>
          </cell>
          <cell r="N123">
            <v>0</v>
          </cell>
        </row>
        <row r="124">
          <cell r="C124">
            <v>0</v>
          </cell>
          <cell r="D124" t="str">
            <v>04.03.111</v>
          </cell>
          <cell r="E124" t="str">
            <v>Tháo (lắp) xà đơn X-1,66Đ</v>
          </cell>
          <cell r="F124" t="str">
            <v>Bộ</v>
          </cell>
          <cell r="I124">
            <v>266310</v>
          </cell>
          <cell r="J124">
            <v>325490</v>
          </cell>
          <cell r="K124">
            <v>0</v>
          </cell>
          <cell r="L124">
            <v>0</v>
          </cell>
          <cell r="M124">
            <v>0</v>
          </cell>
          <cell r="N124">
            <v>0</v>
          </cell>
        </row>
        <row r="125">
          <cell r="C125">
            <v>0</v>
          </cell>
          <cell r="D125" t="str">
            <v>04.03.121</v>
          </cell>
          <cell r="E125" t="str">
            <v>Tháo (lắp) xà kép X-1,66K</v>
          </cell>
          <cell r="F125" t="str">
            <v>Bộ</v>
          </cell>
          <cell r="I125">
            <v>360302</v>
          </cell>
          <cell r="J125">
            <v>440369</v>
          </cell>
          <cell r="K125">
            <v>0</v>
          </cell>
          <cell r="L125">
            <v>0</v>
          </cell>
          <cell r="M125">
            <v>0</v>
          </cell>
          <cell r="N125">
            <v>0</v>
          </cell>
        </row>
        <row r="126">
          <cell r="C126">
            <v>0</v>
          </cell>
          <cell r="D126" t="str">
            <v>04.03.111</v>
          </cell>
          <cell r="E126" t="str">
            <v>Tháo (lắp) xà đơn X-2,0ĐL2/3</v>
          </cell>
          <cell r="F126" t="str">
            <v>Bộ</v>
          </cell>
          <cell r="I126">
            <v>266310</v>
          </cell>
          <cell r="J126">
            <v>325490</v>
          </cell>
          <cell r="K126">
            <v>0</v>
          </cell>
          <cell r="L126">
            <v>0</v>
          </cell>
          <cell r="M126">
            <v>0</v>
          </cell>
          <cell r="N126">
            <v>0</v>
          </cell>
        </row>
        <row r="127">
          <cell r="C127">
            <v>0</v>
          </cell>
          <cell r="D127" t="str">
            <v>04.03.121</v>
          </cell>
          <cell r="E127" t="str">
            <v>Tháo (lắp) xà kép X-2,0KL2/3</v>
          </cell>
          <cell r="F127" t="str">
            <v>Bộ</v>
          </cell>
          <cell r="I127">
            <v>360302</v>
          </cell>
          <cell r="J127">
            <v>440369</v>
          </cell>
          <cell r="K127">
            <v>0</v>
          </cell>
          <cell r="L127">
            <v>0</v>
          </cell>
          <cell r="M127">
            <v>0</v>
          </cell>
          <cell r="N127">
            <v>0</v>
          </cell>
        </row>
        <row r="128">
          <cell r="C128">
            <v>0</v>
          </cell>
          <cell r="D128" t="str">
            <v>04.03.111</v>
          </cell>
          <cell r="E128" t="str">
            <v>Tháo (lắp) xà đơn X-2,1Đ</v>
          </cell>
          <cell r="F128" t="str">
            <v>Bộ</v>
          </cell>
          <cell r="I128">
            <v>266310</v>
          </cell>
          <cell r="J128">
            <v>325490</v>
          </cell>
          <cell r="K128">
            <v>0</v>
          </cell>
          <cell r="L128">
            <v>0</v>
          </cell>
          <cell r="M128">
            <v>0</v>
          </cell>
          <cell r="N128">
            <v>0</v>
          </cell>
        </row>
        <row r="129">
          <cell r="C129">
            <v>0</v>
          </cell>
          <cell r="D129" t="str">
            <v>04.03.121</v>
          </cell>
          <cell r="E129" t="str">
            <v>Tháo (lắp) xà kép X-2,1K</v>
          </cell>
          <cell r="F129" t="str">
            <v>Bộ</v>
          </cell>
          <cell r="I129">
            <v>360302</v>
          </cell>
          <cell r="J129">
            <v>440369</v>
          </cell>
          <cell r="K129">
            <v>0</v>
          </cell>
          <cell r="L129">
            <v>0</v>
          </cell>
          <cell r="M129">
            <v>0</v>
          </cell>
          <cell r="N129">
            <v>0</v>
          </cell>
        </row>
        <row r="130">
          <cell r="C130">
            <v>0</v>
          </cell>
          <cell r="D130" t="str">
            <v>04.03.111</v>
          </cell>
          <cell r="E130" t="str">
            <v>Tháo (lắp) xà đơn X-22Đ</v>
          </cell>
          <cell r="F130" t="str">
            <v>Bộ</v>
          </cell>
          <cell r="I130">
            <v>266310</v>
          </cell>
          <cell r="J130">
            <v>325490</v>
          </cell>
          <cell r="K130">
            <v>0</v>
          </cell>
          <cell r="L130">
            <v>0</v>
          </cell>
          <cell r="M130">
            <v>0</v>
          </cell>
          <cell r="N130">
            <v>0</v>
          </cell>
        </row>
        <row r="131">
          <cell r="C131">
            <v>0</v>
          </cell>
          <cell r="D131" t="str">
            <v>04.03.122</v>
          </cell>
          <cell r="E131" t="str">
            <v>Tháo (lắp) xà kép X-2,2K</v>
          </cell>
          <cell r="F131" t="str">
            <v>Bộ</v>
          </cell>
          <cell r="I131">
            <v>479358</v>
          </cell>
          <cell r="J131">
            <v>585882</v>
          </cell>
          <cell r="K131">
            <v>0</v>
          </cell>
          <cell r="L131">
            <v>0</v>
          </cell>
          <cell r="M131">
            <v>0</v>
          </cell>
          <cell r="N131">
            <v>0</v>
          </cell>
        </row>
        <row r="132">
          <cell r="C132">
            <v>0</v>
          </cell>
          <cell r="D132" t="str">
            <v>03.09.311</v>
          </cell>
          <cell r="E132" t="str">
            <v xml:space="preserve">Tháo (lắp) Chân sứ đỉnh </v>
          </cell>
          <cell r="F132" t="str">
            <v>Bộ</v>
          </cell>
          <cell r="I132">
            <v>28303</v>
          </cell>
          <cell r="J132">
            <v>34593</v>
          </cell>
          <cell r="K132">
            <v>0</v>
          </cell>
          <cell r="L132">
            <v>0</v>
          </cell>
          <cell r="M132">
            <v>0</v>
          </cell>
          <cell r="N132">
            <v>0</v>
          </cell>
        </row>
        <row r="133">
          <cell r="C133">
            <v>0</v>
          </cell>
          <cell r="D133" t="str">
            <v>03.01.105</v>
          </cell>
          <cell r="E133" t="str">
            <v>Tháo (lắp) Sứ đứng</v>
          </cell>
          <cell r="F133" t="str">
            <v>Sứ</v>
          </cell>
          <cell r="I133">
            <v>47205</v>
          </cell>
          <cell r="J133">
            <v>57695</v>
          </cell>
          <cell r="K133">
            <v>0</v>
          </cell>
          <cell r="L133">
            <v>0</v>
          </cell>
          <cell r="M133">
            <v>0</v>
          </cell>
          <cell r="N133">
            <v>0</v>
          </cell>
        </row>
        <row r="134">
          <cell r="C134">
            <v>0</v>
          </cell>
          <cell r="D134" t="str">
            <v>03.02.101</v>
          </cell>
          <cell r="E134" t="str">
            <v>Tháo (lắp) sứ ống chỉ</v>
          </cell>
          <cell r="F134" t="str">
            <v>Sứ</v>
          </cell>
          <cell r="I134">
            <v>12532</v>
          </cell>
          <cell r="J134">
            <v>15317</v>
          </cell>
          <cell r="K134">
            <v>0</v>
          </cell>
          <cell r="L134">
            <v>0</v>
          </cell>
          <cell r="M134">
            <v>0</v>
          </cell>
          <cell r="N134">
            <v>0</v>
          </cell>
        </row>
        <row r="135">
          <cell r="C135">
            <v>0</v>
          </cell>
          <cell r="D135" t="str">
            <v>03.10.411</v>
          </cell>
          <cell r="E135" t="str">
            <v>Tháo (lắp) Chuỗi sừ treo Polymer</v>
          </cell>
          <cell r="F135" t="str">
            <v>Bộ</v>
          </cell>
          <cell r="I135">
            <v>56857</v>
          </cell>
          <cell r="J135">
            <v>68879</v>
          </cell>
          <cell r="K135">
            <v>0</v>
          </cell>
          <cell r="L135">
            <v>0</v>
          </cell>
          <cell r="M135">
            <v>0</v>
          </cell>
          <cell r="N135">
            <v>0</v>
          </cell>
        </row>
        <row r="136">
          <cell r="C136">
            <v>0</v>
          </cell>
          <cell r="D136" t="str">
            <v>03.07.101</v>
          </cell>
          <cell r="E136" t="str">
            <v>Tháo (lắp) Sứ treo thủy tinh (bộ 2 bát)</v>
          </cell>
          <cell r="F136" t="str">
            <v>Bộ</v>
          </cell>
          <cell r="I136">
            <v>42830</v>
          </cell>
          <cell r="J136">
            <v>52348</v>
          </cell>
          <cell r="K136">
            <v>0</v>
          </cell>
          <cell r="L136">
            <v>0</v>
          </cell>
          <cell r="M136">
            <v>0</v>
          </cell>
          <cell r="N136">
            <v>0</v>
          </cell>
        </row>
        <row r="137">
          <cell r="C137">
            <v>0</v>
          </cell>
          <cell r="D137" t="str">
            <v>03.09.251</v>
          </cell>
          <cell r="E137" t="str">
            <v>Tháo (lắp) bộ chằng</v>
          </cell>
          <cell r="F137" t="str">
            <v>Bộ</v>
          </cell>
          <cell r="I137">
            <v>101440</v>
          </cell>
          <cell r="J137">
            <v>123983</v>
          </cell>
          <cell r="K137">
            <v>0</v>
          </cell>
          <cell r="L137">
            <v>0</v>
          </cell>
          <cell r="M137">
            <v>0</v>
          </cell>
          <cell r="N137">
            <v>0</v>
          </cell>
        </row>
        <row r="138">
          <cell r="C138">
            <v>0</v>
          </cell>
          <cell r="D138" t="str">
            <v>05.02.101</v>
          </cell>
          <cell r="E138" t="str">
            <v>Tháo hạ, căng dây AC50, AC70</v>
          </cell>
          <cell r="F138" t="str">
            <v>km</v>
          </cell>
          <cell r="I138">
            <v>1500382</v>
          </cell>
          <cell r="J138">
            <v>1833800</v>
          </cell>
          <cell r="K138">
            <v>157461</v>
          </cell>
          <cell r="L138">
            <v>192453</v>
          </cell>
          <cell r="M138">
            <v>0</v>
          </cell>
          <cell r="N138">
            <v>0</v>
          </cell>
        </row>
        <row r="139">
          <cell r="D139" t="str">
            <v>03.09.261</v>
          </cell>
          <cell r="E139" t="str">
            <v>Tháo (lắp) dây DuAV2x7mm2</v>
          </cell>
          <cell r="F139" t="str">
            <v>dây</v>
          </cell>
          <cell r="I139">
            <v>56356</v>
          </cell>
          <cell r="K139">
            <v>0</v>
          </cell>
          <cell r="L139">
            <v>0</v>
          </cell>
          <cell r="M139">
            <v>0</v>
          </cell>
          <cell r="N139">
            <v>0</v>
          </cell>
        </row>
        <row r="140">
          <cell r="D140" t="str">
            <v>11.03.101</v>
          </cell>
          <cell r="E140" t="str">
            <v>Tháo (lắp hộp Domino)</v>
          </cell>
          <cell r="F140" t="str">
            <v>cái</v>
          </cell>
          <cell r="I140">
            <v>94069</v>
          </cell>
          <cell r="K140">
            <v>0</v>
          </cell>
          <cell r="L140">
            <v>0</v>
          </cell>
          <cell r="M140">
            <v>0</v>
          </cell>
          <cell r="N140">
            <v>0</v>
          </cell>
        </row>
        <row r="141">
          <cell r="D141" t="str">
            <v>03.09.271</v>
          </cell>
          <cell r="E141" t="str">
            <v>Tháo (lắp) Rack 3</v>
          </cell>
          <cell r="F141" t="str">
            <v>Bộ</v>
          </cell>
          <cell r="I141">
            <v>24797</v>
          </cell>
          <cell r="J141">
            <v>30307</v>
          </cell>
          <cell r="K141">
            <v>0</v>
          </cell>
          <cell r="L141">
            <v>0</v>
          </cell>
          <cell r="M141">
            <v>0</v>
          </cell>
          <cell r="N141">
            <v>0</v>
          </cell>
        </row>
        <row r="142">
          <cell r="D142" t="str">
            <v>03.09.271</v>
          </cell>
          <cell r="E142" t="str">
            <v>Tháo (lắp) Rack 4</v>
          </cell>
          <cell r="F142" t="str">
            <v>Bộ</v>
          </cell>
          <cell r="I142">
            <v>24797</v>
          </cell>
          <cell r="K142">
            <v>0</v>
          </cell>
          <cell r="L142">
            <v>0</v>
          </cell>
          <cell r="M142">
            <v>0</v>
          </cell>
          <cell r="N142">
            <v>0</v>
          </cell>
        </row>
        <row r="143">
          <cell r="D143" t="str">
            <v>03.09.261</v>
          </cell>
          <cell r="E143" t="str">
            <v>Tháo (lắp) ghíp IPC</v>
          </cell>
          <cell r="F143" t="str">
            <v>cái</v>
          </cell>
          <cell r="I143">
            <v>56356</v>
          </cell>
          <cell r="J143">
            <v>68879</v>
          </cell>
          <cell r="K143">
            <v>0</v>
          </cell>
          <cell r="L143">
            <v>0</v>
          </cell>
          <cell r="M143">
            <v>0</v>
          </cell>
          <cell r="N143">
            <v>0</v>
          </cell>
        </row>
        <row r="144">
          <cell r="D144" t="str">
            <v>05.02.202</v>
          </cell>
          <cell r="E144" t="str">
            <v>Tháo hạ (căng) dây AV95, A95</v>
          </cell>
          <cell r="F144" t="str">
            <v>km</v>
          </cell>
          <cell r="I144">
            <v>1935201</v>
          </cell>
          <cell r="J144">
            <v>2365245</v>
          </cell>
          <cell r="K144">
            <v>157461</v>
          </cell>
          <cell r="L144">
            <v>192453</v>
          </cell>
          <cell r="M144">
            <v>0</v>
          </cell>
          <cell r="N144">
            <v>0</v>
          </cell>
        </row>
        <row r="145">
          <cell r="D145" t="str">
            <v>07.10.401</v>
          </cell>
          <cell r="E145" t="str">
            <v>Tháo (lắp) MBA ≤50KVA</v>
          </cell>
          <cell r="F145" t="str">
            <v>máy</v>
          </cell>
          <cell r="I145">
            <v>626871</v>
          </cell>
          <cell r="J145">
            <v>768804</v>
          </cell>
          <cell r="K145">
            <v>511902</v>
          </cell>
          <cell r="L145">
            <v>511902</v>
          </cell>
          <cell r="M145">
            <v>0</v>
          </cell>
          <cell r="N145">
            <v>0</v>
          </cell>
        </row>
        <row r="146">
          <cell r="C146">
            <v>0</v>
          </cell>
          <cell r="D146" t="str">
            <v>07.10.402</v>
          </cell>
          <cell r="E146" t="str">
            <v>Tháo (lắp) MBA ≤100KVA</v>
          </cell>
          <cell r="F146" t="str">
            <v xml:space="preserve">trạm </v>
          </cell>
          <cell r="I146">
            <v>626871</v>
          </cell>
          <cell r="J146">
            <v>887081</v>
          </cell>
          <cell r="K146">
            <v>511902</v>
          </cell>
          <cell r="L146">
            <v>511902</v>
          </cell>
          <cell r="M146">
            <v>0</v>
          </cell>
          <cell r="N146">
            <v>0</v>
          </cell>
        </row>
        <row r="147">
          <cell r="C147">
            <v>0</v>
          </cell>
          <cell r="D147" t="str">
            <v>13.01.001</v>
          </cell>
          <cell r="E147" t="str">
            <v>Tháo (lắp) thùng trạm 1 pha</v>
          </cell>
          <cell r="F147" t="str">
            <v>cái</v>
          </cell>
          <cell r="I147">
            <v>445280</v>
          </cell>
          <cell r="J147">
            <v>667920</v>
          </cell>
          <cell r="K147">
            <v>0</v>
          </cell>
          <cell r="L147">
            <v>0</v>
          </cell>
          <cell r="M147">
            <v>0</v>
          </cell>
          <cell r="N147">
            <v>0</v>
          </cell>
        </row>
        <row r="148">
          <cell r="C148">
            <v>0</v>
          </cell>
          <cell r="D148" t="str">
            <v>11.07.206</v>
          </cell>
          <cell r="E148" t="str">
            <v>Tháo (lắp) MCCB 250A</v>
          </cell>
          <cell r="F148" t="str">
            <v>cái</v>
          </cell>
          <cell r="I148">
            <v>356224</v>
          </cell>
          <cell r="J148">
            <v>534336</v>
          </cell>
          <cell r="K148">
            <v>0</v>
          </cell>
          <cell r="L148">
            <v>0</v>
          </cell>
          <cell r="M148">
            <v>0</v>
          </cell>
          <cell r="N148">
            <v>0</v>
          </cell>
        </row>
        <row r="149">
          <cell r="C149">
            <v>0</v>
          </cell>
          <cell r="D149" t="str">
            <v>14.04.005</v>
          </cell>
          <cell r="E149" t="str">
            <v>Tháo (lắp) bộ FCO</v>
          </cell>
          <cell r="F149" t="str">
            <v>cái</v>
          </cell>
          <cell r="I149">
            <v>541015</v>
          </cell>
          <cell r="J149">
            <v>661241</v>
          </cell>
          <cell r="K149">
            <v>0</v>
          </cell>
          <cell r="L149">
            <v>0</v>
          </cell>
          <cell r="M149">
            <v>0</v>
          </cell>
          <cell r="N149">
            <v>0</v>
          </cell>
        </row>
        <row r="150">
          <cell r="C150">
            <v>0</v>
          </cell>
          <cell r="D150" t="str">
            <v>09.05.004</v>
          </cell>
          <cell r="E150" t="str">
            <v>Tháo (lắp) bộ LA</v>
          </cell>
          <cell r="F150" t="str">
            <v>cái</v>
          </cell>
          <cell r="I150">
            <v>202881</v>
          </cell>
          <cell r="J150">
            <v>247965</v>
          </cell>
          <cell r="K150">
            <v>0</v>
          </cell>
          <cell r="L150">
            <v>0</v>
          </cell>
          <cell r="M150">
            <v>0</v>
          </cell>
          <cell r="N150">
            <v>0</v>
          </cell>
        </row>
        <row r="151">
          <cell r="B151" t="str">
            <v>T1-5</v>
          </cell>
          <cell r="C151">
            <v>5</v>
          </cell>
          <cell r="D151" t="str">
            <v>Nhánh 3P Chợ Phước Long (Long Thọ 1D)</v>
          </cell>
          <cell r="M151">
            <v>2415166</v>
          </cell>
          <cell r="N151">
            <v>459416</v>
          </cell>
        </row>
        <row r="152">
          <cell r="C152">
            <v>0</v>
          </cell>
          <cell r="D152" t="str">
            <v>04.02.102</v>
          </cell>
          <cell r="E152" t="str">
            <v>Nhổ (dựng) trụ BTLT 7,5m</v>
          </cell>
          <cell r="F152" t="str">
            <v>trụ</v>
          </cell>
          <cell r="G152">
            <v>0</v>
          </cell>
          <cell r="I152">
            <v>386411</v>
          </cell>
          <cell r="J152">
            <v>472280</v>
          </cell>
          <cell r="K152">
            <v>114854</v>
          </cell>
          <cell r="L152">
            <v>140377</v>
          </cell>
          <cell r="M152">
            <v>0</v>
          </cell>
          <cell r="N152">
            <v>0</v>
          </cell>
        </row>
        <row r="153">
          <cell r="C153">
            <v>0</v>
          </cell>
          <cell r="D153" t="str">
            <v>04.02.102</v>
          </cell>
          <cell r="E153" t="str">
            <v>Nhổ (dựng) trụ BTLT 8,4m và 8,5m</v>
          </cell>
          <cell r="F153" t="str">
            <v>trụ</v>
          </cell>
          <cell r="G153">
            <v>4</v>
          </cell>
          <cell r="I153">
            <v>386411</v>
          </cell>
          <cell r="K153">
            <v>114854</v>
          </cell>
          <cell r="M153">
            <v>1545644</v>
          </cell>
          <cell r="N153">
            <v>459416</v>
          </cell>
        </row>
        <row r="154">
          <cell r="E154" t="str">
            <v>Boulon móc 16x250</v>
          </cell>
          <cell r="F154" t="str">
            <v>cái</v>
          </cell>
          <cell r="G154">
            <v>2</v>
          </cell>
        </row>
        <row r="155">
          <cell r="E155" t="str">
            <v>Boulon 16x250</v>
          </cell>
          <cell r="F155" t="str">
            <v>cái</v>
          </cell>
          <cell r="G155">
            <v>5</v>
          </cell>
        </row>
        <row r="156">
          <cell r="D156" t="str">
            <v>D4.6301</v>
          </cell>
          <cell r="E156" t="str">
            <v>Tháo (lắp) điện kế 1 pha</v>
          </cell>
          <cell r="F156" t="str">
            <v>cái</v>
          </cell>
          <cell r="G156">
            <v>10</v>
          </cell>
          <cell r="H156">
            <v>10</v>
          </cell>
          <cell r="I156">
            <v>10108</v>
          </cell>
          <cell r="J156">
            <v>25271</v>
          </cell>
          <cell r="K156">
            <v>0</v>
          </cell>
          <cell r="L156">
            <v>0</v>
          </cell>
          <cell r="M156">
            <v>353790</v>
          </cell>
          <cell r="N156">
            <v>0</v>
          </cell>
        </row>
        <row r="157">
          <cell r="D157" t="str">
            <v>D4.6203</v>
          </cell>
          <cell r="E157" t="str">
            <v>Tháo (lắp) bộ đỡ dây cáp ABC  (Dây điện kế)</v>
          </cell>
          <cell r="F157" t="str">
            <v>bộ</v>
          </cell>
          <cell r="G157">
            <v>4</v>
          </cell>
          <cell r="H157">
            <v>4</v>
          </cell>
          <cell r="I157">
            <v>128933</v>
          </cell>
          <cell r="J157">
            <v>0</v>
          </cell>
          <cell r="K157">
            <v>0</v>
          </cell>
          <cell r="L157">
            <v>0</v>
          </cell>
          <cell r="M157">
            <v>515732</v>
          </cell>
          <cell r="N157">
            <v>0</v>
          </cell>
        </row>
        <row r="158">
          <cell r="C158">
            <v>0</v>
          </cell>
          <cell r="D158" t="str">
            <v>04.02.302</v>
          </cell>
          <cell r="E158" t="str">
            <v>Nhổ (dựng) trụ BTLT 10,5m</v>
          </cell>
          <cell r="F158" t="str">
            <v>trụ</v>
          </cell>
          <cell r="I158">
            <v>442806</v>
          </cell>
          <cell r="J158">
            <v>541207</v>
          </cell>
          <cell r="K158">
            <v>164077</v>
          </cell>
          <cell r="L158">
            <v>200539</v>
          </cell>
          <cell r="M158">
            <v>0</v>
          </cell>
          <cell r="N158">
            <v>0</v>
          </cell>
        </row>
        <row r="159">
          <cell r="C159">
            <v>0</v>
          </cell>
          <cell r="D159" t="str">
            <v>04.02.402</v>
          </cell>
          <cell r="E159" t="str">
            <v>Nhổ (dựng) trụ BTLT 12m</v>
          </cell>
          <cell r="F159" t="str">
            <v>trụ</v>
          </cell>
          <cell r="I159">
            <v>551419</v>
          </cell>
          <cell r="J159">
            <v>673956</v>
          </cell>
          <cell r="K159">
            <v>164077</v>
          </cell>
          <cell r="L159">
            <v>200539</v>
          </cell>
          <cell r="M159">
            <v>0</v>
          </cell>
          <cell r="N159">
            <v>0</v>
          </cell>
        </row>
        <row r="160">
          <cell r="C160">
            <v>0</v>
          </cell>
          <cell r="D160" t="str">
            <v>04.02.402</v>
          </cell>
          <cell r="E160" t="str">
            <v>Nhổ (dựng) trụ BTLT 14m</v>
          </cell>
          <cell r="F160" t="str">
            <v>trụ</v>
          </cell>
          <cell r="I160">
            <v>551419</v>
          </cell>
          <cell r="J160">
            <v>673956</v>
          </cell>
          <cell r="K160">
            <v>164077</v>
          </cell>
          <cell r="L160">
            <v>200539</v>
          </cell>
          <cell r="M160">
            <v>0</v>
          </cell>
          <cell r="N160">
            <v>0</v>
          </cell>
        </row>
        <row r="161">
          <cell r="C161">
            <v>0</v>
          </cell>
          <cell r="D161" t="str">
            <v>04.03.111</v>
          </cell>
          <cell r="E161" t="str">
            <v>Tháo (lắp) xà đơn X-1,66Đ</v>
          </cell>
          <cell r="F161" t="str">
            <v>Bộ</v>
          </cell>
          <cell r="I161">
            <v>266310</v>
          </cell>
          <cell r="J161">
            <v>325490</v>
          </cell>
          <cell r="K161">
            <v>0</v>
          </cell>
          <cell r="L161">
            <v>0</v>
          </cell>
          <cell r="M161">
            <v>0</v>
          </cell>
          <cell r="N161">
            <v>0</v>
          </cell>
        </row>
        <row r="162">
          <cell r="C162">
            <v>0</v>
          </cell>
          <cell r="D162" t="str">
            <v>04.03.121</v>
          </cell>
          <cell r="E162" t="str">
            <v>Tháo (lắp) xà kép X-1,66K</v>
          </cell>
          <cell r="F162" t="str">
            <v>Bộ</v>
          </cell>
          <cell r="I162">
            <v>360302</v>
          </cell>
          <cell r="J162">
            <v>440369</v>
          </cell>
          <cell r="K162">
            <v>0</v>
          </cell>
          <cell r="L162">
            <v>0</v>
          </cell>
          <cell r="M162">
            <v>0</v>
          </cell>
          <cell r="N162">
            <v>0</v>
          </cell>
        </row>
        <row r="163">
          <cell r="C163">
            <v>0</v>
          </cell>
          <cell r="D163" t="str">
            <v>04.03.111</v>
          </cell>
          <cell r="E163" t="str">
            <v>Tháo (lắp) xà đơn X-2,0ĐL2/3</v>
          </cell>
          <cell r="F163" t="str">
            <v>Bộ</v>
          </cell>
          <cell r="I163">
            <v>266310</v>
          </cell>
          <cell r="J163">
            <v>325490</v>
          </cell>
          <cell r="K163">
            <v>0</v>
          </cell>
          <cell r="L163">
            <v>0</v>
          </cell>
          <cell r="M163">
            <v>0</v>
          </cell>
          <cell r="N163">
            <v>0</v>
          </cell>
        </row>
        <row r="164">
          <cell r="C164">
            <v>0</v>
          </cell>
          <cell r="D164" t="str">
            <v>04.03.121</v>
          </cell>
          <cell r="E164" t="str">
            <v>Tháo (lắp) xà kép X-2,0KL2/3</v>
          </cell>
          <cell r="F164" t="str">
            <v>Bộ</v>
          </cell>
          <cell r="I164">
            <v>360302</v>
          </cell>
          <cell r="J164">
            <v>440369</v>
          </cell>
          <cell r="K164">
            <v>0</v>
          </cell>
          <cell r="L164">
            <v>0</v>
          </cell>
          <cell r="M164">
            <v>0</v>
          </cell>
          <cell r="N164">
            <v>0</v>
          </cell>
        </row>
        <row r="165">
          <cell r="C165">
            <v>0</v>
          </cell>
          <cell r="D165" t="str">
            <v>04.03.111</v>
          </cell>
          <cell r="E165" t="str">
            <v>Tháo (lắp) xà đơn X-2,1Đ</v>
          </cell>
          <cell r="F165" t="str">
            <v>Bộ</v>
          </cell>
          <cell r="I165">
            <v>266310</v>
          </cell>
          <cell r="J165">
            <v>325490</v>
          </cell>
          <cell r="K165">
            <v>0</v>
          </cell>
          <cell r="L165">
            <v>0</v>
          </cell>
          <cell r="M165">
            <v>0</v>
          </cell>
          <cell r="N165">
            <v>0</v>
          </cell>
        </row>
        <row r="166">
          <cell r="C166">
            <v>0</v>
          </cell>
          <cell r="D166" t="str">
            <v>04.03.121</v>
          </cell>
          <cell r="E166" t="str">
            <v>Tháo (lắp) xà kép X-2,1K</v>
          </cell>
          <cell r="F166" t="str">
            <v>Bộ</v>
          </cell>
          <cell r="I166">
            <v>360302</v>
          </cell>
          <cell r="J166">
            <v>440369</v>
          </cell>
          <cell r="K166">
            <v>0</v>
          </cell>
          <cell r="L166">
            <v>0</v>
          </cell>
          <cell r="M166">
            <v>0</v>
          </cell>
          <cell r="N166">
            <v>0</v>
          </cell>
        </row>
        <row r="167">
          <cell r="C167">
            <v>0</v>
          </cell>
          <cell r="D167" t="str">
            <v>04.03.111</v>
          </cell>
          <cell r="E167" t="str">
            <v>Tháo (lắp) xà đơn X-22Đ</v>
          </cell>
          <cell r="F167" t="str">
            <v>Bộ</v>
          </cell>
          <cell r="I167">
            <v>266310</v>
          </cell>
          <cell r="J167">
            <v>325490</v>
          </cell>
          <cell r="K167">
            <v>0</v>
          </cell>
          <cell r="L167">
            <v>0</v>
          </cell>
          <cell r="M167">
            <v>0</v>
          </cell>
          <cell r="N167">
            <v>0</v>
          </cell>
        </row>
        <row r="168">
          <cell r="C168">
            <v>0</v>
          </cell>
          <cell r="D168" t="str">
            <v>04.03.122</v>
          </cell>
          <cell r="E168" t="str">
            <v>Tháo (lắp) xà kép X-2,2K</v>
          </cell>
          <cell r="F168" t="str">
            <v>Bộ</v>
          </cell>
          <cell r="I168">
            <v>479358</v>
          </cell>
          <cell r="J168">
            <v>585882</v>
          </cell>
          <cell r="K168">
            <v>0</v>
          </cell>
          <cell r="L168">
            <v>0</v>
          </cell>
          <cell r="M168">
            <v>0</v>
          </cell>
          <cell r="N168">
            <v>0</v>
          </cell>
        </row>
        <row r="169">
          <cell r="C169">
            <v>0</v>
          </cell>
          <cell r="D169" t="str">
            <v>03.09.311</v>
          </cell>
          <cell r="E169" t="str">
            <v xml:space="preserve">Tháo (lắp) Chân sứ đỉnh </v>
          </cell>
          <cell r="F169" t="str">
            <v>Bộ</v>
          </cell>
          <cell r="I169">
            <v>28303</v>
          </cell>
          <cell r="J169">
            <v>34593</v>
          </cell>
          <cell r="K169">
            <v>0</v>
          </cell>
          <cell r="L169">
            <v>0</v>
          </cell>
          <cell r="M169">
            <v>0</v>
          </cell>
          <cell r="N169">
            <v>0</v>
          </cell>
        </row>
        <row r="170">
          <cell r="C170">
            <v>0</v>
          </cell>
          <cell r="D170" t="str">
            <v>03.01.105</v>
          </cell>
          <cell r="E170" t="str">
            <v>Tháo (lắp) Sứ đứng</v>
          </cell>
          <cell r="F170" t="str">
            <v>Sứ</v>
          </cell>
          <cell r="I170">
            <v>47205</v>
          </cell>
          <cell r="J170">
            <v>57695</v>
          </cell>
          <cell r="K170">
            <v>0</v>
          </cell>
          <cell r="L170">
            <v>0</v>
          </cell>
          <cell r="M170">
            <v>0</v>
          </cell>
          <cell r="N170">
            <v>0</v>
          </cell>
        </row>
        <row r="171">
          <cell r="C171">
            <v>0</v>
          </cell>
          <cell r="D171" t="str">
            <v>03.02.101</v>
          </cell>
          <cell r="E171" t="str">
            <v>Tháo (lắp) sứ ống chỉ</v>
          </cell>
          <cell r="F171" t="str">
            <v>Sứ</v>
          </cell>
          <cell r="I171">
            <v>12532</v>
          </cell>
          <cell r="J171">
            <v>15317</v>
          </cell>
          <cell r="K171">
            <v>0</v>
          </cell>
          <cell r="L171">
            <v>0</v>
          </cell>
          <cell r="M171">
            <v>0</v>
          </cell>
          <cell r="N171">
            <v>0</v>
          </cell>
        </row>
        <row r="172">
          <cell r="C172">
            <v>0</v>
          </cell>
          <cell r="D172" t="str">
            <v>03.10.411</v>
          </cell>
          <cell r="E172" t="str">
            <v>Tháo (lắp) Chuỗi sừ treo Polymer</v>
          </cell>
          <cell r="F172" t="str">
            <v>Bộ</v>
          </cell>
          <cell r="I172">
            <v>56857</v>
          </cell>
          <cell r="J172">
            <v>68879</v>
          </cell>
          <cell r="K172">
            <v>0</v>
          </cell>
          <cell r="L172">
            <v>0</v>
          </cell>
          <cell r="M172">
            <v>0</v>
          </cell>
          <cell r="N172">
            <v>0</v>
          </cell>
        </row>
        <row r="173">
          <cell r="C173">
            <v>0</v>
          </cell>
          <cell r="D173" t="str">
            <v>03.07.101</v>
          </cell>
          <cell r="E173" t="str">
            <v>Tháo (lắp) Sứ treo thủy tinh (bộ 2 bát)</v>
          </cell>
          <cell r="F173" t="str">
            <v>Bộ</v>
          </cell>
          <cell r="I173">
            <v>42830</v>
          </cell>
          <cell r="J173">
            <v>52348</v>
          </cell>
          <cell r="K173">
            <v>0</v>
          </cell>
          <cell r="L173">
            <v>0</v>
          </cell>
          <cell r="M173">
            <v>0</v>
          </cell>
          <cell r="N173">
            <v>0</v>
          </cell>
        </row>
        <row r="174">
          <cell r="C174">
            <v>0</v>
          </cell>
          <cell r="D174" t="str">
            <v>03.09.251</v>
          </cell>
          <cell r="E174" t="str">
            <v>Tháo (lắp) bộ chằng</v>
          </cell>
          <cell r="F174" t="str">
            <v>Bộ</v>
          </cell>
          <cell r="I174">
            <v>101440</v>
          </cell>
          <cell r="J174">
            <v>123983</v>
          </cell>
          <cell r="K174">
            <v>0</v>
          </cell>
          <cell r="L174">
            <v>0</v>
          </cell>
          <cell r="M174">
            <v>0</v>
          </cell>
          <cell r="N174">
            <v>0</v>
          </cell>
        </row>
        <row r="175">
          <cell r="C175">
            <v>0</v>
          </cell>
          <cell r="D175" t="str">
            <v>05.02.101</v>
          </cell>
          <cell r="E175" t="str">
            <v>Tháo hạ, căng dây AC50, AC70</v>
          </cell>
          <cell r="F175" t="str">
            <v>km</v>
          </cell>
          <cell r="I175">
            <v>1500382</v>
          </cell>
          <cell r="J175">
            <v>1833800</v>
          </cell>
          <cell r="K175">
            <v>157461</v>
          </cell>
          <cell r="L175">
            <v>192453</v>
          </cell>
          <cell r="M175">
            <v>0</v>
          </cell>
          <cell r="N175">
            <v>0</v>
          </cell>
        </row>
        <row r="176">
          <cell r="D176" t="str">
            <v>03.09.261</v>
          </cell>
          <cell r="E176" t="str">
            <v>Tháo (lắp) dây DuAV2x7mm2</v>
          </cell>
          <cell r="F176" t="str">
            <v>dây</v>
          </cell>
          <cell r="I176">
            <v>56356</v>
          </cell>
          <cell r="K176">
            <v>0</v>
          </cell>
          <cell r="L176">
            <v>0</v>
          </cell>
          <cell r="M176">
            <v>0</v>
          </cell>
          <cell r="N176">
            <v>0</v>
          </cell>
        </row>
        <row r="177">
          <cell r="D177" t="str">
            <v>11.03.101</v>
          </cell>
          <cell r="E177" t="str">
            <v>Tháo (lắp hộp Domino)</v>
          </cell>
          <cell r="F177" t="str">
            <v>cái</v>
          </cell>
          <cell r="I177">
            <v>94069</v>
          </cell>
          <cell r="K177">
            <v>0</v>
          </cell>
          <cell r="L177">
            <v>0</v>
          </cell>
          <cell r="M177">
            <v>0</v>
          </cell>
          <cell r="N177">
            <v>0</v>
          </cell>
        </row>
        <row r="178">
          <cell r="D178" t="str">
            <v>03.09.271</v>
          </cell>
          <cell r="E178" t="str">
            <v>Tháo (lắp) Rack 3</v>
          </cell>
          <cell r="F178" t="str">
            <v>Bộ</v>
          </cell>
          <cell r="I178">
            <v>24797</v>
          </cell>
          <cell r="J178">
            <v>30307</v>
          </cell>
          <cell r="K178">
            <v>0</v>
          </cell>
          <cell r="L178">
            <v>0</v>
          </cell>
          <cell r="M178">
            <v>0</v>
          </cell>
          <cell r="N178">
            <v>0</v>
          </cell>
        </row>
        <row r="179">
          <cell r="D179" t="str">
            <v>03.09.271</v>
          </cell>
          <cell r="E179" t="str">
            <v>Tháo (lắp) Rack 4</v>
          </cell>
          <cell r="F179" t="str">
            <v>Bộ</v>
          </cell>
          <cell r="G179">
            <v>0</v>
          </cell>
          <cell r="H179">
            <v>0</v>
          </cell>
          <cell r="K179">
            <v>0</v>
          </cell>
          <cell r="L179">
            <v>0</v>
          </cell>
          <cell r="M179">
            <v>0</v>
          </cell>
          <cell r="N179">
            <v>0</v>
          </cell>
        </row>
        <row r="180">
          <cell r="D180" t="str">
            <v>03.09.261</v>
          </cell>
          <cell r="E180" t="str">
            <v>Tháo (lắp) ghíp IPC</v>
          </cell>
          <cell r="F180" t="str">
            <v>cái</v>
          </cell>
          <cell r="I180">
            <v>56356</v>
          </cell>
          <cell r="J180">
            <v>68879</v>
          </cell>
          <cell r="K180">
            <v>0</v>
          </cell>
          <cell r="L180">
            <v>0</v>
          </cell>
          <cell r="M180">
            <v>0</v>
          </cell>
          <cell r="N180">
            <v>0</v>
          </cell>
        </row>
        <row r="181">
          <cell r="D181" t="str">
            <v>05.02.202</v>
          </cell>
          <cell r="E181" t="str">
            <v>Tháo hạ (căng) dây AV95, A95</v>
          </cell>
          <cell r="F181" t="str">
            <v>km</v>
          </cell>
          <cell r="I181">
            <v>1935201</v>
          </cell>
          <cell r="J181">
            <v>2389137</v>
          </cell>
          <cell r="K181">
            <v>157461</v>
          </cell>
          <cell r="L181">
            <v>195030</v>
          </cell>
          <cell r="M181">
            <v>0</v>
          </cell>
          <cell r="N181">
            <v>0</v>
          </cell>
        </row>
        <row r="182">
          <cell r="D182" t="str">
            <v>07.10.401</v>
          </cell>
          <cell r="E182" t="str">
            <v>Tháo (lắp) MBA ≤50KVA</v>
          </cell>
          <cell r="F182" t="str">
            <v>máy</v>
          </cell>
          <cell r="I182">
            <v>626871</v>
          </cell>
          <cell r="J182">
            <v>768804</v>
          </cell>
          <cell r="K182">
            <v>511902</v>
          </cell>
          <cell r="L182">
            <v>511902</v>
          </cell>
          <cell r="M182">
            <v>0</v>
          </cell>
          <cell r="N182">
            <v>0</v>
          </cell>
        </row>
        <row r="183">
          <cell r="C183">
            <v>0</v>
          </cell>
          <cell r="D183" t="str">
            <v>07.10.402</v>
          </cell>
          <cell r="E183" t="str">
            <v>Tháo (lắp) MBA ≤100KVA</v>
          </cell>
          <cell r="F183" t="str">
            <v xml:space="preserve">trạm </v>
          </cell>
          <cell r="I183">
            <v>626871</v>
          </cell>
          <cell r="J183">
            <v>887081</v>
          </cell>
          <cell r="K183">
            <v>511902</v>
          </cell>
          <cell r="L183">
            <v>511902</v>
          </cell>
          <cell r="M183">
            <v>0</v>
          </cell>
          <cell r="N183">
            <v>0</v>
          </cell>
        </row>
        <row r="184">
          <cell r="C184">
            <v>0</v>
          </cell>
          <cell r="D184" t="str">
            <v>13.01.001</v>
          </cell>
          <cell r="E184" t="str">
            <v>Tháo (lắp) thùng trạm 1 pha</v>
          </cell>
          <cell r="F184" t="str">
            <v>cái</v>
          </cell>
          <cell r="I184">
            <v>445280</v>
          </cell>
          <cell r="J184">
            <v>667920</v>
          </cell>
          <cell r="K184">
            <v>0</v>
          </cell>
          <cell r="L184">
            <v>0</v>
          </cell>
          <cell r="M184">
            <v>0</v>
          </cell>
          <cell r="N184">
            <v>0</v>
          </cell>
        </row>
        <row r="185">
          <cell r="C185">
            <v>0</v>
          </cell>
          <cell r="D185" t="str">
            <v>11.07.206</v>
          </cell>
          <cell r="E185" t="str">
            <v>Tháo (lắp) MCCB 250A</v>
          </cell>
          <cell r="F185" t="str">
            <v>cái</v>
          </cell>
          <cell r="I185">
            <v>356224</v>
          </cell>
          <cell r="J185">
            <v>534336</v>
          </cell>
          <cell r="K185">
            <v>0</v>
          </cell>
          <cell r="L185">
            <v>0</v>
          </cell>
          <cell r="M185">
            <v>0</v>
          </cell>
          <cell r="N185">
            <v>0</v>
          </cell>
        </row>
        <row r="186">
          <cell r="C186">
            <v>0</v>
          </cell>
          <cell r="D186" t="str">
            <v>14.04.005</v>
          </cell>
          <cell r="E186" t="str">
            <v>Tháo (lắp) bộ FCO</v>
          </cell>
          <cell r="F186" t="str">
            <v>cái</v>
          </cell>
          <cell r="I186">
            <v>541015</v>
          </cell>
          <cell r="J186">
            <v>661241</v>
          </cell>
          <cell r="K186">
            <v>0</v>
          </cell>
          <cell r="L186">
            <v>0</v>
          </cell>
          <cell r="M186">
            <v>0</v>
          </cell>
          <cell r="N186">
            <v>0</v>
          </cell>
        </row>
        <row r="187">
          <cell r="C187">
            <v>0</v>
          </cell>
          <cell r="D187" t="str">
            <v>09.05.004</v>
          </cell>
          <cell r="E187" t="str">
            <v>Tháo (lắp) bộ LA</v>
          </cell>
          <cell r="F187" t="str">
            <v>cái</v>
          </cell>
          <cell r="I187">
            <v>202881</v>
          </cell>
          <cell r="J187">
            <v>247965</v>
          </cell>
          <cell r="K187">
            <v>0</v>
          </cell>
          <cell r="L187">
            <v>0</v>
          </cell>
          <cell r="M187">
            <v>0</v>
          </cell>
          <cell r="N187">
            <v>0</v>
          </cell>
        </row>
        <row r="188">
          <cell r="B188" t="str">
            <v>T1-6</v>
          </cell>
          <cell r="C188">
            <v>6</v>
          </cell>
          <cell r="D188" t="str">
            <v>Nhánh 3P Cống Lò Rèn Trụ 101 (Long Thọ 3B)</v>
          </cell>
          <cell r="M188">
            <v>2766198</v>
          </cell>
          <cell r="N188">
            <v>574270</v>
          </cell>
        </row>
        <row r="189">
          <cell r="C189">
            <v>0</v>
          </cell>
          <cell r="D189" t="str">
            <v>04.02.102</v>
          </cell>
          <cell r="E189" t="str">
            <v>Nhổ (dựng) trụ BTLT 7,5m</v>
          </cell>
          <cell r="F189" t="str">
            <v>trụ</v>
          </cell>
          <cell r="G189">
            <v>0</v>
          </cell>
          <cell r="I189">
            <v>413564</v>
          </cell>
          <cell r="K189">
            <v>114854</v>
          </cell>
          <cell r="M189">
            <v>0</v>
          </cell>
          <cell r="N189">
            <v>0</v>
          </cell>
        </row>
        <row r="190">
          <cell r="C190">
            <v>0</v>
          </cell>
          <cell r="D190" t="str">
            <v>04.02.102</v>
          </cell>
          <cell r="E190" t="str">
            <v>Nhổ (dựng) trụ BTLT 8,4m và 8,5m</v>
          </cell>
          <cell r="F190" t="str">
            <v>trụ</v>
          </cell>
          <cell r="G190">
            <v>5</v>
          </cell>
          <cell r="I190">
            <v>386411</v>
          </cell>
          <cell r="J190">
            <v>0</v>
          </cell>
          <cell r="K190">
            <v>114854</v>
          </cell>
          <cell r="L190">
            <v>0</v>
          </cell>
          <cell r="M190">
            <v>1932055</v>
          </cell>
          <cell r="N190">
            <v>574270</v>
          </cell>
        </row>
        <row r="191">
          <cell r="E191" t="str">
            <v>Boulon móc 16x250</v>
          </cell>
          <cell r="F191" t="str">
            <v>cái</v>
          </cell>
          <cell r="G191">
            <v>4</v>
          </cell>
        </row>
        <row r="192">
          <cell r="E192" t="str">
            <v>Boulon 16x250</v>
          </cell>
          <cell r="F192" t="str">
            <v>cái</v>
          </cell>
          <cell r="G192">
            <v>6</v>
          </cell>
        </row>
        <row r="193">
          <cell r="D193" t="str">
            <v>D4.6301</v>
          </cell>
          <cell r="E193" t="str">
            <v>Tháo (lắp) điện kế 1 pha</v>
          </cell>
          <cell r="F193" t="str">
            <v>cái</v>
          </cell>
          <cell r="G193">
            <v>9</v>
          </cell>
          <cell r="H193">
            <v>9</v>
          </cell>
          <cell r="I193">
            <v>10108</v>
          </cell>
          <cell r="J193">
            <v>25271</v>
          </cell>
          <cell r="K193">
            <v>0</v>
          </cell>
          <cell r="L193">
            <v>0</v>
          </cell>
          <cell r="M193">
            <v>318411</v>
          </cell>
          <cell r="N193">
            <v>0</v>
          </cell>
        </row>
        <row r="194">
          <cell r="D194" t="str">
            <v>D4.6203</v>
          </cell>
          <cell r="E194" t="str">
            <v>Tháo (lắp) bộ đỡ dây cáp ABC  (Dây điện kế)</v>
          </cell>
          <cell r="F194" t="str">
            <v>bộ</v>
          </cell>
          <cell r="G194">
            <v>4</v>
          </cell>
          <cell r="H194">
            <v>4</v>
          </cell>
          <cell r="I194">
            <v>128933</v>
          </cell>
          <cell r="J194">
            <v>0</v>
          </cell>
          <cell r="K194">
            <v>0</v>
          </cell>
          <cell r="L194">
            <v>0</v>
          </cell>
          <cell r="M194">
            <v>515732</v>
          </cell>
          <cell r="N194">
            <v>0</v>
          </cell>
        </row>
        <row r="195">
          <cell r="C195">
            <v>0</v>
          </cell>
          <cell r="D195" t="str">
            <v>04.02.302</v>
          </cell>
          <cell r="E195" t="str">
            <v>Nhổ (dựng) trụ BTLT 10,5m</v>
          </cell>
          <cell r="F195" t="str">
            <v>trụ</v>
          </cell>
          <cell r="I195">
            <v>442806</v>
          </cell>
          <cell r="J195">
            <v>541207</v>
          </cell>
          <cell r="K195">
            <v>164077</v>
          </cell>
          <cell r="L195">
            <v>200539</v>
          </cell>
          <cell r="M195">
            <v>0</v>
          </cell>
          <cell r="N195">
            <v>0</v>
          </cell>
        </row>
        <row r="196">
          <cell r="C196">
            <v>0</v>
          </cell>
          <cell r="D196" t="str">
            <v>04.02.402</v>
          </cell>
          <cell r="E196" t="str">
            <v>Nhổ (dựng) trụ BTLT 12m</v>
          </cell>
          <cell r="F196" t="str">
            <v>trụ</v>
          </cell>
          <cell r="I196">
            <v>442806</v>
          </cell>
          <cell r="K196">
            <v>164077</v>
          </cell>
          <cell r="M196">
            <v>0</v>
          </cell>
          <cell r="N196">
            <v>0</v>
          </cell>
        </row>
        <row r="197">
          <cell r="C197">
            <v>0</v>
          </cell>
          <cell r="D197" t="str">
            <v>04.02.402</v>
          </cell>
          <cell r="E197" t="str">
            <v>Nhổ (dựng) trụ BTLT 14m</v>
          </cell>
          <cell r="F197" t="str">
            <v>trụ</v>
          </cell>
          <cell r="I197">
            <v>551419</v>
          </cell>
          <cell r="J197">
            <v>673956</v>
          </cell>
          <cell r="K197">
            <v>164077</v>
          </cell>
          <cell r="L197">
            <v>200539</v>
          </cell>
          <cell r="M197">
            <v>0</v>
          </cell>
          <cell r="N197">
            <v>0</v>
          </cell>
        </row>
        <row r="198">
          <cell r="C198">
            <v>0</v>
          </cell>
          <cell r="D198" t="str">
            <v>04.03.111</v>
          </cell>
          <cell r="E198" t="str">
            <v>Tháo (lắp) xà đơn X-1,66Đ</v>
          </cell>
          <cell r="F198" t="str">
            <v>Bộ</v>
          </cell>
          <cell r="I198">
            <v>266310</v>
          </cell>
          <cell r="J198">
            <v>325490</v>
          </cell>
          <cell r="K198">
            <v>0</v>
          </cell>
          <cell r="L198">
            <v>0</v>
          </cell>
          <cell r="M198">
            <v>0</v>
          </cell>
          <cell r="N198">
            <v>0</v>
          </cell>
        </row>
        <row r="199">
          <cell r="C199">
            <v>0</v>
          </cell>
          <cell r="D199" t="str">
            <v>04.03.121</v>
          </cell>
          <cell r="E199" t="str">
            <v>Tháo (lắp) xà kép X-1,66K</v>
          </cell>
          <cell r="F199" t="str">
            <v>Bộ</v>
          </cell>
          <cell r="I199">
            <v>360302</v>
          </cell>
          <cell r="J199">
            <v>440369</v>
          </cell>
          <cell r="K199">
            <v>0</v>
          </cell>
          <cell r="L199">
            <v>0</v>
          </cell>
          <cell r="M199">
            <v>0</v>
          </cell>
          <cell r="N199">
            <v>0</v>
          </cell>
        </row>
        <row r="200">
          <cell r="C200">
            <v>0</v>
          </cell>
          <cell r="D200" t="str">
            <v>04.03.111</v>
          </cell>
          <cell r="E200" t="str">
            <v>Tháo (lắp) xà đơn X-2,0ĐL2/3</v>
          </cell>
          <cell r="F200" t="str">
            <v>Bộ</v>
          </cell>
          <cell r="I200">
            <v>266310</v>
          </cell>
          <cell r="J200">
            <v>325490</v>
          </cell>
          <cell r="K200">
            <v>0</v>
          </cell>
          <cell r="L200">
            <v>0</v>
          </cell>
          <cell r="M200">
            <v>0</v>
          </cell>
          <cell r="N200">
            <v>0</v>
          </cell>
        </row>
        <row r="201">
          <cell r="C201">
            <v>0</v>
          </cell>
          <cell r="D201" t="str">
            <v>04.03.121</v>
          </cell>
          <cell r="E201" t="str">
            <v>Tháo (lắp) xà kép X-2,0KL2/3</v>
          </cell>
          <cell r="F201" t="str">
            <v>Bộ</v>
          </cell>
          <cell r="I201">
            <v>360302</v>
          </cell>
          <cell r="J201">
            <v>440369</v>
          </cell>
          <cell r="K201">
            <v>0</v>
          </cell>
          <cell r="L201">
            <v>0</v>
          </cell>
          <cell r="M201">
            <v>0</v>
          </cell>
          <cell r="N201">
            <v>0</v>
          </cell>
        </row>
        <row r="202">
          <cell r="C202">
            <v>0</v>
          </cell>
          <cell r="D202" t="str">
            <v>04.03.111</v>
          </cell>
          <cell r="E202" t="str">
            <v>Tháo (lắp) xà đơn X-2,1Đ</v>
          </cell>
          <cell r="F202" t="str">
            <v>Bộ</v>
          </cell>
          <cell r="I202">
            <v>266310</v>
          </cell>
          <cell r="J202">
            <v>328778</v>
          </cell>
          <cell r="K202">
            <v>0</v>
          </cell>
          <cell r="L202">
            <v>0</v>
          </cell>
          <cell r="M202">
            <v>0</v>
          </cell>
          <cell r="N202">
            <v>0</v>
          </cell>
        </row>
        <row r="203">
          <cell r="C203">
            <v>0</v>
          </cell>
          <cell r="D203" t="str">
            <v>04.03.121</v>
          </cell>
          <cell r="E203" t="str">
            <v>Tháo (lắp) xà kép X-2,1K</v>
          </cell>
          <cell r="F203" t="str">
            <v>Bộ</v>
          </cell>
          <cell r="I203">
            <v>360302</v>
          </cell>
          <cell r="J203">
            <v>440369</v>
          </cell>
          <cell r="K203">
            <v>0</v>
          </cell>
          <cell r="L203">
            <v>0</v>
          </cell>
          <cell r="M203">
            <v>0</v>
          </cell>
          <cell r="N203">
            <v>0</v>
          </cell>
        </row>
        <row r="204">
          <cell r="C204">
            <v>0</v>
          </cell>
          <cell r="D204" t="str">
            <v>04.03.111</v>
          </cell>
          <cell r="E204" t="str">
            <v>Tháo (lắp) xà đơn X-22Đ</v>
          </cell>
          <cell r="F204" t="str">
            <v>Bộ</v>
          </cell>
          <cell r="I204">
            <v>266310</v>
          </cell>
          <cell r="J204">
            <v>325490</v>
          </cell>
          <cell r="K204">
            <v>0</v>
          </cell>
          <cell r="L204">
            <v>0</v>
          </cell>
          <cell r="M204">
            <v>0</v>
          </cell>
          <cell r="N204">
            <v>0</v>
          </cell>
        </row>
        <row r="205">
          <cell r="C205">
            <v>0</v>
          </cell>
          <cell r="D205" t="str">
            <v>04.03.122</v>
          </cell>
          <cell r="E205" t="str">
            <v>Tháo (lắp) xà kép X-2,2K</v>
          </cell>
          <cell r="F205" t="str">
            <v>Bộ</v>
          </cell>
          <cell r="I205">
            <v>479358</v>
          </cell>
          <cell r="J205">
            <v>585882</v>
          </cell>
          <cell r="K205">
            <v>0</v>
          </cell>
          <cell r="L205">
            <v>0</v>
          </cell>
          <cell r="M205">
            <v>0</v>
          </cell>
          <cell r="N205">
            <v>0</v>
          </cell>
        </row>
        <row r="206">
          <cell r="C206">
            <v>0</v>
          </cell>
          <cell r="D206" t="str">
            <v>03.09.311</v>
          </cell>
          <cell r="E206" t="str">
            <v xml:space="preserve">Tháo (lắp) Chân sứ đỉnh </v>
          </cell>
          <cell r="F206" t="str">
            <v>Bộ</v>
          </cell>
          <cell r="I206">
            <v>28303</v>
          </cell>
          <cell r="J206">
            <v>34593</v>
          </cell>
          <cell r="K206">
            <v>0</v>
          </cell>
          <cell r="L206">
            <v>0</v>
          </cell>
          <cell r="M206">
            <v>0</v>
          </cell>
          <cell r="N206">
            <v>0</v>
          </cell>
        </row>
        <row r="207">
          <cell r="C207">
            <v>0</v>
          </cell>
          <cell r="D207" t="str">
            <v>03.01.105</v>
          </cell>
          <cell r="E207" t="str">
            <v>Tháo (lắp) Sứ đứng</v>
          </cell>
          <cell r="F207" t="str">
            <v>Sứ</v>
          </cell>
          <cell r="I207">
            <v>47205</v>
          </cell>
          <cell r="K207">
            <v>0</v>
          </cell>
          <cell r="L207">
            <v>0</v>
          </cell>
          <cell r="M207">
            <v>0</v>
          </cell>
          <cell r="N207">
            <v>0</v>
          </cell>
        </row>
        <row r="208">
          <cell r="C208">
            <v>0</v>
          </cell>
          <cell r="D208" t="str">
            <v>03.02.101</v>
          </cell>
          <cell r="E208" t="str">
            <v>Tháo (lắp) sứ ống chỉ</v>
          </cell>
          <cell r="F208" t="str">
            <v>Sứ</v>
          </cell>
          <cell r="I208">
            <v>12532</v>
          </cell>
          <cell r="K208">
            <v>0</v>
          </cell>
          <cell r="L208">
            <v>0</v>
          </cell>
          <cell r="M208">
            <v>0</v>
          </cell>
          <cell r="N208">
            <v>0</v>
          </cell>
        </row>
        <row r="209">
          <cell r="C209">
            <v>0</v>
          </cell>
          <cell r="D209" t="str">
            <v>03.10.411</v>
          </cell>
          <cell r="E209" t="str">
            <v>Tháo (lắp) Chuỗi sừ treo Polymer</v>
          </cell>
          <cell r="F209" t="str">
            <v>Bộ</v>
          </cell>
          <cell r="I209">
            <v>56857</v>
          </cell>
          <cell r="J209">
            <v>68879</v>
          </cell>
          <cell r="K209">
            <v>0</v>
          </cell>
          <cell r="L209">
            <v>0</v>
          </cell>
          <cell r="M209">
            <v>0</v>
          </cell>
          <cell r="N209">
            <v>0</v>
          </cell>
        </row>
        <row r="210">
          <cell r="C210">
            <v>0</v>
          </cell>
          <cell r="D210" t="str">
            <v>03.07.101</v>
          </cell>
          <cell r="E210" t="str">
            <v>Tháo (lắp) Sứ treo thủy tinh (bộ 2 bát)</v>
          </cell>
          <cell r="F210" t="str">
            <v>Bộ</v>
          </cell>
          <cell r="I210">
            <v>42830</v>
          </cell>
          <cell r="J210">
            <v>52348</v>
          </cell>
          <cell r="K210">
            <v>0</v>
          </cell>
          <cell r="L210">
            <v>0</v>
          </cell>
          <cell r="M210">
            <v>0</v>
          </cell>
          <cell r="N210">
            <v>0</v>
          </cell>
        </row>
        <row r="211">
          <cell r="C211">
            <v>0</v>
          </cell>
          <cell r="D211" t="str">
            <v>03.09.251</v>
          </cell>
          <cell r="E211" t="str">
            <v>Tháo (lắp) bộ chằng</v>
          </cell>
          <cell r="F211" t="str">
            <v>Bộ</v>
          </cell>
          <cell r="I211">
            <v>101440</v>
          </cell>
          <cell r="J211">
            <v>123983</v>
          </cell>
          <cell r="K211">
            <v>0</v>
          </cell>
          <cell r="L211">
            <v>0</v>
          </cell>
          <cell r="M211">
            <v>0</v>
          </cell>
          <cell r="N211">
            <v>0</v>
          </cell>
        </row>
        <row r="212">
          <cell r="C212">
            <v>0</v>
          </cell>
          <cell r="D212" t="str">
            <v>05.02.101</v>
          </cell>
          <cell r="E212" t="str">
            <v>Tháo hạ, căng dây AC50, AC70</v>
          </cell>
          <cell r="F212" t="str">
            <v>km</v>
          </cell>
          <cell r="I212">
            <v>1500382</v>
          </cell>
          <cell r="J212">
            <v>1833800</v>
          </cell>
          <cell r="K212">
            <v>157461</v>
          </cell>
          <cell r="L212">
            <v>192453</v>
          </cell>
          <cell r="M212">
            <v>0</v>
          </cell>
          <cell r="N212">
            <v>0</v>
          </cell>
        </row>
        <row r="213">
          <cell r="D213" t="str">
            <v>03.09.261</v>
          </cell>
          <cell r="E213" t="str">
            <v>Tháo (lắp) dây DuAV2x7mm2</v>
          </cell>
          <cell r="F213" t="str">
            <v>dây</v>
          </cell>
          <cell r="I213">
            <v>56356</v>
          </cell>
          <cell r="K213">
            <v>0</v>
          </cell>
          <cell r="L213">
            <v>0</v>
          </cell>
          <cell r="M213">
            <v>0</v>
          </cell>
          <cell r="N213">
            <v>0</v>
          </cell>
        </row>
        <row r="214">
          <cell r="D214" t="str">
            <v>11.03.101</v>
          </cell>
          <cell r="E214" t="str">
            <v>Tháo (lắp hộp Domino)</v>
          </cell>
          <cell r="F214" t="str">
            <v>cái</v>
          </cell>
          <cell r="I214">
            <v>94069</v>
          </cell>
          <cell r="K214">
            <v>0</v>
          </cell>
          <cell r="L214">
            <v>0</v>
          </cell>
          <cell r="M214">
            <v>0</v>
          </cell>
          <cell r="N214">
            <v>0</v>
          </cell>
        </row>
        <row r="215">
          <cell r="D215" t="str">
            <v>03.09.271</v>
          </cell>
          <cell r="E215" t="str">
            <v>Tháo (lắp) Rack 3</v>
          </cell>
          <cell r="F215" t="str">
            <v>Bộ</v>
          </cell>
          <cell r="I215">
            <v>24797</v>
          </cell>
          <cell r="J215">
            <v>30307</v>
          </cell>
          <cell r="K215">
            <v>0</v>
          </cell>
          <cell r="L215">
            <v>0</v>
          </cell>
          <cell r="M215">
            <v>0</v>
          </cell>
          <cell r="N215">
            <v>0</v>
          </cell>
        </row>
        <row r="216">
          <cell r="D216" t="str">
            <v>03.09.271</v>
          </cell>
          <cell r="E216" t="str">
            <v>Tháo (lắp) Rack 4</v>
          </cell>
          <cell r="F216" t="str">
            <v>Bộ</v>
          </cell>
          <cell r="I216">
            <v>24797</v>
          </cell>
          <cell r="K216">
            <v>0</v>
          </cell>
          <cell r="L216">
            <v>0</v>
          </cell>
          <cell r="M216">
            <v>0</v>
          </cell>
          <cell r="N216">
            <v>0</v>
          </cell>
        </row>
        <row r="217">
          <cell r="D217" t="str">
            <v>03.09.261</v>
          </cell>
          <cell r="E217" t="str">
            <v>Tháo (lắp) ghíp IPC</v>
          </cell>
          <cell r="F217" t="str">
            <v>cái</v>
          </cell>
          <cell r="I217">
            <v>56356</v>
          </cell>
          <cell r="J217">
            <v>68879</v>
          </cell>
          <cell r="K217">
            <v>0</v>
          </cell>
          <cell r="L217">
            <v>0</v>
          </cell>
          <cell r="M217">
            <v>0</v>
          </cell>
          <cell r="N217">
            <v>0</v>
          </cell>
        </row>
        <row r="218">
          <cell r="D218" t="str">
            <v>05.02.202</v>
          </cell>
          <cell r="E218" t="str">
            <v>Tháo hạ (căng) dây AV95, A95</v>
          </cell>
          <cell r="F218" t="str">
            <v>km</v>
          </cell>
          <cell r="I218">
            <v>1935201</v>
          </cell>
          <cell r="J218">
            <v>2365245</v>
          </cell>
          <cell r="K218">
            <v>157461</v>
          </cell>
          <cell r="L218">
            <v>192453</v>
          </cell>
          <cell r="M218">
            <v>0</v>
          </cell>
          <cell r="N218">
            <v>0</v>
          </cell>
        </row>
        <row r="219">
          <cell r="D219" t="str">
            <v>07.10.401</v>
          </cell>
          <cell r="E219" t="str">
            <v>Tháo (lắp) MBA ≤50KVA</v>
          </cell>
          <cell r="F219" t="str">
            <v>máy</v>
          </cell>
          <cell r="I219">
            <v>626871</v>
          </cell>
          <cell r="J219">
            <v>768804</v>
          </cell>
          <cell r="K219">
            <v>511902</v>
          </cell>
          <cell r="L219">
            <v>511902</v>
          </cell>
          <cell r="M219">
            <v>0</v>
          </cell>
          <cell r="N219">
            <v>0</v>
          </cell>
        </row>
        <row r="220">
          <cell r="C220">
            <v>0</v>
          </cell>
          <cell r="D220" t="str">
            <v>07.10.402</v>
          </cell>
          <cell r="E220" t="str">
            <v>Tháo (lắp) MBA ≤100KVA</v>
          </cell>
          <cell r="F220" t="str">
            <v xml:space="preserve">trạm </v>
          </cell>
          <cell r="I220">
            <v>626871</v>
          </cell>
          <cell r="J220">
            <v>887081</v>
          </cell>
          <cell r="K220">
            <v>511902</v>
          </cell>
          <cell r="L220">
            <v>511902</v>
          </cell>
          <cell r="M220">
            <v>0</v>
          </cell>
          <cell r="N220">
            <v>0</v>
          </cell>
        </row>
        <row r="221">
          <cell r="C221">
            <v>0</v>
          </cell>
          <cell r="D221" t="str">
            <v>13.01.001</v>
          </cell>
          <cell r="E221" t="str">
            <v>Tháo (lắp) thùng trạm 1 pha</v>
          </cell>
          <cell r="F221" t="str">
            <v>cái</v>
          </cell>
          <cell r="I221">
            <v>445280</v>
          </cell>
          <cell r="J221">
            <v>667920</v>
          </cell>
          <cell r="K221">
            <v>0</v>
          </cell>
          <cell r="L221">
            <v>0</v>
          </cell>
          <cell r="M221">
            <v>0</v>
          </cell>
          <cell r="N221">
            <v>0</v>
          </cell>
        </row>
        <row r="222">
          <cell r="C222">
            <v>0</v>
          </cell>
          <cell r="D222" t="str">
            <v>11.07.206</v>
          </cell>
          <cell r="E222" t="str">
            <v>Tháo (lắp) MCCB 250A</v>
          </cell>
          <cell r="F222" t="str">
            <v>cái</v>
          </cell>
          <cell r="I222">
            <v>356224</v>
          </cell>
          <cell r="J222">
            <v>534336</v>
          </cell>
          <cell r="K222">
            <v>0</v>
          </cell>
          <cell r="L222">
            <v>0</v>
          </cell>
          <cell r="M222">
            <v>0</v>
          </cell>
          <cell r="N222">
            <v>0</v>
          </cell>
        </row>
        <row r="223">
          <cell r="C223">
            <v>0</v>
          </cell>
          <cell r="D223" t="str">
            <v>14.04.005</v>
          </cell>
          <cell r="E223" t="str">
            <v>Tháo (lắp) bộ FCO</v>
          </cell>
          <cell r="F223" t="str">
            <v>cái</v>
          </cell>
          <cell r="I223">
            <v>541015</v>
          </cell>
          <cell r="J223">
            <v>661241</v>
          </cell>
          <cell r="K223">
            <v>0</v>
          </cell>
          <cell r="L223">
            <v>0</v>
          </cell>
          <cell r="M223">
            <v>0</v>
          </cell>
          <cell r="N223">
            <v>0</v>
          </cell>
        </row>
        <row r="224">
          <cell r="C224">
            <v>0</v>
          </cell>
          <cell r="D224" t="str">
            <v>09.05.004</v>
          </cell>
          <cell r="E224" t="str">
            <v>Tháo (lắp) bộ LA</v>
          </cell>
          <cell r="F224" t="str">
            <v>cái</v>
          </cell>
          <cell r="I224">
            <v>202881</v>
          </cell>
          <cell r="J224">
            <v>247965</v>
          </cell>
          <cell r="K224">
            <v>0</v>
          </cell>
          <cell r="L224">
            <v>0</v>
          </cell>
          <cell r="M224">
            <v>0</v>
          </cell>
          <cell r="N224">
            <v>0</v>
          </cell>
        </row>
        <row r="225">
          <cell r="B225" t="str">
            <v>T1-7</v>
          </cell>
          <cell r="C225">
            <v>7</v>
          </cell>
          <cell r="D225" t="str">
            <v>Nhánh 3P Trường Tiểu Học Giồng Ông Đông(Giồng Ông Đông 3A)</v>
          </cell>
          <cell r="M225">
            <v>5195062</v>
          </cell>
          <cell r="N225">
            <v>803978</v>
          </cell>
        </row>
        <row r="226">
          <cell r="C226">
            <v>0</v>
          </cell>
          <cell r="D226" t="str">
            <v>04.02.102</v>
          </cell>
          <cell r="E226" t="str">
            <v>Nhổ (dựng) trụ BTLT 7,5m</v>
          </cell>
          <cell r="F226" t="str">
            <v>trụ</v>
          </cell>
          <cell r="G226">
            <v>6</v>
          </cell>
          <cell r="I226">
            <v>386411</v>
          </cell>
          <cell r="J226">
            <v>0</v>
          </cell>
          <cell r="K226">
            <v>114854</v>
          </cell>
          <cell r="L226">
            <v>0</v>
          </cell>
          <cell r="M226">
            <v>2318466</v>
          </cell>
          <cell r="N226">
            <v>689124</v>
          </cell>
        </row>
        <row r="227">
          <cell r="C227">
            <v>0</v>
          </cell>
          <cell r="D227" t="str">
            <v>04.02.202</v>
          </cell>
          <cell r="E227" t="str">
            <v>Nhổ (dựng) trụ BTLT 8,4m và 8,5m</v>
          </cell>
          <cell r="F227" t="str">
            <v>trụ</v>
          </cell>
          <cell r="G227">
            <v>0</v>
          </cell>
          <cell r="I227">
            <v>413564</v>
          </cell>
          <cell r="K227">
            <v>114854</v>
          </cell>
          <cell r="M227">
            <v>0</v>
          </cell>
          <cell r="N227">
            <v>0</v>
          </cell>
        </row>
        <row r="228">
          <cell r="C228">
            <v>0</v>
          </cell>
          <cell r="D228" t="str">
            <v>04.02.202</v>
          </cell>
          <cell r="E228" t="str">
            <v>Nhổ (dựng) trụ BTLT 10,5m</v>
          </cell>
          <cell r="F228" t="str">
            <v>trụ</v>
          </cell>
          <cell r="G228">
            <v>1</v>
          </cell>
          <cell r="I228">
            <v>413564</v>
          </cell>
          <cell r="J228">
            <v>0</v>
          </cell>
          <cell r="K228">
            <v>114854</v>
          </cell>
          <cell r="L228">
            <v>0</v>
          </cell>
          <cell r="M228">
            <v>413564</v>
          </cell>
          <cell r="N228">
            <v>114854</v>
          </cell>
        </row>
        <row r="229">
          <cell r="C229">
            <v>0</v>
          </cell>
          <cell r="D229" t="str">
            <v>04.02.402</v>
          </cell>
          <cell r="E229" t="str">
            <v>Nhổ (dựng) trụ BTLT 12m</v>
          </cell>
          <cell r="F229" t="str">
            <v>trụ</v>
          </cell>
          <cell r="I229">
            <v>551419</v>
          </cell>
          <cell r="J229">
            <v>673956</v>
          </cell>
          <cell r="K229">
            <v>164077</v>
          </cell>
          <cell r="L229">
            <v>200539</v>
          </cell>
          <cell r="M229">
            <v>0</v>
          </cell>
          <cell r="N229">
            <v>0</v>
          </cell>
        </row>
        <row r="230">
          <cell r="C230">
            <v>0</v>
          </cell>
          <cell r="D230" t="str">
            <v>04.02.402</v>
          </cell>
          <cell r="E230" t="str">
            <v>Nhổ (dựng) trụ BTLT 14m</v>
          </cell>
          <cell r="F230" t="str">
            <v>trụ</v>
          </cell>
          <cell r="I230">
            <v>551419</v>
          </cell>
          <cell r="J230">
            <v>673956</v>
          </cell>
          <cell r="K230">
            <v>164077</v>
          </cell>
          <cell r="L230">
            <v>200539</v>
          </cell>
          <cell r="M230">
            <v>0</v>
          </cell>
          <cell r="N230">
            <v>0</v>
          </cell>
        </row>
        <row r="231">
          <cell r="C231">
            <v>0</v>
          </cell>
          <cell r="D231" t="str">
            <v>04.03.111</v>
          </cell>
          <cell r="E231" t="str">
            <v>Tháo (lắp) xà đơn X-1,66Đ</v>
          </cell>
          <cell r="F231" t="str">
            <v>Bộ</v>
          </cell>
          <cell r="I231">
            <v>266310</v>
          </cell>
          <cell r="J231">
            <v>325490</v>
          </cell>
          <cell r="K231">
            <v>0</v>
          </cell>
          <cell r="L231">
            <v>0</v>
          </cell>
          <cell r="M231">
            <v>0</v>
          </cell>
          <cell r="N231">
            <v>0</v>
          </cell>
        </row>
        <row r="232">
          <cell r="C232">
            <v>0</v>
          </cell>
          <cell r="D232" t="str">
            <v>04.03.121</v>
          </cell>
          <cell r="E232" t="str">
            <v>Tháo (lắp) xà kép X-1,66K</v>
          </cell>
          <cell r="F232" t="str">
            <v>Bộ</v>
          </cell>
          <cell r="I232">
            <v>360302</v>
          </cell>
          <cell r="J232">
            <v>440369</v>
          </cell>
          <cell r="K232">
            <v>0</v>
          </cell>
          <cell r="L232">
            <v>0</v>
          </cell>
          <cell r="M232">
            <v>0</v>
          </cell>
          <cell r="N232">
            <v>0</v>
          </cell>
        </row>
        <row r="233">
          <cell r="C233">
            <v>0</v>
          </cell>
          <cell r="D233" t="str">
            <v>04.03.111</v>
          </cell>
          <cell r="E233" t="str">
            <v>Tháo (lắp) xà đơn X-2,0ĐL2/3</v>
          </cell>
          <cell r="F233" t="str">
            <v>Bộ</v>
          </cell>
          <cell r="I233">
            <v>266310</v>
          </cell>
          <cell r="J233">
            <v>325490</v>
          </cell>
          <cell r="K233">
            <v>0</v>
          </cell>
          <cell r="L233">
            <v>0</v>
          </cell>
          <cell r="M233">
            <v>0</v>
          </cell>
          <cell r="N233">
            <v>0</v>
          </cell>
        </row>
        <row r="234">
          <cell r="C234">
            <v>0</v>
          </cell>
          <cell r="D234" t="str">
            <v>04.03.121</v>
          </cell>
          <cell r="E234" t="str">
            <v>Tháo (lắp) xà kép X-2,0KL2/3</v>
          </cell>
          <cell r="F234" t="str">
            <v>Bộ</v>
          </cell>
          <cell r="I234">
            <v>360302</v>
          </cell>
          <cell r="J234">
            <v>440369</v>
          </cell>
          <cell r="K234">
            <v>0</v>
          </cell>
          <cell r="L234">
            <v>0</v>
          </cell>
          <cell r="M234">
            <v>0</v>
          </cell>
          <cell r="N234">
            <v>0</v>
          </cell>
        </row>
        <row r="235">
          <cell r="C235">
            <v>0</v>
          </cell>
          <cell r="D235" t="str">
            <v>04.03.111(D2.6021d)</v>
          </cell>
          <cell r="E235" t="str">
            <v>Tháo (lắp) xà đơn X-2,1Đ</v>
          </cell>
          <cell r="F235" t="str">
            <v>Bộ</v>
          </cell>
          <cell r="G235">
            <v>1</v>
          </cell>
          <cell r="H235">
            <v>1</v>
          </cell>
          <cell r="I235">
            <v>266310</v>
          </cell>
          <cell r="J235">
            <v>349278</v>
          </cell>
          <cell r="K235">
            <v>0</v>
          </cell>
          <cell r="L235">
            <v>0</v>
          </cell>
          <cell r="M235">
            <v>615588</v>
          </cell>
          <cell r="N235">
            <v>0</v>
          </cell>
        </row>
        <row r="236">
          <cell r="D236" t="str">
            <v>D4.6301</v>
          </cell>
          <cell r="E236" t="str">
            <v>Tháo (lắp) điện kế 1 pha</v>
          </cell>
          <cell r="F236" t="str">
            <v>cái</v>
          </cell>
          <cell r="G236">
            <v>12</v>
          </cell>
          <cell r="H236">
            <v>12</v>
          </cell>
          <cell r="I236">
            <v>10108</v>
          </cell>
          <cell r="J236">
            <v>25271</v>
          </cell>
          <cell r="K236">
            <v>0</v>
          </cell>
          <cell r="L236">
            <v>0</v>
          </cell>
          <cell r="M236">
            <v>424548</v>
          </cell>
          <cell r="N236">
            <v>0</v>
          </cell>
        </row>
        <row r="237">
          <cell r="E237" t="str">
            <v>Boulon móc 16x250</v>
          </cell>
          <cell r="F237" t="str">
            <v>cái</v>
          </cell>
          <cell r="G237">
            <v>1</v>
          </cell>
        </row>
        <row r="238">
          <cell r="E238" t="str">
            <v>Boulon 16x250</v>
          </cell>
          <cell r="F238" t="str">
            <v>cái</v>
          </cell>
          <cell r="G238">
            <v>12</v>
          </cell>
        </row>
        <row r="239">
          <cell r="E239" t="str">
            <v>Tháo lắp bộ đỡ dây cáp ABC</v>
          </cell>
          <cell r="F239" t="str">
            <v>bộ</v>
          </cell>
          <cell r="G239">
            <v>0</v>
          </cell>
          <cell r="H239">
            <v>0</v>
          </cell>
        </row>
        <row r="240">
          <cell r="C240">
            <v>0</v>
          </cell>
          <cell r="D240" t="str">
            <v>04.03.121</v>
          </cell>
          <cell r="E240" t="str">
            <v>Tháo (lắp) xà kép X-2,1K</v>
          </cell>
          <cell r="F240" t="str">
            <v>Bộ</v>
          </cell>
          <cell r="I240">
            <v>360302</v>
          </cell>
          <cell r="J240">
            <v>440369</v>
          </cell>
          <cell r="K240">
            <v>0</v>
          </cell>
          <cell r="L240">
            <v>0</v>
          </cell>
          <cell r="M240">
            <v>0</v>
          </cell>
          <cell r="N240">
            <v>0</v>
          </cell>
        </row>
        <row r="241">
          <cell r="C241">
            <v>0</v>
          </cell>
          <cell r="D241" t="str">
            <v>04.03.111</v>
          </cell>
          <cell r="E241" t="str">
            <v>Tháo (lắp) xà đơn X-22Đ</v>
          </cell>
          <cell r="F241" t="str">
            <v>Bộ</v>
          </cell>
          <cell r="I241">
            <v>266310</v>
          </cell>
          <cell r="J241">
            <v>325490</v>
          </cell>
          <cell r="K241">
            <v>0</v>
          </cell>
          <cell r="L241">
            <v>0</v>
          </cell>
          <cell r="M241">
            <v>0</v>
          </cell>
          <cell r="N241">
            <v>0</v>
          </cell>
        </row>
        <row r="242">
          <cell r="C242">
            <v>0</v>
          </cell>
          <cell r="D242" t="str">
            <v>04.03.122</v>
          </cell>
          <cell r="E242" t="str">
            <v>Tháo (lắp) xà kép X-2,2K</v>
          </cell>
          <cell r="F242" t="str">
            <v>Bộ</v>
          </cell>
          <cell r="I242">
            <v>479358</v>
          </cell>
          <cell r="J242">
            <v>585882</v>
          </cell>
          <cell r="K242">
            <v>0</v>
          </cell>
          <cell r="L242">
            <v>0</v>
          </cell>
          <cell r="M242">
            <v>0</v>
          </cell>
          <cell r="N242">
            <v>0</v>
          </cell>
        </row>
        <row r="243">
          <cell r="C243">
            <v>0</v>
          </cell>
          <cell r="D243" t="str">
            <v>03.09.311</v>
          </cell>
          <cell r="E243" t="str">
            <v xml:space="preserve">Tháo (lắp) Chân sứ đỉnh </v>
          </cell>
          <cell r="F243" t="str">
            <v>Bộ</v>
          </cell>
          <cell r="I243">
            <v>28303</v>
          </cell>
          <cell r="J243">
            <v>34593</v>
          </cell>
          <cell r="K243">
            <v>0</v>
          </cell>
          <cell r="L243">
            <v>0</v>
          </cell>
          <cell r="M243">
            <v>0</v>
          </cell>
          <cell r="N243">
            <v>0</v>
          </cell>
        </row>
        <row r="244">
          <cell r="C244">
            <v>0</v>
          </cell>
          <cell r="D244" t="str">
            <v>03.01.105</v>
          </cell>
          <cell r="E244" t="str">
            <v>Tháo (lắp) Sứ đứng</v>
          </cell>
          <cell r="F244" t="str">
            <v>Sứ</v>
          </cell>
          <cell r="I244">
            <v>47205</v>
          </cell>
          <cell r="J244">
            <v>57695</v>
          </cell>
          <cell r="K244">
            <v>0</v>
          </cell>
          <cell r="L244">
            <v>0</v>
          </cell>
          <cell r="M244">
            <v>0</v>
          </cell>
          <cell r="N244">
            <v>0</v>
          </cell>
        </row>
        <row r="245">
          <cell r="C245">
            <v>0</v>
          </cell>
          <cell r="D245" t="str">
            <v>03.02.101</v>
          </cell>
          <cell r="E245" t="str">
            <v>Tháo (lắp) sứ ống chỉ</v>
          </cell>
          <cell r="F245" t="str">
            <v>Sứ</v>
          </cell>
          <cell r="I245">
            <v>12532</v>
          </cell>
          <cell r="J245">
            <v>15317</v>
          </cell>
          <cell r="K245">
            <v>0</v>
          </cell>
          <cell r="L245">
            <v>0</v>
          </cell>
          <cell r="M245">
            <v>0</v>
          </cell>
          <cell r="N245">
            <v>0</v>
          </cell>
        </row>
        <row r="246">
          <cell r="C246">
            <v>0</v>
          </cell>
          <cell r="D246" t="str">
            <v>03.10.411</v>
          </cell>
          <cell r="E246" t="str">
            <v>Tháo (lắp) Chuỗi sừ treo Polymer</v>
          </cell>
          <cell r="F246" t="str">
            <v>Bộ</v>
          </cell>
          <cell r="I246">
            <v>56857</v>
          </cell>
          <cell r="J246">
            <v>68879</v>
          </cell>
          <cell r="K246">
            <v>0</v>
          </cell>
          <cell r="L246">
            <v>0</v>
          </cell>
          <cell r="M246">
            <v>0</v>
          </cell>
          <cell r="N246">
            <v>0</v>
          </cell>
        </row>
        <row r="247">
          <cell r="C247">
            <v>0</v>
          </cell>
          <cell r="D247" t="str">
            <v>03.07.101</v>
          </cell>
          <cell r="E247" t="str">
            <v>Tháo (lắp) Sứ treo thủy tinh (bộ 2 bát)</v>
          </cell>
          <cell r="F247" t="str">
            <v>Bộ</v>
          </cell>
          <cell r="I247">
            <v>42830</v>
          </cell>
          <cell r="J247">
            <v>52348</v>
          </cell>
          <cell r="K247">
            <v>0</v>
          </cell>
          <cell r="L247">
            <v>0</v>
          </cell>
          <cell r="M247">
            <v>0</v>
          </cell>
          <cell r="N247">
            <v>0</v>
          </cell>
        </row>
        <row r="248">
          <cell r="C248">
            <v>0</v>
          </cell>
          <cell r="D248" t="str">
            <v>03.09.251</v>
          </cell>
          <cell r="E248" t="str">
            <v>Tháo (lắp) bộ chằng</v>
          </cell>
          <cell r="F248" t="str">
            <v>Bộ</v>
          </cell>
          <cell r="I248">
            <v>101440</v>
          </cell>
          <cell r="J248">
            <v>123983</v>
          </cell>
          <cell r="K248">
            <v>0</v>
          </cell>
          <cell r="L248">
            <v>0</v>
          </cell>
          <cell r="M248">
            <v>0</v>
          </cell>
          <cell r="N248">
            <v>0</v>
          </cell>
        </row>
        <row r="249">
          <cell r="C249">
            <v>0</v>
          </cell>
          <cell r="D249" t="str">
            <v>05.02.101</v>
          </cell>
          <cell r="E249" t="str">
            <v>Tháo hạ, căng dây AC50, AC70</v>
          </cell>
          <cell r="F249" t="str">
            <v>km</v>
          </cell>
          <cell r="I249">
            <v>1500382</v>
          </cell>
          <cell r="J249">
            <v>1833800</v>
          </cell>
          <cell r="K249">
            <v>157461</v>
          </cell>
          <cell r="L249">
            <v>192453</v>
          </cell>
          <cell r="M249">
            <v>0</v>
          </cell>
          <cell r="N249">
            <v>0</v>
          </cell>
        </row>
        <row r="250">
          <cell r="D250" t="str">
            <v>05.01.201</v>
          </cell>
          <cell r="E250" t="str">
            <v>Tháo hạ (căng) dây DuAV2x7mm2</v>
          </cell>
          <cell r="F250" t="str">
            <v>dây</v>
          </cell>
          <cell r="I250">
            <v>56356</v>
          </cell>
          <cell r="K250">
            <v>0</v>
          </cell>
          <cell r="L250">
            <v>0</v>
          </cell>
          <cell r="M250">
            <v>0</v>
          </cell>
          <cell r="N250">
            <v>0</v>
          </cell>
        </row>
        <row r="251">
          <cell r="D251" t="str">
            <v>11.03.101</v>
          </cell>
          <cell r="E251" t="str">
            <v>Tháo (lắp hộp Domino)</v>
          </cell>
          <cell r="F251" t="str">
            <v>cái</v>
          </cell>
          <cell r="I251">
            <v>94069</v>
          </cell>
          <cell r="K251">
            <v>0</v>
          </cell>
          <cell r="L251">
            <v>0</v>
          </cell>
          <cell r="M251">
            <v>0</v>
          </cell>
          <cell r="N251">
            <v>0</v>
          </cell>
        </row>
        <row r="252">
          <cell r="D252" t="str">
            <v>03.09.271</v>
          </cell>
          <cell r="E252" t="str">
            <v>Tháo (lắp) Rack 3</v>
          </cell>
          <cell r="F252" t="str">
            <v>Bộ</v>
          </cell>
          <cell r="I252">
            <v>24797</v>
          </cell>
          <cell r="J252">
            <v>30307</v>
          </cell>
          <cell r="K252">
            <v>0</v>
          </cell>
          <cell r="L252">
            <v>0</v>
          </cell>
          <cell r="M252">
            <v>0</v>
          </cell>
          <cell r="N252">
            <v>0</v>
          </cell>
        </row>
        <row r="253">
          <cell r="D253" t="str">
            <v>03.09.271(D3.1215)</v>
          </cell>
          <cell r="E253" t="str">
            <v>Tháo (lắp) Rack 4</v>
          </cell>
          <cell r="F253" t="str">
            <v>Bộ</v>
          </cell>
          <cell r="G253">
            <v>8</v>
          </cell>
          <cell r="H253">
            <v>8</v>
          </cell>
          <cell r="I253">
            <v>24797</v>
          </cell>
          <cell r="J253">
            <v>153065</v>
          </cell>
          <cell r="K253">
            <v>0</v>
          </cell>
          <cell r="L253">
            <v>0</v>
          </cell>
          <cell r="M253">
            <v>1422896</v>
          </cell>
          <cell r="N253">
            <v>0</v>
          </cell>
        </row>
        <row r="254">
          <cell r="D254" t="str">
            <v>03.09.261</v>
          </cell>
          <cell r="E254" t="str">
            <v>Tháo (lắp) ghíp IPC</v>
          </cell>
          <cell r="F254" t="str">
            <v>cái</v>
          </cell>
          <cell r="I254">
            <v>56356</v>
          </cell>
          <cell r="J254">
            <v>68879</v>
          </cell>
          <cell r="K254">
            <v>0</v>
          </cell>
          <cell r="L254">
            <v>0</v>
          </cell>
          <cell r="M254">
            <v>0</v>
          </cell>
          <cell r="N254">
            <v>0</v>
          </cell>
        </row>
        <row r="255">
          <cell r="D255" t="str">
            <v>05.02.202</v>
          </cell>
          <cell r="E255" t="str">
            <v>Tháo hạ (căng) dây AV95, A95</v>
          </cell>
          <cell r="F255" t="str">
            <v>km</v>
          </cell>
          <cell r="I255">
            <v>1935201</v>
          </cell>
          <cell r="J255">
            <v>2389137</v>
          </cell>
          <cell r="K255">
            <v>157461</v>
          </cell>
          <cell r="L255">
            <v>195030</v>
          </cell>
          <cell r="M255">
            <v>0</v>
          </cell>
          <cell r="N255">
            <v>0</v>
          </cell>
        </row>
        <row r="256">
          <cell r="D256" t="str">
            <v>07.10.401</v>
          </cell>
          <cell r="E256" t="str">
            <v>Tháo (lắp) MBA ≤50KVA</v>
          </cell>
          <cell r="F256" t="str">
            <v>máy</v>
          </cell>
          <cell r="I256">
            <v>626871</v>
          </cell>
          <cell r="J256">
            <v>768804</v>
          </cell>
          <cell r="K256">
            <v>511902</v>
          </cell>
          <cell r="L256">
            <v>511902</v>
          </cell>
          <cell r="M256">
            <v>0</v>
          </cell>
          <cell r="N256">
            <v>0</v>
          </cell>
        </row>
        <row r="257">
          <cell r="C257">
            <v>0</v>
          </cell>
          <cell r="D257" t="str">
            <v>07.10.402</v>
          </cell>
          <cell r="E257" t="str">
            <v>Tháo (lắp) MBA ≤100KVA</v>
          </cell>
          <cell r="F257" t="str">
            <v xml:space="preserve">trạm </v>
          </cell>
          <cell r="I257">
            <v>626871</v>
          </cell>
          <cell r="J257">
            <v>887081</v>
          </cell>
          <cell r="K257">
            <v>511902</v>
          </cell>
          <cell r="L257">
            <v>511902</v>
          </cell>
          <cell r="M257">
            <v>0</v>
          </cell>
          <cell r="N257">
            <v>0</v>
          </cell>
        </row>
        <row r="258">
          <cell r="C258">
            <v>0</v>
          </cell>
          <cell r="D258" t="str">
            <v>13.01.001</v>
          </cell>
          <cell r="E258" t="str">
            <v>Tháo (lắp) thùng trạm 1 pha</v>
          </cell>
          <cell r="F258" t="str">
            <v>cái</v>
          </cell>
          <cell r="I258">
            <v>445280</v>
          </cell>
          <cell r="J258">
            <v>667920</v>
          </cell>
          <cell r="K258">
            <v>0</v>
          </cell>
          <cell r="L258">
            <v>0</v>
          </cell>
          <cell r="M258">
            <v>0</v>
          </cell>
          <cell r="N258">
            <v>0</v>
          </cell>
        </row>
        <row r="259">
          <cell r="C259">
            <v>0</v>
          </cell>
          <cell r="D259" t="str">
            <v>11.07.206</v>
          </cell>
          <cell r="E259" t="str">
            <v>Tháo (lắp) MCCB 250A</v>
          </cell>
          <cell r="F259" t="str">
            <v>cái</v>
          </cell>
          <cell r="I259">
            <v>356224</v>
          </cell>
          <cell r="J259">
            <v>534336</v>
          </cell>
          <cell r="K259">
            <v>0</v>
          </cell>
          <cell r="L259">
            <v>0</v>
          </cell>
          <cell r="M259">
            <v>0</v>
          </cell>
          <cell r="N259">
            <v>0</v>
          </cell>
        </row>
        <row r="260">
          <cell r="C260">
            <v>0</v>
          </cell>
          <cell r="D260" t="str">
            <v>14.04.005</v>
          </cell>
          <cell r="E260" t="str">
            <v>Tháo (lắp) bộ FCO</v>
          </cell>
          <cell r="F260" t="str">
            <v>cái</v>
          </cell>
          <cell r="I260">
            <v>541015</v>
          </cell>
          <cell r="J260">
            <v>661241</v>
          </cell>
          <cell r="K260">
            <v>0</v>
          </cell>
          <cell r="L260">
            <v>0</v>
          </cell>
          <cell r="M260">
            <v>0</v>
          </cell>
          <cell r="N260">
            <v>0</v>
          </cell>
        </row>
        <row r="261">
          <cell r="C261">
            <v>0</v>
          </cell>
          <cell r="D261" t="str">
            <v>09.05.004</v>
          </cell>
          <cell r="E261" t="str">
            <v>Tháo (lắp) bộ LA</v>
          </cell>
          <cell r="F261" t="str">
            <v>cái</v>
          </cell>
          <cell r="I261">
            <v>202881</v>
          </cell>
          <cell r="J261">
            <v>247965</v>
          </cell>
          <cell r="K261">
            <v>0</v>
          </cell>
          <cell r="L261">
            <v>0</v>
          </cell>
          <cell r="M261">
            <v>0</v>
          </cell>
          <cell r="N261">
            <v>0</v>
          </cell>
        </row>
        <row r="262">
          <cell r="B262" t="str">
            <v>T1-8</v>
          </cell>
          <cell r="C262">
            <v>8</v>
          </cell>
          <cell r="D262" t="str">
            <v>Nhánh 3P Láng Cát Giồng Ông Đông (Giồng Ông Đông 2A)</v>
          </cell>
          <cell r="M262">
            <v>4875536</v>
          </cell>
          <cell r="N262">
            <v>1033686</v>
          </cell>
        </row>
        <row r="263">
          <cell r="C263">
            <v>0</v>
          </cell>
          <cell r="D263" t="str">
            <v>04.02.102</v>
          </cell>
          <cell r="E263" t="str">
            <v>Nhổ (dựng) trụ BTLT 7,5m</v>
          </cell>
          <cell r="F263" t="str">
            <v>trụ</v>
          </cell>
          <cell r="G263">
            <v>9</v>
          </cell>
          <cell r="I263">
            <v>386411</v>
          </cell>
          <cell r="K263">
            <v>114854</v>
          </cell>
          <cell r="M263">
            <v>3477699</v>
          </cell>
          <cell r="N263">
            <v>1033686</v>
          </cell>
        </row>
        <row r="264">
          <cell r="C264">
            <v>0</v>
          </cell>
          <cell r="D264" t="str">
            <v>04.02.202</v>
          </cell>
          <cell r="E264" t="str">
            <v>Nhổ (dựng) trụ BTLT 8,4m và 8,5m</v>
          </cell>
          <cell r="F264" t="str">
            <v>trụ</v>
          </cell>
          <cell r="G264">
            <v>0</v>
          </cell>
          <cell r="I264">
            <v>413564</v>
          </cell>
          <cell r="J264">
            <v>505467</v>
          </cell>
          <cell r="K264">
            <v>114854</v>
          </cell>
          <cell r="L264">
            <v>140377</v>
          </cell>
          <cell r="M264">
            <v>0</v>
          </cell>
          <cell r="N264">
            <v>0</v>
          </cell>
        </row>
        <row r="265">
          <cell r="C265">
            <v>0</v>
          </cell>
          <cell r="D265" t="str">
            <v>04.02.302</v>
          </cell>
          <cell r="E265" t="str">
            <v>Nhổ (dựng) trụ BTLT 10,5m</v>
          </cell>
          <cell r="F265" t="str">
            <v>trụ</v>
          </cell>
          <cell r="G265">
            <v>0</v>
          </cell>
          <cell r="I265">
            <v>442806</v>
          </cell>
          <cell r="K265">
            <v>164077</v>
          </cell>
          <cell r="M265">
            <v>0</v>
          </cell>
          <cell r="N265">
            <v>0</v>
          </cell>
        </row>
        <row r="266">
          <cell r="C266">
            <v>0</v>
          </cell>
          <cell r="D266" t="str">
            <v>04.02.402</v>
          </cell>
          <cell r="E266" t="str">
            <v>Nhổ (dựng) trụ BTLT 12m</v>
          </cell>
          <cell r="F266" t="str">
            <v>trụ</v>
          </cell>
          <cell r="I266">
            <v>442806</v>
          </cell>
          <cell r="K266">
            <v>164077</v>
          </cell>
          <cell r="M266">
            <v>0</v>
          </cell>
          <cell r="N266">
            <v>0</v>
          </cell>
        </row>
        <row r="267">
          <cell r="C267">
            <v>0</v>
          </cell>
          <cell r="D267" t="str">
            <v>04.02.402</v>
          </cell>
          <cell r="E267" t="str">
            <v>Nhổ (dựng) trụ BTLT 14m</v>
          </cell>
          <cell r="F267" t="str">
            <v>trụ</v>
          </cell>
          <cell r="I267">
            <v>551419</v>
          </cell>
          <cell r="J267">
            <v>673956</v>
          </cell>
          <cell r="K267">
            <v>164077</v>
          </cell>
          <cell r="L267">
            <v>200539</v>
          </cell>
          <cell r="M267">
            <v>0</v>
          </cell>
          <cell r="N267">
            <v>0</v>
          </cell>
        </row>
        <row r="268">
          <cell r="E268" t="str">
            <v>Boulon móc 16x250</v>
          </cell>
          <cell r="F268" t="str">
            <v>cái</v>
          </cell>
          <cell r="G268">
            <v>9</v>
          </cell>
        </row>
        <row r="269">
          <cell r="E269" t="str">
            <v>Boulon 16x250</v>
          </cell>
          <cell r="F269" t="str">
            <v>cái</v>
          </cell>
          <cell r="G269">
            <v>7</v>
          </cell>
        </row>
        <row r="270">
          <cell r="D270" t="str">
            <v>D4.6301</v>
          </cell>
          <cell r="E270" t="str">
            <v>Tháo (lắp) điện kế 1 pha</v>
          </cell>
          <cell r="F270" t="str">
            <v>cái</v>
          </cell>
          <cell r="G270">
            <v>14</v>
          </cell>
          <cell r="H270">
            <v>14</v>
          </cell>
          <cell r="I270">
            <v>10108</v>
          </cell>
          <cell r="J270">
            <v>25271</v>
          </cell>
          <cell r="K270">
            <v>0</v>
          </cell>
          <cell r="L270">
            <v>0</v>
          </cell>
          <cell r="M270">
            <v>495306</v>
          </cell>
          <cell r="N270">
            <v>0</v>
          </cell>
        </row>
        <row r="271">
          <cell r="D271" t="str">
            <v>D4.6203</v>
          </cell>
          <cell r="E271" t="str">
            <v>Tháo lắp bộ đỡ dây cáp ABC  (Dây điện kế)</v>
          </cell>
          <cell r="F271" t="str">
            <v>bộ</v>
          </cell>
          <cell r="G271">
            <v>7</v>
          </cell>
          <cell r="H271">
            <v>7</v>
          </cell>
          <cell r="I271">
            <v>128933</v>
          </cell>
          <cell r="J271">
            <v>0</v>
          </cell>
          <cell r="K271">
            <v>0</v>
          </cell>
          <cell r="L271">
            <v>0</v>
          </cell>
          <cell r="M271">
            <v>902531</v>
          </cell>
          <cell r="N271">
            <v>0</v>
          </cell>
        </row>
        <row r="272">
          <cell r="C272">
            <v>0</v>
          </cell>
          <cell r="D272" t="str">
            <v>04.03.111</v>
          </cell>
          <cell r="E272" t="str">
            <v>Tháo (lắp) xà đơn X-1,66Đ</v>
          </cell>
          <cell r="F272" t="str">
            <v>Bộ</v>
          </cell>
          <cell r="I272">
            <v>266310</v>
          </cell>
          <cell r="J272">
            <v>325490</v>
          </cell>
          <cell r="K272">
            <v>0</v>
          </cell>
          <cell r="L272">
            <v>0</v>
          </cell>
          <cell r="M272">
            <v>0</v>
          </cell>
          <cell r="N272">
            <v>0</v>
          </cell>
        </row>
        <row r="273">
          <cell r="C273">
            <v>0</v>
          </cell>
          <cell r="D273" t="str">
            <v>04.03.121</v>
          </cell>
          <cell r="E273" t="str">
            <v>Tháo (lắp) xà kép X-1,66K</v>
          </cell>
          <cell r="F273" t="str">
            <v>Bộ</v>
          </cell>
          <cell r="I273">
            <v>360302</v>
          </cell>
          <cell r="J273">
            <v>440369</v>
          </cell>
          <cell r="K273">
            <v>0</v>
          </cell>
          <cell r="L273">
            <v>0</v>
          </cell>
          <cell r="M273">
            <v>0</v>
          </cell>
          <cell r="N273">
            <v>0</v>
          </cell>
        </row>
        <row r="274">
          <cell r="C274">
            <v>0</v>
          </cell>
          <cell r="D274" t="str">
            <v>04.03.111</v>
          </cell>
          <cell r="E274" t="str">
            <v>Tháo (lắp) xà đơn X-2,0ĐL2/3</v>
          </cell>
          <cell r="F274" t="str">
            <v>Bộ</v>
          </cell>
          <cell r="I274">
            <v>266310</v>
          </cell>
          <cell r="J274">
            <v>328778</v>
          </cell>
          <cell r="K274">
            <v>0</v>
          </cell>
          <cell r="L274">
            <v>0</v>
          </cell>
          <cell r="M274">
            <v>0</v>
          </cell>
          <cell r="N274">
            <v>0</v>
          </cell>
        </row>
        <row r="275">
          <cell r="C275">
            <v>0</v>
          </cell>
          <cell r="D275" t="str">
            <v>04.03.121</v>
          </cell>
          <cell r="E275" t="str">
            <v>Tháo (lắp) xà kép X-2,0KL2/3</v>
          </cell>
          <cell r="F275" t="str">
            <v>Bộ</v>
          </cell>
          <cell r="I275">
            <v>360302</v>
          </cell>
          <cell r="J275">
            <v>440369</v>
          </cell>
          <cell r="K275">
            <v>0</v>
          </cell>
          <cell r="L275">
            <v>0</v>
          </cell>
          <cell r="M275">
            <v>0</v>
          </cell>
          <cell r="N275">
            <v>0</v>
          </cell>
        </row>
        <row r="276">
          <cell r="C276">
            <v>0</v>
          </cell>
          <cell r="D276" t="str">
            <v>04.03.111</v>
          </cell>
          <cell r="E276" t="str">
            <v>Tháo (lắp) xà đơn X-2,1Đ</v>
          </cell>
          <cell r="F276" t="str">
            <v>Bộ</v>
          </cell>
          <cell r="I276">
            <v>266310</v>
          </cell>
          <cell r="J276">
            <v>325490</v>
          </cell>
          <cell r="K276">
            <v>0</v>
          </cell>
          <cell r="L276">
            <v>0</v>
          </cell>
          <cell r="M276">
            <v>0</v>
          </cell>
          <cell r="N276">
            <v>0</v>
          </cell>
        </row>
        <row r="277">
          <cell r="C277">
            <v>0</v>
          </cell>
          <cell r="D277" t="str">
            <v>04.03.121</v>
          </cell>
          <cell r="E277" t="str">
            <v>Tháo (lắp) xà kép X-2,1K</v>
          </cell>
          <cell r="F277" t="str">
            <v>Bộ</v>
          </cell>
          <cell r="I277">
            <v>360302</v>
          </cell>
          <cell r="J277">
            <v>440369</v>
          </cell>
          <cell r="K277">
            <v>0</v>
          </cell>
          <cell r="L277">
            <v>0</v>
          </cell>
          <cell r="M277">
            <v>0</v>
          </cell>
          <cell r="N277">
            <v>0</v>
          </cell>
        </row>
        <row r="278">
          <cell r="C278">
            <v>0</v>
          </cell>
          <cell r="D278" t="str">
            <v>04.03.111</v>
          </cell>
          <cell r="E278" t="str">
            <v>Tháo (lắp) xà đơn X-22Đ</v>
          </cell>
          <cell r="F278" t="str">
            <v>Bộ</v>
          </cell>
          <cell r="I278">
            <v>266310</v>
          </cell>
          <cell r="J278">
            <v>325490</v>
          </cell>
          <cell r="K278">
            <v>0</v>
          </cell>
          <cell r="L278">
            <v>0</v>
          </cell>
          <cell r="M278">
            <v>0</v>
          </cell>
          <cell r="N278">
            <v>0</v>
          </cell>
        </row>
        <row r="279">
          <cell r="C279">
            <v>0</v>
          </cell>
          <cell r="D279" t="str">
            <v>04.03.122</v>
          </cell>
          <cell r="E279" t="str">
            <v>Tháo (lắp) xà kép X-2,2K</v>
          </cell>
          <cell r="F279" t="str">
            <v>Bộ</v>
          </cell>
          <cell r="I279">
            <v>479358</v>
          </cell>
          <cell r="J279">
            <v>585882</v>
          </cell>
          <cell r="K279">
            <v>0</v>
          </cell>
          <cell r="L279">
            <v>0</v>
          </cell>
          <cell r="M279">
            <v>0</v>
          </cell>
          <cell r="N279">
            <v>0</v>
          </cell>
        </row>
        <row r="280">
          <cell r="C280">
            <v>0</v>
          </cell>
          <cell r="D280" t="str">
            <v>03.09.311</v>
          </cell>
          <cell r="E280" t="str">
            <v xml:space="preserve">Tháo (lắp) Chân sứ đỉnh </v>
          </cell>
          <cell r="F280" t="str">
            <v>Bộ</v>
          </cell>
          <cell r="I280">
            <v>14152</v>
          </cell>
          <cell r="K280">
            <v>0</v>
          </cell>
          <cell r="L280">
            <v>0</v>
          </cell>
          <cell r="M280">
            <v>0</v>
          </cell>
          <cell r="N280">
            <v>0</v>
          </cell>
        </row>
        <row r="281">
          <cell r="C281">
            <v>0</v>
          </cell>
          <cell r="D281" t="str">
            <v>03.01.105</v>
          </cell>
          <cell r="E281" t="str">
            <v>Tháo (lắp) Sứ đứng</v>
          </cell>
          <cell r="F281" t="str">
            <v>Sứ</v>
          </cell>
          <cell r="I281">
            <v>47205</v>
          </cell>
          <cell r="J281">
            <v>57695</v>
          </cell>
          <cell r="K281">
            <v>0</v>
          </cell>
          <cell r="L281">
            <v>0</v>
          </cell>
          <cell r="M281">
            <v>0</v>
          </cell>
          <cell r="N281">
            <v>0</v>
          </cell>
        </row>
        <row r="282">
          <cell r="C282">
            <v>0</v>
          </cell>
          <cell r="D282" t="str">
            <v>03.02.101</v>
          </cell>
          <cell r="E282" t="str">
            <v>Tháo (lắp) sứ ống chỉ</v>
          </cell>
          <cell r="F282" t="str">
            <v>Sứ</v>
          </cell>
          <cell r="I282">
            <v>12532</v>
          </cell>
          <cell r="J282">
            <v>15317</v>
          </cell>
          <cell r="K282">
            <v>0</v>
          </cell>
          <cell r="L282">
            <v>0</v>
          </cell>
          <cell r="M282">
            <v>0</v>
          </cell>
          <cell r="N282">
            <v>0</v>
          </cell>
        </row>
        <row r="283">
          <cell r="C283">
            <v>0</v>
          </cell>
          <cell r="D283" t="str">
            <v>03.10.411</v>
          </cell>
          <cell r="E283" t="str">
            <v>Tháo (lắp) Chuỗi sừ treo Polymer</v>
          </cell>
          <cell r="F283" t="str">
            <v>Bộ</v>
          </cell>
          <cell r="I283">
            <v>56857</v>
          </cell>
          <cell r="K283">
            <v>0</v>
          </cell>
          <cell r="L283">
            <v>0</v>
          </cell>
          <cell r="M283">
            <v>0</v>
          </cell>
          <cell r="N283">
            <v>0</v>
          </cell>
        </row>
        <row r="284">
          <cell r="C284">
            <v>0</v>
          </cell>
          <cell r="D284" t="str">
            <v>03.07.101</v>
          </cell>
          <cell r="E284" t="str">
            <v>Tháo (lắp) Sứ treo thủy tinh (bộ 2 bát)</v>
          </cell>
          <cell r="F284" t="str">
            <v>Bộ</v>
          </cell>
          <cell r="I284">
            <v>42830</v>
          </cell>
          <cell r="K284">
            <v>0</v>
          </cell>
          <cell r="L284">
            <v>0</v>
          </cell>
          <cell r="M284">
            <v>0</v>
          </cell>
          <cell r="N284">
            <v>0</v>
          </cell>
        </row>
        <row r="285">
          <cell r="C285">
            <v>0</v>
          </cell>
          <cell r="D285" t="str">
            <v>03.09.251</v>
          </cell>
          <cell r="E285" t="str">
            <v>Tháo (lắp) bộ chằng</v>
          </cell>
          <cell r="F285" t="str">
            <v>Bộ</v>
          </cell>
          <cell r="G285">
            <v>0</v>
          </cell>
          <cell r="I285">
            <v>101440</v>
          </cell>
          <cell r="J285">
            <v>123983</v>
          </cell>
          <cell r="K285">
            <v>0</v>
          </cell>
          <cell r="L285">
            <v>0</v>
          </cell>
          <cell r="M285">
            <v>0</v>
          </cell>
          <cell r="N285">
            <v>0</v>
          </cell>
        </row>
        <row r="286">
          <cell r="C286">
            <v>0</v>
          </cell>
          <cell r="D286" t="str">
            <v>05.02.101</v>
          </cell>
          <cell r="E286" t="str">
            <v>Tháo hạ, căng dây AC50, AC70</v>
          </cell>
          <cell r="F286" t="str">
            <v>km</v>
          </cell>
          <cell r="G286">
            <v>0</v>
          </cell>
          <cell r="I286">
            <v>1500382</v>
          </cell>
          <cell r="J286">
            <v>1833800</v>
          </cell>
          <cell r="K286">
            <v>157461</v>
          </cell>
          <cell r="L286">
            <v>192453</v>
          </cell>
          <cell r="M286">
            <v>0</v>
          </cell>
          <cell r="N286">
            <v>0</v>
          </cell>
        </row>
        <row r="287">
          <cell r="D287" t="str">
            <v>05.01.201</v>
          </cell>
          <cell r="E287" t="str">
            <v>Tháo hạ (căng) dây DuAV2x7mm2</v>
          </cell>
          <cell r="F287" t="str">
            <v>km</v>
          </cell>
          <cell r="I287">
            <v>1399473</v>
          </cell>
          <cell r="J287">
            <v>1710467</v>
          </cell>
          <cell r="K287">
            <v>0</v>
          </cell>
          <cell r="L287">
            <v>0</v>
          </cell>
          <cell r="M287">
            <v>0</v>
          </cell>
          <cell r="N287">
            <v>0</v>
          </cell>
        </row>
        <row r="288">
          <cell r="D288" t="str">
            <v>11.03.204</v>
          </cell>
          <cell r="E288" t="str">
            <v>Tháo (lắp hộp Domino)</v>
          </cell>
          <cell r="F288" t="str">
            <v>cái</v>
          </cell>
          <cell r="I288">
            <v>146055</v>
          </cell>
          <cell r="J288">
            <v>219082</v>
          </cell>
          <cell r="K288">
            <v>0</v>
          </cell>
          <cell r="L288">
            <v>0</v>
          </cell>
          <cell r="M288">
            <v>0</v>
          </cell>
          <cell r="N288">
            <v>0</v>
          </cell>
        </row>
        <row r="289">
          <cell r="D289" t="str">
            <v>03.09.271</v>
          </cell>
          <cell r="E289" t="str">
            <v>Tháo (lắp) Rack 3</v>
          </cell>
          <cell r="F289" t="str">
            <v>Bộ</v>
          </cell>
          <cell r="I289">
            <v>24797</v>
          </cell>
          <cell r="J289">
            <v>30307</v>
          </cell>
          <cell r="K289">
            <v>0</v>
          </cell>
          <cell r="L289">
            <v>0</v>
          </cell>
          <cell r="M289">
            <v>0</v>
          </cell>
          <cell r="N289">
            <v>0</v>
          </cell>
        </row>
        <row r="290">
          <cell r="D290" t="str">
            <v>03.09.271</v>
          </cell>
          <cell r="E290" t="str">
            <v>Tháo (lắp) Rack 4</v>
          </cell>
          <cell r="F290" t="str">
            <v>Bộ</v>
          </cell>
          <cell r="K290">
            <v>0</v>
          </cell>
          <cell r="L290">
            <v>0</v>
          </cell>
          <cell r="M290">
            <v>0</v>
          </cell>
          <cell r="N290">
            <v>0</v>
          </cell>
        </row>
        <row r="291">
          <cell r="D291" t="str">
            <v>03.09.261</v>
          </cell>
          <cell r="E291" t="str">
            <v>Tháo (lắp) ghíp IPC</v>
          </cell>
          <cell r="F291" t="str">
            <v>cái</v>
          </cell>
          <cell r="I291">
            <v>56356</v>
          </cell>
          <cell r="J291">
            <v>68879</v>
          </cell>
          <cell r="K291">
            <v>0</v>
          </cell>
          <cell r="L291">
            <v>0</v>
          </cell>
          <cell r="M291">
            <v>0</v>
          </cell>
          <cell r="N291">
            <v>0</v>
          </cell>
        </row>
        <row r="292">
          <cell r="D292" t="str">
            <v>05.02.202</v>
          </cell>
          <cell r="E292" t="str">
            <v>Tháo hạ (căng) dây AV95, A95</v>
          </cell>
          <cell r="F292" t="str">
            <v>km</v>
          </cell>
          <cell r="I292">
            <v>1935201</v>
          </cell>
          <cell r="J292">
            <v>2389137</v>
          </cell>
          <cell r="K292">
            <v>157461</v>
          </cell>
          <cell r="L292">
            <v>195030</v>
          </cell>
          <cell r="M292">
            <v>0</v>
          </cell>
          <cell r="N292">
            <v>0</v>
          </cell>
        </row>
        <row r="293">
          <cell r="D293" t="str">
            <v>07.10.401</v>
          </cell>
          <cell r="E293" t="str">
            <v>Tháo (lắp) MBA ≤50KVA</v>
          </cell>
          <cell r="F293" t="str">
            <v>máy</v>
          </cell>
          <cell r="I293">
            <v>626871</v>
          </cell>
          <cell r="J293">
            <v>768804</v>
          </cell>
          <cell r="K293">
            <v>511902</v>
          </cell>
          <cell r="L293">
            <v>511902</v>
          </cell>
          <cell r="M293">
            <v>0</v>
          </cell>
          <cell r="N293">
            <v>0</v>
          </cell>
        </row>
        <row r="294">
          <cell r="C294">
            <v>0</v>
          </cell>
          <cell r="D294" t="str">
            <v>07.10.402</v>
          </cell>
          <cell r="E294" t="str">
            <v>Tháo (lắp) MBA ≤100KVA</v>
          </cell>
          <cell r="F294" t="str">
            <v xml:space="preserve">trạm </v>
          </cell>
          <cell r="I294">
            <v>626871</v>
          </cell>
          <cell r="J294">
            <v>887081</v>
          </cell>
          <cell r="K294">
            <v>511902</v>
          </cell>
          <cell r="L294">
            <v>511902</v>
          </cell>
          <cell r="M294">
            <v>0</v>
          </cell>
          <cell r="N294">
            <v>0</v>
          </cell>
        </row>
        <row r="295">
          <cell r="C295">
            <v>0</v>
          </cell>
          <cell r="D295" t="str">
            <v>13.01.001</v>
          </cell>
          <cell r="E295" t="str">
            <v>Tháo (lắp) thùng trạm 1 pha</v>
          </cell>
          <cell r="F295" t="str">
            <v>cái</v>
          </cell>
          <cell r="I295">
            <v>445280</v>
          </cell>
          <cell r="J295">
            <v>667920</v>
          </cell>
          <cell r="K295">
            <v>0</v>
          </cell>
          <cell r="L295">
            <v>0</v>
          </cell>
          <cell r="M295">
            <v>0</v>
          </cell>
          <cell r="N295">
            <v>0</v>
          </cell>
        </row>
        <row r="296">
          <cell r="C296">
            <v>0</v>
          </cell>
          <cell r="D296" t="str">
            <v>11.07.206</v>
          </cell>
          <cell r="E296" t="str">
            <v>Tháo (lắp) MCCB 250A</v>
          </cell>
          <cell r="F296" t="str">
            <v>cái</v>
          </cell>
          <cell r="I296">
            <v>356224</v>
          </cell>
          <cell r="J296">
            <v>534336</v>
          </cell>
          <cell r="K296">
            <v>0</v>
          </cell>
          <cell r="L296">
            <v>0</v>
          </cell>
          <cell r="M296">
            <v>0</v>
          </cell>
          <cell r="N296">
            <v>0</v>
          </cell>
        </row>
        <row r="297">
          <cell r="C297">
            <v>0</v>
          </cell>
          <cell r="D297" t="str">
            <v>14.04.005</v>
          </cell>
          <cell r="E297" t="str">
            <v>Tháo (lắp) bộ FCO</v>
          </cell>
          <cell r="F297" t="str">
            <v>cái</v>
          </cell>
          <cell r="I297">
            <v>541015</v>
          </cell>
          <cell r="J297">
            <v>661241</v>
          </cell>
          <cell r="K297">
            <v>0</v>
          </cell>
          <cell r="L297">
            <v>0</v>
          </cell>
          <cell r="M297">
            <v>0</v>
          </cell>
          <cell r="N297">
            <v>0</v>
          </cell>
        </row>
        <row r="298">
          <cell r="C298">
            <v>0</v>
          </cell>
          <cell r="D298" t="str">
            <v>09.05.004</v>
          </cell>
          <cell r="E298" t="str">
            <v>Tháo (lắp) bộ LA</v>
          </cell>
          <cell r="F298" t="str">
            <v>cái</v>
          </cell>
          <cell r="I298">
            <v>202881</v>
          </cell>
          <cell r="J298">
            <v>247965</v>
          </cell>
          <cell r="K298">
            <v>0</v>
          </cell>
          <cell r="L298">
            <v>0</v>
          </cell>
          <cell r="M298">
            <v>0</v>
          </cell>
          <cell r="N298">
            <v>0</v>
          </cell>
        </row>
        <row r="299">
          <cell r="B299" t="str">
            <v>T2</v>
          </cell>
          <cell r="C299">
            <v>9</v>
          </cell>
          <cell r="D299" t="str">
            <v>Nhánh 1P Đường Bến Cái Sìn - Ấp 5 xã Long Thọ (Long Thọ 15)</v>
          </cell>
          <cell r="M299">
            <v>3459154</v>
          </cell>
          <cell r="N299">
            <v>574270</v>
          </cell>
        </row>
        <row r="300">
          <cell r="C300">
            <v>0</v>
          </cell>
          <cell r="D300" t="str">
            <v>04.02.102</v>
          </cell>
          <cell r="E300" t="str">
            <v>Nhổ (dựng) trụ BTLT 7,5m</v>
          </cell>
          <cell r="F300" t="str">
            <v>trụ</v>
          </cell>
          <cell r="G300">
            <v>5</v>
          </cell>
          <cell r="I300">
            <v>386411</v>
          </cell>
          <cell r="J300">
            <v>0</v>
          </cell>
          <cell r="K300">
            <v>114854</v>
          </cell>
          <cell r="L300">
            <v>0</v>
          </cell>
          <cell r="M300">
            <v>1932055</v>
          </cell>
          <cell r="N300">
            <v>574270</v>
          </cell>
        </row>
        <row r="301">
          <cell r="C301">
            <v>0</v>
          </cell>
          <cell r="D301" t="str">
            <v>04.02.202</v>
          </cell>
          <cell r="E301" t="str">
            <v>Nhổ (dựng) trụ BTLT 8,4m và 8,5m</v>
          </cell>
          <cell r="F301" t="str">
            <v>trụ</v>
          </cell>
          <cell r="I301">
            <v>413564</v>
          </cell>
          <cell r="J301">
            <v>505467</v>
          </cell>
          <cell r="K301">
            <v>114854</v>
          </cell>
          <cell r="L301">
            <v>140377</v>
          </cell>
          <cell r="M301">
            <v>0</v>
          </cell>
          <cell r="N301">
            <v>0</v>
          </cell>
        </row>
        <row r="302">
          <cell r="C302">
            <v>0</v>
          </cell>
          <cell r="D302" t="str">
            <v>04.02.302</v>
          </cell>
          <cell r="E302" t="str">
            <v>Nhổ (dựng) trụ BTLT 10,5m</v>
          </cell>
          <cell r="F302" t="str">
            <v>trụ</v>
          </cell>
          <cell r="I302">
            <v>442806</v>
          </cell>
          <cell r="J302">
            <v>541207</v>
          </cell>
          <cell r="K302">
            <v>164077</v>
          </cell>
          <cell r="L302">
            <v>200539</v>
          </cell>
          <cell r="M302">
            <v>0</v>
          </cell>
          <cell r="N302">
            <v>0</v>
          </cell>
        </row>
        <row r="303">
          <cell r="C303">
            <v>0</v>
          </cell>
          <cell r="D303" t="str">
            <v>04.02.402</v>
          </cell>
          <cell r="E303" t="str">
            <v>Nhổ (dựng) trụ BTLT 12m</v>
          </cell>
          <cell r="F303" t="str">
            <v>trụ</v>
          </cell>
          <cell r="I303">
            <v>551419</v>
          </cell>
          <cell r="J303">
            <v>673956</v>
          </cell>
          <cell r="K303">
            <v>164077</v>
          </cell>
          <cell r="L303">
            <v>200539</v>
          </cell>
          <cell r="M303">
            <v>0</v>
          </cell>
          <cell r="N303">
            <v>0</v>
          </cell>
        </row>
        <row r="304">
          <cell r="C304">
            <v>0</v>
          </cell>
          <cell r="D304" t="str">
            <v>04.02.402</v>
          </cell>
          <cell r="E304" t="str">
            <v>Nhổ (dựng) trụ BTLT 14m</v>
          </cell>
          <cell r="F304" t="str">
            <v>trụ</v>
          </cell>
          <cell r="I304">
            <v>551419</v>
          </cell>
          <cell r="J304">
            <v>673956</v>
          </cell>
          <cell r="K304">
            <v>164077</v>
          </cell>
          <cell r="L304">
            <v>200539</v>
          </cell>
          <cell r="M304">
            <v>0</v>
          </cell>
          <cell r="N304">
            <v>0</v>
          </cell>
        </row>
        <row r="305">
          <cell r="E305" t="str">
            <v>Boulon móc 16x250</v>
          </cell>
          <cell r="F305" t="str">
            <v>cái</v>
          </cell>
          <cell r="G305">
            <v>1</v>
          </cell>
        </row>
        <row r="306">
          <cell r="E306" t="str">
            <v>Boulon 16x250</v>
          </cell>
          <cell r="F306" t="str">
            <v>cái</v>
          </cell>
          <cell r="G306">
            <v>3</v>
          </cell>
        </row>
        <row r="307">
          <cell r="E307" t="str">
            <v>Tháo lắp bộ đỡ dây cáp ABC</v>
          </cell>
          <cell r="F307" t="str">
            <v>bộ</v>
          </cell>
          <cell r="G307">
            <v>0</v>
          </cell>
          <cell r="H307">
            <v>0</v>
          </cell>
        </row>
        <row r="308">
          <cell r="C308">
            <v>0</v>
          </cell>
          <cell r="D308" t="str">
            <v>04.03.111</v>
          </cell>
          <cell r="E308" t="str">
            <v>Tháo (lắp) xà đơn X-1,66Đ</v>
          </cell>
          <cell r="F308" t="str">
            <v>Bộ</v>
          </cell>
          <cell r="I308">
            <v>266310</v>
          </cell>
          <cell r="J308">
            <v>325490</v>
          </cell>
          <cell r="K308">
            <v>0</v>
          </cell>
          <cell r="L308">
            <v>0</v>
          </cell>
          <cell r="M308">
            <v>0</v>
          </cell>
          <cell r="N308">
            <v>0</v>
          </cell>
        </row>
        <row r="309">
          <cell r="C309">
            <v>0</v>
          </cell>
          <cell r="D309" t="str">
            <v>04.03.121</v>
          </cell>
          <cell r="E309" t="str">
            <v>Tháo (lắp) xà kép X-1,66K</v>
          </cell>
          <cell r="F309" t="str">
            <v>Bộ</v>
          </cell>
          <cell r="I309">
            <v>360302</v>
          </cell>
          <cell r="J309">
            <v>440369</v>
          </cell>
          <cell r="K309">
            <v>0</v>
          </cell>
          <cell r="L309">
            <v>0</v>
          </cell>
          <cell r="M309">
            <v>0</v>
          </cell>
          <cell r="N309">
            <v>0</v>
          </cell>
        </row>
        <row r="310">
          <cell r="C310">
            <v>0</v>
          </cell>
          <cell r="D310" t="str">
            <v>04.03.111</v>
          </cell>
          <cell r="E310" t="str">
            <v>Tháo (lắp) xà đơn X-2,0ĐL2/3</v>
          </cell>
          <cell r="F310" t="str">
            <v>Bộ</v>
          </cell>
          <cell r="I310">
            <v>266310</v>
          </cell>
          <cell r="J310">
            <v>325490</v>
          </cell>
          <cell r="K310">
            <v>0</v>
          </cell>
          <cell r="L310">
            <v>0</v>
          </cell>
          <cell r="M310">
            <v>0</v>
          </cell>
          <cell r="N310">
            <v>0</v>
          </cell>
        </row>
        <row r="311">
          <cell r="C311">
            <v>0</v>
          </cell>
          <cell r="D311" t="str">
            <v>04.03.121</v>
          </cell>
          <cell r="E311" t="str">
            <v>Tháo (lắp) xà kép X-2,0KL2/3</v>
          </cell>
          <cell r="F311" t="str">
            <v>Bộ</v>
          </cell>
          <cell r="I311">
            <v>360302</v>
          </cell>
          <cell r="J311">
            <v>440369</v>
          </cell>
          <cell r="K311">
            <v>0</v>
          </cell>
          <cell r="L311">
            <v>0</v>
          </cell>
          <cell r="M311">
            <v>0</v>
          </cell>
          <cell r="N311">
            <v>0</v>
          </cell>
        </row>
        <row r="312">
          <cell r="C312">
            <v>0</v>
          </cell>
          <cell r="D312" t="str">
            <v>04.03.111</v>
          </cell>
          <cell r="E312" t="str">
            <v>Tháo (lắp) xà đơn X-2,1Đ</v>
          </cell>
          <cell r="F312" t="str">
            <v>Bộ</v>
          </cell>
          <cell r="I312">
            <v>266310</v>
          </cell>
          <cell r="J312">
            <v>325490</v>
          </cell>
          <cell r="K312">
            <v>0</v>
          </cell>
          <cell r="L312">
            <v>0</v>
          </cell>
          <cell r="M312">
            <v>0</v>
          </cell>
          <cell r="N312">
            <v>0</v>
          </cell>
        </row>
        <row r="313">
          <cell r="C313">
            <v>0</v>
          </cell>
          <cell r="D313" t="str">
            <v>04.03.121</v>
          </cell>
          <cell r="E313" t="str">
            <v>Tháo (lắp) xà kép X-2,1K</v>
          </cell>
          <cell r="F313" t="str">
            <v>Bộ</v>
          </cell>
          <cell r="I313">
            <v>360302</v>
          </cell>
          <cell r="J313">
            <v>440369</v>
          </cell>
          <cell r="K313">
            <v>0</v>
          </cell>
          <cell r="L313">
            <v>0</v>
          </cell>
          <cell r="M313">
            <v>0</v>
          </cell>
          <cell r="N313">
            <v>0</v>
          </cell>
        </row>
        <row r="314">
          <cell r="C314">
            <v>0</v>
          </cell>
          <cell r="D314" t="str">
            <v>04.03.111</v>
          </cell>
          <cell r="E314" t="str">
            <v>Tháo (lắp) xà đơn X-22Đ</v>
          </cell>
          <cell r="F314" t="str">
            <v>Bộ</v>
          </cell>
          <cell r="I314">
            <v>266310</v>
          </cell>
          <cell r="J314">
            <v>325490</v>
          </cell>
          <cell r="K314">
            <v>0</v>
          </cell>
          <cell r="L314">
            <v>0</v>
          </cell>
          <cell r="M314">
            <v>0</v>
          </cell>
          <cell r="N314">
            <v>0</v>
          </cell>
        </row>
        <row r="315">
          <cell r="C315">
            <v>0</v>
          </cell>
          <cell r="D315" t="str">
            <v>04.03.122</v>
          </cell>
          <cell r="E315" t="str">
            <v>Tháo (lắp) xà kép X-2,2K</v>
          </cell>
          <cell r="F315" t="str">
            <v>Bộ</v>
          </cell>
          <cell r="I315">
            <v>479358</v>
          </cell>
          <cell r="J315">
            <v>585882</v>
          </cell>
          <cell r="K315">
            <v>0</v>
          </cell>
          <cell r="L315">
            <v>0</v>
          </cell>
          <cell r="M315">
            <v>0</v>
          </cell>
          <cell r="N315">
            <v>0</v>
          </cell>
        </row>
        <row r="316">
          <cell r="C316">
            <v>0</v>
          </cell>
          <cell r="D316" t="str">
            <v>03.09.311</v>
          </cell>
          <cell r="E316" t="str">
            <v xml:space="preserve">Tháo (lắp) Chân sứ đỉnh </v>
          </cell>
          <cell r="F316" t="str">
            <v>Bộ</v>
          </cell>
          <cell r="I316">
            <v>28303</v>
          </cell>
          <cell r="J316">
            <v>34593</v>
          </cell>
          <cell r="K316">
            <v>0</v>
          </cell>
          <cell r="L316">
            <v>0</v>
          </cell>
          <cell r="M316">
            <v>0</v>
          </cell>
          <cell r="N316">
            <v>0</v>
          </cell>
        </row>
        <row r="317">
          <cell r="C317">
            <v>0</v>
          </cell>
          <cell r="D317" t="str">
            <v>03.01.105</v>
          </cell>
          <cell r="E317" t="str">
            <v>Tháo (lắp) Sứ đứng</v>
          </cell>
          <cell r="F317" t="str">
            <v>Sứ</v>
          </cell>
          <cell r="I317">
            <v>47205</v>
          </cell>
          <cell r="J317">
            <v>57695</v>
          </cell>
          <cell r="K317">
            <v>0</v>
          </cell>
          <cell r="L317">
            <v>0</v>
          </cell>
          <cell r="M317">
            <v>0</v>
          </cell>
          <cell r="N317">
            <v>0</v>
          </cell>
        </row>
        <row r="318">
          <cell r="C318">
            <v>0</v>
          </cell>
          <cell r="D318" t="str">
            <v>03.02.101</v>
          </cell>
          <cell r="E318" t="str">
            <v>Tháo (lắp) sứ ống chỉ</v>
          </cell>
          <cell r="F318" t="str">
            <v>Sứ</v>
          </cell>
          <cell r="I318">
            <v>12532</v>
          </cell>
          <cell r="J318">
            <v>15317</v>
          </cell>
          <cell r="K318">
            <v>0</v>
          </cell>
          <cell r="L318">
            <v>0</v>
          </cell>
          <cell r="M318">
            <v>0</v>
          </cell>
          <cell r="N318">
            <v>0</v>
          </cell>
        </row>
        <row r="319">
          <cell r="D319" t="str">
            <v>D4.6301</v>
          </cell>
          <cell r="E319" t="str">
            <v>Tháo (lắp) điện kế 1 pha</v>
          </cell>
          <cell r="F319" t="str">
            <v>cái</v>
          </cell>
          <cell r="G319">
            <v>13</v>
          </cell>
          <cell r="H319">
            <v>13</v>
          </cell>
          <cell r="I319">
            <v>10108</v>
          </cell>
          <cell r="J319">
            <v>25271</v>
          </cell>
          <cell r="K319">
            <v>0</v>
          </cell>
          <cell r="L319">
            <v>0</v>
          </cell>
          <cell r="M319">
            <v>459927</v>
          </cell>
          <cell r="N319">
            <v>0</v>
          </cell>
        </row>
        <row r="320">
          <cell r="D320" t="str">
            <v>03.09.271(D3.1215)</v>
          </cell>
          <cell r="E320" t="str">
            <v>Tháo (lắp) Rack 4</v>
          </cell>
          <cell r="F320" t="str">
            <v>Bộ</v>
          </cell>
          <cell r="G320">
            <v>6</v>
          </cell>
          <cell r="H320">
            <v>6</v>
          </cell>
          <cell r="I320">
            <v>24797</v>
          </cell>
          <cell r="J320">
            <v>153065</v>
          </cell>
          <cell r="K320">
            <v>0</v>
          </cell>
          <cell r="L320">
            <v>0</v>
          </cell>
          <cell r="M320">
            <v>1067172</v>
          </cell>
          <cell r="N320">
            <v>0</v>
          </cell>
        </row>
        <row r="321">
          <cell r="C321">
            <v>0</v>
          </cell>
          <cell r="D321" t="str">
            <v>03.10.411</v>
          </cell>
          <cell r="E321" t="str">
            <v>Tháo (lắp) Chuỗi sừ treo Polymer</v>
          </cell>
          <cell r="F321" t="str">
            <v>Bộ</v>
          </cell>
          <cell r="I321">
            <v>56857</v>
          </cell>
          <cell r="J321">
            <v>68879</v>
          </cell>
          <cell r="K321">
            <v>0</v>
          </cell>
          <cell r="L321">
            <v>0</v>
          </cell>
          <cell r="M321">
            <v>0</v>
          </cell>
          <cell r="N321">
            <v>0</v>
          </cell>
        </row>
        <row r="322">
          <cell r="C322">
            <v>0</v>
          </cell>
          <cell r="D322" t="str">
            <v>03.07.101</v>
          </cell>
          <cell r="E322" t="str">
            <v>Tháo (lắp) Sứ treo thủy tinh (bộ 2 bát)</v>
          </cell>
          <cell r="F322" t="str">
            <v>Bộ</v>
          </cell>
          <cell r="I322">
            <v>42830</v>
          </cell>
          <cell r="J322">
            <v>52348</v>
          </cell>
          <cell r="K322">
            <v>0</v>
          </cell>
          <cell r="L322">
            <v>0</v>
          </cell>
          <cell r="M322">
            <v>0</v>
          </cell>
          <cell r="N322">
            <v>0</v>
          </cell>
        </row>
        <row r="323">
          <cell r="C323">
            <v>0</v>
          </cell>
          <cell r="D323" t="str">
            <v>03.09.251</v>
          </cell>
          <cell r="E323" t="str">
            <v>Tháo (lắp) bộ chằng</v>
          </cell>
          <cell r="F323" t="str">
            <v>Bộ</v>
          </cell>
          <cell r="I323">
            <v>101440</v>
          </cell>
          <cell r="J323">
            <v>123983</v>
          </cell>
          <cell r="K323">
            <v>0</v>
          </cell>
          <cell r="L323">
            <v>0</v>
          </cell>
          <cell r="M323">
            <v>0</v>
          </cell>
          <cell r="N323">
            <v>0</v>
          </cell>
        </row>
        <row r="324">
          <cell r="C324">
            <v>0</v>
          </cell>
          <cell r="D324" t="str">
            <v>05.02.101</v>
          </cell>
          <cell r="E324" t="str">
            <v>Tháo hạ, căng dây AC50, AC70</v>
          </cell>
          <cell r="F324" t="str">
            <v>km</v>
          </cell>
          <cell r="I324">
            <v>1500382</v>
          </cell>
          <cell r="J324">
            <v>1833800</v>
          </cell>
          <cell r="K324">
            <v>157461</v>
          </cell>
          <cell r="L324">
            <v>192453</v>
          </cell>
          <cell r="M324">
            <v>0</v>
          </cell>
          <cell r="N324">
            <v>0</v>
          </cell>
        </row>
        <row r="325">
          <cell r="D325" t="str">
            <v>07.10.401</v>
          </cell>
          <cell r="E325" t="str">
            <v>Tháo (lắp) MBA ≤50KVA</v>
          </cell>
          <cell r="F325" t="str">
            <v xml:space="preserve">trạm </v>
          </cell>
          <cell r="I325">
            <v>626871</v>
          </cell>
          <cell r="J325">
            <v>768804</v>
          </cell>
          <cell r="K325">
            <v>511902</v>
          </cell>
          <cell r="L325">
            <v>511902</v>
          </cell>
          <cell r="M325">
            <v>0</v>
          </cell>
          <cell r="N325">
            <v>0</v>
          </cell>
        </row>
        <row r="326">
          <cell r="C326">
            <v>0</v>
          </cell>
          <cell r="D326" t="str">
            <v>07.10.402</v>
          </cell>
          <cell r="E326" t="str">
            <v>Tháo (lắp) MBA ≤100KVA</v>
          </cell>
          <cell r="F326" t="str">
            <v xml:space="preserve">trạm </v>
          </cell>
          <cell r="I326">
            <v>626871</v>
          </cell>
          <cell r="J326">
            <v>887081</v>
          </cell>
          <cell r="K326">
            <v>511902</v>
          </cell>
          <cell r="L326">
            <v>511902</v>
          </cell>
          <cell r="M326">
            <v>0</v>
          </cell>
          <cell r="N326">
            <v>0</v>
          </cell>
        </row>
        <row r="327">
          <cell r="C327">
            <v>0</v>
          </cell>
          <cell r="D327" t="str">
            <v>13.01.001</v>
          </cell>
          <cell r="E327" t="str">
            <v>Tháo (lắp) thùng trạm 1 pha</v>
          </cell>
          <cell r="F327" t="str">
            <v>cái</v>
          </cell>
          <cell r="I327">
            <v>445280</v>
          </cell>
          <cell r="J327">
            <v>667920</v>
          </cell>
          <cell r="K327">
            <v>0</v>
          </cell>
          <cell r="L327">
            <v>0</v>
          </cell>
          <cell r="M327">
            <v>0</v>
          </cell>
          <cell r="N327">
            <v>0</v>
          </cell>
        </row>
        <row r="328">
          <cell r="C328">
            <v>0</v>
          </cell>
          <cell r="D328" t="str">
            <v>11.07.206</v>
          </cell>
          <cell r="E328" t="str">
            <v>Tháo (lắp) MCCB 250A</v>
          </cell>
          <cell r="F328" t="str">
            <v>cái</v>
          </cell>
          <cell r="I328">
            <v>356224</v>
          </cell>
          <cell r="J328">
            <v>534336</v>
          </cell>
          <cell r="K328">
            <v>0</v>
          </cell>
          <cell r="L328">
            <v>0</v>
          </cell>
          <cell r="M328">
            <v>0</v>
          </cell>
          <cell r="N328">
            <v>0</v>
          </cell>
        </row>
        <row r="329">
          <cell r="C329">
            <v>0</v>
          </cell>
          <cell r="D329" t="str">
            <v>14.04.005</v>
          </cell>
          <cell r="E329" t="str">
            <v>Tháo (lắp) bộ FCO</v>
          </cell>
          <cell r="F329" t="str">
            <v>cái</v>
          </cell>
          <cell r="I329">
            <v>541015</v>
          </cell>
          <cell r="J329">
            <v>661241</v>
          </cell>
          <cell r="K329">
            <v>0</v>
          </cell>
          <cell r="L329">
            <v>0</v>
          </cell>
          <cell r="M329">
            <v>0</v>
          </cell>
          <cell r="N329">
            <v>0</v>
          </cell>
        </row>
        <row r="330">
          <cell r="C330">
            <v>0</v>
          </cell>
          <cell r="D330" t="str">
            <v>09.05.004</v>
          </cell>
          <cell r="E330" t="str">
            <v>Tháo (lắp) bộ LA</v>
          </cell>
          <cell r="F330" t="str">
            <v>cái</v>
          </cell>
          <cell r="I330">
            <v>202881</v>
          </cell>
          <cell r="J330">
            <v>247965</v>
          </cell>
          <cell r="K330">
            <v>0</v>
          </cell>
          <cell r="L330">
            <v>0</v>
          </cell>
          <cell r="M330">
            <v>0</v>
          </cell>
          <cell r="N330">
            <v>0</v>
          </cell>
        </row>
        <row r="331">
          <cell r="B331" t="str">
            <v>T2-2</v>
          </cell>
          <cell r="C331">
            <v>10</v>
          </cell>
          <cell r="D331" t="str">
            <v>Nhánh 1P Ấp Phú Tân (Phú Đông 8A)</v>
          </cell>
          <cell r="M331">
            <v>0</v>
          </cell>
          <cell r="N331">
            <v>0</v>
          </cell>
        </row>
        <row r="332">
          <cell r="C332">
            <v>0</v>
          </cell>
          <cell r="D332" t="str">
            <v>04.02.102</v>
          </cell>
          <cell r="E332" t="str">
            <v>Nhổ (dựng) trụ BTLT 7,5m</v>
          </cell>
          <cell r="F332" t="str">
            <v>trụ</v>
          </cell>
          <cell r="G332">
            <v>0</v>
          </cell>
          <cell r="I332">
            <v>386411</v>
          </cell>
          <cell r="J332">
            <v>472280</v>
          </cell>
          <cell r="K332">
            <v>114854</v>
          </cell>
          <cell r="L332">
            <v>140377</v>
          </cell>
          <cell r="M332">
            <v>0</v>
          </cell>
          <cell r="N332">
            <v>0</v>
          </cell>
        </row>
        <row r="333">
          <cell r="C333">
            <v>0</v>
          </cell>
          <cell r="D333" t="str">
            <v>04.02.202</v>
          </cell>
          <cell r="E333" t="str">
            <v>Nhổ (dựng) trụ BTLT 8,4m và 8,5m</v>
          </cell>
          <cell r="F333" t="str">
            <v>trụ</v>
          </cell>
          <cell r="I333">
            <v>413564</v>
          </cell>
          <cell r="J333">
            <v>505467</v>
          </cell>
          <cell r="K333">
            <v>114854</v>
          </cell>
          <cell r="L333">
            <v>140377</v>
          </cell>
          <cell r="M333">
            <v>0</v>
          </cell>
          <cell r="N333">
            <v>0</v>
          </cell>
        </row>
        <row r="334">
          <cell r="C334">
            <v>0</v>
          </cell>
          <cell r="D334" t="str">
            <v>04.02.302</v>
          </cell>
          <cell r="E334" t="str">
            <v>Nhổ (dựng) trụ BTLT 10,5m</v>
          </cell>
          <cell r="F334" t="str">
            <v>trụ</v>
          </cell>
          <cell r="I334">
            <v>442806</v>
          </cell>
          <cell r="J334">
            <v>541207</v>
          </cell>
          <cell r="K334">
            <v>164077</v>
          </cell>
          <cell r="L334">
            <v>200539</v>
          </cell>
          <cell r="M334">
            <v>0</v>
          </cell>
          <cell r="N334">
            <v>0</v>
          </cell>
        </row>
        <row r="335">
          <cell r="C335">
            <v>0</v>
          </cell>
          <cell r="D335" t="str">
            <v>04.02.402</v>
          </cell>
          <cell r="E335" t="str">
            <v>Nhổ (dựng) trụ BTLT 12m</v>
          </cell>
          <cell r="F335" t="str">
            <v>trụ</v>
          </cell>
          <cell r="I335">
            <v>551419</v>
          </cell>
          <cell r="J335">
            <v>673956</v>
          </cell>
          <cell r="K335">
            <v>164077</v>
          </cell>
          <cell r="L335">
            <v>200539</v>
          </cell>
          <cell r="M335">
            <v>0</v>
          </cell>
          <cell r="N335">
            <v>0</v>
          </cell>
        </row>
        <row r="336">
          <cell r="C336">
            <v>0</v>
          </cell>
          <cell r="D336" t="str">
            <v>04.02.402</v>
          </cell>
          <cell r="E336" t="str">
            <v>Nhổ (dựng) trụ BTLT 14m</v>
          </cell>
          <cell r="F336" t="str">
            <v>trụ</v>
          </cell>
          <cell r="I336">
            <v>551419</v>
          </cell>
          <cell r="J336">
            <v>673956</v>
          </cell>
          <cell r="K336">
            <v>164077</v>
          </cell>
          <cell r="L336">
            <v>200539</v>
          </cell>
          <cell r="M336">
            <v>0</v>
          </cell>
          <cell r="N336">
            <v>0</v>
          </cell>
        </row>
        <row r="337">
          <cell r="D337" t="str">
            <v>D4.6301</v>
          </cell>
          <cell r="E337" t="str">
            <v>Tháo (lắp) điện kế 1 pha</v>
          </cell>
          <cell r="F337" t="str">
            <v>cái</v>
          </cell>
          <cell r="G337">
            <v>0</v>
          </cell>
          <cell r="H337">
            <v>0</v>
          </cell>
          <cell r="I337">
            <v>10108</v>
          </cell>
          <cell r="J337">
            <v>25271</v>
          </cell>
          <cell r="K337">
            <v>0</v>
          </cell>
          <cell r="L337">
            <v>0</v>
          </cell>
          <cell r="M337">
            <v>0</v>
          </cell>
          <cell r="N337">
            <v>0</v>
          </cell>
        </row>
        <row r="338">
          <cell r="E338" t="str">
            <v>Boulon móc 16x250</v>
          </cell>
          <cell r="F338" t="str">
            <v>cái</v>
          </cell>
          <cell r="G338">
            <v>0</v>
          </cell>
        </row>
        <row r="339">
          <cell r="E339" t="str">
            <v>Boulon 16x250</v>
          </cell>
          <cell r="F339" t="str">
            <v>cái</v>
          </cell>
          <cell r="G339">
            <v>0</v>
          </cell>
        </row>
        <row r="340">
          <cell r="E340" t="str">
            <v>Tháo lắp bộ đỡ dây cáp ABC</v>
          </cell>
          <cell r="F340" t="str">
            <v>bộ</v>
          </cell>
          <cell r="G340">
            <v>0</v>
          </cell>
          <cell r="H340">
            <v>0</v>
          </cell>
        </row>
        <row r="341">
          <cell r="C341">
            <v>0</v>
          </cell>
          <cell r="D341" t="str">
            <v>04.03.111</v>
          </cell>
          <cell r="E341" t="str">
            <v>Tháo (lắp) xà đơn X-1,66Đ</v>
          </cell>
          <cell r="F341" t="str">
            <v>Bộ</v>
          </cell>
          <cell r="I341">
            <v>266310</v>
          </cell>
          <cell r="J341">
            <v>325490</v>
          </cell>
          <cell r="K341">
            <v>0</v>
          </cell>
          <cell r="L341">
            <v>0</v>
          </cell>
          <cell r="M341">
            <v>0</v>
          </cell>
          <cell r="N341">
            <v>0</v>
          </cell>
        </row>
        <row r="342">
          <cell r="C342">
            <v>0</v>
          </cell>
          <cell r="D342" t="str">
            <v>04.03.121</v>
          </cell>
          <cell r="E342" t="str">
            <v>Tháo (lắp) xà kép X-1,66K</v>
          </cell>
          <cell r="F342" t="str">
            <v>Bộ</v>
          </cell>
          <cell r="I342">
            <v>360302</v>
          </cell>
          <cell r="J342">
            <v>440369</v>
          </cell>
          <cell r="K342">
            <v>0</v>
          </cell>
          <cell r="L342">
            <v>0</v>
          </cell>
          <cell r="M342">
            <v>0</v>
          </cell>
          <cell r="N342">
            <v>0</v>
          </cell>
        </row>
        <row r="343">
          <cell r="C343">
            <v>0</v>
          </cell>
          <cell r="D343" t="str">
            <v>04.03.111</v>
          </cell>
          <cell r="E343" t="str">
            <v>Tháo (lắp) xà đơn X-2,0ĐL2/3</v>
          </cell>
          <cell r="F343" t="str">
            <v>Bộ</v>
          </cell>
          <cell r="I343">
            <v>266310</v>
          </cell>
          <cell r="J343">
            <v>325490</v>
          </cell>
          <cell r="K343">
            <v>0</v>
          </cell>
          <cell r="L343">
            <v>0</v>
          </cell>
          <cell r="M343">
            <v>0</v>
          </cell>
          <cell r="N343">
            <v>0</v>
          </cell>
        </row>
        <row r="344">
          <cell r="C344">
            <v>0</v>
          </cell>
          <cell r="D344" t="str">
            <v>04.03.121</v>
          </cell>
          <cell r="E344" t="str">
            <v>Tháo (lắp) xà kép X-2,0KL2/3</v>
          </cell>
          <cell r="F344" t="str">
            <v>Bộ</v>
          </cell>
          <cell r="I344">
            <v>360302</v>
          </cell>
          <cell r="J344">
            <v>440369</v>
          </cell>
          <cell r="K344">
            <v>0</v>
          </cell>
          <cell r="L344">
            <v>0</v>
          </cell>
          <cell r="M344">
            <v>0</v>
          </cell>
          <cell r="N344">
            <v>0</v>
          </cell>
        </row>
        <row r="345">
          <cell r="C345">
            <v>0</v>
          </cell>
          <cell r="D345" t="str">
            <v>04.03.111</v>
          </cell>
          <cell r="E345" t="str">
            <v>Tháo (lắp) xà đơn X-2,1Đ</v>
          </cell>
          <cell r="F345" t="str">
            <v>Bộ</v>
          </cell>
          <cell r="I345">
            <v>266310</v>
          </cell>
          <cell r="J345">
            <v>325490</v>
          </cell>
          <cell r="K345">
            <v>0</v>
          </cell>
          <cell r="L345">
            <v>0</v>
          </cell>
          <cell r="M345">
            <v>0</v>
          </cell>
          <cell r="N345">
            <v>0</v>
          </cell>
        </row>
        <row r="346">
          <cell r="C346">
            <v>0</v>
          </cell>
          <cell r="D346" t="str">
            <v>04.03.121</v>
          </cell>
          <cell r="E346" t="str">
            <v>Tháo (lắp) xà kép X-2,1K</v>
          </cell>
          <cell r="F346" t="str">
            <v>Bộ</v>
          </cell>
          <cell r="I346">
            <v>360302</v>
          </cell>
          <cell r="J346">
            <v>440369</v>
          </cell>
          <cell r="K346">
            <v>0</v>
          </cell>
          <cell r="L346">
            <v>0</v>
          </cell>
          <cell r="M346">
            <v>0</v>
          </cell>
          <cell r="N346">
            <v>0</v>
          </cell>
        </row>
        <row r="347">
          <cell r="C347">
            <v>0</v>
          </cell>
          <cell r="D347" t="str">
            <v>04.03.111</v>
          </cell>
          <cell r="E347" t="str">
            <v>Tháo (lắp) xà đơn X-22Đ</v>
          </cell>
          <cell r="F347" t="str">
            <v>Bộ</v>
          </cell>
          <cell r="I347">
            <v>266310</v>
          </cell>
          <cell r="J347">
            <v>325490</v>
          </cell>
          <cell r="K347">
            <v>0</v>
          </cell>
          <cell r="L347">
            <v>0</v>
          </cell>
          <cell r="M347">
            <v>0</v>
          </cell>
          <cell r="N347">
            <v>0</v>
          </cell>
        </row>
        <row r="348">
          <cell r="C348">
            <v>0</v>
          </cell>
          <cell r="D348" t="str">
            <v>04.03.122</v>
          </cell>
          <cell r="E348" t="str">
            <v>Tháo (lắp) xà kép X-2,2K</v>
          </cell>
          <cell r="F348" t="str">
            <v>Bộ</v>
          </cell>
          <cell r="I348">
            <v>479358</v>
          </cell>
          <cell r="J348">
            <v>585882</v>
          </cell>
          <cell r="K348">
            <v>0</v>
          </cell>
          <cell r="L348">
            <v>0</v>
          </cell>
          <cell r="M348">
            <v>0</v>
          </cell>
          <cell r="N348">
            <v>0</v>
          </cell>
        </row>
        <row r="349">
          <cell r="C349">
            <v>0</v>
          </cell>
          <cell r="D349" t="str">
            <v>03.09.311</v>
          </cell>
          <cell r="E349" t="str">
            <v xml:space="preserve">Tháo (lắp) Chân sứ đỉnh </v>
          </cell>
          <cell r="F349" t="str">
            <v>Bộ</v>
          </cell>
          <cell r="I349">
            <v>28303</v>
          </cell>
          <cell r="J349">
            <v>34593</v>
          </cell>
          <cell r="K349">
            <v>0</v>
          </cell>
          <cell r="L349">
            <v>0</v>
          </cell>
          <cell r="M349">
            <v>0</v>
          </cell>
          <cell r="N349">
            <v>0</v>
          </cell>
        </row>
        <row r="350">
          <cell r="C350">
            <v>0</v>
          </cell>
          <cell r="D350" t="str">
            <v>03.01.105</v>
          </cell>
          <cell r="E350" t="str">
            <v>Tháo (lắp) Sứ đứng</v>
          </cell>
          <cell r="F350" t="str">
            <v>Sứ</v>
          </cell>
          <cell r="I350">
            <v>47205</v>
          </cell>
          <cell r="J350">
            <v>57695</v>
          </cell>
          <cell r="K350">
            <v>0</v>
          </cell>
          <cell r="L350">
            <v>0</v>
          </cell>
          <cell r="M350">
            <v>0</v>
          </cell>
          <cell r="N350">
            <v>0</v>
          </cell>
        </row>
        <row r="351">
          <cell r="C351">
            <v>0</v>
          </cell>
          <cell r="D351" t="str">
            <v>03.02.101</v>
          </cell>
          <cell r="E351" t="str">
            <v>Tháo (lắp) sứ ống chỉ</v>
          </cell>
          <cell r="F351" t="str">
            <v>Sứ</v>
          </cell>
          <cell r="I351">
            <v>12532</v>
          </cell>
          <cell r="J351">
            <v>15317</v>
          </cell>
          <cell r="K351">
            <v>0</v>
          </cell>
          <cell r="L351">
            <v>0</v>
          </cell>
          <cell r="M351">
            <v>0</v>
          </cell>
          <cell r="N351">
            <v>0</v>
          </cell>
        </row>
        <row r="352">
          <cell r="C352">
            <v>0</v>
          </cell>
          <cell r="D352" t="str">
            <v>03.10.411</v>
          </cell>
          <cell r="E352" t="str">
            <v>Tháo (lắp) Chuỗi sừ treo Polymer</v>
          </cell>
          <cell r="F352" t="str">
            <v>Bộ</v>
          </cell>
          <cell r="I352">
            <v>56857</v>
          </cell>
          <cell r="J352">
            <v>68879</v>
          </cell>
          <cell r="K352">
            <v>0</v>
          </cell>
          <cell r="L352">
            <v>0</v>
          </cell>
          <cell r="M352">
            <v>0</v>
          </cell>
          <cell r="N352">
            <v>0</v>
          </cell>
        </row>
        <row r="353">
          <cell r="C353">
            <v>0</v>
          </cell>
          <cell r="D353" t="str">
            <v>03.07.101</v>
          </cell>
          <cell r="E353" t="str">
            <v>Tháo (lắp) Sứ treo thủy tinh (bộ 2 bát)</v>
          </cell>
          <cell r="F353" t="str">
            <v>Bộ</v>
          </cell>
          <cell r="I353">
            <v>42830</v>
          </cell>
          <cell r="J353">
            <v>52348</v>
          </cell>
          <cell r="K353">
            <v>0</v>
          </cell>
          <cell r="L353">
            <v>0</v>
          </cell>
          <cell r="M353">
            <v>0</v>
          </cell>
          <cell r="N353">
            <v>0</v>
          </cell>
        </row>
        <row r="354">
          <cell r="C354">
            <v>0</v>
          </cell>
          <cell r="D354" t="str">
            <v>03.09.251</v>
          </cell>
          <cell r="E354" t="str">
            <v>Tháo (lắp) bộ chằng</v>
          </cell>
          <cell r="F354" t="str">
            <v>Bộ</v>
          </cell>
          <cell r="I354">
            <v>101440</v>
          </cell>
          <cell r="J354">
            <v>123983</v>
          </cell>
          <cell r="K354">
            <v>0</v>
          </cell>
          <cell r="L354">
            <v>0</v>
          </cell>
          <cell r="M354">
            <v>0</v>
          </cell>
          <cell r="N354">
            <v>0</v>
          </cell>
        </row>
        <row r="355">
          <cell r="C355">
            <v>0</v>
          </cell>
          <cell r="D355" t="str">
            <v>05.02.101</v>
          </cell>
          <cell r="E355" t="str">
            <v>Tháo hạ, căng dây AC50, AC70</v>
          </cell>
          <cell r="F355" t="str">
            <v>km</v>
          </cell>
          <cell r="I355">
            <v>1500382</v>
          </cell>
          <cell r="J355">
            <v>1833800</v>
          </cell>
          <cell r="K355">
            <v>157461</v>
          </cell>
          <cell r="L355">
            <v>192453</v>
          </cell>
          <cell r="M355">
            <v>0</v>
          </cell>
          <cell r="N355">
            <v>0</v>
          </cell>
        </row>
        <row r="356">
          <cell r="D356" t="str">
            <v>07.10.401</v>
          </cell>
          <cell r="E356" t="str">
            <v>Tháo (lắp) MBA ≤50KVA</v>
          </cell>
          <cell r="F356" t="str">
            <v xml:space="preserve">trạm </v>
          </cell>
          <cell r="I356">
            <v>626871</v>
          </cell>
          <cell r="J356">
            <v>768804</v>
          </cell>
          <cell r="K356">
            <v>511902</v>
          </cell>
          <cell r="L356">
            <v>511902</v>
          </cell>
          <cell r="M356">
            <v>0</v>
          </cell>
          <cell r="N356">
            <v>0</v>
          </cell>
        </row>
        <row r="357">
          <cell r="C357">
            <v>0</v>
          </cell>
          <cell r="D357" t="str">
            <v>07.10.402</v>
          </cell>
          <cell r="E357" t="str">
            <v>Tháo (lắp) MBA ≤100KVA</v>
          </cell>
          <cell r="F357" t="str">
            <v xml:space="preserve">trạm </v>
          </cell>
          <cell r="I357">
            <v>626871</v>
          </cell>
          <cell r="J357">
            <v>887081</v>
          </cell>
          <cell r="K357">
            <v>511902</v>
          </cell>
          <cell r="L357">
            <v>511902</v>
          </cell>
          <cell r="M357">
            <v>0</v>
          </cell>
          <cell r="N357">
            <v>0</v>
          </cell>
        </row>
        <row r="358">
          <cell r="C358">
            <v>0</v>
          </cell>
          <cell r="D358" t="str">
            <v>13.01.001</v>
          </cell>
          <cell r="E358" t="str">
            <v>Tháo (lắp) thùng trạm 1 pha</v>
          </cell>
          <cell r="F358" t="str">
            <v>cái</v>
          </cell>
          <cell r="I358">
            <v>445280</v>
          </cell>
          <cell r="J358">
            <v>667920</v>
          </cell>
          <cell r="K358">
            <v>0</v>
          </cell>
          <cell r="L358">
            <v>0</v>
          </cell>
          <cell r="M358">
            <v>0</v>
          </cell>
          <cell r="N358">
            <v>0</v>
          </cell>
        </row>
        <row r="359">
          <cell r="C359">
            <v>0</v>
          </cell>
          <cell r="D359" t="str">
            <v>11.07.206</v>
          </cell>
          <cell r="E359" t="str">
            <v>Tháo (lắp) MCCB 250A</v>
          </cell>
          <cell r="F359" t="str">
            <v>cái</v>
          </cell>
          <cell r="I359">
            <v>356224</v>
          </cell>
          <cell r="J359">
            <v>534336</v>
          </cell>
          <cell r="K359">
            <v>0</v>
          </cell>
          <cell r="L359">
            <v>0</v>
          </cell>
          <cell r="M359">
            <v>0</v>
          </cell>
          <cell r="N359">
            <v>0</v>
          </cell>
        </row>
        <row r="360">
          <cell r="C360">
            <v>0</v>
          </cell>
          <cell r="D360" t="str">
            <v>14.04.005</v>
          </cell>
          <cell r="E360" t="str">
            <v>Tháo (lắp) bộ FCO</v>
          </cell>
          <cell r="F360" t="str">
            <v>cái</v>
          </cell>
          <cell r="I360">
            <v>541015</v>
          </cell>
          <cell r="J360">
            <v>661241</v>
          </cell>
          <cell r="K360">
            <v>0</v>
          </cell>
          <cell r="L360">
            <v>0</v>
          </cell>
          <cell r="M360">
            <v>0</v>
          </cell>
          <cell r="N360">
            <v>0</v>
          </cell>
        </row>
        <row r="361">
          <cell r="C361">
            <v>0</v>
          </cell>
          <cell r="D361" t="str">
            <v>09.05.004</v>
          </cell>
          <cell r="E361" t="str">
            <v>Tháo (lắp) bộ LA</v>
          </cell>
          <cell r="F361" t="str">
            <v>cái</v>
          </cell>
          <cell r="I361">
            <v>202881</v>
          </cell>
          <cell r="J361">
            <v>247965</v>
          </cell>
          <cell r="K361">
            <v>0</v>
          </cell>
          <cell r="L361">
            <v>0</v>
          </cell>
          <cell r="M361">
            <v>0</v>
          </cell>
          <cell r="N361">
            <v>0</v>
          </cell>
        </row>
        <row r="362">
          <cell r="B362" t="str">
            <v>T2-3</v>
          </cell>
          <cell r="C362" t="str">
            <v>II</v>
          </cell>
          <cell r="D362" t="str">
            <v xml:space="preserve">Tuyến tổ 3 ấp 7 </v>
          </cell>
          <cell r="M362">
            <v>0</v>
          </cell>
          <cell r="N362">
            <v>0</v>
          </cell>
        </row>
        <row r="363">
          <cell r="C363">
            <v>0</v>
          </cell>
          <cell r="D363" t="str">
            <v>04.02.102</v>
          </cell>
          <cell r="E363" t="str">
            <v>Nhổ (dựng) trụ BTLT 7,5m</v>
          </cell>
          <cell r="F363" t="str">
            <v>trụ</v>
          </cell>
          <cell r="I363">
            <v>386411</v>
          </cell>
          <cell r="J363">
            <v>472280</v>
          </cell>
          <cell r="K363">
            <v>114854</v>
          </cell>
          <cell r="L363">
            <v>140377</v>
          </cell>
          <cell r="M363">
            <v>0</v>
          </cell>
          <cell r="N363">
            <v>0</v>
          </cell>
        </row>
        <row r="364">
          <cell r="C364">
            <v>0</v>
          </cell>
          <cell r="D364" t="str">
            <v>04.02.202</v>
          </cell>
          <cell r="E364" t="str">
            <v>Nhổ (dựng) trụ BTLT 8,4m và 8,5m</v>
          </cell>
          <cell r="F364" t="str">
            <v>trụ</v>
          </cell>
          <cell r="I364">
            <v>413564</v>
          </cell>
          <cell r="J364">
            <v>505467</v>
          </cell>
          <cell r="K364">
            <v>114854</v>
          </cell>
          <cell r="L364">
            <v>140377</v>
          </cell>
          <cell r="M364">
            <v>0</v>
          </cell>
          <cell r="N364">
            <v>0</v>
          </cell>
        </row>
        <row r="365">
          <cell r="C365">
            <v>0</v>
          </cell>
          <cell r="D365" t="str">
            <v>04.02.302</v>
          </cell>
          <cell r="E365" t="str">
            <v>Nhổ (dựng) trụ BTLT 10,5m</v>
          </cell>
          <cell r="F365" t="str">
            <v>trụ</v>
          </cell>
          <cell r="I365">
            <v>442806</v>
          </cell>
          <cell r="J365">
            <v>541207</v>
          </cell>
          <cell r="K365">
            <v>164077</v>
          </cell>
          <cell r="L365">
            <v>200539</v>
          </cell>
          <cell r="M365">
            <v>0</v>
          </cell>
          <cell r="N365">
            <v>0</v>
          </cell>
        </row>
        <row r="366">
          <cell r="C366">
            <v>0</v>
          </cell>
          <cell r="D366" t="str">
            <v>04.02.402</v>
          </cell>
          <cell r="E366" t="str">
            <v>Nhổ (dựng) trụ BTLT 12m</v>
          </cell>
          <cell r="F366" t="str">
            <v>trụ</v>
          </cell>
          <cell r="I366">
            <v>551419</v>
          </cell>
          <cell r="J366">
            <v>673956</v>
          </cell>
          <cell r="K366">
            <v>164077</v>
          </cell>
          <cell r="L366">
            <v>200539</v>
          </cell>
          <cell r="M366">
            <v>0</v>
          </cell>
          <cell r="N366">
            <v>0</v>
          </cell>
        </row>
        <row r="367">
          <cell r="C367">
            <v>0</v>
          </cell>
          <cell r="D367" t="str">
            <v>04.02.402</v>
          </cell>
          <cell r="E367" t="str">
            <v>Nhổ (dựng) trụ BTLT 14m</v>
          </cell>
          <cell r="F367" t="str">
            <v>trụ</v>
          </cell>
          <cell r="I367">
            <v>551419</v>
          </cell>
          <cell r="J367">
            <v>673956</v>
          </cell>
          <cell r="K367">
            <v>164077</v>
          </cell>
          <cell r="L367">
            <v>200539</v>
          </cell>
          <cell r="M367">
            <v>0</v>
          </cell>
          <cell r="N367">
            <v>0</v>
          </cell>
        </row>
        <row r="368">
          <cell r="C368">
            <v>0</v>
          </cell>
          <cell r="D368" t="str">
            <v>04.03.111</v>
          </cell>
          <cell r="E368" t="str">
            <v>Tháo (lắp) xà đơn X-1,66Đ</v>
          </cell>
          <cell r="F368" t="str">
            <v>Bộ</v>
          </cell>
          <cell r="I368">
            <v>266310</v>
          </cell>
          <cell r="J368">
            <v>325490</v>
          </cell>
          <cell r="K368">
            <v>0</v>
          </cell>
          <cell r="L368">
            <v>0</v>
          </cell>
          <cell r="M368">
            <v>0</v>
          </cell>
          <cell r="N368">
            <v>0</v>
          </cell>
        </row>
        <row r="369">
          <cell r="C369">
            <v>0</v>
          </cell>
          <cell r="D369" t="str">
            <v>04.03.121</v>
          </cell>
          <cell r="E369" t="str">
            <v>Tháo (lắp) xà kép X-1,66K</v>
          </cell>
          <cell r="F369" t="str">
            <v>Bộ</v>
          </cell>
          <cell r="I369">
            <v>360302</v>
          </cell>
          <cell r="J369">
            <v>440369</v>
          </cell>
          <cell r="K369">
            <v>0</v>
          </cell>
          <cell r="L369">
            <v>0</v>
          </cell>
          <cell r="M369">
            <v>0</v>
          </cell>
          <cell r="N369">
            <v>0</v>
          </cell>
        </row>
        <row r="370">
          <cell r="C370">
            <v>0</v>
          </cell>
          <cell r="D370" t="str">
            <v>04.03.111</v>
          </cell>
          <cell r="E370" t="str">
            <v>Tháo (lắp) xà đơn X-2,0ĐL2/3</v>
          </cell>
          <cell r="F370" t="str">
            <v>Bộ</v>
          </cell>
          <cell r="I370">
            <v>266310</v>
          </cell>
          <cell r="J370">
            <v>325490</v>
          </cell>
          <cell r="K370">
            <v>0</v>
          </cell>
          <cell r="L370">
            <v>0</v>
          </cell>
          <cell r="M370">
            <v>0</v>
          </cell>
          <cell r="N370">
            <v>0</v>
          </cell>
        </row>
        <row r="371">
          <cell r="C371">
            <v>0</v>
          </cell>
          <cell r="D371" t="str">
            <v>04.03.121</v>
          </cell>
          <cell r="E371" t="str">
            <v>Tháo (lắp) xà kép X-2,0KL2/3</v>
          </cell>
          <cell r="F371" t="str">
            <v>Bộ</v>
          </cell>
          <cell r="I371">
            <v>360302</v>
          </cell>
          <cell r="J371">
            <v>440369</v>
          </cell>
          <cell r="K371">
            <v>0</v>
          </cell>
          <cell r="L371">
            <v>0</v>
          </cell>
          <cell r="M371">
            <v>0</v>
          </cell>
          <cell r="N371">
            <v>0</v>
          </cell>
        </row>
        <row r="372">
          <cell r="C372">
            <v>0</v>
          </cell>
          <cell r="D372" t="str">
            <v>04.03.111</v>
          </cell>
          <cell r="E372" t="str">
            <v>Tháo (lắp) xà đơn X-2,1Đ</v>
          </cell>
          <cell r="F372" t="str">
            <v>Bộ</v>
          </cell>
          <cell r="I372">
            <v>266310</v>
          </cell>
          <cell r="J372">
            <v>325490</v>
          </cell>
          <cell r="K372">
            <v>0</v>
          </cell>
          <cell r="L372">
            <v>0</v>
          </cell>
          <cell r="M372">
            <v>0</v>
          </cell>
          <cell r="N372">
            <v>0</v>
          </cell>
        </row>
        <row r="373">
          <cell r="C373">
            <v>0</v>
          </cell>
          <cell r="D373" t="str">
            <v>04.03.121</v>
          </cell>
          <cell r="E373" t="str">
            <v>Tháo (lắp) xà kép X-2,1K</v>
          </cell>
          <cell r="F373" t="str">
            <v>Bộ</v>
          </cell>
          <cell r="I373">
            <v>360302</v>
          </cell>
          <cell r="J373">
            <v>440369</v>
          </cell>
          <cell r="K373">
            <v>0</v>
          </cell>
          <cell r="L373">
            <v>0</v>
          </cell>
          <cell r="M373">
            <v>0</v>
          </cell>
          <cell r="N373">
            <v>0</v>
          </cell>
        </row>
        <row r="374">
          <cell r="C374">
            <v>0</v>
          </cell>
          <cell r="D374" t="str">
            <v>04.03.111</v>
          </cell>
          <cell r="E374" t="str">
            <v>Tháo (lắp) xà đơn X-22Đ</v>
          </cell>
          <cell r="F374" t="str">
            <v>Bộ</v>
          </cell>
          <cell r="I374">
            <v>266310</v>
          </cell>
          <cell r="J374">
            <v>325490</v>
          </cell>
          <cell r="K374">
            <v>0</v>
          </cell>
          <cell r="L374">
            <v>0</v>
          </cell>
          <cell r="M374">
            <v>0</v>
          </cell>
          <cell r="N374">
            <v>0</v>
          </cell>
        </row>
        <row r="375">
          <cell r="C375">
            <v>0</v>
          </cell>
          <cell r="D375" t="str">
            <v>04.03.122</v>
          </cell>
          <cell r="E375" t="str">
            <v>Tháo (lắp) xà kép X-2,2K</v>
          </cell>
          <cell r="F375" t="str">
            <v>Bộ</v>
          </cell>
          <cell r="I375">
            <v>479358</v>
          </cell>
          <cell r="J375">
            <v>585882</v>
          </cell>
          <cell r="K375">
            <v>0</v>
          </cell>
          <cell r="L375">
            <v>0</v>
          </cell>
          <cell r="M375">
            <v>0</v>
          </cell>
          <cell r="N375">
            <v>0</v>
          </cell>
        </row>
        <row r="376">
          <cell r="C376">
            <v>0</v>
          </cell>
          <cell r="D376" t="str">
            <v>03.09.311</v>
          </cell>
          <cell r="E376" t="str">
            <v xml:space="preserve">Tháo (lắp) Chân sứ đỉnh </v>
          </cell>
          <cell r="F376" t="str">
            <v>Bộ</v>
          </cell>
          <cell r="I376">
            <v>28303</v>
          </cell>
          <cell r="J376">
            <v>34593</v>
          </cell>
          <cell r="K376">
            <v>0</v>
          </cell>
          <cell r="L376">
            <v>0</v>
          </cell>
          <cell r="M376">
            <v>0</v>
          </cell>
          <cell r="N376">
            <v>0</v>
          </cell>
        </row>
        <row r="377">
          <cell r="C377">
            <v>0</v>
          </cell>
          <cell r="D377" t="str">
            <v>03.01.105</v>
          </cell>
          <cell r="E377" t="str">
            <v>Tháo (lắp) Sứ đứng</v>
          </cell>
          <cell r="F377" t="str">
            <v>Sứ</v>
          </cell>
          <cell r="I377">
            <v>47205</v>
          </cell>
          <cell r="J377">
            <v>57695</v>
          </cell>
          <cell r="K377">
            <v>0</v>
          </cell>
          <cell r="L377">
            <v>0</v>
          </cell>
          <cell r="M377">
            <v>0</v>
          </cell>
          <cell r="N377">
            <v>0</v>
          </cell>
        </row>
        <row r="378">
          <cell r="C378">
            <v>0</v>
          </cell>
          <cell r="D378" t="str">
            <v>03.02.101</v>
          </cell>
          <cell r="E378" t="str">
            <v>Tháo (lắp) sứ ống chỉ</v>
          </cell>
          <cell r="F378" t="str">
            <v>Sứ</v>
          </cell>
          <cell r="I378">
            <v>12532</v>
          </cell>
          <cell r="J378">
            <v>15317</v>
          </cell>
          <cell r="K378">
            <v>0</v>
          </cell>
          <cell r="L378">
            <v>0</v>
          </cell>
          <cell r="M378">
            <v>0</v>
          </cell>
          <cell r="N378">
            <v>0</v>
          </cell>
        </row>
        <row r="379">
          <cell r="C379">
            <v>0</v>
          </cell>
          <cell r="D379" t="str">
            <v>03.10.411</v>
          </cell>
          <cell r="E379" t="str">
            <v>Tháo (lắp) Chuỗi sừ treo Polymer</v>
          </cell>
          <cell r="F379" t="str">
            <v>Bộ</v>
          </cell>
          <cell r="I379">
            <v>56857</v>
          </cell>
          <cell r="J379">
            <v>68879</v>
          </cell>
          <cell r="K379">
            <v>0</v>
          </cell>
          <cell r="L379">
            <v>0</v>
          </cell>
          <cell r="M379">
            <v>0</v>
          </cell>
          <cell r="N379">
            <v>0</v>
          </cell>
        </row>
        <row r="380">
          <cell r="C380">
            <v>0</v>
          </cell>
          <cell r="D380" t="str">
            <v>03.07.101</v>
          </cell>
          <cell r="E380" t="str">
            <v>Tháo (lắp) Sứ treo thủy tinh (bộ 2 bát)</v>
          </cell>
          <cell r="F380" t="str">
            <v>Bộ</v>
          </cell>
          <cell r="I380">
            <v>42830</v>
          </cell>
          <cell r="J380">
            <v>52348</v>
          </cell>
          <cell r="K380">
            <v>0</v>
          </cell>
          <cell r="L380">
            <v>0</v>
          </cell>
          <cell r="M380">
            <v>0</v>
          </cell>
          <cell r="N380">
            <v>0</v>
          </cell>
        </row>
        <row r="381">
          <cell r="C381">
            <v>0</v>
          </cell>
          <cell r="D381" t="str">
            <v>03.09.251</v>
          </cell>
          <cell r="E381" t="str">
            <v>Tháo (lắp) bộ chằng</v>
          </cell>
          <cell r="F381" t="str">
            <v>Bộ</v>
          </cell>
          <cell r="I381">
            <v>101440</v>
          </cell>
          <cell r="J381">
            <v>123983</v>
          </cell>
          <cell r="K381">
            <v>0</v>
          </cell>
          <cell r="L381">
            <v>0</v>
          </cell>
          <cell r="M381">
            <v>0</v>
          </cell>
          <cell r="N381">
            <v>0</v>
          </cell>
        </row>
        <row r="382">
          <cell r="C382">
            <v>0</v>
          </cell>
          <cell r="D382" t="str">
            <v>05.02.101</v>
          </cell>
          <cell r="E382" t="str">
            <v>Tháo hạ, căng dây AC50, AC70</v>
          </cell>
          <cell r="F382" t="str">
            <v>km</v>
          </cell>
          <cell r="I382">
            <v>1500382</v>
          </cell>
          <cell r="J382">
            <v>1833800</v>
          </cell>
          <cell r="K382">
            <v>157461</v>
          </cell>
          <cell r="L382">
            <v>192453</v>
          </cell>
          <cell r="M382">
            <v>0</v>
          </cell>
          <cell r="N382">
            <v>0</v>
          </cell>
        </row>
        <row r="383">
          <cell r="D383" t="str">
            <v>07.10.401</v>
          </cell>
          <cell r="E383" t="str">
            <v>Tháo (lắp) MBA ≤50KVA</v>
          </cell>
          <cell r="F383" t="str">
            <v xml:space="preserve">trạm </v>
          </cell>
          <cell r="I383">
            <v>626871</v>
          </cell>
          <cell r="J383">
            <v>768804</v>
          </cell>
          <cell r="K383">
            <v>511902</v>
          </cell>
          <cell r="L383">
            <v>511902</v>
          </cell>
          <cell r="M383">
            <v>0</v>
          </cell>
          <cell r="N383">
            <v>0</v>
          </cell>
        </row>
        <row r="384">
          <cell r="C384">
            <v>0</v>
          </cell>
          <cell r="D384" t="str">
            <v>07.10.402</v>
          </cell>
          <cell r="E384" t="str">
            <v>Tháo (lắp) MBA ≤100KVA</v>
          </cell>
          <cell r="F384" t="str">
            <v xml:space="preserve">trạm </v>
          </cell>
          <cell r="I384">
            <v>626871</v>
          </cell>
          <cell r="J384">
            <v>887081</v>
          </cell>
          <cell r="K384">
            <v>511902</v>
          </cell>
          <cell r="L384">
            <v>511902</v>
          </cell>
          <cell r="M384">
            <v>0</v>
          </cell>
          <cell r="N384">
            <v>0</v>
          </cell>
        </row>
        <row r="385">
          <cell r="C385">
            <v>0</v>
          </cell>
          <cell r="D385" t="str">
            <v>13.01.001</v>
          </cell>
          <cell r="E385" t="str">
            <v>Tháo (lắp) thùng trạm 1 pha</v>
          </cell>
          <cell r="F385" t="str">
            <v>cái</v>
          </cell>
          <cell r="I385">
            <v>445280</v>
          </cell>
          <cell r="J385">
            <v>667920</v>
          </cell>
          <cell r="K385">
            <v>0</v>
          </cell>
          <cell r="L385">
            <v>0</v>
          </cell>
          <cell r="M385">
            <v>0</v>
          </cell>
          <cell r="N385">
            <v>0</v>
          </cell>
        </row>
        <row r="386">
          <cell r="C386">
            <v>0</v>
          </cell>
          <cell r="D386" t="str">
            <v>11.07.206</v>
          </cell>
          <cell r="E386" t="str">
            <v>Tháo (lắp) MCCB 250A</v>
          </cell>
          <cell r="F386" t="str">
            <v>cái</v>
          </cell>
          <cell r="I386">
            <v>356224</v>
          </cell>
          <cell r="J386">
            <v>534336</v>
          </cell>
          <cell r="K386">
            <v>0</v>
          </cell>
          <cell r="L386">
            <v>0</v>
          </cell>
          <cell r="M386">
            <v>0</v>
          </cell>
          <cell r="N386">
            <v>0</v>
          </cell>
        </row>
        <row r="387">
          <cell r="C387">
            <v>0</v>
          </cell>
          <cell r="D387" t="str">
            <v>14.04.005</v>
          </cell>
          <cell r="E387" t="str">
            <v>Tháo (lắp) bộ FCO</v>
          </cell>
          <cell r="F387" t="str">
            <v>cái</v>
          </cell>
          <cell r="I387">
            <v>541015</v>
          </cell>
          <cell r="J387">
            <v>661241</v>
          </cell>
          <cell r="K387">
            <v>0</v>
          </cell>
          <cell r="L387">
            <v>0</v>
          </cell>
          <cell r="M387">
            <v>0</v>
          </cell>
          <cell r="N387">
            <v>0</v>
          </cell>
        </row>
        <row r="388">
          <cell r="C388">
            <v>0</v>
          </cell>
          <cell r="D388" t="str">
            <v>09.05.004</v>
          </cell>
          <cell r="E388" t="str">
            <v>Tháo (lắp) bộ LA</v>
          </cell>
          <cell r="F388" t="str">
            <v>cái</v>
          </cell>
          <cell r="I388">
            <v>202881</v>
          </cell>
          <cell r="J388">
            <v>247965</v>
          </cell>
          <cell r="K388">
            <v>0</v>
          </cell>
          <cell r="L388">
            <v>0</v>
          </cell>
          <cell r="M388">
            <v>0</v>
          </cell>
          <cell r="N388">
            <v>0</v>
          </cell>
        </row>
        <row r="389">
          <cell r="B389" t="str">
            <v>T3</v>
          </cell>
          <cell r="C389" t="str">
            <v>III</v>
          </cell>
          <cell r="D389" t="str">
            <v>Đường dây hạ thế</v>
          </cell>
          <cell r="M389">
            <v>0</v>
          </cell>
          <cell r="N389">
            <v>0</v>
          </cell>
        </row>
        <row r="390">
          <cell r="D390" t="str">
            <v>04.02.102</v>
          </cell>
          <cell r="E390" t="str">
            <v>Nhổ trụ BTLT 8,4m</v>
          </cell>
          <cell r="F390" t="str">
            <v>trụ</v>
          </cell>
          <cell r="I390">
            <v>386411</v>
          </cell>
          <cell r="J390">
            <v>472280</v>
          </cell>
          <cell r="K390">
            <v>0</v>
          </cell>
          <cell r="L390">
            <v>0</v>
          </cell>
          <cell r="M390">
            <v>0</v>
          </cell>
          <cell r="N390">
            <v>0</v>
          </cell>
        </row>
        <row r="391">
          <cell r="D391" t="str">
            <v>04.02.302</v>
          </cell>
          <cell r="E391" t="str">
            <v>Nhổ (dựng) trụ BTLT 10,5m</v>
          </cell>
          <cell r="F391" t="str">
            <v>trụ</v>
          </cell>
          <cell r="I391">
            <v>477897</v>
          </cell>
          <cell r="J391">
            <v>584096</v>
          </cell>
          <cell r="K391">
            <v>0</v>
          </cell>
          <cell r="L391">
            <v>0</v>
          </cell>
          <cell r="M391">
            <v>0</v>
          </cell>
          <cell r="N391">
            <v>0</v>
          </cell>
        </row>
        <row r="392">
          <cell r="D392" t="str">
            <v>05.01.201</v>
          </cell>
          <cell r="E392" t="str">
            <v>Tháo hạ (căng) dây DuAV2x7mm2</v>
          </cell>
          <cell r="F392" t="str">
            <v>km</v>
          </cell>
          <cell r="I392">
            <v>1399473</v>
          </cell>
          <cell r="J392">
            <v>1710467</v>
          </cell>
          <cell r="K392">
            <v>0</v>
          </cell>
          <cell r="L392">
            <v>0</v>
          </cell>
          <cell r="M392">
            <v>0</v>
          </cell>
          <cell r="N392">
            <v>0</v>
          </cell>
        </row>
        <row r="393">
          <cell r="D393" t="str">
            <v>05.01.401</v>
          </cell>
          <cell r="E393" t="str">
            <v>Tháo hạ (căng) dây DuCV2x7mm2</v>
          </cell>
          <cell r="F393" t="str">
            <v>km</v>
          </cell>
          <cell r="I393">
            <v>2737565</v>
          </cell>
          <cell r="J393">
            <v>3345913</v>
          </cell>
          <cell r="K393">
            <v>0</v>
          </cell>
          <cell r="L393">
            <v>0</v>
          </cell>
          <cell r="M393">
            <v>0</v>
          </cell>
          <cell r="N393">
            <v>0</v>
          </cell>
        </row>
        <row r="394">
          <cell r="D394" t="str">
            <v>11.07.102</v>
          </cell>
          <cell r="E394" t="str">
            <v>Tháo CB tép 32A trên trụ tròn</v>
          </cell>
          <cell r="F394" t="str">
            <v>cái</v>
          </cell>
          <cell r="I394">
            <v>44528</v>
          </cell>
          <cell r="J394">
            <v>66792</v>
          </cell>
          <cell r="K394">
            <v>0</v>
          </cell>
          <cell r="L394">
            <v>0</v>
          </cell>
          <cell r="M394">
            <v>0</v>
          </cell>
          <cell r="N394">
            <v>0</v>
          </cell>
        </row>
        <row r="395">
          <cell r="D395" t="str">
            <v>11.08.10</v>
          </cell>
          <cell r="E395" t="str">
            <v>Tháo (lắp) công tơ 1 pha</v>
          </cell>
          <cell r="F395" t="str">
            <v>cái</v>
          </cell>
          <cell r="I395">
            <v>61449</v>
          </cell>
          <cell r="J395">
            <v>92173</v>
          </cell>
          <cell r="K395">
            <v>0</v>
          </cell>
          <cell r="L395">
            <v>0</v>
          </cell>
          <cell r="M395">
            <v>0</v>
          </cell>
          <cell r="N395">
            <v>0</v>
          </cell>
        </row>
        <row r="396">
          <cell r="D396" t="str">
            <v>07.10.401</v>
          </cell>
          <cell r="E396" t="str">
            <v>Tháo (lắp) MBA ≤50KVA</v>
          </cell>
          <cell r="F396" t="str">
            <v xml:space="preserve">trạm </v>
          </cell>
          <cell r="I396">
            <v>626871</v>
          </cell>
          <cell r="J396">
            <v>768804</v>
          </cell>
          <cell r="K396">
            <v>511902</v>
          </cell>
          <cell r="L396">
            <v>511902</v>
          </cell>
          <cell r="M396">
            <v>0</v>
          </cell>
          <cell r="N396">
            <v>0</v>
          </cell>
        </row>
        <row r="397">
          <cell r="D397" t="str">
            <v>07.10.402</v>
          </cell>
          <cell r="E397" t="str">
            <v>Tháo (lắp) MBA ≤100KVA</v>
          </cell>
          <cell r="F397" t="str">
            <v xml:space="preserve">trạm </v>
          </cell>
          <cell r="I397">
            <v>626871</v>
          </cell>
          <cell r="J397">
            <v>887081</v>
          </cell>
          <cell r="K397">
            <v>511902</v>
          </cell>
          <cell r="L397">
            <v>511902</v>
          </cell>
          <cell r="M397">
            <v>0</v>
          </cell>
          <cell r="N397">
            <v>0</v>
          </cell>
        </row>
        <row r="398">
          <cell r="D398" t="str">
            <v>13.01.001</v>
          </cell>
          <cell r="E398" t="str">
            <v>Tháo (lắp) thùng trạm 1 pha</v>
          </cell>
          <cell r="F398" t="str">
            <v>cái</v>
          </cell>
          <cell r="I398">
            <v>445280</v>
          </cell>
          <cell r="J398">
            <v>667920</v>
          </cell>
          <cell r="K398">
            <v>0</v>
          </cell>
          <cell r="L398">
            <v>0</v>
          </cell>
          <cell r="M398">
            <v>0</v>
          </cell>
          <cell r="N398">
            <v>0</v>
          </cell>
        </row>
        <row r="399">
          <cell r="D399" t="str">
            <v>14.04.005</v>
          </cell>
          <cell r="E399" t="str">
            <v>Tháo (lắp) bộ FCO</v>
          </cell>
          <cell r="F399" t="str">
            <v>cái</v>
          </cell>
          <cell r="I399">
            <v>541015</v>
          </cell>
          <cell r="J399">
            <v>661241</v>
          </cell>
          <cell r="K399">
            <v>0</v>
          </cell>
          <cell r="L399">
            <v>0</v>
          </cell>
          <cell r="M399">
            <v>0</v>
          </cell>
          <cell r="N399">
            <v>0</v>
          </cell>
        </row>
        <row r="400">
          <cell r="D400" t="str">
            <v>09.05.004</v>
          </cell>
          <cell r="E400" t="str">
            <v>Tháo (lắp) bộ LA</v>
          </cell>
          <cell r="F400" t="str">
            <v>cái</v>
          </cell>
          <cell r="I400">
            <v>202881</v>
          </cell>
          <cell r="J400">
            <v>247965</v>
          </cell>
          <cell r="K400">
            <v>0</v>
          </cell>
          <cell r="L400">
            <v>0</v>
          </cell>
          <cell r="M400">
            <v>0</v>
          </cell>
          <cell r="N400">
            <v>0</v>
          </cell>
        </row>
        <row r="401">
          <cell r="D401" t="str">
            <v>14.02.202</v>
          </cell>
          <cell r="E401" t="str">
            <v>Tháo (lắp) tụ bù hạ thế</v>
          </cell>
          <cell r="F401" t="str">
            <v>bộ</v>
          </cell>
          <cell r="I401">
            <v>414931</v>
          </cell>
          <cell r="J401">
            <v>507138</v>
          </cell>
          <cell r="K401">
            <v>0</v>
          </cell>
          <cell r="L401">
            <v>0</v>
          </cell>
          <cell r="M401">
            <v>0</v>
          </cell>
          <cell r="N401">
            <v>0</v>
          </cell>
        </row>
        <row r="402">
          <cell r="D402" t="str">
            <v>11.03.204</v>
          </cell>
          <cell r="E402" t="str">
            <v>Tháo (lắp hộp Domino)</v>
          </cell>
          <cell r="F402" t="str">
            <v>cái</v>
          </cell>
          <cell r="I402">
            <v>146055</v>
          </cell>
          <cell r="J402">
            <v>219082</v>
          </cell>
          <cell r="K402">
            <v>0</v>
          </cell>
          <cell r="L402">
            <v>0</v>
          </cell>
          <cell r="M402">
            <v>0</v>
          </cell>
          <cell r="N402">
            <v>0</v>
          </cell>
        </row>
        <row r="403">
          <cell r="D403" t="str">
            <v>03.09.271</v>
          </cell>
          <cell r="E403" t="str">
            <v>Tháo (lắp) Rack 2</v>
          </cell>
          <cell r="F403" t="str">
            <v>Bộ</v>
          </cell>
          <cell r="I403">
            <v>24797</v>
          </cell>
          <cell r="J403">
            <v>30307</v>
          </cell>
          <cell r="K403">
            <v>0</v>
          </cell>
          <cell r="L403">
            <v>0</v>
          </cell>
          <cell r="M403">
            <v>0</v>
          </cell>
          <cell r="N403">
            <v>0</v>
          </cell>
        </row>
        <row r="404">
          <cell r="D404" t="str">
            <v>03.09.271</v>
          </cell>
          <cell r="E404" t="str">
            <v>Tháo (lắp) Rack 3</v>
          </cell>
          <cell r="F404" t="str">
            <v>Bộ</v>
          </cell>
          <cell r="I404">
            <v>24797</v>
          </cell>
          <cell r="J404">
            <v>30307</v>
          </cell>
          <cell r="K404">
            <v>0</v>
          </cell>
          <cell r="L404">
            <v>0</v>
          </cell>
          <cell r="M404">
            <v>0</v>
          </cell>
          <cell r="N404">
            <v>0</v>
          </cell>
        </row>
        <row r="405">
          <cell r="D405" t="str">
            <v>03.09.271</v>
          </cell>
          <cell r="E405" t="str">
            <v>Tháo (lắp) Rack 4</v>
          </cell>
          <cell r="F405" t="str">
            <v>Bộ</v>
          </cell>
          <cell r="I405">
            <v>24797</v>
          </cell>
          <cell r="J405">
            <v>30307</v>
          </cell>
          <cell r="K405">
            <v>0</v>
          </cell>
          <cell r="L405">
            <v>0</v>
          </cell>
          <cell r="M405">
            <v>0</v>
          </cell>
          <cell r="N405">
            <v>0</v>
          </cell>
        </row>
        <row r="406">
          <cell r="D406" t="str">
            <v>03.09.261</v>
          </cell>
          <cell r="E406" t="str">
            <v>Tháo (lắp) kẹp quai</v>
          </cell>
          <cell r="F406" t="str">
            <v>cái</v>
          </cell>
          <cell r="I406">
            <v>56356</v>
          </cell>
          <cell r="J406">
            <v>68879</v>
          </cell>
          <cell r="K406">
            <v>0</v>
          </cell>
          <cell r="L406">
            <v>0</v>
          </cell>
          <cell r="M406">
            <v>0</v>
          </cell>
          <cell r="N406">
            <v>0</v>
          </cell>
        </row>
        <row r="407">
          <cell r="D407" t="str">
            <v>11.05.001</v>
          </cell>
          <cell r="E407" t="str">
            <v>Tháo (lắp) cầu chì cá</v>
          </cell>
          <cell r="F407" t="str">
            <v>cái</v>
          </cell>
          <cell r="I407">
            <v>6189</v>
          </cell>
          <cell r="J407">
            <v>9283</v>
          </cell>
          <cell r="K407">
            <v>0</v>
          </cell>
          <cell r="L407">
            <v>0</v>
          </cell>
          <cell r="M407">
            <v>0</v>
          </cell>
          <cell r="N407">
            <v>0</v>
          </cell>
        </row>
        <row r="408">
          <cell r="D408" t="str">
            <v>03.09.261</v>
          </cell>
          <cell r="E408" t="str">
            <v>Tháo (lắp) ghíp IPC</v>
          </cell>
          <cell r="F408" t="str">
            <v>cái</v>
          </cell>
          <cell r="I408">
            <v>56356</v>
          </cell>
          <cell r="J408">
            <v>68879</v>
          </cell>
          <cell r="K408">
            <v>0</v>
          </cell>
          <cell r="L408">
            <v>0</v>
          </cell>
          <cell r="M408">
            <v>0</v>
          </cell>
          <cell r="N408">
            <v>0</v>
          </cell>
        </row>
        <row r="409">
          <cell r="D409" t="str">
            <v>03.09.261</v>
          </cell>
          <cell r="E409" t="str">
            <v>Tháo (lắp) kẹp nhôm 2 rãnh</v>
          </cell>
          <cell r="F409" t="str">
            <v>cái</v>
          </cell>
          <cell r="I409">
            <v>56356</v>
          </cell>
          <cell r="J409">
            <v>68879</v>
          </cell>
          <cell r="K409">
            <v>0</v>
          </cell>
          <cell r="L409">
            <v>0</v>
          </cell>
          <cell r="M409">
            <v>0</v>
          </cell>
          <cell r="N409">
            <v>0</v>
          </cell>
        </row>
        <row r="410">
          <cell r="D410" t="str">
            <v>03.09.261</v>
          </cell>
          <cell r="E410" t="str">
            <v>Tháo (lắp) kẹp Ubolt</v>
          </cell>
          <cell r="F410" t="str">
            <v>cái</v>
          </cell>
          <cell r="I410">
            <v>56356</v>
          </cell>
          <cell r="J410">
            <v>68879</v>
          </cell>
          <cell r="K410">
            <v>0</v>
          </cell>
          <cell r="L410">
            <v>0</v>
          </cell>
          <cell r="M410">
            <v>0</v>
          </cell>
          <cell r="N410">
            <v>0</v>
          </cell>
        </row>
        <row r="411">
          <cell r="D411" t="str">
            <v>01.02.001</v>
          </cell>
          <cell r="E411" t="str">
            <v>Tháo (lắp) tiếp địa ngọn</v>
          </cell>
          <cell r="F411" t="str">
            <v>bộ</v>
          </cell>
          <cell r="I411">
            <v>104435</v>
          </cell>
          <cell r="J411">
            <v>127643</v>
          </cell>
          <cell r="K411">
            <v>0</v>
          </cell>
          <cell r="L411">
            <v>0</v>
          </cell>
          <cell r="M411">
            <v>0</v>
          </cell>
          <cell r="N411">
            <v>0</v>
          </cell>
        </row>
        <row r="412">
          <cell r="D412" t="str">
            <v>05.02.202</v>
          </cell>
          <cell r="E412" t="str">
            <v>Tháo hạ (căng) dây AV95, A95</v>
          </cell>
          <cell r="F412" t="str">
            <v>km</v>
          </cell>
          <cell r="I412">
            <v>1935201</v>
          </cell>
          <cell r="J412">
            <v>2365245</v>
          </cell>
          <cell r="K412">
            <v>157461</v>
          </cell>
          <cell r="L412">
            <v>192453</v>
          </cell>
          <cell r="M412">
            <v>0</v>
          </cell>
          <cell r="N412">
            <v>0</v>
          </cell>
        </row>
        <row r="413">
          <cell r="D413" t="str">
            <v>05.02.201</v>
          </cell>
          <cell r="E413" t="str">
            <v>Tháo hạ (căng) dây AV70, A70</v>
          </cell>
          <cell r="F413" t="str">
            <v>km</v>
          </cell>
          <cell r="I413">
            <v>1424761</v>
          </cell>
          <cell r="J413">
            <v>1741375</v>
          </cell>
          <cell r="K413">
            <v>157461</v>
          </cell>
          <cell r="L413">
            <v>192453</v>
          </cell>
          <cell r="M413">
            <v>0</v>
          </cell>
          <cell r="N413">
            <v>0</v>
          </cell>
        </row>
        <row r="414">
          <cell r="D414" t="str">
            <v>05.02.201</v>
          </cell>
          <cell r="E414" t="str">
            <v>Tháo hạ (căng) dây AV50, A50, A35</v>
          </cell>
          <cell r="F414" t="str">
            <v>km</v>
          </cell>
          <cell r="I414">
            <v>1424761</v>
          </cell>
          <cell r="J414">
            <v>1741375</v>
          </cell>
          <cell r="K414">
            <v>157461</v>
          </cell>
          <cell r="L414">
            <v>192453</v>
          </cell>
          <cell r="M414">
            <v>0</v>
          </cell>
          <cell r="N414">
            <v>0</v>
          </cell>
        </row>
        <row r="415">
          <cell r="D415" t="str">
            <v>05.02.101</v>
          </cell>
          <cell r="E415" t="str">
            <v>Tháo hạ (căng) dây AC50, AC70</v>
          </cell>
          <cell r="F415" t="str">
            <v>km</v>
          </cell>
          <cell r="I415">
            <v>1500382</v>
          </cell>
          <cell r="J415">
            <v>1833800</v>
          </cell>
          <cell r="K415">
            <v>157461</v>
          </cell>
          <cell r="L415">
            <v>192453</v>
          </cell>
          <cell r="M415">
            <v>0</v>
          </cell>
          <cell r="N415">
            <v>0</v>
          </cell>
        </row>
        <row r="416">
          <cell r="D416">
            <v>67007</v>
          </cell>
          <cell r="E416" t="str">
            <v>Tháo hạ, căng dây ABC120</v>
          </cell>
          <cell r="F416" t="str">
            <v>km</v>
          </cell>
          <cell r="I416">
            <v>0</v>
          </cell>
          <cell r="J416">
            <v>0</v>
          </cell>
          <cell r="K416">
            <v>0</v>
          </cell>
          <cell r="L416">
            <v>0</v>
          </cell>
          <cell r="M416">
            <v>0</v>
          </cell>
          <cell r="N416">
            <v>0</v>
          </cell>
        </row>
        <row r="417">
          <cell r="C417">
            <v>0</v>
          </cell>
          <cell r="D417" t="str">
            <v>03.09.251</v>
          </cell>
          <cell r="E417" t="str">
            <v>Tháo (lắp) bộ chằng</v>
          </cell>
          <cell r="F417" t="str">
            <v>Bộ</v>
          </cell>
          <cell r="I417">
            <v>101440</v>
          </cell>
          <cell r="J417">
            <v>123983</v>
          </cell>
          <cell r="K417">
            <v>0</v>
          </cell>
          <cell r="L417">
            <v>0</v>
          </cell>
          <cell r="M417">
            <v>0</v>
          </cell>
          <cell r="N417">
            <v>0</v>
          </cell>
        </row>
        <row r="418">
          <cell r="B418" t="str">
            <v>TR25</v>
          </cell>
          <cell r="C418" t="str">
            <v>III</v>
          </cell>
          <cell r="D418" t="str">
            <v>0 Trạm 1 pha 25kVA</v>
          </cell>
          <cell r="M418">
            <v>0</v>
          </cell>
          <cell r="N418">
            <v>0</v>
          </cell>
        </row>
        <row r="419">
          <cell r="D419" t="str">
            <v>07.10.401</v>
          </cell>
          <cell r="E419" t="str">
            <v>Tháo (lắp) MBA ≤50KVA</v>
          </cell>
          <cell r="F419" t="str">
            <v>máy</v>
          </cell>
          <cell r="I419">
            <v>626871</v>
          </cell>
          <cell r="J419">
            <v>768804</v>
          </cell>
          <cell r="K419">
            <v>511902</v>
          </cell>
          <cell r="L419">
            <v>511902</v>
          </cell>
          <cell r="M419">
            <v>0</v>
          </cell>
          <cell r="N419">
            <v>0</v>
          </cell>
        </row>
        <row r="420">
          <cell r="D420" t="str">
            <v>07.10.402</v>
          </cell>
          <cell r="E420" t="str">
            <v>Tháo (lắp) MBA ≤100KVA</v>
          </cell>
          <cell r="F420" t="str">
            <v>máy</v>
          </cell>
          <cell r="I420">
            <v>626871</v>
          </cell>
          <cell r="J420">
            <v>887081</v>
          </cell>
          <cell r="K420">
            <v>511902</v>
          </cell>
          <cell r="L420">
            <v>511902</v>
          </cell>
          <cell r="M420">
            <v>0</v>
          </cell>
          <cell r="N420">
            <v>0</v>
          </cell>
        </row>
        <row r="421">
          <cell r="D421" t="str">
            <v>13.01.001</v>
          </cell>
          <cell r="E421" t="str">
            <v>Tháo (lắp) thùng trạm 1 pha</v>
          </cell>
          <cell r="F421" t="str">
            <v>cái</v>
          </cell>
          <cell r="I421">
            <v>445280</v>
          </cell>
          <cell r="J421">
            <v>667920</v>
          </cell>
          <cell r="K421">
            <v>0</v>
          </cell>
          <cell r="L421">
            <v>0</v>
          </cell>
          <cell r="M421">
            <v>0</v>
          </cell>
          <cell r="N421">
            <v>0</v>
          </cell>
        </row>
        <row r="422">
          <cell r="D422" t="str">
            <v>14.04.005</v>
          </cell>
          <cell r="E422" t="str">
            <v>Tháo (lắp) bộ FCO</v>
          </cell>
          <cell r="F422" t="str">
            <v>cái</v>
          </cell>
          <cell r="I422">
            <v>541015</v>
          </cell>
          <cell r="J422">
            <v>661241</v>
          </cell>
          <cell r="K422">
            <v>0</v>
          </cell>
          <cell r="L422">
            <v>0</v>
          </cell>
          <cell r="M422">
            <v>0</v>
          </cell>
          <cell r="N422">
            <v>0</v>
          </cell>
        </row>
        <row r="423">
          <cell r="D423" t="str">
            <v>09.05.004</v>
          </cell>
          <cell r="E423" t="str">
            <v>Tháo (lắp) bộ LA</v>
          </cell>
          <cell r="F423" t="str">
            <v>cái</v>
          </cell>
          <cell r="I423">
            <v>202881</v>
          </cell>
          <cell r="J423">
            <v>247965</v>
          </cell>
          <cell r="K423">
            <v>0</v>
          </cell>
          <cell r="L423">
            <v>0</v>
          </cell>
          <cell r="M423">
            <v>0</v>
          </cell>
          <cell r="N423">
            <v>0</v>
          </cell>
        </row>
        <row r="424">
          <cell r="D424" t="str">
            <v>11.02.106</v>
          </cell>
          <cell r="E424" t="str">
            <v>Tháo ống PVC D90</v>
          </cell>
          <cell r="F424" t="str">
            <v>mét</v>
          </cell>
          <cell r="I424">
            <v>19592</v>
          </cell>
          <cell r="J424">
            <v>29388</v>
          </cell>
          <cell r="K424">
            <v>0</v>
          </cell>
          <cell r="L424">
            <v>0</v>
          </cell>
          <cell r="M424">
            <v>0</v>
          </cell>
          <cell r="N424">
            <v>0</v>
          </cell>
        </row>
        <row r="425">
          <cell r="D425" t="str">
            <v>11.04.402</v>
          </cell>
          <cell r="E425" t="str">
            <v>Tháo dây CV11 xuống thiết bị</v>
          </cell>
          <cell r="F425" t="str">
            <v>mét</v>
          </cell>
          <cell r="I425">
            <v>4745</v>
          </cell>
          <cell r="J425">
            <v>7117</v>
          </cell>
          <cell r="K425">
            <v>0</v>
          </cell>
          <cell r="L425">
            <v>0</v>
          </cell>
          <cell r="M425">
            <v>0</v>
          </cell>
          <cell r="N425">
            <v>0</v>
          </cell>
        </row>
        <row r="426">
          <cell r="D426" t="str">
            <v>11.04.403</v>
          </cell>
          <cell r="E426" t="str">
            <v>Tháo dây CV25 xuống thiết bị</v>
          </cell>
          <cell r="F426" t="str">
            <v>mét</v>
          </cell>
          <cell r="I426">
            <v>7736</v>
          </cell>
          <cell r="J426">
            <v>11604</v>
          </cell>
          <cell r="K426">
            <v>0</v>
          </cell>
          <cell r="L426">
            <v>0</v>
          </cell>
          <cell r="M426">
            <v>0</v>
          </cell>
          <cell r="N426">
            <v>0</v>
          </cell>
        </row>
        <row r="427">
          <cell r="D427" t="str">
            <v>11.04.403</v>
          </cell>
          <cell r="E427" t="str">
            <v>Tháo dây CV50xuống thiết bị</v>
          </cell>
          <cell r="F427" t="str">
            <v>mét</v>
          </cell>
          <cell r="I427">
            <v>7736</v>
          </cell>
          <cell r="J427">
            <v>11604</v>
          </cell>
          <cell r="K427">
            <v>0</v>
          </cell>
          <cell r="L427">
            <v>0</v>
          </cell>
          <cell r="M427">
            <v>0</v>
          </cell>
          <cell r="N427">
            <v>0</v>
          </cell>
        </row>
        <row r="428">
          <cell r="D428" t="str">
            <v>11.04.403</v>
          </cell>
          <cell r="E428" t="str">
            <v>Tháo dây CV70 xuống thiết bị</v>
          </cell>
          <cell r="F428" t="str">
            <v>mét</v>
          </cell>
          <cell r="I428">
            <v>7736</v>
          </cell>
          <cell r="J428">
            <v>11604</v>
          </cell>
          <cell r="K428">
            <v>0</v>
          </cell>
          <cell r="L428">
            <v>0</v>
          </cell>
          <cell r="M428">
            <v>0</v>
          </cell>
          <cell r="N428">
            <v>0</v>
          </cell>
        </row>
        <row r="429">
          <cell r="D429" t="str">
            <v>11.04.403</v>
          </cell>
          <cell r="E429" t="str">
            <v>Tháo dây CV95 xuống thiết bị</v>
          </cell>
          <cell r="F429" t="str">
            <v>mét</v>
          </cell>
          <cell r="I429">
            <v>7736</v>
          </cell>
          <cell r="J429">
            <v>11604</v>
          </cell>
          <cell r="K429">
            <v>0</v>
          </cell>
          <cell r="L429">
            <v>0</v>
          </cell>
          <cell r="M429">
            <v>0</v>
          </cell>
          <cell r="N429">
            <v>0</v>
          </cell>
        </row>
        <row r="430">
          <cell r="D430" t="str">
            <v>11.04.403</v>
          </cell>
          <cell r="E430" t="str">
            <v>Tháo dây CV120 xuống thiết bị</v>
          </cell>
          <cell r="F430" t="str">
            <v>mét</v>
          </cell>
          <cell r="I430">
            <v>7736</v>
          </cell>
          <cell r="J430">
            <v>11604</v>
          </cell>
          <cell r="K430">
            <v>0</v>
          </cell>
          <cell r="L430">
            <v>0</v>
          </cell>
          <cell r="M430">
            <v>0</v>
          </cell>
          <cell r="N430">
            <v>0</v>
          </cell>
        </row>
        <row r="431">
          <cell r="B431" t="str">
            <v>TR375</v>
          </cell>
          <cell r="C431" t="str">
            <v>III</v>
          </cell>
          <cell r="D431" t="str">
            <v>0 Trạm 1 pha 37,5kVA</v>
          </cell>
          <cell r="M431">
            <v>0</v>
          </cell>
          <cell r="N431">
            <v>0</v>
          </cell>
        </row>
        <row r="432">
          <cell r="D432" t="str">
            <v>07.10.401</v>
          </cell>
          <cell r="E432" t="str">
            <v>Tháo (lắp) MBA ≤50KVA</v>
          </cell>
          <cell r="F432" t="str">
            <v>máy</v>
          </cell>
          <cell r="I432">
            <v>626871</v>
          </cell>
          <cell r="J432">
            <v>768804</v>
          </cell>
          <cell r="K432">
            <v>511902</v>
          </cell>
          <cell r="L432">
            <v>511902</v>
          </cell>
          <cell r="M432">
            <v>0</v>
          </cell>
          <cell r="N432">
            <v>0</v>
          </cell>
        </row>
        <row r="433">
          <cell r="D433" t="str">
            <v>07.10.402</v>
          </cell>
          <cell r="E433" t="str">
            <v>Tháo (lắp) MBA ≤100KVA</v>
          </cell>
          <cell r="F433" t="str">
            <v>máy</v>
          </cell>
          <cell r="I433">
            <v>626871</v>
          </cell>
          <cell r="J433">
            <v>887081</v>
          </cell>
          <cell r="K433">
            <v>511902</v>
          </cell>
          <cell r="L433">
            <v>511902</v>
          </cell>
          <cell r="M433">
            <v>0</v>
          </cell>
          <cell r="N433">
            <v>0</v>
          </cell>
        </row>
        <row r="434">
          <cell r="D434" t="str">
            <v>13.01.001</v>
          </cell>
          <cell r="E434" t="str">
            <v>Tháo (lắp) thùng trạm 1 pha</v>
          </cell>
          <cell r="F434" t="str">
            <v>cái</v>
          </cell>
          <cell r="I434">
            <v>445280</v>
          </cell>
          <cell r="J434">
            <v>667920</v>
          </cell>
          <cell r="K434">
            <v>0</v>
          </cell>
          <cell r="L434">
            <v>0</v>
          </cell>
          <cell r="M434">
            <v>0</v>
          </cell>
          <cell r="N434">
            <v>0</v>
          </cell>
        </row>
        <row r="435">
          <cell r="D435" t="str">
            <v>14.04.005</v>
          </cell>
          <cell r="E435" t="str">
            <v>Tháo (lắp) bộ FCO</v>
          </cell>
          <cell r="F435" t="str">
            <v>cái</v>
          </cell>
          <cell r="I435">
            <v>541015</v>
          </cell>
          <cell r="J435">
            <v>661241</v>
          </cell>
          <cell r="K435">
            <v>0</v>
          </cell>
          <cell r="L435">
            <v>0</v>
          </cell>
          <cell r="M435">
            <v>0</v>
          </cell>
          <cell r="N435">
            <v>0</v>
          </cell>
        </row>
        <row r="436">
          <cell r="D436" t="str">
            <v>09.05.004</v>
          </cell>
          <cell r="E436" t="str">
            <v>Tháo (lắp) bộ LA</v>
          </cell>
          <cell r="F436" t="str">
            <v>cái</v>
          </cell>
          <cell r="I436">
            <v>202881</v>
          </cell>
          <cell r="J436">
            <v>247965</v>
          </cell>
          <cell r="K436">
            <v>0</v>
          </cell>
          <cell r="L436">
            <v>0</v>
          </cell>
          <cell r="M436">
            <v>0</v>
          </cell>
          <cell r="N436">
            <v>0</v>
          </cell>
        </row>
        <row r="437">
          <cell r="D437" t="str">
            <v>11.02.106</v>
          </cell>
          <cell r="E437" t="str">
            <v>Tháo ống PVC D90</v>
          </cell>
          <cell r="F437" t="str">
            <v>mét</v>
          </cell>
          <cell r="I437">
            <v>19592</v>
          </cell>
          <cell r="J437">
            <v>29388</v>
          </cell>
          <cell r="K437">
            <v>0</v>
          </cell>
          <cell r="L437">
            <v>0</v>
          </cell>
          <cell r="M437">
            <v>0</v>
          </cell>
          <cell r="N437">
            <v>0</v>
          </cell>
        </row>
        <row r="438">
          <cell r="D438" t="str">
            <v>11.04.402</v>
          </cell>
          <cell r="E438" t="str">
            <v>Tháo dây CV11 xuống thiết bị</v>
          </cell>
          <cell r="F438" t="str">
            <v>mét</v>
          </cell>
          <cell r="I438">
            <v>4745</v>
          </cell>
          <cell r="J438">
            <v>7117</v>
          </cell>
          <cell r="K438">
            <v>0</v>
          </cell>
          <cell r="L438">
            <v>0</v>
          </cell>
          <cell r="M438">
            <v>0</v>
          </cell>
          <cell r="N438">
            <v>0</v>
          </cell>
        </row>
        <row r="439">
          <cell r="D439" t="str">
            <v>11.04.403</v>
          </cell>
          <cell r="E439" t="str">
            <v>Tháo dây CV25 xuống thiết bị</v>
          </cell>
          <cell r="F439" t="str">
            <v>mét</v>
          </cell>
          <cell r="I439">
            <v>7736</v>
          </cell>
          <cell r="J439">
            <v>11604</v>
          </cell>
          <cell r="K439">
            <v>0</v>
          </cell>
          <cell r="L439">
            <v>0</v>
          </cell>
          <cell r="M439">
            <v>0</v>
          </cell>
          <cell r="N439">
            <v>0</v>
          </cell>
        </row>
        <row r="440">
          <cell r="D440" t="str">
            <v>11.04.403</v>
          </cell>
          <cell r="E440" t="str">
            <v>Tháo dây CV50xuống thiết bị</v>
          </cell>
          <cell r="F440" t="str">
            <v>mét</v>
          </cell>
          <cell r="I440">
            <v>7736</v>
          </cell>
          <cell r="J440">
            <v>11604</v>
          </cell>
          <cell r="K440">
            <v>0</v>
          </cell>
          <cell r="L440">
            <v>0</v>
          </cell>
          <cell r="M440">
            <v>0</v>
          </cell>
          <cell r="N440">
            <v>0</v>
          </cell>
        </row>
        <row r="441">
          <cell r="D441" t="str">
            <v>11.04.403</v>
          </cell>
          <cell r="E441" t="str">
            <v>Tháo dây CV70 xuống thiết bị</v>
          </cell>
          <cell r="F441" t="str">
            <v>mét</v>
          </cell>
          <cell r="I441">
            <v>7736</v>
          </cell>
          <cell r="J441">
            <v>11604</v>
          </cell>
          <cell r="K441">
            <v>0</v>
          </cell>
          <cell r="L441">
            <v>0</v>
          </cell>
          <cell r="M441">
            <v>0</v>
          </cell>
          <cell r="N441">
            <v>0</v>
          </cell>
        </row>
        <row r="442">
          <cell r="D442" t="str">
            <v>11.04.403</v>
          </cell>
          <cell r="E442" t="str">
            <v>Tháo dây CV95 xuống thiết bị</v>
          </cell>
          <cell r="F442" t="str">
            <v>mét</v>
          </cell>
          <cell r="I442">
            <v>7736</v>
          </cell>
          <cell r="J442">
            <v>11604</v>
          </cell>
          <cell r="K442">
            <v>0</v>
          </cell>
          <cell r="L442">
            <v>0</v>
          </cell>
          <cell r="M442">
            <v>0</v>
          </cell>
          <cell r="N442">
            <v>0</v>
          </cell>
        </row>
        <row r="443">
          <cell r="D443" t="str">
            <v>11.04.403</v>
          </cell>
          <cell r="E443" t="str">
            <v>Tháo dây CV120 xuống thiết bị</v>
          </cell>
          <cell r="F443" t="str">
            <v>mét</v>
          </cell>
          <cell r="I443">
            <v>7736</v>
          </cell>
          <cell r="J443">
            <v>11604</v>
          </cell>
          <cell r="K443">
            <v>0</v>
          </cell>
          <cell r="L443">
            <v>0</v>
          </cell>
          <cell r="M443">
            <v>0</v>
          </cell>
          <cell r="N443">
            <v>0</v>
          </cell>
        </row>
        <row r="444">
          <cell r="B444" t="str">
            <v>TR50</v>
          </cell>
          <cell r="C444" t="str">
            <v>III</v>
          </cell>
          <cell r="D444" t="str">
            <v>0 Trạm 1 pha 2x25kVA</v>
          </cell>
          <cell r="M444">
            <v>0</v>
          </cell>
          <cell r="N444">
            <v>0</v>
          </cell>
        </row>
        <row r="445">
          <cell r="D445" t="str">
            <v>07.10.401</v>
          </cell>
          <cell r="E445" t="str">
            <v>Tháo (lắp) MBA ≤50KVA</v>
          </cell>
          <cell r="F445" t="str">
            <v>máy</v>
          </cell>
          <cell r="I445">
            <v>626871</v>
          </cell>
          <cell r="J445">
            <v>768804</v>
          </cell>
          <cell r="K445">
            <v>511902</v>
          </cell>
          <cell r="L445">
            <v>511902</v>
          </cell>
          <cell r="M445">
            <v>0</v>
          </cell>
          <cell r="N445">
            <v>0</v>
          </cell>
        </row>
        <row r="446">
          <cell r="D446" t="str">
            <v>07.10.402</v>
          </cell>
          <cell r="E446" t="str">
            <v>Tháo (lắp) MBA ≤100KVA</v>
          </cell>
          <cell r="F446" t="str">
            <v>máy</v>
          </cell>
          <cell r="I446">
            <v>626871</v>
          </cell>
          <cell r="J446">
            <v>887081</v>
          </cell>
          <cell r="K446">
            <v>511902</v>
          </cell>
          <cell r="L446">
            <v>511902</v>
          </cell>
          <cell r="M446">
            <v>0</v>
          </cell>
          <cell r="N446">
            <v>0</v>
          </cell>
        </row>
        <row r="447">
          <cell r="D447" t="str">
            <v>13.01.001</v>
          </cell>
          <cell r="E447" t="str">
            <v>Tháo (lắp) thùng trạm 1 pha</v>
          </cell>
          <cell r="F447" t="str">
            <v>cái</v>
          </cell>
          <cell r="I447">
            <v>445280</v>
          </cell>
          <cell r="J447">
            <v>667920</v>
          </cell>
          <cell r="K447">
            <v>0</v>
          </cell>
          <cell r="L447">
            <v>0</v>
          </cell>
          <cell r="M447">
            <v>0</v>
          </cell>
          <cell r="N447">
            <v>0</v>
          </cell>
        </row>
        <row r="448">
          <cell r="D448" t="str">
            <v>14.04.005</v>
          </cell>
          <cell r="E448" t="str">
            <v>Tháo (lắp) bộ FCO</v>
          </cell>
          <cell r="F448" t="str">
            <v>cái</v>
          </cell>
          <cell r="I448">
            <v>541015</v>
          </cell>
          <cell r="J448">
            <v>661241</v>
          </cell>
          <cell r="K448">
            <v>0</v>
          </cell>
          <cell r="L448">
            <v>0</v>
          </cell>
          <cell r="M448">
            <v>0</v>
          </cell>
          <cell r="N448">
            <v>0</v>
          </cell>
        </row>
        <row r="449">
          <cell r="D449" t="str">
            <v>09.05.004</v>
          </cell>
          <cell r="E449" t="str">
            <v>Tháo (lắp) bộ LA</v>
          </cell>
          <cell r="F449" t="str">
            <v>cái</v>
          </cell>
          <cell r="I449">
            <v>202881</v>
          </cell>
          <cell r="J449">
            <v>247965</v>
          </cell>
          <cell r="K449">
            <v>0</v>
          </cell>
          <cell r="L449">
            <v>0</v>
          </cell>
          <cell r="M449">
            <v>0</v>
          </cell>
          <cell r="N449">
            <v>0</v>
          </cell>
        </row>
        <row r="450">
          <cell r="D450" t="str">
            <v>11.02.106</v>
          </cell>
          <cell r="E450" t="str">
            <v>Tháo ống PVC D90</v>
          </cell>
          <cell r="F450" t="str">
            <v>mét</v>
          </cell>
          <cell r="I450">
            <v>19592</v>
          </cell>
          <cell r="J450">
            <v>29388</v>
          </cell>
          <cell r="K450">
            <v>0</v>
          </cell>
          <cell r="L450">
            <v>0</v>
          </cell>
          <cell r="M450">
            <v>0</v>
          </cell>
          <cell r="N450">
            <v>0</v>
          </cell>
        </row>
        <row r="451">
          <cell r="D451" t="str">
            <v>11.04.402</v>
          </cell>
          <cell r="E451" t="str">
            <v>Tháo dây CV11 xuống thiết bị</v>
          </cell>
          <cell r="F451" t="str">
            <v>mét</v>
          </cell>
          <cell r="I451">
            <v>4745</v>
          </cell>
          <cell r="J451">
            <v>7117</v>
          </cell>
          <cell r="K451">
            <v>0</v>
          </cell>
          <cell r="L451">
            <v>0</v>
          </cell>
          <cell r="M451">
            <v>0</v>
          </cell>
          <cell r="N451">
            <v>0</v>
          </cell>
        </row>
        <row r="452">
          <cell r="D452" t="str">
            <v>11.04.403</v>
          </cell>
          <cell r="E452" t="str">
            <v>Tháo dây CV25 xuống thiết bị</v>
          </cell>
          <cell r="F452" t="str">
            <v>mét</v>
          </cell>
          <cell r="I452">
            <v>7736</v>
          </cell>
          <cell r="J452">
            <v>11604</v>
          </cell>
          <cell r="K452">
            <v>0</v>
          </cell>
          <cell r="L452">
            <v>0</v>
          </cell>
          <cell r="M452">
            <v>0</v>
          </cell>
          <cell r="N452">
            <v>0</v>
          </cell>
        </row>
        <row r="453">
          <cell r="D453" t="str">
            <v>11.04.403</v>
          </cell>
          <cell r="E453" t="str">
            <v>Tháo dây CV50xuống thiết bị</v>
          </cell>
          <cell r="F453" t="str">
            <v>mét</v>
          </cell>
          <cell r="I453">
            <v>7736</v>
          </cell>
          <cell r="J453">
            <v>11604</v>
          </cell>
          <cell r="K453">
            <v>0</v>
          </cell>
          <cell r="L453">
            <v>0</v>
          </cell>
          <cell r="M453">
            <v>0</v>
          </cell>
          <cell r="N453">
            <v>0</v>
          </cell>
        </row>
        <row r="454">
          <cell r="D454" t="str">
            <v>11.04.403</v>
          </cell>
          <cell r="E454" t="str">
            <v>Tháo dây CV70 xuống thiết bị</v>
          </cell>
          <cell r="F454" t="str">
            <v>mét</v>
          </cell>
          <cell r="I454">
            <v>7736</v>
          </cell>
          <cell r="J454">
            <v>11604</v>
          </cell>
          <cell r="K454">
            <v>0</v>
          </cell>
          <cell r="L454">
            <v>0</v>
          </cell>
          <cell r="M454">
            <v>0</v>
          </cell>
          <cell r="N454">
            <v>0</v>
          </cell>
        </row>
        <row r="455">
          <cell r="D455" t="str">
            <v>11.04.403</v>
          </cell>
          <cell r="E455" t="str">
            <v>Tháo dây CV95 xuống thiết bị</v>
          </cell>
          <cell r="F455" t="str">
            <v>mét</v>
          </cell>
          <cell r="I455">
            <v>7736</v>
          </cell>
          <cell r="J455">
            <v>11604</v>
          </cell>
          <cell r="K455">
            <v>0</v>
          </cell>
          <cell r="L455">
            <v>0</v>
          </cell>
          <cell r="M455">
            <v>0</v>
          </cell>
          <cell r="N455">
            <v>0</v>
          </cell>
        </row>
        <row r="456">
          <cell r="D456" t="str">
            <v>11.04.403</v>
          </cell>
          <cell r="E456" t="str">
            <v>Tháo dây CV120 xuống thiết bị</v>
          </cell>
          <cell r="F456" t="str">
            <v>mét</v>
          </cell>
          <cell r="I456">
            <v>7736</v>
          </cell>
          <cell r="J456">
            <v>11604</v>
          </cell>
          <cell r="K456">
            <v>0</v>
          </cell>
          <cell r="L456">
            <v>0</v>
          </cell>
          <cell r="M456">
            <v>0</v>
          </cell>
          <cell r="N456">
            <v>0</v>
          </cell>
        </row>
        <row r="457">
          <cell r="B457" t="str">
            <v>TR75</v>
          </cell>
          <cell r="C457" t="str">
            <v>III</v>
          </cell>
          <cell r="D457" t="str">
            <v>2 Trạm 1 pha 75kVA</v>
          </cell>
          <cell r="M457">
            <v>0</v>
          </cell>
          <cell r="N457">
            <v>0</v>
          </cell>
        </row>
        <row r="458">
          <cell r="D458" t="str">
            <v>07.10.401</v>
          </cell>
          <cell r="E458" t="str">
            <v>Tháo (lắp) MBA ≤50KVA</v>
          </cell>
          <cell r="F458" t="str">
            <v>máy</v>
          </cell>
          <cell r="I458">
            <v>626871</v>
          </cell>
          <cell r="J458">
            <v>768804</v>
          </cell>
          <cell r="K458">
            <v>511902</v>
          </cell>
          <cell r="L458">
            <v>511902</v>
          </cell>
          <cell r="M458">
            <v>0</v>
          </cell>
          <cell r="N458">
            <v>0</v>
          </cell>
        </row>
        <row r="459">
          <cell r="D459" t="str">
            <v>07.10.402</v>
          </cell>
          <cell r="E459" t="str">
            <v>Tháo (lắp) MBA ≤100KVA</v>
          </cell>
          <cell r="F459" t="str">
            <v>máy</v>
          </cell>
          <cell r="I459">
            <v>626871</v>
          </cell>
          <cell r="J459">
            <v>887081</v>
          </cell>
          <cell r="K459">
            <v>511902</v>
          </cell>
          <cell r="L459">
            <v>511902</v>
          </cell>
          <cell r="M459">
            <v>0</v>
          </cell>
          <cell r="N459">
            <v>0</v>
          </cell>
        </row>
        <row r="460">
          <cell r="D460" t="str">
            <v>13.01.001</v>
          </cell>
          <cell r="E460" t="str">
            <v>Tháo (lắp) thùng trạm 1 pha</v>
          </cell>
          <cell r="F460" t="str">
            <v>cái</v>
          </cell>
          <cell r="I460">
            <v>445280</v>
          </cell>
          <cell r="J460">
            <v>667920</v>
          </cell>
          <cell r="K460">
            <v>0</v>
          </cell>
          <cell r="L460">
            <v>0</v>
          </cell>
          <cell r="M460">
            <v>0</v>
          </cell>
          <cell r="N460">
            <v>0</v>
          </cell>
        </row>
        <row r="461">
          <cell r="D461" t="str">
            <v>14.04.005</v>
          </cell>
          <cell r="E461" t="str">
            <v>Tháo (lắp) bộ FCO</v>
          </cell>
          <cell r="F461" t="str">
            <v>cái</v>
          </cell>
          <cell r="I461">
            <v>541015</v>
          </cell>
          <cell r="J461">
            <v>661241</v>
          </cell>
          <cell r="K461">
            <v>0</v>
          </cell>
          <cell r="L461">
            <v>0</v>
          </cell>
          <cell r="M461">
            <v>0</v>
          </cell>
          <cell r="N461">
            <v>0</v>
          </cell>
        </row>
        <row r="462">
          <cell r="D462" t="str">
            <v>09.05.004</v>
          </cell>
          <cell r="E462" t="str">
            <v>Tháo (lắp) bộ LA</v>
          </cell>
          <cell r="F462" t="str">
            <v>cái</v>
          </cell>
          <cell r="I462">
            <v>202881</v>
          </cell>
          <cell r="J462">
            <v>247965</v>
          </cell>
          <cell r="K462">
            <v>0</v>
          </cell>
          <cell r="L462">
            <v>0</v>
          </cell>
          <cell r="M462">
            <v>0</v>
          </cell>
          <cell r="N462">
            <v>0</v>
          </cell>
        </row>
        <row r="463">
          <cell r="D463" t="str">
            <v>11.02.106</v>
          </cell>
          <cell r="E463" t="str">
            <v>Tháo ống PVC D90</v>
          </cell>
          <cell r="F463" t="str">
            <v>mét</v>
          </cell>
          <cell r="I463">
            <v>19592</v>
          </cell>
          <cell r="J463">
            <v>29388</v>
          </cell>
          <cell r="K463">
            <v>0</v>
          </cell>
          <cell r="L463">
            <v>0</v>
          </cell>
          <cell r="M463">
            <v>0</v>
          </cell>
          <cell r="N463">
            <v>0</v>
          </cell>
        </row>
        <row r="464">
          <cell r="D464" t="str">
            <v>11.04.402</v>
          </cell>
          <cell r="E464" t="str">
            <v>Tháo dây CV11 xuống thiết bị</v>
          </cell>
          <cell r="F464" t="str">
            <v>mét</v>
          </cell>
          <cell r="I464">
            <v>4745</v>
          </cell>
          <cell r="J464">
            <v>7117</v>
          </cell>
          <cell r="K464">
            <v>0</v>
          </cell>
          <cell r="L464">
            <v>0</v>
          </cell>
          <cell r="M464">
            <v>0</v>
          </cell>
          <cell r="N464">
            <v>0</v>
          </cell>
        </row>
        <row r="465">
          <cell r="D465" t="str">
            <v>11.04.403</v>
          </cell>
          <cell r="E465" t="str">
            <v>Tháo dây CV25 xuống thiết bị</v>
          </cell>
          <cell r="F465" t="str">
            <v>mét</v>
          </cell>
          <cell r="I465">
            <v>7736</v>
          </cell>
          <cell r="J465">
            <v>11604</v>
          </cell>
          <cell r="K465">
            <v>0</v>
          </cell>
          <cell r="L465">
            <v>0</v>
          </cell>
          <cell r="M465">
            <v>0</v>
          </cell>
          <cell r="N465">
            <v>0</v>
          </cell>
        </row>
        <row r="466">
          <cell r="D466" t="str">
            <v>11.04.403</v>
          </cell>
          <cell r="E466" t="str">
            <v>Tháo dây CV50xuống thiết bị</v>
          </cell>
          <cell r="F466" t="str">
            <v>mét</v>
          </cell>
          <cell r="I466">
            <v>7736</v>
          </cell>
          <cell r="J466">
            <v>11604</v>
          </cell>
          <cell r="K466">
            <v>0</v>
          </cell>
          <cell r="L466">
            <v>0</v>
          </cell>
          <cell r="M466">
            <v>0</v>
          </cell>
          <cell r="N466">
            <v>0</v>
          </cell>
        </row>
        <row r="467">
          <cell r="D467" t="str">
            <v>11.04.403</v>
          </cell>
          <cell r="E467" t="str">
            <v>Tháo dây CV70 xuống thiết bị</v>
          </cell>
          <cell r="F467" t="str">
            <v>mét</v>
          </cell>
          <cell r="I467">
            <v>7736</v>
          </cell>
          <cell r="J467">
            <v>11604</v>
          </cell>
          <cell r="K467">
            <v>0</v>
          </cell>
          <cell r="L467">
            <v>0</v>
          </cell>
          <cell r="M467">
            <v>0</v>
          </cell>
          <cell r="N467">
            <v>0</v>
          </cell>
        </row>
        <row r="468">
          <cell r="D468" t="str">
            <v>11.04.403</v>
          </cell>
          <cell r="E468" t="str">
            <v>Tháo dây CV95 xuống thiết bị</v>
          </cell>
          <cell r="F468" t="str">
            <v>mét</v>
          </cell>
          <cell r="I468">
            <v>7736</v>
          </cell>
          <cell r="J468">
            <v>11604</v>
          </cell>
          <cell r="K468">
            <v>0</v>
          </cell>
          <cell r="L468">
            <v>0</v>
          </cell>
          <cell r="M468">
            <v>0</v>
          </cell>
          <cell r="N468">
            <v>0</v>
          </cell>
        </row>
        <row r="469">
          <cell r="D469" t="str">
            <v>11.04.403</v>
          </cell>
          <cell r="E469" t="str">
            <v>Tháo dây CV120 xuống thiết bị</v>
          </cell>
          <cell r="F469" t="str">
            <v>mét</v>
          </cell>
          <cell r="I469">
            <v>7736</v>
          </cell>
          <cell r="J469">
            <v>11604</v>
          </cell>
          <cell r="K469">
            <v>0</v>
          </cell>
          <cell r="L469">
            <v>0</v>
          </cell>
          <cell r="M469">
            <v>0</v>
          </cell>
          <cell r="N469">
            <v>0</v>
          </cell>
        </row>
        <row r="470">
          <cell r="B470" t="str">
            <v>TR100</v>
          </cell>
          <cell r="C470" t="str">
            <v>III</v>
          </cell>
          <cell r="D470" t="str">
            <v>0 Trạm 1 pha 100kVA</v>
          </cell>
          <cell r="M470">
            <v>0</v>
          </cell>
          <cell r="N470">
            <v>0</v>
          </cell>
        </row>
        <row r="471">
          <cell r="D471" t="str">
            <v>07.10.401</v>
          </cell>
          <cell r="E471" t="str">
            <v>Tháo (lắp) MBA ≤50KVA</v>
          </cell>
          <cell r="F471" t="str">
            <v>máy</v>
          </cell>
          <cell r="I471">
            <v>626871</v>
          </cell>
          <cell r="J471">
            <v>768804</v>
          </cell>
          <cell r="K471">
            <v>511902</v>
          </cell>
          <cell r="L471">
            <v>511902</v>
          </cell>
          <cell r="M471">
            <v>0</v>
          </cell>
          <cell r="N471">
            <v>0</v>
          </cell>
        </row>
        <row r="472">
          <cell r="D472" t="str">
            <v>07.10.402</v>
          </cell>
          <cell r="E472" t="str">
            <v>Tháo (lắp) MBA ≤100KVA</v>
          </cell>
          <cell r="F472" t="str">
            <v>máy</v>
          </cell>
          <cell r="I472">
            <v>626871</v>
          </cell>
          <cell r="J472">
            <v>887081</v>
          </cell>
          <cell r="K472">
            <v>511902</v>
          </cell>
          <cell r="L472">
            <v>511902</v>
          </cell>
          <cell r="M472">
            <v>0</v>
          </cell>
          <cell r="N472">
            <v>0</v>
          </cell>
        </row>
        <row r="473">
          <cell r="D473" t="str">
            <v>13.01.001</v>
          </cell>
          <cell r="E473" t="str">
            <v>Tháo (lắp) thùng trạm 1 pha</v>
          </cell>
          <cell r="F473" t="str">
            <v>cái</v>
          </cell>
          <cell r="I473">
            <v>445280</v>
          </cell>
          <cell r="J473">
            <v>667920</v>
          </cell>
          <cell r="K473">
            <v>0</v>
          </cell>
          <cell r="L473">
            <v>0</v>
          </cell>
          <cell r="M473">
            <v>0</v>
          </cell>
          <cell r="N473">
            <v>0</v>
          </cell>
        </row>
        <row r="474">
          <cell r="D474" t="str">
            <v>14.04.005</v>
          </cell>
          <cell r="E474" t="str">
            <v>Tháo (lắp) bộ FCO</v>
          </cell>
          <cell r="F474" t="str">
            <v>cái</v>
          </cell>
          <cell r="I474">
            <v>541015</v>
          </cell>
          <cell r="J474">
            <v>661241</v>
          </cell>
          <cell r="K474">
            <v>0</v>
          </cell>
          <cell r="L474">
            <v>0</v>
          </cell>
          <cell r="M474">
            <v>0</v>
          </cell>
          <cell r="N474">
            <v>0</v>
          </cell>
        </row>
        <row r="475">
          <cell r="D475" t="str">
            <v>09.05.004</v>
          </cell>
          <cell r="E475" t="str">
            <v>Tháo (lắp) bộ LA</v>
          </cell>
          <cell r="F475" t="str">
            <v>cái</v>
          </cell>
          <cell r="I475">
            <v>202881</v>
          </cell>
          <cell r="J475">
            <v>247965</v>
          </cell>
          <cell r="K475">
            <v>0</v>
          </cell>
          <cell r="L475">
            <v>0</v>
          </cell>
          <cell r="M475">
            <v>0</v>
          </cell>
          <cell r="N475">
            <v>0</v>
          </cell>
        </row>
        <row r="476">
          <cell r="D476" t="str">
            <v>11.02.106</v>
          </cell>
          <cell r="E476" t="str">
            <v>Tháo ống PVC D90</v>
          </cell>
          <cell r="F476" t="str">
            <v>mét</v>
          </cell>
          <cell r="I476">
            <v>19592</v>
          </cell>
          <cell r="J476">
            <v>29388</v>
          </cell>
          <cell r="K476">
            <v>0</v>
          </cell>
          <cell r="L476">
            <v>0</v>
          </cell>
          <cell r="M476">
            <v>0</v>
          </cell>
          <cell r="N476">
            <v>0</v>
          </cell>
        </row>
        <row r="477">
          <cell r="D477" t="str">
            <v>11.04.402</v>
          </cell>
          <cell r="E477" t="str">
            <v>Tháo dây CV11 xuống thiết bị</v>
          </cell>
          <cell r="F477" t="str">
            <v>mét</v>
          </cell>
          <cell r="I477">
            <v>4745</v>
          </cell>
          <cell r="J477">
            <v>7117</v>
          </cell>
          <cell r="K477">
            <v>0</v>
          </cell>
          <cell r="L477">
            <v>0</v>
          </cell>
          <cell r="M477">
            <v>0</v>
          </cell>
          <cell r="N477">
            <v>0</v>
          </cell>
        </row>
        <row r="478">
          <cell r="D478" t="str">
            <v>11.04.403</v>
          </cell>
          <cell r="E478" t="str">
            <v>Tháo dây CV25 xuống thiết bị</v>
          </cell>
          <cell r="F478" t="str">
            <v>mét</v>
          </cell>
          <cell r="I478">
            <v>7736</v>
          </cell>
          <cell r="J478">
            <v>11604</v>
          </cell>
          <cell r="K478">
            <v>0</v>
          </cell>
          <cell r="L478">
            <v>0</v>
          </cell>
          <cell r="M478">
            <v>0</v>
          </cell>
          <cell r="N478">
            <v>0</v>
          </cell>
        </row>
        <row r="479">
          <cell r="D479" t="str">
            <v>11.04.403</v>
          </cell>
          <cell r="E479" t="str">
            <v>Tháo dây CV50xuống thiết bị</v>
          </cell>
          <cell r="F479" t="str">
            <v>mét</v>
          </cell>
          <cell r="I479">
            <v>7736</v>
          </cell>
          <cell r="J479">
            <v>11604</v>
          </cell>
          <cell r="K479">
            <v>0</v>
          </cell>
          <cell r="L479">
            <v>0</v>
          </cell>
          <cell r="M479">
            <v>0</v>
          </cell>
          <cell r="N479">
            <v>0</v>
          </cell>
        </row>
        <row r="480">
          <cell r="D480" t="str">
            <v>11.04.403</v>
          </cell>
          <cell r="E480" t="str">
            <v>Tháo dây CV70 xuống thiết bị</v>
          </cell>
          <cell r="F480" t="str">
            <v>mét</v>
          </cell>
          <cell r="I480">
            <v>7736</v>
          </cell>
          <cell r="J480">
            <v>11604</v>
          </cell>
          <cell r="K480">
            <v>0</v>
          </cell>
          <cell r="L480">
            <v>0</v>
          </cell>
          <cell r="M480">
            <v>0</v>
          </cell>
          <cell r="N480">
            <v>0</v>
          </cell>
        </row>
        <row r="481">
          <cell r="D481" t="str">
            <v>11.04.403</v>
          </cell>
          <cell r="E481" t="str">
            <v>Tháo dây CV95 xuống thiết bị</v>
          </cell>
          <cell r="F481" t="str">
            <v>mét</v>
          </cell>
          <cell r="I481">
            <v>7736</v>
          </cell>
          <cell r="J481">
            <v>11604</v>
          </cell>
          <cell r="K481">
            <v>0</v>
          </cell>
          <cell r="L481">
            <v>0</v>
          </cell>
          <cell r="M481">
            <v>0</v>
          </cell>
          <cell r="N481">
            <v>0</v>
          </cell>
        </row>
        <row r="482">
          <cell r="D482" t="str">
            <v>11.04.403</v>
          </cell>
          <cell r="E482" t="str">
            <v>Tháo dây CV120 xuống thiết bị</v>
          </cell>
          <cell r="F482" t="str">
            <v>mét</v>
          </cell>
          <cell r="I482">
            <v>7736</v>
          </cell>
          <cell r="J482">
            <v>11604</v>
          </cell>
          <cell r="K482">
            <v>0</v>
          </cell>
          <cell r="L482">
            <v>0</v>
          </cell>
          <cell r="M482">
            <v>0</v>
          </cell>
          <cell r="N482">
            <v>0</v>
          </cell>
        </row>
        <row r="483">
          <cell r="B483" t="str">
            <v>TR3X25</v>
          </cell>
          <cell r="C483" t="str">
            <v>III</v>
          </cell>
          <cell r="D483" t="str">
            <v>0 Trạm 3 pha 3x25kVA</v>
          </cell>
          <cell r="M483">
            <v>0</v>
          </cell>
          <cell r="N483">
            <v>0</v>
          </cell>
        </row>
        <row r="484">
          <cell r="D484" t="str">
            <v>07.10.401</v>
          </cell>
          <cell r="E484" t="str">
            <v>Tháo (lắp) MBA ≤50KVA</v>
          </cell>
          <cell r="F484" t="str">
            <v>máy</v>
          </cell>
          <cell r="I484">
            <v>626871</v>
          </cell>
          <cell r="J484">
            <v>768804</v>
          </cell>
          <cell r="K484">
            <v>511902</v>
          </cell>
          <cell r="L484">
            <v>511902</v>
          </cell>
          <cell r="M484">
            <v>0</v>
          </cell>
          <cell r="N484">
            <v>0</v>
          </cell>
        </row>
        <row r="485">
          <cell r="D485" t="str">
            <v>07.10.402</v>
          </cell>
          <cell r="E485" t="str">
            <v>Tháo (lắp) MBA ≤100KVA</v>
          </cell>
          <cell r="F485" t="str">
            <v>máy</v>
          </cell>
          <cell r="I485">
            <v>626871</v>
          </cell>
          <cell r="J485">
            <v>887081</v>
          </cell>
          <cell r="K485">
            <v>511902</v>
          </cell>
          <cell r="L485">
            <v>511902</v>
          </cell>
          <cell r="M485">
            <v>0</v>
          </cell>
          <cell r="N485">
            <v>0</v>
          </cell>
        </row>
        <row r="486">
          <cell r="D486" t="str">
            <v>13.01.001</v>
          </cell>
          <cell r="E486" t="str">
            <v>Tháo (lắp) thùng trạm 1 pha</v>
          </cell>
          <cell r="F486" t="str">
            <v>cái</v>
          </cell>
          <cell r="I486">
            <v>445280</v>
          </cell>
          <cell r="J486">
            <v>667920</v>
          </cell>
          <cell r="K486">
            <v>0</v>
          </cell>
          <cell r="L486">
            <v>0</v>
          </cell>
          <cell r="M486">
            <v>0</v>
          </cell>
          <cell r="N486">
            <v>0</v>
          </cell>
        </row>
        <row r="487">
          <cell r="D487" t="str">
            <v>14.04.005</v>
          </cell>
          <cell r="E487" t="str">
            <v>Tháo (lắp) bộ FCO</v>
          </cell>
          <cell r="F487" t="str">
            <v>cái</v>
          </cell>
          <cell r="I487">
            <v>541015</v>
          </cell>
          <cell r="J487">
            <v>661241</v>
          </cell>
          <cell r="K487">
            <v>0</v>
          </cell>
          <cell r="L487">
            <v>0</v>
          </cell>
          <cell r="M487">
            <v>0</v>
          </cell>
          <cell r="N487">
            <v>0</v>
          </cell>
        </row>
        <row r="488">
          <cell r="D488" t="str">
            <v>09.05.004</v>
          </cell>
          <cell r="E488" t="str">
            <v>Tháo (lắp) bộ LA</v>
          </cell>
          <cell r="F488" t="str">
            <v>cái</v>
          </cell>
          <cell r="I488">
            <v>202881</v>
          </cell>
          <cell r="J488">
            <v>247965</v>
          </cell>
          <cell r="K488">
            <v>0</v>
          </cell>
          <cell r="L488">
            <v>0</v>
          </cell>
          <cell r="M488">
            <v>0</v>
          </cell>
          <cell r="N488">
            <v>0</v>
          </cell>
        </row>
        <row r="489">
          <cell r="D489" t="str">
            <v>11.02.106</v>
          </cell>
          <cell r="E489" t="str">
            <v>Tháo ống PVC D90</v>
          </cell>
          <cell r="F489" t="str">
            <v>mét</v>
          </cell>
          <cell r="I489">
            <v>19592</v>
          </cell>
          <cell r="J489">
            <v>29388</v>
          </cell>
          <cell r="K489">
            <v>0</v>
          </cell>
          <cell r="L489">
            <v>0</v>
          </cell>
          <cell r="M489">
            <v>0</v>
          </cell>
          <cell r="N489">
            <v>0</v>
          </cell>
        </row>
        <row r="490">
          <cell r="D490" t="str">
            <v>11.04.402</v>
          </cell>
          <cell r="E490" t="str">
            <v>Tháo dây CV11 xuống thiết bị</v>
          </cell>
          <cell r="F490" t="str">
            <v>mét</v>
          </cell>
          <cell r="I490">
            <v>4745</v>
          </cell>
          <cell r="J490">
            <v>7117</v>
          </cell>
          <cell r="K490">
            <v>0</v>
          </cell>
          <cell r="L490">
            <v>0</v>
          </cell>
          <cell r="M490">
            <v>0</v>
          </cell>
          <cell r="N490">
            <v>0</v>
          </cell>
        </row>
        <row r="491">
          <cell r="D491" t="str">
            <v>11.04.403</v>
          </cell>
          <cell r="E491" t="str">
            <v>Tháo dây CV25 xuống thiết bị</v>
          </cell>
          <cell r="F491" t="str">
            <v>mét</v>
          </cell>
          <cell r="I491">
            <v>7736</v>
          </cell>
          <cell r="J491">
            <v>11604</v>
          </cell>
          <cell r="K491">
            <v>0</v>
          </cell>
          <cell r="L491">
            <v>0</v>
          </cell>
          <cell r="M491">
            <v>0</v>
          </cell>
          <cell r="N491">
            <v>0</v>
          </cell>
        </row>
        <row r="492">
          <cell r="D492" t="str">
            <v>11.04.403</v>
          </cell>
          <cell r="E492" t="str">
            <v>Tháo dây CV50xuống thiết bị</v>
          </cell>
          <cell r="F492" t="str">
            <v>mét</v>
          </cell>
          <cell r="I492">
            <v>7736</v>
          </cell>
          <cell r="J492">
            <v>11604</v>
          </cell>
          <cell r="K492">
            <v>0</v>
          </cell>
          <cell r="L492">
            <v>0</v>
          </cell>
          <cell r="M492">
            <v>0</v>
          </cell>
          <cell r="N492">
            <v>0</v>
          </cell>
        </row>
        <row r="493">
          <cell r="D493" t="str">
            <v>11.04.403</v>
          </cell>
          <cell r="E493" t="str">
            <v>Tháo dây CV70 xuống thiết bị</v>
          </cell>
          <cell r="F493" t="str">
            <v>mét</v>
          </cell>
          <cell r="I493">
            <v>7736</v>
          </cell>
          <cell r="J493">
            <v>11604</v>
          </cell>
          <cell r="K493">
            <v>0</v>
          </cell>
          <cell r="L493">
            <v>0</v>
          </cell>
          <cell r="M493">
            <v>0</v>
          </cell>
          <cell r="N493">
            <v>0</v>
          </cell>
        </row>
        <row r="494">
          <cell r="D494" t="str">
            <v>11.04.403</v>
          </cell>
          <cell r="E494" t="str">
            <v>Tháo dây CV95 xuống thiết bị</v>
          </cell>
          <cell r="F494" t="str">
            <v>mét</v>
          </cell>
          <cell r="I494">
            <v>7736</v>
          </cell>
          <cell r="J494">
            <v>11604</v>
          </cell>
          <cell r="K494">
            <v>0</v>
          </cell>
          <cell r="L494">
            <v>0</v>
          </cell>
          <cell r="M494">
            <v>0</v>
          </cell>
          <cell r="N494">
            <v>0</v>
          </cell>
        </row>
        <row r="495">
          <cell r="D495" t="str">
            <v>11.04.403</v>
          </cell>
          <cell r="E495" t="str">
            <v>Tháo dây CV120 xuống thiết bị</v>
          </cell>
          <cell r="F495" t="str">
            <v>mét</v>
          </cell>
          <cell r="I495">
            <v>7736</v>
          </cell>
          <cell r="J495">
            <v>11604</v>
          </cell>
          <cell r="K495">
            <v>0</v>
          </cell>
          <cell r="L495">
            <v>0</v>
          </cell>
          <cell r="M495">
            <v>0</v>
          </cell>
          <cell r="N495">
            <v>0</v>
          </cell>
        </row>
        <row r="496">
          <cell r="B496" t="str">
            <v>TR3X375</v>
          </cell>
          <cell r="C496" t="str">
            <v>III</v>
          </cell>
          <cell r="D496" t="str">
            <v>0 Trạm 3 pha 3x37,5kVA</v>
          </cell>
          <cell r="M496">
            <v>0</v>
          </cell>
          <cell r="N496">
            <v>0</v>
          </cell>
        </row>
        <row r="497">
          <cell r="D497" t="str">
            <v>07.10.401</v>
          </cell>
          <cell r="E497" t="str">
            <v>Tháo (lắp) MBA ≤50KVA</v>
          </cell>
          <cell r="F497" t="str">
            <v>máy</v>
          </cell>
          <cell r="I497">
            <v>626871</v>
          </cell>
          <cell r="J497">
            <v>768804</v>
          </cell>
          <cell r="K497">
            <v>511902</v>
          </cell>
          <cell r="L497">
            <v>511902</v>
          </cell>
          <cell r="M497">
            <v>0</v>
          </cell>
          <cell r="N497">
            <v>0</v>
          </cell>
        </row>
        <row r="498">
          <cell r="D498" t="str">
            <v>07.10.402</v>
          </cell>
          <cell r="E498" t="str">
            <v>Tháo (lắp) MBA ≤100KVA</v>
          </cell>
          <cell r="F498" t="str">
            <v>máy</v>
          </cell>
          <cell r="I498">
            <v>626871</v>
          </cell>
          <cell r="J498">
            <v>887081</v>
          </cell>
          <cell r="K498">
            <v>511902</v>
          </cell>
          <cell r="L498">
            <v>511902</v>
          </cell>
          <cell r="M498">
            <v>0</v>
          </cell>
          <cell r="N498">
            <v>0</v>
          </cell>
        </row>
        <row r="499">
          <cell r="D499" t="str">
            <v>13.01.001</v>
          </cell>
          <cell r="E499" t="str">
            <v>Tháo (lắp) thùng trạm 1 pha</v>
          </cell>
          <cell r="F499" t="str">
            <v>cái</v>
          </cell>
          <cell r="I499">
            <v>445280</v>
          </cell>
          <cell r="J499">
            <v>667920</v>
          </cell>
          <cell r="K499">
            <v>0</v>
          </cell>
          <cell r="L499">
            <v>0</v>
          </cell>
          <cell r="M499">
            <v>0</v>
          </cell>
          <cell r="N499">
            <v>0</v>
          </cell>
        </row>
        <row r="500">
          <cell r="D500" t="str">
            <v>14.04.005</v>
          </cell>
          <cell r="E500" t="str">
            <v>Tháo (lắp) bộ FCO</v>
          </cell>
          <cell r="F500" t="str">
            <v>cái</v>
          </cell>
          <cell r="I500">
            <v>541015</v>
          </cell>
          <cell r="J500">
            <v>661241</v>
          </cell>
          <cell r="K500">
            <v>0</v>
          </cell>
          <cell r="L500">
            <v>0</v>
          </cell>
          <cell r="M500">
            <v>0</v>
          </cell>
          <cell r="N500">
            <v>0</v>
          </cell>
        </row>
        <row r="501">
          <cell r="D501" t="str">
            <v>09.05.004</v>
          </cell>
          <cell r="E501" t="str">
            <v>Tháo (lắp) bộ LA</v>
          </cell>
          <cell r="F501" t="str">
            <v>cái</v>
          </cell>
          <cell r="I501">
            <v>202881</v>
          </cell>
          <cell r="J501">
            <v>247965</v>
          </cell>
          <cell r="K501">
            <v>0</v>
          </cell>
          <cell r="L501">
            <v>0</v>
          </cell>
          <cell r="M501">
            <v>0</v>
          </cell>
          <cell r="N501">
            <v>0</v>
          </cell>
        </row>
        <row r="502">
          <cell r="D502" t="str">
            <v>11.02.106</v>
          </cell>
          <cell r="E502" t="str">
            <v>Tháo ống PVC D90</v>
          </cell>
          <cell r="F502" t="str">
            <v>mét</v>
          </cell>
          <cell r="I502">
            <v>19592</v>
          </cell>
          <cell r="J502">
            <v>29388</v>
          </cell>
          <cell r="K502">
            <v>0</v>
          </cell>
          <cell r="L502">
            <v>0</v>
          </cell>
          <cell r="M502">
            <v>0</v>
          </cell>
          <cell r="N502">
            <v>0</v>
          </cell>
        </row>
        <row r="503">
          <cell r="D503" t="str">
            <v>11.04.402</v>
          </cell>
          <cell r="E503" t="str">
            <v>Tháo dây CV11 xuống thiết bị</v>
          </cell>
          <cell r="F503" t="str">
            <v>mét</v>
          </cell>
          <cell r="I503">
            <v>4745</v>
          </cell>
          <cell r="J503">
            <v>7117</v>
          </cell>
          <cell r="K503">
            <v>0</v>
          </cell>
          <cell r="L503">
            <v>0</v>
          </cell>
          <cell r="M503">
            <v>0</v>
          </cell>
          <cell r="N503">
            <v>0</v>
          </cell>
        </row>
        <row r="504">
          <cell r="D504" t="str">
            <v>11.04.403</v>
          </cell>
          <cell r="E504" t="str">
            <v>Tháo dây CV25 xuống thiết bị</v>
          </cell>
          <cell r="F504" t="str">
            <v>mét</v>
          </cell>
          <cell r="I504">
            <v>7736</v>
          </cell>
          <cell r="J504">
            <v>11604</v>
          </cell>
          <cell r="K504">
            <v>0</v>
          </cell>
          <cell r="L504">
            <v>0</v>
          </cell>
          <cell r="M504">
            <v>0</v>
          </cell>
          <cell r="N504">
            <v>0</v>
          </cell>
        </row>
        <row r="505">
          <cell r="D505" t="str">
            <v>11.04.403</v>
          </cell>
          <cell r="E505" t="str">
            <v>Tháo dây CV50xuống thiết bị</v>
          </cell>
          <cell r="F505" t="str">
            <v>mét</v>
          </cell>
          <cell r="I505">
            <v>7736</v>
          </cell>
          <cell r="J505">
            <v>11604</v>
          </cell>
          <cell r="K505">
            <v>0</v>
          </cell>
          <cell r="L505">
            <v>0</v>
          </cell>
          <cell r="M505">
            <v>0</v>
          </cell>
          <cell r="N505">
            <v>0</v>
          </cell>
        </row>
        <row r="506">
          <cell r="D506" t="str">
            <v>11.04.403</v>
          </cell>
          <cell r="E506" t="str">
            <v>Tháo dây CV70 xuống thiết bị</v>
          </cell>
          <cell r="F506" t="str">
            <v>mét</v>
          </cell>
          <cell r="I506">
            <v>7736</v>
          </cell>
          <cell r="J506">
            <v>11604</v>
          </cell>
          <cell r="K506">
            <v>0</v>
          </cell>
          <cell r="L506">
            <v>0</v>
          </cell>
          <cell r="M506">
            <v>0</v>
          </cell>
          <cell r="N506">
            <v>0</v>
          </cell>
        </row>
        <row r="507">
          <cell r="D507" t="str">
            <v>11.04.403</v>
          </cell>
          <cell r="E507" t="str">
            <v>Tháo dây CV95 xuống thiết bị</v>
          </cell>
          <cell r="F507" t="str">
            <v>mét</v>
          </cell>
          <cell r="I507">
            <v>7736</v>
          </cell>
          <cell r="J507">
            <v>11604</v>
          </cell>
          <cell r="K507">
            <v>0</v>
          </cell>
          <cell r="L507">
            <v>0</v>
          </cell>
          <cell r="M507">
            <v>0</v>
          </cell>
          <cell r="N507">
            <v>0</v>
          </cell>
        </row>
        <row r="508">
          <cell r="D508" t="str">
            <v>11.04.403</v>
          </cell>
          <cell r="E508" t="str">
            <v>Tháo dây CV120 xuống thiết bị</v>
          </cell>
          <cell r="F508" t="str">
            <v>mét</v>
          </cell>
          <cell r="I508">
            <v>7736</v>
          </cell>
          <cell r="J508">
            <v>11604</v>
          </cell>
          <cell r="K508">
            <v>0</v>
          </cell>
          <cell r="L508">
            <v>0</v>
          </cell>
          <cell r="M508">
            <v>0</v>
          </cell>
          <cell r="N508">
            <v>0</v>
          </cell>
        </row>
        <row r="509">
          <cell r="B509" t="str">
            <v>TR3X50</v>
          </cell>
          <cell r="C509" t="str">
            <v>III</v>
          </cell>
          <cell r="D509" t="str">
            <v>0 Trạm 3 pha 3x50kVA</v>
          </cell>
          <cell r="M509">
            <v>0</v>
          </cell>
          <cell r="N509">
            <v>0</v>
          </cell>
        </row>
        <row r="510">
          <cell r="D510" t="str">
            <v>07.10.401</v>
          </cell>
          <cell r="E510" t="str">
            <v>Tháo (lắp) MBA ≤50KVA</v>
          </cell>
          <cell r="F510" t="str">
            <v>máy</v>
          </cell>
          <cell r="I510">
            <v>626871</v>
          </cell>
          <cell r="J510">
            <v>768804</v>
          </cell>
          <cell r="K510">
            <v>511902</v>
          </cell>
          <cell r="L510">
            <v>511902</v>
          </cell>
          <cell r="M510">
            <v>0</v>
          </cell>
          <cell r="N510">
            <v>0</v>
          </cell>
        </row>
        <row r="511">
          <cell r="D511" t="str">
            <v>07.10.402</v>
          </cell>
          <cell r="E511" t="str">
            <v>Tháo (lắp) MBA ≤100KVA</v>
          </cell>
          <cell r="F511" t="str">
            <v>máy</v>
          </cell>
          <cell r="I511">
            <v>626871</v>
          </cell>
          <cell r="J511">
            <v>887081</v>
          </cell>
          <cell r="K511">
            <v>511902</v>
          </cell>
          <cell r="L511">
            <v>511902</v>
          </cell>
          <cell r="M511">
            <v>0</v>
          </cell>
          <cell r="N511">
            <v>0</v>
          </cell>
        </row>
        <row r="512">
          <cell r="D512" t="str">
            <v>13.01.001</v>
          </cell>
          <cell r="E512" t="str">
            <v>Tháo (lắp) thùng trạm 1 pha</v>
          </cell>
          <cell r="F512" t="str">
            <v>cái</v>
          </cell>
          <cell r="I512">
            <v>445280</v>
          </cell>
          <cell r="J512">
            <v>667920</v>
          </cell>
          <cell r="K512">
            <v>0</v>
          </cell>
          <cell r="L512">
            <v>0</v>
          </cell>
          <cell r="M512">
            <v>0</v>
          </cell>
          <cell r="N512">
            <v>0</v>
          </cell>
        </row>
        <row r="513">
          <cell r="D513" t="str">
            <v>14.04.005</v>
          </cell>
          <cell r="E513" t="str">
            <v>Tháo (lắp) bộ FCO</v>
          </cell>
          <cell r="F513" t="str">
            <v>cái</v>
          </cell>
          <cell r="I513">
            <v>541015</v>
          </cell>
          <cell r="J513">
            <v>661241</v>
          </cell>
          <cell r="K513">
            <v>0</v>
          </cell>
          <cell r="L513">
            <v>0</v>
          </cell>
          <cell r="M513">
            <v>0</v>
          </cell>
          <cell r="N513">
            <v>0</v>
          </cell>
        </row>
        <row r="514">
          <cell r="D514" t="str">
            <v>09.05.004</v>
          </cell>
          <cell r="E514" t="str">
            <v>Tháo (lắp) bộ LA</v>
          </cell>
          <cell r="F514" t="str">
            <v>cái</v>
          </cell>
          <cell r="I514">
            <v>202881</v>
          </cell>
          <cell r="J514">
            <v>247965</v>
          </cell>
          <cell r="K514">
            <v>0</v>
          </cell>
          <cell r="L514">
            <v>0</v>
          </cell>
          <cell r="M514">
            <v>0</v>
          </cell>
          <cell r="N514">
            <v>0</v>
          </cell>
        </row>
        <row r="515">
          <cell r="D515" t="str">
            <v>11.02.106</v>
          </cell>
          <cell r="E515" t="str">
            <v>Tháo ống PVC D90</v>
          </cell>
          <cell r="F515" t="str">
            <v>mét</v>
          </cell>
          <cell r="I515">
            <v>19592</v>
          </cell>
          <cell r="J515">
            <v>29388</v>
          </cell>
          <cell r="K515">
            <v>0</v>
          </cell>
          <cell r="L515">
            <v>0</v>
          </cell>
          <cell r="M515">
            <v>0</v>
          </cell>
          <cell r="N515">
            <v>0</v>
          </cell>
        </row>
        <row r="516">
          <cell r="D516" t="str">
            <v>11.04.402</v>
          </cell>
          <cell r="E516" t="str">
            <v>Tháo dây CV11 xuống thiết bị</v>
          </cell>
          <cell r="F516" t="str">
            <v>mét</v>
          </cell>
          <cell r="I516">
            <v>4745</v>
          </cell>
          <cell r="J516">
            <v>7117</v>
          </cell>
          <cell r="K516">
            <v>0</v>
          </cell>
          <cell r="L516">
            <v>0</v>
          </cell>
          <cell r="M516">
            <v>0</v>
          </cell>
          <cell r="N516">
            <v>0</v>
          </cell>
        </row>
        <row r="517">
          <cell r="D517" t="str">
            <v>11.04.403</v>
          </cell>
          <cell r="E517" t="str">
            <v>Tháo dây CV25 xuống thiết bị</v>
          </cell>
          <cell r="F517" t="str">
            <v>mét</v>
          </cell>
          <cell r="I517">
            <v>7736</v>
          </cell>
          <cell r="J517">
            <v>11604</v>
          </cell>
          <cell r="K517">
            <v>0</v>
          </cell>
          <cell r="L517">
            <v>0</v>
          </cell>
          <cell r="M517">
            <v>0</v>
          </cell>
          <cell r="N517">
            <v>0</v>
          </cell>
        </row>
        <row r="518">
          <cell r="D518" t="str">
            <v>11.04.403</v>
          </cell>
          <cell r="E518" t="str">
            <v>Tháo dây CV50xuống thiết bị</v>
          </cell>
          <cell r="F518" t="str">
            <v>mét</v>
          </cell>
          <cell r="I518">
            <v>7736</v>
          </cell>
          <cell r="J518">
            <v>11604</v>
          </cell>
          <cell r="K518">
            <v>0</v>
          </cell>
          <cell r="L518">
            <v>0</v>
          </cell>
          <cell r="M518">
            <v>0</v>
          </cell>
          <cell r="N518">
            <v>0</v>
          </cell>
        </row>
        <row r="519">
          <cell r="D519" t="str">
            <v>11.04.403</v>
          </cell>
          <cell r="E519" t="str">
            <v>Tháo dây CV70 xuống thiết bị</v>
          </cell>
          <cell r="F519" t="str">
            <v>mét</v>
          </cell>
          <cell r="I519">
            <v>7736</v>
          </cell>
          <cell r="J519">
            <v>11604</v>
          </cell>
          <cell r="K519">
            <v>0</v>
          </cell>
          <cell r="L519">
            <v>0</v>
          </cell>
          <cell r="M519">
            <v>0</v>
          </cell>
          <cell r="N519">
            <v>0</v>
          </cell>
        </row>
        <row r="520">
          <cell r="D520" t="str">
            <v>11.04.403</v>
          </cell>
          <cell r="E520" t="str">
            <v>Tháo dây CV95 xuống thiết bị</v>
          </cell>
          <cell r="F520" t="str">
            <v>mét</v>
          </cell>
          <cell r="I520">
            <v>7736</v>
          </cell>
          <cell r="J520">
            <v>11604</v>
          </cell>
          <cell r="K520">
            <v>0</v>
          </cell>
          <cell r="L520">
            <v>0</v>
          </cell>
          <cell r="M520">
            <v>0</v>
          </cell>
          <cell r="N520">
            <v>0</v>
          </cell>
        </row>
        <row r="521">
          <cell r="D521" t="str">
            <v>11.04.403</v>
          </cell>
          <cell r="E521" t="str">
            <v>Tháo dây CV120 xuống thiết bị</v>
          </cell>
          <cell r="F521" t="str">
            <v>mét</v>
          </cell>
          <cell r="I521">
            <v>7736</v>
          </cell>
          <cell r="J521">
            <v>11604</v>
          </cell>
          <cell r="K521">
            <v>0</v>
          </cell>
          <cell r="L521">
            <v>0</v>
          </cell>
          <cell r="M521">
            <v>0</v>
          </cell>
          <cell r="N521">
            <v>0</v>
          </cell>
        </row>
        <row r="522">
          <cell r="B522" t="str">
            <v>TR3X75</v>
          </cell>
          <cell r="C522" t="str">
            <v>III</v>
          </cell>
          <cell r="D522" t="str">
            <v>1 Trạm 3 pha 3x75kVA</v>
          </cell>
          <cell r="M522">
            <v>0</v>
          </cell>
          <cell r="N522">
            <v>0</v>
          </cell>
        </row>
        <row r="523">
          <cell r="D523" t="str">
            <v>07.10.401</v>
          </cell>
          <cell r="E523" t="str">
            <v>Tháo (lắp) MBA ≤50KVA</v>
          </cell>
          <cell r="F523" t="str">
            <v>máy</v>
          </cell>
          <cell r="I523">
            <v>626871</v>
          </cell>
          <cell r="J523">
            <v>768804</v>
          </cell>
          <cell r="K523">
            <v>511902</v>
          </cell>
          <cell r="L523">
            <v>511902</v>
          </cell>
          <cell r="M523">
            <v>0</v>
          </cell>
          <cell r="N523">
            <v>0</v>
          </cell>
        </row>
        <row r="524">
          <cell r="D524" t="str">
            <v>07.10.402</v>
          </cell>
          <cell r="E524" t="str">
            <v>Tháo (lắp) MBA ≤100KVA</v>
          </cell>
          <cell r="F524" t="str">
            <v>máy</v>
          </cell>
          <cell r="I524">
            <v>626871</v>
          </cell>
          <cell r="J524">
            <v>887081</v>
          </cell>
          <cell r="K524">
            <v>511902</v>
          </cell>
          <cell r="L524">
            <v>511902</v>
          </cell>
          <cell r="M524">
            <v>0</v>
          </cell>
          <cell r="N524">
            <v>0</v>
          </cell>
        </row>
        <row r="525">
          <cell r="D525" t="str">
            <v>13.01.001</v>
          </cell>
          <cell r="E525" t="str">
            <v>Tháo (lắp) thùng trạm 1 pha</v>
          </cell>
          <cell r="F525" t="str">
            <v>cái</v>
          </cell>
          <cell r="I525">
            <v>445280</v>
          </cell>
          <cell r="J525">
            <v>667920</v>
          </cell>
          <cell r="K525">
            <v>0</v>
          </cell>
          <cell r="L525">
            <v>0</v>
          </cell>
          <cell r="M525">
            <v>0</v>
          </cell>
          <cell r="N525">
            <v>0</v>
          </cell>
        </row>
        <row r="526">
          <cell r="D526" t="str">
            <v>14.04.005</v>
          </cell>
          <cell r="E526" t="str">
            <v>Tháo (lắp) bộ FCO</v>
          </cell>
          <cell r="F526" t="str">
            <v>cái</v>
          </cell>
          <cell r="I526">
            <v>541015</v>
          </cell>
          <cell r="J526">
            <v>661241</v>
          </cell>
          <cell r="K526">
            <v>0</v>
          </cell>
          <cell r="L526">
            <v>0</v>
          </cell>
          <cell r="M526">
            <v>0</v>
          </cell>
          <cell r="N526">
            <v>0</v>
          </cell>
        </row>
        <row r="527">
          <cell r="D527" t="str">
            <v>09.05.004</v>
          </cell>
          <cell r="E527" t="str">
            <v>Tháo (lắp) bộ LA</v>
          </cell>
          <cell r="F527" t="str">
            <v>cái</v>
          </cell>
          <cell r="I527">
            <v>202881</v>
          </cell>
          <cell r="J527">
            <v>247965</v>
          </cell>
          <cell r="K527">
            <v>0</v>
          </cell>
          <cell r="L527">
            <v>0</v>
          </cell>
          <cell r="M527">
            <v>0</v>
          </cell>
          <cell r="N527">
            <v>0</v>
          </cell>
        </row>
        <row r="528">
          <cell r="D528" t="str">
            <v>11.02.106</v>
          </cell>
          <cell r="E528" t="str">
            <v>Tháo ống PVC D90</v>
          </cell>
          <cell r="F528" t="str">
            <v>mét</v>
          </cell>
          <cell r="I528">
            <v>19592</v>
          </cell>
          <cell r="J528">
            <v>29388</v>
          </cell>
          <cell r="K528">
            <v>0</v>
          </cell>
          <cell r="L528">
            <v>0</v>
          </cell>
          <cell r="M528">
            <v>0</v>
          </cell>
          <cell r="N528">
            <v>0</v>
          </cell>
        </row>
        <row r="529">
          <cell r="D529" t="str">
            <v>11.04.402</v>
          </cell>
          <cell r="E529" t="str">
            <v>Tháo dây CV11 xuống thiết bị</v>
          </cell>
          <cell r="F529" t="str">
            <v>mét</v>
          </cell>
          <cell r="I529">
            <v>4745</v>
          </cell>
          <cell r="J529">
            <v>7117</v>
          </cell>
          <cell r="K529">
            <v>0</v>
          </cell>
          <cell r="L529">
            <v>0</v>
          </cell>
          <cell r="M529">
            <v>0</v>
          </cell>
          <cell r="N529">
            <v>0</v>
          </cell>
        </row>
        <row r="530">
          <cell r="D530" t="str">
            <v>11.04.403</v>
          </cell>
          <cell r="E530" t="str">
            <v>Tháo dây CV25 xuống thiết bị</v>
          </cell>
          <cell r="F530" t="str">
            <v>mét</v>
          </cell>
          <cell r="I530">
            <v>7736</v>
          </cell>
          <cell r="J530">
            <v>11604</v>
          </cell>
          <cell r="K530">
            <v>0</v>
          </cell>
          <cell r="L530">
            <v>0</v>
          </cell>
          <cell r="M530">
            <v>0</v>
          </cell>
          <cell r="N530">
            <v>0</v>
          </cell>
        </row>
        <row r="531">
          <cell r="D531" t="str">
            <v>11.04.403</v>
          </cell>
          <cell r="E531" t="str">
            <v>Tháo dây CV50xuống thiết bị</v>
          </cell>
          <cell r="F531" t="str">
            <v>mét</v>
          </cell>
          <cell r="I531">
            <v>7736</v>
          </cell>
          <cell r="J531">
            <v>11604</v>
          </cell>
          <cell r="K531">
            <v>0</v>
          </cell>
          <cell r="L531">
            <v>0</v>
          </cell>
          <cell r="M531">
            <v>0</v>
          </cell>
          <cell r="N531">
            <v>0</v>
          </cell>
        </row>
        <row r="532">
          <cell r="D532" t="str">
            <v>11.04.403</v>
          </cell>
          <cell r="E532" t="str">
            <v>Tháo dây CV70 xuống thiết bị</v>
          </cell>
          <cell r="F532" t="str">
            <v>mét</v>
          </cell>
          <cell r="I532">
            <v>7736</v>
          </cell>
          <cell r="J532">
            <v>11604</v>
          </cell>
          <cell r="K532">
            <v>0</v>
          </cell>
          <cell r="L532">
            <v>0</v>
          </cell>
          <cell r="M532">
            <v>0</v>
          </cell>
          <cell r="N532">
            <v>0</v>
          </cell>
        </row>
        <row r="533">
          <cell r="D533" t="str">
            <v>11.04.403</v>
          </cell>
          <cell r="E533" t="str">
            <v>Tháo dây CV95 xuống thiết bị</v>
          </cell>
          <cell r="F533" t="str">
            <v>mét</v>
          </cell>
          <cell r="I533">
            <v>7736</v>
          </cell>
          <cell r="J533">
            <v>11604</v>
          </cell>
          <cell r="K533">
            <v>0</v>
          </cell>
          <cell r="L533">
            <v>0</v>
          </cell>
          <cell r="M533">
            <v>0</v>
          </cell>
          <cell r="N533">
            <v>0</v>
          </cell>
        </row>
        <row r="534">
          <cell r="D534" t="str">
            <v>11.04.403</v>
          </cell>
          <cell r="E534" t="str">
            <v>Tháo dây CV120 xuống thiết bị</v>
          </cell>
          <cell r="F534" t="str">
            <v>mét</v>
          </cell>
          <cell r="I534">
            <v>7736</v>
          </cell>
          <cell r="J534">
            <v>11604</v>
          </cell>
          <cell r="K534">
            <v>0</v>
          </cell>
          <cell r="L534">
            <v>0</v>
          </cell>
          <cell r="M534">
            <v>0</v>
          </cell>
          <cell r="N534">
            <v>0</v>
          </cell>
        </row>
        <row r="535">
          <cell r="B535" t="str">
            <v>TR3X100</v>
          </cell>
          <cell r="C535" t="str">
            <v>III</v>
          </cell>
          <cell r="D535" t="str">
            <v>0 Trạm 3 pha 3x100kVA</v>
          </cell>
          <cell r="M535">
            <v>0</v>
          </cell>
          <cell r="N535">
            <v>0</v>
          </cell>
        </row>
        <row r="536">
          <cell r="D536" t="str">
            <v>07.10.401</v>
          </cell>
          <cell r="E536" t="str">
            <v>Tháo (lắp) MBA ≤50KVA</v>
          </cell>
          <cell r="F536" t="str">
            <v>máy</v>
          </cell>
          <cell r="I536">
            <v>626871</v>
          </cell>
          <cell r="J536">
            <v>768804</v>
          </cell>
          <cell r="K536">
            <v>511902</v>
          </cell>
          <cell r="L536">
            <v>511902</v>
          </cell>
          <cell r="M536">
            <v>0</v>
          </cell>
          <cell r="N536">
            <v>0</v>
          </cell>
        </row>
        <row r="537">
          <cell r="D537" t="str">
            <v>07.10.402</v>
          </cell>
          <cell r="E537" t="str">
            <v>Tháo (lắp) MBA ≤100KVA</v>
          </cell>
          <cell r="F537" t="str">
            <v>máy</v>
          </cell>
          <cell r="I537">
            <v>626871</v>
          </cell>
          <cell r="J537">
            <v>887081</v>
          </cell>
          <cell r="K537">
            <v>511902</v>
          </cell>
          <cell r="L537">
            <v>511902</v>
          </cell>
          <cell r="M537">
            <v>0</v>
          </cell>
          <cell r="N537">
            <v>0</v>
          </cell>
        </row>
        <row r="538">
          <cell r="D538" t="str">
            <v>13.01.001</v>
          </cell>
          <cell r="E538" t="str">
            <v>Tháo (lắp) thùng trạm 1 pha</v>
          </cell>
          <cell r="F538" t="str">
            <v>cái</v>
          </cell>
          <cell r="I538">
            <v>445280</v>
          </cell>
          <cell r="J538">
            <v>667920</v>
          </cell>
          <cell r="K538">
            <v>0</v>
          </cell>
          <cell r="L538">
            <v>0</v>
          </cell>
          <cell r="M538">
            <v>0</v>
          </cell>
          <cell r="N538">
            <v>0</v>
          </cell>
        </row>
        <row r="539">
          <cell r="D539" t="str">
            <v>14.04.005</v>
          </cell>
          <cell r="E539" t="str">
            <v>Tháo (lắp) bộ FCO</v>
          </cell>
          <cell r="F539" t="str">
            <v>cái</v>
          </cell>
          <cell r="I539">
            <v>541015</v>
          </cell>
          <cell r="J539">
            <v>661241</v>
          </cell>
          <cell r="K539">
            <v>0</v>
          </cell>
          <cell r="L539">
            <v>0</v>
          </cell>
          <cell r="M539">
            <v>0</v>
          </cell>
          <cell r="N539">
            <v>0</v>
          </cell>
        </row>
        <row r="540">
          <cell r="D540" t="str">
            <v>09.05.004</v>
          </cell>
          <cell r="E540" t="str">
            <v>Tháo (lắp) bộ LA</v>
          </cell>
          <cell r="F540" t="str">
            <v>cái</v>
          </cell>
          <cell r="I540">
            <v>202881</v>
          </cell>
          <cell r="J540">
            <v>247965</v>
          </cell>
          <cell r="K540">
            <v>0</v>
          </cell>
          <cell r="L540">
            <v>0</v>
          </cell>
          <cell r="M540">
            <v>0</v>
          </cell>
          <cell r="N540">
            <v>0</v>
          </cell>
        </row>
        <row r="541">
          <cell r="D541" t="str">
            <v>11.02.106</v>
          </cell>
          <cell r="E541" t="str">
            <v>Tháo ống PVC D90</v>
          </cell>
          <cell r="F541" t="str">
            <v>mét</v>
          </cell>
          <cell r="I541">
            <v>19592</v>
          </cell>
          <cell r="J541">
            <v>29388</v>
          </cell>
          <cell r="K541">
            <v>0</v>
          </cell>
          <cell r="L541">
            <v>0</v>
          </cell>
          <cell r="M541">
            <v>0</v>
          </cell>
          <cell r="N541">
            <v>0</v>
          </cell>
        </row>
        <row r="542">
          <cell r="D542" t="str">
            <v>11.04.402</v>
          </cell>
          <cell r="E542" t="str">
            <v>Tháo dây CV11 xuống thiết bị</v>
          </cell>
          <cell r="F542" t="str">
            <v>mét</v>
          </cell>
          <cell r="I542">
            <v>4745</v>
          </cell>
          <cell r="J542">
            <v>7117</v>
          </cell>
          <cell r="K542">
            <v>0</v>
          </cell>
          <cell r="L542">
            <v>0</v>
          </cell>
          <cell r="M542">
            <v>0</v>
          </cell>
          <cell r="N542">
            <v>0</v>
          </cell>
        </row>
        <row r="543">
          <cell r="D543" t="str">
            <v>11.04.403</v>
          </cell>
          <cell r="E543" t="str">
            <v>Tháo dây CV25 xuống thiết bị</v>
          </cell>
          <cell r="F543" t="str">
            <v>mét</v>
          </cell>
          <cell r="I543">
            <v>7736</v>
          </cell>
          <cell r="J543">
            <v>11604</v>
          </cell>
          <cell r="K543">
            <v>0</v>
          </cell>
          <cell r="L543">
            <v>0</v>
          </cell>
          <cell r="M543">
            <v>0</v>
          </cell>
          <cell r="N543">
            <v>0</v>
          </cell>
        </row>
        <row r="544">
          <cell r="D544" t="str">
            <v>11.04.403</v>
          </cell>
          <cell r="E544" t="str">
            <v>Tháo dây CV50xuống thiết bị</v>
          </cell>
          <cell r="F544" t="str">
            <v>mét</v>
          </cell>
          <cell r="I544">
            <v>7736</v>
          </cell>
          <cell r="J544">
            <v>11604</v>
          </cell>
          <cell r="K544">
            <v>0</v>
          </cell>
          <cell r="L544">
            <v>0</v>
          </cell>
          <cell r="M544">
            <v>0</v>
          </cell>
          <cell r="N544">
            <v>0</v>
          </cell>
        </row>
        <row r="545">
          <cell r="D545" t="str">
            <v>11.04.403</v>
          </cell>
          <cell r="E545" t="str">
            <v>Tháo dây CV70 xuống thiết bị</v>
          </cell>
          <cell r="F545" t="str">
            <v>mét</v>
          </cell>
          <cell r="I545">
            <v>7736</v>
          </cell>
          <cell r="J545">
            <v>11604</v>
          </cell>
          <cell r="K545">
            <v>0</v>
          </cell>
          <cell r="L545">
            <v>0</v>
          </cell>
          <cell r="M545">
            <v>0</v>
          </cell>
          <cell r="N545">
            <v>0</v>
          </cell>
        </row>
        <row r="546">
          <cell r="D546" t="str">
            <v>11.04.403</v>
          </cell>
          <cell r="E546" t="str">
            <v>Tháo dây CV95 xuống thiết bị</v>
          </cell>
          <cell r="F546" t="str">
            <v>mét</v>
          </cell>
          <cell r="I546">
            <v>7736</v>
          </cell>
          <cell r="J546">
            <v>11604</v>
          </cell>
          <cell r="K546">
            <v>0</v>
          </cell>
          <cell r="L546">
            <v>0</v>
          </cell>
          <cell r="M546">
            <v>0</v>
          </cell>
          <cell r="N546">
            <v>0</v>
          </cell>
        </row>
        <row r="547">
          <cell r="D547" t="str">
            <v>11.04.403</v>
          </cell>
          <cell r="E547" t="str">
            <v>Tháo dây CV120 xuống thiết bị</v>
          </cell>
          <cell r="F547" t="str">
            <v>mét</v>
          </cell>
          <cell r="I547">
            <v>7736</v>
          </cell>
          <cell r="J547">
            <v>11604</v>
          </cell>
          <cell r="K547">
            <v>0</v>
          </cell>
          <cell r="L547">
            <v>0</v>
          </cell>
          <cell r="M547">
            <v>0</v>
          </cell>
          <cell r="N547">
            <v>0</v>
          </cell>
        </row>
        <row r="548">
          <cell r="B548" t="str">
            <v>T3P250</v>
          </cell>
          <cell r="C548" t="str">
            <v>III</v>
          </cell>
          <cell r="D548" t="str">
            <v>7 Trạm 3 pha 250kVA</v>
          </cell>
          <cell r="M548">
            <v>0</v>
          </cell>
          <cell r="N548">
            <v>0</v>
          </cell>
        </row>
        <row r="549">
          <cell r="D549" t="str">
            <v>07.10.401</v>
          </cell>
          <cell r="E549" t="str">
            <v>Tháo (lắp) MBA ≤50KVA</v>
          </cell>
          <cell r="F549" t="str">
            <v>máy</v>
          </cell>
          <cell r="I549">
            <v>626871</v>
          </cell>
          <cell r="J549">
            <v>768804</v>
          </cell>
          <cell r="K549">
            <v>511902</v>
          </cell>
          <cell r="L549">
            <v>511902</v>
          </cell>
          <cell r="M549">
            <v>0</v>
          </cell>
          <cell r="N549">
            <v>0</v>
          </cell>
        </row>
        <row r="550">
          <cell r="D550" t="str">
            <v>07.10.402</v>
          </cell>
          <cell r="E550" t="str">
            <v>Tháo (lắp) MBA ≤100KVA</v>
          </cell>
          <cell r="F550" t="str">
            <v>máy</v>
          </cell>
          <cell r="I550">
            <v>626871</v>
          </cell>
          <cell r="J550">
            <v>887081</v>
          </cell>
          <cell r="K550">
            <v>511902</v>
          </cell>
          <cell r="L550">
            <v>511902</v>
          </cell>
          <cell r="M550">
            <v>0</v>
          </cell>
          <cell r="N550">
            <v>0</v>
          </cell>
        </row>
        <row r="551">
          <cell r="D551" t="str">
            <v>13.01.001</v>
          </cell>
          <cell r="E551" t="str">
            <v>Tháo (lắp) thùng trạm 1 pha</v>
          </cell>
          <cell r="F551" t="str">
            <v>cái</v>
          </cell>
          <cell r="I551">
            <v>445280</v>
          </cell>
          <cell r="J551">
            <v>667920</v>
          </cell>
          <cell r="K551">
            <v>0</v>
          </cell>
          <cell r="L551">
            <v>0</v>
          </cell>
          <cell r="M551">
            <v>0</v>
          </cell>
          <cell r="N551">
            <v>0</v>
          </cell>
        </row>
        <row r="552">
          <cell r="D552" t="str">
            <v>14.04.005</v>
          </cell>
          <cell r="E552" t="str">
            <v>Tháo (lắp) bộ FCO</v>
          </cell>
          <cell r="F552" t="str">
            <v>cái</v>
          </cell>
          <cell r="I552">
            <v>541015</v>
          </cell>
          <cell r="J552">
            <v>661241</v>
          </cell>
          <cell r="K552">
            <v>0</v>
          </cell>
          <cell r="L552">
            <v>0</v>
          </cell>
          <cell r="M552">
            <v>0</v>
          </cell>
          <cell r="N552">
            <v>0</v>
          </cell>
        </row>
        <row r="553">
          <cell r="D553" t="str">
            <v>09.05.004</v>
          </cell>
          <cell r="E553" t="str">
            <v>Tháo (lắp) bộ LA</v>
          </cell>
          <cell r="F553" t="str">
            <v>cái</v>
          </cell>
          <cell r="I553">
            <v>202881</v>
          </cell>
          <cell r="J553">
            <v>247965</v>
          </cell>
          <cell r="K553">
            <v>0</v>
          </cell>
          <cell r="L553">
            <v>0</v>
          </cell>
          <cell r="M553">
            <v>0</v>
          </cell>
          <cell r="N553">
            <v>0</v>
          </cell>
        </row>
        <row r="554">
          <cell r="D554" t="str">
            <v>11.02.106</v>
          </cell>
          <cell r="E554" t="str">
            <v>Tháo ống PVC D90</v>
          </cell>
          <cell r="F554" t="str">
            <v>mét</v>
          </cell>
          <cell r="I554">
            <v>19592</v>
          </cell>
          <cell r="J554">
            <v>29388</v>
          </cell>
          <cell r="K554">
            <v>0</v>
          </cell>
          <cell r="L554">
            <v>0</v>
          </cell>
          <cell r="M554">
            <v>0</v>
          </cell>
          <cell r="N554">
            <v>0</v>
          </cell>
        </row>
        <row r="555">
          <cell r="D555" t="str">
            <v>11.04.402</v>
          </cell>
          <cell r="E555" t="str">
            <v>Tháo dây CV11 xuống thiết bị</v>
          </cell>
          <cell r="F555" t="str">
            <v>mét</v>
          </cell>
          <cell r="I555">
            <v>4745</v>
          </cell>
          <cell r="J555">
            <v>7117</v>
          </cell>
          <cell r="K555">
            <v>0</v>
          </cell>
          <cell r="L555">
            <v>0</v>
          </cell>
          <cell r="M555">
            <v>0</v>
          </cell>
          <cell r="N555">
            <v>0</v>
          </cell>
        </row>
        <row r="556">
          <cell r="D556" t="str">
            <v>11.04.403</v>
          </cell>
          <cell r="E556" t="str">
            <v>Tháo dây CV25 xuống thiết bị</v>
          </cell>
          <cell r="F556" t="str">
            <v>mét</v>
          </cell>
          <cell r="I556">
            <v>7736</v>
          </cell>
          <cell r="J556">
            <v>11604</v>
          </cell>
          <cell r="K556">
            <v>0</v>
          </cell>
          <cell r="L556">
            <v>0</v>
          </cell>
          <cell r="M556">
            <v>0</v>
          </cell>
          <cell r="N556">
            <v>0</v>
          </cell>
        </row>
        <row r="557">
          <cell r="D557" t="str">
            <v>11.04.403</v>
          </cell>
          <cell r="E557" t="str">
            <v>Tháo dây CV50xuống thiết bị</v>
          </cell>
          <cell r="F557" t="str">
            <v>mét</v>
          </cell>
          <cell r="I557">
            <v>7736</v>
          </cell>
          <cell r="J557">
            <v>11604</v>
          </cell>
          <cell r="K557">
            <v>0</v>
          </cell>
          <cell r="L557">
            <v>0</v>
          </cell>
          <cell r="M557">
            <v>0</v>
          </cell>
          <cell r="N557">
            <v>0</v>
          </cell>
        </row>
        <row r="558">
          <cell r="D558" t="str">
            <v>11.04.403</v>
          </cell>
          <cell r="E558" t="str">
            <v>Tháo dây CV70 xuống thiết bị</v>
          </cell>
          <cell r="F558" t="str">
            <v>mét</v>
          </cell>
          <cell r="I558">
            <v>7736</v>
          </cell>
          <cell r="J558">
            <v>11604</v>
          </cell>
          <cell r="K558">
            <v>0</v>
          </cell>
          <cell r="L558">
            <v>0</v>
          </cell>
          <cell r="M558">
            <v>0</v>
          </cell>
          <cell r="N558">
            <v>0</v>
          </cell>
        </row>
        <row r="559">
          <cell r="D559" t="str">
            <v>11.04.403</v>
          </cell>
          <cell r="E559" t="str">
            <v>Tháo dây CV95 xuống thiết bị</v>
          </cell>
          <cell r="F559" t="str">
            <v>mét</v>
          </cell>
          <cell r="I559">
            <v>7736</v>
          </cell>
          <cell r="J559">
            <v>11604</v>
          </cell>
          <cell r="K559">
            <v>0</v>
          </cell>
          <cell r="L559">
            <v>0</v>
          </cell>
          <cell r="M559">
            <v>0</v>
          </cell>
          <cell r="N559">
            <v>0</v>
          </cell>
        </row>
        <row r="560">
          <cell r="D560" t="str">
            <v>11.04.403</v>
          </cell>
          <cell r="E560" t="str">
            <v>Tháo dây CV120 xuống thiết bị</v>
          </cell>
          <cell r="F560" t="str">
            <v>mét</v>
          </cell>
          <cell r="I560">
            <v>7736</v>
          </cell>
          <cell r="J560">
            <v>11604</v>
          </cell>
          <cell r="K560">
            <v>0</v>
          </cell>
          <cell r="L560">
            <v>0</v>
          </cell>
          <cell r="M560">
            <v>0</v>
          </cell>
          <cell r="N560">
            <v>0</v>
          </cell>
        </row>
        <row r="561">
          <cell r="B561" t="str">
            <v>TRNC3X50</v>
          </cell>
          <cell r="C561" t="str">
            <v>III</v>
          </cell>
          <cell r="D561" t="str">
            <v xml:space="preserve"> Trạm NC từ 50kVA lên 3x50kVA</v>
          </cell>
          <cell r="M561">
            <v>0</v>
          </cell>
          <cell r="N561">
            <v>0</v>
          </cell>
        </row>
        <row r="562">
          <cell r="D562" t="str">
            <v>07.10.401</v>
          </cell>
          <cell r="E562" t="str">
            <v>Tháo (lắp) MBA ≤50KVA</v>
          </cell>
          <cell r="F562" t="str">
            <v>máy</v>
          </cell>
          <cell r="G562">
            <v>0</v>
          </cell>
          <cell r="I562">
            <v>626871</v>
          </cell>
          <cell r="J562">
            <v>768804</v>
          </cell>
          <cell r="K562">
            <v>511902</v>
          </cell>
          <cell r="L562">
            <v>511902</v>
          </cell>
          <cell r="M562">
            <v>0</v>
          </cell>
          <cell r="N562">
            <v>0</v>
          </cell>
        </row>
        <row r="563">
          <cell r="D563" t="str">
            <v>07.10.402</v>
          </cell>
          <cell r="E563" t="str">
            <v>Tháo (lắp) MBA ≤100KVA</v>
          </cell>
          <cell r="F563" t="str">
            <v>máy</v>
          </cell>
          <cell r="I563">
            <v>626871</v>
          </cell>
          <cell r="J563">
            <v>887081</v>
          </cell>
          <cell r="K563">
            <v>511902</v>
          </cell>
          <cell r="L563">
            <v>511902</v>
          </cell>
          <cell r="M563">
            <v>0</v>
          </cell>
          <cell r="N563">
            <v>0</v>
          </cell>
        </row>
        <row r="564">
          <cell r="D564" t="str">
            <v>13.01.001</v>
          </cell>
          <cell r="E564" t="str">
            <v>Tháo (lắp) thùng trạm 1 pha</v>
          </cell>
          <cell r="F564" t="str">
            <v>cái</v>
          </cell>
          <cell r="I564">
            <v>445280</v>
          </cell>
          <cell r="J564">
            <v>667920</v>
          </cell>
          <cell r="K564">
            <v>0</v>
          </cell>
          <cell r="L564">
            <v>0</v>
          </cell>
          <cell r="M564">
            <v>0</v>
          </cell>
          <cell r="N564">
            <v>0</v>
          </cell>
        </row>
        <row r="565">
          <cell r="D565" t="str">
            <v>14.04.005</v>
          </cell>
          <cell r="E565" t="str">
            <v>Tháo (lắp) bộ FCO</v>
          </cell>
          <cell r="F565" t="str">
            <v>cái</v>
          </cell>
          <cell r="I565">
            <v>541015</v>
          </cell>
          <cell r="J565">
            <v>661241</v>
          </cell>
          <cell r="K565">
            <v>0</v>
          </cell>
          <cell r="L565">
            <v>0</v>
          </cell>
          <cell r="M565">
            <v>0</v>
          </cell>
          <cell r="N565">
            <v>0</v>
          </cell>
        </row>
        <row r="566">
          <cell r="D566" t="str">
            <v>09.05.004</v>
          </cell>
          <cell r="E566" t="str">
            <v>Tháo (lắp) bộ LA</v>
          </cell>
          <cell r="F566" t="str">
            <v>cái</v>
          </cell>
          <cell r="I566">
            <v>202881</v>
          </cell>
          <cell r="J566">
            <v>247965</v>
          </cell>
          <cell r="K566">
            <v>0</v>
          </cell>
          <cell r="L566">
            <v>0</v>
          </cell>
          <cell r="M566">
            <v>0</v>
          </cell>
          <cell r="N566">
            <v>0</v>
          </cell>
        </row>
        <row r="567">
          <cell r="D567" t="str">
            <v>11.02.106</v>
          </cell>
          <cell r="E567" t="str">
            <v>Tháo ống PVC D90</v>
          </cell>
          <cell r="F567" t="str">
            <v>mét</v>
          </cell>
          <cell r="H567">
            <v>0</v>
          </cell>
          <cell r="I567">
            <v>19592</v>
          </cell>
          <cell r="J567">
            <v>29388</v>
          </cell>
          <cell r="K567">
            <v>0</v>
          </cell>
          <cell r="L567">
            <v>0</v>
          </cell>
          <cell r="M567">
            <v>0</v>
          </cell>
          <cell r="N567">
            <v>0</v>
          </cell>
        </row>
        <row r="568">
          <cell r="D568" t="str">
            <v>11.04.402</v>
          </cell>
          <cell r="E568" t="str">
            <v>Tháo dây CV11 xuống thiết bị</v>
          </cell>
          <cell r="F568" t="str">
            <v>mét</v>
          </cell>
          <cell r="I568">
            <v>4745</v>
          </cell>
          <cell r="J568">
            <v>7117</v>
          </cell>
          <cell r="K568">
            <v>0</v>
          </cell>
          <cell r="L568">
            <v>0</v>
          </cell>
          <cell r="M568">
            <v>0</v>
          </cell>
          <cell r="N568">
            <v>0</v>
          </cell>
        </row>
        <row r="569">
          <cell r="D569" t="str">
            <v>11.04.403</v>
          </cell>
          <cell r="E569" t="str">
            <v>Tháo dây CV25 xuống thiết bị</v>
          </cell>
          <cell r="F569" t="str">
            <v>mét</v>
          </cell>
          <cell r="I569">
            <v>7736</v>
          </cell>
          <cell r="J569">
            <v>11604</v>
          </cell>
          <cell r="K569">
            <v>0</v>
          </cell>
          <cell r="L569">
            <v>0</v>
          </cell>
          <cell r="M569">
            <v>0</v>
          </cell>
          <cell r="N569">
            <v>0</v>
          </cell>
        </row>
        <row r="570">
          <cell r="D570" t="str">
            <v>11.04.403</v>
          </cell>
          <cell r="E570" t="str">
            <v>Tháo dây CV50xuống thiết bị</v>
          </cell>
          <cell r="F570" t="str">
            <v>mét</v>
          </cell>
          <cell r="I570">
            <v>7736</v>
          </cell>
          <cell r="J570">
            <v>11604</v>
          </cell>
          <cell r="K570">
            <v>0</v>
          </cell>
          <cell r="L570">
            <v>0</v>
          </cell>
          <cell r="M570">
            <v>0</v>
          </cell>
          <cell r="N570">
            <v>0</v>
          </cell>
        </row>
        <row r="571">
          <cell r="D571" t="str">
            <v>11.04.403</v>
          </cell>
          <cell r="E571" t="str">
            <v>Tháo dây CV70 xuống thiết bị</v>
          </cell>
          <cell r="F571" t="str">
            <v>mét</v>
          </cell>
          <cell r="H571">
            <v>0</v>
          </cell>
          <cell r="I571">
            <v>7736</v>
          </cell>
          <cell r="J571">
            <v>11604</v>
          </cell>
          <cell r="K571">
            <v>0</v>
          </cell>
          <cell r="L571">
            <v>0</v>
          </cell>
          <cell r="M571">
            <v>0</v>
          </cell>
          <cell r="N571">
            <v>0</v>
          </cell>
        </row>
        <row r="572">
          <cell r="D572" t="str">
            <v>11.04.403</v>
          </cell>
          <cell r="E572" t="str">
            <v>Tháo dây CV95 xuống thiết bị</v>
          </cell>
          <cell r="F572" t="str">
            <v>mét</v>
          </cell>
          <cell r="H572">
            <v>0</v>
          </cell>
          <cell r="I572">
            <v>7736</v>
          </cell>
          <cell r="J572">
            <v>11604</v>
          </cell>
          <cell r="K572">
            <v>0</v>
          </cell>
          <cell r="L572">
            <v>0</v>
          </cell>
          <cell r="M572">
            <v>0</v>
          </cell>
          <cell r="N572">
            <v>0</v>
          </cell>
        </row>
        <row r="573">
          <cell r="D573" t="str">
            <v>11.04.403</v>
          </cell>
          <cell r="E573" t="str">
            <v>Tháo dây CV120 xuống thiết bị</v>
          </cell>
          <cell r="F573" t="str">
            <v>mét</v>
          </cell>
          <cell r="I573">
            <v>7736</v>
          </cell>
          <cell r="J573">
            <v>11604</v>
          </cell>
          <cell r="K573">
            <v>0</v>
          </cell>
          <cell r="L573">
            <v>0</v>
          </cell>
          <cell r="M573">
            <v>0</v>
          </cell>
          <cell r="N573">
            <v>0</v>
          </cell>
        </row>
      </sheetData>
      <sheetData sheetId="12" refreshError="1"/>
      <sheetData sheetId="13" refreshError="1">
        <row r="8">
          <cell r="D8" t="str">
            <v>STT</v>
          </cell>
          <cell r="E8" t="str">
            <v>NỘI DUNG</v>
          </cell>
          <cell r="F8" t="str">
            <v>THÀNH TIỀN</v>
          </cell>
          <cell r="G8" t="str">
            <v>GHI CHÚ</v>
          </cell>
        </row>
        <row r="9">
          <cell r="B9" t="str">
            <v>VCTT3P</v>
          </cell>
          <cell r="C9" t="str">
            <v>TT3P</v>
          </cell>
          <cell r="D9" t="str">
            <v>I</v>
          </cell>
          <cell r="E9" t="str">
            <v>Phần đường dây Nhánh 3P Nhà Võ Ấp Trầu (Phước Thiền 4A)</v>
          </cell>
          <cell r="F9">
            <v>2624023</v>
          </cell>
        </row>
        <row r="10">
          <cell r="D10" t="str">
            <v>1.</v>
          </cell>
          <cell r="E10" t="str">
            <v>Vận chuyển trụ, đà cản và đế neo đến công trường:</v>
          </cell>
        </row>
        <row r="11">
          <cell r="C11" t="str">
            <v>TT3P</v>
          </cell>
          <cell r="E11" t="str">
            <v>2 chuyến x 10 tấn x 50km x 564đ/km x 1,3 x 0,8</v>
          </cell>
          <cell r="F11">
            <v>586560</v>
          </cell>
        </row>
        <row r="12">
          <cell r="D12" t="str">
            <v>2.</v>
          </cell>
          <cell r="E12" t="str">
            <v>Vận chuyển dây sứ và phụ kiện đến công trường:</v>
          </cell>
        </row>
        <row r="13">
          <cell r="C13" t="str">
            <v>TT3P</v>
          </cell>
          <cell r="E13" t="str">
            <v>2 chuyến x 5 tấn x 50km x 564đ/km x 1,3 x 0,8</v>
          </cell>
          <cell r="F13">
            <v>293280</v>
          </cell>
        </row>
        <row r="14">
          <cell r="D14" t="str">
            <v>3.</v>
          </cell>
          <cell r="E14" t="str">
            <v>Cẩu bốc dỡ vật tư</v>
          </cell>
        </row>
        <row r="15">
          <cell r="C15" t="str">
            <v>TT3P</v>
          </cell>
          <cell r="E15" t="str">
            <v>0,05ca/tấn x 6,4 tấn x 1462577 đ/ca</v>
          </cell>
          <cell r="F15">
            <v>468025</v>
          </cell>
        </row>
        <row r="16">
          <cell r="D16" t="str">
            <v>4.</v>
          </cell>
          <cell r="E16" t="str">
            <v>Cẩu bốc dỡ trụ</v>
          </cell>
        </row>
        <row r="17">
          <cell r="C17" t="str">
            <v>TT3P</v>
          </cell>
          <cell r="E17" t="str">
            <v>0,05ca/tấn x 12,6 tấn x 2025647 đ/ca</v>
          </cell>
          <cell r="F17">
            <v>1276158</v>
          </cell>
        </row>
        <row r="18">
          <cell r="D18" t="str">
            <v>5.</v>
          </cell>
          <cell r="E18" t="str">
            <v>Chi phí chằng buộc, bảo quản hàng trong qúa trình vận chuyển</v>
          </cell>
        </row>
        <row r="19">
          <cell r="C19" t="str">
            <v>TT3P</v>
          </cell>
          <cell r="E19" t="str">
            <v>4 chuyến x 25.000đ/chuyến</v>
          </cell>
          <cell r="F19">
            <v>0</v>
          </cell>
        </row>
        <row r="20">
          <cell r="B20" t="str">
            <v>VCTT3P-2</v>
          </cell>
          <cell r="C20" t="str">
            <v>TT3P-2</v>
          </cell>
          <cell r="D20" t="str">
            <v>II</v>
          </cell>
          <cell r="E20" t="str">
            <v>Phần đường dây Nhánh 3P Hai Rô Ấp Bến Sắn (Phước Thiền 5B)</v>
          </cell>
          <cell r="F20">
            <v>3172906</v>
          </cell>
        </row>
        <row r="21">
          <cell r="D21" t="str">
            <v>1.</v>
          </cell>
          <cell r="E21" t="str">
            <v>Vận chuyển trụ, đà cản và đế neo đến công trường:</v>
          </cell>
        </row>
        <row r="22">
          <cell r="C22" t="str">
            <v>TT3P-2</v>
          </cell>
          <cell r="E22" t="str">
            <v>2 chuyến x 10 tấn x 50km x 564đ/km x 1,3 x 0,8</v>
          </cell>
          <cell r="F22">
            <v>586560</v>
          </cell>
        </row>
        <row r="23">
          <cell r="D23" t="str">
            <v>2.</v>
          </cell>
          <cell r="E23" t="str">
            <v>Vận chuyển dây sứ và phụ kiện đến công trường:</v>
          </cell>
        </row>
        <row r="24">
          <cell r="C24" t="str">
            <v>TT3P-2</v>
          </cell>
          <cell r="E24" t="str">
            <v>3 chuyến x 5 tấn x 50km x 564đ/km x 1,3 x 0,8</v>
          </cell>
          <cell r="F24">
            <v>439920</v>
          </cell>
        </row>
        <row r="25">
          <cell r="D25" t="str">
            <v>3.</v>
          </cell>
          <cell r="E25" t="str">
            <v>Cẩu bốc dỡ vật tư</v>
          </cell>
        </row>
        <row r="26">
          <cell r="C26" t="str">
            <v>TT3P-2</v>
          </cell>
          <cell r="E26" t="str">
            <v>0,05ca/tấn x 10,1 tấn x 1462577 đ/ca</v>
          </cell>
          <cell r="F26">
            <v>738601</v>
          </cell>
        </row>
        <row r="27">
          <cell r="D27" t="str">
            <v>4.</v>
          </cell>
          <cell r="E27" t="str">
            <v>Cẩu bốc dỡ trụ</v>
          </cell>
        </row>
        <row r="28">
          <cell r="C28" t="str">
            <v>TT3P-2</v>
          </cell>
          <cell r="E28" t="str">
            <v>0,05ca/tấn x 13,9 tấn x 2025647 đ/ca</v>
          </cell>
          <cell r="F28">
            <v>1407825</v>
          </cell>
        </row>
        <row r="29">
          <cell r="D29" t="str">
            <v>5.</v>
          </cell>
          <cell r="E29" t="str">
            <v>Chi phí chằng buộc, bảo quản hàng trong qúa trình vận chuyển</v>
          </cell>
        </row>
        <row r="30">
          <cell r="C30" t="str">
            <v>TT3P-2</v>
          </cell>
          <cell r="E30" t="str">
            <v>5 chuyến x 25.000đ/chuyến</v>
          </cell>
          <cell r="F30">
            <v>0</v>
          </cell>
        </row>
        <row r="31">
          <cell r="B31" t="str">
            <v>VCTT3P-3</v>
          </cell>
          <cell r="C31" t="str">
            <v>TT3P-3</v>
          </cell>
          <cell r="D31" t="str">
            <v>III</v>
          </cell>
          <cell r="E31" t="str">
            <v>Phần đường dây Nhánh 3P Nhà Thờ Phú Hội Nối Dài (Đất Mới 1A)</v>
          </cell>
          <cell r="F31">
            <v>1672131</v>
          </cell>
        </row>
        <row r="32">
          <cell r="D32" t="str">
            <v>1.</v>
          </cell>
          <cell r="E32" t="str">
            <v>Vận chuyển trụ, đà cản và đế neo đến công trường:</v>
          </cell>
        </row>
        <row r="33">
          <cell r="C33" t="str">
            <v>TT3P-3</v>
          </cell>
          <cell r="E33" t="str">
            <v>1 chuyến x 10 tấn x 50km x 564đ/km x 1,3 x 0,8</v>
          </cell>
          <cell r="F33">
            <v>293280</v>
          </cell>
        </row>
        <row r="34">
          <cell r="D34" t="str">
            <v>2.</v>
          </cell>
          <cell r="E34" t="str">
            <v>Vận chuyển dây sứ và phụ kiện đến công trường:</v>
          </cell>
        </row>
        <row r="35">
          <cell r="C35" t="str">
            <v>TT3P-3</v>
          </cell>
          <cell r="E35" t="str">
            <v>1 chuyến x 5 tấn x 50km x 564đ/km x 1,3 x 0,8</v>
          </cell>
          <cell r="F35">
            <v>146640</v>
          </cell>
        </row>
        <row r="36">
          <cell r="D36" t="str">
            <v>3.</v>
          </cell>
          <cell r="E36" t="str">
            <v>Cẩu bốc dỡ vật tư</v>
          </cell>
        </row>
        <row r="37">
          <cell r="C37" t="str">
            <v>TT3P-3</v>
          </cell>
          <cell r="E37" t="str">
            <v>0,05ca/tấn x 3 tấn x 1462577 đ/ca</v>
          </cell>
          <cell r="F37">
            <v>219387</v>
          </cell>
        </row>
        <row r="38">
          <cell r="D38" t="str">
            <v>4.</v>
          </cell>
          <cell r="E38" t="str">
            <v>Cẩu bốc dỡ trụ</v>
          </cell>
        </row>
        <row r="39">
          <cell r="C39" t="str">
            <v>TT3P-3</v>
          </cell>
          <cell r="E39" t="str">
            <v>0,05ca/tấn x 10 tấn x 2025647 đ/ca</v>
          </cell>
          <cell r="F39">
            <v>1012824</v>
          </cell>
        </row>
        <row r="40">
          <cell r="D40" t="str">
            <v>5.</v>
          </cell>
          <cell r="E40" t="str">
            <v>Chi phí chằng buộc, bảo quản hàng trong qúa trình vận chuyển</v>
          </cell>
        </row>
        <row r="41">
          <cell r="C41" t="str">
            <v>TT3P-3</v>
          </cell>
          <cell r="E41" t="str">
            <v>2 chuyến x 25.000đ/chuyến</v>
          </cell>
          <cell r="F41">
            <v>0</v>
          </cell>
        </row>
        <row r="42">
          <cell r="B42" t="str">
            <v>VCTT3P-4</v>
          </cell>
          <cell r="C42" t="str">
            <v>TT3P-4</v>
          </cell>
          <cell r="D42" t="str">
            <v>IV</v>
          </cell>
          <cell r="E42" t="str">
            <v>Phần đường dây Nhánh 3P Đất Mới 2 Nối Dài(Đất Mới 2A)</v>
          </cell>
          <cell r="F42">
            <v>2572797</v>
          </cell>
        </row>
        <row r="43">
          <cell r="D43" t="str">
            <v>1.</v>
          </cell>
          <cell r="E43" t="str">
            <v>Vận chuyển trụ, đà cản và đế neo đến công trường:</v>
          </cell>
        </row>
        <row r="44">
          <cell r="C44" t="str">
            <v>TT3P-4</v>
          </cell>
          <cell r="E44" t="str">
            <v>2 chuyến x 10 tấn x 50km x 564đ/km x 1,3 x 0,8</v>
          </cell>
          <cell r="F44">
            <v>586560</v>
          </cell>
        </row>
        <row r="45">
          <cell r="D45" t="str">
            <v>2.</v>
          </cell>
          <cell r="E45" t="str">
            <v>Vận chuyển dây sứ và phụ kiện đến công trường:</v>
          </cell>
        </row>
        <row r="46">
          <cell r="C46" t="str">
            <v>TT3P-4</v>
          </cell>
          <cell r="E46" t="str">
            <v>2 chuyến x 5 tấn x 50km x 564đ/km x 1,3x 0,8</v>
          </cell>
          <cell r="F46">
            <v>293280</v>
          </cell>
        </row>
        <row r="47">
          <cell r="D47" t="str">
            <v>3.</v>
          </cell>
          <cell r="E47" t="str">
            <v>Cẩu bốc dỡ vật tư</v>
          </cell>
        </row>
        <row r="48">
          <cell r="C48" t="str">
            <v>TT3P-4</v>
          </cell>
          <cell r="E48" t="str">
            <v>0,05ca/tấn x 7,5 tấn x 1462577 đ/ca</v>
          </cell>
          <cell r="F48">
            <v>548466</v>
          </cell>
        </row>
        <row r="49">
          <cell r="D49" t="str">
            <v>4.</v>
          </cell>
          <cell r="E49" t="str">
            <v>Cẩu bốc dỡ trụ</v>
          </cell>
        </row>
        <row r="50">
          <cell r="C50" t="str">
            <v>TT3P-4</v>
          </cell>
          <cell r="E50" t="str">
            <v>0,05ca/tấn x 11,3 tấn x 2025647 đ/ca</v>
          </cell>
          <cell r="F50">
            <v>1144491</v>
          </cell>
        </row>
        <row r="51">
          <cell r="D51" t="str">
            <v>5.</v>
          </cell>
          <cell r="E51" t="str">
            <v>Chi phí chằng buộc, bảo quản hàng trong qúa trình vận chuyển</v>
          </cell>
        </row>
        <row r="52">
          <cell r="C52" t="str">
            <v>TT3P-4</v>
          </cell>
          <cell r="E52" t="str">
            <v>4 chuyến x 25.000đ/chuyến</v>
          </cell>
          <cell r="F52">
            <v>0</v>
          </cell>
        </row>
        <row r="53">
          <cell r="B53" t="str">
            <v>VCTT3P-5</v>
          </cell>
          <cell r="C53" t="str">
            <v>TT3P-5</v>
          </cell>
          <cell r="D53" t="str">
            <v>V</v>
          </cell>
          <cell r="E53" t="str">
            <v>Phần đường dây Nhánh 3P Chợ Phước Long (Long Thọ 1D)</v>
          </cell>
          <cell r="F53">
            <v>3320881</v>
          </cell>
        </row>
        <row r="54">
          <cell r="D54" t="str">
            <v>1.</v>
          </cell>
          <cell r="E54" t="str">
            <v>Vận chuyển trụ, đà cản và đế neo đến công trường:</v>
          </cell>
        </row>
        <row r="55">
          <cell r="C55" t="str">
            <v>TT3P-5</v>
          </cell>
          <cell r="E55" t="str">
            <v>2 chuyến x 10 tấn x 50km x 564đ/km x1,3 x 0,8</v>
          </cell>
          <cell r="F55">
            <v>586560</v>
          </cell>
        </row>
        <row r="56">
          <cell r="D56" t="str">
            <v>2.</v>
          </cell>
          <cell r="E56" t="str">
            <v>Vận chuyển dây sứ và phụ kiện đến công trường:</v>
          </cell>
        </row>
        <row r="57">
          <cell r="C57" t="str">
            <v>TT3P-5</v>
          </cell>
          <cell r="E57" t="str">
            <v>3 chuyến x 5 tấn x 50km x 564đ/km x 1,3 x 0,8</v>
          </cell>
          <cell r="F57">
            <v>439920</v>
          </cell>
        </row>
        <row r="58">
          <cell r="D58" t="str">
            <v>3.</v>
          </cell>
          <cell r="E58" t="str">
            <v>Cẩu bốc dỡ vật tư</v>
          </cell>
        </row>
        <row r="59">
          <cell r="C59" t="str">
            <v>TT3P-5</v>
          </cell>
          <cell r="E59" t="str">
            <v>0,05ca/tấn x 10,6 tấn x 1462577 đ/ca</v>
          </cell>
          <cell r="F59">
            <v>775166</v>
          </cell>
        </row>
        <row r="60">
          <cell r="D60" t="str">
            <v>4.</v>
          </cell>
          <cell r="E60" t="str">
            <v>Cẩu bốc dỡ trụ</v>
          </cell>
        </row>
        <row r="61">
          <cell r="C61" t="str">
            <v>TT3P-5</v>
          </cell>
          <cell r="E61" t="str">
            <v>0,05ca/tấn x 15 tấn x 2025647 đ/ca</v>
          </cell>
          <cell r="F61">
            <v>1519235</v>
          </cell>
        </row>
        <row r="62">
          <cell r="D62" t="str">
            <v>5.</v>
          </cell>
          <cell r="E62" t="str">
            <v>Chi phí chằng buộc, bảo quản hàng trong qúa trình vận chuyển</v>
          </cell>
        </row>
        <row r="63">
          <cell r="C63" t="str">
            <v>TT3P-5</v>
          </cell>
          <cell r="E63" t="str">
            <v>5 chuyến x 25.000đ/chuyến</v>
          </cell>
          <cell r="F63">
            <v>0</v>
          </cell>
        </row>
        <row r="64">
          <cell r="B64" t="str">
            <v>VCTT3P-6</v>
          </cell>
          <cell r="C64" t="str">
            <v>TT3P-6</v>
          </cell>
          <cell r="D64" t="str">
            <v>VI</v>
          </cell>
          <cell r="E64" t="str">
            <v>Phần đường dây Nhánh 3P Cống Lò Rèn Trụ 101 (Long Thọ 3B)</v>
          </cell>
          <cell r="F64">
            <v>3023485</v>
          </cell>
        </row>
        <row r="65">
          <cell r="D65" t="str">
            <v>1.</v>
          </cell>
          <cell r="E65" t="str">
            <v>Vận chuyển trụ, đà cản và đế neo đến công trường:</v>
          </cell>
        </row>
        <row r="66">
          <cell r="C66" t="str">
            <v>TT3P-6</v>
          </cell>
          <cell r="E66" t="str">
            <v>2 chuyến x 10 tấn x 50km x 564đ/km x 1,3 x 0,8</v>
          </cell>
          <cell r="F66">
            <v>586560</v>
          </cell>
        </row>
        <row r="67">
          <cell r="D67" t="str">
            <v>2.</v>
          </cell>
          <cell r="E67" t="str">
            <v>Vận chuyển dây sứ và phụ kiện đến công trường:</v>
          </cell>
        </row>
        <row r="68">
          <cell r="C68" t="str">
            <v>TT3P-6</v>
          </cell>
          <cell r="E68" t="str">
            <v>2 chuyến x 5 tấn x 50km x 564đ/km x 1,3 x 0,8</v>
          </cell>
          <cell r="F68">
            <v>293280</v>
          </cell>
        </row>
        <row r="69">
          <cell r="D69" t="str">
            <v>3.</v>
          </cell>
          <cell r="E69" t="str">
            <v>Cẩu bốc dỡ vật tư</v>
          </cell>
        </row>
        <row r="70">
          <cell r="C70" t="str">
            <v>TT3P-6</v>
          </cell>
          <cell r="E70" t="str">
            <v>0,05ca/tấn x 8,4 tấn x 1462577 đ/ca</v>
          </cell>
          <cell r="F70">
            <v>614282</v>
          </cell>
        </row>
        <row r="71">
          <cell r="D71" t="str">
            <v>4.</v>
          </cell>
          <cell r="E71" t="str">
            <v>Cẩu bốc dỡ trụ</v>
          </cell>
        </row>
        <row r="72">
          <cell r="C72" t="str">
            <v>TT3P-6</v>
          </cell>
          <cell r="E72" t="str">
            <v>0,05ca/tấn x 15,1 tấn x 2025647 đ/ca</v>
          </cell>
          <cell r="F72">
            <v>1529363</v>
          </cell>
        </row>
        <row r="73">
          <cell r="D73" t="str">
            <v>5.</v>
          </cell>
          <cell r="E73" t="str">
            <v>Chi phí chằng buộc, bảo quản hàng trong qúa trình vận chuyển</v>
          </cell>
        </row>
        <row r="74">
          <cell r="C74" t="str">
            <v>TT3P-6</v>
          </cell>
          <cell r="E74" t="str">
            <v>4 chuyến x 25.000đ/chuyến</v>
          </cell>
          <cell r="F74">
            <v>0</v>
          </cell>
        </row>
        <row r="75">
          <cell r="B75" t="str">
            <v>VCTT3P-7</v>
          </cell>
          <cell r="C75" t="str">
            <v>TT3P-7</v>
          </cell>
          <cell r="D75" t="str">
            <v>VII</v>
          </cell>
          <cell r="E75" t="str">
            <v>Phần đường dây Nhánh 3P Trường Tiểu Học Giồng Ông Đông(Giồng Ông Đông 3A)</v>
          </cell>
          <cell r="F75">
            <v>2398386</v>
          </cell>
        </row>
        <row r="76">
          <cell r="D76" t="str">
            <v>1.</v>
          </cell>
          <cell r="E76" t="str">
            <v>Vận chuyển trụ, đà cản và đế neo đến công trường:</v>
          </cell>
        </row>
        <row r="77">
          <cell r="C77" t="str">
            <v>TT3P-7</v>
          </cell>
          <cell r="E77" t="str">
            <v>2 chuyến x 10 tấn x 50km x 564đ/km x 1,3 x 0,8</v>
          </cell>
          <cell r="F77">
            <v>586560</v>
          </cell>
        </row>
        <row r="78">
          <cell r="D78" t="str">
            <v>2.</v>
          </cell>
          <cell r="E78" t="str">
            <v>Vận chuyển dây sứ và phụ kiện đến công trường:</v>
          </cell>
        </row>
        <row r="79">
          <cell r="C79" t="str">
            <v>TT3P-7</v>
          </cell>
          <cell r="E79" t="str">
            <v>2 chuyến x 5 tấn x 50km x 564đ/km x 1,3 x 0,8</v>
          </cell>
          <cell r="F79">
            <v>293280</v>
          </cell>
        </row>
        <row r="80">
          <cell r="D80" t="str">
            <v>3.</v>
          </cell>
          <cell r="E80" t="str">
            <v>Cẩu bốc dỡ vật tư</v>
          </cell>
        </row>
        <row r="81">
          <cell r="C81" t="str">
            <v>TT3P-7</v>
          </cell>
          <cell r="E81" t="str">
            <v>0,05ca/tấn x 6,5 tấn x 1462577 đ/ca</v>
          </cell>
          <cell r="F81">
            <v>475338</v>
          </cell>
        </row>
        <row r="82">
          <cell r="D82" t="str">
            <v>4.</v>
          </cell>
          <cell r="E82" t="str">
            <v>Cẩu bốc dỡ trụ</v>
          </cell>
        </row>
        <row r="83">
          <cell r="C83" t="str">
            <v>TT3P-7</v>
          </cell>
          <cell r="E83" t="str">
            <v>0,05ca/tấn x 10,3 tấn x 2025647 đ/ca</v>
          </cell>
          <cell r="F83">
            <v>1043208</v>
          </cell>
        </row>
        <row r="84">
          <cell r="D84" t="str">
            <v>5.</v>
          </cell>
          <cell r="E84" t="str">
            <v>Chi phí chằng buộc, bảo quản hàng trong qúa trình vận chuyển</v>
          </cell>
        </row>
        <row r="85">
          <cell r="C85" t="str">
            <v>TT3P-7</v>
          </cell>
          <cell r="E85" t="str">
            <v>4 chuyến x 25.000đ/chuyến</v>
          </cell>
          <cell r="F85">
            <v>0</v>
          </cell>
        </row>
        <row r="86">
          <cell r="B86" t="str">
            <v>VCTT3P-8</v>
          </cell>
          <cell r="C86" t="str">
            <v>TT3P-8</v>
          </cell>
          <cell r="D86" t="str">
            <v>VIII</v>
          </cell>
          <cell r="E86" t="str">
            <v>Phần đường dây Nhánh 3P Láng Cát Giồng Ông Đông (Giồng Ông Đông 2A)</v>
          </cell>
          <cell r="F86">
            <v>3006044</v>
          </cell>
        </row>
        <row r="87">
          <cell r="D87" t="str">
            <v>1.</v>
          </cell>
          <cell r="E87" t="str">
            <v>Vận chuyển trụ, đà cản và đế neo đến công trường:</v>
          </cell>
        </row>
        <row r="88">
          <cell r="C88" t="str">
            <v>TT3P-8</v>
          </cell>
          <cell r="E88" t="str">
            <v>2 chuyến x 10 tấn x 50km x 564đ/km x 1,3 x 0,8</v>
          </cell>
          <cell r="F88">
            <v>586560</v>
          </cell>
        </row>
        <row r="89">
          <cell r="D89" t="str">
            <v>2.</v>
          </cell>
          <cell r="E89" t="str">
            <v>Vận chuyển dây sứ và phụ kiện đến công trường:</v>
          </cell>
        </row>
        <row r="90">
          <cell r="C90" t="str">
            <v>TT3P-8</v>
          </cell>
          <cell r="E90" t="str">
            <v>2 chuyến x 5 tấn x 50km x 564đ/km x 1,3 x0,8</v>
          </cell>
          <cell r="F90">
            <v>293280</v>
          </cell>
        </row>
        <row r="91">
          <cell r="D91" t="str">
            <v>3.</v>
          </cell>
          <cell r="E91" t="str">
            <v>Cẩu bốc dỡ vật tư</v>
          </cell>
        </row>
        <row r="92">
          <cell r="C92" t="str">
            <v>TT3P-8</v>
          </cell>
          <cell r="E92" t="str">
            <v>0,05ca/tấn x 8,3 tấn x 1462577 đ/ca</v>
          </cell>
          <cell r="F92">
            <v>606969</v>
          </cell>
        </row>
        <row r="93">
          <cell r="D93" t="str">
            <v>4.</v>
          </cell>
          <cell r="E93" t="str">
            <v>Cẩu bốc dỡ trụ</v>
          </cell>
        </row>
        <row r="94">
          <cell r="C94" t="str">
            <v>TT3P-8</v>
          </cell>
          <cell r="E94" t="str">
            <v>0,05ca/tấn x 15 tấn x 2025647 đ/ca</v>
          </cell>
          <cell r="F94">
            <v>1519235</v>
          </cell>
        </row>
        <row r="95">
          <cell r="D95" t="str">
            <v>5.</v>
          </cell>
          <cell r="E95" t="str">
            <v>Chi phí chằng buộc, bảo quản hàng trong qúa trình vận chuyển</v>
          </cell>
        </row>
        <row r="96">
          <cell r="C96" t="str">
            <v>TT3P-8</v>
          </cell>
          <cell r="E96" t="str">
            <v>4 chuyến x 25.000đ/chuyến</v>
          </cell>
          <cell r="F96">
            <v>0</v>
          </cell>
        </row>
        <row r="97">
          <cell r="B97" t="str">
            <v>VCTT1P</v>
          </cell>
          <cell r="C97" t="str">
            <v>TT1P</v>
          </cell>
          <cell r="D97" t="str">
            <v>IX</v>
          </cell>
          <cell r="E97" t="str">
            <v>Phần đường dây trung thế 1 pha</v>
          </cell>
          <cell r="F97">
            <v>3170108</v>
          </cell>
        </row>
        <row r="98">
          <cell r="D98" t="str">
            <v>1.</v>
          </cell>
          <cell r="E98" t="str">
            <v>Vận chuyển trụ, đà cản và đế neo đến công trường:</v>
          </cell>
        </row>
        <row r="99">
          <cell r="C99" t="str">
            <v>TT1P</v>
          </cell>
          <cell r="E99" t="str">
            <v>1 chuyến x 10 tấn x 50km x 1430đ/km</v>
          </cell>
          <cell r="F99">
            <v>715000</v>
          </cell>
        </row>
        <row r="100">
          <cell r="D100" t="str">
            <v>2.</v>
          </cell>
          <cell r="E100" t="str">
            <v>Vận chuyển dây sứ và phụ kiện đến công trường:</v>
          </cell>
        </row>
        <row r="101">
          <cell r="C101" t="str">
            <v>TT1P</v>
          </cell>
          <cell r="E101" t="str">
            <v>1 chuyến x 5 tấn x 50km x 1430đ/km</v>
          </cell>
          <cell r="F101">
            <v>357500</v>
          </cell>
        </row>
        <row r="102">
          <cell r="D102" t="str">
            <v>3.</v>
          </cell>
          <cell r="E102" t="str">
            <v>Cẩu bốc dỡ vật tư</v>
          </cell>
        </row>
        <row r="103">
          <cell r="C103" t="str">
            <v>TT1P</v>
          </cell>
          <cell r="E103" t="str">
            <v>2 x 0,05ca/tấn x 4 tấn x 1462577 đ/ca</v>
          </cell>
          <cell r="F103">
            <v>585031</v>
          </cell>
        </row>
        <row r="104">
          <cell r="D104" t="str">
            <v>4.</v>
          </cell>
          <cell r="E104" t="str">
            <v>Cẩu bốc dỡ trụ</v>
          </cell>
        </row>
        <row r="105">
          <cell r="C105" t="str">
            <v>TT1P</v>
          </cell>
          <cell r="E105" t="str">
            <v>2 x 0,05ca/tấn x 10 tấn x 1462577 đ/ca</v>
          </cell>
          <cell r="F105">
            <v>1462577</v>
          </cell>
        </row>
        <row r="106">
          <cell r="D106" t="str">
            <v>5.</v>
          </cell>
          <cell r="E106" t="str">
            <v>Chi phí chằng buộc, bảo quản hàng trong qúa trình vận chuyển</v>
          </cell>
        </row>
        <row r="107">
          <cell r="C107" t="str">
            <v>TT1P</v>
          </cell>
          <cell r="E107" t="str">
            <v>2 chuyến x 25.000đ/chuyến</v>
          </cell>
          <cell r="F107">
            <v>50000</v>
          </cell>
        </row>
        <row r="108">
          <cell r="B108" t="str">
            <v>VCTT1P-2</v>
          </cell>
          <cell r="C108" t="str">
            <v>TT1P-2</v>
          </cell>
          <cell r="D108" t="str">
            <v>X</v>
          </cell>
          <cell r="E108" t="str">
            <v>Phần đường dây trung thế 1 pha</v>
          </cell>
          <cell r="F108">
            <v>6860829</v>
          </cell>
        </row>
        <row r="109">
          <cell r="D109" t="str">
            <v>1.</v>
          </cell>
          <cell r="E109" t="str">
            <v>Vận chuyển trụ, đà cản và đế neo đến công trường:</v>
          </cell>
        </row>
        <row r="110">
          <cell r="C110" t="str">
            <v>TT1P-2</v>
          </cell>
          <cell r="E110" t="str">
            <v>3 chuyến x 10 tấn x 50km x 1430đ/km</v>
          </cell>
          <cell r="F110">
            <v>2145000</v>
          </cell>
        </row>
        <row r="111">
          <cell r="D111" t="str">
            <v>2.</v>
          </cell>
          <cell r="E111" t="str">
            <v>Vận chuyển dây sứ và phụ kiện đến công trường:</v>
          </cell>
        </row>
        <row r="112">
          <cell r="C112" t="str">
            <v>TT1P-2</v>
          </cell>
          <cell r="E112" t="str">
            <v>2 chuyến x 5 tấn x 50km x 1430đ/km</v>
          </cell>
          <cell r="F112">
            <v>715000</v>
          </cell>
        </row>
        <row r="113">
          <cell r="D113" t="str">
            <v>3.</v>
          </cell>
          <cell r="E113" t="str">
            <v>Cẩu bốc dỡ vật tư</v>
          </cell>
        </row>
        <row r="114">
          <cell r="C114" t="str">
            <v>TT1P-2</v>
          </cell>
          <cell r="E114" t="str">
            <v>2 x 0,05ca/tấn x 5,1 tấn x 1462577 đ/ca</v>
          </cell>
          <cell r="F114">
            <v>745914</v>
          </cell>
        </row>
        <row r="115">
          <cell r="D115" t="str">
            <v>4.</v>
          </cell>
          <cell r="E115" t="str">
            <v>Cẩu bốc dỡ trụ</v>
          </cell>
        </row>
        <row r="116">
          <cell r="C116" t="str">
            <v>TT1P-2</v>
          </cell>
          <cell r="E116" t="str">
            <v>2 x 0,05ca/tấn x 21,4 tấn x 1462577 đ/ca</v>
          </cell>
          <cell r="F116">
            <v>3129915</v>
          </cell>
        </row>
        <row r="117">
          <cell r="D117" t="str">
            <v>5.</v>
          </cell>
          <cell r="E117" t="str">
            <v>Chi phí chằng buộc, bảo quản hàng trong qúa trình vận chuyển</v>
          </cell>
        </row>
        <row r="118">
          <cell r="C118" t="str">
            <v>TT1P-2</v>
          </cell>
          <cell r="E118" t="str">
            <v>5 chuyến x 25.000đ/chuyến</v>
          </cell>
          <cell r="F118">
            <v>125000</v>
          </cell>
        </row>
        <row r="119">
          <cell r="B119" t="str">
            <v>VCTT1P-3</v>
          </cell>
          <cell r="C119" t="str">
            <v>TT1P-3</v>
          </cell>
          <cell r="D119" t="str">
            <v>II</v>
          </cell>
          <cell r="E119" t="str">
            <v>Phần đường dây trung thế 1 pha</v>
          </cell>
          <cell r="F119">
            <v>0</v>
          </cell>
        </row>
        <row r="120">
          <cell r="D120" t="str">
            <v>1.</v>
          </cell>
          <cell r="E120" t="str">
            <v>Vận chuyển trụ, đà cản và đế neo đến công trường:</v>
          </cell>
        </row>
        <row r="121">
          <cell r="C121" t="str">
            <v>TT1P-3</v>
          </cell>
          <cell r="E121" t="str">
            <v>0 chuyến x 10 tấn x 50km x 1430đ/km</v>
          </cell>
          <cell r="F121">
            <v>0</v>
          </cell>
        </row>
        <row r="122">
          <cell r="D122" t="str">
            <v>2.</v>
          </cell>
          <cell r="E122" t="str">
            <v>Vận chuyển dây sứ và phụ kiện đến công trường:</v>
          </cell>
        </row>
        <row r="123">
          <cell r="C123" t="str">
            <v>TT1P-3</v>
          </cell>
          <cell r="E123" t="str">
            <v>0 chuyến x 5 tấn x 50km x 1430đ/km</v>
          </cell>
          <cell r="F123">
            <v>0</v>
          </cell>
        </row>
        <row r="124">
          <cell r="D124" t="str">
            <v>3.</v>
          </cell>
          <cell r="E124" t="str">
            <v>Cẩu bốc dỡ vật tư</v>
          </cell>
        </row>
        <row r="125">
          <cell r="C125" t="str">
            <v>TT1P-3</v>
          </cell>
          <cell r="E125" t="str">
            <v>2 x 0,05ca/tấn x 0 tấn x 1462577 đ/ca</v>
          </cell>
          <cell r="F125">
            <v>0</v>
          </cell>
        </row>
        <row r="126">
          <cell r="D126" t="str">
            <v>4.</v>
          </cell>
          <cell r="E126" t="str">
            <v>Cẩu bốc dỡ trụ</v>
          </cell>
        </row>
        <row r="127">
          <cell r="C127" t="str">
            <v>TT1P-3</v>
          </cell>
          <cell r="E127" t="str">
            <v>2 x 0,05ca/tấn x 0 tấn x 1462577 đ/ca</v>
          </cell>
          <cell r="F127">
            <v>0</v>
          </cell>
        </row>
        <row r="128">
          <cell r="D128" t="str">
            <v>5.</v>
          </cell>
          <cell r="E128" t="str">
            <v>Chi phí chằng buộc, bảo quản hàng trong qúa trình vận chuyển</v>
          </cell>
        </row>
        <row r="129">
          <cell r="C129" t="str">
            <v>TT1P-3</v>
          </cell>
          <cell r="E129" t="str">
            <v>0 chuyến x 25.000đ/chuyến</v>
          </cell>
          <cell r="F129">
            <v>0</v>
          </cell>
        </row>
        <row r="130">
          <cell r="B130" t="str">
            <v>VCHT</v>
          </cell>
          <cell r="C130" t="str">
            <v>HT</v>
          </cell>
          <cell r="D130" t="str">
            <v>III</v>
          </cell>
          <cell r="E130" t="str">
            <v>Phần đường dây hạ thế</v>
          </cell>
          <cell r="F130">
            <v>0</v>
          </cell>
        </row>
        <row r="131">
          <cell r="D131" t="str">
            <v>1.</v>
          </cell>
          <cell r="E131" t="str">
            <v>Vận chuyển trụ, đà cản và đế neo đến công trường:</v>
          </cell>
        </row>
        <row r="132">
          <cell r="C132" t="str">
            <v>HT</v>
          </cell>
          <cell r="E132" t="str">
            <v>0 chuyến x 10 tấn x 50km x 1430đ/km</v>
          </cell>
          <cell r="F132">
            <v>0</v>
          </cell>
        </row>
        <row r="133">
          <cell r="D133" t="str">
            <v>2.</v>
          </cell>
          <cell r="E133" t="str">
            <v>Vận chuyển dây sứ và phụ kiện đến công trường:</v>
          </cell>
        </row>
        <row r="134">
          <cell r="C134" t="str">
            <v>HT</v>
          </cell>
          <cell r="E134" t="str">
            <v>0 chuyến x 5 tấn x 50km x 1430đ/km</v>
          </cell>
          <cell r="F134">
            <v>0</v>
          </cell>
        </row>
        <row r="135">
          <cell r="D135" t="str">
            <v>3.</v>
          </cell>
          <cell r="E135" t="str">
            <v>Cẩu bốc dỡ vật tư</v>
          </cell>
        </row>
        <row r="136">
          <cell r="C136" t="str">
            <v>HT</v>
          </cell>
          <cell r="E136" t="str">
            <v>2 x 0,05ca/tấn x 0 tấn x 1462577 đ/ca</v>
          </cell>
          <cell r="F136">
            <v>0</v>
          </cell>
        </row>
        <row r="137">
          <cell r="D137" t="str">
            <v>4.</v>
          </cell>
          <cell r="E137" t="str">
            <v>Cẩu bốc dỡ trụ :</v>
          </cell>
        </row>
        <row r="138">
          <cell r="C138" t="str">
            <v>HT</v>
          </cell>
          <cell r="E138" t="str">
            <v>2 x 0,05ca/tấn x 0 tấn x 1462577 đ/ca</v>
          </cell>
          <cell r="F138">
            <v>0</v>
          </cell>
        </row>
        <row r="139">
          <cell r="D139" t="str">
            <v>5.</v>
          </cell>
          <cell r="E139" t="str">
            <v>Chi phí chằng buộc, bảo quản hàng trong qúa trình vận chuyển</v>
          </cell>
        </row>
        <row r="140">
          <cell r="C140" t="str">
            <v>HT</v>
          </cell>
          <cell r="E140" t="str">
            <v>0 chuyến x 25.000đ/chuyến</v>
          </cell>
          <cell r="F140">
            <v>0</v>
          </cell>
        </row>
        <row r="141">
          <cell r="B141" t="str">
            <v>VCVLTR25</v>
          </cell>
          <cell r="C141" t="str">
            <v>TR25</v>
          </cell>
          <cell r="D141" t="str">
            <v>IV</v>
          </cell>
          <cell r="E141" t="str">
            <v>Vận chuyển vật liệu 0 Trạm 1 pha 25kVA</v>
          </cell>
          <cell r="F141">
            <v>0</v>
          </cell>
        </row>
        <row r="142">
          <cell r="D142" t="str">
            <v>1.</v>
          </cell>
          <cell r="E142" t="str">
            <v>Vận chuyển vật liệu TBA đến công trường:</v>
          </cell>
        </row>
        <row r="143">
          <cell r="C143" t="str">
            <v>VLTR25</v>
          </cell>
          <cell r="E143" t="str">
            <v>0 chuyến x 5 tấn x 50km x 1430đ/km</v>
          </cell>
          <cell r="F143">
            <v>0</v>
          </cell>
        </row>
        <row r="144">
          <cell r="D144" t="str">
            <v>2.</v>
          </cell>
          <cell r="E144" t="str">
            <v>Cẩu bốc dỡ vật tư</v>
          </cell>
        </row>
        <row r="145">
          <cell r="C145" t="str">
            <v>VLTR25</v>
          </cell>
          <cell r="E145" t="str">
            <v>2 x 0,05 ca/tấn x 0 tấn x 1462577đ/ca</v>
          </cell>
          <cell r="F145">
            <v>0</v>
          </cell>
        </row>
        <row r="146">
          <cell r="D146" t="str">
            <v>3.</v>
          </cell>
          <cell r="E146" t="str">
            <v>Chi phí chằng buộc, bảo quản hàng trong qúa trình vận chuyển:</v>
          </cell>
        </row>
        <row r="147">
          <cell r="C147" t="str">
            <v>VLTR25</v>
          </cell>
          <cell r="E147" t="str">
            <v>0 chuyến x 25.000đ/chuyến</v>
          </cell>
          <cell r="F147">
            <v>0</v>
          </cell>
        </row>
        <row r="148">
          <cell r="B148" t="str">
            <v>VCTBTR25</v>
          </cell>
          <cell r="C148" t="str">
            <v>TR25</v>
          </cell>
          <cell r="D148" t="str">
            <v>V</v>
          </cell>
          <cell r="E148" t="str">
            <v>Vận chuyển thiết bị 0 Trạm 1 pha 25kVA</v>
          </cell>
          <cell r="F148">
            <v>0</v>
          </cell>
        </row>
        <row r="149">
          <cell r="D149" t="str">
            <v>1.</v>
          </cell>
          <cell r="E149" t="str">
            <v>Vận chuyển máy biến áp và các thiết bị khác đến công trình</v>
          </cell>
        </row>
        <row r="150">
          <cell r="C150" t="str">
            <v>TBTR25</v>
          </cell>
          <cell r="E150" t="str">
            <v>0 chuyến x 5 tấn x 50km x 1430đ/km</v>
          </cell>
          <cell r="F150">
            <v>0</v>
          </cell>
        </row>
        <row r="151">
          <cell r="D151" t="str">
            <v>2.</v>
          </cell>
          <cell r="E151" t="str">
            <v>Cẩu bốc dỡ thiết bị</v>
          </cell>
        </row>
        <row r="152">
          <cell r="C152" t="str">
            <v>TBTR25</v>
          </cell>
          <cell r="E152" t="str">
            <v>2 x 0,05 ca/tấn x 0 tấn x 1462577đ/ca</v>
          </cell>
          <cell r="F152">
            <v>0</v>
          </cell>
        </row>
        <row r="153">
          <cell r="D153" t="str">
            <v>3.</v>
          </cell>
          <cell r="E153" t="str">
            <v>Chi phí chằng buộc, bảo quản hàng trong qúa trình vận chuyển</v>
          </cell>
        </row>
        <row r="154">
          <cell r="C154" t="str">
            <v>TBTR25</v>
          </cell>
          <cell r="E154" t="str">
            <v>0 chuyến x 25.000đ/chuyến</v>
          </cell>
          <cell r="F154">
            <v>0</v>
          </cell>
        </row>
        <row r="155">
          <cell r="B155" t="str">
            <v>VCVLTR375</v>
          </cell>
          <cell r="C155" t="str">
            <v>TR375</v>
          </cell>
          <cell r="D155" t="str">
            <v>IV</v>
          </cell>
          <cell r="E155" t="str">
            <v>Vận chuyển vật liệu 0 Trạm 1 pha 37,5kVA</v>
          </cell>
          <cell r="F155">
            <v>0</v>
          </cell>
        </row>
        <row r="156">
          <cell r="D156" t="str">
            <v>1.</v>
          </cell>
          <cell r="E156" t="str">
            <v>Vận chuyển vật liệu TBA đến công trường:</v>
          </cell>
        </row>
        <row r="157">
          <cell r="C157" t="str">
            <v>VLTR375</v>
          </cell>
          <cell r="E157" t="str">
            <v>0 chuyến x 5 tấn x 50km x 1430đ/km</v>
          </cell>
          <cell r="F157">
            <v>0</v>
          </cell>
        </row>
        <row r="158">
          <cell r="D158" t="str">
            <v>2.</v>
          </cell>
          <cell r="E158" t="str">
            <v>Cẩu bốc dỡ vật tư</v>
          </cell>
        </row>
        <row r="159">
          <cell r="C159" t="str">
            <v>VLTR375</v>
          </cell>
          <cell r="E159" t="str">
            <v>2 x 0,05 ca/tấn x 0 tấn x 1462577đ/ca</v>
          </cell>
          <cell r="F159">
            <v>0</v>
          </cell>
        </row>
        <row r="160">
          <cell r="D160" t="str">
            <v>3.</v>
          </cell>
          <cell r="E160" t="str">
            <v>Chi phí chằng buộc, bảo quản hàng trong qúa trình vận chuyển:</v>
          </cell>
        </row>
        <row r="161">
          <cell r="C161" t="str">
            <v>VLTR375</v>
          </cell>
          <cell r="E161" t="str">
            <v>0 chuyến x 25.000đ/chuyến</v>
          </cell>
          <cell r="F161">
            <v>0</v>
          </cell>
        </row>
        <row r="162">
          <cell r="B162" t="str">
            <v>VCTBTR375</v>
          </cell>
          <cell r="C162" t="str">
            <v>TR375</v>
          </cell>
          <cell r="D162" t="str">
            <v>V</v>
          </cell>
          <cell r="E162" t="str">
            <v>Vận chuyển thiết bị 0 Trạm 1 pha 37,5kVA</v>
          </cell>
          <cell r="F162">
            <v>0</v>
          </cell>
        </row>
        <row r="163">
          <cell r="D163" t="str">
            <v>1.</v>
          </cell>
          <cell r="E163" t="str">
            <v>Vận chuyển máy biến áp và các thiết bị khác đến công trình</v>
          </cell>
        </row>
        <row r="164">
          <cell r="C164" t="str">
            <v>TBTR375</v>
          </cell>
          <cell r="E164" t="str">
            <v>0 chuyến x 5 tấn x 50km x 1430đ/km</v>
          </cell>
          <cell r="F164">
            <v>0</v>
          </cell>
        </row>
        <row r="165">
          <cell r="D165" t="str">
            <v>2.</v>
          </cell>
          <cell r="E165" t="str">
            <v>Cẩu bốc dỡ thiết bị</v>
          </cell>
        </row>
        <row r="166">
          <cell r="C166" t="str">
            <v>TBTR375</v>
          </cell>
          <cell r="E166" t="str">
            <v>2 x 0,05 ca/tấn x 0 tấn x 1462577đ/ca</v>
          </cell>
          <cell r="F166">
            <v>0</v>
          </cell>
        </row>
        <row r="167">
          <cell r="D167" t="str">
            <v>3.</v>
          </cell>
          <cell r="E167" t="str">
            <v>Chi phí chằng buộc, bảo quản hàng trong qúa trình vận chuyển</v>
          </cell>
        </row>
        <row r="168">
          <cell r="C168" t="str">
            <v>TBTR375</v>
          </cell>
          <cell r="E168" t="str">
            <v>0 chuyến x 25.000đ/chuyến</v>
          </cell>
          <cell r="F168">
            <v>0</v>
          </cell>
        </row>
        <row r="169">
          <cell r="B169" t="str">
            <v>VCVLTR50</v>
          </cell>
          <cell r="C169" t="str">
            <v>TR50</v>
          </cell>
          <cell r="D169" t="str">
            <v>I</v>
          </cell>
          <cell r="E169" t="str">
            <v>Vận chuyển vật liệu 0 Trạm 1 pha 2x25kVA</v>
          </cell>
          <cell r="F169">
            <v>0</v>
          </cell>
        </row>
        <row r="170">
          <cell r="D170" t="str">
            <v>1.</v>
          </cell>
          <cell r="E170" t="str">
            <v>Vận chuyển vật liệu TBA đến công trường:</v>
          </cell>
        </row>
        <row r="171">
          <cell r="C171" t="str">
            <v>VLTR50</v>
          </cell>
          <cell r="E171" t="str">
            <v>0 chuyến x 5 tấn x 50km x 564đ/km x 1,3 x 0,8</v>
          </cell>
          <cell r="F171">
            <v>0</v>
          </cell>
        </row>
        <row r="172">
          <cell r="D172" t="str">
            <v>2.</v>
          </cell>
          <cell r="E172" t="str">
            <v>Cẩu bốc dỡ vật tư</v>
          </cell>
        </row>
        <row r="173">
          <cell r="C173" t="str">
            <v>VLTR50</v>
          </cell>
          <cell r="E173" t="str">
            <v>0,05 ca/tấn x 0 tấn x 1462577đ/ca</v>
          </cell>
          <cell r="F173">
            <v>0</v>
          </cell>
        </row>
        <row r="174">
          <cell r="D174" t="str">
            <v>3.</v>
          </cell>
          <cell r="E174" t="str">
            <v>Chi phí chằng buộc, bảo quản hàng trong qúa trình vận chuyển:</v>
          </cell>
        </row>
        <row r="175">
          <cell r="C175" t="str">
            <v>VLTR50</v>
          </cell>
          <cell r="E175" t="str">
            <v>0 chuyến x 25.000đ/chuyến</v>
          </cell>
          <cell r="F175">
            <v>0</v>
          </cell>
        </row>
        <row r="176">
          <cell r="B176" t="str">
            <v>VCTBTR50</v>
          </cell>
          <cell r="C176" t="str">
            <v>TR50</v>
          </cell>
          <cell r="D176" t="str">
            <v>II</v>
          </cell>
          <cell r="E176" t="str">
            <v>Vận chuyển thiết bị 0 Trạm 1 pha 2x25kVA</v>
          </cell>
          <cell r="F176">
            <v>0</v>
          </cell>
        </row>
        <row r="177">
          <cell r="D177" t="str">
            <v>1.</v>
          </cell>
          <cell r="E177" t="str">
            <v>Vận chuyển máy biến áp và các thiết bị khác đến công trình</v>
          </cell>
        </row>
        <row r="178">
          <cell r="C178" t="str">
            <v>TBTR50</v>
          </cell>
          <cell r="E178" t="str">
            <v>0 chuyến x 5 tấn x 50km x 564đ/km x 1,3 x 0,8</v>
          </cell>
          <cell r="F178">
            <v>0</v>
          </cell>
        </row>
        <row r="179">
          <cell r="D179" t="str">
            <v>2.</v>
          </cell>
          <cell r="E179" t="str">
            <v>Cẩu bốc dỡ thiết bị</v>
          </cell>
        </row>
        <row r="180">
          <cell r="C180" t="str">
            <v>TBTR50</v>
          </cell>
          <cell r="E180" t="str">
            <v>0,05 ca/tấn x 0 tấn x 1462577đ/ca</v>
          </cell>
          <cell r="F180">
            <v>0</v>
          </cell>
        </row>
        <row r="181">
          <cell r="D181" t="str">
            <v>3.</v>
          </cell>
          <cell r="E181" t="str">
            <v>Chi phí chằng buộc, bảo quản hàng trong qúa trình vận chuyển</v>
          </cell>
        </row>
        <row r="182">
          <cell r="C182" t="str">
            <v>TBTR50</v>
          </cell>
          <cell r="E182" t="str">
            <v>0 chuyến x 25.000đ/chuyến</v>
          </cell>
          <cell r="F182">
            <v>0</v>
          </cell>
        </row>
        <row r="183">
          <cell r="B183" t="str">
            <v>VCVLTR75</v>
          </cell>
          <cell r="C183" t="str">
            <v>TR75</v>
          </cell>
          <cell r="D183" t="str">
            <v>XI</v>
          </cell>
          <cell r="E183" t="str">
            <v>Vận chuyển vật liệu 2 Trạm 1 pha 75kVA</v>
          </cell>
          <cell r="F183">
            <v>441003</v>
          </cell>
        </row>
        <row r="184">
          <cell r="D184" t="str">
            <v>1.</v>
          </cell>
          <cell r="E184" t="str">
            <v>Vận chuyển vật liệu TBA đến công trường:</v>
          </cell>
        </row>
        <row r="185">
          <cell r="C185" t="str">
            <v>VLTR75</v>
          </cell>
          <cell r="E185" t="str">
            <v>1 chuyến x 5 tấn x 50km x 1430đ/km</v>
          </cell>
          <cell r="F185">
            <v>357500</v>
          </cell>
        </row>
        <row r="186">
          <cell r="D186" t="str">
            <v>2.</v>
          </cell>
          <cell r="E186" t="str">
            <v>Cẩu bốc dỡ vật tư</v>
          </cell>
        </row>
        <row r="187">
          <cell r="C187" t="str">
            <v>VLTR75</v>
          </cell>
          <cell r="E187" t="str">
            <v>2 x 0,05 ca/tấn x 0,4 tấn x 1462577đ/ca</v>
          </cell>
          <cell r="F187">
            <v>58503</v>
          </cell>
        </row>
        <row r="188">
          <cell r="D188" t="str">
            <v>3.</v>
          </cell>
          <cell r="E188" t="str">
            <v>Chi phí chằng buộc, bảo quản hàng trong qúa trình vận chuyển:</v>
          </cell>
        </row>
        <row r="189">
          <cell r="C189" t="str">
            <v>VLTR75</v>
          </cell>
          <cell r="E189" t="str">
            <v>1 chuyến x 25.000đ/chuyến</v>
          </cell>
          <cell r="F189">
            <v>25000</v>
          </cell>
        </row>
        <row r="190">
          <cell r="B190" t="str">
            <v>VCTBTR75</v>
          </cell>
          <cell r="C190" t="str">
            <v>TR75</v>
          </cell>
          <cell r="D190" t="str">
            <v>XII</v>
          </cell>
          <cell r="E190" t="str">
            <v>Vận chuyển thiết bị 2 Trạm 1 pha 75kVA</v>
          </cell>
          <cell r="F190">
            <v>514132</v>
          </cell>
        </row>
        <row r="191">
          <cell r="D191" t="str">
            <v>1.</v>
          </cell>
          <cell r="E191" t="str">
            <v>Vận chuyển máy biến áp và các thiết bị khác đến công trình</v>
          </cell>
        </row>
        <row r="192">
          <cell r="C192" t="str">
            <v>TBTR75</v>
          </cell>
          <cell r="E192" t="str">
            <v>1 chuyến x 5 tấn x 50km x 1430đ/km</v>
          </cell>
          <cell r="F192">
            <v>357500</v>
          </cell>
        </row>
        <row r="193">
          <cell r="D193" t="str">
            <v>2.</v>
          </cell>
          <cell r="E193" t="str">
            <v>Cẩu bốc dỡ thiết bị</v>
          </cell>
        </row>
        <row r="194">
          <cell r="C194" t="str">
            <v>TBTR75</v>
          </cell>
          <cell r="E194" t="str">
            <v>2 x 0,05 ca/tấn x 0,9 tấn x 1462577đ/ca</v>
          </cell>
          <cell r="F194">
            <v>131632</v>
          </cell>
        </row>
        <row r="195">
          <cell r="D195" t="str">
            <v>3.</v>
          </cell>
          <cell r="E195" t="str">
            <v>Chi phí chằng buộc, bảo quản hàng trong qúa trình vận chuyển</v>
          </cell>
        </row>
        <row r="196">
          <cell r="C196" t="str">
            <v>TBTR75</v>
          </cell>
          <cell r="E196" t="str">
            <v>1 chuyến x 25.000đ/chuyến</v>
          </cell>
          <cell r="F196">
            <v>25000</v>
          </cell>
        </row>
        <row r="197">
          <cell r="B197" t="str">
            <v>VCVLTR100</v>
          </cell>
          <cell r="C197" t="str">
            <v>TR100</v>
          </cell>
          <cell r="D197" t="str">
            <v>IV</v>
          </cell>
          <cell r="E197" t="str">
            <v>Vận chuyển vật liệu 0 Trạm 1 pha 100kVA</v>
          </cell>
          <cell r="F197">
            <v>0</v>
          </cell>
        </row>
        <row r="198">
          <cell r="D198" t="str">
            <v>1.</v>
          </cell>
          <cell r="E198" t="str">
            <v>Vận chuyển vật liệu TBA đến công trường:</v>
          </cell>
        </row>
        <row r="199">
          <cell r="C199" t="str">
            <v>VLTR100</v>
          </cell>
          <cell r="E199" t="str">
            <v>0 chuyến x 5 tấn x 50km x 1430đ/km</v>
          </cell>
          <cell r="F199">
            <v>0</v>
          </cell>
        </row>
        <row r="200">
          <cell r="D200" t="str">
            <v>2.</v>
          </cell>
          <cell r="E200" t="str">
            <v>Cẩu bốc dỡ vật tư</v>
          </cell>
        </row>
        <row r="201">
          <cell r="C201" t="str">
            <v>VLTR100</v>
          </cell>
          <cell r="E201" t="str">
            <v>2 x 0,05 ca/tấn x 0 tấn x 1462577đ/ca</v>
          </cell>
          <cell r="F201">
            <v>0</v>
          </cell>
        </row>
        <row r="202">
          <cell r="D202" t="str">
            <v>3.</v>
          </cell>
          <cell r="E202" t="str">
            <v>Chi phí chằng buộc, bảo quản hàng trong qúa trình vận chuyển:</v>
          </cell>
        </row>
        <row r="203">
          <cell r="C203" t="str">
            <v>VLTR100</v>
          </cell>
          <cell r="E203" t="str">
            <v>0 chuyến x 25.000đ/chuyến</v>
          </cell>
          <cell r="F203">
            <v>0</v>
          </cell>
        </row>
        <row r="204">
          <cell r="B204" t="str">
            <v>VCTBTR100</v>
          </cell>
          <cell r="C204" t="str">
            <v>TR100</v>
          </cell>
          <cell r="D204" t="str">
            <v>V</v>
          </cell>
          <cell r="E204" t="str">
            <v>Vận chuyển thiết bị 0 Trạm 1 pha 100kVA</v>
          </cell>
          <cell r="F204">
            <v>0</v>
          </cell>
        </row>
        <row r="205">
          <cell r="D205" t="str">
            <v>1.</v>
          </cell>
          <cell r="E205" t="str">
            <v>Vận chuyển máy biến áp và các thiết bị khác đến công trình</v>
          </cell>
        </row>
        <row r="206">
          <cell r="C206" t="str">
            <v>TBTR100</v>
          </cell>
          <cell r="E206" t="str">
            <v>0 chuyến x 5 tấn x 50km x 1430đ/km</v>
          </cell>
          <cell r="F206">
            <v>0</v>
          </cell>
        </row>
        <row r="207">
          <cell r="D207" t="str">
            <v>2.</v>
          </cell>
          <cell r="E207" t="str">
            <v>Cẩu bốc dỡ thiết bị</v>
          </cell>
        </row>
        <row r="208">
          <cell r="C208" t="str">
            <v>TBTR100</v>
          </cell>
          <cell r="E208" t="str">
            <v>2 x 0,05 ca/tấn x 0 tấn x 1462577đ/ca</v>
          </cell>
          <cell r="F208">
            <v>0</v>
          </cell>
        </row>
        <row r="209">
          <cell r="D209" t="str">
            <v>3.</v>
          </cell>
          <cell r="E209" t="str">
            <v>Chi phí chằng buộc, bảo quản hàng trong qúa trình vận chuyển</v>
          </cell>
        </row>
        <row r="210">
          <cell r="C210" t="str">
            <v>TBTR100</v>
          </cell>
          <cell r="E210" t="str">
            <v>0 chuyến x 25.000đ/chuyến</v>
          </cell>
          <cell r="F210">
            <v>0</v>
          </cell>
        </row>
        <row r="211">
          <cell r="B211" t="str">
            <v>VCVLTR3X25</v>
          </cell>
          <cell r="C211" t="str">
            <v>TR3X25</v>
          </cell>
          <cell r="D211" t="str">
            <v>IV</v>
          </cell>
          <cell r="E211" t="str">
            <v>Vận chuyển vật liệu 0 Trạm 3 pha 3x25kVA</v>
          </cell>
          <cell r="F211">
            <v>0</v>
          </cell>
        </row>
        <row r="212">
          <cell r="D212" t="str">
            <v>1.</v>
          </cell>
          <cell r="E212" t="str">
            <v>Vận chuyển vật liệu TBA đến công trường:</v>
          </cell>
        </row>
        <row r="213">
          <cell r="C213" t="str">
            <v>VLTR3X25</v>
          </cell>
          <cell r="E213" t="str">
            <v>0 chuyến x 5 tấn x 50km x 1430đ/km</v>
          </cell>
          <cell r="F213">
            <v>0</v>
          </cell>
        </row>
        <row r="214">
          <cell r="D214" t="str">
            <v>2.</v>
          </cell>
          <cell r="E214" t="str">
            <v>Cẩu bốc dỡ vật tư</v>
          </cell>
        </row>
        <row r="215">
          <cell r="C215" t="str">
            <v>VLTR3X25</v>
          </cell>
          <cell r="E215" t="str">
            <v>2 x 0,05 ca/tấn x 0 tấn x 1462577đ/ca</v>
          </cell>
          <cell r="F215">
            <v>0</v>
          </cell>
        </row>
        <row r="216">
          <cell r="D216" t="str">
            <v>3.</v>
          </cell>
          <cell r="E216" t="str">
            <v>Chi phí chằng buộc, bảo quản hàng trong qúa trình vận chuyển:</v>
          </cell>
        </row>
        <row r="217">
          <cell r="C217" t="str">
            <v>VLTR3X25</v>
          </cell>
          <cell r="E217" t="str">
            <v>0 chuyến x 25.000đ/chuyến</v>
          </cell>
          <cell r="F217">
            <v>0</v>
          </cell>
        </row>
        <row r="218">
          <cell r="B218" t="str">
            <v>VCTBTR3X25</v>
          </cell>
          <cell r="C218" t="str">
            <v>TR3X25</v>
          </cell>
          <cell r="D218" t="str">
            <v>V</v>
          </cell>
          <cell r="E218" t="str">
            <v>Vận chuyển thiết bị 0 Trạm 3 pha 3x25kVA</v>
          </cell>
          <cell r="F218">
            <v>0</v>
          </cell>
        </row>
        <row r="219">
          <cell r="D219" t="str">
            <v>1.</v>
          </cell>
          <cell r="E219" t="str">
            <v>Vận chuyển máy biến áp và các thiết bị khác đến công trình</v>
          </cell>
        </row>
        <row r="220">
          <cell r="C220" t="str">
            <v>TBTR3X25</v>
          </cell>
          <cell r="E220" t="str">
            <v>0 chuyến x 5 tấn x 50km x 1430đ/km</v>
          </cell>
          <cell r="F220">
            <v>0</v>
          </cell>
        </row>
        <row r="221">
          <cell r="D221" t="str">
            <v>2.</v>
          </cell>
          <cell r="E221" t="str">
            <v>Cẩu bốc dỡ thiết bị</v>
          </cell>
        </row>
        <row r="222">
          <cell r="C222" t="str">
            <v>TBTR3X25</v>
          </cell>
          <cell r="E222" t="str">
            <v>2 x 0,05 ca/tấn x 0 tấn x 1462577đ/ca</v>
          </cell>
          <cell r="F222">
            <v>0</v>
          </cell>
        </row>
        <row r="223">
          <cell r="D223" t="str">
            <v>3.</v>
          </cell>
          <cell r="E223" t="str">
            <v>Chi phí chằng buộc, bảo quản hàng trong qúa trình vận chuyển</v>
          </cell>
        </row>
        <row r="224">
          <cell r="C224" t="str">
            <v>TBTR3X25</v>
          </cell>
          <cell r="E224" t="str">
            <v>0 chuyến x 25.000đ/chuyến</v>
          </cell>
          <cell r="F224">
            <v>0</v>
          </cell>
        </row>
        <row r="225">
          <cell r="B225" t="str">
            <v>VCVLTR3X375</v>
          </cell>
          <cell r="C225" t="str">
            <v>TR3X375</v>
          </cell>
          <cell r="D225" t="str">
            <v>IV</v>
          </cell>
          <cell r="E225" t="str">
            <v>Vận chuyển vật liệu 0 Trạm 3 pha 3x37,5kVA</v>
          </cell>
          <cell r="F225">
            <v>0</v>
          </cell>
        </row>
        <row r="226">
          <cell r="D226" t="str">
            <v>1.</v>
          </cell>
          <cell r="E226" t="str">
            <v>Vận chuyển vật liệu TBA đến công trường:</v>
          </cell>
        </row>
        <row r="227">
          <cell r="C227" t="str">
            <v>VLTR3X375</v>
          </cell>
          <cell r="E227" t="str">
            <v>0 chuyến x 5 tấn x 50km x 1430đ/km</v>
          </cell>
          <cell r="F227">
            <v>0</v>
          </cell>
        </row>
        <row r="228">
          <cell r="D228" t="str">
            <v>2.</v>
          </cell>
          <cell r="E228" t="str">
            <v>Cẩu bốc dỡ vật tư</v>
          </cell>
        </row>
        <row r="229">
          <cell r="C229" t="str">
            <v>VLTR3X375</v>
          </cell>
          <cell r="E229" t="str">
            <v>2 x 0,05 ca/tấn x 0 tấn x 1462577đ/ca</v>
          </cell>
          <cell r="F229">
            <v>0</v>
          </cell>
        </row>
        <row r="230">
          <cell r="D230" t="str">
            <v>3.</v>
          </cell>
          <cell r="E230" t="str">
            <v>Chi phí chằng buộc, bảo quản hàng trong qúa trình vận chuyển:</v>
          </cell>
        </row>
        <row r="231">
          <cell r="C231" t="str">
            <v>VLTR3X375</v>
          </cell>
          <cell r="E231" t="str">
            <v>0 chuyến x 25.000đ/chuyến</v>
          </cell>
          <cell r="F231">
            <v>0</v>
          </cell>
        </row>
        <row r="232">
          <cell r="B232" t="str">
            <v>VCTBTR3X375</v>
          </cell>
          <cell r="C232" t="str">
            <v>TR3X375</v>
          </cell>
          <cell r="D232" t="str">
            <v>V</v>
          </cell>
          <cell r="E232" t="str">
            <v>Vận chuyển thiết bị 0 Trạm 3 pha 3x37,5kVA</v>
          </cell>
          <cell r="F232">
            <v>0</v>
          </cell>
        </row>
        <row r="233">
          <cell r="D233" t="str">
            <v>1.</v>
          </cell>
          <cell r="E233" t="str">
            <v>Vận chuyển máy biến áp và các thiết bị khác đến công trình</v>
          </cell>
        </row>
        <row r="234">
          <cell r="C234" t="str">
            <v>TBTR3X375</v>
          </cell>
          <cell r="E234" t="str">
            <v>0 chuyến x 5 tấn x 50km x 1430đ/km</v>
          </cell>
          <cell r="F234">
            <v>0</v>
          </cell>
        </row>
        <row r="235">
          <cell r="D235" t="str">
            <v>2.</v>
          </cell>
          <cell r="E235" t="str">
            <v>Cẩu bốc dỡ thiết bị</v>
          </cell>
        </row>
        <row r="236">
          <cell r="C236" t="str">
            <v>TBTR3X375</v>
          </cell>
          <cell r="E236" t="str">
            <v>2 x 0,05 ca/tấn x 0 tấn x 1462577đ/ca</v>
          </cell>
          <cell r="F236">
            <v>0</v>
          </cell>
        </row>
        <row r="237">
          <cell r="D237" t="str">
            <v>3.</v>
          </cell>
          <cell r="E237" t="str">
            <v>Chi phí chằng buộc, bảo quản hàng trong qúa trình vận chuyển</v>
          </cell>
        </row>
        <row r="238">
          <cell r="C238" t="str">
            <v>TBTR3X375</v>
          </cell>
          <cell r="E238" t="str">
            <v>0 chuyến x 25.000đ/chuyến</v>
          </cell>
          <cell r="F238">
            <v>0</v>
          </cell>
        </row>
        <row r="239">
          <cell r="B239" t="str">
            <v>VCVLTR3X50</v>
          </cell>
          <cell r="C239" t="str">
            <v>TR3X50</v>
          </cell>
          <cell r="D239" t="str">
            <v>IV</v>
          </cell>
          <cell r="E239" t="str">
            <v>Vận chuyển vật liệu 0 Trạm 3 pha 3x50kVA</v>
          </cell>
          <cell r="F239">
            <v>0</v>
          </cell>
        </row>
        <row r="240">
          <cell r="D240" t="str">
            <v>1.</v>
          </cell>
          <cell r="E240" t="str">
            <v>Vận chuyển vật liệu TBA đến công trường:</v>
          </cell>
        </row>
        <row r="241">
          <cell r="C241" t="str">
            <v>VLTR3X50</v>
          </cell>
          <cell r="E241" t="str">
            <v>0 chuyến x 5 tấn x 50km x 1430đ/km</v>
          </cell>
          <cell r="F241">
            <v>0</v>
          </cell>
        </row>
        <row r="242">
          <cell r="D242" t="str">
            <v>2.</v>
          </cell>
          <cell r="E242" t="str">
            <v>Cẩu bốc dỡ vật tư</v>
          </cell>
        </row>
        <row r="243">
          <cell r="C243" t="str">
            <v>VLTR3X50</v>
          </cell>
          <cell r="E243" t="str">
            <v>2 x 0,05 ca/tấn x 0 tấn x 1462577đ/ca</v>
          </cell>
          <cell r="F243">
            <v>0</v>
          </cell>
        </row>
        <row r="244">
          <cell r="D244" t="str">
            <v>3.</v>
          </cell>
          <cell r="E244" t="str">
            <v>Chi phí chằng buộc, bảo quản hàng trong qúa trình vận chuyển:</v>
          </cell>
        </row>
        <row r="245">
          <cell r="C245" t="str">
            <v>VLTR3X50</v>
          </cell>
          <cell r="E245" t="str">
            <v>0 chuyến x 25.000đ/chuyến</v>
          </cell>
          <cell r="F245">
            <v>0</v>
          </cell>
        </row>
        <row r="246">
          <cell r="B246" t="str">
            <v>VCTBTR3X50</v>
          </cell>
          <cell r="C246" t="str">
            <v>TR3X50</v>
          </cell>
          <cell r="D246" t="str">
            <v>V</v>
          </cell>
          <cell r="E246" t="str">
            <v>Vận chuyển thiết bị 0 Trạm 3 pha 3x50kVA</v>
          </cell>
          <cell r="F246">
            <v>0</v>
          </cell>
        </row>
        <row r="247">
          <cell r="D247" t="str">
            <v>1.</v>
          </cell>
          <cell r="E247" t="str">
            <v>Vận chuyển máy biến áp và các thiết bị khác đến công trình</v>
          </cell>
        </row>
        <row r="248">
          <cell r="C248" t="str">
            <v>TBTR3X50</v>
          </cell>
          <cell r="E248" t="str">
            <v>0 chuyến x 5 tấn x 50km x 1430đ/km</v>
          </cell>
          <cell r="F248">
            <v>0</v>
          </cell>
        </row>
        <row r="249">
          <cell r="D249" t="str">
            <v>2.</v>
          </cell>
          <cell r="E249" t="str">
            <v>Cẩu bốc dỡ thiết bị</v>
          </cell>
        </row>
        <row r="250">
          <cell r="C250" t="str">
            <v>TBTR3X50</v>
          </cell>
          <cell r="E250" t="str">
            <v>2 x 0,05 ca/tấn x 0 tấn x 1462577đ/ca</v>
          </cell>
          <cell r="F250">
            <v>0</v>
          </cell>
        </row>
        <row r="251">
          <cell r="D251" t="str">
            <v>3.</v>
          </cell>
          <cell r="E251" t="str">
            <v>Chi phí chằng buộc, bảo quản hàng trong qúa trình vận chuyển</v>
          </cell>
        </row>
        <row r="252">
          <cell r="C252" t="str">
            <v>TBTR3X50</v>
          </cell>
          <cell r="E252" t="str">
            <v>0 chuyến x 25.000đ/chuyến</v>
          </cell>
          <cell r="F252">
            <v>0</v>
          </cell>
        </row>
        <row r="253">
          <cell r="B253" t="str">
            <v>VCVLTR3X75</v>
          </cell>
          <cell r="C253" t="str">
            <v>TR3X75</v>
          </cell>
          <cell r="D253" t="str">
            <v>XIII</v>
          </cell>
          <cell r="E253" t="str">
            <v>Vận chuyển vật liệu 1 Trạm 3 pha 3x75kVA</v>
          </cell>
          <cell r="F253">
            <v>441003</v>
          </cell>
        </row>
        <row r="254">
          <cell r="D254" t="str">
            <v>1.</v>
          </cell>
          <cell r="E254" t="str">
            <v>Vận chuyển vật liệu TBA đến công trường:</v>
          </cell>
        </row>
        <row r="255">
          <cell r="C255" t="str">
            <v>VLTR3X75</v>
          </cell>
          <cell r="E255" t="str">
            <v>1 chuyến x 5 tấn x 50km x 1430đ/km</v>
          </cell>
          <cell r="F255">
            <v>357500</v>
          </cell>
        </row>
        <row r="256">
          <cell r="D256" t="str">
            <v>2.</v>
          </cell>
          <cell r="E256" t="str">
            <v>Cẩu bốc dỡ vật tư</v>
          </cell>
        </row>
        <row r="257">
          <cell r="C257" t="str">
            <v>VLTR3X75</v>
          </cell>
          <cell r="E257" t="str">
            <v>2 x 0,05 ca/tấn x 0,4 tấn x 1462577đ/ca</v>
          </cell>
          <cell r="F257">
            <v>58503</v>
          </cell>
        </row>
        <row r="258">
          <cell r="D258" t="str">
            <v>3.</v>
          </cell>
          <cell r="E258" t="str">
            <v>Chi phí chằng buộc, bảo quản hàng trong qúa trình vận chuyển:</v>
          </cell>
        </row>
        <row r="259">
          <cell r="C259" t="str">
            <v>VLTR3X75</v>
          </cell>
          <cell r="E259" t="str">
            <v>1 chuyến x 25.000đ/chuyến</v>
          </cell>
          <cell r="F259">
            <v>25000</v>
          </cell>
        </row>
        <row r="260">
          <cell r="B260" t="str">
            <v>VCTBTR3X75</v>
          </cell>
          <cell r="C260" t="str">
            <v>TR3X75</v>
          </cell>
          <cell r="D260" t="str">
            <v>XIV</v>
          </cell>
          <cell r="E260" t="str">
            <v>Vận chuyển thiết bị 1 Trạm 3 pha 3x75kVA</v>
          </cell>
          <cell r="F260">
            <v>587261</v>
          </cell>
        </row>
        <row r="261">
          <cell r="D261" t="str">
            <v>1.</v>
          </cell>
          <cell r="E261" t="str">
            <v>Vận chuyển máy biến áp và các thiết bị khác đến công trình</v>
          </cell>
        </row>
        <row r="262">
          <cell r="C262" t="str">
            <v>TBTR3X75</v>
          </cell>
          <cell r="E262" t="str">
            <v>1 chuyến x 5 tấn x 50km x 1430đ/km</v>
          </cell>
          <cell r="F262">
            <v>357500</v>
          </cell>
        </row>
        <row r="263">
          <cell r="D263" t="str">
            <v>2.</v>
          </cell>
          <cell r="E263" t="str">
            <v>Cẩu bốc dỡ thiết bị</v>
          </cell>
        </row>
        <row r="264">
          <cell r="C264" t="str">
            <v>TBTR3X75</v>
          </cell>
          <cell r="E264" t="str">
            <v>2 x 0,05 ca/tấn x 1,4 tấn x 1462577đ/ca</v>
          </cell>
          <cell r="F264">
            <v>204761</v>
          </cell>
        </row>
        <row r="265">
          <cell r="D265" t="str">
            <v>3.</v>
          </cell>
          <cell r="E265" t="str">
            <v>Chi phí chằng buộc, bảo quản hàng trong qúa trình vận chuyển</v>
          </cell>
        </row>
        <row r="266">
          <cell r="C266" t="str">
            <v>TBTR3X75</v>
          </cell>
          <cell r="E266" t="str">
            <v>1 chuyến x 25.000đ/chuyến</v>
          </cell>
          <cell r="F266">
            <v>25000</v>
          </cell>
        </row>
        <row r="267">
          <cell r="B267" t="str">
            <v>VCVLTR3X100</v>
          </cell>
          <cell r="C267" t="str">
            <v>TR3X100</v>
          </cell>
          <cell r="D267" t="str">
            <v>IV</v>
          </cell>
          <cell r="E267" t="str">
            <v>Vận chuyển vật liệu 0 Trạm 3 pha 3x100kVA</v>
          </cell>
          <cell r="F267">
            <v>0</v>
          </cell>
        </row>
        <row r="268">
          <cell r="D268" t="str">
            <v>1.</v>
          </cell>
          <cell r="E268" t="str">
            <v>Vận chuyển vật liệu TBA đến công trường:</v>
          </cell>
        </row>
        <row r="269">
          <cell r="C269" t="str">
            <v>VLTR3X100</v>
          </cell>
          <cell r="E269" t="str">
            <v>0 chuyến x 5 tấn x 50km x 1430đ/km</v>
          </cell>
          <cell r="F269">
            <v>0</v>
          </cell>
        </row>
        <row r="270">
          <cell r="D270" t="str">
            <v>2.</v>
          </cell>
          <cell r="E270" t="str">
            <v>Cẩu bốc dỡ vật tư</v>
          </cell>
        </row>
        <row r="271">
          <cell r="C271" t="str">
            <v>VLTR3X100</v>
          </cell>
          <cell r="E271" t="str">
            <v>2 x 0,05 ca/tấn x 0 tấn x 1462577đ/ca</v>
          </cell>
          <cell r="F271">
            <v>0</v>
          </cell>
        </row>
        <row r="272">
          <cell r="D272" t="str">
            <v>3.</v>
          </cell>
          <cell r="E272" t="str">
            <v>Chi phí chằng buộc, bảo quản hàng trong qúa trình vận chuyển:</v>
          </cell>
        </row>
        <row r="273">
          <cell r="C273" t="str">
            <v>VLTR3X100</v>
          </cell>
          <cell r="E273" t="str">
            <v>0 chuyến x 25.000đ/chuyến</v>
          </cell>
          <cell r="F273">
            <v>0</v>
          </cell>
        </row>
        <row r="274">
          <cell r="B274" t="str">
            <v>VCTBTR3X100</v>
          </cell>
          <cell r="C274" t="str">
            <v>TR3X100</v>
          </cell>
          <cell r="D274" t="str">
            <v>V</v>
          </cell>
          <cell r="E274" t="str">
            <v>Vận chuyển thiết bị 0 Trạm 3 pha 3x100kVA</v>
          </cell>
          <cell r="F274">
            <v>0</v>
          </cell>
        </row>
        <row r="275">
          <cell r="D275" t="str">
            <v>1.</v>
          </cell>
          <cell r="E275" t="str">
            <v>Vận chuyển máy biến áp và các thiết bị khác đến công trình</v>
          </cell>
        </row>
        <row r="276">
          <cell r="C276" t="str">
            <v>TBTR3X100</v>
          </cell>
          <cell r="E276" t="str">
            <v>0 chuyến x 5 tấn x 50km x 1430đ/km</v>
          </cell>
          <cell r="F276">
            <v>0</v>
          </cell>
        </row>
        <row r="277">
          <cell r="D277" t="str">
            <v>2.</v>
          </cell>
          <cell r="E277" t="str">
            <v>Cẩu bốc dỡ thiết bị</v>
          </cell>
        </row>
        <row r="278">
          <cell r="C278" t="str">
            <v>TBTR3X100</v>
          </cell>
          <cell r="E278" t="str">
            <v>2 x 0,05 ca/tấn x 0 tấn x 1462577đ/ca</v>
          </cell>
          <cell r="F278">
            <v>0</v>
          </cell>
        </row>
        <row r="279">
          <cell r="D279" t="str">
            <v>3.</v>
          </cell>
          <cell r="E279" t="str">
            <v>Chi phí chằng buộc, bảo quản hàng trong qúa trình vận chuyển</v>
          </cell>
        </row>
        <row r="280">
          <cell r="C280" t="str">
            <v>TBTR3X100</v>
          </cell>
          <cell r="E280" t="str">
            <v>0 chuyến x 25.000đ/chuyến</v>
          </cell>
          <cell r="F280">
            <v>0</v>
          </cell>
        </row>
        <row r="281">
          <cell r="B281" t="str">
            <v>VCVLT3P250</v>
          </cell>
          <cell r="C281" t="str">
            <v>T3P250</v>
          </cell>
          <cell r="D281" t="str">
            <v>XV</v>
          </cell>
          <cell r="E281" t="str">
            <v>Vận chuyển vật liệu 7 Trạm 3 pha 250kVA</v>
          </cell>
          <cell r="F281">
            <v>1502200</v>
          </cell>
        </row>
        <row r="282">
          <cell r="D282" t="str">
            <v>1.</v>
          </cell>
          <cell r="E282" t="str">
            <v>Vận chuyển vật liệu TBA đến công trường:</v>
          </cell>
        </row>
        <row r="283">
          <cell r="C283" t="str">
            <v>VLT3P250</v>
          </cell>
          <cell r="E283" t="str">
            <v>1 chuyến x 5 tấn x 50km x 564đ/km x 1,3 x 0,8 x 8 trạm</v>
          </cell>
          <cell r="F283">
            <v>1173120</v>
          </cell>
        </row>
        <row r="284">
          <cell r="D284" t="str">
            <v>2.</v>
          </cell>
          <cell r="E284" t="str">
            <v>Cẩu bốc dỡ vật tư</v>
          </cell>
        </row>
        <row r="285">
          <cell r="C285" t="str">
            <v>VLT3P250</v>
          </cell>
          <cell r="E285" t="str">
            <v>0,05 ca/tấn x 4,5 tấn x 1462577đ/ca</v>
          </cell>
          <cell r="F285">
            <v>329080</v>
          </cell>
        </row>
        <row r="286">
          <cell r="D286" t="str">
            <v>3.</v>
          </cell>
          <cell r="E286" t="str">
            <v>Chi phí chằng buộc, bảo quản hàng trong qúa trình vận chuyển:</v>
          </cell>
        </row>
        <row r="287">
          <cell r="C287" t="str">
            <v>VLT3P250</v>
          </cell>
          <cell r="E287" t="str">
            <v>1 chuyến x 25.000đ/chuyến</v>
          </cell>
          <cell r="F287">
            <v>0</v>
          </cell>
        </row>
        <row r="288">
          <cell r="B288" t="str">
            <v>VCTBT3P250</v>
          </cell>
          <cell r="C288" t="str">
            <v>T3P250</v>
          </cell>
          <cell r="D288" t="str">
            <v>XVI</v>
          </cell>
          <cell r="E288" t="str">
            <v>Vận chuyển thiết bị 7 Trạm 3 pha 250kVA</v>
          </cell>
          <cell r="F288">
            <v>2945897</v>
          </cell>
        </row>
        <row r="289">
          <cell r="D289" t="str">
            <v>1.</v>
          </cell>
          <cell r="E289" t="str">
            <v>Vận chuyển máy biến áp và các thiết bị khác đến công trình</v>
          </cell>
        </row>
        <row r="290">
          <cell r="C290" t="str">
            <v>TBT3P250</v>
          </cell>
          <cell r="E290" t="str">
            <v>2 chuyến x 5 tấn x 50km x 564đ/km x 1,3 x 0,8 x 8 trạm</v>
          </cell>
          <cell r="F290">
            <v>2346240</v>
          </cell>
        </row>
        <row r="291">
          <cell r="D291" t="str">
            <v>2.</v>
          </cell>
          <cell r="E291" t="str">
            <v>Cẩu bốc dỡ thiết bị</v>
          </cell>
        </row>
        <row r="292">
          <cell r="C292" t="str">
            <v>TBT3P250</v>
          </cell>
          <cell r="E292" t="str">
            <v>0,05 ca/tấn x 8,2 tấn x 1462577đ/ca</v>
          </cell>
          <cell r="F292">
            <v>599657</v>
          </cell>
        </row>
        <row r="293">
          <cell r="D293" t="str">
            <v>3.</v>
          </cell>
          <cell r="E293" t="str">
            <v>Chi phí chằng buộc, bảo quản hàng trong qúa trình vận chuyển</v>
          </cell>
        </row>
        <row r="294">
          <cell r="C294" t="str">
            <v>TBT3P250</v>
          </cell>
          <cell r="E294" t="str">
            <v>2 chuyến x 25.000đ/chuyến</v>
          </cell>
          <cell r="F294">
            <v>0</v>
          </cell>
        </row>
        <row r="296">
          <cell r="B296" t="str">
            <v>VCVLTRNC3X50</v>
          </cell>
          <cell r="C296" t="str">
            <v>TRNC3X50</v>
          </cell>
          <cell r="D296" t="str">
            <v>IV</v>
          </cell>
          <cell r="E296" t="str">
            <v>Vận chuyển vật liệu  Trạm NC từ 50kVA lên 3x50kVA</v>
          </cell>
          <cell r="F296">
            <v>0</v>
          </cell>
        </row>
        <row r="297">
          <cell r="D297" t="str">
            <v>1.</v>
          </cell>
          <cell r="E297" t="str">
            <v>Vận chuyển vật liệu TBA đến công trường:</v>
          </cell>
        </row>
        <row r="298">
          <cell r="C298" t="str">
            <v>VLTRNC3X50</v>
          </cell>
          <cell r="E298" t="str">
            <v>0 chuyến x 5 tấn x 50km x 1430đ/km</v>
          </cell>
          <cell r="F298">
            <v>0</v>
          </cell>
        </row>
        <row r="299">
          <cell r="D299" t="str">
            <v>2.</v>
          </cell>
          <cell r="E299" t="str">
            <v>Cẩu bốc dỡ vật tư</v>
          </cell>
        </row>
        <row r="300">
          <cell r="C300" t="str">
            <v>VLTRNC3X50</v>
          </cell>
          <cell r="E300" t="str">
            <v>2 x 0,05 ca/tấn x 0 tấn x 1462577đ/ca</v>
          </cell>
          <cell r="F300">
            <v>0</v>
          </cell>
        </row>
        <row r="301">
          <cell r="D301" t="str">
            <v>3.</v>
          </cell>
          <cell r="E301" t="str">
            <v>Chi phí chằng buộc, bảo quản hàng trong qúa trình vận chuyển:</v>
          </cell>
        </row>
        <row r="302">
          <cell r="C302" t="str">
            <v>VLTRNC3X50</v>
          </cell>
          <cell r="E302" t="str">
            <v>0 chuyến x 25.000đ/chuyến</v>
          </cell>
          <cell r="F302">
            <v>0</v>
          </cell>
        </row>
        <row r="303">
          <cell r="B303" t="str">
            <v>VCTBTRNC3X50</v>
          </cell>
          <cell r="C303" t="str">
            <v>TRNC3X50</v>
          </cell>
          <cell r="D303" t="str">
            <v>V</v>
          </cell>
          <cell r="E303" t="str">
            <v>Vận chuyển thiết bị  Trạm NC từ 50kVA lên 3x50kVA</v>
          </cell>
          <cell r="F303">
            <v>0</v>
          </cell>
        </row>
        <row r="304">
          <cell r="D304" t="str">
            <v>1.</v>
          </cell>
          <cell r="E304" t="str">
            <v>Vận chuyển máy biến áp và các thiết bị khác đến công trình</v>
          </cell>
        </row>
        <row r="305">
          <cell r="C305" t="str">
            <v>TBTRNC3X50</v>
          </cell>
          <cell r="E305" t="str">
            <v>0 chuyến x 5 tấn x 50km x 1430đ/km</v>
          </cell>
          <cell r="F305">
            <v>0</v>
          </cell>
        </row>
        <row r="306">
          <cell r="D306" t="str">
            <v>2.</v>
          </cell>
          <cell r="E306" t="str">
            <v>Cẩu bốc dỡ thiết bị</v>
          </cell>
        </row>
        <row r="307">
          <cell r="C307" t="str">
            <v>TBTRNC3X50</v>
          </cell>
          <cell r="E307" t="str">
            <v>2 x 0,05 ca/tấn x 0 tấn x 1462577đ/ca</v>
          </cell>
          <cell r="F307">
            <v>0</v>
          </cell>
        </row>
        <row r="308">
          <cell r="D308" t="str">
            <v>3.</v>
          </cell>
          <cell r="E308" t="str">
            <v>Chi phí chằng buộc, bảo quản hàng trong qúa trình vận chuyển</v>
          </cell>
        </row>
        <row r="309">
          <cell r="C309" t="str">
            <v>TBTRNC3X50</v>
          </cell>
          <cell r="E309" t="str">
            <v>0 chuyến x 25.000đ/chuyến</v>
          </cell>
          <cell r="F309">
            <v>0</v>
          </cell>
        </row>
        <row r="313">
          <cell r="K313" t="str">
            <v>km</v>
          </cell>
          <cell r="O313" t="str">
            <v>đ/TKm</v>
          </cell>
        </row>
        <row r="314">
          <cell r="L314" t="str">
            <v>I</v>
          </cell>
          <cell r="M314" t="str">
            <v>II</v>
          </cell>
          <cell r="N314" t="str">
            <v>III</v>
          </cell>
          <cell r="O314" t="str">
            <v>IV</v>
          </cell>
        </row>
        <row r="315">
          <cell r="K315">
            <v>1</v>
          </cell>
          <cell r="L315">
            <v>5600</v>
          </cell>
          <cell r="O315">
            <v>4798</v>
          </cell>
        </row>
        <row r="316">
          <cell r="K316">
            <v>2</v>
          </cell>
          <cell r="L316">
            <v>3100</v>
          </cell>
          <cell r="O316">
            <v>2656</v>
          </cell>
        </row>
        <row r="317">
          <cell r="K317">
            <v>3</v>
          </cell>
          <cell r="L317">
            <v>2230</v>
          </cell>
          <cell r="O317">
            <v>1911</v>
          </cell>
        </row>
        <row r="318">
          <cell r="K318">
            <v>4</v>
          </cell>
          <cell r="L318">
            <v>1825</v>
          </cell>
          <cell r="O318">
            <v>1564</v>
          </cell>
        </row>
        <row r="319">
          <cell r="K319">
            <v>5</v>
          </cell>
          <cell r="L319">
            <v>1600</v>
          </cell>
          <cell r="O319">
            <v>1371</v>
          </cell>
        </row>
        <row r="320">
          <cell r="K320">
            <v>6</v>
          </cell>
          <cell r="L320">
            <v>1446</v>
          </cell>
          <cell r="O320">
            <v>1239</v>
          </cell>
        </row>
        <row r="321">
          <cell r="K321">
            <v>7</v>
          </cell>
          <cell r="L321">
            <v>1333</v>
          </cell>
          <cell r="O321">
            <v>1142</v>
          </cell>
        </row>
        <row r="322">
          <cell r="K322">
            <v>8</v>
          </cell>
          <cell r="L322">
            <v>1245</v>
          </cell>
          <cell r="O322">
            <v>1067</v>
          </cell>
        </row>
        <row r="323">
          <cell r="K323">
            <v>9</v>
          </cell>
          <cell r="L323">
            <v>1173</v>
          </cell>
          <cell r="O323">
            <v>1005</v>
          </cell>
        </row>
        <row r="324">
          <cell r="K324">
            <v>10</v>
          </cell>
          <cell r="L324">
            <v>1114</v>
          </cell>
          <cell r="O324">
            <v>995</v>
          </cell>
        </row>
        <row r="325">
          <cell r="K325">
            <v>11</v>
          </cell>
          <cell r="L325">
            <v>1063</v>
          </cell>
          <cell r="O325">
            <v>911</v>
          </cell>
        </row>
        <row r="326">
          <cell r="K326">
            <v>12</v>
          </cell>
          <cell r="L326">
            <v>1016</v>
          </cell>
          <cell r="O326">
            <v>870</v>
          </cell>
        </row>
        <row r="327">
          <cell r="K327">
            <v>13</v>
          </cell>
          <cell r="L327">
            <v>968</v>
          </cell>
          <cell r="O327">
            <v>829</v>
          </cell>
        </row>
        <row r="328">
          <cell r="K328">
            <v>14</v>
          </cell>
          <cell r="L328">
            <v>924</v>
          </cell>
          <cell r="O328">
            <v>792</v>
          </cell>
        </row>
        <row r="329">
          <cell r="K329">
            <v>15</v>
          </cell>
          <cell r="L329">
            <v>883</v>
          </cell>
          <cell r="O329">
            <v>757</v>
          </cell>
        </row>
        <row r="330">
          <cell r="K330">
            <v>16</v>
          </cell>
          <cell r="L330">
            <v>846</v>
          </cell>
          <cell r="O330">
            <v>725</v>
          </cell>
        </row>
        <row r="331">
          <cell r="K331">
            <v>17</v>
          </cell>
          <cell r="L331">
            <v>820</v>
          </cell>
          <cell r="O331">
            <v>703</v>
          </cell>
        </row>
        <row r="332">
          <cell r="K332">
            <v>18</v>
          </cell>
          <cell r="L332">
            <v>799</v>
          </cell>
          <cell r="O332">
            <v>68</v>
          </cell>
        </row>
        <row r="333">
          <cell r="K333">
            <v>19</v>
          </cell>
          <cell r="L333">
            <v>776</v>
          </cell>
          <cell r="O333">
            <v>665</v>
          </cell>
        </row>
        <row r="334">
          <cell r="K334">
            <v>20</v>
          </cell>
          <cell r="L334">
            <v>750</v>
          </cell>
          <cell r="O334">
            <v>2177</v>
          </cell>
        </row>
        <row r="335">
          <cell r="K335">
            <v>21</v>
          </cell>
          <cell r="L335">
            <v>720</v>
          </cell>
          <cell r="O335">
            <v>617</v>
          </cell>
        </row>
        <row r="336">
          <cell r="K336">
            <v>22</v>
          </cell>
          <cell r="L336">
            <v>692</v>
          </cell>
          <cell r="O336">
            <v>593</v>
          </cell>
        </row>
        <row r="337">
          <cell r="K337">
            <v>23</v>
          </cell>
          <cell r="L337">
            <v>667</v>
          </cell>
          <cell r="O337">
            <v>572</v>
          </cell>
        </row>
        <row r="338">
          <cell r="K338">
            <v>24</v>
          </cell>
          <cell r="L338">
            <v>645</v>
          </cell>
          <cell r="O338">
            <v>553</v>
          </cell>
        </row>
        <row r="339">
          <cell r="K339">
            <v>25</v>
          </cell>
          <cell r="L339">
            <v>624</v>
          </cell>
          <cell r="O339">
            <v>1812</v>
          </cell>
        </row>
        <row r="340">
          <cell r="K340">
            <v>26</v>
          </cell>
          <cell r="L340">
            <v>604</v>
          </cell>
          <cell r="O340">
            <v>518</v>
          </cell>
        </row>
        <row r="341">
          <cell r="K341">
            <v>27</v>
          </cell>
          <cell r="L341">
            <v>584</v>
          </cell>
          <cell r="O341">
            <v>500</v>
          </cell>
        </row>
        <row r="342">
          <cell r="K342">
            <v>28</v>
          </cell>
          <cell r="L342">
            <v>564</v>
          </cell>
          <cell r="O342">
            <v>483</v>
          </cell>
        </row>
        <row r="343">
          <cell r="K343">
            <v>29</v>
          </cell>
          <cell r="L343">
            <v>545</v>
          </cell>
          <cell r="O343">
            <v>467</v>
          </cell>
        </row>
        <row r="344">
          <cell r="K344">
            <v>30</v>
          </cell>
          <cell r="L344">
            <v>528</v>
          </cell>
          <cell r="O344">
            <v>1533</v>
          </cell>
        </row>
        <row r="345">
          <cell r="K345">
            <v>31</v>
          </cell>
          <cell r="L345">
            <v>512</v>
          </cell>
          <cell r="O345">
            <v>438</v>
          </cell>
        </row>
        <row r="346">
          <cell r="K346">
            <v>35</v>
          </cell>
          <cell r="L346">
            <v>512</v>
          </cell>
          <cell r="O346">
            <v>1501</v>
          </cell>
        </row>
        <row r="347">
          <cell r="K347">
            <v>36</v>
          </cell>
          <cell r="L347">
            <v>498</v>
          </cell>
          <cell r="O347">
            <v>427</v>
          </cell>
        </row>
        <row r="348">
          <cell r="K348">
            <v>40</v>
          </cell>
          <cell r="L348">
            <v>498</v>
          </cell>
          <cell r="O348">
            <v>1460</v>
          </cell>
        </row>
        <row r="349">
          <cell r="K349">
            <v>41</v>
          </cell>
          <cell r="L349">
            <v>487</v>
          </cell>
          <cell r="O349">
            <v>418</v>
          </cell>
        </row>
        <row r="350">
          <cell r="K350">
            <v>45</v>
          </cell>
          <cell r="L350">
            <v>487</v>
          </cell>
          <cell r="O350">
            <v>1447</v>
          </cell>
        </row>
        <row r="351">
          <cell r="K351">
            <v>46</v>
          </cell>
          <cell r="L351">
            <v>564</v>
          </cell>
          <cell r="O351">
            <v>409</v>
          </cell>
        </row>
        <row r="352">
          <cell r="K352">
            <v>50</v>
          </cell>
          <cell r="L352">
            <v>564</v>
          </cell>
          <cell r="O352">
            <v>1430</v>
          </cell>
        </row>
        <row r="353">
          <cell r="K353">
            <v>51</v>
          </cell>
          <cell r="L353">
            <v>536</v>
          </cell>
          <cell r="O353">
            <v>401</v>
          </cell>
        </row>
        <row r="354">
          <cell r="K354">
            <v>55</v>
          </cell>
          <cell r="L354">
            <v>536</v>
          </cell>
          <cell r="O354">
            <v>1359</v>
          </cell>
        </row>
        <row r="355">
          <cell r="K355">
            <v>56</v>
          </cell>
          <cell r="L355">
            <v>460</v>
          </cell>
          <cell r="O355">
            <v>394</v>
          </cell>
        </row>
        <row r="356">
          <cell r="K356">
            <v>60</v>
          </cell>
          <cell r="L356">
            <v>460</v>
          </cell>
          <cell r="O356">
            <v>1336</v>
          </cell>
        </row>
        <row r="357">
          <cell r="K357">
            <v>61</v>
          </cell>
          <cell r="L357">
            <v>453</v>
          </cell>
          <cell r="O357">
            <v>388</v>
          </cell>
        </row>
        <row r="358">
          <cell r="K358">
            <v>70</v>
          </cell>
          <cell r="L358">
            <v>453</v>
          </cell>
          <cell r="O358">
            <v>388</v>
          </cell>
        </row>
        <row r="359">
          <cell r="K359">
            <v>71</v>
          </cell>
          <cell r="L359">
            <v>447</v>
          </cell>
          <cell r="O359">
            <v>609</v>
          </cell>
        </row>
        <row r="360">
          <cell r="K360">
            <v>80</v>
          </cell>
          <cell r="L360">
            <v>447</v>
          </cell>
          <cell r="O360">
            <v>609</v>
          </cell>
        </row>
        <row r="361">
          <cell r="K361">
            <v>81</v>
          </cell>
          <cell r="L361">
            <v>442</v>
          </cell>
          <cell r="O361">
            <v>379</v>
          </cell>
        </row>
        <row r="362">
          <cell r="K362">
            <v>90</v>
          </cell>
          <cell r="L362">
            <v>442</v>
          </cell>
          <cell r="O362">
            <v>379</v>
          </cell>
        </row>
        <row r="363">
          <cell r="K363">
            <v>91</v>
          </cell>
          <cell r="L363">
            <v>438</v>
          </cell>
          <cell r="O363">
            <v>375</v>
          </cell>
        </row>
        <row r="364">
          <cell r="K364">
            <v>100</v>
          </cell>
          <cell r="L364">
            <v>438</v>
          </cell>
          <cell r="O364">
            <v>375</v>
          </cell>
        </row>
        <row r="365">
          <cell r="K365">
            <v>101</v>
          </cell>
          <cell r="L365">
            <v>435</v>
          </cell>
          <cell r="O365">
            <v>563</v>
          </cell>
        </row>
      </sheetData>
      <sheetData sheetId="14" refreshError="1"/>
      <sheetData sheetId="15" refreshError="1">
        <row r="4">
          <cell r="B4" t="str">
            <v>STT</v>
          </cell>
          <cell r="C4" t="str">
            <v>NỘI DUNG CHI PHÍ</v>
          </cell>
          <cell r="D4" t="str">
            <v>KÝ HIỆU</v>
          </cell>
          <cell r="E4" t="str">
            <v>CÁCH TÍNH</v>
          </cell>
          <cell r="F4" t="str">
            <v>THÀNH TIỀN</v>
          </cell>
        </row>
        <row r="5">
          <cell r="A5" t="str">
            <v>T1</v>
          </cell>
          <cell r="C5" t="str">
            <v>Nhánh 3P Nhà Võ Ấp Trầu (Phước Thiền 4A)</v>
          </cell>
        </row>
        <row r="6">
          <cell r="B6" t="str">
            <v>I</v>
          </cell>
          <cell r="C6" t="str">
            <v>CHI PHÍ TRỰC TIẾP</v>
          </cell>
        </row>
        <row r="7">
          <cell r="A7" t="str">
            <v>T1</v>
          </cell>
          <cell r="B7">
            <v>1</v>
          </cell>
          <cell r="C7" t="str">
            <v>Chi phí vật liệu (TG USD=22.820/15.455VNĐ=1,4765)</v>
          </cell>
          <cell r="D7" t="str">
            <v>VL</v>
          </cell>
          <cell r="E7" t="str">
            <v>Chiết tính x 1,4765</v>
          </cell>
          <cell r="F7">
            <v>0</v>
          </cell>
        </row>
        <row r="8">
          <cell r="A8" t="str">
            <v>T1</v>
          </cell>
          <cell r="B8">
            <v>2</v>
          </cell>
          <cell r="C8" t="str">
            <v>Chi phí nhân công</v>
          </cell>
          <cell r="D8" t="str">
            <v>NC</v>
          </cell>
          <cell r="E8" t="str">
            <v xml:space="preserve"> Chiết tính</v>
          </cell>
          <cell r="F8">
            <v>0</v>
          </cell>
        </row>
        <row r="9">
          <cell r="A9" t="str">
            <v>T1</v>
          </cell>
          <cell r="B9">
            <v>3</v>
          </cell>
          <cell r="C9" t="str">
            <v>Chi phí máy thi công</v>
          </cell>
          <cell r="D9" t="str">
            <v>MTC</v>
          </cell>
          <cell r="E9" t="str">
            <v xml:space="preserve"> Chiết tính</v>
          </cell>
          <cell r="F9">
            <v>0</v>
          </cell>
        </row>
        <row r="10">
          <cell r="B10">
            <v>4</v>
          </cell>
          <cell r="C10" t="str">
            <v>Chi phí trực tiếp</v>
          </cell>
          <cell r="D10" t="str">
            <v>T</v>
          </cell>
          <cell r="E10" t="str">
            <v xml:space="preserve">VL+NC+MTC </v>
          </cell>
          <cell r="F10">
            <v>0</v>
          </cell>
        </row>
        <row r="11">
          <cell r="B11" t="str">
            <v>II</v>
          </cell>
          <cell r="C11" t="str">
            <v>CHI PHÍ CHUNG</v>
          </cell>
          <cell r="D11" t="str">
            <v>C</v>
          </cell>
          <cell r="E11" t="str">
            <v>13% x NC</v>
          </cell>
          <cell r="F11">
            <v>0</v>
          </cell>
        </row>
        <row r="12">
          <cell r="B12" t="str">
            <v>III</v>
          </cell>
          <cell r="C12" t="str">
            <v>THU NHẬP CHỊU THUẾ TÍNH TRƯỚC</v>
          </cell>
          <cell r="D12" t="str">
            <v>TL</v>
          </cell>
          <cell r="E12" t="str">
            <v>(T+C)x 0%</v>
          </cell>
          <cell r="F12">
            <v>0</v>
          </cell>
        </row>
        <row r="13">
          <cell r="A13" t="str">
            <v>NLT1</v>
          </cell>
          <cell r="B13" t="str">
            <v>IV</v>
          </cell>
          <cell r="C13" t="str">
            <v>CHI PHÍ BÙ TRỪ CHÊNH LỆCH GIÁ NHIÊN LIỆU</v>
          </cell>
          <cell r="D13" t="str">
            <v>BTNL</v>
          </cell>
          <cell r="E13" t="str">
            <v>Chiết tính</v>
          </cell>
          <cell r="F13">
            <v>0</v>
          </cell>
        </row>
        <row r="14">
          <cell r="A14" t="str">
            <v>HDT1</v>
          </cell>
          <cell r="B14" t="str">
            <v>V</v>
          </cell>
          <cell r="C14" t="str">
            <v>CHI PHÍ HUY ĐỘNG PTTC ĐẾN CÔNG TRƯỜNG</v>
          </cell>
          <cell r="D14" t="str">
            <v>HĐ</v>
          </cell>
          <cell r="E14" t="str">
            <v>Chiết tính</v>
          </cell>
          <cell r="F14">
            <v>0</v>
          </cell>
        </row>
        <row r="15">
          <cell r="B15" t="str">
            <v>VI</v>
          </cell>
          <cell r="C15" t="str">
            <v>CHI PHÍ KHẢO SÁT, LẬP PHƯƠNG ÁN THI CÔNG</v>
          </cell>
          <cell r="D15" t="str">
            <v>KS</v>
          </cell>
          <cell r="E15" t="str">
            <v>5% x (T+C+TL+BTNL+HĐ)</v>
          </cell>
          <cell r="F15">
            <v>0</v>
          </cell>
        </row>
        <row r="16">
          <cell r="A16" t="str">
            <v>HLT1</v>
          </cell>
          <cell r="C16" t="str">
            <v>GIÁ TRỊ DỰ TOÁN XD TRƯỚC THUẾ</v>
          </cell>
          <cell r="D16" t="str">
            <v>G</v>
          </cell>
          <cell r="E16" t="str">
            <v>T+C+TL+BTNL+HĐ+KS</v>
          </cell>
          <cell r="F16">
            <v>0</v>
          </cell>
        </row>
        <row r="17">
          <cell r="B17" t="str">
            <v>VII</v>
          </cell>
          <cell r="C17" t="str">
            <v>THUẾ GIÁ TRỊ GIA TĂNG</v>
          </cell>
          <cell r="E17" t="str">
            <v>GTGT = 0% x G</v>
          </cell>
          <cell r="F17">
            <v>0</v>
          </cell>
        </row>
        <row r="18">
          <cell r="C18" t="str">
            <v>GIÁ TRỊ DỰ TOÁN XD SAU THUẾ</v>
          </cell>
          <cell r="E18" t="str">
            <v>GXDPT = G + GTGT</v>
          </cell>
          <cell r="F18">
            <v>0</v>
          </cell>
        </row>
        <row r="19">
          <cell r="A19" t="str">
            <v>T1-2</v>
          </cell>
          <cell r="C19" t="str">
            <v>Nhánh 3P Hai Rô Ấp Bến Sắn (Phước Thiền 5B)</v>
          </cell>
        </row>
        <row r="20">
          <cell r="B20" t="str">
            <v>I</v>
          </cell>
          <cell r="C20" t="str">
            <v>CHI PHÍ TRỰC TIẾP</v>
          </cell>
        </row>
        <row r="21">
          <cell r="A21" t="str">
            <v>T1-2</v>
          </cell>
          <cell r="B21">
            <v>1</v>
          </cell>
          <cell r="C21" t="str">
            <v>Chi phí vật liệu (TG USD=22.820/15.455VNĐ=1,4765)</v>
          </cell>
          <cell r="D21" t="str">
            <v>VL</v>
          </cell>
          <cell r="E21" t="str">
            <v>Chiết tính x 1,4765</v>
          </cell>
          <cell r="F21">
            <v>0</v>
          </cell>
        </row>
        <row r="22">
          <cell r="A22" t="str">
            <v>T1-2</v>
          </cell>
          <cell r="B22">
            <v>2</v>
          </cell>
          <cell r="C22" t="str">
            <v>Chi phí nhân công</v>
          </cell>
          <cell r="D22" t="str">
            <v>NC</v>
          </cell>
          <cell r="E22" t="str">
            <v xml:space="preserve"> Chiết tính</v>
          </cell>
          <cell r="F22">
            <v>0</v>
          </cell>
        </row>
        <row r="23">
          <cell r="A23" t="str">
            <v>T1-2</v>
          </cell>
          <cell r="B23">
            <v>3</v>
          </cell>
          <cell r="C23" t="str">
            <v>Chi phí máy thi công</v>
          </cell>
          <cell r="D23" t="str">
            <v>MTC</v>
          </cell>
          <cell r="E23" t="str">
            <v xml:space="preserve"> Chiết tính</v>
          </cell>
          <cell r="F23">
            <v>0</v>
          </cell>
        </row>
        <row r="24">
          <cell r="B24">
            <v>4</v>
          </cell>
          <cell r="C24" t="str">
            <v>Chi phí trực tiếp</v>
          </cell>
          <cell r="D24" t="str">
            <v>T</v>
          </cell>
          <cell r="E24" t="str">
            <v xml:space="preserve">VL+NC+MTC </v>
          </cell>
          <cell r="F24">
            <v>0</v>
          </cell>
        </row>
        <row r="25">
          <cell r="B25" t="str">
            <v>II</v>
          </cell>
          <cell r="C25" t="str">
            <v>CHI PHÍ CHUNG</v>
          </cell>
          <cell r="D25" t="str">
            <v>C</v>
          </cell>
          <cell r="E25" t="str">
            <v>13% x NC</v>
          </cell>
          <cell r="F25">
            <v>0</v>
          </cell>
        </row>
        <row r="26">
          <cell r="B26" t="str">
            <v>III</v>
          </cell>
          <cell r="C26" t="str">
            <v>THU NHẬP CHỊU THUẾ TÍNH TRƯỚC</v>
          </cell>
          <cell r="D26" t="str">
            <v>TL</v>
          </cell>
          <cell r="E26" t="str">
            <v>(T+C)x %</v>
          </cell>
          <cell r="F26">
            <v>0</v>
          </cell>
        </row>
        <row r="27">
          <cell r="A27" t="str">
            <v>NLT1-2</v>
          </cell>
          <cell r="B27" t="str">
            <v>IV</v>
          </cell>
          <cell r="C27" t="str">
            <v>CHI PHÍ BÙ TRỪ CHÊNH LỆCH GIÁ NHIÊN LIỆU</v>
          </cell>
          <cell r="D27" t="str">
            <v>BTNL</v>
          </cell>
          <cell r="E27" t="str">
            <v>Chiết tính</v>
          </cell>
          <cell r="F27">
            <v>0</v>
          </cell>
        </row>
        <row r="28">
          <cell r="A28" t="str">
            <v>HDT1-2</v>
          </cell>
          <cell r="B28" t="str">
            <v>V</v>
          </cell>
          <cell r="C28" t="str">
            <v>CHI PHÍ HUY ĐỘNG PTTC ĐẾN CÔNG TRƯỜNG</v>
          </cell>
          <cell r="D28" t="str">
            <v>HĐ</v>
          </cell>
          <cell r="E28" t="str">
            <v>Chiết tính</v>
          </cell>
          <cell r="F28">
            <v>0</v>
          </cell>
        </row>
        <row r="29">
          <cell r="B29" t="str">
            <v>VI</v>
          </cell>
          <cell r="C29" t="str">
            <v>CHI PHÍ KHẢO SÁT, LẬP PHƯƠNG ÁN THI CÔNG</v>
          </cell>
          <cell r="D29" t="str">
            <v>KS</v>
          </cell>
          <cell r="E29" t="str">
            <v>5% x (T+C+TL+BTNL+HĐ)</v>
          </cell>
          <cell r="F29">
            <v>0</v>
          </cell>
        </row>
        <row r="30">
          <cell r="A30" t="str">
            <v>HLT1-2</v>
          </cell>
          <cell r="C30" t="str">
            <v>GIÁ TRỊ DỰ TOÁN XD TRƯỚC THUẾ</v>
          </cell>
          <cell r="D30" t="str">
            <v>G</v>
          </cell>
          <cell r="E30" t="str">
            <v>T+C+TL+BTNL+HĐ+KS</v>
          </cell>
          <cell r="F30">
            <v>0</v>
          </cell>
        </row>
        <row r="31">
          <cell r="B31" t="str">
            <v>VII</v>
          </cell>
          <cell r="C31" t="str">
            <v>THUẾ GIÁ TRỊ GIA TĂNG</v>
          </cell>
          <cell r="E31" t="str">
            <v>GTGT = 0% x G</v>
          </cell>
          <cell r="F31">
            <v>0</v>
          </cell>
        </row>
        <row r="32">
          <cell r="C32" t="str">
            <v>GIÁ TRỊ DỰ TOÁN XD SAU THUẾ</v>
          </cell>
          <cell r="E32" t="str">
            <v>GXDPT = G + GTGT</v>
          </cell>
          <cell r="F32">
            <v>0</v>
          </cell>
        </row>
        <row r="33">
          <cell r="A33" t="str">
            <v>T1-3</v>
          </cell>
          <cell r="C33" t="str">
            <v>Nhánh 3P Nhà Thờ Phú Hội Nối Dài (Đất Mới 1A)</v>
          </cell>
        </row>
        <row r="34">
          <cell r="B34" t="str">
            <v>I</v>
          </cell>
          <cell r="C34" t="str">
            <v>CHI PHÍ TRỰC TIẾP</v>
          </cell>
        </row>
        <row r="35">
          <cell r="A35" t="str">
            <v>T1-3</v>
          </cell>
          <cell r="B35">
            <v>1</v>
          </cell>
          <cell r="C35" t="str">
            <v>Chi phí vật liệu (TG USD=22.820/15.455VNĐ=1,4765)</v>
          </cell>
          <cell r="D35" t="str">
            <v>VL</v>
          </cell>
          <cell r="E35" t="str">
            <v>Chiết tính x 1,4765</v>
          </cell>
          <cell r="F35">
            <v>0</v>
          </cell>
        </row>
        <row r="36">
          <cell r="A36" t="str">
            <v>T1-3</v>
          </cell>
          <cell r="B36">
            <v>2</v>
          </cell>
          <cell r="C36" t="str">
            <v>Chi phí nhân công</v>
          </cell>
          <cell r="D36" t="str">
            <v>NC</v>
          </cell>
          <cell r="E36" t="str">
            <v xml:space="preserve"> Chiết tính</v>
          </cell>
          <cell r="F36">
            <v>0</v>
          </cell>
        </row>
        <row r="37">
          <cell r="A37" t="str">
            <v>T1-3</v>
          </cell>
          <cell r="B37">
            <v>3</v>
          </cell>
          <cell r="C37" t="str">
            <v>Chi phí máy thi công</v>
          </cell>
          <cell r="D37" t="str">
            <v>MTC</v>
          </cell>
          <cell r="E37" t="str">
            <v xml:space="preserve"> Chiết tính</v>
          </cell>
          <cell r="F37">
            <v>0</v>
          </cell>
        </row>
        <row r="38">
          <cell r="B38">
            <v>4</v>
          </cell>
          <cell r="C38" t="str">
            <v>Chi phí trực tiếp</v>
          </cell>
          <cell r="D38" t="str">
            <v>T</v>
          </cell>
          <cell r="E38" t="str">
            <v xml:space="preserve">VL+NC+MTC </v>
          </cell>
          <cell r="F38">
            <v>0</v>
          </cell>
        </row>
        <row r="39">
          <cell r="B39" t="str">
            <v>II</v>
          </cell>
          <cell r="C39" t="str">
            <v>CHI PHÍ CHUNG</v>
          </cell>
          <cell r="D39" t="str">
            <v>C</v>
          </cell>
          <cell r="E39" t="str">
            <v>13% x NC</v>
          </cell>
          <cell r="F39">
            <v>0</v>
          </cell>
        </row>
        <row r="40">
          <cell r="B40" t="str">
            <v>III</v>
          </cell>
          <cell r="C40" t="str">
            <v>THU NHẬP CHỊU THUẾ TÍNH TRƯỚC</v>
          </cell>
          <cell r="D40" t="str">
            <v>TL</v>
          </cell>
          <cell r="E40" t="str">
            <v>(T+C)x %</v>
          </cell>
          <cell r="F40">
            <v>0</v>
          </cell>
        </row>
        <row r="41">
          <cell r="A41" t="str">
            <v>NLT1-3</v>
          </cell>
          <cell r="B41" t="str">
            <v>IV</v>
          </cell>
          <cell r="C41" t="str">
            <v>CHI PHÍ BÙ TRỪ CHÊNH LỆCH GIÁ NHIÊN LIỆU</v>
          </cell>
          <cell r="D41" t="str">
            <v>BTNL</v>
          </cell>
          <cell r="E41" t="str">
            <v>Chiết tính</v>
          </cell>
          <cell r="F41">
            <v>0</v>
          </cell>
        </row>
        <row r="42">
          <cell r="A42" t="str">
            <v>HDT1-3</v>
          </cell>
          <cell r="B42" t="str">
            <v>V</v>
          </cell>
          <cell r="C42" t="str">
            <v>CHI PHÍ HUY ĐỘNG PTTC ĐẾN CÔNG TRƯỜNG</v>
          </cell>
          <cell r="D42" t="str">
            <v>HĐ</v>
          </cell>
          <cell r="E42" t="str">
            <v>Chiết tính</v>
          </cell>
          <cell r="F42">
            <v>0</v>
          </cell>
        </row>
        <row r="43">
          <cell r="B43" t="str">
            <v>VI</v>
          </cell>
          <cell r="C43" t="str">
            <v>CHI PHÍ KHẢO SÁT, LẬP PHƯƠNG ÁN THI CÔNG</v>
          </cell>
          <cell r="D43" t="str">
            <v>KS</v>
          </cell>
          <cell r="E43" t="str">
            <v>5% x (T+C+TL+BTNL+HĐ)</v>
          </cell>
          <cell r="F43">
            <v>0</v>
          </cell>
        </row>
        <row r="44">
          <cell r="A44" t="str">
            <v>HLT1-3</v>
          </cell>
          <cell r="C44" t="str">
            <v>GIÁ TRỊ DỰ TOÁN XD TRƯỚC THUẾ</v>
          </cell>
          <cell r="D44" t="str">
            <v>G</v>
          </cell>
          <cell r="E44" t="str">
            <v>T+C+TL+BTNL+HĐ+KS</v>
          </cell>
          <cell r="F44">
            <v>0</v>
          </cell>
        </row>
        <row r="45">
          <cell r="B45" t="str">
            <v>VII</v>
          </cell>
          <cell r="C45" t="str">
            <v>THUẾ GIÁ TRỊ GIA TĂNG</v>
          </cell>
          <cell r="E45" t="str">
            <v>GTGT = 0% x G</v>
          </cell>
          <cell r="F45">
            <v>0</v>
          </cell>
        </row>
        <row r="46">
          <cell r="C46" t="str">
            <v>GIÁ TRỊ DỰ TOÁN XD SAU THUẾ</v>
          </cell>
          <cell r="E46" t="str">
            <v>GXDPT = G + GTGT</v>
          </cell>
          <cell r="F46">
            <v>0</v>
          </cell>
        </row>
        <row r="47">
          <cell r="A47" t="str">
            <v>T1-4</v>
          </cell>
          <cell r="C47" t="str">
            <v>Nhánh 3P Đất Mới 2 Nối Dài(Đất Mới 2A)</v>
          </cell>
        </row>
        <row r="48">
          <cell r="B48" t="str">
            <v>I</v>
          </cell>
          <cell r="C48" t="str">
            <v>CHI PHÍ TRỰC TIẾP</v>
          </cell>
        </row>
        <row r="49">
          <cell r="A49" t="str">
            <v>T1-4</v>
          </cell>
          <cell r="B49">
            <v>1</v>
          </cell>
          <cell r="C49" t="str">
            <v>Chi phí vật liệu (TG USD=22.820/15.455VNĐ=1,4765)</v>
          </cell>
          <cell r="D49" t="str">
            <v>VL</v>
          </cell>
          <cell r="E49" t="str">
            <v>Chiết tính x 1,4765</v>
          </cell>
          <cell r="F49">
            <v>0</v>
          </cell>
        </row>
        <row r="50">
          <cell r="A50" t="str">
            <v>T1-4</v>
          </cell>
          <cell r="B50">
            <v>2</v>
          </cell>
          <cell r="C50" t="str">
            <v>Chi phí nhân công</v>
          </cell>
          <cell r="D50" t="str">
            <v>NC</v>
          </cell>
          <cell r="E50" t="str">
            <v xml:space="preserve"> Chiết tính</v>
          </cell>
          <cell r="F50">
            <v>0</v>
          </cell>
        </row>
        <row r="51">
          <cell r="A51" t="str">
            <v>T1-4</v>
          </cell>
          <cell r="B51">
            <v>3</v>
          </cell>
          <cell r="C51" t="str">
            <v>Chi phí máy thi công</v>
          </cell>
          <cell r="D51" t="str">
            <v>MTC</v>
          </cell>
          <cell r="E51" t="str">
            <v xml:space="preserve"> Chiết tính</v>
          </cell>
          <cell r="F51">
            <v>0</v>
          </cell>
        </row>
        <row r="52">
          <cell r="B52">
            <v>4</v>
          </cell>
          <cell r="C52" t="str">
            <v>Chi phí trực tiếp</v>
          </cell>
          <cell r="D52" t="str">
            <v>T</v>
          </cell>
          <cell r="E52" t="str">
            <v xml:space="preserve">VL+NC+MTC </v>
          </cell>
          <cell r="F52">
            <v>0</v>
          </cell>
        </row>
        <row r="53">
          <cell r="B53" t="str">
            <v>II</v>
          </cell>
          <cell r="C53" t="str">
            <v>CHI PHÍ CHUNG</v>
          </cell>
          <cell r="D53" t="str">
            <v>C</v>
          </cell>
          <cell r="E53" t="str">
            <v>13% x NC</v>
          </cell>
          <cell r="F53">
            <v>0</v>
          </cell>
        </row>
        <row r="54">
          <cell r="B54" t="str">
            <v>III</v>
          </cell>
          <cell r="C54" t="str">
            <v>THU NHẬP CHỊU THUẾ TÍNH TRƯỚC</v>
          </cell>
          <cell r="D54" t="str">
            <v>TL</v>
          </cell>
          <cell r="E54" t="str">
            <v>(T+C)x %</v>
          </cell>
          <cell r="F54">
            <v>0</v>
          </cell>
        </row>
        <row r="55">
          <cell r="A55" t="str">
            <v>NLT1-4</v>
          </cell>
          <cell r="B55" t="str">
            <v>IV</v>
          </cell>
          <cell r="C55" t="str">
            <v>CHI PHÍ BÙ TRỪ CHÊNH LỆCH GIÁ NHIÊN LIỆU</v>
          </cell>
          <cell r="D55" t="str">
            <v>BTNL</v>
          </cell>
          <cell r="E55" t="str">
            <v>Chiết tính</v>
          </cell>
          <cell r="F55">
            <v>0</v>
          </cell>
        </row>
        <row r="56">
          <cell r="A56" t="str">
            <v>HDT1-4</v>
          </cell>
          <cell r="B56" t="str">
            <v>V</v>
          </cell>
          <cell r="C56" t="str">
            <v>CHI PHÍ HUY ĐỘNG PTTC ĐẾN CÔNG TRƯỜNG</v>
          </cell>
          <cell r="D56" t="str">
            <v>HĐ</v>
          </cell>
          <cell r="E56" t="str">
            <v>Chiết tính</v>
          </cell>
          <cell r="F56">
            <v>0</v>
          </cell>
        </row>
        <row r="57">
          <cell r="B57" t="str">
            <v>VI</v>
          </cell>
          <cell r="C57" t="str">
            <v>CHI PHÍ KHẢO SÁT, LẬP PHƯƠNG ÁN THI CÔNG</v>
          </cell>
          <cell r="D57" t="str">
            <v>KS</v>
          </cell>
          <cell r="E57" t="str">
            <v>5% x (T+C+TL+BTNL+HĐ)</v>
          </cell>
          <cell r="F57">
            <v>0</v>
          </cell>
        </row>
        <row r="58">
          <cell r="A58" t="str">
            <v>HLT1-4</v>
          </cell>
          <cell r="C58" t="str">
            <v>GIÁ TRỊ DỰ TOÁN XD TRƯỚC THUẾ</v>
          </cell>
          <cell r="D58" t="str">
            <v>G</v>
          </cell>
          <cell r="E58" t="str">
            <v>T+C+TL+BTNL+HĐ+KS</v>
          </cell>
          <cell r="F58">
            <v>0</v>
          </cell>
        </row>
        <row r="59">
          <cell r="B59" t="str">
            <v>VII</v>
          </cell>
          <cell r="C59" t="str">
            <v>THUẾ GIÁ TRỊ GIA TĂNG</v>
          </cell>
          <cell r="E59" t="str">
            <v>GTGT = 0% x G</v>
          </cell>
          <cell r="F59">
            <v>0</v>
          </cell>
        </row>
        <row r="60">
          <cell r="C60" t="str">
            <v>GIÁ TRỊ DỰ TOÁN XD SAU THUẾ</v>
          </cell>
          <cell r="E60" t="str">
            <v>GXDPT = G + GTGT</v>
          </cell>
          <cell r="F60">
            <v>0</v>
          </cell>
        </row>
        <row r="61">
          <cell r="A61" t="str">
            <v>T1-5</v>
          </cell>
          <cell r="C61" t="str">
            <v>Nhánh 3P Chợ Phước Long (Long Thọ 1D)</v>
          </cell>
        </row>
        <row r="62">
          <cell r="B62" t="str">
            <v>I</v>
          </cell>
          <cell r="C62" t="str">
            <v>CHI PHÍ TRỰC TIẾP</v>
          </cell>
        </row>
        <row r="63">
          <cell r="A63" t="str">
            <v>T1-5</v>
          </cell>
          <cell r="B63">
            <v>1</v>
          </cell>
          <cell r="C63" t="str">
            <v>Chi phí vật liệu (TG USD=22.820/15.455VNĐ=1,4765)</v>
          </cell>
          <cell r="D63" t="str">
            <v>VL</v>
          </cell>
          <cell r="E63" t="str">
            <v>Chiết tính x 1,4765</v>
          </cell>
          <cell r="F63">
            <v>0</v>
          </cell>
        </row>
        <row r="64">
          <cell r="A64" t="str">
            <v>T1-5</v>
          </cell>
          <cell r="B64">
            <v>2</v>
          </cell>
          <cell r="C64" t="str">
            <v>Chi phí nhân công</v>
          </cell>
          <cell r="D64" t="str">
            <v>NC</v>
          </cell>
          <cell r="E64" t="str">
            <v xml:space="preserve"> Chiết tính</v>
          </cell>
          <cell r="F64">
            <v>0</v>
          </cell>
        </row>
        <row r="65">
          <cell r="A65" t="str">
            <v>T1-5</v>
          </cell>
          <cell r="B65">
            <v>3</v>
          </cell>
          <cell r="C65" t="str">
            <v>Chi phí máy thi công</v>
          </cell>
          <cell r="D65" t="str">
            <v>MTC</v>
          </cell>
          <cell r="E65" t="str">
            <v xml:space="preserve"> Chiết tính</v>
          </cell>
          <cell r="F65">
            <v>0</v>
          </cell>
        </row>
        <row r="66">
          <cell r="B66">
            <v>4</v>
          </cell>
          <cell r="C66" t="str">
            <v>Chi phí trực tiếp</v>
          </cell>
          <cell r="D66" t="str">
            <v>T</v>
          </cell>
          <cell r="E66" t="str">
            <v xml:space="preserve">VL+NC+MTC </v>
          </cell>
          <cell r="F66">
            <v>0</v>
          </cell>
        </row>
        <row r="67">
          <cell r="B67" t="str">
            <v>II</v>
          </cell>
          <cell r="C67" t="str">
            <v>CHI PHÍ CHUNG</v>
          </cell>
          <cell r="D67" t="str">
            <v>C</v>
          </cell>
          <cell r="E67" t="str">
            <v>13% x NC</v>
          </cell>
          <cell r="F67">
            <v>0</v>
          </cell>
        </row>
        <row r="68">
          <cell r="B68" t="str">
            <v>III</v>
          </cell>
          <cell r="C68" t="str">
            <v>THU NHẬP CHỊU THUẾ TÍNH TRƯỚC</v>
          </cell>
          <cell r="D68" t="str">
            <v>TL</v>
          </cell>
          <cell r="E68" t="str">
            <v>(T+C)x %</v>
          </cell>
          <cell r="F68">
            <v>0</v>
          </cell>
        </row>
        <row r="69">
          <cell r="A69" t="str">
            <v>NLT1-5</v>
          </cell>
          <cell r="B69" t="str">
            <v>IV</v>
          </cell>
          <cell r="C69" t="str">
            <v>CHI PHÍ BÙ TRỪ CHÊNH LỆCH GIÁ NHIÊN LIỆU</v>
          </cell>
          <cell r="D69" t="str">
            <v>BTNL</v>
          </cell>
          <cell r="E69" t="str">
            <v>Chiết tính</v>
          </cell>
          <cell r="F69">
            <v>0</v>
          </cell>
        </row>
        <row r="70">
          <cell r="A70" t="str">
            <v>HDT1-5</v>
          </cell>
          <cell r="B70" t="str">
            <v>V</v>
          </cell>
          <cell r="C70" t="str">
            <v>CHI PHÍ HUY ĐỘNG PTTC ĐẾN CÔNG TRƯỜNG</v>
          </cell>
          <cell r="D70" t="str">
            <v>HĐ</v>
          </cell>
          <cell r="E70" t="str">
            <v>Chiết tính</v>
          </cell>
          <cell r="F70">
            <v>0</v>
          </cell>
        </row>
        <row r="71">
          <cell r="B71" t="str">
            <v>VI</v>
          </cell>
          <cell r="C71" t="str">
            <v>CHI PHÍ KHẢO SÁT, LẬP PHƯƠNG ÁN THI CÔNG</v>
          </cell>
          <cell r="D71" t="str">
            <v>KS</v>
          </cell>
          <cell r="E71" t="str">
            <v>5% x (T+C+TL+BTNL+HĐ)</v>
          </cell>
          <cell r="F71">
            <v>0</v>
          </cell>
        </row>
        <row r="72">
          <cell r="A72" t="str">
            <v>HLT1-5</v>
          </cell>
          <cell r="C72" t="str">
            <v>GIÁ TRỊ DỰ TOÁN XD TRƯỚC THUẾ</v>
          </cell>
          <cell r="D72" t="str">
            <v>G</v>
          </cell>
          <cell r="E72" t="str">
            <v>T+C+TL+BTNL+HĐ+KS</v>
          </cell>
          <cell r="F72">
            <v>0</v>
          </cell>
        </row>
        <row r="73">
          <cell r="B73" t="str">
            <v>VII</v>
          </cell>
          <cell r="C73" t="str">
            <v>THUẾ GIÁ TRỊ GIA TĂNG</v>
          </cell>
          <cell r="E73" t="str">
            <v>GTGT = 0% x G</v>
          </cell>
          <cell r="F73">
            <v>0</v>
          </cell>
        </row>
        <row r="74">
          <cell r="C74" t="str">
            <v>GIÁ TRỊ DỰ TOÁN XD SAU THUẾ</v>
          </cell>
          <cell r="E74" t="str">
            <v>GXDPT = G + GTGT</v>
          </cell>
          <cell r="F74">
            <v>0</v>
          </cell>
        </row>
        <row r="75">
          <cell r="A75" t="str">
            <v>T1-6</v>
          </cell>
          <cell r="C75" t="str">
            <v>Nhánh 3P Cống Lò Rèn Trụ 101 (Long Thọ 3B)</v>
          </cell>
        </row>
        <row r="76">
          <cell r="B76" t="str">
            <v>I</v>
          </cell>
          <cell r="C76" t="str">
            <v>CHI PHÍ TRỰC TIẾP</v>
          </cell>
        </row>
        <row r="77">
          <cell r="A77" t="str">
            <v>T1-6</v>
          </cell>
          <cell r="B77">
            <v>1</v>
          </cell>
          <cell r="C77" t="str">
            <v>Chi phí vật liệu (TG USD=22.820/15.455VNĐ=1,4765)</v>
          </cell>
          <cell r="D77" t="str">
            <v>VL</v>
          </cell>
          <cell r="E77" t="str">
            <v>Chiết tính x 1,4765</v>
          </cell>
          <cell r="F77">
            <v>0</v>
          </cell>
        </row>
        <row r="78">
          <cell r="A78" t="str">
            <v>T1-6</v>
          </cell>
          <cell r="B78">
            <v>2</v>
          </cell>
          <cell r="C78" t="str">
            <v>Chi phí nhân công</v>
          </cell>
          <cell r="D78" t="str">
            <v>NC</v>
          </cell>
          <cell r="E78" t="str">
            <v xml:space="preserve"> Chiết tính</v>
          </cell>
          <cell r="F78">
            <v>0</v>
          </cell>
        </row>
        <row r="79">
          <cell r="A79" t="str">
            <v>T1-6</v>
          </cell>
          <cell r="B79">
            <v>3</v>
          </cell>
          <cell r="C79" t="str">
            <v>Chi phí máy thi công</v>
          </cell>
          <cell r="D79" t="str">
            <v>MTC</v>
          </cell>
          <cell r="E79" t="str">
            <v xml:space="preserve"> Chiết tính</v>
          </cell>
          <cell r="F79">
            <v>0</v>
          </cell>
        </row>
        <row r="80">
          <cell r="B80">
            <v>4</v>
          </cell>
          <cell r="C80" t="str">
            <v>Chi phí trực tiếp</v>
          </cell>
          <cell r="D80" t="str">
            <v>T</v>
          </cell>
          <cell r="E80" t="str">
            <v xml:space="preserve">VL+NC+MTC </v>
          </cell>
          <cell r="F80">
            <v>0</v>
          </cell>
        </row>
        <row r="81">
          <cell r="B81" t="str">
            <v>II</v>
          </cell>
          <cell r="C81" t="str">
            <v>CHI PHÍ CHUNG</v>
          </cell>
          <cell r="D81" t="str">
            <v>C</v>
          </cell>
          <cell r="E81" t="str">
            <v>13% x NC</v>
          </cell>
          <cell r="F81">
            <v>0</v>
          </cell>
        </row>
        <row r="82">
          <cell r="B82" t="str">
            <v>III</v>
          </cell>
          <cell r="C82" t="str">
            <v>THU NHẬP CHỊU THUẾ TÍNH TRƯỚC</v>
          </cell>
          <cell r="D82" t="str">
            <v>TL</v>
          </cell>
          <cell r="E82" t="str">
            <v>(T+C)x %</v>
          </cell>
          <cell r="F82">
            <v>0</v>
          </cell>
        </row>
        <row r="83">
          <cell r="A83" t="str">
            <v>NLT1-6</v>
          </cell>
          <cell r="B83" t="str">
            <v>IV</v>
          </cell>
          <cell r="C83" t="str">
            <v>CHI PHÍ BÙ TRỪ CHÊNH LỆCH GIÁ NHIÊN LIỆU</v>
          </cell>
          <cell r="D83" t="str">
            <v>BTNL</v>
          </cell>
          <cell r="E83" t="str">
            <v>Chiết tính</v>
          </cell>
          <cell r="F83">
            <v>0</v>
          </cell>
        </row>
        <row r="84">
          <cell r="A84" t="str">
            <v>HDT1-6</v>
          </cell>
          <cell r="B84" t="str">
            <v>V</v>
          </cell>
          <cell r="C84" t="str">
            <v>CHI PHÍ HUY ĐỘNG PTTC ĐẾN CÔNG TRƯỜNG</v>
          </cell>
          <cell r="D84" t="str">
            <v>HĐ</v>
          </cell>
          <cell r="E84" t="str">
            <v>Chiết tính</v>
          </cell>
          <cell r="F84">
            <v>0</v>
          </cell>
        </row>
        <row r="85">
          <cell r="B85" t="str">
            <v>VI</v>
          </cell>
          <cell r="C85" t="str">
            <v>CHI PHÍ KHẢO SÁT, LẬP PHƯƠNG ÁN THI CÔNG</v>
          </cell>
          <cell r="D85" t="str">
            <v>KS</v>
          </cell>
          <cell r="E85" t="str">
            <v>5% x (T+C+TL+BTNL+HĐ)</v>
          </cell>
          <cell r="F85">
            <v>0</v>
          </cell>
        </row>
        <row r="86">
          <cell r="A86" t="str">
            <v>HLT1-6</v>
          </cell>
          <cell r="C86" t="str">
            <v>GIÁ TRỊ DỰ TOÁN XD TRƯỚC THUẾ</v>
          </cell>
          <cell r="D86" t="str">
            <v>G</v>
          </cell>
          <cell r="E86" t="str">
            <v>T+C+TL+BTNL+HĐ+KS</v>
          </cell>
          <cell r="F86">
            <v>0</v>
          </cell>
        </row>
        <row r="87">
          <cell r="B87" t="str">
            <v>VII</v>
          </cell>
          <cell r="C87" t="str">
            <v>THUẾ GIÁ TRỊ GIA TĂNG</v>
          </cell>
          <cell r="E87" t="str">
            <v>GTGT = 0% x G</v>
          </cell>
          <cell r="F87">
            <v>0</v>
          </cell>
        </row>
        <row r="88">
          <cell r="C88" t="str">
            <v>GIÁ TRỊ DỰ TOÁN XD SAU THUẾ</v>
          </cell>
          <cell r="E88" t="str">
            <v>GXDPT = G + GTGT</v>
          </cell>
          <cell r="F88">
            <v>0</v>
          </cell>
        </row>
        <row r="89">
          <cell r="A89" t="str">
            <v>T1-7</v>
          </cell>
          <cell r="C89" t="str">
            <v>Nhánh 3P Trường Tiểu Học Giồng Ông Đông(Giồng Ông Đông 3A)</v>
          </cell>
        </row>
        <row r="90">
          <cell r="B90" t="str">
            <v>I</v>
          </cell>
          <cell r="C90" t="str">
            <v>CHI PHÍ TRỰC TIẾP</v>
          </cell>
        </row>
        <row r="91">
          <cell r="A91" t="str">
            <v>T1-7</v>
          </cell>
          <cell r="B91">
            <v>1</v>
          </cell>
          <cell r="C91" t="str">
            <v>Chi phí vật liệu (TG USD=22.820/15.455VNĐ=1,4765)</v>
          </cell>
          <cell r="D91" t="str">
            <v>VL</v>
          </cell>
          <cell r="E91" t="str">
            <v>Chiết tính x 1,4765</v>
          </cell>
          <cell r="F91">
            <v>0</v>
          </cell>
        </row>
        <row r="92">
          <cell r="A92" t="str">
            <v>T1-7</v>
          </cell>
          <cell r="B92">
            <v>2</v>
          </cell>
          <cell r="C92" t="str">
            <v>Chi phí nhân công</v>
          </cell>
          <cell r="D92" t="str">
            <v>NC</v>
          </cell>
          <cell r="E92" t="str">
            <v xml:space="preserve"> Chiết tính</v>
          </cell>
          <cell r="F92">
            <v>0</v>
          </cell>
        </row>
        <row r="93">
          <cell r="A93" t="str">
            <v>T1-7</v>
          </cell>
          <cell r="B93">
            <v>3</v>
          </cell>
          <cell r="C93" t="str">
            <v>Chi phí máy thi công</v>
          </cell>
          <cell r="D93" t="str">
            <v>MTC</v>
          </cell>
          <cell r="E93" t="str">
            <v xml:space="preserve"> Chiết tính</v>
          </cell>
          <cell r="F93">
            <v>0</v>
          </cell>
        </row>
        <row r="94">
          <cell r="B94">
            <v>4</v>
          </cell>
          <cell r="C94" t="str">
            <v>Chi phí trực tiếp</v>
          </cell>
          <cell r="D94" t="str">
            <v>T</v>
          </cell>
          <cell r="E94" t="str">
            <v xml:space="preserve">VL+NC+MTC </v>
          </cell>
          <cell r="F94">
            <v>0</v>
          </cell>
        </row>
        <row r="95">
          <cell r="B95" t="str">
            <v>II</v>
          </cell>
          <cell r="C95" t="str">
            <v>CHI PHÍ CHUNG</v>
          </cell>
          <cell r="D95" t="str">
            <v>C</v>
          </cell>
          <cell r="E95" t="str">
            <v>13% x NC</v>
          </cell>
          <cell r="F95">
            <v>0</v>
          </cell>
        </row>
        <row r="96">
          <cell r="B96" t="str">
            <v>III</v>
          </cell>
          <cell r="C96" t="str">
            <v>THU NHẬP CHỊU THUẾ TÍNH TRƯỚC</v>
          </cell>
          <cell r="D96" t="str">
            <v>TL</v>
          </cell>
          <cell r="E96" t="str">
            <v>(T+C)x %</v>
          </cell>
          <cell r="F96">
            <v>0</v>
          </cell>
        </row>
        <row r="97">
          <cell r="A97" t="str">
            <v>NLT1-7</v>
          </cell>
          <cell r="B97" t="str">
            <v>IV</v>
          </cell>
          <cell r="C97" t="str">
            <v>CHI PHÍ BÙ TRỪ CHÊNH LỆCH GIÁ NHIÊN LIỆU</v>
          </cell>
          <cell r="D97" t="str">
            <v>BTNL</v>
          </cell>
          <cell r="E97" t="str">
            <v>Chiết tính</v>
          </cell>
          <cell r="F97">
            <v>0</v>
          </cell>
        </row>
        <row r="98">
          <cell r="A98" t="str">
            <v>HDT1-7</v>
          </cell>
          <cell r="B98" t="str">
            <v>V</v>
          </cell>
          <cell r="C98" t="str">
            <v>CHI PHÍ HUY ĐỘNG PTTC ĐẾN CÔNG TRƯỜNG</v>
          </cell>
          <cell r="D98" t="str">
            <v>HĐ</v>
          </cell>
          <cell r="E98" t="str">
            <v>Chiết tính</v>
          </cell>
          <cell r="F98">
            <v>0</v>
          </cell>
        </row>
        <row r="99">
          <cell r="B99" t="str">
            <v>VI</v>
          </cell>
          <cell r="C99" t="str">
            <v>CHI PHÍ KHẢO SÁT, LẬP PHƯƠNG ÁN THI CÔNG</v>
          </cell>
          <cell r="D99" t="str">
            <v>KS</v>
          </cell>
          <cell r="E99" t="str">
            <v>5% x (T+C+TL+BTNL+HĐ)</v>
          </cell>
          <cell r="F99">
            <v>0</v>
          </cell>
        </row>
        <row r="100">
          <cell r="A100" t="str">
            <v>HLT1-7</v>
          </cell>
          <cell r="C100" t="str">
            <v>GIÁ TRỊ DỰ TOÁN XD TRƯỚC THUẾ</v>
          </cell>
          <cell r="D100" t="str">
            <v>G</v>
          </cell>
          <cell r="E100" t="str">
            <v>T+C+TL+BTNL+HĐ+KS</v>
          </cell>
          <cell r="F100">
            <v>0</v>
          </cell>
        </row>
        <row r="101">
          <cell r="B101" t="str">
            <v>VII</v>
          </cell>
          <cell r="C101" t="str">
            <v>THUẾ GIÁ TRỊ GIA TĂNG</v>
          </cell>
          <cell r="E101" t="str">
            <v>GTGT = 0% x G</v>
          </cell>
          <cell r="F101">
            <v>0</v>
          </cell>
        </row>
        <row r="102">
          <cell r="C102" t="str">
            <v>GIÁ TRỊ DỰ TOÁN XD SAU THUẾ</v>
          </cell>
          <cell r="E102" t="str">
            <v>GXDPT = G + GTGT</v>
          </cell>
          <cell r="F102">
            <v>0</v>
          </cell>
        </row>
        <row r="103">
          <cell r="A103" t="str">
            <v>T1-8</v>
          </cell>
          <cell r="C103" t="str">
            <v>Nhánh 3P Láng Cát Giồng Ông Đông (Giồng Ông Đông 2A)</v>
          </cell>
        </row>
        <row r="104">
          <cell r="B104" t="str">
            <v>I</v>
          </cell>
          <cell r="C104" t="str">
            <v>CHI PHÍ TRỰC TIẾP</v>
          </cell>
        </row>
        <row r="105">
          <cell r="A105" t="str">
            <v>T1-8</v>
          </cell>
          <cell r="B105">
            <v>1</v>
          </cell>
          <cell r="C105" t="str">
            <v>Chi phí vật liệu (TG USD=22.820/15.455VNĐ=1,4765)</v>
          </cell>
          <cell r="D105" t="str">
            <v>VL</v>
          </cell>
          <cell r="E105" t="str">
            <v>Chiết tính x 1,4765</v>
          </cell>
          <cell r="F105">
            <v>0</v>
          </cell>
        </row>
        <row r="106">
          <cell r="A106" t="str">
            <v>T1-8</v>
          </cell>
          <cell r="B106">
            <v>2</v>
          </cell>
          <cell r="C106" t="str">
            <v>Chi phí nhân công</v>
          </cell>
          <cell r="D106" t="str">
            <v>NC</v>
          </cell>
          <cell r="E106" t="str">
            <v xml:space="preserve"> Chiết tính</v>
          </cell>
          <cell r="F106">
            <v>0</v>
          </cell>
        </row>
        <row r="107">
          <cell r="A107" t="str">
            <v>T1-8</v>
          </cell>
          <cell r="B107">
            <v>3</v>
          </cell>
          <cell r="C107" t="str">
            <v>Chi phí máy thi công</v>
          </cell>
          <cell r="D107" t="str">
            <v>MTC</v>
          </cell>
          <cell r="E107" t="str">
            <v xml:space="preserve"> Chiết tính</v>
          </cell>
          <cell r="F107">
            <v>0</v>
          </cell>
        </row>
        <row r="108">
          <cell r="B108">
            <v>4</v>
          </cell>
          <cell r="C108" t="str">
            <v>Chi phí trực tiếp</v>
          </cell>
          <cell r="D108" t="str">
            <v>T</v>
          </cell>
          <cell r="E108" t="str">
            <v xml:space="preserve">VL+NC+MTC </v>
          </cell>
          <cell r="F108">
            <v>0</v>
          </cell>
        </row>
        <row r="109">
          <cell r="B109" t="str">
            <v>II</v>
          </cell>
          <cell r="C109" t="str">
            <v>CHI PHÍ CHUNG</v>
          </cell>
          <cell r="D109" t="str">
            <v>C</v>
          </cell>
          <cell r="E109" t="str">
            <v>13% x NC</v>
          </cell>
          <cell r="F109">
            <v>0</v>
          </cell>
        </row>
        <row r="110">
          <cell r="B110" t="str">
            <v>III</v>
          </cell>
          <cell r="C110" t="str">
            <v>THU NHẬP CHỊU THUẾ TÍNH TRƯỚC</v>
          </cell>
          <cell r="D110" t="str">
            <v>TL</v>
          </cell>
          <cell r="E110" t="str">
            <v>(T+C)x %</v>
          </cell>
          <cell r="F110">
            <v>0</v>
          </cell>
        </row>
        <row r="111">
          <cell r="A111" t="str">
            <v>NLT1-8</v>
          </cell>
          <cell r="B111" t="str">
            <v>IV</v>
          </cell>
          <cell r="C111" t="str">
            <v>CHI PHÍ BÙ TRỪ CHÊNH LỆCH GIÁ NHIÊN LIỆU</v>
          </cell>
          <cell r="D111" t="str">
            <v>BTNL</v>
          </cell>
          <cell r="E111" t="str">
            <v>Chiết tính</v>
          </cell>
          <cell r="F111">
            <v>0</v>
          </cell>
        </row>
        <row r="112">
          <cell r="A112" t="str">
            <v>HDT1-8</v>
          </cell>
          <cell r="B112" t="str">
            <v>V</v>
          </cell>
          <cell r="C112" t="str">
            <v>CHI PHÍ HUY ĐỘNG PTTC ĐẾN CÔNG TRƯỜNG</v>
          </cell>
          <cell r="D112" t="str">
            <v>HĐ</v>
          </cell>
          <cell r="E112" t="str">
            <v>Chiết tính</v>
          </cell>
          <cell r="F112">
            <v>0</v>
          </cell>
        </row>
        <row r="113">
          <cell r="B113" t="str">
            <v>VI</v>
          </cell>
          <cell r="C113" t="str">
            <v>CHI PHÍ KHẢO SÁT, LẬP PHƯƠNG ÁN THI CÔNG</v>
          </cell>
          <cell r="D113" t="str">
            <v>KS</v>
          </cell>
          <cell r="E113" t="str">
            <v>5% x (T+C+TL+BTNL+HĐ)</v>
          </cell>
          <cell r="F113">
            <v>0</v>
          </cell>
        </row>
        <row r="114">
          <cell r="A114" t="str">
            <v>HLT1-8</v>
          </cell>
          <cell r="C114" t="str">
            <v>GIÁ TRỊ DỰ TOÁN XD TRƯỚC THUẾ</v>
          </cell>
          <cell r="D114" t="str">
            <v>G</v>
          </cell>
          <cell r="E114" t="str">
            <v>T+C+TL+BTNL+HĐ+KS</v>
          </cell>
          <cell r="F114">
            <v>0</v>
          </cell>
        </row>
        <row r="115">
          <cell r="B115" t="str">
            <v>VII</v>
          </cell>
          <cell r="C115" t="str">
            <v>THUẾ GIÁ TRỊ GIA TĂNG</v>
          </cell>
          <cell r="E115" t="str">
            <v>GTGT = 0% x G</v>
          </cell>
          <cell r="F115">
            <v>0</v>
          </cell>
        </row>
        <row r="116">
          <cell r="C116" t="str">
            <v>GIÁ TRỊ DỰ TOÁN XD SAU THUẾ</v>
          </cell>
          <cell r="E116" t="str">
            <v>GXDPT = G + GTGT</v>
          </cell>
          <cell r="F116">
            <v>0</v>
          </cell>
        </row>
        <row r="118">
          <cell r="A118" t="str">
            <v>T2</v>
          </cell>
          <cell r="C118" t="str">
            <v>Nhánh 1P Đường Bến Cái Sìn - Ấp 5 xã Long Thọ (Long Thọ 15)</v>
          </cell>
        </row>
        <row r="119">
          <cell r="B119" t="str">
            <v>I</v>
          </cell>
          <cell r="C119" t="str">
            <v>CHI PHÍ TRỰC TIẾP</v>
          </cell>
        </row>
        <row r="120">
          <cell r="A120" t="str">
            <v>T2</v>
          </cell>
          <cell r="B120">
            <v>1</v>
          </cell>
          <cell r="C120" t="str">
            <v>Chi phí vật liệu (TG USD=22.820/15.455VNĐ=1,4765)</v>
          </cell>
          <cell r="D120" t="str">
            <v>VL</v>
          </cell>
          <cell r="E120" t="str">
            <v>Chiết tính x 1,4765</v>
          </cell>
          <cell r="F120">
            <v>0</v>
          </cell>
        </row>
        <row r="121">
          <cell r="A121" t="str">
            <v>T2</v>
          </cell>
          <cell r="B121">
            <v>2</v>
          </cell>
          <cell r="C121" t="str">
            <v>Chi phí nhân công</v>
          </cell>
          <cell r="D121" t="str">
            <v>NC</v>
          </cell>
          <cell r="E121" t="str">
            <v xml:space="preserve"> Chiết tính</v>
          </cell>
          <cell r="F121">
            <v>0</v>
          </cell>
        </row>
        <row r="122">
          <cell r="A122" t="str">
            <v>T2</v>
          </cell>
          <cell r="B122">
            <v>3</v>
          </cell>
          <cell r="C122" t="str">
            <v>Chi phí máy thi công</v>
          </cell>
          <cell r="D122" t="str">
            <v>MTC</v>
          </cell>
          <cell r="E122" t="str">
            <v xml:space="preserve"> Chiết tính</v>
          </cell>
          <cell r="F122">
            <v>0</v>
          </cell>
        </row>
        <row r="123">
          <cell r="B123">
            <v>4</v>
          </cell>
          <cell r="C123" t="str">
            <v>Chi phí trực tiếp</v>
          </cell>
          <cell r="D123" t="str">
            <v>T</v>
          </cell>
          <cell r="E123" t="str">
            <v xml:space="preserve">VL+NC+MTC </v>
          </cell>
          <cell r="F123">
            <v>0</v>
          </cell>
        </row>
        <row r="124">
          <cell r="B124" t="str">
            <v>II</v>
          </cell>
          <cell r="C124" t="str">
            <v>CHI PHÍ CHUNG</v>
          </cell>
          <cell r="D124" t="str">
            <v>C</v>
          </cell>
          <cell r="E124" t="str">
            <v>13% x NC</v>
          </cell>
          <cell r="F124">
            <v>0</v>
          </cell>
        </row>
        <row r="125">
          <cell r="B125" t="str">
            <v>III</v>
          </cell>
          <cell r="C125" t="str">
            <v>THU NHẬP CHỊU THUẾ TÍNH TRƯỚC</v>
          </cell>
          <cell r="D125" t="str">
            <v>TL</v>
          </cell>
          <cell r="E125" t="str">
            <v>(T+C)x %</v>
          </cell>
          <cell r="F125">
            <v>0</v>
          </cell>
        </row>
        <row r="126">
          <cell r="A126" t="str">
            <v>NLT2</v>
          </cell>
          <cell r="B126" t="str">
            <v>IV</v>
          </cell>
          <cell r="C126" t="str">
            <v>CHI PHÍ BÙ TRỪ CHÊNH LỆCH GIÁ NHIÊN LIỆU</v>
          </cell>
          <cell r="D126" t="str">
            <v>BTNL</v>
          </cell>
          <cell r="E126" t="str">
            <v>Chiết tính</v>
          </cell>
          <cell r="F126">
            <v>0</v>
          </cell>
        </row>
        <row r="127">
          <cell r="A127" t="str">
            <v>HDT2</v>
          </cell>
          <cell r="B127" t="str">
            <v>V</v>
          </cell>
          <cell r="C127" t="str">
            <v>CHI PHÍ HUY ĐỘNG PTTC ĐẾN CÔNG TRƯỜNG</v>
          </cell>
          <cell r="D127" t="str">
            <v>HĐ</v>
          </cell>
          <cell r="E127" t="str">
            <v>Chiết tính</v>
          </cell>
          <cell r="F127">
            <v>0</v>
          </cell>
        </row>
        <row r="128">
          <cell r="B128" t="str">
            <v>VI</v>
          </cell>
          <cell r="C128" t="str">
            <v>CHI PHÍ KHẢO SÁT, LẬP PHƯƠNG ÁN THI CÔNG</v>
          </cell>
          <cell r="D128" t="str">
            <v>KS</v>
          </cell>
          <cell r="E128" t="str">
            <v>5% x (T+C+TL+BTNL+HĐ)</v>
          </cell>
          <cell r="F128">
            <v>0</v>
          </cell>
        </row>
        <row r="129">
          <cell r="A129" t="str">
            <v>HLT2</v>
          </cell>
          <cell r="C129" t="str">
            <v>GIÁ TRỊ DỰ TOÁN XD TRƯỚC THUẾ</v>
          </cell>
          <cell r="D129" t="str">
            <v>G</v>
          </cell>
          <cell r="E129" t="str">
            <v>T+C+TL+BTNL+HĐ+KS</v>
          </cell>
          <cell r="F129">
            <v>0</v>
          </cell>
        </row>
        <row r="130">
          <cell r="B130" t="str">
            <v>VII</v>
          </cell>
          <cell r="C130" t="str">
            <v>THUẾ GIÁ TRỊ GIA TĂNG</v>
          </cell>
          <cell r="E130" t="str">
            <v>GTGT = 0% x G</v>
          </cell>
          <cell r="F130">
            <v>0</v>
          </cell>
        </row>
        <row r="131">
          <cell r="C131" t="str">
            <v>GIÁ TRỊ DỰ TOÁN XD SAU THUẾ</v>
          </cell>
          <cell r="E131" t="str">
            <v>GXDPT = G + GTGT</v>
          </cell>
          <cell r="F131">
            <v>0</v>
          </cell>
        </row>
        <row r="132">
          <cell r="A132" t="str">
            <v>T2-2</v>
          </cell>
          <cell r="C132" t="str">
            <v>Nhánh 1P Ấp Phú Tân (Phú Đông 8A)</v>
          </cell>
        </row>
        <row r="133">
          <cell r="B133" t="str">
            <v>I</v>
          </cell>
          <cell r="C133" t="str">
            <v>CHI PHÍ TRỰC TIẾP</v>
          </cell>
        </row>
        <row r="134">
          <cell r="A134" t="str">
            <v>T2-2</v>
          </cell>
          <cell r="B134">
            <v>1</v>
          </cell>
          <cell r="C134" t="str">
            <v>Chi phí vật liệu (TG USD=22.820/15.455VNĐ=1,4765)</v>
          </cell>
          <cell r="D134" t="str">
            <v>VL</v>
          </cell>
          <cell r="E134" t="str">
            <v>Chiết tính x 1,4765</v>
          </cell>
          <cell r="F134">
            <v>0</v>
          </cell>
        </row>
        <row r="135">
          <cell r="A135" t="str">
            <v>T2-2</v>
          </cell>
          <cell r="B135">
            <v>2</v>
          </cell>
          <cell r="C135" t="str">
            <v>Chi phí nhân công</v>
          </cell>
          <cell r="D135" t="str">
            <v>NC</v>
          </cell>
          <cell r="E135" t="str">
            <v xml:space="preserve"> Chiết tính</v>
          </cell>
          <cell r="F135">
            <v>0</v>
          </cell>
        </row>
        <row r="136">
          <cell r="A136" t="str">
            <v>T2-2</v>
          </cell>
          <cell r="B136">
            <v>3</v>
          </cell>
          <cell r="C136" t="str">
            <v>Chi phí máy thi công</v>
          </cell>
          <cell r="D136" t="str">
            <v>MTC</v>
          </cell>
          <cell r="E136" t="str">
            <v xml:space="preserve"> Chiết tính</v>
          </cell>
          <cell r="F136">
            <v>0</v>
          </cell>
        </row>
        <row r="137">
          <cell r="B137">
            <v>4</v>
          </cell>
          <cell r="C137" t="str">
            <v>Chi phí trực tiếp</v>
          </cell>
          <cell r="D137" t="str">
            <v>T</v>
          </cell>
          <cell r="E137" t="str">
            <v xml:space="preserve">VL+NC+MTC </v>
          </cell>
          <cell r="F137">
            <v>0</v>
          </cell>
        </row>
        <row r="138">
          <cell r="B138" t="str">
            <v>II</v>
          </cell>
          <cell r="C138" t="str">
            <v>CHI PHÍ CHUNG</v>
          </cell>
          <cell r="D138" t="str">
            <v>C</v>
          </cell>
          <cell r="E138" t="str">
            <v>13% x NC</v>
          </cell>
          <cell r="F138">
            <v>0</v>
          </cell>
        </row>
        <row r="139">
          <cell r="B139" t="str">
            <v>III</v>
          </cell>
          <cell r="C139" t="str">
            <v>THU NHẬP CHỊU THUẾ TÍNH TRƯỚC</v>
          </cell>
          <cell r="D139" t="str">
            <v>TL</v>
          </cell>
          <cell r="E139" t="str">
            <v>(T+C)x %</v>
          </cell>
          <cell r="F139">
            <v>0</v>
          </cell>
        </row>
        <row r="140">
          <cell r="A140" t="str">
            <v>NLT2-2</v>
          </cell>
          <cell r="B140" t="str">
            <v>IV</v>
          </cell>
          <cell r="C140" t="str">
            <v>CHI PHÍ BÙ TRỪ CHÊNH LỆCH GIÁ NHIÊN LIỆU</v>
          </cell>
          <cell r="D140" t="str">
            <v>BTNL</v>
          </cell>
          <cell r="E140" t="str">
            <v>Chiết tính</v>
          </cell>
          <cell r="F140">
            <v>0</v>
          </cell>
        </row>
        <row r="141">
          <cell r="A141" t="str">
            <v>HDT2-2</v>
          </cell>
          <cell r="B141" t="str">
            <v>V</v>
          </cell>
          <cell r="C141" t="str">
            <v>CHI PHÍ HUY ĐỘNG PTTC ĐẾN CÔNG TRƯỜNG</v>
          </cell>
          <cell r="D141" t="str">
            <v>HĐ</v>
          </cell>
          <cell r="E141" t="str">
            <v>Chiết tính</v>
          </cell>
          <cell r="F141">
            <v>0</v>
          </cell>
        </row>
        <row r="142">
          <cell r="B142" t="str">
            <v>VI</v>
          </cell>
          <cell r="C142" t="str">
            <v>CHI PHÍ KHẢO SÁT, LẬP PHƯƠNG ÁN THI CÔNG</v>
          </cell>
          <cell r="D142" t="str">
            <v>KS</v>
          </cell>
          <cell r="E142" t="str">
            <v>5% x (T+C+TL+BTNL+HĐ)</v>
          </cell>
          <cell r="F142">
            <v>0</v>
          </cell>
        </row>
        <row r="143">
          <cell r="A143" t="str">
            <v>HLT2-2</v>
          </cell>
          <cell r="C143" t="str">
            <v>GIÁ TRỊ DỰ TOÁN XD TRƯỚC THUẾ</v>
          </cell>
          <cell r="D143" t="str">
            <v>G</v>
          </cell>
          <cell r="E143" t="str">
            <v>T+C+TL+BTNL+HĐ+KS</v>
          </cell>
          <cell r="F143">
            <v>0</v>
          </cell>
        </row>
        <row r="144">
          <cell r="B144" t="str">
            <v>VII</v>
          </cell>
          <cell r="C144" t="str">
            <v>THUẾ GIÁ TRỊ GIA TĂNG</v>
          </cell>
          <cell r="E144" t="str">
            <v>GTGT = 0% x G</v>
          </cell>
          <cell r="F144">
            <v>0</v>
          </cell>
        </row>
        <row r="145">
          <cell r="C145" t="str">
            <v>GIÁ TRỊ DỰ TOÁN XD SAU THUẾ</v>
          </cell>
          <cell r="E145" t="str">
            <v>GXDPT = G + GTGT</v>
          </cell>
          <cell r="F145">
            <v>0</v>
          </cell>
        </row>
        <row r="146">
          <cell r="A146" t="str">
            <v>T2-3</v>
          </cell>
          <cell r="C146" t="str">
            <v xml:space="preserve">Tuyến tổ 3 ấp 7 </v>
          </cell>
        </row>
        <row r="147">
          <cell r="B147" t="str">
            <v>I</v>
          </cell>
          <cell r="C147" t="str">
            <v>CHI PHÍ TRỰC TIẾP</v>
          </cell>
        </row>
        <row r="148">
          <cell r="A148" t="str">
            <v>T2-3</v>
          </cell>
          <cell r="B148">
            <v>1</v>
          </cell>
          <cell r="C148" t="str">
            <v>Chi phí vật liệu (TG USD=22.820/15.455VNĐ=1,4765)</v>
          </cell>
          <cell r="D148" t="str">
            <v>VL</v>
          </cell>
          <cell r="E148" t="str">
            <v>Chiết tính x 1,4765</v>
          </cell>
          <cell r="F148">
            <v>0</v>
          </cell>
        </row>
        <row r="149">
          <cell r="A149" t="str">
            <v>T2-3</v>
          </cell>
          <cell r="B149">
            <v>2</v>
          </cell>
          <cell r="C149" t="str">
            <v>Chi phí nhân công</v>
          </cell>
          <cell r="D149" t="str">
            <v>NC</v>
          </cell>
          <cell r="E149" t="str">
            <v xml:space="preserve"> Chiết tính</v>
          </cell>
          <cell r="F149">
            <v>0</v>
          </cell>
        </row>
        <row r="150">
          <cell r="A150" t="str">
            <v>T2-3</v>
          </cell>
          <cell r="B150">
            <v>3</v>
          </cell>
          <cell r="C150" t="str">
            <v>Chi phí máy thi công</v>
          </cell>
          <cell r="D150" t="str">
            <v>MTC</v>
          </cell>
          <cell r="E150" t="str">
            <v xml:space="preserve"> Chiết tính</v>
          </cell>
          <cell r="F150">
            <v>0</v>
          </cell>
        </row>
        <row r="151">
          <cell r="B151">
            <v>4</v>
          </cell>
          <cell r="C151" t="str">
            <v>Chi phí trực tiếp</v>
          </cell>
          <cell r="D151" t="str">
            <v>T</v>
          </cell>
          <cell r="E151" t="str">
            <v xml:space="preserve">VL+NC+MTC </v>
          </cell>
          <cell r="F151">
            <v>0</v>
          </cell>
        </row>
        <row r="152">
          <cell r="B152" t="str">
            <v>II</v>
          </cell>
          <cell r="C152" t="str">
            <v>CHI PHÍ CHUNG</v>
          </cell>
          <cell r="D152" t="str">
            <v>C</v>
          </cell>
          <cell r="E152" t="str">
            <v>13% x NC</v>
          </cell>
          <cell r="F152">
            <v>0</v>
          </cell>
        </row>
        <row r="153">
          <cell r="B153" t="str">
            <v>III</v>
          </cell>
          <cell r="C153" t="str">
            <v>THU NHẬP CHỊU THUẾ TÍNH TRƯỚC</v>
          </cell>
          <cell r="D153" t="str">
            <v>TL</v>
          </cell>
          <cell r="E153" t="str">
            <v>(T+C)x %</v>
          </cell>
          <cell r="F153">
            <v>0</v>
          </cell>
        </row>
        <row r="154">
          <cell r="A154" t="str">
            <v>NLT2-3</v>
          </cell>
          <cell r="B154" t="str">
            <v>IV</v>
          </cell>
          <cell r="C154" t="str">
            <v>CHI PHÍ BÙ TRỪ CHÊNH LỆCH GIÁ NHIÊN LIỆU</v>
          </cell>
          <cell r="D154" t="str">
            <v>BTNL</v>
          </cell>
          <cell r="E154" t="str">
            <v>Chiết tính</v>
          </cell>
          <cell r="F154">
            <v>0</v>
          </cell>
        </row>
        <row r="155">
          <cell r="A155" t="str">
            <v>HDT2-3</v>
          </cell>
          <cell r="B155" t="str">
            <v>V</v>
          </cell>
          <cell r="C155" t="str">
            <v>CHI PHÍ HUY ĐỘNG PTTC ĐẾN CÔNG TRƯỜNG</v>
          </cell>
          <cell r="D155" t="str">
            <v>HĐ</v>
          </cell>
          <cell r="E155" t="str">
            <v>Chiết tính</v>
          </cell>
          <cell r="F155">
            <v>0</v>
          </cell>
        </row>
        <row r="156">
          <cell r="B156" t="str">
            <v>VI</v>
          </cell>
          <cell r="C156" t="str">
            <v>CHI PHÍ KHẢO SÁT, LẬP PHƯƠNG ÁN THI CÔNG</v>
          </cell>
          <cell r="D156" t="str">
            <v>KS</v>
          </cell>
          <cell r="E156" t="str">
            <v>5% x (T+C+TL+BTNL+HĐ)</v>
          </cell>
          <cell r="F156">
            <v>0</v>
          </cell>
        </row>
        <row r="157">
          <cell r="A157" t="str">
            <v>HLT2-3</v>
          </cell>
          <cell r="C157" t="str">
            <v>GIÁ TRỊ DỰ TOÁN XD TRƯỚC THUẾ</v>
          </cell>
          <cell r="D157" t="str">
            <v>G</v>
          </cell>
          <cell r="E157" t="str">
            <v>T+C+TL+BTNL+HĐ+KS</v>
          </cell>
          <cell r="F157">
            <v>0</v>
          </cell>
        </row>
        <row r="158">
          <cell r="B158" t="str">
            <v>VII</v>
          </cell>
          <cell r="C158" t="str">
            <v>THUẾ GIÁ TRỊ GIA TĂNG</v>
          </cell>
          <cell r="E158" t="str">
            <v>GTGT = 0% x G</v>
          </cell>
          <cell r="F158">
            <v>0</v>
          </cell>
        </row>
        <row r="159">
          <cell r="C159" t="str">
            <v>GIÁ TRỊ DỰ TOÁN XD SAU THUẾ</v>
          </cell>
          <cell r="E159" t="str">
            <v>GXDPT = G + GTGT</v>
          </cell>
          <cell r="F159">
            <v>0</v>
          </cell>
        </row>
      </sheetData>
      <sheetData sheetId="16" refreshError="1">
        <row r="8">
          <cell r="B8" t="str">
            <v>T1</v>
          </cell>
          <cell r="C8">
            <v>0</v>
          </cell>
          <cell r="D8">
            <v>0</v>
          </cell>
          <cell r="E8" t="str">
            <v>Nhánh 3P Nhà Võ Ấp Trầu (Phước Thiền 4A)</v>
          </cell>
          <cell r="P8">
            <v>0</v>
          </cell>
          <cell r="Q8">
            <v>0</v>
          </cell>
          <cell r="R8">
            <v>0</v>
          </cell>
          <cell r="S8">
            <v>0</v>
          </cell>
          <cell r="T8">
            <v>0</v>
          </cell>
        </row>
        <row r="9">
          <cell r="C9">
            <v>0</v>
          </cell>
          <cell r="D9" t="str">
            <v>HL.01</v>
          </cell>
          <cell r="E9" t="str">
            <v>Thay sứ đứng đường dây 1 pha</v>
          </cell>
          <cell r="H9" t="str">
            <v>1 sứ</v>
          </cell>
          <cell r="K9">
            <v>0.8</v>
          </cell>
          <cell r="L9">
            <v>1</v>
          </cell>
          <cell r="M9">
            <v>70522</v>
          </cell>
          <cell r="N9">
            <v>761236</v>
          </cell>
          <cell r="O9">
            <v>359375</v>
          </cell>
          <cell r="P9">
            <v>0</v>
          </cell>
          <cell r="Q9">
            <v>0</v>
          </cell>
          <cell r="R9">
            <v>0</v>
          </cell>
          <cell r="S9">
            <v>0</v>
          </cell>
          <cell r="T9">
            <v>0</v>
          </cell>
        </row>
        <row r="10">
          <cell r="C10">
            <v>0</v>
          </cell>
          <cell r="D10" t="str">
            <v>HL.02</v>
          </cell>
          <cell r="E10" t="str">
            <v>Thay sứ đứng đường dây 3 pha đối xứng</v>
          </cell>
          <cell r="H10" t="str">
            <v>3 sứ</v>
          </cell>
          <cell r="K10">
            <v>0.8</v>
          </cell>
          <cell r="L10">
            <v>1</v>
          </cell>
          <cell r="M10">
            <v>155508</v>
          </cell>
          <cell r="N10">
            <v>1327925</v>
          </cell>
          <cell r="O10">
            <v>608508</v>
          </cell>
          <cell r="P10">
            <v>0</v>
          </cell>
          <cell r="Q10">
            <v>0</v>
          </cell>
          <cell r="R10">
            <v>0</v>
          </cell>
          <cell r="S10">
            <v>0</v>
          </cell>
          <cell r="T10">
            <v>0</v>
          </cell>
        </row>
        <row r="11">
          <cell r="C11">
            <v>0</v>
          </cell>
          <cell r="D11" t="str">
            <v>HL.03</v>
          </cell>
          <cell r="E11" t="str">
            <v>Thay bộ 3 sứ đứng trên 3 xà lệch mắc song song</v>
          </cell>
          <cell r="H11" t="str">
            <v>3 sứ</v>
          </cell>
          <cell r="K11">
            <v>0.8</v>
          </cell>
          <cell r="L11">
            <v>1</v>
          </cell>
          <cell r="M11">
            <v>158292</v>
          </cell>
          <cell r="N11">
            <v>1378675</v>
          </cell>
          <cell r="O11">
            <v>637330</v>
          </cell>
          <cell r="P11">
            <v>0</v>
          </cell>
          <cell r="Q11">
            <v>0</v>
          </cell>
          <cell r="R11">
            <v>0</v>
          </cell>
          <cell r="S11">
            <v>0</v>
          </cell>
          <cell r="T11">
            <v>0</v>
          </cell>
        </row>
        <row r="12">
          <cell r="C12">
            <v>0</v>
          </cell>
          <cell r="D12" t="str">
            <v>HL.04</v>
          </cell>
          <cell r="E12" t="str">
            <v xml:space="preserve">Thay sứ treo đường dây 1 pha </v>
          </cell>
          <cell r="H12" t="str">
            <v>1 sứ</v>
          </cell>
          <cell r="K12">
            <v>0.8</v>
          </cell>
          <cell r="L12">
            <v>1</v>
          </cell>
          <cell r="M12">
            <v>85189</v>
          </cell>
          <cell r="N12">
            <v>972682</v>
          </cell>
          <cell r="O12">
            <v>455170</v>
          </cell>
          <cell r="P12">
            <v>0</v>
          </cell>
          <cell r="Q12">
            <v>0</v>
          </cell>
          <cell r="R12">
            <v>0</v>
          </cell>
          <cell r="S12">
            <v>0</v>
          </cell>
          <cell r="T12">
            <v>0</v>
          </cell>
        </row>
        <row r="13">
          <cell r="C13">
            <v>0</v>
          </cell>
          <cell r="D13" t="str">
            <v>HL.05</v>
          </cell>
          <cell r="E13" t="str">
            <v xml:space="preserve">Thay sứ treo đường dây 3 pha </v>
          </cell>
          <cell r="H13" t="str">
            <v>1 sứ</v>
          </cell>
          <cell r="K13">
            <v>0.8</v>
          </cell>
          <cell r="L13">
            <v>1</v>
          </cell>
          <cell r="M13">
            <v>162675</v>
          </cell>
          <cell r="N13">
            <v>1141854</v>
          </cell>
          <cell r="O13">
            <v>551080</v>
          </cell>
          <cell r="P13">
            <v>0</v>
          </cell>
          <cell r="Q13">
            <v>0</v>
          </cell>
          <cell r="R13">
            <v>0</v>
          </cell>
          <cell r="S13">
            <v>0</v>
          </cell>
          <cell r="T13">
            <v>0</v>
          </cell>
        </row>
        <row r="14">
          <cell r="C14">
            <v>0</v>
          </cell>
          <cell r="D14" t="str">
            <v>HL.06</v>
          </cell>
          <cell r="E14" t="str">
            <v>Thay cò lèo đấu nối đường dây 1 pha</v>
          </cell>
          <cell r="H14" t="str">
            <v>1 cò</v>
          </cell>
          <cell r="K14">
            <v>0.8</v>
          </cell>
          <cell r="L14">
            <v>1</v>
          </cell>
          <cell r="M14">
            <v>82413</v>
          </cell>
          <cell r="N14">
            <v>972682</v>
          </cell>
          <cell r="O14">
            <v>467245</v>
          </cell>
          <cell r="P14">
            <v>0</v>
          </cell>
          <cell r="Q14">
            <v>0</v>
          </cell>
          <cell r="R14">
            <v>0</v>
          </cell>
          <cell r="S14">
            <v>0</v>
          </cell>
          <cell r="T14">
            <v>0</v>
          </cell>
        </row>
        <row r="15">
          <cell r="C15">
            <v>0</v>
          </cell>
          <cell r="D15" t="str">
            <v>HL.07</v>
          </cell>
          <cell r="E15" t="str">
            <v>Thay cò lèo đường dây 3 pha, đấu nối đường dây 3 pha</v>
          </cell>
          <cell r="H15" t="str">
            <v>1 cò</v>
          </cell>
          <cell r="K15">
            <v>0.8</v>
          </cell>
          <cell r="L15">
            <v>1</v>
          </cell>
          <cell r="M15">
            <v>168557</v>
          </cell>
          <cell r="N15">
            <v>1184153</v>
          </cell>
          <cell r="O15">
            <v>539120</v>
          </cell>
          <cell r="P15">
            <v>0</v>
          </cell>
          <cell r="Q15">
            <v>0</v>
          </cell>
          <cell r="R15">
            <v>0</v>
          </cell>
          <cell r="S15">
            <v>0</v>
          </cell>
          <cell r="T15">
            <v>0</v>
          </cell>
        </row>
        <row r="16">
          <cell r="C16">
            <v>0</v>
          </cell>
          <cell r="D16" t="str">
            <v>HL.08</v>
          </cell>
          <cell r="E16" t="str">
            <v>Thay FCO, LB FCO, LA đường dây 1 pha</v>
          </cell>
          <cell r="H16" t="str">
            <v>1 cái</v>
          </cell>
          <cell r="K16">
            <v>0.8</v>
          </cell>
          <cell r="L16">
            <v>1</v>
          </cell>
          <cell r="M16">
            <v>76864</v>
          </cell>
          <cell r="N16">
            <v>909246</v>
          </cell>
          <cell r="O16">
            <v>419290</v>
          </cell>
          <cell r="P16">
            <v>0</v>
          </cell>
          <cell r="Q16">
            <v>0</v>
          </cell>
          <cell r="R16">
            <v>0</v>
          </cell>
          <cell r="S16">
            <v>0</v>
          </cell>
          <cell r="T16">
            <v>0</v>
          </cell>
        </row>
        <row r="17">
          <cell r="C17">
            <v>0</v>
          </cell>
          <cell r="D17" t="str">
            <v>HL.09</v>
          </cell>
          <cell r="E17" t="str">
            <v>Thay FCO, LB FCO, LA đường dây 3 pha</v>
          </cell>
          <cell r="H17" t="str">
            <v>1 cái</v>
          </cell>
          <cell r="K17">
            <v>0.8</v>
          </cell>
          <cell r="L17">
            <v>1</v>
          </cell>
          <cell r="M17">
            <v>154961</v>
          </cell>
          <cell r="N17">
            <v>1120717</v>
          </cell>
          <cell r="O17">
            <v>527045</v>
          </cell>
          <cell r="P17">
            <v>0</v>
          </cell>
          <cell r="Q17">
            <v>0</v>
          </cell>
          <cell r="R17">
            <v>0</v>
          </cell>
          <cell r="S17">
            <v>0</v>
          </cell>
          <cell r="T17">
            <v>0</v>
          </cell>
        </row>
        <row r="18">
          <cell r="C18">
            <v>0</v>
          </cell>
          <cell r="D18" t="str">
            <v>HL.10</v>
          </cell>
          <cell r="E18" t="str">
            <v>Thay DS, LBS, OS, Reclose đường dây 3 pha</v>
          </cell>
          <cell r="H18" t="str">
            <v>1 cái</v>
          </cell>
          <cell r="K18">
            <v>0.8</v>
          </cell>
          <cell r="L18">
            <v>1</v>
          </cell>
          <cell r="M18">
            <v>194787</v>
          </cell>
          <cell r="N18">
            <v>2484598</v>
          </cell>
          <cell r="O18">
            <v>982330</v>
          </cell>
          <cell r="P18">
            <v>0</v>
          </cell>
          <cell r="Q18">
            <v>0</v>
          </cell>
          <cell r="R18">
            <v>0</v>
          </cell>
          <cell r="S18">
            <v>0</v>
          </cell>
          <cell r="T18">
            <v>0</v>
          </cell>
        </row>
        <row r="19">
          <cell r="C19">
            <v>0</v>
          </cell>
          <cell r="D19" t="str">
            <v>HL.11</v>
          </cell>
          <cell r="E19" t="str">
            <v>Thay đà đối xứng trên trụ đường dây 3 pha</v>
          </cell>
          <cell r="H19" t="str">
            <v>1 bộ xà</v>
          </cell>
          <cell r="K19">
            <v>0.8</v>
          </cell>
          <cell r="L19">
            <v>1</v>
          </cell>
          <cell r="M19">
            <v>239412</v>
          </cell>
          <cell r="N19">
            <v>1855513</v>
          </cell>
          <cell r="O19">
            <v>790625</v>
          </cell>
          <cell r="P19">
            <v>0</v>
          </cell>
          <cell r="Q19">
            <v>0</v>
          </cell>
          <cell r="R19">
            <v>0</v>
          </cell>
          <cell r="S19">
            <v>0</v>
          </cell>
          <cell r="T19">
            <v>0</v>
          </cell>
        </row>
        <row r="20">
          <cell r="C20">
            <v>0</v>
          </cell>
          <cell r="D20" t="str">
            <v>HL.12</v>
          </cell>
          <cell r="E20" t="str">
            <v>Thay đà lệch trên trụ đường dây 3 pha</v>
          </cell>
          <cell r="H20" t="str">
            <v>1 bộ xà</v>
          </cell>
          <cell r="K20">
            <v>0.8</v>
          </cell>
          <cell r="L20">
            <v>1</v>
          </cell>
          <cell r="M20">
            <v>245165</v>
          </cell>
          <cell r="N20">
            <v>2045822</v>
          </cell>
          <cell r="O20">
            <v>886420</v>
          </cell>
          <cell r="P20">
            <v>0</v>
          </cell>
          <cell r="Q20">
            <v>0</v>
          </cell>
          <cell r="R20">
            <v>0</v>
          </cell>
          <cell r="S20">
            <v>0</v>
          </cell>
          <cell r="T20">
            <v>0</v>
          </cell>
        </row>
        <row r="21">
          <cell r="C21">
            <v>0</v>
          </cell>
          <cell r="D21" t="str">
            <v>HL.13</v>
          </cell>
          <cell r="E21" t="str">
            <v>Thay đà đôi trên trụ đường dây 3 pha</v>
          </cell>
          <cell r="H21" t="str">
            <v>1 bộ xà</v>
          </cell>
          <cell r="K21">
            <v>0.8</v>
          </cell>
          <cell r="L21">
            <v>1</v>
          </cell>
          <cell r="M21">
            <v>286522</v>
          </cell>
          <cell r="N21">
            <v>2236131</v>
          </cell>
          <cell r="O21">
            <v>982330</v>
          </cell>
          <cell r="P21">
            <v>0</v>
          </cell>
          <cell r="Q21">
            <v>0</v>
          </cell>
          <cell r="R21">
            <v>0</v>
          </cell>
          <cell r="S21">
            <v>0</v>
          </cell>
          <cell r="T21">
            <v>0</v>
          </cell>
        </row>
        <row r="22">
          <cell r="C22">
            <v>0</v>
          </cell>
          <cell r="D22" t="str">
            <v>HL.14</v>
          </cell>
          <cell r="E22" t="str">
            <v xml:space="preserve">Thay đà vertical trên trụ đường dây 3 pha </v>
          </cell>
          <cell r="H22" t="str">
            <v>1 bộ xà</v>
          </cell>
          <cell r="K22">
            <v>0.8</v>
          </cell>
          <cell r="L22">
            <v>1</v>
          </cell>
          <cell r="M22">
            <v>161239</v>
          </cell>
          <cell r="N22">
            <v>1427318</v>
          </cell>
          <cell r="O22">
            <v>586960</v>
          </cell>
          <cell r="P22">
            <v>0</v>
          </cell>
          <cell r="Q22">
            <v>0</v>
          </cell>
          <cell r="R22">
            <v>0</v>
          </cell>
          <cell r="S22">
            <v>0</v>
          </cell>
          <cell r="T22">
            <v>0</v>
          </cell>
        </row>
        <row r="23">
          <cell r="C23">
            <v>0</v>
          </cell>
          <cell r="D23" t="str">
            <v>HL.15</v>
          </cell>
          <cell r="E23" t="str">
            <v>Thay trụ đỡ đường dây 1 pha</v>
          </cell>
          <cell r="H23" t="str">
            <v>1 trụ</v>
          </cell>
          <cell r="K23">
            <v>0.8</v>
          </cell>
          <cell r="L23">
            <v>1</v>
          </cell>
          <cell r="M23">
            <v>232011</v>
          </cell>
          <cell r="N23">
            <v>2267849</v>
          </cell>
          <cell r="O23">
            <v>1148125</v>
          </cell>
          <cell r="P23">
            <v>0</v>
          </cell>
          <cell r="Q23">
            <v>0</v>
          </cell>
          <cell r="R23">
            <v>0</v>
          </cell>
          <cell r="S23">
            <v>0</v>
          </cell>
          <cell r="T23">
            <v>0</v>
          </cell>
        </row>
        <row r="24">
          <cell r="C24">
            <v>0</v>
          </cell>
          <cell r="D24" t="str">
            <v>HL.16</v>
          </cell>
          <cell r="E24" t="str">
            <v>Thay trụ đỡ đường dây 3 pha</v>
          </cell>
          <cell r="H24" t="str">
            <v>1 trụ</v>
          </cell>
          <cell r="K24">
            <v>0.8</v>
          </cell>
          <cell r="L24">
            <v>1</v>
          </cell>
          <cell r="M24">
            <v>327349</v>
          </cell>
          <cell r="N24">
            <v>2878436</v>
          </cell>
          <cell r="O24">
            <v>1411705</v>
          </cell>
          <cell r="P24">
            <v>0</v>
          </cell>
          <cell r="Q24">
            <v>0</v>
          </cell>
          <cell r="R24">
            <v>0</v>
          </cell>
          <cell r="S24">
            <v>0</v>
          </cell>
          <cell r="T24">
            <v>0</v>
          </cell>
        </row>
        <row r="25">
          <cell r="C25">
            <v>0</v>
          </cell>
          <cell r="D25" t="str">
            <v>HL.17</v>
          </cell>
          <cell r="E25" t="str">
            <v>Thay trụ cuối đường dây 1 pha</v>
          </cell>
          <cell r="H25" t="str">
            <v>1 trụ</v>
          </cell>
          <cell r="K25">
            <v>0.8</v>
          </cell>
          <cell r="L25">
            <v>1</v>
          </cell>
          <cell r="M25">
            <v>248404</v>
          </cell>
          <cell r="N25">
            <v>2762119</v>
          </cell>
          <cell r="O25">
            <v>1322046</v>
          </cell>
          <cell r="P25">
            <v>0</v>
          </cell>
          <cell r="Q25">
            <v>0</v>
          </cell>
          <cell r="R25">
            <v>0</v>
          </cell>
          <cell r="S25">
            <v>0</v>
          </cell>
          <cell r="T25">
            <v>0</v>
          </cell>
        </row>
        <row r="26">
          <cell r="C26">
            <v>0</v>
          </cell>
          <cell r="D26" t="str">
            <v>HL.18</v>
          </cell>
          <cell r="E26" t="str">
            <v>Thay trụ cuối đường dây 3 pha</v>
          </cell>
          <cell r="H26" t="str">
            <v>1 trụ</v>
          </cell>
          <cell r="K26">
            <v>0.8</v>
          </cell>
          <cell r="L26">
            <v>1</v>
          </cell>
          <cell r="M26">
            <v>395239</v>
          </cell>
          <cell r="N26">
            <v>3401786</v>
          </cell>
          <cell r="O26">
            <v>1585626</v>
          </cell>
          <cell r="P26">
            <v>0</v>
          </cell>
          <cell r="Q26">
            <v>0</v>
          </cell>
          <cell r="R26">
            <v>0</v>
          </cell>
          <cell r="S26">
            <v>0</v>
          </cell>
          <cell r="T26">
            <v>0</v>
          </cell>
        </row>
        <row r="27">
          <cell r="C27">
            <v>0</v>
          </cell>
          <cell r="D27" t="str">
            <v>HL.19</v>
          </cell>
          <cell r="E27" t="str">
            <v>Khai quang mé nhánh trên đường dây 3 pha</v>
          </cell>
          <cell r="H27" t="str">
            <v>1 vị trí</v>
          </cell>
          <cell r="K27">
            <v>0.8</v>
          </cell>
          <cell r="L27">
            <v>1</v>
          </cell>
          <cell r="M27">
            <v>123873</v>
          </cell>
          <cell r="N27">
            <v>507491</v>
          </cell>
          <cell r="O27">
            <v>215625</v>
          </cell>
          <cell r="P27">
            <v>0</v>
          </cell>
          <cell r="Q27">
            <v>0</v>
          </cell>
          <cell r="R27">
            <v>0</v>
          </cell>
          <cell r="S27">
            <v>0</v>
          </cell>
          <cell r="T27">
            <v>0</v>
          </cell>
        </row>
        <row r="28">
          <cell r="B28" t="str">
            <v>T1-2</v>
          </cell>
          <cell r="C28">
            <v>0</v>
          </cell>
          <cell r="D28">
            <v>0</v>
          </cell>
          <cell r="E28" t="str">
            <v>Nhánh 3P Hai Rô Ấp Bến Sắn (Phước Thiền 5B)</v>
          </cell>
          <cell r="P28">
            <v>0</v>
          </cell>
          <cell r="Q28">
            <v>0</v>
          </cell>
          <cell r="R28">
            <v>0</v>
          </cell>
          <cell r="S28">
            <v>0</v>
          </cell>
          <cell r="T28">
            <v>0</v>
          </cell>
        </row>
        <row r="29">
          <cell r="C29">
            <v>0</v>
          </cell>
          <cell r="D29" t="str">
            <v>HL.01</v>
          </cell>
          <cell r="E29" t="str">
            <v>Thay sứ đứng đường dây 1 pha</v>
          </cell>
          <cell r="H29" t="str">
            <v>1 sứ</v>
          </cell>
          <cell r="K29">
            <v>0.8</v>
          </cell>
          <cell r="L29">
            <v>1</v>
          </cell>
          <cell r="M29">
            <v>70522</v>
          </cell>
          <cell r="N29">
            <v>761236</v>
          </cell>
          <cell r="O29">
            <v>359375</v>
          </cell>
          <cell r="P29">
            <v>0</v>
          </cell>
          <cell r="Q29">
            <v>0</v>
          </cell>
          <cell r="R29">
            <v>0</v>
          </cell>
          <cell r="S29">
            <v>0</v>
          </cell>
          <cell r="T29">
            <v>0</v>
          </cell>
        </row>
        <row r="30">
          <cell r="C30">
            <v>0</v>
          </cell>
          <cell r="D30" t="str">
            <v>HL.02</v>
          </cell>
          <cell r="E30" t="str">
            <v>Thay sứ đứng đường dây 3 pha đối xứng</v>
          </cell>
          <cell r="H30" t="str">
            <v>3 sứ</v>
          </cell>
          <cell r="K30">
            <v>0.8</v>
          </cell>
          <cell r="L30">
            <v>1</v>
          </cell>
          <cell r="M30">
            <v>155508</v>
          </cell>
          <cell r="N30">
            <v>1327925</v>
          </cell>
          <cell r="O30">
            <v>608508</v>
          </cell>
          <cell r="P30">
            <v>0</v>
          </cell>
          <cell r="Q30">
            <v>0</v>
          </cell>
          <cell r="R30">
            <v>0</v>
          </cell>
          <cell r="S30">
            <v>0</v>
          </cell>
          <cell r="T30">
            <v>0</v>
          </cell>
        </row>
        <row r="31">
          <cell r="C31">
            <v>0</v>
          </cell>
          <cell r="D31" t="str">
            <v>HL.03</v>
          </cell>
          <cell r="E31" t="str">
            <v>Thay bộ 3 sứ đứng trên 3 xà lệch mắc song song</v>
          </cell>
          <cell r="H31" t="str">
            <v>3 sứ</v>
          </cell>
          <cell r="K31">
            <v>0.8</v>
          </cell>
          <cell r="L31">
            <v>1</v>
          </cell>
          <cell r="M31">
            <v>158292</v>
          </cell>
          <cell r="N31">
            <v>1378675</v>
          </cell>
          <cell r="O31">
            <v>637330</v>
          </cell>
          <cell r="P31">
            <v>0</v>
          </cell>
          <cell r="Q31">
            <v>0</v>
          </cell>
          <cell r="R31">
            <v>0</v>
          </cell>
          <cell r="S31">
            <v>0</v>
          </cell>
          <cell r="T31">
            <v>0</v>
          </cell>
        </row>
        <row r="32">
          <cell r="C32">
            <v>0</v>
          </cell>
          <cell r="D32" t="str">
            <v>HL.04</v>
          </cell>
          <cell r="E32" t="str">
            <v xml:space="preserve">Thay sứ treo đường dây 1 pha </v>
          </cell>
          <cell r="H32" t="str">
            <v>1 sứ</v>
          </cell>
          <cell r="K32">
            <v>0.8</v>
          </cell>
          <cell r="L32">
            <v>1</v>
          </cell>
          <cell r="M32">
            <v>85189</v>
          </cell>
          <cell r="N32">
            <v>972682</v>
          </cell>
          <cell r="O32">
            <v>455170</v>
          </cell>
          <cell r="P32">
            <v>0</v>
          </cell>
          <cell r="Q32">
            <v>0</v>
          </cell>
          <cell r="R32">
            <v>0</v>
          </cell>
          <cell r="S32">
            <v>0</v>
          </cell>
          <cell r="T32">
            <v>0</v>
          </cell>
        </row>
        <row r="33">
          <cell r="C33">
            <v>0</v>
          </cell>
          <cell r="D33" t="str">
            <v>HL.05</v>
          </cell>
          <cell r="E33" t="str">
            <v xml:space="preserve">Thay sứ treo đường dây 3 pha </v>
          </cell>
          <cell r="H33" t="str">
            <v>1 sứ</v>
          </cell>
          <cell r="K33">
            <v>0.8</v>
          </cell>
          <cell r="L33">
            <v>1</v>
          </cell>
          <cell r="M33">
            <v>162675</v>
          </cell>
          <cell r="N33">
            <v>1141854</v>
          </cell>
          <cell r="O33">
            <v>551080</v>
          </cell>
          <cell r="P33">
            <v>0</v>
          </cell>
          <cell r="Q33">
            <v>0</v>
          </cell>
          <cell r="R33">
            <v>0</v>
          </cell>
          <cell r="S33">
            <v>0</v>
          </cell>
          <cell r="T33">
            <v>0</v>
          </cell>
        </row>
        <row r="34">
          <cell r="C34">
            <v>0</v>
          </cell>
          <cell r="D34" t="str">
            <v>HL.06</v>
          </cell>
          <cell r="E34" t="str">
            <v>Thay cò lèo đấu nối đường dây 1 pha</v>
          </cell>
          <cell r="H34" t="str">
            <v>1 cò</v>
          </cell>
          <cell r="K34">
            <v>0.8</v>
          </cell>
          <cell r="L34">
            <v>1</v>
          </cell>
          <cell r="M34">
            <v>82413</v>
          </cell>
          <cell r="N34">
            <v>972682</v>
          </cell>
          <cell r="O34">
            <v>467245</v>
          </cell>
          <cell r="P34">
            <v>0</v>
          </cell>
          <cell r="Q34">
            <v>0</v>
          </cell>
          <cell r="R34">
            <v>0</v>
          </cell>
          <cell r="S34">
            <v>0</v>
          </cell>
          <cell r="T34">
            <v>0</v>
          </cell>
        </row>
        <row r="35">
          <cell r="C35">
            <v>0</v>
          </cell>
          <cell r="D35" t="str">
            <v>HL.07</v>
          </cell>
          <cell r="E35" t="str">
            <v>Thay cò lèo đường dây 3 pha, đấu nối đường dây 3 pha</v>
          </cell>
          <cell r="H35" t="str">
            <v>1 cò</v>
          </cell>
          <cell r="K35">
            <v>0.8</v>
          </cell>
          <cell r="L35">
            <v>1</v>
          </cell>
          <cell r="M35">
            <v>168557</v>
          </cell>
          <cell r="N35">
            <v>1184153</v>
          </cell>
          <cell r="O35">
            <v>539120</v>
          </cell>
          <cell r="P35">
            <v>0</v>
          </cell>
          <cell r="Q35">
            <v>0</v>
          </cell>
          <cell r="R35">
            <v>0</v>
          </cell>
          <cell r="S35">
            <v>0</v>
          </cell>
          <cell r="T35">
            <v>0</v>
          </cell>
        </row>
        <row r="36">
          <cell r="C36">
            <v>0</v>
          </cell>
          <cell r="D36" t="str">
            <v>HL.08</v>
          </cell>
          <cell r="E36" t="str">
            <v>Thay FCO, LB FCO, LA đường dây 1 pha</v>
          </cell>
          <cell r="H36" t="str">
            <v>1 cái</v>
          </cell>
          <cell r="K36">
            <v>0.8</v>
          </cell>
          <cell r="L36">
            <v>1</v>
          </cell>
          <cell r="M36">
            <v>76864</v>
          </cell>
          <cell r="N36">
            <v>909246</v>
          </cell>
          <cell r="O36">
            <v>419290</v>
          </cell>
          <cell r="P36">
            <v>0</v>
          </cell>
          <cell r="Q36">
            <v>0</v>
          </cell>
          <cell r="R36">
            <v>0</v>
          </cell>
          <cell r="S36">
            <v>0</v>
          </cell>
          <cell r="T36">
            <v>0</v>
          </cell>
        </row>
        <row r="37">
          <cell r="C37">
            <v>0</v>
          </cell>
          <cell r="D37" t="str">
            <v>HL.09</v>
          </cell>
          <cell r="E37" t="str">
            <v>Thay FCO, LB FCO, LA đường dây 3 pha</v>
          </cell>
          <cell r="H37" t="str">
            <v>1 cái</v>
          </cell>
          <cell r="K37">
            <v>0.8</v>
          </cell>
          <cell r="L37">
            <v>1</v>
          </cell>
          <cell r="M37">
            <v>154961</v>
          </cell>
          <cell r="N37">
            <v>1120717</v>
          </cell>
          <cell r="O37">
            <v>527045</v>
          </cell>
          <cell r="P37">
            <v>0</v>
          </cell>
          <cell r="Q37">
            <v>0</v>
          </cell>
          <cell r="R37">
            <v>0</v>
          </cell>
          <cell r="S37">
            <v>0</v>
          </cell>
          <cell r="T37">
            <v>0</v>
          </cell>
        </row>
        <row r="38">
          <cell r="C38">
            <v>0</v>
          </cell>
          <cell r="D38" t="str">
            <v>HL.10</v>
          </cell>
          <cell r="E38" t="str">
            <v>Thay DS, LBS, OS, Reclose đường dây 3 pha</v>
          </cell>
          <cell r="H38" t="str">
            <v>1 cái</v>
          </cell>
          <cell r="K38">
            <v>0.8</v>
          </cell>
          <cell r="L38">
            <v>1</v>
          </cell>
          <cell r="M38">
            <v>194787</v>
          </cell>
          <cell r="N38">
            <v>2484598</v>
          </cell>
          <cell r="O38">
            <v>982330</v>
          </cell>
          <cell r="P38">
            <v>0</v>
          </cell>
          <cell r="Q38">
            <v>0</v>
          </cell>
          <cell r="R38">
            <v>0</v>
          </cell>
          <cell r="S38">
            <v>0</v>
          </cell>
          <cell r="T38">
            <v>0</v>
          </cell>
        </row>
        <row r="39">
          <cell r="C39">
            <v>0</v>
          </cell>
          <cell r="D39" t="str">
            <v>HL.11</v>
          </cell>
          <cell r="E39" t="str">
            <v>Thay đà đối xứng trên trụ đường dây 3 pha</v>
          </cell>
          <cell r="H39" t="str">
            <v>1 bộ xà</v>
          </cell>
          <cell r="K39">
            <v>0.8</v>
          </cell>
          <cell r="L39">
            <v>1</v>
          </cell>
          <cell r="M39">
            <v>239412</v>
          </cell>
          <cell r="N39">
            <v>1855513</v>
          </cell>
          <cell r="O39">
            <v>790625</v>
          </cell>
          <cell r="P39">
            <v>0</v>
          </cell>
          <cell r="Q39">
            <v>0</v>
          </cell>
          <cell r="R39">
            <v>0</v>
          </cell>
          <cell r="S39">
            <v>0</v>
          </cell>
          <cell r="T39">
            <v>0</v>
          </cell>
        </row>
        <row r="40">
          <cell r="C40">
            <v>0</v>
          </cell>
          <cell r="D40" t="str">
            <v>HL.12</v>
          </cell>
          <cell r="E40" t="str">
            <v>Thay đà lệch trên trụ đường dây 3 pha</v>
          </cell>
          <cell r="H40" t="str">
            <v>1 bộ xà</v>
          </cell>
          <cell r="K40">
            <v>0.8</v>
          </cell>
          <cell r="L40">
            <v>1</v>
          </cell>
          <cell r="M40">
            <v>245165</v>
          </cell>
          <cell r="N40">
            <v>2045822</v>
          </cell>
          <cell r="O40">
            <v>886420</v>
          </cell>
          <cell r="P40">
            <v>0</v>
          </cell>
          <cell r="Q40">
            <v>0</v>
          </cell>
          <cell r="R40">
            <v>0</v>
          </cell>
          <cell r="S40">
            <v>0</v>
          </cell>
          <cell r="T40">
            <v>0</v>
          </cell>
        </row>
        <row r="41">
          <cell r="C41">
            <v>0</v>
          </cell>
          <cell r="D41" t="str">
            <v>HL.13</v>
          </cell>
          <cell r="E41" t="str">
            <v>Thay đà đôi trên trụ đường dây 3 pha</v>
          </cell>
          <cell r="H41" t="str">
            <v>1 bộ xà</v>
          </cell>
          <cell r="K41">
            <v>0.8</v>
          </cell>
          <cell r="L41">
            <v>1</v>
          </cell>
          <cell r="M41">
            <v>286522</v>
          </cell>
          <cell r="N41">
            <v>2236131</v>
          </cell>
          <cell r="O41">
            <v>982330</v>
          </cell>
          <cell r="P41">
            <v>0</v>
          </cell>
          <cell r="Q41">
            <v>0</v>
          </cell>
          <cell r="R41">
            <v>0</v>
          </cell>
          <cell r="S41">
            <v>0</v>
          </cell>
          <cell r="T41">
            <v>0</v>
          </cell>
        </row>
        <row r="42">
          <cell r="C42">
            <v>0</v>
          </cell>
          <cell r="D42" t="str">
            <v>HL.14</v>
          </cell>
          <cell r="E42" t="str">
            <v xml:space="preserve">Thay đà vertical trên trụ đường dây 3 pha </v>
          </cell>
          <cell r="H42" t="str">
            <v>1 bộ xà</v>
          </cell>
          <cell r="K42">
            <v>0.8</v>
          </cell>
          <cell r="L42">
            <v>1</v>
          </cell>
          <cell r="M42">
            <v>161239</v>
          </cell>
          <cell r="N42">
            <v>1427318</v>
          </cell>
          <cell r="O42">
            <v>586960</v>
          </cell>
          <cell r="P42">
            <v>0</v>
          </cell>
          <cell r="Q42">
            <v>0</v>
          </cell>
          <cell r="R42">
            <v>0</v>
          </cell>
          <cell r="S42">
            <v>0</v>
          </cell>
          <cell r="T42">
            <v>0</v>
          </cell>
        </row>
        <row r="43">
          <cell r="C43">
            <v>0</v>
          </cell>
          <cell r="D43" t="str">
            <v>HL.15</v>
          </cell>
          <cell r="E43" t="str">
            <v>Thay trụ đỡ đường dây 1 pha</v>
          </cell>
          <cell r="H43" t="str">
            <v>1 trụ</v>
          </cell>
          <cell r="K43">
            <v>0.8</v>
          </cell>
          <cell r="L43">
            <v>1</v>
          </cell>
          <cell r="M43">
            <v>232011</v>
          </cell>
          <cell r="N43">
            <v>2267849</v>
          </cell>
          <cell r="O43">
            <v>1148125</v>
          </cell>
          <cell r="P43">
            <v>0</v>
          </cell>
          <cell r="Q43">
            <v>0</v>
          </cell>
          <cell r="R43">
            <v>0</v>
          </cell>
          <cell r="S43">
            <v>0</v>
          </cell>
          <cell r="T43">
            <v>0</v>
          </cell>
        </row>
        <row r="44">
          <cell r="C44">
            <v>0</v>
          </cell>
          <cell r="D44" t="str">
            <v>HL.16</v>
          </cell>
          <cell r="E44" t="str">
            <v>Thay trụ đỡ đường dây 3 pha</v>
          </cell>
          <cell r="H44" t="str">
            <v>1 trụ</v>
          </cell>
          <cell r="K44">
            <v>0.8</v>
          </cell>
          <cell r="L44">
            <v>1</v>
          </cell>
          <cell r="M44">
            <v>327349</v>
          </cell>
          <cell r="N44">
            <v>2878436</v>
          </cell>
          <cell r="O44">
            <v>1411705</v>
          </cell>
          <cell r="P44">
            <v>0</v>
          </cell>
          <cell r="Q44">
            <v>0</v>
          </cell>
          <cell r="R44">
            <v>0</v>
          </cell>
          <cell r="S44">
            <v>0</v>
          </cell>
          <cell r="T44">
            <v>0</v>
          </cell>
        </row>
        <row r="45">
          <cell r="C45">
            <v>0</v>
          </cell>
          <cell r="D45" t="str">
            <v>HL.17</v>
          </cell>
          <cell r="E45" t="str">
            <v>Thay trụ cuối đường dây 1 pha</v>
          </cell>
          <cell r="H45" t="str">
            <v>1 trụ</v>
          </cell>
          <cell r="K45">
            <v>0.8</v>
          </cell>
          <cell r="L45">
            <v>1</v>
          </cell>
          <cell r="M45">
            <v>248404</v>
          </cell>
          <cell r="N45">
            <v>2762119</v>
          </cell>
          <cell r="O45">
            <v>1322046</v>
          </cell>
          <cell r="P45">
            <v>0</v>
          </cell>
          <cell r="Q45">
            <v>0</v>
          </cell>
          <cell r="R45">
            <v>0</v>
          </cell>
          <cell r="S45">
            <v>0</v>
          </cell>
          <cell r="T45">
            <v>0</v>
          </cell>
        </row>
        <row r="46">
          <cell r="C46">
            <v>0</v>
          </cell>
          <cell r="D46" t="str">
            <v>HL.18</v>
          </cell>
          <cell r="E46" t="str">
            <v>Thay trụ cuối đường dây 3 pha</v>
          </cell>
          <cell r="H46" t="str">
            <v>1 trụ</v>
          </cell>
          <cell r="K46">
            <v>0.8</v>
          </cell>
          <cell r="L46">
            <v>1</v>
          </cell>
          <cell r="M46">
            <v>395239</v>
          </cell>
          <cell r="N46">
            <v>3401786</v>
          </cell>
          <cell r="O46">
            <v>1585626</v>
          </cell>
          <cell r="P46">
            <v>0</v>
          </cell>
          <cell r="Q46">
            <v>0</v>
          </cell>
          <cell r="R46">
            <v>0</v>
          </cell>
          <cell r="S46">
            <v>0</v>
          </cell>
          <cell r="T46">
            <v>0</v>
          </cell>
        </row>
        <row r="47">
          <cell r="C47">
            <v>0</v>
          </cell>
          <cell r="D47" t="str">
            <v>HL.19</v>
          </cell>
          <cell r="E47" t="str">
            <v>Khai quang mé nhánh trên đường dây 3 pha</v>
          </cell>
          <cell r="H47" t="str">
            <v>1 vị trí</v>
          </cell>
          <cell r="K47">
            <v>0.8</v>
          </cell>
          <cell r="L47">
            <v>1</v>
          </cell>
          <cell r="M47">
            <v>123873</v>
          </cell>
          <cell r="N47">
            <v>507491</v>
          </cell>
          <cell r="O47">
            <v>215625</v>
          </cell>
          <cell r="P47">
            <v>0</v>
          </cell>
          <cell r="Q47">
            <v>0</v>
          </cell>
          <cell r="R47">
            <v>0</v>
          </cell>
          <cell r="S47">
            <v>0</v>
          </cell>
          <cell r="T47">
            <v>0</v>
          </cell>
        </row>
        <row r="48">
          <cell r="B48" t="str">
            <v>T1-3</v>
          </cell>
          <cell r="C48">
            <v>0</v>
          </cell>
          <cell r="D48">
            <v>0</v>
          </cell>
          <cell r="E48" t="str">
            <v>Nhánh 3P Nhà Thờ Phú Hội Nối Dài (Đất Mới 1A)</v>
          </cell>
          <cell r="P48">
            <v>0</v>
          </cell>
          <cell r="Q48">
            <v>0</v>
          </cell>
          <cell r="R48">
            <v>0</v>
          </cell>
          <cell r="S48">
            <v>0</v>
          </cell>
          <cell r="T48">
            <v>0</v>
          </cell>
        </row>
        <row r="49">
          <cell r="C49">
            <v>0</v>
          </cell>
          <cell r="D49" t="str">
            <v>HL.01</v>
          </cell>
          <cell r="E49" t="str">
            <v>Thay sứ đứng đường dây 1 pha</v>
          </cell>
          <cell r="H49" t="str">
            <v>1 sứ</v>
          </cell>
          <cell r="K49">
            <v>0.8</v>
          </cell>
          <cell r="L49">
            <v>1</v>
          </cell>
          <cell r="M49">
            <v>70522</v>
          </cell>
          <cell r="N49">
            <v>761236</v>
          </cell>
          <cell r="O49">
            <v>359375</v>
          </cell>
          <cell r="P49">
            <v>0</v>
          </cell>
          <cell r="Q49">
            <v>0</v>
          </cell>
          <cell r="R49">
            <v>0</v>
          </cell>
          <cell r="S49">
            <v>0</v>
          </cell>
          <cell r="T49">
            <v>0</v>
          </cell>
        </row>
        <row r="50">
          <cell r="C50">
            <v>0</v>
          </cell>
          <cell r="D50" t="str">
            <v>HL.02</v>
          </cell>
          <cell r="E50" t="str">
            <v>Thay sứ đứng đường dây 3 pha đối xứng</v>
          </cell>
          <cell r="H50" t="str">
            <v>3 sứ</v>
          </cell>
          <cell r="K50">
            <v>0.8</v>
          </cell>
          <cell r="L50">
            <v>1</v>
          </cell>
          <cell r="M50">
            <v>155508</v>
          </cell>
          <cell r="N50">
            <v>1327925</v>
          </cell>
          <cell r="O50">
            <v>608508</v>
          </cell>
          <cell r="P50">
            <v>0</v>
          </cell>
          <cell r="Q50">
            <v>0</v>
          </cell>
          <cell r="R50">
            <v>0</v>
          </cell>
          <cell r="S50">
            <v>0</v>
          </cell>
          <cell r="T50">
            <v>0</v>
          </cell>
        </row>
        <row r="51">
          <cell r="C51">
            <v>0</v>
          </cell>
          <cell r="D51" t="str">
            <v>HL.03</v>
          </cell>
          <cell r="E51" t="str">
            <v>Thay bộ 3 sứ đứng trên 3 xà lệch mắc song song</v>
          </cell>
          <cell r="H51" t="str">
            <v>3 sứ</v>
          </cell>
          <cell r="K51">
            <v>0.8</v>
          </cell>
          <cell r="L51">
            <v>1</v>
          </cell>
          <cell r="M51">
            <v>158292</v>
          </cell>
          <cell r="N51">
            <v>1378675</v>
          </cell>
          <cell r="O51">
            <v>637330</v>
          </cell>
          <cell r="P51">
            <v>0</v>
          </cell>
          <cell r="Q51">
            <v>0</v>
          </cell>
          <cell r="R51">
            <v>0</v>
          </cell>
          <cell r="S51">
            <v>0</v>
          </cell>
          <cell r="T51">
            <v>0</v>
          </cell>
        </row>
        <row r="52">
          <cell r="C52">
            <v>0</v>
          </cell>
          <cell r="D52" t="str">
            <v>HL.04</v>
          </cell>
          <cell r="E52" t="str">
            <v xml:space="preserve">Thay sứ treo đường dây 1 pha </v>
          </cell>
          <cell r="H52" t="str">
            <v>1 sứ</v>
          </cell>
          <cell r="K52">
            <v>0.8</v>
          </cell>
          <cell r="L52">
            <v>1</v>
          </cell>
          <cell r="M52">
            <v>85189</v>
          </cell>
          <cell r="N52">
            <v>972682</v>
          </cell>
          <cell r="O52">
            <v>455170</v>
          </cell>
          <cell r="P52">
            <v>0</v>
          </cell>
          <cell r="Q52">
            <v>0</v>
          </cell>
          <cell r="R52">
            <v>0</v>
          </cell>
          <cell r="S52">
            <v>0</v>
          </cell>
          <cell r="T52">
            <v>0</v>
          </cell>
        </row>
        <row r="53">
          <cell r="C53">
            <v>0</v>
          </cell>
          <cell r="D53" t="str">
            <v>HL.05</v>
          </cell>
          <cell r="E53" t="str">
            <v xml:space="preserve">Thay sứ treo đường dây 3 pha </v>
          </cell>
          <cell r="H53" t="str">
            <v>1 sứ</v>
          </cell>
          <cell r="K53">
            <v>0.8</v>
          </cell>
          <cell r="L53">
            <v>1</v>
          </cell>
          <cell r="M53">
            <v>162675</v>
          </cell>
          <cell r="N53">
            <v>1141854</v>
          </cell>
          <cell r="O53">
            <v>551080</v>
          </cell>
          <cell r="P53">
            <v>0</v>
          </cell>
          <cell r="Q53">
            <v>0</v>
          </cell>
          <cell r="R53">
            <v>0</v>
          </cell>
          <cell r="S53">
            <v>0</v>
          </cell>
          <cell r="T53">
            <v>0</v>
          </cell>
        </row>
        <row r="54">
          <cell r="C54">
            <v>0</v>
          </cell>
          <cell r="D54" t="str">
            <v>HL.06</v>
          </cell>
          <cell r="E54" t="str">
            <v>Thay cò lèo đấu nối đường dây 1 pha</v>
          </cell>
          <cell r="H54" t="str">
            <v>1 cò</v>
          </cell>
          <cell r="K54">
            <v>0.8</v>
          </cell>
          <cell r="L54">
            <v>1</v>
          </cell>
          <cell r="M54">
            <v>82413</v>
          </cell>
          <cell r="N54">
            <v>972682</v>
          </cell>
          <cell r="O54">
            <v>467245</v>
          </cell>
          <cell r="P54">
            <v>0</v>
          </cell>
          <cell r="Q54">
            <v>0</v>
          </cell>
          <cell r="R54">
            <v>0</v>
          </cell>
          <cell r="S54">
            <v>0</v>
          </cell>
          <cell r="T54">
            <v>0</v>
          </cell>
        </row>
        <row r="55">
          <cell r="C55">
            <v>0</v>
          </cell>
          <cell r="D55" t="str">
            <v>HL.07</v>
          </cell>
          <cell r="E55" t="str">
            <v>Thay cò lèo đường dây 3 pha, đấu nối đường dây 3 pha</v>
          </cell>
          <cell r="H55" t="str">
            <v>1 cò</v>
          </cell>
          <cell r="K55">
            <v>0.8</v>
          </cell>
          <cell r="L55">
            <v>1</v>
          </cell>
          <cell r="M55">
            <v>168557</v>
          </cell>
          <cell r="N55">
            <v>1184153</v>
          </cell>
          <cell r="O55">
            <v>539120</v>
          </cell>
          <cell r="P55">
            <v>0</v>
          </cell>
          <cell r="Q55">
            <v>0</v>
          </cell>
          <cell r="R55">
            <v>0</v>
          </cell>
          <cell r="S55">
            <v>0</v>
          </cell>
          <cell r="T55">
            <v>0</v>
          </cell>
        </row>
        <row r="56">
          <cell r="C56">
            <v>0</v>
          </cell>
          <cell r="D56" t="str">
            <v>HL.08</v>
          </cell>
          <cell r="E56" t="str">
            <v>Thay FCO, LB FCO, LA đường dây 1 pha</v>
          </cell>
          <cell r="H56" t="str">
            <v>1 cái</v>
          </cell>
          <cell r="K56">
            <v>0.8</v>
          </cell>
          <cell r="L56">
            <v>1</v>
          </cell>
          <cell r="M56">
            <v>76864</v>
          </cell>
          <cell r="N56">
            <v>909246</v>
          </cell>
          <cell r="O56">
            <v>419290</v>
          </cell>
          <cell r="P56">
            <v>0</v>
          </cell>
          <cell r="Q56">
            <v>0</v>
          </cell>
          <cell r="R56">
            <v>0</v>
          </cell>
          <cell r="S56">
            <v>0</v>
          </cell>
          <cell r="T56">
            <v>0</v>
          </cell>
        </row>
        <row r="57">
          <cell r="C57">
            <v>0</v>
          </cell>
          <cell r="D57" t="str">
            <v>HL.09</v>
          </cell>
          <cell r="E57" t="str">
            <v>Thay FCO, LB FCO, LA đường dây 3 pha</v>
          </cell>
          <cell r="H57" t="str">
            <v>1 cái</v>
          </cell>
          <cell r="K57">
            <v>0.8</v>
          </cell>
          <cell r="L57">
            <v>1</v>
          </cell>
          <cell r="M57">
            <v>154961</v>
          </cell>
          <cell r="N57">
            <v>1120717</v>
          </cell>
          <cell r="O57">
            <v>527045</v>
          </cell>
          <cell r="P57">
            <v>0</v>
          </cell>
          <cell r="Q57">
            <v>0</v>
          </cell>
          <cell r="R57">
            <v>0</v>
          </cell>
          <cell r="S57">
            <v>0</v>
          </cell>
          <cell r="T57">
            <v>0</v>
          </cell>
        </row>
        <row r="58">
          <cell r="C58">
            <v>0</v>
          </cell>
          <cell r="D58" t="str">
            <v>HL.10</v>
          </cell>
          <cell r="E58" t="str">
            <v>Thay DS, LBS, OS, Reclose đường dây 3 pha</v>
          </cell>
          <cell r="H58" t="str">
            <v>1 cái</v>
          </cell>
          <cell r="K58">
            <v>0.8</v>
          </cell>
          <cell r="L58">
            <v>1</v>
          </cell>
          <cell r="M58">
            <v>194787</v>
          </cell>
          <cell r="N58">
            <v>2484598</v>
          </cell>
          <cell r="O58">
            <v>982330</v>
          </cell>
          <cell r="P58">
            <v>0</v>
          </cell>
          <cell r="Q58">
            <v>0</v>
          </cell>
          <cell r="R58">
            <v>0</v>
          </cell>
          <cell r="S58">
            <v>0</v>
          </cell>
          <cell r="T58">
            <v>0</v>
          </cell>
        </row>
        <row r="59">
          <cell r="C59">
            <v>0</v>
          </cell>
          <cell r="D59" t="str">
            <v>HL.11</v>
          </cell>
          <cell r="E59" t="str">
            <v>Thay đà đối xứng trên trụ đường dây 3 pha</v>
          </cell>
          <cell r="H59" t="str">
            <v>1 bộ xà</v>
          </cell>
          <cell r="K59">
            <v>0.8</v>
          </cell>
          <cell r="L59">
            <v>1</v>
          </cell>
          <cell r="M59">
            <v>239412</v>
          </cell>
          <cell r="N59">
            <v>1855513</v>
          </cell>
          <cell r="O59">
            <v>790625</v>
          </cell>
          <cell r="P59">
            <v>0</v>
          </cell>
          <cell r="Q59">
            <v>0</v>
          </cell>
          <cell r="R59">
            <v>0</v>
          </cell>
          <cell r="S59">
            <v>0</v>
          </cell>
          <cell r="T59">
            <v>0</v>
          </cell>
        </row>
        <row r="60">
          <cell r="C60">
            <v>0</v>
          </cell>
          <cell r="D60" t="str">
            <v>HL.12</v>
          </cell>
          <cell r="E60" t="str">
            <v>Thay đà lệch trên trụ đường dây 3 pha</v>
          </cell>
          <cell r="H60" t="str">
            <v>1 bộ xà</v>
          </cell>
          <cell r="K60">
            <v>0.8</v>
          </cell>
          <cell r="L60">
            <v>1</v>
          </cell>
          <cell r="M60">
            <v>245165</v>
          </cell>
          <cell r="N60">
            <v>2045822</v>
          </cell>
          <cell r="O60">
            <v>886420</v>
          </cell>
          <cell r="P60">
            <v>0</v>
          </cell>
          <cell r="Q60">
            <v>0</v>
          </cell>
          <cell r="R60">
            <v>0</v>
          </cell>
          <cell r="S60">
            <v>0</v>
          </cell>
          <cell r="T60">
            <v>0</v>
          </cell>
        </row>
        <row r="61">
          <cell r="C61">
            <v>0</v>
          </cell>
          <cell r="D61" t="str">
            <v>HL.13</v>
          </cell>
          <cell r="E61" t="str">
            <v>Thay đà đôi trên trụ đường dây 3 pha</v>
          </cell>
          <cell r="H61" t="str">
            <v>1 bộ xà</v>
          </cell>
          <cell r="K61">
            <v>0.8</v>
          </cell>
          <cell r="L61">
            <v>1</v>
          </cell>
          <cell r="M61">
            <v>286522</v>
          </cell>
          <cell r="N61">
            <v>2236131</v>
          </cell>
          <cell r="O61">
            <v>982330</v>
          </cell>
          <cell r="P61">
            <v>0</v>
          </cell>
          <cell r="Q61">
            <v>0</v>
          </cell>
          <cell r="R61">
            <v>0</v>
          </cell>
          <cell r="S61">
            <v>0</v>
          </cell>
          <cell r="T61">
            <v>0</v>
          </cell>
        </row>
        <row r="62">
          <cell r="C62">
            <v>0</v>
          </cell>
          <cell r="D62" t="str">
            <v>HL.14</v>
          </cell>
          <cell r="E62" t="str">
            <v xml:space="preserve">Thay đà vertical trên trụ đường dây 3 pha </v>
          </cell>
          <cell r="H62" t="str">
            <v>1 bộ xà</v>
          </cell>
          <cell r="K62">
            <v>0.8</v>
          </cell>
          <cell r="L62">
            <v>1</v>
          </cell>
          <cell r="M62">
            <v>161239</v>
          </cell>
          <cell r="N62">
            <v>1427318</v>
          </cell>
          <cell r="O62">
            <v>586960</v>
          </cell>
          <cell r="P62">
            <v>0</v>
          </cell>
          <cell r="Q62">
            <v>0</v>
          </cell>
          <cell r="R62">
            <v>0</v>
          </cell>
          <cell r="S62">
            <v>0</v>
          </cell>
          <cell r="T62">
            <v>0</v>
          </cell>
        </row>
        <row r="63">
          <cell r="C63">
            <v>0</v>
          </cell>
          <cell r="D63" t="str">
            <v>HL.15</v>
          </cell>
          <cell r="E63" t="str">
            <v>Thay trụ đỡ đường dây 1 pha</v>
          </cell>
          <cell r="H63" t="str">
            <v>1 trụ</v>
          </cell>
          <cell r="K63">
            <v>0.8</v>
          </cell>
          <cell r="L63">
            <v>1</v>
          </cell>
          <cell r="M63">
            <v>232011</v>
          </cell>
          <cell r="N63">
            <v>2267849</v>
          </cell>
          <cell r="O63">
            <v>1148125</v>
          </cell>
          <cell r="P63">
            <v>0</v>
          </cell>
          <cell r="Q63">
            <v>0</v>
          </cell>
          <cell r="R63">
            <v>0</v>
          </cell>
          <cell r="S63">
            <v>0</v>
          </cell>
          <cell r="T63">
            <v>0</v>
          </cell>
        </row>
        <row r="64">
          <cell r="C64">
            <v>0</v>
          </cell>
          <cell r="D64" t="str">
            <v>HL.16</v>
          </cell>
          <cell r="E64" t="str">
            <v>Thay trụ đỡ đường dây 3 pha</v>
          </cell>
          <cell r="H64" t="str">
            <v>1 trụ</v>
          </cell>
          <cell r="K64">
            <v>0.8</v>
          </cell>
          <cell r="L64">
            <v>1</v>
          </cell>
          <cell r="M64">
            <v>327349</v>
          </cell>
          <cell r="N64">
            <v>2878436</v>
          </cell>
          <cell r="O64">
            <v>1411705</v>
          </cell>
          <cell r="P64">
            <v>0</v>
          </cell>
          <cell r="Q64">
            <v>0</v>
          </cell>
          <cell r="R64">
            <v>0</v>
          </cell>
          <cell r="S64">
            <v>0</v>
          </cell>
          <cell r="T64">
            <v>0</v>
          </cell>
        </row>
        <row r="65">
          <cell r="C65">
            <v>0</v>
          </cell>
          <cell r="D65" t="str">
            <v>HL.17</v>
          </cell>
          <cell r="E65" t="str">
            <v>Thay trụ cuối đường dây 1 pha</v>
          </cell>
          <cell r="H65" t="str">
            <v>1 trụ</v>
          </cell>
          <cell r="K65">
            <v>0.8</v>
          </cell>
          <cell r="L65">
            <v>1</v>
          </cell>
          <cell r="M65">
            <v>248404</v>
          </cell>
          <cell r="N65">
            <v>2762119</v>
          </cell>
          <cell r="O65">
            <v>1322046</v>
          </cell>
          <cell r="P65">
            <v>0</v>
          </cell>
          <cell r="Q65">
            <v>0</v>
          </cell>
          <cell r="R65">
            <v>0</v>
          </cell>
          <cell r="S65">
            <v>0</v>
          </cell>
          <cell r="T65">
            <v>0</v>
          </cell>
        </row>
        <row r="66">
          <cell r="C66">
            <v>0</v>
          </cell>
          <cell r="D66" t="str">
            <v>HL.18</v>
          </cell>
          <cell r="E66" t="str">
            <v>Thay trụ cuối đường dây 3 pha</v>
          </cell>
          <cell r="H66" t="str">
            <v>1 trụ</v>
          </cell>
          <cell r="K66">
            <v>0.8</v>
          </cell>
          <cell r="L66">
            <v>1</v>
          </cell>
          <cell r="M66">
            <v>395239</v>
          </cell>
          <cell r="N66">
            <v>3401786</v>
          </cell>
          <cell r="O66">
            <v>1585626</v>
          </cell>
          <cell r="P66">
            <v>0</v>
          </cell>
          <cell r="Q66">
            <v>0</v>
          </cell>
          <cell r="R66">
            <v>0</v>
          </cell>
          <cell r="S66">
            <v>0</v>
          </cell>
          <cell r="T66">
            <v>0</v>
          </cell>
        </row>
        <row r="67">
          <cell r="C67">
            <v>0</v>
          </cell>
          <cell r="D67" t="str">
            <v>HL.19</v>
          </cell>
          <cell r="E67" t="str">
            <v>Khai quang mé nhánh trên đường dây 3 pha</v>
          </cell>
          <cell r="H67" t="str">
            <v>1 vị trí</v>
          </cell>
          <cell r="K67">
            <v>0.8</v>
          </cell>
          <cell r="L67">
            <v>1</v>
          </cell>
          <cell r="M67">
            <v>123873</v>
          </cell>
          <cell r="N67">
            <v>507491</v>
          </cell>
          <cell r="O67">
            <v>215625</v>
          </cell>
          <cell r="P67">
            <v>0</v>
          </cell>
          <cell r="Q67">
            <v>0</v>
          </cell>
          <cell r="R67">
            <v>0</v>
          </cell>
          <cell r="S67">
            <v>0</v>
          </cell>
          <cell r="T67">
            <v>0</v>
          </cell>
        </row>
        <row r="68">
          <cell r="B68" t="str">
            <v>T1-4</v>
          </cell>
          <cell r="C68">
            <v>0</v>
          </cell>
          <cell r="D68">
            <v>0</v>
          </cell>
          <cell r="E68" t="str">
            <v>Nhánh 3P Đất Mới 2 Nối Dài(Đất Mới 2A)</v>
          </cell>
          <cell r="P68">
            <v>0</v>
          </cell>
          <cell r="Q68">
            <v>0</v>
          </cell>
          <cell r="R68">
            <v>0</v>
          </cell>
          <cell r="S68">
            <v>0</v>
          </cell>
          <cell r="T68">
            <v>0</v>
          </cell>
        </row>
        <row r="69">
          <cell r="C69">
            <v>0</v>
          </cell>
          <cell r="D69" t="str">
            <v>HL.01</v>
          </cell>
          <cell r="E69" t="str">
            <v>Thay sứ đứng đường dây 1 pha</v>
          </cell>
          <cell r="H69" t="str">
            <v>1 sứ</v>
          </cell>
          <cell r="K69">
            <v>0.8</v>
          </cell>
          <cell r="L69">
            <v>1</v>
          </cell>
          <cell r="M69">
            <v>70522</v>
          </cell>
          <cell r="N69">
            <v>761236</v>
          </cell>
          <cell r="O69">
            <v>359375</v>
          </cell>
          <cell r="P69">
            <v>0</v>
          </cell>
          <cell r="Q69">
            <v>0</v>
          </cell>
          <cell r="R69">
            <v>0</v>
          </cell>
          <cell r="S69">
            <v>0</v>
          </cell>
          <cell r="T69">
            <v>0</v>
          </cell>
        </row>
        <row r="70">
          <cell r="C70">
            <v>0</v>
          </cell>
          <cell r="D70" t="str">
            <v>HL.02</v>
          </cell>
          <cell r="E70" t="str">
            <v>Thay sứ đứng đường dây 3 pha đối xứng</v>
          </cell>
          <cell r="H70" t="str">
            <v>3 sứ</v>
          </cell>
          <cell r="K70">
            <v>0.8</v>
          </cell>
          <cell r="L70">
            <v>1</v>
          </cell>
          <cell r="M70">
            <v>155508</v>
          </cell>
          <cell r="N70">
            <v>1327925</v>
          </cell>
          <cell r="O70">
            <v>608508</v>
          </cell>
          <cell r="P70">
            <v>0</v>
          </cell>
          <cell r="Q70">
            <v>0</v>
          </cell>
          <cell r="R70">
            <v>0</v>
          </cell>
          <cell r="S70">
            <v>0</v>
          </cell>
          <cell r="T70">
            <v>0</v>
          </cell>
        </row>
        <row r="71">
          <cell r="C71">
            <v>0</v>
          </cell>
          <cell r="D71" t="str">
            <v>HL.03</v>
          </cell>
          <cell r="E71" t="str">
            <v>Thay bộ 3 sứ đứng trên 3 xà lệch mắc song song</v>
          </cell>
          <cell r="H71" t="str">
            <v>3 sứ</v>
          </cell>
          <cell r="K71">
            <v>0.8</v>
          </cell>
          <cell r="L71">
            <v>1</v>
          </cell>
          <cell r="M71">
            <v>158292</v>
          </cell>
          <cell r="N71">
            <v>1378675</v>
          </cell>
          <cell r="O71">
            <v>637330</v>
          </cell>
          <cell r="P71">
            <v>0</v>
          </cell>
          <cell r="Q71">
            <v>0</v>
          </cell>
          <cell r="R71">
            <v>0</v>
          </cell>
          <cell r="S71">
            <v>0</v>
          </cell>
          <cell r="T71">
            <v>0</v>
          </cell>
        </row>
        <row r="72">
          <cell r="C72">
            <v>0</v>
          </cell>
          <cell r="D72" t="str">
            <v>HL.04</v>
          </cell>
          <cell r="E72" t="str">
            <v xml:space="preserve">Thay sứ treo đường dây 1 pha </v>
          </cell>
          <cell r="H72" t="str">
            <v>1 sứ</v>
          </cell>
          <cell r="K72">
            <v>0.8</v>
          </cell>
          <cell r="L72">
            <v>1</v>
          </cell>
          <cell r="M72">
            <v>85189</v>
          </cell>
          <cell r="N72">
            <v>972682</v>
          </cell>
          <cell r="O72">
            <v>455170</v>
          </cell>
          <cell r="P72">
            <v>0</v>
          </cell>
          <cell r="Q72">
            <v>0</v>
          </cell>
          <cell r="R72">
            <v>0</v>
          </cell>
          <cell r="S72">
            <v>0</v>
          </cell>
          <cell r="T72">
            <v>0</v>
          </cell>
        </row>
        <row r="73">
          <cell r="C73">
            <v>0</v>
          </cell>
          <cell r="D73" t="str">
            <v>HL.05</v>
          </cell>
          <cell r="E73" t="str">
            <v xml:space="preserve">Thay sứ treo đường dây 3 pha </v>
          </cell>
          <cell r="H73" t="str">
            <v>1 sứ</v>
          </cell>
          <cell r="K73">
            <v>0.8</v>
          </cell>
          <cell r="L73">
            <v>1</v>
          </cell>
          <cell r="M73">
            <v>162675</v>
          </cell>
          <cell r="N73">
            <v>1141854</v>
          </cell>
          <cell r="O73">
            <v>551080</v>
          </cell>
          <cell r="P73">
            <v>0</v>
          </cell>
          <cell r="Q73">
            <v>0</v>
          </cell>
          <cell r="R73">
            <v>0</v>
          </cell>
          <cell r="S73">
            <v>0</v>
          </cell>
          <cell r="T73">
            <v>0</v>
          </cell>
        </row>
        <row r="74">
          <cell r="C74">
            <v>0</v>
          </cell>
          <cell r="D74" t="str">
            <v>HL.06</v>
          </cell>
          <cell r="E74" t="str">
            <v>Thay cò lèo đấu nối đường dây 1 pha</v>
          </cell>
          <cell r="H74" t="str">
            <v>1 cò</v>
          </cell>
          <cell r="K74">
            <v>0.8</v>
          </cell>
          <cell r="L74">
            <v>1</v>
          </cell>
          <cell r="M74">
            <v>82413</v>
          </cell>
          <cell r="N74">
            <v>972682</v>
          </cell>
          <cell r="O74">
            <v>467245</v>
          </cell>
          <cell r="P74">
            <v>0</v>
          </cell>
          <cell r="Q74">
            <v>0</v>
          </cell>
          <cell r="R74">
            <v>0</v>
          </cell>
          <cell r="S74">
            <v>0</v>
          </cell>
          <cell r="T74">
            <v>0</v>
          </cell>
        </row>
        <row r="75">
          <cell r="C75">
            <v>0</v>
          </cell>
          <cell r="D75" t="str">
            <v>HL.07</v>
          </cell>
          <cell r="E75" t="str">
            <v>Thay cò lèo đường dây 3 pha, đấu nối đường dây 3 pha</v>
          </cell>
          <cell r="H75" t="str">
            <v>1 cò</v>
          </cell>
          <cell r="K75">
            <v>0.8</v>
          </cell>
          <cell r="L75">
            <v>1</v>
          </cell>
          <cell r="M75">
            <v>168557</v>
          </cell>
          <cell r="N75">
            <v>1184153</v>
          </cell>
          <cell r="O75">
            <v>539120</v>
          </cell>
          <cell r="P75">
            <v>0</v>
          </cell>
          <cell r="Q75">
            <v>0</v>
          </cell>
          <cell r="R75">
            <v>0</v>
          </cell>
          <cell r="S75">
            <v>0</v>
          </cell>
          <cell r="T75">
            <v>0</v>
          </cell>
        </row>
        <row r="76">
          <cell r="C76">
            <v>0</v>
          </cell>
          <cell r="D76" t="str">
            <v>HL.08</v>
          </cell>
          <cell r="E76" t="str">
            <v>Thay FCO, LB FCO, LA đường dây 1 pha</v>
          </cell>
          <cell r="H76" t="str">
            <v>1 cái</v>
          </cell>
          <cell r="K76">
            <v>0.8</v>
          </cell>
          <cell r="L76">
            <v>1</v>
          </cell>
          <cell r="M76">
            <v>76864</v>
          </cell>
          <cell r="N76">
            <v>909246</v>
          </cell>
          <cell r="O76">
            <v>419290</v>
          </cell>
          <cell r="P76">
            <v>0</v>
          </cell>
          <cell r="Q76">
            <v>0</v>
          </cell>
          <cell r="R76">
            <v>0</v>
          </cell>
          <cell r="S76">
            <v>0</v>
          </cell>
          <cell r="T76">
            <v>0</v>
          </cell>
        </row>
        <row r="77">
          <cell r="C77">
            <v>0</v>
          </cell>
          <cell r="D77" t="str">
            <v>HL.09</v>
          </cell>
          <cell r="E77" t="str">
            <v>Thay FCO, LB FCO, LA đường dây 3 pha</v>
          </cell>
          <cell r="H77" t="str">
            <v>1 cái</v>
          </cell>
          <cell r="K77">
            <v>0.8</v>
          </cell>
          <cell r="L77">
            <v>1</v>
          </cell>
          <cell r="M77">
            <v>154961</v>
          </cell>
          <cell r="N77">
            <v>1120717</v>
          </cell>
          <cell r="O77">
            <v>527045</v>
          </cell>
          <cell r="P77">
            <v>0</v>
          </cell>
          <cell r="Q77">
            <v>0</v>
          </cell>
          <cell r="R77">
            <v>0</v>
          </cell>
          <cell r="S77">
            <v>0</v>
          </cell>
          <cell r="T77">
            <v>0</v>
          </cell>
        </row>
        <row r="78">
          <cell r="C78">
            <v>0</v>
          </cell>
          <cell r="D78" t="str">
            <v>HL.10</v>
          </cell>
          <cell r="E78" t="str">
            <v>Thay DS, LBS, OS, Reclose đường dây 3 pha</v>
          </cell>
          <cell r="H78" t="str">
            <v>1 cái</v>
          </cell>
          <cell r="K78">
            <v>0.8</v>
          </cell>
          <cell r="L78">
            <v>1</v>
          </cell>
          <cell r="M78">
            <v>194787</v>
          </cell>
          <cell r="N78">
            <v>2484598</v>
          </cell>
          <cell r="O78">
            <v>982330</v>
          </cell>
          <cell r="P78">
            <v>0</v>
          </cell>
          <cell r="Q78">
            <v>0</v>
          </cell>
          <cell r="R78">
            <v>0</v>
          </cell>
          <cell r="S78">
            <v>0</v>
          </cell>
          <cell r="T78">
            <v>0</v>
          </cell>
        </row>
        <row r="79">
          <cell r="C79">
            <v>0</v>
          </cell>
          <cell r="D79" t="str">
            <v>HL.11</v>
          </cell>
          <cell r="E79" t="str">
            <v>Thay đà đối xứng trên trụ đường dây 3 pha</v>
          </cell>
          <cell r="H79" t="str">
            <v>1 bộ xà</v>
          </cell>
          <cell r="K79">
            <v>0.8</v>
          </cell>
          <cell r="L79">
            <v>1</v>
          </cell>
          <cell r="M79">
            <v>239412</v>
          </cell>
          <cell r="N79">
            <v>1855513</v>
          </cell>
          <cell r="O79">
            <v>790625</v>
          </cell>
          <cell r="P79">
            <v>0</v>
          </cell>
          <cell r="Q79">
            <v>0</v>
          </cell>
          <cell r="R79">
            <v>0</v>
          </cell>
          <cell r="S79">
            <v>0</v>
          </cell>
          <cell r="T79">
            <v>0</v>
          </cell>
        </row>
        <row r="80">
          <cell r="C80">
            <v>0</v>
          </cell>
          <cell r="D80" t="str">
            <v>HL.12</v>
          </cell>
          <cell r="E80" t="str">
            <v>Thay đà lệch trên trụ đường dây 3 pha</v>
          </cell>
          <cell r="H80" t="str">
            <v>1 bộ xà</v>
          </cell>
          <cell r="K80">
            <v>0.8</v>
          </cell>
          <cell r="L80">
            <v>1</v>
          </cell>
          <cell r="M80">
            <v>245165</v>
          </cell>
          <cell r="N80">
            <v>2045822</v>
          </cell>
          <cell r="O80">
            <v>886420</v>
          </cell>
          <cell r="P80">
            <v>0</v>
          </cell>
          <cell r="Q80">
            <v>0</v>
          </cell>
          <cell r="R80">
            <v>0</v>
          </cell>
          <cell r="S80">
            <v>0</v>
          </cell>
          <cell r="T80">
            <v>0</v>
          </cell>
        </row>
        <row r="81">
          <cell r="C81">
            <v>0</v>
          </cell>
          <cell r="D81" t="str">
            <v>HL.13</v>
          </cell>
          <cell r="E81" t="str">
            <v>Thay đà đôi trên trụ đường dây 3 pha</v>
          </cell>
          <cell r="H81" t="str">
            <v>1 bộ xà</v>
          </cell>
          <cell r="K81">
            <v>0.8</v>
          </cell>
          <cell r="L81">
            <v>1</v>
          </cell>
          <cell r="M81">
            <v>286522</v>
          </cell>
          <cell r="N81">
            <v>2236131</v>
          </cell>
          <cell r="O81">
            <v>982330</v>
          </cell>
          <cell r="P81">
            <v>0</v>
          </cell>
          <cell r="Q81">
            <v>0</v>
          </cell>
          <cell r="R81">
            <v>0</v>
          </cell>
          <cell r="S81">
            <v>0</v>
          </cell>
          <cell r="T81">
            <v>0</v>
          </cell>
        </row>
        <row r="82">
          <cell r="C82">
            <v>0</v>
          </cell>
          <cell r="D82" t="str">
            <v>HL.14</v>
          </cell>
          <cell r="E82" t="str">
            <v xml:space="preserve">Thay đà vertical trên trụ đường dây 3 pha </v>
          </cell>
          <cell r="H82" t="str">
            <v>1 bộ xà</v>
          </cell>
          <cell r="K82">
            <v>0.8</v>
          </cell>
          <cell r="L82">
            <v>1</v>
          </cell>
          <cell r="M82">
            <v>161239</v>
          </cell>
          <cell r="N82">
            <v>1427318</v>
          </cell>
          <cell r="O82">
            <v>586960</v>
          </cell>
          <cell r="P82">
            <v>0</v>
          </cell>
          <cell r="Q82">
            <v>0</v>
          </cell>
          <cell r="R82">
            <v>0</v>
          </cell>
          <cell r="S82">
            <v>0</v>
          </cell>
          <cell r="T82">
            <v>0</v>
          </cell>
        </row>
        <row r="83">
          <cell r="C83">
            <v>0</v>
          </cell>
          <cell r="D83" t="str">
            <v>HL.15</v>
          </cell>
          <cell r="E83" t="str">
            <v>Thay trụ đỡ đường dây 1 pha</v>
          </cell>
          <cell r="H83" t="str">
            <v>1 trụ</v>
          </cell>
          <cell r="K83">
            <v>0.8</v>
          </cell>
          <cell r="L83">
            <v>1</v>
          </cell>
          <cell r="M83">
            <v>232011</v>
          </cell>
          <cell r="N83">
            <v>2267849</v>
          </cell>
          <cell r="O83">
            <v>1148125</v>
          </cell>
          <cell r="P83">
            <v>0</v>
          </cell>
          <cell r="Q83">
            <v>0</v>
          </cell>
          <cell r="R83">
            <v>0</v>
          </cell>
          <cell r="S83">
            <v>0</v>
          </cell>
          <cell r="T83">
            <v>0</v>
          </cell>
        </row>
        <row r="84">
          <cell r="C84">
            <v>0</v>
          </cell>
          <cell r="D84" t="str">
            <v>HL.16</v>
          </cell>
          <cell r="E84" t="str">
            <v>Thay trụ đỡ đường dây 3 pha</v>
          </cell>
          <cell r="H84" t="str">
            <v>1 trụ</v>
          </cell>
          <cell r="K84">
            <v>0.8</v>
          </cell>
          <cell r="L84">
            <v>1</v>
          </cell>
          <cell r="M84">
            <v>327349</v>
          </cell>
          <cell r="N84">
            <v>2878436</v>
          </cell>
          <cell r="O84">
            <v>1411705</v>
          </cell>
          <cell r="P84">
            <v>0</v>
          </cell>
          <cell r="Q84">
            <v>0</v>
          </cell>
          <cell r="R84">
            <v>0</v>
          </cell>
          <cell r="S84">
            <v>0</v>
          </cell>
          <cell r="T84">
            <v>0</v>
          </cell>
        </row>
        <row r="85">
          <cell r="C85">
            <v>0</v>
          </cell>
          <cell r="D85" t="str">
            <v>HL.17</v>
          </cell>
          <cell r="E85" t="str">
            <v>Thay trụ cuối đường dây 1 pha</v>
          </cell>
          <cell r="H85" t="str">
            <v>1 trụ</v>
          </cell>
          <cell r="K85">
            <v>0.8</v>
          </cell>
          <cell r="L85">
            <v>1</v>
          </cell>
          <cell r="M85">
            <v>248404</v>
          </cell>
          <cell r="N85">
            <v>2762119</v>
          </cell>
          <cell r="O85">
            <v>1322046</v>
          </cell>
          <cell r="P85">
            <v>0</v>
          </cell>
          <cell r="Q85">
            <v>0</v>
          </cell>
          <cell r="R85">
            <v>0</v>
          </cell>
          <cell r="S85">
            <v>0</v>
          </cell>
          <cell r="T85">
            <v>0</v>
          </cell>
        </row>
        <row r="86">
          <cell r="C86">
            <v>0</v>
          </cell>
          <cell r="D86" t="str">
            <v>HL.18</v>
          </cell>
          <cell r="E86" t="str">
            <v>Thay trụ cuối đường dây 3 pha</v>
          </cell>
          <cell r="H86" t="str">
            <v>1 trụ</v>
          </cell>
          <cell r="K86">
            <v>0.8</v>
          </cell>
          <cell r="L86">
            <v>1</v>
          </cell>
          <cell r="M86">
            <v>395239</v>
          </cell>
          <cell r="N86">
            <v>3401786</v>
          </cell>
          <cell r="O86">
            <v>1585626</v>
          </cell>
          <cell r="P86">
            <v>0</v>
          </cell>
          <cell r="Q86">
            <v>0</v>
          </cell>
          <cell r="R86">
            <v>0</v>
          </cell>
          <cell r="S86">
            <v>0</v>
          </cell>
          <cell r="T86">
            <v>0</v>
          </cell>
        </row>
        <row r="87">
          <cell r="C87">
            <v>0</v>
          </cell>
          <cell r="D87" t="str">
            <v>HL.19</v>
          </cell>
          <cell r="E87" t="str">
            <v>Khai quang mé nhánh trên đường dây 3 pha</v>
          </cell>
          <cell r="H87" t="str">
            <v>1 vị trí</v>
          </cell>
          <cell r="K87">
            <v>0.8</v>
          </cell>
          <cell r="L87">
            <v>1</v>
          </cell>
          <cell r="M87">
            <v>123873</v>
          </cell>
          <cell r="N87">
            <v>507491</v>
          </cell>
          <cell r="O87">
            <v>215625</v>
          </cell>
          <cell r="P87">
            <v>0</v>
          </cell>
          <cell r="Q87">
            <v>0</v>
          </cell>
          <cell r="R87">
            <v>0</v>
          </cell>
          <cell r="S87">
            <v>0</v>
          </cell>
          <cell r="T87">
            <v>0</v>
          </cell>
        </row>
        <row r="88">
          <cell r="B88" t="str">
            <v>T1-5</v>
          </cell>
          <cell r="C88">
            <v>0</v>
          </cell>
          <cell r="D88">
            <v>0</v>
          </cell>
          <cell r="E88" t="str">
            <v>Nhánh 3P Chợ Phước Long (Long Thọ 1D)</v>
          </cell>
          <cell r="P88">
            <v>0</v>
          </cell>
          <cell r="Q88">
            <v>0</v>
          </cell>
          <cell r="R88">
            <v>0</v>
          </cell>
          <cell r="S88">
            <v>0</v>
          </cell>
          <cell r="T88">
            <v>0</v>
          </cell>
        </row>
        <row r="89">
          <cell r="C89">
            <v>0</v>
          </cell>
          <cell r="D89" t="str">
            <v>HL.01</v>
          </cell>
          <cell r="E89" t="str">
            <v>Thay sứ đứng đường dây 1 pha</v>
          </cell>
          <cell r="H89" t="str">
            <v>1 sứ</v>
          </cell>
          <cell r="K89">
            <v>0.8</v>
          </cell>
          <cell r="L89">
            <v>1</v>
          </cell>
          <cell r="M89">
            <v>70522</v>
          </cell>
          <cell r="N89">
            <v>761236</v>
          </cell>
          <cell r="O89">
            <v>359375</v>
          </cell>
          <cell r="P89">
            <v>0</v>
          </cell>
          <cell r="Q89">
            <v>0</v>
          </cell>
          <cell r="R89">
            <v>0</v>
          </cell>
          <cell r="S89">
            <v>0</v>
          </cell>
          <cell r="T89">
            <v>0</v>
          </cell>
        </row>
        <row r="90">
          <cell r="C90">
            <v>0</v>
          </cell>
          <cell r="D90" t="str">
            <v>HL.02</v>
          </cell>
          <cell r="E90" t="str">
            <v>Thay sứ đứng đường dây 3 pha đối xứng</v>
          </cell>
          <cell r="H90" t="str">
            <v>3 sứ</v>
          </cell>
          <cell r="K90">
            <v>0.8</v>
          </cell>
          <cell r="L90">
            <v>1</v>
          </cell>
          <cell r="M90">
            <v>155508</v>
          </cell>
          <cell r="N90">
            <v>1327925</v>
          </cell>
          <cell r="O90">
            <v>608508</v>
          </cell>
          <cell r="P90">
            <v>0</v>
          </cell>
          <cell r="Q90">
            <v>0</v>
          </cell>
          <cell r="R90">
            <v>0</v>
          </cell>
          <cell r="S90">
            <v>0</v>
          </cell>
          <cell r="T90">
            <v>0</v>
          </cell>
        </row>
        <row r="91">
          <cell r="C91">
            <v>0</v>
          </cell>
          <cell r="D91" t="str">
            <v>HL.03</v>
          </cell>
          <cell r="E91" t="str">
            <v>Thay bộ 3 sứ đứng trên 3 xà lệch mắc song song</v>
          </cell>
          <cell r="H91" t="str">
            <v>3 sứ</v>
          </cell>
          <cell r="K91">
            <v>0.8</v>
          </cell>
          <cell r="L91">
            <v>1</v>
          </cell>
          <cell r="M91">
            <v>158292</v>
          </cell>
          <cell r="N91">
            <v>1378675</v>
          </cell>
          <cell r="O91">
            <v>637330</v>
          </cell>
          <cell r="P91">
            <v>0</v>
          </cell>
          <cell r="Q91">
            <v>0</v>
          </cell>
          <cell r="R91">
            <v>0</v>
          </cell>
          <cell r="S91">
            <v>0</v>
          </cell>
          <cell r="T91">
            <v>0</v>
          </cell>
        </row>
        <row r="92">
          <cell r="C92">
            <v>0</v>
          </cell>
          <cell r="D92" t="str">
            <v>HL.04</v>
          </cell>
          <cell r="E92" t="str">
            <v xml:space="preserve">Thay sứ treo đường dây 1 pha </v>
          </cell>
          <cell r="H92" t="str">
            <v>1 sứ</v>
          </cell>
          <cell r="K92">
            <v>0.8</v>
          </cell>
          <cell r="L92">
            <v>1</v>
          </cell>
          <cell r="M92">
            <v>85189</v>
          </cell>
          <cell r="N92">
            <v>972682</v>
          </cell>
          <cell r="O92">
            <v>455170</v>
          </cell>
          <cell r="P92">
            <v>0</v>
          </cell>
          <cell r="Q92">
            <v>0</v>
          </cell>
          <cell r="R92">
            <v>0</v>
          </cell>
          <cell r="S92">
            <v>0</v>
          </cell>
          <cell r="T92">
            <v>0</v>
          </cell>
        </row>
        <row r="93">
          <cell r="C93">
            <v>0</v>
          </cell>
          <cell r="D93" t="str">
            <v>HL.05</v>
          </cell>
          <cell r="E93" t="str">
            <v xml:space="preserve">Thay sứ treo đường dây 3 pha </v>
          </cell>
          <cell r="H93" t="str">
            <v>1 sứ</v>
          </cell>
          <cell r="K93">
            <v>0.8</v>
          </cell>
          <cell r="L93">
            <v>1</v>
          </cell>
          <cell r="M93">
            <v>162675</v>
          </cell>
          <cell r="N93">
            <v>1141854</v>
          </cell>
          <cell r="O93">
            <v>551080</v>
          </cell>
          <cell r="P93">
            <v>0</v>
          </cell>
          <cell r="Q93">
            <v>0</v>
          </cell>
          <cell r="R93">
            <v>0</v>
          </cell>
          <cell r="S93">
            <v>0</v>
          </cell>
          <cell r="T93">
            <v>0</v>
          </cell>
        </row>
        <row r="94">
          <cell r="C94">
            <v>0</v>
          </cell>
          <cell r="D94" t="str">
            <v>HL.06</v>
          </cell>
          <cell r="E94" t="str">
            <v>Thay cò lèo đấu nối đường dây 1 pha</v>
          </cell>
          <cell r="H94" t="str">
            <v>1 cò</v>
          </cell>
          <cell r="K94">
            <v>0.8</v>
          </cell>
          <cell r="L94">
            <v>1</v>
          </cell>
          <cell r="M94">
            <v>82413</v>
          </cell>
          <cell r="N94">
            <v>972682</v>
          </cell>
          <cell r="O94">
            <v>467245</v>
          </cell>
          <cell r="P94">
            <v>0</v>
          </cell>
          <cell r="Q94">
            <v>0</v>
          </cell>
          <cell r="R94">
            <v>0</v>
          </cell>
          <cell r="S94">
            <v>0</v>
          </cell>
          <cell r="T94">
            <v>0</v>
          </cell>
        </row>
        <row r="95">
          <cell r="C95">
            <v>0</v>
          </cell>
          <cell r="D95" t="str">
            <v>HL.07</v>
          </cell>
          <cell r="E95" t="str">
            <v>Thay cò lèo đường dây 3 pha, đấu nối đường dây 3 pha</v>
          </cell>
          <cell r="H95" t="str">
            <v>1 cò</v>
          </cell>
          <cell r="K95">
            <v>0.8</v>
          </cell>
          <cell r="L95">
            <v>1</v>
          </cell>
          <cell r="M95">
            <v>168557</v>
          </cell>
          <cell r="N95">
            <v>1184153</v>
          </cell>
          <cell r="O95">
            <v>539120</v>
          </cell>
          <cell r="P95">
            <v>0</v>
          </cell>
          <cell r="Q95">
            <v>0</v>
          </cell>
          <cell r="R95">
            <v>0</v>
          </cell>
          <cell r="S95">
            <v>0</v>
          </cell>
          <cell r="T95">
            <v>0</v>
          </cell>
        </row>
        <row r="96">
          <cell r="C96">
            <v>0</v>
          </cell>
          <cell r="D96" t="str">
            <v>HL.08</v>
          </cell>
          <cell r="E96" t="str">
            <v>Thay FCO, LB FCO, LA đường dây 1 pha</v>
          </cell>
          <cell r="H96" t="str">
            <v>1 cái</v>
          </cell>
          <cell r="K96">
            <v>0.8</v>
          </cell>
          <cell r="L96">
            <v>1</v>
          </cell>
          <cell r="M96">
            <v>76864</v>
          </cell>
          <cell r="N96">
            <v>909246</v>
          </cell>
          <cell r="O96">
            <v>419290</v>
          </cell>
          <cell r="P96">
            <v>0</v>
          </cell>
          <cell r="Q96">
            <v>0</v>
          </cell>
          <cell r="R96">
            <v>0</v>
          </cell>
          <cell r="S96">
            <v>0</v>
          </cell>
          <cell r="T96">
            <v>0</v>
          </cell>
        </row>
        <row r="97">
          <cell r="C97">
            <v>0</v>
          </cell>
          <cell r="D97" t="str">
            <v>HL.09</v>
          </cell>
          <cell r="E97" t="str">
            <v>Thay FCO, LB FCO, LA đường dây 3 pha</v>
          </cell>
          <cell r="H97" t="str">
            <v>1 cái</v>
          </cell>
          <cell r="K97">
            <v>0.8</v>
          </cell>
          <cell r="L97">
            <v>1</v>
          </cell>
          <cell r="M97">
            <v>154961</v>
          </cell>
          <cell r="N97">
            <v>1120717</v>
          </cell>
          <cell r="O97">
            <v>527045</v>
          </cell>
          <cell r="P97">
            <v>0</v>
          </cell>
          <cell r="Q97">
            <v>0</v>
          </cell>
          <cell r="R97">
            <v>0</v>
          </cell>
          <cell r="S97">
            <v>0</v>
          </cell>
          <cell r="T97">
            <v>0</v>
          </cell>
        </row>
        <row r="98">
          <cell r="C98">
            <v>0</v>
          </cell>
          <cell r="D98" t="str">
            <v>HL.10</v>
          </cell>
          <cell r="E98" t="str">
            <v>Thay DS, LBS, OS, Reclose đường dây 3 pha</v>
          </cell>
          <cell r="H98" t="str">
            <v>1 cái</v>
          </cell>
          <cell r="K98">
            <v>0.8</v>
          </cell>
          <cell r="L98">
            <v>1</v>
          </cell>
          <cell r="M98">
            <v>194787</v>
          </cell>
          <cell r="N98">
            <v>2484598</v>
          </cell>
          <cell r="O98">
            <v>982330</v>
          </cell>
          <cell r="P98">
            <v>0</v>
          </cell>
          <cell r="Q98">
            <v>0</v>
          </cell>
          <cell r="R98">
            <v>0</v>
          </cell>
          <cell r="S98">
            <v>0</v>
          </cell>
          <cell r="T98">
            <v>0</v>
          </cell>
        </row>
        <row r="99">
          <cell r="C99">
            <v>0</v>
          </cell>
          <cell r="D99" t="str">
            <v>HL.11</v>
          </cell>
          <cell r="E99" t="str">
            <v>Thay đà đối xứng trên trụ đường dây 3 pha</v>
          </cell>
          <cell r="H99" t="str">
            <v>1 bộ xà</v>
          </cell>
          <cell r="K99">
            <v>0.8</v>
          </cell>
          <cell r="L99">
            <v>1</v>
          </cell>
          <cell r="M99">
            <v>239412</v>
          </cell>
          <cell r="N99">
            <v>1855513</v>
          </cell>
          <cell r="O99">
            <v>790625</v>
          </cell>
          <cell r="P99">
            <v>0</v>
          </cell>
          <cell r="Q99">
            <v>0</v>
          </cell>
          <cell r="R99">
            <v>0</v>
          </cell>
          <cell r="S99">
            <v>0</v>
          </cell>
          <cell r="T99">
            <v>0</v>
          </cell>
        </row>
        <row r="100">
          <cell r="C100">
            <v>0</v>
          </cell>
          <cell r="D100" t="str">
            <v>HL.12</v>
          </cell>
          <cell r="E100" t="str">
            <v>Thay đà lệch trên trụ đường dây 3 pha</v>
          </cell>
          <cell r="H100" t="str">
            <v>1 bộ xà</v>
          </cell>
          <cell r="K100">
            <v>0.8</v>
          </cell>
          <cell r="L100">
            <v>1</v>
          </cell>
          <cell r="M100">
            <v>245165</v>
          </cell>
          <cell r="N100">
            <v>2045822</v>
          </cell>
          <cell r="O100">
            <v>886420</v>
          </cell>
          <cell r="P100">
            <v>0</v>
          </cell>
          <cell r="Q100">
            <v>0</v>
          </cell>
          <cell r="R100">
            <v>0</v>
          </cell>
          <cell r="S100">
            <v>0</v>
          </cell>
          <cell r="T100">
            <v>0</v>
          </cell>
        </row>
        <row r="101">
          <cell r="C101">
            <v>0</v>
          </cell>
          <cell r="D101" t="str">
            <v>HL.13</v>
          </cell>
          <cell r="E101" t="str">
            <v>Thay đà đôi trên trụ đường dây 3 pha</v>
          </cell>
          <cell r="H101" t="str">
            <v>1 bộ xà</v>
          </cell>
          <cell r="K101">
            <v>0.8</v>
          </cell>
          <cell r="L101">
            <v>1</v>
          </cell>
          <cell r="M101">
            <v>286522</v>
          </cell>
          <cell r="N101">
            <v>2236131</v>
          </cell>
          <cell r="O101">
            <v>982330</v>
          </cell>
          <cell r="P101">
            <v>0</v>
          </cell>
          <cell r="Q101">
            <v>0</v>
          </cell>
          <cell r="R101">
            <v>0</v>
          </cell>
          <cell r="S101">
            <v>0</v>
          </cell>
          <cell r="T101">
            <v>0</v>
          </cell>
        </row>
        <row r="102">
          <cell r="C102">
            <v>0</v>
          </cell>
          <cell r="D102" t="str">
            <v>HL.14</v>
          </cell>
          <cell r="E102" t="str">
            <v xml:space="preserve">Thay đà vertical trên trụ đường dây 3 pha </v>
          </cell>
          <cell r="H102" t="str">
            <v>1 bộ xà</v>
          </cell>
          <cell r="K102">
            <v>0.8</v>
          </cell>
          <cell r="L102">
            <v>1</v>
          </cell>
          <cell r="M102">
            <v>161239</v>
          </cell>
          <cell r="N102">
            <v>1427318</v>
          </cell>
          <cell r="O102">
            <v>586960</v>
          </cell>
          <cell r="P102">
            <v>0</v>
          </cell>
          <cell r="Q102">
            <v>0</v>
          </cell>
          <cell r="R102">
            <v>0</v>
          </cell>
          <cell r="S102">
            <v>0</v>
          </cell>
          <cell r="T102">
            <v>0</v>
          </cell>
        </row>
        <row r="103">
          <cell r="C103">
            <v>0</v>
          </cell>
          <cell r="D103" t="str">
            <v>HL.15</v>
          </cell>
          <cell r="E103" t="str">
            <v>Thay trụ đỡ đường dây 1 pha</v>
          </cell>
          <cell r="H103" t="str">
            <v>1 trụ</v>
          </cell>
          <cell r="K103">
            <v>0.8</v>
          </cell>
          <cell r="L103">
            <v>1</v>
          </cell>
          <cell r="M103">
            <v>232011</v>
          </cell>
          <cell r="N103">
            <v>2267849</v>
          </cell>
          <cell r="O103">
            <v>1148125</v>
          </cell>
          <cell r="P103">
            <v>0</v>
          </cell>
          <cell r="Q103">
            <v>0</v>
          </cell>
          <cell r="R103">
            <v>0</v>
          </cell>
          <cell r="S103">
            <v>0</v>
          </cell>
          <cell r="T103">
            <v>0</v>
          </cell>
        </row>
        <row r="104">
          <cell r="C104">
            <v>0</v>
          </cell>
          <cell r="D104" t="str">
            <v>HL.16</v>
          </cell>
          <cell r="E104" t="str">
            <v>Thay trụ đỡ đường dây 3 pha</v>
          </cell>
          <cell r="H104" t="str">
            <v>1 trụ</v>
          </cell>
          <cell r="K104">
            <v>0.8</v>
          </cell>
          <cell r="L104">
            <v>1</v>
          </cell>
          <cell r="M104">
            <v>327349</v>
          </cell>
          <cell r="N104">
            <v>2878436</v>
          </cell>
          <cell r="O104">
            <v>1411705</v>
          </cell>
          <cell r="P104">
            <v>0</v>
          </cell>
          <cell r="Q104">
            <v>0</v>
          </cell>
          <cell r="R104">
            <v>0</v>
          </cell>
          <cell r="S104">
            <v>0</v>
          </cell>
          <cell r="T104">
            <v>0</v>
          </cell>
        </row>
        <row r="105">
          <cell r="C105">
            <v>0</v>
          </cell>
          <cell r="D105" t="str">
            <v>HL.17</v>
          </cell>
          <cell r="E105" t="str">
            <v>Thay trụ cuối đường dây 1 pha</v>
          </cell>
          <cell r="H105" t="str">
            <v>1 trụ</v>
          </cell>
          <cell r="K105">
            <v>0.8</v>
          </cell>
          <cell r="L105">
            <v>1</v>
          </cell>
          <cell r="M105">
            <v>248404</v>
          </cell>
          <cell r="N105">
            <v>2762119</v>
          </cell>
          <cell r="O105">
            <v>1322046</v>
          </cell>
          <cell r="P105">
            <v>0</v>
          </cell>
          <cell r="Q105">
            <v>0</v>
          </cell>
          <cell r="R105">
            <v>0</v>
          </cell>
          <cell r="S105">
            <v>0</v>
          </cell>
          <cell r="T105">
            <v>0</v>
          </cell>
        </row>
        <row r="106">
          <cell r="C106">
            <v>0</v>
          </cell>
          <cell r="D106" t="str">
            <v>HL.18</v>
          </cell>
          <cell r="E106" t="str">
            <v>Thay trụ cuối đường dây 3 pha</v>
          </cell>
          <cell r="H106" t="str">
            <v>1 trụ</v>
          </cell>
          <cell r="K106">
            <v>0.8</v>
          </cell>
          <cell r="L106">
            <v>1</v>
          </cell>
          <cell r="M106">
            <v>395239</v>
          </cell>
          <cell r="N106">
            <v>3401786</v>
          </cell>
          <cell r="O106">
            <v>1585626</v>
          </cell>
          <cell r="P106">
            <v>0</v>
          </cell>
          <cell r="Q106">
            <v>0</v>
          </cell>
          <cell r="R106">
            <v>0</v>
          </cell>
          <cell r="S106">
            <v>0</v>
          </cell>
          <cell r="T106">
            <v>0</v>
          </cell>
        </row>
        <row r="107">
          <cell r="C107">
            <v>0</v>
          </cell>
          <cell r="D107" t="str">
            <v>HL.19</v>
          </cell>
          <cell r="E107" t="str">
            <v>Khai quang mé nhánh trên đường dây 3 pha</v>
          </cell>
          <cell r="H107" t="str">
            <v>1 vị trí</v>
          </cell>
          <cell r="K107">
            <v>0.8</v>
          </cell>
          <cell r="L107">
            <v>1</v>
          </cell>
          <cell r="M107">
            <v>123873</v>
          </cell>
          <cell r="N107">
            <v>507491</v>
          </cell>
          <cell r="O107">
            <v>215625</v>
          </cell>
          <cell r="P107">
            <v>0</v>
          </cell>
          <cell r="Q107">
            <v>0</v>
          </cell>
          <cell r="R107">
            <v>0</v>
          </cell>
          <cell r="S107">
            <v>0</v>
          </cell>
          <cell r="T107">
            <v>0</v>
          </cell>
        </row>
        <row r="108">
          <cell r="B108" t="str">
            <v>T1-6</v>
          </cell>
          <cell r="C108">
            <v>0</v>
          </cell>
          <cell r="D108">
            <v>0</v>
          </cell>
          <cell r="E108" t="str">
            <v>Nhánh 3P Cống Lò Rèn Trụ 101 (Long Thọ 3B)</v>
          </cell>
          <cell r="P108">
            <v>0</v>
          </cell>
          <cell r="Q108">
            <v>0</v>
          </cell>
          <cell r="R108">
            <v>0</v>
          </cell>
          <cell r="S108">
            <v>0</v>
          </cell>
          <cell r="T108">
            <v>0</v>
          </cell>
        </row>
        <row r="109">
          <cell r="C109">
            <v>0</v>
          </cell>
          <cell r="D109" t="str">
            <v>HL.01</v>
          </cell>
          <cell r="E109" t="str">
            <v>Thay sứ đứng đường dây 1 pha</v>
          </cell>
          <cell r="H109" t="str">
            <v>1 sứ</v>
          </cell>
          <cell r="K109">
            <v>0.8</v>
          </cell>
          <cell r="L109">
            <v>1</v>
          </cell>
          <cell r="M109">
            <v>70522</v>
          </cell>
          <cell r="N109">
            <v>761236</v>
          </cell>
          <cell r="O109">
            <v>359375</v>
          </cell>
          <cell r="P109">
            <v>0</v>
          </cell>
          <cell r="Q109">
            <v>0</v>
          </cell>
          <cell r="R109">
            <v>0</v>
          </cell>
          <cell r="S109">
            <v>0</v>
          </cell>
          <cell r="T109">
            <v>0</v>
          </cell>
        </row>
        <row r="110">
          <cell r="C110">
            <v>0</v>
          </cell>
          <cell r="D110" t="str">
            <v>HL.02</v>
          </cell>
          <cell r="E110" t="str">
            <v>Thay sứ đứng đường dây 3 pha đối xứng</v>
          </cell>
          <cell r="H110" t="str">
            <v>3 sứ</v>
          </cell>
          <cell r="K110">
            <v>0.8</v>
          </cell>
          <cell r="L110">
            <v>1</v>
          </cell>
          <cell r="M110">
            <v>155508</v>
          </cell>
          <cell r="N110">
            <v>1327925</v>
          </cell>
          <cell r="O110">
            <v>608508</v>
          </cell>
          <cell r="P110">
            <v>0</v>
          </cell>
          <cell r="Q110">
            <v>0</v>
          </cell>
          <cell r="R110">
            <v>0</v>
          </cell>
          <cell r="S110">
            <v>0</v>
          </cell>
          <cell r="T110">
            <v>0</v>
          </cell>
        </row>
        <row r="111">
          <cell r="C111">
            <v>0</v>
          </cell>
          <cell r="D111" t="str">
            <v>HL.03</v>
          </cell>
          <cell r="E111" t="str">
            <v>Thay bộ 3 sứ đứng trên 3 xà lệch mắc song song</v>
          </cell>
          <cell r="H111" t="str">
            <v>3 sứ</v>
          </cell>
          <cell r="K111">
            <v>0.8</v>
          </cell>
          <cell r="L111">
            <v>1</v>
          </cell>
          <cell r="M111">
            <v>158292</v>
          </cell>
          <cell r="N111">
            <v>1378675</v>
          </cell>
          <cell r="O111">
            <v>637330</v>
          </cell>
          <cell r="P111">
            <v>0</v>
          </cell>
          <cell r="Q111">
            <v>0</v>
          </cell>
          <cell r="R111">
            <v>0</v>
          </cell>
          <cell r="S111">
            <v>0</v>
          </cell>
          <cell r="T111">
            <v>0</v>
          </cell>
        </row>
        <row r="112">
          <cell r="C112">
            <v>0</v>
          </cell>
          <cell r="D112" t="str">
            <v>HL.04</v>
          </cell>
          <cell r="E112" t="str">
            <v xml:space="preserve">Thay sứ treo đường dây 1 pha </v>
          </cell>
          <cell r="H112" t="str">
            <v>1 sứ</v>
          </cell>
          <cell r="K112">
            <v>0.8</v>
          </cell>
          <cell r="L112">
            <v>1</v>
          </cell>
          <cell r="M112">
            <v>85189</v>
          </cell>
          <cell r="N112">
            <v>972682</v>
          </cell>
          <cell r="O112">
            <v>455170</v>
          </cell>
          <cell r="P112">
            <v>0</v>
          </cell>
          <cell r="Q112">
            <v>0</v>
          </cell>
          <cell r="R112">
            <v>0</v>
          </cell>
          <cell r="S112">
            <v>0</v>
          </cell>
          <cell r="T112">
            <v>0</v>
          </cell>
        </row>
        <row r="113">
          <cell r="C113">
            <v>0</v>
          </cell>
          <cell r="D113" t="str">
            <v>HL.05</v>
          </cell>
          <cell r="E113" t="str">
            <v xml:space="preserve">Thay sứ treo đường dây 3 pha </v>
          </cell>
          <cell r="H113" t="str">
            <v>1 sứ</v>
          </cell>
          <cell r="K113">
            <v>0.8</v>
          </cell>
          <cell r="L113">
            <v>1</v>
          </cell>
          <cell r="M113">
            <v>162675</v>
          </cell>
          <cell r="N113">
            <v>1141854</v>
          </cell>
          <cell r="O113">
            <v>551080</v>
          </cell>
          <cell r="P113">
            <v>0</v>
          </cell>
          <cell r="Q113">
            <v>0</v>
          </cell>
          <cell r="R113">
            <v>0</v>
          </cell>
          <cell r="S113">
            <v>0</v>
          </cell>
          <cell r="T113">
            <v>0</v>
          </cell>
        </row>
        <row r="114">
          <cell r="C114">
            <v>0</v>
          </cell>
          <cell r="D114" t="str">
            <v>HL.06</v>
          </cell>
          <cell r="E114" t="str">
            <v>Thay cò lèo đấu nối đường dây 1 pha</v>
          </cell>
          <cell r="H114" t="str">
            <v>1 cò</v>
          </cell>
          <cell r="K114">
            <v>0.8</v>
          </cell>
          <cell r="L114">
            <v>1</v>
          </cell>
          <cell r="M114">
            <v>82413</v>
          </cell>
          <cell r="N114">
            <v>972682</v>
          </cell>
          <cell r="O114">
            <v>467245</v>
          </cell>
          <cell r="P114">
            <v>0</v>
          </cell>
          <cell r="Q114">
            <v>0</v>
          </cell>
          <cell r="R114">
            <v>0</v>
          </cell>
          <cell r="S114">
            <v>0</v>
          </cell>
          <cell r="T114">
            <v>0</v>
          </cell>
        </row>
        <row r="115">
          <cell r="C115">
            <v>0</v>
          </cell>
          <cell r="D115" t="str">
            <v>HL.07</v>
          </cell>
          <cell r="E115" t="str">
            <v>Thay cò lèo đường dây 3 pha, đấu nối đường dây 3 pha</v>
          </cell>
          <cell r="H115" t="str">
            <v>1 cò</v>
          </cell>
          <cell r="K115">
            <v>0.8</v>
          </cell>
          <cell r="L115">
            <v>1</v>
          </cell>
          <cell r="M115">
            <v>168557</v>
          </cell>
          <cell r="N115">
            <v>1184153</v>
          </cell>
          <cell r="O115">
            <v>539120</v>
          </cell>
          <cell r="P115">
            <v>0</v>
          </cell>
          <cell r="Q115">
            <v>0</v>
          </cell>
          <cell r="R115">
            <v>0</v>
          </cell>
          <cell r="S115">
            <v>0</v>
          </cell>
          <cell r="T115">
            <v>0</v>
          </cell>
        </row>
        <row r="116">
          <cell r="C116">
            <v>0</v>
          </cell>
          <cell r="D116" t="str">
            <v>HL.08</v>
          </cell>
          <cell r="E116" t="str">
            <v>Thay FCO, LB FCO, LA đường dây 1 pha</v>
          </cell>
          <cell r="H116" t="str">
            <v>1 cái</v>
          </cell>
          <cell r="K116">
            <v>0.8</v>
          </cell>
          <cell r="L116">
            <v>1</v>
          </cell>
          <cell r="M116">
            <v>76864</v>
          </cell>
          <cell r="N116">
            <v>909246</v>
          </cell>
          <cell r="O116">
            <v>419290</v>
          </cell>
          <cell r="P116">
            <v>0</v>
          </cell>
          <cell r="Q116">
            <v>0</v>
          </cell>
          <cell r="R116">
            <v>0</v>
          </cell>
          <cell r="S116">
            <v>0</v>
          </cell>
          <cell r="T116">
            <v>0</v>
          </cell>
        </row>
        <row r="117">
          <cell r="C117">
            <v>0</v>
          </cell>
          <cell r="D117" t="str">
            <v>HL.09</v>
          </cell>
          <cell r="E117" t="str">
            <v>Thay FCO, LB FCO, LA đường dây 3 pha</v>
          </cell>
          <cell r="H117" t="str">
            <v>1 cái</v>
          </cell>
          <cell r="K117">
            <v>0.8</v>
          </cell>
          <cell r="L117">
            <v>1</v>
          </cell>
          <cell r="M117">
            <v>154961</v>
          </cell>
          <cell r="N117">
            <v>1120717</v>
          </cell>
          <cell r="O117">
            <v>527045</v>
          </cell>
          <cell r="P117">
            <v>0</v>
          </cell>
          <cell r="Q117">
            <v>0</v>
          </cell>
          <cell r="R117">
            <v>0</v>
          </cell>
          <cell r="S117">
            <v>0</v>
          </cell>
          <cell r="T117">
            <v>0</v>
          </cell>
        </row>
        <row r="118">
          <cell r="C118">
            <v>0</v>
          </cell>
          <cell r="D118" t="str">
            <v>HL.10</v>
          </cell>
          <cell r="E118" t="str">
            <v>Thay DS, LBS, OS, Reclose đường dây 3 pha</v>
          </cell>
          <cell r="H118" t="str">
            <v>1 cái</v>
          </cell>
          <cell r="K118">
            <v>0.8</v>
          </cell>
          <cell r="L118">
            <v>1</v>
          </cell>
          <cell r="M118">
            <v>194787</v>
          </cell>
          <cell r="N118">
            <v>2484598</v>
          </cell>
          <cell r="O118">
            <v>982330</v>
          </cell>
          <cell r="P118">
            <v>0</v>
          </cell>
          <cell r="Q118">
            <v>0</v>
          </cell>
          <cell r="R118">
            <v>0</v>
          </cell>
          <cell r="S118">
            <v>0</v>
          </cell>
          <cell r="T118">
            <v>0</v>
          </cell>
        </row>
        <row r="119">
          <cell r="C119">
            <v>0</v>
          </cell>
          <cell r="D119" t="str">
            <v>HL.11</v>
          </cell>
          <cell r="E119" t="str">
            <v>Thay đà đối xứng trên trụ đường dây 3 pha</v>
          </cell>
          <cell r="H119" t="str">
            <v>1 bộ xà</v>
          </cell>
          <cell r="K119">
            <v>0.8</v>
          </cell>
          <cell r="L119">
            <v>1</v>
          </cell>
          <cell r="M119">
            <v>239412</v>
          </cell>
          <cell r="N119">
            <v>1855513</v>
          </cell>
          <cell r="O119">
            <v>790625</v>
          </cell>
          <cell r="P119">
            <v>0</v>
          </cell>
          <cell r="Q119">
            <v>0</v>
          </cell>
          <cell r="R119">
            <v>0</v>
          </cell>
          <cell r="S119">
            <v>0</v>
          </cell>
          <cell r="T119">
            <v>0</v>
          </cell>
        </row>
        <row r="120">
          <cell r="C120">
            <v>0</v>
          </cell>
          <cell r="D120" t="str">
            <v>HL.12</v>
          </cell>
          <cell r="E120" t="str">
            <v>Thay đà lệch trên trụ đường dây 3 pha</v>
          </cell>
          <cell r="H120" t="str">
            <v>1 bộ xà</v>
          </cell>
          <cell r="K120">
            <v>0.8</v>
          </cell>
          <cell r="L120">
            <v>1</v>
          </cell>
          <cell r="M120">
            <v>245165</v>
          </cell>
          <cell r="N120">
            <v>2045822</v>
          </cell>
          <cell r="O120">
            <v>886420</v>
          </cell>
          <cell r="P120">
            <v>0</v>
          </cell>
          <cell r="Q120">
            <v>0</v>
          </cell>
          <cell r="R120">
            <v>0</v>
          </cell>
          <cell r="S120">
            <v>0</v>
          </cell>
          <cell r="T120">
            <v>0</v>
          </cell>
        </row>
        <row r="121">
          <cell r="C121">
            <v>0</v>
          </cell>
          <cell r="D121" t="str">
            <v>HL.13</v>
          </cell>
          <cell r="E121" t="str">
            <v>Thay đà đôi trên trụ đường dây 3 pha</v>
          </cell>
          <cell r="H121" t="str">
            <v>1 bộ xà</v>
          </cell>
          <cell r="K121">
            <v>0.8</v>
          </cell>
          <cell r="L121">
            <v>1</v>
          </cell>
          <cell r="M121">
            <v>286522</v>
          </cell>
          <cell r="N121">
            <v>2236131</v>
          </cell>
          <cell r="O121">
            <v>982330</v>
          </cell>
          <cell r="P121">
            <v>0</v>
          </cell>
          <cell r="Q121">
            <v>0</v>
          </cell>
          <cell r="R121">
            <v>0</v>
          </cell>
          <cell r="S121">
            <v>0</v>
          </cell>
          <cell r="T121">
            <v>0</v>
          </cell>
        </row>
        <row r="122">
          <cell r="C122">
            <v>0</v>
          </cell>
          <cell r="D122" t="str">
            <v>HL.14</v>
          </cell>
          <cell r="E122" t="str">
            <v xml:space="preserve">Thay đà vertical trên trụ đường dây 3 pha </v>
          </cell>
          <cell r="H122" t="str">
            <v>1 bộ xà</v>
          </cell>
          <cell r="K122">
            <v>0.8</v>
          </cell>
          <cell r="L122">
            <v>1</v>
          </cell>
          <cell r="M122">
            <v>161239</v>
          </cell>
          <cell r="N122">
            <v>1427318</v>
          </cell>
          <cell r="O122">
            <v>586960</v>
          </cell>
          <cell r="P122">
            <v>0</v>
          </cell>
          <cell r="Q122">
            <v>0</v>
          </cell>
          <cell r="R122">
            <v>0</v>
          </cell>
          <cell r="S122">
            <v>0</v>
          </cell>
          <cell r="T122">
            <v>0</v>
          </cell>
        </row>
        <row r="123">
          <cell r="C123">
            <v>0</v>
          </cell>
          <cell r="D123" t="str">
            <v>HL.15</v>
          </cell>
          <cell r="E123" t="str">
            <v>Thay trụ đỡ đường dây 1 pha</v>
          </cell>
          <cell r="H123" t="str">
            <v>1 trụ</v>
          </cell>
          <cell r="K123">
            <v>0.8</v>
          </cell>
          <cell r="L123">
            <v>1</v>
          </cell>
          <cell r="M123">
            <v>232011</v>
          </cell>
          <cell r="N123">
            <v>2267849</v>
          </cell>
          <cell r="O123">
            <v>1148125</v>
          </cell>
          <cell r="P123">
            <v>0</v>
          </cell>
          <cell r="Q123">
            <v>0</v>
          </cell>
          <cell r="R123">
            <v>0</v>
          </cell>
          <cell r="S123">
            <v>0</v>
          </cell>
          <cell r="T123">
            <v>0</v>
          </cell>
        </row>
        <row r="124">
          <cell r="C124">
            <v>0</v>
          </cell>
          <cell r="D124" t="str">
            <v>HL.16</v>
          </cell>
          <cell r="E124" t="str">
            <v>Thay trụ đỡ đường dây 3 pha</v>
          </cell>
          <cell r="H124" t="str">
            <v>1 trụ</v>
          </cell>
          <cell r="K124">
            <v>0.8</v>
          </cell>
          <cell r="L124">
            <v>1</v>
          </cell>
          <cell r="M124">
            <v>327349</v>
          </cell>
          <cell r="N124">
            <v>2878436</v>
          </cell>
          <cell r="O124">
            <v>1411705</v>
          </cell>
          <cell r="P124">
            <v>0</v>
          </cell>
          <cell r="Q124">
            <v>0</v>
          </cell>
          <cell r="R124">
            <v>0</v>
          </cell>
          <cell r="S124">
            <v>0</v>
          </cell>
          <cell r="T124">
            <v>0</v>
          </cell>
        </row>
        <row r="125">
          <cell r="C125">
            <v>0</v>
          </cell>
          <cell r="D125" t="str">
            <v>HL.17</v>
          </cell>
          <cell r="E125" t="str">
            <v>Thay trụ cuối đường dây 1 pha</v>
          </cell>
          <cell r="H125" t="str">
            <v>1 trụ</v>
          </cell>
          <cell r="K125">
            <v>0.8</v>
          </cell>
          <cell r="L125">
            <v>1</v>
          </cell>
          <cell r="M125">
            <v>248404</v>
          </cell>
          <cell r="N125">
            <v>2762119</v>
          </cell>
          <cell r="O125">
            <v>1322046</v>
          </cell>
          <cell r="P125">
            <v>0</v>
          </cell>
          <cell r="Q125">
            <v>0</v>
          </cell>
          <cell r="R125">
            <v>0</v>
          </cell>
          <cell r="S125">
            <v>0</v>
          </cell>
          <cell r="T125">
            <v>0</v>
          </cell>
        </row>
        <row r="126">
          <cell r="C126">
            <v>0</v>
          </cell>
          <cell r="D126" t="str">
            <v>HL.18</v>
          </cell>
          <cell r="E126" t="str">
            <v>Thay trụ cuối đường dây 3 pha</v>
          </cell>
          <cell r="H126" t="str">
            <v>1 trụ</v>
          </cell>
          <cell r="K126">
            <v>0.8</v>
          </cell>
          <cell r="L126">
            <v>1</v>
          </cell>
          <cell r="M126">
            <v>395239</v>
          </cell>
          <cell r="N126">
            <v>3401786</v>
          </cell>
          <cell r="O126">
            <v>1585626</v>
          </cell>
          <cell r="P126">
            <v>0</v>
          </cell>
          <cell r="Q126">
            <v>0</v>
          </cell>
          <cell r="R126">
            <v>0</v>
          </cell>
          <cell r="S126">
            <v>0</v>
          </cell>
          <cell r="T126">
            <v>0</v>
          </cell>
        </row>
        <row r="127">
          <cell r="C127">
            <v>0</v>
          </cell>
          <cell r="D127" t="str">
            <v>HL.19</v>
          </cell>
          <cell r="E127" t="str">
            <v>Khai quang mé nhánh trên đường dây 3 pha</v>
          </cell>
          <cell r="H127" t="str">
            <v>1 vị trí</v>
          </cell>
          <cell r="K127">
            <v>0.8</v>
          </cell>
          <cell r="L127">
            <v>1</v>
          </cell>
          <cell r="M127">
            <v>123873</v>
          </cell>
          <cell r="N127">
            <v>507491</v>
          </cell>
          <cell r="O127">
            <v>215625</v>
          </cell>
          <cell r="P127">
            <v>0</v>
          </cell>
          <cell r="Q127">
            <v>0</v>
          </cell>
          <cell r="R127">
            <v>0</v>
          </cell>
          <cell r="S127">
            <v>0</v>
          </cell>
          <cell r="T127">
            <v>0</v>
          </cell>
        </row>
        <row r="128">
          <cell r="B128" t="str">
            <v>T1-7</v>
          </cell>
          <cell r="C128">
            <v>0</v>
          </cell>
          <cell r="D128">
            <v>0</v>
          </cell>
          <cell r="E128" t="str">
            <v>Nhánh 3P Trường Tiểu Học Giồng Ông Đông(Giồng Ông Đông 3A)</v>
          </cell>
          <cell r="P128">
            <v>0</v>
          </cell>
          <cell r="Q128">
            <v>0</v>
          </cell>
          <cell r="R128">
            <v>0</v>
          </cell>
          <cell r="S128">
            <v>0</v>
          </cell>
          <cell r="T128">
            <v>0</v>
          </cell>
        </row>
        <row r="129">
          <cell r="C129">
            <v>0</v>
          </cell>
          <cell r="D129" t="str">
            <v>HL.01</v>
          </cell>
          <cell r="E129" t="str">
            <v>Thay sứ đứng đường dây 1 pha</v>
          </cell>
          <cell r="H129" t="str">
            <v>1 sứ</v>
          </cell>
          <cell r="K129">
            <v>0.8</v>
          </cell>
          <cell r="L129">
            <v>1</v>
          </cell>
          <cell r="M129">
            <v>70522</v>
          </cell>
          <cell r="N129">
            <v>761236</v>
          </cell>
          <cell r="O129">
            <v>359375</v>
          </cell>
          <cell r="P129">
            <v>0</v>
          </cell>
          <cell r="Q129">
            <v>0</v>
          </cell>
          <cell r="R129">
            <v>0</v>
          </cell>
          <cell r="S129">
            <v>0</v>
          </cell>
          <cell r="T129">
            <v>0</v>
          </cell>
        </row>
        <row r="130">
          <cell r="C130">
            <v>0</v>
          </cell>
          <cell r="D130" t="str">
            <v>HL.02</v>
          </cell>
          <cell r="E130" t="str">
            <v>Thay sứ đứng đường dây 3 pha đối xứng</v>
          </cell>
          <cell r="H130" t="str">
            <v>3 sứ</v>
          </cell>
          <cell r="K130">
            <v>0.8</v>
          </cell>
          <cell r="L130">
            <v>1</v>
          </cell>
          <cell r="M130">
            <v>155508</v>
          </cell>
          <cell r="N130">
            <v>1327925</v>
          </cell>
          <cell r="O130">
            <v>608508</v>
          </cell>
          <cell r="P130">
            <v>0</v>
          </cell>
          <cell r="Q130">
            <v>0</v>
          </cell>
          <cell r="R130">
            <v>0</v>
          </cell>
          <cell r="S130">
            <v>0</v>
          </cell>
          <cell r="T130">
            <v>0</v>
          </cell>
        </row>
        <row r="131">
          <cell r="C131">
            <v>0</v>
          </cell>
          <cell r="D131" t="str">
            <v>HL.03</v>
          </cell>
          <cell r="E131" t="str">
            <v>Thay bộ 3 sứ đứng trên 3 xà lệch mắc song song</v>
          </cell>
          <cell r="H131" t="str">
            <v>3 sứ</v>
          </cell>
          <cell r="K131">
            <v>0.8</v>
          </cell>
          <cell r="L131">
            <v>1</v>
          </cell>
          <cell r="M131">
            <v>158292</v>
          </cell>
          <cell r="N131">
            <v>1378675</v>
          </cell>
          <cell r="O131">
            <v>637330</v>
          </cell>
          <cell r="P131">
            <v>0</v>
          </cell>
          <cell r="Q131">
            <v>0</v>
          </cell>
          <cell r="R131">
            <v>0</v>
          </cell>
          <cell r="S131">
            <v>0</v>
          </cell>
          <cell r="T131">
            <v>0</v>
          </cell>
        </row>
        <row r="132">
          <cell r="C132">
            <v>0</v>
          </cell>
          <cell r="D132" t="str">
            <v>HL.04</v>
          </cell>
          <cell r="E132" t="str">
            <v xml:space="preserve">Thay sứ treo đường dây 1 pha </v>
          </cell>
          <cell r="H132" t="str">
            <v>1 sứ</v>
          </cell>
          <cell r="K132">
            <v>0.8</v>
          </cell>
          <cell r="L132">
            <v>1</v>
          </cell>
          <cell r="M132">
            <v>85189</v>
          </cell>
          <cell r="N132">
            <v>972682</v>
          </cell>
          <cell r="O132">
            <v>455170</v>
          </cell>
          <cell r="P132">
            <v>0</v>
          </cell>
          <cell r="Q132">
            <v>0</v>
          </cell>
          <cell r="R132">
            <v>0</v>
          </cell>
          <cell r="S132">
            <v>0</v>
          </cell>
          <cell r="T132">
            <v>0</v>
          </cell>
        </row>
        <row r="133">
          <cell r="C133">
            <v>0</v>
          </cell>
          <cell r="D133" t="str">
            <v>HL.05</v>
          </cell>
          <cell r="E133" t="str">
            <v xml:space="preserve">Thay sứ treo đường dây 3 pha </v>
          </cell>
          <cell r="H133" t="str">
            <v>1 sứ</v>
          </cell>
          <cell r="K133">
            <v>0.8</v>
          </cell>
          <cell r="L133">
            <v>1</v>
          </cell>
          <cell r="M133">
            <v>162675</v>
          </cell>
          <cell r="N133">
            <v>1141854</v>
          </cell>
          <cell r="O133">
            <v>551080</v>
          </cell>
          <cell r="P133">
            <v>0</v>
          </cell>
          <cell r="Q133">
            <v>0</v>
          </cell>
          <cell r="R133">
            <v>0</v>
          </cell>
          <cell r="S133">
            <v>0</v>
          </cell>
          <cell r="T133">
            <v>0</v>
          </cell>
        </row>
        <row r="134">
          <cell r="C134">
            <v>0</v>
          </cell>
          <cell r="D134" t="str">
            <v>HL.06</v>
          </cell>
          <cell r="E134" t="str">
            <v>Thay cò lèo đấu nối đường dây 1 pha</v>
          </cell>
          <cell r="H134" t="str">
            <v>1 cò</v>
          </cell>
          <cell r="K134">
            <v>0.8</v>
          </cell>
          <cell r="L134">
            <v>1</v>
          </cell>
          <cell r="M134">
            <v>82413</v>
          </cell>
          <cell r="N134">
            <v>972682</v>
          </cell>
          <cell r="O134">
            <v>467245</v>
          </cell>
          <cell r="P134">
            <v>0</v>
          </cell>
          <cell r="Q134">
            <v>0</v>
          </cell>
          <cell r="R134">
            <v>0</v>
          </cell>
          <cell r="S134">
            <v>0</v>
          </cell>
          <cell r="T134">
            <v>0</v>
          </cell>
        </row>
        <row r="135">
          <cell r="C135">
            <v>0</v>
          </cell>
          <cell r="D135" t="str">
            <v>HL.07</v>
          </cell>
          <cell r="E135" t="str">
            <v>Thay cò lèo đường dây 3 pha, đấu nối đường dây 3 pha</v>
          </cell>
          <cell r="H135" t="str">
            <v>1 cò</v>
          </cell>
          <cell r="K135">
            <v>0.8</v>
          </cell>
          <cell r="L135">
            <v>1</v>
          </cell>
          <cell r="M135">
            <v>168557</v>
          </cell>
          <cell r="N135">
            <v>1184153</v>
          </cell>
          <cell r="O135">
            <v>539120</v>
          </cell>
          <cell r="P135">
            <v>0</v>
          </cell>
          <cell r="Q135">
            <v>0</v>
          </cell>
          <cell r="R135">
            <v>0</v>
          </cell>
          <cell r="S135">
            <v>0</v>
          </cell>
          <cell r="T135">
            <v>0</v>
          </cell>
        </row>
        <row r="136">
          <cell r="C136">
            <v>0</v>
          </cell>
          <cell r="D136" t="str">
            <v>HL.08</v>
          </cell>
          <cell r="E136" t="str">
            <v>Thay FCO, LB FCO, LA đường dây 1 pha</v>
          </cell>
          <cell r="H136" t="str">
            <v>1 cái</v>
          </cell>
          <cell r="K136">
            <v>0.8</v>
          </cell>
          <cell r="L136">
            <v>1</v>
          </cell>
          <cell r="M136">
            <v>76864</v>
          </cell>
          <cell r="N136">
            <v>909246</v>
          </cell>
          <cell r="O136">
            <v>419290</v>
          </cell>
          <cell r="P136">
            <v>0</v>
          </cell>
          <cell r="Q136">
            <v>0</v>
          </cell>
          <cell r="R136">
            <v>0</v>
          </cell>
          <cell r="S136">
            <v>0</v>
          </cell>
          <cell r="T136">
            <v>0</v>
          </cell>
        </row>
        <row r="137">
          <cell r="C137">
            <v>0</v>
          </cell>
          <cell r="D137" t="str">
            <v>HL.09</v>
          </cell>
          <cell r="E137" t="str">
            <v>Thay FCO, LB FCO, LA đường dây 3 pha</v>
          </cell>
          <cell r="H137" t="str">
            <v>1 cái</v>
          </cell>
          <cell r="K137">
            <v>0.8</v>
          </cell>
          <cell r="L137">
            <v>1</v>
          </cell>
          <cell r="M137">
            <v>154961</v>
          </cell>
          <cell r="N137">
            <v>1120717</v>
          </cell>
          <cell r="O137">
            <v>527045</v>
          </cell>
          <cell r="P137">
            <v>0</v>
          </cell>
          <cell r="Q137">
            <v>0</v>
          </cell>
          <cell r="R137">
            <v>0</v>
          </cell>
          <cell r="S137">
            <v>0</v>
          </cell>
          <cell r="T137">
            <v>0</v>
          </cell>
        </row>
        <row r="138">
          <cell r="C138">
            <v>0</v>
          </cell>
          <cell r="D138" t="str">
            <v>HL.10</v>
          </cell>
          <cell r="E138" t="str">
            <v>Thay DS, LBS, OS, Reclose đường dây 3 pha</v>
          </cell>
          <cell r="H138" t="str">
            <v>1 cái</v>
          </cell>
          <cell r="K138">
            <v>0.8</v>
          </cell>
          <cell r="L138">
            <v>1</v>
          </cell>
          <cell r="M138">
            <v>194787</v>
          </cell>
          <cell r="N138">
            <v>2484598</v>
          </cell>
          <cell r="O138">
            <v>982330</v>
          </cell>
          <cell r="P138">
            <v>0</v>
          </cell>
          <cell r="Q138">
            <v>0</v>
          </cell>
          <cell r="R138">
            <v>0</v>
          </cell>
          <cell r="S138">
            <v>0</v>
          </cell>
          <cell r="T138">
            <v>0</v>
          </cell>
        </row>
        <row r="139">
          <cell r="C139">
            <v>0</v>
          </cell>
          <cell r="D139" t="str">
            <v>HL.11</v>
          </cell>
          <cell r="E139" t="str">
            <v>Thay đà đối xứng trên trụ đường dây 3 pha</v>
          </cell>
          <cell r="H139" t="str">
            <v>1 bộ xà</v>
          </cell>
          <cell r="K139">
            <v>0.8</v>
          </cell>
          <cell r="L139">
            <v>1</v>
          </cell>
          <cell r="M139">
            <v>239412</v>
          </cell>
          <cell r="N139">
            <v>1855513</v>
          </cell>
          <cell r="O139">
            <v>790625</v>
          </cell>
          <cell r="P139">
            <v>0</v>
          </cell>
          <cell r="Q139">
            <v>0</v>
          </cell>
          <cell r="R139">
            <v>0</v>
          </cell>
          <cell r="S139">
            <v>0</v>
          </cell>
          <cell r="T139">
            <v>0</v>
          </cell>
        </row>
        <row r="140">
          <cell r="C140">
            <v>0</v>
          </cell>
          <cell r="D140" t="str">
            <v>HL.12</v>
          </cell>
          <cell r="E140" t="str">
            <v>Thay đà lệch trên trụ đường dây 3 pha</v>
          </cell>
          <cell r="H140" t="str">
            <v>1 bộ xà</v>
          </cell>
          <cell r="K140">
            <v>0.8</v>
          </cell>
          <cell r="L140">
            <v>1</v>
          </cell>
          <cell r="M140">
            <v>245165</v>
          </cell>
          <cell r="N140">
            <v>2045822</v>
          </cell>
          <cell r="O140">
            <v>886420</v>
          </cell>
          <cell r="P140">
            <v>0</v>
          </cell>
          <cell r="Q140">
            <v>0</v>
          </cell>
          <cell r="R140">
            <v>0</v>
          </cell>
          <cell r="S140">
            <v>0</v>
          </cell>
          <cell r="T140">
            <v>0</v>
          </cell>
        </row>
        <row r="141">
          <cell r="C141">
            <v>0</v>
          </cell>
          <cell r="D141" t="str">
            <v>HL.13</v>
          </cell>
          <cell r="E141" t="str">
            <v>Thay đà đôi trên trụ đường dây 3 pha</v>
          </cell>
          <cell r="H141" t="str">
            <v>1 bộ xà</v>
          </cell>
          <cell r="K141">
            <v>0.8</v>
          </cell>
          <cell r="L141">
            <v>1</v>
          </cell>
          <cell r="M141">
            <v>286522</v>
          </cell>
          <cell r="N141">
            <v>2236131</v>
          </cell>
          <cell r="O141">
            <v>982330</v>
          </cell>
          <cell r="P141">
            <v>0</v>
          </cell>
          <cell r="Q141">
            <v>0</v>
          </cell>
          <cell r="R141">
            <v>0</v>
          </cell>
          <cell r="S141">
            <v>0</v>
          </cell>
          <cell r="T141">
            <v>0</v>
          </cell>
        </row>
        <row r="142">
          <cell r="C142">
            <v>0</v>
          </cell>
          <cell r="D142" t="str">
            <v>HL.14</v>
          </cell>
          <cell r="E142" t="str">
            <v xml:space="preserve">Thay đà vertical trên trụ đường dây 3 pha </v>
          </cell>
          <cell r="H142" t="str">
            <v>1 bộ xà</v>
          </cell>
          <cell r="K142">
            <v>0.8</v>
          </cell>
          <cell r="L142">
            <v>1</v>
          </cell>
          <cell r="M142">
            <v>161239</v>
          </cell>
          <cell r="N142">
            <v>1427318</v>
          </cell>
          <cell r="O142">
            <v>586960</v>
          </cell>
          <cell r="P142">
            <v>0</v>
          </cell>
          <cell r="Q142">
            <v>0</v>
          </cell>
          <cell r="R142">
            <v>0</v>
          </cell>
          <cell r="S142">
            <v>0</v>
          </cell>
          <cell r="T142">
            <v>0</v>
          </cell>
        </row>
        <row r="143">
          <cell r="C143">
            <v>0</v>
          </cell>
          <cell r="D143" t="str">
            <v>HL.15</v>
          </cell>
          <cell r="E143" t="str">
            <v>Thay trụ đỡ đường dây 1 pha</v>
          </cell>
          <cell r="H143" t="str">
            <v>1 trụ</v>
          </cell>
          <cell r="K143">
            <v>0.8</v>
          </cell>
          <cell r="L143">
            <v>1</v>
          </cell>
          <cell r="M143">
            <v>232011</v>
          </cell>
          <cell r="N143">
            <v>2267849</v>
          </cell>
          <cell r="O143">
            <v>1148125</v>
          </cell>
          <cell r="P143">
            <v>0</v>
          </cell>
          <cell r="Q143">
            <v>0</v>
          </cell>
          <cell r="R143">
            <v>0</v>
          </cell>
          <cell r="S143">
            <v>0</v>
          </cell>
          <cell r="T143">
            <v>0</v>
          </cell>
        </row>
        <row r="144">
          <cell r="C144">
            <v>0</v>
          </cell>
          <cell r="D144" t="str">
            <v>HL.16</v>
          </cell>
          <cell r="E144" t="str">
            <v>Thay trụ đỡ đường dây 3 pha</v>
          </cell>
          <cell r="H144" t="str">
            <v>1 trụ</v>
          </cell>
          <cell r="K144">
            <v>0.8</v>
          </cell>
          <cell r="L144">
            <v>1</v>
          </cell>
          <cell r="M144">
            <v>327349</v>
          </cell>
          <cell r="N144">
            <v>2878436</v>
          </cell>
          <cell r="O144">
            <v>1411705</v>
          </cell>
          <cell r="P144">
            <v>0</v>
          </cell>
          <cell r="Q144">
            <v>0</v>
          </cell>
          <cell r="R144">
            <v>0</v>
          </cell>
          <cell r="S144">
            <v>0</v>
          </cell>
          <cell r="T144">
            <v>0</v>
          </cell>
        </row>
        <row r="145">
          <cell r="C145">
            <v>0</v>
          </cell>
          <cell r="D145" t="str">
            <v>HL.17</v>
          </cell>
          <cell r="E145" t="str">
            <v>Thay trụ cuối đường dây 1 pha</v>
          </cell>
          <cell r="H145" t="str">
            <v>1 trụ</v>
          </cell>
          <cell r="K145">
            <v>0.8</v>
          </cell>
          <cell r="L145">
            <v>1</v>
          </cell>
          <cell r="M145">
            <v>248404</v>
          </cell>
          <cell r="N145">
            <v>2762119</v>
          </cell>
          <cell r="O145">
            <v>1322046</v>
          </cell>
          <cell r="P145">
            <v>0</v>
          </cell>
          <cell r="Q145">
            <v>0</v>
          </cell>
          <cell r="R145">
            <v>0</v>
          </cell>
          <cell r="S145">
            <v>0</v>
          </cell>
          <cell r="T145">
            <v>0</v>
          </cell>
        </row>
        <row r="146">
          <cell r="C146">
            <v>0</v>
          </cell>
          <cell r="D146" t="str">
            <v>HL.18</v>
          </cell>
          <cell r="E146" t="str">
            <v>Thay trụ cuối đường dây 3 pha</v>
          </cell>
          <cell r="H146" t="str">
            <v>1 trụ</v>
          </cell>
          <cell r="K146">
            <v>0.8</v>
          </cell>
          <cell r="L146">
            <v>1</v>
          </cell>
          <cell r="M146">
            <v>395239</v>
          </cell>
          <cell r="N146">
            <v>3401786</v>
          </cell>
          <cell r="O146">
            <v>1585626</v>
          </cell>
          <cell r="P146">
            <v>0</v>
          </cell>
          <cell r="Q146">
            <v>0</v>
          </cell>
          <cell r="R146">
            <v>0</v>
          </cell>
          <cell r="S146">
            <v>0</v>
          </cell>
          <cell r="T146">
            <v>0</v>
          </cell>
        </row>
        <row r="147">
          <cell r="C147">
            <v>0</v>
          </cell>
          <cell r="D147" t="str">
            <v>HL.19</v>
          </cell>
          <cell r="E147" t="str">
            <v>Khai quang mé nhánh trên đường dây 3 pha</v>
          </cell>
          <cell r="H147" t="str">
            <v>1 vị trí</v>
          </cell>
          <cell r="K147">
            <v>0.8</v>
          </cell>
          <cell r="L147">
            <v>1</v>
          </cell>
          <cell r="M147">
            <v>123873</v>
          </cell>
          <cell r="N147">
            <v>507491</v>
          </cell>
          <cell r="O147">
            <v>215625</v>
          </cell>
          <cell r="P147">
            <v>0</v>
          </cell>
          <cell r="Q147">
            <v>0</v>
          </cell>
          <cell r="R147">
            <v>0</v>
          </cell>
          <cell r="S147">
            <v>0</v>
          </cell>
          <cell r="T147">
            <v>0</v>
          </cell>
        </row>
        <row r="148">
          <cell r="B148" t="str">
            <v>T1-8</v>
          </cell>
          <cell r="C148">
            <v>0</v>
          </cell>
          <cell r="D148">
            <v>0</v>
          </cell>
          <cell r="E148" t="str">
            <v>Nhánh 3P Láng Cát Giồng Ông Đông (Giồng Ông Đông 2A)</v>
          </cell>
          <cell r="P148">
            <v>0</v>
          </cell>
          <cell r="Q148">
            <v>0</v>
          </cell>
          <cell r="R148">
            <v>0</v>
          </cell>
          <cell r="S148">
            <v>0</v>
          </cell>
          <cell r="T148">
            <v>0</v>
          </cell>
        </row>
        <row r="149">
          <cell r="C149">
            <v>0</v>
          </cell>
          <cell r="D149" t="str">
            <v>HL.01</v>
          </cell>
          <cell r="E149" t="str">
            <v>Thay sứ đứng đường dây 1 pha</v>
          </cell>
          <cell r="H149" t="str">
            <v>1 sứ</v>
          </cell>
          <cell r="K149">
            <v>0.8</v>
          </cell>
          <cell r="L149">
            <v>1</v>
          </cell>
          <cell r="M149">
            <v>70522</v>
          </cell>
          <cell r="N149">
            <v>761236</v>
          </cell>
          <cell r="O149">
            <v>359375</v>
          </cell>
          <cell r="P149">
            <v>0</v>
          </cell>
          <cell r="Q149">
            <v>0</v>
          </cell>
          <cell r="R149">
            <v>0</v>
          </cell>
          <cell r="S149">
            <v>0</v>
          </cell>
          <cell r="T149">
            <v>0</v>
          </cell>
        </row>
        <row r="150">
          <cell r="C150">
            <v>0</v>
          </cell>
          <cell r="D150" t="str">
            <v>HL.02</v>
          </cell>
          <cell r="E150" t="str">
            <v>Thay sứ đứng đường dây 3 pha đối xứng</v>
          </cell>
          <cell r="H150" t="str">
            <v>3 sứ</v>
          </cell>
          <cell r="K150">
            <v>0.8</v>
          </cell>
          <cell r="L150">
            <v>1</v>
          </cell>
          <cell r="M150">
            <v>155508</v>
          </cell>
          <cell r="N150">
            <v>1327925</v>
          </cell>
          <cell r="O150">
            <v>608508</v>
          </cell>
          <cell r="P150">
            <v>0</v>
          </cell>
          <cell r="Q150">
            <v>0</v>
          </cell>
          <cell r="R150">
            <v>0</v>
          </cell>
          <cell r="S150">
            <v>0</v>
          </cell>
          <cell r="T150">
            <v>0</v>
          </cell>
        </row>
        <row r="151">
          <cell r="C151">
            <v>0</v>
          </cell>
          <cell r="D151" t="str">
            <v>HL.03</v>
          </cell>
          <cell r="E151" t="str">
            <v>Thay bộ 3 sứ đứng trên 3 xà lệch mắc song song</v>
          </cell>
          <cell r="H151" t="str">
            <v>3 sứ</v>
          </cell>
          <cell r="K151">
            <v>0.8</v>
          </cell>
          <cell r="L151">
            <v>1</v>
          </cell>
          <cell r="M151">
            <v>158292</v>
          </cell>
          <cell r="N151">
            <v>1378675</v>
          </cell>
          <cell r="O151">
            <v>637330</v>
          </cell>
          <cell r="P151">
            <v>0</v>
          </cell>
          <cell r="Q151">
            <v>0</v>
          </cell>
          <cell r="R151">
            <v>0</v>
          </cell>
          <cell r="S151">
            <v>0</v>
          </cell>
          <cell r="T151">
            <v>0</v>
          </cell>
        </row>
        <row r="152">
          <cell r="C152">
            <v>0</v>
          </cell>
          <cell r="D152" t="str">
            <v>HL.04</v>
          </cell>
          <cell r="E152" t="str">
            <v xml:space="preserve">Thay sứ treo đường dây 1 pha </v>
          </cell>
          <cell r="H152" t="str">
            <v>1 sứ</v>
          </cell>
          <cell r="K152">
            <v>0.8</v>
          </cell>
          <cell r="L152">
            <v>1</v>
          </cell>
          <cell r="M152">
            <v>85189</v>
          </cell>
          <cell r="N152">
            <v>972682</v>
          </cell>
          <cell r="O152">
            <v>455170</v>
          </cell>
          <cell r="P152">
            <v>0</v>
          </cell>
          <cell r="Q152">
            <v>0</v>
          </cell>
          <cell r="R152">
            <v>0</v>
          </cell>
          <cell r="S152">
            <v>0</v>
          </cell>
          <cell r="T152">
            <v>0</v>
          </cell>
        </row>
        <row r="153">
          <cell r="C153">
            <v>0</v>
          </cell>
          <cell r="D153" t="str">
            <v>HL.05</v>
          </cell>
          <cell r="E153" t="str">
            <v xml:space="preserve">Thay sứ treo đường dây 3 pha </v>
          </cell>
          <cell r="H153" t="str">
            <v>1 sứ</v>
          </cell>
          <cell r="K153">
            <v>0.8</v>
          </cell>
          <cell r="L153">
            <v>1</v>
          </cell>
          <cell r="M153">
            <v>162675</v>
          </cell>
          <cell r="N153">
            <v>1141854</v>
          </cell>
          <cell r="O153">
            <v>551080</v>
          </cell>
          <cell r="P153">
            <v>0</v>
          </cell>
          <cell r="Q153">
            <v>0</v>
          </cell>
          <cell r="R153">
            <v>0</v>
          </cell>
          <cell r="S153">
            <v>0</v>
          </cell>
          <cell r="T153">
            <v>0</v>
          </cell>
        </row>
        <row r="154">
          <cell r="C154">
            <v>0</v>
          </cell>
          <cell r="D154" t="str">
            <v>HL.06</v>
          </cell>
          <cell r="E154" t="str">
            <v>Thay cò lèo đấu nối đường dây 1 pha</v>
          </cell>
          <cell r="H154" t="str">
            <v>1 cò</v>
          </cell>
          <cell r="K154">
            <v>0.8</v>
          </cell>
          <cell r="L154">
            <v>1</v>
          </cell>
          <cell r="M154">
            <v>82413</v>
          </cell>
          <cell r="N154">
            <v>972682</v>
          </cell>
          <cell r="O154">
            <v>467245</v>
          </cell>
          <cell r="P154">
            <v>0</v>
          </cell>
          <cell r="Q154">
            <v>0</v>
          </cell>
          <cell r="R154">
            <v>0</v>
          </cell>
          <cell r="S154">
            <v>0</v>
          </cell>
          <cell r="T154">
            <v>0</v>
          </cell>
        </row>
        <row r="155">
          <cell r="C155">
            <v>0</v>
          </cell>
          <cell r="D155" t="str">
            <v>HL.07</v>
          </cell>
          <cell r="E155" t="str">
            <v>Thay cò lèo đường dây 3 pha, đấu nối đường dây 3 pha</v>
          </cell>
          <cell r="H155" t="str">
            <v>1 cò</v>
          </cell>
          <cell r="K155">
            <v>0.8</v>
          </cell>
          <cell r="L155">
            <v>1</v>
          </cell>
          <cell r="M155">
            <v>168557</v>
          </cell>
          <cell r="N155">
            <v>1184153</v>
          </cell>
          <cell r="O155">
            <v>539120</v>
          </cell>
          <cell r="P155">
            <v>0</v>
          </cell>
          <cell r="Q155">
            <v>0</v>
          </cell>
          <cell r="R155">
            <v>0</v>
          </cell>
          <cell r="S155">
            <v>0</v>
          </cell>
          <cell r="T155">
            <v>0</v>
          </cell>
        </row>
        <row r="156">
          <cell r="C156">
            <v>0</v>
          </cell>
          <cell r="D156" t="str">
            <v>HL.08</v>
          </cell>
          <cell r="E156" t="str">
            <v>Thay FCO, LB FCO, LA đường dây 1 pha</v>
          </cell>
          <cell r="H156" t="str">
            <v>1 cái</v>
          </cell>
          <cell r="K156">
            <v>0.8</v>
          </cell>
          <cell r="L156">
            <v>1</v>
          </cell>
          <cell r="M156">
            <v>76864</v>
          </cell>
          <cell r="N156">
            <v>909246</v>
          </cell>
          <cell r="O156">
            <v>419290</v>
          </cell>
          <cell r="P156">
            <v>0</v>
          </cell>
          <cell r="Q156">
            <v>0</v>
          </cell>
          <cell r="R156">
            <v>0</v>
          </cell>
          <cell r="S156">
            <v>0</v>
          </cell>
          <cell r="T156">
            <v>0</v>
          </cell>
        </row>
        <row r="157">
          <cell r="C157">
            <v>0</v>
          </cell>
          <cell r="D157" t="str">
            <v>HL.09</v>
          </cell>
          <cell r="E157" t="str">
            <v>Thay FCO, LB FCO, LA đường dây 3 pha</v>
          </cell>
          <cell r="H157" t="str">
            <v>1 cái</v>
          </cell>
          <cell r="K157">
            <v>0.8</v>
          </cell>
          <cell r="L157">
            <v>1</v>
          </cell>
          <cell r="M157">
            <v>154961</v>
          </cell>
          <cell r="N157">
            <v>1120717</v>
          </cell>
          <cell r="O157">
            <v>527045</v>
          </cell>
          <cell r="P157">
            <v>0</v>
          </cell>
          <cell r="Q157">
            <v>0</v>
          </cell>
          <cell r="R157">
            <v>0</v>
          </cell>
          <cell r="S157">
            <v>0</v>
          </cell>
          <cell r="T157">
            <v>0</v>
          </cell>
        </row>
        <row r="158">
          <cell r="C158">
            <v>0</v>
          </cell>
          <cell r="D158" t="str">
            <v>HL.10</v>
          </cell>
          <cell r="E158" t="str">
            <v>Thay DS, LBS, OS, Reclose đường dây 3 pha</v>
          </cell>
          <cell r="H158" t="str">
            <v>1 cái</v>
          </cell>
          <cell r="K158">
            <v>0.8</v>
          </cell>
          <cell r="L158">
            <v>1</v>
          </cell>
          <cell r="M158">
            <v>194787</v>
          </cell>
          <cell r="N158">
            <v>2484598</v>
          </cell>
          <cell r="O158">
            <v>982330</v>
          </cell>
          <cell r="P158">
            <v>0</v>
          </cell>
          <cell r="Q158">
            <v>0</v>
          </cell>
          <cell r="R158">
            <v>0</v>
          </cell>
          <cell r="S158">
            <v>0</v>
          </cell>
          <cell r="T158">
            <v>0</v>
          </cell>
        </row>
        <row r="159">
          <cell r="C159">
            <v>0</v>
          </cell>
          <cell r="D159" t="str">
            <v>HL.11</v>
          </cell>
          <cell r="E159" t="str">
            <v>Thay đà đối xứng trên trụ đường dây 3 pha</v>
          </cell>
          <cell r="H159" t="str">
            <v>1 bộ xà</v>
          </cell>
          <cell r="K159">
            <v>0.8</v>
          </cell>
          <cell r="L159">
            <v>1</v>
          </cell>
          <cell r="M159">
            <v>239412</v>
          </cell>
          <cell r="N159">
            <v>1855513</v>
          </cell>
          <cell r="O159">
            <v>790625</v>
          </cell>
          <cell r="P159">
            <v>0</v>
          </cell>
          <cell r="Q159">
            <v>0</v>
          </cell>
          <cell r="R159">
            <v>0</v>
          </cell>
          <cell r="S159">
            <v>0</v>
          </cell>
          <cell r="T159">
            <v>0</v>
          </cell>
        </row>
        <row r="160">
          <cell r="C160">
            <v>0</v>
          </cell>
          <cell r="D160" t="str">
            <v>HL.12</v>
          </cell>
          <cell r="E160" t="str">
            <v>Thay đà lệch trên trụ đường dây 3 pha</v>
          </cell>
          <cell r="H160" t="str">
            <v>1 bộ xà</v>
          </cell>
          <cell r="K160">
            <v>0.8</v>
          </cell>
          <cell r="L160">
            <v>1</v>
          </cell>
          <cell r="M160">
            <v>245165</v>
          </cell>
          <cell r="N160">
            <v>2045822</v>
          </cell>
          <cell r="O160">
            <v>886420</v>
          </cell>
          <cell r="P160">
            <v>0</v>
          </cell>
          <cell r="Q160">
            <v>0</v>
          </cell>
          <cell r="R160">
            <v>0</v>
          </cell>
          <cell r="S160">
            <v>0</v>
          </cell>
          <cell r="T160">
            <v>0</v>
          </cell>
        </row>
        <row r="161">
          <cell r="C161">
            <v>0</v>
          </cell>
          <cell r="D161" t="str">
            <v>HL.13</v>
          </cell>
          <cell r="E161" t="str">
            <v>Thay đà đôi trên trụ đường dây 3 pha</v>
          </cell>
          <cell r="H161" t="str">
            <v>1 bộ xà</v>
          </cell>
          <cell r="K161">
            <v>0.8</v>
          </cell>
          <cell r="L161">
            <v>1</v>
          </cell>
          <cell r="M161">
            <v>286522</v>
          </cell>
          <cell r="N161">
            <v>2236131</v>
          </cell>
          <cell r="O161">
            <v>982330</v>
          </cell>
          <cell r="P161">
            <v>0</v>
          </cell>
          <cell r="Q161">
            <v>0</v>
          </cell>
          <cell r="R161">
            <v>0</v>
          </cell>
          <cell r="S161">
            <v>0</v>
          </cell>
          <cell r="T161">
            <v>0</v>
          </cell>
        </row>
        <row r="162">
          <cell r="C162">
            <v>0</v>
          </cell>
          <cell r="D162" t="str">
            <v>HL.14</v>
          </cell>
          <cell r="E162" t="str">
            <v xml:space="preserve">Thay đà vertical trên trụ đường dây 3 pha </v>
          </cell>
          <cell r="H162" t="str">
            <v>1 bộ xà</v>
          </cell>
          <cell r="K162">
            <v>0.8</v>
          </cell>
          <cell r="L162">
            <v>1</v>
          </cell>
          <cell r="M162">
            <v>161239</v>
          </cell>
          <cell r="N162">
            <v>1427318</v>
          </cell>
          <cell r="O162">
            <v>586960</v>
          </cell>
          <cell r="P162">
            <v>0</v>
          </cell>
          <cell r="Q162">
            <v>0</v>
          </cell>
          <cell r="R162">
            <v>0</v>
          </cell>
          <cell r="S162">
            <v>0</v>
          </cell>
          <cell r="T162">
            <v>0</v>
          </cell>
        </row>
        <row r="163">
          <cell r="C163">
            <v>0</v>
          </cell>
          <cell r="D163" t="str">
            <v>HL.15</v>
          </cell>
          <cell r="E163" t="str">
            <v>Thay trụ đỡ đường dây 1 pha</v>
          </cell>
          <cell r="H163" t="str">
            <v>1 trụ</v>
          </cell>
          <cell r="K163">
            <v>0.8</v>
          </cell>
          <cell r="L163">
            <v>1</v>
          </cell>
          <cell r="M163">
            <v>232011</v>
          </cell>
          <cell r="N163">
            <v>2267849</v>
          </cell>
          <cell r="O163">
            <v>1148125</v>
          </cell>
          <cell r="P163">
            <v>0</v>
          </cell>
          <cell r="Q163">
            <v>0</v>
          </cell>
          <cell r="R163">
            <v>0</v>
          </cell>
          <cell r="S163">
            <v>0</v>
          </cell>
          <cell r="T163">
            <v>0</v>
          </cell>
        </row>
        <row r="164">
          <cell r="C164">
            <v>0</v>
          </cell>
          <cell r="D164" t="str">
            <v>HL.16</v>
          </cell>
          <cell r="E164" t="str">
            <v>Thay trụ đỡ đường dây 3 pha</v>
          </cell>
          <cell r="H164" t="str">
            <v>1 trụ</v>
          </cell>
          <cell r="K164">
            <v>0.8</v>
          </cell>
          <cell r="L164">
            <v>1</v>
          </cell>
          <cell r="M164">
            <v>327349</v>
          </cell>
          <cell r="N164">
            <v>2878436</v>
          </cell>
          <cell r="O164">
            <v>1411705</v>
          </cell>
          <cell r="P164">
            <v>0</v>
          </cell>
          <cell r="Q164">
            <v>0</v>
          </cell>
          <cell r="R164">
            <v>0</v>
          </cell>
          <cell r="S164">
            <v>0</v>
          </cell>
          <cell r="T164">
            <v>0</v>
          </cell>
        </row>
        <row r="165">
          <cell r="C165">
            <v>0</v>
          </cell>
          <cell r="D165" t="str">
            <v>HL.17</v>
          </cell>
          <cell r="E165" t="str">
            <v>Thay trụ cuối đường dây 1 pha</v>
          </cell>
          <cell r="H165" t="str">
            <v>1 trụ</v>
          </cell>
          <cell r="K165">
            <v>0.8</v>
          </cell>
          <cell r="L165">
            <v>1</v>
          </cell>
          <cell r="M165">
            <v>248404</v>
          </cell>
          <cell r="N165">
            <v>2762119</v>
          </cell>
          <cell r="O165">
            <v>1322046</v>
          </cell>
          <cell r="P165">
            <v>0</v>
          </cell>
          <cell r="Q165">
            <v>0</v>
          </cell>
          <cell r="R165">
            <v>0</v>
          </cell>
          <cell r="S165">
            <v>0</v>
          </cell>
          <cell r="T165">
            <v>0</v>
          </cell>
        </row>
        <row r="166">
          <cell r="C166">
            <v>0</v>
          </cell>
          <cell r="D166" t="str">
            <v>HL.18</v>
          </cell>
          <cell r="E166" t="str">
            <v>Thay trụ cuối đường dây 3 pha</v>
          </cell>
          <cell r="H166" t="str">
            <v>1 trụ</v>
          </cell>
          <cell r="K166">
            <v>0.8</v>
          </cell>
          <cell r="L166">
            <v>1</v>
          </cell>
          <cell r="M166">
            <v>395239</v>
          </cell>
          <cell r="N166">
            <v>3401786</v>
          </cell>
          <cell r="O166">
            <v>1585626</v>
          </cell>
          <cell r="P166">
            <v>0</v>
          </cell>
          <cell r="Q166">
            <v>0</v>
          </cell>
          <cell r="R166">
            <v>0</v>
          </cell>
          <cell r="S166">
            <v>0</v>
          </cell>
          <cell r="T166">
            <v>0</v>
          </cell>
        </row>
        <row r="167">
          <cell r="C167">
            <v>0</v>
          </cell>
          <cell r="D167" t="str">
            <v>HL.19</v>
          </cell>
          <cell r="E167" t="str">
            <v>Khai quang mé nhánh trên đường dây 3 pha</v>
          </cell>
          <cell r="H167" t="str">
            <v>1 vị trí</v>
          </cell>
          <cell r="K167">
            <v>0.8</v>
          </cell>
          <cell r="L167">
            <v>1</v>
          </cell>
          <cell r="M167">
            <v>123873</v>
          </cell>
          <cell r="N167">
            <v>507491</v>
          </cell>
          <cell r="O167">
            <v>215625</v>
          </cell>
          <cell r="P167">
            <v>0</v>
          </cell>
          <cell r="Q167">
            <v>0</v>
          </cell>
          <cell r="R167">
            <v>0</v>
          </cell>
          <cell r="S167">
            <v>0</v>
          </cell>
          <cell r="T167">
            <v>0</v>
          </cell>
        </row>
        <row r="169">
          <cell r="B169" t="str">
            <v>T2</v>
          </cell>
          <cell r="C169">
            <v>0</v>
          </cell>
          <cell r="D169">
            <v>0</v>
          </cell>
          <cell r="E169" t="str">
            <v>Nhánh 1P Đường Bến Cái Sìn - Ấp 5 xã Long Thọ (Long Thọ 15)</v>
          </cell>
          <cell r="P169">
            <v>0</v>
          </cell>
          <cell r="Q169">
            <v>0</v>
          </cell>
          <cell r="R169">
            <v>0</v>
          </cell>
          <cell r="S169">
            <v>0</v>
          </cell>
          <cell r="T169">
            <v>0</v>
          </cell>
        </row>
        <row r="170">
          <cell r="C170">
            <v>0</v>
          </cell>
          <cell r="D170" t="str">
            <v>HL.01</v>
          </cell>
          <cell r="E170" t="str">
            <v>Thay sứ đứng đường dây 1 pha</v>
          </cell>
          <cell r="H170" t="str">
            <v>1 sứ</v>
          </cell>
          <cell r="K170">
            <v>0.8</v>
          </cell>
          <cell r="L170">
            <v>1</v>
          </cell>
          <cell r="M170">
            <v>70522</v>
          </cell>
          <cell r="N170">
            <v>761236</v>
          </cell>
          <cell r="O170">
            <v>359375</v>
          </cell>
          <cell r="P170">
            <v>0</v>
          </cell>
          <cell r="Q170">
            <v>0</v>
          </cell>
          <cell r="R170">
            <v>0</v>
          </cell>
          <cell r="S170">
            <v>0</v>
          </cell>
          <cell r="T170">
            <v>0</v>
          </cell>
        </row>
        <row r="171">
          <cell r="C171">
            <v>0</v>
          </cell>
          <cell r="D171" t="str">
            <v>HL.02</v>
          </cell>
          <cell r="E171" t="str">
            <v>Thay sứ đứng đường dây 3 pha đối xứng</v>
          </cell>
          <cell r="H171" t="str">
            <v>3 sứ</v>
          </cell>
          <cell r="K171">
            <v>0.8</v>
          </cell>
          <cell r="L171">
            <v>1</v>
          </cell>
          <cell r="M171">
            <v>155508</v>
          </cell>
          <cell r="N171">
            <v>1327925</v>
          </cell>
          <cell r="O171">
            <v>608508</v>
          </cell>
          <cell r="P171">
            <v>0</v>
          </cell>
          <cell r="Q171">
            <v>0</v>
          </cell>
          <cell r="R171">
            <v>0</v>
          </cell>
          <cell r="S171">
            <v>0</v>
          </cell>
          <cell r="T171">
            <v>0</v>
          </cell>
        </row>
        <row r="172">
          <cell r="C172">
            <v>0</v>
          </cell>
          <cell r="D172" t="str">
            <v>HL.03</v>
          </cell>
          <cell r="E172" t="str">
            <v>Thay bộ 3 sứ đứng trên 3 xà lệch mắc song song</v>
          </cell>
          <cell r="H172" t="str">
            <v>3 sứ</v>
          </cell>
          <cell r="K172">
            <v>0.8</v>
          </cell>
          <cell r="L172">
            <v>1</v>
          </cell>
          <cell r="M172">
            <v>158292</v>
          </cell>
          <cell r="N172">
            <v>1378675</v>
          </cell>
          <cell r="O172">
            <v>637330</v>
          </cell>
          <cell r="P172">
            <v>0</v>
          </cell>
          <cell r="Q172">
            <v>0</v>
          </cell>
          <cell r="R172">
            <v>0</v>
          </cell>
          <cell r="S172">
            <v>0</v>
          </cell>
          <cell r="T172">
            <v>0</v>
          </cell>
        </row>
        <row r="173">
          <cell r="C173">
            <v>0</v>
          </cell>
          <cell r="D173" t="str">
            <v>HL.04</v>
          </cell>
          <cell r="E173" t="str">
            <v xml:space="preserve">Thay sứ treo đường dây 1 pha </v>
          </cell>
          <cell r="H173" t="str">
            <v>1 sứ</v>
          </cell>
          <cell r="K173">
            <v>0.8</v>
          </cell>
          <cell r="L173">
            <v>1</v>
          </cell>
          <cell r="M173">
            <v>85189</v>
          </cell>
          <cell r="N173">
            <v>972682</v>
          </cell>
          <cell r="O173">
            <v>455170</v>
          </cell>
          <cell r="P173">
            <v>0</v>
          </cell>
          <cell r="Q173">
            <v>0</v>
          </cell>
          <cell r="R173">
            <v>0</v>
          </cell>
          <cell r="S173">
            <v>0</v>
          </cell>
          <cell r="T173">
            <v>0</v>
          </cell>
        </row>
        <row r="174">
          <cell r="C174">
            <v>0</v>
          </cell>
          <cell r="D174" t="str">
            <v>HL.05</v>
          </cell>
          <cell r="E174" t="str">
            <v xml:space="preserve">Thay sứ treo đường dây 3 pha </v>
          </cell>
          <cell r="H174" t="str">
            <v>1 sứ</v>
          </cell>
          <cell r="K174">
            <v>0.8</v>
          </cell>
          <cell r="L174">
            <v>1</v>
          </cell>
          <cell r="M174">
            <v>162675</v>
          </cell>
          <cell r="N174">
            <v>1141854</v>
          </cell>
          <cell r="O174">
            <v>551080</v>
          </cell>
          <cell r="P174">
            <v>0</v>
          </cell>
          <cell r="Q174">
            <v>0</v>
          </cell>
          <cell r="R174">
            <v>0</v>
          </cell>
          <cell r="S174">
            <v>0</v>
          </cell>
          <cell r="T174">
            <v>0</v>
          </cell>
        </row>
        <row r="175">
          <cell r="C175">
            <v>0</v>
          </cell>
          <cell r="D175" t="str">
            <v>HL.06</v>
          </cell>
          <cell r="E175" t="str">
            <v>Thay cò lèo đấu nối đường dây 1 pha</v>
          </cell>
          <cell r="H175" t="str">
            <v>1 cò</v>
          </cell>
          <cell r="K175">
            <v>0.8</v>
          </cell>
          <cell r="L175">
            <v>1</v>
          </cell>
          <cell r="M175">
            <v>82413</v>
          </cell>
          <cell r="N175">
            <v>972682</v>
          </cell>
          <cell r="O175">
            <v>467245</v>
          </cell>
          <cell r="P175">
            <v>0</v>
          </cell>
          <cell r="Q175">
            <v>0</v>
          </cell>
          <cell r="R175">
            <v>0</v>
          </cell>
          <cell r="S175">
            <v>0</v>
          </cell>
          <cell r="T175">
            <v>0</v>
          </cell>
        </row>
        <row r="176">
          <cell r="C176">
            <v>0</v>
          </cell>
          <cell r="D176" t="str">
            <v>HL.07</v>
          </cell>
          <cell r="E176" t="str">
            <v>Thay cò lèo đường dây 3 pha, đấu nối đường dây 3 pha</v>
          </cell>
          <cell r="H176" t="str">
            <v>1 cò</v>
          </cell>
          <cell r="K176">
            <v>0.8</v>
          </cell>
          <cell r="L176">
            <v>1</v>
          </cell>
          <cell r="M176">
            <v>168557</v>
          </cell>
          <cell r="N176">
            <v>1184153</v>
          </cell>
          <cell r="O176">
            <v>539120</v>
          </cell>
          <cell r="P176">
            <v>0</v>
          </cell>
          <cell r="Q176">
            <v>0</v>
          </cell>
          <cell r="R176">
            <v>0</v>
          </cell>
          <cell r="S176">
            <v>0</v>
          </cell>
          <cell r="T176">
            <v>0</v>
          </cell>
        </row>
        <row r="177">
          <cell r="C177">
            <v>0</v>
          </cell>
          <cell r="D177" t="str">
            <v>HL.08</v>
          </cell>
          <cell r="E177" t="str">
            <v>Thay FCO, LB FCO, LA đường dây 1 pha</v>
          </cell>
          <cell r="H177" t="str">
            <v>1 cái</v>
          </cell>
          <cell r="K177">
            <v>0.8</v>
          </cell>
          <cell r="L177">
            <v>1</v>
          </cell>
          <cell r="M177">
            <v>76864</v>
          </cell>
          <cell r="N177">
            <v>909246</v>
          </cell>
          <cell r="O177">
            <v>419290</v>
          </cell>
          <cell r="P177">
            <v>0</v>
          </cell>
          <cell r="Q177">
            <v>0</v>
          </cell>
          <cell r="R177">
            <v>0</v>
          </cell>
          <cell r="S177">
            <v>0</v>
          </cell>
          <cell r="T177">
            <v>0</v>
          </cell>
        </row>
        <row r="178">
          <cell r="C178">
            <v>0</v>
          </cell>
          <cell r="D178" t="str">
            <v>HL.09</v>
          </cell>
          <cell r="E178" t="str">
            <v>Thay FCO, LB FCO, LA đường dây 3 pha</v>
          </cell>
          <cell r="H178" t="str">
            <v>1 cái</v>
          </cell>
          <cell r="K178">
            <v>0.8</v>
          </cell>
          <cell r="L178">
            <v>1</v>
          </cell>
          <cell r="M178">
            <v>154961</v>
          </cell>
          <cell r="N178">
            <v>1120717</v>
          </cell>
          <cell r="O178">
            <v>527045</v>
          </cell>
          <cell r="P178">
            <v>0</v>
          </cell>
          <cell r="Q178">
            <v>0</v>
          </cell>
          <cell r="R178">
            <v>0</v>
          </cell>
          <cell r="S178">
            <v>0</v>
          </cell>
          <cell r="T178">
            <v>0</v>
          </cell>
        </row>
        <row r="179">
          <cell r="C179">
            <v>0</v>
          </cell>
          <cell r="D179" t="str">
            <v>HL.10</v>
          </cell>
          <cell r="E179" t="str">
            <v>Thay DS, LBS, OS, Reclose đường dây 3 pha</v>
          </cell>
          <cell r="H179" t="str">
            <v>1 cái</v>
          </cell>
          <cell r="K179">
            <v>0.8</v>
          </cell>
          <cell r="L179">
            <v>1</v>
          </cell>
          <cell r="M179">
            <v>194787</v>
          </cell>
          <cell r="N179">
            <v>2484598</v>
          </cell>
          <cell r="O179">
            <v>982330</v>
          </cell>
          <cell r="P179">
            <v>0</v>
          </cell>
          <cell r="Q179">
            <v>0</v>
          </cell>
          <cell r="R179">
            <v>0</v>
          </cell>
          <cell r="S179">
            <v>0</v>
          </cell>
          <cell r="T179">
            <v>0</v>
          </cell>
        </row>
        <row r="180">
          <cell r="C180">
            <v>0</v>
          </cell>
          <cell r="D180" t="str">
            <v>HL.11</v>
          </cell>
          <cell r="E180" t="str">
            <v>Thay đà đối xứng trên trụ đường dây 3 pha</v>
          </cell>
          <cell r="H180" t="str">
            <v>1 bộ xà</v>
          </cell>
          <cell r="K180">
            <v>0.8</v>
          </cell>
          <cell r="L180">
            <v>1</v>
          </cell>
          <cell r="M180">
            <v>239412</v>
          </cell>
          <cell r="N180">
            <v>1855513</v>
          </cell>
          <cell r="O180">
            <v>790625</v>
          </cell>
          <cell r="P180">
            <v>0</v>
          </cell>
          <cell r="Q180">
            <v>0</v>
          </cell>
          <cell r="R180">
            <v>0</v>
          </cell>
          <cell r="S180">
            <v>0</v>
          </cell>
          <cell r="T180">
            <v>0</v>
          </cell>
        </row>
        <row r="181">
          <cell r="C181">
            <v>0</v>
          </cell>
          <cell r="D181" t="str">
            <v>HL.12</v>
          </cell>
          <cell r="E181" t="str">
            <v>Thay đà lệch trên trụ đường dây 3 pha</v>
          </cell>
          <cell r="H181" t="str">
            <v>1 bộ xà</v>
          </cell>
          <cell r="K181">
            <v>0.8</v>
          </cell>
          <cell r="L181">
            <v>1</v>
          </cell>
          <cell r="M181">
            <v>245165</v>
          </cell>
          <cell r="N181">
            <v>2045822</v>
          </cell>
          <cell r="O181">
            <v>886420</v>
          </cell>
          <cell r="P181">
            <v>0</v>
          </cell>
          <cell r="Q181">
            <v>0</v>
          </cell>
          <cell r="R181">
            <v>0</v>
          </cell>
          <cell r="S181">
            <v>0</v>
          </cell>
          <cell r="T181">
            <v>0</v>
          </cell>
        </row>
        <row r="182">
          <cell r="C182">
            <v>0</v>
          </cell>
          <cell r="D182" t="str">
            <v>HL.13</v>
          </cell>
          <cell r="E182" t="str">
            <v>Thay đà đôi trên trụ đường dây 3 pha</v>
          </cell>
          <cell r="H182" t="str">
            <v>1 bộ xà</v>
          </cell>
          <cell r="K182">
            <v>0.8</v>
          </cell>
          <cell r="L182">
            <v>1</v>
          </cell>
          <cell r="M182">
            <v>286522</v>
          </cell>
          <cell r="N182">
            <v>2236131</v>
          </cell>
          <cell r="O182">
            <v>982330</v>
          </cell>
          <cell r="P182">
            <v>0</v>
          </cell>
          <cell r="Q182">
            <v>0</v>
          </cell>
          <cell r="R182">
            <v>0</v>
          </cell>
          <cell r="S182">
            <v>0</v>
          </cell>
          <cell r="T182">
            <v>0</v>
          </cell>
        </row>
        <row r="183">
          <cell r="C183">
            <v>0</v>
          </cell>
          <cell r="D183" t="str">
            <v>HL.14</v>
          </cell>
          <cell r="E183" t="str">
            <v xml:space="preserve">Thay đà vertical trên trụ đường dây 3 pha </v>
          </cell>
          <cell r="H183" t="str">
            <v>1 bộ xà</v>
          </cell>
          <cell r="K183">
            <v>0.8</v>
          </cell>
          <cell r="L183">
            <v>1</v>
          </cell>
          <cell r="M183">
            <v>161239</v>
          </cell>
          <cell r="N183">
            <v>1427318</v>
          </cell>
          <cell r="O183">
            <v>586960</v>
          </cell>
          <cell r="P183">
            <v>0</v>
          </cell>
          <cell r="Q183">
            <v>0</v>
          </cell>
          <cell r="R183">
            <v>0</v>
          </cell>
          <cell r="S183">
            <v>0</v>
          </cell>
          <cell r="T183">
            <v>0</v>
          </cell>
        </row>
        <row r="184">
          <cell r="C184">
            <v>0</v>
          </cell>
          <cell r="D184" t="str">
            <v>HL.15</v>
          </cell>
          <cell r="E184" t="str">
            <v>Thay trụ đỡ đường dây 1 pha</v>
          </cell>
          <cell r="H184" t="str">
            <v>1 trụ</v>
          </cell>
          <cell r="K184">
            <v>0.8</v>
          </cell>
          <cell r="L184">
            <v>1</v>
          </cell>
          <cell r="M184">
            <v>232011</v>
          </cell>
          <cell r="N184">
            <v>2267849</v>
          </cell>
          <cell r="O184">
            <v>1148125</v>
          </cell>
          <cell r="P184">
            <v>0</v>
          </cell>
          <cell r="Q184">
            <v>0</v>
          </cell>
          <cell r="R184">
            <v>0</v>
          </cell>
          <cell r="S184">
            <v>0</v>
          </cell>
          <cell r="T184">
            <v>0</v>
          </cell>
        </row>
        <row r="185">
          <cell r="C185">
            <v>0</v>
          </cell>
          <cell r="D185" t="str">
            <v>HL.16</v>
          </cell>
          <cell r="E185" t="str">
            <v>Thay trụ đỡ đường dây 3 pha</v>
          </cell>
          <cell r="H185" t="str">
            <v>1 trụ</v>
          </cell>
          <cell r="K185">
            <v>0.8</v>
          </cell>
          <cell r="L185">
            <v>1</v>
          </cell>
          <cell r="M185">
            <v>327349</v>
          </cell>
          <cell r="N185">
            <v>2878436</v>
          </cell>
          <cell r="O185">
            <v>1411705</v>
          </cell>
          <cell r="P185">
            <v>0</v>
          </cell>
          <cell r="Q185">
            <v>0</v>
          </cell>
          <cell r="R185">
            <v>0</v>
          </cell>
          <cell r="S185">
            <v>0</v>
          </cell>
          <cell r="T185">
            <v>0</v>
          </cell>
        </row>
        <row r="186">
          <cell r="C186">
            <v>0</v>
          </cell>
          <cell r="D186" t="str">
            <v>HL.17</v>
          </cell>
          <cell r="E186" t="str">
            <v>Thay trụ cuối đường dây 1 pha</v>
          </cell>
          <cell r="H186" t="str">
            <v>1 trụ</v>
          </cell>
          <cell r="K186">
            <v>0.8</v>
          </cell>
          <cell r="L186">
            <v>1</v>
          </cell>
          <cell r="M186">
            <v>248404</v>
          </cell>
          <cell r="N186">
            <v>2762119</v>
          </cell>
          <cell r="O186">
            <v>1322046</v>
          </cell>
          <cell r="P186">
            <v>0</v>
          </cell>
          <cell r="Q186">
            <v>0</v>
          </cell>
          <cell r="R186">
            <v>0</v>
          </cell>
          <cell r="S186">
            <v>0</v>
          </cell>
          <cell r="T186">
            <v>0</v>
          </cell>
        </row>
        <row r="187">
          <cell r="C187">
            <v>0</v>
          </cell>
          <cell r="D187" t="str">
            <v>HL.18</v>
          </cell>
          <cell r="E187" t="str">
            <v>Thay trụ cuối đường dây 3 pha</v>
          </cell>
          <cell r="H187" t="str">
            <v>1 trụ</v>
          </cell>
          <cell r="K187">
            <v>0.8</v>
          </cell>
          <cell r="L187">
            <v>1</v>
          </cell>
          <cell r="M187">
            <v>395239</v>
          </cell>
          <cell r="N187">
            <v>3401786</v>
          </cell>
          <cell r="O187">
            <v>1585626</v>
          </cell>
          <cell r="P187">
            <v>0</v>
          </cell>
          <cell r="Q187">
            <v>0</v>
          </cell>
          <cell r="R187">
            <v>0</v>
          </cell>
          <cell r="S187">
            <v>0</v>
          </cell>
          <cell r="T187">
            <v>0</v>
          </cell>
        </row>
        <row r="188">
          <cell r="C188">
            <v>0</v>
          </cell>
          <cell r="D188" t="str">
            <v>HL.19</v>
          </cell>
          <cell r="E188" t="str">
            <v>Khai quang mé nhánh trên đường dây 3 pha</v>
          </cell>
          <cell r="H188" t="str">
            <v>1 vị trí</v>
          </cell>
          <cell r="K188">
            <v>0.8</v>
          </cell>
          <cell r="L188">
            <v>1</v>
          </cell>
          <cell r="M188">
            <v>123873</v>
          </cell>
          <cell r="N188">
            <v>507491</v>
          </cell>
          <cell r="O188">
            <v>215625</v>
          </cell>
          <cell r="P188">
            <v>0</v>
          </cell>
          <cell r="Q188">
            <v>0</v>
          </cell>
          <cell r="R188">
            <v>0</v>
          </cell>
          <cell r="S188">
            <v>0</v>
          </cell>
          <cell r="T188">
            <v>0</v>
          </cell>
        </row>
        <row r="189">
          <cell r="B189" t="str">
            <v>T2-2</v>
          </cell>
          <cell r="C189">
            <v>0</v>
          </cell>
          <cell r="D189">
            <v>0</v>
          </cell>
          <cell r="E189" t="str">
            <v>Nhánh 1P Ấp Phú Tân (Phú Đông 8A)</v>
          </cell>
          <cell r="P189">
            <v>0</v>
          </cell>
          <cell r="Q189">
            <v>0</v>
          </cell>
          <cell r="R189">
            <v>0</v>
          </cell>
          <cell r="S189">
            <v>0</v>
          </cell>
          <cell r="T189">
            <v>0</v>
          </cell>
        </row>
        <row r="190">
          <cell r="C190">
            <v>0</v>
          </cell>
          <cell r="D190" t="str">
            <v>HL.01</v>
          </cell>
          <cell r="E190" t="str">
            <v>Thay sứ đứng đường dây 1 pha</v>
          </cell>
          <cell r="H190" t="str">
            <v>1 sứ</v>
          </cell>
          <cell r="K190">
            <v>0.8</v>
          </cell>
          <cell r="L190">
            <v>1</v>
          </cell>
          <cell r="M190">
            <v>70522</v>
          </cell>
          <cell r="N190">
            <v>761236</v>
          </cell>
          <cell r="O190">
            <v>359375</v>
          </cell>
          <cell r="P190">
            <v>0</v>
          </cell>
          <cell r="Q190">
            <v>0</v>
          </cell>
          <cell r="R190">
            <v>0</v>
          </cell>
          <cell r="S190">
            <v>0</v>
          </cell>
          <cell r="T190">
            <v>0</v>
          </cell>
        </row>
        <row r="191">
          <cell r="C191">
            <v>0</v>
          </cell>
          <cell r="D191" t="str">
            <v>HL.02</v>
          </cell>
          <cell r="E191" t="str">
            <v>Thay sứ đứng đường dây 3 pha đối xứng</v>
          </cell>
          <cell r="H191" t="str">
            <v>3 sứ</v>
          </cell>
          <cell r="K191">
            <v>0.8</v>
          </cell>
          <cell r="L191">
            <v>1</v>
          </cell>
          <cell r="M191">
            <v>155508</v>
          </cell>
          <cell r="N191">
            <v>1327925</v>
          </cell>
          <cell r="O191">
            <v>608508</v>
          </cell>
          <cell r="P191">
            <v>0</v>
          </cell>
          <cell r="Q191">
            <v>0</v>
          </cell>
          <cell r="R191">
            <v>0</v>
          </cell>
          <cell r="S191">
            <v>0</v>
          </cell>
          <cell r="T191">
            <v>0</v>
          </cell>
        </row>
        <row r="192">
          <cell r="C192">
            <v>0</v>
          </cell>
          <cell r="D192" t="str">
            <v>HL.03</v>
          </cell>
          <cell r="E192" t="str">
            <v>Thay bộ 3 sứ đứng trên 3 xà lệch mắc song song</v>
          </cell>
          <cell r="H192" t="str">
            <v>3 sứ</v>
          </cell>
          <cell r="K192">
            <v>0.8</v>
          </cell>
          <cell r="L192">
            <v>1</v>
          </cell>
          <cell r="M192">
            <v>158292</v>
          </cell>
          <cell r="N192">
            <v>1378675</v>
          </cell>
          <cell r="O192">
            <v>637330</v>
          </cell>
          <cell r="P192">
            <v>0</v>
          </cell>
          <cell r="Q192">
            <v>0</v>
          </cell>
          <cell r="R192">
            <v>0</v>
          </cell>
          <cell r="S192">
            <v>0</v>
          </cell>
          <cell r="T192">
            <v>0</v>
          </cell>
        </row>
        <row r="193">
          <cell r="C193">
            <v>0</v>
          </cell>
          <cell r="D193" t="str">
            <v>HL.04</v>
          </cell>
          <cell r="E193" t="str">
            <v xml:space="preserve">Thay sứ treo đường dây 1 pha </v>
          </cell>
          <cell r="H193" t="str">
            <v>1 sứ</v>
          </cell>
          <cell r="K193">
            <v>0.8</v>
          </cell>
          <cell r="L193">
            <v>1</v>
          </cell>
          <cell r="M193">
            <v>85189</v>
          </cell>
          <cell r="N193">
            <v>972682</v>
          </cell>
          <cell r="O193">
            <v>455170</v>
          </cell>
          <cell r="P193">
            <v>0</v>
          </cell>
          <cell r="Q193">
            <v>0</v>
          </cell>
          <cell r="R193">
            <v>0</v>
          </cell>
          <cell r="S193">
            <v>0</v>
          </cell>
          <cell r="T193">
            <v>0</v>
          </cell>
        </row>
        <row r="194">
          <cell r="C194">
            <v>0</v>
          </cell>
          <cell r="D194" t="str">
            <v>HL.05</v>
          </cell>
          <cell r="E194" t="str">
            <v xml:space="preserve">Thay sứ treo đường dây 3 pha </v>
          </cell>
          <cell r="H194" t="str">
            <v>1 sứ</v>
          </cell>
          <cell r="K194">
            <v>0.8</v>
          </cell>
          <cell r="L194">
            <v>1</v>
          </cell>
          <cell r="M194">
            <v>162675</v>
          </cell>
          <cell r="N194">
            <v>1141854</v>
          </cell>
          <cell r="O194">
            <v>551080</v>
          </cell>
          <cell r="P194">
            <v>0</v>
          </cell>
          <cell r="Q194">
            <v>0</v>
          </cell>
          <cell r="R194">
            <v>0</v>
          </cell>
          <cell r="S194">
            <v>0</v>
          </cell>
          <cell r="T194">
            <v>0</v>
          </cell>
        </row>
        <row r="195">
          <cell r="C195">
            <v>0</v>
          </cell>
          <cell r="D195" t="str">
            <v>HL.06</v>
          </cell>
          <cell r="E195" t="str">
            <v>Thay cò lèo đấu nối đường dây 1 pha</v>
          </cell>
          <cell r="H195" t="str">
            <v>1 cò</v>
          </cell>
          <cell r="K195">
            <v>0.8</v>
          </cell>
          <cell r="L195">
            <v>1</v>
          </cell>
          <cell r="M195">
            <v>82413</v>
          </cell>
          <cell r="N195">
            <v>972682</v>
          </cell>
          <cell r="O195">
            <v>467245</v>
          </cell>
          <cell r="P195">
            <v>0</v>
          </cell>
          <cell r="Q195">
            <v>0</v>
          </cell>
          <cell r="R195">
            <v>0</v>
          </cell>
          <cell r="S195">
            <v>0</v>
          </cell>
          <cell r="T195">
            <v>0</v>
          </cell>
        </row>
        <row r="196">
          <cell r="C196">
            <v>0</v>
          </cell>
          <cell r="D196" t="str">
            <v>HL.07</v>
          </cell>
          <cell r="E196" t="str">
            <v>Thay cò lèo đường dây 3 pha, đấu nối đường dây 3 pha</v>
          </cell>
          <cell r="H196" t="str">
            <v>1 cò</v>
          </cell>
          <cell r="K196">
            <v>0.8</v>
          </cell>
          <cell r="L196">
            <v>1</v>
          </cell>
          <cell r="M196">
            <v>168557</v>
          </cell>
          <cell r="N196">
            <v>1184153</v>
          </cell>
          <cell r="O196">
            <v>539120</v>
          </cell>
          <cell r="P196">
            <v>0</v>
          </cell>
          <cell r="Q196">
            <v>0</v>
          </cell>
          <cell r="R196">
            <v>0</v>
          </cell>
          <cell r="S196">
            <v>0</v>
          </cell>
          <cell r="T196">
            <v>0</v>
          </cell>
        </row>
        <row r="197">
          <cell r="C197">
            <v>0</v>
          </cell>
          <cell r="D197" t="str">
            <v>HL.08</v>
          </cell>
          <cell r="E197" t="str">
            <v>Thay FCO, LB FCO, LA đường dây 1 pha</v>
          </cell>
          <cell r="H197" t="str">
            <v>1 cái</v>
          </cell>
          <cell r="K197">
            <v>0.8</v>
          </cell>
          <cell r="L197">
            <v>1</v>
          </cell>
          <cell r="M197">
            <v>76864</v>
          </cell>
          <cell r="N197">
            <v>909246</v>
          </cell>
          <cell r="O197">
            <v>419290</v>
          </cell>
          <cell r="P197">
            <v>0</v>
          </cell>
          <cell r="Q197">
            <v>0</v>
          </cell>
          <cell r="R197">
            <v>0</v>
          </cell>
          <cell r="S197">
            <v>0</v>
          </cell>
          <cell r="T197">
            <v>0</v>
          </cell>
        </row>
        <row r="198">
          <cell r="C198">
            <v>0</v>
          </cell>
          <cell r="D198" t="str">
            <v>HL.09</v>
          </cell>
          <cell r="E198" t="str">
            <v>Thay FCO, LB FCO, LA đường dây 3 pha</v>
          </cell>
          <cell r="H198" t="str">
            <v>1 cái</v>
          </cell>
          <cell r="K198">
            <v>0.8</v>
          </cell>
          <cell r="L198">
            <v>1</v>
          </cell>
          <cell r="M198">
            <v>154961</v>
          </cell>
          <cell r="N198">
            <v>1120717</v>
          </cell>
          <cell r="O198">
            <v>527045</v>
          </cell>
          <cell r="P198">
            <v>0</v>
          </cell>
          <cell r="Q198">
            <v>0</v>
          </cell>
          <cell r="R198">
            <v>0</v>
          </cell>
          <cell r="S198">
            <v>0</v>
          </cell>
          <cell r="T198">
            <v>0</v>
          </cell>
        </row>
        <row r="199">
          <cell r="C199">
            <v>0</v>
          </cell>
          <cell r="D199" t="str">
            <v>HL.10</v>
          </cell>
          <cell r="E199" t="str">
            <v>Thay DS, LBS, OS, Reclose đường dây 3 pha</v>
          </cell>
          <cell r="H199" t="str">
            <v>1 cái</v>
          </cell>
          <cell r="K199">
            <v>0.8</v>
          </cell>
          <cell r="L199">
            <v>1</v>
          </cell>
          <cell r="M199">
            <v>194787</v>
          </cell>
          <cell r="N199">
            <v>2484598</v>
          </cell>
          <cell r="O199">
            <v>982330</v>
          </cell>
          <cell r="P199">
            <v>0</v>
          </cell>
          <cell r="Q199">
            <v>0</v>
          </cell>
          <cell r="R199">
            <v>0</v>
          </cell>
          <cell r="S199">
            <v>0</v>
          </cell>
          <cell r="T199">
            <v>0</v>
          </cell>
        </row>
        <row r="200">
          <cell r="C200">
            <v>0</v>
          </cell>
          <cell r="D200" t="str">
            <v>HL.11</v>
          </cell>
          <cell r="E200" t="str">
            <v>Thay đà đối xứng trên trụ đường dây 3 pha</v>
          </cell>
          <cell r="H200" t="str">
            <v>1 bộ xà</v>
          </cell>
          <cell r="K200">
            <v>0.8</v>
          </cell>
          <cell r="L200">
            <v>1</v>
          </cell>
          <cell r="M200">
            <v>239412</v>
          </cell>
          <cell r="N200">
            <v>1855513</v>
          </cell>
          <cell r="O200">
            <v>790625</v>
          </cell>
          <cell r="P200">
            <v>0</v>
          </cell>
          <cell r="Q200">
            <v>0</v>
          </cell>
          <cell r="R200">
            <v>0</v>
          </cell>
          <cell r="S200">
            <v>0</v>
          </cell>
          <cell r="T200">
            <v>0</v>
          </cell>
        </row>
        <row r="201">
          <cell r="C201">
            <v>0</v>
          </cell>
          <cell r="D201" t="str">
            <v>HL.12</v>
          </cell>
          <cell r="E201" t="str">
            <v>Thay đà lệch trên trụ đường dây 3 pha</v>
          </cell>
          <cell r="H201" t="str">
            <v>1 bộ xà</v>
          </cell>
          <cell r="K201">
            <v>0.8</v>
          </cell>
          <cell r="L201">
            <v>1</v>
          </cell>
          <cell r="M201">
            <v>245165</v>
          </cell>
          <cell r="N201">
            <v>2045822</v>
          </cell>
          <cell r="O201">
            <v>886420</v>
          </cell>
          <cell r="P201">
            <v>0</v>
          </cell>
          <cell r="Q201">
            <v>0</v>
          </cell>
          <cell r="R201">
            <v>0</v>
          </cell>
          <cell r="S201">
            <v>0</v>
          </cell>
          <cell r="T201">
            <v>0</v>
          </cell>
        </row>
        <row r="202">
          <cell r="C202">
            <v>0</v>
          </cell>
          <cell r="D202" t="str">
            <v>HL.13</v>
          </cell>
          <cell r="E202" t="str">
            <v>Thay đà đôi trên trụ đường dây 3 pha</v>
          </cell>
          <cell r="H202" t="str">
            <v>1 bộ xà</v>
          </cell>
          <cell r="K202">
            <v>0.8</v>
          </cell>
          <cell r="L202">
            <v>1</v>
          </cell>
          <cell r="M202">
            <v>286522</v>
          </cell>
          <cell r="N202">
            <v>2236131</v>
          </cell>
          <cell r="O202">
            <v>982330</v>
          </cell>
          <cell r="P202">
            <v>0</v>
          </cell>
          <cell r="Q202">
            <v>0</v>
          </cell>
          <cell r="R202">
            <v>0</v>
          </cell>
          <cell r="S202">
            <v>0</v>
          </cell>
          <cell r="T202">
            <v>0</v>
          </cell>
        </row>
        <row r="203">
          <cell r="C203">
            <v>0</v>
          </cell>
          <cell r="D203" t="str">
            <v>HL.14</v>
          </cell>
          <cell r="E203" t="str">
            <v xml:space="preserve">Thay đà vertical trên trụ đường dây 3 pha </v>
          </cell>
          <cell r="H203" t="str">
            <v>1 bộ xà</v>
          </cell>
          <cell r="K203">
            <v>0.8</v>
          </cell>
          <cell r="L203">
            <v>1</v>
          </cell>
          <cell r="M203">
            <v>161239</v>
          </cell>
          <cell r="N203">
            <v>1427318</v>
          </cell>
          <cell r="O203">
            <v>586960</v>
          </cell>
          <cell r="P203">
            <v>0</v>
          </cell>
          <cell r="Q203">
            <v>0</v>
          </cell>
          <cell r="R203">
            <v>0</v>
          </cell>
          <cell r="S203">
            <v>0</v>
          </cell>
          <cell r="T203">
            <v>0</v>
          </cell>
        </row>
        <row r="204">
          <cell r="C204">
            <v>0</v>
          </cell>
          <cell r="D204" t="str">
            <v>HL.15</v>
          </cell>
          <cell r="E204" t="str">
            <v>Thay trụ đỡ đường dây 1 pha</v>
          </cell>
          <cell r="H204" t="str">
            <v>1 trụ</v>
          </cell>
          <cell r="K204">
            <v>0.8</v>
          </cell>
          <cell r="L204">
            <v>1</v>
          </cell>
          <cell r="M204">
            <v>232011</v>
          </cell>
          <cell r="N204">
            <v>2267849</v>
          </cell>
          <cell r="O204">
            <v>1148125</v>
          </cell>
          <cell r="P204">
            <v>0</v>
          </cell>
          <cell r="Q204">
            <v>0</v>
          </cell>
          <cell r="R204">
            <v>0</v>
          </cell>
          <cell r="S204">
            <v>0</v>
          </cell>
          <cell r="T204">
            <v>0</v>
          </cell>
        </row>
        <row r="205">
          <cell r="C205">
            <v>0</v>
          </cell>
          <cell r="D205" t="str">
            <v>HL.16</v>
          </cell>
          <cell r="E205" t="str">
            <v>Thay trụ đỡ đường dây 3 pha</v>
          </cell>
          <cell r="H205" t="str">
            <v>1 trụ</v>
          </cell>
          <cell r="K205">
            <v>0.8</v>
          </cell>
          <cell r="L205">
            <v>1</v>
          </cell>
          <cell r="M205">
            <v>327349</v>
          </cell>
          <cell r="N205">
            <v>2878436</v>
          </cell>
          <cell r="O205">
            <v>1411705</v>
          </cell>
          <cell r="P205">
            <v>0</v>
          </cell>
          <cell r="Q205">
            <v>0</v>
          </cell>
          <cell r="R205">
            <v>0</v>
          </cell>
          <cell r="S205">
            <v>0</v>
          </cell>
          <cell r="T205">
            <v>0</v>
          </cell>
        </row>
        <row r="206">
          <cell r="C206">
            <v>0</v>
          </cell>
          <cell r="D206" t="str">
            <v>HL.17</v>
          </cell>
          <cell r="E206" t="str">
            <v>Thay trụ cuối đường dây 1 pha</v>
          </cell>
          <cell r="H206" t="str">
            <v>1 trụ</v>
          </cell>
          <cell r="K206">
            <v>0.8</v>
          </cell>
          <cell r="L206">
            <v>1</v>
          </cell>
          <cell r="M206">
            <v>248404</v>
          </cell>
          <cell r="N206">
            <v>2762119</v>
          </cell>
          <cell r="O206">
            <v>1322046</v>
          </cell>
          <cell r="P206">
            <v>0</v>
          </cell>
          <cell r="Q206">
            <v>0</v>
          </cell>
          <cell r="R206">
            <v>0</v>
          </cell>
          <cell r="S206">
            <v>0</v>
          </cell>
          <cell r="T206">
            <v>0</v>
          </cell>
        </row>
        <row r="207">
          <cell r="C207">
            <v>0</v>
          </cell>
          <cell r="D207" t="str">
            <v>HL.18</v>
          </cell>
          <cell r="E207" t="str">
            <v>Thay trụ cuối đường dây 3 pha</v>
          </cell>
          <cell r="H207" t="str">
            <v>1 trụ</v>
          </cell>
          <cell r="K207">
            <v>0.8</v>
          </cell>
          <cell r="L207">
            <v>1</v>
          </cell>
          <cell r="M207">
            <v>395239</v>
          </cell>
          <cell r="N207">
            <v>3401786</v>
          </cell>
          <cell r="O207">
            <v>1585626</v>
          </cell>
          <cell r="P207">
            <v>0</v>
          </cell>
          <cell r="Q207">
            <v>0</v>
          </cell>
          <cell r="R207">
            <v>0</v>
          </cell>
          <cell r="S207">
            <v>0</v>
          </cell>
          <cell r="T207">
            <v>0</v>
          </cell>
        </row>
        <row r="208">
          <cell r="C208">
            <v>0</v>
          </cell>
          <cell r="D208" t="str">
            <v>HL.19</v>
          </cell>
          <cell r="E208" t="str">
            <v>Khai quang mé nhánh trên đường dây 3 pha</v>
          </cell>
          <cell r="H208" t="str">
            <v>1 vị trí</v>
          </cell>
          <cell r="K208">
            <v>0.8</v>
          </cell>
          <cell r="L208">
            <v>1</v>
          </cell>
          <cell r="M208">
            <v>123873</v>
          </cell>
          <cell r="N208">
            <v>507491</v>
          </cell>
          <cell r="O208">
            <v>215625</v>
          </cell>
          <cell r="P208">
            <v>0</v>
          </cell>
          <cell r="Q208">
            <v>0</v>
          </cell>
          <cell r="R208">
            <v>0</v>
          </cell>
          <cell r="S208">
            <v>0</v>
          </cell>
          <cell r="T208">
            <v>0</v>
          </cell>
        </row>
        <row r="209">
          <cell r="B209" t="str">
            <v>T2-3</v>
          </cell>
          <cell r="C209">
            <v>0</v>
          </cell>
          <cell r="D209">
            <v>0</v>
          </cell>
          <cell r="E209" t="str">
            <v xml:space="preserve">Tuyến tổ 3 ấp 7 </v>
          </cell>
          <cell r="P209">
            <v>0</v>
          </cell>
          <cell r="Q209">
            <v>0</v>
          </cell>
          <cell r="R209">
            <v>0</v>
          </cell>
          <cell r="S209">
            <v>0</v>
          </cell>
          <cell r="T209">
            <v>0</v>
          </cell>
        </row>
        <row r="210">
          <cell r="C210">
            <v>0</v>
          </cell>
          <cell r="D210" t="str">
            <v>HL.01</v>
          </cell>
          <cell r="E210" t="str">
            <v>Thay sứ đứng đường dây 1 pha</v>
          </cell>
          <cell r="H210" t="str">
            <v>1 sứ</v>
          </cell>
          <cell r="K210">
            <v>0.8</v>
          </cell>
          <cell r="L210">
            <v>1</v>
          </cell>
          <cell r="M210">
            <v>70522</v>
          </cell>
          <cell r="N210">
            <v>761236</v>
          </cell>
          <cell r="O210">
            <v>359375</v>
          </cell>
          <cell r="P210">
            <v>0</v>
          </cell>
          <cell r="Q210">
            <v>0</v>
          </cell>
          <cell r="R210">
            <v>0</v>
          </cell>
          <cell r="S210">
            <v>0</v>
          </cell>
          <cell r="T210">
            <v>0</v>
          </cell>
        </row>
        <row r="211">
          <cell r="C211">
            <v>0</v>
          </cell>
          <cell r="D211" t="str">
            <v>HL.02</v>
          </cell>
          <cell r="E211" t="str">
            <v>Thay sứ đứng đường dây 3 pha đối xứng</v>
          </cell>
          <cell r="H211" t="str">
            <v>3 sứ</v>
          </cell>
          <cell r="K211">
            <v>0.8</v>
          </cell>
          <cell r="L211">
            <v>1</v>
          </cell>
          <cell r="M211">
            <v>155508</v>
          </cell>
          <cell r="N211">
            <v>1327925</v>
          </cell>
          <cell r="O211">
            <v>608508</v>
          </cell>
          <cell r="P211">
            <v>0</v>
          </cell>
          <cell r="Q211">
            <v>0</v>
          </cell>
          <cell r="R211">
            <v>0</v>
          </cell>
          <cell r="S211">
            <v>0</v>
          </cell>
          <cell r="T211">
            <v>0</v>
          </cell>
        </row>
        <row r="212">
          <cell r="C212">
            <v>0</v>
          </cell>
          <cell r="D212" t="str">
            <v>HL.03</v>
          </cell>
          <cell r="E212" t="str">
            <v>Thay bộ 3 sứ đứng trên 3 xà lệch mắc song song</v>
          </cell>
          <cell r="H212" t="str">
            <v>3 sứ</v>
          </cell>
          <cell r="K212">
            <v>0.8</v>
          </cell>
          <cell r="L212">
            <v>1</v>
          </cell>
          <cell r="M212">
            <v>158292</v>
          </cell>
          <cell r="N212">
            <v>1378675</v>
          </cell>
          <cell r="O212">
            <v>637330</v>
          </cell>
          <cell r="P212">
            <v>0</v>
          </cell>
          <cell r="Q212">
            <v>0</v>
          </cell>
          <cell r="R212">
            <v>0</v>
          </cell>
          <cell r="S212">
            <v>0</v>
          </cell>
          <cell r="T212">
            <v>0</v>
          </cell>
        </row>
        <row r="213">
          <cell r="C213">
            <v>0</v>
          </cell>
          <cell r="D213" t="str">
            <v>HL.04</v>
          </cell>
          <cell r="E213" t="str">
            <v xml:space="preserve">Thay sứ treo đường dây 1 pha </v>
          </cell>
          <cell r="H213" t="str">
            <v>1 sứ</v>
          </cell>
          <cell r="K213">
            <v>0.8</v>
          </cell>
          <cell r="L213">
            <v>1</v>
          </cell>
          <cell r="M213">
            <v>85189</v>
          </cell>
          <cell r="N213">
            <v>972682</v>
          </cell>
          <cell r="O213">
            <v>455170</v>
          </cell>
          <cell r="P213">
            <v>0</v>
          </cell>
          <cell r="Q213">
            <v>0</v>
          </cell>
          <cell r="R213">
            <v>0</v>
          </cell>
          <cell r="S213">
            <v>0</v>
          </cell>
          <cell r="T213">
            <v>0</v>
          </cell>
        </row>
        <row r="214">
          <cell r="C214">
            <v>0</v>
          </cell>
          <cell r="D214" t="str">
            <v>HL.05</v>
          </cell>
          <cell r="E214" t="str">
            <v xml:space="preserve">Thay sứ treo đường dây 3 pha </v>
          </cell>
          <cell r="H214" t="str">
            <v>1 sứ</v>
          </cell>
          <cell r="K214">
            <v>0.8</v>
          </cell>
          <cell r="L214">
            <v>1</v>
          </cell>
          <cell r="M214">
            <v>162675</v>
          </cell>
          <cell r="N214">
            <v>1141854</v>
          </cell>
          <cell r="O214">
            <v>551080</v>
          </cell>
          <cell r="P214">
            <v>0</v>
          </cell>
          <cell r="Q214">
            <v>0</v>
          </cell>
          <cell r="R214">
            <v>0</v>
          </cell>
          <cell r="S214">
            <v>0</v>
          </cell>
          <cell r="T214">
            <v>0</v>
          </cell>
        </row>
        <row r="215">
          <cell r="C215">
            <v>0</v>
          </cell>
          <cell r="D215" t="str">
            <v>HL.06</v>
          </cell>
          <cell r="E215" t="str">
            <v>Thay cò lèo đấu nối đường dây 1 pha</v>
          </cell>
          <cell r="H215" t="str">
            <v>1 cò</v>
          </cell>
          <cell r="K215">
            <v>0.8</v>
          </cell>
          <cell r="L215">
            <v>1</v>
          </cell>
          <cell r="M215">
            <v>82413</v>
          </cell>
          <cell r="N215">
            <v>972682</v>
          </cell>
          <cell r="O215">
            <v>467245</v>
          </cell>
          <cell r="P215">
            <v>0</v>
          </cell>
          <cell r="Q215">
            <v>0</v>
          </cell>
          <cell r="R215">
            <v>0</v>
          </cell>
          <cell r="S215">
            <v>0</v>
          </cell>
          <cell r="T215">
            <v>0</v>
          </cell>
        </row>
        <row r="216">
          <cell r="C216">
            <v>0</v>
          </cell>
          <cell r="D216" t="str">
            <v>HL.07</v>
          </cell>
          <cell r="E216" t="str">
            <v>Thay cò lèo đường dây 3 pha, đấu nối đường dây 3 pha</v>
          </cell>
          <cell r="H216" t="str">
            <v>1 cò</v>
          </cell>
          <cell r="K216">
            <v>0.8</v>
          </cell>
          <cell r="L216">
            <v>1</v>
          </cell>
          <cell r="M216">
            <v>168557</v>
          </cell>
          <cell r="N216">
            <v>1184153</v>
          </cell>
          <cell r="O216">
            <v>539120</v>
          </cell>
          <cell r="P216">
            <v>0</v>
          </cell>
          <cell r="Q216">
            <v>0</v>
          </cell>
          <cell r="R216">
            <v>0</v>
          </cell>
          <cell r="S216">
            <v>0</v>
          </cell>
          <cell r="T216">
            <v>0</v>
          </cell>
        </row>
        <row r="217">
          <cell r="C217">
            <v>0</v>
          </cell>
          <cell r="D217" t="str">
            <v>HL.08</v>
          </cell>
          <cell r="E217" t="str">
            <v>Thay FCO, LB FCO, LA đường dây 1 pha</v>
          </cell>
          <cell r="H217" t="str">
            <v>1 cái</v>
          </cell>
          <cell r="K217">
            <v>0.8</v>
          </cell>
          <cell r="L217">
            <v>1</v>
          </cell>
          <cell r="M217">
            <v>76864</v>
          </cell>
          <cell r="N217">
            <v>909246</v>
          </cell>
          <cell r="O217">
            <v>419290</v>
          </cell>
          <cell r="P217">
            <v>0</v>
          </cell>
          <cell r="Q217">
            <v>0</v>
          </cell>
          <cell r="R217">
            <v>0</v>
          </cell>
          <cell r="S217">
            <v>0</v>
          </cell>
          <cell r="T217">
            <v>0</v>
          </cell>
        </row>
        <row r="218">
          <cell r="C218">
            <v>0</v>
          </cell>
          <cell r="D218" t="str">
            <v>HL.09</v>
          </cell>
          <cell r="E218" t="str">
            <v>Thay FCO, LB FCO, LA đường dây 3 pha</v>
          </cell>
          <cell r="H218" t="str">
            <v>1 cái</v>
          </cell>
          <cell r="K218">
            <v>0.8</v>
          </cell>
          <cell r="L218">
            <v>1</v>
          </cell>
          <cell r="M218">
            <v>154961</v>
          </cell>
          <cell r="N218">
            <v>1120717</v>
          </cell>
          <cell r="O218">
            <v>527045</v>
          </cell>
          <cell r="P218">
            <v>0</v>
          </cell>
          <cell r="Q218">
            <v>0</v>
          </cell>
          <cell r="R218">
            <v>0</v>
          </cell>
          <cell r="S218">
            <v>0</v>
          </cell>
          <cell r="T218">
            <v>0</v>
          </cell>
        </row>
        <row r="219">
          <cell r="C219">
            <v>0</v>
          </cell>
          <cell r="D219" t="str">
            <v>HL.10</v>
          </cell>
          <cell r="E219" t="str">
            <v>Thay DS, LBS, OS, Reclose đường dây 3 pha</v>
          </cell>
          <cell r="H219" t="str">
            <v>1 cái</v>
          </cell>
          <cell r="K219">
            <v>0.8</v>
          </cell>
          <cell r="L219">
            <v>1</v>
          </cell>
          <cell r="M219">
            <v>194787</v>
          </cell>
          <cell r="N219">
            <v>2484598</v>
          </cell>
          <cell r="O219">
            <v>982330</v>
          </cell>
          <cell r="P219">
            <v>0</v>
          </cell>
          <cell r="Q219">
            <v>0</v>
          </cell>
          <cell r="R219">
            <v>0</v>
          </cell>
          <cell r="S219">
            <v>0</v>
          </cell>
          <cell r="T219">
            <v>0</v>
          </cell>
        </row>
        <row r="220">
          <cell r="C220">
            <v>0</v>
          </cell>
          <cell r="D220" t="str">
            <v>HL.11</v>
          </cell>
          <cell r="E220" t="str">
            <v>Thay đà đối xứng trên trụ đường dây 3 pha</v>
          </cell>
          <cell r="H220" t="str">
            <v>1 bộ xà</v>
          </cell>
          <cell r="K220">
            <v>0.8</v>
          </cell>
          <cell r="L220">
            <v>1</v>
          </cell>
          <cell r="M220">
            <v>239412</v>
          </cell>
          <cell r="N220">
            <v>1855513</v>
          </cell>
          <cell r="O220">
            <v>790625</v>
          </cell>
          <cell r="P220">
            <v>0</v>
          </cell>
          <cell r="Q220">
            <v>0</v>
          </cell>
          <cell r="R220">
            <v>0</v>
          </cell>
          <cell r="S220">
            <v>0</v>
          </cell>
          <cell r="T220">
            <v>0</v>
          </cell>
        </row>
        <row r="221">
          <cell r="C221">
            <v>0</v>
          </cell>
          <cell r="D221" t="str">
            <v>HL.12</v>
          </cell>
          <cell r="E221" t="str">
            <v>Thay đà lệch trên trụ đường dây 3 pha</v>
          </cell>
          <cell r="H221" t="str">
            <v>1 bộ xà</v>
          </cell>
          <cell r="K221">
            <v>0.8</v>
          </cell>
          <cell r="L221">
            <v>1</v>
          </cell>
          <cell r="M221">
            <v>245165</v>
          </cell>
          <cell r="N221">
            <v>2045822</v>
          </cell>
          <cell r="O221">
            <v>886420</v>
          </cell>
          <cell r="P221">
            <v>0</v>
          </cell>
          <cell r="Q221">
            <v>0</v>
          </cell>
          <cell r="R221">
            <v>0</v>
          </cell>
          <cell r="S221">
            <v>0</v>
          </cell>
          <cell r="T221">
            <v>0</v>
          </cell>
        </row>
        <row r="222">
          <cell r="C222">
            <v>0</v>
          </cell>
          <cell r="D222" t="str">
            <v>HL.13</v>
          </cell>
          <cell r="E222" t="str">
            <v>Thay đà đôi trên trụ đường dây 3 pha</v>
          </cell>
          <cell r="H222" t="str">
            <v>1 bộ xà</v>
          </cell>
          <cell r="K222">
            <v>0.8</v>
          </cell>
          <cell r="L222">
            <v>1</v>
          </cell>
          <cell r="M222">
            <v>286522</v>
          </cell>
          <cell r="N222">
            <v>2236131</v>
          </cell>
          <cell r="O222">
            <v>982330</v>
          </cell>
          <cell r="P222">
            <v>0</v>
          </cell>
          <cell r="Q222">
            <v>0</v>
          </cell>
          <cell r="R222">
            <v>0</v>
          </cell>
          <cell r="S222">
            <v>0</v>
          </cell>
          <cell r="T222">
            <v>0</v>
          </cell>
        </row>
        <row r="223">
          <cell r="C223">
            <v>0</v>
          </cell>
          <cell r="D223" t="str">
            <v>HL.14</v>
          </cell>
          <cell r="E223" t="str">
            <v xml:space="preserve">Thay đà vertical trên trụ đường dây 3 pha </v>
          </cell>
          <cell r="H223" t="str">
            <v>1 bộ xà</v>
          </cell>
          <cell r="K223">
            <v>0.8</v>
          </cell>
          <cell r="L223">
            <v>1</v>
          </cell>
          <cell r="M223">
            <v>161239</v>
          </cell>
          <cell r="N223">
            <v>1427318</v>
          </cell>
          <cell r="O223">
            <v>586960</v>
          </cell>
          <cell r="P223">
            <v>0</v>
          </cell>
          <cell r="Q223">
            <v>0</v>
          </cell>
          <cell r="R223">
            <v>0</v>
          </cell>
          <cell r="S223">
            <v>0</v>
          </cell>
          <cell r="T223">
            <v>0</v>
          </cell>
        </row>
        <row r="224">
          <cell r="C224">
            <v>0</v>
          </cell>
          <cell r="D224" t="str">
            <v>HL.15</v>
          </cell>
          <cell r="E224" t="str">
            <v>Thay trụ đỡ đường dây 1 pha</v>
          </cell>
          <cell r="H224" t="str">
            <v>1 trụ</v>
          </cell>
          <cell r="K224">
            <v>0.8</v>
          </cell>
          <cell r="L224">
            <v>1</v>
          </cell>
          <cell r="M224">
            <v>232011</v>
          </cell>
          <cell r="N224">
            <v>2267849</v>
          </cell>
          <cell r="O224">
            <v>1148125</v>
          </cell>
          <cell r="P224">
            <v>0</v>
          </cell>
          <cell r="Q224">
            <v>0</v>
          </cell>
          <cell r="R224">
            <v>0</v>
          </cell>
          <cell r="S224">
            <v>0</v>
          </cell>
          <cell r="T224">
            <v>0</v>
          </cell>
        </row>
        <row r="225">
          <cell r="C225">
            <v>0</v>
          </cell>
          <cell r="D225" t="str">
            <v>HL.16</v>
          </cell>
          <cell r="E225" t="str">
            <v>Thay trụ đỡ đường dây 3 pha</v>
          </cell>
          <cell r="H225" t="str">
            <v>1 trụ</v>
          </cell>
          <cell r="K225">
            <v>0.8</v>
          </cell>
          <cell r="L225">
            <v>1</v>
          </cell>
          <cell r="M225">
            <v>327349</v>
          </cell>
          <cell r="N225">
            <v>2878436</v>
          </cell>
          <cell r="O225">
            <v>1411705</v>
          </cell>
          <cell r="P225">
            <v>0</v>
          </cell>
          <cell r="Q225">
            <v>0</v>
          </cell>
          <cell r="R225">
            <v>0</v>
          </cell>
          <cell r="S225">
            <v>0</v>
          </cell>
          <cell r="T225">
            <v>0</v>
          </cell>
        </row>
        <row r="226">
          <cell r="C226">
            <v>0</v>
          </cell>
          <cell r="D226" t="str">
            <v>HL.17</v>
          </cell>
          <cell r="E226" t="str">
            <v>Thay trụ cuối đường dây 1 pha</v>
          </cell>
          <cell r="H226" t="str">
            <v>1 trụ</v>
          </cell>
          <cell r="K226">
            <v>0.8</v>
          </cell>
          <cell r="L226">
            <v>1</v>
          </cell>
          <cell r="M226">
            <v>248404</v>
          </cell>
          <cell r="N226">
            <v>2762119</v>
          </cell>
          <cell r="O226">
            <v>1322046</v>
          </cell>
          <cell r="P226">
            <v>0</v>
          </cell>
          <cell r="Q226">
            <v>0</v>
          </cell>
          <cell r="R226">
            <v>0</v>
          </cell>
          <cell r="S226">
            <v>0</v>
          </cell>
          <cell r="T226">
            <v>0</v>
          </cell>
        </row>
        <row r="227">
          <cell r="C227">
            <v>0</v>
          </cell>
          <cell r="D227" t="str">
            <v>HL.18</v>
          </cell>
          <cell r="E227" t="str">
            <v>Thay trụ cuối đường dây 3 pha</v>
          </cell>
          <cell r="H227" t="str">
            <v>1 trụ</v>
          </cell>
          <cell r="K227">
            <v>0.8</v>
          </cell>
          <cell r="L227">
            <v>1</v>
          </cell>
          <cell r="M227">
            <v>395239</v>
          </cell>
          <cell r="N227">
            <v>3401786</v>
          </cell>
          <cell r="O227">
            <v>1585626</v>
          </cell>
          <cell r="P227">
            <v>0</v>
          </cell>
          <cell r="Q227">
            <v>0</v>
          </cell>
          <cell r="R227">
            <v>0</v>
          </cell>
          <cell r="S227">
            <v>0</v>
          </cell>
          <cell r="T227">
            <v>0</v>
          </cell>
        </row>
        <row r="228">
          <cell r="C228">
            <v>0</v>
          </cell>
          <cell r="D228" t="str">
            <v>HL.19</v>
          </cell>
          <cell r="E228" t="str">
            <v>Khai quang mé nhánh trên đường dây 3 pha</v>
          </cell>
          <cell r="H228" t="str">
            <v>1 vị trí</v>
          </cell>
          <cell r="K228">
            <v>0.8</v>
          </cell>
          <cell r="L228">
            <v>1</v>
          </cell>
          <cell r="M228">
            <v>123873</v>
          </cell>
          <cell r="N228">
            <v>507491</v>
          </cell>
          <cell r="O228">
            <v>215625</v>
          </cell>
          <cell r="P228">
            <v>0</v>
          </cell>
          <cell r="Q228">
            <v>0</v>
          </cell>
          <cell r="R228">
            <v>0</v>
          </cell>
          <cell r="S228">
            <v>0</v>
          </cell>
          <cell r="T228">
            <v>0</v>
          </cell>
        </row>
        <row r="230">
          <cell r="D230" t="str">
            <v>Ghi chú: Hạng mục "Khai quang mé nhánh_HL.19" còn áp dụng cho các công tác: gỡ diều, tháo chướng ngại vật ; lắp phíp cách điện, bọc cách điện ; tháo lắp dây chằng và các công việc khác tương tự.</v>
          </cell>
        </row>
        <row r="231">
          <cell r="D231" t="str">
            <v>Nếu lắp mới, phí nhân công nhân hệ số 0.8</v>
          </cell>
        </row>
        <row r="232">
          <cell r="C232">
            <v>0</v>
          </cell>
        </row>
        <row r="233">
          <cell r="C233">
            <v>0</v>
          </cell>
          <cell r="D233" t="str">
            <v>II. CHI PHÍ BÙ TRỪ TRƯỢT GIÁ NHIÊN LIỆU: (Văn bản số 2269/QĐ-PCĐN ngày 12/10/2016)</v>
          </cell>
        </row>
        <row r="234">
          <cell r="C234">
            <v>0</v>
          </cell>
          <cell r="D234" t="str">
            <v>BTNL =  ((Tổng số lượng ca máy định mức của xe gàu (SLCM) x Định mức nhiên liệu một ca máy xe gàu(32L/ca) + (Tổng số lượng ca máy định mức của xe khoan (SLCM) x Định mức nhiên liệu một ca máy xe cẩu khoan (64L/ca)) x Chênh lệch giá nhiên liệu vào thời điểm xây dựng định mức. (4.300Đ/L dầu D.O) so với hiện tại (14.020Đ/L dầu D.O).</v>
          </cell>
        </row>
        <row r="235">
          <cell r="B235" t="str">
            <v>T1</v>
          </cell>
          <cell r="C235">
            <v>0</v>
          </cell>
          <cell r="D235">
            <v>0</v>
          </cell>
          <cell r="E235" t="str">
            <v>Nhánh 3P Nhà Võ Ấp Trầu (Phước Thiền 4A)</v>
          </cell>
        </row>
        <row r="236">
          <cell r="B236" t="str">
            <v>NLT1</v>
          </cell>
          <cell r="C236">
            <v>0</v>
          </cell>
          <cell r="D236" t="str">
            <v>BTNL = (0 ca x 32 lít + 0 ca x 64 lít) x 9720</v>
          </cell>
          <cell r="H236" t="str">
            <v>=</v>
          </cell>
          <cell r="I236">
            <v>0</v>
          </cell>
          <cell r="K236" t="str">
            <v>đ</v>
          </cell>
        </row>
        <row r="237">
          <cell r="B237" t="str">
            <v>T1-2</v>
          </cell>
          <cell r="C237">
            <v>0</v>
          </cell>
          <cell r="D237">
            <v>0</v>
          </cell>
          <cell r="E237" t="str">
            <v>Nhánh 3P Hai Rô Ấp Bến Sắn (Phước Thiền 5B)</v>
          </cell>
        </row>
        <row r="238">
          <cell r="B238" t="str">
            <v>NLT1-2</v>
          </cell>
          <cell r="C238">
            <v>0</v>
          </cell>
          <cell r="D238" t="str">
            <v>BTNL = (0 ca x 32 lít + 0 ca x 64 lít) x 9720</v>
          </cell>
          <cell r="H238" t="str">
            <v>=</v>
          </cell>
          <cell r="I238">
            <v>0</v>
          </cell>
          <cell r="K238" t="str">
            <v>đ</v>
          </cell>
        </row>
        <row r="239">
          <cell r="B239" t="str">
            <v>T1-3</v>
          </cell>
          <cell r="C239">
            <v>0</v>
          </cell>
          <cell r="D239">
            <v>0</v>
          </cell>
          <cell r="E239" t="str">
            <v>Nhánh 3P Nhà Thờ Phú Hội Nối Dài (Đất Mới 1A)</v>
          </cell>
        </row>
        <row r="240">
          <cell r="B240" t="str">
            <v>NLT1-3</v>
          </cell>
          <cell r="C240">
            <v>0</v>
          </cell>
          <cell r="D240" t="str">
            <v>BTNL = (0 ca x 32 lít + 0 ca x 64 lít) x 9720</v>
          </cell>
          <cell r="H240" t="str">
            <v>=</v>
          </cell>
          <cell r="I240">
            <v>0</v>
          </cell>
          <cell r="K240" t="str">
            <v>đ</v>
          </cell>
        </row>
        <row r="241">
          <cell r="B241" t="str">
            <v>T1-4</v>
          </cell>
          <cell r="C241">
            <v>0</v>
          </cell>
          <cell r="D241">
            <v>0</v>
          </cell>
          <cell r="E241" t="str">
            <v>Nhánh 3P Đất Mới 2 Nối Dài(Đất Mới 2A)</v>
          </cell>
        </row>
        <row r="242">
          <cell r="B242" t="str">
            <v>NLT1-4</v>
          </cell>
          <cell r="C242">
            <v>0</v>
          </cell>
          <cell r="D242" t="str">
            <v>BTNL = (0 ca x 32 lít + 0 ca x 64 lít) x 9720</v>
          </cell>
          <cell r="H242" t="str">
            <v>=</v>
          </cell>
          <cell r="I242">
            <v>0</v>
          </cell>
          <cell r="K242" t="str">
            <v>đ</v>
          </cell>
        </row>
        <row r="243">
          <cell r="B243" t="str">
            <v>T1-5</v>
          </cell>
          <cell r="C243">
            <v>0</v>
          </cell>
          <cell r="D243">
            <v>0</v>
          </cell>
          <cell r="E243" t="str">
            <v>Nhánh 3P Chợ Phước Long (Long Thọ 1D)</v>
          </cell>
        </row>
        <row r="244">
          <cell r="B244" t="str">
            <v>NLT1-5</v>
          </cell>
          <cell r="C244">
            <v>0</v>
          </cell>
          <cell r="D244" t="str">
            <v>BTNL = (0 ca x 32 lít + 0 ca x 64 lít) x 9720</v>
          </cell>
          <cell r="H244" t="str">
            <v>=</v>
          </cell>
          <cell r="I244">
            <v>0</v>
          </cell>
          <cell r="K244" t="str">
            <v>đ</v>
          </cell>
        </row>
        <row r="245">
          <cell r="B245" t="str">
            <v>T1-6</v>
          </cell>
          <cell r="C245">
            <v>0</v>
          </cell>
          <cell r="D245">
            <v>0</v>
          </cell>
          <cell r="E245" t="str">
            <v>Nhánh 3P Cống Lò Rèn Trụ 101 (Long Thọ 3B)</v>
          </cell>
        </row>
        <row r="246">
          <cell r="B246" t="str">
            <v>NLT1-6</v>
          </cell>
          <cell r="C246">
            <v>0</v>
          </cell>
          <cell r="D246" t="str">
            <v>BTNL = (0 ca x 32 lít + 0 ca x 64 lít) x 9720</v>
          </cell>
          <cell r="H246" t="str">
            <v>=</v>
          </cell>
          <cell r="I246">
            <v>0</v>
          </cell>
          <cell r="K246" t="str">
            <v>đ</v>
          </cell>
        </row>
        <row r="247">
          <cell r="B247" t="str">
            <v>T1-7</v>
          </cell>
          <cell r="C247">
            <v>0</v>
          </cell>
          <cell r="D247">
            <v>0</v>
          </cell>
          <cell r="E247" t="str">
            <v>Nhánh 3P Trường Tiểu Học Giồng Ông Đông(Giồng Ông Đông 3A)</v>
          </cell>
        </row>
        <row r="248">
          <cell r="B248" t="str">
            <v>NLT1-7</v>
          </cell>
          <cell r="C248">
            <v>0</v>
          </cell>
          <cell r="D248" t="str">
            <v>BTNL = (0 ca x 32 lít + 0 ca x 64 lít) x 9720</v>
          </cell>
          <cell r="H248" t="str">
            <v>=</v>
          </cell>
          <cell r="I248">
            <v>0</v>
          </cell>
          <cell r="K248" t="str">
            <v>đ</v>
          </cell>
        </row>
        <row r="249">
          <cell r="B249" t="str">
            <v>T1-8</v>
          </cell>
          <cell r="C249">
            <v>0</v>
          </cell>
          <cell r="D249">
            <v>0</v>
          </cell>
          <cell r="E249" t="str">
            <v>Nhánh 3P Láng Cát Giồng Ông Đông (Giồng Ông Đông 2A)</v>
          </cell>
        </row>
        <row r="250">
          <cell r="B250" t="str">
            <v>NLT1-8</v>
          </cell>
          <cell r="C250">
            <v>0</v>
          </cell>
          <cell r="D250" t="str">
            <v>BTNL = (0 ca x 32 lít + 0 ca x 64 lít) x 9720</v>
          </cell>
          <cell r="H250" t="str">
            <v>=</v>
          </cell>
          <cell r="I250">
            <v>0</v>
          </cell>
          <cell r="K250" t="str">
            <v>đ</v>
          </cell>
        </row>
        <row r="252">
          <cell r="B252" t="str">
            <v>T2</v>
          </cell>
          <cell r="C252">
            <v>0</v>
          </cell>
          <cell r="D252">
            <v>0</v>
          </cell>
          <cell r="E252" t="str">
            <v>Nhánh 1P Đường Bến Cái Sìn - Ấp 5 xã Long Thọ (Long Thọ 15)</v>
          </cell>
        </row>
        <row r="253">
          <cell r="B253" t="str">
            <v>NLT2</v>
          </cell>
          <cell r="C253">
            <v>0</v>
          </cell>
          <cell r="D253" t="str">
            <v>BTNL = (0 ca x 32 lít + 0 ca x 64 lít) x 9720</v>
          </cell>
          <cell r="H253" t="str">
            <v>=</v>
          </cell>
          <cell r="I253">
            <v>0</v>
          </cell>
          <cell r="K253" t="str">
            <v>đ</v>
          </cell>
        </row>
        <row r="254">
          <cell r="B254" t="str">
            <v>T2-2</v>
          </cell>
          <cell r="C254">
            <v>0</v>
          </cell>
          <cell r="D254">
            <v>0</v>
          </cell>
          <cell r="E254" t="str">
            <v>Nhánh 1P Ấp Phú Tân (Phú Đông 8A)</v>
          </cell>
        </row>
        <row r="255">
          <cell r="B255" t="str">
            <v>NLT2-2</v>
          </cell>
          <cell r="C255">
            <v>0</v>
          </cell>
          <cell r="D255" t="str">
            <v>BTNL = (0 ca x 32 lít + 0 ca x 64 lít) x 9720</v>
          </cell>
          <cell r="H255" t="str">
            <v>=</v>
          </cell>
          <cell r="I255">
            <v>0</v>
          </cell>
          <cell r="K255" t="str">
            <v>đ</v>
          </cell>
        </row>
        <row r="256">
          <cell r="B256" t="str">
            <v>T2-3</v>
          </cell>
          <cell r="C256">
            <v>0</v>
          </cell>
          <cell r="D256">
            <v>0</v>
          </cell>
          <cell r="E256" t="str">
            <v xml:space="preserve">Tuyến tổ 3 ấp 7 </v>
          </cell>
        </row>
        <row r="257">
          <cell r="B257" t="str">
            <v>NLT2-3</v>
          </cell>
          <cell r="C257">
            <v>0</v>
          </cell>
          <cell r="D257" t="str">
            <v>BTNL = (0 ca x 32 lít + 0 ca x 64 lít) x 9720</v>
          </cell>
          <cell r="H257" t="str">
            <v>=</v>
          </cell>
          <cell r="I257">
            <v>0</v>
          </cell>
          <cell r="K257" t="str">
            <v>đ</v>
          </cell>
        </row>
        <row r="258">
          <cell r="C258">
            <v>0</v>
          </cell>
        </row>
        <row r="259">
          <cell r="C259">
            <v>0</v>
          </cell>
          <cell r="D259" t="str">
            <v>III. CHI PHÍ HUY ĐỘNG PHƯƠNG TIỆN: (Văn bản số 32/2013/QĐ-UBND ngày 29/05/2013 của UBND tỉnh Đồng Nai)</v>
          </cell>
        </row>
        <row r="260">
          <cell r="C260">
            <v>0</v>
          </cell>
          <cell r="D260" t="str">
            <v>HĐ = (Cự ly - 3 kM) x 2(đi, về) x Cước vận chuyển hàng loại 1 cự ly trên 100km x ((Tải trọng đăng ký của xe  gàu x Số lượng xe gàu) + (Tải trọng đăng ký của xe khoan x Số lượng xe khoan)).</v>
          </cell>
        </row>
        <row r="261">
          <cell r="B261" t="str">
            <v>T1</v>
          </cell>
          <cell r="C261">
            <v>0</v>
          </cell>
          <cell r="D261">
            <v>0</v>
          </cell>
          <cell r="E261" t="str">
            <v>Nhánh 3P Nhà Võ Ấp Trầu (Phước Thiền 4A)</v>
          </cell>
        </row>
        <row r="262">
          <cell r="B262" t="str">
            <v>HDT1</v>
          </cell>
          <cell r="C262">
            <v>0</v>
          </cell>
          <cell r="D262" t="str">
            <v>HĐ = ((70 - 3) x 2) x 498 đồng x (7 tấn x 0 xe + 11 tấn x 0 xe)</v>
          </cell>
          <cell r="H262" t="str">
            <v>=</v>
          </cell>
          <cell r="I262">
            <v>0</v>
          </cell>
          <cell r="K262" t="str">
            <v>đ</v>
          </cell>
        </row>
        <row r="263">
          <cell r="B263" t="str">
            <v>T1-2</v>
          </cell>
          <cell r="C263">
            <v>0</v>
          </cell>
          <cell r="D263">
            <v>0</v>
          </cell>
          <cell r="E263" t="str">
            <v>Nhánh 3P Hai Rô Ấp Bến Sắn (Phước Thiền 5B)</v>
          </cell>
        </row>
        <row r="264">
          <cell r="B264" t="str">
            <v>HDT1-2</v>
          </cell>
          <cell r="C264">
            <v>0</v>
          </cell>
          <cell r="D264" t="str">
            <v>HĐ = ((70 - 3) x 2) x 498 đồng x (7 tấn x 0 xe + 11 tấn x 0 xe)</v>
          </cell>
          <cell r="H264" t="str">
            <v>=</v>
          </cell>
          <cell r="I264">
            <v>0</v>
          </cell>
          <cell r="K264" t="str">
            <v>đ</v>
          </cell>
        </row>
        <row r="265">
          <cell r="B265" t="str">
            <v>T1-3</v>
          </cell>
          <cell r="C265">
            <v>0</v>
          </cell>
          <cell r="D265">
            <v>0</v>
          </cell>
          <cell r="E265" t="str">
            <v>Nhánh 3P Nhà Thờ Phú Hội Nối Dài (Đất Mới 1A)</v>
          </cell>
        </row>
        <row r="266">
          <cell r="B266" t="str">
            <v>HDT1-3</v>
          </cell>
          <cell r="C266">
            <v>0</v>
          </cell>
          <cell r="D266" t="str">
            <v>HĐ = ((70 - 3) x 2) x 498 đồng x (7 tấn x 0 xe + 11 tấn x 0 xe)</v>
          </cell>
          <cell r="H266" t="str">
            <v>=</v>
          </cell>
          <cell r="I266">
            <v>0</v>
          </cell>
          <cell r="K266" t="str">
            <v>đ</v>
          </cell>
        </row>
        <row r="267">
          <cell r="B267" t="str">
            <v>T1-4</v>
          </cell>
          <cell r="C267">
            <v>0</v>
          </cell>
          <cell r="D267">
            <v>0</v>
          </cell>
          <cell r="E267" t="str">
            <v>Nhánh 3P Đất Mới 2 Nối Dài(Đất Mới 2A)</v>
          </cell>
        </row>
        <row r="268">
          <cell r="B268" t="str">
            <v>HDT1-4</v>
          </cell>
          <cell r="C268">
            <v>0</v>
          </cell>
          <cell r="D268" t="str">
            <v>HĐ = ((70 - 3) x 2) x 498 đồng x (7 tấn x 0 xe + 11 tấn x 0 xe)</v>
          </cell>
          <cell r="H268" t="str">
            <v>=</v>
          </cell>
          <cell r="I268">
            <v>0</v>
          </cell>
          <cell r="K268" t="str">
            <v>đ</v>
          </cell>
        </row>
        <row r="269">
          <cell r="B269" t="str">
            <v>T1-5</v>
          </cell>
          <cell r="C269">
            <v>0</v>
          </cell>
          <cell r="D269">
            <v>0</v>
          </cell>
          <cell r="E269" t="str">
            <v>Nhánh 3P Chợ Phước Long (Long Thọ 1D)</v>
          </cell>
        </row>
        <row r="270">
          <cell r="B270" t="str">
            <v>HDT1-5</v>
          </cell>
          <cell r="C270">
            <v>0</v>
          </cell>
          <cell r="D270" t="str">
            <v>HĐ = ((70 - 3) x 2) x 498 đồng x (7 tấn x 0 xe + 11 tấn x 0 xe)</v>
          </cell>
          <cell r="H270" t="str">
            <v>=</v>
          </cell>
          <cell r="I270">
            <v>0</v>
          </cell>
          <cell r="K270" t="str">
            <v>đ</v>
          </cell>
        </row>
        <row r="271">
          <cell r="B271" t="str">
            <v>T1-6</v>
          </cell>
          <cell r="C271">
            <v>0</v>
          </cell>
          <cell r="D271">
            <v>0</v>
          </cell>
          <cell r="E271" t="str">
            <v>Nhánh 3P Cống Lò Rèn Trụ 101 (Long Thọ 3B)</v>
          </cell>
        </row>
        <row r="272">
          <cell r="B272" t="str">
            <v>HDT1-6</v>
          </cell>
          <cell r="C272">
            <v>0</v>
          </cell>
          <cell r="D272" t="str">
            <v>HĐ = ((70 - 3) x 2) x 498 đồng x (7 tấn x 0 xe + 11 tấn x 0 xe)</v>
          </cell>
          <cell r="H272" t="str">
            <v>=</v>
          </cell>
          <cell r="I272">
            <v>0</v>
          </cell>
          <cell r="K272" t="str">
            <v>đ</v>
          </cell>
        </row>
        <row r="273">
          <cell r="B273" t="str">
            <v>T1-7</v>
          </cell>
          <cell r="C273">
            <v>0</v>
          </cell>
          <cell r="D273">
            <v>0</v>
          </cell>
          <cell r="E273" t="str">
            <v>Nhánh 3P Trường Tiểu Học Giồng Ông Đông(Giồng Ông Đông 3A)</v>
          </cell>
        </row>
        <row r="274">
          <cell r="B274" t="str">
            <v>HDT1-7</v>
          </cell>
          <cell r="C274">
            <v>0</v>
          </cell>
          <cell r="D274" t="str">
            <v>HĐ = ((70 - 3) x 2) x 498 đồng x (7 tấn x 0 xe + 11 tấn x 0 xe)</v>
          </cell>
          <cell r="H274" t="str">
            <v>=</v>
          </cell>
          <cell r="I274">
            <v>0</v>
          </cell>
          <cell r="K274" t="str">
            <v>đ</v>
          </cell>
        </row>
        <row r="275">
          <cell r="B275" t="str">
            <v>T1-8</v>
          </cell>
          <cell r="C275">
            <v>0</v>
          </cell>
          <cell r="D275">
            <v>0</v>
          </cell>
          <cell r="E275" t="str">
            <v>Nhánh 3P Láng Cát Giồng Ông Đông (Giồng Ông Đông 2A)</v>
          </cell>
        </row>
        <row r="276">
          <cell r="B276" t="str">
            <v>HDT1-8</v>
          </cell>
          <cell r="C276">
            <v>0</v>
          </cell>
          <cell r="D276" t="str">
            <v>HĐ = ((70 - 3) x 2) x 498 đồng x (7 tấn x 0 xe + 11 tấn x 0 xe)</v>
          </cell>
          <cell r="H276" t="str">
            <v>=</v>
          </cell>
          <cell r="I276">
            <v>0</v>
          </cell>
          <cell r="K276" t="str">
            <v>đ</v>
          </cell>
        </row>
        <row r="277">
          <cell r="B277" t="str">
            <v>T2</v>
          </cell>
          <cell r="C277">
            <v>0</v>
          </cell>
          <cell r="D277">
            <v>0</v>
          </cell>
          <cell r="E277" t="str">
            <v>Nhánh 1P Đường Bến Cái Sìn - Ấp 5 xã Long Thọ (Long Thọ 15)</v>
          </cell>
        </row>
        <row r="278">
          <cell r="B278" t="str">
            <v>HDT2</v>
          </cell>
          <cell r="C278">
            <v>0</v>
          </cell>
          <cell r="D278" t="str">
            <v>HĐ = ((70 - 3) x 2) x 498 đồng x (7 tấn x 0 xe + 11 tấn x 0 xe)</v>
          </cell>
          <cell r="H278" t="str">
            <v>=</v>
          </cell>
          <cell r="I278">
            <v>0</v>
          </cell>
          <cell r="K278" t="str">
            <v>đ</v>
          </cell>
        </row>
        <row r="279">
          <cell r="B279" t="str">
            <v>T2-2</v>
          </cell>
          <cell r="C279">
            <v>0</v>
          </cell>
          <cell r="D279">
            <v>0</v>
          </cell>
          <cell r="E279" t="str">
            <v>Nhánh 1P Ấp Phú Tân (Phú Đông 8A)</v>
          </cell>
        </row>
        <row r="280">
          <cell r="B280" t="str">
            <v>HDT2-2</v>
          </cell>
          <cell r="C280">
            <v>0</v>
          </cell>
          <cell r="D280" t="str">
            <v>HĐ = ((70 - 3) x 2) x 498 đồng x (7 tấn x 0 xe + 11 tấn x 0 xe)</v>
          </cell>
          <cell r="H280" t="str">
            <v>=</v>
          </cell>
          <cell r="I280">
            <v>0</v>
          </cell>
          <cell r="K280" t="str">
            <v>đ</v>
          </cell>
        </row>
        <row r="281">
          <cell r="B281" t="str">
            <v>T2-3</v>
          </cell>
          <cell r="C281">
            <v>0</v>
          </cell>
          <cell r="D281">
            <v>0</v>
          </cell>
          <cell r="E281" t="str">
            <v xml:space="preserve">Tuyến tổ 3 ấp 7 </v>
          </cell>
        </row>
        <row r="282">
          <cell r="B282" t="str">
            <v>HDT2-3</v>
          </cell>
          <cell r="C282">
            <v>0</v>
          </cell>
          <cell r="D282" t="str">
            <v>HĐ = ((70 - 3) x 2) x 498 đồng x (7 tấn x 0 xe + 11 tấn x 0 xe)</v>
          </cell>
          <cell r="H282" t="str">
            <v>=</v>
          </cell>
          <cell r="I282">
            <v>0</v>
          </cell>
          <cell r="K282" t="str">
            <v>đ</v>
          </cell>
        </row>
      </sheetData>
      <sheetData sheetId="17" refreshError="1"/>
      <sheetData sheetId="18" refreshError="1"/>
      <sheetData sheetId="19" refreshError="1"/>
      <sheetData sheetId="20" refreshError="1"/>
      <sheetData sheetId="21" refreshError="1"/>
      <sheetData sheetId="22" refreshError="1"/>
      <sheetData sheetId="23" refreshError="1">
        <row r="5">
          <cell r="C5" t="str">
            <v>ST</v>
          </cell>
          <cell r="D5" t="str">
            <v>KC</v>
          </cell>
          <cell r="E5" t="str">
            <v>ACX50</v>
          </cell>
          <cell r="F5" t="str">
            <v>ACX70</v>
          </cell>
          <cell r="G5" t="str">
            <v>ACX95</v>
          </cell>
          <cell r="H5" t="str">
            <v>ACX120</v>
          </cell>
          <cell r="I5" t="str">
            <v>ACX150</v>
          </cell>
          <cell r="J5" t="str">
            <v>ACX185</v>
          </cell>
          <cell r="K5" t="str">
            <v>ACX240</v>
          </cell>
          <cell r="L5" t="str">
            <v>AC50</v>
          </cell>
          <cell r="M5" t="str">
            <v>AC70</v>
          </cell>
          <cell r="N5" t="str">
            <v>AC95</v>
          </cell>
          <cell r="O5" t="str">
            <v>AC120</v>
          </cell>
          <cell r="P5" t="str">
            <v>HUONG</v>
          </cell>
          <cell r="Q5" t="str">
            <v>GOC</v>
          </cell>
          <cell r="R5" t="str">
            <v>HTT</v>
          </cell>
          <cell r="S5" t="str">
            <v>TRU12SDL</v>
          </cell>
          <cell r="T5" t="str">
            <v>TRU10SDL</v>
          </cell>
          <cell r="U5" t="str">
            <v>BTLT10</v>
          </cell>
          <cell r="V5" t="str">
            <v>BTLT12</v>
          </cell>
          <cell r="W5" t="str">
            <v>BTLT12TC</v>
          </cell>
          <cell r="X5" t="str">
            <v>BTLT14TC</v>
          </cell>
          <cell r="Y5" t="str">
            <v>BTLT14</v>
          </cell>
          <cell r="Z5" t="str">
            <v>BTLT20</v>
          </cell>
          <cell r="AA5" t="str">
            <v>M10</v>
          </cell>
          <cell r="AB5" t="str">
            <v>M10a</v>
          </cell>
          <cell r="AC5" t="str">
            <v>M10BT</v>
          </cell>
          <cell r="AD5" t="str">
            <v>M10BTD</v>
          </cell>
          <cell r="AE5" t="str">
            <v>M12</v>
          </cell>
          <cell r="AF5" t="str">
            <v>M12a</v>
          </cell>
          <cell r="AG5" t="str">
            <v>M12-2a</v>
          </cell>
          <cell r="AH5" t="str">
            <v>M12D</v>
          </cell>
          <cell r="AI5" t="str">
            <v>M12BT</v>
          </cell>
          <cell r="AJ5" t="str">
            <v>M12BTD</v>
          </cell>
          <cell r="AK5" t="str">
            <v>M12BTD-D</v>
          </cell>
          <cell r="AL5" t="str">
            <v>M14</v>
          </cell>
          <cell r="AM5" t="str">
            <v>M14a</v>
          </cell>
          <cell r="AN5" t="str">
            <v>M14BT</v>
          </cell>
          <cell r="AO5" t="str">
            <v>M14BTD</v>
          </cell>
          <cell r="AP5" t="str">
            <v>M14BTD-D</v>
          </cell>
          <cell r="AQ5" t="str">
            <v>M20</v>
          </cell>
          <cell r="AR5" t="str">
            <v>CX10</v>
          </cell>
          <cell r="AS5" t="str">
            <v>CL10</v>
          </cell>
          <cell r="AT5" t="str">
            <v>CX12</v>
          </cell>
          <cell r="AU5" t="str">
            <v>CL12</v>
          </cell>
          <cell r="AV5" t="str">
            <v>CX14</v>
          </cell>
          <cell r="AW5" t="str">
            <v>CL14</v>
          </cell>
          <cell r="AX5" t="str">
            <v>CKB</v>
          </cell>
          <cell r="AY5" t="str">
            <v>CX20</v>
          </cell>
          <cell r="AZ5" t="str">
            <v>CL20</v>
          </cell>
          <cell r="BA5" t="str">
            <v>NXX</v>
          </cell>
          <cell r="BB5" t="str">
            <v>NXL</v>
          </cell>
          <cell r="BC5" t="str">
            <v>NXXD</v>
          </cell>
          <cell r="BD5" t="str">
            <v>NXLD</v>
          </cell>
          <cell r="BE5" t="str">
            <v>TDLL10</v>
          </cell>
          <cell r="BF5" t="str">
            <v>TDLL12</v>
          </cell>
          <cell r="BG5" t="str">
            <v>TDLL14</v>
          </cell>
          <cell r="BH5" t="str">
            <v>TDLL20</v>
          </cell>
          <cell r="BI5" t="str">
            <v>TDLA</v>
          </cell>
          <cell r="BJ5" t="str">
            <v>X166D</v>
          </cell>
          <cell r="BK5" t="str">
            <v>X166K</v>
          </cell>
          <cell r="BL5" t="str">
            <v>X20D</v>
          </cell>
          <cell r="BM5" t="str">
            <v>X20K</v>
          </cell>
          <cell r="BN5" t="str">
            <v>X20DT</v>
          </cell>
          <cell r="BO5" t="str">
            <v>X20KT</v>
          </cell>
          <cell r="BP5" t="str">
            <v>X11D</v>
          </cell>
          <cell r="BQ5" t="str">
            <v>X11K</v>
          </cell>
          <cell r="BR5" t="str">
            <v>X11KK</v>
          </cell>
          <cell r="BS5" t="str">
            <v>X21D</v>
          </cell>
          <cell r="BT5" t="str">
            <v>X21K</v>
          </cell>
          <cell r="BU5" t="str">
            <v>X21DT</v>
          </cell>
          <cell r="BV5" t="str">
            <v>X21KT</v>
          </cell>
          <cell r="BW5" t="str">
            <v>X22D</v>
          </cell>
          <cell r="BX5" t="str">
            <v>X22K</v>
          </cell>
          <cell r="BY5" t="str">
            <v>X22KK</v>
          </cell>
          <cell r="BZ5" t="str">
            <v>X22KKC</v>
          </cell>
          <cell r="CA5" t="str">
            <v>X22KC</v>
          </cell>
          <cell r="CB5" t="str">
            <v>DT160D</v>
          </cell>
          <cell r="CC5" t="str">
            <v>DT160K</v>
          </cell>
          <cell r="CD5" t="str">
            <v>BCOM3</v>
          </cell>
          <cell r="CE5" t="str">
            <v>BCOM1</v>
          </cell>
          <cell r="CF5" t="str">
            <v>SDI</v>
          </cell>
          <cell r="CG5" t="str">
            <v>SDG</v>
          </cell>
          <cell r="CH5" t="str">
            <v>SD</v>
          </cell>
          <cell r="CI5" t="str">
            <v>DBST</v>
          </cell>
          <cell r="CJ5" t="str">
            <v>DBSG</v>
          </cell>
          <cell r="CK5" t="str">
            <v>DBST240</v>
          </cell>
          <cell r="CL5" t="str">
            <v>BSK240</v>
          </cell>
          <cell r="CM5" t="str">
            <v>PLY50X</v>
          </cell>
          <cell r="CN5" t="str">
            <v>PLY70X</v>
          </cell>
          <cell r="CO5" t="str">
            <v>PLY95X</v>
          </cell>
          <cell r="CP5" t="str">
            <v>PLY120X</v>
          </cell>
          <cell r="CQ5" t="str">
            <v>PLY150X</v>
          </cell>
          <cell r="CR5" t="str">
            <v>PLY185X</v>
          </cell>
          <cell r="CS5" t="str">
            <v>PLY240X</v>
          </cell>
          <cell r="CT5" t="str">
            <v>PLY50T</v>
          </cell>
          <cell r="CU5" t="str">
            <v>PLY70T</v>
          </cell>
          <cell r="CV5" t="str">
            <v>U-D</v>
          </cell>
          <cell r="CW5" t="str">
            <v>U-K</v>
          </cell>
          <cell r="CX5" t="str">
            <v>R4-SOC</v>
          </cell>
          <cell r="CY5" t="str">
            <v>KN50</v>
          </cell>
          <cell r="CZ5" t="str">
            <v>KN70</v>
          </cell>
          <cell r="DA5" t="str">
            <v>KN95</v>
          </cell>
          <cell r="DB5" t="str">
            <v>KN120</v>
          </cell>
          <cell r="DC5" t="str">
            <v>KQ2</v>
          </cell>
          <cell r="DD5" t="str">
            <v>KQ4</v>
          </cell>
          <cell r="DE5" t="str">
            <v>CKQ</v>
          </cell>
          <cell r="DF5" t="str">
            <v>HL2</v>
          </cell>
          <cell r="DG5" t="str">
            <v>HL4</v>
          </cell>
          <cell r="DH5" t="str">
            <v>KE50</v>
          </cell>
          <cell r="DI5" t="str">
            <v>KE70</v>
          </cell>
          <cell r="DJ5" t="str">
            <v>KE95</v>
          </cell>
          <cell r="DK5" t="str">
            <v>KE120</v>
          </cell>
          <cell r="DL5" t="str">
            <v>KE150</v>
          </cell>
          <cell r="DM5" t="str">
            <v>KE185</v>
          </cell>
          <cell r="DN5" t="str">
            <v>KE240</v>
          </cell>
          <cell r="DO5" t="str">
            <v>FCO100</v>
          </cell>
          <cell r="DP5" t="str">
            <v>FCO200</v>
          </cell>
          <cell r="DQ5" t="str">
            <v>LA18</v>
          </cell>
          <cell r="DR5" t="str">
            <v>ON50</v>
          </cell>
          <cell r="DS5" t="str">
            <v>ON70</v>
          </cell>
          <cell r="DT5" t="str">
            <v>ON95</v>
          </cell>
          <cell r="DU5" t="str">
            <v>ON120</v>
          </cell>
          <cell r="DV5" t="str">
            <v>ON150</v>
          </cell>
          <cell r="DW5" t="str">
            <v>ON185</v>
          </cell>
          <cell r="DX5" t="str">
            <v>ON240</v>
          </cell>
          <cell r="DY5" t="str">
            <v>Cos50</v>
          </cell>
          <cell r="DZ5" t="str">
            <v>OBCD</v>
          </cell>
          <cell r="EA5" t="str">
            <v>CXV25</v>
          </cell>
          <cell r="EB5" t="str">
            <v>CXV50</v>
          </cell>
          <cell r="EC5" t="str">
            <v>Duplex 211</v>
          </cell>
          <cell r="ED5" t="str">
            <v>DPA216</v>
          </cell>
          <cell r="EE5" t="str">
            <v>R4</v>
          </cell>
          <cell r="EF5" t="str">
            <v>MDTABC</v>
          </cell>
          <cell r="EG5" t="str">
            <v>B16300</v>
          </cell>
          <cell r="EH5" t="str">
            <v>B16350</v>
          </cell>
          <cell r="EI5" t="str">
            <v>BM16300</v>
          </cell>
          <cell r="EK5" t="str">
            <v>Vật tư thu hồi</v>
          </cell>
          <cell r="EN5" t="str">
            <v>VẬT TƯ THU HỒI</v>
          </cell>
        </row>
        <row r="6">
          <cell r="B6" t="str">
            <v>STT</v>
          </cell>
          <cell r="C6" t="str">
            <v>Số trụ</v>
          </cell>
          <cell r="D6" t="str">
            <v>Kh.cách</v>
          </cell>
          <cell r="E6" t="str">
            <v>Dây ACX 50mm2</v>
          </cell>
          <cell r="F6" t="str">
            <v>Dây ACX 70mm2</v>
          </cell>
          <cell r="G6" t="str">
            <v>Dây ACX 95mm2</v>
          </cell>
          <cell r="H6" t="str">
            <v>Dây ACX 120mm2</v>
          </cell>
          <cell r="I6" t="str">
            <v>Dây ACX 150mm2</v>
          </cell>
          <cell r="J6" t="str">
            <v>Dây ACX 185mm2</v>
          </cell>
          <cell r="K6" t="str">
            <v>Dây ACX 240mm2</v>
          </cell>
          <cell r="L6" t="str">
            <v>Dây AC 50mm2</v>
          </cell>
          <cell r="M6" t="str">
            <v>Dây AC 70mm2</v>
          </cell>
          <cell r="N6" t="str">
            <v>Dây AC 95mm2</v>
          </cell>
          <cell r="O6" t="str">
            <v>Dây AC 120mm2</v>
          </cell>
          <cell r="P6" t="str">
            <v>Hướng: T (trái), P (phải)</v>
          </cell>
          <cell r="Q6" t="str">
            <v>Góc (độ)</v>
          </cell>
          <cell r="R6" t="str">
            <v>Hình thức trụ</v>
          </cell>
          <cell r="S6" t="str">
            <v>Trụ BTLT 12m SDL</v>
          </cell>
          <cell r="T6" t="str">
            <v>Trụ BTLT 10,5m SDL</v>
          </cell>
          <cell r="U6" t="str">
            <v>Trụ BTLT 10,5m</v>
          </cell>
          <cell r="V6" t="str">
            <v>Trụ BTLT 12m</v>
          </cell>
          <cell r="W6" t="str">
            <v>Trụ BTLT 12m (thủ công)</v>
          </cell>
          <cell r="X6" t="str">
            <v>Trụ BTLT 14m (thủ công)</v>
          </cell>
          <cell r="Y6" t="str">
            <v>Trụ BTLT 14m</v>
          </cell>
          <cell r="Z6" t="str">
            <v>Trụ BTLT 20m</v>
          </cell>
          <cell r="AA6" t="str">
            <v>Móng trụ M10</v>
          </cell>
          <cell r="AB6" t="str">
            <v>Móng trụ M10a</v>
          </cell>
          <cell r="AC6" t="str">
            <v>Móng trụ 10 BTĐơn</v>
          </cell>
          <cell r="AD6" t="str">
            <v>Móng trụ 10 BTĐôi</v>
          </cell>
          <cell r="AE6" t="str">
            <v>Móng trụ M12</v>
          </cell>
          <cell r="AF6" t="str">
            <v>Móng trụ M12a</v>
          </cell>
          <cell r="AG6" t="str">
            <v>Móng trụ M12- 2a</v>
          </cell>
          <cell r="AH6" t="str">
            <v>Móng trụ M12 phá đá</v>
          </cell>
          <cell r="AI6" t="str">
            <v>Móng trụ 12 BT Đơn</v>
          </cell>
          <cell r="AJ6" t="str">
            <v>Móng trụ 12 BT Đôi</v>
          </cell>
          <cell r="AK6" t="str">
            <v>Móng trụ 12 BT Đôi (Lỗ đá)</v>
          </cell>
          <cell r="AL6" t="str">
            <v>Móng trụ M14</v>
          </cell>
          <cell r="AM6" t="str">
            <v>Móng trụ M14a</v>
          </cell>
          <cell r="AN6" t="str">
            <v>Móng trụ 14 BT Đơn</v>
          </cell>
          <cell r="AO6" t="str">
            <v>Móng trụ 14 BT Đôi</v>
          </cell>
          <cell r="AP6" t="str">
            <v>Móng trụ 14 BT Đôi (Lỗ đá)</v>
          </cell>
          <cell r="AQ6" t="str">
            <v>Móng trụ M20</v>
          </cell>
          <cell r="AR6" t="str">
            <v>Chằng xuống trụ 10,5m</v>
          </cell>
          <cell r="AS6" t="str">
            <v>Chằng lệch trụ 10,5m</v>
          </cell>
          <cell r="AT6" t="str">
            <v>Chằng xuống trụ 12m</v>
          </cell>
          <cell r="AU6" t="str">
            <v>Chằng lệch trụ 12m</v>
          </cell>
          <cell r="AV6" t="str">
            <v>Chằng xuống trụ 14m</v>
          </cell>
          <cell r="AW6" t="str">
            <v>Chằng lệch trụ 14m</v>
          </cell>
          <cell r="AX6" t="str">
            <v>Chằng vượt băng đường</v>
          </cell>
          <cell r="AY6" t="str">
            <v>Chằng xuống trụ 20m</v>
          </cell>
          <cell r="AZ6" t="str">
            <v>Chằng lệch trụ 20m</v>
          </cell>
          <cell r="BA6" t="str">
            <v>Móng neo cho chằng xuống</v>
          </cell>
          <cell r="BB6" t="str">
            <v>Móng neo cho chằng lệch</v>
          </cell>
          <cell r="BC6" t="str">
            <v>Móng neo chằng xuống (Lỗ đá)</v>
          </cell>
          <cell r="BD6" t="str">
            <v>Móng neo chằng lệch (Lỗ đá)</v>
          </cell>
          <cell r="BE6" t="str">
            <v>Tiếp địa lặp lại trụ 10,5m</v>
          </cell>
          <cell r="BF6" t="str">
            <v>Tiếp địa lặp lại trụ 12m</v>
          </cell>
          <cell r="BG6" t="str">
            <v>Tiếp địa lặp lại trụ 14m</v>
          </cell>
          <cell r="BH6" t="str">
            <v>Tiếp địa lặp lại trụ 20m</v>
          </cell>
          <cell r="BI6" t="str">
            <v>Tiếp địa LA đường dây</v>
          </cell>
          <cell r="BJ6" t="str">
            <v>Bộ đà 1660 đơn</v>
          </cell>
          <cell r="BK6" t="str">
            <v>Bộ đà 1660 kép</v>
          </cell>
          <cell r="BL6" t="str">
            <v>Bộ đà 2000 đơn</v>
          </cell>
          <cell r="BM6" t="str">
            <v>Bộ đà 2000 kép</v>
          </cell>
          <cell r="BN6" t="str">
            <v>Bộ đà 2000 đơn (Lắp đà tháp)</v>
          </cell>
          <cell r="BO6" t="str">
            <v>Bộ đà 2000 kép (Lắp đà tháp)</v>
          </cell>
          <cell r="BP6" t="str">
            <v>Bộ đà 1100 đơn</v>
          </cell>
          <cell r="BQ6" t="str">
            <v>Bộ đà 1100 kép</v>
          </cell>
          <cell r="BR6" t="str">
            <v>Bộ đà 1100 kép (trụ ghép)</v>
          </cell>
          <cell r="BS6" t="str">
            <v>Bộ đà 2100 đơn</v>
          </cell>
          <cell r="BT6" t="str">
            <v>Bộ đà 2100 kép</v>
          </cell>
          <cell r="BU6" t="str">
            <v>Bộ đà 2100 đơn (Lắp đà tháp)</v>
          </cell>
          <cell r="BV6" t="str">
            <v>Bộ đà 2100 kép (Lắp đà tháp)</v>
          </cell>
          <cell r="BW6" t="str">
            <v>Bộ đà 2200 đơn</v>
          </cell>
          <cell r="BX6" t="str">
            <v>Bộ đà 2200 kép</v>
          </cell>
          <cell r="BY6" t="str">
            <v>Bộ đà 2200 kép (trụ ghép)</v>
          </cell>
          <cell r="BZ6" t="str">
            <v>Bộ đà 2400 kép (FE-CPS)</v>
          </cell>
          <cell r="CA6" t="str">
            <v>Bộ đà 2400 kép (FE-CPS)</v>
          </cell>
          <cell r="CB6" t="str">
            <v>Bộ đà tháp U160 đơn</v>
          </cell>
          <cell r="CC6" t="str">
            <v>Bộ đà tháp U160 kép</v>
          </cell>
          <cell r="CD6" t="str">
            <v>Bộ đà composite 2400</v>
          </cell>
          <cell r="CE6" t="str">
            <v>Bộ đà composite 800</v>
          </cell>
          <cell r="CF6" t="str">
            <v>Bộ sứ đỉnh thẳng</v>
          </cell>
          <cell r="CG6" t="str">
            <v>Bộ sứ đỉnh cong</v>
          </cell>
          <cell r="CH6" t="str">
            <v>Bộ sứ đứng</v>
          </cell>
          <cell r="CI6" t="str">
            <v>Dây buộc sứ trụ đỡ thẳng</v>
          </cell>
          <cell r="CJ6" t="str">
            <v>Dây buộc sứ trụ đỡ góc</v>
          </cell>
          <cell r="CK6" t="str">
            <v>Dây buộc sứ trụ đỡ thẳng 240</v>
          </cell>
          <cell r="CL6" t="str">
            <v>Dây buộc sứ đôi Composite240</v>
          </cell>
          <cell r="CM6" t="str">
            <v>Bộ Polyme lắp vào xà (50)</v>
          </cell>
          <cell r="CN6" t="str">
            <v>Bộ Polyme lắp vào xà (70)</v>
          </cell>
          <cell r="CO6" t="str">
            <v>Bộ Polyme lắp vào xà (95)</v>
          </cell>
          <cell r="CP6" t="str">
            <v>Bộ Polyme lắp vào xà (120)</v>
          </cell>
          <cell r="CQ6" t="str">
            <v>Bộ Polyme lắp vào xà (150)</v>
          </cell>
          <cell r="CR6" t="str">
            <v>Bộ Polyme lắp vào xà (185)</v>
          </cell>
          <cell r="CS6" t="str">
            <v>Bộ Polyme lắp vào xà (240)</v>
          </cell>
          <cell r="CT6" t="str">
            <v>Bộ Polyme lắp vào trụ (50)</v>
          </cell>
          <cell r="CU6" t="str">
            <v>Bộ Polyme lắp vào trụ (70)</v>
          </cell>
          <cell r="CV6" t="str">
            <v>Bộ Uclevis đỡ dây trung hòa</v>
          </cell>
          <cell r="CW6" t="str">
            <v>Bộ Uclevis hướng trụ ghép</v>
          </cell>
          <cell r="CX6" t="str">
            <v>Bộ rắc 4 sứ ống chỉ</v>
          </cell>
          <cell r="CY6" t="str">
            <v>Bộ khóa néo 3U (Dây 50)</v>
          </cell>
          <cell r="CZ6" t="str">
            <v>Bộ khóa néo 3U (Dây 70)</v>
          </cell>
          <cell r="DA6" t="str">
            <v>Bộ khóa néo 5U (Dây 95)</v>
          </cell>
          <cell r="DB6" t="str">
            <v>Bộ khóa néo 5U (Dây 120)</v>
          </cell>
          <cell r="DC6" t="str">
            <v>Kẹp quai 2/0</v>
          </cell>
          <cell r="DD6" t="str">
            <v>Kẹp quai 4/0</v>
          </cell>
          <cell r="DE6" t="str">
            <v>Chụp kẹp quai</v>
          </cell>
          <cell r="DF6" t="str">
            <v>Hotline 2/0</v>
          </cell>
          <cell r="DG6" t="str">
            <v>Hotline 4/0</v>
          </cell>
          <cell r="DH6" t="str">
            <v>Kẹp ép cỡ 50mm2</v>
          </cell>
          <cell r="DI6" t="str">
            <v>Kẹp ép cỡ 70mm2</v>
          </cell>
          <cell r="DJ6" t="str">
            <v>Kẹp ép cỡ 95mm2</v>
          </cell>
          <cell r="DK6" t="str">
            <v>Kẹp ép cỡ 120mm2</v>
          </cell>
          <cell r="DL6" t="str">
            <v>Kẹp ép cỡ 150mm2</v>
          </cell>
          <cell r="DM6" t="str">
            <v>Kẹp ép cỡ 185mm2</v>
          </cell>
          <cell r="DN6" t="str">
            <v>Kẹp ép cỡ 240mm2</v>
          </cell>
          <cell r="DO6" t="str">
            <v>FCO100</v>
          </cell>
          <cell r="DP6" t="str">
            <v>FCO200</v>
          </cell>
          <cell r="DQ6" t="str">
            <v>LA 18kV 10kA</v>
          </cell>
          <cell r="DR6" t="str">
            <v>Ống nối dây AC50</v>
          </cell>
          <cell r="DS6" t="str">
            <v>Ống nối dây AC70</v>
          </cell>
          <cell r="DT6" t="str">
            <v>Ống nối dây AC95</v>
          </cell>
          <cell r="DU6" t="str">
            <v>Ống nối dây AC120</v>
          </cell>
          <cell r="DV6" t="str">
            <v>Ống nối dây AC150</v>
          </cell>
          <cell r="DW6" t="str">
            <v>Ống nối dây AC185</v>
          </cell>
          <cell r="DX6" t="str">
            <v>Ống nối dây AC240</v>
          </cell>
          <cell r="DY6" t="str">
            <v>Đầu cosse 50 Cu-AL</v>
          </cell>
          <cell r="DZ6" t="str">
            <v>Ống co nhiệt cách điện D34</v>
          </cell>
          <cell r="EA6" t="str">
            <v>Cáp C/XLPE/PVC 25mm2</v>
          </cell>
          <cell r="EB6" t="str">
            <v>Cáp C/XLPE/PVC 50mm2</v>
          </cell>
          <cell r="EC6" t="str">
            <v>Cáp Duplex AL 2x11</v>
          </cell>
          <cell r="ED6" t="str">
            <v>Cáp Duplex Al 2x16</v>
          </cell>
          <cell r="EE6" t="str">
            <v>Rắc 4 + Sứ ống chỉ</v>
          </cell>
          <cell r="EF6" t="str">
            <v>Móc đơn treo cáp ABC</v>
          </cell>
          <cell r="EG6" t="str">
            <v xml:space="preserve">Bulon 16x300 + longden </v>
          </cell>
          <cell r="EH6" t="str">
            <v xml:space="preserve">Bulon 16x350 + longden </v>
          </cell>
          <cell r="EI6" t="str">
            <v>Bulon móc 16x300 + longden</v>
          </cell>
          <cell r="EJ6" t="str">
            <v>Ghíp nối IPC95-35</v>
          </cell>
          <cell r="EK6" t="str">
            <v>Bộ chằng xuống trụ 10,5</v>
          </cell>
          <cell r="EL6" t="str">
            <v>Bộ chằng lệch trụ 10,5</v>
          </cell>
          <cell r="EM6" t="str">
            <v>Bộ chằng vượt trụ 10,5</v>
          </cell>
          <cell r="EN6" t="str">
            <v>Bộ đà composite 0,8m + chống</v>
          </cell>
          <cell r="EO6" t="str">
            <v>Chuỗi polymer</v>
          </cell>
          <cell r="EP6" t="str">
            <v>Tháo lắp Chuỗi polymer</v>
          </cell>
          <cell r="EQ6" t="str">
            <v>Bộ sứ thủy tinh 2 bát</v>
          </cell>
          <cell r="ER6" t="str">
            <v>Trụ BTLT 7,5m</v>
          </cell>
          <cell r="ES6" t="str">
            <v>Trụ BTLT 8,5m</v>
          </cell>
          <cell r="ET6" t="str">
            <v>Trụ BTLT 10,5m</v>
          </cell>
          <cell r="EU6" t="str">
            <v>Trụ BTLT 12m</v>
          </cell>
          <cell r="EV6" t="str">
            <v>Cáp ACX 50mm2</v>
          </cell>
          <cell r="EW6" t="str">
            <v>Cáp C/XLPE/PVC 25mm2</v>
          </cell>
          <cell r="EX6" t="str">
            <v>FCO 100A + chụp</v>
          </cell>
          <cell r="EY6" t="str">
            <v>Boulon mắt 16x250</v>
          </cell>
          <cell r="EZ6" t="str">
            <v>Boulon 16x350</v>
          </cell>
          <cell r="FA6" t="str">
            <v>Boulon móc 16x250</v>
          </cell>
          <cell r="FB6" t="str">
            <v>Boulon 16x250</v>
          </cell>
          <cell r="FC6" t="str">
            <v>Boulon 14x150</v>
          </cell>
          <cell r="FD6" t="str">
            <v>Đà tháp U140-2m4</v>
          </cell>
          <cell r="FE6" t="str">
            <v>Tháo (lắp) Bộ đà lệch 2,1m</v>
          </cell>
          <cell r="FF6" t="str">
            <v>Tháo lắp Bộ đà lệch 2m</v>
          </cell>
          <cell r="FG6" t="str">
            <v>Ty sứ đứng (không bọc chì)</v>
          </cell>
          <cell r="FH6" t="str">
            <v>Ty sứ đỉnh thẳng</v>
          </cell>
          <cell r="FI6" t="str">
            <v>Sứ đứng (không bọc chì)</v>
          </cell>
          <cell r="FJ6" t="str">
            <v>Kẹp quai 2/0</v>
          </cell>
          <cell r="FK6" t="str">
            <v>Hotline 2/0</v>
          </cell>
          <cell r="FL6" t="str">
            <v>Lem yên ngựa</v>
          </cell>
          <cell r="FM6" t="str">
            <v>Bộ khóa néo 3U</v>
          </cell>
          <cell r="FN6" t="str">
            <v>Tháo lắp rắc 4</v>
          </cell>
          <cell r="FO6" t="str">
            <v>Uclevis</v>
          </cell>
          <cell r="FP6" t="str">
            <v>Sứ ống chỉ</v>
          </cell>
          <cell r="FQ6" t="str">
            <v>Tháo lắp bộ đỡ dây cáp ABC</v>
          </cell>
          <cell r="FR6" t="str">
            <v>Dây AC50mm2</v>
          </cell>
          <cell r="FS6" t="str">
            <v>Tháo lắp điện kế 1 pha</v>
          </cell>
          <cell r="FT6" t="str">
            <v>GHI CHÚ</v>
          </cell>
        </row>
        <row r="7">
          <cell r="B7" t="str">
            <v>TT3P</v>
          </cell>
          <cell r="C7" t="str">
            <v>Nhánh 3P Nhà Võ Ấp Trầu (Phước Thiền 4A)</v>
          </cell>
          <cell r="AU7">
            <v>0</v>
          </cell>
        </row>
        <row r="8">
          <cell r="C8" t="str">
            <v>31A</v>
          </cell>
          <cell r="R8" t="str">
            <v>2T-DT</v>
          </cell>
          <cell r="Y8">
            <v>1</v>
          </cell>
          <cell r="AN8">
            <v>1</v>
          </cell>
          <cell r="BW8">
            <v>2</v>
          </cell>
          <cell r="BX8">
            <v>1</v>
          </cell>
          <cell r="CD8">
            <v>1</v>
          </cell>
          <cell r="CH8">
            <v>9</v>
          </cell>
          <cell r="CI8">
            <v>3</v>
          </cell>
          <cell r="CK8">
            <v>6</v>
          </cell>
          <cell r="CM8">
            <v>3</v>
          </cell>
          <cell r="CV8">
            <v>1</v>
          </cell>
          <cell r="CY8">
            <v>1</v>
          </cell>
          <cell r="DD8">
            <v>3</v>
          </cell>
          <cell r="DE8">
            <v>3</v>
          </cell>
          <cell r="DG8">
            <v>3</v>
          </cell>
          <cell r="DH8">
            <v>6</v>
          </cell>
          <cell r="DK8">
            <v>2</v>
          </cell>
          <cell r="DO8">
            <v>3</v>
          </cell>
          <cell r="DY8">
            <v>3</v>
          </cell>
          <cell r="DZ8">
            <v>0.9</v>
          </cell>
          <cell r="EA8">
            <v>9</v>
          </cell>
          <cell r="EG8">
            <v>2</v>
          </cell>
          <cell r="EI8">
            <v>2</v>
          </cell>
          <cell r="ES8">
            <v>1</v>
          </cell>
          <cell r="FA8">
            <v>2</v>
          </cell>
          <cell r="FB8">
            <v>2</v>
          </cell>
          <cell r="FQ8">
            <v>2</v>
          </cell>
          <cell r="FS8">
            <v>3</v>
          </cell>
        </row>
        <row r="9">
          <cell r="C9" t="str">
            <v>01</v>
          </cell>
          <cell r="D9">
            <v>25</v>
          </cell>
          <cell r="E9">
            <v>75</v>
          </cell>
          <cell r="L9">
            <v>25</v>
          </cell>
          <cell r="R9" t="str">
            <v>2DT-L</v>
          </cell>
          <cell r="V9">
            <v>2</v>
          </cell>
          <cell r="AJ9">
            <v>1</v>
          </cell>
          <cell r="BR9">
            <v>3</v>
          </cell>
          <cell r="CH9">
            <v>3</v>
          </cell>
          <cell r="CI9">
            <v>3</v>
          </cell>
          <cell r="CM9">
            <v>6</v>
          </cell>
          <cell r="CY9">
            <v>2</v>
          </cell>
        </row>
        <row r="10">
          <cell r="C10" t="str">
            <v>02</v>
          </cell>
          <cell r="D10">
            <v>35</v>
          </cell>
          <cell r="E10">
            <v>105</v>
          </cell>
          <cell r="L10">
            <v>35</v>
          </cell>
          <cell r="R10" t="str">
            <v>TL</v>
          </cell>
          <cell r="V10">
            <v>1</v>
          </cell>
          <cell r="AE10">
            <v>1</v>
          </cell>
          <cell r="BP10">
            <v>3</v>
          </cell>
          <cell r="CH10">
            <v>3</v>
          </cell>
          <cell r="CI10">
            <v>3</v>
          </cell>
          <cell r="CV10">
            <v>1</v>
          </cell>
          <cell r="EF10">
            <v>1</v>
          </cell>
          <cell r="EI10">
            <v>1</v>
          </cell>
        </row>
        <row r="11">
          <cell r="C11" t="str">
            <v>03</v>
          </cell>
          <cell r="D11">
            <v>45.3</v>
          </cell>
          <cell r="E11">
            <v>135.89999999999998</v>
          </cell>
          <cell r="L11">
            <v>45.3</v>
          </cell>
          <cell r="R11" t="str">
            <v>TL</v>
          </cell>
          <cell r="V11">
            <v>1</v>
          </cell>
          <cell r="AE11">
            <v>1</v>
          </cell>
          <cell r="BP11">
            <v>3</v>
          </cell>
          <cell r="CH11">
            <v>3</v>
          </cell>
          <cell r="CI11">
            <v>3</v>
          </cell>
          <cell r="CV11">
            <v>1</v>
          </cell>
          <cell r="EF11">
            <v>1</v>
          </cell>
          <cell r="EI11">
            <v>1</v>
          </cell>
        </row>
        <row r="12">
          <cell r="C12" t="str">
            <v>04</v>
          </cell>
          <cell r="D12">
            <v>30.8</v>
          </cell>
          <cell r="E12">
            <v>92.4</v>
          </cell>
          <cell r="L12">
            <v>30.8</v>
          </cell>
          <cell r="R12" t="str">
            <v>GL</v>
          </cell>
          <cell r="V12">
            <v>1</v>
          </cell>
          <cell r="AE12">
            <v>1</v>
          </cell>
          <cell r="BF12">
            <v>1</v>
          </cell>
          <cell r="BQ12">
            <v>3</v>
          </cell>
          <cell r="CH12">
            <v>6</v>
          </cell>
          <cell r="CJ12">
            <v>3</v>
          </cell>
          <cell r="CV12">
            <v>1</v>
          </cell>
          <cell r="EG12">
            <v>2</v>
          </cell>
          <cell r="EI12">
            <v>1</v>
          </cell>
          <cell r="ES12">
            <v>1</v>
          </cell>
          <cell r="FA12">
            <v>1</v>
          </cell>
          <cell r="FB12">
            <v>2</v>
          </cell>
          <cell r="FQ12">
            <v>1</v>
          </cell>
          <cell r="FS12">
            <v>3</v>
          </cell>
        </row>
        <row r="13">
          <cell r="C13" t="str">
            <v>05</v>
          </cell>
          <cell r="D13">
            <v>38</v>
          </cell>
          <cell r="E13">
            <v>114</v>
          </cell>
          <cell r="L13">
            <v>38</v>
          </cell>
          <cell r="R13" t="str">
            <v>TL</v>
          </cell>
          <cell r="V13">
            <v>1</v>
          </cell>
          <cell r="AE13">
            <v>1</v>
          </cell>
          <cell r="BP13">
            <v>3</v>
          </cell>
          <cell r="CH13">
            <v>3</v>
          </cell>
          <cell r="CI13">
            <v>3</v>
          </cell>
          <cell r="CV13">
            <v>1</v>
          </cell>
          <cell r="EF13">
            <v>1</v>
          </cell>
          <cell r="EI13">
            <v>1</v>
          </cell>
        </row>
        <row r="14">
          <cell r="C14" t="str">
            <v>06</v>
          </cell>
          <cell r="D14">
            <v>26.2</v>
          </cell>
          <cell r="E14">
            <v>78.599999999999994</v>
          </cell>
          <cell r="L14">
            <v>26.2</v>
          </cell>
          <cell r="R14" t="str">
            <v>TL</v>
          </cell>
          <cell r="V14">
            <v>1</v>
          </cell>
          <cell r="AE14">
            <v>1</v>
          </cell>
          <cell r="BP14">
            <v>3</v>
          </cell>
          <cell r="CH14">
            <v>3</v>
          </cell>
          <cell r="CI14">
            <v>3</v>
          </cell>
          <cell r="CV14">
            <v>1</v>
          </cell>
          <cell r="EG14">
            <v>2</v>
          </cell>
          <cell r="EI14">
            <v>1</v>
          </cell>
          <cell r="ES14">
            <v>1</v>
          </cell>
          <cell r="FA14">
            <v>1</v>
          </cell>
          <cell r="FB14">
            <v>2</v>
          </cell>
          <cell r="FQ14">
            <v>1</v>
          </cell>
          <cell r="FS14">
            <v>4</v>
          </cell>
        </row>
        <row r="15">
          <cell r="C15" t="str">
            <v>07</v>
          </cell>
          <cell r="D15">
            <v>26</v>
          </cell>
          <cell r="E15">
            <v>78</v>
          </cell>
          <cell r="L15">
            <v>26</v>
          </cell>
          <cell r="R15" t="str">
            <v>DT-L</v>
          </cell>
          <cell r="V15">
            <v>2</v>
          </cell>
          <cell r="AJ15">
            <v>1</v>
          </cell>
          <cell r="BR15">
            <v>3</v>
          </cell>
          <cell r="CH15">
            <v>2</v>
          </cell>
          <cell r="CI15">
            <v>2</v>
          </cell>
          <cell r="CM15">
            <v>3</v>
          </cell>
          <cell r="CY15">
            <v>1</v>
          </cell>
          <cell r="EF15">
            <v>1</v>
          </cell>
          <cell r="EI15">
            <v>1</v>
          </cell>
        </row>
        <row r="16">
          <cell r="E16">
            <v>0</v>
          </cell>
          <cell r="L16">
            <v>0</v>
          </cell>
        </row>
        <row r="17">
          <cell r="E17">
            <v>0</v>
          </cell>
          <cell r="L17">
            <v>0</v>
          </cell>
        </row>
        <row r="18">
          <cell r="E18">
            <v>0</v>
          </cell>
          <cell r="L18">
            <v>0</v>
          </cell>
        </row>
        <row r="19">
          <cell r="E19">
            <v>0</v>
          </cell>
          <cell r="L19">
            <v>0</v>
          </cell>
        </row>
        <row r="20">
          <cell r="E20">
            <v>0</v>
          </cell>
          <cell r="L20">
            <v>0</v>
          </cell>
        </row>
        <row r="21">
          <cell r="E21">
            <v>0</v>
          </cell>
          <cell r="L21">
            <v>0</v>
          </cell>
        </row>
        <row r="22">
          <cell r="E22">
            <v>0</v>
          </cell>
          <cell r="L22">
            <v>0</v>
          </cell>
        </row>
        <row r="23">
          <cell r="E23">
            <v>0</v>
          </cell>
          <cell r="L23">
            <v>0</v>
          </cell>
        </row>
        <row r="24">
          <cell r="E24">
            <v>0</v>
          </cell>
          <cell r="L24">
            <v>0</v>
          </cell>
        </row>
        <row r="25">
          <cell r="E25">
            <v>0</v>
          </cell>
          <cell r="L25">
            <v>0</v>
          </cell>
        </row>
        <row r="26">
          <cell r="E26">
            <v>0</v>
          </cell>
          <cell r="L26">
            <v>0</v>
          </cell>
        </row>
        <row r="27">
          <cell r="E27">
            <v>0</v>
          </cell>
          <cell r="L27">
            <v>0</v>
          </cell>
        </row>
        <row r="28">
          <cell r="E28">
            <v>0</v>
          </cell>
          <cell r="L28">
            <v>0</v>
          </cell>
        </row>
        <row r="29">
          <cell r="E29">
            <v>0</v>
          </cell>
          <cell r="L29">
            <v>0</v>
          </cell>
        </row>
        <row r="30">
          <cell r="E30">
            <v>0</v>
          </cell>
          <cell r="L30">
            <v>0</v>
          </cell>
        </row>
        <row r="31">
          <cell r="E31">
            <v>0</v>
          </cell>
          <cell r="L31">
            <v>0</v>
          </cell>
        </row>
        <row r="33">
          <cell r="C33" t="str">
            <v>Cộng 1:</v>
          </cell>
          <cell r="D33">
            <v>226.29999999999998</v>
          </cell>
          <cell r="E33">
            <v>678.9</v>
          </cell>
          <cell r="F33">
            <v>0</v>
          </cell>
          <cell r="G33">
            <v>0</v>
          </cell>
          <cell r="H33">
            <v>0</v>
          </cell>
          <cell r="I33">
            <v>0</v>
          </cell>
          <cell r="J33">
            <v>0</v>
          </cell>
          <cell r="K33">
            <v>0</v>
          </cell>
          <cell r="L33">
            <v>226.29999999999998</v>
          </cell>
          <cell r="M33">
            <v>0</v>
          </cell>
          <cell r="N33">
            <v>0</v>
          </cell>
          <cell r="O33">
            <v>0</v>
          </cell>
          <cell r="P33">
            <v>0</v>
          </cell>
          <cell r="Q33">
            <v>0</v>
          </cell>
          <cell r="S33">
            <v>0</v>
          </cell>
          <cell r="T33">
            <v>0</v>
          </cell>
          <cell r="U33">
            <v>0</v>
          </cell>
          <cell r="V33">
            <v>9</v>
          </cell>
          <cell r="W33">
            <v>0</v>
          </cell>
          <cell r="X33">
            <v>0</v>
          </cell>
          <cell r="Y33">
            <v>1</v>
          </cell>
          <cell r="Z33">
            <v>0</v>
          </cell>
          <cell r="AA33">
            <v>0</v>
          </cell>
          <cell r="AB33">
            <v>0</v>
          </cell>
          <cell r="AC33">
            <v>0</v>
          </cell>
          <cell r="AD33">
            <v>0</v>
          </cell>
          <cell r="AE33">
            <v>5</v>
          </cell>
          <cell r="AF33">
            <v>0</v>
          </cell>
          <cell r="AG33">
            <v>0</v>
          </cell>
          <cell r="AH33">
            <v>0</v>
          </cell>
          <cell r="AI33">
            <v>0</v>
          </cell>
          <cell r="AJ33">
            <v>2</v>
          </cell>
          <cell r="AK33">
            <v>0</v>
          </cell>
          <cell r="AL33">
            <v>0</v>
          </cell>
          <cell r="AM33">
            <v>0</v>
          </cell>
          <cell r="AN33">
            <v>1</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1</v>
          </cell>
          <cell r="BG33">
            <v>0</v>
          </cell>
          <cell r="BH33">
            <v>0</v>
          </cell>
          <cell r="BI33">
            <v>0</v>
          </cell>
          <cell r="BJ33">
            <v>0</v>
          </cell>
          <cell r="BK33">
            <v>0</v>
          </cell>
          <cell r="BL33">
            <v>0</v>
          </cell>
          <cell r="BM33">
            <v>0</v>
          </cell>
          <cell r="BN33">
            <v>0</v>
          </cell>
          <cell r="BO33">
            <v>0</v>
          </cell>
          <cell r="BP33">
            <v>12</v>
          </cell>
          <cell r="BQ33">
            <v>3</v>
          </cell>
          <cell r="BR33">
            <v>6</v>
          </cell>
          <cell r="BS33">
            <v>0</v>
          </cell>
          <cell r="BT33">
            <v>0</v>
          </cell>
          <cell r="BU33">
            <v>0</v>
          </cell>
          <cell r="BV33">
            <v>0</v>
          </cell>
          <cell r="BW33">
            <v>2</v>
          </cell>
          <cell r="BX33">
            <v>1</v>
          </cell>
          <cell r="BY33">
            <v>0</v>
          </cell>
          <cell r="BZ33">
            <v>0</v>
          </cell>
          <cell r="CA33">
            <v>0</v>
          </cell>
          <cell r="CB33">
            <v>0</v>
          </cell>
          <cell r="CC33">
            <v>0</v>
          </cell>
          <cell r="CD33">
            <v>1</v>
          </cell>
          <cell r="CE33">
            <v>0</v>
          </cell>
          <cell r="CF33">
            <v>0</v>
          </cell>
          <cell r="CG33">
            <v>0</v>
          </cell>
          <cell r="CH33">
            <v>32</v>
          </cell>
          <cell r="CI33">
            <v>20</v>
          </cell>
          <cell r="CJ33">
            <v>3</v>
          </cell>
          <cell r="CK33">
            <v>6</v>
          </cell>
          <cell r="CL33">
            <v>0</v>
          </cell>
          <cell r="CM33">
            <v>12</v>
          </cell>
          <cell r="CN33">
            <v>0</v>
          </cell>
          <cell r="CO33">
            <v>0</v>
          </cell>
          <cell r="CP33">
            <v>0</v>
          </cell>
          <cell r="CQ33">
            <v>0</v>
          </cell>
          <cell r="CR33">
            <v>0</v>
          </cell>
          <cell r="CS33">
            <v>0</v>
          </cell>
          <cell r="CT33">
            <v>0</v>
          </cell>
          <cell r="CU33">
            <v>0</v>
          </cell>
          <cell r="CV33">
            <v>6</v>
          </cell>
          <cell r="CW33">
            <v>0</v>
          </cell>
          <cell r="CX33">
            <v>0</v>
          </cell>
          <cell r="CY33">
            <v>4</v>
          </cell>
          <cell r="CZ33">
            <v>0</v>
          </cell>
          <cell r="DA33">
            <v>0</v>
          </cell>
          <cell r="DB33">
            <v>0</v>
          </cell>
          <cell r="DC33">
            <v>0</v>
          </cell>
          <cell r="DD33">
            <v>3</v>
          </cell>
          <cell r="DE33">
            <v>3</v>
          </cell>
          <cell r="DF33">
            <v>0</v>
          </cell>
          <cell r="DG33">
            <v>3</v>
          </cell>
          <cell r="DH33">
            <v>6</v>
          </cell>
          <cell r="DI33">
            <v>0</v>
          </cell>
          <cell r="DJ33">
            <v>0</v>
          </cell>
          <cell r="DK33">
            <v>2</v>
          </cell>
          <cell r="DL33">
            <v>0</v>
          </cell>
          <cell r="DM33">
            <v>0</v>
          </cell>
          <cell r="DN33">
            <v>0</v>
          </cell>
          <cell r="DO33">
            <v>3</v>
          </cell>
          <cell r="DP33">
            <v>0</v>
          </cell>
          <cell r="DQ33">
            <v>0</v>
          </cell>
          <cell r="DR33">
            <v>0</v>
          </cell>
          <cell r="DS33">
            <v>0</v>
          </cell>
          <cell r="DT33">
            <v>0</v>
          </cell>
          <cell r="DU33">
            <v>0</v>
          </cell>
          <cell r="DV33">
            <v>0</v>
          </cell>
          <cell r="DW33">
            <v>0</v>
          </cell>
          <cell r="DX33">
            <v>0</v>
          </cell>
          <cell r="DY33">
            <v>3</v>
          </cell>
          <cell r="DZ33">
            <v>0.9</v>
          </cell>
          <cell r="EA33">
            <v>9</v>
          </cell>
          <cell r="EB33">
            <v>0</v>
          </cell>
          <cell r="EC33">
            <v>0</v>
          </cell>
          <cell r="ED33">
            <v>0</v>
          </cell>
          <cell r="EE33">
            <v>0</v>
          </cell>
          <cell r="EF33">
            <v>4</v>
          </cell>
          <cell r="EG33">
            <v>6</v>
          </cell>
          <cell r="EH33">
            <v>0</v>
          </cell>
          <cell r="EI33">
            <v>8</v>
          </cell>
          <cell r="EJ33">
            <v>0</v>
          </cell>
          <cell r="EK33">
            <v>0</v>
          </cell>
          <cell r="EL33">
            <v>0</v>
          </cell>
          <cell r="EM33">
            <v>0</v>
          </cell>
          <cell r="EN33">
            <v>0</v>
          </cell>
          <cell r="EO33">
            <v>0</v>
          </cell>
          <cell r="EP33">
            <v>0</v>
          </cell>
          <cell r="EQ33">
            <v>0</v>
          </cell>
          <cell r="ER33">
            <v>0</v>
          </cell>
          <cell r="ES33">
            <v>3</v>
          </cell>
          <cell r="ET33">
            <v>0</v>
          </cell>
          <cell r="EU33">
            <v>0</v>
          </cell>
          <cell r="EV33">
            <v>0</v>
          </cell>
          <cell r="EW33">
            <v>0</v>
          </cell>
          <cell r="EX33">
            <v>0</v>
          </cell>
          <cell r="EY33">
            <v>0</v>
          </cell>
          <cell r="EZ33">
            <v>0</v>
          </cell>
          <cell r="FA33">
            <v>4</v>
          </cell>
          <cell r="FB33">
            <v>6</v>
          </cell>
          <cell r="FC33">
            <v>0</v>
          </cell>
          <cell r="FD33">
            <v>0</v>
          </cell>
          <cell r="FE33">
            <v>0</v>
          </cell>
          <cell r="FF33">
            <v>0</v>
          </cell>
          <cell r="FG33">
            <v>0</v>
          </cell>
          <cell r="FH33">
            <v>0</v>
          </cell>
          <cell r="FI33">
            <v>0</v>
          </cell>
          <cell r="FJ33">
            <v>0</v>
          </cell>
          <cell r="FK33">
            <v>0</v>
          </cell>
          <cell r="FL33">
            <v>0</v>
          </cell>
          <cell r="FM33">
            <v>0</v>
          </cell>
          <cell r="FO33">
            <v>0</v>
          </cell>
          <cell r="FP33">
            <v>0</v>
          </cell>
          <cell r="FQ33">
            <v>4</v>
          </cell>
          <cell r="FR33">
            <v>0</v>
          </cell>
          <cell r="FS33">
            <v>10</v>
          </cell>
        </row>
        <row r="34">
          <cell r="B34" t="str">
            <v>TT3P-2</v>
          </cell>
          <cell r="C34" t="str">
            <v>Nhánh 3P Hai Rô Ấp Bến Sắn (Phước Thiền 5B)</v>
          </cell>
        </row>
        <row r="35">
          <cell r="C35" t="str">
            <v>40A</v>
          </cell>
          <cell r="R35" t="str">
            <v>2T-DT</v>
          </cell>
          <cell r="Y35">
            <v>1</v>
          </cell>
          <cell r="AN35">
            <v>1</v>
          </cell>
          <cell r="BS35">
            <v>2</v>
          </cell>
          <cell r="BX35">
            <v>1</v>
          </cell>
          <cell r="CD35">
            <v>1</v>
          </cell>
          <cell r="CH35">
            <v>7</v>
          </cell>
          <cell r="CI35">
            <v>1</v>
          </cell>
          <cell r="CK35">
            <v>6</v>
          </cell>
          <cell r="CM35">
            <v>3</v>
          </cell>
          <cell r="CV35">
            <v>1</v>
          </cell>
          <cell r="CY35">
            <v>1</v>
          </cell>
          <cell r="DD35">
            <v>3</v>
          </cell>
          <cell r="DE35">
            <v>3</v>
          </cell>
          <cell r="DG35">
            <v>3</v>
          </cell>
          <cell r="DH35">
            <v>6</v>
          </cell>
          <cell r="DK35">
            <v>2</v>
          </cell>
          <cell r="DO35">
            <v>3</v>
          </cell>
          <cell r="DY35">
            <v>3</v>
          </cell>
          <cell r="DZ35">
            <v>0.9</v>
          </cell>
          <cell r="EA35">
            <v>9</v>
          </cell>
          <cell r="EF35">
            <v>1</v>
          </cell>
          <cell r="EI35">
            <v>1</v>
          </cell>
        </row>
        <row r="36">
          <cell r="C36" t="str">
            <v>01</v>
          </cell>
          <cell r="D36">
            <v>32.5</v>
          </cell>
          <cell r="E36">
            <v>97.5</v>
          </cell>
          <cell r="L36">
            <v>32.5</v>
          </cell>
          <cell r="R36" t="str">
            <v>2DT-L</v>
          </cell>
          <cell r="V36">
            <v>2</v>
          </cell>
          <cell r="AJ36">
            <v>1</v>
          </cell>
          <cell r="BR36">
            <v>3</v>
          </cell>
          <cell r="CH36">
            <v>3</v>
          </cell>
          <cell r="CI36">
            <v>3</v>
          </cell>
          <cell r="CM36">
            <v>6</v>
          </cell>
          <cell r="CY36">
            <v>2</v>
          </cell>
          <cell r="EI36">
            <v>2</v>
          </cell>
          <cell r="ES36">
            <v>2</v>
          </cell>
          <cell r="FA36">
            <v>2</v>
          </cell>
          <cell r="FQ36">
            <v>1</v>
          </cell>
        </row>
        <row r="37">
          <cell r="C37" t="str">
            <v>02</v>
          </cell>
          <cell r="D37">
            <v>43</v>
          </cell>
          <cell r="E37">
            <v>129</v>
          </cell>
          <cell r="L37">
            <v>43</v>
          </cell>
          <cell r="R37" t="str">
            <v>TL</v>
          </cell>
          <cell r="V37">
            <v>1</v>
          </cell>
          <cell r="AE37">
            <v>1</v>
          </cell>
          <cell r="BP37">
            <v>3</v>
          </cell>
          <cell r="CH37">
            <v>3</v>
          </cell>
          <cell r="CI37">
            <v>3</v>
          </cell>
          <cell r="CV37">
            <v>1</v>
          </cell>
          <cell r="EF37">
            <v>1</v>
          </cell>
          <cell r="EI37">
            <v>1</v>
          </cell>
        </row>
        <row r="38">
          <cell r="C38" t="str">
            <v>03</v>
          </cell>
          <cell r="D38">
            <v>51</v>
          </cell>
          <cell r="E38">
            <v>153</v>
          </cell>
          <cell r="L38">
            <v>51</v>
          </cell>
          <cell r="R38" t="str">
            <v>GL</v>
          </cell>
          <cell r="V38">
            <v>2</v>
          </cell>
          <cell r="AJ38">
            <v>1</v>
          </cell>
          <cell r="BQ38">
            <v>3</v>
          </cell>
          <cell r="CH38">
            <v>6</v>
          </cell>
          <cell r="CJ38">
            <v>6</v>
          </cell>
          <cell r="CV38">
            <v>1</v>
          </cell>
          <cell r="EI38">
            <v>1</v>
          </cell>
          <cell r="ES38">
            <v>1</v>
          </cell>
          <cell r="FA38">
            <v>1</v>
          </cell>
          <cell r="FQ38">
            <v>1</v>
          </cell>
          <cell r="FS38">
            <v>2</v>
          </cell>
        </row>
        <row r="39">
          <cell r="C39" t="str">
            <v>04</v>
          </cell>
          <cell r="D39">
            <v>42</v>
          </cell>
          <cell r="E39">
            <v>126</v>
          </cell>
          <cell r="L39">
            <v>42</v>
          </cell>
          <cell r="R39" t="str">
            <v>TL</v>
          </cell>
          <cell r="V39">
            <v>1</v>
          </cell>
          <cell r="AE39">
            <v>1</v>
          </cell>
          <cell r="BF39">
            <v>1</v>
          </cell>
          <cell r="BP39">
            <v>3</v>
          </cell>
          <cell r="CH39">
            <v>3</v>
          </cell>
          <cell r="CI39">
            <v>3</v>
          </cell>
          <cell r="CV39">
            <v>1</v>
          </cell>
          <cell r="EF39">
            <v>1</v>
          </cell>
          <cell r="EI39">
            <v>1</v>
          </cell>
        </row>
        <row r="40">
          <cell r="C40" t="str">
            <v>05</v>
          </cell>
          <cell r="D40">
            <v>41</v>
          </cell>
          <cell r="E40">
            <v>123</v>
          </cell>
          <cell r="L40">
            <v>41</v>
          </cell>
          <cell r="R40" t="str">
            <v>2DT-L</v>
          </cell>
          <cell r="V40">
            <v>2</v>
          </cell>
          <cell r="AJ40">
            <v>1</v>
          </cell>
          <cell r="BQ40">
            <v>3</v>
          </cell>
          <cell r="CH40">
            <v>3</v>
          </cell>
          <cell r="CI40">
            <v>3</v>
          </cell>
          <cell r="CM40">
            <v>6</v>
          </cell>
          <cell r="CY40">
            <v>2</v>
          </cell>
          <cell r="EI40">
            <v>1</v>
          </cell>
          <cell r="FA40">
            <v>1</v>
          </cell>
        </row>
        <row r="41">
          <cell r="C41" t="str">
            <v>06</v>
          </cell>
          <cell r="D41">
            <v>34.700000000000003</v>
          </cell>
          <cell r="E41">
            <v>104.10000000000001</v>
          </cell>
          <cell r="L41">
            <v>34.700000000000003</v>
          </cell>
          <cell r="R41" t="str">
            <v>DT-L</v>
          </cell>
          <cell r="V41">
            <v>2</v>
          </cell>
          <cell r="AJ41">
            <v>1</v>
          </cell>
          <cell r="BR41">
            <v>3</v>
          </cell>
          <cell r="CH41">
            <v>2</v>
          </cell>
          <cell r="CI41">
            <v>2</v>
          </cell>
          <cell r="CM41">
            <v>3</v>
          </cell>
          <cell r="CY41">
            <v>1</v>
          </cell>
        </row>
        <row r="63">
          <cell r="C63" t="str">
            <v>Cộng 2:</v>
          </cell>
          <cell r="D63">
            <v>244.2</v>
          </cell>
          <cell r="E63">
            <v>732.6</v>
          </cell>
          <cell r="F63">
            <v>0</v>
          </cell>
          <cell r="G63">
            <v>0</v>
          </cell>
          <cell r="H63">
            <v>0</v>
          </cell>
          <cell r="I63">
            <v>0</v>
          </cell>
          <cell r="J63">
            <v>0</v>
          </cell>
          <cell r="K63">
            <v>0</v>
          </cell>
          <cell r="L63">
            <v>244.2</v>
          </cell>
          <cell r="M63">
            <v>0</v>
          </cell>
          <cell r="N63">
            <v>0</v>
          </cell>
          <cell r="O63">
            <v>0</v>
          </cell>
          <cell r="P63">
            <v>0</v>
          </cell>
          <cell r="Q63">
            <v>0</v>
          </cell>
          <cell r="S63">
            <v>0</v>
          </cell>
          <cell r="T63">
            <v>0</v>
          </cell>
          <cell r="U63">
            <v>0</v>
          </cell>
          <cell r="V63">
            <v>10</v>
          </cell>
          <cell r="W63">
            <v>0</v>
          </cell>
          <cell r="X63">
            <v>0</v>
          </cell>
          <cell r="Y63">
            <v>1</v>
          </cell>
          <cell r="Z63">
            <v>0</v>
          </cell>
          <cell r="AA63">
            <v>0</v>
          </cell>
          <cell r="AB63">
            <v>0</v>
          </cell>
          <cell r="AC63">
            <v>0</v>
          </cell>
          <cell r="AD63">
            <v>0</v>
          </cell>
          <cell r="AE63">
            <v>2</v>
          </cell>
          <cell r="AF63">
            <v>0</v>
          </cell>
          <cell r="AG63">
            <v>0</v>
          </cell>
          <cell r="AH63">
            <v>0</v>
          </cell>
          <cell r="AI63">
            <v>0</v>
          </cell>
          <cell r="AJ63">
            <v>4</v>
          </cell>
          <cell r="AK63">
            <v>0</v>
          </cell>
          <cell r="AL63">
            <v>0</v>
          </cell>
          <cell r="AM63">
            <v>0</v>
          </cell>
          <cell r="AN63">
            <v>1</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1</v>
          </cell>
          <cell r="BG63">
            <v>0</v>
          </cell>
          <cell r="BH63">
            <v>0</v>
          </cell>
          <cell r="BI63">
            <v>0</v>
          </cell>
          <cell r="BJ63">
            <v>0</v>
          </cell>
          <cell r="BK63">
            <v>0</v>
          </cell>
          <cell r="BL63">
            <v>0</v>
          </cell>
          <cell r="BM63">
            <v>0</v>
          </cell>
          <cell r="BN63">
            <v>0</v>
          </cell>
          <cell r="BO63">
            <v>0</v>
          </cell>
          <cell r="BP63">
            <v>6</v>
          </cell>
          <cell r="BQ63">
            <v>6</v>
          </cell>
          <cell r="BR63">
            <v>6</v>
          </cell>
          <cell r="BS63">
            <v>2</v>
          </cell>
          <cell r="BT63">
            <v>0</v>
          </cell>
          <cell r="BU63">
            <v>0</v>
          </cell>
          <cell r="BV63">
            <v>0</v>
          </cell>
          <cell r="BW63">
            <v>0</v>
          </cell>
          <cell r="BX63">
            <v>1</v>
          </cell>
          <cell r="BY63">
            <v>0</v>
          </cell>
          <cell r="BZ63">
            <v>0</v>
          </cell>
          <cell r="CA63">
            <v>0</v>
          </cell>
          <cell r="CB63">
            <v>0</v>
          </cell>
          <cell r="CC63">
            <v>0</v>
          </cell>
          <cell r="CD63">
            <v>1</v>
          </cell>
          <cell r="CE63">
            <v>0</v>
          </cell>
          <cell r="CF63">
            <v>0</v>
          </cell>
          <cell r="CG63">
            <v>0</v>
          </cell>
          <cell r="CH63">
            <v>27</v>
          </cell>
          <cell r="CI63">
            <v>15</v>
          </cell>
          <cell r="CJ63">
            <v>6</v>
          </cell>
          <cell r="CK63">
            <v>6</v>
          </cell>
          <cell r="CL63">
            <v>0</v>
          </cell>
          <cell r="CM63">
            <v>18</v>
          </cell>
          <cell r="CN63">
            <v>0</v>
          </cell>
          <cell r="CO63">
            <v>0</v>
          </cell>
          <cell r="CP63">
            <v>0</v>
          </cell>
          <cell r="CQ63">
            <v>0</v>
          </cell>
          <cell r="CR63">
            <v>0</v>
          </cell>
          <cell r="CS63">
            <v>0</v>
          </cell>
          <cell r="CT63">
            <v>0</v>
          </cell>
          <cell r="CU63">
            <v>0</v>
          </cell>
          <cell r="CV63">
            <v>4</v>
          </cell>
          <cell r="CW63">
            <v>0</v>
          </cell>
          <cell r="CX63">
            <v>0</v>
          </cell>
          <cell r="CY63">
            <v>6</v>
          </cell>
          <cell r="CZ63">
            <v>0</v>
          </cell>
          <cell r="DA63">
            <v>0</v>
          </cell>
          <cell r="DB63">
            <v>0</v>
          </cell>
          <cell r="DC63">
            <v>0</v>
          </cell>
          <cell r="DD63">
            <v>3</v>
          </cell>
          <cell r="DE63">
            <v>3</v>
          </cell>
          <cell r="DF63">
            <v>0</v>
          </cell>
          <cell r="DG63">
            <v>3</v>
          </cell>
          <cell r="DH63">
            <v>6</v>
          </cell>
          <cell r="DI63">
            <v>0</v>
          </cell>
          <cell r="DJ63">
            <v>0</v>
          </cell>
          <cell r="DK63">
            <v>2</v>
          </cell>
          <cell r="DL63">
            <v>0</v>
          </cell>
          <cell r="DM63">
            <v>0</v>
          </cell>
          <cell r="DN63">
            <v>0</v>
          </cell>
          <cell r="DO63">
            <v>3</v>
          </cell>
          <cell r="DP63">
            <v>0</v>
          </cell>
          <cell r="DQ63">
            <v>0</v>
          </cell>
          <cell r="DR63">
            <v>0</v>
          </cell>
          <cell r="DS63">
            <v>0</v>
          </cell>
          <cell r="DT63">
            <v>0</v>
          </cell>
          <cell r="DU63">
            <v>0</v>
          </cell>
          <cell r="DV63">
            <v>0</v>
          </cell>
          <cell r="DW63">
            <v>0</v>
          </cell>
          <cell r="DX63">
            <v>0</v>
          </cell>
          <cell r="DY63">
            <v>3</v>
          </cell>
          <cell r="DZ63">
            <v>0.9</v>
          </cell>
          <cell r="EA63">
            <v>9</v>
          </cell>
          <cell r="EB63">
            <v>0</v>
          </cell>
          <cell r="EC63">
            <v>0</v>
          </cell>
          <cell r="ED63">
            <v>0</v>
          </cell>
          <cell r="EE63">
            <v>0</v>
          </cell>
          <cell r="EF63">
            <v>3</v>
          </cell>
          <cell r="EG63">
            <v>0</v>
          </cell>
          <cell r="EH63">
            <v>0</v>
          </cell>
          <cell r="EI63">
            <v>7</v>
          </cell>
          <cell r="EJ63">
            <v>0</v>
          </cell>
          <cell r="EK63">
            <v>0</v>
          </cell>
          <cell r="EL63">
            <v>0</v>
          </cell>
          <cell r="EM63">
            <v>0</v>
          </cell>
          <cell r="EN63">
            <v>0</v>
          </cell>
          <cell r="EO63">
            <v>0</v>
          </cell>
          <cell r="EP63">
            <v>0</v>
          </cell>
          <cell r="EQ63">
            <v>0</v>
          </cell>
          <cell r="ER63">
            <v>0</v>
          </cell>
          <cell r="ES63">
            <v>3</v>
          </cell>
          <cell r="ET63">
            <v>0</v>
          </cell>
          <cell r="EU63">
            <v>0</v>
          </cell>
          <cell r="EV63">
            <v>0</v>
          </cell>
          <cell r="EW63">
            <v>0</v>
          </cell>
          <cell r="EX63">
            <v>0</v>
          </cell>
          <cell r="EY63">
            <v>0</v>
          </cell>
          <cell r="EZ63">
            <v>0</v>
          </cell>
          <cell r="FA63">
            <v>4</v>
          </cell>
          <cell r="FB63">
            <v>0</v>
          </cell>
          <cell r="FC63">
            <v>0</v>
          </cell>
          <cell r="FD63">
            <v>0</v>
          </cell>
          <cell r="FE63">
            <v>0</v>
          </cell>
          <cell r="FF63">
            <v>0</v>
          </cell>
          <cell r="FG63">
            <v>0</v>
          </cell>
          <cell r="FH63">
            <v>0</v>
          </cell>
          <cell r="FI63">
            <v>0</v>
          </cell>
          <cell r="FJ63">
            <v>0</v>
          </cell>
          <cell r="FK63">
            <v>0</v>
          </cell>
          <cell r="FL63">
            <v>0</v>
          </cell>
          <cell r="FM63">
            <v>0</v>
          </cell>
          <cell r="FO63">
            <v>0</v>
          </cell>
          <cell r="FP63">
            <v>0</v>
          </cell>
          <cell r="FQ63">
            <v>2</v>
          </cell>
          <cell r="FR63">
            <v>0</v>
          </cell>
          <cell r="FS63">
            <v>2</v>
          </cell>
        </row>
        <row r="64">
          <cell r="B64" t="str">
            <v>TT3P-3</v>
          </cell>
          <cell r="C64" t="str">
            <v>Nhánh 3P Nhà Thờ Phú Hội Nối Dài (Đất Mới 1A)</v>
          </cell>
        </row>
        <row r="65">
          <cell r="C65" t="str">
            <v>118/09</v>
          </cell>
          <cell r="R65" t="str">
            <v>DT</v>
          </cell>
          <cell r="V65" t="str">
            <v>HH</v>
          </cell>
          <cell r="AE65" t="str">
            <v>HH</v>
          </cell>
          <cell r="BX65" t="str">
            <v>HH</v>
          </cell>
          <cell r="CH65">
            <v>3</v>
          </cell>
          <cell r="CI65">
            <v>3</v>
          </cell>
          <cell r="CM65">
            <v>3</v>
          </cell>
          <cell r="CY65">
            <v>1</v>
          </cell>
          <cell r="DH65">
            <v>8</v>
          </cell>
          <cell r="DZ65">
            <v>0.9</v>
          </cell>
        </row>
        <row r="66">
          <cell r="C66" t="str">
            <v>118/10</v>
          </cell>
          <cell r="D66">
            <v>31</v>
          </cell>
          <cell r="E66">
            <v>93</v>
          </cell>
          <cell r="L66">
            <v>31</v>
          </cell>
          <cell r="R66" t="str">
            <v>T</v>
          </cell>
          <cell r="V66">
            <v>1</v>
          </cell>
          <cell r="AE66">
            <v>1</v>
          </cell>
          <cell r="BS66">
            <v>1</v>
          </cell>
          <cell r="CH66">
            <v>3</v>
          </cell>
          <cell r="CI66">
            <v>3</v>
          </cell>
          <cell r="CV66">
            <v>1</v>
          </cell>
          <cell r="EF66">
            <v>1</v>
          </cell>
          <cell r="EI66">
            <v>1</v>
          </cell>
        </row>
        <row r="67">
          <cell r="C67" t="str">
            <v>118/11</v>
          </cell>
          <cell r="D67">
            <v>38.6</v>
          </cell>
          <cell r="E67">
            <v>115.80000000000001</v>
          </cell>
          <cell r="L67">
            <v>38.6</v>
          </cell>
          <cell r="R67" t="str">
            <v>T</v>
          </cell>
          <cell r="V67">
            <v>1</v>
          </cell>
          <cell r="AE67">
            <v>1</v>
          </cell>
          <cell r="BS67">
            <v>1</v>
          </cell>
          <cell r="CH67">
            <v>3</v>
          </cell>
          <cell r="CI67">
            <v>3</v>
          </cell>
          <cell r="CV67">
            <v>1</v>
          </cell>
          <cell r="EF67">
            <v>1</v>
          </cell>
          <cell r="EI67">
            <v>1</v>
          </cell>
        </row>
        <row r="68">
          <cell r="C68" t="str">
            <v>118/12</v>
          </cell>
          <cell r="D68">
            <v>40</v>
          </cell>
          <cell r="E68">
            <v>120</v>
          </cell>
          <cell r="L68">
            <v>40</v>
          </cell>
          <cell r="R68" t="str">
            <v>T</v>
          </cell>
          <cell r="V68">
            <v>1</v>
          </cell>
          <cell r="AE68">
            <v>1</v>
          </cell>
          <cell r="BS68">
            <v>1</v>
          </cell>
          <cell r="CH68">
            <v>3</v>
          </cell>
          <cell r="CI68">
            <v>3</v>
          </cell>
          <cell r="CV68">
            <v>1</v>
          </cell>
          <cell r="EG68">
            <v>1</v>
          </cell>
          <cell r="EI68">
            <v>1</v>
          </cell>
          <cell r="ES68">
            <v>1</v>
          </cell>
          <cell r="FA68">
            <v>1</v>
          </cell>
          <cell r="FB68">
            <v>1</v>
          </cell>
          <cell r="FQ68">
            <v>1</v>
          </cell>
          <cell r="FS68">
            <v>2</v>
          </cell>
        </row>
        <row r="69">
          <cell r="C69" t="str">
            <v>118/13</v>
          </cell>
          <cell r="D69">
            <v>40</v>
          </cell>
          <cell r="E69">
            <v>120</v>
          </cell>
          <cell r="L69">
            <v>40</v>
          </cell>
          <cell r="R69" t="str">
            <v>T</v>
          </cell>
          <cell r="V69">
            <v>1</v>
          </cell>
          <cell r="AE69">
            <v>1</v>
          </cell>
          <cell r="BF69">
            <v>1</v>
          </cell>
          <cell r="BS69">
            <v>1</v>
          </cell>
          <cell r="CH69">
            <v>3</v>
          </cell>
          <cell r="CI69">
            <v>3</v>
          </cell>
          <cell r="CV69">
            <v>1</v>
          </cell>
          <cell r="EG69">
            <v>1</v>
          </cell>
          <cell r="EI69">
            <v>1</v>
          </cell>
          <cell r="ES69">
            <v>1</v>
          </cell>
          <cell r="FA69">
            <v>1</v>
          </cell>
          <cell r="FB69">
            <v>1</v>
          </cell>
          <cell r="FQ69">
            <v>1</v>
          </cell>
          <cell r="FS69">
            <v>3</v>
          </cell>
        </row>
        <row r="70">
          <cell r="C70" t="str">
            <v>118/14</v>
          </cell>
          <cell r="D70">
            <v>35</v>
          </cell>
          <cell r="E70">
            <v>105</v>
          </cell>
          <cell r="L70">
            <v>35</v>
          </cell>
          <cell r="R70" t="str">
            <v>T</v>
          </cell>
          <cell r="V70">
            <v>1</v>
          </cell>
          <cell r="AE70">
            <v>1</v>
          </cell>
          <cell r="BS70">
            <v>1</v>
          </cell>
          <cell r="CH70">
            <v>3</v>
          </cell>
          <cell r="CI70">
            <v>3</v>
          </cell>
          <cell r="CV70">
            <v>1</v>
          </cell>
          <cell r="EF70">
            <v>1</v>
          </cell>
          <cell r="EI70">
            <v>1</v>
          </cell>
        </row>
        <row r="71">
          <cell r="C71" t="str">
            <v>118/15</v>
          </cell>
          <cell r="D71">
            <v>35</v>
          </cell>
          <cell r="E71">
            <v>105</v>
          </cell>
          <cell r="L71">
            <v>35</v>
          </cell>
          <cell r="R71" t="str">
            <v>T</v>
          </cell>
          <cell r="V71">
            <v>1</v>
          </cell>
          <cell r="AE71">
            <v>1</v>
          </cell>
          <cell r="BS71">
            <v>1</v>
          </cell>
          <cell r="CH71">
            <v>3</v>
          </cell>
          <cell r="CI71">
            <v>3</v>
          </cell>
          <cell r="CV71">
            <v>1</v>
          </cell>
          <cell r="EF71">
            <v>1</v>
          </cell>
          <cell r="EI71">
            <v>1</v>
          </cell>
        </row>
        <row r="72">
          <cell r="C72" t="str">
            <v>118/16</v>
          </cell>
          <cell r="D72">
            <v>25</v>
          </cell>
          <cell r="E72">
            <v>75</v>
          </cell>
          <cell r="L72">
            <v>25</v>
          </cell>
          <cell r="R72" t="str">
            <v>DT</v>
          </cell>
          <cell r="V72">
            <v>2</v>
          </cell>
          <cell r="AJ72">
            <v>1</v>
          </cell>
          <cell r="BY72">
            <v>1</v>
          </cell>
          <cell r="CH72">
            <v>1</v>
          </cell>
          <cell r="CI72">
            <v>1</v>
          </cell>
          <cell r="CM72">
            <v>3</v>
          </cell>
          <cell r="CY72">
            <v>1</v>
          </cell>
          <cell r="EF72">
            <v>1</v>
          </cell>
          <cell r="EI72">
            <v>1</v>
          </cell>
        </row>
        <row r="97">
          <cell r="C97" t="str">
            <v>Cộng 3:</v>
          </cell>
          <cell r="D97">
            <v>244.6</v>
          </cell>
          <cell r="E97">
            <v>733.8</v>
          </cell>
          <cell r="F97">
            <v>0</v>
          </cell>
          <cell r="G97">
            <v>0</v>
          </cell>
          <cell r="H97">
            <v>0</v>
          </cell>
          <cell r="I97">
            <v>0</v>
          </cell>
          <cell r="J97">
            <v>0</v>
          </cell>
          <cell r="K97">
            <v>0</v>
          </cell>
          <cell r="L97">
            <v>244.6</v>
          </cell>
          <cell r="M97">
            <v>0</v>
          </cell>
          <cell r="N97">
            <v>0</v>
          </cell>
          <cell r="O97">
            <v>0</v>
          </cell>
          <cell r="P97">
            <v>0</v>
          </cell>
          <cell r="Q97">
            <v>0</v>
          </cell>
          <cell r="S97">
            <v>0</v>
          </cell>
          <cell r="T97">
            <v>0</v>
          </cell>
          <cell r="U97">
            <v>0</v>
          </cell>
          <cell r="V97">
            <v>8</v>
          </cell>
          <cell r="W97">
            <v>0</v>
          </cell>
          <cell r="X97">
            <v>0</v>
          </cell>
          <cell r="Y97">
            <v>0</v>
          </cell>
          <cell r="Z97">
            <v>0</v>
          </cell>
          <cell r="AA97">
            <v>0</v>
          </cell>
          <cell r="AB97">
            <v>0</v>
          </cell>
          <cell r="AC97">
            <v>0</v>
          </cell>
          <cell r="AD97">
            <v>0</v>
          </cell>
          <cell r="AE97">
            <v>6</v>
          </cell>
          <cell r="AF97">
            <v>0</v>
          </cell>
          <cell r="AG97">
            <v>0</v>
          </cell>
          <cell r="AH97">
            <v>0</v>
          </cell>
          <cell r="AI97">
            <v>0</v>
          </cell>
          <cell r="AJ97">
            <v>1</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1</v>
          </cell>
          <cell r="BG97">
            <v>0</v>
          </cell>
          <cell r="BH97">
            <v>0</v>
          </cell>
          <cell r="BI97">
            <v>0</v>
          </cell>
          <cell r="BJ97">
            <v>0</v>
          </cell>
          <cell r="BK97">
            <v>0</v>
          </cell>
          <cell r="BL97">
            <v>0</v>
          </cell>
          <cell r="BM97">
            <v>0</v>
          </cell>
          <cell r="BN97">
            <v>0</v>
          </cell>
          <cell r="BO97">
            <v>0</v>
          </cell>
          <cell r="BP97">
            <v>0</v>
          </cell>
          <cell r="BQ97">
            <v>0</v>
          </cell>
          <cell r="BR97">
            <v>0</v>
          </cell>
          <cell r="BS97">
            <v>6</v>
          </cell>
          <cell r="BT97">
            <v>0</v>
          </cell>
          <cell r="BU97">
            <v>0</v>
          </cell>
          <cell r="BV97">
            <v>0</v>
          </cell>
          <cell r="BW97">
            <v>0</v>
          </cell>
          <cell r="BX97">
            <v>0</v>
          </cell>
          <cell r="BY97">
            <v>1</v>
          </cell>
          <cell r="BZ97">
            <v>0</v>
          </cell>
          <cell r="CA97">
            <v>0</v>
          </cell>
          <cell r="CB97">
            <v>0</v>
          </cell>
          <cell r="CC97">
            <v>0</v>
          </cell>
          <cell r="CD97">
            <v>0</v>
          </cell>
          <cell r="CE97">
            <v>0</v>
          </cell>
          <cell r="CF97">
            <v>0</v>
          </cell>
          <cell r="CG97">
            <v>0</v>
          </cell>
          <cell r="CH97">
            <v>22</v>
          </cell>
          <cell r="CI97">
            <v>22</v>
          </cell>
          <cell r="CJ97">
            <v>0</v>
          </cell>
          <cell r="CK97">
            <v>0</v>
          </cell>
          <cell r="CL97">
            <v>0</v>
          </cell>
          <cell r="CM97">
            <v>6</v>
          </cell>
          <cell r="CN97">
            <v>0</v>
          </cell>
          <cell r="CO97">
            <v>0</v>
          </cell>
          <cell r="CP97">
            <v>0</v>
          </cell>
          <cell r="CQ97">
            <v>0</v>
          </cell>
          <cell r="CR97">
            <v>0</v>
          </cell>
          <cell r="CS97">
            <v>0</v>
          </cell>
          <cell r="CT97">
            <v>0</v>
          </cell>
          <cell r="CU97">
            <v>0</v>
          </cell>
          <cell r="CV97">
            <v>6</v>
          </cell>
          <cell r="CW97">
            <v>0</v>
          </cell>
          <cell r="CX97">
            <v>0</v>
          </cell>
          <cell r="CY97">
            <v>2</v>
          </cell>
          <cell r="CZ97">
            <v>0</v>
          </cell>
          <cell r="DA97">
            <v>0</v>
          </cell>
          <cell r="DB97">
            <v>0</v>
          </cell>
          <cell r="DC97">
            <v>0</v>
          </cell>
          <cell r="DD97">
            <v>0</v>
          </cell>
          <cell r="DE97">
            <v>0</v>
          </cell>
          <cell r="DF97">
            <v>0</v>
          </cell>
          <cell r="DG97">
            <v>0</v>
          </cell>
          <cell r="DH97">
            <v>8</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0.9</v>
          </cell>
          <cell r="EA97">
            <v>0</v>
          </cell>
          <cell r="EB97">
            <v>0</v>
          </cell>
          <cell r="EC97">
            <v>0</v>
          </cell>
          <cell r="ED97">
            <v>0</v>
          </cell>
          <cell r="EE97">
            <v>0</v>
          </cell>
          <cell r="EF97">
            <v>5</v>
          </cell>
          <cell r="EG97">
            <v>2</v>
          </cell>
          <cell r="EH97">
            <v>0</v>
          </cell>
          <cell r="EI97">
            <v>7</v>
          </cell>
          <cell r="EJ97">
            <v>0</v>
          </cell>
          <cell r="EK97">
            <v>0</v>
          </cell>
          <cell r="EL97">
            <v>0</v>
          </cell>
          <cell r="EM97">
            <v>0</v>
          </cell>
          <cell r="EN97">
            <v>0</v>
          </cell>
          <cell r="EO97">
            <v>0</v>
          </cell>
          <cell r="EP97">
            <v>0</v>
          </cell>
          <cell r="EQ97">
            <v>0</v>
          </cell>
          <cell r="ER97">
            <v>0</v>
          </cell>
          <cell r="ES97">
            <v>2</v>
          </cell>
          <cell r="ET97">
            <v>0</v>
          </cell>
          <cell r="EU97">
            <v>0</v>
          </cell>
          <cell r="EV97">
            <v>0</v>
          </cell>
          <cell r="EW97">
            <v>0</v>
          </cell>
          <cell r="EX97">
            <v>0</v>
          </cell>
          <cell r="EY97">
            <v>0</v>
          </cell>
          <cell r="EZ97">
            <v>0</v>
          </cell>
          <cell r="FA97">
            <v>2</v>
          </cell>
          <cell r="FB97">
            <v>2</v>
          </cell>
          <cell r="FC97">
            <v>0</v>
          </cell>
          <cell r="FD97">
            <v>0</v>
          </cell>
          <cell r="FE97">
            <v>0</v>
          </cell>
          <cell r="FF97">
            <v>0</v>
          </cell>
          <cell r="FG97">
            <v>0</v>
          </cell>
          <cell r="FH97">
            <v>0</v>
          </cell>
          <cell r="FI97">
            <v>0</v>
          </cell>
          <cell r="FJ97">
            <v>0</v>
          </cell>
          <cell r="FK97">
            <v>0</v>
          </cell>
          <cell r="FL97">
            <v>0</v>
          </cell>
          <cell r="FM97">
            <v>0</v>
          </cell>
          <cell r="FO97">
            <v>0</v>
          </cell>
          <cell r="FP97">
            <v>0</v>
          </cell>
          <cell r="FQ97">
            <v>2</v>
          </cell>
          <cell r="FR97">
            <v>0</v>
          </cell>
          <cell r="FS97">
            <v>5</v>
          </cell>
        </row>
        <row r="98">
          <cell r="B98" t="str">
            <v>TT3P-4</v>
          </cell>
          <cell r="C98" t="str">
            <v>Nhánh 3P Đất Mới 2 Nối Dài(Đất Mới 2A)</v>
          </cell>
        </row>
        <row r="99">
          <cell r="C99" t="str">
            <v>119/28</v>
          </cell>
          <cell r="R99" t="str">
            <v>DT-90</v>
          </cell>
          <cell r="Y99" t="str">
            <v>HH</v>
          </cell>
          <cell r="BX99">
            <v>1</v>
          </cell>
          <cell r="CH99">
            <v>4</v>
          </cell>
          <cell r="CI99">
            <v>4</v>
          </cell>
          <cell r="CM99">
            <v>3</v>
          </cell>
          <cell r="CY99">
            <v>1</v>
          </cell>
          <cell r="DH99">
            <v>8</v>
          </cell>
          <cell r="DZ99">
            <v>0.9</v>
          </cell>
        </row>
        <row r="100">
          <cell r="C100" t="str">
            <v>119/29</v>
          </cell>
          <cell r="D100">
            <v>43</v>
          </cell>
          <cell r="E100">
            <v>129</v>
          </cell>
          <cell r="L100">
            <v>43</v>
          </cell>
          <cell r="R100" t="str">
            <v>2DT-90</v>
          </cell>
          <cell r="W100">
            <v>2</v>
          </cell>
          <cell r="AJ100">
            <v>1</v>
          </cell>
          <cell r="BX100">
            <v>1</v>
          </cell>
          <cell r="BY100">
            <v>1</v>
          </cell>
          <cell r="CH100">
            <v>2</v>
          </cell>
          <cell r="CI100">
            <v>2</v>
          </cell>
          <cell r="CM100">
            <v>6</v>
          </cell>
          <cell r="CY100">
            <v>2</v>
          </cell>
        </row>
        <row r="101">
          <cell r="C101" t="str">
            <v>119/30</v>
          </cell>
          <cell r="D101">
            <v>13.5</v>
          </cell>
          <cell r="E101">
            <v>40.5</v>
          </cell>
          <cell r="L101">
            <v>13.5</v>
          </cell>
          <cell r="R101" t="str">
            <v>2DT-90</v>
          </cell>
          <cell r="W101">
            <v>2</v>
          </cell>
          <cell r="AJ101">
            <v>1</v>
          </cell>
          <cell r="BX101">
            <v>1</v>
          </cell>
          <cell r="BY101">
            <v>1</v>
          </cell>
          <cell r="CH101">
            <v>2</v>
          </cell>
          <cell r="CI101">
            <v>2</v>
          </cell>
          <cell r="CM101">
            <v>6</v>
          </cell>
          <cell r="CY101">
            <v>2</v>
          </cell>
        </row>
        <row r="102">
          <cell r="C102" t="str">
            <v>119/31</v>
          </cell>
          <cell r="D102">
            <v>36</v>
          </cell>
          <cell r="E102">
            <v>108</v>
          </cell>
          <cell r="L102">
            <v>36</v>
          </cell>
          <cell r="R102" t="str">
            <v>T</v>
          </cell>
          <cell r="W102">
            <v>1</v>
          </cell>
          <cell r="AG102">
            <v>1</v>
          </cell>
          <cell r="BF102">
            <v>1</v>
          </cell>
          <cell r="BS102">
            <v>1</v>
          </cell>
          <cell r="CH102">
            <v>3</v>
          </cell>
          <cell r="CI102">
            <v>3</v>
          </cell>
          <cell r="CV102">
            <v>1</v>
          </cell>
        </row>
        <row r="103">
          <cell r="C103" t="str">
            <v>119/32</v>
          </cell>
          <cell r="D103">
            <v>34</v>
          </cell>
          <cell r="E103">
            <v>102</v>
          </cell>
          <cell r="L103">
            <v>34</v>
          </cell>
          <cell r="R103" t="str">
            <v>G</v>
          </cell>
          <cell r="W103">
            <v>1</v>
          </cell>
          <cell r="AG103">
            <v>1</v>
          </cell>
          <cell r="BT103">
            <v>1</v>
          </cell>
          <cell r="CH103">
            <v>6</v>
          </cell>
          <cell r="CJ103">
            <v>6</v>
          </cell>
          <cell r="CV103">
            <v>1</v>
          </cell>
        </row>
        <row r="104">
          <cell r="C104" t="str">
            <v>119/33</v>
          </cell>
          <cell r="D104">
            <v>33</v>
          </cell>
          <cell r="E104">
            <v>99</v>
          </cell>
          <cell r="L104">
            <v>33</v>
          </cell>
          <cell r="R104" t="str">
            <v>T</v>
          </cell>
          <cell r="W104">
            <v>1</v>
          </cell>
          <cell r="AG104">
            <v>1</v>
          </cell>
          <cell r="BS104">
            <v>1</v>
          </cell>
          <cell r="CH104">
            <v>3</v>
          </cell>
          <cell r="CI104">
            <v>3</v>
          </cell>
          <cell r="CV104">
            <v>1</v>
          </cell>
          <cell r="EG104">
            <v>1</v>
          </cell>
          <cell r="EI104">
            <v>1</v>
          </cell>
          <cell r="ER104">
            <v>1</v>
          </cell>
          <cell r="FA104">
            <v>1</v>
          </cell>
          <cell r="FB104">
            <v>1</v>
          </cell>
          <cell r="FQ104">
            <v>1</v>
          </cell>
          <cell r="FS104">
            <v>3</v>
          </cell>
        </row>
        <row r="105">
          <cell r="C105" t="str">
            <v>119/34</v>
          </cell>
          <cell r="D105">
            <v>38</v>
          </cell>
          <cell r="E105">
            <v>114</v>
          </cell>
          <cell r="L105">
            <v>38</v>
          </cell>
          <cell r="R105" t="str">
            <v>DT</v>
          </cell>
          <cell r="W105">
            <v>2</v>
          </cell>
          <cell r="AJ105">
            <v>1</v>
          </cell>
          <cell r="BY105">
            <v>1</v>
          </cell>
          <cell r="CM105">
            <v>3</v>
          </cell>
          <cell r="CY105">
            <v>1</v>
          </cell>
        </row>
        <row r="110">
          <cell r="C110" t="str">
            <v>Cộng 4:</v>
          </cell>
          <cell r="D110">
            <v>197.5</v>
          </cell>
          <cell r="E110">
            <v>592.5</v>
          </cell>
          <cell r="F110">
            <v>0</v>
          </cell>
          <cell r="G110">
            <v>0</v>
          </cell>
          <cell r="H110">
            <v>0</v>
          </cell>
          <cell r="I110">
            <v>0</v>
          </cell>
          <cell r="J110">
            <v>0</v>
          </cell>
          <cell r="K110">
            <v>0</v>
          </cell>
          <cell r="L110">
            <v>197.5</v>
          </cell>
          <cell r="M110">
            <v>0</v>
          </cell>
          <cell r="N110">
            <v>0</v>
          </cell>
          <cell r="O110">
            <v>0</v>
          </cell>
          <cell r="P110">
            <v>0</v>
          </cell>
          <cell r="Q110">
            <v>0</v>
          </cell>
          <cell r="S110">
            <v>0</v>
          </cell>
          <cell r="T110">
            <v>0</v>
          </cell>
          <cell r="U110">
            <v>0</v>
          </cell>
          <cell r="V110">
            <v>0</v>
          </cell>
          <cell r="W110">
            <v>9</v>
          </cell>
          <cell r="X110">
            <v>0</v>
          </cell>
          <cell r="Y110">
            <v>0</v>
          </cell>
          <cell r="Z110">
            <v>0</v>
          </cell>
          <cell r="AA110">
            <v>0</v>
          </cell>
          <cell r="AB110">
            <v>0</v>
          </cell>
          <cell r="AC110">
            <v>0</v>
          </cell>
          <cell r="AD110">
            <v>0</v>
          </cell>
          <cell r="AE110">
            <v>0</v>
          </cell>
          <cell r="AF110">
            <v>0</v>
          </cell>
          <cell r="AG110">
            <v>3</v>
          </cell>
          <cell r="AH110">
            <v>0</v>
          </cell>
          <cell r="AI110">
            <v>0</v>
          </cell>
          <cell r="AJ110">
            <v>3</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1</v>
          </cell>
          <cell r="BG110">
            <v>0</v>
          </cell>
          <cell r="BH110">
            <v>0</v>
          </cell>
          <cell r="BI110">
            <v>0</v>
          </cell>
          <cell r="BJ110">
            <v>0</v>
          </cell>
          <cell r="BK110">
            <v>0</v>
          </cell>
          <cell r="BL110">
            <v>0</v>
          </cell>
          <cell r="BM110">
            <v>0</v>
          </cell>
          <cell r="BN110">
            <v>0</v>
          </cell>
          <cell r="BO110">
            <v>0</v>
          </cell>
          <cell r="BP110">
            <v>0</v>
          </cell>
          <cell r="BQ110">
            <v>0</v>
          </cell>
          <cell r="BR110">
            <v>0</v>
          </cell>
          <cell r="BS110">
            <v>2</v>
          </cell>
          <cell r="BT110">
            <v>1</v>
          </cell>
          <cell r="BU110">
            <v>0</v>
          </cell>
          <cell r="BV110">
            <v>0</v>
          </cell>
          <cell r="BW110">
            <v>0</v>
          </cell>
          <cell r="BX110">
            <v>3</v>
          </cell>
          <cell r="BY110">
            <v>3</v>
          </cell>
          <cell r="BZ110">
            <v>0</v>
          </cell>
          <cell r="CA110">
            <v>0</v>
          </cell>
          <cell r="CB110">
            <v>0</v>
          </cell>
          <cell r="CC110">
            <v>0</v>
          </cell>
          <cell r="CD110">
            <v>0</v>
          </cell>
          <cell r="CE110">
            <v>0</v>
          </cell>
          <cell r="CF110">
            <v>0</v>
          </cell>
          <cell r="CG110">
            <v>0</v>
          </cell>
          <cell r="CH110">
            <v>20</v>
          </cell>
          <cell r="CI110">
            <v>14</v>
          </cell>
          <cell r="CJ110">
            <v>6</v>
          </cell>
          <cell r="CK110">
            <v>0</v>
          </cell>
          <cell r="CL110">
            <v>0</v>
          </cell>
          <cell r="CM110">
            <v>18</v>
          </cell>
          <cell r="CN110">
            <v>0</v>
          </cell>
          <cell r="CO110">
            <v>0</v>
          </cell>
          <cell r="CP110">
            <v>0</v>
          </cell>
          <cell r="CQ110">
            <v>0</v>
          </cell>
          <cell r="CR110">
            <v>0</v>
          </cell>
          <cell r="CS110">
            <v>0</v>
          </cell>
          <cell r="CT110">
            <v>0</v>
          </cell>
          <cell r="CU110">
            <v>0</v>
          </cell>
          <cell r="CV110">
            <v>3</v>
          </cell>
          <cell r="CW110">
            <v>0</v>
          </cell>
          <cell r="CX110">
            <v>0</v>
          </cell>
          <cell r="CY110">
            <v>6</v>
          </cell>
          <cell r="CZ110">
            <v>0</v>
          </cell>
          <cell r="DA110">
            <v>0</v>
          </cell>
          <cell r="DB110">
            <v>0</v>
          </cell>
          <cell r="DC110">
            <v>0</v>
          </cell>
          <cell r="DD110">
            <v>0</v>
          </cell>
          <cell r="DE110">
            <v>0</v>
          </cell>
          <cell r="DF110">
            <v>0</v>
          </cell>
          <cell r="DG110">
            <v>0</v>
          </cell>
          <cell r="DH110">
            <v>8</v>
          </cell>
          <cell r="DI110">
            <v>0</v>
          </cell>
          <cell r="DJ110">
            <v>0</v>
          </cell>
          <cell r="DK110">
            <v>0</v>
          </cell>
          <cell r="DL110">
            <v>0</v>
          </cell>
          <cell r="DM110">
            <v>0</v>
          </cell>
          <cell r="DN110">
            <v>0</v>
          </cell>
          <cell r="DO110">
            <v>0</v>
          </cell>
          <cell r="DP110">
            <v>0</v>
          </cell>
          <cell r="DQ110">
            <v>0</v>
          </cell>
          <cell r="DR110">
            <v>0</v>
          </cell>
          <cell r="DS110">
            <v>0</v>
          </cell>
          <cell r="DT110">
            <v>0</v>
          </cell>
          <cell r="DU110">
            <v>0</v>
          </cell>
          <cell r="DV110">
            <v>0</v>
          </cell>
          <cell r="DW110">
            <v>0</v>
          </cell>
          <cell r="DX110">
            <v>0</v>
          </cell>
          <cell r="DY110">
            <v>0</v>
          </cell>
          <cell r="DZ110">
            <v>0.9</v>
          </cell>
          <cell r="EA110">
            <v>0</v>
          </cell>
          <cell r="EB110">
            <v>0</v>
          </cell>
          <cell r="EC110">
            <v>0</v>
          </cell>
          <cell r="ED110">
            <v>0</v>
          </cell>
          <cell r="EE110">
            <v>0</v>
          </cell>
          <cell r="EF110">
            <v>0</v>
          </cell>
          <cell r="EG110">
            <v>1</v>
          </cell>
          <cell r="EH110">
            <v>0</v>
          </cell>
          <cell r="EI110">
            <v>1</v>
          </cell>
          <cell r="EJ110">
            <v>0</v>
          </cell>
          <cell r="EK110">
            <v>0</v>
          </cell>
          <cell r="EL110">
            <v>0</v>
          </cell>
          <cell r="EM110">
            <v>0</v>
          </cell>
          <cell r="EN110">
            <v>0</v>
          </cell>
          <cell r="EO110">
            <v>0</v>
          </cell>
          <cell r="EP110">
            <v>0</v>
          </cell>
          <cell r="EQ110">
            <v>0</v>
          </cell>
          <cell r="ER110">
            <v>1</v>
          </cell>
          <cell r="ES110">
            <v>0</v>
          </cell>
          <cell r="ET110">
            <v>0</v>
          </cell>
          <cell r="EU110">
            <v>0</v>
          </cell>
          <cell r="EV110">
            <v>0</v>
          </cell>
          <cell r="EW110">
            <v>0</v>
          </cell>
          <cell r="EX110">
            <v>0</v>
          </cell>
          <cell r="EY110">
            <v>0</v>
          </cell>
          <cell r="EZ110">
            <v>0</v>
          </cell>
          <cell r="FA110">
            <v>1</v>
          </cell>
          <cell r="FB110">
            <v>1</v>
          </cell>
          <cell r="FC110">
            <v>0</v>
          </cell>
          <cell r="FD110">
            <v>0</v>
          </cell>
          <cell r="FE110">
            <v>0</v>
          </cell>
          <cell r="FF110">
            <v>0</v>
          </cell>
          <cell r="FG110">
            <v>0</v>
          </cell>
          <cell r="FH110">
            <v>0</v>
          </cell>
          <cell r="FI110">
            <v>0</v>
          </cell>
          <cell r="FJ110">
            <v>0</v>
          </cell>
          <cell r="FK110">
            <v>0</v>
          </cell>
          <cell r="FL110">
            <v>0</v>
          </cell>
          <cell r="FM110">
            <v>0</v>
          </cell>
          <cell r="FN110">
            <v>0</v>
          </cell>
          <cell r="FO110">
            <v>0</v>
          </cell>
          <cell r="FP110">
            <v>0</v>
          </cell>
          <cell r="FQ110">
            <v>1</v>
          </cell>
          <cell r="FR110">
            <v>0</v>
          </cell>
          <cell r="FS110">
            <v>3</v>
          </cell>
        </row>
        <row r="111">
          <cell r="B111" t="str">
            <v>TT3P-5</v>
          </cell>
          <cell r="C111" t="str">
            <v>Nhánh 3P Chợ Phước Long (Long Thọ 1D)</v>
          </cell>
        </row>
        <row r="112">
          <cell r="C112" t="str">
            <v>82/05A</v>
          </cell>
          <cell r="R112" t="str">
            <v>T-DT</v>
          </cell>
          <cell r="V112">
            <v>2</v>
          </cell>
          <cell r="AJ112">
            <v>1</v>
          </cell>
          <cell r="BS112">
            <v>1</v>
          </cell>
          <cell r="BY112">
            <v>1</v>
          </cell>
          <cell r="CD112">
            <v>1</v>
          </cell>
          <cell r="CH112">
            <v>8</v>
          </cell>
          <cell r="CI112">
            <v>8</v>
          </cell>
          <cell r="CM112">
            <v>3</v>
          </cell>
          <cell r="CY112">
            <v>1</v>
          </cell>
          <cell r="DC112">
            <v>3</v>
          </cell>
          <cell r="DE112">
            <v>3</v>
          </cell>
          <cell r="DF112">
            <v>3</v>
          </cell>
          <cell r="DH112">
            <v>8</v>
          </cell>
          <cell r="DO112">
            <v>3</v>
          </cell>
          <cell r="DY112">
            <v>3</v>
          </cell>
          <cell r="DZ112">
            <v>0.9</v>
          </cell>
          <cell r="EA112">
            <v>12</v>
          </cell>
          <cell r="EG112">
            <v>2</v>
          </cell>
          <cell r="EI112">
            <v>1</v>
          </cell>
          <cell r="ES112">
            <v>1</v>
          </cell>
          <cell r="FA112">
            <v>1</v>
          </cell>
          <cell r="FB112">
            <v>2</v>
          </cell>
          <cell r="FQ112">
            <v>1</v>
          </cell>
          <cell r="FS112">
            <v>2</v>
          </cell>
        </row>
        <row r="113">
          <cell r="C113" t="str">
            <v>01</v>
          </cell>
          <cell r="D113">
            <v>37</v>
          </cell>
          <cell r="E113">
            <v>111</v>
          </cell>
          <cell r="L113">
            <v>37</v>
          </cell>
          <cell r="R113" t="str">
            <v>2DT-L</v>
          </cell>
          <cell r="V113">
            <v>2</v>
          </cell>
          <cell r="AJ113">
            <v>1</v>
          </cell>
          <cell r="BQ113">
            <v>3</v>
          </cell>
          <cell r="CH113">
            <v>3</v>
          </cell>
          <cell r="CI113">
            <v>3</v>
          </cell>
          <cell r="CM113">
            <v>6</v>
          </cell>
          <cell r="CY113">
            <v>2</v>
          </cell>
          <cell r="ED113">
            <v>5</v>
          </cell>
          <cell r="EG113">
            <v>2</v>
          </cell>
          <cell r="EI113">
            <v>1</v>
          </cell>
          <cell r="ES113">
            <v>1</v>
          </cell>
          <cell r="FQ113">
            <v>1</v>
          </cell>
          <cell r="FS113">
            <v>4</v>
          </cell>
        </row>
        <row r="114">
          <cell r="C114" t="str">
            <v>02</v>
          </cell>
          <cell r="D114">
            <v>37.700000000000003</v>
          </cell>
          <cell r="E114">
            <v>113.10000000000001</v>
          </cell>
          <cell r="L114">
            <v>37.700000000000003</v>
          </cell>
          <cell r="R114" t="str">
            <v>GL</v>
          </cell>
          <cell r="V114">
            <v>1</v>
          </cell>
          <cell r="AE114">
            <v>1</v>
          </cell>
          <cell r="BP114">
            <v>3</v>
          </cell>
          <cell r="CH114">
            <v>3</v>
          </cell>
          <cell r="CI114">
            <v>3</v>
          </cell>
          <cell r="CV114">
            <v>1</v>
          </cell>
          <cell r="EG114">
            <v>2</v>
          </cell>
          <cell r="EI114">
            <v>1</v>
          </cell>
          <cell r="ES114">
            <v>1</v>
          </cell>
          <cell r="FA114">
            <v>1</v>
          </cell>
          <cell r="FB114">
            <v>2</v>
          </cell>
          <cell r="FQ114">
            <v>1</v>
          </cell>
          <cell r="FS114">
            <v>4</v>
          </cell>
        </row>
        <row r="115">
          <cell r="C115" t="str">
            <v>03</v>
          </cell>
          <cell r="D115">
            <v>24</v>
          </cell>
          <cell r="E115">
            <v>72</v>
          </cell>
          <cell r="L115">
            <v>24</v>
          </cell>
          <cell r="R115" t="str">
            <v>TL</v>
          </cell>
          <cell r="V115">
            <v>1</v>
          </cell>
          <cell r="AE115">
            <v>1</v>
          </cell>
          <cell r="BP115">
            <v>3</v>
          </cell>
          <cell r="CH115">
            <v>3</v>
          </cell>
          <cell r="CI115">
            <v>3</v>
          </cell>
          <cell r="CV115">
            <v>1</v>
          </cell>
        </row>
        <row r="116">
          <cell r="C116" t="str">
            <v>04</v>
          </cell>
          <cell r="D116">
            <v>29</v>
          </cell>
          <cell r="E116">
            <v>87</v>
          </cell>
          <cell r="L116">
            <v>29</v>
          </cell>
          <cell r="R116" t="str">
            <v>2DT-L</v>
          </cell>
          <cell r="V116">
            <v>2</v>
          </cell>
          <cell r="AJ116">
            <v>1</v>
          </cell>
          <cell r="BQ116">
            <v>3</v>
          </cell>
          <cell r="CH116">
            <v>3</v>
          </cell>
          <cell r="CI116">
            <v>3</v>
          </cell>
          <cell r="CM116">
            <v>6</v>
          </cell>
          <cell r="CV116">
            <v>1</v>
          </cell>
        </row>
        <row r="117">
          <cell r="C117" t="str">
            <v>05</v>
          </cell>
          <cell r="D117">
            <v>37.5</v>
          </cell>
          <cell r="E117">
            <v>112.5</v>
          </cell>
          <cell r="L117">
            <v>37.5</v>
          </cell>
          <cell r="R117" t="str">
            <v>2DT_L</v>
          </cell>
          <cell r="V117">
            <v>2</v>
          </cell>
          <cell r="AJ117">
            <v>1</v>
          </cell>
          <cell r="BQ117">
            <v>3</v>
          </cell>
          <cell r="CH117">
            <v>3</v>
          </cell>
          <cell r="CI117">
            <v>3</v>
          </cell>
          <cell r="CM117">
            <v>6</v>
          </cell>
          <cell r="CY117">
            <v>2</v>
          </cell>
        </row>
        <row r="118">
          <cell r="C118" t="str">
            <v>06</v>
          </cell>
          <cell r="D118">
            <v>20.5</v>
          </cell>
          <cell r="E118">
            <v>61.5</v>
          </cell>
          <cell r="L118">
            <v>20.5</v>
          </cell>
          <cell r="R118" t="str">
            <v>DT-L</v>
          </cell>
          <cell r="V118">
            <v>2</v>
          </cell>
          <cell r="AJ118">
            <v>1</v>
          </cell>
          <cell r="BR118">
            <v>3</v>
          </cell>
          <cell r="CH118">
            <v>2</v>
          </cell>
          <cell r="CI118">
            <v>2</v>
          </cell>
          <cell r="CM118">
            <v>3</v>
          </cell>
          <cell r="CY118">
            <v>1</v>
          </cell>
        </row>
        <row r="128">
          <cell r="EI128">
            <v>1</v>
          </cell>
          <cell r="ES128">
            <v>1</v>
          </cell>
          <cell r="FB128">
            <v>1</v>
          </cell>
          <cell r="FQ128">
            <v>1</v>
          </cell>
        </row>
        <row r="129">
          <cell r="C129" t="str">
            <v>Cộng 5:</v>
          </cell>
          <cell r="D129">
            <v>185.7</v>
          </cell>
          <cell r="E129">
            <v>557.1</v>
          </cell>
          <cell r="F129">
            <v>0</v>
          </cell>
          <cell r="G129">
            <v>0</v>
          </cell>
          <cell r="H129">
            <v>0</v>
          </cell>
          <cell r="I129">
            <v>0</v>
          </cell>
          <cell r="J129">
            <v>0</v>
          </cell>
          <cell r="K129">
            <v>0</v>
          </cell>
          <cell r="L129">
            <v>185.7</v>
          </cell>
          <cell r="M129">
            <v>0</v>
          </cell>
          <cell r="N129">
            <v>0</v>
          </cell>
          <cell r="O129">
            <v>0</v>
          </cell>
          <cell r="P129">
            <v>0</v>
          </cell>
          <cell r="Q129">
            <v>0</v>
          </cell>
          <cell r="S129">
            <v>0</v>
          </cell>
          <cell r="T129">
            <v>0</v>
          </cell>
          <cell r="U129">
            <v>0</v>
          </cell>
          <cell r="V129">
            <v>12</v>
          </cell>
          <cell r="W129">
            <v>0</v>
          </cell>
          <cell r="X129">
            <v>0</v>
          </cell>
          <cell r="Y129">
            <v>0</v>
          </cell>
          <cell r="Z129">
            <v>0</v>
          </cell>
          <cell r="AA129">
            <v>0</v>
          </cell>
          <cell r="AB129">
            <v>0</v>
          </cell>
          <cell r="AC129">
            <v>0</v>
          </cell>
          <cell r="AD129">
            <v>0</v>
          </cell>
          <cell r="AE129">
            <v>2</v>
          </cell>
          <cell r="AF129">
            <v>0</v>
          </cell>
          <cell r="AG129">
            <v>0</v>
          </cell>
          <cell r="AH129">
            <v>0</v>
          </cell>
          <cell r="AI129">
            <v>0</v>
          </cell>
          <cell r="AJ129">
            <v>5</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6</v>
          </cell>
          <cell r="BQ129">
            <v>9</v>
          </cell>
          <cell r="BR129">
            <v>3</v>
          </cell>
          <cell r="BS129">
            <v>1</v>
          </cell>
          <cell r="BT129">
            <v>0</v>
          </cell>
          <cell r="BU129">
            <v>0</v>
          </cell>
          <cell r="BV129">
            <v>0</v>
          </cell>
          <cell r="BW129">
            <v>0</v>
          </cell>
          <cell r="BX129">
            <v>0</v>
          </cell>
          <cell r="BY129">
            <v>1</v>
          </cell>
          <cell r="BZ129">
            <v>0</v>
          </cell>
          <cell r="CA129">
            <v>0</v>
          </cell>
          <cell r="CB129">
            <v>0</v>
          </cell>
          <cell r="CC129">
            <v>0</v>
          </cell>
          <cell r="CD129">
            <v>1</v>
          </cell>
          <cell r="CE129">
            <v>0</v>
          </cell>
          <cell r="CF129">
            <v>0</v>
          </cell>
          <cell r="CG129">
            <v>0</v>
          </cell>
          <cell r="CH129">
            <v>25</v>
          </cell>
          <cell r="CI129">
            <v>25</v>
          </cell>
          <cell r="CJ129">
            <v>0</v>
          </cell>
          <cell r="CK129">
            <v>0</v>
          </cell>
          <cell r="CL129">
            <v>0</v>
          </cell>
          <cell r="CM129">
            <v>24</v>
          </cell>
          <cell r="CN129">
            <v>0</v>
          </cell>
          <cell r="CO129">
            <v>0</v>
          </cell>
          <cell r="CP129">
            <v>0</v>
          </cell>
          <cell r="CQ129">
            <v>0</v>
          </cell>
          <cell r="CR129">
            <v>0</v>
          </cell>
          <cell r="CS129">
            <v>0</v>
          </cell>
          <cell r="CT129">
            <v>0</v>
          </cell>
          <cell r="CU129">
            <v>0</v>
          </cell>
          <cell r="CV129">
            <v>3</v>
          </cell>
          <cell r="CW129">
            <v>0</v>
          </cell>
          <cell r="CX129">
            <v>0</v>
          </cell>
          <cell r="CY129">
            <v>6</v>
          </cell>
          <cell r="CZ129">
            <v>0</v>
          </cell>
          <cell r="DA129">
            <v>0</v>
          </cell>
          <cell r="DB129">
            <v>0</v>
          </cell>
          <cell r="DC129">
            <v>3</v>
          </cell>
          <cell r="DD129">
            <v>0</v>
          </cell>
          <cell r="DE129">
            <v>3</v>
          </cell>
          <cell r="DF129">
            <v>3</v>
          </cell>
          <cell r="DG129">
            <v>0</v>
          </cell>
          <cell r="DH129">
            <v>8</v>
          </cell>
          <cell r="DI129">
            <v>0</v>
          </cell>
          <cell r="DJ129">
            <v>0</v>
          </cell>
          <cell r="DK129">
            <v>0</v>
          </cell>
          <cell r="DL129">
            <v>0</v>
          </cell>
          <cell r="DM129">
            <v>0</v>
          </cell>
          <cell r="DN129">
            <v>0</v>
          </cell>
          <cell r="DO129">
            <v>3</v>
          </cell>
          <cell r="DP129">
            <v>0</v>
          </cell>
          <cell r="DQ129">
            <v>0</v>
          </cell>
          <cell r="DR129">
            <v>0</v>
          </cell>
          <cell r="DS129">
            <v>0</v>
          </cell>
          <cell r="DT129">
            <v>0</v>
          </cell>
          <cell r="DU129">
            <v>0</v>
          </cell>
          <cell r="DV129">
            <v>0</v>
          </cell>
          <cell r="DW129">
            <v>0</v>
          </cell>
          <cell r="DX129">
            <v>0</v>
          </cell>
          <cell r="DY129">
            <v>3</v>
          </cell>
          <cell r="DZ129">
            <v>0.9</v>
          </cell>
          <cell r="EA129">
            <v>12</v>
          </cell>
          <cell r="EB129">
            <v>0</v>
          </cell>
          <cell r="EC129">
            <v>0</v>
          </cell>
          <cell r="ED129">
            <v>5</v>
          </cell>
          <cell r="EE129">
            <v>0</v>
          </cell>
          <cell r="EF129">
            <v>0</v>
          </cell>
          <cell r="EG129">
            <v>6</v>
          </cell>
          <cell r="EH129">
            <v>0</v>
          </cell>
          <cell r="EI129">
            <v>4</v>
          </cell>
          <cell r="EJ129">
            <v>0</v>
          </cell>
          <cell r="EK129">
            <v>0</v>
          </cell>
          <cell r="EL129">
            <v>0</v>
          </cell>
          <cell r="EM129">
            <v>0</v>
          </cell>
          <cell r="EN129">
            <v>0</v>
          </cell>
          <cell r="EO129">
            <v>0</v>
          </cell>
          <cell r="EP129">
            <v>0</v>
          </cell>
          <cell r="EQ129">
            <v>0</v>
          </cell>
          <cell r="ER129">
            <v>0</v>
          </cell>
          <cell r="ES129">
            <v>4</v>
          </cell>
          <cell r="ET129">
            <v>0</v>
          </cell>
          <cell r="EU129">
            <v>0</v>
          </cell>
          <cell r="EV129">
            <v>0</v>
          </cell>
          <cell r="EW129">
            <v>0</v>
          </cell>
          <cell r="EX129">
            <v>0</v>
          </cell>
          <cell r="EY129">
            <v>0</v>
          </cell>
          <cell r="EZ129">
            <v>0</v>
          </cell>
          <cell r="FA129">
            <v>2</v>
          </cell>
          <cell r="FB129">
            <v>5</v>
          </cell>
          <cell r="FC129">
            <v>0</v>
          </cell>
          <cell r="FD129">
            <v>0</v>
          </cell>
          <cell r="FE129">
            <v>0</v>
          </cell>
          <cell r="FF129">
            <v>0</v>
          </cell>
          <cell r="FG129">
            <v>0</v>
          </cell>
          <cell r="FH129">
            <v>0</v>
          </cell>
          <cell r="FI129">
            <v>0</v>
          </cell>
          <cell r="FJ129">
            <v>0</v>
          </cell>
          <cell r="FK129">
            <v>0</v>
          </cell>
          <cell r="FL129">
            <v>0</v>
          </cell>
          <cell r="FM129">
            <v>0</v>
          </cell>
          <cell r="FN129">
            <v>0</v>
          </cell>
          <cell r="FO129">
            <v>0</v>
          </cell>
          <cell r="FP129">
            <v>0</v>
          </cell>
          <cell r="FQ129">
            <v>4</v>
          </cell>
          <cell r="FR129">
            <v>0</v>
          </cell>
          <cell r="FS129">
            <v>10</v>
          </cell>
          <cell r="FT129">
            <v>0</v>
          </cell>
        </row>
        <row r="130">
          <cell r="B130" t="str">
            <v>TT3P-6</v>
          </cell>
          <cell r="C130" t="str">
            <v>Nhánh 3P Cống Lò Rèn Trụ 101 (Long Thọ 3B)</v>
          </cell>
        </row>
        <row r="131">
          <cell r="C131" t="str">
            <v>101A</v>
          </cell>
          <cell r="R131" t="str">
            <v>T-DT</v>
          </cell>
          <cell r="Y131">
            <v>1</v>
          </cell>
          <cell r="AN131">
            <v>1</v>
          </cell>
          <cell r="BW131">
            <v>1</v>
          </cell>
          <cell r="BX131">
            <v>1</v>
          </cell>
          <cell r="CA131">
            <v>1</v>
          </cell>
          <cell r="CH131">
            <v>8</v>
          </cell>
          <cell r="CI131">
            <v>8</v>
          </cell>
          <cell r="CM131">
            <v>3</v>
          </cell>
          <cell r="CY131">
            <v>1</v>
          </cell>
          <cell r="DD131">
            <v>3</v>
          </cell>
          <cell r="DG131">
            <v>3</v>
          </cell>
          <cell r="DH131">
            <v>6</v>
          </cell>
          <cell r="DK131">
            <v>2</v>
          </cell>
          <cell r="DO131">
            <v>3</v>
          </cell>
          <cell r="DY131">
            <v>3</v>
          </cell>
          <cell r="DZ131">
            <v>0.9</v>
          </cell>
          <cell r="EA131">
            <v>10</v>
          </cell>
        </row>
        <row r="132">
          <cell r="C132" t="str">
            <v>01</v>
          </cell>
          <cell r="D132">
            <v>33</v>
          </cell>
          <cell r="E132">
            <v>99</v>
          </cell>
          <cell r="L132">
            <v>33</v>
          </cell>
          <cell r="R132" t="str">
            <v>2DT-L</v>
          </cell>
          <cell r="V132">
            <v>2</v>
          </cell>
          <cell r="AJ132">
            <v>1</v>
          </cell>
          <cell r="BR132">
            <v>3</v>
          </cell>
          <cell r="CH132">
            <v>3</v>
          </cell>
          <cell r="CI132">
            <v>3</v>
          </cell>
          <cell r="CM132">
            <v>6</v>
          </cell>
          <cell r="CY132">
            <v>2</v>
          </cell>
          <cell r="EI132">
            <v>1</v>
          </cell>
          <cell r="ES132">
            <v>2</v>
          </cell>
          <cell r="FA132">
            <v>1</v>
          </cell>
          <cell r="FQ132">
            <v>1</v>
          </cell>
          <cell r="FS132">
            <v>1</v>
          </cell>
        </row>
        <row r="133">
          <cell r="C133" t="str">
            <v>02</v>
          </cell>
          <cell r="D133">
            <v>40.5</v>
          </cell>
          <cell r="E133">
            <v>121.5</v>
          </cell>
          <cell r="L133">
            <v>40.5</v>
          </cell>
          <cell r="R133" t="str">
            <v>TL</v>
          </cell>
          <cell r="V133">
            <v>1</v>
          </cell>
          <cell r="AE133">
            <v>1</v>
          </cell>
          <cell r="BP133">
            <v>3</v>
          </cell>
          <cell r="CH133">
            <v>3</v>
          </cell>
          <cell r="CI133">
            <v>3</v>
          </cell>
          <cell r="CV133">
            <v>1</v>
          </cell>
        </row>
        <row r="134">
          <cell r="C134" t="str">
            <v>03</v>
          </cell>
          <cell r="D134">
            <v>34.5</v>
          </cell>
          <cell r="E134">
            <v>103.5</v>
          </cell>
          <cell r="L134">
            <v>34.5</v>
          </cell>
          <cell r="R134" t="str">
            <v>TL</v>
          </cell>
          <cell r="V134">
            <v>1</v>
          </cell>
          <cell r="AE134">
            <v>1</v>
          </cell>
          <cell r="BP134">
            <v>3</v>
          </cell>
          <cell r="CH134">
            <v>3</v>
          </cell>
          <cell r="CI134">
            <v>3</v>
          </cell>
          <cell r="CV134">
            <v>1</v>
          </cell>
        </row>
        <row r="135">
          <cell r="C135" t="str">
            <v>04</v>
          </cell>
          <cell r="D135">
            <v>34.4</v>
          </cell>
          <cell r="E135">
            <v>103.19999999999999</v>
          </cell>
          <cell r="L135">
            <v>34.4</v>
          </cell>
          <cell r="R135" t="str">
            <v>TL</v>
          </cell>
          <cell r="V135">
            <v>1</v>
          </cell>
          <cell r="AE135">
            <v>1</v>
          </cell>
          <cell r="BP135">
            <v>3</v>
          </cell>
          <cell r="CH135">
            <v>3</v>
          </cell>
          <cell r="CI135">
            <v>3</v>
          </cell>
          <cell r="CV135">
            <v>1</v>
          </cell>
          <cell r="ED135">
            <v>6</v>
          </cell>
          <cell r="EG135">
            <v>2</v>
          </cell>
          <cell r="EI135">
            <v>1</v>
          </cell>
          <cell r="ES135">
            <v>1</v>
          </cell>
          <cell r="FA135">
            <v>1</v>
          </cell>
          <cell r="FB135">
            <v>2</v>
          </cell>
          <cell r="FQ135">
            <v>1</v>
          </cell>
          <cell r="FS135">
            <v>3</v>
          </cell>
        </row>
        <row r="136">
          <cell r="C136" t="str">
            <v>05</v>
          </cell>
          <cell r="D136">
            <v>39</v>
          </cell>
          <cell r="E136">
            <v>117</v>
          </cell>
          <cell r="L136">
            <v>39</v>
          </cell>
          <cell r="R136" t="str">
            <v>TL</v>
          </cell>
          <cell r="V136">
            <v>1</v>
          </cell>
          <cell r="AE136">
            <v>1</v>
          </cell>
          <cell r="BF136">
            <v>1</v>
          </cell>
          <cell r="BP136">
            <v>3</v>
          </cell>
          <cell r="CH136">
            <v>3</v>
          </cell>
          <cell r="CI136">
            <v>3</v>
          </cell>
          <cell r="CV136">
            <v>1</v>
          </cell>
          <cell r="ED136">
            <v>6</v>
          </cell>
          <cell r="EG136">
            <v>2</v>
          </cell>
          <cell r="EI136">
            <v>1</v>
          </cell>
          <cell r="ES136">
            <v>1</v>
          </cell>
          <cell r="FA136">
            <v>1</v>
          </cell>
          <cell r="FB136">
            <v>2</v>
          </cell>
          <cell r="FQ136">
            <v>1</v>
          </cell>
          <cell r="FS136">
            <v>3</v>
          </cell>
        </row>
        <row r="137">
          <cell r="C137" t="str">
            <v>06</v>
          </cell>
          <cell r="D137">
            <v>36.4</v>
          </cell>
          <cell r="E137">
            <v>109.19999999999999</v>
          </cell>
          <cell r="L137">
            <v>36.4</v>
          </cell>
          <cell r="R137" t="str">
            <v>TL</v>
          </cell>
          <cell r="V137">
            <v>1</v>
          </cell>
          <cell r="AE137">
            <v>1</v>
          </cell>
          <cell r="BP137">
            <v>3</v>
          </cell>
          <cell r="CH137">
            <v>3</v>
          </cell>
          <cell r="CI137">
            <v>3</v>
          </cell>
          <cell r="CV137">
            <v>1</v>
          </cell>
          <cell r="EG137">
            <v>2</v>
          </cell>
          <cell r="EI137">
            <v>1</v>
          </cell>
          <cell r="ES137">
            <v>1</v>
          </cell>
          <cell r="FA137">
            <v>1</v>
          </cell>
          <cell r="FB137">
            <v>2</v>
          </cell>
          <cell r="FQ137">
            <v>1</v>
          </cell>
          <cell r="FS137">
            <v>2</v>
          </cell>
        </row>
        <row r="138">
          <cell r="C138" t="str">
            <v>07</v>
          </cell>
          <cell r="D138">
            <v>43.6</v>
          </cell>
          <cell r="E138">
            <v>130.80000000000001</v>
          </cell>
          <cell r="L138">
            <v>43.6</v>
          </cell>
          <cell r="R138" t="str">
            <v>2DT-L</v>
          </cell>
          <cell r="V138">
            <v>2</v>
          </cell>
          <cell r="AJ138">
            <v>1</v>
          </cell>
          <cell r="BQ138">
            <v>3</v>
          </cell>
          <cell r="CH138">
            <v>3</v>
          </cell>
          <cell r="CI138">
            <v>3</v>
          </cell>
          <cell r="CM138">
            <v>6</v>
          </cell>
          <cell r="CY138">
            <v>2</v>
          </cell>
        </row>
        <row r="139">
          <cell r="C139" t="str">
            <v>08</v>
          </cell>
          <cell r="D139">
            <v>27</v>
          </cell>
          <cell r="E139">
            <v>81</v>
          </cell>
          <cell r="L139">
            <v>27</v>
          </cell>
          <cell r="R139" t="str">
            <v>DT-L</v>
          </cell>
          <cell r="V139">
            <v>2</v>
          </cell>
          <cell r="AJ139">
            <v>1</v>
          </cell>
          <cell r="BR139">
            <v>3</v>
          </cell>
          <cell r="CH139">
            <v>2</v>
          </cell>
          <cell r="CI139">
            <v>2</v>
          </cell>
          <cell r="CM139">
            <v>3</v>
          </cell>
          <cell r="CY139">
            <v>1</v>
          </cell>
        </row>
        <row r="149">
          <cell r="C149" t="str">
            <v>Cộng 6:</v>
          </cell>
          <cell r="D149">
            <v>288.40000000000003</v>
          </cell>
          <cell r="E149">
            <v>865.2</v>
          </cell>
          <cell r="F149">
            <v>0</v>
          </cell>
          <cell r="G149">
            <v>0</v>
          </cell>
          <cell r="H149">
            <v>0</v>
          </cell>
          <cell r="I149">
            <v>0</v>
          </cell>
          <cell r="J149">
            <v>0</v>
          </cell>
          <cell r="K149">
            <v>0</v>
          </cell>
          <cell r="L149">
            <v>288.40000000000003</v>
          </cell>
          <cell r="M149">
            <v>0</v>
          </cell>
          <cell r="N149">
            <v>0</v>
          </cell>
          <cell r="O149">
            <v>0</v>
          </cell>
          <cell r="P149">
            <v>0</v>
          </cell>
          <cell r="Q149">
            <v>0</v>
          </cell>
          <cell r="S149">
            <v>0</v>
          </cell>
          <cell r="T149">
            <v>0</v>
          </cell>
          <cell r="U149">
            <v>0</v>
          </cell>
          <cell r="V149">
            <v>11</v>
          </cell>
          <cell r="W149">
            <v>0</v>
          </cell>
          <cell r="X149">
            <v>0</v>
          </cell>
          <cell r="Y149">
            <v>1</v>
          </cell>
          <cell r="Z149">
            <v>0</v>
          </cell>
          <cell r="AA149">
            <v>0</v>
          </cell>
          <cell r="AB149">
            <v>0</v>
          </cell>
          <cell r="AC149">
            <v>0</v>
          </cell>
          <cell r="AD149">
            <v>0</v>
          </cell>
          <cell r="AE149">
            <v>5</v>
          </cell>
          <cell r="AF149">
            <v>0</v>
          </cell>
          <cell r="AG149">
            <v>0</v>
          </cell>
          <cell r="AH149">
            <v>0</v>
          </cell>
          <cell r="AI149">
            <v>0</v>
          </cell>
          <cell r="AJ149">
            <v>3</v>
          </cell>
          <cell r="AK149">
            <v>0</v>
          </cell>
          <cell r="AL149">
            <v>0</v>
          </cell>
          <cell r="AM149">
            <v>0</v>
          </cell>
          <cell r="AN149">
            <v>1</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1</v>
          </cell>
          <cell r="BG149">
            <v>0</v>
          </cell>
          <cell r="BH149">
            <v>0</v>
          </cell>
          <cell r="BI149">
            <v>0</v>
          </cell>
          <cell r="BJ149">
            <v>0</v>
          </cell>
          <cell r="BK149">
            <v>0</v>
          </cell>
          <cell r="BL149">
            <v>0</v>
          </cell>
          <cell r="BM149">
            <v>0</v>
          </cell>
          <cell r="BN149">
            <v>0</v>
          </cell>
          <cell r="BO149">
            <v>0</v>
          </cell>
          <cell r="BP149">
            <v>15</v>
          </cell>
          <cell r="BQ149">
            <v>3</v>
          </cell>
          <cell r="BR149">
            <v>6</v>
          </cell>
          <cell r="BS149">
            <v>0</v>
          </cell>
          <cell r="BT149">
            <v>0</v>
          </cell>
          <cell r="BU149">
            <v>0</v>
          </cell>
          <cell r="BV149">
            <v>0</v>
          </cell>
          <cell r="BW149">
            <v>1</v>
          </cell>
          <cell r="BX149">
            <v>1</v>
          </cell>
          <cell r="BY149">
            <v>0</v>
          </cell>
          <cell r="BZ149">
            <v>0</v>
          </cell>
          <cell r="CA149">
            <v>1</v>
          </cell>
          <cell r="CB149">
            <v>0</v>
          </cell>
          <cell r="CC149">
            <v>0</v>
          </cell>
          <cell r="CD149">
            <v>0</v>
          </cell>
          <cell r="CE149">
            <v>0</v>
          </cell>
          <cell r="CF149">
            <v>0</v>
          </cell>
          <cell r="CG149">
            <v>0</v>
          </cell>
          <cell r="CH149">
            <v>31</v>
          </cell>
          <cell r="CI149">
            <v>31</v>
          </cell>
          <cell r="CJ149">
            <v>0</v>
          </cell>
          <cell r="CK149">
            <v>0</v>
          </cell>
          <cell r="CL149">
            <v>0</v>
          </cell>
          <cell r="CM149">
            <v>18</v>
          </cell>
          <cell r="CN149">
            <v>0</v>
          </cell>
          <cell r="CO149">
            <v>0</v>
          </cell>
          <cell r="CP149">
            <v>0</v>
          </cell>
          <cell r="CQ149">
            <v>0</v>
          </cell>
          <cell r="CR149">
            <v>0</v>
          </cell>
          <cell r="CS149">
            <v>0</v>
          </cell>
          <cell r="CT149">
            <v>0</v>
          </cell>
          <cell r="CU149">
            <v>0</v>
          </cell>
          <cell r="CV149">
            <v>5</v>
          </cell>
          <cell r="CW149">
            <v>0</v>
          </cell>
          <cell r="CX149">
            <v>0</v>
          </cell>
          <cell r="CY149">
            <v>6</v>
          </cell>
          <cell r="CZ149">
            <v>0</v>
          </cell>
          <cell r="DA149">
            <v>0</v>
          </cell>
          <cell r="DB149">
            <v>0</v>
          </cell>
          <cell r="DC149">
            <v>0</v>
          </cell>
          <cell r="DD149">
            <v>3</v>
          </cell>
          <cell r="DE149">
            <v>0</v>
          </cell>
          <cell r="DF149">
            <v>0</v>
          </cell>
          <cell r="DG149">
            <v>3</v>
          </cell>
          <cell r="DH149">
            <v>6</v>
          </cell>
          <cell r="DI149">
            <v>0</v>
          </cell>
          <cell r="DJ149">
            <v>0</v>
          </cell>
          <cell r="DK149">
            <v>2</v>
          </cell>
          <cell r="DL149">
            <v>0</v>
          </cell>
          <cell r="DM149">
            <v>0</v>
          </cell>
          <cell r="DN149">
            <v>0</v>
          </cell>
          <cell r="DO149">
            <v>3</v>
          </cell>
          <cell r="DP149">
            <v>0</v>
          </cell>
          <cell r="DQ149">
            <v>0</v>
          </cell>
          <cell r="DR149">
            <v>0</v>
          </cell>
          <cell r="DS149">
            <v>0</v>
          </cell>
          <cell r="DT149">
            <v>0</v>
          </cell>
          <cell r="DU149">
            <v>0</v>
          </cell>
          <cell r="DV149">
            <v>0</v>
          </cell>
          <cell r="DW149">
            <v>0</v>
          </cell>
          <cell r="DX149">
            <v>0</v>
          </cell>
          <cell r="DY149">
            <v>3</v>
          </cell>
          <cell r="DZ149">
            <v>0.9</v>
          </cell>
          <cell r="EA149">
            <v>10</v>
          </cell>
          <cell r="EB149">
            <v>0</v>
          </cell>
          <cell r="EC149">
            <v>0</v>
          </cell>
          <cell r="ED149">
            <v>12</v>
          </cell>
          <cell r="EE149">
            <v>0</v>
          </cell>
          <cell r="EF149">
            <v>0</v>
          </cell>
          <cell r="EG149">
            <v>6</v>
          </cell>
          <cell r="EH149">
            <v>0</v>
          </cell>
          <cell r="EI149">
            <v>4</v>
          </cell>
          <cell r="EJ149">
            <v>0</v>
          </cell>
          <cell r="EK149">
            <v>0</v>
          </cell>
          <cell r="EL149">
            <v>0</v>
          </cell>
          <cell r="EM149">
            <v>0</v>
          </cell>
          <cell r="EN149">
            <v>0</v>
          </cell>
          <cell r="EO149">
            <v>0</v>
          </cell>
          <cell r="EP149">
            <v>0</v>
          </cell>
          <cell r="EQ149">
            <v>0</v>
          </cell>
          <cell r="ER149">
            <v>0</v>
          </cell>
          <cell r="ES149">
            <v>5</v>
          </cell>
          <cell r="ET149">
            <v>0</v>
          </cell>
          <cell r="EU149">
            <v>0</v>
          </cell>
          <cell r="EV149">
            <v>0</v>
          </cell>
          <cell r="EW149">
            <v>0</v>
          </cell>
          <cell r="EX149">
            <v>0</v>
          </cell>
          <cell r="EY149">
            <v>0</v>
          </cell>
          <cell r="EZ149">
            <v>0</v>
          </cell>
          <cell r="FA149">
            <v>4</v>
          </cell>
          <cell r="FB149">
            <v>6</v>
          </cell>
          <cell r="FC149">
            <v>0</v>
          </cell>
          <cell r="FD149">
            <v>0</v>
          </cell>
          <cell r="FE149">
            <v>0</v>
          </cell>
          <cell r="FF149">
            <v>0</v>
          </cell>
          <cell r="FG149">
            <v>0</v>
          </cell>
          <cell r="FH149">
            <v>0</v>
          </cell>
          <cell r="FI149">
            <v>0</v>
          </cell>
          <cell r="FJ149">
            <v>0</v>
          </cell>
          <cell r="FK149">
            <v>0</v>
          </cell>
          <cell r="FL149">
            <v>0</v>
          </cell>
          <cell r="FM149">
            <v>0</v>
          </cell>
          <cell r="FN149">
            <v>0</v>
          </cell>
          <cell r="FO149">
            <v>0</v>
          </cell>
          <cell r="FP149">
            <v>0</v>
          </cell>
          <cell r="FQ149">
            <v>4</v>
          </cell>
          <cell r="FR149">
            <v>0</v>
          </cell>
          <cell r="FS149">
            <v>9</v>
          </cell>
        </row>
        <row r="150">
          <cell r="B150" t="str">
            <v>TT3P-7</v>
          </cell>
          <cell r="C150" t="str">
            <v>Nhánh 3P Trường Tiểu Học Giồng Ông Đông(Giồng Ông Đông 3A)</v>
          </cell>
        </row>
        <row r="151">
          <cell r="C151" t="str">
            <v>56</v>
          </cell>
          <cell r="R151" t="str">
            <v>T-DT</v>
          </cell>
          <cell r="Y151">
            <v>2</v>
          </cell>
          <cell r="AJ151">
            <v>1</v>
          </cell>
          <cell r="BS151" t="str">
            <v>sdl</v>
          </cell>
          <cell r="BY151">
            <v>1</v>
          </cell>
          <cell r="BZ151">
            <v>1</v>
          </cell>
          <cell r="CH151">
            <v>6</v>
          </cell>
          <cell r="CI151">
            <v>6</v>
          </cell>
          <cell r="CM151">
            <v>3</v>
          </cell>
          <cell r="CY151">
            <v>1</v>
          </cell>
          <cell r="DC151">
            <v>3</v>
          </cell>
          <cell r="DE151">
            <v>3</v>
          </cell>
          <cell r="DF151">
            <v>3</v>
          </cell>
          <cell r="DH151">
            <v>8</v>
          </cell>
          <cell r="DO151">
            <v>3</v>
          </cell>
          <cell r="DY151">
            <v>3</v>
          </cell>
          <cell r="DZ151">
            <v>0.9</v>
          </cell>
          <cell r="EA151">
            <v>12</v>
          </cell>
          <cell r="EG151">
            <v>4</v>
          </cell>
          <cell r="EI151">
            <v>1</v>
          </cell>
          <cell r="ET151">
            <v>1</v>
          </cell>
          <cell r="FA151">
            <v>1</v>
          </cell>
          <cell r="FB151">
            <v>4</v>
          </cell>
          <cell r="FE151">
            <v>1</v>
          </cell>
          <cell r="FN151">
            <v>1</v>
          </cell>
          <cell r="FS151">
            <v>4</v>
          </cell>
        </row>
        <row r="152">
          <cell r="C152" t="str">
            <v>01</v>
          </cell>
          <cell r="D152">
            <v>35.6</v>
          </cell>
          <cell r="E152">
            <v>106.80000000000001</v>
          </cell>
          <cell r="L152">
            <v>35.6</v>
          </cell>
          <cell r="R152" t="str">
            <v>TL</v>
          </cell>
          <cell r="V152">
            <v>1</v>
          </cell>
          <cell r="AE152">
            <v>1</v>
          </cell>
          <cell r="BP152">
            <v>3</v>
          </cell>
          <cell r="CH152">
            <v>3</v>
          </cell>
          <cell r="CI152">
            <v>3</v>
          </cell>
          <cell r="CV152">
            <v>1</v>
          </cell>
          <cell r="EG152">
            <v>2</v>
          </cell>
          <cell r="ER152">
            <v>1</v>
          </cell>
          <cell r="FB152">
            <v>2</v>
          </cell>
          <cell r="FN152">
            <v>1</v>
          </cell>
          <cell r="FS152">
            <v>2</v>
          </cell>
        </row>
        <row r="153">
          <cell r="C153" t="str">
            <v>02</v>
          </cell>
          <cell r="D153">
            <v>37.299999999999997</v>
          </cell>
          <cell r="E153">
            <v>111.89999999999999</v>
          </cell>
          <cell r="L153">
            <v>37.299999999999997</v>
          </cell>
          <cell r="R153" t="str">
            <v>2DT-G90</v>
          </cell>
          <cell r="V153">
            <v>2</v>
          </cell>
          <cell r="AJ153">
            <v>1</v>
          </cell>
          <cell r="BQ153">
            <v>3</v>
          </cell>
          <cell r="CH153">
            <v>3</v>
          </cell>
          <cell r="CI153">
            <v>3</v>
          </cell>
          <cell r="CM153">
            <v>6</v>
          </cell>
          <cell r="CY153">
            <v>2</v>
          </cell>
          <cell r="ED153">
            <v>6</v>
          </cell>
          <cell r="EG153">
            <v>2</v>
          </cell>
          <cell r="ER153">
            <v>2</v>
          </cell>
          <cell r="FB153">
            <v>2</v>
          </cell>
          <cell r="FN153">
            <v>2</v>
          </cell>
          <cell r="FS153">
            <v>2</v>
          </cell>
        </row>
        <row r="154">
          <cell r="C154" t="str">
            <v>03</v>
          </cell>
          <cell r="D154">
            <v>35.4</v>
          </cell>
          <cell r="E154">
            <v>106.19999999999999</v>
          </cell>
          <cell r="L154">
            <v>35.4</v>
          </cell>
          <cell r="R154" t="str">
            <v>TL</v>
          </cell>
          <cell r="V154">
            <v>1</v>
          </cell>
          <cell r="AE154">
            <v>1</v>
          </cell>
          <cell r="BP154">
            <v>3</v>
          </cell>
          <cell r="CH154">
            <v>3</v>
          </cell>
          <cell r="CI154">
            <v>3</v>
          </cell>
          <cell r="CV154">
            <v>1</v>
          </cell>
          <cell r="ED154">
            <v>6</v>
          </cell>
          <cell r="EG154">
            <v>4</v>
          </cell>
          <cell r="ER154">
            <v>1</v>
          </cell>
          <cell r="FB154">
            <v>4</v>
          </cell>
          <cell r="FN154">
            <v>2</v>
          </cell>
          <cell r="FS154">
            <v>3</v>
          </cell>
        </row>
        <row r="155">
          <cell r="B155" t="str">
            <v>s</v>
          </cell>
          <cell r="C155" t="str">
            <v>04</v>
          </cell>
          <cell r="D155">
            <v>44.2</v>
          </cell>
          <cell r="E155">
            <v>132.60000000000002</v>
          </cell>
          <cell r="L155">
            <v>44.2</v>
          </cell>
          <cell r="R155" t="str">
            <v>DT-L</v>
          </cell>
          <cell r="V155">
            <v>2</v>
          </cell>
          <cell r="AJ155">
            <v>1</v>
          </cell>
          <cell r="BR155">
            <v>3</v>
          </cell>
          <cell r="CH155">
            <v>2</v>
          </cell>
          <cell r="CI155">
            <v>2</v>
          </cell>
          <cell r="CM155">
            <v>3</v>
          </cell>
          <cell r="CY155">
            <v>1</v>
          </cell>
          <cell r="ER155">
            <v>2</v>
          </cell>
          <cell r="FN155">
            <v>2</v>
          </cell>
          <cell r="FS155">
            <v>1</v>
          </cell>
        </row>
        <row r="166">
          <cell r="C166" t="str">
            <v>Cộng 7:</v>
          </cell>
          <cell r="D166">
            <v>152.5</v>
          </cell>
          <cell r="E166">
            <v>457.5</v>
          </cell>
          <cell r="F166">
            <v>0</v>
          </cell>
          <cell r="G166">
            <v>0</v>
          </cell>
          <cell r="H166">
            <v>0</v>
          </cell>
          <cell r="I166">
            <v>0</v>
          </cell>
          <cell r="J166">
            <v>0</v>
          </cell>
          <cell r="K166">
            <v>0</v>
          </cell>
          <cell r="L166">
            <v>152.5</v>
          </cell>
          <cell r="M166">
            <v>0</v>
          </cell>
          <cell r="N166">
            <v>0</v>
          </cell>
          <cell r="O166">
            <v>0</v>
          </cell>
          <cell r="P166">
            <v>0</v>
          </cell>
          <cell r="Q166">
            <v>0</v>
          </cell>
          <cell r="S166">
            <v>0</v>
          </cell>
          <cell r="T166">
            <v>0</v>
          </cell>
          <cell r="U166">
            <v>0</v>
          </cell>
          <cell r="V166">
            <v>6</v>
          </cell>
          <cell r="W166">
            <v>0</v>
          </cell>
          <cell r="X166">
            <v>0</v>
          </cell>
          <cell r="Y166">
            <v>2</v>
          </cell>
          <cell r="Z166">
            <v>0</v>
          </cell>
          <cell r="AA166">
            <v>0</v>
          </cell>
          <cell r="AB166">
            <v>0</v>
          </cell>
          <cell r="AC166">
            <v>0</v>
          </cell>
          <cell r="AD166">
            <v>0</v>
          </cell>
          <cell r="AE166">
            <v>2</v>
          </cell>
          <cell r="AF166">
            <v>0</v>
          </cell>
          <cell r="AG166">
            <v>0</v>
          </cell>
          <cell r="AH166">
            <v>0</v>
          </cell>
          <cell r="AI166">
            <v>0</v>
          </cell>
          <cell r="AJ166">
            <v>3</v>
          </cell>
          <cell r="AK166">
            <v>0</v>
          </cell>
          <cell r="AL166">
            <v>0</v>
          </cell>
          <cell r="AM166">
            <v>0</v>
          </cell>
          <cell r="AN166">
            <v>0</v>
          </cell>
          <cell r="AO166">
            <v>0</v>
          </cell>
          <cell r="AP166">
            <v>0</v>
          </cell>
          <cell r="AQ166">
            <v>0</v>
          </cell>
          <cell r="AR166">
            <v>0</v>
          </cell>
          <cell r="AS166">
            <v>0</v>
          </cell>
          <cell r="AT166">
            <v>0</v>
          </cell>
          <cell r="AU166">
            <v>0</v>
          </cell>
          <cell r="AV166">
            <v>0</v>
          </cell>
          <cell r="AW166">
            <v>0</v>
          </cell>
          <cell r="AX166">
            <v>0</v>
          </cell>
          <cell r="AY166">
            <v>0</v>
          </cell>
          <cell r="AZ166">
            <v>0</v>
          </cell>
          <cell r="BA166">
            <v>0</v>
          </cell>
          <cell r="BB166">
            <v>0</v>
          </cell>
          <cell r="BC166">
            <v>0</v>
          </cell>
          <cell r="BD166">
            <v>0</v>
          </cell>
          <cell r="BE166">
            <v>0</v>
          </cell>
          <cell r="BF166">
            <v>0</v>
          </cell>
          <cell r="BG166">
            <v>0</v>
          </cell>
          <cell r="BH166">
            <v>0</v>
          </cell>
          <cell r="BI166">
            <v>0</v>
          </cell>
          <cell r="BJ166">
            <v>0</v>
          </cell>
          <cell r="BK166">
            <v>0</v>
          </cell>
          <cell r="BL166">
            <v>0</v>
          </cell>
          <cell r="BM166">
            <v>0</v>
          </cell>
          <cell r="BN166">
            <v>0</v>
          </cell>
          <cell r="BO166">
            <v>0</v>
          </cell>
          <cell r="BP166">
            <v>6</v>
          </cell>
          <cell r="BQ166">
            <v>3</v>
          </cell>
          <cell r="BR166">
            <v>3</v>
          </cell>
          <cell r="BS166">
            <v>0</v>
          </cell>
          <cell r="BT166">
            <v>0</v>
          </cell>
          <cell r="BU166">
            <v>0</v>
          </cell>
          <cell r="BV166">
            <v>0</v>
          </cell>
          <cell r="BW166">
            <v>0</v>
          </cell>
          <cell r="BX166">
            <v>0</v>
          </cell>
          <cell r="BY166">
            <v>1</v>
          </cell>
          <cell r="BZ166">
            <v>1</v>
          </cell>
          <cell r="CA166">
            <v>0</v>
          </cell>
          <cell r="CB166">
            <v>0</v>
          </cell>
          <cell r="CC166">
            <v>0</v>
          </cell>
          <cell r="CD166">
            <v>0</v>
          </cell>
          <cell r="CE166">
            <v>0</v>
          </cell>
          <cell r="CF166">
            <v>0</v>
          </cell>
          <cell r="CG166">
            <v>0</v>
          </cell>
          <cell r="CH166">
            <v>17</v>
          </cell>
          <cell r="CI166">
            <v>17</v>
          </cell>
          <cell r="CJ166">
            <v>0</v>
          </cell>
          <cell r="CK166">
            <v>0</v>
          </cell>
          <cell r="CL166">
            <v>0</v>
          </cell>
          <cell r="CM166">
            <v>12</v>
          </cell>
          <cell r="CN166">
            <v>0</v>
          </cell>
          <cell r="CO166">
            <v>0</v>
          </cell>
          <cell r="CP166">
            <v>0</v>
          </cell>
          <cell r="CQ166">
            <v>0</v>
          </cell>
          <cell r="CR166">
            <v>0</v>
          </cell>
          <cell r="CS166">
            <v>0</v>
          </cell>
          <cell r="CT166">
            <v>0</v>
          </cell>
          <cell r="CU166">
            <v>0</v>
          </cell>
          <cell r="CV166">
            <v>2</v>
          </cell>
          <cell r="CW166">
            <v>0</v>
          </cell>
          <cell r="CX166">
            <v>0</v>
          </cell>
          <cell r="CY166">
            <v>4</v>
          </cell>
          <cell r="CZ166">
            <v>0</v>
          </cell>
          <cell r="DA166">
            <v>0</v>
          </cell>
          <cell r="DB166">
            <v>0</v>
          </cell>
          <cell r="DC166">
            <v>3</v>
          </cell>
          <cell r="DD166">
            <v>0</v>
          </cell>
          <cell r="DE166">
            <v>3</v>
          </cell>
          <cell r="DF166">
            <v>3</v>
          </cell>
          <cell r="DG166">
            <v>0</v>
          </cell>
          <cell r="DH166">
            <v>8</v>
          </cell>
          <cell r="DI166">
            <v>0</v>
          </cell>
          <cell r="DJ166">
            <v>0</v>
          </cell>
          <cell r="DK166">
            <v>0</v>
          </cell>
          <cell r="DL166">
            <v>0</v>
          </cell>
          <cell r="DM166">
            <v>0</v>
          </cell>
          <cell r="DN166">
            <v>0</v>
          </cell>
          <cell r="DO166">
            <v>3</v>
          </cell>
          <cell r="DP166">
            <v>0</v>
          </cell>
          <cell r="DQ166">
            <v>0</v>
          </cell>
          <cell r="DR166">
            <v>0</v>
          </cell>
          <cell r="DS166">
            <v>0</v>
          </cell>
          <cell r="DT166">
            <v>0</v>
          </cell>
          <cell r="DU166">
            <v>0</v>
          </cell>
          <cell r="DV166">
            <v>0</v>
          </cell>
          <cell r="DW166">
            <v>0</v>
          </cell>
          <cell r="DX166">
            <v>0</v>
          </cell>
          <cell r="DY166">
            <v>3</v>
          </cell>
          <cell r="DZ166">
            <v>0.9</v>
          </cell>
          <cell r="EA166">
            <v>12</v>
          </cell>
          <cell r="EB166">
            <v>0</v>
          </cell>
          <cell r="EC166">
            <v>0</v>
          </cell>
          <cell r="ED166">
            <v>12</v>
          </cell>
          <cell r="EE166">
            <v>0</v>
          </cell>
          <cell r="EF166">
            <v>0</v>
          </cell>
          <cell r="EG166">
            <v>12</v>
          </cell>
          <cell r="EH166">
            <v>0</v>
          </cell>
          <cell r="EI166">
            <v>1</v>
          </cell>
          <cell r="EJ166">
            <v>0</v>
          </cell>
          <cell r="EK166">
            <v>0</v>
          </cell>
          <cell r="EL166">
            <v>0</v>
          </cell>
          <cell r="EM166">
            <v>0</v>
          </cell>
          <cell r="EN166">
            <v>0</v>
          </cell>
          <cell r="EO166">
            <v>0</v>
          </cell>
          <cell r="EP166">
            <v>0</v>
          </cell>
          <cell r="EQ166">
            <v>0</v>
          </cell>
          <cell r="ER166">
            <v>6</v>
          </cell>
          <cell r="ES166">
            <v>0</v>
          </cell>
          <cell r="ET166">
            <v>1</v>
          </cell>
          <cell r="EU166">
            <v>0</v>
          </cell>
          <cell r="EV166">
            <v>0</v>
          </cell>
          <cell r="EW166">
            <v>0</v>
          </cell>
          <cell r="EX166">
            <v>0</v>
          </cell>
          <cell r="EY166">
            <v>0</v>
          </cell>
          <cell r="EZ166">
            <v>0</v>
          </cell>
          <cell r="FA166">
            <v>1</v>
          </cell>
          <cell r="FB166">
            <v>12</v>
          </cell>
          <cell r="FC166">
            <v>0</v>
          </cell>
          <cell r="FD166">
            <v>0</v>
          </cell>
          <cell r="FE166">
            <v>1</v>
          </cell>
          <cell r="FF166">
            <v>0</v>
          </cell>
          <cell r="FG166">
            <v>0</v>
          </cell>
          <cell r="FH166">
            <v>0</v>
          </cell>
          <cell r="FI166">
            <v>0</v>
          </cell>
          <cell r="FJ166">
            <v>0</v>
          </cell>
          <cell r="FK166">
            <v>0</v>
          </cell>
          <cell r="FL166">
            <v>0</v>
          </cell>
          <cell r="FM166">
            <v>0</v>
          </cell>
          <cell r="FN166">
            <v>8</v>
          </cell>
          <cell r="FO166">
            <v>0</v>
          </cell>
          <cell r="FP166">
            <v>0</v>
          </cell>
          <cell r="FQ166">
            <v>0</v>
          </cell>
          <cell r="FR166">
            <v>0</v>
          </cell>
          <cell r="FS166">
            <v>12</v>
          </cell>
        </row>
        <row r="167">
          <cell r="B167" t="str">
            <v>TT3P-8</v>
          </cell>
          <cell r="C167" t="str">
            <v>Nhánh 3P Láng Cát Giồng Ông Đông (Giồng Ông Đông 2A)</v>
          </cell>
        </row>
        <row r="168">
          <cell r="C168" t="str">
            <v>64</v>
          </cell>
          <cell r="R168" t="str">
            <v>2DT-F</v>
          </cell>
          <cell r="V168" t="str">
            <v>HH</v>
          </cell>
          <cell r="CH168">
            <v>3</v>
          </cell>
          <cell r="CI168">
            <v>3</v>
          </cell>
          <cell r="CT168">
            <v>3</v>
          </cell>
          <cell r="CY168">
            <v>1</v>
          </cell>
          <cell r="DH168">
            <v>8</v>
          </cell>
          <cell r="DZ168">
            <v>0.9</v>
          </cell>
        </row>
        <row r="169">
          <cell r="C169" t="str">
            <v>65</v>
          </cell>
          <cell r="D169">
            <v>24.4</v>
          </cell>
          <cell r="E169">
            <v>73.199999999999989</v>
          </cell>
          <cell r="L169">
            <v>24.4</v>
          </cell>
          <cell r="R169" t="str">
            <v>TL</v>
          </cell>
          <cell r="V169">
            <v>1</v>
          </cell>
          <cell r="AE169">
            <v>1</v>
          </cell>
          <cell r="BP169">
            <v>3</v>
          </cell>
          <cell r="CH169">
            <v>3</v>
          </cell>
          <cell r="CI169">
            <v>3</v>
          </cell>
          <cell r="CV169">
            <v>1</v>
          </cell>
          <cell r="EG169">
            <v>1</v>
          </cell>
          <cell r="EI169">
            <v>1</v>
          </cell>
          <cell r="ER169">
            <v>1</v>
          </cell>
          <cell r="FA169">
            <v>1</v>
          </cell>
          <cell r="FB169">
            <v>1</v>
          </cell>
          <cell r="FQ169">
            <v>1</v>
          </cell>
          <cell r="FS169">
            <v>2</v>
          </cell>
        </row>
        <row r="170">
          <cell r="C170" t="str">
            <v>66</v>
          </cell>
          <cell r="D170">
            <v>40.4</v>
          </cell>
          <cell r="E170">
            <v>121.19999999999999</v>
          </cell>
          <cell r="L170">
            <v>40.4</v>
          </cell>
          <cell r="R170" t="str">
            <v>TL</v>
          </cell>
          <cell r="V170">
            <v>1</v>
          </cell>
          <cell r="AE170">
            <v>1</v>
          </cell>
          <cell r="BP170">
            <v>3</v>
          </cell>
          <cell r="CH170">
            <v>3</v>
          </cell>
          <cell r="CI170">
            <v>3</v>
          </cell>
          <cell r="CV170">
            <v>1</v>
          </cell>
          <cell r="ED170">
            <v>6</v>
          </cell>
          <cell r="EG170">
            <v>1</v>
          </cell>
          <cell r="EI170">
            <v>1</v>
          </cell>
          <cell r="ER170">
            <v>1</v>
          </cell>
          <cell r="FA170">
            <v>1</v>
          </cell>
          <cell r="FB170">
            <v>1</v>
          </cell>
          <cell r="FQ170">
            <v>1</v>
          </cell>
          <cell r="FS170">
            <v>2</v>
          </cell>
        </row>
        <row r="171">
          <cell r="C171" t="str">
            <v>67</v>
          </cell>
          <cell r="D171">
            <v>25.6</v>
          </cell>
          <cell r="E171">
            <v>76.800000000000011</v>
          </cell>
          <cell r="L171">
            <v>25.6</v>
          </cell>
          <cell r="R171" t="str">
            <v>TL</v>
          </cell>
          <cell r="V171">
            <v>1</v>
          </cell>
          <cell r="AE171">
            <v>1</v>
          </cell>
          <cell r="BP171">
            <v>3</v>
          </cell>
          <cell r="CH171">
            <v>3</v>
          </cell>
          <cell r="CI171">
            <v>3</v>
          </cell>
          <cell r="CV171">
            <v>1</v>
          </cell>
          <cell r="ED171">
            <v>6</v>
          </cell>
          <cell r="EG171">
            <v>1</v>
          </cell>
          <cell r="EI171">
            <v>1</v>
          </cell>
          <cell r="ER171">
            <v>1</v>
          </cell>
          <cell r="FA171">
            <v>1</v>
          </cell>
          <cell r="FB171">
            <v>1</v>
          </cell>
          <cell r="FQ171">
            <v>1</v>
          </cell>
          <cell r="FS171">
            <v>3</v>
          </cell>
        </row>
        <row r="172">
          <cell r="C172" t="str">
            <v>68</v>
          </cell>
          <cell r="D172">
            <v>32</v>
          </cell>
          <cell r="E172">
            <v>96</v>
          </cell>
          <cell r="L172">
            <v>32</v>
          </cell>
          <cell r="R172" t="str">
            <v>2DT</v>
          </cell>
          <cell r="V172">
            <v>1</v>
          </cell>
          <cell r="AE172">
            <v>1</v>
          </cell>
          <cell r="BF172">
            <v>1</v>
          </cell>
          <cell r="BQ172">
            <v>3</v>
          </cell>
          <cell r="CH172">
            <v>3</v>
          </cell>
          <cell r="CI172">
            <v>3</v>
          </cell>
          <cell r="CM172">
            <v>6</v>
          </cell>
          <cell r="CV172">
            <v>1</v>
          </cell>
          <cell r="EF172">
            <v>1</v>
          </cell>
          <cell r="EI172">
            <v>1</v>
          </cell>
        </row>
        <row r="173">
          <cell r="C173" t="str">
            <v>69</v>
          </cell>
          <cell r="D173">
            <v>39</v>
          </cell>
          <cell r="E173">
            <v>117</v>
          </cell>
          <cell r="L173">
            <v>39</v>
          </cell>
          <cell r="R173" t="str">
            <v>2DT-G90</v>
          </cell>
          <cell r="V173">
            <v>2</v>
          </cell>
          <cell r="AJ173">
            <v>1</v>
          </cell>
          <cell r="BR173">
            <v>3</v>
          </cell>
          <cell r="CH173">
            <v>3</v>
          </cell>
          <cell r="CI173">
            <v>3</v>
          </cell>
          <cell r="CM173">
            <v>6</v>
          </cell>
          <cell r="CY173">
            <v>2</v>
          </cell>
        </row>
        <row r="174">
          <cell r="C174" t="str">
            <v>70</v>
          </cell>
          <cell r="D174">
            <v>30</v>
          </cell>
          <cell r="E174">
            <v>90</v>
          </cell>
          <cell r="L174">
            <v>30</v>
          </cell>
          <cell r="R174" t="str">
            <v>G-L</v>
          </cell>
          <cell r="V174">
            <v>1</v>
          </cell>
          <cell r="AI174">
            <v>1</v>
          </cell>
          <cell r="BQ174">
            <v>3</v>
          </cell>
          <cell r="CH174">
            <v>6</v>
          </cell>
          <cell r="CJ174">
            <v>6</v>
          </cell>
          <cell r="CV174">
            <v>1</v>
          </cell>
          <cell r="ED174">
            <v>3</v>
          </cell>
          <cell r="EG174">
            <v>1</v>
          </cell>
          <cell r="EI174">
            <v>1</v>
          </cell>
          <cell r="ER174">
            <v>1</v>
          </cell>
          <cell r="FA174">
            <v>1</v>
          </cell>
          <cell r="FB174">
            <v>1</v>
          </cell>
          <cell r="FQ174">
            <v>1</v>
          </cell>
          <cell r="FS174">
            <v>2</v>
          </cell>
        </row>
        <row r="175">
          <cell r="C175" t="str">
            <v>71</v>
          </cell>
          <cell r="D175">
            <v>26</v>
          </cell>
          <cell r="E175">
            <v>78</v>
          </cell>
          <cell r="L175">
            <v>26</v>
          </cell>
          <cell r="R175" t="str">
            <v>2DT-G</v>
          </cell>
          <cell r="V175">
            <v>2</v>
          </cell>
          <cell r="AJ175">
            <v>1</v>
          </cell>
          <cell r="BQ175">
            <v>3</v>
          </cell>
          <cell r="CH175">
            <v>3</v>
          </cell>
          <cell r="CI175">
            <v>3</v>
          </cell>
          <cell r="CM175">
            <v>6</v>
          </cell>
          <cell r="CY175">
            <v>2</v>
          </cell>
          <cell r="EG175">
            <v>1</v>
          </cell>
          <cell r="EI175">
            <v>2</v>
          </cell>
          <cell r="ER175">
            <v>2</v>
          </cell>
          <cell r="FA175">
            <v>2</v>
          </cell>
          <cell r="FB175">
            <v>1</v>
          </cell>
          <cell r="FQ175">
            <v>1</v>
          </cell>
          <cell r="FS175">
            <v>4</v>
          </cell>
        </row>
        <row r="176">
          <cell r="C176" t="str">
            <v>72</v>
          </cell>
          <cell r="D176">
            <v>27.4</v>
          </cell>
          <cell r="E176">
            <v>82.199999999999989</v>
          </cell>
          <cell r="L176">
            <v>27.4</v>
          </cell>
          <cell r="R176" t="str">
            <v>TL</v>
          </cell>
          <cell r="V176">
            <v>1</v>
          </cell>
          <cell r="AE176">
            <v>1</v>
          </cell>
          <cell r="BP176">
            <v>3</v>
          </cell>
          <cell r="CH176">
            <v>3</v>
          </cell>
          <cell r="CI176">
            <v>3</v>
          </cell>
          <cell r="CV176">
            <v>1</v>
          </cell>
          <cell r="ED176">
            <v>6</v>
          </cell>
          <cell r="EG176">
            <v>1</v>
          </cell>
          <cell r="EI176">
            <v>1</v>
          </cell>
          <cell r="ER176">
            <v>1</v>
          </cell>
          <cell r="FA176">
            <v>1</v>
          </cell>
          <cell r="FB176">
            <v>1</v>
          </cell>
          <cell r="FQ176">
            <v>1</v>
          </cell>
          <cell r="FS176">
            <v>1</v>
          </cell>
        </row>
        <row r="177">
          <cell r="C177" t="str">
            <v>73</v>
          </cell>
          <cell r="D177">
            <v>24.2</v>
          </cell>
          <cell r="E177">
            <v>72.599999999999994</v>
          </cell>
          <cell r="L177">
            <v>24.2</v>
          </cell>
          <cell r="R177" t="str">
            <v>DT-L</v>
          </cell>
          <cell r="V177">
            <v>2</v>
          </cell>
          <cell r="AJ177">
            <v>1</v>
          </cell>
          <cell r="BQ177">
            <v>1</v>
          </cell>
          <cell r="CH177">
            <v>2</v>
          </cell>
          <cell r="CI177">
            <v>2</v>
          </cell>
          <cell r="CY177">
            <v>1</v>
          </cell>
          <cell r="EG177">
            <v>1</v>
          </cell>
          <cell r="EI177">
            <v>2</v>
          </cell>
          <cell r="ER177">
            <v>2</v>
          </cell>
          <cell r="FA177">
            <v>2</v>
          </cell>
          <cell r="FB177">
            <v>1</v>
          </cell>
          <cell r="FQ177">
            <v>1</v>
          </cell>
        </row>
        <row r="185">
          <cell r="C185" t="str">
            <v>Cộng 8:</v>
          </cell>
          <cell r="D185">
            <v>269</v>
          </cell>
          <cell r="E185">
            <v>807.00000000000011</v>
          </cell>
          <cell r="F185">
            <v>0</v>
          </cell>
          <cell r="G185">
            <v>0</v>
          </cell>
          <cell r="H185">
            <v>0</v>
          </cell>
          <cell r="I185">
            <v>0</v>
          </cell>
          <cell r="J185">
            <v>0</v>
          </cell>
          <cell r="K185">
            <v>0</v>
          </cell>
          <cell r="L185">
            <v>269</v>
          </cell>
          <cell r="M185">
            <v>0</v>
          </cell>
          <cell r="N185">
            <v>0</v>
          </cell>
          <cell r="O185">
            <v>0</v>
          </cell>
          <cell r="P185">
            <v>0</v>
          </cell>
          <cell r="Q185">
            <v>0</v>
          </cell>
          <cell r="S185">
            <v>0</v>
          </cell>
          <cell r="T185">
            <v>0</v>
          </cell>
          <cell r="U185">
            <v>0</v>
          </cell>
          <cell r="V185">
            <v>12</v>
          </cell>
          <cell r="W185">
            <v>0</v>
          </cell>
          <cell r="X185">
            <v>0</v>
          </cell>
          <cell r="Y185">
            <v>0</v>
          </cell>
          <cell r="Z185">
            <v>0</v>
          </cell>
          <cell r="AA185">
            <v>0</v>
          </cell>
          <cell r="AB185">
            <v>0</v>
          </cell>
          <cell r="AC185">
            <v>0</v>
          </cell>
          <cell r="AD185">
            <v>0</v>
          </cell>
          <cell r="AE185">
            <v>5</v>
          </cell>
          <cell r="AF185">
            <v>0</v>
          </cell>
          <cell r="AG185">
            <v>0</v>
          </cell>
          <cell r="AH185">
            <v>0</v>
          </cell>
          <cell r="AI185">
            <v>1</v>
          </cell>
          <cell r="AJ185">
            <v>3</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1</v>
          </cell>
          <cell r="BG185">
            <v>0</v>
          </cell>
          <cell r="BH185">
            <v>0</v>
          </cell>
          <cell r="BI185">
            <v>0</v>
          </cell>
          <cell r="BJ185">
            <v>0</v>
          </cell>
          <cell r="BK185">
            <v>0</v>
          </cell>
          <cell r="BL185">
            <v>0</v>
          </cell>
          <cell r="BM185">
            <v>0</v>
          </cell>
          <cell r="BN185">
            <v>0</v>
          </cell>
          <cell r="BO185">
            <v>0</v>
          </cell>
          <cell r="BP185">
            <v>12</v>
          </cell>
          <cell r="BQ185">
            <v>10</v>
          </cell>
          <cell r="BR185">
            <v>3</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32</v>
          </cell>
          <cell r="CI185">
            <v>26</v>
          </cell>
          <cell r="CJ185">
            <v>6</v>
          </cell>
          <cell r="CK185">
            <v>0</v>
          </cell>
          <cell r="CL185">
            <v>0</v>
          </cell>
          <cell r="CM185">
            <v>18</v>
          </cell>
          <cell r="CN185">
            <v>0</v>
          </cell>
          <cell r="CO185">
            <v>0</v>
          </cell>
          <cell r="CP185">
            <v>0</v>
          </cell>
          <cell r="CQ185">
            <v>0</v>
          </cell>
          <cell r="CR185">
            <v>0</v>
          </cell>
          <cell r="CS185">
            <v>0</v>
          </cell>
          <cell r="CT185">
            <v>3</v>
          </cell>
          <cell r="CU185">
            <v>0</v>
          </cell>
          <cell r="CV185">
            <v>6</v>
          </cell>
          <cell r="CW185">
            <v>0</v>
          </cell>
          <cell r="CX185">
            <v>0</v>
          </cell>
          <cell r="CY185">
            <v>6</v>
          </cell>
          <cell r="CZ185">
            <v>0</v>
          </cell>
          <cell r="DA185">
            <v>0</v>
          </cell>
          <cell r="DB185">
            <v>0</v>
          </cell>
          <cell r="DC185">
            <v>0</v>
          </cell>
          <cell r="DD185">
            <v>0</v>
          </cell>
          <cell r="DE185">
            <v>0</v>
          </cell>
          <cell r="DF185">
            <v>0</v>
          </cell>
          <cell r="DG185">
            <v>0</v>
          </cell>
          <cell r="DH185">
            <v>8</v>
          </cell>
          <cell r="DI185">
            <v>0</v>
          </cell>
          <cell r="DJ185">
            <v>0</v>
          </cell>
          <cell r="DK185">
            <v>0</v>
          </cell>
          <cell r="DL185">
            <v>0</v>
          </cell>
          <cell r="DM185">
            <v>0</v>
          </cell>
          <cell r="DN185">
            <v>0</v>
          </cell>
          <cell r="DO185">
            <v>0</v>
          </cell>
          <cell r="DP185">
            <v>0</v>
          </cell>
          <cell r="DQ185">
            <v>0</v>
          </cell>
          <cell r="DR185">
            <v>0</v>
          </cell>
          <cell r="DS185">
            <v>0</v>
          </cell>
          <cell r="DT185">
            <v>0</v>
          </cell>
          <cell r="DU185">
            <v>0</v>
          </cell>
          <cell r="DV185">
            <v>0</v>
          </cell>
          <cell r="DW185">
            <v>0</v>
          </cell>
          <cell r="DX185">
            <v>0</v>
          </cell>
          <cell r="DY185">
            <v>0</v>
          </cell>
          <cell r="DZ185">
            <v>0.9</v>
          </cell>
          <cell r="EA185">
            <v>0</v>
          </cell>
          <cell r="EB185">
            <v>0</v>
          </cell>
          <cell r="EC185">
            <v>0</v>
          </cell>
          <cell r="ED185">
            <v>21</v>
          </cell>
          <cell r="EE185">
            <v>0</v>
          </cell>
          <cell r="EF185">
            <v>1</v>
          </cell>
          <cell r="EG185">
            <v>7</v>
          </cell>
          <cell r="EH185">
            <v>0</v>
          </cell>
          <cell r="EI185">
            <v>10</v>
          </cell>
          <cell r="EJ185">
            <v>0</v>
          </cell>
          <cell r="EK185">
            <v>0</v>
          </cell>
          <cell r="EL185">
            <v>0</v>
          </cell>
          <cell r="EM185">
            <v>0</v>
          </cell>
          <cell r="EN185">
            <v>0</v>
          </cell>
          <cell r="EO185">
            <v>0</v>
          </cell>
          <cell r="EP185">
            <v>0</v>
          </cell>
          <cell r="EQ185">
            <v>0</v>
          </cell>
          <cell r="ER185">
            <v>9</v>
          </cell>
          <cell r="ES185">
            <v>0</v>
          </cell>
          <cell r="ET185">
            <v>0</v>
          </cell>
          <cell r="EU185">
            <v>0</v>
          </cell>
          <cell r="EV185">
            <v>0</v>
          </cell>
          <cell r="EW185">
            <v>0</v>
          </cell>
          <cell r="EX185">
            <v>0</v>
          </cell>
          <cell r="EY185">
            <v>0</v>
          </cell>
          <cell r="EZ185">
            <v>0</v>
          </cell>
          <cell r="FA185">
            <v>9</v>
          </cell>
          <cell r="FB185">
            <v>7</v>
          </cell>
          <cell r="FC185">
            <v>0</v>
          </cell>
          <cell r="FD185">
            <v>0</v>
          </cell>
          <cell r="FE185">
            <v>0</v>
          </cell>
          <cell r="FF185">
            <v>0</v>
          </cell>
          <cell r="FG185">
            <v>0</v>
          </cell>
          <cell r="FH185">
            <v>0</v>
          </cell>
          <cell r="FI185">
            <v>0</v>
          </cell>
          <cell r="FJ185">
            <v>0</v>
          </cell>
          <cell r="FK185">
            <v>0</v>
          </cell>
          <cell r="FL185">
            <v>0</v>
          </cell>
          <cell r="FM185">
            <v>0</v>
          </cell>
          <cell r="FN185">
            <v>0</v>
          </cell>
          <cell r="FO185">
            <v>0</v>
          </cell>
          <cell r="FP185">
            <v>0</v>
          </cell>
          <cell r="FQ185">
            <v>7</v>
          </cell>
          <cell r="FR185">
            <v>0</v>
          </cell>
          <cell r="FS185">
            <v>14</v>
          </cell>
          <cell r="FT185">
            <v>0</v>
          </cell>
        </row>
        <row r="186">
          <cell r="B186" t="str">
            <v>TT1P</v>
          </cell>
        </row>
        <row r="204">
          <cell r="C204" t="str">
            <v>Cộng 9:</v>
          </cell>
          <cell r="D204">
            <v>0</v>
          </cell>
          <cell r="E204">
            <v>0</v>
          </cell>
          <cell r="F204">
            <v>0</v>
          </cell>
          <cell r="G204">
            <v>0</v>
          </cell>
          <cell r="H204">
            <v>0</v>
          </cell>
          <cell r="I204">
            <v>0</v>
          </cell>
          <cell r="J204">
            <v>0</v>
          </cell>
          <cell r="K204">
            <v>0</v>
          </cell>
          <cell r="L204">
            <v>0</v>
          </cell>
          <cell r="M204">
            <v>0</v>
          </cell>
          <cell r="N204">
            <v>0</v>
          </cell>
          <cell r="O204">
            <v>0</v>
          </cell>
          <cell r="P204">
            <v>0</v>
          </cell>
          <cell r="Q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0</v>
          </cell>
          <cell r="CG204">
            <v>0</v>
          </cell>
          <cell r="CH204">
            <v>0</v>
          </cell>
          <cell r="CI204">
            <v>0</v>
          </cell>
          <cell r="CJ204">
            <v>0</v>
          </cell>
          <cell r="CK204">
            <v>0</v>
          </cell>
          <cell r="CL204">
            <v>0</v>
          </cell>
          <cell r="CM204">
            <v>0</v>
          </cell>
          <cell r="CN204">
            <v>0</v>
          </cell>
          <cell r="CO204">
            <v>0</v>
          </cell>
          <cell r="CP204">
            <v>0</v>
          </cell>
          <cell r="CQ204">
            <v>0</v>
          </cell>
          <cell r="CR204">
            <v>0</v>
          </cell>
          <cell r="CS204">
            <v>0</v>
          </cell>
          <cell r="CT204">
            <v>0</v>
          </cell>
          <cell r="CU204">
            <v>0</v>
          </cell>
          <cell r="CV204">
            <v>0</v>
          </cell>
          <cell r="CW204">
            <v>0</v>
          </cell>
          <cell r="CX204">
            <v>0</v>
          </cell>
          <cell r="CY204">
            <v>0</v>
          </cell>
          <cell r="CZ204">
            <v>0</v>
          </cell>
          <cell r="DA204">
            <v>0</v>
          </cell>
          <cell r="DB204">
            <v>0</v>
          </cell>
          <cell r="DC204">
            <v>0</v>
          </cell>
          <cell r="DD204">
            <v>0</v>
          </cell>
          <cell r="DE204">
            <v>0</v>
          </cell>
          <cell r="DF204">
            <v>0</v>
          </cell>
          <cell r="DG204">
            <v>0</v>
          </cell>
          <cell r="DH204">
            <v>0</v>
          </cell>
          <cell r="DI204">
            <v>0</v>
          </cell>
          <cell r="DJ204">
            <v>0</v>
          </cell>
          <cell r="DK204">
            <v>0</v>
          </cell>
          <cell r="DL204">
            <v>0</v>
          </cell>
          <cell r="DM204">
            <v>0</v>
          </cell>
          <cell r="DN204">
            <v>0</v>
          </cell>
          <cell r="DO204">
            <v>0</v>
          </cell>
          <cell r="DP204">
            <v>0</v>
          </cell>
          <cell r="DQ204">
            <v>0</v>
          </cell>
          <cell r="DR204">
            <v>0</v>
          </cell>
          <cell r="DS204">
            <v>0</v>
          </cell>
          <cell r="DT204">
            <v>0</v>
          </cell>
          <cell r="DU204">
            <v>0</v>
          </cell>
          <cell r="DV204">
            <v>0</v>
          </cell>
          <cell r="DW204">
            <v>0</v>
          </cell>
          <cell r="DX204">
            <v>0</v>
          </cell>
          <cell r="DY204">
            <v>0</v>
          </cell>
          <cell r="DZ204">
            <v>0</v>
          </cell>
          <cell r="EA204">
            <v>0</v>
          </cell>
          <cell r="EB204">
            <v>0</v>
          </cell>
          <cell r="EC204">
            <v>0</v>
          </cell>
          <cell r="ED204">
            <v>0</v>
          </cell>
          <cell r="EE204">
            <v>0</v>
          </cell>
          <cell r="EF204">
            <v>0</v>
          </cell>
          <cell r="EG204">
            <v>0</v>
          </cell>
          <cell r="EH204">
            <v>0</v>
          </cell>
          <cell r="EI204">
            <v>0</v>
          </cell>
          <cell r="EJ204">
            <v>0</v>
          </cell>
          <cell r="EK204">
            <v>0</v>
          </cell>
          <cell r="EL204">
            <v>0</v>
          </cell>
          <cell r="EM204">
            <v>0</v>
          </cell>
          <cell r="EN204">
            <v>0</v>
          </cell>
          <cell r="EO204">
            <v>0</v>
          </cell>
          <cell r="EP204">
            <v>0</v>
          </cell>
          <cell r="EQ204">
            <v>0</v>
          </cell>
          <cell r="ER204">
            <v>0</v>
          </cell>
          <cell r="ES204">
            <v>0</v>
          </cell>
          <cell r="ET204">
            <v>0</v>
          </cell>
          <cell r="EU204">
            <v>0</v>
          </cell>
          <cell r="EV204">
            <v>0</v>
          </cell>
          <cell r="EW204">
            <v>0</v>
          </cell>
          <cell r="EX204">
            <v>0</v>
          </cell>
          <cell r="EY204">
            <v>0</v>
          </cell>
          <cell r="EZ204">
            <v>0</v>
          </cell>
          <cell r="FA204">
            <v>0</v>
          </cell>
          <cell r="FB204">
            <v>0</v>
          </cell>
          <cell r="FC204">
            <v>0</v>
          </cell>
          <cell r="FD204">
            <v>0</v>
          </cell>
          <cell r="FE204">
            <v>0</v>
          </cell>
          <cell r="FF204">
            <v>0</v>
          </cell>
          <cell r="FG204">
            <v>0</v>
          </cell>
          <cell r="FH204">
            <v>0</v>
          </cell>
          <cell r="FI204">
            <v>0</v>
          </cell>
          <cell r="FJ204">
            <v>0</v>
          </cell>
          <cell r="FK204">
            <v>0</v>
          </cell>
          <cell r="FL204">
            <v>0</v>
          </cell>
          <cell r="FM204">
            <v>0</v>
          </cell>
          <cell r="FN204">
            <v>0</v>
          </cell>
          <cell r="FO204">
            <v>0</v>
          </cell>
          <cell r="FP204">
            <v>0</v>
          </cell>
          <cell r="FQ204">
            <v>0</v>
          </cell>
          <cell r="FR204">
            <v>0</v>
          </cell>
        </row>
        <row r="205">
          <cell r="B205" t="str">
            <v>TT1P-2</v>
          </cell>
        </row>
        <row r="224">
          <cell r="C224" t="str">
            <v>Cộng 10: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0</v>
          </cell>
          <cell r="CO224">
            <v>0</v>
          </cell>
          <cell r="CP224">
            <v>0</v>
          </cell>
          <cell r="CQ224">
            <v>0</v>
          </cell>
          <cell r="CR224">
            <v>0</v>
          </cell>
          <cell r="CS224">
            <v>0</v>
          </cell>
          <cell r="CT224">
            <v>0</v>
          </cell>
          <cell r="CU224">
            <v>0</v>
          </cell>
          <cell r="CV224">
            <v>0</v>
          </cell>
          <cell r="CW224">
            <v>0</v>
          </cell>
          <cell r="CX224">
            <v>0</v>
          </cell>
          <cell r="CY224">
            <v>0</v>
          </cell>
          <cell r="CZ224">
            <v>0</v>
          </cell>
          <cell r="DA224">
            <v>0</v>
          </cell>
          <cell r="DB224">
            <v>0</v>
          </cell>
          <cell r="DC224">
            <v>0</v>
          </cell>
          <cell r="DD224">
            <v>0</v>
          </cell>
          <cell r="DE224">
            <v>0</v>
          </cell>
          <cell r="DF224">
            <v>0</v>
          </cell>
          <cell r="DG224">
            <v>0</v>
          </cell>
          <cell r="DH224">
            <v>0</v>
          </cell>
          <cell r="DI224">
            <v>0</v>
          </cell>
          <cell r="DJ224">
            <v>0</v>
          </cell>
          <cell r="DK224">
            <v>0</v>
          </cell>
          <cell r="DL224">
            <v>0</v>
          </cell>
          <cell r="DM224">
            <v>0</v>
          </cell>
          <cell r="DN224">
            <v>0</v>
          </cell>
          <cell r="DO224">
            <v>0</v>
          </cell>
          <cell r="DP224">
            <v>0</v>
          </cell>
          <cell r="DQ224">
            <v>0</v>
          </cell>
          <cell r="DR224">
            <v>0</v>
          </cell>
          <cell r="DS224">
            <v>0</v>
          </cell>
          <cell r="DT224">
            <v>0</v>
          </cell>
          <cell r="DU224">
            <v>0</v>
          </cell>
          <cell r="DV224">
            <v>0</v>
          </cell>
          <cell r="DW224">
            <v>0</v>
          </cell>
          <cell r="DX224">
            <v>0</v>
          </cell>
          <cell r="DY224">
            <v>0</v>
          </cell>
          <cell r="DZ224">
            <v>0</v>
          </cell>
          <cell r="EA224">
            <v>0</v>
          </cell>
          <cell r="EB224">
            <v>0</v>
          </cell>
          <cell r="EC224">
            <v>0</v>
          </cell>
          <cell r="ED224">
            <v>0</v>
          </cell>
          <cell r="EE224">
            <v>0</v>
          </cell>
          <cell r="EF224">
            <v>0</v>
          </cell>
          <cell r="EG224">
            <v>0</v>
          </cell>
          <cell r="EH224">
            <v>0</v>
          </cell>
          <cell r="EI224">
            <v>0</v>
          </cell>
          <cell r="EJ224">
            <v>0</v>
          </cell>
          <cell r="EK224">
            <v>0</v>
          </cell>
          <cell r="EL224">
            <v>0</v>
          </cell>
          <cell r="EM224">
            <v>0</v>
          </cell>
          <cell r="EN224">
            <v>0</v>
          </cell>
          <cell r="EO224">
            <v>0</v>
          </cell>
          <cell r="EP224">
            <v>0</v>
          </cell>
          <cell r="EQ224">
            <v>0</v>
          </cell>
          <cell r="ER224">
            <v>0</v>
          </cell>
          <cell r="ES224">
            <v>0</v>
          </cell>
          <cell r="ET224">
            <v>0</v>
          </cell>
          <cell r="EU224">
            <v>0</v>
          </cell>
          <cell r="EV224">
            <v>0</v>
          </cell>
          <cell r="EW224">
            <v>0</v>
          </cell>
          <cell r="EX224">
            <v>0</v>
          </cell>
          <cell r="EY224">
            <v>0</v>
          </cell>
          <cell r="EZ224">
            <v>0</v>
          </cell>
          <cell r="FA224">
            <v>0</v>
          </cell>
          <cell r="FB224">
            <v>0</v>
          </cell>
          <cell r="FC224">
            <v>0</v>
          </cell>
          <cell r="FD224">
            <v>0</v>
          </cell>
          <cell r="FE224">
            <v>0</v>
          </cell>
          <cell r="FF224">
            <v>0</v>
          </cell>
          <cell r="FG224">
            <v>0</v>
          </cell>
          <cell r="FH224">
            <v>0</v>
          </cell>
          <cell r="FI224">
            <v>0</v>
          </cell>
          <cell r="FJ224">
            <v>0</v>
          </cell>
          <cell r="FK224">
            <v>0</v>
          </cell>
          <cell r="FL224">
            <v>0</v>
          </cell>
          <cell r="FM224">
            <v>0</v>
          </cell>
          <cell r="FN224">
            <v>0</v>
          </cell>
          <cell r="FO224">
            <v>0</v>
          </cell>
          <cell r="FP224">
            <v>0</v>
          </cell>
          <cell r="FQ224">
            <v>0</v>
          </cell>
          <cell r="FR224">
            <v>0</v>
          </cell>
        </row>
        <row r="226">
          <cell r="C226" t="str">
            <v>Tổng Cộng:</v>
          </cell>
          <cell r="D226">
            <v>1808.2</v>
          </cell>
          <cell r="E226">
            <v>5424.5999999999995</v>
          </cell>
          <cell r="F226">
            <v>0</v>
          </cell>
          <cell r="G226">
            <v>0</v>
          </cell>
          <cell r="H226">
            <v>0</v>
          </cell>
          <cell r="I226">
            <v>0</v>
          </cell>
          <cell r="J226">
            <v>0</v>
          </cell>
          <cell r="K226">
            <v>0</v>
          </cell>
          <cell r="L226">
            <v>1808.2</v>
          </cell>
          <cell r="S226">
            <v>0</v>
          </cell>
          <cell r="T226">
            <v>0</v>
          </cell>
          <cell r="U226">
            <v>0</v>
          </cell>
          <cell r="V226">
            <v>68</v>
          </cell>
          <cell r="W226">
            <v>9</v>
          </cell>
          <cell r="X226">
            <v>0</v>
          </cell>
          <cell r="Y226">
            <v>5</v>
          </cell>
          <cell r="Z226">
            <v>0</v>
          </cell>
          <cell r="AA226">
            <v>0</v>
          </cell>
          <cell r="AB226">
            <v>0</v>
          </cell>
          <cell r="AC226">
            <v>0</v>
          </cell>
          <cell r="AD226">
            <v>0</v>
          </cell>
          <cell r="AE226">
            <v>27</v>
          </cell>
          <cell r="AF226">
            <v>0</v>
          </cell>
          <cell r="AG226">
            <v>3</v>
          </cell>
          <cell r="AH226">
            <v>0</v>
          </cell>
          <cell r="AI226">
            <v>1</v>
          </cell>
          <cell r="AJ226">
            <v>24</v>
          </cell>
          <cell r="AK226">
            <v>0</v>
          </cell>
          <cell r="AL226">
            <v>0</v>
          </cell>
          <cell r="AM226">
            <v>0</v>
          </cell>
          <cell r="AN226">
            <v>3</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6</v>
          </cell>
          <cell r="BG226">
            <v>0</v>
          </cell>
          <cell r="BH226">
            <v>0</v>
          </cell>
          <cell r="BI226">
            <v>0</v>
          </cell>
          <cell r="BJ226">
            <v>0</v>
          </cell>
          <cell r="BK226">
            <v>0</v>
          </cell>
          <cell r="BL226">
            <v>0</v>
          </cell>
          <cell r="BM226">
            <v>0</v>
          </cell>
          <cell r="BN226">
            <v>0</v>
          </cell>
          <cell r="BO226">
            <v>0</v>
          </cell>
          <cell r="BP226">
            <v>57</v>
          </cell>
          <cell r="BQ226">
            <v>34</v>
          </cell>
          <cell r="BR226">
            <v>27</v>
          </cell>
          <cell r="BS226">
            <v>11</v>
          </cell>
          <cell r="BT226">
            <v>1</v>
          </cell>
          <cell r="BU226">
            <v>0</v>
          </cell>
          <cell r="BV226">
            <v>0</v>
          </cell>
          <cell r="BW226">
            <v>3</v>
          </cell>
          <cell r="BX226">
            <v>6</v>
          </cell>
          <cell r="BY226">
            <v>6</v>
          </cell>
          <cell r="BZ226">
            <v>1</v>
          </cell>
          <cell r="CA226">
            <v>1</v>
          </cell>
          <cell r="CB226">
            <v>0</v>
          </cell>
          <cell r="CC226">
            <v>0</v>
          </cell>
          <cell r="CD226">
            <v>3</v>
          </cell>
          <cell r="CE226">
            <v>0</v>
          </cell>
          <cell r="CF226">
            <v>0</v>
          </cell>
          <cell r="CG226">
            <v>0</v>
          </cell>
          <cell r="CH226">
            <v>206</v>
          </cell>
          <cell r="CI226">
            <v>170</v>
          </cell>
          <cell r="CJ226">
            <v>21</v>
          </cell>
          <cell r="CK226">
            <v>12</v>
          </cell>
          <cell r="CL226">
            <v>0</v>
          </cell>
          <cell r="CM226">
            <v>126</v>
          </cell>
          <cell r="CN226">
            <v>0</v>
          </cell>
          <cell r="CO226">
            <v>0</v>
          </cell>
          <cell r="CP226">
            <v>0</v>
          </cell>
          <cell r="CQ226">
            <v>0</v>
          </cell>
          <cell r="CR226">
            <v>0</v>
          </cell>
          <cell r="CS226">
            <v>0</v>
          </cell>
          <cell r="CT226">
            <v>3</v>
          </cell>
          <cell r="CU226">
            <v>0</v>
          </cell>
          <cell r="CV226">
            <v>35</v>
          </cell>
          <cell r="CW226">
            <v>0</v>
          </cell>
          <cell r="CX226">
            <v>0</v>
          </cell>
          <cell r="CY226">
            <v>40</v>
          </cell>
          <cell r="CZ226">
            <v>0</v>
          </cell>
          <cell r="DA226">
            <v>0</v>
          </cell>
          <cell r="DB226">
            <v>0</v>
          </cell>
          <cell r="DC226">
            <v>6</v>
          </cell>
          <cell r="DD226">
            <v>9</v>
          </cell>
          <cell r="DE226">
            <v>12</v>
          </cell>
          <cell r="DF226">
            <v>6</v>
          </cell>
          <cell r="DG226">
            <v>9</v>
          </cell>
          <cell r="DH226">
            <v>58</v>
          </cell>
          <cell r="DI226">
            <v>0</v>
          </cell>
          <cell r="DJ226">
            <v>0</v>
          </cell>
          <cell r="DK226">
            <v>6</v>
          </cell>
          <cell r="DL226">
            <v>0</v>
          </cell>
          <cell r="DM226">
            <v>0</v>
          </cell>
          <cell r="DN226">
            <v>0</v>
          </cell>
          <cell r="DO226">
            <v>15</v>
          </cell>
          <cell r="DP226">
            <v>0</v>
          </cell>
          <cell r="DQ226">
            <v>0</v>
          </cell>
          <cell r="DR226">
            <v>0</v>
          </cell>
          <cell r="DS226">
            <v>0</v>
          </cell>
          <cell r="DT226">
            <v>0</v>
          </cell>
          <cell r="DU226">
            <v>0</v>
          </cell>
          <cell r="DV226">
            <v>0</v>
          </cell>
          <cell r="DW226">
            <v>0</v>
          </cell>
          <cell r="DX226">
            <v>0</v>
          </cell>
          <cell r="DY226">
            <v>15</v>
          </cell>
          <cell r="DZ226">
            <v>7.2000000000000011</v>
          </cell>
          <cell r="EA226">
            <v>52</v>
          </cell>
          <cell r="EB226">
            <v>0</v>
          </cell>
          <cell r="EC226">
            <v>0</v>
          </cell>
          <cell r="ED226">
            <v>50</v>
          </cell>
          <cell r="EE226">
            <v>0</v>
          </cell>
          <cell r="EF226">
            <v>13</v>
          </cell>
          <cell r="EG226">
            <v>40</v>
          </cell>
          <cell r="EH226">
            <v>0</v>
          </cell>
          <cell r="EI226">
            <v>42</v>
          </cell>
          <cell r="EJ226">
            <v>0</v>
          </cell>
          <cell r="EK226">
            <v>0</v>
          </cell>
          <cell r="EL226">
            <v>0</v>
          </cell>
          <cell r="EM226">
            <v>0</v>
          </cell>
          <cell r="EN226">
            <v>0</v>
          </cell>
          <cell r="EO226">
            <v>0</v>
          </cell>
          <cell r="EP226">
            <v>0</v>
          </cell>
          <cell r="EQ226">
            <v>0</v>
          </cell>
          <cell r="ER226">
            <v>16</v>
          </cell>
          <cell r="ES226">
            <v>17</v>
          </cell>
          <cell r="ET226">
            <v>1</v>
          </cell>
          <cell r="EU226">
            <v>0</v>
          </cell>
          <cell r="EV226">
            <v>0</v>
          </cell>
          <cell r="EW226">
            <v>0</v>
          </cell>
          <cell r="EX226">
            <v>0</v>
          </cell>
          <cell r="EY226">
            <v>0</v>
          </cell>
          <cell r="EZ226">
            <v>0</v>
          </cell>
          <cell r="FA226">
            <v>27</v>
          </cell>
          <cell r="FB226">
            <v>39</v>
          </cell>
          <cell r="FC226">
            <v>0</v>
          </cell>
          <cell r="FD226">
            <v>0</v>
          </cell>
          <cell r="FE226">
            <v>1</v>
          </cell>
          <cell r="FF226">
            <v>0</v>
          </cell>
          <cell r="FG226">
            <v>0</v>
          </cell>
          <cell r="FH226">
            <v>0</v>
          </cell>
          <cell r="FI226">
            <v>0</v>
          </cell>
          <cell r="FJ226">
            <v>0</v>
          </cell>
          <cell r="FK226">
            <v>0</v>
          </cell>
          <cell r="FL226">
            <v>0</v>
          </cell>
          <cell r="FM226">
            <v>0</v>
          </cell>
          <cell r="FN226">
            <v>8</v>
          </cell>
          <cell r="FO226">
            <v>0</v>
          </cell>
          <cell r="FP226">
            <v>0</v>
          </cell>
          <cell r="FQ226">
            <v>24</v>
          </cell>
          <cell r="FR226">
            <v>0</v>
          </cell>
          <cell r="FS226">
            <v>65</v>
          </cell>
        </row>
      </sheetData>
      <sheetData sheetId="24" refreshError="1">
        <row r="4">
          <cell r="E4" t="str">
            <v>ACX50</v>
          </cell>
          <cell r="F4" t="str">
            <v>ACX70</v>
          </cell>
          <cell r="G4" t="str">
            <v>AC50</v>
          </cell>
          <cell r="H4" t="str">
            <v>AC70</v>
          </cell>
          <cell r="I4" t="str">
            <v>Góc</v>
          </cell>
          <cell r="K4" t="str">
            <v>BTLTHH</v>
          </cell>
          <cell r="L4" t="str">
            <v>BTLT10</v>
          </cell>
          <cell r="M4" t="str">
            <v>BTLT12</v>
          </cell>
          <cell r="N4" t="str">
            <v>BTLT12TC</v>
          </cell>
          <cell r="O4" t="str">
            <v>BTLT14</v>
          </cell>
          <cell r="P4" t="str">
            <v>BTLT14TC</v>
          </cell>
          <cell r="Q4" t="str">
            <v>BTLT20</v>
          </cell>
          <cell r="R4" t="str">
            <v>M10</v>
          </cell>
          <cell r="S4" t="str">
            <v>M10a</v>
          </cell>
          <cell r="T4" t="str">
            <v>M10BT</v>
          </cell>
          <cell r="U4" t="str">
            <v>M10BTD</v>
          </cell>
          <cell r="V4" t="str">
            <v>M12</v>
          </cell>
          <cell r="W4" t="str">
            <v>M12a</v>
          </cell>
          <cell r="X4" t="str">
            <v>M12-2a</v>
          </cell>
          <cell r="Y4" t="str">
            <v>M12D</v>
          </cell>
          <cell r="Z4" t="str">
            <v>M12BT</v>
          </cell>
          <cell r="AA4" t="str">
            <v>M12BT-D</v>
          </cell>
          <cell r="AB4" t="str">
            <v>M12BTD</v>
          </cell>
          <cell r="AC4" t="str">
            <v>M12BTD-D</v>
          </cell>
          <cell r="AD4" t="str">
            <v>M14</v>
          </cell>
          <cell r="AE4" t="str">
            <v>M14a</v>
          </cell>
          <cell r="AF4" t="str">
            <v>M14BT</v>
          </cell>
          <cell r="AG4" t="str">
            <v>M14BTD</v>
          </cell>
          <cell r="AH4" t="str">
            <v>CX10</v>
          </cell>
          <cell r="AI4" t="str">
            <v>CL10</v>
          </cell>
          <cell r="AJ4" t="str">
            <v>CX12</v>
          </cell>
          <cell r="AK4" t="str">
            <v>CL12</v>
          </cell>
          <cell r="AL4" t="str">
            <v>CX14</v>
          </cell>
          <cell r="AM4" t="str">
            <v>CL14</v>
          </cell>
          <cell r="AN4" t="str">
            <v>CKB</v>
          </cell>
          <cell r="AO4" t="str">
            <v>NXX</v>
          </cell>
          <cell r="AP4" t="str">
            <v>NXL</v>
          </cell>
          <cell r="AQ4" t="str">
            <v>NXXD</v>
          </cell>
          <cell r="AR4" t="str">
            <v>NXLD</v>
          </cell>
          <cell r="AS4" t="str">
            <v>TD10</v>
          </cell>
          <cell r="AT4" t="str">
            <v>TDLL12</v>
          </cell>
          <cell r="AU4" t="str">
            <v>TD14</v>
          </cell>
          <cell r="AV4" t="str">
            <v>X08D</v>
          </cell>
          <cell r="AW4" t="str">
            <v>X08K</v>
          </cell>
          <cell r="AX4" t="str">
            <v>X21D</v>
          </cell>
          <cell r="AY4" t="str">
            <v>X21K</v>
          </cell>
          <cell r="AZ4" t="str">
            <v>BCOM</v>
          </cell>
          <cell r="BA4" t="str">
            <v>SDI</v>
          </cell>
          <cell r="BB4" t="str">
            <v>SDG</v>
          </cell>
          <cell r="BC4" t="str">
            <v>SD</v>
          </cell>
          <cell r="BD4" t="str">
            <v>DBST</v>
          </cell>
          <cell r="BE4" t="str">
            <v>DBSG</v>
          </cell>
          <cell r="BF4" t="str">
            <v>DBST240</v>
          </cell>
          <cell r="BG4" t="str">
            <v>PLY50X</v>
          </cell>
          <cell r="BH4" t="str">
            <v>PLY70X</v>
          </cell>
          <cell r="BI4" t="str">
            <v>PLY50T</v>
          </cell>
          <cell r="BJ4" t="str">
            <v>PLY70T</v>
          </cell>
          <cell r="BK4" t="str">
            <v>U-D</v>
          </cell>
          <cell r="BL4" t="str">
            <v>U-K</v>
          </cell>
          <cell r="BM4" t="str">
            <v>KN3U</v>
          </cell>
          <cell r="BN4" t="str">
            <v>KN5U</v>
          </cell>
          <cell r="BO4" t="str">
            <v>KQ2</v>
          </cell>
          <cell r="BP4" t="str">
            <v>KQ4</v>
          </cell>
          <cell r="BQ4" t="str">
            <v>CKQ</v>
          </cell>
          <cell r="BR4" t="str">
            <v>HL2</v>
          </cell>
          <cell r="BS4" t="str">
            <v>HL4</v>
          </cell>
          <cell r="BT4" t="str">
            <v>KN50</v>
          </cell>
          <cell r="BU4" t="str">
            <v>KN70</v>
          </cell>
          <cell r="BV4" t="str">
            <v>KE50</v>
          </cell>
          <cell r="BW4" t="str">
            <v>KE70</v>
          </cell>
          <cell r="BX4" t="str">
            <v>KE95</v>
          </cell>
          <cell r="BY4" t="str">
            <v>KE120</v>
          </cell>
          <cell r="BZ4" t="str">
            <v>FCO100</v>
          </cell>
          <cell r="CA4" t="str">
            <v>FCO200</v>
          </cell>
          <cell r="CB4" t="str">
            <v>LA18</v>
          </cell>
          <cell r="CC4" t="str">
            <v>Cos50</v>
          </cell>
          <cell r="CD4" t="str">
            <v>ON50</v>
          </cell>
          <cell r="CE4" t="str">
            <v>ON70</v>
          </cell>
          <cell r="CF4" t="str">
            <v>OBCD</v>
          </cell>
          <cell r="CG4" t="str">
            <v>MDABC</v>
          </cell>
          <cell r="CH4" t="str">
            <v>B16300</v>
          </cell>
          <cell r="CI4" t="str">
            <v>B16350</v>
          </cell>
          <cell r="CJ4" t="str">
            <v>BM16300</v>
          </cell>
          <cell r="CK4" t="str">
            <v>CXV25</v>
          </cell>
          <cell r="CL4" t="str">
            <v>CXV50</v>
          </cell>
          <cell r="CM4" t="str">
            <v>R4</v>
          </cell>
          <cell r="CN4" t="str">
            <v>VẬT TƯ THU HỒI</v>
          </cell>
          <cell r="DA4" t="str">
            <v>GHI CHÚ</v>
          </cell>
        </row>
        <row r="5">
          <cell r="B5" t="str">
            <v>STT</v>
          </cell>
          <cell r="C5" t="str">
            <v>Số trụ</v>
          </cell>
          <cell r="D5" t="str">
            <v>Khoảng cách</v>
          </cell>
          <cell r="E5" t="str">
            <v>Dây ACX 50mm2</v>
          </cell>
          <cell r="F5" t="str">
            <v>Dây ACX 70mm2</v>
          </cell>
          <cell r="G5" t="str">
            <v>Dây AC50mm2</v>
          </cell>
          <cell r="H5" t="str">
            <v>Dây AC70mm2</v>
          </cell>
          <cell r="I5" t="str">
            <v>Góc</v>
          </cell>
          <cell r="J5" t="str">
            <v>Hình thức trụ</v>
          </cell>
          <cell r="K5" t="str">
            <v>Trụ BTLT hiện hữu</v>
          </cell>
          <cell r="L5" t="str">
            <v>Trụ BTLT 10,5m</v>
          </cell>
          <cell r="M5" t="str">
            <v>Trụ BTLT 12m</v>
          </cell>
          <cell r="N5" t="str">
            <v>Trụ BTLT 12m (thủ công)</v>
          </cell>
          <cell r="O5" t="str">
            <v>Trụ BTLT 14m</v>
          </cell>
          <cell r="P5" t="str">
            <v>Trụ BTLT 14m (thủ công)</v>
          </cell>
          <cell r="Q5" t="str">
            <v>Trụ BTLT 20m</v>
          </cell>
          <cell r="R5" t="str">
            <v>Móng trụ M10</v>
          </cell>
          <cell r="S5" t="str">
            <v>Móng trụ M10a</v>
          </cell>
          <cell r="T5" t="str">
            <v>Móng trụ 10 BTĐơn</v>
          </cell>
          <cell r="U5" t="str">
            <v>Móng trụ 10 BTĐôi</v>
          </cell>
          <cell r="V5" t="str">
            <v>Móng trụ M12</v>
          </cell>
          <cell r="W5" t="str">
            <v>Móng trụ M12a</v>
          </cell>
          <cell r="X5" t="str">
            <v>Móng trụ M12- 2a</v>
          </cell>
          <cell r="Y5" t="str">
            <v>Móng trụ M12 phá đá</v>
          </cell>
          <cell r="Z5" t="str">
            <v>Móng trụ 12 BT Đơn</v>
          </cell>
          <cell r="AA5" t="str">
            <v>Móng trụ 12 BT Đơn (Lỗ đá)</v>
          </cell>
          <cell r="AB5" t="str">
            <v>Móng trụ 12 BT Đôi</v>
          </cell>
          <cell r="AC5" t="str">
            <v>Móng trụ 12 BT Đôi (Lỗ đá)</v>
          </cell>
          <cell r="AD5" t="str">
            <v>Móng trụ M14</v>
          </cell>
          <cell r="AE5" t="str">
            <v>Móng trụ M14a</v>
          </cell>
          <cell r="AF5" t="str">
            <v>Móng trụ 14 BT Đơn</v>
          </cell>
          <cell r="AG5" t="str">
            <v>Móng trụ 14 BT Đôi</v>
          </cell>
          <cell r="AH5" t="str">
            <v>Chằng xuống trụ 10,5m</v>
          </cell>
          <cell r="AI5" t="str">
            <v>Chằng lệch trụ 10,5m</v>
          </cell>
          <cell r="AJ5" t="str">
            <v>Chằng xuống trụ 12m</v>
          </cell>
          <cell r="AK5" t="str">
            <v>Chằng lệch trụ 12m</v>
          </cell>
          <cell r="AL5" t="str">
            <v>Chằng xuống trụ 14m</v>
          </cell>
          <cell r="AM5" t="str">
            <v>Chằng lệch trụ 14m</v>
          </cell>
          <cell r="AN5" t="str">
            <v>Chằng vượt băng đường</v>
          </cell>
          <cell r="AO5" t="str">
            <v>Móng neo cho chằng xuống</v>
          </cell>
          <cell r="AP5" t="str">
            <v>Móng neo cho chằng lệch</v>
          </cell>
          <cell r="AQ5" t="str">
            <v>Móng neo chằng xuống (đá)</v>
          </cell>
          <cell r="AR5" t="str">
            <v>Móng neo chằng lệch (đá)</v>
          </cell>
          <cell r="AS5" t="str">
            <v>Tiếp địa lặp lại (trụ 10.5m)</v>
          </cell>
          <cell r="AT5" t="str">
            <v>Tiếp địa lặp lại trụ 12m</v>
          </cell>
          <cell r="AU5" t="str">
            <v>Tiếp địa lặp lại (trụ 14m)</v>
          </cell>
          <cell r="AV5" t="str">
            <v>Bộ đà 800 đơn</v>
          </cell>
          <cell r="AW5" t="str">
            <v>Bộ đà 800 kép</v>
          </cell>
          <cell r="AX5" t="str">
            <v>Bộ đà 2100 đơn</v>
          </cell>
          <cell r="AY5" t="str">
            <v>Bộ đà 2100 kép</v>
          </cell>
          <cell r="AZ5" t="str">
            <v>Bộ đà composite 800</v>
          </cell>
          <cell r="BA5" t="str">
            <v>Bộ Đà 0,8m + bộ sứ đứng</v>
          </cell>
          <cell r="BB5" t="str">
            <v>Bộ sứ đỉnh cong</v>
          </cell>
          <cell r="BC5" t="str">
            <v>Bộ sứ đứng</v>
          </cell>
          <cell r="BD5" t="str">
            <v>Dây buộc sứ trụ đỡ thẳng</v>
          </cell>
          <cell r="BE5" t="str">
            <v>Dây buộc sứ trụ đỡ góc</v>
          </cell>
          <cell r="BF5" t="str">
            <v>Dây buộc sứ trụ đỡ góc</v>
          </cell>
          <cell r="BG5" t="str">
            <v>Bộ Polyme lắp vào xà (50)</v>
          </cell>
          <cell r="BH5" t="str">
            <v>Bộ Polyme lắp vào xà (70)</v>
          </cell>
          <cell r="BI5" t="str">
            <v>Bộ Polyme lắp vào trụ (50)</v>
          </cell>
          <cell r="BJ5" t="str">
            <v>Bộ Polyme lắp vào trụ (70)</v>
          </cell>
          <cell r="BK5" t="str">
            <v>Bộ Uclevis đỡ dây trung hòa</v>
          </cell>
          <cell r="BL5" t="str">
            <v>Bộ Uclevis hướng trụ ghép</v>
          </cell>
          <cell r="BM5" t="str">
            <v>Bộ khóa néo 3U</v>
          </cell>
          <cell r="BN5" t="str">
            <v>Bộ khóa néo 5U</v>
          </cell>
          <cell r="BO5" t="str">
            <v>Kẹp quai 2/0</v>
          </cell>
          <cell r="BP5" t="str">
            <v>Kẹp quai 4/0</v>
          </cell>
          <cell r="BQ5" t="str">
            <v>Chụp kẹp quai</v>
          </cell>
          <cell r="BR5" t="str">
            <v>Hotline 2/0</v>
          </cell>
          <cell r="BS5" t="str">
            <v>Hotline 4/0</v>
          </cell>
          <cell r="BT5" t="str">
            <v>Bộ khóa néo 3U (Dây 50)</v>
          </cell>
          <cell r="BU5" t="str">
            <v>Bộ khóa néo 3U (Dây 70)</v>
          </cell>
          <cell r="BV5" t="str">
            <v>Kẹp ép cỡ 50mm2</v>
          </cell>
          <cell r="BW5" t="str">
            <v>Kẹp ép cỡ 70mm2</v>
          </cell>
          <cell r="BX5" t="str">
            <v>Kẹp ép cỡ 95mm2</v>
          </cell>
          <cell r="BY5" t="str">
            <v>Kẹp ép cỡ 120mm2</v>
          </cell>
          <cell r="BZ5" t="str">
            <v>FCO100</v>
          </cell>
          <cell r="CA5" t="str">
            <v>FCO200</v>
          </cell>
          <cell r="CB5" t="str">
            <v>LA 18kV 10kA</v>
          </cell>
          <cell r="CC5" t="str">
            <v>Đầu cosse 50 Cu - Al</v>
          </cell>
          <cell r="CD5" t="str">
            <v>Ống nối dây AC50</v>
          </cell>
          <cell r="CE5" t="str">
            <v>Ống nối dây AC70</v>
          </cell>
          <cell r="CF5" t="str">
            <v>Ống co nhiệt cách điện D34</v>
          </cell>
          <cell r="CG5" t="str">
            <v>Móc đơn treo cáp ABC</v>
          </cell>
          <cell r="CH5" t="str">
            <v>Bulon 16x300 + long đền</v>
          </cell>
          <cell r="CI5" t="str">
            <v>Bulon 16x350 + long đền</v>
          </cell>
          <cell r="CJ5" t="str">
            <v>Bulon móc 16x300 + long đền</v>
          </cell>
          <cell r="CK5" t="str">
            <v>Cáp C/XLPE/PVC 25mm2</v>
          </cell>
          <cell r="CL5" t="str">
            <v>Cáp C/XLPE/PVC 50mm2</v>
          </cell>
          <cell r="CM5" t="str">
            <v>Rack 4 + sứ ống chỉ</v>
          </cell>
          <cell r="CN5" t="str">
            <v>Bộ đà composite + chống</v>
          </cell>
          <cell r="CO5" t="str">
            <v>Trụ BTLT 7,5m</v>
          </cell>
          <cell r="CP5" t="str">
            <v>Trụ BTLT 8,5m</v>
          </cell>
          <cell r="CQ5" t="str">
            <v>Trụ BTLT 10,5m</v>
          </cell>
          <cell r="CR5" t="str">
            <v>Trụ BTLT 12m</v>
          </cell>
          <cell r="CS5" t="str">
            <v>Boulon móc 16x250</v>
          </cell>
          <cell r="CT5" t="str">
            <v>Boulon 16x250</v>
          </cell>
          <cell r="CU5" t="str">
            <v>Tháo (lắp) bộ đà lệch 2,1m</v>
          </cell>
          <cell r="CV5" t="str">
            <v>Tháo (lắp) bộ đà lệch 2m</v>
          </cell>
          <cell r="CW5" t="str">
            <v>Tháo (lắp) rack 4</v>
          </cell>
          <cell r="CX5" t="str">
            <v>Tháo (lắp) bộ đỡ dây cáp ABC</v>
          </cell>
          <cell r="CY5" t="str">
            <v>Dây AC50mm2</v>
          </cell>
          <cell r="CZ5" t="str">
            <v>Tháo lắp điện kế 1 pha</v>
          </cell>
          <cell r="DA5" t="str">
            <v>GHI CHÚ</v>
          </cell>
        </row>
        <row r="6">
          <cell r="B6" t="str">
            <v>TT1P</v>
          </cell>
          <cell r="C6" t="str">
            <v>Nhánh 1P Đường Bến Cái Sìn - Ấp 5 xã Long Thọ (Long Thọ 15)</v>
          </cell>
        </row>
        <row r="7">
          <cell r="C7" t="str">
            <v>152</v>
          </cell>
          <cell r="J7" t="str">
            <v>TDT</v>
          </cell>
          <cell r="M7" t="str">
            <v>HH</v>
          </cell>
          <cell r="BI7">
            <v>1</v>
          </cell>
          <cell r="BP7">
            <v>1</v>
          </cell>
          <cell r="BS7">
            <v>1</v>
          </cell>
          <cell r="BT7">
            <v>1</v>
          </cell>
          <cell r="BV7">
            <v>2</v>
          </cell>
          <cell r="BY7">
            <v>2</v>
          </cell>
        </row>
        <row r="8">
          <cell r="C8" t="str">
            <v>152/01</v>
          </cell>
          <cell r="D8">
            <v>20</v>
          </cell>
          <cell r="E8">
            <v>20</v>
          </cell>
          <cell r="G8">
            <v>20</v>
          </cell>
          <cell r="J8" t="str">
            <v>2DT</v>
          </cell>
          <cell r="M8">
            <v>2</v>
          </cell>
          <cell r="AB8">
            <v>1</v>
          </cell>
          <cell r="AZ8">
            <v>1</v>
          </cell>
          <cell r="BC8">
            <v>1</v>
          </cell>
          <cell r="BD8">
            <v>1</v>
          </cell>
          <cell r="BI8">
            <v>2</v>
          </cell>
          <cell r="BT8">
            <v>2</v>
          </cell>
          <cell r="BZ8">
            <v>1</v>
          </cell>
          <cell r="CC8">
            <v>2</v>
          </cell>
          <cell r="CF8">
            <v>0.3</v>
          </cell>
          <cell r="CH8">
            <v>2</v>
          </cell>
          <cell r="CK8">
            <v>1</v>
          </cell>
          <cell r="CM8">
            <v>1</v>
          </cell>
          <cell r="CS8">
            <v>1</v>
          </cell>
          <cell r="CT8">
            <v>1</v>
          </cell>
        </row>
        <row r="9">
          <cell r="C9" t="str">
            <v>152/02</v>
          </cell>
          <cell r="D9">
            <v>31.6</v>
          </cell>
          <cell r="E9">
            <v>31.6</v>
          </cell>
          <cell r="G9">
            <v>31.6</v>
          </cell>
          <cell r="J9" t="str">
            <v>T</v>
          </cell>
          <cell r="M9">
            <v>1</v>
          </cell>
          <cell r="V9">
            <v>1</v>
          </cell>
          <cell r="BA9">
            <v>1</v>
          </cell>
          <cell r="BC9">
            <v>1</v>
          </cell>
          <cell r="BD9">
            <v>1</v>
          </cell>
          <cell r="BK9">
            <v>1</v>
          </cell>
          <cell r="CH9">
            <v>2</v>
          </cell>
          <cell r="CO9">
            <v>1</v>
          </cell>
          <cell r="CT9">
            <v>2</v>
          </cell>
          <cell r="CW9">
            <v>2</v>
          </cell>
        </row>
        <row r="10">
          <cell r="C10" t="str">
            <v>152/03</v>
          </cell>
          <cell r="D10">
            <v>37.6</v>
          </cell>
          <cell r="E10">
            <v>37.6</v>
          </cell>
          <cell r="G10">
            <v>37.6</v>
          </cell>
          <cell r="J10" t="str">
            <v>T</v>
          </cell>
          <cell r="M10">
            <v>1</v>
          </cell>
          <cell r="V10">
            <v>1</v>
          </cell>
          <cell r="BA10">
            <v>1</v>
          </cell>
          <cell r="BC10">
            <v>1</v>
          </cell>
          <cell r="BD10">
            <v>1</v>
          </cell>
          <cell r="BK10">
            <v>1</v>
          </cell>
          <cell r="CH10">
            <v>2</v>
          </cell>
          <cell r="CO10">
            <v>1</v>
          </cell>
          <cell r="CW10">
            <v>1</v>
          </cell>
          <cell r="CZ10">
            <v>2</v>
          </cell>
        </row>
        <row r="11">
          <cell r="C11" t="str">
            <v>152/04</v>
          </cell>
          <cell r="D11">
            <v>40.299999999999997</v>
          </cell>
          <cell r="E11">
            <v>40.299999999999997</v>
          </cell>
          <cell r="G11">
            <v>40.299999999999997</v>
          </cell>
          <cell r="J11" t="str">
            <v>T</v>
          </cell>
          <cell r="M11">
            <v>1</v>
          </cell>
          <cell r="V11">
            <v>1</v>
          </cell>
          <cell r="BA11">
            <v>1</v>
          </cell>
          <cell r="BC11">
            <v>1</v>
          </cell>
          <cell r="BD11">
            <v>1</v>
          </cell>
          <cell r="BK11">
            <v>1</v>
          </cell>
          <cell r="CH11">
            <v>2</v>
          </cell>
          <cell r="CO11">
            <v>1</v>
          </cell>
          <cell r="CW11">
            <v>1</v>
          </cell>
          <cell r="CZ11">
            <v>4</v>
          </cell>
        </row>
        <row r="12">
          <cell r="C12" t="str">
            <v>152/05</v>
          </cell>
          <cell r="D12">
            <v>40</v>
          </cell>
          <cell r="E12">
            <v>40</v>
          </cell>
          <cell r="G12">
            <v>40</v>
          </cell>
          <cell r="J12" t="str">
            <v>T</v>
          </cell>
          <cell r="M12">
            <v>1</v>
          </cell>
          <cell r="V12">
            <v>1</v>
          </cell>
          <cell r="BA12">
            <v>1</v>
          </cell>
          <cell r="BC12">
            <v>1</v>
          </cell>
          <cell r="BD12">
            <v>1</v>
          </cell>
          <cell r="BK12">
            <v>1</v>
          </cell>
          <cell r="CH12">
            <v>2</v>
          </cell>
          <cell r="CO12">
            <v>1</v>
          </cell>
          <cell r="CW12">
            <v>1</v>
          </cell>
          <cell r="CZ12">
            <v>4</v>
          </cell>
        </row>
        <row r="13">
          <cell r="C13" t="str">
            <v>152/06</v>
          </cell>
          <cell r="D13">
            <v>39.5</v>
          </cell>
          <cell r="E13">
            <v>39.5</v>
          </cell>
          <cell r="G13">
            <v>39.5</v>
          </cell>
          <cell r="J13" t="str">
            <v>DT</v>
          </cell>
          <cell r="M13">
            <v>2</v>
          </cell>
          <cell r="AB13">
            <v>1</v>
          </cell>
          <cell r="BI13">
            <v>1</v>
          </cell>
          <cell r="BT13">
            <v>1</v>
          </cell>
          <cell r="CH13">
            <v>2</v>
          </cell>
          <cell r="CO13">
            <v>1</v>
          </cell>
          <cell r="CW13">
            <v>1</v>
          </cell>
          <cell r="CZ13">
            <v>3</v>
          </cell>
        </row>
        <row r="14">
          <cell r="C14" t="str">
            <v>009</v>
          </cell>
          <cell r="E14">
            <v>0</v>
          </cell>
          <cell r="G14">
            <v>0</v>
          </cell>
          <cell r="J14" t="str">
            <v>I</v>
          </cell>
        </row>
        <row r="15">
          <cell r="C15" t="str">
            <v>010</v>
          </cell>
          <cell r="E15">
            <v>0</v>
          </cell>
          <cell r="G15">
            <v>0</v>
          </cell>
          <cell r="J15" t="str">
            <v>G</v>
          </cell>
        </row>
        <row r="16">
          <cell r="C16" t="str">
            <v>011</v>
          </cell>
          <cell r="E16">
            <v>0</v>
          </cell>
          <cell r="G16">
            <v>0</v>
          </cell>
          <cell r="J16" t="str">
            <v>2DT</v>
          </cell>
        </row>
        <row r="17">
          <cell r="C17" t="str">
            <v>012</v>
          </cell>
          <cell r="E17">
            <v>0</v>
          </cell>
          <cell r="G17">
            <v>0</v>
          </cell>
          <cell r="J17" t="str">
            <v>2DT</v>
          </cell>
        </row>
        <row r="18">
          <cell r="C18" t="str">
            <v>013</v>
          </cell>
          <cell r="E18">
            <v>0</v>
          </cell>
          <cell r="G18">
            <v>0</v>
          </cell>
          <cell r="J18" t="str">
            <v>G</v>
          </cell>
        </row>
        <row r="19">
          <cell r="C19" t="str">
            <v>014</v>
          </cell>
          <cell r="E19">
            <v>0</v>
          </cell>
          <cell r="G19">
            <v>0</v>
          </cell>
          <cell r="J19" t="str">
            <v>G</v>
          </cell>
        </row>
        <row r="20">
          <cell r="C20" t="str">
            <v>015</v>
          </cell>
          <cell r="E20">
            <v>0</v>
          </cell>
          <cell r="G20">
            <v>0</v>
          </cell>
          <cell r="J20" t="str">
            <v>G</v>
          </cell>
        </row>
        <row r="21">
          <cell r="C21" t="str">
            <v>016</v>
          </cell>
          <cell r="E21">
            <v>0</v>
          </cell>
          <cell r="G21">
            <v>0</v>
          </cell>
          <cell r="J21" t="str">
            <v>I</v>
          </cell>
        </row>
        <row r="22">
          <cell r="C22" t="str">
            <v>017</v>
          </cell>
          <cell r="E22">
            <v>0</v>
          </cell>
          <cell r="G22">
            <v>0</v>
          </cell>
          <cell r="J22" t="str">
            <v>G</v>
          </cell>
        </row>
        <row r="23">
          <cell r="C23" t="str">
            <v>018</v>
          </cell>
          <cell r="E23">
            <v>0</v>
          </cell>
          <cell r="G23">
            <v>0</v>
          </cell>
          <cell r="J23" t="str">
            <v>I</v>
          </cell>
        </row>
        <row r="24">
          <cell r="C24" t="str">
            <v>019</v>
          </cell>
          <cell r="E24">
            <v>0</v>
          </cell>
          <cell r="G24">
            <v>0</v>
          </cell>
          <cell r="J24" t="str">
            <v>2DT</v>
          </cell>
        </row>
        <row r="25">
          <cell r="C25" t="str">
            <v>020</v>
          </cell>
          <cell r="E25">
            <v>0</v>
          </cell>
          <cell r="G25">
            <v>0</v>
          </cell>
          <cell r="J25" t="str">
            <v>G</v>
          </cell>
        </row>
        <row r="26">
          <cell r="C26" t="str">
            <v>021</v>
          </cell>
          <cell r="E26">
            <v>0</v>
          </cell>
          <cell r="G26">
            <v>0</v>
          </cell>
          <cell r="J26" t="str">
            <v>DT</v>
          </cell>
        </row>
        <row r="28">
          <cell r="C28" t="str">
            <v>Cộng 1:</v>
          </cell>
          <cell r="D28">
            <v>209</v>
          </cell>
          <cell r="E28">
            <v>209</v>
          </cell>
          <cell r="F28">
            <v>0</v>
          </cell>
          <cell r="G28">
            <v>209</v>
          </cell>
          <cell r="H28">
            <v>0</v>
          </cell>
          <cell r="I28">
            <v>0</v>
          </cell>
          <cell r="K28">
            <v>0</v>
          </cell>
          <cell r="L28">
            <v>0</v>
          </cell>
          <cell r="M28">
            <v>8</v>
          </cell>
          <cell r="N28">
            <v>0</v>
          </cell>
          <cell r="O28">
            <v>0</v>
          </cell>
          <cell r="P28">
            <v>0</v>
          </cell>
          <cell r="Q28">
            <v>0</v>
          </cell>
          <cell r="R28">
            <v>0</v>
          </cell>
          <cell r="S28">
            <v>0</v>
          </cell>
          <cell r="T28">
            <v>0</v>
          </cell>
          <cell r="U28">
            <v>0</v>
          </cell>
          <cell r="V28">
            <v>4</v>
          </cell>
          <cell r="W28">
            <v>0</v>
          </cell>
          <cell r="X28">
            <v>0</v>
          </cell>
          <cell r="Y28">
            <v>0</v>
          </cell>
          <cell r="Z28">
            <v>0</v>
          </cell>
          <cell r="AA28">
            <v>0</v>
          </cell>
          <cell r="AB28">
            <v>2</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1</v>
          </cell>
          <cell r="BA28">
            <v>4</v>
          </cell>
          <cell r="BB28">
            <v>0</v>
          </cell>
          <cell r="BC28">
            <v>5</v>
          </cell>
          <cell r="BD28">
            <v>5</v>
          </cell>
          <cell r="BE28">
            <v>0</v>
          </cell>
          <cell r="BF28">
            <v>0</v>
          </cell>
          <cell r="BG28">
            <v>0</v>
          </cell>
          <cell r="BH28">
            <v>0</v>
          </cell>
          <cell r="BI28">
            <v>4</v>
          </cell>
          <cell r="BJ28">
            <v>0</v>
          </cell>
          <cell r="BK28">
            <v>4</v>
          </cell>
          <cell r="BL28">
            <v>0</v>
          </cell>
          <cell r="BM28">
            <v>0</v>
          </cell>
          <cell r="BN28">
            <v>0</v>
          </cell>
          <cell r="BO28">
            <v>0</v>
          </cell>
          <cell r="BP28">
            <v>1</v>
          </cell>
          <cell r="BQ28">
            <v>0</v>
          </cell>
          <cell r="BR28">
            <v>0</v>
          </cell>
          <cell r="BS28">
            <v>1</v>
          </cell>
          <cell r="BT28">
            <v>4</v>
          </cell>
          <cell r="BU28">
            <v>0</v>
          </cell>
          <cell r="BV28">
            <v>2</v>
          </cell>
          <cell r="BW28">
            <v>0</v>
          </cell>
          <cell r="BX28">
            <v>0</v>
          </cell>
          <cell r="BY28">
            <v>2</v>
          </cell>
          <cell r="BZ28">
            <v>1</v>
          </cell>
          <cell r="CA28">
            <v>0</v>
          </cell>
          <cell r="CB28">
            <v>0</v>
          </cell>
          <cell r="CC28">
            <v>2</v>
          </cell>
          <cell r="CD28">
            <v>0</v>
          </cell>
          <cell r="CE28">
            <v>0</v>
          </cell>
          <cell r="CF28">
            <v>0.3</v>
          </cell>
          <cell r="CG28">
            <v>0</v>
          </cell>
          <cell r="CH28">
            <v>12</v>
          </cell>
          <cell r="CI28">
            <v>0</v>
          </cell>
          <cell r="CJ28">
            <v>0</v>
          </cell>
          <cell r="CK28">
            <v>1</v>
          </cell>
          <cell r="CL28">
            <v>0</v>
          </cell>
          <cell r="CM28">
            <v>1</v>
          </cell>
          <cell r="CN28">
            <v>0</v>
          </cell>
          <cell r="CO28">
            <v>5</v>
          </cell>
          <cell r="CP28">
            <v>0</v>
          </cell>
          <cell r="CQ28">
            <v>0</v>
          </cell>
          <cell r="CR28">
            <v>0</v>
          </cell>
          <cell r="CS28">
            <v>1</v>
          </cell>
          <cell r="CT28">
            <v>3</v>
          </cell>
          <cell r="CU28">
            <v>0</v>
          </cell>
          <cell r="CV28">
            <v>0</v>
          </cell>
          <cell r="CW28">
            <v>6</v>
          </cell>
          <cell r="CX28">
            <v>0</v>
          </cell>
          <cell r="CY28">
            <v>0</v>
          </cell>
          <cell r="CZ28">
            <v>13</v>
          </cell>
        </row>
        <row r="29">
          <cell r="B29" t="str">
            <v>TT1P-2</v>
          </cell>
          <cell r="C29" t="str">
            <v>Nhánh 1P Ấp Phú Tân (Phú Đông 8A)</v>
          </cell>
        </row>
        <row r="30">
          <cell r="C30" t="str">
            <v>115A</v>
          </cell>
          <cell r="J30" t="str">
            <v>T-DT</v>
          </cell>
          <cell r="M30">
            <v>1</v>
          </cell>
          <cell r="X30">
            <v>1</v>
          </cell>
          <cell r="BA30">
            <v>1</v>
          </cell>
          <cell r="BC30">
            <v>1</v>
          </cell>
          <cell r="BD30">
            <v>1</v>
          </cell>
          <cell r="BG30">
            <v>1</v>
          </cell>
          <cell r="BO30">
            <v>1</v>
          </cell>
          <cell r="BQ30">
            <v>1</v>
          </cell>
          <cell r="BR30">
            <v>1</v>
          </cell>
          <cell r="BT30">
            <v>1</v>
          </cell>
          <cell r="BV30">
            <v>4</v>
          </cell>
          <cell r="CF30">
            <v>0.3</v>
          </cell>
          <cell r="CH30">
            <v>2</v>
          </cell>
          <cell r="CK30">
            <v>2</v>
          </cell>
          <cell r="CM30">
            <v>1</v>
          </cell>
        </row>
        <row r="31">
          <cell r="C31" t="str">
            <v>01</v>
          </cell>
          <cell r="D31">
            <v>37</v>
          </cell>
          <cell r="E31">
            <v>37</v>
          </cell>
          <cell r="G31">
            <v>37</v>
          </cell>
          <cell r="J31" t="str">
            <v>2DT</v>
          </cell>
          <cell r="P31">
            <v>1</v>
          </cell>
          <cell r="AF31">
            <v>1</v>
          </cell>
          <cell r="AL31">
            <v>1</v>
          </cell>
          <cell r="AO31">
            <v>1</v>
          </cell>
          <cell r="BC31">
            <v>1</v>
          </cell>
          <cell r="BD31">
            <v>1</v>
          </cell>
          <cell r="BG31">
            <v>2</v>
          </cell>
          <cell r="BT31">
            <v>2</v>
          </cell>
        </row>
        <row r="32">
          <cell r="C32" t="str">
            <v>02</v>
          </cell>
          <cell r="D32">
            <v>24</v>
          </cell>
          <cell r="E32">
            <v>24</v>
          </cell>
          <cell r="G32">
            <v>24</v>
          </cell>
          <cell r="J32" t="str">
            <v>T</v>
          </cell>
          <cell r="N32">
            <v>1</v>
          </cell>
          <cell r="X32">
            <v>1</v>
          </cell>
          <cell r="BA32">
            <v>1</v>
          </cell>
          <cell r="BC32">
            <v>1</v>
          </cell>
          <cell r="BD32">
            <v>1</v>
          </cell>
          <cell r="BK32">
            <v>1</v>
          </cell>
          <cell r="CH32">
            <v>2</v>
          </cell>
          <cell r="CM32">
            <v>1</v>
          </cell>
        </row>
        <row r="33">
          <cell r="C33" t="str">
            <v>03</v>
          </cell>
          <cell r="D33">
            <v>40</v>
          </cell>
          <cell r="E33">
            <v>40</v>
          </cell>
          <cell r="G33">
            <v>40</v>
          </cell>
          <cell r="J33" t="str">
            <v>T</v>
          </cell>
          <cell r="N33">
            <v>1</v>
          </cell>
          <cell r="X33">
            <v>1</v>
          </cell>
          <cell r="BA33">
            <v>1</v>
          </cell>
          <cell r="BC33">
            <v>1</v>
          </cell>
          <cell r="BD33">
            <v>1</v>
          </cell>
          <cell r="BK33">
            <v>1</v>
          </cell>
          <cell r="CH33">
            <v>2</v>
          </cell>
          <cell r="CM33">
            <v>1</v>
          </cell>
        </row>
        <row r="34">
          <cell r="C34" t="str">
            <v>04</v>
          </cell>
          <cell r="D34">
            <v>40</v>
          </cell>
          <cell r="E34">
            <v>40</v>
          </cell>
          <cell r="G34">
            <v>40</v>
          </cell>
          <cell r="J34" t="str">
            <v>T</v>
          </cell>
          <cell r="N34">
            <v>1</v>
          </cell>
          <cell r="X34">
            <v>1</v>
          </cell>
          <cell r="BA34">
            <v>1</v>
          </cell>
          <cell r="BC34">
            <v>1</v>
          </cell>
          <cell r="BD34">
            <v>1</v>
          </cell>
          <cell r="BK34">
            <v>1</v>
          </cell>
          <cell r="CH34">
            <v>2</v>
          </cell>
          <cell r="CM34">
            <v>1</v>
          </cell>
        </row>
        <row r="35">
          <cell r="C35" t="str">
            <v>05</v>
          </cell>
          <cell r="D35">
            <v>40</v>
          </cell>
          <cell r="E35">
            <v>40</v>
          </cell>
          <cell r="G35">
            <v>40</v>
          </cell>
          <cell r="J35" t="str">
            <v>T</v>
          </cell>
          <cell r="N35">
            <v>1</v>
          </cell>
          <cell r="X35">
            <v>1</v>
          </cell>
          <cell r="AT35">
            <v>1</v>
          </cell>
          <cell r="BA35">
            <v>1</v>
          </cell>
          <cell r="BC35">
            <v>1</v>
          </cell>
          <cell r="BD35">
            <v>1</v>
          </cell>
          <cell r="BK35">
            <v>1</v>
          </cell>
          <cell r="CH35">
            <v>2</v>
          </cell>
          <cell r="CM35">
            <v>1</v>
          </cell>
        </row>
        <row r="36">
          <cell r="C36" t="str">
            <v>06</v>
          </cell>
          <cell r="D36">
            <v>40</v>
          </cell>
          <cell r="E36">
            <v>40</v>
          </cell>
          <cell r="G36">
            <v>40</v>
          </cell>
          <cell r="J36" t="str">
            <v>2DT</v>
          </cell>
          <cell r="N36">
            <v>1</v>
          </cell>
          <cell r="X36">
            <v>1</v>
          </cell>
          <cell r="AZ36">
            <v>1</v>
          </cell>
          <cell r="BG36">
            <v>2</v>
          </cell>
          <cell r="BK36">
            <v>1</v>
          </cell>
          <cell r="BO36">
            <v>1</v>
          </cell>
          <cell r="BQ36">
            <v>1</v>
          </cell>
          <cell r="BR36">
            <v>1</v>
          </cell>
          <cell r="BZ36">
            <v>1</v>
          </cell>
          <cell r="CC36">
            <v>1</v>
          </cell>
          <cell r="CF36">
            <v>0.3</v>
          </cell>
          <cell r="CH36">
            <v>2</v>
          </cell>
          <cell r="CK36">
            <v>2</v>
          </cell>
          <cell r="CM36">
            <v>1</v>
          </cell>
        </row>
        <row r="37">
          <cell r="C37" t="str">
            <v>07</v>
          </cell>
          <cell r="D37">
            <v>40</v>
          </cell>
          <cell r="E37">
            <v>40</v>
          </cell>
          <cell r="G37">
            <v>40</v>
          </cell>
          <cell r="J37" t="str">
            <v>T</v>
          </cell>
          <cell r="N37">
            <v>1</v>
          </cell>
          <cell r="X37">
            <v>1</v>
          </cell>
          <cell r="BA37">
            <v>1</v>
          </cell>
          <cell r="BC37">
            <v>1</v>
          </cell>
          <cell r="BD37">
            <v>1</v>
          </cell>
          <cell r="BK37">
            <v>1</v>
          </cell>
          <cell r="CH37">
            <v>2</v>
          </cell>
          <cell r="CM37">
            <v>1</v>
          </cell>
        </row>
        <row r="38">
          <cell r="C38" t="str">
            <v>08</v>
          </cell>
          <cell r="D38">
            <v>40</v>
          </cell>
          <cell r="E38">
            <v>40</v>
          </cell>
          <cell r="G38">
            <v>40</v>
          </cell>
          <cell r="J38" t="str">
            <v>T</v>
          </cell>
          <cell r="N38">
            <v>1</v>
          </cell>
          <cell r="X38">
            <v>1</v>
          </cell>
          <cell r="BA38">
            <v>1</v>
          </cell>
          <cell r="BC38">
            <v>1</v>
          </cell>
          <cell r="BD38">
            <v>1</v>
          </cell>
          <cell r="BK38">
            <v>1</v>
          </cell>
          <cell r="CH38">
            <v>2</v>
          </cell>
          <cell r="CM38">
            <v>1</v>
          </cell>
        </row>
        <row r="39">
          <cell r="C39" t="str">
            <v>09</v>
          </cell>
          <cell r="D39">
            <v>40</v>
          </cell>
          <cell r="E39">
            <v>40</v>
          </cell>
          <cell r="G39">
            <v>40</v>
          </cell>
          <cell r="J39" t="str">
            <v>T</v>
          </cell>
          <cell r="N39">
            <v>1</v>
          </cell>
          <cell r="X39">
            <v>1</v>
          </cell>
          <cell r="BA39">
            <v>1</v>
          </cell>
          <cell r="BC39">
            <v>1</v>
          </cell>
          <cell r="BD39">
            <v>1</v>
          </cell>
          <cell r="BK39">
            <v>1</v>
          </cell>
          <cell r="CH39">
            <v>2</v>
          </cell>
          <cell r="CM39">
            <v>1</v>
          </cell>
        </row>
        <row r="40">
          <cell r="C40" t="str">
            <v>10</v>
          </cell>
          <cell r="D40">
            <v>40</v>
          </cell>
          <cell r="E40">
            <v>40</v>
          </cell>
          <cell r="G40">
            <v>40</v>
          </cell>
          <cell r="J40" t="str">
            <v>T</v>
          </cell>
          <cell r="N40">
            <v>1</v>
          </cell>
          <cell r="X40">
            <v>1</v>
          </cell>
          <cell r="AT40">
            <v>1</v>
          </cell>
          <cell r="BA40">
            <v>1</v>
          </cell>
          <cell r="BC40">
            <v>1</v>
          </cell>
          <cell r="BD40">
            <v>1</v>
          </cell>
          <cell r="BK40">
            <v>1</v>
          </cell>
          <cell r="CH40">
            <v>2</v>
          </cell>
          <cell r="CM40">
            <v>1</v>
          </cell>
        </row>
        <row r="41">
          <cell r="C41" t="str">
            <v>11</v>
          </cell>
          <cell r="D41">
            <v>40</v>
          </cell>
          <cell r="E41">
            <v>40</v>
          </cell>
          <cell r="G41">
            <v>40</v>
          </cell>
          <cell r="J41" t="str">
            <v>T</v>
          </cell>
          <cell r="N41">
            <v>1</v>
          </cell>
          <cell r="X41">
            <v>1</v>
          </cell>
          <cell r="BA41">
            <v>1</v>
          </cell>
          <cell r="BC41">
            <v>1</v>
          </cell>
          <cell r="BD41">
            <v>1</v>
          </cell>
          <cell r="BK41">
            <v>1</v>
          </cell>
          <cell r="CH41">
            <v>2</v>
          </cell>
          <cell r="CM41">
            <v>1</v>
          </cell>
        </row>
        <row r="42">
          <cell r="C42" t="str">
            <v>12</v>
          </cell>
          <cell r="D42">
            <v>40</v>
          </cell>
          <cell r="E42">
            <v>40</v>
          </cell>
          <cell r="G42">
            <v>40</v>
          </cell>
          <cell r="J42" t="str">
            <v>T</v>
          </cell>
          <cell r="N42">
            <v>1</v>
          </cell>
          <cell r="X42">
            <v>1</v>
          </cell>
          <cell r="BA42">
            <v>1</v>
          </cell>
          <cell r="BC42">
            <v>1</v>
          </cell>
          <cell r="BD42">
            <v>1</v>
          </cell>
          <cell r="BK42">
            <v>1</v>
          </cell>
          <cell r="CH42">
            <v>2</v>
          </cell>
          <cell r="CM42">
            <v>1</v>
          </cell>
        </row>
        <row r="43">
          <cell r="C43" t="str">
            <v>13</v>
          </cell>
          <cell r="D43">
            <v>40</v>
          </cell>
          <cell r="E43">
            <v>40</v>
          </cell>
          <cell r="G43">
            <v>40</v>
          </cell>
          <cell r="J43" t="str">
            <v>T</v>
          </cell>
          <cell r="N43">
            <v>1</v>
          </cell>
          <cell r="X43">
            <v>1</v>
          </cell>
          <cell r="BA43">
            <v>1</v>
          </cell>
          <cell r="BC43">
            <v>1</v>
          </cell>
          <cell r="BD43">
            <v>1</v>
          </cell>
          <cell r="BK43">
            <v>1</v>
          </cell>
          <cell r="CH43">
            <v>2</v>
          </cell>
          <cell r="CM43">
            <v>1</v>
          </cell>
        </row>
        <row r="44">
          <cell r="C44" t="str">
            <v>14</v>
          </cell>
          <cell r="D44">
            <v>40</v>
          </cell>
          <cell r="E44">
            <v>40</v>
          </cell>
          <cell r="G44">
            <v>40</v>
          </cell>
          <cell r="J44" t="str">
            <v>T</v>
          </cell>
          <cell r="N44">
            <v>1</v>
          </cell>
          <cell r="X44">
            <v>1</v>
          </cell>
          <cell r="BA44">
            <v>1</v>
          </cell>
          <cell r="BC44">
            <v>1</v>
          </cell>
          <cell r="BD44">
            <v>1</v>
          </cell>
          <cell r="BK44">
            <v>1</v>
          </cell>
          <cell r="CH44">
            <v>2</v>
          </cell>
          <cell r="CM44">
            <v>1</v>
          </cell>
        </row>
        <row r="45">
          <cell r="C45" t="str">
            <v>15</v>
          </cell>
          <cell r="D45">
            <v>40</v>
          </cell>
          <cell r="E45">
            <v>40</v>
          </cell>
          <cell r="G45">
            <v>40</v>
          </cell>
          <cell r="J45" t="str">
            <v>T</v>
          </cell>
          <cell r="N45">
            <v>1</v>
          </cell>
          <cell r="X45">
            <v>1</v>
          </cell>
          <cell r="BA45">
            <v>1</v>
          </cell>
          <cell r="BC45">
            <v>1</v>
          </cell>
          <cell r="BD45">
            <v>1</v>
          </cell>
          <cell r="BK45">
            <v>1</v>
          </cell>
          <cell r="CH45">
            <v>2</v>
          </cell>
          <cell r="CM45">
            <v>1</v>
          </cell>
        </row>
        <row r="46">
          <cell r="C46" t="str">
            <v>16</v>
          </cell>
          <cell r="D46">
            <v>34.299999999999997</v>
          </cell>
          <cell r="E46">
            <v>34.299999999999997</v>
          </cell>
          <cell r="G46">
            <v>34.299999999999997</v>
          </cell>
          <cell r="J46" t="str">
            <v>DT</v>
          </cell>
          <cell r="N46">
            <v>1</v>
          </cell>
          <cell r="X46">
            <v>1</v>
          </cell>
          <cell r="AJ46">
            <v>1</v>
          </cell>
          <cell r="AO46">
            <v>1</v>
          </cell>
          <cell r="BG46">
            <v>1</v>
          </cell>
          <cell r="BT46">
            <v>1</v>
          </cell>
          <cell r="CH46">
            <v>2</v>
          </cell>
          <cell r="CM46">
            <v>1</v>
          </cell>
        </row>
        <row r="52">
          <cell r="C52" t="str">
            <v>Cộng 2:</v>
          </cell>
          <cell r="D52">
            <v>615.29999999999995</v>
          </cell>
          <cell r="E52">
            <v>615.29999999999995</v>
          </cell>
          <cell r="F52">
            <v>0</v>
          </cell>
          <cell r="G52">
            <v>615.29999999999995</v>
          </cell>
          <cell r="H52">
            <v>0</v>
          </cell>
          <cell r="I52">
            <v>0</v>
          </cell>
          <cell r="K52">
            <v>0</v>
          </cell>
          <cell r="L52">
            <v>0</v>
          </cell>
          <cell r="M52">
            <v>1</v>
          </cell>
          <cell r="N52">
            <v>15</v>
          </cell>
          <cell r="O52">
            <v>0</v>
          </cell>
          <cell r="P52">
            <v>1</v>
          </cell>
          <cell r="Q52">
            <v>0</v>
          </cell>
          <cell r="R52">
            <v>0</v>
          </cell>
          <cell r="S52">
            <v>0</v>
          </cell>
          <cell r="T52">
            <v>0</v>
          </cell>
          <cell r="U52">
            <v>0</v>
          </cell>
          <cell r="V52">
            <v>0</v>
          </cell>
          <cell r="W52">
            <v>0</v>
          </cell>
          <cell r="X52">
            <v>16</v>
          </cell>
          <cell r="Y52">
            <v>0</v>
          </cell>
          <cell r="Z52">
            <v>0</v>
          </cell>
          <cell r="AA52">
            <v>0</v>
          </cell>
          <cell r="AB52">
            <v>0</v>
          </cell>
          <cell r="AC52">
            <v>0</v>
          </cell>
          <cell r="AD52">
            <v>0</v>
          </cell>
          <cell r="AE52">
            <v>0</v>
          </cell>
          <cell r="AF52">
            <v>1</v>
          </cell>
          <cell r="AG52">
            <v>0</v>
          </cell>
          <cell r="AH52">
            <v>0</v>
          </cell>
          <cell r="AI52">
            <v>0</v>
          </cell>
          <cell r="AJ52">
            <v>1</v>
          </cell>
          <cell r="AK52">
            <v>0</v>
          </cell>
          <cell r="AL52">
            <v>1</v>
          </cell>
          <cell r="AM52">
            <v>0</v>
          </cell>
          <cell r="AN52">
            <v>0</v>
          </cell>
          <cell r="AO52">
            <v>2</v>
          </cell>
          <cell r="AP52">
            <v>0</v>
          </cell>
          <cell r="AQ52">
            <v>0</v>
          </cell>
          <cell r="AR52">
            <v>0</v>
          </cell>
          <cell r="AS52">
            <v>0</v>
          </cell>
          <cell r="AT52">
            <v>2</v>
          </cell>
          <cell r="AU52">
            <v>0</v>
          </cell>
          <cell r="AV52">
            <v>0</v>
          </cell>
          <cell r="AW52">
            <v>0</v>
          </cell>
          <cell r="AX52">
            <v>0</v>
          </cell>
          <cell r="AY52">
            <v>0</v>
          </cell>
          <cell r="AZ52">
            <v>1</v>
          </cell>
          <cell r="BA52">
            <v>14</v>
          </cell>
          <cell r="BB52">
            <v>0</v>
          </cell>
          <cell r="BC52">
            <v>15</v>
          </cell>
          <cell r="BD52">
            <v>15</v>
          </cell>
          <cell r="BE52">
            <v>0</v>
          </cell>
          <cell r="BF52">
            <v>0</v>
          </cell>
          <cell r="BG52">
            <v>6</v>
          </cell>
          <cell r="BH52">
            <v>0</v>
          </cell>
          <cell r="BI52">
            <v>0</v>
          </cell>
          <cell r="BJ52">
            <v>0</v>
          </cell>
          <cell r="BK52">
            <v>14</v>
          </cell>
          <cell r="BL52">
            <v>0</v>
          </cell>
          <cell r="BM52">
            <v>0</v>
          </cell>
          <cell r="BN52">
            <v>0</v>
          </cell>
          <cell r="BO52">
            <v>2</v>
          </cell>
          <cell r="BP52">
            <v>0</v>
          </cell>
          <cell r="BQ52">
            <v>2</v>
          </cell>
          <cell r="BR52">
            <v>2</v>
          </cell>
          <cell r="BS52">
            <v>0</v>
          </cell>
          <cell r="BT52">
            <v>4</v>
          </cell>
          <cell r="BU52">
            <v>0</v>
          </cell>
          <cell r="BV52">
            <v>4</v>
          </cell>
          <cell r="BW52">
            <v>0</v>
          </cell>
          <cell r="BX52">
            <v>0</v>
          </cell>
          <cell r="BY52">
            <v>0</v>
          </cell>
          <cell r="BZ52">
            <v>1</v>
          </cell>
          <cell r="CA52">
            <v>0</v>
          </cell>
          <cell r="CB52">
            <v>0</v>
          </cell>
          <cell r="CC52">
            <v>1</v>
          </cell>
          <cell r="CD52">
            <v>0</v>
          </cell>
          <cell r="CE52">
            <v>0</v>
          </cell>
          <cell r="CF52">
            <v>0.6</v>
          </cell>
          <cell r="CG52">
            <v>0</v>
          </cell>
          <cell r="CH52">
            <v>32</v>
          </cell>
          <cell r="CI52">
            <v>0</v>
          </cell>
          <cell r="CJ52">
            <v>0</v>
          </cell>
          <cell r="CK52">
            <v>4</v>
          </cell>
          <cell r="CL52">
            <v>0</v>
          </cell>
          <cell r="CM52">
            <v>16</v>
          </cell>
          <cell r="CN52">
            <v>0</v>
          </cell>
          <cell r="CO52">
            <v>0</v>
          </cell>
          <cell r="CP52">
            <v>0</v>
          </cell>
          <cell r="CQ52">
            <v>0</v>
          </cell>
          <cell r="CR52">
            <v>0</v>
          </cell>
          <cell r="CS52">
            <v>0</v>
          </cell>
          <cell r="CT52">
            <v>0</v>
          </cell>
          <cell r="CU52">
            <v>0</v>
          </cell>
          <cell r="CV52">
            <v>0</v>
          </cell>
          <cell r="CW52">
            <v>0</v>
          </cell>
          <cell r="CX52">
            <v>0</v>
          </cell>
          <cell r="CY52">
            <v>0</v>
          </cell>
          <cell r="CZ52">
            <v>0</v>
          </cell>
        </row>
        <row r="53">
          <cell r="B53" t="str">
            <v>TT1P-3</v>
          </cell>
          <cell r="C53" t="str">
            <v xml:space="preserve">Tuyến tổ 3 ấp 7 </v>
          </cell>
        </row>
        <row r="54">
          <cell r="C54" t="str">
            <v>007a</v>
          </cell>
          <cell r="J54" t="str">
            <v>I-DT</v>
          </cell>
        </row>
        <row r="55">
          <cell r="C55" t="str">
            <v>001</v>
          </cell>
          <cell r="E55">
            <v>0</v>
          </cell>
          <cell r="G55">
            <v>0</v>
          </cell>
          <cell r="J55" t="str">
            <v>G</v>
          </cell>
        </row>
        <row r="56">
          <cell r="C56" t="str">
            <v>002</v>
          </cell>
          <cell r="E56">
            <v>0</v>
          </cell>
          <cell r="G56">
            <v>0</v>
          </cell>
          <cell r="J56" t="str">
            <v>G</v>
          </cell>
        </row>
        <row r="57">
          <cell r="C57" t="str">
            <v>003</v>
          </cell>
          <cell r="E57">
            <v>0</v>
          </cell>
          <cell r="G57">
            <v>0</v>
          </cell>
          <cell r="J57" t="str">
            <v>G</v>
          </cell>
        </row>
        <row r="58">
          <cell r="C58" t="str">
            <v>004</v>
          </cell>
          <cell r="E58">
            <v>0</v>
          </cell>
          <cell r="G58">
            <v>0</v>
          </cell>
          <cell r="J58" t="str">
            <v>2DT</v>
          </cell>
        </row>
        <row r="59">
          <cell r="C59" t="str">
            <v>005</v>
          </cell>
          <cell r="E59">
            <v>0</v>
          </cell>
          <cell r="G59">
            <v>0</v>
          </cell>
          <cell r="J59" t="str">
            <v>G</v>
          </cell>
        </row>
        <row r="60">
          <cell r="C60" t="str">
            <v>006</v>
          </cell>
          <cell r="E60">
            <v>0</v>
          </cell>
          <cell r="G60">
            <v>0</v>
          </cell>
          <cell r="J60" t="str">
            <v>G</v>
          </cell>
        </row>
        <row r="61">
          <cell r="C61" t="str">
            <v>007</v>
          </cell>
          <cell r="E61">
            <v>0</v>
          </cell>
          <cell r="G61">
            <v>0</v>
          </cell>
          <cell r="J61" t="str">
            <v>I</v>
          </cell>
        </row>
        <row r="62">
          <cell r="C62" t="str">
            <v>008</v>
          </cell>
          <cell r="E62">
            <v>0</v>
          </cell>
          <cell r="G62">
            <v>0</v>
          </cell>
          <cell r="J62" t="str">
            <v>I</v>
          </cell>
        </row>
        <row r="63">
          <cell r="C63" t="str">
            <v>009</v>
          </cell>
          <cell r="E63">
            <v>0</v>
          </cell>
          <cell r="G63">
            <v>0</v>
          </cell>
          <cell r="J63" t="str">
            <v>G</v>
          </cell>
        </row>
        <row r="64">
          <cell r="C64" t="str">
            <v>010</v>
          </cell>
          <cell r="E64">
            <v>0</v>
          </cell>
          <cell r="G64">
            <v>0</v>
          </cell>
          <cell r="J64" t="str">
            <v>2DT</v>
          </cell>
        </row>
        <row r="65">
          <cell r="C65" t="str">
            <v>011</v>
          </cell>
          <cell r="E65">
            <v>0</v>
          </cell>
          <cell r="G65">
            <v>0</v>
          </cell>
          <cell r="J65" t="str">
            <v>2DT</v>
          </cell>
        </row>
        <row r="66">
          <cell r="C66" t="str">
            <v>012</v>
          </cell>
          <cell r="E66">
            <v>0</v>
          </cell>
          <cell r="G66">
            <v>0</v>
          </cell>
          <cell r="J66" t="str">
            <v>I</v>
          </cell>
        </row>
        <row r="67">
          <cell r="C67" t="str">
            <v>013</v>
          </cell>
          <cell r="E67">
            <v>0</v>
          </cell>
          <cell r="G67">
            <v>0</v>
          </cell>
          <cell r="J67" t="str">
            <v>G</v>
          </cell>
        </row>
        <row r="68">
          <cell r="C68" t="str">
            <v>014</v>
          </cell>
          <cell r="E68">
            <v>0</v>
          </cell>
          <cell r="G68">
            <v>0</v>
          </cell>
          <cell r="J68" t="str">
            <v>G</v>
          </cell>
        </row>
        <row r="69">
          <cell r="C69" t="str">
            <v>015</v>
          </cell>
          <cell r="E69">
            <v>0</v>
          </cell>
          <cell r="G69">
            <v>0</v>
          </cell>
          <cell r="J69" t="str">
            <v>DT</v>
          </cell>
        </row>
        <row r="71">
          <cell r="C71" t="str">
            <v>Cộng 3:</v>
          </cell>
          <cell r="D71">
            <v>0</v>
          </cell>
          <cell r="E71">
            <v>0</v>
          </cell>
          <cell r="F71">
            <v>0</v>
          </cell>
          <cell r="G71">
            <v>0</v>
          </cell>
          <cell r="H71">
            <v>0</v>
          </cell>
          <cell r="I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row>
        <row r="73">
          <cell r="C73" t="str">
            <v>TỔNG</v>
          </cell>
          <cell r="D73">
            <v>824.3</v>
          </cell>
          <cell r="E73">
            <v>824.3</v>
          </cell>
          <cell r="F73">
            <v>0</v>
          </cell>
          <cell r="G73">
            <v>824.3</v>
          </cell>
          <cell r="H73">
            <v>0</v>
          </cell>
          <cell r="I73">
            <v>0</v>
          </cell>
          <cell r="K73">
            <v>0</v>
          </cell>
          <cell r="L73">
            <v>0</v>
          </cell>
          <cell r="M73">
            <v>9</v>
          </cell>
          <cell r="N73">
            <v>15</v>
          </cell>
          <cell r="O73">
            <v>0</v>
          </cell>
          <cell r="P73">
            <v>1</v>
          </cell>
          <cell r="Q73">
            <v>0</v>
          </cell>
          <cell r="R73">
            <v>0</v>
          </cell>
          <cell r="S73">
            <v>0</v>
          </cell>
          <cell r="T73">
            <v>0</v>
          </cell>
          <cell r="U73">
            <v>0</v>
          </cell>
          <cell r="V73">
            <v>4</v>
          </cell>
          <cell r="W73">
            <v>0</v>
          </cell>
          <cell r="X73">
            <v>16</v>
          </cell>
          <cell r="Y73">
            <v>0</v>
          </cell>
          <cell r="Z73">
            <v>0</v>
          </cell>
          <cell r="AA73">
            <v>0</v>
          </cell>
          <cell r="AB73">
            <v>2</v>
          </cell>
          <cell r="AC73">
            <v>0</v>
          </cell>
          <cell r="AD73">
            <v>0</v>
          </cell>
          <cell r="AE73">
            <v>0</v>
          </cell>
          <cell r="AF73">
            <v>1</v>
          </cell>
          <cell r="AG73">
            <v>0</v>
          </cell>
          <cell r="AH73">
            <v>0</v>
          </cell>
          <cell r="AI73">
            <v>0</v>
          </cell>
          <cell r="AJ73">
            <v>1</v>
          </cell>
          <cell r="AK73">
            <v>0</v>
          </cell>
          <cell r="AL73">
            <v>1</v>
          </cell>
          <cell r="AM73">
            <v>0</v>
          </cell>
          <cell r="AN73">
            <v>0</v>
          </cell>
          <cell r="AO73">
            <v>2</v>
          </cell>
          <cell r="AP73">
            <v>0</v>
          </cell>
          <cell r="AQ73">
            <v>0</v>
          </cell>
          <cell r="AR73">
            <v>0</v>
          </cell>
          <cell r="AS73">
            <v>0</v>
          </cell>
          <cell r="AT73">
            <v>2</v>
          </cell>
          <cell r="AU73">
            <v>0</v>
          </cell>
          <cell r="AV73">
            <v>0</v>
          </cell>
          <cell r="AW73">
            <v>0</v>
          </cell>
          <cell r="AX73">
            <v>0</v>
          </cell>
          <cell r="AY73">
            <v>0</v>
          </cell>
          <cell r="AZ73">
            <v>2</v>
          </cell>
          <cell r="BA73">
            <v>18</v>
          </cell>
          <cell r="BB73">
            <v>0</v>
          </cell>
          <cell r="BC73">
            <v>20</v>
          </cell>
          <cell r="BD73">
            <v>20</v>
          </cell>
          <cell r="BE73">
            <v>0</v>
          </cell>
          <cell r="BF73">
            <v>0</v>
          </cell>
          <cell r="BG73">
            <v>6</v>
          </cell>
          <cell r="BH73">
            <v>0</v>
          </cell>
          <cell r="BI73">
            <v>4</v>
          </cell>
          <cell r="BJ73">
            <v>0</v>
          </cell>
          <cell r="BK73">
            <v>18</v>
          </cell>
          <cell r="BL73">
            <v>0</v>
          </cell>
          <cell r="BM73">
            <v>0</v>
          </cell>
          <cell r="BN73">
            <v>0</v>
          </cell>
          <cell r="BO73">
            <v>2</v>
          </cell>
          <cell r="BP73">
            <v>1</v>
          </cell>
          <cell r="BQ73">
            <v>2</v>
          </cell>
          <cell r="BR73">
            <v>2</v>
          </cell>
          <cell r="BS73">
            <v>1</v>
          </cell>
          <cell r="BT73">
            <v>8</v>
          </cell>
          <cell r="BU73">
            <v>0</v>
          </cell>
          <cell r="BV73">
            <v>6</v>
          </cell>
          <cell r="BW73">
            <v>0</v>
          </cell>
          <cell r="BX73">
            <v>0</v>
          </cell>
          <cell r="BY73">
            <v>2</v>
          </cell>
          <cell r="BZ73">
            <v>2</v>
          </cell>
          <cell r="CA73">
            <v>0</v>
          </cell>
          <cell r="CB73">
            <v>0</v>
          </cell>
          <cell r="CC73">
            <v>3</v>
          </cell>
          <cell r="CD73">
            <v>0</v>
          </cell>
          <cell r="CE73">
            <v>0</v>
          </cell>
          <cell r="CF73">
            <v>0.89999999999999991</v>
          </cell>
          <cell r="CG73">
            <v>0</v>
          </cell>
          <cell r="CH73">
            <v>44</v>
          </cell>
          <cell r="CI73">
            <v>0</v>
          </cell>
          <cell r="CJ73">
            <v>0</v>
          </cell>
          <cell r="CK73">
            <v>5</v>
          </cell>
          <cell r="CL73">
            <v>0</v>
          </cell>
          <cell r="CM73">
            <v>17</v>
          </cell>
          <cell r="CN73">
            <v>0</v>
          </cell>
          <cell r="CO73">
            <v>5</v>
          </cell>
          <cell r="CP73">
            <v>0</v>
          </cell>
          <cell r="CQ73">
            <v>0</v>
          </cell>
          <cell r="CR73">
            <v>0</v>
          </cell>
          <cell r="CS73">
            <v>1</v>
          </cell>
          <cell r="CT73">
            <v>3</v>
          </cell>
          <cell r="CU73">
            <v>0</v>
          </cell>
          <cell r="CV73">
            <v>0</v>
          </cell>
          <cell r="CW73">
            <v>6</v>
          </cell>
          <cell r="CX73">
            <v>0</v>
          </cell>
          <cell r="CY73">
            <v>0</v>
          </cell>
          <cell r="CZ73">
            <v>13</v>
          </cell>
        </row>
      </sheetData>
      <sheetData sheetId="25" refreshError="1">
        <row r="2">
          <cell r="H2">
            <v>31625</v>
          </cell>
        </row>
        <row r="4">
          <cell r="V4" t="str">
            <v>Mã máy</v>
          </cell>
          <cell r="W4" t="str">
            <v>Loại máy</v>
          </cell>
          <cell r="X4" t="str">
            <v>CP Khấu hao</v>
          </cell>
          <cell r="Y4" t="str">
            <v>CP Sửa chữa</v>
          </cell>
          <cell r="Z4" t="str">
            <v>CP Khác</v>
          </cell>
          <cell r="AA4" t="str">
            <v>Chi phí nhiên liệu</v>
          </cell>
          <cell r="AB4" t="str">
            <v>CP Tiền lương</v>
          </cell>
          <cell r="AC4" t="str">
            <v>Giá ca máy</v>
          </cell>
          <cell r="AD4" t="str">
            <v>Nguyên giá có VAT</v>
          </cell>
        </row>
        <row r="6">
          <cell r="B6">
            <v>1</v>
          </cell>
          <cell r="C6">
            <v>2</v>
          </cell>
          <cell r="D6">
            <v>3</v>
          </cell>
          <cell r="E6">
            <v>4</v>
          </cell>
          <cell r="F6">
            <v>5</v>
          </cell>
          <cell r="G6">
            <v>6</v>
          </cell>
          <cell r="H6">
            <v>7</v>
          </cell>
          <cell r="I6">
            <v>8</v>
          </cell>
          <cell r="V6" t="str">
            <v>CAU5T</v>
          </cell>
          <cell r="W6" t="str">
            <v>Ô tô tải gắn cần trục tải trọng 5T</v>
          </cell>
          <cell r="X6">
            <v>274704.54545454541</v>
          </cell>
          <cell r="Y6">
            <v>143456.81818181818</v>
          </cell>
          <cell r="Z6">
            <v>152613.63636363635</v>
          </cell>
          <cell r="AA6">
            <v>395483</v>
          </cell>
          <cell r="AB6">
            <v>212131</v>
          </cell>
          <cell r="AC6">
            <v>1462577</v>
          </cell>
          <cell r="AD6">
            <v>671500000</v>
          </cell>
        </row>
        <row r="7">
          <cell r="B7" t="str">
            <v>D12</v>
          </cell>
          <cell r="C7" t="str">
            <v>AG.42121</v>
          </cell>
          <cell r="D7" t="str">
            <v>Đà cản BTCT 1,2m</v>
          </cell>
          <cell r="E7" t="str">
            <v>cái</v>
          </cell>
          <cell r="F7">
            <v>320000</v>
          </cell>
          <cell r="G7">
            <v>62034</v>
          </cell>
          <cell r="H7">
            <v>0</v>
          </cell>
          <cell r="I7">
            <v>80</v>
          </cell>
          <cell r="V7" t="str">
            <v>CAU10T</v>
          </cell>
          <cell r="W7" t="str">
            <v>Ô tô tải gắn cần trục tải trọng 10T</v>
          </cell>
          <cell r="X7">
            <v>474054.54545454547</v>
          </cell>
          <cell r="Y7">
            <v>237027.27272727274</v>
          </cell>
          <cell r="Z7">
            <v>263363.63636363635</v>
          </cell>
          <cell r="AA7">
            <v>555749.25</v>
          </cell>
          <cell r="AB7">
            <v>457692</v>
          </cell>
          <cell r="AC7">
            <v>2025647</v>
          </cell>
          <cell r="AD7">
            <v>1158800000</v>
          </cell>
        </row>
        <row r="8">
          <cell r="B8" t="str">
            <v>D15</v>
          </cell>
          <cell r="C8" t="str">
            <v>AG.42131</v>
          </cell>
          <cell r="D8" t="str">
            <v>Đà cản BTCT 1,2m</v>
          </cell>
          <cell r="E8" t="str">
            <v>cái</v>
          </cell>
          <cell r="F8">
            <v>945000</v>
          </cell>
          <cell r="G8">
            <v>111661</v>
          </cell>
          <cell r="H8">
            <v>0</v>
          </cell>
          <cell r="I8">
            <v>150</v>
          </cell>
          <cell r="V8" t="str">
            <v>CAU10T</v>
          </cell>
          <cell r="W8" t="str">
            <v>Ô tô tải gắn cần trục tải trọng 10T</v>
          </cell>
          <cell r="X8">
            <v>474054.54545454547</v>
          </cell>
          <cell r="Y8">
            <v>237027.27272727274</v>
          </cell>
          <cell r="Z8">
            <v>263363.63636363635</v>
          </cell>
          <cell r="AA8">
            <v>555749.25</v>
          </cell>
          <cell r="AB8">
            <v>457692</v>
          </cell>
          <cell r="AC8">
            <v>2025647</v>
          </cell>
          <cell r="AD8">
            <v>1158800000</v>
          </cell>
        </row>
        <row r="9">
          <cell r="B9" t="str">
            <v>COM8001</v>
          </cell>
          <cell r="D9" t="str">
            <v>Đà hộp composite 75x75x6-800</v>
          </cell>
          <cell r="E9" t="str">
            <v>cái</v>
          </cell>
          <cell r="F9">
            <v>456000</v>
          </cell>
          <cell r="G9">
            <v>0</v>
          </cell>
          <cell r="H9">
            <v>0</v>
          </cell>
          <cell r="I9">
            <v>3.2</v>
          </cell>
          <cell r="V9" t="str">
            <v>MK110</v>
          </cell>
          <cell r="W9" t="str">
            <v>Máy kéo bánh xích 110CV</v>
          </cell>
          <cell r="X9">
            <v>258876.00000000003</v>
          </cell>
          <cell r="Y9">
            <v>81216</v>
          </cell>
          <cell r="Z9">
            <v>84600</v>
          </cell>
          <cell r="AA9">
            <v>592238.85</v>
          </cell>
          <cell r="AB9">
            <v>196154</v>
          </cell>
          <cell r="AC9">
            <v>1213085</v>
          </cell>
          <cell r="AD9">
            <v>33840000</v>
          </cell>
        </row>
        <row r="10">
          <cell r="B10" t="str">
            <v>COM800</v>
          </cell>
          <cell r="D10" t="str">
            <v>Đà hộp composite 110x80x5-800</v>
          </cell>
          <cell r="E10" t="str">
            <v>cái</v>
          </cell>
          <cell r="F10">
            <v>456000</v>
          </cell>
          <cell r="G10">
            <v>0</v>
          </cell>
          <cell r="H10">
            <v>0</v>
          </cell>
          <cell r="I10">
            <v>3.2</v>
          </cell>
          <cell r="V10" t="str">
            <v>MK110</v>
          </cell>
          <cell r="W10" t="str">
            <v>Máy kéo bánh xích 110CV</v>
          </cell>
          <cell r="X10">
            <v>258876.00000000003</v>
          </cell>
          <cell r="Y10">
            <v>81216</v>
          </cell>
          <cell r="Z10">
            <v>84600</v>
          </cell>
          <cell r="AA10">
            <v>592238.85</v>
          </cell>
          <cell r="AB10">
            <v>196154</v>
          </cell>
          <cell r="AC10">
            <v>1213085</v>
          </cell>
          <cell r="AD10">
            <v>33840000</v>
          </cell>
        </row>
        <row r="11">
          <cell r="B11" t="str">
            <v>CCOM800</v>
          </cell>
          <cell r="D11" t="str">
            <v>Thanh chống 10x40x720</v>
          </cell>
          <cell r="E11" t="str">
            <v>cái</v>
          </cell>
          <cell r="F11">
            <v>152000</v>
          </cell>
          <cell r="G11">
            <v>0</v>
          </cell>
          <cell r="H11">
            <v>0</v>
          </cell>
          <cell r="I11">
            <v>0.5</v>
          </cell>
          <cell r="P11" t="str">
            <v>MÃ SỐ</v>
          </cell>
          <cell r="Q11" t="str">
            <v>TÊN NHÂN CÔNG</v>
          </cell>
          <cell r="R11" t="str">
            <v>HỆ SỐ LƯƠNG(HCB)</v>
          </cell>
          <cell r="S11" t="str">
            <v>LƯƠNG CB(LNCxHCB)</v>
          </cell>
          <cell r="T11" t="str">
            <v>ĐƠN GIÁ NHÂN CÔNG</v>
          </cell>
          <cell r="V11" t="str">
            <v>MTR250</v>
          </cell>
          <cell r="W11" t="str">
            <v>Máy trộn bê tông 250 lít</v>
          </cell>
          <cell r="X11">
            <v>47909.090909090904</v>
          </cell>
          <cell r="Y11">
            <v>15570.454545454546</v>
          </cell>
          <cell r="Z11">
            <v>11977.272727272728</v>
          </cell>
          <cell r="AA11">
            <v>19090.940000000002</v>
          </cell>
          <cell r="AB11">
            <v>166154</v>
          </cell>
          <cell r="AC11">
            <v>260702</v>
          </cell>
          <cell r="AD11">
            <v>26350000</v>
          </cell>
        </row>
        <row r="12">
          <cell r="B12" t="str">
            <v>COM24001</v>
          </cell>
          <cell r="D12" t="str">
            <v>Đà hộp composite 75x75x6-2400</v>
          </cell>
          <cell r="E12" t="str">
            <v>cái</v>
          </cell>
          <cell r="F12">
            <v>1291000</v>
          </cell>
          <cell r="G12">
            <v>0</v>
          </cell>
          <cell r="H12">
            <v>0</v>
          </cell>
          <cell r="I12">
            <v>9.6</v>
          </cell>
          <cell r="Q12" t="str">
            <v>NHÓM 1</v>
          </cell>
          <cell r="S12" t="str">
            <v>Vùng III</v>
          </cell>
          <cell r="V12" t="str">
            <v>DAM15</v>
          </cell>
          <cell r="W12" t="str">
            <v>Đầm dùi 1,5kW</v>
          </cell>
          <cell r="X12">
            <v>11727.272727272726</v>
          </cell>
          <cell r="Y12">
            <v>5160</v>
          </cell>
          <cell r="Z12">
            <v>2345.4545454545455</v>
          </cell>
          <cell r="AA12">
            <v>12148.78</v>
          </cell>
          <cell r="AB12">
            <v>166154</v>
          </cell>
          <cell r="AC12">
            <v>197536</v>
          </cell>
          <cell r="AD12">
            <v>6450000</v>
          </cell>
        </row>
        <row r="13">
          <cell r="B13" t="str">
            <v>COM2400</v>
          </cell>
          <cell r="D13" t="str">
            <v>Đà hộp composite 110x80x5-2400</v>
          </cell>
          <cell r="E13" t="str">
            <v>cái</v>
          </cell>
          <cell r="F13">
            <v>1291000</v>
          </cell>
          <cell r="G13">
            <v>0</v>
          </cell>
          <cell r="H13">
            <v>0</v>
          </cell>
          <cell r="I13">
            <v>9.6</v>
          </cell>
          <cell r="Q13" t="str">
            <v>NHÓM 1</v>
          </cell>
          <cell r="S13" t="str">
            <v>Vùng III</v>
          </cell>
          <cell r="V13" t="str">
            <v>DAM15</v>
          </cell>
          <cell r="W13" t="str">
            <v>Đầm dùi 1,5kW</v>
          </cell>
          <cell r="X13">
            <v>11727.272727272726</v>
          </cell>
          <cell r="Y13">
            <v>5160</v>
          </cell>
          <cell r="Z13">
            <v>2345.4545454545455</v>
          </cell>
          <cell r="AA13">
            <v>12148.78</v>
          </cell>
          <cell r="AB13">
            <v>166154</v>
          </cell>
          <cell r="AC13">
            <v>197536</v>
          </cell>
          <cell r="AD13">
            <v>6450000</v>
          </cell>
        </row>
        <row r="14">
          <cell r="B14" t="str">
            <v>CCOM2400</v>
          </cell>
          <cell r="D14" t="str">
            <v>Thanh chống Composite dẹp 10x40x920</v>
          </cell>
          <cell r="E14" t="str">
            <v>cái</v>
          </cell>
          <cell r="F14">
            <v>186000</v>
          </cell>
          <cell r="G14">
            <v>0</v>
          </cell>
          <cell r="H14">
            <v>0</v>
          </cell>
          <cell r="I14">
            <v>0.7</v>
          </cell>
          <cell r="P14" t="str">
            <v>N1.10</v>
          </cell>
          <cell r="Q14" t="str">
            <v>Nhân công bậc 1,0</v>
          </cell>
          <cell r="R14">
            <v>1.55</v>
          </cell>
          <cell r="S14">
            <v>3921500</v>
          </cell>
          <cell r="T14">
            <v>150827</v>
          </cell>
          <cell r="V14" t="str">
            <v>TOI5</v>
          </cell>
          <cell r="W14" t="str">
            <v>Tời điện 5 tấn</v>
          </cell>
          <cell r="X14">
            <v>38213.043478260872</v>
          </cell>
          <cell r="Y14">
            <v>10340</v>
          </cell>
          <cell r="Z14">
            <v>8991.3043478260861</v>
          </cell>
          <cell r="AA14">
            <v>24297.56</v>
          </cell>
          <cell r="AB14">
            <v>166154</v>
          </cell>
          <cell r="AC14">
            <v>288206</v>
          </cell>
        </row>
        <row r="15">
          <cell r="B15" t="str">
            <v>COM2600</v>
          </cell>
          <cell r="D15" t="str">
            <v>Đà hộp composite 110x80x5-2600</v>
          </cell>
          <cell r="E15" t="str">
            <v>cái</v>
          </cell>
          <cell r="F15">
            <v>1396000</v>
          </cell>
          <cell r="G15">
            <v>0</v>
          </cell>
          <cell r="H15">
            <v>0</v>
          </cell>
          <cell r="I15">
            <v>10.199999999999999</v>
          </cell>
          <cell r="P15" t="str">
            <v>N1.20</v>
          </cell>
          <cell r="Q15" t="str">
            <v>Nhân công bậc 2,0</v>
          </cell>
          <cell r="R15">
            <v>1.83</v>
          </cell>
          <cell r="S15">
            <v>4629900</v>
          </cell>
          <cell r="T15">
            <v>178073</v>
          </cell>
          <cell r="V15" t="str">
            <v>MRD</v>
          </cell>
          <cell r="W15" t="str">
            <v>Máy rải dây</v>
          </cell>
          <cell r="AC15">
            <v>1030754</v>
          </cell>
        </row>
        <row r="16">
          <cell r="B16" t="str">
            <v>B1450</v>
          </cell>
          <cell r="D16" t="str">
            <v>Boulon 14x50</v>
          </cell>
          <cell r="E16" t="str">
            <v>bộ</v>
          </cell>
          <cell r="F16">
            <v>6500</v>
          </cell>
          <cell r="G16">
            <v>0</v>
          </cell>
          <cell r="H16">
            <v>0</v>
          </cell>
          <cell r="I16">
            <v>0.2</v>
          </cell>
          <cell r="P16" t="str">
            <v>N1.23</v>
          </cell>
          <cell r="Q16" t="str">
            <v>Nhân công bậc 2,3</v>
          </cell>
          <cell r="R16">
            <v>1.929</v>
          </cell>
          <cell r="S16">
            <v>4880370</v>
          </cell>
          <cell r="T16">
            <v>187707</v>
          </cell>
          <cell r="V16" t="str">
            <v>METL</v>
          </cell>
          <cell r="W16" t="str">
            <v>Máy ép thủy lực</v>
          </cell>
          <cell r="AC16">
            <v>111081</v>
          </cell>
        </row>
        <row r="17">
          <cell r="B17" t="str">
            <v>B14120</v>
          </cell>
          <cell r="D17" t="str">
            <v>Boulon 14x150</v>
          </cell>
          <cell r="E17" t="str">
            <v>bộ</v>
          </cell>
          <cell r="F17">
            <v>11000</v>
          </cell>
          <cell r="G17">
            <v>0</v>
          </cell>
          <cell r="H17">
            <v>0</v>
          </cell>
          <cell r="I17">
            <v>0.2</v>
          </cell>
          <cell r="P17" t="str">
            <v>N1.25</v>
          </cell>
          <cell r="Q17" t="str">
            <v>Nhân công bậc 2,5</v>
          </cell>
          <cell r="R17">
            <v>1.9950000000000001</v>
          </cell>
          <cell r="S17">
            <v>5047350</v>
          </cell>
          <cell r="T17">
            <v>194129</v>
          </cell>
          <cell r="V17" t="str">
            <v>MH14</v>
          </cell>
          <cell r="W17" t="str">
            <v>Máy hàn 14kW</v>
          </cell>
          <cell r="AC17">
            <v>277738</v>
          </cell>
        </row>
        <row r="18">
          <cell r="B18" t="str">
            <v>B14150</v>
          </cell>
          <cell r="D18" t="str">
            <v>Boulon 14x150</v>
          </cell>
          <cell r="E18" t="str">
            <v>bộ</v>
          </cell>
          <cell r="F18">
            <v>11000</v>
          </cell>
          <cell r="G18">
            <v>0</v>
          </cell>
          <cell r="H18">
            <v>0</v>
          </cell>
          <cell r="I18">
            <v>0.2</v>
          </cell>
          <cell r="P18" t="str">
            <v>N1.25</v>
          </cell>
          <cell r="Q18" t="str">
            <v>Nhân công bậc 2,5</v>
          </cell>
          <cell r="R18">
            <v>1.9950000000000001</v>
          </cell>
          <cell r="S18">
            <v>5047350</v>
          </cell>
          <cell r="T18">
            <v>194129</v>
          </cell>
          <cell r="V18" t="str">
            <v>MH14</v>
          </cell>
          <cell r="W18" t="str">
            <v>Máy hàn 14kW</v>
          </cell>
          <cell r="AC18">
            <v>277738</v>
          </cell>
        </row>
        <row r="19">
          <cell r="B19" t="str">
            <v>B1650</v>
          </cell>
          <cell r="D19" t="str">
            <v>Boulon 16x50</v>
          </cell>
          <cell r="E19" t="str">
            <v>bộ</v>
          </cell>
          <cell r="F19">
            <v>8000</v>
          </cell>
          <cell r="G19">
            <v>0</v>
          </cell>
          <cell r="H19">
            <v>0</v>
          </cell>
          <cell r="I19">
            <v>0.25</v>
          </cell>
          <cell r="P19" t="str">
            <v>N1.23</v>
          </cell>
          <cell r="Q19" t="str">
            <v>Nhân công bậc 2,3</v>
          </cell>
          <cell r="R19">
            <v>1.929</v>
          </cell>
          <cell r="S19">
            <v>4880370</v>
          </cell>
          <cell r="T19">
            <v>187707</v>
          </cell>
          <cell r="V19" t="str">
            <v>NANG2T</v>
          </cell>
          <cell r="W19" t="str">
            <v>Xe nâng 2 tấn</v>
          </cell>
          <cell r="AC19">
            <v>513857</v>
          </cell>
        </row>
        <row r="20">
          <cell r="B20" t="str">
            <v>B16100</v>
          </cell>
          <cell r="D20" t="str">
            <v>Boulon 16x100</v>
          </cell>
          <cell r="E20" t="str">
            <v>bộ</v>
          </cell>
          <cell r="F20">
            <v>13000</v>
          </cell>
          <cell r="G20">
            <v>0</v>
          </cell>
          <cell r="H20">
            <v>0</v>
          </cell>
          <cell r="I20">
            <v>0.2</v>
          </cell>
          <cell r="P20" t="str">
            <v>N1.27</v>
          </cell>
          <cell r="Q20" t="str">
            <v>Nhân công bậc 2,7</v>
          </cell>
          <cell r="R20">
            <v>2.0609999999999999</v>
          </cell>
          <cell r="S20">
            <v>5214330</v>
          </cell>
          <cell r="T20">
            <v>200551</v>
          </cell>
          <cell r="V20" t="str">
            <v>KHOAN</v>
          </cell>
          <cell r="W20" t="str">
            <v>Khoan cầm tay</v>
          </cell>
        </row>
        <row r="21">
          <cell r="B21" t="str">
            <v>B16150</v>
          </cell>
          <cell r="D21" t="str">
            <v>Boulon 16x150</v>
          </cell>
          <cell r="E21" t="str">
            <v>bộ</v>
          </cell>
          <cell r="F21">
            <v>14500</v>
          </cell>
          <cell r="G21">
            <v>0</v>
          </cell>
          <cell r="H21">
            <v>0</v>
          </cell>
          <cell r="I21">
            <v>0.2</v>
          </cell>
        </row>
        <row r="22">
          <cell r="B22" t="str">
            <v>B16250</v>
          </cell>
          <cell r="D22" t="str">
            <v>Boulon 16x250</v>
          </cell>
          <cell r="E22" t="str">
            <v>bộ</v>
          </cell>
          <cell r="F22">
            <v>19000</v>
          </cell>
          <cell r="G22">
            <v>0</v>
          </cell>
          <cell r="H22">
            <v>0</v>
          </cell>
          <cell r="I22">
            <v>0.23</v>
          </cell>
          <cell r="P22" t="str">
            <v>N1.30</v>
          </cell>
          <cell r="Q22" t="str">
            <v>Nhân công bậc 3,0</v>
          </cell>
          <cell r="R22">
            <v>2.16</v>
          </cell>
          <cell r="S22">
            <v>5464800</v>
          </cell>
          <cell r="T22">
            <v>210185</v>
          </cell>
        </row>
        <row r="23">
          <cell r="B23" t="str">
            <v>B16300</v>
          </cell>
          <cell r="D23" t="str">
            <v>Boulon 16x300</v>
          </cell>
          <cell r="E23" t="str">
            <v>bộ</v>
          </cell>
          <cell r="F23">
            <v>21000</v>
          </cell>
          <cell r="G23">
            <v>0</v>
          </cell>
          <cell r="H23">
            <v>0</v>
          </cell>
          <cell r="I23">
            <v>0.25</v>
          </cell>
          <cell r="P23" t="str">
            <v>N1.32</v>
          </cell>
          <cell r="Q23" t="str">
            <v>Nhân công bậc 3,2</v>
          </cell>
          <cell r="R23">
            <v>2.238</v>
          </cell>
          <cell r="S23">
            <v>5662140</v>
          </cell>
          <cell r="T23">
            <v>217775</v>
          </cell>
        </row>
        <row r="24">
          <cell r="B24" t="str">
            <v>B16350</v>
          </cell>
          <cell r="D24" t="str">
            <v>Boulon 16x350</v>
          </cell>
          <cell r="E24" t="str">
            <v>bộ</v>
          </cell>
          <cell r="F24">
            <v>23500</v>
          </cell>
          <cell r="G24">
            <v>0</v>
          </cell>
          <cell r="H24">
            <v>0</v>
          </cell>
          <cell r="I24">
            <v>0.3</v>
          </cell>
          <cell r="P24" t="str">
            <v>N1.33</v>
          </cell>
          <cell r="Q24" t="str">
            <v>Nhân công bậc 3,3</v>
          </cell>
          <cell r="R24">
            <v>2.2770000000000001</v>
          </cell>
          <cell r="S24">
            <v>5760810</v>
          </cell>
          <cell r="T24">
            <v>221570</v>
          </cell>
        </row>
        <row r="25">
          <cell r="B25" t="str">
            <v>B16400</v>
          </cell>
          <cell r="D25" t="str">
            <v>Boulon 16x400</v>
          </cell>
          <cell r="E25" t="str">
            <v>bộ</v>
          </cell>
          <cell r="F25">
            <v>25500</v>
          </cell>
          <cell r="G25">
            <v>0</v>
          </cell>
          <cell r="H25">
            <v>0</v>
          </cell>
          <cell r="I25">
            <v>0.33</v>
          </cell>
          <cell r="P25" t="str">
            <v>N1.35</v>
          </cell>
          <cell r="Q25" t="str">
            <v>Nhân công bậc 3,5</v>
          </cell>
          <cell r="R25">
            <v>2.355</v>
          </cell>
          <cell r="S25">
            <v>5958150</v>
          </cell>
          <cell r="T25">
            <v>229160</v>
          </cell>
        </row>
        <row r="26">
          <cell r="B26" t="str">
            <v>B16450</v>
          </cell>
          <cell r="D26" t="str">
            <v>Boulon 16x450</v>
          </cell>
          <cell r="E26" t="str">
            <v>bộ</v>
          </cell>
          <cell r="F26">
            <v>28000</v>
          </cell>
          <cell r="G26">
            <v>0</v>
          </cell>
          <cell r="H26">
            <v>0</v>
          </cell>
          <cell r="I26">
            <v>0.3</v>
          </cell>
          <cell r="P26" t="str">
            <v>N1.37</v>
          </cell>
          <cell r="Q26" t="str">
            <v>Nhân công bậc 3,7</v>
          </cell>
          <cell r="R26">
            <v>2.4329999999999998</v>
          </cell>
          <cell r="S26">
            <v>6155490</v>
          </cell>
          <cell r="T26">
            <v>236750</v>
          </cell>
        </row>
        <row r="27">
          <cell r="B27" t="str">
            <v>B16500</v>
          </cell>
          <cell r="D27" t="str">
            <v>Boulon 16x500</v>
          </cell>
          <cell r="E27" t="str">
            <v>bộ</v>
          </cell>
          <cell r="F27">
            <v>28000</v>
          </cell>
          <cell r="G27">
            <v>0</v>
          </cell>
          <cell r="H27">
            <v>0</v>
          </cell>
          <cell r="I27">
            <v>0</v>
          </cell>
          <cell r="P27" t="str">
            <v>N1.40</v>
          </cell>
          <cell r="Q27" t="str">
            <v>Nhân công bậc 4,0</v>
          </cell>
          <cell r="R27">
            <v>2.5499999999999998</v>
          </cell>
          <cell r="S27">
            <v>6451500</v>
          </cell>
          <cell r="T27">
            <v>248135</v>
          </cell>
        </row>
        <row r="28">
          <cell r="B28" t="str">
            <v>B16600</v>
          </cell>
          <cell r="D28" t="str">
            <v>Boulon 16x600</v>
          </cell>
          <cell r="E28" t="str">
            <v>bộ</v>
          </cell>
          <cell r="G28">
            <v>0</v>
          </cell>
          <cell r="H28">
            <v>0</v>
          </cell>
          <cell r="I28">
            <v>0.5</v>
          </cell>
          <cell r="P28" t="str">
            <v>N1.42</v>
          </cell>
          <cell r="Q28" t="str">
            <v>Nhân công bậc 4,2</v>
          </cell>
          <cell r="R28">
            <v>2.6419999999999999</v>
          </cell>
          <cell r="S28">
            <v>6684260</v>
          </cell>
          <cell r="T28">
            <v>257087</v>
          </cell>
        </row>
        <row r="29">
          <cell r="B29" t="str">
            <v>B16250V</v>
          </cell>
          <cell r="D29" t="str">
            <v>Boulon 16x250VRS</v>
          </cell>
          <cell r="E29" t="str">
            <v>bộ</v>
          </cell>
          <cell r="F29">
            <v>21000</v>
          </cell>
          <cell r="G29">
            <v>0</v>
          </cell>
          <cell r="H29">
            <v>0</v>
          </cell>
          <cell r="I29">
            <v>0</v>
          </cell>
          <cell r="P29" t="str">
            <v>N1.43</v>
          </cell>
          <cell r="Q29" t="str">
            <v>Nhân công bậc 4,3</v>
          </cell>
          <cell r="R29">
            <v>2.6880000000000002</v>
          </cell>
          <cell r="S29">
            <v>6800640</v>
          </cell>
          <cell r="T29">
            <v>261563</v>
          </cell>
        </row>
        <row r="30">
          <cell r="B30" t="str">
            <v>B16300V</v>
          </cell>
          <cell r="D30" t="str">
            <v>Boulon 16x300VRS</v>
          </cell>
          <cell r="E30" t="str">
            <v>bộ</v>
          </cell>
          <cell r="F30">
            <v>23000</v>
          </cell>
          <cell r="G30">
            <v>0</v>
          </cell>
          <cell r="H30">
            <v>0</v>
          </cell>
          <cell r="I30">
            <v>0.3</v>
          </cell>
          <cell r="P30" t="str">
            <v>N1.45</v>
          </cell>
          <cell r="Q30" t="str">
            <v>Nhân công bậc 4,5</v>
          </cell>
          <cell r="R30">
            <v>2.78</v>
          </cell>
          <cell r="S30">
            <v>7033399.9999999991</v>
          </cell>
          <cell r="T30">
            <v>270515</v>
          </cell>
        </row>
        <row r="31">
          <cell r="B31" t="str">
            <v>B16350V</v>
          </cell>
          <cell r="D31" t="str">
            <v>Boulon 16x350VRS</v>
          </cell>
          <cell r="E31" t="str">
            <v>bộ</v>
          </cell>
          <cell r="F31">
            <v>25000</v>
          </cell>
          <cell r="G31">
            <v>0</v>
          </cell>
          <cell r="H31">
            <v>0</v>
          </cell>
          <cell r="I31">
            <v>0.35</v>
          </cell>
          <cell r="P31" t="str">
            <v>N1.47</v>
          </cell>
          <cell r="Q31" t="str">
            <v>Nhân công bậc 4,7</v>
          </cell>
          <cell r="R31">
            <v>2.8719999999999999</v>
          </cell>
          <cell r="S31">
            <v>7266160</v>
          </cell>
          <cell r="T31">
            <v>279468</v>
          </cell>
        </row>
        <row r="32">
          <cell r="B32" t="str">
            <v>B16400v</v>
          </cell>
          <cell r="D32" t="str">
            <v xml:space="preserve">Boulon 16x400VRS </v>
          </cell>
          <cell r="E32" t="str">
            <v>bộ</v>
          </cell>
          <cell r="F32">
            <v>28000</v>
          </cell>
          <cell r="G32">
            <v>0</v>
          </cell>
          <cell r="H32">
            <v>0</v>
          </cell>
          <cell r="I32">
            <v>0.39999999999999997</v>
          </cell>
          <cell r="P32" t="str">
            <v>N1.50</v>
          </cell>
          <cell r="Q32" t="str">
            <v>Nhân công bậc 5,0</v>
          </cell>
          <cell r="R32">
            <v>3.01</v>
          </cell>
          <cell r="S32">
            <v>7615299.9999999991</v>
          </cell>
          <cell r="T32">
            <v>292896</v>
          </cell>
        </row>
        <row r="33">
          <cell r="B33" t="str">
            <v>B16450v</v>
          </cell>
          <cell r="D33" t="str">
            <v>Boulon 16x450VRS</v>
          </cell>
          <cell r="E33" t="str">
            <v>bộ</v>
          </cell>
          <cell r="F33">
            <v>31000</v>
          </cell>
          <cell r="G33">
            <v>0</v>
          </cell>
          <cell r="H33">
            <v>0</v>
          </cell>
          <cell r="I33">
            <v>0.44999999999999996</v>
          </cell>
          <cell r="P33" t="str">
            <v>N1.52</v>
          </cell>
          <cell r="Q33" t="str">
            <v>Nhân công bậc 5,2</v>
          </cell>
          <cell r="R33">
            <v>3.12</v>
          </cell>
          <cell r="S33">
            <v>7893600</v>
          </cell>
          <cell r="T33">
            <v>303600</v>
          </cell>
        </row>
        <row r="34">
          <cell r="B34" t="str">
            <v>B16500V</v>
          </cell>
          <cell r="D34" t="str">
            <v xml:space="preserve">Boulon 16x500VRS </v>
          </cell>
          <cell r="E34" t="str">
            <v>bộ</v>
          </cell>
          <cell r="F34">
            <v>35000</v>
          </cell>
          <cell r="G34">
            <v>0</v>
          </cell>
          <cell r="H34">
            <v>0</v>
          </cell>
          <cell r="I34">
            <v>0.49999999999999994</v>
          </cell>
          <cell r="P34" t="str">
            <v>N1.53</v>
          </cell>
          <cell r="Q34" t="str">
            <v>Nhân công bậc 5,3</v>
          </cell>
          <cell r="R34">
            <v>3.1749999999999998</v>
          </cell>
          <cell r="S34">
            <v>8032750</v>
          </cell>
          <cell r="T34">
            <v>308952</v>
          </cell>
        </row>
        <row r="35">
          <cell r="B35" t="str">
            <v>B16550V</v>
          </cell>
          <cell r="D35" t="str">
            <v>Boulon 16x550VRS</v>
          </cell>
          <cell r="E35" t="str">
            <v>bộ</v>
          </cell>
          <cell r="G35">
            <v>0</v>
          </cell>
          <cell r="H35">
            <v>0</v>
          </cell>
          <cell r="I35">
            <v>0.54999999999999993</v>
          </cell>
          <cell r="P35" t="str">
            <v>N1.55</v>
          </cell>
          <cell r="Q35" t="str">
            <v>Nhân công bậc 5,5</v>
          </cell>
          <cell r="R35">
            <v>3.2850000000000001</v>
          </cell>
          <cell r="S35">
            <v>8311050</v>
          </cell>
          <cell r="T35">
            <v>319656</v>
          </cell>
        </row>
        <row r="36">
          <cell r="B36" t="str">
            <v>B16600V</v>
          </cell>
          <cell r="D36" t="str">
            <v xml:space="preserve">Boulon 16x600VRS </v>
          </cell>
          <cell r="E36" t="str">
            <v>bộ</v>
          </cell>
          <cell r="G36">
            <v>0</v>
          </cell>
          <cell r="H36">
            <v>0</v>
          </cell>
          <cell r="I36">
            <v>0.6</v>
          </cell>
          <cell r="P36" t="str">
            <v>N1.60</v>
          </cell>
          <cell r="Q36" t="str">
            <v>Nhân công bậc 6,0</v>
          </cell>
          <cell r="R36">
            <v>3.56</v>
          </cell>
          <cell r="S36">
            <v>9006800</v>
          </cell>
          <cell r="T36">
            <v>346415</v>
          </cell>
        </row>
        <row r="37">
          <cell r="B37" t="str">
            <v>B16650V</v>
          </cell>
          <cell r="D37" t="str">
            <v xml:space="preserve">Boulon 16x650VRS </v>
          </cell>
          <cell r="E37" t="str">
            <v>bộ</v>
          </cell>
          <cell r="G37">
            <v>0</v>
          </cell>
          <cell r="H37">
            <v>0</v>
          </cell>
          <cell r="I37">
            <v>0.65</v>
          </cell>
          <cell r="P37" t="str">
            <v>N1.70</v>
          </cell>
          <cell r="Q37" t="str">
            <v>Nhân công bậc 7,0</v>
          </cell>
          <cell r="R37">
            <v>4.2</v>
          </cell>
          <cell r="S37">
            <v>10626000</v>
          </cell>
          <cell r="T37">
            <v>408692</v>
          </cell>
        </row>
        <row r="38">
          <cell r="B38" t="str">
            <v>B16700V</v>
          </cell>
          <cell r="D38" t="str">
            <v xml:space="preserve">Boulon 16x700VRS </v>
          </cell>
          <cell r="E38" t="str">
            <v>bộ</v>
          </cell>
          <cell r="F38">
            <v>44000</v>
          </cell>
          <cell r="G38">
            <v>0</v>
          </cell>
          <cell r="H38">
            <v>0</v>
          </cell>
          <cell r="I38">
            <v>0.70000000000000007</v>
          </cell>
          <cell r="Q38" t="str">
            <v>NHÓM 2</v>
          </cell>
        </row>
        <row r="39">
          <cell r="B39" t="str">
            <v>B16750V</v>
          </cell>
          <cell r="D39" t="str">
            <v xml:space="preserve">Boulon 16x750VRS </v>
          </cell>
          <cell r="E39" t="str">
            <v>bộ</v>
          </cell>
          <cell r="F39">
            <v>47000</v>
          </cell>
          <cell r="G39">
            <v>0</v>
          </cell>
          <cell r="H39">
            <v>0</v>
          </cell>
          <cell r="I39">
            <v>0.75000000000000011</v>
          </cell>
          <cell r="P39" t="str">
            <v>N2.10</v>
          </cell>
          <cell r="Q39" t="str">
            <v>Nhân công bậc 1,0</v>
          </cell>
          <cell r="R39">
            <v>1.76</v>
          </cell>
          <cell r="S39">
            <v>4452800</v>
          </cell>
          <cell r="T39">
            <v>171262</v>
          </cell>
        </row>
        <row r="40">
          <cell r="B40" t="str">
            <v>B16800V</v>
          </cell>
          <cell r="D40" t="str">
            <v xml:space="preserve">Boulon 16x800VRS </v>
          </cell>
          <cell r="E40" t="str">
            <v>bộ</v>
          </cell>
          <cell r="F40">
            <v>50000</v>
          </cell>
          <cell r="G40">
            <v>0</v>
          </cell>
          <cell r="H40">
            <v>0</v>
          </cell>
          <cell r="I40">
            <v>0.80000000000000016</v>
          </cell>
          <cell r="P40" t="str">
            <v>N2.10</v>
          </cell>
          <cell r="Q40" t="str">
            <v>Nhân công bậc 1,0</v>
          </cell>
          <cell r="R40">
            <v>1.76</v>
          </cell>
          <cell r="S40">
            <v>4452800</v>
          </cell>
          <cell r="T40">
            <v>171262</v>
          </cell>
        </row>
        <row r="41">
          <cell r="B41" t="str">
            <v>B16400vr</v>
          </cell>
          <cell r="D41" t="str">
            <v xml:space="preserve">Boulon 16x400VRS </v>
          </cell>
          <cell r="E41" t="str">
            <v>bộ</v>
          </cell>
          <cell r="F41">
            <v>31200</v>
          </cell>
          <cell r="G41">
            <v>0</v>
          </cell>
          <cell r="H41">
            <v>0</v>
          </cell>
          <cell r="I41">
            <v>0.80000000000000016</v>
          </cell>
          <cell r="P41" t="str">
            <v>N2.20</v>
          </cell>
          <cell r="Q41" t="str">
            <v>Nhân công bậc 2,0</v>
          </cell>
          <cell r="R41">
            <v>2.0699999999999998</v>
          </cell>
          <cell r="S41">
            <v>5237100</v>
          </cell>
          <cell r="T41">
            <v>201427</v>
          </cell>
        </row>
        <row r="42">
          <cell r="B42" t="str">
            <v>B16450vr</v>
          </cell>
          <cell r="D42" t="str">
            <v xml:space="preserve">Boulon 16x450VRS </v>
          </cell>
          <cell r="E42" t="str">
            <v>bộ</v>
          </cell>
          <cell r="F42">
            <v>33200</v>
          </cell>
          <cell r="G42">
            <v>0</v>
          </cell>
          <cell r="H42">
            <v>0</v>
          </cell>
          <cell r="I42">
            <v>0.8500000000000002</v>
          </cell>
          <cell r="P42" t="str">
            <v>N2.23</v>
          </cell>
          <cell r="Q42" t="str">
            <v>Nhân công bậc 2,3</v>
          </cell>
          <cell r="R42">
            <v>2.181</v>
          </cell>
          <cell r="S42">
            <v>5517930</v>
          </cell>
          <cell r="T42">
            <v>212228</v>
          </cell>
        </row>
        <row r="43">
          <cell r="B43" t="str">
            <v>B16500Vr</v>
          </cell>
          <cell r="D43" t="str">
            <v>Boulon 16x500VRS</v>
          </cell>
          <cell r="E43" t="str">
            <v>bộ</v>
          </cell>
          <cell r="F43">
            <v>37200</v>
          </cell>
          <cell r="G43">
            <v>0</v>
          </cell>
          <cell r="H43">
            <v>0</v>
          </cell>
          <cell r="I43">
            <v>0.90000000000000024</v>
          </cell>
          <cell r="P43" t="str">
            <v>N2.25</v>
          </cell>
          <cell r="Q43" t="str">
            <v>Nhân công bậc 2,5</v>
          </cell>
          <cell r="R43">
            <v>2.2549999999999999</v>
          </cell>
          <cell r="S43">
            <v>5705150</v>
          </cell>
          <cell r="T43">
            <v>219429</v>
          </cell>
        </row>
        <row r="44">
          <cell r="B44" t="str">
            <v>B16550Vr</v>
          </cell>
          <cell r="D44" t="str">
            <v xml:space="preserve">Boulon 16x550VRS </v>
          </cell>
          <cell r="E44" t="str">
            <v>bộ</v>
          </cell>
          <cell r="F44">
            <v>41200</v>
          </cell>
          <cell r="G44">
            <v>0</v>
          </cell>
          <cell r="H44">
            <v>0</v>
          </cell>
          <cell r="I44">
            <v>0.95000000000000029</v>
          </cell>
          <cell r="P44" t="str">
            <v>N2.27</v>
          </cell>
          <cell r="Q44" t="str">
            <v>Nhân công bậc 2,7</v>
          </cell>
          <cell r="R44">
            <v>2.3290000000000002</v>
          </cell>
          <cell r="S44">
            <v>5892370</v>
          </cell>
          <cell r="T44">
            <v>226630</v>
          </cell>
        </row>
        <row r="45">
          <cell r="B45" t="str">
            <v>B16600Vr</v>
          </cell>
          <cell r="D45" t="str">
            <v xml:space="preserve">Boulon 16x600VRS </v>
          </cell>
          <cell r="E45" t="str">
            <v>bộ</v>
          </cell>
          <cell r="F45">
            <v>45200</v>
          </cell>
          <cell r="G45">
            <v>0</v>
          </cell>
          <cell r="H45">
            <v>0</v>
          </cell>
          <cell r="I45">
            <v>1.0000000000000002</v>
          </cell>
          <cell r="P45" t="str">
            <v>N2.30</v>
          </cell>
          <cell r="Q45" t="str">
            <v>Nhân công bậc 3,0</v>
          </cell>
          <cell r="R45">
            <v>2.44</v>
          </cell>
          <cell r="S45">
            <v>6173200</v>
          </cell>
          <cell r="T45">
            <v>237431</v>
          </cell>
        </row>
        <row r="46">
          <cell r="B46" t="str">
            <v>B16650Vr</v>
          </cell>
          <cell r="D46" t="str">
            <v>Boulon 16x650VRS</v>
          </cell>
          <cell r="E46" t="str">
            <v>bộ</v>
          </cell>
          <cell r="F46">
            <v>49200</v>
          </cell>
          <cell r="G46">
            <v>0</v>
          </cell>
          <cell r="H46">
            <v>0</v>
          </cell>
          <cell r="I46">
            <v>1.0500000000000003</v>
          </cell>
          <cell r="P46" t="str">
            <v>N2.32</v>
          </cell>
          <cell r="Q46" t="str">
            <v>Nhân công bậc 3,2</v>
          </cell>
          <cell r="R46">
            <v>2.524</v>
          </cell>
          <cell r="S46">
            <v>6385720</v>
          </cell>
          <cell r="T46">
            <v>245605</v>
          </cell>
        </row>
        <row r="47">
          <cell r="B47" t="str">
            <v>B16700Vr</v>
          </cell>
          <cell r="D47" t="str">
            <v xml:space="preserve">Boulon 16x700VRS </v>
          </cell>
          <cell r="E47" t="str">
            <v>bộ</v>
          </cell>
          <cell r="F47">
            <v>52200</v>
          </cell>
          <cell r="G47">
            <v>0</v>
          </cell>
          <cell r="H47">
            <v>0</v>
          </cell>
          <cell r="I47">
            <v>1.1000000000000003</v>
          </cell>
          <cell r="P47" t="str">
            <v>N2.33</v>
          </cell>
          <cell r="Q47" t="str">
            <v>Nhân công bậc 3,3</v>
          </cell>
          <cell r="R47">
            <v>2.5659999999999998</v>
          </cell>
          <cell r="S47">
            <v>6491980</v>
          </cell>
          <cell r="T47">
            <v>249692</v>
          </cell>
        </row>
        <row r="48">
          <cell r="B48" t="str">
            <v>B16750Vr</v>
          </cell>
          <cell r="D48" t="str">
            <v xml:space="preserve">Boulon 16x750VRS </v>
          </cell>
          <cell r="E48" t="str">
            <v>bộ</v>
          </cell>
          <cell r="F48">
            <v>55200</v>
          </cell>
          <cell r="G48">
            <v>0</v>
          </cell>
          <cell r="H48">
            <v>0</v>
          </cell>
          <cell r="I48">
            <v>1.1500000000000004</v>
          </cell>
          <cell r="P48" t="str">
            <v>N2.35</v>
          </cell>
          <cell r="Q48" t="str">
            <v>Nhân công bậc 3,5</v>
          </cell>
          <cell r="R48">
            <v>2.65</v>
          </cell>
          <cell r="S48">
            <v>6704500</v>
          </cell>
          <cell r="T48">
            <v>257865</v>
          </cell>
        </row>
        <row r="49">
          <cell r="B49" t="str">
            <v>B22500</v>
          </cell>
          <cell r="D49" t="str">
            <v>Boulon 22x500+ 2 long đền vuông D24-50x50x3/Zn</v>
          </cell>
          <cell r="E49" t="str">
            <v>bộ</v>
          </cell>
          <cell r="G49">
            <v>0</v>
          </cell>
          <cell r="H49">
            <v>0</v>
          </cell>
          <cell r="I49">
            <v>0.6</v>
          </cell>
          <cell r="P49" t="str">
            <v>N2.37</v>
          </cell>
          <cell r="Q49" t="str">
            <v>Nhân công bậc 3,7</v>
          </cell>
          <cell r="R49">
            <v>2.734</v>
          </cell>
          <cell r="S49">
            <v>6917020</v>
          </cell>
          <cell r="T49">
            <v>266039</v>
          </cell>
        </row>
        <row r="50">
          <cell r="B50" t="str">
            <v>B22550</v>
          </cell>
          <cell r="D50" t="str">
            <v>Boulon 22x550+ 2 long đền vuông D24-60x60x6/Zn</v>
          </cell>
          <cell r="E50" t="str">
            <v>bộ</v>
          </cell>
          <cell r="G50">
            <v>0</v>
          </cell>
          <cell r="H50">
            <v>0</v>
          </cell>
          <cell r="I50">
            <v>0.5</v>
          </cell>
          <cell r="P50" t="str">
            <v>N2.40</v>
          </cell>
          <cell r="Q50" t="str">
            <v>Nhân công bậc 4,0</v>
          </cell>
          <cell r="R50">
            <v>2.86</v>
          </cell>
          <cell r="S50">
            <v>7235800</v>
          </cell>
          <cell r="T50">
            <v>278300</v>
          </cell>
        </row>
        <row r="51">
          <cell r="B51" t="str">
            <v>B22600</v>
          </cell>
          <cell r="C51" t="str">
            <v/>
          </cell>
          <cell r="D51" t="str">
            <v>Boulon 22x600+ 2 long đền vuông D24-60x60x6/Zn</v>
          </cell>
          <cell r="E51" t="str">
            <v>bộ</v>
          </cell>
          <cell r="G51">
            <v>0</v>
          </cell>
          <cell r="H51">
            <v>0</v>
          </cell>
          <cell r="I51">
            <v>0.6</v>
          </cell>
          <cell r="P51" t="str">
            <v>N2.42</v>
          </cell>
          <cell r="Q51" t="str">
            <v>Nhân công bậc 4,2</v>
          </cell>
          <cell r="R51">
            <v>2.9620000000000002</v>
          </cell>
          <cell r="S51">
            <v>7493860.0000000009</v>
          </cell>
          <cell r="T51">
            <v>288225</v>
          </cell>
        </row>
        <row r="52">
          <cell r="B52" t="str">
            <v>B22650</v>
          </cell>
          <cell r="D52" t="str">
            <v>Boulon 22x650+ 2 long đền vuông D24-50x50x3/Zn</v>
          </cell>
          <cell r="E52" t="str">
            <v>bộ</v>
          </cell>
          <cell r="G52">
            <v>0</v>
          </cell>
          <cell r="H52">
            <v>0</v>
          </cell>
          <cell r="I52">
            <v>0.6</v>
          </cell>
          <cell r="P52" t="str">
            <v>N2.43</v>
          </cell>
          <cell r="Q52" t="str">
            <v>Nhân công bậc 4,3</v>
          </cell>
          <cell r="R52">
            <v>3.0129999999999999</v>
          </cell>
          <cell r="S52">
            <v>7622890</v>
          </cell>
          <cell r="T52">
            <v>293188</v>
          </cell>
        </row>
        <row r="53">
          <cell r="B53" t="str">
            <v>B22700</v>
          </cell>
          <cell r="D53" t="str">
            <v>Boulon 22x700+ 2 long đền vuông D24-50x50x3/Zn</v>
          </cell>
          <cell r="E53" t="str">
            <v>bộ</v>
          </cell>
          <cell r="G53">
            <v>0</v>
          </cell>
          <cell r="H53">
            <v>0</v>
          </cell>
          <cell r="I53">
            <v>0</v>
          </cell>
          <cell r="P53" t="str">
            <v>N2.45</v>
          </cell>
          <cell r="Q53" t="str">
            <v>Nhân công bậc 4,5</v>
          </cell>
          <cell r="R53">
            <v>3.1150000000000002</v>
          </cell>
          <cell r="S53">
            <v>7880950.0000000009</v>
          </cell>
          <cell r="T53">
            <v>303113</v>
          </cell>
        </row>
        <row r="54">
          <cell r="B54" t="str">
            <v>B22750</v>
          </cell>
          <cell r="D54" t="str">
            <v>Boulon 22x750+ 2 long đền vuông D24-50x50x3/Zn</v>
          </cell>
          <cell r="E54" t="str">
            <v>bộ</v>
          </cell>
          <cell r="G54">
            <v>0</v>
          </cell>
          <cell r="H54">
            <v>0</v>
          </cell>
          <cell r="I54">
            <v>0</v>
          </cell>
          <cell r="P54" t="str">
            <v>N2.47</v>
          </cell>
          <cell r="Q54" t="str">
            <v>Nhân công bậc 4,7</v>
          </cell>
          <cell r="R54">
            <v>3.2170000000000001</v>
          </cell>
          <cell r="S54">
            <v>8139010</v>
          </cell>
          <cell r="T54">
            <v>313039</v>
          </cell>
        </row>
        <row r="55">
          <cell r="B55" t="str">
            <v>B22800</v>
          </cell>
          <cell r="D55" t="str">
            <v>Boulon 22x800+ 2 long đền vuông D24-50x50x3/Zn</v>
          </cell>
          <cell r="E55" t="str">
            <v>bộ</v>
          </cell>
          <cell r="G55">
            <v>0</v>
          </cell>
          <cell r="H55">
            <v>0</v>
          </cell>
          <cell r="I55">
            <v>1</v>
          </cell>
          <cell r="P55" t="str">
            <v>N2.50</v>
          </cell>
          <cell r="Q55" t="str">
            <v>Nhân công bậc 5,0</v>
          </cell>
          <cell r="R55">
            <v>3.37</v>
          </cell>
          <cell r="S55">
            <v>8526100</v>
          </cell>
          <cell r="T55">
            <v>327927</v>
          </cell>
        </row>
        <row r="56">
          <cell r="B56" t="str">
            <v>B22850</v>
          </cell>
          <cell r="D56" t="str">
            <v>Boulon 22x850+ 2 long đền vuông D24-50x50x3/Zn</v>
          </cell>
          <cell r="E56" t="str">
            <v>bộ</v>
          </cell>
          <cell r="G56">
            <v>0</v>
          </cell>
          <cell r="H56">
            <v>0</v>
          </cell>
          <cell r="I56">
            <v>1.2</v>
          </cell>
          <cell r="P56" t="str">
            <v>N2.52</v>
          </cell>
          <cell r="Q56" t="str">
            <v>Nhân công bậc 5,2</v>
          </cell>
          <cell r="R56">
            <v>3.488</v>
          </cell>
          <cell r="S56">
            <v>8824640</v>
          </cell>
          <cell r="T56">
            <v>339409</v>
          </cell>
        </row>
        <row r="57">
          <cell r="B57" t="str">
            <v>B22800</v>
          </cell>
          <cell r="D57" t="str">
            <v>Boulon 22x800+ 2 long đền vuông D24-50x50x3/Zn</v>
          </cell>
          <cell r="E57" t="str">
            <v>bộ</v>
          </cell>
          <cell r="G57">
            <v>0</v>
          </cell>
          <cell r="H57">
            <v>0</v>
          </cell>
          <cell r="I57">
            <v>1</v>
          </cell>
          <cell r="P57" t="str">
            <v>N2.53</v>
          </cell>
          <cell r="Q57" t="str">
            <v>Nhân công bậc 5,3</v>
          </cell>
          <cell r="R57">
            <v>3.5470000000000002</v>
          </cell>
          <cell r="S57">
            <v>8973910</v>
          </cell>
          <cell r="T57">
            <v>345150</v>
          </cell>
        </row>
        <row r="58">
          <cell r="B58" t="str">
            <v>B22800v</v>
          </cell>
          <cell r="D58" t="str">
            <v>Boulon 22x800VRS + 2 long đền vuông D24-60x60x6/Zn</v>
          </cell>
          <cell r="E58" t="str">
            <v>bộ</v>
          </cell>
          <cell r="F58">
            <v>135000</v>
          </cell>
          <cell r="G58">
            <v>0</v>
          </cell>
          <cell r="H58">
            <v>0</v>
          </cell>
          <cell r="I58">
            <v>0.8</v>
          </cell>
          <cell r="P58" t="str">
            <v>N2.55</v>
          </cell>
          <cell r="Q58" t="str">
            <v>Nhân công bậc 5,5</v>
          </cell>
          <cell r="R58">
            <v>3.665</v>
          </cell>
          <cell r="S58">
            <v>9272450</v>
          </cell>
          <cell r="T58">
            <v>356633</v>
          </cell>
        </row>
        <row r="59">
          <cell r="B59" t="str">
            <v>B22750v</v>
          </cell>
          <cell r="D59" t="str">
            <v>Boulon 22x750VRS + 2 long đền vuông D24-60x60x6/Zn</v>
          </cell>
          <cell r="E59" t="str">
            <v>bộ</v>
          </cell>
          <cell r="G59">
            <v>0</v>
          </cell>
          <cell r="H59">
            <v>0</v>
          </cell>
          <cell r="I59">
            <v>0.75</v>
          </cell>
          <cell r="P59" t="str">
            <v>N2.60</v>
          </cell>
          <cell r="Q59" t="str">
            <v>Nhân công bậc 6,0</v>
          </cell>
          <cell r="R59">
            <v>3.96</v>
          </cell>
          <cell r="S59">
            <v>10018800</v>
          </cell>
          <cell r="T59">
            <v>385338</v>
          </cell>
        </row>
        <row r="60">
          <cell r="B60" t="str">
            <v>B22500v</v>
          </cell>
          <cell r="D60" t="str">
            <v>Boulon 22x500VRS + 2 long đền vuông D24-60x60x6/Zn</v>
          </cell>
          <cell r="E60" t="str">
            <v>bộ</v>
          </cell>
          <cell r="G60">
            <v>0</v>
          </cell>
          <cell r="H60">
            <v>0</v>
          </cell>
          <cell r="I60">
            <v>0.5</v>
          </cell>
          <cell r="P60" t="str">
            <v>N2.70</v>
          </cell>
          <cell r="Q60" t="str">
            <v>Nhân công bậc 7,0</v>
          </cell>
          <cell r="R60">
            <v>4.6500000000000004</v>
          </cell>
          <cell r="S60">
            <v>11764500</v>
          </cell>
          <cell r="T60">
            <v>452481</v>
          </cell>
        </row>
        <row r="61">
          <cell r="B61" t="str">
            <v>B22550v</v>
          </cell>
          <cell r="D61" t="str">
            <v>Boulon 22x550VRS + 2 long đền vuông D24-60x60x6/Zn</v>
          </cell>
          <cell r="E61" t="str">
            <v>bộ</v>
          </cell>
          <cell r="F61">
            <v>77000</v>
          </cell>
          <cell r="G61">
            <v>0</v>
          </cell>
          <cell r="H61">
            <v>0</v>
          </cell>
          <cell r="I61">
            <v>0.55000000000000004</v>
          </cell>
          <cell r="Q61" t="str">
            <v>KỸ SƯ</v>
          </cell>
        </row>
        <row r="62">
          <cell r="B62" t="str">
            <v>B22600v</v>
          </cell>
          <cell r="C62" t="str">
            <v/>
          </cell>
          <cell r="D62" t="str">
            <v>Boulon 22x600VRS + 2 long đền vuông D24-60x60x6/Zn</v>
          </cell>
          <cell r="E62" t="str">
            <v>bộ</v>
          </cell>
          <cell r="F62">
            <v>81000</v>
          </cell>
          <cell r="G62">
            <v>0</v>
          </cell>
          <cell r="H62">
            <v>0</v>
          </cell>
          <cell r="I62">
            <v>0.6</v>
          </cell>
          <cell r="P62" t="str">
            <v>K1.10</v>
          </cell>
          <cell r="Q62" t="str">
            <v>Kỹ sư bậc 1/8</v>
          </cell>
          <cell r="R62">
            <v>2.34</v>
          </cell>
          <cell r="S62">
            <v>5920200</v>
          </cell>
          <cell r="T62">
            <v>227700</v>
          </cell>
        </row>
        <row r="63">
          <cell r="B63" t="str">
            <v>B22650v</v>
          </cell>
          <cell r="C63" t="str">
            <v/>
          </cell>
          <cell r="D63" t="str">
            <v>Boulon 22x650VRS + 2 long đền vuông D24-60x60x6/Zn</v>
          </cell>
          <cell r="E63" t="str">
            <v>bộ</v>
          </cell>
          <cell r="F63">
            <v>95000</v>
          </cell>
          <cell r="G63">
            <v>0</v>
          </cell>
          <cell r="H63">
            <v>0</v>
          </cell>
          <cell r="I63">
            <v>0.6</v>
          </cell>
          <cell r="P63" t="str">
            <v>K1.10</v>
          </cell>
          <cell r="Q63" t="str">
            <v>Kỹ sư bậc 1/8</v>
          </cell>
          <cell r="R63">
            <v>2.34</v>
          </cell>
          <cell r="S63">
            <v>5920200</v>
          </cell>
          <cell r="T63">
            <v>227700</v>
          </cell>
        </row>
        <row r="64">
          <cell r="B64" t="str">
            <v>BM16230</v>
          </cell>
          <cell r="D64" t="str">
            <v>Boulon mắt 16x230+ long đền vuông D18-50x50x3/Zn</v>
          </cell>
          <cell r="E64" t="str">
            <v>bộ</v>
          </cell>
          <cell r="G64">
            <v>0</v>
          </cell>
          <cell r="H64">
            <v>0</v>
          </cell>
          <cell r="I64">
            <v>0.3</v>
          </cell>
          <cell r="P64" t="str">
            <v>K1.20</v>
          </cell>
          <cell r="Q64" t="str">
            <v>Kỹ sư bậc 2/8</v>
          </cell>
          <cell r="R64">
            <v>2.65</v>
          </cell>
          <cell r="S64">
            <v>6704500</v>
          </cell>
          <cell r="T64">
            <v>257865</v>
          </cell>
        </row>
        <row r="65">
          <cell r="B65" t="str">
            <v>BM16250</v>
          </cell>
          <cell r="D65" t="str">
            <v>Boulon mắt 16x250</v>
          </cell>
          <cell r="E65" t="str">
            <v>bộ</v>
          </cell>
          <cell r="F65">
            <v>30500</v>
          </cell>
          <cell r="G65">
            <v>0</v>
          </cell>
          <cell r="H65">
            <v>0</v>
          </cell>
          <cell r="I65">
            <v>0.3</v>
          </cell>
          <cell r="P65" t="str">
            <v>K1.30</v>
          </cell>
          <cell r="Q65" t="str">
            <v>Kỹ sư bậc 3/8</v>
          </cell>
          <cell r="R65">
            <v>2.96</v>
          </cell>
          <cell r="S65">
            <v>7488800</v>
          </cell>
          <cell r="T65">
            <v>288031</v>
          </cell>
        </row>
        <row r="66">
          <cell r="B66" t="str">
            <v>BM16300</v>
          </cell>
          <cell r="D66" t="str">
            <v>Boulon mắt 16x300</v>
          </cell>
          <cell r="E66" t="str">
            <v>bộ</v>
          </cell>
          <cell r="F66">
            <v>34500</v>
          </cell>
          <cell r="G66">
            <v>0</v>
          </cell>
          <cell r="H66">
            <v>0</v>
          </cell>
          <cell r="I66">
            <v>0.3</v>
          </cell>
          <cell r="P66" t="str">
            <v>K1.40</v>
          </cell>
          <cell r="Q66" t="str">
            <v>Kỹ sư bậc 4/8</v>
          </cell>
          <cell r="R66">
            <v>3.27</v>
          </cell>
          <cell r="S66">
            <v>8273100</v>
          </cell>
          <cell r="T66">
            <v>318196</v>
          </cell>
        </row>
        <row r="67">
          <cell r="B67" t="str">
            <v>BMOC16200</v>
          </cell>
          <cell r="D67" t="str">
            <v>Boulon móc 16x200+ long đền vuông D18-50x50x3/Zn</v>
          </cell>
          <cell r="E67" t="str">
            <v>bộ</v>
          </cell>
          <cell r="G67">
            <v>0</v>
          </cell>
          <cell r="H67">
            <v>0</v>
          </cell>
          <cell r="I67">
            <v>0.2</v>
          </cell>
          <cell r="P67" t="str">
            <v>K1.45</v>
          </cell>
          <cell r="Q67" t="str">
            <v>Kỹ sư bậc 4,5/8</v>
          </cell>
          <cell r="R67">
            <v>3.4249999999999998</v>
          </cell>
          <cell r="S67">
            <v>8665250</v>
          </cell>
          <cell r="T67">
            <v>333279</v>
          </cell>
        </row>
        <row r="68">
          <cell r="B68" t="str">
            <v>BMOC16230</v>
          </cell>
          <cell r="D68" t="str">
            <v>Boulon móc 16x230+ long đền vuông D18-50x50x3/Zn</v>
          </cell>
          <cell r="E68" t="str">
            <v>bộ</v>
          </cell>
          <cell r="G68">
            <v>0</v>
          </cell>
          <cell r="H68">
            <v>0</v>
          </cell>
          <cell r="I68">
            <v>0.23</v>
          </cell>
          <cell r="P68" t="str">
            <v>K1.50</v>
          </cell>
          <cell r="Q68" t="str">
            <v>Kỹ sư bậc 5/8</v>
          </cell>
          <cell r="R68">
            <v>3.58</v>
          </cell>
          <cell r="S68">
            <v>9057400</v>
          </cell>
          <cell r="T68">
            <v>348362</v>
          </cell>
        </row>
        <row r="69">
          <cell r="B69" t="str">
            <v>BMOC16250</v>
          </cell>
          <cell r="D69" t="str">
            <v>Boulon móc 16x250</v>
          </cell>
          <cell r="E69" t="str">
            <v>bộ</v>
          </cell>
          <cell r="F69">
            <v>30000</v>
          </cell>
          <cell r="G69">
            <v>0</v>
          </cell>
          <cell r="H69">
            <v>0</v>
          </cell>
          <cell r="I69">
            <v>0.25</v>
          </cell>
          <cell r="P69" t="str">
            <v>K1.60</v>
          </cell>
          <cell r="Q69" t="str">
            <v>Kỹ sư bậc 6/8</v>
          </cell>
          <cell r="R69">
            <v>3.89</v>
          </cell>
          <cell r="S69">
            <v>9841700</v>
          </cell>
          <cell r="T69">
            <v>378527</v>
          </cell>
        </row>
        <row r="70">
          <cell r="B70" t="str">
            <v>BMOC16300</v>
          </cell>
          <cell r="D70" t="str">
            <v>Boulon móc 16x300</v>
          </cell>
          <cell r="E70" t="str">
            <v>bộ</v>
          </cell>
          <cell r="F70">
            <v>37000</v>
          </cell>
          <cell r="G70">
            <v>0</v>
          </cell>
          <cell r="H70">
            <v>0</v>
          </cell>
          <cell r="I70">
            <v>0.3</v>
          </cell>
          <cell r="P70" t="str">
            <v>K1.70</v>
          </cell>
          <cell r="Q70" t="str">
            <v>Kỹ sư bậc 7/8</v>
          </cell>
          <cell r="R70">
            <v>4.2</v>
          </cell>
          <cell r="S70">
            <v>10626000</v>
          </cell>
          <cell r="T70">
            <v>408692</v>
          </cell>
        </row>
        <row r="71">
          <cell r="B71" t="str">
            <v>BMOC16350</v>
          </cell>
          <cell r="D71" t="str">
            <v>Boulon móc 16x350+ long đền vuông D18-50x50x3/Zn</v>
          </cell>
          <cell r="E71" t="str">
            <v>bộ</v>
          </cell>
          <cell r="F71">
            <v>39600</v>
          </cell>
          <cell r="G71">
            <v>0</v>
          </cell>
          <cell r="H71">
            <v>0</v>
          </cell>
          <cell r="I71">
            <v>0.35</v>
          </cell>
          <cell r="P71" t="str">
            <v>K1.80</v>
          </cell>
          <cell r="Q71" t="str">
            <v>Kỹ sư bậc 8/8</v>
          </cell>
          <cell r="R71">
            <v>4.51</v>
          </cell>
          <cell r="S71">
            <v>11410300</v>
          </cell>
          <cell r="T71">
            <v>438858</v>
          </cell>
        </row>
        <row r="72">
          <cell r="B72" t="str">
            <v>BMOC16400</v>
          </cell>
          <cell r="D72" t="str">
            <v>Boulon móc 16x400+ long đền vuông D18-50x50x3/Zn</v>
          </cell>
          <cell r="E72" t="str">
            <v>bộ</v>
          </cell>
          <cell r="F72">
            <v>42600</v>
          </cell>
          <cell r="G72">
            <v>0</v>
          </cell>
          <cell r="H72">
            <v>0</v>
          </cell>
          <cell r="I72">
            <v>0.4</v>
          </cell>
          <cell r="Q72" t="str">
            <v>TÀI XẾ</v>
          </cell>
        </row>
        <row r="73">
          <cell r="B73" t="str">
            <v>LD tron</v>
          </cell>
          <cell r="D73" t="str">
            <v>Long đền tròn 12-14-16-18</v>
          </cell>
          <cell r="E73" t="str">
            <v>cái</v>
          </cell>
          <cell r="G73">
            <v>0</v>
          </cell>
          <cell r="H73">
            <v>0</v>
          </cell>
          <cell r="I73">
            <v>0</v>
          </cell>
          <cell r="P73" t="str">
            <v>TX</v>
          </cell>
          <cell r="Q73" t="str">
            <v>Tài xế bậc 1/4</v>
          </cell>
          <cell r="R73">
            <v>2.1800000000000002</v>
          </cell>
          <cell r="S73">
            <v>5515400</v>
          </cell>
          <cell r="T73">
            <v>212131</v>
          </cell>
        </row>
        <row r="74">
          <cell r="B74" t="str">
            <v>LD 40</v>
          </cell>
          <cell r="D74" t="str">
            <v>Long đền vuông 14-22 (50x50x3)</v>
          </cell>
          <cell r="E74" t="str">
            <v>cái</v>
          </cell>
          <cell r="F74">
            <v>2600</v>
          </cell>
          <cell r="G74">
            <v>0</v>
          </cell>
          <cell r="H74">
            <v>0</v>
          </cell>
          <cell r="I74">
            <v>0</v>
          </cell>
        </row>
        <row r="75">
          <cell r="B75" t="str">
            <v>LD 50</v>
          </cell>
          <cell r="D75" t="str">
            <v>Long đền vuông 18 (50x50x3)</v>
          </cell>
          <cell r="E75" t="str">
            <v>cái</v>
          </cell>
          <cell r="F75">
            <v>2600</v>
          </cell>
          <cell r="G75">
            <v>0</v>
          </cell>
          <cell r="H75">
            <v>0</v>
          </cell>
          <cell r="I75">
            <v>0.01</v>
          </cell>
        </row>
        <row r="76">
          <cell r="B76" t="str">
            <v>LD 60</v>
          </cell>
          <cell r="D76" t="str">
            <v>Long đền vuông 18-24 (60x60x6)</v>
          </cell>
          <cell r="E76" t="str">
            <v>cái</v>
          </cell>
          <cell r="F76">
            <v>6500</v>
          </cell>
          <cell r="G76">
            <v>0</v>
          </cell>
          <cell r="H76">
            <v>0</v>
          </cell>
          <cell r="I76">
            <v>0</v>
          </cell>
        </row>
        <row r="77">
          <cell r="B77" t="str">
            <v>TAN14</v>
          </cell>
          <cell r="D77" t="str">
            <v>Tán M14</v>
          </cell>
          <cell r="E77" t="str">
            <v>bộ</v>
          </cell>
          <cell r="F77">
            <v>0</v>
          </cell>
          <cell r="G77">
            <v>0</v>
          </cell>
          <cell r="H77">
            <v>0</v>
          </cell>
          <cell r="I77">
            <v>0</v>
          </cell>
        </row>
        <row r="78">
          <cell r="B78" t="str">
            <v>TAN16</v>
          </cell>
          <cell r="D78" t="str">
            <v>Tán M16</v>
          </cell>
          <cell r="E78" t="str">
            <v>cái</v>
          </cell>
          <cell r="F78">
            <v>0</v>
          </cell>
          <cell r="G78">
            <v>0</v>
          </cell>
          <cell r="H78">
            <v>0</v>
          </cell>
          <cell r="I78">
            <v>0</v>
          </cell>
        </row>
        <row r="79">
          <cell r="B79" t="str">
            <v>TAN22</v>
          </cell>
          <cell r="D79" t="str">
            <v>Tán M22</v>
          </cell>
          <cell r="E79" t="str">
            <v>cái</v>
          </cell>
          <cell r="F79">
            <v>0</v>
          </cell>
          <cell r="G79">
            <v>0</v>
          </cell>
          <cell r="H79">
            <v>0</v>
          </cell>
          <cell r="I79">
            <v>0</v>
          </cell>
        </row>
        <row r="80">
          <cell r="B80" t="str">
            <v>CHUPFCO</v>
          </cell>
          <cell r="D80" t="str">
            <v>Chụp đầu FCO (Trên + Dưới)</v>
          </cell>
          <cell r="E80" t="str">
            <v>bộ</v>
          </cell>
          <cell r="F80">
            <v>190000</v>
          </cell>
          <cell r="G80">
            <v>0</v>
          </cell>
          <cell r="H80">
            <v>0</v>
          </cell>
          <cell r="I80">
            <v>0</v>
          </cell>
        </row>
        <row r="81">
          <cell r="B81" t="str">
            <v>CHUPLA</v>
          </cell>
          <cell r="D81" t="str">
            <v>Chụp đầu LA</v>
          </cell>
          <cell r="E81" t="str">
            <v>cái</v>
          </cell>
          <cell r="F81">
            <v>32000</v>
          </cell>
          <cell r="G81">
            <v>0</v>
          </cell>
          <cell r="H81">
            <v>0</v>
          </cell>
          <cell r="I81">
            <v>0</v>
          </cell>
        </row>
        <row r="82">
          <cell r="B82" t="str">
            <v>CHUPMBA</v>
          </cell>
          <cell r="D82" t="str">
            <v>Chụp đầu cực MBA</v>
          </cell>
          <cell r="E82" t="str">
            <v>cái</v>
          </cell>
          <cell r="F82">
            <v>52000</v>
          </cell>
          <cell r="G82">
            <v>0</v>
          </cell>
          <cell r="H82">
            <v>0</v>
          </cell>
          <cell r="I82">
            <v>0</v>
          </cell>
        </row>
        <row r="83">
          <cell r="B83" t="str">
            <v>BATLI</v>
          </cell>
          <cell r="D83" t="str">
            <v>Bass LI bắt FCO, LA</v>
          </cell>
          <cell r="E83" t="str">
            <v>Bộ</v>
          </cell>
          <cell r="F83">
            <v>45000</v>
          </cell>
          <cell r="G83">
            <v>0</v>
          </cell>
          <cell r="H83">
            <v>0</v>
          </cell>
          <cell r="I83">
            <v>0.4</v>
          </cell>
        </row>
        <row r="84">
          <cell r="B84" t="str">
            <v>BATLL</v>
          </cell>
          <cell r="D84" t="str">
            <v>Bass LL bắt FCO và LA</v>
          </cell>
          <cell r="E84" t="str">
            <v>bộ</v>
          </cell>
          <cell r="F84">
            <v>65000</v>
          </cell>
          <cell r="G84">
            <v>0</v>
          </cell>
          <cell r="H84">
            <v>0</v>
          </cell>
          <cell r="I84">
            <v>0.5</v>
          </cell>
        </row>
        <row r="85">
          <cell r="B85" t="str">
            <v>M25</v>
          </cell>
          <cell r="D85" t="str">
            <v>Cáp đồng trần M25mm2</v>
          </cell>
          <cell r="E85" t="str">
            <v>kg</v>
          </cell>
          <cell r="F85">
            <v>163028</v>
          </cell>
          <cell r="G85">
            <v>0</v>
          </cell>
          <cell r="H85">
            <v>0</v>
          </cell>
          <cell r="I85">
            <v>1</v>
          </cell>
        </row>
        <row r="86">
          <cell r="B86" t="str">
            <v>CXV25</v>
          </cell>
          <cell r="D86" t="str">
            <v>Cáp 24KV C/XLPE/PVC 25mm2</v>
          </cell>
          <cell r="E86" t="str">
            <v>mét</v>
          </cell>
          <cell r="F86">
            <v>67506</v>
          </cell>
          <cell r="G86">
            <v>0</v>
          </cell>
          <cell r="H86">
            <v>0</v>
          </cell>
          <cell r="I86">
            <v>0.75</v>
          </cell>
        </row>
        <row r="87">
          <cell r="B87" t="str">
            <v>CXV50</v>
          </cell>
          <cell r="D87" t="str">
            <v>Cáp 24KV C/XLPE/PVC 50mm2</v>
          </cell>
          <cell r="E87" t="str">
            <v>mét</v>
          </cell>
          <cell r="F87">
            <v>154035</v>
          </cell>
          <cell r="G87">
            <v>0</v>
          </cell>
          <cell r="H87">
            <v>0</v>
          </cell>
          <cell r="I87">
            <v>0.86</v>
          </cell>
        </row>
        <row r="88">
          <cell r="B88" t="str">
            <v>XLPE70</v>
          </cell>
          <cell r="D88" t="str">
            <v>Cáp 24KV C/XLPE/PVC 70mm2</v>
          </cell>
          <cell r="E88" t="str">
            <v>mét</v>
          </cell>
          <cell r="G88">
            <v>0</v>
          </cell>
          <cell r="H88">
            <v>0</v>
          </cell>
          <cell r="I88">
            <v>1.25</v>
          </cell>
        </row>
        <row r="89">
          <cell r="B89" t="str">
            <v>XLPE95</v>
          </cell>
          <cell r="D89" t="str">
            <v>Cáp 24KV C/XLPE/PVC 95mm2</v>
          </cell>
          <cell r="E89" t="str">
            <v>mét</v>
          </cell>
          <cell r="F89">
            <v>277830</v>
          </cell>
          <cell r="G89">
            <v>0</v>
          </cell>
          <cell r="H89">
            <v>0</v>
          </cell>
          <cell r="I89">
            <v>1.55</v>
          </cell>
        </row>
        <row r="90">
          <cell r="B90" t="str">
            <v>XLPE120</v>
          </cell>
          <cell r="D90" t="str">
            <v>Cáp 24KV C/XLPE/PVC 120mm2</v>
          </cell>
          <cell r="E90" t="str">
            <v>mét</v>
          </cell>
          <cell r="G90">
            <v>0</v>
          </cell>
          <cell r="H90">
            <v>0</v>
          </cell>
          <cell r="I90">
            <v>1.81</v>
          </cell>
        </row>
        <row r="91">
          <cell r="B91" t="str">
            <v>XLPE150</v>
          </cell>
          <cell r="D91" t="str">
            <v>Cáp 24KV C/XLPE/PVC 150mm2</v>
          </cell>
          <cell r="E91" t="str">
            <v>mét</v>
          </cell>
          <cell r="F91">
            <v>419580</v>
          </cell>
          <cell r="G91">
            <v>0</v>
          </cell>
          <cell r="H91">
            <v>0</v>
          </cell>
          <cell r="I91">
            <v>2.2000000000000002</v>
          </cell>
        </row>
        <row r="92">
          <cell r="B92" t="str">
            <v>XLPE185</v>
          </cell>
          <cell r="D92" t="str">
            <v>Cáp 24KV C/XLPE/PVC 185mm2</v>
          </cell>
          <cell r="E92" t="str">
            <v>mét</v>
          </cell>
          <cell r="F92">
            <v>517860</v>
          </cell>
          <cell r="G92">
            <v>0</v>
          </cell>
          <cell r="H92">
            <v>0</v>
          </cell>
          <cell r="I92">
            <v>2.54</v>
          </cell>
        </row>
        <row r="93">
          <cell r="B93" t="str">
            <v>XLPE240</v>
          </cell>
          <cell r="D93" t="str">
            <v>Cáp 24KV C/XLPE/PVC 240mm2</v>
          </cell>
          <cell r="E93" t="str">
            <v>mét</v>
          </cell>
          <cell r="G93">
            <v>0</v>
          </cell>
          <cell r="H93">
            <v>0</v>
          </cell>
          <cell r="I93">
            <v>3.1669999999999998</v>
          </cell>
        </row>
        <row r="94">
          <cell r="B94" t="str">
            <v>XLPE250</v>
          </cell>
          <cell r="D94" t="str">
            <v>Cáp 24KV C/XLPE/PVC 250mm2</v>
          </cell>
          <cell r="E94" t="str">
            <v>mét</v>
          </cell>
          <cell r="G94">
            <v>0</v>
          </cell>
          <cell r="H94">
            <v>0</v>
          </cell>
          <cell r="I94">
            <v>3.3250000000000002</v>
          </cell>
        </row>
        <row r="95">
          <cell r="B95" t="str">
            <v>ACX50</v>
          </cell>
          <cell r="D95" t="str">
            <v>Cáp 24KV ACX 50mm2</v>
          </cell>
          <cell r="E95" t="str">
            <v>mét</v>
          </cell>
          <cell r="F95">
            <v>27730</v>
          </cell>
          <cell r="G95">
            <v>0</v>
          </cell>
          <cell r="H95">
            <v>0</v>
          </cell>
          <cell r="I95">
            <v>0.65</v>
          </cell>
        </row>
        <row r="96">
          <cell r="B96" t="str">
            <v>ACX70</v>
          </cell>
          <cell r="D96" t="str">
            <v>Cáp 24KV ACX 70mm2</v>
          </cell>
          <cell r="E96" t="str">
            <v>mét</v>
          </cell>
          <cell r="F96">
            <v>49140</v>
          </cell>
          <cell r="G96">
            <v>0</v>
          </cell>
          <cell r="H96">
            <v>0</v>
          </cell>
          <cell r="I96">
            <v>0.72</v>
          </cell>
        </row>
        <row r="97">
          <cell r="B97" t="str">
            <v>ACX95</v>
          </cell>
          <cell r="D97" t="str">
            <v>Cáp 24KV ACX 95mm2</v>
          </cell>
          <cell r="E97" t="str">
            <v>mét</v>
          </cell>
          <cell r="F97">
            <v>61425</v>
          </cell>
          <cell r="G97">
            <v>0</v>
          </cell>
          <cell r="H97">
            <v>0</v>
          </cell>
          <cell r="I97">
            <v>0.87</v>
          </cell>
        </row>
        <row r="98">
          <cell r="B98" t="str">
            <v>ACX120</v>
          </cell>
          <cell r="D98" t="str">
            <v>Cáp 24KV ACX 120mm2</v>
          </cell>
          <cell r="E98" t="str">
            <v>mét</v>
          </cell>
          <cell r="F98">
            <v>83160</v>
          </cell>
          <cell r="G98">
            <v>0</v>
          </cell>
          <cell r="H98">
            <v>0</v>
          </cell>
          <cell r="I98">
            <v>0.93</v>
          </cell>
        </row>
        <row r="99">
          <cell r="B99" t="str">
            <v>ACX150</v>
          </cell>
          <cell r="D99" t="str">
            <v>Cáp 24KV ACX 150mm2</v>
          </cell>
          <cell r="E99" t="str">
            <v>mét</v>
          </cell>
          <cell r="F99">
            <v>83160</v>
          </cell>
          <cell r="G99">
            <v>0</v>
          </cell>
          <cell r="H99">
            <v>0</v>
          </cell>
          <cell r="I99">
            <v>1.22</v>
          </cell>
        </row>
        <row r="100">
          <cell r="B100" t="str">
            <v>ACX185</v>
          </cell>
          <cell r="D100" t="str">
            <v>Cáp 24KV ACX 185mm2</v>
          </cell>
          <cell r="E100" t="str">
            <v>mét</v>
          </cell>
          <cell r="F100">
            <v>116500</v>
          </cell>
          <cell r="G100">
            <v>0</v>
          </cell>
          <cell r="H100">
            <v>0</v>
          </cell>
          <cell r="I100">
            <v>1.53</v>
          </cell>
        </row>
        <row r="101">
          <cell r="B101" t="str">
            <v>ACX240</v>
          </cell>
          <cell r="D101" t="str">
            <v>Cáp 24KV ACX 240mm2</v>
          </cell>
          <cell r="E101" t="str">
            <v>mét</v>
          </cell>
          <cell r="F101">
            <v>122850</v>
          </cell>
          <cell r="G101">
            <v>0</v>
          </cell>
          <cell r="H101">
            <v>0</v>
          </cell>
          <cell r="I101">
            <v>1.86</v>
          </cell>
        </row>
        <row r="102">
          <cell r="B102" t="str">
            <v>XLPE370D</v>
          </cell>
          <cell r="D102" t="str">
            <v>Cáp 24kV C/XLPE/DSTA/PVC3x70mm2</v>
          </cell>
          <cell r="E102" t="str">
            <v>mét</v>
          </cell>
          <cell r="G102">
            <v>0</v>
          </cell>
          <cell r="H102">
            <v>0</v>
          </cell>
          <cell r="I102">
            <v>6.2869999999999999</v>
          </cell>
        </row>
        <row r="103">
          <cell r="B103" t="str">
            <v>XLPE395D</v>
          </cell>
          <cell r="D103" t="str">
            <v>Cáp 24kV C/XLPE/DSTA/PVC3x95mm2</v>
          </cell>
          <cell r="E103" t="str">
            <v>mét</v>
          </cell>
          <cell r="G103">
            <v>0</v>
          </cell>
          <cell r="H103">
            <v>0</v>
          </cell>
          <cell r="I103">
            <v>7.4</v>
          </cell>
        </row>
        <row r="104">
          <cell r="B104" t="str">
            <v>XLPE3120D</v>
          </cell>
          <cell r="D104" t="str">
            <v>Cáp 24kV C/XLPE/DSTA/PVC3x120mm2</v>
          </cell>
          <cell r="E104" t="str">
            <v>mét</v>
          </cell>
          <cell r="G104">
            <v>0</v>
          </cell>
          <cell r="H104">
            <v>0</v>
          </cell>
          <cell r="I104">
            <v>8.36</v>
          </cell>
        </row>
        <row r="105">
          <cell r="B105" t="str">
            <v>XLPE3150D</v>
          </cell>
          <cell r="D105" t="str">
            <v>Cáp 24kV C/XLPE/DSTA/PVC3x150mm2</v>
          </cell>
          <cell r="E105" t="str">
            <v>mét</v>
          </cell>
          <cell r="G105">
            <v>0</v>
          </cell>
          <cell r="H105">
            <v>0</v>
          </cell>
          <cell r="I105">
            <v>9.84</v>
          </cell>
        </row>
        <row r="106">
          <cell r="B106" t="str">
            <v>XLPE3185D</v>
          </cell>
          <cell r="D106" t="str">
            <v>Cáp 24kV C/XLPE/DSTA/PVC3x185mm2</v>
          </cell>
          <cell r="E106" t="str">
            <v>mét</v>
          </cell>
          <cell r="G106">
            <v>0</v>
          </cell>
          <cell r="H106">
            <v>0</v>
          </cell>
          <cell r="I106">
            <v>0</v>
          </cell>
        </row>
        <row r="107">
          <cell r="B107" t="str">
            <v>XLPE3240D</v>
          </cell>
          <cell r="D107" t="str">
            <v>Cáp 24kV C/XLPE/DSTA/PVC3x240mm2</v>
          </cell>
          <cell r="E107" t="str">
            <v>mét</v>
          </cell>
          <cell r="G107">
            <v>0</v>
          </cell>
          <cell r="H107">
            <v>0</v>
          </cell>
          <cell r="I107">
            <v>0</v>
          </cell>
        </row>
        <row r="108">
          <cell r="B108" t="str">
            <v>AC50</v>
          </cell>
          <cell r="D108" t="str">
            <v>Cáp nhôm lõi thép AC-50/8</v>
          </cell>
          <cell r="E108" t="str">
            <v>kg</v>
          </cell>
          <cell r="F108">
            <v>47801</v>
          </cell>
          <cell r="G108">
            <v>0</v>
          </cell>
          <cell r="H108">
            <v>0</v>
          </cell>
          <cell r="I108">
            <v>1</v>
          </cell>
        </row>
        <row r="109">
          <cell r="B109" t="str">
            <v>AC70</v>
          </cell>
          <cell r="D109" t="str">
            <v>Cáp nhôm lõi thép AC-70/11</v>
          </cell>
          <cell r="E109" t="str">
            <v>kg</v>
          </cell>
          <cell r="F109">
            <v>47484</v>
          </cell>
          <cell r="G109">
            <v>0</v>
          </cell>
          <cell r="H109">
            <v>0</v>
          </cell>
          <cell r="I109">
            <v>1</v>
          </cell>
        </row>
        <row r="110">
          <cell r="B110" t="str">
            <v>AC95</v>
          </cell>
          <cell r="D110" t="str">
            <v>Cáp nhôm lõi thép AC-95/16</v>
          </cell>
          <cell r="E110" t="str">
            <v>kg</v>
          </cell>
          <cell r="F110">
            <v>47484</v>
          </cell>
          <cell r="G110">
            <v>0</v>
          </cell>
          <cell r="H110">
            <v>0</v>
          </cell>
          <cell r="I110">
            <v>1</v>
          </cell>
        </row>
        <row r="111">
          <cell r="B111" t="str">
            <v>AC120</v>
          </cell>
          <cell r="D111" t="str">
            <v>Cáp nhôm lõi thép AC-120/19</v>
          </cell>
          <cell r="E111" t="str">
            <v>kg</v>
          </cell>
          <cell r="F111">
            <v>78435</v>
          </cell>
          <cell r="G111">
            <v>0</v>
          </cell>
          <cell r="H111">
            <v>0</v>
          </cell>
          <cell r="I111">
            <v>1</v>
          </cell>
        </row>
        <row r="112">
          <cell r="B112" t="str">
            <v>AC150</v>
          </cell>
          <cell r="D112" t="str">
            <v>Cáp nhôm lõi thép AC-150/24</v>
          </cell>
          <cell r="E112" t="str">
            <v>kg</v>
          </cell>
          <cell r="F112">
            <v>80325</v>
          </cell>
          <cell r="G112">
            <v>0</v>
          </cell>
          <cell r="H112">
            <v>0</v>
          </cell>
          <cell r="I112">
            <v>1</v>
          </cell>
        </row>
        <row r="113">
          <cell r="B113" t="str">
            <v>AC185</v>
          </cell>
          <cell r="D113" t="str">
            <v>Cáp nhôm lõi thép AC-185/29</v>
          </cell>
          <cell r="E113" t="str">
            <v>kg</v>
          </cell>
          <cell r="F113">
            <v>80325</v>
          </cell>
          <cell r="G113">
            <v>0</v>
          </cell>
          <cell r="H113">
            <v>0</v>
          </cell>
          <cell r="I113">
            <v>1</v>
          </cell>
        </row>
        <row r="114">
          <cell r="B114" t="str">
            <v>AC240</v>
          </cell>
          <cell r="D114" t="str">
            <v>Cáp nhôm lõi thép AC-240/39</v>
          </cell>
          <cell r="E114" t="str">
            <v>kg</v>
          </cell>
          <cell r="F114">
            <v>81270</v>
          </cell>
          <cell r="G114">
            <v>0</v>
          </cell>
          <cell r="H114">
            <v>0</v>
          </cell>
          <cell r="I114">
            <v>1</v>
          </cell>
        </row>
        <row r="115">
          <cell r="B115" t="str">
            <v>av35</v>
          </cell>
          <cell r="D115" t="str">
            <v>Cáp nhôm bọc AV35</v>
          </cell>
          <cell r="E115" t="str">
            <v>mét</v>
          </cell>
          <cell r="G115">
            <v>0</v>
          </cell>
          <cell r="H115">
            <v>0</v>
          </cell>
          <cell r="I115">
            <v>0.17599999999999999</v>
          </cell>
        </row>
        <row r="116">
          <cell r="B116" t="str">
            <v>av50</v>
          </cell>
          <cell r="D116" t="str">
            <v>Cáp nhôm bọc AV50</v>
          </cell>
          <cell r="E116" t="str">
            <v>mét</v>
          </cell>
          <cell r="F116">
            <v>17010</v>
          </cell>
          <cell r="G116">
            <v>0</v>
          </cell>
          <cell r="H116">
            <v>0</v>
          </cell>
          <cell r="I116">
            <v>0.22900000000000001</v>
          </cell>
        </row>
        <row r="117">
          <cell r="B117" t="str">
            <v>av70</v>
          </cell>
          <cell r="D117" t="str">
            <v>Cáp nhôm bọc AV70</v>
          </cell>
          <cell r="E117" t="str">
            <v>mét</v>
          </cell>
          <cell r="F117">
            <v>22680</v>
          </cell>
          <cell r="G117">
            <v>0</v>
          </cell>
          <cell r="H117">
            <v>0</v>
          </cell>
          <cell r="I117">
            <v>0.308</v>
          </cell>
        </row>
        <row r="118">
          <cell r="B118" t="str">
            <v>av95</v>
          </cell>
          <cell r="D118" t="str">
            <v>Cáp nhôm bọc AV95</v>
          </cell>
          <cell r="E118" t="str">
            <v>mét</v>
          </cell>
          <cell r="F118">
            <v>31185</v>
          </cell>
          <cell r="G118">
            <v>0</v>
          </cell>
          <cell r="H118">
            <v>0</v>
          </cell>
          <cell r="I118">
            <v>0.41</v>
          </cell>
        </row>
        <row r="119">
          <cell r="B119" t="str">
            <v>av120</v>
          </cell>
          <cell r="D119" t="str">
            <v>Cáp nhôm bọc AV120</v>
          </cell>
          <cell r="E119" t="str">
            <v>mét</v>
          </cell>
          <cell r="F119">
            <v>33500</v>
          </cell>
          <cell r="G119">
            <v>0</v>
          </cell>
          <cell r="H119">
            <v>0</v>
          </cell>
          <cell r="I119">
            <v>0.496</v>
          </cell>
        </row>
        <row r="120">
          <cell r="B120" t="str">
            <v>av150</v>
          </cell>
          <cell r="D120" t="str">
            <v>Cáp nhôm bọc AV150</v>
          </cell>
          <cell r="E120" t="str">
            <v>mét</v>
          </cell>
          <cell r="F120">
            <v>42300</v>
          </cell>
          <cell r="G120">
            <v>0</v>
          </cell>
          <cell r="H120">
            <v>0</v>
          </cell>
          <cell r="I120">
            <v>0.628</v>
          </cell>
        </row>
        <row r="121">
          <cell r="B121" t="str">
            <v>av185</v>
          </cell>
          <cell r="D121" t="str">
            <v>Cáp nhôm bọc AV185</v>
          </cell>
          <cell r="E121" t="str">
            <v>mét</v>
          </cell>
          <cell r="F121">
            <v>51000</v>
          </cell>
          <cell r="G121">
            <v>0</v>
          </cell>
          <cell r="H121">
            <v>0</v>
          </cell>
          <cell r="I121">
            <v>0.74299999999999999</v>
          </cell>
        </row>
        <row r="122">
          <cell r="B122" t="str">
            <v>av240</v>
          </cell>
          <cell r="D122" t="str">
            <v>Cáp nhôm bọc AV240</v>
          </cell>
          <cell r="E122" t="str">
            <v>mét</v>
          </cell>
          <cell r="G122">
            <v>0</v>
          </cell>
          <cell r="H122">
            <v>0</v>
          </cell>
          <cell r="I122">
            <v>0</v>
          </cell>
        </row>
        <row r="123">
          <cell r="B123" t="str">
            <v>av300</v>
          </cell>
          <cell r="D123" t="str">
            <v>Cáp nhôm bọc AV300</v>
          </cell>
          <cell r="E123" t="str">
            <v>mét</v>
          </cell>
          <cell r="G123">
            <v>0</v>
          </cell>
          <cell r="H123">
            <v>0</v>
          </cell>
          <cell r="I123">
            <v>0</v>
          </cell>
        </row>
        <row r="124">
          <cell r="B124" t="str">
            <v>ABC4x50</v>
          </cell>
          <cell r="D124" t="str">
            <v>Cáp nhôm ABC 4x50mm2</v>
          </cell>
          <cell r="E124" t="str">
            <v>mét</v>
          </cell>
          <cell r="G124">
            <v>0</v>
          </cell>
          <cell r="H124">
            <v>0</v>
          </cell>
          <cell r="I124">
            <v>0</v>
          </cell>
        </row>
        <row r="125">
          <cell r="B125" t="str">
            <v>ABC3x50</v>
          </cell>
          <cell r="D125" t="str">
            <v>Cáp nhôm ABC 3x50mm2</v>
          </cell>
          <cell r="E125" t="str">
            <v>mét</v>
          </cell>
          <cell r="G125">
            <v>0</v>
          </cell>
          <cell r="H125">
            <v>0</v>
          </cell>
          <cell r="I125">
            <v>0</v>
          </cell>
        </row>
        <row r="126">
          <cell r="B126" t="str">
            <v>ABC4x70</v>
          </cell>
          <cell r="D126" t="str">
            <v>Cáp nhôm ABC 4x70mm2</v>
          </cell>
          <cell r="E126" t="str">
            <v>mét</v>
          </cell>
          <cell r="F126">
            <v>83300</v>
          </cell>
          <cell r="G126">
            <v>0</v>
          </cell>
          <cell r="H126">
            <v>0</v>
          </cell>
          <cell r="I126">
            <v>0</v>
          </cell>
        </row>
        <row r="127">
          <cell r="B127" t="str">
            <v>ABC3x70</v>
          </cell>
          <cell r="D127" t="str">
            <v>Cáp nhôm ABC 3x70mm2</v>
          </cell>
          <cell r="E127" t="str">
            <v>mét</v>
          </cell>
          <cell r="F127">
            <v>63000</v>
          </cell>
          <cell r="G127">
            <v>0</v>
          </cell>
          <cell r="H127">
            <v>0</v>
          </cell>
          <cell r="I127">
            <v>0</v>
          </cell>
        </row>
        <row r="128">
          <cell r="B128" t="str">
            <v>ABC4x95</v>
          </cell>
          <cell r="D128" t="str">
            <v>Cáp nhôm ABC 4x95mm2</v>
          </cell>
          <cell r="E128" t="str">
            <v>mét</v>
          </cell>
          <cell r="F128">
            <v>123795</v>
          </cell>
          <cell r="G128">
            <v>0</v>
          </cell>
          <cell r="H128">
            <v>0</v>
          </cell>
          <cell r="I128">
            <v>1.3160000000000001</v>
          </cell>
        </row>
        <row r="129">
          <cell r="B129" t="str">
            <v>ABC3x95</v>
          </cell>
          <cell r="D129" t="str">
            <v>Cáp nhôm ABC 3x95mm2</v>
          </cell>
          <cell r="E129" t="str">
            <v>mét</v>
          </cell>
          <cell r="F129">
            <v>92610</v>
          </cell>
          <cell r="G129">
            <v>0</v>
          </cell>
          <cell r="H129">
            <v>0</v>
          </cell>
          <cell r="I129">
            <v>0.97799999999999998</v>
          </cell>
        </row>
        <row r="130">
          <cell r="B130" t="str">
            <v>ABC3x120</v>
          </cell>
          <cell r="D130" t="str">
            <v>Cáp nhôm ABC 3x120mm2</v>
          </cell>
          <cell r="E130" t="str">
            <v>mét</v>
          </cell>
          <cell r="F130">
            <v>111510</v>
          </cell>
          <cell r="G130">
            <v>0</v>
          </cell>
          <cell r="H130">
            <v>0</v>
          </cell>
          <cell r="I130">
            <v>1.2130000000000001</v>
          </cell>
        </row>
        <row r="131">
          <cell r="B131" t="str">
            <v>ABC4x120</v>
          </cell>
          <cell r="D131" t="str">
            <v>Cáp nhôm ABC 4x120mm2</v>
          </cell>
          <cell r="E131" t="str">
            <v>mét</v>
          </cell>
          <cell r="F131">
            <v>148365</v>
          </cell>
          <cell r="G131">
            <v>0</v>
          </cell>
          <cell r="H131">
            <v>0</v>
          </cell>
          <cell r="I131">
            <v>1.6180000000000001</v>
          </cell>
        </row>
        <row r="132">
          <cell r="B132" t="str">
            <v>ABC4x150</v>
          </cell>
          <cell r="D132" t="str">
            <v>Cáp nhôm ABC 4x150mm2</v>
          </cell>
          <cell r="E132" t="str">
            <v>mét</v>
          </cell>
          <cell r="F132">
            <v>184275</v>
          </cell>
          <cell r="G132">
            <v>0</v>
          </cell>
          <cell r="H132">
            <v>0</v>
          </cell>
          <cell r="I132">
            <v>0</v>
          </cell>
        </row>
        <row r="133">
          <cell r="B133" t="str">
            <v>cv25</v>
          </cell>
          <cell r="D133" t="str">
            <v>Cáp đồng bọc CV25</v>
          </cell>
          <cell r="E133" t="str">
            <v>mét</v>
          </cell>
          <cell r="F133">
            <v>38620</v>
          </cell>
          <cell r="G133">
            <v>0</v>
          </cell>
          <cell r="H133">
            <v>0</v>
          </cell>
          <cell r="I133">
            <v>0.29099999999999998</v>
          </cell>
        </row>
        <row r="134">
          <cell r="B134" t="str">
            <v>cv35</v>
          </cell>
          <cell r="D134" t="str">
            <v>Cáp đồng bọc CV35</v>
          </cell>
          <cell r="E134" t="str">
            <v>mét</v>
          </cell>
          <cell r="F134">
            <v>53340</v>
          </cell>
          <cell r="G134">
            <v>0</v>
          </cell>
          <cell r="H134">
            <v>0</v>
          </cell>
          <cell r="I134">
            <v>0.39500000000000002</v>
          </cell>
        </row>
        <row r="135">
          <cell r="B135" t="str">
            <v>cv50</v>
          </cell>
          <cell r="D135" t="str">
            <v>Cáp đồng bọc CV50</v>
          </cell>
          <cell r="E135" t="str">
            <v>mét</v>
          </cell>
          <cell r="F135">
            <v>72651</v>
          </cell>
          <cell r="G135">
            <v>0</v>
          </cell>
          <cell r="H135">
            <v>0</v>
          </cell>
          <cell r="I135">
            <v>0.53400000000000003</v>
          </cell>
        </row>
        <row r="136">
          <cell r="B136" t="str">
            <v>cv70</v>
          </cell>
          <cell r="D136" t="str">
            <v>Cáp đồng bọc CV70</v>
          </cell>
          <cell r="E136" t="str">
            <v>mét</v>
          </cell>
          <cell r="F136">
            <v>103753</v>
          </cell>
          <cell r="G136">
            <v>0</v>
          </cell>
          <cell r="H136">
            <v>0</v>
          </cell>
          <cell r="I136">
            <v>0.73899999999999999</v>
          </cell>
        </row>
        <row r="137">
          <cell r="B137" t="str">
            <v>cv95</v>
          </cell>
          <cell r="D137" t="str">
            <v>Cáp đồng bọc CV95</v>
          </cell>
          <cell r="E137" t="str">
            <v>mét</v>
          </cell>
          <cell r="F137">
            <v>143639</v>
          </cell>
          <cell r="G137">
            <v>0</v>
          </cell>
          <cell r="H137">
            <v>0</v>
          </cell>
          <cell r="I137">
            <v>1.008</v>
          </cell>
        </row>
        <row r="138">
          <cell r="B138" t="str">
            <v>cv120</v>
          </cell>
          <cell r="D138" t="str">
            <v>Cáp đồng bọc CV120</v>
          </cell>
          <cell r="E138" t="str">
            <v>mét</v>
          </cell>
          <cell r="F138">
            <v>187008</v>
          </cell>
          <cell r="G138">
            <v>0</v>
          </cell>
          <cell r="H138">
            <v>0</v>
          </cell>
          <cell r="I138">
            <v>1.2350000000000001</v>
          </cell>
        </row>
        <row r="139">
          <cell r="B139" t="str">
            <v>cv150</v>
          </cell>
          <cell r="D139" t="str">
            <v>Cáp đồng bọc CV150</v>
          </cell>
          <cell r="E139" t="str">
            <v>mét</v>
          </cell>
          <cell r="F139">
            <v>223096</v>
          </cell>
          <cell r="G139">
            <v>0</v>
          </cell>
          <cell r="H139">
            <v>0</v>
          </cell>
          <cell r="I139">
            <v>1.5980000000000001</v>
          </cell>
        </row>
        <row r="140">
          <cell r="B140" t="str">
            <v>cv185</v>
          </cell>
          <cell r="D140" t="str">
            <v>Cáp đồng bọc CV185</v>
          </cell>
          <cell r="E140" t="str">
            <v>mét</v>
          </cell>
          <cell r="F140">
            <v>278652</v>
          </cell>
          <cell r="G140">
            <v>0</v>
          </cell>
          <cell r="H140">
            <v>0</v>
          </cell>
          <cell r="I140">
            <v>1.9079999999999999</v>
          </cell>
        </row>
        <row r="141">
          <cell r="B141" t="str">
            <v>cv200</v>
          </cell>
          <cell r="D141" t="str">
            <v>Cáp đồng bọc CV200</v>
          </cell>
          <cell r="E141" t="str">
            <v>mét</v>
          </cell>
          <cell r="F141">
            <v>478170</v>
          </cell>
          <cell r="G141">
            <v>0</v>
          </cell>
          <cell r="H141">
            <v>0</v>
          </cell>
          <cell r="I141">
            <v>1.2350000000000001</v>
          </cell>
        </row>
        <row r="142">
          <cell r="B142" t="str">
            <v>cv240</v>
          </cell>
          <cell r="D142" t="str">
            <v>Cáp đồng bọc CV240</v>
          </cell>
          <cell r="E142" t="str">
            <v>mét</v>
          </cell>
          <cell r="F142">
            <v>365469</v>
          </cell>
          <cell r="G142">
            <v>0</v>
          </cell>
          <cell r="H142">
            <v>0</v>
          </cell>
          <cell r="I142">
            <v>1.5980000000000001</v>
          </cell>
        </row>
        <row r="143">
          <cell r="B143" t="str">
            <v>cv250</v>
          </cell>
          <cell r="D143" t="str">
            <v>Cáp đồng bọc CV250</v>
          </cell>
          <cell r="E143" t="str">
            <v>mét</v>
          </cell>
          <cell r="G143">
            <v>0</v>
          </cell>
          <cell r="H143">
            <v>0</v>
          </cell>
          <cell r="I143">
            <v>2.5790000000000002</v>
          </cell>
        </row>
        <row r="144">
          <cell r="B144" t="str">
            <v>cv300</v>
          </cell>
          <cell r="D144" t="str">
            <v>Cáp đồng bọc CV300</v>
          </cell>
          <cell r="E144" t="str">
            <v>mét</v>
          </cell>
          <cell r="G144">
            <v>0</v>
          </cell>
          <cell r="H144">
            <v>0</v>
          </cell>
          <cell r="I144">
            <v>2.8759999999999999</v>
          </cell>
        </row>
        <row r="145">
          <cell r="B145" t="str">
            <v>cv400</v>
          </cell>
          <cell r="D145" t="str">
            <v>Cáp đồng bọc CV400</v>
          </cell>
          <cell r="E145" t="str">
            <v>mét</v>
          </cell>
          <cell r="G145">
            <v>0</v>
          </cell>
          <cell r="H145">
            <v>0</v>
          </cell>
          <cell r="I145">
            <v>2.9350000000000001</v>
          </cell>
        </row>
        <row r="146">
          <cell r="B146" t="str">
            <v>CVV4X4</v>
          </cell>
          <cell r="D146" t="str">
            <v>Cáp điều khiển CVV 4x4,0mm2</v>
          </cell>
          <cell r="E146" t="str">
            <v>mét</v>
          </cell>
          <cell r="F146">
            <v>39333</v>
          </cell>
          <cell r="G146">
            <v>0</v>
          </cell>
          <cell r="H146">
            <v>0</v>
          </cell>
          <cell r="I146">
            <v>3.024</v>
          </cell>
        </row>
        <row r="147">
          <cell r="B147" t="str">
            <v>A50</v>
          </cell>
          <cell r="D147" t="str">
            <v>Cáp nhôm A-50</v>
          </cell>
          <cell r="E147" t="str">
            <v>kg</v>
          </cell>
          <cell r="F147">
            <v>59513</v>
          </cell>
          <cell r="G147">
            <v>0</v>
          </cell>
          <cell r="H147">
            <v>0</v>
          </cell>
          <cell r="I147">
            <v>1</v>
          </cell>
        </row>
        <row r="148">
          <cell r="B148" t="str">
            <v>A70</v>
          </cell>
          <cell r="D148" t="str">
            <v>Cáp nhôm A-70: buột dây cổ sứ</v>
          </cell>
          <cell r="E148" t="str">
            <v>kg</v>
          </cell>
          <cell r="F148">
            <v>59513</v>
          </cell>
          <cell r="G148">
            <v>0</v>
          </cell>
          <cell r="H148">
            <v>0</v>
          </cell>
          <cell r="I148">
            <v>1</v>
          </cell>
        </row>
        <row r="149">
          <cell r="B149" t="str">
            <v>A95</v>
          </cell>
          <cell r="D149" t="str">
            <v>Cáp nhôm A-95</v>
          </cell>
          <cell r="E149" t="str">
            <v>kg</v>
          </cell>
          <cell r="F149">
            <v>102060</v>
          </cell>
          <cell r="G149">
            <v>0</v>
          </cell>
          <cell r="H149">
            <v>0</v>
          </cell>
          <cell r="I149">
            <v>1</v>
          </cell>
        </row>
        <row r="150">
          <cell r="B150" t="str">
            <v>A120</v>
          </cell>
          <cell r="D150" t="str">
            <v>Cáp nhôm A-120</v>
          </cell>
          <cell r="E150" t="str">
            <v>kg</v>
          </cell>
          <cell r="F150">
            <v>102060</v>
          </cell>
          <cell r="G150">
            <v>0</v>
          </cell>
          <cell r="H150">
            <v>0</v>
          </cell>
          <cell r="I150">
            <v>1</v>
          </cell>
        </row>
        <row r="151">
          <cell r="B151" t="str">
            <v>A150</v>
          </cell>
          <cell r="D151" t="str">
            <v>Cáp nhôm A-150</v>
          </cell>
          <cell r="E151" t="str">
            <v>kg</v>
          </cell>
          <cell r="F151">
            <v>102060</v>
          </cell>
          <cell r="G151">
            <v>0</v>
          </cell>
          <cell r="H151">
            <v>0</v>
          </cell>
          <cell r="I151">
            <v>1</v>
          </cell>
        </row>
        <row r="152">
          <cell r="B152" t="str">
            <v>A185</v>
          </cell>
          <cell r="D152" t="str">
            <v>Cáp nhôm A-185</v>
          </cell>
          <cell r="E152" t="str">
            <v>kg</v>
          </cell>
          <cell r="F152">
            <v>102060</v>
          </cell>
          <cell r="G152">
            <v>0</v>
          </cell>
          <cell r="H152">
            <v>0</v>
          </cell>
          <cell r="I152">
            <v>1</v>
          </cell>
        </row>
        <row r="153">
          <cell r="B153" t="str">
            <v>A240</v>
          </cell>
          <cell r="D153" t="str">
            <v>Cáp nhôm A-240</v>
          </cell>
          <cell r="E153" t="str">
            <v>kg</v>
          </cell>
          <cell r="F153">
            <v>102060</v>
          </cell>
          <cell r="G153">
            <v>0</v>
          </cell>
          <cell r="H153">
            <v>0</v>
          </cell>
          <cell r="I153">
            <v>1</v>
          </cell>
        </row>
        <row r="154">
          <cell r="B154" t="str">
            <v>C3/8</v>
          </cell>
          <cell r="D154" t="str">
            <v>Cáp thép 3/8"</v>
          </cell>
          <cell r="E154" t="str">
            <v>kg</v>
          </cell>
          <cell r="F154">
            <v>43470</v>
          </cell>
          <cell r="G154">
            <v>0</v>
          </cell>
          <cell r="H154">
            <v>0</v>
          </cell>
          <cell r="I154">
            <v>1</v>
          </cell>
        </row>
        <row r="155">
          <cell r="B155" t="str">
            <v>C5/8</v>
          </cell>
          <cell r="D155" t="str">
            <v>Cáp thép 5/8"</v>
          </cell>
          <cell r="E155" t="str">
            <v>kg</v>
          </cell>
          <cell r="F155">
            <v>44415</v>
          </cell>
          <cell r="G155">
            <v>0</v>
          </cell>
          <cell r="H155">
            <v>0</v>
          </cell>
          <cell r="I155">
            <v>1</v>
          </cell>
        </row>
        <row r="156">
          <cell r="B156" t="str">
            <v>CSDI</v>
          </cell>
          <cell r="D156" t="str">
            <v>Chân sứ đỉnh thẳng dài 870 dày 4mm</v>
          </cell>
          <cell r="E156" t="str">
            <v>cái</v>
          </cell>
          <cell r="F156">
            <v>102000</v>
          </cell>
          <cell r="G156">
            <v>0</v>
          </cell>
          <cell r="H156">
            <v>0</v>
          </cell>
          <cell r="I156">
            <v>5</v>
          </cell>
        </row>
        <row r="157">
          <cell r="B157" t="str">
            <v>CSDG</v>
          </cell>
          <cell r="D157" t="str">
            <v>Chân sứ đỉnh cong dài 870 dày 4mm</v>
          </cell>
          <cell r="E157" t="str">
            <v>cái</v>
          </cell>
          <cell r="F157">
            <v>120000</v>
          </cell>
          <cell r="G157">
            <v>0</v>
          </cell>
          <cell r="H157">
            <v>0</v>
          </cell>
          <cell r="I157">
            <v>5</v>
          </cell>
        </row>
        <row r="158">
          <cell r="B158" t="str">
            <v>CSD</v>
          </cell>
          <cell r="D158" t="str">
            <v>Chân sứ đứng 24kV</v>
          </cell>
          <cell r="E158" t="str">
            <v>cái</v>
          </cell>
          <cell r="F158">
            <v>68000</v>
          </cell>
          <cell r="G158">
            <v>0</v>
          </cell>
          <cell r="H158">
            <v>0</v>
          </cell>
          <cell r="I158">
            <v>3</v>
          </cell>
        </row>
        <row r="159">
          <cell r="B159" t="str">
            <v>K3B42</v>
          </cell>
          <cell r="D159" t="str">
            <v>Kẹp cáp 3 boulon B42x130</v>
          </cell>
          <cell r="E159" t="str">
            <v>cái</v>
          </cell>
          <cell r="F159">
            <v>37000</v>
          </cell>
          <cell r="G159">
            <v>0</v>
          </cell>
          <cell r="H159">
            <v>0</v>
          </cell>
          <cell r="I159">
            <v>0.4</v>
          </cell>
        </row>
        <row r="160">
          <cell r="B160" t="str">
            <v>K3B</v>
          </cell>
          <cell r="D160" t="str">
            <v>Kẹp cáp 3 boulon B46x136</v>
          </cell>
          <cell r="E160" t="str">
            <v>cái</v>
          </cell>
          <cell r="F160">
            <v>40000</v>
          </cell>
          <cell r="G160">
            <v>0</v>
          </cell>
          <cell r="H160">
            <v>0</v>
          </cell>
          <cell r="I160">
            <v>0.2</v>
          </cell>
        </row>
        <row r="161">
          <cell r="B161" t="str">
            <v>CTD</v>
          </cell>
          <cell r="D161" t="str">
            <v>Cọc tiếp đất φ16 - 2,4m</v>
          </cell>
          <cell r="E161" t="str">
            <v>cọc</v>
          </cell>
          <cell r="F161">
            <v>130000</v>
          </cell>
          <cell r="G161">
            <v>0</v>
          </cell>
          <cell r="H161">
            <v>0</v>
          </cell>
          <cell r="I161">
            <v>5.3</v>
          </cell>
        </row>
        <row r="162">
          <cell r="B162" t="str">
            <v>KC</v>
          </cell>
          <cell r="D162" t="str">
            <v>Kẹp cọc tiếp địa</v>
          </cell>
          <cell r="E162" t="str">
            <v>bộ</v>
          </cell>
          <cell r="F162">
            <v>25000</v>
          </cell>
          <cell r="G162">
            <v>0</v>
          </cell>
          <cell r="H162">
            <v>0</v>
          </cell>
          <cell r="I162">
            <v>0.05</v>
          </cell>
        </row>
        <row r="163">
          <cell r="B163" t="str">
            <v>KT50</v>
          </cell>
          <cell r="D163" t="str">
            <v>Kẹp treo cáp ABC4x50mm2</v>
          </cell>
          <cell r="E163" t="str">
            <v>cái</v>
          </cell>
          <cell r="F163">
            <v>28000</v>
          </cell>
          <cell r="G163">
            <v>0</v>
          </cell>
          <cell r="H163">
            <v>0</v>
          </cell>
          <cell r="I163">
            <v>0.4</v>
          </cell>
        </row>
        <row r="164">
          <cell r="B164" t="str">
            <v>KT70</v>
          </cell>
          <cell r="D164" t="str">
            <v>Kẹp treo cáp ABC4x70mm2</v>
          </cell>
          <cell r="E164" t="str">
            <v>cái</v>
          </cell>
          <cell r="F164">
            <v>28000</v>
          </cell>
          <cell r="G164">
            <v>0</v>
          </cell>
          <cell r="H164">
            <v>0</v>
          </cell>
          <cell r="I164">
            <v>0.4</v>
          </cell>
        </row>
        <row r="165">
          <cell r="B165" t="str">
            <v>KT95</v>
          </cell>
          <cell r="D165" t="str">
            <v>Kẹp treo cáp ABC4x95mm2</v>
          </cell>
          <cell r="E165" t="str">
            <v>cái</v>
          </cell>
          <cell r="F165">
            <v>28000</v>
          </cell>
          <cell r="G165">
            <v>0</v>
          </cell>
          <cell r="H165">
            <v>0</v>
          </cell>
          <cell r="I165">
            <v>0.4</v>
          </cell>
        </row>
        <row r="166">
          <cell r="B166" t="str">
            <v>KT120</v>
          </cell>
          <cell r="D166" t="str">
            <v>Kẹp treo cáp ABC4x120mm2</v>
          </cell>
          <cell r="E166" t="str">
            <v>cái</v>
          </cell>
          <cell r="F166">
            <v>31000</v>
          </cell>
          <cell r="G166">
            <v>0</v>
          </cell>
          <cell r="H166">
            <v>0</v>
          </cell>
          <cell r="I166">
            <v>0.4</v>
          </cell>
        </row>
        <row r="167">
          <cell r="B167" t="str">
            <v>KT150</v>
          </cell>
          <cell r="D167" t="str">
            <v>Kẹp treo cáp ABC4x150mm2</v>
          </cell>
          <cell r="E167" t="str">
            <v>cái</v>
          </cell>
          <cell r="F167">
            <v>31000</v>
          </cell>
          <cell r="G167">
            <v>0</v>
          </cell>
          <cell r="H167">
            <v>0</v>
          </cell>
          <cell r="I167">
            <v>0.4</v>
          </cell>
        </row>
        <row r="168">
          <cell r="B168" t="str">
            <v>MT-A</v>
          </cell>
          <cell r="D168" t="str">
            <v>Móc treo chữ A</v>
          </cell>
          <cell r="E168" t="str">
            <v>cái</v>
          </cell>
          <cell r="F168">
            <v>37000</v>
          </cell>
          <cell r="G168">
            <v>0</v>
          </cell>
          <cell r="H168">
            <v>0</v>
          </cell>
          <cell r="I168">
            <v>0.5</v>
          </cell>
        </row>
        <row r="169">
          <cell r="B169" t="str">
            <v>KNGUNG50</v>
          </cell>
          <cell r="C169" t="str">
            <v>D4.6204</v>
          </cell>
          <cell r="D169" t="str">
            <v>Kẹp ngừng cáp ABC4x50mm2</v>
          </cell>
          <cell r="E169" t="str">
            <v>cái</v>
          </cell>
          <cell r="F169">
            <v>67000</v>
          </cell>
          <cell r="G169">
            <v>154719</v>
          </cell>
          <cell r="H169">
            <v>0</v>
          </cell>
          <cell r="I169">
            <v>0</v>
          </cell>
        </row>
        <row r="170">
          <cell r="B170" t="str">
            <v>KNGUNG70</v>
          </cell>
          <cell r="C170" t="str">
            <v>D4.6204</v>
          </cell>
          <cell r="D170" t="str">
            <v>Kẹp ngừng cáp ABC4x70mm2</v>
          </cell>
          <cell r="E170" t="str">
            <v>cái</v>
          </cell>
          <cell r="F170">
            <v>67000</v>
          </cell>
          <cell r="G170">
            <v>185663</v>
          </cell>
          <cell r="H170">
            <v>0</v>
          </cell>
          <cell r="I170">
            <v>0</v>
          </cell>
        </row>
        <row r="171">
          <cell r="B171" t="str">
            <v>KNGUNG95</v>
          </cell>
          <cell r="C171" t="str">
            <v>D4.6205</v>
          </cell>
          <cell r="D171" t="str">
            <v>Kẹp ngừng cáp ABC4x95mm2</v>
          </cell>
          <cell r="E171" t="str">
            <v>cái</v>
          </cell>
          <cell r="F171">
            <v>67000</v>
          </cell>
          <cell r="G171">
            <v>185663</v>
          </cell>
          <cell r="H171">
            <v>0</v>
          </cell>
          <cell r="I171">
            <v>0</v>
          </cell>
        </row>
        <row r="172">
          <cell r="B172" t="str">
            <v>KNGUNG120</v>
          </cell>
          <cell r="C172" t="str">
            <v>D4.6205</v>
          </cell>
          <cell r="D172" t="str">
            <v>Kẹp ngừng cáp ABC4x120mm2</v>
          </cell>
          <cell r="E172" t="str">
            <v>cái</v>
          </cell>
          <cell r="F172">
            <v>85000</v>
          </cell>
          <cell r="G172">
            <v>185663</v>
          </cell>
          <cell r="H172">
            <v>0</v>
          </cell>
          <cell r="I172">
            <v>0</v>
          </cell>
        </row>
        <row r="173">
          <cell r="B173" t="str">
            <v>KNGUNG150</v>
          </cell>
          <cell r="C173" t="str">
            <v>D4.6205</v>
          </cell>
          <cell r="D173" t="str">
            <v>Kẹp ngừng cáp ABC4x150mm2</v>
          </cell>
          <cell r="E173" t="str">
            <v>cái</v>
          </cell>
          <cell r="F173">
            <v>85000</v>
          </cell>
          <cell r="G173">
            <v>0</v>
          </cell>
          <cell r="H173">
            <v>0</v>
          </cell>
          <cell r="I173">
            <v>0</v>
          </cell>
        </row>
        <row r="174">
          <cell r="B174" t="str">
            <v>HOP9C</v>
          </cell>
          <cell r="C174" t="str">
            <v>11.03.204</v>
          </cell>
          <cell r="D174" t="str">
            <v>Hộp phân phối 9 cực bắt trực tiếp</v>
          </cell>
          <cell r="E174" t="str">
            <v>cái</v>
          </cell>
          <cell r="F174">
            <v>390000</v>
          </cell>
          <cell r="G174">
            <v>243425</v>
          </cell>
          <cell r="H174">
            <v>0</v>
          </cell>
          <cell r="I174">
            <v>0.65</v>
          </cell>
        </row>
        <row r="175">
          <cell r="B175" t="str">
            <v>HOP6C</v>
          </cell>
          <cell r="C175" t="str">
            <v>11.03.204</v>
          </cell>
          <cell r="D175" t="str">
            <v>Hộp phân phối 6 cực bắt trực tiếp</v>
          </cell>
          <cell r="E175" t="str">
            <v>cái</v>
          </cell>
          <cell r="F175">
            <v>364000</v>
          </cell>
          <cell r="G175">
            <v>243425</v>
          </cell>
          <cell r="H175">
            <v>0</v>
          </cell>
          <cell r="I175">
            <v>0.6</v>
          </cell>
        </row>
        <row r="176">
          <cell r="B176" t="str">
            <v>HOPCB</v>
          </cell>
          <cell r="D176" t="str">
            <v>Hộp gắn CB phân đoạn</v>
          </cell>
          <cell r="E176" t="str">
            <v>cái</v>
          </cell>
          <cell r="G176">
            <v>0</v>
          </cell>
          <cell r="H176">
            <v>0</v>
          </cell>
          <cell r="I176">
            <v>0.85</v>
          </cell>
        </row>
        <row r="177">
          <cell r="B177" t="str">
            <v>BIT150</v>
          </cell>
          <cell r="D177" t="str">
            <v>Nắp bịt đầu cáp ABC150mm2</v>
          </cell>
          <cell r="E177" t="str">
            <v>cái</v>
          </cell>
          <cell r="G177">
            <v>0</v>
          </cell>
          <cell r="H177">
            <v>0</v>
          </cell>
          <cell r="I177">
            <v>0</v>
          </cell>
        </row>
        <row r="178">
          <cell r="B178" t="str">
            <v>BIT120</v>
          </cell>
          <cell r="D178" t="str">
            <v>Nắp bịt đầu cáp ABC120mm2</v>
          </cell>
          <cell r="E178" t="str">
            <v>cái</v>
          </cell>
          <cell r="G178">
            <v>0</v>
          </cell>
          <cell r="H178">
            <v>0</v>
          </cell>
          <cell r="I178">
            <v>0</v>
          </cell>
        </row>
        <row r="179">
          <cell r="B179" t="str">
            <v>BIT95</v>
          </cell>
          <cell r="D179" t="str">
            <v>Nắp bịt đầu cáp ABC95mm2</v>
          </cell>
          <cell r="E179" t="str">
            <v>cái</v>
          </cell>
          <cell r="G179">
            <v>0</v>
          </cell>
          <cell r="H179">
            <v>0</v>
          </cell>
          <cell r="I179">
            <v>0</v>
          </cell>
        </row>
        <row r="180">
          <cell r="B180" t="str">
            <v>BIT70</v>
          </cell>
          <cell r="D180" t="str">
            <v>Nắp bịt đầu cáp ABC70mm2</v>
          </cell>
          <cell r="E180" t="str">
            <v>cái</v>
          </cell>
          <cell r="G180">
            <v>0</v>
          </cell>
          <cell r="H180">
            <v>0</v>
          </cell>
          <cell r="I180">
            <v>0</v>
          </cell>
        </row>
        <row r="181">
          <cell r="B181" t="str">
            <v>BIT50</v>
          </cell>
          <cell r="D181" t="str">
            <v>Nắp bịt đầu cáp ABC50mm2</v>
          </cell>
          <cell r="E181" t="str">
            <v>cái</v>
          </cell>
          <cell r="G181">
            <v>0</v>
          </cell>
          <cell r="H181">
            <v>0</v>
          </cell>
          <cell r="I181">
            <v>0</v>
          </cell>
        </row>
        <row r="182">
          <cell r="B182" t="str">
            <v>KE25</v>
          </cell>
          <cell r="D182" t="str">
            <v>Kẹp ép WR cỡ dây 25mm2</v>
          </cell>
          <cell r="E182" t="str">
            <v>cái</v>
          </cell>
          <cell r="F182">
            <v>8500</v>
          </cell>
          <cell r="G182">
            <v>0</v>
          </cell>
          <cell r="H182">
            <v>0</v>
          </cell>
          <cell r="I182">
            <v>0.2</v>
          </cell>
        </row>
        <row r="183">
          <cell r="B183" t="str">
            <v>KE35</v>
          </cell>
          <cell r="D183" t="str">
            <v>Kẹp ép WR cỡ dây 35mm2</v>
          </cell>
          <cell r="E183" t="str">
            <v>cái</v>
          </cell>
          <cell r="F183">
            <v>8500</v>
          </cell>
          <cell r="G183">
            <v>0</v>
          </cell>
          <cell r="H183">
            <v>0</v>
          </cell>
          <cell r="I183">
            <v>0.2</v>
          </cell>
        </row>
        <row r="184">
          <cell r="B184" t="str">
            <v>KE50</v>
          </cell>
          <cell r="D184" t="str">
            <v>Kẹp ép WR cỡ dây 50mm2</v>
          </cell>
          <cell r="E184" t="str">
            <v>cái</v>
          </cell>
          <cell r="F184">
            <v>10500</v>
          </cell>
          <cell r="G184">
            <v>0</v>
          </cell>
          <cell r="H184">
            <v>0</v>
          </cell>
          <cell r="I184">
            <v>0.2</v>
          </cell>
        </row>
        <row r="185">
          <cell r="B185" t="str">
            <v>KE70</v>
          </cell>
          <cell r="D185" t="str">
            <v>Kẹp ép WR cỡ dây 70mm2</v>
          </cell>
          <cell r="E185" t="str">
            <v>cái</v>
          </cell>
          <cell r="F185">
            <v>10500</v>
          </cell>
          <cell r="G185">
            <v>0</v>
          </cell>
          <cell r="H185">
            <v>0</v>
          </cell>
          <cell r="I185">
            <v>0.2</v>
          </cell>
        </row>
        <row r="186">
          <cell r="B186" t="str">
            <v>KE95</v>
          </cell>
          <cell r="D186" t="str">
            <v>Kẹp ép WR cỡ dây 95mm2</v>
          </cell>
          <cell r="E186" t="str">
            <v>cái</v>
          </cell>
          <cell r="F186">
            <v>14700</v>
          </cell>
          <cell r="G186">
            <v>0</v>
          </cell>
          <cell r="H186">
            <v>0</v>
          </cell>
          <cell r="I186">
            <v>0.2</v>
          </cell>
        </row>
        <row r="187">
          <cell r="B187" t="str">
            <v>KE120</v>
          </cell>
          <cell r="D187" t="str">
            <v>Kẹp ép WR cỡ dây 120mm2</v>
          </cell>
          <cell r="E187" t="str">
            <v>cái</v>
          </cell>
          <cell r="F187">
            <v>18900</v>
          </cell>
          <cell r="G187">
            <v>0</v>
          </cell>
          <cell r="H187">
            <v>0</v>
          </cell>
          <cell r="I187">
            <v>0.2</v>
          </cell>
        </row>
        <row r="188">
          <cell r="B188" t="str">
            <v>KE150</v>
          </cell>
          <cell r="D188" t="str">
            <v>Kẹp ép WR cỡ dây 150mm2</v>
          </cell>
          <cell r="E188" t="str">
            <v>cái</v>
          </cell>
          <cell r="F188">
            <v>23000</v>
          </cell>
          <cell r="G188">
            <v>0</v>
          </cell>
          <cell r="H188">
            <v>0</v>
          </cell>
          <cell r="I188">
            <v>0.2</v>
          </cell>
        </row>
        <row r="189">
          <cell r="B189" t="str">
            <v>KE185</v>
          </cell>
          <cell r="D189" t="str">
            <v>Kẹp ép WR cỡ dây 185mm2</v>
          </cell>
          <cell r="E189" t="str">
            <v>cái</v>
          </cell>
          <cell r="F189">
            <v>29000</v>
          </cell>
          <cell r="G189">
            <v>0</v>
          </cell>
          <cell r="H189">
            <v>0</v>
          </cell>
          <cell r="I189">
            <v>0.2</v>
          </cell>
        </row>
        <row r="190">
          <cell r="B190" t="str">
            <v>KE240</v>
          </cell>
          <cell r="D190" t="str">
            <v>Kẹp ép WR cỡ dây 240mm2</v>
          </cell>
          <cell r="E190" t="str">
            <v>cái</v>
          </cell>
          <cell r="F190">
            <v>36500</v>
          </cell>
          <cell r="G190">
            <v>0</v>
          </cell>
          <cell r="H190">
            <v>0</v>
          </cell>
          <cell r="I190">
            <v>0.2</v>
          </cell>
        </row>
        <row r="191">
          <cell r="B191" t="str">
            <v>KQ2</v>
          </cell>
          <cell r="C191" t="str">
            <v>D6.6201</v>
          </cell>
          <cell r="D191" t="str">
            <v>Kẹp quai 2/0 (quai đồng 8mm)</v>
          </cell>
          <cell r="E191" t="str">
            <v>cái</v>
          </cell>
          <cell r="F191">
            <v>47000</v>
          </cell>
          <cell r="H191">
            <v>0</v>
          </cell>
          <cell r="I191">
            <v>0.3</v>
          </cell>
        </row>
        <row r="192">
          <cell r="B192" t="str">
            <v>KQ4</v>
          </cell>
          <cell r="C192" t="str">
            <v>D6.6201</v>
          </cell>
          <cell r="D192" t="str">
            <v>Kẹp quai 4/0 (quai đồng 8mm)</v>
          </cell>
          <cell r="E192" t="str">
            <v>cái</v>
          </cell>
          <cell r="F192">
            <v>63000</v>
          </cell>
          <cell r="H192">
            <v>0</v>
          </cell>
          <cell r="I192">
            <v>0.3</v>
          </cell>
        </row>
        <row r="193">
          <cell r="B193" t="str">
            <v>CKQ</v>
          </cell>
          <cell r="D193" t="str">
            <v>Chụp cách điện kẹp quai</v>
          </cell>
          <cell r="E193" t="str">
            <v>cái</v>
          </cell>
          <cell r="F193">
            <v>122000</v>
          </cell>
          <cell r="H193">
            <v>0</v>
          </cell>
          <cell r="I193">
            <v>0.2</v>
          </cell>
        </row>
        <row r="194">
          <cell r="B194" t="str">
            <v>HL2</v>
          </cell>
          <cell r="C194" t="str">
            <v>D6.6202</v>
          </cell>
          <cell r="D194" t="str">
            <v>Kẹp hotline 2/0</v>
          </cell>
          <cell r="E194" t="str">
            <v>cái</v>
          </cell>
          <cell r="F194">
            <v>68000</v>
          </cell>
          <cell r="H194">
            <v>0</v>
          </cell>
          <cell r="I194">
            <v>0.1</v>
          </cell>
        </row>
        <row r="195">
          <cell r="B195" t="str">
            <v>HL4</v>
          </cell>
          <cell r="C195" t="str">
            <v>D6.6202</v>
          </cell>
          <cell r="D195" t="str">
            <v>Kẹp hotline 4/0</v>
          </cell>
          <cell r="E195" t="str">
            <v>cái</v>
          </cell>
          <cell r="F195">
            <v>94500</v>
          </cell>
          <cell r="H195">
            <v>0</v>
          </cell>
          <cell r="I195">
            <v>0.1</v>
          </cell>
        </row>
        <row r="196">
          <cell r="B196" t="str">
            <v>KN50</v>
          </cell>
          <cell r="D196" t="str">
            <v>Khóa néo dây cỡ dây 50 (kẹp dừng dây 3U-3mm)</v>
          </cell>
          <cell r="E196" t="str">
            <v>cái</v>
          </cell>
          <cell r="F196">
            <v>58000</v>
          </cell>
          <cell r="G196">
            <v>0</v>
          </cell>
          <cell r="H196">
            <v>0</v>
          </cell>
          <cell r="I196">
            <v>0.5</v>
          </cell>
        </row>
        <row r="197">
          <cell r="B197" t="str">
            <v>KN70</v>
          </cell>
          <cell r="D197" t="str">
            <v>Khóa néo dây cỡ dây 70 (kẹp dừng dây 3U-3mm)</v>
          </cell>
          <cell r="E197" t="str">
            <v>cái</v>
          </cell>
          <cell r="F197">
            <v>58000</v>
          </cell>
          <cell r="G197">
            <v>0</v>
          </cell>
          <cell r="H197">
            <v>0</v>
          </cell>
          <cell r="I197">
            <v>0.5</v>
          </cell>
        </row>
        <row r="198">
          <cell r="B198" t="str">
            <v>KN95</v>
          </cell>
          <cell r="D198" t="str">
            <v>Khóa néo dây cỡ dây 95 (kẹp dừng dây 5U-4mm)</v>
          </cell>
          <cell r="E198" t="str">
            <v>cái</v>
          </cell>
          <cell r="F198">
            <v>126000</v>
          </cell>
          <cell r="G198">
            <v>0</v>
          </cell>
          <cell r="H198">
            <v>0</v>
          </cell>
          <cell r="I198">
            <v>0.5</v>
          </cell>
        </row>
        <row r="199">
          <cell r="B199" t="str">
            <v>KN120</v>
          </cell>
          <cell r="D199" t="str">
            <v>Khóa néo dây cỡ dây 120 (kẹp dừng dây 5U-4mm)</v>
          </cell>
          <cell r="E199" t="str">
            <v>cái</v>
          </cell>
          <cell r="F199">
            <v>126000</v>
          </cell>
          <cell r="G199">
            <v>0</v>
          </cell>
          <cell r="H199">
            <v>0</v>
          </cell>
          <cell r="I199">
            <v>0.5</v>
          </cell>
        </row>
        <row r="200">
          <cell r="B200" t="str">
            <v>KN150</v>
          </cell>
          <cell r="D200" t="str">
            <v>Khóa néo dây cỡ dây 150 (kẹp dừng dây 5U-4mm)</v>
          </cell>
          <cell r="E200" t="str">
            <v>cái</v>
          </cell>
          <cell r="F200">
            <v>126000</v>
          </cell>
          <cell r="G200">
            <v>0</v>
          </cell>
          <cell r="H200">
            <v>0</v>
          </cell>
          <cell r="I200">
            <v>0.5</v>
          </cell>
        </row>
        <row r="201">
          <cell r="B201" t="str">
            <v>KN185</v>
          </cell>
          <cell r="D201" t="str">
            <v>Khóa néo dây cỡ dây 185 (kẹp dừng dây 5U-4mm)</v>
          </cell>
          <cell r="E201" t="str">
            <v>cái</v>
          </cell>
          <cell r="F201">
            <v>153000</v>
          </cell>
          <cell r="G201">
            <v>0</v>
          </cell>
          <cell r="H201">
            <v>0</v>
          </cell>
          <cell r="I201">
            <v>0.5</v>
          </cell>
        </row>
        <row r="202">
          <cell r="B202" t="str">
            <v>KN240</v>
          </cell>
          <cell r="D202" t="str">
            <v>Khóa néo dây cỡ dây 240 (kẹp dừng dây 5U-4mm)</v>
          </cell>
          <cell r="E202" t="str">
            <v>cái</v>
          </cell>
          <cell r="F202">
            <v>153000</v>
          </cell>
          <cell r="G202">
            <v>0</v>
          </cell>
          <cell r="H202">
            <v>0</v>
          </cell>
          <cell r="I202">
            <v>0.5</v>
          </cell>
        </row>
        <row r="203">
          <cell r="B203" t="str">
            <v>GNIU240</v>
          </cell>
          <cell r="D203" t="str">
            <v>Giáp níu dừng dây bọc 240 + Yếm móng U + Mắt nối yếm</v>
          </cell>
          <cell r="E203" t="str">
            <v>bộ</v>
          </cell>
          <cell r="F203">
            <v>454000</v>
          </cell>
          <cell r="G203">
            <v>0</v>
          </cell>
          <cell r="H203">
            <v>0</v>
          </cell>
          <cell r="I203">
            <v>0.5</v>
          </cell>
        </row>
        <row r="204">
          <cell r="B204" t="str">
            <v>GNIU185</v>
          </cell>
          <cell r="D204" t="str">
            <v>Giáp níu dừng dây bọc 185 + Yếm móng U + Mắt nối yếm</v>
          </cell>
          <cell r="E204" t="str">
            <v>bộ</v>
          </cell>
          <cell r="F204">
            <v>449000</v>
          </cell>
          <cell r="G204">
            <v>0</v>
          </cell>
          <cell r="H204">
            <v>0</v>
          </cell>
          <cell r="I204">
            <v>0.5</v>
          </cell>
        </row>
        <row r="205">
          <cell r="B205" t="str">
            <v>GNIU150</v>
          </cell>
          <cell r="D205" t="str">
            <v>Giáp níu dừng dây bọc 150 + Yếm móng U + Mắt nối yếm</v>
          </cell>
          <cell r="E205" t="str">
            <v>bộ</v>
          </cell>
          <cell r="F205">
            <v>394000</v>
          </cell>
          <cell r="G205">
            <v>0</v>
          </cell>
          <cell r="H205">
            <v>0</v>
          </cell>
          <cell r="I205">
            <v>0.5</v>
          </cell>
        </row>
        <row r="206">
          <cell r="B206" t="str">
            <v>GNIU120</v>
          </cell>
          <cell r="D206" t="str">
            <v>Giáp níu dừng dây bọc 120 + Yếm móng U + Mắt nối yếm</v>
          </cell>
          <cell r="E206" t="str">
            <v>bộ</v>
          </cell>
          <cell r="F206">
            <v>394000</v>
          </cell>
          <cell r="G206">
            <v>0</v>
          </cell>
          <cell r="H206">
            <v>0</v>
          </cell>
          <cell r="I206">
            <v>0.5</v>
          </cell>
        </row>
        <row r="207">
          <cell r="B207" t="str">
            <v>GNIU95</v>
          </cell>
          <cell r="D207" t="str">
            <v>Giáp níu dừng dây bọc 95 + Yếm móng U + Mắt nối yếm</v>
          </cell>
          <cell r="E207" t="str">
            <v>bộ</v>
          </cell>
          <cell r="F207">
            <v>394000</v>
          </cell>
          <cell r="G207">
            <v>0</v>
          </cell>
          <cell r="H207">
            <v>0</v>
          </cell>
          <cell r="I207">
            <v>0.5</v>
          </cell>
        </row>
        <row r="208">
          <cell r="B208" t="str">
            <v>GNIU70</v>
          </cell>
          <cell r="D208" t="str">
            <v>Giáp níu dừng dây bọc 70 + Yếm móng U + Mắt nối yếm</v>
          </cell>
          <cell r="E208" t="str">
            <v>bộ</v>
          </cell>
          <cell r="F208">
            <v>374000</v>
          </cell>
          <cell r="G208">
            <v>0</v>
          </cell>
          <cell r="H208">
            <v>0</v>
          </cell>
          <cell r="I208">
            <v>0.5</v>
          </cell>
        </row>
        <row r="209">
          <cell r="B209" t="str">
            <v>GNIU50</v>
          </cell>
          <cell r="D209" t="str">
            <v>Giáp níu dừng dây bọc 50 + Yếm móng U + Mắt nối yếm</v>
          </cell>
          <cell r="E209" t="str">
            <v>bộ</v>
          </cell>
          <cell r="F209">
            <v>374000</v>
          </cell>
          <cell r="G209">
            <v>0</v>
          </cell>
          <cell r="H209">
            <v>0</v>
          </cell>
          <cell r="I209">
            <v>0.5</v>
          </cell>
        </row>
        <row r="210">
          <cell r="B210" t="str">
            <v>YGNIU50</v>
          </cell>
          <cell r="D210" t="str">
            <v>Yếm móng U giáp níu 50</v>
          </cell>
          <cell r="E210" t="str">
            <v>cái</v>
          </cell>
          <cell r="F210">
            <v>18000</v>
          </cell>
          <cell r="G210">
            <v>0</v>
          </cell>
          <cell r="H210">
            <v>0</v>
          </cell>
          <cell r="I210">
            <v>0.1</v>
          </cell>
        </row>
        <row r="211">
          <cell r="B211" t="str">
            <v>YGNIU150</v>
          </cell>
          <cell r="D211" t="str">
            <v>Yếm móng U giáp níu 150</v>
          </cell>
          <cell r="E211" t="str">
            <v>cái</v>
          </cell>
          <cell r="F211">
            <v>19000</v>
          </cell>
          <cell r="G211">
            <v>0</v>
          </cell>
          <cell r="H211">
            <v>0</v>
          </cell>
          <cell r="I211">
            <v>0.1</v>
          </cell>
        </row>
        <row r="212">
          <cell r="B212" t="str">
            <v>MANG</v>
          </cell>
          <cell r="D212" t="str">
            <v>Máng che dây chằng dày 0,8x2000mm</v>
          </cell>
          <cell r="E212" t="str">
            <v>cái</v>
          </cell>
          <cell r="F212">
            <v>99000</v>
          </cell>
          <cell r="G212">
            <v>0</v>
          </cell>
          <cell r="H212">
            <v>0</v>
          </cell>
          <cell r="I212">
            <v>0.4</v>
          </cell>
        </row>
        <row r="213">
          <cell r="B213" t="str">
            <v>MT</v>
          </cell>
          <cell r="D213" t="str">
            <v xml:space="preserve">Móc treo chữ U </v>
          </cell>
          <cell r="E213" t="str">
            <v>cái</v>
          </cell>
          <cell r="F213">
            <v>20000</v>
          </cell>
          <cell r="G213">
            <v>0</v>
          </cell>
          <cell r="H213">
            <v>0</v>
          </cell>
          <cell r="I213">
            <v>0.5</v>
          </cell>
        </row>
        <row r="214">
          <cell r="B214" t="str">
            <v>MT-D</v>
          </cell>
          <cell r="D214" t="str">
            <v>Móc treo chữ U D16 dài</v>
          </cell>
          <cell r="E214" t="str">
            <v>cái</v>
          </cell>
          <cell r="F214">
            <v>23000</v>
          </cell>
          <cell r="G214">
            <v>0</v>
          </cell>
          <cell r="H214">
            <v>0</v>
          </cell>
          <cell r="I214">
            <v>0.3</v>
          </cell>
        </row>
        <row r="215">
          <cell r="B215" t="str">
            <v>ONABC70</v>
          </cell>
          <cell r="D215" t="str">
            <v>Ống nối dây LV-ABC cỡ 70mm2</v>
          </cell>
          <cell r="E215" t="str">
            <v>cái</v>
          </cell>
          <cell r="G215">
            <v>0</v>
          </cell>
          <cell r="H215">
            <v>0</v>
          </cell>
          <cell r="I215">
            <v>0.3</v>
          </cell>
        </row>
        <row r="216">
          <cell r="B216" t="str">
            <v>ONABC95</v>
          </cell>
          <cell r="D216" t="str">
            <v>Ống nối dây LV-ABC cỡ 95mm2</v>
          </cell>
          <cell r="E216" t="str">
            <v>cái</v>
          </cell>
          <cell r="G216">
            <v>0</v>
          </cell>
          <cell r="H216">
            <v>0</v>
          </cell>
          <cell r="I216">
            <v>0</v>
          </cell>
        </row>
        <row r="217">
          <cell r="B217" t="str">
            <v>ONABC120</v>
          </cell>
          <cell r="D217" t="str">
            <v>Ống nối dây LV-ABC cỡ 120mm2</v>
          </cell>
          <cell r="E217" t="str">
            <v>cái</v>
          </cell>
          <cell r="G217">
            <v>0</v>
          </cell>
          <cell r="H217">
            <v>0</v>
          </cell>
          <cell r="I217">
            <v>0</v>
          </cell>
        </row>
        <row r="218">
          <cell r="B218" t="str">
            <v>ONABC150</v>
          </cell>
          <cell r="D218" t="str">
            <v>Ống nối dây LV-ABC cỡ 150mm2</v>
          </cell>
          <cell r="E218" t="str">
            <v>cái</v>
          </cell>
          <cell r="G218">
            <v>0</v>
          </cell>
          <cell r="H218">
            <v>0</v>
          </cell>
          <cell r="I218">
            <v>0</v>
          </cell>
        </row>
        <row r="219">
          <cell r="B219" t="str">
            <v>DBST</v>
          </cell>
          <cell r="D219" t="str">
            <v>Dây phi kim buộc cổ sứ (trụ thẳng)</v>
          </cell>
          <cell r="E219" t="str">
            <v>sợi</v>
          </cell>
          <cell r="F219">
            <v>225000</v>
          </cell>
          <cell r="G219">
            <v>0</v>
          </cell>
          <cell r="H219">
            <v>0</v>
          </cell>
          <cell r="I219">
            <v>1</v>
          </cell>
        </row>
        <row r="220">
          <cell r="B220" t="str">
            <v>DBSG</v>
          </cell>
          <cell r="D220" t="str">
            <v>Dây phi kim buộc cổ sứ (trụ góc)</v>
          </cell>
          <cell r="E220" t="str">
            <v>sợi</v>
          </cell>
          <cell r="F220">
            <v>236000</v>
          </cell>
          <cell r="G220">
            <v>0</v>
          </cell>
          <cell r="H220">
            <v>0</v>
          </cell>
          <cell r="I220">
            <v>1</v>
          </cell>
        </row>
        <row r="221">
          <cell r="B221" t="str">
            <v>DBST240</v>
          </cell>
          <cell r="D221" t="str">
            <v>Dây phi kim buộc cổ sứ (trụ thẳng) dây 240mm2</v>
          </cell>
          <cell r="E221" t="str">
            <v>sợi</v>
          </cell>
          <cell r="F221">
            <v>330000</v>
          </cell>
          <cell r="G221">
            <v>0</v>
          </cell>
          <cell r="H221">
            <v>0</v>
          </cell>
          <cell r="I221">
            <v>1</v>
          </cell>
        </row>
        <row r="222">
          <cell r="B222" t="str">
            <v>ON50</v>
          </cell>
          <cell r="D222" t="str">
            <v>Ống nối dây cỡ 50mm2</v>
          </cell>
          <cell r="E222" t="str">
            <v>cái</v>
          </cell>
          <cell r="F222">
            <v>22000</v>
          </cell>
          <cell r="G222">
            <v>304972</v>
          </cell>
          <cell r="H222">
            <v>8886</v>
          </cell>
          <cell r="I222">
            <v>2</v>
          </cell>
        </row>
        <row r="223">
          <cell r="B223" t="str">
            <v>ON70</v>
          </cell>
          <cell r="D223" t="str">
            <v>Ống nối dây cỡ 70mm2</v>
          </cell>
          <cell r="E223" t="str">
            <v>cái</v>
          </cell>
          <cell r="F223">
            <v>27000</v>
          </cell>
          <cell r="G223">
            <v>304972</v>
          </cell>
          <cell r="H223">
            <v>8886</v>
          </cell>
          <cell r="I223">
            <v>2</v>
          </cell>
        </row>
        <row r="224">
          <cell r="B224" t="str">
            <v>ON95</v>
          </cell>
          <cell r="D224" t="str">
            <v>Ống nối dây cỡ 95mm2</v>
          </cell>
          <cell r="E224" t="str">
            <v>cái</v>
          </cell>
          <cell r="F224">
            <v>39000</v>
          </cell>
          <cell r="G224">
            <v>304972</v>
          </cell>
          <cell r="H224">
            <v>8886</v>
          </cell>
          <cell r="I224">
            <v>2.5</v>
          </cell>
        </row>
        <row r="225">
          <cell r="B225" t="str">
            <v>ON120</v>
          </cell>
          <cell r="D225" t="str">
            <v>Ống nối dây cỡ 120mm2</v>
          </cell>
          <cell r="E225" t="str">
            <v>cái</v>
          </cell>
          <cell r="F225">
            <v>56000</v>
          </cell>
          <cell r="G225">
            <v>304972</v>
          </cell>
          <cell r="H225">
            <v>8886</v>
          </cell>
          <cell r="I225">
            <v>2</v>
          </cell>
        </row>
        <row r="226">
          <cell r="B226" t="str">
            <v>ON150</v>
          </cell>
          <cell r="D226" t="str">
            <v>Ống nối dây cỡ 150mm2</v>
          </cell>
          <cell r="E226" t="str">
            <v>cái</v>
          </cell>
          <cell r="F226">
            <v>74000</v>
          </cell>
          <cell r="G226">
            <v>383675</v>
          </cell>
          <cell r="H226">
            <v>8886</v>
          </cell>
          <cell r="I226">
            <v>2</v>
          </cell>
        </row>
        <row r="227">
          <cell r="B227" t="str">
            <v>ON185</v>
          </cell>
          <cell r="D227" t="str">
            <v>Ống nối dây cỡ 185mm2</v>
          </cell>
          <cell r="E227" t="str">
            <v>cái</v>
          </cell>
          <cell r="F227">
            <v>99000</v>
          </cell>
          <cell r="G227">
            <v>472215</v>
          </cell>
          <cell r="H227">
            <v>8886</v>
          </cell>
          <cell r="I227">
            <v>2.5</v>
          </cell>
        </row>
        <row r="228">
          <cell r="B228" t="str">
            <v>ON240</v>
          </cell>
          <cell r="D228" t="str">
            <v>Ống nối dây cỡ 240mm2</v>
          </cell>
          <cell r="E228" t="str">
            <v>cái</v>
          </cell>
          <cell r="F228">
            <v>124000</v>
          </cell>
          <cell r="G228">
            <v>613223</v>
          </cell>
          <cell r="H228">
            <v>11108</v>
          </cell>
          <cell r="I228">
            <v>2.5</v>
          </cell>
        </row>
        <row r="229">
          <cell r="B229" t="str">
            <v>OBCD</v>
          </cell>
          <cell r="D229" t="str">
            <v>Ống bọc cách điện D30/17</v>
          </cell>
          <cell r="E229" t="str">
            <v>mét</v>
          </cell>
          <cell r="F229">
            <v>95000</v>
          </cell>
          <cell r="G229">
            <v>0</v>
          </cell>
          <cell r="H229">
            <v>0</v>
          </cell>
          <cell r="I229">
            <v>0</v>
          </cell>
        </row>
        <row r="230">
          <cell r="B230" t="str">
            <v>R1</v>
          </cell>
          <cell r="D230" t="str">
            <v>Uclevis - 3mm</v>
          </cell>
          <cell r="E230" t="str">
            <v>bộ</v>
          </cell>
          <cell r="F230">
            <v>13900</v>
          </cell>
          <cell r="G230">
            <v>0</v>
          </cell>
          <cell r="H230">
            <v>0</v>
          </cell>
          <cell r="I230">
            <v>2.5</v>
          </cell>
        </row>
        <row r="231">
          <cell r="B231" t="str">
            <v>R2</v>
          </cell>
          <cell r="D231" t="str">
            <v>Rack 2 sứ</v>
          </cell>
          <cell r="E231" t="str">
            <v>bộ</v>
          </cell>
          <cell r="F231">
            <v>97000</v>
          </cell>
          <cell r="G231">
            <v>0</v>
          </cell>
          <cell r="H231">
            <v>0</v>
          </cell>
          <cell r="I231">
            <v>3</v>
          </cell>
        </row>
        <row r="232">
          <cell r="B232" t="str">
            <v>R3</v>
          </cell>
          <cell r="D232" t="str">
            <v>Rack 3 sứ</v>
          </cell>
          <cell r="E232" t="str">
            <v>bộ</v>
          </cell>
          <cell r="F232">
            <v>150000</v>
          </cell>
          <cell r="G232">
            <v>0</v>
          </cell>
          <cell r="H232">
            <v>0</v>
          </cell>
          <cell r="I232">
            <v>3.5</v>
          </cell>
        </row>
        <row r="233">
          <cell r="B233" t="str">
            <v>R4</v>
          </cell>
          <cell r="D233" t="str">
            <v>Rack 4 sứ</v>
          </cell>
          <cell r="E233" t="str">
            <v>bộ</v>
          </cell>
          <cell r="F233">
            <v>200000</v>
          </cell>
          <cell r="G233">
            <v>0</v>
          </cell>
          <cell r="H233">
            <v>0</v>
          </cell>
          <cell r="I233">
            <v>3.5</v>
          </cell>
        </row>
        <row r="234">
          <cell r="B234" t="str">
            <v>SD</v>
          </cell>
          <cell r="C234" t="str">
            <v>D3.1115</v>
          </cell>
          <cell r="D234" t="str">
            <v>Sứ đứng 24KV, đường rò 540mm</v>
          </cell>
          <cell r="E234" t="str">
            <v>cái</v>
          </cell>
          <cell r="F234">
            <v>185000</v>
          </cell>
          <cell r="G234">
            <v>58277</v>
          </cell>
          <cell r="H234">
            <v>0</v>
          </cell>
          <cell r="I234">
            <v>4</v>
          </cell>
        </row>
        <row r="235">
          <cell r="B235" t="str">
            <v>SCN</v>
          </cell>
          <cell r="D235" t="str">
            <v>Sứ chằng nhỏ</v>
          </cell>
          <cell r="E235" t="str">
            <v>cái</v>
          </cell>
          <cell r="F235">
            <v>40000</v>
          </cell>
          <cell r="G235">
            <v>0</v>
          </cell>
          <cell r="H235">
            <v>0</v>
          </cell>
          <cell r="I235">
            <v>0.7</v>
          </cell>
        </row>
        <row r="236">
          <cell r="B236" t="str">
            <v>SCL</v>
          </cell>
          <cell r="D236" t="str">
            <v>Sứ chằng lớn</v>
          </cell>
          <cell r="E236" t="str">
            <v>cái</v>
          </cell>
          <cell r="F236">
            <v>75000</v>
          </cell>
          <cell r="G236">
            <v>0</v>
          </cell>
          <cell r="H236">
            <v>0</v>
          </cell>
          <cell r="I236">
            <v>1.5</v>
          </cell>
        </row>
        <row r="237">
          <cell r="B237" t="str">
            <v>SOC</v>
          </cell>
          <cell r="C237" t="str">
            <v>D3.1201</v>
          </cell>
          <cell r="D237" t="str">
            <v xml:space="preserve">Sứ ống chỉ </v>
          </cell>
          <cell r="E237" t="str">
            <v>cái</v>
          </cell>
          <cell r="F237">
            <v>16000</v>
          </cell>
          <cell r="G237">
            <v>15472</v>
          </cell>
          <cell r="H237">
            <v>0</v>
          </cell>
          <cell r="I237">
            <v>0.2</v>
          </cell>
        </row>
        <row r="238">
          <cell r="B238" t="str">
            <v>STply</v>
          </cell>
          <cell r="C238" t="str">
            <v>D3.2411</v>
          </cell>
          <cell r="D238" t="str">
            <v>Sứ treo polymer</v>
          </cell>
          <cell r="E238" t="str">
            <v>chuỗi</v>
          </cell>
          <cell r="F238">
            <v>210000</v>
          </cell>
          <cell r="G238">
            <v>70132</v>
          </cell>
          <cell r="H238">
            <v>0</v>
          </cell>
          <cell r="I238">
            <v>0.3</v>
          </cell>
        </row>
        <row r="239">
          <cell r="B239" t="str">
            <v>D800</v>
          </cell>
          <cell r="D239" t="str">
            <v>Đà sắt L75x75x8-800 - 1 ốp</v>
          </cell>
          <cell r="E239" t="str">
            <v>cái</v>
          </cell>
          <cell r="F239">
            <v>248174</v>
          </cell>
          <cell r="G239">
            <v>0</v>
          </cell>
          <cell r="H239">
            <v>0</v>
          </cell>
          <cell r="I239">
            <v>12.3</v>
          </cell>
        </row>
        <row r="240">
          <cell r="B240" t="str">
            <v>D1100</v>
          </cell>
          <cell r="D240" t="str">
            <v>Đà sắt L75x75x8-1100 - 1 ốp</v>
          </cell>
          <cell r="E240" t="str">
            <v>cái</v>
          </cell>
          <cell r="F240">
            <v>333751</v>
          </cell>
          <cell r="G240">
            <v>0</v>
          </cell>
          <cell r="H240">
            <v>0</v>
          </cell>
          <cell r="I240">
            <v>12.3</v>
          </cell>
        </row>
        <row r="241">
          <cell r="B241" t="str">
            <v>D1660</v>
          </cell>
          <cell r="D241" t="str">
            <v>Đà sắt L75x75x8-1660 - 2 ốp</v>
          </cell>
          <cell r="E241" t="str">
            <v>cái</v>
          </cell>
          <cell r="F241">
            <v>421000</v>
          </cell>
          <cell r="G241">
            <v>0</v>
          </cell>
          <cell r="H241">
            <v>0</v>
          </cell>
          <cell r="I241">
            <v>23</v>
          </cell>
        </row>
        <row r="242">
          <cell r="B242" t="str">
            <v>D2000</v>
          </cell>
          <cell r="D242" t="str">
            <v>Đà sắt L75x75x8-2000 - 3 ốp (Lệch 2/3)</v>
          </cell>
          <cell r="E242" t="str">
            <v>cái</v>
          </cell>
          <cell r="F242">
            <v>519000</v>
          </cell>
          <cell r="G242">
            <v>0</v>
          </cell>
          <cell r="H242">
            <v>0</v>
          </cell>
          <cell r="I242">
            <v>25</v>
          </cell>
        </row>
        <row r="243">
          <cell r="B243" t="str">
            <v>D2100</v>
          </cell>
          <cell r="D243" t="str">
            <v>Đà sắt L75x75x8-2100 - 3 ốp (Lệch 100%)</v>
          </cell>
          <cell r="E243" t="str">
            <v>cái</v>
          </cell>
          <cell r="F243">
            <v>796000</v>
          </cell>
          <cell r="G243">
            <v>0</v>
          </cell>
          <cell r="H243">
            <v>0</v>
          </cell>
          <cell r="I243">
            <v>25</v>
          </cell>
        </row>
        <row r="244">
          <cell r="B244" t="str">
            <v>D2200</v>
          </cell>
          <cell r="D244" t="str">
            <v>Đà sắt L75x75x8-2200 - 4 ốp</v>
          </cell>
          <cell r="E244" t="str">
            <v>cái</v>
          </cell>
          <cell r="F244">
            <v>856000</v>
          </cell>
          <cell r="G244">
            <v>0</v>
          </cell>
          <cell r="H244">
            <v>0</v>
          </cell>
          <cell r="I244">
            <v>26</v>
          </cell>
        </row>
        <row r="245">
          <cell r="B245" t="str">
            <v>D2400</v>
          </cell>
          <cell r="D245" t="str">
            <v>Đà sắt L75x75x8-2400 - 4 ốp</v>
          </cell>
          <cell r="E245" t="str">
            <v>cái</v>
          </cell>
          <cell r="F245">
            <v>925000</v>
          </cell>
          <cell r="G245">
            <v>0</v>
          </cell>
          <cell r="H245">
            <v>0</v>
          </cell>
          <cell r="I245">
            <v>26</v>
          </cell>
        </row>
        <row r="246">
          <cell r="B246" t="str">
            <v>U160-2200</v>
          </cell>
          <cell r="D246" t="str">
            <v>Đà U160x68x5x2200 - (15kg/m)</v>
          </cell>
          <cell r="E246" t="str">
            <v>cái</v>
          </cell>
          <cell r="F246">
            <v>1006000</v>
          </cell>
          <cell r="G246">
            <v>0</v>
          </cell>
          <cell r="H246">
            <v>0</v>
          </cell>
          <cell r="I246">
            <v>33</v>
          </cell>
        </row>
        <row r="247">
          <cell r="B247" t="str">
            <v>C700</v>
          </cell>
          <cell r="D247" t="str">
            <v>Thanh chống L50x50x5-700</v>
          </cell>
          <cell r="E247" t="str">
            <v>cái</v>
          </cell>
          <cell r="G247">
            <v>0</v>
          </cell>
          <cell r="H247">
            <v>0</v>
          </cell>
          <cell r="I247">
            <v>3</v>
          </cell>
        </row>
        <row r="248">
          <cell r="B248" t="str">
            <v>C810</v>
          </cell>
          <cell r="D248" t="str">
            <v>Thanh chống L50x50x5-810</v>
          </cell>
          <cell r="E248" t="str">
            <v>cái</v>
          </cell>
          <cell r="F248">
            <v>130000</v>
          </cell>
          <cell r="G248">
            <v>0</v>
          </cell>
          <cell r="H248">
            <v>0</v>
          </cell>
          <cell r="I248">
            <v>3.5</v>
          </cell>
        </row>
        <row r="249">
          <cell r="B249" t="str">
            <v>C920</v>
          </cell>
          <cell r="D249" t="str">
            <v>Thanh chống L50x50x5-920</v>
          </cell>
          <cell r="E249" t="str">
            <v>cái</v>
          </cell>
          <cell r="F249">
            <v>145000</v>
          </cell>
          <cell r="G249">
            <v>0</v>
          </cell>
          <cell r="H249">
            <v>0</v>
          </cell>
          <cell r="I249">
            <v>3.5</v>
          </cell>
        </row>
        <row r="250">
          <cell r="B250" t="str">
            <v>C1150</v>
          </cell>
          <cell r="D250" t="str">
            <v>Thanh chống L50x50x5-1150</v>
          </cell>
          <cell r="E250" t="str">
            <v>cái</v>
          </cell>
          <cell r="F250">
            <v>177000</v>
          </cell>
          <cell r="G250">
            <v>0</v>
          </cell>
          <cell r="H250">
            <v>0</v>
          </cell>
          <cell r="I250">
            <v>5.5</v>
          </cell>
        </row>
        <row r="251">
          <cell r="B251" t="str">
            <v>C1990</v>
          </cell>
          <cell r="D251" t="str">
            <v>Thanh chống L50x50x5-1990</v>
          </cell>
          <cell r="E251" t="str">
            <v>cái</v>
          </cell>
          <cell r="F251">
            <v>326000</v>
          </cell>
          <cell r="G251">
            <v>0</v>
          </cell>
          <cell r="H251">
            <v>0</v>
          </cell>
          <cell r="I251">
            <v>7.5</v>
          </cell>
        </row>
        <row r="252">
          <cell r="B252" t="str">
            <v>SO6</v>
          </cell>
          <cell r="D252" t="str">
            <v>Sắt   φ6</v>
          </cell>
          <cell r="E252" t="str">
            <v>kg</v>
          </cell>
          <cell r="G252">
            <v>0</v>
          </cell>
          <cell r="H252">
            <v>0</v>
          </cell>
          <cell r="I252">
            <v>1</v>
          </cell>
        </row>
        <row r="253">
          <cell r="B253" t="str">
            <v>SO8</v>
          </cell>
          <cell r="D253" t="str">
            <v>Sắt   φ8</v>
          </cell>
          <cell r="E253" t="str">
            <v>kg</v>
          </cell>
          <cell r="G253">
            <v>0</v>
          </cell>
          <cell r="H253">
            <v>0</v>
          </cell>
          <cell r="I253">
            <v>1</v>
          </cell>
        </row>
        <row r="254">
          <cell r="B254" t="str">
            <v>SO10</v>
          </cell>
          <cell r="D254" t="str">
            <v>Sắt   φ10</v>
          </cell>
          <cell r="E254" t="str">
            <v>kg</v>
          </cell>
          <cell r="G254">
            <v>0</v>
          </cell>
          <cell r="H254">
            <v>0</v>
          </cell>
          <cell r="I254">
            <v>1</v>
          </cell>
        </row>
        <row r="255">
          <cell r="B255" t="str">
            <v>SO12</v>
          </cell>
          <cell r="D255" t="str">
            <v>Sắt   φ12</v>
          </cell>
          <cell r="E255" t="str">
            <v>kg</v>
          </cell>
          <cell r="G255">
            <v>0</v>
          </cell>
          <cell r="H255">
            <v>0</v>
          </cell>
          <cell r="I255">
            <v>1</v>
          </cell>
        </row>
        <row r="256">
          <cell r="B256" t="str">
            <v>SO16</v>
          </cell>
          <cell r="D256" t="str">
            <v>Sắt   φ16</v>
          </cell>
          <cell r="E256" t="str">
            <v>kg</v>
          </cell>
          <cell r="G256">
            <v>0</v>
          </cell>
          <cell r="H256">
            <v>0</v>
          </cell>
          <cell r="I256">
            <v>1</v>
          </cell>
        </row>
        <row r="257">
          <cell r="B257" t="str">
            <v>SO24</v>
          </cell>
          <cell r="D257" t="str">
            <v>Sắt   φ24</v>
          </cell>
          <cell r="E257" t="str">
            <v>kg</v>
          </cell>
          <cell r="G257">
            <v>0</v>
          </cell>
          <cell r="H257">
            <v>0</v>
          </cell>
          <cell r="I257">
            <v>1</v>
          </cell>
        </row>
        <row r="258">
          <cell r="B258" t="str">
            <v>CL</v>
          </cell>
          <cell r="C258" t="str">
            <v>D2.6011</v>
          </cell>
          <cell r="D258" t="str">
            <v>Bộ chống chằng hẹp φ60/50x1500+2BL12x40+BL16x250/80</v>
          </cell>
          <cell r="E258" t="str">
            <v>bộ</v>
          </cell>
          <cell r="F258">
            <v>291000</v>
          </cell>
          <cell r="G258">
            <v>131511</v>
          </cell>
          <cell r="H258">
            <v>0</v>
          </cell>
          <cell r="I258">
            <v>7.5</v>
          </cell>
        </row>
        <row r="259">
          <cell r="B259" t="str">
            <v>CLHT</v>
          </cell>
          <cell r="C259" t="str">
            <v>D2.6011</v>
          </cell>
          <cell r="D259" t="str">
            <v>Bộ chống chằng hẹp φ60/50x1200+2BL12x40+BL16x200/50</v>
          </cell>
          <cell r="E259" t="str">
            <v>bộ</v>
          </cell>
          <cell r="F259">
            <v>252000</v>
          </cell>
          <cell r="G259">
            <v>131511</v>
          </cell>
          <cell r="H259">
            <v>0</v>
          </cell>
          <cell r="I259">
            <v>6.2</v>
          </cell>
        </row>
        <row r="260">
          <cell r="B260" t="str">
            <v>TN1618</v>
          </cell>
          <cell r="D260" t="str">
            <v>Ty neo φ16x1800</v>
          </cell>
          <cell r="E260" t="str">
            <v>cái</v>
          </cell>
          <cell r="F260">
            <v>128000</v>
          </cell>
          <cell r="G260">
            <v>0</v>
          </cell>
          <cell r="H260">
            <v>0</v>
          </cell>
          <cell r="I260">
            <v>3.5</v>
          </cell>
        </row>
        <row r="261">
          <cell r="B261" t="str">
            <v>TN1624</v>
          </cell>
          <cell r="D261" t="str">
            <v>Ty neo φ16x2400</v>
          </cell>
          <cell r="E261" t="str">
            <v>cái</v>
          </cell>
          <cell r="F261">
            <v>170000</v>
          </cell>
          <cell r="G261">
            <v>0</v>
          </cell>
          <cell r="H261">
            <v>0</v>
          </cell>
          <cell r="I261">
            <v>3.5</v>
          </cell>
        </row>
        <row r="262">
          <cell r="B262" t="str">
            <v>TN1824</v>
          </cell>
          <cell r="D262" t="str">
            <v>Ty neo φ18x2400</v>
          </cell>
          <cell r="E262" t="str">
            <v>cái</v>
          </cell>
          <cell r="F262">
            <v>170000</v>
          </cell>
          <cell r="G262">
            <v>0</v>
          </cell>
          <cell r="H262">
            <v>0</v>
          </cell>
          <cell r="I262">
            <v>3.8</v>
          </cell>
        </row>
        <row r="263">
          <cell r="B263" t="str">
            <v>TN2024</v>
          </cell>
          <cell r="D263" t="str">
            <v>Ty neo φ20x2400</v>
          </cell>
          <cell r="E263" t="str">
            <v>cái</v>
          </cell>
          <cell r="F263">
            <v>312000</v>
          </cell>
          <cell r="G263">
            <v>0</v>
          </cell>
          <cell r="H263">
            <v>0</v>
          </cell>
          <cell r="I263">
            <v>4</v>
          </cell>
        </row>
        <row r="264">
          <cell r="B264" t="str">
            <v>TN2224</v>
          </cell>
          <cell r="D264" t="str">
            <v>Ty neo φ22x2400</v>
          </cell>
          <cell r="E264" t="str">
            <v>cái</v>
          </cell>
          <cell r="F264">
            <v>320000</v>
          </cell>
          <cell r="G264">
            <v>0</v>
          </cell>
          <cell r="H264">
            <v>0</v>
          </cell>
          <cell r="I264">
            <v>4.2</v>
          </cell>
        </row>
        <row r="265">
          <cell r="B265" t="str">
            <v>NX</v>
          </cell>
          <cell r="D265" t="str">
            <v>Neo xòe 8 hướng (dày 3,2mm)</v>
          </cell>
          <cell r="E265" t="str">
            <v>cái</v>
          </cell>
          <cell r="F265">
            <v>83000</v>
          </cell>
          <cell r="G265">
            <v>0</v>
          </cell>
          <cell r="H265">
            <v>0</v>
          </cell>
          <cell r="I265">
            <v>0.8</v>
          </cell>
        </row>
        <row r="266">
          <cell r="B266" t="str">
            <v>CD90</v>
          </cell>
          <cell r="C266" t="str">
            <v>D3.3241</v>
          </cell>
          <cell r="D266" t="str">
            <v>Cổ dê kẹp ống PVC D 90 (có giá nới)</v>
          </cell>
          <cell r="E266" t="str">
            <v>bộ</v>
          </cell>
          <cell r="F266">
            <v>74000</v>
          </cell>
          <cell r="H266">
            <v>0</v>
          </cell>
          <cell r="I266">
            <v>1.5</v>
          </cell>
        </row>
        <row r="267">
          <cell r="B267" t="str">
            <v>CD114</v>
          </cell>
          <cell r="C267" t="str">
            <v>D3.3241</v>
          </cell>
          <cell r="D267" t="str">
            <v>Cổ dê kẹp ống PVC D 114 (có giá nới)</v>
          </cell>
          <cell r="E267" t="str">
            <v>bộ</v>
          </cell>
          <cell r="F267">
            <v>74000</v>
          </cell>
          <cell r="H267">
            <v>0</v>
          </cell>
          <cell r="I267">
            <v>1.5</v>
          </cell>
        </row>
        <row r="268">
          <cell r="B268" t="str">
            <v>CD1-114</v>
          </cell>
          <cell r="C268" t="str">
            <v>D3.3241</v>
          </cell>
          <cell r="D268" t="str">
            <v>Cổ dê kẹp 01 ống PVC D 114 (có giá nới)</v>
          </cell>
          <cell r="E268" t="str">
            <v>bộ</v>
          </cell>
          <cell r="F268">
            <v>74000</v>
          </cell>
          <cell r="H268">
            <v>0</v>
          </cell>
          <cell r="I268">
            <v>1.5</v>
          </cell>
        </row>
        <row r="269">
          <cell r="B269" t="str">
            <v>CD2-114</v>
          </cell>
          <cell r="C269" t="str">
            <v>D3.3241</v>
          </cell>
          <cell r="D269" t="str">
            <v>Cổ dê kẹp 02 ống PVC D 114 (có giá nới) trụ đôi</v>
          </cell>
          <cell r="E269" t="str">
            <v>bộ</v>
          </cell>
          <cell r="F269">
            <v>74000</v>
          </cell>
          <cell r="H269">
            <v>0</v>
          </cell>
          <cell r="I269">
            <v>1.5</v>
          </cell>
        </row>
        <row r="270">
          <cell r="B270" t="str">
            <v>DTINOX</v>
          </cell>
          <cell r="D270" t="str">
            <v>Đai thép Inox</v>
          </cell>
          <cell r="E270" t="str">
            <v>mét</v>
          </cell>
          <cell r="F270">
            <v>11000</v>
          </cell>
        </row>
        <row r="271">
          <cell r="B271" t="str">
            <v>KTINOX</v>
          </cell>
          <cell r="D271" t="str">
            <v>Khóa đai thép Inox</v>
          </cell>
          <cell r="E271" t="str">
            <v>Cái</v>
          </cell>
          <cell r="F271">
            <v>4000</v>
          </cell>
        </row>
        <row r="272">
          <cell r="B272" t="str">
            <v>T75</v>
          </cell>
          <cell r="D272" t="str">
            <v>Trụ BTLT 7,5m F300 dự ứng lực</v>
          </cell>
          <cell r="E272" t="str">
            <v>trụ</v>
          </cell>
          <cell r="F272">
            <v>1936364</v>
          </cell>
          <cell r="G272">
            <v>0</v>
          </cell>
          <cell r="H272">
            <v>0</v>
          </cell>
          <cell r="I272">
            <v>600</v>
          </cell>
        </row>
        <row r="273">
          <cell r="B273" t="str">
            <v>T84</v>
          </cell>
          <cell r="D273" t="str">
            <v>Trụ BTLT 8,4m F200 dự ứng lực</v>
          </cell>
          <cell r="E273" t="str">
            <v>trụ</v>
          </cell>
          <cell r="F273">
            <v>2427273</v>
          </cell>
          <cell r="G273">
            <v>0</v>
          </cell>
          <cell r="H273">
            <v>0</v>
          </cell>
          <cell r="I273">
            <v>700</v>
          </cell>
        </row>
        <row r="274">
          <cell r="B274" t="str">
            <v>T85</v>
          </cell>
          <cell r="D274" t="str">
            <v>Trụ BTLT 8,5m F200 dự ứng lực</v>
          </cell>
          <cell r="E274" t="str">
            <v>trụ</v>
          </cell>
          <cell r="F274">
            <v>2427273</v>
          </cell>
          <cell r="G274">
            <v>0</v>
          </cell>
          <cell r="H274">
            <v>0</v>
          </cell>
          <cell r="I274">
            <v>700</v>
          </cell>
        </row>
        <row r="275">
          <cell r="B275" t="str">
            <v>T85300</v>
          </cell>
          <cell r="D275" t="str">
            <v>Trụ BTLT 8,5m F300 dự ứng lực</v>
          </cell>
          <cell r="E275" t="str">
            <v>trụ</v>
          </cell>
          <cell r="F275">
            <v>2427273</v>
          </cell>
          <cell r="G275">
            <v>0</v>
          </cell>
          <cell r="H275">
            <v>0</v>
          </cell>
          <cell r="I275">
            <v>700</v>
          </cell>
        </row>
        <row r="276">
          <cell r="B276" t="str">
            <v>T10</v>
          </cell>
          <cell r="D276" t="str">
            <v>Trụ BTLT 10,5m F350 dự ứng lực</v>
          </cell>
          <cell r="E276" t="str">
            <v>trụ</v>
          </cell>
          <cell r="F276">
            <v>3500000</v>
          </cell>
          <cell r="G276">
            <v>0</v>
          </cell>
          <cell r="H276">
            <v>0</v>
          </cell>
          <cell r="I276">
            <v>700</v>
          </cell>
        </row>
        <row r="277">
          <cell r="B277" t="str">
            <v>T12</v>
          </cell>
          <cell r="D277" t="str">
            <v>Trụ BTLT 12m F540 dự ứng lực</v>
          </cell>
          <cell r="E277" t="str">
            <v>trụ</v>
          </cell>
          <cell r="F277">
            <v>5320000</v>
          </cell>
          <cell r="G277">
            <v>0</v>
          </cell>
          <cell r="H277">
            <v>0</v>
          </cell>
          <cell r="I277">
            <v>1250</v>
          </cell>
        </row>
        <row r="278">
          <cell r="B278" t="str">
            <v>T14</v>
          </cell>
          <cell r="D278" t="str">
            <v>Trụ BTLT 14m F650 dự ứng lực</v>
          </cell>
          <cell r="E278" t="str">
            <v>trụ</v>
          </cell>
          <cell r="F278">
            <v>7770000</v>
          </cell>
          <cell r="G278">
            <v>0</v>
          </cell>
          <cell r="H278">
            <v>0</v>
          </cell>
          <cell r="I278">
            <v>1390</v>
          </cell>
        </row>
        <row r="279">
          <cell r="B279" t="str">
            <v>T20</v>
          </cell>
          <cell r="D279" t="str">
            <v>Trụ BTLT 20m F1300 dự ứng lực</v>
          </cell>
          <cell r="E279" t="str">
            <v>trụ</v>
          </cell>
          <cell r="F279">
            <v>20800000</v>
          </cell>
          <cell r="G279">
            <v>0</v>
          </cell>
          <cell r="H279">
            <v>0</v>
          </cell>
          <cell r="I279">
            <v>2720</v>
          </cell>
        </row>
        <row r="280">
          <cell r="B280" t="str">
            <v>DINH</v>
          </cell>
          <cell r="D280" t="str">
            <v>Đinh</v>
          </cell>
          <cell r="E280" t="str">
            <v>kg</v>
          </cell>
          <cell r="F280">
            <v>25000</v>
          </cell>
          <cell r="G280">
            <v>0</v>
          </cell>
          <cell r="H280">
            <v>0</v>
          </cell>
          <cell r="I280">
            <v>1</v>
          </cell>
        </row>
        <row r="281">
          <cell r="B281" t="str">
            <v>GO-CH</v>
          </cell>
          <cell r="D281" t="str">
            <v>Gỗ chống</v>
          </cell>
          <cell r="E281" t="str">
            <v>m3</v>
          </cell>
          <cell r="F281">
            <v>3800000</v>
          </cell>
          <cell r="G281">
            <v>0</v>
          </cell>
          <cell r="H281">
            <v>0</v>
          </cell>
          <cell r="I281">
            <v>800</v>
          </cell>
        </row>
        <row r="282">
          <cell r="B282" t="str">
            <v>GO-DN</v>
          </cell>
          <cell r="D282" t="str">
            <v>Gỗ đà nẹp</v>
          </cell>
          <cell r="E282" t="str">
            <v>m3</v>
          </cell>
          <cell r="F282">
            <v>3800000</v>
          </cell>
          <cell r="G282">
            <v>0</v>
          </cell>
          <cell r="H282">
            <v>0</v>
          </cell>
          <cell r="I282">
            <v>800</v>
          </cell>
        </row>
        <row r="283">
          <cell r="B283" t="str">
            <v>GO-V</v>
          </cell>
          <cell r="D283" t="str">
            <v>Gỗ ván (cả nẹp)</v>
          </cell>
          <cell r="E283" t="str">
            <v>m3</v>
          </cell>
          <cell r="F283">
            <v>3800000</v>
          </cell>
          <cell r="G283">
            <v>0</v>
          </cell>
          <cell r="H283">
            <v>0</v>
          </cell>
          <cell r="I283">
            <v>800</v>
          </cell>
        </row>
        <row r="284">
          <cell r="B284" t="str">
            <v>D1x2</v>
          </cell>
          <cell r="D284" t="str">
            <v>Đá 1x2</v>
          </cell>
          <cell r="E284" t="str">
            <v>m3</v>
          </cell>
          <cell r="F284">
            <v>335000</v>
          </cell>
          <cell r="G284">
            <v>0</v>
          </cell>
          <cell r="H284">
            <v>0</v>
          </cell>
          <cell r="I284">
            <v>1500</v>
          </cell>
        </row>
        <row r="285">
          <cell r="B285" t="str">
            <v>XM</v>
          </cell>
          <cell r="D285" t="str">
            <v>Xi măng</v>
          </cell>
          <cell r="E285" t="str">
            <v>kg</v>
          </cell>
          <cell r="F285">
            <v>1740</v>
          </cell>
          <cell r="G285">
            <v>0</v>
          </cell>
          <cell r="H285">
            <v>0</v>
          </cell>
          <cell r="I285">
            <v>1</v>
          </cell>
        </row>
        <row r="286">
          <cell r="B286" t="str">
            <v>CV</v>
          </cell>
          <cell r="D286" t="str">
            <v>Cát vàng</v>
          </cell>
          <cell r="E286" t="str">
            <v>m3</v>
          </cell>
          <cell r="F286">
            <v>512000</v>
          </cell>
          <cell r="G286">
            <v>0</v>
          </cell>
          <cell r="H286">
            <v>0</v>
          </cell>
          <cell r="I286">
            <v>1500</v>
          </cell>
        </row>
        <row r="287">
          <cell r="B287" t="str">
            <v>YC</v>
          </cell>
          <cell r="D287" t="str">
            <v>Yếm cáp dày 2mm</v>
          </cell>
          <cell r="E287" t="str">
            <v>cái</v>
          </cell>
          <cell r="F287">
            <v>5300</v>
          </cell>
          <cell r="G287">
            <v>0</v>
          </cell>
          <cell r="H287">
            <v>0</v>
          </cell>
          <cell r="I287">
            <v>0.3</v>
          </cell>
        </row>
        <row r="288">
          <cell r="G288">
            <v>0</v>
          </cell>
          <cell r="H288">
            <v>0</v>
          </cell>
          <cell r="I288">
            <v>0</v>
          </cell>
        </row>
        <row r="289">
          <cell r="B289" t="str">
            <v>Bảng kê đơn giá nhân công</v>
          </cell>
          <cell r="G289">
            <v>0</v>
          </cell>
          <cell r="H289">
            <v>0</v>
          </cell>
          <cell r="I289">
            <v>0</v>
          </cell>
        </row>
        <row r="290">
          <cell r="G290">
            <v>0</v>
          </cell>
          <cell r="H290">
            <v>0</v>
          </cell>
          <cell r="I290">
            <v>0</v>
          </cell>
        </row>
        <row r="291">
          <cell r="B291" t="str">
            <v>MDDA1</v>
          </cell>
          <cell r="C291" t="str">
            <v>AB.11211</v>
          </cell>
          <cell r="D291" t="str">
            <v>Phá đá chân hố móng, đá cấp I</v>
          </cell>
          <cell r="E291" t="str">
            <v>m3</v>
          </cell>
          <cell r="G291">
            <v>1329128</v>
          </cell>
          <cell r="H291">
            <v>0</v>
          </cell>
          <cell r="I291">
            <v>0</v>
          </cell>
        </row>
        <row r="292">
          <cell r="B292" t="str">
            <v>MDDA2</v>
          </cell>
          <cell r="C292" t="str">
            <v>AB.11212</v>
          </cell>
          <cell r="D292" t="str">
            <v>Phá đá chân hố móng, đá cấp II</v>
          </cell>
          <cell r="E292" t="str">
            <v>m3</v>
          </cell>
          <cell r="G292">
            <v>1031220</v>
          </cell>
          <cell r="H292">
            <v>0</v>
          </cell>
          <cell r="I292">
            <v>0</v>
          </cell>
        </row>
        <row r="293">
          <cell r="B293" t="str">
            <v>MDDA3</v>
          </cell>
          <cell r="C293" t="str">
            <v>AB.11213</v>
          </cell>
          <cell r="D293" t="str">
            <v>Phá đá chân hố móng, đá cấp III</v>
          </cell>
          <cell r="E293" t="str">
            <v>m3</v>
          </cell>
          <cell r="G293">
            <v>893724</v>
          </cell>
          <cell r="H293">
            <v>0</v>
          </cell>
          <cell r="I293">
            <v>0</v>
          </cell>
        </row>
        <row r="294">
          <cell r="B294" t="str">
            <v>MDD11</v>
          </cell>
          <cell r="C294" t="str">
            <v>03.1101</v>
          </cell>
          <cell r="D294" t="str">
            <v>Đào hố móng đất cấp 1 sâu &lt;=1m</v>
          </cell>
          <cell r="E294" t="str">
            <v>m3</v>
          </cell>
          <cell r="G294">
            <v>0</v>
          </cell>
          <cell r="H294">
            <v>0</v>
          </cell>
          <cell r="I294">
            <v>0</v>
          </cell>
        </row>
        <row r="295">
          <cell r="B295" t="str">
            <v>MDD21</v>
          </cell>
          <cell r="C295" t="str">
            <v>03.1102</v>
          </cell>
          <cell r="D295" t="str">
            <v>Đào hố móng đất cấp 2 sâu &lt;=1m</v>
          </cell>
          <cell r="E295" t="str">
            <v>m3</v>
          </cell>
          <cell r="G295">
            <v>0</v>
          </cell>
          <cell r="H295">
            <v>0</v>
          </cell>
          <cell r="I295">
            <v>0</v>
          </cell>
        </row>
        <row r="296">
          <cell r="B296" t="str">
            <v>MDD31</v>
          </cell>
          <cell r="C296" t="str">
            <v>AB.11413</v>
          </cell>
          <cell r="D296" t="str">
            <v>Đào hố móng đất cấp 3 sâu &lt;=1m</v>
          </cell>
          <cell r="E296" t="str">
            <v>m3</v>
          </cell>
          <cell r="G296">
            <v>399352</v>
          </cell>
          <cell r="H296">
            <v>0</v>
          </cell>
          <cell r="I296">
            <v>0</v>
          </cell>
        </row>
        <row r="297">
          <cell r="B297" t="str">
            <v>MDD3D</v>
          </cell>
          <cell r="C297" t="str">
            <v>AB.11363</v>
          </cell>
          <cell r="D297" t="str">
            <v>Đào hố móng đà cản đất cấp 3</v>
          </cell>
          <cell r="E297" t="str">
            <v>m3</v>
          </cell>
          <cell r="G297">
            <v>214389</v>
          </cell>
          <cell r="H297">
            <v>0</v>
          </cell>
          <cell r="I297">
            <v>0</v>
          </cell>
        </row>
        <row r="298">
          <cell r="B298" t="str">
            <v>MDD41</v>
          </cell>
          <cell r="C298" t="str">
            <v>03.1104</v>
          </cell>
          <cell r="D298" t="str">
            <v>Đào hố móng đất cấp 4 sâu &lt;=1m</v>
          </cell>
          <cell r="E298" t="str">
            <v>m3</v>
          </cell>
          <cell r="G298">
            <v>0</v>
          </cell>
          <cell r="H298">
            <v>0</v>
          </cell>
          <cell r="I298">
            <v>0</v>
          </cell>
        </row>
        <row r="299">
          <cell r="B299" t="str">
            <v>MDD2</v>
          </cell>
          <cell r="C299" t="str">
            <v>03.1012</v>
          </cell>
          <cell r="D299" t="str">
            <v>Đào hố móng đất cấp 2 sâu &gt;1m</v>
          </cell>
          <cell r="E299" t="str">
            <v>m3</v>
          </cell>
          <cell r="G299">
            <v>0</v>
          </cell>
          <cell r="H299">
            <v>0</v>
          </cell>
          <cell r="I299">
            <v>0</v>
          </cell>
        </row>
        <row r="300">
          <cell r="B300" t="str">
            <v>MDD3</v>
          </cell>
          <cell r="C300" t="str">
            <v>AB.11423</v>
          </cell>
          <cell r="D300" t="str">
            <v>Đào hố móng đất cấp 3 sâu &gt;1m</v>
          </cell>
          <cell r="E300" t="str">
            <v>m3</v>
          </cell>
          <cell r="G300">
            <v>491833</v>
          </cell>
          <cell r="H300">
            <v>0</v>
          </cell>
          <cell r="I300">
            <v>0</v>
          </cell>
        </row>
        <row r="301">
          <cell r="B301" t="str">
            <v>MDD4</v>
          </cell>
          <cell r="C301" t="str">
            <v>03.1114</v>
          </cell>
          <cell r="D301" t="str">
            <v>Đào hố móng đất cấp 4 sâu &gt;1m</v>
          </cell>
          <cell r="E301" t="str">
            <v>m3</v>
          </cell>
          <cell r="G301">
            <v>0</v>
          </cell>
          <cell r="H301">
            <v>0</v>
          </cell>
          <cell r="I301">
            <v>0</v>
          </cell>
        </row>
        <row r="302">
          <cell r="B302" t="str">
            <v>MDAP1</v>
          </cell>
          <cell r="C302" t="str">
            <v>03.2201</v>
          </cell>
          <cell r="D302" t="str">
            <v>Đắp đất hố móng, đất cấp 1</v>
          </cell>
          <cell r="E302" t="str">
            <v>m3</v>
          </cell>
          <cell r="G302">
            <v>0</v>
          </cell>
          <cell r="H302">
            <v>0</v>
          </cell>
          <cell r="I302">
            <v>0</v>
          </cell>
        </row>
        <row r="303">
          <cell r="B303" t="str">
            <v>MDAP2</v>
          </cell>
          <cell r="C303" t="str">
            <v>03.2202</v>
          </cell>
          <cell r="D303" t="str">
            <v>Đắp đất hố móng, đất cấp 2</v>
          </cell>
          <cell r="E303" t="str">
            <v>m3</v>
          </cell>
          <cell r="G303">
            <v>0</v>
          </cell>
          <cell r="H303">
            <v>0</v>
          </cell>
          <cell r="I303">
            <v>0</v>
          </cell>
        </row>
        <row r="304">
          <cell r="B304" t="str">
            <v>MDAP3</v>
          </cell>
          <cell r="C304" t="str">
            <v>AB.13113</v>
          </cell>
          <cell r="D304" t="str">
            <v>Đắp đất hố móng (K=0,95)</v>
          </cell>
          <cell r="E304" t="str">
            <v>m3</v>
          </cell>
          <cell r="G304">
            <v>140824</v>
          </cell>
          <cell r="H304">
            <v>0</v>
          </cell>
          <cell r="I304">
            <v>0</v>
          </cell>
        </row>
        <row r="305">
          <cell r="B305" t="str">
            <v>MDAP4</v>
          </cell>
          <cell r="C305" t="str">
            <v>03.2203</v>
          </cell>
          <cell r="D305" t="str">
            <v>Đắp đất hố móng, đất cấp 4</v>
          </cell>
          <cell r="E305" t="str">
            <v>m3</v>
          </cell>
          <cell r="G305">
            <v>0</v>
          </cell>
          <cell r="H305">
            <v>0</v>
          </cell>
          <cell r="I305">
            <v>0</v>
          </cell>
        </row>
        <row r="306">
          <cell r="B306" t="str">
            <v>DMC2</v>
          </cell>
          <cell r="C306" t="str">
            <v>03.3102</v>
          </cell>
          <cell r="D306" t="str">
            <v>Đào mương cáp ngầm đất cấp 2</v>
          </cell>
          <cell r="E306" t="str">
            <v>m3</v>
          </cell>
          <cell r="G306">
            <v>0</v>
          </cell>
          <cell r="H306">
            <v>0</v>
          </cell>
          <cell r="I306">
            <v>0</v>
          </cell>
        </row>
        <row r="307">
          <cell r="B307" t="str">
            <v>DMC3</v>
          </cell>
          <cell r="C307" t="str">
            <v>03.3103</v>
          </cell>
          <cell r="D307" t="str">
            <v>Đào mương cáp ngầm đất cấp 3</v>
          </cell>
          <cell r="E307" t="str">
            <v>m3</v>
          </cell>
          <cell r="G307">
            <v>0</v>
          </cell>
          <cell r="H307">
            <v>0</v>
          </cell>
          <cell r="I307">
            <v>0</v>
          </cell>
        </row>
        <row r="308">
          <cell r="B308" t="str">
            <v>DMC4</v>
          </cell>
          <cell r="C308" t="str">
            <v>03.3104</v>
          </cell>
          <cell r="D308" t="str">
            <v>Đào mương cáp ngầm đất cấp 4</v>
          </cell>
          <cell r="E308" t="str">
            <v>m3</v>
          </cell>
          <cell r="G308">
            <v>0</v>
          </cell>
          <cell r="H308">
            <v>0</v>
          </cell>
          <cell r="I308">
            <v>0</v>
          </cell>
        </row>
        <row r="309">
          <cell r="B309" t="str">
            <v>DDMC2</v>
          </cell>
          <cell r="C309" t="str">
            <v>03.3202</v>
          </cell>
          <cell r="D309" t="str">
            <v>Đắp đất mương cáp ngầm, đất cấp 2</v>
          </cell>
          <cell r="E309" t="str">
            <v>m3</v>
          </cell>
          <cell r="G309">
            <v>0</v>
          </cell>
          <cell r="H309">
            <v>0</v>
          </cell>
          <cell r="I309">
            <v>0</v>
          </cell>
        </row>
        <row r="310">
          <cell r="B310" t="str">
            <v>DDMC3</v>
          </cell>
          <cell r="C310" t="str">
            <v>03.3203</v>
          </cell>
          <cell r="D310" t="str">
            <v>Đắp đất mương cáp ngầm, đất cấp 3</v>
          </cell>
          <cell r="E310" t="str">
            <v>m3</v>
          </cell>
          <cell r="G310">
            <v>0</v>
          </cell>
          <cell r="H310">
            <v>0</v>
          </cell>
          <cell r="I310">
            <v>0</v>
          </cell>
        </row>
        <row r="311">
          <cell r="B311" t="str">
            <v>DDMC4</v>
          </cell>
          <cell r="C311" t="str">
            <v>03.3203</v>
          </cell>
          <cell r="D311" t="str">
            <v>Đắp đất mương cáp ngầm, đất cấp 4</v>
          </cell>
          <cell r="E311" t="str">
            <v>m3</v>
          </cell>
          <cell r="G311">
            <v>0</v>
          </cell>
          <cell r="H311">
            <v>0</v>
          </cell>
          <cell r="I311">
            <v>0</v>
          </cell>
        </row>
        <row r="312">
          <cell r="B312" t="str">
            <v>DCAT</v>
          </cell>
          <cell r="C312" t="str">
            <v>03.7000</v>
          </cell>
          <cell r="D312" t="str">
            <v xml:space="preserve">Đắp cát </v>
          </cell>
          <cell r="E312" t="str">
            <v>m3</v>
          </cell>
          <cell r="G312">
            <v>0</v>
          </cell>
          <cell r="H312">
            <v>0</v>
          </cell>
          <cell r="I312">
            <v>0</v>
          </cell>
        </row>
        <row r="313">
          <cell r="B313" t="str">
            <v>DD1x2</v>
          </cell>
          <cell r="C313" t="str">
            <v>03.7000</v>
          </cell>
          <cell r="D313" t="str">
            <v>Đắp đá 1x2</v>
          </cell>
          <cell r="E313" t="str">
            <v>m3</v>
          </cell>
          <cell r="G313">
            <v>0</v>
          </cell>
          <cell r="H313">
            <v>0</v>
          </cell>
          <cell r="I313">
            <v>0</v>
          </cell>
        </row>
        <row r="314">
          <cell r="B314" t="str">
            <v>DD2x4</v>
          </cell>
          <cell r="C314" t="str">
            <v>03.7000</v>
          </cell>
          <cell r="D314" t="str">
            <v>Đắp đá 2x4</v>
          </cell>
          <cell r="E314" t="str">
            <v>m3</v>
          </cell>
          <cell r="G314">
            <v>0</v>
          </cell>
          <cell r="H314">
            <v>0</v>
          </cell>
          <cell r="I314">
            <v>0</v>
          </cell>
        </row>
        <row r="315">
          <cell r="B315" t="str">
            <v>DTD2</v>
          </cell>
          <cell r="C315" t="str">
            <v>03.3102</v>
          </cell>
          <cell r="D315" t="str">
            <v>Đào rãnh tiếp địa đất cấp 2</v>
          </cell>
          <cell r="E315" t="str">
            <v>m3</v>
          </cell>
          <cell r="G315">
            <v>0</v>
          </cell>
          <cell r="H315">
            <v>0</v>
          </cell>
          <cell r="I315">
            <v>0</v>
          </cell>
        </row>
        <row r="316">
          <cell r="B316" t="str">
            <v>DTD3</v>
          </cell>
          <cell r="C316" t="str">
            <v>AB.11513</v>
          </cell>
          <cell r="D316" t="str">
            <v>Đào rãnh tiếp địa đất cấp 3</v>
          </cell>
          <cell r="E316" t="str">
            <v>m3</v>
          </cell>
          <cell r="G316">
            <v>283750</v>
          </cell>
          <cell r="H316">
            <v>0</v>
          </cell>
          <cell r="I316">
            <v>0</v>
          </cell>
        </row>
        <row r="317">
          <cell r="B317" t="str">
            <v>DTD4</v>
          </cell>
          <cell r="C317" t="str">
            <v>03.3103</v>
          </cell>
          <cell r="D317" t="str">
            <v>Đào rãnh tiếp địa đất cấp 4</v>
          </cell>
          <cell r="E317" t="str">
            <v>m3</v>
          </cell>
          <cell r="G317">
            <v>0</v>
          </cell>
          <cell r="H317">
            <v>0</v>
          </cell>
          <cell r="I317">
            <v>0</v>
          </cell>
        </row>
        <row r="318">
          <cell r="B318" t="str">
            <v>DATD2</v>
          </cell>
          <cell r="C318" t="str">
            <v>03.3202</v>
          </cell>
          <cell r="D318" t="str">
            <v>Đắp đất rãnh tiếp địa cấp 2</v>
          </cell>
          <cell r="E318" t="str">
            <v>m3</v>
          </cell>
          <cell r="G318">
            <v>0</v>
          </cell>
          <cell r="H318">
            <v>0</v>
          </cell>
          <cell r="I318">
            <v>0</v>
          </cell>
        </row>
        <row r="319">
          <cell r="B319" t="str">
            <v>DATD3</v>
          </cell>
          <cell r="C319" t="str">
            <v>AB.13111</v>
          </cell>
          <cell r="D319" t="str">
            <v>Đắp đất rãnh tiếp địa (K=0,9)</v>
          </cell>
          <cell r="E319" t="str">
            <v>m3</v>
          </cell>
          <cell r="G319">
            <v>140824</v>
          </cell>
          <cell r="H319">
            <v>0</v>
          </cell>
          <cell r="I319">
            <v>0</v>
          </cell>
        </row>
        <row r="320">
          <cell r="B320" t="str">
            <v>DATD4</v>
          </cell>
          <cell r="C320" t="str">
            <v>03.3203</v>
          </cell>
          <cell r="D320" t="str">
            <v>Đắp đất rãnh tiếp địa cấp 4</v>
          </cell>
          <cell r="E320" t="str">
            <v>m3</v>
          </cell>
          <cell r="G320">
            <v>0</v>
          </cell>
          <cell r="H320">
            <v>0</v>
          </cell>
          <cell r="I320">
            <v>0</v>
          </cell>
        </row>
        <row r="321">
          <cell r="B321" t="str">
            <v>LGIA</v>
          </cell>
          <cell r="C321" t="str">
            <v>05.6101</v>
          </cell>
          <cell r="D321" t="str">
            <v>Lắp gía đỡ cáp</v>
          </cell>
          <cell r="E321" t="str">
            <v>bộ</v>
          </cell>
          <cell r="G321">
            <v>0</v>
          </cell>
          <cell r="H321">
            <v>0</v>
          </cell>
          <cell r="I321">
            <v>0</v>
          </cell>
        </row>
        <row r="322">
          <cell r="B322" t="str">
            <v>lapkep</v>
          </cell>
          <cell r="C322" t="str">
            <v>04.3107</v>
          </cell>
          <cell r="D322" t="str">
            <v>Lắp kẹp các loại</v>
          </cell>
          <cell r="E322" t="str">
            <v>bộ</v>
          </cell>
          <cell r="G322">
            <v>0</v>
          </cell>
          <cell r="H322">
            <v>0</v>
          </cell>
          <cell r="I322">
            <v>0</v>
          </cell>
        </row>
        <row r="323">
          <cell r="B323" t="str">
            <v>LGACH</v>
          </cell>
          <cell r="C323" t="str">
            <v>07.2104</v>
          </cell>
          <cell r="D323" t="str">
            <v>Lắp gạch làm dấu</v>
          </cell>
          <cell r="E323" t="str">
            <v>viên</v>
          </cell>
          <cell r="G323">
            <v>0</v>
          </cell>
          <cell r="H323">
            <v>0</v>
          </cell>
          <cell r="I323">
            <v>0</v>
          </cell>
        </row>
        <row r="324">
          <cell r="B324" t="str">
            <v>M12</v>
          </cell>
          <cell r="C324" t="str">
            <v>04.3801</v>
          </cell>
          <cell r="D324" t="str">
            <v>Đặt đà cản 1,2m</v>
          </cell>
          <cell r="E324" t="str">
            <v>cái</v>
          </cell>
          <cell r="G324">
            <v>0</v>
          </cell>
          <cell r="H324">
            <v>0</v>
          </cell>
          <cell r="I324">
            <v>0</v>
          </cell>
        </row>
        <row r="325">
          <cell r="B325" t="str">
            <v>M15</v>
          </cell>
          <cell r="C325" t="str">
            <v>04.3801</v>
          </cell>
          <cell r="D325" t="str">
            <v>Đặt đà cản 1,5m</v>
          </cell>
          <cell r="E325" t="str">
            <v>cái</v>
          </cell>
          <cell r="G325">
            <v>0</v>
          </cell>
          <cell r="H325">
            <v>0</v>
          </cell>
          <cell r="I325">
            <v>0</v>
          </cell>
        </row>
        <row r="326">
          <cell r="B326" t="str">
            <v>MD25</v>
          </cell>
          <cell r="C326" t="str">
            <v>04.3802</v>
          </cell>
          <cell r="D326" t="str">
            <v xml:space="preserve">Đặt đà cản 2,5m </v>
          </cell>
          <cell r="E326" t="str">
            <v>cái</v>
          </cell>
          <cell r="G326">
            <v>0</v>
          </cell>
          <cell r="H326">
            <v>0</v>
          </cell>
          <cell r="I326">
            <v>0</v>
          </cell>
        </row>
        <row r="327">
          <cell r="B327" t="str">
            <v>DCT25</v>
          </cell>
          <cell r="C327" t="str">
            <v>04.5142</v>
          </cell>
          <cell r="D327" t="str">
            <v>Đóng cừ tràm 2,5 m</v>
          </cell>
          <cell r="E327" t="str">
            <v>cây</v>
          </cell>
          <cell r="G327">
            <v>0</v>
          </cell>
          <cell r="H327">
            <v>0</v>
          </cell>
          <cell r="I327">
            <v>0</v>
          </cell>
        </row>
        <row r="328">
          <cell r="B328" t="str">
            <v>DCT30</v>
          </cell>
          <cell r="C328" t="str">
            <v>04.5142</v>
          </cell>
          <cell r="D328" t="str">
            <v>Đóng cừ tràm 3 m</v>
          </cell>
          <cell r="E328" t="str">
            <v>cây</v>
          </cell>
          <cell r="G328">
            <v>0</v>
          </cell>
          <cell r="H328">
            <v>0</v>
          </cell>
          <cell r="I328">
            <v>0</v>
          </cell>
        </row>
        <row r="329">
          <cell r="B329" t="str">
            <v>DCT50</v>
          </cell>
          <cell r="C329" t="str">
            <v>04.5142</v>
          </cell>
          <cell r="D329" t="str">
            <v>Đóng cừ tràm 5 m</v>
          </cell>
          <cell r="E329" t="str">
            <v>cây</v>
          </cell>
          <cell r="G329">
            <v>0</v>
          </cell>
          <cell r="H329">
            <v>0</v>
          </cell>
          <cell r="I329">
            <v>0</v>
          </cell>
        </row>
        <row r="330">
          <cell r="B330" t="str">
            <v>KTD</v>
          </cell>
          <cell r="C330" t="str">
            <v>D2.7001</v>
          </cell>
          <cell r="D330" t="str">
            <v xml:space="preserve">Kéo dây tiếp địa </v>
          </cell>
          <cell r="E330" t="str">
            <v>kg</v>
          </cell>
          <cell r="G330">
            <v>2579</v>
          </cell>
          <cell r="H330">
            <v>0</v>
          </cell>
          <cell r="I330">
            <v>0</v>
          </cell>
        </row>
        <row r="331">
          <cell r="B331" t="str">
            <v>KTDTBA</v>
          </cell>
          <cell r="C331" t="str">
            <v>T4.7001</v>
          </cell>
          <cell r="D331" t="str">
            <v>Kéo dây tiếp địa trong TBA</v>
          </cell>
          <cell r="E331" t="str">
            <v>mét</v>
          </cell>
          <cell r="G331">
            <v>8071</v>
          </cell>
          <cell r="H331">
            <v>0</v>
          </cell>
          <cell r="I331">
            <v>0</v>
          </cell>
        </row>
        <row r="332">
          <cell r="B332" t="str">
            <v>DCTD3</v>
          </cell>
          <cell r="C332" t="str">
            <v>D2.8103</v>
          </cell>
          <cell r="D332" t="str">
            <v>Đóng cọc tiếp địa đất cấp 3, cọc tròn (NCx0,8)</v>
          </cell>
          <cell r="E332" t="str">
            <v>10cọc</v>
          </cell>
          <cell r="G332">
            <v>903559</v>
          </cell>
          <cell r="H332">
            <v>13887</v>
          </cell>
          <cell r="I332">
            <v>0</v>
          </cell>
        </row>
        <row r="333">
          <cell r="B333" t="str">
            <v>DCTD4</v>
          </cell>
          <cell r="C333" t="str">
            <v>D2.8104</v>
          </cell>
          <cell r="D333" t="str">
            <v>Đóng cọc tiếp địa đất cấp 4</v>
          </cell>
          <cell r="E333" t="str">
            <v>cọc</v>
          </cell>
          <cell r="G333">
            <v>1933988</v>
          </cell>
          <cell r="H333">
            <v>0</v>
          </cell>
          <cell r="I333">
            <v>0</v>
          </cell>
        </row>
        <row r="334">
          <cell r="B334" t="str">
            <v>DCTDTBA</v>
          </cell>
          <cell r="C334" t="str">
            <v>D2.8103</v>
          </cell>
          <cell r="D334" t="str">
            <v>Đóng cọc tiếp địa trong TBA (đất cấp 3)</v>
          </cell>
          <cell r="E334" t="str">
            <v>10cọc</v>
          </cell>
          <cell r="G334">
            <v>903559</v>
          </cell>
          <cell r="H334">
            <v>0</v>
          </cell>
          <cell r="I334">
            <v>0</v>
          </cell>
        </row>
        <row r="335">
          <cell r="B335" t="str">
            <v>C8</v>
          </cell>
          <cell r="C335" t="str">
            <v>D2.5211</v>
          </cell>
          <cell r="D335" t="str">
            <v>Dựng trụ BTLT &lt;=8m bằng thủ công</v>
          </cell>
          <cell r="E335" t="str">
            <v>trụ</v>
          </cell>
          <cell r="G335">
            <v>1282963</v>
          </cell>
          <cell r="H335">
            <v>0</v>
          </cell>
          <cell r="I335">
            <v>0</v>
          </cell>
        </row>
        <row r="336">
          <cell r="B336" t="str">
            <v>C10</v>
          </cell>
          <cell r="C336" t="str">
            <v>D2.5221</v>
          </cell>
          <cell r="D336" t="str">
            <v>Dựng trụ BTLT &lt;=10m bằng thủ công</v>
          </cell>
          <cell r="E336" t="str">
            <v>trụ</v>
          </cell>
          <cell r="G336">
            <v>1380368</v>
          </cell>
          <cell r="H336">
            <v>0</v>
          </cell>
          <cell r="I336">
            <v>0</v>
          </cell>
        </row>
        <row r="337">
          <cell r="B337" t="str">
            <v>C105</v>
          </cell>
          <cell r="C337" t="str">
            <v>D2.5231</v>
          </cell>
          <cell r="D337" t="str">
            <v>Dựng trụ BTLT 10,5m bằng thủ công</v>
          </cell>
          <cell r="E337" t="str">
            <v>trụ</v>
          </cell>
          <cell r="G337">
            <v>1477773</v>
          </cell>
          <cell r="H337">
            <v>0</v>
          </cell>
          <cell r="I337">
            <v>0</v>
          </cell>
        </row>
        <row r="338">
          <cell r="B338" t="str">
            <v>C12</v>
          </cell>
          <cell r="C338" t="str">
            <v>D2.5231</v>
          </cell>
          <cell r="D338" t="str">
            <v>Dựng trụ BTLT 12m bằng thủ công</v>
          </cell>
          <cell r="E338" t="str">
            <v>trụ</v>
          </cell>
          <cell r="G338">
            <v>1477773</v>
          </cell>
          <cell r="H338">
            <v>0</v>
          </cell>
          <cell r="I338">
            <v>0</v>
          </cell>
        </row>
        <row r="339">
          <cell r="B339" t="str">
            <v>C14</v>
          </cell>
          <cell r="C339" t="str">
            <v>D2.5241</v>
          </cell>
          <cell r="D339" t="str">
            <v>Dựng trụ BTLT 14m bằng thủ công</v>
          </cell>
          <cell r="E339" t="str">
            <v>trụ</v>
          </cell>
          <cell r="G339">
            <v>1839563</v>
          </cell>
          <cell r="H339">
            <v>0</v>
          </cell>
          <cell r="I339">
            <v>0</v>
          </cell>
        </row>
        <row r="340">
          <cell r="B340" t="str">
            <v>C20</v>
          </cell>
          <cell r="C340" t="str">
            <v>05.5217</v>
          </cell>
          <cell r="D340" t="str">
            <v>Dựng trụ BTLT 20m bằng thủ công</v>
          </cell>
          <cell r="E340" t="str">
            <v>trụ</v>
          </cell>
          <cell r="G340">
            <v>0</v>
          </cell>
          <cell r="H340">
            <v>0</v>
          </cell>
          <cell r="I340">
            <v>0</v>
          </cell>
        </row>
        <row r="341">
          <cell r="B341" t="str">
            <v>C8m</v>
          </cell>
          <cell r="C341" t="str">
            <v>D2.5222</v>
          </cell>
          <cell r="D341" t="str">
            <v>Dựng trụ BTLT &lt;=8m thủ công +cơ giới</v>
          </cell>
          <cell r="E341" t="str">
            <v>trụ</v>
          </cell>
          <cell r="G341">
            <v>514855</v>
          </cell>
          <cell r="H341">
            <v>141795</v>
          </cell>
          <cell r="I341">
            <v>0</v>
          </cell>
        </row>
        <row r="342">
          <cell r="B342" t="str">
            <v>C10m</v>
          </cell>
          <cell r="C342" t="str">
            <v>D2.5222</v>
          </cell>
          <cell r="D342" t="str">
            <v>Dựng trụ BTLT &lt;=10m thủ công +cơ giới</v>
          </cell>
          <cell r="E342" t="str">
            <v>trụ</v>
          </cell>
          <cell r="G342">
            <v>551034</v>
          </cell>
          <cell r="H342">
            <v>141795</v>
          </cell>
          <cell r="I342">
            <v>0</v>
          </cell>
        </row>
        <row r="343">
          <cell r="B343" t="str">
            <v>C105m</v>
          </cell>
          <cell r="C343" t="str">
            <v>D2.5232</v>
          </cell>
          <cell r="D343" t="str">
            <v>Dựng trụ BTLT 10,5m thủ công + cơ giới</v>
          </cell>
          <cell r="E343" t="str">
            <v>trụ</v>
          </cell>
          <cell r="G343">
            <v>589996</v>
          </cell>
          <cell r="H343">
            <v>202565</v>
          </cell>
          <cell r="I343">
            <v>0</v>
          </cell>
        </row>
        <row r="344">
          <cell r="B344" t="str">
            <v>C12m</v>
          </cell>
          <cell r="C344" t="str">
            <v>D2.5232</v>
          </cell>
          <cell r="D344" t="str">
            <v>Dựng trụ BTLT 12m thủ công + cơ giới</v>
          </cell>
          <cell r="E344" t="str">
            <v>trụ</v>
          </cell>
          <cell r="G344">
            <v>589996</v>
          </cell>
          <cell r="H344">
            <v>202565</v>
          </cell>
          <cell r="I344">
            <v>0</v>
          </cell>
        </row>
        <row r="345">
          <cell r="B345" t="str">
            <v>C14m</v>
          </cell>
          <cell r="C345" t="str">
            <v>D2.5242</v>
          </cell>
          <cell r="D345" t="str">
            <v>Dựng trụ BTLT 14m thủ công + cơ giới</v>
          </cell>
          <cell r="E345" t="str">
            <v>trụ</v>
          </cell>
          <cell r="G345">
            <v>734712</v>
          </cell>
          <cell r="H345">
            <v>202565</v>
          </cell>
          <cell r="I345">
            <v>0</v>
          </cell>
        </row>
        <row r="346">
          <cell r="B346" t="str">
            <v>C20m</v>
          </cell>
          <cell r="C346" t="str">
            <v>05.5227</v>
          </cell>
          <cell r="D346" t="str">
            <v>Dựng trụ BTLT 20m thủ công + cơ giới</v>
          </cell>
          <cell r="E346" t="str">
            <v>trụ</v>
          </cell>
          <cell r="G346">
            <v>0</v>
          </cell>
          <cell r="H346">
            <v>0</v>
          </cell>
          <cell r="I346">
            <v>0</v>
          </cell>
        </row>
        <row r="347">
          <cell r="B347" t="str">
            <v>LCOM800</v>
          </cell>
          <cell r="C347" t="str">
            <v>D2.6011</v>
          </cell>
          <cell r="D347" t="str">
            <v>Lắp đà composite 800mm đơn, trên trụ BTLT</v>
          </cell>
          <cell r="E347" t="str">
            <v>bộ</v>
          </cell>
          <cell r="G347">
            <v>197267</v>
          </cell>
          <cell r="H347">
            <v>0</v>
          </cell>
          <cell r="I347">
            <v>0</v>
          </cell>
        </row>
        <row r="348">
          <cell r="B348" t="str">
            <v>LCOM2400</v>
          </cell>
          <cell r="C348" t="str">
            <v>D2.6011</v>
          </cell>
          <cell r="D348" t="str">
            <v>Lắp đà composite 2400mm đơn, trên trụ BTLT</v>
          </cell>
          <cell r="E348" t="str">
            <v>bộ</v>
          </cell>
          <cell r="G348">
            <v>197267</v>
          </cell>
          <cell r="H348">
            <v>0</v>
          </cell>
          <cell r="I348">
            <v>0</v>
          </cell>
        </row>
        <row r="349">
          <cell r="B349" t="str">
            <v>LCOM800K</v>
          </cell>
          <cell r="C349" t="str">
            <v>D2.6011</v>
          </cell>
          <cell r="D349" t="str">
            <v>Lắp đà composite 800mm kép, trên trụ BTLT</v>
          </cell>
          <cell r="E349" t="str">
            <v>bộ</v>
          </cell>
          <cell r="G349">
            <v>197267</v>
          </cell>
          <cell r="H349">
            <v>0</v>
          </cell>
          <cell r="I349">
            <v>0</v>
          </cell>
        </row>
        <row r="350">
          <cell r="B350" t="str">
            <v>LCOM800</v>
          </cell>
          <cell r="C350" t="str">
            <v>D2.6011</v>
          </cell>
          <cell r="D350" t="str">
            <v>Lắp đà composite 800mm đơn, trên trụ BTLT</v>
          </cell>
          <cell r="E350" t="str">
            <v>bộ</v>
          </cell>
          <cell r="G350">
            <v>197267</v>
          </cell>
        </row>
        <row r="351">
          <cell r="B351" t="str">
            <v>LCOM2400D</v>
          </cell>
          <cell r="C351" t="str">
            <v>D2.6011</v>
          </cell>
          <cell r="D351" t="str">
            <v>Lắp đà composite 2400mm đơn, trên trụ BTLT</v>
          </cell>
          <cell r="E351" t="str">
            <v>bộ</v>
          </cell>
          <cell r="G351">
            <v>197267</v>
          </cell>
          <cell r="H351">
            <v>0</v>
          </cell>
          <cell r="I351">
            <v>0</v>
          </cell>
        </row>
        <row r="352">
          <cell r="B352" t="str">
            <v>LCOM2400K</v>
          </cell>
          <cell r="C352" t="str">
            <v>D2.6011</v>
          </cell>
          <cell r="D352" t="str">
            <v>Lắp đà composite 2400mm kép, trên trụ BTLT</v>
          </cell>
          <cell r="E352" t="str">
            <v>bộ</v>
          </cell>
          <cell r="G352">
            <v>197267</v>
          </cell>
          <cell r="H352">
            <v>0</v>
          </cell>
          <cell r="I352">
            <v>0</v>
          </cell>
        </row>
        <row r="353">
          <cell r="B353" t="str">
            <v>LCOM2600</v>
          </cell>
          <cell r="C353" t="str">
            <v>D2.6011</v>
          </cell>
          <cell r="D353" t="str">
            <v>Lắp đà composite 2600mm đơn, trên trụ BTLT</v>
          </cell>
          <cell r="E353" t="str">
            <v>bộ</v>
          </cell>
          <cell r="G353">
            <v>197267</v>
          </cell>
          <cell r="H353">
            <v>0</v>
          </cell>
          <cell r="I353">
            <v>0</v>
          </cell>
        </row>
        <row r="354">
          <cell r="B354" t="str">
            <v>LX2000D</v>
          </cell>
          <cell r="C354" t="str">
            <v>D2.6021a</v>
          </cell>
          <cell r="D354" t="str">
            <v>Lắp đặt xà thép L75x75x8x2000 đơn cột đỡ (25,356 kg/bộ)</v>
          </cell>
          <cell r="E354" t="str">
            <v>bộ</v>
          </cell>
          <cell r="G354">
            <v>328778</v>
          </cell>
          <cell r="H354">
            <v>0</v>
          </cell>
          <cell r="I354">
            <v>0</v>
          </cell>
        </row>
        <row r="355">
          <cell r="B355" t="str">
            <v>LX2000K</v>
          </cell>
          <cell r="C355" t="str">
            <v>D2.6031a</v>
          </cell>
          <cell r="D355" t="str">
            <v>Lắp đặt xà thép L75x75x8x2000 kép cột đỡ (50,7514 kg/bộ)</v>
          </cell>
          <cell r="E355" t="str">
            <v>bộ</v>
          </cell>
          <cell r="G355">
            <v>444817</v>
          </cell>
          <cell r="H355">
            <v>0</v>
          </cell>
          <cell r="I355">
            <v>0</v>
          </cell>
        </row>
        <row r="356">
          <cell r="B356" t="str">
            <v>LX1660D</v>
          </cell>
          <cell r="C356" t="str">
            <v>D2.6021c</v>
          </cell>
          <cell r="D356" t="str">
            <v>Lắp đặt xà thép L75x75x8x1660 đơn cột đỡ (26,5504 kg/bộ)</v>
          </cell>
          <cell r="E356" t="str">
            <v>bộ</v>
          </cell>
          <cell r="G356">
            <v>328778</v>
          </cell>
          <cell r="H356">
            <v>0</v>
          </cell>
          <cell r="I356">
            <v>0</v>
          </cell>
        </row>
        <row r="357">
          <cell r="B357" t="str">
            <v>LX1660K</v>
          </cell>
          <cell r="C357" t="str">
            <v>D2.6031c</v>
          </cell>
          <cell r="D357" t="str">
            <v>Lắp đặt xà thép L75x75x8x1660 kép cột đỡ (51,5748 kg/bộ)</v>
          </cell>
          <cell r="E357" t="str">
            <v>bộ</v>
          </cell>
          <cell r="G357">
            <v>444817</v>
          </cell>
          <cell r="H357">
            <v>0</v>
          </cell>
          <cell r="I357">
            <v>0</v>
          </cell>
        </row>
        <row r="358">
          <cell r="B358" t="str">
            <v>LX2100D</v>
          </cell>
          <cell r="C358" t="str">
            <v>D2.6021d</v>
          </cell>
          <cell r="D358" t="str">
            <v>Lắp đặt xà thép L75x75x8x2100 đơn cột đỡ (29,4245 kg/bộ)</v>
          </cell>
          <cell r="E358" t="str">
            <v>bộ</v>
          </cell>
          <cell r="G358">
            <v>349313</v>
          </cell>
          <cell r="H358">
            <v>0</v>
          </cell>
          <cell r="I358">
            <v>0</v>
          </cell>
        </row>
        <row r="359">
          <cell r="B359" t="str">
            <v>LX2100K</v>
          </cell>
          <cell r="C359" t="str">
            <v>D2.6031d</v>
          </cell>
          <cell r="D359" t="str">
            <v>Lắp đặt xà thép L75x75x8x2100 kép cột đỡ (58,889 kg/bộ)</v>
          </cell>
          <cell r="E359" t="str">
            <v>bộ</v>
          </cell>
          <cell r="G359">
            <v>472322</v>
          </cell>
          <cell r="H359">
            <v>0</v>
          </cell>
          <cell r="I359">
            <v>0</v>
          </cell>
        </row>
        <row r="360">
          <cell r="B360" t="str">
            <v>LX2200D</v>
          </cell>
          <cell r="C360" t="str">
            <v>D2.6021e</v>
          </cell>
          <cell r="D360" t="str">
            <v>Lắp đặt xà thép L75x75x8x2200 đơn cột đỡ (29,759 kg/bộ)</v>
          </cell>
          <cell r="E360" t="str">
            <v>bộ</v>
          </cell>
          <cell r="G360">
            <v>350868</v>
          </cell>
          <cell r="H360">
            <v>0</v>
          </cell>
          <cell r="I360">
            <v>0</v>
          </cell>
        </row>
        <row r="361">
          <cell r="B361" t="str">
            <v>LX2400D</v>
          </cell>
          <cell r="C361" t="str">
            <v>D2.6021e</v>
          </cell>
          <cell r="D361" t="str">
            <v>Lắp đặt xà thép L75x75x8x2400 đơn cột đỡ (29,759 kg/bộ)</v>
          </cell>
          <cell r="E361" t="str">
            <v>bộ</v>
          </cell>
          <cell r="G361">
            <v>350868</v>
          </cell>
          <cell r="H361">
            <v>0</v>
          </cell>
          <cell r="I361">
            <v>0</v>
          </cell>
        </row>
        <row r="362">
          <cell r="B362" t="str">
            <v>LX2200K</v>
          </cell>
          <cell r="C362" t="str">
            <v>D2.6032b</v>
          </cell>
          <cell r="D362" t="str">
            <v>Lắp đặt xà thép L75x75x8x2200 kép cột néo (58,628 kg/bộ)</v>
          </cell>
          <cell r="E362" t="str">
            <v>bộ</v>
          </cell>
          <cell r="G362">
            <v>627177</v>
          </cell>
          <cell r="H362">
            <v>0</v>
          </cell>
          <cell r="I362">
            <v>0</v>
          </cell>
        </row>
        <row r="363">
          <cell r="B363" t="str">
            <v>LXtrn</v>
          </cell>
          <cell r="C363" t="str">
            <v>D2.605.1</v>
          </cell>
          <cell r="D363" t="str">
            <v>Lắp đặt xà trạm ngồi (160kg/bộ)</v>
          </cell>
          <cell r="E363" t="str">
            <v>bộ</v>
          </cell>
          <cell r="G363">
            <v>520315</v>
          </cell>
          <cell r="H363">
            <v>0</v>
          </cell>
          <cell r="I363">
            <v>0</v>
          </cell>
        </row>
        <row r="364">
          <cell r="B364" t="str">
            <v>LXtrn2</v>
          </cell>
          <cell r="C364" t="str">
            <v>D2.606.1</v>
          </cell>
          <cell r="D364" t="str">
            <v>Lắp đặt xà trạm ngồi (228kg/bộ)</v>
          </cell>
          <cell r="E364" t="str">
            <v>bộ</v>
          </cell>
          <cell r="G364">
            <v>658587</v>
          </cell>
          <cell r="H364">
            <v>0</v>
          </cell>
          <cell r="I364">
            <v>0</v>
          </cell>
        </row>
        <row r="365">
          <cell r="B365" t="str">
            <v>LXU160-22D</v>
          </cell>
          <cell r="C365" t="str">
            <v>D2.6021e</v>
          </cell>
          <cell r="D365" t="str">
            <v>Lắp đặt xà tháp U160x68x5x2200 đơn cột đỡ (29,759 kg/bộ)</v>
          </cell>
          <cell r="E365" t="str">
            <v>bộ</v>
          </cell>
          <cell r="G365">
            <v>219185</v>
          </cell>
          <cell r="H365">
            <v>0</v>
          </cell>
          <cell r="I365">
            <v>0</v>
          </cell>
        </row>
        <row r="366">
          <cell r="B366" t="str">
            <v>LXU160-22K</v>
          </cell>
          <cell r="C366" t="str">
            <v>D2.6031b</v>
          </cell>
          <cell r="D366" t="str">
            <v>Lắp đặt xà tháp U160x68x5x2200 kép cột đỡ (76,74 kg/bộ)</v>
          </cell>
          <cell r="E366" t="str">
            <v>bộ</v>
          </cell>
          <cell r="G366">
            <v>399691</v>
          </cell>
          <cell r="H366">
            <v>0</v>
          </cell>
          <cell r="I366">
            <v>0</v>
          </cell>
        </row>
        <row r="367">
          <cell r="B367" t="str">
            <v>LX1100D</v>
          </cell>
          <cell r="C367" t="str">
            <v>D2.6021c</v>
          </cell>
          <cell r="D367" t="str">
            <v>Lắp đặt xà thép L75x75x8x1100 đơn cột BTLT đỡ (14,963 kg/bộ)</v>
          </cell>
          <cell r="E367" t="str">
            <v>bộ</v>
          </cell>
          <cell r="G367">
            <v>197267</v>
          </cell>
          <cell r="H367">
            <v>0</v>
          </cell>
          <cell r="I367">
            <v>0</v>
          </cell>
        </row>
        <row r="368">
          <cell r="B368" t="str">
            <v>LX1100K</v>
          </cell>
          <cell r="C368" t="str">
            <v>D2.6031c</v>
          </cell>
          <cell r="D368" t="str">
            <v>Lắp đặt xà thép L75x75x8x1100 kép cột BTLT đỡ (28,496 kg/bộ)</v>
          </cell>
          <cell r="E368" t="str">
            <v>bộ</v>
          </cell>
          <cell r="G368">
            <v>345004</v>
          </cell>
          <cell r="H368">
            <v>0</v>
          </cell>
          <cell r="I368">
            <v>0</v>
          </cell>
        </row>
        <row r="369">
          <cell r="B369" t="str">
            <v>LX800D</v>
          </cell>
          <cell r="C369" t="str">
            <v>D2.6011</v>
          </cell>
          <cell r="D369" t="str">
            <v>Lắp đặt xà thép L75x75x8x800 đơn cột đỡ (&lt;=15 kg/bộ)</v>
          </cell>
          <cell r="E369" t="str">
            <v>bộ</v>
          </cell>
          <cell r="G369">
            <v>197267</v>
          </cell>
          <cell r="H369">
            <v>0</v>
          </cell>
          <cell r="I369">
            <v>0</v>
          </cell>
        </row>
        <row r="370">
          <cell r="B370" t="str">
            <v>LX800K</v>
          </cell>
          <cell r="C370" t="str">
            <v>D2.6031c</v>
          </cell>
          <cell r="D370" t="str">
            <v>Lắp đặt xà thép L75x75x8x800 kép cột đỡ (26,55 kg/bộ)</v>
          </cell>
          <cell r="E370" t="str">
            <v>bộ</v>
          </cell>
          <cell r="G370">
            <v>296545</v>
          </cell>
          <cell r="H370">
            <v>0</v>
          </cell>
          <cell r="I370">
            <v>0</v>
          </cell>
        </row>
        <row r="371">
          <cell r="B371" t="str">
            <v>LXID</v>
          </cell>
          <cell r="C371" t="str">
            <v>05.6301</v>
          </cell>
          <cell r="D371" t="str">
            <v>Lắp xà trụ ghép ≤ 140kg</v>
          </cell>
          <cell r="E371" t="str">
            <v>bộ</v>
          </cell>
          <cell r="G371">
            <v>0</v>
          </cell>
          <cell r="H371">
            <v>0</v>
          </cell>
          <cell r="I371">
            <v>0</v>
          </cell>
        </row>
        <row r="372">
          <cell r="B372" t="str">
            <v>LXIDL</v>
          </cell>
          <cell r="C372" t="str">
            <v>05.6302</v>
          </cell>
          <cell r="D372" t="str">
            <v>Lắp xà trụ ghép ≤ 230kg</v>
          </cell>
          <cell r="E372" t="str">
            <v>bộ</v>
          </cell>
          <cell r="G372">
            <v>0</v>
          </cell>
          <cell r="H372">
            <v>0</v>
          </cell>
          <cell r="I372">
            <v>0</v>
          </cell>
        </row>
        <row r="373">
          <cell r="B373" t="str">
            <v>LXHN1</v>
          </cell>
          <cell r="C373" t="str">
            <v>05.6044</v>
          </cell>
          <cell r="D373" t="str">
            <v>Lắp xà cột Pi loại ≤140kg/xà</v>
          </cell>
          <cell r="E373" t="str">
            <v>bộ</v>
          </cell>
          <cell r="G373">
            <v>600825</v>
          </cell>
          <cell r="H373">
            <v>0</v>
          </cell>
          <cell r="I373">
            <v>0</v>
          </cell>
        </row>
        <row r="374">
          <cell r="B374" t="str">
            <v>LXHN2</v>
          </cell>
          <cell r="C374" t="str">
            <v>05.6402</v>
          </cell>
          <cell r="D374" t="str">
            <v>Lắp xà cột Pi loại ≤ 230kg/xà</v>
          </cell>
          <cell r="E374" t="str">
            <v>bộ</v>
          </cell>
          <cell r="G374">
            <v>0</v>
          </cell>
          <cell r="H374">
            <v>0</v>
          </cell>
          <cell r="I374">
            <v>0</v>
          </cell>
        </row>
        <row r="375">
          <cell r="B375" t="str">
            <v>LXHN3</v>
          </cell>
          <cell r="C375" t="str">
            <v>05.6403</v>
          </cell>
          <cell r="D375" t="str">
            <v>Lắp xà cột Pi loại ≤ 320kg/xà</v>
          </cell>
          <cell r="E375" t="str">
            <v>bộ</v>
          </cell>
          <cell r="G375">
            <v>0</v>
          </cell>
          <cell r="H375">
            <v>0</v>
          </cell>
          <cell r="I375">
            <v>0</v>
          </cell>
        </row>
        <row r="376">
          <cell r="B376" t="str">
            <v>LDAUCAP70</v>
          </cell>
          <cell r="C376" t="str">
            <v>07.4312</v>
          </cell>
          <cell r="D376" t="str">
            <v>Lắp đầu cáp trung thế 3x50mm2, 70mm2</v>
          </cell>
          <cell r="E376" t="str">
            <v>cái</v>
          </cell>
          <cell r="G376">
            <v>0</v>
          </cell>
          <cell r="H376">
            <v>0</v>
          </cell>
          <cell r="I376">
            <v>0</v>
          </cell>
        </row>
        <row r="377">
          <cell r="B377" t="str">
            <v>LDAUCAP120</v>
          </cell>
          <cell r="C377" t="str">
            <v>07.4313</v>
          </cell>
          <cell r="D377" t="str">
            <v>Lắp đầu cáp trung thế 3x120mm2, 95mm2</v>
          </cell>
          <cell r="E377" t="str">
            <v>cái</v>
          </cell>
          <cell r="G377">
            <v>0</v>
          </cell>
          <cell r="H377">
            <v>0</v>
          </cell>
          <cell r="I377">
            <v>0</v>
          </cell>
        </row>
        <row r="378">
          <cell r="B378" t="str">
            <v>LDAUCAP185</v>
          </cell>
          <cell r="C378" t="str">
            <v>07.4314</v>
          </cell>
          <cell r="D378" t="str">
            <v>Lắp đầu cáp trung thế 3x150mm2, 185mm2</v>
          </cell>
          <cell r="E378" t="str">
            <v>cái</v>
          </cell>
          <cell r="G378">
            <v>0</v>
          </cell>
          <cell r="H378">
            <v>0</v>
          </cell>
          <cell r="I378">
            <v>0</v>
          </cell>
        </row>
        <row r="379">
          <cell r="B379" t="str">
            <v>LDAUCAP70HT</v>
          </cell>
          <cell r="C379" t="str">
            <v>07.4102</v>
          </cell>
          <cell r="D379" t="str">
            <v>Lắp đầu cáp hạ thế 3x50mm2, 70mm2</v>
          </cell>
          <cell r="E379" t="str">
            <v>cái</v>
          </cell>
          <cell r="G379">
            <v>0</v>
          </cell>
          <cell r="H379">
            <v>0</v>
          </cell>
          <cell r="I379">
            <v>0</v>
          </cell>
        </row>
        <row r="380">
          <cell r="B380" t="str">
            <v>LDAUCAP120HT</v>
          </cell>
          <cell r="C380" t="str">
            <v>07.4103</v>
          </cell>
          <cell r="D380" t="str">
            <v>Lắp đầu cáp hạ thế 3x120mm2, 95mm2</v>
          </cell>
          <cell r="E380" t="str">
            <v>cái</v>
          </cell>
          <cell r="G380">
            <v>0</v>
          </cell>
          <cell r="H380">
            <v>0</v>
          </cell>
          <cell r="I380">
            <v>0</v>
          </cell>
        </row>
        <row r="381">
          <cell r="B381" t="str">
            <v>LDAUCAP185HT</v>
          </cell>
          <cell r="C381" t="str">
            <v>07.4104</v>
          </cell>
          <cell r="D381" t="str">
            <v>Lắp đầu cáp hạ thế 3x150mm2, 185mm2</v>
          </cell>
          <cell r="E381" t="str">
            <v>cái</v>
          </cell>
          <cell r="G381">
            <v>0</v>
          </cell>
          <cell r="H381">
            <v>0</v>
          </cell>
          <cell r="I381">
            <v>0</v>
          </cell>
        </row>
        <row r="382">
          <cell r="B382" t="str">
            <v>XLCD</v>
          </cell>
          <cell r="C382" t="str">
            <v>06.2110</v>
          </cell>
          <cell r="D382" t="str">
            <v>Lắp cổ dề</v>
          </cell>
          <cell r="E382" t="str">
            <v>cái</v>
          </cell>
          <cell r="G382">
            <v>0</v>
          </cell>
          <cell r="H382">
            <v>0</v>
          </cell>
          <cell r="I382">
            <v>0</v>
          </cell>
        </row>
        <row r="383">
          <cell r="B383" t="str">
            <v>LBAKE</v>
          </cell>
          <cell r="D383" t="str">
            <v>Lắp tấm bakelit</v>
          </cell>
          <cell r="G383">
            <v>0</v>
          </cell>
          <cell r="H383">
            <v>0</v>
          </cell>
          <cell r="I383">
            <v>0</v>
          </cell>
        </row>
        <row r="384">
          <cell r="B384" t="str">
            <v>LCHI</v>
          </cell>
          <cell r="D384" t="str">
            <v>Lắp cầu chì 5A</v>
          </cell>
          <cell r="G384">
            <v>0</v>
          </cell>
          <cell r="H384">
            <v>0</v>
          </cell>
          <cell r="I384">
            <v>0</v>
          </cell>
        </row>
        <row r="385">
          <cell r="B385" t="str">
            <v>LCSD</v>
          </cell>
          <cell r="C385" t="str">
            <v>06.2110</v>
          </cell>
          <cell r="D385" t="str">
            <v>Lắp chân sứ đỉnh</v>
          </cell>
          <cell r="E385" t="str">
            <v>cái</v>
          </cell>
          <cell r="G385">
            <v>0</v>
          </cell>
          <cell r="H385">
            <v>0</v>
          </cell>
          <cell r="I385">
            <v>0</v>
          </cell>
        </row>
        <row r="386">
          <cell r="B386" t="str">
            <v>LCL</v>
          </cell>
          <cell r="C386" t="str">
            <v>05.6011</v>
          </cell>
          <cell r="D386" t="str">
            <v>Lắp bộ chống lệch</v>
          </cell>
          <cell r="E386" t="str">
            <v>bộ</v>
          </cell>
          <cell r="G386">
            <v>0</v>
          </cell>
          <cell r="H386">
            <v>0</v>
          </cell>
          <cell r="I386">
            <v>0</v>
          </cell>
        </row>
        <row r="387">
          <cell r="B387" t="str">
            <v>LDN</v>
          </cell>
          <cell r="C387" t="str">
            <v>D3.3251</v>
          </cell>
          <cell r="D387" t="str">
            <v>Lắp bộ dây néo</v>
          </cell>
          <cell r="E387" t="str">
            <v>bộ</v>
          </cell>
          <cell r="G387">
            <v>125235</v>
          </cell>
          <cell r="H387">
            <v>0</v>
          </cell>
          <cell r="I387">
            <v>0</v>
          </cell>
        </row>
        <row r="388">
          <cell r="B388" t="str">
            <v>NXOE</v>
          </cell>
          <cell r="C388" t="str">
            <v>04.3801</v>
          </cell>
          <cell r="D388" t="str">
            <v>Đặt neo xòe 8 hướng (dày 3,2mm)</v>
          </cell>
          <cell r="E388" t="str">
            <v>cái</v>
          </cell>
          <cell r="G388">
            <v>0</v>
          </cell>
          <cell r="H388">
            <v>0</v>
          </cell>
          <cell r="I388">
            <v>0</v>
          </cell>
        </row>
        <row r="389">
          <cell r="B389" t="str">
            <v>LDN0212</v>
          </cell>
          <cell r="C389" t="str">
            <v>04.3801</v>
          </cell>
          <cell r="D389" t="str">
            <v>Đặt đế néo BTCT 200x1200</v>
          </cell>
          <cell r="E389" t="str">
            <v>cái</v>
          </cell>
          <cell r="G389">
            <v>0</v>
          </cell>
          <cell r="H389">
            <v>0</v>
          </cell>
          <cell r="I389">
            <v>0</v>
          </cell>
        </row>
        <row r="390">
          <cell r="B390" t="str">
            <v>LDN0412</v>
          </cell>
          <cell r="C390" t="str">
            <v>04.3801</v>
          </cell>
          <cell r="D390" t="str">
            <v>Đặt đế néo BTCT 400x1200</v>
          </cell>
          <cell r="E390" t="str">
            <v>cái</v>
          </cell>
          <cell r="G390">
            <v>0</v>
          </cell>
          <cell r="H390">
            <v>0</v>
          </cell>
          <cell r="I390">
            <v>0</v>
          </cell>
        </row>
        <row r="391">
          <cell r="B391" t="str">
            <v>LDN0415</v>
          </cell>
          <cell r="C391" t="str">
            <v>04.3802</v>
          </cell>
          <cell r="D391" t="str">
            <v>Đặt đế néo BTCT 400x1500</v>
          </cell>
          <cell r="E391" t="str">
            <v>cái</v>
          </cell>
          <cell r="G391">
            <v>0</v>
          </cell>
          <cell r="H391">
            <v>0</v>
          </cell>
          <cell r="I391">
            <v>0</v>
          </cell>
        </row>
        <row r="392">
          <cell r="B392" t="str">
            <v>LDN0615</v>
          </cell>
          <cell r="C392" t="str">
            <v>04.3802</v>
          </cell>
          <cell r="D392" t="str">
            <v>Đặt đế néo BTCT 600x1500</v>
          </cell>
          <cell r="E392" t="str">
            <v>cái</v>
          </cell>
          <cell r="G392">
            <v>0</v>
          </cell>
          <cell r="H392">
            <v>0</v>
          </cell>
          <cell r="I392">
            <v>0</v>
          </cell>
        </row>
        <row r="393">
          <cell r="B393" t="str">
            <v>LDN4</v>
          </cell>
          <cell r="C393" t="str">
            <v>04.3801</v>
          </cell>
          <cell r="D393" t="str">
            <v>Đặt đế néo BTCT 500x1200</v>
          </cell>
          <cell r="E393" t="str">
            <v>cái</v>
          </cell>
          <cell r="G393">
            <v>0</v>
          </cell>
          <cell r="H393">
            <v>0</v>
          </cell>
          <cell r="I393">
            <v>0</v>
          </cell>
        </row>
        <row r="394">
          <cell r="B394" t="str">
            <v>LDN6</v>
          </cell>
          <cell r="C394" t="str">
            <v>04.3802</v>
          </cell>
          <cell r="D394" t="str">
            <v>Đặt đế néo BTCT 500x1500</v>
          </cell>
          <cell r="E394" t="str">
            <v>cái</v>
          </cell>
          <cell r="G394">
            <v>0</v>
          </cell>
          <cell r="H394">
            <v>0</v>
          </cell>
          <cell r="I394">
            <v>0</v>
          </cell>
        </row>
        <row r="395">
          <cell r="B395" t="str">
            <v>DBT10046</v>
          </cell>
          <cell r="C395" t="str">
            <v>04.3112</v>
          </cell>
          <cell r="D395" t="str">
            <v>Đổ bê tông mác M100 đá 4x6</v>
          </cell>
          <cell r="E395" t="str">
            <v>m3</v>
          </cell>
          <cell r="G395">
            <v>0</v>
          </cell>
          <cell r="H395">
            <v>0</v>
          </cell>
          <cell r="I395">
            <v>0</v>
          </cell>
        </row>
        <row r="396">
          <cell r="B396" t="str">
            <v>DBT15012</v>
          </cell>
          <cell r="C396" t="str">
            <v>AF.11210</v>
          </cell>
          <cell r="D396" t="str">
            <v xml:space="preserve">Đổ bê tông mác M150 </v>
          </cell>
          <cell r="E396" t="str">
            <v>m3</v>
          </cell>
          <cell r="G396">
            <v>344703</v>
          </cell>
          <cell r="H396">
            <v>42347</v>
          </cell>
          <cell r="I396">
            <v>0</v>
          </cell>
        </row>
        <row r="397">
          <cell r="B397" t="str">
            <v>DBT20012</v>
          </cell>
          <cell r="C397" t="str">
            <v>AF.11210</v>
          </cell>
          <cell r="D397" t="str">
            <v>Đổ bê tông mác M200 đá 1x2</v>
          </cell>
          <cell r="E397" t="str">
            <v>m3</v>
          </cell>
          <cell r="G397">
            <v>344703</v>
          </cell>
          <cell r="H397">
            <v>42347</v>
          </cell>
          <cell r="I397">
            <v>0</v>
          </cell>
        </row>
        <row r="398">
          <cell r="B398" t="str">
            <v>LVANK</v>
          </cell>
          <cell r="C398" t="str">
            <v>AF.81122</v>
          </cell>
          <cell r="D398" t="str">
            <v>Ván khuôn gỗ móng - móng vuông, chữ nhật</v>
          </cell>
          <cell r="E398" t="str">
            <v>100m2</v>
          </cell>
          <cell r="G398">
            <v>6806052</v>
          </cell>
          <cell r="H398">
            <v>0</v>
          </cell>
          <cell r="I398">
            <v>0</v>
          </cell>
        </row>
        <row r="399">
          <cell r="B399" t="str">
            <v>LCT10</v>
          </cell>
          <cell r="C399" t="str">
            <v>04.1101</v>
          </cell>
          <cell r="D399" t="str">
            <v>Gia công và lắp dựng cốt thép D&lt;=10</v>
          </cell>
          <cell r="E399" t="str">
            <v>kg</v>
          </cell>
          <cell r="G399">
            <v>0</v>
          </cell>
          <cell r="H399">
            <v>0</v>
          </cell>
          <cell r="I399">
            <v>0</v>
          </cell>
        </row>
        <row r="400">
          <cell r="B400" t="str">
            <v>LCT18</v>
          </cell>
          <cell r="C400" t="str">
            <v>04.1102</v>
          </cell>
          <cell r="D400" t="str">
            <v>Gia công và lắp dựng cốt thép D&lt;=18</v>
          </cell>
          <cell r="E400" t="str">
            <v>kg</v>
          </cell>
          <cell r="G400">
            <v>0</v>
          </cell>
          <cell r="H400">
            <v>0</v>
          </cell>
          <cell r="I400">
            <v>0</v>
          </cell>
        </row>
        <row r="401">
          <cell r="B401" t="str">
            <v>LCT&gt;18</v>
          </cell>
          <cell r="C401" t="str">
            <v>04.1103</v>
          </cell>
          <cell r="D401" t="str">
            <v>Gia công và lắp dựng cốt thép D&gt;18</v>
          </cell>
          <cell r="E401" t="str">
            <v>kg</v>
          </cell>
          <cell r="G401">
            <v>0</v>
          </cell>
          <cell r="H401">
            <v>0</v>
          </cell>
          <cell r="I401">
            <v>0</v>
          </cell>
        </row>
        <row r="402">
          <cell r="B402" t="str">
            <v>LDVANK</v>
          </cell>
          <cell r="C402" t="str">
            <v>04.2001</v>
          </cell>
          <cell r="D402" t="str">
            <v>Gia công và lắp dựng ván khuôn</v>
          </cell>
          <cell r="E402" t="str">
            <v>m2</v>
          </cell>
          <cell r="G402">
            <v>0</v>
          </cell>
          <cell r="H402">
            <v>0</v>
          </cell>
          <cell r="I402">
            <v>0</v>
          </cell>
        </row>
        <row r="403">
          <cell r="B403" t="str">
            <v>KDA35</v>
          </cell>
          <cell r="C403" t="str">
            <v>06.6123</v>
          </cell>
          <cell r="D403" t="str">
            <v>Kéo dây nhôm cỡ dây 35mm2</v>
          </cell>
          <cell r="E403" t="str">
            <v>km</v>
          </cell>
          <cell r="G403">
            <v>0</v>
          </cell>
          <cell r="H403">
            <v>0</v>
          </cell>
          <cell r="I403">
            <v>0</v>
          </cell>
        </row>
        <row r="404">
          <cell r="B404" t="str">
            <v>KDA50</v>
          </cell>
          <cell r="C404" t="str">
            <v>06.6124</v>
          </cell>
          <cell r="D404" t="str">
            <v>Kéo dây nhôm cỡ dây 50mm2</v>
          </cell>
          <cell r="E404" t="str">
            <v>km</v>
          </cell>
          <cell r="G404">
            <v>0</v>
          </cell>
          <cell r="H404">
            <v>0</v>
          </cell>
          <cell r="I404">
            <v>0</v>
          </cell>
        </row>
        <row r="405">
          <cell r="B405" t="str">
            <v>KDA70</v>
          </cell>
          <cell r="C405" t="str">
            <v>06.6125</v>
          </cell>
          <cell r="D405" t="str">
            <v>Kéo dây nhôm cỡ dây 70mm2</v>
          </cell>
          <cell r="E405" t="str">
            <v>km</v>
          </cell>
          <cell r="G405">
            <v>0</v>
          </cell>
          <cell r="H405">
            <v>0</v>
          </cell>
          <cell r="I405">
            <v>0</v>
          </cell>
        </row>
        <row r="406">
          <cell r="B406" t="str">
            <v>KDA95</v>
          </cell>
          <cell r="C406" t="str">
            <v>06.6126</v>
          </cell>
          <cell r="D406" t="str">
            <v>Kéo dây nhôm cỡ dây 95mm2</v>
          </cell>
          <cell r="E406" t="str">
            <v>km</v>
          </cell>
          <cell r="G406">
            <v>0</v>
          </cell>
          <cell r="H406">
            <v>0</v>
          </cell>
          <cell r="I406">
            <v>0</v>
          </cell>
        </row>
        <row r="407">
          <cell r="B407" t="str">
            <v>KDA35B</v>
          </cell>
          <cell r="C407" t="str">
            <v>06.6103</v>
          </cell>
          <cell r="D407" t="str">
            <v>Kéo dây nhôm bọc 35mm2</v>
          </cell>
          <cell r="E407" t="str">
            <v>km</v>
          </cell>
          <cell r="G407">
            <v>0</v>
          </cell>
          <cell r="H407">
            <v>0</v>
          </cell>
          <cell r="I407">
            <v>0</v>
          </cell>
        </row>
        <row r="408">
          <cell r="B408" t="str">
            <v>KDA50B</v>
          </cell>
          <cell r="C408" t="str">
            <v>06.6104</v>
          </cell>
          <cell r="D408" t="str">
            <v>Kéo dây nhôm bọc 50mm2</v>
          </cell>
          <cell r="E408" t="str">
            <v>km</v>
          </cell>
          <cell r="G408">
            <v>0</v>
          </cell>
          <cell r="H408">
            <v>0</v>
          </cell>
          <cell r="I408">
            <v>0</v>
          </cell>
        </row>
        <row r="409">
          <cell r="B409" t="str">
            <v>KDA70B</v>
          </cell>
          <cell r="C409" t="str">
            <v>06.6105</v>
          </cell>
          <cell r="D409" t="str">
            <v>Kéo dây nhôm bọc 70mm2</v>
          </cell>
          <cell r="E409" t="str">
            <v>km</v>
          </cell>
          <cell r="G409">
            <v>0</v>
          </cell>
          <cell r="H409">
            <v>0</v>
          </cell>
          <cell r="I409">
            <v>0</v>
          </cell>
        </row>
        <row r="410">
          <cell r="B410" t="str">
            <v>KDA95B</v>
          </cell>
          <cell r="C410" t="str">
            <v>06.6106</v>
          </cell>
          <cell r="D410" t="str">
            <v>Kéo dây nhôm bọc 95mm2</v>
          </cell>
          <cell r="E410" t="str">
            <v>km</v>
          </cell>
          <cell r="G410">
            <v>0</v>
          </cell>
          <cell r="H410">
            <v>0</v>
          </cell>
          <cell r="I410">
            <v>0</v>
          </cell>
        </row>
        <row r="411">
          <cell r="B411" t="str">
            <v>KDA120B</v>
          </cell>
          <cell r="C411" t="str">
            <v>06.6107</v>
          </cell>
          <cell r="D411" t="str">
            <v>Kéo dây nhôm bọc 120mm2</v>
          </cell>
          <cell r="E411" t="str">
            <v>km</v>
          </cell>
          <cell r="G411">
            <v>0</v>
          </cell>
          <cell r="H411">
            <v>0</v>
          </cell>
          <cell r="I411">
            <v>0</v>
          </cell>
        </row>
        <row r="412">
          <cell r="B412" t="str">
            <v>KDA150B</v>
          </cell>
          <cell r="C412" t="str">
            <v>06.6108</v>
          </cell>
          <cell r="D412" t="str">
            <v>Kéo dây nhôm bọc 150mm2</v>
          </cell>
          <cell r="E412" t="str">
            <v>km</v>
          </cell>
          <cell r="G412">
            <v>0</v>
          </cell>
          <cell r="H412">
            <v>0</v>
          </cell>
          <cell r="I412">
            <v>0</v>
          </cell>
        </row>
        <row r="413">
          <cell r="B413" t="str">
            <v>KDA185B</v>
          </cell>
          <cell r="C413" t="str">
            <v>06.6109</v>
          </cell>
          <cell r="D413" t="str">
            <v>Kéo dây nhôm bọc 185mm2</v>
          </cell>
          <cell r="E413" t="str">
            <v>km</v>
          </cell>
          <cell r="G413">
            <v>0</v>
          </cell>
          <cell r="H413">
            <v>0</v>
          </cell>
          <cell r="I413">
            <v>0</v>
          </cell>
        </row>
        <row r="414">
          <cell r="B414" t="str">
            <v>KDA240B</v>
          </cell>
          <cell r="C414" t="str">
            <v>06.6110</v>
          </cell>
          <cell r="D414" t="str">
            <v>Kéo dây nhôm bọc 240mm2</v>
          </cell>
          <cell r="E414" t="str">
            <v>km</v>
          </cell>
          <cell r="G414">
            <v>0</v>
          </cell>
          <cell r="H414">
            <v>0</v>
          </cell>
          <cell r="I414">
            <v>0</v>
          </cell>
        </row>
        <row r="415">
          <cell r="B415" t="str">
            <v>KDAABC50</v>
          </cell>
          <cell r="C415" t="str">
            <v>D3.6304</v>
          </cell>
          <cell r="D415" t="str">
            <v>Kéo dây ABC 4x50mm2</v>
          </cell>
          <cell r="E415" t="str">
            <v>km</v>
          </cell>
          <cell r="G415">
            <v>6637455</v>
          </cell>
          <cell r="H415">
            <v>0</v>
          </cell>
          <cell r="I415">
            <v>0</v>
          </cell>
        </row>
        <row r="416">
          <cell r="B416" t="str">
            <v>KDAABC70</v>
          </cell>
          <cell r="C416" t="str">
            <v>D3.6305</v>
          </cell>
          <cell r="D416" t="str">
            <v>Kéo dây ABC 4x70mm2</v>
          </cell>
          <cell r="E416" t="str">
            <v>km</v>
          </cell>
          <cell r="G416">
            <v>7834145</v>
          </cell>
          <cell r="H416">
            <v>0</v>
          </cell>
          <cell r="I416">
            <v>0</v>
          </cell>
        </row>
        <row r="417">
          <cell r="B417" t="str">
            <v>KDAABC95</v>
          </cell>
          <cell r="C417" t="str">
            <v>D3.6306</v>
          </cell>
          <cell r="D417" t="str">
            <v>Kéo dây ABC 4x95mm2</v>
          </cell>
          <cell r="E417" t="str">
            <v>km</v>
          </cell>
          <cell r="G417">
            <v>10864832</v>
          </cell>
          <cell r="H417">
            <v>0</v>
          </cell>
          <cell r="I417">
            <v>0</v>
          </cell>
        </row>
        <row r="418">
          <cell r="B418" t="str">
            <v>KDAABC120</v>
          </cell>
          <cell r="C418" t="str">
            <v>D3.6307</v>
          </cell>
          <cell r="D418" t="str">
            <v>Kéo dây ABC 4x120mm2</v>
          </cell>
          <cell r="E418" t="str">
            <v>km</v>
          </cell>
          <cell r="G418">
            <v>14343582</v>
          </cell>
          <cell r="H418">
            <v>0</v>
          </cell>
          <cell r="I418">
            <v>0</v>
          </cell>
        </row>
        <row r="419">
          <cell r="B419" t="str">
            <v>KDAABC150</v>
          </cell>
          <cell r="C419" t="str">
            <v>D3.6308</v>
          </cell>
          <cell r="D419" t="str">
            <v>Kéo dây ABC 4x150mm2</v>
          </cell>
          <cell r="E419" t="str">
            <v>km</v>
          </cell>
          <cell r="G419">
            <v>17212855</v>
          </cell>
          <cell r="H419">
            <v>0</v>
          </cell>
          <cell r="I419">
            <v>0</v>
          </cell>
        </row>
        <row r="420">
          <cell r="B420" t="str">
            <v>KDAABC703</v>
          </cell>
          <cell r="C420" t="str">
            <v>D3.6305</v>
          </cell>
          <cell r="D420" t="str">
            <v>Kéo dây ABC 3x70mm2</v>
          </cell>
          <cell r="E420" t="str">
            <v>km</v>
          </cell>
          <cell r="G420">
            <v>7834145</v>
          </cell>
          <cell r="H420">
            <v>0</v>
          </cell>
          <cell r="I420">
            <v>0</v>
          </cell>
        </row>
        <row r="421">
          <cell r="B421" t="str">
            <v>KDAABC953</v>
          </cell>
          <cell r="C421" t="str">
            <v>D3.6306</v>
          </cell>
          <cell r="D421" t="str">
            <v>Kéo dây ABC 3x95mm2</v>
          </cell>
          <cell r="E421" t="str">
            <v>km</v>
          </cell>
          <cell r="G421">
            <v>10864832</v>
          </cell>
          <cell r="H421">
            <v>0</v>
          </cell>
          <cell r="I421">
            <v>0</v>
          </cell>
        </row>
        <row r="422">
          <cell r="B422" t="str">
            <v>KDAABC1203</v>
          </cell>
          <cell r="C422" t="str">
            <v>D3.6307</v>
          </cell>
          <cell r="D422" t="str">
            <v>Kéo dây ABC 3x120mm2</v>
          </cell>
          <cell r="E422" t="str">
            <v>km</v>
          </cell>
          <cell r="G422">
            <v>14343582</v>
          </cell>
          <cell r="H422">
            <v>0</v>
          </cell>
          <cell r="I422">
            <v>0</v>
          </cell>
        </row>
        <row r="423">
          <cell r="B423" t="str">
            <v>KDAABC1503</v>
          </cell>
          <cell r="C423" t="str">
            <v>D3.6308</v>
          </cell>
          <cell r="D423" t="str">
            <v>Kéo dây ABC 3x150mm2</v>
          </cell>
          <cell r="E423" t="str">
            <v>km</v>
          </cell>
          <cell r="G423">
            <v>17212855</v>
          </cell>
          <cell r="H423">
            <v>0</v>
          </cell>
          <cell r="I423">
            <v>0</v>
          </cell>
        </row>
        <row r="424">
          <cell r="B424" t="str">
            <v>KDAC35</v>
          </cell>
          <cell r="C424" t="str">
            <v>06.6103</v>
          </cell>
          <cell r="D424" t="str">
            <v>Kéo dây nhôm lõi thép cỡ dây 35mm2</v>
          </cell>
          <cell r="E424" t="str">
            <v>km</v>
          </cell>
          <cell r="G424">
            <v>0</v>
          </cell>
          <cell r="H424">
            <v>0</v>
          </cell>
          <cell r="I424">
            <v>0</v>
          </cell>
        </row>
        <row r="425">
          <cell r="B425" t="str">
            <v>KDAC50</v>
          </cell>
          <cell r="C425" t="str">
            <v>D3.6211</v>
          </cell>
          <cell r="D425" t="str">
            <v>Kéo dây nhôm lõi thép cỡ dây 50mm2, chiều cao &lt;10m</v>
          </cell>
          <cell r="E425" t="str">
            <v>km</v>
          </cell>
          <cell r="G425">
            <v>1852324</v>
          </cell>
          <cell r="H425">
            <v>156614</v>
          </cell>
          <cell r="I425">
            <v>0</v>
          </cell>
        </row>
        <row r="426">
          <cell r="B426" t="str">
            <v>KDAC70</v>
          </cell>
          <cell r="C426" t="str">
            <v>D3.6211</v>
          </cell>
          <cell r="D426" t="str">
            <v>Kéo dây nhôm lõi thép cỡ dây 70mm2</v>
          </cell>
          <cell r="E426" t="str">
            <v>km</v>
          </cell>
          <cell r="G426">
            <v>2646176</v>
          </cell>
          <cell r="H426">
            <v>156614</v>
          </cell>
          <cell r="I426">
            <v>0</v>
          </cell>
        </row>
        <row r="427">
          <cell r="B427" t="str">
            <v>KDAC95</v>
          </cell>
          <cell r="C427" t="str">
            <v>D3.6212</v>
          </cell>
          <cell r="D427" t="str">
            <v>Kéo dây nhôm lõi thép cỡ dây 95mm2</v>
          </cell>
          <cell r="E427" t="str">
            <v>km</v>
          </cell>
          <cell r="G427">
            <v>3591889</v>
          </cell>
          <cell r="H427">
            <v>212254</v>
          </cell>
          <cell r="I427">
            <v>0</v>
          </cell>
        </row>
        <row r="428">
          <cell r="B428" t="str">
            <v>KDAC50T</v>
          </cell>
          <cell r="C428" t="str">
            <v>06.6114</v>
          </cell>
          <cell r="D428" t="str">
            <v>Kéo dây nhôm lõi thép cỡ dây 50mm2 (TC)</v>
          </cell>
          <cell r="E428" t="str">
            <v>km</v>
          </cell>
          <cell r="G428">
            <v>4472281</v>
          </cell>
          <cell r="H428">
            <v>0</v>
          </cell>
          <cell r="I428">
            <v>0</v>
          </cell>
        </row>
        <row r="429">
          <cell r="B429" t="str">
            <v>KDAC70T</v>
          </cell>
          <cell r="C429" t="str">
            <v>06.6115</v>
          </cell>
          <cell r="D429" t="str">
            <v>Kéo dây nhôm lõi thép cỡ dây 70mm2 (TC)</v>
          </cell>
          <cell r="E429" t="str">
            <v>km</v>
          </cell>
          <cell r="G429">
            <v>5975101</v>
          </cell>
          <cell r="H429">
            <v>0</v>
          </cell>
          <cell r="I429">
            <v>0</v>
          </cell>
        </row>
        <row r="430">
          <cell r="B430" t="str">
            <v>KDAC95T</v>
          </cell>
          <cell r="C430" t="str">
            <v>06.6116</v>
          </cell>
          <cell r="D430" t="str">
            <v>Kéo dây nhôm lõi thép cỡ dây 95mm2 (TC)</v>
          </cell>
          <cell r="E430" t="str">
            <v>km</v>
          </cell>
          <cell r="G430">
            <v>8137492</v>
          </cell>
          <cell r="H430">
            <v>0</v>
          </cell>
          <cell r="I430">
            <v>0</v>
          </cell>
        </row>
        <row r="431">
          <cell r="B431" t="str">
            <v>KDAC120</v>
          </cell>
          <cell r="C431" t="str">
            <v>06.6161</v>
          </cell>
          <cell r="D431" t="str">
            <v>Kéo dây nhôm lõi thép cỡ dây 120mm2</v>
          </cell>
          <cell r="E431" t="str">
            <v>km</v>
          </cell>
          <cell r="G431">
            <v>0</v>
          </cell>
          <cell r="H431">
            <v>0</v>
          </cell>
          <cell r="I431">
            <v>0</v>
          </cell>
        </row>
        <row r="432">
          <cell r="B432" t="str">
            <v>KDAC150</v>
          </cell>
          <cell r="C432" t="str">
            <v>06.6162</v>
          </cell>
          <cell r="D432" t="str">
            <v>Kéo dây nhôm lõi thép cỡ dây 150mm2</v>
          </cell>
          <cell r="E432" t="str">
            <v>km</v>
          </cell>
          <cell r="G432">
            <v>0</v>
          </cell>
          <cell r="H432">
            <v>0</v>
          </cell>
          <cell r="I432">
            <v>0</v>
          </cell>
        </row>
        <row r="433">
          <cell r="B433" t="str">
            <v>KDACXV150</v>
          </cell>
          <cell r="C433" t="str">
            <v>06.6252</v>
          </cell>
          <cell r="D433" t="str">
            <v>Kéo dây nhôm lõi thép bọc XLPE cỡ dây 150mm2</v>
          </cell>
          <cell r="E433" t="str">
            <v>km</v>
          </cell>
          <cell r="G433">
            <v>0</v>
          </cell>
          <cell r="H433">
            <v>0</v>
          </cell>
          <cell r="I433">
            <v>0</v>
          </cell>
        </row>
        <row r="434">
          <cell r="B434" t="str">
            <v>KDAC185</v>
          </cell>
          <cell r="C434" t="str">
            <v>06.6163</v>
          </cell>
          <cell r="D434" t="str">
            <v>Kéo dây nhôm lõi thép cỡ dây 185mm2</v>
          </cell>
          <cell r="E434" t="str">
            <v>km</v>
          </cell>
          <cell r="G434">
            <v>0</v>
          </cell>
          <cell r="H434">
            <v>0</v>
          </cell>
          <cell r="I434">
            <v>0</v>
          </cell>
        </row>
        <row r="435">
          <cell r="B435" t="str">
            <v>KDAC240</v>
          </cell>
          <cell r="C435" t="str">
            <v>06.6164</v>
          </cell>
          <cell r="D435" t="str">
            <v>Kéo dây nhôm lõi thép cỡ dây 240mm2</v>
          </cell>
          <cell r="E435" t="str">
            <v>km</v>
          </cell>
          <cell r="G435">
            <v>0</v>
          </cell>
          <cell r="H435">
            <v>0</v>
          </cell>
          <cell r="I435">
            <v>0</v>
          </cell>
        </row>
        <row r="436">
          <cell r="B436" t="str">
            <v>KDAC50B</v>
          </cell>
          <cell r="C436" t="str">
            <v>D3.6211</v>
          </cell>
          <cell r="D436" t="str">
            <v>Kéo dây nhôm lõi thép bọc XLPE cỡ dây 50mm2 (dây bọc)</v>
          </cell>
          <cell r="E436" t="str">
            <v>km</v>
          </cell>
          <cell r="G436">
            <v>2910794</v>
          </cell>
          <cell r="H436">
            <v>156614</v>
          </cell>
          <cell r="I436">
            <v>0</v>
          </cell>
        </row>
        <row r="437">
          <cell r="B437" t="str">
            <v>KDAC70B</v>
          </cell>
          <cell r="C437" t="str">
            <v>D3.6211</v>
          </cell>
          <cell r="D437" t="str">
            <v>Kéo dây nhôm lõi thép bọc XLPE cỡ dây 70mm2</v>
          </cell>
          <cell r="E437" t="str">
            <v>km</v>
          </cell>
          <cell r="G437">
            <v>2910794</v>
          </cell>
          <cell r="H437">
            <v>172275</v>
          </cell>
          <cell r="I437">
            <v>0</v>
          </cell>
        </row>
        <row r="438">
          <cell r="B438" t="str">
            <v>KDAC95B</v>
          </cell>
          <cell r="C438" t="str">
            <v>D3.6212</v>
          </cell>
          <cell r="D438" t="str">
            <v>Kéo dây nhôm lõi thép bọc XLPE cỡ dây 95mm2</v>
          </cell>
          <cell r="E438" t="str">
            <v>km</v>
          </cell>
          <cell r="G438">
            <v>3591889</v>
          </cell>
          <cell r="H438">
            <v>233480</v>
          </cell>
          <cell r="I438">
            <v>0</v>
          </cell>
        </row>
        <row r="439">
          <cell r="B439" t="str">
            <v>KDAC50BT</v>
          </cell>
          <cell r="C439" t="str">
            <v>D3.6114</v>
          </cell>
          <cell r="D439" t="str">
            <v>Kéo dây nhôm lõi thép bọc XLPE cỡ dây 50mm2 (TC)</v>
          </cell>
          <cell r="E439" t="str">
            <v>km</v>
          </cell>
          <cell r="G439">
            <v>4472281</v>
          </cell>
          <cell r="H439">
            <v>0</v>
          </cell>
          <cell r="I439">
            <v>0</v>
          </cell>
        </row>
        <row r="440">
          <cell r="B440" t="str">
            <v>KDAC70BT</v>
          </cell>
          <cell r="C440" t="str">
            <v>D3.6115</v>
          </cell>
          <cell r="D440" t="str">
            <v>Kéo dây nhôm lõi thép bọc XLPE cỡ dây 70mm2 (TC)</v>
          </cell>
          <cell r="E440" t="str">
            <v>km</v>
          </cell>
          <cell r="G440">
            <v>5975101</v>
          </cell>
          <cell r="H440">
            <v>0</v>
          </cell>
          <cell r="I440">
            <v>0</v>
          </cell>
        </row>
        <row r="441">
          <cell r="B441" t="str">
            <v>KDAC95BT</v>
          </cell>
          <cell r="C441" t="str">
            <v>D3.6116</v>
          </cell>
          <cell r="D441" t="str">
            <v>Kéo dây nhôm lõi thép bọc XLPE cỡ dây 95mm2 (TC)</v>
          </cell>
          <cell r="E441" t="str">
            <v>km</v>
          </cell>
          <cell r="G441">
            <v>8137492</v>
          </cell>
          <cell r="H441">
            <v>0</v>
          </cell>
          <cell r="I441">
            <v>0</v>
          </cell>
        </row>
        <row r="442">
          <cell r="B442" t="str">
            <v>KDAC120B</v>
          </cell>
          <cell r="C442" t="str">
            <v>D3.6251</v>
          </cell>
          <cell r="D442" t="str">
            <v>Kéo dây nhôm lõi thép bọc XLPE cỡ dây 120mm2</v>
          </cell>
          <cell r="E442" t="str">
            <v>km</v>
          </cell>
          <cell r="G442">
            <v>0</v>
          </cell>
          <cell r="H442">
            <v>0</v>
          </cell>
          <cell r="I442">
            <v>0</v>
          </cell>
        </row>
        <row r="443">
          <cell r="B443" t="str">
            <v>KDAC150B</v>
          </cell>
          <cell r="C443" t="str">
            <v>D3.6252</v>
          </cell>
          <cell r="D443" t="str">
            <v>Kéo dây nhôm lõi thép bọc XLPE cỡ dây 150mm2</v>
          </cell>
          <cell r="E443" t="str">
            <v>km</v>
          </cell>
          <cell r="G443">
            <v>0</v>
          </cell>
          <cell r="H443">
            <v>0</v>
          </cell>
          <cell r="I443">
            <v>0</v>
          </cell>
        </row>
        <row r="444">
          <cell r="B444" t="str">
            <v>KDM22</v>
          </cell>
          <cell r="C444" t="str">
            <v>06.6142</v>
          </cell>
          <cell r="D444" t="str">
            <v>Kéo dây đồng trần 22mm2</v>
          </cell>
          <cell r="E444" t="str">
            <v>km</v>
          </cell>
          <cell r="G444">
            <v>3192101</v>
          </cell>
          <cell r="H444">
            <v>0</v>
          </cell>
          <cell r="I444">
            <v>0</v>
          </cell>
        </row>
        <row r="445">
          <cell r="B445" t="str">
            <v>KDM25</v>
          </cell>
          <cell r="C445" t="str">
            <v>06.6142</v>
          </cell>
          <cell r="D445" t="str">
            <v>Kéo dây đồng trần 25mm2</v>
          </cell>
          <cell r="E445" t="str">
            <v>km</v>
          </cell>
          <cell r="G445">
            <v>3192101</v>
          </cell>
          <cell r="H445">
            <v>0</v>
          </cell>
          <cell r="I445">
            <v>0</v>
          </cell>
        </row>
        <row r="446">
          <cell r="B446" t="str">
            <v>KDM35</v>
          </cell>
          <cell r="C446" t="str">
            <v>06.6143</v>
          </cell>
          <cell r="D446" t="str">
            <v>Kéo dây đồng trần 35mm2</v>
          </cell>
          <cell r="E446" t="str">
            <v>km</v>
          </cell>
          <cell r="G446">
            <v>4413838</v>
          </cell>
          <cell r="H446">
            <v>0</v>
          </cell>
          <cell r="I446">
            <v>0</v>
          </cell>
        </row>
        <row r="447">
          <cell r="B447" t="str">
            <v>KDM48</v>
          </cell>
          <cell r="C447" t="str">
            <v>06.6144</v>
          </cell>
          <cell r="D447" t="str">
            <v>Kéo dây đồng trần 48mm2</v>
          </cell>
          <cell r="E447" t="str">
            <v>km</v>
          </cell>
          <cell r="G447">
            <v>5766376</v>
          </cell>
          <cell r="H447">
            <v>0</v>
          </cell>
          <cell r="I447">
            <v>0</v>
          </cell>
        </row>
        <row r="448">
          <cell r="B448" t="str">
            <v>KDM50</v>
          </cell>
          <cell r="C448" t="str">
            <v>06.6144</v>
          </cell>
          <cell r="D448" t="str">
            <v>Kéo dây đồng trần 50mm2</v>
          </cell>
          <cell r="E448" t="str">
            <v>km</v>
          </cell>
          <cell r="G448">
            <v>5766376</v>
          </cell>
          <cell r="H448">
            <v>0</v>
          </cell>
          <cell r="I448">
            <v>0</v>
          </cell>
        </row>
        <row r="449">
          <cell r="B449" t="str">
            <v>KDM70</v>
          </cell>
          <cell r="C449" t="str">
            <v>06.6145</v>
          </cell>
          <cell r="D449" t="str">
            <v>Kéo dây đồng trần 70mm2</v>
          </cell>
          <cell r="E449" t="str">
            <v>km</v>
          </cell>
          <cell r="G449">
            <v>7767353</v>
          </cell>
          <cell r="H449">
            <v>0</v>
          </cell>
          <cell r="I449">
            <v>0</v>
          </cell>
        </row>
        <row r="450">
          <cell r="B450" t="str">
            <v>KDM95</v>
          </cell>
          <cell r="C450" t="str">
            <v>06.6146</v>
          </cell>
          <cell r="D450" t="str">
            <v>Kéo dây đồng trần 95mm2</v>
          </cell>
          <cell r="E450" t="str">
            <v>km</v>
          </cell>
          <cell r="G450">
            <v>10586532</v>
          </cell>
          <cell r="H450">
            <v>0</v>
          </cell>
          <cell r="I450">
            <v>0</v>
          </cell>
        </row>
        <row r="451">
          <cell r="B451" t="str">
            <v>KDM25B</v>
          </cell>
          <cell r="C451" t="str">
            <v>06.6142</v>
          </cell>
          <cell r="D451" t="str">
            <v>Kéo dây đồng bọc 25mm2</v>
          </cell>
          <cell r="E451" t="str">
            <v>km</v>
          </cell>
          <cell r="G451">
            <v>0</v>
          </cell>
          <cell r="H451">
            <v>0</v>
          </cell>
          <cell r="I451">
            <v>0</v>
          </cell>
        </row>
        <row r="452">
          <cell r="B452" t="str">
            <v>KDM50B</v>
          </cell>
          <cell r="C452" t="str">
            <v>06.6144</v>
          </cell>
          <cell r="D452" t="str">
            <v>Kéo dây đồng bọc 50mm3</v>
          </cell>
          <cell r="E452" t="str">
            <v>km</v>
          </cell>
          <cell r="G452">
            <v>0</v>
          </cell>
          <cell r="H452">
            <v>0</v>
          </cell>
          <cell r="I452">
            <v>0</v>
          </cell>
        </row>
        <row r="453">
          <cell r="B453" t="str">
            <v>KDM95B</v>
          </cell>
          <cell r="C453" t="str">
            <v>06.6146</v>
          </cell>
          <cell r="D453" t="str">
            <v>Kéo dây đồng bọc 95mm2</v>
          </cell>
          <cell r="E453" t="str">
            <v>km</v>
          </cell>
          <cell r="G453">
            <v>0</v>
          </cell>
          <cell r="H453">
            <v>0</v>
          </cell>
          <cell r="I453">
            <v>0</v>
          </cell>
        </row>
        <row r="454">
          <cell r="B454" t="str">
            <v>LPVC90CL</v>
          </cell>
          <cell r="C454" t="str">
            <v>D4.1410</v>
          </cell>
          <cell r="D454" t="str">
            <v>Lắp ống nhựa PVC D90</v>
          </cell>
          <cell r="E454" t="str">
            <v>mét</v>
          </cell>
          <cell r="G454">
            <v>54874</v>
          </cell>
          <cell r="H454">
            <v>0</v>
          </cell>
          <cell r="I454">
            <v>0</v>
          </cell>
        </row>
        <row r="455">
          <cell r="B455" t="str">
            <v>LPVC114CL</v>
          </cell>
          <cell r="C455" t="str">
            <v>D4.1412</v>
          </cell>
          <cell r="D455" t="str">
            <v>Lắp ống nhựa PVC D114</v>
          </cell>
          <cell r="E455" t="str">
            <v>mét</v>
          </cell>
          <cell r="G455">
            <v>74085</v>
          </cell>
          <cell r="H455">
            <v>0</v>
          </cell>
          <cell r="I455">
            <v>0</v>
          </cell>
        </row>
        <row r="456">
          <cell r="B456" t="str">
            <v>LPVC140CL</v>
          </cell>
          <cell r="C456" t="str">
            <v>D4.1412</v>
          </cell>
          <cell r="D456" t="str">
            <v>Lắp ống nhựa PVC D140</v>
          </cell>
          <cell r="E456" t="str">
            <v>mét</v>
          </cell>
          <cell r="G456">
            <v>74085</v>
          </cell>
          <cell r="H456">
            <v>0</v>
          </cell>
          <cell r="I456">
            <v>0</v>
          </cell>
        </row>
        <row r="457">
          <cell r="B457" t="str">
            <v>LSD</v>
          </cell>
          <cell r="C457" t="str">
            <v>D3.1115</v>
          </cell>
          <cell r="D457" t="str">
            <v>Lắp sứ đứng 24KV</v>
          </cell>
          <cell r="E457" t="str">
            <v>bộ</v>
          </cell>
          <cell r="G457">
            <v>58277</v>
          </cell>
          <cell r="H457">
            <v>0</v>
          </cell>
          <cell r="I457">
            <v>0</v>
          </cell>
        </row>
        <row r="458">
          <cell r="B458" t="str">
            <v>LSD_T</v>
          </cell>
          <cell r="C458" t="str">
            <v>06.1115</v>
          </cell>
          <cell r="D458" t="str">
            <v>Tháo sứ đứng 24KV</v>
          </cell>
          <cell r="E458" t="str">
            <v>bộ</v>
          </cell>
          <cell r="G458">
            <v>0</v>
          </cell>
          <cell r="H458">
            <v>0</v>
          </cell>
          <cell r="I458">
            <v>0</v>
          </cell>
        </row>
        <row r="459">
          <cell r="B459" t="str">
            <v>lsd35</v>
          </cell>
          <cell r="C459" t="str">
            <v>06.1116</v>
          </cell>
          <cell r="D459" t="str">
            <v>Lắp sứ đứng 35KV</v>
          </cell>
          <cell r="E459" t="str">
            <v>bộ</v>
          </cell>
          <cell r="G459">
            <v>0</v>
          </cell>
          <cell r="H459">
            <v>0</v>
          </cell>
          <cell r="I459">
            <v>0</v>
          </cell>
        </row>
        <row r="460">
          <cell r="B460" t="str">
            <v>LCHSNply</v>
          </cell>
          <cell r="C460" t="str">
            <v>D3.2411</v>
          </cell>
          <cell r="D460" t="str">
            <v>Lắp chuỗi sứ néo Polymer</v>
          </cell>
          <cell r="E460" t="str">
            <v>chuỗi</v>
          </cell>
          <cell r="G460">
            <v>70132</v>
          </cell>
          <cell r="H460">
            <v>0</v>
          </cell>
          <cell r="I460">
            <v>0</v>
          </cell>
        </row>
        <row r="461">
          <cell r="B461" t="str">
            <v>LSOC</v>
          </cell>
          <cell r="C461" t="str">
            <v>D3.1201</v>
          </cell>
          <cell r="D461" t="str">
            <v>Lắp rack sứ + sứ ống chỉ</v>
          </cell>
          <cell r="E461" t="str">
            <v>bộ</v>
          </cell>
          <cell r="G461">
            <v>15472</v>
          </cell>
          <cell r="H461">
            <v>0</v>
          </cell>
          <cell r="I461">
            <v>0</v>
          </cell>
        </row>
        <row r="462">
          <cell r="B462" t="str">
            <v>LR2</v>
          </cell>
          <cell r="C462" t="str">
            <v>06.1213</v>
          </cell>
          <cell r="D462" t="str">
            <v>Lắp rack 2 sứ + sứ ống chỉ</v>
          </cell>
          <cell r="E462" t="str">
            <v>bộ</v>
          </cell>
          <cell r="G462">
            <v>0</v>
          </cell>
          <cell r="H462">
            <v>0</v>
          </cell>
          <cell r="I462">
            <v>0</v>
          </cell>
        </row>
        <row r="463">
          <cell r="B463" t="str">
            <v>LR3</v>
          </cell>
          <cell r="C463" t="str">
            <v>06.1214</v>
          </cell>
          <cell r="D463" t="str">
            <v>Lắp rack 3 sứ + sứ ống chỉ</v>
          </cell>
          <cell r="E463" t="str">
            <v>bộ</v>
          </cell>
          <cell r="G463">
            <v>0</v>
          </cell>
          <cell r="H463">
            <v>0</v>
          </cell>
          <cell r="I463">
            <v>0</v>
          </cell>
        </row>
        <row r="464">
          <cell r="B464" t="str">
            <v>LR4</v>
          </cell>
          <cell r="C464" t="str">
            <v>06.1215</v>
          </cell>
          <cell r="D464" t="str">
            <v>Lắp rack 4 sứ + sứ ống chỉ</v>
          </cell>
          <cell r="E464" t="str">
            <v>bộ</v>
          </cell>
          <cell r="G464">
            <v>0</v>
          </cell>
          <cell r="H464">
            <v>0</v>
          </cell>
          <cell r="I464">
            <v>0</v>
          </cell>
        </row>
        <row r="465">
          <cell r="B465" t="str">
            <v>LcapdongTB95</v>
          </cell>
          <cell r="C465" t="str">
            <v>T4.4201</v>
          </cell>
          <cell r="D465" t="str">
            <v>Lắp cáp đồng xuống thiết bị D ≤ 95mm2</v>
          </cell>
          <cell r="E465" t="str">
            <v>m</v>
          </cell>
          <cell r="G465">
            <v>13915</v>
          </cell>
          <cell r="H465">
            <v>0</v>
          </cell>
          <cell r="I465">
            <v>0</v>
          </cell>
        </row>
        <row r="466">
          <cell r="B466" t="str">
            <v>LcapdongTB150</v>
          </cell>
          <cell r="C466" t="str">
            <v>T4.4202</v>
          </cell>
          <cell r="D466" t="str">
            <v>Lắp cáp đồng xuống thiết bị D ≤ 150mm2</v>
          </cell>
          <cell r="E466" t="str">
            <v>m</v>
          </cell>
          <cell r="G466">
            <v>33396</v>
          </cell>
          <cell r="H466">
            <v>0</v>
          </cell>
          <cell r="I466">
            <v>0</v>
          </cell>
        </row>
        <row r="467">
          <cell r="B467" t="str">
            <v>LcapdongTB240</v>
          </cell>
          <cell r="C467" t="str">
            <v>T4.4203</v>
          </cell>
          <cell r="D467" t="str">
            <v>Lắp cáp đồng xuống thiết bị D &gt; 150mm2</v>
          </cell>
          <cell r="E467" t="str">
            <v>m</v>
          </cell>
          <cell r="G467">
            <v>47311</v>
          </cell>
          <cell r="H467">
            <v>0</v>
          </cell>
          <cell r="I467">
            <v>0</v>
          </cell>
        </row>
        <row r="468">
          <cell r="B468" t="str">
            <v>LFCO</v>
          </cell>
          <cell r="C468" t="str">
            <v>02.3505</v>
          </cell>
          <cell r="D468" t="str">
            <v>Lắp FCO 24KV</v>
          </cell>
          <cell r="E468" t="str">
            <v>cái</v>
          </cell>
          <cell r="G468">
            <v>0</v>
          </cell>
          <cell r="H468">
            <v>0</v>
          </cell>
          <cell r="I468">
            <v>0</v>
          </cell>
        </row>
        <row r="469">
          <cell r="G469">
            <v>0</v>
          </cell>
          <cell r="H469">
            <v>0</v>
          </cell>
          <cell r="I469">
            <v>0</v>
          </cell>
        </row>
        <row r="470">
          <cell r="B470" t="str">
            <v>Bảng kê đơn gía trạm biến áp</v>
          </cell>
          <cell r="G470">
            <v>0</v>
          </cell>
          <cell r="H470">
            <v>0</v>
          </cell>
          <cell r="I470">
            <v>0</v>
          </cell>
        </row>
        <row r="471">
          <cell r="G471">
            <v>0</v>
          </cell>
          <cell r="H471">
            <v>0</v>
          </cell>
          <cell r="I471">
            <v>0</v>
          </cell>
        </row>
        <row r="472">
          <cell r="B472" t="str">
            <v>TR251</v>
          </cell>
          <cell r="C472" t="str">
            <v>T1.1431</v>
          </cell>
          <cell r="D472" t="str">
            <v>Máy biến áp AMORPHOUS 12,7/0,22-0,44kV  25kVA  (trạm treo NC x 1,1)</v>
          </cell>
          <cell r="E472" t="str">
            <v>máy</v>
          </cell>
          <cell r="F472">
            <v>41513000</v>
          </cell>
          <cell r="G472">
            <v>760207</v>
          </cell>
          <cell r="H472">
            <v>380270</v>
          </cell>
          <cell r="I472">
            <v>320</v>
          </cell>
        </row>
        <row r="473">
          <cell r="B473" t="str">
            <v>TR371</v>
          </cell>
          <cell r="C473" t="str">
            <v>T1.1432</v>
          </cell>
          <cell r="D473" t="str">
            <v>Máy biến áp AMORPHOUS 12,7/0,22-0,44kV  37,5kVA (trạm treo NC x 1,1)</v>
          </cell>
          <cell r="E473" t="str">
            <v>máy</v>
          </cell>
          <cell r="F473">
            <v>51310000</v>
          </cell>
          <cell r="G473">
            <v>876906</v>
          </cell>
          <cell r="H473">
            <v>380270</v>
          </cell>
          <cell r="I473">
            <v>355</v>
          </cell>
        </row>
        <row r="474">
          <cell r="B474" t="str">
            <v>TR501</v>
          </cell>
          <cell r="C474" t="str">
            <v>T1.1432</v>
          </cell>
          <cell r="D474" t="str">
            <v>Máy biến áp AMORPHOUS 12,7/0,23-0,46kV  50kVA (trạm treo NC x 1,1)</v>
          </cell>
          <cell r="E474" t="str">
            <v>máy</v>
          </cell>
          <cell r="F474">
            <v>44055000</v>
          </cell>
          <cell r="G474">
            <v>876906</v>
          </cell>
          <cell r="H474">
            <v>380270</v>
          </cell>
          <cell r="I474">
            <v>390</v>
          </cell>
        </row>
        <row r="475">
          <cell r="B475" t="str">
            <v>TR751</v>
          </cell>
          <cell r="C475" t="str">
            <v>T1.1433</v>
          </cell>
          <cell r="D475" t="str">
            <v>Máy biến áp AMORPHOUS 12,7/0,22-0,44kV  75kVA (trạm treo NC x 1,1)</v>
          </cell>
          <cell r="E475" t="str">
            <v>máy</v>
          </cell>
          <cell r="F475">
            <v>58180000</v>
          </cell>
          <cell r="G475">
            <v>1166985</v>
          </cell>
          <cell r="H475">
            <v>380270</v>
          </cell>
          <cell r="I475">
            <v>455</v>
          </cell>
        </row>
        <row r="476">
          <cell r="B476" t="str">
            <v>TR1001</v>
          </cell>
          <cell r="C476" t="str">
            <v>T1.1434</v>
          </cell>
          <cell r="D476" t="str">
            <v>Máy biến áp AMORPHOUS 12,7/0,22-0,44kV  100kVA (trạm treo NC x 1,1)</v>
          </cell>
          <cell r="E476" t="str">
            <v>máy</v>
          </cell>
          <cell r="F476">
            <v>68939000</v>
          </cell>
          <cell r="G476">
            <v>1240338</v>
          </cell>
          <cell r="H476">
            <v>380270</v>
          </cell>
          <cell r="I476">
            <v>565</v>
          </cell>
        </row>
        <row r="477">
          <cell r="B477" t="str">
            <v>TR160</v>
          </cell>
          <cell r="C477" t="str">
            <v>01.1154</v>
          </cell>
          <cell r="D477" t="str">
            <v>Máy biến áp AMORPHOUS 22/0,4kV- 160kVA</v>
          </cell>
          <cell r="E477" t="str">
            <v>máy</v>
          </cell>
          <cell r="F477">
            <v>160209000</v>
          </cell>
          <cell r="G477">
            <v>0</v>
          </cell>
          <cell r="H477">
            <v>0</v>
          </cell>
          <cell r="I477">
            <v>904</v>
          </cell>
        </row>
        <row r="478">
          <cell r="B478" t="str">
            <v>TR250</v>
          </cell>
          <cell r="C478" t="str">
            <v>T1.1425</v>
          </cell>
          <cell r="D478" t="str">
            <v>Máy biến áp AMORPHOUS 22/0,4kV- 250kVA</v>
          </cell>
          <cell r="E478" t="str">
            <v>máy</v>
          </cell>
          <cell r="F478">
            <v>168104000</v>
          </cell>
          <cell r="G478">
            <v>1612561</v>
          </cell>
          <cell r="H478">
            <v>482650</v>
          </cell>
          <cell r="I478">
            <v>1155</v>
          </cell>
        </row>
        <row r="479">
          <cell r="B479" t="str">
            <v>TR320</v>
          </cell>
          <cell r="C479" t="str">
            <v>01.1155</v>
          </cell>
          <cell r="D479" t="str">
            <v>Máy biến áp AMORPHOUS 22/0,4kV- 320kVA</v>
          </cell>
          <cell r="E479" t="str">
            <v>máy</v>
          </cell>
          <cell r="F479">
            <v>277826000</v>
          </cell>
          <cell r="G479">
            <v>0</v>
          </cell>
          <cell r="H479">
            <v>0</v>
          </cell>
          <cell r="I479">
            <v>0</v>
          </cell>
        </row>
        <row r="480">
          <cell r="B480" t="str">
            <v>TR400</v>
          </cell>
          <cell r="C480" t="str">
            <v>01.1155</v>
          </cell>
          <cell r="D480" t="str">
            <v>Máy biến áp AMORPHOUS 22/0,4kV- 400kVA</v>
          </cell>
          <cell r="E480" t="str">
            <v>máy</v>
          </cell>
          <cell r="F480">
            <v>324723000</v>
          </cell>
          <cell r="G480">
            <v>0</v>
          </cell>
          <cell r="H480">
            <v>0</v>
          </cell>
          <cell r="I480">
            <v>0</v>
          </cell>
        </row>
        <row r="481">
          <cell r="B481" t="str">
            <v>TR560</v>
          </cell>
          <cell r="C481" t="str">
            <v>01.1156</v>
          </cell>
          <cell r="D481" t="str">
            <v>Máy biến áp AMORPHOUS 22/0,4kV- 560kVA</v>
          </cell>
          <cell r="E481" t="str">
            <v>máy</v>
          </cell>
          <cell r="F481">
            <v>372166000</v>
          </cell>
          <cell r="G481">
            <v>2100573</v>
          </cell>
          <cell r="H481">
            <v>482650</v>
          </cell>
          <cell r="I481">
            <v>2069</v>
          </cell>
        </row>
        <row r="482">
          <cell r="B482" t="str">
            <v>TR630</v>
          </cell>
          <cell r="C482" t="str">
            <v>01.1156</v>
          </cell>
          <cell r="D482" t="str">
            <v>Máy biến áp AMORPHOUS 22/0,4kV- 630kVA</v>
          </cell>
          <cell r="E482" t="str">
            <v>máy</v>
          </cell>
          <cell r="F482">
            <v>384573000</v>
          </cell>
          <cell r="G482">
            <v>2100573</v>
          </cell>
          <cell r="H482">
            <v>482650</v>
          </cell>
          <cell r="I482">
            <v>0</v>
          </cell>
        </row>
        <row r="483">
          <cell r="B483" t="str">
            <v>FCO100</v>
          </cell>
          <cell r="C483" t="str">
            <v>T2.3505</v>
          </cell>
          <cell r="D483" t="str">
            <v>FCO 27kV - 100A</v>
          </cell>
          <cell r="E483" t="str">
            <v>cái</v>
          </cell>
          <cell r="F483">
            <v>921000</v>
          </cell>
          <cell r="G483">
            <v>222640</v>
          </cell>
          <cell r="H483">
            <v>0</v>
          </cell>
          <cell r="I483">
            <v>1.5</v>
          </cell>
        </row>
        <row r="484">
          <cell r="B484" t="str">
            <v>FCO200</v>
          </cell>
          <cell r="C484" t="str">
            <v>T2.3505</v>
          </cell>
          <cell r="D484" t="str">
            <v xml:space="preserve">FCO 27KV - 200A </v>
          </cell>
          <cell r="E484" t="str">
            <v>cái</v>
          </cell>
          <cell r="F484">
            <v>1191000</v>
          </cell>
          <cell r="G484">
            <v>222640</v>
          </cell>
          <cell r="H484">
            <v>0</v>
          </cell>
          <cell r="I484">
            <v>2</v>
          </cell>
        </row>
        <row r="485">
          <cell r="B485" t="str">
            <v>DS1P</v>
          </cell>
          <cell r="C485" t="str">
            <v>02.3302</v>
          </cell>
          <cell r="D485" t="str">
            <v xml:space="preserve">DS 1P - 24KV - 600A </v>
          </cell>
          <cell r="E485" t="str">
            <v>bộ</v>
          </cell>
          <cell r="G485">
            <v>0</v>
          </cell>
          <cell r="H485">
            <v>0</v>
          </cell>
          <cell r="I485">
            <v>0</v>
          </cell>
        </row>
        <row r="486">
          <cell r="B486" t="str">
            <v>DS3P</v>
          </cell>
          <cell r="C486" t="str">
            <v>02.3302</v>
          </cell>
          <cell r="D486" t="str">
            <v xml:space="preserve">DS 3P - 24KV - 630A </v>
          </cell>
          <cell r="E486" t="str">
            <v>bộ</v>
          </cell>
          <cell r="G486">
            <v>0</v>
          </cell>
          <cell r="H486">
            <v>0</v>
          </cell>
          <cell r="I486">
            <v>50</v>
          </cell>
        </row>
        <row r="487">
          <cell r="B487" t="str">
            <v>DS1PDD</v>
          </cell>
          <cell r="C487" t="str">
            <v>02.3109</v>
          </cell>
          <cell r="D487" t="str">
            <v xml:space="preserve">DS 1P - 24KV - 600A </v>
          </cell>
          <cell r="E487" t="str">
            <v>bộ</v>
          </cell>
          <cell r="G487">
            <v>0</v>
          </cell>
          <cell r="H487">
            <v>0</v>
          </cell>
          <cell r="I487">
            <v>0</v>
          </cell>
        </row>
        <row r="488">
          <cell r="B488" t="str">
            <v>DS3PDD</v>
          </cell>
          <cell r="C488" t="str">
            <v>02.3207</v>
          </cell>
          <cell r="D488" t="str">
            <v xml:space="preserve">DS 3P - 24KV - 630A </v>
          </cell>
          <cell r="E488" t="str">
            <v>bộ</v>
          </cell>
          <cell r="G488">
            <v>0</v>
          </cell>
          <cell r="H488">
            <v>0</v>
          </cell>
          <cell r="I488">
            <v>0</v>
          </cell>
        </row>
        <row r="489">
          <cell r="B489" t="str">
            <v>LBS 16</v>
          </cell>
          <cell r="C489" t="str">
            <v>02.2124</v>
          </cell>
          <cell r="D489" t="str">
            <v>LBS SF6 3pha 24kV 630A - 16kA</v>
          </cell>
          <cell r="E489" t="str">
            <v>bộ</v>
          </cell>
          <cell r="G489">
            <v>0</v>
          </cell>
          <cell r="H489">
            <v>0</v>
          </cell>
          <cell r="I489">
            <v>0</v>
          </cell>
        </row>
        <row r="490">
          <cell r="B490" t="str">
            <v>LBS treo</v>
          </cell>
          <cell r="C490" t="str">
            <v>02.2124</v>
          </cell>
          <cell r="D490" t="str">
            <v>LBS SF6 3pha 24kV 630A 12kA + bộ truyền động</v>
          </cell>
          <cell r="E490" t="str">
            <v>bộ</v>
          </cell>
          <cell r="G490">
            <v>0</v>
          </cell>
          <cell r="H490">
            <v>0</v>
          </cell>
          <cell r="I490">
            <v>0</v>
          </cell>
        </row>
        <row r="491">
          <cell r="B491" t="str">
            <v>REC</v>
          </cell>
          <cell r="C491" t="str">
            <v>02.2113</v>
          </cell>
          <cell r="D491" t="str">
            <v>Recloser 24kV 630A</v>
          </cell>
          <cell r="E491" t="str">
            <v>bộ</v>
          </cell>
          <cell r="G491">
            <v>0</v>
          </cell>
          <cell r="H491">
            <v>0</v>
          </cell>
          <cell r="I491">
            <v>0</v>
          </cell>
        </row>
        <row r="492">
          <cell r="B492" t="str">
            <v>Recloser</v>
          </cell>
          <cell r="C492" t="str">
            <v>02.2124</v>
          </cell>
          <cell r="D492" t="str">
            <v>Recloser 24kV 630-800A</v>
          </cell>
          <cell r="E492" t="str">
            <v>bộ</v>
          </cell>
          <cell r="G492">
            <v>0</v>
          </cell>
          <cell r="H492">
            <v>0</v>
          </cell>
          <cell r="I492">
            <v>0</v>
          </cell>
        </row>
        <row r="493">
          <cell r="B493" t="str">
            <v>LTD</v>
          </cell>
          <cell r="C493" t="str">
            <v>02.3104</v>
          </cell>
          <cell r="D493" t="str">
            <v>LTD 1P 24KV - 800A</v>
          </cell>
          <cell r="E493" t="str">
            <v>cái</v>
          </cell>
          <cell r="G493">
            <v>0</v>
          </cell>
          <cell r="H493">
            <v>0</v>
          </cell>
          <cell r="I493">
            <v>0</v>
          </cell>
        </row>
        <row r="494">
          <cell r="B494" t="str">
            <v>LA12</v>
          </cell>
          <cell r="C494" t="str">
            <v>02.5114</v>
          </cell>
          <cell r="D494" t="str">
            <v>LA 12kV 10kA</v>
          </cell>
          <cell r="E494" t="str">
            <v>cái</v>
          </cell>
          <cell r="G494">
            <v>0</v>
          </cell>
          <cell r="H494">
            <v>0</v>
          </cell>
          <cell r="I494">
            <v>0.8</v>
          </cell>
        </row>
        <row r="495">
          <cell r="B495" t="str">
            <v>LA18</v>
          </cell>
          <cell r="C495" t="str">
            <v>T2.5004</v>
          </cell>
          <cell r="D495" t="str">
            <v>LA 18kV 10kA</v>
          </cell>
          <cell r="E495" t="str">
            <v>cái</v>
          </cell>
          <cell r="F495">
            <v>784000</v>
          </cell>
          <cell r="G495">
            <v>83490</v>
          </cell>
          <cell r="H495">
            <v>0</v>
          </cell>
          <cell r="I495">
            <v>0.8</v>
          </cell>
        </row>
        <row r="496">
          <cell r="B496" t="str">
            <v>TI1005</v>
          </cell>
          <cell r="D496" t="str">
            <v>Biến dòng 600V - 100/5A</v>
          </cell>
          <cell r="E496" t="str">
            <v>cái</v>
          </cell>
          <cell r="G496">
            <v>0</v>
          </cell>
          <cell r="H496">
            <v>0</v>
          </cell>
          <cell r="I496">
            <v>0</v>
          </cell>
        </row>
        <row r="497">
          <cell r="B497" t="str">
            <v>TI1255</v>
          </cell>
          <cell r="D497" t="str">
            <v xml:space="preserve">Biến dòng 600V - 125/5A </v>
          </cell>
          <cell r="E497" t="str">
            <v>cái</v>
          </cell>
          <cell r="G497">
            <v>0</v>
          </cell>
          <cell r="H497">
            <v>0</v>
          </cell>
          <cell r="I497">
            <v>1</v>
          </cell>
        </row>
        <row r="498">
          <cell r="B498" t="str">
            <v>TI1505</v>
          </cell>
          <cell r="D498" t="str">
            <v xml:space="preserve">Biến dòng 600V - 150/5A </v>
          </cell>
          <cell r="E498" t="str">
            <v>cái</v>
          </cell>
          <cell r="G498">
            <v>0</v>
          </cell>
          <cell r="H498">
            <v>0</v>
          </cell>
          <cell r="I498">
            <v>0</v>
          </cell>
        </row>
        <row r="499">
          <cell r="B499" t="str">
            <v>TI200</v>
          </cell>
          <cell r="D499" t="str">
            <v xml:space="preserve">Biến dòng 600V - 200/5A </v>
          </cell>
          <cell r="E499" t="str">
            <v>cái</v>
          </cell>
          <cell r="G499">
            <v>0</v>
          </cell>
          <cell r="H499">
            <v>0</v>
          </cell>
          <cell r="I499">
            <v>0</v>
          </cell>
        </row>
        <row r="500">
          <cell r="B500" t="str">
            <v>TI250</v>
          </cell>
          <cell r="D500" t="str">
            <v>Biến dòng 600V - 250/5A</v>
          </cell>
          <cell r="E500" t="str">
            <v>cái</v>
          </cell>
          <cell r="G500">
            <v>0</v>
          </cell>
          <cell r="H500">
            <v>0</v>
          </cell>
          <cell r="I500">
            <v>1</v>
          </cell>
        </row>
        <row r="501">
          <cell r="B501" t="str">
            <v>TI300</v>
          </cell>
          <cell r="D501" t="str">
            <v xml:space="preserve">Biến dòng 600V - 300/5A </v>
          </cell>
          <cell r="E501" t="str">
            <v>cái</v>
          </cell>
          <cell r="G501">
            <v>0</v>
          </cell>
          <cell r="H501">
            <v>0</v>
          </cell>
          <cell r="I501">
            <v>0</v>
          </cell>
        </row>
        <row r="502">
          <cell r="B502" t="str">
            <v>TI400</v>
          </cell>
          <cell r="D502" t="str">
            <v>Biến dòng 600V - 400/5A</v>
          </cell>
          <cell r="E502" t="str">
            <v>cái</v>
          </cell>
          <cell r="G502">
            <v>0</v>
          </cell>
          <cell r="H502">
            <v>0</v>
          </cell>
          <cell r="I502">
            <v>0</v>
          </cell>
        </row>
        <row r="503">
          <cell r="B503" t="str">
            <v>TI500</v>
          </cell>
          <cell r="D503" t="str">
            <v>Biến dòng 600V - 500/5A</v>
          </cell>
          <cell r="E503" t="str">
            <v>cái</v>
          </cell>
          <cell r="G503">
            <v>0</v>
          </cell>
          <cell r="H503">
            <v>0</v>
          </cell>
          <cell r="I503">
            <v>0</v>
          </cell>
        </row>
        <row r="504">
          <cell r="B504" t="str">
            <v>TI600</v>
          </cell>
          <cell r="D504" t="str">
            <v>Biến dòng 600V - 600/5A</v>
          </cell>
          <cell r="E504" t="str">
            <v>cái</v>
          </cell>
          <cell r="G504">
            <v>0</v>
          </cell>
          <cell r="H504">
            <v>0</v>
          </cell>
          <cell r="I504">
            <v>0</v>
          </cell>
        </row>
        <row r="505">
          <cell r="B505" t="str">
            <v>TI800</v>
          </cell>
          <cell r="D505" t="str">
            <v>Biến dòng 600V - 800/5A</v>
          </cell>
          <cell r="E505" t="str">
            <v>cái</v>
          </cell>
          <cell r="G505">
            <v>0</v>
          </cell>
          <cell r="H505">
            <v>0</v>
          </cell>
          <cell r="I505">
            <v>1</v>
          </cell>
        </row>
        <row r="506">
          <cell r="B506" t="str">
            <v>TUBU250</v>
          </cell>
          <cell r="C506" t="str">
            <v>02.8504</v>
          </cell>
          <cell r="D506" t="str">
            <v>Tủ tụ bù hạ thế 250kVAr</v>
          </cell>
          <cell r="E506" t="str">
            <v>tủ</v>
          </cell>
          <cell r="G506">
            <v>589996</v>
          </cell>
          <cell r="H506">
            <v>146258</v>
          </cell>
          <cell r="I506">
            <v>0</v>
          </cell>
        </row>
        <row r="507">
          <cell r="B507" t="str">
            <v>TUBU220</v>
          </cell>
          <cell r="C507" t="str">
            <v>02.8504</v>
          </cell>
          <cell r="D507" t="str">
            <v>Tủ tụ bù hạ thế 220kVAr</v>
          </cell>
          <cell r="E507" t="str">
            <v>tủ</v>
          </cell>
          <cell r="G507">
            <v>589996</v>
          </cell>
          <cell r="H507">
            <v>146258</v>
          </cell>
          <cell r="I507">
            <v>0</v>
          </cell>
        </row>
        <row r="508">
          <cell r="B508" t="str">
            <v>TUBU160</v>
          </cell>
          <cell r="C508" t="str">
            <v>02.8504</v>
          </cell>
          <cell r="D508" t="str">
            <v>Tủ tụ bù hạ thế 160kVAr</v>
          </cell>
          <cell r="E508" t="str">
            <v>tủ</v>
          </cell>
          <cell r="G508">
            <v>589996</v>
          </cell>
          <cell r="H508">
            <v>146258</v>
          </cell>
          <cell r="I508">
            <v>0</v>
          </cell>
        </row>
        <row r="509">
          <cell r="B509" t="str">
            <v>TUBU135</v>
          </cell>
          <cell r="C509" t="str">
            <v>02.8504</v>
          </cell>
          <cell r="D509" t="str">
            <v>Tủ tụ bù hạ thế 135kVAr</v>
          </cell>
          <cell r="E509" t="str">
            <v>tủ</v>
          </cell>
          <cell r="G509">
            <v>589996</v>
          </cell>
          <cell r="H509">
            <v>146258</v>
          </cell>
          <cell r="I509">
            <v>0</v>
          </cell>
        </row>
        <row r="510">
          <cell r="B510" t="str">
            <v>TUBU130</v>
          </cell>
          <cell r="C510" t="str">
            <v>02.8504</v>
          </cell>
          <cell r="D510" t="str">
            <v>Tủ tụ bù hạ thế 130kVAr</v>
          </cell>
          <cell r="E510" t="str">
            <v>tủ</v>
          </cell>
          <cell r="G510">
            <v>589996</v>
          </cell>
          <cell r="H510">
            <v>146258</v>
          </cell>
          <cell r="I510">
            <v>0</v>
          </cell>
        </row>
        <row r="511">
          <cell r="B511" t="str">
            <v>TUBU100</v>
          </cell>
          <cell r="C511" t="str">
            <v>02.8504</v>
          </cell>
          <cell r="D511" t="str">
            <v>Tủ tụ bù hạ thế 100kVAr</v>
          </cell>
          <cell r="E511" t="str">
            <v>tủ</v>
          </cell>
          <cell r="G511">
            <v>589996</v>
          </cell>
          <cell r="H511">
            <v>146258</v>
          </cell>
          <cell r="I511">
            <v>0</v>
          </cell>
        </row>
        <row r="512">
          <cell r="B512" t="str">
            <v>TUBU95</v>
          </cell>
          <cell r="C512" t="str">
            <v>02.8504</v>
          </cell>
          <cell r="D512" t="str">
            <v>Tủ tụ bù hạ thế 95kVAr</v>
          </cell>
          <cell r="E512" t="str">
            <v>tủ</v>
          </cell>
          <cell r="G512">
            <v>589996</v>
          </cell>
          <cell r="H512">
            <v>146258</v>
          </cell>
          <cell r="I512">
            <v>0</v>
          </cell>
        </row>
        <row r="513">
          <cell r="B513" t="str">
            <v>TUBU80</v>
          </cell>
          <cell r="C513" t="str">
            <v>02.8504</v>
          </cell>
          <cell r="D513" t="str">
            <v>Tủ tụ bù hạ thế 80kVAr</v>
          </cell>
          <cell r="E513" t="str">
            <v>tủ</v>
          </cell>
          <cell r="G513">
            <v>589996</v>
          </cell>
          <cell r="H513">
            <v>146258</v>
          </cell>
          <cell r="I513">
            <v>0</v>
          </cell>
        </row>
        <row r="514">
          <cell r="B514" t="str">
            <v>TUBU60</v>
          </cell>
          <cell r="C514" t="str">
            <v>02.8504</v>
          </cell>
          <cell r="D514" t="str">
            <v>Tủ tụ bù hạ thế 60kVAr</v>
          </cell>
          <cell r="E514" t="str">
            <v>tủ</v>
          </cell>
          <cell r="G514">
            <v>589996</v>
          </cell>
          <cell r="H514">
            <v>146258</v>
          </cell>
          <cell r="I514">
            <v>0</v>
          </cell>
        </row>
        <row r="515">
          <cell r="B515" t="str">
            <v>TUBU40</v>
          </cell>
          <cell r="C515" t="str">
            <v>02.8504</v>
          </cell>
          <cell r="D515" t="str">
            <v>Tủ tụ bù hạ thế 40kVAr</v>
          </cell>
          <cell r="E515" t="str">
            <v>tủ</v>
          </cell>
          <cell r="G515">
            <v>589996</v>
          </cell>
          <cell r="H515">
            <v>146258</v>
          </cell>
          <cell r="I515">
            <v>0</v>
          </cell>
        </row>
        <row r="516">
          <cell r="B516" t="str">
            <v>TUAP1</v>
          </cell>
          <cell r="C516" t="str">
            <v>T5.1001</v>
          </cell>
          <cell r="D516" t="str">
            <v>Tủ trạm treo + khóa + boulon + Bakelit + Collier</v>
          </cell>
          <cell r="E516" t="str">
            <v>cái</v>
          </cell>
          <cell r="F516">
            <v>3484174</v>
          </cell>
          <cell r="G516">
            <v>757783</v>
          </cell>
          <cell r="H516">
            <v>102771</v>
          </cell>
          <cell r="I516">
            <v>45</v>
          </cell>
        </row>
        <row r="517">
          <cell r="B517" t="str">
            <v>TUAP3</v>
          </cell>
          <cell r="C517" t="str">
            <v>T5.1002</v>
          </cell>
          <cell r="D517" t="str">
            <v>Tủ MCCB trạm 3P + khóa + boulon + Bakelit + Collier</v>
          </cell>
          <cell r="E517" t="str">
            <v>cái</v>
          </cell>
          <cell r="F517">
            <v>4234633</v>
          </cell>
          <cell r="G517">
            <v>872965</v>
          </cell>
          <cell r="H517">
            <v>102771</v>
          </cell>
          <cell r="I517">
            <v>45</v>
          </cell>
        </row>
        <row r="518">
          <cell r="B518" t="str">
            <v>TUAP3L</v>
          </cell>
          <cell r="C518" t="str">
            <v>T5.1002</v>
          </cell>
          <cell r="D518" t="str">
            <v>Vỏ tủ trạm giàn 2 ngăn + khóa tủ</v>
          </cell>
          <cell r="E518" t="str">
            <v>cái</v>
          </cell>
          <cell r="F518">
            <v>4500000</v>
          </cell>
          <cell r="G518">
            <v>872965</v>
          </cell>
          <cell r="H518">
            <v>0</v>
          </cell>
          <cell r="I518">
            <v>45</v>
          </cell>
        </row>
        <row r="519">
          <cell r="B519" t="str">
            <v>TUDKDT</v>
          </cell>
          <cell r="C519" t="str">
            <v>T5.1002</v>
          </cell>
          <cell r="D519" t="str">
            <v>Tủ điện kế 3 pha điện tử  + boulon + Collier</v>
          </cell>
          <cell r="E519" t="str">
            <v>cái</v>
          </cell>
          <cell r="F519">
            <v>854706</v>
          </cell>
          <cell r="G519">
            <v>872965</v>
          </cell>
          <cell r="H519">
            <v>102771</v>
          </cell>
          <cell r="I519">
            <v>45</v>
          </cell>
        </row>
        <row r="520">
          <cell r="B520" t="str">
            <v>ATM125</v>
          </cell>
          <cell r="C520" t="str">
            <v>T2.8403</v>
          </cell>
          <cell r="D520" t="str">
            <v>MCCB 3 cực 400V -125A - 30KA</v>
          </cell>
          <cell r="E520" t="str">
            <v>cái</v>
          </cell>
          <cell r="F520">
            <v>1750000</v>
          </cell>
          <cell r="G520">
            <v>0</v>
          </cell>
          <cell r="H520">
            <v>0</v>
          </cell>
          <cell r="I520">
            <v>2</v>
          </cell>
        </row>
        <row r="521">
          <cell r="B521" t="str">
            <v>ATM150</v>
          </cell>
          <cell r="C521" t="str">
            <v>T2.8403</v>
          </cell>
          <cell r="D521" t="str">
            <v>MCCB 3 cực 400V -160A - 35KA</v>
          </cell>
          <cell r="E521" t="str">
            <v>cái</v>
          </cell>
          <cell r="F521">
            <v>2300000</v>
          </cell>
          <cell r="G521">
            <v>0</v>
          </cell>
          <cell r="H521">
            <v>0</v>
          </cell>
          <cell r="I521">
            <v>2</v>
          </cell>
        </row>
        <row r="522">
          <cell r="B522" t="str">
            <v>ATM200</v>
          </cell>
          <cell r="C522" t="str">
            <v>T2.8403</v>
          </cell>
          <cell r="D522" t="str">
            <v>MCCB 3 cực 400V -200A - 35KA</v>
          </cell>
          <cell r="E522" t="str">
            <v>cái</v>
          </cell>
          <cell r="F522">
            <v>2670000</v>
          </cell>
          <cell r="G522">
            <v>0</v>
          </cell>
          <cell r="H522">
            <v>0</v>
          </cell>
          <cell r="I522">
            <v>2</v>
          </cell>
        </row>
        <row r="523">
          <cell r="B523" t="str">
            <v>ATM250</v>
          </cell>
          <cell r="C523" t="str">
            <v>T2.8404</v>
          </cell>
          <cell r="D523" t="str">
            <v xml:space="preserve">MCCB 3 cực 600V -250A - 35KA </v>
          </cell>
          <cell r="E523" t="str">
            <v>cái</v>
          </cell>
          <cell r="F523">
            <v>2880000</v>
          </cell>
          <cell r="G523">
            <v>0</v>
          </cell>
          <cell r="H523">
            <v>0</v>
          </cell>
          <cell r="I523">
            <v>2</v>
          </cell>
        </row>
        <row r="524">
          <cell r="B524" t="str">
            <v>ATM320</v>
          </cell>
          <cell r="C524" t="str">
            <v>T2.8404</v>
          </cell>
          <cell r="D524" t="str">
            <v xml:space="preserve">MCCB 3 cực 600V -320A - 35KA </v>
          </cell>
          <cell r="E524" t="str">
            <v>cái</v>
          </cell>
          <cell r="F524">
            <v>5530000</v>
          </cell>
          <cell r="G524">
            <v>0</v>
          </cell>
          <cell r="H524">
            <v>0</v>
          </cell>
          <cell r="I524">
            <v>3</v>
          </cell>
        </row>
        <row r="525">
          <cell r="B525" t="str">
            <v>ATM400</v>
          </cell>
          <cell r="C525" t="str">
            <v>T2.8405</v>
          </cell>
          <cell r="D525" t="str">
            <v>MCCB 3 cực 400V -400A - 50KA</v>
          </cell>
          <cell r="E525" t="str">
            <v>cái</v>
          </cell>
          <cell r="F525">
            <v>5700000</v>
          </cell>
          <cell r="G525">
            <v>0</v>
          </cell>
          <cell r="H525">
            <v>0</v>
          </cell>
          <cell r="I525">
            <v>3</v>
          </cell>
        </row>
        <row r="526">
          <cell r="B526" t="str">
            <v>ATM500</v>
          </cell>
          <cell r="C526" t="str">
            <v>T2.8406</v>
          </cell>
          <cell r="D526" t="str">
            <v>MCCB 3 cực 600V - 500A - 50KA</v>
          </cell>
          <cell r="E526" t="str">
            <v>cái</v>
          </cell>
          <cell r="G526">
            <v>1113200</v>
          </cell>
          <cell r="H526">
            <v>0</v>
          </cell>
          <cell r="I526">
            <v>3</v>
          </cell>
        </row>
        <row r="527">
          <cell r="B527" t="str">
            <v>ATM600</v>
          </cell>
          <cell r="C527" t="str">
            <v>02.8403</v>
          </cell>
          <cell r="D527" t="str">
            <v>MCCB 3 cực 400V -600A - 50KA</v>
          </cell>
          <cell r="E527" t="str">
            <v>cái</v>
          </cell>
          <cell r="G527">
            <v>1113200</v>
          </cell>
          <cell r="H527">
            <v>0</v>
          </cell>
          <cell r="I527">
            <v>4</v>
          </cell>
        </row>
        <row r="528">
          <cell r="B528" t="str">
            <v>ATM630</v>
          </cell>
          <cell r="C528" t="str">
            <v>02.8403</v>
          </cell>
          <cell r="D528" t="str">
            <v>MCCB 3 cực 400V -630A - 50KA (300-630A)</v>
          </cell>
          <cell r="E528" t="str">
            <v>cái</v>
          </cell>
          <cell r="G528">
            <v>0</v>
          </cell>
          <cell r="H528">
            <v>0</v>
          </cell>
          <cell r="I528">
            <v>4</v>
          </cell>
        </row>
        <row r="529">
          <cell r="B529" t="str">
            <v>ATM800</v>
          </cell>
          <cell r="C529" t="str">
            <v>02.8403</v>
          </cell>
          <cell r="D529" t="str">
            <v>MCCB 3 cực 400V -800A - 50KA (400-800A)</v>
          </cell>
          <cell r="E529" t="str">
            <v>cái</v>
          </cell>
          <cell r="G529">
            <v>0</v>
          </cell>
          <cell r="H529">
            <v>0</v>
          </cell>
          <cell r="I529">
            <v>4</v>
          </cell>
        </row>
        <row r="530">
          <cell r="B530" t="str">
            <v>CHI3K</v>
          </cell>
          <cell r="D530" t="str">
            <v>Dây chảy 3K</v>
          </cell>
          <cell r="E530" t="str">
            <v>Sợi</v>
          </cell>
          <cell r="F530">
            <v>22000</v>
          </cell>
          <cell r="G530">
            <v>0</v>
          </cell>
          <cell r="H530">
            <v>0</v>
          </cell>
          <cell r="I530">
            <v>0</v>
          </cell>
        </row>
        <row r="531">
          <cell r="B531" t="str">
            <v>CHI6K</v>
          </cell>
          <cell r="D531" t="str">
            <v>Dây chảy 6K</v>
          </cell>
          <cell r="E531" t="str">
            <v>Sợi</v>
          </cell>
          <cell r="F531">
            <v>24300</v>
          </cell>
          <cell r="G531">
            <v>0</v>
          </cell>
          <cell r="H531">
            <v>0</v>
          </cell>
          <cell r="I531">
            <v>0</v>
          </cell>
        </row>
        <row r="532">
          <cell r="B532" t="str">
            <v>CHI8K</v>
          </cell>
          <cell r="D532" t="str">
            <v>Dây chảy 8K</v>
          </cell>
          <cell r="E532" t="str">
            <v>Sợi</v>
          </cell>
          <cell r="F532">
            <v>21900</v>
          </cell>
          <cell r="G532">
            <v>0</v>
          </cell>
          <cell r="H532">
            <v>0</v>
          </cell>
          <cell r="I532">
            <v>0</v>
          </cell>
        </row>
        <row r="533">
          <cell r="B533" t="str">
            <v>CHI10K</v>
          </cell>
          <cell r="D533" t="str">
            <v>Dây chảy 10K</v>
          </cell>
          <cell r="E533" t="str">
            <v>Sợi</v>
          </cell>
          <cell r="F533">
            <v>25000</v>
          </cell>
          <cell r="G533">
            <v>0</v>
          </cell>
          <cell r="H533">
            <v>0</v>
          </cell>
          <cell r="I533">
            <v>0</v>
          </cell>
        </row>
        <row r="534">
          <cell r="B534" t="str">
            <v>CHI12K</v>
          </cell>
          <cell r="D534" t="str">
            <v>Dây chảy 12K</v>
          </cell>
          <cell r="E534" t="str">
            <v>Sợi</v>
          </cell>
          <cell r="F534">
            <v>23600</v>
          </cell>
          <cell r="G534">
            <v>0</v>
          </cell>
          <cell r="H534">
            <v>0</v>
          </cell>
          <cell r="I534">
            <v>0</v>
          </cell>
        </row>
        <row r="535">
          <cell r="B535" t="str">
            <v>CHI15K</v>
          </cell>
          <cell r="D535" t="str">
            <v>Dây chảy 15K</v>
          </cell>
          <cell r="E535" t="str">
            <v>Sợi</v>
          </cell>
          <cell r="F535">
            <v>26000</v>
          </cell>
          <cell r="G535">
            <v>0</v>
          </cell>
          <cell r="H535">
            <v>0</v>
          </cell>
          <cell r="I535">
            <v>0</v>
          </cell>
        </row>
        <row r="536">
          <cell r="B536" t="str">
            <v>CHI20K</v>
          </cell>
          <cell r="D536" t="str">
            <v>Dây chảy 20K</v>
          </cell>
          <cell r="E536" t="str">
            <v>Sợi</v>
          </cell>
          <cell r="F536">
            <v>30700</v>
          </cell>
          <cell r="G536">
            <v>0</v>
          </cell>
          <cell r="H536">
            <v>0</v>
          </cell>
          <cell r="I536">
            <v>0</v>
          </cell>
        </row>
        <row r="537">
          <cell r="B537" t="str">
            <v>CHI25K</v>
          </cell>
          <cell r="D537" t="str">
            <v>Dây chảy 25K</v>
          </cell>
          <cell r="E537" t="str">
            <v>Sợi</v>
          </cell>
          <cell r="F537">
            <v>32300</v>
          </cell>
          <cell r="G537">
            <v>0</v>
          </cell>
          <cell r="H537">
            <v>0</v>
          </cell>
          <cell r="I537">
            <v>0</v>
          </cell>
        </row>
        <row r="538">
          <cell r="B538" t="str">
            <v>CHI30K</v>
          </cell>
          <cell r="D538" t="str">
            <v>Dây chảy 30K</v>
          </cell>
          <cell r="E538" t="str">
            <v>Sợi</v>
          </cell>
          <cell r="F538">
            <v>35900</v>
          </cell>
          <cell r="G538">
            <v>0</v>
          </cell>
          <cell r="H538">
            <v>0</v>
          </cell>
          <cell r="I538">
            <v>0</v>
          </cell>
        </row>
        <row r="539">
          <cell r="B539" t="str">
            <v>CHI40K</v>
          </cell>
          <cell r="D539" t="str">
            <v>Dây chảy 40K</v>
          </cell>
          <cell r="E539" t="str">
            <v>Sợi</v>
          </cell>
          <cell r="G539">
            <v>0</v>
          </cell>
          <cell r="H539">
            <v>0</v>
          </cell>
          <cell r="I539">
            <v>0</v>
          </cell>
        </row>
        <row r="540">
          <cell r="B540" t="str">
            <v>CHI50K</v>
          </cell>
          <cell r="D540" t="str">
            <v>Dây chảy 50K</v>
          </cell>
          <cell r="E540" t="str">
            <v>Sợi</v>
          </cell>
          <cell r="G540">
            <v>0</v>
          </cell>
          <cell r="H540">
            <v>0</v>
          </cell>
          <cell r="I540">
            <v>0</v>
          </cell>
        </row>
        <row r="541">
          <cell r="B541" t="str">
            <v>CHI65K</v>
          </cell>
          <cell r="D541" t="str">
            <v>Dây chảy 65K</v>
          </cell>
          <cell r="E541" t="str">
            <v>Sợi</v>
          </cell>
          <cell r="G541">
            <v>0</v>
          </cell>
          <cell r="H541">
            <v>0</v>
          </cell>
          <cell r="I541">
            <v>0</v>
          </cell>
        </row>
        <row r="542">
          <cell r="B542" t="str">
            <v>CHI80K</v>
          </cell>
          <cell r="D542" t="str">
            <v>Dây chảy 80K</v>
          </cell>
          <cell r="E542" t="str">
            <v>Sợi</v>
          </cell>
          <cell r="G542">
            <v>0</v>
          </cell>
          <cell r="H542">
            <v>0</v>
          </cell>
          <cell r="I542">
            <v>0</v>
          </cell>
        </row>
        <row r="543">
          <cell r="B543" t="str">
            <v>CHI100K</v>
          </cell>
          <cell r="D543" t="str">
            <v>Dây chảy 100K</v>
          </cell>
          <cell r="E543" t="str">
            <v>Sợi</v>
          </cell>
          <cell r="G543">
            <v>0</v>
          </cell>
          <cell r="H543">
            <v>0</v>
          </cell>
          <cell r="I543">
            <v>0</v>
          </cell>
        </row>
        <row r="544">
          <cell r="B544" t="str">
            <v>CHI140K</v>
          </cell>
          <cell r="D544" t="str">
            <v>Dây chảy 140K</v>
          </cell>
          <cell r="E544" t="str">
            <v>Sợi</v>
          </cell>
          <cell r="G544">
            <v>0</v>
          </cell>
          <cell r="H544">
            <v>0</v>
          </cell>
          <cell r="I544">
            <v>0</v>
          </cell>
        </row>
        <row r="545">
          <cell r="B545" t="str">
            <v>DK1p100A</v>
          </cell>
          <cell r="D545" t="str">
            <v>Điện kế 1 pha 2 dây 220V-100A</v>
          </cell>
          <cell r="E545" t="str">
            <v>cái</v>
          </cell>
          <cell r="G545">
            <v>0</v>
          </cell>
          <cell r="H545">
            <v>0</v>
          </cell>
          <cell r="I545">
            <v>0</v>
          </cell>
        </row>
        <row r="546">
          <cell r="B546" t="str">
            <v>DK1p80A</v>
          </cell>
          <cell r="D546" t="str">
            <v>Điện kế 1 pha 2 dây 220V-80A</v>
          </cell>
          <cell r="E546" t="str">
            <v>cái</v>
          </cell>
          <cell r="G546">
            <v>0</v>
          </cell>
          <cell r="H546">
            <v>0</v>
          </cell>
          <cell r="I546">
            <v>0</v>
          </cell>
        </row>
        <row r="547">
          <cell r="B547" t="str">
            <v>DK1p5A</v>
          </cell>
          <cell r="D547" t="str">
            <v>Điện kế 1 pha 2 dây 220V-5A</v>
          </cell>
          <cell r="E547" t="str">
            <v>cái</v>
          </cell>
          <cell r="G547">
            <v>0</v>
          </cell>
          <cell r="H547">
            <v>0</v>
          </cell>
          <cell r="I547">
            <v>1</v>
          </cell>
        </row>
        <row r="548">
          <cell r="B548" t="str">
            <v>DK3p50(100)A</v>
          </cell>
          <cell r="D548" t="str">
            <v>Điện kế 3 pha 4 dây 220/380V-50(100)A</v>
          </cell>
          <cell r="E548" t="str">
            <v>cái</v>
          </cell>
          <cell r="G548">
            <v>0</v>
          </cell>
          <cell r="H548">
            <v>0</v>
          </cell>
          <cell r="I548">
            <v>0</v>
          </cell>
        </row>
        <row r="549">
          <cell r="B549" t="str">
            <v>DK3p5A</v>
          </cell>
          <cell r="C549" t="str">
            <v>05.5104</v>
          </cell>
          <cell r="D549" t="str">
            <v>Điện kế 3 pha 4 dây 220/380V-5A</v>
          </cell>
          <cell r="E549" t="str">
            <v>cái</v>
          </cell>
          <cell r="G549">
            <v>0</v>
          </cell>
          <cell r="H549">
            <v>0</v>
          </cell>
          <cell r="I549">
            <v>1.5</v>
          </cell>
        </row>
        <row r="550">
          <cell r="B550" t="str">
            <v>DK3DT</v>
          </cell>
          <cell r="D550" t="str">
            <v>Điện kế 3 pha điện tử 120(60)V-5A</v>
          </cell>
          <cell r="E550" t="str">
            <v>cái</v>
          </cell>
          <cell r="G550">
            <v>0</v>
          </cell>
          <cell r="H550">
            <v>0</v>
          </cell>
          <cell r="I550">
            <v>1.5</v>
          </cell>
        </row>
        <row r="551">
          <cell r="B551" t="str">
            <v>DK3P</v>
          </cell>
          <cell r="C551" t="str">
            <v>05.5104</v>
          </cell>
          <cell r="D551" t="str">
            <v>Điện năng kế 3 pha 380V-5A</v>
          </cell>
          <cell r="E551" t="str">
            <v>cái</v>
          </cell>
          <cell r="G551">
            <v>0</v>
          </cell>
          <cell r="H551">
            <v>0</v>
          </cell>
          <cell r="I551">
            <v>0</v>
          </cell>
        </row>
        <row r="552">
          <cell r="B552" t="str">
            <v>DK-1P</v>
          </cell>
          <cell r="C552" t="str">
            <v>D4.6301</v>
          </cell>
          <cell r="D552" t="str">
            <v>Điện năng kế 1 pha</v>
          </cell>
          <cell r="E552" t="str">
            <v>cái</v>
          </cell>
          <cell r="G552">
            <v>36101</v>
          </cell>
          <cell r="H552">
            <v>0</v>
          </cell>
          <cell r="I552">
            <v>0</v>
          </cell>
        </row>
        <row r="553">
          <cell r="B553" t="str">
            <v>DK-3P</v>
          </cell>
          <cell r="C553" t="str">
            <v>D4.6302</v>
          </cell>
          <cell r="D553" t="str">
            <v>Điện năng kế 3 pha</v>
          </cell>
          <cell r="E553" t="str">
            <v>cái</v>
          </cell>
          <cell r="G553">
            <v>41258</v>
          </cell>
          <cell r="H553">
            <v>0</v>
          </cell>
          <cell r="I553">
            <v>0</v>
          </cell>
        </row>
        <row r="554">
          <cell r="B554" t="str">
            <v>BANG</v>
          </cell>
          <cell r="C554" t="str">
            <v>D3.3201</v>
          </cell>
          <cell r="D554" t="str">
            <v>Bảng tên trạm + bulon</v>
          </cell>
          <cell r="E554" t="str">
            <v>bộ</v>
          </cell>
          <cell r="F554">
            <v>100000</v>
          </cell>
          <cell r="G554">
            <v>55660</v>
          </cell>
          <cell r="H554">
            <v>0</v>
          </cell>
          <cell r="I554">
            <v>0</v>
          </cell>
        </row>
        <row r="555">
          <cell r="B555" t="str">
            <v>BANGNH</v>
          </cell>
          <cell r="C555" t="str">
            <v>D3.3201</v>
          </cell>
          <cell r="D555" t="str">
            <v>Bảng nguy hiểm + bulon</v>
          </cell>
          <cell r="E555" t="str">
            <v>bộ</v>
          </cell>
          <cell r="F555">
            <v>60000</v>
          </cell>
          <cell r="G555">
            <v>55660</v>
          </cell>
          <cell r="H555">
            <v>0</v>
          </cell>
          <cell r="I555">
            <v>0</v>
          </cell>
        </row>
        <row r="556">
          <cell r="B556" t="str">
            <v>GTMBA50</v>
          </cell>
          <cell r="C556" t="str">
            <v>T4.9302</v>
          </cell>
          <cell r="D556" t="str">
            <v>Gía chùm treo máy biến áp 3x50</v>
          </cell>
          <cell r="E556" t="str">
            <v>Bộ</v>
          </cell>
          <cell r="F556">
            <v>2106000</v>
          </cell>
          <cell r="G556">
            <v>121702</v>
          </cell>
          <cell r="H556">
            <v>0</v>
          </cell>
          <cell r="I556">
            <v>38</v>
          </cell>
        </row>
        <row r="557">
          <cell r="B557" t="str">
            <v>GTMBA25</v>
          </cell>
          <cell r="C557" t="str">
            <v>T4.9302</v>
          </cell>
          <cell r="D557" t="str">
            <v>Gía chùm treo máy biến áp 3x25</v>
          </cell>
          <cell r="E557" t="str">
            <v>Bộ</v>
          </cell>
          <cell r="F557">
            <v>780000</v>
          </cell>
          <cell r="G557">
            <v>112094</v>
          </cell>
          <cell r="H557">
            <v>0</v>
          </cell>
          <cell r="I557">
            <v>35</v>
          </cell>
        </row>
        <row r="558">
          <cell r="B558" t="str">
            <v>GTMBA37,5</v>
          </cell>
          <cell r="C558" t="str">
            <v>T4.9302</v>
          </cell>
          <cell r="D558" t="str">
            <v>Gía chùm treo máy biến áp 3x37,5</v>
          </cell>
          <cell r="E558" t="str">
            <v>Bộ</v>
          </cell>
          <cell r="F558">
            <v>1560000</v>
          </cell>
          <cell r="G558">
            <v>118499</v>
          </cell>
          <cell r="H558">
            <v>0</v>
          </cell>
          <cell r="I558">
            <v>37</v>
          </cell>
        </row>
        <row r="559">
          <cell r="B559" t="str">
            <v>GTMBA</v>
          </cell>
          <cell r="C559" t="str">
            <v>T4.9302</v>
          </cell>
          <cell r="D559" t="str">
            <v>Gía chùm treo máy biến áp 3x75</v>
          </cell>
          <cell r="E559" t="str">
            <v>Bộ</v>
          </cell>
          <cell r="F559">
            <v>3022000</v>
          </cell>
          <cell r="G559">
            <v>163337</v>
          </cell>
          <cell r="H559">
            <v>0</v>
          </cell>
          <cell r="I559">
            <v>51</v>
          </cell>
        </row>
        <row r="560">
          <cell r="B560" t="str">
            <v>GTMBA100</v>
          </cell>
          <cell r="C560" t="str">
            <v>T4.9302</v>
          </cell>
          <cell r="D560" t="str">
            <v>Gía chùm treo máy biến áp 3x100</v>
          </cell>
          <cell r="E560" t="str">
            <v>Bộ</v>
          </cell>
          <cell r="F560">
            <v>3353000</v>
          </cell>
          <cell r="G560">
            <v>176148</v>
          </cell>
          <cell r="H560">
            <v>0</v>
          </cell>
          <cell r="I560">
            <v>55</v>
          </cell>
        </row>
        <row r="561">
          <cell r="B561" t="str">
            <v>COSe16</v>
          </cell>
          <cell r="C561" t="str">
            <v>03.4001</v>
          </cell>
          <cell r="D561" t="str">
            <v>Đầu cosse ép Cu-Al 16mm2</v>
          </cell>
          <cell r="E561" t="str">
            <v>cái</v>
          </cell>
          <cell r="F561">
            <v>9100</v>
          </cell>
          <cell r="G561">
            <v>0</v>
          </cell>
          <cell r="H561">
            <v>0</v>
          </cell>
          <cell r="I561">
            <v>0</v>
          </cell>
        </row>
        <row r="562">
          <cell r="B562" t="str">
            <v>COSe25</v>
          </cell>
          <cell r="C562" t="str">
            <v>03.4001</v>
          </cell>
          <cell r="D562" t="str">
            <v>Đầu cosse ép Cu-Al 25mm2</v>
          </cell>
          <cell r="E562" t="str">
            <v>cái</v>
          </cell>
          <cell r="F562">
            <v>9800</v>
          </cell>
          <cell r="G562">
            <v>0</v>
          </cell>
          <cell r="H562">
            <v>0</v>
          </cell>
          <cell r="I562">
            <v>0</v>
          </cell>
        </row>
        <row r="563">
          <cell r="B563" t="str">
            <v>COSe50</v>
          </cell>
          <cell r="C563" t="str">
            <v>03.4002</v>
          </cell>
          <cell r="D563" t="str">
            <v>Đầu cosse ép Cu-Al 50mm2</v>
          </cell>
          <cell r="E563" t="str">
            <v>cái</v>
          </cell>
          <cell r="F563">
            <v>13000</v>
          </cell>
          <cell r="G563">
            <v>0</v>
          </cell>
          <cell r="H563">
            <v>0</v>
          </cell>
          <cell r="I563">
            <v>0</v>
          </cell>
        </row>
        <row r="564">
          <cell r="B564" t="str">
            <v>COSe70</v>
          </cell>
          <cell r="C564" t="str">
            <v>03.4003</v>
          </cell>
          <cell r="D564" t="str">
            <v>Đầu cosse ép Cu-Al 70mm2</v>
          </cell>
          <cell r="E564" t="str">
            <v>cái</v>
          </cell>
          <cell r="F564">
            <v>18000</v>
          </cell>
          <cell r="G564">
            <v>0</v>
          </cell>
          <cell r="H564">
            <v>0</v>
          </cell>
          <cell r="I564">
            <v>0.2</v>
          </cell>
        </row>
        <row r="565">
          <cell r="B565" t="str">
            <v>COSe95</v>
          </cell>
          <cell r="C565" t="str">
            <v>03.4004</v>
          </cell>
          <cell r="D565" t="str">
            <v>Đầu cosse ép Cu-Al 95mm2</v>
          </cell>
          <cell r="E565" t="str">
            <v>cái</v>
          </cell>
          <cell r="F565">
            <v>25000</v>
          </cell>
          <cell r="G565">
            <v>0</v>
          </cell>
          <cell r="H565">
            <v>0</v>
          </cell>
          <cell r="I565">
            <v>0.2</v>
          </cell>
        </row>
        <row r="566">
          <cell r="B566" t="str">
            <v>COSe120</v>
          </cell>
          <cell r="C566" t="str">
            <v>03.4005</v>
          </cell>
          <cell r="D566" t="str">
            <v>Đầu cosse ép Cu-Al 120mm2</v>
          </cell>
          <cell r="E566" t="str">
            <v>cái</v>
          </cell>
          <cell r="F566">
            <v>34000</v>
          </cell>
          <cell r="G566">
            <v>0</v>
          </cell>
          <cell r="H566">
            <v>0</v>
          </cell>
          <cell r="I566">
            <v>0.2</v>
          </cell>
        </row>
        <row r="567">
          <cell r="B567" t="str">
            <v>COSe150</v>
          </cell>
          <cell r="C567" t="str">
            <v>03.4006</v>
          </cell>
          <cell r="D567" t="str">
            <v>Đầu cosse ép Cu-Al 150mm2</v>
          </cell>
          <cell r="E567" t="str">
            <v>cái</v>
          </cell>
          <cell r="F567">
            <v>39000</v>
          </cell>
          <cell r="G567">
            <v>0</v>
          </cell>
          <cell r="H567">
            <v>0</v>
          </cell>
          <cell r="I567">
            <v>0.2</v>
          </cell>
        </row>
        <row r="568">
          <cell r="B568" t="str">
            <v>COSe185</v>
          </cell>
          <cell r="C568" t="str">
            <v>03.4007</v>
          </cell>
          <cell r="D568" t="str">
            <v>Đầu cosse ép Cu-Al 185mm2</v>
          </cell>
          <cell r="E568" t="str">
            <v>cái</v>
          </cell>
          <cell r="F568">
            <v>46000</v>
          </cell>
          <cell r="G568">
            <v>0</v>
          </cell>
          <cell r="H568">
            <v>0</v>
          </cell>
          <cell r="I568">
            <v>0.2</v>
          </cell>
        </row>
        <row r="569">
          <cell r="B569" t="str">
            <v>COSe200</v>
          </cell>
          <cell r="C569" t="str">
            <v>03.4008</v>
          </cell>
          <cell r="D569" t="str">
            <v>Đầu cosse ép Cu-Al 200mm2</v>
          </cell>
          <cell r="E569" t="str">
            <v>cái</v>
          </cell>
          <cell r="F569">
            <v>52000</v>
          </cell>
          <cell r="G569">
            <v>0</v>
          </cell>
          <cell r="H569">
            <v>0</v>
          </cell>
          <cell r="I569">
            <v>0</v>
          </cell>
        </row>
        <row r="570">
          <cell r="B570" t="str">
            <v>COSe240</v>
          </cell>
          <cell r="C570" t="str">
            <v>03.4008</v>
          </cell>
          <cell r="D570" t="str">
            <v>Đầu cosse ép Cu-Al 240mm2</v>
          </cell>
          <cell r="E570" t="str">
            <v>cái</v>
          </cell>
          <cell r="F570">
            <v>59000</v>
          </cell>
          <cell r="G570">
            <v>0</v>
          </cell>
          <cell r="H570">
            <v>0</v>
          </cell>
          <cell r="I570">
            <v>0.2</v>
          </cell>
        </row>
        <row r="571">
          <cell r="B571" t="str">
            <v>COSe250</v>
          </cell>
          <cell r="C571" t="str">
            <v>03.4008</v>
          </cell>
          <cell r="D571" t="str">
            <v>Đầu cosse ép Cu-Al 250mm2</v>
          </cell>
          <cell r="E571" t="str">
            <v>cái</v>
          </cell>
          <cell r="F571">
            <v>60000</v>
          </cell>
          <cell r="G571">
            <v>0</v>
          </cell>
          <cell r="H571">
            <v>0</v>
          </cell>
          <cell r="I571">
            <v>0</v>
          </cell>
        </row>
        <row r="572">
          <cell r="B572" t="str">
            <v>COSe300</v>
          </cell>
          <cell r="C572" t="str">
            <v>03.4008</v>
          </cell>
          <cell r="D572" t="str">
            <v>Đầu cosse ép Cu-Al 300mm2</v>
          </cell>
          <cell r="E572" t="str">
            <v>cái</v>
          </cell>
          <cell r="F572">
            <v>139000</v>
          </cell>
          <cell r="G572">
            <v>0</v>
          </cell>
          <cell r="H572">
            <v>0</v>
          </cell>
          <cell r="I572">
            <v>0.2</v>
          </cell>
        </row>
        <row r="573">
          <cell r="B573" t="str">
            <v>COSe300</v>
          </cell>
          <cell r="C573" t="str">
            <v>03.4008</v>
          </cell>
          <cell r="D573" t="str">
            <v>Đầu cosse ép Cu-Al 400mm2</v>
          </cell>
          <cell r="E573" t="str">
            <v>cái</v>
          </cell>
          <cell r="F573">
            <v>195000</v>
          </cell>
          <cell r="G573">
            <v>0</v>
          </cell>
          <cell r="H573">
            <v>0</v>
          </cell>
          <cell r="I573">
            <v>0.2</v>
          </cell>
        </row>
        <row r="574">
          <cell r="B574" t="str">
            <v>COS25</v>
          </cell>
          <cell r="C574" t="str">
            <v>03.4001</v>
          </cell>
          <cell r="D574" t="str">
            <v>Đầu cosse ép Cu 25mm2</v>
          </cell>
          <cell r="E574" t="str">
            <v>cái</v>
          </cell>
          <cell r="F574">
            <v>15000</v>
          </cell>
          <cell r="G574">
            <v>0</v>
          </cell>
          <cell r="H574">
            <v>0</v>
          </cell>
          <cell r="I574">
            <v>0.1</v>
          </cell>
        </row>
        <row r="575">
          <cell r="B575" t="str">
            <v>COS35</v>
          </cell>
          <cell r="C575" t="str">
            <v>03.4002</v>
          </cell>
          <cell r="D575" t="str">
            <v>Đầu cosse ép Cu 35mm2</v>
          </cell>
          <cell r="E575" t="str">
            <v>cái</v>
          </cell>
          <cell r="F575">
            <v>19000</v>
          </cell>
          <cell r="G575">
            <v>0</v>
          </cell>
          <cell r="H575">
            <v>0</v>
          </cell>
          <cell r="I575">
            <v>0</v>
          </cell>
        </row>
        <row r="576">
          <cell r="B576" t="str">
            <v>COS38</v>
          </cell>
          <cell r="C576" t="str">
            <v>03.4002</v>
          </cell>
          <cell r="D576" t="str">
            <v>Đầu cosse ép Cu 38mm2</v>
          </cell>
          <cell r="E576" t="str">
            <v>cái</v>
          </cell>
          <cell r="F576">
            <v>19000</v>
          </cell>
          <cell r="G576">
            <v>0</v>
          </cell>
          <cell r="H576">
            <v>0</v>
          </cell>
          <cell r="I576">
            <v>0</v>
          </cell>
        </row>
        <row r="577">
          <cell r="B577" t="str">
            <v>COS50</v>
          </cell>
          <cell r="C577" t="str">
            <v>D4.5002</v>
          </cell>
          <cell r="D577" t="str">
            <v>Đầu cosse ép Cu 50mm2</v>
          </cell>
          <cell r="E577" t="str">
            <v>cái</v>
          </cell>
          <cell r="F577">
            <v>24000</v>
          </cell>
          <cell r="G577">
            <v>10609</v>
          </cell>
          <cell r="H577">
            <v>2777</v>
          </cell>
          <cell r="I577">
            <v>0.1</v>
          </cell>
        </row>
        <row r="578">
          <cell r="B578" t="str">
            <v>COS70</v>
          </cell>
          <cell r="C578" t="str">
            <v>D4.5003</v>
          </cell>
          <cell r="D578" t="str">
            <v>Đầu cosse ép Cu 70mm2</v>
          </cell>
          <cell r="E578" t="str">
            <v>cái</v>
          </cell>
          <cell r="F578">
            <v>34500</v>
          </cell>
          <cell r="G578">
            <v>16671</v>
          </cell>
          <cell r="H578">
            <v>3332</v>
          </cell>
          <cell r="I578">
            <v>0.2</v>
          </cell>
        </row>
        <row r="579">
          <cell r="B579" t="str">
            <v>COS95</v>
          </cell>
          <cell r="C579" t="str">
            <v>D4.5004</v>
          </cell>
          <cell r="D579" t="str">
            <v>Đầu cosse ép Cu 95mm2</v>
          </cell>
          <cell r="E579" t="str">
            <v>cái</v>
          </cell>
          <cell r="F579">
            <v>47500</v>
          </cell>
          <cell r="G579">
            <v>21218</v>
          </cell>
          <cell r="H579">
            <v>3332</v>
          </cell>
          <cell r="I579">
            <v>0.2</v>
          </cell>
        </row>
        <row r="580">
          <cell r="B580" t="str">
            <v>COS120</v>
          </cell>
          <cell r="C580" t="str">
            <v>D4.5005</v>
          </cell>
          <cell r="D580" t="str">
            <v>Đầu cosse ép Cu 120mm2</v>
          </cell>
          <cell r="E580" t="str">
            <v>cái</v>
          </cell>
          <cell r="F580">
            <v>68500</v>
          </cell>
          <cell r="G580">
            <v>27280</v>
          </cell>
          <cell r="H580">
            <v>3888</v>
          </cell>
          <cell r="I580">
            <v>0.1</v>
          </cell>
        </row>
        <row r="581">
          <cell r="B581" t="str">
            <v>COS150</v>
          </cell>
          <cell r="C581" t="str">
            <v>D4.5006</v>
          </cell>
          <cell r="D581" t="str">
            <v>Đầu cosse ép Cu 150mm2</v>
          </cell>
          <cell r="E581" t="str">
            <v>cái</v>
          </cell>
          <cell r="F581">
            <v>94500</v>
          </cell>
          <cell r="G581">
            <v>33342</v>
          </cell>
          <cell r="H581">
            <v>4443</v>
          </cell>
          <cell r="I581">
            <v>0.2</v>
          </cell>
        </row>
        <row r="582">
          <cell r="B582" t="str">
            <v>COS185</v>
          </cell>
          <cell r="C582" t="str">
            <v>D4.5007</v>
          </cell>
          <cell r="D582" t="str">
            <v>Đầu cosse ép Cu 185mm2</v>
          </cell>
          <cell r="E582" t="str">
            <v>cái</v>
          </cell>
          <cell r="F582">
            <v>110500</v>
          </cell>
          <cell r="G582">
            <v>40011</v>
          </cell>
          <cell r="H582">
            <v>4999</v>
          </cell>
          <cell r="I582">
            <v>0</v>
          </cell>
        </row>
        <row r="583">
          <cell r="B583" t="str">
            <v>COS200</v>
          </cell>
          <cell r="C583" t="str">
            <v>D4.5008</v>
          </cell>
          <cell r="D583" t="str">
            <v>Đầu cosse ép Cu 200mm2</v>
          </cell>
          <cell r="E583" t="str">
            <v>cái</v>
          </cell>
          <cell r="F583">
            <v>110500</v>
          </cell>
          <cell r="G583">
            <v>50014</v>
          </cell>
          <cell r="H583">
            <v>5554</v>
          </cell>
          <cell r="I583">
            <v>0</v>
          </cell>
        </row>
        <row r="584">
          <cell r="B584" t="str">
            <v>COS240</v>
          </cell>
          <cell r="C584" t="str">
            <v>03.4008</v>
          </cell>
          <cell r="D584" t="str">
            <v>Đầu cosse ép Cu 240mm2</v>
          </cell>
          <cell r="E584" t="str">
            <v>cái</v>
          </cell>
          <cell r="F584">
            <v>158000</v>
          </cell>
          <cell r="G584">
            <v>0</v>
          </cell>
          <cell r="H584">
            <v>0</v>
          </cell>
          <cell r="I584">
            <v>0.2</v>
          </cell>
        </row>
        <row r="585">
          <cell r="B585" t="str">
            <v>COS250</v>
          </cell>
          <cell r="C585" t="str">
            <v>03.4009</v>
          </cell>
          <cell r="D585" t="str">
            <v>Đầu cosse ép Cu 250mm2</v>
          </cell>
          <cell r="E585" t="str">
            <v>cái</v>
          </cell>
          <cell r="F585">
            <v>70000</v>
          </cell>
          <cell r="G585">
            <v>0</v>
          </cell>
          <cell r="H585">
            <v>0</v>
          </cell>
          <cell r="I585">
            <v>0.2</v>
          </cell>
        </row>
        <row r="586">
          <cell r="B586" t="str">
            <v>COS300</v>
          </cell>
          <cell r="C586" t="str">
            <v>03.4009</v>
          </cell>
          <cell r="D586" t="str">
            <v>Đầu cosse ép Cu 300mm2</v>
          </cell>
          <cell r="E586" t="str">
            <v>cái</v>
          </cell>
          <cell r="F586">
            <v>108000</v>
          </cell>
          <cell r="G586">
            <v>0</v>
          </cell>
          <cell r="H586">
            <v>0</v>
          </cell>
          <cell r="I586">
            <v>0</v>
          </cell>
        </row>
        <row r="587">
          <cell r="B587" t="str">
            <v>CHCOS11</v>
          </cell>
          <cell r="D587" t="str">
            <v>Chụp đầu cosse  11mm2</v>
          </cell>
          <cell r="E587" t="str">
            <v>cái</v>
          </cell>
          <cell r="F587">
            <v>700</v>
          </cell>
          <cell r="G587">
            <v>0</v>
          </cell>
          <cell r="H587">
            <v>0</v>
          </cell>
          <cell r="I587">
            <v>0</v>
          </cell>
        </row>
        <row r="588">
          <cell r="B588" t="str">
            <v>CHCOS16</v>
          </cell>
          <cell r="D588" t="str">
            <v>Chụp đầu cosse  16mm2</v>
          </cell>
          <cell r="E588" t="str">
            <v>cái</v>
          </cell>
          <cell r="F588">
            <v>700</v>
          </cell>
          <cell r="G588">
            <v>0</v>
          </cell>
          <cell r="H588">
            <v>0</v>
          </cell>
          <cell r="I588">
            <v>0</v>
          </cell>
        </row>
        <row r="589">
          <cell r="B589" t="str">
            <v>CHCOS25</v>
          </cell>
          <cell r="D589" t="str">
            <v>Chụp đầu cosse  25mm2</v>
          </cell>
          <cell r="E589" t="str">
            <v>cái</v>
          </cell>
          <cell r="F589">
            <v>800</v>
          </cell>
          <cell r="G589">
            <v>0</v>
          </cell>
          <cell r="H589">
            <v>0</v>
          </cell>
          <cell r="I589">
            <v>0</v>
          </cell>
        </row>
        <row r="590">
          <cell r="B590" t="str">
            <v>CHCOS35</v>
          </cell>
          <cell r="D590" t="str">
            <v>Chụp đầu cosse  35mm2</v>
          </cell>
          <cell r="E590" t="str">
            <v>cái</v>
          </cell>
          <cell r="F590">
            <v>900</v>
          </cell>
          <cell r="G590">
            <v>0</v>
          </cell>
          <cell r="H590">
            <v>0</v>
          </cell>
          <cell r="I590">
            <v>0</v>
          </cell>
        </row>
        <row r="591">
          <cell r="B591" t="str">
            <v>CHCOS50</v>
          </cell>
          <cell r="D591" t="str">
            <v>Chụp đầu cosse  50mm2</v>
          </cell>
          <cell r="E591" t="str">
            <v>cái</v>
          </cell>
          <cell r="F591">
            <v>1300</v>
          </cell>
          <cell r="G591">
            <v>0</v>
          </cell>
          <cell r="H591">
            <v>0</v>
          </cell>
          <cell r="I591">
            <v>0</v>
          </cell>
        </row>
        <row r="592">
          <cell r="B592" t="str">
            <v>CHCOS70</v>
          </cell>
          <cell r="D592" t="str">
            <v>Chụp đầu cosse  70mm2</v>
          </cell>
          <cell r="E592" t="str">
            <v>cái</v>
          </cell>
          <cell r="F592">
            <v>2300</v>
          </cell>
          <cell r="G592">
            <v>0</v>
          </cell>
          <cell r="H592">
            <v>0</v>
          </cell>
          <cell r="I592">
            <v>0</v>
          </cell>
        </row>
        <row r="593">
          <cell r="B593" t="str">
            <v>CHCOS95</v>
          </cell>
          <cell r="D593" t="str">
            <v>Chụp đầu cosse  95mm2</v>
          </cell>
          <cell r="E593" t="str">
            <v>cái</v>
          </cell>
          <cell r="F593">
            <v>3300</v>
          </cell>
          <cell r="G593">
            <v>0</v>
          </cell>
          <cell r="H593">
            <v>0</v>
          </cell>
          <cell r="I593">
            <v>0</v>
          </cell>
        </row>
        <row r="594">
          <cell r="B594" t="str">
            <v>CHCOS120</v>
          </cell>
          <cell r="D594" t="str">
            <v>Chụp đầu cosse  120mm2</v>
          </cell>
          <cell r="E594" t="str">
            <v>cái</v>
          </cell>
          <cell r="F594">
            <v>3900</v>
          </cell>
          <cell r="G594">
            <v>0</v>
          </cell>
          <cell r="H594">
            <v>0</v>
          </cell>
          <cell r="I594">
            <v>0</v>
          </cell>
        </row>
        <row r="595">
          <cell r="B595" t="str">
            <v>CHCOS150</v>
          </cell>
          <cell r="D595" t="str">
            <v>Chụp đầu cosse  150mm2</v>
          </cell>
          <cell r="E595" t="str">
            <v>cái</v>
          </cell>
          <cell r="F595">
            <v>4600</v>
          </cell>
          <cell r="G595">
            <v>0</v>
          </cell>
          <cell r="H595">
            <v>0</v>
          </cell>
          <cell r="I595">
            <v>0</v>
          </cell>
        </row>
        <row r="596">
          <cell r="B596" t="str">
            <v>CHCOS185</v>
          </cell>
          <cell r="D596" t="str">
            <v>Chụp đầu cosse  185mm2</v>
          </cell>
          <cell r="E596" t="str">
            <v>cái</v>
          </cell>
          <cell r="F596">
            <v>5200</v>
          </cell>
          <cell r="G596">
            <v>0</v>
          </cell>
          <cell r="H596">
            <v>0</v>
          </cell>
          <cell r="I596">
            <v>0</v>
          </cell>
        </row>
        <row r="597">
          <cell r="B597" t="str">
            <v>CHCOS200</v>
          </cell>
          <cell r="D597" t="str">
            <v>Chụp đầu cosse  200mm2</v>
          </cell>
          <cell r="E597" t="str">
            <v>cái</v>
          </cell>
          <cell r="F597">
            <v>5200</v>
          </cell>
          <cell r="G597">
            <v>0</v>
          </cell>
          <cell r="H597">
            <v>0</v>
          </cell>
          <cell r="I597">
            <v>0</v>
          </cell>
        </row>
        <row r="598">
          <cell r="B598" t="str">
            <v>CHCOS240</v>
          </cell>
          <cell r="D598" t="str">
            <v>Chụp đầu cosse  240mm2</v>
          </cell>
          <cell r="E598" t="str">
            <v>cái</v>
          </cell>
          <cell r="F598">
            <v>5900</v>
          </cell>
          <cell r="G598">
            <v>0</v>
          </cell>
          <cell r="H598">
            <v>0</v>
          </cell>
          <cell r="I598">
            <v>0</v>
          </cell>
        </row>
        <row r="599">
          <cell r="B599" t="str">
            <v>CHCOS250</v>
          </cell>
          <cell r="D599" t="str">
            <v>Chụp đầu cosse  250mm2</v>
          </cell>
          <cell r="E599" t="str">
            <v>cái</v>
          </cell>
          <cell r="F599">
            <v>5900</v>
          </cell>
          <cell r="G599">
            <v>0</v>
          </cell>
          <cell r="H599">
            <v>0</v>
          </cell>
          <cell r="I599">
            <v>0</v>
          </cell>
        </row>
        <row r="600">
          <cell r="B600" t="str">
            <v>CHCOS300</v>
          </cell>
          <cell r="D600" t="str">
            <v>Chụp đầu cosse  300mm2</v>
          </cell>
          <cell r="E600" t="str">
            <v>cái</v>
          </cell>
          <cell r="F600">
            <v>7800</v>
          </cell>
          <cell r="G600">
            <v>0</v>
          </cell>
          <cell r="H600">
            <v>0</v>
          </cell>
          <cell r="I600">
            <v>0</v>
          </cell>
        </row>
        <row r="601">
          <cell r="B601" t="str">
            <v>Duplex 27</v>
          </cell>
          <cell r="D601" t="str">
            <v>Cáp Duplex 2x7</v>
          </cell>
          <cell r="E601" t="str">
            <v>m</v>
          </cell>
          <cell r="F601">
            <v>29600</v>
          </cell>
          <cell r="G601">
            <v>0</v>
          </cell>
          <cell r="H601">
            <v>0</v>
          </cell>
          <cell r="I601">
            <v>0</v>
          </cell>
        </row>
        <row r="602">
          <cell r="B602" t="str">
            <v>Duplex 211</v>
          </cell>
          <cell r="D602" t="str">
            <v>Cáp Duplex 2x11</v>
          </cell>
          <cell r="E602" t="str">
            <v>m</v>
          </cell>
          <cell r="F602">
            <v>44200</v>
          </cell>
          <cell r="G602">
            <v>0</v>
          </cell>
          <cell r="H602">
            <v>0</v>
          </cell>
          <cell r="I602">
            <v>0</v>
          </cell>
        </row>
        <row r="603">
          <cell r="B603" t="str">
            <v>Duplex 216</v>
          </cell>
          <cell r="D603" t="str">
            <v>Cáp Duplex 2x16</v>
          </cell>
          <cell r="E603" t="str">
            <v>m</v>
          </cell>
          <cell r="F603">
            <v>62800</v>
          </cell>
          <cell r="G603">
            <v>0</v>
          </cell>
          <cell r="H603">
            <v>0</v>
          </cell>
          <cell r="I603">
            <v>0</v>
          </cell>
        </row>
        <row r="604">
          <cell r="B604" t="str">
            <v>Duplex 311</v>
          </cell>
          <cell r="D604" t="str">
            <v>Cáp Triplex 3x11</v>
          </cell>
          <cell r="E604" t="str">
            <v>m</v>
          </cell>
          <cell r="G604">
            <v>0</v>
          </cell>
          <cell r="H604">
            <v>0</v>
          </cell>
          <cell r="I604">
            <v>0</v>
          </cell>
        </row>
        <row r="605">
          <cell r="B605" t="str">
            <v>Duplex 316</v>
          </cell>
          <cell r="D605" t="str">
            <v>Cáp Triplex 3x16</v>
          </cell>
          <cell r="E605" t="str">
            <v>m</v>
          </cell>
          <cell r="G605">
            <v>0</v>
          </cell>
          <cell r="H605">
            <v>0</v>
          </cell>
          <cell r="I605">
            <v>0</v>
          </cell>
        </row>
        <row r="606">
          <cell r="B606" t="str">
            <v>Duplex 411</v>
          </cell>
          <cell r="D606" t="str">
            <v>Cáp Quadruplex 4x11</v>
          </cell>
          <cell r="E606" t="str">
            <v>m</v>
          </cell>
          <cell r="G606">
            <v>0</v>
          </cell>
          <cell r="H606">
            <v>0</v>
          </cell>
          <cell r="I606">
            <v>0</v>
          </cell>
        </row>
        <row r="607">
          <cell r="B607" t="str">
            <v>Duplex 416</v>
          </cell>
          <cell r="D607" t="str">
            <v>Cáp Quadruplex 4x16</v>
          </cell>
          <cell r="E607" t="str">
            <v>m</v>
          </cell>
          <cell r="G607">
            <v>0</v>
          </cell>
          <cell r="H607">
            <v>0</v>
          </cell>
          <cell r="I607">
            <v>0</v>
          </cell>
        </row>
        <row r="608">
          <cell r="B608" t="str">
            <v>PVC114</v>
          </cell>
          <cell r="D608" t="str">
            <v xml:space="preserve">Ống PVC D114x4,9mm </v>
          </cell>
          <cell r="E608" t="str">
            <v>m</v>
          </cell>
          <cell r="F608">
            <v>103700</v>
          </cell>
          <cell r="G608">
            <v>0</v>
          </cell>
          <cell r="H608">
            <v>0</v>
          </cell>
          <cell r="I608">
            <v>2</v>
          </cell>
        </row>
        <row r="609">
          <cell r="B609" t="str">
            <v>PVC90</v>
          </cell>
          <cell r="D609" t="str">
            <v xml:space="preserve">Ống PVC D90x3,8mm </v>
          </cell>
          <cell r="E609" t="str">
            <v>m</v>
          </cell>
          <cell r="F609">
            <v>63200</v>
          </cell>
          <cell r="G609">
            <v>0</v>
          </cell>
          <cell r="H609">
            <v>0</v>
          </cell>
          <cell r="I609">
            <v>2</v>
          </cell>
        </row>
        <row r="610">
          <cell r="B610" t="str">
            <v>PVC49</v>
          </cell>
          <cell r="D610" t="str">
            <v xml:space="preserve">Ống PVC D49x2,4mm </v>
          </cell>
          <cell r="E610" t="str">
            <v>m</v>
          </cell>
          <cell r="F610">
            <v>21400</v>
          </cell>
          <cell r="G610">
            <v>0</v>
          </cell>
          <cell r="H610">
            <v>0</v>
          </cell>
          <cell r="I610">
            <v>2</v>
          </cell>
        </row>
        <row r="611">
          <cell r="B611" t="str">
            <v>PVC21</v>
          </cell>
          <cell r="D611" t="str">
            <v xml:space="preserve">Ống PVC D21x1,6mm </v>
          </cell>
          <cell r="E611" t="str">
            <v>m</v>
          </cell>
          <cell r="F611">
            <v>6200</v>
          </cell>
          <cell r="G611">
            <v>0</v>
          </cell>
          <cell r="H611">
            <v>0</v>
          </cell>
          <cell r="I611">
            <v>1</v>
          </cell>
        </row>
        <row r="612">
          <cell r="B612" t="str">
            <v>ONGDH32</v>
          </cell>
          <cell r="D612" t="str">
            <v>Ống gân xoắn HDPE  32/25</v>
          </cell>
          <cell r="E612" t="str">
            <v>m</v>
          </cell>
          <cell r="F612">
            <v>12800</v>
          </cell>
        </row>
        <row r="613">
          <cell r="B613" t="str">
            <v>ONGDH105</v>
          </cell>
          <cell r="D613" t="str">
            <v>Ống gân xoắn HDPE  105/80</v>
          </cell>
          <cell r="E613" t="str">
            <v>m</v>
          </cell>
          <cell r="F613">
            <v>75000</v>
          </cell>
        </row>
        <row r="615">
          <cell r="B615" t="str">
            <v>CUT90</v>
          </cell>
          <cell r="D615" t="str">
            <v>Co sừng 90 độ PVC 90</v>
          </cell>
          <cell r="E615" t="str">
            <v>cái</v>
          </cell>
          <cell r="F615">
            <v>165000</v>
          </cell>
          <cell r="G615">
            <v>0</v>
          </cell>
          <cell r="H615">
            <v>0</v>
          </cell>
          <cell r="I615">
            <v>0</v>
          </cell>
        </row>
        <row r="616">
          <cell r="B616" t="str">
            <v>CUT90135</v>
          </cell>
          <cell r="D616" t="str">
            <v>Co 135 độ PVC 90</v>
          </cell>
          <cell r="E616" t="str">
            <v>cái</v>
          </cell>
          <cell r="F616">
            <v>33900</v>
          </cell>
          <cell r="G616">
            <v>0</v>
          </cell>
          <cell r="H616">
            <v>0</v>
          </cell>
          <cell r="I616">
            <v>0</v>
          </cell>
        </row>
        <row r="617">
          <cell r="B617" t="str">
            <v>CUT90T</v>
          </cell>
          <cell r="D617" t="str">
            <v>Co  90 độ PVC 90</v>
          </cell>
          <cell r="E617" t="str">
            <v>cái</v>
          </cell>
          <cell r="F617">
            <v>65000</v>
          </cell>
          <cell r="G617">
            <v>0</v>
          </cell>
          <cell r="H617">
            <v>0</v>
          </cell>
          <cell r="I617">
            <v>0</v>
          </cell>
        </row>
        <row r="618">
          <cell r="B618" t="str">
            <v>CUT49T</v>
          </cell>
          <cell r="D618" t="str">
            <v>Co  90 độ PVC 49</v>
          </cell>
          <cell r="E618" t="str">
            <v>cái</v>
          </cell>
          <cell r="F618">
            <v>11400</v>
          </cell>
          <cell r="G618">
            <v>0</v>
          </cell>
          <cell r="H618">
            <v>0</v>
          </cell>
          <cell r="I618">
            <v>0</v>
          </cell>
        </row>
        <row r="619">
          <cell r="B619" t="str">
            <v>CUT114T</v>
          </cell>
          <cell r="D619" t="str">
            <v>Co  90 độ PVC 114</v>
          </cell>
          <cell r="E619" t="str">
            <v>cái</v>
          </cell>
          <cell r="F619">
            <v>104800</v>
          </cell>
          <cell r="G619">
            <v>0</v>
          </cell>
          <cell r="H619">
            <v>0</v>
          </cell>
          <cell r="I619">
            <v>0</v>
          </cell>
        </row>
        <row r="620">
          <cell r="B620" t="str">
            <v>CUT114</v>
          </cell>
          <cell r="D620" t="str">
            <v>Co sừng 90 độ PVC 114</v>
          </cell>
          <cell r="E620" t="str">
            <v>cái</v>
          </cell>
          <cell r="F620">
            <v>195000</v>
          </cell>
          <cell r="G620">
            <v>0</v>
          </cell>
          <cell r="H620">
            <v>0</v>
          </cell>
          <cell r="I620">
            <v>0</v>
          </cell>
        </row>
        <row r="621">
          <cell r="B621" t="str">
            <v>CUT114135</v>
          </cell>
          <cell r="D621" t="str">
            <v>Co 135 độ PVC 114</v>
          </cell>
          <cell r="E621" t="str">
            <v>cái</v>
          </cell>
          <cell r="F621">
            <v>70800</v>
          </cell>
          <cell r="G621">
            <v>0</v>
          </cell>
          <cell r="H621">
            <v>0</v>
          </cell>
          <cell r="I621">
            <v>0</v>
          </cell>
        </row>
        <row r="622">
          <cell r="B622" t="str">
            <v>NG11490</v>
          </cell>
          <cell r="D622" t="str">
            <v>Nối giảm PVC 114-90</v>
          </cell>
          <cell r="E622" t="str">
            <v>cái</v>
          </cell>
          <cell r="F622">
            <v>52800</v>
          </cell>
          <cell r="G622">
            <v>0</v>
          </cell>
          <cell r="H622">
            <v>0</v>
          </cell>
          <cell r="I622">
            <v>0</v>
          </cell>
        </row>
        <row r="623">
          <cell r="B623" t="str">
            <v>BAKE</v>
          </cell>
          <cell r="D623" t="str">
            <v xml:space="preserve">Bakelit 550x450 dầy 10mm </v>
          </cell>
          <cell r="E623" t="str">
            <v>cái</v>
          </cell>
          <cell r="F623">
            <v>150000</v>
          </cell>
          <cell r="G623">
            <v>0</v>
          </cell>
          <cell r="H623">
            <v>0</v>
          </cell>
          <cell r="I623">
            <v>0</v>
          </cell>
        </row>
        <row r="624">
          <cell r="B624" t="str">
            <v>BANGKEO</v>
          </cell>
          <cell r="D624" t="str">
            <v>Băng keo cách điện</v>
          </cell>
          <cell r="E624" t="str">
            <v>cuộn</v>
          </cell>
          <cell r="F624">
            <v>12500</v>
          </cell>
          <cell r="G624">
            <v>0</v>
          </cell>
          <cell r="H624">
            <v>0</v>
          </cell>
          <cell r="I624">
            <v>0</v>
          </cell>
        </row>
        <row r="625">
          <cell r="B625" t="str">
            <v>KEOBIT</v>
          </cell>
          <cell r="D625" t="str">
            <v>Keo silicon bít miệng ống</v>
          </cell>
          <cell r="E625" t="str">
            <v>ống</v>
          </cell>
          <cell r="F625">
            <v>45000</v>
          </cell>
          <cell r="G625">
            <v>0</v>
          </cell>
          <cell r="H625">
            <v>0</v>
          </cell>
          <cell r="I625">
            <v>0</v>
          </cell>
        </row>
        <row r="626">
          <cell r="B626" t="str">
            <v>KEODAN</v>
          </cell>
          <cell r="D626" t="str">
            <v>Keo dán ống PVC (100gr)</v>
          </cell>
          <cell r="E626" t="str">
            <v>tuýp</v>
          </cell>
          <cell r="F626">
            <v>11500</v>
          </cell>
          <cell r="G626">
            <v>0</v>
          </cell>
          <cell r="H626">
            <v>0</v>
          </cell>
          <cell r="I626">
            <v>0</v>
          </cell>
        </row>
        <row r="627">
          <cell r="B627" t="str">
            <v>KEO</v>
          </cell>
          <cell r="D627" t="str">
            <v>Keo dán ống PVC (500gr)</v>
          </cell>
          <cell r="E627" t="str">
            <v>lon</v>
          </cell>
          <cell r="F627">
            <v>54100</v>
          </cell>
          <cell r="G627">
            <v>0</v>
          </cell>
          <cell r="H627">
            <v>0</v>
          </cell>
          <cell r="I627">
            <v>0</v>
          </cell>
        </row>
        <row r="628">
          <cell r="B628" t="str">
            <v>KVRT90</v>
          </cell>
          <cell r="D628" t="str">
            <v>Khâu ven răng trong D90</v>
          </cell>
          <cell r="E628" t="str">
            <v>cái</v>
          </cell>
          <cell r="F628">
            <v>25800</v>
          </cell>
          <cell r="G628">
            <v>0</v>
          </cell>
          <cell r="H628">
            <v>0</v>
          </cell>
          <cell r="I628">
            <v>0</v>
          </cell>
        </row>
        <row r="629">
          <cell r="B629" t="str">
            <v>KVRT114</v>
          </cell>
          <cell r="D629" t="str">
            <v>Khâu ven răng trong D114</v>
          </cell>
          <cell r="E629" t="str">
            <v>cái</v>
          </cell>
          <cell r="F629">
            <v>35700</v>
          </cell>
          <cell r="G629">
            <v>0</v>
          </cell>
          <cell r="H629">
            <v>0</v>
          </cell>
          <cell r="I629">
            <v>0</v>
          </cell>
        </row>
        <row r="630">
          <cell r="B630" t="str">
            <v>KVRT140</v>
          </cell>
          <cell r="D630" t="str">
            <v>Khâu ven răng trong D140</v>
          </cell>
          <cell r="E630" t="str">
            <v>cái</v>
          </cell>
          <cell r="G630">
            <v>0</v>
          </cell>
          <cell r="H630">
            <v>0</v>
          </cell>
          <cell r="I630">
            <v>0</v>
          </cell>
        </row>
        <row r="631">
          <cell r="B631" t="str">
            <v>KVRN90</v>
          </cell>
          <cell r="D631" t="str">
            <v>Khâu ven răng ngoài D90</v>
          </cell>
          <cell r="E631" t="str">
            <v>cái</v>
          </cell>
          <cell r="F631">
            <v>21500</v>
          </cell>
          <cell r="G631">
            <v>0</v>
          </cell>
          <cell r="H631">
            <v>0</v>
          </cell>
          <cell r="I631">
            <v>0</v>
          </cell>
        </row>
        <row r="632">
          <cell r="B632" t="str">
            <v>KVRN114</v>
          </cell>
          <cell r="D632" t="str">
            <v>Khâu ven răng ngoài D114</v>
          </cell>
          <cell r="E632" t="str">
            <v>cái</v>
          </cell>
          <cell r="F632">
            <v>25600</v>
          </cell>
          <cell r="G632">
            <v>0</v>
          </cell>
          <cell r="H632">
            <v>0</v>
          </cell>
          <cell r="I632">
            <v>0</v>
          </cell>
        </row>
        <row r="633">
          <cell r="B633" t="str">
            <v>KVRN140</v>
          </cell>
          <cell r="D633" t="str">
            <v>Khâu ven răng ngoài D140</v>
          </cell>
          <cell r="E633" t="str">
            <v>cái</v>
          </cell>
          <cell r="G633">
            <v>0</v>
          </cell>
          <cell r="H633">
            <v>0</v>
          </cell>
          <cell r="I633">
            <v>0</v>
          </cell>
        </row>
        <row r="634">
          <cell r="B634" t="str">
            <v>OXC25</v>
          </cell>
          <cell r="D634" t="str">
            <v>Ốc xiết cáp cỡ 25mm2</v>
          </cell>
          <cell r="E634" t="str">
            <v>cái</v>
          </cell>
          <cell r="F634">
            <v>20000</v>
          </cell>
          <cell r="G634">
            <v>0</v>
          </cell>
          <cell r="H634">
            <v>0</v>
          </cell>
          <cell r="I634">
            <v>0</v>
          </cell>
        </row>
        <row r="635">
          <cell r="B635" t="str">
            <v>OXC38</v>
          </cell>
          <cell r="D635" t="str">
            <v xml:space="preserve">Ốc xiết cáp cỡ 38mm2 </v>
          </cell>
          <cell r="E635" t="str">
            <v>cái</v>
          </cell>
          <cell r="F635">
            <v>21000</v>
          </cell>
          <cell r="G635">
            <v>0</v>
          </cell>
          <cell r="H635">
            <v>0</v>
          </cell>
          <cell r="I635">
            <v>0</v>
          </cell>
        </row>
        <row r="636">
          <cell r="B636" t="str">
            <v>OXC50</v>
          </cell>
          <cell r="D636" t="str">
            <v xml:space="preserve">Ốc xiết cáp cỡ 50mm2 </v>
          </cell>
          <cell r="E636" t="str">
            <v>cái</v>
          </cell>
          <cell r="G636">
            <v>0</v>
          </cell>
          <cell r="H636">
            <v>0</v>
          </cell>
          <cell r="I636">
            <v>0</v>
          </cell>
        </row>
        <row r="637">
          <cell r="B637" t="str">
            <v>OXC70</v>
          </cell>
          <cell r="D637" t="str">
            <v xml:space="preserve">Ốc xiết cáp cỡ 70mm2 </v>
          </cell>
          <cell r="E637" t="str">
            <v>cái</v>
          </cell>
          <cell r="G637">
            <v>0</v>
          </cell>
          <cell r="H637">
            <v>0</v>
          </cell>
          <cell r="I637">
            <v>0</v>
          </cell>
        </row>
        <row r="638">
          <cell r="B638" t="str">
            <v>OXC95</v>
          </cell>
          <cell r="D638" t="str">
            <v xml:space="preserve">Ốc xiết cáp cỡ 95mm2 </v>
          </cell>
          <cell r="E638" t="str">
            <v>cái</v>
          </cell>
          <cell r="G638">
            <v>0</v>
          </cell>
          <cell r="H638">
            <v>0</v>
          </cell>
          <cell r="I638">
            <v>0</v>
          </cell>
        </row>
        <row r="639">
          <cell r="B639" t="str">
            <v>OXC120</v>
          </cell>
          <cell r="D639" t="str">
            <v xml:space="preserve">Ốc xiết cáp cỡ 120mm2 </v>
          </cell>
          <cell r="E639" t="str">
            <v>cái</v>
          </cell>
          <cell r="G639">
            <v>0</v>
          </cell>
          <cell r="H639">
            <v>0</v>
          </cell>
          <cell r="I639">
            <v>0</v>
          </cell>
        </row>
        <row r="640">
          <cell r="B640" t="str">
            <v>OXC150</v>
          </cell>
          <cell r="D640" t="str">
            <v>Ốc xiết cáp cỡ 150mm2</v>
          </cell>
          <cell r="E640" t="str">
            <v>cái</v>
          </cell>
          <cell r="G640">
            <v>0</v>
          </cell>
          <cell r="H640">
            <v>0</v>
          </cell>
          <cell r="I640">
            <v>0</v>
          </cell>
        </row>
        <row r="641">
          <cell r="B641" t="str">
            <v>OXC185</v>
          </cell>
          <cell r="D641" t="str">
            <v>Ốc xiết cáp cỡ 185mm2</v>
          </cell>
          <cell r="E641" t="str">
            <v>cái</v>
          </cell>
          <cell r="G641">
            <v>0</v>
          </cell>
          <cell r="H641">
            <v>0</v>
          </cell>
          <cell r="I641">
            <v>0</v>
          </cell>
        </row>
        <row r="642">
          <cell r="B642" t="str">
            <v>OXC240</v>
          </cell>
          <cell r="D642" t="str">
            <v>Ốc xiết cáp cỡ 240mm2</v>
          </cell>
          <cell r="E642" t="str">
            <v>cái</v>
          </cell>
          <cell r="G642">
            <v>0</v>
          </cell>
          <cell r="H642">
            <v>0</v>
          </cell>
          <cell r="I642">
            <v>0</v>
          </cell>
        </row>
        <row r="643">
          <cell r="B643" t="str">
            <v>U</v>
          </cell>
          <cell r="D643" t="str">
            <v>Đà trạm ngồi theo BV cty  (560kVA)</v>
          </cell>
        </row>
        <row r="644">
          <cell r="B644" t="str">
            <v>U10-500</v>
          </cell>
          <cell r="D644" t="str">
            <v>Đà U100x46x4.5 dài 500 (thanh số 01): 02 cái</v>
          </cell>
          <cell r="E644" t="str">
            <v>cái</v>
          </cell>
          <cell r="F644">
            <v>199000</v>
          </cell>
          <cell r="I644">
            <v>4.2949999999999999</v>
          </cell>
        </row>
        <row r="645">
          <cell r="B645" t="str">
            <v>U10-7002</v>
          </cell>
          <cell r="D645" t="str">
            <v>Đà U100x46x4.5 dài 700 (thanh số 02): 01 cái</v>
          </cell>
          <cell r="E645" t="str">
            <v>cái</v>
          </cell>
          <cell r="F645">
            <v>260000</v>
          </cell>
          <cell r="I645">
            <v>6.0129999999999999</v>
          </cell>
        </row>
        <row r="646">
          <cell r="B646" t="str">
            <v>U10-7003</v>
          </cell>
          <cell r="D646" t="str">
            <v>Đà U100x46x4.5 dài 700 (thanh số 03): 02 cái</v>
          </cell>
          <cell r="E646" t="str">
            <v>cái</v>
          </cell>
          <cell r="F646">
            <v>260000</v>
          </cell>
          <cell r="I646">
            <v>6.0129999999999999</v>
          </cell>
        </row>
        <row r="647">
          <cell r="B647" t="str">
            <v>U16-740</v>
          </cell>
          <cell r="D647" t="str">
            <v>Đà U160x64x5.0 dài 740 (thanh số 04): 01 cái</v>
          </cell>
          <cell r="E647" t="str">
            <v>cái</v>
          </cell>
          <cell r="F647">
            <v>475000</v>
          </cell>
          <cell r="I647">
            <v>10.507999999999999</v>
          </cell>
        </row>
        <row r="648">
          <cell r="B648" t="str">
            <v>U16-1105</v>
          </cell>
          <cell r="D648" t="str">
            <v>Đà U160x64x5.0 dài 1100 (thanh số 05): 02 cái</v>
          </cell>
          <cell r="E648" t="str">
            <v>cái</v>
          </cell>
          <cell r="F648">
            <v>661000</v>
          </cell>
          <cell r="I648">
            <v>15.620000000000001</v>
          </cell>
        </row>
        <row r="649">
          <cell r="B649" t="str">
            <v>U16-1106</v>
          </cell>
          <cell r="D649" t="str">
            <v>Đà U160x64x5.0 dài 1100 (thanh số 06): 02 cái</v>
          </cell>
          <cell r="E649" t="str">
            <v>cái</v>
          </cell>
          <cell r="F649">
            <v>661000</v>
          </cell>
          <cell r="I649">
            <v>15.620000000000001</v>
          </cell>
        </row>
        <row r="650">
          <cell r="B650" t="str">
            <v>U16-145</v>
          </cell>
          <cell r="D650" t="str">
            <v>Đà U160x64x5.0 dài 1457 (thanh số 07): 01 cái</v>
          </cell>
          <cell r="E650" t="str">
            <v>cái</v>
          </cell>
          <cell r="F650">
            <v>1079000</v>
          </cell>
          <cell r="I650">
            <v>20.59</v>
          </cell>
        </row>
        <row r="651">
          <cell r="B651" t="str">
            <v>U16-170</v>
          </cell>
          <cell r="D651" t="str">
            <v>Đà U160x64x5.0 dài 1700 (thanh số 08): 02 cái (1P+1T)</v>
          </cell>
          <cell r="E651" t="str">
            <v>cái</v>
          </cell>
          <cell r="F651">
            <v>998000</v>
          </cell>
          <cell r="I651">
            <v>24.139999999999997</v>
          </cell>
        </row>
        <row r="652">
          <cell r="B652" t="str">
            <v>U16-210</v>
          </cell>
          <cell r="D652" t="str">
            <v>Đà U160x64x5.0 dài 2100 (thanh số 09): 02 cái (1P+1T)</v>
          </cell>
          <cell r="E652" t="str">
            <v>cái</v>
          </cell>
          <cell r="F652">
            <v>1461000</v>
          </cell>
          <cell r="I652">
            <v>29.82</v>
          </cell>
        </row>
        <row r="653">
          <cell r="B653" t="str">
            <v>U</v>
          </cell>
          <cell r="D653" t="str">
            <v>Đà trạm ngồi theo BV cty  (&lt; 400kVA)</v>
          </cell>
        </row>
        <row r="654">
          <cell r="B654" t="str">
            <v>U16-150</v>
          </cell>
          <cell r="D654" t="str">
            <v>Đà U160x64x5 1500 đỡ MBA (trái, phải: số 1): 02 cái</v>
          </cell>
          <cell r="E654" t="str">
            <v>cái</v>
          </cell>
          <cell r="F654">
            <v>564000</v>
          </cell>
          <cell r="I654">
            <v>21.299999999999997</v>
          </cell>
        </row>
        <row r="655">
          <cell r="B655" t="str">
            <v>U16-145</v>
          </cell>
          <cell r="D655" t="str">
            <v>Đà U160x64x5 1450 chống Đà MBA (số 2): 01 cái</v>
          </cell>
          <cell r="E655" t="str">
            <v>cái</v>
          </cell>
          <cell r="F655">
            <v>707000</v>
          </cell>
          <cell r="I655">
            <v>20.59</v>
          </cell>
        </row>
        <row r="656">
          <cell r="B656" t="str">
            <v>U16-203</v>
          </cell>
          <cell r="D656" t="str">
            <v>Đà U160x64x5 1960 chống Đà MBA (trái, phải: số 3): 02 cái</v>
          </cell>
          <cell r="E656" t="str">
            <v>cái</v>
          </cell>
          <cell r="F656">
            <v>940000</v>
          </cell>
          <cell r="I656">
            <v>27.831999999999997</v>
          </cell>
        </row>
        <row r="657">
          <cell r="B657" t="str">
            <v>U10-40</v>
          </cell>
          <cell r="D657" t="str">
            <v>Đà U100x46x4.5 400 gối đỡ Đà MBA (số 4): 02 cái</v>
          </cell>
          <cell r="E657" t="str">
            <v>cái</v>
          </cell>
          <cell r="F657">
            <v>101000</v>
          </cell>
          <cell r="I657">
            <v>3.4359999999999999</v>
          </cell>
        </row>
        <row r="658">
          <cell r="B658" t="str">
            <v>U10-70</v>
          </cell>
          <cell r="D658" t="str">
            <v>Đà U100x46x4.5 700 gối đỡ Đà MBA (số 6): 02 cái</v>
          </cell>
          <cell r="E658" t="str">
            <v>cái</v>
          </cell>
          <cell r="F658">
            <v>164000</v>
          </cell>
          <cell r="I658">
            <v>6.0129999999999999</v>
          </cell>
        </row>
        <row r="659">
          <cell r="B659" t="str">
            <v>U10-75</v>
          </cell>
          <cell r="D659" t="str">
            <v>Đà U100x46x4.5 750 gối đỡ Đà MBA (số 5 &amp; 5A): 02 cái</v>
          </cell>
          <cell r="E659" t="str">
            <v>cái</v>
          </cell>
          <cell r="F659">
            <v>175000</v>
          </cell>
          <cell r="I659">
            <v>6.4424999999999999</v>
          </cell>
        </row>
        <row r="660">
          <cell r="B660" t="str">
            <v>U16-100</v>
          </cell>
          <cell r="D660" t="str">
            <v>Đà U160x64x5 1000 đỡ MBA (số 7 &amp; 8): 02 cái</v>
          </cell>
          <cell r="E660" t="str">
            <v>cái</v>
          </cell>
          <cell r="F660">
            <v>393000</v>
          </cell>
          <cell r="I660">
            <v>14.2</v>
          </cell>
        </row>
        <row r="661">
          <cell r="B661" t="str">
            <v>U10-100</v>
          </cell>
          <cell r="D661" t="str">
            <v>Đà U100x46x4.5 1000 kẹp MBA (số 9): 01 cái</v>
          </cell>
          <cell r="E661" t="str">
            <v>cái</v>
          </cell>
          <cell r="F661">
            <v>244000</v>
          </cell>
          <cell r="I661">
            <v>8.59</v>
          </cell>
        </row>
        <row r="662">
          <cell r="B662" t="str">
            <v>U16-280</v>
          </cell>
          <cell r="C662" t="str">
            <v>05.6044</v>
          </cell>
          <cell r="D662" t="str">
            <v>Đà U160x68x5x2800 đỡ MBA</v>
          </cell>
          <cell r="E662" t="str">
            <v>kg</v>
          </cell>
          <cell r="G662">
            <v>0</v>
          </cell>
          <cell r="H662">
            <v>0</v>
          </cell>
          <cell r="I662">
            <v>42.839999999999996</v>
          </cell>
        </row>
        <row r="663">
          <cell r="B663" t="str">
            <v>U20-280</v>
          </cell>
          <cell r="C663" t="str">
            <v>05.6044</v>
          </cell>
          <cell r="D663" t="str">
            <v>Đà U200x80x5,2x2800 đỡ MBA</v>
          </cell>
          <cell r="E663" t="str">
            <v>kg</v>
          </cell>
          <cell r="G663">
            <v>0</v>
          </cell>
          <cell r="H663">
            <v>0</v>
          </cell>
          <cell r="I663">
            <v>54.25</v>
          </cell>
        </row>
        <row r="664">
          <cell r="B664" t="str">
            <v>U1008</v>
          </cell>
          <cell r="C664" t="str">
            <v>05.6044</v>
          </cell>
          <cell r="D664" t="str">
            <v xml:space="preserve">Đà U100x46x4.5x800 </v>
          </cell>
          <cell r="E664" t="str">
            <v>kg</v>
          </cell>
          <cell r="G664">
            <v>0</v>
          </cell>
          <cell r="H664">
            <v>0</v>
          </cell>
          <cell r="I664">
            <v>6.8719999999999999</v>
          </cell>
        </row>
        <row r="665">
          <cell r="B665" t="str">
            <v>U1004</v>
          </cell>
          <cell r="C665" t="str">
            <v>05.6044</v>
          </cell>
          <cell r="D665" t="str">
            <v xml:space="preserve">Đà U100x46x4.5x400 </v>
          </cell>
          <cell r="E665" t="str">
            <v>kg</v>
          </cell>
          <cell r="G665">
            <v>0</v>
          </cell>
          <cell r="H665">
            <v>0</v>
          </cell>
          <cell r="I665">
            <v>3.4359999999999999</v>
          </cell>
        </row>
        <row r="666">
          <cell r="B666" t="str">
            <v>GIP50-35</v>
          </cell>
          <cell r="C666" t="str">
            <v>D4.6203</v>
          </cell>
          <cell r="D666" t="str">
            <v>Ghíp nối IPC 50-35</v>
          </cell>
          <cell r="E666" t="str">
            <v>cái</v>
          </cell>
          <cell r="G666">
            <v>128933</v>
          </cell>
          <cell r="H666">
            <v>0</v>
          </cell>
          <cell r="I666">
            <v>0.1</v>
          </cell>
        </row>
        <row r="667">
          <cell r="B667" t="str">
            <v>GIP70-35</v>
          </cell>
          <cell r="C667" t="str">
            <v>D4.6203</v>
          </cell>
          <cell r="D667" t="str">
            <v>Ghíp nối IPC 70-35</v>
          </cell>
          <cell r="E667" t="str">
            <v>cái</v>
          </cell>
          <cell r="F667">
            <v>27000</v>
          </cell>
          <cell r="G667">
            <v>128933</v>
          </cell>
          <cell r="H667">
            <v>0</v>
          </cell>
          <cell r="I667">
            <v>0.1</v>
          </cell>
        </row>
        <row r="668">
          <cell r="B668" t="str">
            <v>GIP95-35</v>
          </cell>
          <cell r="C668" t="str">
            <v>D4.6203</v>
          </cell>
          <cell r="D668" t="str">
            <v>Ghíp nối IPC 95-35</v>
          </cell>
          <cell r="E668" t="str">
            <v>cái</v>
          </cell>
          <cell r="F668">
            <v>27000</v>
          </cell>
          <cell r="G668">
            <v>128933</v>
          </cell>
          <cell r="H668">
            <v>0</v>
          </cell>
          <cell r="I668">
            <v>0.1</v>
          </cell>
        </row>
        <row r="669">
          <cell r="B669" t="str">
            <v>GIP120-35</v>
          </cell>
          <cell r="C669" t="str">
            <v>D4.6203</v>
          </cell>
          <cell r="D669" t="str">
            <v>Ghíp nối IPC 120-35</v>
          </cell>
          <cell r="E669" t="str">
            <v>cái</v>
          </cell>
          <cell r="F669">
            <v>40000</v>
          </cell>
          <cell r="G669">
            <v>128933</v>
          </cell>
          <cell r="H669">
            <v>0</v>
          </cell>
          <cell r="I669">
            <v>0.1</v>
          </cell>
        </row>
        <row r="670">
          <cell r="B670" t="str">
            <v>GIP150-35</v>
          </cell>
          <cell r="C670" t="str">
            <v>D4.6203</v>
          </cell>
          <cell r="D670" t="str">
            <v>Ghíp nối IPC 150-35</v>
          </cell>
          <cell r="E670" t="str">
            <v>cái</v>
          </cell>
          <cell r="F670">
            <v>40000</v>
          </cell>
          <cell r="G670">
            <v>128933</v>
          </cell>
          <cell r="H670">
            <v>0</v>
          </cell>
          <cell r="I670">
            <v>0.1</v>
          </cell>
        </row>
        <row r="671">
          <cell r="B671" t="str">
            <v>GIP95-95</v>
          </cell>
          <cell r="C671" t="str">
            <v>D4.6203</v>
          </cell>
          <cell r="D671" t="str">
            <v>Ghíp nối IPC 95-95</v>
          </cell>
          <cell r="E671" t="str">
            <v>cái</v>
          </cell>
          <cell r="F671">
            <v>40000</v>
          </cell>
          <cell r="G671">
            <v>128933</v>
          </cell>
          <cell r="H671">
            <v>0</v>
          </cell>
          <cell r="I671">
            <v>0.1</v>
          </cell>
        </row>
        <row r="672">
          <cell r="B672" t="str">
            <v>GIP120-120</v>
          </cell>
          <cell r="C672" t="str">
            <v>D4.6203</v>
          </cell>
          <cell r="D672" t="str">
            <v>Ghíp nối IPC 120-120</v>
          </cell>
          <cell r="E672" t="str">
            <v>cái</v>
          </cell>
          <cell r="F672">
            <v>45000</v>
          </cell>
          <cell r="G672">
            <v>128933</v>
          </cell>
          <cell r="H672">
            <v>0</v>
          </cell>
          <cell r="I672">
            <v>0.1</v>
          </cell>
        </row>
        <row r="673">
          <cell r="B673" t="str">
            <v>GIP95-150</v>
          </cell>
          <cell r="C673" t="str">
            <v>D4.6203</v>
          </cell>
          <cell r="D673" t="str">
            <v>Ghíp nối IPC 95-150</v>
          </cell>
          <cell r="E673" t="str">
            <v>cái</v>
          </cell>
          <cell r="G673">
            <v>128933</v>
          </cell>
          <cell r="H673">
            <v>0</v>
          </cell>
          <cell r="I673">
            <v>0.1</v>
          </cell>
        </row>
      </sheetData>
      <sheetData sheetId="26" refreshError="1">
        <row r="2">
          <cell r="E2">
            <v>1</v>
          </cell>
        </row>
      </sheetData>
      <sheetData sheetId="27" refreshError="1">
        <row r="5">
          <cell r="F5" t="str">
            <v>AV95</v>
          </cell>
          <cell r="G5" t="str">
            <v>AV120</v>
          </cell>
          <cell r="H5" t="str">
            <v>AV150</v>
          </cell>
          <cell r="I5" t="str">
            <v>AC70</v>
          </cell>
          <cell r="J5" t="str">
            <v>AC95</v>
          </cell>
          <cell r="K5" t="str">
            <v>ABC3X70</v>
          </cell>
          <cell r="L5" t="str">
            <v>ABC3X95</v>
          </cell>
          <cell r="M5" t="str">
            <v>ABC3X120</v>
          </cell>
          <cell r="N5" t="str">
            <v>ABC4X70</v>
          </cell>
          <cell r="O5" t="str">
            <v>ABC4X95</v>
          </cell>
          <cell r="P5" t="str">
            <v>ABC4X120</v>
          </cell>
          <cell r="Q5" t="str">
            <v>ABC4X150</v>
          </cell>
          <cell r="V5" t="str">
            <v>BTLT85</v>
          </cell>
          <cell r="W5" t="str">
            <v>BTLT10</v>
          </cell>
          <cell r="X5" t="str">
            <v>M8</v>
          </cell>
          <cell r="Y5" t="str">
            <v>M8a</v>
          </cell>
          <cell r="Z5" t="str">
            <v>M8BT</v>
          </cell>
          <cell r="AA5" t="str">
            <v>M8BTD</v>
          </cell>
          <cell r="AB5" t="str">
            <v>M10</v>
          </cell>
          <cell r="AC5" t="str">
            <v>M10a</v>
          </cell>
          <cell r="AD5" t="str">
            <v>M10BT</v>
          </cell>
          <cell r="AE5" t="str">
            <v>M10BTD</v>
          </cell>
          <cell r="AF5" t="str">
            <v>CX85</v>
          </cell>
          <cell r="AG5" t="str">
            <v>CL85</v>
          </cell>
          <cell r="AH5" t="str">
            <v>CX10</v>
          </cell>
          <cell r="AI5" t="str">
            <v>CL10</v>
          </cell>
          <cell r="AJ5" t="str">
            <v>NXX</v>
          </cell>
          <cell r="AK5" t="str">
            <v>NXL</v>
          </cell>
          <cell r="AL5" t="str">
            <v>TDLL85</v>
          </cell>
          <cell r="AM5" t="str">
            <v>TDLL10</v>
          </cell>
          <cell r="AN5" t="str">
            <v>R1</v>
          </cell>
          <cell r="AO5" t="str">
            <v>R3</v>
          </cell>
          <cell r="AP5" t="str">
            <v>R4</v>
          </cell>
          <cell r="AQ5" t="str">
            <v>B16250</v>
          </cell>
          <cell r="AR5" t="str">
            <v>B16300</v>
          </cell>
          <cell r="AS5" t="str">
            <v>B16350</v>
          </cell>
          <cell r="AT5" t="str">
            <v>B16400</v>
          </cell>
          <cell r="AU5" t="str">
            <v>BMOC16250</v>
          </cell>
          <cell r="AV5" t="str">
            <v>BMOC16300</v>
          </cell>
          <cell r="AW5" t="str">
            <v>BMOC16350</v>
          </cell>
          <cell r="AX5" t="str">
            <v>BMOC16400</v>
          </cell>
          <cell r="AY5" t="str">
            <v>GIP70-35</v>
          </cell>
          <cell r="AZ5" t="str">
            <v>GIP95-35</v>
          </cell>
          <cell r="BA5" t="str">
            <v>GIP120-35</v>
          </cell>
          <cell r="BB5" t="str">
            <v>GIP150-35</v>
          </cell>
          <cell r="BC5" t="str">
            <v>GIP120-120</v>
          </cell>
          <cell r="BD5" t="str">
            <v>BIT70</v>
          </cell>
          <cell r="BE5" t="str">
            <v>BIT95</v>
          </cell>
          <cell r="BF5" t="str">
            <v>BIT120</v>
          </cell>
          <cell r="BG5" t="str">
            <v>BIT150</v>
          </cell>
          <cell r="BH5" t="str">
            <v>MT-A</v>
          </cell>
          <cell r="BI5" t="str">
            <v>KT70</v>
          </cell>
          <cell r="BJ5" t="str">
            <v>KT95</v>
          </cell>
          <cell r="BK5" t="str">
            <v>KT120</v>
          </cell>
          <cell r="BL5" t="str">
            <v>KT150</v>
          </cell>
          <cell r="BM5" t="str">
            <v>KNGUNG70</v>
          </cell>
          <cell r="BN5" t="str">
            <v>KNGUNG95</v>
          </cell>
          <cell r="BO5" t="str">
            <v>KNGUNG120</v>
          </cell>
          <cell r="BP5" t="str">
            <v>KNGUNG150</v>
          </cell>
          <cell r="BQ5" t="str">
            <v>HOP6C</v>
          </cell>
          <cell r="BR5" t="str">
            <v>HOP9C</v>
          </cell>
          <cell r="BS5" t="str">
            <v>HOPCB</v>
          </cell>
          <cell r="BT5" t="str">
            <v>KE70</v>
          </cell>
          <cell r="BU5" t="str">
            <v>KE95</v>
          </cell>
          <cell r="BV5" t="str">
            <v>KE120</v>
          </cell>
          <cell r="BW5" t="str">
            <v>ATM125</v>
          </cell>
          <cell r="BX5" t="str">
            <v>ATM200</v>
          </cell>
          <cell r="BY5" t="str">
            <v>ATM250</v>
          </cell>
          <cell r="BZ5" t="str">
            <v>ATM125</v>
          </cell>
          <cell r="CA5" t="str">
            <v>ATM200</v>
          </cell>
          <cell r="CB5" t="str">
            <v>ATM250</v>
          </cell>
        </row>
        <row r="6">
          <cell r="C6" t="str">
            <v>Số trụ hạ thế</v>
          </cell>
          <cell r="D6" t="str">
            <v xml:space="preserve">Số trụ trung thế </v>
          </cell>
          <cell r="E6" t="str">
            <v>Kh.cách</v>
          </cell>
          <cell r="F6" t="str">
            <v>Cáp AV95mm2</v>
          </cell>
          <cell r="G6" t="str">
            <v>Cáp AV120mm2</v>
          </cell>
          <cell r="H6" t="str">
            <v>Cáp AV150mm2</v>
          </cell>
          <cell r="I6" t="str">
            <v>Cáp AC70mm2</v>
          </cell>
          <cell r="J6" t="str">
            <v>Cáp AC95mm2</v>
          </cell>
          <cell r="K6" t="str">
            <v>Cáp ABC 3x70mm2</v>
          </cell>
          <cell r="L6" t="str">
            <v>Cáp ABC 3x95mm2</v>
          </cell>
          <cell r="M6" t="str">
            <v>Cáp ABC 3x120mm2</v>
          </cell>
          <cell r="N6" t="str">
            <v>Cáp ABC 4x70mm2</v>
          </cell>
          <cell r="O6" t="str">
            <v>Cáp ABC 4x95mm2</v>
          </cell>
          <cell r="P6" t="str">
            <v>Cáp ABC 4x120mm2</v>
          </cell>
          <cell r="Q6" t="str">
            <v>Cáp ABC 4x150mm2</v>
          </cell>
          <cell r="R6" t="str">
            <v>Hướng</v>
          </cell>
          <cell r="S6" t="str">
            <v>Góc</v>
          </cell>
          <cell r="T6" t="str">
            <v>Hình thức trụ hiện hữu</v>
          </cell>
          <cell r="U6" t="str">
            <v>Hình thức trụ sau nâng cấp</v>
          </cell>
          <cell r="V6" t="str">
            <v>Trụ BTLT 8,5m</v>
          </cell>
          <cell r="W6" t="str">
            <v>Trụ BTLT 10,5m</v>
          </cell>
          <cell r="X6" t="str">
            <v>Móng trụ M8</v>
          </cell>
          <cell r="Y6" t="str">
            <v>Móng trụ M8a</v>
          </cell>
          <cell r="Z6" t="str">
            <v>Móng trụ 8,5m BT đơn</v>
          </cell>
          <cell r="AA6" t="str">
            <v>Móng trụ 8,5m BT đôi</v>
          </cell>
          <cell r="AB6" t="str">
            <v>Móng trụ M10</v>
          </cell>
          <cell r="AC6" t="str">
            <v>Móng trụ M10a</v>
          </cell>
          <cell r="AD6" t="str">
            <v>Móng trụ 10,5m BT đơn</v>
          </cell>
          <cell r="AE6" t="str">
            <v>Móng trụ 10,5m BT đôi</v>
          </cell>
          <cell r="AF6" t="str">
            <v>Bộ chằng xuống trụ 8,5m</v>
          </cell>
          <cell r="AG6" t="str">
            <v>Bộ chằng lệch trụ 8,5m</v>
          </cell>
          <cell r="AH6" t="str">
            <v>Bộ chằng xuống trụ 10,5m</v>
          </cell>
          <cell r="AI6" t="str">
            <v>Bộ chằng lệch trụ 10,5m</v>
          </cell>
          <cell r="AJ6" t="str">
            <v>Bộ móng neo cho chằng xuống</v>
          </cell>
          <cell r="AK6" t="str">
            <v>Bộ móng neo cho chằng lệch</v>
          </cell>
          <cell r="AL6" t="str">
            <v>Tiếp địa lặp lại trụ 8,5m</v>
          </cell>
          <cell r="AM6" t="str">
            <v>Tiếp địa lặp lại trụ 10,5m</v>
          </cell>
          <cell r="AN6" t="str">
            <v>Bộ Uclevis + Sứ ống chỉ</v>
          </cell>
          <cell r="AO6" t="str">
            <v>Rack 3 sứ + sứ ống chỉ</v>
          </cell>
          <cell r="AP6" t="str">
            <v>Rack 4 sứ + sứ ống chỉ</v>
          </cell>
          <cell r="AQ6" t="str">
            <v>Bulon 16x250+2rondel vuông</v>
          </cell>
          <cell r="AR6" t="str">
            <v>Bulon 16x300+2 rondel vuông</v>
          </cell>
          <cell r="AS6" t="str">
            <v>Bulon 16x350+2 rondel vuông</v>
          </cell>
          <cell r="AT6" t="str">
            <v>Bulon 16x400+2 rondel vuông</v>
          </cell>
          <cell r="AU6" t="str">
            <v>Bulon móc16x250 + rondel vuông</v>
          </cell>
          <cell r="AV6" t="str">
            <v>Bulon móc16x300 + rondel vuông</v>
          </cell>
          <cell r="AW6" t="str">
            <v>Bulon móc16x350 + rondel vuông</v>
          </cell>
          <cell r="AX6" t="str">
            <v>Bulon móc16x400 + rondel vuông</v>
          </cell>
          <cell r="AY6" t="str">
            <v>Ghíp nối IPC70-35</v>
          </cell>
          <cell r="AZ6" t="str">
            <v>Ghíp nối IPC95-35</v>
          </cell>
          <cell r="BA6" t="str">
            <v>Ghíp nối IPC120-35</v>
          </cell>
          <cell r="BB6" t="str">
            <v>Ghíp nối IPC150-35</v>
          </cell>
          <cell r="BC6" t="str">
            <v>Ghíp nối IPC120-120</v>
          </cell>
          <cell r="BD6" t="str">
            <v>Bịt đầu cáp 70</v>
          </cell>
          <cell r="BE6" t="str">
            <v>Bịt đầu cáp 95</v>
          </cell>
          <cell r="BF6" t="str">
            <v>Bịt đầu cáp 120</v>
          </cell>
          <cell r="BG6" t="str">
            <v>Bịt đầu cáp 150</v>
          </cell>
          <cell r="BH6" t="str">
            <v>Móc treo chữ A</v>
          </cell>
          <cell r="BI6" t="str">
            <v>Kẹp treo cáp ABC 70</v>
          </cell>
          <cell r="BJ6" t="str">
            <v>Kẹp treo cáp ABC 95</v>
          </cell>
          <cell r="BK6" t="str">
            <v>Kẹp treo cáp ABC 120</v>
          </cell>
          <cell r="BL6" t="str">
            <v>Kẹp treo cáp ABC 150</v>
          </cell>
          <cell r="BM6" t="str">
            <v>Kẹp ngừng cáp ABC 70</v>
          </cell>
          <cell r="BN6" t="str">
            <v>Kẹp ngừng cáp ABC 95</v>
          </cell>
          <cell r="BO6" t="str">
            <v>Kẹp ngừng cáp ABC 120</v>
          </cell>
          <cell r="BP6" t="str">
            <v>Kẹp ngừng cáp ABC 150</v>
          </cell>
          <cell r="BQ6" t="str">
            <v>Hộp phân phối 6 cực (trực tiếp)</v>
          </cell>
          <cell r="BR6" t="str">
            <v>Hộp phân phối 9 cực (trực tiếp)</v>
          </cell>
          <cell r="BS6" t="str">
            <v>Hộp bắt CB phân đoạn</v>
          </cell>
          <cell r="BT6" t="str">
            <v>Kẹp ép cỡ 70mm2</v>
          </cell>
          <cell r="BU6" t="str">
            <v>Kẹp ép cỡ 95mm2</v>
          </cell>
          <cell r="BV6" t="str">
            <v>Kẹp ép cỡ 120mm2</v>
          </cell>
          <cell r="BW6" t="str">
            <v>ATM 125A (trên trụ)</v>
          </cell>
          <cell r="BX6" t="str">
            <v>ATM 200A (trên trụ)</v>
          </cell>
          <cell r="BY6" t="str">
            <v>ATM 250A (trên trụ)</v>
          </cell>
          <cell r="BZ6" t="str">
            <v>ATM 125A (tại trạm)</v>
          </cell>
          <cell r="CA6" t="str">
            <v>ATM 200A (tại trạm)</v>
          </cell>
          <cell r="CB6" t="str">
            <v>ATM 250A (tại trạm)</v>
          </cell>
          <cell r="CC6" t="str">
            <v>GHI CHÚ</v>
          </cell>
        </row>
        <row r="7">
          <cell r="B7">
            <v>1</v>
          </cell>
          <cell r="C7" t="str">
            <v>NC lưới hạ thế sau TBA Thoại Hương 1</v>
          </cell>
        </row>
        <row r="18">
          <cell r="C18" t="str">
            <v>Cộng 1</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row>
        <row r="19">
          <cell r="B19">
            <v>2</v>
          </cell>
          <cell r="C19" t="str">
            <v>NC lưới hạ thế sau TBA Thoại Hương 2</v>
          </cell>
        </row>
        <row r="27">
          <cell r="C27" t="str">
            <v>Cộng 2</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row>
        <row r="28">
          <cell r="B28">
            <v>3</v>
          </cell>
          <cell r="C28" t="str">
            <v>NC lưới hạ thế sau TBA Lâm San 7A</v>
          </cell>
        </row>
        <row r="37">
          <cell r="C37" t="str">
            <v>Cộng 3</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row>
        <row r="39">
          <cell r="C39" t="str">
            <v>Tổng</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row>
      </sheetData>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_NC"/>
      <sheetName val="pp3p2m "/>
      <sheetName val="CP KS"/>
      <sheetName val="kl KS"/>
      <sheetName val="PPHTCS"/>
      <sheetName val="klHTDL"/>
      <sheetName val="ppht NC"/>
      <sheetName val="ppht"/>
      <sheetName val="pp1p"/>
      <sheetName val="pp3p1m"/>
      <sheetName val="TH khoiluong"/>
      <sheetName val="Thop KS"/>
      <sheetName val="Khao sat"/>
      <sheetName val="Tien lương"/>
      <sheetName val="PHUONG AN TH"/>
      <sheetName val="Bang ke KL cap ngam"/>
      <sheetName val="Klg TNHC"/>
      <sheetName val="Klg ThuHoi"/>
      <sheetName val="Klg Cap ngam "/>
      <sheetName val="KLg Đuong day"/>
      <sheetName val="kl3p1m"/>
      <sheetName val="PP KHAO SAT"/>
      <sheetName val="PP CAITAO"/>
      <sheetName val="kl1p"/>
      <sheetName val="kl"/>
      <sheetName val="Lai vay"/>
      <sheetName val="XDM TT 1P"/>
      <sheetName val="TH TBA"/>
      <sheetName val="thu hoi"/>
      <sheetName val="BK phần TBA thu hồi"/>
      <sheetName val="BB (2)"/>
      <sheetName val="Sheet1"/>
      <sheetName val="kl hoan cong"/>
      <sheetName val="BANG KL"/>
      <sheetName val="VT A cap sai (tham khảo)"/>
      <sheetName val="VT Acap moi"/>
      <sheetName val="nghiem thu VT"/>
      <sheetName val="nghiem thu VT LAN 1"/>
      <sheetName val="nghiem thu VT lan 2"/>
      <sheetName val="nghiem thu VT lan 3"/>
      <sheetName val="Nhập thừa"/>
      <sheetName val="THPS"/>
      <sheetName val="KL PS tang"/>
      <sheetName val="PS tang "/>
      <sheetName val="KL PS giam"/>
      <sheetName val="PS giam"/>
      <sheetName val="BB xu ly PS"/>
      <sheetName val="BB truoc thao go"/>
      <sheetName val="BB sau thao go"/>
      <sheetName val="bb danh gia"/>
      <sheetName val="ty trong"/>
      <sheetName val="de nghi nhap kho"/>
      <sheetName val="phan loai"/>
      <sheetName val="QT KL vt"/>
      <sheetName val="QT giá trị B cấp"/>
      <sheetName val="Sheet2"/>
    </sheetNames>
    <sheetDataSet>
      <sheetData sheetId="0">
        <row r="4">
          <cell r="CC4" t="str">
            <v>Tieáp ñòa laëp laïi (truï 8.4m)</v>
          </cell>
          <cell r="CD4" t="str">
            <v>Tieáp ñòa laëp laïi (truï 10.5m)</v>
          </cell>
          <cell r="CE4" t="str">
            <v>Tieáp ñòa truï recloser vaø TBA 1 pha</v>
          </cell>
          <cell r="CF4" t="str">
            <v>Tieáp ñòa laëp laïi truï 12m</v>
          </cell>
          <cell r="CG4" t="str">
            <v>Tieáp ñòa laëp laïi (truï 14m)</v>
          </cell>
          <cell r="CH4" t="str">
            <v>Tieáp ñòa laëp laïi (truï 20m)</v>
          </cell>
        </row>
        <row r="5">
          <cell r="N5" t="str">
            <v>BTLT 10.5HH</v>
          </cell>
          <cell r="O5" t="str">
            <v>BTLT 14HH</v>
          </cell>
          <cell r="P5" t="str">
            <v>BTLT 7.5HH</v>
          </cell>
          <cell r="Q5" t="str">
            <v>BTLT 8.4HH</v>
          </cell>
          <cell r="R5" t="str">
            <v>BTLT 7.5</v>
          </cell>
          <cell r="S5" t="str">
            <v>BTLT 8.4</v>
          </cell>
          <cell r="T5" t="str">
            <v>BTLT 10.5</v>
          </cell>
          <cell r="U5" t="str">
            <v xml:space="preserve">BTLT 12 </v>
          </cell>
          <cell r="V5" t="str">
            <v>BTLT 14</v>
          </cell>
          <cell r="W5" t="str">
            <v>BTLT 20</v>
          </cell>
          <cell r="X5" t="str">
            <v>M8a</v>
          </cell>
          <cell r="Y5" t="str">
            <v>M8BT-Ñoâi</v>
          </cell>
          <cell r="Z5" t="str">
            <v>M10a</v>
          </cell>
          <cell r="AA5" t="str">
            <v>M10aa</v>
          </cell>
          <cell r="AB5" t="str">
            <v>M10ba</v>
          </cell>
          <cell r="AC5" t="str">
            <v>M10bb</v>
          </cell>
          <cell r="AD5" t="str">
            <v>M10-2a</v>
          </cell>
          <cell r="AE5" t="str">
            <v>M10-2b</v>
          </cell>
          <cell r="AF5" t="str">
            <v>M10-2bn</v>
          </cell>
          <cell r="AG5" t="str">
            <v>M12a</v>
          </cell>
          <cell r="AH5" t="str">
            <v>M12b</v>
          </cell>
          <cell r="AI5" t="str">
            <v>M12aa</v>
          </cell>
          <cell r="AJ5" t="str">
            <v>M12ba</v>
          </cell>
          <cell r="AK5" t="str">
            <v>M12bb</v>
          </cell>
          <cell r="AL5" t="str">
            <v>M12-2a</v>
          </cell>
          <cell r="AM5" t="str">
            <v>M12-2b</v>
          </cell>
          <cell r="AN5" t="str">
            <v>M12-2bn</v>
          </cell>
          <cell r="AO5" t="str">
            <v>M12b-aa(hh)</v>
          </cell>
          <cell r="AP5" t="str">
            <v>M12b-2a(hh)</v>
          </cell>
          <cell r="AQ5" t="str">
            <v>M14a</v>
          </cell>
          <cell r="AR5" t="str">
            <v>M14b</v>
          </cell>
          <cell r="AS5" t="str">
            <v>M14aa</v>
          </cell>
          <cell r="AT5" t="str">
            <v>M14ba</v>
          </cell>
          <cell r="AU5" t="str">
            <v>M14bb</v>
          </cell>
          <cell r="AV5" t="str">
            <v>M14-2a</v>
          </cell>
          <cell r="AW5" t="str">
            <v>M14-2b</v>
          </cell>
          <cell r="AX5" t="str">
            <v>M14-2bn</v>
          </cell>
          <cell r="AY5" t="str">
            <v>M14-4b</v>
          </cell>
          <cell r="AZ5" t="str">
            <v>BTCL-14-500</v>
          </cell>
          <cell r="BA5" t="str">
            <v>M20-4b</v>
          </cell>
          <cell r="BB5" t="str">
            <v>CX10-B</v>
          </cell>
          <cell r="BC5" t="str">
            <v>CL10-B</v>
          </cell>
          <cell r="BD5" t="str">
            <v>CX-ht</v>
          </cell>
          <cell r="BE5" t="str">
            <v>CL-ht</v>
          </cell>
          <cell r="BF5" t="str">
            <v>CXX10-B</v>
          </cell>
          <cell r="BG5" t="str">
            <v>CX12-B</v>
          </cell>
          <cell r="BH5" t="str">
            <v>CL12-B</v>
          </cell>
          <cell r="BI5" t="str">
            <v>CXX12-B</v>
          </cell>
          <cell r="BJ5" t="str">
            <v>CX14-B</v>
          </cell>
          <cell r="BK5" t="str">
            <v>CL14-B</v>
          </cell>
          <cell r="BL5" t="str">
            <v>CXX14-B</v>
          </cell>
          <cell r="BM5" t="str">
            <v>CX20-B</v>
          </cell>
          <cell r="BN5" t="str">
            <v>CK-B</v>
          </cell>
          <cell r="BO5" t="str">
            <v>CKK-B</v>
          </cell>
          <cell r="BP5" t="str">
            <v>Khoaûng caùch</v>
          </cell>
          <cell r="BQ5" t="str">
            <v>NXX</v>
          </cell>
          <cell r="BR5" t="str">
            <v>NXL</v>
          </cell>
          <cell r="BS5" t="str">
            <v xml:space="preserve">MNX12-2 </v>
          </cell>
          <cell r="BT5" t="str">
            <v>MNL12-2</v>
          </cell>
          <cell r="BU5" t="str">
            <v xml:space="preserve">MNX12-4 </v>
          </cell>
          <cell r="BV5" t="str">
            <v xml:space="preserve">MNL12-4 </v>
          </cell>
          <cell r="BW5" t="str">
            <v xml:space="preserve">MNX15-4 </v>
          </cell>
          <cell r="BX5" t="str">
            <v>MNL15-4</v>
          </cell>
          <cell r="BY5" t="str">
            <v xml:space="preserve">MNX15-6 </v>
          </cell>
          <cell r="BZ5" t="str">
            <v xml:space="preserve">MNL15-6 </v>
          </cell>
          <cell r="CA5" t="str">
            <v xml:space="preserve">MNX18-6 </v>
          </cell>
          <cell r="CB5" t="str">
            <v xml:space="preserve">MNL18-6 </v>
          </cell>
          <cell r="CI5" t="str">
            <v>X-22Ñ</v>
          </cell>
          <cell r="CJ5" t="str">
            <v>X-22K</v>
          </cell>
          <cell r="CK5" t="str">
            <v>X-20ÑL2/3</v>
          </cell>
          <cell r="CL5" t="str">
            <v>X-20KL2/3</v>
          </cell>
          <cell r="CM5" t="str">
            <v>X-21ÑL</v>
          </cell>
          <cell r="CN5" t="str">
            <v>X-21KL</v>
          </cell>
          <cell r="CO5" t="str">
            <v>X-24K-2T</v>
          </cell>
          <cell r="CP5" t="str">
            <v>X-24K</v>
          </cell>
          <cell r="CQ5" t="str">
            <v>X-26ÑP</v>
          </cell>
          <cell r="CR5" t="str">
            <v>X-26KP</v>
          </cell>
          <cell r="CS5" t="str">
            <v>X-24KP</v>
          </cell>
          <cell r="CT5" t="str">
            <v>T24Ñ_FCO</v>
          </cell>
          <cell r="CU5" t="str">
            <v>X-8ÑL</v>
          </cell>
          <cell r="CV5" t="str">
            <v>X-8KL</v>
          </cell>
          <cell r="CW5" t="str">
            <v>X-24KP500</v>
          </cell>
          <cell r="CX5" t="str">
            <v>X-24KP1400</v>
          </cell>
          <cell r="CY5" t="str">
            <v>X-28KP</v>
          </cell>
          <cell r="CZ5" t="str">
            <v>X-38Ñ</v>
          </cell>
          <cell r="DA5" t="str">
            <v>X-42KP</v>
          </cell>
          <cell r="DB5" t="str">
            <v>G-740</v>
          </cell>
          <cell r="DC5" t="str">
            <v>G-20KP</v>
          </cell>
          <cell r="DD5" t="str">
            <v>G-23KP</v>
          </cell>
          <cell r="DE5" t="str">
            <v>CODE th-Þ240</v>
          </cell>
        </row>
        <row r="29">
          <cell r="N29">
            <v>0</v>
          </cell>
          <cell r="O29">
            <v>0</v>
          </cell>
          <cell r="P29">
            <v>0</v>
          </cell>
          <cell r="Q29">
            <v>0</v>
          </cell>
          <cell r="R29">
            <v>0</v>
          </cell>
          <cell r="S29">
            <v>0</v>
          </cell>
          <cell r="T29">
            <v>0</v>
          </cell>
          <cell r="U29">
            <v>0</v>
          </cell>
          <cell r="V29">
            <v>0</v>
          </cell>
          <cell r="W29">
            <v>0</v>
          </cell>
          <cell r="X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row>
        <row r="53">
          <cell r="N53">
            <v>0</v>
          </cell>
          <cell r="O53">
            <v>0</v>
          </cell>
          <cell r="P53">
            <v>0</v>
          </cell>
          <cell r="Q53">
            <v>0</v>
          </cell>
          <cell r="R53">
            <v>0</v>
          </cell>
          <cell r="S53">
            <v>0</v>
          </cell>
          <cell r="T53">
            <v>0</v>
          </cell>
          <cell r="U53">
            <v>0</v>
          </cell>
          <cell r="V53">
            <v>0</v>
          </cell>
          <cell r="W53">
            <v>0</v>
          </cell>
          <cell r="X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row>
        <row r="86">
          <cell r="N86">
            <v>0</v>
          </cell>
          <cell r="O86">
            <v>0</v>
          </cell>
          <cell r="P86">
            <v>0</v>
          </cell>
          <cell r="Q86">
            <v>0</v>
          </cell>
          <cell r="R86">
            <v>0</v>
          </cell>
          <cell r="S86">
            <v>0</v>
          </cell>
          <cell r="T86">
            <v>0</v>
          </cell>
          <cell r="U86">
            <v>0</v>
          </cell>
          <cell r="V86">
            <v>0</v>
          </cell>
          <cell r="W86">
            <v>0</v>
          </cell>
          <cell r="X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row>
        <row r="94">
          <cell r="N94">
            <v>0</v>
          </cell>
          <cell r="O94">
            <v>0</v>
          </cell>
          <cell r="P94">
            <v>0</v>
          </cell>
          <cell r="Q94">
            <v>0</v>
          </cell>
          <cell r="R94">
            <v>0</v>
          </cell>
          <cell r="S94">
            <v>0</v>
          </cell>
          <cell r="T94">
            <v>0</v>
          </cell>
          <cell r="U94">
            <v>0</v>
          </cell>
          <cell r="V94">
            <v>0</v>
          </cell>
          <cell r="W94">
            <v>0</v>
          </cell>
          <cell r="X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row>
        <row r="95">
          <cell r="N95">
            <v>0</v>
          </cell>
          <cell r="O95">
            <v>0</v>
          </cell>
          <cell r="P95">
            <v>0</v>
          </cell>
          <cell r="Q95">
            <v>0</v>
          </cell>
          <cell r="R95">
            <v>0</v>
          </cell>
          <cell r="S95">
            <v>0</v>
          </cell>
          <cell r="T95">
            <v>0</v>
          </cell>
          <cell r="U95">
            <v>0</v>
          </cell>
          <cell r="V95">
            <v>0</v>
          </cell>
          <cell r="W95">
            <v>0</v>
          </cell>
          <cell r="X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row>
        <row r="119">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row>
        <row r="131">
          <cell r="N131">
            <v>0</v>
          </cell>
          <cell r="O131">
            <v>0</v>
          </cell>
          <cell r="P131">
            <v>0</v>
          </cell>
          <cell r="Q131">
            <v>0</v>
          </cell>
          <cell r="R131">
            <v>0</v>
          </cell>
          <cell r="S131">
            <v>0</v>
          </cell>
          <cell r="T131">
            <v>0</v>
          </cell>
          <cell r="U131">
            <v>0</v>
          </cell>
          <cell r="V131">
            <v>0</v>
          </cell>
          <cell r="W131">
            <v>0</v>
          </cell>
          <cell r="X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row>
        <row r="139">
          <cell r="N139">
            <v>0</v>
          </cell>
          <cell r="O139">
            <v>0</v>
          </cell>
          <cell r="P139">
            <v>0</v>
          </cell>
          <cell r="Q139">
            <v>0</v>
          </cell>
          <cell r="R139">
            <v>0</v>
          </cell>
          <cell r="S139">
            <v>0</v>
          </cell>
          <cell r="T139">
            <v>0</v>
          </cell>
          <cell r="U139">
            <v>0</v>
          </cell>
          <cell r="V139">
            <v>0</v>
          </cell>
          <cell r="W139">
            <v>0</v>
          </cell>
          <cell r="X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v>0</v>
          </cell>
          <cell r="CL139">
            <v>0</v>
          </cell>
          <cell r="CM139">
            <v>0</v>
          </cell>
          <cell r="CN139">
            <v>0</v>
          </cell>
          <cell r="CO139">
            <v>0</v>
          </cell>
          <cell r="CP139">
            <v>0</v>
          </cell>
          <cell r="CQ139">
            <v>0</v>
          </cell>
          <cell r="CR139">
            <v>0</v>
          </cell>
          <cell r="CS139">
            <v>0</v>
          </cell>
          <cell r="CT139">
            <v>0</v>
          </cell>
          <cell r="CU139">
            <v>0</v>
          </cell>
          <cell r="CV139">
            <v>0</v>
          </cell>
          <cell r="CW139">
            <v>0</v>
          </cell>
          <cell r="CX139">
            <v>0</v>
          </cell>
          <cell r="CY139">
            <v>0</v>
          </cell>
          <cell r="CZ139">
            <v>0</v>
          </cell>
          <cell r="DA139">
            <v>0</v>
          </cell>
          <cell r="DB139">
            <v>0</v>
          </cell>
          <cell r="DC139">
            <v>0</v>
          </cell>
          <cell r="DD139">
            <v>0</v>
          </cell>
          <cell r="DE139">
            <v>0</v>
          </cell>
        </row>
        <row r="148">
          <cell r="N148">
            <v>0</v>
          </cell>
          <cell r="O148">
            <v>0</v>
          </cell>
          <cell r="P148">
            <v>0</v>
          </cell>
          <cell r="Q148">
            <v>0</v>
          </cell>
          <cell r="R148">
            <v>0</v>
          </cell>
          <cell r="S148">
            <v>0</v>
          </cell>
          <cell r="T148">
            <v>0</v>
          </cell>
          <cell r="U148">
            <v>0</v>
          </cell>
          <cell r="V148">
            <v>0</v>
          </cell>
          <cell r="W148">
            <v>0</v>
          </cell>
          <cell r="X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0</v>
          </cell>
          <cell r="CR148">
            <v>0</v>
          </cell>
          <cell r="CS148">
            <v>0</v>
          </cell>
          <cell r="CT148">
            <v>0</v>
          </cell>
          <cell r="CU148">
            <v>0</v>
          </cell>
          <cell r="CV148">
            <v>0</v>
          </cell>
          <cell r="CW148">
            <v>0</v>
          </cell>
          <cell r="CX148">
            <v>0</v>
          </cell>
          <cell r="CY148">
            <v>0</v>
          </cell>
          <cell r="CZ148">
            <v>0</v>
          </cell>
          <cell r="DA148">
            <v>0</v>
          </cell>
          <cell r="DB148">
            <v>0</v>
          </cell>
          <cell r="DC148">
            <v>0</v>
          </cell>
          <cell r="DD148">
            <v>0</v>
          </cell>
          <cell r="DE148">
            <v>0</v>
          </cell>
        </row>
        <row r="154">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R154">
            <v>0</v>
          </cell>
          <cell r="CS154">
            <v>0</v>
          </cell>
          <cell r="CT154">
            <v>0</v>
          </cell>
          <cell r="CU154">
            <v>0</v>
          </cell>
          <cell r="CV154">
            <v>0</v>
          </cell>
          <cell r="CW154">
            <v>0</v>
          </cell>
          <cell r="CX154">
            <v>0</v>
          </cell>
          <cell r="CY154">
            <v>0</v>
          </cell>
          <cell r="CZ154">
            <v>0</v>
          </cell>
          <cell r="DA154">
            <v>0</v>
          </cell>
          <cell r="DB154">
            <v>0</v>
          </cell>
          <cell r="DC154">
            <v>0</v>
          </cell>
          <cell r="DD154">
            <v>0</v>
          </cell>
          <cell r="DE154">
            <v>0</v>
          </cell>
        </row>
        <row r="163">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cell r="CQ163">
            <v>0</v>
          </cell>
          <cell r="CR163">
            <v>0</v>
          </cell>
          <cell r="CS163">
            <v>0</v>
          </cell>
          <cell r="CT163">
            <v>0</v>
          </cell>
          <cell r="CU163">
            <v>0</v>
          </cell>
          <cell r="CV163">
            <v>0</v>
          </cell>
          <cell r="CW163">
            <v>0</v>
          </cell>
          <cell r="CX163">
            <v>0</v>
          </cell>
          <cell r="CY163">
            <v>0</v>
          </cell>
          <cell r="CZ163">
            <v>0</v>
          </cell>
          <cell r="DA163">
            <v>0</v>
          </cell>
          <cell r="DB163">
            <v>0</v>
          </cell>
          <cell r="DC163">
            <v>0</v>
          </cell>
          <cell r="DD163">
            <v>0</v>
          </cell>
          <cell r="DE163">
            <v>0</v>
          </cell>
        </row>
        <row r="181">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0</v>
          </cell>
          <cell r="CX181">
            <v>0</v>
          </cell>
          <cell r="CY181">
            <v>0</v>
          </cell>
          <cell r="CZ181">
            <v>0</v>
          </cell>
          <cell r="DA181">
            <v>0</v>
          </cell>
          <cell r="DB181">
            <v>0</v>
          </cell>
          <cell r="DC181">
            <v>0</v>
          </cell>
          <cell r="DD181">
            <v>0</v>
          </cell>
          <cell r="DE181">
            <v>0</v>
          </cell>
        </row>
        <row r="182">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0</v>
          </cell>
          <cell r="CX182">
            <v>0</v>
          </cell>
          <cell r="CY182">
            <v>0</v>
          </cell>
          <cell r="CZ182">
            <v>0</v>
          </cell>
          <cell r="DA182">
            <v>0</v>
          </cell>
          <cell r="DB182">
            <v>0</v>
          </cell>
          <cell r="DC182">
            <v>0</v>
          </cell>
          <cell r="DD182">
            <v>0</v>
          </cell>
          <cell r="DE182">
            <v>0</v>
          </cell>
        </row>
        <row r="184">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cell r="CW184">
            <v>0</v>
          </cell>
          <cell r="CX184">
            <v>0</v>
          </cell>
          <cell r="CY184">
            <v>0</v>
          </cell>
          <cell r="CZ184">
            <v>0</v>
          </cell>
          <cell r="DA184">
            <v>0</v>
          </cell>
          <cell r="DB184">
            <v>0</v>
          </cell>
          <cell r="DC184">
            <v>0</v>
          </cell>
          <cell r="DD184">
            <v>0</v>
          </cell>
          <cell r="DE184">
            <v>0</v>
          </cell>
        </row>
      </sheetData>
      <sheetData sheetId="1">
        <row r="5">
          <cell r="BO5" t="str">
            <v>Tieáp ñòa laëp laïi (truï 12m)</v>
          </cell>
          <cell r="BP5" t="str">
            <v>Tieáp ñòa laëp laïi (truï 14m)</v>
          </cell>
          <cell r="BQ5" t="str">
            <v>Tieáp ñòa laëp laïi (truï 14m)</v>
          </cell>
          <cell r="BR5" t="str">
            <v>Tieáp ñòa laëp laïi (truï 20m)</v>
          </cell>
        </row>
        <row r="6">
          <cell r="I6" t="str">
            <v>BTLT 10.5</v>
          </cell>
          <cell r="J6" t="str">
            <v>BTLT 12</v>
          </cell>
          <cell r="K6" t="str">
            <v>BTLT 14</v>
          </cell>
          <cell r="L6" t="str">
            <v>BTLT 20</v>
          </cell>
          <cell r="M6" t="str">
            <v>M10a</v>
          </cell>
          <cell r="N6" t="str">
            <v>M10b</v>
          </cell>
          <cell r="O6" t="str">
            <v>M10aa</v>
          </cell>
          <cell r="P6" t="str">
            <v>M10ba</v>
          </cell>
          <cell r="Q6" t="str">
            <v>M10bb</v>
          </cell>
          <cell r="R6" t="str">
            <v>M10-2a</v>
          </cell>
          <cell r="S6" t="str">
            <v>M10-2b</v>
          </cell>
          <cell r="T6" t="str">
            <v>M10-2bn</v>
          </cell>
          <cell r="U6" t="str">
            <v>M12a</v>
          </cell>
          <cell r="V6" t="str">
            <v>M12b</v>
          </cell>
          <cell r="W6" t="str">
            <v>M12aa</v>
          </cell>
          <cell r="X6" t="str">
            <v>M12ba</v>
          </cell>
          <cell r="Y6" t="str">
            <v>M12bb</v>
          </cell>
          <cell r="Z6" t="str">
            <v>M12-2a</v>
          </cell>
          <cell r="AA6" t="str">
            <v>M12-2b</v>
          </cell>
          <cell r="AB6" t="str">
            <v>M12-2bn</v>
          </cell>
          <cell r="AC6" t="str">
            <v>M12b-2a(hh)</v>
          </cell>
          <cell r="AD6" t="str">
            <v>M14a</v>
          </cell>
          <cell r="AE6" t="str">
            <v>M14b</v>
          </cell>
          <cell r="AF6" t="str">
            <v>M14aa</v>
          </cell>
          <cell r="AG6" t="str">
            <v>M14ba</v>
          </cell>
          <cell r="AH6" t="str">
            <v>M14bb</v>
          </cell>
          <cell r="AI6" t="str">
            <v>M14-2a</v>
          </cell>
          <cell r="AJ6" t="str">
            <v>M14-2b</v>
          </cell>
          <cell r="AK6" t="str">
            <v>M14-2bn</v>
          </cell>
          <cell r="AL6" t="str">
            <v>M14-4b</v>
          </cell>
          <cell r="AM6" t="str">
            <v>BTCL-14-500</v>
          </cell>
          <cell r="AN6" t="str">
            <v>M20-4b</v>
          </cell>
          <cell r="AO6" t="str">
            <v>CX10-B</v>
          </cell>
          <cell r="AP6" t="str">
            <v>CL10-B</v>
          </cell>
          <cell r="AQ6" t="str">
            <v>CXX10-B</v>
          </cell>
          <cell r="AR6" t="str">
            <v>CX12-B</v>
          </cell>
          <cell r="AS6" t="str">
            <v>CL12-B</v>
          </cell>
          <cell r="AT6" t="str">
            <v>CXX12-B</v>
          </cell>
          <cell r="AU6" t="str">
            <v>CX14-B</v>
          </cell>
          <cell r="AV6" t="str">
            <v>CL14-B</v>
          </cell>
          <cell r="AW6" t="str">
            <v>CXX14-B</v>
          </cell>
          <cell r="AX6" t="str">
            <v>CX20-B</v>
          </cell>
          <cell r="AY6" t="str">
            <v>CK-B</v>
          </cell>
          <cell r="AZ6" t="str">
            <v>CKK-B</v>
          </cell>
          <cell r="BA6" t="str">
            <v>Khoaûng caùch</v>
          </cell>
          <cell r="BB6" t="str">
            <v>NXX</v>
          </cell>
          <cell r="BC6" t="str">
            <v xml:space="preserve">MNX12-2 </v>
          </cell>
          <cell r="BD6" t="str">
            <v>MNL12-2</v>
          </cell>
          <cell r="BE6" t="str">
            <v>MNX12-4</v>
          </cell>
          <cell r="BF6" t="str">
            <v xml:space="preserve">MNX12-4 </v>
          </cell>
          <cell r="BG6" t="str">
            <v xml:space="preserve">MNX12-4 </v>
          </cell>
          <cell r="BH6" t="str">
            <v xml:space="preserve">MNL12-4 </v>
          </cell>
          <cell r="BI6" t="str">
            <v xml:space="preserve">MNX15-4 </v>
          </cell>
          <cell r="BJ6" t="str">
            <v>MNL15-4</v>
          </cell>
          <cell r="BK6" t="str">
            <v xml:space="preserve">MNX15-6 </v>
          </cell>
          <cell r="BL6" t="str">
            <v xml:space="preserve">MNL15-6 </v>
          </cell>
          <cell r="BM6" t="str">
            <v xml:space="preserve">MNX18-6 </v>
          </cell>
          <cell r="BN6" t="str">
            <v xml:space="preserve">MNL18-6 </v>
          </cell>
          <cell r="BS6" t="str">
            <v>X-20Ñ</v>
          </cell>
          <cell r="BT6" t="str">
            <v>X-20K</v>
          </cell>
          <cell r="BU6" t="str">
            <v>X-24K-2T</v>
          </cell>
          <cell r="BV6" t="str">
            <v>X-24K</v>
          </cell>
          <cell r="BW6" t="str">
            <v>T24Ñ_FCO</v>
          </cell>
          <cell r="BX6" t="str">
            <v>X-8ÑL</v>
          </cell>
          <cell r="BY6" t="str">
            <v>X-8KL</v>
          </cell>
          <cell r="BZ6" t="str">
            <v>X-20ÑL</v>
          </cell>
          <cell r="CA6" t="str">
            <v>X-20KL</v>
          </cell>
          <cell r="CB6" t="str">
            <v>X-20ÑL2/3</v>
          </cell>
          <cell r="CC6" t="str">
            <v>X-20KL2/3</v>
          </cell>
          <cell r="CD6" t="str">
            <v>X-24ÑP</v>
          </cell>
          <cell r="CE6" t="str">
            <v>X-24KP</v>
          </cell>
          <cell r="CF6" t="str">
            <v>X-24KP500</v>
          </cell>
          <cell r="CG6" t="str">
            <v>X-38Ñ</v>
          </cell>
          <cell r="CH6" t="str">
            <v>X-28KP</v>
          </cell>
          <cell r="CI6" t="str">
            <v>X-42KP</v>
          </cell>
          <cell r="CJ6" t="str">
            <v>G-740</v>
          </cell>
          <cell r="CK6" t="str">
            <v>G-20KP</v>
          </cell>
          <cell r="CL6" t="str">
            <v>X-26Ñ</v>
          </cell>
          <cell r="CM6" t="str">
            <v>CODE th-Þ240</v>
          </cell>
        </row>
        <row r="8">
          <cell r="J8">
            <v>2</v>
          </cell>
          <cell r="U8">
            <v>2</v>
          </cell>
          <cell r="AT8">
            <v>2</v>
          </cell>
          <cell r="BC8">
            <v>2</v>
          </cell>
          <cell r="BO8">
            <v>1</v>
          </cell>
          <cell r="CE8">
            <v>2</v>
          </cell>
          <cell r="CK8">
            <v>1</v>
          </cell>
        </row>
        <row r="9">
          <cell r="J9">
            <v>1</v>
          </cell>
          <cell r="U9">
            <v>1</v>
          </cell>
          <cell r="BS9">
            <v>2</v>
          </cell>
        </row>
        <row r="10">
          <cell r="J10">
            <v>1</v>
          </cell>
          <cell r="U10">
            <v>1</v>
          </cell>
          <cell r="BS10">
            <v>2</v>
          </cell>
        </row>
        <row r="11">
          <cell r="J11">
            <v>1</v>
          </cell>
          <cell r="U11">
            <v>1</v>
          </cell>
          <cell r="BS11">
            <v>2</v>
          </cell>
        </row>
        <row r="12">
          <cell r="J12">
            <v>1</v>
          </cell>
          <cell r="U12">
            <v>1</v>
          </cell>
          <cell r="BO12">
            <v>1</v>
          </cell>
          <cell r="BS12">
            <v>2</v>
          </cell>
        </row>
        <row r="13">
          <cell r="J13">
            <v>1</v>
          </cell>
          <cell r="U13">
            <v>1</v>
          </cell>
          <cell r="BS13">
            <v>2</v>
          </cell>
        </row>
        <row r="14">
          <cell r="J14">
            <v>1</v>
          </cell>
          <cell r="U14">
            <v>1</v>
          </cell>
          <cell r="BS14">
            <v>2</v>
          </cell>
        </row>
        <row r="15">
          <cell r="J15">
            <v>1</v>
          </cell>
          <cell r="U15">
            <v>1</v>
          </cell>
          <cell r="BS15">
            <v>2</v>
          </cell>
        </row>
        <row r="16">
          <cell r="J16">
            <v>1</v>
          </cell>
          <cell r="U16">
            <v>1</v>
          </cell>
          <cell r="BO16">
            <v>1</v>
          </cell>
          <cell r="BS16">
            <v>2</v>
          </cell>
        </row>
        <row r="17">
          <cell r="J17">
            <v>2</v>
          </cell>
          <cell r="U17">
            <v>2</v>
          </cell>
          <cell r="AT17">
            <v>4</v>
          </cell>
          <cell r="BC17">
            <v>4</v>
          </cell>
          <cell r="CE17">
            <v>2</v>
          </cell>
          <cell r="CK17">
            <v>1</v>
          </cell>
        </row>
        <row r="18">
          <cell r="J18">
            <v>1</v>
          </cell>
          <cell r="U18">
            <v>1</v>
          </cell>
          <cell r="BS18">
            <v>2</v>
          </cell>
        </row>
        <row r="19">
          <cell r="J19">
            <v>1</v>
          </cell>
          <cell r="U19">
            <v>1</v>
          </cell>
          <cell r="BS19">
            <v>2</v>
          </cell>
        </row>
        <row r="20">
          <cell r="J20">
            <v>1</v>
          </cell>
          <cell r="U20">
            <v>1</v>
          </cell>
          <cell r="BO20">
            <v>1</v>
          </cell>
          <cell r="BS20">
            <v>2</v>
          </cell>
        </row>
        <row r="21">
          <cell r="J21">
            <v>1</v>
          </cell>
          <cell r="U21">
            <v>1</v>
          </cell>
          <cell r="BS21">
            <v>2</v>
          </cell>
        </row>
        <row r="22">
          <cell r="J22">
            <v>1</v>
          </cell>
          <cell r="U22">
            <v>1</v>
          </cell>
          <cell r="BS22">
            <v>2</v>
          </cell>
        </row>
        <row r="23">
          <cell r="J23">
            <v>1</v>
          </cell>
          <cell r="U23">
            <v>1</v>
          </cell>
          <cell r="BO23">
            <v>1</v>
          </cell>
          <cell r="BS23">
            <v>2</v>
          </cell>
        </row>
        <row r="24">
          <cell r="J24">
            <v>1</v>
          </cell>
          <cell r="U24">
            <v>1</v>
          </cell>
          <cell r="BS24">
            <v>2</v>
          </cell>
        </row>
        <row r="25">
          <cell r="J25">
            <v>1</v>
          </cell>
          <cell r="U25">
            <v>1</v>
          </cell>
          <cell r="BS25">
            <v>2</v>
          </cell>
        </row>
        <row r="26">
          <cell r="K26">
            <v>2</v>
          </cell>
          <cell r="AD26">
            <v>2</v>
          </cell>
          <cell r="AW26">
            <v>4</v>
          </cell>
          <cell r="BC26">
            <v>4</v>
          </cell>
          <cell r="BP26">
            <v>1</v>
          </cell>
          <cell r="CE26">
            <v>2</v>
          </cell>
          <cell r="CK26">
            <v>1</v>
          </cell>
        </row>
        <row r="27">
          <cell r="K27">
            <v>1</v>
          </cell>
          <cell r="AD27">
            <v>1</v>
          </cell>
          <cell r="BS27">
            <v>2</v>
          </cell>
        </row>
        <row r="28">
          <cell r="K28">
            <v>1</v>
          </cell>
          <cell r="AD28">
            <v>1</v>
          </cell>
          <cell r="BS28">
            <v>2</v>
          </cell>
        </row>
        <row r="29">
          <cell r="K29">
            <v>2</v>
          </cell>
          <cell r="AD29">
            <v>2</v>
          </cell>
          <cell r="AW29">
            <v>2</v>
          </cell>
          <cell r="BC29">
            <v>2</v>
          </cell>
          <cell r="BP29">
            <v>1</v>
          </cell>
          <cell r="CE29">
            <v>2</v>
          </cell>
          <cell r="CK29">
            <v>1</v>
          </cell>
        </row>
        <row r="30">
          <cell r="J30">
            <v>2</v>
          </cell>
          <cell r="U30">
            <v>2</v>
          </cell>
          <cell r="AT30">
            <v>2</v>
          </cell>
          <cell r="BC30">
            <v>2</v>
          </cell>
          <cell r="CE30">
            <v>2</v>
          </cell>
          <cell r="CK30">
            <v>1</v>
          </cell>
        </row>
        <row r="32">
          <cell r="J32">
            <v>2</v>
          </cell>
          <cell r="U32">
            <v>2</v>
          </cell>
          <cell r="AT32">
            <v>2</v>
          </cell>
          <cell r="BC32">
            <v>2</v>
          </cell>
          <cell r="BO32">
            <v>1</v>
          </cell>
          <cell r="CE32">
            <v>2</v>
          </cell>
          <cell r="CK32">
            <v>1</v>
          </cell>
        </row>
        <row r="33">
          <cell r="J33">
            <v>1</v>
          </cell>
          <cell r="U33">
            <v>1</v>
          </cell>
          <cell r="BS33">
            <v>2</v>
          </cell>
        </row>
        <row r="34">
          <cell r="J34">
            <v>1</v>
          </cell>
          <cell r="U34">
            <v>1</v>
          </cell>
          <cell r="BS34">
            <v>2</v>
          </cell>
        </row>
        <row r="35">
          <cell r="J35">
            <v>1</v>
          </cell>
          <cell r="U35">
            <v>1</v>
          </cell>
          <cell r="BS35">
            <v>2</v>
          </cell>
        </row>
        <row r="36">
          <cell r="J36">
            <v>1</v>
          </cell>
          <cell r="U36">
            <v>1</v>
          </cell>
          <cell r="BO36">
            <v>1</v>
          </cell>
          <cell r="BS36">
            <v>2</v>
          </cell>
        </row>
        <row r="37">
          <cell r="J37">
            <v>1</v>
          </cell>
          <cell r="U37">
            <v>1</v>
          </cell>
          <cell r="BS37">
            <v>2</v>
          </cell>
        </row>
        <row r="38">
          <cell r="J38">
            <v>1</v>
          </cell>
          <cell r="U38">
            <v>1</v>
          </cell>
          <cell r="BS38">
            <v>2</v>
          </cell>
        </row>
        <row r="39">
          <cell r="J39">
            <v>1</v>
          </cell>
          <cell r="U39">
            <v>1</v>
          </cell>
          <cell r="BS39">
            <v>2</v>
          </cell>
        </row>
        <row r="40">
          <cell r="J40">
            <v>1</v>
          </cell>
          <cell r="U40">
            <v>1</v>
          </cell>
          <cell r="BO40">
            <v>1</v>
          </cell>
          <cell r="BS40">
            <v>2</v>
          </cell>
        </row>
        <row r="41">
          <cell r="J41">
            <v>2</v>
          </cell>
          <cell r="U41">
            <v>2</v>
          </cell>
          <cell r="AT41">
            <v>4</v>
          </cell>
          <cell r="BC41">
            <v>4</v>
          </cell>
          <cell r="CE41">
            <v>2</v>
          </cell>
          <cell r="CK41">
            <v>1</v>
          </cell>
        </row>
        <row r="42">
          <cell r="J42">
            <v>1</v>
          </cell>
          <cell r="U42">
            <v>1</v>
          </cell>
          <cell r="BS42">
            <v>2</v>
          </cell>
        </row>
        <row r="43">
          <cell r="J43">
            <v>1</v>
          </cell>
          <cell r="U43">
            <v>1</v>
          </cell>
          <cell r="BS43">
            <v>2</v>
          </cell>
        </row>
        <row r="44">
          <cell r="J44">
            <v>1</v>
          </cell>
          <cell r="U44">
            <v>1</v>
          </cell>
          <cell r="BO44">
            <v>1</v>
          </cell>
          <cell r="BS44">
            <v>2</v>
          </cell>
        </row>
        <row r="45">
          <cell r="J45">
            <v>1</v>
          </cell>
          <cell r="U45">
            <v>1</v>
          </cell>
          <cell r="BS45">
            <v>2</v>
          </cell>
        </row>
        <row r="46">
          <cell r="J46">
            <v>1</v>
          </cell>
          <cell r="U46">
            <v>1</v>
          </cell>
          <cell r="BS46">
            <v>2</v>
          </cell>
        </row>
        <row r="47">
          <cell r="J47">
            <v>1</v>
          </cell>
          <cell r="U47">
            <v>1</v>
          </cell>
          <cell r="BO47">
            <v>1</v>
          </cell>
          <cell r="BS47">
            <v>2</v>
          </cell>
        </row>
        <row r="48">
          <cell r="J48">
            <v>1</v>
          </cell>
          <cell r="U48">
            <v>1</v>
          </cell>
          <cell r="BS48">
            <v>2</v>
          </cell>
        </row>
        <row r="49">
          <cell r="J49">
            <v>1</v>
          </cell>
          <cell r="U49">
            <v>1</v>
          </cell>
          <cell r="BS49">
            <v>2</v>
          </cell>
        </row>
        <row r="50">
          <cell r="K50">
            <v>2</v>
          </cell>
          <cell r="AD50">
            <v>2</v>
          </cell>
          <cell r="AW50">
            <v>4</v>
          </cell>
          <cell r="BC50">
            <v>4</v>
          </cell>
          <cell r="BP50">
            <v>1</v>
          </cell>
          <cell r="CE50">
            <v>2</v>
          </cell>
          <cell r="CK50">
            <v>1</v>
          </cell>
        </row>
        <row r="51">
          <cell r="K51">
            <v>1</v>
          </cell>
          <cell r="AD51">
            <v>1</v>
          </cell>
          <cell r="BS51">
            <v>2</v>
          </cell>
        </row>
        <row r="52">
          <cell r="K52">
            <v>1</v>
          </cell>
          <cell r="AD52">
            <v>1</v>
          </cell>
          <cell r="BS52">
            <v>2</v>
          </cell>
        </row>
        <row r="53">
          <cell r="K53">
            <v>2</v>
          </cell>
          <cell r="AD53">
            <v>2</v>
          </cell>
          <cell r="AW53">
            <v>2</v>
          </cell>
          <cell r="BC53">
            <v>2</v>
          </cell>
          <cell r="BP53">
            <v>1</v>
          </cell>
          <cell r="CE53">
            <v>2</v>
          </cell>
          <cell r="CK53">
            <v>1</v>
          </cell>
        </row>
        <row r="55">
          <cell r="J55">
            <v>2</v>
          </cell>
          <cell r="U55">
            <v>2</v>
          </cell>
          <cell r="AT55">
            <v>2</v>
          </cell>
          <cell r="BC55">
            <v>2</v>
          </cell>
          <cell r="BO55">
            <v>1</v>
          </cell>
          <cell r="CE55">
            <v>2</v>
          </cell>
          <cell r="CK55">
            <v>1</v>
          </cell>
        </row>
        <row r="56">
          <cell r="J56">
            <v>1</v>
          </cell>
          <cell r="U56">
            <v>1</v>
          </cell>
          <cell r="BS56">
            <v>2</v>
          </cell>
        </row>
        <row r="57">
          <cell r="J57">
            <v>1</v>
          </cell>
          <cell r="U57">
            <v>1</v>
          </cell>
          <cell r="BS57">
            <v>2</v>
          </cell>
        </row>
        <row r="58">
          <cell r="J58">
            <v>1</v>
          </cell>
          <cell r="U58">
            <v>1</v>
          </cell>
          <cell r="BS58">
            <v>2</v>
          </cell>
        </row>
        <row r="59">
          <cell r="J59">
            <v>1</v>
          </cell>
          <cell r="U59">
            <v>1</v>
          </cell>
          <cell r="BO59">
            <v>1</v>
          </cell>
          <cell r="BS59">
            <v>2</v>
          </cell>
        </row>
        <row r="60">
          <cell r="J60">
            <v>1</v>
          </cell>
          <cell r="U60">
            <v>1</v>
          </cell>
          <cell r="BS60">
            <v>2</v>
          </cell>
        </row>
        <row r="61">
          <cell r="J61">
            <v>2</v>
          </cell>
          <cell r="U61">
            <v>2</v>
          </cell>
          <cell r="AT61">
            <v>3</v>
          </cell>
          <cell r="BC61">
            <v>3</v>
          </cell>
          <cell r="CE61">
            <v>2</v>
          </cell>
          <cell r="CK61">
            <v>1</v>
          </cell>
        </row>
        <row r="62">
          <cell r="J62">
            <v>1</v>
          </cell>
          <cell r="U62">
            <v>1</v>
          </cell>
          <cell r="BS62">
            <v>2</v>
          </cell>
        </row>
        <row r="63">
          <cell r="J63">
            <v>1</v>
          </cell>
          <cell r="U63">
            <v>1</v>
          </cell>
          <cell r="AT63">
            <v>1</v>
          </cell>
          <cell r="BC63">
            <v>1</v>
          </cell>
          <cell r="BO63">
            <v>1</v>
          </cell>
          <cell r="BT63">
            <v>1</v>
          </cell>
        </row>
        <row r="64">
          <cell r="J64">
            <v>1</v>
          </cell>
          <cell r="U64">
            <v>1</v>
          </cell>
          <cell r="AT64">
            <v>2</v>
          </cell>
          <cell r="BC64">
            <v>2</v>
          </cell>
          <cell r="BV64">
            <v>4</v>
          </cell>
        </row>
        <row r="65">
          <cell r="J65">
            <v>1</v>
          </cell>
          <cell r="U65">
            <v>1</v>
          </cell>
          <cell r="BS65">
            <v>2</v>
          </cell>
        </row>
        <row r="66">
          <cell r="J66">
            <v>1</v>
          </cell>
          <cell r="U66">
            <v>1</v>
          </cell>
          <cell r="AT66">
            <v>1</v>
          </cell>
          <cell r="AZ66">
            <v>1</v>
          </cell>
          <cell r="BA66">
            <v>40</v>
          </cell>
          <cell r="BB66">
            <v>1</v>
          </cell>
          <cell r="BC66">
            <v>2</v>
          </cell>
          <cell r="BV66">
            <v>4</v>
          </cell>
        </row>
        <row r="67">
          <cell r="J67">
            <v>1</v>
          </cell>
          <cell r="U67">
            <v>1</v>
          </cell>
          <cell r="BO67">
            <v>1</v>
          </cell>
          <cell r="BS67">
            <v>2</v>
          </cell>
        </row>
        <row r="68">
          <cell r="J68">
            <v>1</v>
          </cell>
          <cell r="U68">
            <v>1</v>
          </cell>
          <cell r="AT68">
            <v>1</v>
          </cell>
          <cell r="BC68">
            <v>1</v>
          </cell>
          <cell r="BT68">
            <v>1</v>
          </cell>
        </row>
        <row r="69">
          <cell r="J69">
            <v>1</v>
          </cell>
          <cell r="U69">
            <v>1</v>
          </cell>
          <cell r="AT69">
            <v>1</v>
          </cell>
          <cell r="BC69">
            <v>1</v>
          </cell>
          <cell r="BT69">
            <v>1</v>
          </cell>
        </row>
        <row r="70">
          <cell r="J70">
            <v>1</v>
          </cell>
          <cell r="U70">
            <v>1</v>
          </cell>
          <cell r="BS70">
            <v>2</v>
          </cell>
        </row>
        <row r="71">
          <cell r="J71">
            <v>1</v>
          </cell>
          <cell r="U71">
            <v>1</v>
          </cell>
          <cell r="AT71">
            <v>1</v>
          </cell>
          <cell r="BC71">
            <v>1</v>
          </cell>
          <cell r="BO71">
            <v>1</v>
          </cell>
          <cell r="BT71">
            <v>1</v>
          </cell>
        </row>
        <row r="72">
          <cell r="J72">
            <v>1</v>
          </cell>
          <cell r="U72">
            <v>1</v>
          </cell>
          <cell r="AT72">
            <v>1</v>
          </cell>
          <cell r="BC72">
            <v>1</v>
          </cell>
          <cell r="BT72">
            <v>1</v>
          </cell>
        </row>
        <row r="73">
          <cell r="J73">
            <v>1</v>
          </cell>
          <cell r="U73">
            <v>1</v>
          </cell>
          <cell r="BS73">
            <v>2</v>
          </cell>
        </row>
        <row r="74">
          <cell r="J74">
            <v>1</v>
          </cell>
          <cell r="U74">
            <v>1</v>
          </cell>
          <cell r="BS74">
            <v>2</v>
          </cell>
        </row>
        <row r="75">
          <cell r="J75">
            <v>1</v>
          </cell>
          <cell r="U75">
            <v>1</v>
          </cell>
          <cell r="BO75">
            <v>1</v>
          </cell>
          <cell r="BS75">
            <v>2</v>
          </cell>
        </row>
        <row r="76">
          <cell r="J76">
            <v>1</v>
          </cell>
          <cell r="U76">
            <v>1</v>
          </cell>
          <cell r="AT76">
            <v>1</v>
          </cell>
          <cell r="BC76">
            <v>1</v>
          </cell>
          <cell r="BT76">
            <v>1</v>
          </cell>
        </row>
        <row r="77">
          <cell r="J77">
            <v>1</v>
          </cell>
          <cell r="U77">
            <v>1</v>
          </cell>
          <cell r="AT77">
            <v>1</v>
          </cell>
          <cell r="BC77">
            <v>1</v>
          </cell>
          <cell r="BT77">
            <v>1</v>
          </cell>
        </row>
        <row r="78">
          <cell r="J78">
            <v>1</v>
          </cell>
          <cell r="U78">
            <v>1</v>
          </cell>
          <cell r="AT78">
            <v>1</v>
          </cell>
          <cell r="BC78">
            <v>1</v>
          </cell>
          <cell r="BT78">
            <v>1</v>
          </cell>
        </row>
        <row r="79">
          <cell r="J79">
            <v>1</v>
          </cell>
          <cell r="U79">
            <v>1</v>
          </cell>
          <cell r="AT79">
            <v>1</v>
          </cell>
          <cell r="BC79">
            <v>1</v>
          </cell>
          <cell r="BT79">
            <v>1</v>
          </cell>
        </row>
        <row r="80">
          <cell r="J80">
            <v>2</v>
          </cell>
          <cell r="U80">
            <v>2</v>
          </cell>
          <cell r="AT80">
            <v>2</v>
          </cell>
          <cell r="BC80">
            <v>2</v>
          </cell>
          <cell r="BO80">
            <v>1</v>
          </cell>
          <cell r="BS80">
            <v>2</v>
          </cell>
          <cell r="CE80">
            <v>2</v>
          </cell>
          <cell r="CK80">
            <v>1</v>
          </cell>
        </row>
      </sheetData>
      <sheetData sheetId="2" refreshError="1"/>
      <sheetData sheetId="3" refreshError="1"/>
      <sheetData sheetId="4">
        <row r="4">
          <cell r="AE4" t="str">
            <v>Tieáp ñòa laëp laïi (truï 7.5m)</v>
          </cell>
          <cell r="AF4" t="str">
            <v>Tieáp ñòa laëp laïi (truï 8.4m)</v>
          </cell>
          <cell r="AG4" t="str">
            <v>Tieáp ñòa laëp laïi (truï 10.5m)</v>
          </cell>
          <cell r="AH4" t="str">
            <v>Tieáp ñòa laëp laïi (truï 12m)</v>
          </cell>
        </row>
        <row r="5">
          <cell r="M5" t="str">
            <v>BTLT 12 HH</v>
          </cell>
          <cell r="N5" t="str">
            <v>BTLT 8,4 HH</v>
          </cell>
          <cell r="O5" t="str">
            <v>BTLT 7.5</v>
          </cell>
          <cell r="P5" t="str">
            <v>BTLT 8.4</v>
          </cell>
          <cell r="Q5" t="str">
            <v>BTLT 10.5</v>
          </cell>
          <cell r="R5" t="str">
            <v>M7</v>
          </cell>
          <cell r="S5" t="str">
            <v>M8</v>
          </cell>
          <cell r="T5" t="str">
            <v>M8a</v>
          </cell>
          <cell r="U5" t="str">
            <v>M8b</v>
          </cell>
          <cell r="V5" t="str">
            <v>M8BT Ñôn</v>
          </cell>
          <cell r="W5" t="str">
            <v>M8BT Ñoâi</v>
          </cell>
          <cell r="X5" t="str">
            <v>M10a</v>
          </cell>
          <cell r="Y5" t="str">
            <v>M10b</v>
          </cell>
        </row>
        <row r="35">
          <cell r="M35">
            <v>0</v>
          </cell>
          <cell r="P35">
            <v>0</v>
          </cell>
          <cell r="Q35">
            <v>0</v>
          </cell>
          <cell r="R35">
            <v>0</v>
          </cell>
          <cell r="S35">
            <v>0</v>
          </cell>
          <cell r="T35">
            <v>0</v>
          </cell>
          <cell r="U35">
            <v>0</v>
          </cell>
          <cell r="V35">
            <v>0</v>
          </cell>
          <cell r="W35">
            <v>0</v>
          </cell>
          <cell r="X35">
            <v>0</v>
          </cell>
          <cell r="Y35">
            <v>0</v>
          </cell>
          <cell r="AE35">
            <v>0</v>
          </cell>
          <cell r="AF35">
            <v>0</v>
          </cell>
          <cell r="AG35">
            <v>0</v>
          </cell>
          <cell r="AH35">
            <v>0</v>
          </cell>
        </row>
        <row r="67">
          <cell r="M67">
            <v>0</v>
          </cell>
          <cell r="P67">
            <v>0</v>
          </cell>
          <cell r="Q67">
            <v>0</v>
          </cell>
          <cell r="R67">
            <v>0</v>
          </cell>
          <cell r="S67">
            <v>0</v>
          </cell>
          <cell r="T67">
            <v>0</v>
          </cell>
          <cell r="U67">
            <v>0</v>
          </cell>
          <cell r="V67">
            <v>0</v>
          </cell>
          <cell r="W67">
            <v>0</v>
          </cell>
          <cell r="X67">
            <v>0</v>
          </cell>
          <cell r="Y67">
            <v>0</v>
          </cell>
          <cell r="AE67">
            <v>0</v>
          </cell>
          <cell r="AF67">
            <v>0</v>
          </cell>
          <cell r="AG67">
            <v>0</v>
          </cell>
          <cell r="AH67">
            <v>0</v>
          </cell>
        </row>
        <row r="69">
          <cell r="M69">
            <v>0</v>
          </cell>
          <cell r="N69">
            <v>0</v>
          </cell>
          <cell r="O69">
            <v>0</v>
          </cell>
          <cell r="P69">
            <v>0</v>
          </cell>
          <cell r="Q69">
            <v>0</v>
          </cell>
          <cell r="R69">
            <v>0</v>
          </cell>
          <cell r="S69">
            <v>0</v>
          </cell>
          <cell r="T69">
            <v>0</v>
          </cell>
          <cell r="U69">
            <v>0</v>
          </cell>
          <cell r="V69">
            <v>0</v>
          </cell>
          <cell r="W69">
            <v>0</v>
          </cell>
          <cell r="X69">
            <v>0</v>
          </cell>
          <cell r="Y69">
            <v>0</v>
          </cell>
          <cell r="AE69">
            <v>0</v>
          </cell>
          <cell r="AF69">
            <v>0</v>
          </cell>
          <cell r="AG69">
            <v>0</v>
          </cell>
          <cell r="AH69">
            <v>0</v>
          </cell>
        </row>
      </sheetData>
      <sheetData sheetId="5" refreshError="1"/>
      <sheetData sheetId="6" refreshError="1"/>
      <sheetData sheetId="7">
        <row r="5">
          <cell r="BT5" t="str">
            <v>Tieáp ñòa laëp laïi (truï 7.5m)</v>
          </cell>
          <cell r="BU5" t="str">
            <v>Tieáp ñòa tuû phaân phoái haï theá</v>
          </cell>
          <cell r="BV5" t="str">
            <v>Tieáp ñòa laëp laïi caùp ABC</v>
          </cell>
          <cell r="BW5" t="str">
            <v>Tieáp ñòa laëp laïi (truï 7.5m)</v>
          </cell>
          <cell r="BX5" t="str">
            <v>Tieáp ñòa laëp laïi (truï 10.5m)</v>
          </cell>
        </row>
        <row r="6">
          <cell r="S6" t="str">
            <v>BTLT 7.5</v>
          </cell>
          <cell r="T6" t="str">
            <v>BTLT 8.4</v>
          </cell>
          <cell r="U6" t="str">
            <v>BTLT 8.4TD</v>
          </cell>
          <cell r="V6" t="str">
            <v>BTLT 10.5</v>
          </cell>
          <cell r="W6" t="str">
            <v>BTLT 12</v>
          </cell>
          <cell r="X6" t="str">
            <v>M7</v>
          </cell>
          <cell r="Y6" t="str">
            <v>M8</v>
          </cell>
          <cell r="Z6" t="str">
            <v>M7b</v>
          </cell>
          <cell r="AA6" t="str">
            <v>M7a</v>
          </cell>
          <cell r="AB6" t="str">
            <v>M8a</v>
          </cell>
          <cell r="AC6" t="str">
            <v>M8b</v>
          </cell>
          <cell r="AD6" t="str">
            <v>M7BT Ñôn</v>
          </cell>
          <cell r="AE6" t="str">
            <v>M8BT Ñôn</v>
          </cell>
          <cell r="AF6" t="str">
            <v>M8BT Ñoâi</v>
          </cell>
          <cell r="AG6" t="str">
            <v>M8aa</v>
          </cell>
          <cell r="AH6" t="str">
            <v>M8ba</v>
          </cell>
          <cell r="AI6" t="str">
            <v>M8bb</v>
          </cell>
          <cell r="AJ6" t="str">
            <v>M8-2a</v>
          </cell>
          <cell r="AK6" t="str">
            <v>M10a</v>
          </cell>
          <cell r="AL6" t="str">
            <v>M10b</v>
          </cell>
          <cell r="AM6" t="str">
            <v>M10aa</v>
          </cell>
          <cell r="AN6" t="str">
            <v>M10ba</v>
          </cell>
          <cell r="AO6" t="str">
            <v>M10bb</v>
          </cell>
          <cell r="AP6" t="str">
            <v>M10-2a</v>
          </cell>
          <cell r="AQ6" t="str">
            <v>M10-2b</v>
          </cell>
          <cell r="AR6" t="str">
            <v>M10-2bn</v>
          </cell>
          <cell r="AS6" t="str">
            <v>M12a</v>
          </cell>
          <cell r="AT6" t="str">
            <v>M12bt ñoâi</v>
          </cell>
          <cell r="AU6" t="str">
            <v>M12b</v>
          </cell>
          <cell r="AV6" t="str">
            <v>M12aa</v>
          </cell>
          <cell r="AW6" t="str">
            <v>M12ba</v>
          </cell>
          <cell r="AX6" t="str">
            <v>M12bb</v>
          </cell>
          <cell r="AY6" t="str">
            <v>MBETON</v>
          </cell>
          <cell r="AZ6" t="str">
            <v>M12-2bn</v>
          </cell>
          <cell r="BA6" t="str">
            <v>CX-ht</v>
          </cell>
          <cell r="BB6" t="str">
            <v>CL-ht</v>
          </cell>
          <cell r="BC6" t="str">
            <v>CX10-B</v>
          </cell>
          <cell r="BD6" t="str">
            <v>CL10-B</v>
          </cell>
          <cell r="BE6" t="str">
            <v>CX12-B</v>
          </cell>
          <cell r="BF6" t="str">
            <v>CL12-B</v>
          </cell>
          <cell r="BG6" t="str">
            <v>CK-B</v>
          </cell>
          <cell r="BH6" t="str">
            <v>CKK-B</v>
          </cell>
          <cell r="BI6" t="str">
            <v>KHOAÛNG CAÙCH</v>
          </cell>
          <cell r="BJ6" t="str">
            <v>NXX</v>
          </cell>
          <cell r="BK6" t="str">
            <v>NXL</v>
          </cell>
          <cell r="BL6" t="str">
            <v xml:space="preserve">MNX12-2 </v>
          </cell>
          <cell r="BM6" t="str">
            <v>MNL12-2</v>
          </cell>
          <cell r="BN6" t="str">
            <v xml:space="preserve">MNX12-4 </v>
          </cell>
          <cell r="BO6" t="str">
            <v xml:space="preserve">MNL12-4 </v>
          </cell>
          <cell r="BP6" t="str">
            <v xml:space="preserve">MNX15-4 </v>
          </cell>
          <cell r="BQ6" t="str">
            <v>MNL15-4</v>
          </cell>
          <cell r="BR6" t="str">
            <v xml:space="preserve">MNX15-6 </v>
          </cell>
          <cell r="BS6" t="str">
            <v xml:space="preserve">MNL15-6 </v>
          </cell>
        </row>
        <row r="9">
          <cell r="BV9">
            <v>1</v>
          </cell>
        </row>
        <row r="15">
          <cell r="BV15">
            <v>1</v>
          </cell>
        </row>
        <row r="16">
          <cell r="BV16">
            <v>0</v>
          </cell>
        </row>
        <row r="23">
          <cell r="W23">
            <v>2</v>
          </cell>
          <cell r="AT23">
            <v>1</v>
          </cell>
        </row>
        <row r="26">
          <cell r="BV26">
            <v>1</v>
          </cell>
        </row>
        <row r="30">
          <cell r="BV30">
            <v>0</v>
          </cell>
        </row>
        <row r="35">
          <cell r="W35">
            <v>2</v>
          </cell>
          <cell r="AT35">
            <v>1</v>
          </cell>
        </row>
        <row r="36">
          <cell r="T36">
            <v>1</v>
          </cell>
          <cell r="Y36">
            <v>1</v>
          </cell>
        </row>
        <row r="40">
          <cell r="BV40">
            <v>1</v>
          </cell>
        </row>
        <row r="46">
          <cell r="BV46">
            <v>1</v>
          </cell>
        </row>
        <row r="50">
          <cell r="BV50">
            <v>1</v>
          </cell>
        </row>
        <row r="61">
          <cell r="S61">
            <v>0</v>
          </cell>
          <cell r="T61">
            <v>1</v>
          </cell>
          <cell r="U61">
            <v>0</v>
          </cell>
          <cell r="V61">
            <v>0</v>
          </cell>
          <cell r="W61">
            <v>4</v>
          </cell>
          <cell r="X61">
            <v>0</v>
          </cell>
          <cell r="Y61">
            <v>1</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2</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6</v>
          </cell>
          <cell r="BW61">
            <v>0</v>
          </cell>
          <cell r="BX61">
            <v>0</v>
          </cell>
        </row>
        <row r="63">
          <cell r="BV63">
            <v>1</v>
          </cell>
        </row>
        <row r="70">
          <cell r="BV70">
            <v>1</v>
          </cell>
        </row>
        <row r="77">
          <cell r="W77">
            <v>2</v>
          </cell>
          <cell r="AT77">
            <v>1</v>
          </cell>
        </row>
        <row r="82">
          <cell r="BV82">
            <v>1</v>
          </cell>
        </row>
        <row r="86">
          <cell r="BV86">
            <v>1</v>
          </cell>
        </row>
        <row r="89">
          <cell r="S89">
            <v>0</v>
          </cell>
          <cell r="T89">
            <v>0</v>
          </cell>
          <cell r="U89">
            <v>0</v>
          </cell>
          <cell r="V89">
            <v>0</v>
          </cell>
          <cell r="W89">
            <v>2</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1</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4</v>
          </cell>
          <cell r="BW89">
            <v>0</v>
          </cell>
          <cell r="BX89">
            <v>0</v>
          </cell>
        </row>
        <row r="91">
          <cell r="BV91">
            <v>1</v>
          </cell>
        </row>
        <row r="92">
          <cell r="S92">
            <v>1</v>
          </cell>
          <cell r="X92">
            <v>1</v>
          </cell>
        </row>
        <row r="94">
          <cell r="S94">
            <v>1</v>
          </cell>
          <cell r="X94">
            <v>1</v>
          </cell>
        </row>
        <row r="98">
          <cell r="S98">
            <v>1</v>
          </cell>
          <cell r="X98">
            <v>1</v>
          </cell>
          <cell r="BV98">
            <v>1</v>
          </cell>
        </row>
        <row r="105">
          <cell r="W105">
            <v>2</v>
          </cell>
          <cell r="AT105">
            <v>1</v>
          </cell>
        </row>
        <row r="113">
          <cell r="BV113">
            <v>1</v>
          </cell>
        </row>
        <row r="117">
          <cell r="BV117">
            <v>1</v>
          </cell>
        </row>
        <row r="121">
          <cell r="BV121">
            <v>1</v>
          </cell>
        </row>
        <row r="123">
          <cell r="S123">
            <v>3</v>
          </cell>
          <cell r="T123">
            <v>0</v>
          </cell>
          <cell r="U123">
            <v>0</v>
          </cell>
          <cell r="V123">
            <v>0</v>
          </cell>
          <cell r="W123">
            <v>2</v>
          </cell>
          <cell r="X123">
            <v>3</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1</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5</v>
          </cell>
          <cell r="BW123">
            <v>0</v>
          </cell>
          <cell r="BX123">
            <v>0</v>
          </cell>
        </row>
        <row r="125">
          <cell r="BV125">
            <v>1</v>
          </cell>
        </row>
        <row r="131">
          <cell r="BV131">
            <v>1</v>
          </cell>
        </row>
        <row r="139">
          <cell r="W139">
            <v>2</v>
          </cell>
          <cell r="AT139">
            <v>1</v>
          </cell>
        </row>
        <row r="142">
          <cell r="BV142">
            <v>1</v>
          </cell>
        </row>
        <row r="146">
          <cell r="BV146">
            <v>1</v>
          </cell>
        </row>
        <row r="150">
          <cell r="S150">
            <v>0</v>
          </cell>
          <cell r="T150">
            <v>0</v>
          </cell>
          <cell r="U150">
            <v>0</v>
          </cell>
          <cell r="V150">
            <v>0</v>
          </cell>
          <cell r="W150">
            <v>2</v>
          </cell>
          <cell r="X150">
            <v>0</v>
          </cell>
          <cell r="Y150">
            <v>0</v>
          </cell>
          <cell r="Z150">
            <v>0</v>
          </cell>
          <cell r="AA150">
            <v>0</v>
          </cell>
          <cell r="AB150">
            <v>0</v>
          </cell>
          <cell r="AC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1</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4</v>
          </cell>
          <cell r="BW150">
            <v>0</v>
          </cell>
          <cell r="BX150">
            <v>0</v>
          </cell>
        </row>
        <row r="153">
          <cell r="BV153">
            <v>1</v>
          </cell>
        </row>
        <row r="156">
          <cell r="S156">
            <v>1</v>
          </cell>
          <cell r="X156">
            <v>1</v>
          </cell>
        </row>
        <row r="158">
          <cell r="S158">
            <v>1</v>
          </cell>
          <cell r="X158">
            <v>1</v>
          </cell>
        </row>
        <row r="160">
          <cell r="BV160">
            <v>1</v>
          </cell>
        </row>
        <row r="165">
          <cell r="W165">
            <v>2</v>
          </cell>
          <cell r="AT165">
            <v>1</v>
          </cell>
        </row>
        <row r="170">
          <cell r="BV170">
            <v>1</v>
          </cell>
        </row>
        <row r="172">
          <cell r="S172">
            <v>1</v>
          </cell>
          <cell r="X172">
            <v>1</v>
          </cell>
        </row>
        <row r="174">
          <cell r="S174">
            <v>1</v>
          </cell>
          <cell r="X174">
            <v>1</v>
          </cell>
        </row>
        <row r="176">
          <cell r="S176">
            <v>1</v>
          </cell>
          <cell r="X176">
            <v>1</v>
          </cell>
        </row>
        <row r="178">
          <cell r="BV178">
            <v>1</v>
          </cell>
        </row>
        <row r="183">
          <cell r="BV183">
            <v>1</v>
          </cell>
        </row>
        <row r="190">
          <cell r="BV190">
            <v>1</v>
          </cell>
        </row>
        <row r="192">
          <cell r="BV192">
            <v>1</v>
          </cell>
        </row>
        <row r="195">
          <cell r="BV195">
            <v>1</v>
          </cell>
        </row>
        <row r="200">
          <cell r="S200">
            <v>5</v>
          </cell>
          <cell r="T200">
            <v>0</v>
          </cell>
          <cell r="U200">
            <v>0</v>
          </cell>
          <cell r="V200">
            <v>0</v>
          </cell>
          <cell r="W200">
            <v>2</v>
          </cell>
          <cell r="X200">
            <v>5</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1</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8</v>
          </cell>
          <cell r="BW200">
            <v>0</v>
          </cell>
          <cell r="BX200">
            <v>0</v>
          </cell>
        </row>
        <row r="202">
          <cell r="T202">
            <v>1</v>
          </cell>
          <cell r="Y202">
            <v>1</v>
          </cell>
          <cell r="BA202">
            <v>1</v>
          </cell>
          <cell r="BJ202">
            <v>1</v>
          </cell>
          <cell r="BV202">
            <v>1</v>
          </cell>
        </row>
        <row r="203">
          <cell r="T203">
            <v>1</v>
          </cell>
          <cell r="Y203">
            <v>1</v>
          </cell>
        </row>
        <row r="204">
          <cell r="T204">
            <v>1</v>
          </cell>
          <cell r="Y204">
            <v>1</v>
          </cell>
        </row>
        <row r="207">
          <cell r="BV207">
            <v>1</v>
          </cell>
        </row>
        <row r="211">
          <cell r="BV211">
            <v>1</v>
          </cell>
        </row>
        <row r="221">
          <cell r="BV221">
            <v>1</v>
          </cell>
        </row>
        <row r="235">
          <cell r="BV235">
            <v>1</v>
          </cell>
        </row>
        <row r="244">
          <cell r="BV244">
            <v>1</v>
          </cell>
        </row>
        <row r="254">
          <cell r="S254">
            <v>0</v>
          </cell>
          <cell r="T254">
            <v>3</v>
          </cell>
          <cell r="U254">
            <v>0</v>
          </cell>
          <cell r="V254">
            <v>0</v>
          </cell>
          <cell r="W254">
            <v>0</v>
          </cell>
          <cell r="X254">
            <v>0</v>
          </cell>
          <cell r="Y254">
            <v>3</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AY254">
            <v>0</v>
          </cell>
          <cell r="AZ254">
            <v>0</v>
          </cell>
          <cell r="BA254">
            <v>1</v>
          </cell>
          <cell r="BB254">
            <v>0</v>
          </cell>
          <cell r="BC254">
            <v>0</v>
          </cell>
          <cell r="BD254">
            <v>0</v>
          </cell>
          <cell r="BE254">
            <v>0</v>
          </cell>
          <cell r="BF254">
            <v>0</v>
          </cell>
          <cell r="BG254">
            <v>0</v>
          </cell>
          <cell r="BH254">
            <v>0</v>
          </cell>
          <cell r="BI254">
            <v>0</v>
          </cell>
          <cell r="BJ254">
            <v>1</v>
          </cell>
          <cell r="BK254">
            <v>0</v>
          </cell>
          <cell r="BL254">
            <v>0</v>
          </cell>
          <cell r="BM254">
            <v>0</v>
          </cell>
          <cell r="BN254">
            <v>0</v>
          </cell>
          <cell r="BO254">
            <v>0</v>
          </cell>
          <cell r="BP254">
            <v>0</v>
          </cell>
          <cell r="BQ254">
            <v>0</v>
          </cell>
          <cell r="BR254">
            <v>0</v>
          </cell>
          <cell r="BS254">
            <v>0</v>
          </cell>
          <cell r="BT254">
            <v>0</v>
          </cell>
          <cell r="BU254">
            <v>0</v>
          </cell>
          <cell r="BV254">
            <v>6</v>
          </cell>
          <cell r="BW254">
            <v>0</v>
          </cell>
          <cell r="BX254">
            <v>0</v>
          </cell>
        </row>
        <row r="257">
          <cell r="BV257">
            <v>1</v>
          </cell>
        </row>
        <row r="261">
          <cell r="BV261">
            <v>1</v>
          </cell>
        </row>
        <row r="266">
          <cell r="W266">
            <v>2</v>
          </cell>
          <cell r="AT266">
            <v>1</v>
          </cell>
        </row>
        <row r="273">
          <cell r="BV273">
            <v>1</v>
          </cell>
        </row>
        <row r="275">
          <cell r="BV275">
            <v>1</v>
          </cell>
        </row>
        <row r="281">
          <cell r="T281">
            <v>2</v>
          </cell>
          <cell r="AF281">
            <v>1</v>
          </cell>
        </row>
        <row r="283">
          <cell r="T283">
            <v>1</v>
          </cell>
          <cell r="Y283">
            <v>1</v>
          </cell>
        </row>
        <row r="284">
          <cell r="BV284">
            <v>1</v>
          </cell>
        </row>
        <row r="285">
          <cell r="T285">
            <v>1</v>
          </cell>
          <cell r="Y285">
            <v>1</v>
          </cell>
        </row>
        <row r="287">
          <cell r="T287">
            <v>1</v>
          </cell>
          <cell r="Y287">
            <v>1</v>
          </cell>
        </row>
        <row r="289">
          <cell r="T289">
            <v>1</v>
          </cell>
          <cell r="Y289">
            <v>1</v>
          </cell>
        </row>
        <row r="290">
          <cell r="BV290">
            <v>1</v>
          </cell>
        </row>
        <row r="291">
          <cell r="T291">
            <v>1</v>
          </cell>
          <cell r="Y291">
            <v>1</v>
          </cell>
        </row>
        <row r="293">
          <cell r="T293">
            <v>2</v>
          </cell>
          <cell r="AF293">
            <v>1</v>
          </cell>
        </row>
        <row r="295">
          <cell r="T295">
            <v>2</v>
          </cell>
          <cell r="AF295">
            <v>1</v>
          </cell>
        </row>
        <row r="296">
          <cell r="T296">
            <v>0</v>
          </cell>
          <cell r="Y296">
            <v>0</v>
          </cell>
        </row>
        <row r="297">
          <cell r="T297">
            <v>1</v>
          </cell>
          <cell r="Y297">
            <v>1</v>
          </cell>
        </row>
        <row r="298">
          <cell r="BV298">
            <v>1</v>
          </cell>
        </row>
        <row r="300">
          <cell r="S300">
            <v>0</v>
          </cell>
          <cell r="T300">
            <v>12</v>
          </cell>
          <cell r="U300">
            <v>0</v>
          </cell>
          <cell r="V300">
            <v>0</v>
          </cell>
          <cell r="W300">
            <v>2</v>
          </cell>
          <cell r="X300">
            <v>0</v>
          </cell>
          <cell r="Y300">
            <v>6</v>
          </cell>
          <cell r="Z300">
            <v>0</v>
          </cell>
          <cell r="AA300">
            <v>0</v>
          </cell>
          <cell r="AB300">
            <v>0</v>
          </cell>
          <cell r="AC300">
            <v>0</v>
          </cell>
          <cell r="AD300">
            <v>0</v>
          </cell>
          <cell r="AE300">
            <v>0</v>
          </cell>
          <cell r="AF300">
            <v>3</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1</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cell r="BH300">
            <v>0</v>
          </cell>
          <cell r="BI300">
            <v>0</v>
          </cell>
          <cell r="BJ300">
            <v>0</v>
          </cell>
          <cell r="BK300">
            <v>0</v>
          </cell>
          <cell r="BL300">
            <v>0</v>
          </cell>
          <cell r="BM300">
            <v>0</v>
          </cell>
          <cell r="BN300">
            <v>0</v>
          </cell>
          <cell r="BO300">
            <v>0</v>
          </cell>
          <cell r="BP300">
            <v>0</v>
          </cell>
          <cell r="BQ300">
            <v>0</v>
          </cell>
          <cell r="BR300">
            <v>0</v>
          </cell>
          <cell r="BS300">
            <v>0</v>
          </cell>
          <cell r="BT300">
            <v>0</v>
          </cell>
          <cell r="BU300">
            <v>0</v>
          </cell>
          <cell r="BV300">
            <v>7</v>
          </cell>
          <cell r="BW300">
            <v>0</v>
          </cell>
          <cell r="BX300">
            <v>0</v>
          </cell>
        </row>
        <row r="302">
          <cell r="BV302">
            <v>1</v>
          </cell>
        </row>
        <row r="310">
          <cell r="W310">
            <v>0</v>
          </cell>
          <cell r="AT310">
            <v>0</v>
          </cell>
        </row>
        <row r="313">
          <cell r="BV313">
            <v>1</v>
          </cell>
        </row>
        <row r="320">
          <cell r="BV320">
            <v>1</v>
          </cell>
        </row>
        <row r="326">
          <cell r="BV326">
            <v>1</v>
          </cell>
        </row>
        <row r="329">
          <cell r="BV329">
            <v>1</v>
          </cell>
        </row>
        <row r="333">
          <cell r="BV333">
            <v>1</v>
          </cell>
        </row>
        <row r="344">
          <cell r="BV344">
            <v>1</v>
          </cell>
        </row>
        <row r="351">
          <cell r="BV351">
            <v>1</v>
          </cell>
        </row>
        <row r="357">
          <cell r="BV357">
            <v>1</v>
          </cell>
        </row>
        <row r="362">
          <cell r="BV362">
            <v>1</v>
          </cell>
        </row>
        <row r="363">
          <cell r="BV363">
            <v>0</v>
          </cell>
        </row>
        <row r="368">
          <cell r="BV368">
            <v>1</v>
          </cell>
        </row>
        <row r="374">
          <cell r="BV374">
            <v>1</v>
          </cell>
        </row>
        <row r="381">
          <cell r="BV381">
            <v>1</v>
          </cell>
        </row>
        <row r="384">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13</v>
          </cell>
          <cell r="BW384">
            <v>0</v>
          </cell>
          <cell r="BX384">
            <v>0</v>
          </cell>
        </row>
        <row r="386">
          <cell r="BV386">
            <v>1</v>
          </cell>
        </row>
        <row r="391">
          <cell r="BV391">
            <v>1</v>
          </cell>
        </row>
        <row r="396">
          <cell r="W396">
            <v>2</v>
          </cell>
          <cell r="AT396">
            <v>1</v>
          </cell>
        </row>
        <row r="403">
          <cell r="BV403">
            <v>1</v>
          </cell>
        </row>
        <row r="409">
          <cell r="BV409">
            <v>1</v>
          </cell>
        </row>
        <row r="414">
          <cell r="BV414">
            <v>1</v>
          </cell>
        </row>
        <row r="416">
          <cell r="BV416">
            <v>1</v>
          </cell>
        </row>
        <row r="420">
          <cell r="T420">
            <v>1</v>
          </cell>
          <cell r="AF420">
            <v>1</v>
          </cell>
        </row>
        <row r="421">
          <cell r="T421">
            <v>1</v>
          </cell>
          <cell r="Y421">
            <v>1</v>
          </cell>
        </row>
        <row r="422">
          <cell r="T422">
            <v>2</v>
          </cell>
          <cell r="AF422">
            <v>1</v>
          </cell>
          <cell r="BV422">
            <v>1</v>
          </cell>
        </row>
        <row r="423">
          <cell r="S423">
            <v>0</v>
          </cell>
          <cell r="T423">
            <v>4</v>
          </cell>
          <cell r="U423">
            <v>0</v>
          </cell>
          <cell r="V423">
            <v>0</v>
          </cell>
          <cell r="W423">
            <v>2</v>
          </cell>
          <cell r="X423">
            <v>0</v>
          </cell>
          <cell r="Y423">
            <v>1</v>
          </cell>
          <cell r="Z423">
            <v>0</v>
          </cell>
          <cell r="AA423">
            <v>0</v>
          </cell>
          <cell r="AB423">
            <v>0</v>
          </cell>
          <cell r="AC423">
            <v>0</v>
          </cell>
          <cell r="AD423">
            <v>0</v>
          </cell>
          <cell r="AE423">
            <v>0</v>
          </cell>
          <cell r="AF423">
            <v>2</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1</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7</v>
          </cell>
          <cell r="BW423">
            <v>0</v>
          </cell>
          <cell r="BX423">
            <v>0</v>
          </cell>
        </row>
        <row r="425">
          <cell r="BV425">
            <v>1</v>
          </cell>
        </row>
        <row r="428">
          <cell r="S428">
            <v>1</v>
          </cell>
          <cell r="X428">
            <v>1</v>
          </cell>
        </row>
        <row r="430">
          <cell r="BV430">
            <v>1</v>
          </cell>
        </row>
        <row r="437">
          <cell r="W437">
            <v>2</v>
          </cell>
          <cell r="AT437">
            <v>1</v>
          </cell>
        </row>
        <row r="448">
          <cell r="BV448">
            <v>1</v>
          </cell>
        </row>
        <row r="450">
          <cell r="BV450">
            <v>1</v>
          </cell>
        </row>
        <row r="456">
          <cell r="BV456">
            <v>1</v>
          </cell>
        </row>
        <row r="459">
          <cell r="S459">
            <v>1</v>
          </cell>
          <cell r="T459">
            <v>0</v>
          </cell>
          <cell r="U459">
            <v>0</v>
          </cell>
          <cell r="V459">
            <v>0</v>
          </cell>
          <cell r="W459">
            <v>2</v>
          </cell>
          <cell r="X459">
            <v>1</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1</v>
          </cell>
          <cell r="AU459">
            <v>0</v>
          </cell>
          <cell r="AV459">
            <v>0</v>
          </cell>
          <cell r="AW459">
            <v>0</v>
          </cell>
          <cell r="AX459">
            <v>0</v>
          </cell>
          <cell r="AY459">
            <v>0</v>
          </cell>
          <cell r="AZ459">
            <v>0</v>
          </cell>
          <cell r="BA459">
            <v>0</v>
          </cell>
          <cell r="BB459">
            <v>0</v>
          </cell>
          <cell r="BC459">
            <v>0</v>
          </cell>
          <cell r="BD459">
            <v>0</v>
          </cell>
          <cell r="BE459">
            <v>0</v>
          </cell>
          <cell r="BF459">
            <v>0</v>
          </cell>
          <cell r="BG459">
            <v>0</v>
          </cell>
          <cell r="BH459">
            <v>0</v>
          </cell>
          <cell r="BI459">
            <v>0</v>
          </cell>
          <cell r="BJ459">
            <v>0</v>
          </cell>
          <cell r="BK459">
            <v>0</v>
          </cell>
          <cell r="BL459">
            <v>0</v>
          </cell>
          <cell r="BM459">
            <v>0</v>
          </cell>
          <cell r="BN459">
            <v>0</v>
          </cell>
          <cell r="BO459">
            <v>0</v>
          </cell>
          <cell r="BP459">
            <v>0</v>
          </cell>
          <cell r="BQ459">
            <v>0</v>
          </cell>
          <cell r="BR459">
            <v>0</v>
          </cell>
          <cell r="BS459">
            <v>0</v>
          </cell>
          <cell r="BT459">
            <v>0</v>
          </cell>
          <cell r="BU459">
            <v>0</v>
          </cell>
          <cell r="BV459">
            <v>5</v>
          </cell>
          <cell r="BW459">
            <v>0</v>
          </cell>
          <cell r="BX459">
            <v>0</v>
          </cell>
        </row>
        <row r="461">
          <cell r="BV461">
            <v>1</v>
          </cell>
        </row>
        <row r="471">
          <cell r="W471">
            <v>2</v>
          </cell>
          <cell r="AT471">
            <v>1</v>
          </cell>
        </row>
        <row r="478">
          <cell r="BV478">
            <v>1</v>
          </cell>
        </row>
        <row r="481">
          <cell r="BV481">
            <v>1</v>
          </cell>
        </row>
        <row r="486">
          <cell r="BV486">
            <v>1</v>
          </cell>
        </row>
        <row r="495">
          <cell r="S495">
            <v>0</v>
          </cell>
          <cell r="T495">
            <v>0</v>
          </cell>
          <cell r="U495">
            <v>0</v>
          </cell>
          <cell r="V495">
            <v>0</v>
          </cell>
          <cell r="W495">
            <v>2</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1</v>
          </cell>
          <cell r="AU495">
            <v>0</v>
          </cell>
          <cell r="AV495">
            <v>0</v>
          </cell>
          <cell r="AW495">
            <v>0</v>
          </cell>
          <cell r="AX495">
            <v>0</v>
          </cell>
          <cell r="AY495">
            <v>0</v>
          </cell>
          <cell r="AZ495">
            <v>0</v>
          </cell>
          <cell r="BA495">
            <v>0</v>
          </cell>
          <cell r="BB495">
            <v>0</v>
          </cell>
          <cell r="BC495">
            <v>0</v>
          </cell>
          <cell r="BD495">
            <v>0</v>
          </cell>
          <cell r="BE495">
            <v>0</v>
          </cell>
          <cell r="BF495">
            <v>0</v>
          </cell>
          <cell r="BG495">
            <v>0</v>
          </cell>
          <cell r="BH495">
            <v>0</v>
          </cell>
          <cell r="BI495">
            <v>0</v>
          </cell>
          <cell r="BJ495">
            <v>0</v>
          </cell>
          <cell r="BK495">
            <v>0</v>
          </cell>
          <cell r="BL495">
            <v>0</v>
          </cell>
          <cell r="BM495">
            <v>0</v>
          </cell>
          <cell r="BN495">
            <v>0</v>
          </cell>
          <cell r="BO495">
            <v>0</v>
          </cell>
          <cell r="BP495">
            <v>0</v>
          </cell>
          <cell r="BQ495">
            <v>0</v>
          </cell>
          <cell r="BR495">
            <v>0</v>
          </cell>
          <cell r="BS495">
            <v>0</v>
          </cell>
          <cell r="BT495">
            <v>0</v>
          </cell>
          <cell r="BU495">
            <v>0</v>
          </cell>
          <cell r="BV495">
            <v>4</v>
          </cell>
          <cell r="BW495">
            <v>0</v>
          </cell>
          <cell r="BX495">
            <v>0</v>
          </cell>
        </row>
        <row r="497">
          <cell r="BV497">
            <v>1</v>
          </cell>
        </row>
        <row r="500">
          <cell r="W500">
            <v>2</v>
          </cell>
          <cell r="AT500">
            <v>1</v>
          </cell>
        </row>
        <row r="504">
          <cell r="BV504">
            <v>1</v>
          </cell>
        </row>
        <row r="514">
          <cell r="BV514">
            <v>1</v>
          </cell>
        </row>
        <row r="518">
          <cell r="BV518">
            <v>1</v>
          </cell>
        </row>
        <row r="523">
          <cell r="BV523">
            <v>1</v>
          </cell>
        </row>
        <row r="532">
          <cell r="S532">
            <v>0</v>
          </cell>
          <cell r="T532">
            <v>0</v>
          </cell>
          <cell r="U532">
            <v>0</v>
          </cell>
          <cell r="V532">
            <v>0</v>
          </cell>
          <cell r="W532">
            <v>2</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1</v>
          </cell>
          <cell r="AU532">
            <v>0</v>
          </cell>
          <cell r="AV532">
            <v>0</v>
          </cell>
          <cell r="AW532">
            <v>0</v>
          </cell>
          <cell r="AX532">
            <v>0</v>
          </cell>
          <cell r="AY532">
            <v>0</v>
          </cell>
          <cell r="AZ532">
            <v>0</v>
          </cell>
          <cell r="BA532">
            <v>0</v>
          </cell>
          <cell r="BB532">
            <v>0</v>
          </cell>
          <cell r="BC532">
            <v>0</v>
          </cell>
          <cell r="BD532">
            <v>0</v>
          </cell>
          <cell r="BE532">
            <v>0</v>
          </cell>
          <cell r="BF532">
            <v>0</v>
          </cell>
          <cell r="BG532">
            <v>0</v>
          </cell>
          <cell r="BH532">
            <v>0</v>
          </cell>
          <cell r="BI532">
            <v>0</v>
          </cell>
          <cell r="BJ532">
            <v>0</v>
          </cell>
          <cell r="BK532">
            <v>0</v>
          </cell>
          <cell r="BL532">
            <v>0</v>
          </cell>
          <cell r="BM532">
            <v>0</v>
          </cell>
          <cell r="BN532">
            <v>0</v>
          </cell>
          <cell r="BO532">
            <v>0</v>
          </cell>
          <cell r="BP532">
            <v>0</v>
          </cell>
          <cell r="BQ532">
            <v>0</v>
          </cell>
          <cell r="BR532">
            <v>0</v>
          </cell>
          <cell r="BS532">
            <v>0</v>
          </cell>
          <cell r="BT532">
            <v>0</v>
          </cell>
          <cell r="BU532">
            <v>0</v>
          </cell>
          <cell r="BV532">
            <v>5</v>
          </cell>
          <cell r="BW532">
            <v>0</v>
          </cell>
          <cell r="BX532">
            <v>0</v>
          </cell>
        </row>
        <row r="534">
          <cell r="BV534">
            <v>1</v>
          </cell>
        </row>
        <row r="539">
          <cell r="BV539">
            <v>1</v>
          </cell>
        </row>
        <row r="554">
          <cell r="BV554">
            <v>1</v>
          </cell>
        </row>
        <row r="556">
          <cell r="BV556">
            <v>1</v>
          </cell>
        </row>
        <row r="562">
          <cell r="BV562">
            <v>1</v>
          </cell>
        </row>
        <row r="566">
          <cell r="BV566">
            <v>1</v>
          </cell>
        </row>
        <row r="572">
          <cell r="BV572">
            <v>1</v>
          </cell>
        </row>
        <row r="577">
          <cell r="BV577">
            <v>1</v>
          </cell>
        </row>
        <row r="578">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G578">
            <v>0</v>
          </cell>
          <cell r="BH578">
            <v>0</v>
          </cell>
          <cell r="BI578">
            <v>0</v>
          </cell>
          <cell r="BJ578">
            <v>0</v>
          </cell>
          <cell r="BK578">
            <v>0</v>
          </cell>
          <cell r="BL578">
            <v>0</v>
          </cell>
          <cell r="BM578">
            <v>0</v>
          </cell>
          <cell r="BN578">
            <v>0</v>
          </cell>
          <cell r="BO578">
            <v>0</v>
          </cell>
          <cell r="BP578">
            <v>0</v>
          </cell>
          <cell r="BQ578">
            <v>0</v>
          </cell>
          <cell r="BR578">
            <v>0</v>
          </cell>
          <cell r="BS578">
            <v>0</v>
          </cell>
          <cell r="BT578">
            <v>0</v>
          </cell>
          <cell r="BU578">
            <v>0</v>
          </cell>
          <cell r="BV578">
            <v>8</v>
          </cell>
          <cell r="BW578">
            <v>0</v>
          </cell>
          <cell r="BX578">
            <v>0</v>
          </cell>
        </row>
        <row r="580">
          <cell r="BV580">
            <v>1</v>
          </cell>
        </row>
        <row r="587">
          <cell r="BV587">
            <v>1</v>
          </cell>
        </row>
        <row r="590">
          <cell r="BV590">
            <v>1</v>
          </cell>
        </row>
        <row r="594">
          <cell r="BV594">
            <v>1</v>
          </cell>
        </row>
        <row r="603">
          <cell r="BV603">
            <v>1</v>
          </cell>
        </row>
        <row r="610">
          <cell r="BV610">
            <v>1</v>
          </cell>
        </row>
        <row r="619">
          <cell r="BV619">
            <v>1</v>
          </cell>
        </row>
        <row r="623">
          <cell r="BV623">
            <v>1</v>
          </cell>
        </row>
        <row r="632">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G632">
            <v>0</v>
          </cell>
          <cell r="BH632">
            <v>0</v>
          </cell>
          <cell r="BI632">
            <v>0</v>
          </cell>
          <cell r="BJ632">
            <v>0</v>
          </cell>
          <cell r="BK632">
            <v>0</v>
          </cell>
          <cell r="BL632">
            <v>0</v>
          </cell>
          <cell r="BM632">
            <v>0</v>
          </cell>
          <cell r="BN632">
            <v>0</v>
          </cell>
          <cell r="BO632">
            <v>0</v>
          </cell>
          <cell r="BP632">
            <v>0</v>
          </cell>
          <cell r="BQ632">
            <v>0</v>
          </cell>
          <cell r="BR632">
            <v>0</v>
          </cell>
          <cell r="BS632">
            <v>0</v>
          </cell>
          <cell r="BT632">
            <v>0</v>
          </cell>
          <cell r="BU632">
            <v>0</v>
          </cell>
          <cell r="BV632">
            <v>8</v>
          </cell>
          <cell r="BW632">
            <v>0</v>
          </cell>
          <cell r="BX632">
            <v>0</v>
          </cell>
        </row>
        <row r="641">
          <cell r="BV641">
            <v>1</v>
          </cell>
        </row>
        <row r="647">
          <cell r="BV647">
            <v>1</v>
          </cell>
        </row>
        <row r="655">
          <cell r="BV655">
            <v>1</v>
          </cell>
        </row>
        <row r="664">
          <cell r="BV664">
            <v>1</v>
          </cell>
        </row>
        <row r="687">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cell r="AY687">
            <v>0</v>
          </cell>
          <cell r="AZ687">
            <v>0</v>
          </cell>
          <cell r="BA687">
            <v>0</v>
          </cell>
          <cell r="BB687">
            <v>0</v>
          </cell>
          <cell r="BC687">
            <v>0</v>
          </cell>
          <cell r="BD687">
            <v>0</v>
          </cell>
          <cell r="BE687">
            <v>0</v>
          </cell>
          <cell r="BF687">
            <v>0</v>
          </cell>
          <cell r="BG687">
            <v>0</v>
          </cell>
          <cell r="BH687">
            <v>0</v>
          </cell>
          <cell r="BI687">
            <v>0</v>
          </cell>
          <cell r="BJ687">
            <v>0</v>
          </cell>
          <cell r="BK687">
            <v>0</v>
          </cell>
          <cell r="BL687">
            <v>0</v>
          </cell>
          <cell r="BM687">
            <v>0</v>
          </cell>
          <cell r="BN687">
            <v>0</v>
          </cell>
          <cell r="BO687">
            <v>0</v>
          </cell>
          <cell r="BP687">
            <v>0</v>
          </cell>
          <cell r="BQ687">
            <v>0</v>
          </cell>
          <cell r="BR687">
            <v>0</v>
          </cell>
          <cell r="BS687">
            <v>0</v>
          </cell>
          <cell r="BT687">
            <v>0</v>
          </cell>
          <cell r="BU687">
            <v>0</v>
          </cell>
          <cell r="BV687">
            <v>4</v>
          </cell>
          <cell r="BW687">
            <v>0</v>
          </cell>
          <cell r="BX687">
            <v>0</v>
          </cell>
        </row>
        <row r="689">
          <cell r="BV689">
            <v>1</v>
          </cell>
        </row>
        <row r="694">
          <cell r="S694">
            <v>0</v>
          </cell>
        </row>
        <row r="695">
          <cell r="BV695">
            <v>1</v>
          </cell>
        </row>
        <row r="710">
          <cell r="BV710">
            <v>1</v>
          </cell>
        </row>
        <row r="716">
          <cell r="BV716">
            <v>1</v>
          </cell>
        </row>
        <row r="719">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G719">
            <v>0</v>
          </cell>
          <cell r="BH719">
            <v>0</v>
          </cell>
          <cell r="BI719">
            <v>0</v>
          </cell>
          <cell r="BJ719">
            <v>0</v>
          </cell>
          <cell r="BK719">
            <v>0</v>
          </cell>
          <cell r="BL719">
            <v>0</v>
          </cell>
          <cell r="BM719">
            <v>0</v>
          </cell>
          <cell r="BN719">
            <v>0</v>
          </cell>
          <cell r="BO719">
            <v>0</v>
          </cell>
          <cell r="BP719">
            <v>0</v>
          </cell>
          <cell r="BQ719">
            <v>0</v>
          </cell>
          <cell r="BR719">
            <v>0</v>
          </cell>
          <cell r="BS719">
            <v>0</v>
          </cell>
          <cell r="BT719">
            <v>0</v>
          </cell>
          <cell r="BU719">
            <v>0</v>
          </cell>
          <cell r="BV719">
            <v>4</v>
          </cell>
          <cell r="BW719">
            <v>0</v>
          </cell>
          <cell r="BX719">
            <v>0</v>
          </cell>
        </row>
        <row r="728">
          <cell r="BV728">
            <v>1</v>
          </cell>
        </row>
        <row r="730">
          <cell r="BV730">
            <v>1</v>
          </cell>
        </row>
        <row r="734">
          <cell r="BV734">
            <v>1</v>
          </cell>
        </row>
        <row r="738">
          <cell r="BV738">
            <v>1</v>
          </cell>
        </row>
        <row r="741">
          <cell r="BV741">
            <v>1</v>
          </cell>
        </row>
        <row r="746">
          <cell r="BV746">
            <v>1</v>
          </cell>
        </row>
        <row r="751">
          <cell r="BV751">
            <v>1</v>
          </cell>
        </row>
        <row r="754">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v>0</v>
          </cell>
          <cell r="AZ754">
            <v>0</v>
          </cell>
          <cell r="BA754">
            <v>0</v>
          </cell>
          <cell r="BB754">
            <v>0</v>
          </cell>
          <cell r="BC754">
            <v>0</v>
          </cell>
          <cell r="BD754">
            <v>0</v>
          </cell>
          <cell r="BE754">
            <v>0</v>
          </cell>
          <cell r="BF754">
            <v>0</v>
          </cell>
          <cell r="BG754">
            <v>0</v>
          </cell>
          <cell r="BH754">
            <v>0</v>
          </cell>
          <cell r="BI754">
            <v>0</v>
          </cell>
          <cell r="BJ754">
            <v>0</v>
          </cell>
          <cell r="BK754">
            <v>0</v>
          </cell>
          <cell r="BL754">
            <v>0</v>
          </cell>
          <cell r="BM754">
            <v>0</v>
          </cell>
          <cell r="BN754">
            <v>0</v>
          </cell>
          <cell r="BO754">
            <v>0</v>
          </cell>
          <cell r="BP754">
            <v>0</v>
          </cell>
          <cell r="BQ754">
            <v>0</v>
          </cell>
          <cell r="BR754">
            <v>0</v>
          </cell>
          <cell r="BS754">
            <v>0</v>
          </cell>
          <cell r="BT754">
            <v>0</v>
          </cell>
          <cell r="BU754">
            <v>0</v>
          </cell>
          <cell r="BV754">
            <v>7</v>
          </cell>
          <cell r="BW754">
            <v>0</v>
          </cell>
          <cell r="BX754">
            <v>0</v>
          </cell>
        </row>
        <row r="756">
          <cell r="BA756">
            <v>1</v>
          </cell>
          <cell r="BJ756">
            <v>1</v>
          </cell>
          <cell r="BV756">
            <v>1</v>
          </cell>
        </row>
        <row r="763">
          <cell r="T763">
            <v>1</v>
          </cell>
          <cell r="Y763">
            <v>1</v>
          </cell>
        </row>
        <row r="764">
          <cell r="T764">
            <v>1</v>
          </cell>
          <cell r="Y764">
            <v>1</v>
          </cell>
          <cell r="BA764">
            <v>1</v>
          </cell>
          <cell r="BJ764">
            <v>1</v>
          </cell>
        </row>
        <row r="765">
          <cell r="T765">
            <v>1</v>
          </cell>
          <cell r="Y765">
            <v>1</v>
          </cell>
          <cell r="BA765">
            <v>1</v>
          </cell>
          <cell r="BJ765">
            <v>1</v>
          </cell>
        </row>
        <row r="766">
          <cell r="T766">
            <v>2</v>
          </cell>
          <cell r="AF766">
            <v>1</v>
          </cell>
        </row>
        <row r="767">
          <cell r="T767">
            <v>1</v>
          </cell>
          <cell r="Y767">
            <v>1</v>
          </cell>
          <cell r="BA767">
            <v>1</v>
          </cell>
          <cell r="BJ767">
            <v>1</v>
          </cell>
        </row>
        <row r="768">
          <cell r="T768">
            <v>1</v>
          </cell>
          <cell r="Y768">
            <v>1</v>
          </cell>
          <cell r="BA768">
            <v>1</v>
          </cell>
          <cell r="BJ768">
            <v>1</v>
          </cell>
        </row>
        <row r="769">
          <cell r="T769">
            <v>1</v>
          </cell>
          <cell r="Y769">
            <v>1</v>
          </cell>
          <cell r="BA769">
            <v>1</v>
          </cell>
          <cell r="BJ769">
            <v>1</v>
          </cell>
          <cell r="BV769">
            <v>1</v>
          </cell>
        </row>
        <row r="770">
          <cell r="T770">
            <v>1</v>
          </cell>
          <cell r="Y770">
            <v>1</v>
          </cell>
          <cell r="BA770">
            <v>1</v>
          </cell>
          <cell r="BJ770">
            <v>1</v>
          </cell>
        </row>
        <row r="771">
          <cell r="T771">
            <v>1</v>
          </cell>
          <cell r="Y771">
            <v>1</v>
          </cell>
          <cell r="BA771">
            <v>1</v>
          </cell>
          <cell r="BJ771">
            <v>1</v>
          </cell>
        </row>
        <row r="772">
          <cell r="T772">
            <v>2</v>
          </cell>
          <cell r="AF772">
            <v>1</v>
          </cell>
        </row>
        <row r="773">
          <cell r="T773">
            <v>1</v>
          </cell>
          <cell r="Y773">
            <v>1</v>
          </cell>
        </row>
        <row r="774">
          <cell r="T774">
            <v>1</v>
          </cell>
          <cell r="Y774">
            <v>1</v>
          </cell>
        </row>
        <row r="775">
          <cell r="T775">
            <v>1</v>
          </cell>
          <cell r="Y775">
            <v>1</v>
          </cell>
          <cell r="BA775">
            <v>1</v>
          </cell>
          <cell r="BJ775">
            <v>1</v>
          </cell>
          <cell r="BV775">
            <v>1</v>
          </cell>
        </row>
        <row r="777">
          <cell r="S777">
            <v>0</v>
          </cell>
          <cell r="T777">
            <v>15</v>
          </cell>
          <cell r="U777">
            <v>0</v>
          </cell>
          <cell r="V777">
            <v>0</v>
          </cell>
          <cell r="W777">
            <v>0</v>
          </cell>
          <cell r="X777">
            <v>0</v>
          </cell>
          <cell r="Y777">
            <v>11</v>
          </cell>
          <cell r="Z777">
            <v>0</v>
          </cell>
          <cell r="AA777">
            <v>0</v>
          </cell>
          <cell r="AB777">
            <v>0</v>
          </cell>
          <cell r="AC777">
            <v>0</v>
          </cell>
          <cell r="AD777">
            <v>0</v>
          </cell>
          <cell r="AE777">
            <v>0</v>
          </cell>
          <cell r="AF777">
            <v>2</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cell r="AY777">
            <v>0</v>
          </cell>
          <cell r="AZ777">
            <v>0</v>
          </cell>
          <cell r="BA777">
            <v>9</v>
          </cell>
          <cell r="BB777">
            <v>0</v>
          </cell>
          <cell r="BC777">
            <v>0</v>
          </cell>
          <cell r="BD777">
            <v>0</v>
          </cell>
          <cell r="BE777">
            <v>0</v>
          </cell>
          <cell r="BF777">
            <v>0</v>
          </cell>
          <cell r="BG777">
            <v>0</v>
          </cell>
          <cell r="BH777">
            <v>0</v>
          </cell>
          <cell r="BI777">
            <v>0</v>
          </cell>
          <cell r="BJ777">
            <v>9</v>
          </cell>
          <cell r="BK777">
            <v>0</v>
          </cell>
          <cell r="BL777">
            <v>0</v>
          </cell>
          <cell r="BM777">
            <v>0</v>
          </cell>
          <cell r="BN777">
            <v>0</v>
          </cell>
          <cell r="BO777">
            <v>0</v>
          </cell>
          <cell r="BP777">
            <v>0</v>
          </cell>
          <cell r="BQ777">
            <v>0</v>
          </cell>
          <cell r="BR777">
            <v>0</v>
          </cell>
          <cell r="BS777">
            <v>0</v>
          </cell>
          <cell r="BT777">
            <v>0</v>
          </cell>
          <cell r="BU777">
            <v>0</v>
          </cell>
          <cell r="BV777">
            <v>3</v>
          </cell>
          <cell r="BW777">
            <v>0</v>
          </cell>
          <cell r="BX777">
            <v>0</v>
          </cell>
        </row>
      </sheetData>
      <sheetData sheetId="8">
        <row r="4">
          <cell r="BB4" t="str">
            <v>Tieáp ñòa laëp laïi (truï 10.5m)</v>
          </cell>
          <cell r="BC4" t="str">
            <v>Tieáp ñòa laëp laïi truï 12m</v>
          </cell>
          <cell r="BD4" t="str">
            <v>Tieáp ñòa laëp laïi (truï 14m)</v>
          </cell>
        </row>
        <row r="5">
          <cell r="I5" t="str">
            <v>BTLT 10.5</v>
          </cell>
          <cell r="J5" t="str">
            <v>BTLT 12 HH</v>
          </cell>
          <cell r="K5" t="str">
            <v xml:space="preserve">BTLT 12 </v>
          </cell>
          <cell r="L5" t="str">
            <v>BTLT 14</v>
          </cell>
          <cell r="M5" t="str">
            <v>M10a</v>
          </cell>
          <cell r="N5" t="str">
            <v>M10b</v>
          </cell>
          <cell r="O5" t="str">
            <v>M10aa</v>
          </cell>
          <cell r="P5" t="str">
            <v>M10ba</v>
          </cell>
          <cell r="Q5" t="str">
            <v>M10bb</v>
          </cell>
          <cell r="R5" t="str">
            <v>M10-2a</v>
          </cell>
          <cell r="S5" t="str">
            <v>M10-2b</v>
          </cell>
          <cell r="T5" t="str">
            <v>M12a</v>
          </cell>
          <cell r="U5" t="str">
            <v>M12BTÑ</v>
          </cell>
          <cell r="V5" t="str">
            <v>M12BT ÑOÂI</v>
          </cell>
          <cell r="W5" t="str">
            <v>M12b</v>
          </cell>
          <cell r="X5" t="str">
            <v>M12aa</v>
          </cell>
          <cell r="Y5" t="str">
            <v>M12</v>
          </cell>
          <cell r="Z5" t="str">
            <v>M12 p ñaù</v>
          </cell>
          <cell r="AA5" t="str">
            <v>M12-2a</v>
          </cell>
          <cell r="AB5" t="str">
            <v>M12-2b</v>
          </cell>
          <cell r="AC5" t="str">
            <v>M14a</v>
          </cell>
          <cell r="AD5" t="str">
            <v>M14b</v>
          </cell>
          <cell r="AE5" t="str">
            <v>M14aa</v>
          </cell>
          <cell r="AF5" t="str">
            <v>M14ba</v>
          </cell>
          <cell r="AG5" t="str">
            <v>M14bb</v>
          </cell>
          <cell r="AH5" t="str">
            <v>M14-2a</v>
          </cell>
          <cell r="AI5" t="str">
            <v>M14-2b</v>
          </cell>
          <cell r="AJ5" t="str">
            <v>CX10-B</v>
          </cell>
          <cell r="AK5" t="str">
            <v>CL10-B</v>
          </cell>
          <cell r="AL5" t="str">
            <v>CXX10-B</v>
          </cell>
          <cell r="AM5" t="str">
            <v>CX12-B</v>
          </cell>
          <cell r="AN5" t="str">
            <v>CL12-B</v>
          </cell>
          <cell r="AO5" t="str">
            <v>CXX12-B</v>
          </cell>
          <cell r="AP5" t="str">
            <v>CX14-B</v>
          </cell>
          <cell r="AQ5" t="str">
            <v>CL14-B</v>
          </cell>
          <cell r="AR5" t="str">
            <v>CXX14-B</v>
          </cell>
          <cell r="AS5" t="str">
            <v>CK-B</v>
          </cell>
          <cell r="AT5" t="str">
            <v>CKK-B</v>
          </cell>
          <cell r="AU5" t="str">
            <v>Khoaûng caùch</v>
          </cell>
          <cell r="AV5" t="str">
            <v>NXX</v>
          </cell>
          <cell r="AW5" t="str">
            <v>NXL</v>
          </cell>
          <cell r="AX5" t="str">
            <v xml:space="preserve">MNX12-2 </v>
          </cell>
          <cell r="AY5" t="str">
            <v>MNL12-2</v>
          </cell>
          <cell r="AZ5" t="str">
            <v xml:space="preserve">MNX12-4 </v>
          </cell>
          <cell r="BA5" t="str">
            <v xml:space="preserve">MNL12-4 </v>
          </cell>
          <cell r="BE5" t="str">
            <v>X-20Ñ</v>
          </cell>
          <cell r="BF5" t="str">
            <v>X-1,66Ñ</v>
          </cell>
          <cell r="BG5" t="str">
            <v>X-20K</v>
          </cell>
          <cell r="BH5" t="str">
            <v>X-21ÑL</v>
          </cell>
          <cell r="BI5" t="str">
            <v>X-24Ñ</v>
          </cell>
          <cell r="BJ5" t="str">
            <v>X-24K</v>
          </cell>
          <cell r="BK5" t="str">
            <v>X-20ÑL2/3</v>
          </cell>
          <cell r="BL5" t="str">
            <v>X-8ÑK</v>
          </cell>
          <cell r="BM5" t="str">
            <v>X-8ÑL</v>
          </cell>
          <cell r="BN5" t="str">
            <v>Xcomposite - 0,8m</v>
          </cell>
        </row>
        <row r="7">
          <cell r="J7">
            <v>1</v>
          </cell>
        </row>
        <row r="8">
          <cell r="K8">
            <v>2</v>
          </cell>
          <cell r="V8">
            <v>1</v>
          </cell>
          <cell r="BC8">
            <v>1</v>
          </cell>
          <cell r="BN8">
            <v>1</v>
          </cell>
        </row>
        <row r="9">
          <cell r="K9">
            <v>1</v>
          </cell>
          <cell r="Y9">
            <v>1</v>
          </cell>
        </row>
        <row r="10">
          <cell r="K10">
            <v>1</v>
          </cell>
          <cell r="Y10">
            <v>1</v>
          </cell>
        </row>
        <row r="11">
          <cell r="K11">
            <v>1</v>
          </cell>
          <cell r="Y11">
            <v>1</v>
          </cell>
        </row>
        <row r="12">
          <cell r="K12">
            <v>2</v>
          </cell>
          <cell r="V12">
            <v>1</v>
          </cell>
          <cell r="BC12">
            <v>1</v>
          </cell>
        </row>
        <row r="13">
          <cell r="K13">
            <v>1</v>
          </cell>
          <cell r="Y13">
            <v>1</v>
          </cell>
        </row>
        <row r="14">
          <cell r="K14">
            <v>2</v>
          </cell>
          <cell r="V14">
            <v>1</v>
          </cell>
        </row>
        <row r="15">
          <cell r="K15">
            <v>2</v>
          </cell>
          <cell r="V15">
            <v>1</v>
          </cell>
        </row>
        <row r="16">
          <cell r="K16">
            <v>2</v>
          </cell>
          <cell r="V16">
            <v>1</v>
          </cell>
        </row>
        <row r="17">
          <cell r="K17">
            <v>2</v>
          </cell>
          <cell r="V17">
            <v>1</v>
          </cell>
        </row>
        <row r="18">
          <cell r="I18">
            <v>0</v>
          </cell>
          <cell r="J18">
            <v>1</v>
          </cell>
          <cell r="K18">
            <v>16</v>
          </cell>
          <cell r="L18">
            <v>0</v>
          </cell>
          <cell r="M18">
            <v>0</v>
          </cell>
          <cell r="N18">
            <v>0</v>
          </cell>
          <cell r="O18">
            <v>0</v>
          </cell>
          <cell r="P18">
            <v>0</v>
          </cell>
          <cell r="Q18">
            <v>0</v>
          </cell>
          <cell r="R18">
            <v>0</v>
          </cell>
          <cell r="S18">
            <v>0</v>
          </cell>
          <cell r="T18">
            <v>0</v>
          </cell>
          <cell r="U18">
            <v>0</v>
          </cell>
          <cell r="V18">
            <v>6</v>
          </cell>
          <cell r="W18">
            <v>0</v>
          </cell>
          <cell r="X18">
            <v>0</v>
          </cell>
          <cell r="Y18">
            <v>4</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2</v>
          </cell>
          <cell r="BD18">
            <v>0</v>
          </cell>
          <cell r="BE18">
            <v>0</v>
          </cell>
          <cell r="BF18">
            <v>0</v>
          </cell>
          <cell r="BG18">
            <v>0</v>
          </cell>
          <cell r="BH18">
            <v>0</v>
          </cell>
          <cell r="BI18">
            <v>0</v>
          </cell>
          <cell r="BJ18">
            <v>0</v>
          </cell>
          <cell r="BK18">
            <v>0</v>
          </cell>
          <cell r="BL18">
            <v>0</v>
          </cell>
          <cell r="BM18">
            <v>0</v>
          </cell>
          <cell r="BN18">
            <v>1</v>
          </cell>
        </row>
        <row r="28">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row>
        <row r="39">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G39">
            <v>0</v>
          </cell>
          <cell r="BH39">
            <v>0</v>
          </cell>
          <cell r="BI39">
            <v>0</v>
          </cell>
          <cell r="BJ39">
            <v>0</v>
          </cell>
          <cell r="BK39">
            <v>0</v>
          </cell>
          <cell r="BL39">
            <v>0</v>
          </cell>
          <cell r="BM39">
            <v>0</v>
          </cell>
          <cell r="BN39">
            <v>0</v>
          </cell>
        </row>
        <row r="50">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G50">
            <v>0</v>
          </cell>
          <cell r="BH50">
            <v>0</v>
          </cell>
          <cell r="BI50">
            <v>0</v>
          </cell>
          <cell r="BJ50">
            <v>0</v>
          </cell>
          <cell r="BK50">
            <v>0</v>
          </cell>
          <cell r="BL50">
            <v>0</v>
          </cell>
          <cell r="BM50">
            <v>0</v>
          </cell>
          <cell r="BN50">
            <v>0</v>
          </cell>
        </row>
        <row r="63">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G63">
            <v>0</v>
          </cell>
          <cell r="BH63">
            <v>0</v>
          </cell>
          <cell r="BI63">
            <v>0</v>
          </cell>
          <cell r="BJ63">
            <v>0</v>
          </cell>
          <cell r="BK63">
            <v>0</v>
          </cell>
          <cell r="BL63">
            <v>0</v>
          </cell>
          <cell r="BM63">
            <v>0</v>
          </cell>
          <cell r="BN63">
            <v>0</v>
          </cell>
        </row>
        <row r="79">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G79">
            <v>0</v>
          </cell>
          <cell r="BH79">
            <v>0</v>
          </cell>
          <cell r="BI79">
            <v>0</v>
          </cell>
          <cell r="BJ79">
            <v>0</v>
          </cell>
          <cell r="BK79">
            <v>0</v>
          </cell>
          <cell r="BL79">
            <v>0</v>
          </cell>
          <cell r="BM79">
            <v>0</v>
          </cell>
          <cell r="BN79">
            <v>0</v>
          </cell>
        </row>
        <row r="94">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G94">
            <v>0</v>
          </cell>
          <cell r="BH94">
            <v>0</v>
          </cell>
          <cell r="BI94">
            <v>0</v>
          </cell>
          <cell r="BJ94">
            <v>0</v>
          </cell>
          <cell r="BK94">
            <v>0</v>
          </cell>
          <cell r="BL94">
            <v>0</v>
          </cell>
          <cell r="BM94">
            <v>0</v>
          </cell>
          <cell r="BN94">
            <v>0</v>
          </cell>
        </row>
        <row r="106">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G106">
            <v>0</v>
          </cell>
          <cell r="BH106">
            <v>0</v>
          </cell>
          <cell r="BI106">
            <v>0</v>
          </cell>
          <cell r="BJ106">
            <v>0</v>
          </cell>
          <cell r="BK106">
            <v>0</v>
          </cell>
          <cell r="BL106">
            <v>0</v>
          </cell>
          <cell r="BM106">
            <v>0</v>
          </cell>
          <cell r="BN106">
            <v>0</v>
          </cell>
        </row>
        <row r="131">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G131">
            <v>0</v>
          </cell>
          <cell r="BH131">
            <v>0</v>
          </cell>
          <cell r="BI131">
            <v>0</v>
          </cell>
          <cell r="BJ131">
            <v>0</v>
          </cell>
          <cell r="BK131">
            <v>0</v>
          </cell>
          <cell r="BL131">
            <v>0</v>
          </cell>
          <cell r="BM131">
            <v>0</v>
          </cell>
          <cell r="BN131">
            <v>0</v>
          </cell>
        </row>
        <row r="140">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row>
        <row r="142">
          <cell r="I142">
            <v>0</v>
          </cell>
          <cell r="J142">
            <v>1</v>
          </cell>
          <cell r="K142">
            <v>16</v>
          </cell>
          <cell r="L142">
            <v>0</v>
          </cell>
          <cell r="M142">
            <v>0</v>
          </cell>
          <cell r="N142">
            <v>0</v>
          </cell>
          <cell r="O142">
            <v>0</v>
          </cell>
          <cell r="P142">
            <v>0</v>
          </cell>
          <cell r="Q142">
            <v>0</v>
          </cell>
          <cell r="R142">
            <v>0</v>
          </cell>
          <cell r="S142">
            <v>0</v>
          </cell>
          <cell r="T142">
            <v>0</v>
          </cell>
          <cell r="U142">
            <v>0</v>
          </cell>
          <cell r="V142">
            <v>6</v>
          </cell>
          <cell r="W142">
            <v>0</v>
          </cell>
          <cell r="X142">
            <v>0</v>
          </cell>
          <cell r="Y142">
            <v>4</v>
          </cell>
          <cell r="Z142">
            <v>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2</v>
          </cell>
          <cell r="BD142">
            <v>0</v>
          </cell>
          <cell r="BE142">
            <v>0</v>
          </cell>
          <cell r="BF142">
            <v>0</v>
          </cell>
          <cell r="BG142">
            <v>0</v>
          </cell>
          <cell r="BH142">
            <v>0</v>
          </cell>
          <cell r="BI142">
            <v>0</v>
          </cell>
          <cell r="BJ142">
            <v>0</v>
          </cell>
          <cell r="BK142">
            <v>0</v>
          </cell>
          <cell r="BL142">
            <v>0</v>
          </cell>
          <cell r="BM142">
            <v>0</v>
          </cell>
          <cell r="BN142">
            <v>1</v>
          </cell>
        </row>
      </sheetData>
      <sheetData sheetId="9">
        <row r="7">
          <cell r="CP7" t="str">
            <v>Tieáp ñòa laëp laïi (truï 10.5m)</v>
          </cell>
          <cell r="CQ7" t="str">
            <v>Tieáp ñòa laëp laïi  (truï 12m)</v>
          </cell>
          <cell r="CR7" t="str">
            <v>Tieáp ñòa laëp laïi hieän höõu</v>
          </cell>
          <cell r="CS7" t="str">
            <v>Tieáp ñòa boå sung cho hieän höõu</v>
          </cell>
          <cell r="CT7" t="str">
            <v>Tieáp ñòa choáng seùt LA vaøo heä thoáng tieáp ñòa hieän höõu</v>
          </cell>
          <cell r="CU7" t="str">
            <v>Tieáp ñòa truï LBS khí</v>
          </cell>
          <cell r="CV7" t="str">
            <v xml:space="preserve">Tieáp ñòa daây choáng seùt </v>
          </cell>
          <cell r="CW7" t="str">
            <v>Tieáp ñòa laëp laïi (truï 14m)</v>
          </cell>
          <cell r="CX7" t="str">
            <v>Tieáp ñòa laëp laïi (truï 20m)</v>
          </cell>
        </row>
        <row r="8">
          <cell r="O8" t="str">
            <v>BTLT 12HH</v>
          </cell>
          <cell r="P8" t="str">
            <v>BTLT 10.5TH</v>
          </cell>
          <cell r="Q8" t="str">
            <v>BTLT 10.5</v>
          </cell>
          <cell r="R8" t="str">
            <v>BTLT 14HH</v>
          </cell>
          <cell r="S8" t="str">
            <v>BTLT 12SDL</v>
          </cell>
          <cell r="T8" t="str">
            <v>BTLT 8,5</v>
          </cell>
          <cell r="U8" t="str">
            <v>BTLT 12 F350</v>
          </cell>
          <cell r="V8" t="str">
            <v>BTLT 12 F540</v>
          </cell>
          <cell r="W8" t="str">
            <v>BTLT 14 F650</v>
          </cell>
          <cell r="X8" t="str">
            <v>BTLT 20</v>
          </cell>
          <cell r="Y8" t="str">
            <v>M10</v>
          </cell>
          <cell r="Z8" t="str">
            <v>M10b</v>
          </cell>
          <cell r="AA8" t="str">
            <v>M8</v>
          </cell>
          <cell r="AB8" t="str">
            <v>M10BT Ñôn</v>
          </cell>
          <cell r="AC8" t="str">
            <v>M8BT ÑOÂI</v>
          </cell>
          <cell r="AD8" t="str">
            <v>M10BT ÑOÂI</v>
          </cell>
          <cell r="AE8" t="str">
            <v>M10aa</v>
          </cell>
          <cell r="AF8" t="str">
            <v>M10ba</v>
          </cell>
          <cell r="AG8" t="str">
            <v>M10bb</v>
          </cell>
          <cell r="AH8" t="str">
            <v>M10-2a</v>
          </cell>
          <cell r="AI8" t="str">
            <v>M10-2b</v>
          </cell>
          <cell r="AJ8" t="str">
            <v>M10-2bn</v>
          </cell>
          <cell r="AK8" t="str">
            <v>M12</v>
          </cell>
          <cell r="AL8" t="str">
            <v>M12a</v>
          </cell>
          <cell r="AM8" t="str">
            <v>M12b</v>
          </cell>
          <cell r="AN8" t="str">
            <v>M12aa</v>
          </cell>
          <cell r="AO8" t="str">
            <v>M12ba</v>
          </cell>
          <cell r="AP8" t="str">
            <v>M12bb</v>
          </cell>
          <cell r="AQ8" t="str">
            <v>M12-2a</v>
          </cell>
          <cell r="AR8" t="str">
            <v>M12-2b</v>
          </cell>
          <cell r="AS8" t="str">
            <v>M12-2bn</v>
          </cell>
          <cell r="AT8" t="str">
            <v>M12b-aa(hh)</v>
          </cell>
          <cell r="AU8" t="str">
            <v>M12 CN</v>
          </cell>
          <cell r="AV8" t="str">
            <v>M12 PÑ</v>
          </cell>
          <cell r="AW8" t="str">
            <v>M12BT ÑÔN</v>
          </cell>
          <cell r="AX8" t="str">
            <v>M12BT P500</v>
          </cell>
          <cell r="AY8" t="str">
            <v>M12BT ÑOÂI</v>
          </cell>
          <cell r="AZ8" t="str">
            <v>M14</v>
          </cell>
          <cell r="BA8" t="str">
            <v>M14a</v>
          </cell>
          <cell r="BB8" t="str">
            <v>M14b</v>
          </cell>
          <cell r="BC8" t="str">
            <v>M14BT ÑÔN</v>
          </cell>
          <cell r="BD8" t="str">
            <v>M14BT ÑOÂI</v>
          </cell>
          <cell r="BE8" t="str">
            <v>M14-2a</v>
          </cell>
          <cell r="BF8" t="str">
            <v>M14aa</v>
          </cell>
          <cell r="BG8" t="str">
            <v>M14ba</v>
          </cell>
          <cell r="BH8" t="str">
            <v>M14bb</v>
          </cell>
          <cell r="BI8" t="str">
            <v>M14-2a</v>
          </cell>
          <cell r="BJ8" t="str">
            <v>M14-2b</v>
          </cell>
          <cell r="BK8" t="str">
            <v>M14-2bn</v>
          </cell>
          <cell r="BL8" t="str">
            <v>M14-4b</v>
          </cell>
          <cell r="BM8" t="str">
            <v>BTCL-14-500</v>
          </cell>
          <cell r="BN8" t="str">
            <v>M20-4b</v>
          </cell>
          <cell r="BO8" t="str">
            <v>CX10-B</v>
          </cell>
          <cell r="BP8" t="str">
            <v>CL10-B</v>
          </cell>
          <cell r="BQ8" t="str">
            <v>CXX10-B</v>
          </cell>
          <cell r="BR8" t="str">
            <v>CX12-B</v>
          </cell>
          <cell r="BS8" t="str">
            <v>CL12-B</v>
          </cell>
          <cell r="BT8" t="str">
            <v>CXX12-B</v>
          </cell>
          <cell r="BU8" t="str">
            <v>CXX12-C</v>
          </cell>
          <cell r="BV8" t="str">
            <v>CX14-B</v>
          </cell>
          <cell r="BW8" t="str">
            <v>CL14-B</v>
          </cell>
          <cell r="BX8" t="str">
            <v>CXX14-B</v>
          </cell>
          <cell r="BY8" t="str">
            <v>CXX14-C</v>
          </cell>
          <cell r="BZ8" t="str">
            <v>CX20-B</v>
          </cell>
          <cell r="CA8" t="str">
            <v>CK-B</v>
          </cell>
          <cell r="CB8" t="str">
            <v>CKK-B</v>
          </cell>
          <cell r="CC8" t="str">
            <v>Khoaûng caùch</v>
          </cell>
          <cell r="CD8" t="str">
            <v>NXX</v>
          </cell>
          <cell r="CE8" t="str">
            <v>NXL</v>
          </cell>
          <cell r="CF8" t="str">
            <v xml:space="preserve">MNX12-2 </v>
          </cell>
          <cell r="CG8" t="str">
            <v>MNL12-2</v>
          </cell>
          <cell r="CH8" t="str">
            <v xml:space="preserve">MNX12-4 </v>
          </cell>
          <cell r="CI8" t="str">
            <v xml:space="preserve">MNL12-4 </v>
          </cell>
          <cell r="CJ8" t="str">
            <v xml:space="preserve">MNX15-4 </v>
          </cell>
          <cell r="CK8" t="str">
            <v>MNL15-4</v>
          </cell>
          <cell r="CL8" t="str">
            <v xml:space="preserve">MNX15-6 </v>
          </cell>
          <cell r="CM8" t="str">
            <v xml:space="preserve">MNL15-6 </v>
          </cell>
          <cell r="CN8" t="str">
            <v xml:space="preserve">MNX18-6 </v>
          </cell>
          <cell r="CO8" t="str">
            <v xml:space="preserve">MNL18-6 </v>
          </cell>
          <cell r="CY8" t="str">
            <v>X-22Ñ</v>
          </cell>
          <cell r="CZ8" t="str">
            <v>X-22Ñ - C920</v>
          </cell>
          <cell r="DA8" t="str">
            <v>X-22K-Ñ</v>
          </cell>
          <cell r="DB8" t="str">
            <v>X-22K-Ñ-C920</v>
          </cell>
          <cell r="DC8" t="str">
            <v>X-22K-K-C920</v>
          </cell>
          <cell r="DD8" t="str">
            <v>X-22K-K</v>
          </cell>
          <cell r="DE8" t="str">
            <v>X-22Ñ - C920</v>
          </cell>
          <cell r="DF8" t="str">
            <v>X-22K - C920</v>
          </cell>
          <cell r="DG8" t="str">
            <v>X-1,66K</v>
          </cell>
          <cell r="DH8" t="str">
            <v>Bộ bulong cho X1,66K</v>
          </cell>
          <cell r="DI8" t="str">
            <v>X-1,66Ñ</v>
          </cell>
          <cell r="DJ8" t="str">
            <v>Bộ bulong cho X1,66Đ</v>
          </cell>
          <cell r="DK8" t="str">
            <v>X-21KL</v>
          </cell>
          <cell r="DL8" t="str">
            <v>X-21ÑL</v>
          </cell>
          <cell r="DM8" t="str">
            <v>X-20ÑL2/3</v>
          </cell>
          <cell r="DN8" t="str">
            <v>Bộ bulong cho X-20ÑL2/3</v>
          </cell>
          <cell r="DO8" t="str">
            <v>X-20KL2/3</v>
          </cell>
          <cell r="DP8" t="str">
            <v>Bộ bulong cho X-20KL2/3</v>
          </cell>
          <cell r="DQ8" t="str">
            <v>X-25ÑL-T</v>
          </cell>
          <cell r="DR8" t="str">
            <v>X-25ÑL-D</v>
          </cell>
          <cell r="DS8" t="str">
            <v>X-24Ñ</v>
          </cell>
          <cell r="DT8" t="str">
            <v>X-24K</v>
          </cell>
          <cell r="DU8" t="str">
            <v>X-8ÑL</v>
          </cell>
          <cell r="DV8" t="str">
            <v>X-8KL</v>
          </cell>
          <cell r="DW8" t="str">
            <v>X-24ÑP</v>
          </cell>
          <cell r="DX8" t="str">
            <v>X-24KP</v>
          </cell>
          <cell r="DY8" t="str">
            <v>X-COMPOSITE2,4</v>
          </cell>
          <cell r="DZ8" t="str">
            <v>Boä döøng daây choáng seùt 1 maët</v>
          </cell>
          <cell r="EA8" t="str">
            <v>Boä döøng daây choáng seùt 2 maët</v>
          </cell>
          <cell r="EB8" t="str">
            <v xml:space="preserve">Boä ñôõ daây choáng seùt </v>
          </cell>
          <cell r="EC8" t="str">
            <v>X-U200- Thaùp ñaàu truï</v>
          </cell>
          <cell r="ED8" t="str">
            <v>X-24KP500</v>
          </cell>
          <cell r="EE8" t="str">
            <v>G-20KP</v>
          </cell>
          <cell r="EF8" t="str">
            <v>G-23KP</v>
          </cell>
          <cell r="EG8" t="str">
            <v>G-720</v>
          </cell>
          <cell r="EH8" t="str">
            <v>Coå deâ baét xaø</v>
          </cell>
          <cell r="EI8" t="str">
            <v>CODE th-Þ240</v>
          </cell>
        </row>
        <row r="11">
          <cell r="U11">
            <v>2</v>
          </cell>
          <cell r="AY11">
            <v>1</v>
          </cell>
          <cell r="DD11">
            <v>1</v>
          </cell>
        </row>
        <row r="31">
          <cell r="O31">
            <v>0</v>
          </cell>
          <cell r="P31">
            <v>0</v>
          </cell>
          <cell r="Q31">
            <v>0</v>
          </cell>
          <cell r="R31">
            <v>0</v>
          </cell>
          <cell r="S31">
            <v>0</v>
          </cell>
          <cell r="T31">
            <v>0</v>
          </cell>
          <cell r="U31">
            <v>2</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1</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1</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row>
        <row r="33">
          <cell r="BR33">
            <v>1</v>
          </cell>
          <cell r="CD33">
            <v>1</v>
          </cell>
          <cell r="DA33">
            <v>1</v>
          </cell>
        </row>
        <row r="34">
          <cell r="U34">
            <v>2</v>
          </cell>
          <cell r="AY34">
            <v>1</v>
          </cell>
          <cell r="DA34">
            <v>1</v>
          </cell>
        </row>
        <row r="53">
          <cell r="O53">
            <v>0</v>
          </cell>
          <cell r="P53">
            <v>0</v>
          </cell>
          <cell r="Q53">
            <v>0</v>
          </cell>
          <cell r="R53">
            <v>0</v>
          </cell>
          <cell r="S53">
            <v>0</v>
          </cell>
          <cell r="T53">
            <v>0</v>
          </cell>
          <cell r="U53">
            <v>2</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1</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1</v>
          </cell>
          <cell r="BS53">
            <v>0</v>
          </cell>
          <cell r="BT53">
            <v>0</v>
          </cell>
          <cell r="BU53">
            <v>0</v>
          </cell>
          <cell r="BV53">
            <v>0</v>
          </cell>
          <cell r="BW53">
            <v>0</v>
          </cell>
          <cell r="BX53">
            <v>0</v>
          </cell>
          <cell r="BY53">
            <v>0</v>
          </cell>
          <cell r="BZ53">
            <v>0</v>
          </cell>
          <cell r="CA53">
            <v>0</v>
          </cell>
          <cell r="CB53">
            <v>0</v>
          </cell>
          <cell r="CC53">
            <v>0</v>
          </cell>
          <cell r="CD53">
            <v>1</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2</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cell r="ED53">
            <v>0</v>
          </cell>
          <cell r="EE53">
            <v>0</v>
          </cell>
          <cell r="EF53">
            <v>0</v>
          </cell>
          <cell r="EG53">
            <v>0</v>
          </cell>
          <cell r="EH53">
            <v>0</v>
          </cell>
          <cell r="EI53">
            <v>0</v>
          </cell>
        </row>
        <row r="55">
          <cell r="U55">
            <v>1</v>
          </cell>
          <cell r="AW55">
            <v>2</v>
          </cell>
          <cell r="DM55">
            <v>1</v>
          </cell>
        </row>
        <row r="79">
          <cell r="O79">
            <v>0</v>
          </cell>
          <cell r="P79">
            <v>0</v>
          </cell>
          <cell r="Q79">
            <v>0</v>
          </cell>
          <cell r="R79">
            <v>0</v>
          </cell>
          <cell r="S79">
            <v>0</v>
          </cell>
          <cell r="T79">
            <v>0</v>
          </cell>
          <cell r="U79">
            <v>1</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2</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1</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row>
        <row r="81">
          <cell r="U81">
            <v>2</v>
          </cell>
          <cell r="AY81">
            <v>1</v>
          </cell>
        </row>
        <row r="89">
          <cell r="O89">
            <v>0</v>
          </cell>
          <cell r="P89">
            <v>0</v>
          </cell>
          <cell r="Q89">
            <v>0</v>
          </cell>
          <cell r="R89">
            <v>0</v>
          </cell>
          <cell r="S89">
            <v>0</v>
          </cell>
          <cell r="T89">
            <v>0</v>
          </cell>
          <cell r="U89">
            <v>2</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1</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row>
        <row r="91">
          <cell r="U91">
            <v>2</v>
          </cell>
          <cell r="AY91">
            <v>1</v>
          </cell>
        </row>
        <row r="92">
          <cell r="T92">
            <v>2</v>
          </cell>
          <cell r="AC92">
            <v>1</v>
          </cell>
        </row>
        <row r="105">
          <cell r="O105">
            <v>0</v>
          </cell>
          <cell r="P105">
            <v>0</v>
          </cell>
          <cell r="Q105">
            <v>0</v>
          </cell>
          <cell r="R105">
            <v>0</v>
          </cell>
          <cell r="S105">
            <v>0</v>
          </cell>
          <cell r="T105">
            <v>2</v>
          </cell>
          <cell r="U105">
            <v>2</v>
          </cell>
          <cell r="V105">
            <v>0</v>
          </cell>
          <cell r="W105">
            <v>0</v>
          </cell>
          <cell r="X105">
            <v>0</v>
          </cell>
          <cell r="Y105">
            <v>0</v>
          </cell>
          <cell r="Z105">
            <v>0</v>
          </cell>
          <cell r="AA105">
            <v>0</v>
          </cell>
          <cell r="AB105">
            <v>0</v>
          </cell>
          <cell r="AC105">
            <v>1</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1</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cell r="CS105">
            <v>0</v>
          </cell>
          <cell r="CT105">
            <v>0</v>
          </cell>
          <cell r="CU105">
            <v>0</v>
          </cell>
          <cell r="CV105">
            <v>0</v>
          </cell>
          <cell r="CW105">
            <v>0</v>
          </cell>
          <cell r="CX105">
            <v>0</v>
          </cell>
          <cell r="CY105">
            <v>0</v>
          </cell>
          <cell r="CZ105">
            <v>0</v>
          </cell>
          <cell r="DA105">
            <v>0</v>
          </cell>
          <cell r="DB105">
            <v>0</v>
          </cell>
          <cell r="DC105">
            <v>0</v>
          </cell>
          <cell r="DD105">
            <v>0</v>
          </cell>
          <cell r="DE105">
            <v>0</v>
          </cell>
          <cell r="DF105">
            <v>0</v>
          </cell>
          <cell r="DG105">
            <v>0</v>
          </cell>
          <cell r="DH105">
            <v>0</v>
          </cell>
          <cell r="DI105">
            <v>0</v>
          </cell>
          <cell r="DJ105">
            <v>0</v>
          </cell>
          <cell r="DK105">
            <v>0</v>
          </cell>
          <cell r="DL105">
            <v>0</v>
          </cell>
          <cell r="DM105">
            <v>0</v>
          </cell>
          <cell r="DN105">
            <v>0</v>
          </cell>
          <cell r="DO105">
            <v>0</v>
          </cell>
          <cell r="DP105">
            <v>0</v>
          </cell>
          <cell r="DQ105">
            <v>0</v>
          </cell>
          <cell r="DR105">
            <v>0</v>
          </cell>
          <cell r="DS105">
            <v>0</v>
          </cell>
          <cell r="DT105">
            <v>0</v>
          </cell>
          <cell r="DU105">
            <v>0</v>
          </cell>
          <cell r="DV105">
            <v>0</v>
          </cell>
          <cell r="DW105">
            <v>0</v>
          </cell>
          <cell r="DX105">
            <v>0</v>
          </cell>
          <cell r="DY105">
            <v>0</v>
          </cell>
          <cell r="DZ105">
            <v>0</v>
          </cell>
          <cell r="EA105">
            <v>0</v>
          </cell>
          <cell r="EB105">
            <v>0</v>
          </cell>
          <cell r="EC105">
            <v>0</v>
          </cell>
          <cell r="ED105">
            <v>0</v>
          </cell>
          <cell r="EE105">
            <v>0</v>
          </cell>
          <cell r="EF105">
            <v>0</v>
          </cell>
          <cell r="EG105">
            <v>0</v>
          </cell>
          <cell r="EH105">
            <v>0</v>
          </cell>
          <cell r="EI105">
            <v>0</v>
          </cell>
        </row>
        <row r="107">
          <cell r="U107">
            <v>2</v>
          </cell>
          <cell r="AY107">
            <v>1</v>
          </cell>
        </row>
        <row r="117">
          <cell r="O117">
            <v>0</v>
          </cell>
          <cell r="P117">
            <v>0</v>
          </cell>
          <cell r="Q117">
            <v>0</v>
          </cell>
          <cell r="R117">
            <v>0</v>
          </cell>
          <cell r="S117">
            <v>0</v>
          </cell>
          <cell r="T117">
            <v>0</v>
          </cell>
          <cell r="U117">
            <v>2</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1</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cell r="ED117">
            <v>0</v>
          </cell>
          <cell r="EE117">
            <v>0</v>
          </cell>
          <cell r="EF117">
            <v>0</v>
          </cell>
          <cell r="EG117">
            <v>0</v>
          </cell>
          <cell r="EH117">
            <v>0</v>
          </cell>
          <cell r="EI117">
            <v>0</v>
          </cell>
        </row>
        <row r="119">
          <cell r="U119">
            <v>2</v>
          </cell>
          <cell r="AY119">
            <v>1</v>
          </cell>
        </row>
        <row r="129">
          <cell r="O129">
            <v>0</v>
          </cell>
          <cell r="P129">
            <v>0</v>
          </cell>
          <cell r="Q129">
            <v>0</v>
          </cell>
          <cell r="R129">
            <v>0</v>
          </cell>
          <cell r="S129">
            <v>0</v>
          </cell>
          <cell r="T129">
            <v>0</v>
          </cell>
          <cell r="U129">
            <v>2</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1</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cell r="ED129">
            <v>0</v>
          </cell>
          <cell r="EE129">
            <v>0</v>
          </cell>
          <cell r="EF129">
            <v>0</v>
          </cell>
          <cell r="EG129">
            <v>0</v>
          </cell>
          <cell r="EH129">
            <v>0</v>
          </cell>
          <cell r="EI129">
            <v>0</v>
          </cell>
        </row>
        <row r="131">
          <cell r="U131">
            <v>2</v>
          </cell>
          <cell r="AY131">
            <v>1</v>
          </cell>
        </row>
        <row r="141">
          <cell r="O141">
            <v>0</v>
          </cell>
          <cell r="P141">
            <v>0</v>
          </cell>
          <cell r="Q141">
            <v>0</v>
          </cell>
          <cell r="R141">
            <v>0</v>
          </cell>
          <cell r="S141">
            <v>0</v>
          </cell>
          <cell r="T141">
            <v>0</v>
          </cell>
          <cell r="U141">
            <v>2</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1</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cell r="CB141">
            <v>0</v>
          </cell>
          <cell r="CC141">
            <v>0</v>
          </cell>
          <cell r="CD141">
            <v>0</v>
          </cell>
          <cell r="CE141">
            <v>0</v>
          </cell>
          <cell r="CF141">
            <v>0</v>
          </cell>
          <cell r="CG141">
            <v>0</v>
          </cell>
          <cell r="CH141">
            <v>0</v>
          </cell>
          <cell r="CI141">
            <v>0</v>
          </cell>
          <cell r="CJ141">
            <v>0</v>
          </cell>
          <cell r="CK141">
            <v>0</v>
          </cell>
          <cell r="CL141">
            <v>0</v>
          </cell>
          <cell r="CM141">
            <v>0</v>
          </cell>
          <cell r="CN141">
            <v>0</v>
          </cell>
          <cell r="CO141">
            <v>0</v>
          </cell>
          <cell r="CP141">
            <v>0</v>
          </cell>
          <cell r="CQ141">
            <v>0</v>
          </cell>
          <cell r="CR141">
            <v>0</v>
          </cell>
          <cell r="CS141">
            <v>0</v>
          </cell>
          <cell r="CT141">
            <v>0</v>
          </cell>
          <cell r="CU141">
            <v>0</v>
          </cell>
          <cell r="CV141">
            <v>0</v>
          </cell>
          <cell r="CW141">
            <v>0</v>
          </cell>
          <cell r="CX141">
            <v>0</v>
          </cell>
          <cell r="CY141">
            <v>0</v>
          </cell>
          <cell r="CZ141">
            <v>0</v>
          </cell>
          <cell r="DA141">
            <v>0</v>
          </cell>
          <cell r="DB141">
            <v>0</v>
          </cell>
          <cell r="DC141">
            <v>0</v>
          </cell>
          <cell r="DD141">
            <v>0</v>
          </cell>
          <cell r="DE141">
            <v>0</v>
          </cell>
          <cell r="DF141">
            <v>0</v>
          </cell>
          <cell r="DG141">
            <v>0</v>
          </cell>
          <cell r="DH141">
            <v>0</v>
          </cell>
          <cell r="DI141">
            <v>0</v>
          </cell>
          <cell r="DJ141">
            <v>0</v>
          </cell>
          <cell r="DK141">
            <v>0</v>
          </cell>
          <cell r="DL141">
            <v>0</v>
          </cell>
          <cell r="DM141">
            <v>0</v>
          </cell>
          <cell r="DN141">
            <v>0</v>
          </cell>
          <cell r="DO141">
            <v>0</v>
          </cell>
          <cell r="DP141">
            <v>0</v>
          </cell>
          <cell r="DQ141">
            <v>0</v>
          </cell>
          <cell r="DR141">
            <v>0</v>
          </cell>
          <cell r="DS141">
            <v>0</v>
          </cell>
          <cell r="DT141">
            <v>0</v>
          </cell>
          <cell r="DU141">
            <v>0</v>
          </cell>
          <cell r="DV141">
            <v>0</v>
          </cell>
          <cell r="DW141">
            <v>0</v>
          </cell>
          <cell r="DX141">
            <v>0</v>
          </cell>
          <cell r="DY141">
            <v>0</v>
          </cell>
          <cell r="DZ141">
            <v>0</v>
          </cell>
          <cell r="EA141">
            <v>0</v>
          </cell>
          <cell r="EB141">
            <v>0</v>
          </cell>
          <cell r="EC141">
            <v>0</v>
          </cell>
          <cell r="ED141">
            <v>0</v>
          </cell>
          <cell r="EE141">
            <v>0</v>
          </cell>
          <cell r="EF141">
            <v>0</v>
          </cell>
          <cell r="EG141">
            <v>0</v>
          </cell>
          <cell r="EH141">
            <v>0</v>
          </cell>
          <cell r="EI141">
            <v>0</v>
          </cell>
        </row>
        <row r="143">
          <cell r="U143">
            <v>2</v>
          </cell>
          <cell r="AY143">
            <v>1</v>
          </cell>
          <cell r="DM143">
            <v>1</v>
          </cell>
        </row>
        <row r="150">
          <cell r="O150">
            <v>0</v>
          </cell>
          <cell r="P150">
            <v>0</v>
          </cell>
          <cell r="Q150">
            <v>0</v>
          </cell>
          <cell r="R150">
            <v>0</v>
          </cell>
          <cell r="S150">
            <v>0</v>
          </cell>
          <cell r="T150">
            <v>0</v>
          </cell>
          <cell r="U150">
            <v>2</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1</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v>
          </cell>
          <cell r="CO150">
            <v>0</v>
          </cell>
          <cell r="CP150">
            <v>0</v>
          </cell>
          <cell r="CQ150">
            <v>0</v>
          </cell>
          <cell r="CR150">
            <v>0</v>
          </cell>
          <cell r="CS150">
            <v>0</v>
          </cell>
          <cell r="CT150">
            <v>0</v>
          </cell>
          <cell r="CU150">
            <v>0</v>
          </cell>
          <cell r="CV150">
            <v>0</v>
          </cell>
          <cell r="CW150">
            <v>0</v>
          </cell>
          <cell r="CX150">
            <v>0</v>
          </cell>
          <cell r="CY150">
            <v>0</v>
          </cell>
          <cell r="CZ150">
            <v>0</v>
          </cell>
          <cell r="DA150">
            <v>0</v>
          </cell>
          <cell r="DB150">
            <v>0</v>
          </cell>
          <cell r="DC150">
            <v>0</v>
          </cell>
          <cell r="DD150">
            <v>0</v>
          </cell>
          <cell r="DE150">
            <v>0</v>
          </cell>
          <cell r="DF150">
            <v>0</v>
          </cell>
          <cell r="DG150">
            <v>0</v>
          </cell>
          <cell r="DH150">
            <v>0</v>
          </cell>
          <cell r="DI150">
            <v>0</v>
          </cell>
          <cell r="DJ150">
            <v>0</v>
          </cell>
          <cell r="DK150">
            <v>0</v>
          </cell>
          <cell r="DL150">
            <v>0</v>
          </cell>
          <cell r="DM150">
            <v>1</v>
          </cell>
          <cell r="DN150">
            <v>0</v>
          </cell>
          <cell r="DO150">
            <v>0</v>
          </cell>
          <cell r="DP150">
            <v>0</v>
          </cell>
          <cell r="DQ150">
            <v>0</v>
          </cell>
          <cell r="DR150">
            <v>0</v>
          </cell>
          <cell r="DS150">
            <v>0</v>
          </cell>
          <cell r="DT150">
            <v>0</v>
          </cell>
          <cell r="DU150">
            <v>0</v>
          </cell>
          <cell r="DV150">
            <v>0</v>
          </cell>
          <cell r="DW150">
            <v>0</v>
          </cell>
          <cell r="DX150">
            <v>0</v>
          </cell>
          <cell r="DY150">
            <v>0</v>
          </cell>
          <cell r="DZ150">
            <v>0</v>
          </cell>
          <cell r="EA150">
            <v>0</v>
          </cell>
          <cell r="EB150">
            <v>0</v>
          </cell>
          <cell r="EC150">
            <v>0</v>
          </cell>
          <cell r="ED150">
            <v>0</v>
          </cell>
          <cell r="EE150">
            <v>0</v>
          </cell>
          <cell r="EF150">
            <v>0</v>
          </cell>
          <cell r="EG150">
            <v>0</v>
          </cell>
          <cell r="EH150">
            <v>0</v>
          </cell>
          <cell r="EI150">
            <v>0</v>
          </cell>
        </row>
        <row r="152">
          <cell r="U152">
            <v>2</v>
          </cell>
          <cell r="AY152">
            <v>1</v>
          </cell>
        </row>
        <row r="159">
          <cell r="O159">
            <v>0</v>
          </cell>
          <cell r="P159">
            <v>0</v>
          </cell>
          <cell r="Q159">
            <v>0</v>
          </cell>
          <cell r="R159">
            <v>0</v>
          </cell>
          <cell r="S159">
            <v>0</v>
          </cell>
          <cell r="T159">
            <v>0</v>
          </cell>
          <cell r="U159">
            <v>2</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v>1</v>
          </cell>
          <cell r="AZ159">
            <v>0</v>
          </cell>
          <cell r="BA159">
            <v>0</v>
          </cell>
          <cell r="BB159">
            <v>0</v>
          </cell>
          <cell r="BC159">
            <v>0</v>
          </cell>
          <cell r="BD159">
            <v>0</v>
          </cell>
          <cell r="BE159">
            <v>0</v>
          </cell>
          <cell r="BF159">
            <v>0</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0</v>
          </cell>
          <cell r="CG159">
            <v>0</v>
          </cell>
          <cell r="CH159">
            <v>0</v>
          </cell>
          <cell r="CI159">
            <v>0</v>
          </cell>
          <cell r="CJ159">
            <v>0</v>
          </cell>
          <cell r="CK159">
            <v>0</v>
          </cell>
          <cell r="CL159">
            <v>0</v>
          </cell>
          <cell r="CM159">
            <v>0</v>
          </cell>
          <cell r="CN159">
            <v>0</v>
          </cell>
          <cell r="CO159">
            <v>0</v>
          </cell>
          <cell r="CP159">
            <v>0</v>
          </cell>
          <cell r="CQ159">
            <v>0</v>
          </cell>
          <cell r="CR159">
            <v>0</v>
          </cell>
          <cell r="CS159">
            <v>0</v>
          </cell>
          <cell r="CT159">
            <v>0</v>
          </cell>
          <cell r="CU159">
            <v>0</v>
          </cell>
          <cell r="CV159">
            <v>0</v>
          </cell>
          <cell r="CW159">
            <v>0</v>
          </cell>
          <cell r="CX159">
            <v>0</v>
          </cell>
          <cell r="CY159">
            <v>0</v>
          </cell>
          <cell r="CZ159">
            <v>0</v>
          </cell>
          <cell r="DA159">
            <v>0</v>
          </cell>
          <cell r="DB159">
            <v>0</v>
          </cell>
          <cell r="DC159">
            <v>0</v>
          </cell>
          <cell r="DD159">
            <v>0</v>
          </cell>
          <cell r="DE159">
            <v>0</v>
          </cell>
          <cell r="DF159">
            <v>0</v>
          </cell>
          <cell r="DG159">
            <v>0</v>
          </cell>
          <cell r="DH159">
            <v>0</v>
          </cell>
          <cell r="DI159">
            <v>0</v>
          </cell>
          <cell r="DJ159">
            <v>0</v>
          </cell>
          <cell r="DK159">
            <v>0</v>
          </cell>
          <cell r="DL159">
            <v>0</v>
          </cell>
          <cell r="DM159">
            <v>0</v>
          </cell>
          <cell r="DN159">
            <v>0</v>
          </cell>
          <cell r="DO159">
            <v>0</v>
          </cell>
          <cell r="DP159">
            <v>0</v>
          </cell>
          <cell r="DQ159">
            <v>0</v>
          </cell>
          <cell r="DR159">
            <v>0</v>
          </cell>
          <cell r="DS159">
            <v>0</v>
          </cell>
          <cell r="DT159">
            <v>0</v>
          </cell>
          <cell r="DU159">
            <v>0</v>
          </cell>
          <cell r="DV159">
            <v>0</v>
          </cell>
          <cell r="DW159">
            <v>0</v>
          </cell>
          <cell r="DX159">
            <v>0</v>
          </cell>
          <cell r="DY159">
            <v>0</v>
          </cell>
          <cell r="DZ159">
            <v>0</v>
          </cell>
          <cell r="EA159">
            <v>0</v>
          </cell>
          <cell r="EB159">
            <v>0</v>
          </cell>
          <cell r="EC159">
            <v>0</v>
          </cell>
          <cell r="ED159">
            <v>0</v>
          </cell>
          <cell r="EE159">
            <v>0</v>
          </cell>
          <cell r="EF159">
            <v>0</v>
          </cell>
          <cell r="EG159">
            <v>0</v>
          </cell>
          <cell r="EH159">
            <v>0</v>
          </cell>
          <cell r="EI159">
            <v>0</v>
          </cell>
        </row>
        <row r="161">
          <cell r="DA161">
            <v>1</v>
          </cell>
        </row>
        <row r="162">
          <cell r="DA162">
            <v>1</v>
          </cell>
          <cell r="DY162">
            <v>1</v>
          </cell>
        </row>
        <row r="163">
          <cell r="DG163">
            <v>1</v>
          </cell>
        </row>
        <row r="164">
          <cell r="DG164">
            <v>1</v>
          </cell>
        </row>
        <row r="165">
          <cell r="DG165">
            <v>1</v>
          </cell>
        </row>
        <row r="166">
          <cell r="DA166">
            <v>1</v>
          </cell>
          <cell r="DD166">
            <v>1</v>
          </cell>
        </row>
        <row r="167">
          <cell r="U167">
            <v>2</v>
          </cell>
          <cell r="AK167">
            <v>0</v>
          </cell>
          <cell r="AY167">
            <v>1</v>
          </cell>
          <cell r="DO167">
            <v>1</v>
          </cell>
        </row>
        <row r="168">
          <cell r="U168">
            <v>1</v>
          </cell>
          <cell r="AK168">
            <v>1</v>
          </cell>
          <cell r="DM168">
            <v>1</v>
          </cell>
        </row>
        <row r="169">
          <cell r="U169">
            <v>2</v>
          </cell>
          <cell r="AY169">
            <v>1</v>
          </cell>
          <cell r="DO169">
            <v>1</v>
          </cell>
        </row>
        <row r="170">
          <cell r="U170">
            <v>2</v>
          </cell>
          <cell r="AY170">
            <v>1</v>
          </cell>
          <cell r="CQ170">
            <v>1</v>
          </cell>
          <cell r="DO170">
            <v>1</v>
          </cell>
        </row>
        <row r="171">
          <cell r="U171">
            <v>1</v>
          </cell>
          <cell r="AK171">
            <v>1</v>
          </cell>
          <cell r="DM171">
            <v>1</v>
          </cell>
        </row>
        <row r="172">
          <cell r="U172">
            <v>2</v>
          </cell>
          <cell r="AY172">
            <v>1</v>
          </cell>
          <cell r="DO172">
            <v>1</v>
          </cell>
        </row>
        <row r="173">
          <cell r="U173">
            <v>2</v>
          </cell>
          <cell r="AY173">
            <v>1</v>
          </cell>
          <cell r="DO173">
            <v>1</v>
          </cell>
        </row>
        <row r="174">
          <cell r="U174">
            <v>2</v>
          </cell>
          <cell r="AY174">
            <v>1</v>
          </cell>
          <cell r="DA174">
            <v>1</v>
          </cell>
        </row>
        <row r="177">
          <cell r="O177">
            <v>0</v>
          </cell>
          <cell r="P177">
            <v>0</v>
          </cell>
          <cell r="Q177">
            <v>0</v>
          </cell>
          <cell r="R177">
            <v>0</v>
          </cell>
          <cell r="S177">
            <v>0</v>
          </cell>
          <cell r="T177">
            <v>0</v>
          </cell>
          <cell r="U177">
            <v>14</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2</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6</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cell r="BU177">
            <v>0</v>
          </cell>
          <cell r="BV177">
            <v>0</v>
          </cell>
          <cell r="BW177">
            <v>0</v>
          </cell>
          <cell r="BX177">
            <v>0</v>
          </cell>
          <cell r="BY177">
            <v>0</v>
          </cell>
          <cell r="BZ177">
            <v>0</v>
          </cell>
          <cell r="CA177">
            <v>0</v>
          </cell>
          <cell r="CB177">
            <v>0</v>
          </cell>
          <cell r="CC177">
            <v>0</v>
          </cell>
          <cell r="CD177">
            <v>0</v>
          </cell>
          <cell r="CE177">
            <v>0</v>
          </cell>
          <cell r="CF177">
            <v>0</v>
          </cell>
          <cell r="CG177">
            <v>0</v>
          </cell>
          <cell r="CH177">
            <v>0</v>
          </cell>
          <cell r="CI177">
            <v>0</v>
          </cell>
          <cell r="CJ177">
            <v>0</v>
          </cell>
          <cell r="CK177">
            <v>0</v>
          </cell>
          <cell r="CL177">
            <v>0</v>
          </cell>
          <cell r="CM177">
            <v>0</v>
          </cell>
          <cell r="CN177">
            <v>0</v>
          </cell>
          <cell r="CO177">
            <v>0</v>
          </cell>
          <cell r="CP177">
            <v>0</v>
          </cell>
          <cell r="CQ177">
            <v>1</v>
          </cell>
          <cell r="CR177">
            <v>0</v>
          </cell>
          <cell r="CS177">
            <v>0</v>
          </cell>
          <cell r="CT177">
            <v>0</v>
          </cell>
          <cell r="CU177">
            <v>0</v>
          </cell>
          <cell r="CV177">
            <v>0</v>
          </cell>
          <cell r="CW177">
            <v>0</v>
          </cell>
          <cell r="CX177">
            <v>0</v>
          </cell>
          <cell r="CY177">
            <v>0</v>
          </cell>
          <cell r="CZ177">
            <v>0</v>
          </cell>
          <cell r="DA177">
            <v>4</v>
          </cell>
          <cell r="DB177">
            <v>0</v>
          </cell>
          <cell r="DC177">
            <v>0</v>
          </cell>
          <cell r="DD177">
            <v>1</v>
          </cell>
          <cell r="DE177">
            <v>0</v>
          </cell>
          <cell r="DF177">
            <v>0</v>
          </cell>
          <cell r="DG177">
            <v>3</v>
          </cell>
          <cell r="DH177">
            <v>0</v>
          </cell>
          <cell r="DI177">
            <v>0</v>
          </cell>
          <cell r="DJ177">
            <v>0</v>
          </cell>
          <cell r="DK177">
            <v>0</v>
          </cell>
          <cell r="DL177">
            <v>0</v>
          </cell>
          <cell r="DM177">
            <v>2</v>
          </cell>
          <cell r="DN177">
            <v>0</v>
          </cell>
          <cell r="DO177">
            <v>5</v>
          </cell>
          <cell r="DP177">
            <v>0</v>
          </cell>
          <cell r="DQ177">
            <v>0</v>
          </cell>
          <cell r="DR177">
            <v>0</v>
          </cell>
          <cell r="DS177">
            <v>0</v>
          </cell>
          <cell r="DT177">
            <v>0</v>
          </cell>
          <cell r="DU177">
            <v>0</v>
          </cell>
          <cell r="DV177">
            <v>0</v>
          </cell>
          <cell r="DW177">
            <v>0</v>
          </cell>
          <cell r="DX177">
            <v>0</v>
          </cell>
          <cell r="DY177">
            <v>1</v>
          </cell>
          <cell r="DZ177">
            <v>0</v>
          </cell>
          <cell r="EA177">
            <v>0</v>
          </cell>
          <cell r="EB177">
            <v>0</v>
          </cell>
          <cell r="EC177">
            <v>0</v>
          </cell>
          <cell r="ED177">
            <v>0</v>
          </cell>
          <cell r="EE177">
            <v>0</v>
          </cell>
          <cell r="EF177">
            <v>0</v>
          </cell>
          <cell r="EG177">
            <v>0</v>
          </cell>
          <cell r="EH177">
            <v>0</v>
          </cell>
          <cell r="EI177">
            <v>0</v>
          </cell>
        </row>
        <row r="179">
          <cell r="DA179">
            <v>1</v>
          </cell>
          <cell r="DY179">
            <v>1</v>
          </cell>
        </row>
        <row r="180">
          <cell r="DM180">
            <v>1</v>
          </cell>
        </row>
        <row r="181">
          <cell r="DM181">
            <v>1</v>
          </cell>
        </row>
        <row r="182">
          <cell r="U182">
            <v>1</v>
          </cell>
          <cell r="AK182">
            <v>1</v>
          </cell>
          <cell r="DM182">
            <v>1</v>
          </cell>
        </row>
        <row r="183">
          <cell r="U183">
            <v>1</v>
          </cell>
          <cell r="AK183">
            <v>1</v>
          </cell>
          <cell r="DM183">
            <v>1</v>
          </cell>
        </row>
        <row r="184">
          <cell r="U184">
            <v>1</v>
          </cell>
          <cell r="AK184">
            <v>1</v>
          </cell>
          <cell r="DM184">
            <v>1</v>
          </cell>
        </row>
        <row r="185">
          <cell r="U185">
            <v>1</v>
          </cell>
          <cell r="AK185">
            <v>1</v>
          </cell>
          <cell r="DM185">
            <v>1</v>
          </cell>
        </row>
        <row r="186">
          <cell r="U186">
            <v>1</v>
          </cell>
          <cell r="AK186">
            <v>1</v>
          </cell>
          <cell r="DM186">
            <v>1</v>
          </cell>
        </row>
        <row r="187">
          <cell r="U187">
            <v>1</v>
          </cell>
          <cell r="AK187">
            <v>1</v>
          </cell>
          <cell r="DM187">
            <v>1</v>
          </cell>
        </row>
        <row r="188">
          <cell r="U188">
            <v>1</v>
          </cell>
          <cell r="AK188">
            <v>1</v>
          </cell>
          <cell r="DM188">
            <v>1</v>
          </cell>
        </row>
        <row r="189">
          <cell r="U189">
            <v>1</v>
          </cell>
          <cell r="AK189">
            <v>1</v>
          </cell>
          <cell r="DM189">
            <v>1</v>
          </cell>
        </row>
        <row r="190">
          <cell r="U190">
            <v>1</v>
          </cell>
          <cell r="AK190">
            <v>1</v>
          </cell>
          <cell r="DM190">
            <v>1</v>
          </cell>
        </row>
        <row r="191">
          <cell r="U191">
            <v>2</v>
          </cell>
          <cell r="AY191">
            <v>1</v>
          </cell>
          <cell r="CQ191">
            <v>1</v>
          </cell>
          <cell r="DA191">
            <v>1</v>
          </cell>
          <cell r="DD191">
            <v>1</v>
          </cell>
        </row>
        <row r="192">
          <cell r="U192">
            <v>1</v>
          </cell>
          <cell r="AK192">
            <v>1</v>
          </cell>
          <cell r="DM192">
            <v>1</v>
          </cell>
        </row>
        <row r="193">
          <cell r="U193">
            <v>1</v>
          </cell>
          <cell r="AK193">
            <v>1</v>
          </cell>
          <cell r="DM193">
            <v>1</v>
          </cell>
        </row>
        <row r="194">
          <cell r="U194">
            <v>1</v>
          </cell>
          <cell r="AK194">
            <v>1</v>
          </cell>
          <cell r="BR194">
            <v>1</v>
          </cell>
          <cell r="CD194">
            <v>1</v>
          </cell>
          <cell r="DA194">
            <v>1</v>
          </cell>
        </row>
        <row r="209">
          <cell r="O209">
            <v>0</v>
          </cell>
          <cell r="P209">
            <v>0</v>
          </cell>
          <cell r="Q209">
            <v>0</v>
          </cell>
          <cell r="R209">
            <v>0</v>
          </cell>
          <cell r="S209">
            <v>0</v>
          </cell>
          <cell r="T209">
            <v>0</v>
          </cell>
          <cell r="U209">
            <v>14</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12</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1</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1</v>
          </cell>
          <cell r="BS209">
            <v>0</v>
          </cell>
          <cell r="BT209">
            <v>0</v>
          </cell>
          <cell r="BU209">
            <v>0</v>
          </cell>
          <cell r="BV209">
            <v>0</v>
          </cell>
          <cell r="BW209">
            <v>0</v>
          </cell>
          <cell r="BX209">
            <v>0</v>
          </cell>
          <cell r="BY209">
            <v>0</v>
          </cell>
          <cell r="BZ209">
            <v>0</v>
          </cell>
          <cell r="CA209">
            <v>0</v>
          </cell>
          <cell r="CB209">
            <v>0</v>
          </cell>
          <cell r="CC209">
            <v>0</v>
          </cell>
          <cell r="CD209">
            <v>1</v>
          </cell>
          <cell r="CE209">
            <v>0</v>
          </cell>
          <cell r="CF209">
            <v>0</v>
          </cell>
          <cell r="CG209">
            <v>0</v>
          </cell>
          <cell r="CH209">
            <v>0</v>
          </cell>
          <cell r="CI209">
            <v>0</v>
          </cell>
          <cell r="CJ209">
            <v>0</v>
          </cell>
          <cell r="CK209">
            <v>0</v>
          </cell>
          <cell r="CL209">
            <v>0</v>
          </cell>
          <cell r="CM209">
            <v>0</v>
          </cell>
          <cell r="CN209">
            <v>0</v>
          </cell>
          <cell r="CO209">
            <v>0</v>
          </cell>
          <cell r="CP209">
            <v>0</v>
          </cell>
          <cell r="CQ209">
            <v>1</v>
          </cell>
          <cell r="CR209">
            <v>0</v>
          </cell>
          <cell r="CS209">
            <v>0</v>
          </cell>
          <cell r="CT209">
            <v>0</v>
          </cell>
          <cell r="CU209">
            <v>0</v>
          </cell>
          <cell r="CV209">
            <v>0</v>
          </cell>
          <cell r="CW209">
            <v>0</v>
          </cell>
          <cell r="CX209">
            <v>0</v>
          </cell>
          <cell r="CY209">
            <v>0</v>
          </cell>
          <cell r="CZ209">
            <v>0</v>
          </cell>
          <cell r="DA209">
            <v>3</v>
          </cell>
          <cell r="DB209">
            <v>0</v>
          </cell>
          <cell r="DC209">
            <v>0</v>
          </cell>
          <cell r="DD209">
            <v>1</v>
          </cell>
          <cell r="DE209">
            <v>0</v>
          </cell>
          <cell r="DF209">
            <v>0</v>
          </cell>
          <cell r="DG209">
            <v>0</v>
          </cell>
          <cell r="DH209">
            <v>0</v>
          </cell>
          <cell r="DI209">
            <v>0</v>
          </cell>
          <cell r="DJ209">
            <v>0</v>
          </cell>
          <cell r="DK209">
            <v>0</v>
          </cell>
          <cell r="DL209">
            <v>0</v>
          </cell>
          <cell r="DM209">
            <v>13</v>
          </cell>
          <cell r="DN209">
            <v>0</v>
          </cell>
          <cell r="DO209">
            <v>0</v>
          </cell>
          <cell r="DP209">
            <v>0</v>
          </cell>
          <cell r="DQ209">
            <v>0</v>
          </cell>
          <cell r="DR209">
            <v>0</v>
          </cell>
          <cell r="DS209">
            <v>0</v>
          </cell>
          <cell r="DT209">
            <v>0</v>
          </cell>
          <cell r="DU209">
            <v>0</v>
          </cell>
          <cell r="DV209">
            <v>0</v>
          </cell>
          <cell r="DW209">
            <v>0</v>
          </cell>
          <cell r="DX209">
            <v>0</v>
          </cell>
          <cell r="DY209">
            <v>1</v>
          </cell>
          <cell r="DZ209">
            <v>0</v>
          </cell>
          <cell r="EA209">
            <v>0</v>
          </cell>
          <cell r="EB209">
            <v>0</v>
          </cell>
          <cell r="EC209">
            <v>0</v>
          </cell>
          <cell r="ED209">
            <v>0</v>
          </cell>
          <cell r="EE209">
            <v>0</v>
          </cell>
          <cell r="EF209">
            <v>0</v>
          </cell>
          <cell r="EG209">
            <v>0</v>
          </cell>
          <cell r="EH209">
            <v>0</v>
          </cell>
          <cell r="EI209">
            <v>0</v>
          </cell>
        </row>
        <row r="211">
          <cell r="O211">
            <v>1</v>
          </cell>
          <cell r="DA211">
            <v>1</v>
          </cell>
        </row>
        <row r="212">
          <cell r="U212">
            <v>2</v>
          </cell>
          <cell r="AY212">
            <v>1</v>
          </cell>
          <cell r="DD212">
            <v>1</v>
          </cell>
        </row>
        <row r="213">
          <cell r="U213">
            <v>2</v>
          </cell>
          <cell r="AY213">
            <v>1</v>
          </cell>
          <cell r="CQ213">
            <v>1</v>
          </cell>
          <cell r="DD213">
            <v>1</v>
          </cell>
          <cell r="DY213">
            <v>1</v>
          </cell>
        </row>
        <row r="214">
          <cell r="U214">
            <v>2</v>
          </cell>
          <cell r="AY214">
            <v>1</v>
          </cell>
          <cell r="DO214">
            <v>1</v>
          </cell>
        </row>
        <row r="215">
          <cell r="U215">
            <v>2</v>
          </cell>
          <cell r="AY215">
            <v>1</v>
          </cell>
          <cell r="DO215">
            <v>1</v>
          </cell>
        </row>
        <row r="216">
          <cell r="U216">
            <v>2</v>
          </cell>
          <cell r="AY216">
            <v>1</v>
          </cell>
          <cell r="DO216">
            <v>1</v>
          </cell>
        </row>
        <row r="217">
          <cell r="U217">
            <v>1</v>
          </cell>
          <cell r="AK217">
            <v>1</v>
          </cell>
          <cell r="BR217">
            <v>2</v>
          </cell>
          <cell r="CD217">
            <v>2</v>
          </cell>
          <cell r="DA217">
            <v>2</v>
          </cell>
        </row>
        <row r="218">
          <cell r="U218">
            <v>1</v>
          </cell>
          <cell r="AK218">
            <v>1</v>
          </cell>
          <cell r="CQ218">
            <v>1</v>
          </cell>
          <cell r="DM218">
            <v>1</v>
          </cell>
        </row>
        <row r="219">
          <cell r="U219">
            <v>1</v>
          </cell>
          <cell r="AK219">
            <v>1</v>
          </cell>
          <cell r="DM219">
            <v>1</v>
          </cell>
        </row>
        <row r="220">
          <cell r="U220">
            <v>1</v>
          </cell>
          <cell r="AK220">
            <v>1</v>
          </cell>
          <cell r="BR220">
            <v>1</v>
          </cell>
          <cell r="CD220">
            <v>1</v>
          </cell>
          <cell r="DO220">
            <v>1</v>
          </cell>
        </row>
        <row r="221">
          <cell r="U221">
            <v>1</v>
          </cell>
          <cell r="AK221">
            <v>1</v>
          </cell>
          <cell r="DM221">
            <v>1</v>
          </cell>
        </row>
        <row r="222">
          <cell r="U222">
            <v>1</v>
          </cell>
          <cell r="AK222">
            <v>1</v>
          </cell>
          <cell r="CQ222">
            <v>1</v>
          </cell>
          <cell r="DM222">
            <v>1</v>
          </cell>
        </row>
        <row r="223">
          <cell r="U223">
            <v>1</v>
          </cell>
          <cell r="AK223">
            <v>1</v>
          </cell>
          <cell r="DM223">
            <v>1</v>
          </cell>
        </row>
        <row r="224">
          <cell r="U224">
            <v>2</v>
          </cell>
          <cell r="AY224">
            <v>1</v>
          </cell>
          <cell r="DD224">
            <v>1</v>
          </cell>
        </row>
        <row r="225">
          <cell r="U225">
            <v>1</v>
          </cell>
          <cell r="AK225">
            <v>1</v>
          </cell>
          <cell r="DM225">
            <v>1</v>
          </cell>
        </row>
        <row r="226">
          <cell r="U226">
            <v>2</v>
          </cell>
          <cell r="AY226">
            <v>1</v>
          </cell>
          <cell r="DD226">
            <v>1</v>
          </cell>
        </row>
        <row r="239">
          <cell r="O239">
            <v>1</v>
          </cell>
          <cell r="P239">
            <v>0</v>
          </cell>
          <cell r="Q239">
            <v>0</v>
          </cell>
          <cell r="R239">
            <v>0</v>
          </cell>
          <cell r="S239">
            <v>0</v>
          </cell>
          <cell r="T239">
            <v>0</v>
          </cell>
          <cell r="U239">
            <v>22</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8</v>
          </cell>
          <cell r="AL239">
            <v>0</v>
          </cell>
          <cell r="AM239">
            <v>0</v>
          </cell>
          <cell r="AN239">
            <v>0</v>
          </cell>
          <cell r="AO239">
            <v>0</v>
          </cell>
          <cell r="AP239">
            <v>0</v>
          </cell>
          <cell r="AQ239">
            <v>0</v>
          </cell>
          <cell r="AR239">
            <v>0</v>
          </cell>
          <cell r="AS239">
            <v>0</v>
          </cell>
          <cell r="AT239">
            <v>0</v>
          </cell>
          <cell r="AU239">
            <v>0</v>
          </cell>
          <cell r="AV239">
            <v>0</v>
          </cell>
          <cell r="AW239">
            <v>0</v>
          </cell>
          <cell r="AX239">
            <v>0</v>
          </cell>
          <cell r="AY239">
            <v>7</v>
          </cell>
          <cell r="AZ239">
            <v>0</v>
          </cell>
          <cell r="BA239">
            <v>0</v>
          </cell>
          <cell r="BB239">
            <v>0</v>
          </cell>
          <cell r="BC239">
            <v>0</v>
          </cell>
          <cell r="BD239">
            <v>0</v>
          </cell>
          <cell r="BE239">
            <v>0</v>
          </cell>
          <cell r="BF239">
            <v>0</v>
          </cell>
          <cell r="BG239">
            <v>0</v>
          </cell>
          <cell r="BH239">
            <v>0</v>
          </cell>
          <cell r="BI239">
            <v>0</v>
          </cell>
          <cell r="BJ239">
            <v>0</v>
          </cell>
          <cell r="BK239">
            <v>0</v>
          </cell>
          <cell r="BL239">
            <v>0</v>
          </cell>
          <cell r="BM239">
            <v>0</v>
          </cell>
          <cell r="BN239">
            <v>0</v>
          </cell>
          <cell r="BO239">
            <v>0</v>
          </cell>
          <cell r="BP239">
            <v>0</v>
          </cell>
          <cell r="BQ239">
            <v>0</v>
          </cell>
          <cell r="BR239">
            <v>3</v>
          </cell>
          <cell r="BS239">
            <v>0</v>
          </cell>
          <cell r="BT239">
            <v>0</v>
          </cell>
          <cell r="BU239">
            <v>0</v>
          </cell>
          <cell r="BV239">
            <v>0</v>
          </cell>
          <cell r="BW239">
            <v>0</v>
          </cell>
          <cell r="BX239">
            <v>0</v>
          </cell>
          <cell r="BY239">
            <v>0</v>
          </cell>
          <cell r="BZ239">
            <v>0</v>
          </cell>
          <cell r="CA239">
            <v>0</v>
          </cell>
          <cell r="CB239">
            <v>0</v>
          </cell>
          <cell r="CC239">
            <v>0</v>
          </cell>
          <cell r="CD239">
            <v>3</v>
          </cell>
          <cell r="CE239">
            <v>0</v>
          </cell>
          <cell r="CF239">
            <v>0</v>
          </cell>
          <cell r="CG239">
            <v>0</v>
          </cell>
          <cell r="CH239">
            <v>0</v>
          </cell>
          <cell r="CI239">
            <v>0</v>
          </cell>
          <cell r="CJ239">
            <v>0</v>
          </cell>
          <cell r="CK239">
            <v>0</v>
          </cell>
          <cell r="CL239">
            <v>0</v>
          </cell>
          <cell r="CM239">
            <v>0</v>
          </cell>
          <cell r="CN239">
            <v>0</v>
          </cell>
          <cell r="CO239">
            <v>0</v>
          </cell>
          <cell r="CP239">
            <v>0</v>
          </cell>
          <cell r="CQ239">
            <v>3</v>
          </cell>
          <cell r="CR239">
            <v>0</v>
          </cell>
          <cell r="CS239">
            <v>0</v>
          </cell>
          <cell r="CT239">
            <v>0</v>
          </cell>
          <cell r="CU239">
            <v>0</v>
          </cell>
          <cell r="CV239">
            <v>0</v>
          </cell>
          <cell r="CW239">
            <v>0</v>
          </cell>
          <cell r="CX239">
            <v>0</v>
          </cell>
          <cell r="CY239">
            <v>0</v>
          </cell>
          <cell r="CZ239">
            <v>0</v>
          </cell>
          <cell r="DA239">
            <v>3</v>
          </cell>
          <cell r="DB239">
            <v>0</v>
          </cell>
          <cell r="DC239">
            <v>0</v>
          </cell>
          <cell r="DD239">
            <v>4</v>
          </cell>
          <cell r="DE239">
            <v>0</v>
          </cell>
          <cell r="DF239">
            <v>0</v>
          </cell>
          <cell r="DG239">
            <v>0</v>
          </cell>
          <cell r="DH239">
            <v>0</v>
          </cell>
          <cell r="DI239">
            <v>0</v>
          </cell>
          <cell r="DJ239">
            <v>0</v>
          </cell>
          <cell r="DK239">
            <v>0</v>
          </cell>
          <cell r="DL239">
            <v>0</v>
          </cell>
          <cell r="DM239">
            <v>6</v>
          </cell>
          <cell r="DN239">
            <v>0</v>
          </cell>
          <cell r="DO239">
            <v>4</v>
          </cell>
          <cell r="DP239">
            <v>0</v>
          </cell>
          <cell r="DQ239">
            <v>0</v>
          </cell>
          <cell r="DR239">
            <v>0</v>
          </cell>
          <cell r="DS239">
            <v>0</v>
          </cell>
          <cell r="DT239">
            <v>0</v>
          </cell>
          <cell r="DU239">
            <v>0</v>
          </cell>
          <cell r="DV239">
            <v>0</v>
          </cell>
          <cell r="DW239">
            <v>0</v>
          </cell>
          <cell r="DX239">
            <v>0</v>
          </cell>
          <cell r="DY239">
            <v>1</v>
          </cell>
          <cell r="DZ239">
            <v>0</v>
          </cell>
          <cell r="EA239">
            <v>0</v>
          </cell>
          <cell r="EB239">
            <v>0</v>
          </cell>
          <cell r="EC239">
            <v>0</v>
          </cell>
          <cell r="ED239">
            <v>0</v>
          </cell>
          <cell r="EE239">
            <v>0</v>
          </cell>
          <cell r="EF239">
            <v>0</v>
          </cell>
          <cell r="EG239">
            <v>0</v>
          </cell>
          <cell r="EH239">
            <v>0</v>
          </cell>
          <cell r="EI239">
            <v>0</v>
          </cell>
        </row>
        <row r="241">
          <cell r="O241">
            <v>1</v>
          </cell>
          <cell r="U241">
            <v>2</v>
          </cell>
          <cell r="AY241">
            <v>1</v>
          </cell>
          <cell r="CY241">
            <v>1</v>
          </cell>
          <cell r="DD241">
            <v>1</v>
          </cell>
        </row>
        <row r="242">
          <cell r="U242">
            <v>1</v>
          </cell>
          <cell r="AK242">
            <v>1</v>
          </cell>
          <cell r="CQ242">
            <v>1</v>
          </cell>
          <cell r="DA242">
            <v>1</v>
          </cell>
          <cell r="DY242">
            <v>1</v>
          </cell>
        </row>
        <row r="243">
          <cell r="U243">
            <v>1</v>
          </cell>
          <cell r="AK243">
            <v>1</v>
          </cell>
          <cell r="DM243">
            <v>1</v>
          </cell>
        </row>
        <row r="244">
          <cell r="U244">
            <v>1</v>
          </cell>
          <cell r="AK244">
            <v>1</v>
          </cell>
          <cell r="DM244">
            <v>1</v>
          </cell>
        </row>
        <row r="245">
          <cell r="U245">
            <v>1</v>
          </cell>
          <cell r="AK245">
            <v>1</v>
          </cell>
          <cell r="BR245">
            <v>1</v>
          </cell>
          <cell r="CD245">
            <v>1</v>
          </cell>
          <cell r="DA245">
            <v>1</v>
          </cell>
        </row>
        <row r="246">
          <cell r="U246">
            <v>2</v>
          </cell>
          <cell r="AY246">
            <v>1</v>
          </cell>
          <cell r="DO246">
            <v>1</v>
          </cell>
        </row>
        <row r="247">
          <cell r="U247">
            <v>1</v>
          </cell>
          <cell r="AK247">
            <v>1</v>
          </cell>
          <cell r="CQ247">
            <v>1</v>
          </cell>
          <cell r="DM247">
            <v>1</v>
          </cell>
        </row>
        <row r="248">
          <cell r="U248">
            <v>1</v>
          </cell>
          <cell r="AK248">
            <v>1</v>
          </cell>
          <cell r="DM248">
            <v>1</v>
          </cell>
        </row>
        <row r="249">
          <cell r="U249">
            <v>1</v>
          </cell>
          <cell r="AK249">
            <v>1</v>
          </cell>
          <cell r="DM249">
            <v>1</v>
          </cell>
        </row>
        <row r="250">
          <cell r="U250">
            <v>1</v>
          </cell>
          <cell r="AK250">
            <v>1</v>
          </cell>
          <cell r="DM250">
            <v>1</v>
          </cell>
        </row>
        <row r="251">
          <cell r="U251">
            <v>1</v>
          </cell>
          <cell r="AK251">
            <v>1</v>
          </cell>
          <cell r="BR251">
            <v>1</v>
          </cell>
          <cell r="CD251">
            <v>1</v>
          </cell>
          <cell r="DA251">
            <v>1</v>
          </cell>
        </row>
        <row r="269">
          <cell r="O269">
            <v>1</v>
          </cell>
          <cell r="P269">
            <v>0</v>
          </cell>
          <cell r="Q269">
            <v>0</v>
          </cell>
          <cell r="R269">
            <v>0</v>
          </cell>
          <cell r="S269">
            <v>0</v>
          </cell>
          <cell r="T269">
            <v>0</v>
          </cell>
          <cell r="U269">
            <v>13</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9</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2</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2</v>
          </cell>
          <cell r="BS269">
            <v>0</v>
          </cell>
          <cell r="BT269">
            <v>0</v>
          </cell>
          <cell r="BU269">
            <v>0</v>
          </cell>
          <cell r="BV269">
            <v>0</v>
          </cell>
          <cell r="BW269">
            <v>0</v>
          </cell>
          <cell r="BX269">
            <v>0</v>
          </cell>
          <cell r="BY269">
            <v>0</v>
          </cell>
          <cell r="BZ269">
            <v>0</v>
          </cell>
          <cell r="CA269">
            <v>0</v>
          </cell>
          <cell r="CB269">
            <v>0</v>
          </cell>
          <cell r="CC269">
            <v>0</v>
          </cell>
          <cell r="CD269">
            <v>2</v>
          </cell>
          <cell r="CE269">
            <v>0</v>
          </cell>
          <cell r="CF269">
            <v>0</v>
          </cell>
          <cell r="CG269">
            <v>0</v>
          </cell>
          <cell r="CH269">
            <v>0</v>
          </cell>
          <cell r="CI269">
            <v>0</v>
          </cell>
          <cell r="CJ269">
            <v>0</v>
          </cell>
          <cell r="CK269">
            <v>0</v>
          </cell>
          <cell r="CL269">
            <v>0</v>
          </cell>
          <cell r="CM269">
            <v>0</v>
          </cell>
          <cell r="CN269">
            <v>0</v>
          </cell>
          <cell r="CO269">
            <v>0</v>
          </cell>
          <cell r="CP269">
            <v>0</v>
          </cell>
          <cell r="CQ269">
            <v>2</v>
          </cell>
          <cell r="CR269">
            <v>0</v>
          </cell>
          <cell r="CS269">
            <v>0</v>
          </cell>
          <cell r="CT269">
            <v>0</v>
          </cell>
          <cell r="CU269">
            <v>0</v>
          </cell>
          <cell r="CV269">
            <v>0</v>
          </cell>
          <cell r="CW269">
            <v>0</v>
          </cell>
          <cell r="CX269">
            <v>0</v>
          </cell>
          <cell r="CY269">
            <v>1</v>
          </cell>
          <cell r="CZ269">
            <v>0</v>
          </cell>
          <cell r="DA269">
            <v>3</v>
          </cell>
          <cell r="DB269">
            <v>0</v>
          </cell>
          <cell r="DC269">
            <v>0</v>
          </cell>
          <cell r="DD269">
            <v>1</v>
          </cell>
          <cell r="DE269">
            <v>0</v>
          </cell>
          <cell r="DF269">
            <v>0</v>
          </cell>
          <cell r="DG269">
            <v>0</v>
          </cell>
          <cell r="DH269">
            <v>0</v>
          </cell>
          <cell r="DI269">
            <v>0</v>
          </cell>
          <cell r="DJ269">
            <v>0</v>
          </cell>
          <cell r="DK269">
            <v>0</v>
          </cell>
          <cell r="DL269">
            <v>0</v>
          </cell>
          <cell r="DM269">
            <v>6</v>
          </cell>
          <cell r="DN269">
            <v>0</v>
          </cell>
          <cell r="DO269">
            <v>1</v>
          </cell>
          <cell r="DP269">
            <v>0</v>
          </cell>
          <cell r="DQ269">
            <v>0</v>
          </cell>
          <cell r="DR269">
            <v>0</v>
          </cell>
          <cell r="DS269">
            <v>0</v>
          </cell>
          <cell r="DT269">
            <v>0</v>
          </cell>
          <cell r="DU269">
            <v>0</v>
          </cell>
          <cell r="DV269">
            <v>0</v>
          </cell>
          <cell r="DW269">
            <v>0</v>
          </cell>
          <cell r="DX269">
            <v>0</v>
          </cell>
          <cell r="DY269">
            <v>1</v>
          </cell>
          <cell r="DZ269">
            <v>0</v>
          </cell>
          <cell r="EA269">
            <v>0</v>
          </cell>
          <cell r="EB269">
            <v>0</v>
          </cell>
          <cell r="EC269">
            <v>0</v>
          </cell>
          <cell r="ED269">
            <v>0</v>
          </cell>
          <cell r="EE269">
            <v>0</v>
          </cell>
          <cell r="EF269">
            <v>0</v>
          </cell>
          <cell r="EG269">
            <v>0</v>
          </cell>
          <cell r="EH269">
            <v>0</v>
          </cell>
          <cell r="EI269">
            <v>0</v>
          </cell>
        </row>
        <row r="421">
          <cell r="O421">
            <v>2</v>
          </cell>
          <cell r="P421">
            <v>0</v>
          </cell>
          <cell r="Q421">
            <v>0</v>
          </cell>
          <cell r="R421">
            <v>0</v>
          </cell>
          <cell r="S421">
            <v>0</v>
          </cell>
          <cell r="T421">
            <v>2</v>
          </cell>
          <cell r="U421">
            <v>82</v>
          </cell>
          <cell r="V421">
            <v>0</v>
          </cell>
          <cell r="W421">
            <v>0</v>
          </cell>
          <cell r="X421">
            <v>0</v>
          </cell>
          <cell r="Y421">
            <v>0</v>
          </cell>
          <cell r="Z421">
            <v>0</v>
          </cell>
          <cell r="AA421">
            <v>0</v>
          </cell>
          <cell r="AB421">
            <v>0</v>
          </cell>
          <cell r="AC421">
            <v>1</v>
          </cell>
          <cell r="AD421">
            <v>0</v>
          </cell>
          <cell r="AE421">
            <v>0</v>
          </cell>
          <cell r="AF421">
            <v>0</v>
          </cell>
          <cell r="AG421">
            <v>0</v>
          </cell>
          <cell r="AH421">
            <v>0</v>
          </cell>
          <cell r="AI421">
            <v>0</v>
          </cell>
          <cell r="AJ421">
            <v>0</v>
          </cell>
          <cell r="AK421">
            <v>31</v>
          </cell>
          <cell r="AL421">
            <v>0</v>
          </cell>
          <cell r="AM421">
            <v>0</v>
          </cell>
          <cell r="AN421">
            <v>0</v>
          </cell>
          <cell r="AO421">
            <v>0</v>
          </cell>
          <cell r="AP421">
            <v>0</v>
          </cell>
          <cell r="AQ421">
            <v>0</v>
          </cell>
          <cell r="AR421">
            <v>0</v>
          </cell>
          <cell r="AS421">
            <v>0</v>
          </cell>
          <cell r="AT421">
            <v>0</v>
          </cell>
          <cell r="AU421">
            <v>0</v>
          </cell>
          <cell r="AV421">
            <v>0</v>
          </cell>
          <cell r="AW421">
            <v>2</v>
          </cell>
          <cell r="AX421">
            <v>0</v>
          </cell>
          <cell r="AY421">
            <v>25</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7</v>
          </cell>
          <cell r="BS421">
            <v>0</v>
          </cell>
          <cell r="BT421">
            <v>0</v>
          </cell>
          <cell r="BU421">
            <v>0</v>
          </cell>
          <cell r="BV421">
            <v>0</v>
          </cell>
          <cell r="BW421">
            <v>0</v>
          </cell>
          <cell r="BX421">
            <v>0</v>
          </cell>
          <cell r="BY421">
            <v>0</v>
          </cell>
          <cell r="BZ421">
            <v>0</v>
          </cell>
          <cell r="CA421">
            <v>0</v>
          </cell>
          <cell r="CB421">
            <v>0</v>
          </cell>
          <cell r="CC421">
            <v>0</v>
          </cell>
          <cell r="CD421">
            <v>7</v>
          </cell>
          <cell r="CE421">
            <v>0</v>
          </cell>
          <cell r="CF421">
            <v>0</v>
          </cell>
          <cell r="CG421">
            <v>0</v>
          </cell>
          <cell r="CH421">
            <v>0</v>
          </cell>
          <cell r="CI421">
            <v>0</v>
          </cell>
          <cell r="CJ421">
            <v>0</v>
          </cell>
          <cell r="CK421">
            <v>0</v>
          </cell>
          <cell r="CL421">
            <v>0</v>
          </cell>
          <cell r="CM421">
            <v>0</v>
          </cell>
          <cell r="CN421">
            <v>0</v>
          </cell>
          <cell r="CO421">
            <v>0</v>
          </cell>
          <cell r="CP421">
            <v>0</v>
          </cell>
          <cell r="CQ421">
            <v>7</v>
          </cell>
          <cell r="CR421">
            <v>0</v>
          </cell>
          <cell r="CS421">
            <v>0</v>
          </cell>
          <cell r="CT421">
            <v>0</v>
          </cell>
          <cell r="CU421">
            <v>0</v>
          </cell>
          <cell r="CV421">
            <v>0</v>
          </cell>
          <cell r="CW421">
            <v>0</v>
          </cell>
          <cell r="CX421">
            <v>0</v>
          </cell>
          <cell r="CY421">
            <v>1</v>
          </cell>
          <cell r="CZ421">
            <v>0</v>
          </cell>
          <cell r="DA421">
            <v>15</v>
          </cell>
          <cell r="DB421">
            <v>0</v>
          </cell>
          <cell r="DC421">
            <v>0</v>
          </cell>
          <cell r="DD421">
            <v>8</v>
          </cell>
          <cell r="DE421">
            <v>0</v>
          </cell>
          <cell r="DF421">
            <v>0</v>
          </cell>
          <cell r="DG421">
            <v>3</v>
          </cell>
          <cell r="DH421">
            <v>0</v>
          </cell>
          <cell r="DI421">
            <v>0</v>
          </cell>
          <cell r="DJ421">
            <v>0</v>
          </cell>
          <cell r="DK421">
            <v>0</v>
          </cell>
          <cell r="DL421">
            <v>0</v>
          </cell>
          <cell r="DM421">
            <v>29</v>
          </cell>
          <cell r="DN421">
            <v>0</v>
          </cell>
          <cell r="DO421">
            <v>10</v>
          </cell>
          <cell r="DP421">
            <v>0</v>
          </cell>
          <cell r="DQ421">
            <v>0</v>
          </cell>
          <cell r="DR421">
            <v>0</v>
          </cell>
          <cell r="DS421">
            <v>0</v>
          </cell>
          <cell r="DT421">
            <v>0</v>
          </cell>
          <cell r="DU421">
            <v>0</v>
          </cell>
          <cell r="DV421">
            <v>0</v>
          </cell>
          <cell r="DW421">
            <v>0</v>
          </cell>
          <cell r="DX421">
            <v>0</v>
          </cell>
          <cell r="DY421">
            <v>4</v>
          </cell>
          <cell r="DZ421">
            <v>0</v>
          </cell>
          <cell r="EA421">
            <v>0</v>
          </cell>
          <cell r="EB421">
            <v>0</v>
          </cell>
          <cell r="EC421">
            <v>0</v>
          </cell>
          <cell r="ED421">
            <v>0</v>
          </cell>
          <cell r="EE421">
            <v>0</v>
          </cell>
          <cell r="EF421">
            <v>0</v>
          </cell>
          <cell r="EG421">
            <v>0</v>
          </cell>
          <cell r="EH421">
            <v>0</v>
          </cell>
          <cell r="EI421">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_NC"/>
      <sheetName val="pp3p2m "/>
      <sheetName val="CP KS"/>
      <sheetName val="kl KS"/>
      <sheetName val="PPHTCS"/>
      <sheetName val="klHTDL"/>
      <sheetName val="ppht NC"/>
      <sheetName val="ppht"/>
      <sheetName val="pp1p"/>
      <sheetName val="pp3p1m"/>
      <sheetName val="TH khoiluong"/>
      <sheetName val="Thop KS"/>
      <sheetName val="Khao sat"/>
      <sheetName val="Tien lương"/>
      <sheetName val="PHUONG AN TH"/>
      <sheetName val="Bang ke KL cap ngam"/>
      <sheetName val="Klg TNHC"/>
      <sheetName val="Klg ThuHoi"/>
      <sheetName val="Klg Cap ngam "/>
      <sheetName val="KLg Đuong day"/>
      <sheetName val="kl3p1m"/>
      <sheetName val="PP KHAO SAT"/>
      <sheetName val="PP CAITAO"/>
      <sheetName val="kl1p"/>
      <sheetName val="kl"/>
      <sheetName val="Lai vay"/>
      <sheetName val="XDM TT 1P"/>
      <sheetName val="TH TBA"/>
      <sheetName val="thu hoi"/>
      <sheetName val="BK phần TBA thu hồi"/>
      <sheetName val="BB (2)"/>
      <sheetName val="Sheet1"/>
      <sheetName val="kl hoan cong"/>
      <sheetName val="BANG KL"/>
      <sheetName val="VT A cap sai (tham khảo)"/>
      <sheetName val="VT Acap moi"/>
      <sheetName val="nghiem thu VT"/>
      <sheetName val="nghiem thu VT LAN 1"/>
      <sheetName val="nghiem thu VT lan 2"/>
      <sheetName val="nghiem thu VT lan 3"/>
      <sheetName val="Nhập thừa"/>
      <sheetName val="THPS"/>
      <sheetName val="KL PS tang"/>
      <sheetName val="PS tang "/>
      <sheetName val="KL PS giam"/>
      <sheetName val="PS giam"/>
      <sheetName val="BB xu ly PS"/>
      <sheetName val="BB truoc thao go"/>
      <sheetName val="BB sau thao go"/>
      <sheetName val="bb danh gia"/>
      <sheetName val="ty trong"/>
      <sheetName val="de nghi nhap kho"/>
      <sheetName val="phan loai"/>
      <sheetName val="QT KL vt"/>
      <sheetName val="QT giá trị B cấp"/>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TCP-Khac"/>
      <sheetName val="TCP-DD"/>
      <sheetName val="THXL"/>
      <sheetName val="THLD-TB"/>
      <sheetName val="thc"/>
      <sheetName val="chitiet"/>
      <sheetName val="mtcvtth"/>
      <sheetName val="ncVTth"/>
      <sheetName val="vtth"/>
      <sheetName val="VCDD"/>
      <sheetName val="CP KS"/>
      <sheetName val="kl KS"/>
      <sheetName val="bke"/>
      <sheetName val="chonCB"/>
      <sheetName val="Sheet1"/>
      <sheetName val="DON GIA CAN TH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0">
          <cell r="AB180">
            <v>10</v>
          </cell>
        </row>
      </sheetData>
      <sheetData sheetId="14"/>
      <sheetData sheetId="15"/>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D"/>
      <sheetName val="DG"/>
      <sheetName val="Solieu"/>
      <sheetName val="Nhap"/>
      <sheetName val="DonGiaHD"/>
      <sheetName val="BangKeTru"/>
      <sheetName val="BCTienDo"/>
      <sheetName val="TongHopKL"/>
      <sheetName val="ChiTietDuToan"/>
      <sheetName val="NT-VT"/>
      <sheetName val="PXVT"/>
      <sheetName val="BBPS"/>
      <sheetName val="QuyetToanKLA"/>
      <sheetName val="NhapThua"/>
      <sheetName val="KLTang"/>
      <sheetName val="KLTang (2)"/>
      <sheetName val="KLGiam"/>
      <sheetName val="KLGiam (2)"/>
      <sheetName val="THPS"/>
      <sheetName val="TruocThaoGo"/>
      <sheetName val="SauThaoGo"/>
      <sheetName val="TyTrong"/>
      <sheetName val="DanhGia"/>
      <sheetName val="NhapKho"/>
      <sheetName val="GiaPheLieu"/>
    </sheetNames>
    <sheetDataSet>
      <sheetData sheetId="0" refreshError="1"/>
      <sheetData sheetId="1">
        <row r="1">
          <cell r="A1" t="str">
            <v>5/8</v>
          </cell>
          <cell r="B1" t="str">
            <v>MHĐG</v>
          </cell>
          <cell r="C1" t="str">
            <v>Tên vật tư</v>
          </cell>
          <cell r="D1" t="str">
            <v>Đơn vị</v>
          </cell>
          <cell r="F1" t="str">
            <v>STT</v>
          </cell>
          <cell r="G1" t="str">
            <v>NTVT</v>
          </cell>
          <cell r="H1" t="str">
            <v>Khối lượng</v>
          </cell>
          <cell r="I1" t="str">
            <v>Đơn Giá</v>
          </cell>
        </row>
        <row r="2">
          <cell r="B2">
            <v>2</v>
          </cell>
          <cell r="C2">
            <v>3</v>
          </cell>
          <cell r="D2">
            <v>4</v>
          </cell>
          <cell r="F2">
            <v>3000</v>
          </cell>
        </row>
        <row r="3">
          <cell r="A3" t="str">
            <v>D12</v>
          </cell>
          <cell r="B3" t="str">
            <v>04.4001</v>
          </cell>
          <cell r="C3" t="str">
            <v>Đà cản BTCT 1,2m</v>
          </cell>
          <cell r="D3" t="str">
            <v>cái</v>
          </cell>
          <cell r="E3" t="str">
            <v>D1</v>
          </cell>
          <cell r="F3">
            <v>50</v>
          </cell>
          <cell r="G3" t="str">
            <v>x</v>
          </cell>
          <cell r="H3">
            <v>1</v>
          </cell>
          <cell r="I3">
            <v>0</v>
          </cell>
        </row>
        <row r="4">
          <cell r="A4" t="str">
            <v>D15</v>
          </cell>
          <cell r="B4" t="str">
            <v>04.3801</v>
          </cell>
          <cell r="C4" t="str">
            <v>Đà cản BTCT 1,5m</v>
          </cell>
          <cell r="D4" t="str">
            <v>cái</v>
          </cell>
          <cell r="E4" t="str">
            <v>D1</v>
          </cell>
          <cell r="F4">
            <v>50</v>
          </cell>
          <cell r="G4" t="str">
            <v>x</v>
          </cell>
          <cell r="H4">
            <v>1</v>
          </cell>
          <cell r="I4">
            <v>0</v>
          </cell>
        </row>
        <row r="5">
          <cell r="A5" t="str">
            <v>D20</v>
          </cell>
          <cell r="B5" t="str">
            <v>04.3802</v>
          </cell>
          <cell r="C5" t="str">
            <v>Đà cản BTCT 2,0m</v>
          </cell>
          <cell r="D5" t="str">
            <v>cái</v>
          </cell>
          <cell r="E5" t="str">
            <v>D2</v>
          </cell>
          <cell r="F5">
            <v>50</v>
          </cell>
          <cell r="G5" t="str">
            <v>x</v>
          </cell>
          <cell r="H5" t="e">
            <v>#N/A</v>
          </cell>
          <cell r="I5" t="str">
            <v/>
          </cell>
        </row>
        <row r="6">
          <cell r="A6" t="str">
            <v>D25</v>
          </cell>
          <cell r="B6" t="str">
            <v>04.3802</v>
          </cell>
          <cell r="C6" t="str">
            <v>Đà cản BTCT 2,5m</v>
          </cell>
          <cell r="D6" t="str">
            <v>cái</v>
          </cell>
          <cell r="E6" t="str">
            <v>D2</v>
          </cell>
          <cell r="F6">
            <v>50</v>
          </cell>
          <cell r="G6" t="str">
            <v>x</v>
          </cell>
          <cell r="H6" t="e">
            <v>#N/A</v>
          </cell>
          <cell r="I6" t="str">
            <v/>
          </cell>
        </row>
        <row r="7">
          <cell r="A7" t="str">
            <v>DN0212</v>
          </cell>
          <cell r="B7" t="str">
            <v>04.3801</v>
          </cell>
          <cell r="C7" t="str">
            <v>Đế neo BTCT 200x1200</v>
          </cell>
          <cell r="D7" t="str">
            <v>cái</v>
          </cell>
          <cell r="E7" t="str">
            <v>DN</v>
          </cell>
          <cell r="F7">
            <v>50</v>
          </cell>
          <cell r="G7" t="str">
            <v>x</v>
          </cell>
          <cell r="H7">
            <v>1</v>
          </cell>
          <cell r="I7" t="str">
            <v/>
          </cell>
        </row>
        <row r="8">
          <cell r="A8" t="str">
            <v>DN0412</v>
          </cell>
          <cell r="B8" t="str">
            <v>04.3801</v>
          </cell>
          <cell r="C8" t="str">
            <v>Đế neo BTCT 400x1200</v>
          </cell>
          <cell r="D8" t="str">
            <v>cái</v>
          </cell>
          <cell r="E8" t="str">
            <v>DN</v>
          </cell>
          <cell r="F8">
            <v>50</v>
          </cell>
          <cell r="G8" t="str">
            <v>x</v>
          </cell>
          <cell r="H8">
            <v>1</v>
          </cell>
          <cell r="I8" t="str">
            <v/>
          </cell>
        </row>
        <row r="9">
          <cell r="A9" t="str">
            <v>DN0415</v>
          </cell>
          <cell r="B9" t="str">
            <v>04.3802</v>
          </cell>
          <cell r="C9" t="str">
            <v>Đế neo BTCT 400x1500</v>
          </cell>
          <cell r="D9" t="str">
            <v>cái</v>
          </cell>
          <cell r="E9" t="str">
            <v>DN</v>
          </cell>
          <cell r="F9">
            <v>50</v>
          </cell>
          <cell r="G9" t="str">
            <v>x</v>
          </cell>
          <cell r="H9">
            <v>1</v>
          </cell>
          <cell r="I9" t="str">
            <v/>
          </cell>
        </row>
        <row r="10">
          <cell r="A10" t="str">
            <v>DN0615</v>
          </cell>
          <cell r="B10" t="str">
            <v>04.3802</v>
          </cell>
          <cell r="C10" t="str">
            <v>Đế neo BTCT 600x1500</v>
          </cell>
          <cell r="D10" t="str">
            <v>cái</v>
          </cell>
          <cell r="E10" t="str">
            <v>DN</v>
          </cell>
          <cell r="F10">
            <v>50</v>
          </cell>
          <cell r="G10" t="str">
            <v>x</v>
          </cell>
          <cell r="H10">
            <v>1</v>
          </cell>
          <cell r="I10" t="str">
            <v/>
          </cell>
        </row>
        <row r="11">
          <cell r="A11" t="str">
            <v>DN0618</v>
          </cell>
          <cell r="B11" t="str">
            <v>04.3802</v>
          </cell>
          <cell r="C11" t="str">
            <v>Đế neo BTCT 600x1800</v>
          </cell>
          <cell r="D11" t="str">
            <v>cái</v>
          </cell>
          <cell r="E11" t="str">
            <v>DN</v>
          </cell>
          <cell r="F11">
            <v>50</v>
          </cell>
          <cell r="G11" t="str">
            <v>x</v>
          </cell>
          <cell r="H11" t="e">
            <v>#N/A</v>
          </cell>
          <cell r="I11" t="str">
            <v/>
          </cell>
        </row>
        <row r="12">
          <cell r="A12" t="str">
            <v>DN1500</v>
          </cell>
          <cell r="B12" t="str">
            <v>04.3802</v>
          </cell>
          <cell r="C12" t="str">
            <v>Đế neo BTCT 1500x500</v>
          </cell>
          <cell r="D12" t="str">
            <v>cái</v>
          </cell>
          <cell r="E12" t="str">
            <v>DN</v>
          </cell>
          <cell r="F12">
            <v>50</v>
          </cell>
          <cell r="G12" t="str">
            <v>x</v>
          </cell>
          <cell r="H12" t="e">
            <v>#N/A</v>
          </cell>
          <cell r="I12" t="str">
            <v/>
          </cell>
        </row>
        <row r="13">
          <cell r="A13" t="str">
            <v>DN1200</v>
          </cell>
          <cell r="B13" t="str">
            <v>04.3801</v>
          </cell>
          <cell r="C13" t="str">
            <v>Đế neo BTCT 1200x500</v>
          </cell>
          <cell r="D13" t="str">
            <v>cái</v>
          </cell>
          <cell r="E13" t="str">
            <v>DN</v>
          </cell>
          <cell r="F13">
            <v>50</v>
          </cell>
          <cell r="G13" t="str">
            <v>x</v>
          </cell>
          <cell r="H13" t="e">
            <v>#N/A</v>
          </cell>
          <cell r="I13" t="str">
            <v/>
          </cell>
        </row>
        <row r="14">
          <cell r="A14" t="str">
            <v>BNH</v>
          </cell>
          <cell r="C14" t="str">
            <v>Biển số - Bảng nguy hiểm</v>
          </cell>
          <cell r="D14" t="str">
            <v>cái</v>
          </cell>
          <cell r="E14" t="str">
            <v>BN</v>
          </cell>
          <cell r="F14">
            <v>997</v>
          </cell>
          <cell r="G14" t="str">
            <v>x</v>
          </cell>
          <cell r="H14">
            <v>0</v>
          </cell>
          <cell r="I14">
            <v>1533600</v>
          </cell>
        </row>
        <row r="15">
          <cell r="A15" t="str">
            <v>BBD</v>
          </cell>
          <cell r="C15" t="str">
            <v>Biển báo độ cao</v>
          </cell>
          <cell r="D15" t="str">
            <v>cái</v>
          </cell>
          <cell r="E15" t="str">
            <v>BB</v>
          </cell>
          <cell r="F15">
            <v>50</v>
          </cell>
          <cell r="G15" t="str">
            <v>x</v>
          </cell>
          <cell r="H15">
            <v>0</v>
          </cell>
          <cell r="I15" t="str">
            <v/>
          </cell>
        </row>
        <row r="16">
          <cell r="A16" t="str">
            <v>B460</v>
          </cell>
          <cell r="C16" t="str">
            <v>Boulon 4x60+ 2 long đền vuông</v>
          </cell>
          <cell r="D16" t="str">
            <v>bộ</v>
          </cell>
          <cell r="E16" t="str">
            <v>B4</v>
          </cell>
          <cell r="F16">
            <v>50</v>
          </cell>
          <cell r="G16" t="str">
            <v>x</v>
          </cell>
          <cell r="H16" t="e">
            <v>#N/A</v>
          </cell>
          <cell r="I16" t="str">
            <v/>
          </cell>
        </row>
        <row r="17">
          <cell r="A17" t="str">
            <v>B630</v>
          </cell>
          <cell r="C17" t="str">
            <v>Boulon 6x30+ 2 long đền vuông</v>
          </cell>
          <cell r="D17" t="str">
            <v>bộ</v>
          </cell>
          <cell r="E17" t="str">
            <v>B6</v>
          </cell>
          <cell r="F17">
            <v>50</v>
          </cell>
          <cell r="G17" t="str">
            <v>x</v>
          </cell>
          <cell r="H17" t="e">
            <v>#N/A</v>
          </cell>
          <cell r="I17" t="str">
            <v/>
          </cell>
        </row>
        <row r="18">
          <cell r="A18" t="str">
            <v>B1030TH</v>
          </cell>
          <cell r="C18" t="str">
            <v>Boulon thau 10x30 + 2 long đền vuông</v>
          </cell>
          <cell r="D18" t="str">
            <v>bộ</v>
          </cell>
          <cell r="E18" t="str">
            <v>B1</v>
          </cell>
          <cell r="F18">
            <v>50</v>
          </cell>
          <cell r="G18" t="str">
            <v>x</v>
          </cell>
          <cell r="H18" t="e">
            <v>#N/A</v>
          </cell>
          <cell r="I18" t="str">
            <v/>
          </cell>
        </row>
        <row r="19">
          <cell r="A19" t="str">
            <v>B1040</v>
          </cell>
          <cell r="C19" t="str">
            <v>Boulon 10x40+ 2 long đền vuông D12-50x50x3/Zn</v>
          </cell>
          <cell r="D19" t="str">
            <v>bộ</v>
          </cell>
          <cell r="E19" t="str">
            <v>B1</v>
          </cell>
          <cell r="F19">
            <v>50</v>
          </cell>
          <cell r="G19" t="str">
            <v>x</v>
          </cell>
          <cell r="H19">
            <v>0</v>
          </cell>
          <cell r="I19" t="str">
            <v/>
          </cell>
        </row>
        <row r="20">
          <cell r="A20" t="str">
            <v>B1050</v>
          </cell>
          <cell r="C20" t="str">
            <v>Boulon 10x50+ 2 long đền vuông D12-50x50x3/Zn</v>
          </cell>
          <cell r="D20" t="str">
            <v>bộ</v>
          </cell>
          <cell r="E20" t="str">
            <v>B1</v>
          </cell>
          <cell r="F20">
            <v>50</v>
          </cell>
          <cell r="G20" t="str">
            <v>x</v>
          </cell>
          <cell r="H20" t="e">
            <v>#N/A</v>
          </cell>
          <cell r="I20" t="str">
            <v/>
          </cell>
        </row>
        <row r="21">
          <cell r="A21" t="str">
            <v>B10250</v>
          </cell>
          <cell r="C21" t="str">
            <v>Boulon 10x250+ 2 long đền vuông D14-50x50x3/Zn</v>
          </cell>
          <cell r="D21" t="str">
            <v>bộ</v>
          </cell>
          <cell r="E21" t="str">
            <v>B1</v>
          </cell>
          <cell r="F21">
            <v>50</v>
          </cell>
          <cell r="G21" t="str">
            <v>x</v>
          </cell>
          <cell r="H21" t="str">
            <v>bộ</v>
          </cell>
          <cell r="I21" t="str">
            <v/>
          </cell>
        </row>
        <row r="22">
          <cell r="A22" t="str">
            <v>B1230</v>
          </cell>
          <cell r="C22" t="str">
            <v>Boulon 12x30+ 2 long đền vuông D14-50x50x3/Zn</v>
          </cell>
          <cell r="D22" t="str">
            <v>bộ</v>
          </cell>
          <cell r="E22" t="str">
            <v>B1</v>
          </cell>
          <cell r="F22">
            <v>50</v>
          </cell>
          <cell r="G22" t="str">
            <v>x</v>
          </cell>
          <cell r="H22">
            <v>0</v>
          </cell>
          <cell r="I22" t="str">
            <v/>
          </cell>
        </row>
        <row r="23">
          <cell r="A23" t="str">
            <v>B1240</v>
          </cell>
          <cell r="C23" t="str">
            <v>Boulon 12x40+ 2 long đền vuông D14-50x50x3/Zn</v>
          </cell>
          <cell r="D23" t="str">
            <v>bộ</v>
          </cell>
          <cell r="E23" t="str">
            <v>B1</v>
          </cell>
          <cell r="F23">
            <v>50</v>
          </cell>
          <cell r="G23" t="str">
            <v>x</v>
          </cell>
          <cell r="H23">
            <v>1</v>
          </cell>
          <cell r="I23" t="str">
            <v/>
          </cell>
        </row>
        <row r="24">
          <cell r="A24" t="str">
            <v>B1250</v>
          </cell>
          <cell r="C24" t="str">
            <v>Boulon 12x50+ 2 long đền vuông D14-50x50x3/Zn</v>
          </cell>
          <cell r="D24" t="str">
            <v>bộ</v>
          </cell>
          <cell r="E24" t="str">
            <v>B1</v>
          </cell>
          <cell r="F24">
            <v>50</v>
          </cell>
          <cell r="G24" t="str">
            <v>x</v>
          </cell>
          <cell r="H24">
            <v>4</v>
          </cell>
          <cell r="I24" t="str">
            <v/>
          </cell>
        </row>
        <row r="25">
          <cell r="A25" t="str">
            <v>B1260</v>
          </cell>
          <cell r="C25" t="str">
            <v>Boulon 12x60+ 2 long đền vuông D14-50x50x3/Zn</v>
          </cell>
          <cell r="D25" t="str">
            <v>bộ</v>
          </cell>
          <cell r="E25" t="str">
            <v>B1</v>
          </cell>
          <cell r="F25">
            <v>50</v>
          </cell>
          <cell r="G25" t="str">
            <v>x</v>
          </cell>
          <cell r="H25">
            <v>0</v>
          </cell>
          <cell r="I25" t="str">
            <v/>
          </cell>
        </row>
        <row r="26">
          <cell r="A26" t="str">
            <v>B1280</v>
          </cell>
          <cell r="C26" t="str">
            <v>Boulon 12x80+ 2 long đền vuông D14-50x50x3/Zn</v>
          </cell>
          <cell r="D26" t="str">
            <v>bộ</v>
          </cell>
          <cell r="E26" t="str">
            <v>B1</v>
          </cell>
          <cell r="F26">
            <v>50</v>
          </cell>
          <cell r="G26" t="str">
            <v>x</v>
          </cell>
          <cell r="H26" t="e">
            <v>#N/A</v>
          </cell>
          <cell r="I26" t="str">
            <v/>
          </cell>
        </row>
        <row r="27">
          <cell r="A27" t="str">
            <v>B12100</v>
          </cell>
          <cell r="C27" t="str">
            <v>Boulon 12x100+ 2 long đền vuông D14-50x50x3/Zn</v>
          </cell>
          <cell r="D27" t="str">
            <v>bộ</v>
          </cell>
          <cell r="E27" t="str">
            <v>B1</v>
          </cell>
          <cell r="F27">
            <v>50</v>
          </cell>
          <cell r="G27" t="str">
            <v>x</v>
          </cell>
          <cell r="H27" t="e">
            <v>#N/A</v>
          </cell>
          <cell r="I27" t="str">
            <v/>
          </cell>
        </row>
        <row r="28">
          <cell r="A28" t="str">
            <v>B12150</v>
          </cell>
          <cell r="C28" t="str">
            <v>Boulon 12x150+ 2 long đền vuông D14-50x50x3/Zn</v>
          </cell>
          <cell r="D28" t="str">
            <v>bộ</v>
          </cell>
          <cell r="E28" t="str">
            <v>B1</v>
          </cell>
          <cell r="F28">
            <v>50</v>
          </cell>
          <cell r="G28" t="str">
            <v>x</v>
          </cell>
          <cell r="H28">
            <v>0</v>
          </cell>
          <cell r="I28" t="str">
            <v/>
          </cell>
        </row>
        <row r="29">
          <cell r="A29" t="str">
            <v>B12200</v>
          </cell>
          <cell r="C29" t="str">
            <v>Boulon 12x200+ 2 long đền vuông D14-50x50x3/Zn</v>
          </cell>
          <cell r="D29" t="str">
            <v>bộ</v>
          </cell>
          <cell r="E29" t="str">
            <v>B1</v>
          </cell>
          <cell r="F29">
            <v>50</v>
          </cell>
          <cell r="G29" t="str">
            <v>x</v>
          </cell>
          <cell r="H29" t="e">
            <v>#N/A</v>
          </cell>
          <cell r="I29" t="str">
            <v/>
          </cell>
        </row>
        <row r="30">
          <cell r="A30" t="str">
            <v>B1230TH</v>
          </cell>
          <cell r="C30" t="str">
            <v>Boulon thau 12x30 + 2 long đền vuông D14-50x50x3/Zn</v>
          </cell>
          <cell r="D30" t="str">
            <v>bộ</v>
          </cell>
          <cell r="E30" t="str">
            <v>B1</v>
          </cell>
          <cell r="F30">
            <v>50</v>
          </cell>
          <cell r="G30" t="str">
            <v>x</v>
          </cell>
          <cell r="H30" t="e">
            <v>#N/A</v>
          </cell>
          <cell r="I30" t="str">
            <v/>
          </cell>
        </row>
        <row r="31">
          <cell r="A31" t="str">
            <v>B1240TH</v>
          </cell>
          <cell r="C31" t="str">
            <v>Boulon thau 12x40 + 2 long đền vuông D14-50x50x3/Zn</v>
          </cell>
          <cell r="D31" t="str">
            <v>bộ</v>
          </cell>
          <cell r="E31" t="str">
            <v>B1</v>
          </cell>
          <cell r="F31">
            <v>50</v>
          </cell>
          <cell r="G31" t="str">
            <v>x</v>
          </cell>
          <cell r="H31" t="e">
            <v>#N/A</v>
          </cell>
          <cell r="I31" t="str">
            <v/>
          </cell>
        </row>
        <row r="32">
          <cell r="A32" t="str">
            <v>B1250TH</v>
          </cell>
          <cell r="C32" t="str">
            <v>Boulon thau 12x50 + 2 long đền vuông D14-50x50x3/Zn</v>
          </cell>
          <cell r="D32" t="str">
            <v>bộ</v>
          </cell>
          <cell r="E32" t="str">
            <v>B1</v>
          </cell>
          <cell r="F32">
            <v>50</v>
          </cell>
          <cell r="G32" t="str">
            <v>x</v>
          </cell>
          <cell r="H32">
            <v>0</v>
          </cell>
          <cell r="I32" t="str">
            <v/>
          </cell>
        </row>
        <row r="33">
          <cell r="A33" t="str">
            <v>B14100</v>
          </cell>
          <cell r="C33" t="str">
            <v>Boulon 14x100+ 2 long đền vuông D16-50x50x3/Zn</v>
          </cell>
          <cell r="D33" t="str">
            <v>bộ</v>
          </cell>
          <cell r="E33" t="str">
            <v>B1</v>
          </cell>
          <cell r="F33">
            <v>50</v>
          </cell>
          <cell r="G33" t="str">
            <v>x</v>
          </cell>
          <cell r="H33" t="str">
            <v>bộ</v>
          </cell>
          <cell r="I33" t="str">
            <v/>
          </cell>
        </row>
        <row r="34">
          <cell r="A34" t="str">
            <v>B14150</v>
          </cell>
          <cell r="C34" t="str">
            <v>Boulon 14x150+ 2 long đền vuông D16-50x50x3/Zn</v>
          </cell>
          <cell r="D34" t="str">
            <v>bộ</v>
          </cell>
          <cell r="E34" t="str">
            <v>B1</v>
          </cell>
          <cell r="F34">
            <v>50</v>
          </cell>
          <cell r="G34" t="str">
            <v>x</v>
          </cell>
          <cell r="H34">
            <v>2</v>
          </cell>
          <cell r="I34" t="str">
            <v/>
          </cell>
        </row>
        <row r="35">
          <cell r="A35" t="str">
            <v>B1635</v>
          </cell>
          <cell r="C35" t="str">
            <v>Boulon 16x35+ 2 long đền vuông D18-50x50x3/Zn</v>
          </cell>
          <cell r="D35" t="str">
            <v>bộ</v>
          </cell>
          <cell r="E35" t="str">
            <v>B1</v>
          </cell>
          <cell r="F35">
            <v>50</v>
          </cell>
          <cell r="G35" t="str">
            <v>x</v>
          </cell>
          <cell r="H35" t="e">
            <v>#N/A</v>
          </cell>
          <cell r="I35" t="str">
            <v/>
          </cell>
        </row>
        <row r="36">
          <cell r="A36" t="str">
            <v>B1640</v>
          </cell>
          <cell r="C36" t="str">
            <v>Boulon 16x40+ 2 long đền vuông D18-50x50x3/Zn</v>
          </cell>
          <cell r="D36" t="str">
            <v>bộ</v>
          </cell>
          <cell r="E36" t="str">
            <v>B1</v>
          </cell>
          <cell r="F36">
            <v>50</v>
          </cell>
          <cell r="G36" t="str">
            <v>x</v>
          </cell>
          <cell r="H36" t="e">
            <v>#N/A</v>
          </cell>
          <cell r="I36" t="str">
            <v/>
          </cell>
        </row>
        <row r="37">
          <cell r="A37" t="str">
            <v>B1650</v>
          </cell>
          <cell r="C37" t="str">
            <v>Boulon 16x50+ 2 long đền vuông D18-50x50x3/Zn</v>
          </cell>
          <cell r="D37" t="str">
            <v>bộ</v>
          </cell>
          <cell r="E37" t="str">
            <v>B1</v>
          </cell>
          <cell r="F37">
            <v>50</v>
          </cell>
          <cell r="G37" t="str">
            <v>x</v>
          </cell>
          <cell r="H37">
            <v>2</v>
          </cell>
          <cell r="I37">
            <v>396000</v>
          </cell>
        </row>
        <row r="38">
          <cell r="A38" t="str">
            <v>B16100</v>
          </cell>
          <cell r="C38" t="str">
            <v>Boulon 16x100+ 2 long đền vuông D18-50x50x3/Zn</v>
          </cell>
          <cell r="D38" t="str">
            <v>bộ</v>
          </cell>
          <cell r="E38" t="str">
            <v>B1</v>
          </cell>
          <cell r="F38">
            <v>50</v>
          </cell>
          <cell r="G38" t="str">
            <v>x</v>
          </cell>
          <cell r="H38">
            <v>8</v>
          </cell>
          <cell r="I38" t="str">
            <v/>
          </cell>
        </row>
        <row r="39">
          <cell r="A39" t="str">
            <v>B16150</v>
          </cell>
          <cell r="C39" t="str">
            <v>Boulon 16x150+ 2 long đền vuông D18-50x50x3/Zn</v>
          </cell>
          <cell r="D39" t="str">
            <v>bộ</v>
          </cell>
          <cell r="E39" t="str">
            <v>B1</v>
          </cell>
          <cell r="F39">
            <v>50</v>
          </cell>
          <cell r="G39" t="str">
            <v>x</v>
          </cell>
          <cell r="H39" t="str">
            <v>bộ</v>
          </cell>
          <cell r="I39" t="str">
            <v/>
          </cell>
        </row>
        <row r="40">
          <cell r="A40" t="str">
            <v>B16200</v>
          </cell>
          <cell r="C40" t="str">
            <v>Boulon 16x200+ 2 long đền vuông D18-50x50x3/Zn</v>
          </cell>
          <cell r="D40" t="str">
            <v>bộ</v>
          </cell>
          <cell r="E40" t="str">
            <v>B1</v>
          </cell>
          <cell r="F40">
            <v>50</v>
          </cell>
          <cell r="G40" t="str">
            <v>x</v>
          </cell>
          <cell r="H40" t="e">
            <v>#N/A</v>
          </cell>
          <cell r="I40" t="str">
            <v/>
          </cell>
        </row>
        <row r="41">
          <cell r="A41" t="str">
            <v>B16230</v>
          </cell>
          <cell r="C41" t="str">
            <v>Boulon 16x230/80+ 2 long đền vuông D18-50x50x3/Zn</v>
          </cell>
          <cell r="D41" t="str">
            <v>bộ</v>
          </cell>
          <cell r="E41" t="str">
            <v>B1</v>
          </cell>
          <cell r="F41">
            <v>50</v>
          </cell>
          <cell r="G41" t="str">
            <v>x</v>
          </cell>
          <cell r="H41" t="e">
            <v>#N/A</v>
          </cell>
          <cell r="I41" t="str">
            <v/>
          </cell>
        </row>
        <row r="42">
          <cell r="A42" t="str">
            <v>B16240</v>
          </cell>
          <cell r="C42" t="str">
            <v>Boulon 16x240/80+ 2 long đền vuông D18-50x50x3/Zn</v>
          </cell>
          <cell r="D42" t="str">
            <v>bộ</v>
          </cell>
          <cell r="E42" t="str">
            <v>B1</v>
          </cell>
          <cell r="F42">
            <v>50</v>
          </cell>
          <cell r="G42" t="str">
            <v>x</v>
          </cell>
          <cell r="H42" t="e">
            <v>#N/A</v>
          </cell>
          <cell r="I42" t="str">
            <v/>
          </cell>
        </row>
        <row r="43">
          <cell r="A43" t="str">
            <v>B16250</v>
          </cell>
          <cell r="C43" t="str">
            <v>Boulon 16x250+ 2 long đền vuông D18-50x50x3/Zn</v>
          </cell>
          <cell r="D43" t="str">
            <v>bộ</v>
          </cell>
          <cell r="E43" t="str">
            <v>B1</v>
          </cell>
          <cell r="F43">
            <v>50</v>
          </cell>
          <cell r="G43" t="str">
            <v>x</v>
          </cell>
          <cell r="H43">
            <v>4</v>
          </cell>
          <cell r="I43">
            <v>9845200</v>
          </cell>
        </row>
        <row r="44">
          <cell r="A44" t="str">
            <v>B16260</v>
          </cell>
          <cell r="C44" t="str">
            <v>Boulon 16x260/80+ 2 long đền vuông D18-50x50x3/Zn</v>
          </cell>
          <cell r="D44" t="str">
            <v>bộ</v>
          </cell>
          <cell r="E44" t="str">
            <v>B1</v>
          </cell>
          <cell r="F44">
            <v>50</v>
          </cell>
          <cell r="G44" t="str">
            <v>x</v>
          </cell>
          <cell r="H44" t="e">
            <v>#N/A</v>
          </cell>
          <cell r="I44" t="str">
            <v/>
          </cell>
        </row>
        <row r="45">
          <cell r="A45" t="str">
            <v>B16270</v>
          </cell>
          <cell r="C45" t="str">
            <v>Boulon 16x270/80+ 2 long đền vuông D18-50x50x3/Zn</v>
          </cell>
          <cell r="D45" t="str">
            <v>bộ</v>
          </cell>
          <cell r="E45" t="str">
            <v>B1</v>
          </cell>
          <cell r="F45">
            <v>50</v>
          </cell>
          <cell r="G45" t="str">
            <v>x</v>
          </cell>
          <cell r="H45">
            <v>1</v>
          </cell>
          <cell r="I45" t="str">
            <v/>
          </cell>
        </row>
        <row r="46">
          <cell r="A46" t="str">
            <v>B16280</v>
          </cell>
          <cell r="C46" t="str">
            <v>Boulon 16x280/80+ 2 long đền vuông D18-50x50x3/Zn</v>
          </cell>
          <cell r="D46" t="str">
            <v>bộ</v>
          </cell>
          <cell r="E46" t="str">
            <v>B1</v>
          </cell>
          <cell r="F46">
            <v>50</v>
          </cell>
          <cell r="G46" t="str">
            <v>x</v>
          </cell>
          <cell r="H46" t="e">
            <v>#N/A</v>
          </cell>
          <cell r="I46" t="str">
            <v/>
          </cell>
        </row>
        <row r="47">
          <cell r="A47" t="str">
            <v>B16300</v>
          </cell>
          <cell r="C47" t="str">
            <v>Boulon 16x300+ 2 long đền vuông D18-50x50x3/Zn</v>
          </cell>
          <cell r="D47" t="str">
            <v>bộ</v>
          </cell>
          <cell r="E47" t="str">
            <v>B1</v>
          </cell>
          <cell r="F47">
            <v>50</v>
          </cell>
          <cell r="G47" t="str">
            <v>x</v>
          </cell>
          <cell r="H47">
            <v>1</v>
          </cell>
          <cell r="I47">
            <v>350000</v>
          </cell>
        </row>
        <row r="48">
          <cell r="A48" t="str">
            <v>B16320</v>
          </cell>
          <cell r="C48" t="str">
            <v>Boulon 16x320+ 2 long đền vuông D18-50x50x3/Zn</v>
          </cell>
          <cell r="D48" t="str">
            <v>bộ</v>
          </cell>
          <cell r="E48" t="str">
            <v>B1</v>
          </cell>
          <cell r="F48">
            <v>50</v>
          </cell>
          <cell r="G48" t="str">
            <v>x</v>
          </cell>
          <cell r="H48" t="e">
            <v>#N/A</v>
          </cell>
          <cell r="I48" t="str">
            <v/>
          </cell>
        </row>
        <row r="49">
          <cell r="A49" t="str">
            <v>B16350</v>
          </cell>
          <cell r="C49" t="str">
            <v>Boulon 16x350+ 2 long đền vuông D18-50x50x3/Zn</v>
          </cell>
          <cell r="D49" t="str">
            <v>bộ</v>
          </cell>
          <cell r="E49" t="str">
            <v>B1</v>
          </cell>
          <cell r="F49">
            <v>50</v>
          </cell>
          <cell r="G49" t="str">
            <v>x</v>
          </cell>
          <cell r="H49">
            <v>4</v>
          </cell>
          <cell r="I49" t="str">
            <v/>
          </cell>
        </row>
        <row r="50">
          <cell r="A50" t="str">
            <v>B16400</v>
          </cell>
          <cell r="C50" t="str">
            <v>Boulon 16x400+ 2 long đền vuông D18-50x50x3/Zn</v>
          </cell>
          <cell r="D50" t="str">
            <v>bộ</v>
          </cell>
          <cell r="E50" t="str">
            <v>B1</v>
          </cell>
          <cell r="F50">
            <v>50</v>
          </cell>
          <cell r="G50" t="str">
            <v>x</v>
          </cell>
          <cell r="H50">
            <v>2</v>
          </cell>
          <cell r="I50" t="str">
            <v/>
          </cell>
        </row>
        <row r="51">
          <cell r="A51" t="str">
            <v>B16450</v>
          </cell>
          <cell r="C51" t="str">
            <v>Boulon 16x450+ 2 long đền vuông D18-50x50x3/Zn</v>
          </cell>
          <cell r="D51" t="str">
            <v>bộ</v>
          </cell>
          <cell r="E51" t="str">
            <v>B1</v>
          </cell>
          <cell r="F51">
            <v>50</v>
          </cell>
          <cell r="G51" t="str">
            <v>x</v>
          </cell>
          <cell r="H51" t="e">
            <v>#N/A</v>
          </cell>
          <cell r="I51" t="str">
            <v/>
          </cell>
        </row>
        <row r="52">
          <cell r="A52" t="str">
            <v>B16500</v>
          </cell>
          <cell r="C52" t="str">
            <v>Boulon 16x500+ 2 long đền vuông D18-50x50x3/Zn</v>
          </cell>
          <cell r="D52" t="str">
            <v>bộ</v>
          </cell>
          <cell r="E52" t="str">
            <v>B1</v>
          </cell>
          <cell r="F52">
            <v>50</v>
          </cell>
          <cell r="G52" t="str">
            <v>x</v>
          </cell>
          <cell r="H52">
            <v>1</v>
          </cell>
          <cell r="I52">
            <v>980000</v>
          </cell>
        </row>
        <row r="53">
          <cell r="A53" t="str">
            <v>B16600</v>
          </cell>
          <cell r="C53" t="str">
            <v>Boulon 16x600+ 2 long đền vuông D18-50x50x3/Zn</v>
          </cell>
          <cell r="D53" t="str">
            <v>bộ</v>
          </cell>
          <cell r="E53" t="str">
            <v>B1</v>
          </cell>
          <cell r="F53">
            <v>50</v>
          </cell>
          <cell r="G53" t="str">
            <v>x</v>
          </cell>
          <cell r="H53">
            <v>1</v>
          </cell>
          <cell r="I53" t="str">
            <v/>
          </cell>
        </row>
        <row r="54">
          <cell r="A54" t="str">
            <v>B1680V</v>
          </cell>
          <cell r="C54" t="str">
            <v>Boulon 16x80VRS+ 4 long đền vuông D18-50x50x3/Zn</v>
          </cell>
          <cell r="D54" t="str">
            <v>bộ</v>
          </cell>
          <cell r="E54" t="str">
            <v>B1</v>
          </cell>
          <cell r="F54">
            <v>50</v>
          </cell>
          <cell r="G54" t="str">
            <v>x</v>
          </cell>
          <cell r="H54" t="e">
            <v>#N/A</v>
          </cell>
          <cell r="I54" t="str">
            <v/>
          </cell>
        </row>
        <row r="55">
          <cell r="A55" t="str">
            <v>B16100V</v>
          </cell>
          <cell r="C55" t="str">
            <v>Boulon 16x100VRS+ 4 long đền vuông D18-50x50x3/Zn</v>
          </cell>
          <cell r="D55" t="str">
            <v>bộ</v>
          </cell>
          <cell r="E55" t="str">
            <v>B1</v>
          </cell>
          <cell r="F55">
            <v>50</v>
          </cell>
          <cell r="G55" t="str">
            <v>x</v>
          </cell>
          <cell r="H55">
            <v>2</v>
          </cell>
          <cell r="I55" t="str">
            <v/>
          </cell>
        </row>
        <row r="56">
          <cell r="A56" t="str">
            <v>B16200V</v>
          </cell>
          <cell r="C56" t="str">
            <v>Boulon 16x200VRS+ 4 long đền vuông D18-50x50x3/Zn</v>
          </cell>
          <cell r="D56" t="str">
            <v>bộ</v>
          </cell>
          <cell r="E56" t="str">
            <v>B1</v>
          </cell>
          <cell r="F56">
            <v>50</v>
          </cell>
          <cell r="G56" t="str">
            <v>x</v>
          </cell>
          <cell r="H56" t="e">
            <v>#N/A</v>
          </cell>
          <cell r="I56" t="str">
            <v/>
          </cell>
        </row>
        <row r="57">
          <cell r="A57" t="str">
            <v>B16250V</v>
          </cell>
          <cell r="C57" t="str">
            <v>Boulon 16x250VRS+ 4 long đền vuông D18-50x50x3/Zn</v>
          </cell>
          <cell r="D57" t="str">
            <v>bộ</v>
          </cell>
          <cell r="E57" t="str">
            <v>B1</v>
          </cell>
          <cell r="F57">
            <v>50</v>
          </cell>
          <cell r="G57" t="str">
            <v>x</v>
          </cell>
          <cell r="H57">
            <v>2</v>
          </cell>
          <cell r="I57" t="str">
            <v/>
          </cell>
        </row>
        <row r="58">
          <cell r="A58" t="str">
            <v>B16300V</v>
          </cell>
          <cell r="C58" t="str">
            <v>Boulon 16x300VRS+ 4 long đền vuông D18-50x50x3/Zn</v>
          </cell>
          <cell r="D58" t="str">
            <v>bộ</v>
          </cell>
          <cell r="E58" t="str">
            <v>B1</v>
          </cell>
          <cell r="F58">
            <v>50</v>
          </cell>
          <cell r="G58" t="str">
            <v>x</v>
          </cell>
          <cell r="H58">
            <v>2</v>
          </cell>
          <cell r="I58">
            <v>956000</v>
          </cell>
        </row>
        <row r="59">
          <cell r="A59" t="str">
            <v>B16350V</v>
          </cell>
          <cell r="C59" t="str">
            <v>Boulon 16x350VRS+ 4 long đền vuông D18-50x50x3/Zn</v>
          </cell>
          <cell r="D59" t="str">
            <v>bộ</v>
          </cell>
          <cell r="E59" t="str">
            <v>B1</v>
          </cell>
          <cell r="F59">
            <v>50</v>
          </cell>
          <cell r="G59" t="str">
            <v>x</v>
          </cell>
          <cell r="H59" t="e">
            <v>#N/A</v>
          </cell>
          <cell r="I59" t="str">
            <v/>
          </cell>
        </row>
        <row r="60">
          <cell r="A60" t="str">
            <v>B16400v</v>
          </cell>
          <cell r="C60" t="str">
            <v>Boulon 16x400VRS+ 4 long đền vuông D18-50x50x3/Zn</v>
          </cell>
          <cell r="D60" t="str">
            <v>bộ</v>
          </cell>
          <cell r="E60" t="str">
            <v>B1</v>
          </cell>
          <cell r="F60">
            <v>50</v>
          </cell>
          <cell r="G60" t="str">
            <v>x</v>
          </cell>
          <cell r="H60">
            <v>1</v>
          </cell>
          <cell r="I60" t="str">
            <v/>
          </cell>
        </row>
        <row r="61">
          <cell r="A61" t="str">
            <v>B16500V</v>
          </cell>
          <cell r="C61" t="str">
            <v>Boulon 16x500VRS+ 4 long đền vuông D18-50x50x3/Zn</v>
          </cell>
          <cell r="D61" t="str">
            <v>bộ</v>
          </cell>
          <cell r="E61" t="str">
            <v>B1</v>
          </cell>
          <cell r="F61">
            <v>50</v>
          </cell>
          <cell r="G61" t="str">
            <v>x</v>
          </cell>
          <cell r="H61">
            <v>0</v>
          </cell>
          <cell r="I61" t="str">
            <v/>
          </cell>
        </row>
        <row r="62">
          <cell r="A62" t="str">
            <v>B16550V</v>
          </cell>
          <cell r="C62" t="str">
            <v>Boulon 16x550VRS+ 4 long đền vuông D18-50x50x3/Zn</v>
          </cell>
          <cell r="D62" t="str">
            <v>bộ</v>
          </cell>
          <cell r="E62" t="str">
            <v>B1</v>
          </cell>
          <cell r="F62">
            <v>50</v>
          </cell>
          <cell r="G62" t="str">
            <v>x</v>
          </cell>
          <cell r="H62">
            <v>4</v>
          </cell>
          <cell r="I62">
            <v>630000</v>
          </cell>
        </row>
        <row r="63">
          <cell r="A63" t="str">
            <v>B16600V</v>
          </cell>
          <cell r="C63" t="str">
            <v>Boulon 16x600VRS+ 4 long đền vuông D18-50x50x3/Zn</v>
          </cell>
          <cell r="D63" t="str">
            <v>bộ</v>
          </cell>
          <cell r="E63" t="str">
            <v>B1</v>
          </cell>
          <cell r="F63">
            <v>50</v>
          </cell>
          <cell r="G63" t="str">
            <v>x</v>
          </cell>
          <cell r="H63">
            <v>0</v>
          </cell>
          <cell r="I63" t="str">
            <v/>
          </cell>
        </row>
        <row r="64">
          <cell r="A64" t="str">
            <v>B16650V</v>
          </cell>
          <cell r="C64" t="str">
            <v>Boulon 16x650VRS+ 4 long đền vuông D18-50x50x3/Zn</v>
          </cell>
          <cell r="D64" t="str">
            <v>bộ</v>
          </cell>
          <cell r="E64" t="str">
            <v>B1</v>
          </cell>
          <cell r="F64">
            <v>50</v>
          </cell>
          <cell r="G64" t="str">
            <v>x</v>
          </cell>
          <cell r="H64" t="e">
            <v>#N/A</v>
          </cell>
          <cell r="I64">
            <v>723000</v>
          </cell>
        </row>
        <row r="65">
          <cell r="A65" t="str">
            <v>B16700V</v>
          </cell>
          <cell r="C65" t="str">
            <v>Boulon 16x700VRS+ 4 long đền vuông D18-50x50x3/Zn</v>
          </cell>
          <cell r="D65" t="str">
            <v>bộ</v>
          </cell>
          <cell r="E65" t="str">
            <v>B1</v>
          </cell>
          <cell r="F65">
            <v>50</v>
          </cell>
          <cell r="G65" t="str">
            <v>x</v>
          </cell>
          <cell r="H65" t="e">
            <v>#N/A</v>
          </cell>
          <cell r="I65" t="str">
            <v/>
          </cell>
        </row>
        <row r="66">
          <cell r="A66" t="str">
            <v>B22260</v>
          </cell>
          <cell r="C66" t="str">
            <v>Boulon 22x260+ 2 long đền vuông D24-50x50x3/Zn</v>
          </cell>
          <cell r="D66" t="str">
            <v>bộ</v>
          </cell>
          <cell r="E66" t="str">
            <v>B2</v>
          </cell>
          <cell r="F66">
            <v>50</v>
          </cell>
          <cell r="G66" t="str">
            <v>x</v>
          </cell>
          <cell r="H66" t="e">
            <v>#N/A</v>
          </cell>
          <cell r="I66" t="str">
            <v/>
          </cell>
        </row>
        <row r="67">
          <cell r="A67" t="str">
            <v>B22450</v>
          </cell>
          <cell r="C67" t="str">
            <v>Boulon 22x450+ 2 long đền vuông D24-50x50x3/Zn</v>
          </cell>
          <cell r="D67" t="str">
            <v>bộ</v>
          </cell>
          <cell r="E67" t="str">
            <v>B2</v>
          </cell>
          <cell r="F67">
            <v>50</v>
          </cell>
          <cell r="G67" t="str">
            <v>x</v>
          </cell>
          <cell r="H67" t="e">
            <v>#N/A</v>
          </cell>
          <cell r="I67" t="str">
            <v/>
          </cell>
        </row>
        <row r="68">
          <cell r="A68" t="str">
            <v>B22500</v>
          </cell>
          <cell r="C68" t="str">
            <v>Boulon 22x500+ 2 long đền vuông D24-50x50x3/Zn</v>
          </cell>
          <cell r="D68" t="str">
            <v>bộ</v>
          </cell>
          <cell r="E68" t="str">
            <v>B2</v>
          </cell>
          <cell r="F68">
            <v>50</v>
          </cell>
          <cell r="G68" t="str">
            <v>x</v>
          </cell>
          <cell r="H68" t="e">
            <v>#N/A</v>
          </cell>
          <cell r="I68" t="str">
            <v/>
          </cell>
        </row>
        <row r="69">
          <cell r="A69" t="str">
            <v>B22550</v>
          </cell>
          <cell r="C69" t="str">
            <v>Boulon 22x550/100+ 2 long đền vuông D24-50x50x3/Zn</v>
          </cell>
          <cell r="D69" t="str">
            <v>bộ</v>
          </cell>
          <cell r="E69" t="str">
            <v>B2</v>
          </cell>
          <cell r="F69">
            <v>50</v>
          </cell>
          <cell r="G69" t="str">
            <v>x</v>
          </cell>
          <cell r="H69">
            <v>1</v>
          </cell>
          <cell r="I69" t="str">
            <v/>
          </cell>
        </row>
        <row r="70">
          <cell r="A70" t="str">
            <v>B22600</v>
          </cell>
          <cell r="B70" t="str">
            <v/>
          </cell>
          <cell r="C70" t="str">
            <v>Boulon 22x600+ 2 long đền vuông D24-50x50x3/Zn</v>
          </cell>
          <cell r="D70" t="str">
            <v>bộ</v>
          </cell>
          <cell r="E70" t="str">
            <v>B2</v>
          </cell>
          <cell r="F70">
            <v>50</v>
          </cell>
          <cell r="G70" t="str">
            <v>x</v>
          </cell>
          <cell r="H70">
            <v>1</v>
          </cell>
          <cell r="I70" t="str">
            <v/>
          </cell>
        </row>
        <row r="71">
          <cell r="A71" t="str">
            <v>B22650</v>
          </cell>
          <cell r="C71" t="str">
            <v>Boulon 22x650+ 2 long đền vuông D24-50x50x3/Zn</v>
          </cell>
          <cell r="D71" t="str">
            <v>bộ</v>
          </cell>
          <cell r="E71" t="str">
            <v>B2</v>
          </cell>
          <cell r="F71">
            <v>50</v>
          </cell>
          <cell r="G71" t="str">
            <v>x</v>
          </cell>
          <cell r="H71">
            <v>1</v>
          </cell>
          <cell r="I71">
            <v>4712000</v>
          </cell>
        </row>
        <row r="72">
          <cell r="A72" t="str">
            <v>B22700</v>
          </cell>
          <cell r="C72" t="str">
            <v>Boulon 22x700+ 2 long đền vuông D24-50x50x3/Zn</v>
          </cell>
          <cell r="D72" t="str">
            <v>bộ</v>
          </cell>
          <cell r="E72" t="str">
            <v>B2</v>
          </cell>
          <cell r="F72">
            <v>50</v>
          </cell>
          <cell r="G72" t="str">
            <v>x</v>
          </cell>
          <cell r="H72">
            <v>1</v>
          </cell>
          <cell r="I72" t="str">
            <v/>
          </cell>
        </row>
        <row r="73">
          <cell r="A73" t="str">
            <v>B22750</v>
          </cell>
          <cell r="C73" t="str">
            <v>Boulon 22x750+ 2 long đền vuông D24-50x50x3/Zn</v>
          </cell>
          <cell r="D73" t="str">
            <v>bộ</v>
          </cell>
          <cell r="E73" t="str">
            <v>B2</v>
          </cell>
          <cell r="F73">
            <v>50</v>
          </cell>
          <cell r="G73" t="str">
            <v>x</v>
          </cell>
          <cell r="H73">
            <v>2</v>
          </cell>
          <cell r="I73" t="str">
            <v/>
          </cell>
        </row>
        <row r="74">
          <cell r="A74" t="str">
            <v>B22800</v>
          </cell>
          <cell r="C74" t="str">
            <v>Boulon 22x800+ 2 long đền vuông D24-50x50x3/Zn</v>
          </cell>
          <cell r="D74" t="str">
            <v>bộ</v>
          </cell>
          <cell r="E74" t="str">
            <v>B2</v>
          </cell>
          <cell r="F74">
            <v>50</v>
          </cell>
          <cell r="G74" t="str">
            <v>x</v>
          </cell>
          <cell r="H74">
            <v>1</v>
          </cell>
          <cell r="I74" t="str">
            <v/>
          </cell>
        </row>
        <row r="75">
          <cell r="A75" t="str">
            <v>B22850</v>
          </cell>
          <cell r="C75" t="str">
            <v>Boulon 22x850+ 2 long đền vuông D24-50x50x3/Zn</v>
          </cell>
          <cell r="D75" t="str">
            <v>bộ</v>
          </cell>
          <cell r="E75" t="str">
            <v>B2</v>
          </cell>
          <cell r="F75">
            <v>50</v>
          </cell>
          <cell r="G75" t="str">
            <v>x</v>
          </cell>
          <cell r="H75">
            <v>1</v>
          </cell>
          <cell r="I75" t="str">
            <v/>
          </cell>
        </row>
        <row r="76">
          <cell r="A76" t="str">
            <v>B221000</v>
          </cell>
          <cell r="C76" t="str">
            <v>Boulon 22x1000+ 2 long đền vuông D24-50x50x3/Zn</v>
          </cell>
          <cell r="D76" t="str">
            <v>bộ</v>
          </cell>
          <cell r="E76" t="str">
            <v>B2</v>
          </cell>
          <cell r="F76">
            <v>50</v>
          </cell>
          <cell r="G76" t="str">
            <v>x</v>
          </cell>
          <cell r="H76" t="e">
            <v>#N/A</v>
          </cell>
          <cell r="I76" t="str">
            <v/>
          </cell>
        </row>
        <row r="77">
          <cell r="A77" t="str">
            <v>B22500C</v>
          </cell>
          <cell r="C77" t="str">
            <v>Boulon 22x500/150 chẻ đuôi cá + 2 long đền vuông D24-50x50x3/Zn</v>
          </cell>
          <cell r="D77" t="str">
            <v>bộ</v>
          </cell>
          <cell r="E77" t="str">
            <v>B2</v>
          </cell>
          <cell r="F77">
            <v>50</v>
          </cell>
          <cell r="G77" t="str">
            <v>x</v>
          </cell>
          <cell r="H77" t="e">
            <v>#N/A</v>
          </cell>
          <cell r="I77" t="str">
            <v/>
          </cell>
        </row>
        <row r="78">
          <cell r="A78" t="str">
            <v>B30800</v>
          </cell>
          <cell r="C78" t="str">
            <v>Boulon 30x800+ 2 long đền vuông D18-50x50x3/Zn</v>
          </cell>
          <cell r="D78" t="str">
            <v>bộ</v>
          </cell>
          <cell r="E78" t="str">
            <v>B3</v>
          </cell>
          <cell r="F78">
            <v>50</v>
          </cell>
          <cell r="G78" t="str">
            <v>x</v>
          </cell>
          <cell r="H78" t="e">
            <v>#N/A</v>
          </cell>
          <cell r="I78" t="str">
            <v/>
          </cell>
        </row>
        <row r="79">
          <cell r="A79" t="str">
            <v>B301000</v>
          </cell>
          <cell r="C79" t="str">
            <v>Boulon 30x1000+ 2 long đền vuông D18-50x50x3/Zn</v>
          </cell>
          <cell r="D79" t="str">
            <v>bộ</v>
          </cell>
          <cell r="E79" t="str">
            <v>B3</v>
          </cell>
          <cell r="F79">
            <v>50</v>
          </cell>
          <cell r="G79" t="str">
            <v>x</v>
          </cell>
          <cell r="H79" t="e">
            <v>#N/A</v>
          </cell>
          <cell r="I79" t="str">
            <v/>
          </cell>
        </row>
        <row r="80">
          <cell r="A80" t="str">
            <v>BM16230</v>
          </cell>
          <cell r="C80" t="str">
            <v>Boulon mắt 16x230+ 2 long đền vuông D18-50x50x3/Zn</v>
          </cell>
          <cell r="D80" t="str">
            <v>bộ</v>
          </cell>
          <cell r="E80" t="str">
            <v>BM</v>
          </cell>
          <cell r="F80">
            <v>50</v>
          </cell>
          <cell r="G80" t="str">
            <v>x</v>
          </cell>
          <cell r="H80" t="e">
            <v>#N/A</v>
          </cell>
          <cell r="I80" t="str">
            <v/>
          </cell>
        </row>
        <row r="81">
          <cell r="A81" t="str">
            <v>BM16250</v>
          </cell>
          <cell r="C81" t="str">
            <v>Boulon mắt 16x250+ 2 long đền vuông D18-50x50x3/Zn</v>
          </cell>
          <cell r="D81" t="str">
            <v>bộ</v>
          </cell>
          <cell r="E81" t="str">
            <v>BM</v>
          </cell>
          <cell r="F81">
            <v>50</v>
          </cell>
          <cell r="G81" t="str">
            <v>x</v>
          </cell>
          <cell r="H81">
            <v>1</v>
          </cell>
          <cell r="I81" t="str">
            <v/>
          </cell>
        </row>
        <row r="82">
          <cell r="A82" t="str">
            <v>BM16300</v>
          </cell>
          <cell r="C82" t="str">
            <v>Boulon mắt 16x300+ 2 long đền vuông D18-50x50x3/Zn</v>
          </cell>
          <cell r="D82" t="str">
            <v>bộ</v>
          </cell>
          <cell r="E82" t="str">
            <v>BM</v>
          </cell>
          <cell r="F82">
            <v>50</v>
          </cell>
          <cell r="G82" t="str">
            <v>x</v>
          </cell>
          <cell r="H82">
            <v>1</v>
          </cell>
          <cell r="I82">
            <v>318500</v>
          </cell>
        </row>
        <row r="83">
          <cell r="A83" t="str">
            <v>BMOC16250</v>
          </cell>
          <cell r="C83" t="str">
            <v>Boulon móc 16x250+ long đền vuông D18-50x50x3/Zn</v>
          </cell>
          <cell r="D83" t="str">
            <v>bộ</v>
          </cell>
          <cell r="E83" t="str">
            <v>BM</v>
          </cell>
          <cell r="F83">
            <v>50</v>
          </cell>
          <cell r="G83" t="str">
            <v>x</v>
          </cell>
          <cell r="H83">
            <v>0</v>
          </cell>
          <cell r="I83" t="str">
            <v/>
          </cell>
        </row>
        <row r="84">
          <cell r="A84" t="str">
            <v>BMOC16300</v>
          </cell>
          <cell r="C84" t="str">
            <v>Boulon móc 16x300+ long đền vuông D18-50x50x3/Zn</v>
          </cell>
          <cell r="D84" t="str">
            <v>bộ</v>
          </cell>
          <cell r="E84" t="str">
            <v>BM</v>
          </cell>
          <cell r="F84">
            <v>50</v>
          </cell>
          <cell r="G84" t="str">
            <v>x</v>
          </cell>
          <cell r="H84">
            <v>0</v>
          </cell>
          <cell r="I84">
            <v>2032800</v>
          </cell>
        </row>
        <row r="85">
          <cell r="A85" t="str">
            <v>BulonVRS + ĐO</v>
          </cell>
          <cell r="C85" t="str">
            <v>Boulon 16x500VRS + đai ốc mắt + 2 long đền vuông D18-50x50x3/Zn</v>
          </cell>
          <cell r="D85" t="str">
            <v>bộ</v>
          </cell>
          <cell r="E85" t="str">
            <v>Bu</v>
          </cell>
          <cell r="F85">
            <v>50</v>
          </cell>
          <cell r="G85" t="str">
            <v>x</v>
          </cell>
          <cell r="H85">
            <v>0</v>
          </cell>
          <cell r="I85" t="str">
            <v/>
          </cell>
        </row>
        <row r="86">
          <cell r="A86" t="str">
            <v>LD tron</v>
          </cell>
          <cell r="C86" t="str">
            <v>Long đền tròn 12-14-16-18</v>
          </cell>
          <cell r="D86" t="str">
            <v>cái</v>
          </cell>
          <cell r="E86" t="str">
            <v>LD</v>
          </cell>
          <cell r="F86">
            <v>50</v>
          </cell>
          <cell r="G86" t="str">
            <v>x</v>
          </cell>
          <cell r="H86" t="e">
            <v>#N/A</v>
          </cell>
          <cell r="I86" t="str">
            <v/>
          </cell>
        </row>
        <row r="87">
          <cell r="A87" t="str">
            <v>LD 40</v>
          </cell>
          <cell r="C87" t="str">
            <v>Long đền vuông 14-22 (50x50x3)</v>
          </cell>
          <cell r="D87" t="str">
            <v>cái</v>
          </cell>
          <cell r="E87" t="str">
            <v>LD</v>
          </cell>
          <cell r="F87">
            <v>50</v>
          </cell>
          <cell r="G87" t="str">
            <v>x</v>
          </cell>
          <cell r="H87" t="e">
            <v>#N/A</v>
          </cell>
          <cell r="I87" t="str">
            <v/>
          </cell>
        </row>
        <row r="88">
          <cell r="A88" t="str">
            <v>LD 60</v>
          </cell>
          <cell r="C88" t="str">
            <v>Long đền vuông 18-24 (60x60x6)</v>
          </cell>
          <cell r="D88" t="str">
            <v>cái</v>
          </cell>
          <cell r="E88" t="str">
            <v>LD</v>
          </cell>
          <cell r="F88">
            <v>50</v>
          </cell>
          <cell r="G88" t="str">
            <v>x</v>
          </cell>
          <cell r="H88" t="e">
            <v>#N/A</v>
          </cell>
          <cell r="I88" t="str">
            <v/>
          </cell>
        </row>
        <row r="89">
          <cell r="A89" t="str">
            <v>BATLI</v>
          </cell>
          <cell r="C89" t="str">
            <v>Bass LI bắt FCO</v>
          </cell>
          <cell r="D89" t="str">
            <v>Bộ</v>
          </cell>
          <cell r="E89" t="str">
            <v>BA</v>
          </cell>
          <cell r="F89">
            <v>50</v>
          </cell>
          <cell r="G89" t="str">
            <v>x</v>
          </cell>
          <cell r="H89">
            <v>0</v>
          </cell>
          <cell r="I89" t="str">
            <v/>
          </cell>
        </row>
        <row r="90">
          <cell r="A90" t="str">
            <v>BATLIA</v>
          </cell>
          <cell r="C90" t="str">
            <v>Bass LI bắt LA</v>
          </cell>
          <cell r="D90" t="str">
            <v>Bộ</v>
          </cell>
          <cell r="E90" t="str">
            <v>BA</v>
          </cell>
          <cell r="F90">
            <v>50</v>
          </cell>
          <cell r="G90" t="str">
            <v>x</v>
          </cell>
          <cell r="H90">
            <v>0</v>
          </cell>
          <cell r="I90" t="str">
            <v/>
          </cell>
        </row>
        <row r="91">
          <cell r="A91" t="str">
            <v>BATLL</v>
          </cell>
          <cell r="C91" t="str">
            <v>Bass LL bắt FCO và LA</v>
          </cell>
          <cell r="D91" t="str">
            <v>bộ</v>
          </cell>
          <cell r="E91" t="str">
            <v>BA</v>
          </cell>
          <cell r="F91">
            <v>50</v>
          </cell>
          <cell r="G91" t="str">
            <v>x</v>
          </cell>
          <cell r="H91" t="str">
            <v>bộ</v>
          </cell>
          <cell r="I91" t="str">
            <v/>
          </cell>
        </row>
        <row r="92">
          <cell r="A92" t="str">
            <v>CT25</v>
          </cell>
          <cell r="B92" t="str">
            <v>04.5142</v>
          </cell>
          <cell r="C92" t="str">
            <v>Cừ tràm 2,5m</v>
          </cell>
          <cell r="D92" t="str">
            <v>cây</v>
          </cell>
          <cell r="E92" t="str">
            <v>CT</v>
          </cell>
          <cell r="F92">
            <v>50</v>
          </cell>
          <cell r="G92" t="str">
            <v>x</v>
          </cell>
          <cell r="H92">
            <v>36</v>
          </cell>
          <cell r="I92" t="str">
            <v/>
          </cell>
        </row>
        <row r="93">
          <cell r="A93" t="str">
            <v>CT3</v>
          </cell>
          <cell r="B93" t="str">
            <v>04.5142</v>
          </cell>
          <cell r="C93" t="str">
            <v>Cừ tràm 3m</v>
          </cell>
          <cell r="D93" t="str">
            <v>cây</v>
          </cell>
          <cell r="E93" t="str">
            <v>CT</v>
          </cell>
          <cell r="F93">
            <v>50</v>
          </cell>
          <cell r="G93" t="str">
            <v>x</v>
          </cell>
          <cell r="H93" t="e">
            <v>#N/A</v>
          </cell>
          <cell r="I93" t="str">
            <v/>
          </cell>
        </row>
        <row r="94">
          <cell r="A94" t="str">
            <v>cong 1</v>
          </cell>
          <cell r="B94" t="str">
            <v>04.5142</v>
          </cell>
          <cell r="C94" t="str">
            <v>Cong D1000x1000mm</v>
          </cell>
          <cell r="D94" t="str">
            <v>cái</v>
          </cell>
          <cell r="E94" t="str">
            <v>co</v>
          </cell>
          <cell r="F94">
            <v>50</v>
          </cell>
          <cell r="G94" t="str">
            <v>x</v>
          </cell>
          <cell r="H94">
            <v>2</v>
          </cell>
          <cell r="I94" t="str">
            <v/>
          </cell>
        </row>
        <row r="95">
          <cell r="A95" t="str">
            <v>cong 2</v>
          </cell>
          <cell r="B95" t="str">
            <v>04.5142</v>
          </cell>
          <cell r="C95" t="str">
            <v>Cong D1000x400mm</v>
          </cell>
          <cell r="D95" t="str">
            <v>cái</v>
          </cell>
          <cell r="E95" t="str">
            <v>co</v>
          </cell>
          <cell r="F95">
            <v>50</v>
          </cell>
          <cell r="G95" t="str">
            <v>x</v>
          </cell>
          <cell r="H95">
            <v>1</v>
          </cell>
          <cell r="I95" t="str">
            <v/>
          </cell>
        </row>
        <row r="96">
          <cell r="A96" t="str">
            <v>CT5</v>
          </cell>
          <cell r="B96" t="str">
            <v>04.5142</v>
          </cell>
          <cell r="C96" t="str">
            <v>Cừ tràm 5m</v>
          </cell>
          <cell r="D96" t="str">
            <v>cây</v>
          </cell>
          <cell r="E96" t="str">
            <v>CT</v>
          </cell>
          <cell r="F96">
            <v>50</v>
          </cell>
          <cell r="G96" t="str">
            <v>x</v>
          </cell>
          <cell r="H96">
            <v>42</v>
          </cell>
          <cell r="I96" t="str">
            <v/>
          </cell>
        </row>
        <row r="97">
          <cell r="A97" t="str">
            <v>MongTB</v>
          </cell>
          <cell r="C97" t="str">
            <v>Móng đặt tủ bù (0,2x0,2x0,4)x4 móng</v>
          </cell>
          <cell r="D97" t="str">
            <v>Trọn bộ</v>
          </cell>
          <cell r="E97" t="str">
            <v>Mo</v>
          </cell>
          <cell r="F97">
            <v>50</v>
          </cell>
          <cell r="G97" t="str">
            <v>x</v>
          </cell>
          <cell r="H97" t="str">
            <v>Trọn bộ</v>
          </cell>
          <cell r="I97" t="str">
            <v/>
          </cell>
        </row>
        <row r="98">
          <cell r="A98" t="str">
            <v>M11</v>
          </cell>
          <cell r="C98" t="str">
            <v>Cáp đồng trần M11mm2</v>
          </cell>
          <cell r="D98" t="str">
            <v>kg</v>
          </cell>
          <cell r="E98" t="str">
            <v>M1</v>
          </cell>
          <cell r="F98">
            <v>12</v>
          </cell>
          <cell r="G98" t="str">
            <v>x</v>
          </cell>
          <cell r="H98" t="e">
            <v>#N/A</v>
          </cell>
          <cell r="I98" t="str">
            <v/>
          </cell>
        </row>
        <row r="99">
          <cell r="A99" t="str">
            <v>M22</v>
          </cell>
          <cell r="C99" t="str">
            <v>Cáp đồng trần M22mm2</v>
          </cell>
          <cell r="D99" t="str">
            <v>kg</v>
          </cell>
          <cell r="E99" t="str">
            <v>M2</v>
          </cell>
          <cell r="F99">
            <v>12</v>
          </cell>
          <cell r="G99" t="str">
            <v>x</v>
          </cell>
          <cell r="H99" t="e">
            <v>#N/A</v>
          </cell>
          <cell r="I99" t="str">
            <v/>
          </cell>
        </row>
        <row r="100">
          <cell r="A100" t="str">
            <v>M25</v>
          </cell>
          <cell r="C100" t="str">
            <v>Cáp đồng trần M25mm2</v>
          </cell>
          <cell r="D100" t="str">
            <v>kg</v>
          </cell>
          <cell r="E100" t="str">
            <v>M2</v>
          </cell>
          <cell r="F100">
            <v>12</v>
          </cell>
          <cell r="G100" t="str">
            <v>x</v>
          </cell>
          <cell r="H100">
            <v>3.36</v>
          </cell>
          <cell r="I100">
            <v>0</v>
          </cell>
        </row>
        <row r="101">
          <cell r="A101" t="str">
            <v>M38</v>
          </cell>
          <cell r="C101" t="str">
            <v>Cáp đồng trần M38mm2</v>
          </cell>
          <cell r="D101" t="str">
            <v>kg</v>
          </cell>
          <cell r="E101" t="str">
            <v>M3</v>
          </cell>
          <cell r="F101">
            <v>12</v>
          </cell>
          <cell r="G101" t="str">
            <v>x</v>
          </cell>
          <cell r="H101">
            <v>0</v>
          </cell>
          <cell r="I101" t="str">
            <v/>
          </cell>
        </row>
        <row r="102">
          <cell r="A102" t="str">
            <v>MTBU</v>
          </cell>
          <cell r="C102" t="str">
            <v>Bộ móng tủ bù 0,2x0,2x0,4x4móng</v>
          </cell>
          <cell r="D102" t="str">
            <v>trọn bộ</v>
          </cell>
          <cell r="E102" t="str">
            <v>MT</v>
          </cell>
          <cell r="F102">
            <v>50</v>
          </cell>
          <cell r="G102" t="str">
            <v>x</v>
          </cell>
          <cell r="H102" t="str">
            <v>trọn bộ</v>
          </cell>
          <cell r="I102" t="str">
            <v/>
          </cell>
        </row>
        <row r="103">
          <cell r="A103" t="str">
            <v>M50</v>
          </cell>
          <cell r="C103" t="str">
            <v>Cáp đồng trần M50mm2</v>
          </cell>
          <cell r="D103" t="str">
            <v>kg</v>
          </cell>
          <cell r="E103" t="str">
            <v>M5</v>
          </cell>
          <cell r="F103">
            <v>12</v>
          </cell>
          <cell r="G103" t="str">
            <v>x</v>
          </cell>
          <cell r="H103" t="e">
            <v>#N/A</v>
          </cell>
          <cell r="I103" t="str">
            <v/>
          </cell>
        </row>
        <row r="104">
          <cell r="A104" t="str">
            <v>XLPE22</v>
          </cell>
          <cell r="C104" t="str">
            <v>Cáp 24KV C/XLPE/PVC 22mm2</v>
          </cell>
          <cell r="D104" t="str">
            <v>mét</v>
          </cell>
          <cell r="E104" t="str">
            <v>XL</v>
          </cell>
          <cell r="F104">
            <v>10</v>
          </cell>
          <cell r="G104" t="str">
            <v>x</v>
          </cell>
          <cell r="H104" t="e">
            <v>#N/A</v>
          </cell>
          <cell r="I104" t="str">
            <v/>
          </cell>
        </row>
        <row r="105">
          <cell r="A105" t="str">
            <v>XLPE25</v>
          </cell>
          <cell r="C105" t="str">
            <v>Cáp 24KV C/XLPE/PVC 25mm2</v>
          </cell>
          <cell r="D105" t="str">
            <v>mét</v>
          </cell>
          <cell r="E105" t="str">
            <v>XL</v>
          </cell>
          <cell r="F105">
            <v>10</v>
          </cell>
          <cell r="G105" t="str">
            <v>x</v>
          </cell>
          <cell r="H105">
            <v>0</v>
          </cell>
          <cell r="I105">
            <v>0</v>
          </cell>
        </row>
        <row r="106">
          <cell r="A106" t="str">
            <v>XLPE35</v>
          </cell>
          <cell r="C106" t="str">
            <v>Cáp 24KV C/XLPE/PVC 35mm2</v>
          </cell>
          <cell r="D106" t="str">
            <v>mét</v>
          </cell>
          <cell r="E106" t="str">
            <v>XL</v>
          </cell>
          <cell r="F106">
            <v>10</v>
          </cell>
          <cell r="G106" t="str">
            <v>x</v>
          </cell>
          <cell r="H106" t="e">
            <v>#N/A</v>
          </cell>
          <cell r="I106" t="str">
            <v/>
          </cell>
        </row>
        <row r="107">
          <cell r="A107" t="str">
            <v>XLPE50</v>
          </cell>
          <cell r="C107" t="str">
            <v>Cáp 24KV C/XLPE/PVC 50mm2</v>
          </cell>
          <cell r="D107" t="str">
            <v>mét</v>
          </cell>
          <cell r="E107" t="str">
            <v>XL</v>
          </cell>
          <cell r="F107">
            <v>10</v>
          </cell>
          <cell r="G107" t="str">
            <v>x</v>
          </cell>
          <cell r="H107">
            <v>0</v>
          </cell>
          <cell r="I107" t="str">
            <v/>
          </cell>
        </row>
        <row r="108">
          <cell r="A108" t="str">
            <v>XLPE70</v>
          </cell>
          <cell r="C108" t="str">
            <v>Cáp 24KV C/XLPE/PVC 70mm2</v>
          </cell>
          <cell r="D108" t="str">
            <v>mét</v>
          </cell>
          <cell r="E108" t="str">
            <v>XL</v>
          </cell>
          <cell r="F108">
            <v>10</v>
          </cell>
          <cell r="G108" t="str">
            <v>x</v>
          </cell>
          <cell r="H108" t="e">
            <v>#N/A</v>
          </cell>
          <cell r="I108" t="str">
            <v/>
          </cell>
        </row>
        <row r="109">
          <cell r="A109" t="str">
            <v>XLPE95</v>
          </cell>
          <cell r="C109" t="str">
            <v>Cáp 24KV C/XLPE/PVC 95mm2</v>
          </cell>
          <cell r="D109" t="str">
            <v>mét</v>
          </cell>
          <cell r="E109" t="str">
            <v>XL</v>
          </cell>
          <cell r="F109">
            <v>10</v>
          </cell>
          <cell r="G109" t="str">
            <v>x</v>
          </cell>
          <cell r="H109" t="e">
            <v>#N/A</v>
          </cell>
          <cell r="I109" t="str">
            <v/>
          </cell>
        </row>
        <row r="110">
          <cell r="A110" t="str">
            <v>XLPE120</v>
          </cell>
          <cell r="C110" t="str">
            <v>Cáp 24KV C/XLPE/PVC 120mm2</v>
          </cell>
          <cell r="D110" t="str">
            <v>mét</v>
          </cell>
          <cell r="E110" t="str">
            <v>XL</v>
          </cell>
          <cell r="F110">
            <v>10</v>
          </cell>
          <cell r="G110" t="str">
            <v>x</v>
          </cell>
          <cell r="H110" t="e">
            <v>#N/A</v>
          </cell>
          <cell r="I110" t="str">
            <v/>
          </cell>
        </row>
        <row r="111">
          <cell r="A111" t="str">
            <v>XLPE150</v>
          </cell>
          <cell r="C111" t="str">
            <v>Cáp 24KV C/XLPE/PVC 150mm2</v>
          </cell>
          <cell r="D111" t="str">
            <v>mét</v>
          </cell>
          <cell r="E111" t="str">
            <v>XL</v>
          </cell>
          <cell r="F111">
            <v>10</v>
          </cell>
          <cell r="G111" t="str">
            <v>x</v>
          </cell>
          <cell r="H111" t="e">
            <v>#N/A</v>
          </cell>
          <cell r="I111">
            <v>0</v>
          </cell>
        </row>
        <row r="112">
          <cell r="A112" t="str">
            <v>XLPE185</v>
          </cell>
          <cell r="C112" t="str">
            <v>Cáp 24KV C/XLPE/PVC 185mm2</v>
          </cell>
          <cell r="D112" t="str">
            <v>mét</v>
          </cell>
          <cell r="E112" t="str">
            <v>XL</v>
          </cell>
          <cell r="F112">
            <v>10</v>
          </cell>
          <cell r="G112" t="str">
            <v>x</v>
          </cell>
          <cell r="H112" t="e">
            <v>#N/A</v>
          </cell>
          <cell r="I112" t="str">
            <v/>
          </cell>
        </row>
        <row r="113">
          <cell r="A113" t="str">
            <v>XLPE240</v>
          </cell>
          <cell r="C113" t="str">
            <v>Cáp 24KV C/XLPE/PVC 240mm2</v>
          </cell>
          <cell r="D113" t="str">
            <v>mét</v>
          </cell>
          <cell r="E113" t="str">
            <v>XL</v>
          </cell>
          <cell r="F113">
            <v>10</v>
          </cell>
          <cell r="G113" t="str">
            <v>x</v>
          </cell>
          <cell r="H113" t="e">
            <v>#N/A</v>
          </cell>
          <cell r="I113" t="str">
            <v/>
          </cell>
        </row>
        <row r="114">
          <cell r="A114" t="str">
            <v>XLPE250</v>
          </cell>
          <cell r="C114" t="str">
            <v>Cáp 24KV C/XLPE/PVC 250mm2</v>
          </cell>
          <cell r="D114" t="str">
            <v>mét</v>
          </cell>
          <cell r="E114" t="str">
            <v>XL</v>
          </cell>
          <cell r="F114">
            <v>10</v>
          </cell>
          <cell r="G114" t="str">
            <v>x</v>
          </cell>
          <cell r="H114" t="e">
            <v>#N/A</v>
          </cell>
          <cell r="I114" t="str">
            <v/>
          </cell>
        </row>
        <row r="115">
          <cell r="A115" t="str">
            <v>XLPE25A</v>
          </cell>
          <cell r="C115" t="str">
            <v>Cáp 24KV A/XLPE/PVC 25mm2</v>
          </cell>
          <cell r="D115" t="str">
            <v>mét</v>
          </cell>
          <cell r="E115" t="str">
            <v>XL</v>
          </cell>
          <cell r="F115">
            <v>15</v>
          </cell>
          <cell r="G115" t="str">
            <v>x</v>
          </cell>
          <cell r="H115" t="e">
            <v>#N/A</v>
          </cell>
          <cell r="I115" t="str">
            <v/>
          </cell>
        </row>
        <row r="116">
          <cell r="A116" t="str">
            <v>XLPE35A</v>
          </cell>
          <cell r="C116" t="str">
            <v>Cáp 24KV A/XLPE/PVC 35mm2</v>
          </cell>
          <cell r="D116" t="str">
            <v>mét</v>
          </cell>
          <cell r="E116" t="str">
            <v>XL</v>
          </cell>
          <cell r="F116">
            <v>15</v>
          </cell>
          <cell r="G116" t="str">
            <v>x</v>
          </cell>
          <cell r="H116" t="e">
            <v>#N/A</v>
          </cell>
          <cell r="I116" t="str">
            <v/>
          </cell>
        </row>
        <row r="117">
          <cell r="A117" t="str">
            <v>XLPE50A</v>
          </cell>
          <cell r="C117" t="str">
            <v>Cáp 24KV A/XLPE/PVC 50mm2</v>
          </cell>
          <cell r="D117" t="str">
            <v>mét</v>
          </cell>
          <cell r="E117" t="str">
            <v>XL</v>
          </cell>
          <cell r="F117">
            <v>15</v>
          </cell>
          <cell r="G117" t="str">
            <v>x</v>
          </cell>
          <cell r="H117">
            <v>0</v>
          </cell>
          <cell r="I117" t="str">
            <v/>
          </cell>
        </row>
        <row r="118">
          <cell r="A118" t="str">
            <v>XLPE70A</v>
          </cell>
          <cell r="C118" t="str">
            <v>Cáp 24KV A/XLPE/PVC 70mm2</v>
          </cell>
          <cell r="D118" t="str">
            <v>mét</v>
          </cell>
          <cell r="E118" t="str">
            <v>XL</v>
          </cell>
          <cell r="F118">
            <v>15</v>
          </cell>
          <cell r="G118" t="str">
            <v>x</v>
          </cell>
          <cell r="H118">
            <v>0</v>
          </cell>
          <cell r="I118" t="str">
            <v/>
          </cell>
        </row>
        <row r="119">
          <cell r="A119" t="str">
            <v>XLPE95A</v>
          </cell>
          <cell r="C119" t="str">
            <v>Cáp 24KV A/XLPE/PVC 95mm2</v>
          </cell>
          <cell r="D119" t="str">
            <v>mét</v>
          </cell>
          <cell r="E119" t="str">
            <v>XL</v>
          </cell>
          <cell r="F119">
            <v>15</v>
          </cell>
          <cell r="G119" t="str">
            <v>x</v>
          </cell>
          <cell r="H119">
            <v>0</v>
          </cell>
          <cell r="I119" t="str">
            <v/>
          </cell>
        </row>
        <row r="120">
          <cell r="A120" t="str">
            <v>XLPE120A</v>
          </cell>
          <cell r="C120" t="str">
            <v>Cáp 24KV A/XLPE/PVC 120mm2</v>
          </cell>
          <cell r="D120" t="str">
            <v>mét</v>
          </cell>
          <cell r="E120" t="str">
            <v>XL</v>
          </cell>
          <cell r="F120">
            <v>15</v>
          </cell>
          <cell r="G120" t="str">
            <v>x</v>
          </cell>
          <cell r="H120">
            <v>0</v>
          </cell>
          <cell r="I120" t="str">
            <v/>
          </cell>
        </row>
        <row r="121">
          <cell r="A121" t="str">
            <v>XLPE150A</v>
          </cell>
          <cell r="C121" t="str">
            <v>Cáp 24KV A/XLPE/PVC 150mm2</v>
          </cell>
          <cell r="D121" t="str">
            <v>mét</v>
          </cell>
          <cell r="E121" t="str">
            <v>XL</v>
          </cell>
          <cell r="F121">
            <v>15</v>
          </cell>
          <cell r="G121" t="str">
            <v>x</v>
          </cell>
          <cell r="H121">
            <v>0</v>
          </cell>
          <cell r="I121" t="str">
            <v/>
          </cell>
        </row>
        <row r="122">
          <cell r="A122" t="str">
            <v>XLPE185A</v>
          </cell>
          <cell r="C122" t="str">
            <v>Cáp 24KV A/XLPE/PVC 185mm2</v>
          </cell>
          <cell r="D122" t="str">
            <v>mét</v>
          </cell>
          <cell r="E122" t="str">
            <v>XL</v>
          </cell>
          <cell r="F122">
            <v>15</v>
          </cell>
          <cell r="G122" t="str">
            <v>x</v>
          </cell>
          <cell r="H122">
            <v>0</v>
          </cell>
          <cell r="I122">
            <v>0</v>
          </cell>
        </row>
        <row r="123">
          <cell r="A123" t="str">
            <v>XLPE240A</v>
          </cell>
          <cell r="C123" t="str">
            <v>Cáp 24KV A/XLPE/PVC 240mm2</v>
          </cell>
          <cell r="D123" t="str">
            <v>mét</v>
          </cell>
          <cell r="E123" t="str">
            <v>XL</v>
          </cell>
          <cell r="F123">
            <v>15</v>
          </cell>
          <cell r="G123" t="str">
            <v>x</v>
          </cell>
          <cell r="H123">
            <v>0</v>
          </cell>
          <cell r="I123" t="str">
            <v/>
          </cell>
        </row>
        <row r="124">
          <cell r="A124" t="str">
            <v>XLPE211HT</v>
          </cell>
          <cell r="C124" t="str">
            <v>Cáp C/XLPE/PVC -0.6/1kV-2x11mm2</v>
          </cell>
          <cell r="D124" t="str">
            <v>mét</v>
          </cell>
          <cell r="E124" t="str">
            <v>XL</v>
          </cell>
          <cell r="F124">
            <v>14</v>
          </cell>
          <cell r="G124" t="str">
            <v>x</v>
          </cell>
          <cell r="H124" t="e">
            <v>#N/A</v>
          </cell>
          <cell r="I124" t="str">
            <v/>
          </cell>
        </row>
        <row r="125">
          <cell r="A125" t="str">
            <v>XLPE216HT</v>
          </cell>
          <cell r="C125" t="str">
            <v>Cáp C/XLPE/PVC -0.6/1kV-2x16mm2</v>
          </cell>
          <cell r="D125" t="str">
            <v>mét</v>
          </cell>
          <cell r="E125" t="str">
            <v>XL</v>
          </cell>
          <cell r="F125">
            <v>14</v>
          </cell>
          <cell r="G125" t="str">
            <v>x</v>
          </cell>
          <cell r="H125" t="e">
            <v>#N/A</v>
          </cell>
          <cell r="I125" t="str">
            <v/>
          </cell>
        </row>
        <row r="126">
          <cell r="A126" t="str">
            <v>XLPE316HT</v>
          </cell>
          <cell r="C126" t="str">
            <v>Cáp C/XLPE/PVC -0.6/1kV-3x16mm2</v>
          </cell>
          <cell r="D126" t="str">
            <v>mét</v>
          </cell>
          <cell r="E126" t="str">
            <v>XL</v>
          </cell>
          <cell r="F126">
            <v>14</v>
          </cell>
          <cell r="G126" t="str">
            <v>x</v>
          </cell>
          <cell r="H126" t="e">
            <v>#N/A</v>
          </cell>
          <cell r="I126" t="str">
            <v/>
          </cell>
        </row>
        <row r="127">
          <cell r="A127" t="str">
            <v>XLPE350HT</v>
          </cell>
          <cell r="C127" t="str">
            <v>Cáp C/XLPE/PVC -0.6/1kV-3x50mm2</v>
          </cell>
          <cell r="D127" t="str">
            <v>mét</v>
          </cell>
          <cell r="E127" t="str">
            <v>XL</v>
          </cell>
          <cell r="F127">
            <v>14</v>
          </cell>
          <cell r="G127" t="str">
            <v>x</v>
          </cell>
          <cell r="H127" t="e">
            <v>#N/A</v>
          </cell>
          <cell r="I127" t="str">
            <v/>
          </cell>
        </row>
        <row r="128">
          <cell r="A128" t="str">
            <v>XLPE416HT</v>
          </cell>
          <cell r="C128" t="str">
            <v>Cáp C/XLPE/PVC -0.6/1kV-4x16mm2</v>
          </cell>
          <cell r="D128" t="str">
            <v>mét</v>
          </cell>
          <cell r="E128" t="str">
            <v>XL</v>
          </cell>
          <cell r="F128">
            <v>14</v>
          </cell>
          <cell r="G128" t="str">
            <v>x</v>
          </cell>
          <cell r="H128" t="e">
            <v>#N/A</v>
          </cell>
          <cell r="I128" t="str">
            <v/>
          </cell>
        </row>
        <row r="129">
          <cell r="A129" t="str">
            <v>XLPE316+10HT</v>
          </cell>
          <cell r="C129" t="str">
            <v>Cáp C/XLPE/PVC -0.6/1kV-3x16+10mm2</v>
          </cell>
          <cell r="D129" t="str">
            <v>mét</v>
          </cell>
          <cell r="E129" t="str">
            <v>XL</v>
          </cell>
          <cell r="F129">
            <v>14</v>
          </cell>
          <cell r="G129" t="str">
            <v>x</v>
          </cell>
          <cell r="H129" t="e">
            <v>#N/A</v>
          </cell>
          <cell r="I129" t="str">
            <v/>
          </cell>
        </row>
        <row r="130">
          <cell r="A130" t="str">
            <v>XLPE350+35HT</v>
          </cell>
          <cell r="C130" t="str">
            <v>Cáp C/XLPE/PVC -0.6/1kV-3x50+35mm2</v>
          </cell>
          <cell r="D130" t="str">
            <v>mét</v>
          </cell>
          <cell r="E130" t="str">
            <v>XL</v>
          </cell>
          <cell r="F130">
            <v>14</v>
          </cell>
          <cell r="G130" t="str">
            <v>x</v>
          </cell>
          <cell r="H130" t="e">
            <v>#N/A</v>
          </cell>
          <cell r="I130" t="str">
            <v/>
          </cell>
        </row>
        <row r="131">
          <cell r="A131" t="str">
            <v>XLPE370+50HT</v>
          </cell>
          <cell r="C131" t="str">
            <v>Cáp C/XLPE/PVC -0.6/1kV-3x70+50mm2</v>
          </cell>
          <cell r="D131" t="str">
            <v>mét</v>
          </cell>
          <cell r="E131" t="str">
            <v>XL</v>
          </cell>
          <cell r="F131">
            <v>14</v>
          </cell>
          <cell r="G131" t="str">
            <v>x</v>
          </cell>
          <cell r="H131" t="e">
            <v>#N/A</v>
          </cell>
          <cell r="I131" t="str">
            <v/>
          </cell>
        </row>
        <row r="132">
          <cell r="A132" t="str">
            <v>XLPE395+50HT</v>
          </cell>
          <cell r="C132" t="str">
            <v>Cáp C/XLPE/PVC -0.6/1kV-3x95+50mm2</v>
          </cell>
          <cell r="D132" t="str">
            <v>mét</v>
          </cell>
          <cell r="E132" t="str">
            <v>XL</v>
          </cell>
          <cell r="F132">
            <v>14</v>
          </cell>
          <cell r="G132" t="str">
            <v>x</v>
          </cell>
          <cell r="H132" t="e">
            <v>#N/A</v>
          </cell>
          <cell r="I132" t="str">
            <v/>
          </cell>
        </row>
        <row r="133">
          <cell r="A133" t="str">
            <v>XLPE3120+70HT</v>
          </cell>
          <cell r="C133" t="str">
            <v>Cáp C/XLPE/PVC -0.6/1kV-3x120+70mm2</v>
          </cell>
          <cell r="D133" t="str">
            <v>mét</v>
          </cell>
          <cell r="E133" t="str">
            <v>XL</v>
          </cell>
          <cell r="F133">
            <v>14</v>
          </cell>
          <cell r="G133" t="str">
            <v>x</v>
          </cell>
          <cell r="H133" t="e">
            <v>#N/A</v>
          </cell>
          <cell r="I133" t="str">
            <v/>
          </cell>
        </row>
        <row r="134">
          <cell r="A134" t="str">
            <v>XLPE3150+95HT</v>
          </cell>
          <cell r="C134" t="str">
            <v>Cáp C/XLPE/PVC -0.6/1kV-3x150+95mm2</v>
          </cell>
          <cell r="D134" t="str">
            <v>mét</v>
          </cell>
          <cell r="E134" t="str">
            <v>XL</v>
          </cell>
          <cell r="F134">
            <v>14</v>
          </cell>
          <cell r="G134" t="str">
            <v>x</v>
          </cell>
          <cell r="H134" t="e">
            <v>#N/A</v>
          </cell>
          <cell r="I134" t="str">
            <v/>
          </cell>
        </row>
        <row r="135">
          <cell r="A135" t="str">
            <v>XLPE3185+120HT</v>
          </cell>
          <cell r="C135" t="str">
            <v>Cáp C/XLPE/PVC -0.6/1kV-3x185+120mm2</v>
          </cell>
          <cell r="D135" t="str">
            <v>mét</v>
          </cell>
          <cell r="E135" t="str">
            <v>XL</v>
          </cell>
          <cell r="F135">
            <v>14</v>
          </cell>
          <cell r="G135" t="str">
            <v>x</v>
          </cell>
          <cell r="H135" t="e">
            <v>#N/A</v>
          </cell>
          <cell r="I135" t="str">
            <v/>
          </cell>
        </row>
        <row r="136">
          <cell r="A136" t="str">
            <v>XLPE350+35DHT</v>
          </cell>
          <cell r="C136" t="str">
            <v>Cáp C/XLPE/DSTA/PVC -0.6/1kV-3x50+35mm2</v>
          </cell>
          <cell r="D136" t="str">
            <v>mét</v>
          </cell>
          <cell r="E136" t="str">
            <v>XL</v>
          </cell>
          <cell r="F136">
            <v>14</v>
          </cell>
          <cell r="G136" t="str">
            <v>x</v>
          </cell>
          <cell r="H136">
            <v>0</v>
          </cell>
          <cell r="I136" t="str">
            <v/>
          </cell>
        </row>
        <row r="137">
          <cell r="A137" t="str">
            <v>XLPE325D</v>
          </cell>
          <cell r="C137" t="str">
            <v>Cáp 24kV C/XLPE/DSTA/PVC3x25</v>
          </cell>
          <cell r="D137" t="str">
            <v>mét</v>
          </cell>
          <cell r="E137" t="str">
            <v>XL</v>
          </cell>
          <cell r="F137">
            <v>14</v>
          </cell>
          <cell r="G137" t="str">
            <v>x</v>
          </cell>
          <cell r="H137" t="e">
            <v>#N/A</v>
          </cell>
          <cell r="I137" t="str">
            <v/>
          </cell>
        </row>
        <row r="138">
          <cell r="A138" t="str">
            <v>XLPE350D</v>
          </cell>
          <cell r="C138" t="str">
            <v>Cáp 24kV C/XLPE/DSTA/PVC3x50</v>
          </cell>
          <cell r="D138" t="str">
            <v>mét</v>
          </cell>
          <cell r="E138" t="str">
            <v>XL</v>
          </cell>
          <cell r="F138">
            <v>14</v>
          </cell>
          <cell r="G138" t="str">
            <v>x</v>
          </cell>
          <cell r="H138" t="str">
            <v>mét</v>
          </cell>
          <cell r="I138" t="str">
            <v/>
          </cell>
        </row>
        <row r="139">
          <cell r="A139" t="str">
            <v>XLPE370D</v>
          </cell>
          <cell r="C139" t="str">
            <v>Cáp 24kV C/XLPE/DSTA/PVC3x70mm2</v>
          </cell>
          <cell r="D139" t="str">
            <v>mét</v>
          </cell>
          <cell r="E139" t="str">
            <v>XL</v>
          </cell>
          <cell r="F139">
            <v>14</v>
          </cell>
          <cell r="G139" t="str">
            <v>x</v>
          </cell>
          <cell r="H139" t="e">
            <v>#N/A</v>
          </cell>
          <cell r="I139" t="str">
            <v/>
          </cell>
        </row>
        <row r="140">
          <cell r="A140" t="str">
            <v>XLPE395D</v>
          </cell>
          <cell r="C140" t="str">
            <v>Cáp 24kV C/XLPE/DSTA/PVC3x95mm2</v>
          </cell>
          <cell r="D140" t="str">
            <v>mét</v>
          </cell>
          <cell r="E140" t="str">
            <v>XL</v>
          </cell>
          <cell r="F140">
            <v>14</v>
          </cell>
          <cell r="G140" t="str">
            <v>x</v>
          </cell>
          <cell r="H140" t="e">
            <v>#N/A</v>
          </cell>
          <cell r="I140" t="str">
            <v/>
          </cell>
        </row>
        <row r="141">
          <cell r="A141" t="str">
            <v>XLPE3120D</v>
          </cell>
          <cell r="C141" t="str">
            <v>Cáp 24kV C/XLPE/DSTA/PVC3x120mm2</v>
          </cell>
          <cell r="D141" t="str">
            <v>mét</v>
          </cell>
          <cell r="E141" t="str">
            <v>XL</v>
          </cell>
          <cell r="F141">
            <v>14</v>
          </cell>
          <cell r="G141" t="str">
            <v>x</v>
          </cell>
          <cell r="H141" t="e">
            <v>#N/A</v>
          </cell>
          <cell r="I141" t="str">
            <v/>
          </cell>
        </row>
        <row r="142">
          <cell r="A142" t="str">
            <v>XLPE3150D</v>
          </cell>
          <cell r="C142" t="str">
            <v>Cáp 24kV C/XLPE/DSTA/PVC3x150mm2</v>
          </cell>
          <cell r="D142" t="str">
            <v>mét</v>
          </cell>
          <cell r="E142" t="str">
            <v>XL</v>
          </cell>
          <cell r="F142">
            <v>14</v>
          </cell>
          <cell r="G142" t="str">
            <v>x</v>
          </cell>
          <cell r="H142" t="e">
            <v>#N/A</v>
          </cell>
          <cell r="I142" t="str">
            <v/>
          </cell>
        </row>
        <row r="143">
          <cell r="A143" t="str">
            <v>XLPE3185D</v>
          </cell>
          <cell r="C143" t="str">
            <v>Cáp 24kV C/XLPE/DSTA/PVC3x185mm2</v>
          </cell>
          <cell r="D143" t="str">
            <v>mét</v>
          </cell>
          <cell r="E143" t="str">
            <v>XL</v>
          </cell>
          <cell r="F143">
            <v>14</v>
          </cell>
          <cell r="G143" t="str">
            <v>x</v>
          </cell>
          <cell r="H143" t="e">
            <v>#N/A</v>
          </cell>
          <cell r="I143" t="str">
            <v/>
          </cell>
        </row>
        <row r="144">
          <cell r="A144" t="str">
            <v>XLPE3240D</v>
          </cell>
          <cell r="C144" t="str">
            <v>Cáp 24kV C/XLPE/DSTA/PVC3x240mm2</v>
          </cell>
          <cell r="D144" t="str">
            <v>mét</v>
          </cell>
          <cell r="E144" t="str">
            <v>XL</v>
          </cell>
          <cell r="F144">
            <v>14</v>
          </cell>
          <cell r="G144" t="str">
            <v>x</v>
          </cell>
          <cell r="H144" t="e">
            <v>#N/A</v>
          </cell>
          <cell r="I144" t="str">
            <v/>
          </cell>
        </row>
        <row r="145">
          <cell r="A145" t="str">
            <v>XLPE200HT</v>
          </cell>
          <cell r="C145" t="str">
            <v>Cáp 0,6/1KV C/XLPE/PVC 200mm2</v>
          </cell>
          <cell r="D145" t="str">
            <v>mét</v>
          </cell>
          <cell r="E145" t="str">
            <v>XL</v>
          </cell>
          <cell r="F145">
            <v>14</v>
          </cell>
          <cell r="G145" t="str">
            <v>x</v>
          </cell>
          <cell r="H145" t="e">
            <v>#N/A</v>
          </cell>
          <cell r="I145" t="str">
            <v/>
          </cell>
        </row>
        <row r="146">
          <cell r="A146" t="str">
            <v>XLPE240HT</v>
          </cell>
          <cell r="C146" t="str">
            <v>Cáp 0,6/1KV C/XLPE/PVC 240mm2</v>
          </cell>
          <cell r="D146" t="str">
            <v>mét</v>
          </cell>
          <cell r="E146" t="str">
            <v>XL</v>
          </cell>
          <cell r="F146">
            <v>14</v>
          </cell>
          <cell r="G146" t="str">
            <v>x</v>
          </cell>
          <cell r="H146" t="e">
            <v>#N/A</v>
          </cell>
          <cell r="I146" t="str">
            <v/>
          </cell>
        </row>
        <row r="147">
          <cell r="A147" t="str">
            <v>XLPE250HT</v>
          </cell>
          <cell r="C147" t="str">
            <v>Cáp 0,6/1KV C/XLPE/PVC 250mm2</v>
          </cell>
          <cell r="D147" t="str">
            <v>mét</v>
          </cell>
          <cell r="E147" t="str">
            <v>XL</v>
          </cell>
          <cell r="F147">
            <v>14</v>
          </cell>
          <cell r="G147" t="str">
            <v>x</v>
          </cell>
          <cell r="H147" t="str">
            <v>mét</v>
          </cell>
          <cell r="I147" t="str">
            <v/>
          </cell>
        </row>
        <row r="148">
          <cell r="A148" t="str">
            <v>XLPE300HT</v>
          </cell>
          <cell r="C148" t="str">
            <v>Cáp 0,6/1KV C/XLPE/PVC 300mm2</v>
          </cell>
          <cell r="D148" t="str">
            <v>mét</v>
          </cell>
          <cell r="E148" t="str">
            <v>XL</v>
          </cell>
          <cell r="F148">
            <v>14</v>
          </cell>
          <cell r="G148" t="str">
            <v>x</v>
          </cell>
          <cell r="H148" t="e">
            <v>#N/A</v>
          </cell>
          <cell r="I148" t="str">
            <v/>
          </cell>
        </row>
        <row r="149">
          <cell r="A149" t="str">
            <v>ACKP35</v>
          </cell>
          <cell r="C149" t="str">
            <v>Cáp nhôm lõi thép ACKP-35/6,2</v>
          </cell>
          <cell r="D149" t="str">
            <v>kg</v>
          </cell>
          <cell r="E149" t="str">
            <v>AC</v>
          </cell>
          <cell r="F149">
            <v>15</v>
          </cell>
          <cell r="G149" t="str">
            <v>x</v>
          </cell>
          <cell r="H149" t="e">
            <v>#N/A</v>
          </cell>
          <cell r="I149" t="str">
            <v/>
          </cell>
        </row>
        <row r="150">
          <cell r="A150" t="str">
            <v>ACKP50</v>
          </cell>
          <cell r="C150" t="str">
            <v>Cáp nhôm lõi thép ACKP-50/8</v>
          </cell>
          <cell r="D150" t="str">
            <v>kg</v>
          </cell>
          <cell r="E150" t="str">
            <v>AC</v>
          </cell>
          <cell r="F150">
            <v>15</v>
          </cell>
          <cell r="G150" t="str">
            <v>x</v>
          </cell>
          <cell r="H150" t="e">
            <v>#N/A</v>
          </cell>
          <cell r="I150" t="str">
            <v/>
          </cell>
        </row>
        <row r="151">
          <cell r="A151" t="str">
            <v>ACKP70</v>
          </cell>
          <cell r="C151" t="str">
            <v>Cáp nhôm lõi thép ACKP-70/11</v>
          </cell>
          <cell r="D151" t="str">
            <v>kg</v>
          </cell>
          <cell r="E151" t="str">
            <v>AC</v>
          </cell>
          <cell r="F151">
            <v>15</v>
          </cell>
          <cell r="G151" t="str">
            <v>x</v>
          </cell>
          <cell r="H151" t="e">
            <v>#N/A</v>
          </cell>
          <cell r="I151" t="str">
            <v/>
          </cell>
        </row>
        <row r="152">
          <cell r="A152" t="str">
            <v>ACKP95</v>
          </cell>
          <cell r="C152" t="str">
            <v>Cáp nhôm lõi thép ACKP-95/16</v>
          </cell>
          <cell r="D152" t="str">
            <v>kg</v>
          </cell>
          <cell r="E152" t="str">
            <v>AC</v>
          </cell>
          <cell r="F152">
            <v>15</v>
          </cell>
          <cell r="G152" t="str">
            <v>x</v>
          </cell>
          <cell r="H152" t="e">
            <v>#N/A</v>
          </cell>
          <cell r="I152" t="str">
            <v/>
          </cell>
        </row>
        <row r="153">
          <cell r="A153" t="str">
            <v>ACKP120</v>
          </cell>
          <cell r="C153" t="str">
            <v>Cáp nhôm lõi thép ACKP-120/19</v>
          </cell>
          <cell r="D153" t="str">
            <v>kg</v>
          </cell>
          <cell r="E153" t="str">
            <v>AC</v>
          </cell>
          <cell r="F153">
            <v>15</v>
          </cell>
          <cell r="G153" t="str">
            <v>x</v>
          </cell>
          <cell r="H153" t="e">
            <v>#N/A</v>
          </cell>
          <cell r="I153" t="str">
            <v/>
          </cell>
        </row>
        <row r="154">
          <cell r="A154" t="str">
            <v>ACKP150</v>
          </cell>
          <cell r="C154" t="str">
            <v>Cáp nhôm lõi thép ACKP-150/24</v>
          </cell>
          <cell r="D154" t="str">
            <v>kg</v>
          </cell>
          <cell r="E154" t="str">
            <v>AC</v>
          </cell>
          <cell r="F154">
            <v>15</v>
          </cell>
          <cell r="G154" t="str">
            <v>x</v>
          </cell>
          <cell r="H154" t="e">
            <v>#N/A</v>
          </cell>
          <cell r="I154" t="str">
            <v/>
          </cell>
        </row>
        <row r="155">
          <cell r="A155" t="str">
            <v>ACKP185</v>
          </cell>
          <cell r="C155" t="str">
            <v>Cáp nhôm lõi thép ACKP-185/29</v>
          </cell>
          <cell r="D155" t="str">
            <v>kg</v>
          </cell>
          <cell r="E155" t="str">
            <v>AC</v>
          </cell>
          <cell r="F155">
            <v>15</v>
          </cell>
          <cell r="G155" t="str">
            <v>x</v>
          </cell>
          <cell r="H155" t="e">
            <v>#N/A</v>
          </cell>
          <cell r="I155" t="str">
            <v/>
          </cell>
        </row>
        <row r="156">
          <cell r="A156" t="str">
            <v>ACKP240</v>
          </cell>
          <cell r="C156" t="str">
            <v>Cáp nhôm lõi thép ACKP-240/32</v>
          </cell>
          <cell r="D156" t="str">
            <v>kg</v>
          </cell>
          <cell r="E156" t="str">
            <v>AC</v>
          </cell>
          <cell r="F156">
            <v>15</v>
          </cell>
          <cell r="G156" t="str">
            <v>x</v>
          </cell>
          <cell r="H156" t="e">
            <v>#N/A</v>
          </cell>
          <cell r="I156" t="str">
            <v/>
          </cell>
        </row>
        <row r="157">
          <cell r="A157" t="str">
            <v>ACXV150</v>
          </cell>
          <cell r="C157" t="str">
            <v>Cáp nhôm lõi thép bọc 24KV AC/XLPE/PVC150 mm2</v>
          </cell>
          <cell r="D157" t="str">
            <v>mét</v>
          </cell>
          <cell r="E157" t="str">
            <v>AC</v>
          </cell>
          <cell r="F157">
            <v>11</v>
          </cell>
          <cell r="G157" t="str">
            <v>x</v>
          </cell>
          <cell r="H157" t="e">
            <v>#N/A</v>
          </cell>
          <cell r="I157" t="str">
            <v/>
          </cell>
        </row>
        <row r="158">
          <cell r="A158" t="str">
            <v>ACXV50</v>
          </cell>
          <cell r="C158" t="str">
            <v>Cáp 24KV AS/XLPE/PVC 50 mm2</v>
          </cell>
          <cell r="D158" t="str">
            <v>mét</v>
          </cell>
          <cell r="E158" t="str">
            <v>AC</v>
          </cell>
          <cell r="F158">
            <v>11</v>
          </cell>
          <cell r="G158" t="str">
            <v>x</v>
          </cell>
          <cell r="H158">
            <v>0</v>
          </cell>
          <cell r="I158" t="str">
            <v/>
          </cell>
        </row>
        <row r="159">
          <cell r="A159" t="str">
            <v>AC35</v>
          </cell>
          <cell r="C159" t="str">
            <v>Cáp nhôm lõi thép AC-35/6,2</v>
          </cell>
          <cell r="D159" t="str">
            <v>kg</v>
          </cell>
          <cell r="E159" t="str">
            <v>AC</v>
          </cell>
          <cell r="F159">
            <v>15</v>
          </cell>
          <cell r="G159" t="str">
            <v>x</v>
          </cell>
          <cell r="H159" t="e">
            <v>#N/A</v>
          </cell>
          <cell r="I159" t="str">
            <v/>
          </cell>
        </row>
        <row r="160">
          <cell r="A160" t="str">
            <v>AC50</v>
          </cell>
          <cell r="C160" t="str">
            <v>Cáp nhôm lõi thép AC-50/8</v>
          </cell>
          <cell r="D160" t="str">
            <v>kg</v>
          </cell>
          <cell r="E160" t="str">
            <v>AC</v>
          </cell>
          <cell r="F160">
            <v>15</v>
          </cell>
          <cell r="G160" t="str">
            <v>x</v>
          </cell>
          <cell r="H160">
            <v>0</v>
          </cell>
          <cell r="I160" t="str">
            <v/>
          </cell>
        </row>
        <row r="161">
          <cell r="A161" t="str">
            <v>AC70</v>
          </cell>
          <cell r="C161" t="str">
            <v>Cáp nhôm lõi thép AC-70/11</v>
          </cell>
          <cell r="D161" t="str">
            <v>kg</v>
          </cell>
          <cell r="E161" t="str">
            <v>AC</v>
          </cell>
          <cell r="F161">
            <v>15</v>
          </cell>
          <cell r="G161" t="str">
            <v>x</v>
          </cell>
          <cell r="H161">
            <v>0</v>
          </cell>
          <cell r="I161" t="str">
            <v/>
          </cell>
        </row>
        <row r="162">
          <cell r="A162" t="str">
            <v>AC95</v>
          </cell>
          <cell r="C162" t="str">
            <v>Cáp nhôm lõi thép AC-95/16</v>
          </cell>
          <cell r="D162" t="str">
            <v>kg</v>
          </cell>
          <cell r="E162" t="str">
            <v>AC</v>
          </cell>
          <cell r="F162">
            <v>15</v>
          </cell>
          <cell r="G162" t="str">
            <v>x</v>
          </cell>
          <cell r="H162">
            <v>0</v>
          </cell>
          <cell r="I162" t="str">
            <v/>
          </cell>
        </row>
        <row r="163">
          <cell r="A163" t="str">
            <v>AC120</v>
          </cell>
          <cell r="C163" t="str">
            <v>Cáp nhôm lõi thép AC-120/19</v>
          </cell>
          <cell r="D163" t="str">
            <v>kg</v>
          </cell>
          <cell r="E163" t="str">
            <v>AC</v>
          </cell>
          <cell r="F163">
            <v>15</v>
          </cell>
          <cell r="G163" t="str">
            <v>x</v>
          </cell>
          <cell r="H163">
            <v>0</v>
          </cell>
          <cell r="I163">
            <v>0</v>
          </cell>
        </row>
        <row r="164">
          <cell r="A164" t="str">
            <v>AC150</v>
          </cell>
          <cell r="C164" t="str">
            <v>Cáp nhôm lõi thép AC-150/24</v>
          </cell>
          <cell r="D164" t="str">
            <v>kg</v>
          </cell>
          <cell r="E164" t="str">
            <v>AC</v>
          </cell>
          <cell r="F164">
            <v>15</v>
          </cell>
          <cell r="G164" t="str">
            <v>x</v>
          </cell>
          <cell r="H164">
            <v>0</v>
          </cell>
          <cell r="I164" t="str">
            <v/>
          </cell>
        </row>
        <row r="165">
          <cell r="A165" t="str">
            <v>AC185</v>
          </cell>
          <cell r="C165" t="str">
            <v>Cáp nhôm lõi thép AC-185/29</v>
          </cell>
          <cell r="D165" t="str">
            <v>kg</v>
          </cell>
          <cell r="E165" t="str">
            <v>AC</v>
          </cell>
          <cell r="F165">
            <v>15</v>
          </cell>
          <cell r="G165" t="str">
            <v>x</v>
          </cell>
          <cell r="H165">
            <v>0</v>
          </cell>
          <cell r="I165" t="str">
            <v/>
          </cell>
        </row>
        <row r="166">
          <cell r="A166" t="str">
            <v>AC240</v>
          </cell>
          <cell r="C166" t="str">
            <v>Cáp nhôm lõi thép AC-240/39</v>
          </cell>
          <cell r="D166" t="str">
            <v>kg</v>
          </cell>
          <cell r="E166" t="str">
            <v>AC</v>
          </cell>
          <cell r="F166">
            <v>15</v>
          </cell>
          <cell r="G166" t="str">
            <v>x</v>
          </cell>
          <cell r="H166">
            <v>0</v>
          </cell>
          <cell r="I166" t="str">
            <v/>
          </cell>
        </row>
        <row r="167">
          <cell r="A167" t="str">
            <v>av35</v>
          </cell>
          <cell r="C167" t="str">
            <v>Cáp nhôm bọc AV35</v>
          </cell>
          <cell r="D167" t="str">
            <v>mét</v>
          </cell>
          <cell r="E167" t="str">
            <v>av</v>
          </cell>
          <cell r="F167">
            <v>14</v>
          </cell>
          <cell r="G167" t="str">
            <v>x</v>
          </cell>
          <cell r="H167" t="e">
            <v>#N/A</v>
          </cell>
          <cell r="I167" t="str">
            <v/>
          </cell>
        </row>
        <row r="168">
          <cell r="A168" t="str">
            <v>av50</v>
          </cell>
          <cell r="C168" t="str">
            <v>Cáp nhôm bọc AV50</v>
          </cell>
          <cell r="D168" t="str">
            <v>mét</v>
          </cell>
          <cell r="E168" t="str">
            <v>av</v>
          </cell>
          <cell r="F168">
            <v>14</v>
          </cell>
          <cell r="G168" t="str">
            <v>x</v>
          </cell>
          <cell r="H168">
            <v>0</v>
          </cell>
          <cell r="I168" t="str">
            <v/>
          </cell>
        </row>
        <row r="169">
          <cell r="A169" t="str">
            <v>av70</v>
          </cell>
          <cell r="C169" t="str">
            <v>Cáp nhôm bọc AV70</v>
          </cell>
          <cell r="D169" t="str">
            <v>mét</v>
          </cell>
          <cell r="E169" t="str">
            <v>av</v>
          </cell>
          <cell r="F169">
            <v>14</v>
          </cell>
          <cell r="G169" t="str">
            <v>x</v>
          </cell>
          <cell r="H169" t="e">
            <v>#N/A</v>
          </cell>
          <cell r="I169" t="str">
            <v/>
          </cell>
        </row>
        <row r="170">
          <cell r="A170" t="str">
            <v>av95</v>
          </cell>
          <cell r="C170" t="str">
            <v>Cáp nhôm bọc AV95</v>
          </cell>
          <cell r="D170" t="str">
            <v>mét</v>
          </cell>
          <cell r="E170" t="str">
            <v>av</v>
          </cell>
          <cell r="F170">
            <v>14</v>
          </cell>
          <cell r="G170" t="str">
            <v>x</v>
          </cell>
          <cell r="H170">
            <v>0</v>
          </cell>
          <cell r="I170" t="str">
            <v/>
          </cell>
        </row>
        <row r="171">
          <cell r="A171" t="str">
            <v>av120</v>
          </cell>
          <cell r="C171" t="str">
            <v>Cáp nhôm bọc AV120</v>
          </cell>
          <cell r="D171" t="str">
            <v>mét</v>
          </cell>
          <cell r="E171" t="str">
            <v>av</v>
          </cell>
          <cell r="F171">
            <v>14</v>
          </cell>
          <cell r="G171" t="str">
            <v>x</v>
          </cell>
          <cell r="H171" t="e">
            <v>#N/A</v>
          </cell>
          <cell r="I171" t="str">
            <v/>
          </cell>
        </row>
        <row r="172">
          <cell r="A172" t="str">
            <v>av150</v>
          </cell>
          <cell r="C172" t="str">
            <v>Cáp nhôm bọc AV150</v>
          </cell>
          <cell r="D172" t="str">
            <v>mét</v>
          </cell>
          <cell r="E172" t="str">
            <v>av</v>
          </cell>
          <cell r="F172">
            <v>14</v>
          </cell>
          <cell r="G172" t="str">
            <v>x</v>
          </cell>
          <cell r="H172" t="e">
            <v>#N/A</v>
          </cell>
          <cell r="I172" t="str">
            <v/>
          </cell>
        </row>
        <row r="173">
          <cell r="A173" t="str">
            <v>av185</v>
          </cell>
          <cell r="C173" t="str">
            <v>Cáp nhôm bọc AV185</v>
          </cell>
          <cell r="D173" t="str">
            <v>mét</v>
          </cell>
          <cell r="E173" t="str">
            <v>av</v>
          </cell>
          <cell r="F173">
            <v>14</v>
          </cell>
          <cell r="G173" t="str">
            <v>x</v>
          </cell>
          <cell r="H173" t="e">
            <v>#N/A</v>
          </cell>
          <cell r="I173" t="str">
            <v/>
          </cell>
        </row>
        <row r="174">
          <cell r="A174" t="str">
            <v>av240</v>
          </cell>
          <cell r="C174" t="str">
            <v>Cáp nhôm bọc AV240</v>
          </cell>
          <cell r="D174" t="str">
            <v>mét</v>
          </cell>
          <cell r="E174" t="str">
            <v>av</v>
          </cell>
          <cell r="F174">
            <v>14</v>
          </cell>
          <cell r="G174" t="str">
            <v>x</v>
          </cell>
          <cell r="H174" t="e">
            <v>#N/A</v>
          </cell>
          <cell r="I174" t="str">
            <v/>
          </cell>
        </row>
        <row r="175">
          <cell r="A175" t="str">
            <v>av300</v>
          </cell>
          <cell r="C175" t="str">
            <v>Cáp nhôm bọc AV300</v>
          </cell>
          <cell r="D175" t="str">
            <v>mét</v>
          </cell>
          <cell r="E175" t="str">
            <v>av</v>
          </cell>
          <cell r="F175">
            <v>14</v>
          </cell>
          <cell r="G175" t="str">
            <v>x</v>
          </cell>
          <cell r="H175" t="e">
            <v>#N/A</v>
          </cell>
          <cell r="I175" t="str">
            <v/>
          </cell>
        </row>
        <row r="176">
          <cell r="A176" t="str">
            <v>ABC3x50</v>
          </cell>
          <cell r="C176" t="str">
            <v>Cáp nhôm ABC 3x50mm2</v>
          </cell>
          <cell r="D176" t="str">
            <v>mét</v>
          </cell>
          <cell r="E176" t="str">
            <v>AB</v>
          </cell>
          <cell r="F176">
            <v>14</v>
          </cell>
          <cell r="G176" t="str">
            <v>x</v>
          </cell>
          <cell r="H176">
            <v>0</v>
          </cell>
          <cell r="I176" t="str">
            <v/>
          </cell>
        </row>
        <row r="177">
          <cell r="A177" t="str">
            <v>ABC3x70</v>
          </cell>
          <cell r="C177" t="str">
            <v>Cáp nhôm ABC 3x70mm2</v>
          </cell>
          <cell r="D177" t="str">
            <v>mét</v>
          </cell>
          <cell r="E177" t="str">
            <v>AB</v>
          </cell>
          <cell r="F177">
            <v>14</v>
          </cell>
          <cell r="G177" t="str">
            <v>x</v>
          </cell>
          <cell r="H177">
            <v>0</v>
          </cell>
          <cell r="I177" t="str">
            <v/>
          </cell>
        </row>
        <row r="178">
          <cell r="A178" t="str">
            <v>ABC4x50</v>
          </cell>
          <cell r="C178" t="str">
            <v>Cáp nhôm ABC 4x50mm2</v>
          </cell>
          <cell r="D178" t="str">
            <v>mét</v>
          </cell>
          <cell r="E178" t="str">
            <v>AB</v>
          </cell>
          <cell r="F178">
            <v>14</v>
          </cell>
          <cell r="G178" t="str">
            <v>x</v>
          </cell>
          <cell r="H178">
            <v>0</v>
          </cell>
          <cell r="I178" t="str">
            <v/>
          </cell>
        </row>
        <row r="179">
          <cell r="A179" t="str">
            <v>ABC4x70</v>
          </cell>
          <cell r="C179" t="str">
            <v>Cáp nhôm ABC 4x70mm2</v>
          </cell>
          <cell r="D179" t="str">
            <v>mét</v>
          </cell>
          <cell r="E179" t="str">
            <v>AB</v>
          </cell>
          <cell r="F179">
            <v>14</v>
          </cell>
          <cell r="G179" t="str">
            <v>x</v>
          </cell>
          <cell r="H179" t="e">
            <v>#N/A</v>
          </cell>
          <cell r="I179" t="str">
            <v/>
          </cell>
        </row>
        <row r="180">
          <cell r="A180" t="str">
            <v>ABC3x95</v>
          </cell>
          <cell r="C180" t="str">
            <v>Cáp nhôm ABC 3x95mm2</v>
          </cell>
          <cell r="D180" t="str">
            <v>mét</v>
          </cell>
          <cell r="E180" t="str">
            <v>AB</v>
          </cell>
          <cell r="F180">
            <v>14</v>
          </cell>
          <cell r="G180" t="str">
            <v>x</v>
          </cell>
          <cell r="H180">
            <v>0</v>
          </cell>
          <cell r="I180" t="str">
            <v/>
          </cell>
        </row>
        <row r="181">
          <cell r="A181" t="str">
            <v>ABC4x95</v>
          </cell>
          <cell r="C181" t="str">
            <v>Cáp nhôm ABC 4x95mm2</v>
          </cell>
          <cell r="D181" t="str">
            <v>mét</v>
          </cell>
          <cell r="E181" t="str">
            <v>AB</v>
          </cell>
          <cell r="F181">
            <v>14</v>
          </cell>
          <cell r="G181" t="str">
            <v>x</v>
          </cell>
          <cell r="H181">
            <v>0</v>
          </cell>
          <cell r="I181" t="str">
            <v/>
          </cell>
        </row>
        <row r="182">
          <cell r="A182" t="str">
            <v>ABC4x120</v>
          </cell>
          <cell r="C182" t="str">
            <v>Cáp nhôm ABC 4x120mm2</v>
          </cell>
          <cell r="D182" t="str">
            <v>mét</v>
          </cell>
          <cell r="E182" t="str">
            <v>AB</v>
          </cell>
          <cell r="F182">
            <v>14</v>
          </cell>
          <cell r="G182" t="str">
            <v>x</v>
          </cell>
          <cell r="H182" t="e">
            <v>#N/A</v>
          </cell>
          <cell r="I182" t="str">
            <v/>
          </cell>
        </row>
        <row r="183">
          <cell r="A183" t="str">
            <v>ABC4x150</v>
          </cell>
          <cell r="C183" t="str">
            <v>Cáp nhôm ABC 4x150mm2</v>
          </cell>
          <cell r="D183" t="str">
            <v>mét</v>
          </cell>
          <cell r="E183" t="str">
            <v>AB</v>
          </cell>
          <cell r="F183">
            <v>14</v>
          </cell>
          <cell r="G183" t="str">
            <v>x</v>
          </cell>
          <cell r="H183">
            <v>0</v>
          </cell>
          <cell r="I183" t="str">
            <v/>
          </cell>
        </row>
        <row r="184">
          <cell r="A184" t="str">
            <v>CVV2x2,5</v>
          </cell>
          <cell r="B184" t="str">
            <v>03.1401</v>
          </cell>
          <cell r="C184" t="str">
            <v>Cáp CVV 2x2,5mm2</v>
          </cell>
          <cell r="D184" t="str">
            <v>mét</v>
          </cell>
          <cell r="E184" t="str">
            <v>CV</v>
          </cell>
          <cell r="F184">
            <v>9</v>
          </cell>
          <cell r="G184" t="str">
            <v>x</v>
          </cell>
          <cell r="H184">
            <v>0</v>
          </cell>
          <cell r="I184" t="str">
            <v/>
          </cell>
        </row>
        <row r="185">
          <cell r="A185" t="str">
            <v>CVV316</v>
          </cell>
          <cell r="B185" t="str">
            <v>03.1401</v>
          </cell>
          <cell r="C185" t="str">
            <v>Cáp CVV 3x16mm2</v>
          </cell>
          <cell r="D185" t="str">
            <v>mét</v>
          </cell>
          <cell r="E185" t="str">
            <v>CV</v>
          </cell>
          <cell r="F185">
            <v>9</v>
          </cell>
          <cell r="G185" t="str">
            <v>x</v>
          </cell>
          <cell r="H185" t="e">
            <v>#N/A</v>
          </cell>
          <cell r="I185" t="str">
            <v/>
          </cell>
        </row>
        <row r="186">
          <cell r="A186" t="str">
            <v>CVV4X2,5</v>
          </cell>
          <cell r="B186" t="str">
            <v>03.1401</v>
          </cell>
          <cell r="C186" t="str">
            <v>Cáp CVV 4x2,5mm2</v>
          </cell>
          <cell r="D186" t="str">
            <v>mét</v>
          </cell>
          <cell r="E186" t="str">
            <v>CV</v>
          </cell>
          <cell r="F186">
            <v>9</v>
          </cell>
          <cell r="G186" t="str">
            <v>x</v>
          </cell>
          <cell r="H186">
            <v>0</v>
          </cell>
          <cell r="I186" t="str">
            <v/>
          </cell>
        </row>
        <row r="187">
          <cell r="A187" t="str">
            <v>M5M</v>
          </cell>
          <cell r="C187" t="str">
            <v>Dây đồng trần mềm dẹt</v>
          </cell>
          <cell r="D187" t="str">
            <v>mét</v>
          </cell>
          <cell r="E187" t="str">
            <v>M5</v>
          </cell>
          <cell r="F187">
            <v>50</v>
          </cell>
          <cell r="G187" t="str">
            <v>x</v>
          </cell>
          <cell r="H187">
            <v>0</v>
          </cell>
          <cell r="I187" t="str">
            <v/>
          </cell>
        </row>
        <row r="188">
          <cell r="A188" t="str">
            <v>CVV4X4</v>
          </cell>
          <cell r="B188" t="str">
            <v>03.1401</v>
          </cell>
          <cell r="C188" t="str">
            <v>Cáp CVV 4x4mm2</v>
          </cell>
          <cell r="D188" t="str">
            <v>mét</v>
          </cell>
          <cell r="E188" t="str">
            <v>CV</v>
          </cell>
          <cell r="F188">
            <v>9</v>
          </cell>
          <cell r="G188" t="str">
            <v>x</v>
          </cell>
          <cell r="H188" t="str">
            <v>mét</v>
          </cell>
          <cell r="I188" t="str">
            <v/>
          </cell>
        </row>
        <row r="189">
          <cell r="A189" t="str">
            <v>CV2,5</v>
          </cell>
          <cell r="B189" t="str">
            <v>04.4201</v>
          </cell>
          <cell r="C189" t="str">
            <v>Cáp đồng mềm CV2,5</v>
          </cell>
          <cell r="D189" t="str">
            <v>mét</v>
          </cell>
          <cell r="E189" t="str">
            <v>CV</v>
          </cell>
          <cell r="F189">
            <v>8</v>
          </cell>
          <cell r="G189" t="str">
            <v>x</v>
          </cell>
          <cell r="H189">
            <v>0</v>
          </cell>
          <cell r="I189" t="str">
            <v/>
          </cell>
        </row>
        <row r="190">
          <cell r="A190" t="str">
            <v>cv11</v>
          </cell>
          <cell r="B190" t="str">
            <v>04.4201</v>
          </cell>
          <cell r="C190" t="str">
            <v>Cáp đồng bọc CV11</v>
          </cell>
          <cell r="D190" t="str">
            <v>mét</v>
          </cell>
          <cell r="E190" t="str">
            <v>cv</v>
          </cell>
          <cell r="F190">
            <v>8</v>
          </cell>
          <cell r="G190" t="str">
            <v>x</v>
          </cell>
          <cell r="H190" t="e">
            <v>#N/A</v>
          </cell>
          <cell r="I190" t="str">
            <v/>
          </cell>
        </row>
        <row r="191">
          <cell r="A191" t="str">
            <v>cv16</v>
          </cell>
          <cell r="B191" t="str">
            <v>04.4201</v>
          </cell>
          <cell r="C191" t="str">
            <v>Cáp đồng bọc CV16</v>
          </cell>
          <cell r="D191" t="str">
            <v>mét</v>
          </cell>
          <cell r="E191" t="str">
            <v>cv</v>
          </cell>
          <cell r="F191">
            <v>8</v>
          </cell>
          <cell r="G191" t="str">
            <v>x</v>
          </cell>
          <cell r="H191">
            <v>0</v>
          </cell>
          <cell r="I191" t="str">
            <v/>
          </cell>
        </row>
        <row r="192">
          <cell r="A192" t="str">
            <v>cv25</v>
          </cell>
          <cell r="C192" t="str">
            <v>Cáp đồng bọc CV25</v>
          </cell>
          <cell r="D192" t="str">
            <v>mét</v>
          </cell>
          <cell r="E192" t="str">
            <v>cv</v>
          </cell>
          <cell r="F192">
            <v>8</v>
          </cell>
          <cell r="G192" t="str">
            <v>x</v>
          </cell>
          <cell r="H192">
            <v>0</v>
          </cell>
          <cell r="I192" t="str">
            <v/>
          </cell>
        </row>
        <row r="193">
          <cell r="A193" t="str">
            <v>cv35</v>
          </cell>
          <cell r="C193" t="str">
            <v>Cáp đồng bọc CV35</v>
          </cell>
          <cell r="D193" t="str">
            <v>mét</v>
          </cell>
          <cell r="E193" t="str">
            <v>cv</v>
          </cell>
          <cell r="F193">
            <v>8</v>
          </cell>
          <cell r="G193" t="str">
            <v>x</v>
          </cell>
          <cell r="H193" t="str">
            <v>mét</v>
          </cell>
          <cell r="I193" t="str">
            <v/>
          </cell>
        </row>
        <row r="194">
          <cell r="A194" t="str">
            <v>cv50</v>
          </cell>
          <cell r="C194" t="str">
            <v>Cáp đồng bọc CV50</v>
          </cell>
          <cell r="D194" t="str">
            <v>mét</v>
          </cell>
          <cell r="E194" t="str">
            <v>cv</v>
          </cell>
          <cell r="F194">
            <v>8</v>
          </cell>
          <cell r="G194" t="str">
            <v>x</v>
          </cell>
          <cell r="H194" t="str">
            <v>mét</v>
          </cell>
          <cell r="I194" t="str">
            <v/>
          </cell>
        </row>
        <row r="195">
          <cell r="A195" t="str">
            <v>cv70</v>
          </cell>
          <cell r="C195" t="str">
            <v>Cáp đồng bọc CV70</v>
          </cell>
          <cell r="D195" t="str">
            <v>mét</v>
          </cell>
          <cell r="E195" t="str">
            <v>cv</v>
          </cell>
          <cell r="F195">
            <v>8</v>
          </cell>
          <cell r="G195" t="str">
            <v>x</v>
          </cell>
          <cell r="H195" t="str">
            <v>mét</v>
          </cell>
          <cell r="I195" t="str">
            <v/>
          </cell>
        </row>
        <row r="196">
          <cell r="A196" t="str">
            <v>cv95</v>
          </cell>
          <cell r="C196" t="str">
            <v>Cáp đồng bọc CV95</v>
          </cell>
          <cell r="D196" t="str">
            <v>mét</v>
          </cell>
          <cell r="E196" t="str">
            <v>cv</v>
          </cell>
          <cell r="F196">
            <v>8</v>
          </cell>
          <cell r="G196" t="str">
            <v>x</v>
          </cell>
          <cell r="H196">
            <v>0</v>
          </cell>
          <cell r="I196" t="str">
            <v/>
          </cell>
        </row>
        <row r="197">
          <cell r="A197" t="str">
            <v>cv120</v>
          </cell>
          <cell r="C197" t="str">
            <v>Cáp đồng bọc CV120</v>
          </cell>
          <cell r="D197" t="str">
            <v>mét</v>
          </cell>
          <cell r="E197" t="str">
            <v>cv</v>
          </cell>
          <cell r="F197">
            <v>8</v>
          </cell>
          <cell r="G197" t="str">
            <v>x</v>
          </cell>
          <cell r="H197" t="str">
            <v>mét</v>
          </cell>
          <cell r="I197" t="str">
            <v/>
          </cell>
        </row>
        <row r="198">
          <cell r="A198" t="str">
            <v>cv150</v>
          </cell>
          <cell r="C198" t="str">
            <v>Cáp đồng bọc CV150</v>
          </cell>
          <cell r="D198" t="str">
            <v>mét</v>
          </cell>
          <cell r="E198" t="str">
            <v>cv</v>
          </cell>
          <cell r="F198">
            <v>8</v>
          </cell>
          <cell r="G198" t="str">
            <v>x</v>
          </cell>
          <cell r="H198" t="str">
            <v>mét</v>
          </cell>
          <cell r="I198" t="str">
            <v/>
          </cell>
        </row>
        <row r="199">
          <cell r="A199" t="str">
            <v>cv185</v>
          </cell>
          <cell r="C199" t="str">
            <v>Cáp đồng bọc CV185</v>
          </cell>
          <cell r="D199" t="str">
            <v>mét</v>
          </cell>
          <cell r="E199" t="str">
            <v>cv</v>
          </cell>
          <cell r="F199">
            <v>8</v>
          </cell>
          <cell r="G199" t="str">
            <v>x</v>
          </cell>
          <cell r="H199" t="str">
            <v>mét</v>
          </cell>
          <cell r="I199" t="str">
            <v/>
          </cell>
        </row>
        <row r="200">
          <cell r="A200" t="str">
            <v>cv200</v>
          </cell>
          <cell r="C200" t="str">
            <v>Cáp đồng bọc CV200</v>
          </cell>
          <cell r="D200" t="str">
            <v>mét</v>
          </cell>
          <cell r="E200" t="str">
            <v>cv</v>
          </cell>
          <cell r="F200">
            <v>8</v>
          </cell>
          <cell r="G200" t="str">
            <v>x</v>
          </cell>
          <cell r="H200" t="str">
            <v>mét</v>
          </cell>
          <cell r="I200" t="str">
            <v/>
          </cell>
        </row>
        <row r="201">
          <cell r="A201" t="str">
            <v>cv240</v>
          </cell>
          <cell r="C201" t="str">
            <v>Cáp đồng bọc CV240</v>
          </cell>
          <cell r="D201" t="str">
            <v>mét</v>
          </cell>
          <cell r="E201" t="str">
            <v>cv</v>
          </cell>
          <cell r="F201">
            <v>8</v>
          </cell>
          <cell r="G201" t="str">
            <v>x</v>
          </cell>
          <cell r="H201" t="e">
            <v>#N/A</v>
          </cell>
          <cell r="I201" t="str">
            <v/>
          </cell>
        </row>
        <row r="202">
          <cell r="A202" t="str">
            <v>cv250</v>
          </cell>
          <cell r="C202" t="str">
            <v>Cáp đồng bọc CV250</v>
          </cell>
          <cell r="D202" t="str">
            <v>mét</v>
          </cell>
          <cell r="E202" t="str">
            <v>cv</v>
          </cell>
          <cell r="F202">
            <v>8</v>
          </cell>
          <cell r="G202" t="str">
            <v>x</v>
          </cell>
          <cell r="H202" t="str">
            <v>mét</v>
          </cell>
          <cell r="I202" t="str">
            <v/>
          </cell>
        </row>
        <row r="203">
          <cell r="A203" t="str">
            <v>cv300</v>
          </cell>
          <cell r="C203" t="str">
            <v>Cáp đồng bọc CV300</v>
          </cell>
          <cell r="D203" t="str">
            <v>mét</v>
          </cell>
          <cell r="E203" t="str">
            <v>cv</v>
          </cell>
          <cell r="F203">
            <v>8</v>
          </cell>
          <cell r="G203" t="str">
            <v>x</v>
          </cell>
          <cell r="H203" t="str">
            <v>mét</v>
          </cell>
          <cell r="I203" t="str">
            <v/>
          </cell>
        </row>
        <row r="204">
          <cell r="A204" t="str">
            <v>cv400</v>
          </cell>
          <cell r="C204" t="str">
            <v>Cáp đồng bọc CV400</v>
          </cell>
          <cell r="D204" t="str">
            <v>mét</v>
          </cell>
          <cell r="E204" t="str">
            <v>cv</v>
          </cell>
          <cell r="F204">
            <v>8</v>
          </cell>
          <cell r="G204" t="str">
            <v>x</v>
          </cell>
          <cell r="H204" t="e">
            <v>#N/A</v>
          </cell>
          <cell r="I204" t="str">
            <v/>
          </cell>
        </row>
        <row r="205">
          <cell r="A205" t="str">
            <v>acv35</v>
          </cell>
          <cell r="C205" t="str">
            <v>Cáp nhôm lõi thép ACV35</v>
          </cell>
          <cell r="D205" t="str">
            <v>mét</v>
          </cell>
          <cell r="E205" t="str">
            <v>ac</v>
          </cell>
          <cell r="F205">
            <v>13</v>
          </cell>
          <cell r="G205" t="str">
            <v>x</v>
          </cell>
          <cell r="H205" t="e">
            <v>#N/A</v>
          </cell>
          <cell r="I205" t="str">
            <v/>
          </cell>
        </row>
        <row r="206">
          <cell r="A206" t="str">
            <v>acv50</v>
          </cell>
          <cell r="C206" t="str">
            <v>Cáp nhôm lõi thép ACV50</v>
          </cell>
          <cell r="D206" t="str">
            <v>mét</v>
          </cell>
          <cell r="E206" t="str">
            <v>ac</v>
          </cell>
          <cell r="F206">
            <v>13</v>
          </cell>
          <cell r="G206" t="str">
            <v>x</v>
          </cell>
          <cell r="H206" t="e">
            <v>#N/A</v>
          </cell>
          <cell r="I206" t="str">
            <v/>
          </cell>
        </row>
        <row r="207">
          <cell r="A207" t="str">
            <v>acv70</v>
          </cell>
          <cell r="C207" t="str">
            <v>Cáp nhôm lõi thép ACV70</v>
          </cell>
          <cell r="D207" t="str">
            <v>mét</v>
          </cell>
          <cell r="E207" t="str">
            <v>ac</v>
          </cell>
          <cell r="F207">
            <v>13</v>
          </cell>
          <cell r="G207" t="str">
            <v>x</v>
          </cell>
          <cell r="H207" t="e">
            <v>#N/A</v>
          </cell>
          <cell r="I207" t="str">
            <v/>
          </cell>
        </row>
        <row r="208">
          <cell r="A208" t="str">
            <v>acv95</v>
          </cell>
          <cell r="C208" t="str">
            <v>Cáp nhôm lõi thép ACV95</v>
          </cell>
          <cell r="D208" t="str">
            <v>mét</v>
          </cell>
          <cell r="E208" t="str">
            <v>ac</v>
          </cell>
          <cell r="F208">
            <v>13</v>
          </cell>
          <cell r="G208" t="str">
            <v>x</v>
          </cell>
          <cell r="H208" t="e">
            <v>#N/A</v>
          </cell>
          <cell r="I208" t="str">
            <v/>
          </cell>
        </row>
        <row r="209">
          <cell r="A209" t="str">
            <v>acv120</v>
          </cell>
          <cell r="C209" t="str">
            <v>Cáp nhôm lõi thép ACV120</v>
          </cell>
          <cell r="D209" t="str">
            <v>mét</v>
          </cell>
          <cell r="E209" t="str">
            <v>ac</v>
          </cell>
          <cell r="F209">
            <v>13</v>
          </cell>
          <cell r="G209" t="str">
            <v>x</v>
          </cell>
          <cell r="H209" t="e">
            <v>#N/A</v>
          </cell>
          <cell r="I209" t="str">
            <v/>
          </cell>
        </row>
        <row r="210">
          <cell r="A210" t="str">
            <v>acv150</v>
          </cell>
          <cell r="C210" t="str">
            <v>Cáp nhôm lõi thép ACV150</v>
          </cell>
          <cell r="D210" t="str">
            <v>mét</v>
          </cell>
          <cell r="E210" t="str">
            <v>ac</v>
          </cell>
          <cell r="F210">
            <v>13</v>
          </cell>
          <cell r="G210" t="str">
            <v>x</v>
          </cell>
          <cell r="H210" t="e">
            <v>#N/A</v>
          </cell>
          <cell r="I210" t="str">
            <v/>
          </cell>
        </row>
        <row r="211">
          <cell r="A211" t="str">
            <v>acv185</v>
          </cell>
          <cell r="C211" t="str">
            <v>Cáp nhôm lõi thép ACV185</v>
          </cell>
          <cell r="D211" t="str">
            <v>mét</v>
          </cell>
          <cell r="E211" t="str">
            <v>ac</v>
          </cell>
          <cell r="F211">
            <v>13</v>
          </cell>
          <cell r="G211" t="str">
            <v>x</v>
          </cell>
          <cell r="H211" t="e">
            <v>#N/A</v>
          </cell>
          <cell r="I211" t="str">
            <v/>
          </cell>
        </row>
        <row r="212">
          <cell r="A212" t="str">
            <v>acv240</v>
          </cell>
          <cell r="C212" t="str">
            <v>Cáp nhôm lõi thép ACV240</v>
          </cell>
          <cell r="D212" t="str">
            <v>mét</v>
          </cell>
          <cell r="E212" t="str">
            <v>ac</v>
          </cell>
          <cell r="F212">
            <v>13</v>
          </cell>
          <cell r="G212" t="str">
            <v>x</v>
          </cell>
          <cell r="H212" t="e">
            <v>#N/A</v>
          </cell>
          <cell r="I212" t="str">
            <v/>
          </cell>
        </row>
        <row r="213">
          <cell r="A213" t="str">
            <v>A35</v>
          </cell>
          <cell r="C213" t="str">
            <v>Cáp nhôm A-35</v>
          </cell>
          <cell r="D213" t="str">
            <v>kg</v>
          </cell>
          <cell r="E213" t="str">
            <v>A3</v>
          </cell>
          <cell r="F213">
            <v>14</v>
          </cell>
          <cell r="G213" t="str">
            <v>x</v>
          </cell>
          <cell r="H213" t="e">
            <v>#N/A</v>
          </cell>
          <cell r="I213" t="str">
            <v/>
          </cell>
        </row>
        <row r="214">
          <cell r="A214" t="str">
            <v>A50</v>
          </cell>
          <cell r="C214" t="str">
            <v>Cáp nhôm A-50</v>
          </cell>
          <cell r="D214" t="str">
            <v>kg</v>
          </cell>
          <cell r="E214" t="str">
            <v>A5</v>
          </cell>
          <cell r="F214">
            <v>14</v>
          </cell>
          <cell r="G214" t="str">
            <v>x</v>
          </cell>
          <cell r="H214" t="e">
            <v>#N/A</v>
          </cell>
          <cell r="I214" t="str">
            <v/>
          </cell>
        </row>
        <row r="215">
          <cell r="A215" t="str">
            <v>A70</v>
          </cell>
          <cell r="C215" t="str">
            <v>Cáp nhôm A-70</v>
          </cell>
          <cell r="D215" t="str">
            <v>kg</v>
          </cell>
          <cell r="E215" t="str">
            <v>A7</v>
          </cell>
          <cell r="F215">
            <v>14</v>
          </cell>
          <cell r="G215" t="str">
            <v>x</v>
          </cell>
          <cell r="H215" t="e">
            <v>#N/A</v>
          </cell>
          <cell r="I215" t="str">
            <v/>
          </cell>
        </row>
        <row r="216">
          <cell r="A216" t="str">
            <v>A95</v>
          </cell>
          <cell r="C216" t="str">
            <v>Cáp nhôm A-95</v>
          </cell>
          <cell r="D216" t="str">
            <v>kg</v>
          </cell>
          <cell r="E216" t="str">
            <v>A9</v>
          </cell>
          <cell r="F216">
            <v>14</v>
          </cell>
          <cell r="G216" t="str">
            <v>x</v>
          </cell>
          <cell r="H216" t="e">
            <v>#N/A</v>
          </cell>
          <cell r="I216" t="str">
            <v/>
          </cell>
        </row>
        <row r="217">
          <cell r="A217" t="str">
            <v>A120</v>
          </cell>
          <cell r="C217" t="str">
            <v>Cáp nhôm A-120</v>
          </cell>
          <cell r="D217" t="str">
            <v>kg</v>
          </cell>
          <cell r="E217" t="str">
            <v>A1</v>
          </cell>
          <cell r="F217">
            <v>14</v>
          </cell>
          <cell r="G217" t="str">
            <v>x</v>
          </cell>
          <cell r="H217" t="e">
            <v>#N/A</v>
          </cell>
          <cell r="I217" t="str">
            <v/>
          </cell>
        </row>
        <row r="218">
          <cell r="A218" t="str">
            <v>A150</v>
          </cell>
          <cell r="C218" t="str">
            <v>Cáp nhôm A-150</v>
          </cell>
          <cell r="D218" t="str">
            <v>kg</v>
          </cell>
          <cell r="E218" t="str">
            <v>A1</v>
          </cell>
          <cell r="F218">
            <v>14</v>
          </cell>
          <cell r="G218" t="str">
            <v>x</v>
          </cell>
          <cell r="H218" t="e">
            <v>#N/A</v>
          </cell>
          <cell r="I218" t="str">
            <v/>
          </cell>
        </row>
        <row r="219">
          <cell r="A219" t="str">
            <v>A185</v>
          </cell>
          <cell r="C219" t="str">
            <v>Cáp nhôm A-185</v>
          </cell>
          <cell r="D219" t="str">
            <v>kg</v>
          </cell>
          <cell r="E219" t="str">
            <v>A1</v>
          </cell>
          <cell r="F219">
            <v>14</v>
          </cell>
          <cell r="G219" t="str">
            <v>x</v>
          </cell>
          <cell r="H219" t="e">
            <v>#N/A</v>
          </cell>
          <cell r="I219" t="str">
            <v/>
          </cell>
        </row>
        <row r="220">
          <cell r="A220" t="str">
            <v>A240</v>
          </cell>
          <cell r="C220" t="str">
            <v>Cáp nhôm A-240</v>
          </cell>
          <cell r="D220" t="str">
            <v>kg</v>
          </cell>
          <cell r="E220" t="str">
            <v>A2</v>
          </cell>
          <cell r="F220">
            <v>14</v>
          </cell>
          <cell r="G220" t="str">
            <v>x</v>
          </cell>
          <cell r="H220" t="e">
            <v>#N/A</v>
          </cell>
          <cell r="I220" t="str">
            <v/>
          </cell>
        </row>
        <row r="221">
          <cell r="A221" t="str">
            <v>C3/8</v>
          </cell>
          <cell r="C221" t="str">
            <v>Cáp thép 3/8"</v>
          </cell>
          <cell r="D221" t="str">
            <v>kg</v>
          </cell>
          <cell r="E221" t="str">
            <v>C3</v>
          </cell>
          <cell r="F221">
            <v>16</v>
          </cell>
          <cell r="G221" t="str">
            <v>x</v>
          </cell>
          <cell r="H221">
            <v>5</v>
          </cell>
          <cell r="I221" t="str">
            <v/>
          </cell>
        </row>
        <row r="222">
          <cell r="A222" t="str">
            <v>C5/8</v>
          </cell>
          <cell r="C222" t="str">
            <v>Cáp thép 5/8"</v>
          </cell>
          <cell r="D222" t="str">
            <v>mét</v>
          </cell>
          <cell r="E222" t="str">
            <v>C5</v>
          </cell>
          <cell r="F222">
            <v>16</v>
          </cell>
          <cell r="G222" t="str">
            <v>x</v>
          </cell>
          <cell r="H222">
            <v>5.54</v>
          </cell>
          <cell r="I222">
            <v>0</v>
          </cell>
        </row>
        <row r="223">
          <cell r="A223" t="str">
            <v>CSDI</v>
          </cell>
          <cell r="C223" t="str">
            <v>Chân sứ đỉnh thẳng dài 870mm</v>
          </cell>
          <cell r="D223" t="str">
            <v>cái</v>
          </cell>
          <cell r="E223" t="str">
            <v>CS</v>
          </cell>
          <cell r="F223">
            <v>50</v>
          </cell>
          <cell r="G223" t="str">
            <v>x</v>
          </cell>
          <cell r="H223">
            <v>1</v>
          </cell>
          <cell r="I223" t="str">
            <v/>
          </cell>
        </row>
        <row r="224">
          <cell r="A224" t="str">
            <v>CSDG</v>
          </cell>
          <cell r="C224" t="str">
            <v>Chân sứ đỉnh đỡ góc dài 870mm</v>
          </cell>
          <cell r="D224" t="str">
            <v>cái</v>
          </cell>
          <cell r="E224" t="str">
            <v>CS</v>
          </cell>
          <cell r="F224">
            <v>50</v>
          </cell>
          <cell r="G224" t="str">
            <v>x</v>
          </cell>
          <cell r="H224">
            <v>0</v>
          </cell>
          <cell r="I224" t="str">
            <v/>
          </cell>
        </row>
        <row r="225">
          <cell r="A225" t="str">
            <v>CSD</v>
          </cell>
          <cell r="C225" t="str">
            <v>Chân sứ đứng D20</v>
          </cell>
          <cell r="D225" t="str">
            <v>cái</v>
          </cell>
          <cell r="E225" t="str">
            <v>CS</v>
          </cell>
          <cell r="F225">
            <v>50</v>
          </cell>
          <cell r="G225" t="str">
            <v>x</v>
          </cell>
          <cell r="H225">
            <v>0</v>
          </cell>
          <cell r="I225">
            <v>0</v>
          </cell>
        </row>
        <row r="226">
          <cell r="A226" t="str">
            <v>DAYA</v>
          </cell>
          <cell r="C226" t="str">
            <v>Dây nhôm buộc</v>
          </cell>
          <cell r="D226" t="str">
            <v>kg</v>
          </cell>
          <cell r="E226" t="str">
            <v>DA</v>
          </cell>
          <cell r="F226">
            <v>50</v>
          </cell>
          <cell r="G226" t="str">
            <v>x</v>
          </cell>
          <cell r="H226">
            <v>0</v>
          </cell>
          <cell r="I226">
            <v>319240</v>
          </cell>
        </row>
        <row r="227">
          <cell r="A227" t="str">
            <v>DAYA70</v>
          </cell>
          <cell r="C227" t="str">
            <v>Cáp nhôm A-70: buộc cổ sứ</v>
          </cell>
          <cell r="D227" t="str">
            <v>kg</v>
          </cell>
          <cell r="E227" t="str">
            <v>DA</v>
          </cell>
          <cell r="F227">
            <v>50</v>
          </cell>
          <cell r="G227" t="str">
            <v>x</v>
          </cell>
          <cell r="H227">
            <v>0</v>
          </cell>
          <cell r="I227" t="str">
            <v/>
          </cell>
        </row>
        <row r="228">
          <cell r="A228" t="str">
            <v>GDFCO</v>
          </cell>
          <cell r="B228" t="str">
            <v>05.6100</v>
          </cell>
          <cell r="C228" t="str">
            <v>Giá chữ "T" lắp FCO, LA (V63x63x6)</v>
          </cell>
          <cell r="D228" t="str">
            <v>bộ</v>
          </cell>
          <cell r="E228" t="str">
            <v>GD</v>
          </cell>
          <cell r="F228">
            <v>50</v>
          </cell>
          <cell r="G228" t="str">
            <v>x</v>
          </cell>
          <cell r="H228">
            <v>0</v>
          </cell>
          <cell r="I228" t="str">
            <v/>
          </cell>
        </row>
        <row r="229">
          <cell r="A229" t="str">
            <v>GUFCO</v>
          </cell>
          <cell r="B229" t="str">
            <v>05.6100</v>
          </cell>
          <cell r="C229" t="str">
            <v>Giá U 80x600 lắp FCO</v>
          </cell>
          <cell r="D229" t="str">
            <v>bộ</v>
          </cell>
          <cell r="E229" t="str">
            <v>GU</v>
          </cell>
          <cell r="F229">
            <v>50</v>
          </cell>
          <cell r="G229" t="str">
            <v>x</v>
          </cell>
          <cell r="H229">
            <v>0</v>
          </cell>
          <cell r="I229" t="str">
            <v/>
          </cell>
        </row>
        <row r="230">
          <cell r="A230" t="str">
            <v>GIATFCO</v>
          </cell>
          <cell r="B230" t="str">
            <v>05.6001</v>
          </cell>
          <cell r="C230" t="str">
            <v>Giá chữ "T" lắp FCO, LA (V50x50x5)</v>
          </cell>
          <cell r="D230" t="str">
            <v>Kg</v>
          </cell>
          <cell r="E230" t="str">
            <v>GI</v>
          </cell>
          <cell r="F230">
            <v>50</v>
          </cell>
          <cell r="G230" t="str">
            <v>x</v>
          </cell>
          <cell r="H230">
            <v>0</v>
          </cell>
          <cell r="I230" t="str">
            <v/>
          </cell>
        </row>
        <row r="231">
          <cell r="A231" t="str">
            <v>Gianoi1600</v>
          </cell>
          <cell r="C231" t="str">
            <v>Giá nới + Thanh cái tủ CB</v>
          </cell>
          <cell r="D231" t="str">
            <v>bộ</v>
          </cell>
          <cell r="E231" t="str">
            <v>Gi</v>
          </cell>
          <cell r="F231">
            <v>50</v>
          </cell>
          <cell r="G231" t="str">
            <v>x</v>
          </cell>
          <cell r="H231" t="e">
            <v>#N/A</v>
          </cell>
          <cell r="I231" t="str">
            <v/>
          </cell>
        </row>
        <row r="232">
          <cell r="A232" t="str">
            <v>Gianoi2500</v>
          </cell>
          <cell r="C232" t="str">
            <v>Giá nới + Thanh cái tủ CB</v>
          </cell>
          <cell r="D232" t="str">
            <v>bộ</v>
          </cell>
          <cell r="E232" t="str">
            <v>Gi</v>
          </cell>
          <cell r="F232">
            <v>50</v>
          </cell>
          <cell r="G232" t="str">
            <v>x</v>
          </cell>
          <cell r="H232" t="e">
            <v>#N/A</v>
          </cell>
          <cell r="I232" t="str">
            <v/>
          </cell>
        </row>
        <row r="233">
          <cell r="A233" t="str">
            <v>GianoiCB</v>
          </cell>
          <cell r="C233" t="str">
            <v>Giá nới + Thanh cái tủ CB</v>
          </cell>
          <cell r="D233" t="str">
            <v>bộ</v>
          </cell>
          <cell r="E233" t="str">
            <v>Gi</v>
          </cell>
          <cell r="F233">
            <v>50</v>
          </cell>
          <cell r="G233" t="str">
            <v>x</v>
          </cell>
          <cell r="H233" t="str">
            <v>bộ</v>
          </cell>
          <cell r="I233" t="str">
            <v/>
          </cell>
        </row>
        <row r="234">
          <cell r="A234" t="str">
            <v>GCST</v>
          </cell>
          <cell r="C234" t="str">
            <v>Gia công sắt thép</v>
          </cell>
          <cell r="D234" t="str">
            <v>kg</v>
          </cell>
          <cell r="E234" t="str">
            <v>GC</v>
          </cell>
          <cell r="F234">
            <v>2000</v>
          </cell>
          <cell r="G234" t="str">
            <v>x</v>
          </cell>
          <cell r="H234" t="e">
            <v>#N/A</v>
          </cell>
          <cell r="I234" t="str">
            <v/>
          </cell>
        </row>
        <row r="235">
          <cell r="A235" t="str">
            <v>G</v>
          </cell>
          <cell r="C235" t="str">
            <v>Vật liệu dựng trụ</v>
          </cell>
          <cell r="D235" t="str">
            <v>trụ</v>
          </cell>
          <cell r="E235" t="str">
            <v>G</v>
          </cell>
          <cell r="F235">
            <v>2000</v>
          </cell>
          <cell r="G235" t="str">
            <v>x</v>
          </cell>
          <cell r="H235">
            <v>1</v>
          </cell>
          <cell r="I235" t="str">
            <v/>
          </cell>
        </row>
        <row r="236">
          <cell r="A236" t="str">
            <v>K3B</v>
          </cell>
          <cell r="C236" t="str">
            <v>Kẹp cáp 3 boulon</v>
          </cell>
          <cell r="D236" t="str">
            <v>cái</v>
          </cell>
          <cell r="E236" t="str">
            <v>K3</v>
          </cell>
          <cell r="F236">
            <v>50</v>
          </cell>
          <cell r="G236" t="str">
            <v>x</v>
          </cell>
          <cell r="H236">
            <v>4</v>
          </cell>
          <cell r="I236">
            <v>2744000</v>
          </cell>
        </row>
        <row r="237">
          <cell r="A237" t="str">
            <v>CTD</v>
          </cell>
          <cell r="C237" t="str">
            <v>Cọc tiếp đất Ø16 - 2,4m</v>
          </cell>
          <cell r="D237" t="str">
            <v>cọc</v>
          </cell>
          <cell r="E237" t="str">
            <v>CT</v>
          </cell>
          <cell r="F237">
            <v>50</v>
          </cell>
          <cell r="G237" t="str">
            <v>x</v>
          </cell>
          <cell r="H237" t="e">
            <v>#N/A</v>
          </cell>
          <cell r="I237" t="str">
            <v/>
          </cell>
        </row>
        <row r="238">
          <cell r="A238" t="str">
            <v>CTD+K</v>
          </cell>
          <cell r="C238" t="str">
            <v>Cọc tiếp đất Ø 16- 2,4m + kẹp cọc</v>
          </cell>
          <cell r="D238" t="str">
            <v>bộ</v>
          </cell>
          <cell r="E238" t="str">
            <v>CT</v>
          </cell>
          <cell r="F238">
            <v>50</v>
          </cell>
          <cell r="G238" t="str">
            <v>x</v>
          </cell>
          <cell r="H238">
            <v>1</v>
          </cell>
          <cell r="I238">
            <v>2710500</v>
          </cell>
        </row>
        <row r="239">
          <cell r="A239" t="str">
            <v>K-Cu</v>
          </cell>
          <cell r="C239" t="str">
            <v>Kẹp cọc tiếp đất Cu</v>
          </cell>
          <cell r="D239" t="str">
            <v>cái</v>
          </cell>
          <cell r="E239" t="str">
            <v>K-</v>
          </cell>
          <cell r="F239">
            <v>50</v>
          </cell>
          <cell r="G239" t="str">
            <v>x</v>
          </cell>
          <cell r="H239" t="e">
            <v>#N/A</v>
          </cell>
          <cell r="I239" t="str">
            <v/>
          </cell>
        </row>
        <row r="240">
          <cell r="A240" t="str">
            <v>K-Fe</v>
          </cell>
          <cell r="C240" t="str">
            <v>Kẹp cọc tiếp đất Fe</v>
          </cell>
          <cell r="D240" t="str">
            <v>cái</v>
          </cell>
          <cell r="E240" t="str">
            <v>K-</v>
          </cell>
          <cell r="F240">
            <v>50</v>
          </cell>
          <cell r="G240" t="str">
            <v>x</v>
          </cell>
          <cell r="H240" t="e">
            <v>#N/A</v>
          </cell>
          <cell r="I240" t="str">
            <v/>
          </cell>
        </row>
        <row r="241">
          <cell r="A241" t="str">
            <v>K35</v>
          </cell>
          <cell r="C241" t="str">
            <v>Kẹp 2 rãnh (APC) cỡ dây 35mm2</v>
          </cell>
          <cell r="D241" t="str">
            <v>cái</v>
          </cell>
          <cell r="E241" t="str">
            <v>K3</v>
          </cell>
          <cell r="F241">
            <v>50</v>
          </cell>
          <cell r="G241" t="str">
            <v>x</v>
          </cell>
          <cell r="H241" t="e">
            <v>#N/A</v>
          </cell>
          <cell r="I241" t="str">
            <v/>
          </cell>
        </row>
        <row r="242">
          <cell r="A242" t="str">
            <v>K50</v>
          </cell>
          <cell r="C242" t="str">
            <v>Kẹp 2 rãnh (APC) cỡ dây 50mm2</v>
          </cell>
          <cell r="D242" t="str">
            <v>cái</v>
          </cell>
          <cell r="E242" t="str">
            <v>K5</v>
          </cell>
          <cell r="F242">
            <v>50</v>
          </cell>
          <cell r="G242" t="str">
            <v>x</v>
          </cell>
          <cell r="H242">
            <v>0</v>
          </cell>
          <cell r="I242" t="str">
            <v/>
          </cell>
        </row>
        <row r="243">
          <cell r="A243" t="str">
            <v>K70</v>
          </cell>
          <cell r="C243" t="str">
            <v>Kẹp 2 rãnh (APC) cỡ dây 70mm2</v>
          </cell>
          <cell r="D243" t="str">
            <v>cái</v>
          </cell>
          <cell r="E243" t="str">
            <v>K7</v>
          </cell>
          <cell r="F243">
            <v>50</v>
          </cell>
          <cell r="G243" t="str">
            <v>x</v>
          </cell>
          <cell r="H243">
            <v>0</v>
          </cell>
          <cell r="I243" t="str">
            <v/>
          </cell>
        </row>
        <row r="244">
          <cell r="A244" t="str">
            <v>K95</v>
          </cell>
          <cell r="C244" t="str">
            <v>Kẹp 2 rãnh (APC) cỡ dây 95mm2</v>
          </cell>
          <cell r="D244" t="str">
            <v>cái</v>
          </cell>
          <cell r="E244" t="str">
            <v>K9</v>
          </cell>
          <cell r="F244">
            <v>50</v>
          </cell>
          <cell r="G244" t="str">
            <v>x</v>
          </cell>
          <cell r="H244">
            <v>0</v>
          </cell>
          <cell r="I244" t="str">
            <v/>
          </cell>
        </row>
        <row r="245">
          <cell r="A245" t="str">
            <v>K120</v>
          </cell>
          <cell r="C245" t="str">
            <v>Kẹp 2 rãnh (APC) cỡ dây 120mm2</v>
          </cell>
          <cell r="D245" t="str">
            <v>cái</v>
          </cell>
          <cell r="E245" t="str">
            <v>K1</v>
          </cell>
          <cell r="F245">
            <v>50</v>
          </cell>
          <cell r="G245" t="str">
            <v>x</v>
          </cell>
          <cell r="H245" t="e">
            <v>#N/A</v>
          </cell>
          <cell r="I245" t="str">
            <v/>
          </cell>
        </row>
        <row r="246">
          <cell r="A246" t="str">
            <v>K150</v>
          </cell>
          <cell r="C246" t="str">
            <v>Kẹp 2 rãnh (APC) cỡ dây 150mm2</v>
          </cell>
          <cell r="D246" t="str">
            <v>cái</v>
          </cell>
          <cell r="E246" t="str">
            <v>K1</v>
          </cell>
          <cell r="F246">
            <v>50</v>
          </cell>
          <cell r="G246" t="str">
            <v>x</v>
          </cell>
          <cell r="H246">
            <v>0</v>
          </cell>
          <cell r="I246" t="str">
            <v/>
          </cell>
        </row>
        <row r="247">
          <cell r="A247" t="str">
            <v>K185</v>
          </cell>
          <cell r="C247" t="str">
            <v>Kẹp 2 rãnh (APC) cỡ dây 185mm2</v>
          </cell>
          <cell r="D247" t="str">
            <v>cái</v>
          </cell>
          <cell r="E247" t="str">
            <v>K1</v>
          </cell>
          <cell r="F247">
            <v>50</v>
          </cell>
          <cell r="G247" t="str">
            <v>x</v>
          </cell>
          <cell r="H247">
            <v>0</v>
          </cell>
          <cell r="I247" t="str">
            <v/>
          </cell>
        </row>
        <row r="248">
          <cell r="A248" t="str">
            <v>K240</v>
          </cell>
          <cell r="C248" t="str">
            <v>Kẹp 2 rãnh (APC) cỡ dây 240 mm2</v>
          </cell>
          <cell r="D248" t="str">
            <v>cái</v>
          </cell>
          <cell r="E248" t="str">
            <v>K2</v>
          </cell>
          <cell r="F248">
            <v>50</v>
          </cell>
          <cell r="G248" t="str">
            <v>x</v>
          </cell>
          <cell r="H248">
            <v>0</v>
          </cell>
          <cell r="I248" t="str">
            <v/>
          </cell>
        </row>
        <row r="249">
          <cell r="A249" t="str">
            <v>KTREO211</v>
          </cell>
          <cell r="C249" t="str">
            <v>Kẹp treo cáp ABC2x11mm2</v>
          </cell>
          <cell r="D249" t="str">
            <v>cái</v>
          </cell>
          <cell r="E249" t="str">
            <v>KT</v>
          </cell>
          <cell r="F249">
            <v>50</v>
          </cell>
          <cell r="G249" t="str">
            <v>x</v>
          </cell>
          <cell r="H249" t="e">
            <v>#N/A</v>
          </cell>
          <cell r="I249" t="str">
            <v/>
          </cell>
        </row>
        <row r="250">
          <cell r="A250" t="str">
            <v>KTREO11</v>
          </cell>
          <cell r="C250" t="str">
            <v>Kẹp treo cáp ABC4x11mm2</v>
          </cell>
          <cell r="D250" t="str">
            <v>cái</v>
          </cell>
          <cell r="E250" t="str">
            <v>KT</v>
          </cell>
          <cell r="F250">
            <v>50</v>
          </cell>
          <cell r="G250" t="str">
            <v>x</v>
          </cell>
          <cell r="H250" t="e">
            <v>#N/A</v>
          </cell>
          <cell r="I250" t="str">
            <v/>
          </cell>
        </row>
        <row r="251">
          <cell r="A251" t="str">
            <v>KTREO22</v>
          </cell>
          <cell r="C251" t="str">
            <v>Kẹp treo cáp ABC4x22mm2</v>
          </cell>
          <cell r="D251" t="str">
            <v>cái</v>
          </cell>
          <cell r="E251" t="str">
            <v>KT</v>
          </cell>
          <cell r="F251">
            <v>50</v>
          </cell>
          <cell r="G251" t="str">
            <v>x</v>
          </cell>
          <cell r="H251" t="e">
            <v>#N/A</v>
          </cell>
          <cell r="I251" t="str">
            <v/>
          </cell>
        </row>
        <row r="252">
          <cell r="A252" t="str">
            <v>KTREO35</v>
          </cell>
          <cell r="C252" t="str">
            <v>Kẹp treo cáp ABC4x35mm2</v>
          </cell>
          <cell r="D252" t="str">
            <v>cái</v>
          </cell>
          <cell r="E252" t="str">
            <v>KT</v>
          </cell>
          <cell r="F252">
            <v>50</v>
          </cell>
          <cell r="G252" t="str">
            <v>x</v>
          </cell>
          <cell r="H252">
            <v>0</v>
          </cell>
          <cell r="I252" t="str">
            <v/>
          </cell>
        </row>
        <row r="253">
          <cell r="A253" t="str">
            <v>KTREO50</v>
          </cell>
          <cell r="C253" t="str">
            <v>Kẹp treo cáp ABC4x50mm2</v>
          </cell>
          <cell r="D253" t="str">
            <v>cái</v>
          </cell>
          <cell r="E253" t="str">
            <v>KT</v>
          </cell>
          <cell r="F253">
            <v>50</v>
          </cell>
          <cell r="G253" t="str">
            <v>x</v>
          </cell>
          <cell r="H253">
            <v>0</v>
          </cell>
          <cell r="I253" t="str">
            <v/>
          </cell>
        </row>
        <row r="254">
          <cell r="A254" t="str">
            <v>KTREO70</v>
          </cell>
          <cell r="B254" t="str">
            <v>06.1201</v>
          </cell>
          <cell r="C254" t="str">
            <v>Kẹp treo cáp ABC4x70mm2</v>
          </cell>
          <cell r="D254" t="str">
            <v>cái</v>
          </cell>
          <cell r="E254" t="str">
            <v>KT</v>
          </cell>
          <cell r="F254">
            <v>50</v>
          </cell>
          <cell r="G254" t="str">
            <v>x</v>
          </cell>
          <cell r="H254">
            <v>0</v>
          </cell>
          <cell r="I254" t="str">
            <v/>
          </cell>
        </row>
        <row r="255">
          <cell r="A255" t="str">
            <v>KTREO95</v>
          </cell>
          <cell r="C255" t="str">
            <v>Kẹp treo cáp ABC3x95mm2</v>
          </cell>
          <cell r="D255" t="str">
            <v>cái</v>
          </cell>
          <cell r="E255" t="str">
            <v>KT</v>
          </cell>
          <cell r="F255">
            <v>50</v>
          </cell>
          <cell r="G255" t="str">
            <v>x</v>
          </cell>
          <cell r="H255">
            <v>0</v>
          </cell>
          <cell r="I255" t="str">
            <v/>
          </cell>
        </row>
        <row r="256">
          <cell r="A256" t="str">
            <v>KTREO120</v>
          </cell>
          <cell r="C256" t="str">
            <v>Kẹp treo cáp ABC4x120mm2</v>
          </cell>
          <cell r="D256" t="str">
            <v>cái</v>
          </cell>
          <cell r="E256" t="str">
            <v>KT</v>
          </cell>
          <cell r="F256">
            <v>50</v>
          </cell>
          <cell r="G256" t="str">
            <v>x</v>
          </cell>
          <cell r="H256">
            <v>0</v>
          </cell>
          <cell r="I256" t="str">
            <v/>
          </cell>
        </row>
        <row r="257">
          <cell r="A257" t="str">
            <v>KTREO150</v>
          </cell>
          <cell r="C257" t="str">
            <v>Kẹp treo cáp ABC4x150mm2</v>
          </cell>
          <cell r="D257" t="str">
            <v>cái</v>
          </cell>
          <cell r="E257" t="str">
            <v>KT</v>
          </cell>
          <cell r="F257">
            <v>50</v>
          </cell>
          <cell r="G257" t="str">
            <v>x</v>
          </cell>
          <cell r="H257" t="e">
            <v>#N/A</v>
          </cell>
          <cell r="I257" t="str">
            <v/>
          </cell>
        </row>
        <row r="258">
          <cell r="A258" t="str">
            <v>MTREO A</v>
          </cell>
          <cell r="C258" t="str">
            <v>Móc treo chữ A</v>
          </cell>
          <cell r="D258" t="str">
            <v>cái</v>
          </cell>
          <cell r="E258" t="str">
            <v>MT</v>
          </cell>
          <cell r="F258">
            <v>50</v>
          </cell>
          <cell r="G258" t="str">
            <v>x</v>
          </cell>
          <cell r="H258">
            <v>0</v>
          </cell>
          <cell r="I258" t="str">
            <v/>
          </cell>
        </row>
        <row r="259">
          <cell r="A259" t="str">
            <v>MOCDUNG</v>
          </cell>
          <cell r="C259" t="str">
            <v>Móc dừng</v>
          </cell>
          <cell r="D259" t="str">
            <v>cái</v>
          </cell>
          <cell r="E259" t="str">
            <v>MO</v>
          </cell>
          <cell r="F259">
            <v>50</v>
          </cell>
          <cell r="G259" t="str">
            <v>x</v>
          </cell>
          <cell r="H259">
            <v>0</v>
          </cell>
          <cell r="I259" t="str">
            <v/>
          </cell>
        </row>
        <row r="260">
          <cell r="A260" t="str">
            <v>MTREO</v>
          </cell>
          <cell r="C260" t="str">
            <v>Móc đơn treo cáp</v>
          </cell>
          <cell r="D260" t="str">
            <v>cái</v>
          </cell>
          <cell r="E260" t="str">
            <v>MT</v>
          </cell>
          <cell r="F260">
            <v>50</v>
          </cell>
          <cell r="G260" t="str">
            <v>x</v>
          </cell>
          <cell r="H260">
            <v>0</v>
          </cell>
          <cell r="I260" t="str">
            <v/>
          </cell>
        </row>
        <row r="261">
          <cell r="A261" t="str">
            <v>KDPLY</v>
          </cell>
          <cell r="C261" t="str">
            <v>Kháng bắt sứ kép polymer</v>
          </cell>
          <cell r="D261" t="str">
            <v>cái</v>
          </cell>
          <cell r="E261" t="str">
            <v>KD</v>
          </cell>
          <cell r="F261">
            <v>50</v>
          </cell>
          <cell r="G261" t="str">
            <v>x</v>
          </cell>
          <cell r="H261">
            <v>0</v>
          </cell>
          <cell r="I261" t="str">
            <v/>
          </cell>
        </row>
        <row r="262">
          <cell r="A262" t="str">
            <v>KNGUNG211</v>
          </cell>
          <cell r="C262" t="str">
            <v>Kẹp ngừng cáp ABC2x11mm2</v>
          </cell>
          <cell r="D262" t="str">
            <v>cái</v>
          </cell>
          <cell r="E262" t="str">
            <v>KN</v>
          </cell>
          <cell r="F262">
            <v>50</v>
          </cell>
          <cell r="G262" t="str">
            <v>x</v>
          </cell>
          <cell r="H262" t="e">
            <v>#N/A</v>
          </cell>
          <cell r="I262" t="str">
            <v/>
          </cell>
        </row>
        <row r="263">
          <cell r="A263" t="str">
            <v>KNGUNG11</v>
          </cell>
          <cell r="C263" t="str">
            <v>Kẹp ngừng cáp ABC4x11mm2</v>
          </cell>
          <cell r="D263" t="str">
            <v>cái</v>
          </cell>
          <cell r="E263" t="str">
            <v>KN</v>
          </cell>
          <cell r="F263">
            <v>50</v>
          </cell>
          <cell r="G263" t="str">
            <v>x</v>
          </cell>
          <cell r="H263" t="e">
            <v>#N/A</v>
          </cell>
          <cell r="I263" t="str">
            <v/>
          </cell>
        </row>
        <row r="264">
          <cell r="A264" t="str">
            <v>KNGUNG22</v>
          </cell>
          <cell r="C264" t="str">
            <v>Kẹp ngừng cáp ABC4x22mm2</v>
          </cell>
          <cell r="D264" t="str">
            <v>cái</v>
          </cell>
          <cell r="E264" t="str">
            <v>KN</v>
          </cell>
          <cell r="F264">
            <v>50</v>
          </cell>
          <cell r="G264" t="str">
            <v>x</v>
          </cell>
          <cell r="H264" t="e">
            <v>#N/A</v>
          </cell>
          <cell r="I264" t="str">
            <v/>
          </cell>
        </row>
        <row r="265">
          <cell r="A265" t="str">
            <v>KNGUNG35</v>
          </cell>
          <cell r="C265" t="str">
            <v>Kẹp ngừng cáp ABC4x35mm2</v>
          </cell>
          <cell r="D265" t="str">
            <v>cái</v>
          </cell>
          <cell r="E265" t="str">
            <v>KN</v>
          </cell>
          <cell r="F265">
            <v>50</v>
          </cell>
          <cell r="G265" t="str">
            <v>x</v>
          </cell>
          <cell r="H265">
            <v>0</v>
          </cell>
          <cell r="I265" t="str">
            <v/>
          </cell>
        </row>
        <row r="266">
          <cell r="A266" t="str">
            <v>KNGUNG50</v>
          </cell>
          <cell r="C266" t="str">
            <v>Kẹp ngừng cáp ABC4x50mm2</v>
          </cell>
          <cell r="D266" t="str">
            <v>cái</v>
          </cell>
          <cell r="E266" t="str">
            <v>KN</v>
          </cell>
          <cell r="F266">
            <v>50</v>
          </cell>
          <cell r="G266" t="str">
            <v>x</v>
          </cell>
          <cell r="H266">
            <v>0</v>
          </cell>
          <cell r="I266" t="str">
            <v/>
          </cell>
        </row>
        <row r="267">
          <cell r="A267" t="str">
            <v>KNGUNG70</v>
          </cell>
          <cell r="B267" t="str">
            <v>06.1201</v>
          </cell>
          <cell r="C267" t="str">
            <v>Kẹp ngừng cáp ABC4x70mm2</v>
          </cell>
          <cell r="D267" t="str">
            <v>cái</v>
          </cell>
          <cell r="E267" t="str">
            <v>KN</v>
          </cell>
          <cell r="F267">
            <v>50</v>
          </cell>
          <cell r="G267" t="str">
            <v>x</v>
          </cell>
          <cell r="H267">
            <v>0</v>
          </cell>
          <cell r="I267" t="str">
            <v/>
          </cell>
        </row>
        <row r="268">
          <cell r="A268" t="str">
            <v>KNGUNG95</v>
          </cell>
          <cell r="C268" t="str">
            <v>Kẹp ngừng cáp ABC3x95mm2</v>
          </cell>
          <cell r="D268" t="str">
            <v>cái</v>
          </cell>
          <cell r="E268" t="str">
            <v>KN</v>
          </cell>
          <cell r="F268">
            <v>50</v>
          </cell>
          <cell r="G268" t="str">
            <v>x</v>
          </cell>
          <cell r="H268">
            <v>0</v>
          </cell>
          <cell r="I268" t="str">
            <v/>
          </cell>
        </row>
        <row r="269">
          <cell r="A269" t="str">
            <v>KNGUNG120</v>
          </cell>
          <cell r="C269" t="str">
            <v>Kẹp ngừng cáp ABC4x120mm2</v>
          </cell>
          <cell r="D269" t="str">
            <v>cái</v>
          </cell>
          <cell r="E269" t="str">
            <v>KN</v>
          </cell>
          <cell r="F269">
            <v>50</v>
          </cell>
          <cell r="G269" t="str">
            <v>x</v>
          </cell>
          <cell r="H269" t="e">
            <v>#N/A</v>
          </cell>
          <cell r="I269" t="str">
            <v/>
          </cell>
        </row>
        <row r="270">
          <cell r="A270" t="str">
            <v>KNGUNG150</v>
          </cell>
          <cell r="C270" t="str">
            <v>Kẹp ngừng cáp ABC4x150mm2</v>
          </cell>
          <cell r="D270" t="str">
            <v>cái</v>
          </cell>
          <cell r="E270" t="str">
            <v>KN</v>
          </cell>
          <cell r="F270">
            <v>50</v>
          </cell>
          <cell r="G270" t="str">
            <v>x</v>
          </cell>
          <cell r="H270">
            <v>0</v>
          </cell>
          <cell r="I270" t="str">
            <v/>
          </cell>
        </row>
        <row r="271">
          <cell r="A271" t="str">
            <v>Hopcap240</v>
          </cell>
          <cell r="C271" t="str">
            <v>Hộp nối cáp ngầm 24kV 3x240mm2</v>
          </cell>
          <cell r="D271" t="str">
            <v>cái</v>
          </cell>
          <cell r="E271" t="str">
            <v>Ho</v>
          </cell>
          <cell r="F271">
            <v>50</v>
          </cell>
          <cell r="G271" t="str">
            <v>x</v>
          </cell>
          <cell r="H271" t="e">
            <v>#N/A</v>
          </cell>
          <cell r="I271" t="str">
            <v/>
          </cell>
        </row>
        <row r="272">
          <cell r="A272" t="str">
            <v>Hopcap185</v>
          </cell>
          <cell r="C272" t="str">
            <v>Hộp nối cáp ngầm 24kV 3x185mm2</v>
          </cell>
          <cell r="D272" t="str">
            <v>cái</v>
          </cell>
          <cell r="E272" t="str">
            <v>Ho</v>
          </cell>
          <cell r="F272">
            <v>50</v>
          </cell>
          <cell r="G272" t="str">
            <v>x</v>
          </cell>
          <cell r="H272" t="e">
            <v>#N/A</v>
          </cell>
          <cell r="I272" t="str">
            <v/>
          </cell>
        </row>
        <row r="273">
          <cell r="A273" t="str">
            <v>Hopcap150</v>
          </cell>
          <cell r="C273" t="str">
            <v>Hộp nối cáp ngầm 24kV 3x150mm2</v>
          </cell>
          <cell r="D273" t="str">
            <v>cái</v>
          </cell>
          <cell r="E273" t="str">
            <v>Ho</v>
          </cell>
          <cell r="F273">
            <v>50</v>
          </cell>
          <cell r="G273" t="str">
            <v>x</v>
          </cell>
          <cell r="H273" t="e">
            <v>#N/A</v>
          </cell>
          <cell r="I273" t="str">
            <v/>
          </cell>
        </row>
        <row r="274">
          <cell r="A274" t="str">
            <v>Hopcap120</v>
          </cell>
          <cell r="C274" t="str">
            <v>Hộp nối cáp ngầm 24kV 3x120mm2</v>
          </cell>
          <cell r="D274" t="str">
            <v>cái</v>
          </cell>
          <cell r="E274" t="str">
            <v>Ho</v>
          </cell>
          <cell r="F274">
            <v>50</v>
          </cell>
          <cell r="G274" t="str">
            <v>x</v>
          </cell>
          <cell r="H274" t="e">
            <v>#N/A</v>
          </cell>
          <cell r="I274" t="str">
            <v/>
          </cell>
        </row>
        <row r="275">
          <cell r="A275" t="str">
            <v>Hopcap95</v>
          </cell>
          <cell r="C275" t="str">
            <v>Hộp nối cáp ngầm 24kV 3x95mm2</v>
          </cell>
          <cell r="D275" t="str">
            <v>cái</v>
          </cell>
          <cell r="E275" t="str">
            <v>Ho</v>
          </cell>
          <cell r="F275">
            <v>50</v>
          </cell>
          <cell r="G275" t="str">
            <v>x</v>
          </cell>
          <cell r="H275" t="e">
            <v>#N/A</v>
          </cell>
          <cell r="I275" t="str">
            <v/>
          </cell>
        </row>
        <row r="276">
          <cell r="A276" t="str">
            <v>Hopcap70</v>
          </cell>
          <cell r="C276" t="str">
            <v>Hộp nối cáp ngầm 24kV 3x70mm2</v>
          </cell>
          <cell r="D276" t="str">
            <v>cái</v>
          </cell>
          <cell r="E276" t="str">
            <v>Ho</v>
          </cell>
          <cell r="F276">
            <v>50</v>
          </cell>
          <cell r="G276" t="str">
            <v>x</v>
          </cell>
          <cell r="H276" t="e">
            <v>#N/A</v>
          </cell>
          <cell r="I276" t="str">
            <v/>
          </cell>
        </row>
        <row r="277">
          <cell r="A277" t="str">
            <v>Hopcap50</v>
          </cell>
          <cell r="C277" t="str">
            <v>Hộp nối cáp ngầm 24kV 3x50mm2</v>
          </cell>
          <cell r="D277" t="str">
            <v>cái</v>
          </cell>
          <cell r="E277" t="str">
            <v>Ho</v>
          </cell>
          <cell r="F277">
            <v>50</v>
          </cell>
          <cell r="G277" t="str">
            <v>x</v>
          </cell>
          <cell r="H277" t="e">
            <v>#N/A</v>
          </cell>
          <cell r="I277" t="str">
            <v/>
          </cell>
        </row>
        <row r="278">
          <cell r="A278" t="str">
            <v>HOP9C</v>
          </cell>
          <cell r="B278" t="str">
            <v>06.1201</v>
          </cell>
          <cell r="C278" t="str">
            <v>Hộp phân phối 9CB-32A</v>
          </cell>
          <cell r="D278" t="str">
            <v>cái</v>
          </cell>
          <cell r="E278" t="str">
            <v>HO</v>
          </cell>
          <cell r="F278">
            <v>50</v>
          </cell>
          <cell r="G278" t="str">
            <v>x</v>
          </cell>
          <cell r="H278" t="e">
            <v>#N/A</v>
          </cell>
          <cell r="I278" t="str">
            <v/>
          </cell>
        </row>
        <row r="279">
          <cell r="A279" t="str">
            <v>HOP6C</v>
          </cell>
          <cell r="C279" t="str">
            <v>Hộp phân phối (hộp rỗng)</v>
          </cell>
          <cell r="D279" t="str">
            <v>cái</v>
          </cell>
          <cell r="E279" t="str">
            <v>HO</v>
          </cell>
          <cell r="F279">
            <v>50</v>
          </cell>
          <cell r="G279" t="str">
            <v>x</v>
          </cell>
          <cell r="H279">
            <v>0</v>
          </cell>
          <cell r="I279" t="str">
            <v/>
          </cell>
        </row>
        <row r="280">
          <cell r="A280" t="str">
            <v>BTNN</v>
          </cell>
          <cell r="C280" t="str">
            <v>Bêtông nhựa nóng hạt thô</v>
          </cell>
          <cell r="D280" t="str">
            <v>m3</v>
          </cell>
          <cell r="E280" t="str">
            <v>BT</v>
          </cell>
          <cell r="F280">
            <v>50</v>
          </cell>
          <cell r="G280" t="str">
            <v>x</v>
          </cell>
          <cell r="H280" t="e">
            <v>#N/A</v>
          </cell>
          <cell r="I280" t="str">
            <v/>
          </cell>
        </row>
        <row r="281">
          <cell r="A281" t="str">
            <v>BTNN min</v>
          </cell>
          <cell r="C281" t="str">
            <v>Bêtông nhựa nóng hạt mịn</v>
          </cell>
          <cell r="D281" t="str">
            <v>m3</v>
          </cell>
          <cell r="E281" t="str">
            <v>BT</v>
          </cell>
          <cell r="F281">
            <v>50</v>
          </cell>
          <cell r="G281" t="str">
            <v>x</v>
          </cell>
          <cell r="H281" t="e">
            <v>#N/A</v>
          </cell>
          <cell r="I281" t="str">
            <v/>
          </cell>
        </row>
        <row r="282">
          <cell r="A282" t="str">
            <v>BTNN-TL</v>
          </cell>
          <cell r="B282" t="str">
            <v>ED.2005</v>
          </cell>
          <cell r="C282" t="str">
            <v>Tái lập bêtông nhựa nóng hạt thô 7mm</v>
          </cell>
          <cell r="D282" t="str">
            <v>m2</v>
          </cell>
          <cell r="E282" t="str">
            <v>BT</v>
          </cell>
          <cell r="F282">
            <v>50</v>
          </cell>
          <cell r="G282" t="str">
            <v>x</v>
          </cell>
          <cell r="H282" t="e">
            <v>#N/A</v>
          </cell>
          <cell r="I282" t="str">
            <v/>
          </cell>
        </row>
        <row r="283">
          <cell r="A283" t="str">
            <v>BTNN-TL min</v>
          </cell>
          <cell r="B283" t="str">
            <v>ED.3001</v>
          </cell>
          <cell r="C283" t="str">
            <v>Tái lập bêtông nhựa nóng hạt mịn 3mm</v>
          </cell>
          <cell r="D283" t="str">
            <v>m2</v>
          </cell>
          <cell r="E283" t="str">
            <v>BT</v>
          </cell>
          <cell r="F283">
            <v>50</v>
          </cell>
          <cell r="G283" t="str">
            <v>x</v>
          </cell>
          <cell r="H283" t="e">
            <v>#N/A</v>
          </cell>
          <cell r="I283" t="str">
            <v/>
          </cell>
        </row>
        <row r="284">
          <cell r="A284" t="str">
            <v>BT</v>
          </cell>
          <cell r="B284" t="str">
            <v>04.9001</v>
          </cell>
          <cell r="C284" t="str">
            <v>Bitum</v>
          </cell>
          <cell r="D284" t="str">
            <v>m2</v>
          </cell>
          <cell r="E284" t="str">
            <v>BT</v>
          </cell>
          <cell r="F284">
            <v>50</v>
          </cell>
          <cell r="G284" t="str">
            <v>x</v>
          </cell>
          <cell r="H284">
            <v>1.34</v>
          </cell>
          <cell r="I284" t="str">
            <v/>
          </cell>
        </row>
        <row r="285">
          <cell r="A285" t="str">
            <v>BIT150</v>
          </cell>
          <cell r="C285" t="str">
            <v>Nắp bịt đầu cáp ABC150mm2</v>
          </cell>
          <cell r="D285" t="str">
            <v>cái</v>
          </cell>
          <cell r="E285" t="str">
            <v>BI</v>
          </cell>
          <cell r="F285">
            <v>50</v>
          </cell>
          <cell r="G285" t="str">
            <v>x</v>
          </cell>
          <cell r="H285">
            <v>0</v>
          </cell>
          <cell r="I285" t="str">
            <v/>
          </cell>
        </row>
        <row r="286">
          <cell r="A286" t="str">
            <v>BIT120</v>
          </cell>
          <cell r="C286" t="str">
            <v>Nắp bịt đầu cáp ABC120mm2</v>
          </cell>
          <cell r="D286" t="str">
            <v>cái</v>
          </cell>
          <cell r="E286" t="str">
            <v>BI</v>
          </cell>
          <cell r="F286">
            <v>50</v>
          </cell>
          <cell r="G286" t="str">
            <v>x</v>
          </cell>
          <cell r="H286" t="e">
            <v>#N/A</v>
          </cell>
          <cell r="I286" t="str">
            <v/>
          </cell>
        </row>
        <row r="287">
          <cell r="A287" t="str">
            <v>BIT95</v>
          </cell>
          <cell r="C287" t="str">
            <v>Nắp bịt đầu cáp ABC95mm2</v>
          </cell>
          <cell r="D287" t="str">
            <v>cái</v>
          </cell>
          <cell r="E287" t="str">
            <v>BI</v>
          </cell>
          <cell r="F287">
            <v>50</v>
          </cell>
          <cell r="G287" t="str">
            <v>x</v>
          </cell>
          <cell r="H287">
            <v>0</v>
          </cell>
          <cell r="I287" t="str">
            <v/>
          </cell>
        </row>
        <row r="288">
          <cell r="A288" t="str">
            <v>BIT70</v>
          </cell>
          <cell r="C288" t="str">
            <v>Nắp bịt đầu cáp ABC70mm2</v>
          </cell>
          <cell r="D288" t="str">
            <v>cái</v>
          </cell>
          <cell r="E288" t="str">
            <v>BI</v>
          </cell>
          <cell r="F288">
            <v>50</v>
          </cell>
          <cell r="G288" t="str">
            <v>x</v>
          </cell>
          <cell r="H288">
            <v>0</v>
          </cell>
          <cell r="I288" t="str">
            <v/>
          </cell>
        </row>
        <row r="289">
          <cell r="A289" t="str">
            <v>BIT50</v>
          </cell>
          <cell r="C289" t="str">
            <v>Nắp bịt đầu cáp ABC50mm2</v>
          </cell>
          <cell r="D289" t="str">
            <v>cái</v>
          </cell>
          <cell r="E289" t="str">
            <v>BI</v>
          </cell>
          <cell r="F289">
            <v>50</v>
          </cell>
          <cell r="G289" t="str">
            <v>x</v>
          </cell>
          <cell r="H289">
            <v>0</v>
          </cell>
          <cell r="I289" t="str">
            <v/>
          </cell>
        </row>
        <row r="290">
          <cell r="A290" t="str">
            <v>BIT35</v>
          </cell>
          <cell r="C290" t="str">
            <v>Nắp bịt đầu cáp 35mm2</v>
          </cell>
          <cell r="D290" t="str">
            <v>cái</v>
          </cell>
          <cell r="E290" t="str">
            <v>BI</v>
          </cell>
          <cell r="F290">
            <v>50</v>
          </cell>
          <cell r="G290" t="str">
            <v>x</v>
          </cell>
          <cell r="H290">
            <v>0</v>
          </cell>
          <cell r="I290" t="str">
            <v/>
          </cell>
        </row>
        <row r="291">
          <cell r="A291" t="str">
            <v>KE399</v>
          </cell>
          <cell r="C291" t="str">
            <v>Kẹp ép WR 399</v>
          </cell>
          <cell r="D291" t="str">
            <v>cái</v>
          </cell>
          <cell r="E291" t="str">
            <v>KE</v>
          </cell>
          <cell r="F291">
            <v>50</v>
          </cell>
          <cell r="G291" t="str">
            <v>x</v>
          </cell>
          <cell r="H291">
            <v>0</v>
          </cell>
          <cell r="I291">
            <v>478800</v>
          </cell>
        </row>
        <row r="292">
          <cell r="A292" t="str">
            <v>KE25</v>
          </cell>
          <cell r="C292" t="str">
            <v>Kẹp ép cỡ dây 25mm2</v>
          </cell>
          <cell r="D292" t="str">
            <v>cái</v>
          </cell>
          <cell r="E292" t="str">
            <v>KE</v>
          </cell>
          <cell r="F292">
            <v>50</v>
          </cell>
          <cell r="G292" t="str">
            <v>x</v>
          </cell>
          <cell r="H292">
            <v>1</v>
          </cell>
          <cell r="I292" t="str">
            <v/>
          </cell>
        </row>
        <row r="293">
          <cell r="A293" t="str">
            <v>KE35</v>
          </cell>
          <cell r="C293" t="str">
            <v>Kẹp ép WR cỡ dây 35mm2</v>
          </cell>
          <cell r="D293" t="str">
            <v>cái</v>
          </cell>
          <cell r="E293" t="str">
            <v>KE</v>
          </cell>
          <cell r="F293">
            <v>50</v>
          </cell>
          <cell r="G293" t="str">
            <v>x</v>
          </cell>
          <cell r="H293">
            <v>0</v>
          </cell>
          <cell r="I293" t="str">
            <v/>
          </cell>
        </row>
        <row r="294">
          <cell r="A294" t="str">
            <v>KE50</v>
          </cell>
          <cell r="C294" t="str">
            <v>Kẹp ép WR cỡ dây 50mm2</v>
          </cell>
          <cell r="D294" t="str">
            <v>cái</v>
          </cell>
          <cell r="E294" t="str">
            <v>KE</v>
          </cell>
          <cell r="F294">
            <v>50</v>
          </cell>
          <cell r="G294" t="str">
            <v>x</v>
          </cell>
          <cell r="H294">
            <v>2</v>
          </cell>
          <cell r="I294" t="str">
            <v/>
          </cell>
        </row>
        <row r="295">
          <cell r="A295" t="str">
            <v>KE70</v>
          </cell>
          <cell r="C295" t="str">
            <v>Kẹp ép WR cỡ dây 70mm2</v>
          </cell>
          <cell r="D295" t="str">
            <v>cái</v>
          </cell>
          <cell r="E295" t="str">
            <v>KE</v>
          </cell>
          <cell r="F295">
            <v>50</v>
          </cell>
          <cell r="G295" t="str">
            <v>x</v>
          </cell>
          <cell r="H295">
            <v>0</v>
          </cell>
          <cell r="I295" t="str">
            <v/>
          </cell>
        </row>
        <row r="296">
          <cell r="A296" t="str">
            <v>KE95</v>
          </cell>
          <cell r="C296" t="str">
            <v>Kẹp ép WR cỡ dây 95mm2</v>
          </cell>
          <cell r="D296" t="str">
            <v>cái</v>
          </cell>
          <cell r="E296" t="str">
            <v>KE</v>
          </cell>
          <cell r="F296">
            <v>50</v>
          </cell>
          <cell r="G296" t="str">
            <v>x</v>
          </cell>
          <cell r="H296">
            <v>0</v>
          </cell>
          <cell r="I296" t="str">
            <v/>
          </cell>
        </row>
        <row r="297">
          <cell r="A297" t="str">
            <v>KE120</v>
          </cell>
          <cell r="C297" t="str">
            <v>Kẹp ép WR cỡ dây 120mm2</v>
          </cell>
          <cell r="D297" t="str">
            <v>cái</v>
          </cell>
          <cell r="E297" t="str">
            <v>KE</v>
          </cell>
          <cell r="F297">
            <v>50</v>
          </cell>
          <cell r="G297" t="str">
            <v>x</v>
          </cell>
          <cell r="H297">
            <v>0</v>
          </cell>
          <cell r="I297" t="str">
            <v/>
          </cell>
        </row>
        <row r="298">
          <cell r="A298" t="str">
            <v>KE150</v>
          </cell>
          <cell r="C298" t="str">
            <v>Kẹp ép WR cỡ dây 150mm2</v>
          </cell>
          <cell r="D298" t="str">
            <v>cái</v>
          </cell>
          <cell r="E298" t="str">
            <v>KE</v>
          </cell>
          <cell r="F298">
            <v>50</v>
          </cell>
          <cell r="G298" t="str">
            <v>x</v>
          </cell>
          <cell r="H298">
            <v>0</v>
          </cell>
          <cell r="I298" t="str">
            <v/>
          </cell>
        </row>
        <row r="299">
          <cell r="A299" t="str">
            <v>KE185</v>
          </cell>
          <cell r="C299" t="str">
            <v>Kẹp ép WR cỡ dây 185mm2</v>
          </cell>
          <cell r="D299" t="str">
            <v>cái</v>
          </cell>
          <cell r="E299" t="str">
            <v>KE</v>
          </cell>
          <cell r="F299">
            <v>50</v>
          </cell>
          <cell r="G299" t="str">
            <v>x</v>
          </cell>
          <cell r="H299">
            <v>0</v>
          </cell>
          <cell r="I299" t="str">
            <v/>
          </cell>
        </row>
        <row r="300">
          <cell r="A300" t="str">
            <v>KE240</v>
          </cell>
          <cell r="C300" t="str">
            <v>Kẹp ép WR cỡ dây 240mm2</v>
          </cell>
          <cell r="D300" t="str">
            <v>cái</v>
          </cell>
          <cell r="E300" t="str">
            <v>KE</v>
          </cell>
          <cell r="F300">
            <v>50</v>
          </cell>
          <cell r="G300" t="str">
            <v>x</v>
          </cell>
          <cell r="H300">
            <v>0</v>
          </cell>
          <cell r="I300" t="str">
            <v/>
          </cell>
        </row>
        <row r="301">
          <cell r="A301" t="str">
            <v>KCUAL</v>
          </cell>
          <cell r="C301" t="str">
            <v>Kẹp nối đồng-nhôm</v>
          </cell>
          <cell r="D301" t="str">
            <v>cái</v>
          </cell>
          <cell r="E301" t="str">
            <v>KC</v>
          </cell>
          <cell r="F301">
            <v>50</v>
          </cell>
          <cell r="G301" t="str">
            <v>x</v>
          </cell>
          <cell r="H301">
            <v>2</v>
          </cell>
          <cell r="I301" t="str">
            <v/>
          </cell>
        </row>
        <row r="302">
          <cell r="A302" t="str">
            <v>KCUAL60</v>
          </cell>
          <cell r="C302" t="str">
            <v>Kẹp nối đồng-nhôm 60mm2</v>
          </cell>
          <cell r="D302" t="str">
            <v>cái</v>
          </cell>
          <cell r="E302" t="str">
            <v>KC</v>
          </cell>
          <cell r="F302">
            <v>50</v>
          </cell>
          <cell r="G302" t="str">
            <v>x</v>
          </cell>
          <cell r="H302" t="e">
            <v>#N/A</v>
          </cell>
          <cell r="I302" t="str">
            <v/>
          </cell>
        </row>
        <row r="303">
          <cell r="A303" t="str">
            <v>KQ2/0</v>
          </cell>
          <cell r="B303" t="str">
            <v>04.3007</v>
          </cell>
          <cell r="C303" t="str">
            <v>Kẹp quai 2/0</v>
          </cell>
          <cell r="D303" t="str">
            <v>cái</v>
          </cell>
          <cell r="E303" t="str">
            <v>KQ</v>
          </cell>
          <cell r="F303">
            <v>50</v>
          </cell>
          <cell r="G303" t="str">
            <v>x</v>
          </cell>
          <cell r="H303">
            <v>0</v>
          </cell>
          <cell r="I303" t="str">
            <v/>
          </cell>
        </row>
        <row r="304">
          <cell r="A304" t="str">
            <v>KQ2/0</v>
          </cell>
          <cell r="B304" t="str">
            <v>04.3007</v>
          </cell>
          <cell r="C304" t="str">
            <v>Kẹp quai 2/0 + chụp cách điện</v>
          </cell>
          <cell r="D304" t="str">
            <v>bộ</v>
          </cell>
          <cell r="E304" t="str">
            <v>KQ</v>
          </cell>
          <cell r="F304">
            <v>50</v>
          </cell>
          <cell r="G304" t="str">
            <v>x</v>
          </cell>
          <cell r="H304">
            <v>0</v>
          </cell>
          <cell r="I304" t="str">
            <v/>
          </cell>
        </row>
        <row r="305">
          <cell r="A305" t="str">
            <v>KQ4/0</v>
          </cell>
          <cell r="B305" t="str">
            <v>04.3007</v>
          </cell>
          <cell r="C305" t="str">
            <v>Kẹp quai 4/0</v>
          </cell>
          <cell r="D305" t="str">
            <v>cái</v>
          </cell>
          <cell r="E305" t="str">
            <v>KQ</v>
          </cell>
          <cell r="F305">
            <v>50</v>
          </cell>
          <cell r="G305" t="str">
            <v>x</v>
          </cell>
          <cell r="H305">
            <v>0</v>
          </cell>
          <cell r="I305">
            <v>4116000</v>
          </cell>
        </row>
        <row r="306">
          <cell r="A306" t="str">
            <v>KQ4/0</v>
          </cell>
          <cell r="B306" t="str">
            <v>04.3007</v>
          </cell>
          <cell r="C306" t="str">
            <v>Kẹp quai 4/0 + chụp cách điện</v>
          </cell>
          <cell r="D306" t="str">
            <v>cái</v>
          </cell>
          <cell r="E306" t="str">
            <v>KQ</v>
          </cell>
          <cell r="F306">
            <v>50</v>
          </cell>
          <cell r="G306" t="str">
            <v>x</v>
          </cell>
          <cell r="H306" t="e">
            <v>#N/A</v>
          </cell>
          <cell r="I306" t="str">
            <v/>
          </cell>
        </row>
        <row r="307">
          <cell r="A307" t="str">
            <v>KH2/0</v>
          </cell>
          <cell r="B307" t="str">
            <v>04.3007</v>
          </cell>
          <cell r="C307" t="str">
            <v>Kẹp hotline 2/0</v>
          </cell>
          <cell r="D307" t="str">
            <v>cái</v>
          </cell>
          <cell r="E307" t="str">
            <v>KH</v>
          </cell>
          <cell r="F307">
            <v>50</v>
          </cell>
          <cell r="G307" t="str">
            <v>x</v>
          </cell>
          <cell r="H307">
            <v>0</v>
          </cell>
          <cell r="I307" t="str">
            <v/>
          </cell>
        </row>
        <row r="308">
          <cell r="A308" t="str">
            <v>KH4/0</v>
          </cell>
          <cell r="B308" t="str">
            <v>04.3007</v>
          </cell>
          <cell r="C308" t="str">
            <v>Kẹp hotline 4/0</v>
          </cell>
          <cell r="D308" t="str">
            <v>cái</v>
          </cell>
          <cell r="E308" t="str">
            <v>KH</v>
          </cell>
          <cell r="F308">
            <v>50</v>
          </cell>
          <cell r="G308" t="str">
            <v>x</v>
          </cell>
          <cell r="H308">
            <v>15</v>
          </cell>
          <cell r="I308">
            <v>5151200</v>
          </cell>
        </row>
        <row r="309">
          <cell r="A309" t="str">
            <v>KH350M</v>
          </cell>
          <cell r="B309" t="str">
            <v>04.3007</v>
          </cell>
          <cell r="C309" t="str">
            <v>Kẹp hotline 350MCM</v>
          </cell>
          <cell r="D309" t="str">
            <v>cái</v>
          </cell>
          <cell r="E309" t="str">
            <v>KH</v>
          </cell>
          <cell r="F309">
            <v>50</v>
          </cell>
          <cell r="G309" t="str">
            <v>x</v>
          </cell>
          <cell r="H309" t="e">
            <v>#N/A</v>
          </cell>
          <cell r="I309" t="str">
            <v/>
          </cell>
        </row>
        <row r="310">
          <cell r="A310" t="str">
            <v>KEU35</v>
          </cell>
          <cell r="C310" t="str">
            <v>Kẹp U bolt dây 35mm2</v>
          </cell>
          <cell r="D310" t="str">
            <v>cái</v>
          </cell>
          <cell r="E310" t="str">
            <v>KE</v>
          </cell>
          <cell r="F310">
            <v>50</v>
          </cell>
          <cell r="G310" t="str">
            <v>x</v>
          </cell>
          <cell r="H310" t="e">
            <v>#N/A</v>
          </cell>
          <cell r="I310" t="str">
            <v/>
          </cell>
        </row>
        <row r="311">
          <cell r="A311" t="str">
            <v>KEU50</v>
          </cell>
          <cell r="C311" t="str">
            <v>Kẹp U bolt dây 50mm2</v>
          </cell>
          <cell r="D311" t="str">
            <v>cái</v>
          </cell>
          <cell r="E311" t="str">
            <v>KE</v>
          </cell>
          <cell r="F311">
            <v>50</v>
          </cell>
          <cell r="G311" t="str">
            <v>x</v>
          </cell>
          <cell r="H311">
            <v>0</v>
          </cell>
          <cell r="I311" t="str">
            <v/>
          </cell>
        </row>
        <row r="312">
          <cell r="A312" t="str">
            <v>KEU70</v>
          </cell>
          <cell r="C312" t="str">
            <v>Kẹp U bolt dây 70mm2</v>
          </cell>
          <cell r="D312" t="str">
            <v>cái</v>
          </cell>
          <cell r="E312" t="str">
            <v>KE</v>
          </cell>
          <cell r="F312">
            <v>50</v>
          </cell>
          <cell r="G312" t="str">
            <v>x</v>
          </cell>
          <cell r="H312" t="e">
            <v>#N/A</v>
          </cell>
          <cell r="I312" t="str">
            <v/>
          </cell>
        </row>
        <row r="313">
          <cell r="A313" t="str">
            <v>KEU95</v>
          </cell>
          <cell r="C313" t="str">
            <v>Kẹp U bolt dây 95mm2</v>
          </cell>
          <cell r="D313" t="str">
            <v>cái</v>
          </cell>
          <cell r="E313" t="str">
            <v>KE</v>
          </cell>
          <cell r="F313">
            <v>50</v>
          </cell>
          <cell r="G313" t="str">
            <v>x</v>
          </cell>
          <cell r="H313" t="e">
            <v>#N/A</v>
          </cell>
          <cell r="I313" t="str">
            <v/>
          </cell>
        </row>
        <row r="314">
          <cell r="A314" t="str">
            <v>Kd50</v>
          </cell>
          <cell r="C314" t="str">
            <v>Khóa đỡ dây cỡ dây 50</v>
          </cell>
          <cell r="D314" t="str">
            <v>cái</v>
          </cell>
          <cell r="E314" t="str">
            <v>Kd</v>
          </cell>
          <cell r="F314">
            <v>50</v>
          </cell>
          <cell r="G314" t="str">
            <v>x</v>
          </cell>
          <cell r="H314">
            <v>0</v>
          </cell>
          <cell r="I314" t="str">
            <v/>
          </cell>
        </row>
        <row r="315">
          <cell r="A315" t="str">
            <v>Kd70</v>
          </cell>
          <cell r="C315" t="str">
            <v>Khóa đỡ dây cỡ dây 70</v>
          </cell>
          <cell r="D315" t="str">
            <v>cái</v>
          </cell>
          <cell r="E315" t="str">
            <v>Kd</v>
          </cell>
          <cell r="F315">
            <v>50</v>
          </cell>
          <cell r="G315" t="str">
            <v>x</v>
          </cell>
          <cell r="H315">
            <v>0</v>
          </cell>
          <cell r="I315" t="str">
            <v/>
          </cell>
        </row>
        <row r="316">
          <cell r="A316" t="str">
            <v>Kd95</v>
          </cell>
          <cell r="C316" t="str">
            <v>Khóa đỡ dây cỡ dây 95</v>
          </cell>
          <cell r="D316" t="str">
            <v>cái</v>
          </cell>
          <cell r="E316" t="str">
            <v>Kd</v>
          </cell>
          <cell r="F316">
            <v>50</v>
          </cell>
          <cell r="G316" t="str">
            <v>x</v>
          </cell>
          <cell r="H316">
            <v>0</v>
          </cell>
          <cell r="I316" t="str">
            <v/>
          </cell>
        </row>
        <row r="317">
          <cell r="A317" t="str">
            <v>Kd120</v>
          </cell>
          <cell r="C317" t="str">
            <v>Khóa đỡ dây cỡ dây 120</v>
          </cell>
          <cell r="D317" t="str">
            <v>cái</v>
          </cell>
          <cell r="E317" t="str">
            <v>Kd</v>
          </cell>
          <cell r="F317">
            <v>50</v>
          </cell>
          <cell r="G317" t="str">
            <v>x</v>
          </cell>
          <cell r="H317">
            <v>0</v>
          </cell>
          <cell r="I317" t="str">
            <v/>
          </cell>
        </row>
        <row r="318">
          <cell r="A318" t="str">
            <v>Kd150</v>
          </cell>
          <cell r="C318" t="str">
            <v>Khóa đỡ dây cỡ dây 150</v>
          </cell>
          <cell r="D318" t="str">
            <v>cái</v>
          </cell>
          <cell r="E318" t="str">
            <v>Kd</v>
          </cell>
          <cell r="F318">
            <v>50</v>
          </cell>
          <cell r="G318" t="str">
            <v>x</v>
          </cell>
          <cell r="H318">
            <v>0</v>
          </cell>
          <cell r="I318" t="str">
            <v/>
          </cell>
        </row>
        <row r="319">
          <cell r="A319" t="str">
            <v>Kd185</v>
          </cell>
          <cell r="C319" t="str">
            <v>Khóa đỡ dây cỡ dây 185</v>
          </cell>
          <cell r="D319" t="str">
            <v>cái</v>
          </cell>
          <cell r="E319" t="str">
            <v>Kd</v>
          </cell>
          <cell r="F319">
            <v>50</v>
          </cell>
          <cell r="G319" t="str">
            <v>x</v>
          </cell>
          <cell r="H319">
            <v>0</v>
          </cell>
          <cell r="I319" t="str">
            <v/>
          </cell>
        </row>
        <row r="320">
          <cell r="A320" t="str">
            <v>Kd240</v>
          </cell>
          <cell r="C320" t="str">
            <v>Khóa đỡ dây cỡ dây 240</v>
          </cell>
          <cell r="D320" t="str">
            <v>cái</v>
          </cell>
          <cell r="E320" t="str">
            <v>Kd</v>
          </cell>
          <cell r="F320">
            <v>50</v>
          </cell>
          <cell r="G320" t="str">
            <v>x</v>
          </cell>
          <cell r="H320">
            <v>0</v>
          </cell>
          <cell r="I320" t="str">
            <v/>
          </cell>
        </row>
        <row r="321">
          <cell r="A321" t="str">
            <v>KD357</v>
          </cell>
          <cell r="C321" t="str">
            <v>Khóa đỡ Đ357</v>
          </cell>
          <cell r="D321" t="str">
            <v>cái</v>
          </cell>
          <cell r="E321" t="str">
            <v>KD</v>
          </cell>
          <cell r="F321">
            <v>50</v>
          </cell>
          <cell r="G321" t="str">
            <v>x</v>
          </cell>
          <cell r="H321" t="e">
            <v>#N/A</v>
          </cell>
          <cell r="I321" t="str">
            <v/>
          </cell>
        </row>
        <row r="322">
          <cell r="A322" t="str">
            <v>KD912</v>
          </cell>
          <cell r="C322" t="str">
            <v>Khóa đỡ Đ912</v>
          </cell>
          <cell r="D322" t="str">
            <v>cái</v>
          </cell>
          <cell r="E322" t="str">
            <v>KD</v>
          </cell>
          <cell r="F322">
            <v>50</v>
          </cell>
          <cell r="G322" t="str">
            <v>x</v>
          </cell>
          <cell r="H322" t="e">
            <v>#N/A</v>
          </cell>
          <cell r="I322" t="str">
            <v/>
          </cell>
        </row>
        <row r="323">
          <cell r="A323" t="str">
            <v>KD158</v>
          </cell>
          <cell r="C323" t="str">
            <v>Khóa đỡ Đ158</v>
          </cell>
          <cell r="D323" t="str">
            <v>cái</v>
          </cell>
          <cell r="E323" t="str">
            <v>KD</v>
          </cell>
          <cell r="F323">
            <v>50</v>
          </cell>
          <cell r="G323" t="str">
            <v>x</v>
          </cell>
          <cell r="H323" t="e">
            <v>#N/A</v>
          </cell>
          <cell r="I323" t="str">
            <v/>
          </cell>
        </row>
        <row r="324">
          <cell r="A324" t="str">
            <v>KN35</v>
          </cell>
          <cell r="C324" t="str">
            <v>Khóa néo dây cỡ dây 35</v>
          </cell>
          <cell r="D324" t="str">
            <v>cái</v>
          </cell>
          <cell r="E324" t="str">
            <v>KN</v>
          </cell>
          <cell r="F324">
            <v>50</v>
          </cell>
          <cell r="G324" t="str">
            <v>x</v>
          </cell>
          <cell r="H324" t="str">
            <v>cái</v>
          </cell>
          <cell r="I324" t="str">
            <v/>
          </cell>
        </row>
        <row r="325">
          <cell r="A325" t="str">
            <v>KN50</v>
          </cell>
          <cell r="C325" t="str">
            <v>Khóa néo dây cỡ dây 50</v>
          </cell>
          <cell r="D325" t="str">
            <v>cái</v>
          </cell>
          <cell r="E325" t="str">
            <v>KN</v>
          </cell>
          <cell r="F325">
            <v>50</v>
          </cell>
          <cell r="G325" t="str">
            <v>x</v>
          </cell>
          <cell r="H325">
            <v>0</v>
          </cell>
          <cell r="I325" t="str">
            <v/>
          </cell>
        </row>
        <row r="326">
          <cell r="A326" t="str">
            <v>KN70</v>
          </cell>
          <cell r="C326" t="str">
            <v>Khóa néo dây cỡ dây 70</v>
          </cell>
          <cell r="D326" t="str">
            <v>cái</v>
          </cell>
          <cell r="E326" t="str">
            <v>KN</v>
          </cell>
          <cell r="F326">
            <v>50</v>
          </cell>
          <cell r="G326" t="str">
            <v>x</v>
          </cell>
          <cell r="H326">
            <v>0</v>
          </cell>
          <cell r="I326" t="str">
            <v/>
          </cell>
        </row>
        <row r="327">
          <cell r="A327" t="str">
            <v>KN95</v>
          </cell>
          <cell r="C327" t="str">
            <v>Khóa néo dây cỡ dây 95</v>
          </cell>
          <cell r="D327" t="str">
            <v>cái</v>
          </cell>
          <cell r="E327" t="str">
            <v>KN</v>
          </cell>
          <cell r="F327">
            <v>50</v>
          </cell>
          <cell r="G327" t="str">
            <v>x</v>
          </cell>
          <cell r="H327">
            <v>0</v>
          </cell>
          <cell r="I327" t="str">
            <v/>
          </cell>
        </row>
        <row r="328">
          <cell r="A328" t="str">
            <v>KN120</v>
          </cell>
          <cell r="C328" t="str">
            <v>Khóa néo dây cỡ dây 120</v>
          </cell>
          <cell r="D328" t="str">
            <v>cái</v>
          </cell>
          <cell r="E328" t="str">
            <v>KN</v>
          </cell>
          <cell r="F328">
            <v>50</v>
          </cell>
          <cell r="G328" t="str">
            <v>x</v>
          </cell>
          <cell r="H328">
            <v>0</v>
          </cell>
          <cell r="I328">
            <v>4428300</v>
          </cell>
        </row>
        <row r="329">
          <cell r="A329" t="str">
            <v>KN150</v>
          </cell>
          <cell r="C329" t="str">
            <v>Khóa néo dây cỡ dây 150</v>
          </cell>
          <cell r="D329" t="str">
            <v>cái</v>
          </cell>
          <cell r="E329" t="str">
            <v>KN</v>
          </cell>
          <cell r="F329">
            <v>50</v>
          </cell>
          <cell r="G329" t="str">
            <v>x</v>
          </cell>
          <cell r="H329">
            <v>0</v>
          </cell>
          <cell r="I329" t="str">
            <v/>
          </cell>
        </row>
        <row r="330">
          <cell r="A330" t="str">
            <v>KN185</v>
          </cell>
          <cell r="C330" t="str">
            <v>Khóa néo dây cỡ dây 185</v>
          </cell>
          <cell r="D330" t="str">
            <v>cái</v>
          </cell>
          <cell r="E330" t="str">
            <v>KN</v>
          </cell>
          <cell r="F330">
            <v>50</v>
          </cell>
          <cell r="G330" t="str">
            <v>x</v>
          </cell>
          <cell r="H330">
            <v>0</v>
          </cell>
          <cell r="I330" t="str">
            <v/>
          </cell>
        </row>
        <row r="331">
          <cell r="A331" t="str">
            <v>KN240</v>
          </cell>
          <cell r="C331" t="str">
            <v>Khóa néo dây cỡ dây 240</v>
          </cell>
          <cell r="D331" t="str">
            <v>cái</v>
          </cell>
          <cell r="E331" t="str">
            <v>KN</v>
          </cell>
          <cell r="F331">
            <v>50</v>
          </cell>
          <cell r="G331" t="str">
            <v>x</v>
          </cell>
          <cell r="H331">
            <v>0</v>
          </cell>
          <cell r="I331" t="str">
            <v/>
          </cell>
        </row>
        <row r="332">
          <cell r="A332" t="str">
            <v>KN158</v>
          </cell>
          <cell r="C332" t="str">
            <v>Khóa néo N158</v>
          </cell>
          <cell r="D332" t="str">
            <v>cái</v>
          </cell>
          <cell r="E332" t="str">
            <v>KN</v>
          </cell>
          <cell r="F332">
            <v>50</v>
          </cell>
          <cell r="G332" t="str">
            <v>x</v>
          </cell>
          <cell r="H332" t="e">
            <v>#N/A</v>
          </cell>
          <cell r="I332" t="str">
            <v/>
          </cell>
        </row>
        <row r="333">
          <cell r="A333" t="str">
            <v>KN912</v>
          </cell>
          <cell r="C333" t="str">
            <v>Khóa néo N912</v>
          </cell>
          <cell r="D333" t="str">
            <v>cái</v>
          </cell>
          <cell r="E333" t="str">
            <v>KN</v>
          </cell>
          <cell r="F333">
            <v>50</v>
          </cell>
          <cell r="G333" t="str">
            <v>x</v>
          </cell>
          <cell r="H333" t="e">
            <v>#N/A</v>
          </cell>
          <cell r="I333" t="str">
            <v/>
          </cell>
        </row>
        <row r="334">
          <cell r="A334" t="str">
            <v>KN357</v>
          </cell>
          <cell r="C334" t="str">
            <v>Khóa néo N357</v>
          </cell>
          <cell r="D334" t="str">
            <v>cái</v>
          </cell>
          <cell r="E334" t="str">
            <v>KN</v>
          </cell>
          <cell r="F334">
            <v>50</v>
          </cell>
          <cell r="G334" t="str">
            <v>x</v>
          </cell>
          <cell r="H334" t="e">
            <v>#N/A</v>
          </cell>
          <cell r="I334" t="str">
            <v/>
          </cell>
        </row>
        <row r="335">
          <cell r="A335" t="str">
            <v>GNIU</v>
          </cell>
          <cell r="C335" t="str">
            <v>Giáp níu dừng dây bọc 185</v>
          </cell>
          <cell r="D335" t="str">
            <v>cái</v>
          </cell>
          <cell r="E335" t="str">
            <v>GN</v>
          </cell>
          <cell r="F335">
            <v>50</v>
          </cell>
          <cell r="G335" t="str">
            <v>x</v>
          </cell>
          <cell r="H335">
            <v>0</v>
          </cell>
          <cell r="I335" t="str">
            <v/>
          </cell>
        </row>
        <row r="336">
          <cell r="A336" t="str">
            <v>MANG</v>
          </cell>
          <cell r="C336" t="str">
            <v>Máng che dây chằng dày 1,6mm</v>
          </cell>
          <cell r="D336" t="str">
            <v>cái</v>
          </cell>
          <cell r="E336" t="str">
            <v>MA</v>
          </cell>
          <cell r="F336">
            <v>50</v>
          </cell>
          <cell r="G336" t="str">
            <v>x</v>
          </cell>
          <cell r="H336">
            <v>1</v>
          </cell>
          <cell r="I336">
            <v>185400</v>
          </cell>
        </row>
        <row r="337">
          <cell r="A337" t="str">
            <v>MND</v>
          </cell>
          <cell r="C337" t="str">
            <v>Mắt nối đơn</v>
          </cell>
          <cell r="D337" t="str">
            <v>cái</v>
          </cell>
          <cell r="E337" t="str">
            <v>MN</v>
          </cell>
          <cell r="F337">
            <v>50</v>
          </cell>
          <cell r="G337" t="str">
            <v>x</v>
          </cell>
          <cell r="H337">
            <v>0</v>
          </cell>
          <cell r="I337" t="str">
            <v/>
          </cell>
        </row>
        <row r="338">
          <cell r="A338" t="str">
            <v>MNTG</v>
          </cell>
          <cell r="C338" t="str">
            <v>Mắt nối t/ gian</v>
          </cell>
          <cell r="D338" t="str">
            <v>cái</v>
          </cell>
          <cell r="E338" t="str">
            <v>MN</v>
          </cell>
          <cell r="F338">
            <v>50</v>
          </cell>
          <cell r="G338" t="str">
            <v>x</v>
          </cell>
          <cell r="H338" t="e">
            <v>#N/A</v>
          </cell>
          <cell r="I338" t="str">
            <v/>
          </cell>
        </row>
        <row r="339">
          <cell r="A339" t="str">
            <v>MT</v>
          </cell>
          <cell r="C339" t="str">
            <v>Móc treo chữ U</v>
          </cell>
          <cell r="D339" t="str">
            <v>cái</v>
          </cell>
          <cell r="E339" t="str">
            <v>MT</v>
          </cell>
          <cell r="F339">
            <v>50</v>
          </cell>
          <cell r="G339" t="str">
            <v>x</v>
          </cell>
          <cell r="H339">
            <v>1</v>
          </cell>
          <cell r="I339">
            <v>4984800</v>
          </cell>
        </row>
        <row r="340">
          <cell r="A340" t="str">
            <v>MT61A</v>
          </cell>
          <cell r="C340" t="str">
            <v>Móc treo CK61A</v>
          </cell>
          <cell r="D340" t="str">
            <v>cái</v>
          </cell>
          <cell r="E340" t="str">
            <v>MT</v>
          </cell>
          <cell r="F340">
            <v>50</v>
          </cell>
          <cell r="G340" t="str">
            <v>x</v>
          </cell>
          <cell r="H340" t="e">
            <v>#N/A</v>
          </cell>
          <cell r="I340" t="str">
            <v/>
          </cell>
        </row>
        <row r="341">
          <cell r="A341" t="str">
            <v>VT</v>
          </cell>
          <cell r="C341" t="str">
            <v>Vòng treo đầu tròn</v>
          </cell>
          <cell r="D341" t="str">
            <v>cái</v>
          </cell>
          <cell r="E341" t="str">
            <v>VT</v>
          </cell>
          <cell r="F341">
            <v>50</v>
          </cell>
          <cell r="G341" t="str">
            <v>x</v>
          </cell>
          <cell r="H341">
            <v>0</v>
          </cell>
          <cell r="I341" t="str">
            <v/>
          </cell>
        </row>
        <row r="342">
          <cell r="A342" t="str">
            <v>ON240A</v>
          </cell>
          <cell r="C342" t="str">
            <v>Ống nối dây A-240</v>
          </cell>
          <cell r="D342" t="str">
            <v>cái</v>
          </cell>
          <cell r="E342" t="str">
            <v>ON</v>
          </cell>
          <cell r="F342">
            <v>50</v>
          </cell>
          <cell r="G342" t="str">
            <v>x</v>
          </cell>
          <cell r="H342" t="e">
            <v>#N/A</v>
          </cell>
          <cell r="I342" t="str">
            <v/>
          </cell>
        </row>
        <row r="343">
          <cell r="A343" t="str">
            <v>ON185A</v>
          </cell>
          <cell r="C343" t="str">
            <v>Ống nối dây A-185</v>
          </cell>
          <cell r="D343" t="str">
            <v>cái</v>
          </cell>
          <cell r="E343" t="str">
            <v>ON</v>
          </cell>
          <cell r="F343">
            <v>50</v>
          </cell>
          <cell r="G343" t="str">
            <v>x</v>
          </cell>
          <cell r="H343" t="e">
            <v>#N/A</v>
          </cell>
          <cell r="I343" t="str">
            <v/>
          </cell>
        </row>
        <row r="344">
          <cell r="A344" t="str">
            <v>ON120A</v>
          </cell>
          <cell r="C344" t="str">
            <v>Ống nối dây A-120</v>
          </cell>
          <cell r="D344" t="str">
            <v>cái</v>
          </cell>
          <cell r="E344" t="str">
            <v>ON</v>
          </cell>
          <cell r="F344">
            <v>50</v>
          </cell>
          <cell r="G344" t="str">
            <v>x</v>
          </cell>
          <cell r="H344" t="e">
            <v>#N/A</v>
          </cell>
          <cell r="I344" t="str">
            <v/>
          </cell>
        </row>
        <row r="345">
          <cell r="A345" t="str">
            <v>ON95A</v>
          </cell>
          <cell r="C345" t="str">
            <v>Ống nối dây A-95</v>
          </cell>
          <cell r="D345" t="str">
            <v>cái</v>
          </cell>
          <cell r="E345" t="str">
            <v>ON</v>
          </cell>
          <cell r="F345">
            <v>50</v>
          </cell>
          <cell r="G345" t="str">
            <v>x</v>
          </cell>
          <cell r="H345" t="e">
            <v>#N/A</v>
          </cell>
          <cell r="I345" t="str">
            <v/>
          </cell>
        </row>
        <row r="346">
          <cell r="A346" t="str">
            <v>ON70A</v>
          </cell>
          <cell r="C346" t="str">
            <v>Ống nối dây A-70</v>
          </cell>
          <cell r="D346" t="str">
            <v>cái</v>
          </cell>
          <cell r="E346" t="str">
            <v>ON</v>
          </cell>
          <cell r="F346">
            <v>50</v>
          </cell>
          <cell r="G346" t="str">
            <v>x</v>
          </cell>
          <cell r="H346" t="e">
            <v>#N/A</v>
          </cell>
          <cell r="I346" t="str">
            <v/>
          </cell>
        </row>
        <row r="347">
          <cell r="A347" t="str">
            <v>ON50A</v>
          </cell>
          <cell r="C347" t="str">
            <v>Ống nối dây A-50</v>
          </cell>
          <cell r="D347" t="str">
            <v>cái</v>
          </cell>
          <cell r="E347" t="str">
            <v>ON</v>
          </cell>
          <cell r="F347">
            <v>50</v>
          </cell>
          <cell r="G347" t="str">
            <v>x</v>
          </cell>
          <cell r="H347" t="e">
            <v>#N/A</v>
          </cell>
          <cell r="I347" t="str">
            <v/>
          </cell>
        </row>
        <row r="348">
          <cell r="A348" t="str">
            <v>ON35A</v>
          </cell>
          <cell r="C348" t="str">
            <v>Ống nối dây A-35</v>
          </cell>
          <cell r="D348" t="str">
            <v>cái</v>
          </cell>
          <cell r="E348" t="str">
            <v>ON</v>
          </cell>
          <cell r="F348">
            <v>50</v>
          </cell>
          <cell r="G348" t="str">
            <v>x</v>
          </cell>
          <cell r="H348" t="e">
            <v>#N/A</v>
          </cell>
          <cell r="I348" t="str">
            <v/>
          </cell>
        </row>
        <row r="349">
          <cell r="A349" t="str">
            <v>ON35</v>
          </cell>
          <cell r="C349" t="str">
            <v>Ống nối dây cỡ 35mm2</v>
          </cell>
          <cell r="D349" t="str">
            <v>cái</v>
          </cell>
          <cell r="E349" t="str">
            <v>ON</v>
          </cell>
          <cell r="F349">
            <v>50</v>
          </cell>
          <cell r="G349" t="str">
            <v>x</v>
          </cell>
          <cell r="H349" t="e">
            <v>#N/A</v>
          </cell>
          <cell r="I349" t="str">
            <v/>
          </cell>
        </row>
        <row r="350">
          <cell r="A350" t="str">
            <v>ON50</v>
          </cell>
          <cell r="C350" t="str">
            <v>Ống nối dây cỡ 50mm2</v>
          </cell>
          <cell r="D350" t="str">
            <v>cái</v>
          </cell>
          <cell r="E350" t="str">
            <v>ON</v>
          </cell>
          <cell r="F350">
            <v>50</v>
          </cell>
          <cell r="G350" t="str">
            <v>x</v>
          </cell>
          <cell r="H350">
            <v>0</v>
          </cell>
          <cell r="I350">
            <v>336000</v>
          </cell>
        </row>
        <row r="351">
          <cell r="A351" t="str">
            <v>ON70</v>
          </cell>
          <cell r="C351" t="str">
            <v>Ống nối dây cỡ 70mm2</v>
          </cell>
          <cell r="D351" t="str">
            <v>cái</v>
          </cell>
          <cell r="E351" t="str">
            <v>ON</v>
          </cell>
          <cell r="F351">
            <v>50</v>
          </cell>
          <cell r="G351" t="str">
            <v>x</v>
          </cell>
          <cell r="H351">
            <v>0</v>
          </cell>
          <cell r="I351" t="str">
            <v/>
          </cell>
        </row>
        <row r="352">
          <cell r="A352" t="str">
            <v>ON95</v>
          </cell>
          <cell r="C352" t="str">
            <v>Ống nối dây cỡ 95mm2</v>
          </cell>
          <cell r="D352" t="str">
            <v>cái</v>
          </cell>
          <cell r="E352" t="str">
            <v>ON</v>
          </cell>
          <cell r="F352">
            <v>50</v>
          </cell>
          <cell r="G352" t="str">
            <v>x</v>
          </cell>
          <cell r="H352">
            <v>0</v>
          </cell>
          <cell r="I352" t="str">
            <v/>
          </cell>
        </row>
        <row r="353">
          <cell r="A353" t="str">
            <v>ON120</v>
          </cell>
          <cell r="C353" t="str">
            <v>Ống nối dây cỡ 120mm2</v>
          </cell>
          <cell r="D353" t="str">
            <v>cái</v>
          </cell>
          <cell r="E353" t="str">
            <v>ON</v>
          </cell>
          <cell r="F353">
            <v>50</v>
          </cell>
          <cell r="G353" t="str">
            <v>x</v>
          </cell>
          <cell r="H353">
            <v>0</v>
          </cell>
          <cell r="I353">
            <v>326500</v>
          </cell>
        </row>
        <row r="354">
          <cell r="A354" t="str">
            <v>ON150</v>
          </cell>
          <cell r="C354" t="str">
            <v>Ống nối dây cỡ 150mm2</v>
          </cell>
          <cell r="D354" t="str">
            <v>cái</v>
          </cell>
          <cell r="E354" t="str">
            <v>ON</v>
          </cell>
          <cell r="F354">
            <v>50</v>
          </cell>
          <cell r="G354" t="str">
            <v>x</v>
          </cell>
          <cell r="H354">
            <v>0</v>
          </cell>
          <cell r="I354" t="str">
            <v/>
          </cell>
        </row>
        <row r="355">
          <cell r="A355" t="str">
            <v>ON185</v>
          </cell>
          <cell r="C355" t="str">
            <v>Ống nối dây cỡ 185mm2</v>
          </cell>
          <cell r="D355" t="str">
            <v>cái</v>
          </cell>
          <cell r="E355" t="str">
            <v>ON</v>
          </cell>
          <cell r="F355">
            <v>50</v>
          </cell>
          <cell r="G355" t="str">
            <v>x</v>
          </cell>
          <cell r="H355">
            <v>0</v>
          </cell>
          <cell r="I355">
            <v>1809600</v>
          </cell>
        </row>
        <row r="356">
          <cell r="A356" t="str">
            <v>ON240</v>
          </cell>
          <cell r="C356" t="str">
            <v>Ống nối dây cỡ 240mm2</v>
          </cell>
          <cell r="D356" t="str">
            <v>cái</v>
          </cell>
          <cell r="E356" t="str">
            <v>ON</v>
          </cell>
          <cell r="F356">
            <v>50</v>
          </cell>
          <cell r="G356" t="str">
            <v>x</v>
          </cell>
          <cell r="H356">
            <v>0</v>
          </cell>
          <cell r="I356" t="str">
            <v/>
          </cell>
        </row>
        <row r="357">
          <cell r="A357" t="str">
            <v>ON50B</v>
          </cell>
          <cell r="C357" t="str">
            <v>Ống nối dây chịu sức căng cỡ 50mm2</v>
          </cell>
          <cell r="D357" t="str">
            <v>cái</v>
          </cell>
          <cell r="E357" t="str">
            <v>ON</v>
          </cell>
          <cell r="F357">
            <v>50</v>
          </cell>
          <cell r="G357" t="str">
            <v>x</v>
          </cell>
          <cell r="H357" t="e">
            <v>#N/A</v>
          </cell>
          <cell r="I357" t="str">
            <v/>
          </cell>
        </row>
        <row r="358">
          <cell r="A358" t="str">
            <v>PU</v>
          </cell>
          <cell r="C358" t="str">
            <v>Puli</v>
          </cell>
          <cell r="D358" t="str">
            <v>cái</v>
          </cell>
          <cell r="E358" t="str">
            <v>PU</v>
          </cell>
          <cell r="F358">
            <v>50</v>
          </cell>
          <cell r="G358" t="str">
            <v>x</v>
          </cell>
          <cell r="H358" t="e">
            <v>#N/A</v>
          </cell>
          <cell r="I358" t="str">
            <v/>
          </cell>
        </row>
        <row r="359">
          <cell r="A359" t="str">
            <v>R1</v>
          </cell>
          <cell r="C359" t="str">
            <v>Uclevis</v>
          </cell>
          <cell r="D359" t="str">
            <v>bộ</v>
          </cell>
          <cell r="E359" t="str">
            <v>R1</v>
          </cell>
          <cell r="F359">
            <v>50</v>
          </cell>
          <cell r="G359" t="str">
            <v>x</v>
          </cell>
          <cell r="H359">
            <v>0</v>
          </cell>
          <cell r="I359">
            <v>2640600</v>
          </cell>
        </row>
        <row r="360">
          <cell r="A360" t="str">
            <v>R2</v>
          </cell>
          <cell r="C360" t="str">
            <v>Rack 2 sứ + sứ ống chỉ</v>
          </cell>
          <cell r="D360" t="str">
            <v>bộ</v>
          </cell>
          <cell r="E360" t="str">
            <v>R2</v>
          </cell>
          <cell r="F360">
            <v>50</v>
          </cell>
          <cell r="G360" t="str">
            <v>x</v>
          </cell>
          <cell r="H360">
            <v>0</v>
          </cell>
          <cell r="I360" t="str">
            <v/>
          </cell>
        </row>
        <row r="361">
          <cell r="A361" t="str">
            <v>R3</v>
          </cell>
          <cell r="C361" t="str">
            <v>Rack 3 sứ + sứ ống chỉ</v>
          </cell>
          <cell r="D361" t="str">
            <v>bộ</v>
          </cell>
          <cell r="E361" t="str">
            <v>R3</v>
          </cell>
          <cell r="F361">
            <v>50</v>
          </cell>
          <cell r="G361" t="str">
            <v>x</v>
          </cell>
          <cell r="H361">
            <v>0</v>
          </cell>
          <cell r="I361" t="str">
            <v/>
          </cell>
        </row>
        <row r="362">
          <cell r="A362" t="str">
            <v>R4</v>
          </cell>
          <cell r="C362" t="str">
            <v>Rack 4</v>
          </cell>
          <cell r="D362" t="str">
            <v>cái</v>
          </cell>
          <cell r="E362" t="str">
            <v>R4</v>
          </cell>
          <cell r="F362">
            <v>50</v>
          </cell>
          <cell r="G362" t="str">
            <v>x</v>
          </cell>
          <cell r="H362">
            <v>0</v>
          </cell>
          <cell r="I362" t="str">
            <v/>
          </cell>
        </row>
        <row r="363">
          <cell r="A363" t="str">
            <v>R4S</v>
          </cell>
          <cell r="C363" t="str">
            <v>Rack 4 sứ + sứ ống chỉ</v>
          </cell>
          <cell r="D363" t="str">
            <v>bộ</v>
          </cell>
          <cell r="E363" t="str">
            <v>R4</v>
          </cell>
          <cell r="F363">
            <v>50</v>
          </cell>
          <cell r="G363" t="str">
            <v>x</v>
          </cell>
          <cell r="H363">
            <v>0</v>
          </cell>
          <cell r="I363" t="str">
            <v/>
          </cell>
        </row>
        <row r="364">
          <cell r="A364" t="str">
            <v>SD</v>
          </cell>
          <cell r="C364" t="str">
            <v>Sứ đứng 24KV</v>
          </cell>
          <cell r="D364" t="str">
            <v>cái</v>
          </cell>
          <cell r="E364" t="str">
            <v>SD</v>
          </cell>
          <cell r="F364">
            <v>6</v>
          </cell>
          <cell r="G364" t="str">
            <v>x</v>
          </cell>
          <cell r="H364">
            <v>0</v>
          </cell>
          <cell r="I364">
            <v>0</v>
          </cell>
        </row>
        <row r="365">
          <cell r="A365" t="str">
            <v>SD35</v>
          </cell>
          <cell r="C365" t="str">
            <v>Sứ đứng 35KV + ty</v>
          </cell>
          <cell r="D365" t="str">
            <v>bộ</v>
          </cell>
          <cell r="E365" t="str">
            <v>SD</v>
          </cell>
          <cell r="F365">
            <v>6</v>
          </cell>
          <cell r="G365" t="str">
            <v>x</v>
          </cell>
          <cell r="H365" t="e">
            <v>#N/A</v>
          </cell>
          <cell r="I365" t="str">
            <v/>
          </cell>
        </row>
        <row r="366">
          <cell r="A366" t="str">
            <v>SDI35</v>
          </cell>
          <cell r="C366" t="str">
            <v>Sứ đứng 35KV + ty sứ đỉnh</v>
          </cell>
          <cell r="D366" t="str">
            <v>bộ</v>
          </cell>
          <cell r="E366" t="str">
            <v>SD</v>
          </cell>
          <cell r="F366">
            <v>6</v>
          </cell>
          <cell r="G366" t="str">
            <v>x</v>
          </cell>
          <cell r="H366" t="e">
            <v>#N/A</v>
          </cell>
          <cell r="I366" t="str">
            <v/>
          </cell>
        </row>
        <row r="367">
          <cell r="A367" t="str">
            <v>SDCM</v>
          </cell>
          <cell r="C367" t="str">
            <v>Sứ đứng 24KV chống nhiễm mặn</v>
          </cell>
          <cell r="D367" t="str">
            <v>cái</v>
          </cell>
          <cell r="E367" t="str">
            <v>SD</v>
          </cell>
          <cell r="F367">
            <v>6</v>
          </cell>
          <cell r="G367" t="str">
            <v>x</v>
          </cell>
          <cell r="H367" t="e">
            <v>#N/A</v>
          </cell>
          <cell r="I367" t="str">
            <v/>
          </cell>
        </row>
        <row r="368">
          <cell r="A368" t="str">
            <v>SN</v>
          </cell>
          <cell r="C368" t="str">
            <v>Sứ chằng</v>
          </cell>
          <cell r="D368" t="str">
            <v>cái</v>
          </cell>
          <cell r="E368" t="str">
            <v>SN</v>
          </cell>
          <cell r="F368">
            <v>50</v>
          </cell>
          <cell r="G368" t="str">
            <v>x</v>
          </cell>
          <cell r="H368">
            <v>1</v>
          </cell>
          <cell r="I368">
            <v>0</v>
          </cell>
        </row>
        <row r="369">
          <cell r="A369" t="str">
            <v>SOC</v>
          </cell>
          <cell r="C369" t="str">
            <v>Sứ ống chỉ</v>
          </cell>
          <cell r="D369" t="str">
            <v>cái</v>
          </cell>
          <cell r="E369" t="str">
            <v>SO</v>
          </cell>
          <cell r="F369">
            <v>50</v>
          </cell>
          <cell r="G369" t="str">
            <v>x</v>
          </cell>
          <cell r="H369">
            <v>0</v>
          </cell>
          <cell r="I369">
            <v>0</v>
          </cell>
        </row>
        <row r="370">
          <cell r="A370" t="str">
            <v>ST</v>
          </cell>
          <cell r="C370" t="str">
            <v>Sứ treo loại 70kN</v>
          </cell>
          <cell r="D370" t="str">
            <v>bát</v>
          </cell>
          <cell r="E370" t="str">
            <v>ST</v>
          </cell>
          <cell r="F370">
            <v>50</v>
          </cell>
          <cell r="G370" t="str">
            <v>x</v>
          </cell>
          <cell r="H370">
            <v>0</v>
          </cell>
          <cell r="I370" t="str">
            <v/>
          </cell>
        </row>
        <row r="371">
          <cell r="A371" t="str">
            <v>ST120</v>
          </cell>
          <cell r="C371" t="str">
            <v>Sứ treo loại 120kN</v>
          </cell>
          <cell r="D371" t="str">
            <v>bát</v>
          </cell>
          <cell r="E371" t="str">
            <v>ST</v>
          </cell>
          <cell r="F371">
            <v>50</v>
          </cell>
          <cell r="G371" t="str">
            <v>x</v>
          </cell>
          <cell r="H371" t="e">
            <v>#N/A</v>
          </cell>
          <cell r="I371" t="str">
            <v/>
          </cell>
        </row>
        <row r="372">
          <cell r="A372" t="str">
            <v>STply</v>
          </cell>
          <cell r="C372" t="str">
            <v>Sứ treo polymer</v>
          </cell>
          <cell r="D372" t="str">
            <v>chuỗi</v>
          </cell>
          <cell r="E372" t="str">
            <v>ST</v>
          </cell>
          <cell r="F372">
            <v>7</v>
          </cell>
          <cell r="G372" t="str">
            <v>x</v>
          </cell>
          <cell r="H372">
            <v>0</v>
          </cell>
          <cell r="I372">
            <v>0</v>
          </cell>
        </row>
        <row r="373">
          <cell r="A373" t="str">
            <v>Stply-HT</v>
          </cell>
          <cell r="C373" t="str">
            <v>Sứ polymer cách điện hạ thế thanh cái tủ</v>
          </cell>
          <cell r="D373" t="str">
            <v>cái</v>
          </cell>
          <cell r="E373" t="str">
            <v>St</v>
          </cell>
          <cell r="F373">
            <v>50</v>
          </cell>
          <cell r="G373" t="str">
            <v>x</v>
          </cell>
          <cell r="H373" t="e">
            <v>#N/A</v>
          </cell>
          <cell r="I373" t="str">
            <v/>
          </cell>
        </row>
        <row r="374">
          <cell r="A374" t="str">
            <v>S40</v>
          </cell>
          <cell r="C374" t="str">
            <v>Sắt dẹt 40 x 4</v>
          </cell>
          <cell r="D374" t="str">
            <v>kg</v>
          </cell>
          <cell r="E374" t="str">
            <v>S4</v>
          </cell>
          <cell r="F374">
            <v>50</v>
          </cell>
          <cell r="G374" t="str">
            <v>x</v>
          </cell>
          <cell r="H374" t="e">
            <v>#N/A</v>
          </cell>
          <cell r="I374" t="str">
            <v/>
          </cell>
        </row>
        <row r="375">
          <cell r="A375" t="str">
            <v>S50</v>
          </cell>
          <cell r="C375" t="str">
            <v>Sắt dẹt 50 x 5</v>
          </cell>
          <cell r="D375" t="str">
            <v>kg</v>
          </cell>
          <cell r="E375" t="str">
            <v>S5</v>
          </cell>
          <cell r="F375">
            <v>50</v>
          </cell>
          <cell r="G375" t="str">
            <v>x</v>
          </cell>
          <cell r="H375">
            <v>0.78520000000000001</v>
          </cell>
          <cell r="I375" t="str">
            <v/>
          </cell>
        </row>
        <row r="376">
          <cell r="A376" t="str">
            <v>S60</v>
          </cell>
          <cell r="C376" t="str">
            <v>Sắt dẹt 60 x 6</v>
          </cell>
          <cell r="D376" t="str">
            <v>kg</v>
          </cell>
          <cell r="E376" t="str">
            <v>S6</v>
          </cell>
          <cell r="F376">
            <v>50</v>
          </cell>
          <cell r="G376" t="str">
            <v>x</v>
          </cell>
          <cell r="H376">
            <v>10.39968</v>
          </cell>
          <cell r="I376" t="str">
            <v/>
          </cell>
        </row>
        <row r="377">
          <cell r="A377" t="str">
            <v>S70</v>
          </cell>
          <cell r="C377" t="str">
            <v>Sắt dẹt 70 x 7</v>
          </cell>
          <cell r="D377" t="str">
            <v>kg</v>
          </cell>
          <cell r="E377" t="str">
            <v>S7</v>
          </cell>
          <cell r="F377">
            <v>50</v>
          </cell>
          <cell r="G377" t="str">
            <v>x</v>
          </cell>
          <cell r="H377" t="e">
            <v>#N/A</v>
          </cell>
          <cell r="I377" t="str">
            <v/>
          </cell>
        </row>
        <row r="378">
          <cell r="A378" t="str">
            <v>S806</v>
          </cell>
          <cell r="C378" t="str">
            <v>Sắt dẹt 80 x 6</v>
          </cell>
          <cell r="D378" t="str">
            <v>kg</v>
          </cell>
          <cell r="E378" t="str">
            <v>S8</v>
          </cell>
          <cell r="F378">
            <v>50</v>
          </cell>
          <cell r="G378" t="str">
            <v>x</v>
          </cell>
          <cell r="H378" t="e">
            <v>#N/A</v>
          </cell>
          <cell r="I378" t="str">
            <v/>
          </cell>
        </row>
        <row r="379">
          <cell r="A379" t="str">
            <v>S80</v>
          </cell>
          <cell r="C379" t="str">
            <v>Sắt dẹt 80 x 8</v>
          </cell>
          <cell r="D379" t="str">
            <v>kg</v>
          </cell>
          <cell r="E379" t="str">
            <v>S8</v>
          </cell>
          <cell r="F379">
            <v>50</v>
          </cell>
          <cell r="G379" t="str">
            <v>x</v>
          </cell>
          <cell r="H379" t="e">
            <v>#N/A</v>
          </cell>
          <cell r="I379" t="str">
            <v/>
          </cell>
        </row>
        <row r="380">
          <cell r="A380" t="str">
            <v>S1008</v>
          </cell>
          <cell r="C380" t="str">
            <v>Sắt dẹt 100 x 8</v>
          </cell>
          <cell r="D380" t="str">
            <v>kg</v>
          </cell>
          <cell r="E380" t="str">
            <v>S1</v>
          </cell>
          <cell r="F380">
            <v>50</v>
          </cell>
          <cell r="G380" t="str">
            <v>x</v>
          </cell>
          <cell r="H380" t="e">
            <v>#N/A</v>
          </cell>
          <cell r="I380" t="str">
            <v/>
          </cell>
        </row>
        <row r="381">
          <cell r="A381" t="str">
            <v>SL32</v>
          </cell>
          <cell r="C381" t="str">
            <v>Sắt góc L32 x 32 x 3</v>
          </cell>
          <cell r="D381" t="str">
            <v>kg</v>
          </cell>
          <cell r="E381" t="str">
            <v>SL</v>
          </cell>
          <cell r="F381">
            <v>50</v>
          </cell>
          <cell r="G381" t="str">
            <v>x</v>
          </cell>
          <cell r="H381" t="e">
            <v>#N/A</v>
          </cell>
          <cell r="I381" t="str">
            <v/>
          </cell>
        </row>
        <row r="382">
          <cell r="A382" t="str">
            <v>SL40</v>
          </cell>
          <cell r="C382" t="str">
            <v>Sắt góc L40 x40 x4</v>
          </cell>
          <cell r="D382" t="str">
            <v>kg</v>
          </cell>
          <cell r="E382" t="str">
            <v>SL</v>
          </cell>
          <cell r="F382">
            <v>50</v>
          </cell>
          <cell r="G382" t="str">
            <v>x</v>
          </cell>
          <cell r="H382" t="e">
            <v>#N/A</v>
          </cell>
          <cell r="I382" t="str">
            <v/>
          </cell>
        </row>
        <row r="383">
          <cell r="A383" t="str">
            <v>SL45</v>
          </cell>
          <cell r="C383" t="str">
            <v>Sắt góc L45 x45 x 4</v>
          </cell>
          <cell r="D383" t="str">
            <v>kg</v>
          </cell>
          <cell r="E383" t="str">
            <v>SL</v>
          </cell>
          <cell r="F383">
            <v>50</v>
          </cell>
          <cell r="G383" t="str">
            <v>x</v>
          </cell>
          <cell r="H383">
            <v>26.3</v>
          </cell>
          <cell r="I383" t="str">
            <v/>
          </cell>
        </row>
        <row r="384">
          <cell r="A384" t="str">
            <v>SL50</v>
          </cell>
          <cell r="C384" t="str">
            <v>Sắt góc L50 x50 x5</v>
          </cell>
          <cell r="D384" t="str">
            <v>kg</v>
          </cell>
          <cell r="E384" t="str">
            <v>SL</v>
          </cell>
          <cell r="F384">
            <v>50</v>
          </cell>
          <cell r="G384" t="str">
            <v>x</v>
          </cell>
          <cell r="H384">
            <v>6.1074000000000002</v>
          </cell>
          <cell r="I384" t="str">
            <v/>
          </cell>
        </row>
        <row r="385">
          <cell r="A385" t="str">
            <v>SL70</v>
          </cell>
          <cell r="C385" t="str">
            <v>Sắt góc L70 x70 x7</v>
          </cell>
          <cell r="D385" t="str">
            <v>kg</v>
          </cell>
          <cell r="E385" t="str">
            <v>SL</v>
          </cell>
          <cell r="F385">
            <v>50</v>
          </cell>
          <cell r="G385" t="str">
            <v>x</v>
          </cell>
          <cell r="H385" t="e">
            <v>#N/A</v>
          </cell>
          <cell r="I385" t="str">
            <v/>
          </cell>
        </row>
        <row r="386">
          <cell r="A386" t="str">
            <v>SL75</v>
          </cell>
          <cell r="C386" t="str">
            <v>Sắt góc L75 x75 x8</v>
          </cell>
          <cell r="D386" t="str">
            <v>kg</v>
          </cell>
          <cell r="E386" t="str">
            <v>SL</v>
          </cell>
          <cell r="F386">
            <v>50</v>
          </cell>
          <cell r="G386" t="str">
            <v>x</v>
          </cell>
          <cell r="H386">
            <v>16.236000000000001</v>
          </cell>
          <cell r="I386" t="str">
            <v/>
          </cell>
        </row>
        <row r="387">
          <cell r="A387" t="str">
            <v>SO6</v>
          </cell>
          <cell r="C387" t="str">
            <v>Sắt   Ø6</v>
          </cell>
          <cell r="D387" t="str">
            <v>kg</v>
          </cell>
          <cell r="E387" t="str">
            <v>SO</v>
          </cell>
          <cell r="F387">
            <v>50</v>
          </cell>
          <cell r="G387" t="str">
            <v>x</v>
          </cell>
          <cell r="H387">
            <v>193.05</v>
          </cell>
          <cell r="I387" t="str">
            <v/>
          </cell>
        </row>
        <row r="388">
          <cell r="A388" t="str">
            <v>SO8</v>
          </cell>
          <cell r="C388" t="str">
            <v>Sắt   Ø8</v>
          </cell>
          <cell r="D388" t="str">
            <v>kg</v>
          </cell>
          <cell r="E388" t="str">
            <v>SO</v>
          </cell>
          <cell r="F388">
            <v>50</v>
          </cell>
          <cell r="G388" t="str">
            <v>x</v>
          </cell>
          <cell r="H388">
            <v>0</v>
          </cell>
          <cell r="I388" t="str">
            <v/>
          </cell>
        </row>
        <row r="389">
          <cell r="A389" t="str">
            <v>SO10</v>
          </cell>
          <cell r="C389" t="str">
            <v>Sắt   Ø10</v>
          </cell>
          <cell r="D389" t="str">
            <v>kg</v>
          </cell>
          <cell r="E389" t="str">
            <v>SO</v>
          </cell>
          <cell r="F389">
            <v>50</v>
          </cell>
          <cell r="G389" t="str">
            <v>x</v>
          </cell>
          <cell r="H389">
            <v>0</v>
          </cell>
          <cell r="I389" t="str">
            <v/>
          </cell>
        </row>
        <row r="390">
          <cell r="A390" t="str">
            <v>SO12</v>
          </cell>
          <cell r="C390" t="str">
            <v>Sắt   Ø12</v>
          </cell>
          <cell r="D390" t="str">
            <v>kg</v>
          </cell>
          <cell r="E390" t="str">
            <v>SO</v>
          </cell>
          <cell r="F390">
            <v>50</v>
          </cell>
          <cell r="G390" t="str">
            <v>x</v>
          </cell>
          <cell r="H390">
            <v>0</v>
          </cell>
          <cell r="I390" t="str">
            <v/>
          </cell>
        </row>
        <row r="391">
          <cell r="A391" t="str">
            <v>SO16</v>
          </cell>
          <cell r="C391" t="str">
            <v>Sắt   Ø16</v>
          </cell>
          <cell r="D391" t="str">
            <v>kg</v>
          </cell>
          <cell r="E391" t="str">
            <v>SO</v>
          </cell>
          <cell r="F391">
            <v>50</v>
          </cell>
          <cell r="G391" t="str">
            <v>x</v>
          </cell>
          <cell r="H391">
            <v>53.24</v>
          </cell>
          <cell r="I391" t="str">
            <v/>
          </cell>
        </row>
        <row r="392">
          <cell r="A392" t="str">
            <v>SO24</v>
          </cell>
          <cell r="C392" t="str">
            <v>Sắt   Ø24</v>
          </cell>
          <cell r="D392" t="str">
            <v>kg</v>
          </cell>
          <cell r="E392" t="str">
            <v>SO</v>
          </cell>
          <cell r="F392">
            <v>50</v>
          </cell>
          <cell r="G392" t="str">
            <v>x</v>
          </cell>
          <cell r="H392" t="e">
            <v>#N/A</v>
          </cell>
          <cell r="I392" t="str">
            <v/>
          </cell>
        </row>
        <row r="393">
          <cell r="A393" t="str">
            <v>EKE300</v>
          </cell>
          <cell r="C393" t="str">
            <v>Ê KE 5x300x300\Zn</v>
          </cell>
          <cell r="D393" t="str">
            <v>kg</v>
          </cell>
          <cell r="E393" t="str">
            <v>EK</v>
          </cell>
          <cell r="F393">
            <v>50</v>
          </cell>
          <cell r="G393" t="str">
            <v>x</v>
          </cell>
          <cell r="H393">
            <v>3.5</v>
          </cell>
          <cell r="I393" t="str">
            <v/>
          </cell>
        </row>
        <row r="394">
          <cell r="A394" t="str">
            <v>thept6</v>
          </cell>
          <cell r="C394" t="str">
            <v>Thép tấm 6mm</v>
          </cell>
          <cell r="D394" t="str">
            <v>kg</v>
          </cell>
          <cell r="E394" t="str">
            <v>th</v>
          </cell>
          <cell r="F394">
            <v>50</v>
          </cell>
          <cell r="G394" t="str">
            <v>x</v>
          </cell>
          <cell r="H394">
            <v>2.92</v>
          </cell>
          <cell r="I394" t="str">
            <v/>
          </cell>
        </row>
        <row r="395">
          <cell r="A395" t="str">
            <v>thept5</v>
          </cell>
          <cell r="C395" t="str">
            <v>Thép tấm 5mm</v>
          </cell>
          <cell r="D395" t="str">
            <v>kg</v>
          </cell>
          <cell r="E395" t="str">
            <v>th</v>
          </cell>
          <cell r="F395">
            <v>50</v>
          </cell>
          <cell r="G395" t="str">
            <v>x</v>
          </cell>
          <cell r="H395" t="e">
            <v>#N/A</v>
          </cell>
          <cell r="I395" t="str">
            <v/>
          </cell>
        </row>
        <row r="396">
          <cell r="A396" t="str">
            <v>thept4</v>
          </cell>
          <cell r="C396" t="str">
            <v>Thép tấm 4mm</v>
          </cell>
          <cell r="D396" t="str">
            <v>kg</v>
          </cell>
          <cell r="E396" t="str">
            <v>th</v>
          </cell>
          <cell r="F396">
            <v>50</v>
          </cell>
          <cell r="G396" t="str">
            <v>x</v>
          </cell>
          <cell r="H396">
            <v>3.14</v>
          </cell>
          <cell r="I396" t="str">
            <v/>
          </cell>
        </row>
        <row r="397">
          <cell r="A397" t="str">
            <v>thept2</v>
          </cell>
          <cell r="C397" t="str">
            <v>Thép tấm 2mm</v>
          </cell>
          <cell r="D397" t="str">
            <v>kg</v>
          </cell>
          <cell r="E397" t="str">
            <v>th</v>
          </cell>
          <cell r="F397">
            <v>50</v>
          </cell>
          <cell r="G397" t="str">
            <v>x</v>
          </cell>
          <cell r="H397">
            <v>45.22</v>
          </cell>
          <cell r="I397" t="str">
            <v/>
          </cell>
        </row>
        <row r="398">
          <cell r="A398" t="str">
            <v>CL</v>
          </cell>
          <cell r="C398" t="str">
            <v>Bộ chống chằng hẹp Ø60/50x1500+2BL12x40+BL16x250/80</v>
          </cell>
          <cell r="D398" t="str">
            <v>bộ</v>
          </cell>
          <cell r="E398" t="str">
            <v>CL</v>
          </cell>
          <cell r="F398">
            <v>50</v>
          </cell>
          <cell r="G398" t="str">
            <v>x</v>
          </cell>
          <cell r="H398">
            <v>1</v>
          </cell>
          <cell r="I398">
            <v>1189200</v>
          </cell>
        </row>
        <row r="399">
          <cell r="A399" t="str">
            <v>CLHT</v>
          </cell>
          <cell r="C399" t="str">
            <v>Bộ chống chằng hẹp Ø60/50x1200+2BL12x40+BL16x200/50</v>
          </cell>
          <cell r="D399" t="str">
            <v>bộ</v>
          </cell>
          <cell r="E399" t="str">
            <v>CL</v>
          </cell>
          <cell r="F399">
            <v>50</v>
          </cell>
          <cell r="G399" t="str">
            <v>x</v>
          </cell>
          <cell r="H399">
            <v>1</v>
          </cell>
          <cell r="I399" t="str">
            <v/>
          </cell>
        </row>
        <row r="400">
          <cell r="A400" t="str">
            <v>TN1618</v>
          </cell>
          <cell r="C400" t="str">
            <v>Ty neo Ø16x1800</v>
          </cell>
          <cell r="D400" t="str">
            <v>cái</v>
          </cell>
          <cell r="E400" t="str">
            <v>TN</v>
          </cell>
          <cell r="F400">
            <v>50</v>
          </cell>
          <cell r="G400" t="str">
            <v>x</v>
          </cell>
          <cell r="H400">
            <v>1</v>
          </cell>
          <cell r="I400" t="str">
            <v/>
          </cell>
        </row>
        <row r="401">
          <cell r="A401" t="str">
            <v>TN1624</v>
          </cell>
          <cell r="C401" t="str">
            <v>Ty neo Ø16x2400</v>
          </cell>
          <cell r="D401" t="str">
            <v>cái</v>
          </cell>
          <cell r="E401" t="str">
            <v>TN</v>
          </cell>
          <cell r="F401">
            <v>50</v>
          </cell>
          <cell r="G401" t="str">
            <v>x</v>
          </cell>
          <cell r="H401" t="e">
            <v>#N/A</v>
          </cell>
          <cell r="I401" t="str">
            <v/>
          </cell>
        </row>
        <row r="402">
          <cell r="A402" t="str">
            <v>TN1824</v>
          </cell>
          <cell r="C402" t="str">
            <v>Ty neo Ø18x2400</v>
          </cell>
          <cell r="D402" t="str">
            <v>cái</v>
          </cell>
          <cell r="E402" t="str">
            <v>TN</v>
          </cell>
          <cell r="F402">
            <v>50</v>
          </cell>
          <cell r="G402" t="str">
            <v>x</v>
          </cell>
          <cell r="H402" t="e">
            <v>#N/A</v>
          </cell>
          <cell r="I402">
            <v>396400</v>
          </cell>
        </row>
        <row r="403">
          <cell r="A403" t="str">
            <v>TN2224</v>
          </cell>
          <cell r="C403" t="str">
            <v>Ty neo Ø22x2400</v>
          </cell>
          <cell r="D403" t="str">
            <v>cái</v>
          </cell>
          <cell r="E403" t="str">
            <v>TN</v>
          </cell>
          <cell r="F403">
            <v>50</v>
          </cell>
          <cell r="G403" t="str">
            <v>x</v>
          </cell>
          <cell r="H403">
            <v>1</v>
          </cell>
          <cell r="I403" t="str">
            <v/>
          </cell>
        </row>
        <row r="404">
          <cell r="A404" t="str">
            <v>TN30</v>
          </cell>
          <cell r="C404" t="str">
            <v>Ty neo Ø22x3000</v>
          </cell>
          <cell r="D404" t="str">
            <v>cái</v>
          </cell>
          <cell r="E404" t="str">
            <v>TN</v>
          </cell>
          <cell r="F404">
            <v>50</v>
          </cell>
          <cell r="G404" t="str">
            <v>x</v>
          </cell>
          <cell r="H404">
            <v>1</v>
          </cell>
          <cell r="I404" t="str">
            <v/>
          </cell>
        </row>
        <row r="405">
          <cell r="A405" t="str">
            <v>TN37</v>
          </cell>
          <cell r="C405" t="str">
            <v>Ty neo Ø22x3700</v>
          </cell>
          <cell r="D405" t="str">
            <v>cái</v>
          </cell>
          <cell r="E405" t="str">
            <v>TN</v>
          </cell>
          <cell r="F405">
            <v>50</v>
          </cell>
          <cell r="G405" t="str">
            <v>x</v>
          </cell>
          <cell r="H405">
            <v>1</v>
          </cell>
          <cell r="I405" t="str">
            <v/>
          </cell>
        </row>
        <row r="406">
          <cell r="A406" t="str">
            <v>NX</v>
          </cell>
          <cell r="B406" t="str">
            <v>04.4001</v>
          </cell>
          <cell r="C406" t="str">
            <v>Neo xòe 8 hướng (dày 3,2mm)</v>
          </cell>
          <cell r="D406" t="str">
            <v>cái</v>
          </cell>
          <cell r="E406" t="str">
            <v>NX</v>
          </cell>
          <cell r="F406">
            <v>50</v>
          </cell>
          <cell r="G406" t="str">
            <v>x</v>
          </cell>
          <cell r="H406">
            <v>1</v>
          </cell>
          <cell r="I406">
            <v>235600</v>
          </cell>
        </row>
        <row r="407">
          <cell r="A407" t="str">
            <v>CD142</v>
          </cell>
          <cell r="B407" t="str">
            <v>06.3231</v>
          </cell>
          <cell r="C407" t="str">
            <v>Cổ dê CD.X-142</v>
          </cell>
          <cell r="D407" t="str">
            <v>bộ</v>
          </cell>
          <cell r="E407" t="str">
            <v>CD</v>
          </cell>
          <cell r="F407">
            <v>50</v>
          </cell>
          <cell r="G407" t="str">
            <v>x</v>
          </cell>
          <cell r="H407" t="e">
            <v>#N/A</v>
          </cell>
          <cell r="I407" t="str">
            <v/>
          </cell>
        </row>
        <row r="408">
          <cell r="A408" t="str">
            <v>CD142a</v>
          </cell>
          <cell r="B408" t="str">
            <v>06.3231</v>
          </cell>
          <cell r="C408" t="str">
            <v>Cổ dê CD.X-142A</v>
          </cell>
          <cell r="D408" t="str">
            <v>bộ</v>
          </cell>
          <cell r="E408" t="str">
            <v>CD</v>
          </cell>
          <cell r="F408">
            <v>50</v>
          </cell>
          <cell r="G408" t="str">
            <v>x</v>
          </cell>
          <cell r="H408" t="e">
            <v>#N/A</v>
          </cell>
          <cell r="I408" t="str">
            <v/>
          </cell>
        </row>
        <row r="409">
          <cell r="A409" t="str">
            <v>CD146</v>
          </cell>
          <cell r="B409" t="str">
            <v>06.3231</v>
          </cell>
          <cell r="C409" t="str">
            <v>Cổ dê CD.X-146</v>
          </cell>
          <cell r="D409" t="str">
            <v>bộ</v>
          </cell>
          <cell r="E409" t="str">
            <v>CD</v>
          </cell>
          <cell r="F409">
            <v>50</v>
          </cell>
          <cell r="G409" t="str">
            <v>x</v>
          </cell>
          <cell r="H409" t="e">
            <v>#N/A</v>
          </cell>
          <cell r="I409" t="str">
            <v/>
          </cell>
        </row>
        <row r="410">
          <cell r="A410" t="str">
            <v>CD146a</v>
          </cell>
          <cell r="B410" t="str">
            <v>06.3231</v>
          </cell>
          <cell r="C410" t="str">
            <v>Cổ dê CD.X-146A</v>
          </cell>
          <cell r="D410" t="str">
            <v>bộ</v>
          </cell>
          <cell r="E410" t="str">
            <v>CD</v>
          </cell>
          <cell r="F410">
            <v>50</v>
          </cell>
          <cell r="G410" t="str">
            <v>x</v>
          </cell>
          <cell r="H410" t="e">
            <v>#N/A</v>
          </cell>
          <cell r="I410" t="str">
            <v/>
          </cell>
        </row>
        <row r="411">
          <cell r="A411" t="str">
            <v>CD682</v>
          </cell>
          <cell r="B411" t="str">
            <v>06.3231</v>
          </cell>
          <cell r="C411" t="str">
            <v>Cổ dê 6,82kg</v>
          </cell>
          <cell r="D411" t="str">
            <v>bộ</v>
          </cell>
          <cell r="E411" t="str">
            <v>CD</v>
          </cell>
          <cell r="F411">
            <v>50</v>
          </cell>
          <cell r="G411" t="str">
            <v>x</v>
          </cell>
          <cell r="H411" t="e">
            <v>#N/A</v>
          </cell>
          <cell r="I411" t="str">
            <v/>
          </cell>
        </row>
        <row r="412">
          <cell r="A412" t="str">
            <v>LCD</v>
          </cell>
          <cell r="B412" t="str">
            <v>06.2110</v>
          </cell>
          <cell r="C412" t="str">
            <v>Lắp cổ dề</v>
          </cell>
          <cell r="D412" t="str">
            <v>bộ</v>
          </cell>
          <cell r="E412" t="str">
            <v>LC</v>
          </cell>
          <cell r="F412">
            <v>2000</v>
          </cell>
          <cell r="G412" t="str">
            <v>x</v>
          </cell>
          <cell r="H412" t="str">
            <v>bộ</v>
          </cell>
          <cell r="I412" t="str">
            <v/>
          </cell>
        </row>
        <row r="413">
          <cell r="A413" t="str">
            <v>CD21</v>
          </cell>
          <cell r="B413" t="str">
            <v>06.3231</v>
          </cell>
          <cell r="C413" t="str">
            <v>Cổ dê kẹp ống PVC  21</v>
          </cell>
          <cell r="D413" t="str">
            <v>bộ</v>
          </cell>
          <cell r="E413" t="str">
            <v>CD</v>
          </cell>
          <cell r="F413">
            <v>50</v>
          </cell>
          <cell r="G413" t="str">
            <v>x</v>
          </cell>
          <cell r="H413">
            <v>3</v>
          </cell>
          <cell r="I413">
            <v>786000</v>
          </cell>
        </row>
        <row r="414">
          <cell r="A414" t="str">
            <v>CD21S10</v>
          </cell>
          <cell r="B414" t="str">
            <v>06.3231</v>
          </cell>
          <cell r="C414" t="str">
            <v>Cổ dê kẹp sắt Ø 10</v>
          </cell>
          <cell r="D414" t="str">
            <v>bộ</v>
          </cell>
          <cell r="E414" t="str">
            <v>CD</v>
          </cell>
          <cell r="F414">
            <v>50</v>
          </cell>
          <cell r="G414" t="str">
            <v>x</v>
          </cell>
          <cell r="H414" t="str">
            <v>bộ</v>
          </cell>
          <cell r="I414" t="str">
            <v/>
          </cell>
        </row>
        <row r="415">
          <cell r="A415" t="str">
            <v>CD60</v>
          </cell>
          <cell r="B415" t="str">
            <v>06.3231</v>
          </cell>
          <cell r="C415" t="str">
            <v>Cổ dê kẹp ống PVC Ø 60</v>
          </cell>
          <cell r="D415" t="str">
            <v>bộ</v>
          </cell>
          <cell r="E415" t="str">
            <v>CD</v>
          </cell>
          <cell r="F415">
            <v>50</v>
          </cell>
          <cell r="G415" t="str">
            <v>x</v>
          </cell>
          <cell r="H415">
            <v>0</v>
          </cell>
          <cell r="I415" t="str">
            <v/>
          </cell>
        </row>
        <row r="416">
          <cell r="A416" t="str">
            <v>CD90</v>
          </cell>
          <cell r="B416" t="str">
            <v>06.3231</v>
          </cell>
          <cell r="C416" t="str">
            <v>Cổ dê kẹp ống PVC Ø 90</v>
          </cell>
          <cell r="D416" t="str">
            <v>bộ</v>
          </cell>
          <cell r="E416" t="str">
            <v>CD</v>
          </cell>
          <cell r="F416">
            <v>50</v>
          </cell>
          <cell r="G416" t="str">
            <v>x</v>
          </cell>
          <cell r="H416">
            <v>0</v>
          </cell>
          <cell r="I416" t="str">
            <v/>
          </cell>
        </row>
        <row r="417">
          <cell r="A417" t="str">
            <v>CD114</v>
          </cell>
          <cell r="B417" t="str">
            <v>06.3231</v>
          </cell>
          <cell r="C417" t="str">
            <v>Cổ dê kẹp ống PVC Ø 114</v>
          </cell>
          <cell r="D417" t="str">
            <v>bộ</v>
          </cell>
          <cell r="E417" t="str">
            <v>CD</v>
          </cell>
          <cell r="F417">
            <v>50</v>
          </cell>
          <cell r="G417" t="str">
            <v>x</v>
          </cell>
          <cell r="H417">
            <v>0</v>
          </cell>
          <cell r="I417" t="str">
            <v/>
          </cell>
        </row>
        <row r="418">
          <cell r="A418" t="str">
            <v>CD140</v>
          </cell>
          <cell r="B418" t="str">
            <v>06.3231</v>
          </cell>
          <cell r="C418" t="str">
            <v>Cổ dê kẹp ống PVC Ø 140</v>
          </cell>
          <cell r="D418" t="str">
            <v>bộ</v>
          </cell>
          <cell r="E418" t="str">
            <v>CD</v>
          </cell>
          <cell r="F418">
            <v>50</v>
          </cell>
          <cell r="G418" t="str">
            <v>x</v>
          </cell>
          <cell r="H418" t="str">
            <v>bộ</v>
          </cell>
          <cell r="I418" t="str">
            <v/>
          </cell>
        </row>
        <row r="419">
          <cell r="A419" t="str">
            <v>CD140TK</v>
          </cell>
          <cell r="B419" t="str">
            <v>06.3231</v>
          </cell>
          <cell r="C419" t="str">
            <v>Cổ dê kẹp ống sắt Ø 140</v>
          </cell>
          <cell r="D419" t="str">
            <v>bộ</v>
          </cell>
          <cell r="E419" t="str">
            <v>CD</v>
          </cell>
          <cell r="F419">
            <v>50</v>
          </cell>
          <cell r="G419" t="str">
            <v>x</v>
          </cell>
          <cell r="H419" t="e">
            <v>#N/A</v>
          </cell>
          <cell r="I419" t="str">
            <v/>
          </cell>
        </row>
        <row r="420">
          <cell r="A420" t="str">
            <v>CD195</v>
          </cell>
          <cell r="B420" t="str">
            <v>06.3231</v>
          </cell>
          <cell r="C420" t="str">
            <v>Cổ dê Ø 195 nẹp trụ</v>
          </cell>
          <cell r="D420" t="str">
            <v>bộ</v>
          </cell>
          <cell r="E420" t="str">
            <v>CD</v>
          </cell>
          <cell r="F420">
            <v>50</v>
          </cell>
          <cell r="G420" t="str">
            <v>x</v>
          </cell>
          <cell r="H420">
            <v>1</v>
          </cell>
          <cell r="I420" t="str">
            <v/>
          </cell>
        </row>
        <row r="421">
          <cell r="A421" t="str">
            <v>CD207</v>
          </cell>
          <cell r="B421" t="str">
            <v>06.3231</v>
          </cell>
          <cell r="C421" t="str">
            <v>Cổ dê Ø 207 nẹp trụ</v>
          </cell>
          <cell r="D421" t="str">
            <v>bộ</v>
          </cell>
          <cell r="E421" t="str">
            <v>CD</v>
          </cell>
          <cell r="F421">
            <v>50</v>
          </cell>
          <cell r="G421" t="str">
            <v>x</v>
          </cell>
          <cell r="H421" t="e">
            <v>#N/A</v>
          </cell>
          <cell r="I421" t="str">
            <v/>
          </cell>
        </row>
        <row r="422">
          <cell r="A422" t="str">
            <v>CD220</v>
          </cell>
          <cell r="B422" t="str">
            <v>06.3231</v>
          </cell>
          <cell r="C422" t="str">
            <v>Cổ dê Ø 220 nẹp trụ</v>
          </cell>
          <cell r="D422" t="str">
            <v>bộ</v>
          </cell>
          <cell r="E422" t="str">
            <v>CD</v>
          </cell>
          <cell r="F422">
            <v>50</v>
          </cell>
          <cell r="G422" t="str">
            <v>x</v>
          </cell>
          <cell r="H422">
            <v>1</v>
          </cell>
          <cell r="I422" t="str">
            <v/>
          </cell>
        </row>
        <row r="423">
          <cell r="A423" t="str">
            <v>CD240</v>
          </cell>
          <cell r="B423" t="str">
            <v>06.3231</v>
          </cell>
          <cell r="C423" t="str">
            <v>Cổ dê  Ø 240-Fe 8x100</v>
          </cell>
          <cell r="D423" t="str">
            <v>bộ</v>
          </cell>
          <cell r="E423" t="str">
            <v>CD</v>
          </cell>
          <cell r="F423">
            <v>50</v>
          </cell>
          <cell r="G423" t="str">
            <v>x</v>
          </cell>
          <cell r="H423">
            <v>2</v>
          </cell>
          <cell r="I423" t="str">
            <v/>
          </cell>
        </row>
        <row r="424">
          <cell r="A424" t="str">
            <v>CD250</v>
          </cell>
          <cell r="B424" t="str">
            <v>06.3231</v>
          </cell>
          <cell r="C424" t="str">
            <v>Cổ dê Ø 250-Fe 8x100</v>
          </cell>
          <cell r="D424" t="str">
            <v>bộ</v>
          </cell>
          <cell r="E424" t="str">
            <v>CD</v>
          </cell>
          <cell r="F424">
            <v>50</v>
          </cell>
          <cell r="G424" t="str">
            <v>x</v>
          </cell>
          <cell r="H424">
            <v>2</v>
          </cell>
          <cell r="I424" t="str">
            <v/>
          </cell>
        </row>
        <row r="425">
          <cell r="A425" t="str">
            <v>CD320</v>
          </cell>
          <cell r="B425" t="str">
            <v>06.3231</v>
          </cell>
          <cell r="C425" t="str">
            <v>Cổ dê CDĐKĐT( bắt thùng điện kế)</v>
          </cell>
          <cell r="D425" t="str">
            <v>bộ</v>
          </cell>
          <cell r="E425" t="str">
            <v>CD</v>
          </cell>
          <cell r="F425">
            <v>50</v>
          </cell>
          <cell r="G425" t="str">
            <v>x</v>
          </cell>
          <cell r="H425">
            <v>0</v>
          </cell>
          <cell r="I425" t="str">
            <v/>
          </cell>
        </row>
        <row r="426">
          <cell r="A426" t="str">
            <v>Cdtrudoi</v>
          </cell>
          <cell r="B426" t="str">
            <v>06.3231</v>
          </cell>
          <cell r="C426" t="str">
            <v>Cổ dê trụ đôi bắt sứ treo</v>
          </cell>
          <cell r="D426" t="str">
            <v>bộ</v>
          </cell>
          <cell r="E426" t="str">
            <v>Cd</v>
          </cell>
          <cell r="F426">
            <v>50</v>
          </cell>
          <cell r="G426" t="str">
            <v>x</v>
          </cell>
          <cell r="H426">
            <v>0</v>
          </cell>
          <cell r="I426" t="str">
            <v/>
          </cell>
        </row>
        <row r="427">
          <cell r="A427" t="str">
            <v>CdtrudoiHT</v>
          </cell>
          <cell r="B427" t="str">
            <v>06.3231</v>
          </cell>
          <cell r="C427" t="str">
            <v>Cổ dê trụ đôi 8,4m bắt móc dừng</v>
          </cell>
          <cell r="D427" t="str">
            <v>bộ</v>
          </cell>
          <cell r="E427" t="str">
            <v>Cd</v>
          </cell>
          <cell r="F427">
            <v>50</v>
          </cell>
          <cell r="G427" t="str">
            <v>x</v>
          </cell>
          <cell r="H427">
            <v>0</v>
          </cell>
          <cell r="I427" t="str">
            <v/>
          </cell>
        </row>
        <row r="428">
          <cell r="A428" t="str">
            <v>Cdedaucap</v>
          </cell>
          <cell r="B428" t="str">
            <v>06.3231</v>
          </cell>
          <cell r="C428" t="str">
            <v>Cổ dê giữ dầu cáp+Bulon</v>
          </cell>
          <cell r="D428" t="str">
            <v>bộ</v>
          </cell>
          <cell r="E428" t="str">
            <v>Cd</v>
          </cell>
          <cell r="F428">
            <v>50</v>
          </cell>
          <cell r="G428" t="str">
            <v>x</v>
          </cell>
          <cell r="H428" t="e">
            <v>#N/A</v>
          </cell>
          <cell r="I428" t="str">
            <v/>
          </cell>
        </row>
        <row r="429">
          <cell r="A429" t="str">
            <v>Cdtrudoi140</v>
          </cell>
          <cell r="B429" t="str">
            <v>06.3231</v>
          </cell>
          <cell r="C429" t="str">
            <v>Cổ dê giữ ống D140 vào trụ đôi + Bulon</v>
          </cell>
          <cell r="D429" t="str">
            <v>bộ</v>
          </cell>
          <cell r="E429" t="str">
            <v>Cd</v>
          </cell>
          <cell r="F429">
            <v>50</v>
          </cell>
          <cell r="G429" t="str">
            <v>x</v>
          </cell>
          <cell r="H429" t="e">
            <v>#N/A</v>
          </cell>
          <cell r="I429" t="str">
            <v/>
          </cell>
        </row>
        <row r="430">
          <cell r="A430" t="str">
            <v>Cdtru140</v>
          </cell>
          <cell r="B430" t="str">
            <v>06.3231</v>
          </cell>
          <cell r="C430" t="str">
            <v>Cổ dê giữ ống D140 vào trụ + Bulon</v>
          </cell>
          <cell r="D430" t="str">
            <v>bộ</v>
          </cell>
          <cell r="E430" t="str">
            <v>Cd</v>
          </cell>
          <cell r="F430">
            <v>50</v>
          </cell>
          <cell r="G430" t="str">
            <v>x</v>
          </cell>
          <cell r="H430">
            <v>0</v>
          </cell>
          <cell r="I430" t="str">
            <v/>
          </cell>
        </row>
        <row r="431">
          <cell r="A431" t="str">
            <v>Cdeoptru</v>
          </cell>
          <cell r="B431" t="str">
            <v>06.3231</v>
          </cell>
          <cell r="C431" t="str">
            <v>Cổ dê giữ ống PVC D168+Bulon</v>
          </cell>
          <cell r="D431" t="str">
            <v>bộ</v>
          </cell>
          <cell r="E431" t="str">
            <v>Cd</v>
          </cell>
          <cell r="F431">
            <v>50</v>
          </cell>
          <cell r="G431" t="str">
            <v>x</v>
          </cell>
          <cell r="H431" t="e">
            <v>#N/A</v>
          </cell>
          <cell r="I431" t="str">
            <v/>
          </cell>
        </row>
        <row r="432">
          <cell r="A432" t="str">
            <v>CD bắt xà</v>
          </cell>
          <cell r="B432" t="str">
            <v>06.3231</v>
          </cell>
          <cell r="C432" t="str">
            <v>Cổ dê bắt xà + bulon</v>
          </cell>
          <cell r="D432" t="str">
            <v>bộ</v>
          </cell>
          <cell r="E432" t="str">
            <v>CD</v>
          </cell>
          <cell r="F432">
            <v>50</v>
          </cell>
          <cell r="G432" t="str">
            <v>x</v>
          </cell>
          <cell r="H432">
            <v>0</v>
          </cell>
          <cell r="I432" t="str">
            <v/>
          </cell>
        </row>
        <row r="433">
          <cell r="A433" t="str">
            <v>CD30x3</v>
          </cell>
          <cell r="B433" t="str">
            <v>06.3231</v>
          </cell>
          <cell r="C433" t="str">
            <v>Côllier 30x3 (290-320)</v>
          </cell>
          <cell r="D433" t="str">
            <v>bộ</v>
          </cell>
          <cell r="E433" t="str">
            <v>CD</v>
          </cell>
          <cell r="F433">
            <v>50</v>
          </cell>
          <cell r="G433" t="str">
            <v>x</v>
          </cell>
          <cell r="H433" t="e">
            <v>#N/A</v>
          </cell>
          <cell r="I433" t="str">
            <v/>
          </cell>
        </row>
        <row r="434">
          <cell r="A434" t="str">
            <v>CD25x2</v>
          </cell>
          <cell r="B434" t="str">
            <v>06.3231</v>
          </cell>
          <cell r="C434" t="str">
            <v>Côllier 25x2</v>
          </cell>
          <cell r="D434" t="str">
            <v>bộ</v>
          </cell>
          <cell r="E434" t="str">
            <v>CD</v>
          </cell>
          <cell r="F434">
            <v>50</v>
          </cell>
          <cell r="G434" t="str">
            <v>x</v>
          </cell>
          <cell r="H434">
            <v>0</v>
          </cell>
          <cell r="I434" t="str">
            <v/>
          </cell>
        </row>
        <row r="435">
          <cell r="A435" t="str">
            <v>CD21T</v>
          </cell>
          <cell r="B435" t="str">
            <v>06.3231</v>
          </cell>
          <cell r="C435" t="str">
            <v>Cổ dê giữ ống PVC Ø 21 vào tường + Bulon + long đền + tắc kê sắt</v>
          </cell>
          <cell r="D435" t="str">
            <v>bộ</v>
          </cell>
          <cell r="E435" t="str">
            <v>CD</v>
          </cell>
          <cell r="F435">
            <v>50</v>
          </cell>
          <cell r="G435" t="str">
            <v>x</v>
          </cell>
          <cell r="H435" t="e">
            <v>#N/A</v>
          </cell>
          <cell r="I435" t="str">
            <v/>
          </cell>
        </row>
        <row r="436">
          <cell r="A436" t="str">
            <v>Cd42T</v>
          </cell>
          <cell r="B436" t="str">
            <v>06.3231</v>
          </cell>
          <cell r="C436" t="str">
            <v>Cổ dê giữ ống PVC D42</v>
          </cell>
          <cell r="D436" t="str">
            <v>bộ</v>
          </cell>
          <cell r="E436" t="str">
            <v>Cd</v>
          </cell>
          <cell r="F436">
            <v>50</v>
          </cell>
          <cell r="G436" t="str">
            <v>x</v>
          </cell>
          <cell r="H436" t="str">
            <v>bộ</v>
          </cell>
          <cell r="I436" t="str">
            <v/>
          </cell>
        </row>
        <row r="437">
          <cell r="A437" t="str">
            <v>Cd114T</v>
          </cell>
          <cell r="B437" t="str">
            <v>06.3231</v>
          </cell>
          <cell r="C437" t="str">
            <v>Cổ dê giữ 2 ống PVC D114 vào tường+Boulon+long đền+tắc ke sắt</v>
          </cell>
          <cell r="D437" t="str">
            <v>bộ</v>
          </cell>
          <cell r="E437" t="str">
            <v>Cd</v>
          </cell>
          <cell r="F437">
            <v>50</v>
          </cell>
          <cell r="G437" t="str">
            <v>x</v>
          </cell>
          <cell r="H437" t="e">
            <v>#N/A</v>
          </cell>
          <cell r="I437" t="str">
            <v/>
          </cell>
        </row>
        <row r="438">
          <cell r="A438" t="str">
            <v>Cd140T</v>
          </cell>
          <cell r="B438" t="str">
            <v>06.3231</v>
          </cell>
          <cell r="C438" t="str">
            <v>Cổ dê giữ ống STK D140 vào tường+Boulon+long đền+tắc ke sắt</v>
          </cell>
          <cell r="D438" t="str">
            <v>bộ</v>
          </cell>
          <cell r="E438" t="str">
            <v>Cd</v>
          </cell>
          <cell r="F438">
            <v>50</v>
          </cell>
          <cell r="G438" t="str">
            <v>x</v>
          </cell>
          <cell r="H438" t="str">
            <v>bộ</v>
          </cell>
          <cell r="I438" t="str">
            <v/>
          </cell>
        </row>
        <row r="439">
          <cell r="A439" t="str">
            <v>CD5x50</v>
          </cell>
          <cell r="B439" t="str">
            <v>06.3231</v>
          </cell>
          <cell r="C439" t="str">
            <v>Cổ dê bắt tủ</v>
          </cell>
          <cell r="D439" t="str">
            <v>bộ</v>
          </cell>
          <cell r="E439" t="str">
            <v>CD</v>
          </cell>
          <cell r="F439">
            <v>50</v>
          </cell>
          <cell r="G439" t="str">
            <v>x</v>
          </cell>
          <cell r="H439" t="str">
            <v>bộ</v>
          </cell>
          <cell r="I439" t="str">
            <v/>
          </cell>
        </row>
        <row r="440">
          <cell r="A440" t="str">
            <v>CDXA</v>
          </cell>
          <cell r="B440" t="str">
            <v>06.3231</v>
          </cell>
          <cell r="C440" t="str">
            <v>Cổ dê chống lắc 8x80x800</v>
          </cell>
          <cell r="D440" t="str">
            <v>bộ</v>
          </cell>
          <cell r="E440" t="str">
            <v>CD</v>
          </cell>
          <cell r="F440">
            <v>50</v>
          </cell>
          <cell r="G440" t="str">
            <v>x</v>
          </cell>
          <cell r="H440">
            <v>0</v>
          </cell>
          <cell r="I440" t="str">
            <v/>
          </cell>
        </row>
        <row r="441">
          <cell r="A441" t="str">
            <v>COM110x800x5-2,4</v>
          </cell>
          <cell r="C441" t="str">
            <v>Xà composite 110x800x5 dài 2,4m</v>
          </cell>
          <cell r="D441" t="str">
            <v>cái</v>
          </cell>
          <cell r="E441" t="str">
            <v>CO</v>
          </cell>
          <cell r="F441">
            <v>50</v>
          </cell>
          <cell r="G441" t="str">
            <v>x</v>
          </cell>
          <cell r="H441">
            <v>1</v>
          </cell>
          <cell r="I441" t="str">
            <v/>
          </cell>
        </row>
        <row r="442">
          <cell r="A442" t="str">
            <v>COM110x800x5-2,6</v>
          </cell>
          <cell r="C442" t="str">
            <v>Xà composite 110x800x5 dài 2,6m</v>
          </cell>
          <cell r="D442" t="str">
            <v>cái</v>
          </cell>
          <cell r="E442" t="str">
            <v>CO</v>
          </cell>
          <cell r="F442">
            <v>50</v>
          </cell>
          <cell r="G442" t="str">
            <v>x</v>
          </cell>
          <cell r="H442" t="str">
            <v>cái</v>
          </cell>
          <cell r="I442" t="str">
            <v/>
          </cell>
        </row>
        <row r="443">
          <cell r="A443" t="str">
            <v>COM08</v>
          </cell>
          <cell r="C443" t="str">
            <v>Đà composite 0,8m</v>
          </cell>
          <cell r="D443" t="str">
            <v>cái</v>
          </cell>
          <cell r="E443" t="str">
            <v>CO</v>
          </cell>
          <cell r="F443">
            <v>50</v>
          </cell>
          <cell r="G443" t="str">
            <v>x</v>
          </cell>
          <cell r="H443" t="str">
            <v>cái</v>
          </cell>
          <cell r="I443" t="str">
            <v/>
          </cell>
        </row>
        <row r="444">
          <cell r="A444" t="str">
            <v>COM08-720</v>
          </cell>
          <cell r="C444" t="str">
            <v>Đà composite 0,8m + Thanh chống đà 720</v>
          </cell>
          <cell r="D444" t="str">
            <v>cái</v>
          </cell>
          <cell r="E444" t="str">
            <v>CO</v>
          </cell>
          <cell r="F444">
            <v>50</v>
          </cell>
          <cell r="G444" t="str">
            <v>x</v>
          </cell>
          <cell r="H444" t="str">
            <v>cái</v>
          </cell>
          <cell r="I444" t="str">
            <v/>
          </cell>
        </row>
        <row r="445">
          <cell r="A445" t="str">
            <v>COM08X720</v>
          </cell>
          <cell r="C445" t="str">
            <v>Thanh chống đà 720</v>
          </cell>
          <cell r="D445" t="str">
            <v>cái</v>
          </cell>
          <cell r="E445" t="str">
            <v>CO</v>
          </cell>
          <cell r="F445">
            <v>50</v>
          </cell>
          <cell r="G445" t="str">
            <v>x</v>
          </cell>
          <cell r="H445" t="str">
            <v>cái</v>
          </cell>
          <cell r="I445" t="str">
            <v/>
          </cell>
        </row>
        <row r="446">
          <cell r="A446" t="str">
            <v>COM110x800x5</v>
          </cell>
          <cell r="C446" t="str">
            <v>Xà composite 110x800x5</v>
          </cell>
          <cell r="D446" t="str">
            <v>m</v>
          </cell>
          <cell r="E446" t="str">
            <v>CO</v>
          </cell>
          <cell r="F446">
            <v>50</v>
          </cell>
          <cell r="G446" t="str">
            <v>x</v>
          </cell>
          <cell r="H446">
            <v>0</v>
          </cell>
          <cell r="I446" t="str">
            <v/>
          </cell>
        </row>
        <row r="447">
          <cell r="A447" t="str">
            <v>COM40X10X920</v>
          </cell>
          <cell r="C447" t="str">
            <v>Chống composite 40x10x920</v>
          </cell>
          <cell r="D447" t="str">
            <v>cái</v>
          </cell>
          <cell r="E447" t="str">
            <v>CO</v>
          </cell>
          <cell r="F447">
            <v>50</v>
          </cell>
          <cell r="G447" t="str">
            <v>x</v>
          </cell>
          <cell r="H447">
            <v>2</v>
          </cell>
          <cell r="I447" t="str">
            <v/>
          </cell>
        </row>
        <row r="448">
          <cell r="A448" t="str">
            <v>T75</v>
          </cell>
          <cell r="C448" t="str">
            <v>Trụ BTLT 7,5m F200 dự ứng lực</v>
          </cell>
          <cell r="D448" t="str">
            <v>trụ</v>
          </cell>
          <cell r="E448" t="str">
            <v>T7</v>
          </cell>
          <cell r="F448">
            <v>2</v>
          </cell>
          <cell r="G448" t="str">
            <v>x</v>
          </cell>
          <cell r="H448">
            <v>1</v>
          </cell>
          <cell r="I448" t="str">
            <v/>
          </cell>
        </row>
        <row r="449">
          <cell r="A449" t="str">
            <v>T84</v>
          </cell>
          <cell r="C449" t="str">
            <v>Trụ BTLT 8,4m F200 dự ứng lực</v>
          </cell>
          <cell r="D449" t="str">
            <v>trụ</v>
          </cell>
          <cell r="E449" t="str">
            <v>T8</v>
          </cell>
          <cell r="F449">
            <v>2</v>
          </cell>
          <cell r="G449" t="str">
            <v>x</v>
          </cell>
          <cell r="H449">
            <v>1</v>
          </cell>
          <cell r="I449" t="str">
            <v/>
          </cell>
        </row>
        <row r="450">
          <cell r="A450" t="str">
            <v>T84td</v>
          </cell>
          <cell r="C450" t="str">
            <v>Trụ BTLT 8,4m F200 dự ứng lực có dây tiếp địa</v>
          </cell>
          <cell r="D450" t="str">
            <v>trụ</v>
          </cell>
          <cell r="E450" t="str">
            <v>T8</v>
          </cell>
          <cell r="F450">
            <v>2</v>
          </cell>
          <cell r="G450" t="str">
            <v>x</v>
          </cell>
          <cell r="H450">
            <v>1</v>
          </cell>
          <cell r="I450" t="str">
            <v/>
          </cell>
        </row>
        <row r="451">
          <cell r="A451" t="str">
            <v>T85</v>
          </cell>
          <cell r="C451" t="str">
            <v>Trụ BTLT 8,5m F200 dự ứng lực</v>
          </cell>
          <cell r="D451" t="str">
            <v>trụ</v>
          </cell>
          <cell r="E451" t="str">
            <v>T8</v>
          </cell>
          <cell r="F451">
            <v>2</v>
          </cell>
          <cell r="G451" t="str">
            <v>x</v>
          </cell>
          <cell r="H451" t="e">
            <v>#N/A</v>
          </cell>
          <cell r="I451" t="str">
            <v/>
          </cell>
        </row>
        <row r="452">
          <cell r="A452" t="str">
            <v>T10</v>
          </cell>
          <cell r="C452" t="str">
            <v>Trụ BTLT 10,5m F480 dự ứng lực</v>
          </cell>
          <cell r="D452" t="str">
            <v>trụ</v>
          </cell>
          <cell r="E452" t="str">
            <v>T1</v>
          </cell>
          <cell r="F452">
            <v>2</v>
          </cell>
          <cell r="G452" t="str">
            <v>x</v>
          </cell>
          <cell r="H452" t="e">
            <v>#N/A</v>
          </cell>
          <cell r="I452" t="str">
            <v/>
          </cell>
        </row>
        <row r="453">
          <cell r="A453" t="str">
            <v>T105</v>
          </cell>
          <cell r="C453" t="str">
            <v>Trụ BTLT 10,5m F350 dự ứng lực</v>
          </cell>
          <cell r="D453" t="str">
            <v>trụ</v>
          </cell>
          <cell r="E453" t="str">
            <v>T1</v>
          </cell>
          <cell r="F453">
            <v>2</v>
          </cell>
          <cell r="G453" t="str">
            <v>x</v>
          </cell>
          <cell r="H453">
            <v>1</v>
          </cell>
          <cell r="I453" t="str">
            <v/>
          </cell>
        </row>
        <row r="454">
          <cell r="A454" t="str">
            <v>T12</v>
          </cell>
          <cell r="C454" t="str">
            <v>Trụ BTLT 12m F350 dự ứng lực</v>
          </cell>
          <cell r="D454" t="str">
            <v>trụ</v>
          </cell>
          <cell r="E454" t="str">
            <v>T1</v>
          </cell>
          <cell r="F454">
            <v>2</v>
          </cell>
          <cell r="G454" t="str">
            <v>x</v>
          </cell>
          <cell r="H454">
            <v>1</v>
          </cell>
          <cell r="I454" t="str">
            <v/>
          </cell>
        </row>
        <row r="455">
          <cell r="A455" t="str">
            <v>T12TĐ</v>
          </cell>
          <cell r="C455" t="str">
            <v>Trụ BTLT 12m F350 dự ứng lực (tiếp địa có sẵn)</v>
          </cell>
          <cell r="D455" t="str">
            <v>trụ</v>
          </cell>
          <cell r="E455" t="str">
            <v>T1</v>
          </cell>
          <cell r="F455">
            <v>2</v>
          </cell>
          <cell r="G455" t="str">
            <v>x</v>
          </cell>
          <cell r="H455">
            <v>1</v>
          </cell>
          <cell r="I455" t="str">
            <v/>
          </cell>
        </row>
        <row r="456">
          <cell r="A456" t="str">
            <v>T14</v>
          </cell>
          <cell r="C456" t="str">
            <v>Trụ BTLT 14m F650 dự ứng lực</v>
          </cell>
          <cell r="D456" t="str">
            <v>trụ</v>
          </cell>
          <cell r="E456" t="str">
            <v>T1</v>
          </cell>
          <cell r="F456">
            <v>2</v>
          </cell>
          <cell r="G456" t="str">
            <v>x</v>
          </cell>
          <cell r="H456">
            <v>1</v>
          </cell>
          <cell r="I456">
            <v>0</v>
          </cell>
        </row>
        <row r="457">
          <cell r="A457" t="str">
            <v>T20</v>
          </cell>
          <cell r="C457" t="str">
            <v>Trụ BTLT 20m F1000 dự ứng lực</v>
          </cell>
          <cell r="D457" t="str">
            <v>trụ</v>
          </cell>
          <cell r="E457" t="str">
            <v>T2</v>
          </cell>
          <cell r="F457">
            <v>2</v>
          </cell>
          <cell r="G457" t="str">
            <v>x</v>
          </cell>
          <cell r="H457">
            <v>1</v>
          </cell>
          <cell r="I457" t="str">
            <v/>
          </cell>
        </row>
        <row r="458">
          <cell r="A458" t="str">
            <v>SON</v>
          </cell>
          <cell r="C458" t="str">
            <v>Sơn màu</v>
          </cell>
          <cell r="D458" t="str">
            <v>kg</v>
          </cell>
          <cell r="E458" t="str">
            <v>SO</v>
          </cell>
          <cell r="F458">
            <v>50</v>
          </cell>
          <cell r="G458" t="str">
            <v>x</v>
          </cell>
          <cell r="H458">
            <v>1</v>
          </cell>
          <cell r="I458" t="str">
            <v/>
          </cell>
        </row>
        <row r="459">
          <cell r="A459" t="str">
            <v>SONCR</v>
          </cell>
          <cell r="C459" t="str">
            <v>Sơn chống rỉ</v>
          </cell>
          <cell r="D459" t="str">
            <v>kg</v>
          </cell>
          <cell r="E459" t="str">
            <v>SO</v>
          </cell>
          <cell r="F459">
            <v>50</v>
          </cell>
          <cell r="G459" t="str">
            <v>x</v>
          </cell>
          <cell r="H459">
            <v>1.5</v>
          </cell>
          <cell r="I459" t="str">
            <v/>
          </cell>
        </row>
        <row r="460">
          <cell r="A460" t="str">
            <v>NU</v>
          </cell>
          <cell r="C460" t="str">
            <v>Nước đổ bê tông</v>
          </cell>
          <cell r="D460" t="str">
            <v>m3</v>
          </cell>
          <cell r="E460" t="str">
            <v>NU</v>
          </cell>
          <cell r="F460">
            <v>50</v>
          </cell>
          <cell r="G460" t="str">
            <v>x</v>
          </cell>
          <cell r="H460">
            <v>0.5</v>
          </cell>
          <cell r="I460" t="str">
            <v/>
          </cell>
        </row>
        <row r="461">
          <cell r="A461" t="str">
            <v>GO</v>
          </cell>
          <cell r="C461" t="str">
            <v>Gỗ ván khuôn</v>
          </cell>
          <cell r="D461" t="str">
            <v>m3</v>
          </cell>
          <cell r="E461" t="str">
            <v>GO</v>
          </cell>
          <cell r="F461">
            <v>50</v>
          </cell>
          <cell r="G461" t="str">
            <v>x</v>
          </cell>
          <cell r="H461">
            <v>0</v>
          </cell>
          <cell r="I461" t="str">
            <v/>
          </cell>
        </row>
        <row r="462">
          <cell r="A462" t="str">
            <v>DINH</v>
          </cell>
          <cell r="C462" t="str">
            <v>Đinh các loại</v>
          </cell>
          <cell r="D462" t="str">
            <v>kg</v>
          </cell>
          <cell r="E462" t="str">
            <v>DI</v>
          </cell>
          <cell r="F462">
            <v>997</v>
          </cell>
          <cell r="G462" t="str">
            <v>x</v>
          </cell>
          <cell r="H462" t="e">
            <v>#N/A</v>
          </cell>
          <cell r="I462">
            <v>197100</v>
          </cell>
        </row>
        <row r="463">
          <cell r="A463" t="str">
            <v>D1x2</v>
          </cell>
          <cell r="C463" t="str">
            <v>Đá 1x2</v>
          </cell>
          <cell r="D463" t="str">
            <v>m3</v>
          </cell>
          <cell r="E463" t="str">
            <v>D1</v>
          </cell>
          <cell r="F463">
            <v>999</v>
          </cell>
          <cell r="G463" t="str">
            <v>x</v>
          </cell>
          <cell r="H463">
            <v>0.34399999999999997</v>
          </cell>
          <cell r="I463" t="str">
            <v/>
          </cell>
        </row>
        <row r="464">
          <cell r="A464" t="str">
            <v>D0x4</v>
          </cell>
          <cell r="C464" t="str">
            <v>Đá 0x4</v>
          </cell>
          <cell r="D464" t="str">
            <v>m3</v>
          </cell>
          <cell r="E464" t="str">
            <v>D0</v>
          </cell>
          <cell r="F464">
            <v>999</v>
          </cell>
          <cell r="G464" t="str">
            <v>x</v>
          </cell>
          <cell r="H464" t="e">
            <v>#N/A</v>
          </cell>
          <cell r="I464" t="str">
            <v/>
          </cell>
        </row>
        <row r="465">
          <cell r="A465" t="str">
            <v>D2x4</v>
          </cell>
          <cell r="C465" t="str">
            <v>Đá 2x4</v>
          </cell>
          <cell r="D465" t="str">
            <v>m3</v>
          </cell>
          <cell r="E465" t="str">
            <v>D2</v>
          </cell>
          <cell r="F465">
            <v>999</v>
          </cell>
          <cell r="G465" t="str">
            <v>x</v>
          </cell>
          <cell r="H465">
            <v>0.155</v>
          </cell>
          <cell r="I465">
            <v>2964620</v>
          </cell>
        </row>
        <row r="466">
          <cell r="A466" t="str">
            <v>D4x6</v>
          </cell>
          <cell r="C466" t="str">
            <v>Đá 4x6</v>
          </cell>
          <cell r="D466" t="str">
            <v>m3</v>
          </cell>
          <cell r="E466" t="str">
            <v>D4</v>
          </cell>
          <cell r="F466">
            <v>999</v>
          </cell>
          <cell r="G466" t="str">
            <v>x</v>
          </cell>
          <cell r="H466">
            <v>0</v>
          </cell>
          <cell r="I466" t="str">
            <v/>
          </cell>
        </row>
        <row r="467">
          <cell r="A467" t="str">
            <v>cat</v>
          </cell>
          <cell r="C467" t="str">
            <v>Cát vàng</v>
          </cell>
          <cell r="D467" t="str">
            <v>m3</v>
          </cell>
          <cell r="E467" t="str">
            <v>ca</v>
          </cell>
          <cell r="F467">
            <v>997</v>
          </cell>
          <cell r="G467" t="str">
            <v>x</v>
          </cell>
          <cell r="H467">
            <v>0.186</v>
          </cell>
          <cell r="I467">
            <v>3136540</v>
          </cell>
        </row>
        <row r="468">
          <cell r="A468" t="str">
            <v>gachong</v>
          </cell>
          <cell r="C468" t="str">
            <v>Gạch ống</v>
          </cell>
          <cell r="D468" t="str">
            <v>viên</v>
          </cell>
          <cell r="E468" t="str">
            <v>ga</v>
          </cell>
          <cell r="F468">
            <v>50</v>
          </cell>
          <cell r="G468" t="str">
            <v>x</v>
          </cell>
          <cell r="H468" t="e">
            <v>#N/A</v>
          </cell>
          <cell r="I468" t="str">
            <v/>
          </cell>
        </row>
        <row r="469">
          <cell r="A469" t="str">
            <v>gachtau</v>
          </cell>
          <cell r="C469" t="str">
            <v>Gạch tàu</v>
          </cell>
          <cell r="D469" t="str">
            <v>viên</v>
          </cell>
          <cell r="E469" t="str">
            <v>ga</v>
          </cell>
          <cell r="F469">
            <v>50</v>
          </cell>
          <cell r="G469" t="str">
            <v>x</v>
          </cell>
          <cell r="H469" t="str">
            <v>viên</v>
          </cell>
          <cell r="I469" t="str">
            <v/>
          </cell>
        </row>
        <row r="470">
          <cell r="A470" t="str">
            <v>gachthe</v>
          </cell>
          <cell r="C470" t="str">
            <v>Gạch thẻ</v>
          </cell>
          <cell r="D470" t="str">
            <v>viên</v>
          </cell>
          <cell r="E470" t="str">
            <v>ga</v>
          </cell>
          <cell r="F470">
            <v>50</v>
          </cell>
          <cell r="G470" t="str">
            <v>x</v>
          </cell>
          <cell r="H470" t="e">
            <v>#N/A</v>
          </cell>
          <cell r="I470" t="str">
            <v/>
          </cell>
        </row>
        <row r="471">
          <cell r="A471" t="str">
            <v>XM</v>
          </cell>
          <cell r="C471" t="str">
            <v>Ximăng</v>
          </cell>
          <cell r="D471" t="str">
            <v>kg</v>
          </cell>
          <cell r="E471" t="str">
            <v>XM</v>
          </cell>
          <cell r="F471">
            <v>996</v>
          </cell>
          <cell r="G471" t="str">
            <v>x</v>
          </cell>
          <cell r="H471">
            <v>116</v>
          </cell>
          <cell r="I471">
            <v>6700000</v>
          </cell>
        </row>
        <row r="472">
          <cell r="A472" t="str">
            <v>qhan</v>
          </cell>
          <cell r="C472" t="str">
            <v>Que hàn điện</v>
          </cell>
          <cell r="D472" t="str">
            <v>kg</v>
          </cell>
          <cell r="E472" t="str">
            <v>qh</v>
          </cell>
          <cell r="F472">
            <v>50</v>
          </cell>
          <cell r="G472" t="str">
            <v>x</v>
          </cell>
          <cell r="H472">
            <v>2.5</v>
          </cell>
          <cell r="I472" t="str">
            <v/>
          </cell>
        </row>
        <row r="473">
          <cell r="A473" t="str">
            <v>coson</v>
          </cell>
          <cell r="C473" t="str">
            <v>Cọ sơn</v>
          </cell>
          <cell r="D473" t="str">
            <v>cái</v>
          </cell>
          <cell r="E473" t="str">
            <v>co</v>
          </cell>
          <cell r="F473">
            <v>50</v>
          </cell>
          <cell r="G473" t="str">
            <v>x</v>
          </cell>
          <cell r="H473">
            <v>6</v>
          </cell>
          <cell r="I473" t="str">
            <v/>
          </cell>
        </row>
        <row r="474">
          <cell r="A474" t="str">
            <v>Nilong</v>
          </cell>
          <cell r="C474" t="str">
            <v>Tấm nilông màu cảnh báo</v>
          </cell>
          <cell r="D474" t="str">
            <v>m2</v>
          </cell>
          <cell r="E474" t="str">
            <v>Ni</v>
          </cell>
          <cell r="F474">
            <v>50</v>
          </cell>
          <cell r="G474" t="str">
            <v>x</v>
          </cell>
          <cell r="H474" t="str">
            <v>m2</v>
          </cell>
          <cell r="I474" t="str">
            <v/>
          </cell>
        </row>
        <row r="475">
          <cell r="A475" t="str">
            <v>NLON</v>
          </cell>
          <cell r="C475" t="str">
            <v>Nylon làm dấu khổ 0.6m</v>
          </cell>
          <cell r="D475" t="str">
            <v>m</v>
          </cell>
          <cell r="E475" t="str">
            <v>NL</v>
          </cell>
          <cell r="F475">
            <v>50</v>
          </cell>
          <cell r="G475" t="str">
            <v>x</v>
          </cell>
          <cell r="H475" t="e">
            <v>#N/A</v>
          </cell>
          <cell r="I475" t="str">
            <v/>
          </cell>
        </row>
        <row r="476">
          <cell r="A476" t="str">
            <v>thepb</v>
          </cell>
          <cell r="C476" t="str">
            <v>Dây thép buộc A70</v>
          </cell>
          <cell r="D476" t="str">
            <v>kg</v>
          </cell>
          <cell r="E476" t="str">
            <v>th</v>
          </cell>
          <cell r="F476">
            <v>50</v>
          </cell>
          <cell r="G476" t="str">
            <v>x</v>
          </cell>
          <cell r="H476">
            <v>0.1</v>
          </cell>
          <cell r="I476" t="str">
            <v/>
          </cell>
        </row>
        <row r="477">
          <cell r="A477" t="str">
            <v>daucap50</v>
          </cell>
          <cell r="C477" t="str">
            <v>Đầu cáp ngầm 24KV 3x50mm2 outdoor</v>
          </cell>
          <cell r="D477" t="str">
            <v>cái</v>
          </cell>
          <cell r="E477" t="str">
            <v>da</v>
          </cell>
          <cell r="F477">
            <v>50</v>
          </cell>
          <cell r="G477" t="str">
            <v>x</v>
          </cell>
          <cell r="H477" t="str">
            <v>cái</v>
          </cell>
          <cell r="I477" t="str">
            <v/>
          </cell>
        </row>
        <row r="478">
          <cell r="A478" t="str">
            <v>daucap70</v>
          </cell>
          <cell r="C478" t="str">
            <v>Đầu cáp ngầm 24KV 3x70mm2 outdoor</v>
          </cell>
          <cell r="D478" t="str">
            <v>cái</v>
          </cell>
          <cell r="E478" t="str">
            <v>da</v>
          </cell>
          <cell r="F478">
            <v>50</v>
          </cell>
          <cell r="G478" t="str">
            <v>x</v>
          </cell>
          <cell r="H478" t="e">
            <v>#N/A</v>
          </cell>
          <cell r="I478" t="str">
            <v/>
          </cell>
        </row>
        <row r="479">
          <cell r="A479" t="str">
            <v>daucap95</v>
          </cell>
          <cell r="C479" t="str">
            <v>Đầu cáp ngầm 24KV 3x95mm2 outdoor</v>
          </cell>
          <cell r="D479" t="str">
            <v>cái</v>
          </cell>
          <cell r="E479" t="str">
            <v>da</v>
          </cell>
          <cell r="F479">
            <v>50</v>
          </cell>
          <cell r="G479" t="str">
            <v>x</v>
          </cell>
          <cell r="H479" t="e">
            <v>#N/A</v>
          </cell>
          <cell r="I479" t="str">
            <v/>
          </cell>
        </row>
        <row r="480">
          <cell r="A480" t="str">
            <v>daucap120</v>
          </cell>
          <cell r="C480" t="str">
            <v>Đầu cáp ngầm 24KV 3x120mm2 outdoor</v>
          </cell>
          <cell r="D480" t="str">
            <v>cái</v>
          </cell>
          <cell r="E480" t="str">
            <v>da</v>
          </cell>
          <cell r="F480">
            <v>50</v>
          </cell>
          <cell r="G480" t="str">
            <v>x</v>
          </cell>
          <cell r="H480" t="e">
            <v>#N/A</v>
          </cell>
          <cell r="I480" t="str">
            <v/>
          </cell>
        </row>
        <row r="481">
          <cell r="A481" t="str">
            <v>daucap150</v>
          </cell>
          <cell r="C481" t="str">
            <v>Đầu cáp ngầm 24kV 3x150mm2 outdoor</v>
          </cell>
          <cell r="D481" t="str">
            <v>cái</v>
          </cell>
          <cell r="E481" t="str">
            <v>da</v>
          </cell>
          <cell r="F481">
            <v>50</v>
          </cell>
          <cell r="G481" t="str">
            <v>x</v>
          </cell>
          <cell r="H481" t="e">
            <v>#N/A</v>
          </cell>
          <cell r="I481" t="str">
            <v/>
          </cell>
        </row>
        <row r="482">
          <cell r="A482" t="str">
            <v>daucap185</v>
          </cell>
          <cell r="C482" t="str">
            <v>Đầu cáp ngầm 24kV 3x185mm2 outdoor</v>
          </cell>
          <cell r="D482" t="str">
            <v>cái</v>
          </cell>
          <cell r="E482" t="str">
            <v>da</v>
          </cell>
          <cell r="F482">
            <v>50</v>
          </cell>
          <cell r="G482" t="str">
            <v>x</v>
          </cell>
          <cell r="H482" t="e">
            <v>#N/A</v>
          </cell>
          <cell r="I482" t="str">
            <v/>
          </cell>
        </row>
        <row r="483">
          <cell r="A483" t="str">
            <v>daucap240</v>
          </cell>
          <cell r="C483" t="str">
            <v>Đầu cáp ngầm 24kV 3x240mm2 outdoor</v>
          </cell>
          <cell r="D483" t="str">
            <v>cái</v>
          </cell>
          <cell r="E483" t="str">
            <v>da</v>
          </cell>
          <cell r="F483">
            <v>50</v>
          </cell>
          <cell r="G483" t="str">
            <v>x</v>
          </cell>
          <cell r="H483" t="e">
            <v>#N/A</v>
          </cell>
          <cell r="I483" t="str">
            <v/>
          </cell>
        </row>
        <row r="484">
          <cell r="A484" t="str">
            <v>daucap50in</v>
          </cell>
          <cell r="C484" t="str">
            <v>Đầu cáp ngầm 24KV 3x50mm2 indoor</v>
          </cell>
          <cell r="D484" t="str">
            <v>cái</v>
          </cell>
          <cell r="E484" t="str">
            <v>da</v>
          </cell>
          <cell r="F484">
            <v>50</v>
          </cell>
          <cell r="G484" t="str">
            <v>x</v>
          </cell>
          <cell r="H484" t="str">
            <v>cái</v>
          </cell>
          <cell r="I484" t="str">
            <v/>
          </cell>
        </row>
        <row r="485">
          <cell r="A485" t="str">
            <v>daucap70in</v>
          </cell>
          <cell r="C485" t="str">
            <v>Đầu cáp ngầm 24KV 3x70mm2 indoor</v>
          </cell>
          <cell r="D485" t="str">
            <v>cái</v>
          </cell>
          <cell r="E485" t="str">
            <v>da</v>
          </cell>
          <cell r="F485">
            <v>50</v>
          </cell>
          <cell r="G485" t="str">
            <v>x</v>
          </cell>
          <cell r="H485" t="e">
            <v>#N/A</v>
          </cell>
          <cell r="I485" t="str">
            <v/>
          </cell>
        </row>
        <row r="486">
          <cell r="A486" t="str">
            <v>daucap95in</v>
          </cell>
          <cell r="C486" t="str">
            <v>Đầu cáp ngầm 24KV 3x95mm2 indoor</v>
          </cell>
          <cell r="D486" t="str">
            <v>cái</v>
          </cell>
          <cell r="E486" t="str">
            <v>da</v>
          </cell>
          <cell r="F486">
            <v>50</v>
          </cell>
          <cell r="G486" t="str">
            <v>x</v>
          </cell>
          <cell r="H486" t="e">
            <v>#N/A</v>
          </cell>
          <cell r="I486" t="str">
            <v/>
          </cell>
        </row>
        <row r="487">
          <cell r="A487" t="str">
            <v>daucap120in</v>
          </cell>
          <cell r="C487" t="str">
            <v>Đầu cáp ngầm 24KV 3x120mm2 indoor</v>
          </cell>
          <cell r="D487" t="str">
            <v>cái</v>
          </cell>
          <cell r="E487" t="str">
            <v>da</v>
          </cell>
          <cell r="F487">
            <v>50</v>
          </cell>
          <cell r="G487" t="str">
            <v>x</v>
          </cell>
          <cell r="H487" t="e">
            <v>#N/A</v>
          </cell>
          <cell r="I487" t="str">
            <v/>
          </cell>
        </row>
        <row r="488">
          <cell r="A488" t="str">
            <v>daucap150in</v>
          </cell>
          <cell r="C488" t="str">
            <v>Đầu cáp ngầm 24kV 3x150mm2 indoor</v>
          </cell>
          <cell r="D488" t="str">
            <v>cái</v>
          </cell>
          <cell r="E488" t="str">
            <v>da</v>
          </cell>
          <cell r="F488">
            <v>50</v>
          </cell>
          <cell r="G488" t="str">
            <v>x</v>
          </cell>
          <cell r="H488" t="e">
            <v>#N/A</v>
          </cell>
          <cell r="I488" t="str">
            <v/>
          </cell>
        </row>
        <row r="489">
          <cell r="A489" t="str">
            <v>daucap185in</v>
          </cell>
          <cell r="C489" t="str">
            <v>Đầu cáp ngầm 24kV 3x185mm2 indoor</v>
          </cell>
          <cell r="D489" t="str">
            <v>cái</v>
          </cell>
          <cell r="E489" t="str">
            <v>da</v>
          </cell>
          <cell r="F489">
            <v>50</v>
          </cell>
          <cell r="G489" t="str">
            <v>x</v>
          </cell>
          <cell r="H489" t="e">
            <v>#N/A</v>
          </cell>
          <cell r="I489" t="str">
            <v/>
          </cell>
        </row>
        <row r="490">
          <cell r="A490" t="str">
            <v>daucap240in</v>
          </cell>
          <cell r="C490" t="str">
            <v>Đầu cáp ngầm 24kV 3x240mm2 indoor</v>
          </cell>
          <cell r="D490" t="str">
            <v>cái</v>
          </cell>
          <cell r="E490" t="str">
            <v>da</v>
          </cell>
          <cell r="F490">
            <v>50</v>
          </cell>
          <cell r="G490" t="str">
            <v>x</v>
          </cell>
          <cell r="H490" t="e">
            <v>#N/A</v>
          </cell>
          <cell r="I490" t="str">
            <v/>
          </cell>
        </row>
        <row r="491">
          <cell r="A491" t="str">
            <v>DCAPHT3185</v>
          </cell>
          <cell r="C491" t="str">
            <v>Đầu cáp ngầm hạ thế 3x185+120mm2</v>
          </cell>
          <cell r="D491" t="str">
            <v>cái</v>
          </cell>
          <cell r="E491" t="str">
            <v>DC</v>
          </cell>
          <cell r="F491">
            <v>50</v>
          </cell>
          <cell r="G491" t="str">
            <v>x</v>
          </cell>
          <cell r="H491" t="e">
            <v>#N/A</v>
          </cell>
          <cell r="I491" t="str">
            <v/>
          </cell>
        </row>
        <row r="492">
          <cell r="A492" t="str">
            <v>DCAPHT3120</v>
          </cell>
          <cell r="C492" t="str">
            <v>Đầu cáp ngầm hạ thế 3x120+70mm2</v>
          </cell>
          <cell r="D492" t="str">
            <v>cái</v>
          </cell>
          <cell r="E492" t="str">
            <v>DC</v>
          </cell>
          <cell r="F492">
            <v>50</v>
          </cell>
          <cell r="G492" t="str">
            <v>x</v>
          </cell>
          <cell r="H492" t="e">
            <v>#N/A</v>
          </cell>
          <cell r="I492" t="str">
            <v/>
          </cell>
        </row>
        <row r="493">
          <cell r="A493" t="str">
            <v>DCAPHT395</v>
          </cell>
          <cell r="C493" t="str">
            <v>Đầu cáp ngầm hạ thế 3x95+50mm2</v>
          </cell>
          <cell r="D493" t="str">
            <v>cái</v>
          </cell>
          <cell r="E493" t="str">
            <v>DC</v>
          </cell>
          <cell r="F493">
            <v>50</v>
          </cell>
          <cell r="G493" t="str">
            <v>x</v>
          </cell>
          <cell r="H493" t="e">
            <v>#N/A</v>
          </cell>
          <cell r="I493" t="str">
            <v/>
          </cell>
        </row>
        <row r="494">
          <cell r="A494" t="str">
            <v>DCAPHT370</v>
          </cell>
          <cell r="C494" t="str">
            <v>Đầu cáp ngầm hạ thế 3x70+50mm2</v>
          </cell>
          <cell r="D494" t="str">
            <v>cái</v>
          </cell>
          <cell r="E494" t="str">
            <v>DC</v>
          </cell>
          <cell r="F494">
            <v>50</v>
          </cell>
          <cell r="G494" t="str">
            <v>x</v>
          </cell>
          <cell r="H494" t="e">
            <v>#N/A</v>
          </cell>
          <cell r="I494" t="str">
            <v/>
          </cell>
        </row>
        <row r="495">
          <cell r="A495" t="str">
            <v>DCAPHT350+35</v>
          </cell>
          <cell r="C495" t="str">
            <v>Đầu cáp ngầm hạ thế 3x50+35mm2</v>
          </cell>
          <cell r="D495" t="str">
            <v>cái</v>
          </cell>
          <cell r="E495" t="str">
            <v>DC</v>
          </cell>
          <cell r="F495">
            <v>50</v>
          </cell>
          <cell r="G495" t="str">
            <v>x</v>
          </cell>
          <cell r="H495" t="e">
            <v>#N/A</v>
          </cell>
          <cell r="I495" t="str">
            <v/>
          </cell>
        </row>
        <row r="496">
          <cell r="A496" t="str">
            <v>DCAPHT350</v>
          </cell>
          <cell r="C496" t="str">
            <v>Đầu cáp ngầm hạ thế 3x50</v>
          </cell>
          <cell r="D496" t="str">
            <v>cái</v>
          </cell>
          <cell r="E496" t="str">
            <v>DC</v>
          </cell>
          <cell r="F496">
            <v>50</v>
          </cell>
          <cell r="G496" t="str">
            <v>x</v>
          </cell>
          <cell r="H496">
            <v>0</v>
          </cell>
          <cell r="I496" t="str">
            <v/>
          </cell>
        </row>
        <row r="497">
          <cell r="A497" t="str">
            <v>stk42</v>
          </cell>
          <cell r="C497" t="str">
            <v>ÔÁng sắt tráng kẽm D42</v>
          </cell>
          <cell r="D497" t="str">
            <v>mét</v>
          </cell>
          <cell r="E497" t="str">
            <v>st</v>
          </cell>
          <cell r="F497">
            <v>50</v>
          </cell>
          <cell r="G497" t="str">
            <v>x</v>
          </cell>
          <cell r="H497">
            <v>0</v>
          </cell>
          <cell r="I497" t="str">
            <v/>
          </cell>
        </row>
        <row r="498">
          <cell r="A498" t="str">
            <v>stk60</v>
          </cell>
          <cell r="C498" t="str">
            <v>ÔÁng sắt tráng kẽm D60</v>
          </cell>
          <cell r="D498" t="str">
            <v>mét</v>
          </cell>
          <cell r="E498" t="str">
            <v>st</v>
          </cell>
          <cell r="F498">
            <v>50</v>
          </cell>
          <cell r="G498" t="str">
            <v>x</v>
          </cell>
          <cell r="H498">
            <v>0</v>
          </cell>
          <cell r="I498" t="str">
            <v/>
          </cell>
        </row>
        <row r="499">
          <cell r="A499" t="str">
            <v>stk90</v>
          </cell>
          <cell r="B499" t="str">
            <v>07.2204</v>
          </cell>
          <cell r="C499" t="str">
            <v>ÔÁng sắt tráng kẽm D90</v>
          </cell>
          <cell r="D499" t="str">
            <v>mét</v>
          </cell>
          <cell r="E499" t="str">
            <v>st</v>
          </cell>
          <cell r="F499">
            <v>50</v>
          </cell>
          <cell r="G499" t="str">
            <v>x</v>
          </cell>
          <cell r="H499" t="e">
            <v>#N/A</v>
          </cell>
          <cell r="I499" t="str">
            <v/>
          </cell>
        </row>
        <row r="500">
          <cell r="A500" t="str">
            <v>stk114</v>
          </cell>
          <cell r="B500" t="str">
            <v>07.2204</v>
          </cell>
          <cell r="C500" t="str">
            <v>ÔÁng sắt tráng kẽm D114</v>
          </cell>
          <cell r="D500" t="str">
            <v>mét</v>
          </cell>
          <cell r="E500" t="str">
            <v>st</v>
          </cell>
          <cell r="F500">
            <v>50</v>
          </cell>
          <cell r="G500" t="str">
            <v>x</v>
          </cell>
          <cell r="H500" t="e">
            <v>#N/A</v>
          </cell>
          <cell r="I500" t="str">
            <v/>
          </cell>
        </row>
        <row r="501">
          <cell r="A501" t="str">
            <v>stk140</v>
          </cell>
          <cell r="B501" t="str">
            <v>07.2204</v>
          </cell>
          <cell r="C501" t="str">
            <v>ÔÁng sắt tráng kẽm D140</v>
          </cell>
          <cell r="D501" t="str">
            <v>mét</v>
          </cell>
          <cell r="E501" t="str">
            <v>st</v>
          </cell>
          <cell r="F501">
            <v>50</v>
          </cell>
          <cell r="G501" t="str">
            <v>x</v>
          </cell>
          <cell r="H501" t="str">
            <v>mét</v>
          </cell>
          <cell r="I501" t="str">
            <v/>
          </cell>
        </row>
        <row r="502">
          <cell r="A502" t="str">
            <v>stk160</v>
          </cell>
          <cell r="B502" t="str">
            <v>07.2204</v>
          </cell>
          <cell r="C502" t="str">
            <v>ÔÁng sắt tráng kẽm D160</v>
          </cell>
          <cell r="D502" t="str">
            <v>mét</v>
          </cell>
          <cell r="E502" t="str">
            <v>st</v>
          </cell>
          <cell r="F502">
            <v>50</v>
          </cell>
          <cell r="G502" t="str">
            <v>x</v>
          </cell>
          <cell r="H502" t="e">
            <v>#N/A</v>
          </cell>
          <cell r="I502" t="str">
            <v/>
          </cell>
        </row>
        <row r="503">
          <cell r="A503" t="str">
            <v>stk168</v>
          </cell>
          <cell r="B503" t="str">
            <v>07.2204</v>
          </cell>
          <cell r="C503" t="str">
            <v>ÔÁng sắt tráng kẽm D168</v>
          </cell>
          <cell r="D503" t="str">
            <v>mét</v>
          </cell>
          <cell r="E503" t="str">
            <v>st</v>
          </cell>
          <cell r="F503">
            <v>50</v>
          </cell>
          <cell r="G503" t="str">
            <v>x</v>
          </cell>
          <cell r="H503" t="e">
            <v>#N/A</v>
          </cell>
          <cell r="I503" t="str">
            <v/>
          </cell>
        </row>
        <row r="504">
          <cell r="A504" t="str">
            <v>costk114</v>
          </cell>
          <cell r="C504" t="str">
            <v>Măng sông STK 114</v>
          </cell>
          <cell r="D504" t="str">
            <v>cái</v>
          </cell>
          <cell r="E504" t="str">
            <v>co</v>
          </cell>
          <cell r="F504">
            <v>50</v>
          </cell>
          <cell r="G504" t="str">
            <v>x</v>
          </cell>
          <cell r="H504" t="e">
            <v>#N/A</v>
          </cell>
          <cell r="I504" t="str">
            <v/>
          </cell>
        </row>
        <row r="505">
          <cell r="A505" t="str">
            <v>costk90</v>
          </cell>
          <cell r="C505" t="str">
            <v>Măng sông STK 90</v>
          </cell>
          <cell r="D505" t="str">
            <v>cái</v>
          </cell>
          <cell r="E505" t="str">
            <v>co</v>
          </cell>
          <cell r="F505">
            <v>50</v>
          </cell>
          <cell r="G505" t="str">
            <v>x</v>
          </cell>
          <cell r="H505" t="e">
            <v>#N/A</v>
          </cell>
          <cell r="I505" t="str">
            <v/>
          </cell>
        </row>
        <row r="506">
          <cell r="A506" t="str">
            <v>YC</v>
          </cell>
          <cell r="C506" t="str">
            <v>Yếm cáp dày 2mm</v>
          </cell>
          <cell r="D506" t="str">
            <v>cái</v>
          </cell>
          <cell r="E506" t="str">
            <v>YC</v>
          </cell>
          <cell r="F506">
            <v>50</v>
          </cell>
          <cell r="G506" t="str">
            <v>x</v>
          </cell>
          <cell r="H506">
            <v>2</v>
          </cell>
          <cell r="I506">
            <v>114800</v>
          </cell>
        </row>
        <row r="507">
          <cell r="E507" t="str">
            <v/>
          </cell>
          <cell r="F507">
            <v>50</v>
          </cell>
          <cell r="H507">
            <v>0</v>
          </cell>
          <cell r="I507">
            <v>0</v>
          </cell>
        </row>
        <row r="508">
          <cell r="E508" t="str">
            <v/>
          </cell>
          <cell r="F508">
            <v>50</v>
          </cell>
          <cell r="H508">
            <v>0</v>
          </cell>
          <cell r="I508">
            <v>0</v>
          </cell>
        </row>
        <row r="509">
          <cell r="A509" t="str">
            <v>Bảng kê đơn Giá nhân công  ( 67/1999/QĐ-BCN )</v>
          </cell>
          <cell r="E509" t="str">
            <v>Bả</v>
          </cell>
          <cell r="F509">
            <v>50</v>
          </cell>
          <cell r="H509" t="e">
            <v>#N/A</v>
          </cell>
          <cell r="I509" t="str">
            <v/>
          </cell>
        </row>
        <row r="510">
          <cell r="E510" t="str">
            <v/>
          </cell>
          <cell r="F510">
            <v>50</v>
          </cell>
          <cell r="H510">
            <v>0</v>
          </cell>
          <cell r="I510">
            <v>0</v>
          </cell>
        </row>
        <row r="511">
          <cell r="A511" t="str">
            <v>Mã</v>
          </cell>
          <cell r="B511" t="str">
            <v>MHĐG</v>
          </cell>
          <cell r="C511" t="str">
            <v>Công việc</v>
          </cell>
          <cell r="D511" t="str">
            <v>Đơn vị</v>
          </cell>
          <cell r="E511" t="str">
            <v>Mã</v>
          </cell>
          <cell r="F511">
            <v>50</v>
          </cell>
          <cell r="H511" t="str">
            <v>HỆ</v>
          </cell>
          <cell r="I511" t="str">
            <v/>
          </cell>
        </row>
        <row r="512">
          <cell r="A512">
            <v>1</v>
          </cell>
          <cell r="B512">
            <v>2</v>
          </cell>
          <cell r="C512">
            <v>3</v>
          </cell>
          <cell r="D512">
            <v>4</v>
          </cell>
          <cell r="E512" t="str">
            <v>1</v>
          </cell>
          <cell r="F512">
            <v>50</v>
          </cell>
          <cell r="H512">
            <v>0</v>
          </cell>
          <cell r="I512" t="str">
            <v/>
          </cell>
        </row>
        <row r="513">
          <cell r="A513" t="str">
            <v>MDDA1</v>
          </cell>
          <cell r="B513" t="str">
            <v>03.8133</v>
          </cell>
          <cell r="C513" t="str">
            <v>Phá đá chân hố móng, đá cấp I</v>
          </cell>
          <cell r="D513" t="str">
            <v>m3</v>
          </cell>
          <cell r="E513" t="str">
            <v>MD</v>
          </cell>
          <cell r="F513">
            <v>2000</v>
          </cell>
          <cell r="H513">
            <v>1.65</v>
          </cell>
          <cell r="I513" t="str">
            <v/>
          </cell>
        </row>
        <row r="514">
          <cell r="A514" t="str">
            <v>MDDA2</v>
          </cell>
          <cell r="B514" t="str">
            <v>03.8133</v>
          </cell>
          <cell r="C514" t="str">
            <v>Phá đá chân hố móng, đá cấp II</v>
          </cell>
          <cell r="D514" t="str">
            <v>m3</v>
          </cell>
          <cell r="E514" t="str">
            <v>MD</v>
          </cell>
          <cell r="F514">
            <v>2000</v>
          </cell>
          <cell r="H514" t="str">
            <v>m3</v>
          </cell>
          <cell r="I514" t="str">
            <v/>
          </cell>
        </row>
        <row r="515">
          <cell r="A515" t="str">
            <v>MDD11</v>
          </cell>
          <cell r="B515" t="str">
            <v>03.1101</v>
          </cell>
          <cell r="C515" t="str">
            <v>Đào hố móng đất cấp 1 sâu &lt;=1m</v>
          </cell>
          <cell r="D515" t="str">
            <v>m3</v>
          </cell>
          <cell r="E515" t="str">
            <v>MD</v>
          </cell>
          <cell r="F515">
            <v>2000</v>
          </cell>
          <cell r="H515" t="e">
            <v>#N/A</v>
          </cell>
          <cell r="I515" t="str">
            <v/>
          </cell>
        </row>
        <row r="516">
          <cell r="A516" t="str">
            <v>MDD21</v>
          </cell>
          <cell r="B516" t="str">
            <v>03.1102</v>
          </cell>
          <cell r="C516" t="str">
            <v>Đào hố móng đất cấp 2 sâu &lt;=1m</v>
          </cell>
          <cell r="D516" t="str">
            <v>m3</v>
          </cell>
          <cell r="E516" t="str">
            <v>MD</v>
          </cell>
          <cell r="F516">
            <v>2000</v>
          </cell>
          <cell r="H516" t="e">
            <v>#N/A</v>
          </cell>
          <cell r="I516" t="str">
            <v/>
          </cell>
        </row>
        <row r="517">
          <cell r="A517" t="str">
            <v>MDD31</v>
          </cell>
          <cell r="B517" t="str">
            <v>03.1103</v>
          </cell>
          <cell r="C517" t="str">
            <v>Đào hố móng đất cấp 3 sâu &lt;=1m</v>
          </cell>
          <cell r="D517" t="str">
            <v>m3</v>
          </cell>
          <cell r="E517" t="str">
            <v>MD</v>
          </cell>
          <cell r="F517">
            <v>2000</v>
          </cell>
          <cell r="H517">
            <v>0.33</v>
          </cell>
          <cell r="I517" t="str">
            <v/>
          </cell>
        </row>
        <row r="518">
          <cell r="A518" t="str">
            <v>MDD41</v>
          </cell>
          <cell r="B518" t="str">
            <v>03.1104</v>
          </cell>
          <cell r="C518" t="str">
            <v>Đào hố móng đất cấp 4 sâu &lt;=1m</v>
          </cell>
          <cell r="D518" t="str">
            <v>m3</v>
          </cell>
          <cell r="E518" t="str">
            <v>MD</v>
          </cell>
          <cell r="F518">
            <v>2000</v>
          </cell>
          <cell r="H518" t="e">
            <v>#N/A</v>
          </cell>
          <cell r="I518" t="str">
            <v/>
          </cell>
        </row>
        <row r="519">
          <cell r="A519" t="str">
            <v>MDD2</v>
          </cell>
          <cell r="B519" t="str">
            <v>03.1112</v>
          </cell>
          <cell r="C519" t="str">
            <v>Đào hố móng đất cấp 2 sâu &gt;1m</v>
          </cell>
          <cell r="D519" t="str">
            <v>m3</v>
          </cell>
          <cell r="E519" t="str">
            <v>MD</v>
          </cell>
          <cell r="F519">
            <v>2000</v>
          </cell>
          <cell r="H519">
            <v>15</v>
          </cell>
          <cell r="I519" t="str">
            <v/>
          </cell>
        </row>
        <row r="520">
          <cell r="A520" t="str">
            <v>MDD3</v>
          </cell>
          <cell r="B520" t="str">
            <v>03.1013</v>
          </cell>
          <cell r="C520" t="str">
            <v>Đào hố móng đất cấp 3 sâu &gt;1m DT&lt;5m2</v>
          </cell>
          <cell r="D520" t="str">
            <v>m3</v>
          </cell>
          <cell r="E520" t="str">
            <v>MD</v>
          </cell>
          <cell r="F520">
            <v>2000</v>
          </cell>
          <cell r="H520">
            <v>0.16300000000000001</v>
          </cell>
          <cell r="I520">
            <v>10386000</v>
          </cell>
        </row>
        <row r="521">
          <cell r="A521" t="str">
            <v>AH2120</v>
          </cell>
          <cell r="B521" t="str">
            <v>03.1113</v>
          </cell>
          <cell r="C521" t="str">
            <v>Khoan cắt BT bằng máy khoan cằm tay</v>
          </cell>
          <cell r="D521" t="str">
            <v>m3</v>
          </cell>
          <cell r="E521" t="str">
            <v>AH</v>
          </cell>
          <cell r="F521">
            <v>2000</v>
          </cell>
          <cell r="H521">
            <v>2.5000000000000001E-2</v>
          </cell>
          <cell r="I521" t="str">
            <v/>
          </cell>
        </row>
        <row r="522">
          <cell r="A522" t="str">
            <v>MDD4</v>
          </cell>
          <cell r="B522" t="str">
            <v>03.1114</v>
          </cell>
          <cell r="C522" t="str">
            <v>Đào hố móng đất cấp 4 sâu &gt;1m</v>
          </cell>
          <cell r="D522" t="str">
            <v>m3</v>
          </cell>
          <cell r="E522" t="str">
            <v>MD</v>
          </cell>
          <cell r="F522">
            <v>2000</v>
          </cell>
          <cell r="H522">
            <v>2.09</v>
          </cell>
          <cell r="I522" t="str">
            <v/>
          </cell>
        </row>
        <row r="523">
          <cell r="A523" t="str">
            <v>MDAP1</v>
          </cell>
          <cell r="B523" t="str">
            <v>03.2201</v>
          </cell>
          <cell r="C523" t="str">
            <v>Đắp đất hố móng, đất cấp 1</v>
          </cell>
          <cell r="D523" t="str">
            <v>m3</v>
          </cell>
          <cell r="E523" t="str">
            <v>MD</v>
          </cell>
          <cell r="F523">
            <v>2000</v>
          </cell>
          <cell r="H523" t="e">
            <v>#N/A</v>
          </cell>
          <cell r="I523" t="str">
            <v/>
          </cell>
        </row>
        <row r="524">
          <cell r="A524" t="str">
            <v>MDAP2</v>
          </cell>
          <cell r="B524" t="str">
            <v>03.2202</v>
          </cell>
          <cell r="C524" t="str">
            <v>Đắp đất hố móng, đất cấp 2</v>
          </cell>
          <cell r="D524" t="str">
            <v>m3</v>
          </cell>
          <cell r="E524" t="str">
            <v>MD</v>
          </cell>
          <cell r="F524">
            <v>2000</v>
          </cell>
          <cell r="H524">
            <v>15</v>
          </cell>
          <cell r="I524" t="str">
            <v/>
          </cell>
        </row>
        <row r="525">
          <cell r="A525" t="str">
            <v>MDAP3</v>
          </cell>
          <cell r="B525" t="str">
            <v>03.4113</v>
          </cell>
          <cell r="C525" t="str">
            <v>Đắp đất hố móng, độ chặt k=0,95</v>
          </cell>
          <cell r="D525" t="str">
            <v>m3</v>
          </cell>
          <cell r="E525" t="str">
            <v>MD</v>
          </cell>
          <cell r="F525">
            <v>2000</v>
          </cell>
          <cell r="H525">
            <v>0.13100000000000001</v>
          </cell>
          <cell r="I525">
            <v>1515600</v>
          </cell>
        </row>
        <row r="526">
          <cell r="A526" t="str">
            <v>MDAP4</v>
          </cell>
          <cell r="B526" t="str">
            <v>03.2203</v>
          </cell>
          <cell r="C526" t="str">
            <v>Đắp đất hố móng, đất cấp 4</v>
          </cell>
          <cell r="D526" t="str">
            <v>m3</v>
          </cell>
          <cell r="E526" t="str">
            <v>MD</v>
          </cell>
          <cell r="F526">
            <v>2000</v>
          </cell>
          <cell r="H526">
            <v>2.0499999999999998</v>
          </cell>
          <cell r="I526" t="str">
            <v/>
          </cell>
        </row>
        <row r="527">
          <cell r="A527" t="str">
            <v>DMC2</v>
          </cell>
          <cell r="B527" t="str">
            <v>03.3102</v>
          </cell>
          <cell r="C527" t="str">
            <v>Đào mương cáp ngầm đất cấp 2</v>
          </cell>
          <cell r="D527" t="str">
            <v>m3</v>
          </cell>
          <cell r="E527" t="str">
            <v>DM</v>
          </cell>
          <cell r="F527">
            <v>2000</v>
          </cell>
          <cell r="H527" t="e">
            <v>#N/A</v>
          </cell>
          <cell r="I527" t="str">
            <v/>
          </cell>
        </row>
        <row r="528">
          <cell r="A528" t="str">
            <v>DMC3</v>
          </cell>
          <cell r="B528" t="str">
            <v>03.3103</v>
          </cell>
          <cell r="C528" t="str">
            <v>Đào mương cáp ngầm đất cấp 3</v>
          </cell>
          <cell r="D528" t="str">
            <v>m3</v>
          </cell>
          <cell r="E528" t="str">
            <v>DM</v>
          </cell>
          <cell r="F528">
            <v>2000</v>
          </cell>
          <cell r="H528" t="str">
            <v>m3</v>
          </cell>
          <cell r="I528" t="str">
            <v/>
          </cell>
        </row>
        <row r="529">
          <cell r="A529" t="str">
            <v>DMC4</v>
          </cell>
          <cell r="B529" t="str">
            <v>03.3104</v>
          </cell>
          <cell r="C529" t="str">
            <v>Đào mương cáp ngầm đất cấp 4</v>
          </cell>
          <cell r="D529" t="str">
            <v>m3</v>
          </cell>
          <cell r="E529" t="str">
            <v>DM</v>
          </cell>
          <cell r="F529">
            <v>2000</v>
          </cell>
          <cell r="H529" t="e">
            <v>#N/A</v>
          </cell>
          <cell r="I529" t="str">
            <v/>
          </cell>
        </row>
        <row r="530">
          <cell r="A530" t="str">
            <v>DDMC2</v>
          </cell>
          <cell r="B530" t="str">
            <v>03.3202</v>
          </cell>
          <cell r="C530" t="str">
            <v>Đắp đất mương cáp ngầm, đất cấp 2</v>
          </cell>
          <cell r="D530" t="str">
            <v>m3</v>
          </cell>
          <cell r="E530" t="str">
            <v>DD</v>
          </cell>
          <cell r="F530">
            <v>2000</v>
          </cell>
          <cell r="H530" t="e">
            <v>#N/A</v>
          </cell>
          <cell r="I530" t="str">
            <v/>
          </cell>
        </row>
        <row r="531">
          <cell r="A531" t="str">
            <v>DDMC3</v>
          </cell>
          <cell r="B531" t="str">
            <v>03.3203</v>
          </cell>
          <cell r="C531" t="str">
            <v>Đắp đất mương cáp ngầm, đất cấp 3</v>
          </cell>
          <cell r="D531" t="str">
            <v>m3</v>
          </cell>
          <cell r="E531" t="str">
            <v>DD</v>
          </cell>
          <cell r="F531">
            <v>2000</v>
          </cell>
          <cell r="H531" t="str">
            <v>m3</v>
          </cell>
          <cell r="I531" t="str">
            <v/>
          </cell>
        </row>
        <row r="532">
          <cell r="A532" t="str">
            <v>DDMC4</v>
          </cell>
          <cell r="B532" t="str">
            <v>03.3203</v>
          </cell>
          <cell r="C532" t="str">
            <v>Đắp đất mương cáp ngầm, đất cấp 4</v>
          </cell>
          <cell r="D532" t="str">
            <v>m3</v>
          </cell>
          <cell r="E532" t="str">
            <v>DD</v>
          </cell>
          <cell r="F532">
            <v>2000</v>
          </cell>
          <cell r="H532" t="e">
            <v>#N/A</v>
          </cell>
          <cell r="I532" t="str">
            <v/>
          </cell>
        </row>
        <row r="533">
          <cell r="A533" t="str">
            <v>DCAT</v>
          </cell>
          <cell r="B533" t="str">
            <v>03.7000</v>
          </cell>
          <cell r="C533" t="str">
            <v>Đắp cát</v>
          </cell>
          <cell r="D533" t="str">
            <v>m3</v>
          </cell>
          <cell r="E533" t="str">
            <v>DC</v>
          </cell>
          <cell r="F533">
            <v>2000</v>
          </cell>
          <cell r="H533">
            <v>0.24</v>
          </cell>
          <cell r="I533" t="str">
            <v/>
          </cell>
        </row>
        <row r="534">
          <cell r="A534" t="str">
            <v>DD1x2</v>
          </cell>
          <cell r="B534" t="str">
            <v>03.7000</v>
          </cell>
          <cell r="C534" t="str">
            <v>Đắp đá 1x2</v>
          </cell>
          <cell r="D534" t="str">
            <v>m3</v>
          </cell>
          <cell r="E534" t="str">
            <v>DD</v>
          </cell>
          <cell r="F534">
            <v>2000</v>
          </cell>
          <cell r="H534" t="e">
            <v>#N/A</v>
          </cell>
          <cell r="I534" t="str">
            <v/>
          </cell>
        </row>
        <row r="535">
          <cell r="A535" t="str">
            <v>DD2x4</v>
          </cell>
          <cell r="B535" t="str">
            <v>03.7000</v>
          </cell>
          <cell r="C535" t="str">
            <v>Đắp đá 2x4</v>
          </cell>
          <cell r="D535" t="str">
            <v>m3</v>
          </cell>
          <cell r="E535" t="str">
            <v>DD</v>
          </cell>
          <cell r="F535">
            <v>2000</v>
          </cell>
          <cell r="H535" t="e">
            <v>#N/A</v>
          </cell>
          <cell r="I535" t="str">
            <v/>
          </cell>
        </row>
        <row r="536">
          <cell r="A536" t="str">
            <v>DTD2</v>
          </cell>
          <cell r="B536" t="str">
            <v>03.3102</v>
          </cell>
          <cell r="C536" t="str">
            <v>Đào rãnh tiếp địa đất cấp 2</v>
          </cell>
          <cell r="D536" t="str">
            <v>m3</v>
          </cell>
          <cell r="E536" t="str">
            <v>DT</v>
          </cell>
          <cell r="F536">
            <v>2000</v>
          </cell>
          <cell r="H536" t="e">
            <v>#N/A</v>
          </cell>
          <cell r="I536" t="str">
            <v/>
          </cell>
        </row>
        <row r="537">
          <cell r="A537" t="str">
            <v>DTD3</v>
          </cell>
          <cell r="B537" t="str">
            <v>03.3123</v>
          </cell>
          <cell r="C537" t="str">
            <v>Đào rãnh tiếp địa đất cấp 3</v>
          </cell>
          <cell r="D537" t="str">
            <v>m3</v>
          </cell>
          <cell r="E537" t="str">
            <v>DT</v>
          </cell>
          <cell r="F537">
            <v>2000</v>
          </cell>
          <cell r="H537">
            <v>0.24</v>
          </cell>
          <cell r="I537">
            <v>211500</v>
          </cell>
        </row>
        <row r="538">
          <cell r="A538" t="str">
            <v>DTD4</v>
          </cell>
          <cell r="B538" t="str">
            <v>03.3103</v>
          </cell>
          <cell r="C538" t="str">
            <v>Đào rãnh tiếp địa đất cấp 4</v>
          </cell>
          <cell r="D538" t="str">
            <v>m3</v>
          </cell>
          <cell r="E538" t="str">
            <v>DT</v>
          </cell>
          <cell r="F538">
            <v>2000</v>
          </cell>
          <cell r="H538" t="e">
            <v>#N/A</v>
          </cell>
          <cell r="I538" t="str">
            <v/>
          </cell>
        </row>
        <row r="539">
          <cell r="A539" t="str">
            <v>DATD2</v>
          </cell>
          <cell r="B539" t="str">
            <v>03.3202</v>
          </cell>
          <cell r="C539" t="str">
            <v>Đắp đất rãnh tiếp địa cấp 2</v>
          </cell>
          <cell r="D539" t="str">
            <v>m3</v>
          </cell>
          <cell r="E539" t="str">
            <v>DA</v>
          </cell>
          <cell r="F539">
            <v>2000</v>
          </cell>
          <cell r="H539" t="e">
            <v>#N/A</v>
          </cell>
          <cell r="I539" t="str">
            <v/>
          </cell>
        </row>
        <row r="540">
          <cell r="A540" t="str">
            <v>DATD3</v>
          </cell>
          <cell r="B540" t="str">
            <v>03.4123</v>
          </cell>
          <cell r="C540" t="str">
            <v>Đắp đất rãnh tiếp độ chặt k=0,95</v>
          </cell>
          <cell r="D540" t="str">
            <v>m3</v>
          </cell>
          <cell r="E540" t="str">
            <v>DA</v>
          </cell>
          <cell r="F540">
            <v>2000</v>
          </cell>
          <cell r="H540">
            <v>0.09</v>
          </cell>
          <cell r="I540">
            <v>94500</v>
          </cell>
        </row>
        <row r="541">
          <cell r="A541" t="str">
            <v>DATD4</v>
          </cell>
          <cell r="B541" t="str">
            <v>03.3203</v>
          </cell>
          <cell r="C541" t="str">
            <v>Đắp đất rãnh tiếp địa cấp 4</v>
          </cell>
          <cell r="D541" t="str">
            <v>m3</v>
          </cell>
          <cell r="E541" t="str">
            <v>DA</v>
          </cell>
          <cell r="F541">
            <v>2000</v>
          </cell>
          <cell r="H541" t="e">
            <v>#N/A</v>
          </cell>
          <cell r="I541" t="str">
            <v/>
          </cell>
        </row>
        <row r="542">
          <cell r="A542" t="str">
            <v>LGIA</v>
          </cell>
          <cell r="B542" t="str">
            <v>05.6101</v>
          </cell>
          <cell r="C542" t="str">
            <v>Lắp Giá đỡ cáp</v>
          </cell>
          <cell r="D542" t="str">
            <v>bộ</v>
          </cell>
          <cell r="E542" t="str">
            <v>LG</v>
          </cell>
          <cell r="F542">
            <v>2000</v>
          </cell>
          <cell r="H542" t="str">
            <v>bộ</v>
          </cell>
          <cell r="I542" t="str">
            <v/>
          </cell>
        </row>
        <row r="543">
          <cell r="A543" t="str">
            <v>lapkep</v>
          </cell>
          <cell r="B543" t="str">
            <v>04.3107</v>
          </cell>
          <cell r="C543" t="str">
            <v>Lắp kẹp các loại</v>
          </cell>
          <cell r="D543" t="str">
            <v>bộ</v>
          </cell>
          <cell r="E543" t="str">
            <v>la</v>
          </cell>
          <cell r="F543">
            <v>2000</v>
          </cell>
          <cell r="H543" t="e">
            <v>#N/A</v>
          </cell>
          <cell r="I543" t="str">
            <v/>
          </cell>
        </row>
        <row r="544">
          <cell r="A544" t="str">
            <v>LGACH</v>
          </cell>
          <cell r="B544" t="str">
            <v>07.2104</v>
          </cell>
          <cell r="C544" t="str">
            <v>Lắp gạch làm dấu</v>
          </cell>
          <cell r="D544" t="str">
            <v>viên</v>
          </cell>
          <cell r="E544" t="str">
            <v>LG</v>
          </cell>
          <cell r="F544">
            <v>2000</v>
          </cell>
          <cell r="H544" t="e">
            <v>#N/A</v>
          </cell>
          <cell r="I544" t="str">
            <v/>
          </cell>
        </row>
        <row r="545">
          <cell r="A545" t="str">
            <v>LNLON</v>
          </cell>
          <cell r="C545" t="str">
            <v>Lắp Nylon làm dấu</v>
          </cell>
          <cell r="D545" t="str">
            <v>m3</v>
          </cell>
          <cell r="E545" t="str">
            <v>LN</v>
          </cell>
          <cell r="F545">
            <v>2000</v>
          </cell>
          <cell r="H545" t="e">
            <v>#N/A</v>
          </cell>
          <cell r="I545" t="str">
            <v/>
          </cell>
        </row>
        <row r="546">
          <cell r="A546" t="str">
            <v>M12</v>
          </cell>
          <cell r="B546" t="str">
            <v>04.3801</v>
          </cell>
          <cell r="C546" t="str">
            <v>Đặt đà cản 1,2m</v>
          </cell>
          <cell r="D546" t="str">
            <v>cái</v>
          </cell>
          <cell r="E546" t="str">
            <v>M1</v>
          </cell>
          <cell r="F546">
            <v>2000</v>
          </cell>
          <cell r="H546">
            <v>0</v>
          </cell>
          <cell r="I546">
            <v>0</v>
          </cell>
        </row>
        <row r="547">
          <cell r="A547" t="str">
            <v>M15</v>
          </cell>
          <cell r="B547" t="str">
            <v>04.3801</v>
          </cell>
          <cell r="C547" t="str">
            <v>Đặt đà cản 1,5m</v>
          </cell>
          <cell r="D547" t="str">
            <v>cái</v>
          </cell>
          <cell r="E547" t="str">
            <v>M1</v>
          </cell>
          <cell r="F547">
            <v>2000</v>
          </cell>
          <cell r="H547" t="e">
            <v>#N/A</v>
          </cell>
          <cell r="I547" t="str">
            <v/>
          </cell>
        </row>
        <row r="548">
          <cell r="A548" t="str">
            <v>MD25</v>
          </cell>
          <cell r="B548" t="str">
            <v>04.3802</v>
          </cell>
          <cell r="C548" t="str">
            <v>Đặt đà cản 2,5m</v>
          </cell>
          <cell r="D548" t="str">
            <v>cái</v>
          </cell>
          <cell r="E548" t="str">
            <v>MD</v>
          </cell>
          <cell r="F548">
            <v>2000</v>
          </cell>
          <cell r="H548" t="e">
            <v>#N/A</v>
          </cell>
          <cell r="I548" t="str">
            <v/>
          </cell>
        </row>
        <row r="549">
          <cell r="A549" t="str">
            <v>DCT25</v>
          </cell>
          <cell r="B549" t="str">
            <v>04.5142</v>
          </cell>
          <cell r="C549" t="str">
            <v>Đóng cừ tràm 2,5 m</v>
          </cell>
          <cell r="D549" t="str">
            <v>cây</v>
          </cell>
          <cell r="E549" t="str">
            <v>DC</v>
          </cell>
          <cell r="F549">
            <v>2000</v>
          </cell>
          <cell r="H549" t="e">
            <v>#N/A</v>
          </cell>
          <cell r="I549" t="str">
            <v/>
          </cell>
        </row>
        <row r="550">
          <cell r="A550" t="str">
            <v>DCT30</v>
          </cell>
          <cell r="B550" t="str">
            <v>04.5142</v>
          </cell>
          <cell r="C550" t="str">
            <v>Đóng cừ tràm 3 m</v>
          </cell>
          <cell r="D550" t="str">
            <v>cây</v>
          </cell>
          <cell r="E550" t="str">
            <v>DC</v>
          </cell>
          <cell r="F550">
            <v>2000</v>
          </cell>
          <cell r="H550" t="e">
            <v>#N/A</v>
          </cell>
          <cell r="I550" t="str">
            <v/>
          </cell>
        </row>
        <row r="551">
          <cell r="A551" t="str">
            <v>DCT50</v>
          </cell>
          <cell r="B551" t="str">
            <v>04.5142</v>
          </cell>
          <cell r="C551" t="str">
            <v>Đóng cừ tràm 5 m</v>
          </cell>
          <cell r="D551" t="str">
            <v>cây</v>
          </cell>
          <cell r="E551" t="str">
            <v>DC</v>
          </cell>
          <cell r="F551">
            <v>2000</v>
          </cell>
          <cell r="H551" t="e">
            <v>#N/A</v>
          </cell>
          <cell r="I551" t="str">
            <v/>
          </cell>
        </row>
        <row r="552">
          <cell r="A552" t="str">
            <v>QBT</v>
          </cell>
          <cell r="B552" t="str">
            <v>04.9001</v>
          </cell>
          <cell r="C552" t="str">
            <v>Quét nhựa bi tum nóng (0,2kg/m2)</v>
          </cell>
          <cell r="D552" t="str">
            <v>m2</v>
          </cell>
          <cell r="E552" t="str">
            <v>QB</v>
          </cell>
          <cell r="F552">
            <v>2000</v>
          </cell>
          <cell r="H552" t="e">
            <v>#N/A</v>
          </cell>
          <cell r="I552" t="str">
            <v/>
          </cell>
        </row>
        <row r="553">
          <cell r="A553" t="str">
            <v>VCDA1</v>
          </cell>
          <cell r="B553" t="str">
            <v>02.1451</v>
          </cell>
          <cell r="C553" t="str">
            <v>V/c đà cản vào vị trí (cự ly &lt;=100m)</v>
          </cell>
          <cell r="D553" t="str">
            <v>tấn</v>
          </cell>
          <cell r="E553" t="str">
            <v>VC</v>
          </cell>
          <cell r="F553">
            <v>2000</v>
          </cell>
          <cell r="H553" t="e">
            <v>#N/A</v>
          </cell>
          <cell r="I553" t="str">
            <v/>
          </cell>
        </row>
        <row r="554">
          <cell r="A554" t="str">
            <v>VCDA2</v>
          </cell>
          <cell r="B554" t="str">
            <v>02.1452</v>
          </cell>
          <cell r="C554" t="str">
            <v>V/c đà cản vào vị trí (cự ly &lt;=300m)</v>
          </cell>
          <cell r="D554" t="str">
            <v>tấn</v>
          </cell>
          <cell r="E554" t="str">
            <v>VC</v>
          </cell>
          <cell r="F554">
            <v>2000</v>
          </cell>
          <cell r="H554" t="e">
            <v>#N/A</v>
          </cell>
          <cell r="I554" t="str">
            <v/>
          </cell>
        </row>
        <row r="555">
          <cell r="A555" t="str">
            <v>VCDA3</v>
          </cell>
          <cell r="B555" t="str">
            <v>02.1453</v>
          </cell>
          <cell r="C555" t="str">
            <v>V/c đà cản vào vị trí (cự ly &lt;=500m)</v>
          </cell>
          <cell r="D555" t="str">
            <v>tấn</v>
          </cell>
          <cell r="E555" t="str">
            <v>VC</v>
          </cell>
          <cell r="F555">
            <v>2000</v>
          </cell>
          <cell r="H555" t="e">
            <v>#N/A</v>
          </cell>
          <cell r="I555" t="str">
            <v/>
          </cell>
        </row>
        <row r="556">
          <cell r="A556" t="str">
            <v>VCDA4</v>
          </cell>
          <cell r="B556" t="str">
            <v>02.1454</v>
          </cell>
          <cell r="C556" t="str">
            <v>V/c đà cản vào vị trí (cự ly&gt;500m)</v>
          </cell>
          <cell r="D556" t="str">
            <v>tấn</v>
          </cell>
          <cell r="E556" t="str">
            <v>VC</v>
          </cell>
          <cell r="F556">
            <v>2000</v>
          </cell>
          <cell r="H556" t="e">
            <v>#N/A</v>
          </cell>
          <cell r="I556" t="str">
            <v/>
          </cell>
        </row>
        <row r="557">
          <cell r="A557" t="str">
            <v>VCDN1</v>
          </cell>
          <cell r="B557" t="str">
            <v>02.1451</v>
          </cell>
          <cell r="C557" t="str">
            <v>V/c đế néo vào vị trí (cự ly &lt;=100m)</v>
          </cell>
          <cell r="D557" t="str">
            <v>tấn</v>
          </cell>
          <cell r="E557" t="str">
            <v>VC</v>
          </cell>
          <cell r="F557">
            <v>2000</v>
          </cell>
          <cell r="H557" t="e">
            <v>#N/A</v>
          </cell>
          <cell r="I557" t="str">
            <v/>
          </cell>
        </row>
        <row r="558">
          <cell r="A558" t="str">
            <v>VCDN2</v>
          </cell>
          <cell r="B558" t="str">
            <v>02.1452</v>
          </cell>
          <cell r="C558" t="str">
            <v>V/c đế néo vào vị trí (cự ly &lt;=300m)</v>
          </cell>
          <cell r="D558" t="str">
            <v>tấn</v>
          </cell>
          <cell r="E558" t="str">
            <v>VC</v>
          </cell>
          <cell r="F558">
            <v>2000</v>
          </cell>
          <cell r="H558" t="e">
            <v>#N/A</v>
          </cell>
          <cell r="I558" t="str">
            <v/>
          </cell>
        </row>
        <row r="559">
          <cell r="A559" t="str">
            <v>VCDN3</v>
          </cell>
          <cell r="B559" t="str">
            <v>02.1453</v>
          </cell>
          <cell r="C559" t="str">
            <v>V/c đế néo vào vị trí (cự ly &lt;=500m)</v>
          </cell>
          <cell r="D559" t="str">
            <v>tấn</v>
          </cell>
          <cell r="E559" t="str">
            <v>VC</v>
          </cell>
          <cell r="F559">
            <v>2000</v>
          </cell>
          <cell r="H559" t="e">
            <v>#N/A</v>
          </cell>
          <cell r="I559" t="str">
            <v/>
          </cell>
        </row>
        <row r="560">
          <cell r="A560" t="str">
            <v>VCDN4</v>
          </cell>
          <cell r="B560" t="str">
            <v>02.1454</v>
          </cell>
          <cell r="C560" t="str">
            <v>V/c đế néo vào vị trí (cự ly&gt;500m)</v>
          </cell>
          <cell r="D560" t="str">
            <v>tấn</v>
          </cell>
          <cell r="E560" t="str">
            <v>VC</v>
          </cell>
          <cell r="F560">
            <v>2000</v>
          </cell>
          <cell r="H560" t="e">
            <v>#N/A</v>
          </cell>
          <cell r="I560" t="str">
            <v/>
          </cell>
        </row>
        <row r="561">
          <cell r="A561" t="str">
            <v>VCNX1</v>
          </cell>
          <cell r="B561" t="str">
            <v>02.1421</v>
          </cell>
          <cell r="C561" t="str">
            <v>V/c neo xòe vào vị trí (cự ly &lt;=100m)</v>
          </cell>
          <cell r="D561" t="str">
            <v>tấn</v>
          </cell>
          <cell r="E561" t="str">
            <v>VC</v>
          </cell>
          <cell r="F561">
            <v>2000</v>
          </cell>
          <cell r="H561" t="e">
            <v>#N/A</v>
          </cell>
          <cell r="I561" t="str">
            <v/>
          </cell>
        </row>
        <row r="562">
          <cell r="A562" t="str">
            <v>VCNX2</v>
          </cell>
          <cell r="B562" t="str">
            <v>02.1422</v>
          </cell>
          <cell r="C562" t="str">
            <v>V/c neo xòe vào vị trí (cự ly &lt;=300m)</v>
          </cell>
          <cell r="D562" t="str">
            <v>tấn</v>
          </cell>
          <cell r="E562" t="str">
            <v>VC</v>
          </cell>
          <cell r="F562">
            <v>2000</v>
          </cell>
          <cell r="H562" t="e">
            <v>#N/A</v>
          </cell>
          <cell r="I562" t="str">
            <v/>
          </cell>
        </row>
        <row r="563">
          <cell r="A563" t="str">
            <v>VCNX3</v>
          </cell>
          <cell r="B563" t="str">
            <v>02.1423</v>
          </cell>
          <cell r="C563" t="str">
            <v>V/c neo xòe vào vị trí (cự ly &lt;=500m)</v>
          </cell>
          <cell r="D563" t="str">
            <v>tấn</v>
          </cell>
          <cell r="E563" t="str">
            <v>VC</v>
          </cell>
          <cell r="F563">
            <v>2000</v>
          </cell>
          <cell r="H563" t="e">
            <v>#N/A</v>
          </cell>
          <cell r="I563" t="str">
            <v/>
          </cell>
        </row>
        <row r="564">
          <cell r="A564" t="str">
            <v>VCNX4</v>
          </cell>
          <cell r="B564" t="str">
            <v>02.1424</v>
          </cell>
          <cell r="C564" t="str">
            <v>V/c neo xòe vào vị trí (cự ly&gt;500m)</v>
          </cell>
          <cell r="D564" t="str">
            <v>tấn</v>
          </cell>
          <cell r="E564" t="str">
            <v>VC</v>
          </cell>
          <cell r="F564">
            <v>2000</v>
          </cell>
          <cell r="H564" t="e">
            <v>#N/A</v>
          </cell>
          <cell r="I564" t="str">
            <v/>
          </cell>
        </row>
        <row r="565">
          <cell r="A565" t="str">
            <v>VCC1</v>
          </cell>
          <cell r="B565" t="str">
            <v>02.1461</v>
          </cell>
          <cell r="C565" t="str">
            <v>V/c cột vào vị trí (cự ly &lt;=100m)</v>
          </cell>
          <cell r="D565" t="str">
            <v>tấn</v>
          </cell>
          <cell r="E565" t="str">
            <v>VC</v>
          </cell>
          <cell r="F565">
            <v>2000</v>
          </cell>
          <cell r="H565" t="e">
            <v>#N/A</v>
          </cell>
          <cell r="I565" t="str">
            <v/>
          </cell>
        </row>
        <row r="566">
          <cell r="A566" t="str">
            <v>VCC2</v>
          </cell>
          <cell r="B566" t="str">
            <v>02.1462</v>
          </cell>
          <cell r="C566" t="str">
            <v>V/c cột vào vị trí (cự ly &lt;=300m)</v>
          </cell>
          <cell r="D566" t="str">
            <v>tấn</v>
          </cell>
          <cell r="E566" t="str">
            <v>VC</v>
          </cell>
          <cell r="F566">
            <v>2000</v>
          </cell>
          <cell r="H566" t="e">
            <v>#N/A</v>
          </cell>
          <cell r="I566" t="str">
            <v/>
          </cell>
        </row>
        <row r="567">
          <cell r="A567" t="str">
            <v>VCC3</v>
          </cell>
          <cell r="B567" t="str">
            <v>02.1463</v>
          </cell>
          <cell r="C567" t="str">
            <v>V/c cột vào vị trí (cự ly &lt;=500m)</v>
          </cell>
          <cell r="D567" t="str">
            <v>tấn</v>
          </cell>
          <cell r="E567" t="str">
            <v>VC</v>
          </cell>
          <cell r="F567">
            <v>2000</v>
          </cell>
          <cell r="H567" t="e">
            <v>#N/A</v>
          </cell>
          <cell r="I567" t="str">
            <v/>
          </cell>
        </row>
        <row r="568">
          <cell r="A568" t="str">
            <v>VCC4</v>
          </cell>
          <cell r="B568" t="str">
            <v>02.1464</v>
          </cell>
          <cell r="C568" t="str">
            <v>V/c cột vào vị trí (cự ly &gt;500m)</v>
          </cell>
          <cell r="D568" t="str">
            <v>tấn</v>
          </cell>
          <cell r="E568" t="str">
            <v>VC</v>
          </cell>
          <cell r="F568">
            <v>2000</v>
          </cell>
          <cell r="H568" t="e">
            <v>#N/A</v>
          </cell>
          <cell r="I568" t="str">
            <v/>
          </cell>
        </row>
        <row r="569">
          <cell r="A569" t="str">
            <v>VCPK1</v>
          </cell>
          <cell r="B569" t="str">
            <v>02.1421</v>
          </cell>
          <cell r="C569" t="str">
            <v>V/c phụ kiện vào vị trí ( cự ly &lt;=100m)</v>
          </cell>
          <cell r="D569" t="str">
            <v>tấn</v>
          </cell>
          <cell r="E569" t="str">
            <v>VC</v>
          </cell>
          <cell r="F569">
            <v>2000</v>
          </cell>
          <cell r="H569" t="e">
            <v>#N/A</v>
          </cell>
          <cell r="I569" t="str">
            <v/>
          </cell>
        </row>
        <row r="570">
          <cell r="A570" t="str">
            <v>VCPK2</v>
          </cell>
          <cell r="B570" t="str">
            <v>02.1422</v>
          </cell>
          <cell r="C570" t="str">
            <v>V/c phụ kiện vào vị trí ( cự ly &lt;=300m)</v>
          </cell>
          <cell r="D570" t="str">
            <v>tấn</v>
          </cell>
          <cell r="E570" t="str">
            <v>VC</v>
          </cell>
          <cell r="F570">
            <v>2000</v>
          </cell>
          <cell r="H570" t="e">
            <v>#N/A</v>
          </cell>
          <cell r="I570" t="str">
            <v/>
          </cell>
        </row>
        <row r="571">
          <cell r="A571" t="str">
            <v>VCPK3</v>
          </cell>
          <cell r="B571" t="str">
            <v>02.1423</v>
          </cell>
          <cell r="C571" t="str">
            <v>V/c phụ kiện vào vị trí ( cự ly &lt;=500m)</v>
          </cell>
          <cell r="D571" t="str">
            <v>tấn</v>
          </cell>
          <cell r="E571" t="str">
            <v>VC</v>
          </cell>
          <cell r="F571">
            <v>2000</v>
          </cell>
          <cell r="H571" t="e">
            <v>#N/A</v>
          </cell>
          <cell r="I571" t="str">
            <v/>
          </cell>
        </row>
        <row r="572">
          <cell r="A572" t="str">
            <v>VCPK4</v>
          </cell>
          <cell r="B572" t="str">
            <v>02.1424</v>
          </cell>
          <cell r="C572" t="str">
            <v>V/c phụ kiện vào vị trí ( cự ly &gt;500m)</v>
          </cell>
          <cell r="D572" t="str">
            <v>tấn</v>
          </cell>
          <cell r="E572" t="str">
            <v>VC</v>
          </cell>
          <cell r="F572">
            <v>2000</v>
          </cell>
          <cell r="H572" t="e">
            <v>#N/A</v>
          </cell>
          <cell r="I572" t="str">
            <v/>
          </cell>
        </row>
        <row r="573">
          <cell r="A573" t="str">
            <v>VCTD1</v>
          </cell>
          <cell r="B573" t="str">
            <v>02.1351</v>
          </cell>
          <cell r="C573" t="str">
            <v>V/c tiếp địa vào vị trí ( cự ly &lt;=100m)</v>
          </cell>
          <cell r="D573" t="str">
            <v>tấn</v>
          </cell>
          <cell r="E573" t="str">
            <v>VC</v>
          </cell>
          <cell r="F573">
            <v>2000</v>
          </cell>
          <cell r="H573" t="e">
            <v>#N/A</v>
          </cell>
          <cell r="I573" t="str">
            <v/>
          </cell>
        </row>
        <row r="574">
          <cell r="A574" t="str">
            <v>VCTD2</v>
          </cell>
          <cell r="B574" t="str">
            <v>02.1352</v>
          </cell>
          <cell r="C574" t="str">
            <v>V/c tiếp địa vào vị trí ( cự ly &lt;=300m)</v>
          </cell>
          <cell r="D574" t="str">
            <v>tấn</v>
          </cell>
          <cell r="E574" t="str">
            <v>VC</v>
          </cell>
          <cell r="F574">
            <v>2000</v>
          </cell>
          <cell r="H574" t="e">
            <v>#N/A</v>
          </cell>
          <cell r="I574" t="str">
            <v/>
          </cell>
        </row>
        <row r="575">
          <cell r="A575" t="str">
            <v>VCTD3</v>
          </cell>
          <cell r="B575" t="str">
            <v>02.1353</v>
          </cell>
          <cell r="C575" t="str">
            <v>V/c tiếp địa vào vị trí ( cự ly &lt;=500m)</v>
          </cell>
          <cell r="D575" t="str">
            <v>tấn</v>
          </cell>
          <cell r="E575" t="str">
            <v>VC</v>
          </cell>
          <cell r="F575">
            <v>2000</v>
          </cell>
          <cell r="H575" t="e">
            <v>#N/A</v>
          </cell>
          <cell r="I575" t="str">
            <v/>
          </cell>
        </row>
        <row r="576">
          <cell r="A576" t="str">
            <v>VCTD4</v>
          </cell>
          <cell r="B576" t="str">
            <v>02.1354</v>
          </cell>
          <cell r="C576" t="str">
            <v>V/c tiếp địa vào vị trí ( cự ly &gt;500m)</v>
          </cell>
          <cell r="D576" t="str">
            <v>tấn</v>
          </cell>
          <cell r="E576" t="str">
            <v>VC</v>
          </cell>
          <cell r="F576">
            <v>2000</v>
          </cell>
          <cell r="H576" t="e">
            <v>#N/A</v>
          </cell>
          <cell r="I576" t="str">
            <v/>
          </cell>
        </row>
        <row r="577">
          <cell r="A577" t="str">
            <v>VCD1</v>
          </cell>
          <cell r="B577" t="str">
            <v>02.1441</v>
          </cell>
          <cell r="C577" t="str">
            <v>V/c dây vào vị trí (cự ly &lt;=100m)</v>
          </cell>
          <cell r="D577" t="str">
            <v>tấn</v>
          </cell>
          <cell r="E577" t="str">
            <v>VC</v>
          </cell>
          <cell r="F577">
            <v>2000</v>
          </cell>
          <cell r="H577" t="e">
            <v>#N/A</v>
          </cell>
          <cell r="I577" t="str">
            <v/>
          </cell>
        </row>
        <row r="578">
          <cell r="A578" t="str">
            <v>VCD2</v>
          </cell>
          <cell r="B578" t="str">
            <v>02.1442</v>
          </cell>
          <cell r="C578" t="str">
            <v>V/c dây vào vị trí (cự ly &lt;=300m)</v>
          </cell>
          <cell r="D578" t="str">
            <v>tấn</v>
          </cell>
          <cell r="E578" t="str">
            <v>VC</v>
          </cell>
          <cell r="F578">
            <v>2000</v>
          </cell>
          <cell r="H578" t="e">
            <v>#N/A</v>
          </cell>
          <cell r="I578" t="str">
            <v/>
          </cell>
        </row>
        <row r="579">
          <cell r="A579" t="str">
            <v>VCD3</v>
          </cell>
          <cell r="B579" t="str">
            <v>02.1443</v>
          </cell>
          <cell r="C579" t="str">
            <v>V/c dây vào vị trí (cự ly &lt;=500m)</v>
          </cell>
          <cell r="D579" t="str">
            <v>tấn</v>
          </cell>
          <cell r="E579" t="str">
            <v>VC</v>
          </cell>
          <cell r="F579">
            <v>2000</v>
          </cell>
          <cell r="H579" t="e">
            <v>#N/A</v>
          </cell>
          <cell r="I579" t="str">
            <v/>
          </cell>
        </row>
        <row r="580">
          <cell r="A580" t="str">
            <v>VCD4</v>
          </cell>
          <cell r="B580" t="str">
            <v>02.1444</v>
          </cell>
          <cell r="C580" t="str">
            <v>V/c dây vào vị trí (cự ly &gt; 500m)</v>
          </cell>
          <cell r="D580" t="str">
            <v>tấn</v>
          </cell>
          <cell r="E580" t="str">
            <v>VC</v>
          </cell>
          <cell r="F580">
            <v>2000</v>
          </cell>
          <cell r="H580" t="e">
            <v>#N/A</v>
          </cell>
          <cell r="I580" t="str">
            <v/>
          </cell>
        </row>
        <row r="581">
          <cell r="A581" t="str">
            <v>VCS1</v>
          </cell>
          <cell r="B581" t="str">
            <v>02.1431</v>
          </cell>
          <cell r="C581" t="str">
            <v>V/c sứ và phụ kiện vào vị trí (cự ly &lt;=100m)</v>
          </cell>
          <cell r="D581" t="str">
            <v>tấn</v>
          </cell>
          <cell r="E581" t="str">
            <v>VC</v>
          </cell>
          <cell r="F581">
            <v>2000</v>
          </cell>
          <cell r="H581" t="e">
            <v>#N/A</v>
          </cell>
          <cell r="I581" t="str">
            <v/>
          </cell>
        </row>
        <row r="582">
          <cell r="A582" t="str">
            <v>VCS2</v>
          </cell>
          <cell r="B582" t="str">
            <v>02.1432</v>
          </cell>
          <cell r="C582" t="str">
            <v>V/c sứ và phụ kiện vào vị trí (cự ly &lt;=300m)</v>
          </cell>
          <cell r="D582" t="str">
            <v>tấn</v>
          </cell>
          <cell r="E582" t="str">
            <v>VC</v>
          </cell>
          <cell r="F582">
            <v>2000</v>
          </cell>
          <cell r="H582" t="e">
            <v>#N/A</v>
          </cell>
          <cell r="I582" t="str">
            <v/>
          </cell>
        </row>
        <row r="583">
          <cell r="A583" t="str">
            <v>VCS3</v>
          </cell>
          <cell r="B583" t="str">
            <v>02.1433</v>
          </cell>
          <cell r="C583" t="str">
            <v>V/c sứ và phụ kiện vào vị trí (cự ly &lt;=500m)</v>
          </cell>
          <cell r="D583" t="str">
            <v>tấn</v>
          </cell>
          <cell r="E583" t="str">
            <v>VC</v>
          </cell>
          <cell r="F583">
            <v>2000</v>
          </cell>
          <cell r="H583" t="e">
            <v>#N/A</v>
          </cell>
          <cell r="I583" t="str">
            <v/>
          </cell>
        </row>
        <row r="584">
          <cell r="A584" t="str">
            <v>VCS4</v>
          </cell>
          <cell r="B584" t="str">
            <v>02.1434</v>
          </cell>
          <cell r="C584" t="str">
            <v>V/c sứ và phụ kiện vào vị trí (cự ly &gt; 500m)</v>
          </cell>
          <cell r="D584" t="str">
            <v>tấn</v>
          </cell>
          <cell r="E584" t="str">
            <v>VC</v>
          </cell>
          <cell r="F584">
            <v>2000</v>
          </cell>
          <cell r="H584" t="e">
            <v>#N/A</v>
          </cell>
          <cell r="I584" t="str">
            <v/>
          </cell>
        </row>
        <row r="585">
          <cell r="A585" t="str">
            <v>VCX1</v>
          </cell>
          <cell r="B585" t="str">
            <v>02.1361</v>
          </cell>
          <cell r="C585" t="str">
            <v>V/c xà vào vị trí (cư ly &lt;=100m)</v>
          </cell>
          <cell r="D585" t="str">
            <v>tấn</v>
          </cell>
          <cell r="E585" t="str">
            <v>VC</v>
          </cell>
          <cell r="F585">
            <v>2000</v>
          </cell>
          <cell r="H585" t="e">
            <v>#N/A</v>
          </cell>
          <cell r="I585" t="str">
            <v/>
          </cell>
        </row>
        <row r="586">
          <cell r="A586" t="str">
            <v>VCX2</v>
          </cell>
          <cell r="B586" t="str">
            <v>02.1362</v>
          </cell>
          <cell r="C586" t="str">
            <v>V/c xà vào vị trí (cư ly &lt;=300m)</v>
          </cell>
          <cell r="D586" t="str">
            <v>tấn</v>
          </cell>
          <cell r="E586" t="str">
            <v>VC</v>
          </cell>
          <cell r="F586">
            <v>2000</v>
          </cell>
          <cell r="H586" t="e">
            <v>#N/A</v>
          </cell>
          <cell r="I586" t="str">
            <v/>
          </cell>
        </row>
        <row r="587">
          <cell r="A587" t="str">
            <v>VCX3</v>
          </cell>
          <cell r="B587" t="str">
            <v>02.1363</v>
          </cell>
          <cell r="C587" t="str">
            <v>V/c xà vào vị trí (cư ly &lt;=500m)</v>
          </cell>
          <cell r="D587" t="str">
            <v>tấn</v>
          </cell>
          <cell r="E587" t="str">
            <v>VC</v>
          </cell>
          <cell r="F587">
            <v>2000</v>
          </cell>
          <cell r="H587" t="e">
            <v>#N/A</v>
          </cell>
          <cell r="I587" t="str">
            <v/>
          </cell>
        </row>
        <row r="588">
          <cell r="A588" t="str">
            <v>VCX4</v>
          </cell>
          <cell r="B588" t="str">
            <v>02.1364</v>
          </cell>
          <cell r="C588" t="str">
            <v>V/c xà vào vị trí (cư ly &gt;500m)</v>
          </cell>
          <cell r="D588" t="str">
            <v>tấn</v>
          </cell>
          <cell r="E588" t="str">
            <v>VC</v>
          </cell>
          <cell r="F588">
            <v>2000</v>
          </cell>
          <cell r="H588" t="e">
            <v>#N/A</v>
          </cell>
          <cell r="I588" t="str">
            <v/>
          </cell>
        </row>
        <row r="589">
          <cell r="A589" t="str">
            <v>VCDC1</v>
          </cell>
          <cell r="B589" t="str">
            <v>02.1482</v>
          </cell>
          <cell r="C589" t="str">
            <v>V/c dụng cụ thi công ( cự ly &lt;=100m)</v>
          </cell>
          <cell r="D589" t="str">
            <v>tấn</v>
          </cell>
          <cell r="E589" t="str">
            <v>VC</v>
          </cell>
          <cell r="F589">
            <v>2000</v>
          </cell>
          <cell r="H589">
            <v>0</v>
          </cell>
          <cell r="I589" t="str">
            <v/>
          </cell>
        </row>
        <row r="590">
          <cell r="A590" t="str">
            <v>VCDC2</v>
          </cell>
          <cell r="B590" t="str">
            <v>02.1483</v>
          </cell>
          <cell r="C590" t="str">
            <v>V/c dụng cụ thi công ( cự ly &lt;=300m)</v>
          </cell>
          <cell r="D590" t="str">
            <v>tấn</v>
          </cell>
          <cell r="E590" t="str">
            <v>VC</v>
          </cell>
          <cell r="F590">
            <v>2000</v>
          </cell>
          <cell r="H590" t="e">
            <v>#N/A</v>
          </cell>
          <cell r="I590" t="str">
            <v/>
          </cell>
        </row>
        <row r="591">
          <cell r="A591" t="str">
            <v>VCDC3</v>
          </cell>
          <cell r="B591" t="str">
            <v>02.1484</v>
          </cell>
          <cell r="C591" t="str">
            <v>V/c dụng cụ thi công ( cự ly &lt;=500m)</v>
          </cell>
          <cell r="D591" t="str">
            <v>tấn</v>
          </cell>
          <cell r="E591" t="str">
            <v>VC</v>
          </cell>
          <cell r="F591">
            <v>2000</v>
          </cell>
          <cell r="H591" t="e">
            <v>#N/A</v>
          </cell>
          <cell r="I591" t="str">
            <v/>
          </cell>
        </row>
        <row r="592">
          <cell r="A592" t="str">
            <v>VCDC4</v>
          </cell>
          <cell r="B592" t="str">
            <v>02.1485</v>
          </cell>
          <cell r="C592" t="str">
            <v>V/c dụng cụ thi công ( cự ly &gt; 500m)</v>
          </cell>
          <cell r="D592" t="str">
            <v>tấn</v>
          </cell>
          <cell r="E592" t="str">
            <v>VC</v>
          </cell>
          <cell r="F592">
            <v>2000</v>
          </cell>
          <cell r="H592" t="e">
            <v>#N/A</v>
          </cell>
          <cell r="I592" t="str">
            <v/>
          </cell>
        </row>
        <row r="593">
          <cell r="A593" t="str">
            <v>VCCT1</v>
          </cell>
          <cell r="B593" t="str">
            <v>02.1391</v>
          </cell>
          <cell r="C593" t="str">
            <v>V/c cừ tràm 2,5 -3m( cự ly &lt;=100m)</v>
          </cell>
          <cell r="D593" t="str">
            <v>cây</v>
          </cell>
          <cell r="E593" t="str">
            <v>VC</v>
          </cell>
          <cell r="F593">
            <v>2000</v>
          </cell>
          <cell r="H593" t="e">
            <v>#N/A</v>
          </cell>
          <cell r="I593" t="str">
            <v/>
          </cell>
        </row>
        <row r="594">
          <cell r="A594" t="str">
            <v>VCCT2</v>
          </cell>
          <cell r="B594" t="str">
            <v>02.1392</v>
          </cell>
          <cell r="C594" t="str">
            <v>V/c cừ tràm 2,5-3m ( cự ly &lt;=300m)</v>
          </cell>
          <cell r="D594" t="str">
            <v>cây</v>
          </cell>
          <cell r="E594" t="str">
            <v>VC</v>
          </cell>
          <cell r="F594">
            <v>2000</v>
          </cell>
          <cell r="H594" t="e">
            <v>#N/A</v>
          </cell>
          <cell r="I594" t="str">
            <v/>
          </cell>
        </row>
        <row r="595">
          <cell r="A595" t="str">
            <v>VCCT3</v>
          </cell>
          <cell r="B595" t="str">
            <v>02.1393</v>
          </cell>
          <cell r="C595" t="str">
            <v>V/c cừ tràm 2,5-3m ( cự ly &lt;=500m)</v>
          </cell>
          <cell r="D595" t="str">
            <v>cây</v>
          </cell>
          <cell r="E595" t="str">
            <v>VC</v>
          </cell>
          <cell r="F595">
            <v>2000</v>
          </cell>
          <cell r="H595" t="e">
            <v>#N/A</v>
          </cell>
          <cell r="I595" t="str">
            <v/>
          </cell>
        </row>
        <row r="596">
          <cell r="A596" t="str">
            <v>VCCT4</v>
          </cell>
          <cell r="B596" t="str">
            <v>02.1394</v>
          </cell>
          <cell r="C596" t="str">
            <v>V/c cừ tràm 2,5-3m ( cự ly &gt; 500m)</v>
          </cell>
          <cell r="D596" t="str">
            <v>cây</v>
          </cell>
          <cell r="E596" t="str">
            <v>VC</v>
          </cell>
          <cell r="F596">
            <v>2000</v>
          </cell>
          <cell r="H596" t="e">
            <v>#N/A</v>
          </cell>
          <cell r="I596" t="str">
            <v/>
          </cell>
        </row>
        <row r="597">
          <cell r="A597" t="str">
            <v>VCCT5</v>
          </cell>
          <cell r="B597" t="str">
            <v>02.1411</v>
          </cell>
          <cell r="C597" t="str">
            <v>V/c cừ tràm 5m ( cự ly &lt;=100m)</v>
          </cell>
          <cell r="D597" t="str">
            <v>cây</v>
          </cell>
          <cell r="E597" t="str">
            <v>VC</v>
          </cell>
          <cell r="F597">
            <v>2000</v>
          </cell>
          <cell r="H597" t="e">
            <v>#N/A</v>
          </cell>
          <cell r="I597" t="str">
            <v/>
          </cell>
        </row>
        <row r="598">
          <cell r="A598" t="str">
            <v>VCCT6</v>
          </cell>
          <cell r="B598" t="str">
            <v>02.1412</v>
          </cell>
          <cell r="C598" t="str">
            <v>V/c cừ tràm 5m ( cự ly &lt;=300m)</v>
          </cell>
          <cell r="D598" t="str">
            <v>cây</v>
          </cell>
          <cell r="E598" t="str">
            <v>VC</v>
          </cell>
          <cell r="F598">
            <v>2000</v>
          </cell>
          <cell r="H598" t="e">
            <v>#N/A</v>
          </cell>
          <cell r="I598" t="str">
            <v/>
          </cell>
        </row>
        <row r="599">
          <cell r="A599" t="str">
            <v>VCCT7</v>
          </cell>
          <cell r="B599" t="str">
            <v>02.1413</v>
          </cell>
          <cell r="C599" t="str">
            <v>V/c cừ tràm 5m ( cự ly &lt;=500m)</v>
          </cell>
          <cell r="D599" t="str">
            <v>cây</v>
          </cell>
          <cell r="E599" t="str">
            <v>VC</v>
          </cell>
          <cell r="F599">
            <v>2000</v>
          </cell>
          <cell r="H599" t="e">
            <v>#N/A</v>
          </cell>
          <cell r="I599" t="str">
            <v/>
          </cell>
        </row>
        <row r="600">
          <cell r="A600" t="str">
            <v>VCCT8</v>
          </cell>
          <cell r="B600" t="str">
            <v>02.1414</v>
          </cell>
          <cell r="C600" t="str">
            <v>V/c cừ tràm 5m ( cự ly &gt; 500m)</v>
          </cell>
          <cell r="D600" t="str">
            <v>cây</v>
          </cell>
          <cell r="E600" t="str">
            <v>VC</v>
          </cell>
          <cell r="F600">
            <v>2000</v>
          </cell>
          <cell r="H600" t="e">
            <v>#N/A</v>
          </cell>
          <cell r="I600" t="str">
            <v/>
          </cell>
        </row>
        <row r="601">
          <cell r="A601" t="str">
            <v>VCXM1</v>
          </cell>
          <cell r="B601" t="str">
            <v>02.1211</v>
          </cell>
          <cell r="C601" t="str">
            <v>V/c xi măng ( cự ly &lt;=100m)</v>
          </cell>
          <cell r="D601" t="str">
            <v>tấn</v>
          </cell>
          <cell r="E601" t="str">
            <v>VC</v>
          </cell>
          <cell r="F601">
            <v>2000</v>
          </cell>
          <cell r="H601">
            <v>0</v>
          </cell>
          <cell r="I601" t="str">
            <v/>
          </cell>
        </row>
        <row r="602">
          <cell r="A602" t="str">
            <v>VCXM2</v>
          </cell>
          <cell r="B602" t="str">
            <v>02.1212</v>
          </cell>
          <cell r="C602" t="str">
            <v>V/c xi măng ( cự ly &lt;=300m)</v>
          </cell>
          <cell r="D602" t="str">
            <v>tấn</v>
          </cell>
          <cell r="E602" t="str">
            <v>VC</v>
          </cell>
          <cell r="F602">
            <v>2000</v>
          </cell>
          <cell r="H602" t="e">
            <v>#N/A</v>
          </cell>
          <cell r="I602" t="str">
            <v/>
          </cell>
        </row>
        <row r="603">
          <cell r="A603" t="str">
            <v>VCXM3</v>
          </cell>
          <cell r="B603" t="str">
            <v>02.1213</v>
          </cell>
          <cell r="C603" t="str">
            <v>V/c xi măng ( cự ly &lt;=500m)</v>
          </cell>
          <cell r="D603" t="str">
            <v>tấn</v>
          </cell>
          <cell r="E603" t="str">
            <v>VC</v>
          </cell>
          <cell r="F603">
            <v>2000</v>
          </cell>
          <cell r="H603" t="e">
            <v>#N/A</v>
          </cell>
          <cell r="I603" t="str">
            <v/>
          </cell>
        </row>
        <row r="604">
          <cell r="A604" t="str">
            <v>VCXM4</v>
          </cell>
          <cell r="B604" t="str">
            <v>02.1214</v>
          </cell>
          <cell r="C604" t="str">
            <v>V/c xi măng ( cự ly &gt;500m)</v>
          </cell>
          <cell r="D604" t="str">
            <v>tấn</v>
          </cell>
          <cell r="E604" t="str">
            <v>VC</v>
          </cell>
          <cell r="F604">
            <v>2000</v>
          </cell>
          <cell r="H604" t="e">
            <v>#N/A</v>
          </cell>
          <cell r="I604" t="str">
            <v/>
          </cell>
        </row>
        <row r="605">
          <cell r="A605" t="str">
            <v>VCLD1</v>
          </cell>
          <cell r="B605" t="str">
            <v>02.1241</v>
          </cell>
          <cell r="C605" t="str">
            <v>V/c đá dăm ( cự ly &lt;=100m)</v>
          </cell>
          <cell r="D605" t="str">
            <v>m3</v>
          </cell>
          <cell r="E605" t="str">
            <v>VC</v>
          </cell>
          <cell r="F605">
            <v>2000</v>
          </cell>
          <cell r="H605">
            <v>0</v>
          </cell>
          <cell r="I605" t="str">
            <v/>
          </cell>
        </row>
        <row r="606">
          <cell r="A606" t="str">
            <v>VCLD2</v>
          </cell>
          <cell r="B606" t="str">
            <v>02.1242</v>
          </cell>
          <cell r="C606" t="str">
            <v>V/c đá dăm ( cự ly &lt;=300m)</v>
          </cell>
          <cell r="D606" t="str">
            <v>m3</v>
          </cell>
          <cell r="E606" t="str">
            <v>VC</v>
          </cell>
          <cell r="F606">
            <v>2000</v>
          </cell>
          <cell r="H606" t="e">
            <v>#N/A</v>
          </cell>
          <cell r="I606" t="str">
            <v/>
          </cell>
        </row>
        <row r="607">
          <cell r="A607" t="str">
            <v>VCLD3</v>
          </cell>
          <cell r="B607" t="str">
            <v>02.1243</v>
          </cell>
          <cell r="C607" t="str">
            <v>V/c đá dăm ( cự ly &lt;=500m)</v>
          </cell>
          <cell r="D607" t="str">
            <v>m3</v>
          </cell>
          <cell r="E607" t="str">
            <v>VC</v>
          </cell>
          <cell r="F607">
            <v>2000</v>
          </cell>
          <cell r="H607" t="e">
            <v>#N/A</v>
          </cell>
          <cell r="I607" t="str">
            <v/>
          </cell>
        </row>
        <row r="608">
          <cell r="A608" t="str">
            <v>VCLD4</v>
          </cell>
          <cell r="B608" t="str">
            <v>02.1244</v>
          </cell>
          <cell r="C608" t="str">
            <v>V/c đá dăm ( cự ly &gt;500m)</v>
          </cell>
          <cell r="D608" t="str">
            <v>m3</v>
          </cell>
          <cell r="E608" t="str">
            <v>VC</v>
          </cell>
          <cell r="F608">
            <v>2000</v>
          </cell>
          <cell r="H608" t="e">
            <v>#N/A</v>
          </cell>
          <cell r="I608" t="str">
            <v/>
          </cell>
        </row>
        <row r="609">
          <cell r="A609" t="str">
            <v>VCDAT1</v>
          </cell>
          <cell r="B609" t="str">
            <v>02.1264</v>
          </cell>
          <cell r="C609" t="str">
            <v>V/c đất đi đổ ( cự ly &gt;500m) Cấp I</v>
          </cell>
          <cell r="D609" t="str">
            <v>m3</v>
          </cell>
          <cell r="E609" t="str">
            <v>VC</v>
          </cell>
          <cell r="F609">
            <v>2000</v>
          </cell>
          <cell r="H609" t="e">
            <v>#N/A</v>
          </cell>
          <cell r="I609" t="str">
            <v/>
          </cell>
        </row>
        <row r="610">
          <cell r="A610" t="str">
            <v>VCDAT2</v>
          </cell>
          <cell r="B610" t="str">
            <v>02.1274</v>
          </cell>
          <cell r="C610" t="str">
            <v>V/c đất đi đổ ( cự ly &gt;500m) Cấp II</v>
          </cell>
          <cell r="D610" t="str">
            <v>m3</v>
          </cell>
          <cell r="E610" t="str">
            <v>VC</v>
          </cell>
          <cell r="F610">
            <v>2000</v>
          </cell>
          <cell r="H610" t="e">
            <v>#N/A</v>
          </cell>
          <cell r="I610" t="str">
            <v/>
          </cell>
        </row>
        <row r="611">
          <cell r="A611" t="str">
            <v>VCDAT3</v>
          </cell>
          <cell r="B611" t="str">
            <v>02.1284</v>
          </cell>
          <cell r="C611" t="str">
            <v>V/c đất đi đổ ( cự ly &gt;500m) Cấp III</v>
          </cell>
          <cell r="D611" t="str">
            <v>m3</v>
          </cell>
          <cell r="E611" t="str">
            <v>VC</v>
          </cell>
          <cell r="F611">
            <v>2000</v>
          </cell>
          <cell r="H611" t="e">
            <v>#N/A</v>
          </cell>
          <cell r="I611" t="str">
            <v/>
          </cell>
        </row>
        <row r="612">
          <cell r="A612" t="str">
            <v>VCDAT4</v>
          </cell>
          <cell r="B612" t="str">
            <v>02.1294</v>
          </cell>
          <cell r="C612" t="str">
            <v>V/c đất đi đổ ( cự ly &gt;500m) Cấp IV</v>
          </cell>
          <cell r="D612" t="str">
            <v>m3</v>
          </cell>
          <cell r="E612" t="str">
            <v>VC</v>
          </cell>
          <cell r="F612">
            <v>2000</v>
          </cell>
          <cell r="H612" t="e">
            <v>#N/A</v>
          </cell>
          <cell r="I612" t="str">
            <v/>
          </cell>
        </row>
        <row r="613">
          <cell r="A613" t="str">
            <v>VCCAT1D</v>
          </cell>
          <cell r="B613" t="str">
            <v>021221</v>
          </cell>
          <cell r="C613" t="str">
            <v>V/c cát đen cự ly &lt;=100m</v>
          </cell>
          <cell r="D613" t="str">
            <v>m3</v>
          </cell>
          <cell r="E613" t="str">
            <v>VC</v>
          </cell>
          <cell r="F613">
            <v>2000</v>
          </cell>
          <cell r="H613" t="e">
            <v>#N/A</v>
          </cell>
          <cell r="I613" t="str">
            <v/>
          </cell>
        </row>
        <row r="614">
          <cell r="A614" t="str">
            <v>VCCAT2d</v>
          </cell>
          <cell r="B614" t="str">
            <v>021222</v>
          </cell>
          <cell r="C614" t="str">
            <v>V/c cát đen cự ly &lt;=300m</v>
          </cell>
          <cell r="D614" t="str">
            <v>m3</v>
          </cell>
          <cell r="E614" t="str">
            <v>VC</v>
          </cell>
          <cell r="F614">
            <v>2000</v>
          </cell>
          <cell r="H614" t="e">
            <v>#N/A</v>
          </cell>
          <cell r="I614" t="str">
            <v/>
          </cell>
        </row>
        <row r="615">
          <cell r="A615" t="str">
            <v>VCCAT3d</v>
          </cell>
          <cell r="B615" t="str">
            <v>021223</v>
          </cell>
          <cell r="C615" t="str">
            <v>V/c cát đen cự ly &lt;=500m</v>
          </cell>
          <cell r="D615" t="str">
            <v>m3</v>
          </cell>
          <cell r="E615" t="str">
            <v>VC</v>
          </cell>
          <cell r="F615">
            <v>2000</v>
          </cell>
          <cell r="H615" t="e">
            <v>#N/A</v>
          </cell>
          <cell r="I615" t="str">
            <v/>
          </cell>
        </row>
        <row r="616">
          <cell r="A616" t="str">
            <v>VCCAT4d</v>
          </cell>
          <cell r="B616" t="str">
            <v>021224</v>
          </cell>
          <cell r="C616" t="str">
            <v>V/c cát đen cự ly &gt;500m</v>
          </cell>
          <cell r="D616" t="str">
            <v>m3</v>
          </cell>
          <cell r="E616" t="str">
            <v>VC</v>
          </cell>
          <cell r="F616">
            <v>2000</v>
          </cell>
          <cell r="H616" t="e">
            <v>#N/A</v>
          </cell>
          <cell r="I616" t="str">
            <v/>
          </cell>
        </row>
        <row r="617">
          <cell r="A617" t="str">
            <v>VCCAT1</v>
          </cell>
          <cell r="B617" t="str">
            <v>02.1231</v>
          </cell>
          <cell r="C617" t="str">
            <v>V/c cát vàng cự ly &lt;=100m</v>
          </cell>
          <cell r="D617" t="str">
            <v>m3</v>
          </cell>
          <cell r="E617" t="str">
            <v>VC</v>
          </cell>
          <cell r="F617">
            <v>2000</v>
          </cell>
          <cell r="H617">
            <v>0</v>
          </cell>
          <cell r="I617" t="str">
            <v/>
          </cell>
        </row>
        <row r="618">
          <cell r="A618" t="str">
            <v>VCCAT2</v>
          </cell>
          <cell r="B618" t="str">
            <v>02.1232</v>
          </cell>
          <cell r="C618" t="str">
            <v>V/c cát vàng cự ly &lt;=300m</v>
          </cell>
          <cell r="D618" t="str">
            <v>m3</v>
          </cell>
          <cell r="E618" t="str">
            <v>VC</v>
          </cell>
          <cell r="F618">
            <v>2000</v>
          </cell>
          <cell r="H618" t="e">
            <v>#N/A</v>
          </cell>
          <cell r="I618" t="str">
            <v/>
          </cell>
        </row>
        <row r="619">
          <cell r="A619" t="str">
            <v>VCCAT3</v>
          </cell>
          <cell r="B619" t="str">
            <v>02.1233</v>
          </cell>
          <cell r="C619" t="str">
            <v>V/c cát vàng cự ly &lt;=500m</v>
          </cell>
          <cell r="D619" t="str">
            <v>m3</v>
          </cell>
          <cell r="E619" t="str">
            <v>VC</v>
          </cell>
          <cell r="F619">
            <v>2000</v>
          </cell>
          <cell r="H619" t="e">
            <v>#N/A</v>
          </cell>
          <cell r="I619" t="str">
            <v/>
          </cell>
        </row>
        <row r="620">
          <cell r="A620" t="str">
            <v>VCCAT4</v>
          </cell>
          <cell r="B620" t="str">
            <v>02.1234</v>
          </cell>
          <cell r="C620" t="str">
            <v>V/c cát cự vàng ly &gt;500m</v>
          </cell>
          <cell r="D620" t="str">
            <v>m3</v>
          </cell>
          <cell r="E620" t="str">
            <v>VC</v>
          </cell>
          <cell r="F620">
            <v>2000</v>
          </cell>
          <cell r="H620" t="e">
            <v>#N/A</v>
          </cell>
          <cell r="I620" t="str">
            <v/>
          </cell>
        </row>
        <row r="621">
          <cell r="A621" t="str">
            <v>VCFE1</v>
          </cell>
          <cell r="B621" t="str">
            <v>02.1351</v>
          </cell>
          <cell r="C621" t="str">
            <v>V/c cốt thép ( cự ly &lt;=100m)</v>
          </cell>
          <cell r="D621" t="str">
            <v>tấn</v>
          </cell>
          <cell r="E621" t="str">
            <v>VC</v>
          </cell>
          <cell r="F621">
            <v>2000</v>
          </cell>
          <cell r="H621" t="e">
            <v>#N/A</v>
          </cell>
          <cell r="I621" t="str">
            <v/>
          </cell>
        </row>
        <row r="622">
          <cell r="A622" t="str">
            <v>VCFE2</v>
          </cell>
          <cell r="B622" t="str">
            <v>02.1352</v>
          </cell>
          <cell r="C622" t="str">
            <v>V/c cốt thép ( cự ly &lt;=300m)</v>
          </cell>
          <cell r="D622" t="str">
            <v>tấn</v>
          </cell>
          <cell r="E622" t="str">
            <v>VC</v>
          </cell>
          <cell r="F622">
            <v>2000</v>
          </cell>
          <cell r="H622" t="e">
            <v>#N/A</v>
          </cell>
          <cell r="I622" t="str">
            <v/>
          </cell>
        </row>
        <row r="623">
          <cell r="A623" t="str">
            <v>VCFE3</v>
          </cell>
          <cell r="B623" t="str">
            <v>02.1353</v>
          </cell>
          <cell r="C623" t="str">
            <v>V/c cốt thép ( cự ly &lt;=500m)</v>
          </cell>
          <cell r="D623" t="str">
            <v>tấn</v>
          </cell>
          <cell r="E623" t="str">
            <v>VC</v>
          </cell>
          <cell r="F623">
            <v>2000</v>
          </cell>
          <cell r="H623" t="e">
            <v>#N/A</v>
          </cell>
          <cell r="I623" t="str">
            <v/>
          </cell>
        </row>
        <row r="624">
          <cell r="A624" t="str">
            <v>VCFE4</v>
          </cell>
          <cell r="B624" t="str">
            <v>02.1354</v>
          </cell>
          <cell r="C624" t="str">
            <v>V/c cốt thép ( cự ly &gt;500m)</v>
          </cell>
          <cell r="D624" t="str">
            <v>tấn</v>
          </cell>
          <cell r="E624" t="str">
            <v>VC</v>
          </cell>
          <cell r="F624">
            <v>2000</v>
          </cell>
          <cell r="H624" t="e">
            <v>#N/A</v>
          </cell>
          <cell r="I624" t="str">
            <v/>
          </cell>
        </row>
        <row r="625">
          <cell r="A625" t="str">
            <v>BOCDC</v>
          </cell>
          <cell r="B625" t="str">
            <v>02.1123</v>
          </cell>
          <cell r="C625" t="str">
            <v>Bốc dỡ đà cản, đế néo</v>
          </cell>
          <cell r="D625" t="str">
            <v>tấn</v>
          </cell>
          <cell r="E625" t="str">
            <v>BO</v>
          </cell>
          <cell r="F625">
            <v>2000</v>
          </cell>
          <cell r="H625">
            <v>0</v>
          </cell>
          <cell r="I625" t="str">
            <v/>
          </cell>
        </row>
        <row r="626">
          <cell r="A626" t="str">
            <v>BOCNX</v>
          </cell>
          <cell r="B626" t="str">
            <v>02.3111</v>
          </cell>
          <cell r="C626" t="str">
            <v>Bốc dỡ neo xèo</v>
          </cell>
          <cell r="D626" t="str">
            <v>tấn</v>
          </cell>
          <cell r="E626" t="str">
            <v>BO</v>
          </cell>
          <cell r="F626">
            <v>2000</v>
          </cell>
          <cell r="H626">
            <v>0</v>
          </cell>
          <cell r="I626" t="str">
            <v/>
          </cell>
        </row>
        <row r="627">
          <cell r="A627" t="str">
            <v>BOCTR</v>
          </cell>
          <cell r="B627" t="str">
            <v>02.1124</v>
          </cell>
          <cell r="C627" t="str">
            <v>Bốc dỡ trụ</v>
          </cell>
          <cell r="D627" t="str">
            <v>tấn</v>
          </cell>
          <cell r="E627" t="str">
            <v>BO</v>
          </cell>
          <cell r="F627">
            <v>2000</v>
          </cell>
          <cell r="H627">
            <v>0.2</v>
          </cell>
          <cell r="I627" t="str">
            <v/>
          </cell>
        </row>
        <row r="628">
          <cell r="A628" t="str">
            <v>BOCX</v>
          </cell>
          <cell r="B628" t="str">
            <v>02.1115</v>
          </cell>
          <cell r="C628" t="str">
            <v>Bốc dỡ xà, thép thanh</v>
          </cell>
          <cell r="D628" t="str">
            <v>tấn</v>
          </cell>
          <cell r="E628" t="str">
            <v>BO</v>
          </cell>
          <cell r="F628">
            <v>2000</v>
          </cell>
          <cell r="H628">
            <v>0</v>
          </cell>
          <cell r="I628" t="str">
            <v/>
          </cell>
        </row>
        <row r="629">
          <cell r="A629" t="str">
            <v>BOCD</v>
          </cell>
          <cell r="B629" t="str">
            <v>02.1122</v>
          </cell>
          <cell r="C629" t="str">
            <v>Bốc dỡ dây</v>
          </cell>
          <cell r="D629" t="str">
            <v>tấn</v>
          </cell>
          <cell r="E629" t="str">
            <v>BO</v>
          </cell>
          <cell r="F629">
            <v>2000</v>
          </cell>
          <cell r="H629">
            <v>0</v>
          </cell>
          <cell r="I629" t="str">
            <v/>
          </cell>
        </row>
        <row r="630">
          <cell r="A630" t="str">
            <v>BOCPK</v>
          </cell>
          <cell r="B630" t="str">
            <v>02.1120</v>
          </cell>
          <cell r="C630" t="str">
            <v>Bốc dỡ phụ kiện</v>
          </cell>
          <cell r="D630" t="str">
            <v>tấn</v>
          </cell>
          <cell r="E630" t="str">
            <v>BO</v>
          </cell>
          <cell r="F630">
            <v>2000</v>
          </cell>
          <cell r="H630">
            <v>0</v>
          </cell>
          <cell r="I630" t="str">
            <v/>
          </cell>
        </row>
        <row r="631">
          <cell r="A631" t="str">
            <v>BOCS</v>
          </cell>
          <cell r="B631" t="str">
            <v>02.1121</v>
          </cell>
          <cell r="C631" t="str">
            <v>Bốc dỡ sứ</v>
          </cell>
          <cell r="D631" t="str">
            <v>tấn</v>
          </cell>
          <cell r="E631" t="str">
            <v>BO</v>
          </cell>
          <cell r="F631">
            <v>2000</v>
          </cell>
          <cell r="H631" t="e">
            <v>#N/A</v>
          </cell>
          <cell r="I631" t="str">
            <v/>
          </cell>
        </row>
        <row r="632">
          <cell r="A632" t="str">
            <v>BOCTH</v>
          </cell>
          <cell r="B632" t="str">
            <v>02.1114</v>
          </cell>
          <cell r="C632" t="str">
            <v>Bốc dỡ cốt thép</v>
          </cell>
          <cell r="D632" t="str">
            <v>tấn</v>
          </cell>
          <cell r="E632" t="str">
            <v>BO</v>
          </cell>
          <cell r="F632">
            <v>2000</v>
          </cell>
          <cell r="H632" t="e">
            <v>#N/A</v>
          </cell>
          <cell r="I632" t="str">
            <v/>
          </cell>
        </row>
        <row r="633">
          <cell r="A633" t="str">
            <v>BOCXI</v>
          </cell>
          <cell r="B633" t="str">
            <v>02.1101</v>
          </cell>
          <cell r="C633" t="str">
            <v>Bốc dỡ xi măng</v>
          </cell>
          <cell r="D633" t="str">
            <v>tấn</v>
          </cell>
          <cell r="E633" t="str">
            <v>BO</v>
          </cell>
          <cell r="F633">
            <v>2000</v>
          </cell>
          <cell r="H633">
            <v>0</v>
          </cell>
          <cell r="I633" t="str">
            <v/>
          </cell>
        </row>
        <row r="634">
          <cell r="A634" t="str">
            <v>BOCCAT</v>
          </cell>
          <cell r="B634" t="str">
            <v>02.1103</v>
          </cell>
          <cell r="C634" t="str">
            <v>Bốc dỡ cát</v>
          </cell>
          <cell r="D634" t="str">
            <v>m3</v>
          </cell>
          <cell r="E634" t="str">
            <v>BO</v>
          </cell>
          <cell r="F634">
            <v>2000</v>
          </cell>
          <cell r="H634">
            <v>0</v>
          </cell>
          <cell r="I634" t="str">
            <v/>
          </cell>
        </row>
        <row r="635">
          <cell r="A635" t="str">
            <v>BOCDA</v>
          </cell>
          <cell r="B635" t="str">
            <v>02.1104</v>
          </cell>
          <cell r="C635" t="str">
            <v>Bốc dỡ đá dăm</v>
          </cell>
          <cell r="D635" t="str">
            <v>m3</v>
          </cell>
          <cell r="E635" t="str">
            <v>BO</v>
          </cell>
          <cell r="F635">
            <v>2000</v>
          </cell>
          <cell r="H635">
            <v>0</v>
          </cell>
          <cell r="I635" t="str">
            <v/>
          </cell>
        </row>
        <row r="636">
          <cell r="A636" t="str">
            <v>BOBT</v>
          </cell>
          <cell r="B636" t="str">
            <v>02.1110</v>
          </cell>
          <cell r="C636" t="str">
            <v>Bốc dỡ bê tông</v>
          </cell>
          <cell r="D636" t="str">
            <v>m3</v>
          </cell>
          <cell r="E636" t="str">
            <v>BO</v>
          </cell>
          <cell r="F636">
            <v>2000</v>
          </cell>
          <cell r="H636" t="e">
            <v>#N/A</v>
          </cell>
          <cell r="I636" t="str">
            <v/>
          </cell>
        </row>
        <row r="637">
          <cell r="A637" t="str">
            <v>BOCCT5</v>
          </cell>
          <cell r="B637" t="str">
            <v>02.1119</v>
          </cell>
          <cell r="C637" t="str">
            <v>Bốc dỡ cừ tràm 5m</v>
          </cell>
          <cell r="D637" t="str">
            <v>cây</v>
          </cell>
          <cell r="E637" t="str">
            <v>BO</v>
          </cell>
          <cell r="F637">
            <v>2000</v>
          </cell>
          <cell r="H637">
            <v>42</v>
          </cell>
          <cell r="I637" t="str">
            <v/>
          </cell>
        </row>
        <row r="638">
          <cell r="A638" t="str">
            <v>KTD</v>
          </cell>
          <cell r="B638" t="str">
            <v>05.7001</v>
          </cell>
          <cell r="C638" t="str">
            <v>Kéo dây tiếp địa</v>
          </cell>
          <cell r="D638" t="str">
            <v>mét</v>
          </cell>
          <cell r="E638" t="str">
            <v>KT</v>
          </cell>
          <cell r="F638">
            <v>2000</v>
          </cell>
          <cell r="H638">
            <v>3.36</v>
          </cell>
          <cell r="I638">
            <v>144480</v>
          </cell>
        </row>
        <row r="639">
          <cell r="A639" t="str">
            <v>KTDTBA</v>
          </cell>
          <cell r="B639" t="str">
            <v>04.7002</v>
          </cell>
          <cell r="C639" t="str">
            <v>Kéo dây tiếp địa trong TBA</v>
          </cell>
          <cell r="D639" t="str">
            <v>mét</v>
          </cell>
          <cell r="E639" t="str">
            <v>KT</v>
          </cell>
          <cell r="F639">
            <v>2000</v>
          </cell>
          <cell r="H639" t="str">
            <v>mét</v>
          </cell>
          <cell r="I639" t="str">
            <v/>
          </cell>
        </row>
        <row r="640">
          <cell r="A640" t="str">
            <v>DCTD3</v>
          </cell>
          <cell r="B640" t="str">
            <v>05.8103</v>
          </cell>
          <cell r="C640" t="str">
            <v>Đóng cọc tiếp địa đất cấp 3</v>
          </cell>
          <cell r="D640" t="str">
            <v>cọc</v>
          </cell>
          <cell r="E640" t="str">
            <v>DC</v>
          </cell>
          <cell r="F640">
            <v>2000</v>
          </cell>
          <cell r="H640">
            <v>1</v>
          </cell>
          <cell r="I640">
            <v>2161500</v>
          </cell>
        </row>
        <row r="641">
          <cell r="A641" t="str">
            <v>DCTD4</v>
          </cell>
          <cell r="B641" t="str">
            <v>05.8003</v>
          </cell>
          <cell r="C641" t="str">
            <v>Đóng cọc tiếp địa đất cấp 4</v>
          </cell>
          <cell r="D641" t="str">
            <v>cọc</v>
          </cell>
          <cell r="E641" t="str">
            <v>DC</v>
          </cell>
          <cell r="F641">
            <v>2000</v>
          </cell>
          <cell r="H641" t="e">
            <v>#N/A</v>
          </cell>
          <cell r="I641" t="str">
            <v/>
          </cell>
        </row>
        <row r="642">
          <cell r="A642" t="str">
            <v>DCTDTBA</v>
          </cell>
          <cell r="B642" t="str">
            <v>04.7001</v>
          </cell>
          <cell r="C642" t="str">
            <v>Đóng cọc tiếp địa trong TBA</v>
          </cell>
          <cell r="D642" t="str">
            <v>cọc</v>
          </cell>
          <cell r="E642" t="str">
            <v>DC</v>
          </cell>
          <cell r="F642">
            <v>2000</v>
          </cell>
          <cell r="H642" t="str">
            <v>cọc</v>
          </cell>
          <cell r="I642" t="str">
            <v/>
          </cell>
        </row>
        <row r="643">
          <cell r="A643" t="str">
            <v>C8</v>
          </cell>
          <cell r="B643" t="str">
            <v>05.5211</v>
          </cell>
          <cell r="C643" t="str">
            <v>Dựng trụ BTLT &lt;8m bằng thủ công</v>
          </cell>
          <cell r="D643" t="str">
            <v>trụ</v>
          </cell>
          <cell r="E643" t="str">
            <v>C8</v>
          </cell>
          <cell r="F643">
            <v>2000</v>
          </cell>
          <cell r="H643" t="e">
            <v>#N/A</v>
          </cell>
          <cell r="I643" t="str">
            <v/>
          </cell>
        </row>
        <row r="644">
          <cell r="A644" t="str">
            <v>C10</v>
          </cell>
          <cell r="B644" t="str">
            <v>05.5212</v>
          </cell>
          <cell r="C644" t="str">
            <v>Dựng trụ BTLT &lt;=10m bằng thủ công</v>
          </cell>
          <cell r="D644" t="str">
            <v>trụ</v>
          </cell>
          <cell r="E644" t="str">
            <v>C1</v>
          </cell>
          <cell r="F644">
            <v>2000</v>
          </cell>
          <cell r="H644" t="e">
            <v>#N/A</v>
          </cell>
          <cell r="I644" t="str">
            <v/>
          </cell>
        </row>
        <row r="645">
          <cell r="A645" t="str">
            <v>C105</v>
          </cell>
          <cell r="B645" t="str">
            <v>05.5213</v>
          </cell>
          <cell r="C645" t="str">
            <v>Dựng trụ BTLT 10,5m bằng thủ công</v>
          </cell>
          <cell r="D645" t="str">
            <v>trụ</v>
          </cell>
          <cell r="E645" t="str">
            <v>C1</v>
          </cell>
          <cell r="F645">
            <v>2000</v>
          </cell>
          <cell r="H645" t="e">
            <v>#N/A</v>
          </cell>
          <cell r="I645" t="str">
            <v/>
          </cell>
        </row>
        <row r="646">
          <cell r="A646" t="str">
            <v>C12</v>
          </cell>
          <cell r="B646" t="str">
            <v>05.5213</v>
          </cell>
          <cell r="C646" t="str">
            <v>Dựng trụ BTLT 12m bằng thủ công</v>
          </cell>
          <cell r="D646" t="str">
            <v>trụ</v>
          </cell>
          <cell r="E646" t="str">
            <v>C1</v>
          </cell>
          <cell r="F646">
            <v>2000</v>
          </cell>
          <cell r="H646">
            <v>1</v>
          </cell>
          <cell r="I646" t="str">
            <v/>
          </cell>
        </row>
        <row r="647">
          <cell r="A647" t="str">
            <v>C14</v>
          </cell>
          <cell r="B647" t="str">
            <v>05.5214</v>
          </cell>
          <cell r="C647" t="str">
            <v>Dựng trụ BTLT 14m bằng thủ công</v>
          </cell>
          <cell r="D647" t="str">
            <v>trụ</v>
          </cell>
          <cell r="E647" t="str">
            <v>C1</v>
          </cell>
          <cell r="F647">
            <v>2000</v>
          </cell>
          <cell r="H647" t="e">
            <v>#N/A</v>
          </cell>
          <cell r="I647" t="str">
            <v/>
          </cell>
        </row>
        <row r="648">
          <cell r="A648" t="str">
            <v>C20</v>
          </cell>
          <cell r="B648" t="str">
            <v>05.5217</v>
          </cell>
          <cell r="C648" t="str">
            <v>Dựng trụ BTLT 20m bằng thủ công</v>
          </cell>
          <cell r="D648" t="str">
            <v>trụ</v>
          </cell>
          <cell r="E648" t="str">
            <v>C2</v>
          </cell>
          <cell r="F648">
            <v>2000</v>
          </cell>
          <cell r="H648" t="e">
            <v>#N/A</v>
          </cell>
          <cell r="I648" t="str">
            <v/>
          </cell>
        </row>
        <row r="649">
          <cell r="A649" t="str">
            <v>C8m</v>
          </cell>
          <cell r="B649" t="str">
            <v>05.5202</v>
          </cell>
          <cell r="C649" t="str">
            <v>Dựng trụ BTLT &lt;8m thủ công +cơ giới</v>
          </cell>
          <cell r="D649" t="str">
            <v>trụ</v>
          </cell>
          <cell r="E649" t="str">
            <v>C8</v>
          </cell>
          <cell r="F649">
            <v>2000</v>
          </cell>
          <cell r="H649">
            <v>1</v>
          </cell>
          <cell r="I649" t="str">
            <v/>
          </cell>
        </row>
        <row r="650">
          <cell r="A650" t="str">
            <v>C10m</v>
          </cell>
          <cell r="B650" t="str">
            <v>05.5302</v>
          </cell>
          <cell r="C650" t="str">
            <v>Dựng trụ BTLT &lt;10m thủ công +cơ giới</v>
          </cell>
          <cell r="D650" t="str">
            <v>trụ</v>
          </cell>
          <cell r="E650" t="str">
            <v>C1</v>
          </cell>
          <cell r="F650">
            <v>2000</v>
          </cell>
          <cell r="H650">
            <v>1</v>
          </cell>
          <cell r="I650" t="str">
            <v/>
          </cell>
        </row>
        <row r="651">
          <cell r="A651" t="str">
            <v>C105m</v>
          </cell>
          <cell r="B651" t="str">
            <v>05.5402</v>
          </cell>
          <cell r="C651" t="str">
            <v>Dựng trụ BTLT 10,5m thủ công + cơ giới</v>
          </cell>
          <cell r="D651" t="str">
            <v>trụ</v>
          </cell>
          <cell r="E651" t="str">
            <v>C1</v>
          </cell>
          <cell r="F651">
            <v>2000</v>
          </cell>
          <cell r="H651">
            <v>1</v>
          </cell>
          <cell r="I651" t="str">
            <v/>
          </cell>
        </row>
        <row r="652">
          <cell r="A652" t="str">
            <v>C12m</v>
          </cell>
          <cell r="B652" t="str">
            <v>05.5402</v>
          </cell>
          <cell r="C652" t="str">
            <v>Dựng trụ BTLT 12m thủ công + cơ giới</v>
          </cell>
          <cell r="D652" t="str">
            <v>trụ</v>
          </cell>
          <cell r="E652" t="str">
            <v>C1</v>
          </cell>
          <cell r="F652">
            <v>2000</v>
          </cell>
          <cell r="H652">
            <v>1</v>
          </cell>
          <cell r="I652">
            <v>116784000</v>
          </cell>
        </row>
        <row r="653">
          <cell r="A653" t="str">
            <v>C14m</v>
          </cell>
          <cell r="B653" t="str">
            <v>05.5224</v>
          </cell>
          <cell r="C653" t="str">
            <v>Dựng trụ BTLT 14m thủ công + cơ giới</v>
          </cell>
          <cell r="D653" t="str">
            <v>trụ</v>
          </cell>
          <cell r="E653" t="str">
            <v>C1</v>
          </cell>
          <cell r="F653">
            <v>2000</v>
          </cell>
          <cell r="H653">
            <v>1</v>
          </cell>
          <cell r="I653">
            <v>21855000</v>
          </cell>
        </row>
        <row r="654">
          <cell r="A654" t="str">
            <v>C20m</v>
          </cell>
          <cell r="B654" t="str">
            <v>05.5227</v>
          </cell>
          <cell r="C654" t="str">
            <v>Dựng trụ BTLT 20m thủ công + cơ giới</v>
          </cell>
          <cell r="D654" t="str">
            <v>trụ</v>
          </cell>
          <cell r="E654" t="str">
            <v>C2</v>
          </cell>
          <cell r="F654">
            <v>2000</v>
          </cell>
          <cell r="H654">
            <v>1</v>
          </cell>
          <cell r="I654" t="str">
            <v/>
          </cell>
        </row>
        <row r="655">
          <cell r="A655" t="str">
            <v>C12m-TBA</v>
          </cell>
          <cell r="B655" t="str">
            <v>04.9203</v>
          </cell>
          <cell r="C655" t="str">
            <v>Dựng trụ BTLT 12m trong TBA bằng thủ công + cơ giới</v>
          </cell>
          <cell r="D655" t="str">
            <v>trụ</v>
          </cell>
          <cell r="E655" t="str">
            <v>C1</v>
          </cell>
          <cell r="F655">
            <v>2000</v>
          </cell>
          <cell r="H655" t="str">
            <v>trụ</v>
          </cell>
          <cell r="I655" t="str">
            <v/>
          </cell>
        </row>
        <row r="656">
          <cell r="A656" t="str">
            <v>C10m-TBA</v>
          </cell>
          <cell r="B656" t="str">
            <v>04.9203</v>
          </cell>
          <cell r="C656" t="str">
            <v>Dựng trụ BTLT 10,5m trong TBA bằng thủ công + cơ giới</v>
          </cell>
          <cell r="D656" t="str">
            <v>trụ</v>
          </cell>
          <cell r="E656" t="str">
            <v>C1</v>
          </cell>
          <cell r="F656">
            <v>2000</v>
          </cell>
          <cell r="H656" t="str">
            <v>trụ</v>
          </cell>
          <cell r="I656" t="str">
            <v/>
          </cell>
        </row>
        <row r="657">
          <cell r="A657" t="str">
            <v>LXIT</v>
          </cell>
          <cell r="B657" t="str">
            <v>05.6401</v>
          </cell>
          <cell r="C657" t="str">
            <v>Lắp xà đỡ ≤ 25kg</v>
          </cell>
          <cell r="D657" t="str">
            <v>bộ</v>
          </cell>
          <cell r="E657" t="str">
            <v>LX</v>
          </cell>
          <cell r="F657">
            <v>2000</v>
          </cell>
          <cell r="H657">
            <v>1</v>
          </cell>
          <cell r="I657" t="str">
            <v/>
          </cell>
        </row>
        <row r="658">
          <cell r="A658" t="str">
            <v>LXITL</v>
          </cell>
          <cell r="B658" t="str">
            <v>05.6102</v>
          </cell>
          <cell r="C658" t="str">
            <v>Lắp xà đỡ ≤ 50kg</v>
          </cell>
          <cell r="D658" t="str">
            <v>bộ</v>
          </cell>
          <cell r="E658" t="str">
            <v>LX</v>
          </cell>
          <cell r="F658">
            <v>2000</v>
          </cell>
          <cell r="H658">
            <v>1</v>
          </cell>
          <cell r="I658" t="str">
            <v/>
          </cell>
        </row>
        <row r="659">
          <cell r="A659" t="str">
            <v>LXINN</v>
          </cell>
          <cell r="B659" t="str">
            <v>05.6201</v>
          </cell>
          <cell r="C659" t="str">
            <v>Lắp xà néo ≤ 25kg</v>
          </cell>
          <cell r="D659" t="str">
            <v>bộ</v>
          </cell>
          <cell r="E659" t="str">
            <v>LX</v>
          </cell>
          <cell r="F659">
            <v>2000</v>
          </cell>
          <cell r="H659">
            <v>1</v>
          </cell>
          <cell r="I659" t="str">
            <v/>
          </cell>
        </row>
        <row r="660">
          <cell r="A660" t="str">
            <v>LXIN</v>
          </cell>
          <cell r="B660" t="str">
            <v>05.6202</v>
          </cell>
          <cell r="C660" t="str">
            <v>Lắp xà néo ≤ 50kg</v>
          </cell>
          <cell r="D660" t="str">
            <v>bộ</v>
          </cell>
          <cell r="E660" t="str">
            <v>LX</v>
          </cell>
          <cell r="F660">
            <v>2000</v>
          </cell>
          <cell r="H660">
            <v>1</v>
          </cell>
          <cell r="I660">
            <v>5211500</v>
          </cell>
        </row>
        <row r="661">
          <cell r="A661" t="str">
            <v>LXINL</v>
          </cell>
          <cell r="B661" t="str">
            <v>05.6203</v>
          </cell>
          <cell r="C661" t="str">
            <v>Lắp xà néo ≤ 100kg</v>
          </cell>
          <cell r="D661" t="str">
            <v>bộ</v>
          </cell>
          <cell r="E661" t="str">
            <v>LX</v>
          </cell>
          <cell r="F661">
            <v>2000</v>
          </cell>
          <cell r="H661">
            <v>1</v>
          </cell>
          <cell r="I661" t="str">
            <v/>
          </cell>
        </row>
        <row r="662">
          <cell r="A662" t="str">
            <v>LXID</v>
          </cell>
          <cell r="B662" t="str">
            <v>05.6301</v>
          </cell>
          <cell r="C662" t="str">
            <v>Lắp xà trụ ghép ≤ 140kg</v>
          </cell>
          <cell r="D662" t="str">
            <v>bộ</v>
          </cell>
          <cell r="E662" t="str">
            <v>LX</v>
          </cell>
          <cell r="F662">
            <v>2000</v>
          </cell>
          <cell r="H662">
            <v>1</v>
          </cell>
          <cell r="I662" t="str">
            <v/>
          </cell>
        </row>
        <row r="663">
          <cell r="A663" t="str">
            <v>LXIDL</v>
          </cell>
          <cell r="B663" t="str">
            <v>05.6302</v>
          </cell>
          <cell r="C663" t="str">
            <v>Lắp xà trụ ghép ≤ 230kg</v>
          </cell>
          <cell r="D663" t="str">
            <v>bộ</v>
          </cell>
          <cell r="E663" t="str">
            <v>LX</v>
          </cell>
          <cell r="F663">
            <v>2000</v>
          </cell>
          <cell r="H663" t="e">
            <v>#N/A</v>
          </cell>
          <cell r="I663" t="str">
            <v/>
          </cell>
        </row>
        <row r="664">
          <cell r="A664" t="str">
            <v>LXHN1</v>
          </cell>
          <cell r="B664" t="str">
            <v>05.6044</v>
          </cell>
          <cell r="C664" t="str">
            <v>Lắp xà cột Pi loại ≤140kg/xà</v>
          </cell>
          <cell r="D664" t="str">
            <v>bộ</v>
          </cell>
          <cell r="E664" t="str">
            <v>LX</v>
          </cell>
          <cell r="F664">
            <v>2000</v>
          </cell>
          <cell r="H664">
            <v>1</v>
          </cell>
          <cell r="I664" t="str">
            <v/>
          </cell>
        </row>
        <row r="665">
          <cell r="A665" t="str">
            <v>LXHN2</v>
          </cell>
          <cell r="B665" t="str">
            <v>05.6402</v>
          </cell>
          <cell r="C665" t="str">
            <v>Lắp xà cột Pi loại ≤ 230kg/xà</v>
          </cell>
          <cell r="D665" t="str">
            <v>bộ</v>
          </cell>
          <cell r="E665" t="str">
            <v>LX</v>
          </cell>
          <cell r="F665">
            <v>2000</v>
          </cell>
          <cell r="H665" t="e">
            <v>#N/A</v>
          </cell>
          <cell r="I665" t="str">
            <v/>
          </cell>
        </row>
        <row r="666">
          <cell r="A666" t="str">
            <v>LXHN3</v>
          </cell>
          <cell r="B666" t="str">
            <v>05.6403</v>
          </cell>
          <cell r="C666" t="str">
            <v>Lắp xà cột Pi loại ≤ 320kg/xà</v>
          </cell>
          <cell r="D666" t="str">
            <v>bộ</v>
          </cell>
          <cell r="E666" t="str">
            <v>LX</v>
          </cell>
          <cell r="F666">
            <v>2000</v>
          </cell>
          <cell r="H666" t="e">
            <v>#N/A</v>
          </cell>
          <cell r="I666" t="str">
            <v/>
          </cell>
        </row>
        <row r="667">
          <cell r="A667" t="str">
            <v>LDAUCAP70</v>
          </cell>
          <cell r="B667" t="str">
            <v>07.4312</v>
          </cell>
          <cell r="C667" t="str">
            <v>Lắp đầu cáp trung thế 3x50mm2, 70mm2</v>
          </cell>
          <cell r="D667" t="str">
            <v>cái</v>
          </cell>
          <cell r="E667" t="str">
            <v>LD</v>
          </cell>
          <cell r="F667">
            <v>2000</v>
          </cell>
          <cell r="H667" t="str">
            <v>cái</v>
          </cell>
          <cell r="I667" t="str">
            <v/>
          </cell>
        </row>
        <row r="668">
          <cell r="A668" t="str">
            <v>LDAUCAP120</v>
          </cell>
          <cell r="B668" t="str">
            <v>07.4313</v>
          </cell>
          <cell r="C668" t="str">
            <v>Lắp đầu cáp trung thế 3x120mm2, 95mm2</v>
          </cell>
          <cell r="D668" t="str">
            <v>cái</v>
          </cell>
          <cell r="E668" t="str">
            <v>LD</v>
          </cell>
          <cell r="F668">
            <v>2000</v>
          </cell>
          <cell r="H668" t="e">
            <v>#N/A</v>
          </cell>
          <cell r="I668" t="str">
            <v/>
          </cell>
        </row>
        <row r="669">
          <cell r="A669" t="str">
            <v>LDAUCAP185</v>
          </cell>
          <cell r="B669" t="str">
            <v>07.4314</v>
          </cell>
          <cell r="C669" t="str">
            <v>Lắp đầu cáp trung thế 3x150mm2, 185mm2</v>
          </cell>
          <cell r="D669" t="str">
            <v>cái</v>
          </cell>
          <cell r="E669" t="str">
            <v>LD</v>
          </cell>
          <cell r="F669">
            <v>2000</v>
          </cell>
          <cell r="H669" t="e">
            <v>#N/A</v>
          </cell>
          <cell r="I669" t="str">
            <v/>
          </cell>
        </row>
        <row r="670">
          <cell r="A670" t="str">
            <v>LDAUCAP70HT</v>
          </cell>
          <cell r="B670" t="str">
            <v>07.4102</v>
          </cell>
          <cell r="C670" t="str">
            <v>Lắp đầu cáp hạ thế 3x50mm2, 70mm2</v>
          </cell>
          <cell r="D670" t="str">
            <v>cái</v>
          </cell>
          <cell r="E670" t="str">
            <v>LD</v>
          </cell>
          <cell r="F670">
            <v>2000</v>
          </cell>
          <cell r="H670" t="e">
            <v>#N/A</v>
          </cell>
          <cell r="I670" t="str">
            <v/>
          </cell>
        </row>
        <row r="671">
          <cell r="A671" t="str">
            <v>LDAUCAP120HT</v>
          </cell>
          <cell r="B671" t="str">
            <v>07.4103</v>
          </cell>
          <cell r="C671" t="str">
            <v>Lắp đầu cáp hạ thế 3x120mm2, 95mm2</v>
          </cell>
          <cell r="D671" t="str">
            <v>cái</v>
          </cell>
          <cell r="E671" t="str">
            <v>LD</v>
          </cell>
          <cell r="F671">
            <v>2000</v>
          </cell>
          <cell r="H671" t="e">
            <v>#N/A</v>
          </cell>
          <cell r="I671" t="str">
            <v/>
          </cell>
        </row>
        <row r="672">
          <cell r="A672" t="str">
            <v>LDAUCAP185HT</v>
          </cell>
          <cell r="B672" t="str">
            <v>07.4104</v>
          </cell>
          <cell r="C672" t="str">
            <v>Lắp đầu cáp hạ thế 3x150mm2, 185mm2</v>
          </cell>
          <cell r="D672" t="str">
            <v>cái</v>
          </cell>
          <cell r="E672" t="str">
            <v>LD</v>
          </cell>
          <cell r="F672">
            <v>2000</v>
          </cell>
          <cell r="H672" t="e">
            <v>#N/A</v>
          </cell>
          <cell r="I672" t="str">
            <v/>
          </cell>
        </row>
        <row r="673">
          <cell r="A673" t="str">
            <v>XLCD</v>
          </cell>
          <cell r="B673" t="str">
            <v>06.2110</v>
          </cell>
          <cell r="C673" t="str">
            <v>Lắp cổ dề</v>
          </cell>
          <cell r="D673" t="str">
            <v>cái</v>
          </cell>
          <cell r="E673" t="str">
            <v>XL</v>
          </cell>
          <cell r="F673">
            <v>2000</v>
          </cell>
          <cell r="H673">
            <v>1</v>
          </cell>
          <cell r="I673" t="str">
            <v/>
          </cell>
        </row>
        <row r="674">
          <cell r="A674" t="str">
            <v>LBAKE</v>
          </cell>
          <cell r="C674" t="str">
            <v>Lắp tấm bakelit</v>
          </cell>
          <cell r="E674" t="str">
            <v>LB</v>
          </cell>
          <cell r="F674">
            <v>2000</v>
          </cell>
          <cell r="H674">
            <v>0</v>
          </cell>
          <cell r="I674" t="str">
            <v/>
          </cell>
        </row>
        <row r="675">
          <cell r="A675" t="str">
            <v>LCHI</v>
          </cell>
          <cell r="C675" t="str">
            <v>Lắp cầu chì 5A</v>
          </cell>
          <cell r="E675" t="str">
            <v>LC</v>
          </cell>
          <cell r="F675">
            <v>2000</v>
          </cell>
          <cell r="H675" t="e">
            <v>#N/A</v>
          </cell>
          <cell r="I675" t="str">
            <v/>
          </cell>
        </row>
        <row r="676">
          <cell r="A676" t="str">
            <v>LCSD</v>
          </cell>
          <cell r="B676" t="str">
            <v>06.3231</v>
          </cell>
          <cell r="C676" t="str">
            <v>Lắp chân sứ đỉnh</v>
          </cell>
          <cell r="D676" t="str">
            <v>cái</v>
          </cell>
          <cell r="E676" t="str">
            <v>LC</v>
          </cell>
          <cell r="F676">
            <v>2000</v>
          </cell>
          <cell r="H676">
            <v>0</v>
          </cell>
          <cell r="I676" t="str">
            <v/>
          </cell>
        </row>
        <row r="677">
          <cell r="A677" t="str">
            <v>LCL</v>
          </cell>
          <cell r="B677" t="str">
            <v>05.6011</v>
          </cell>
          <cell r="C677" t="str">
            <v>Lắp bộ chống lệch</v>
          </cell>
          <cell r="D677" t="str">
            <v>bộ</v>
          </cell>
          <cell r="E677" t="str">
            <v>LC</v>
          </cell>
          <cell r="F677">
            <v>2000</v>
          </cell>
          <cell r="H677">
            <v>1</v>
          </cell>
          <cell r="I677">
            <v>485400</v>
          </cell>
        </row>
        <row r="678">
          <cell r="A678" t="str">
            <v>LDN</v>
          </cell>
          <cell r="B678" t="str">
            <v>06.3241</v>
          </cell>
          <cell r="C678" t="str">
            <v>Lắp bộ dây néo</v>
          </cell>
          <cell r="D678" t="str">
            <v>bộ</v>
          </cell>
          <cell r="E678" t="str">
            <v>LD</v>
          </cell>
          <cell r="F678">
            <v>2000</v>
          </cell>
          <cell r="H678">
            <v>1</v>
          </cell>
          <cell r="I678">
            <v>1456700</v>
          </cell>
        </row>
        <row r="679">
          <cell r="A679" t="str">
            <v>NXOE</v>
          </cell>
          <cell r="B679" t="str">
            <v>04.3801</v>
          </cell>
          <cell r="C679" t="str">
            <v>Đặt neo xòe 8 hướng (dày 3,2mm)</v>
          </cell>
          <cell r="D679" t="str">
            <v>cái</v>
          </cell>
          <cell r="E679" t="str">
            <v>NX</v>
          </cell>
          <cell r="F679">
            <v>2000</v>
          </cell>
          <cell r="H679" t="e">
            <v>#N/A</v>
          </cell>
          <cell r="I679" t="str">
            <v/>
          </cell>
        </row>
        <row r="680">
          <cell r="A680" t="str">
            <v>LDN0212</v>
          </cell>
          <cell r="B680" t="str">
            <v>04.3801</v>
          </cell>
          <cell r="C680" t="str">
            <v>Đặt đế néo BTCT 200x1200</v>
          </cell>
          <cell r="D680" t="str">
            <v>cái</v>
          </cell>
          <cell r="E680" t="str">
            <v>LD</v>
          </cell>
          <cell r="F680">
            <v>2000</v>
          </cell>
          <cell r="H680" t="e">
            <v>#N/A</v>
          </cell>
          <cell r="I680" t="str">
            <v/>
          </cell>
        </row>
        <row r="681">
          <cell r="A681" t="str">
            <v>LDN0412</v>
          </cell>
          <cell r="B681" t="str">
            <v>04.3801</v>
          </cell>
          <cell r="C681" t="str">
            <v>Đặt đế néo BTCT 400x1200</v>
          </cell>
          <cell r="D681" t="str">
            <v>cái</v>
          </cell>
          <cell r="E681" t="str">
            <v>LD</v>
          </cell>
          <cell r="F681">
            <v>2000</v>
          </cell>
          <cell r="H681" t="e">
            <v>#N/A</v>
          </cell>
          <cell r="I681" t="str">
            <v/>
          </cell>
        </row>
        <row r="682">
          <cell r="A682" t="str">
            <v>LDN0415</v>
          </cell>
          <cell r="B682" t="str">
            <v>04.3802</v>
          </cell>
          <cell r="C682" t="str">
            <v>Đặt đế néo BTCT 400x1500</v>
          </cell>
          <cell r="D682" t="str">
            <v>cái</v>
          </cell>
          <cell r="E682" t="str">
            <v>LD</v>
          </cell>
          <cell r="F682">
            <v>2000</v>
          </cell>
          <cell r="H682" t="e">
            <v>#N/A</v>
          </cell>
          <cell r="I682" t="str">
            <v/>
          </cell>
        </row>
        <row r="683">
          <cell r="A683" t="str">
            <v>LDN0615</v>
          </cell>
          <cell r="B683" t="str">
            <v>04.3802</v>
          </cell>
          <cell r="C683" t="str">
            <v>Đặt đế néo BTCT 600x1500</v>
          </cell>
          <cell r="D683" t="str">
            <v>cái</v>
          </cell>
          <cell r="E683" t="str">
            <v>LD</v>
          </cell>
          <cell r="F683">
            <v>2000</v>
          </cell>
          <cell r="H683" t="e">
            <v>#N/A</v>
          </cell>
          <cell r="I683" t="str">
            <v/>
          </cell>
        </row>
        <row r="684">
          <cell r="A684" t="str">
            <v>LDN4</v>
          </cell>
          <cell r="B684" t="str">
            <v>04.3801</v>
          </cell>
          <cell r="C684" t="str">
            <v>Đặt đế néo BTCT 500x1200</v>
          </cell>
          <cell r="D684" t="str">
            <v>cái</v>
          </cell>
          <cell r="E684" t="str">
            <v>LD</v>
          </cell>
          <cell r="F684">
            <v>2000</v>
          </cell>
          <cell r="H684" t="e">
            <v>#N/A</v>
          </cell>
          <cell r="I684" t="str">
            <v/>
          </cell>
        </row>
        <row r="685">
          <cell r="A685" t="str">
            <v>LDN6</v>
          </cell>
          <cell r="B685" t="str">
            <v>04.3802</v>
          </cell>
          <cell r="C685" t="str">
            <v>Đặt đế néo BTCT 500x1500</v>
          </cell>
          <cell r="D685" t="str">
            <v>cái</v>
          </cell>
          <cell r="E685" t="str">
            <v>LD</v>
          </cell>
          <cell r="F685">
            <v>2000</v>
          </cell>
          <cell r="H685" t="e">
            <v>#N/A</v>
          </cell>
          <cell r="I685" t="str">
            <v/>
          </cell>
        </row>
        <row r="686">
          <cell r="A686" t="str">
            <v>DBT10046</v>
          </cell>
          <cell r="B686" t="str">
            <v>04.3112</v>
          </cell>
          <cell r="C686" t="str">
            <v>Đổ bê tông mác M100 đá 4x6</v>
          </cell>
          <cell r="D686" t="str">
            <v>m3</v>
          </cell>
          <cell r="E686" t="str">
            <v>DB</v>
          </cell>
          <cell r="F686">
            <v>2000</v>
          </cell>
          <cell r="H686">
            <v>0.20399999999999999</v>
          </cell>
          <cell r="I686" t="str">
            <v/>
          </cell>
        </row>
        <row r="687">
          <cell r="A687" t="str">
            <v>DBT15012</v>
          </cell>
          <cell r="B687" t="str">
            <v>04.1203b</v>
          </cell>
          <cell r="C687" t="str">
            <v>Đổ bê tông mác M150 đá 1x2</v>
          </cell>
          <cell r="D687" t="str">
            <v>m3</v>
          </cell>
          <cell r="E687" t="str">
            <v>DB</v>
          </cell>
          <cell r="F687">
            <v>2000</v>
          </cell>
          <cell r="H687">
            <v>0.55000000000000004</v>
          </cell>
          <cell r="I687" t="str">
            <v/>
          </cell>
        </row>
        <row r="688">
          <cell r="A688" t="str">
            <v>DBT20012</v>
          </cell>
          <cell r="B688" t="str">
            <v>04.1203c</v>
          </cell>
          <cell r="C688" t="str">
            <v>Đổ bê tông móng trụ &lt;=250cm-M200 đá 1x2</v>
          </cell>
          <cell r="D688" t="str">
            <v>m3</v>
          </cell>
          <cell r="E688" t="str">
            <v>DB</v>
          </cell>
          <cell r="F688">
            <v>2000</v>
          </cell>
          <cell r="H688">
            <v>0.39</v>
          </cell>
          <cell r="I688" t="str">
            <v/>
          </cell>
        </row>
        <row r="689">
          <cell r="A689" t="str">
            <v>LCT10</v>
          </cell>
          <cell r="B689" t="str">
            <v>04.5101</v>
          </cell>
          <cell r="C689" t="str">
            <v>Gia công và lắp dựng cốt thép D&lt;=10</v>
          </cell>
          <cell r="D689" t="str">
            <v>kg</v>
          </cell>
          <cell r="E689" t="str">
            <v>LC</v>
          </cell>
          <cell r="F689">
            <v>2000</v>
          </cell>
          <cell r="H689">
            <v>0</v>
          </cell>
          <cell r="I689" t="str">
            <v/>
          </cell>
        </row>
        <row r="690">
          <cell r="A690" t="str">
            <v>LCT18</v>
          </cell>
          <cell r="B690" t="str">
            <v>04.1102</v>
          </cell>
          <cell r="C690" t="str">
            <v>Gia công và lắp dựng cốt thép D&lt;=18</v>
          </cell>
          <cell r="D690" t="str">
            <v>kg</v>
          </cell>
          <cell r="E690" t="str">
            <v>LC</v>
          </cell>
          <cell r="F690">
            <v>2000</v>
          </cell>
          <cell r="H690" t="e">
            <v>#N/A</v>
          </cell>
          <cell r="I690" t="str">
            <v/>
          </cell>
        </row>
        <row r="691">
          <cell r="A691" t="str">
            <v>LCT&gt;18</v>
          </cell>
          <cell r="B691" t="str">
            <v>04.1103</v>
          </cell>
          <cell r="C691" t="str">
            <v>Gia công và lắp dựng cốt thép D&gt;18</v>
          </cell>
          <cell r="D691" t="str">
            <v>kg</v>
          </cell>
          <cell r="E691" t="str">
            <v>LC</v>
          </cell>
          <cell r="F691">
            <v>2000</v>
          </cell>
          <cell r="H691" t="e">
            <v>#N/A</v>
          </cell>
          <cell r="I691" t="str">
            <v/>
          </cell>
        </row>
        <row r="692">
          <cell r="A692" t="str">
            <v>LDVANK</v>
          </cell>
          <cell r="B692" t="str">
            <v>04.2001</v>
          </cell>
          <cell r="C692" t="str">
            <v>Gia công và lắp dựng ván khuôn</v>
          </cell>
          <cell r="D692" t="str">
            <v>m2</v>
          </cell>
          <cell r="E692" t="str">
            <v>LD</v>
          </cell>
          <cell r="F692">
            <v>2000</v>
          </cell>
          <cell r="H692">
            <v>8</v>
          </cell>
          <cell r="I692" t="str">
            <v/>
          </cell>
        </row>
        <row r="693">
          <cell r="A693" t="str">
            <v>KDA35</v>
          </cell>
          <cell r="B693" t="str">
            <v>06.6123</v>
          </cell>
          <cell r="C693" t="str">
            <v>Kéo dây nhôm cỡ dây 35mm2</v>
          </cell>
          <cell r="D693" t="str">
            <v>km</v>
          </cell>
          <cell r="E693" t="str">
            <v>KD</v>
          </cell>
          <cell r="F693">
            <v>2000</v>
          </cell>
          <cell r="H693" t="e">
            <v>#N/A</v>
          </cell>
          <cell r="I693" t="str">
            <v/>
          </cell>
        </row>
        <row r="694">
          <cell r="A694" t="str">
            <v>KDA50</v>
          </cell>
          <cell r="B694" t="str">
            <v>06.6124</v>
          </cell>
          <cell r="C694" t="str">
            <v>Kéo dây nhôm cỡ dây 50mm2</v>
          </cell>
          <cell r="D694" t="str">
            <v>km</v>
          </cell>
          <cell r="E694" t="str">
            <v>KD</v>
          </cell>
          <cell r="F694">
            <v>2000</v>
          </cell>
          <cell r="H694" t="e">
            <v>#N/A</v>
          </cell>
          <cell r="I694" t="str">
            <v/>
          </cell>
        </row>
        <row r="695">
          <cell r="A695" t="str">
            <v>KDA70</v>
          </cell>
          <cell r="B695" t="str">
            <v>06.6125</v>
          </cell>
          <cell r="C695" t="str">
            <v>Kéo dây nhôm cỡ dây 70mm2</v>
          </cell>
          <cell r="D695" t="str">
            <v>km</v>
          </cell>
          <cell r="E695" t="str">
            <v>KD</v>
          </cell>
          <cell r="F695">
            <v>2000</v>
          </cell>
          <cell r="H695" t="e">
            <v>#N/A</v>
          </cell>
          <cell r="I695" t="str">
            <v/>
          </cell>
        </row>
        <row r="696">
          <cell r="A696" t="str">
            <v>KDA95</v>
          </cell>
          <cell r="B696" t="str">
            <v>06.6126</v>
          </cell>
          <cell r="C696" t="str">
            <v>Kéo dây nhôm cỡ dây 95mm2</v>
          </cell>
          <cell r="D696" t="str">
            <v>km</v>
          </cell>
          <cell r="E696" t="str">
            <v>KD</v>
          </cell>
          <cell r="F696">
            <v>2000</v>
          </cell>
          <cell r="H696" t="e">
            <v>#N/A</v>
          </cell>
          <cell r="I696" t="str">
            <v/>
          </cell>
        </row>
        <row r="697">
          <cell r="A697" t="str">
            <v>KDA35B</v>
          </cell>
          <cell r="B697" t="str">
            <v>06.6103</v>
          </cell>
          <cell r="C697" t="str">
            <v>Kéo dây nhôm bọc 35mm2</v>
          </cell>
          <cell r="D697" t="str">
            <v>km</v>
          </cell>
          <cell r="E697" t="str">
            <v>KD</v>
          </cell>
          <cell r="F697">
            <v>2000</v>
          </cell>
          <cell r="H697" t="e">
            <v>#N/A</v>
          </cell>
          <cell r="I697" t="str">
            <v/>
          </cell>
        </row>
        <row r="698">
          <cell r="A698" t="str">
            <v>KDA50B</v>
          </cell>
          <cell r="B698" t="str">
            <v>06.6124</v>
          </cell>
          <cell r="C698" t="str">
            <v>Kéo dây nhôm bọc 50mm2</v>
          </cell>
          <cell r="D698" t="str">
            <v>km</v>
          </cell>
          <cell r="E698" t="str">
            <v>KD</v>
          </cell>
          <cell r="F698">
            <v>2000</v>
          </cell>
          <cell r="H698">
            <v>0</v>
          </cell>
          <cell r="I698">
            <v>763518</v>
          </cell>
        </row>
        <row r="699">
          <cell r="A699" t="str">
            <v>KDA70B</v>
          </cell>
          <cell r="B699" t="str">
            <v>06.6105</v>
          </cell>
          <cell r="C699" t="str">
            <v>Kéo dây nhôm bọc 70mm2</v>
          </cell>
          <cell r="D699" t="str">
            <v>km</v>
          </cell>
          <cell r="E699" t="str">
            <v>KD</v>
          </cell>
          <cell r="F699">
            <v>2000</v>
          </cell>
          <cell r="H699">
            <v>0</v>
          </cell>
          <cell r="I699" t="str">
            <v/>
          </cell>
        </row>
        <row r="700">
          <cell r="A700" t="str">
            <v>KDA95B</v>
          </cell>
          <cell r="B700" t="str">
            <v>06.6106</v>
          </cell>
          <cell r="C700" t="str">
            <v>Kéo dây nhôm bọc 95mm2</v>
          </cell>
          <cell r="D700" t="str">
            <v>km</v>
          </cell>
          <cell r="E700" t="str">
            <v>KD</v>
          </cell>
          <cell r="F700">
            <v>2000</v>
          </cell>
          <cell r="H700">
            <v>0</v>
          </cell>
          <cell r="I700" t="str">
            <v/>
          </cell>
        </row>
        <row r="701">
          <cell r="A701" t="str">
            <v>KDA120B</v>
          </cell>
          <cell r="B701" t="str">
            <v>06.6107</v>
          </cell>
          <cell r="C701" t="str">
            <v>Kéo dây nhôm bọc 120mm2</v>
          </cell>
          <cell r="D701" t="str">
            <v>km</v>
          </cell>
          <cell r="E701" t="str">
            <v>KD</v>
          </cell>
          <cell r="F701">
            <v>2000</v>
          </cell>
          <cell r="H701">
            <v>0</v>
          </cell>
          <cell r="I701" t="str">
            <v/>
          </cell>
        </row>
        <row r="702">
          <cell r="A702" t="str">
            <v>KDA150B</v>
          </cell>
          <cell r="B702" t="str">
            <v>06.6108</v>
          </cell>
          <cell r="C702" t="str">
            <v>Kéo dây nhôm bọc 150mm2</v>
          </cell>
          <cell r="D702" t="str">
            <v>km</v>
          </cell>
          <cell r="E702" t="str">
            <v>KD</v>
          </cell>
          <cell r="F702">
            <v>2000</v>
          </cell>
          <cell r="H702">
            <v>0</v>
          </cell>
          <cell r="I702" t="str">
            <v/>
          </cell>
        </row>
        <row r="703">
          <cell r="A703" t="str">
            <v>KDA185B</v>
          </cell>
          <cell r="B703" t="str">
            <v>06.6109</v>
          </cell>
          <cell r="C703" t="str">
            <v>Kéo dây nhôm bọc 185mm2</v>
          </cell>
          <cell r="D703" t="str">
            <v>km</v>
          </cell>
          <cell r="E703" t="str">
            <v>KD</v>
          </cell>
          <cell r="F703">
            <v>2000</v>
          </cell>
          <cell r="H703">
            <v>0</v>
          </cell>
          <cell r="I703">
            <v>204970920</v>
          </cell>
        </row>
        <row r="704">
          <cell r="A704" t="str">
            <v>KDA240B</v>
          </cell>
          <cell r="B704" t="str">
            <v>06.6110</v>
          </cell>
          <cell r="C704" t="str">
            <v>Kéo dây nhôm bọc 240mm2</v>
          </cell>
          <cell r="D704" t="str">
            <v>km</v>
          </cell>
          <cell r="E704" t="str">
            <v>KD</v>
          </cell>
          <cell r="F704">
            <v>2000</v>
          </cell>
          <cell r="H704">
            <v>0</v>
          </cell>
          <cell r="I704" t="str">
            <v/>
          </cell>
        </row>
        <row r="705">
          <cell r="A705" t="str">
            <v>KDAABC150</v>
          </cell>
          <cell r="B705" t="str">
            <v>06.7007</v>
          </cell>
          <cell r="C705" t="str">
            <v>Kéo dây ABC 4x150mm2</v>
          </cell>
          <cell r="D705" t="str">
            <v>km</v>
          </cell>
          <cell r="E705" t="str">
            <v>KD</v>
          </cell>
          <cell r="F705">
            <v>2000</v>
          </cell>
          <cell r="H705">
            <v>0</v>
          </cell>
          <cell r="I705" t="str">
            <v/>
          </cell>
        </row>
        <row r="706">
          <cell r="A706" t="str">
            <v>KDAABC120</v>
          </cell>
          <cell r="B706" t="str">
            <v>06.7007</v>
          </cell>
          <cell r="C706" t="str">
            <v>Kéo dây ABC 4x120mm2</v>
          </cell>
          <cell r="D706" t="str">
            <v>km</v>
          </cell>
          <cell r="E706" t="str">
            <v>KD</v>
          </cell>
          <cell r="F706">
            <v>2000</v>
          </cell>
          <cell r="H706" t="e">
            <v>#N/A</v>
          </cell>
          <cell r="I706" t="str">
            <v/>
          </cell>
        </row>
        <row r="707">
          <cell r="A707" t="str">
            <v>KDAABC95</v>
          </cell>
          <cell r="B707" t="str">
            <v>06.7006</v>
          </cell>
          <cell r="C707" t="str">
            <v>Kéo dây ABC 3x95mm2</v>
          </cell>
          <cell r="D707" t="str">
            <v>km</v>
          </cell>
          <cell r="E707" t="str">
            <v>KD</v>
          </cell>
          <cell r="F707">
            <v>2000</v>
          </cell>
          <cell r="H707">
            <v>0</v>
          </cell>
          <cell r="I707" t="str">
            <v/>
          </cell>
        </row>
        <row r="708">
          <cell r="A708" t="str">
            <v>KDAABC70</v>
          </cell>
          <cell r="B708" t="str">
            <v>06.6505</v>
          </cell>
          <cell r="C708" t="str">
            <v>Kéo dây ABC 4x70mm2</v>
          </cell>
          <cell r="D708" t="str">
            <v>km</v>
          </cell>
          <cell r="E708" t="str">
            <v>KD</v>
          </cell>
          <cell r="F708">
            <v>2000</v>
          </cell>
          <cell r="H708" t="e">
            <v>#N/A</v>
          </cell>
          <cell r="I708" t="str">
            <v/>
          </cell>
        </row>
        <row r="709">
          <cell r="A709" t="str">
            <v>KDAABC50</v>
          </cell>
          <cell r="B709" t="str">
            <v>06.6504</v>
          </cell>
          <cell r="C709" t="str">
            <v>Kéo dây ABC 4x50mm2</v>
          </cell>
          <cell r="D709" t="str">
            <v>km</v>
          </cell>
          <cell r="E709" t="str">
            <v>KD</v>
          </cell>
          <cell r="F709">
            <v>2000</v>
          </cell>
          <cell r="H709">
            <v>0</v>
          </cell>
          <cell r="I709" t="str">
            <v/>
          </cell>
        </row>
        <row r="710">
          <cell r="A710" t="str">
            <v>KDAC35</v>
          </cell>
          <cell r="B710" t="str">
            <v>06.6103</v>
          </cell>
          <cell r="C710" t="str">
            <v>Kéo dây nhôm lõi thép cỡ dây 35mm2</v>
          </cell>
          <cell r="D710" t="str">
            <v>km</v>
          </cell>
          <cell r="E710" t="str">
            <v>KD</v>
          </cell>
          <cell r="F710">
            <v>2000</v>
          </cell>
          <cell r="H710" t="e">
            <v>#N/A</v>
          </cell>
          <cell r="I710" t="str">
            <v/>
          </cell>
        </row>
        <row r="711">
          <cell r="A711" t="str">
            <v>KDAC50</v>
          </cell>
          <cell r="B711" t="str">
            <v>06.6114</v>
          </cell>
          <cell r="C711" t="str">
            <v>Kéo dây nhôm lõi thép cỡ dây 50mm2</v>
          </cell>
          <cell r="D711" t="str">
            <v>km</v>
          </cell>
          <cell r="E711" t="str">
            <v>KD</v>
          </cell>
          <cell r="F711">
            <v>2000</v>
          </cell>
          <cell r="H711">
            <v>0</v>
          </cell>
          <cell r="I711" t="str">
            <v/>
          </cell>
        </row>
        <row r="712">
          <cell r="A712" t="str">
            <v>KDAC70</v>
          </cell>
          <cell r="B712" t="str">
            <v>06.6105</v>
          </cell>
          <cell r="C712" t="str">
            <v>Kéo dây nhôm lõi thép cỡ dây 70mm2</v>
          </cell>
          <cell r="D712" t="str">
            <v>km</v>
          </cell>
          <cell r="E712" t="str">
            <v>KD</v>
          </cell>
          <cell r="F712">
            <v>2000</v>
          </cell>
          <cell r="H712">
            <v>0</v>
          </cell>
          <cell r="I712" t="str">
            <v/>
          </cell>
        </row>
        <row r="713">
          <cell r="A713" t="str">
            <v>KDAC95</v>
          </cell>
          <cell r="B713" t="str">
            <v>06.6106</v>
          </cell>
          <cell r="C713" t="str">
            <v>Kéo dây nhôm lõi thép cỡ dây 95mm2</v>
          </cell>
          <cell r="D713" t="str">
            <v>km</v>
          </cell>
          <cell r="E713" t="str">
            <v>KD</v>
          </cell>
          <cell r="F713">
            <v>2000</v>
          </cell>
          <cell r="H713">
            <v>0</v>
          </cell>
          <cell r="I713" t="str">
            <v/>
          </cell>
        </row>
        <row r="714">
          <cell r="A714" t="str">
            <v>KDAC120</v>
          </cell>
          <cell r="B714" t="str">
            <v>06.6107</v>
          </cell>
          <cell r="C714" t="str">
            <v>Kéo dây nhôm lõi thép cỡ dây 120mm2</v>
          </cell>
          <cell r="D714" t="str">
            <v>km</v>
          </cell>
          <cell r="E714" t="str">
            <v>KD</v>
          </cell>
          <cell r="F714">
            <v>2000</v>
          </cell>
          <cell r="H714">
            <v>0</v>
          </cell>
          <cell r="I714">
            <v>51806812</v>
          </cell>
        </row>
        <row r="715">
          <cell r="A715" t="str">
            <v>KDAC150</v>
          </cell>
          <cell r="B715" t="str">
            <v>06.6108</v>
          </cell>
          <cell r="C715" t="str">
            <v>Kéo dây nhôm lõi thép cỡ dây 150mm2</v>
          </cell>
          <cell r="D715" t="str">
            <v>km</v>
          </cell>
          <cell r="E715" t="str">
            <v>KD</v>
          </cell>
          <cell r="F715">
            <v>2000</v>
          </cell>
          <cell r="H715">
            <v>0</v>
          </cell>
          <cell r="I715" t="str">
            <v/>
          </cell>
        </row>
        <row r="716">
          <cell r="A716" t="str">
            <v>KDACXV50</v>
          </cell>
          <cell r="B716" t="str">
            <v>06.6114</v>
          </cell>
          <cell r="C716" t="str">
            <v>Kéo dây nhôm bọc cỡ dây 50mm2</v>
          </cell>
          <cell r="D716" t="str">
            <v>km</v>
          </cell>
          <cell r="E716" t="str">
            <v>KD</v>
          </cell>
          <cell r="F716">
            <v>2000</v>
          </cell>
          <cell r="H716">
            <v>0</v>
          </cell>
          <cell r="I716" t="str">
            <v/>
          </cell>
        </row>
        <row r="717">
          <cell r="A717" t="str">
            <v>KDACXV150</v>
          </cell>
          <cell r="B717" t="str">
            <v>06.6108</v>
          </cell>
          <cell r="C717" t="str">
            <v>Kéo dây nhôm lõi thép bọc XLPE cỡ dây 150mm2</v>
          </cell>
          <cell r="D717" t="str">
            <v>km</v>
          </cell>
          <cell r="E717" t="str">
            <v>KD</v>
          </cell>
          <cell r="F717">
            <v>2000</v>
          </cell>
          <cell r="H717" t="e">
            <v>#N/A</v>
          </cell>
          <cell r="I717" t="str">
            <v/>
          </cell>
        </row>
        <row r="718">
          <cell r="A718" t="str">
            <v>KDAC185</v>
          </cell>
          <cell r="B718" t="str">
            <v>06.6109</v>
          </cell>
          <cell r="C718" t="str">
            <v>Kéo dây nhôm lõi thép cỡ dây 185mm2</v>
          </cell>
          <cell r="D718" t="str">
            <v>km</v>
          </cell>
          <cell r="E718" t="str">
            <v>KD</v>
          </cell>
          <cell r="F718">
            <v>2000</v>
          </cell>
          <cell r="H718">
            <v>0</v>
          </cell>
          <cell r="I718" t="str">
            <v/>
          </cell>
        </row>
        <row r="719">
          <cell r="A719" t="str">
            <v>KDAC240</v>
          </cell>
          <cell r="B719" t="str">
            <v>06.6110</v>
          </cell>
          <cell r="C719" t="str">
            <v>Kéo dây nhôm lõi thép cỡ dây 240mm2</v>
          </cell>
          <cell r="D719" t="str">
            <v>km</v>
          </cell>
          <cell r="E719" t="str">
            <v>KD</v>
          </cell>
          <cell r="F719">
            <v>2000</v>
          </cell>
          <cell r="H719">
            <v>0</v>
          </cell>
          <cell r="I719" t="str">
            <v/>
          </cell>
        </row>
        <row r="720">
          <cell r="A720" t="str">
            <v>KDM22</v>
          </cell>
          <cell r="B720" t="str">
            <v>06.6142</v>
          </cell>
          <cell r="C720" t="str">
            <v>Kéo dây đồng trần 22mm2</v>
          </cell>
          <cell r="D720" t="str">
            <v>km</v>
          </cell>
          <cell r="E720" t="str">
            <v>KD</v>
          </cell>
          <cell r="F720">
            <v>2000</v>
          </cell>
          <cell r="H720" t="e">
            <v>#N/A</v>
          </cell>
          <cell r="I720" t="str">
            <v/>
          </cell>
        </row>
        <row r="721">
          <cell r="A721" t="str">
            <v>KDM25</v>
          </cell>
          <cell r="B721" t="str">
            <v>06.6142</v>
          </cell>
          <cell r="C721" t="str">
            <v>Kéo dây đồng trần 25mm2</v>
          </cell>
          <cell r="D721" t="str">
            <v>km</v>
          </cell>
          <cell r="E721" t="str">
            <v>KD</v>
          </cell>
          <cell r="F721">
            <v>2000</v>
          </cell>
          <cell r="H721">
            <v>0</v>
          </cell>
          <cell r="I721" t="str">
            <v/>
          </cell>
        </row>
        <row r="722">
          <cell r="A722" t="str">
            <v>KDM35</v>
          </cell>
          <cell r="B722" t="str">
            <v>06.6143</v>
          </cell>
          <cell r="C722" t="str">
            <v>Kéo dây đồng trần 35mm2</v>
          </cell>
          <cell r="D722" t="str">
            <v>km</v>
          </cell>
          <cell r="E722" t="str">
            <v>KD</v>
          </cell>
          <cell r="F722">
            <v>2000</v>
          </cell>
          <cell r="H722" t="e">
            <v>#N/A</v>
          </cell>
          <cell r="I722" t="str">
            <v/>
          </cell>
        </row>
        <row r="723">
          <cell r="A723" t="str">
            <v>KDM48</v>
          </cell>
          <cell r="B723" t="str">
            <v>06.6144</v>
          </cell>
          <cell r="C723" t="str">
            <v>Kéo dây đồng trần 48mm2</v>
          </cell>
          <cell r="D723" t="str">
            <v>km</v>
          </cell>
          <cell r="E723" t="str">
            <v>KD</v>
          </cell>
          <cell r="F723">
            <v>2000</v>
          </cell>
          <cell r="H723" t="e">
            <v>#N/A</v>
          </cell>
          <cell r="I723" t="str">
            <v/>
          </cell>
        </row>
        <row r="724">
          <cell r="A724" t="str">
            <v>KDM50</v>
          </cell>
          <cell r="B724" t="str">
            <v>06.6144</v>
          </cell>
          <cell r="C724" t="str">
            <v>Kéo dây đồng trần 50mm2</v>
          </cell>
          <cell r="D724" t="str">
            <v>km</v>
          </cell>
          <cell r="E724" t="str">
            <v>KD</v>
          </cell>
          <cell r="F724">
            <v>2000</v>
          </cell>
          <cell r="H724" t="e">
            <v>#N/A</v>
          </cell>
          <cell r="I724" t="str">
            <v/>
          </cell>
        </row>
        <row r="725">
          <cell r="A725" t="str">
            <v>KDM70</v>
          </cell>
          <cell r="B725" t="str">
            <v>06.6145</v>
          </cell>
          <cell r="C725" t="str">
            <v>Kéo dây đồng trần 70mm2</v>
          </cell>
          <cell r="D725" t="str">
            <v>km</v>
          </cell>
          <cell r="E725" t="str">
            <v>KD</v>
          </cell>
          <cell r="F725">
            <v>2000</v>
          </cell>
          <cell r="H725" t="e">
            <v>#N/A</v>
          </cell>
          <cell r="I725" t="str">
            <v/>
          </cell>
        </row>
        <row r="726">
          <cell r="A726" t="str">
            <v>KDM95</v>
          </cell>
          <cell r="B726" t="str">
            <v>06.6146</v>
          </cell>
          <cell r="C726" t="str">
            <v>Kéo dây đồng trần 95mm2</v>
          </cell>
          <cell r="D726" t="str">
            <v>km</v>
          </cell>
          <cell r="E726" t="str">
            <v>KD</v>
          </cell>
          <cell r="F726">
            <v>2000</v>
          </cell>
          <cell r="H726" t="e">
            <v>#N/A</v>
          </cell>
          <cell r="I726" t="str">
            <v/>
          </cell>
        </row>
        <row r="727">
          <cell r="A727" t="str">
            <v>KDM25B</v>
          </cell>
          <cell r="B727" t="str">
            <v>06.6142</v>
          </cell>
          <cell r="C727" t="str">
            <v>Kéo dây đồng bọc 25mm2</v>
          </cell>
          <cell r="D727" t="str">
            <v>km</v>
          </cell>
          <cell r="E727" t="str">
            <v>KD</v>
          </cell>
          <cell r="F727">
            <v>2000</v>
          </cell>
          <cell r="H727">
            <v>0</v>
          </cell>
          <cell r="I727" t="str">
            <v/>
          </cell>
        </row>
        <row r="728">
          <cell r="A728" t="str">
            <v>KDM50B</v>
          </cell>
          <cell r="B728" t="str">
            <v>06.6144</v>
          </cell>
          <cell r="C728" t="str">
            <v>Kéo dây đồng bọc 50mm3</v>
          </cell>
          <cell r="D728" t="str">
            <v>km</v>
          </cell>
          <cell r="E728" t="str">
            <v>KD</v>
          </cell>
          <cell r="F728">
            <v>2000</v>
          </cell>
          <cell r="H728">
            <v>0</v>
          </cell>
          <cell r="I728" t="str">
            <v/>
          </cell>
        </row>
        <row r="729">
          <cell r="A729" t="str">
            <v>KDM95B</v>
          </cell>
          <cell r="B729" t="str">
            <v>06.6146</v>
          </cell>
          <cell r="C729" t="str">
            <v>Kéo dây đồng bọc 95mm2</v>
          </cell>
          <cell r="D729" t="str">
            <v>km</v>
          </cell>
          <cell r="E729" t="str">
            <v>KD</v>
          </cell>
          <cell r="F729">
            <v>2000</v>
          </cell>
          <cell r="H729" t="e">
            <v>#N/A</v>
          </cell>
          <cell r="I729" t="str">
            <v/>
          </cell>
        </row>
        <row r="730">
          <cell r="A730" t="str">
            <v>KDQG1</v>
          </cell>
          <cell r="B730" t="str">
            <v>06.5071</v>
          </cell>
          <cell r="C730" t="str">
            <v>Kéo dây qua vị trí bẻ góc dây &lt;=50mm2</v>
          </cell>
          <cell r="D730" t="str">
            <v>vị trí</v>
          </cell>
          <cell r="E730" t="str">
            <v>KD</v>
          </cell>
          <cell r="F730">
            <v>2000</v>
          </cell>
          <cell r="H730" t="e">
            <v>#N/A</v>
          </cell>
          <cell r="I730" t="str">
            <v/>
          </cell>
        </row>
        <row r="731">
          <cell r="A731" t="str">
            <v>KDQG2</v>
          </cell>
          <cell r="B731" t="str">
            <v>06.5072</v>
          </cell>
          <cell r="C731" t="str">
            <v>Kéo dây qua vị trí bẻ góc dây</v>
          </cell>
          <cell r="D731" t="str">
            <v>vị trí</v>
          </cell>
          <cell r="E731" t="str">
            <v>KD</v>
          </cell>
          <cell r="F731">
            <v>2000</v>
          </cell>
          <cell r="H731">
            <v>0</v>
          </cell>
          <cell r="I731" t="str">
            <v/>
          </cell>
        </row>
        <row r="732">
          <cell r="A732" t="str">
            <v>KDQS</v>
          </cell>
          <cell r="B732" t="str">
            <v>06.5082</v>
          </cell>
          <cell r="C732" t="str">
            <v>Kéo dây qua sông ( S&lt;=300)</v>
          </cell>
          <cell r="D732" t="str">
            <v>vị trí</v>
          </cell>
          <cell r="E732" t="str">
            <v>KD</v>
          </cell>
          <cell r="F732">
            <v>2000</v>
          </cell>
          <cell r="H732">
            <v>0</v>
          </cell>
          <cell r="I732" t="str">
            <v/>
          </cell>
        </row>
        <row r="733">
          <cell r="A733" t="str">
            <v>KDQMR</v>
          </cell>
          <cell r="B733" t="str">
            <v>06.5082</v>
          </cell>
          <cell r="C733" t="str">
            <v>Kéo dây qua mương rạch</v>
          </cell>
          <cell r="D733" t="str">
            <v>vị trí</v>
          </cell>
          <cell r="E733" t="str">
            <v>KD</v>
          </cell>
          <cell r="F733">
            <v>2000</v>
          </cell>
          <cell r="H733" t="e">
            <v>#N/A</v>
          </cell>
          <cell r="I733" t="str">
            <v/>
          </cell>
        </row>
        <row r="734">
          <cell r="A734" t="str">
            <v>KDQD</v>
          </cell>
          <cell r="B734" t="str">
            <v>06.5051</v>
          </cell>
          <cell r="C734" t="str">
            <v>Kéo dây vượt đường ( dây &lt;=50mm2)</v>
          </cell>
          <cell r="D734" t="str">
            <v>vị trí</v>
          </cell>
          <cell r="E734" t="str">
            <v>KD</v>
          </cell>
          <cell r="F734">
            <v>2000</v>
          </cell>
          <cell r="H734" t="e">
            <v>#N/A</v>
          </cell>
          <cell r="I734" t="str">
            <v/>
          </cell>
        </row>
        <row r="735">
          <cell r="A735" t="str">
            <v>KDQD1</v>
          </cell>
          <cell r="B735" t="str">
            <v>06.5052</v>
          </cell>
          <cell r="C735" t="str">
            <v>Kéo dây vượt đường (dây &lt;=95mm2)</v>
          </cell>
          <cell r="D735" t="str">
            <v>vị trí</v>
          </cell>
          <cell r="E735" t="str">
            <v>KD</v>
          </cell>
          <cell r="F735">
            <v>2000</v>
          </cell>
          <cell r="H735" t="e">
            <v>#N/A</v>
          </cell>
          <cell r="I735" t="str">
            <v/>
          </cell>
        </row>
        <row r="736">
          <cell r="A736" t="str">
            <v>LSTK100</v>
          </cell>
          <cell r="B736" t="str">
            <v>07.2204</v>
          </cell>
          <cell r="C736" t="str">
            <v>Lắp ống sắt bảo vệ cáp d&lt;100mm</v>
          </cell>
          <cell r="D736" t="str">
            <v>mét</v>
          </cell>
          <cell r="E736" t="str">
            <v>LS</v>
          </cell>
          <cell r="F736">
            <v>2000</v>
          </cell>
          <cell r="H736" t="e">
            <v>#N/A</v>
          </cell>
          <cell r="I736" t="str">
            <v/>
          </cell>
        </row>
        <row r="737">
          <cell r="A737" t="str">
            <v>LSTK70</v>
          </cell>
          <cell r="B737" t="str">
            <v>07.2203</v>
          </cell>
          <cell r="C737" t="str">
            <v>Lắp ống sắt bảo vệ cáp d&lt;70mm</v>
          </cell>
          <cell r="D737" t="str">
            <v>mét</v>
          </cell>
          <cell r="E737" t="str">
            <v>LS</v>
          </cell>
          <cell r="F737">
            <v>2000</v>
          </cell>
          <cell r="H737" t="e">
            <v>#N/A</v>
          </cell>
          <cell r="I737" t="str">
            <v/>
          </cell>
        </row>
        <row r="738">
          <cell r="A738" t="str">
            <v>LSTK50</v>
          </cell>
          <cell r="B738" t="str">
            <v>07.2202</v>
          </cell>
          <cell r="C738" t="str">
            <v>Lắp ống sắt bảo vệ cáp d&lt;50mm</v>
          </cell>
          <cell r="D738" t="str">
            <v>mét</v>
          </cell>
          <cell r="E738" t="str">
            <v>LS</v>
          </cell>
          <cell r="F738">
            <v>2000</v>
          </cell>
          <cell r="H738" t="e">
            <v>#N/A</v>
          </cell>
          <cell r="I738" t="str">
            <v/>
          </cell>
        </row>
        <row r="739">
          <cell r="A739" t="str">
            <v>LSTK120d</v>
          </cell>
          <cell r="B739" t="str">
            <v>07.2301</v>
          </cell>
          <cell r="C739" t="str">
            <v>Lắp ống sắt bảo vệ cáp qua đường d&lt;120mm</v>
          </cell>
          <cell r="D739" t="str">
            <v>mét</v>
          </cell>
          <cell r="E739" t="str">
            <v>LS</v>
          </cell>
          <cell r="F739">
            <v>2000</v>
          </cell>
          <cell r="H739" t="e">
            <v>#N/A</v>
          </cell>
          <cell r="I739" t="str">
            <v/>
          </cell>
        </row>
        <row r="740">
          <cell r="A740" t="str">
            <v>LSTK220d</v>
          </cell>
          <cell r="B740" t="str">
            <v>07.2302</v>
          </cell>
          <cell r="C740" t="str">
            <v>Lắp ống sắt bảo vệ cáp qua đường d&lt;220mm</v>
          </cell>
          <cell r="D740" t="str">
            <v>mét</v>
          </cell>
          <cell r="E740" t="str">
            <v>LS</v>
          </cell>
          <cell r="F740">
            <v>2000</v>
          </cell>
          <cell r="H740" t="e">
            <v>#N/A</v>
          </cell>
          <cell r="I740" t="str">
            <v/>
          </cell>
        </row>
        <row r="741">
          <cell r="A741" t="str">
            <v>LPVC42CL</v>
          </cell>
          <cell r="B741" t="str">
            <v>07,2403</v>
          </cell>
          <cell r="C741" t="str">
            <v>Lắp ống nhựa PVC D42</v>
          </cell>
          <cell r="D741" t="str">
            <v>mét</v>
          </cell>
          <cell r="E741" t="str">
            <v>LP</v>
          </cell>
          <cell r="F741">
            <v>2000</v>
          </cell>
          <cell r="H741" t="e">
            <v>#N/A</v>
          </cell>
          <cell r="I741" t="str">
            <v/>
          </cell>
        </row>
        <row r="742">
          <cell r="A742" t="str">
            <v>LPVC60CL</v>
          </cell>
          <cell r="B742" t="str">
            <v>07,2404</v>
          </cell>
          <cell r="C742" t="str">
            <v>Lắp ống nhựa PVC D60</v>
          </cell>
          <cell r="D742" t="str">
            <v>mét</v>
          </cell>
          <cell r="E742" t="str">
            <v>LP</v>
          </cell>
          <cell r="F742">
            <v>2000</v>
          </cell>
          <cell r="H742" t="e">
            <v>#N/A</v>
          </cell>
          <cell r="I742" t="str">
            <v/>
          </cell>
        </row>
        <row r="743">
          <cell r="A743" t="str">
            <v>LPVC90CL</v>
          </cell>
          <cell r="B743" t="str">
            <v>07.2415</v>
          </cell>
          <cell r="C743" t="str">
            <v>Lắp ống nhựa PVC D90</v>
          </cell>
          <cell r="D743" t="str">
            <v>mét</v>
          </cell>
          <cell r="E743" t="str">
            <v>LP</v>
          </cell>
          <cell r="F743">
            <v>2000</v>
          </cell>
          <cell r="H743" t="str">
            <v>mét</v>
          </cell>
          <cell r="I743" t="str">
            <v/>
          </cell>
        </row>
        <row r="744">
          <cell r="A744" t="str">
            <v>LPVC114CL</v>
          </cell>
          <cell r="B744" t="str">
            <v>07,2407</v>
          </cell>
          <cell r="C744" t="str">
            <v>Lắp ống nhựa PVC D114</v>
          </cell>
          <cell r="D744" t="str">
            <v>mét</v>
          </cell>
          <cell r="E744" t="str">
            <v>LP</v>
          </cell>
          <cell r="F744">
            <v>2000</v>
          </cell>
          <cell r="H744" t="str">
            <v>mét</v>
          </cell>
          <cell r="I744" t="str">
            <v/>
          </cell>
        </row>
        <row r="745">
          <cell r="A745" t="str">
            <v>LPVC140CL</v>
          </cell>
          <cell r="B745" t="str">
            <v>07,2403</v>
          </cell>
          <cell r="C745" t="str">
            <v>Lắp ống nhựa PVC D140</v>
          </cell>
          <cell r="D745" t="str">
            <v>mét</v>
          </cell>
          <cell r="E745" t="str">
            <v>LP</v>
          </cell>
          <cell r="F745">
            <v>2000</v>
          </cell>
          <cell r="H745" t="e">
            <v>#N/A</v>
          </cell>
          <cell r="I745" t="str">
            <v/>
          </cell>
        </row>
        <row r="746">
          <cell r="A746" t="str">
            <v>LPVC</v>
          </cell>
          <cell r="B746" t="str">
            <v>04.8103</v>
          </cell>
          <cell r="C746" t="str">
            <v>Lắp ống PVC</v>
          </cell>
          <cell r="D746" t="str">
            <v>mét</v>
          </cell>
          <cell r="E746" t="str">
            <v>LP</v>
          </cell>
          <cell r="F746">
            <v>2000</v>
          </cell>
          <cell r="H746" t="e">
            <v>#N/A</v>
          </cell>
          <cell r="I746" t="str">
            <v/>
          </cell>
        </row>
        <row r="747">
          <cell r="A747" t="str">
            <v>KCN1kg</v>
          </cell>
          <cell r="B747" t="str">
            <v>07.3401</v>
          </cell>
          <cell r="C747" t="str">
            <v>Lắp cáp trong ống bảo vệ loại &lt;=1kg</v>
          </cell>
          <cell r="D747" t="str">
            <v>mét</v>
          </cell>
          <cell r="E747" t="str">
            <v>KC</v>
          </cell>
          <cell r="F747">
            <v>2000</v>
          </cell>
          <cell r="H747" t="e">
            <v>#N/A</v>
          </cell>
          <cell r="I747" t="str">
            <v/>
          </cell>
        </row>
        <row r="748">
          <cell r="A748" t="str">
            <v>KCN2kg</v>
          </cell>
          <cell r="B748" t="str">
            <v>07.3402</v>
          </cell>
          <cell r="C748" t="str">
            <v>Lắp cáp trong ống bảo vệ loại &lt;=2kg</v>
          </cell>
          <cell r="D748" t="str">
            <v>mét</v>
          </cell>
          <cell r="E748" t="str">
            <v>KC</v>
          </cell>
          <cell r="F748">
            <v>2000</v>
          </cell>
          <cell r="H748" t="e">
            <v>#N/A</v>
          </cell>
          <cell r="I748" t="str">
            <v/>
          </cell>
        </row>
        <row r="749">
          <cell r="A749" t="str">
            <v>KCN3kg</v>
          </cell>
          <cell r="B749" t="str">
            <v>07.3403</v>
          </cell>
          <cell r="C749" t="str">
            <v>Lắp cáp trong ống bảo vệ loại &lt;=3kg</v>
          </cell>
          <cell r="D749" t="str">
            <v>mét</v>
          </cell>
          <cell r="E749" t="str">
            <v>KC</v>
          </cell>
          <cell r="F749">
            <v>2000</v>
          </cell>
          <cell r="H749">
            <v>0</v>
          </cell>
          <cell r="I749" t="str">
            <v/>
          </cell>
        </row>
        <row r="750">
          <cell r="A750" t="str">
            <v>KCN4kg</v>
          </cell>
          <cell r="B750" t="str">
            <v>07.3404</v>
          </cell>
          <cell r="C750" t="str">
            <v>Lắp cáp trong ống bảo vệ loại &lt;=4.5kg</v>
          </cell>
          <cell r="D750" t="str">
            <v>mét</v>
          </cell>
          <cell r="E750" t="str">
            <v>KC</v>
          </cell>
          <cell r="F750">
            <v>2000</v>
          </cell>
          <cell r="H750">
            <v>0</v>
          </cell>
          <cell r="I750" t="str">
            <v/>
          </cell>
        </row>
        <row r="751">
          <cell r="A751" t="str">
            <v>KCN6kg</v>
          </cell>
          <cell r="B751" t="str">
            <v>07.3405</v>
          </cell>
          <cell r="C751" t="str">
            <v>Lắp cáp trong ống bảo vệ loại &lt;=6kg</v>
          </cell>
          <cell r="D751" t="str">
            <v>mét</v>
          </cell>
          <cell r="E751" t="str">
            <v>KC</v>
          </cell>
          <cell r="F751">
            <v>2000</v>
          </cell>
          <cell r="H751" t="str">
            <v>mét</v>
          </cell>
          <cell r="I751" t="str">
            <v/>
          </cell>
        </row>
        <row r="752">
          <cell r="A752" t="str">
            <v>KCN7kg</v>
          </cell>
          <cell r="B752" t="str">
            <v>07.3406</v>
          </cell>
          <cell r="C752" t="str">
            <v>Lắp cáp trong ống bảo vệ loại &lt;=7.5kg</v>
          </cell>
          <cell r="D752" t="str">
            <v>mét</v>
          </cell>
          <cell r="E752" t="str">
            <v>KC</v>
          </cell>
          <cell r="F752">
            <v>2000</v>
          </cell>
          <cell r="H752" t="e">
            <v>#N/A</v>
          </cell>
          <cell r="I752" t="str">
            <v/>
          </cell>
        </row>
        <row r="753">
          <cell r="A753" t="str">
            <v>KCN9kg</v>
          </cell>
          <cell r="B753" t="str">
            <v>07.3407</v>
          </cell>
          <cell r="C753" t="str">
            <v>Lắp cáp trong ống bảo vệ loại &lt;=9kg</v>
          </cell>
          <cell r="D753" t="str">
            <v>mét</v>
          </cell>
          <cell r="E753" t="str">
            <v>KC</v>
          </cell>
          <cell r="F753">
            <v>2000</v>
          </cell>
          <cell r="H753" t="e">
            <v>#N/A</v>
          </cell>
          <cell r="I753" t="str">
            <v/>
          </cell>
        </row>
        <row r="754">
          <cell r="A754" t="str">
            <v>KCN10kg</v>
          </cell>
          <cell r="B754" t="str">
            <v>07.3408</v>
          </cell>
          <cell r="C754" t="str">
            <v>Lắp cáp trong ống bảo vệ loại &lt;=10.5kg</v>
          </cell>
          <cell r="D754" t="str">
            <v>mét</v>
          </cell>
          <cell r="E754" t="str">
            <v>KC</v>
          </cell>
          <cell r="F754">
            <v>2000</v>
          </cell>
          <cell r="H754" t="e">
            <v>#N/A</v>
          </cell>
          <cell r="I754" t="str">
            <v/>
          </cell>
        </row>
        <row r="755">
          <cell r="A755" t="str">
            <v>KCN12kg</v>
          </cell>
          <cell r="B755" t="str">
            <v>07.3409</v>
          </cell>
          <cell r="C755" t="str">
            <v>Lắp cáp trong ống bảo vệ loại &lt;=12kg</v>
          </cell>
          <cell r="D755" t="str">
            <v>mét</v>
          </cell>
          <cell r="E755" t="str">
            <v>KC</v>
          </cell>
          <cell r="F755">
            <v>2000</v>
          </cell>
          <cell r="H755" t="e">
            <v>#N/A</v>
          </cell>
          <cell r="I755" t="str">
            <v/>
          </cell>
        </row>
        <row r="756">
          <cell r="A756" t="str">
            <v>KCNT1kg</v>
          </cell>
          <cell r="B756" t="str">
            <v>03.1401</v>
          </cell>
          <cell r="C756" t="str">
            <v>Lắp cáp trong ống bảo vệ trong TBA loại &lt;=1kg</v>
          </cell>
          <cell r="D756" t="str">
            <v>mét</v>
          </cell>
          <cell r="E756" t="str">
            <v>KC</v>
          </cell>
          <cell r="F756">
            <v>2000</v>
          </cell>
          <cell r="H756" t="e">
            <v>#N/A</v>
          </cell>
          <cell r="I756" t="str">
            <v/>
          </cell>
        </row>
        <row r="757">
          <cell r="A757" t="str">
            <v>KCNT2kg</v>
          </cell>
          <cell r="B757" t="str">
            <v>03.1402</v>
          </cell>
          <cell r="C757" t="str">
            <v>Lắp cáp trong ống bảo vệ trong TBA loại &lt;=2kg</v>
          </cell>
          <cell r="D757" t="str">
            <v>mét</v>
          </cell>
          <cell r="E757" t="str">
            <v>KC</v>
          </cell>
          <cell r="F757">
            <v>2000</v>
          </cell>
          <cell r="H757" t="str">
            <v>mét</v>
          </cell>
          <cell r="I757" t="str">
            <v/>
          </cell>
        </row>
        <row r="758">
          <cell r="A758" t="str">
            <v>KCNT3kg</v>
          </cell>
          <cell r="B758" t="str">
            <v>03.1403</v>
          </cell>
          <cell r="C758" t="str">
            <v>Lắp cáp trong ống bảo vệ trong TBA loại &lt;=3kg</v>
          </cell>
          <cell r="D758" t="str">
            <v>mét</v>
          </cell>
          <cell r="E758" t="str">
            <v>KC</v>
          </cell>
          <cell r="F758">
            <v>2000</v>
          </cell>
          <cell r="H758" t="e">
            <v>#N/A</v>
          </cell>
          <cell r="I758" t="str">
            <v/>
          </cell>
        </row>
        <row r="759">
          <cell r="A759" t="str">
            <v>KCNT4kg</v>
          </cell>
          <cell r="B759" t="str">
            <v>03.1404</v>
          </cell>
          <cell r="C759" t="str">
            <v>Lắp cáp trong ống bảo vệ trong TBA loại &lt;=4.5kg</v>
          </cell>
          <cell r="D759" t="str">
            <v>mét</v>
          </cell>
          <cell r="E759" t="str">
            <v>KC</v>
          </cell>
          <cell r="F759">
            <v>2000</v>
          </cell>
          <cell r="H759" t="e">
            <v>#N/A</v>
          </cell>
          <cell r="I759" t="str">
            <v/>
          </cell>
        </row>
        <row r="760">
          <cell r="A760" t="str">
            <v>KCNT6kg</v>
          </cell>
          <cell r="B760" t="str">
            <v>03.1405</v>
          </cell>
          <cell r="C760" t="str">
            <v>Lắp cáp trong ống bảo vệ trong TBA loại &lt;=6kg</v>
          </cell>
          <cell r="D760" t="str">
            <v>mét</v>
          </cell>
          <cell r="E760" t="str">
            <v>KC</v>
          </cell>
          <cell r="F760">
            <v>2000</v>
          </cell>
          <cell r="H760" t="str">
            <v>mét</v>
          </cell>
          <cell r="I760" t="str">
            <v/>
          </cell>
        </row>
        <row r="761">
          <cell r="A761" t="str">
            <v>KCNT7kg</v>
          </cell>
          <cell r="B761" t="str">
            <v>03.1406</v>
          </cell>
          <cell r="C761" t="str">
            <v>Lắp cáp trong ống bảo vệ trong TBA loại &lt;=7.5kg</v>
          </cell>
          <cell r="D761" t="str">
            <v>mét</v>
          </cell>
          <cell r="E761" t="str">
            <v>KC</v>
          </cell>
          <cell r="F761">
            <v>2000</v>
          </cell>
          <cell r="H761" t="e">
            <v>#N/A</v>
          </cell>
          <cell r="I761" t="str">
            <v/>
          </cell>
        </row>
        <row r="762">
          <cell r="A762" t="str">
            <v>KCNT9kg</v>
          </cell>
          <cell r="B762" t="str">
            <v>03.1407</v>
          </cell>
          <cell r="C762" t="str">
            <v>Lắp cáp trong ống bảo vệ trong TBA loại &lt;=9kg</v>
          </cell>
          <cell r="D762" t="str">
            <v>mét</v>
          </cell>
          <cell r="E762" t="str">
            <v>KC</v>
          </cell>
          <cell r="F762">
            <v>2000</v>
          </cell>
          <cell r="H762" t="e">
            <v>#N/A</v>
          </cell>
          <cell r="I762" t="str">
            <v/>
          </cell>
        </row>
        <row r="763">
          <cell r="A763" t="str">
            <v>LSD</v>
          </cell>
          <cell r="B763" t="str">
            <v>06.1115</v>
          </cell>
          <cell r="C763" t="str">
            <v>Lắp sứ đứng 24KV</v>
          </cell>
          <cell r="D763" t="str">
            <v>bộ</v>
          </cell>
          <cell r="E763" t="str">
            <v>LS</v>
          </cell>
          <cell r="F763">
            <v>2000</v>
          </cell>
          <cell r="H763">
            <v>0</v>
          </cell>
          <cell r="I763" t="str">
            <v/>
          </cell>
        </row>
        <row r="764">
          <cell r="A764" t="str">
            <v>LSD_T</v>
          </cell>
          <cell r="B764" t="str">
            <v>06.1115</v>
          </cell>
          <cell r="C764" t="str">
            <v>Tháo sứ đứng 24KV</v>
          </cell>
          <cell r="D764" t="str">
            <v>bộ</v>
          </cell>
          <cell r="E764" t="str">
            <v>LS</v>
          </cell>
          <cell r="F764">
            <v>2000</v>
          </cell>
          <cell r="H764">
            <v>0</v>
          </cell>
          <cell r="I764" t="str">
            <v/>
          </cell>
        </row>
        <row r="765">
          <cell r="A765" t="str">
            <v>lsd35</v>
          </cell>
          <cell r="B765" t="str">
            <v>06.1116</v>
          </cell>
          <cell r="C765" t="str">
            <v>Lắp sứ đứng 35KV</v>
          </cell>
          <cell r="D765" t="str">
            <v>bộ</v>
          </cell>
          <cell r="E765" t="str">
            <v>ls</v>
          </cell>
          <cell r="F765">
            <v>2000</v>
          </cell>
          <cell r="H765" t="e">
            <v>#N/A</v>
          </cell>
          <cell r="I765" t="str">
            <v/>
          </cell>
        </row>
        <row r="766">
          <cell r="A766" t="str">
            <v>LCHSD</v>
          </cell>
          <cell r="B766" t="str">
            <v>06.1410</v>
          </cell>
          <cell r="C766" t="str">
            <v>Lắp chuỗi sứ đỡ 2 bát/chuỗi</v>
          </cell>
          <cell r="D766" t="str">
            <v>chuỗi</v>
          </cell>
          <cell r="E766" t="str">
            <v>LC</v>
          </cell>
          <cell r="F766">
            <v>2000</v>
          </cell>
          <cell r="H766">
            <v>0</v>
          </cell>
          <cell r="I766" t="str">
            <v/>
          </cell>
        </row>
        <row r="767">
          <cell r="A767" t="str">
            <v>LCHSN</v>
          </cell>
          <cell r="B767" t="str">
            <v>06.1511</v>
          </cell>
          <cell r="C767" t="str">
            <v>Lắp chuỗi sứ néo 2 bát/chuỗi</v>
          </cell>
          <cell r="D767" t="str">
            <v>chuỗi</v>
          </cell>
          <cell r="E767" t="str">
            <v>LC</v>
          </cell>
          <cell r="F767">
            <v>2000</v>
          </cell>
          <cell r="H767">
            <v>0</v>
          </cell>
          <cell r="I767" t="str">
            <v/>
          </cell>
        </row>
        <row r="768">
          <cell r="A768" t="str">
            <v>LCHSNply</v>
          </cell>
          <cell r="B768" t="str">
            <v>06.2201</v>
          </cell>
          <cell r="C768" t="str">
            <v>Lắp chuỗi sứ néo Polymer</v>
          </cell>
          <cell r="D768" t="str">
            <v>chuỗi</v>
          </cell>
          <cell r="E768" t="str">
            <v>LC</v>
          </cell>
          <cell r="F768">
            <v>2000</v>
          </cell>
          <cell r="H768">
            <v>0</v>
          </cell>
          <cell r="I768">
            <v>10834500</v>
          </cell>
        </row>
        <row r="769">
          <cell r="A769" t="str">
            <v>LCHSN3</v>
          </cell>
          <cell r="B769" t="str">
            <v>06.1521</v>
          </cell>
          <cell r="C769" t="str">
            <v>Lắp chuỗi sứ néo 3 bát/chuỗi</v>
          </cell>
          <cell r="D769" t="str">
            <v>chuỗi</v>
          </cell>
          <cell r="E769" t="str">
            <v>LC</v>
          </cell>
          <cell r="F769">
            <v>2000</v>
          </cell>
          <cell r="H769" t="e">
            <v>#N/A</v>
          </cell>
          <cell r="I769" t="str">
            <v/>
          </cell>
        </row>
        <row r="770">
          <cell r="A770" t="str">
            <v>LSOC</v>
          </cell>
          <cell r="B770" t="str">
            <v>06.1211</v>
          </cell>
          <cell r="C770" t="str">
            <v>Lắp rack sứ + sứ ống chỉ</v>
          </cell>
          <cell r="D770" t="str">
            <v>bộ</v>
          </cell>
          <cell r="E770" t="str">
            <v>LS</v>
          </cell>
          <cell r="F770">
            <v>2000</v>
          </cell>
          <cell r="H770">
            <v>0</v>
          </cell>
          <cell r="I770">
            <v>4189100</v>
          </cell>
        </row>
        <row r="771">
          <cell r="A771" t="str">
            <v>LR2</v>
          </cell>
          <cell r="B771" t="str">
            <v>06.1213</v>
          </cell>
          <cell r="C771" t="str">
            <v>Lắp rack 2 sứ + sứ ống chỉ</v>
          </cell>
          <cell r="D771" t="str">
            <v>bộ</v>
          </cell>
          <cell r="E771" t="str">
            <v>LR</v>
          </cell>
          <cell r="F771">
            <v>2000</v>
          </cell>
          <cell r="H771">
            <v>0</v>
          </cell>
          <cell r="I771" t="str">
            <v/>
          </cell>
        </row>
        <row r="772">
          <cell r="A772" t="str">
            <v>LR3</v>
          </cell>
          <cell r="B772" t="str">
            <v>06.1214</v>
          </cell>
          <cell r="C772" t="str">
            <v>Lắp rack 3 sứ + sứ ống chỉ</v>
          </cell>
          <cell r="D772" t="str">
            <v>bộ</v>
          </cell>
          <cell r="E772" t="str">
            <v>LR</v>
          </cell>
          <cell r="F772">
            <v>2000</v>
          </cell>
          <cell r="H772">
            <v>0</v>
          </cell>
          <cell r="I772" t="str">
            <v/>
          </cell>
        </row>
        <row r="773">
          <cell r="A773" t="str">
            <v>LR4</v>
          </cell>
          <cell r="B773" t="str">
            <v>06.1215</v>
          </cell>
          <cell r="C773" t="str">
            <v>Lắp rack 4 sứ + sứ ống chỉ</v>
          </cell>
          <cell r="D773" t="str">
            <v>bộ</v>
          </cell>
          <cell r="E773" t="str">
            <v>LR</v>
          </cell>
          <cell r="F773">
            <v>2000</v>
          </cell>
          <cell r="H773">
            <v>0</v>
          </cell>
          <cell r="I773" t="str">
            <v/>
          </cell>
        </row>
        <row r="774">
          <cell r="A774" t="str">
            <v>LTRUHL-I</v>
          </cell>
          <cell r="B774" t="str">
            <v>HL16</v>
          </cell>
          <cell r="C774" t="str">
            <v>Dựng trụ đỡ đường dây 3 pha</v>
          </cell>
          <cell r="D774" t="str">
            <v>trụ</v>
          </cell>
          <cell r="E774" t="str">
            <v>LT</v>
          </cell>
          <cell r="F774">
            <v>2000</v>
          </cell>
          <cell r="H774" t="e">
            <v>#N/A</v>
          </cell>
          <cell r="I774" t="str">
            <v/>
          </cell>
        </row>
        <row r="775">
          <cell r="A775" t="str">
            <v>LSDHL-DX</v>
          </cell>
          <cell r="B775" t="str">
            <v>HL02</v>
          </cell>
          <cell r="C775" t="str">
            <v>Lắp sứ đứng đường dây 3 pha xà đối xứng</v>
          </cell>
          <cell r="D775" t="str">
            <v>bộ</v>
          </cell>
          <cell r="E775" t="str">
            <v>LS</v>
          </cell>
          <cell r="F775">
            <v>2000</v>
          </cell>
          <cell r="H775">
            <v>0</v>
          </cell>
          <cell r="I775" t="str">
            <v/>
          </cell>
        </row>
        <row r="776">
          <cell r="A776" t="str">
            <v>LCHSNplyHL</v>
          </cell>
          <cell r="B776" t="str">
            <v>HL05</v>
          </cell>
          <cell r="C776" t="str">
            <v>Lắp chuỗi sứ néo Polymer đường dây 3 pha</v>
          </cell>
          <cell r="D776" t="str">
            <v>bộ</v>
          </cell>
          <cell r="E776" t="str">
            <v>LC</v>
          </cell>
          <cell r="F776">
            <v>2000</v>
          </cell>
          <cell r="H776">
            <v>0</v>
          </cell>
          <cell r="I776" t="str">
            <v/>
          </cell>
        </row>
        <row r="777">
          <cell r="A777" t="str">
            <v>DN CL</v>
          </cell>
          <cell r="B777" t="str">
            <v>HL07</v>
          </cell>
          <cell r="C777" t="str">
            <v>Đấu cò lèo đường dây 3 pha</v>
          </cell>
          <cell r="D777" t="str">
            <v>cò</v>
          </cell>
          <cell r="E777" t="str">
            <v>DN</v>
          </cell>
          <cell r="F777">
            <v>2000</v>
          </cell>
          <cell r="H777">
            <v>0</v>
          </cell>
          <cell r="I777" t="str">
            <v/>
          </cell>
        </row>
        <row r="778">
          <cell r="A778" t="str">
            <v>LXHL</v>
          </cell>
          <cell r="B778" t="str">
            <v>HL13</v>
          </cell>
          <cell r="C778" t="str">
            <v>Lắp xà</v>
          </cell>
          <cell r="D778" t="str">
            <v>bộ</v>
          </cell>
          <cell r="E778" t="str">
            <v>LX</v>
          </cell>
          <cell r="F778">
            <v>2000</v>
          </cell>
          <cell r="H778">
            <v>0</v>
          </cell>
          <cell r="I778" t="str">
            <v/>
          </cell>
        </row>
        <row r="779">
          <cell r="A779" t="str">
            <v>LSDHL-V</v>
          </cell>
          <cell r="B779" t="str">
            <v>HL03</v>
          </cell>
          <cell r="C779" t="str">
            <v>Lắp sứ đứng đường dây 3 pha xà vectical</v>
          </cell>
          <cell r="D779" t="str">
            <v>bộ</v>
          </cell>
          <cell r="E779" t="str">
            <v>LS</v>
          </cell>
          <cell r="F779">
            <v>2000</v>
          </cell>
          <cell r="H779">
            <v>0</v>
          </cell>
          <cell r="I779" t="str">
            <v/>
          </cell>
        </row>
        <row r="780">
          <cell r="A780" t="str">
            <v>LFCOHL</v>
          </cell>
          <cell r="B780" t="str">
            <v>HL09</v>
          </cell>
          <cell r="C780" t="str">
            <v>Lắp FCO, LBFCO đường dây 3 pha</v>
          </cell>
          <cell r="D780" t="str">
            <v>bộ</v>
          </cell>
          <cell r="E780" t="str">
            <v>LF</v>
          </cell>
          <cell r="F780">
            <v>2000</v>
          </cell>
          <cell r="H780">
            <v>0</v>
          </cell>
          <cell r="I780" t="str">
            <v/>
          </cell>
        </row>
        <row r="781">
          <cell r="A781" t="str">
            <v>LLAHL</v>
          </cell>
          <cell r="B781" t="str">
            <v>HL09</v>
          </cell>
          <cell r="C781" t="str">
            <v>Lắp LA</v>
          </cell>
          <cell r="D781" t="str">
            <v>cái</v>
          </cell>
          <cell r="E781" t="str">
            <v>LL</v>
          </cell>
          <cell r="F781">
            <v>2000</v>
          </cell>
          <cell r="H781">
            <v>0</v>
          </cell>
          <cell r="I781" t="str">
            <v/>
          </cell>
        </row>
        <row r="782">
          <cell r="A782" t="str">
            <v>LBNH</v>
          </cell>
          <cell r="B782" t="str">
            <v>06.2070</v>
          </cell>
          <cell r="C782" t="str">
            <v>Sơn biển số- bảng nguy hiểm</v>
          </cell>
          <cell r="D782" t="str">
            <v>cái</v>
          </cell>
          <cell r="E782" t="str">
            <v>LB</v>
          </cell>
          <cell r="F782">
            <v>2000</v>
          </cell>
          <cell r="H782">
            <v>0</v>
          </cell>
          <cell r="I782" t="str">
            <v/>
          </cell>
        </row>
        <row r="783">
          <cell r="A783" t="str">
            <v>LcapdongTB95</v>
          </cell>
          <cell r="B783" t="str">
            <v>04.4201</v>
          </cell>
          <cell r="C783" t="str">
            <v>Lắp cáp đồng xuống thiết bị D ≤ 95mm2</v>
          </cell>
          <cell r="D783" t="str">
            <v>m</v>
          </cell>
          <cell r="E783" t="str">
            <v>Lc</v>
          </cell>
          <cell r="F783">
            <v>2000</v>
          </cell>
          <cell r="H783" t="str">
            <v>m</v>
          </cell>
          <cell r="I783" t="str">
            <v/>
          </cell>
        </row>
        <row r="784">
          <cell r="A784" t="str">
            <v>LcapdongTB150</v>
          </cell>
          <cell r="B784" t="str">
            <v>04.4202</v>
          </cell>
          <cell r="C784" t="str">
            <v>Lắp cáp đồng xuống thiết bị D ≤ 150mm2</v>
          </cell>
          <cell r="D784" t="str">
            <v>m</v>
          </cell>
          <cell r="E784" t="str">
            <v>Lc</v>
          </cell>
          <cell r="F784">
            <v>2000</v>
          </cell>
          <cell r="H784" t="str">
            <v>m</v>
          </cell>
          <cell r="I784" t="str">
            <v/>
          </cell>
        </row>
        <row r="785">
          <cell r="A785" t="str">
            <v>LcapdongTB240</v>
          </cell>
          <cell r="B785" t="str">
            <v>04.4203</v>
          </cell>
          <cell r="C785" t="str">
            <v>Lắp cáp đồng xuống thiết bị D &gt; 150mm2</v>
          </cell>
          <cell r="D785" t="str">
            <v>m</v>
          </cell>
          <cell r="E785" t="str">
            <v>Lc</v>
          </cell>
          <cell r="F785">
            <v>2000</v>
          </cell>
          <cell r="H785" t="str">
            <v>m</v>
          </cell>
          <cell r="I785" t="str">
            <v/>
          </cell>
        </row>
        <row r="786">
          <cell r="A786" t="str">
            <v>LFCO</v>
          </cell>
          <cell r="B786" t="str">
            <v>02.3505</v>
          </cell>
          <cell r="C786" t="str">
            <v>Lắp FCO 24KV</v>
          </cell>
          <cell r="D786" t="str">
            <v>cái</v>
          </cell>
          <cell r="E786" t="str">
            <v>LF</v>
          </cell>
          <cell r="F786">
            <v>2000</v>
          </cell>
          <cell r="H786">
            <v>0</v>
          </cell>
          <cell r="I786" t="str">
            <v/>
          </cell>
        </row>
        <row r="787">
          <cell r="A787" t="str">
            <v>LLBFCO</v>
          </cell>
          <cell r="B787" t="str">
            <v>02.3505</v>
          </cell>
          <cell r="C787" t="str">
            <v>Lắp LBFCO 24KV</v>
          </cell>
          <cell r="D787" t="str">
            <v>cái</v>
          </cell>
          <cell r="E787" t="str">
            <v>LL</v>
          </cell>
          <cell r="F787">
            <v>2000</v>
          </cell>
          <cell r="H787" t="e">
            <v>#N/A</v>
          </cell>
          <cell r="I787" t="str">
            <v/>
          </cell>
        </row>
        <row r="788">
          <cell r="A788" t="str">
            <v>LGFCO</v>
          </cell>
          <cell r="B788" t="str">
            <v>06.2110</v>
          </cell>
          <cell r="C788" t="str">
            <v>Lắp giá đỡ FCO</v>
          </cell>
          <cell r="D788" t="str">
            <v>bộ</v>
          </cell>
          <cell r="E788" t="str">
            <v>LG</v>
          </cell>
          <cell r="F788">
            <v>2000</v>
          </cell>
          <cell r="H788">
            <v>0</v>
          </cell>
          <cell r="I788" t="str">
            <v/>
          </cell>
        </row>
        <row r="789">
          <cell r="A789" t="str">
            <v>PT</v>
          </cell>
          <cell r="B789" t="str">
            <v>01.1112</v>
          </cell>
          <cell r="C789" t="str">
            <v>Phát tuyến</v>
          </cell>
          <cell r="D789" t="str">
            <v>m2</v>
          </cell>
          <cell r="E789" t="str">
            <v>PT</v>
          </cell>
          <cell r="F789">
            <v>2000</v>
          </cell>
          <cell r="H789" t="e">
            <v>#N/A</v>
          </cell>
          <cell r="I789" t="str">
            <v/>
          </cell>
        </row>
        <row r="790">
          <cell r="A790" t="str">
            <v>PHABETONG</v>
          </cell>
          <cell r="B790" t="str">
            <v>07.1113</v>
          </cell>
          <cell r="C790" t="str">
            <v>Phá đường nhựa bằng thủ công</v>
          </cell>
          <cell r="D790" t="str">
            <v>m2</v>
          </cell>
          <cell r="E790" t="str">
            <v>PH</v>
          </cell>
          <cell r="F790">
            <v>2000</v>
          </cell>
          <cell r="H790" t="e">
            <v>#N/A</v>
          </cell>
          <cell r="I790" t="str">
            <v/>
          </cell>
        </row>
        <row r="791">
          <cell r="A791" t="str">
            <v>TR15</v>
          </cell>
          <cell r="B791" t="str">
            <v>01.1161</v>
          </cell>
          <cell r="C791" t="str">
            <v>Máy biến áp 8,6(12,7)/0,22- 0,44kV  15kVA</v>
          </cell>
          <cell r="D791" t="str">
            <v>máy</v>
          </cell>
          <cell r="E791" t="str">
            <v>TR</v>
          </cell>
          <cell r="F791">
            <v>1</v>
          </cell>
          <cell r="G791" t="str">
            <v>x</v>
          </cell>
          <cell r="H791" t="e">
            <v>#N/A</v>
          </cell>
          <cell r="I791" t="str">
            <v/>
          </cell>
        </row>
        <row r="792">
          <cell r="A792" t="str">
            <v>TR25</v>
          </cell>
          <cell r="B792" t="str">
            <v>01.1161</v>
          </cell>
          <cell r="C792" t="str">
            <v>Máy biến áp 8,6(12,7)/0,22- 0,44kV  25kVA</v>
          </cell>
          <cell r="D792" t="str">
            <v>máy</v>
          </cell>
          <cell r="E792" t="str">
            <v>TR</v>
          </cell>
          <cell r="F792">
            <v>1</v>
          </cell>
          <cell r="G792" t="str">
            <v>x</v>
          </cell>
          <cell r="H792" t="e">
            <v>#N/A</v>
          </cell>
          <cell r="I792" t="str">
            <v/>
          </cell>
        </row>
        <row r="793">
          <cell r="A793" t="str">
            <v>TR37</v>
          </cell>
          <cell r="B793" t="str">
            <v>01.1162</v>
          </cell>
          <cell r="C793" t="str">
            <v>Máy biến áp 8,6(12,7)/0,22-0,44kV- 37,5kVA</v>
          </cell>
          <cell r="D793" t="str">
            <v>máy</v>
          </cell>
          <cell r="E793" t="str">
            <v>TR</v>
          </cell>
          <cell r="F793">
            <v>1</v>
          </cell>
          <cell r="G793" t="str">
            <v>x</v>
          </cell>
          <cell r="H793" t="str">
            <v>máy</v>
          </cell>
          <cell r="I793" t="str">
            <v/>
          </cell>
        </row>
        <row r="794">
          <cell r="A794" t="str">
            <v>TR50</v>
          </cell>
          <cell r="B794" t="str">
            <v>01.1162</v>
          </cell>
          <cell r="C794" t="str">
            <v>Máy biến áp 8,6(12,7)/0,22-0,44kV- 50kVA</v>
          </cell>
          <cell r="D794" t="str">
            <v>máy</v>
          </cell>
          <cell r="E794" t="str">
            <v>TR</v>
          </cell>
          <cell r="F794">
            <v>1</v>
          </cell>
          <cell r="G794" t="str">
            <v>x</v>
          </cell>
          <cell r="H794" t="e">
            <v>#N/A</v>
          </cell>
          <cell r="I794" t="str">
            <v/>
          </cell>
        </row>
        <row r="795">
          <cell r="A795" t="str">
            <v>TR75</v>
          </cell>
          <cell r="B795" t="str">
            <v>01.1163</v>
          </cell>
          <cell r="C795" t="str">
            <v>Máy biến áp 8,6(12,7)/0,22-0,44kV- 75kVA</v>
          </cell>
          <cell r="D795" t="str">
            <v>máy</v>
          </cell>
          <cell r="E795" t="str">
            <v>TR</v>
          </cell>
          <cell r="F795">
            <v>1</v>
          </cell>
          <cell r="G795" t="str">
            <v>x</v>
          </cell>
          <cell r="H795" t="e">
            <v>#N/A</v>
          </cell>
          <cell r="I795" t="str">
            <v/>
          </cell>
        </row>
        <row r="796">
          <cell r="A796" t="str">
            <v>T100</v>
          </cell>
          <cell r="B796" t="str">
            <v>01.1164</v>
          </cell>
          <cell r="C796" t="str">
            <v>Máy biến áp 8,6(12,7)/0,22-0,44kV- 100kVA</v>
          </cell>
          <cell r="D796" t="str">
            <v>máy</v>
          </cell>
          <cell r="E796" t="str">
            <v>T1</v>
          </cell>
          <cell r="F796">
            <v>1</v>
          </cell>
          <cell r="G796" t="str">
            <v>x</v>
          </cell>
          <cell r="H796" t="e">
            <v>#N/A</v>
          </cell>
          <cell r="I796" t="str">
            <v/>
          </cell>
        </row>
        <row r="797">
          <cell r="A797" t="str">
            <v>TR151</v>
          </cell>
          <cell r="B797" t="str">
            <v>01.1161</v>
          </cell>
          <cell r="C797" t="str">
            <v>Máy biến áp 12,7/0,22-0,44kV  15kVA</v>
          </cell>
          <cell r="D797" t="str">
            <v>máy</v>
          </cell>
          <cell r="E797" t="str">
            <v>TR</v>
          </cell>
          <cell r="F797">
            <v>1</v>
          </cell>
          <cell r="G797" t="str">
            <v>x</v>
          </cell>
          <cell r="H797" t="str">
            <v>máy</v>
          </cell>
          <cell r="I797" t="str">
            <v/>
          </cell>
        </row>
        <row r="798">
          <cell r="A798" t="str">
            <v>TR251</v>
          </cell>
          <cell r="B798" t="str">
            <v>01.1161</v>
          </cell>
          <cell r="C798" t="str">
            <v>Máy biến áp 12,7/0,22-0,44kV  25kVA</v>
          </cell>
          <cell r="D798" t="str">
            <v>máy</v>
          </cell>
          <cell r="E798" t="str">
            <v>TR</v>
          </cell>
          <cell r="F798">
            <v>1</v>
          </cell>
          <cell r="G798" t="str">
            <v>x</v>
          </cell>
          <cell r="H798" t="str">
            <v>máy</v>
          </cell>
          <cell r="I798" t="str">
            <v/>
          </cell>
        </row>
        <row r="799">
          <cell r="A799" t="str">
            <v>TR371</v>
          </cell>
          <cell r="B799" t="str">
            <v>01.1412</v>
          </cell>
          <cell r="C799" t="str">
            <v>Máy biến áp 12,7/0,22-0,44kV  37,5kVA</v>
          </cell>
          <cell r="D799" t="str">
            <v>máy</v>
          </cell>
          <cell r="E799" t="str">
            <v>TR</v>
          </cell>
          <cell r="F799">
            <v>1</v>
          </cell>
          <cell r="G799" t="str">
            <v>x</v>
          </cell>
          <cell r="H799" t="str">
            <v>máy</v>
          </cell>
          <cell r="I799" t="str">
            <v/>
          </cell>
        </row>
        <row r="800">
          <cell r="A800" t="str">
            <v>TR501</v>
          </cell>
          <cell r="B800" t="str">
            <v>01.1162</v>
          </cell>
          <cell r="C800" t="str">
            <v>Máy biến áp 12,7/0,22-0,44kV  50kVA</v>
          </cell>
          <cell r="D800" t="str">
            <v>máy</v>
          </cell>
          <cell r="E800" t="str">
            <v>TR</v>
          </cell>
          <cell r="F800">
            <v>1</v>
          </cell>
          <cell r="G800" t="str">
            <v>x</v>
          </cell>
          <cell r="H800" t="str">
            <v>máy</v>
          </cell>
          <cell r="I800" t="str">
            <v/>
          </cell>
        </row>
        <row r="801">
          <cell r="A801" t="str">
            <v>TR751</v>
          </cell>
          <cell r="B801" t="str">
            <v>01.1163</v>
          </cell>
          <cell r="C801" t="str">
            <v>Máy biến áp 12,7/0,23-0,46kV  75kVA</v>
          </cell>
          <cell r="D801" t="str">
            <v>máy</v>
          </cell>
          <cell r="E801" t="str">
            <v>TR</v>
          </cell>
          <cell r="F801">
            <v>1</v>
          </cell>
          <cell r="G801" t="str">
            <v>x</v>
          </cell>
          <cell r="H801" t="str">
            <v>máy</v>
          </cell>
          <cell r="I801" t="str">
            <v/>
          </cell>
        </row>
        <row r="802">
          <cell r="A802" t="str">
            <v>T1001</v>
          </cell>
          <cell r="B802" t="str">
            <v>01.1164</v>
          </cell>
          <cell r="C802" t="str">
            <v>Máy biến áp 12,7/0,22-0,44kV  100kVA</v>
          </cell>
          <cell r="D802" t="str">
            <v>máy</v>
          </cell>
          <cell r="E802" t="str">
            <v>T1</v>
          </cell>
          <cell r="F802">
            <v>1</v>
          </cell>
          <cell r="G802" t="str">
            <v>x</v>
          </cell>
          <cell r="H802" t="e">
            <v>#N/A</v>
          </cell>
          <cell r="I802" t="str">
            <v/>
          </cell>
        </row>
        <row r="803">
          <cell r="A803" t="str">
            <v>TR100</v>
          </cell>
          <cell r="B803" t="str">
            <v>01.1153</v>
          </cell>
          <cell r="C803" t="str">
            <v>Máy biến áp 15(22)/0,4kV- 100kVA</v>
          </cell>
          <cell r="D803" t="str">
            <v>máy</v>
          </cell>
          <cell r="E803" t="str">
            <v>TR</v>
          </cell>
          <cell r="F803">
            <v>1</v>
          </cell>
          <cell r="G803" t="str">
            <v>x</v>
          </cell>
          <cell r="H803" t="e">
            <v>#N/A</v>
          </cell>
          <cell r="I803" t="str">
            <v/>
          </cell>
        </row>
        <row r="804">
          <cell r="A804" t="str">
            <v>TR160</v>
          </cell>
          <cell r="B804" t="str">
            <v>01.1154</v>
          </cell>
          <cell r="C804" t="str">
            <v>Máy biến áp 15(22)/0,4kV- 160kVA</v>
          </cell>
          <cell r="D804" t="str">
            <v>máy</v>
          </cell>
          <cell r="E804" t="str">
            <v>TR</v>
          </cell>
          <cell r="F804">
            <v>1</v>
          </cell>
          <cell r="G804" t="str">
            <v>x</v>
          </cell>
          <cell r="H804" t="e">
            <v>#N/A</v>
          </cell>
          <cell r="I804" t="str">
            <v/>
          </cell>
        </row>
        <row r="805">
          <cell r="A805" t="str">
            <v>TR180</v>
          </cell>
          <cell r="B805" t="str">
            <v>01.1154</v>
          </cell>
          <cell r="C805" t="str">
            <v>Máy biến áp 15(22)/0,4kV- 180kVA</v>
          </cell>
          <cell r="D805" t="str">
            <v>máy</v>
          </cell>
          <cell r="E805" t="str">
            <v>TR</v>
          </cell>
          <cell r="F805">
            <v>1</v>
          </cell>
          <cell r="G805" t="str">
            <v>x</v>
          </cell>
          <cell r="H805" t="e">
            <v>#N/A</v>
          </cell>
          <cell r="I805" t="str">
            <v/>
          </cell>
        </row>
        <row r="806">
          <cell r="A806" t="str">
            <v>TR250</v>
          </cell>
          <cell r="B806" t="str">
            <v>01.1155</v>
          </cell>
          <cell r="C806" t="str">
            <v>Máy biến áp 15(22)/0,4kV- 250kVA</v>
          </cell>
          <cell r="D806" t="str">
            <v>máy</v>
          </cell>
          <cell r="E806" t="str">
            <v>TR</v>
          </cell>
          <cell r="F806">
            <v>1</v>
          </cell>
          <cell r="G806" t="str">
            <v>x</v>
          </cell>
          <cell r="H806" t="e">
            <v>#N/A</v>
          </cell>
          <cell r="I806" t="str">
            <v/>
          </cell>
        </row>
        <row r="807">
          <cell r="A807" t="str">
            <v>TR320</v>
          </cell>
          <cell r="B807" t="str">
            <v>01.1155</v>
          </cell>
          <cell r="C807" t="str">
            <v>Máy biến áp 15(22)/0,4kV- 320kVA</v>
          </cell>
          <cell r="D807" t="str">
            <v>máy</v>
          </cell>
          <cell r="E807" t="str">
            <v>TR</v>
          </cell>
          <cell r="F807">
            <v>1</v>
          </cell>
          <cell r="G807" t="str">
            <v>x</v>
          </cell>
          <cell r="H807" t="e">
            <v>#N/A</v>
          </cell>
          <cell r="I807" t="str">
            <v/>
          </cell>
        </row>
        <row r="808">
          <cell r="A808" t="str">
            <v>TR400</v>
          </cell>
          <cell r="B808" t="str">
            <v>01.1155</v>
          </cell>
          <cell r="C808" t="str">
            <v>Máy biến áp 15(22)/0,4kV- 400kVA</v>
          </cell>
          <cell r="D808" t="str">
            <v>máy</v>
          </cell>
          <cell r="E808" t="str">
            <v>TR</v>
          </cell>
          <cell r="F808">
            <v>1</v>
          </cell>
          <cell r="G808" t="str">
            <v>x</v>
          </cell>
          <cell r="H808" t="e">
            <v>#N/A</v>
          </cell>
          <cell r="I808" t="str">
            <v/>
          </cell>
        </row>
        <row r="809">
          <cell r="A809" t="str">
            <v>TR560</v>
          </cell>
          <cell r="B809" t="str">
            <v>01.1156</v>
          </cell>
          <cell r="C809" t="str">
            <v>Máy biến áp 15(22)/0,4kV- 560kVA</v>
          </cell>
          <cell r="D809" t="str">
            <v>máy</v>
          </cell>
          <cell r="E809" t="str">
            <v>TR</v>
          </cell>
          <cell r="F809">
            <v>1</v>
          </cell>
          <cell r="G809" t="str">
            <v>x</v>
          </cell>
          <cell r="H809" t="e">
            <v>#N/A</v>
          </cell>
          <cell r="I809" t="str">
            <v/>
          </cell>
        </row>
        <row r="810">
          <cell r="A810" t="str">
            <v>TR630</v>
          </cell>
          <cell r="B810" t="str">
            <v>01.1156</v>
          </cell>
          <cell r="C810" t="str">
            <v>Máy biến áp 15(22)/0,4kV- 630kVA</v>
          </cell>
          <cell r="D810" t="str">
            <v>máy</v>
          </cell>
          <cell r="E810" t="str">
            <v>TR</v>
          </cell>
          <cell r="F810">
            <v>1</v>
          </cell>
          <cell r="G810" t="str">
            <v>x</v>
          </cell>
          <cell r="H810" t="e">
            <v>#N/A</v>
          </cell>
          <cell r="I810" t="str">
            <v/>
          </cell>
        </row>
        <row r="811">
          <cell r="A811" t="str">
            <v>TR750</v>
          </cell>
          <cell r="B811" t="str">
            <v>01.1157</v>
          </cell>
          <cell r="C811" t="str">
            <v>Máy biến áp 15(22)/0,4kV- 750kVA</v>
          </cell>
          <cell r="D811" t="str">
            <v>máy</v>
          </cell>
          <cell r="E811" t="str">
            <v>TR</v>
          </cell>
          <cell r="F811">
            <v>1</v>
          </cell>
          <cell r="G811" t="str">
            <v>x</v>
          </cell>
          <cell r="H811" t="e">
            <v>#N/A</v>
          </cell>
          <cell r="I811" t="str">
            <v/>
          </cell>
        </row>
        <row r="812">
          <cell r="A812" t="str">
            <v>TR1000</v>
          </cell>
          <cell r="B812" t="str">
            <v>01.1157</v>
          </cell>
          <cell r="C812" t="str">
            <v>Máy biến áp 15(22)/0,4kV- 1000kVA</v>
          </cell>
          <cell r="D812" t="str">
            <v>máy</v>
          </cell>
          <cell r="E812" t="str">
            <v>TR</v>
          </cell>
          <cell r="F812">
            <v>1</v>
          </cell>
          <cell r="G812" t="str">
            <v>x</v>
          </cell>
          <cell r="H812" t="e">
            <v>#N/A</v>
          </cell>
          <cell r="I812" t="str">
            <v/>
          </cell>
        </row>
        <row r="813">
          <cell r="A813" t="str">
            <v>TR1250</v>
          </cell>
          <cell r="B813" t="str">
            <v>01.1157</v>
          </cell>
          <cell r="C813" t="str">
            <v>Máy biến áp 15(22)/0,4kV- 1250kVA</v>
          </cell>
          <cell r="D813" t="str">
            <v>máy</v>
          </cell>
          <cell r="E813" t="str">
            <v>TR</v>
          </cell>
          <cell r="F813">
            <v>1</v>
          </cell>
          <cell r="G813" t="str">
            <v>x</v>
          </cell>
          <cell r="H813" t="e">
            <v>#N/A</v>
          </cell>
          <cell r="I813" t="str">
            <v/>
          </cell>
        </row>
        <row r="814">
          <cell r="A814" t="str">
            <v>TR1500</v>
          </cell>
          <cell r="B814" t="str">
            <v>01.1157</v>
          </cell>
          <cell r="C814" t="str">
            <v>Máy biến áp 15(22)/0,4kV- 1500kVA</v>
          </cell>
          <cell r="D814" t="str">
            <v>máy</v>
          </cell>
          <cell r="E814" t="str">
            <v>TR</v>
          </cell>
          <cell r="F814">
            <v>1</v>
          </cell>
          <cell r="G814" t="str">
            <v>x</v>
          </cell>
          <cell r="H814" t="e">
            <v>#N/A</v>
          </cell>
          <cell r="I814" t="str">
            <v/>
          </cell>
        </row>
        <row r="815">
          <cell r="A815" t="str">
            <v>TR1600</v>
          </cell>
          <cell r="B815" t="str">
            <v>01.1157</v>
          </cell>
          <cell r="C815" t="str">
            <v>Máy biến áp 15(22)/0,4kV- 1600kVA</v>
          </cell>
          <cell r="D815" t="str">
            <v>máy</v>
          </cell>
          <cell r="E815" t="str">
            <v>TR</v>
          </cell>
          <cell r="F815">
            <v>1</v>
          </cell>
          <cell r="G815" t="str">
            <v>x</v>
          </cell>
          <cell r="H815" t="e">
            <v>#N/A</v>
          </cell>
          <cell r="I815" t="str">
            <v/>
          </cell>
        </row>
        <row r="816">
          <cell r="A816" t="str">
            <v>TR2000</v>
          </cell>
          <cell r="B816" t="str">
            <v>01.1157</v>
          </cell>
          <cell r="C816" t="str">
            <v>Máy biến áp 15(22)/0,4kV- 2000kVA</v>
          </cell>
          <cell r="D816" t="str">
            <v>máy</v>
          </cell>
          <cell r="E816" t="str">
            <v>TR</v>
          </cell>
          <cell r="F816">
            <v>1</v>
          </cell>
          <cell r="G816" t="str">
            <v>x</v>
          </cell>
          <cell r="H816" t="e">
            <v>#N/A</v>
          </cell>
          <cell r="I816" t="str">
            <v/>
          </cell>
        </row>
        <row r="817">
          <cell r="A817" t="str">
            <v>TR2500</v>
          </cell>
          <cell r="B817" t="str">
            <v>01.1157</v>
          </cell>
          <cell r="C817" t="str">
            <v>Máy biến áp 15(22)/0,4kV- 2500kVA</v>
          </cell>
          <cell r="D817" t="str">
            <v>máy</v>
          </cell>
          <cell r="E817" t="str">
            <v>TR</v>
          </cell>
          <cell r="F817">
            <v>1</v>
          </cell>
          <cell r="G817" t="str">
            <v>x</v>
          </cell>
          <cell r="H817" t="e">
            <v>#N/A</v>
          </cell>
          <cell r="I817" t="str">
            <v/>
          </cell>
        </row>
        <row r="818">
          <cell r="A818" t="str">
            <v>TR3000</v>
          </cell>
          <cell r="B818" t="str">
            <v>01.1157</v>
          </cell>
          <cell r="C818" t="str">
            <v>Máy biến áp 15(22)/0,4kV- 3000kVA</v>
          </cell>
          <cell r="D818" t="str">
            <v>máy</v>
          </cell>
          <cell r="E818" t="str">
            <v>TR</v>
          </cell>
          <cell r="F818">
            <v>1</v>
          </cell>
          <cell r="G818" t="str">
            <v>x</v>
          </cell>
          <cell r="H818" t="e">
            <v>#N/A</v>
          </cell>
          <cell r="I818" t="str">
            <v/>
          </cell>
        </row>
        <row r="819">
          <cell r="A819" t="str">
            <v>TR4000</v>
          </cell>
          <cell r="B819" t="str">
            <v>01.1157</v>
          </cell>
          <cell r="C819" t="str">
            <v>Máy biến áp 15(22)/0,4kV- 4000kVA</v>
          </cell>
          <cell r="D819" t="str">
            <v>máy</v>
          </cell>
          <cell r="E819" t="str">
            <v>TR</v>
          </cell>
          <cell r="F819">
            <v>1</v>
          </cell>
          <cell r="G819" t="str">
            <v>x</v>
          </cell>
          <cell r="H819" t="e">
            <v>#N/A</v>
          </cell>
          <cell r="I819" t="str">
            <v/>
          </cell>
        </row>
        <row r="820">
          <cell r="A820" t="str">
            <v>TR1001</v>
          </cell>
          <cell r="B820" t="str">
            <v>01.1143</v>
          </cell>
          <cell r="C820" t="str">
            <v>Máy biến áp 22/0,4kV  100kVA</v>
          </cell>
          <cell r="D820" t="str">
            <v>máy</v>
          </cell>
          <cell r="E820" t="str">
            <v>TR</v>
          </cell>
          <cell r="F820">
            <v>1</v>
          </cell>
          <cell r="G820" t="str">
            <v>x</v>
          </cell>
          <cell r="H820" t="str">
            <v>máy</v>
          </cell>
          <cell r="I820" t="str">
            <v/>
          </cell>
        </row>
        <row r="821">
          <cell r="A821" t="str">
            <v>TR1601</v>
          </cell>
          <cell r="B821" t="str">
            <v>01.1144</v>
          </cell>
          <cell r="C821" t="str">
            <v>Máy biến áp 22/0,4kV  160kVA</v>
          </cell>
          <cell r="D821" t="str">
            <v>máy</v>
          </cell>
          <cell r="E821" t="str">
            <v>TR</v>
          </cell>
          <cell r="F821">
            <v>1</v>
          </cell>
          <cell r="G821" t="str">
            <v>x</v>
          </cell>
          <cell r="H821" t="str">
            <v>máy</v>
          </cell>
          <cell r="I821" t="str">
            <v/>
          </cell>
        </row>
        <row r="822">
          <cell r="A822" t="str">
            <v>TR1801</v>
          </cell>
          <cell r="B822" t="str">
            <v>01.1144</v>
          </cell>
          <cell r="C822" t="str">
            <v>Máy biến áp 22/0,4kV  180kVA</v>
          </cell>
          <cell r="D822" t="str">
            <v>máy</v>
          </cell>
          <cell r="E822" t="str">
            <v>TR</v>
          </cell>
          <cell r="F822">
            <v>1</v>
          </cell>
          <cell r="G822" t="str">
            <v>x</v>
          </cell>
          <cell r="H822" t="str">
            <v>máy</v>
          </cell>
          <cell r="I822" t="str">
            <v/>
          </cell>
        </row>
        <row r="823">
          <cell r="A823" t="str">
            <v>TR2501</v>
          </cell>
          <cell r="B823" t="str">
            <v>01.1415</v>
          </cell>
          <cell r="C823" t="str">
            <v>Máy biến áp 22/0,4kV- 250kVA</v>
          </cell>
          <cell r="D823" t="str">
            <v>máy</v>
          </cell>
          <cell r="E823" t="str">
            <v>TR</v>
          </cell>
          <cell r="F823">
            <v>1</v>
          </cell>
          <cell r="G823" t="str">
            <v>x</v>
          </cell>
          <cell r="H823" t="str">
            <v>máy</v>
          </cell>
          <cell r="I823" t="str">
            <v/>
          </cell>
        </row>
        <row r="824">
          <cell r="A824" t="str">
            <v>TR3201</v>
          </cell>
          <cell r="B824" t="str">
            <v>01.1145</v>
          </cell>
          <cell r="C824" t="str">
            <v>Máy biến áp 22/0,4kV- 320kVA</v>
          </cell>
          <cell r="D824" t="str">
            <v>máy</v>
          </cell>
          <cell r="E824" t="str">
            <v>TR</v>
          </cell>
          <cell r="F824">
            <v>1</v>
          </cell>
          <cell r="G824" t="str">
            <v>x</v>
          </cell>
          <cell r="H824" t="str">
            <v>máy</v>
          </cell>
          <cell r="I824" t="str">
            <v/>
          </cell>
        </row>
        <row r="825">
          <cell r="A825" t="str">
            <v>TR4001</v>
          </cell>
          <cell r="B825" t="str">
            <v>01.1146</v>
          </cell>
          <cell r="C825" t="str">
            <v>Máy biến áp 22/0,4kV- 400kVA</v>
          </cell>
          <cell r="D825" t="str">
            <v>máy</v>
          </cell>
          <cell r="E825" t="str">
            <v>TR</v>
          </cell>
          <cell r="F825">
            <v>1</v>
          </cell>
          <cell r="G825" t="str">
            <v>x</v>
          </cell>
          <cell r="H825" t="str">
            <v>máy</v>
          </cell>
          <cell r="I825" t="str">
            <v/>
          </cell>
        </row>
        <row r="826">
          <cell r="A826" t="str">
            <v>TR5601</v>
          </cell>
          <cell r="B826" t="str">
            <v>01.1146</v>
          </cell>
          <cell r="C826" t="str">
            <v>Máy biến áp 22/0,4kV- 560kVA</v>
          </cell>
          <cell r="D826" t="str">
            <v>máy</v>
          </cell>
          <cell r="E826" t="str">
            <v>TR</v>
          </cell>
          <cell r="F826">
            <v>1</v>
          </cell>
          <cell r="G826" t="str">
            <v>x</v>
          </cell>
          <cell r="H826" t="str">
            <v>máy</v>
          </cell>
          <cell r="I826" t="str">
            <v/>
          </cell>
        </row>
        <row r="827">
          <cell r="A827" t="str">
            <v>TR6301</v>
          </cell>
          <cell r="B827" t="str">
            <v>01.1146</v>
          </cell>
          <cell r="C827" t="str">
            <v>Máy biến áp 22/0,4kV- 630kVA</v>
          </cell>
          <cell r="D827" t="str">
            <v>máy</v>
          </cell>
          <cell r="E827" t="str">
            <v>TR</v>
          </cell>
          <cell r="F827">
            <v>1</v>
          </cell>
          <cell r="G827" t="str">
            <v>x</v>
          </cell>
          <cell r="H827" t="str">
            <v>máy</v>
          </cell>
          <cell r="I827" t="str">
            <v/>
          </cell>
        </row>
        <row r="828">
          <cell r="A828" t="str">
            <v>TR7501</v>
          </cell>
          <cell r="B828" t="str">
            <v>01.1147</v>
          </cell>
          <cell r="C828" t="str">
            <v>Máy biến áp 22/0,4kV- 750kVA</v>
          </cell>
          <cell r="D828" t="str">
            <v>máy</v>
          </cell>
          <cell r="E828" t="str">
            <v>TR</v>
          </cell>
          <cell r="F828">
            <v>1</v>
          </cell>
          <cell r="G828" t="str">
            <v>x</v>
          </cell>
          <cell r="H828" t="e">
            <v>#N/A</v>
          </cell>
          <cell r="I828" t="str">
            <v/>
          </cell>
        </row>
        <row r="829">
          <cell r="A829" t="str">
            <v>TR10001</v>
          </cell>
          <cell r="B829" t="str">
            <v>01.1147</v>
          </cell>
          <cell r="C829" t="str">
            <v>Máy biến áp 22/0,4kV- 1000kVA</v>
          </cell>
          <cell r="D829" t="str">
            <v>máy</v>
          </cell>
          <cell r="E829" t="str">
            <v>TR</v>
          </cell>
          <cell r="F829">
            <v>1</v>
          </cell>
          <cell r="G829" t="str">
            <v>x</v>
          </cell>
          <cell r="H829" t="str">
            <v>máy</v>
          </cell>
          <cell r="I829" t="str">
            <v/>
          </cell>
        </row>
        <row r="830">
          <cell r="A830" t="str">
            <v>TR12501</v>
          </cell>
          <cell r="B830" t="str">
            <v>01.1147</v>
          </cell>
          <cell r="C830" t="str">
            <v>Máy biến áp 22/0,4kV- 1250kVA</v>
          </cell>
          <cell r="D830" t="str">
            <v>máy</v>
          </cell>
          <cell r="E830" t="str">
            <v>TR</v>
          </cell>
          <cell r="F830">
            <v>1</v>
          </cell>
          <cell r="G830" t="str">
            <v>x</v>
          </cell>
          <cell r="H830" t="e">
            <v>#N/A</v>
          </cell>
          <cell r="I830" t="str">
            <v/>
          </cell>
        </row>
        <row r="831">
          <cell r="A831" t="str">
            <v>TR15001</v>
          </cell>
          <cell r="B831" t="str">
            <v>01.1147</v>
          </cell>
          <cell r="C831" t="str">
            <v>Máy biến áp 22/0,4kV- 1500kVA</v>
          </cell>
          <cell r="D831" t="str">
            <v>máy</v>
          </cell>
          <cell r="E831" t="str">
            <v>TR</v>
          </cell>
          <cell r="F831">
            <v>1</v>
          </cell>
          <cell r="G831" t="str">
            <v>x</v>
          </cell>
          <cell r="H831" t="e">
            <v>#N/A</v>
          </cell>
          <cell r="I831" t="str">
            <v/>
          </cell>
        </row>
        <row r="832">
          <cell r="A832" t="str">
            <v>TR16001</v>
          </cell>
          <cell r="B832" t="str">
            <v>01.1147</v>
          </cell>
          <cell r="C832" t="str">
            <v>Máy biến áp 22/0,4kV- 1600kVA</v>
          </cell>
          <cell r="D832" t="str">
            <v>máy</v>
          </cell>
          <cell r="E832" t="str">
            <v>TR</v>
          </cell>
          <cell r="F832">
            <v>1</v>
          </cell>
          <cell r="G832" t="str">
            <v>x</v>
          </cell>
          <cell r="H832" t="e">
            <v>#N/A</v>
          </cell>
          <cell r="I832" t="str">
            <v/>
          </cell>
        </row>
        <row r="833">
          <cell r="A833" t="str">
            <v>TR20001</v>
          </cell>
          <cell r="B833" t="str">
            <v>01.1147</v>
          </cell>
          <cell r="C833" t="str">
            <v>Máy biến áp 22/0,4kV- 2000kVA</v>
          </cell>
          <cell r="D833" t="str">
            <v>máy</v>
          </cell>
          <cell r="E833" t="str">
            <v>TR</v>
          </cell>
          <cell r="F833">
            <v>1</v>
          </cell>
          <cell r="G833" t="str">
            <v>x</v>
          </cell>
          <cell r="H833" t="str">
            <v>máy</v>
          </cell>
          <cell r="I833" t="str">
            <v/>
          </cell>
        </row>
        <row r="834">
          <cell r="A834" t="str">
            <v>TR25001</v>
          </cell>
          <cell r="B834" t="str">
            <v>01.1147</v>
          </cell>
          <cell r="C834" t="str">
            <v>Máy biến áp 22/0,4kV- 2500kVA</v>
          </cell>
          <cell r="D834" t="str">
            <v>máy</v>
          </cell>
          <cell r="E834" t="str">
            <v>TR</v>
          </cell>
          <cell r="F834">
            <v>1</v>
          </cell>
          <cell r="G834" t="str">
            <v>x</v>
          </cell>
          <cell r="H834" t="e">
            <v>#N/A</v>
          </cell>
          <cell r="I834" t="str">
            <v/>
          </cell>
        </row>
        <row r="835">
          <cell r="A835" t="str">
            <v>TR30001</v>
          </cell>
          <cell r="B835" t="str">
            <v>01.1147</v>
          </cell>
          <cell r="C835" t="str">
            <v>Máy biến áp 22/0,4kV- 3000kVA</v>
          </cell>
          <cell r="D835" t="str">
            <v>máy</v>
          </cell>
          <cell r="E835" t="str">
            <v>TR</v>
          </cell>
          <cell r="F835">
            <v>1</v>
          </cell>
          <cell r="G835" t="str">
            <v>x</v>
          </cell>
          <cell r="H835" t="e">
            <v>#N/A</v>
          </cell>
          <cell r="I835" t="str">
            <v/>
          </cell>
        </row>
        <row r="836">
          <cell r="A836" t="str">
            <v>TR40001</v>
          </cell>
          <cell r="B836" t="str">
            <v>01.1147</v>
          </cell>
          <cell r="C836" t="str">
            <v>Máy biến áp 22/0,4kV- 4000kVA</v>
          </cell>
          <cell r="D836" t="str">
            <v>máy</v>
          </cell>
          <cell r="E836" t="str">
            <v>TR</v>
          </cell>
          <cell r="F836">
            <v>1</v>
          </cell>
          <cell r="G836" t="str">
            <v>x</v>
          </cell>
          <cell r="H836" t="e">
            <v>#N/A</v>
          </cell>
          <cell r="I836" t="str">
            <v/>
          </cell>
        </row>
        <row r="837">
          <cell r="A837" t="str">
            <v>FCO100-15</v>
          </cell>
          <cell r="B837" t="str">
            <v>02.3504</v>
          </cell>
          <cell r="C837" t="str">
            <v>FCO 24kV - 100A</v>
          </cell>
          <cell r="D837" t="str">
            <v>cái</v>
          </cell>
          <cell r="E837" t="str">
            <v>FC</v>
          </cell>
          <cell r="F837">
            <v>3</v>
          </cell>
          <cell r="G837" t="str">
            <v>x</v>
          </cell>
          <cell r="H837" t="e">
            <v>#N/A</v>
          </cell>
          <cell r="I837" t="str">
            <v/>
          </cell>
        </row>
        <row r="838">
          <cell r="A838" t="str">
            <v>FCO200-15</v>
          </cell>
          <cell r="B838" t="str">
            <v>02.3504</v>
          </cell>
          <cell r="C838" t="str">
            <v>FCO 24KV - 200A</v>
          </cell>
          <cell r="D838" t="str">
            <v>cái</v>
          </cell>
          <cell r="E838" t="str">
            <v>FC</v>
          </cell>
          <cell r="F838">
            <v>3</v>
          </cell>
          <cell r="G838" t="str">
            <v>x</v>
          </cell>
          <cell r="H838" t="e">
            <v>#N/A</v>
          </cell>
          <cell r="I838" t="str">
            <v/>
          </cell>
        </row>
        <row r="839">
          <cell r="A839" t="str">
            <v>FCO100-22</v>
          </cell>
          <cell r="B839" t="str">
            <v>02.3155</v>
          </cell>
          <cell r="C839" t="str">
            <v>FCO 24kV - 100A</v>
          </cell>
          <cell r="D839" t="str">
            <v>cái</v>
          </cell>
          <cell r="E839" t="str">
            <v>FC</v>
          </cell>
          <cell r="F839">
            <v>3</v>
          </cell>
          <cell r="G839" t="str">
            <v>x</v>
          </cell>
          <cell r="H839">
            <v>0</v>
          </cell>
          <cell r="I839" t="str">
            <v/>
          </cell>
        </row>
        <row r="840">
          <cell r="A840" t="str">
            <v>FCO200-22</v>
          </cell>
          <cell r="B840" t="str">
            <v>02.3505</v>
          </cell>
          <cell r="C840" t="str">
            <v>FCO 24KV - 200A</v>
          </cell>
          <cell r="D840" t="str">
            <v>cái</v>
          </cell>
          <cell r="E840" t="str">
            <v>FC</v>
          </cell>
          <cell r="F840">
            <v>3</v>
          </cell>
          <cell r="G840" t="str">
            <v>x</v>
          </cell>
          <cell r="H840">
            <v>0</v>
          </cell>
          <cell r="I840" t="str">
            <v/>
          </cell>
        </row>
        <row r="841">
          <cell r="A841" t="str">
            <v>lbfco100-15</v>
          </cell>
          <cell r="B841" t="str">
            <v>02.3504</v>
          </cell>
          <cell r="C841" t="str">
            <v>LBFCO-24KV-100A</v>
          </cell>
          <cell r="D841" t="str">
            <v>cái</v>
          </cell>
          <cell r="E841" t="str">
            <v>lb</v>
          </cell>
          <cell r="F841">
            <v>3</v>
          </cell>
          <cell r="G841" t="str">
            <v>x</v>
          </cell>
          <cell r="H841" t="e">
            <v>#N/A</v>
          </cell>
          <cell r="I841" t="str">
            <v/>
          </cell>
        </row>
        <row r="842">
          <cell r="A842" t="str">
            <v>LBFCO200-15</v>
          </cell>
          <cell r="B842" t="str">
            <v>02.3504</v>
          </cell>
          <cell r="C842" t="str">
            <v>LBFCO-24KV-200A</v>
          </cell>
          <cell r="D842" t="str">
            <v>cái</v>
          </cell>
          <cell r="E842" t="str">
            <v>LB</v>
          </cell>
          <cell r="F842">
            <v>3</v>
          </cell>
          <cell r="G842" t="str">
            <v>x</v>
          </cell>
          <cell r="H842" t="e">
            <v>#N/A</v>
          </cell>
          <cell r="I842" t="str">
            <v/>
          </cell>
        </row>
        <row r="843">
          <cell r="A843" t="str">
            <v>lbfco100-22</v>
          </cell>
          <cell r="B843" t="str">
            <v>02.3505</v>
          </cell>
          <cell r="C843" t="str">
            <v>LBFCO-24KV-100A</v>
          </cell>
          <cell r="D843" t="str">
            <v>cái</v>
          </cell>
          <cell r="E843" t="str">
            <v>lb</v>
          </cell>
          <cell r="F843">
            <v>3</v>
          </cell>
          <cell r="G843" t="str">
            <v>x</v>
          </cell>
          <cell r="H843">
            <v>0</v>
          </cell>
          <cell r="I843" t="str">
            <v/>
          </cell>
        </row>
        <row r="844">
          <cell r="A844" t="str">
            <v>LBFCO200-22</v>
          </cell>
          <cell r="B844" t="str">
            <v>02.3505</v>
          </cell>
          <cell r="C844" t="str">
            <v>LBFCO-24KV-200A</v>
          </cell>
          <cell r="D844" t="str">
            <v>cái</v>
          </cell>
          <cell r="E844" t="str">
            <v>LB</v>
          </cell>
          <cell r="F844">
            <v>3</v>
          </cell>
          <cell r="G844" t="str">
            <v>x</v>
          </cell>
          <cell r="H844">
            <v>0</v>
          </cell>
          <cell r="I844" t="str">
            <v/>
          </cell>
        </row>
        <row r="845">
          <cell r="A845" t="str">
            <v>DS1P</v>
          </cell>
          <cell r="B845" t="str">
            <v>02.3302</v>
          </cell>
          <cell r="C845" t="str">
            <v>DS 1P - 24KV - 600A</v>
          </cell>
          <cell r="D845" t="str">
            <v>bộ</v>
          </cell>
          <cell r="E845" t="str">
            <v>DS</v>
          </cell>
          <cell r="F845">
            <v>50</v>
          </cell>
          <cell r="G845" t="str">
            <v>x</v>
          </cell>
          <cell r="H845">
            <v>0</v>
          </cell>
          <cell r="I845" t="str">
            <v/>
          </cell>
        </row>
        <row r="846">
          <cell r="A846" t="str">
            <v>DS3P</v>
          </cell>
          <cell r="B846" t="str">
            <v>02.3302</v>
          </cell>
          <cell r="C846" t="str">
            <v>DS 3P - 24KV - 630A</v>
          </cell>
          <cell r="D846" t="str">
            <v>bộ</v>
          </cell>
          <cell r="E846" t="str">
            <v>DS</v>
          </cell>
          <cell r="F846">
            <v>50</v>
          </cell>
          <cell r="G846" t="str">
            <v>x</v>
          </cell>
          <cell r="H846">
            <v>0</v>
          </cell>
          <cell r="I846" t="str">
            <v/>
          </cell>
        </row>
        <row r="847">
          <cell r="A847" t="str">
            <v>DS1PDD</v>
          </cell>
          <cell r="B847" t="str">
            <v>02.3109</v>
          </cell>
          <cell r="C847" t="str">
            <v>DS 1P - 24KV - 600A</v>
          </cell>
          <cell r="D847" t="str">
            <v>bộ</v>
          </cell>
          <cell r="E847" t="str">
            <v>DS</v>
          </cell>
          <cell r="F847">
            <v>50</v>
          </cell>
          <cell r="G847" t="str">
            <v>x</v>
          </cell>
          <cell r="H847" t="e">
            <v>#N/A</v>
          </cell>
          <cell r="I847" t="str">
            <v/>
          </cell>
        </row>
        <row r="848">
          <cell r="A848" t="str">
            <v>DS3PDD</v>
          </cell>
          <cell r="B848" t="str">
            <v>02.3207</v>
          </cell>
          <cell r="C848" t="str">
            <v>DS 3P - 24KV - 630A</v>
          </cell>
          <cell r="D848" t="str">
            <v>bộ</v>
          </cell>
          <cell r="E848" t="str">
            <v>DS</v>
          </cell>
          <cell r="F848">
            <v>50</v>
          </cell>
          <cell r="G848" t="str">
            <v>x</v>
          </cell>
          <cell r="H848" t="e">
            <v>#N/A</v>
          </cell>
          <cell r="I848" t="str">
            <v/>
          </cell>
        </row>
        <row r="849">
          <cell r="A849" t="str">
            <v>LBS 16</v>
          </cell>
          <cell r="B849" t="str">
            <v>02.2124</v>
          </cell>
          <cell r="C849" t="str">
            <v>LBS SF6 3pha 24kV 630A - 16kA</v>
          </cell>
          <cell r="D849" t="str">
            <v>bộ</v>
          </cell>
          <cell r="E849" t="str">
            <v>LB</v>
          </cell>
          <cell r="F849">
            <v>50</v>
          </cell>
          <cell r="G849" t="str">
            <v>x</v>
          </cell>
          <cell r="H849">
            <v>0</v>
          </cell>
          <cell r="I849" t="str">
            <v/>
          </cell>
        </row>
        <row r="850">
          <cell r="A850" t="str">
            <v>LBS treo</v>
          </cell>
          <cell r="B850" t="str">
            <v>02.2124</v>
          </cell>
          <cell r="C850" t="str">
            <v>LBS SF6 3pha 24kV 630A 12kA + bộ truyền động</v>
          </cell>
          <cell r="D850" t="str">
            <v>bộ</v>
          </cell>
          <cell r="E850" t="str">
            <v>LB</v>
          </cell>
          <cell r="F850">
            <v>50</v>
          </cell>
          <cell r="G850" t="str">
            <v>x</v>
          </cell>
          <cell r="H850" t="e">
            <v>#N/A</v>
          </cell>
          <cell r="I850" t="str">
            <v/>
          </cell>
        </row>
        <row r="851">
          <cell r="A851" t="str">
            <v>REC</v>
          </cell>
          <cell r="B851" t="str">
            <v>02.2113</v>
          </cell>
          <cell r="C851" t="str">
            <v>Recloser 24kV 630A</v>
          </cell>
          <cell r="D851" t="str">
            <v>bộ</v>
          </cell>
          <cell r="E851" t="str">
            <v>RE</v>
          </cell>
          <cell r="F851">
            <v>50</v>
          </cell>
          <cell r="G851" t="str">
            <v>x</v>
          </cell>
          <cell r="H851" t="e">
            <v>#N/A</v>
          </cell>
          <cell r="I851" t="str">
            <v/>
          </cell>
        </row>
        <row r="852">
          <cell r="A852" t="str">
            <v>Recloser</v>
          </cell>
          <cell r="B852" t="str">
            <v>02.2124</v>
          </cell>
          <cell r="C852" t="str">
            <v>Recloser 24kV 630-800A</v>
          </cell>
          <cell r="D852" t="str">
            <v>bộ</v>
          </cell>
          <cell r="E852" t="str">
            <v>Re</v>
          </cell>
          <cell r="F852">
            <v>50</v>
          </cell>
          <cell r="G852" t="str">
            <v>x</v>
          </cell>
          <cell r="H852">
            <v>0</v>
          </cell>
          <cell r="I852" t="str">
            <v/>
          </cell>
        </row>
        <row r="853">
          <cell r="A853" t="str">
            <v>LTD</v>
          </cell>
          <cell r="B853" t="str">
            <v>02.3104</v>
          </cell>
          <cell r="C853" t="str">
            <v>LTD 1P 24KV - 800A</v>
          </cell>
          <cell r="D853" t="str">
            <v>cái</v>
          </cell>
          <cell r="E853" t="str">
            <v>LT</v>
          </cell>
          <cell r="F853">
            <v>8</v>
          </cell>
          <cell r="G853" t="str">
            <v>x</v>
          </cell>
          <cell r="H853">
            <v>0</v>
          </cell>
          <cell r="I853" t="str">
            <v/>
          </cell>
        </row>
        <row r="854">
          <cell r="A854" t="str">
            <v>LTD6</v>
          </cell>
          <cell r="B854" t="str">
            <v>02.3104</v>
          </cell>
          <cell r="C854" t="str">
            <v>LTD 1P 24KV - 600A</v>
          </cell>
          <cell r="D854" t="str">
            <v>cái</v>
          </cell>
          <cell r="E854" t="str">
            <v>LT</v>
          </cell>
          <cell r="F854">
            <v>8</v>
          </cell>
          <cell r="G854" t="str">
            <v>x</v>
          </cell>
          <cell r="H854">
            <v>3</v>
          </cell>
          <cell r="I854">
            <v>3444900</v>
          </cell>
        </row>
        <row r="855">
          <cell r="A855" t="str">
            <v>LA12</v>
          </cell>
          <cell r="B855" t="str">
            <v>02.5114</v>
          </cell>
          <cell r="C855" t="str">
            <v>LA 12kV 10kA</v>
          </cell>
          <cell r="D855" t="str">
            <v>cái</v>
          </cell>
          <cell r="E855" t="str">
            <v>LA</v>
          </cell>
          <cell r="F855">
            <v>4</v>
          </cell>
          <cell r="G855" t="str">
            <v>x</v>
          </cell>
          <cell r="H855">
            <v>0</v>
          </cell>
          <cell r="I855" t="str">
            <v/>
          </cell>
        </row>
        <row r="856">
          <cell r="A856" t="str">
            <v>LA18</v>
          </cell>
          <cell r="B856" t="str">
            <v>02.5114</v>
          </cell>
          <cell r="C856" t="str">
            <v>LA 18kV 10kA</v>
          </cell>
          <cell r="D856" t="str">
            <v>cái</v>
          </cell>
          <cell r="E856" t="str">
            <v>LA</v>
          </cell>
          <cell r="F856">
            <v>4</v>
          </cell>
          <cell r="G856" t="str">
            <v>x</v>
          </cell>
          <cell r="H856">
            <v>0</v>
          </cell>
          <cell r="I856" t="str">
            <v/>
          </cell>
        </row>
        <row r="857">
          <cell r="A857" t="str">
            <v>TI10</v>
          </cell>
          <cell r="B857" t="str">
            <v>02.1124</v>
          </cell>
          <cell r="C857" t="str">
            <v>Biến dòng 24kV  10/5A</v>
          </cell>
          <cell r="D857" t="str">
            <v>cái</v>
          </cell>
          <cell r="E857" t="str">
            <v>TI</v>
          </cell>
          <cell r="F857">
            <v>2000</v>
          </cell>
          <cell r="G857" t="str">
            <v>x</v>
          </cell>
          <cell r="H857" t="e">
            <v>#N/A</v>
          </cell>
          <cell r="I857" t="str">
            <v/>
          </cell>
        </row>
        <row r="858">
          <cell r="A858" t="str">
            <v>TI15</v>
          </cell>
          <cell r="B858" t="str">
            <v>02.1124</v>
          </cell>
          <cell r="C858" t="str">
            <v>Biến dòng 24kV  15/5A</v>
          </cell>
          <cell r="D858" t="str">
            <v>cái</v>
          </cell>
          <cell r="E858" t="str">
            <v>TI</v>
          </cell>
          <cell r="F858">
            <v>2000</v>
          </cell>
          <cell r="G858" t="str">
            <v>x</v>
          </cell>
          <cell r="H858" t="str">
            <v>cái</v>
          </cell>
          <cell r="I858" t="str">
            <v/>
          </cell>
        </row>
        <row r="859">
          <cell r="A859" t="str">
            <v>TI20</v>
          </cell>
          <cell r="B859" t="str">
            <v>02.1124</v>
          </cell>
          <cell r="C859" t="str">
            <v>Biến dòng 24kV  20/5A</v>
          </cell>
          <cell r="D859" t="str">
            <v>cái</v>
          </cell>
          <cell r="E859" t="str">
            <v>TI</v>
          </cell>
          <cell r="F859">
            <v>2000</v>
          </cell>
          <cell r="G859" t="str">
            <v>x</v>
          </cell>
          <cell r="H859">
            <v>0</v>
          </cell>
          <cell r="I859" t="str">
            <v/>
          </cell>
        </row>
        <row r="860">
          <cell r="A860" t="str">
            <v>TI25</v>
          </cell>
          <cell r="B860" t="str">
            <v>02.1124</v>
          </cell>
          <cell r="C860" t="str">
            <v>Biến dòng 24kV  25/5A</v>
          </cell>
          <cell r="D860" t="str">
            <v>cái</v>
          </cell>
          <cell r="E860" t="str">
            <v>TI</v>
          </cell>
          <cell r="F860">
            <v>2000</v>
          </cell>
          <cell r="G860" t="str">
            <v>x</v>
          </cell>
          <cell r="H860" t="str">
            <v>cái</v>
          </cell>
          <cell r="I860" t="str">
            <v/>
          </cell>
        </row>
        <row r="861">
          <cell r="A861" t="str">
            <v>TI30</v>
          </cell>
          <cell r="B861" t="str">
            <v>02.1124</v>
          </cell>
          <cell r="C861" t="str">
            <v>Biến dòng 24kV  30/5A</v>
          </cell>
          <cell r="D861" t="str">
            <v>cái</v>
          </cell>
          <cell r="E861" t="str">
            <v>TI</v>
          </cell>
          <cell r="F861">
            <v>2000</v>
          </cell>
          <cell r="G861" t="str">
            <v>x</v>
          </cell>
          <cell r="H861" t="e">
            <v>#N/A</v>
          </cell>
          <cell r="I861" t="str">
            <v/>
          </cell>
        </row>
        <row r="862">
          <cell r="A862" t="str">
            <v>TI40</v>
          </cell>
          <cell r="B862" t="str">
            <v>02.1124</v>
          </cell>
          <cell r="C862" t="str">
            <v>Biến dòng 24kV  40/5A</v>
          </cell>
          <cell r="D862" t="str">
            <v>cái</v>
          </cell>
          <cell r="E862" t="str">
            <v>TI</v>
          </cell>
          <cell r="F862">
            <v>2000</v>
          </cell>
          <cell r="G862" t="str">
            <v>x</v>
          </cell>
          <cell r="H862" t="e">
            <v>#N/A</v>
          </cell>
          <cell r="I862" t="str">
            <v/>
          </cell>
        </row>
        <row r="863">
          <cell r="A863" t="str">
            <v>TI50</v>
          </cell>
          <cell r="B863" t="str">
            <v>02.1124</v>
          </cell>
          <cell r="C863" t="str">
            <v>Biến dòng 24kV  50/5A</v>
          </cell>
          <cell r="D863" t="str">
            <v>cái</v>
          </cell>
          <cell r="E863" t="str">
            <v>TI</v>
          </cell>
          <cell r="F863">
            <v>2000</v>
          </cell>
          <cell r="G863" t="str">
            <v>x</v>
          </cell>
          <cell r="H863" t="e">
            <v>#N/A</v>
          </cell>
          <cell r="I863" t="str">
            <v/>
          </cell>
        </row>
        <row r="864">
          <cell r="A864" t="str">
            <v>TI60</v>
          </cell>
          <cell r="B864" t="str">
            <v>02.1124</v>
          </cell>
          <cell r="C864" t="str">
            <v>Biến dòng 24kV  60/5A</v>
          </cell>
          <cell r="D864" t="str">
            <v>cái</v>
          </cell>
          <cell r="E864" t="str">
            <v>TI</v>
          </cell>
          <cell r="F864">
            <v>2000</v>
          </cell>
          <cell r="G864" t="str">
            <v>x</v>
          </cell>
          <cell r="H864" t="e">
            <v>#N/A</v>
          </cell>
          <cell r="I864" t="str">
            <v/>
          </cell>
        </row>
        <row r="865">
          <cell r="A865" t="str">
            <v>TI75</v>
          </cell>
          <cell r="B865" t="str">
            <v>02.1124</v>
          </cell>
          <cell r="C865" t="str">
            <v>Biến dòng 24kV  75/5A</v>
          </cell>
          <cell r="D865" t="str">
            <v>cái</v>
          </cell>
          <cell r="E865" t="str">
            <v>TI</v>
          </cell>
          <cell r="F865">
            <v>2000</v>
          </cell>
          <cell r="G865" t="str">
            <v>x</v>
          </cell>
          <cell r="H865" t="e">
            <v>#N/A</v>
          </cell>
          <cell r="I865" t="str">
            <v/>
          </cell>
        </row>
        <row r="866">
          <cell r="A866" t="str">
            <v>TI100</v>
          </cell>
          <cell r="B866" t="str">
            <v>02.1124</v>
          </cell>
          <cell r="C866" t="str">
            <v>Biến dòng 24kV  100/5A</v>
          </cell>
          <cell r="D866" t="str">
            <v>cái</v>
          </cell>
          <cell r="E866" t="str">
            <v>TI</v>
          </cell>
          <cell r="F866">
            <v>2000</v>
          </cell>
          <cell r="G866" t="str">
            <v>x</v>
          </cell>
          <cell r="H866" t="e">
            <v>#N/A</v>
          </cell>
          <cell r="I866" t="str">
            <v/>
          </cell>
        </row>
        <row r="867">
          <cell r="A867" t="str">
            <v>TI150</v>
          </cell>
          <cell r="B867" t="str">
            <v>02.1124</v>
          </cell>
          <cell r="C867" t="str">
            <v>Biến dòng 24kV  150/5A</v>
          </cell>
          <cell r="D867" t="str">
            <v>cái</v>
          </cell>
          <cell r="E867" t="str">
            <v>TI</v>
          </cell>
          <cell r="F867">
            <v>2000</v>
          </cell>
          <cell r="G867" t="str">
            <v>x</v>
          </cell>
          <cell r="H867" t="e">
            <v>#N/A</v>
          </cell>
          <cell r="I867" t="str">
            <v/>
          </cell>
        </row>
        <row r="868">
          <cell r="A868" t="str">
            <v>TI755</v>
          </cell>
          <cell r="C868" t="str">
            <v>Biến dòng 600V - 75/5A</v>
          </cell>
          <cell r="D868" t="str">
            <v>cái</v>
          </cell>
          <cell r="E868" t="str">
            <v>TI</v>
          </cell>
          <cell r="F868">
            <v>2000</v>
          </cell>
          <cell r="G868" t="str">
            <v>x</v>
          </cell>
          <cell r="H868" t="e">
            <v>#N/A</v>
          </cell>
          <cell r="I868" t="str">
            <v/>
          </cell>
        </row>
        <row r="869">
          <cell r="A869" t="str">
            <v>TI1005</v>
          </cell>
          <cell r="C869" t="str">
            <v>Biến dòng 600V - 100/5A</v>
          </cell>
          <cell r="D869" t="str">
            <v>cái</v>
          </cell>
          <cell r="E869" t="str">
            <v>TI</v>
          </cell>
          <cell r="F869">
            <v>2000</v>
          </cell>
          <cell r="G869" t="str">
            <v>x</v>
          </cell>
          <cell r="H869">
            <v>0</v>
          </cell>
          <cell r="I869" t="str">
            <v/>
          </cell>
        </row>
        <row r="870">
          <cell r="A870" t="str">
            <v>TI1255</v>
          </cell>
          <cell r="C870" t="str">
            <v>Biến dòng 600V - 125/5A</v>
          </cell>
          <cell r="D870" t="str">
            <v>cái</v>
          </cell>
          <cell r="E870" t="str">
            <v>TI</v>
          </cell>
          <cell r="F870">
            <v>2000</v>
          </cell>
          <cell r="G870" t="str">
            <v>x</v>
          </cell>
          <cell r="H870" t="e">
            <v>#N/A</v>
          </cell>
          <cell r="I870" t="str">
            <v/>
          </cell>
        </row>
        <row r="871">
          <cell r="A871" t="str">
            <v>TI1505</v>
          </cell>
          <cell r="C871" t="str">
            <v>Biến dòng 600V - 150/5A</v>
          </cell>
          <cell r="D871" t="str">
            <v>cái</v>
          </cell>
          <cell r="E871" t="str">
            <v>TI</v>
          </cell>
          <cell r="F871">
            <v>2000</v>
          </cell>
          <cell r="G871" t="str">
            <v>x</v>
          </cell>
          <cell r="H871" t="e">
            <v>#N/A</v>
          </cell>
          <cell r="I871" t="str">
            <v/>
          </cell>
        </row>
        <row r="872">
          <cell r="A872" t="str">
            <v>TI200</v>
          </cell>
          <cell r="C872" t="str">
            <v>Biến dòng 600V - 200/5A</v>
          </cell>
          <cell r="D872" t="str">
            <v>cái</v>
          </cell>
          <cell r="E872" t="str">
            <v>TI</v>
          </cell>
          <cell r="F872">
            <v>2000</v>
          </cell>
          <cell r="G872" t="str">
            <v>x</v>
          </cell>
          <cell r="H872" t="str">
            <v>cái</v>
          </cell>
          <cell r="I872" t="str">
            <v/>
          </cell>
        </row>
        <row r="873">
          <cell r="A873" t="str">
            <v>TI250</v>
          </cell>
          <cell r="C873" t="str">
            <v>Biến dòng 600V - 250/5A</v>
          </cell>
          <cell r="D873" t="str">
            <v>cái</v>
          </cell>
          <cell r="E873" t="str">
            <v>TI</v>
          </cell>
          <cell r="F873">
            <v>2000</v>
          </cell>
          <cell r="G873" t="str">
            <v>x</v>
          </cell>
          <cell r="H873" t="str">
            <v>cái</v>
          </cell>
          <cell r="I873" t="str">
            <v/>
          </cell>
        </row>
        <row r="874">
          <cell r="A874" t="str">
            <v>TI300</v>
          </cell>
          <cell r="C874" t="str">
            <v>Biến dòng 600V - 300/5A</v>
          </cell>
          <cell r="D874" t="str">
            <v>cái</v>
          </cell>
          <cell r="E874" t="str">
            <v>TI</v>
          </cell>
          <cell r="F874">
            <v>2000</v>
          </cell>
          <cell r="G874" t="str">
            <v>x</v>
          </cell>
          <cell r="H874" t="str">
            <v>cái</v>
          </cell>
          <cell r="I874" t="str">
            <v/>
          </cell>
        </row>
        <row r="875">
          <cell r="A875" t="str">
            <v>TI400</v>
          </cell>
          <cell r="C875" t="str">
            <v>Biến dòng 600V - 400/5A</v>
          </cell>
          <cell r="D875" t="str">
            <v>cái</v>
          </cell>
          <cell r="E875" t="str">
            <v>TI</v>
          </cell>
          <cell r="F875">
            <v>2000</v>
          </cell>
          <cell r="G875" t="str">
            <v>x</v>
          </cell>
          <cell r="H875" t="str">
            <v>cái</v>
          </cell>
          <cell r="I875" t="str">
            <v/>
          </cell>
        </row>
        <row r="876">
          <cell r="A876" t="str">
            <v>TI500</v>
          </cell>
          <cell r="C876" t="str">
            <v>Biến dòng 600V - 500/5A</v>
          </cell>
          <cell r="D876" t="str">
            <v>cái</v>
          </cell>
          <cell r="E876" t="str">
            <v>TI</v>
          </cell>
          <cell r="F876">
            <v>2000</v>
          </cell>
          <cell r="G876" t="str">
            <v>x</v>
          </cell>
          <cell r="H876" t="str">
            <v>cái</v>
          </cell>
          <cell r="I876" t="str">
            <v/>
          </cell>
        </row>
        <row r="877">
          <cell r="A877" t="str">
            <v>TI600</v>
          </cell>
          <cell r="C877" t="str">
            <v>Biến dòng 600V - 600/5A</v>
          </cell>
          <cell r="D877" t="str">
            <v>cái</v>
          </cell>
          <cell r="E877" t="str">
            <v>TI</v>
          </cell>
          <cell r="F877">
            <v>2000</v>
          </cell>
          <cell r="G877" t="str">
            <v>x</v>
          </cell>
          <cell r="H877" t="str">
            <v>cái</v>
          </cell>
          <cell r="I877" t="str">
            <v/>
          </cell>
        </row>
        <row r="878">
          <cell r="A878" t="str">
            <v>TI800</v>
          </cell>
          <cell r="C878" t="str">
            <v>Biến dòng 600V - 800/5A</v>
          </cell>
          <cell r="D878" t="str">
            <v>cái</v>
          </cell>
          <cell r="E878" t="str">
            <v>TI</v>
          </cell>
          <cell r="F878">
            <v>2000</v>
          </cell>
          <cell r="G878" t="str">
            <v>x</v>
          </cell>
          <cell r="H878" t="str">
            <v>cái</v>
          </cell>
          <cell r="I878" t="str">
            <v/>
          </cell>
        </row>
        <row r="879">
          <cell r="A879" t="str">
            <v>TU15</v>
          </cell>
          <cell r="B879" t="str">
            <v>02.1114</v>
          </cell>
          <cell r="C879" t="str">
            <v>Biến điện áp 8400/120(60)V</v>
          </cell>
          <cell r="D879" t="str">
            <v>cái</v>
          </cell>
          <cell r="E879" t="str">
            <v>TU</v>
          </cell>
          <cell r="F879">
            <v>2000</v>
          </cell>
          <cell r="G879" t="str">
            <v>x</v>
          </cell>
          <cell r="H879" t="e">
            <v>#N/A</v>
          </cell>
          <cell r="I879" t="str">
            <v/>
          </cell>
        </row>
        <row r="880">
          <cell r="A880" t="str">
            <v>TU22</v>
          </cell>
          <cell r="B880" t="str">
            <v>02.1114</v>
          </cell>
          <cell r="C880" t="str">
            <v>Biến điện áp 12000/120(60)V</v>
          </cell>
          <cell r="D880" t="str">
            <v>cái</v>
          </cell>
          <cell r="E880" t="str">
            <v>TU</v>
          </cell>
          <cell r="F880">
            <v>2000</v>
          </cell>
          <cell r="G880" t="str">
            <v>x</v>
          </cell>
          <cell r="H880">
            <v>0</v>
          </cell>
          <cell r="I880" t="str">
            <v/>
          </cell>
        </row>
        <row r="881">
          <cell r="A881" t="str">
            <v>TIMER</v>
          </cell>
          <cell r="C881" t="str">
            <v>Relay Timer + cầu chì</v>
          </cell>
          <cell r="D881" t="str">
            <v>bộ</v>
          </cell>
          <cell r="E881" t="str">
            <v>TI</v>
          </cell>
          <cell r="F881">
            <v>50</v>
          </cell>
          <cell r="G881" t="str">
            <v>x</v>
          </cell>
          <cell r="H881" t="e">
            <v>#N/A</v>
          </cell>
          <cell r="I881" t="str">
            <v/>
          </cell>
        </row>
        <row r="882">
          <cell r="A882" t="str">
            <v>COTATOR</v>
          </cell>
          <cell r="C882" t="str">
            <v>Contactor 3P-50A</v>
          </cell>
          <cell r="D882" t="str">
            <v>cái</v>
          </cell>
          <cell r="E882" t="str">
            <v>CO</v>
          </cell>
          <cell r="F882">
            <v>50</v>
          </cell>
          <cell r="G882" t="str">
            <v>x</v>
          </cell>
          <cell r="H882">
            <v>0</v>
          </cell>
          <cell r="I882" t="str">
            <v/>
          </cell>
        </row>
        <row r="883">
          <cell r="A883" t="str">
            <v>CONTACTOR 100</v>
          </cell>
          <cell r="C883" t="str">
            <v>Contactor 3P-100A</v>
          </cell>
          <cell r="D883" t="str">
            <v>cái</v>
          </cell>
          <cell r="E883" t="str">
            <v>CO</v>
          </cell>
          <cell r="F883">
            <v>50</v>
          </cell>
          <cell r="G883" t="str">
            <v>x</v>
          </cell>
          <cell r="H883" t="e">
            <v>#N/A</v>
          </cell>
          <cell r="I883" t="str">
            <v/>
          </cell>
        </row>
        <row r="884">
          <cell r="A884" t="str">
            <v>CONTACTOR 125</v>
          </cell>
          <cell r="C884" t="str">
            <v>Contactor 3P-125A</v>
          </cell>
          <cell r="D884" t="str">
            <v>cái</v>
          </cell>
          <cell r="E884" t="str">
            <v>CO</v>
          </cell>
          <cell r="F884">
            <v>50</v>
          </cell>
          <cell r="G884" t="str">
            <v>x</v>
          </cell>
          <cell r="H884" t="e">
            <v>#N/A</v>
          </cell>
          <cell r="I884" t="str">
            <v/>
          </cell>
        </row>
        <row r="885">
          <cell r="A885" t="str">
            <v>TUBU1000</v>
          </cell>
          <cell r="B885" t="str">
            <v>02.8534</v>
          </cell>
          <cell r="C885" t="str">
            <v>Tủ tụ bù hạ thế 1000kVAr</v>
          </cell>
          <cell r="D885" t="str">
            <v>tủ</v>
          </cell>
          <cell r="E885" t="str">
            <v>TU</v>
          </cell>
          <cell r="F885">
            <v>2000</v>
          </cell>
          <cell r="G885" t="str">
            <v>x</v>
          </cell>
          <cell r="H885" t="e">
            <v>#N/A</v>
          </cell>
          <cell r="I885" t="str">
            <v/>
          </cell>
        </row>
        <row r="886">
          <cell r="A886" t="str">
            <v>TUBU750</v>
          </cell>
          <cell r="B886" t="str">
            <v>02.8534</v>
          </cell>
          <cell r="C886" t="str">
            <v>Tủ tụ bù hạ thế 750kVAr</v>
          </cell>
          <cell r="D886" t="str">
            <v>tủ</v>
          </cell>
          <cell r="E886" t="str">
            <v>TU</v>
          </cell>
          <cell r="F886">
            <v>2000</v>
          </cell>
          <cell r="G886" t="str">
            <v>x</v>
          </cell>
          <cell r="H886" t="e">
            <v>#N/A</v>
          </cell>
          <cell r="I886" t="str">
            <v/>
          </cell>
        </row>
        <row r="887">
          <cell r="A887" t="str">
            <v>TUBU600</v>
          </cell>
          <cell r="B887" t="str">
            <v>02.8534</v>
          </cell>
          <cell r="C887" t="str">
            <v>Tủ tụ bù hạ thế 600kVAr</v>
          </cell>
          <cell r="D887" t="str">
            <v>tủ</v>
          </cell>
          <cell r="E887" t="str">
            <v>TU</v>
          </cell>
          <cell r="F887">
            <v>2000</v>
          </cell>
          <cell r="G887" t="str">
            <v>x</v>
          </cell>
          <cell r="H887" t="e">
            <v>#N/A</v>
          </cell>
          <cell r="I887" t="str">
            <v/>
          </cell>
        </row>
        <row r="888">
          <cell r="A888" t="str">
            <v>TUBU400</v>
          </cell>
          <cell r="B888" t="str">
            <v>02.8534</v>
          </cell>
          <cell r="C888" t="str">
            <v>Tủ tụ bù hạ thế 400kVAr</v>
          </cell>
          <cell r="D888" t="str">
            <v>tủ</v>
          </cell>
          <cell r="E888" t="str">
            <v>TU</v>
          </cell>
          <cell r="F888">
            <v>2000</v>
          </cell>
          <cell r="G888" t="str">
            <v>x</v>
          </cell>
          <cell r="H888" t="str">
            <v>tủ</v>
          </cell>
          <cell r="I888" t="str">
            <v/>
          </cell>
        </row>
        <row r="889">
          <cell r="A889" t="str">
            <v>TUBU380</v>
          </cell>
          <cell r="B889" t="str">
            <v>02.8534</v>
          </cell>
          <cell r="C889" t="str">
            <v>Tủ tụ bù hạ thế 380kVAr</v>
          </cell>
          <cell r="D889" t="str">
            <v>tủ</v>
          </cell>
          <cell r="E889" t="str">
            <v>TU</v>
          </cell>
          <cell r="F889">
            <v>2000</v>
          </cell>
          <cell r="G889" t="str">
            <v>x</v>
          </cell>
          <cell r="H889" t="e">
            <v>#N/A</v>
          </cell>
          <cell r="I889" t="str">
            <v/>
          </cell>
        </row>
        <row r="890">
          <cell r="A890" t="str">
            <v>TUBU300</v>
          </cell>
          <cell r="B890" t="str">
            <v>02.8534</v>
          </cell>
          <cell r="C890" t="str">
            <v>Tủ tụ bù hạ thế 300kVAr</v>
          </cell>
          <cell r="D890" t="str">
            <v>tủ</v>
          </cell>
          <cell r="E890" t="str">
            <v>TU</v>
          </cell>
          <cell r="F890">
            <v>2000</v>
          </cell>
          <cell r="G890" t="str">
            <v>x</v>
          </cell>
          <cell r="H890" t="e">
            <v>#N/A</v>
          </cell>
          <cell r="I890" t="str">
            <v/>
          </cell>
        </row>
        <row r="891">
          <cell r="A891" t="str">
            <v>TUBU250</v>
          </cell>
          <cell r="B891" t="str">
            <v>02.8534</v>
          </cell>
          <cell r="C891" t="str">
            <v>Tủ tụ bù hạ thế 250kVAr</v>
          </cell>
          <cell r="D891" t="str">
            <v>tủ</v>
          </cell>
          <cell r="E891" t="str">
            <v>TU</v>
          </cell>
          <cell r="F891">
            <v>2000</v>
          </cell>
          <cell r="G891" t="str">
            <v>x</v>
          </cell>
          <cell r="H891" t="str">
            <v>tủ</v>
          </cell>
          <cell r="I891" t="str">
            <v/>
          </cell>
        </row>
        <row r="892">
          <cell r="A892" t="str">
            <v>TUBU220</v>
          </cell>
          <cell r="B892" t="str">
            <v>02.8534</v>
          </cell>
          <cell r="C892" t="str">
            <v>Tủ tụ bù hạ thế 220kVAr</v>
          </cell>
          <cell r="D892" t="str">
            <v>tủ</v>
          </cell>
          <cell r="E892" t="str">
            <v>TU</v>
          </cell>
          <cell r="F892">
            <v>2000</v>
          </cell>
          <cell r="G892" t="str">
            <v>x</v>
          </cell>
          <cell r="H892" t="str">
            <v>tủ</v>
          </cell>
          <cell r="I892" t="str">
            <v/>
          </cell>
        </row>
        <row r="893">
          <cell r="A893" t="str">
            <v>TUBU160</v>
          </cell>
          <cell r="B893" t="str">
            <v>02.8534</v>
          </cell>
          <cell r="C893" t="str">
            <v>Tủ tụ bù hạ thế 160kVAr</v>
          </cell>
          <cell r="D893" t="str">
            <v>tủ</v>
          </cell>
          <cell r="E893" t="str">
            <v>TU</v>
          </cell>
          <cell r="F893">
            <v>2000</v>
          </cell>
          <cell r="G893" t="str">
            <v>x</v>
          </cell>
          <cell r="H893" t="str">
            <v>tủ</v>
          </cell>
          <cell r="I893" t="str">
            <v/>
          </cell>
        </row>
        <row r="894">
          <cell r="A894" t="str">
            <v>TUBU135</v>
          </cell>
          <cell r="B894" t="str">
            <v>02.8534</v>
          </cell>
          <cell r="C894" t="str">
            <v>Tủ tụ bù hạ thế 135kVAr</v>
          </cell>
          <cell r="D894" t="str">
            <v>tủ</v>
          </cell>
          <cell r="E894" t="str">
            <v>TU</v>
          </cell>
          <cell r="F894">
            <v>2000</v>
          </cell>
          <cell r="G894" t="str">
            <v>x</v>
          </cell>
          <cell r="H894" t="str">
            <v>tủ</v>
          </cell>
          <cell r="I894" t="str">
            <v/>
          </cell>
        </row>
        <row r="895">
          <cell r="A895" t="str">
            <v>TUBU130</v>
          </cell>
          <cell r="B895" t="str">
            <v>02.8534</v>
          </cell>
          <cell r="C895" t="str">
            <v>Tủ tụ bù hạ thế 130kVAr</v>
          </cell>
          <cell r="D895" t="str">
            <v>tủ</v>
          </cell>
          <cell r="E895" t="str">
            <v>TU</v>
          </cell>
          <cell r="F895">
            <v>2000</v>
          </cell>
          <cell r="G895" t="str">
            <v>x</v>
          </cell>
          <cell r="H895" t="e">
            <v>#N/A</v>
          </cell>
          <cell r="I895" t="str">
            <v/>
          </cell>
        </row>
        <row r="896">
          <cell r="A896" t="str">
            <v>TUBU100</v>
          </cell>
          <cell r="B896" t="str">
            <v>02.8504a</v>
          </cell>
          <cell r="C896" t="str">
            <v>Tủ tụ bù hạ thế 100kVAr</v>
          </cell>
          <cell r="D896" t="str">
            <v>tủ</v>
          </cell>
          <cell r="E896" t="str">
            <v>TU</v>
          </cell>
          <cell r="F896">
            <v>2000</v>
          </cell>
          <cell r="G896" t="str">
            <v>x</v>
          </cell>
          <cell r="H896" t="str">
            <v>tủ</v>
          </cell>
          <cell r="I896" t="str">
            <v/>
          </cell>
        </row>
        <row r="897">
          <cell r="A897" t="str">
            <v>TUBU80</v>
          </cell>
          <cell r="B897" t="str">
            <v>02.8534</v>
          </cell>
          <cell r="C897" t="str">
            <v>Tủ tụ bù hạ thế 80kVAr</v>
          </cell>
          <cell r="D897" t="str">
            <v>tủ</v>
          </cell>
          <cell r="E897" t="str">
            <v>TU</v>
          </cell>
          <cell r="F897">
            <v>2000</v>
          </cell>
          <cell r="G897" t="str">
            <v>x</v>
          </cell>
          <cell r="H897" t="str">
            <v>tủ</v>
          </cell>
          <cell r="I897" t="str">
            <v/>
          </cell>
        </row>
        <row r="898">
          <cell r="A898" t="str">
            <v>TUBU60</v>
          </cell>
          <cell r="B898" t="str">
            <v>02.8534</v>
          </cell>
          <cell r="C898" t="str">
            <v>Tủ tụ bù hạ thế 60kVAr</v>
          </cell>
          <cell r="D898" t="str">
            <v>tủ</v>
          </cell>
          <cell r="E898" t="str">
            <v>TU</v>
          </cell>
          <cell r="F898">
            <v>2000</v>
          </cell>
          <cell r="G898" t="str">
            <v>x</v>
          </cell>
          <cell r="H898" t="str">
            <v>tủ</v>
          </cell>
          <cell r="I898" t="str">
            <v/>
          </cell>
        </row>
        <row r="899">
          <cell r="A899" t="str">
            <v>TUBU40</v>
          </cell>
          <cell r="B899" t="str">
            <v>02.8534</v>
          </cell>
          <cell r="C899" t="str">
            <v>Tủ tụ bù hạ thế 40kVAr</v>
          </cell>
          <cell r="D899" t="str">
            <v>tủ</v>
          </cell>
          <cell r="E899" t="str">
            <v>TU</v>
          </cell>
          <cell r="F899">
            <v>2000</v>
          </cell>
          <cell r="G899" t="str">
            <v>x</v>
          </cell>
          <cell r="H899" t="str">
            <v>tủ</v>
          </cell>
          <cell r="I899" t="str">
            <v/>
          </cell>
        </row>
        <row r="900">
          <cell r="A900" t="str">
            <v>TULBS</v>
          </cell>
          <cell r="B900" t="str">
            <v>05.2102</v>
          </cell>
          <cell r="C900" t="str">
            <v>Tủ LBS 3 pha 630-800A</v>
          </cell>
          <cell r="D900" t="str">
            <v>tủ</v>
          </cell>
          <cell r="E900" t="str">
            <v>TU</v>
          </cell>
          <cell r="F900">
            <v>50</v>
          </cell>
          <cell r="G900" t="str">
            <v>x</v>
          </cell>
          <cell r="H900" t="str">
            <v>tủ</v>
          </cell>
          <cell r="I900" t="str">
            <v/>
          </cell>
        </row>
        <row r="901">
          <cell r="A901" t="str">
            <v>TU LBS</v>
          </cell>
          <cell r="B901" t="str">
            <v>05.2102</v>
          </cell>
          <cell r="C901" t="str">
            <v>Tủ + LBS 24kV 3 pha 630A -16kA + Fuse 80A</v>
          </cell>
          <cell r="D901" t="str">
            <v>tủ</v>
          </cell>
          <cell r="E901" t="str">
            <v>TU</v>
          </cell>
          <cell r="F901">
            <v>50</v>
          </cell>
          <cell r="G901" t="str">
            <v>x</v>
          </cell>
          <cell r="H901" t="e">
            <v>#N/A</v>
          </cell>
          <cell r="I901" t="str">
            <v/>
          </cell>
        </row>
        <row r="902">
          <cell r="A902" t="str">
            <v>TUTC LBS</v>
          </cell>
          <cell r="B902" t="str">
            <v>05.2102</v>
          </cell>
          <cell r="C902" t="str">
            <v>Tủ đấu nối thanh cái LBS (GAM2)</v>
          </cell>
          <cell r="D902" t="str">
            <v>tủ</v>
          </cell>
          <cell r="E902" t="str">
            <v>TU</v>
          </cell>
          <cell r="F902">
            <v>50</v>
          </cell>
          <cell r="G902" t="str">
            <v>x</v>
          </cell>
          <cell r="H902" t="e">
            <v>#N/A</v>
          </cell>
          <cell r="I902" t="str">
            <v/>
          </cell>
        </row>
        <row r="903">
          <cell r="A903" t="str">
            <v>TUDS</v>
          </cell>
          <cell r="B903" t="str">
            <v>05.2102</v>
          </cell>
          <cell r="C903" t="str">
            <v>Tủ DS 3 pha 630-800A</v>
          </cell>
          <cell r="D903" t="str">
            <v>tủ</v>
          </cell>
          <cell r="E903" t="str">
            <v>TU</v>
          </cell>
          <cell r="F903">
            <v>50</v>
          </cell>
          <cell r="G903" t="str">
            <v>x</v>
          </cell>
          <cell r="H903" t="e">
            <v>#N/A</v>
          </cell>
          <cell r="I903" t="str">
            <v/>
          </cell>
        </row>
        <row r="904">
          <cell r="A904" t="str">
            <v>TUACB</v>
          </cell>
          <cell r="B904" t="str">
            <v>05.1102</v>
          </cell>
          <cell r="C904" t="str">
            <v>Tủ ACB trạm 3 pha + khoá</v>
          </cell>
          <cell r="D904" t="str">
            <v>cái</v>
          </cell>
          <cell r="E904" t="str">
            <v>TU</v>
          </cell>
          <cell r="F904">
            <v>50</v>
          </cell>
          <cell r="G904" t="str">
            <v>x</v>
          </cell>
          <cell r="H904" t="e">
            <v>#N/A</v>
          </cell>
          <cell r="I904" t="str">
            <v/>
          </cell>
        </row>
        <row r="905">
          <cell r="A905" t="str">
            <v>TUACB3200</v>
          </cell>
          <cell r="B905" t="str">
            <v>05.1102</v>
          </cell>
          <cell r="C905" t="str">
            <v>Tủ ACB 3200 + giá nới + khoá</v>
          </cell>
          <cell r="D905" t="str">
            <v>cái</v>
          </cell>
          <cell r="E905" t="str">
            <v>TU</v>
          </cell>
          <cell r="F905">
            <v>50</v>
          </cell>
          <cell r="G905" t="str">
            <v>x</v>
          </cell>
          <cell r="H905" t="e">
            <v>#N/A</v>
          </cell>
          <cell r="I905" t="str">
            <v/>
          </cell>
        </row>
        <row r="906">
          <cell r="A906" t="str">
            <v>TUACB4000</v>
          </cell>
          <cell r="B906" t="str">
            <v>05.1102</v>
          </cell>
          <cell r="C906" t="str">
            <v>Tủ ACB 4000 + giá nới + khoá</v>
          </cell>
          <cell r="D906" t="str">
            <v>cái</v>
          </cell>
          <cell r="E906" t="str">
            <v>TU</v>
          </cell>
          <cell r="F906">
            <v>50</v>
          </cell>
          <cell r="G906" t="str">
            <v>x</v>
          </cell>
          <cell r="H906" t="e">
            <v>#N/A</v>
          </cell>
          <cell r="I906" t="str">
            <v/>
          </cell>
        </row>
        <row r="907">
          <cell r="A907" t="str">
            <v>TUAP3-N</v>
          </cell>
          <cell r="B907" t="str">
            <v>05.1002</v>
          </cell>
          <cell r="C907" t="str">
            <v>Tủ CB trạm 3 pha + khoá + bulon</v>
          </cell>
          <cell r="D907" t="str">
            <v>cái</v>
          </cell>
          <cell r="E907" t="str">
            <v>TU</v>
          </cell>
          <cell r="F907">
            <v>50</v>
          </cell>
          <cell r="G907" t="str">
            <v>x</v>
          </cell>
          <cell r="H907" t="str">
            <v>cái</v>
          </cell>
          <cell r="I907" t="str">
            <v/>
          </cell>
        </row>
        <row r="908">
          <cell r="A908" t="str">
            <v>TUAP1</v>
          </cell>
          <cell r="B908" t="str">
            <v>05.1001</v>
          </cell>
          <cell r="C908" t="str">
            <v>Tủ CB trạm 1 pha + khóa + boulon</v>
          </cell>
          <cell r="D908" t="str">
            <v>cái</v>
          </cell>
          <cell r="E908" t="str">
            <v>TU</v>
          </cell>
          <cell r="F908">
            <v>50</v>
          </cell>
          <cell r="G908" t="str">
            <v>x</v>
          </cell>
          <cell r="H908" t="str">
            <v>cái</v>
          </cell>
          <cell r="I908" t="str">
            <v/>
          </cell>
        </row>
        <row r="909">
          <cell r="A909" t="str">
            <v>TUN</v>
          </cell>
          <cell r="B909" t="str">
            <v>05.1101</v>
          </cell>
          <cell r="C909" t="str">
            <v>Tủ điện kế 1 pha</v>
          </cell>
          <cell r="D909" t="str">
            <v>cái</v>
          </cell>
          <cell r="E909" t="str">
            <v>TU</v>
          </cell>
          <cell r="F909">
            <v>50</v>
          </cell>
          <cell r="G909" t="str">
            <v>x</v>
          </cell>
          <cell r="H909">
            <v>0</v>
          </cell>
          <cell r="I909" t="str">
            <v/>
          </cell>
        </row>
        <row r="910">
          <cell r="A910" t="str">
            <v>TUDKDT</v>
          </cell>
          <cell r="B910" t="str">
            <v>05.1101</v>
          </cell>
          <cell r="C910" t="str">
            <v>Thùng điện kế 450x300x200mm đo đếm trung thế</v>
          </cell>
          <cell r="D910" t="str">
            <v>cái</v>
          </cell>
          <cell r="E910" t="str">
            <v>TU</v>
          </cell>
          <cell r="F910">
            <v>50</v>
          </cell>
          <cell r="G910" t="str">
            <v>x</v>
          </cell>
          <cell r="H910">
            <v>0</v>
          </cell>
          <cell r="I910" t="str">
            <v/>
          </cell>
        </row>
        <row r="911">
          <cell r="A911" t="str">
            <v>TUAP3</v>
          </cell>
          <cell r="B911" t="str">
            <v>05.1102</v>
          </cell>
          <cell r="C911" t="str">
            <v>Vỏ tủ + khóa tủ</v>
          </cell>
          <cell r="D911" t="str">
            <v>cái</v>
          </cell>
          <cell r="E911" t="str">
            <v>TU</v>
          </cell>
          <cell r="F911">
            <v>50</v>
          </cell>
          <cell r="G911" t="str">
            <v>x</v>
          </cell>
          <cell r="H911" t="str">
            <v>cái</v>
          </cell>
          <cell r="I911" t="str">
            <v/>
          </cell>
        </row>
        <row r="912">
          <cell r="A912" t="str">
            <v>TUAP3L</v>
          </cell>
          <cell r="B912" t="str">
            <v>05.1002</v>
          </cell>
          <cell r="C912" t="str">
            <v>Vỏ tủ trạm giàn 2 ngăn + khóa tủ</v>
          </cell>
          <cell r="D912" t="str">
            <v>cái</v>
          </cell>
          <cell r="E912" t="str">
            <v>TU</v>
          </cell>
          <cell r="F912">
            <v>50</v>
          </cell>
          <cell r="G912" t="str">
            <v>x</v>
          </cell>
          <cell r="H912" t="str">
            <v>cái</v>
          </cell>
          <cell r="I912" t="str">
            <v/>
          </cell>
        </row>
        <row r="913">
          <cell r="A913" t="str">
            <v>KHUNG TU</v>
          </cell>
          <cell r="B913" t="str">
            <v>05.1102</v>
          </cell>
          <cell r="C913" t="str">
            <v>Khung đỡ tủ MCCB và tủ bù</v>
          </cell>
          <cell r="D913" t="str">
            <v>trọn bộ</v>
          </cell>
          <cell r="E913" t="str">
            <v>KH</v>
          </cell>
          <cell r="F913">
            <v>50</v>
          </cell>
          <cell r="G913" t="str">
            <v>x</v>
          </cell>
          <cell r="H913" t="str">
            <v>trọn bộ</v>
          </cell>
          <cell r="I913" t="str">
            <v/>
          </cell>
        </row>
        <row r="914">
          <cell r="A914" t="str">
            <v>TUPP</v>
          </cell>
          <cell r="B914" t="str">
            <v>05.1101</v>
          </cell>
          <cell r="C914" t="str">
            <v>Tủ phân phối hạ thế</v>
          </cell>
          <cell r="D914" t="str">
            <v>cái</v>
          </cell>
          <cell r="E914" t="str">
            <v>TU</v>
          </cell>
          <cell r="F914">
            <v>50</v>
          </cell>
          <cell r="G914" t="str">
            <v>x</v>
          </cell>
          <cell r="H914">
            <v>0</v>
          </cell>
          <cell r="I914" t="str">
            <v/>
          </cell>
        </row>
        <row r="915">
          <cell r="A915" t="str">
            <v>ATM30A</v>
          </cell>
          <cell r="C915" t="str">
            <v>Aptomat 2 cực 220V - 30A - 2,5kA</v>
          </cell>
          <cell r="D915" t="str">
            <v>cái</v>
          </cell>
          <cell r="E915" t="str">
            <v>AT</v>
          </cell>
          <cell r="F915">
            <v>50</v>
          </cell>
          <cell r="G915" t="str">
            <v>x</v>
          </cell>
          <cell r="H915" t="e">
            <v>#N/A</v>
          </cell>
          <cell r="I915" t="str">
            <v/>
          </cell>
        </row>
        <row r="916">
          <cell r="A916" t="str">
            <v>ATM40A</v>
          </cell>
          <cell r="C916" t="str">
            <v>Aptomat 2 cực 220V - 40A - 7,5kA</v>
          </cell>
          <cell r="D916" t="str">
            <v>cái</v>
          </cell>
          <cell r="E916" t="str">
            <v>AT</v>
          </cell>
          <cell r="F916">
            <v>50</v>
          </cell>
          <cell r="G916" t="str">
            <v>x</v>
          </cell>
          <cell r="H916" t="e">
            <v>#N/A</v>
          </cell>
          <cell r="I916" t="str">
            <v/>
          </cell>
        </row>
        <row r="917">
          <cell r="A917" t="str">
            <v>ATM100A</v>
          </cell>
          <cell r="C917" t="str">
            <v>Aptomat 2 cực 220V -100A</v>
          </cell>
          <cell r="D917" t="str">
            <v>cái</v>
          </cell>
          <cell r="E917" t="str">
            <v>AT</v>
          </cell>
          <cell r="F917">
            <v>50</v>
          </cell>
          <cell r="G917" t="str">
            <v>x</v>
          </cell>
          <cell r="H917" t="e">
            <v>#N/A</v>
          </cell>
          <cell r="I917" t="str">
            <v/>
          </cell>
        </row>
        <row r="918">
          <cell r="A918" t="str">
            <v>ATM50</v>
          </cell>
          <cell r="B918" t="str">
            <v>02.8401</v>
          </cell>
          <cell r="C918" t="str">
            <v>MCCB 3 cực 400V-50A - 25KA</v>
          </cell>
          <cell r="D918" t="str">
            <v>cái</v>
          </cell>
          <cell r="E918" t="str">
            <v>AT</v>
          </cell>
          <cell r="F918">
            <v>5</v>
          </cell>
          <cell r="G918" t="str">
            <v>x</v>
          </cell>
          <cell r="H918" t="str">
            <v>cái</v>
          </cell>
          <cell r="I918" t="str">
            <v/>
          </cell>
        </row>
        <row r="919">
          <cell r="A919" t="str">
            <v>ATM80</v>
          </cell>
          <cell r="B919" t="str">
            <v>02.8401</v>
          </cell>
          <cell r="C919" t="str">
            <v>MCCB 3 cực 400V-80A - 10KA</v>
          </cell>
          <cell r="D919" t="str">
            <v>cái</v>
          </cell>
          <cell r="E919" t="str">
            <v>AT</v>
          </cell>
          <cell r="F919">
            <v>5</v>
          </cell>
          <cell r="G919" t="str">
            <v>x</v>
          </cell>
          <cell r="H919" t="e">
            <v>#N/A</v>
          </cell>
          <cell r="I919" t="str">
            <v/>
          </cell>
        </row>
        <row r="920">
          <cell r="A920" t="str">
            <v>ATM75</v>
          </cell>
          <cell r="B920" t="str">
            <v>02.8401</v>
          </cell>
          <cell r="C920" t="str">
            <v>MCCB 3 cực 400V-75A - 10KA</v>
          </cell>
          <cell r="D920" t="str">
            <v>cái</v>
          </cell>
          <cell r="E920" t="str">
            <v>AT</v>
          </cell>
          <cell r="F920">
            <v>5</v>
          </cell>
          <cell r="G920" t="str">
            <v>x</v>
          </cell>
          <cell r="H920" t="str">
            <v>cái</v>
          </cell>
          <cell r="I920" t="str">
            <v/>
          </cell>
        </row>
        <row r="921">
          <cell r="A921" t="str">
            <v>ATM100</v>
          </cell>
          <cell r="B921" t="str">
            <v>02.8401</v>
          </cell>
          <cell r="C921" t="str">
            <v>MCCB 3 cực 400V-100A - 30KA</v>
          </cell>
          <cell r="D921" t="str">
            <v>cái</v>
          </cell>
          <cell r="E921" t="str">
            <v>AT</v>
          </cell>
          <cell r="F921">
            <v>5</v>
          </cell>
          <cell r="G921" t="str">
            <v>x</v>
          </cell>
          <cell r="H921">
            <v>0</v>
          </cell>
          <cell r="I921" t="str">
            <v/>
          </cell>
        </row>
        <row r="922">
          <cell r="A922" t="str">
            <v>ATM125.</v>
          </cell>
          <cell r="B922" t="str">
            <v>02.8401</v>
          </cell>
          <cell r="C922" t="str">
            <v>MCCB 3 cực 125A</v>
          </cell>
          <cell r="D922" t="str">
            <v>cái</v>
          </cell>
          <cell r="E922" t="str">
            <v>AT</v>
          </cell>
          <cell r="F922">
            <v>5</v>
          </cell>
          <cell r="G922" t="str">
            <v>x</v>
          </cell>
          <cell r="H922">
            <v>0</v>
          </cell>
          <cell r="I922" t="str">
            <v/>
          </cell>
        </row>
        <row r="923">
          <cell r="A923" t="str">
            <v>ATM125</v>
          </cell>
          <cell r="B923" t="str">
            <v>02.8401</v>
          </cell>
          <cell r="C923" t="str">
            <v>MCCB 3 cực 400V -125A - 30KA</v>
          </cell>
          <cell r="D923" t="str">
            <v>cái</v>
          </cell>
          <cell r="E923" t="str">
            <v>AT</v>
          </cell>
          <cell r="F923">
            <v>5</v>
          </cell>
          <cell r="G923" t="str">
            <v>x</v>
          </cell>
          <cell r="H923" t="str">
            <v>cái</v>
          </cell>
          <cell r="I923" t="str">
            <v/>
          </cell>
        </row>
        <row r="924">
          <cell r="A924" t="str">
            <v>ATM150</v>
          </cell>
          <cell r="B924" t="str">
            <v>02.8401</v>
          </cell>
          <cell r="C924" t="str">
            <v>MCCB 3 cực 400V -150A - 35KA</v>
          </cell>
          <cell r="D924" t="str">
            <v>cái</v>
          </cell>
          <cell r="E924" t="str">
            <v>AT</v>
          </cell>
          <cell r="F924">
            <v>5</v>
          </cell>
          <cell r="G924" t="str">
            <v>x</v>
          </cell>
          <cell r="H924" t="e">
            <v>#N/A</v>
          </cell>
          <cell r="I924" t="str">
            <v/>
          </cell>
        </row>
        <row r="925">
          <cell r="A925" t="str">
            <v>ATM200</v>
          </cell>
          <cell r="B925" t="str">
            <v>02.8401</v>
          </cell>
          <cell r="C925" t="str">
            <v>MCCB 3 cực 400V -200A - 35KA</v>
          </cell>
          <cell r="D925" t="str">
            <v>cái</v>
          </cell>
          <cell r="E925" t="str">
            <v>AT</v>
          </cell>
          <cell r="F925">
            <v>5</v>
          </cell>
          <cell r="G925" t="str">
            <v>x</v>
          </cell>
          <cell r="H925" t="str">
            <v>cái</v>
          </cell>
          <cell r="I925" t="str">
            <v/>
          </cell>
        </row>
        <row r="926">
          <cell r="A926" t="str">
            <v>ATM250</v>
          </cell>
          <cell r="B926" t="str">
            <v>02.8401</v>
          </cell>
          <cell r="C926" t="str">
            <v>MCCB 3 cực 600V -250A - 36KA</v>
          </cell>
          <cell r="D926" t="str">
            <v>cái</v>
          </cell>
          <cell r="E926" t="str">
            <v>AT</v>
          </cell>
          <cell r="F926">
            <v>5</v>
          </cell>
          <cell r="G926" t="str">
            <v>x</v>
          </cell>
          <cell r="H926" t="str">
            <v>cái</v>
          </cell>
          <cell r="I926" t="str">
            <v/>
          </cell>
        </row>
        <row r="927">
          <cell r="A927" t="str">
            <v>ATM400</v>
          </cell>
          <cell r="B927" t="str">
            <v>02.8402</v>
          </cell>
          <cell r="C927" t="str">
            <v>MCCB 3 cực 690V - 400A - 50KA</v>
          </cell>
          <cell r="D927" t="str">
            <v>cái</v>
          </cell>
          <cell r="E927" t="str">
            <v>AT</v>
          </cell>
          <cell r="F927">
            <v>5</v>
          </cell>
          <cell r="G927" t="str">
            <v>x</v>
          </cell>
          <cell r="H927" t="str">
            <v>cái</v>
          </cell>
          <cell r="I927" t="str">
            <v/>
          </cell>
        </row>
        <row r="928">
          <cell r="A928" t="str">
            <v>ATM500</v>
          </cell>
          <cell r="B928" t="str">
            <v>02.8403</v>
          </cell>
          <cell r="C928" t="str">
            <v>MCCB 3 cực 400V -500A - 35KA</v>
          </cell>
          <cell r="D928" t="str">
            <v>cái</v>
          </cell>
          <cell r="E928" t="str">
            <v>AT</v>
          </cell>
          <cell r="F928">
            <v>5</v>
          </cell>
          <cell r="G928" t="str">
            <v>x</v>
          </cell>
          <cell r="H928" t="str">
            <v>cái</v>
          </cell>
          <cell r="I928" t="str">
            <v/>
          </cell>
        </row>
        <row r="929">
          <cell r="A929" t="str">
            <v>ATM600</v>
          </cell>
          <cell r="B929" t="str">
            <v>02.8403</v>
          </cell>
          <cell r="C929" t="str">
            <v>MCCB 3 cực 400V -600A - 35KA</v>
          </cell>
          <cell r="D929" t="str">
            <v>cái</v>
          </cell>
          <cell r="E929" t="str">
            <v>AT</v>
          </cell>
          <cell r="F929">
            <v>5</v>
          </cell>
          <cell r="G929" t="str">
            <v>x</v>
          </cell>
          <cell r="H929" t="e">
            <v>#N/A</v>
          </cell>
          <cell r="I929" t="str">
            <v/>
          </cell>
        </row>
        <row r="930">
          <cell r="A930" t="str">
            <v>ATM630</v>
          </cell>
          <cell r="B930" t="str">
            <v>02.8403</v>
          </cell>
          <cell r="C930" t="str">
            <v>MCCB 3 cực 400V -630A - 35KA</v>
          </cell>
          <cell r="D930" t="str">
            <v>cái</v>
          </cell>
          <cell r="E930" t="str">
            <v>AT</v>
          </cell>
          <cell r="F930">
            <v>5</v>
          </cell>
          <cell r="G930" t="str">
            <v>x</v>
          </cell>
          <cell r="H930" t="str">
            <v>cái</v>
          </cell>
          <cell r="I930" t="str">
            <v/>
          </cell>
        </row>
        <row r="931">
          <cell r="A931" t="str">
            <v>ATM800</v>
          </cell>
          <cell r="B931" t="str">
            <v>02.8403</v>
          </cell>
          <cell r="C931" t="str">
            <v>MCCB 3 cực 400V -800A - 50KA</v>
          </cell>
          <cell r="D931" t="str">
            <v>cái</v>
          </cell>
          <cell r="E931" t="str">
            <v>AT</v>
          </cell>
          <cell r="F931">
            <v>5</v>
          </cell>
          <cell r="G931" t="str">
            <v>x</v>
          </cell>
          <cell r="H931" t="str">
            <v>cái</v>
          </cell>
          <cell r="I931" t="str">
            <v/>
          </cell>
        </row>
        <row r="932">
          <cell r="A932" t="str">
            <v>ATM1000</v>
          </cell>
          <cell r="B932" t="str">
            <v>02.8404</v>
          </cell>
          <cell r="C932" t="str">
            <v>MCCB 3 cực 400V -1000A - 50KA</v>
          </cell>
          <cell r="D932" t="str">
            <v>cái</v>
          </cell>
          <cell r="E932" t="str">
            <v>AT</v>
          </cell>
          <cell r="F932">
            <v>5</v>
          </cell>
          <cell r="G932" t="str">
            <v>x</v>
          </cell>
          <cell r="H932" t="str">
            <v>cái</v>
          </cell>
          <cell r="I932" t="str">
            <v/>
          </cell>
        </row>
        <row r="933">
          <cell r="A933" t="str">
            <v>ATM1250</v>
          </cell>
          <cell r="B933" t="str">
            <v>02.8404</v>
          </cell>
          <cell r="C933" t="str">
            <v>MCCB 3 cực 400V -1250A - 85KA</v>
          </cell>
          <cell r="D933" t="str">
            <v>cái</v>
          </cell>
          <cell r="E933" t="str">
            <v>AT</v>
          </cell>
          <cell r="F933">
            <v>5</v>
          </cell>
          <cell r="G933" t="str">
            <v>x</v>
          </cell>
          <cell r="H933" t="e">
            <v>#N/A</v>
          </cell>
          <cell r="I933" t="str">
            <v/>
          </cell>
        </row>
        <row r="934">
          <cell r="A934" t="str">
            <v>ATM1600</v>
          </cell>
          <cell r="B934" t="str">
            <v>02.8404</v>
          </cell>
          <cell r="C934" t="str">
            <v>MCCB 3 cực 400V -1600A - 85KA</v>
          </cell>
          <cell r="D934" t="str">
            <v>cái</v>
          </cell>
          <cell r="E934" t="str">
            <v>AT</v>
          </cell>
          <cell r="F934">
            <v>5</v>
          </cell>
          <cell r="G934" t="str">
            <v>x</v>
          </cell>
          <cell r="H934" t="e">
            <v>#N/A</v>
          </cell>
          <cell r="I934" t="str">
            <v/>
          </cell>
        </row>
        <row r="935">
          <cell r="A935" t="str">
            <v>ACB1600</v>
          </cell>
          <cell r="B935" t="str">
            <v>02.8404</v>
          </cell>
          <cell r="C935" t="str">
            <v>ACB 3P - 1600A - 65KA (nạp lò xo bằng tay)</v>
          </cell>
          <cell r="D935" t="str">
            <v>cái</v>
          </cell>
          <cell r="E935" t="str">
            <v>AC</v>
          </cell>
          <cell r="F935">
            <v>50</v>
          </cell>
          <cell r="G935" t="str">
            <v>x</v>
          </cell>
          <cell r="H935" t="e">
            <v>#N/A</v>
          </cell>
          <cell r="I935" t="str">
            <v/>
          </cell>
        </row>
        <row r="936">
          <cell r="A936" t="str">
            <v>ACB2000</v>
          </cell>
          <cell r="B936" t="str">
            <v>02.8404</v>
          </cell>
          <cell r="C936" t="str">
            <v>ACB 3P - 2000A - 85KA (nạp lò xo bằng tay)</v>
          </cell>
          <cell r="D936" t="str">
            <v>cái</v>
          </cell>
          <cell r="E936" t="str">
            <v>AC</v>
          </cell>
          <cell r="F936">
            <v>50</v>
          </cell>
          <cell r="G936" t="str">
            <v>x</v>
          </cell>
          <cell r="H936" t="e">
            <v>#N/A</v>
          </cell>
          <cell r="I936" t="str">
            <v/>
          </cell>
        </row>
        <row r="937">
          <cell r="A937" t="str">
            <v>ACB2500</v>
          </cell>
          <cell r="B937" t="str">
            <v>02.8404</v>
          </cell>
          <cell r="C937" t="str">
            <v>ACB 3P - 2500A - 85KA (nạp lò xo bằng tay)</v>
          </cell>
          <cell r="D937" t="str">
            <v>cái</v>
          </cell>
          <cell r="E937" t="str">
            <v>AC</v>
          </cell>
          <cell r="F937">
            <v>50</v>
          </cell>
          <cell r="G937" t="str">
            <v>x</v>
          </cell>
          <cell r="H937" t="e">
            <v>#N/A</v>
          </cell>
          <cell r="I937" t="str">
            <v/>
          </cell>
        </row>
        <row r="938">
          <cell r="A938" t="str">
            <v>ACB3200</v>
          </cell>
          <cell r="B938" t="str">
            <v>02.8404</v>
          </cell>
          <cell r="C938" t="str">
            <v>ACB 3P - 3200A - 85KA (nạp lò xo bằng tay)</v>
          </cell>
          <cell r="D938" t="str">
            <v>cái</v>
          </cell>
          <cell r="E938" t="str">
            <v>AC</v>
          </cell>
          <cell r="F938">
            <v>50</v>
          </cell>
          <cell r="G938" t="str">
            <v>x</v>
          </cell>
          <cell r="H938" t="e">
            <v>#N/A</v>
          </cell>
          <cell r="I938" t="str">
            <v/>
          </cell>
        </row>
        <row r="939">
          <cell r="A939" t="str">
            <v>ACB4000</v>
          </cell>
          <cell r="B939" t="str">
            <v>02.8404</v>
          </cell>
          <cell r="C939" t="str">
            <v>ACB 3P - 4000A - 85KA (nạp lò xo bằng tay)</v>
          </cell>
          <cell r="D939" t="str">
            <v>cái</v>
          </cell>
          <cell r="E939" t="str">
            <v>AC</v>
          </cell>
          <cell r="F939">
            <v>50</v>
          </cell>
          <cell r="G939" t="str">
            <v>x</v>
          </cell>
          <cell r="H939" t="e">
            <v>#N/A</v>
          </cell>
          <cell r="I939" t="str">
            <v/>
          </cell>
        </row>
        <row r="940">
          <cell r="A940" t="str">
            <v>ACB4000-130</v>
          </cell>
          <cell r="B940" t="str">
            <v>02.8404</v>
          </cell>
          <cell r="C940" t="str">
            <v>ACB 3P - 4000A - 130KA (nạp lò xo bằng tay)</v>
          </cell>
          <cell r="D940" t="str">
            <v>cái</v>
          </cell>
          <cell r="E940" t="str">
            <v>AC</v>
          </cell>
          <cell r="F940">
            <v>50</v>
          </cell>
          <cell r="G940" t="str">
            <v>x</v>
          </cell>
          <cell r="H940" t="e">
            <v>#N/A</v>
          </cell>
          <cell r="I940" t="str">
            <v/>
          </cell>
        </row>
        <row r="941">
          <cell r="A941" t="str">
            <v>ACB6300</v>
          </cell>
          <cell r="B941" t="str">
            <v>02.8404</v>
          </cell>
          <cell r="C941" t="str">
            <v>ACB 3P - 6300A - 130KA (nạp lò xo bằng tay)</v>
          </cell>
          <cell r="D941" t="str">
            <v>cái</v>
          </cell>
          <cell r="E941" t="str">
            <v>AC</v>
          </cell>
          <cell r="F941">
            <v>50</v>
          </cell>
          <cell r="G941" t="str">
            <v>x</v>
          </cell>
          <cell r="H941" t="e">
            <v>#N/A</v>
          </cell>
          <cell r="I941" t="str">
            <v/>
          </cell>
        </row>
        <row r="942">
          <cell r="A942" t="str">
            <v>AP250</v>
          </cell>
          <cell r="C942" t="str">
            <v>Áp tô mát CBXE 200NC -250A-600V (TERASAKY-Nhật)</v>
          </cell>
          <cell r="D942" t="str">
            <v>cái</v>
          </cell>
          <cell r="E942" t="str">
            <v>AP</v>
          </cell>
          <cell r="F942">
            <v>50</v>
          </cell>
          <cell r="G942" t="str">
            <v>x</v>
          </cell>
          <cell r="H942" t="e">
            <v>#N/A</v>
          </cell>
          <cell r="I942" t="str">
            <v/>
          </cell>
        </row>
        <row r="943">
          <cell r="A943" t="str">
            <v>AP150</v>
          </cell>
          <cell r="C943" t="str">
            <v>Áp tô mát CBXE 200NC -150A-600V (TERASAKY-Nhật)</v>
          </cell>
          <cell r="D943" t="str">
            <v>cái</v>
          </cell>
          <cell r="E943" t="str">
            <v>AP</v>
          </cell>
          <cell r="F943">
            <v>50</v>
          </cell>
          <cell r="G943" t="str">
            <v>x</v>
          </cell>
          <cell r="H943" t="e">
            <v>#N/A</v>
          </cell>
          <cell r="I943" t="str">
            <v/>
          </cell>
        </row>
        <row r="944">
          <cell r="A944" t="str">
            <v>CHI3K</v>
          </cell>
          <cell r="C944" t="str">
            <v>Dây chảy 3K</v>
          </cell>
          <cell r="D944" t="str">
            <v>Sợi</v>
          </cell>
          <cell r="E944" t="str">
            <v>CH</v>
          </cell>
          <cell r="F944">
            <v>50</v>
          </cell>
          <cell r="G944" t="str">
            <v>x</v>
          </cell>
          <cell r="H944" t="str">
            <v>Sợi</v>
          </cell>
          <cell r="I944" t="str">
            <v/>
          </cell>
        </row>
        <row r="945">
          <cell r="A945" t="str">
            <v>CHI6K</v>
          </cell>
          <cell r="C945" t="str">
            <v>Dây chảy 6K</v>
          </cell>
          <cell r="D945" t="str">
            <v>Sợi</v>
          </cell>
          <cell r="E945" t="str">
            <v>CH</v>
          </cell>
          <cell r="F945">
            <v>50</v>
          </cell>
          <cell r="G945" t="str">
            <v>x</v>
          </cell>
          <cell r="H945" t="str">
            <v>Sợi</v>
          </cell>
          <cell r="I945" t="str">
            <v/>
          </cell>
        </row>
        <row r="946">
          <cell r="A946" t="str">
            <v>CHI8K</v>
          </cell>
          <cell r="C946" t="str">
            <v>Dây chảy 8K</v>
          </cell>
          <cell r="D946" t="str">
            <v>Sợi</v>
          </cell>
          <cell r="E946" t="str">
            <v>CH</v>
          </cell>
          <cell r="F946">
            <v>50</v>
          </cell>
          <cell r="G946" t="str">
            <v>x</v>
          </cell>
          <cell r="H946">
            <v>0</v>
          </cell>
          <cell r="I946" t="str">
            <v/>
          </cell>
        </row>
        <row r="947">
          <cell r="A947" t="str">
            <v>CHI10K</v>
          </cell>
          <cell r="C947" t="str">
            <v>Dây chảy 10K</v>
          </cell>
          <cell r="D947" t="str">
            <v>Sợi</v>
          </cell>
          <cell r="E947" t="str">
            <v>CH</v>
          </cell>
          <cell r="F947">
            <v>50</v>
          </cell>
          <cell r="G947" t="str">
            <v>x</v>
          </cell>
          <cell r="H947">
            <v>0</v>
          </cell>
          <cell r="I947" t="str">
            <v/>
          </cell>
        </row>
        <row r="948">
          <cell r="A948" t="str">
            <v>CHI12K</v>
          </cell>
          <cell r="C948" t="str">
            <v>Dây chảy 12K</v>
          </cell>
          <cell r="D948" t="str">
            <v>Sợi</v>
          </cell>
          <cell r="E948" t="str">
            <v>CH</v>
          </cell>
          <cell r="F948">
            <v>50</v>
          </cell>
          <cell r="G948" t="str">
            <v>x</v>
          </cell>
          <cell r="H948">
            <v>0</v>
          </cell>
          <cell r="I948" t="str">
            <v/>
          </cell>
        </row>
        <row r="949">
          <cell r="A949" t="str">
            <v>CHI15K</v>
          </cell>
          <cell r="C949" t="str">
            <v>Dây chảy 15K</v>
          </cell>
          <cell r="D949" t="str">
            <v>Sợi</v>
          </cell>
          <cell r="E949" t="str">
            <v>CH</v>
          </cell>
          <cell r="F949">
            <v>50</v>
          </cell>
          <cell r="G949" t="str">
            <v>x</v>
          </cell>
          <cell r="H949" t="str">
            <v>Sợi</v>
          </cell>
          <cell r="I949" t="str">
            <v/>
          </cell>
        </row>
        <row r="950">
          <cell r="A950" t="str">
            <v>CHI20K</v>
          </cell>
          <cell r="C950" t="str">
            <v>Dây chảy 20K</v>
          </cell>
          <cell r="D950" t="str">
            <v>Sợi</v>
          </cell>
          <cell r="E950" t="str">
            <v>CH</v>
          </cell>
          <cell r="F950">
            <v>50</v>
          </cell>
          <cell r="G950" t="str">
            <v>x</v>
          </cell>
          <cell r="H950" t="e">
            <v>#N/A</v>
          </cell>
          <cell r="I950" t="str">
            <v/>
          </cell>
        </row>
        <row r="951">
          <cell r="A951" t="str">
            <v>CHI25K</v>
          </cell>
          <cell r="C951" t="str">
            <v>Dây chảy 25K</v>
          </cell>
          <cell r="D951" t="str">
            <v>Sợi</v>
          </cell>
          <cell r="E951" t="str">
            <v>CH</v>
          </cell>
          <cell r="F951">
            <v>50</v>
          </cell>
          <cell r="G951" t="str">
            <v>x</v>
          </cell>
          <cell r="H951" t="str">
            <v>Sợi</v>
          </cell>
          <cell r="I951" t="str">
            <v/>
          </cell>
        </row>
        <row r="952">
          <cell r="A952" t="str">
            <v>CHI30K</v>
          </cell>
          <cell r="C952" t="str">
            <v>Dây chảy 30K</v>
          </cell>
          <cell r="D952" t="str">
            <v>Sợi</v>
          </cell>
          <cell r="E952" t="str">
            <v>CH</v>
          </cell>
          <cell r="F952">
            <v>50</v>
          </cell>
          <cell r="G952" t="str">
            <v>x</v>
          </cell>
          <cell r="H952" t="str">
            <v>Sợi</v>
          </cell>
          <cell r="I952" t="str">
            <v/>
          </cell>
        </row>
        <row r="953">
          <cell r="A953" t="str">
            <v>CHI40K</v>
          </cell>
          <cell r="C953" t="str">
            <v>Dây chảy 40K</v>
          </cell>
          <cell r="D953" t="str">
            <v>Sợi</v>
          </cell>
          <cell r="E953" t="str">
            <v>CH</v>
          </cell>
          <cell r="F953">
            <v>50</v>
          </cell>
          <cell r="G953" t="str">
            <v>x</v>
          </cell>
          <cell r="H953" t="str">
            <v>Sợi</v>
          </cell>
          <cell r="I953" t="str">
            <v/>
          </cell>
        </row>
        <row r="954">
          <cell r="A954" t="str">
            <v>CHI50K</v>
          </cell>
          <cell r="C954" t="str">
            <v>Dây chảy 50K</v>
          </cell>
          <cell r="D954" t="str">
            <v>Sợi</v>
          </cell>
          <cell r="E954" t="str">
            <v>CH</v>
          </cell>
          <cell r="F954">
            <v>50</v>
          </cell>
          <cell r="G954" t="str">
            <v>x</v>
          </cell>
          <cell r="H954" t="e">
            <v>#N/A</v>
          </cell>
          <cell r="I954" t="str">
            <v/>
          </cell>
        </row>
        <row r="955">
          <cell r="A955" t="str">
            <v>CHI65K</v>
          </cell>
          <cell r="C955" t="str">
            <v>Dây chảy 65K</v>
          </cell>
          <cell r="D955" t="str">
            <v>Sợi</v>
          </cell>
          <cell r="E955" t="str">
            <v>CH</v>
          </cell>
          <cell r="F955">
            <v>50</v>
          </cell>
          <cell r="G955" t="str">
            <v>x</v>
          </cell>
          <cell r="H955" t="e">
            <v>#N/A</v>
          </cell>
          <cell r="I955" t="str">
            <v/>
          </cell>
        </row>
        <row r="956">
          <cell r="A956" t="str">
            <v>CHI80K</v>
          </cell>
          <cell r="C956" t="str">
            <v>Dây chảy 80K</v>
          </cell>
          <cell r="D956" t="str">
            <v>Sợi</v>
          </cell>
          <cell r="E956" t="str">
            <v>CH</v>
          </cell>
          <cell r="F956">
            <v>50</v>
          </cell>
          <cell r="G956" t="str">
            <v>x</v>
          </cell>
          <cell r="H956">
            <v>0</v>
          </cell>
          <cell r="I956" t="str">
            <v/>
          </cell>
        </row>
        <row r="957">
          <cell r="A957" t="str">
            <v>CHI100K</v>
          </cell>
          <cell r="C957" t="str">
            <v>Dây chảy 100K</v>
          </cell>
          <cell r="D957" t="str">
            <v>Sợi</v>
          </cell>
          <cell r="E957" t="str">
            <v>CH</v>
          </cell>
          <cell r="F957">
            <v>50</v>
          </cell>
          <cell r="G957" t="str">
            <v>x</v>
          </cell>
          <cell r="H957">
            <v>0</v>
          </cell>
          <cell r="I957" t="str">
            <v/>
          </cell>
        </row>
        <row r="958">
          <cell r="A958" t="str">
            <v>CHI140K</v>
          </cell>
          <cell r="C958" t="str">
            <v>Dây chảy 140K</v>
          </cell>
          <cell r="D958" t="str">
            <v>Sợi</v>
          </cell>
          <cell r="E958" t="str">
            <v>CH</v>
          </cell>
          <cell r="F958">
            <v>50</v>
          </cell>
          <cell r="G958" t="str">
            <v>x</v>
          </cell>
          <cell r="H958" t="e">
            <v>#N/A</v>
          </cell>
          <cell r="I958" t="str">
            <v/>
          </cell>
        </row>
        <row r="959">
          <cell r="A959" t="str">
            <v>DK1p100A</v>
          </cell>
          <cell r="C959" t="str">
            <v>Điện kế 1 pha 2 dây 220V-100A</v>
          </cell>
          <cell r="D959" t="str">
            <v>cái</v>
          </cell>
          <cell r="E959" t="str">
            <v>DK</v>
          </cell>
          <cell r="F959">
            <v>2000</v>
          </cell>
          <cell r="G959" t="str">
            <v>x</v>
          </cell>
          <cell r="H959" t="e">
            <v>#N/A</v>
          </cell>
          <cell r="I959" t="str">
            <v/>
          </cell>
        </row>
        <row r="960">
          <cell r="A960" t="str">
            <v>DK1p80A</v>
          </cell>
          <cell r="C960" t="str">
            <v>Điện kế 1 pha 2 dây 220V-80A</v>
          </cell>
          <cell r="D960" t="str">
            <v>cái</v>
          </cell>
          <cell r="E960" t="str">
            <v>DK</v>
          </cell>
          <cell r="F960">
            <v>2000</v>
          </cell>
          <cell r="G960" t="str">
            <v>x</v>
          </cell>
          <cell r="H960" t="str">
            <v>cái</v>
          </cell>
          <cell r="I960" t="str">
            <v/>
          </cell>
        </row>
        <row r="961">
          <cell r="A961" t="str">
            <v>DK1p5A</v>
          </cell>
          <cell r="C961" t="str">
            <v>Điện kế 1 pha 2 dây 220V-5A</v>
          </cell>
          <cell r="D961" t="str">
            <v>cái</v>
          </cell>
          <cell r="E961" t="str">
            <v>DK</v>
          </cell>
          <cell r="F961">
            <v>2000</v>
          </cell>
          <cell r="G961" t="str">
            <v>x</v>
          </cell>
          <cell r="H961" t="str">
            <v>cái</v>
          </cell>
          <cell r="I961" t="str">
            <v/>
          </cell>
        </row>
        <row r="962">
          <cell r="A962" t="str">
            <v>DK3p50(100)A</v>
          </cell>
          <cell r="C962" t="str">
            <v>Điện kế 3 pha 4 dây 220/380V-50(100)A</v>
          </cell>
          <cell r="D962" t="str">
            <v>cái</v>
          </cell>
          <cell r="E962" t="str">
            <v>DK</v>
          </cell>
          <cell r="F962">
            <v>2000</v>
          </cell>
          <cell r="G962" t="str">
            <v>x</v>
          </cell>
          <cell r="H962" t="str">
            <v>cái</v>
          </cell>
          <cell r="I962" t="str">
            <v/>
          </cell>
        </row>
        <row r="963">
          <cell r="A963" t="str">
            <v>DK3p5A</v>
          </cell>
          <cell r="B963" t="str">
            <v>05.5104</v>
          </cell>
          <cell r="C963" t="str">
            <v>Điện kế 3 pha 4 dây 220/380V-5A</v>
          </cell>
          <cell r="D963" t="str">
            <v>cái</v>
          </cell>
          <cell r="E963" t="str">
            <v>DK</v>
          </cell>
          <cell r="F963">
            <v>2000</v>
          </cell>
          <cell r="G963" t="str">
            <v>x</v>
          </cell>
          <cell r="H963" t="str">
            <v>cái</v>
          </cell>
          <cell r="I963" t="str">
            <v/>
          </cell>
        </row>
        <row r="964">
          <cell r="A964" t="str">
            <v>DK380-5A</v>
          </cell>
          <cell r="B964" t="str">
            <v>05.5104</v>
          </cell>
          <cell r="C964" t="str">
            <v>Điện kế 3 pha điện tử 220/380V-5A</v>
          </cell>
          <cell r="D964" t="str">
            <v>cái</v>
          </cell>
          <cell r="E964" t="str">
            <v>DK</v>
          </cell>
          <cell r="F964">
            <v>2000</v>
          </cell>
          <cell r="G964" t="str">
            <v>x</v>
          </cell>
          <cell r="H964" t="str">
            <v>cái</v>
          </cell>
          <cell r="I964" t="str">
            <v/>
          </cell>
        </row>
        <row r="965">
          <cell r="A965" t="str">
            <v>DK3DT</v>
          </cell>
          <cell r="C965" t="str">
            <v>Điện kế 3 pha điện tử 600V-5A</v>
          </cell>
          <cell r="D965" t="str">
            <v>cái</v>
          </cell>
          <cell r="E965" t="str">
            <v>DK</v>
          </cell>
          <cell r="F965">
            <v>2000</v>
          </cell>
          <cell r="G965" t="str">
            <v>x</v>
          </cell>
          <cell r="H965">
            <v>0</v>
          </cell>
          <cell r="I965" t="str">
            <v/>
          </cell>
        </row>
        <row r="966">
          <cell r="A966" t="str">
            <v>DK3P</v>
          </cell>
          <cell r="B966" t="str">
            <v>05.5104</v>
          </cell>
          <cell r="C966" t="str">
            <v>Điện năng kế 3 pha 380V-5A</v>
          </cell>
          <cell r="D966" t="str">
            <v>cái</v>
          </cell>
          <cell r="E966" t="str">
            <v>DK</v>
          </cell>
          <cell r="F966">
            <v>2000</v>
          </cell>
          <cell r="G966" t="str">
            <v>x</v>
          </cell>
          <cell r="H966">
            <v>0</v>
          </cell>
          <cell r="I966" t="str">
            <v/>
          </cell>
        </row>
        <row r="967">
          <cell r="A967" t="str">
            <v>BANG</v>
          </cell>
          <cell r="B967" t="str">
            <v>06.3191</v>
          </cell>
          <cell r="C967" t="str">
            <v>Bảng tên trạm, bảng báo nguy hiểm + đinh vít</v>
          </cell>
          <cell r="D967" t="str">
            <v>bộ</v>
          </cell>
          <cell r="E967" t="str">
            <v>BA</v>
          </cell>
          <cell r="F967">
            <v>50</v>
          </cell>
          <cell r="G967" t="str">
            <v>x</v>
          </cell>
          <cell r="H967" t="str">
            <v>bộ</v>
          </cell>
          <cell r="I967" t="str">
            <v/>
          </cell>
        </row>
        <row r="968">
          <cell r="A968" t="str">
            <v>GTD</v>
          </cell>
          <cell r="C968" t="str">
            <v>Giếng tiếp địa khoan đất</v>
          </cell>
          <cell r="D968" t="str">
            <v>Cái</v>
          </cell>
          <cell r="E968" t="str">
            <v>GT</v>
          </cell>
          <cell r="F968">
            <v>50</v>
          </cell>
          <cell r="G968" t="str">
            <v>x</v>
          </cell>
          <cell r="H968" t="str">
            <v>Cái</v>
          </cell>
          <cell r="I968" t="str">
            <v/>
          </cell>
        </row>
        <row r="969">
          <cell r="A969" t="str">
            <v>GTDĐ</v>
          </cell>
          <cell r="C969" t="str">
            <v>Giếng tiếp địa khoan đá</v>
          </cell>
          <cell r="D969" t="str">
            <v>Cái</v>
          </cell>
          <cell r="E969" t="str">
            <v>GT</v>
          </cell>
          <cell r="F969">
            <v>50</v>
          </cell>
          <cell r="G969" t="str">
            <v>x</v>
          </cell>
          <cell r="H969" t="str">
            <v>Cái</v>
          </cell>
          <cell r="I969" t="str">
            <v/>
          </cell>
        </row>
        <row r="970">
          <cell r="A970" t="str">
            <v>SXTg</v>
          </cell>
          <cell r="B970" t="str">
            <v>04.2301</v>
          </cell>
          <cell r="C970" t="str">
            <v>Sứ xuyên tường 24kV</v>
          </cell>
          <cell r="D970" t="str">
            <v>cái</v>
          </cell>
          <cell r="E970" t="str">
            <v>SX</v>
          </cell>
          <cell r="F970">
            <v>50</v>
          </cell>
          <cell r="G970" t="str">
            <v>x</v>
          </cell>
          <cell r="H970" t="e">
            <v>#N/A</v>
          </cell>
          <cell r="I970" t="str">
            <v/>
          </cell>
        </row>
        <row r="971">
          <cell r="A971" t="str">
            <v>GSXTg</v>
          </cell>
          <cell r="C971" t="str">
            <v>Giá lắp sứ xuyên tường</v>
          </cell>
          <cell r="D971" t="str">
            <v>bộ</v>
          </cell>
          <cell r="E971" t="str">
            <v>GS</v>
          </cell>
          <cell r="F971">
            <v>50</v>
          </cell>
          <cell r="G971" t="str">
            <v>x</v>
          </cell>
          <cell r="H971" t="e">
            <v>#N/A</v>
          </cell>
          <cell r="I971" t="str">
            <v/>
          </cell>
        </row>
        <row r="972">
          <cell r="A972" t="str">
            <v>GCAP</v>
          </cell>
          <cell r="C972" t="str">
            <v>Giá đỡ cáp ngầm (V63x6)</v>
          </cell>
          <cell r="D972" t="str">
            <v>bộ</v>
          </cell>
          <cell r="E972" t="str">
            <v>GC</v>
          </cell>
          <cell r="F972">
            <v>50</v>
          </cell>
          <cell r="G972" t="str">
            <v>x</v>
          </cell>
          <cell r="H972" t="str">
            <v>bộ</v>
          </cell>
          <cell r="I972" t="str">
            <v/>
          </cell>
        </row>
        <row r="973">
          <cell r="A973" t="str">
            <v>SDTC</v>
          </cell>
          <cell r="B973" t="str">
            <v>04.2201</v>
          </cell>
          <cell r="C973" t="str">
            <v>Sứ đỡ thanh cái 24kV</v>
          </cell>
          <cell r="D973" t="str">
            <v>bộ</v>
          </cell>
          <cell r="E973" t="str">
            <v>SD</v>
          </cell>
          <cell r="F973">
            <v>50</v>
          </cell>
          <cell r="G973" t="str">
            <v>x</v>
          </cell>
          <cell r="H973" t="e">
            <v>#N/A</v>
          </cell>
          <cell r="I973" t="str">
            <v/>
          </cell>
        </row>
        <row r="974">
          <cell r="A974" t="str">
            <v>TC450</v>
          </cell>
          <cell r="B974" t="str">
            <v>04.5102</v>
          </cell>
          <cell r="C974" t="str">
            <v>Thanh cái đồng 4x50</v>
          </cell>
          <cell r="D974" t="str">
            <v>m</v>
          </cell>
          <cell r="E974" t="str">
            <v>TC</v>
          </cell>
          <cell r="F974">
            <v>50</v>
          </cell>
          <cell r="G974" t="str">
            <v>x</v>
          </cell>
          <cell r="H974" t="e">
            <v>#N/A</v>
          </cell>
          <cell r="I974" t="str">
            <v/>
          </cell>
        </row>
        <row r="975">
          <cell r="A975" t="str">
            <v>TC430</v>
          </cell>
          <cell r="B975" t="str">
            <v>04.5102</v>
          </cell>
          <cell r="C975" t="str">
            <v>Thanh cái đồng 4x30</v>
          </cell>
          <cell r="D975" t="str">
            <v>m</v>
          </cell>
          <cell r="E975" t="str">
            <v>TC</v>
          </cell>
          <cell r="F975">
            <v>50</v>
          </cell>
          <cell r="G975" t="str">
            <v>x</v>
          </cell>
          <cell r="H975" t="e">
            <v>#N/A</v>
          </cell>
          <cell r="I975" t="str">
            <v/>
          </cell>
        </row>
        <row r="976">
          <cell r="A976" t="str">
            <v>TC420</v>
          </cell>
          <cell r="B976" t="str">
            <v>04.5101</v>
          </cell>
          <cell r="C976" t="str">
            <v>Thanh cái đồng 4x20</v>
          </cell>
          <cell r="D976" t="str">
            <v>m</v>
          </cell>
          <cell r="E976" t="str">
            <v>TC</v>
          </cell>
          <cell r="F976">
            <v>50</v>
          </cell>
          <cell r="G976" t="str">
            <v>x</v>
          </cell>
          <cell r="H976" t="e">
            <v>#N/A</v>
          </cell>
          <cell r="I976" t="str">
            <v/>
          </cell>
        </row>
        <row r="977">
          <cell r="A977" t="str">
            <v>GiacapTT-2m</v>
          </cell>
          <cell r="C977" t="str">
            <v>Giá đỡ cáp trung thế</v>
          </cell>
          <cell r="D977" t="str">
            <v>bộ</v>
          </cell>
          <cell r="E977" t="str">
            <v>Gi</v>
          </cell>
          <cell r="F977">
            <v>50</v>
          </cell>
          <cell r="G977" t="str">
            <v>x</v>
          </cell>
          <cell r="H977" t="str">
            <v>bộ</v>
          </cell>
          <cell r="I977" t="str">
            <v/>
          </cell>
        </row>
        <row r="978">
          <cell r="A978" t="str">
            <v>GiacapTT-6m</v>
          </cell>
          <cell r="C978" t="str">
            <v>Giá đỡ cáp trung thế</v>
          </cell>
          <cell r="D978" t="str">
            <v>bộ</v>
          </cell>
          <cell r="E978" t="str">
            <v>Gi</v>
          </cell>
          <cell r="F978">
            <v>50</v>
          </cell>
          <cell r="G978" t="str">
            <v>x</v>
          </cell>
          <cell r="H978" t="e">
            <v>#N/A</v>
          </cell>
          <cell r="I978" t="str">
            <v/>
          </cell>
        </row>
        <row r="979">
          <cell r="A979" t="str">
            <v>GiacapTT-8m</v>
          </cell>
          <cell r="C979" t="str">
            <v>Giá đỡ cáp trung thế</v>
          </cell>
          <cell r="D979" t="str">
            <v>bộ</v>
          </cell>
          <cell r="E979" t="str">
            <v>Gi</v>
          </cell>
          <cell r="F979">
            <v>50</v>
          </cell>
          <cell r="G979" t="str">
            <v>x</v>
          </cell>
          <cell r="H979" t="e">
            <v>#N/A</v>
          </cell>
          <cell r="I979" t="str">
            <v/>
          </cell>
        </row>
        <row r="980">
          <cell r="A980" t="str">
            <v>GiacapTT-15m</v>
          </cell>
          <cell r="C980" t="str">
            <v>Giá đỡ cáp trung thế</v>
          </cell>
          <cell r="D980" t="str">
            <v>bộ</v>
          </cell>
          <cell r="E980" t="str">
            <v>Gi</v>
          </cell>
          <cell r="F980">
            <v>50</v>
          </cell>
          <cell r="G980" t="str">
            <v>x</v>
          </cell>
          <cell r="H980" t="e">
            <v>#N/A</v>
          </cell>
          <cell r="I980" t="str">
            <v/>
          </cell>
        </row>
        <row r="981">
          <cell r="A981" t="str">
            <v>GiacapTHT-10m</v>
          </cell>
          <cell r="C981" t="str">
            <v>Giá đỡ cáp trung hạ thế</v>
          </cell>
          <cell r="D981" t="str">
            <v>bộ</v>
          </cell>
          <cell r="E981" t="str">
            <v>Gi</v>
          </cell>
          <cell r="F981">
            <v>50</v>
          </cell>
          <cell r="G981" t="str">
            <v>x</v>
          </cell>
          <cell r="H981" t="str">
            <v>bộ</v>
          </cell>
          <cell r="I981" t="str">
            <v/>
          </cell>
        </row>
        <row r="982">
          <cell r="A982" t="str">
            <v>GiacapHT-1m</v>
          </cell>
          <cell r="C982" t="str">
            <v>Giá đỡ cáp hạ thế</v>
          </cell>
          <cell r="D982" t="str">
            <v>bộ</v>
          </cell>
          <cell r="E982" t="str">
            <v>Gi</v>
          </cell>
          <cell r="F982">
            <v>50</v>
          </cell>
          <cell r="G982" t="str">
            <v>x</v>
          </cell>
          <cell r="H982" t="e">
            <v>#N/A</v>
          </cell>
          <cell r="I982" t="str">
            <v/>
          </cell>
        </row>
        <row r="983">
          <cell r="A983" t="str">
            <v>GiacapHT-2m</v>
          </cell>
          <cell r="C983" t="str">
            <v>Giá đỡ cáp hạ thế</v>
          </cell>
          <cell r="D983" t="str">
            <v>bộ</v>
          </cell>
          <cell r="E983" t="str">
            <v>Gi</v>
          </cell>
          <cell r="F983">
            <v>50</v>
          </cell>
          <cell r="G983" t="str">
            <v>x</v>
          </cell>
          <cell r="H983" t="e">
            <v>#N/A</v>
          </cell>
          <cell r="I983" t="str">
            <v/>
          </cell>
        </row>
        <row r="984">
          <cell r="A984" t="str">
            <v>GiacapHT-3m</v>
          </cell>
          <cell r="C984" t="str">
            <v>Giá đỡ cáp hạ thế</v>
          </cell>
          <cell r="D984" t="str">
            <v>bộ</v>
          </cell>
          <cell r="E984" t="str">
            <v>Gi</v>
          </cell>
          <cell r="F984">
            <v>50</v>
          </cell>
          <cell r="G984" t="str">
            <v>x</v>
          </cell>
          <cell r="H984" t="str">
            <v>bộ</v>
          </cell>
          <cell r="I984" t="str">
            <v/>
          </cell>
        </row>
        <row r="985">
          <cell r="A985" t="str">
            <v>GiacapHT-4m</v>
          </cell>
          <cell r="C985" t="str">
            <v>Giá đỡ cáp hạ thế</v>
          </cell>
          <cell r="D985" t="str">
            <v>bộ</v>
          </cell>
          <cell r="E985" t="str">
            <v>Gi</v>
          </cell>
          <cell r="F985">
            <v>50</v>
          </cell>
          <cell r="G985" t="str">
            <v>x</v>
          </cell>
          <cell r="H985" t="e">
            <v>#N/A</v>
          </cell>
          <cell r="I985" t="str">
            <v/>
          </cell>
        </row>
        <row r="986">
          <cell r="A986" t="str">
            <v>GiacapHT</v>
          </cell>
          <cell r="C986" t="str">
            <v>Giá đỡ cáp hạ thế</v>
          </cell>
          <cell r="D986" t="str">
            <v>trọn bộ</v>
          </cell>
          <cell r="E986" t="str">
            <v>Gi</v>
          </cell>
          <cell r="F986">
            <v>50</v>
          </cell>
          <cell r="G986" t="str">
            <v>x</v>
          </cell>
          <cell r="H986" t="e">
            <v>#N/A</v>
          </cell>
          <cell r="I986" t="str">
            <v/>
          </cell>
        </row>
        <row r="987">
          <cell r="A987" t="str">
            <v>GiacapHT-30m</v>
          </cell>
          <cell r="C987" t="str">
            <v>Giá đỡ cáp hạ thế</v>
          </cell>
          <cell r="D987" t="str">
            <v>bộ</v>
          </cell>
          <cell r="E987" t="str">
            <v>Gi</v>
          </cell>
          <cell r="F987">
            <v>50</v>
          </cell>
          <cell r="G987" t="str">
            <v>x</v>
          </cell>
          <cell r="H987" t="e">
            <v>#N/A</v>
          </cell>
          <cell r="I987" t="str">
            <v/>
          </cell>
        </row>
        <row r="988">
          <cell r="A988" t="str">
            <v>GTMBA15</v>
          </cell>
          <cell r="B988" t="str">
            <v>05.6100</v>
          </cell>
          <cell r="C988" t="str">
            <v>Giá chùm treo máy biến áp 3x15</v>
          </cell>
          <cell r="D988" t="str">
            <v>bô</v>
          </cell>
          <cell r="E988" t="str">
            <v>GT</v>
          </cell>
          <cell r="F988">
            <v>50</v>
          </cell>
          <cell r="G988" t="str">
            <v>x</v>
          </cell>
          <cell r="H988" t="str">
            <v>bô</v>
          </cell>
          <cell r="I988" t="str">
            <v/>
          </cell>
        </row>
        <row r="989">
          <cell r="A989" t="str">
            <v>GTMBA25</v>
          </cell>
          <cell r="B989" t="str">
            <v>05.6100</v>
          </cell>
          <cell r="C989" t="str">
            <v>Giá chùm treo máy biến áp 3x25</v>
          </cell>
          <cell r="D989" t="str">
            <v>cái</v>
          </cell>
          <cell r="E989" t="str">
            <v>GT</v>
          </cell>
          <cell r="F989">
            <v>50</v>
          </cell>
          <cell r="G989" t="str">
            <v>x</v>
          </cell>
          <cell r="H989" t="str">
            <v>cái</v>
          </cell>
          <cell r="I989" t="str">
            <v/>
          </cell>
        </row>
        <row r="990">
          <cell r="A990" t="str">
            <v>GTMBA37,5</v>
          </cell>
          <cell r="B990" t="str">
            <v>05.6100</v>
          </cell>
          <cell r="C990" t="str">
            <v>Giá chùm treo máy biến áp 3x37,5</v>
          </cell>
          <cell r="D990" t="str">
            <v>cái</v>
          </cell>
          <cell r="E990" t="str">
            <v>GT</v>
          </cell>
          <cell r="F990">
            <v>50</v>
          </cell>
          <cell r="G990" t="str">
            <v>x</v>
          </cell>
          <cell r="H990" t="str">
            <v>cái</v>
          </cell>
          <cell r="I990" t="str">
            <v/>
          </cell>
        </row>
        <row r="991">
          <cell r="A991" t="str">
            <v>GTMBA</v>
          </cell>
          <cell r="B991" t="str">
            <v>05.6100</v>
          </cell>
          <cell r="C991" t="str">
            <v>Giá chùm treo máy biến áp 3x50</v>
          </cell>
          <cell r="D991" t="str">
            <v>cái</v>
          </cell>
          <cell r="E991" t="str">
            <v>GT</v>
          </cell>
          <cell r="F991">
            <v>50</v>
          </cell>
          <cell r="G991" t="str">
            <v>x</v>
          </cell>
          <cell r="H991" t="str">
            <v>cái</v>
          </cell>
          <cell r="I991" t="str">
            <v/>
          </cell>
        </row>
        <row r="992">
          <cell r="A992" t="str">
            <v>COSe16</v>
          </cell>
          <cell r="B992" t="str">
            <v>03.4001</v>
          </cell>
          <cell r="C992" t="str">
            <v>Đầu cosse ép Cu-Al 16mm2</v>
          </cell>
          <cell r="D992" t="str">
            <v>cái</v>
          </cell>
          <cell r="E992" t="str">
            <v>CO</v>
          </cell>
          <cell r="F992">
            <v>50</v>
          </cell>
          <cell r="G992" t="str">
            <v>x</v>
          </cell>
          <cell r="H992">
            <v>0</v>
          </cell>
          <cell r="I992" t="str">
            <v/>
          </cell>
        </row>
        <row r="993">
          <cell r="A993" t="str">
            <v>COSe25</v>
          </cell>
          <cell r="B993" t="str">
            <v>03.4001</v>
          </cell>
          <cell r="C993" t="str">
            <v>Đầu cosse ép Cu-Al 25mm2</v>
          </cell>
          <cell r="D993" t="str">
            <v>cái</v>
          </cell>
          <cell r="E993" t="str">
            <v>CO</v>
          </cell>
          <cell r="F993">
            <v>50</v>
          </cell>
          <cell r="G993" t="str">
            <v>x</v>
          </cell>
          <cell r="H993" t="e">
            <v>#N/A</v>
          </cell>
          <cell r="I993" t="str">
            <v/>
          </cell>
        </row>
        <row r="994">
          <cell r="A994" t="str">
            <v>COSe50</v>
          </cell>
          <cell r="B994" t="str">
            <v>03.4002</v>
          </cell>
          <cell r="C994" t="str">
            <v>Đầu cosse ép Cu-Al 50mm2</v>
          </cell>
          <cell r="D994" t="str">
            <v>cái</v>
          </cell>
          <cell r="E994" t="str">
            <v>CO</v>
          </cell>
          <cell r="F994">
            <v>50</v>
          </cell>
          <cell r="G994" t="str">
            <v>x</v>
          </cell>
          <cell r="H994">
            <v>0</v>
          </cell>
          <cell r="I994" t="str">
            <v/>
          </cell>
        </row>
        <row r="995">
          <cell r="A995" t="str">
            <v>COSe70</v>
          </cell>
          <cell r="B995" t="str">
            <v>03.4003</v>
          </cell>
          <cell r="C995" t="str">
            <v>Đầu cosse ép Cu-Al 70mm2</v>
          </cell>
          <cell r="D995" t="str">
            <v>cái</v>
          </cell>
          <cell r="E995" t="str">
            <v>CO</v>
          </cell>
          <cell r="F995">
            <v>50</v>
          </cell>
          <cell r="G995" t="str">
            <v>x</v>
          </cell>
          <cell r="H995">
            <v>0</v>
          </cell>
          <cell r="I995" t="str">
            <v/>
          </cell>
        </row>
        <row r="996">
          <cell r="A996" t="str">
            <v>COSe95</v>
          </cell>
          <cell r="B996" t="str">
            <v>03.4004</v>
          </cell>
          <cell r="C996" t="str">
            <v>Đầu cosse ép Cu-Al 95mm2</v>
          </cell>
          <cell r="D996" t="str">
            <v>cái</v>
          </cell>
          <cell r="E996" t="str">
            <v>CO</v>
          </cell>
          <cell r="F996">
            <v>50</v>
          </cell>
          <cell r="G996" t="str">
            <v>x</v>
          </cell>
          <cell r="H996">
            <v>0</v>
          </cell>
          <cell r="I996" t="str">
            <v/>
          </cell>
        </row>
        <row r="997">
          <cell r="A997" t="str">
            <v>COSe120</v>
          </cell>
          <cell r="B997" t="str">
            <v>03.4005</v>
          </cell>
          <cell r="C997" t="str">
            <v>Đầu cosse ép Cu-Al 120mm2</v>
          </cell>
          <cell r="D997" t="str">
            <v>cái</v>
          </cell>
          <cell r="E997" t="str">
            <v>CO</v>
          </cell>
          <cell r="F997">
            <v>50</v>
          </cell>
          <cell r="G997" t="str">
            <v>x</v>
          </cell>
          <cell r="H997">
            <v>0</v>
          </cell>
          <cell r="I997" t="str">
            <v/>
          </cell>
        </row>
        <row r="998">
          <cell r="A998" t="str">
            <v>COSe150</v>
          </cell>
          <cell r="B998" t="str">
            <v>03.4006</v>
          </cell>
          <cell r="C998" t="str">
            <v>Đầu cosse ép Cu-Al 150mm2</v>
          </cell>
          <cell r="D998" t="str">
            <v>cái</v>
          </cell>
          <cell r="E998" t="str">
            <v>CO</v>
          </cell>
          <cell r="F998">
            <v>50</v>
          </cell>
          <cell r="G998" t="str">
            <v>x</v>
          </cell>
          <cell r="H998">
            <v>0</v>
          </cell>
          <cell r="I998" t="str">
            <v/>
          </cell>
        </row>
        <row r="999">
          <cell r="A999" t="str">
            <v>COSe185</v>
          </cell>
          <cell r="B999" t="str">
            <v>03.4007</v>
          </cell>
          <cell r="C999" t="str">
            <v>Đầu cosse ép Cu-Al 185mm2</v>
          </cell>
          <cell r="D999" t="str">
            <v>cái</v>
          </cell>
          <cell r="E999" t="str">
            <v>CO</v>
          </cell>
          <cell r="F999">
            <v>50</v>
          </cell>
          <cell r="G999" t="str">
            <v>x</v>
          </cell>
          <cell r="H999">
            <v>0</v>
          </cell>
          <cell r="I999" t="str">
            <v/>
          </cell>
        </row>
        <row r="1000">
          <cell r="A1000" t="str">
            <v>COSe200</v>
          </cell>
          <cell r="B1000" t="str">
            <v>03.4008</v>
          </cell>
          <cell r="C1000" t="str">
            <v>Đầu cosse ép Cu-Al 200mm2</v>
          </cell>
          <cell r="D1000" t="str">
            <v>cái</v>
          </cell>
          <cell r="E1000" t="str">
            <v>CO</v>
          </cell>
          <cell r="F1000">
            <v>50</v>
          </cell>
          <cell r="G1000" t="str">
            <v>x</v>
          </cell>
          <cell r="H1000" t="e">
            <v>#N/A</v>
          </cell>
          <cell r="I1000" t="str">
            <v/>
          </cell>
        </row>
        <row r="1001">
          <cell r="A1001" t="str">
            <v>COSe240</v>
          </cell>
          <cell r="B1001" t="str">
            <v>03.4008</v>
          </cell>
          <cell r="C1001" t="str">
            <v>Đầu cosse ép Cu-Al 240mm2</v>
          </cell>
          <cell r="D1001" t="str">
            <v>cái</v>
          </cell>
          <cell r="E1001" t="str">
            <v>CO</v>
          </cell>
          <cell r="F1001">
            <v>50</v>
          </cell>
          <cell r="G1001" t="str">
            <v>x</v>
          </cell>
          <cell r="H1001">
            <v>0</v>
          </cell>
          <cell r="I1001" t="str">
            <v/>
          </cell>
        </row>
        <row r="1002">
          <cell r="A1002" t="str">
            <v>COSe250</v>
          </cell>
          <cell r="B1002" t="str">
            <v>03.4008</v>
          </cell>
          <cell r="C1002" t="str">
            <v>Đầu cosse ép Cu-Al 250mm2</v>
          </cell>
          <cell r="D1002" t="str">
            <v>cái</v>
          </cell>
          <cell r="E1002" t="str">
            <v>CO</v>
          </cell>
          <cell r="F1002">
            <v>50</v>
          </cell>
          <cell r="G1002" t="str">
            <v>x</v>
          </cell>
          <cell r="H1002" t="e">
            <v>#N/A</v>
          </cell>
          <cell r="I1002" t="str">
            <v/>
          </cell>
        </row>
        <row r="1003">
          <cell r="A1003" t="str">
            <v>COSe300</v>
          </cell>
          <cell r="B1003" t="str">
            <v>03.4008</v>
          </cell>
          <cell r="C1003" t="str">
            <v>Đầu cosse ép Cu-Al 300mm2</v>
          </cell>
          <cell r="D1003" t="str">
            <v>cái</v>
          </cell>
          <cell r="E1003" t="str">
            <v>CO</v>
          </cell>
          <cell r="F1003">
            <v>50</v>
          </cell>
          <cell r="G1003" t="str">
            <v>x</v>
          </cell>
          <cell r="H1003" t="e">
            <v>#N/A</v>
          </cell>
          <cell r="I1003" t="str">
            <v/>
          </cell>
        </row>
        <row r="1004">
          <cell r="A1004" t="str">
            <v>COSe400</v>
          </cell>
          <cell r="B1004" t="str">
            <v>03.4008</v>
          </cell>
          <cell r="C1004" t="str">
            <v>Đầu cosse ép Cu-Al 400mm2</v>
          </cell>
          <cell r="D1004" t="str">
            <v>cái</v>
          </cell>
          <cell r="E1004" t="str">
            <v>CO</v>
          </cell>
          <cell r="F1004">
            <v>50</v>
          </cell>
          <cell r="G1004" t="str">
            <v>x</v>
          </cell>
          <cell r="H1004" t="e">
            <v>#N/A</v>
          </cell>
          <cell r="I1004" t="str">
            <v/>
          </cell>
        </row>
        <row r="1005">
          <cell r="A1005" t="str">
            <v>COS2,5</v>
          </cell>
          <cell r="B1005" t="str">
            <v>03.4001</v>
          </cell>
          <cell r="C1005" t="str">
            <v>Đầu cosse ép Cu 2,5mm2 + bao PVC</v>
          </cell>
          <cell r="D1005" t="str">
            <v>cái</v>
          </cell>
          <cell r="E1005" t="str">
            <v>CO</v>
          </cell>
          <cell r="F1005">
            <v>50</v>
          </cell>
          <cell r="G1005" t="str">
            <v>x</v>
          </cell>
          <cell r="H1005">
            <v>0</v>
          </cell>
          <cell r="I1005" t="str">
            <v/>
          </cell>
        </row>
        <row r="1006">
          <cell r="A1006" t="str">
            <v>COS5</v>
          </cell>
          <cell r="B1006" t="str">
            <v>03.4001</v>
          </cell>
          <cell r="C1006" t="str">
            <v>Đầu cosse ép Cu 5mm2</v>
          </cell>
          <cell r="D1006" t="str">
            <v>cái</v>
          </cell>
          <cell r="E1006" t="str">
            <v>CO</v>
          </cell>
          <cell r="F1006">
            <v>50</v>
          </cell>
          <cell r="G1006" t="str">
            <v>x</v>
          </cell>
          <cell r="H1006" t="e">
            <v>#N/A</v>
          </cell>
          <cell r="I1006" t="str">
            <v/>
          </cell>
        </row>
        <row r="1007">
          <cell r="A1007" t="str">
            <v>COS11</v>
          </cell>
          <cell r="B1007" t="str">
            <v>03.4001</v>
          </cell>
          <cell r="C1007" t="str">
            <v>Đầu cosse ép Cu 11mm2</v>
          </cell>
          <cell r="D1007" t="str">
            <v>cái</v>
          </cell>
          <cell r="E1007" t="str">
            <v>CO</v>
          </cell>
          <cell r="F1007">
            <v>50</v>
          </cell>
          <cell r="G1007" t="str">
            <v>x</v>
          </cell>
          <cell r="H1007" t="e">
            <v>#N/A</v>
          </cell>
          <cell r="I1007" t="str">
            <v/>
          </cell>
        </row>
        <row r="1008">
          <cell r="A1008" t="str">
            <v>COS16</v>
          </cell>
          <cell r="B1008" t="str">
            <v>03.4001</v>
          </cell>
          <cell r="C1008" t="str">
            <v>Đầu cosse ép Cu 16mm2</v>
          </cell>
          <cell r="D1008" t="str">
            <v>cái</v>
          </cell>
          <cell r="E1008" t="str">
            <v>CO</v>
          </cell>
          <cell r="F1008">
            <v>50</v>
          </cell>
          <cell r="G1008" t="str">
            <v>x</v>
          </cell>
          <cell r="H1008" t="e">
            <v>#N/A</v>
          </cell>
          <cell r="I1008" t="str">
            <v/>
          </cell>
        </row>
        <row r="1009">
          <cell r="A1009" t="str">
            <v>COS22</v>
          </cell>
          <cell r="B1009" t="str">
            <v>03.4001</v>
          </cell>
          <cell r="C1009" t="str">
            <v>Đầu cosse ép Cu 22mm2</v>
          </cell>
          <cell r="D1009" t="str">
            <v>cái</v>
          </cell>
          <cell r="E1009" t="str">
            <v>CO</v>
          </cell>
          <cell r="F1009">
            <v>50</v>
          </cell>
          <cell r="G1009" t="str">
            <v>x</v>
          </cell>
          <cell r="H1009" t="e">
            <v>#N/A</v>
          </cell>
          <cell r="I1009" t="str">
            <v/>
          </cell>
        </row>
        <row r="1010">
          <cell r="A1010" t="str">
            <v>COS25</v>
          </cell>
          <cell r="B1010" t="str">
            <v>03.4001</v>
          </cell>
          <cell r="C1010" t="str">
            <v>Đầu cosse ép Cu 25mm2</v>
          </cell>
          <cell r="D1010" t="str">
            <v>cái</v>
          </cell>
          <cell r="E1010" t="str">
            <v>CO</v>
          </cell>
          <cell r="F1010">
            <v>50</v>
          </cell>
          <cell r="G1010" t="str">
            <v>x</v>
          </cell>
          <cell r="H1010">
            <v>2</v>
          </cell>
          <cell r="I1010" t="str">
            <v/>
          </cell>
        </row>
        <row r="1011">
          <cell r="A1011" t="str">
            <v>COS35</v>
          </cell>
          <cell r="B1011" t="str">
            <v>03.4002</v>
          </cell>
          <cell r="C1011" t="str">
            <v>Đầu cosse ép Cu 35mm2</v>
          </cell>
          <cell r="D1011" t="str">
            <v>cái</v>
          </cell>
          <cell r="E1011" t="str">
            <v>CO</v>
          </cell>
          <cell r="F1011">
            <v>50</v>
          </cell>
          <cell r="G1011" t="str">
            <v>x</v>
          </cell>
          <cell r="H1011" t="str">
            <v>cái</v>
          </cell>
          <cell r="I1011" t="str">
            <v/>
          </cell>
        </row>
        <row r="1012">
          <cell r="A1012" t="str">
            <v>COS38</v>
          </cell>
          <cell r="B1012" t="str">
            <v>03.4002</v>
          </cell>
          <cell r="C1012" t="str">
            <v>Đầu cosse ép Cu 38mm2</v>
          </cell>
          <cell r="D1012" t="str">
            <v>cái</v>
          </cell>
          <cell r="E1012" t="str">
            <v>CO</v>
          </cell>
          <cell r="F1012">
            <v>50</v>
          </cell>
          <cell r="G1012" t="str">
            <v>x</v>
          </cell>
          <cell r="H1012" t="e">
            <v>#N/A</v>
          </cell>
          <cell r="I1012" t="str">
            <v/>
          </cell>
        </row>
        <row r="1013">
          <cell r="A1013" t="str">
            <v>COS50</v>
          </cell>
          <cell r="B1013" t="str">
            <v>03.4002</v>
          </cell>
          <cell r="C1013" t="str">
            <v>Đầu cosse ép Cu 50mm2</v>
          </cell>
          <cell r="D1013" t="str">
            <v>cái</v>
          </cell>
          <cell r="E1013" t="str">
            <v>CO</v>
          </cell>
          <cell r="F1013">
            <v>50</v>
          </cell>
          <cell r="G1013" t="str">
            <v>x</v>
          </cell>
          <cell r="H1013" t="str">
            <v>cái</v>
          </cell>
          <cell r="I1013" t="str">
            <v/>
          </cell>
        </row>
        <row r="1014">
          <cell r="A1014" t="str">
            <v>COS70</v>
          </cell>
          <cell r="B1014" t="str">
            <v>03.4003</v>
          </cell>
          <cell r="C1014" t="str">
            <v>Đầu cosse ép Cu 70mm2</v>
          </cell>
          <cell r="D1014" t="str">
            <v>cái</v>
          </cell>
          <cell r="E1014" t="str">
            <v>CO</v>
          </cell>
          <cell r="F1014">
            <v>50</v>
          </cell>
          <cell r="G1014" t="str">
            <v>x</v>
          </cell>
          <cell r="H1014">
            <v>0</v>
          </cell>
          <cell r="I1014" t="str">
            <v/>
          </cell>
        </row>
        <row r="1015">
          <cell r="A1015" t="str">
            <v>COS95</v>
          </cell>
          <cell r="B1015" t="str">
            <v>03.4004</v>
          </cell>
          <cell r="C1015" t="str">
            <v>Đầu cosse ép Cu 95mm2</v>
          </cell>
          <cell r="D1015" t="str">
            <v>cái</v>
          </cell>
          <cell r="E1015" t="str">
            <v>CO</v>
          </cell>
          <cell r="F1015">
            <v>50</v>
          </cell>
          <cell r="G1015" t="str">
            <v>x</v>
          </cell>
          <cell r="H1015">
            <v>0</v>
          </cell>
          <cell r="I1015" t="str">
            <v/>
          </cell>
        </row>
        <row r="1016">
          <cell r="A1016" t="str">
            <v>COS120</v>
          </cell>
          <cell r="B1016" t="str">
            <v>03.4005</v>
          </cell>
          <cell r="C1016" t="str">
            <v>Đầu cosse ép Cu 120mm2</v>
          </cell>
          <cell r="D1016" t="str">
            <v>cái</v>
          </cell>
          <cell r="E1016" t="str">
            <v>CO</v>
          </cell>
          <cell r="F1016">
            <v>50</v>
          </cell>
          <cell r="G1016" t="str">
            <v>x</v>
          </cell>
          <cell r="H1016">
            <v>0</v>
          </cell>
          <cell r="I1016" t="str">
            <v/>
          </cell>
        </row>
        <row r="1017">
          <cell r="A1017" t="str">
            <v>COS150</v>
          </cell>
          <cell r="B1017" t="str">
            <v>03.4006</v>
          </cell>
          <cell r="C1017" t="str">
            <v>Đầu cosse ép Cu 150mm2</v>
          </cell>
          <cell r="D1017" t="str">
            <v>cái</v>
          </cell>
          <cell r="E1017" t="str">
            <v>CO</v>
          </cell>
          <cell r="F1017">
            <v>50</v>
          </cell>
          <cell r="G1017" t="str">
            <v>x</v>
          </cell>
          <cell r="H1017">
            <v>0</v>
          </cell>
          <cell r="I1017">
            <v>1734000</v>
          </cell>
        </row>
        <row r="1018">
          <cell r="A1018" t="str">
            <v>COS185</v>
          </cell>
          <cell r="B1018" t="str">
            <v>03.4007</v>
          </cell>
          <cell r="C1018" t="str">
            <v>Đầu cosse ép Cu 185mm2</v>
          </cell>
          <cell r="D1018" t="str">
            <v>cái</v>
          </cell>
          <cell r="E1018" t="str">
            <v>CO</v>
          </cell>
          <cell r="F1018">
            <v>50</v>
          </cell>
          <cell r="G1018" t="str">
            <v>x</v>
          </cell>
          <cell r="H1018" t="str">
            <v>cái</v>
          </cell>
          <cell r="I1018" t="str">
            <v/>
          </cell>
        </row>
        <row r="1019">
          <cell r="A1019" t="str">
            <v>COS200</v>
          </cell>
          <cell r="B1019" t="str">
            <v>03.4008</v>
          </cell>
          <cell r="C1019" t="str">
            <v>Đầu cosse ép Cu 200mm2</v>
          </cell>
          <cell r="D1019" t="str">
            <v>cái</v>
          </cell>
          <cell r="E1019" t="str">
            <v>CO</v>
          </cell>
          <cell r="F1019">
            <v>50</v>
          </cell>
          <cell r="G1019" t="str">
            <v>x</v>
          </cell>
          <cell r="H1019" t="str">
            <v>cái</v>
          </cell>
          <cell r="I1019" t="str">
            <v/>
          </cell>
        </row>
        <row r="1020">
          <cell r="A1020" t="str">
            <v>COS240</v>
          </cell>
          <cell r="B1020" t="str">
            <v>03.4008</v>
          </cell>
          <cell r="C1020" t="str">
            <v>Đầu cosse ép Cu 240mm2</v>
          </cell>
          <cell r="D1020" t="str">
            <v>cái</v>
          </cell>
          <cell r="E1020" t="str">
            <v>CO</v>
          </cell>
          <cell r="F1020">
            <v>50</v>
          </cell>
          <cell r="G1020" t="str">
            <v>x</v>
          </cell>
          <cell r="H1020" t="e">
            <v>#N/A</v>
          </cell>
          <cell r="I1020" t="str">
            <v/>
          </cell>
        </row>
        <row r="1021">
          <cell r="A1021" t="str">
            <v>COS250</v>
          </cell>
          <cell r="B1021" t="str">
            <v>03.4009</v>
          </cell>
          <cell r="C1021" t="str">
            <v>Đầu cosse ép Cu 250mm2</v>
          </cell>
          <cell r="D1021" t="str">
            <v>cái</v>
          </cell>
          <cell r="E1021" t="str">
            <v>CO</v>
          </cell>
          <cell r="F1021">
            <v>50</v>
          </cell>
          <cell r="G1021" t="str">
            <v>x</v>
          </cell>
          <cell r="H1021" t="str">
            <v>cái</v>
          </cell>
          <cell r="I1021" t="str">
            <v/>
          </cell>
        </row>
        <row r="1022">
          <cell r="A1022" t="str">
            <v>COS300</v>
          </cell>
          <cell r="B1022" t="str">
            <v>03.4009</v>
          </cell>
          <cell r="C1022" t="str">
            <v>Đầu cosse ép Cu 300mm2</v>
          </cell>
          <cell r="D1022" t="str">
            <v>cái</v>
          </cell>
          <cell r="E1022" t="str">
            <v>CO</v>
          </cell>
          <cell r="F1022">
            <v>50</v>
          </cell>
          <cell r="G1022" t="str">
            <v>x</v>
          </cell>
          <cell r="H1022" t="str">
            <v>cái</v>
          </cell>
          <cell r="I1022" t="str">
            <v/>
          </cell>
        </row>
        <row r="1023">
          <cell r="A1023" t="str">
            <v>CHCOS11</v>
          </cell>
          <cell r="C1023" t="str">
            <v>Chụp đầu cosse  11mm2</v>
          </cell>
          <cell r="D1023" t="str">
            <v>cái</v>
          </cell>
          <cell r="E1023" t="str">
            <v>CH</v>
          </cell>
          <cell r="F1023">
            <v>50</v>
          </cell>
          <cell r="G1023" t="str">
            <v>x</v>
          </cell>
          <cell r="H1023" t="e">
            <v>#N/A</v>
          </cell>
          <cell r="I1023" t="str">
            <v/>
          </cell>
        </row>
        <row r="1024">
          <cell r="A1024" t="str">
            <v>CHCOS16</v>
          </cell>
          <cell r="C1024" t="str">
            <v>Chụp đầu cosse  16mm2</v>
          </cell>
          <cell r="D1024" t="str">
            <v>cái</v>
          </cell>
          <cell r="E1024" t="str">
            <v>CH</v>
          </cell>
          <cell r="F1024">
            <v>50</v>
          </cell>
          <cell r="G1024" t="str">
            <v>x</v>
          </cell>
          <cell r="H1024" t="e">
            <v>#N/A</v>
          </cell>
          <cell r="I1024" t="str">
            <v/>
          </cell>
        </row>
        <row r="1025">
          <cell r="A1025" t="str">
            <v>CHCOS25</v>
          </cell>
          <cell r="C1025" t="str">
            <v>Chụp đầu cosse  25mm2</v>
          </cell>
          <cell r="D1025" t="str">
            <v>cái</v>
          </cell>
          <cell r="E1025" t="str">
            <v>CH</v>
          </cell>
          <cell r="F1025">
            <v>50</v>
          </cell>
          <cell r="G1025" t="str">
            <v>x</v>
          </cell>
          <cell r="H1025" t="str">
            <v>cái</v>
          </cell>
          <cell r="I1025" t="str">
            <v/>
          </cell>
        </row>
        <row r="1026">
          <cell r="A1026" t="str">
            <v>CHCOS35</v>
          </cell>
          <cell r="C1026" t="str">
            <v>Chụp đầu cosse  35mm2</v>
          </cell>
          <cell r="D1026" t="str">
            <v>cái</v>
          </cell>
          <cell r="E1026" t="str">
            <v>CH</v>
          </cell>
          <cell r="F1026">
            <v>50</v>
          </cell>
          <cell r="G1026" t="str">
            <v>x</v>
          </cell>
          <cell r="H1026" t="str">
            <v>cái</v>
          </cell>
          <cell r="I1026" t="str">
            <v/>
          </cell>
        </row>
        <row r="1027">
          <cell r="A1027" t="str">
            <v>CHCOS50</v>
          </cell>
          <cell r="C1027" t="str">
            <v>Chụp đầu cosse  50mm2</v>
          </cell>
          <cell r="D1027" t="str">
            <v>cái</v>
          </cell>
          <cell r="E1027" t="str">
            <v>CH</v>
          </cell>
          <cell r="F1027">
            <v>50</v>
          </cell>
          <cell r="G1027" t="str">
            <v>x</v>
          </cell>
          <cell r="H1027" t="str">
            <v>cái</v>
          </cell>
          <cell r="I1027" t="str">
            <v/>
          </cell>
        </row>
        <row r="1028">
          <cell r="A1028" t="str">
            <v>CHCOS70</v>
          </cell>
          <cell r="C1028" t="str">
            <v>Chụp đầu cosse  70mm2</v>
          </cell>
          <cell r="D1028" t="str">
            <v>cái</v>
          </cell>
          <cell r="E1028" t="str">
            <v>CH</v>
          </cell>
          <cell r="F1028">
            <v>50</v>
          </cell>
          <cell r="G1028" t="str">
            <v>x</v>
          </cell>
          <cell r="H1028" t="str">
            <v>cái</v>
          </cell>
          <cell r="I1028" t="str">
            <v/>
          </cell>
        </row>
        <row r="1029">
          <cell r="A1029" t="str">
            <v>CHCOS95</v>
          </cell>
          <cell r="C1029" t="str">
            <v>Chụp đầu cosse  95mm2</v>
          </cell>
          <cell r="D1029" t="str">
            <v>cái</v>
          </cell>
          <cell r="E1029" t="str">
            <v>CH</v>
          </cell>
          <cell r="F1029">
            <v>50</v>
          </cell>
          <cell r="G1029" t="str">
            <v>x</v>
          </cell>
          <cell r="H1029" t="str">
            <v>cái</v>
          </cell>
          <cell r="I1029" t="str">
            <v/>
          </cell>
        </row>
        <row r="1030">
          <cell r="A1030" t="str">
            <v>CHCOS120</v>
          </cell>
          <cell r="C1030" t="str">
            <v>Chụp đầu cosse  120mm2</v>
          </cell>
          <cell r="D1030" t="str">
            <v>cái</v>
          </cell>
          <cell r="E1030" t="str">
            <v>CH</v>
          </cell>
          <cell r="F1030">
            <v>50</v>
          </cell>
          <cell r="G1030" t="str">
            <v>x</v>
          </cell>
          <cell r="H1030" t="str">
            <v>cái</v>
          </cell>
          <cell r="I1030" t="str">
            <v/>
          </cell>
        </row>
        <row r="1031">
          <cell r="A1031" t="str">
            <v>CHCOS150</v>
          </cell>
          <cell r="C1031" t="str">
            <v>Chụp đầu cosse  150mm2</v>
          </cell>
          <cell r="D1031" t="str">
            <v>cái</v>
          </cell>
          <cell r="E1031" t="str">
            <v>CH</v>
          </cell>
          <cell r="F1031">
            <v>50</v>
          </cell>
          <cell r="G1031" t="str">
            <v>x</v>
          </cell>
          <cell r="H1031" t="str">
            <v>cái</v>
          </cell>
          <cell r="I1031" t="str">
            <v/>
          </cell>
        </row>
        <row r="1032">
          <cell r="A1032" t="str">
            <v>CHCOS185</v>
          </cell>
          <cell r="C1032" t="str">
            <v>Chụp đầu cosse  185mm2</v>
          </cell>
          <cell r="D1032" t="str">
            <v>cái</v>
          </cell>
          <cell r="E1032" t="str">
            <v>CH</v>
          </cell>
          <cell r="F1032">
            <v>50</v>
          </cell>
          <cell r="G1032" t="str">
            <v>x</v>
          </cell>
          <cell r="H1032" t="str">
            <v>cái</v>
          </cell>
          <cell r="I1032" t="str">
            <v/>
          </cell>
        </row>
        <row r="1033">
          <cell r="A1033" t="str">
            <v>CHCOS200</v>
          </cell>
          <cell r="C1033" t="str">
            <v>Chụp đầu cosse  200mm2</v>
          </cell>
          <cell r="D1033" t="str">
            <v>cái</v>
          </cell>
          <cell r="E1033" t="str">
            <v>CH</v>
          </cell>
          <cell r="F1033">
            <v>50</v>
          </cell>
          <cell r="G1033" t="str">
            <v>x</v>
          </cell>
          <cell r="H1033" t="str">
            <v>cái</v>
          </cell>
          <cell r="I1033" t="str">
            <v/>
          </cell>
        </row>
        <row r="1034">
          <cell r="A1034" t="str">
            <v>CHCOS240</v>
          </cell>
          <cell r="C1034" t="str">
            <v>Chụp đầu cosse  240mm2</v>
          </cell>
          <cell r="D1034" t="str">
            <v>cái</v>
          </cell>
          <cell r="E1034" t="str">
            <v>CH</v>
          </cell>
          <cell r="F1034">
            <v>50</v>
          </cell>
          <cell r="G1034" t="str">
            <v>x</v>
          </cell>
          <cell r="H1034" t="e">
            <v>#N/A</v>
          </cell>
          <cell r="I1034" t="str">
            <v/>
          </cell>
        </row>
        <row r="1035">
          <cell r="A1035" t="str">
            <v>CHCOS250</v>
          </cell>
          <cell r="C1035" t="str">
            <v>Chụp đầu cosse  250mm2</v>
          </cell>
          <cell r="D1035" t="str">
            <v>cái</v>
          </cell>
          <cell r="E1035" t="str">
            <v>CH</v>
          </cell>
          <cell r="F1035">
            <v>50</v>
          </cell>
          <cell r="G1035" t="str">
            <v>x</v>
          </cell>
          <cell r="H1035" t="str">
            <v>cái</v>
          </cell>
          <cell r="I1035" t="str">
            <v/>
          </cell>
        </row>
        <row r="1036">
          <cell r="A1036" t="str">
            <v>CHCOS300</v>
          </cell>
          <cell r="C1036" t="str">
            <v>Chụp đầu cosse  300mm2</v>
          </cell>
          <cell r="D1036" t="str">
            <v>cái</v>
          </cell>
          <cell r="E1036" t="str">
            <v>CH</v>
          </cell>
          <cell r="F1036">
            <v>50</v>
          </cell>
          <cell r="G1036" t="str">
            <v>x</v>
          </cell>
          <cell r="H1036" t="str">
            <v>cái</v>
          </cell>
          <cell r="I1036" t="str">
            <v/>
          </cell>
        </row>
        <row r="1037">
          <cell r="A1037" t="str">
            <v>CHFCO</v>
          </cell>
          <cell r="C1037" t="str">
            <v>Chụp đầu cực FCO (bộ 2 cái)</v>
          </cell>
          <cell r="D1037" t="str">
            <v>bộ</v>
          </cell>
          <cell r="E1037" t="str">
            <v>CH</v>
          </cell>
          <cell r="F1037">
            <v>50</v>
          </cell>
          <cell r="G1037" t="str">
            <v>x</v>
          </cell>
          <cell r="H1037">
            <v>0</v>
          </cell>
          <cell r="I1037" t="str">
            <v/>
          </cell>
        </row>
        <row r="1038">
          <cell r="A1038" t="str">
            <v>CHLA</v>
          </cell>
          <cell r="C1038" t="str">
            <v>Chụp đầu cực LA</v>
          </cell>
          <cell r="D1038" t="str">
            <v>cái</v>
          </cell>
          <cell r="E1038" t="str">
            <v>CH</v>
          </cell>
          <cell r="F1038">
            <v>50</v>
          </cell>
          <cell r="G1038" t="str">
            <v>x</v>
          </cell>
          <cell r="H1038" t="str">
            <v>cái</v>
          </cell>
          <cell r="I1038" t="str">
            <v/>
          </cell>
        </row>
        <row r="1039">
          <cell r="A1039" t="str">
            <v>CHMBA</v>
          </cell>
          <cell r="C1039" t="str">
            <v>Chụp đầu MBA</v>
          </cell>
          <cell r="D1039" t="str">
            <v>cái</v>
          </cell>
          <cell r="E1039" t="str">
            <v>CH</v>
          </cell>
          <cell r="F1039">
            <v>50</v>
          </cell>
          <cell r="G1039" t="str">
            <v>x</v>
          </cell>
          <cell r="H1039" t="str">
            <v>cái</v>
          </cell>
          <cell r="I1039" t="str">
            <v/>
          </cell>
        </row>
        <row r="1040">
          <cell r="A1040" t="str">
            <v>CHQ-H</v>
          </cell>
          <cell r="C1040" t="str">
            <v>Nắp chụp kẹp quai + hotline</v>
          </cell>
          <cell r="D1040" t="str">
            <v>bộ</v>
          </cell>
          <cell r="E1040" t="str">
            <v>CH</v>
          </cell>
          <cell r="F1040">
            <v>50</v>
          </cell>
          <cell r="G1040" t="str">
            <v>x</v>
          </cell>
          <cell r="H1040">
            <v>0</v>
          </cell>
          <cell r="I1040" t="str">
            <v/>
          </cell>
        </row>
        <row r="1041">
          <cell r="A1041" t="str">
            <v>DK2x11</v>
          </cell>
          <cell r="C1041" t="str">
            <v>Cáp điện kế DK - 2x11</v>
          </cell>
          <cell r="D1041" t="str">
            <v>m</v>
          </cell>
          <cell r="E1041" t="str">
            <v>DK</v>
          </cell>
          <cell r="F1041">
            <v>50</v>
          </cell>
          <cell r="G1041" t="str">
            <v>x</v>
          </cell>
          <cell r="H1041" t="e">
            <v>#N/A</v>
          </cell>
          <cell r="I1041" t="str">
            <v/>
          </cell>
        </row>
        <row r="1042">
          <cell r="A1042" t="str">
            <v>DVV7x1.5</v>
          </cell>
          <cell r="C1042" t="str">
            <v>Cáp điều khiển 7x1,5</v>
          </cell>
          <cell r="D1042" t="str">
            <v>m</v>
          </cell>
          <cell r="E1042" t="str">
            <v>DV</v>
          </cell>
          <cell r="F1042">
            <v>50</v>
          </cell>
          <cell r="G1042" t="str">
            <v>x</v>
          </cell>
          <cell r="H1042" t="e">
            <v>#N/A</v>
          </cell>
          <cell r="I1042" t="str">
            <v/>
          </cell>
        </row>
        <row r="1043">
          <cell r="A1043" t="str">
            <v>Duplex 211</v>
          </cell>
          <cell r="C1043" t="str">
            <v>Cáp Duplex 2x11</v>
          </cell>
          <cell r="D1043" t="str">
            <v>m</v>
          </cell>
          <cell r="E1043" t="str">
            <v>Du</v>
          </cell>
          <cell r="F1043">
            <v>50</v>
          </cell>
          <cell r="G1043" t="str">
            <v>x</v>
          </cell>
          <cell r="H1043">
            <v>0</v>
          </cell>
          <cell r="I1043" t="str">
            <v/>
          </cell>
        </row>
        <row r="1044">
          <cell r="A1044" t="str">
            <v>Duplex 216</v>
          </cell>
          <cell r="C1044" t="str">
            <v>Cáp Duplex 2x16</v>
          </cell>
          <cell r="D1044" t="str">
            <v>m</v>
          </cell>
          <cell r="E1044" t="str">
            <v>Du</v>
          </cell>
          <cell r="F1044">
            <v>50</v>
          </cell>
          <cell r="G1044" t="str">
            <v>x</v>
          </cell>
          <cell r="H1044" t="e">
            <v>#N/A</v>
          </cell>
          <cell r="I1044">
            <v>0</v>
          </cell>
        </row>
        <row r="1045">
          <cell r="A1045" t="str">
            <v>Duplex 311</v>
          </cell>
          <cell r="C1045" t="str">
            <v>Cáp Triplex 3x11</v>
          </cell>
          <cell r="D1045" t="str">
            <v>m</v>
          </cell>
          <cell r="E1045" t="str">
            <v>Du</v>
          </cell>
          <cell r="F1045">
            <v>50</v>
          </cell>
          <cell r="G1045" t="str">
            <v>x</v>
          </cell>
          <cell r="H1045" t="e">
            <v>#N/A</v>
          </cell>
          <cell r="I1045" t="str">
            <v/>
          </cell>
        </row>
        <row r="1046">
          <cell r="A1046" t="str">
            <v>Duplex 316</v>
          </cell>
          <cell r="C1046" t="str">
            <v>Cáp Triplex 3x16</v>
          </cell>
          <cell r="D1046" t="str">
            <v>m</v>
          </cell>
          <cell r="E1046" t="str">
            <v>Du</v>
          </cell>
          <cell r="F1046">
            <v>50</v>
          </cell>
          <cell r="G1046" t="str">
            <v>x</v>
          </cell>
          <cell r="H1046">
            <v>0</v>
          </cell>
          <cell r="I1046" t="str">
            <v/>
          </cell>
        </row>
        <row r="1047">
          <cell r="A1047" t="str">
            <v>Duplex 411</v>
          </cell>
          <cell r="C1047" t="str">
            <v>Cáp Quadruplex 4x11</v>
          </cell>
          <cell r="D1047" t="str">
            <v>m</v>
          </cell>
          <cell r="E1047" t="str">
            <v>Du</v>
          </cell>
          <cell r="F1047">
            <v>50</v>
          </cell>
          <cell r="G1047" t="str">
            <v>x</v>
          </cell>
          <cell r="H1047">
            <v>0</v>
          </cell>
          <cell r="I1047" t="str">
            <v/>
          </cell>
        </row>
        <row r="1048">
          <cell r="A1048" t="str">
            <v>Duplex 416</v>
          </cell>
          <cell r="C1048" t="str">
            <v>Cáp Quadruplex 4x16</v>
          </cell>
          <cell r="D1048" t="str">
            <v>m</v>
          </cell>
          <cell r="E1048" t="str">
            <v>Du</v>
          </cell>
          <cell r="F1048">
            <v>50</v>
          </cell>
          <cell r="G1048" t="str">
            <v>x</v>
          </cell>
          <cell r="H1048">
            <v>0</v>
          </cell>
          <cell r="I1048" t="str">
            <v/>
          </cell>
        </row>
        <row r="1049">
          <cell r="A1049" t="str">
            <v>DENHQ</v>
          </cell>
          <cell r="B1049" t="str">
            <v>E2.003</v>
          </cell>
          <cell r="C1049" t="str">
            <v>Bộ đèn huỳnh quang đơn 1,2m-40W</v>
          </cell>
          <cell r="D1049" t="str">
            <v>bộ</v>
          </cell>
          <cell r="E1049" t="str">
            <v>DE</v>
          </cell>
          <cell r="F1049">
            <v>50</v>
          </cell>
          <cell r="G1049" t="str">
            <v>x</v>
          </cell>
          <cell r="H1049" t="e">
            <v>#N/A</v>
          </cell>
          <cell r="I1049" t="str">
            <v/>
          </cell>
        </row>
        <row r="1050">
          <cell r="A1050" t="str">
            <v>D16/10</v>
          </cell>
          <cell r="C1050" t="str">
            <v>Dây điện đôi 16/10</v>
          </cell>
          <cell r="D1050" t="str">
            <v>mét</v>
          </cell>
          <cell r="E1050" t="str">
            <v>D1</v>
          </cell>
          <cell r="F1050">
            <v>50</v>
          </cell>
          <cell r="G1050" t="str">
            <v>x</v>
          </cell>
          <cell r="H1050">
            <v>0</v>
          </cell>
          <cell r="I1050" t="str">
            <v/>
          </cell>
        </row>
        <row r="1051">
          <cell r="A1051" t="str">
            <v>D20/10</v>
          </cell>
          <cell r="C1051" t="str">
            <v>Dây điện đôi 20/10</v>
          </cell>
          <cell r="D1051" t="str">
            <v>mét</v>
          </cell>
          <cell r="E1051" t="str">
            <v>D2</v>
          </cell>
          <cell r="F1051">
            <v>50</v>
          </cell>
          <cell r="G1051" t="str">
            <v>x</v>
          </cell>
          <cell r="H1051" t="e">
            <v>#N/A</v>
          </cell>
          <cell r="I1051" t="str">
            <v/>
          </cell>
        </row>
        <row r="1052">
          <cell r="A1052" t="str">
            <v>D30/10</v>
          </cell>
          <cell r="C1052" t="str">
            <v>Dây điện đôi 30/10</v>
          </cell>
          <cell r="D1052" t="str">
            <v>mét</v>
          </cell>
          <cell r="E1052" t="str">
            <v>D3</v>
          </cell>
          <cell r="F1052">
            <v>50</v>
          </cell>
          <cell r="G1052" t="str">
            <v>x</v>
          </cell>
          <cell r="H1052" t="e">
            <v>#N/A</v>
          </cell>
          <cell r="I1052" t="str">
            <v/>
          </cell>
        </row>
        <row r="1053">
          <cell r="A1053" t="str">
            <v>DRC</v>
          </cell>
          <cell r="C1053" t="str">
            <v>Dây rút cáp</v>
          </cell>
          <cell r="D1053" t="str">
            <v>bọc</v>
          </cell>
          <cell r="E1053" t="str">
            <v>DR</v>
          </cell>
          <cell r="F1053">
            <v>50</v>
          </cell>
          <cell r="G1053" t="str">
            <v>x</v>
          </cell>
          <cell r="H1053" t="str">
            <v>bọc</v>
          </cell>
          <cell r="I1053" t="str">
            <v/>
          </cell>
        </row>
        <row r="1054">
          <cell r="A1054" t="str">
            <v>CDAO15</v>
          </cell>
          <cell r="B1054" t="str">
            <v>02.8401</v>
          </cell>
          <cell r="C1054" t="str">
            <v>Cầu dao 15A - 600V</v>
          </cell>
          <cell r="D1054" t="str">
            <v>cái</v>
          </cell>
          <cell r="E1054" t="str">
            <v>CD</v>
          </cell>
          <cell r="F1054">
            <v>50</v>
          </cell>
          <cell r="G1054" t="str">
            <v>x</v>
          </cell>
          <cell r="H1054" t="e">
            <v>#N/A</v>
          </cell>
          <cell r="I1054" t="str">
            <v/>
          </cell>
        </row>
        <row r="1055">
          <cell r="A1055" t="str">
            <v>CDAO30</v>
          </cell>
          <cell r="B1055" t="str">
            <v>02.8401</v>
          </cell>
          <cell r="C1055" t="str">
            <v>Cầu dao 30A - 600V</v>
          </cell>
          <cell r="D1055" t="str">
            <v>cái</v>
          </cell>
          <cell r="E1055" t="str">
            <v>CD</v>
          </cell>
          <cell r="F1055">
            <v>50</v>
          </cell>
          <cell r="G1055" t="str">
            <v>x</v>
          </cell>
          <cell r="H1055" t="e">
            <v>#N/A</v>
          </cell>
          <cell r="I1055" t="str">
            <v/>
          </cell>
        </row>
        <row r="1056">
          <cell r="A1056" t="str">
            <v>CDAO60</v>
          </cell>
          <cell r="B1056" t="str">
            <v>02.8401</v>
          </cell>
          <cell r="C1056" t="str">
            <v>Cầu dao 60A - 600V</v>
          </cell>
          <cell r="D1056" t="str">
            <v>cái</v>
          </cell>
          <cell r="E1056" t="str">
            <v>CD</v>
          </cell>
          <cell r="F1056">
            <v>50</v>
          </cell>
          <cell r="G1056" t="str">
            <v>x</v>
          </cell>
          <cell r="H1056" t="e">
            <v>#N/A</v>
          </cell>
          <cell r="I1056" t="str">
            <v/>
          </cell>
        </row>
        <row r="1057">
          <cell r="A1057" t="str">
            <v>CDAO100</v>
          </cell>
          <cell r="B1057" t="str">
            <v>02.8401</v>
          </cell>
          <cell r="C1057" t="str">
            <v>Cầu dao 100A - 600V</v>
          </cell>
          <cell r="D1057" t="str">
            <v>cái</v>
          </cell>
          <cell r="E1057" t="str">
            <v>CD</v>
          </cell>
          <cell r="F1057">
            <v>50</v>
          </cell>
          <cell r="G1057" t="str">
            <v>x</v>
          </cell>
          <cell r="H1057" t="e">
            <v>#N/A</v>
          </cell>
          <cell r="I1057" t="str">
            <v/>
          </cell>
        </row>
        <row r="1058">
          <cell r="A1058" t="str">
            <v>CDAO150</v>
          </cell>
          <cell r="B1058" t="str">
            <v>02.8401</v>
          </cell>
          <cell r="C1058" t="str">
            <v>Cầu dao 150A - 600V</v>
          </cell>
          <cell r="D1058" t="str">
            <v>cái</v>
          </cell>
          <cell r="E1058" t="str">
            <v>CD</v>
          </cell>
          <cell r="F1058">
            <v>50</v>
          </cell>
          <cell r="G1058" t="str">
            <v>x</v>
          </cell>
          <cell r="H1058" t="e">
            <v>#N/A</v>
          </cell>
          <cell r="I1058" t="str">
            <v/>
          </cell>
        </row>
        <row r="1059">
          <cell r="A1059" t="str">
            <v>CDAO200</v>
          </cell>
          <cell r="B1059" t="str">
            <v>02.8401</v>
          </cell>
          <cell r="C1059" t="str">
            <v>Cầu dao 200A - 600V</v>
          </cell>
          <cell r="D1059" t="str">
            <v>cái</v>
          </cell>
          <cell r="E1059" t="str">
            <v>CD</v>
          </cell>
          <cell r="F1059">
            <v>50</v>
          </cell>
          <cell r="G1059" t="str">
            <v>x</v>
          </cell>
          <cell r="H1059" t="e">
            <v>#N/A</v>
          </cell>
          <cell r="I1059" t="str">
            <v/>
          </cell>
        </row>
        <row r="1060">
          <cell r="A1060" t="str">
            <v>CDAO250</v>
          </cell>
          <cell r="B1060" t="str">
            <v>02.8401</v>
          </cell>
          <cell r="C1060" t="str">
            <v>Cầu dao 250A - 600V</v>
          </cell>
          <cell r="D1060" t="str">
            <v>cái</v>
          </cell>
          <cell r="E1060" t="str">
            <v>CD</v>
          </cell>
          <cell r="F1060">
            <v>50</v>
          </cell>
          <cell r="G1060" t="str">
            <v>x</v>
          </cell>
          <cell r="H1060" t="e">
            <v>#N/A</v>
          </cell>
          <cell r="I1060" t="str">
            <v/>
          </cell>
        </row>
        <row r="1061">
          <cell r="A1061" t="str">
            <v>CDAO300</v>
          </cell>
          <cell r="B1061" t="str">
            <v>02.8401</v>
          </cell>
          <cell r="C1061" t="str">
            <v>Cầu dao 300A - 600V</v>
          </cell>
          <cell r="D1061" t="str">
            <v>cái</v>
          </cell>
          <cell r="E1061" t="str">
            <v>CD</v>
          </cell>
          <cell r="F1061">
            <v>50</v>
          </cell>
          <cell r="G1061" t="str">
            <v>x</v>
          </cell>
          <cell r="H1061" t="e">
            <v>#N/A</v>
          </cell>
          <cell r="I1061" t="str">
            <v/>
          </cell>
        </row>
        <row r="1062">
          <cell r="A1062" t="str">
            <v>PVC200</v>
          </cell>
          <cell r="C1062" t="str">
            <v>Ống PVC D200 dày 9,6mm</v>
          </cell>
          <cell r="D1062" t="str">
            <v>m</v>
          </cell>
          <cell r="E1062" t="str">
            <v>PV</v>
          </cell>
          <cell r="F1062">
            <v>50</v>
          </cell>
          <cell r="G1062" t="str">
            <v>x</v>
          </cell>
          <cell r="H1062" t="e">
            <v>#N/A</v>
          </cell>
          <cell r="I1062" t="str">
            <v/>
          </cell>
        </row>
        <row r="1063">
          <cell r="A1063" t="str">
            <v>PVC168</v>
          </cell>
          <cell r="C1063" t="str">
            <v>Ống PVC D168 dày 7,0mm</v>
          </cell>
          <cell r="D1063" t="str">
            <v>m</v>
          </cell>
          <cell r="E1063" t="str">
            <v>PV</v>
          </cell>
          <cell r="F1063">
            <v>50</v>
          </cell>
          <cell r="G1063" t="str">
            <v>x</v>
          </cell>
          <cell r="H1063" t="e">
            <v>#N/A</v>
          </cell>
          <cell r="I1063" t="str">
            <v/>
          </cell>
        </row>
        <row r="1064">
          <cell r="A1064" t="str">
            <v>PVC140</v>
          </cell>
          <cell r="C1064" t="str">
            <v>Ống PVC D140x6,7mm</v>
          </cell>
          <cell r="D1064" t="str">
            <v>m</v>
          </cell>
          <cell r="E1064" t="str">
            <v>PV</v>
          </cell>
          <cell r="F1064">
            <v>50</v>
          </cell>
          <cell r="G1064" t="str">
            <v>x</v>
          </cell>
          <cell r="H1064" t="str">
            <v>m</v>
          </cell>
          <cell r="I1064" t="str">
            <v/>
          </cell>
        </row>
        <row r="1065">
          <cell r="A1065" t="str">
            <v>PVC114</v>
          </cell>
          <cell r="C1065" t="str">
            <v>Ống PVC D114x4,9mm</v>
          </cell>
          <cell r="D1065" t="str">
            <v>m</v>
          </cell>
          <cell r="E1065" t="str">
            <v>PV</v>
          </cell>
          <cell r="F1065">
            <v>50</v>
          </cell>
          <cell r="G1065" t="str">
            <v>x</v>
          </cell>
          <cell r="H1065">
            <v>0</v>
          </cell>
          <cell r="I1065" t="str">
            <v/>
          </cell>
        </row>
        <row r="1066">
          <cell r="A1066" t="str">
            <v>PVC90</v>
          </cell>
          <cell r="B1066" t="str">
            <v>04.8003</v>
          </cell>
          <cell r="C1066" t="str">
            <v>Ống PVC D90x3,8mm</v>
          </cell>
          <cell r="D1066" t="str">
            <v>m</v>
          </cell>
          <cell r="E1066" t="str">
            <v>PV</v>
          </cell>
          <cell r="F1066">
            <v>50</v>
          </cell>
          <cell r="G1066" t="str">
            <v>x</v>
          </cell>
          <cell r="H1066">
            <v>0</v>
          </cell>
          <cell r="I1066" t="str">
            <v/>
          </cell>
        </row>
        <row r="1067">
          <cell r="A1067" t="str">
            <v>PVC60</v>
          </cell>
          <cell r="B1067" t="str">
            <v>07.2404</v>
          </cell>
          <cell r="C1067" t="str">
            <v>Ống PVC D60x2,8mm</v>
          </cell>
          <cell r="D1067" t="str">
            <v>m</v>
          </cell>
          <cell r="E1067" t="str">
            <v>PV</v>
          </cell>
          <cell r="F1067">
            <v>50</v>
          </cell>
          <cell r="G1067" t="str">
            <v>x</v>
          </cell>
          <cell r="H1067">
            <v>0</v>
          </cell>
          <cell r="I1067" t="str">
            <v/>
          </cell>
        </row>
        <row r="1068">
          <cell r="A1068" t="str">
            <v>PVC49</v>
          </cell>
          <cell r="B1068" t="str">
            <v>07.2403</v>
          </cell>
          <cell r="C1068" t="str">
            <v>Ống PVC D49x2,4mm</v>
          </cell>
          <cell r="D1068" t="str">
            <v>m</v>
          </cell>
          <cell r="E1068" t="str">
            <v>PV</v>
          </cell>
          <cell r="F1068">
            <v>50</v>
          </cell>
          <cell r="G1068" t="str">
            <v>x</v>
          </cell>
          <cell r="H1068" t="e">
            <v>#N/A</v>
          </cell>
          <cell r="I1068" t="str">
            <v/>
          </cell>
        </row>
        <row r="1069">
          <cell r="A1069" t="str">
            <v>PVC42</v>
          </cell>
          <cell r="B1069" t="str">
            <v>07.2403</v>
          </cell>
          <cell r="C1069" t="str">
            <v>Ống PVC D42x2,1mm</v>
          </cell>
          <cell r="D1069" t="str">
            <v>m</v>
          </cell>
          <cell r="E1069" t="str">
            <v>PV</v>
          </cell>
          <cell r="F1069">
            <v>50</v>
          </cell>
          <cell r="G1069" t="str">
            <v>x</v>
          </cell>
          <cell r="H1069">
            <v>0</v>
          </cell>
          <cell r="I1069" t="str">
            <v/>
          </cell>
        </row>
        <row r="1070">
          <cell r="A1070" t="str">
            <v>PVC21</v>
          </cell>
          <cell r="B1070" t="str">
            <v>07.2403</v>
          </cell>
          <cell r="C1070" t="str">
            <v>Ống PVC D21x1,6mm</v>
          </cell>
          <cell r="D1070" t="str">
            <v>m</v>
          </cell>
          <cell r="E1070" t="str">
            <v>PV</v>
          </cell>
          <cell r="F1070">
            <v>50</v>
          </cell>
          <cell r="G1070" t="str">
            <v>x</v>
          </cell>
          <cell r="H1070">
            <v>0</v>
          </cell>
          <cell r="I1070">
            <v>94500</v>
          </cell>
        </row>
        <row r="1071">
          <cell r="A1071" t="str">
            <v>ODH42</v>
          </cell>
          <cell r="C1071" t="str">
            <v>Ống nhựa đàn hồi</v>
          </cell>
          <cell r="D1071" t="str">
            <v>mét</v>
          </cell>
          <cell r="E1071" t="str">
            <v>OD</v>
          </cell>
          <cell r="F1071">
            <v>50</v>
          </cell>
          <cell r="G1071" t="str">
            <v>x</v>
          </cell>
          <cell r="H1071" t="e">
            <v>#N/A</v>
          </cell>
          <cell r="I1071" t="str">
            <v/>
          </cell>
        </row>
        <row r="1072">
          <cell r="A1072" t="str">
            <v>ONGDH168</v>
          </cell>
          <cell r="B1072" t="str">
            <v>04.8103</v>
          </cell>
          <cell r="C1072" t="str">
            <v>Ống đàn hồi 168</v>
          </cell>
          <cell r="D1072" t="str">
            <v>m</v>
          </cell>
          <cell r="E1072" t="str">
            <v>ON</v>
          </cell>
          <cell r="F1072">
            <v>50</v>
          </cell>
          <cell r="G1072" t="str">
            <v>x</v>
          </cell>
          <cell r="H1072" t="e">
            <v>#N/A</v>
          </cell>
          <cell r="I1072" t="str">
            <v/>
          </cell>
        </row>
        <row r="1073">
          <cell r="A1073" t="str">
            <v>ONGDH42</v>
          </cell>
          <cell r="B1073" t="str">
            <v>04.8103</v>
          </cell>
          <cell r="C1073" t="str">
            <v>Ống đàn hồi 42</v>
          </cell>
          <cell r="D1073" t="str">
            <v>m</v>
          </cell>
          <cell r="E1073" t="str">
            <v>ON</v>
          </cell>
          <cell r="F1073">
            <v>50</v>
          </cell>
          <cell r="G1073" t="str">
            <v>x</v>
          </cell>
          <cell r="H1073" t="e">
            <v>#N/A</v>
          </cell>
          <cell r="I1073" t="str">
            <v/>
          </cell>
        </row>
        <row r="1074">
          <cell r="A1074" t="str">
            <v>ONGDH114</v>
          </cell>
          <cell r="B1074" t="str">
            <v>04.8103</v>
          </cell>
          <cell r="C1074" t="str">
            <v>Ống đàn hồi 114</v>
          </cell>
          <cell r="D1074" t="str">
            <v>m</v>
          </cell>
          <cell r="E1074" t="str">
            <v>ON</v>
          </cell>
          <cell r="F1074">
            <v>50</v>
          </cell>
          <cell r="G1074" t="str">
            <v>x</v>
          </cell>
          <cell r="H1074" t="e">
            <v>#N/A</v>
          </cell>
          <cell r="I1074" t="str">
            <v/>
          </cell>
        </row>
        <row r="1075">
          <cell r="A1075" t="str">
            <v>CUT21</v>
          </cell>
          <cell r="C1075" t="str">
            <v>Cut PVC 21</v>
          </cell>
          <cell r="D1075" t="str">
            <v>cái</v>
          </cell>
          <cell r="E1075" t="str">
            <v>CU</v>
          </cell>
          <cell r="F1075">
            <v>50</v>
          </cell>
          <cell r="G1075" t="str">
            <v>x</v>
          </cell>
          <cell r="H1075" t="e">
            <v>#N/A</v>
          </cell>
          <cell r="I1075" t="str">
            <v/>
          </cell>
        </row>
        <row r="1076">
          <cell r="A1076" t="str">
            <v>CUT4245</v>
          </cell>
          <cell r="C1076" t="str">
            <v>Co 45 độ PVC 42</v>
          </cell>
          <cell r="D1076" t="str">
            <v>cái</v>
          </cell>
          <cell r="E1076" t="str">
            <v>CU</v>
          </cell>
          <cell r="F1076">
            <v>50</v>
          </cell>
          <cell r="G1076" t="str">
            <v>x</v>
          </cell>
          <cell r="H1076" t="e">
            <v>#N/A</v>
          </cell>
          <cell r="I1076" t="str">
            <v/>
          </cell>
        </row>
        <row r="1077">
          <cell r="A1077" t="str">
            <v>CUT42</v>
          </cell>
          <cell r="C1077" t="str">
            <v>Co 90 độ PVC 42</v>
          </cell>
          <cell r="D1077" t="str">
            <v>cái</v>
          </cell>
          <cell r="E1077" t="str">
            <v>CU</v>
          </cell>
          <cell r="F1077">
            <v>50</v>
          </cell>
          <cell r="G1077" t="str">
            <v>x</v>
          </cell>
          <cell r="H1077">
            <v>0</v>
          </cell>
          <cell r="I1077" t="str">
            <v/>
          </cell>
        </row>
        <row r="1078">
          <cell r="A1078" t="str">
            <v>CUT42T</v>
          </cell>
          <cell r="C1078" t="str">
            <v>Co chữ T ống PVC 42</v>
          </cell>
          <cell r="D1078" t="str">
            <v>cái</v>
          </cell>
          <cell r="E1078" t="str">
            <v>CU</v>
          </cell>
          <cell r="F1078">
            <v>50</v>
          </cell>
          <cell r="G1078" t="str">
            <v>x</v>
          </cell>
          <cell r="H1078">
            <v>0</v>
          </cell>
          <cell r="I1078" t="str">
            <v/>
          </cell>
        </row>
        <row r="1079">
          <cell r="A1079" t="str">
            <v>CUT60</v>
          </cell>
          <cell r="C1079" t="str">
            <v>Co 90 độ PVC 60</v>
          </cell>
          <cell r="D1079" t="str">
            <v>cái</v>
          </cell>
          <cell r="E1079" t="str">
            <v>CU</v>
          </cell>
          <cell r="F1079">
            <v>50</v>
          </cell>
          <cell r="G1079" t="str">
            <v>x</v>
          </cell>
          <cell r="H1079">
            <v>0</v>
          </cell>
          <cell r="I1079" t="str">
            <v/>
          </cell>
        </row>
        <row r="1080">
          <cell r="A1080" t="str">
            <v>CUT60135</v>
          </cell>
          <cell r="C1080" t="str">
            <v>Co 135 độ PVC 60</v>
          </cell>
          <cell r="D1080" t="str">
            <v>cái</v>
          </cell>
          <cell r="E1080" t="str">
            <v>CU</v>
          </cell>
          <cell r="F1080">
            <v>50</v>
          </cell>
          <cell r="G1080" t="str">
            <v>x</v>
          </cell>
          <cell r="H1080" t="e">
            <v>#N/A</v>
          </cell>
          <cell r="I1080" t="str">
            <v/>
          </cell>
        </row>
        <row r="1081">
          <cell r="A1081" t="str">
            <v>CUT90</v>
          </cell>
          <cell r="C1081" t="str">
            <v>Co sừng 90 độ PVC 90</v>
          </cell>
          <cell r="D1081" t="str">
            <v>cái</v>
          </cell>
          <cell r="E1081" t="str">
            <v>CU</v>
          </cell>
          <cell r="F1081">
            <v>50</v>
          </cell>
          <cell r="G1081" t="str">
            <v>x</v>
          </cell>
          <cell r="H1081" t="str">
            <v>cái</v>
          </cell>
          <cell r="I1081" t="str">
            <v/>
          </cell>
        </row>
        <row r="1082">
          <cell r="A1082" t="str">
            <v>CUT90135</v>
          </cell>
          <cell r="C1082" t="str">
            <v>Co 135 độ PVC 90</v>
          </cell>
          <cell r="D1082" t="str">
            <v>cái</v>
          </cell>
          <cell r="E1082" t="str">
            <v>CU</v>
          </cell>
          <cell r="F1082">
            <v>50</v>
          </cell>
          <cell r="G1082" t="str">
            <v>x</v>
          </cell>
          <cell r="H1082" t="str">
            <v>cái</v>
          </cell>
          <cell r="I1082" t="str">
            <v/>
          </cell>
        </row>
        <row r="1083">
          <cell r="A1083" t="str">
            <v>CUT90T</v>
          </cell>
          <cell r="C1083" t="str">
            <v>Co  90 độ PVC 90</v>
          </cell>
          <cell r="D1083" t="str">
            <v>cái</v>
          </cell>
          <cell r="E1083" t="str">
            <v>CU</v>
          </cell>
          <cell r="F1083">
            <v>50</v>
          </cell>
          <cell r="G1083" t="str">
            <v>x</v>
          </cell>
          <cell r="H1083">
            <v>0</v>
          </cell>
          <cell r="I1083" t="str">
            <v/>
          </cell>
        </row>
        <row r="1084">
          <cell r="A1084" t="str">
            <v>CUT114T</v>
          </cell>
          <cell r="C1084" t="str">
            <v>Co  90 độ PVC 114</v>
          </cell>
          <cell r="D1084" t="str">
            <v>cái</v>
          </cell>
          <cell r="E1084" t="str">
            <v>CU</v>
          </cell>
          <cell r="F1084">
            <v>50</v>
          </cell>
          <cell r="G1084" t="str">
            <v>x</v>
          </cell>
          <cell r="H1084">
            <v>0</v>
          </cell>
          <cell r="I1084" t="str">
            <v/>
          </cell>
        </row>
        <row r="1085">
          <cell r="A1085" t="str">
            <v>CUT114</v>
          </cell>
          <cell r="C1085" t="str">
            <v>Co sừng 90 độ PVC 114</v>
          </cell>
          <cell r="D1085" t="str">
            <v>cái</v>
          </cell>
          <cell r="E1085" t="str">
            <v>CU</v>
          </cell>
          <cell r="F1085">
            <v>50</v>
          </cell>
          <cell r="G1085" t="str">
            <v>x</v>
          </cell>
          <cell r="H1085" t="str">
            <v>cái</v>
          </cell>
          <cell r="I1085" t="str">
            <v/>
          </cell>
        </row>
        <row r="1086">
          <cell r="A1086" t="str">
            <v>CUT140t</v>
          </cell>
          <cell r="C1086" t="str">
            <v>Co 90 độ PVC 140</v>
          </cell>
          <cell r="D1086" t="str">
            <v>cái</v>
          </cell>
          <cell r="E1086" t="str">
            <v>CU</v>
          </cell>
          <cell r="F1086">
            <v>50</v>
          </cell>
          <cell r="G1086" t="str">
            <v>x</v>
          </cell>
          <cell r="H1086" t="e">
            <v>#N/A</v>
          </cell>
          <cell r="I1086" t="str">
            <v/>
          </cell>
        </row>
        <row r="1087">
          <cell r="A1087" t="str">
            <v>CUT140</v>
          </cell>
          <cell r="C1087" t="str">
            <v>Co sừng 90 độ PVC 140</v>
          </cell>
          <cell r="D1087" t="str">
            <v>cái</v>
          </cell>
          <cell r="E1087" t="str">
            <v>CU</v>
          </cell>
          <cell r="F1087">
            <v>50</v>
          </cell>
          <cell r="G1087" t="str">
            <v>x</v>
          </cell>
          <cell r="H1087" t="str">
            <v>cái</v>
          </cell>
          <cell r="I1087" t="str">
            <v/>
          </cell>
        </row>
        <row r="1088">
          <cell r="A1088" t="str">
            <v>CUT168</v>
          </cell>
          <cell r="C1088" t="str">
            <v>Co sừng 90 độ PVC 168</v>
          </cell>
          <cell r="D1088" t="str">
            <v>cái</v>
          </cell>
          <cell r="E1088" t="str">
            <v>CU</v>
          </cell>
          <cell r="F1088">
            <v>50</v>
          </cell>
          <cell r="G1088" t="str">
            <v>x</v>
          </cell>
          <cell r="H1088" t="e">
            <v>#N/A</v>
          </cell>
          <cell r="I1088" t="str">
            <v/>
          </cell>
        </row>
        <row r="1089">
          <cell r="A1089" t="str">
            <v>NPVC114</v>
          </cell>
          <cell r="C1089" t="str">
            <v>Nối ống PVC 114</v>
          </cell>
          <cell r="D1089" t="str">
            <v>cái</v>
          </cell>
          <cell r="E1089" t="str">
            <v>NP</v>
          </cell>
          <cell r="F1089">
            <v>50</v>
          </cell>
          <cell r="G1089" t="str">
            <v>x</v>
          </cell>
          <cell r="H1089" t="str">
            <v>cái</v>
          </cell>
          <cell r="I1089" t="str">
            <v/>
          </cell>
        </row>
        <row r="1090">
          <cell r="A1090" t="str">
            <v>NPVC140</v>
          </cell>
          <cell r="C1090" t="str">
            <v>Nối ống PVC 140</v>
          </cell>
          <cell r="D1090" t="str">
            <v>cái</v>
          </cell>
          <cell r="E1090" t="str">
            <v>NP</v>
          </cell>
          <cell r="F1090">
            <v>50</v>
          </cell>
          <cell r="G1090" t="str">
            <v>x</v>
          </cell>
          <cell r="H1090" t="e">
            <v>#N/A</v>
          </cell>
          <cell r="I1090" t="str">
            <v/>
          </cell>
        </row>
        <row r="1091">
          <cell r="A1091" t="str">
            <v>NPVC114-90</v>
          </cell>
          <cell r="C1091" t="str">
            <v>Nối ống PVC 114 - 90</v>
          </cell>
          <cell r="D1091" t="str">
            <v>cái</v>
          </cell>
          <cell r="E1091" t="str">
            <v>NP</v>
          </cell>
          <cell r="F1091">
            <v>50</v>
          </cell>
          <cell r="G1091" t="str">
            <v>x</v>
          </cell>
          <cell r="H1091" t="str">
            <v>cái</v>
          </cell>
          <cell r="I1091" t="str">
            <v/>
          </cell>
        </row>
        <row r="1092">
          <cell r="A1092" t="str">
            <v>NPVC90</v>
          </cell>
          <cell r="C1092" t="str">
            <v>Nối thẳng ống PVC 90</v>
          </cell>
          <cell r="D1092" t="str">
            <v>cái</v>
          </cell>
          <cell r="E1092" t="str">
            <v>NP</v>
          </cell>
          <cell r="F1092">
            <v>50</v>
          </cell>
          <cell r="G1092" t="str">
            <v>x</v>
          </cell>
          <cell r="H1092" t="str">
            <v>cái</v>
          </cell>
          <cell r="I1092" t="str">
            <v/>
          </cell>
        </row>
        <row r="1093">
          <cell r="A1093" t="str">
            <v>NPVC42</v>
          </cell>
          <cell r="C1093" t="str">
            <v>Nối thẳng ống PVC 42</v>
          </cell>
          <cell r="D1093" t="str">
            <v>cái</v>
          </cell>
          <cell r="E1093" t="str">
            <v>NP</v>
          </cell>
          <cell r="F1093">
            <v>50</v>
          </cell>
          <cell r="G1093" t="str">
            <v>x</v>
          </cell>
          <cell r="H1093">
            <v>0</v>
          </cell>
          <cell r="I1093" t="str">
            <v/>
          </cell>
        </row>
        <row r="1094">
          <cell r="A1094" t="str">
            <v>NPVC21</v>
          </cell>
          <cell r="C1094" t="str">
            <v>Nối thẳng ống PVC 21</v>
          </cell>
          <cell r="D1094" t="str">
            <v>cái</v>
          </cell>
          <cell r="E1094" t="str">
            <v>NP</v>
          </cell>
          <cell r="F1094">
            <v>50</v>
          </cell>
          <cell r="G1094" t="str">
            <v>x</v>
          </cell>
          <cell r="H1094" t="e">
            <v>#N/A</v>
          </cell>
          <cell r="I1094" t="str">
            <v/>
          </cell>
        </row>
        <row r="1095">
          <cell r="A1095" t="str">
            <v>NT42</v>
          </cell>
          <cell r="C1095" t="str">
            <v>Nối ống PVC 42 chữ T</v>
          </cell>
          <cell r="D1095" t="str">
            <v>cái</v>
          </cell>
          <cell r="E1095" t="str">
            <v>NT</v>
          </cell>
          <cell r="F1095">
            <v>50</v>
          </cell>
          <cell r="G1095" t="str">
            <v>x</v>
          </cell>
          <cell r="H1095" t="e">
            <v>#N/A</v>
          </cell>
          <cell r="I1095" t="str">
            <v/>
          </cell>
        </row>
        <row r="1096">
          <cell r="A1096" t="str">
            <v>BAKE6200</v>
          </cell>
          <cell r="C1096" t="str">
            <v>Tấm bakelit hay nhựa cách điện 600V (200x60x6)</v>
          </cell>
          <cell r="D1096" t="str">
            <v>cái</v>
          </cell>
          <cell r="E1096" t="str">
            <v>BA</v>
          </cell>
          <cell r="F1096">
            <v>50</v>
          </cell>
          <cell r="G1096" t="str">
            <v>x</v>
          </cell>
          <cell r="H1096">
            <v>0</v>
          </cell>
          <cell r="I1096" t="str">
            <v/>
          </cell>
        </row>
        <row r="1097">
          <cell r="A1097" t="str">
            <v>BAKE</v>
          </cell>
          <cell r="C1097" t="str">
            <v>Bakelit 550x450 dầy 10mm</v>
          </cell>
          <cell r="D1097" t="str">
            <v>cái</v>
          </cell>
          <cell r="E1097" t="str">
            <v>BA</v>
          </cell>
          <cell r="F1097">
            <v>50</v>
          </cell>
          <cell r="G1097" t="str">
            <v>x</v>
          </cell>
          <cell r="H1097" t="str">
            <v>cái</v>
          </cell>
          <cell r="I1097" t="str">
            <v/>
          </cell>
        </row>
        <row r="1098">
          <cell r="A1098" t="str">
            <v>BAKEDKDT</v>
          </cell>
          <cell r="C1098" t="str">
            <v>Bakelit 350x510 dầy 5mm</v>
          </cell>
          <cell r="D1098" t="str">
            <v>cái</v>
          </cell>
          <cell r="E1098" t="str">
            <v>BA</v>
          </cell>
          <cell r="F1098">
            <v>50</v>
          </cell>
          <cell r="G1098" t="str">
            <v>x</v>
          </cell>
          <cell r="H1098" t="e">
            <v>#N/A</v>
          </cell>
          <cell r="I1098" t="str">
            <v/>
          </cell>
        </row>
        <row r="1099">
          <cell r="A1099" t="str">
            <v>BAKETu</v>
          </cell>
          <cell r="C1099" t="str">
            <v>Bakelit 300x200 dầy 5mm</v>
          </cell>
          <cell r="D1099" t="str">
            <v>cái</v>
          </cell>
          <cell r="E1099" t="str">
            <v>BA</v>
          </cell>
          <cell r="F1099">
            <v>50</v>
          </cell>
          <cell r="G1099" t="str">
            <v>x</v>
          </cell>
          <cell r="H1099" t="e">
            <v>#N/A</v>
          </cell>
          <cell r="I1099" t="str">
            <v/>
          </cell>
        </row>
        <row r="1100">
          <cell r="A1100" t="str">
            <v>BANGG</v>
          </cell>
          <cell r="C1100" t="str">
            <v>Bảng gắn aptomat và điện kế dày 15mm</v>
          </cell>
          <cell r="D1100" t="str">
            <v>cái</v>
          </cell>
          <cell r="E1100" t="str">
            <v>BA</v>
          </cell>
          <cell r="F1100">
            <v>50</v>
          </cell>
          <cell r="G1100" t="str">
            <v>x</v>
          </cell>
          <cell r="H1100" t="e">
            <v>#N/A</v>
          </cell>
          <cell r="I1100" t="str">
            <v/>
          </cell>
        </row>
        <row r="1101">
          <cell r="A1101" t="str">
            <v>BANGNHUA</v>
          </cell>
          <cell r="C1101" t="str">
            <v>Bảng nhựa gắn tủ điện kế điện tử</v>
          </cell>
          <cell r="D1101" t="str">
            <v>cái</v>
          </cell>
          <cell r="E1101" t="str">
            <v>BA</v>
          </cell>
          <cell r="F1101">
            <v>50</v>
          </cell>
          <cell r="G1101" t="str">
            <v>x</v>
          </cell>
          <cell r="H1101">
            <v>0</v>
          </cell>
          <cell r="I1101" t="str">
            <v/>
          </cell>
        </row>
        <row r="1102">
          <cell r="A1102" t="str">
            <v>BANGKEO</v>
          </cell>
          <cell r="C1102" t="str">
            <v>Băng keo cách điện</v>
          </cell>
          <cell r="D1102" t="str">
            <v>cuộn</v>
          </cell>
          <cell r="E1102" t="str">
            <v>BA</v>
          </cell>
          <cell r="F1102">
            <v>50</v>
          </cell>
          <cell r="G1102" t="str">
            <v>x</v>
          </cell>
          <cell r="H1102">
            <v>0</v>
          </cell>
          <cell r="I1102" t="str">
            <v/>
          </cell>
        </row>
        <row r="1103">
          <cell r="A1103" t="str">
            <v>BAKE16-200X200</v>
          </cell>
          <cell r="C1103" t="str">
            <v>Bake D16 - 200x200</v>
          </cell>
          <cell r="D1103" t="str">
            <v>cái</v>
          </cell>
          <cell r="E1103" t="str">
            <v>BA</v>
          </cell>
          <cell r="F1103">
            <v>50</v>
          </cell>
          <cell r="G1103" t="str">
            <v>x</v>
          </cell>
          <cell r="H1103" t="str">
            <v>cái</v>
          </cell>
          <cell r="I1103" t="str">
            <v/>
          </cell>
        </row>
        <row r="1104">
          <cell r="A1104" t="str">
            <v>KEOBIT</v>
          </cell>
          <cell r="C1104" t="str">
            <v>Keo silicon bít miệng ống</v>
          </cell>
          <cell r="D1104" t="str">
            <v>ống</v>
          </cell>
          <cell r="E1104" t="str">
            <v>KE</v>
          </cell>
          <cell r="F1104">
            <v>50</v>
          </cell>
          <cell r="G1104" t="str">
            <v>x</v>
          </cell>
          <cell r="H1104">
            <v>0</v>
          </cell>
          <cell r="I1104" t="str">
            <v/>
          </cell>
        </row>
        <row r="1105">
          <cell r="A1105" t="str">
            <v>KEM</v>
          </cell>
          <cell r="C1105" t="str">
            <v>Kẽm</v>
          </cell>
          <cell r="D1105" t="str">
            <v>kg</v>
          </cell>
          <cell r="E1105" t="str">
            <v>KE</v>
          </cell>
          <cell r="F1105">
            <v>50</v>
          </cell>
          <cell r="G1105" t="str">
            <v>x</v>
          </cell>
          <cell r="H1105">
            <v>0</v>
          </cell>
          <cell r="I1105" t="str">
            <v/>
          </cell>
        </row>
        <row r="1106">
          <cell r="A1106" t="str">
            <v>keodan</v>
          </cell>
          <cell r="C1106" t="str">
            <v>Keo dán ống PVC (100gr)</v>
          </cell>
          <cell r="D1106" t="str">
            <v>tuýp</v>
          </cell>
          <cell r="E1106" t="str">
            <v>ke</v>
          </cell>
          <cell r="F1106">
            <v>50</v>
          </cell>
          <cell r="G1106" t="str">
            <v>x</v>
          </cell>
          <cell r="H1106">
            <v>0</v>
          </cell>
          <cell r="I1106" t="str">
            <v/>
          </cell>
        </row>
        <row r="1107">
          <cell r="A1107" t="str">
            <v>KEO</v>
          </cell>
          <cell r="C1107" t="str">
            <v>Keo dán ống PVC (500gr)</v>
          </cell>
          <cell r="D1107" t="str">
            <v>lon</v>
          </cell>
          <cell r="E1107" t="str">
            <v>KE</v>
          </cell>
          <cell r="F1107">
            <v>50</v>
          </cell>
          <cell r="G1107" t="str">
            <v>x</v>
          </cell>
          <cell r="H1107">
            <v>0</v>
          </cell>
          <cell r="I1107" t="str">
            <v/>
          </cell>
        </row>
        <row r="1108">
          <cell r="A1108" t="str">
            <v>KVRT42</v>
          </cell>
          <cell r="C1108" t="str">
            <v>Khâu ven răng trong D42</v>
          </cell>
          <cell r="D1108" t="str">
            <v>cái</v>
          </cell>
          <cell r="E1108" t="str">
            <v>KV</v>
          </cell>
          <cell r="F1108">
            <v>50</v>
          </cell>
          <cell r="G1108" t="str">
            <v>x</v>
          </cell>
          <cell r="H1108">
            <v>0</v>
          </cell>
          <cell r="I1108" t="str">
            <v/>
          </cell>
        </row>
        <row r="1109">
          <cell r="A1109" t="str">
            <v>KVRT90</v>
          </cell>
          <cell r="C1109" t="str">
            <v>Khâu ven răng trong D90</v>
          </cell>
          <cell r="D1109" t="str">
            <v>cái</v>
          </cell>
          <cell r="E1109" t="str">
            <v>KV</v>
          </cell>
          <cell r="F1109">
            <v>50</v>
          </cell>
          <cell r="G1109" t="str">
            <v>x</v>
          </cell>
          <cell r="H1109" t="str">
            <v>cái</v>
          </cell>
          <cell r="I1109" t="str">
            <v/>
          </cell>
        </row>
        <row r="1110">
          <cell r="A1110" t="str">
            <v>KVRT114</v>
          </cell>
          <cell r="C1110" t="str">
            <v>Khâu ven răng trong D114</v>
          </cell>
          <cell r="D1110" t="str">
            <v>cái</v>
          </cell>
          <cell r="E1110" t="str">
            <v>KV</v>
          </cell>
          <cell r="F1110">
            <v>50</v>
          </cell>
          <cell r="G1110" t="str">
            <v>x</v>
          </cell>
          <cell r="H1110" t="str">
            <v>cái</v>
          </cell>
          <cell r="I1110" t="str">
            <v/>
          </cell>
        </row>
        <row r="1111">
          <cell r="A1111" t="str">
            <v>KVRT140</v>
          </cell>
          <cell r="C1111" t="str">
            <v>Khâu ven răng trong D140</v>
          </cell>
          <cell r="D1111" t="str">
            <v>cái</v>
          </cell>
          <cell r="E1111" t="str">
            <v>KV</v>
          </cell>
          <cell r="F1111">
            <v>50</v>
          </cell>
          <cell r="G1111" t="str">
            <v>x</v>
          </cell>
          <cell r="H1111" t="str">
            <v>cái</v>
          </cell>
          <cell r="I1111" t="str">
            <v/>
          </cell>
        </row>
        <row r="1112">
          <cell r="A1112" t="str">
            <v>KVRN42</v>
          </cell>
          <cell r="C1112" t="str">
            <v>Khâu ven răng ngoài D42</v>
          </cell>
          <cell r="D1112" t="str">
            <v>cái</v>
          </cell>
          <cell r="E1112" t="str">
            <v>KV</v>
          </cell>
          <cell r="F1112">
            <v>50</v>
          </cell>
          <cell r="G1112" t="str">
            <v>x</v>
          </cell>
          <cell r="H1112">
            <v>0</v>
          </cell>
          <cell r="I1112" t="str">
            <v/>
          </cell>
        </row>
        <row r="1113">
          <cell r="A1113" t="str">
            <v>KVRN90</v>
          </cell>
          <cell r="C1113" t="str">
            <v>Khâu ven răng ngoài D90</v>
          </cell>
          <cell r="D1113" t="str">
            <v>cái</v>
          </cell>
          <cell r="E1113" t="str">
            <v>KV</v>
          </cell>
          <cell r="F1113">
            <v>50</v>
          </cell>
          <cell r="G1113" t="str">
            <v>x</v>
          </cell>
          <cell r="H1113" t="str">
            <v>cái</v>
          </cell>
          <cell r="I1113" t="str">
            <v/>
          </cell>
        </row>
        <row r="1114">
          <cell r="A1114" t="str">
            <v>KVRN114</v>
          </cell>
          <cell r="C1114" t="str">
            <v>Khâu ven răng ngoài D114</v>
          </cell>
          <cell r="D1114" t="str">
            <v>cái</v>
          </cell>
          <cell r="E1114" t="str">
            <v>KV</v>
          </cell>
          <cell r="F1114">
            <v>50</v>
          </cell>
          <cell r="G1114" t="str">
            <v>x</v>
          </cell>
          <cell r="H1114" t="str">
            <v>cái</v>
          </cell>
          <cell r="I1114" t="str">
            <v/>
          </cell>
        </row>
        <row r="1115">
          <cell r="A1115" t="str">
            <v>KVRN140</v>
          </cell>
          <cell r="C1115" t="str">
            <v>Khâu ven răng ngoài D140</v>
          </cell>
          <cell r="D1115" t="str">
            <v>cái</v>
          </cell>
          <cell r="E1115" t="str">
            <v>KV</v>
          </cell>
          <cell r="F1115">
            <v>50</v>
          </cell>
          <cell r="G1115" t="str">
            <v>x</v>
          </cell>
          <cell r="H1115" t="str">
            <v>cái</v>
          </cell>
          <cell r="I1115" t="str">
            <v/>
          </cell>
        </row>
        <row r="1116">
          <cell r="A1116" t="str">
            <v>OXC</v>
          </cell>
          <cell r="B1116" t="str">
            <v>04.3107</v>
          </cell>
          <cell r="C1116" t="str">
            <v>Ốc xiết cáp</v>
          </cell>
          <cell r="D1116" t="str">
            <v>cái</v>
          </cell>
          <cell r="E1116" t="str">
            <v>OX</v>
          </cell>
          <cell r="F1116">
            <v>50</v>
          </cell>
          <cell r="G1116" t="str">
            <v>x</v>
          </cell>
          <cell r="H1116" t="e">
            <v>#N/A</v>
          </cell>
          <cell r="I1116">
            <v>574000</v>
          </cell>
        </row>
        <row r="1117">
          <cell r="A1117" t="str">
            <v>OXC1/0</v>
          </cell>
          <cell r="B1117" t="str">
            <v>04.3107</v>
          </cell>
          <cell r="C1117" t="str">
            <v>Ốc xiết cáp Cu - Al 1/0</v>
          </cell>
          <cell r="D1117" t="str">
            <v>cái</v>
          </cell>
          <cell r="E1117" t="str">
            <v>OX</v>
          </cell>
          <cell r="F1117">
            <v>50</v>
          </cell>
          <cell r="G1117" t="str">
            <v>x</v>
          </cell>
          <cell r="H1117" t="e">
            <v>#N/A</v>
          </cell>
          <cell r="I1117" t="str">
            <v/>
          </cell>
        </row>
        <row r="1118">
          <cell r="A1118" t="str">
            <v>OXC2/0</v>
          </cell>
          <cell r="B1118" t="str">
            <v>04.3107</v>
          </cell>
          <cell r="C1118" t="str">
            <v>Ốc xiết cáp Cu - Al 2/0</v>
          </cell>
          <cell r="D1118" t="str">
            <v>cái</v>
          </cell>
          <cell r="E1118" t="str">
            <v>OX</v>
          </cell>
          <cell r="F1118">
            <v>50</v>
          </cell>
          <cell r="G1118" t="str">
            <v>x</v>
          </cell>
          <cell r="H1118" t="e">
            <v>#N/A</v>
          </cell>
          <cell r="I1118" t="str">
            <v/>
          </cell>
        </row>
        <row r="1119">
          <cell r="A1119" t="str">
            <v>OXCth</v>
          </cell>
          <cell r="B1119" t="str">
            <v>04.3107</v>
          </cell>
          <cell r="C1119" t="str">
            <v>Ốc xiết cáp Cu-AL cở thích hợp</v>
          </cell>
          <cell r="D1119" t="str">
            <v>cái</v>
          </cell>
          <cell r="E1119" t="str">
            <v>OX</v>
          </cell>
          <cell r="F1119">
            <v>50</v>
          </cell>
          <cell r="G1119" t="str">
            <v>x</v>
          </cell>
          <cell r="H1119" t="e">
            <v>#N/A</v>
          </cell>
          <cell r="I1119" t="str">
            <v/>
          </cell>
        </row>
        <row r="1120">
          <cell r="A1120" t="str">
            <v>OXC11</v>
          </cell>
          <cell r="B1120" t="str">
            <v>04.3107</v>
          </cell>
          <cell r="C1120" t="str">
            <v>Ốc xiết cáp cỡ 11mm2</v>
          </cell>
          <cell r="D1120" t="str">
            <v>cái</v>
          </cell>
          <cell r="E1120" t="str">
            <v>OX</v>
          </cell>
          <cell r="F1120">
            <v>50</v>
          </cell>
          <cell r="G1120" t="str">
            <v>x</v>
          </cell>
          <cell r="H1120" t="e">
            <v>#N/A</v>
          </cell>
          <cell r="I1120" t="str">
            <v/>
          </cell>
        </row>
        <row r="1121">
          <cell r="A1121" t="str">
            <v>OXC22</v>
          </cell>
          <cell r="B1121" t="str">
            <v>04.3107</v>
          </cell>
          <cell r="C1121" t="str">
            <v>Ốc xiết cáp cỡ 22mm2</v>
          </cell>
          <cell r="D1121" t="str">
            <v>cái</v>
          </cell>
          <cell r="E1121" t="str">
            <v>OX</v>
          </cell>
          <cell r="F1121">
            <v>50</v>
          </cell>
          <cell r="G1121" t="str">
            <v>x</v>
          </cell>
          <cell r="H1121" t="e">
            <v>#N/A</v>
          </cell>
          <cell r="I1121" t="str">
            <v/>
          </cell>
        </row>
        <row r="1122">
          <cell r="A1122" t="str">
            <v>OXC25</v>
          </cell>
          <cell r="B1122" t="str">
            <v>04.3107</v>
          </cell>
          <cell r="C1122" t="str">
            <v>Ốc xiết cáp cỡ 25mm2</v>
          </cell>
          <cell r="D1122" t="str">
            <v>cái</v>
          </cell>
          <cell r="E1122" t="str">
            <v>OX</v>
          </cell>
          <cell r="F1122">
            <v>50</v>
          </cell>
          <cell r="G1122" t="str">
            <v>x</v>
          </cell>
          <cell r="H1122">
            <v>0</v>
          </cell>
          <cell r="I1122" t="str">
            <v/>
          </cell>
        </row>
        <row r="1123">
          <cell r="A1123" t="str">
            <v>OXC38</v>
          </cell>
          <cell r="B1123" t="str">
            <v>04.3107</v>
          </cell>
          <cell r="C1123" t="str">
            <v>Ốc xiết cáp cỡ 38mm2</v>
          </cell>
          <cell r="D1123" t="str">
            <v>cái</v>
          </cell>
          <cell r="E1123" t="str">
            <v>OX</v>
          </cell>
          <cell r="F1123">
            <v>50</v>
          </cell>
          <cell r="G1123" t="str">
            <v>x</v>
          </cell>
          <cell r="H1123" t="e">
            <v>#N/A</v>
          </cell>
          <cell r="I1123" t="str">
            <v/>
          </cell>
        </row>
        <row r="1124">
          <cell r="A1124" t="str">
            <v>OXC50</v>
          </cell>
          <cell r="B1124" t="str">
            <v>04.3107</v>
          </cell>
          <cell r="C1124" t="str">
            <v>Ốc xiết cáp cỡ 50mm2</v>
          </cell>
          <cell r="D1124" t="str">
            <v>cái</v>
          </cell>
          <cell r="E1124" t="str">
            <v>OX</v>
          </cell>
          <cell r="F1124">
            <v>50</v>
          </cell>
          <cell r="G1124" t="str">
            <v>x</v>
          </cell>
          <cell r="H1124">
            <v>0</v>
          </cell>
          <cell r="I1124" t="str">
            <v/>
          </cell>
        </row>
        <row r="1125">
          <cell r="A1125" t="str">
            <v>OXC70</v>
          </cell>
          <cell r="B1125" t="str">
            <v>04.3107</v>
          </cell>
          <cell r="C1125" t="str">
            <v>Ốc xiết cáp cỡ 70mm2</v>
          </cell>
          <cell r="D1125" t="str">
            <v>cái</v>
          </cell>
          <cell r="E1125" t="str">
            <v>OX</v>
          </cell>
          <cell r="F1125">
            <v>50</v>
          </cell>
          <cell r="G1125" t="str">
            <v>x</v>
          </cell>
          <cell r="H1125" t="e">
            <v>#N/A</v>
          </cell>
          <cell r="I1125" t="str">
            <v/>
          </cell>
        </row>
        <row r="1126">
          <cell r="A1126" t="str">
            <v>OXC95</v>
          </cell>
          <cell r="B1126" t="str">
            <v>04.3107</v>
          </cell>
          <cell r="C1126" t="str">
            <v>Ốc xiết cáp cỡ 95mm2</v>
          </cell>
          <cell r="D1126" t="str">
            <v>cái</v>
          </cell>
          <cell r="E1126" t="str">
            <v>OX</v>
          </cell>
          <cell r="F1126">
            <v>50</v>
          </cell>
          <cell r="G1126" t="str">
            <v>x</v>
          </cell>
          <cell r="H1126" t="e">
            <v>#N/A</v>
          </cell>
          <cell r="I1126" t="str">
            <v/>
          </cell>
        </row>
        <row r="1127">
          <cell r="A1127" t="str">
            <v>OXC120</v>
          </cell>
          <cell r="B1127" t="str">
            <v>04.3107</v>
          </cell>
          <cell r="C1127" t="str">
            <v>Ốc xiết cáp cỡ 120mm2</v>
          </cell>
          <cell r="D1127" t="str">
            <v>cái</v>
          </cell>
          <cell r="E1127" t="str">
            <v>OX</v>
          </cell>
          <cell r="F1127">
            <v>50</v>
          </cell>
          <cell r="G1127" t="str">
            <v>x</v>
          </cell>
          <cell r="H1127" t="e">
            <v>#N/A</v>
          </cell>
          <cell r="I1127" t="str">
            <v/>
          </cell>
        </row>
        <row r="1128">
          <cell r="A1128" t="str">
            <v>OXC150</v>
          </cell>
          <cell r="B1128" t="str">
            <v>04.3107</v>
          </cell>
          <cell r="C1128" t="str">
            <v>Ốc xiết cáp cỡ 150mm2</v>
          </cell>
          <cell r="D1128" t="str">
            <v>cái</v>
          </cell>
          <cell r="E1128" t="str">
            <v>OX</v>
          </cell>
          <cell r="F1128">
            <v>50</v>
          </cell>
          <cell r="G1128" t="str">
            <v>x</v>
          </cell>
          <cell r="H1128" t="e">
            <v>#N/A</v>
          </cell>
          <cell r="I1128" t="str">
            <v/>
          </cell>
        </row>
        <row r="1129">
          <cell r="A1129" t="str">
            <v>OXC185</v>
          </cell>
          <cell r="B1129" t="str">
            <v>04.3107</v>
          </cell>
          <cell r="C1129" t="str">
            <v>Ốc xiết cáp cỡ 185mm2</v>
          </cell>
          <cell r="D1129" t="str">
            <v>cái</v>
          </cell>
          <cell r="E1129" t="str">
            <v>OX</v>
          </cell>
          <cell r="F1129">
            <v>50</v>
          </cell>
          <cell r="G1129" t="str">
            <v>x</v>
          </cell>
          <cell r="H1129" t="e">
            <v>#N/A</v>
          </cell>
          <cell r="I1129" t="str">
            <v/>
          </cell>
        </row>
        <row r="1130">
          <cell r="A1130" t="str">
            <v>OXC240</v>
          </cell>
          <cell r="B1130" t="str">
            <v>04.3107</v>
          </cell>
          <cell r="C1130" t="str">
            <v>Ốc xiết cáp cỡ 240mm2</v>
          </cell>
          <cell r="D1130" t="str">
            <v>cái</v>
          </cell>
          <cell r="E1130" t="str">
            <v>OX</v>
          </cell>
          <cell r="F1130">
            <v>50</v>
          </cell>
          <cell r="G1130" t="str">
            <v>x</v>
          </cell>
          <cell r="H1130" t="e">
            <v>#N/A</v>
          </cell>
          <cell r="I1130" t="str">
            <v/>
          </cell>
        </row>
        <row r="1131">
          <cell r="A1131" t="str">
            <v>KHOA</v>
          </cell>
          <cell r="C1131" t="str">
            <v>Ổ khóa</v>
          </cell>
          <cell r="D1131" t="str">
            <v>cái</v>
          </cell>
          <cell r="E1131" t="str">
            <v>KH</v>
          </cell>
          <cell r="F1131">
            <v>50</v>
          </cell>
          <cell r="G1131" t="str">
            <v>x</v>
          </cell>
          <cell r="H1131" t="e">
            <v>#N/A</v>
          </cell>
          <cell r="I1131" t="str">
            <v/>
          </cell>
        </row>
        <row r="1132">
          <cell r="A1132" t="str">
            <v>oxy</v>
          </cell>
          <cell r="C1132" t="str">
            <v>Ô xy gió</v>
          </cell>
          <cell r="D1132" t="str">
            <v>m3</v>
          </cell>
          <cell r="E1132" t="str">
            <v>ox</v>
          </cell>
          <cell r="F1132">
            <v>50</v>
          </cell>
          <cell r="G1132" t="str">
            <v>x</v>
          </cell>
          <cell r="H1132">
            <v>0.9</v>
          </cell>
          <cell r="I1132" t="str">
            <v/>
          </cell>
        </row>
        <row r="1133">
          <cell r="A1133" t="str">
            <v>LCbh9</v>
          </cell>
          <cell r="B1133" t="str">
            <v>NB.1110</v>
          </cell>
          <cell r="C1133" t="str">
            <v>Gia công và lắp dựng cột báo hiệu cao 9m</v>
          </cell>
          <cell r="D1133" t="str">
            <v>Tấn</v>
          </cell>
          <cell r="E1133" t="str">
            <v>LC</v>
          </cell>
          <cell r="F1133">
            <v>50</v>
          </cell>
          <cell r="H1133">
            <v>0.19</v>
          </cell>
          <cell r="I1133" t="str">
            <v/>
          </cell>
        </row>
        <row r="1134">
          <cell r="A1134" t="str">
            <v>LBbh</v>
          </cell>
          <cell r="B1134" t="str">
            <v>NB.1710</v>
          </cell>
          <cell r="C1134" t="str">
            <v>Gia công và lắp dựng bảng báo hiệu</v>
          </cell>
          <cell r="D1134" t="str">
            <v>Tấn</v>
          </cell>
          <cell r="E1134" t="str">
            <v>LB</v>
          </cell>
          <cell r="F1134">
            <v>50</v>
          </cell>
          <cell r="H1134">
            <v>0.08</v>
          </cell>
          <cell r="I1134" t="str">
            <v/>
          </cell>
        </row>
        <row r="1135">
          <cell r="A1135" t="str">
            <v>LTC</v>
          </cell>
          <cell r="C1135" t="str">
            <v>Gia công và lắp thanh cái và phụ kiện trong tủ</v>
          </cell>
          <cell r="D1135" t="str">
            <v>tủ</v>
          </cell>
          <cell r="E1135" t="str">
            <v>LT</v>
          </cell>
          <cell r="F1135">
            <v>50</v>
          </cell>
          <cell r="H1135" t="e">
            <v>#N/A</v>
          </cell>
          <cell r="I1135" t="str">
            <v/>
          </cell>
        </row>
        <row r="1136">
          <cell r="A1136" t="str">
            <v>SonCBH</v>
          </cell>
          <cell r="B1136" t="str">
            <v>S2.118</v>
          </cell>
          <cell r="C1136" t="str">
            <v>Sơn cột báo hiệu</v>
          </cell>
          <cell r="D1136" t="str">
            <v>m2</v>
          </cell>
          <cell r="E1136" t="str">
            <v>So</v>
          </cell>
          <cell r="F1136">
            <v>50</v>
          </cell>
          <cell r="H1136">
            <v>3.98</v>
          </cell>
          <cell r="I1136" t="str">
            <v/>
          </cell>
        </row>
        <row r="1137">
          <cell r="A1137" t="str">
            <v>SonBBH</v>
          </cell>
          <cell r="B1137" t="str">
            <v>S2.118</v>
          </cell>
          <cell r="C1137" t="str">
            <v>Sơn biển báo hiệu</v>
          </cell>
          <cell r="D1137" t="str">
            <v>m2</v>
          </cell>
          <cell r="E1137" t="str">
            <v>So</v>
          </cell>
          <cell r="F1137">
            <v>50</v>
          </cell>
          <cell r="H1137">
            <v>5.76</v>
          </cell>
          <cell r="I1137" t="str">
            <v/>
          </cell>
        </row>
        <row r="1138">
          <cell r="A1138" t="str">
            <v>VCT</v>
          </cell>
          <cell r="B1138" t="str">
            <v>021351</v>
          </cell>
          <cell r="C1138" t="str">
            <v>Vận Chuyển thép</v>
          </cell>
          <cell r="D1138" t="str">
            <v>Tấn</v>
          </cell>
          <cell r="E1138" t="str">
            <v>VC</v>
          </cell>
          <cell r="F1138">
            <v>2000</v>
          </cell>
          <cell r="H1138">
            <v>0.19</v>
          </cell>
          <cell r="I1138" t="str">
            <v/>
          </cell>
        </row>
        <row r="1139">
          <cell r="A1139" t="str">
            <v>U16-280</v>
          </cell>
          <cell r="B1139" t="str">
            <v>05.6105</v>
          </cell>
          <cell r="C1139" t="str">
            <v>Đà U160x68x5x2800 đỡ MBA</v>
          </cell>
          <cell r="D1139" t="str">
            <v>kg</v>
          </cell>
          <cell r="E1139" t="str">
            <v>U1</v>
          </cell>
          <cell r="F1139">
            <v>50</v>
          </cell>
          <cell r="G1139" t="str">
            <v>x</v>
          </cell>
          <cell r="H1139" t="str">
            <v>kg</v>
          </cell>
          <cell r="I1139" t="str">
            <v/>
          </cell>
        </row>
        <row r="1140">
          <cell r="A1140" t="str">
            <v>U20-280</v>
          </cell>
          <cell r="B1140" t="str">
            <v>05.6105</v>
          </cell>
          <cell r="C1140" t="str">
            <v>Đà U200x80x5x2800 đỡ MBA</v>
          </cell>
          <cell r="D1140" t="str">
            <v>kg</v>
          </cell>
          <cell r="E1140" t="str">
            <v>U2</v>
          </cell>
          <cell r="F1140">
            <v>50</v>
          </cell>
          <cell r="G1140" t="str">
            <v>x</v>
          </cell>
          <cell r="H1140" t="str">
            <v>kg</v>
          </cell>
          <cell r="I1140" t="str">
            <v/>
          </cell>
        </row>
        <row r="1141">
          <cell r="A1141" t="str">
            <v>U1008</v>
          </cell>
          <cell r="B1141" t="str">
            <v>05.6101</v>
          </cell>
          <cell r="C1141" t="str">
            <v>Đà U100x46x5x800</v>
          </cell>
          <cell r="D1141" t="str">
            <v>kg</v>
          </cell>
          <cell r="E1141" t="str">
            <v>U1</v>
          </cell>
          <cell r="F1141">
            <v>50</v>
          </cell>
          <cell r="G1141" t="str">
            <v>x</v>
          </cell>
          <cell r="H1141" t="str">
            <v>kg</v>
          </cell>
          <cell r="I1141" t="str">
            <v/>
          </cell>
        </row>
        <row r="1142">
          <cell r="A1142" t="str">
            <v>U8034</v>
          </cell>
          <cell r="B1142" t="str">
            <v>04.8105</v>
          </cell>
          <cell r="C1142" t="str">
            <v>Đà sắt U80x340</v>
          </cell>
          <cell r="D1142" t="str">
            <v>kg</v>
          </cell>
          <cell r="E1142" t="str">
            <v>U8</v>
          </cell>
          <cell r="F1142">
            <v>50</v>
          </cell>
          <cell r="G1142" t="str">
            <v>x</v>
          </cell>
          <cell r="H1142" t="e">
            <v>#N/A</v>
          </cell>
          <cell r="I1142" t="str">
            <v/>
          </cell>
        </row>
        <row r="1143">
          <cell r="A1143" t="str">
            <v>U1004</v>
          </cell>
          <cell r="B1143" t="str">
            <v>05.6101</v>
          </cell>
          <cell r="C1143" t="str">
            <v>Đà U100x46x4.5x400</v>
          </cell>
          <cell r="D1143" t="str">
            <v>kg</v>
          </cell>
          <cell r="E1143" t="str">
            <v>U1</v>
          </cell>
          <cell r="F1143">
            <v>50</v>
          </cell>
          <cell r="G1143" t="str">
            <v>x</v>
          </cell>
          <cell r="H1143" t="str">
            <v>kg</v>
          </cell>
          <cell r="I1143" t="str">
            <v/>
          </cell>
        </row>
        <row r="1144">
          <cell r="A1144" t="str">
            <v>XATUTI</v>
          </cell>
          <cell r="B1144" t="str">
            <v>05.6101</v>
          </cell>
          <cell r="C1144" t="str">
            <v>Xà kẹp TU, TI U50x32x4 350</v>
          </cell>
          <cell r="D1144" t="str">
            <v>Bộ</v>
          </cell>
          <cell r="E1144" t="str">
            <v>XA</v>
          </cell>
          <cell r="F1144">
            <v>50</v>
          </cell>
          <cell r="G1144" t="str">
            <v>x</v>
          </cell>
          <cell r="H1144">
            <v>0</v>
          </cell>
          <cell r="I1144" t="str">
            <v/>
          </cell>
        </row>
        <row r="1145">
          <cell r="A1145" t="str">
            <v>AK1</v>
          </cell>
          <cell r="C1145" t="str">
            <v>Ampe kế 100/5A-600v +AS</v>
          </cell>
          <cell r="D1145" t="str">
            <v>Bộ</v>
          </cell>
          <cell r="E1145" t="str">
            <v>AK</v>
          </cell>
          <cell r="F1145">
            <v>50</v>
          </cell>
          <cell r="G1145" t="str">
            <v>x</v>
          </cell>
          <cell r="H1145" t="str">
            <v>Bộ</v>
          </cell>
          <cell r="I1145" t="str">
            <v/>
          </cell>
        </row>
        <row r="1146">
          <cell r="A1146" t="str">
            <v>VK1</v>
          </cell>
          <cell r="C1146" t="str">
            <v>Volt kế 500V + VS + 2xChì ống 1A-230V</v>
          </cell>
          <cell r="D1146" t="str">
            <v>Bộ</v>
          </cell>
          <cell r="E1146" t="str">
            <v>VK</v>
          </cell>
          <cell r="F1146">
            <v>50</v>
          </cell>
          <cell r="G1146" t="str">
            <v>x</v>
          </cell>
          <cell r="H1146" t="str">
            <v>Bộ</v>
          </cell>
          <cell r="I1146" t="str">
            <v/>
          </cell>
        </row>
        <row r="1147">
          <cell r="A1147" t="str">
            <v>AVK1</v>
          </cell>
          <cell r="C1147" t="str">
            <v>Bộ Ampe kế + Volt kế (trạm 1 pha)</v>
          </cell>
          <cell r="D1147" t="str">
            <v>Bộ</v>
          </cell>
          <cell r="E1147" t="str">
            <v>AV</v>
          </cell>
          <cell r="F1147">
            <v>50</v>
          </cell>
          <cell r="G1147" t="str">
            <v>x</v>
          </cell>
          <cell r="H1147" t="e">
            <v>#N/A</v>
          </cell>
          <cell r="I1147" t="str">
            <v/>
          </cell>
        </row>
        <row r="1148">
          <cell r="A1148" t="str">
            <v>AVK3</v>
          </cell>
          <cell r="C1148" t="str">
            <v>Bộ Ampe kế + Volt kế (trạm 3 pha)</v>
          </cell>
          <cell r="D1148" t="str">
            <v>Bộ</v>
          </cell>
          <cell r="E1148" t="str">
            <v>AV</v>
          </cell>
          <cell r="F1148">
            <v>50</v>
          </cell>
          <cell r="G1148" t="str">
            <v>x</v>
          </cell>
          <cell r="H1148" t="e">
            <v>#N/A</v>
          </cell>
          <cell r="I1148" t="str">
            <v/>
          </cell>
        </row>
        <row r="1149">
          <cell r="A1149" t="str">
            <v>axetylen</v>
          </cell>
          <cell r="C1149" t="str">
            <v>Hơi Axetylen</v>
          </cell>
          <cell r="D1149" t="str">
            <v>m3</v>
          </cell>
          <cell r="E1149" t="str">
            <v>ax</v>
          </cell>
          <cell r="F1149">
            <v>50</v>
          </cell>
          <cell r="G1149" t="str">
            <v>x</v>
          </cell>
          <cell r="H1149">
            <v>0.3</v>
          </cell>
          <cell r="I1149" t="str">
            <v/>
          </cell>
        </row>
        <row r="1150">
          <cell r="A1150" t="str">
            <v>GIP11-11</v>
          </cell>
          <cell r="C1150" t="str">
            <v>Ghíp nối IPC 11-11</v>
          </cell>
          <cell r="D1150" t="str">
            <v>cái</v>
          </cell>
          <cell r="E1150" t="str">
            <v>GI</v>
          </cell>
          <cell r="F1150">
            <v>50</v>
          </cell>
          <cell r="G1150" t="str">
            <v>x</v>
          </cell>
          <cell r="H1150" t="e">
            <v>#N/A</v>
          </cell>
          <cell r="I1150" t="str">
            <v/>
          </cell>
        </row>
        <row r="1151">
          <cell r="A1151" t="str">
            <v>GIP22-11</v>
          </cell>
          <cell r="C1151" t="str">
            <v>Ghíp nối IPC 22-11</v>
          </cell>
          <cell r="D1151" t="str">
            <v>cái</v>
          </cell>
          <cell r="E1151" t="str">
            <v>GI</v>
          </cell>
          <cell r="F1151">
            <v>50</v>
          </cell>
          <cell r="G1151" t="str">
            <v>x</v>
          </cell>
          <cell r="H1151" t="e">
            <v>#N/A</v>
          </cell>
          <cell r="I1151" t="str">
            <v/>
          </cell>
        </row>
        <row r="1152">
          <cell r="A1152" t="str">
            <v>GIP22-22</v>
          </cell>
          <cell r="C1152" t="str">
            <v>Ghíp nối IPC 22-22</v>
          </cell>
          <cell r="D1152" t="str">
            <v>cái</v>
          </cell>
          <cell r="E1152" t="str">
            <v>GI</v>
          </cell>
          <cell r="F1152">
            <v>50</v>
          </cell>
          <cell r="G1152" t="str">
            <v>x</v>
          </cell>
          <cell r="H1152" t="e">
            <v>#N/A</v>
          </cell>
          <cell r="I1152" t="str">
            <v/>
          </cell>
        </row>
        <row r="1153">
          <cell r="A1153" t="str">
            <v>GIP35-35</v>
          </cell>
          <cell r="C1153" t="str">
            <v>Ghíp nối IPC 35-35</v>
          </cell>
          <cell r="D1153" t="str">
            <v>cái</v>
          </cell>
          <cell r="E1153" t="str">
            <v>GI</v>
          </cell>
          <cell r="F1153">
            <v>50</v>
          </cell>
          <cell r="G1153" t="str">
            <v>x</v>
          </cell>
          <cell r="H1153">
            <v>0</v>
          </cell>
          <cell r="I1153" t="str">
            <v/>
          </cell>
        </row>
        <row r="1154">
          <cell r="A1154" t="str">
            <v>GIP50-25</v>
          </cell>
          <cell r="C1154" t="str">
            <v>Ghíp nối IPC 50-25 1 bulong</v>
          </cell>
          <cell r="D1154" t="str">
            <v>cái</v>
          </cell>
          <cell r="E1154" t="str">
            <v>GI</v>
          </cell>
          <cell r="F1154">
            <v>50</v>
          </cell>
          <cell r="G1154" t="str">
            <v>x</v>
          </cell>
          <cell r="H1154">
            <v>0</v>
          </cell>
          <cell r="I1154" t="str">
            <v/>
          </cell>
        </row>
        <row r="1155">
          <cell r="A1155" t="str">
            <v>GIP50-35</v>
          </cell>
          <cell r="C1155" t="str">
            <v>Ghíp nối IPC 50-35</v>
          </cell>
          <cell r="D1155" t="str">
            <v>cái</v>
          </cell>
          <cell r="E1155" t="str">
            <v>GI</v>
          </cell>
          <cell r="F1155">
            <v>50</v>
          </cell>
          <cell r="G1155" t="str">
            <v>x</v>
          </cell>
          <cell r="H1155">
            <v>1</v>
          </cell>
          <cell r="I1155" t="str">
            <v/>
          </cell>
        </row>
        <row r="1156">
          <cell r="A1156" t="str">
            <v>GIP70-35</v>
          </cell>
          <cell r="C1156" t="str">
            <v>Ghíp nối IPC 70-35</v>
          </cell>
          <cell r="D1156" t="str">
            <v>cái</v>
          </cell>
          <cell r="E1156" t="str">
            <v>GI</v>
          </cell>
          <cell r="F1156">
            <v>50</v>
          </cell>
          <cell r="G1156" t="str">
            <v>x</v>
          </cell>
          <cell r="H1156">
            <v>0</v>
          </cell>
          <cell r="I1156" t="str">
            <v/>
          </cell>
        </row>
        <row r="1157">
          <cell r="A1157" t="str">
            <v>GIP95-25</v>
          </cell>
          <cell r="C1157" t="str">
            <v>Ghíp nối IPC 95-25</v>
          </cell>
          <cell r="D1157" t="str">
            <v>cái</v>
          </cell>
          <cell r="E1157" t="str">
            <v>GI</v>
          </cell>
          <cell r="F1157">
            <v>50</v>
          </cell>
          <cell r="G1157" t="str">
            <v>x</v>
          </cell>
          <cell r="H1157">
            <v>1</v>
          </cell>
          <cell r="I1157" t="str">
            <v/>
          </cell>
        </row>
        <row r="1158">
          <cell r="A1158" t="str">
            <v>GIP95-35</v>
          </cell>
          <cell r="C1158" t="str">
            <v>Ghíp nối IPC 95-35</v>
          </cell>
          <cell r="D1158" t="str">
            <v>cái</v>
          </cell>
          <cell r="E1158" t="str">
            <v>GI</v>
          </cell>
          <cell r="F1158">
            <v>50</v>
          </cell>
          <cell r="G1158" t="str">
            <v>x</v>
          </cell>
          <cell r="H1158">
            <v>0</v>
          </cell>
          <cell r="I1158">
            <v>17297000</v>
          </cell>
        </row>
        <row r="1159">
          <cell r="A1159" t="str">
            <v>GIP120-35</v>
          </cell>
          <cell r="C1159" t="str">
            <v>Ghíp nối IPC 120-35</v>
          </cell>
          <cell r="D1159" t="str">
            <v>cái</v>
          </cell>
          <cell r="E1159" t="str">
            <v>GI</v>
          </cell>
          <cell r="F1159">
            <v>50</v>
          </cell>
          <cell r="G1159" t="str">
            <v>x</v>
          </cell>
          <cell r="H1159" t="e">
            <v>#N/A</v>
          </cell>
          <cell r="I1159" t="str">
            <v/>
          </cell>
        </row>
        <row r="1160">
          <cell r="A1160" t="str">
            <v>GIP50-50</v>
          </cell>
          <cell r="C1160" t="str">
            <v>Ghíp nối IPC 50-50 1 bulong</v>
          </cell>
          <cell r="D1160" t="str">
            <v>cái</v>
          </cell>
          <cell r="E1160" t="str">
            <v>GI</v>
          </cell>
          <cell r="F1160">
            <v>50</v>
          </cell>
          <cell r="G1160" t="str">
            <v>x</v>
          </cell>
          <cell r="H1160">
            <v>0</v>
          </cell>
          <cell r="I1160" t="str">
            <v/>
          </cell>
        </row>
        <row r="1161">
          <cell r="A1161" t="str">
            <v>GIP70-50</v>
          </cell>
          <cell r="C1161" t="str">
            <v>Ghíp nối IPC 70-50 1 bulong</v>
          </cell>
          <cell r="D1161" t="str">
            <v>cái</v>
          </cell>
          <cell r="E1161" t="str">
            <v>GI</v>
          </cell>
          <cell r="F1161">
            <v>50</v>
          </cell>
          <cell r="G1161" t="str">
            <v>x</v>
          </cell>
          <cell r="H1161" t="e">
            <v>#N/A</v>
          </cell>
          <cell r="I1161" t="str">
            <v/>
          </cell>
        </row>
        <row r="1162">
          <cell r="A1162" t="str">
            <v>GIP95-50</v>
          </cell>
          <cell r="C1162" t="str">
            <v>Ghíp nối IPC 95-50 1 bulong</v>
          </cell>
          <cell r="D1162" t="str">
            <v>cái</v>
          </cell>
          <cell r="E1162" t="str">
            <v>GI</v>
          </cell>
          <cell r="F1162">
            <v>50</v>
          </cell>
          <cell r="G1162" t="str">
            <v>x</v>
          </cell>
          <cell r="H1162">
            <v>0</v>
          </cell>
          <cell r="I1162" t="str">
            <v/>
          </cell>
        </row>
        <row r="1163">
          <cell r="A1163" t="str">
            <v>GIP120-50</v>
          </cell>
          <cell r="C1163" t="str">
            <v>Ghíp nối IPC 120-50</v>
          </cell>
          <cell r="D1163" t="str">
            <v>cái</v>
          </cell>
          <cell r="E1163" t="str">
            <v>GI</v>
          </cell>
          <cell r="F1163">
            <v>50</v>
          </cell>
          <cell r="G1163" t="str">
            <v>x</v>
          </cell>
          <cell r="H1163" t="e">
            <v>#N/A</v>
          </cell>
          <cell r="I1163" t="str">
            <v/>
          </cell>
        </row>
        <row r="1164">
          <cell r="A1164" t="str">
            <v>GIP150-50</v>
          </cell>
          <cell r="C1164" t="str">
            <v>Ghíp nối IPC 150-50</v>
          </cell>
          <cell r="D1164" t="str">
            <v>cái</v>
          </cell>
          <cell r="E1164" t="str">
            <v>GI</v>
          </cell>
          <cell r="F1164">
            <v>50</v>
          </cell>
          <cell r="G1164" t="str">
            <v>x</v>
          </cell>
          <cell r="H1164">
            <v>0</v>
          </cell>
          <cell r="I1164" t="str">
            <v/>
          </cell>
        </row>
        <row r="1165">
          <cell r="A1165" t="str">
            <v>GIP70-70</v>
          </cell>
          <cell r="C1165" t="str">
            <v>Ghíp nối IPC 70-70</v>
          </cell>
          <cell r="D1165" t="str">
            <v>cái</v>
          </cell>
          <cell r="E1165" t="str">
            <v>GI</v>
          </cell>
          <cell r="F1165">
            <v>50</v>
          </cell>
          <cell r="G1165" t="str">
            <v>x</v>
          </cell>
          <cell r="H1165">
            <v>0</v>
          </cell>
          <cell r="I1165" t="str">
            <v/>
          </cell>
        </row>
        <row r="1166">
          <cell r="A1166" t="str">
            <v>GIP95-70</v>
          </cell>
          <cell r="C1166" t="str">
            <v>Ghíp nối IPC 95-70</v>
          </cell>
          <cell r="D1166" t="str">
            <v>cái</v>
          </cell>
          <cell r="E1166" t="str">
            <v>GI</v>
          </cell>
          <cell r="F1166">
            <v>50</v>
          </cell>
          <cell r="G1166" t="str">
            <v>x</v>
          </cell>
          <cell r="H1166">
            <v>0</v>
          </cell>
          <cell r="I1166" t="str">
            <v/>
          </cell>
        </row>
        <row r="1167">
          <cell r="A1167" t="str">
            <v>GIP120-70</v>
          </cell>
          <cell r="C1167" t="str">
            <v>Ghíp nối IPC 120-70</v>
          </cell>
          <cell r="D1167" t="str">
            <v>cái</v>
          </cell>
          <cell r="E1167" t="str">
            <v>GI</v>
          </cell>
          <cell r="F1167">
            <v>50</v>
          </cell>
          <cell r="G1167" t="str">
            <v>x</v>
          </cell>
          <cell r="H1167" t="e">
            <v>#N/A</v>
          </cell>
          <cell r="I1167" t="str">
            <v/>
          </cell>
        </row>
        <row r="1168">
          <cell r="A1168" t="str">
            <v>GIP150-70</v>
          </cell>
          <cell r="C1168" t="str">
            <v>Ghíp nối IPC 150-70</v>
          </cell>
          <cell r="D1168" t="str">
            <v>cái</v>
          </cell>
          <cell r="E1168" t="str">
            <v>GI</v>
          </cell>
          <cell r="F1168">
            <v>50</v>
          </cell>
          <cell r="G1168" t="str">
            <v>x</v>
          </cell>
          <cell r="H1168">
            <v>0</v>
          </cell>
          <cell r="I1168" t="str">
            <v/>
          </cell>
        </row>
        <row r="1169">
          <cell r="A1169" t="str">
            <v>GIP95-95</v>
          </cell>
          <cell r="C1169" t="str">
            <v>Ghíp nối IPC 95-95</v>
          </cell>
          <cell r="D1169" t="str">
            <v>cái</v>
          </cell>
          <cell r="E1169" t="str">
            <v>GI</v>
          </cell>
          <cell r="F1169">
            <v>50</v>
          </cell>
          <cell r="G1169" t="str">
            <v>x</v>
          </cell>
          <cell r="H1169">
            <v>0</v>
          </cell>
          <cell r="I1169" t="str">
            <v/>
          </cell>
        </row>
        <row r="1170">
          <cell r="A1170" t="str">
            <v>GIP95-120</v>
          </cell>
          <cell r="C1170" t="str">
            <v>Ghíp nối IPC 95-120</v>
          </cell>
          <cell r="D1170" t="str">
            <v>cái</v>
          </cell>
          <cell r="E1170" t="str">
            <v>GI</v>
          </cell>
          <cell r="F1170">
            <v>50</v>
          </cell>
          <cell r="G1170" t="str">
            <v>x</v>
          </cell>
          <cell r="H1170" t="e">
            <v>#N/A</v>
          </cell>
          <cell r="I1170" t="str">
            <v/>
          </cell>
        </row>
        <row r="1171">
          <cell r="A1171" t="str">
            <v>GIP95-150</v>
          </cell>
          <cell r="C1171" t="str">
            <v>Ghíp nối IPC 95-150</v>
          </cell>
          <cell r="D1171" t="str">
            <v>cái</v>
          </cell>
          <cell r="E1171" t="str">
            <v>GI</v>
          </cell>
          <cell r="F1171">
            <v>50</v>
          </cell>
          <cell r="G1171" t="str">
            <v>x</v>
          </cell>
          <cell r="H1171">
            <v>0</v>
          </cell>
          <cell r="I1171" t="str">
            <v/>
          </cell>
        </row>
        <row r="1172">
          <cell r="A1172" t="str">
            <v>KQDUPLEX35</v>
          </cell>
          <cell r="B1172" t="str">
            <v>06.7003</v>
          </cell>
          <cell r="C1172" t="str">
            <v>Kéo dây quadruplex CV-4x35-0.6/1kV</v>
          </cell>
          <cell r="D1172" t="str">
            <v>km</v>
          </cell>
          <cell r="E1172" t="str">
            <v>KQ</v>
          </cell>
          <cell r="F1172">
            <v>50</v>
          </cell>
          <cell r="H1172" t="e">
            <v>#N/A</v>
          </cell>
          <cell r="I1172" t="str">
            <v/>
          </cell>
        </row>
        <row r="1173">
          <cell r="A1173" t="str">
            <v>KQDUPLEX22</v>
          </cell>
          <cell r="B1173" t="str">
            <v>06.7002</v>
          </cell>
          <cell r="C1173" t="str">
            <v>Kéo dây quadruplex CV-4x22-0.6/1kV</v>
          </cell>
          <cell r="D1173" t="str">
            <v>km</v>
          </cell>
          <cell r="E1173" t="str">
            <v>KQ</v>
          </cell>
          <cell r="F1173">
            <v>50</v>
          </cell>
          <cell r="H1173" t="e">
            <v>#N/A</v>
          </cell>
          <cell r="I1173" t="str">
            <v/>
          </cell>
        </row>
        <row r="1174">
          <cell r="A1174" t="str">
            <v>KQDUPLEX16</v>
          </cell>
          <cell r="B1174" t="str">
            <v>06.7001</v>
          </cell>
          <cell r="C1174" t="str">
            <v>Kéo dây quadruplex CV-4x16-0.6/1kV</v>
          </cell>
          <cell r="D1174" t="str">
            <v>km</v>
          </cell>
          <cell r="E1174" t="str">
            <v>KQ</v>
          </cell>
          <cell r="F1174">
            <v>50</v>
          </cell>
          <cell r="H1174" t="e">
            <v>#N/A</v>
          </cell>
          <cell r="I1174" t="str">
            <v/>
          </cell>
        </row>
        <row r="1175">
          <cell r="A1175" t="str">
            <v>KQDUPLEX14</v>
          </cell>
          <cell r="B1175" t="str">
            <v>06.7001</v>
          </cell>
          <cell r="C1175" t="str">
            <v>Kéo dây quadruplex CV-4x14-0.6/1kV</v>
          </cell>
          <cell r="D1175" t="str">
            <v>km</v>
          </cell>
          <cell r="E1175" t="str">
            <v>KQ</v>
          </cell>
          <cell r="F1175">
            <v>50</v>
          </cell>
          <cell r="H1175" t="e">
            <v>#N/A</v>
          </cell>
          <cell r="I1175" t="str">
            <v/>
          </cell>
        </row>
        <row r="1176">
          <cell r="A1176" t="str">
            <v>KQDUPLEX11</v>
          </cell>
          <cell r="B1176" t="str">
            <v>06.7001</v>
          </cell>
          <cell r="C1176" t="str">
            <v>Kéo dây quadruplex CV-4x11-0.6/1kV</v>
          </cell>
          <cell r="D1176" t="str">
            <v>km</v>
          </cell>
          <cell r="E1176" t="str">
            <v>KQ</v>
          </cell>
          <cell r="F1176">
            <v>50</v>
          </cell>
          <cell r="H1176" t="e">
            <v>#N/A</v>
          </cell>
          <cell r="I1176" t="str">
            <v/>
          </cell>
        </row>
        <row r="1177">
          <cell r="A1177" t="str">
            <v>KTriplex16</v>
          </cell>
          <cell r="B1177" t="str">
            <v>06.7001</v>
          </cell>
          <cell r="C1177" t="str">
            <v>Kéo dây triplex CV-3x16-0.6/1kV</v>
          </cell>
          <cell r="D1177" t="str">
            <v>km</v>
          </cell>
          <cell r="E1177" t="str">
            <v>KT</v>
          </cell>
          <cell r="F1177">
            <v>50</v>
          </cell>
          <cell r="H1177" t="e">
            <v>#N/A</v>
          </cell>
          <cell r="I1177" t="str">
            <v/>
          </cell>
        </row>
        <row r="1178">
          <cell r="A1178" t="str">
            <v>KDUPLEX11</v>
          </cell>
          <cell r="B1178" t="str">
            <v>06.7001</v>
          </cell>
          <cell r="C1178" t="str">
            <v>Kéo dây duplex CV-2x11-0.6/1kV</v>
          </cell>
          <cell r="D1178" t="str">
            <v>km</v>
          </cell>
          <cell r="E1178" t="str">
            <v>KD</v>
          </cell>
          <cell r="F1178">
            <v>50</v>
          </cell>
          <cell r="H1178" t="e">
            <v>#N/A</v>
          </cell>
          <cell r="I1178" t="str">
            <v/>
          </cell>
        </row>
        <row r="1179">
          <cell r="A1179" t="str">
            <v>Diabaohieu</v>
          </cell>
          <cell r="C1179" t="str">
            <v>Đĩa sứ trắng báo hiệu cáp ngầm</v>
          </cell>
          <cell r="D1179" t="str">
            <v>cái</v>
          </cell>
          <cell r="E1179" t="str">
            <v>Di</v>
          </cell>
          <cell r="F1179">
            <v>50</v>
          </cell>
          <cell r="G1179" t="str">
            <v>x</v>
          </cell>
          <cell r="H1179" t="e">
            <v>#N/A</v>
          </cell>
          <cell r="I1179" t="str">
            <v/>
          </cell>
        </row>
        <row r="1180">
          <cell r="A1180" t="str">
            <v>Denbao</v>
          </cell>
          <cell r="C1180" t="str">
            <v>Đèn báo hiệu pha 5W-220V</v>
          </cell>
          <cell r="D1180" t="str">
            <v>cái</v>
          </cell>
          <cell r="E1180" t="str">
            <v>De</v>
          </cell>
          <cell r="F1180">
            <v>50</v>
          </cell>
          <cell r="G1180" t="str">
            <v>x</v>
          </cell>
          <cell r="H1180" t="e">
            <v>#N/A</v>
          </cell>
          <cell r="I1180" t="str">
            <v/>
          </cell>
        </row>
        <row r="1181">
          <cell r="A1181" t="str">
            <v>Đơn giá chiếu sáng</v>
          </cell>
          <cell r="E1181" t="str">
            <v>Đơ</v>
          </cell>
          <cell r="F1181">
            <v>50</v>
          </cell>
          <cell r="G1181" t="str">
            <v>x</v>
          </cell>
          <cell r="H1181" t="e">
            <v>#N/A</v>
          </cell>
          <cell r="I1181" t="str">
            <v/>
          </cell>
        </row>
        <row r="1182">
          <cell r="A1182" t="str">
            <v>TUDKCS</v>
          </cell>
          <cell r="B1182" t="str">
            <v>CS4.09.021</v>
          </cell>
          <cell r="C1182" t="str">
            <v>Tủ điều khiển chiếu sáng</v>
          </cell>
          <cell r="D1182" t="str">
            <v>cái</v>
          </cell>
          <cell r="E1182" t="str">
            <v>TU</v>
          </cell>
          <cell r="F1182">
            <v>50</v>
          </cell>
          <cell r="G1182" t="str">
            <v>x</v>
          </cell>
          <cell r="H1182">
            <v>0</v>
          </cell>
          <cell r="I1182" t="str">
            <v/>
          </cell>
        </row>
        <row r="1183">
          <cell r="A1183" t="str">
            <v>TRTHEP6</v>
          </cell>
          <cell r="C1183" t="str">
            <v>Trụ thép tròn cao 6 mét</v>
          </cell>
          <cell r="D1183" t="str">
            <v>trụ</v>
          </cell>
          <cell r="E1183" t="str">
            <v>TR</v>
          </cell>
          <cell r="F1183">
            <v>2</v>
          </cell>
          <cell r="G1183" t="str">
            <v>x</v>
          </cell>
          <cell r="H1183">
            <v>1</v>
          </cell>
          <cell r="I1183" t="str">
            <v/>
          </cell>
        </row>
        <row r="1184">
          <cell r="A1184" t="str">
            <v>TRTHEP7</v>
          </cell>
          <cell r="C1184" t="str">
            <v>Trụ thép tròn cao 7 mét</v>
          </cell>
          <cell r="D1184" t="str">
            <v>trụ</v>
          </cell>
          <cell r="E1184" t="str">
            <v>TR</v>
          </cell>
          <cell r="F1184">
            <v>2</v>
          </cell>
          <cell r="G1184" t="str">
            <v>x</v>
          </cell>
          <cell r="H1184" t="e">
            <v>#N/A</v>
          </cell>
          <cell r="I1184" t="str">
            <v/>
          </cell>
        </row>
        <row r="1185">
          <cell r="A1185" t="str">
            <v>D12 CS</v>
          </cell>
          <cell r="B1185" t="str">
            <v>04.3801</v>
          </cell>
          <cell r="C1185" t="str">
            <v>Đà cản BTCT 1,2m (Nhân công đã qui đổi sang ĐG chiếu sáng)</v>
          </cell>
          <cell r="D1185" t="str">
            <v>cái</v>
          </cell>
          <cell r="E1185" t="str">
            <v>D1</v>
          </cell>
          <cell r="F1185">
            <v>50</v>
          </cell>
          <cell r="G1185" t="str">
            <v>x</v>
          </cell>
          <cell r="H1185" t="e">
            <v>#N/A</v>
          </cell>
          <cell r="I1185" t="str">
            <v/>
          </cell>
        </row>
        <row r="1186">
          <cell r="A1186" t="str">
            <v>CDDON</v>
          </cell>
          <cell r="C1186" t="str">
            <v>Cần đèn STK D60 đơn cao 2m vươn 1,5m nghiêng 15 độ</v>
          </cell>
          <cell r="D1186" t="str">
            <v>cần</v>
          </cell>
          <cell r="E1186" t="str">
            <v>CD</v>
          </cell>
          <cell r="F1186">
            <v>50</v>
          </cell>
          <cell r="G1186" t="str">
            <v>x</v>
          </cell>
          <cell r="H1186" t="e">
            <v>#N/A</v>
          </cell>
          <cell r="I1186" t="str">
            <v/>
          </cell>
        </row>
        <row r="1187">
          <cell r="A1187" t="str">
            <v>CDDOI</v>
          </cell>
          <cell r="C1187" t="str">
            <v>Cần đèn STK D60 đôi cao 2m vươn 1,5m nghiêng 15 độ</v>
          </cell>
          <cell r="D1187" t="str">
            <v>cần</v>
          </cell>
          <cell r="E1187" t="str">
            <v>CD</v>
          </cell>
          <cell r="F1187">
            <v>50</v>
          </cell>
          <cell r="G1187" t="str">
            <v>x</v>
          </cell>
          <cell r="H1187">
            <v>0</v>
          </cell>
          <cell r="I1187" t="str">
            <v/>
          </cell>
        </row>
        <row r="1188">
          <cell r="A1188" t="str">
            <v>CD-Sonadezi</v>
          </cell>
          <cell r="C1188" t="str">
            <v>Cần đèn STK D60 đơn cao 1,7m vươn 2,8m (CĐT cung cấp)</v>
          </cell>
          <cell r="D1188" t="str">
            <v>cần</v>
          </cell>
          <cell r="E1188" t="str">
            <v>CD</v>
          </cell>
          <cell r="F1188">
            <v>50</v>
          </cell>
          <cell r="G1188" t="str">
            <v>x</v>
          </cell>
          <cell r="H1188">
            <v>0</v>
          </cell>
          <cell r="I1188" t="str">
            <v/>
          </cell>
        </row>
        <row r="1189">
          <cell r="A1189" t="str">
            <v>CDDON+C</v>
          </cell>
          <cell r="C1189" t="str">
            <v>Cần đèn STK D60 đơn cao 1m vươn 1,8m nghiêng 15 độ + chụp đầu trụ</v>
          </cell>
          <cell r="D1189" t="str">
            <v>cần</v>
          </cell>
          <cell r="E1189" t="str">
            <v>CD</v>
          </cell>
          <cell r="F1189">
            <v>50</v>
          </cell>
          <cell r="G1189" t="str">
            <v>x</v>
          </cell>
          <cell r="H1189">
            <v>0</v>
          </cell>
          <cell r="I1189" t="str">
            <v/>
          </cell>
        </row>
        <row r="1190">
          <cell r="A1190" t="str">
            <v>CDDOI+C</v>
          </cell>
          <cell r="C1190" t="str">
            <v>Cần đèn STK D60 đôi cao 1m vươn 1,8m nghiêng 15 độ + chụp đầu trụ</v>
          </cell>
          <cell r="D1190" t="str">
            <v>cần</v>
          </cell>
          <cell r="E1190" t="str">
            <v>CD</v>
          </cell>
          <cell r="F1190">
            <v>50</v>
          </cell>
          <cell r="G1190" t="str">
            <v>x</v>
          </cell>
          <cell r="H1190" t="e">
            <v>#N/A</v>
          </cell>
          <cell r="I1190" t="str">
            <v/>
          </cell>
        </row>
        <row r="1191">
          <cell r="A1191" t="str">
            <v>CDBA</v>
          </cell>
          <cell r="C1191" t="str">
            <v>Cần đèn STK D60 ba cao 1mét vươn 1,8 mét góc nghiêng 15 độ</v>
          </cell>
          <cell r="D1191" t="str">
            <v>cần</v>
          </cell>
          <cell r="E1191" t="str">
            <v>CD</v>
          </cell>
          <cell r="F1191">
            <v>50</v>
          </cell>
          <cell r="G1191" t="str">
            <v>x</v>
          </cell>
          <cell r="H1191" t="e">
            <v>#N/A</v>
          </cell>
          <cell r="I1191" t="str">
            <v/>
          </cell>
        </row>
        <row r="1192">
          <cell r="A1192" t="str">
            <v>DEN</v>
          </cell>
          <cell r="C1192" t="str">
            <v>Choá đèn 73FS 10 + bóng OSAM-250W + tụ điện + ballast</v>
          </cell>
          <cell r="D1192" t="str">
            <v>bộ</v>
          </cell>
          <cell r="E1192" t="str">
            <v>DE</v>
          </cell>
          <cell r="F1192">
            <v>50</v>
          </cell>
          <cell r="G1192" t="str">
            <v>x</v>
          </cell>
          <cell r="H1192">
            <v>0</v>
          </cell>
          <cell r="I1192" t="str">
            <v/>
          </cell>
        </row>
        <row r="1193">
          <cell r="A1193" t="str">
            <v>DEN-sonadezi</v>
          </cell>
          <cell r="C1193" t="str">
            <v>Choá đèn + bóng 250W (CĐT cung cấp)</v>
          </cell>
          <cell r="D1193" t="str">
            <v>bộ</v>
          </cell>
          <cell r="E1193" t="str">
            <v>DE</v>
          </cell>
          <cell r="F1193">
            <v>50</v>
          </cell>
          <cell r="G1193" t="str">
            <v>x</v>
          </cell>
          <cell r="H1193" t="e">
            <v>#N/A</v>
          </cell>
          <cell r="I1193" t="str">
            <v/>
          </cell>
        </row>
        <row r="1194">
          <cell r="A1194" t="str">
            <v>CHI5</v>
          </cell>
          <cell r="C1194" t="str">
            <v>Cầu chì nhựa trong nhà 5A+ chì 5A</v>
          </cell>
          <cell r="D1194" t="str">
            <v>cái</v>
          </cell>
          <cell r="E1194" t="str">
            <v>CH</v>
          </cell>
          <cell r="F1194">
            <v>50</v>
          </cell>
          <cell r="G1194" t="str">
            <v>x</v>
          </cell>
          <cell r="H1194">
            <v>0</v>
          </cell>
          <cell r="I1194" t="str">
            <v/>
          </cell>
        </row>
        <row r="1195">
          <cell r="A1195" t="str">
            <v>DOMINO</v>
          </cell>
          <cell r="C1195" t="str">
            <v>Đômino đấu nối trong trụ đèn</v>
          </cell>
          <cell r="D1195" t="str">
            <v>cái</v>
          </cell>
          <cell r="E1195" t="str">
            <v>DO</v>
          </cell>
          <cell r="F1195">
            <v>50</v>
          </cell>
          <cell r="G1195" t="str">
            <v>x</v>
          </cell>
          <cell r="H1195" t="e">
            <v>#N/A</v>
          </cell>
          <cell r="I1195" t="str">
            <v/>
          </cell>
        </row>
        <row r="1196">
          <cell r="E1196" t="str">
            <v/>
          </cell>
          <cell r="F1196">
            <v>50</v>
          </cell>
          <cell r="H1196">
            <v>0</v>
          </cell>
          <cell r="I1196">
            <v>0</v>
          </cell>
        </row>
        <row r="1197">
          <cell r="A1197" t="str">
            <v>LCAN+C</v>
          </cell>
          <cell r="B1197" t="str">
            <v>CS3.02.011</v>
          </cell>
          <cell r="C1197" t="str">
            <v>Lắp cần đèn +  chụp đầu cột hạ thế ≤ 10,5m</v>
          </cell>
          <cell r="D1197" t="str">
            <v>cái</v>
          </cell>
          <cell r="E1197" t="str">
            <v>LC</v>
          </cell>
          <cell r="F1197">
            <v>2000</v>
          </cell>
          <cell r="H1197">
            <v>0</v>
          </cell>
          <cell r="I1197" t="str">
            <v/>
          </cell>
        </row>
        <row r="1198">
          <cell r="A1198" t="str">
            <v>LCAN2,8</v>
          </cell>
          <cell r="B1198" t="str">
            <v>CS3.03.011</v>
          </cell>
          <cell r="C1198" t="str">
            <v>Lắp cần đèn D60 ≤ 2,8m</v>
          </cell>
          <cell r="D1198" t="str">
            <v>cần</v>
          </cell>
          <cell r="E1198" t="str">
            <v>LC</v>
          </cell>
          <cell r="F1198">
            <v>2000</v>
          </cell>
          <cell r="H1198" t="e">
            <v>#N/A</v>
          </cell>
          <cell r="I1198" t="str">
            <v/>
          </cell>
        </row>
        <row r="1199">
          <cell r="A1199" t="str">
            <v>LCAN3,2</v>
          </cell>
          <cell r="B1199" t="str">
            <v>CS3.03.012</v>
          </cell>
          <cell r="C1199" t="str">
            <v>Lắp cần đèn D60 ≤ 3,2m</v>
          </cell>
          <cell r="D1199" t="str">
            <v>cần</v>
          </cell>
          <cell r="E1199" t="str">
            <v>LC</v>
          </cell>
          <cell r="F1199">
            <v>2000</v>
          </cell>
          <cell r="H1199" t="e">
            <v>#N/A</v>
          </cell>
          <cell r="I1199" t="str">
            <v/>
          </cell>
        </row>
        <row r="1200">
          <cell r="A1200" t="str">
            <v>LTD-DEN</v>
          </cell>
          <cell r="B1200" t="str">
            <v>CS3.07.023</v>
          </cell>
          <cell r="C1200" t="str">
            <v>Lắp dây tiếp địa CS</v>
          </cell>
          <cell r="D1200" t="str">
            <v>mét</v>
          </cell>
          <cell r="E1200" t="str">
            <v>LT</v>
          </cell>
          <cell r="F1200">
            <v>2000</v>
          </cell>
          <cell r="H1200" t="e">
            <v>#N/A</v>
          </cell>
          <cell r="I1200" t="str">
            <v/>
          </cell>
        </row>
        <row r="1201">
          <cell r="A1201" t="str">
            <v>LDEN</v>
          </cell>
          <cell r="B1201" t="str">
            <v>CS3.05.001</v>
          </cell>
          <cell r="C1201" t="str">
            <v>Lắp chóa đèn chiếu sáng ≤ 12m</v>
          </cell>
          <cell r="D1201" t="str">
            <v>bộ</v>
          </cell>
          <cell r="E1201" t="str">
            <v>LD</v>
          </cell>
          <cell r="F1201">
            <v>2000</v>
          </cell>
          <cell r="H1201">
            <v>0</v>
          </cell>
          <cell r="I1201" t="str">
            <v/>
          </cell>
        </row>
        <row r="1202">
          <cell r="A1202" t="str">
            <v>LTRUDEN</v>
          </cell>
          <cell r="B1202" t="str">
            <v>CS3.01.013</v>
          </cell>
          <cell r="C1202" t="str">
            <v>Lắp trụ thép ≤ 8m bằng thủ công</v>
          </cell>
          <cell r="D1202" t="str">
            <v>trụ</v>
          </cell>
          <cell r="E1202" t="str">
            <v>LT</v>
          </cell>
          <cell r="F1202">
            <v>2000</v>
          </cell>
          <cell r="H1202">
            <v>1</v>
          </cell>
          <cell r="I1202" t="str">
            <v/>
          </cell>
        </row>
        <row r="1203">
          <cell r="A1203" t="str">
            <v>LBTLT</v>
          </cell>
          <cell r="B1203" t="str">
            <v>CS3.01.021</v>
          </cell>
          <cell r="C1203" t="str">
            <v>Lắp trụ BTLT ≤ 10m bằng cơ giới</v>
          </cell>
          <cell r="D1203" t="str">
            <v>trụ</v>
          </cell>
          <cell r="E1203" t="str">
            <v>LB</v>
          </cell>
          <cell r="F1203">
            <v>2000</v>
          </cell>
          <cell r="H1203" t="e">
            <v>#N/A</v>
          </cell>
          <cell r="I1203" t="str">
            <v/>
          </cell>
        </row>
        <row r="1204">
          <cell r="A1204" t="str">
            <v>LUONDAY</v>
          </cell>
          <cell r="B1204" t="str">
            <v>CS4.08.010</v>
          </cell>
          <cell r="C1204" t="str">
            <v>Luồn dây lên đèn</v>
          </cell>
          <cell r="D1204" t="str">
            <v>mét</v>
          </cell>
          <cell r="E1204" t="str">
            <v>LU</v>
          </cell>
          <cell r="F1204">
            <v>2000</v>
          </cell>
          <cell r="H1204">
            <v>0</v>
          </cell>
          <cell r="I1204" t="str">
            <v/>
          </cell>
        </row>
        <row r="1205">
          <cell r="A1205" t="str">
            <v>KCAPDEN</v>
          </cell>
          <cell r="B1205" t="str">
            <v>CS4.02.011</v>
          </cell>
          <cell r="C1205" t="str">
            <v>Kéo rải cáp chiếu sáng D&lt;25</v>
          </cell>
          <cell r="D1205" t="str">
            <v>mét</v>
          </cell>
          <cell r="E1205" t="str">
            <v>KC</v>
          </cell>
          <cell r="F1205">
            <v>2000</v>
          </cell>
          <cell r="H1205">
            <v>0</v>
          </cell>
          <cell r="I1205" t="str">
            <v/>
          </cell>
        </row>
        <row r="1206">
          <cell r="A1206" t="str">
            <v>KCAPDEN25</v>
          </cell>
          <cell r="B1206" t="str">
            <v>CS4.02.021</v>
          </cell>
          <cell r="C1206" t="str">
            <v>Kéo rải cáp chiếu sáng D&gt;25</v>
          </cell>
          <cell r="D1206" t="str">
            <v>mét</v>
          </cell>
          <cell r="E1206" t="str">
            <v>KC</v>
          </cell>
          <cell r="F1206">
            <v>2000</v>
          </cell>
          <cell r="H1206" t="e">
            <v>#N/A</v>
          </cell>
          <cell r="I1206" t="str">
            <v/>
          </cell>
        </row>
        <row r="1207">
          <cell r="A1207" t="str">
            <v>LCAPDEN</v>
          </cell>
          <cell r="B1207" t="str">
            <v>CS4.04.010</v>
          </cell>
          <cell r="C1207" t="str">
            <v>Lắp rải cáp ngầm chiếu sáng</v>
          </cell>
          <cell r="D1207" t="str">
            <v>mét</v>
          </cell>
          <cell r="E1207" t="str">
            <v>LC</v>
          </cell>
          <cell r="F1207">
            <v>2000</v>
          </cell>
          <cell r="H1207" t="e">
            <v>#N/A</v>
          </cell>
          <cell r="I1207" t="str">
            <v/>
          </cell>
        </row>
        <row r="1208">
          <cell r="A1208" t="str">
            <v>LDAUCAPCS</v>
          </cell>
          <cell r="B1208" t="str">
            <v>CS4.03.010</v>
          </cell>
          <cell r="C1208" t="str">
            <v>Lắp đầu cáp ngầm chiếu sáng</v>
          </cell>
          <cell r="D1208" t="str">
            <v>bộ</v>
          </cell>
          <cell r="E1208" t="str">
            <v>LD</v>
          </cell>
          <cell r="F1208">
            <v>2000</v>
          </cell>
          <cell r="H1208">
            <v>0</v>
          </cell>
          <cell r="I1208" t="str">
            <v/>
          </cell>
        </row>
        <row r="1209">
          <cell r="A1209" t="str">
            <v>Lcauchi</v>
          </cell>
          <cell r="B1209" t="str">
            <v>CS4.03.020</v>
          </cell>
          <cell r="C1209" t="str">
            <v>Lắp cầu chì đuôi cá</v>
          </cell>
          <cell r="D1209" t="str">
            <v>cái</v>
          </cell>
          <cell r="E1209" t="str">
            <v>Lc</v>
          </cell>
          <cell r="F1209">
            <v>2000</v>
          </cell>
          <cell r="H1209">
            <v>0</v>
          </cell>
          <cell r="I1209" t="str">
            <v/>
          </cell>
        </row>
        <row r="1210">
          <cell r="A1210" t="str">
            <v>LPVC60CL CS</v>
          </cell>
          <cell r="B1210" t="str">
            <v>07,2404</v>
          </cell>
          <cell r="C1210" t="str">
            <v>Lắp ống PVC D60 (Nhân công đã qui đổi về ĐG chiếu sáng)</v>
          </cell>
          <cell r="D1210" t="str">
            <v>mét</v>
          </cell>
          <cell r="E1210" t="str">
            <v>LP</v>
          </cell>
          <cell r="F1210">
            <v>2000</v>
          </cell>
          <cell r="H1210">
            <v>0</v>
          </cell>
          <cell r="I1210" t="str">
            <v/>
          </cell>
        </row>
        <row r="1211">
          <cell r="A1211" t="str">
            <v>LPVC90CL CS</v>
          </cell>
          <cell r="B1211" t="str">
            <v>07,2406</v>
          </cell>
          <cell r="C1211" t="str">
            <v>Lắp ống PVC D90 (Nhân công đã qui đổi về ĐG chiếu sáng)</v>
          </cell>
          <cell r="D1211" t="str">
            <v>mét</v>
          </cell>
          <cell r="E1211" t="str">
            <v>LP</v>
          </cell>
          <cell r="F1211">
            <v>2000</v>
          </cell>
          <cell r="H1211" t="e">
            <v>#N/A</v>
          </cell>
          <cell r="I1211" t="str">
            <v/>
          </cell>
        </row>
        <row r="1212">
          <cell r="A1212" t="str">
            <v>LSTK120d CS</v>
          </cell>
          <cell r="B1212" t="str">
            <v>07.2301</v>
          </cell>
          <cell r="C1212" t="str">
            <v>Lắp ống sắt d&lt;120mm (Nhân công đã qui đổi về ĐG chiếu sáng)</v>
          </cell>
          <cell r="D1212" t="str">
            <v>mét</v>
          </cell>
          <cell r="E1212" t="str">
            <v>LS</v>
          </cell>
          <cell r="F1212">
            <v>2000</v>
          </cell>
          <cell r="H1212">
            <v>0</v>
          </cell>
          <cell r="I1212" t="str">
            <v/>
          </cell>
        </row>
        <row r="1213">
          <cell r="A1213" t="str">
            <v>LGACH CS</v>
          </cell>
          <cell r="B1213" t="str">
            <v>07.2104</v>
          </cell>
          <cell r="C1213" t="str">
            <v>Lắp gạch mương CS (Nhân công đã qui đổi về ĐG chiếu sáng)</v>
          </cell>
          <cell r="D1213" t="str">
            <v>viên</v>
          </cell>
          <cell r="E1213" t="str">
            <v>LG</v>
          </cell>
          <cell r="F1213">
            <v>2000</v>
          </cell>
          <cell r="H1213" t="e">
            <v>#N/A</v>
          </cell>
          <cell r="I1213" t="str">
            <v/>
          </cell>
        </row>
        <row r="1214">
          <cell r="A1214" t="str">
            <v>DMCS</v>
          </cell>
          <cell r="B1214" t="str">
            <v>CS1.01.160</v>
          </cell>
          <cell r="C1214" t="str">
            <v>Đào đất mương cáp CS</v>
          </cell>
          <cell r="D1214" t="str">
            <v>m3</v>
          </cell>
          <cell r="E1214" t="str">
            <v>DM</v>
          </cell>
          <cell r="F1214">
            <v>2000</v>
          </cell>
          <cell r="H1214" t="e">
            <v>#N/A</v>
          </cell>
          <cell r="I1214" t="str">
            <v/>
          </cell>
        </row>
        <row r="1215">
          <cell r="A1215" t="str">
            <v>DDMCS3</v>
          </cell>
          <cell r="B1215" t="str">
            <v>CS1.02.023</v>
          </cell>
          <cell r="C1215" t="str">
            <v>Đắp đất mương cáp CS đất cấp 3</v>
          </cell>
          <cell r="D1215" t="str">
            <v>m3</v>
          </cell>
          <cell r="E1215" t="str">
            <v>DD</v>
          </cell>
          <cell r="F1215">
            <v>2000</v>
          </cell>
          <cell r="H1215" t="e">
            <v>#N/A</v>
          </cell>
          <cell r="I1215" t="str">
            <v/>
          </cell>
        </row>
        <row r="1216">
          <cell r="A1216" t="str">
            <v>DCatMCS</v>
          </cell>
          <cell r="B1216" t="str">
            <v>CS1.02.024</v>
          </cell>
          <cell r="C1216" t="str">
            <v>Đắp cát mương cáp CS</v>
          </cell>
          <cell r="D1216" t="str">
            <v>m3</v>
          </cell>
          <cell r="E1216" t="str">
            <v>DC</v>
          </cell>
          <cell r="F1216">
            <v>2000</v>
          </cell>
          <cell r="H1216" t="e">
            <v>#N/A</v>
          </cell>
          <cell r="I1216" t="str">
            <v/>
          </cell>
        </row>
        <row r="1217">
          <cell r="A1217" t="str">
            <v>DMongCS</v>
          </cell>
          <cell r="B1217" t="str">
            <v>CS1.01.140</v>
          </cell>
          <cell r="C1217" t="str">
            <v>Đào móng trụ CS sâu ≤ 1m trên vỉa hè</v>
          </cell>
          <cell r="D1217" t="str">
            <v>m3</v>
          </cell>
          <cell r="E1217" t="str">
            <v>DM</v>
          </cell>
          <cell r="F1217">
            <v>2000</v>
          </cell>
          <cell r="H1217" t="e">
            <v>#N/A</v>
          </cell>
          <cell r="I1217" t="str">
            <v/>
          </cell>
        </row>
        <row r="1218">
          <cell r="A1218" t="str">
            <v>DMongCS1</v>
          </cell>
          <cell r="B1218" t="str">
            <v>CS1.01.150</v>
          </cell>
          <cell r="C1218" t="str">
            <v>Đào móng trụ CS sâu &gt;1m trên vỉa hè</v>
          </cell>
          <cell r="D1218" t="str">
            <v>m3</v>
          </cell>
          <cell r="E1218" t="str">
            <v>DM</v>
          </cell>
          <cell r="F1218">
            <v>2000</v>
          </cell>
          <cell r="H1218" t="e">
            <v>#N/A</v>
          </cell>
          <cell r="I1218" t="str">
            <v/>
          </cell>
        </row>
        <row r="1219">
          <cell r="A1219" t="str">
            <v>DDMongCS3</v>
          </cell>
          <cell r="B1219" t="str">
            <v>CS1.02.013</v>
          </cell>
          <cell r="C1219" t="str">
            <v>Đắp đất móng trụ CS, đất cấp 3</v>
          </cell>
          <cell r="D1219" t="str">
            <v>m3</v>
          </cell>
          <cell r="E1219" t="str">
            <v>DD</v>
          </cell>
          <cell r="F1219">
            <v>2000</v>
          </cell>
          <cell r="H1219" t="e">
            <v>#N/A</v>
          </cell>
          <cell r="I1219" t="str">
            <v/>
          </cell>
        </row>
        <row r="1220">
          <cell r="A1220" t="str">
            <v>DCatMongCS</v>
          </cell>
          <cell r="B1220" t="str">
            <v>CS1.02.014</v>
          </cell>
          <cell r="C1220" t="str">
            <v>Đắp cát móng trụ CS</v>
          </cell>
          <cell r="D1220" t="str">
            <v>m3</v>
          </cell>
          <cell r="E1220" t="str">
            <v>DC</v>
          </cell>
          <cell r="F1220">
            <v>2000</v>
          </cell>
          <cell r="H1220" t="e">
            <v>#N/A</v>
          </cell>
          <cell r="I1220" t="str">
            <v/>
          </cell>
        </row>
        <row r="1221">
          <cell r="A1221" t="str">
            <v>DongCTD</v>
          </cell>
          <cell r="B1221" t="str">
            <v>CS3.07.012</v>
          </cell>
          <cell r="C1221" t="str">
            <v>Đóng cọc tiếp địa hệ thống CS</v>
          </cell>
          <cell r="D1221" t="str">
            <v>cọc</v>
          </cell>
          <cell r="E1221" t="str">
            <v>Do</v>
          </cell>
          <cell r="F1221">
            <v>2000</v>
          </cell>
          <cell r="H1221" t="e">
            <v>#N/A</v>
          </cell>
          <cell r="I1221" t="str">
            <v/>
          </cell>
        </row>
        <row r="1222">
          <cell r="A1222" t="str">
            <v>DBTM150</v>
          </cell>
          <cell r="B1222" t="str">
            <v>CS2.01.011</v>
          </cell>
          <cell r="C1222" t="str">
            <v>Đổ bêtông móng trụ M150 đá 1x2</v>
          </cell>
          <cell r="D1222" t="str">
            <v>m3</v>
          </cell>
          <cell r="E1222" t="str">
            <v>DB</v>
          </cell>
          <cell r="F1222">
            <v>2000</v>
          </cell>
          <cell r="H1222" t="e">
            <v>#N/A</v>
          </cell>
          <cell r="I1222" t="str">
            <v/>
          </cell>
        </row>
        <row r="1223">
          <cell r="A1223" t="str">
            <v>DBTM150CS</v>
          </cell>
          <cell r="B1223" t="str">
            <v>CS2.01.011</v>
          </cell>
          <cell r="C1223" t="str">
            <v>Đổ bêtông móng trụ M150 &lt;=250cm</v>
          </cell>
          <cell r="D1223" t="str">
            <v>m3</v>
          </cell>
          <cell r="E1223" t="str">
            <v>DB</v>
          </cell>
          <cell r="F1223">
            <v>2000</v>
          </cell>
          <cell r="H1223" t="e">
            <v>#N/A</v>
          </cell>
          <cell r="I1223">
            <v>277830</v>
          </cell>
        </row>
        <row r="1224">
          <cell r="A1224" t="str">
            <v>DBT20012CS</v>
          </cell>
          <cell r="B1224" t="str">
            <v>04.3323</v>
          </cell>
          <cell r="C1224" t="str">
            <v>Đổ betông M200 đá 1x2 (Nhân công đã qui đổi về ĐG chiếu sáng)</v>
          </cell>
          <cell r="D1224" t="str">
            <v>m3</v>
          </cell>
          <cell r="E1224" t="str">
            <v>DB</v>
          </cell>
          <cell r="F1224">
            <v>2000</v>
          </cell>
          <cell r="H1224" t="e">
            <v>#N/A</v>
          </cell>
          <cell r="I1224" t="str">
            <v/>
          </cell>
        </row>
        <row r="1225">
          <cell r="A1225" t="str">
            <v>HopCBpd</v>
          </cell>
          <cell r="B1225" t="str">
            <v>06.3231</v>
          </cell>
          <cell r="C1225" t="str">
            <v>Hộp CB phân đoạn</v>
          </cell>
          <cell r="D1225" t="str">
            <v>hộp</v>
          </cell>
          <cell r="E1225" t="str">
            <v>Ho</v>
          </cell>
          <cell r="F1225">
            <v>50</v>
          </cell>
          <cell r="G1225" t="str">
            <v>x</v>
          </cell>
          <cell r="H1225">
            <v>0</v>
          </cell>
          <cell r="I1225" t="str">
            <v/>
          </cell>
        </row>
        <row r="1226">
          <cell r="A1226" t="str">
            <v>CCĐMBA</v>
          </cell>
          <cell r="C1226" t="str">
            <v>Chụp cách điện đầu cực MBA</v>
          </cell>
          <cell r="D1226" t="str">
            <v>cái</v>
          </cell>
          <cell r="E1226" t="str">
            <v>CC</v>
          </cell>
          <cell r="F1226">
            <v>50</v>
          </cell>
          <cell r="G1226" t="str">
            <v>x</v>
          </cell>
          <cell r="H1226" t="str">
            <v>cái</v>
          </cell>
          <cell r="I1226" t="str">
            <v/>
          </cell>
        </row>
        <row r="1227">
          <cell r="A1227" t="str">
            <v>CCĐfco</v>
          </cell>
          <cell r="C1227" t="str">
            <v>Chụp cách điện đầu cực FCO (trên + dưới)</v>
          </cell>
          <cell r="D1227" t="str">
            <v>bộ</v>
          </cell>
          <cell r="E1227" t="str">
            <v>CC</v>
          </cell>
          <cell r="F1227">
            <v>50</v>
          </cell>
          <cell r="G1227" t="str">
            <v>x</v>
          </cell>
          <cell r="H1227">
            <v>0</v>
          </cell>
          <cell r="I1227" t="str">
            <v/>
          </cell>
        </row>
        <row r="1228">
          <cell r="A1228" t="str">
            <v>CCĐLA</v>
          </cell>
          <cell r="C1228" t="str">
            <v>Chụp cách điện đầu cực LA</v>
          </cell>
          <cell r="D1228" t="str">
            <v>cái</v>
          </cell>
          <cell r="E1228" t="str">
            <v>CC</v>
          </cell>
          <cell r="F1228">
            <v>50</v>
          </cell>
          <cell r="G1228" t="str">
            <v>x</v>
          </cell>
          <cell r="H1228" t="str">
            <v>cái</v>
          </cell>
          <cell r="I1228" t="str">
            <v/>
          </cell>
        </row>
        <row r="1229">
          <cell r="A1229" t="str">
            <v>CCDQU</v>
          </cell>
          <cell r="C1229" t="str">
            <v>Chụp cách điện kẹp quai</v>
          </cell>
          <cell r="D1229" t="str">
            <v>cái</v>
          </cell>
          <cell r="E1229" t="str">
            <v>CC</v>
          </cell>
          <cell r="F1229">
            <v>50</v>
          </cell>
          <cell r="G1229" t="str">
            <v>x</v>
          </cell>
          <cell r="H1229">
            <v>0</v>
          </cell>
          <cell r="I1229">
            <v>7968800</v>
          </cell>
        </row>
        <row r="1230">
          <cell r="A1230" t="str">
            <v>TDLLCD</v>
          </cell>
          <cell r="C1230" t="str">
            <v>Bộ tiếp địa cố định</v>
          </cell>
          <cell r="D1230" t="str">
            <v>bộ</v>
          </cell>
          <cell r="E1230" t="str">
            <v>TD</v>
          </cell>
          <cell r="F1230">
            <v>50</v>
          </cell>
          <cell r="G1230" t="str">
            <v>x</v>
          </cell>
          <cell r="H1230">
            <v>0</v>
          </cell>
          <cell r="I1230" t="str">
            <v/>
          </cell>
        </row>
        <row r="1231">
          <cell r="A1231" t="str">
            <v>PK</v>
          </cell>
          <cell r="B1231" t="str">
            <v>02.1421</v>
          </cell>
          <cell r="C1231" t="str">
            <v>V/c phụ kiện vào vị trí (cự ly &lt;=100m)</v>
          </cell>
          <cell r="D1231" t="str">
            <v>tấn</v>
          </cell>
          <cell r="E1231" t="str">
            <v>PK</v>
          </cell>
          <cell r="F1231">
            <v>2000</v>
          </cell>
          <cell r="H1231">
            <v>0</v>
          </cell>
          <cell r="I1231" t="str">
            <v/>
          </cell>
        </row>
        <row r="1232">
          <cell r="A1232" t="str">
            <v>DAY</v>
          </cell>
          <cell r="B1232" t="str">
            <v>02.1441</v>
          </cell>
          <cell r="C1232" t="str">
            <v>V/c dây vào vị trí (cự ly &lt;=100m)</v>
          </cell>
          <cell r="D1232" t="str">
            <v>tấn</v>
          </cell>
          <cell r="E1232" t="str">
            <v>DA</v>
          </cell>
          <cell r="F1232">
            <v>2000</v>
          </cell>
          <cell r="H1232">
            <v>0</v>
          </cell>
          <cell r="I1232" t="str">
            <v/>
          </cell>
        </row>
        <row r="1233">
          <cell r="A1233" t="str">
            <v>DCTC</v>
          </cell>
          <cell r="B1233" t="str">
            <v>02.1482</v>
          </cell>
          <cell r="C1233" t="str">
            <v>V/c dụng cụ thi công vào vị trí (cự ly &lt;=100m)</v>
          </cell>
          <cell r="D1233" t="str">
            <v>tấn</v>
          </cell>
          <cell r="E1233" t="str">
            <v>DC</v>
          </cell>
          <cell r="F1233">
            <v>2000</v>
          </cell>
          <cell r="H1233">
            <v>0</v>
          </cell>
          <cell r="I1233" t="str">
            <v/>
          </cell>
        </row>
        <row r="1234">
          <cell r="A1234" t="str">
            <v>THEP</v>
          </cell>
          <cell r="B1234" t="str">
            <v>02.1351</v>
          </cell>
          <cell r="C1234" t="str">
            <v>V/c cốt thép ( cự ly &lt;=100m)</v>
          </cell>
          <cell r="D1234" t="str">
            <v>tấn</v>
          </cell>
          <cell r="E1234" t="str">
            <v>TH</v>
          </cell>
          <cell r="F1234">
            <v>2000</v>
          </cell>
          <cell r="H1234">
            <v>0.19305</v>
          </cell>
          <cell r="I1234" t="str">
            <v/>
          </cell>
        </row>
        <row r="1235">
          <cell r="A1235" t="str">
            <v>XIMANG</v>
          </cell>
          <cell r="B1235" t="str">
            <v>02.1211</v>
          </cell>
          <cell r="C1235" t="str">
            <v>V/c xi măng ( cự ly &lt;=100m)</v>
          </cell>
          <cell r="D1235" t="str">
            <v>tấn</v>
          </cell>
          <cell r="E1235" t="str">
            <v>XI</v>
          </cell>
          <cell r="F1235">
            <v>2000</v>
          </cell>
          <cell r="H1235">
            <v>0.4</v>
          </cell>
          <cell r="I1235" t="str">
            <v/>
          </cell>
        </row>
        <row r="1236">
          <cell r="A1236" t="str">
            <v>vcCAT</v>
          </cell>
          <cell r="B1236" t="str">
            <v>02.1231</v>
          </cell>
          <cell r="C1236" t="str">
            <v>V/c cát vàng cự ly &lt;=100m</v>
          </cell>
          <cell r="D1236" t="str">
            <v>m3</v>
          </cell>
          <cell r="E1236" t="str">
            <v>vc</v>
          </cell>
          <cell r="F1236">
            <v>2000</v>
          </cell>
          <cell r="H1236" t="e">
            <v>#N/A</v>
          </cell>
          <cell r="I1236" t="str">
            <v/>
          </cell>
        </row>
        <row r="1237">
          <cell r="A1237" t="str">
            <v>DADAM</v>
          </cell>
          <cell r="B1237" t="str">
            <v>02.1241</v>
          </cell>
          <cell r="C1237" t="str">
            <v>V/c đá dăm ( cự ly &lt;=100m)</v>
          </cell>
          <cell r="D1237" t="str">
            <v>m3</v>
          </cell>
          <cell r="E1237" t="str">
            <v>DA</v>
          </cell>
          <cell r="F1237">
            <v>2000</v>
          </cell>
          <cell r="H1237">
            <v>0</v>
          </cell>
          <cell r="I1237" t="str">
            <v/>
          </cell>
        </row>
        <row r="1238">
          <cell r="A1238" t="str">
            <v>DA</v>
          </cell>
          <cell r="B1238" t="str">
            <v>02.1451</v>
          </cell>
          <cell r="C1238" t="str">
            <v>V/c đà cản vào vị trí (cự ly &lt;=100m)</v>
          </cell>
          <cell r="D1238" t="str">
            <v>tấn</v>
          </cell>
          <cell r="E1238" t="str">
            <v>DA</v>
          </cell>
          <cell r="F1238">
            <v>2000</v>
          </cell>
          <cell r="H1238">
            <v>0</v>
          </cell>
          <cell r="I1238" t="str">
            <v/>
          </cell>
        </row>
        <row r="1239">
          <cell r="A1239" t="str">
            <v>TD</v>
          </cell>
          <cell r="B1239" t="str">
            <v>02.1351</v>
          </cell>
          <cell r="C1239" t="str">
            <v>V/c tiếp địa vào vị trí ( cự ly &lt;=100m)</v>
          </cell>
          <cell r="D1239" t="str">
            <v>tấn</v>
          </cell>
          <cell r="E1239" t="str">
            <v>TD</v>
          </cell>
          <cell r="F1239">
            <v>2000</v>
          </cell>
          <cell r="H1239">
            <v>0</v>
          </cell>
          <cell r="I1239" t="str">
            <v/>
          </cell>
        </row>
        <row r="1240">
          <cell r="A1240" t="str">
            <v>DN</v>
          </cell>
          <cell r="B1240" t="str">
            <v>02.1451</v>
          </cell>
          <cell r="C1240" t="str">
            <v>V/c đế néo vào vị trí (cự ly &lt;=100m)</v>
          </cell>
          <cell r="D1240" t="str">
            <v>tấn</v>
          </cell>
          <cell r="E1240" t="str">
            <v>DN</v>
          </cell>
          <cell r="F1240">
            <v>2000</v>
          </cell>
          <cell r="H1240">
            <v>8.6999999999999994E-2</v>
          </cell>
          <cell r="I1240" t="str">
            <v/>
          </cell>
        </row>
        <row r="1241">
          <cell r="A1241" t="str">
            <v>vcNX</v>
          </cell>
          <cell r="B1241" t="str">
            <v>02.1421</v>
          </cell>
          <cell r="C1241" t="str">
            <v>V/c neo xòe vào vị trí (cự ly &lt;=100m)</v>
          </cell>
          <cell r="D1241" t="str">
            <v>tấn</v>
          </cell>
          <cell r="E1241" t="str">
            <v>vc</v>
          </cell>
          <cell r="F1241">
            <v>2000</v>
          </cell>
          <cell r="H1241" t="e">
            <v>#N/A</v>
          </cell>
          <cell r="I1241" t="str">
            <v/>
          </cell>
        </row>
        <row r="1242">
          <cell r="A1242" t="str">
            <v>COT</v>
          </cell>
          <cell r="B1242" t="str">
            <v>02.1461</v>
          </cell>
          <cell r="C1242" t="str">
            <v>V/c cột vào vị trí (cự ly &lt;=100m)</v>
          </cell>
          <cell r="D1242" t="str">
            <v>tấn</v>
          </cell>
          <cell r="E1242" t="str">
            <v>CO</v>
          </cell>
          <cell r="F1242">
            <v>2000</v>
          </cell>
          <cell r="H1242">
            <v>0.2</v>
          </cell>
          <cell r="I1242" t="str">
            <v/>
          </cell>
        </row>
        <row r="1243">
          <cell r="A1243" t="str">
            <v>XA</v>
          </cell>
          <cell r="B1243" t="str">
            <v>02.1361</v>
          </cell>
          <cell r="C1243" t="str">
            <v>V/c xà vào vị trí (cư ly &lt;=100m)</v>
          </cell>
          <cell r="D1243" t="str">
            <v>tấn</v>
          </cell>
          <cell r="E1243" t="str">
            <v>XA</v>
          </cell>
          <cell r="F1243">
            <v>2000</v>
          </cell>
          <cell r="H1243">
            <v>0</v>
          </cell>
          <cell r="I1243" t="str">
            <v/>
          </cell>
        </row>
        <row r="1244">
          <cell r="A1244" t="str">
            <v>ctram</v>
          </cell>
          <cell r="B1244" t="str">
            <v>02.1411</v>
          </cell>
          <cell r="C1244" t="str">
            <v>V/c cừ tràm 5m ( cự ly &lt;=100m)</v>
          </cell>
          <cell r="D1244" t="str">
            <v>cây</v>
          </cell>
          <cell r="E1244" t="str">
            <v>ct</v>
          </cell>
          <cell r="F1244">
            <v>2000</v>
          </cell>
          <cell r="H1244">
            <v>42</v>
          </cell>
          <cell r="I1244" t="str">
            <v/>
          </cell>
        </row>
        <row r="1245">
          <cell r="H1245">
            <v>0</v>
          </cell>
          <cell r="I1245">
            <v>0</v>
          </cell>
        </row>
        <row r="1246">
          <cell r="H1246">
            <v>0</v>
          </cell>
          <cell r="I1246">
            <v>0</v>
          </cell>
        </row>
        <row r="1247">
          <cell r="A1247" t="str">
            <v>M7</v>
          </cell>
          <cell r="C1247" t="str">
            <v>Móng M7</v>
          </cell>
          <cell r="D1247" t="str">
            <v>Móng</v>
          </cell>
          <cell r="F1247">
            <v>2000</v>
          </cell>
          <cell r="H1247" t="str">
            <v>Bộ dự toán</v>
          </cell>
          <cell r="I1247" t="str">
            <v/>
          </cell>
        </row>
        <row r="1248">
          <cell r="A1248" t="str">
            <v>M7a</v>
          </cell>
          <cell r="C1248" t="str">
            <v>Móng M7a</v>
          </cell>
          <cell r="D1248" t="str">
            <v>Móng</v>
          </cell>
          <cell r="F1248">
            <v>2000</v>
          </cell>
          <cell r="H1248" t="str">
            <v>Bộ dự toán</v>
          </cell>
          <cell r="I1248" t="str">
            <v/>
          </cell>
        </row>
        <row r="1249">
          <cell r="A1249" t="str">
            <v>M7b</v>
          </cell>
          <cell r="C1249" t="str">
            <v>Móng M7b</v>
          </cell>
          <cell r="D1249" t="str">
            <v>Móng</v>
          </cell>
          <cell r="F1249">
            <v>2000</v>
          </cell>
          <cell r="H1249" t="str">
            <v>Bộ dự toán</v>
          </cell>
          <cell r="I1249" t="str">
            <v/>
          </cell>
        </row>
        <row r="1250">
          <cell r="A1250" t="str">
            <v>M7aa</v>
          </cell>
          <cell r="C1250" t="str">
            <v>Móng M7aa</v>
          </cell>
          <cell r="D1250" t="str">
            <v>Móng</v>
          </cell>
          <cell r="F1250">
            <v>2000</v>
          </cell>
          <cell r="H1250" t="str">
            <v>Bộ dự toán</v>
          </cell>
          <cell r="I1250" t="str">
            <v/>
          </cell>
        </row>
        <row r="1251">
          <cell r="A1251" t="str">
            <v>M7ba</v>
          </cell>
          <cell r="C1251" t="str">
            <v>Móng M7ba</v>
          </cell>
          <cell r="D1251" t="str">
            <v>Móng</v>
          </cell>
          <cell r="F1251">
            <v>2000</v>
          </cell>
          <cell r="H1251" t="str">
            <v>Bộ dự toán</v>
          </cell>
          <cell r="I1251" t="str">
            <v/>
          </cell>
        </row>
        <row r="1252">
          <cell r="A1252" t="str">
            <v>M7-2a</v>
          </cell>
          <cell r="C1252" t="str">
            <v>Móng M7-2a</v>
          </cell>
          <cell r="D1252" t="str">
            <v>Móng</v>
          </cell>
          <cell r="F1252">
            <v>2000</v>
          </cell>
          <cell r="H1252" t="str">
            <v>Bộ dự toán</v>
          </cell>
          <cell r="I1252" t="str">
            <v/>
          </cell>
        </row>
        <row r="1253">
          <cell r="A1253" t="str">
            <v>M8</v>
          </cell>
          <cell r="C1253" t="str">
            <v>Móng M8</v>
          </cell>
          <cell r="D1253" t="str">
            <v>Móng</v>
          </cell>
          <cell r="F1253">
            <v>2000</v>
          </cell>
          <cell r="H1253" t="str">
            <v>Bộ dự toán</v>
          </cell>
          <cell r="I1253" t="str">
            <v/>
          </cell>
        </row>
        <row r="1254">
          <cell r="A1254" t="str">
            <v>M8a</v>
          </cell>
          <cell r="C1254" t="str">
            <v>Móng M8a</v>
          </cell>
          <cell r="D1254" t="str">
            <v>Móng</v>
          </cell>
          <cell r="F1254">
            <v>2000</v>
          </cell>
          <cell r="H1254" t="str">
            <v>Bộ dự toán</v>
          </cell>
          <cell r="I1254" t="str">
            <v/>
          </cell>
        </row>
        <row r="1255">
          <cell r="A1255" t="str">
            <v>M8BT Đơn</v>
          </cell>
          <cell r="C1255" t="str">
            <v>Móng bê tông trụ đơn 8,4m</v>
          </cell>
          <cell r="D1255" t="str">
            <v>Móng</v>
          </cell>
          <cell r="F1255">
            <v>2000</v>
          </cell>
          <cell r="H1255" t="str">
            <v>Bộ dự toán</v>
          </cell>
          <cell r="I1255" t="str">
            <v/>
          </cell>
        </row>
        <row r="1256">
          <cell r="A1256" t="str">
            <v>M7BT Đôi</v>
          </cell>
          <cell r="C1256" t="str">
            <v>Móng bê tông trụ đôi 7,5m</v>
          </cell>
          <cell r="D1256" t="str">
            <v>Móng</v>
          </cell>
          <cell r="F1256">
            <v>2000</v>
          </cell>
          <cell r="H1256" t="str">
            <v>Bộ dự toán</v>
          </cell>
          <cell r="I1256" t="str">
            <v/>
          </cell>
        </row>
        <row r="1257">
          <cell r="A1257" t="str">
            <v>M8b</v>
          </cell>
          <cell r="C1257" t="str">
            <v>Móng M8b</v>
          </cell>
          <cell r="D1257" t="str">
            <v>Móng</v>
          </cell>
          <cell r="F1257">
            <v>2000</v>
          </cell>
          <cell r="H1257" t="str">
            <v>Bộ dự toán</v>
          </cell>
          <cell r="I1257" t="str">
            <v/>
          </cell>
        </row>
        <row r="1258">
          <cell r="A1258" t="str">
            <v>M8aa</v>
          </cell>
          <cell r="C1258" t="str">
            <v>Móng M8aa</v>
          </cell>
          <cell r="D1258" t="str">
            <v>Móng</v>
          </cell>
          <cell r="F1258">
            <v>2000</v>
          </cell>
          <cell r="H1258" t="str">
            <v>Bộ dự toán</v>
          </cell>
          <cell r="I1258" t="str">
            <v/>
          </cell>
        </row>
        <row r="1259">
          <cell r="A1259" t="str">
            <v>M8ba</v>
          </cell>
          <cell r="C1259" t="str">
            <v>Móng M8ba</v>
          </cell>
          <cell r="D1259" t="str">
            <v>Móng</v>
          </cell>
          <cell r="F1259">
            <v>2000</v>
          </cell>
          <cell r="H1259" t="str">
            <v>Bộ dự toán</v>
          </cell>
          <cell r="I1259" t="str">
            <v/>
          </cell>
        </row>
        <row r="1260">
          <cell r="A1260" t="str">
            <v>M8bb</v>
          </cell>
          <cell r="C1260" t="str">
            <v>Móng M8bb</v>
          </cell>
          <cell r="D1260" t="str">
            <v>Móng</v>
          </cell>
          <cell r="F1260">
            <v>2000</v>
          </cell>
          <cell r="H1260" t="str">
            <v>Bộ dự toán</v>
          </cell>
          <cell r="I1260" t="str">
            <v/>
          </cell>
        </row>
        <row r="1261">
          <cell r="A1261" t="str">
            <v>M8-2a</v>
          </cell>
          <cell r="C1261" t="str">
            <v>Móng M8-2a</v>
          </cell>
          <cell r="D1261" t="str">
            <v>Móng</v>
          </cell>
          <cell r="F1261">
            <v>2000</v>
          </cell>
          <cell r="H1261" t="str">
            <v>Bộ dự toán</v>
          </cell>
          <cell r="I1261" t="str">
            <v/>
          </cell>
        </row>
        <row r="1262">
          <cell r="A1262" t="str">
            <v>M10</v>
          </cell>
          <cell r="C1262" t="str">
            <v>Móng M10</v>
          </cell>
          <cell r="D1262" t="str">
            <v>Móng</v>
          </cell>
          <cell r="F1262">
            <v>2000</v>
          </cell>
          <cell r="H1262" t="str">
            <v>Bộ dự toán</v>
          </cell>
          <cell r="I1262" t="str">
            <v/>
          </cell>
        </row>
        <row r="1263">
          <cell r="A1263" t="str">
            <v>M10a</v>
          </cell>
          <cell r="C1263" t="str">
            <v>Móng M10a</v>
          </cell>
          <cell r="D1263" t="str">
            <v>Móng</v>
          </cell>
          <cell r="F1263">
            <v>2000</v>
          </cell>
          <cell r="H1263" t="str">
            <v>Bộ dự toán</v>
          </cell>
          <cell r="I1263" t="str">
            <v/>
          </cell>
        </row>
        <row r="1264">
          <cell r="A1264" t="str">
            <v>M10b</v>
          </cell>
          <cell r="C1264" t="str">
            <v>Móng M10b</v>
          </cell>
          <cell r="D1264" t="str">
            <v>Móng</v>
          </cell>
          <cell r="F1264">
            <v>2000</v>
          </cell>
          <cell r="H1264" t="str">
            <v>Bộ dự toán</v>
          </cell>
          <cell r="I1264" t="str">
            <v/>
          </cell>
        </row>
        <row r="1265">
          <cell r="A1265" t="str">
            <v>M10BT ĐƠN</v>
          </cell>
          <cell r="C1265" t="str">
            <v>Móng bê tông trụ đơn 10.5m</v>
          </cell>
          <cell r="D1265" t="str">
            <v>Móng</v>
          </cell>
          <cell r="F1265">
            <v>2000</v>
          </cell>
          <cell r="H1265" t="str">
            <v>Bộ dự toán</v>
          </cell>
          <cell r="I1265" t="str">
            <v/>
          </cell>
        </row>
        <row r="1266">
          <cell r="A1266" t="str">
            <v>M10aa</v>
          </cell>
          <cell r="C1266" t="str">
            <v>Móng M10aa</v>
          </cell>
          <cell r="D1266" t="str">
            <v>Móng</v>
          </cell>
          <cell r="F1266">
            <v>2000</v>
          </cell>
          <cell r="H1266" t="str">
            <v>Bộ dự toán</v>
          </cell>
          <cell r="I1266" t="str">
            <v/>
          </cell>
        </row>
        <row r="1267">
          <cell r="A1267" t="str">
            <v>M10ba</v>
          </cell>
          <cell r="C1267" t="str">
            <v>Móng M10ba</v>
          </cell>
          <cell r="D1267" t="str">
            <v>Móng</v>
          </cell>
          <cell r="F1267">
            <v>2000</v>
          </cell>
          <cell r="H1267" t="str">
            <v>Bộ dự toán</v>
          </cell>
          <cell r="I1267" t="str">
            <v/>
          </cell>
        </row>
        <row r="1268">
          <cell r="A1268" t="str">
            <v>M10bb</v>
          </cell>
          <cell r="C1268" t="str">
            <v>Móng M10bb</v>
          </cell>
          <cell r="D1268" t="str">
            <v>Móng</v>
          </cell>
          <cell r="F1268">
            <v>2000</v>
          </cell>
          <cell r="H1268" t="str">
            <v>Bộ dự toán</v>
          </cell>
          <cell r="I1268" t="str">
            <v/>
          </cell>
        </row>
        <row r="1269">
          <cell r="A1269" t="str">
            <v>M10-2bn</v>
          </cell>
          <cell r="C1269" t="str">
            <v>Móng M10-2bn</v>
          </cell>
          <cell r="D1269" t="str">
            <v>Móng</v>
          </cell>
          <cell r="F1269">
            <v>2000</v>
          </cell>
          <cell r="H1269" t="str">
            <v>Bộ dự toán</v>
          </cell>
          <cell r="I1269" t="str">
            <v/>
          </cell>
        </row>
        <row r="1270">
          <cell r="A1270" t="str">
            <v>M10-2a</v>
          </cell>
          <cell r="C1270" t="str">
            <v>Móng M10-2a</v>
          </cell>
          <cell r="D1270" t="str">
            <v>Móng</v>
          </cell>
          <cell r="F1270">
            <v>2000</v>
          </cell>
          <cell r="H1270" t="str">
            <v>Bộ dự toán</v>
          </cell>
          <cell r="I1270" t="str">
            <v/>
          </cell>
        </row>
        <row r="1271">
          <cell r="A1271" t="str">
            <v>M10-2b</v>
          </cell>
          <cell r="C1271" t="str">
            <v>Móng M10-2b</v>
          </cell>
          <cell r="D1271" t="str">
            <v>Móng</v>
          </cell>
          <cell r="F1271">
            <v>2000</v>
          </cell>
          <cell r="H1271" t="str">
            <v>Bộ dự toán</v>
          </cell>
          <cell r="I1271" t="str">
            <v/>
          </cell>
        </row>
        <row r="1272">
          <cell r="A1272" t="str">
            <v>M12</v>
          </cell>
          <cell r="C1272" t="str">
            <v>Móng M12</v>
          </cell>
          <cell r="D1272" t="str">
            <v>Móng</v>
          </cell>
          <cell r="F1272">
            <v>2000</v>
          </cell>
          <cell r="H1272" t="str">
            <v>Bộ dự toán</v>
          </cell>
          <cell r="I1272">
            <v>0</v>
          </cell>
        </row>
        <row r="1273">
          <cell r="A1273" t="str">
            <v>M12a</v>
          </cell>
          <cell r="C1273" t="str">
            <v>Móng M12a</v>
          </cell>
          <cell r="D1273" t="str">
            <v>Móng</v>
          </cell>
          <cell r="F1273">
            <v>2000</v>
          </cell>
          <cell r="H1273" t="str">
            <v>Bộ dự toán</v>
          </cell>
          <cell r="I1273">
            <v>0</v>
          </cell>
        </row>
        <row r="1274">
          <cell r="A1274" t="str">
            <v>M12b</v>
          </cell>
          <cell r="C1274" t="str">
            <v>Móng M12b</v>
          </cell>
          <cell r="D1274" t="str">
            <v>Móng</v>
          </cell>
          <cell r="F1274">
            <v>2000</v>
          </cell>
          <cell r="H1274" t="str">
            <v>Bộ dự toán</v>
          </cell>
          <cell r="I1274" t="str">
            <v/>
          </cell>
        </row>
        <row r="1275">
          <cell r="A1275" t="str">
            <v>M12aa</v>
          </cell>
          <cell r="C1275" t="str">
            <v>Móng M12aa</v>
          </cell>
          <cell r="D1275" t="str">
            <v>Móng</v>
          </cell>
          <cell r="F1275">
            <v>2000</v>
          </cell>
          <cell r="H1275" t="str">
            <v>Bộ dự toán</v>
          </cell>
          <cell r="I1275" t="str">
            <v/>
          </cell>
        </row>
        <row r="1276">
          <cell r="A1276" t="str">
            <v>M12ba</v>
          </cell>
          <cell r="C1276" t="str">
            <v>Móng M12ba</v>
          </cell>
          <cell r="D1276" t="str">
            <v>Móng</v>
          </cell>
          <cell r="F1276">
            <v>2000</v>
          </cell>
          <cell r="H1276" t="str">
            <v>Bộ dự toán</v>
          </cell>
          <cell r="I1276" t="str">
            <v/>
          </cell>
        </row>
        <row r="1277">
          <cell r="A1277" t="str">
            <v>M12bb</v>
          </cell>
          <cell r="C1277" t="str">
            <v>Móng M12bb</v>
          </cell>
          <cell r="D1277" t="str">
            <v>Móng</v>
          </cell>
          <cell r="F1277">
            <v>2000</v>
          </cell>
          <cell r="H1277" t="str">
            <v>Bộ dự toán</v>
          </cell>
          <cell r="I1277" t="str">
            <v/>
          </cell>
        </row>
        <row r="1278">
          <cell r="A1278" t="str">
            <v>M12-2bn</v>
          </cell>
          <cell r="C1278" t="str">
            <v>Móng M12-2bn</v>
          </cell>
          <cell r="D1278" t="str">
            <v>Móng</v>
          </cell>
          <cell r="F1278">
            <v>2000</v>
          </cell>
          <cell r="H1278" t="str">
            <v>Bộ dự toán</v>
          </cell>
          <cell r="I1278" t="str">
            <v/>
          </cell>
        </row>
        <row r="1279">
          <cell r="A1279" t="str">
            <v>M12-2a</v>
          </cell>
          <cell r="C1279" t="str">
            <v>Móng M12-2a</v>
          </cell>
          <cell r="D1279" t="str">
            <v>Móng</v>
          </cell>
          <cell r="F1279">
            <v>2000</v>
          </cell>
          <cell r="H1279" t="str">
            <v>Bộ dự toán</v>
          </cell>
          <cell r="I1279" t="str">
            <v/>
          </cell>
        </row>
        <row r="1280">
          <cell r="A1280" t="str">
            <v>M12-2b</v>
          </cell>
          <cell r="C1280" t="str">
            <v>Móng M12-2b</v>
          </cell>
          <cell r="D1280" t="str">
            <v>Móng</v>
          </cell>
          <cell r="F1280">
            <v>2000</v>
          </cell>
          <cell r="H1280" t="str">
            <v>Bộ dự toán</v>
          </cell>
          <cell r="I1280" t="str">
            <v/>
          </cell>
        </row>
        <row r="1281">
          <cell r="A1281" t="str">
            <v>M12b-aa(hh)</v>
          </cell>
          <cell r="C1281" t="str">
            <v>Móng M12b-aa(hh)</v>
          </cell>
          <cell r="D1281" t="str">
            <v>Móng</v>
          </cell>
          <cell r="F1281">
            <v>2000</v>
          </cell>
          <cell r="H1281" t="str">
            <v>Bộ dự toán</v>
          </cell>
          <cell r="I1281" t="str">
            <v/>
          </cell>
        </row>
        <row r="1282">
          <cell r="A1282" t="str">
            <v>M12b-2a(hh)</v>
          </cell>
          <cell r="C1282" t="str">
            <v>Móng M12b-2a(hh)</v>
          </cell>
          <cell r="D1282" t="str">
            <v>Móng</v>
          </cell>
          <cell r="F1282">
            <v>2000</v>
          </cell>
          <cell r="H1282" t="str">
            <v>Bộ dự toán</v>
          </cell>
          <cell r="I1282" t="str">
            <v/>
          </cell>
        </row>
        <row r="1283">
          <cell r="A1283" t="str">
            <v>M12 PĐ</v>
          </cell>
          <cell r="C1283" t="str">
            <v>Móng M12 phá đá</v>
          </cell>
          <cell r="D1283" t="str">
            <v>Móng</v>
          </cell>
          <cell r="F1283">
            <v>2000</v>
          </cell>
          <cell r="H1283" t="str">
            <v>Bộ dự toán</v>
          </cell>
          <cell r="I1283" t="str">
            <v/>
          </cell>
        </row>
        <row r="1284">
          <cell r="A1284" t="str">
            <v>M12BT ĐƠN</v>
          </cell>
          <cell r="C1284" t="str">
            <v>Móng bê tông trụ đơn 12m</v>
          </cell>
          <cell r="D1284" t="str">
            <v>Móng</v>
          </cell>
          <cell r="F1284">
            <v>2000</v>
          </cell>
          <cell r="H1284" t="str">
            <v>Bộ dự toán</v>
          </cell>
          <cell r="I1284" t="str">
            <v/>
          </cell>
        </row>
        <row r="1285">
          <cell r="A1285" t="str">
            <v>M12BT ĐÔI</v>
          </cell>
          <cell r="C1285" t="str">
            <v>Móng bê tông trụ đôi 12m</v>
          </cell>
          <cell r="D1285" t="str">
            <v>Móng</v>
          </cell>
          <cell r="F1285">
            <v>2000</v>
          </cell>
          <cell r="H1285" t="str">
            <v>Bộ dự toán</v>
          </cell>
          <cell r="I1285">
            <v>0</v>
          </cell>
        </row>
        <row r="1286">
          <cell r="A1286" t="str">
            <v>M12 CN</v>
          </cell>
          <cell r="C1286" t="str">
            <v>Móng chống ngập nước</v>
          </cell>
          <cell r="D1286" t="str">
            <v>Móng</v>
          </cell>
          <cell r="F1286">
            <v>2000</v>
          </cell>
          <cell r="H1286" t="str">
            <v>Bộ dự toán</v>
          </cell>
          <cell r="I1286" t="str">
            <v/>
          </cell>
        </row>
        <row r="1287">
          <cell r="A1287" t="str">
            <v>M12BT P500</v>
          </cell>
          <cell r="C1287" t="str">
            <v>Móng bê tông trụ đôi 12m tim 500</v>
          </cell>
          <cell r="D1287" t="str">
            <v>Móng</v>
          </cell>
          <cell r="F1287">
            <v>2000</v>
          </cell>
          <cell r="H1287" t="str">
            <v>Bộ dự toán</v>
          </cell>
          <cell r="I1287" t="str">
            <v/>
          </cell>
        </row>
        <row r="1288">
          <cell r="A1288" t="str">
            <v>M14</v>
          </cell>
          <cell r="C1288" t="str">
            <v>Móng M14</v>
          </cell>
          <cell r="D1288" t="str">
            <v>Móng</v>
          </cell>
          <cell r="F1288">
            <v>2000</v>
          </cell>
          <cell r="H1288" t="str">
            <v>Bộ dự toán</v>
          </cell>
          <cell r="I1288" t="str">
            <v/>
          </cell>
        </row>
        <row r="1289">
          <cell r="A1289" t="str">
            <v>M14a</v>
          </cell>
          <cell r="C1289" t="str">
            <v>Móng M14a</v>
          </cell>
          <cell r="D1289" t="str">
            <v>Móng</v>
          </cell>
          <cell r="F1289">
            <v>2000</v>
          </cell>
          <cell r="H1289" t="str">
            <v>Bộ dự toán</v>
          </cell>
          <cell r="I1289">
            <v>0</v>
          </cell>
        </row>
        <row r="1290">
          <cell r="A1290" t="str">
            <v>M14b</v>
          </cell>
          <cell r="C1290" t="str">
            <v>Móng M14b</v>
          </cell>
          <cell r="D1290" t="str">
            <v>Móng</v>
          </cell>
          <cell r="F1290">
            <v>2000</v>
          </cell>
          <cell r="H1290" t="str">
            <v>Bộ dự toán</v>
          </cell>
          <cell r="I1290" t="str">
            <v/>
          </cell>
        </row>
        <row r="1291">
          <cell r="A1291" t="str">
            <v>M14BT ĐƠN</v>
          </cell>
          <cell r="C1291" t="str">
            <v>Móng bê tông trụ đơn 14m</v>
          </cell>
          <cell r="D1291" t="str">
            <v>Móng</v>
          </cell>
          <cell r="F1291">
            <v>2000</v>
          </cell>
          <cell r="H1291" t="str">
            <v>Bộ dự toán</v>
          </cell>
          <cell r="I1291" t="str">
            <v/>
          </cell>
        </row>
        <row r="1292">
          <cell r="A1292" t="str">
            <v>M14aa</v>
          </cell>
          <cell r="C1292" t="str">
            <v>Móng M14aa</v>
          </cell>
          <cell r="D1292" t="str">
            <v>Móng</v>
          </cell>
          <cell r="F1292">
            <v>2000</v>
          </cell>
          <cell r="H1292" t="str">
            <v>Bộ dự toán</v>
          </cell>
          <cell r="I1292" t="str">
            <v/>
          </cell>
        </row>
        <row r="1293">
          <cell r="A1293" t="str">
            <v>M14ba</v>
          </cell>
          <cell r="C1293" t="str">
            <v>Móng M14ba</v>
          </cell>
          <cell r="D1293" t="str">
            <v>Móng</v>
          </cell>
          <cell r="F1293">
            <v>2000</v>
          </cell>
          <cell r="H1293" t="str">
            <v>Bộ dự toán</v>
          </cell>
          <cell r="I1293" t="str">
            <v/>
          </cell>
        </row>
        <row r="1294">
          <cell r="A1294" t="str">
            <v>M14bb</v>
          </cell>
          <cell r="C1294" t="str">
            <v>Móng M14bb</v>
          </cell>
          <cell r="D1294" t="str">
            <v>Móng</v>
          </cell>
          <cell r="F1294">
            <v>2000</v>
          </cell>
          <cell r="H1294" t="str">
            <v>Bộ dự toán</v>
          </cell>
          <cell r="I1294" t="str">
            <v/>
          </cell>
        </row>
        <row r="1295">
          <cell r="A1295" t="str">
            <v>M14-2bn</v>
          </cell>
          <cell r="C1295" t="str">
            <v>Móng M14-2bn</v>
          </cell>
          <cell r="D1295" t="str">
            <v>Móng</v>
          </cell>
          <cell r="F1295">
            <v>2000</v>
          </cell>
          <cell r="H1295" t="str">
            <v>Bộ dự toán</v>
          </cell>
          <cell r="I1295" t="str">
            <v/>
          </cell>
        </row>
        <row r="1296">
          <cell r="A1296" t="str">
            <v>M14-2a</v>
          </cell>
          <cell r="C1296" t="str">
            <v>Móng M14-2a</v>
          </cell>
          <cell r="D1296" t="str">
            <v>Móng</v>
          </cell>
          <cell r="F1296">
            <v>2000</v>
          </cell>
          <cell r="H1296" t="str">
            <v>Bộ dự toán</v>
          </cell>
          <cell r="I1296" t="str">
            <v/>
          </cell>
        </row>
        <row r="1297">
          <cell r="A1297" t="str">
            <v>M14-2b</v>
          </cell>
          <cell r="C1297" t="str">
            <v>Móng M14-2b</v>
          </cell>
          <cell r="D1297" t="str">
            <v>Móng</v>
          </cell>
          <cell r="F1297">
            <v>2000</v>
          </cell>
          <cell r="H1297" t="str">
            <v>Bộ dự toán</v>
          </cell>
          <cell r="I1297" t="str">
            <v/>
          </cell>
        </row>
        <row r="1298">
          <cell r="A1298" t="str">
            <v>M14-4b</v>
          </cell>
          <cell r="C1298" t="str">
            <v>Móng M14-4b</v>
          </cell>
          <cell r="D1298" t="str">
            <v>Móng</v>
          </cell>
          <cell r="F1298">
            <v>2000</v>
          </cell>
          <cell r="H1298" t="str">
            <v>Bộ dự toán</v>
          </cell>
          <cell r="I1298" t="str">
            <v/>
          </cell>
        </row>
        <row r="1299">
          <cell r="A1299" t="str">
            <v>BTCL-14-500</v>
          </cell>
          <cell r="C1299" t="str">
            <v>Móng BTCL-14-500</v>
          </cell>
          <cell r="D1299" t="str">
            <v>Móng</v>
          </cell>
          <cell r="F1299">
            <v>2000</v>
          </cell>
          <cell r="H1299" t="str">
            <v>Bộ dự toán</v>
          </cell>
          <cell r="I1299" t="str">
            <v/>
          </cell>
        </row>
        <row r="1300">
          <cell r="A1300" t="str">
            <v>M20-4b</v>
          </cell>
          <cell r="C1300" t="str">
            <v>Móng M20-4b</v>
          </cell>
          <cell r="D1300" t="str">
            <v>Móng</v>
          </cell>
          <cell r="F1300">
            <v>2000</v>
          </cell>
          <cell r="H1300" t="str">
            <v>Bộ dự toán</v>
          </cell>
          <cell r="I1300" t="str">
            <v/>
          </cell>
        </row>
        <row r="1301">
          <cell r="A1301" t="str">
            <v>MTUPP</v>
          </cell>
          <cell r="C1301" t="str">
            <v>Móng tủ phân phối hạ thế</v>
          </cell>
          <cell r="D1301" t="str">
            <v>móng</v>
          </cell>
          <cell r="F1301">
            <v>2000</v>
          </cell>
          <cell r="H1301" t="str">
            <v>Bộ dự toán</v>
          </cell>
          <cell r="I1301" t="str">
            <v/>
          </cell>
        </row>
        <row r="1302">
          <cell r="A1302" t="str">
            <v>MTUCS</v>
          </cell>
          <cell r="C1302" t="str">
            <v>Móng tủ điều khiển chiếu sáng</v>
          </cell>
          <cell r="D1302" t="str">
            <v>móng</v>
          </cell>
          <cell r="F1302">
            <v>2000</v>
          </cell>
          <cell r="H1302" t="str">
            <v>Bộ dự toán</v>
          </cell>
          <cell r="I1302" t="str">
            <v/>
          </cell>
        </row>
        <row r="1303">
          <cell r="A1303" t="str">
            <v>TD75</v>
          </cell>
          <cell r="C1303" t="str">
            <v>Tiếp địa lặp lại (trụ 7.5m)</v>
          </cell>
          <cell r="D1303" t="str">
            <v>Bộ</v>
          </cell>
          <cell r="F1303">
            <v>2000</v>
          </cell>
          <cell r="H1303" t="str">
            <v>Bộ dự toán</v>
          </cell>
          <cell r="I1303" t="str">
            <v/>
          </cell>
        </row>
        <row r="1304">
          <cell r="A1304" t="str">
            <v>TD85</v>
          </cell>
          <cell r="C1304" t="str">
            <v>Tiếp địa lặp lại (trụ 8.4m)</v>
          </cell>
          <cell r="D1304" t="str">
            <v>Bộ</v>
          </cell>
          <cell r="F1304">
            <v>2000</v>
          </cell>
          <cell r="H1304" t="str">
            <v>Bộ dự toán</v>
          </cell>
          <cell r="I1304" t="str">
            <v/>
          </cell>
        </row>
        <row r="1305">
          <cell r="A1305" t="str">
            <v>TD85ABC</v>
          </cell>
          <cell r="C1305" t="str">
            <v>Tiếp địa lặp lại trụ 7,5m cáp ABC</v>
          </cell>
          <cell r="D1305" t="str">
            <v>Bộ</v>
          </cell>
          <cell r="F1305">
            <v>2000</v>
          </cell>
          <cell r="H1305" t="str">
            <v>Bộ dự toán</v>
          </cell>
          <cell r="I1305" t="str">
            <v/>
          </cell>
        </row>
        <row r="1306">
          <cell r="A1306" t="str">
            <v>TDTUPP</v>
          </cell>
          <cell r="C1306" t="str">
            <v>Tiếp địa tủ phân phối hạ thế</v>
          </cell>
          <cell r="D1306" t="str">
            <v>Bộ</v>
          </cell>
          <cell r="F1306">
            <v>2000</v>
          </cell>
          <cell r="H1306" t="str">
            <v>Bộ dự toán</v>
          </cell>
          <cell r="I1306" t="str">
            <v/>
          </cell>
        </row>
        <row r="1307">
          <cell r="A1307" t="str">
            <v>TDTT105</v>
          </cell>
          <cell r="C1307" t="str">
            <v>Tiếp địa lặp lại (trụ 10.5m)</v>
          </cell>
          <cell r="D1307" t="str">
            <v>Bộ</v>
          </cell>
          <cell r="F1307">
            <v>2000</v>
          </cell>
          <cell r="H1307" t="str">
            <v>Bộ dự toán</v>
          </cell>
          <cell r="I1307" t="str">
            <v/>
          </cell>
        </row>
        <row r="1308">
          <cell r="A1308" t="str">
            <v>TDTT12</v>
          </cell>
          <cell r="C1308" t="str">
            <v>Tiếp địa lặp lại (trụ 12m)</v>
          </cell>
          <cell r="D1308" t="str">
            <v>Bộ</v>
          </cell>
          <cell r="F1308">
            <v>2000</v>
          </cell>
          <cell r="H1308" t="str">
            <v>Bộ dự toán</v>
          </cell>
          <cell r="I1308" t="str">
            <v/>
          </cell>
        </row>
        <row r="1309">
          <cell r="A1309" t="str">
            <v>TDLL12</v>
          </cell>
          <cell r="C1309" t="str">
            <v>Tiếp địa lặp lại trụ 12m</v>
          </cell>
          <cell r="D1309" t="str">
            <v>Bộ</v>
          </cell>
          <cell r="F1309">
            <v>2000</v>
          </cell>
          <cell r="H1309" t="str">
            <v>Bộ dự toán</v>
          </cell>
          <cell r="I1309">
            <v>0</v>
          </cell>
        </row>
        <row r="1310">
          <cell r="A1310" t="str">
            <v>TDDD12</v>
          </cell>
          <cell r="C1310" t="str">
            <v>Tiếp địa trụ recloser và TBA 1 pha</v>
          </cell>
          <cell r="D1310" t="str">
            <v>Bộ</v>
          </cell>
          <cell r="F1310">
            <v>2000</v>
          </cell>
          <cell r="H1310" t="str">
            <v>Bộ dự toán</v>
          </cell>
          <cell r="I1310">
            <v>0</v>
          </cell>
        </row>
        <row r="1311">
          <cell r="A1311" t="str">
            <v>TDTT14</v>
          </cell>
          <cell r="C1311" t="str">
            <v>Tiếp địa lặp lại (trụ 14m)</v>
          </cell>
          <cell r="D1311" t="str">
            <v>Bộ</v>
          </cell>
          <cell r="F1311">
            <v>2000</v>
          </cell>
          <cell r="H1311" t="str">
            <v>Bộ dự toán</v>
          </cell>
          <cell r="I1311" t="str">
            <v/>
          </cell>
        </row>
        <row r="1312">
          <cell r="A1312" t="str">
            <v>TDTT20</v>
          </cell>
          <cell r="C1312" t="str">
            <v>Tiếp địa lặp lại (trụ 20m)</v>
          </cell>
          <cell r="D1312" t="str">
            <v>Bộ</v>
          </cell>
          <cell r="F1312">
            <v>2000</v>
          </cell>
          <cell r="H1312" t="str">
            <v>Bộ dự toán</v>
          </cell>
          <cell r="I1312" t="str">
            <v/>
          </cell>
        </row>
        <row r="1313">
          <cell r="A1313" t="str">
            <v>TDMT</v>
          </cell>
          <cell r="C1313" t="str">
            <v>Tiếp địa mái tole</v>
          </cell>
          <cell r="D1313" t="str">
            <v>Bộ</v>
          </cell>
          <cell r="F1313">
            <v>2000</v>
          </cell>
          <cell r="H1313" t="str">
            <v>Bộ dự toán</v>
          </cell>
          <cell r="I1313" t="str">
            <v/>
          </cell>
        </row>
        <row r="1314">
          <cell r="A1314" t="str">
            <v>TDDD</v>
          </cell>
          <cell r="C1314" t="str">
            <v>Tiếp địa trụ đo đếm</v>
          </cell>
          <cell r="D1314" t="str">
            <v>Bộ</v>
          </cell>
          <cell r="F1314">
            <v>2000</v>
          </cell>
          <cell r="H1314" t="str">
            <v>Bộ dự toán</v>
          </cell>
          <cell r="I1314" t="str">
            <v/>
          </cell>
        </row>
        <row r="1315">
          <cell r="A1315" t="str">
            <v>TRUTHEP</v>
          </cell>
          <cell r="C1315" t="str">
            <v>Trụ thép bát giác cao 6m</v>
          </cell>
          <cell r="D1315" t="str">
            <v>Trụ</v>
          </cell>
          <cell r="F1315">
            <v>2000</v>
          </cell>
          <cell r="H1315" t="str">
            <v>Bộ dự toán</v>
          </cell>
          <cell r="I1315" t="str">
            <v/>
          </cell>
        </row>
        <row r="1316">
          <cell r="A1316" t="str">
            <v>BTLT 7.5</v>
          </cell>
          <cell r="C1316" t="str">
            <v>Trụ bê tông ly tâm 7.5m</v>
          </cell>
          <cell r="D1316" t="str">
            <v>Trụ</v>
          </cell>
          <cell r="F1316">
            <v>2000</v>
          </cell>
          <cell r="H1316" t="str">
            <v>Bộ dự toán</v>
          </cell>
          <cell r="I1316" t="str">
            <v/>
          </cell>
        </row>
        <row r="1317">
          <cell r="A1317" t="str">
            <v>BTLT 8.5</v>
          </cell>
          <cell r="C1317" t="str">
            <v>Trụ bê tông ly tâm 8.4m</v>
          </cell>
          <cell r="D1317" t="str">
            <v>Trụ</v>
          </cell>
          <cell r="F1317">
            <v>2000</v>
          </cell>
          <cell r="H1317" t="str">
            <v>Bộ dự toán</v>
          </cell>
          <cell r="I1317" t="str">
            <v/>
          </cell>
        </row>
        <row r="1318">
          <cell r="A1318" t="str">
            <v>BTLT 8.4</v>
          </cell>
          <cell r="C1318" t="str">
            <v>Trụ bê tông ly tâm 8.4m không dây tiếp địa</v>
          </cell>
          <cell r="D1318" t="str">
            <v>Trụ</v>
          </cell>
          <cell r="F1318">
            <v>2000</v>
          </cell>
          <cell r="H1318" t="str">
            <v>Bộ dự toán</v>
          </cell>
          <cell r="I1318" t="str">
            <v/>
          </cell>
        </row>
        <row r="1319">
          <cell r="A1319" t="str">
            <v>BTLT 8.4TD</v>
          </cell>
          <cell r="C1319" t="str">
            <v>Trụ bê tông ly tâm 8.4m có dây tiếp địa</v>
          </cell>
          <cell r="D1319" t="str">
            <v>Trụ</v>
          </cell>
          <cell r="F1319">
            <v>2000</v>
          </cell>
          <cell r="H1319" t="str">
            <v>Bộ dự toán</v>
          </cell>
          <cell r="I1319" t="str">
            <v/>
          </cell>
        </row>
        <row r="1320">
          <cell r="A1320" t="str">
            <v>N-BTLT 8.4</v>
          </cell>
          <cell r="C1320" t="str">
            <v>Nhổ trụ 8,4m</v>
          </cell>
          <cell r="D1320" t="str">
            <v>Trụ</v>
          </cell>
          <cell r="F1320">
            <v>2000</v>
          </cell>
          <cell r="H1320" t="str">
            <v>Bộ dự toán</v>
          </cell>
          <cell r="I1320" t="str">
            <v/>
          </cell>
        </row>
        <row r="1321">
          <cell r="A1321" t="str">
            <v>N-T-BTLT 8.4</v>
          </cell>
          <cell r="C1321" t="str">
            <v>Nhổ và trồng trụ 8,4m</v>
          </cell>
          <cell r="D1321" t="str">
            <v>Trụ</v>
          </cell>
          <cell r="F1321">
            <v>2000</v>
          </cell>
          <cell r="H1321" t="str">
            <v>Bộ dự toán</v>
          </cell>
          <cell r="I1321" t="str">
            <v/>
          </cell>
        </row>
        <row r="1322">
          <cell r="A1322" t="str">
            <v>BTLT 10.5</v>
          </cell>
          <cell r="C1322" t="str">
            <v>Trụ bê tông ly tâm 10.5m</v>
          </cell>
          <cell r="D1322" t="str">
            <v>Trụ</v>
          </cell>
          <cell r="F1322">
            <v>2000</v>
          </cell>
          <cell r="H1322" t="str">
            <v>Bộ dự toán</v>
          </cell>
          <cell r="I1322" t="str">
            <v/>
          </cell>
        </row>
        <row r="1323">
          <cell r="A1323" t="str">
            <v>N-BTLT 10.5</v>
          </cell>
          <cell r="C1323" t="str">
            <v>Nhổ trụ bê tông ly tâm 10.5m</v>
          </cell>
          <cell r="D1323" t="str">
            <v>Trụ</v>
          </cell>
          <cell r="F1323">
            <v>2000</v>
          </cell>
          <cell r="H1323" t="str">
            <v>Bộ dự toán</v>
          </cell>
          <cell r="I1323" t="str">
            <v/>
          </cell>
        </row>
        <row r="1324">
          <cell r="A1324" t="str">
            <v>BTLT 12 TC</v>
          </cell>
          <cell r="C1324" t="str">
            <v>Trụ bê tông ly tâm 12m trồng thủ công</v>
          </cell>
          <cell r="D1324" t="str">
            <v>Trụ</v>
          </cell>
          <cell r="F1324">
            <v>2000</v>
          </cell>
          <cell r="H1324" t="str">
            <v>Bộ dự toán</v>
          </cell>
          <cell r="I1324" t="str">
            <v/>
          </cell>
        </row>
        <row r="1325">
          <cell r="A1325" t="str">
            <v>BTLT 12</v>
          </cell>
          <cell r="C1325" t="str">
            <v>Trụ bê tông ly tâm 12m trồng thủ công+cơ giới</v>
          </cell>
          <cell r="D1325" t="str">
            <v>Trụ</v>
          </cell>
          <cell r="F1325">
            <v>2000</v>
          </cell>
          <cell r="H1325" t="str">
            <v>Bộ dự toán</v>
          </cell>
          <cell r="I1325" t="str">
            <v/>
          </cell>
        </row>
        <row r="1326">
          <cell r="A1326" t="str">
            <v>BTLT 12 TĐ</v>
          </cell>
          <cell r="C1326" t="str">
            <v>Trụ bê tông ly tâm 12m (tiếp địa có sẵn) trồng thủ công+cơ giới</v>
          </cell>
          <cell r="D1326" t="str">
            <v>Trụ</v>
          </cell>
          <cell r="F1326">
            <v>2000</v>
          </cell>
          <cell r="H1326" t="str">
            <v>Bộ dự toán</v>
          </cell>
          <cell r="I1326" t="str">
            <v/>
          </cell>
        </row>
        <row r="1327">
          <cell r="A1327" t="str">
            <v>BTLT 14</v>
          </cell>
          <cell r="C1327" t="str">
            <v>Trụ bê tông ly tâm 14m</v>
          </cell>
          <cell r="D1327" t="str">
            <v>Trụ</v>
          </cell>
          <cell r="F1327">
            <v>2000</v>
          </cell>
          <cell r="H1327" t="str">
            <v>Bộ dự toán</v>
          </cell>
          <cell r="I1327" t="str">
            <v/>
          </cell>
        </row>
        <row r="1328">
          <cell r="A1328" t="str">
            <v>BTLT 20</v>
          </cell>
          <cell r="C1328" t="str">
            <v>Trụ bê tông ly tâm 20m</v>
          </cell>
          <cell r="D1328" t="str">
            <v>Trụ</v>
          </cell>
          <cell r="F1328">
            <v>2000</v>
          </cell>
          <cell r="H1328" t="str">
            <v>Bộ dự toán</v>
          </cell>
          <cell r="I1328" t="str">
            <v/>
          </cell>
        </row>
        <row r="1329">
          <cell r="A1329" t="str">
            <v>X-24COMPOSITE</v>
          </cell>
          <cell r="C1329" t="str">
            <v>Bộ xà composite 2,4m bắt FCO</v>
          </cell>
          <cell r="D1329" t="str">
            <v>Bộ</v>
          </cell>
          <cell r="F1329">
            <v>2000</v>
          </cell>
          <cell r="H1329" t="str">
            <v>Bộ dự toán</v>
          </cell>
          <cell r="I1329" t="str">
            <v/>
          </cell>
        </row>
        <row r="1330">
          <cell r="A1330" t="str">
            <v>X-1,66Đ</v>
          </cell>
          <cell r="C1330" t="str">
            <v>Bộ xà đơn L75x75x8 dài 1,66m:  X-1,66Đ</v>
          </cell>
          <cell r="D1330" t="str">
            <v>Bộ</v>
          </cell>
          <cell r="F1330">
            <v>2000</v>
          </cell>
          <cell r="H1330" t="str">
            <v>Bộ dự toán</v>
          </cell>
          <cell r="I1330" t="str">
            <v/>
          </cell>
        </row>
        <row r="1331">
          <cell r="A1331" t="str">
            <v>X-1,66K</v>
          </cell>
          <cell r="C1331" t="str">
            <v>Bộ xà kép L75x75x8 dài 1,66m:  X-1,66K</v>
          </cell>
          <cell r="D1331" t="str">
            <v>Bộ</v>
          </cell>
          <cell r="F1331">
            <v>2000</v>
          </cell>
          <cell r="H1331" t="str">
            <v>Bộ dự toán</v>
          </cell>
          <cell r="I1331" t="str">
            <v/>
          </cell>
        </row>
        <row r="1332">
          <cell r="A1332" t="str">
            <v>X-22Kk</v>
          </cell>
          <cell r="C1332" t="str">
            <v>Bộ xà kép L75x75x8 dài 2.2m: X-22K-Đ - C810 (lắp trụ đơn)</v>
          </cell>
          <cell r="D1332" t="str">
            <v>Bộ</v>
          </cell>
          <cell r="F1332">
            <v>2000</v>
          </cell>
          <cell r="H1332" t="str">
            <v>Bộ dự toán</v>
          </cell>
          <cell r="I1332">
            <v>0</v>
          </cell>
        </row>
        <row r="1333">
          <cell r="A1333" t="str">
            <v>X-22K-Đ</v>
          </cell>
          <cell r="C1333" t="str">
            <v>Bộ xà kép L75x75x8 dài 2.2m: X-22K-Đ - C810 (lắp trụ đơn)</v>
          </cell>
          <cell r="D1333" t="str">
            <v>Bộ</v>
          </cell>
          <cell r="F1333">
            <v>2000</v>
          </cell>
          <cell r="H1333" t="str">
            <v>Bộ dự toán</v>
          </cell>
          <cell r="I1333" t="str">
            <v/>
          </cell>
        </row>
        <row r="1334">
          <cell r="A1334" t="str">
            <v>X-20Đ</v>
          </cell>
          <cell r="C1334" t="str">
            <v>Bộ xà đơn L75x75x8 dài 2m:  X-20Đ</v>
          </cell>
          <cell r="D1334" t="str">
            <v>Bộ</v>
          </cell>
          <cell r="F1334">
            <v>2000</v>
          </cell>
          <cell r="H1334" t="str">
            <v>Bộ dự toán</v>
          </cell>
          <cell r="I1334" t="str">
            <v/>
          </cell>
        </row>
        <row r="1335">
          <cell r="A1335" t="str">
            <v>X-20K</v>
          </cell>
          <cell r="C1335" t="str">
            <v>Bộ xà kép L75x75x8 dài 2m: X-20K</v>
          </cell>
          <cell r="D1335" t="str">
            <v>Bộ</v>
          </cell>
          <cell r="F1335">
            <v>2000</v>
          </cell>
          <cell r="H1335" t="str">
            <v>Bộ dự toán</v>
          </cell>
          <cell r="I1335" t="str">
            <v/>
          </cell>
        </row>
        <row r="1336">
          <cell r="A1336" t="str">
            <v>X-22Đ</v>
          </cell>
          <cell r="C1336" t="str">
            <v>Bộ xà đơn L75x75x8 dài 2.2m: X-22Đ - C810</v>
          </cell>
          <cell r="D1336" t="str">
            <v>Bộ</v>
          </cell>
          <cell r="F1336">
            <v>2000</v>
          </cell>
          <cell r="H1336" t="str">
            <v>Bộ dự toán</v>
          </cell>
          <cell r="I1336" t="str">
            <v/>
          </cell>
        </row>
        <row r="1337">
          <cell r="A1337" t="str">
            <v>X-22K</v>
          </cell>
          <cell r="C1337" t="str">
            <v>Bộ xà đơn L75x75x8 dài 2.2m: X-22Đ - C810</v>
          </cell>
          <cell r="D1337" t="str">
            <v>Bộ</v>
          </cell>
          <cell r="F1337">
            <v>2000</v>
          </cell>
          <cell r="H1337" t="str">
            <v>Bộ dự toán</v>
          </cell>
          <cell r="I1337">
            <v>0</v>
          </cell>
        </row>
        <row r="1338">
          <cell r="A1338" t="str">
            <v>X-22Đ - C920</v>
          </cell>
          <cell r="C1338" t="str">
            <v>Bộ xà đơn L75x75x8 dài 2.2m: X-22Đ - C920</v>
          </cell>
          <cell r="D1338" t="str">
            <v>Bộ</v>
          </cell>
          <cell r="F1338">
            <v>2000</v>
          </cell>
          <cell r="H1338" t="str">
            <v>Bộ dự toán</v>
          </cell>
          <cell r="I1338" t="str">
            <v/>
          </cell>
        </row>
        <row r="1339">
          <cell r="A1339" t="str">
            <v>TL X-21K</v>
          </cell>
          <cell r="C1339" t="str">
            <v>Tháo và lắp bộ xà kép L75x75x8 dài 2.1m: X-21K</v>
          </cell>
          <cell r="D1339" t="str">
            <v>Bộ</v>
          </cell>
          <cell r="F1339">
            <v>2000</v>
          </cell>
          <cell r="H1339" t="str">
            <v>Bộ dự toán</v>
          </cell>
          <cell r="I1339" t="str">
            <v/>
          </cell>
        </row>
        <row r="1340">
          <cell r="A1340" t="str">
            <v>X-22K-K</v>
          </cell>
          <cell r="C1340" t="str">
            <v>Bộ xà kép L75x75x8 dài 2.2m: X-22K-K - C810 (lắp theo hướng trụ ghép)</v>
          </cell>
          <cell r="D1340" t="str">
            <v>Bộ</v>
          </cell>
          <cell r="F1340">
            <v>2000</v>
          </cell>
          <cell r="H1340" t="str">
            <v>Bộ dự toán</v>
          </cell>
          <cell r="I1340" t="str">
            <v/>
          </cell>
        </row>
        <row r="1341">
          <cell r="A1341" t="str">
            <v>X-22K - C920</v>
          </cell>
          <cell r="C1341" t="str">
            <v>Bộ xà kép L75x75x8 dài 2.2m: X-22K - C920</v>
          </cell>
          <cell r="D1341" t="str">
            <v>Bộ</v>
          </cell>
          <cell r="F1341">
            <v>2000</v>
          </cell>
          <cell r="H1341" t="str">
            <v>Bộ dự toán</v>
          </cell>
          <cell r="I1341" t="str">
            <v/>
          </cell>
        </row>
        <row r="1342">
          <cell r="A1342" t="str">
            <v>X-24Đ</v>
          </cell>
          <cell r="C1342" t="str">
            <v>Bộ xà đơn L75x75x8 dài 2.4m: X-24Đ</v>
          </cell>
          <cell r="D1342" t="str">
            <v>Bộ</v>
          </cell>
          <cell r="F1342">
            <v>2000</v>
          </cell>
          <cell r="H1342" t="str">
            <v>Bộ dự toán</v>
          </cell>
          <cell r="I1342" t="str">
            <v/>
          </cell>
        </row>
        <row r="1343">
          <cell r="A1343" t="str">
            <v>X-24K</v>
          </cell>
          <cell r="C1343" t="str">
            <v>Bộ xà kép L75x75x8 dài 2.4m: X-24K</v>
          </cell>
          <cell r="D1343" t="str">
            <v>Bộ</v>
          </cell>
          <cell r="F1343">
            <v>2000</v>
          </cell>
          <cell r="H1343" t="str">
            <v>Bộ dự toán</v>
          </cell>
          <cell r="I1343" t="str">
            <v/>
          </cell>
        </row>
        <row r="1344">
          <cell r="A1344" t="str">
            <v>TL X-26K</v>
          </cell>
          <cell r="C1344" t="str">
            <v>Tháo và lắp bộ xà kép L75x75x8 dài 2.6m: X-26K_trụ PI</v>
          </cell>
          <cell r="D1344" t="str">
            <v>Bộ</v>
          </cell>
          <cell r="F1344">
            <v>2000</v>
          </cell>
          <cell r="H1344" t="str">
            <v>Bộ dự toán</v>
          </cell>
          <cell r="I1344" t="str">
            <v/>
          </cell>
        </row>
        <row r="1345">
          <cell r="A1345" t="str">
            <v>X-8ĐL</v>
          </cell>
          <cell r="C1345" t="str">
            <v>Bộ xà lệch đơn L75x75x8 dài 0,8m: X-8ĐL</v>
          </cell>
          <cell r="D1345" t="str">
            <v>Bộ</v>
          </cell>
          <cell r="F1345">
            <v>2000</v>
          </cell>
          <cell r="H1345" t="str">
            <v>Bộ dự toán</v>
          </cell>
          <cell r="I1345" t="str">
            <v/>
          </cell>
        </row>
        <row r="1346">
          <cell r="A1346" t="str">
            <v>X-8KL</v>
          </cell>
          <cell r="C1346" t="str">
            <v>Bộ xà lệch kép L75x75x8 dài 0,8m: X-8KL</v>
          </cell>
          <cell r="D1346" t="str">
            <v>Bộ</v>
          </cell>
          <cell r="F1346">
            <v>2000</v>
          </cell>
          <cell r="H1346" t="str">
            <v>Bộ dự toán</v>
          </cell>
          <cell r="I1346" t="str">
            <v/>
          </cell>
        </row>
        <row r="1347">
          <cell r="A1347" t="str">
            <v>X-21ĐL</v>
          </cell>
          <cell r="C1347" t="str">
            <v>Bộ xà lệch đơn L75x75x8 dài 2,1m: X-21ĐL</v>
          </cell>
          <cell r="D1347" t="str">
            <v>Bộ</v>
          </cell>
          <cell r="F1347">
            <v>2000</v>
          </cell>
          <cell r="H1347" t="str">
            <v>Bộ dự toán</v>
          </cell>
          <cell r="I1347" t="str">
            <v/>
          </cell>
        </row>
        <row r="1348">
          <cell r="A1348" t="str">
            <v>X-21KL</v>
          </cell>
          <cell r="C1348" t="str">
            <v>Bộ xà lệch kép L75x75x8 dài 2,1m: X-21KL</v>
          </cell>
          <cell r="D1348" t="str">
            <v>Bộ</v>
          </cell>
          <cell r="F1348">
            <v>2000</v>
          </cell>
          <cell r="H1348" t="str">
            <v>Bộ dự toán</v>
          </cell>
          <cell r="I1348" t="str">
            <v/>
          </cell>
        </row>
        <row r="1349">
          <cell r="A1349" t="str">
            <v>X-20ĐL2/3</v>
          </cell>
          <cell r="C1349" t="str">
            <v>Bộ xà lệch đơn L75x75x8 dài 2m: X-20ĐL2/3</v>
          </cell>
          <cell r="D1349" t="str">
            <v>Bộ</v>
          </cell>
          <cell r="F1349">
            <v>2000</v>
          </cell>
          <cell r="H1349" t="str">
            <v>Bộ dự toán</v>
          </cell>
          <cell r="I1349">
            <v>0</v>
          </cell>
        </row>
        <row r="1350">
          <cell r="A1350" t="str">
            <v>X-20KL2/3</v>
          </cell>
          <cell r="C1350" t="str">
            <v>Bộ xà lệch kép L75x75x8 dài 2m: X-20KL2/3</v>
          </cell>
          <cell r="D1350" t="str">
            <v>Bộ</v>
          </cell>
          <cell r="F1350">
            <v>2000</v>
          </cell>
          <cell r="H1350" t="str">
            <v>Bộ dự toán</v>
          </cell>
          <cell r="I1350">
            <v>0</v>
          </cell>
        </row>
        <row r="1351">
          <cell r="A1351" t="str">
            <v>X-24ĐP</v>
          </cell>
          <cell r="C1351" t="str">
            <v>Bộ xà đơn 2400 trụ Pi tim 1400: X-24ĐP</v>
          </cell>
          <cell r="D1351" t="str">
            <v>Bộ</v>
          </cell>
          <cell r="F1351">
            <v>2000</v>
          </cell>
          <cell r="H1351" t="str">
            <v>Bộ dự toán</v>
          </cell>
          <cell r="I1351" t="str">
            <v/>
          </cell>
        </row>
        <row r="1352">
          <cell r="A1352" t="str">
            <v>X-24KP</v>
          </cell>
          <cell r="C1352" t="str">
            <v>Bộ xà kép 2400 trụ Pi tim 1400: X-24KP</v>
          </cell>
          <cell r="D1352" t="str">
            <v>Bộ</v>
          </cell>
          <cell r="F1352">
            <v>2000</v>
          </cell>
          <cell r="H1352" t="str">
            <v>Bộ dự toán</v>
          </cell>
          <cell r="I1352" t="str">
            <v/>
          </cell>
        </row>
        <row r="1353">
          <cell r="A1353" t="str">
            <v>X-26ĐP</v>
          </cell>
          <cell r="C1353" t="str">
            <v>Bộ xà đơn 2600 trụ Pi tim 2400: X-26ĐP</v>
          </cell>
          <cell r="D1353" t="str">
            <v>Bộ</v>
          </cell>
          <cell r="F1353">
            <v>2000</v>
          </cell>
          <cell r="H1353" t="str">
            <v>Bộ dự toán</v>
          </cell>
          <cell r="I1353" t="str">
            <v/>
          </cell>
        </row>
        <row r="1354">
          <cell r="A1354" t="str">
            <v>X-26KP</v>
          </cell>
          <cell r="C1354" t="str">
            <v>Bộ xà kép 2600 trụ Pi tim 2400: X-26KP</v>
          </cell>
          <cell r="D1354" t="str">
            <v>Bộ</v>
          </cell>
          <cell r="F1354">
            <v>2000</v>
          </cell>
          <cell r="H1354" t="str">
            <v>Bộ dự toán</v>
          </cell>
          <cell r="I1354" t="str">
            <v/>
          </cell>
        </row>
        <row r="1355">
          <cell r="A1355" t="str">
            <v>X-28KP</v>
          </cell>
          <cell r="C1355" t="str">
            <v>Bộ xà kép 2800 trụ Pi tim 1400: X-28KP</v>
          </cell>
          <cell r="D1355" t="str">
            <v>Bộ</v>
          </cell>
          <cell r="F1355">
            <v>2000</v>
          </cell>
          <cell r="H1355" t="str">
            <v>Bộ dự toán</v>
          </cell>
          <cell r="I1355" t="str">
            <v/>
          </cell>
        </row>
        <row r="1356">
          <cell r="A1356" t="str">
            <v>X-30KP</v>
          </cell>
          <cell r="C1356" t="str">
            <v>Bộ xà kép 3000 trụ Pi tim 1400: X-30KP</v>
          </cell>
          <cell r="D1356" t="str">
            <v>Bộ</v>
          </cell>
          <cell r="F1356">
            <v>2000</v>
          </cell>
          <cell r="H1356" t="str">
            <v>Bộ dự toán</v>
          </cell>
          <cell r="I1356" t="str">
            <v/>
          </cell>
        </row>
        <row r="1357">
          <cell r="A1357" t="str">
            <v>X-38Đ</v>
          </cell>
          <cell r="C1357" t="str">
            <v>Bộ xà đỡ đơn L75x75x8 dài 3,8m: X-38Đ</v>
          </cell>
          <cell r="D1357" t="str">
            <v>Bộ</v>
          </cell>
          <cell r="F1357">
            <v>2000</v>
          </cell>
          <cell r="H1357" t="str">
            <v>Bộ dự toán</v>
          </cell>
          <cell r="I1357" t="str">
            <v/>
          </cell>
        </row>
        <row r="1358">
          <cell r="A1358" t="str">
            <v>X-42KP</v>
          </cell>
          <cell r="C1358" t="str">
            <v>Bộ xà kép 4200 trụ Pi tim 1700: X-42KP</v>
          </cell>
          <cell r="D1358" t="str">
            <v>Bộ</v>
          </cell>
          <cell r="F1358">
            <v>2000</v>
          </cell>
          <cell r="H1358" t="str">
            <v>Bộ dự toán</v>
          </cell>
          <cell r="I1358" t="str">
            <v/>
          </cell>
        </row>
        <row r="1359">
          <cell r="A1359" t="str">
            <v>X-24KP500</v>
          </cell>
          <cell r="C1359" t="str">
            <v>Bộ xà kép 2400 trụ Pi tim 500: X-24KP500</v>
          </cell>
          <cell r="D1359" t="str">
            <v>Bộ</v>
          </cell>
          <cell r="F1359">
            <v>2000</v>
          </cell>
          <cell r="H1359" t="str">
            <v>Bộ dự toán</v>
          </cell>
          <cell r="I1359" t="str">
            <v/>
          </cell>
        </row>
        <row r="1360">
          <cell r="A1360" t="str">
            <v>G-20KP</v>
          </cell>
          <cell r="C1360" t="str">
            <v>Bộ thanh giằng trụ Pi tim 1400: G-20KP</v>
          </cell>
          <cell r="D1360" t="str">
            <v>Bộ</v>
          </cell>
          <cell r="F1360">
            <v>2000</v>
          </cell>
          <cell r="H1360" t="str">
            <v>Bộ dự toán</v>
          </cell>
          <cell r="I1360" t="str">
            <v/>
          </cell>
        </row>
        <row r="1361">
          <cell r="A1361" t="str">
            <v>G-23KP</v>
          </cell>
          <cell r="C1361" t="str">
            <v>Bộ thanh giằng trụ Pi tim 1700: G-23KP</v>
          </cell>
          <cell r="D1361" t="str">
            <v>Bộ</v>
          </cell>
          <cell r="F1361">
            <v>2000</v>
          </cell>
          <cell r="H1361" t="str">
            <v>Bộ dự toán</v>
          </cell>
          <cell r="I1361" t="str">
            <v/>
          </cell>
        </row>
        <row r="1362">
          <cell r="A1362" t="str">
            <v>G-720</v>
          </cell>
          <cell r="C1362" t="str">
            <v>Bộ thanh giằng trụ Pi tim 500: G-720</v>
          </cell>
          <cell r="D1362" t="str">
            <v>Bộ</v>
          </cell>
          <cell r="F1362">
            <v>2000</v>
          </cell>
          <cell r="H1362" t="str">
            <v>Bộ dự toán</v>
          </cell>
          <cell r="I1362" t="str">
            <v/>
          </cell>
        </row>
        <row r="1363">
          <cell r="A1363" t="str">
            <v>CODE th-Þ240</v>
          </cell>
          <cell r="C1363" t="str">
            <v>Bộ CODE lắp néo trung hòa: CODE th-Þ240</v>
          </cell>
          <cell r="D1363" t="str">
            <v>Bộ</v>
          </cell>
          <cell r="F1363">
            <v>2000</v>
          </cell>
          <cell r="H1363" t="str">
            <v>Bộ dự toán</v>
          </cell>
          <cell r="I1363" t="str">
            <v/>
          </cell>
        </row>
        <row r="1364">
          <cell r="A1364" t="str">
            <v>CX-ht</v>
          </cell>
          <cell r="C1364" t="str">
            <v>Bộ chằng xuống đơn cho trụ hạ thế: CX.ht</v>
          </cell>
          <cell r="D1364" t="str">
            <v>Bộ</v>
          </cell>
          <cell r="F1364">
            <v>2000</v>
          </cell>
          <cell r="H1364" t="str">
            <v>Bộ dự toán</v>
          </cell>
          <cell r="I1364" t="str">
            <v/>
          </cell>
        </row>
        <row r="1365">
          <cell r="A1365" t="str">
            <v>T CL-ht</v>
          </cell>
          <cell r="C1365" t="str">
            <v>Tháo bộ chằng lệch đơn cho trụ hạ thế: CL.ht</v>
          </cell>
          <cell r="D1365" t="str">
            <v>Bộ</v>
          </cell>
          <cell r="F1365">
            <v>2000</v>
          </cell>
          <cell r="H1365" t="str">
            <v>Bộ dự toán</v>
          </cell>
          <cell r="I1365" t="str">
            <v/>
          </cell>
        </row>
        <row r="1366">
          <cell r="A1366" t="str">
            <v>CL-ht</v>
          </cell>
          <cell r="C1366" t="str">
            <v>Bộ chằng lệch đơn cho trụ hạ thế: CL.ht</v>
          </cell>
          <cell r="D1366" t="str">
            <v>Bộ</v>
          </cell>
          <cell r="F1366">
            <v>2000</v>
          </cell>
          <cell r="H1366" t="str">
            <v>Bộ dự toán</v>
          </cell>
          <cell r="I1366" t="str">
            <v/>
          </cell>
        </row>
        <row r="1367">
          <cell r="A1367" t="str">
            <v>CX10-B</v>
          </cell>
          <cell r="C1367" t="str">
            <v>Bộ chằng xuống đơn cho trụ 10,5m: CX10-B</v>
          </cell>
          <cell r="D1367" t="str">
            <v>Bộ</v>
          </cell>
          <cell r="F1367">
            <v>2000</v>
          </cell>
          <cell r="H1367" t="str">
            <v>Bộ dự toán</v>
          </cell>
          <cell r="I1367" t="str">
            <v/>
          </cell>
        </row>
        <row r="1368">
          <cell r="A1368" t="str">
            <v>CL10-B</v>
          </cell>
          <cell r="C1368" t="str">
            <v>Bộ chằng lệch đơn cho trụ 10,5m: CL10-B</v>
          </cell>
          <cell r="D1368" t="str">
            <v>Bộ</v>
          </cell>
          <cell r="F1368">
            <v>2000</v>
          </cell>
          <cell r="H1368" t="str">
            <v>Bộ dự toán</v>
          </cell>
          <cell r="I1368" t="str">
            <v/>
          </cell>
        </row>
        <row r="1369">
          <cell r="A1369" t="str">
            <v>CXX10-B</v>
          </cell>
          <cell r="C1369" t="str">
            <v>Bộ chằng xuống kép cho trụ 10,5m: CXX10-B</v>
          </cell>
          <cell r="D1369" t="str">
            <v>Bộ</v>
          </cell>
          <cell r="F1369">
            <v>2000</v>
          </cell>
          <cell r="H1369" t="str">
            <v>Bộ dự toán</v>
          </cell>
          <cell r="I1369" t="str">
            <v/>
          </cell>
        </row>
        <row r="1370">
          <cell r="A1370" t="str">
            <v>T CX12-B</v>
          </cell>
          <cell r="C1370" t="str">
            <v>Tháo bộ chằng xuống đơn cho trụ 12m: CX12-B</v>
          </cell>
          <cell r="D1370" t="str">
            <v>Bộ</v>
          </cell>
          <cell r="F1370">
            <v>2000</v>
          </cell>
          <cell r="H1370" t="str">
            <v>Bộ dự toán</v>
          </cell>
          <cell r="I1370" t="str">
            <v/>
          </cell>
        </row>
        <row r="1371">
          <cell r="A1371" t="str">
            <v>CX12-B</v>
          </cell>
          <cell r="C1371" t="str">
            <v>Bộ chằng xuống đơn cho trụ 12m: CX12-B</v>
          </cell>
          <cell r="D1371" t="str">
            <v>Bộ</v>
          </cell>
          <cell r="F1371">
            <v>2000</v>
          </cell>
          <cell r="H1371" t="str">
            <v>Bộ dự toán</v>
          </cell>
          <cell r="I1371">
            <v>0</v>
          </cell>
        </row>
        <row r="1372">
          <cell r="A1372" t="str">
            <v>T CL12-B</v>
          </cell>
          <cell r="C1372" t="str">
            <v>Tháo bộ chằng lệch đơn cho trụ 12m: CL12-B</v>
          </cell>
          <cell r="D1372" t="str">
            <v>Bộ</v>
          </cell>
          <cell r="F1372">
            <v>2000</v>
          </cell>
          <cell r="H1372" t="str">
            <v>Bộ dự toán</v>
          </cell>
          <cell r="I1372" t="str">
            <v/>
          </cell>
        </row>
        <row r="1373">
          <cell r="A1373" t="str">
            <v>CL12-B</v>
          </cell>
          <cell r="C1373" t="str">
            <v>Bộ chằng lệch đơn cho trụ 12m: CL12-B</v>
          </cell>
          <cell r="D1373" t="str">
            <v>Bộ</v>
          </cell>
          <cell r="F1373">
            <v>2000</v>
          </cell>
          <cell r="H1373" t="str">
            <v>Bộ dự toán</v>
          </cell>
          <cell r="I1373">
            <v>0</v>
          </cell>
        </row>
        <row r="1374">
          <cell r="A1374" t="str">
            <v>CXX12-B</v>
          </cell>
          <cell r="C1374" t="str">
            <v>Bộ chằng xuống kép cho trụ 12m: CXX12-B</v>
          </cell>
          <cell r="D1374" t="str">
            <v>Bộ</v>
          </cell>
          <cell r="F1374">
            <v>2000</v>
          </cell>
          <cell r="H1374" t="str">
            <v>Bộ dự toán</v>
          </cell>
          <cell r="I1374" t="str">
            <v/>
          </cell>
        </row>
        <row r="1375">
          <cell r="A1375" t="str">
            <v>CX14-B</v>
          </cell>
          <cell r="C1375" t="str">
            <v>Bộ chằng xuống đơn cho trụ 14m: CX14-B</v>
          </cell>
          <cell r="D1375" t="str">
            <v>Bộ</v>
          </cell>
          <cell r="F1375">
            <v>2000</v>
          </cell>
          <cell r="H1375" t="str">
            <v>Bộ dự toán</v>
          </cell>
          <cell r="I1375">
            <v>0</v>
          </cell>
        </row>
        <row r="1376">
          <cell r="A1376" t="str">
            <v>CL14-B</v>
          </cell>
          <cell r="C1376" t="str">
            <v>Bộ chằng lệch đơn cho trụ 14m: CL14-B</v>
          </cell>
          <cell r="D1376" t="str">
            <v>Bộ</v>
          </cell>
          <cell r="F1376">
            <v>2000</v>
          </cell>
          <cell r="H1376" t="str">
            <v>Bộ dự toán</v>
          </cell>
          <cell r="I1376" t="str">
            <v/>
          </cell>
        </row>
        <row r="1377">
          <cell r="A1377" t="str">
            <v>CXX14-B</v>
          </cell>
          <cell r="C1377" t="str">
            <v>Bộ chằng xuống kép cho trụ 14m: CXX14-B</v>
          </cell>
          <cell r="D1377" t="str">
            <v>Bộ</v>
          </cell>
          <cell r="F1377">
            <v>2000</v>
          </cell>
          <cell r="H1377" t="str">
            <v>Bộ dự toán</v>
          </cell>
          <cell r="I1377">
            <v>0</v>
          </cell>
        </row>
        <row r="1378">
          <cell r="A1378" t="str">
            <v>CK-B</v>
          </cell>
          <cell r="C1378" t="str">
            <v>Bộ chằng vượt đơn: CK-B</v>
          </cell>
          <cell r="D1378" t="str">
            <v>Bộ</v>
          </cell>
          <cell r="F1378">
            <v>2000</v>
          </cell>
          <cell r="H1378" t="str">
            <v>Bộ dự toán</v>
          </cell>
          <cell r="I1378">
            <v>0</v>
          </cell>
        </row>
        <row r="1379">
          <cell r="A1379" t="str">
            <v>CKK-B</v>
          </cell>
          <cell r="C1379" t="str">
            <v>Bộ chằng vượt kép: CKK-B</v>
          </cell>
          <cell r="D1379" t="str">
            <v>Bộ</v>
          </cell>
          <cell r="F1379">
            <v>2000</v>
          </cell>
          <cell r="H1379" t="str">
            <v>Bộ dự toán</v>
          </cell>
          <cell r="I1379" t="str">
            <v/>
          </cell>
        </row>
        <row r="1380">
          <cell r="A1380" t="str">
            <v>CX10-C</v>
          </cell>
          <cell r="C1380" t="str">
            <v>Bộ chằng xuống đơn cho trụ 10,5m: CX10-C</v>
          </cell>
          <cell r="D1380" t="str">
            <v>Bộ</v>
          </cell>
          <cell r="F1380">
            <v>2000</v>
          </cell>
          <cell r="H1380" t="str">
            <v>Bộ dự toán</v>
          </cell>
          <cell r="I1380" t="str">
            <v/>
          </cell>
        </row>
        <row r="1381">
          <cell r="A1381" t="str">
            <v>CL10-C</v>
          </cell>
          <cell r="C1381" t="str">
            <v>Bộ chằng lệch đơn cho trụ 10,5m: CL10-C</v>
          </cell>
          <cell r="D1381" t="str">
            <v>Bộ</v>
          </cell>
          <cell r="F1381">
            <v>2000</v>
          </cell>
          <cell r="H1381" t="str">
            <v>Bộ dự toán</v>
          </cell>
          <cell r="I1381" t="str">
            <v/>
          </cell>
        </row>
        <row r="1382">
          <cell r="A1382" t="str">
            <v>CXX10-C</v>
          </cell>
          <cell r="C1382" t="str">
            <v>Bộ chằng xuống kép cho trụ 10,5m: CXX10-C</v>
          </cell>
          <cell r="D1382" t="str">
            <v>Bộ</v>
          </cell>
          <cell r="F1382">
            <v>2000</v>
          </cell>
          <cell r="H1382" t="str">
            <v>Bộ dự toán</v>
          </cell>
          <cell r="I1382" t="str">
            <v/>
          </cell>
        </row>
        <row r="1383">
          <cell r="A1383" t="str">
            <v>CX12-C</v>
          </cell>
          <cell r="C1383" t="str">
            <v>Bộ chằng xuống đơn cho trụ 12m: CX12-C</v>
          </cell>
          <cell r="D1383" t="str">
            <v>Bộ</v>
          </cell>
          <cell r="F1383">
            <v>2000</v>
          </cell>
          <cell r="H1383" t="str">
            <v>Bộ dự toán</v>
          </cell>
          <cell r="I1383" t="str">
            <v/>
          </cell>
        </row>
        <row r="1384">
          <cell r="A1384" t="str">
            <v>CL12-C</v>
          </cell>
          <cell r="C1384" t="str">
            <v>Bộ chằng lệch đơn cho trụ 12m: CL12-C</v>
          </cell>
          <cell r="D1384" t="str">
            <v>Bộ</v>
          </cell>
          <cell r="F1384">
            <v>2000</v>
          </cell>
          <cell r="H1384" t="str">
            <v>Bộ dự toán</v>
          </cell>
          <cell r="I1384" t="str">
            <v/>
          </cell>
        </row>
        <row r="1385">
          <cell r="A1385" t="str">
            <v>CXX12-C</v>
          </cell>
          <cell r="C1385" t="str">
            <v>Bộ chằng xuống kép cho trụ 12m: CXX12-C</v>
          </cell>
          <cell r="D1385" t="str">
            <v>Bộ</v>
          </cell>
          <cell r="F1385">
            <v>2000</v>
          </cell>
          <cell r="H1385" t="str">
            <v>Bộ dự toán</v>
          </cell>
          <cell r="I1385" t="str">
            <v/>
          </cell>
        </row>
        <row r="1386">
          <cell r="A1386" t="str">
            <v>CX14-C</v>
          </cell>
          <cell r="C1386" t="str">
            <v>Bộ chằng xuống đơn cho trụ 14m: CX14-C</v>
          </cell>
          <cell r="D1386" t="str">
            <v>Bộ</v>
          </cell>
          <cell r="F1386">
            <v>2000</v>
          </cell>
          <cell r="H1386" t="str">
            <v>Bộ dự toán</v>
          </cell>
          <cell r="I1386" t="str">
            <v/>
          </cell>
        </row>
        <row r="1387">
          <cell r="A1387" t="str">
            <v>CL14-C</v>
          </cell>
          <cell r="C1387" t="str">
            <v>Bộ chằng lệch đơn cho trụ 14m: CL14-C</v>
          </cell>
          <cell r="D1387" t="str">
            <v>Bộ</v>
          </cell>
          <cell r="F1387">
            <v>2000</v>
          </cell>
          <cell r="H1387" t="str">
            <v>Bộ dự toán</v>
          </cell>
          <cell r="I1387" t="str">
            <v/>
          </cell>
        </row>
        <row r="1388">
          <cell r="A1388" t="str">
            <v>CXX14-C</v>
          </cell>
          <cell r="C1388" t="str">
            <v>Bộ chằng xuống kép cho trụ 14m: CXX14-C</v>
          </cell>
          <cell r="D1388" t="str">
            <v>Bộ</v>
          </cell>
          <cell r="F1388">
            <v>2000</v>
          </cell>
          <cell r="H1388" t="str">
            <v>Bộ dự toán</v>
          </cell>
          <cell r="I1388" t="str">
            <v/>
          </cell>
        </row>
        <row r="1389">
          <cell r="A1389" t="str">
            <v>CX20-C</v>
          </cell>
          <cell r="C1389" t="str">
            <v>Bộ chằng xuống đơn cho trụ 20m: CX20-C</v>
          </cell>
          <cell r="D1389" t="str">
            <v>Bộ</v>
          </cell>
          <cell r="F1389">
            <v>2000</v>
          </cell>
          <cell r="H1389" t="str">
            <v>Bộ dự toán</v>
          </cell>
          <cell r="I1389" t="str">
            <v/>
          </cell>
        </row>
        <row r="1390">
          <cell r="A1390" t="str">
            <v>CK-C</v>
          </cell>
          <cell r="C1390" t="str">
            <v>Bộ chằng vượt đơn: CK-C</v>
          </cell>
          <cell r="D1390" t="str">
            <v>Bộ</v>
          </cell>
          <cell r="F1390">
            <v>2000</v>
          </cell>
          <cell r="H1390" t="str">
            <v>Bộ dự toán</v>
          </cell>
          <cell r="I1390" t="str">
            <v/>
          </cell>
        </row>
        <row r="1391">
          <cell r="A1391" t="str">
            <v>CKK-C</v>
          </cell>
          <cell r="C1391" t="str">
            <v>Bộ chằng vượt kép: CKK-C</v>
          </cell>
          <cell r="D1391" t="str">
            <v>Bộ</v>
          </cell>
          <cell r="F1391">
            <v>2000</v>
          </cell>
          <cell r="H1391" t="str">
            <v>Bộ dự toán</v>
          </cell>
          <cell r="I1391" t="str">
            <v/>
          </cell>
        </row>
        <row r="1392">
          <cell r="A1392" t="str">
            <v>NXX</v>
          </cell>
          <cell r="C1392" t="str">
            <v>Bộ móng neo xòe cho chằng xuống: NXX</v>
          </cell>
          <cell r="D1392" t="str">
            <v>Bộ</v>
          </cell>
          <cell r="F1392">
            <v>2000</v>
          </cell>
          <cell r="H1392" t="str">
            <v>Bộ dự toán</v>
          </cell>
          <cell r="I1392">
            <v>0</v>
          </cell>
        </row>
        <row r="1393">
          <cell r="A1393" t="str">
            <v>NXL</v>
          </cell>
          <cell r="C1393" t="str">
            <v>Bộ móng neo xòe cho chằng lệch: NXL</v>
          </cell>
          <cell r="D1393" t="str">
            <v>Bộ</v>
          </cell>
          <cell r="F1393">
            <v>2000</v>
          </cell>
          <cell r="H1393" t="str">
            <v>Bộ dự toán</v>
          </cell>
          <cell r="I1393" t="str">
            <v/>
          </cell>
        </row>
        <row r="1394">
          <cell r="A1394" t="str">
            <v>MNX12-2</v>
          </cell>
          <cell r="C1394" t="str">
            <v>Bộ móng neo 1200x200 cho chằng xuống: MNX12-2</v>
          </cell>
          <cell r="D1394" t="str">
            <v>Bộ</v>
          </cell>
          <cell r="F1394">
            <v>2000</v>
          </cell>
          <cell r="H1394" t="str">
            <v>Bộ dự toán</v>
          </cell>
          <cell r="I1394" t="str">
            <v/>
          </cell>
        </row>
        <row r="1395">
          <cell r="A1395" t="str">
            <v>MNL12-2</v>
          </cell>
          <cell r="C1395" t="str">
            <v>Bộ móng neo 1200x200 cho chằng lệch: MNL12-2</v>
          </cell>
          <cell r="D1395" t="str">
            <v>Bộ</v>
          </cell>
          <cell r="F1395">
            <v>2000</v>
          </cell>
          <cell r="H1395" t="str">
            <v>Bộ dự toán</v>
          </cell>
          <cell r="I1395" t="str">
            <v/>
          </cell>
        </row>
        <row r="1396">
          <cell r="A1396" t="str">
            <v>MNX12-4</v>
          </cell>
          <cell r="C1396" t="str">
            <v>Bộ móng neo 1200x400 cho chằng xuống: MNX12-4</v>
          </cell>
          <cell r="D1396" t="str">
            <v>Bộ</v>
          </cell>
          <cell r="F1396">
            <v>2000</v>
          </cell>
          <cell r="H1396" t="str">
            <v>Bộ dự toán</v>
          </cell>
          <cell r="I1396" t="str">
            <v/>
          </cell>
        </row>
        <row r="1397">
          <cell r="A1397" t="str">
            <v>MNL12-4</v>
          </cell>
          <cell r="C1397" t="str">
            <v>Bộ móng neo 1200x400 cho chằng lệch: MNL12-4</v>
          </cell>
          <cell r="D1397" t="str">
            <v>Bộ</v>
          </cell>
          <cell r="F1397">
            <v>2000</v>
          </cell>
          <cell r="H1397" t="str">
            <v>Bộ dự toán</v>
          </cell>
          <cell r="I1397" t="str">
            <v/>
          </cell>
        </row>
        <row r="1398">
          <cell r="A1398" t="str">
            <v>MNX15-4</v>
          </cell>
          <cell r="C1398" t="str">
            <v>Bộ móng neo 1500x400 cho chằng xuống: MNX15-4</v>
          </cell>
          <cell r="D1398" t="str">
            <v>Bộ</v>
          </cell>
          <cell r="F1398">
            <v>2000</v>
          </cell>
          <cell r="H1398" t="str">
            <v>Bộ dự toán</v>
          </cell>
          <cell r="I1398" t="str">
            <v/>
          </cell>
        </row>
        <row r="1399">
          <cell r="A1399" t="str">
            <v>MNL15-4</v>
          </cell>
          <cell r="C1399" t="str">
            <v>Bộ móng neo 1500x400 cho chằng lệch: MNL15-4</v>
          </cell>
          <cell r="D1399" t="str">
            <v>Bộ</v>
          </cell>
          <cell r="F1399">
            <v>2000</v>
          </cell>
          <cell r="H1399" t="str">
            <v>Bộ dự toán</v>
          </cell>
          <cell r="I1399" t="str">
            <v/>
          </cell>
        </row>
        <row r="1400">
          <cell r="A1400" t="str">
            <v>MNX15-6</v>
          </cell>
          <cell r="C1400" t="str">
            <v>Bộ móng neo 1500x600 cho chằng xuống: MNX15-6</v>
          </cell>
          <cell r="D1400" t="str">
            <v>Bộ</v>
          </cell>
          <cell r="F1400">
            <v>2000</v>
          </cell>
          <cell r="H1400" t="str">
            <v>Bộ dự toán</v>
          </cell>
          <cell r="I1400" t="str">
            <v/>
          </cell>
        </row>
        <row r="1401">
          <cell r="A1401" t="str">
            <v>MNL15-6</v>
          </cell>
          <cell r="C1401" t="str">
            <v>Bộ móng neo 1500x600 cho chằng lệch: MNL15-6</v>
          </cell>
          <cell r="D1401" t="str">
            <v>Bộ</v>
          </cell>
          <cell r="F1401">
            <v>2000</v>
          </cell>
          <cell r="H1401" t="str">
            <v>Bộ dự toán</v>
          </cell>
          <cell r="I1401" t="str">
            <v/>
          </cell>
        </row>
        <row r="1402">
          <cell r="A1402" t="str">
            <v>DDTT3P-ct</v>
          </cell>
          <cell r="C1402" t="str">
            <v>Phần trung thế cải tạo</v>
          </cell>
          <cell r="D1402" t="str">
            <v>Tbộ</v>
          </cell>
          <cell r="F1402">
            <v>2000</v>
          </cell>
          <cell r="H1402" t="str">
            <v>Bộ dự toán</v>
          </cell>
          <cell r="I1402" t="str">
            <v/>
          </cell>
        </row>
        <row r="1403">
          <cell r="A1403" t="str">
            <v>DDTT3P2m-m</v>
          </cell>
          <cell r="C1403" t="str">
            <v>Phân trung thế 3 pha XD mới 2 mạch</v>
          </cell>
          <cell r="D1403" t="str">
            <v>Tbộ</v>
          </cell>
          <cell r="F1403">
            <v>2000</v>
          </cell>
          <cell r="H1403" t="str">
            <v>Bộ dự toán</v>
          </cell>
          <cell r="I1403" t="str">
            <v/>
          </cell>
        </row>
        <row r="1404">
          <cell r="A1404" t="str">
            <v>DDTT3P1m-m</v>
          </cell>
          <cell r="C1404" t="str">
            <v>Phần trung thế 3 pha xây dựng mới</v>
          </cell>
          <cell r="D1404" t="str">
            <v>Tbộ</v>
          </cell>
          <cell r="F1404">
            <v>2000</v>
          </cell>
          <cell r="H1404" t="str">
            <v>Bộ dự toán</v>
          </cell>
          <cell r="I1404" t="str">
            <v/>
          </cell>
        </row>
        <row r="1405">
          <cell r="A1405" t="str">
            <v>DDTT1P-m</v>
          </cell>
          <cell r="C1405" t="str">
            <v>Phân trung thế 1 pha XD mới</v>
          </cell>
          <cell r="D1405" t="str">
            <v>Tbộ</v>
          </cell>
          <cell r="F1405">
            <v>2000</v>
          </cell>
          <cell r="H1405" t="str">
            <v>Bộ dự toán</v>
          </cell>
          <cell r="I1405" t="str">
            <v/>
          </cell>
        </row>
        <row r="1406">
          <cell r="A1406" t="str">
            <v>DDHTDL</v>
          </cell>
          <cell r="C1406" t="str">
            <v>Phần hạ thế độc lập xây dựng mới</v>
          </cell>
          <cell r="D1406" t="str">
            <v>Tbộ</v>
          </cell>
          <cell r="F1406">
            <v>2000</v>
          </cell>
          <cell r="H1406" t="str">
            <v>Bộ dự toán</v>
          </cell>
          <cell r="I1406" t="str">
            <v/>
          </cell>
        </row>
        <row r="1407">
          <cell r="A1407" t="str">
            <v>DDHTHH</v>
          </cell>
          <cell r="C1407" t="str">
            <v>Phần hạ thế cải tạo</v>
          </cell>
          <cell r="D1407" t="str">
            <v>Tbộ</v>
          </cell>
          <cell r="F1407">
            <v>2000</v>
          </cell>
          <cell r="H1407" t="str">
            <v>Bộ dự toán</v>
          </cell>
          <cell r="I1407" t="str">
            <v/>
          </cell>
        </row>
        <row r="1408">
          <cell r="A1408" t="str">
            <v>HTCS</v>
          </cell>
          <cell r="C1408" t="str">
            <v>Phần hạ thế chiếu sáng</v>
          </cell>
          <cell r="D1408" t="str">
            <v>Tbộ</v>
          </cell>
          <cell r="F1408">
            <v>2000</v>
          </cell>
          <cell r="H1408" t="str">
            <v>Bộ dự toán</v>
          </cell>
          <cell r="I1408" t="str">
            <v/>
          </cell>
        </row>
        <row r="1409">
          <cell r="A1409" t="str">
            <v>Hotline</v>
          </cell>
          <cell r="C1409" t="str">
            <v>Phần đấu nối HOTLINE</v>
          </cell>
          <cell r="F1409">
            <v>2000</v>
          </cell>
          <cell r="H1409" t="str">
            <v>Bộ dự toán</v>
          </cell>
          <cell r="I1409" t="str">
            <v/>
          </cell>
        </row>
        <row r="1410">
          <cell r="A1410" t="str">
            <v>TBDD3pct</v>
          </cell>
          <cell r="C1410" t="str">
            <v>Phần thiết bị đường dây 3 pha cải tạo</v>
          </cell>
          <cell r="F1410">
            <v>2000</v>
          </cell>
          <cell r="H1410" t="str">
            <v>Bộ dự toán</v>
          </cell>
          <cell r="I1410" t="str">
            <v/>
          </cell>
        </row>
        <row r="1411">
          <cell r="A1411" t="str">
            <v>TBDD3p2m</v>
          </cell>
          <cell r="C1411" t="str">
            <v>Phần thiết bị đường dây 3 pha XDM 2 mạch</v>
          </cell>
          <cell r="F1411">
            <v>2000</v>
          </cell>
          <cell r="H1411" t="str">
            <v>Bộ dự toán</v>
          </cell>
          <cell r="I1411" t="str">
            <v/>
          </cell>
        </row>
        <row r="1412">
          <cell r="A1412" t="str">
            <v>TBDD3p1m</v>
          </cell>
          <cell r="C1412" t="str">
            <v>Phần thiết bị đường dây 3 pha 1 mạch</v>
          </cell>
          <cell r="F1412">
            <v>2000</v>
          </cell>
          <cell r="H1412" t="str">
            <v>Bộ dự toán</v>
          </cell>
          <cell r="I1412">
            <v>0</v>
          </cell>
        </row>
        <row r="1413">
          <cell r="A1413" t="str">
            <v>TĐĐ</v>
          </cell>
          <cell r="C1413" t="str">
            <v>Phần vật liệu trụ đo đếm</v>
          </cell>
          <cell r="F1413">
            <v>2000</v>
          </cell>
          <cell r="H1413" t="str">
            <v>Bộ dự toán</v>
          </cell>
          <cell r="I1413" t="str">
            <v/>
          </cell>
        </row>
        <row r="1414">
          <cell r="A1414" t="str">
            <v>TBDD1p</v>
          </cell>
          <cell r="C1414" t="str">
            <v>Phần thiết bị đường dây trung thế 1 pha XDM</v>
          </cell>
          <cell r="F1414">
            <v>2000</v>
          </cell>
          <cell r="H1414" t="str">
            <v>Bộ dự toán</v>
          </cell>
          <cell r="I1414" t="str">
            <v/>
          </cell>
        </row>
        <row r="1415">
          <cell r="A1415" t="str">
            <v>TBHT</v>
          </cell>
          <cell r="C1415" t="str">
            <v>Phần thiết bị đường dây hạ thế</v>
          </cell>
          <cell r="F1415">
            <v>2000</v>
          </cell>
          <cell r="H1415" t="str">
            <v>Bộ dự toán</v>
          </cell>
          <cell r="I1415" t="str">
            <v/>
          </cell>
        </row>
        <row r="1416">
          <cell r="A1416" t="str">
            <v>BBVS</v>
          </cell>
          <cell r="C1416" t="str">
            <v>Phần biển báo vượt sông</v>
          </cell>
          <cell r="F1416">
            <v>2000</v>
          </cell>
          <cell r="H1416" t="str">
            <v>Bộ dự toán</v>
          </cell>
          <cell r="I1416" t="str">
            <v/>
          </cell>
        </row>
        <row r="1417">
          <cell r="A1417" t="str">
            <v>CBH9</v>
          </cell>
          <cell r="C1417" t="str">
            <v>Cột báo hiệu cao 9m</v>
          </cell>
          <cell r="D1417" t="str">
            <v>Cột</v>
          </cell>
          <cell r="F1417">
            <v>2000</v>
          </cell>
          <cell r="H1417" t="str">
            <v>Bộ dự toán</v>
          </cell>
          <cell r="I1417" t="str">
            <v/>
          </cell>
        </row>
        <row r="1418">
          <cell r="A1418" t="str">
            <v>BBH1212</v>
          </cell>
          <cell r="C1418" t="str">
            <v>Biển báo hiệu 1.2mx1.2m</v>
          </cell>
          <cell r="D1418" t="str">
            <v>Biển</v>
          </cell>
          <cell r="F1418">
            <v>2000</v>
          </cell>
          <cell r="H1418" t="str">
            <v>Bộ dự toán</v>
          </cell>
          <cell r="I1418" t="str">
            <v/>
          </cell>
        </row>
        <row r="1419">
          <cell r="A1419" t="str">
            <v>MCBH1212</v>
          </cell>
          <cell r="C1419" t="str">
            <v>Móng cột báo hiệu 1.2mx1.2m</v>
          </cell>
          <cell r="D1419" t="str">
            <v>Móng</v>
          </cell>
          <cell r="F1419">
            <v>2000</v>
          </cell>
          <cell r="H1419" t="str">
            <v>Bộ dự toán</v>
          </cell>
          <cell r="I1419" t="str">
            <v/>
          </cell>
        </row>
        <row r="1420">
          <cell r="A1420" t="str">
            <v>Đth-U</v>
          </cell>
          <cell r="C1420" t="str">
            <v>Bộ Uclevis đỡ dây trung hòa: Đth-U</v>
          </cell>
          <cell r="D1420" t="str">
            <v>bộ</v>
          </cell>
          <cell r="F1420">
            <v>2000</v>
          </cell>
          <cell r="H1420" t="str">
            <v>Bộ dự toán</v>
          </cell>
          <cell r="I1420">
            <v>0</v>
          </cell>
        </row>
        <row r="1421">
          <cell r="A1421" t="str">
            <v>Nth-U</v>
          </cell>
          <cell r="C1421" t="str">
            <v>Bộ Uclevis néo dây trung hòa vào trụ: Nth-U</v>
          </cell>
          <cell r="D1421" t="str">
            <v>bộ</v>
          </cell>
          <cell r="F1421">
            <v>2000</v>
          </cell>
          <cell r="H1421" t="str">
            <v>Bộ dự toán</v>
          </cell>
          <cell r="I1421" t="str">
            <v/>
          </cell>
        </row>
        <row r="1422">
          <cell r="A1422" t="str">
            <v>Nth-T</v>
          </cell>
          <cell r="C1422" t="str">
            <v>Bộ khóa néo dây trung hòa vào trụ: Nth-T</v>
          </cell>
          <cell r="D1422" t="str">
            <v>bộ</v>
          </cell>
          <cell r="F1422">
            <v>2000</v>
          </cell>
          <cell r="H1422" t="str">
            <v>Bộ dự toán</v>
          </cell>
          <cell r="I1422">
            <v>0</v>
          </cell>
        </row>
        <row r="1423">
          <cell r="A1423" t="str">
            <v>Nth-X</v>
          </cell>
          <cell r="C1423" t="str">
            <v>Bộ khóa néo dây trung hòa vào xà: Nth-X</v>
          </cell>
          <cell r="D1423" t="str">
            <v>bộ</v>
          </cell>
          <cell r="F1423">
            <v>2000</v>
          </cell>
          <cell r="H1423" t="str">
            <v>Bộ dự toán</v>
          </cell>
          <cell r="I1423" t="str">
            <v/>
          </cell>
        </row>
        <row r="1424">
          <cell r="A1424" t="str">
            <v>SĐU</v>
          </cell>
          <cell r="C1424" t="str">
            <v>Bộ cách điện đứng+ty sứ : SĐU</v>
          </cell>
          <cell r="D1424" t="str">
            <v>bộ</v>
          </cell>
          <cell r="F1424">
            <v>2000</v>
          </cell>
          <cell r="H1424" t="str">
            <v>Bộ dự toán</v>
          </cell>
          <cell r="I1424">
            <v>0</v>
          </cell>
        </row>
        <row r="1425">
          <cell r="A1425" t="str">
            <v>SĐI</v>
          </cell>
          <cell r="C1425" t="str">
            <v>Bộ cách điện đỉnh+ty sứ đơn : SĐI</v>
          </cell>
          <cell r="D1425" t="str">
            <v>bộ</v>
          </cell>
          <cell r="F1425">
            <v>2000</v>
          </cell>
          <cell r="H1425" t="str">
            <v>Bộ dự toán</v>
          </cell>
          <cell r="I1425" t="str">
            <v/>
          </cell>
        </row>
        <row r="1426">
          <cell r="A1426" t="str">
            <v>SĐG</v>
          </cell>
          <cell r="C1426" t="str">
            <v>Bộ cách điện đỉnh góc + ty sứ đơn : SĐG</v>
          </cell>
          <cell r="D1426" t="str">
            <v>bộ</v>
          </cell>
          <cell r="F1426">
            <v>2000</v>
          </cell>
          <cell r="H1426" t="str">
            <v>Bộ dự toán</v>
          </cell>
          <cell r="I1426" t="str">
            <v/>
          </cell>
        </row>
        <row r="1427">
          <cell r="A1427" t="str">
            <v>CĐT 2BAT-T</v>
          </cell>
          <cell r="C1427" t="str">
            <v>Chuỗi sứ treo 2bát 25kV lắp vào trụ : CĐT 2BAT-T</v>
          </cell>
          <cell r="D1427" t="str">
            <v>bộ</v>
          </cell>
          <cell r="F1427">
            <v>2000</v>
          </cell>
          <cell r="H1427" t="str">
            <v>Bộ dự toán</v>
          </cell>
          <cell r="I1427" t="str">
            <v/>
          </cell>
        </row>
        <row r="1428">
          <cell r="A1428" t="str">
            <v>CĐT 2BAT-X</v>
          </cell>
          <cell r="C1428" t="str">
            <v>Chuỗi sứ treo 2bát 24kV lắp vào xà : CĐT 2BAT-X</v>
          </cell>
          <cell r="D1428" t="str">
            <v>bộ</v>
          </cell>
          <cell r="F1428">
            <v>2000</v>
          </cell>
          <cell r="H1428" t="str">
            <v>Bộ dự toán</v>
          </cell>
          <cell r="I1428" t="str">
            <v/>
          </cell>
        </row>
        <row r="1429">
          <cell r="A1429" t="str">
            <v>CĐT ply-X</v>
          </cell>
          <cell r="C1429" t="str">
            <v>Chuỗi sứ treo Polymer 25kV lắp vào xà : CĐT ply-X</v>
          </cell>
          <cell r="D1429" t="str">
            <v>bộ</v>
          </cell>
          <cell r="F1429">
            <v>2000</v>
          </cell>
          <cell r="H1429" t="str">
            <v>Bộ dự toán</v>
          </cell>
          <cell r="I1429" t="str">
            <v/>
          </cell>
        </row>
        <row r="1430">
          <cell r="A1430" t="str">
            <v>CĐT pty-X</v>
          </cell>
          <cell r="C1430" t="str">
            <v>Chuỗi sứ treo Polymer 25kV lắp vào xà : CĐT 2BAT-X</v>
          </cell>
          <cell r="D1430" t="str">
            <v>bộ</v>
          </cell>
          <cell r="F1430">
            <v>2000</v>
          </cell>
          <cell r="H1430" t="str">
            <v>Bộ dự toán</v>
          </cell>
          <cell r="I1430" t="str">
            <v/>
          </cell>
        </row>
        <row r="1431">
          <cell r="A1431" t="str">
            <v>Đth-U-g</v>
          </cell>
          <cell r="C1431" t="str">
            <v>Bộ Uclevis đỡ dây trung hòa trụ ghép: Đth-U-g (trụ ghép)</v>
          </cell>
          <cell r="D1431" t="str">
            <v>bộ</v>
          </cell>
          <cell r="F1431">
            <v>2000</v>
          </cell>
          <cell r="H1431" t="str">
            <v>Bộ dự toán</v>
          </cell>
          <cell r="I1431" t="str">
            <v/>
          </cell>
        </row>
        <row r="1432">
          <cell r="A1432" t="str">
            <v>Đth-X</v>
          </cell>
          <cell r="C1432" t="str">
            <v>Bộ Uclevis đỡ dây trung hòa vào xà: Đth-X</v>
          </cell>
          <cell r="D1432" t="str">
            <v>bộ</v>
          </cell>
          <cell r="F1432">
            <v>2000</v>
          </cell>
          <cell r="H1432" t="str">
            <v>Bộ dự toán</v>
          </cell>
          <cell r="I1432" t="str">
            <v/>
          </cell>
        </row>
        <row r="1433">
          <cell r="A1433" t="str">
            <v>Nth-T-g</v>
          </cell>
          <cell r="C1433" t="str">
            <v>Bộ khóa néo dây trung hòa vào trụ: Nth-T-g</v>
          </cell>
          <cell r="D1433" t="str">
            <v>bộ</v>
          </cell>
          <cell r="F1433">
            <v>2000</v>
          </cell>
          <cell r="H1433" t="str">
            <v>Bộ dự toán</v>
          </cell>
          <cell r="I1433" t="str">
            <v/>
          </cell>
        </row>
        <row r="1434">
          <cell r="A1434" t="str">
            <v>CĐTply-X</v>
          </cell>
          <cell r="C1434" t="str">
            <v>Chuỗi sứ treo Polymer 25kV lắp vào xà : CĐT ply-X</v>
          </cell>
          <cell r="D1434" t="str">
            <v>bộ</v>
          </cell>
          <cell r="F1434">
            <v>2000</v>
          </cell>
          <cell r="H1434" t="str">
            <v>Bộ dự toán</v>
          </cell>
          <cell r="I1434">
            <v>0</v>
          </cell>
        </row>
        <row r="1435">
          <cell r="A1435" t="str">
            <v>CĐTply-T</v>
          </cell>
          <cell r="C1435" t="str">
            <v>Chuỗi sứ treo Polymer 25kV lắp vào trụ: CĐT ply-T</v>
          </cell>
          <cell r="D1435" t="str">
            <v>bộ</v>
          </cell>
          <cell r="F1435">
            <v>2000</v>
          </cell>
          <cell r="H1435" t="str">
            <v>Bộ dự toán</v>
          </cell>
          <cell r="I1435" t="str">
            <v/>
          </cell>
        </row>
        <row r="1440">
          <cell r="A1440" t="str">
            <v>MDD3DC</v>
          </cell>
          <cell r="C1440" t="str">
            <v>Đo đất móng cột, trụ, hố kiểm tra rộng &gt;3m, su ≤2m, đất cấp 3 bằng thủ công (p dụng cho móng đ cản)</v>
          </cell>
          <cell r="D1440" t="str">
            <v>m3</v>
          </cell>
          <cell r="F1440">
            <v>2000</v>
          </cell>
          <cell r="H1440">
            <v>0.87</v>
          </cell>
        </row>
        <row r="1441">
          <cell r="A1441" t="str">
            <v>GO-CH</v>
          </cell>
          <cell r="C1441" t="str">
            <v>Gỗ chống</v>
          </cell>
          <cell r="D1441" t="str">
            <v>m3</v>
          </cell>
          <cell r="F1441">
            <v>1999</v>
          </cell>
          <cell r="H1441">
            <v>1.5100000000000001E-2</v>
          </cell>
        </row>
        <row r="1442">
          <cell r="A1442" t="str">
            <v>GO-DN</v>
          </cell>
          <cell r="C1442" t="str">
            <v>Gỗ đà nẹp</v>
          </cell>
          <cell r="D1442" t="str">
            <v>m3</v>
          </cell>
          <cell r="F1442">
            <v>1999</v>
          </cell>
          <cell r="H1442">
            <v>9.4999999999999998E-3</v>
          </cell>
        </row>
        <row r="1443">
          <cell r="A1443" t="str">
            <v>GO-V</v>
          </cell>
          <cell r="C1443" t="str">
            <v>Gỗ ván (cả nẹp)</v>
          </cell>
          <cell r="D1443" t="str">
            <v>m3</v>
          </cell>
          <cell r="F1443">
            <v>1999</v>
          </cell>
          <cell r="H1443">
            <v>3.56E-2</v>
          </cell>
        </row>
        <row r="1444">
          <cell r="A1444" t="str">
            <v>MDD3R1</v>
          </cell>
          <cell r="C1444" t="str">
            <v>Đo đất mĩng cột, trụ, hố kiểm tra rộng &gt;1m, su &gt;1m, đất cấp 3 bằng thủ cơng</v>
          </cell>
          <cell r="D1444" t="str">
            <v>m3</v>
          </cell>
          <cell r="F1444">
            <v>2000</v>
          </cell>
          <cell r="H1444">
            <v>1.93</v>
          </cell>
        </row>
        <row r="1445">
          <cell r="A1445" t="str">
            <v>B16750V</v>
          </cell>
          <cell r="C1445" t="str">
            <v>Boulon 16x750VRS+ 4 long đền vuông D18-50x50x3/Zn</v>
          </cell>
          <cell r="D1445" t="str">
            <v>bộ</v>
          </cell>
          <cell r="F1445">
            <v>50</v>
          </cell>
          <cell r="H1445">
            <v>1</v>
          </cell>
        </row>
        <row r="1446">
          <cell r="A1446" t="str">
            <v>LVANK</v>
          </cell>
          <cell r="C1446" t="str">
            <v>Ván khuôn gỗ móng - móng vuông, chữ nhật</v>
          </cell>
          <cell r="D1446" t="str">
            <v>100m2</v>
          </cell>
          <cell r="F1446">
            <v>997</v>
          </cell>
          <cell r="H1446">
            <v>4.4999999999999998E-2</v>
          </cell>
        </row>
        <row r="1447">
          <cell r="A1447" t="str">
            <v>T12540</v>
          </cell>
          <cell r="C1447" t="str">
            <v>Trụ BTLT 12m F540 dự ứng lực</v>
          </cell>
          <cell r="D1447" t="str">
            <v>trụ</v>
          </cell>
          <cell r="F1447">
            <v>2</v>
          </cell>
          <cell r="H1447">
            <v>1</v>
          </cell>
        </row>
        <row r="1448">
          <cell r="A1448" t="str">
            <v>d22</v>
          </cell>
          <cell r="C1448" t="str">
            <v>Đà Sắt góc L75 x75 x8 dài 2,2m (4 ốp)</v>
          </cell>
          <cell r="D1448" t="str">
            <v>thanh</v>
          </cell>
          <cell r="F1448">
            <v>50</v>
          </cell>
          <cell r="H1448">
            <v>2</v>
          </cell>
        </row>
        <row r="1449">
          <cell r="A1449" t="str">
            <v>t81</v>
          </cell>
          <cell r="C1449" t="str">
            <v>Thanh chống đà sắt góc L50x50x5 dài 0,81m</v>
          </cell>
          <cell r="D1449" t="str">
            <v>thanh</v>
          </cell>
          <cell r="F1449">
            <v>50</v>
          </cell>
          <cell r="H1449">
            <v>4</v>
          </cell>
        </row>
        <row r="1450">
          <cell r="A1450" t="str">
            <v>d200</v>
          </cell>
          <cell r="C1450" t="str">
            <v>Đà Sắt góc L75 x75 x8 dài 2m (3 ốp)</v>
          </cell>
          <cell r="D1450" t="str">
            <v>thanh</v>
          </cell>
          <cell r="F1450">
            <v>50</v>
          </cell>
          <cell r="H1450">
            <v>1</v>
          </cell>
        </row>
        <row r="1451">
          <cell r="A1451" t="str">
            <v>t115</v>
          </cell>
          <cell r="C1451" t="str">
            <v>Thanh chống đà sắt góc L50x50x5 dài 1,15m</v>
          </cell>
          <cell r="D1451" t="str">
            <v>thanh</v>
          </cell>
          <cell r="F1451">
            <v>50</v>
          </cell>
          <cell r="H1451">
            <v>1</v>
          </cell>
        </row>
        <row r="1452">
          <cell r="A1452" t="str">
            <v>XT2</v>
          </cell>
          <cell r="C1452" t="str">
            <v>Xà đỡ thẳng lệch 3 pha 2m - 1 mạch</v>
          </cell>
          <cell r="D1452" t="str">
            <v>bộ</v>
          </cell>
          <cell r="F1452">
            <v>2000</v>
          </cell>
          <cell r="H1452">
            <v>1</v>
          </cell>
        </row>
        <row r="1453">
          <cell r="A1453" t="str">
            <v>XTK2</v>
          </cell>
          <cell r="C1453" t="str">
            <v>Xà đỡ lệch góc 3 pha 2m - 1 mạch</v>
          </cell>
          <cell r="D1453" t="str">
            <v>bộ</v>
          </cell>
          <cell r="F1453">
            <v>2000</v>
          </cell>
          <cell r="H1453">
            <v>1</v>
          </cell>
        </row>
        <row r="1454">
          <cell r="A1454" t="str">
            <v>MANG4</v>
          </cell>
          <cell r="C1454" t="str">
            <v>Máng che dây chằng dày 0,4x2000</v>
          </cell>
          <cell r="D1454" t="str">
            <v>cái</v>
          </cell>
          <cell r="F1454">
            <v>50</v>
          </cell>
          <cell r="H1454">
            <v>1</v>
          </cell>
        </row>
        <row r="1455">
          <cell r="A1455" t="str">
            <v>ACX50</v>
          </cell>
          <cell r="C1455" t="str">
            <v>Cáp nhôm lõi thép bọc 24KV AC/XLPE50 mm2</v>
          </cell>
          <cell r="D1455" t="str">
            <v>mét</v>
          </cell>
          <cell r="F1455">
            <v>50</v>
          </cell>
          <cell r="H1455">
            <v>162</v>
          </cell>
        </row>
        <row r="1456">
          <cell r="A1456" t="str">
            <v>GNIU 185</v>
          </cell>
          <cell r="C1456" t="str">
            <v>Giáp níu dừng dây bọc 185 + yếm móng U + Mắt nối yếm</v>
          </cell>
          <cell r="D1456" t="str">
            <v>cái</v>
          </cell>
          <cell r="F1456">
            <v>50</v>
          </cell>
          <cell r="H1456">
            <v>96</v>
          </cell>
        </row>
        <row r="1457">
          <cell r="A1457" t="str">
            <v>GNIU50</v>
          </cell>
          <cell r="C1457" t="str">
            <v>Giáp níu dừng dây bọc 50mm2 + yếm móng U + Mắt nối yếm</v>
          </cell>
          <cell r="D1457" t="str">
            <v>cái</v>
          </cell>
          <cell r="F1457">
            <v>50</v>
          </cell>
          <cell r="H1457">
            <v>19</v>
          </cell>
        </row>
        <row r="1458">
          <cell r="A1458" t="str">
            <v>ke279</v>
          </cell>
          <cell r="C1458" t="str">
            <v>Kẹp ép WR 279</v>
          </cell>
          <cell r="D1458" t="str">
            <v>cái</v>
          </cell>
          <cell r="F1458">
            <v>50</v>
          </cell>
          <cell r="H1458">
            <v>10</v>
          </cell>
        </row>
        <row r="1459">
          <cell r="A1459" t="str">
            <v>ke419</v>
          </cell>
          <cell r="C1459" t="str">
            <v>Kẹp ép WR 419</v>
          </cell>
          <cell r="D1459" t="str">
            <v>cái</v>
          </cell>
          <cell r="F1459">
            <v>50</v>
          </cell>
          <cell r="H1459">
            <v>70</v>
          </cell>
        </row>
        <row r="1460">
          <cell r="A1460" t="str">
            <v>ke929</v>
          </cell>
          <cell r="C1460" t="str">
            <v>Kẹp ép WR 929</v>
          </cell>
          <cell r="D1460" t="str">
            <v>cái</v>
          </cell>
          <cell r="F1460">
            <v>50</v>
          </cell>
          <cell r="H1460">
            <v>100</v>
          </cell>
        </row>
        <row r="1461">
          <cell r="A1461" t="str">
            <v>OCN</v>
          </cell>
          <cell r="C1461" t="str">
            <v>Ong co nhiệt cách điện 24kV D60</v>
          </cell>
          <cell r="D1461" t="str">
            <v>m</v>
          </cell>
          <cell r="F1461">
            <v>50</v>
          </cell>
          <cell r="H1461">
            <v>15</v>
          </cell>
        </row>
        <row r="1462">
          <cell r="A1462" t="str">
            <v>chupU</v>
          </cell>
          <cell r="C1462" t="str">
            <v>Chụp kẹp Uquai</v>
          </cell>
          <cell r="D1462" t="str">
            <v>bộ</v>
          </cell>
          <cell r="F1462">
            <v>50</v>
          </cell>
          <cell r="H1462">
            <v>56</v>
          </cell>
        </row>
        <row r="1463">
          <cell r="A1463" t="str">
            <v>KDIN</v>
          </cell>
          <cell r="C1463" t="str">
            <v>Dây đai + khóa đai Inoc</v>
          </cell>
          <cell r="D1463" t="str">
            <v>Bộ</v>
          </cell>
          <cell r="F1463">
            <v>50</v>
          </cell>
          <cell r="H1463">
            <v>74</v>
          </cell>
        </row>
        <row r="1464">
          <cell r="A1464" t="str">
            <v>Dbsttf</v>
          </cell>
          <cell r="C1464" t="str">
            <v>Dây buộc đầu sứ TTF (185-240mm2)</v>
          </cell>
          <cell r="D1464" t="str">
            <v>cái</v>
          </cell>
          <cell r="F1464">
            <v>50</v>
          </cell>
          <cell r="H1464">
            <v>543</v>
          </cell>
        </row>
        <row r="1465">
          <cell r="A1465" t="str">
            <v>Dbsssf</v>
          </cell>
          <cell r="C1465" t="str">
            <v>Dây buộc cổ sứ SSF (185-240mm2)</v>
          </cell>
          <cell r="D1465" t="str">
            <v>cái</v>
          </cell>
          <cell r="F1465">
            <v>50</v>
          </cell>
          <cell r="H1465">
            <v>48</v>
          </cell>
        </row>
        <row r="1466">
          <cell r="A1466" t="str">
            <v>LSDD</v>
          </cell>
          <cell r="C1466" t="str">
            <v>Lắp sứ đứng 24KV + ty</v>
          </cell>
          <cell r="D1466" t="str">
            <v>bộ</v>
          </cell>
          <cell r="F1466">
            <v>2000</v>
          </cell>
          <cell r="H1466">
            <v>591</v>
          </cell>
        </row>
        <row r="1467">
          <cell r="A1467" t="str">
            <v>BTLT 12 F540</v>
          </cell>
          <cell r="C1467" t="str">
            <v>Trụ bê tông ly tâm 12m</v>
          </cell>
          <cell r="D1467" t="str">
            <v>bộ</v>
          </cell>
          <cell r="F1467">
            <v>2000</v>
          </cell>
        </row>
        <row r="1468">
          <cell r="A1468" t="str">
            <v>TC920</v>
          </cell>
          <cell r="C1468" t="str">
            <v>Thanh chống đà 920</v>
          </cell>
          <cell r="D1468" t="str">
            <v>cái</v>
          </cell>
          <cell r="E1468" t="str">
            <v>TC</v>
          </cell>
          <cell r="F1468">
            <v>18</v>
          </cell>
          <cell r="G1468" t="str">
            <v>x</v>
          </cell>
          <cell r="H1468">
            <v>16.236000000000001</v>
          </cell>
        </row>
        <row r="1469">
          <cell r="A1469" t="str">
            <v>TC810</v>
          </cell>
          <cell r="C1469" t="str">
            <v>Thanh chống đà  810</v>
          </cell>
          <cell r="D1469" t="str">
            <v>cái</v>
          </cell>
          <cell r="E1469" t="str">
            <v>TC</v>
          </cell>
          <cell r="F1469">
            <v>18</v>
          </cell>
          <cell r="G1469" t="str">
            <v>x</v>
          </cell>
          <cell r="H1469">
            <v>16.236000000000001</v>
          </cell>
        </row>
        <row r="1470">
          <cell r="A1470" t="str">
            <v>TC1150</v>
          </cell>
          <cell r="C1470" t="str">
            <v>Thanh chống đà  1150</v>
          </cell>
          <cell r="D1470" t="str">
            <v>cái</v>
          </cell>
          <cell r="E1470" t="str">
            <v>TC</v>
          </cell>
          <cell r="F1470">
            <v>18</v>
          </cell>
          <cell r="G1470" t="str">
            <v>x</v>
          </cell>
          <cell r="H1470">
            <v>16.236000000000001</v>
          </cell>
        </row>
        <row r="1471">
          <cell r="A1471" t="str">
            <v>Xa1660</v>
          </cell>
          <cell r="C1471" t="str">
            <v>Đà 1,66m X-16Đ</v>
          </cell>
          <cell r="D1471" t="str">
            <v>Cái</v>
          </cell>
          <cell r="F1471">
            <v>17</v>
          </cell>
        </row>
        <row r="1472">
          <cell r="A1472" t="str">
            <v>xa2000</v>
          </cell>
          <cell r="C1472" t="str">
            <v>Đà 2m X-20Đ</v>
          </cell>
          <cell r="D1472" t="str">
            <v>Cái</v>
          </cell>
          <cell r="F1472">
            <v>17</v>
          </cell>
        </row>
        <row r="1473">
          <cell r="A1473" t="str">
            <v>xa2200</v>
          </cell>
          <cell r="C1473" t="str">
            <v>Đà 2,2m X-2,2Đ</v>
          </cell>
          <cell r="D1473" t="str">
            <v>Cái</v>
          </cell>
          <cell r="F1473">
            <v>17</v>
          </cell>
        </row>
        <row r="1474">
          <cell r="A1474" t="str">
            <v>com800</v>
          </cell>
          <cell r="C1474" t="str">
            <v>Đà composite 0,8m</v>
          </cell>
          <cell r="D1474" t="str">
            <v>cây</v>
          </cell>
          <cell r="F1474">
            <v>17</v>
          </cell>
        </row>
        <row r="1475">
          <cell r="A1475" t="str">
            <v>len</v>
          </cell>
          <cell r="C1475" t="str">
            <v>Lem yên ngựa</v>
          </cell>
          <cell r="D1475" t="str">
            <v>cái</v>
          </cell>
          <cell r="F1475">
            <v>50</v>
          </cell>
        </row>
        <row r="1476">
          <cell r="A1476" t="str">
            <v>Kep3U</v>
          </cell>
          <cell r="C1476" t="str">
            <v>Kẹo dừng 3 U</v>
          </cell>
          <cell r="D1476" t="str">
            <v>cái</v>
          </cell>
          <cell r="F1476">
            <v>50</v>
          </cell>
        </row>
        <row r="1477">
          <cell r="A1477" t="str">
            <v>tsd20</v>
          </cell>
          <cell r="C1477" t="str">
            <v>Ty sứ đứng D20</v>
          </cell>
          <cell r="D1477" t="str">
            <v>cái</v>
          </cell>
          <cell r="F1477">
            <v>50</v>
          </cell>
        </row>
        <row r="1478">
          <cell r="A1478" t="str">
            <v>STTT-2BAT</v>
          </cell>
          <cell r="C1478" t="str">
            <v>Chuỗi sứ treo thủy tinh 2 bát</v>
          </cell>
          <cell r="D1478" t="str">
            <v>Bộ</v>
          </cell>
          <cell r="F1478">
            <v>2000</v>
          </cell>
        </row>
        <row r="1479">
          <cell r="A1479" t="str">
            <v>cl1200</v>
          </cell>
          <cell r="C1479" t="str">
            <v>Bộ chống lệch 1,2m</v>
          </cell>
          <cell r="D1479" t="str">
            <v>bộ</v>
          </cell>
          <cell r="F1479">
            <v>19</v>
          </cell>
          <cell r="H1479" t="str">
            <v>Bộ dự toán</v>
          </cell>
        </row>
        <row r="1480">
          <cell r="A1480" t="str">
            <v>BMOC16200</v>
          </cell>
          <cell r="C1480" t="str">
            <v>Boulon móc 16x200</v>
          </cell>
          <cell r="D1480" t="str">
            <v>bộ</v>
          </cell>
          <cell r="E1480" t="str">
            <v>BM</v>
          </cell>
          <cell r="F1480">
            <v>50</v>
          </cell>
          <cell r="G1480" t="str">
            <v>x</v>
          </cell>
          <cell r="H1480">
            <v>0</v>
          </cell>
        </row>
        <row r="1481">
          <cell r="A1481" t="str">
            <v>X-com800</v>
          </cell>
          <cell r="C1481" t="str">
            <v>Bộ đà composite 0,8m</v>
          </cell>
          <cell r="D1481" t="str">
            <v>bộ</v>
          </cell>
          <cell r="F1481">
            <v>2000</v>
          </cell>
        </row>
        <row r="1482">
          <cell r="A1482" t="str">
            <v>GIP</v>
          </cell>
          <cell r="C1482" t="str">
            <v>Ghíp nối IPC</v>
          </cell>
          <cell r="D1482" t="str">
            <v>cái</v>
          </cell>
          <cell r="E1482" t="str">
            <v>GI</v>
          </cell>
          <cell r="F1482">
            <v>50</v>
          </cell>
          <cell r="G1482" t="str">
            <v>x</v>
          </cell>
          <cell r="H1482">
            <v>0</v>
          </cell>
        </row>
      </sheetData>
      <sheetData sheetId="2" refreshError="1"/>
      <sheetData sheetId="3" refreshError="1"/>
      <sheetData sheetId="4">
        <row r="1">
          <cell r="B1" t="str">
            <v>PHỤ LỤC 01: BẢNG GIÁ HỢP ĐỒNG</v>
          </cell>
        </row>
        <row r="2">
          <cell r="B2" t="str">
            <v>Đính kèm Hợp đồng số: 09/2019/HĐ-ĐLXL ngày 10/06/2019</v>
          </cell>
        </row>
        <row r="3">
          <cell r="B3" t="str">
            <v>Gói thầu 02: Thi công xây lắp</v>
          </cell>
        </row>
        <row r="4">
          <cell r="B4" t="str">
            <v>Công trình: Nâng cấp đường dây trung thế từ recloser Xuân Bắc đến LBS Khí Chế Biến Tuyến 480 Xuân Bắc</v>
          </cell>
        </row>
        <row r="6">
          <cell r="B6" t="str">
            <v>STT</v>
          </cell>
          <cell r="C6" t="str">
            <v>Mô tả công việc mời thầu</v>
          </cell>
          <cell r="D6" t="str">
            <v>Yêu cầu kỹ thuật/ Chỉ dẫn kỹ thuật chính</v>
          </cell>
          <cell r="E6" t="str">
            <v>Khối lượng mời thầu</v>
          </cell>
          <cell r="F6" t="str">
            <v>Đơn vị tính</v>
          </cell>
          <cell r="G6" t="str">
            <v>Đơn giá dự thầu</v>
          </cell>
          <cell r="H6" t="str">
            <v>Thành tiền</v>
          </cell>
          <cell r="P6" t="str">
            <v>Đơn giá 1</v>
          </cell>
        </row>
        <row r="7">
          <cell r="O7" t="str">
            <v>x</v>
          </cell>
        </row>
        <row r="8">
          <cell r="A8" t="str">
            <v>M12</v>
          </cell>
          <cell r="C8" t="str">
            <v>Móng M12</v>
          </cell>
          <cell r="E8">
            <v>36</v>
          </cell>
          <cell r="F8" t="str">
            <v>Móng</v>
          </cell>
          <cell r="I8" t="str">
            <v>Móng M12</v>
          </cell>
          <cell r="O8" t="str">
            <v>B</v>
          </cell>
          <cell r="P8">
            <v>0</v>
          </cell>
        </row>
        <row r="9">
          <cell r="A9" t="str">
            <v>MDD3</v>
          </cell>
          <cell r="B9">
            <v>1</v>
          </cell>
          <cell r="C9" t="str">
            <v>Đào hố móng đất cấp 3 sâu &gt;1m</v>
          </cell>
          <cell r="E9">
            <v>36</v>
          </cell>
          <cell r="F9" t="str">
            <v>bộ</v>
          </cell>
          <cell r="G9">
            <v>288500</v>
          </cell>
          <cell r="H9">
            <v>10386000</v>
          </cell>
          <cell r="I9" t="str">
            <v>Đào hố móng đất cấp 3 sâu &gt;1m</v>
          </cell>
          <cell r="J9" t="str">
            <v>36</v>
          </cell>
          <cell r="K9" t="str">
            <v>288.500</v>
          </cell>
          <cell r="L9">
            <v>10386</v>
          </cell>
          <cell r="M9">
            <v>10375614</v>
          </cell>
          <cell r="N9" t="b">
            <v>1</v>
          </cell>
          <cell r="O9" t="str">
            <v>B</v>
          </cell>
          <cell r="P9">
            <v>288500</v>
          </cell>
        </row>
        <row r="10">
          <cell r="A10" t="str">
            <v>MDAP3</v>
          </cell>
          <cell r="B10">
            <v>2</v>
          </cell>
          <cell r="C10" t="str">
            <v>Đắp đất hố móng cột , độ chặt k=0,9</v>
          </cell>
          <cell r="E10">
            <v>36</v>
          </cell>
          <cell r="F10" t="str">
            <v>bộ</v>
          </cell>
          <cell r="G10">
            <v>42100</v>
          </cell>
          <cell r="H10">
            <v>1515600</v>
          </cell>
          <cell r="I10" t="str">
            <v>Đắp đất hố móng cột , độ chặt k=0,9</v>
          </cell>
          <cell r="J10" t="str">
            <v>36</v>
          </cell>
          <cell r="K10" t="str">
            <v>42.100</v>
          </cell>
          <cell r="L10">
            <v>1515.6</v>
          </cell>
          <cell r="M10">
            <v>1514084.4</v>
          </cell>
          <cell r="N10" t="b">
            <v>1</v>
          </cell>
          <cell r="O10" t="str">
            <v>B</v>
          </cell>
          <cell r="P10">
            <v>42100</v>
          </cell>
        </row>
        <row r="11">
          <cell r="A11" t="str">
            <v>M12A</v>
          </cell>
          <cell r="C11" t="str">
            <v>Móng M12a</v>
          </cell>
          <cell r="E11">
            <v>40</v>
          </cell>
          <cell r="F11" t="str">
            <v>Móng</v>
          </cell>
          <cell r="G11">
            <v>0</v>
          </cell>
          <cell r="H11">
            <v>0</v>
          </cell>
          <cell r="I11" t="str">
            <v>Móng M12a</v>
          </cell>
          <cell r="L11">
            <v>0</v>
          </cell>
          <cell r="M11">
            <v>0</v>
          </cell>
          <cell r="N11" t="b">
            <v>1</v>
          </cell>
          <cell r="O11" t="str">
            <v>A</v>
          </cell>
          <cell r="P11">
            <v>0</v>
          </cell>
        </row>
        <row r="12">
          <cell r="A12" t="str">
            <v>d12</v>
          </cell>
          <cell r="B12">
            <v>1</v>
          </cell>
          <cell r="C12" t="str">
            <v>Đà cản BTCT 1,2m</v>
          </cell>
          <cell r="D12" t="str">
            <v>ĐL cấp</v>
          </cell>
          <cell r="E12">
            <v>40</v>
          </cell>
          <cell r="F12" t="str">
            <v>cái</v>
          </cell>
          <cell r="G12">
            <v>0</v>
          </cell>
          <cell r="H12">
            <v>0</v>
          </cell>
          <cell r="I12" t="str">
            <v>Đà cản BTCT 1,2m</v>
          </cell>
          <cell r="J12" t="str">
            <v>40</v>
          </cell>
          <cell r="K12" t="str">
            <v>0</v>
          </cell>
          <cell r="L12">
            <v>0</v>
          </cell>
          <cell r="M12">
            <v>0</v>
          </cell>
          <cell r="N12" t="b">
            <v>1</v>
          </cell>
          <cell r="O12" t="str">
            <v>A</v>
          </cell>
          <cell r="P12">
            <v>300000</v>
          </cell>
        </row>
        <row r="13">
          <cell r="A13" t="str">
            <v>b22650</v>
          </cell>
          <cell r="B13">
            <v>2</v>
          </cell>
          <cell r="C13" t="str">
            <v>Boulon 22x650+ 2 long đền vuông D24-50x50x3/Zn</v>
          </cell>
          <cell r="D13" t="str">
            <v>Mô tả kỹ thuật chương V</v>
          </cell>
          <cell r="E13">
            <v>40</v>
          </cell>
          <cell r="F13" t="str">
            <v>bộ</v>
          </cell>
          <cell r="G13">
            <v>117800</v>
          </cell>
          <cell r="H13">
            <v>4712000</v>
          </cell>
          <cell r="I13" t="str">
            <v>Boulon 22x650+ 2 long đền vuông D24-50x50x3/Zn</v>
          </cell>
          <cell r="J13" t="str">
            <v>40</v>
          </cell>
          <cell r="K13" t="str">
            <v>117.800</v>
          </cell>
          <cell r="L13">
            <v>4712</v>
          </cell>
          <cell r="M13">
            <v>4707288</v>
          </cell>
          <cell r="N13" t="b">
            <v>1</v>
          </cell>
          <cell r="O13" t="str">
            <v>B</v>
          </cell>
          <cell r="P13">
            <v>117800</v>
          </cell>
        </row>
        <row r="14">
          <cell r="A14" t="str">
            <v>MDD3DC</v>
          </cell>
          <cell r="B14">
            <v>3</v>
          </cell>
          <cell r="C14" t="str">
            <v>Đào đất móng cột, trụ, hố kiểm tra rộng &gt;3m, sâu ≤2m, đất cấp 3 bằng thủ công (áp dụng cho móng đà cản)</v>
          </cell>
          <cell r="E14">
            <v>40</v>
          </cell>
          <cell r="F14" t="str">
            <v>bộ</v>
          </cell>
          <cell r="G14">
            <v>309900</v>
          </cell>
          <cell r="H14">
            <v>12396000</v>
          </cell>
          <cell r="I14" t="str">
            <v>Đào đất móng cột, trụ, hố kiểm tra rộng &gt;3m, sâu ≤2m, đất cấp 3 bằng thủ công (áp dụng cho móng đà cản)</v>
          </cell>
          <cell r="J14" t="str">
            <v>40</v>
          </cell>
          <cell r="K14" t="str">
            <v>309.900</v>
          </cell>
          <cell r="L14">
            <v>12396</v>
          </cell>
          <cell r="M14">
            <v>12383604</v>
          </cell>
          <cell r="N14" t="b">
            <v>1</v>
          </cell>
          <cell r="O14" t="str">
            <v>B</v>
          </cell>
          <cell r="P14">
            <v>309900</v>
          </cell>
        </row>
        <row r="15">
          <cell r="A15" t="str">
            <v>MDAP3</v>
          </cell>
          <cell r="B15">
            <v>4</v>
          </cell>
          <cell r="C15" t="str">
            <v>Đắp đất hố móng cột , độ chặt k=0,9</v>
          </cell>
          <cell r="E15">
            <v>40</v>
          </cell>
          <cell r="F15" t="str">
            <v>bộ</v>
          </cell>
          <cell r="G15">
            <v>61100</v>
          </cell>
          <cell r="H15">
            <v>2444000</v>
          </cell>
          <cell r="I15" t="str">
            <v>Đắp đất hố móng cột , độ chặt k=0,9</v>
          </cell>
          <cell r="J15" t="str">
            <v>40</v>
          </cell>
          <cell r="K15" t="str">
            <v>61.100</v>
          </cell>
          <cell r="L15">
            <v>2444</v>
          </cell>
          <cell r="M15">
            <v>2441556</v>
          </cell>
          <cell r="N15" t="b">
            <v>1</v>
          </cell>
          <cell r="O15" t="str">
            <v>B</v>
          </cell>
          <cell r="P15">
            <v>61100</v>
          </cell>
        </row>
        <row r="16">
          <cell r="A16" t="str">
            <v>M12BT ĐÔI</v>
          </cell>
          <cell r="C16" t="str">
            <v>Móng bê tông trụ đôi 12m</v>
          </cell>
          <cell r="E16">
            <v>10</v>
          </cell>
          <cell r="F16" t="str">
            <v>Móng</v>
          </cell>
          <cell r="G16">
            <v>0</v>
          </cell>
          <cell r="H16">
            <v>0</v>
          </cell>
          <cell r="I16" t="str">
            <v>Móng bê tông trụ đôi 12m</v>
          </cell>
          <cell r="L16">
            <v>0</v>
          </cell>
          <cell r="M16">
            <v>0</v>
          </cell>
          <cell r="N16" t="b">
            <v>1</v>
          </cell>
          <cell r="O16" t="str">
            <v>A</v>
          </cell>
          <cell r="P16">
            <v>0</v>
          </cell>
        </row>
        <row r="17">
          <cell r="A17" t="str">
            <v>XM</v>
          </cell>
          <cell r="B17">
            <v>1</v>
          </cell>
          <cell r="C17" t="str">
            <v>Ximăng</v>
          </cell>
          <cell r="D17" t="str">
            <v>Mô tả kỹ thuật chương V</v>
          </cell>
          <cell r="E17">
            <v>3350</v>
          </cell>
          <cell r="F17" t="str">
            <v>kg</v>
          </cell>
          <cell r="G17">
            <v>2000</v>
          </cell>
          <cell r="H17">
            <v>6700000</v>
          </cell>
          <cell r="I17" t="str">
            <v>Ximăng</v>
          </cell>
          <cell r="J17" t="str">
            <v>3.350</v>
          </cell>
          <cell r="K17" t="str">
            <v>2.000</v>
          </cell>
          <cell r="L17">
            <v>6.7</v>
          </cell>
          <cell r="M17">
            <v>6699993.2999999998</v>
          </cell>
          <cell r="N17" t="b">
            <v>0</v>
          </cell>
          <cell r="O17" t="str">
            <v>B</v>
          </cell>
          <cell r="P17">
            <v>2000</v>
          </cell>
        </row>
        <row r="18">
          <cell r="A18" t="str">
            <v>cat</v>
          </cell>
          <cell r="B18">
            <v>2</v>
          </cell>
          <cell r="C18" t="str">
            <v>Cát vàng</v>
          </cell>
          <cell r="D18" t="str">
            <v>Mô tả kỹ thuật chương V</v>
          </cell>
          <cell r="E18">
            <v>5.38</v>
          </cell>
          <cell r="F18" t="str">
            <v>m3</v>
          </cell>
          <cell r="G18">
            <v>583000</v>
          </cell>
          <cell r="H18">
            <v>3136540</v>
          </cell>
          <cell r="I18" t="str">
            <v>Cát vàng</v>
          </cell>
          <cell r="J18" t="str">
            <v>5,38</v>
          </cell>
          <cell r="K18" t="str">
            <v>583.000</v>
          </cell>
          <cell r="L18" t="e">
            <v>#VALUE!</v>
          </cell>
          <cell r="M18" t="e">
            <v>#VALUE!</v>
          </cell>
          <cell r="N18" t="b">
            <v>1</v>
          </cell>
          <cell r="O18" t="str">
            <v>B</v>
          </cell>
          <cell r="P18">
            <v>583000</v>
          </cell>
        </row>
        <row r="19">
          <cell r="A19" t="str">
            <v>D2X4</v>
          </cell>
          <cell r="B19">
            <v>3</v>
          </cell>
          <cell r="C19" t="str">
            <v>Đá 2x4</v>
          </cell>
          <cell r="D19" t="str">
            <v>Mô tả kỹ thuật chương V</v>
          </cell>
          <cell r="E19">
            <v>9.08</v>
          </cell>
          <cell r="F19" t="str">
            <v>m3</v>
          </cell>
          <cell r="G19">
            <v>326500</v>
          </cell>
          <cell r="H19">
            <v>2964620</v>
          </cell>
          <cell r="I19" t="str">
            <v>Đá 2x4</v>
          </cell>
          <cell r="J19" t="str">
            <v>9,08</v>
          </cell>
          <cell r="K19" t="str">
            <v>326.500</v>
          </cell>
          <cell r="L19" t="e">
            <v>#VALUE!</v>
          </cell>
          <cell r="M19" t="e">
            <v>#VALUE!</v>
          </cell>
          <cell r="N19" t="b">
            <v>1</v>
          </cell>
          <cell r="O19" t="str">
            <v>B</v>
          </cell>
          <cell r="P19">
            <v>326500</v>
          </cell>
        </row>
        <row r="20">
          <cell r="A20" t="str">
            <v>DINH</v>
          </cell>
          <cell r="B20">
            <v>4</v>
          </cell>
          <cell r="C20" t="str">
            <v>Đinh</v>
          </cell>
          <cell r="D20" t="str">
            <v>Mô tả kỹ thuật chương V</v>
          </cell>
          <cell r="E20">
            <v>6.75</v>
          </cell>
          <cell r="F20" t="str">
            <v>kg</v>
          </cell>
          <cell r="G20">
            <v>29200</v>
          </cell>
          <cell r="H20">
            <v>197100</v>
          </cell>
          <cell r="I20" t="str">
            <v>Đinh</v>
          </cell>
          <cell r="J20" t="str">
            <v>6,75</v>
          </cell>
          <cell r="K20" t="str">
            <v>29.200</v>
          </cell>
          <cell r="L20" t="e">
            <v>#VALUE!</v>
          </cell>
          <cell r="M20" t="e">
            <v>#VALUE!</v>
          </cell>
          <cell r="N20" t="b">
            <v>1</v>
          </cell>
          <cell r="O20" t="str">
            <v>B</v>
          </cell>
          <cell r="P20">
            <v>29200</v>
          </cell>
        </row>
        <row r="21">
          <cell r="A21" t="str">
            <v>GO-CH</v>
          </cell>
          <cell r="B21">
            <v>5</v>
          </cell>
          <cell r="C21" t="str">
            <v>Gỗ chống</v>
          </cell>
          <cell r="D21" t="str">
            <v>Mô tả kỹ thuật chương V</v>
          </cell>
          <cell r="E21">
            <v>0.151</v>
          </cell>
          <cell r="F21" t="str">
            <v>m3</v>
          </cell>
          <cell r="G21">
            <v>4431000</v>
          </cell>
          <cell r="H21">
            <v>669081</v>
          </cell>
          <cell r="I21" t="str">
            <v>Gỗ chống</v>
          </cell>
          <cell r="J21" t="str">
            <v>0,151</v>
          </cell>
          <cell r="K21" t="str">
            <v>4.431.000</v>
          </cell>
          <cell r="L21" t="e">
            <v>#VALUE!</v>
          </cell>
          <cell r="M21" t="e">
            <v>#VALUE!</v>
          </cell>
          <cell r="N21" t="b">
            <v>1</v>
          </cell>
          <cell r="O21" t="str">
            <v>B</v>
          </cell>
          <cell r="P21">
            <v>4431000</v>
          </cell>
        </row>
        <row r="22">
          <cell r="A22" t="str">
            <v>GO-DN</v>
          </cell>
          <cell r="B22">
            <v>6</v>
          </cell>
          <cell r="C22" t="str">
            <v>Gỗ đà nẹp</v>
          </cell>
          <cell r="D22" t="str">
            <v>Mô tả kỹ thuật chương V</v>
          </cell>
          <cell r="E22">
            <v>9.5000000000000001E-2</v>
          </cell>
          <cell r="F22" t="str">
            <v>m3</v>
          </cell>
          <cell r="G22">
            <v>4430800</v>
          </cell>
          <cell r="H22">
            <v>420926</v>
          </cell>
          <cell r="I22" t="str">
            <v>Gỗ đà nẹp</v>
          </cell>
          <cell r="J22" t="str">
            <v>0,095</v>
          </cell>
          <cell r="K22" t="str">
            <v>4.430.800</v>
          </cell>
          <cell r="L22" t="e">
            <v>#VALUE!</v>
          </cell>
          <cell r="M22" t="e">
            <v>#VALUE!</v>
          </cell>
          <cell r="N22" t="b">
            <v>1</v>
          </cell>
          <cell r="O22" t="str">
            <v>B</v>
          </cell>
          <cell r="P22">
            <v>4430800</v>
          </cell>
        </row>
        <row r="23">
          <cell r="A23" t="str">
            <v>GO-V</v>
          </cell>
          <cell r="B23">
            <v>7</v>
          </cell>
          <cell r="C23" t="str">
            <v>Gỗ ván (cả nẹp)</v>
          </cell>
          <cell r="D23" t="str">
            <v>Mô tả kỹ thuật chương V</v>
          </cell>
          <cell r="E23">
            <v>0.35599999999999998</v>
          </cell>
          <cell r="F23" t="str">
            <v>m3</v>
          </cell>
          <cell r="G23">
            <v>4431000</v>
          </cell>
          <cell r="H23">
            <v>1577436</v>
          </cell>
          <cell r="I23" t="str">
            <v>Gỗ ván (cả nẹp)</v>
          </cell>
          <cell r="J23" t="str">
            <v>0,356</v>
          </cell>
          <cell r="K23" t="str">
            <v>4.431.000</v>
          </cell>
          <cell r="L23" t="e">
            <v>#VALUE!</v>
          </cell>
          <cell r="M23" t="e">
            <v>#VALUE!</v>
          </cell>
          <cell r="N23" t="b">
            <v>1</v>
          </cell>
          <cell r="O23" t="str">
            <v>B</v>
          </cell>
          <cell r="P23">
            <v>4431000</v>
          </cell>
        </row>
        <row r="24">
          <cell r="A24" t="str">
            <v>MDD3R1</v>
          </cell>
          <cell r="B24">
            <v>8</v>
          </cell>
          <cell r="C24" t="str">
            <v>Đào đất móng cột, trụ, hố kiểm tra rộng &gt;1m, sâu &gt;1m, đất cấp 3 bằng thủ công</v>
          </cell>
          <cell r="E24">
            <v>10</v>
          </cell>
          <cell r="F24" t="str">
            <v>bộ</v>
          </cell>
          <cell r="G24">
            <v>1017800</v>
          </cell>
          <cell r="H24">
            <v>10178000</v>
          </cell>
          <cell r="I24" t="str">
            <v>Đào đất móng cột, trụ, hố kiểm tra rộng &gt;1m, sâu &gt;1m, đất cấp 3 bằng thủ công</v>
          </cell>
          <cell r="J24" t="str">
            <v>10</v>
          </cell>
          <cell r="K24" t="str">
            <v>1.017.800</v>
          </cell>
          <cell r="L24" t="e">
            <v>#VALUE!</v>
          </cell>
          <cell r="M24" t="e">
            <v>#VALUE!</v>
          </cell>
          <cell r="N24" t="b">
            <v>1</v>
          </cell>
          <cell r="O24" t="str">
            <v>B</v>
          </cell>
          <cell r="P24">
            <v>1017800</v>
          </cell>
        </row>
        <row r="25">
          <cell r="A25" t="str">
            <v>B16550V</v>
          </cell>
          <cell r="B25">
            <v>9</v>
          </cell>
          <cell r="C25" t="str">
            <v>Boulon 16x550VRS+ 4 long đền vuông D18-50x50x3/Zn</v>
          </cell>
          <cell r="D25" t="str">
            <v>Mô tả kỹ thuật chương V</v>
          </cell>
          <cell r="E25">
            <v>10</v>
          </cell>
          <cell r="F25" t="str">
            <v>bộ</v>
          </cell>
          <cell r="G25">
            <v>63000</v>
          </cell>
          <cell r="H25">
            <v>630000</v>
          </cell>
          <cell r="I25" t="str">
            <v>Boulon 16x550VRS+ 4 long đền vuông D18-50x50x3/Zn</v>
          </cell>
          <cell r="J25" t="str">
            <v>10</v>
          </cell>
          <cell r="K25" t="str">
            <v>63.000</v>
          </cell>
          <cell r="L25">
            <v>630</v>
          </cell>
          <cell r="M25">
            <v>629370</v>
          </cell>
          <cell r="N25" t="b">
            <v>1</v>
          </cell>
          <cell r="O25" t="str">
            <v>B</v>
          </cell>
          <cell r="P25">
            <v>63000</v>
          </cell>
        </row>
        <row r="26">
          <cell r="A26" t="str">
            <v>B16650V</v>
          </cell>
          <cell r="B26">
            <v>10</v>
          </cell>
          <cell r="C26" t="str">
            <v>Boulon 16x650VRS+ 4 long đền vuông D18-50x50x3/Zn</v>
          </cell>
          <cell r="D26" t="str">
            <v>Mô tả kỹ thuật chương V</v>
          </cell>
          <cell r="E26">
            <v>10</v>
          </cell>
          <cell r="F26" t="str">
            <v>bộ</v>
          </cell>
          <cell r="G26">
            <v>72300</v>
          </cell>
          <cell r="H26">
            <v>723000</v>
          </cell>
          <cell r="I26" t="str">
            <v>Boulon 16x650VRS+ 4 long đền vuông D18-50x50x3/Zn</v>
          </cell>
          <cell r="J26" t="str">
            <v>10</v>
          </cell>
          <cell r="K26" t="str">
            <v>72.300</v>
          </cell>
          <cell r="L26">
            <v>723</v>
          </cell>
          <cell r="M26">
            <v>722277</v>
          </cell>
          <cell r="N26" t="b">
            <v>1</v>
          </cell>
          <cell r="O26" t="str">
            <v>B</v>
          </cell>
          <cell r="P26">
            <v>72300</v>
          </cell>
        </row>
        <row r="27">
          <cell r="A27" t="str">
            <v>B16750V</v>
          </cell>
          <cell r="B27">
            <v>11</v>
          </cell>
          <cell r="C27" t="str">
            <v>Boulon 16x750VRS+ 4 long đền vuông D18-50x50x3/Zn</v>
          </cell>
          <cell r="D27" t="str">
            <v>Mô tả kỹ thuật chương V</v>
          </cell>
          <cell r="E27">
            <v>10</v>
          </cell>
          <cell r="F27" t="str">
            <v>bộ</v>
          </cell>
          <cell r="G27">
            <v>79300</v>
          </cell>
          <cell r="H27">
            <v>793000</v>
          </cell>
          <cell r="I27" t="str">
            <v>Boulon 16x750VRS+ 4 long đền vuông D18-50x50x3/Zn</v>
          </cell>
          <cell r="J27" t="str">
            <v>10</v>
          </cell>
          <cell r="K27" t="str">
            <v>79.300</v>
          </cell>
          <cell r="L27">
            <v>793</v>
          </cell>
          <cell r="M27">
            <v>792207</v>
          </cell>
          <cell r="N27" t="b">
            <v>1</v>
          </cell>
          <cell r="O27" t="str">
            <v>B</v>
          </cell>
          <cell r="P27">
            <v>79300</v>
          </cell>
        </row>
        <row r="28">
          <cell r="A28" t="str">
            <v>LVANK</v>
          </cell>
          <cell r="B28">
            <v>12</v>
          </cell>
          <cell r="C28" t="str">
            <v>Ván khuôn gỗ móng - móng vuông, chữ nhật</v>
          </cell>
          <cell r="E28">
            <v>0.45</v>
          </cell>
          <cell r="F28" t="str">
            <v>100m2</v>
          </cell>
          <cell r="G28">
            <v>11308800</v>
          </cell>
          <cell r="H28">
            <v>5088960</v>
          </cell>
          <cell r="I28" t="str">
            <v>Ván khuôn gỗ móng - móng vuông, chữ nhật</v>
          </cell>
          <cell r="J28" t="str">
            <v>0,45</v>
          </cell>
          <cell r="K28" t="str">
            <v>11.308.800</v>
          </cell>
          <cell r="L28" t="e">
            <v>#VALUE!</v>
          </cell>
          <cell r="M28" t="e">
            <v>#VALUE!</v>
          </cell>
          <cell r="N28" t="b">
            <v>1</v>
          </cell>
          <cell r="O28" t="str">
            <v>B</v>
          </cell>
          <cell r="P28">
            <v>11308800</v>
          </cell>
        </row>
        <row r="29">
          <cell r="A29" t="str">
            <v>DBTM150CS</v>
          </cell>
          <cell r="B29">
            <v>13</v>
          </cell>
          <cell r="C29" t="str">
            <v>Đổ bêtông móng trụ M150 &lt;=250cm</v>
          </cell>
          <cell r="E29">
            <v>11.34</v>
          </cell>
          <cell r="F29" t="str">
            <v>m3</v>
          </cell>
          <cell r="G29">
            <v>24500</v>
          </cell>
          <cell r="H29">
            <v>277830</v>
          </cell>
          <cell r="I29" t="str">
            <v>Đổ bêtông móng trụ M150 &lt;=250cm</v>
          </cell>
          <cell r="J29" t="str">
            <v>11,34</v>
          </cell>
          <cell r="K29" t="str">
            <v>24.500</v>
          </cell>
          <cell r="L29" t="e">
            <v>#VALUE!</v>
          </cell>
          <cell r="M29" t="e">
            <v>#VALUE!</v>
          </cell>
          <cell r="N29" t="b">
            <v>1</v>
          </cell>
          <cell r="O29" t="str">
            <v>B</v>
          </cell>
          <cell r="P29">
            <v>24500</v>
          </cell>
        </row>
        <row r="30">
          <cell r="A30" t="str">
            <v>M14a</v>
          </cell>
          <cell r="C30" t="str">
            <v>Móng M14a</v>
          </cell>
          <cell r="E30">
            <v>15</v>
          </cell>
          <cell r="F30" t="str">
            <v>Móng</v>
          </cell>
          <cell r="G30">
            <v>0</v>
          </cell>
          <cell r="H30">
            <v>0</v>
          </cell>
          <cell r="I30" t="str">
            <v>Móng M14a</v>
          </cell>
          <cell r="L30">
            <v>0</v>
          </cell>
          <cell r="M30">
            <v>0</v>
          </cell>
          <cell r="N30" t="b">
            <v>1</v>
          </cell>
          <cell r="O30" t="str">
            <v>A</v>
          </cell>
          <cell r="P30">
            <v>0</v>
          </cell>
        </row>
        <row r="31">
          <cell r="A31" t="str">
            <v>d15</v>
          </cell>
          <cell r="B31">
            <v>1</v>
          </cell>
          <cell r="C31" t="str">
            <v>Đà cản BTCT 1,5m</v>
          </cell>
          <cell r="D31" t="str">
            <v>ĐL cấp</v>
          </cell>
          <cell r="E31">
            <v>15</v>
          </cell>
          <cell r="F31" t="str">
            <v>cái</v>
          </cell>
          <cell r="G31">
            <v>0</v>
          </cell>
          <cell r="H31">
            <v>0</v>
          </cell>
          <cell r="I31" t="str">
            <v>Đà cản BTCT 1,5m</v>
          </cell>
          <cell r="J31" t="str">
            <v>15</v>
          </cell>
          <cell r="K31" t="str">
            <v>0</v>
          </cell>
          <cell r="L31">
            <v>0</v>
          </cell>
          <cell r="M31">
            <v>0</v>
          </cell>
          <cell r="N31" t="b">
            <v>1</v>
          </cell>
          <cell r="O31" t="str">
            <v>A</v>
          </cell>
          <cell r="P31">
            <v>900000</v>
          </cell>
        </row>
        <row r="32">
          <cell r="A32" t="str">
            <v>b22650</v>
          </cell>
          <cell r="B32">
            <v>2</v>
          </cell>
          <cell r="C32" t="str">
            <v>Boulon 22x650+ 2 long đền vuông D24-50x50x3/Zn</v>
          </cell>
          <cell r="D32" t="str">
            <v>Mô tả kỹ thuật chương V</v>
          </cell>
          <cell r="E32">
            <v>15</v>
          </cell>
          <cell r="F32" t="str">
            <v>bộ</v>
          </cell>
          <cell r="G32">
            <v>117800</v>
          </cell>
          <cell r="H32">
            <v>1767000</v>
          </cell>
          <cell r="I32" t="str">
            <v>Boulon 22x650+ 2 long đền vuông D24-50x50x3/Zn</v>
          </cell>
          <cell r="J32" t="str">
            <v>15</v>
          </cell>
          <cell r="K32" t="str">
            <v>117.800</v>
          </cell>
          <cell r="L32">
            <v>1767</v>
          </cell>
          <cell r="M32">
            <v>1765233</v>
          </cell>
          <cell r="N32" t="b">
            <v>1</v>
          </cell>
          <cell r="O32" t="str">
            <v>B</v>
          </cell>
          <cell r="P32">
            <v>117800</v>
          </cell>
        </row>
        <row r="33">
          <cell r="A33" t="str">
            <v>MDD3DC</v>
          </cell>
          <cell r="B33">
            <v>3</v>
          </cell>
          <cell r="C33" t="str">
            <v>Đào đất móng cột, trụ, hố kiểm tra rộng &gt;3m, sâu ≤2m, đất cấp 3 bằng thủ công (áp dụng cho móng đà cản)</v>
          </cell>
          <cell r="E33">
            <v>15</v>
          </cell>
          <cell r="F33" t="str">
            <v>bộ</v>
          </cell>
          <cell r="G33">
            <v>309900</v>
          </cell>
          <cell r="H33">
            <v>4648500</v>
          </cell>
          <cell r="I33" t="str">
            <v>Đào đất móng cột, trụ, hố kiểm tra rộng &gt;3m, sâu ≤2m, đất cấp 3 bằng thủ công (áp dụng cho móng đà cản)</v>
          </cell>
          <cell r="J33" t="str">
            <v>15</v>
          </cell>
          <cell r="K33" t="str">
            <v>309.900</v>
          </cell>
          <cell r="L33">
            <v>4648.5</v>
          </cell>
          <cell r="M33">
            <v>4643851.5</v>
          </cell>
          <cell r="N33" t="b">
            <v>1</v>
          </cell>
          <cell r="O33" t="str">
            <v>B</v>
          </cell>
          <cell r="P33">
            <v>309900</v>
          </cell>
        </row>
        <row r="34">
          <cell r="A34" t="str">
            <v>MDAP3</v>
          </cell>
          <cell r="B34">
            <v>4</v>
          </cell>
          <cell r="C34" t="str">
            <v>Đắp đất hố móng cột , độ chặt k=0,9</v>
          </cell>
          <cell r="E34">
            <v>15</v>
          </cell>
          <cell r="F34" t="str">
            <v>bộ</v>
          </cell>
          <cell r="G34">
            <v>63200</v>
          </cell>
          <cell r="H34">
            <v>948000</v>
          </cell>
          <cell r="I34" t="str">
            <v>Đắp đất hố móng cột , độ chặt k=0,9</v>
          </cell>
          <cell r="J34" t="str">
            <v>15</v>
          </cell>
          <cell r="K34" t="str">
            <v>63.200</v>
          </cell>
          <cell r="L34">
            <v>948</v>
          </cell>
          <cell r="M34">
            <v>947052</v>
          </cell>
          <cell r="N34" t="b">
            <v>1</v>
          </cell>
          <cell r="O34" t="str">
            <v>B</v>
          </cell>
          <cell r="P34">
            <v>63200</v>
          </cell>
        </row>
        <row r="35">
          <cell r="A35" t="str">
            <v>TDTT12HH</v>
          </cell>
          <cell r="C35" t="str">
            <v>Tiếp địa lặp lại (trụ 12m) hiện hữu</v>
          </cell>
          <cell r="E35">
            <v>14</v>
          </cell>
          <cell r="F35" t="str">
            <v>Bộ</v>
          </cell>
          <cell r="G35">
            <v>0</v>
          </cell>
          <cell r="H35">
            <v>0</v>
          </cell>
          <cell r="I35" t="str">
            <v>Tiếp địa lặp lại (trụ 12m) hiện hữu</v>
          </cell>
          <cell r="L35">
            <v>0</v>
          </cell>
          <cell r="M35">
            <v>0</v>
          </cell>
          <cell r="N35" t="b">
            <v>1</v>
          </cell>
          <cell r="O35" t="str">
            <v>A</v>
          </cell>
          <cell r="P35">
            <v>0</v>
          </cell>
        </row>
        <row r="36">
          <cell r="A36" t="str">
            <v>m25</v>
          </cell>
          <cell r="B36">
            <v>1</v>
          </cell>
          <cell r="C36" t="str">
            <v>Cáp đồng trần M25mm2 : 2m/vị trí</v>
          </cell>
          <cell r="D36" t="str">
            <v>ĐL cấp</v>
          </cell>
          <cell r="E36">
            <v>6.3</v>
          </cell>
          <cell r="F36" t="str">
            <v>kg</v>
          </cell>
          <cell r="G36">
            <v>0</v>
          </cell>
          <cell r="H36">
            <v>0</v>
          </cell>
          <cell r="I36" t="str">
            <v>Cáp đồng trần M25mm2 : 2m/vị trí</v>
          </cell>
          <cell r="J36" t="str">
            <v>6,3</v>
          </cell>
          <cell r="K36" t="str">
            <v>0</v>
          </cell>
          <cell r="L36" t="e">
            <v>#VALUE!</v>
          </cell>
          <cell r="M36" t="e">
            <v>#VALUE!</v>
          </cell>
          <cell r="N36" t="b">
            <v>1</v>
          </cell>
          <cell r="O36" t="str">
            <v>A</v>
          </cell>
          <cell r="P36">
            <v>219600</v>
          </cell>
        </row>
        <row r="37">
          <cell r="A37" t="str">
            <v>KE399</v>
          </cell>
          <cell r="B37">
            <v>2</v>
          </cell>
          <cell r="C37" t="str">
            <v>Kẹp ép WR 399</v>
          </cell>
          <cell r="D37" t="str">
            <v>Mô tả kỹ thuật chương V</v>
          </cell>
          <cell r="E37">
            <v>28</v>
          </cell>
          <cell r="F37" t="str">
            <v>cái</v>
          </cell>
          <cell r="G37">
            <v>17100</v>
          </cell>
          <cell r="H37">
            <v>478800</v>
          </cell>
          <cell r="I37" t="str">
            <v>Kẹp ép WR 399</v>
          </cell>
          <cell r="J37" t="str">
            <v>28</v>
          </cell>
          <cell r="K37" t="str">
            <v>17.100</v>
          </cell>
          <cell r="L37">
            <v>478.8</v>
          </cell>
          <cell r="M37">
            <v>478321.2</v>
          </cell>
          <cell r="N37" t="b">
            <v>1</v>
          </cell>
          <cell r="O37" t="str">
            <v>B</v>
          </cell>
          <cell r="P37">
            <v>17100</v>
          </cell>
        </row>
        <row r="38">
          <cell r="A38" t="str">
            <v>OXC</v>
          </cell>
          <cell r="B38">
            <v>3</v>
          </cell>
          <cell r="C38" t="str">
            <v>Ốc xiết cáp</v>
          </cell>
          <cell r="D38" t="str">
            <v>Mô tả kỹ thuật chương V</v>
          </cell>
          <cell r="E38">
            <v>28</v>
          </cell>
          <cell r="F38" t="str">
            <v>cái</v>
          </cell>
          <cell r="G38">
            <v>20500</v>
          </cell>
          <cell r="H38">
            <v>574000</v>
          </cell>
          <cell r="I38" t="str">
            <v>Ốc xiết cáp</v>
          </cell>
          <cell r="J38" t="str">
            <v>28</v>
          </cell>
          <cell r="K38" t="str">
            <v>20.500</v>
          </cell>
          <cell r="L38">
            <v>574</v>
          </cell>
          <cell r="M38">
            <v>573426</v>
          </cell>
          <cell r="N38" t="b">
            <v>1</v>
          </cell>
          <cell r="O38" t="str">
            <v>B</v>
          </cell>
          <cell r="P38">
            <v>20500</v>
          </cell>
        </row>
        <row r="39">
          <cell r="A39" t="str">
            <v>TDLL12</v>
          </cell>
          <cell r="C39" t="str">
            <v>Tiếp địa lặp lại trụ 12m</v>
          </cell>
          <cell r="E39">
            <v>15</v>
          </cell>
          <cell r="F39" t="str">
            <v>Bộ</v>
          </cell>
          <cell r="G39">
            <v>0</v>
          </cell>
          <cell r="H39">
            <v>0</v>
          </cell>
          <cell r="I39" t="str">
            <v>Tiếp địa lặp lại trụ 12m</v>
          </cell>
          <cell r="L39">
            <v>0</v>
          </cell>
          <cell r="M39">
            <v>0</v>
          </cell>
          <cell r="N39" t="b">
            <v>1</v>
          </cell>
          <cell r="O39" t="str">
            <v>A</v>
          </cell>
          <cell r="P39">
            <v>0</v>
          </cell>
        </row>
        <row r="40">
          <cell r="A40" t="str">
            <v>m25</v>
          </cell>
          <cell r="B40">
            <v>1</v>
          </cell>
          <cell r="C40" t="str">
            <v>Cáp đồng trần M25mm2 10m/vị trí</v>
          </cell>
          <cell r="D40" t="str">
            <v>ĐL cấp</v>
          </cell>
          <cell r="E40">
            <v>33.6</v>
          </cell>
          <cell r="F40" t="str">
            <v>kg</v>
          </cell>
          <cell r="G40">
            <v>0</v>
          </cell>
          <cell r="H40">
            <v>0</v>
          </cell>
          <cell r="I40" t="str">
            <v>Cáp đồng trần M25mm2 10m/vị trí</v>
          </cell>
          <cell r="J40" t="str">
            <v>33,6</v>
          </cell>
          <cell r="K40" t="str">
            <v>0</v>
          </cell>
          <cell r="L40" t="e">
            <v>#VALUE!</v>
          </cell>
          <cell r="M40" t="e">
            <v>#VALUE!</v>
          </cell>
          <cell r="N40" t="b">
            <v>1</v>
          </cell>
          <cell r="O40" t="str">
            <v>A</v>
          </cell>
          <cell r="P40">
            <v>219600</v>
          </cell>
        </row>
        <row r="41">
          <cell r="A41" t="str">
            <v>CTD+K</v>
          </cell>
          <cell r="B41">
            <v>2</v>
          </cell>
          <cell r="C41" t="str">
            <v>Cọc tiếp đất Þ 16- 2,4m + kẹp cọc</v>
          </cell>
          <cell r="D41" t="str">
            <v>Mô tả kỹ thuật chương V</v>
          </cell>
          <cell r="E41">
            <v>15</v>
          </cell>
          <cell r="F41" t="str">
            <v>bộ</v>
          </cell>
          <cell r="G41">
            <v>180700</v>
          </cell>
          <cell r="H41">
            <v>2710500</v>
          </cell>
          <cell r="I41" t="str">
            <v>Cọc tiếp đất Þ 16- 2,4m + kẹp cọc</v>
          </cell>
          <cell r="J41" t="str">
            <v>15</v>
          </cell>
          <cell r="K41" t="str">
            <v>180.700</v>
          </cell>
          <cell r="L41">
            <v>2710.5</v>
          </cell>
          <cell r="M41">
            <v>2707789.5</v>
          </cell>
          <cell r="N41" t="b">
            <v>1</v>
          </cell>
          <cell r="O41" t="str">
            <v>B</v>
          </cell>
          <cell r="P41">
            <v>180700</v>
          </cell>
        </row>
        <row r="42">
          <cell r="A42" t="str">
            <v>KE399</v>
          </cell>
          <cell r="B42">
            <v>3</v>
          </cell>
          <cell r="C42" t="str">
            <v>Kẹp ép WR 399</v>
          </cell>
          <cell r="D42" t="str">
            <v>Mô tả kỹ thuật chương V</v>
          </cell>
          <cell r="E42">
            <v>30</v>
          </cell>
          <cell r="F42" t="str">
            <v>cái</v>
          </cell>
          <cell r="G42">
            <v>17100</v>
          </cell>
          <cell r="H42">
            <v>513000</v>
          </cell>
          <cell r="I42" t="str">
            <v>Kẹp ép WR 399</v>
          </cell>
          <cell r="J42" t="str">
            <v>30</v>
          </cell>
          <cell r="K42" t="str">
            <v>17.100</v>
          </cell>
          <cell r="L42">
            <v>513</v>
          </cell>
          <cell r="M42">
            <v>512487</v>
          </cell>
          <cell r="N42" t="b">
            <v>1</v>
          </cell>
          <cell r="O42" t="str">
            <v>B</v>
          </cell>
          <cell r="P42">
            <v>17100</v>
          </cell>
        </row>
        <row r="43">
          <cell r="A43" t="str">
            <v>OXC</v>
          </cell>
          <cell r="B43">
            <v>4</v>
          </cell>
          <cell r="C43" t="str">
            <v>Ốc xiết cáp</v>
          </cell>
          <cell r="D43" t="str">
            <v>Mô tả kỹ thuật chương V</v>
          </cell>
          <cell r="E43">
            <v>30</v>
          </cell>
          <cell r="F43" t="str">
            <v>cái</v>
          </cell>
          <cell r="G43">
            <v>20500</v>
          </cell>
          <cell r="H43">
            <v>615000</v>
          </cell>
          <cell r="I43" t="str">
            <v>Ốc xiết cáp</v>
          </cell>
          <cell r="J43" t="str">
            <v>30</v>
          </cell>
          <cell r="K43" t="str">
            <v>20.500</v>
          </cell>
          <cell r="L43">
            <v>615</v>
          </cell>
          <cell r="M43">
            <v>614385</v>
          </cell>
          <cell r="N43" t="b">
            <v>1</v>
          </cell>
          <cell r="O43" t="str">
            <v>B</v>
          </cell>
          <cell r="P43">
            <v>20500</v>
          </cell>
        </row>
        <row r="44">
          <cell r="A44" t="str">
            <v>KTD</v>
          </cell>
          <cell r="B44">
            <v>5</v>
          </cell>
          <cell r="C44" t="str">
            <v>Kéo dây tiếp địa</v>
          </cell>
          <cell r="E44">
            <v>33.6</v>
          </cell>
          <cell r="F44" t="str">
            <v>kg</v>
          </cell>
          <cell r="G44">
            <v>4300</v>
          </cell>
          <cell r="H44">
            <v>144480</v>
          </cell>
          <cell r="I44" t="str">
            <v>Kéo dây tiếp địa</v>
          </cell>
          <cell r="J44" t="str">
            <v>33,6</v>
          </cell>
          <cell r="K44" t="str">
            <v>4.300</v>
          </cell>
          <cell r="L44" t="e">
            <v>#VALUE!</v>
          </cell>
          <cell r="M44" t="e">
            <v>#VALUE!</v>
          </cell>
          <cell r="N44" t="b">
            <v>1</v>
          </cell>
          <cell r="O44" t="str">
            <v>B</v>
          </cell>
          <cell r="P44">
            <v>4300</v>
          </cell>
        </row>
        <row r="45">
          <cell r="A45" t="str">
            <v>DCTD3</v>
          </cell>
          <cell r="B45">
            <v>6</v>
          </cell>
          <cell r="C45" t="str">
            <v>Đóng cọc tiếp địa đất cấp 3</v>
          </cell>
          <cell r="E45">
            <v>15</v>
          </cell>
          <cell r="F45" t="str">
            <v>cọc</v>
          </cell>
          <cell r="G45">
            <v>144100</v>
          </cell>
          <cell r="H45">
            <v>2161500</v>
          </cell>
          <cell r="I45" t="str">
            <v>Đóng cọc tiếp địa đất cấp 3</v>
          </cell>
          <cell r="J45" t="str">
            <v>15</v>
          </cell>
          <cell r="K45" t="str">
            <v>144.100</v>
          </cell>
          <cell r="L45">
            <v>2161.5</v>
          </cell>
          <cell r="M45">
            <v>2159338.5</v>
          </cell>
          <cell r="N45" t="b">
            <v>1</v>
          </cell>
          <cell r="O45" t="str">
            <v>B</v>
          </cell>
          <cell r="P45">
            <v>144100</v>
          </cell>
        </row>
        <row r="46">
          <cell r="A46" t="str">
            <v>dtd3</v>
          </cell>
          <cell r="B46">
            <v>7</v>
          </cell>
          <cell r="C46" t="str">
            <v>Đào rãnh tiếp địa đất cấp 3, sâu &lt;1m</v>
          </cell>
          <cell r="E46">
            <v>15</v>
          </cell>
          <cell r="F46" t="str">
            <v>bộ</v>
          </cell>
          <cell r="G46">
            <v>14100</v>
          </cell>
          <cell r="H46">
            <v>211500</v>
          </cell>
          <cell r="I46" t="str">
            <v>Đào rãnh tiếp địa đất cấp 3, sâu &lt;1m</v>
          </cell>
          <cell r="J46" t="str">
            <v>15</v>
          </cell>
          <cell r="K46" t="str">
            <v>14.100</v>
          </cell>
          <cell r="L46">
            <v>211.5</v>
          </cell>
          <cell r="M46">
            <v>211288.5</v>
          </cell>
          <cell r="N46" t="b">
            <v>1</v>
          </cell>
          <cell r="O46" t="str">
            <v>B</v>
          </cell>
          <cell r="P46">
            <v>14100</v>
          </cell>
        </row>
        <row r="47">
          <cell r="A47" t="str">
            <v>datd3</v>
          </cell>
          <cell r="B47">
            <v>8</v>
          </cell>
          <cell r="C47" t="str">
            <v>Đắp đất rãnh tiếp địa cấp 3, độ chặt k=0,85</v>
          </cell>
          <cell r="E47">
            <v>15</v>
          </cell>
          <cell r="F47" t="str">
            <v>bộ</v>
          </cell>
          <cell r="G47">
            <v>6300</v>
          </cell>
          <cell r="H47">
            <v>94500</v>
          </cell>
          <cell r="I47" t="str">
            <v>Đắp đất rãnh tiếp địa cấp 3, độ chặt k=0,85</v>
          </cell>
          <cell r="J47" t="str">
            <v>15</v>
          </cell>
          <cell r="K47" t="str">
            <v>6.300</v>
          </cell>
          <cell r="L47">
            <v>94.5</v>
          </cell>
          <cell r="M47">
            <v>94405.5</v>
          </cell>
          <cell r="N47" t="b">
            <v>1</v>
          </cell>
          <cell r="O47" t="str">
            <v>B</v>
          </cell>
          <cell r="P47">
            <v>6300</v>
          </cell>
        </row>
        <row r="48">
          <cell r="A48" t="str">
            <v>PVC21</v>
          </cell>
          <cell r="B48">
            <v>9</v>
          </cell>
          <cell r="C48" t="str">
            <v>Ống PVC D21x1,6mm</v>
          </cell>
          <cell r="D48" t="str">
            <v>Mô tả kỹ thuật chương V</v>
          </cell>
          <cell r="E48">
            <v>22.5</v>
          </cell>
          <cell r="F48" t="str">
            <v>m</v>
          </cell>
          <cell r="G48">
            <v>4200</v>
          </cell>
          <cell r="H48">
            <v>94500</v>
          </cell>
          <cell r="I48" t="str">
            <v>Ống PVC D21x1,6mm</v>
          </cell>
          <cell r="J48" t="str">
            <v>22,5</v>
          </cell>
          <cell r="K48" t="str">
            <v>4.200</v>
          </cell>
          <cell r="L48" t="e">
            <v>#VALUE!</v>
          </cell>
          <cell r="M48" t="e">
            <v>#VALUE!</v>
          </cell>
          <cell r="N48" t="b">
            <v>1</v>
          </cell>
          <cell r="O48" t="str">
            <v>B</v>
          </cell>
          <cell r="P48">
            <v>4200</v>
          </cell>
        </row>
        <row r="49">
          <cell r="A49" t="str">
            <v>CD21</v>
          </cell>
          <cell r="B49">
            <v>10</v>
          </cell>
          <cell r="C49" t="str">
            <v>Cổ dê kẹp ống PVC Þ 21</v>
          </cell>
          <cell r="D49" t="str">
            <v>Mô tả kỹ thuật chương V</v>
          </cell>
          <cell r="E49">
            <v>30</v>
          </cell>
          <cell r="F49" t="str">
            <v>bộ</v>
          </cell>
          <cell r="G49">
            <v>26200</v>
          </cell>
          <cell r="H49">
            <v>786000</v>
          </cell>
          <cell r="I49" t="str">
            <v>Cổ dê kẹp ống PVC Þ 21</v>
          </cell>
          <cell r="J49" t="str">
            <v>30</v>
          </cell>
          <cell r="K49" t="str">
            <v>26.200</v>
          </cell>
          <cell r="L49">
            <v>786</v>
          </cell>
          <cell r="M49">
            <v>785214</v>
          </cell>
          <cell r="N49" t="b">
            <v>1</v>
          </cell>
          <cell r="O49" t="str">
            <v>B</v>
          </cell>
          <cell r="P49">
            <v>26200</v>
          </cell>
        </row>
        <row r="50">
          <cell r="A50" t="str">
            <v>TDDD12</v>
          </cell>
          <cell r="C50" t="str">
            <v>Tiếp địa trụ recloser và TBA 1 pha</v>
          </cell>
          <cell r="E50">
            <v>10</v>
          </cell>
          <cell r="F50" t="str">
            <v>Bộ</v>
          </cell>
          <cell r="G50">
            <v>0</v>
          </cell>
          <cell r="H50">
            <v>0</v>
          </cell>
          <cell r="I50" t="str">
            <v>Tiếp địa trụ recloser và TBA 1 pha</v>
          </cell>
          <cell r="L50">
            <v>0</v>
          </cell>
          <cell r="M50">
            <v>0</v>
          </cell>
          <cell r="N50" t="b">
            <v>1</v>
          </cell>
          <cell r="O50" t="str">
            <v>A</v>
          </cell>
          <cell r="P50">
            <v>0</v>
          </cell>
        </row>
        <row r="51">
          <cell r="A51" t="str">
            <v>m25</v>
          </cell>
          <cell r="B51">
            <v>1</v>
          </cell>
          <cell r="C51" t="str">
            <v>Cáp đồng trần M25mm2 : 10m</v>
          </cell>
          <cell r="D51" t="str">
            <v>ĐL cấp</v>
          </cell>
          <cell r="E51">
            <v>22.4</v>
          </cell>
          <cell r="F51" t="str">
            <v>kg</v>
          </cell>
          <cell r="G51">
            <v>0</v>
          </cell>
          <cell r="H51">
            <v>0</v>
          </cell>
          <cell r="I51" t="str">
            <v>Cáp đồng trần M25mm2 : 10m</v>
          </cell>
          <cell r="J51" t="str">
            <v>22,4</v>
          </cell>
          <cell r="K51" t="str">
            <v>0</v>
          </cell>
          <cell r="L51" t="e">
            <v>#VALUE!</v>
          </cell>
          <cell r="M51" t="e">
            <v>#VALUE!</v>
          </cell>
          <cell r="N51" t="b">
            <v>1</v>
          </cell>
          <cell r="O51" t="str">
            <v>A</v>
          </cell>
          <cell r="P51">
            <v>219600</v>
          </cell>
        </row>
        <row r="52">
          <cell r="A52" t="str">
            <v>KE399</v>
          </cell>
          <cell r="B52">
            <v>2</v>
          </cell>
          <cell r="C52" t="str">
            <v>Kẹp ép WR 399</v>
          </cell>
          <cell r="D52" t="str">
            <v>Mô tả kỹ thuật chương V</v>
          </cell>
          <cell r="E52">
            <v>40</v>
          </cell>
          <cell r="F52" t="str">
            <v>cái</v>
          </cell>
          <cell r="G52">
            <v>17100</v>
          </cell>
          <cell r="H52">
            <v>684000</v>
          </cell>
          <cell r="I52" t="str">
            <v>Kẹp ép WR 399</v>
          </cell>
          <cell r="J52" t="str">
            <v>40</v>
          </cell>
          <cell r="K52" t="str">
            <v>17.100</v>
          </cell>
          <cell r="L52">
            <v>684</v>
          </cell>
          <cell r="M52">
            <v>683316</v>
          </cell>
          <cell r="N52" t="b">
            <v>1</v>
          </cell>
          <cell r="O52" t="str">
            <v>B</v>
          </cell>
          <cell r="P52">
            <v>17100</v>
          </cell>
        </row>
        <row r="53">
          <cell r="A53" t="str">
            <v>OXC</v>
          </cell>
          <cell r="B53">
            <v>3</v>
          </cell>
          <cell r="C53" t="str">
            <v>Ốc xiết cáp</v>
          </cell>
          <cell r="D53" t="str">
            <v>Mô tả kỹ thuật chương V</v>
          </cell>
          <cell r="E53">
            <v>40</v>
          </cell>
          <cell r="F53" t="str">
            <v>cái</v>
          </cell>
          <cell r="G53">
            <v>20500</v>
          </cell>
          <cell r="H53">
            <v>820000</v>
          </cell>
          <cell r="I53" t="str">
            <v>Ốc xiết cáp</v>
          </cell>
          <cell r="J53" t="str">
            <v>40</v>
          </cell>
          <cell r="K53" t="str">
            <v>20.500</v>
          </cell>
          <cell r="L53">
            <v>820</v>
          </cell>
          <cell r="M53">
            <v>819180</v>
          </cell>
          <cell r="N53" t="b">
            <v>1</v>
          </cell>
          <cell r="O53" t="str">
            <v>B</v>
          </cell>
          <cell r="P53">
            <v>20500</v>
          </cell>
        </row>
        <row r="54">
          <cell r="A54" t="str">
            <v>BTLT 12 F540</v>
          </cell>
          <cell r="C54" t="str">
            <v>Trụ bê tông ly tâm 12m</v>
          </cell>
          <cell r="E54">
            <v>96</v>
          </cell>
          <cell r="F54" t="str">
            <v>Trụ</v>
          </cell>
          <cell r="G54">
            <v>0</v>
          </cell>
          <cell r="H54">
            <v>0</v>
          </cell>
          <cell r="I54" t="str">
            <v>Trụ bê tông ly tâm 12m</v>
          </cell>
          <cell r="L54">
            <v>0</v>
          </cell>
          <cell r="M54">
            <v>0</v>
          </cell>
          <cell r="N54" t="b">
            <v>1</v>
          </cell>
          <cell r="O54" t="str">
            <v>A</v>
          </cell>
          <cell r="P54">
            <v>0</v>
          </cell>
        </row>
        <row r="55">
          <cell r="A55" t="str">
            <v>T12540</v>
          </cell>
          <cell r="B55">
            <v>1</v>
          </cell>
          <cell r="C55" t="str">
            <v>Trụ BTLT 12m F540 dự ứng lực (k=2)</v>
          </cell>
          <cell r="D55" t="str">
            <v>ĐL cấp</v>
          </cell>
          <cell r="E55">
            <v>96</v>
          </cell>
          <cell r="F55" t="str">
            <v>trụ</v>
          </cell>
          <cell r="G55">
            <v>0</v>
          </cell>
          <cell r="H55">
            <v>0</v>
          </cell>
          <cell r="I55" t="str">
            <v>Trụ BTLT 12m F540 dự ứng lực (k=2)</v>
          </cell>
          <cell r="J55" t="str">
            <v>96</v>
          </cell>
          <cell r="K55" t="str">
            <v>0</v>
          </cell>
          <cell r="L55">
            <v>0</v>
          </cell>
          <cell r="M55">
            <v>0</v>
          </cell>
          <cell r="N55" t="b">
            <v>1</v>
          </cell>
          <cell r="O55" t="str">
            <v>A</v>
          </cell>
          <cell r="P55">
            <v>5910000</v>
          </cell>
        </row>
        <row r="56">
          <cell r="A56" t="str">
            <v>C12m</v>
          </cell>
          <cell r="B56">
            <v>2</v>
          </cell>
          <cell r="C56" t="str">
            <v>Dựng trụ BTLT &lt;=12m thủ công + cơ giới</v>
          </cell>
          <cell r="E56">
            <v>96</v>
          </cell>
          <cell r="F56" t="str">
            <v>trụ</v>
          </cell>
          <cell r="G56">
            <v>1216500</v>
          </cell>
          <cell r="H56">
            <v>116784000</v>
          </cell>
          <cell r="I56" t="str">
            <v>Dựng trụ BTLT &lt;=12m thủ công + cơ giới</v>
          </cell>
          <cell r="J56" t="str">
            <v>96</v>
          </cell>
          <cell r="K56" t="str">
            <v>1.216.500</v>
          </cell>
          <cell r="L56" t="e">
            <v>#VALUE!</v>
          </cell>
          <cell r="M56" t="e">
            <v>#VALUE!</v>
          </cell>
          <cell r="N56" t="b">
            <v>1</v>
          </cell>
          <cell r="O56" t="str">
            <v>B</v>
          </cell>
          <cell r="P56">
            <v>1216500</v>
          </cell>
        </row>
        <row r="57">
          <cell r="A57" t="str">
            <v>BTLT 14 F650</v>
          </cell>
          <cell r="C57" t="str">
            <v>Trụ bê tông ly tâm 14m</v>
          </cell>
          <cell r="E57">
            <v>15</v>
          </cell>
          <cell r="F57" t="str">
            <v>Trụ</v>
          </cell>
          <cell r="G57">
            <v>0</v>
          </cell>
          <cell r="H57">
            <v>0</v>
          </cell>
          <cell r="I57" t="str">
            <v>Trụ bê tông ly tâm 14m</v>
          </cell>
          <cell r="L57">
            <v>0</v>
          </cell>
          <cell r="M57">
            <v>0</v>
          </cell>
          <cell r="N57" t="b">
            <v>1</v>
          </cell>
          <cell r="O57" t="str">
            <v>A</v>
          </cell>
          <cell r="P57">
            <v>0</v>
          </cell>
        </row>
        <row r="58">
          <cell r="A58" t="str">
            <v>T14</v>
          </cell>
          <cell r="B58">
            <v>1</v>
          </cell>
          <cell r="C58" t="str">
            <v>Trụ BTLT 14m F650 dự ứng lực (k=2)</v>
          </cell>
          <cell r="D58" t="str">
            <v>ĐL cấp</v>
          </cell>
          <cell r="E58">
            <v>15</v>
          </cell>
          <cell r="F58" t="str">
            <v>trụ</v>
          </cell>
          <cell r="G58">
            <v>0</v>
          </cell>
          <cell r="H58">
            <v>0</v>
          </cell>
          <cell r="I58" t="str">
            <v>Trụ BTLT 14m F650 dự ứng lực (k=2)</v>
          </cell>
          <cell r="J58" t="str">
            <v>15</v>
          </cell>
          <cell r="K58" t="str">
            <v>0</v>
          </cell>
          <cell r="L58">
            <v>0</v>
          </cell>
          <cell r="M58">
            <v>0</v>
          </cell>
          <cell r="N58" t="b">
            <v>1</v>
          </cell>
          <cell r="O58" t="str">
            <v>A</v>
          </cell>
          <cell r="P58">
            <v>8360000</v>
          </cell>
        </row>
        <row r="59">
          <cell r="A59" t="str">
            <v>C14m</v>
          </cell>
          <cell r="B59">
            <v>2</v>
          </cell>
          <cell r="C59" t="str">
            <v>Dựng trụ BTLT 14m thủ công + cơ giới</v>
          </cell>
          <cell r="E59">
            <v>15</v>
          </cell>
          <cell r="F59" t="str">
            <v>trụ</v>
          </cell>
          <cell r="G59">
            <v>1457000</v>
          </cell>
          <cell r="H59">
            <v>21855000</v>
          </cell>
          <cell r="I59" t="str">
            <v>Dựng trụ BTLT 14m thủ công + cơ giới</v>
          </cell>
          <cell r="J59" t="str">
            <v>15</v>
          </cell>
          <cell r="K59" t="str">
            <v>1.457.000</v>
          </cell>
          <cell r="L59" t="e">
            <v>#VALUE!</v>
          </cell>
          <cell r="M59" t="e">
            <v>#VALUE!</v>
          </cell>
          <cell r="N59" t="b">
            <v>1</v>
          </cell>
          <cell r="O59" t="str">
            <v>B</v>
          </cell>
          <cell r="P59">
            <v>1457000</v>
          </cell>
        </row>
        <row r="60">
          <cell r="A60" t="str">
            <v>X-22K</v>
          </cell>
          <cell r="C60" t="str">
            <v>Bộ xà kép L75x75x8 dài 2.2m: X-22K - C810</v>
          </cell>
          <cell r="E60">
            <v>5</v>
          </cell>
          <cell r="F60" t="str">
            <v>Bộ</v>
          </cell>
          <cell r="G60">
            <v>0</v>
          </cell>
          <cell r="H60">
            <v>0</v>
          </cell>
          <cell r="I60" t="str">
            <v>Bộ xà kép L75x75x8 dài 2.2m: X-22K - C810</v>
          </cell>
          <cell r="L60">
            <v>0</v>
          </cell>
          <cell r="M60">
            <v>0</v>
          </cell>
          <cell r="N60" t="b">
            <v>1</v>
          </cell>
          <cell r="O60" t="str">
            <v>A</v>
          </cell>
          <cell r="P60">
            <v>0</v>
          </cell>
        </row>
        <row r="61">
          <cell r="A61" t="str">
            <v>d22</v>
          </cell>
          <cell r="B61">
            <v>1</v>
          </cell>
          <cell r="C61" t="str">
            <v>Đà Sắt góc L75 x75 x8 dài 2,2m (4 ốp)</v>
          </cell>
          <cell r="D61" t="str">
            <v>Mô tả kỹ thuật chương V</v>
          </cell>
          <cell r="E61">
            <v>4</v>
          </cell>
          <cell r="F61" t="str">
            <v>thanh</v>
          </cell>
          <cell r="G61">
            <v>1513000</v>
          </cell>
          <cell r="H61">
            <v>6052000</v>
          </cell>
          <cell r="I61" t="str">
            <v>Đà Sắt góc L75 x75 x8 dài 2,2m (4 ốp)</v>
          </cell>
          <cell r="J61" t="str">
            <v>4</v>
          </cell>
          <cell r="K61" t="str">
            <v>1.513.000</v>
          </cell>
          <cell r="L61" t="e">
            <v>#VALUE!</v>
          </cell>
          <cell r="M61" t="e">
            <v>#VALUE!</v>
          </cell>
          <cell r="N61" t="b">
            <v>1</v>
          </cell>
          <cell r="O61" t="str">
            <v>B</v>
          </cell>
          <cell r="P61">
            <v>1513000</v>
          </cell>
        </row>
        <row r="62">
          <cell r="A62" t="str">
            <v>t81</v>
          </cell>
          <cell r="B62">
            <v>2</v>
          </cell>
          <cell r="C62" t="str">
            <v>Thanh chống đà sắt góc L50x50x5 dài 0,81m</v>
          </cell>
          <cell r="D62" t="str">
            <v>Mô tả kỹ thuật chương V</v>
          </cell>
          <cell r="E62">
            <v>8</v>
          </cell>
          <cell r="F62" t="str">
            <v>thanh</v>
          </cell>
          <cell r="G62">
            <v>412900</v>
          </cell>
          <cell r="H62">
            <v>3303200</v>
          </cell>
          <cell r="I62" t="str">
            <v>Thanh chống đà sắt góc L50x50x5 dài 0,81m</v>
          </cell>
          <cell r="J62" t="str">
            <v>8</v>
          </cell>
          <cell r="K62" t="str">
            <v>412.900</v>
          </cell>
          <cell r="L62">
            <v>3303.2</v>
          </cell>
          <cell r="M62">
            <v>3299896.8</v>
          </cell>
          <cell r="N62" t="b">
            <v>1</v>
          </cell>
          <cell r="O62" t="str">
            <v>B</v>
          </cell>
          <cell r="P62">
            <v>412900</v>
          </cell>
        </row>
        <row r="63">
          <cell r="A63" t="str">
            <v>d22</v>
          </cell>
          <cell r="B63">
            <v>3</v>
          </cell>
          <cell r="C63" t="str">
            <v>Đà Sắt góc L75 x75 x8 dài 2,2m (4 ốp)</v>
          </cell>
          <cell r="D63" t="str">
            <v>ĐL cấp</v>
          </cell>
          <cell r="E63">
            <v>6</v>
          </cell>
          <cell r="F63" t="str">
            <v>thanh</v>
          </cell>
          <cell r="G63">
            <v>0</v>
          </cell>
          <cell r="H63">
            <v>0</v>
          </cell>
          <cell r="I63" t="str">
            <v>Đà Sắt góc L75 x75 x8 dài 2,2m (4 ốp)</v>
          </cell>
          <cell r="J63" t="str">
            <v>6</v>
          </cell>
          <cell r="K63" t="str">
            <v>0</v>
          </cell>
          <cell r="L63">
            <v>0</v>
          </cell>
          <cell r="M63">
            <v>0</v>
          </cell>
          <cell r="N63" t="b">
            <v>1</v>
          </cell>
          <cell r="O63" t="str">
            <v>A</v>
          </cell>
          <cell r="P63">
            <v>660000</v>
          </cell>
        </row>
        <row r="64">
          <cell r="A64" t="str">
            <v>t81</v>
          </cell>
          <cell r="B64">
            <v>4</v>
          </cell>
          <cell r="C64" t="str">
            <v>Thanh chống đà sắt góc L50x50x5 dài 0,81m</v>
          </cell>
          <cell r="D64" t="str">
            <v>ĐL cấp</v>
          </cell>
          <cell r="E64">
            <v>12</v>
          </cell>
          <cell r="F64" t="str">
            <v>thanh</v>
          </cell>
          <cell r="G64">
            <v>0</v>
          </cell>
          <cell r="H64">
            <v>0</v>
          </cell>
          <cell r="I64" t="str">
            <v>Thanh chống đà sắt góc L50x50x5 dài 0,81m</v>
          </cell>
          <cell r="J64" t="str">
            <v>12</v>
          </cell>
          <cell r="K64" t="str">
            <v>0</v>
          </cell>
          <cell r="L64">
            <v>0</v>
          </cell>
          <cell r="M64">
            <v>0</v>
          </cell>
          <cell r="N64" t="b">
            <v>1</v>
          </cell>
          <cell r="O64" t="str">
            <v>A</v>
          </cell>
          <cell r="P64">
            <v>100000</v>
          </cell>
        </row>
        <row r="65">
          <cell r="A65" t="str">
            <v>B16300</v>
          </cell>
          <cell r="B65">
            <v>5</v>
          </cell>
          <cell r="C65" t="str">
            <v>Boulon 16x300+ 2 long đền vuông D18-50x50x3/Zn</v>
          </cell>
          <cell r="D65" t="str">
            <v>Mô tả kỹ thuật chương V</v>
          </cell>
          <cell r="E65">
            <v>10</v>
          </cell>
          <cell r="F65" t="str">
            <v>bộ</v>
          </cell>
          <cell r="G65">
            <v>35000</v>
          </cell>
          <cell r="H65">
            <v>350000</v>
          </cell>
          <cell r="I65" t="str">
            <v>Boulon 16x300+ 2 long đền vuông D18-50x50x3/Zn</v>
          </cell>
          <cell r="J65" t="str">
            <v>10</v>
          </cell>
          <cell r="K65" t="str">
            <v>35.000</v>
          </cell>
          <cell r="L65">
            <v>350</v>
          </cell>
          <cell r="M65">
            <v>349650</v>
          </cell>
          <cell r="N65" t="b">
            <v>1</v>
          </cell>
          <cell r="O65" t="str">
            <v>B</v>
          </cell>
          <cell r="P65">
            <v>35000</v>
          </cell>
        </row>
        <row r="66">
          <cell r="A66" t="str">
            <v>B16300v</v>
          </cell>
          <cell r="B66">
            <v>6</v>
          </cell>
          <cell r="C66" t="str">
            <v>Boulon 16x300VRS+ 4 long đền vuông D18-50x50x3/Zn</v>
          </cell>
          <cell r="D66" t="str">
            <v>Mô tả kỹ thuật chương V</v>
          </cell>
          <cell r="E66">
            <v>20</v>
          </cell>
          <cell r="F66" t="str">
            <v>bộ</v>
          </cell>
          <cell r="G66">
            <v>47800</v>
          </cell>
          <cell r="H66">
            <v>956000</v>
          </cell>
          <cell r="I66" t="str">
            <v>Boulon 16x300VRS+ 4 long đền vuông D18-50x50x3/Zn</v>
          </cell>
          <cell r="J66" t="str">
            <v>20</v>
          </cell>
          <cell r="K66" t="str">
            <v>47.800</v>
          </cell>
          <cell r="L66">
            <v>956</v>
          </cell>
          <cell r="M66">
            <v>955044</v>
          </cell>
          <cell r="N66" t="b">
            <v>1</v>
          </cell>
          <cell r="O66" t="str">
            <v>B</v>
          </cell>
          <cell r="P66">
            <v>47800</v>
          </cell>
        </row>
        <row r="67">
          <cell r="A67" t="str">
            <v>B1650</v>
          </cell>
          <cell r="B67">
            <v>7</v>
          </cell>
          <cell r="C67" t="str">
            <v>Boulon 16x50+ 2 long đền vuông D18-50x50x3/Zn</v>
          </cell>
          <cell r="D67" t="str">
            <v>Mô tả kỹ thuật chương V</v>
          </cell>
          <cell r="E67">
            <v>20</v>
          </cell>
          <cell r="F67" t="str">
            <v>bộ</v>
          </cell>
          <cell r="G67">
            <v>19800</v>
          </cell>
          <cell r="H67">
            <v>396000</v>
          </cell>
          <cell r="I67" t="str">
            <v>Boulon 16x50+ 2 long đền vuông D18-50x50x3/Zn</v>
          </cell>
          <cell r="J67" t="str">
            <v>20</v>
          </cell>
          <cell r="K67" t="str">
            <v>19.800</v>
          </cell>
          <cell r="L67">
            <v>396</v>
          </cell>
          <cell r="M67">
            <v>395604</v>
          </cell>
          <cell r="N67" t="b">
            <v>1</v>
          </cell>
          <cell r="O67" t="str">
            <v>B</v>
          </cell>
          <cell r="P67">
            <v>19800</v>
          </cell>
        </row>
        <row r="68">
          <cell r="A68" t="str">
            <v>LXIN</v>
          </cell>
          <cell r="B68">
            <v>8</v>
          </cell>
          <cell r="C68" t="str">
            <v>Lắp xà néo 58,63kg (X22K)</v>
          </cell>
          <cell r="E68">
            <v>5</v>
          </cell>
          <cell r="F68" t="str">
            <v>bộ</v>
          </cell>
          <cell r="G68">
            <v>1042300</v>
          </cell>
          <cell r="H68">
            <v>5211500</v>
          </cell>
          <cell r="I68" t="str">
            <v>Lắp xà néo 58,63kg (X22K)</v>
          </cell>
          <cell r="J68" t="str">
            <v>5</v>
          </cell>
          <cell r="K68" t="str">
            <v>1.042.300</v>
          </cell>
          <cell r="L68" t="e">
            <v>#VALUE!</v>
          </cell>
          <cell r="M68" t="e">
            <v>#VALUE!</v>
          </cell>
          <cell r="N68" t="b">
            <v>1</v>
          </cell>
          <cell r="O68" t="str">
            <v>B</v>
          </cell>
          <cell r="P68">
            <v>1042300</v>
          </cell>
        </row>
        <row r="69">
          <cell r="A69" t="str">
            <v>X-22KK</v>
          </cell>
          <cell r="C69" t="str">
            <v>Bộ xà kép L75x75x8 dài 2.2m: X-22KK - C810 (trụ ghép)</v>
          </cell>
          <cell r="E69">
            <v>10</v>
          </cell>
          <cell r="F69" t="str">
            <v>Bộ</v>
          </cell>
          <cell r="G69">
            <v>0</v>
          </cell>
          <cell r="H69">
            <v>0</v>
          </cell>
          <cell r="I69" t="str">
            <v>Bộ xà kép L75x75x8 dài 2.2m: X-22KK - C810 (trụ ghép)</v>
          </cell>
          <cell r="L69">
            <v>0</v>
          </cell>
          <cell r="M69">
            <v>0</v>
          </cell>
          <cell r="N69" t="b">
            <v>1</v>
          </cell>
          <cell r="O69" t="str">
            <v>A</v>
          </cell>
          <cell r="P69">
            <v>0</v>
          </cell>
        </row>
        <row r="70">
          <cell r="A70" t="str">
            <v>d22</v>
          </cell>
          <cell r="B70">
            <v>1</v>
          </cell>
          <cell r="C70" t="str">
            <v>Đà Sắt góc L75 x75 x8 dài 2,2m (4 ốp)</v>
          </cell>
          <cell r="D70" t="str">
            <v>ĐL cấp</v>
          </cell>
          <cell r="E70">
            <v>20</v>
          </cell>
          <cell r="F70" t="str">
            <v>thanh</v>
          </cell>
          <cell r="G70">
            <v>0</v>
          </cell>
          <cell r="H70">
            <v>0</v>
          </cell>
          <cell r="I70" t="str">
            <v>Đà Sắt góc L75 x75 x8 dài 2,2m (4 ốp)</v>
          </cell>
          <cell r="J70" t="str">
            <v>20</v>
          </cell>
          <cell r="K70" t="str">
            <v>0</v>
          </cell>
          <cell r="L70">
            <v>0</v>
          </cell>
          <cell r="M70">
            <v>0</v>
          </cell>
          <cell r="N70" t="b">
            <v>1</v>
          </cell>
          <cell r="O70" t="str">
            <v>A</v>
          </cell>
          <cell r="P70">
            <v>1513000</v>
          </cell>
        </row>
        <row r="71">
          <cell r="A71" t="str">
            <v>t81</v>
          </cell>
          <cell r="B71">
            <v>2</v>
          </cell>
          <cell r="C71" t="str">
            <v>Thanh chống đà sắt góc L50x50x5 dài 0,81m</v>
          </cell>
          <cell r="D71" t="str">
            <v>ĐL cấp</v>
          </cell>
          <cell r="E71">
            <v>40</v>
          </cell>
          <cell r="F71" t="str">
            <v>thanh</v>
          </cell>
          <cell r="G71">
            <v>0</v>
          </cell>
          <cell r="H71">
            <v>0</v>
          </cell>
          <cell r="I71" t="str">
            <v>Thanh chống đà sắt góc L50x50x5 dài 0,81m</v>
          </cell>
          <cell r="J71" t="str">
            <v>40</v>
          </cell>
          <cell r="K71" t="str">
            <v>0</v>
          </cell>
          <cell r="L71">
            <v>0</v>
          </cell>
          <cell r="M71">
            <v>0</v>
          </cell>
          <cell r="N71" t="b">
            <v>1</v>
          </cell>
          <cell r="O71" t="str">
            <v>A</v>
          </cell>
          <cell r="P71">
            <v>412900</v>
          </cell>
        </row>
        <row r="72">
          <cell r="A72" t="str">
            <v>B16500</v>
          </cell>
          <cell r="B72">
            <v>3</v>
          </cell>
          <cell r="C72" t="str">
            <v>Boulon 16x500+ 2 long đền vuông D18-50x50x3/Zn</v>
          </cell>
          <cell r="D72" t="str">
            <v>Mô tả kỹ thuật chương V</v>
          </cell>
          <cell r="E72">
            <v>20</v>
          </cell>
          <cell r="F72" t="str">
            <v>bộ</v>
          </cell>
          <cell r="G72">
            <v>49000</v>
          </cell>
          <cell r="H72">
            <v>980000</v>
          </cell>
          <cell r="I72" t="str">
            <v>Boulon 16x500+ 2 long đền vuông D18-50x50x3/Zn</v>
          </cell>
          <cell r="J72" t="str">
            <v>20</v>
          </cell>
          <cell r="K72" t="str">
            <v>49.000</v>
          </cell>
          <cell r="L72">
            <v>980</v>
          </cell>
          <cell r="M72">
            <v>979020</v>
          </cell>
          <cell r="N72" t="b">
            <v>1</v>
          </cell>
          <cell r="O72" t="str">
            <v>B</v>
          </cell>
          <cell r="P72">
            <v>49000</v>
          </cell>
        </row>
        <row r="73">
          <cell r="A73" t="str">
            <v>B16550V</v>
          </cell>
          <cell r="B73">
            <v>4</v>
          </cell>
          <cell r="C73" t="str">
            <v>Boulon 16x550VRS+ 4 long đền vuông D18-50x50x3/Zn</v>
          </cell>
          <cell r="D73" t="str">
            <v>Mô tả kỹ thuật chương V</v>
          </cell>
          <cell r="E73">
            <v>40</v>
          </cell>
          <cell r="F73" t="str">
            <v>bộ</v>
          </cell>
          <cell r="G73">
            <v>63000</v>
          </cell>
          <cell r="H73">
            <v>2520000</v>
          </cell>
          <cell r="I73" t="str">
            <v>Boulon 16x550VRS+ 4 long đền vuông D18-50x50x3/Zn</v>
          </cell>
          <cell r="J73" t="str">
            <v>40</v>
          </cell>
          <cell r="K73" t="str">
            <v>63.000</v>
          </cell>
          <cell r="L73">
            <v>2520</v>
          </cell>
          <cell r="M73">
            <v>2517480</v>
          </cell>
          <cell r="N73" t="b">
            <v>1</v>
          </cell>
          <cell r="O73" t="str">
            <v>B</v>
          </cell>
          <cell r="P73">
            <v>63000</v>
          </cell>
        </row>
        <row r="74">
          <cell r="A74" t="str">
            <v>B1650</v>
          </cell>
          <cell r="B74">
            <v>5</v>
          </cell>
          <cell r="C74" t="str">
            <v>Boulon 16x50+ 2 long đền vuông D18-50x50x3/Zn</v>
          </cell>
          <cell r="D74" t="str">
            <v>Mô tả kỹ thuật chương V</v>
          </cell>
          <cell r="E74">
            <v>40</v>
          </cell>
          <cell r="F74" t="str">
            <v>bộ</v>
          </cell>
          <cell r="G74">
            <v>19800</v>
          </cell>
          <cell r="H74">
            <v>792000</v>
          </cell>
          <cell r="I74" t="str">
            <v>Boulon 16x50+ 2 long đền vuông D18-50x50x3/Zn</v>
          </cell>
          <cell r="J74" t="str">
            <v>40</v>
          </cell>
          <cell r="K74" t="str">
            <v>19.800</v>
          </cell>
          <cell r="L74">
            <v>792</v>
          </cell>
          <cell r="M74">
            <v>791208</v>
          </cell>
          <cell r="N74" t="b">
            <v>1</v>
          </cell>
          <cell r="O74" t="str">
            <v>B</v>
          </cell>
          <cell r="P74">
            <v>19800</v>
          </cell>
        </row>
        <row r="75">
          <cell r="A75" t="str">
            <v>LXIN</v>
          </cell>
          <cell r="B75">
            <v>6</v>
          </cell>
          <cell r="C75" t="str">
            <v>Lắp xà néo 58,63kg (X22K)</v>
          </cell>
          <cell r="E75">
            <v>10</v>
          </cell>
          <cell r="F75" t="str">
            <v>bộ</v>
          </cell>
          <cell r="G75">
            <v>1042300</v>
          </cell>
          <cell r="H75">
            <v>10423000</v>
          </cell>
          <cell r="I75" t="str">
            <v>Lắp xà néo 58,63kg (X22K)</v>
          </cell>
          <cell r="J75" t="str">
            <v>10</v>
          </cell>
          <cell r="K75" t="str">
            <v>1.042.300</v>
          </cell>
          <cell r="L75" t="e">
            <v>#VALUE!</v>
          </cell>
          <cell r="M75" t="e">
            <v>#VALUE!</v>
          </cell>
          <cell r="N75" t="b">
            <v>1</v>
          </cell>
          <cell r="O75" t="str">
            <v>B</v>
          </cell>
          <cell r="P75">
            <v>1042300</v>
          </cell>
        </row>
        <row r="76">
          <cell r="A76" t="str">
            <v>X-20ĐL2/3</v>
          </cell>
          <cell r="C76" t="str">
            <v>Bộ xà lệch đơn L75x75x8 dài 2m: X-20ĐL2/3</v>
          </cell>
          <cell r="E76">
            <v>151</v>
          </cell>
          <cell r="F76" t="str">
            <v>Bộ</v>
          </cell>
          <cell r="G76">
            <v>0</v>
          </cell>
          <cell r="H76">
            <v>0</v>
          </cell>
          <cell r="I76" t="str">
            <v>Bộ xà lệch đơn L75x75x8 dài 2m: X-20ĐL2/3</v>
          </cell>
          <cell r="L76">
            <v>0</v>
          </cell>
          <cell r="M76">
            <v>0</v>
          </cell>
          <cell r="N76" t="b">
            <v>1</v>
          </cell>
          <cell r="O76" t="str">
            <v>A</v>
          </cell>
          <cell r="P76">
            <v>0</v>
          </cell>
        </row>
        <row r="77">
          <cell r="A77" t="str">
            <v>d200</v>
          </cell>
          <cell r="B77">
            <v>1</v>
          </cell>
          <cell r="C77" t="str">
            <v>Đà Sắt góc L75 x75 x8 dài 2m (3 ốp)</v>
          </cell>
          <cell r="D77" t="str">
            <v>ĐL cấp</v>
          </cell>
          <cell r="E77">
            <v>151</v>
          </cell>
          <cell r="F77" t="str">
            <v>thanh</v>
          </cell>
          <cell r="G77">
            <v>0</v>
          </cell>
          <cell r="H77">
            <v>0</v>
          </cell>
          <cell r="I77" t="str">
            <v>Đà Sắt góc L75 x75 x8 dài 2m (3 ốp)</v>
          </cell>
          <cell r="J77" t="str">
            <v>151</v>
          </cell>
          <cell r="K77" t="str">
            <v>0</v>
          </cell>
          <cell r="L77">
            <v>0</v>
          </cell>
          <cell r="M77">
            <v>0</v>
          </cell>
          <cell r="N77" t="b">
            <v>1</v>
          </cell>
          <cell r="O77" t="str">
            <v>A</v>
          </cell>
          <cell r="P77">
            <v>611000</v>
          </cell>
        </row>
        <row r="78">
          <cell r="A78" t="str">
            <v>t115</v>
          </cell>
          <cell r="B78">
            <v>2</v>
          </cell>
          <cell r="C78" t="str">
            <v>Thanh chống đà sắt góc L50x50x5 dài 1,15m</v>
          </cell>
          <cell r="D78" t="str">
            <v>ĐL cấp</v>
          </cell>
          <cell r="E78">
            <v>151</v>
          </cell>
          <cell r="F78" t="str">
            <v>thanh</v>
          </cell>
          <cell r="G78">
            <v>0</v>
          </cell>
          <cell r="H78">
            <v>0</v>
          </cell>
          <cell r="I78" t="str">
            <v>Thanh chống đà sắt góc L50x50x5 dài 1,15m</v>
          </cell>
          <cell r="J78" t="str">
            <v>151</v>
          </cell>
          <cell r="K78" t="str">
            <v>0</v>
          </cell>
          <cell r="L78">
            <v>0</v>
          </cell>
          <cell r="M78">
            <v>0</v>
          </cell>
          <cell r="N78" t="b">
            <v>1</v>
          </cell>
          <cell r="O78" t="str">
            <v>A</v>
          </cell>
          <cell r="P78">
            <v>141000</v>
          </cell>
        </row>
        <row r="79">
          <cell r="A79" t="str">
            <v>B16250</v>
          </cell>
          <cell r="B79">
            <v>3</v>
          </cell>
          <cell r="C79" t="str">
            <v>Boulon 16x250+ 2 long đền vuông D18-50x50x3/Zn</v>
          </cell>
          <cell r="D79" t="str">
            <v>Mô tả kỹ thuật chương V</v>
          </cell>
          <cell r="E79">
            <v>302</v>
          </cell>
          <cell r="F79" t="str">
            <v>bộ</v>
          </cell>
          <cell r="G79">
            <v>32600</v>
          </cell>
          <cell r="H79">
            <v>9845200</v>
          </cell>
          <cell r="I79" t="str">
            <v>Boulon 16x250+ 2 long đền vuông D18-50x50x3/Zn</v>
          </cell>
          <cell r="J79" t="str">
            <v>302</v>
          </cell>
          <cell r="K79" t="str">
            <v>32.600</v>
          </cell>
          <cell r="L79">
            <v>9845.2000000000007</v>
          </cell>
          <cell r="M79">
            <v>9835354.8000000007</v>
          </cell>
          <cell r="N79" t="b">
            <v>1</v>
          </cell>
          <cell r="O79" t="str">
            <v>B</v>
          </cell>
          <cell r="P79">
            <v>32600</v>
          </cell>
        </row>
        <row r="80">
          <cell r="A80" t="str">
            <v>B1650</v>
          </cell>
          <cell r="B80">
            <v>4</v>
          </cell>
          <cell r="C80" t="str">
            <v>Boulon 16x50+ 2 long đền vuông D18-50x50x3/Zn</v>
          </cell>
          <cell r="D80" t="str">
            <v>Mô tả kỹ thuật chương V</v>
          </cell>
          <cell r="E80">
            <v>151</v>
          </cell>
          <cell r="F80" t="str">
            <v>bộ</v>
          </cell>
          <cell r="G80">
            <v>19800</v>
          </cell>
          <cell r="H80">
            <v>2989800</v>
          </cell>
          <cell r="I80" t="str">
            <v>Boulon 16x50+ 2 long đền vuông D18-50x50x3/Zn</v>
          </cell>
          <cell r="J80" t="str">
            <v>151</v>
          </cell>
          <cell r="K80" t="str">
            <v>19.800</v>
          </cell>
          <cell r="L80">
            <v>2989.8</v>
          </cell>
          <cell r="M80">
            <v>2986810.2</v>
          </cell>
          <cell r="N80" t="b">
            <v>1</v>
          </cell>
          <cell r="O80" t="str">
            <v>B</v>
          </cell>
          <cell r="P80">
            <v>19800</v>
          </cell>
        </row>
        <row r="81">
          <cell r="A81" t="str">
            <v>XT2</v>
          </cell>
          <cell r="B81">
            <v>5</v>
          </cell>
          <cell r="C81" t="str">
            <v>Xà đỡ thẳng lệch 3 pha 2m - 1 mạch</v>
          </cell>
          <cell r="E81">
            <v>151</v>
          </cell>
          <cell r="F81" t="str">
            <v>bộ</v>
          </cell>
          <cell r="G81">
            <v>553900</v>
          </cell>
          <cell r="H81">
            <v>83638900</v>
          </cell>
          <cell r="I81" t="str">
            <v>Xà đỡ thẳng lệch 3 pha 2m - 1 mạch</v>
          </cell>
          <cell r="J81" t="str">
            <v>151</v>
          </cell>
          <cell r="K81" t="str">
            <v>553.900</v>
          </cell>
          <cell r="L81">
            <v>83638.899999999994</v>
          </cell>
          <cell r="M81">
            <v>83555261.099999994</v>
          </cell>
          <cell r="N81" t="b">
            <v>1</v>
          </cell>
          <cell r="O81" t="str">
            <v>B</v>
          </cell>
          <cell r="P81">
            <v>553900</v>
          </cell>
        </row>
        <row r="82">
          <cell r="A82" t="str">
            <v>X-20KL2/3</v>
          </cell>
          <cell r="C82" t="str">
            <v>Bộ xà lệch kép L75x75x8 dài 2m: X-20KL2/3</v>
          </cell>
          <cell r="E82">
            <v>8</v>
          </cell>
          <cell r="F82" t="str">
            <v>Bộ</v>
          </cell>
          <cell r="G82">
            <v>0</v>
          </cell>
          <cell r="H82">
            <v>0</v>
          </cell>
          <cell r="I82" t="str">
            <v>Bộ xà lệch kép L75x75x8 dài 2m: X-20KL2/3</v>
          </cell>
          <cell r="L82">
            <v>0</v>
          </cell>
          <cell r="M82">
            <v>0</v>
          </cell>
          <cell r="N82" t="b">
            <v>1</v>
          </cell>
          <cell r="O82" t="str">
            <v>A</v>
          </cell>
          <cell r="P82">
            <v>0</v>
          </cell>
        </row>
        <row r="83">
          <cell r="A83" t="str">
            <v>d200</v>
          </cell>
          <cell r="B83">
            <v>1</v>
          </cell>
          <cell r="C83" t="str">
            <v>Đà Sắt góc L75 x75 x8 dài 2m (3 ốp)</v>
          </cell>
          <cell r="D83" t="str">
            <v>ĐL cấp</v>
          </cell>
          <cell r="E83">
            <v>16</v>
          </cell>
          <cell r="F83" t="str">
            <v>thanh</v>
          </cell>
          <cell r="G83">
            <v>0</v>
          </cell>
          <cell r="H83">
            <v>0</v>
          </cell>
          <cell r="I83" t="str">
            <v>Đà Sắt góc L75 x75 x8 dài 2m (3 ốp)</v>
          </cell>
          <cell r="J83" t="str">
            <v>16</v>
          </cell>
          <cell r="K83" t="str">
            <v>0</v>
          </cell>
          <cell r="L83">
            <v>0</v>
          </cell>
          <cell r="M83">
            <v>0</v>
          </cell>
          <cell r="N83" t="b">
            <v>1</v>
          </cell>
          <cell r="O83" t="str">
            <v>A</v>
          </cell>
          <cell r="P83">
            <v>611000</v>
          </cell>
        </row>
        <row r="84">
          <cell r="A84" t="str">
            <v>t115</v>
          </cell>
          <cell r="B84">
            <v>2</v>
          </cell>
          <cell r="C84" t="str">
            <v>Thanh chống đà sắt góc L50x50x5 dài 1,15m</v>
          </cell>
          <cell r="D84" t="str">
            <v>ĐL cấp</v>
          </cell>
          <cell r="E84">
            <v>16</v>
          </cell>
          <cell r="F84" t="str">
            <v>thanh</v>
          </cell>
          <cell r="G84">
            <v>0</v>
          </cell>
          <cell r="H84">
            <v>0</v>
          </cell>
          <cell r="I84" t="str">
            <v>Thanh chống đà sắt góc L50x50x5 dài 1,15m</v>
          </cell>
          <cell r="J84" t="str">
            <v>16</v>
          </cell>
          <cell r="K84" t="str">
            <v>0</v>
          </cell>
          <cell r="L84">
            <v>0</v>
          </cell>
          <cell r="M84">
            <v>0</v>
          </cell>
          <cell r="N84" t="b">
            <v>1</v>
          </cell>
          <cell r="O84" t="str">
            <v>A</v>
          </cell>
          <cell r="P84">
            <v>141000</v>
          </cell>
        </row>
        <row r="85">
          <cell r="A85" t="str">
            <v>B16300v</v>
          </cell>
          <cell r="B85">
            <v>3</v>
          </cell>
          <cell r="C85" t="str">
            <v>Boulon 16x300VRS+ 4 long đền vuông D18-50x50x3/Zn</v>
          </cell>
          <cell r="D85" t="str">
            <v>Mô tả kỹ thuật chương V</v>
          </cell>
          <cell r="E85">
            <v>24</v>
          </cell>
          <cell r="F85" t="str">
            <v>bộ</v>
          </cell>
          <cell r="G85">
            <v>47800</v>
          </cell>
          <cell r="H85">
            <v>1147200</v>
          </cell>
          <cell r="I85" t="str">
            <v>Boulon 16x300VRS+ 4 long đền vuông D18-50x50x3/Zn</v>
          </cell>
          <cell r="J85" t="str">
            <v>24</v>
          </cell>
          <cell r="K85" t="str">
            <v>47.800</v>
          </cell>
          <cell r="L85">
            <v>1147.2</v>
          </cell>
          <cell r="M85">
            <v>1146052.8</v>
          </cell>
          <cell r="N85" t="b">
            <v>1</v>
          </cell>
          <cell r="O85" t="str">
            <v>B</v>
          </cell>
          <cell r="P85">
            <v>47800</v>
          </cell>
        </row>
        <row r="86">
          <cell r="A86" t="str">
            <v>B16300</v>
          </cell>
          <cell r="B86">
            <v>4</v>
          </cell>
          <cell r="C86" t="str">
            <v>Boulon 16x300+ 2 long đền vuông D18-50x50x3/Zn</v>
          </cell>
          <cell r="D86" t="str">
            <v>Mô tả kỹ thuật chương V</v>
          </cell>
          <cell r="E86">
            <v>16</v>
          </cell>
          <cell r="F86" t="str">
            <v>bộ</v>
          </cell>
          <cell r="G86">
            <v>35000</v>
          </cell>
          <cell r="H86">
            <v>560000</v>
          </cell>
          <cell r="I86" t="str">
            <v>Boulon 16x300+ 2 long đền vuông D18-50x50x3/Zn</v>
          </cell>
          <cell r="J86" t="str">
            <v>16</v>
          </cell>
          <cell r="K86" t="str">
            <v>35.000</v>
          </cell>
          <cell r="L86">
            <v>560</v>
          </cell>
          <cell r="M86">
            <v>559440</v>
          </cell>
          <cell r="N86" t="b">
            <v>1</v>
          </cell>
          <cell r="O86" t="str">
            <v>B</v>
          </cell>
          <cell r="P86">
            <v>35000</v>
          </cell>
        </row>
        <row r="87">
          <cell r="A87" t="str">
            <v>B1650</v>
          </cell>
          <cell r="B87">
            <v>5</v>
          </cell>
          <cell r="C87" t="str">
            <v>Boulon 16x50+ 2 long đền vuông D18-50x50x3/Zn</v>
          </cell>
          <cell r="D87" t="str">
            <v>Mô tả kỹ thuật chương V</v>
          </cell>
          <cell r="E87">
            <v>16</v>
          </cell>
          <cell r="F87" t="str">
            <v>bộ</v>
          </cell>
          <cell r="G87">
            <v>19800</v>
          </cell>
          <cell r="H87">
            <v>316800</v>
          </cell>
          <cell r="I87" t="str">
            <v>Boulon 16x50+ 2 long đền vuông D18-50x50x3/Zn</v>
          </cell>
          <cell r="J87" t="str">
            <v>16</v>
          </cell>
          <cell r="K87" t="str">
            <v>19.800</v>
          </cell>
          <cell r="L87">
            <v>316.8</v>
          </cell>
          <cell r="M87">
            <v>316483.20000000001</v>
          </cell>
          <cell r="N87" t="b">
            <v>1</v>
          </cell>
          <cell r="O87" t="str">
            <v>B</v>
          </cell>
          <cell r="P87">
            <v>19800</v>
          </cell>
        </row>
        <row r="88">
          <cell r="A88" t="str">
            <v>XTK2</v>
          </cell>
          <cell r="B88">
            <v>6</v>
          </cell>
          <cell r="C88" t="str">
            <v>Xà đỡ lệch góc 3 pha 2m - 1 mạch</v>
          </cell>
          <cell r="E88">
            <v>8</v>
          </cell>
          <cell r="F88" t="str">
            <v>bộ</v>
          </cell>
          <cell r="G88">
            <v>553900</v>
          </cell>
          <cell r="H88">
            <v>4431200</v>
          </cell>
          <cell r="I88" t="str">
            <v>Xà đỡ lệch góc 3 pha 2m - 1 mạch</v>
          </cell>
          <cell r="J88" t="str">
            <v>8</v>
          </cell>
          <cell r="K88" t="str">
            <v>553.900</v>
          </cell>
          <cell r="L88">
            <v>4431.2</v>
          </cell>
          <cell r="M88">
            <v>4426768.8</v>
          </cell>
          <cell r="N88" t="b">
            <v>1</v>
          </cell>
          <cell r="O88" t="str">
            <v>B</v>
          </cell>
          <cell r="P88">
            <v>553900</v>
          </cell>
        </row>
        <row r="89">
          <cell r="A89" t="str">
            <v>CX12-B</v>
          </cell>
          <cell r="C89" t="str">
            <v>Bộ chằng xuống đơn cho trụ 12m: CX12-B</v>
          </cell>
          <cell r="E89">
            <v>7</v>
          </cell>
          <cell r="F89" t="str">
            <v>Bộ</v>
          </cell>
          <cell r="G89">
            <v>0</v>
          </cell>
          <cell r="H89">
            <v>0</v>
          </cell>
          <cell r="I89" t="str">
            <v>Bộ chằng xuống đơn cho trụ 12m: CX12-B</v>
          </cell>
          <cell r="L89">
            <v>0</v>
          </cell>
          <cell r="M89">
            <v>0</v>
          </cell>
          <cell r="N89" t="b">
            <v>1</v>
          </cell>
          <cell r="O89" t="str">
            <v>A</v>
          </cell>
          <cell r="P89">
            <v>0</v>
          </cell>
        </row>
        <row r="90">
          <cell r="A90" t="str">
            <v>BM16300</v>
          </cell>
          <cell r="B90">
            <v>1</v>
          </cell>
          <cell r="C90" t="str">
            <v>Boulon mắt 16x300+ 1 long đền vuông D18-50x50x3/Zn</v>
          </cell>
          <cell r="D90" t="str">
            <v>Mô tả kỹ thuật chương V</v>
          </cell>
          <cell r="E90">
            <v>7</v>
          </cell>
          <cell r="F90" t="str">
            <v>bộ</v>
          </cell>
          <cell r="G90">
            <v>45500</v>
          </cell>
          <cell r="H90">
            <v>318500</v>
          </cell>
          <cell r="I90" t="str">
            <v>Boulon mắt 16x300+ 1 long đền vuông D18-50x50x3/Zn</v>
          </cell>
          <cell r="J90" t="str">
            <v>7</v>
          </cell>
          <cell r="K90" t="str">
            <v>45.500</v>
          </cell>
          <cell r="L90">
            <v>318.5</v>
          </cell>
          <cell r="M90">
            <v>318181.5</v>
          </cell>
          <cell r="N90" t="b">
            <v>1</v>
          </cell>
          <cell r="O90" t="str">
            <v>B</v>
          </cell>
          <cell r="P90">
            <v>45500</v>
          </cell>
        </row>
        <row r="91">
          <cell r="A91" t="str">
            <v>SN</v>
          </cell>
          <cell r="B91">
            <v>2</v>
          </cell>
          <cell r="C91" t="str">
            <v>Sứ chằng lớn</v>
          </cell>
          <cell r="D91" t="str">
            <v>ĐL cấp</v>
          </cell>
          <cell r="E91">
            <v>7</v>
          </cell>
          <cell r="F91" t="str">
            <v>cái</v>
          </cell>
          <cell r="G91">
            <v>0</v>
          </cell>
          <cell r="H91">
            <v>0</v>
          </cell>
          <cell r="I91" t="str">
            <v>Sứ chằng lớn</v>
          </cell>
          <cell r="J91" t="str">
            <v>7</v>
          </cell>
          <cell r="K91" t="str">
            <v>0</v>
          </cell>
          <cell r="L91">
            <v>0</v>
          </cell>
          <cell r="M91">
            <v>0</v>
          </cell>
          <cell r="N91" t="b">
            <v>1</v>
          </cell>
          <cell r="O91" t="str">
            <v>A</v>
          </cell>
          <cell r="P91">
            <v>66000</v>
          </cell>
        </row>
        <row r="92">
          <cell r="A92" t="str">
            <v>K3B</v>
          </cell>
          <cell r="B92">
            <v>3</v>
          </cell>
          <cell r="C92" t="str">
            <v>Kẹp cáp 3 boulon 5/8 (B46x130)</v>
          </cell>
          <cell r="D92" t="str">
            <v>Mô tả kỹ thuật chương V</v>
          </cell>
          <cell r="E92">
            <v>56</v>
          </cell>
          <cell r="F92" t="str">
            <v>cái</v>
          </cell>
          <cell r="G92">
            <v>49000</v>
          </cell>
          <cell r="H92">
            <v>2744000</v>
          </cell>
          <cell r="I92" t="str">
            <v>Kẹp cáp 3 boulon 5/8 (B46x130)</v>
          </cell>
          <cell r="J92" t="str">
            <v>56</v>
          </cell>
          <cell r="K92" t="str">
            <v>49.000</v>
          </cell>
          <cell r="L92">
            <v>2744</v>
          </cell>
          <cell r="M92">
            <v>2741256</v>
          </cell>
          <cell r="N92" t="b">
            <v>1</v>
          </cell>
          <cell r="O92" t="str">
            <v>B</v>
          </cell>
          <cell r="P92">
            <v>49000</v>
          </cell>
        </row>
        <row r="93">
          <cell r="A93" t="str">
            <v>C5/8</v>
          </cell>
          <cell r="B93">
            <v>4</v>
          </cell>
          <cell r="C93" t="str">
            <v>Cáp thép 5/8"</v>
          </cell>
          <cell r="D93" t="str">
            <v>ĐL cấp</v>
          </cell>
          <cell r="E93">
            <v>112</v>
          </cell>
          <cell r="F93" t="str">
            <v>mét</v>
          </cell>
          <cell r="G93">
            <v>0</v>
          </cell>
          <cell r="H93">
            <v>0</v>
          </cell>
          <cell r="I93" t="str">
            <v>Cáp thép 5/8"</v>
          </cell>
          <cell r="J93" t="str">
            <v>112</v>
          </cell>
          <cell r="K93" t="str">
            <v>0</v>
          </cell>
          <cell r="L93">
            <v>0</v>
          </cell>
          <cell r="M93">
            <v>0</v>
          </cell>
          <cell r="N93" t="b">
            <v>1</v>
          </cell>
          <cell r="O93" t="str">
            <v>A</v>
          </cell>
          <cell r="P93">
            <v>15350</v>
          </cell>
        </row>
        <row r="94">
          <cell r="A94" t="str">
            <v>YC</v>
          </cell>
          <cell r="B94">
            <v>5</v>
          </cell>
          <cell r="C94" t="str">
            <v>Yếm cáp dày 2mm</v>
          </cell>
          <cell r="D94" t="str">
            <v>Mô tả kỹ thuật chương V</v>
          </cell>
          <cell r="E94">
            <v>14</v>
          </cell>
          <cell r="F94" t="str">
            <v>cái</v>
          </cell>
          <cell r="G94">
            <v>8200</v>
          </cell>
          <cell r="H94">
            <v>114800</v>
          </cell>
          <cell r="I94" t="str">
            <v>Yếm cáp dày 2mm</v>
          </cell>
          <cell r="J94" t="str">
            <v>14</v>
          </cell>
          <cell r="K94" t="str">
            <v>8.200</v>
          </cell>
          <cell r="L94">
            <v>114.8</v>
          </cell>
          <cell r="M94">
            <v>114685.2</v>
          </cell>
          <cell r="N94" t="b">
            <v>1</v>
          </cell>
          <cell r="O94" t="str">
            <v>B</v>
          </cell>
          <cell r="P94">
            <v>8200</v>
          </cell>
        </row>
        <row r="95">
          <cell r="A95" t="str">
            <v>MANG4</v>
          </cell>
          <cell r="B95">
            <v>6</v>
          </cell>
          <cell r="C95" t="str">
            <v>Máng che dây chằng dày 0,4x2000</v>
          </cell>
          <cell r="D95" t="str">
            <v>Mô tả kỹ thuật chương V</v>
          </cell>
          <cell r="E95">
            <v>7</v>
          </cell>
          <cell r="F95" t="str">
            <v>cái</v>
          </cell>
          <cell r="G95">
            <v>61800</v>
          </cell>
          <cell r="H95">
            <v>432600</v>
          </cell>
          <cell r="I95" t="str">
            <v>Máng che dây chằng dày 0,4x2000</v>
          </cell>
          <cell r="J95" t="str">
            <v>7</v>
          </cell>
          <cell r="K95" t="str">
            <v>61.800</v>
          </cell>
          <cell r="L95">
            <v>432.6</v>
          </cell>
          <cell r="M95">
            <v>432167.4</v>
          </cell>
          <cell r="N95" t="b">
            <v>1</v>
          </cell>
          <cell r="O95" t="str">
            <v>B</v>
          </cell>
          <cell r="P95">
            <v>61800</v>
          </cell>
        </row>
        <row r="96">
          <cell r="A96" t="str">
            <v>LDN</v>
          </cell>
          <cell r="B96">
            <v>7</v>
          </cell>
          <cell r="C96" t="str">
            <v>Lắp bộ dây néo</v>
          </cell>
          <cell r="E96">
            <v>7</v>
          </cell>
          <cell r="F96" t="str">
            <v>bộ</v>
          </cell>
          <cell r="G96">
            <v>208100</v>
          </cell>
          <cell r="H96">
            <v>1456700</v>
          </cell>
          <cell r="I96" t="str">
            <v>Lắp bộ dây néo</v>
          </cell>
          <cell r="J96" t="str">
            <v>7</v>
          </cell>
          <cell r="K96" t="str">
            <v>208.100</v>
          </cell>
          <cell r="L96">
            <v>1456.7</v>
          </cell>
          <cell r="M96">
            <v>1455243.3</v>
          </cell>
          <cell r="N96" t="b">
            <v>1</v>
          </cell>
          <cell r="O96" t="str">
            <v>B</v>
          </cell>
          <cell r="P96">
            <v>208100</v>
          </cell>
        </row>
        <row r="97">
          <cell r="A97" t="str">
            <v>CL12-B</v>
          </cell>
          <cell r="C97" t="str">
            <v>Bộ chằng lệch đơn cho trụ 12m: CL12-B</v>
          </cell>
          <cell r="E97">
            <v>3</v>
          </cell>
          <cell r="F97" t="str">
            <v>Bộ</v>
          </cell>
          <cell r="G97">
            <v>0</v>
          </cell>
          <cell r="H97">
            <v>0</v>
          </cell>
          <cell r="I97" t="str">
            <v>Bộ chằng lệch đơn cho trụ 12m: CL12-B</v>
          </cell>
          <cell r="L97">
            <v>0</v>
          </cell>
          <cell r="M97">
            <v>0</v>
          </cell>
          <cell r="N97" t="b">
            <v>1</v>
          </cell>
          <cell r="O97" t="str">
            <v>A</v>
          </cell>
          <cell r="P97">
            <v>0</v>
          </cell>
        </row>
        <row r="98">
          <cell r="A98" t="str">
            <v>BM16300</v>
          </cell>
          <cell r="B98">
            <v>1</v>
          </cell>
          <cell r="C98" t="str">
            <v>Boulon mắt 16x300+ 1 long đền vuông D18-50x50x3/Zn</v>
          </cell>
          <cell r="D98" t="str">
            <v>Mô tả kỹ thuật chương V</v>
          </cell>
          <cell r="E98">
            <v>3</v>
          </cell>
          <cell r="F98" t="str">
            <v>bộ</v>
          </cell>
          <cell r="G98">
            <v>45500</v>
          </cell>
          <cell r="H98">
            <v>136500</v>
          </cell>
          <cell r="I98" t="str">
            <v>Boulon mắt 16x300+ 1 long đền vuông D18-50x50x3/Zn</v>
          </cell>
          <cell r="J98" t="str">
            <v>3</v>
          </cell>
          <cell r="K98" t="str">
            <v>45.500</v>
          </cell>
          <cell r="L98">
            <v>136.5</v>
          </cell>
          <cell r="M98">
            <v>136363.5</v>
          </cell>
          <cell r="N98" t="b">
            <v>1</v>
          </cell>
          <cell r="O98" t="str">
            <v>B</v>
          </cell>
          <cell r="P98">
            <v>45500</v>
          </cell>
        </row>
        <row r="99">
          <cell r="A99" t="str">
            <v>SN</v>
          </cell>
          <cell r="B99">
            <v>2</v>
          </cell>
          <cell r="C99" t="str">
            <v>Sứ chằng lớn</v>
          </cell>
          <cell r="D99" t="str">
            <v>ĐL cấp</v>
          </cell>
          <cell r="E99">
            <v>3</v>
          </cell>
          <cell r="F99" t="str">
            <v>cái</v>
          </cell>
          <cell r="G99">
            <v>0</v>
          </cell>
          <cell r="H99">
            <v>0</v>
          </cell>
          <cell r="I99" t="str">
            <v>Sứ chằng lớn</v>
          </cell>
          <cell r="J99" t="str">
            <v>3</v>
          </cell>
          <cell r="K99" t="str">
            <v>0</v>
          </cell>
          <cell r="L99">
            <v>0</v>
          </cell>
          <cell r="M99">
            <v>0</v>
          </cell>
          <cell r="N99" t="b">
            <v>1</v>
          </cell>
          <cell r="O99" t="str">
            <v>A</v>
          </cell>
          <cell r="P99">
            <v>66000</v>
          </cell>
        </row>
        <row r="100">
          <cell r="A100" t="str">
            <v>K3B</v>
          </cell>
          <cell r="B100">
            <v>3</v>
          </cell>
          <cell r="C100" t="str">
            <v>Kẹp cáp 3 boulon 5/8 (B46x130)</v>
          </cell>
          <cell r="D100" t="str">
            <v>Mô tả kỹ thuật chương V</v>
          </cell>
          <cell r="E100">
            <v>24</v>
          </cell>
          <cell r="F100" t="str">
            <v>cái</v>
          </cell>
          <cell r="G100">
            <v>49000</v>
          </cell>
          <cell r="H100">
            <v>1176000</v>
          </cell>
          <cell r="I100" t="str">
            <v>Kẹp cáp 3 boulon 5/8 (B46x130)</v>
          </cell>
          <cell r="J100" t="str">
            <v>24</v>
          </cell>
          <cell r="K100" t="str">
            <v>49.000</v>
          </cell>
          <cell r="L100">
            <v>1176</v>
          </cell>
          <cell r="M100">
            <v>1174824</v>
          </cell>
          <cell r="N100" t="b">
            <v>1</v>
          </cell>
          <cell r="O100" t="str">
            <v>B</v>
          </cell>
          <cell r="P100">
            <v>49000</v>
          </cell>
        </row>
        <row r="101">
          <cell r="A101" t="str">
            <v>C5/8</v>
          </cell>
          <cell r="B101">
            <v>4</v>
          </cell>
          <cell r="C101" t="str">
            <v>Cáp thép 5/8"</v>
          </cell>
          <cell r="D101" t="str">
            <v>ĐL cấp</v>
          </cell>
          <cell r="E101">
            <v>42</v>
          </cell>
          <cell r="F101" t="str">
            <v>mét</v>
          </cell>
          <cell r="G101">
            <v>0</v>
          </cell>
          <cell r="H101">
            <v>0</v>
          </cell>
          <cell r="I101" t="str">
            <v>Cáp thép 5/8"</v>
          </cell>
          <cell r="J101" t="str">
            <v>42</v>
          </cell>
          <cell r="K101" t="str">
            <v>0</v>
          </cell>
          <cell r="L101">
            <v>0</v>
          </cell>
          <cell r="M101">
            <v>0</v>
          </cell>
          <cell r="N101" t="b">
            <v>1</v>
          </cell>
          <cell r="O101" t="str">
            <v>A</v>
          </cell>
          <cell r="P101">
            <v>15350</v>
          </cell>
        </row>
        <row r="102">
          <cell r="A102" t="str">
            <v>CL</v>
          </cell>
          <cell r="B102">
            <v>5</v>
          </cell>
          <cell r="C102" t="str">
            <v>Bộ chống chằng hẹp Þ60/50x1500+2BL12x40+BL16x250/80</v>
          </cell>
          <cell r="D102" t="str">
            <v>Mô tả kỹ thuật chương V</v>
          </cell>
          <cell r="E102">
            <v>3</v>
          </cell>
          <cell r="F102" t="str">
            <v>bộ</v>
          </cell>
          <cell r="G102">
            <v>396400</v>
          </cell>
          <cell r="H102">
            <v>1189200</v>
          </cell>
          <cell r="I102" t="str">
            <v>Bộ chống chằng hẹp Þ60/50x1500+2BL12x40+BL16x250/80</v>
          </cell>
          <cell r="J102" t="str">
            <v>3</v>
          </cell>
          <cell r="K102" t="str">
            <v>396.400</v>
          </cell>
          <cell r="L102">
            <v>1189.2</v>
          </cell>
          <cell r="M102">
            <v>1188010.8</v>
          </cell>
          <cell r="N102" t="b">
            <v>1</v>
          </cell>
          <cell r="O102" t="str">
            <v>B</v>
          </cell>
          <cell r="P102">
            <v>396400</v>
          </cell>
        </row>
        <row r="103">
          <cell r="A103" t="str">
            <v>YC</v>
          </cell>
          <cell r="B103">
            <v>6</v>
          </cell>
          <cell r="C103" t="str">
            <v>Yếm cáp dày 2mm</v>
          </cell>
          <cell r="D103" t="str">
            <v>Mô tả kỹ thuật chương V</v>
          </cell>
          <cell r="E103">
            <v>6</v>
          </cell>
          <cell r="F103" t="str">
            <v>cái</v>
          </cell>
          <cell r="G103">
            <v>8200</v>
          </cell>
          <cell r="H103">
            <v>49200</v>
          </cell>
          <cell r="I103" t="str">
            <v>Yếm cáp dày 2mm</v>
          </cell>
          <cell r="J103" t="str">
            <v>6</v>
          </cell>
          <cell r="K103" t="str">
            <v>8.200</v>
          </cell>
          <cell r="L103">
            <v>49.2</v>
          </cell>
          <cell r="M103">
            <v>49150.8</v>
          </cell>
          <cell r="N103" t="b">
            <v>1</v>
          </cell>
          <cell r="O103" t="str">
            <v>B</v>
          </cell>
          <cell r="P103">
            <v>8200</v>
          </cell>
        </row>
        <row r="104">
          <cell r="A104" t="str">
            <v>MANG</v>
          </cell>
          <cell r="B104">
            <v>7</v>
          </cell>
          <cell r="C104" t="str">
            <v>Máng che dây chằng dày 0,8x2000</v>
          </cell>
          <cell r="D104" t="str">
            <v>Mô tả kỹ thuật chương V</v>
          </cell>
          <cell r="E104">
            <v>3</v>
          </cell>
          <cell r="F104" t="str">
            <v>cái</v>
          </cell>
          <cell r="G104">
            <v>61800</v>
          </cell>
          <cell r="H104">
            <v>185400</v>
          </cell>
          <cell r="I104" t="str">
            <v>Máng che dây chằng dày 0,8x2000</v>
          </cell>
          <cell r="J104" t="str">
            <v>3</v>
          </cell>
          <cell r="K104" t="str">
            <v>61.800</v>
          </cell>
          <cell r="L104">
            <v>185.4</v>
          </cell>
          <cell r="M104">
            <v>185214.6</v>
          </cell>
          <cell r="N104" t="b">
            <v>1</v>
          </cell>
          <cell r="O104" t="str">
            <v>B</v>
          </cell>
          <cell r="P104">
            <v>61800</v>
          </cell>
        </row>
        <row r="105">
          <cell r="A105" t="str">
            <v>LDN</v>
          </cell>
          <cell r="B105">
            <v>8</v>
          </cell>
          <cell r="C105" t="str">
            <v>Lắp bộ dây néo</v>
          </cell>
          <cell r="E105">
            <v>3</v>
          </cell>
          <cell r="F105" t="str">
            <v>bộ</v>
          </cell>
          <cell r="G105">
            <v>208100</v>
          </cell>
          <cell r="H105">
            <v>624300</v>
          </cell>
          <cell r="I105" t="str">
            <v>Lắp bộ dây néo</v>
          </cell>
          <cell r="J105" t="str">
            <v>3</v>
          </cell>
          <cell r="K105" t="str">
            <v>208.100</v>
          </cell>
          <cell r="L105">
            <v>624.29999999999995</v>
          </cell>
          <cell r="M105">
            <v>623675.69999999995</v>
          </cell>
          <cell r="N105" t="b">
            <v>1</v>
          </cell>
          <cell r="O105" t="str">
            <v>B</v>
          </cell>
          <cell r="P105">
            <v>208100</v>
          </cell>
        </row>
        <row r="106">
          <cell r="A106" t="str">
            <v>LCL</v>
          </cell>
          <cell r="B106">
            <v>9</v>
          </cell>
          <cell r="C106" t="str">
            <v>Lắp bộ chống lệch</v>
          </cell>
          <cell r="E106">
            <v>3</v>
          </cell>
          <cell r="F106" t="str">
            <v>bộ</v>
          </cell>
          <cell r="G106">
            <v>161800</v>
          </cell>
          <cell r="H106">
            <v>485400</v>
          </cell>
          <cell r="I106" t="str">
            <v>Lắp bộ chống lệch</v>
          </cell>
          <cell r="J106" t="str">
            <v>3</v>
          </cell>
          <cell r="K106" t="str">
            <v>161.800</v>
          </cell>
          <cell r="L106">
            <v>485.4</v>
          </cell>
          <cell r="M106">
            <v>484914.6</v>
          </cell>
          <cell r="N106" t="b">
            <v>1</v>
          </cell>
          <cell r="O106" t="str">
            <v>B</v>
          </cell>
          <cell r="P106">
            <v>161800</v>
          </cell>
        </row>
        <row r="107">
          <cell r="A107" t="str">
            <v>CX14-B</v>
          </cell>
          <cell r="C107" t="str">
            <v>Bộ chằng xuống đơn cho trụ 14m: CX14-B</v>
          </cell>
          <cell r="E107">
            <v>2</v>
          </cell>
          <cell r="F107" t="str">
            <v>Bộ</v>
          </cell>
          <cell r="G107">
            <v>0</v>
          </cell>
          <cell r="H107">
            <v>0</v>
          </cell>
          <cell r="I107" t="str">
            <v>Bộ chằng xuống đơn cho trụ 14m: CX14-B</v>
          </cell>
          <cell r="L107">
            <v>0</v>
          </cell>
          <cell r="M107">
            <v>0</v>
          </cell>
          <cell r="N107" t="b">
            <v>1</v>
          </cell>
          <cell r="O107" t="str">
            <v>A</v>
          </cell>
          <cell r="P107">
            <v>0</v>
          </cell>
        </row>
        <row r="108">
          <cell r="A108" t="str">
            <v>BM16300</v>
          </cell>
          <cell r="B108">
            <v>1</v>
          </cell>
          <cell r="C108" t="str">
            <v>Boulon mắt 16x300+ 1 long đền vuông D18-50x50x3/Zn</v>
          </cell>
          <cell r="D108" t="str">
            <v>Mô tả kỹ thuật chương V</v>
          </cell>
          <cell r="E108">
            <v>2</v>
          </cell>
          <cell r="F108" t="str">
            <v>bộ</v>
          </cell>
          <cell r="G108">
            <v>45500</v>
          </cell>
          <cell r="H108">
            <v>91000</v>
          </cell>
          <cell r="I108" t="str">
            <v>Boulon mắt 16x300+ 1 long đền vuông D18-50x50x3/Zn</v>
          </cell>
          <cell r="J108" t="str">
            <v>2</v>
          </cell>
          <cell r="K108" t="str">
            <v>45.500</v>
          </cell>
          <cell r="L108">
            <v>91</v>
          </cell>
          <cell r="M108">
            <v>90909</v>
          </cell>
          <cell r="N108" t="b">
            <v>1</v>
          </cell>
          <cell r="O108" t="str">
            <v>B</v>
          </cell>
          <cell r="P108">
            <v>45500</v>
          </cell>
        </row>
        <row r="109">
          <cell r="A109" t="str">
            <v>SN</v>
          </cell>
          <cell r="B109">
            <v>2</v>
          </cell>
          <cell r="C109" t="str">
            <v>Sứ chằng lớn</v>
          </cell>
          <cell r="D109" t="str">
            <v>ĐL cấp</v>
          </cell>
          <cell r="E109">
            <v>2</v>
          </cell>
          <cell r="F109" t="str">
            <v>cái</v>
          </cell>
          <cell r="G109">
            <v>0</v>
          </cell>
          <cell r="H109">
            <v>0</v>
          </cell>
          <cell r="I109" t="str">
            <v>Sứ chằng lớn</v>
          </cell>
          <cell r="J109" t="str">
            <v>2</v>
          </cell>
          <cell r="K109" t="str">
            <v>0</v>
          </cell>
          <cell r="L109">
            <v>0</v>
          </cell>
          <cell r="M109">
            <v>0</v>
          </cell>
          <cell r="N109" t="b">
            <v>1</v>
          </cell>
          <cell r="O109" t="str">
            <v>A</v>
          </cell>
          <cell r="P109">
            <v>66000</v>
          </cell>
        </row>
        <row r="110">
          <cell r="A110" t="str">
            <v>K3B</v>
          </cell>
          <cell r="B110">
            <v>3</v>
          </cell>
          <cell r="C110" t="str">
            <v>Kẹp cáp 3 boulon 5/8 (B46x130)</v>
          </cell>
          <cell r="D110" t="str">
            <v>Mô tả kỹ thuật chương V</v>
          </cell>
          <cell r="E110">
            <v>16</v>
          </cell>
          <cell r="F110" t="str">
            <v>cái</v>
          </cell>
          <cell r="G110">
            <v>49000</v>
          </cell>
          <cell r="H110">
            <v>784000</v>
          </cell>
          <cell r="I110" t="str">
            <v>Kẹp cáp 3 boulon 5/8 (B46x130)</v>
          </cell>
          <cell r="J110" t="str">
            <v>16</v>
          </cell>
          <cell r="K110" t="str">
            <v>49.000</v>
          </cell>
          <cell r="L110">
            <v>784</v>
          </cell>
          <cell r="M110">
            <v>783216</v>
          </cell>
          <cell r="N110" t="b">
            <v>1</v>
          </cell>
          <cell r="O110" t="str">
            <v>B</v>
          </cell>
          <cell r="P110">
            <v>49000</v>
          </cell>
        </row>
        <row r="111">
          <cell r="A111" t="str">
            <v>C5/8</v>
          </cell>
          <cell r="B111">
            <v>4</v>
          </cell>
          <cell r="C111" t="str">
            <v>Cáp thép 5/8"</v>
          </cell>
          <cell r="D111" t="str">
            <v>ĐL cấp</v>
          </cell>
          <cell r="E111">
            <v>34</v>
          </cell>
          <cell r="F111" t="str">
            <v>mét</v>
          </cell>
          <cell r="G111">
            <v>0</v>
          </cell>
          <cell r="H111">
            <v>0</v>
          </cell>
          <cell r="I111" t="str">
            <v>Cáp thép 5/8"</v>
          </cell>
          <cell r="J111" t="str">
            <v>34</v>
          </cell>
          <cell r="K111" t="str">
            <v>0</v>
          </cell>
          <cell r="L111">
            <v>0</v>
          </cell>
          <cell r="M111">
            <v>0</v>
          </cell>
          <cell r="N111" t="b">
            <v>1</v>
          </cell>
          <cell r="O111" t="str">
            <v>A</v>
          </cell>
          <cell r="P111">
            <v>15350</v>
          </cell>
        </row>
        <row r="112">
          <cell r="A112" t="str">
            <v>YC</v>
          </cell>
          <cell r="B112">
            <v>5</v>
          </cell>
          <cell r="C112" t="str">
            <v>Yếm cáp dày 2mm</v>
          </cell>
          <cell r="D112" t="str">
            <v>Mô tả kỹ thuật chương V</v>
          </cell>
          <cell r="E112">
            <v>4</v>
          </cell>
          <cell r="F112" t="str">
            <v>cái</v>
          </cell>
          <cell r="G112">
            <v>8200</v>
          </cell>
          <cell r="H112">
            <v>32800</v>
          </cell>
          <cell r="I112" t="str">
            <v>Yếm cáp dày 2mm</v>
          </cell>
          <cell r="J112" t="str">
            <v>4</v>
          </cell>
          <cell r="K112" t="str">
            <v>8.200</v>
          </cell>
          <cell r="L112">
            <v>32.799999999999997</v>
          </cell>
          <cell r="M112">
            <v>32767.200000000001</v>
          </cell>
          <cell r="N112" t="b">
            <v>1</v>
          </cell>
          <cell r="O112" t="str">
            <v>B</v>
          </cell>
          <cell r="P112">
            <v>8200</v>
          </cell>
        </row>
        <row r="113">
          <cell r="A113" t="str">
            <v>MANG</v>
          </cell>
          <cell r="B113">
            <v>6</v>
          </cell>
          <cell r="C113" t="str">
            <v>Máng che dây chằng dày 0,8x2000</v>
          </cell>
          <cell r="D113" t="str">
            <v>Mô tả kỹ thuật chương V</v>
          </cell>
          <cell r="E113">
            <v>2</v>
          </cell>
          <cell r="F113" t="str">
            <v>cái</v>
          </cell>
          <cell r="G113">
            <v>61800</v>
          </cell>
          <cell r="H113">
            <v>123600</v>
          </cell>
          <cell r="I113" t="str">
            <v>Máng che dây chằng dày 0,8x2000</v>
          </cell>
          <cell r="J113" t="str">
            <v>2</v>
          </cell>
          <cell r="K113" t="str">
            <v>61.800</v>
          </cell>
          <cell r="L113">
            <v>123.6</v>
          </cell>
          <cell r="M113">
            <v>123476.4</v>
          </cell>
          <cell r="N113" t="b">
            <v>1</v>
          </cell>
          <cell r="O113" t="str">
            <v>B</v>
          </cell>
          <cell r="P113">
            <v>61800</v>
          </cell>
        </row>
        <row r="114">
          <cell r="A114" t="str">
            <v>LDN</v>
          </cell>
          <cell r="B114">
            <v>7</v>
          </cell>
          <cell r="C114" t="str">
            <v>Lắp bộ dây néo</v>
          </cell>
          <cell r="E114">
            <v>2</v>
          </cell>
          <cell r="F114" t="str">
            <v>bộ</v>
          </cell>
          <cell r="G114">
            <v>208100</v>
          </cell>
          <cell r="H114">
            <v>416200</v>
          </cell>
          <cell r="I114" t="str">
            <v>Lắp bộ dây néo</v>
          </cell>
          <cell r="J114" t="str">
            <v>2</v>
          </cell>
          <cell r="K114" t="str">
            <v>208.100</v>
          </cell>
          <cell r="L114">
            <v>416.2</v>
          </cell>
          <cell r="M114">
            <v>415783.8</v>
          </cell>
          <cell r="N114" t="b">
            <v>1</v>
          </cell>
          <cell r="O114" t="str">
            <v>B</v>
          </cell>
          <cell r="P114">
            <v>208100</v>
          </cell>
        </row>
        <row r="115">
          <cell r="A115" t="str">
            <v>CXX14-B</v>
          </cell>
          <cell r="C115" t="str">
            <v>Bộ chằng xuống kép cho trụ 14m: CXX14-B</v>
          </cell>
          <cell r="E115">
            <v>2</v>
          </cell>
          <cell r="F115" t="str">
            <v>Bộ</v>
          </cell>
          <cell r="G115">
            <v>0</v>
          </cell>
          <cell r="H115">
            <v>0</v>
          </cell>
          <cell r="I115" t="str">
            <v>Bộ chằng xuống kép cho trụ 14m: CXX14-B</v>
          </cell>
          <cell r="L115">
            <v>0</v>
          </cell>
          <cell r="M115">
            <v>0</v>
          </cell>
          <cell r="N115" t="b">
            <v>1</v>
          </cell>
          <cell r="O115" t="str">
            <v>A</v>
          </cell>
          <cell r="P115">
            <v>0</v>
          </cell>
        </row>
        <row r="116">
          <cell r="A116" t="str">
            <v>BM16300</v>
          </cell>
          <cell r="B116">
            <v>1</v>
          </cell>
          <cell r="C116" t="str">
            <v>Boulon mắt 16x300+ 1 long đền vuông D18-50x50x3/Zn</v>
          </cell>
          <cell r="D116" t="str">
            <v>Mô tả kỹ thuật chương V</v>
          </cell>
          <cell r="E116">
            <v>4</v>
          </cell>
          <cell r="F116" t="str">
            <v>bộ</v>
          </cell>
          <cell r="G116">
            <v>45500</v>
          </cell>
          <cell r="H116">
            <v>182000</v>
          </cell>
          <cell r="I116" t="str">
            <v>Boulon mắt 16x300+ 1 long đền vuông D18-50x50x3/Zn</v>
          </cell>
          <cell r="J116" t="str">
            <v>4</v>
          </cell>
          <cell r="K116" t="str">
            <v>45.500</v>
          </cell>
          <cell r="L116">
            <v>182</v>
          </cell>
          <cell r="M116">
            <v>181818</v>
          </cell>
          <cell r="N116" t="b">
            <v>1</v>
          </cell>
          <cell r="O116" t="str">
            <v>B</v>
          </cell>
          <cell r="P116">
            <v>45500</v>
          </cell>
        </row>
        <row r="117">
          <cell r="A117" t="str">
            <v>SN</v>
          </cell>
          <cell r="B117">
            <v>2</v>
          </cell>
          <cell r="C117" t="str">
            <v>Sứ chằng lớn</v>
          </cell>
          <cell r="D117" t="str">
            <v>ĐL cấp</v>
          </cell>
          <cell r="E117">
            <v>4</v>
          </cell>
          <cell r="F117" t="str">
            <v>cái</v>
          </cell>
          <cell r="G117">
            <v>0</v>
          </cell>
          <cell r="H117">
            <v>0</v>
          </cell>
          <cell r="I117" t="str">
            <v>Sứ chằng lớn</v>
          </cell>
          <cell r="J117" t="str">
            <v>4</v>
          </cell>
          <cell r="K117" t="str">
            <v>0</v>
          </cell>
          <cell r="L117">
            <v>0</v>
          </cell>
          <cell r="M117">
            <v>0</v>
          </cell>
          <cell r="N117" t="b">
            <v>1</v>
          </cell>
          <cell r="O117" t="str">
            <v>A</v>
          </cell>
          <cell r="P117">
            <v>66000</v>
          </cell>
        </row>
        <row r="118">
          <cell r="A118" t="str">
            <v>K3B</v>
          </cell>
          <cell r="B118">
            <v>3</v>
          </cell>
          <cell r="C118" t="str">
            <v>Kẹp cáp 3 boulon 5/8 (B46x130)</v>
          </cell>
          <cell r="D118" t="str">
            <v>Mô tả kỹ thuật chương V</v>
          </cell>
          <cell r="E118">
            <v>32</v>
          </cell>
          <cell r="F118" t="str">
            <v>cái</v>
          </cell>
          <cell r="G118">
            <v>49000</v>
          </cell>
          <cell r="H118">
            <v>1568000</v>
          </cell>
          <cell r="I118" t="str">
            <v>Kẹp cáp 3 boulon 5/8 (B46x130)</v>
          </cell>
          <cell r="J118" t="str">
            <v>32</v>
          </cell>
          <cell r="K118" t="str">
            <v>49.000</v>
          </cell>
          <cell r="L118">
            <v>1568</v>
          </cell>
          <cell r="M118">
            <v>1566432</v>
          </cell>
          <cell r="N118" t="b">
            <v>1</v>
          </cell>
          <cell r="O118" t="str">
            <v>B</v>
          </cell>
          <cell r="P118">
            <v>49000</v>
          </cell>
        </row>
        <row r="119">
          <cell r="A119" t="str">
            <v>C5/8</v>
          </cell>
          <cell r="B119">
            <v>4</v>
          </cell>
          <cell r="C119" t="str">
            <v>Cáp thép 5/8"</v>
          </cell>
          <cell r="D119" t="str">
            <v>ĐL cấp</v>
          </cell>
          <cell r="E119">
            <v>60</v>
          </cell>
          <cell r="F119" t="str">
            <v>mét</v>
          </cell>
          <cell r="G119">
            <v>0</v>
          </cell>
          <cell r="H119">
            <v>0</v>
          </cell>
          <cell r="I119" t="str">
            <v>Cáp thép 5/8"</v>
          </cell>
          <cell r="J119" t="str">
            <v>60</v>
          </cell>
          <cell r="K119" t="str">
            <v>0</v>
          </cell>
          <cell r="L119">
            <v>0</v>
          </cell>
          <cell r="M119">
            <v>0</v>
          </cell>
          <cell r="N119" t="b">
            <v>1</v>
          </cell>
          <cell r="O119" t="str">
            <v>A</v>
          </cell>
          <cell r="P119">
            <v>15350</v>
          </cell>
        </row>
        <row r="120">
          <cell r="A120" t="str">
            <v>YC</v>
          </cell>
          <cell r="B120">
            <v>5</v>
          </cell>
          <cell r="C120" t="str">
            <v>Yếm cáp dày 2mm</v>
          </cell>
          <cell r="D120" t="str">
            <v>Mô tả kỹ thuật chương V</v>
          </cell>
          <cell r="E120">
            <v>8</v>
          </cell>
          <cell r="F120" t="str">
            <v>cái</v>
          </cell>
          <cell r="G120">
            <v>8200</v>
          </cell>
          <cell r="H120">
            <v>65600</v>
          </cell>
          <cell r="I120" t="str">
            <v>Yếm cáp dày 2mm</v>
          </cell>
          <cell r="J120" t="str">
            <v>8</v>
          </cell>
          <cell r="K120" t="str">
            <v>8.200</v>
          </cell>
          <cell r="L120">
            <v>65.599999999999994</v>
          </cell>
          <cell r="M120">
            <v>65534.400000000001</v>
          </cell>
          <cell r="N120" t="b">
            <v>1</v>
          </cell>
          <cell r="O120" t="str">
            <v>B</v>
          </cell>
          <cell r="P120">
            <v>8200</v>
          </cell>
        </row>
        <row r="121">
          <cell r="A121" t="str">
            <v>MANG</v>
          </cell>
          <cell r="B121">
            <v>6</v>
          </cell>
          <cell r="C121" t="str">
            <v>Máng che dây chằng dày 0,8x2000</v>
          </cell>
          <cell r="D121" t="str">
            <v>Mô tả kỹ thuật chương V</v>
          </cell>
          <cell r="E121">
            <v>2</v>
          </cell>
          <cell r="F121" t="str">
            <v>cái</v>
          </cell>
          <cell r="G121">
            <v>61800</v>
          </cell>
          <cell r="H121">
            <v>123600</v>
          </cell>
          <cell r="I121" t="str">
            <v>Máng che dây chằng dày 0,8x2000</v>
          </cell>
          <cell r="J121" t="str">
            <v>2</v>
          </cell>
          <cell r="K121" t="str">
            <v>61.800</v>
          </cell>
          <cell r="L121">
            <v>123.6</v>
          </cell>
          <cell r="M121">
            <v>123476.4</v>
          </cell>
          <cell r="N121" t="b">
            <v>1</v>
          </cell>
          <cell r="O121" t="str">
            <v>B</v>
          </cell>
          <cell r="P121">
            <v>61800</v>
          </cell>
        </row>
        <row r="122">
          <cell r="A122" t="str">
            <v>LDN</v>
          </cell>
          <cell r="B122">
            <v>7</v>
          </cell>
          <cell r="C122" t="str">
            <v>Lắp bộ dây néo</v>
          </cell>
          <cell r="E122">
            <v>4</v>
          </cell>
          <cell r="F122" t="str">
            <v>bộ</v>
          </cell>
          <cell r="G122">
            <v>208100</v>
          </cell>
          <cell r="H122">
            <v>832400</v>
          </cell>
          <cell r="I122" t="str">
            <v>Lắp bộ dây néo</v>
          </cell>
          <cell r="J122" t="str">
            <v>4</v>
          </cell>
          <cell r="K122" t="str">
            <v>208.100</v>
          </cell>
          <cell r="L122">
            <v>832.4</v>
          </cell>
          <cell r="M122">
            <v>831567.6</v>
          </cell>
          <cell r="N122" t="b">
            <v>1</v>
          </cell>
          <cell r="O122" t="str">
            <v>B</v>
          </cell>
          <cell r="P122">
            <v>208100</v>
          </cell>
        </row>
        <row r="123">
          <cell r="A123" t="str">
            <v>CK-B</v>
          </cell>
          <cell r="C123" t="str">
            <v>Bộ chằng vượt đơn: CK-B</v>
          </cell>
          <cell r="E123">
            <v>1</v>
          </cell>
          <cell r="F123" t="str">
            <v>Bộ</v>
          </cell>
          <cell r="G123">
            <v>0</v>
          </cell>
          <cell r="H123">
            <v>0</v>
          </cell>
          <cell r="I123" t="str">
            <v>Bộ chằng vượt đơn: CK-B</v>
          </cell>
          <cell r="L123">
            <v>0</v>
          </cell>
          <cell r="M123">
            <v>0</v>
          </cell>
          <cell r="N123" t="b">
            <v>1</v>
          </cell>
          <cell r="O123" t="str">
            <v>A</v>
          </cell>
          <cell r="P123">
            <v>0</v>
          </cell>
        </row>
        <row r="124">
          <cell r="A124" t="str">
            <v>BM16300</v>
          </cell>
          <cell r="B124">
            <v>1</v>
          </cell>
          <cell r="C124" t="str">
            <v>Boulon mắt 16x300+ 1 long đền vuông D18-50x50x3/Zn</v>
          </cell>
          <cell r="D124" t="str">
            <v>Mô tả kỹ thuật chương V</v>
          </cell>
          <cell r="E124">
            <v>3</v>
          </cell>
          <cell r="F124" t="str">
            <v>bộ</v>
          </cell>
          <cell r="G124">
            <v>45500</v>
          </cell>
          <cell r="H124">
            <v>136500</v>
          </cell>
          <cell r="I124" t="str">
            <v>Boulon mắt 16x300+ 1 long đền vuông D18-50x50x3/Zn</v>
          </cell>
          <cell r="J124" t="str">
            <v>3</v>
          </cell>
          <cell r="K124" t="str">
            <v>45.500</v>
          </cell>
          <cell r="L124">
            <v>136.5</v>
          </cell>
          <cell r="M124">
            <v>136363.5</v>
          </cell>
          <cell r="N124" t="b">
            <v>1</v>
          </cell>
          <cell r="O124" t="str">
            <v>B</v>
          </cell>
          <cell r="P124">
            <v>45500</v>
          </cell>
        </row>
        <row r="125">
          <cell r="A125" t="str">
            <v>SN</v>
          </cell>
          <cell r="B125">
            <v>2</v>
          </cell>
          <cell r="C125" t="str">
            <v>Sứ chằng lớn</v>
          </cell>
          <cell r="D125" t="str">
            <v>ĐL cấp</v>
          </cell>
          <cell r="E125">
            <v>2</v>
          </cell>
          <cell r="F125" t="str">
            <v>cái</v>
          </cell>
          <cell r="G125">
            <v>0</v>
          </cell>
          <cell r="H125">
            <v>0</v>
          </cell>
          <cell r="I125" t="str">
            <v>Sứ chằng lớn</v>
          </cell>
          <cell r="J125" t="str">
            <v>2</v>
          </cell>
          <cell r="K125" t="str">
            <v>0</v>
          </cell>
          <cell r="L125">
            <v>0</v>
          </cell>
          <cell r="M125">
            <v>0</v>
          </cell>
          <cell r="N125" t="b">
            <v>1</v>
          </cell>
          <cell r="O125" t="str">
            <v>A</v>
          </cell>
          <cell r="P125">
            <v>66000</v>
          </cell>
        </row>
        <row r="126">
          <cell r="A126" t="str">
            <v>K3B</v>
          </cell>
          <cell r="B126">
            <v>3</v>
          </cell>
          <cell r="C126" t="str">
            <v>Kẹp cáp 3 boulon 5/8 (B46x130)</v>
          </cell>
          <cell r="D126" t="str">
            <v>Mô tả kỹ thuật chương V</v>
          </cell>
          <cell r="E126">
            <v>16</v>
          </cell>
          <cell r="F126" t="str">
            <v>cái</v>
          </cell>
          <cell r="G126">
            <v>49000</v>
          </cell>
          <cell r="H126">
            <v>784000</v>
          </cell>
          <cell r="I126" t="str">
            <v>Kẹp cáp 3 boulon 5/8 (B46x130)</v>
          </cell>
          <cell r="J126" t="str">
            <v>16</v>
          </cell>
          <cell r="K126" t="str">
            <v>49.000</v>
          </cell>
          <cell r="L126">
            <v>784</v>
          </cell>
          <cell r="M126">
            <v>783216</v>
          </cell>
          <cell r="N126" t="b">
            <v>1</v>
          </cell>
          <cell r="O126" t="str">
            <v>B</v>
          </cell>
          <cell r="P126">
            <v>49000</v>
          </cell>
        </row>
        <row r="127">
          <cell r="A127" t="str">
            <v>C5/8</v>
          </cell>
          <cell r="B127">
            <v>4</v>
          </cell>
          <cell r="C127" t="str">
            <v>Cáp thép 5/8"</v>
          </cell>
          <cell r="D127" t="str">
            <v>ĐL cấp</v>
          </cell>
          <cell r="E127">
            <v>30</v>
          </cell>
          <cell r="F127" t="str">
            <v>mét</v>
          </cell>
          <cell r="G127">
            <v>0</v>
          </cell>
          <cell r="H127">
            <v>0</v>
          </cell>
          <cell r="I127" t="str">
            <v>Cáp thép 5/8"</v>
          </cell>
          <cell r="J127" t="str">
            <v>30</v>
          </cell>
          <cell r="K127" t="str">
            <v>0</v>
          </cell>
          <cell r="L127">
            <v>0</v>
          </cell>
          <cell r="M127">
            <v>0</v>
          </cell>
          <cell r="N127" t="b">
            <v>1</v>
          </cell>
          <cell r="O127" t="str">
            <v>A</v>
          </cell>
          <cell r="P127">
            <v>15350</v>
          </cell>
        </row>
        <row r="128">
          <cell r="A128" t="str">
            <v>YC</v>
          </cell>
          <cell r="B128">
            <v>5</v>
          </cell>
          <cell r="C128" t="str">
            <v>Yếm cáp dày 2mm</v>
          </cell>
          <cell r="D128" t="str">
            <v>Mô tả kỹ thuật chương V</v>
          </cell>
          <cell r="E128">
            <v>4</v>
          </cell>
          <cell r="F128" t="str">
            <v>cái</v>
          </cell>
          <cell r="G128">
            <v>8200</v>
          </cell>
          <cell r="H128">
            <v>32800</v>
          </cell>
          <cell r="I128" t="str">
            <v>Yếm cáp dày 2mm</v>
          </cell>
          <cell r="J128" t="str">
            <v>4</v>
          </cell>
          <cell r="K128" t="str">
            <v>8.200</v>
          </cell>
          <cell r="L128">
            <v>32.799999999999997</v>
          </cell>
          <cell r="M128">
            <v>32767.200000000001</v>
          </cell>
          <cell r="N128" t="b">
            <v>1</v>
          </cell>
          <cell r="O128" t="str">
            <v>B</v>
          </cell>
          <cell r="P128">
            <v>8200</v>
          </cell>
        </row>
        <row r="129">
          <cell r="A129" t="str">
            <v>MANG</v>
          </cell>
          <cell r="B129">
            <v>6</v>
          </cell>
          <cell r="C129" t="str">
            <v>Máng che dây chằng dày 0,8x2000</v>
          </cell>
          <cell r="D129" t="str">
            <v>Mô tả kỹ thuật chương V</v>
          </cell>
          <cell r="E129">
            <v>1</v>
          </cell>
          <cell r="F129" t="str">
            <v>cái</v>
          </cell>
          <cell r="G129">
            <v>61800</v>
          </cell>
          <cell r="H129">
            <v>61800</v>
          </cell>
          <cell r="I129" t="str">
            <v>Máng che dây chằng dày 0,8x2000</v>
          </cell>
          <cell r="J129" t="str">
            <v>1</v>
          </cell>
          <cell r="K129" t="str">
            <v>61.800</v>
          </cell>
          <cell r="L129">
            <v>61.8</v>
          </cell>
          <cell r="M129">
            <v>61738.2</v>
          </cell>
          <cell r="N129" t="b">
            <v>1</v>
          </cell>
          <cell r="O129" t="str">
            <v>B</v>
          </cell>
          <cell r="P129">
            <v>61800</v>
          </cell>
        </row>
        <row r="130">
          <cell r="A130" t="str">
            <v>LDN</v>
          </cell>
          <cell r="B130">
            <v>7</v>
          </cell>
          <cell r="C130" t="str">
            <v>Lắp bộ dây néo</v>
          </cell>
          <cell r="E130">
            <v>2</v>
          </cell>
          <cell r="F130" t="str">
            <v>bộ</v>
          </cell>
          <cell r="G130">
            <v>208100</v>
          </cell>
          <cell r="H130">
            <v>416200</v>
          </cell>
          <cell r="I130" t="str">
            <v>Lắp bộ dây néo</v>
          </cell>
          <cell r="J130" t="str">
            <v>2</v>
          </cell>
          <cell r="K130" t="str">
            <v>208.100</v>
          </cell>
          <cell r="L130">
            <v>416.2</v>
          </cell>
          <cell r="M130">
            <v>415783.8</v>
          </cell>
          <cell r="N130" t="b">
            <v>1</v>
          </cell>
          <cell r="O130" t="str">
            <v>B</v>
          </cell>
          <cell r="P130">
            <v>208100</v>
          </cell>
        </row>
        <row r="131">
          <cell r="A131" t="str">
            <v>NXX</v>
          </cell>
          <cell r="C131" t="str">
            <v>Bộ móng neo xòe cho chằng xuống: NXX</v>
          </cell>
          <cell r="E131">
            <v>2</v>
          </cell>
          <cell r="F131" t="str">
            <v>Bộ</v>
          </cell>
          <cell r="G131">
            <v>0</v>
          </cell>
          <cell r="H131">
            <v>0</v>
          </cell>
          <cell r="I131" t="str">
            <v>Bộ móng neo xòe cho chằng xuống: NXX</v>
          </cell>
          <cell r="L131">
            <v>0</v>
          </cell>
          <cell r="M131">
            <v>0</v>
          </cell>
          <cell r="N131" t="b">
            <v>1</v>
          </cell>
          <cell r="O131" t="str">
            <v>A</v>
          </cell>
          <cell r="P131">
            <v>0</v>
          </cell>
        </row>
        <row r="132">
          <cell r="A132" t="str">
            <v>TN1824</v>
          </cell>
          <cell r="B132">
            <v>1</v>
          </cell>
          <cell r="C132" t="str">
            <v>Ty neo Þ18x2400</v>
          </cell>
          <cell r="D132" t="str">
            <v>Mô tả kỹ thuật chương V</v>
          </cell>
          <cell r="E132">
            <v>2</v>
          </cell>
          <cell r="F132" t="str">
            <v>cái</v>
          </cell>
          <cell r="G132">
            <v>198200</v>
          </cell>
          <cell r="H132">
            <v>396400</v>
          </cell>
          <cell r="I132" t="str">
            <v>Ty neo Þ18x2400</v>
          </cell>
          <cell r="J132" t="str">
            <v>2</v>
          </cell>
          <cell r="K132" t="str">
            <v>198.200</v>
          </cell>
          <cell r="L132">
            <v>396.4</v>
          </cell>
          <cell r="M132">
            <v>396003.6</v>
          </cell>
          <cell r="N132" t="b">
            <v>1</v>
          </cell>
          <cell r="O132" t="str">
            <v>B</v>
          </cell>
          <cell r="P132">
            <v>198200</v>
          </cell>
        </row>
        <row r="133">
          <cell r="A133" t="str">
            <v>NX</v>
          </cell>
          <cell r="B133">
            <v>2</v>
          </cell>
          <cell r="C133" t="str">
            <v>Neo xòe 8 hướng (dày 3,2mm)</v>
          </cell>
          <cell r="D133" t="str">
            <v>Mô tả kỹ thuật chương V</v>
          </cell>
          <cell r="E133">
            <v>2</v>
          </cell>
          <cell r="F133" t="str">
            <v>cái</v>
          </cell>
          <cell r="G133">
            <v>117800</v>
          </cell>
          <cell r="H133">
            <v>235600</v>
          </cell>
          <cell r="I133" t="str">
            <v>Neo xòe 8 hướng (dày 3,2mm)</v>
          </cell>
          <cell r="J133" t="str">
            <v>2</v>
          </cell>
          <cell r="K133" t="str">
            <v>117.800</v>
          </cell>
          <cell r="L133">
            <v>235.6</v>
          </cell>
          <cell r="M133">
            <v>235364.4</v>
          </cell>
          <cell r="N133" t="b">
            <v>1</v>
          </cell>
          <cell r="O133" t="str">
            <v>B</v>
          </cell>
          <cell r="P133">
            <v>117800</v>
          </cell>
        </row>
        <row r="134">
          <cell r="A134" t="str">
            <v>MDD3</v>
          </cell>
          <cell r="B134">
            <v>3</v>
          </cell>
          <cell r="C134" t="str">
            <v>Đào hố móng đất cấp 3 sâu &gt;1m</v>
          </cell>
          <cell r="E134">
            <v>2</v>
          </cell>
          <cell r="F134" t="str">
            <v>bộ</v>
          </cell>
          <cell r="G134">
            <v>326900</v>
          </cell>
          <cell r="H134">
            <v>653800</v>
          </cell>
          <cell r="I134" t="str">
            <v>Đào hố móng đất cấp 3 sâu &gt;1m</v>
          </cell>
          <cell r="J134" t="str">
            <v>2</v>
          </cell>
          <cell r="K134" t="str">
            <v>326.900</v>
          </cell>
          <cell r="L134">
            <v>653.79999999999995</v>
          </cell>
          <cell r="M134">
            <v>653146.19999999995</v>
          </cell>
          <cell r="N134" t="b">
            <v>1</v>
          </cell>
          <cell r="O134" t="str">
            <v>B</v>
          </cell>
          <cell r="P134">
            <v>326900</v>
          </cell>
        </row>
        <row r="135">
          <cell r="A135" t="str">
            <v>MDAP3</v>
          </cell>
          <cell r="B135">
            <v>4</v>
          </cell>
          <cell r="C135" t="str">
            <v>Đắp đất hố móng cột , độ chặt k=0,9</v>
          </cell>
          <cell r="E135">
            <v>2</v>
          </cell>
          <cell r="F135" t="str">
            <v>bộ</v>
          </cell>
          <cell r="G135">
            <v>93600</v>
          </cell>
          <cell r="H135">
            <v>187200</v>
          </cell>
          <cell r="I135" t="str">
            <v>Đắp đất hố móng cột , độ chặt k=0,9</v>
          </cell>
          <cell r="J135" t="str">
            <v>2</v>
          </cell>
          <cell r="K135" t="str">
            <v>93.600</v>
          </cell>
          <cell r="L135">
            <v>187.2</v>
          </cell>
          <cell r="M135">
            <v>187012.8</v>
          </cell>
          <cell r="N135" t="b">
            <v>1</v>
          </cell>
          <cell r="O135" t="str">
            <v>B</v>
          </cell>
          <cell r="P135">
            <v>93600</v>
          </cell>
        </row>
        <row r="136">
          <cell r="A136">
            <v>0</v>
          </cell>
          <cell r="C136" t="str">
            <v>Phần dây, sứ và phụ kiện</v>
          </cell>
          <cell r="E136">
            <v>1</v>
          </cell>
          <cell r="F136" t="str">
            <v>T. Bộ</v>
          </cell>
          <cell r="G136">
            <v>0</v>
          </cell>
          <cell r="H136">
            <v>0</v>
          </cell>
          <cell r="I136" t="str">
            <v>Phần dây, sứ và phụ kiện</v>
          </cell>
          <cell r="L136">
            <v>0</v>
          </cell>
          <cell r="M136">
            <v>0</v>
          </cell>
          <cell r="N136" t="b">
            <v>1</v>
          </cell>
          <cell r="O136" t="str">
            <v>A</v>
          </cell>
          <cell r="P136">
            <v>0</v>
          </cell>
        </row>
        <row r="137">
          <cell r="A137" t="str">
            <v>AC120</v>
          </cell>
          <cell r="B137">
            <v>1</v>
          </cell>
          <cell r="C137" t="str">
            <v>Cáp nhôm lõi thép AC-120/19 (0,471kg/m)</v>
          </cell>
          <cell r="D137" t="str">
            <v>ĐL cấp</v>
          </cell>
          <cell r="E137">
            <v>3044.9</v>
          </cell>
          <cell r="F137" t="str">
            <v>kg</v>
          </cell>
          <cell r="G137">
            <v>0</v>
          </cell>
          <cell r="H137">
            <v>0</v>
          </cell>
          <cell r="I137" t="str">
            <v>Cáp nhôm lõi thép AC-120/19 (0,471kg/m)</v>
          </cell>
          <cell r="J137" t="str">
            <v>3.044,9</v>
          </cell>
          <cell r="K137" t="str">
            <v>0</v>
          </cell>
          <cell r="L137" t="e">
            <v>#VALUE!</v>
          </cell>
          <cell r="M137" t="e">
            <v>#VALUE!</v>
          </cell>
          <cell r="N137" t="b">
            <v>1</v>
          </cell>
          <cell r="O137" t="str">
            <v>A</v>
          </cell>
          <cell r="P137">
            <v>69630</v>
          </cell>
        </row>
        <row r="138">
          <cell r="A138" t="str">
            <v>XLPE185A</v>
          </cell>
          <cell r="B138">
            <v>2</v>
          </cell>
          <cell r="C138" t="str">
            <v>Cáp nhôm lõi thép bọc 24KV AC/XLPE/PVC185 mm2</v>
          </cell>
          <cell r="D138" t="str">
            <v>ĐL cấp</v>
          </cell>
          <cell r="E138">
            <v>19394</v>
          </cell>
          <cell r="F138" t="str">
            <v>mét</v>
          </cell>
          <cell r="G138">
            <v>0</v>
          </cell>
          <cell r="H138">
            <v>0</v>
          </cell>
          <cell r="I138" t="str">
            <v>Cáp nhôm lõi thép bọc 24KV AC/XLPE/PVC185 mm2</v>
          </cell>
          <cell r="J138" t="str">
            <v>19.394</v>
          </cell>
          <cell r="K138" t="str">
            <v>0</v>
          </cell>
          <cell r="L138">
            <v>0</v>
          </cell>
          <cell r="M138">
            <v>0</v>
          </cell>
          <cell r="N138" t="b">
            <v>1</v>
          </cell>
          <cell r="O138" t="str">
            <v>A</v>
          </cell>
          <cell r="P138">
            <v>100610</v>
          </cell>
        </row>
        <row r="139">
          <cell r="A139" t="str">
            <v>ACX50</v>
          </cell>
          <cell r="B139">
            <v>3</v>
          </cell>
          <cell r="C139" t="str">
            <v>Cáp nhôm lõi thép bọc 24KV AC/XLPE50 mm2</v>
          </cell>
          <cell r="D139" t="str">
            <v>ĐL cấp</v>
          </cell>
          <cell r="E139">
            <v>162</v>
          </cell>
          <cell r="F139" t="str">
            <v>mét</v>
          </cell>
          <cell r="G139">
            <v>0</v>
          </cell>
          <cell r="H139">
            <v>0</v>
          </cell>
          <cell r="I139" t="str">
            <v>Cáp nhôm lõi thép bọc 24KV AC/XLPE50 mm2</v>
          </cell>
          <cell r="J139" t="str">
            <v>162</v>
          </cell>
          <cell r="K139" t="str">
            <v>0</v>
          </cell>
          <cell r="L139">
            <v>0</v>
          </cell>
          <cell r="M139">
            <v>0</v>
          </cell>
          <cell r="N139" t="b">
            <v>1</v>
          </cell>
          <cell r="O139" t="str">
            <v>A</v>
          </cell>
          <cell r="P139">
            <v>41160</v>
          </cell>
        </row>
        <row r="140">
          <cell r="A140" t="str">
            <v>XLPE150</v>
          </cell>
          <cell r="B140">
            <v>4</v>
          </cell>
          <cell r="C140" t="str">
            <v>Cáp 24KV C/XLPE/PVC 150mm2</v>
          </cell>
          <cell r="D140" t="str">
            <v>ĐL cấp</v>
          </cell>
          <cell r="E140">
            <v>24</v>
          </cell>
          <cell r="F140" t="str">
            <v>mét</v>
          </cell>
          <cell r="G140">
            <v>0</v>
          </cell>
          <cell r="H140">
            <v>0</v>
          </cell>
          <cell r="I140" t="str">
            <v>Cáp 24KV C/XLPE/PVC 150mm2</v>
          </cell>
          <cell r="J140" t="str">
            <v>24</v>
          </cell>
          <cell r="K140" t="str">
            <v>0</v>
          </cell>
          <cell r="L140">
            <v>0</v>
          </cell>
          <cell r="M140">
            <v>0</v>
          </cell>
          <cell r="N140" t="b">
            <v>1</v>
          </cell>
          <cell r="O140" t="str">
            <v>A</v>
          </cell>
          <cell r="P140">
            <v>480490</v>
          </cell>
        </row>
        <row r="141">
          <cell r="A141" t="str">
            <v>XLPE25</v>
          </cell>
          <cell r="B141">
            <v>5</v>
          </cell>
          <cell r="C141" t="str">
            <v>Cáp 24KV C/XLPE/PVC 25mm2 đấu nối đầu nhánh+TBA</v>
          </cell>
          <cell r="D141" t="str">
            <v>ĐL cấp</v>
          </cell>
          <cell r="E141">
            <v>59</v>
          </cell>
          <cell r="F141" t="str">
            <v>mét</v>
          </cell>
          <cell r="G141">
            <v>0</v>
          </cell>
          <cell r="H141">
            <v>0</v>
          </cell>
          <cell r="I141" t="str">
            <v>Cáp 24KV C/XLPE/PVC 25mm2 đấu nối đầu nhánh+TBA</v>
          </cell>
          <cell r="J141" t="str">
            <v>59</v>
          </cell>
          <cell r="K141" t="str">
            <v>0</v>
          </cell>
          <cell r="L141">
            <v>0</v>
          </cell>
          <cell r="M141">
            <v>0</v>
          </cell>
          <cell r="N141" t="b">
            <v>1</v>
          </cell>
          <cell r="O141" t="str">
            <v>A</v>
          </cell>
          <cell r="P141">
            <v>87180</v>
          </cell>
        </row>
        <row r="142">
          <cell r="A142" t="str">
            <v>Đth-U</v>
          </cell>
          <cell r="C142" t="str">
            <v>Bộ Uclevis đỡ dây trung hòa: Đth-U</v>
          </cell>
          <cell r="E142">
            <v>163</v>
          </cell>
          <cell r="F142" t="str">
            <v>bộ</v>
          </cell>
          <cell r="G142">
            <v>0</v>
          </cell>
          <cell r="H142">
            <v>0</v>
          </cell>
          <cell r="I142" t="str">
            <v>Bộ Uclevis đỡ dây trung hòa: Đth-U</v>
          </cell>
          <cell r="L142">
            <v>0</v>
          </cell>
          <cell r="M142">
            <v>0</v>
          </cell>
          <cell r="N142" t="b">
            <v>1</v>
          </cell>
          <cell r="O142" t="str">
            <v>A</v>
          </cell>
          <cell r="P142">
            <v>0</v>
          </cell>
        </row>
        <row r="143">
          <cell r="A143" t="str">
            <v>R1</v>
          </cell>
          <cell r="B143">
            <v>1</v>
          </cell>
          <cell r="C143" t="str">
            <v>Uclevis</v>
          </cell>
          <cell r="D143" t="str">
            <v>Mô tả kỹ thuật chương V</v>
          </cell>
          <cell r="E143">
            <v>163</v>
          </cell>
          <cell r="F143" t="str">
            <v>bộ</v>
          </cell>
          <cell r="G143">
            <v>16200</v>
          </cell>
          <cell r="H143">
            <v>2640600</v>
          </cell>
          <cell r="I143" t="str">
            <v>Uclevis</v>
          </cell>
          <cell r="J143" t="str">
            <v>163</v>
          </cell>
          <cell r="K143" t="str">
            <v>16.200</v>
          </cell>
          <cell r="L143">
            <v>2640.6</v>
          </cell>
          <cell r="M143">
            <v>2637959.4</v>
          </cell>
          <cell r="N143" t="b">
            <v>1</v>
          </cell>
          <cell r="O143" t="str">
            <v>B</v>
          </cell>
          <cell r="P143">
            <v>16200</v>
          </cell>
        </row>
        <row r="144">
          <cell r="A144" t="str">
            <v>soc</v>
          </cell>
          <cell r="B144">
            <v>2</v>
          </cell>
          <cell r="C144" t="str">
            <v>Sứ ống chỉ</v>
          </cell>
          <cell r="D144" t="str">
            <v>ĐL cấp</v>
          </cell>
          <cell r="E144">
            <v>163</v>
          </cell>
          <cell r="F144" t="str">
            <v>cái</v>
          </cell>
          <cell r="G144">
            <v>0</v>
          </cell>
          <cell r="H144">
            <v>0</v>
          </cell>
          <cell r="I144" t="str">
            <v>Sứ ống chỉ</v>
          </cell>
          <cell r="J144" t="str">
            <v>163</v>
          </cell>
          <cell r="K144" t="str">
            <v>0</v>
          </cell>
          <cell r="L144">
            <v>0</v>
          </cell>
          <cell r="M144">
            <v>0</v>
          </cell>
          <cell r="N144" t="b">
            <v>1</v>
          </cell>
          <cell r="O144" t="str">
            <v>A</v>
          </cell>
          <cell r="P144">
            <v>20000</v>
          </cell>
        </row>
        <row r="145">
          <cell r="A145" t="str">
            <v>B16300</v>
          </cell>
          <cell r="B145">
            <v>3</v>
          </cell>
          <cell r="C145" t="str">
            <v>Boulon 16x300+ 2 long đền vuông D18-50x50x3/Zn</v>
          </cell>
          <cell r="D145" t="str">
            <v>Mô tả kỹ thuật chương V</v>
          </cell>
          <cell r="E145">
            <v>163</v>
          </cell>
          <cell r="F145" t="str">
            <v>bộ</v>
          </cell>
          <cell r="G145">
            <v>35000</v>
          </cell>
          <cell r="H145">
            <v>5705000</v>
          </cell>
          <cell r="I145" t="str">
            <v>Boulon 16x300+ 2 long đền vuông D18-50x50x3/Zn</v>
          </cell>
          <cell r="J145" t="str">
            <v>163</v>
          </cell>
          <cell r="K145" t="str">
            <v>35.000</v>
          </cell>
          <cell r="L145">
            <v>5705</v>
          </cell>
          <cell r="M145">
            <v>5699295</v>
          </cell>
          <cell r="N145" t="b">
            <v>1</v>
          </cell>
          <cell r="O145" t="str">
            <v>B</v>
          </cell>
          <cell r="P145">
            <v>35000</v>
          </cell>
        </row>
        <row r="146">
          <cell r="A146" t="str">
            <v>Nth-T</v>
          </cell>
          <cell r="C146" t="str">
            <v>Bộ khóa néo dây trung hòa vào trụ: Nth-T</v>
          </cell>
          <cell r="E146">
            <v>29</v>
          </cell>
          <cell r="F146" t="str">
            <v>bộ</v>
          </cell>
          <cell r="G146">
            <v>0</v>
          </cell>
          <cell r="H146">
            <v>0</v>
          </cell>
          <cell r="I146" t="str">
            <v>Bộ khóa néo dây trung hòa vào trụ: Nth-T</v>
          </cell>
          <cell r="L146">
            <v>0</v>
          </cell>
          <cell r="M146">
            <v>0</v>
          </cell>
          <cell r="N146" t="b">
            <v>1</v>
          </cell>
          <cell r="O146" t="str">
            <v>A</v>
          </cell>
          <cell r="P146">
            <v>0</v>
          </cell>
        </row>
        <row r="147">
          <cell r="A147" t="str">
            <v>KN120</v>
          </cell>
          <cell r="B147">
            <v>1</v>
          </cell>
          <cell r="C147" t="str">
            <v>Khóa néo dây cỡ dây 120 (5U)</v>
          </cell>
          <cell r="D147" t="str">
            <v>Mô tả kỹ thuật chương V</v>
          </cell>
          <cell r="E147">
            <v>29</v>
          </cell>
          <cell r="F147" t="str">
            <v>cái</v>
          </cell>
          <cell r="G147">
            <v>152700</v>
          </cell>
          <cell r="H147">
            <v>4428300</v>
          </cell>
          <cell r="I147" t="str">
            <v>Khóa néo dây cỡ dây 120 (5U)</v>
          </cell>
          <cell r="J147" t="str">
            <v>29</v>
          </cell>
          <cell r="K147" t="str">
            <v>152.700</v>
          </cell>
          <cell r="L147">
            <v>4428.3</v>
          </cell>
          <cell r="M147">
            <v>4423871.7</v>
          </cell>
          <cell r="N147" t="b">
            <v>1</v>
          </cell>
          <cell r="O147" t="str">
            <v>B</v>
          </cell>
          <cell r="P147">
            <v>152700</v>
          </cell>
        </row>
        <row r="148">
          <cell r="A148" t="str">
            <v>BM16300</v>
          </cell>
          <cell r="B148">
            <v>2</v>
          </cell>
          <cell r="C148" t="str">
            <v>Boulon mắt 16x300+ 1 long đền vuông D18-50x50x3/Zn</v>
          </cell>
          <cell r="D148" t="str">
            <v>Mô tả kỹ thuật chương V</v>
          </cell>
          <cell r="E148">
            <v>29</v>
          </cell>
          <cell r="F148" t="str">
            <v>bộ</v>
          </cell>
          <cell r="G148">
            <v>45500</v>
          </cell>
          <cell r="H148">
            <v>1319500</v>
          </cell>
          <cell r="I148" t="str">
            <v>Boulon mắt 16x300+ 1 long đền vuông D18-50x50x3/Zn</v>
          </cell>
          <cell r="J148" t="str">
            <v>29</v>
          </cell>
          <cell r="K148" t="str">
            <v>45.500</v>
          </cell>
          <cell r="L148">
            <v>1319.5</v>
          </cell>
          <cell r="M148">
            <v>1318180.5</v>
          </cell>
          <cell r="N148" t="b">
            <v>1</v>
          </cell>
          <cell r="O148" t="str">
            <v>B</v>
          </cell>
          <cell r="P148">
            <v>45500</v>
          </cell>
        </row>
        <row r="149">
          <cell r="A149" t="str">
            <v>SĐU</v>
          </cell>
          <cell r="C149" t="str">
            <v>Bộ cách điện đứng+ty sứ : SĐU</v>
          </cell>
          <cell r="E149">
            <v>591</v>
          </cell>
          <cell r="F149" t="str">
            <v>bộ</v>
          </cell>
          <cell r="G149">
            <v>0</v>
          </cell>
          <cell r="H149">
            <v>0</v>
          </cell>
          <cell r="I149" t="str">
            <v>Bộ cách điện đứng+ty sứ : SĐU</v>
          </cell>
          <cell r="L149">
            <v>0</v>
          </cell>
          <cell r="M149">
            <v>0</v>
          </cell>
          <cell r="N149" t="b">
            <v>1</v>
          </cell>
          <cell r="O149" t="str">
            <v>A</v>
          </cell>
          <cell r="P149">
            <v>0</v>
          </cell>
        </row>
        <row r="150">
          <cell r="A150" t="str">
            <v>SD</v>
          </cell>
          <cell r="B150">
            <v>1</v>
          </cell>
          <cell r="C150" t="str">
            <v>Sứ đứng 24KV ĐR 540mm (bọc chì)</v>
          </cell>
          <cell r="D150" t="str">
            <v>ĐL cấp</v>
          </cell>
          <cell r="E150">
            <v>591</v>
          </cell>
          <cell r="F150" t="str">
            <v>cái</v>
          </cell>
          <cell r="G150">
            <v>0</v>
          </cell>
          <cell r="H150">
            <v>0</v>
          </cell>
          <cell r="I150" t="str">
            <v>Sứ đứng 24KV ĐR 540mm (bọc chì)</v>
          </cell>
          <cell r="J150" t="str">
            <v>591</v>
          </cell>
          <cell r="K150" t="str">
            <v>0</v>
          </cell>
          <cell r="L150">
            <v>0</v>
          </cell>
          <cell r="M150">
            <v>0</v>
          </cell>
          <cell r="N150" t="b">
            <v>1</v>
          </cell>
          <cell r="O150" t="str">
            <v>A</v>
          </cell>
          <cell r="P150">
            <v>198000</v>
          </cell>
        </row>
        <row r="151">
          <cell r="A151" t="str">
            <v>CSD</v>
          </cell>
          <cell r="B151">
            <v>2</v>
          </cell>
          <cell r="C151" t="str">
            <v>Chân sứ đứng D20 bọc chì</v>
          </cell>
          <cell r="D151" t="str">
            <v>ĐL cấp</v>
          </cell>
          <cell r="E151">
            <v>591</v>
          </cell>
          <cell r="F151" t="str">
            <v>cái</v>
          </cell>
          <cell r="G151">
            <v>0</v>
          </cell>
          <cell r="H151">
            <v>0</v>
          </cell>
          <cell r="I151" t="str">
            <v>Chân sứ đứng D20 bọc chì</v>
          </cell>
          <cell r="J151" t="str">
            <v>591</v>
          </cell>
          <cell r="K151" t="str">
            <v>0</v>
          </cell>
          <cell r="L151">
            <v>0</v>
          </cell>
          <cell r="M151">
            <v>0</v>
          </cell>
          <cell r="N151" t="b">
            <v>1</v>
          </cell>
          <cell r="O151" t="str">
            <v>A</v>
          </cell>
          <cell r="P151">
            <v>66000</v>
          </cell>
        </row>
        <row r="152">
          <cell r="A152" t="str">
            <v>CĐTply-X</v>
          </cell>
          <cell r="C152" t="str">
            <v>Chuỗi sứ treo Polymer 25kV lắp vào xà : CĐT ply-X</v>
          </cell>
          <cell r="E152">
            <v>93</v>
          </cell>
          <cell r="F152" t="str">
            <v>chuỗi</v>
          </cell>
          <cell r="G152">
            <v>0</v>
          </cell>
          <cell r="H152">
            <v>0</v>
          </cell>
          <cell r="I152" t="str">
            <v>Chuỗi sứ treo Polymer 25kV lắp vào xà : CĐT ply-X</v>
          </cell>
          <cell r="L152">
            <v>0</v>
          </cell>
          <cell r="M152">
            <v>0</v>
          </cell>
          <cell r="N152" t="b">
            <v>1</v>
          </cell>
          <cell r="O152" t="str">
            <v>A</v>
          </cell>
          <cell r="P152">
            <v>0</v>
          </cell>
        </row>
        <row r="153">
          <cell r="A153" t="str">
            <v>Stply</v>
          </cell>
          <cell r="B153">
            <v>1</v>
          </cell>
          <cell r="C153" t="str">
            <v>Sứ treo polymer 24kV - 70N</v>
          </cell>
          <cell r="D153" t="str">
            <v>ĐL cấp</v>
          </cell>
          <cell r="E153">
            <v>93</v>
          </cell>
          <cell r="F153" t="str">
            <v>cái</v>
          </cell>
          <cell r="G153">
            <v>0</v>
          </cell>
          <cell r="H153">
            <v>0</v>
          </cell>
          <cell r="I153" t="str">
            <v>Sứ treo polymer 24kV - 70N</v>
          </cell>
          <cell r="J153" t="str">
            <v>93</v>
          </cell>
          <cell r="K153" t="str">
            <v>0</v>
          </cell>
          <cell r="L153">
            <v>0</v>
          </cell>
          <cell r="M153">
            <v>0</v>
          </cell>
          <cell r="N153" t="b">
            <v>1</v>
          </cell>
          <cell r="O153" t="str">
            <v>A</v>
          </cell>
          <cell r="P153">
            <v>235000</v>
          </cell>
        </row>
        <row r="154">
          <cell r="A154" t="str">
            <v>MT</v>
          </cell>
          <cell r="B154">
            <v>2</v>
          </cell>
          <cell r="C154" t="str">
            <v>Móc treo chữ U</v>
          </cell>
          <cell r="D154" t="str">
            <v>Mô tả kỹ thuật chương V</v>
          </cell>
          <cell r="E154">
            <v>186</v>
          </cell>
          <cell r="F154" t="str">
            <v>cái</v>
          </cell>
          <cell r="G154">
            <v>26800</v>
          </cell>
          <cell r="H154">
            <v>4984800</v>
          </cell>
          <cell r="I154" t="str">
            <v>Móc treo chữ U</v>
          </cell>
          <cell r="J154" t="str">
            <v>186</v>
          </cell>
          <cell r="K154" t="str">
            <v>26.800</v>
          </cell>
          <cell r="L154">
            <v>4984.8</v>
          </cell>
          <cell r="M154">
            <v>4979815.2</v>
          </cell>
          <cell r="N154" t="b">
            <v>1</v>
          </cell>
          <cell r="O154" t="str">
            <v>B</v>
          </cell>
          <cell r="P154">
            <v>26800</v>
          </cell>
        </row>
        <row r="155">
          <cell r="A155" t="str">
            <v>GNIU 185</v>
          </cell>
          <cell r="B155">
            <v>3</v>
          </cell>
          <cell r="C155" t="str">
            <v>Giáp níu dừng dây bọc 185 + yếm móng U + Mắt nối yếm</v>
          </cell>
          <cell r="D155" t="str">
            <v>Mô tả kỹ thuật chương V</v>
          </cell>
          <cell r="E155">
            <v>96</v>
          </cell>
          <cell r="F155" t="str">
            <v>cái</v>
          </cell>
          <cell r="G155">
            <v>448900</v>
          </cell>
          <cell r="H155">
            <v>43094400</v>
          </cell>
          <cell r="I155" t="str">
            <v>Giáp níu dừng dây bọc 185 + yếm móng U + Mắt nối yếm</v>
          </cell>
          <cell r="J155" t="str">
            <v>96</v>
          </cell>
          <cell r="K155" t="str">
            <v>448.900</v>
          </cell>
          <cell r="L155">
            <v>43094.400000000001</v>
          </cell>
          <cell r="M155">
            <v>43051305.600000001</v>
          </cell>
          <cell r="N155" t="b">
            <v>1</v>
          </cell>
          <cell r="O155" t="str">
            <v>B</v>
          </cell>
          <cell r="P155">
            <v>448900</v>
          </cell>
        </row>
        <row r="156">
          <cell r="A156" t="str">
            <v>GNIU50</v>
          </cell>
          <cell r="B156">
            <v>4</v>
          </cell>
          <cell r="C156" t="str">
            <v>Giáp níu dừng dây bọc 50mm2 + yếm móng U + Mắt nối yếm</v>
          </cell>
          <cell r="D156" t="str">
            <v>Mô tả kỹ thuật chương V</v>
          </cell>
          <cell r="E156">
            <v>19</v>
          </cell>
          <cell r="F156" t="str">
            <v>cái</v>
          </cell>
          <cell r="G156">
            <v>361500</v>
          </cell>
          <cell r="H156">
            <v>6868500</v>
          </cell>
          <cell r="I156" t="str">
            <v>Giáp níu dừng dây bọc 50mm2 + yếm móng U + Mắt nối yếm</v>
          </cell>
          <cell r="J156" t="str">
            <v>19</v>
          </cell>
          <cell r="K156" t="str">
            <v>361.500</v>
          </cell>
          <cell r="L156">
            <v>6868.5</v>
          </cell>
          <cell r="M156">
            <v>6861631.5</v>
          </cell>
          <cell r="N156" t="b">
            <v>1</v>
          </cell>
          <cell r="O156" t="str">
            <v>B</v>
          </cell>
          <cell r="P156">
            <v>361500</v>
          </cell>
        </row>
        <row r="157">
          <cell r="C157" t="str">
            <v>Phụ kiện phần đường dây</v>
          </cell>
          <cell r="E157">
            <v>1</v>
          </cell>
          <cell r="F157" t="str">
            <v>T. Bộ</v>
          </cell>
          <cell r="G157">
            <v>0</v>
          </cell>
          <cell r="H157">
            <v>0</v>
          </cell>
          <cell r="I157" t="str">
            <v>Phụ kiện phần đường dây</v>
          </cell>
          <cell r="L157">
            <v>0</v>
          </cell>
          <cell r="M157">
            <v>0</v>
          </cell>
          <cell r="N157" t="b">
            <v>1</v>
          </cell>
          <cell r="O157" t="str">
            <v>A</v>
          </cell>
          <cell r="P157">
            <v>0</v>
          </cell>
        </row>
        <row r="158">
          <cell r="A158" t="str">
            <v>ke279</v>
          </cell>
          <cell r="B158">
            <v>1</v>
          </cell>
          <cell r="C158" t="str">
            <v>Kẹp ép WR 279</v>
          </cell>
          <cell r="D158" t="str">
            <v>Mô tả kỹ thuật chương V</v>
          </cell>
          <cell r="E158">
            <v>10</v>
          </cell>
          <cell r="F158" t="str">
            <v>cái</v>
          </cell>
          <cell r="G158">
            <v>12200</v>
          </cell>
          <cell r="H158">
            <v>122000</v>
          </cell>
          <cell r="I158" t="str">
            <v>Kẹp ép WR 279</v>
          </cell>
          <cell r="J158" t="str">
            <v>10</v>
          </cell>
          <cell r="K158" t="str">
            <v>12.200</v>
          </cell>
          <cell r="L158">
            <v>122</v>
          </cell>
          <cell r="M158">
            <v>121878</v>
          </cell>
          <cell r="N158" t="b">
            <v>1</v>
          </cell>
          <cell r="O158" t="str">
            <v>B</v>
          </cell>
          <cell r="P158">
            <v>12200</v>
          </cell>
        </row>
        <row r="159">
          <cell r="A159" t="str">
            <v>KE399</v>
          </cell>
          <cell r="B159">
            <v>2</v>
          </cell>
          <cell r="C159" t="str">
            <v>Kẹp ép WR 399</v>
          </cell>
          <cell r="D159" t="str">
            <v>Mô tả kỹ thuật chương V</v>
          </cell>
          <cell r="E159">
            <v>4</v>
          </cell>
          <cell r="F159" t="str">
            <v>cái</v>
          </cell>
          <cell r="G159">
            <v>17100</v>
          </cell>
          <cell r="H159">
            <v>68400</v>
          </cell>
          <cell r="I159" t="str">
            <v>Kẹp ép WR 399</v>
          </cell>
          <cell r="J159" t="str">
            <v>4</v>
          </cell>
          <cell r="K159" t="str">
            <v>17.100</v>
          </cell>
          <cell r="L159">
            <v>68.400000000000006</v>
          </cell>
          <cell r="M159">
            <v>68331.600000000006</v>
          </cell>
          <cell r="N159" t="b">
            <v>1</v>
          </cell>
          <cell r="O159" t="str">
            <v>B</v>
          </cell>
          <cell r="P159">
            <v>17100</v>
          </cell>
        </row>
        <row r="160">
          <cell r="A160" t="str">
            <v>ke419</v>
          </cell>
          <cell r="B160">
            <v>3</v>
          </cell>
          <cell r="C160" t="str">
            <v>Kẹp ép WR 419</v>
          </cell>
          <cell r="D160" t="str">
            <v>Mô tả kỹ thuật chương V</v>
          </cell>
          <cell r="E160">
            <v>70</v>
          </cell>
          <cell r="F160" t="str">
            <v>cái</v>
          </cell>
          <cell r="G160">
            <v>22000</v>
          </cell>
          <cell r="H160">
            <v>1540000</v>
          </cell>
          <cell r="I160" t="str">
            <v>Kẹp ép WR 419</v>
          </cell>
          <cell r="J160" t="str">
            <v>70</v>
          </cell>
          <cell r="K160" t="str">
            <v>22.000</v>
          </cell>
          <cell r="L160">
            <v>1540</v>
          </cell>
          <cell r="M160">
            <v>1538460</v>
          </cell>
          <cell r="N160" t="b">
            <v>1</v>
          </cell>
          <cell r="O160" t="str">
            <v>B</v>
          </cell>
          <cell r="P160">
            <v>22000</v>
          </cell>
        </row>
        <row r="161">
          <cell r="A161" t="str">
            <v>ke929</v>
          </cell>
          <cell r="B161">
            <v>4</v>
          </cell>
          <cell r="C161" t="str">
            <v>Kẹp ép WR 929</v>
          </cell>
          <cell r="D161" t="str">
            <v>Mô tả kỹ thuật chương V</v>
          </cell>
          <cell r="E161">
            <v>100</v>
          </cell>
          <cell r="F161" t="str">
            <v>cái</v>
          </cell>
          <cell r="G161">
            <v>51300</v>
          </cell>
          <cell r="H161">
            <v>5130000</v>
          </cell>
          <cell r="I161" t="str">
            <v>Kẹp ép WR 929</v>
          </cell>
          <cell r="J161" t="str">
            <v>100</v>
          </cell>
          <cell r="K161" t="str">
            <v>51.300</v>
          </cell>
          <cell r="L161">
            <v>5130</v>
          </cell>
          <cell r="M161">
            <v>5124870</v>
          </cell>
          <cell r="N161" t="b">
            <v>1</v>
          </cell>
          <cell r="O161" t="str">
            <v>B</v>
          </cell>
          <cell r="P161">
            <v>51300</v>
          </cell>
        </row>
        <row r="162">
          <cell r="A162" t="str">
            <v>B16300</v>
          </cell>
          <cell r="B162">
            <v>5</v>
          </cell>
          <cell r="C162" t="str">
            <v>Boulon 16x300+ 2 long đền vuông D18-50x50x3/Zn</v>
          </cell>
          <cell r="D162" t="str">
            <v>Mô tả kỹ thuật chương V</v>
          </cell>
          <cell r="E162">
            <v>42</v>
          </cell>
          <cell r="F162" t="str">
            <v>bộ</v>
          </cell>
          <cell r="G162">
            <v>35000</v>
          </cell>
          <cell r="H162">
            <v>1470000</v>
          </cell>
          <cell r="I162" t="str">
            <v>Boulon 16x300+ 2 long đền vuông D18-50x50x3/Zn</v>
          </cell>
          <cell r="J162" t="str">
            <v>42</v>
          </cell>
          <cell r="K162" t="str">
            <v>35.000</v>
          </cell>
          <cell r="L162">
            <v>1470</v>
          </cell>
          <cell r="M162">
            <v>1468530</v>
          </cell>
          <cell r="N162" t="b">
            <v>1</v>
          </cell>
          <cell r="O162" t="str">
            <v>B</v>
          </cell>
          <cell r="P162">
            <v>35000</v>
          </cell>
        </row>
        <row r="163">
          <cell r="A163" t="str">
            <v>GIP95-35</v>
          </cell>
          <cell r="B163">
            <v>6</v>
          </cell>
          <cell r="C163" t="str">
            <v>Ghíp nối 2 boulon IPC 95-35</v>
          </cell>
          <cell r="D163" t="str">
            <v>Mô tả kỹ thuật chương V</v>
          </cell>
          <cell r="E163">
            <v>353</v>
          </cell>
          <cell r="F163" t="str">
            <v>cái</v>
          </cell>
          <cell r="G163">
            <v>49000</v>
          </cell>
          <cell r="H163">
            <v>17297000</v>
          </cell>
          <cell r="I163" t="str">
            <v>Ghíp nối 2 boulon IPC 95-35</v>
          </cell>
          <cell r="J163" t="str">
            <v>353</v>
          </cell>
          <cell r="K163" t="str">
            <v>49.000</v>
          </cell>
          <cell r="L163">
            <v>17297</v>
          </cell>
          <cell r="M163">
            <v>17279703</v>
          </cell>
          <cell r="N163" t="b">
            <v>1</v>
          </cell>
          <cell r="O163" t="str">
            <v>B</v>
          </cell>
          <cell r="P163">
            <v>49000</v>
          </cell>
        </row>
        <row r="164">
          <cell r="A164" t="str">
            <v>Duplex 216</v>
          </cell>
          <cell r="B164">
            <v>7</v>
          </cell>
          <cell r="C164" t="str">
            <v>Cáp Duplex Al 2x16</v>
          </cell>
          <cell r="D164" t="str">
            <v>ĐL cấp</v>
          </cell>
          <cell r="E164">
            <v>174</v>
          </cell>
          <cell r="F164" t="str">
            <v>m</v>
          </cell>
          <cell r="G164">
            <v>0</v>
          </cell>
          <cell r="H164">
            <v>0</v>
          </cell>
          <cell r="I164" t="str">
            <v>Cáp Duplex Al 2x16</v>
          </cell>
          <cell r="J164" t="str">
            <v>174</v>
          </cell>
          <cell r="K164" t="str">
            <v>0</v>
          </cell>
          <cell r="L164">
            <v>0</v>
          </cell>
          <cell r="M164">
            <v>0</v>
          </cell>
          <cell r="N164" t="b">
            <v>1</v>
          </cell>
          <cell r="O164" t="str">
            <v>A</v>
          </cell>
          <cell r="P164">
            <v>13386.54</v>
          </cell>
        </row>
        <row r="165">
          <cell r="A165" t="str">
            <v>BMoc16300</v>
          </cell>
          <cell r="B165">
            <v>8</v>
          </cell>
          <cell r="C165" t="str">
            <v>Boulon móc 16x300+ 1 long đền tròn D18-50x50x3/Zn</v>
          </cell>
          <cell r="D165" t="str">
            <v>Mô tả kỹ thuật chương V</v>
          </cell>
          <cell r="E165">
            <v>42</v>
          </cell>
          <cell r="F165" t="str">
            <v>bộ</v>
          </cell>
          <cell r="G165">
            <v>48400</v>
          </cell>
          <cell r="H165">
            <v>2032800</v>
          </cell>
          <cell r="I165" t="str">
            <v>Boulon móc 16x300+ 1 long đền tròn D18-50x50x3/Zn</v>
          </cell>
          <cell r="J165" t="str">
            <v>42</v>
          </cell>
          <cell r="K165" t="str">
            <v>48.400</v>
          </cell>
          <cell r="L165">
            <v>2032.8</v>
          </cell>
          <cell r="M165">
            <v>2030767.2</v>
          </cell>
          <cell r="N165" t="b">
            <v>1</v>
          </cell>
          <cell r="O165" t="str">
            <v>B</v>
          </cell>
          <cell r="P165">
            <v>48400</v>
          </cell>
        </row>
        <row r="166">
          <cell r="A166" t="str">
            <v>OCN</v>
          </cell>
          <cell r="B166">
            <v>9</v>
          </cell>
          <cell r="C166" t="str">
            <v>Ống co nhiệt cách điện 24kV D60</v>
          </cell>
          <cell r="D166" t="str">
            <v>Mô tả kỹ thuật chương V</v>
          </cell>
          <cell r="E166">
            <v>15</v>
          </cell>
          <cell r="F166" t="str">
            <v>m</v>
          </cell>
          <cell r="G166">
            <v>169100</v>
          </cell>
          <cell r="H166">
            <v>2536500</v>
          </cell>
          <cell r="I166" t="str">
            <v>Ống co nhiệt cách điện 24kV D60</v>
          </cell>
          <cell r="J166" t="str">
            <v>15</v>
          </cell>
          <cell r="K166" t="str">
            <v>169.100</v>
          </cell>
          <cell r="L166">
            <v>2536.5</v>
          </cell>
          <cell r="M166">
            <v>2533963.5</v>
          </cell>
          <cell r="N166" t="b">
            <v>1</v>
          </cell>
          <cell r="O166" t="str">
            <v>B</v>
          </cell>
          <cell r="P166">
            <v>169100</v>
          </cell>
        </row>
        <row r="167">
          <cell r="A167" t="str">
            <v>COS150</v>
          </cell>
          <cell r="B167">
            <v>10</v>
          </cell>
          <cell r="C167" t="str">
            <v>Đầu cosse ép Cu 150mm2 2 bulon+ chụp đầu coss</v>
          </cell>
          <cell r="D167" t="str">
            <v>Mô tả kỹ thuật chương V</v>
          </cell>
          <cell r="E167">
            <v>15</v>
          </cell>
          <cell r="F167" t="str">
            <v>cái</v>
          </cell>
          <cell r="G167">
            <v>115600</v>
          </cell>
          <cell r="H167">
            <v>1734000</v>
          </cell>
          <cell r="I167" t="str">
            <v>Đầu cosse ép Cu 150mm2 2 bulon+ chụp đầu coss</v>
          </cell>
          <cell r="J167" t="str">
            <v>15</v>
          </cell>
          <cell r="K167" t="str">
            <v>115.600</v>
          </cell>
          <cell r="L167">
            <v>1734</v>
          </cell>
          <cell r="M167">
            <v>1732266</v>
          </cell>
          <cell r="N167" t="b">
            <v>1</v>
          </cell>
          <cell r="O167" t="str">
            <v>B</v>
          </cell>
          <cell r="P167">
            <v>115600</v>
          </cell>
        </row>
        <row r="168">
          <cell r="A168" t="str">
            <v>KQ4/0</v>
          </cell>
          <cell r="B168">
            <v>11</v>
          </cell>
          <cell r="C168" t="str">
            <v>Kẹp quai 4/0 đấu nóng</v>
          </cell>
          <cell r="D168" t="str">
            <v>Mô tả kỹ thuật chương V</v>
          </cell>
          <cell r="E168">
            <v>56</v>
          </cell>
          <cell r="F168" t="str">
            <v>cái</v>
          </cell>
          <cell r="G168">
            <v>73500</v>
          </cell>
          <cell r="H168">
            <v>4116000</v>
          </cell>
          <cell r="I168" t="str">
            <v>Kẹp quai 4/0 đấu nóng</v>
          </cell>
          <cell r="J168" t="str">
            <v>56</v>
          </cell>
          <cell r="K168" t="str">
            <v>73.500</v>
          </cell>
          <cell r="L168">
            <v>4116</v>
          </cell>
          <cell r="M168">
            <v>4111884</v>
          </cell>
          <cell r="N168" t="b">
            <v>1</v>
          </cell>
          <cell r="O168" t="str">
            <v>B</v>
          </cell>
          <cell r="P168">
            <v>73500</v>
          </cell>
        </row>
        <row r="169">
          <cell r="A169" t="str">
            <v>KH4/0</v>
          </cell>
          <cell r="B169">
            <v>12</v>
          </cell>
          <cell r="C169" t="str">
            <v>Kẹp hotline 4/0</v>
          </cell>
          <cell r="D169" t="str">
            <v>Mô tả kỹ thuật chương V</v>
          </cell>
          <cell r="E169">
            <v>47</v>
          </cell>
          <cell r="F169" t="str">
            <v>cái</v>
          </cell>
          <cell r="G169">
            <v>109600</v>
          </cell>
          <cell r="H169">
            <v>5151200</v>
          </cell>
          <cell r="I169" t="str">
            <v>Kẹp hotline 4/0</v>
          </cell>
          <cell r="J169" t="str">
            <v>47</v>
          </cell>
          <cell r="K169" t="str">
            <v>109.600</v>
          </cell>
          <cell r="L169">
            <v>5151.2</v>
          </cell>
          <cell r="M169">
            <v>5146048.8</v>
          </cell>
          <cell r="N169" t="b">
            <v>1</v>
          </cell>
          <cell r="O169" t="str">
            <v>B</v>
          </cell>
          <cell r="P169">
            <v>109600</v>
          </cell>
        </row>
        <row r="170">
          <cell r="A170" t="str">
            <v>ON50</v>
          </cell>
          <cell r="B170">
            <v>13</v>
          </cell>
          <cell r="C170" t="str">
            <v>Ống nối dây cỡ 50mm2</v>
          </cell>
          <cell r="D170" t="str">
            <v>Mô tả kỹ thuật chương V</v>
          </cell>
          <cell r="E170">
            <v>12</v>
          </cell>
          <cell r="F170" t="str">
            <v>cái</v>
          </cell>
          <cell r="G170">
            <v>28000</v>
          </cell>
          <cell r="H170">
            <v>336000</v>
          </cell>
          <cell r="I170" t="str">
            <v>Ống nối dây cỡ 50mm2</v>
          </cell>
          <cell r="J170" t="str">
            <v>12</v>
          </cell>
          <cell r="K170" t="str">
            <v>28.000</v>
          </cell>
          <cell r="L170">
            <v>336</v>
          </cell>
          <cell r="M170">
            <v>335664</v>
          </cell>
          <cell r="N170" t="b">
            <v>1</v>
          </cell>
          <cell r="O170" t="str">
            <v>B</v>
          </cell>
          <cell r="P170">
            <v>28000</v>
          </cell>
        </row>
        <row r="171">
          <cell r="A171" t="str">
            <v>ON120</v>
          </cell>
          <cell r="B171">
            <v>14</v>
          </cell>
          <cell r="C171" t="str">
            <v>Ống nối dây cỡ 120mm2</v>
          </cell>
          <cell r="D171" t="str">
            <v>Mô tả kỹ thuật chương V</v>
          </cell>
          <cell r="E171">
            <v>5</v>
          </cell>
          <cell r="F171" t="str">
            <v>cái</v>
          </cell>
          <cell r="G171">
            <v>65300</v>
          </cell>
          <cell r="H171">
            <v>326500</v>
          </cell>
          <cell r="I171" t="str">
            <v>Ống nối dây cỡ 120mm2</v>
          </cell>
          <cell r="J171" t="str">
            <v>5</v>
          </cell>
          <cell r="K171" t="str">
            <v>65.300</v>
          </cell>
          <cell r="L171">
            <v>326.5</v>
          </cell>
          <cell r="M171">
            <v>326173.5</v>
          </cell>
          <cell r="N171" t="b">
            <v>1</v>
          </cell>
          <cell r="O171" t="str">
            <v>B</v>
          </cell>
          <cell r="P171">
            <v>65300</v>
          </cell>
        </row>
        <row r="172">
          <cell r="A172" t="str">
            <v>ON185</v>
          </cell>
          <cell r="B172">
            <v>15</v>
          </cell>
          <cell r="C172" t="str">
            <v>Ống nối dây cỡ 185mm2</v>
          </cell>
          <cell r="D172" t="str">
            <v>Mô tả kỹ thuật chương V</v>
          </cell>
          <cell r="E172">
            <v>16</v>
          </cell>
          <cell r="F172" t="str">
            <v>cái</v>
          </cell>
          <cell r="G172">
            <v>113100</v>
          </cell>
          <cell r="H172">
            <v>1809600</v>
          </cell>
          <cell r="I172" t="str">
            <v>Ống nối dây cỡ 185mm2</v>
          </cell>
          <cell r="J172" t="str">
            <v>16</v>
          </cell>
          <cell r="K172" t="str">
            <v>113.100</v>
          </cell>
          <cell r="L172">
            <v>1809.6</v>
          </cell>
          <cell r="M172">
            <v>1807790.4</v>
          </cell>
          <cell r="N172" t="b">
            <v>1</v>
          </cell>
          <cell r="O172" t="str">
            <v>B</v>
          </cell>
          <cell r="P172">
            <v>113100</v>
          </cell>
        </row>
        <row r="173">
          <cell r="A173" t="str">
            <v>CCDQU</v>
          </cell>
          <cell r="B173">
            <v>16</v>
          </cell>
          <cell r="C173" t="str">
            <v>Chụp kẹp Uquai</v>
          </cell>
          <cell r="D173" t="str">
            <v>Mô tả kỹ thuật chương V</v>
          </cell>
          <cell r="E173">
            <v>56</v>
          </cell>
          <cell r="F173" t="str">
            <v>bộ</v>
          </cell>
          <cell r="G173">
            <v>142300</v>
          </cell>
          <cell r="H173">
            <v>7968800</v>
          </cell>
          <cell r="I173" t="str">
            <v>Chụp kẹp Uquai</v>
          </cell>
          <cell r="J173" t="str">
            <v>56</v>
          </cell>
          <cell r="K173" t="str">
            <v>142.300</v>
          </cell>
          <cell r="L173">
            <v>7968.8</v>
          </cell>
          <cell r="M173">
            <v>7960831.2000000002</v>
          </cell>
          <cell r="N173" t="b">
            <v>1</v>
          </cell>
          <cell r="O173" t="str">
            <v>B</v>
          </cell>
          <cell r="P173">
            <v>142300</v>
          </cell>
        </row>
        <row r="174">
          <cell r="A174" t="str">
            <v>KDIN</v>
          </cell>
          <cell r="B174">
            <v>17</v>
          </cell>
          <cell r="C174" t="str">
            <v>Dây đai + khóa đai Inoc</v>
          </cell>
          <cell r="D174" t="str">
            <v>Mô tả kỹ thuật chương V</v>
          </cell>
          <cell r="E174">
            <v>74</v>
          </cell>
          <cell r="F174" t="str">
            <v>Bộ</v>
          </cell>
          <cell r="G174">
            <v>15700</v>
          </cell>
          <cell r="H174">
            <v>1161800</v>
          </cell>
          <cell r="I174" t="str">
            <v>Dây đai + khóa đai Inoc</v>
          </cell>
          <cell r="J174" t="str">
            <v>74</v>
          </cell>
          <cell r="K174" t="str">
            <v>15.700</v>
          </cell>
          <cell r="L174">
            <v>1161.8</v>
          </cell>
          <cell r="M174">
            <v>1160638.2</v>
          </cell>
          <cell r="N174" t="b">
            <v>1</v>
          </cell>
          <cell r="O174" t="str">
            <v>B</v>
          </cell>
          <cell r="P174">
            <v>15700</v>
          </cell>
        </row>
        <row r="175">
          <cell r="A175" t="str">
            <v>Dbsttf</v>
          </cell>
          <cell r="B175">
            <v>18</v>
          </cell>
          <cell r="C175" t="str">
            <v>Dây buộc đầu sứ TTF (185-240mm2)</v>
          </cell>
          <cell r="D175" t="str">
            <v>Mô tả kỹ thuật chương V</v>
          </cell>
          <cell r="E175">
            <v>543</v>
          </cell>
          <cell r="F175" t="str">
            <v>cái</v>
          </cell>
          <cell r="G175">
            <v>157400</v>
          </cell>
          <cell r="H175">
            <v>85468200</v>
          </cell>
          <cell r="I175" t="str">
            <v>Dây buộc đầu sứ TTF (185-240mm2)</v>
          </cell>
          <cell r="J175" t="str">
            <v>543</v>
          </cell>
          <cell r="K175" t="str">
            <v>157.400</v>
          </cell>
          <cell r="L175">
            <v>85468.2</v>
          </cell>
          <cell r="M175">
            <v>85382731.799999997</v>
          </cell>
          <cell r="N175" t="b">
            <v>1</v>
          </cell>
          <cell r="O175" t="str">
            <v>B</v>
          </cell>
          <cell r="P175">
            <v>157400</v>
          </cell>
        </row>
        <row r="176">
          <cell r="A176" t="str">
            <v>Dbsssf</v>
          </cell>
          <cell r="B176">
            <v>19</v>
          </cell>
          <cell r="C176" t="str">
            <v>Dây buộc cổ sứ SSF (185-240mm2)</v>
          </cell>
          <cell r="D176" t="str">
            <v>Mô tả kỹ thuật chương V</v>
          </cell>
          <cell r="E176">
            <v>48</v>
          </cell>
          <cell r="F176" t="str">
            <v>cái</v>
          </cell>
          <cell r="G176">
            <v>160300</v>
          </cell>
          <cell r="H176">
            <v>7694400</v>
          </cell>
          <cell r="I176" t="str">
            <v>Dây buộc cổ sứ SSF (185-240mm2)</v>
          </cell>
          <cell r="J176" t="str">
            <v>48</v>
          </cell>
          <cell r="K176" t="str">
            <v>160.300</v>
          </cell>
          <cell r="L176">
            <v>7694.4</v>
          </cell>
          <cell r="M176">
            <v>7686705.5999999996</v>
          </cell>
          <cell r="N176" t="b">
            <v>1</v>
          </cell>
          <cell r="O176" t="str">
            <v>B</v>
          </cell>
          <cell r="P176">
            <v>160300</v>
          </cell>
        </row>
        <row r="177">
          <cell r="A177" t="str">
            <v>DAYA</v>
          </cell>
          <cell r="B177">
            <v>20</v>
          </cell>
          <cell r="C177" t="str">
            <v>Dây nhôm A70 buột sứ</v>
          </cell>
          <cell r="D177" t="str">
            <v>Mô tả kỹ thuật chương V</v>
          </cell>
          <cell r="E177">
            <v>4.5999999999999996</v>
          </cell>
          <cell r="F177" t="str">
            <v>kg</v>
          </cell>
          <cell r="G177">
            <v>69400</v>
          </cell>
          <cell r="H177">
            <v>319240</v>
          </cell>
          <cell r="I177" t="str">
            <v>Dây nhôm A70 buột sứ</v>
          </cell>
          <cell r="J177" t="str">
            <v>4,6</v>
          </cell>
          <cell r="K177" t="str">
            <v>69.400</v>
          </cell>
          <cell r="L177" t="e">
            <v>#VALUE!</v>
          </cell>
          <cell r="M177" t="e">
            <v>#VALUE!</v>
          </cell>
          <cell r="N177" t="b">
            <v>1</v>
          </cell>
          <cell r="O177" t="str">
            <v>B</v>
          </cell>
          <cell r="P177">
            <v>69400</v>
          </cell>
        </row>
        <row r="178">
          <cell r="A178" t="str">
            <v>bnh</v>
          </cell>
          <cell r="B178">
            <v>21</v>
          </cell>
          <cell r="C178" t="str">
            <v>Sơn số trụ - Bảng nguy hiểm (sơn + chổi) (sơn lại trụ hiện hữu toàn tuyến)</v>
          </cell>
          <cell r="D178" t="str">
            <v>Mô tả kỹ thuật chương V</v>
          </cell>
          <cell r="E178">
            <v>24</v>
          </cell>
          <cell r="F178" t="str">
            <v>kg</v>
          </cell>
          <cell r="G178">
            <v>63900</v>
          </cell>
          <cell r="H178">
            <v>1533600</v>
          </cell>
          <cell r="I178" t="str">
            <v>Sơn số trụ - Bảng nguy hiểm (sơn + chổi) (sơn lại trụ hiện hữu toàn tuyến)</v>
          </cell>
          <cell r="J178" t="str">
            <v>24</v>
          </cell>
          <cell r="K178" t="str">
            <v>63.900</v>
          </cell>
          <cell r="L178">
            <v>1533.6</v>
          </cell>
          <cell r="M178">
            <v>1532066.4</v>
          </cell>
          <cell r="N178" t="b">
            <v>1</v>
          </cell>
          <cell r="O178" t="str">
            <v>B</v>
          </cell>
          <cell r="P178">
            <v>63900</v>
          </cell>
        </row>
        <row r="179">
          <cell r="A179" t="str">
            <v>KDAC120</v>
          </cell>
          <cell r="B179">
            <v>22</v>
          </cell>
          <cell r="C179" t="str">
            <v>Kéo dây nhôm lõi thép cỡ dây 120mm2</v>
          </cell>
          <cell r="E179">
            <v>6.3380000000000001</v>
          </cell>
          <cell r="F179" t="str">
            <v>km</v>
          </cell>
          <cell r="G179">
            <v>8174000</v>
          </cell>
          <cell r="H179">
            <v>51806812</v>
          </cell>
          <cell r="I179" t="str">
            <v>Kéo dây nhôm lõi thép cỡ dây 120mm2</v>
          </cell>
          <cell r="J179" t="str">
            <v>6,338</v>
          </cell>
          <cell r="K179" t="str">
            <v>8.174.000</v>
          </cell>
          <cell r="L179" t="e">
            <v>#VALUE!</v>
          </cell>
          <cell r="M179" t="e">
            <v>#VALUE!</v>
          </cell>
          <cell r="N179" t="b">
            <v>1</v>
          </cell>
          <cell r="O179" t="str">
            <v>B</v>
          </cell>
          <cell r="P179">
            <v>8174000</v>
          </cell>
        </row>
        <row r="180">
          <cell r="A180" t="str">
            <v>KDA50B</v>
          </cell>
          <cell r="B180">
            <v>23</v>
          </cell>
          <cell r="C180" t="str">
            <v>Kéo dây nhôm bọc 50mm2</v>
          </cell>
          <cell r="E180">
            <v>0.159</v>
          </cell>
          <cell r="F180" t="str">
            <v>km</v>
          </cell>
          <cell r="G180">
            <v>4802000</v>
          </cell>
          <cell r="H180">
            <v>763518</v>
          </cell>
          <cell r="I180" t="str">
            <v>Kéo dây nhôm bọc 50mm2</v>
          </cell>
          <cell r="J180" t="str">
            <v>0,159</v>
          </cell>
          <cell r="K180" t="str">
            <v>4.802.000</v>
          </cell>
          <cell r="L180" t="e">
            <v>#VALUE!</v>
          </cell>
          <cell r="M180" t="e">
            <v>#VALUE!</v>
          </cell>
          <cell r="N180" t="b">
            <v>1</v>
          </cell>
          <cell r="O180" t="str">
            <v>B</v>
          </cell>
          <cell r="P180">
            <v>4802000</v>
          </cell>
        </row>
        <row r="181">
          <cell r="A181" t="str">
            <v>KDA185B</v>
          </cell>
          <cell r="B181">
            <v>24</v>
          </cell>
          <cell r="C181" t="str">
            <v>Kéo dây nhôm bọc 185mm2</v>
          </cell>
          <cell r="E181">
            <v>19.013999999999999</v>
          </cell>
          <cell r="F181" t="str">
            <v>km</v>
          </cell>
          <cell r="G181">
            <v>10780000</v>
          </cell>
          <cell r="H181">
            <v>204970920</v>
          </cell>
          <cell r="I181" t="str">
            <v>Kéo dây nhôm bọc 185mm2</v>
          </cell>
          <cell r="J181" t="str">
            <v>19,014</v>
          </cell>
          <cell r="K181" t="str">
            <v>10.780.000</v>
          </cell>
          <cell r="L181" t="e">
            <v>#VALUE!</v>
          </cell>
          <cell r="M181" t="e">
            <v>#VALUE!</v>
          </cell>
          <cell r="N181" t="b">
            <v>1</v>
          </cell>
          <cell r="O181" t="str">
            <v>B</v>
          </cell>
          <cell r="P181">
            <v>10780000</v>
          </cell>
        </row>
        <row r="182">
          <cell r="A182" t="str">
            <v>LSDD</v>
          </cell>
          <cell r="B182">
            <v>25</v>
          </cell>
          <cell r="C182" t="str">
            <v>Lắp sứ đứng 24KV + ty</v>
          </cell>
          <cell r="E182">
            <v>591</v>
          </cell>
          <cell r="F182" t="str">
            <v>bộ</v>
          </cell>
          <cell r="G182">
            <v>96800</v>
          </cell>
          <cell r="H182">
            <v>57208800</v>
          </cell>
          <cell r="I182" t="str">
            <v>Lắp sứ đứng 24KV + ty</v>
          </cell>
          <cell r="J182" t="str">
            <v>591</v>
          </cell>
          <cell r="K182" t="str">
            <v>96.800</v>
          </cell>
          <cell r="L182">
            <v>57208.800000000003</v>
          </cell>
          <cell r="M182">
            <v>57151591.200000003</v>
          </cell>
          <cell r="N182" t="b">
            <v>1</v>
          </cell>
          <cell r="O182" t="str">
            <v>B</v>
          </cell>
          <cell r="P182">
            <v>96800</v>
          </cell>
        </row>
        <row r="183">
          <cell r="A183" t="str">
            <v>LCHSNply</v>
          </cell>
          <cell r="B183">
            <v>26</v>
          </cell>
          <cell r="C183" t="str">
            <v>Lắp chuỗi sứ néo Polymer</v>
          </cell>
          <cell r="E183">
            <v>93</v>
          </cell>
          <cell r="F183" t="str">
            <v>chuỗi</v>
          </cell>
          <cell r="G183">
            <v>116500</v>
          </cell>
          <cell r="H183">
            <v>10834500</v>
          </cell>
          <cell r="I183" t="str">
            <v>Lắp chuỗi sứ néo Polymer</v>
          </cell>
          <cell r="J183" t="str">
            <v>93</v>
          </cell>
          <cell r="K183" t="str">
            <v>116.500</v>
          </cell>
          <cell r="L183">
            <v>10834.5</v>
          </cell>
          <cell r="M183">
            <v>10823665.5</v>
          </cell>
          <cell r="N183" t="b">
            <v>1</v>
          </cell>
          <cell r="O183" t="str">
            <v>B</v>
          </cell>
          <cell r="P183">
            <v>116500</v>
          </cell>
        </row>
        <row r="184">
          <cell r="A184" t="str">
            <v>LSOC</v>
          </cell>
          <cell r="B184">
            <v>27</v>
          </cell>
          <cell r="C184" t="str">
            <v>Lắp đặt sứ hạ thế, loại 1 sứ</v>
          </cell>
          <cell r="E184">
            <v>163</v>
          </cell>
          <cell r="F184" t="str">
            <v>bộ</v>
          </cell>
          <cell r="G184">
            <v>25700</v>
          </cell>
          <cell r="H184">
            <v>4189100</v>
          </cell>
          <cell r="I184" t="str">
            <v>Lắp đặt sứ hạ thế, loại 1 sứ</v>
          </cell>
          <cell r="J184" t="str">
            <v>163</v>
          </cell>
          <cell r="K184" t="str">
            <v>25.700</v>
          </cell>
          <cell r="L184">
            <v>4189.1000000000004</v>
          </cell>
          <cell r="M184">
            <v>4184910.9</v>
          </cell>
          <cell r="N184" t="b">
            <v>1</v>
          </cell>
          <cell r="O184" t="str">
            <v>B</v>
          </cell>
          <cell r="P184">
            <v>25700</v>
          </cell>
        </row>
        <row r="185">
          <cell r="A185" t="str">
            <v>TBDD3p1m</v>
          </cell>
          <cell r="C185" t="str">
            <v>Phần thiết bị đường dây 3 pha XDM 1 mạch</v>
          </cell>
          <cell r="E185">
            <v>1</v>
          </cell>
          <cell r="F185" t="str">
            <v>T. Bộ</v>
          </cell>
          <cell r="G185">
            <v>0</v>
          </cell>
          <cell r="H185">
            <v>0</v>
          </cell>
          <cell r="I185" t="str">
            <v>Phần thiết bị đường dây 3 pha XDM 1 mạch</v>
          </cell>
          <cell r="L185">
            <v>0</v>
          </cell>
          <cell r="M185">
            <v>0</v>
          </cell>
          <cell r="N185" t="b">
            <v>1</v>
          </cell>
          <cell r="O185" t="str">
            <v>A</v>
          </cell>
          <cell r="P185">
            <v>0</v>
          </cell>
        </row>
        <row r="186">
          <cell r="A186" t="str">
            <v>LTD6</v>
          </cell>
          <cell r="B186">
            <v>1</v>
          </cell>
          <cell r="C186" t="str">
            <v>LTD 1P 24KV - 600A</v>
          </cell>
          <cell r="D186" t="str">
            <v>ĐL cấp</v>
          </cell>
          <cell r="E186">
            <v>3</v>
          </cell>
          <cell r="F186" t="str">
            <v>cái</v>
          </cell>
          <cell r="G186">
            <v>1148300</v>
          </cell>
          <cell r="H186">
            <v>3444900</v>
          </cell>
          <cell r="I186" t="str">
            <v>LTD 1P 24KV - 600A</v>
          </cell>
          <cell r="J186" t="str">
            <v>3</v>
          </cell>
          <cell r="K186" t="str">
            <v>1.148.300</v>
          </cell>
          <cell r="L186" t="e">
            <v>#VALUE!</v>
          </cell>
          <cell r="M186" t="e">
            <v>#VALUE!</v>
          </cell>
          <cell r="N186" t="b">
            <v>1</v>
          </cell>
          <cell r="O186" t="str">
            <v>B</v>
          </cell>
          <cell r="P186">
            <v>1148300</v>
          </cell>
        </row>
        <row r="187">
          <cell r="C187" t="str">
            <v>Phần tháo thu hồi và sử dụng lại</v>
          </cell>
          <cell r="E187">
            <v>1</v>
          </cell>
          <cell r="F187" t="str">
            <v>T. Bộ</v>
          </cell>
          <cell r="G187">
            <v>0</v>
          </cell>
          <cell r="H187">
            <v>0</v>
          </cell>
          <cell r="I187" t="str">
            <v>Phần tháo thu hồi và sử dụng lại</v>
          </cell>
          <cell r="L187">
            <v>0</v>
          </cell>
          <cell r="M187">
            <v>0</v>
          </cell>
          <cell r="N187" t="b">
            <v>1</v>
          </cell>
          <cell r="O187" t="str">
            <v>A</v>
          </cell>
        </row>
        <row r="188">
          <cell r="A188" t="str">
            <v>Tháo sứ đứng</v>
          </cell>
          <cell r="B188">
            <v>1</v>
          </cell>
          <cell r="C188" t="str">
            <v>Tháo sứ đứng + ty</v>
          </cell>
          <cell r="E188">
            <v>190</v>
          </cell>
          <cell r="F188" t="str">
            <v>sứ</v>
          </cell>
          <cell r="G188">
            <v>78400</v>
          </cell>
          <cell r="H188">
            <v>14896000</v>
          </cell>
          <cell r="I188" t="str">
            <v>Tháo sứ đứng + ty</v>
          </cell>
          <cell r="J188" t="str">
            <v>190</v>
          </cell>
          <cell r="K188" t="str">
            <v>78.400</v>
          </cell>
          <cell r="L188">
            <v>14896</v>
          </cell>
          <cell r="M188">
            <v>14881104</v>
          </cell>
          <cell r="N188" t="b">
            <v>1</v>
          </cell>
          <cell r="O188" t="str">
            <v>B</v>
          </cell>
          <cell r="P188">
            <v>78400</v>
          </cell>
        </row>
        <row r="189">
          <cell r="A189" t="str">
            <v>Tháo sứ đỉnh</v>
          </cell>
          <cell r="B189">
            <v>2</v>
          </cell>
          <cell r="C189" t="str">
            <v>Tháo sứ đứng + chân sứ đỉnh</v>
          </cell>
          <cell r="E189">
            <v>93</v>
          </cell>
          <cell r="F189" t="str">
            <v>sứ</v>
          </cell>
          <cell r="G189">
            <v>78400</v>
          </cell>
          <cell r="H189">
            <v>7291200</v>
          </cell>
          <cell r="I189" t="str">
            <v>Tháo sứ đứng + chân sứ đỉnh</v>
          </cell>
          <cell r="J189" t="str">
            <v>93</v>
          </cell>
          <cell r="K189" t="str">
            <v>78.400</v>
          </cell>
          <cell r="L189">
            <v>7291.2</v>
          </cell>
          <cell r="M189">
            <v>7283908.7999999998</v>
          </cell>
          <cell r="N189" t="b">
            <v>1</v>
          </cell>
          <cell r="O189" t="str">
            <v>B</v>
          </cell>
          <cell r="P189">
            <v>78400</v>
          </cell>
        </row>
        <row r="190">
          <cell r="A190" t="str">
            <v>Tháo bộ đỡ trung hòa</v>
          </cell>
          <cell r="B190">
            <v>3</v>
          </cell>
          <cell r="C190" t="str">
            <v>Tháo Rack 1 + sứ ống chỉ</v>
          </cell>
          <cell r="E190">
            <v>87</v>
          </cell>
          <cell r="F190" t="str">
            <v>bộ</v>
          </cell>
          <cell r="G190">
            <v>20800</v>
          </cell>
          <cell r="H190">
            <v>1809600</v>
          </cell>
          <cell r="I190" t="str">
            <v>Tháo Rack 1 + sứ ống chỉ</v>
          </cell>
          <cell r="J190" t="str">
            <v>87</v>
          </cell>
          <cell r="K190" t="str">
            <v>20.800</v>
          </cell>
          <cell r="L190">
            <v>1809.6</v>
          </cell>
          <cell r="M190">
            <v>1807790.4</v>
          </cell>
          <cell r="N190" t="b">
            <v>1</v>
          </cell>
          <cell r="O190" t="str">
            <v>B</v>
          </cell>
          <cell r="P190">
            <v>20800</v>
          </cell>
        </row>
        <row r="191">
          <cell r="A191" t="str">
            <v>Tháo sứ treo thủy tinh</v>
          </cell>
          <cell r="B191">
            <v>4</v>
          </cell>
          <cell r="C191" t="str">
            <v>Tháo sứ treo thủy tinh (2 bát)</v>
          </cell>
          <cell r="E191">
            <v>30</v>
          </cell>
          <cell r="F191" t="str">
            <v>bộ</v>
          </cell>
          <cell r="G191">
            <v>71200</v>
          </cell>
          <cell r="H191">
            <v>2136000</v>
          </cell>
          <cell r="I191" t="str">
            <v>Tháo sứ treo thủy tinh (2 bát)</v>
          </cell>
          <cell r="J191" t="str">
            <v>30</v>
          </cell>
          <cell r="K191" t="str">
            <v>71.200</v>
          </cell>
          <cell r="L191">
            <v>2136</v>
          </cell>
          <cell r="M191">
            <v>2133864</v>
          </cell>
          <cell r="N191" t="b">
            <v>1</v>
          </cell>
          <cell r="O191" t="str">
            <v>B</v>
          </cell>
          <cell r="P191">
            <v>71200</v>
          </cell>
        </row>
        <row r="192">
          <cell r="A192" t="str">
            <v>Tháo sứ treo Polymer</v>
          </cell>
          <cell r="B192">
            <v>5</v>
          </cell>
          <cell r="C192" t="str">
            <v>Tháo chuỗi sứ treo Polymer</v>
          </cell>
          <cell r="E192">
            <v>6</v>
          </cell>
          <cell r="F192" t="str">
            <v>bộ</v>
          </cell>
          <cell r="G192">
            <v>94500</v>
          </cell>
          <cell r="H192">
            <v>567000</v>
          </cell>
          <cell r="I192" t="str">
            <v>Tháo chuỗi sứ treo Polymer</v>
          </cell>
          <cell r="J192" t="str">
            <v>6</v>
          </cell>
          <cell r="K192" t="str">
            <v>94.500</v>
          </cell>
          <cell r="L192">
            <v>567</v>
          </cell>
          <cell r="M192">
            <v>566433</v>
          </cell>
          <cell r="N192" t="b">
            <v>1</v>
          </cell>
          <cell r="O192" t="str">
            <v>B</v>
          </cell>
          <cell r="P192">
            <v>94500</v>
          </cell>
        </row>
        <row r="193">
          <cell r="A193" t="str">
            <v>Tháo R4 sứ</v>
          </cell>
          <cell r="B193">
            <v>6</v>
          </cell>
          <cell r="C193" t="str">
            <v>Tháo Rack 4 + sứ ống chỉ</v>
          </cell>
          <cell r="E193">
            <v>9</v>
          </cell>
          <cell r="F193" t="str">
            <v>bộ</v>
          </cell>
          <cell r="G193">
            <v>190900</v>
          </cell>
          <cell r="H193">
            <v>1718100</v>
          </cell>
          <cell r="I193" t="str">
            <v>Tháo Rack 4 + sứ ống chỉ</v>
          </cell>
          <cell r="J193" t="str">
            <v>9</v>
          </cell>
          <cell r="K193" t="str">
            <v>190.900</v>
          </cell>
          <cell r="L193">
            <v>1718.1</v>
          </cell>
          <cell r="M193">
            <v>1716381.9</v>
          </cell>
          <cell r="N193" t="b">
            <v>1</v>
          </cell>
          <cell r="O193" t="str">
            <v>B</v>
          </cell>
          <cell r="P193">
            <v>190900</v>
          </cell>
        </row>
        <row r="194">
          <cell r="A194" t="str">
            <v>Tháo R3 sứ</v>
          </cell>
          <cell r="B194">
            <v>7</v>
          </cell>
          <cell r="C194" t="str">
            <v>Tháo Rack 3 + sứ ống chỉ</v>
          </cell>
          <cell r="E194">
            <v>36</v>
          </cell>
          <cell r="F194" t="str">
            <v>bộ</v>
          </cell>
          <cell r="G194">
            <v>135400</v>
          </cell>
          <cell r="H194">
            <v>4874400</v>
          </cell>
          <cell r="I194" t="str">
            <v>Tháo Rack 3 + sứ ống chỉ</v>
          </cell>
          <cell r="J194" t="str">
            <v>36</v>
          </cell>
          <cell r="K194" t="str">
            <v>135.400</v>
          </cell>
          <cell r="L194">
            <v>4874.3999999999996</v>
          </cell>
          <cell r="M194">
            <v>4869525.5999999996</v>
          </cell>
          <cell r="N194" t="b">
            <v>1</v>
          </cell>
          <cell r="O194" t="str">
            <v>B</v>
          </cell>
          <cell r="P194">
            <v>135400</v>
          </cell>
        </row>
        <row r="195">
          <cell r="A195" t="str">
            <v>Tháo hộp Domino</v>
          </cell>
          <cell r="B195">
            <v>8</v>
          </cell>
          <cell r="C195" t="str">
            <v>Thaó hộp Domino</v>
          </cell>
          <cell r="E195">
            <v>81</v>
          </cell>
          <cell r="F195" t="str">
            <v>cái</v>
          </cell>
          <cell r="G195">
            <v>161800</v>
          </cell>
          <cell r="H195">
            <v>13105800</v>
          </cell>
          <cell r="I195" t="str">
            <v>Thaó hộp Domino</v>
          </cell>
          <cell r="J195" t="str">
            <v>81</v>
          </cell>
          <cell r="K195" t="str">
            <v>161.800</v>
          </cell>
          <cell r="L195">
            <v>13105.8</v>
          </cell>
          <cell r="M195">
            <v>13092694.199999999</v>
          </cell>
          <cell r="N195" t="b">
            <v>1</v>
          </cell>
          <cell r="O195" t="str">
            <v>B</v>
          </cell>
          <cell r="P195">
            <v>161800</v>
          </cell>
        </row>
        <row r="196">
          <cell r="A196" t="str">
            <v>Tháo dây AC95</v>
          </cell>
          <cell r="B196">
            <v>9</v>
          </cell>
          <cell r="C196" t="str">
            <v>Tháo hạ dây AC95</v>
          </cell>
          <cell r="E196">
            <v>19.010000000000002</v>
          </cell>
          <cell r="F196" t="str">
            <v>km</v>
          </cell>
          <cell r="G196">
            <v>10742800</v>
          </cell>
          <cell r="H196">
            <v>204220628</v>
          </cell>
          <cell r="I196" t="str">
            <v>Tháo hạ dây AC95</v>
          </cell>
          <cell r="J196" t="str">
            <v>19,01</v>
          </cell>
          <cell r="K196" t="str">
            <v>10.742.800</v>
          </cell>
          <cell r="L196" t="e">
            <v>#VALUE!</v>
          </cell>
          <cell r="M196" t="e">
            <v>#VALUE!</v>
          </cell>
          <cell r="N196" t="b">
            <v>1</v>
          </cell>
          <cell r="O196" t="str">
            <v>B</v>
          </cell>
          <cell r="P196">
            <v>10742800</v>
          </cell>
        </row>
        <row r="197">
          <cell r="A197" t="str">
            <v>Tháo dây AC70</v>
          </cell>
          <cell r="B197">
            <v>10</v>
          </cell>
          <cell r="C197" t="str">
            <v>Tháo hạ dây AC70</v>
          </cell>
          <cell r="E197">
            <v>3.15</v>
          </cell>
          <cell r="F197" t="str">
            <v>km</v>
          </cell>
          <cell r="G197">
            <v>7914300</v>
          </cell>
          <cell r="H197">
            <v>24930045</v>
          </cell>
          <cell r="I197" t="str">
            <v>Tháo hạ dây AC70</v>
          </cell>
          <cell r="J197" t="str">
            <v>3,15</v>
          </cell>
          <cell r="K197" t="str">
            <v>7.914.300</v>
          </cell>
          <cell r="L197" t="e">
            <v>#VALUE!</v>
          </cell>
          <cell r="M197" t="e">
            <v>#VALUE!</v>
          </cell>
          <cell r="N197" t="b">
            <v>1</v>
          </cell>
          <cell r="O197" t="str">
            <v>B</v>
          </cell>
          <cell r="P197">
            <v>7914300</v>
          </cell>
        </row>
        <row r="198">
          <cell r="A198" t="str">
            <v>Tháo dây AC50</v>
          </cell>
          <cell r="B198">
            <v>11</v>
          </cell>
          <cell r="C198" t="str">
            <v>Tháo hạ dây AC50</v>
          </cell>
          <cell r="E198">
            <v>0.159</v>
          </cell>
          <cell r="F198" t="str">
            <v>km</v>
          </cell>
          <cell r="G198">
            <v>3561000</v>
          </cell>
          <cell r="H198">
            <v>566199</v>
          </cell>
          <cell r="I198" t="str">
            <v>Tháo hạ dây AC50</v>
          </cell>
          <cell r="J198" t="str">
            <v>0,159</v>
          </cell>
          <cell r="K198" t="str">
            <v>3.561.000</v>
          </cell>
          <cell r="L198" t="e">
            <v>#VALUE!</v>
          </cell>
          <cell r="M198" t="e">
            <v>#VALUE!</v>
          </cell>
          <cell r="N198" t="b">
            <v>1</v>
          </cell>
          <cell r="O198" t="str">
            <v>B</v>
          </cell>
          <cell r="P198">
            <v>3561000</v>
          </cell>
        </row>
        <row r="199">
          <cell r="A199" t="str">
            <v>Số dây Dupplex trên trụ</v>
          </cell>
          <cell r="B199">
            <v>12</v>
          </cell>
          <cell r="C199" t="str">
            <v>Tháo dây Branchment</v>
          </cell>
          <cell r="E199">
            <v>347</v>
          </cell>
          <cell r="F199" t="str">
            <v>sợi</v>
          </cell>
          <cell r="G199">
            <v>128500</v>
          </cell>
          <cell r="H199">
            <v>44589500</v>
          </cell>
          <cell r="I199" t="str">
            <v>Tháo dây Branchment</v>
          </cell>
          <cell r="J199" t="str">
            <v>347</v>
          </cell>
          <cell r="K199" t="str">
            <v>128.500</v>
          </cell>
          <cell r="L199">
            <v>44589.5</v>
          </cell>
          <cell r="M199">
            <v>44544910.5</v>
          </cell>
          <cell r="N199" t="b">
            <v>1</v>
          </cell>
          <cell r="O199" t="str">
            <v>B</v>
          </cell>
          <cell r="P199">
            <v>128500</v>
          </cell>
        </row>
        <row r="200">
          <cell r="A200" t="str">
            <v>Tháo X-composite 0,8m</v>
          </cell>
          <cell r="B200">
            <v>13</v>
          </cell>
          <cell r="C200" t="str">
            <v>Tháo bộ xà compoxit 0,8m</v>
          </cell>
          <cell r="E200">
            <v>10</v>
          </cell>
          <cell r="F200" t="str">
            <v>bộ</v>
          </cell>
          <cell r="G200">
            <v>212400</v>
          </cell>
          <cell r="H200">
            <v>2124000</v>
          </cell>
          <cell r="I200" t="str">
            <v>Tháo bộ xà compoxit 0,8m</v>
          </cell>
          <cell r="J200" t="str">
            <v>10</v>
          </cell>
          <cell r="K200" t="str">
            <v>212.400</v>
          </cell>
          <cell r="L200">
            <v>2124</v>
          </cell>
          <cell r="M200">
            <v>2121876</v>
          </cell>
          <cell r="N200" t="b">
            <v>1</v>
          </cell>
          <cell r="O200" t="str">
            <v>B</v>
          </cell>
          <cell r="P200">
            <v>212400</v>
          </cell>
        </row>
        <row r="201">
          <cell r="A201" t="str">
            <v>Tháo X-1,66Đ</v>
          </cell>
          <cell r="B201">
            <v>14</v>
          </cell>
          <cell r="C201" t="str">
            <v>Tháo xà đỡ X-16Đ</v>
          </cell>
          <cell r="E201">
            <v>77</v>
          </cell>
          <cell r="F201" t="str">
            <v>bộ</v>
          </cell>
          <cell r="G201">
            <v>655600</v>
          </cell>
          <cell r="H201">
            <v>50481200</v>
          </cell>
          <cell r="I201" t="str">
            <v>Tháo xà đỡ X-16Đ</v>
          </cell>
          <cell r="J201">
            <v>77</v>
          </cell>
          <cell r="K201" t="str">
            <v>655.600</v>
          </cell>
          <cell r="L201">
            <v>50481.2</v>
          </cell>
          <cell r="M201">
            <v>50430718.799999997</v>
          </cell>
          <cell r="N201" t="b">
            <v>1</v>
          </cell>
          <cell r="O201" t="str">
            <v>B</v>
          </cell>
          <cell r="P201">
            <v>655600</v>
          </cell>
        </row>
        <row r="202">
          <cell r="A202" t="str">
            <v>Tháo X-1,66K</v>
          </cell>
          <cell r="B202">
            <v>15</v>
          </cell>
          <cell r="C202" t="str">
            <v>Tháo xà kép X-16K</v>
          </cell>
          <cell r="E202">
            <v>8</v>
          </cell>
          <cell r="F202" t="str">
            <v>bộ</v>
          </cell>
          <cell r="G202">
            <v>886900</v>
          </cell>
          <cell r="H202">
            <v>7095200</v>
          </cell>
          <cell r="I202" t="str">
            <v>Tháo xà kép X-16K</v>
          </cell>
          <cell r="J202" t="str">
            <v>8</v>
          </cell>
          <cell r="K202" t="str">
            <v>886.900</v>
          </cell>
          <cell r="L202">
            <v>7095.2</v>
          </cell>
          <cell r="M202">
            <v>7088104.7999999998</v>
          </cell>
          <cell r="N202" t="b">
            <v>1</v>
          </cell>
          <cell r="O202" t="str">
            <v>B</v>
          </cell>
          <cell r="P202">
            <v>886900</v>
          </cell>
        </row>
        <row r="203">
          <cell r="A203" t="str">
            <v>Tháo X-2,2K</v>
          </cell>
          <cell r="B203">
            <v>16</v>
          </cell>
          <cell r="C203" t="str">
            <v>Tháo xà X-2,2K</v>
          </cell>
          <cell r="E203">
            <v>6</v>
          </cell>
          <cell r="F203" t="str">
            <v>bộ</v>
          </cell>
          <cell r="G203">
            <v>844900</v>
          </cell>
          <cell r="H203">
            <v>5069400</v>
          </cell>
          <cell r="I203" t="str">
            <v>Tháo xà X-2,2K</v>
          </cell>
          <cell r="J203" t="str">
            <v>6</v>
          </cell>
          <cell r="K203" t="str">
            <v>844.900</v>
          </cell>
          <cell r="L203">
            <v>5069.3999999999996</v>
          </cell>
          <cell r="M203">
            <v>5064330.5999999996</v>
          </cell>
          <cell r="N203" t="b">
            <v>1</v>
          </cell>
          <cell r="O203" t="str">
            <v>B</v>
          </cell>
          <cell r="P203">
            <v>844900</v>
          </cell>
        </row>
        <row r="204">
          <cell r="A204" t="str">
            <v>Tháo bộ chằng xuống</v>
          </cell>
          <cell r="B204">
            <v>17</v>
          </cell>
          <cell r="C204" t="str">
            <v>Tháo bộ chằng xuống</v>
          </cell>
          <cell r="E204">
            <v>9</v>
          </cell>
          <cell r="F204" t="str">
            <v>bộ</v>
          </cell>
          <cell r="G204">
            <v>168600</v>
          </cell>
          <cell r="H204">
            <v>1517400</v>
          </cell>
          <cell r="I204" t="str">
            <v>Tháo bộ chằng xuống</v>
          </cell>
          <cell r="J204" t="str">
            <v>9</v>
          </cell>
          <cell r="K204" t="str">
            <v>168.600</v>
          </cell>
          <cell r="L204">
            <v>1517.4</v>
          </cell>
          <cell r="M204">
            <v>1515882.6</v>
          </cell>
          <cell r="N204" t="b">
            <v>1</v>
          </cell>
          <cell r="O204" t="str">
            <v>B</v>
          </cell>
          <cell r="P204">
            <v>168600</v>
          </cell>
        </row>
        <row r="205">
          <cell r="A205" t="str">
            <v>Tháo bộ chằng lệch</v>
          </cell>
          <cell r="B205">
            <v>18</v>
          </cell>
          <cell r="C205" t="str">
            <v>Tháo bộ chằng lệch</v>
          </cell>
          <cell r="E205">
            <v>3</v>
          </cell>
          <cell r="F205" t="str">
            <v>bộ</v>
          </cell>
          <cell r="G205">
            <v>168600</v>
          </cell>
          <cell r="H205">
            <v>505800</v>
          </cell>
          <cell r="I205" t="str">
            <v>Tháo bộ chằng lệch</v>
          </cell>
          <cell r="J205" t="str">
            <v>3</v>
          </cell>
          <cell r="K205" t="str">
            <v>168.600</v>
          </cell>
          <cell r="L205">
            <v>505.8</v>
          </cell>
          <cell r="M205">
            <v>505294.2</v>
          </cell>
          <cell r="N205" t="b">
            <v>1</v>
          </cell>
          <cell r="O205" t="str">
            <v>B</v>
          </cell>
          <cell r="P205">
            <v>168600</v>
          </cell>
        </row>
        <row r="206">
          <cell r="A206" t="str">
            <v>Nhổ trụ 12m</v>
          </cell>
          <cell r="B206">
            <v>19</v>
          </cell>
          <cell r="C206" t="str">
            <v>Nhổ trụ  BTLT 12m</v>
          </cell>
          <cell r="E206">
            <v>20</v>
          </cell>
          <cell r="F206" t="str">
            <v>trụ</v>
          </cell>
          <cell r="G206">
            <v>735800</v>
          </cell>
          <cell r="H206">
            <v>14716000</v>
          </cell>
          <cell r="I206" t="str">
            <v>Nhổ trụ  BTLT 12m</v>
          </cell>
          <cell r="J206" t="str">
            <v>20</v>
          </cell>
          <cell r="K206" t="str">
            <v>735.800</v>
          </cell>
          <cell r="L206">
            <v>14716</v>
          </cell>
          <cell r="M206">
            <v>14701284</v>
          </cell>
          <cell r="N206" t="b">
            <v>1</v>
          </cell>
          <cell r="O206" t="str">
            <v>B</v>
          </cell>
          <cell r="P206">
            <v>735800</v>
          </cell>
        </row>
        <row r="207">
          <cell r="A207" t="str">
            <v>Nhổ trụ 8,4m</v>
          </cell>
          <cell r="B207">
            <v>20</v>
          </cell>
          <cell r="C207" t="str">
            <v>Nhổ trụ BTLT 8,4m</v>
          </cell>
          <cell r="E207">
            <v>76</v>
          </cell>
          <cell r="F207" t="str">
            <v>trụ</v>
          </cell>
          <cell r="G207">
            <v>642100</v>
          </cell>
          <cell r="H207">
            <v>48799600</v>
          </cell>
          <cell r="I207" t="str">
            <v>Nhổ trụ BTLT 8,4m</v>
          </cell>
          <cell r="J207" t="str">
            <v>76</v>
          </cell>
          <cell r="K207" t="str">
            <v>642.100</v>
          </cell>
          <cell r="L207">
            <v>48799.6</v>
          </cell>
          <cell r="M207">
            <v>48750800.399999999</v>
          </cell>
          <cell r="N207" t="b">
            <v>1</v>
          </cell>
          <cell r="O207" t="str">
            <v>B</v>
          </cell>
          <cell r="P207">
            <v>642100</v>
          </cell>
        </row>
        <row r="208">
          <cell r="A208" t="str">
            <v>Tháo tủ hạ thế</v>
          </cell>
          <cell r="B208">
            <v>21</v>
          </cell>
          <cell r="C208" t="str">
            <v>Tháo tủ điện hạ thế</v>
          </cell>
          <cell r="E208">
            <v>8</v>
          </cell>
          <cell r="F208" t="str">
            <v>bộ</v>
          </cell>
          <cell r="G208">
            <v>2014600</v>
          </cell>
          <cell r="H208">
            <v>16116800</v>
          </cell>
          <cell r="I208" t="str">
            <v>Tháo tủ điện hạ thế</v>
          </cell>
          <cell r="J208" t="str">
            <v>8</v>
          </cell>
          <cell r="K208" t="str">
            <v>2.014.600</v>
          </cell>
          <cell r="L208" t="e">
            <v>#VALUE!</v>
          </cell>
          <cell r="M208" t="e">
            <v>#VALUE!</v>
          </cell>
          <cell r="N208" t="b">
            <v>1</v>
          </cell>
          <cell r="O208" t="str">
            <v>B</v>
          </cell>
          <cell r="P208">
            <v>2014600</v>
          </cell>
        </row>
        <row r="209">
          <cell r="A209" t="str">
            <v>Tháo TBA 1P 75KVA</v>
          </cell>
          <cell r="B209">
            <v>22</v>
          </cell>
          <cell r="C209" t="str">
            <v>Tháo MBA 1 pha 75KVA, treo trên cột</v>
          </cell>
          <cell r="E209">
            <v>2</v>
          </cell>
          <cell r="F209" t="str">
            <v>máy</v>
          </cell>
          <cell r="G209">
            <v>1427800</v>
          </cell>
          <cell r="H209">
            <v>2855600</v>
          </cell>
          <cell r="I209" t="str">
            <v>Tháo MBA 1 pha 75KVA, treo trên cột</v>
          </cell>
          <cell r="J209" t="str">
            <v>2</v>
          </cell>
          <cell r="K209" t="str">
            <v>1.427.800</v>
          </cell>
          <cell r="L209" t="e">
            <v>#VALUE!</v>
          </cell>
          <cell r="M209" t="e">
            <v>#VALUE!</v>
          </cell>
          <cell r="N209" t="b">
            <v>1</v>
          </cell>
          <cell r="O209" t="str">
            <v>B</v>
          </cell>
          <cell r="P209">
            <v>1427800</v>
          </cell>
        </row>
        <row r="210">
          <cell r="A210" t="str">
            <v>Tháo TBA 1P: 100KVA</v>
          </cell>
          <cell r="B210">
            <v>23</v>
          </cell>
          <cell r="C210" t="str">
            <v>Tháo MBA 1 pha 100KVA, treo trên cột</v>
          </cell>
          <cell r="E210">
            <v>9</v>
          </cell>
          <cell r="F210" t="str">
            <v>máy</v>
          </cell>
          <cell r="G210">
            <v>1517600</v>
          </cell>
          <cell r="H210">
            <v>13658400</v>
          </cell>
          <cell r="I210" t="str">
            <v>Tháo MBA 1 pha 100KVA, treo trên cột</v>
          </cell>
          <cell r="J210" t="str">
            <v>9</v>
          </cell>
          <cell r="K210" t="str">
            <v>1.517.600</v>
          </cell>
          <cell r="L210" t="e">
            <v>#VALUE!</v>
          </cell>
          <cell r="M210" t="e">
            <v>#VALUE!</v>
          </cell>
          <cell r="N210" t="b">
            <v>1</v>
          </cell>
          <cell r="O210" t="str">
            <v>B</v>
          </cell>
          <cell r="P210">
            <v>1517600</v>
          </cell>
        </row>
        <row r="211">
          <cell r="A211" t="str">
            <v>Tháo FCO</v>
          </cell>
          <cell r="B211">
            <v>24</v>
          </cell>
          <cell r="C211" t="str">
            <v>Tháo bộ FCO</v>
          </cell>
          <cell r="E211">
            <v>13</v>
          </cell>
          <cell r="F211" t="str">
            <v>cái</v>
          </cell>
          <cell r="G211">
            <v>299600</v>
          </cell>
          <cell r="H211">
            <v>3894800</v>
          </cell>
          <cell r="I211" t="str">
            <v>Tháo bộ FCO</v>
          </cell>
          <cell r="J211" t="str">
            <v>13</v>
          </cell>
          <cell r="K211" t="str">
            <v>299.600</v>
          </cell>
          <cell r="L211">
            <v>3894.8</v>
          </cell>
          <cell r="M211">
            <v>3890905.2</v>
          </cell>
          <cell r="N211" t="b">
            <v>1</v>
          </cell>
          <cell r="O211" t="str">
            <v>B</v>
          </cell>
          <cell r="P211">
            <v>299600</v>
          </cell>
        </row>
        <row r="212">
          <cell r="A212" t="str">
            <v>Tháo LA</v>
          </cell>
          <cell r="B212">
            <v>25</v>
          </cell>
          <cell r="C212" t="str">
            <v>Tháo bộ LA</v>
          </cell>
          <cell r="E212">
            <v>10</v>
          </cell>
          <cell r="F212" t="str">
            <v>cái</v>
          </cell>
          <cell r="G212">
            <v>112400</v>
          </cell>
          <cell r="H212">
            <v>1124000</v>
          </cell>
          <cell r="I212" t="str">
            <v>Tháo bộ LA</v>
          </cell>
          <cell r="J212" t="str">
            <v>10</v>
          </cell>
          <cell r="K212" t="str">
            <v>112.400</v>
          </cell>
          <cell r="L212">
            <v>1124</v>
          </cell>
          <cell r="M212">
            <v>1122876</v>
          </cell>
          <cell r="N212" t="b">
            <v>1</v>
          </cell>
          <cell r="O212" t="str">
            <v>B</v>
          </cell>
          <cell r="P212">
            <v>112400</v>
          </cell>
        </row>
        <row r="213">
          <cell r="A213" t="str">
            <v>Tháo LTD</v>
          </cell>
          <cell r="B213">
            <v>26</v>
          </cell>
          <cell r="C213" t="str">
            <v>Tháo  LTD</v>
          </cell>
          <cell r="E213">
            <v>3</v>
          </cell>
          <cell r="F213" t="str">
            <v>bộ</v>
          </cell>
          <cell r="G213">
            <v>705100</v>
          </cell>
          <cell r="H213">
            <v>2115300</v>
          </cell>
          <cell r="I213" t="str">
            <v>Tháo  LTD</v>
          </cell>
          <cell r="J213" t="str">
            <v>3</v>
          </cell>
          <cell r="K213" t="str">
            <v>705.100</v>
          </cell>
          <cell r="L213">
            <v>2115.3000000000002</v>
          </cell>
          <cell r="M213">
            <v>2113184.7000000002</v>
          </cell>
          <cell r="N213" t="b">
            <v>1</v>
          </cell>
          <cell r="O213" t="str">
            <v>B</v>
          </cell>
          <cell r="P213">
            <v>705100</v>
          </cell>
        </row>
        <row r="214">
          <cell r="C214" t="str">
            <v>Phần lắp lại</v>
          </cell>
          <cell r="E214">
            <v>1</v>
          </cell>
          <cell r="F214" t="str">
            <v>T. Bộ</v>
          </cell>
          <cell r="G214">
            <v>0</v>
          </cell>
          <cell r="H214">
            <v>0</v>
          </cell>
          <cell r="I214" t="str">
            <v>Phần lắp lại</v>
          </cell>
          <cell r="L214">
            <v>0</v>
          </cell>
          <cell r="M214">
            <v>0</v>
          </cell>
          <cell r="N214" t="b">
            <v>1</v>
          </cell>
          <cell r="O214" t="str">
            <v>A</v>
          </cell>
        </row>
        <row r="215">
          <cell r="A215" t="str">
            <v>Lắp sứ đỉnh</v>
          </cell>
          <cell r="B215">
            <v>1</v>
          </cell>
          <cell r="C215" t="str">
            <v>Lắp sứ đứng + chân sứ đỉnh</v>
          </cell>
          <cell r="E215">
            <v>1</v>
          </cell>
          <cell r="F215" t="str">
            <v>sứ</v>
          </cell>
          <cell r="G215">
            <v>95900</v>
          </cell>
          <cell r="H215">
            <v>95900</v>
          </cell>
          <cell r="I215" t="str">
            <v>Lắp sứ đứng + chân sứ đỉnh</v>
          </cell>
          <cell r="J215" t="str">
            <v>1</v>
          </cell>
          <cell r="K215" t="str">
            <v>95.900</v>
          </cell>
          <cell r="L215">
            <v>95.9</v>
          </cell>
          <cell r="M215">
            <v>95804.1</v>
          </cell>
          <cell r="N215" t="b">
            <v>1</v>
          </cell>
          <cell r="O215" t="str">
            <v>B</v>
          </cell>
          <cell r="P215">
            <v>95900</v>
          </cell>
        </row>
        <row r="216">
          <cell r="A216" t="str">
            <v>Lắp sứ treo Polymer</v>
          </cell>
          <cell r="B216">
            <v>2</v>
          </cell>
          <cell r="C216" t="str">
            <v>Tháo chuỗi sứ treo Polymer</v>
          </cell>
          <cell r="E216">
            <v>5</v>
          </cell>
          <cell r="F216" t="str">
            <v>bộ</v>
          </cell>
          <cell r="G216">
            <v>115500</v>
          </cell>
          <cell r="H216">
            <v>577500</v>
          </cell>
          <cell r="I216" t="str">
            <v>Tháo chuỗi sứ treo Polymer</v>
          </cell>
          <cell r="J216" t="str">
            <v>5</v>
          </cell>
          <cell r="K216" t="str">
            <v>115.500</v>
          </cell>
          <cell r="L216">
            <v>577.5</v>
          </cell>
          <cell r="M216">
            <v>576922.5</v>
          </cell>
          <cell r="N216" t="b">
            <v>1</v>
          </cell>
          <cell r="O216" t="str">
            <v>B</v>
          </cell>
          <cell r="P216">
            <v>115500</v>
          </cell>
        </row>
        <row r="217">
          <cell r="A217" t="str">
            <v>Lắp R4 sứ</v>
          </cell>
          <cell r="B217">
            <v>3</v>
          </cell>
          <cell r="C217" t="str">
            <v>Lắp Rack 4 + sứ ống chỉ</v>
          </cell>
          <cell r="E217">
            <v>9</v>
          </cell>
          <cell r="F217" t="str">
            <v>bộ</v>
          </cell>
          <cell r="G217">
            <v>235700</v>
          </cell>
          <cell r="H217">
            <v>2121300</v>
          </cell>
          <cell r="I217" t="str">
            <v>Lắp Rack 4 + sứ ống chỉ</v>
          </cell>
          <cell r="J217" t="str">
            <v>9</v>
          </cell>
          <cell r="K217" t="str">
            <v>235.700</v>
          </cell>
          <cell r="L217">
            <v>2121.3000000000002</v>
          </cell>
          <cell r="M217">
            <v>2119178.7000000002</v>
          </cell>
          <cell r="N217" t="b">
            <v>1</v>
          </cell>
          <cell r="O217" t="str">
            <v>B</v>
          </cell>
          <cell r="P217">
            <v>235700</v>
          </cell>
        </row>
        <row r="218">
          <cell r="A218" t="str">
            <v>Lắp R3 sứ</v>
          </cell>
          <cell r="B218">
            <v>4</v>
          </cell>
          <cell r="C218" t="str">
            <v>Lắp Rack 3 + sứ ống chỉ</v>
          </cell>
          <cell r="E218">
            <v>36</v>
          </cell>
          <cell r="F218" t="str">
            <v>bộ</v>
          </cell>
          <cell r="G218">
            <v>235700</v>
          </cell>
          <cell r="H218">
            <v>8485200</v>
          </cell>
          <cell r="I218" t="str">
            <v>Lắp Rack 3 + sứ ống chỉ</v>
          </cell>
          <cell r="J218" t="str">
            <v>36</v>
          </cell>
          <cell r="K218" t="str">
            <v>235.700</v>
          </cell>
          <cell r="L218">
            <v>8485.2000000000007</v>
          </cell>
          <cell r="M218">
            <v>8476714.8000000007</v>
          </cell>
          <cell r="N218" t="b">
            <v>1</v>
          </cell>
          <cell r="O218" t="str">
            <v>B</v>
          </cell>
          <cell r="P218">
            <v>235700</v>
          </cell>
        </row>
        <row r="219">
          <cell r="A219" t="str">
            <v>Lắp hộp Domino</v>
          </cell>
          <cell r="B219">
            <v>5</v>
          </cell>
          <cell r="C219" t="str">
            <v>Lắp hộp Domino</v>
          </cell>
          <cell r="E219">
            <v>81</v>
          </cell>
          <cell r="F219" t="str">
            <v>cái</v>
          </cell>
          <cell r="G219">
            <v>242700</v>
          </cell>
          <cell r="H219">
            <v>19658700</v>
          </cell>
          <cell r="I219" t="str">
            <v>Lắp hộp Domino</v>
          </cell>
          <cell r="J219" t="str">
            <v>81</v>
          </cell>
          <cell r="K219" t="str">
            <v>242.700</v>
          </cell>
          <cell r="L219">
            <v>19658.7</v>
          </cell>
          <cell r="M219">
            <v>19639041.300000001</v>
          </cell>
          <cell r="N219" t="b">
            <v>1</v>
          </cell>
          <cell r="O219" t="str">
            <v>B</v>
          </cell>
          <cell r="P219">
            <v>242700</v>
          </cell>
        </row>
        <row r="220">
          <cell r="A220" t="str">
            <v>Số dây Dupplex trên trụ</v>
          </cell>
          <cell r="B220">
            <v>6</v>
          </cell>
          <cell r="C220" t="str">
            <v>Lắp dây Branchment</v>
          </cell>
          <cell r="E220">
            <v>347</v>
          </cell>
          <cell r="F220" t="str">
            <v>sợi</v>
          </cell>
          <cell r="G220">
            <v>85700</v>
          </cell>
          <cell r="H220">
            <v>29737900</v>
          </cell>
          <cell r="I220" t="str">
            <v>Lắp dây Branchment</v>
          </cell>
          <cell r="J220" t="str">
            <v>347</v>
          </cell>
          <cell r="K220" t="str">
            <v>85.700</v>
          </cell>
          <cell r="L220">
            <v>29737.9</v>
          </cell>
          <cell r="M220">
            <v>29708162.100000001</v>
          </cell>
          <cell r="N220" t="b">
            <v>1</v>
          </cell>
          <cell r="O220" t="str">
            <v>B</v>
          </cell>
          <cell r="P220">
            <v>85700</v>
          </cell>
        </row>
        <row r="221">
          <cell r="A221" t="str">
            <v>Lắp X-composite 0,8m</v>
          </cell>
          <cell r="B221">
            <v>7</v>
          </cell>
          <cell r="C221" t="str">
            <v>Lắp bộ xà compoxit 0,8m</v>
          </cell>
          <cell r="E221">
            <v>10</v>
          </cell>
          <cell r="F221" t="str">
            <v>bộ</v>
          </cell>
          <cell r="G221">
            <v>177000</v>
          </cell>
          <cell r="H221">
            <v>1770000</v>
          </cell>
          <cell r="I221" t="str">
            <v>Lắp bộ xà compoxit 0,8m</v>
          </cell>
          <cell r="J221" t="str">
            <v>10</v>
          </cell>
          <cell r="K221" t="str">
            <v>177.000</v>
          </cell>
          <cell r="L221">
            <v>1770</v>
          </cell>
          <cell r="M221">
            <v>1768230</v>
          </cell>
          <cell r="N221" t="b">
            <v>1</v>
          </cell>
          <cell r="O221" t="str">
            <v>B</v>
          </cell>
          <cell r="P221">
            <v>177000</v>
          </cell>
        </row>
        <row r="222">
          <cell r="A222" t="str">
            <v>Lắp X-2,2K</v>
          </cell>
          <cell r="B222">
            <v>8</v>
          </cell>
          <cell r="C222" t="str">
            <v>Lắp xà X-2,2K</v>
          </cell>
          <cell r="E222">
            <v>2</v>
          </cell>
          <cell r="F222" t="str">
            <v>bộ</v>
          </cell>
          <cell r="G222">
            <v>1032600</v>
          </cell>
          <cell r="H222">
            <v>2065200</v>
          </cell>
          <cell r="I222" t="str">
            <v>Lắp xà X-2,2K</v>
          </cell>
          <cell r="J222" t="str">
            <v>2</v>
          </cell>
          <cell r="K222" t="str">
            <v>1.032.600</v>
          </cell>
          <cell r="L222" t="e">
            <v>#VALUE!</v>
          </cell>
          <cell r="M222" t="e">
            <v>#VALUE!</v>
          </cell>
          <cell r="N222" t="b">
            <v>1</v>
          </cell>
          <cell r="O222" t="str">
            <v>B</v>
          </cell>
          <cell r="P222">
            <v>1032600</v>
          </cell>
        </row>
        <row r="223">
          <cell r="A223" t="str">
            <v>Tháo tủ hạ thế</v>
          </cell>
          <cell r="B223">
            <v>9</v>
          </cell>
          <cell r="C223" t="str">
            <v>Lắp tủ điện hạ thế</v>
          </cell>
          <cell r="E223">
            <v>8</v>
          </cell>
          <cell r="F223" t="str">
            <v>bộ</v>
          </cell>
          <cell r="G223">
            <v>2462300</v>
          </cell>
          <cell r="H223">
            <v>19698400</v>
          </cell>
          <cell r="I223" t="str">
            <v>Lắp tủ điện hạ thế</v>
          </cell>
          <cell r="J223" t="str">
            <v>8</v>
          </cell>
          <cell r="K223" t="str">
            <v>2.462.300</v>
          </cell>
          <cell r="L223" t="e">
            <v>#VALUE!</v>
          </cell>
          <cell r="M223" t="e">
            <v>#VALUE!</v>
          </cell>
          <cell r="N223" t="b">
            <v>1</v>
          </cell>
          <cell r="O223" t="str">
            <v>B</v>
          </cell>
          <cell r="P223">
            <v>2462300</v>
          </cell>
        </row>
        <row r="224">
          <cell r="A224" t="str">
            <v>Lắp TBA 1P 75KVA</v>
          </cell>
          <cell r="B224">
            <v>10</v>
          </cell>
          <cell r="C224" t="str">
            <v>Lắp MBA 1 pha 75KVA, treo trên cột</v>
          </cell>
          <cell r="E224">
            <v>2</v>
          </cell>
          <cell r="F224" t="str">
            <v>máy</v>
          </cell>
          <cell r="G224">
            <v>1745100</v>
          </cell>
          <cell r="H224">
            <v>3490200</v>
          </cell>
          <cell r="I224" t="str">
            <v>Lắp MBA 1 pha 75KVA, treo trên cột</v>
          </cell>
          <cell r="J224" t="str">
            <v>2</v>
          </cell>
          <cell r="K224" t="str">
            <v>1.745.100</v>
          </cell>
          <cell r="L224" t="e">
            <v>#VALUE!</v>
          </cell>
          <cell r="M224" t="e">
            <v>#VALUE!</v>
          </cell>
          <cell r="N224" t="b">
            <v>1</v>
          </cell>
          <cell r="O224" t="str">
            <v>B</v>
          </cell>
          <cell r="P224">
            <v>1745100</v>
          </cell>
        </row>
        <row r="225">
          <cell r="A225" t="str">
            <v>Lắp TBA 1P 100KVA</v>
          </cell>
          <cell r="B225">
            <v>11</v>
          </cell>
          <cell r="C225" t="str">
            <v>Lắp MBA 1 pha 100KVA, treo trên cột</v>
          </cell>
          <cell r="E225">
            <v>9</v>
          </cell>
          <cell r="F225" t="str">
            <v>máy</v>
          </cell>
          <cell r="G225">
            <v>1517600</v>
          </cell>
          <cell r="H225">
            <v>13658400</v>
          </cell>
          <cell r="I225" t="str">
            <v>Lắp MBA 1 pha 100KVA, treo trên cột</v>
          </cell>
          <cell r="J225" t="str">
            <v>9</v>
          </cell>
          <cell r="K225" t="str">
            <v>1.517.600</v>
          </cell>
          <cell r="L225" t="e">
            <v>#VALUE!</v>
          </cell>
          <cell r="M225" t="e">
            <v>#VALUE!</v>
          </cell>
          <cell r="N225" t="b">
            <v>1</v>
          </cell>
          <cell r="O225" t="str">
            <v>B</v>
          </cell>
          <cell r="P225">
            <v>1517600</v>
          </cell>
        </row>
        <row r="226">
          <cell r="A226" t="str">
            <v>Lắp FCO</v>
          </cell>
          <cell r="B226">
            <v>12</v>
          </cell>
          <cell r="C226" t="str">
            <v>Lắp bộ FCO</v>
          </cell>
          <cell r="E226">
            <v>13</v>
          </cell>
          <cell r="F226" t="str">
            <v>cái</v>
          </cell>
          <cell r="G226">
            <v>369900</v>
          </cell>
          <cell r="H226">
            <v>4808700</v>
          </cell>
          <cell r="I226" t="str">
            <v>Lắp bộ FCO</v>
          </cell>
          <cell r="J226" t="str">
            <v>13</v>
          </cell>
          <cell r="K226" t="str">
            <v>369.900</v>
          </cell>
          <cell r="L226">
            <v>4808.7</v>
          </cell>
          <cell r="M226">
            <v>4803891.3</v>
          </cell>
          <cell r="N226" t="b">
            <v>1</v>
          </cell>
          <cell r="O226" t="str">
            <v>B</v>
          </cell>
          <cell r="P226">
            <v>369900</v>
          </cell>
        </row>
        <row r="227">
          <cell r="A227" t="str">
            <v>Lắp LA</v>
          </cell>
          <cell r="B227">
            <v>13</v>
          </cell>
          <cell r="C227" t="str">
            <v>Lắp bộ LA</v>
          </cell>
          <cell r="E227">
            <v>10</v>
          </cell>
          <cell r="F227" t="str">
            <v>cái</v>
          </cell>
          <cell r="G227">
            <v>138700</v>
          </cell>
          <cell r="H227">
            <v>1387000</v>
          </cell>
          <cell r="I227" t="str">
            <v>Lắp bộ LA</v>
          </cell>
          <cell r="J227" t="str">
            <v>10</v>
          </cell>
          <cell r="K227" t="str">
            <v>138.700</v>
          </cell>
          <cell r="L227">
            <v>1387</v>
          </cell>
          <cell r="M227">
            <v>1385613</v>
          </cell>
          <cell r="N227" t="b">
            <v>1</v>
          </cell>
          <cell r="O227" t="str">
            <v>B</v>
          </cell>
          <cell r="P227">
            <v>138700</v>
          </cell>
        </row>
        <row r="228">
          <cell r="A228" t="str">
            <v>Lắp LTD</v>
          </cell>
          <cell r="B228">
            <v>14</v>
          </cell>
          <cell r="C228" t="str">
            <v>Lắp  LTD</v>
          </cell>
          <cell r="E228">
            <v>3</v>
          </cell>
          <cell r="F228" t="str">
            <v>bộ</v>
          </cell>
          <cell r="G228">
            <v>1148300</v>
          </cell>
          <cell r="H228">
            <v>3444900</v>
          </cell>
          <cell r="I228" t="str">
            <v>Lắp  LTD</v>
          </cell>
          <cell r="J228" t="str">
            <v>3</v>
          </cell>
          <cell r="K228" t="str">
            <v>1.148.300</v>
          </cell>
          <cell r="L228" t="e">
            <v>#VALUE!</v>
          </cell>
          <cell r="M228" t="e">
            <v>#VALUE!</v>
          </cell>
          <cell r="N228" t="b">
            <v>1</v>
          </cell>
          <cell r="O228" t="str">
            <v>B</v>
          </cell>
          <cell r="P228">
            <v>1148300</v>
          </cell>
        </row>
        <row r="229">
          <cell r="C229" t="str">
            <v>Tổng cộng:</v>
          </cell>
          <cell r="H229">
            <v>1522502235</v>
          </cell>
          <cell r="O229" t="str">
            <v>B</v>
          </cell>
        </row>
        <row r="230">
          <cell r="C230" t="str">
            <v>Trong đó:</v>
          </cell>
          <cell r="O230" t="str">
            <v>A</v>
          </cell>
        </row>
        <row r="231">
          <cell r="C231" t="str">
            <v>Giá trị trước thuế</v>
          </cell>
          <cell r="H231">
            <v>1384092941</v>
          </cell>
          <cell r="O231" t="str">
            <v>B</v>
          </cell>
        </row>
        <row r="232">
          <cell r="C232" t="str">
            <v>Thuế VAT</v>
          </cell>
          <cell r="H232">
            <v>138409294</v>
          </cell>
          <cell r="O232" t="str">
            <v>B</v>
          </cell>
        </row>
        <row r="233">
          <cell r="C233" t="str">
            <v>Bằng chữ:</v>
          </cell>
          <cell r="D233" t="str">
            <v>Một tỷ, năm trăm hai mươi hai triệu, năm trăm lẻ hai ngàn, hai trăm ba mươi lăm đồng./.</v>
          </cell>
          <cell r="K233">
            <v>0</v>
          </cell>
          <cell r="O233" t="str">
            <v>A</v>
          </cell>
        </row>
        <row r="234">
          <cell r="O234" t="str">
            <v>A</v>
          </cell>
        </row>
        <row r="235">
          <cell r="F235" t="str">
            <v>Xuân Lộc, ngày     tháng      năm 2019</v>
          </cell>
          <cell r="O235" t="str">
            <v>A</v>
          </cell>
        </row>
        <row r="236">
          <cell r="C236" t="str">
            <v>ĐẠI DIỆN CHỦ ĐẦU TƯ</v>
          </cell>
          <cell r="F236" t="str">
            <v>CÔNG TY TNHH THU LỘC</v>
          </cell>
          <cell r="O236" t="str">
            <v>A</v>
          </cell>
        </row>
        <row r="237">
          <cell r="C237" t="str">
            <v>ĐIỆN LỰC XUÂN LỘC</v>
          </cell>
          <cell r="F237" t="str">
            <v>GIÁM ĐỐC</v>
          </cell>
          <cell r="O237" t="str">
            <v>A</v>
          </cell>
        </row>
        <row r="238">
          <cell r="C238" t="str">
            <v>GIÁM ĐỐC</v>
          </cell>
          <cell r="O238" t="str">
            <v>A</v>
          </cell>
        </row>
        <row r="239">
          <cell r="O239" t="str">
            <v>A</v>
          </cell>
        </row>
        <row r="240">
          <cell r="O240" t="str">
            <v>A</v>
          </cell>
        </row>
        <row r="241">
          <cell r="O241" t="str">
            <v>A</v>
          </cell>
        </row>
        <row r="242">
          <cell r="O242" t="str">
            <v>A</v>
          </cell>
        </row>
        <row r="243">
          <cell r="O243" t="str">
            <v>A</v>
          </cell>
        </row>
        <row r="244">
          <cell r="C244" t="str">
            <v>PHẠM QUANG VĨNH PHÚ</v>
          </cell>
          <cell r="F244" t="str">
            <v>TRẦN THỊ NGỌC THỌ</v>
          </cell>
          <cell r="O244" t="str">
            <v>A</v>
          </cell>
        </row>
        <row r="245">
          <cell r="O245" t="str">
            <v>A</v>
          </cell>
        </row>
      </sheetData>
      <sheetData sheetId="5" refreshError="1"/>
      <sheetData sheetId="6" refreshError="1"/>
      <sheetData sheetId="7" refreshError="1"/>
      <sheetData sheetId="8">
        <row r="1">
          <cell r="F1" t="str">
            <v>BẢNG KHỐI LƯỢNG PHẦN ĐƯỜNG DÂY(Đính kèm biên bản nghiệm thu hoàn thành công trình đưa và sử dụng ngày….. tháng…..năm 2019)</v>
          </cell>
        </row>
        <row r="2">
          <cell r="F2" t="str">
            <v>Công trình: Nâng cấp đường dây trung thế từ recloser Xuân Bắc đến LBS khí Chế Biến tuyến 480 Xuân Bắc</v>
          </cell>
        </row>
        <row r="3">
          <cell r="F3" t="str">
            <v>Địa điểm: Huyện Xuân Lộc - Tỉnh Đồng Nai</v>
          </cell>
        </row>
        <row r="4">
          <cell r="C4" t="str">
            <v>MÃ</v>
          </cell>
          <cell r="D4" t="str">
            <v>KHỐI</v>
          </cell>
          <cell r="E4" t="str">
            <v>x</v>
          </cell>
          <cell r="F4" t="str">
            <v>SỐ HIỆU ĐƠN GÍA</v>
          </cell>
          <cell r="G4" t="str">
            <v>DANH MỤC</v>
          </cell>
          <cell r="H4" t="str">
            <v>ĐƠN VỊ</v>
          </cell>
          <cell r="I4" t="str">
            <v>KHỐI LƯỢNG</v>
          </cell>
          <cell r="M4" t="str">
            <v>GHI CHÚ</v>
          </cell>
        </row>
        <row r="5">
          <cell r="D5" t="str">
            <v>LƯỢNG</v>
          </cell>
          <cell r="E5" t="str">
            <v>x</v>
          </cell>
          <cell r="I5" t="str">
            <v>HỢP ĐỒNG</v>
          </cell>
          <cell r="J5" t="str">
            <v>THI CÔNG</v>
          </cell>
          <cell r="K5" t="str">
            <v>PS TĂNG</v>
          </cell>
          <cell r="L5" t="str">
            <v>PS GIẢM</v>
          </cell>
        </row>
        <row r="6">
          <cell r="E6" t="str">
            <v>x</v>
          </cell>
          <cell r="F6" t="str">
            <v>I</v>
          </cell>
          <cell r="G6" t="str">
            <v>Phần móng và tiếp địa</v>
          </cell>
        </row>
        <row r="7">
          <cell r="C7" t="str">
            <v>M12</v>
          </cell>
          <cell r="E7" t="str">
            <v>x</v>
          </cell>
          <cell r="G7" t="str">
            <v>Móng trụ bê tông 12m M12</v>
          </cell>
          <cell r="H7" t="str">
            <v>Móng</v>
          </cell>
          <cell r="I7">
            <v>36</v>
          </cell>
          <cell r="J7">
            <v>36</v>
          </cell>
          <cell r="K7">
            <v>0</v>
          </cell>
          <cell r="L7">
            <v>0</v>
          </cell>
        </row>
        <row r="8">
          <cell r="C8" t="str">
            <v>MDD3</v>
          </cell>
          <cell r="D8">
            <v>0.35299999999999998</v>
          </cell>
          <cell r="E8" t="str">
            <v>x</v>
          </cell>
          <cell r="F8" t="str">
            <v>AB.11423</v>
          </cell>
          <cell r="G8" t="str">
            <v>Đào hố móng đất cấp 3 sâu &gt;1m</v>
          </cell>
          <cell r="H8" t="str">
            <v>m3</v>
          </cell>
          <cell r="I8">
            <v>12.708</v>
          </cell>
          <cell r="J8">
            <v>12.708</v>
          </cell>
          <cell r="K8">
            <v>0</v>
          </cell>
        </row>
        <row r="9">
          <cell r="C9" t="str">
            <v>MDAP3</v>
          </cell>
          <cell r="D9">
            <v>0.18</v>
          </cell>
          <cell r="E9" t="str">
            <v>x</v>
          </cell>
          <cell r="F9" t="str">
            <v>AB.13112</v>
          </cell>
          <cell r="G9" t="str">
            <v>Đắp đất hố móng cột , độ chặt k=0,9</v>
          </cell>
          <cell r="H9" t="str">
            <v>m3</v>
          </cell>
          <cell r="I9">
            <v>6.48</v>
          </cell>
          <cell r="J9">
            <v>6.48</v>
          </cell>
          <cell r="K9">
            <v>0</v>
          </cell>
        </row>
        <row r="10">
          <cell r="C10" t="str">
            <v>M12a</v>
          </cell>
          <cell r="E10" t="str">
            <v>x</v>
          </cell>
          <cell r="G10" t="str">
            <v>Móng trụ bê tông 12m có đà cản M12a</v>
          </cell>
          <cell r="H10" t="str">
            <v>Móng</v>
          </cell>
          <cell r="I10">
            <v>40</v>
          </cell>
          <cell r="J10">
            <v>39</v>
          </cell>
          <cell r="K10">
            <v>0</v>
          </cell>
          <cell r="L10">
            <v>1</v>
          </cell>
          <cell r="M10" t="str">
            <v>Giảm tại trụ 122A</v>
          </cell>
        </row>
        <row r="11">
          <cell r="C11" t="str">
            <v>d12</v>
          </cell>
          <cell r="D11">
            <v>1</v>
          </cell>
          <cell r="E11" t="str">
            <v>x</v>
          </cell>
          <cell r="F11" t="str">
            <v>AG.42111</v>
          </cell>
          <cell r="G11" t="str">
            <v>Đà cản BTCT 1,2m</v>
          </cell>
          <cell r="H11" t="str">
            <v>cái</v>
          </cell>
          <cell r="I11">
            <v>40</v>
          </cell>
          <cell r="J11">
            <v>39</v>
          </cell>
          <cell r="K11">
            <v>0</v>
          </cell>
          <cell r="L11">
            <v>1</v>
          </cell>
        </row>
        <row r="12">
          <cell r="C12" t="str">
            <v>b22650</v>
          </cell>
          <cell r="D12">
            <v>1</v>
          </cell>
          <cell r="E12" t="str">
            <v>x</v>
          </cell>
          <cell r="G12" t="str">
            <v>Boulon 22x650+ 2 long đền vuông D24-50x50x3/Zn</v>
          </cell>
          <cell r="H12" t="str">
            <v>bộ</v>
          </cell>
          <cell r="I12">
            <v>40</v>
          </cell>
          <cell r="J12">
            <v>39</v>
          </cell>
          <cell r="K12">
            <v>0</v>
          </cell>
          <cell r="L12">
            <v>1</v>
          </cell>
        </row>
        <row r="13">
          <cell r="C13" t="str">
            <v>MDD3DC</v>
          </cell>
          <cell r="D13">
            <v>0.87</v>
          </cell>
          <cell r="E13" t="str">
            <v>x</v>
          </cell>
          <cell r="F13" t="str">
            <v>AB.11363</v>
          </cell>
          <cell r="G13" t="str">
            <v>Đo đất móng cột, trụ, hố kiểm tra rộng &gt;3m, su ≤2m, đất cấp 3 bằng thủ công (p dụng cho móng đ cản)</v>
          </cell>
          <cell r="H13" t="str">
            <v>m3</v>
          </cell>
          <cell r="I13">
            <v>34.799999999999997</v>
          </cell>
          <cell r="J13">
            <v>33.93</v>
          </cell>
          <cell r="K13">
            <v>0</v>
          </cell>
          <cell r="L13">
            <v>0.87</v>
          </cell>
        </row>
        <row r="14">
          <cell r="C14" t="str">
            <v>MDAP3</v>
          </cell>
          <cell r="D14">
            <v>0.26100000000000001</v>
          </cell>
          <cell r="E14" t="str">
            <v>x</v>
          </cell>
          <cell r="F14" t="str">
            <v>AB.13112</v>
          </cell>
          <cell r="G14" t="str">
            <v>Đắp đất hố móng cột , độ chặt k=0,9</v>
          </cell>
          <cell r="H14" t="str">
            <v>m3</v>
          </cell>
          <cell r="I14">
            <v>10.44</v>
          </cell>
          <cell r="J14">
            <v>10.179</v>
          </cell>
          <cell r="K14">
            <v>0</v>
          </cell>
          <cell r="L14">
            <v>0.26100000000000001</v>
          </cell>
        </row>
        <row r="15">
          <cell r="C15" t="str">
            <v>M12BT ĐÔI</v>
          </cell>
          <cell r="E15" t="str">
            <v>x</v>
          </cell>
          <cell r="G15" t="str">
            <v>Móng bê tông trụ đôi 12m</v>
          </cell>
          <cell r="H15" t="str">
            <v>Móng</v>
          </cell>
          <cell r="I15">
            <v>10</v>
          </cell>
          <cell r="J15">
            <v>10</v>
          </cell>
          <cell r="K15">
            <v>0</v>
          </cell>
          <cell r="L15">
            <v>0</v>
          </cell>
        </row>
        <row r="16">
          <cell r="C16" t="str">
            <v>XM</v>
          </cell>
          <cell r="D16">
            <v>335</v>
          </cell>
          <cell r="E16" t="str">
            <v>x</v>
          </cell>
          <cell r="F16">
            <v>0</v>
          </cell>
          <cell r="G16" t="str">
            <v>Ximăng</v>
          </cell>
          <cell r="H16" t="str">
            <v>kg</v>
          </cell>
          <cell r="I16">
            <v>3350</v>
          </cell>
          <cell r="J16">
            <v>3350</v>
          </cell>
        </row>
        <row r="17">
          <cell r="C17" t="str">
            <v>cat</v>
          </cell>
          <cell r="D17">
            <v>0.53800000000000003</v>
          </cell>
          <cell r="E17" t="str">
            <v>x</v>
          </cell>
          <cell r="F17">
            <v>0</v>
          </cell>
          <cell r="G17" t="str">
            <v>Cát vàng</v>
          </cell>
          <cell r="H17" t="str">
            <v>m3</v>
          </cell>
          <cell r="I17">
            <v>5.38</v>
          </cell>
          <cell r="J17">
            <v>5.38</v>
          </cell>
        </row>
        <row r="18">
          <cell r="C18" t="str">
            <v>D2X4</v>
          </cell>
          <cell r="D18">
            <v>0.90800000000000003</v>
          </cell>
          <cell r="E18" t="str">
            <v>x</v>
          </cell>
          <cell r="F18">
            <v>0</v>
          </cell>
          <cell r="G18" t="str">
            <v>Đá 2x4</v>
          </cell>
          <cell r="H18" t="str">
            <v>m3</v>
          </cell>
          <cell r="I18">
            <v>9.08</v>
          </cell>
          <cell r="J18">
            <v>9.08</v>
          </cell>
        </row>
        <row r="19">
          <cell r="C19" t="str">
            <v>DINH</v>
          </cell>
          <cell r="D19">
            <v>0.67500000000000004</v>
          </cell>
          <cell r="E19" t="str">
            <v>x</v>
          </cell>
          <cell r="F19">
            <v>0</v>
          </cell>
          <cell r="G19" t="str">
            <v>Đinh</v>
          </cell>
          <cell r="H19" t="str">
            <v>kg</v>
          </cell>
          <cell r="I19">
            <v>6.75</v>
          </cell>
          <cell r="J19">
            <v>6.75</v>
          </cell>
        </row>
        <row r="20">
          <cell r="C20" t="str">
            <v>GO-CH</v>
          </cell>
          <cell r="D20">
            <v>1.5100000000000001E-2</v>
          </cell>
          <cell r="E20" t="str">
            <v>x</v>
          </cell>
          <cell r="F20">
            <v>0</v>
          </cell>
          <cell r="G20" t="str">
            <v>Gỗ chống</v>
          </cell>
          <cell r="H20" t="str">
            <v>m3</v>
          </cell>
          <cell r="I20">
            <v>0.151</v>
          </cell>
          <cell r="J20">
            <v>0.151</v>
          </cell>
        </row>
        <row r="21">
          <cell r="C21" t="str">
            <v>GO-DN</v>
          </cell>
          <cell r="D21">
            <v>9.4999999999999998E-3</v>
          </cell>
          <cell r="E21" t="str">
            <v>x</v>
          </cell>
          <cell r="F21">
            <v>0</v>
          </cell>
          <cell r="G21" t="str">
            <v>Gỗ đà nẹp</v>
          </cell>
          <cell r="H21" t="str">
            <v>m3</v>
          </cell>
          <cell r="I21">
            <v>9.5000000000000001E-2</v>
          </cell>
          <cell r="J21">
            <v>9.5000000000000001E-2</v>
          </cell>
        </row>
        <row r="22">
          <cell r="C22" t="str">
            <v>GO-V</v>
          </cell>
          <cell r="D22">
            <v>3.56E-2</v>
          </cell>
          <cell r="E22" t="str">
            <v>x</v>
          </cell>
          <cell r="F22">
            <v>0</v>
          </cell>
          <cell r="G22" t="str">
            <v>Gỗ ván (cả nẹp)</v>
          </cell>
          <cell r="H22" t="str">
            <v>m3</v>
          </cell>
          <cell r="I22">
            <v>0.35599999999999998</v>
          </cell>
          <cell r="J22">
            <v>0.35599999999999998</v>
          </cell>
        </row>
        <row r="23">
          <cell r="C23" t="str">
            <v>MDD3R1</v>
          </cell>
          <cell r="D23">
            <v>1.93</v>
          </cell>
          <cell r="E23" t="str">
            <v>x</v>
          </cell>
          <cell r="F23" t="str">
            <v>AB.11443</v>
          </cell>
          <cell r="G23" t="str">
            <v>Đo đất móng cột, trụ, hố kiểm tra rộng &gt;1m, su &gt;1m, đất cấp 3 bằng thủ công</v>
          </cell>
          <cell r="H23" t="str">
            <v>m3</v>
          </cell>
          <cell r="I23">
            <v>19.3</v>
          </cell>
          <cell r="J23">
            <v>19.3</v>
          </cell>
        </row>
        <row r="24">
          <cell r="C24" t="str">
            <v>MDAP3</v>
          </cell>
          <cell r="D24">
            <v>0</v>
          </cell>
          <cell r="F24" t="str">
            <v>AB.13112</v>
          </cell>
          <cell r="G24" t="str">
            <v>Đắp đất hố móng cột , độ chặt k=0,9</v>
          </cell>
          <cell r="H24" t="str">
            <v>m3</v>
          </cell>
          <cell r="I24">
            <v>0</v>
          </cell>
          <cell r="J24">
            <v>0</v>
          </cell>
        </row>
        <row r="25">
          <cell r="C25" t="str">
            <v>B16500V</v>
          </cell>
          <cell r="F25">
            <v>0</v>
          </cell>
          <cell r="G25" t="str">
            <v>Boulon 16x500VRS+ 4 long đền vuông D18-50x50x3/Zn</v>
          </cell>
          <cell r="H25" t="str">
            <v>bộ</v>
          </cell>
          <cell r="I25">
            <v>0</v>
          </cell>
          <cell r="J25">
            <v>0</v>
          </cell>
        </row>
        <row r="26">
          <cell r="C26" t="str">
            <v>B16550V</v>
          </cell>
          <cell r="D26">
            <v>1</v>
          </cell>
          <cell r="E26" t="str">
            <v>x</v>
          </cell>
          <cell r="F26">
            <v>0</v>
          </cell>
          <cell r="G26" t="str">
            <v>Boulon 16x550VRS+ 4 long đền vuông D18-50x50x3/Zn</v>
          </cell>
          <cell r="H26" t="str">
            <v>bộ</v>
          </cell>
          <cell r="I26">
            <v>10</v>
          </cell>
          <cell r="J26">
            <v>10</v>
          </cell>
        </row>
        <row r="27">
          <cell r="C27" t="str">
            <v>B16650V</v>
          </cell>
          <cell r="D27">
            <v>1</v>
          </cell>
          <cell r="E27" t="str">
            <v>x</v>
          </cell>
          <cell r="F27">
            <v>0</v>
          </cell>
          <cell r="G27" t="str">
            <v>Boulon 16x650VRS+ 4 long đền vuông D18-50x50x3/Zn</v>
          </cell>
          <cell r="H27" t="str">
            <v>bộ</v>
          </cell>
          <cell r="I27">
            <v>10</v>
          </cell>
          <cell r="J27">
            <v>10</v>
          </cell>
        </row>
        <row r="28">
          <cell r="C28" t="str">
            <v>B16750V</v>
          </cell>
          <cell r="D28">
            <v>1</v>
          </cell>
          <cell r="E28" t="str">
            <v>x</v>
          </cell>
          <cell r="F28">
            <v>0</v>
          </cell>
          <cell r="G28" t="str">
            <v>Boulon 16x750VRS+ 4 long đền vuông D18-50x50x3/Zn</v>
          </cell>
          <cell r="H28" t="str">
            <v>bộ</v>
          </cell>
          <cell r="I28">
            <v>10</v>
          </cell>
          <cell r="J28">
            <v>10</v>
          </cell>
        </row>
        <row r="29">
          <cell r="C29" t="str">
            <v>LVANK</v>
          </cell>
          <cell r="D29">
            <v>4.4999999999999998E-2</v>
          </cell>
          <cell r="E29" t="str">
            <v>x</v>
          </cell>
          <cell r="F29" t="str">
            <v>AF.81122</v>
          </cell>
          <cell r="G29" t="str">
            <v>Ván khuôn gỗ móng - móng vuông, chữ nhật</v>
          </cell>
          <cell r="H29" t="str">
            <v>100m2</v>
          </cell>
          <cell r="I29">
            <v>0.45</v>
          </cell>
          <cell r="J29">
            <v>0.45</v>
          </cell>
        </row>
        <row r="30">
          <cell r="C30" t="str">
            <v>DBTM150CS</v>
          </cell>
          <cell r="D30">
            <v>1.1339999999999999</v>
          </cell>
          <cell r="E30" t="str">
            <v>x</v>
          </cell>
          <cell r="F30" t="str">
            <v>CS2.01.011</v>
          </cell>
          <cell r="G30" t="str">
            <v>Đổ bêtông móng trụ M150 &lt;=250cm</v>
          </cell>
          <cell r="H30" t="str">
            <v>m3</v>
          </cell>
          <cell r="I30">
            <v>11.34</v>
          </cell>
          <cell r="J30">
            <v>11.34</v>
          </cell>
        </row>
        <row r="31">
          <cell r="C31" t="str">
            <v>M14a</v>
          </cell>
          <cell r="E31" t="str">
            <v>x</v>
          </cell>
          <cell r="G31" t="str">
            <v>Móng bê tông trụ 14m M14a</v>
          </cell>
          <cell r="H31" t="str">
            <v>Móng</v>
          </cell>
          <cell r="I31">
            <v>15</v>
          </cell>
          <cell r="J31">
            <v>15</v>
          </cell>
          <cell r="K31">
            <v>0</v>
          </cell>
          <cell r="L31">
            <v>0</v>
          </cell>
        </row>
        <row r="32">
          <cell r="C32" t="str">
            <v>d15</v>
          </cell>
          <cell r="D32">
            <v>1</v>
          </cell>
          <cell r="E32" t="str">
            <v>x</v>
          </cell>
          <cell r="F32" t="str">
            <v>AG.42111</v>
          </cell>
          <cell r="G32" t="str">
            <v>Đà cản BTCT 1,5m</v>
          </cell>
          <cell r="H32" t="str">
            <v>cái</v>
          </cell>
          <cell r="I32">
            <v>15</v>
          </cell>
          <cell r="J32">
            <v>15</v>
          </cell>
        </row>
        <row r="33">
          <cell r="C33" t="str">
            <v>b22650</v>
          </cell>
          <cell r="D33">
            <v>1</v>
          </cell>
          <cell r="E33" t="str">
            <v>x</v>
          </cell>
          <cell r="G33" t="str">
            <v>Boulon 22x650+ 2 long đền vuông D24-50x50x3/Zn</v>
          </cell>
          <cell r="H33" t="str">
            <v>bộ</v>
          </cell>
          <cell r="I33">
            <v>15</v>
          </cell>
          <cell r="J33">
            <v>15</v>
          </cell>
        </row>
        <row r="34">
          <cell r="C34" t="str">
            <v>MDD3DC</v>
          </cell>
          <cell r="D34">
            <v>0.9</v>
          </cell>
          <cell r="E34" t="str">
            <v>x</v>
          </cell>
          <cell r="F34" t="str">
            <v>AB.11363</v>
          </cell>
          <cell r="G34" t="str">
            <v>Đo đất móng cột, trụ, hố kiểm tra rộng &gt;3m, su ≤2m, đất cấp 3 bằng thủ công (p dụng cho móng đ cản)</v>
          </cell>
          <cell r="H34" t="str">
            <v>m3</v>
          </cell>
          <cell r="I34">
            <v>13.5</v>
          </cell>
          <cell r="J34">
            <v>13.5</v>
          </cell>
        </row>
        <row r="35">
          <cell r="C35" t="str">
            <v>MDAP3</v>
          </cell>
          <cell r="D35">
            <v>0.27</v>
          </cell>
          <cell r="E35" t="str">
            <v>x</v>
          </cell>
          <cell r="F35" t="str">
            <v>AB.13112</v>
          </cell>
          <cell r="G35" t="str">
            <v>Đắp đất hố móng cột , độ chặt k=0,9</v>
          </cell>
          <cell r="H35" t="str">
            <v>m3</v>
          </cell>
          <cell r="I35">
            <v>4.05</v>
          </cell>
          <cell r="J35">
            <v>4.05</v>
          </cell>
        </row>
        <row r="36">
          <cell r="C36" t="str">
            <v>TDTT12HH</v>
          </cell>
          <cell r="E36" t="str">
            <v>x</v>
          </cell>
          <cell r="G36" t="str">
            <v>Tiếp địa lặp lại (trụ 12m) hiện hữu</v>
          </cell>
          <cell r="H36" t="str">
            <v>Bộ</v>
          </cell>
          <cell r="I36">
            <v>14</v>
          </cell>
          <cell r="J36">
            <v>12</v>
          </cell>
          <cell r="K36">
            <v>0</v>
          </cell>
          <cell r="L36">
            <v>2</v>
          </cell>
          <cell r="M36" t="str">
            <v>Dự toán tính dư tại trụ 129, 142</v>
          </cell>
        </row>
        <row r="37">
          <cell r="C37" t="str">
            <v>m25</v>
          </cell>
          <cell r="D37">
            <v>0.45</v>
          </cell>
          <cell r="E37" t="str">
            <v>x</v>
          </cell>
          <cell r="G37" t="str">
            <v>Cáp đồng trần M25mm2 : 2m/vị trí</v>
          </cell>
          <cell r="H37" t="str">
            <v>kg</v>
          </cell>
          <cell r="I37">
            <v>6.3</v>
          </cell>
          <cell r="J37">
            <v>5.4</v>
          </cell>
          <cell r="L37">
            <v>0.9</v>
          </cell>
        </row>
        <row r="38">
          <cell r="C38" t="str">
            <v>KE399</v>
          </cell>
          <cell r="D38">
            <v>2</v>
          </cell>
          <cell r="E38" t="str">
            <v>x</v>
          </cell>
          <cell r="G38" t="str">
            <v>Kẹp ép WR 399</v>
          </cell>
          <cell r="H38" t="str">
            <v>cái</v>
          </cell>
          <cell r="I38">
            <v>28</v>
          </cell>
          <cell r="J38">
            <v>24</v>
          </cell>
          <cell r="L38">
            <v>4</v>
          </cell>
        </row>
        <row r="39">
          <cell r="C39" t="str">
            <v>OXC</v>
          </cell>
          <cell r="D39">
            <v>2</v>
          </cell>
          <cell r="E39" t="str">
            <v>x</v>
          </cell>
          <cell r="G39" t="str">
            <v>Ốc xiết cáp</v>
          </cell>
          <cell r="H39" t="str">
            <v>cái</v>
          </cell>
          <cell r="I39">
            <v>28</v>
          </cell>
          <cell r="J39">
            <v>24</v>
          </cell>
          <cell r="L39">
            <v>4</v>
          </cell>
        </row>
        <row r="40">
          <cell r="C40" t="str">
            <v>TDLL12</v>
          </cell>
          <cell r="E40" t="str">
            <v>x</v>
          </cell>
          <cell r="G40" t="str">
            <v>Tiếp địa lặp lại trụ 12m</v>
          </cell>
          <cell r="H40" t="str">
            <v>Bộ</v>
          </cell>
          <cell r="I40">
            <v>15</v>
          </cell>
          <cell r="J40">
            <v>15</v>
          </cell>
          <cell r="K40">
            <v>0</v>
          </cell>
          <cell r="L40">
            <v>0</v>
          </cell>
        </row>
        <row r="41">
          <cell r="C41" t="str">
            <v>m25</v>
          </cell>
          <cell r="D41">
            <v>2.2400000000000002</v>
          </cell>
          <cell r="E41" t="str">
            <v>x</v>
          </cell>
          <cell r="G41" t="str">
            <v>Cáp đồng trần M25mm2 10m/vị trí</v>
          </cell>
          <cell r="H41" t="str">
            <v>kg</v>
          </cell>
          <cell r="I41">
            <v>33.6</v>
          </cell>
          <cell r="J41">
            <v>33.6</v>
          </cell>
          <cell r="K41">
            <v>0</v>
          </cell>
        </row>
        <row r="42">
          <cell r="C42" t="str">
            <v>CTD+K</v>
          </cell>
          <cell r="D42">
            <v>1</v>
          </cell>
          <cell r="E42" t="str">
            <v>x</v>
          </cell>
          <cell r="G42" t="str">
            <v>Cọc tiếp đất Þ 16- 2,4m + kẹp cọc</v>
          </cell>
          <cell r="H42" t="str">
            <v>bộ</v>
          </cell>
          <cell r="I42">
            <v>15</v>
          </cell>
          <cell r="J42">
            <v>15</v>
          </cell>
          <cell r="K42">
            <v>0</v>
          </cell>
        </row>
        <row r="43">
          <cell r="C43" t="str">
            <v>KE399</v>
          </cell>
          <cell r="D43">
            <v>2</v>
          </cell>
          <cell r="E43" t="str">
            <v>x</v>
          </cell>
          <cell r="F43">
            <v>0</v>
          </cell>
          <cell r="G43" t="str">
            <v>Kẹp ép WR 399</v>
          </cell>
          <cell r="H43" t="str">
            <v>cái</v>
          </cell>
          <cell r="I43">
            <v>30</v>
          </cell>
          <cell r="J43">
            <v>30</v>
          </cell>
          <cell r="K43">
            <v>0</v>
          </cell>
        </row>
        <row r="44">
          <cell r="C44" t="str">
            <v>OXC</v>
          </cell>
          <cell r="D44">
            <v>2</v>
          </cell>
          <cell r="E44" t="str">
            <v>x</v>
          </cell>
          <cell r="G44" t="str">
            <v>Ốc xiết cáp</v>
          </cell>
          <cell r="H44" t="str">
            <v>cái</v>
          </cell>
          <cell r="I44">
            <v>30</v>
          </cell>
          <cell r="J44">
            <v>30</v>
          </cell>
          <cell r="K44">
            <v>0</v>
          </cell>
        </row>
        <row r="45">
          <cell r="C45" t="str">
            <v>KTD</v>
          </cell>
          <cell r="D45">
            <v>2.2400000000000002</v>
          </cell>
          <cell r="E45" t="str">
            <v>x</v>
          </cell>
          <cell r="F45" t="str">
            <v>D2.7001</v>
          </cell>
          <cell r="G45" t="str">
            <v>Kéo dây tiếp địa</v>
          </cell>
          <cell r="H45" t="str">
            <v>kg</v>
          </cell>
          <cell r="I45">
            <v>33.6</v>
          </cell>
          <cell r="J45">
            <v>33.6</v>
          </cell>
          <cell r="K45">
            <v>0</v>
          </cell>
        </row>
        <row r="46">
          <cell r="C46" t="str">
            <v>DCTD3</v>
          </cell>
          <cell r="D46">
            <v>1</v>
          </cell>
          <cell r="E46" t="str">
            <v>x</v>
          </cell>
          <cell r="F46" t="str">
            <v>D2.8103</v>
          </cell>
          <cell r="G46" t="str">
            <v>Đóng cọc tiếp địa đất cấp 3</v>
          </cell>
          <cell r="H46" t="str">
            <v>cọc</v>
          </cell>
          <cell r="I46">
            <v>15</v>
          </cell>
          <cell r="J46">
            <v>15</v>
          </cell>
          <cell r="K46">
            <v>0</v>
          </cell>
        </row>
        <row r="47">
          <cell r="C47" t="str">
            <v>dtd3</v>
          </cell>
          <cell r="D47">
            <v>0.03</v>
          </cell>
          <cell r="E47" t="str">
            <v>x</v>
          </cell>
          <cell r="F47" t="str">
            <v>AB.11413</v>
          </cell>
          <cell r="G47" t="str">
            <v>Đào rãnh tiếp địa đất cấp 3, sâu &lt;1m</v>
          </cell>
          <cell r="H47" t="str">
            <v>m3</v>
          </cell>
          <cell r="I47">
            <v>0.45</v>
          </cell>
          <cell r="J47">
            <v>0.45</v>
          </cell>
          <cell r="K47">
            <v>0</v>
          </cell>
        </row>
        <row r="48">
          <cell r="C48" t="str">
            <v>datd3</v>
          </cell>
          <cell r="D48">
            <v>0.03</v>
          </cell>
          <cell r="E48" t="str">
            <v>x</v>
          </cell>
          <cell r="F48" t="str">
            <v>AB.13121</v>
          </cell>
          <cell r="G48" t="str">
            <v>Đắp đất rãnh tiếp địa cấp 3, độ chặt k=0,85</v>
          </cell>
          <cell r="H48" t="str">
            <v>m3</v>
          </cell>
          <cell r="I48">
            <v>0.45</v>
          </cell>
          <cell r="J48">
            <v>0.45</v>
          </cell>
          <cell r="K48">
            <v>0</v>
          </cell>
        </row>
        <row r="49">
          <cell r="C49" t="str">
            <v>PVC21</v>
          </cell>
          <cell r="D49">
            <v>1.5</v>
          </cell>
          <cell r="E49" t="str">
            <v>x</v>
          </cell>
          <cell r="G49" t="str">
            <v>Ống PVC D21x1,6mm</v>
          </cell>
          <cell r="H49" t="str">
            <v>m</v>
          </cell>
          <cell r="I49">
            <v>22.5</v>
          </cell>
          <cell r="J49">
            <v>22.5</v>
          </cell>
          <cell r="K49">
            <v>0</v>
          </cell>
        </row>
        <row r="50">
          <cell r="C50" t="str">
            <v>CD21</v>
          </cell>
          <cell r="D50">
            <v>2</v>
          </cell>
          <cell r="E50" t="str">
            <v>x</v>
          </cell>
          <cell r="G50" t="str">
            <v>Cổ dê kẹp ống PVC ? 21</v>
          </cell>
          <cell r="H50" t="str">
            <v>bộ</v>
          </cell>
          <cell r="I50">
            <v>30</v>
          </cell>
          <cell r="J50">
            <v>30</v>
          </cell>
          <cell r="K50">
            <v>0</v>
          </cell>
        </row>
        <row r="51">
          <cell r="C51" t="str">
            <v>TDDD12</v>
          </cell>
          <cell r="E51" t="str">
            <v>x</v>
          </cell>
          <cell r="G51" t="str">
            <v>Tiếp địa trụ recloser và TBA 1 pha</v>
          </cell>
          <cell r="H51" t="str">
            <v>Bộ</v>
          </cell>
          <cell r="I51">
            <v>10</v>
          </cell>
          <cell r="J51">
            <v>9</v>
          </cell>
          <cell r="K51">
            <v>0</v>
          </cell>
          <cell r="L51">
            <v>1</v>
          </cell>
          <cell r="M51" t="str">
            <v>Dự toán tính dư tại trụ 170</v>
          </cell>
        </row>
        <row r="52">
          <cell r="C52" t="str">
            <v>m25</v>
          </cell>
          <cell r="D52">
            <v>2.2400000000000002</v>
          </cell>
          <cell r="E52" t="str">
            <v>x</v>
          </cell>
          <cell r="G52" t="str">
            <v>Cáp đồng trần M25mm2 : 10m</v>
          </cell>
          <cell r="H52" t="str">
            <v>kg</v>
          </cell>
          <cell r="I52">
            <v>22.4</v>
          </cell>
          <cell r="J52">
            <v>20.16</v>
          </cell>
          <cell r="L52">
            <v>2.2400000000000002</v>
          </cell>
        </row>
        <row r="53">
          <cell r="C53" t="str">
            <v>KE399</v>
          </cell>
          <cell r="D53">
            <v>4</v>
          </cell>
          <cell r="E53" t="str">
            <v>x</v>
          </cell>
          <cell r="G53" t="str">
            <v>Kẹp ép WR 399</v>
          </cell>
          <cell r="H53" t="str">
            <v>cái</v>
          </cell>
          <cell r="I53">
            <v>40</v>
          </cell>
          <cell r="J53">
            <v>36</v>
          </cell>
          <cell r="L53">
            <v>4</v>
          </cell>
        </row>
        <row r="54">
          <cell r="C54" t="str">
            <v>OXC</v>
          </cell>
          <cell r="D54">
            <v>4</v>
          </cell>
          <cell r="E54" t="str">
            <v>x</v>
          </cell>
          <cell r="G54" t="str">
            <v>Ốc xiết cáp</v>
          </cell>
          <cell r="H54" t="str">
            <v>cái</v>
          </cell>
          <cell r="I54">
            <v>40</v>
          </cell>
          <cell r="J54">
            <v>36</v>
          </cell>
          <cell r="L54">
            <v>4</v>
          </cell>
        </row>
        <row r="55">
          <cell r="C55">
            <v>0</v>
          </cell>
          <cell r="E55" t="str">
            <v>x</v>
          </cell>
          <cell r="F55" t="str">
            <v>II</v>
          </cell>
          <cell r="G55" t="str">
            <v>Phần trụ</v>
          </cell>
        </row>
        <row r="56">
          <cell r="C56" t="str">
            <v>BTLT 12 F540</v>
          </cell>
          <cell r="E56" t="str">
            <v>x</v>
          </cell>
          <cell r="G56" t="str">
            <v>Trụ bê tông ly tâm 12m</v>
          </cell>
          <cell r="H56" t="str">
            <v>Trụ</v>
          </cell>
          <cell r="I56">
            <v>96</v>
          </cell>
          <cell r="J56">
            <v>95</v>
          </cell>
          <cell r="K56">
            <v>0</v>
          </cell>
          <cell r="L56">
            <v>1</v>
          </cell>
          <cell r="M56" t="str">
            <v>Giảm tại trụ 122A</v>
          </cell>
        </row>
        <row r="57">
          <cell r="C57" t="str">
            <v>T12540</v>
          </cell>
          <cell r="D57">
            <v>1</v>
          </cell>
          <cell r="E57" t="str">
            <v>x</v>
          </cell>
          <cell r="G57" t="str">
            <v>Trụ BTLT 12m F540 dự ứng lực (k=2)</v>
          </cell>
          <cell r="H57" t="str">
            <v>trụ</v>
          </cell>
          <cell r="I57">
            <v>96</v>
          </cell>
          <cell r="J57">
            <v>95</v>
          </cell>
          <cell r="K57">
            <v>0</v>
          </cell>
          <cell r="L57">
            <v>1</v>
          </cell>
        </row>
        <row r="58">
          <cell r="C58" t="str">
            <v>C12m</v>
          </cell>
          <cell r="D58">
            <v>1</v>
          </cell>
          <cell r="E58" t="str">
            <v>x</v>
          </cell>
          <cell r="F58" t="str">
            <v>D2.5232</v>
          </cell>
          <cell r="G58" t="str">
            <v>Dựng trụ BTLT &lt;=12m thủ công + cơ giới</v>
          </cell>
          <cell r="H58" t="str">
            <v>trụ</v>
          </cell>
          <cell r="I58">
            <v>96</v>
          </cell>
          <cell r="J58">
            <v>95</v>
          </cell>
          <cell r="K58">
            <v>0</v>
          </cell>
          <cell r="L58">
            <v>1</v>
          </cell>
        </row>
        <row r="59">
          <cell r="C59" t="str">
            <v>BTLT 14 F650</v>
          </cell>
          <cell r="E59" t="str">
            <v>x</v>
          </cell>
          <cell r="G59" t="str">
            <v>Trụ bê tông ly tâm 14m</v>
          </cell>
          <cell r="H59" t="str">
            <v>Trụ</v>
          </cell>
          <cell r="I59">
            <v>15</v>
          </cell>
          <cell r="J59">
            <v>15</v>
          </cell>
          <cell r="K59">
            <v>0</v>
          </cell>
          <cell r="L59">
            <v>0</v>
          </cell>
        </row>
        <row r="60">
          <cell r="C60" t="str">
            <v>T14</v>
          </cell>
          <cell r="D60">
            <v>1</v>
          </cell>
          <cell r="E60" t="str">
            <v>x</v>
          </cell>
          <cell r="G60" t="str">
            <v>Trụ BTLT 14m F650 dự ứng lực (k=2)</v>
          </cell>
          <cell r="H60" t="str">
            <v>trụ</v>
          </cell>
          <cell r="I60">
            <v>15</v>
          </cell>
          <cell r="J60">
            <v>15</v>
          </cell>
        </row>
        <row r="61">
          <cell r="C61" t="str">
            <v>C14m</v>
          </cell>
          <cell r="D61">
            <v>1</v>
          </cell>
          <cell r="E61" t="str">
            <v>x</v>
          </cell>
          <cell r="F61" t="str">
            <v>D2.5242</v>
          </cell>
          <cell r="G61" t="str">
            <v>Dựng trụ BTLT 14m thủ công + cơ giới</v>
          </cell>
          <cell r="H61" t="str">
            <v>trụ</v>
          </cell>
          <cell r="I61">
            <v>15</v>
          </cell>
          <cell r="J61">
            <v>15</v>
          </cell>
        </row>
        <row r="62">
          <cell r="C62">
            <v>0</v>
          </cell>
          <cell r="E62" t="str">
            <v>x</v>
          </cell>
          <cell r="F62" t="str">
            <v>III</v>
          </cell>
          <cell r="G62" t="str">
            <v>Phần xà, néo</v>
          </cell>
        </row>
        <row r="63">
          <cell r="C63" t="str">
            <v>X-22K</v>
          </cell>
          <cell r="E63" t="str">
            <v>x</v>
          </cell>
          <cell r="G63" t="str">
            <v>Bộ xà kép L75x75x8 dài 2.2m: X-22K - C810</v>
          </cell>
          <cell r="H63" t="str">
            <v>Bộ</v>
          </cell>
          <cell r="I63">
            <v>5</v>
          </cell>
          <cell r="J63">
            <v>4</v>
          </cell>
          <cell r="K63">
            <v>0</v>
          </cell>
          <cell r="L63">
            <v>1</v>
          </cell>
          <cell r="M63" t="str">
            <v>Dự toán tính dư tại trụ 129</v>
          </cell>
        </row>
        <row r="64">
          <cell r="C64" t="str">
            <v>d22</v>
          </cell>
          <cell r="D64">
            <v>2</v>
          </cell>
          <cell r="E64" t="str">
            <v>x</v>
          </cell>
          <cell r="G64" t="str">
            <v>Đà Sắt góc L75 x75 x8 dài 2,2m (4 ốp)</v>
          </cell>
          <cell r="H64" t="str">
            <v>thanh</v>
          </cell>
          <cell r="I64">
            <v>10</v>
          </cell>
          <cell r="J64">
            <v>8</v>
          </cell>
          <cell r="L64">
            <v>2</v>
          </cell>
        </row>
        <row r="65">
          <cell r="C65" t="str">
            <v>t81</v>
          </cell>
          <cell r="D65">
            <v>4</v>
          </cell>
          <cell r="E65" t="str">
            <v>x</v>
          </cell>
          <cell r="G65" t="str">
            <v>Thanh chống đà sắt góc L50x50x5 dài 0,81m</v>
          </cell>
          <cell r="H65" t="str">
            <v>thanh</v>
          </cell>
          <cell r="I65">
            <v>20</v>
          </cell>
          <cell r="J65">
            <v>16</v>
          </cell>
          <cell r="L65">
            <v>4</v>
          </cell>
        </row>
        <row r="66">
          <cell r="C66" t="str">
            <v>B16300</v>
          </cell>
          <cell r="D66">
            <v>2</v>
          </cell>
          <cell r="E66" t="str">
            <v>x</v>
          </cell>
          <cell r="G66" t="str">
            <v>Boulon 16x300+ 2 long đền vuông D18-50x50x3/Zn</v>
          </cell>
          <cell r="H66" t="str">
            <v>bộ</v>
          </cell>
          <cell r="I66">
            <v>10</v>
          </cell>
          <cell r="J66">
            <v>8</v>
          </cell>
          <cell r="L66">
            <v>2</v>
          </cell>
        </row>
        <row r="67">
          <cell r="C67" t="str">
            <v>B16300v</v>
          </cell>
          <cell r="D67">
            <v>4</v>
          </cell>
          <cell r="E67" t="str">
            <v>x</v>
          </cell>
          <cell r="G67" t="str">
            <v>Boulon 16x300VRS+ 4 long đền vuông D18-50x50x3/Zn</v>
          </cell>
          <cell r="H67" t="str">
            <v>bộ</v>
          </cell>
          <cell r="I67">
            <v>20</v>
          </cell>
          <cell r="J67">
            <v>16</v>
          </cell>
          <cell r="L67">
            <v>4</v>
          </cell>
        </row>
        <row r="68">
          <cell r="C68" t="str">
            <v>B1650</v>
          </cell>
          <cell r="D68">
            <v>4</v>
          </cell>
          <cell r="E68" t="str">
            <v>x</v>
          </cell>
          <cell r="G68" t="str">
            <v>Boulon 16x50+ 2 long đền vuông D18-50x50x3/Zn</v>
          </cell>
          <cell r="H68" t="str">
            <v>bộ</v>
          </cell>
          <cell r="I68">
            <v>20</v>
          </cell>
          <cell r="J68">
            <v>16</v>
          </cell>
          <cell r="L68">
            <v>4</v>
          </cell>
        </row>
        <row r="69">
          <cell r="C69" t="str">
            <v>LXIN</v>
          </cell>
          <cell r="D69">
            <v>1</v>
          </cell>
          <cell r="E69" t="str">
            <v>x</v>
          </cell>
          <cell r="F69" t="str">
            <v>D2.6032b</v>
          </cell>
          <cell r="G69" t="str">
            <v>Lắp xà néo 58,63kg (X22K)</v>
          </cell>
          <cell r="H69" t="str">
            <v>bộ</v>
          </cell>
          <cell r="I69">
            <v>5</v>
          </cell>
          <cell r="J69">
            <v>4</v>
          </cell>
          <cell r="L69">
            <v>1</v>
          </cell>
        </row>
        <row r="70">
          <cell r="C70" t="str">
            <v>X-22KK</v>
          </cell>
          <cell r="E70" t="str">
            <v>x</v>
          </cell>
          <cell r="G70" t="str">
            <v>Bộ xà kép L75x75x8 dài 2.2m: X-22KK - C810 (trụ ghép)</v>
          </cell>
          <cell r="H70" t="str">
            <v>Bộ</v>
          </cell>
          <cell r="I70">
            <v>10</v>
          </cell>
          <cell r="J70">
            <v>10</v>
          </cell>
          <cell r="K70">
            <v>0</v>
          </cell>
          <cell r="L70">
            <v>0</v>
          </cell>
        </row>
        <row r="71">
          <cell r="C71" t="str">
            <v>d22</v>
          </cell>
          <cell r="D71">
            <v>2</v>
          </cell>
          <cell r="E71" t="str">
            <v>x</v>
          </cell>
          <cell r="G71" t="str">
            <v>Đà Sắt góc L75 x75 x8 dài 2,2m (4 ốp)</v>
          </cell>
          <cell r="H71" t="str">
            <v>thanh</v>
          </cell>
          <cell r="I71">
            <v>20</v>
          </cell>
          <cell r="J71">
            <v>20</v>
          </cell>
        </row>
        <row r="72">
          <cell r="C72" t="str">
            <v>t81</v>
          </cell>
          <cell r="D72">
            <v>4</v>
          </cell>
          <cell r="E72" t="str">
            <v>x</v>
          </cell>
          <cell r="G72" t="str">
            <v>Thanh chống đà sắt góc L50x50x5 dài 0,81m</v>
          </cell>
          <cell r="H72" t="str">
            <v>thanh</v>
          </cell>
          <cell r="I72">
            <v>40</v>
          </cell>
          <cell r="J72">
            <v>40</v>
          </cell>
        </row>
        <row r="73">
          <cell r="C73" t="str">
            <v>B16500</v>
          </cell>
          <cell r="D73">
            <v>2</v>
          </cell>
          <cell r="E73" t="str">
            <v>x</v>
          </cell>
          <cell r="G73" t="str">
            <v>Boulon 16x500+ 2 long đền vuông D18-50x50x3/Zn</v>
          </cell>
          <cell r="H73" t="str">
            <v>bộ</v>
          </cell>
          <cell r="I73">
            <v>20</v>
          </cell>
          <cell r="J73">
            <v>20</v>
          </cell>
        </row>
        <row r="74">
          <cell r="C74" t="str">
            <v>B16550v</v>
          </cell>
          <cell r="D74">
            <v>4</v>
          </cell>
          <cell r="E74" t="str">
            <v>x</v>
          </cell>
          <cell r="G74" t="str">
            <v>Boulon 16x550VRS+ 4 long đền vuông D18-50x50x3/Zn</v>
          </cell>
          <cell r="H74" t="str">
            <v>bộ</v>
          </cell>
          <cell r="I74">
            <v>40</v>
          </cell>
          <cell r="J74">
            <v>40</v>
          </cell>
        </row>
        <row r="75">
          <cell r="C75" t="str">
            <v>B1650</v>
          </cell>
          <cell r="D75">
            <v>4</v>
          </cell>
          <cell r="E75" t="str">
            <v>x</v>
          </cell>
          <cell r="G75" t="str">
            <v>Boulon 16x50+ 2 long đền vuông D18-50x50x3/Zn</v>
          </cell>
          <cell r="H75" t="str">
            <v>bộ</v>
          </cell>
          <cell r="I75">
            <v>40</v>
          </cell>
          <cell r="J75">
            <v>40</v>
          </cell>
        </row>
        <row r="76">
          <cell r="C76" t="str">
            <v>LXIN</v>
          </cell>
          <cell r="D76">
            <v>1</v>
          </cell>
          <cell r="E76" t="str">
            <v>x</v>
          </cell>
          <cell r="F76" t="str">
            <v>D2.6032b</v>
          </cell>
          <cell r="G76" t="str">
            <v>Lắp xà néo 58,63kg (X22K)</v>
          </cell>
          <cell r="H76" t="str">
            <v>bộ</v>
          </cell>
          <cell r="I76">
            <v>10</v>
          </cell>
          <cell r="J76">
            <v>10</v>
          </cell>
        </row>
        <row r="77">
          <cell r="C77" t="str">
            <v>X-20ĐL2/3</v>
          </cell>
          <cell r="E77" t="str">
            <v>x</v>
          </cell>
          <cell r="G77" t="str">
            <v>Bộ xà lệch đơn L75x75x8 dài 2m: X-20ĐL2/3</v>
          </cell>
          <cell r="H77" t="str">
            <v>Bộ</v>
          </cell>
          <cell r="I77">
            <v>151</v>
          </cell>
          <cell r="J77">
            <v>151</v>
          </cell>
          <cell r="K77">
            <v>0</v>
          </cell>
          <cell r="L77">
            <v>0</v>
          </cell>
        </row>
        <row r="78">
          <cell r="C78" t="str">
            <v>d200</v>
          </cell>
          <cell r="D78">
            <v>1</v>
          </cell>
          <cell r="E78" t="str">
            <v>x</v>
          </cell>
          <cell r="G78" t="str">
            <v>Đà Sắt góc L75 x75 x8 dài 2m (3 ốp)</v>
          </cell>
          <cell r="H78" t="str">
            <v>thanh</v>
          </cell>
          <cell r="I78">
            <v>151</v>
          </cell>
          <cell r="J78">
            <v>151</v>
          </cell>
          <cell r="K78">
            <v>0</v>
          </cell>
          <cell r="L78">
            <v>0</v>
          </cell>
        </row>
        <row r="79">
          <cell r="C79" t="str">
            <v>t115</v>
          </cell>
          <cell r="D79">
            <v>1</v>
          </cell>
          <cell r="E79" t="str">
            <v>x</v>
          </cell>
          <cell r="G79" t="str">
            <v>Thanh chống đà sắt góc L50x50x5 dài 1,15m</v>
          </cell>
          <cell r="H79" t="str">
            <v>thanh</v>
          </cell>
          <cell r="I79">
            <v>151</v>
          </cell>
          <cell r="J79">
            <v>151</v>
          </cell>
          <cell r="K79">
            <v>0</v>
          </cell>
          <cell r="L79">
            <v>0</v>
          </cell>
        </row>
        <row r="80">
          <cell r="C80" t="str">
            <v>B16250</v>
          </cell>
          <cell r="D80">
            <v>2</v>
          </cell>
          <cell r="E80" t="str">
            <v>x</v>
          </cell>
          <cell r="G80" t="str">
            <v>Boulon 16x250+ 2 long đền vuông D18-50x50x3/Zn</v>
          </cell>
          <cell r="H80" t="str">
            <v>bộ</v>
          </cell>
          <cell r="I80">
            <v>302</v>
          </cell>
          <cell r="J80">
            <v>302</v>
          </cell>
          <cell r="K80">
            <v>0</v>
          </cell>
          <cell r="L80">
            <v>0</v>
          </cell>
        </row>
        <row r="81">
          <cell r="C81" t="str">
            <v>B1650</v>
          </cell>
          <cell r="D81">
            <v>1</v>
          </cell>
          <cell r="E81" t="str">
            <v>x</v>
          </cell>
          <cell r="G81" t="str">
            <v>Boulon 16x50+ 2 long đền vuông D18-50x50x3/Zn</v>
          </cell>
          <cell r="H81" t="str">
            <v>bộ</v>
          </cell>
          <cell r="I81">
            <v>151</v>
          </cell>
          <cell r="J81">
            <v>151</v>
          </cell>
          <cell r="K81">
            <v>0</v>
          </cell>
          <cell r="L81">
            <v>0</v>
          </cell>
        </row>
        <row r="82">
          <cell r="C82" t="str">
            <v>XT2</v>
          </cell>
          <cell r="D82">
            <v>1</v>
          </cell>
          <cell r="E82" t="str">
            <v>x</v>
          </cell>
          <cell r="F82" t="str">
            <v>D2.6021a</v>
          </cell>
          <cell r="G82" t="str">
            <v>Xà đỡ thẳng lệch 3 pha 2m - 1 mạch</v>
          </cell>
          <cell r="H82" t="str">
            <v>bộ</v>
          </cell>
          <cell r="I82">
            <v>151</v>
          </cell>
          <cell r="J82">
            <v>151</v>
          </cell>
          <cell r="K82">
            <v>0</v>
          </cell>
          <cell r="L82">
            <v>0</v>
          </cell>
        </row>
        <row r="83">
          <cell r="C83" t="str">
            <v>X-20KL2/3</v>
          </cell>
          <cell r="E83" t="str">
            <v>x</v>
          </cell>
          <cell r="G83" t="str">
            <v>Bộ xà lệch kép L75x75x8 dài 2m: X-20KL2/3</v>
          </cell>
          <cell r="H83" t="str">
            <v>Bộ</v>
          </cell>
          <cell r="I83">
            <v>8</v>
          </cell>
          <cell r="J83">
            <v>8</v>
          </cell>
          <cell r="K83">
            <v>0</v>
          </cell>
          <cell r="L83">
            <v>0</v>
          </cell>
        </row>
        <row r="84">
          <cell r="C84" t="str">
            <v>d200</v>
          </cell>
          <cell r="D84">
            <v>2</v>
          </cell>
          <cell r="E84" t="str">
            <v>x</v>
          </cell>
          <cell r="G84" t="str">
            <v>Đà Sắt góc L75 x75 x8 dài 2m (3 ốp)</v>
          </cell>
          <cell r="H84" t="str">
            <v>thanh</v>
          </cell>
          <cell r="I84">
            <v>16</v>
          </cell>
          <cell r="J84">
            <v>16</v>
          </cell>
          <cell r="K84">
            <v>0</v>
          </cell>
        </row>
        <row r="85">
          <cell r="C85" t="str">
            <v>t115</v>
          </cell>
          <cell r="D85">
            <v>2</v>
          </cell>
          <cell r="E85" t="str">
            <v>x</v>
          </cell>
          <cell r="G85" t="str">
            <v>Thanh chống đà sắt góc L50x50x5 dài 1,15m</v>
          </cell>
          <cell r="H85" t="str">
            <v>thanh</v>
          </cell>
          <cell r="I85">
            <v>16</v>
          </cell>
          <cell r="J85">
            <v>16</v>
          </cell>
          <cell r="K85">
            <v>0</v>
          </cell>
        </row>
        <row r="86">
          <cell r="C86" t="str">
            <v>B16300v</v>
          </cell>
          <cell r="D86">
            <v>3</v>
          </cell>
          <cell r="E86" t="str">
            <v>x</v>
          </cell>
          <cell r="G86" t="str">
            <v>Boulon 16x300VRS+ 4 long đền vuông D18-50x50x3/Zn</v>
          </cell>
          <cell r="H86" t="str">
            <v>bộ</v>
          </cell>
          <cell r="I86">
            <v>24</v>
          </cell>
          <cell r="J86">
            <v>24</v>
          </cell>
          <cell r="K86">
            <v>0</v>
          </cell>
        </row>
        <row r="87">
          <cell r="C87" t="str">
            <v>B16300</v>
          </cell>
          <cell r="D87">
            <v>2</v>
          </cell>
          <cell r="E87" t="str">
            <v>x</v>
          </cell>
          <cell r="G87" t="str">
            <v>Boulon 16x300+ 2 long đền vuông D18-50x50x3/Zn</v>
          </cell>
          <cell r="H87" t="str">
            <v>bộ</v>
          </cell>
          <cell r="I87">
            <v>16</v>
          </cell>
          <cell r="J87">
            <v>16</v>
          </cell>
          <cell r="K87">
            <v>0</v>
          </cell>
        </row>
        <row r="88">
          <cell r="C88" t="str">
            <v>B1650</v>
          </cell>
          <cell r="D88">
            <v>2</v>
          </cell>
          <cell r="E88" t="str">
            <v>x</v>
          </cell>
          <cell r="G88" t="str">
            <v>Boulon 16x50+ 2 long đền vuông D18-50x50x3/Zn</v>
          </cell>
          <cell r="H88" t="str">
            <v>bộ</v>
          </cell>
          <cell r="I88">
            <v>16</v>
          </cell>
          <cell r="J88">
            <v>16</v>
          </cell>
          <cell r="K88">
            <v>0</v>
          </cell>
        </row>
        <row r="89">
          <cell r="C89" t="str">
            <v>XTK2</v>
          </cell>
          <cell r="D89">
            <v>1</v>
          </cell>
          <cell r="E89" t="str">
            <v>x</v>
          </cell>
          <cell r="F89" t="str">
            <v>D2.6031a</v>
          </cell>
          <cell r="G89" t="str">
            <v>Xà đỡ lệch góc 3 pha 2m - 1 mạch</v>
          </cell>
          <cell r="H89" t="str">
            <v>bộ</v>
          </cell>
          <cell r="I89">
            <v>8</v>
          </cell>
          <cell r="J89">
            <v>8</v>
          </cell>
          <cell r="K89">
            <v>0</v>
          </cell>
        </row>
        <row r="90">
          <cell r="C90" t="str">
            <v>CX12-B</v>
          </cell>
          <cell r="E90" t="str">
            <v>x</v>
          </cell>
          <cell r="G90" t="str">
            <v>Bộ chằng xuống đơn cho trụ 12m: CX12-B</v>
          </cell>
          <cell r="H90" t="str">
            <v>Bộ</v>
          </cell>
          <cell r="I90">
            <v>7</v>
          </cell>
          <cell r="J90">
            <v>7</v>
          </cell>
          <cell r="K90">
            <v>0</v>
          </cell>
          <cell r="L90">
            <v>0</v>
          </cell>
        </row>
        <row r="91">
          <cell r="C91" t="str">
            <v>BM16300</v>
          </cell>
          <cell r="D91">
            <v>1</v>
          </cell>
          <cell r="E91" t="str">
            <v>x</v>
          </cell>
          <cell r="G91" t="str">
            <v>Boulon mắt 16x300+ 1 long đền vuông D18-50x50x3/Zn</v>
          </cell>
          <cell r="H91" t="str">
            <v>bộ</v>
          </cell>
          <cell r="I91">
            <v>7</v>
          </cell>
          <cell r="J91">
            <v>7</v>
          </cell>
        </row>
        <row r="92">
          <cell r="C92" t="str">
            <v>SN</v>
          </cell>
          <cell r="D92">
            <v>1</v>
          </cell>
          <cell r="E92" t="str">
            <v>x</v>
          </cell>
          <cell r="G92" t="str">
            <v>Sứ chằng lớn</v>
          </cell>
          <cell r="H92" t="str">
            <v>cái</v>
          </cell>
          <cell r="I92">
            <v>7</v>
          </cell>
          <cell r="J92">
            <v>7</v>
          </cell>
        </row>
        <row r="93">
          <cell r="C93" t="str">
            <v>K3B</v>
          </cell>
          <cell r="D93">
            <v>8</v>
          </cell>
          <cell r="E93" t="str">
            <v>x</v>
          </cell>
          <cell r="G93" t="str">
            <v>Kẹp cáp 3 boulon 5/8 (B46x130)</v>
          </cell>
          <cell r="H93" t="str">
            <v>cái</v>
          </cell>
          <cell r="I93">
            <v>56</v>
          </cell>
          <cell r="J93">
            <v>56</v>
          </cell>
        </row>
        <row r="94">
          <cell r="C94" t="str">
            <v>C5/8</v>
          </cell>
          <cell r="D94">
            <v>16</v>
          </cell>
          <cell r="E94" t="str">
            <v>x</v>
          </cell>
          <cell r="G94" t="str">
            <v>Cáp thép 5/8"</v>
          </cell>
          <cell r="H94" t="str">
            <v>mét</v>
          </cell>
          <cell r="I94">
            <v>112</v>
          </cell>
          <cell r="J94">
            <v>112</v>
          </cell>
        </row>
        <row r="95">
          <cell r="C95" t="str">
            <v>YC</v>
          </cell>
          <cell r="D95">
            <v>2</v>
          </cell>
          <cell r="E95" t="str">
            <v>x</v>
          </cell>
          <cell r="G95" t="str">
            <v>Yếm cáp dày 2mm</v>
          </cell>
          <cell r="H95" t="str">
            <v>cái</v>
          </cell>
          <cell r="I95">
            <v>14</v>
          </cell>
          <cell r="J95">
            <v>14</v>
          </cell>
        </row>
        <row r="96">
          <cell r="C96" t="str">
            <v>MANG4</v>
          </cell>
          <cell r="D96">
            <v>1</v>
          </cell>
          <cell r="E96" t="str">
            <v>x</v>
          </cell>
          <cell r="G96" t="str">
            <v>Máng che dây chằng dày 0,4x2000</v>
          </cell>
          <cell r="H96" t="str">
            <v>cái</v>
          </cell>
          <cell r="I96">
            <v>7</v>
          </cell>
          <cell r="J96">
            <v>7</v>
          </cell>
        </row>
        <row r="97">
          <cell r="C97" t="str">
            <v>LDN</v>
          </cell>
          <cell r="D97">
            <v>1</v>
          </cell>
          <cell r="E97" t="str">
            <v>x</v>
          </cell>
          <cell r="F97" t="str">
            <v>D3.3251</v>
          </cell>
          <cell r="G97" t="str">
            <v>Lắp bộ dây néo</v>
          </cell>
          <cell r="H97" t="str">
            <v>bộ</v>
          </cell>
          <cell r="I97">
            <v>7</v>
          </cell>
          <cell r="J97">
            <v>7</v>
          </cell>
        </row>
        <row r="98">
          <cell r="C98" t="str">
            <v>CL12-B</v>
          </cell>
          <cell r="E98" t="str">
            <v>x</v>
          </cell>
          <cell r="G98" t="str">
            <v>Bộ chằng lệch đơn cho trụ 12m: CL12-B</v>
          </cell>
          <cell r="H98" t="str">
            <v>Bộ</v>
          </cell>
          <cell r="I98">
            <v>3</v>
          </cell>
          <cell r="J98">
            <v>2</v>
          </cell>
          <cell r="K98">
            <v>0</v>
          </cell>
          <cell r="L98">
            <v>1</v>
          </cell>
          <cell r="M98" t="str">
            <v>Thay đổi hình thức trụ IG thành I trụ 167</v>
          </cell>
        </row>
        <row r="99">
          <cell r="C99" t="str">
            <v>BM16300</v>
          </cell>
          <cell r="D99">
            <v>1</v>
          </cell>
          <cell r="E99" t="str">
            <v>x</v>
          </cell>
          <cell r="G99" t="str">
            <v>Boulon mắt 16x300+ 1 long đền vuông D18-50x50x3/Zn</v>
          </cell>
          <cell r="H99" t="str">
            <v>bộ</v>
          </cell>
          <cell r="I99">
            <v>3</v>
          </cell>
          <cell r="J99">
            <v>2</v>
          </cell>
          <cell r="K99">
            <v>0</v>
          </cell>
          <cell r="L99">
            <v>1</v>
          </cell>
        </row>
        <row r="100">
          <cell r="C100" t="str">
            <v>SN</v>
          </cell>
          <cell r="D100">
            <v>1</v>
          </cell>
          <cell r="E100" t="str">
            <v>x</v>
          </cell>
          <cell r="G100" t="str">
            <v>Sứ chằng lớn</v>
          </cell>
          <cell r="H100" t="str">
            <v>cái</v>
          </cell>
          <cell r="I100">
            <v>3</v>
          </cell>
          <cell r="J100">
            <v>2</v>
          </cell>
          <cell r="K100">
            <v>0</v>
          </cell>
          <cell r="L100">
            <v>1</v>
          </cell>
        </row>
        <row r="101">
          <cell r="C101" t="str">
            <v>K3B</v>
          </cell>
          <cell r="D101">
            <v>8</v>
          </cell>
          <cell r="E101" t="str">
            <v>x</v>
          </cell>
          <cell r="G101" t="str">
            <v>Kẹp cáp 3 boulon 5/8 (B46x130)</v>
          </cell>
          <cell r="H101" t="str">
            <v>cái</v>
          </cell>
          <cell r="I101">
            <v>24</v>
          </cell>
          <cell r="J101">
            <v>16</v>
          </cell>
          <cell r="K101">
            <v>0</v>
          </cell>
          <cell r="L101">
            <v>8</v>
          </cell>
        </row>
        <row r="102">
          <cell r="C102" t="str">
            <v>C5/8</v>
          </cell>
          <cell r="D102">
            <v>14</v>
          </cell>
          <cell r="E102" t="str">
            <v>x</v>
          </cell>
          <cell r="G102" t="str">
            <v>Cáp thép 5/8"</v>
          </cell>
          <cell r="H102" t="str">
            <v>mét</v>
          </cell>
          <cell r="I102">
            <v>42</v>
          </cell>
          <cell r="J102">
            <v>28</v>
          </cell>
          <cell r="K102">
            <v>0</v>
          </cell>
          <cell r="L102">
            <v>14</v>
          </cell>
        </row>
        <row r="103">
          <cell r="C103" t="str">
            <v>CL</v>
          </cell>
          <cell r="D103">
            <v>1</v>
          </cell>
          <cell r="E103" t="str">
            <v>x</v>
          </cell>
          <cell r="G103" t="str">
            <v>Bộ chống chằng hẹp ?60/50x1500+2BL12x40+BL16x250/80</v>
          </cell>
          <cell r="H103" t="str">
            <v>bộ</v>
          </cell>
          <cell r="I103">
            <v>3</v>
          </cell>
          <cell r="J103">
            <v>2</v>
          </cell>
          <cell r="K103">
            <v>0</v>
          </cell>
          <cell r="L103">
            <v>1</v>
          </cell>
        </row>
        <row r="104">
          <cell r="C104" t="str">
            <v>YC</v>
          </cell>
          <cell r="D104">
            <v>2</v>
          </cell>
          <cell r="E104" t="str">
            <v>x</v>
          </cell>
          <cell r="G104" t="str">
            <v>Yếm cáp dày 2mm</v>
          </cell>
          <cell r="H104" t="str">
            <v>cái</v>
          </cell>
          <cell r="I104">
            <v>6</v>
          </cell>
          <cell r="J104">
            <v>4</v>
          </cell>
          <cell r="K104">
            <v>0</v>
          </cell>
          <cell r="L104">
            <v>2</v>
          </cell>
        </row>
        <row r="105">
          <cell r="C105" t="str">
            <v>MANG</v>
          </cell>
          <cell r="D105">
            <v>1</v>
          </cell>
          <cell r="E105" t="str">
            <v>x</v>
          </cell>
          <cell r="G105" t="str">
            <v>Máng che dây chằng dày 0,8x2000</v>
          </cell>
          <cell r="H105" t="str">
            <v>cái</v>
          </cell>
          <cell r="I105">
            <v>3</v>
          </cell>
          <cell r="J105">
            <v>2</v>
          </cell>
          <cell r="K105">
            <v>0</v>
          </cell>
          <cell r="L105">
            <v>1</v>
          </cell>
        </row>
        <row r="106">
          <cell r="C106" t="str">
            <v>LDN</v>
          </cell>
          <cell r="D106">
            <v>1</v>
          </cell>
          <cell r="E106" t="str">
            <v>x</v>
          </cell>
          <cell r="F106" t="str">
            <v>D3.3251</v>
          </cell>
          <cell r="G106" t="str">
            <v>Lắp bộ dây néo</v>
          </cell>
          <cell r="H106" t="str">
            <v>bộ</v>
          </cell>
          <cell r="I106">
            <v>3</v>
          </cell>
          <cell r="J106">
            <v>2</v>
          </cell>
          <cell r="K106">
            <v>0</v>
          </cell>
          <cell r="L106">
            <v>1</v>
          </cell>
        </row>
        <row r="107">
          <cell r="C107" t="str">
            <v>LCL</v>
          </cell>
          <cell r="D107">
            <v>1</v>
          </cell>
          <cell r="E107" t="str">
            <v>x</v>
          </cell>
          <cell r="F107" t="str">
            <v>D3.323.1</v>
          </cell>
          <cell r="G107" t="str">
            <v>Lắp bộ chống lệch</v>
          </cell>
          <cell r="H107" t="str">
            <v>bộ</v>
          </cell>
          <cell r="I107">
            <v>3</v>
          </cell>
          <cell r="J107">
            <v>2</v>
          </cell>
          <cell r="K107">
            <v>0</v>
          </cell>
          <cell r="L107">
            <v>1</v>
          </cell>
        </row>
        <row r="108">
          <cell r="C108" t="str">
            <v>CX14-B</v>
          </cell>
          <cell r="E108" t="str">
            <v>x</v>
          </cell>
          <cell r="G108" t="str">
            <v>Bộ chằng xuống đơn cho trụ 14m: CX14-B</v>
          </cell>
          <cell r="H108" t="str">
            <v>Bộ</v>
          </cell>
          <cell r="I108">
            <v>2</v>
          </cell>
          <cell r="J108">
            <v>2</v>
          </cell>
          <cell r="K108">
            <v>0</v>
          </cell>
          <cell r="L108">
            <v>0</v>
          </cell>
        </row>
        <row r="109">
          <cell r="C109" t="str">
            <v>BM16300</v>
          </cell>
          <cell r="D109">
            <v>1</v>
          </cell>
          <cell r="E109" t="str">
            <v>x</v>
          </cell>
          <cell r="G109" t="str">
            <v>Boulon mắt 16x300+ 1 long đền vuông D18-50x50x3/Zn</v>
          </cell>
          <cell r="H109" t="str">
            <v>bộ</v>
          </cell>
          <cell r="I109">
            <v>2</v>
          </cell>
          <cell r="J109">
            <v>2</v>
          </cell>
          <cell r="K109">
            <v>0</v>
          </cell>
        </row>
        <row r="110">
          <cell r="C110" t="str">
            <v>SN</v>
          </cell>
          <cell r="D110">
            <v>1</v>
          </cell>
          <cell r="E110" t="str">
            <v>x</v>
          </cell>
          <cell r="G110" t="str">
            <v>Sứ chằng lớn</v>
          </cell>
          <cell r="H110" t="str">
            <v>cái</v>
          </cell>
          <cell r="I110">
            <v>2</v>
          </cell>
          <cell r="J110">
            <v>2</v>
          </cell>
          <cell r="K110">
            <v>0</v>
          </cell>
        </row>
        <row r="111">
          <cell r="C111" t="str">
            <v>K3B</v>
          </cell>
          <cell r="D111">
            <v>8</v>
          </cell>
          <cell r="E111" t="str">
            <v>x</v>
          </cell>
          <cell r="G111" t="str">
            <v>Kẹp cáp 3 boulon 5/8 (B46x130)</v>
          </cell>
          <cell r="H111" t="str">
            <v>cái</v>
          </cell>
          <cell r="I111">
            <v>16</v>
          </cell>
          <cell r="J111">
            <v>16</v>
          </cell>
          <cell r="K111">
            <v>0</v>
          </cell>
        </row>
        <row r="112">
          <cell r="C112" t="str">
            <v>C5/8</v>
          </cell>
          <cell r="D112">
            <v>17</v>
          </cell>
          <cell r="E112" t="str">
            <v>x</v>
          </cell>
          <cell r="G112" t="str">
            <v>Cáp thép 5/8"</v>
          </cell>
          <cell r="H112" t="str">
            <v>mét</v>
          </cell>
          <cell r="I112">
            <v>34</v>
          </cell>
          <cell r="J112">
            <v>34</v>
          </cell>
          <cell r="K112">
            <v>0</v>
          </cell>
        </row>
        <row r="113">
          <cell r="C113" t="str">
            <v>YC</v>
          </cell>
          <cell r="D113">
            <v>2</v>
          </cell>
          <cell r="E113" t="str">
            <v>x</v>
          </cell>
          <cell r="G113" t="str">
            <v>Yếm cáp dày 2mm</v>
          </cell>
          <cell r="H113" t="str">
            <v>cái</v>
          </cell>
          <cell r="I113">
            <v>4</v>
          </cell>
          <cell r="J113">
            <v>4</v>
          </cell>
          <cell r="K113">
            <v>0</v>
          </cell>
        </row>
        <row r="114">
          <cell r="C114" t="str">
            <v>MANG</v>
          </cell>
          <cell r="D114">
            <v>1</v>
          </cell>
          <cell r="E114" t="str">
            <v>x</v>
          </cell>
          <cell r="G114" t="str">
            <v>Máng che dây chằng dày 0,8x2000</v>
          </cell>
          <cell r="H114" t="str">
            <v>cái</v>
          </cell>
          <cell r="I114">
            <v>2</v>
          </cell>
          <cell r="J114">
            <v>2</v>
          </cell>
          <cell r="K114">
            <v>0</v>
          </cell>
        </row>
        <row r="115">
          <cell r="C115" t="str">
            <v>LDN</v>
          </cell>
          <cell r="D115">
            <v>1</v>
          </cell>
          <cell r="E115" t="str">
            <v>x</v>
          </cell>
          <cell r="F115" t="str">
            <v>D3.3251</v>
          </cell>
          <cell r="G115" t="str">
            <v>Lắp bộ dây néo</v>
          </cell>
          <cell r="H115" t="str">
            <v>bộ</v>
          </cell>
          <cell r="I115">
            <v>2</v>
          </cell>
          <cell r="J115">
            <v>2</v>
          </cell>
          <cell r="K115">
            <v>0</v>
          </cell>
        </row>
        <row r="116">
          <cell r="C116" t="str">
            <v>CXX14-B</v>
          </cell>
          <cell r="E116" t="str">
            <v>x</v>
          </cell>
          <cell r="G116" t="str">
            <v>Bộ chằng xuống kép cho trụ 14m: CXX14-B</v>
          </cell>
          <cell r="H116" t="str">
            <v>Bộ</v>
          </cell>
          <cell r="I116">
            <v>2</v>
          </cell>
          <cell r="J116">
            <v>1</v>
          </cell>
          <cell r="K116">
            <v>0</v>
          </cell>
          <cell r="L116">
            <v>1</v>
          </cell>
          <cell r="M116" t="str">
            <v>Giảm tại trụ 171</v>
          </cell>
        </row>
        <row r="117">
          <cell r="C117" t="str">
            <v>BM16300</v>
          </cell>
          <cell r="D117">
            <v>2</v>
          </cell>
          <cell r="E117" t="str">
            <v>x</v>
          </cell>
          <cell r="G117" t="str">
            <v>Boulon mắt 16x300+ 1 long đền vuông D18-50x50x3/Zn</v>
          </cell>
          <cell r="H117" t="str">
            <v>bộ</v>
          </cell>
          <cell r="I117">
            <v>4</v>
          </cell>
          <cell r="J117">
            <v>2</v>
          </cell>
          <cell r="L117">
            <v>2</v>
          </cell>
        </row>
        <row r="118">
          <cell r="C118" t="str">
            <v>SN</v>
          </cell>
          <cell r="D118">
            <v>2</v>
          </cell>
          <cell r="E118" t="str">
            <v>x</v>
          </cell>
          <cell r="G118" t="str">
            <v>Sứ chằng lớn</v>
          </cell>
          <cell r="H118" t="str">
            <v>cái</v>
          </cell>
          <cell r="I118">
            <v>4</v>
          </cell>
          <cell r="J118">
            <v>2</v>
          </cell>
          <cell r="L118">
            <v>2</v>
          </cell>
        </row>
        <row r="119">
          <cell r="C119" t="str">
            <v>K3B</v>
          </cell>
          <cell r="D119">
            <v>16</v>
          </cell>
          <cell r="E119" t="str">
            <v>x</v>
          </cell>
          <cell r="G119" t="str">
            <v>Kẹp cáp 3 boulon 5/8 (B46x130)</v>
          </cell>
          <cell r="H119" t="str">
            <v>cái</v>
          </cell>
          <cell r="I119">
            <v>32</v>
          </cell>
          <cell r="J119">
            <v>16</v>
          </cell>
          <cell r="L119">
            <v>16</v>
          </cell>
        </row>
        <row r="120">
          <cell r="C120" t="str">
            <v>C5/8</v>
          </cell>
          <cell r="D120">
            <v>30</v>
          </cell>
          <cell r="E120" t="str">
            <v>x</v>
          </cell>
          <cell r="G120" t="str">
            <v>Cáp thép 5/8"</v>
          </cell>
          <cell r="H120" t="str">
            <v>mét</v>
          </cell>
          <cell r="I120">
            <v>60</v>
          </cell>
          <cell r="J120">
            <v>30</v>
          </cell>
          <cell r="L120">
            <v>30</v>
          </cell>
        </row>
        <row r="121">
          <cell r="C121" t="str">
            <v>YC</v>
          </cell>
          <cell r="D121">
            <v>4</v>
          </cell>
          <cell r="E121" t="str">
            <v>x</v>
          </cell>
          <cell r="G121" t="str">
            <v>Yếm cáp dày 2mm</v>
          </cell>
          <cell r="H121" t="str">
            <v>cái</v>
          </cell>
          <cell r="I121">
            <v>8</v>
          </cell>
          <cell r="J121">
            <v>4</v>
          </cell>
          <cell r="L121">
            <v>4</v>
          </cell>
        </row>
        <row r="122">
          <cell r="C122" t="str">
            <v>MANG</v>
          </cell>
          <cell r="D122">
            <v>1</v>
          </cell>
          <cell r="E122" t="str">
            <v>x</v>
          </cell>
          <cell r="G122" t="str">
            <v>Máng che dây chằng dày 0,8x2000</v>
          </cell>
          <cell r="H122" t="str">
            <v>cái</v>
          </cell>
          <cell r="I122">
            <v>2</v>
          </cell>
          <cell r="J122">
            <v>1</v>
          </cell>
          <cell r="L122">
            <v>1</v>
          </cell>
        </row>
        <row r="123">
          <cell r="C123" t="str">
            <v>LDN</v>
          </cell>
          <cell r="D123">
            <v>2</v>
          </cell>
          <cell r="E123" t="str">
            <v>x</v>
          </cell>
          <cell r="F123" t="str">
            <v>D3.3251</v>
          </cell>
          <cell r="G123" t="str">
            <v>Lắp bộ dây néo</v>
          </cell>
          <cell r="H123" t="str">
            <v>bộ</v>
          </cell>
          <cell r="I123">
            <v>4</v>
          </cell>
          <cell r="J123">
            <v>2</v>
          </cell>
          <cell r="L123">
            <v>2</v>
          </cell>
        </row>
        <row r="124">
          <cell r="C124" t="str">
            <v>CK-B</v>
          </cell>
          <cell r="E124" t="str">
            <v>x</v>
          </cell>
          <cell r="G124" t="str">
            <v>Bộ chằng vượt đơn: CK-B</v>
          </cell>
          <cell r="H124" t="str">
            <v>Bộ</v>
          </cell>
          <cell r="I124">
            <v>1</v>
          </cell>
          <cell r="J124">
            <v>1</v>
          </cell>
          <cell r="K124">
            <v>0</v>
          </cell>
          <cell r="L124">
            <v>0</v>
          </cell>
        </row>
        <row r="125">
          <cell r="C125" t="str">
            <v>BM16300</v>
          </cell>
          <cell r="D125">
            <v>3</v>
          </cell>
          <cell r="E125" t="str">
            <v>x</v>
          </cell>
          <cell r="G125" t="str">
            <v>Boulon mắt 16x300+ 1 long đền vuông D18-50x50x3/Zn</v>
          </cell>
          <cell r="H125" t="str">
            <v>bộ</v>
          </cell>
          <cell r="I125">
            <v>3</v>
          </cell>
          <cell r="J125">
            <v>3</v>
          </cell>
        </row>
        <row r="126">
          <cell r="C126" t="str">
            <v>SN</v>
          </cell>
          <cell r="D126">
            <v>2</v>
          </cell>
          <cell r="E126" t="str">
            <v>x</v>
          </cell>
          <cell r="G126" t="str">
            <v>Sứ chằng lớn</v>
          </cell>
          <cell r="H126" t="str">
            <v>cái</v>
          </cell>
          <cell r="I126">
            <v>2</v>
          </cell>
          <cell r="J126">
            <v>2</v>
          </cell>
        </row>
        <row r="127">
          <cell r="C127" t="str">
            <v>K3B</v>
          </cell>
          <cell r="D127">
            <v>16</v>
          </cell>
          <cell r="E127" t="str">
            <v>x</v>
          </cell>
          <cell r="G127" t="str">
            <v>Kẹp cáp 3 boulon 5/8 (B46x130)</v>
          </cell>
          <cell r="H127" t="str">
            <v>cái</v>
          </cell>
          <cell r="I127">
            <v>16</v>
          </cell>
          <cell r="J127">
            <v>16</v>
          </cell>
        </row>
        <row r="128">
          <cell r="C128" t="str">
            <v>C5/8</v>
          </cell>
          <cell r="D128">
            <v>30</v>
          </cell>
          <cell r="E128" t="str">
            <v>x</v>
          </cell>
          <cell r="G128" t="str">
            <v>Cáp thép 5/8"</v>
          </cell>
          <cell r="H128" t="str">
            <v>mét</v>
          </cell>
          <cell r="I128">
            <v>30</v>
          </cell>
          <cell r="J128">
            <v>30</v>
          </cell>
        </row>
        <row r="129">
          <cell r="C129" t="str">
            <v>YC</v>
          </cell>
          <cell r="D129">
            <v>4</v>
          </cell>
          <cell r="E129" t="str">
            <v>x</v>
          </cell>
          <cell r="G129" t="str">
            <v>Yếm cáp dày 2mm</v>
          </cell>
          <cell r="H129" t="str">
            <v>cái</v>
          </cell>
          <cell r="I129">
            <v>4</v>
          </cell>
          <cell r="J129">
            <v>4</v>
          </cell>
        </row>
        <row r="130">
          <cell r="C130" t="str">
            <v>MANG</v>
          </cell>
          <cell r="D130">
            <v>1</v>
          </cell>
          <cell r="E130" t="str">
            <v>x</v>
          </cell>
          <cell r="G130" t="str">
            <v>Máng che dây chằng dày 0,8x2000</v>
          </cell>
          <cell r="H130" t="str">
            <v>cái</v>
          </cell>
          <cell r="I130">
            <v>1</v>
          </cell>
          <cell r="J130">
            <v>1</v>
          </cell>
        </row>
        <row r="131">
          <cell r="C131" t="str">
            <v>LDN</v>
          </cell>
          <cell r="D131">
            <v>2</v>
          </cell>
          <cell r="E131" t="str">
            <v>x</v>
          </cell>
          <cell r="F131" t="str">
            <v>D3.3251</v>
          </cell>
          <cell r="G131" t="str">
            <v>Lắp bộ dây néo</v>
          </cell>
          <cell r="H131" t="str">
            <v>bộ</v>
          </cell>
          <cell r="I131">
            <v>2</v>
          </cell>
          <cell r="J131">
            <v>2</v>
          </cell>
        </row>
        <row r="132">
          <cell r="C132" t="str">
            <v>PK</v>
          </cell>
          <cell r="F132">
            <v>21421</v>
          </cell>
          <cell r="G132" t="str">
            <v>V/c phụ kiện vào vị trí ( cự ly &lt;=100m)</v>
          </cell>
          <cell r="H132" t="str">
            <v>tấn</v>
          </cell>
          <cell r="I132">
            <v>0</v>
          </cell>
          <cell r="J132">
            <v>0</v>
          </cell>
        </row>
        <row r="133">
          <cell r="C133" t="str">
            <v>NXX</v>
          </cell>
          <cell r="E133" t="str">
            <v>x</v>
          </cell>
          <cell r="G133" t="str">
            <v>Bộ móng neo xòe cho chằng xuống: NXX</v>
          </cell>
          <cell r="H133" t="str">
            <v>Bộ</v>
          </cell>
          <cell r="I133">
            <v>2</v>
          </cell>
          <cell r="J133">
            <v>2</v>
          </cell>
          <cell r="K133">
            <v>0</v>
          </cell>
          <cell r="L133">
            <v>0</v>
          </cell>
        </row>
        <row r="134">
          <cell r="C134" t="str">
            <v>TN1824</v>
          </cell>
          <cell r="D134">
            <v>1</v>
          </cell>
          <cell r="E134" t="str">
            <v>x</v>
          </cell>
          <cell r="G134" t="str">
            <v>Ty neo 18x2400</v>
          </cell>
          <cell r="H134" t="str">
            <v>cái</v>
          </cell>
          <cell r="I134">
            <v>2</v>
          </cell>
          <cell r="J134">
            <v>2</v>
          </cell>
          <cell r="K134">
            <v>0</v>
          </cell>
        </row>
        <row r="135">
          <cell r="C135" t="str">
            <v>NX</v>
          </cell>
          <cell r="D135">
            <v>1</v>
          </cell>
          <cell r="E135" t="str">
            <v>x</v>
          </cell>
          <cell r="G135" t="str">
            <v>Neo xòe 8 hướng (dày 3,2mm)</v>
          </cell>
          <cell r="H135" t="str">
            <v>cái</v>
          </cell>
          <cell r="I135">
            <v>2</v>
          </cell>
          <cell r="J135">
            <v>2</v>
          </cell>
          <cell r="K135">
            <v>0</v>
          </cell>
        </row>
        <row r="136">
          <cell r="C136" t="str">
            <v>MDD3</v>
          </cell>
          <cell r="D136">
            <v>0.4</v>
          </cell>
          <cell r="E136" t="str">
            <v>x</v>
          </cell>
          <cell r="F136" t="str">
            <v>AB.11423</v>
          </cell>
          <cell r="G136" t="str">
            <v>Đào hố móng đất cấp 3 sâu &gt;1m</v>
          </cell>
          <cell r="H136" t="str">
            <v>m3</v>
          </cell>
          <cell r="I136">
            <v>0.8</v>
          </cell>
          <cell r="J136">
            <v>0.8</v>
          </cell>
          <cell r="K136">
            <v>0</v>
          </cell>
        </row>
        <row r="137">
          <cell r="C137" t="str">
            <v>MDAP3</v>
          </cell>
          <cell r="D137">
            <v>0.4</v>
          </cell>
          <cell r="E137" t="str">
            <v>x</v>
          </cell>
          <cell r="F137" t="str">
            <v>AB.13112</v>
          </cell>
          <cell r="G137" t="str">
            <v>Đắp đất hố móng cột , độ chặt k=0,9</v>
          </cell>
          <cell r="H137" t="str">
            <v>m3</v>
          </cell>
          <cell r="I137">
            <v>0.8</v>
          </cell>
          <cell r="J137">
            <v>0.8</v>
          </cell>
          <cell r="K137">
            <v>0</v>
          </cell>
        </row>
        <row r="138">
          <cell r="C138">
            <v>0</v>
          </cell>
          <cell r="E138" t="str">
            <v>x</v>
          </cell>
          <cell r="F138" t="str">
            <v>IV</v>
          </cell>
          <cell r="G138" t="str">
            <v>Phần dây, sứ và phụ kiện</v>
          </cell>
          <cell r="I138">
            <v>0</v>
          </cell>
          <cell r="J138">
            <v>0</v>
          </cell>
        </row>
        <row r="139">
          <cell r="C139" t="str">
            <v>DDTT3P1m-m</v>
          </cell>
          <cell r="D139">
            <v>1</v>
          </cell>
          <cell r="E139" t="str">
            <v>x</v>
          </cell>
          <cell r="F139" t="str">
            <v>b</v>
          </cell>
          <cell r="G139" t="str">
            <v>Phân trung thế 3 pha XD mới 1 mạch</v>
          </cell>
        </row>
        <row r="140">
          <cell r="C140" t="str">
            <v>AC120</v>
          </cell>
          <cell r="D140">
            <v>0.48042000000000001</v>
          </cell>
          <cell r="E140" t="str">
            <v>x</v>
          </cell>
          <cell r="F140">
            <v>6342.9</v>
          </cell>
          <cell r="G140" t="str">
            <v>Cáp nhôm lõi thép AC-120/19 (0,471kg/m)</v>
          </cell>
          <cell r="H140" t="str">
            <v>kg</v>
          </cell>
          <cell r="I140">
            <v>3044.9019600000001</v>
          </cell>
          <cell r="J140">
            <v>3047.256018</v>
          </cell>
          <cell r="K140">
            <v>2.3540579999998998</v>
          </cell>
          <cell r="L140">
            <v>0</v>
          </cell>
          <cell r="M140" t="str">
            <v>Sai số đo thực tế và dự toán</v>
          </cell>
        </row>
        <row r="141">
          <cell r="C141" t="str">
            <v>XLPE185A</v>
          </cell>
          <cell r="D141">
            <v>1.02</v>
          </cell>
          <cell r="E141" t="str">
            <v>x</v>
          </cell>
          <cell r="F141">
            <v>19028.7</v>
          </cell>
          <cell r="G141" t="str">
            <v>Cáp nhôm lõi thép bọc 24KV AC/XLPE/PVC185 mm2</v>
          </cell>
          <cell r="H141" t="str">
            <v>mét</v>
          </cell>
          <cell r="I141">
            <v>19394.28</v>
          </cell>
          <cell r="J141">
            <v>19409.274000000001</v>
          </cell>
          <cell r="K141">
            <v>14.993999999998801</v>
          </cell>
          <cell r="L141">
            <v>0</v>
          </cell>
        </row>
        <row r="142">
          <cell r="C142" t="str">
            <v>ACX50</v>
          </cell>
          <cell r="D142">
            <v>1</v>
          </cell>
          <cell r="E142" t="str">
            <v>x</v>
          </cell>
          <cell r="F142">
            <v>116</v>
          </cell>
          <cell r="G142" t="str">
            <v>Cáp nhôm lõi thép bọc 24KV AC/XLPE50 mm2</v>
          </cell>
          <cell r="H142" t="str">
            <v>mét</v>
          </cell>
          <cell r="I142">
            <v>159</v>
          </cell>
          <cell r="J142">
            <v>116</v>
          </cell>
          <cell r="K142">
            <v>0</v>
          </cell>
          <cell r="L142">
            <v>43</v>
          </cell>
        </row>
        <row r="143">
          <cell r="C143" t="str">
            <v>XLPE150</v>
          </cell>
          <cell r="D143">
            <v>1</v>
          </cell>
          <cell r="E143" t="str">
            <v>x</v>
          </cell>
          <cell r="F143">
            <v>24</v>
          </cell>
          <cell r="G143" t="str">
            <v>Cáp 24KV C/XLPE/PVC 150mm2</v>
          </cell>
          <cell r="H143" t="str">
            <v>mét</v>
          </cell>
          <cell r="I143">
            <v>24</v>
          </cell>
          <cell r="J143">
            <v>24</v>
          </cell>
          <cell r="K143">
            <v>0</v>
          </cell>
          <cell r="L143">
            <v>0</v>
          </cell>
        </row>
        <row r="144">
          <cell r="C144" t="str">
            <v>XLPE25</v>
          </cell>
          <cell r="D144">
            <v>1</v>
          </cell>
          <cell r="E144" t="str">
            <v>x</v>
          </cell>
          <cell r="F144">
            <v>59</v>
          </cell>
          <cell r="G144" t="str">
            <v>Cáp 24KV C/XLPE/PVC 25mm2 đấu nối đầu nhánh+TBA</v>
          </cell>
          <cell r="H144" t="str">
            <v>mét</v>
          </cell>
          <cell r="I144">
            <v>59</v>
          </cell>
          <cell r="J144">
            <v>59</v>
          </cell>
          <cell r="K144">
            <v>0</v>
          </cell>
          <cell r="L144">
            <v>0</v>
          </cell>
        </row>
        <row r="145">
          <cell r="C145" t="str">
            <v>Đth-U</v>
          </cell>
          <cell r="D145">
            <v>1</v>
          </cell>
          <cell r="E145" t="str">
            <v>x</v>
          </cell>
          <cell r="G145" t="str">
            <v>Bộ Uclevis đỡ dây trung hòa: Đth-U</v>
          </cell>
          <cell r="H145" t="str">
            <v>bộ</v>
          </cell>
          <cell r="I145">
            <v>163</v>
          </cell>
          <cell r="J145">
            <v>163</v>
          </cell>
          <cell r="K145">
            <v>0</v>
          </cell>
          <cell r="L145">
            <v>0</v>
          </cell>
        </row>
        <row r="146">
          <cell r="C146" t="str">
            <v>R1</v>
          </cell>
          <cell r="D146">
            <v>1</v>
          </cell>
          <cell r="E146" t="str">
            <v>x</v>
          </cell>
          <cell r="G146" t="str">
            <v>Uclevis</v>
          </cell>
          <cell r="H146" t="str">
            <v>bộ</v>
          </cell>
          <cell r="I146">
            <v>163</v>
          </cell>
          <cell r="J146">
            <v>163</v>
          </cell>
          <cell r="K146">
            <v>0</v>
          </cell>
          <cell r="L146">
            <v>0</v>
          </cell>
        </row>
        <row r="147">
          <cell r="C147" t="str">
            <v>soc</v>
          </cell>
          <cell r="D147">
            <v>1</v>
          </cell>
          <cell r="E147" t="str">
            <v>x</v>
          </cell>
          <cell r="G147" t="str">
            <v>Sứ ống chỉ</v>
          </cell>
          <cell r="H147" t="str">
            <v>cái</v>
          </cell>
          <cell r="I147">
            <v>163</v>
          </cell>
          <cell r="J147">
            <v>163</v>
          </cell>
          <cell r="K147">
            <v>0</v>
          </cell>
          <cell r="L147">
            <v>0</v>
          </cell>
        </row>
        <row r="148">
          <cell r="C148" t="str">
            <v>B16300</v>
          </cell>
          <cell r="D148">
            <v>1</v>
          </cell>
          <cell r="E148" t="str">
            <v>x</v>
          </cell>
          <cell r="G148" t="str">
            <v>Boulon 16x300+ 2 long đền vuông D18-50x50x3/Zn</v>
          </cell>
          <cell r="H148" t="str">
            <v>bộ</v>
          </cell>
          <cell r="I148">
            <v>163</v>
          </cell>
          <cell r="J148">
            <v>163</v>
          </cell>
          <cell r="K148">
            <v>0</v>
          </cell>
          <cell r="L148">
            <v>0</v>
          </cell>
        </row>
        <row r="149">
          <cell r="C149" t="str">
            <v>Nth-T</v>
          </cell>
          <cell r="D149">
            <v>1</v>
          </cell>
          <cell r="E149" t="str">
            <v>x</v>
          </cell>
          <cell r="G149" t="str">
            <v>Bộ khóa néo dây trung hòa vào trụ: Nth-T</v>
          </cell>
          <cell r="H149" t="str">
            <v>bộ</v>
          </cell>
          <cell r="I149">
            <v>29</v>
          </cell>
          <cell r="J149">
            <v>34</v>
          </cell>
          <cell r="K149">
            <v>5</v>
          </cell>
          <cell r="L149">
            <v>0</v>
          </cell>
          <cell r="M149" t="str">
            <v>Dự toán tính thiếu khi dừng dây nguội hạ thế thu hồi</v>
          </cell>
        </row>
        <row r="150">
          <cell r="C150" t="str">
            <v>KN120</v>
          </cell>
          <cell r="D150">
            <v>1</v>
          </cell>
          <cell r="E150" t="str">
            <v>x</v>
          </cell>
          <cell r="G150" t="str">
            <v>Khóa néo dây cỡ dây 120 (5U)</v>
          </cell>
          <cell r="H150" t="str">
            <v>cái</v>
          </cell>
          <cell r="I150">
            <v>29</v>
          </cell>
          <cell r="J150">
            <v>34</v>
          </cell>
          <cell r="K150">
            <v>5</v>
          </cell>
          <cell r="L150">
            <v>0</v>
          </cell>
        </row>
        <row r="151">
          <cell r="C151" t="str">
            <v>BM16300</v>
          </cell>
          <cell r="D151">
            <v>1</v>
          </cell>
          <cell r="E151" t="str">
            <v>x</v>
          </cell>
          <cell r="G151" t="str">
            <v>Boulon mắt 16x300+ 1 long đền vuông D18-50x50x3/Zn</v>
          </cell>
          <cell r="H151" t="str">
            <v>bộ</v>
          </cell>
          <cell r="I151">
            <v>29</v>
          </cell>
          <cell r="J151">
            <v>34</v>
          </cell>
          <cell r="K151">
            <v>5</v>
          </cell>
          <cell r="L151">
            <v>0</v>
          </cell>
        </row>
        <row r="152">
          <cell r="C152" t="str">
            <v>SĐU</v>
          </cell>
          <cell r="D152">
            <v>1</v>
          </cell>
          <cell r="E152" t="str">
            <v>x</v>
          </cell>
          <cell r="G152" t="str">
            <v>Bộ cách điện đứng+ty sứ : SĐU</v>
          </cell>
          <cell r="H152" t="str">
            <v>bộ</v>
          </cell>
          <cell r="I152">
            <v>591</v>
          </cell>
          <cell r="J152">
            <v>583</v>
          </cell>
          <cell r="K152">
            <v>0</v>
          </cell>
          <cell r="L152">
            <v>8</v>
          </cell>
          <cell r="M152" t="str">
            <v>Dự toán tính dư tại trụ 136A, 174A</v>
          </cell>
        </row>
        <row r="153">
          <cell r="C153" t="str">
            <v>SD</v>
          </cell>
          <cell r="D153">
            <v>1</v>
          </cell>
          <cell r="E153" t="str">
            <v>x</v>
          </cell>
          <cell r="G153" t="str">
            <v>Sứ đứng 24KV ĐR 540mm (bọc chì)</v>
          </cell>
          <cell r="H153" t="str">
            <v>cái</v>
          </cell>
          <cell r="I153">
            <v>591</v>
          </cell>
          <cell r="J153">
            <v>583</v>
          </cell>
          <cell r="K153">
            <v>0</v>
          </cell>
          <cell r="L153">
            <v>8</v>
          </cell>
        </row>
        <row r="154">
          <cell r="C154" t="str">
            <v>CSD</v>
          </cell>
          <cell r="D154">
            <v>1</v>
          </cell>
          <cell r="E154" t="str">
            <v>x</v>
          </cell>
          <cell r="G154" t="str">
            <v>Chân sứ đứng D20 bọc chì</v>
          </cell>
          <cell r="H154" t="str">
            <v>cái</v>
          </cell>
          <cell r="I154">
            <v>591</v>
          </cell>
          <cell r="J154">
            <v>583</v>
          </cell>
          <cell r="K154">
            <v>0</v>
          </cell>
          <cell r="L154">
            <v>8</v>
          </cell>
        </row>
        <row r="155">
          <cell r="C155" t="str">
            <v>CĐTply-X</v>
          </cell>
          <cell r="D155">
            <v>1</v>
          </cell>
          <cell r="E155" t="str">
            <v>x</v>
          </cell>
          <cell r="G155" t="str">
            <v>Chuỗi sứ treo Polymer 25kV lắp vào xà : CĐT ply-X</v>
          </cell>
          <cell r="H155" t="str">
            <v>chuỗi</v>
          </cell>
          <cell r="I155">
            <v>93</v>
          </cell>
          <cell r="J155">
            <v>87</v>
          </cell>
          <cell r="K155">
            <v>0</v>
          </cell>
          <cell r="L155">
            <v>6</v>
          </cell>
          <cell r="M155" t="str">
            <v>Dự toán tính dư</v>
          </cell>
        </row>
        <row r="156">
          <cell r="C156" t="str">
            <v>Stply</v>
          </cell>
          <cell r="D156">
            <v>1</v>
          </cell>
          <cell r="E156" t="str">
            <v>x</v>
          </cell>
          <cell r="G156" t="str">
            <v>Sứ treo polymer 24kV - 70N</v>
          </cell>
          <cell r="H156" t="str">
            <v>cái</v>
          </cell>
          <cell r="I156">
            <v>93</v>
          </cell>
          <cell r="J156">
            <v>87</v>
          </cell>
          <cell r="K156">
            <v>0</v>
          </cell>
          <cell r="L156">
            <v>6</v>
          </cell>
        </row>
        <row r="157">
          <cell r="C157" t="str">
            <v>MT</v>
          </cell>
          <cell r="D157">
            <v>2</v>
          </cell>
          <cell r="E157" t="str">
            <v>x</v>
          </cell>
          <cell r="G157" t="str">
            <v>Móc treo chữ U</v>
          </cell>
          <cell r="H157" t="str">
            <v>cái</v>
          </cell>
          <cell r="I157">
            <v>186</v>
          </cell>
          <cell r="J157">
            <v>174</v>
          </cell>
          <cell r="K157">
            <v>0</v>
          </cell>
          <cell r="L157">
            <v>12</v>
          </cell>
        </row>
        <row r="158">
          <cell r="C158" t="str">
            <v>GNIU 185</v>
          </cell>
          <cell r="D158">
            <v>1</v>
          </cell>
          <cell r="E158" t="str">
            <v>x</v>
          </cell>
          <cell r="G158" t="str">
            <v>Giáp níu dừng dây bọc 185 + yếm móng U + Mắt nối yếm</v>
          </cell>
          <cell r="H158" t="str">
            <v>cái</v>
          </cell>
          <cell r="I158">
            <v>96</v>
          </cell>
          <cell r="J158">
            <v>96</v>
          </cell>
          <cell r="K158">
            <v>0</v>
          </cell>
          <cell r="L158">
            <v>0</v>
          </cell>
        </row>
        <row r="159">
          <cell r="C159" t="str">
            <v>GNIU50</v>
          </cell>
          <cell r="D159">
            <v>1</v>
          </cell>
          <cell r="E159" t="str">
            <v>x</v>
          </cell>
          <cell r="G159" t="str">
            <v>Giáp níu dừng dây bọc 50mm2 + yếm móng U + Mắt nối yếm</v>
          </cell>
          <cell r="H159" t="str">
            <v>cái</v>
          </cell>
          <cell r="I159">
            <v>19</v>
          </cell>
          <cell r="J159">
            <v>11</v>
          </cell>
          <cell r="K159">
            <v>0</v>
          </cell>
          <cell r="L159">
            <v>8</v>
          </cell>
        </row>
        <row r="160">
          <cell r="C160" t="str">
            <v>ke279</v>
          </cell>
          <cell r="D160">
            <v>1</v>
          </cell>
          <cell r="E160" t="str">
            <v>x</v>
          </cell>
          <cell r="G160" t="str">
            <v>Kẹp ép WR 279</v>
          </cell>
          <cell r="H160" t="str">
            <v>cái</v>
          </cell>
          <cell r="I160">
            <v>10</v>
          </cell>
          <cell r="J160">
            <v>10</v>
          </cell>
          <cell r="K160">
            <v>0</v>
          </cell>
          <cell r="L160">
            <v>0</v>
          </cell>
        </row>
        <row r="161">
          <cell r="C161" t="str">
            <v>ke399</v>
          </cell>
          <cell r="D161">
            <v>1</v>
          </cell>
          <cell r="E161" t="str">
            <v>x</v>
          </cell>
          <cell r="G161" t="str">
            <v>Kẹp ép WR 399</v>
          </cell>
          <cell r="H161" t="str">
            <v>cái</v>
          </cell>
          <cell r="I161">
            <v>4</v>
          </cell>
          <cell r="J161">
            <v>4</v>
          </cell>
          <cell r="K161">
            <v>0</v>
          </cell>
          <cell r="L161">
            <v>0</v>
          </cell>
        </row>
        <row r="162">
          <cell r="C162" t="str">
            <v>ke419</v>
          </cell>
          <cell r="D162">
            <v>1</v>
          </cell>
          <cell r="E162" t="str">
            <v>x</v>
          </cell>
          <cell r="G162" t="str">
            <v>Kẹp ép WR 419</v>
          </cell>
          <cell r="H162" t="str">
            <v>cái</v>
          </cell>
          <cell r="I162">
            <v>70</v>
          </cell>
          <cell r="J162">
            <v>62</v>
          </cell>
          <cell r="K162">
            <v>0</v>
          </cell>
          <cell r="L162">
            <v>8</v>
          </cell>
        </row>
        <row r="163">
          <cell r="C163" t="str">
            <v>ke929</v>
          </cell>
          <cell r="D163">
            <v>1</v>
          </cell>
          <cell r="E163" t="str">
            <v>x</v>
          </cell>
          <cell r="G163" t="str">
            <v>Kẹp ép WR 929</v>
          </cell>
          <cell r="H163" t="str">
            <v>cái</v>
          </cell>
          <cell r="I163">
            <v>100</v>
          </cell>
          <cell r="J163">
            <v>104</v>
          </cell>
          <cell r="K163">
            <v>4</v>
          </cell>
          <cell r="L163">
            <v>0</v>
          </cell>
        </row>
        <row r="164">
          <cell r="C164" t="str">
            <v>B16300</v>
          </cell>
          <cell r="D164">
            <v>1</v>
          </cell>
          <cell r="E164" t="str">
            <v>x</v>
          </cell>
          <cell r="G164" t="str">
            <v>Boulon 16x300+ 2 long đền vuông D18-50x50x3/Zn</v>
          </cell>
          <cell r="H164" t="str">
            <v>bộ</v>
          </cell>
          <cell r="I164">
            <v>42</v>
          </cell>
          <cell r="J164">
            <v>42</v>
          </cell>
          <cell r="K164">
            <v>0</v>
          </cell>
          <cell r="L164">
            <v>0</v>
          </cell>
        </row>
        <row r="165">
          <cell r="C165" t="str">
            <v>GIP95-35</v>
          </cell>
          <cell r="D165">
            <v>1</v>
          </cell>
          <cell r="E165" t="str">
            <v>x</v>
          </cell>
          <cell r="G165" t="str">
            <v>Ghíp nối 2 boulon IPC 95-35</v>
          </cell>
          <cell r="H165" t="str">
            <v>cái</v>
          </cell>
          <cell r="I165">
            <v>353</v>
          </cell>
          <cell r="J165">
            <v>318</v>
          </cell>
          <cell r="K165">
            <v>0</v>
          </cell>
          <cell r="L165">
            <v>35</v>
          </cell>
        </row>
        <row r="166">
          <cell r="C166" t="str">
            <v>Duplex 216</v>
          </cell>
          <cell r="D166">
            <v>1</v>
          </cell>
          <cell r="E166" t="str">
            <v>x</v>
          </cell>
          <cell r="G166" t="str">
            <v>Cáp Duplex Al 2x16</v>
          </cell>
          <cell r="H166" t="str">
            <v>m</v>
          </cell>
          <cell r="I166">
            <v>174</v>
          </cell>
          <cell r="J166">
            <v>174</v>
          </cell>
          <cell r="K166">
            <v>0</v>
          </cell>
          <cell r="L166">
            <v>0</v>
          </cell>
        </row>
        <row r="167">
          <cell r="C167" t="str">
            <v>BMoc16300</v>
          </cell>
          <cell r="D167">
            <v>1</v>
          </cell>
          <cell r="E167" t="str">
            <v>x</v>
          </cell>
          <cell r="F167">
            <v>0</v>
          </cell>
          <cell r="G167" t="str">
            <v>Boulon móc 16x300+ 1 long đền tròn D18-50x50x3/Zn</v>
          </cell>
          <cell r="H167" t="str">
            <v>bộ</v>
          </cell>
          <cell r="I167">
            <v>42</v>
          </cell>
          <cell r="J167">
            <v>40</v>
          </cell>
          <cell r="K167">
            <v>0</v>
          </cell>
          <cell r="L167">
            <v>2</v>
          </cell>
        </row>
        <row r="168">
          <cell r="C168" t="str">
            <v>OCN</v>
          </cell>
          <cell r="D168">
            <v>1</v>
          </cell>
          <cell r="E168" t="str">
            <v>x</v>
          </cell>
          <cell r="F168">
            <v>0</v>
          </cell>
          <cell r="G168" t="str">
            <v>Ong co nhiệt cách điện 24kV D60</v>
          </cell>
          <cell r="H168" t="str">
            <v>m</v>
          </cell>
          <cell r="I168">
            <v>15</v>
          </cell>
          <cell r="J168">
            <v>13.2</v>
          </cell>
          <cell r="K168">
            <v>0</v>
          </cell>
          <cell r="L168">
            <v>1.8</v>
          </cell>
        </row>
        <row r="169">
          <cell r="C169" t="str">
            <v>COS150</v>
          </cell>
          <cell r="D169">
            <v>1</v>
          </cell>
          <cell r="E169" t="str">
            <v>x</v>
          </cell>
          <cell r="F169" t="str">
            <v>D4.5006</v>
          </cell>
          <cell r="G169" t="str">
            <v>Đầu cosse ép Cu 150mm2 2 bulon+ chụp đầu coss</v>
          </cell>
          <cell r="H169" t="str">
            <v>cái</v>
          </cell>
          <cell r="I169">
            <v>15</v>
          </cell>
          <cell r="J169">
            <v>15</v>
          </cell>
          <cell r="K169">
            <v>0</v>
          </cell>
          <cell r="L169">
            <v>0</v>
          </cell>
        </row>
        <row r="170">
          <cell r="C170" t="str">
            <v>KQ4/0</v>
          </cell>
          <cell r="D170">
            <v>1</v>
          </cell>
          <cell r="E170" t="str">
            <v>x</v>
          </cell>
          <cell r="F170">
            <v>0</v>
          </cell>
          <cell r="G170" t="str">
            <v>Kẹp quai 4/0 đấu nóng</v>
          </cell>
          <cell r="H170" t="str">
            <v>cái</v>
          </cell>
          <cell r="I170">
            <v>56</v>
          </cell>
          <cell r="J170">
            <v>52</v>
          </cell>
          <cell r="K170">
            <v>0</v>
          </cell>
          <cell r="L170">
            <v>4</v>
          </cell>
        </row>
        <row r="171">
          <cell r="C171" t="str">
            <v>KH4/0</v>
          </cell>
          <cell r="D171">
            <v>1</v>
          </cell>
          <cell r="E171" t="str">
            <v>x</v>
          </cell>
          <cell r="F171" t="str">
            <v>T4.3007</v>
          </cell>
          <cell r="G171" t="str">
            <v>Kẹp hotline 4/0</v>
          </cell>
          <cell r="H171" t="str">
            <v>cái</v>
          </cell>
          <cell r="I171">
            <v>47</v>
          </cell>
          <cell r="J171">
            <v>40</v>
          </cell>
          <cell r="K171">
            <v>0</v>
          </cell>
          <cell r="L171">
            <v>7</v>
          </cell>
        </row>
        <row r="172">
          <cell r="C172" t="str">
            <v>ON50</v>
          </cell>
          <cell r="D172">
            <v>1</v>
          </cell>
          <cell r="E172" t="str">
            <v>x</v>
          </cell>
          <cell r="G172" t="str">
            <v>Ống nối dây cỡ 50mm2</v>
          </cell>
          <cell r="H172" t="str">
            <v>cái</v>
          </cell>
          <cell r="I172">
            <v>12</v>
          </cell>
          <cell r="J172">
            <v>12</v>
          </cell>
          <cell r="K172">
            <v>0</v>
          </cell>
          <cell r="L172">
            <v>0</v>
          </cell>
        </row>
        <row r="173">
          <cell r="C173" t="str">
            <v>ON120</v>
          </cell>
          <cell r="D173">
            <v>1</v>
          </cell>
          <cell r="E173" t="str">
            <v>x</v>
          </cell>
          <cell r="G173" t="str">
            <v>Ống nối dây cỡ 120mm2</v>
          </cell>
          <cell r="H173" t="str">
            <v>cái</v>
          </cell>
          <cell r="I173">
            <v>5</v>
          </cell>
          <cell r="J173">
            <v>5</v>
          </cell>
          <cell r="K173">
            <v>0</v>
          </cell>
          <cell r="L173">
            <v>0</v>
          </cell>
        </row>
        <row r="174">
          <cell r="C174" t="str">
            <v>ON185</v>
          </cell>
          <cell r="D174">
            <v>1</v>
          </cell>
          <cell r="E174" t="str">
            <v>x</v>
          </cell>
          <cell r="G174" t="str">
            <v>Ống nối dây cỡ 185mm2</v>
          </cell>
          <cell r="H174" t="str">
            <v>cái</v>
          </cell>
          <cell r="I174">
            <v>16</v>
          </cell>
          <cell r="J174">
            <v>16</v>
          </cell>
          <cell r="K174">
            <v>0</v>
          </cell>
          <cell r="L174">
            <v>0</v>
          </cell>
        </row>
        <row r="175">
          <cell r="C175" t="str">
            <v>CCDQU</v>
          </cell>
          <cell r="D175">
            <v>1</v>
          </cell>
          <cell r="E175" t="str">
            <v>x</v>
          </cell>
          <cell r="G175" t="str">
            <v>Chụp kẹp Uquai</v>
          </cell>
          <cell r="H175" t="str">
            <v>bộ</v>
          </cell>
          <cell r="I175">
            <v>56</v>
          </cell>
          <cell r="J175">
            <v>51</v>
          </cell>
          <cell r="K175">
            <v>0</v>
          </cell>
          <cell r="L175">
            <v>5</v>
          </cell>
        </row>
        <row r="176">
          <cell r="C176" t="str">
            <v>KDIN</v>
          </cell>
          <cell r="D176">
            <v>1</v>
          </cell>
          <cell r="E176" t="str">
            <v>x</v>
          </cell>
          <cell r="G176" t="str">
            <v>Dây đai + khóa đai Inoc</v>
          </cell>
          <cell r="H176" t="str">
            <v>Bộ</v>
          </cell>
          <cell r="I176">
            <v>74</v>
          </cell>
          <cell r="J176">
            <v>74</v>
          </cell>
          <cell r="K176">
            <v>0</v>
          </cell>
          <cell r="L176">
            <v>0</v>
          </cell>
        </row>
        <row r="177">
          <cell r="C177" t="str">
            <v>Dbsttf</v>
          </cell>
          <cell r="D177">
            <v>1</v>
          </cell>
          <cell r="E177" t="str">
            <v>x</v>
          </cell>
          <cell r="G177" t="str">
            <v>Dây buộc đầu sứ TTF (185-240mm2)</v>
          </cell>
          <cell r="H177" t="str">
            <v>cái</v>
          </cell>
          <cell r="I177">
            <v>543</v>
          </cell>
          <cell r="J177">
            <v>532</v>
          </cell>
          <cell r="K177">
            <v>0</v>
          </cell>
          <cell r="L177">
            <v>11</v>
          </cell>
        </row>
        <row r="178">
          <cell r="C178" t="str">
            <v>Dbsssf</v>
          </cell>
          <cell r="D178">
            <v>1</v>
          </cell>
          <cell r="E178" t="str">
            <v>x</v>
          </cell>
          <cell r="G178" t="str">
            <v>Dây buộc cổ sứ SSF (185-240mm2)</v>
          </cell>
          <cell r="H178" t="str">
            <v>cái</v>
          </cell>
          <cell r="I178">
            <v>48</v>
          </cell>
          <cell r="J178">
            <v>51</v>
          </cell>
          <cell r="K178">
            <v>3</v>
          </cell>
          <cell r="L178">
            <v>0</v>
          </cell>
        </row>
        <row r="179">
          <cell r="C179" t="str">
            <v>DAYA</v>
          </cell>
          <cell r="D179">
            <v>1</v>
          </cell>
          <cell r="E179" t="str">
            <v>x</v>
          </cell>
          <cell r="G179" t="str">
            <v>Dây nhôm A70 buột sứ</v>
          </cell>
          <cell r="H179" t="str">
            <v>kg</v>
          </cell>
          <cell r="I179">
            <v>4.5999999999999996</v>
          </cell>
          <cell r="J179">
            <v>4.5999999999999996</v>
          </cell>
          <cell r="K179">
            <v>0</v>
          </cell>
          <cell r="L179">
            <v>0</v>
          </cell>
        </row>
        <row r="180">
          <cell r="C180" t="str">
            <v>bnh</v>
          </cell>
          <cell r="D180">
            <v>1</v>
          </cell>
          <cell r="E180" t="str">
            <v>x</v>
          </cell>
          <cell r="G180" t="str">
            <v>Sơn số trụ - Bảng nguy hiểm (sơn + chổi) (sơn lại trụ hiện hữu toàn tuyến)</v>
          </cell>
          <cell r="H180" t="str">
            <v>kg</v>
          </cell>
          <cell r="I180">
            <v>24</v>
          </cell>
          <cell r="J180">
            <v>24</v>
          </cell>
          <cell r="K180">
            <v>0</v>
          </cell>
          <cell r="L180">
            <v>0</v>
          </cell>
        </row>
        <row r="181">
          <cell r="C181" t="str">
            <v>KDA50B</v>
          </cell>
          <cell r="D181">
            <v>1</v>
          </cell>
          <cell r="E181" t="str">
            <v>x</v>
          </cell>
          <cell r="F181" t="str">
            <v>D3.6124</v>
          </cell>
          <cell r="G181" t="str">
            <v>Kéo dây nhôm bọc 50mm2</v>
          </cell>
          <cell r="H181" t="str">
            <v>km</v>
          </cell>
          <cell r="I181">
            <v>0.159</v>
          </cell>
          <cell r="J181">
            <v>0.11600000000000001</v>
          </cell>
          <cell r="K181">
            <v>0</v>
          </cell>
          <cell r="L181">
            <v>4.2999999999999997E-2</v>
          </cell>
          <cell r="M181" t="str">
            <v>Sai số đo thực tế và dự toán</v>
          </cell>
        </row>
        <row r="182">
          <cell r="C182" t="str">
            <v>KDAC120</v>
          </cell>
          <cell r="D182">
            <v>1</v>
          </cell>
          <cell r="E182" t="str">
            <v>x</v>
          </cell>
          <cell r="F182" t="str">
            <v>D3.6213</v>
          </cell>
          <cell r="G182" t="str">
            <v>Kéo dây nhôm lõi thép cỡ dây 120mm2</v>
          </cell>
          <cell r="H182" t="str">
            <v>km</v>
          </cell>
          <cell r="I182">
            <v>6.3380000000000001</v>
          </cell>
          <cell r="J182">
            <v>6.3429000000000002</v>
          </cell>
          <cell r="K182">
            <v>4.89999999999924E-3</v>
          </cell>
          <cell r="L182">
            <v>0</v>
          </cell>
        </row>
        <row r="183">
          <cell r="C183" t="str">
            <v>KDA185B</v>
          </cell>
          <cell r="D183">
            <v>1</v>
          </cell>
          <cell r="E183" t="str">
            <v>x</v>
          </cell>
          <cell r="F183">
            <v>66109</v>
          </cell>
          <cell r="G183" t="str">
            <v>Kéo dây nhôm bọc 185mm2</v>
          </cell>
          <cell r="H183" t="str">
            <v>km</v>
          </cell>
          <cell r="I183">
            <v>19.013999999999999</v>
          </cell>
          <cell r="J183">
            <v>19.028700000000001</v>
          </cell>
          <cell r="K183">
            <v>1.4699999999997699E-2</v>
          </cell>
          <cell r="L183">
            <v>0</v>
          </cell>
        </row>
        <row r="184">
          <cell r="C184" t="str">
            <v>LSDD</v>
          </cell>
          <cell r="D184">
            <v>1</v>
          </cell>
          <cell r="E184" t="str">
            <v>x</v>
          </cell>
          <cell r="F184" t="str">
            <v>D3.1115</v>
          </cell>
          <cell r="G184" t="str">
            <v>Lắp sứ đứng 24KV + ty</v>
          </cell>
          <cell r="H184" t="str">
            <v>bộ</v>
          </cell>
          <cell r="I184">
            <v>591</v>
          </cell>
          <cell r="J184">
            <v>583</v>
          </cell>
          <cell r="K184">
            <v>0</v>
          </cell>
          <cell r="L184">
            <v>8</v>
          </cell>
        </row>
        <row r="185">
          <cell r="C185" t="str">
            <v>LCHSNply</v>
          </cell>
          <cell r="D185">
            <v>1</v>
          </cell>
          <cell r="E185" t="str">
            <v>x</v>
          </cell>
          <cell r="F185" t="str">
            <v>D3.2401</v>
          </cell>
          <cell r="G185" t="str">
            <v>Lắp chuỗi sứ néo Polymer</v>
          </cell>
          <cell r="H185" t="str">
            <v>chuỗi</v>
          </cell>
          <cell r="I185">
            <v>93</v>
          </cell>
          <cell r="J185">
            <v>87</v>
          </cell>
          <cell r="K185">
            <v>0</v>
          </cell>
          <cell r="L185">
            <v>6</v>
          </cell>
        </row>
        <row r="186">
          <cell r="C186" t="str">
            <v>LSOC</v>
          </cell>
          <cell r="D186">
            <v>1</v>
          </cell>
          <cell r="E186" t="str">
            <v>x</v>
          </cell>
          <cell r="F186" t="str">
            <v>D3.1211</v>
          </cell>
          <cell r="G186" t="str">
            <v>Lắp đặt sứ hạ thế, loại 1 sứ</v>
          </cell>
          <cell r="H186" t="str">
            <v>bộ</v>
          </cell>
          <cell r="I186">
            <v>163</v>
          </cell>
          <cell r="J186">
            <v>163</v>
          </cell>
          <cell r="K186">
            <v>0</v>
          </cell>
          <cell r="L186">
            <v>0</v>
          </cell>
        </row>
        <row r="187">
          <cell r="C187" t="str">
            <v>TBDD3p1m</v>
          </cell>
          <cell r="E187" t="str">
            <v>x</v>
          </cell>
          <cell r="F187" t="str">
            <v>VII</v>
          </cell>
          <cell r="G187" t="str">
            <v>Phần thiết bị đường dây 3 pha XDM 1 mạch</v>
          </cell>
          <cell r="I187">
            <v>0</v>
          </cell>
          <cell r="J187">
            <v>0</v>
          </cell>
          <cell r="K187">
            <v>0</v>
          </cell>
          <cell r="L187">
            <v>0</v>
          </cell>
        </row>
        <row r="188">
          <cell r="C188" t="str">
            <v>LTD6</v>
          </cell>
          <cell r="D188">
            <v>1</v>
          </cell>
          <cell r="E188" t="str">
            <v>x</v>
          </cell>
          <cell r="F188" t="str">
            <v>T2.3114</v>
          </cell>
          <cell r="G188" t="str">
            <v>LTD 1P 24KV - 600A</v>
          </cell>
          <cell r="H188" t="str">
            <v>cái</v>
          </cell>
          <cell r="I188">
            <v>3</v>
          </cell>
          <cell r="J188">
            <v>3</v>
          </cell>
          <cell r="K188">
            <v>0</v>
          </cell>
          <cell r="L188">
            <v>0</v>
          </cell>
        </row>
        <row r="189">
          <cell r="E189" t="str">
            <v>x</v>
          </cell>
        </row>
      </sheetData>
      <sheetData sheetId="9">
        <row r="1">
          <cell r="B1" t="str">
            <v>DANH SÁCH VẬT TƯ A CẤP ĐƯỢC NGHIỆM THU TẠI CÔNG TRƯỜNG</v>
          </cell>
        </row>
        <row r="2">
          <cell r="B2" t="str">
            <v>Công trình: Nâng cấp đường dây trung thế từ recloser Xuân Bắc đến LBS khí Chế Biến tuyến 480 Xuân Bắc</v>
          </cell>
        </row>
        <row r="3">
          <cell r="B3" t="str">
            <v>Xuân Lộc, ngày            tháng           năm 2019</v>
          </cell>
        </row>
        <row r="4">
          <cell r="B4" t="str">
            <v>STT</v>
          </cell>
          <cell r="C4" t="str">
            <v>Tên và chủng loại vật tư</v>
          </cell>
          <cell r="D4" t="str">
            <v>Đvt</v>
          </cell>
          <cell r="E4" t="str">
            <v>Số lượng</v>
          </cell>
          <cell r="F4" t="str">
            <v>Nhà sản xuất</v>
          </cell>
          <cell r="G4" t="str">
            <v>Nhà cung cấp</v>
          </cell>
          <cell r="H4" t="str">
            <v>Giấy chứng nhận xuất xứ hàng hoá(Nhà SX giao cho ĐVTC)</v>
          </cell>
          <cell r="J4" t="str">
            <v>Phiếu thử nghiệm xuất xưởng</v>
          </cell>
          <cell r="L4" t="str">
            <v>Phiếu thử nghiệm của QUATEST ,PXCĐ Cty ĐL Đồng Nai</v>
          </cell>
          <cell r="N4" t="str">
            <v>Kết luận</v>
          </cell>
        </row>
        <row r="5">
          <cell r="H5" t="str">
            <v>Số</v>
          </cell>
          <cell r="I5" t="str">
            <v>Ngày</v>
          </cell>
          <cell r="J5" t="str">
            <v>Số</v>
          </cell>
          <cell r="K5" t="str">
            <v>Ngày</v>
          </cell>
          <cell r="L5" t="str">
            <v>Số</v>
          </cell>
          <cell r="M5" t="str">
            <v>Ngày</v>
          </cell>
        </row>
        <row r="6">
          <cell r="A6" t="str">
            <v>T12540</v>
          </cell>
          <cell r="B6">
            <v>1</v>
          </cell>
          <cell r="C6" t="str">
            <v>Trụ BTLT 12m F540 dự ứng lực</v>
          </cell>
          <cell r="D6" t="str">
            <v>trụ</v>
          </cell>
          <cell r="E6">
            <v>95</v>
          </cell>
          <cell r="F6" t="str">
            <v>Cty Cổ phần Bê tông ly tâm Thủ Đức</v>
          </cell>
          <cell r="G6" t="str">
            <v>Cty Cổ phần Bê tông ly tâm Thủ Đức</v>
          </cell>
          <cell r="J6" t="str">
            <v>264/GCN/BTTĐ</v>
          </cell>
          <cell r="K6">
            <v>43685</v>
          </cell>
          <cell r="L6" t="str">
            <v/>
          </cell>
          <cell r="M6">
            <v>0</v>
          </cell>
          <cell r="N6" t="str">
            <v>Đạt</v>
          </cell>
        </row>
        <row r="7">
          <cell r="A7" t="str">
            <v>T14</v>
          </cell>
          <cell r="B7">
            <v>2</v>
          </cell>
          <cell r="C7" t="str">
            <v>Trụ BTLT 14m F650 dự ứng lực</v>
          </cell>
          <cell r="D7" t="str">
            <v>trụ</v>
          </cell>
          <cell r="E7">
            <v>15</v>
          </cell>
          <cell r="F7" t="str">
            <v>Cty Cổ phần Bê tông ly tâm Thủ Đức</v>
          </cell>
          <cell r="G7" t="str">
            <v>Cty Cổ phần Bê tông ly tâm Thủ Đức</v>
          </cell>
          <cell r="J7" t="str">
            <v>264/GCN/BTTĐ</v>
          </cell>
          <cell r="K7">
            <v>43685</v>
          </cell>
          <cell r="L7" t="str">
            <v/>
          </cell>
          <cell r="M7">
            <v>0</v>
          </cell>
          <cell r="N7" t="str">
            <v>Đạt</v>
          </cell>
        </row>
        <row r="8">
          <cell r="A8" t="str">
            <v>SD</v>
          </cell>
          <cell r="B8">
            <v>3</v>
          </cell>
          <cell r="C8" t="str">
            <v>Sứ đứng 24KV</v>
          </cell>
          <cell r="D8" t="str">
            <v>cái</v>
          </cell>
          <cell r="E8">
            <v>583</v>
          </cell>
          <cell r="F8" t="str">
            <v>Cty CP Sứ kỹ thuật Hoàng Liên Sơn</v>
          </cell>
          <cell r="G8" t="str">
            <v>Cty TNHH Cao Linh</v>
          </cell>
          <cell r="J8" t="str">
            <v>29619/CL</v>
          </cell>
          <cell r="K8">
            <v>43660</v>
          </cell>
          <cell r="L8" t="str">
            <v>19/4021/TN2-10</v>
          </cell>
          <cell r="M8">
            <v>43713</v>
          </cell>
          <cell r="N8" t="str">
            <v>Đạt</v>
          </cell>
        </row>
        <row r="9">
          <cell r="A9" t="str">
            <v>Stply</v>
          </cell>
          <cell r="B9">
            <v>4</v>
          </cell>
          <cell r="C9" t="str">
            <v>Sứ treo polymer</v>
          </cell>
          <cell r="D9" t="str">
            <v>chuỗi</v>
          </cell>
          <cell r="E9">
            <v>87</v>
          </cell>
          <cell r="F9" t="str">
            <v>DTR/Korea</v>
          </cell>
          <cell r="G9" t="str">
            <v>Cty TNHH Cao Linh</v>
          </cell>
          <cell r="J9">
            <v>0</v>
          </cell>
          <cell r="K9">
            <v>0</v>
          </cell>
          <cell r="L9" t="str">
            <v>19/3074/TN2-03</v>
          </cell>
          <cell r="M9">
            <v>43671</v>
          </cell>
          <cell r="N9" t="str">
            <v>Đạt</v>
          </cell>
        </row>
        <row r="10">
          <cell r="A10" t="str">
            <v>LTD6</v>
          </cell>
          <cell r="B10">
            <v>4</v>
          </cell>
          <cell r="C10" t="str">
            <v>LTD 1P 24KV - 600A</v>
          </cell>
          <cell r="D10" t="str">
            <v>cái</v>
          </cell>
          <cell r="E10">
            <v>3</v>
          </cell>
          <cell r="F10" t="str">
            <v>Cty TNHH TM SX Thiết bị điện Tuấn Ân</v>
          </cell>
          <cell r="G10" t="str">
            <v>Cty TNHH TM SX Thiết bị điện Tuấn Ân</v>
          </cell>
          <cell r="J10" t="str">
            <v>MN13LTD/XXTA</v>
          </cell>
          <cell r="K10">
            <v>43631</v>
          </cell>
          <cell r="L10" t="str">
            <v>06006/BB-WVN</v>
          </cell>
          <cell r="M10">
            <v>43665</v>
          </cell>
          <cell r="N10" t="str">
            <v>Đạt</v>
          </cell>
        </row>
        <row r="11">
          <cell r="A11" t="str">
            <v>XLPE150</v>
          </cell>
          <cell r="B11">
            <v>5</v>
          </cell>
          <cell r="C11" t="str">
            <v>Cáp 24KV C/XLPE/PVC 150mm2</v>
          </cell>
          <cell r="D11" t="str">
            <v>mét</v>
          </cell>
          <cell r="E11">
            <v>24</v>
          </cell>
          <cell r="F11" t="str">
            <v>Cty CP Địa ốc - Cáp điện Thịnh Phát</v>
          </cell>
          <cell r="G11" t="str">
            <v>Cty CP Địa ốc - Cáp điện Thịnh Phát</v>
          </cell>
          <cell r="J11" t="str">
            <v>985670/QC/2</v>
          </cell>
          <cell r="K11">
            <v>43684</v>
          </cell>
          <cell r="L11">
            <v>0</v>
          </cell>
          <cell r="M11">
            <v>0</v>
          </cell>
          <cell r="N11" t="str">
            <v>Đạt</v>
          </cell>
        </row>
        <row r="12">
          <cell r="A12" t="str">
            <v>XLPE25</v>
          </cell>
          <cell r="B12">
            <v>6</v>
          </cell>
          <cell r="C12" t="str">
            <v>Cáp 24KV C/XLPE/PVC 25mm2</v>
          </cell>
          <cell r="D12" t="str">
            <v>mét</v>
          </cell>
          <cell r="E12">
            <v>59</v>
          </cell>
          <cell r="F12" t="str">
            <v>Cty CP Địa ốc - Cáp điện Thịnh Phát</v>
          </cell>
          <cell r="G12" t="str">
            <v>Cty CP Địa ốc - Cáp điện Thịnh Phát</v>
          </cell>
          <cell r="J12" t="str">
            <v>985671/QC19/1</v>
          </cell>
          <cell r="K12">
            <v>43684</v>
          </cell>
          <cell r="N12" t="str">
            <v>Đạt</v>
          </cell>
        </row>
        <row r="13">
          <cell r="A13" t="str">
            <v>m25</v>
          </cell>
          <cell r="B13">
            <v>7</v>
          </cell>
          <cell r="C13" t="str">
            <v>Cáp đồng trần M25mm2</v>
          </cell>
          <cell r="D13" t="str">
            <v>kg</v>
          </cell>
          <cell r="E13">
            <v>59.16</v>
          </cell>
          <cell r="F13" t="str">
            <v>Cty CP Dây cáp điện Việt Nam</v>
          </cell>
          <cell r="G13" t="str">
            <v>Cty CP Dây cáp điện Việt Nam</v>
          </cell>
          <cell r="J13" t="str">
            <v>2659.19/CN-QLCL</v>
          </cell>
          <cell r="K13">
            <v>43682</v>
          </cell>
          <cell r="N13" t="str">
            <v>Đạt</v>
          </cell>
        </row>
        <row r="14">
          <cell r="A14" t="str">
            <v>AC120</v>
          </cell>
          <cell r="B14">
            <v>8</v>
          </cell>
          <cell r="C14" t="str">
            <v>Cáp nhôm lõi thép AC-120/19</v>
          </cell>
          <cell r="D14" t="str">
            <v>kg</v>
          </cell>
          <cell r="E14">
            <v>3047.256018</v>
          </cell>
          <cell r="F14" t="str">
            <v>Cty CP Dây cáp điện Việt Nam</v>
          </cell>
          <cell r="G14" t="str">
            <v>Cty CP Dây cáp điện Việt Nam</v>
          </cell>
          <cell r="J14" t="str">
            <v>2659.19/CN-QLCL</v>
          </cell>
          <cell r="K14">
            <v>43682</v>
          </cell>
          <cell r="N14" t="str">
            <v>Đạt</v>
          </cell>
        </row>
        <row r="15">
          <cell r="A15" t="str">
            <v>XLPE185A</v>
          </cell>
          <cell r="B15">
            <v>9</v>
          </cell>
          <cell r="C15" t="str">
            <v>Cáp 24KV A/XLPE/PVC 185mm2</v>
          </cell>
          <cell r="D15" t="str">
            <v>mét</v>
          </cell>
          <cell r="E15">
            <v>19409.274000000001</v>
          </cell>
          <cell r="F15" t="str">
            <v>Cty CP Địa ốc - Cáp điện Thịnh Phát</v>
          </cell>
          <cell r="G15" t="str">
            <v>Cty CP Địa ốc - Cáp điện Thịnh Phát</v>
          </cell>
          <cell r="H15" t="str">
            <v>TTT-276KCS0715/03</v>
          </cell>
          <cell r="I15">
            <v>42219</v>
          </cell>
          <cell r="J15" t="str">
            <v>985670/QC19/3</v>
          </cell>
          <cell r="K15">
            <v>43684</v>
          </cell>
          <cell r="N15" t="str">
            <v>Đạt</v>
          </cell>
        </row>
        <row r="16">
          <cell r="A16" t="str">
            <v>C5/8</v>
          </cell>
          <cell r="B16">
            <v>10</v>
          </cell>
          <cell r="C16" t="str">
            <v>Cáp thép 5/8"</v>
          </cell>
          <cell r="D16" t="str">
            <v>mét</v>
          </cell>
          <cell r="E16">
            <v>234</v>
          </cell>
          <cell r="F16" t="str">
            <v>Cty CP Dây cáp điện Việt Nam</v>
          </cell>
          <cell r="G16" t="str">
            <v>Cty CP Dây cáp điện Việt Nam</v>
          </cell>
          <cell r="H16" t="str">
            <v>TTT-276KCS0715/03</v>
          </cell>
          <cell r="I16">
            <v>42219</v>
          </cell>
          <cell r="J16" t="str">
            <v>2659.19/CN-QLCL</v>
          </cell>
          <cell r="K16">
            <v>43682</v>
          </cell>
          <cell r="N16" t="str">
            <v>Đạt</v>
          </cell>
        </row>
        <row r="17">
          <cell r="A17" t="str">
            <v>ACX50</v>
          </cell>
          <cell r="B17">
            <v>11</v>
          </cell>
          <cell r="C17" t="str">
            <v>Cáp nhôm lõi thép bọc 24KV AC/XLPE50 mm2</v>
          </cell>
          <cell r="D17" t="str">
            <v>mét</v>
          </cell>
          <cell r="E17">
            <v>116</v>
          </cell>
          <cell r="F17" t="str">
            <v>Cty CP Địa ốc - Cáp điện Thịnh Phát</v>
          </cell>
          <cell r="G17" t="str">
            <v>Cty CP Địa ốc - Cáp điện Thịnh Phát</v>
          </cell>
          <cell r="H17" t="str">
            <v>TTT-276KCS0715/03</v>
          </cell>
          <cell r="I17">
            <v>42219</v>
          </cell>
          <cell r="J17" t="str">
            <v>985671/QC19/2</v>
          </cell>
          <cell r="K17">
            <v>43684</v>
          </cell>
          <cell r="N17" t="str">
            <v>Đạt</v>
          </cell>
        </row>
        <row r="18">
          <cell r="A18" t="str">
            <v>B16250</v>
          </cell>
          <cell r="B18">
            <v>11</v>
          </cell>
          <cell r="C18" t="str">
            <v>Boulon 16x250+ 2 long đền vuông D18-50x50x3/Zn</v>
          </cell>
          <cell r="D18" t="str">
            <v>bộ</v>
          </cell>
          <cell r="E18">
            <v>302</v>
          </cell>
          <cell r="F18" t="str">
            <v>Cty TNHH Liên Minh Phát</v>
          </cell>
          <cell r="G18" t="str">
            <v>Cty TNHH Liên Minh Phát</v>
          </cell>
          <cell r="H18" t="str">
            <v>TTT-276KCS0715/03</v>
          </cell>
          <cell r="I18">
            <v>42219</v>
          </cell>
          <cell r="J18" t="str">
            <v>23.05/BBNTXX.ĐLXL</v>
          </cell>
          <cell r="K18">
            <v>43608</v>
          </cell>
          <cell r="N18" t="str">
            <v>Đạt</v>
          </cell>
        </row>
        <row r="19">
          <cell r="A19" t="str">
            <v>B16300</v>
          </cell>
          <cell r="B19">
            <v>11</v>
          </cell>
          <cell r="C19" t="str">
            <v>Boulon 16x300+ 2 long đền vuông D18-50x50x3/Zn</v>
          </cell>
          <cell r="D19" t="str">
            <v>bộ</v>
          </cell>
          <cell r="E19">
            <v>229</v>
          </cell>
          <cell r="F19" t="str">
            <v>Cty TNHH Liên Minh Phát</v>
          </cell>
          <cell r="G19" t="str">
            <v>Cty TNHH Liên Minh Phát</v>
          </cell>
          <cell r="H19" t="str">
            <v>TTT-276KCS0715/03</v>
          </cell>
          <cell r="I19">
            <v>42219</v>
          </cell>
          <cell r="J19" t="str">
            <v>23.05/BBNTXX.ĐLXL</v>
          </cell>
          <cell r="K19">
            <v>43608</v>
          </cell>
          <cell r="N19" t="str">
            <v>Đạt</v>
          </cell>
        </row>
        <row r="20">
          <cell r="A20" t="str">
            <v>B16300v</v>
          </cell>
          <cell r="B20">
            <v>11</v>
          </cell>
          <cell r="C20" t="str">
            <v>Boulon 16x300VRS+ 4 long đền vuông D18-50x50x3/Zn</v>
          </cell>
          <cell r="D20" t="str">
            <v>bộ</v>
          </cell>
          <cell r="E20">
            <v>40</v>
          </cell>
          <cell r="F20" t="str">
            <v>Cty TNHH Liên Minh Phát</v>
          </cell>
          <cell r="G20" t="str">
            <v>Cty TNHH Liên Minh Phát</v>
          </cell>
          <cell r="J20" t="str">
            <v>23.05/BBNTXX.ĐLXL</v>
          </cell>
          <cell r="K20">
            <v>43608</v>
          </cell>
          <cell r="N20" t="str">
            <v>Đạt</v>
          </cell>
        </row>
        <row r="21">
          <cell r="A21" t="str">
            <v>B1650</v>
          </cell>
          <cell r="B21">
            <v>11</v>
          </cell>
          <cell r="C21" t="str">
            <v>Boulon 16x50+ 2 long đền vuông D18-50x50x3/Zn</v>
          </cell>
          <cell r="D21" t="str">
            <v>bộ</v>
          </cell>
          <cell r="E21">
            <v>223</v>
          </cell>
          <cell r="F21" t="str">
            <v>Cty TNHH Liên Minh Phát</v>
          </cell>
          <cell r="G21" t="str">
            <v>Cty TNHH Liên Minh Phát</v>
          </cell>
          <cell r="H21" t="str">
            <v>01.2016/BBXX/DTA-TL</v>
          </cell>
          <cell r="I21">
            <v>42374</v>
          </cell>
          <cell r="J21" t="str">
            <v>23.05/BBNTXX.ĐLXL</v>
          </cell>
          <cell r="K21">
            <v>43608</v>
          </cell>
          <cell r="N21" t="str">
            <v>Đạt</v>
          </cell>
        </row>
        <row r="22">
          <cell r="A22" t="str">
            <v>B16500</v>
          </cell>
          <cell r="B22">
            <v>11</v>
          </cell>
          <cell r="C22" t="str">
            <v>Boulon 16x500+ 2 long đền vuông D18-50x50x3/Zn</v>
          </cell>
          <cell r="D22" t="str">
            <v>bộ</v>
          </cell>
          <cell r="E22">
            <v>20</v>
          </cell>
          <cell r="F22" t="str">
            <v>Cty TNHH Liên Minh Phát</v>
          </cell>
          <cell r="G22" t="str">
            <v>Cty TNHH Liên Minh Phát</v>
          </cell>
          <cell r="J22" t="str">
            <v>23.05/BBNTXX.ĐLXL</v>
          </cell>
          <cell r="K22">
            <v>43608</v>
          </cell>
          <cell r="N22" t="str">
            <v>Đạt</v>
          </cell>
        </row>
        <row r="23">
          <cell r="A23" t="str">
            <v>B16550V</v>
          </cell>
          <cell r="B23">
            <v>11</v>
          </cell>
          <cell r="C23" t="str">
            <v>Boulon 16x550VRS+ 4 long đền vuông D18-50x50x3/Zn</v>
          </cell>
          <cell r="D23" t="str">
            <v>bộ</v>
          </cell>
          <cell r="E23">
            <v>50</v>
          </cell>
          <cell r="F23" t="str">
            <v>Cty TNHH Liên Minh Phát</v>
          </cell>
          <cell r="G23" t="str">
            <v>Cty TNHH Liên Minh Phát</v>
          </cell>
          <cell r="H23" t="str">
            <v>nt</v>
          </cell>
          <cell r="I23" t="str">
            <v>nt</v>
          </cell>
          <cell r="N23" t="str">
            <v>Đạt</v>
          </cell>
        </row>
        <row r="24">
          <cell r="A24" t="str">
            <v>B16650V</v>
          </cell>
          <cell r="B24">
            <v>11</v>
          </cell>
          <cell r="C24" t="str">
            <v>Boulon 16x650VRS+ 4 long đền vuông D18-50x50x3/Zn</v>
          </cell>
          <cell r="D24" t="str">
            <v>bộ</v>
          </cell>
          <cell r="E24">
            <v>10</v>
          </cell>
          <cell r="F24" t="str">
            <v>Cty TNHH Liên Minh Phát</v>
          </cell>
          <cell r="G24" t="str">
            <v>Cty TNHH Liên Minh Phát</v>
          </cell>
          <cell r="N24" t="str">
            <v>Đạt</v>
          </cell>
        </row>
        <row r="25">
          <cell r="A25" t="str">
            <v>B16750V</v>
          </cell>
          <cell r="B25">
            <v>11</v>
          </cell>
          <cell r="C25" t="str">
            <v>Boulon 16x750VRS+ 4 long đền vuông D18-50x50x3/Zn</v>
          </cell>
          <cell r="D25" t="str">
            <v>bộ</v>
          </cell>
          <cell r="E25">
            <v>10</v>
          </cell>
          <cell r="F25" t="str">
            <v>Cty TNHH Liên Minh Phát</v>
          </cell>
          <cell r="G25" t="str">
            <v>Cty TNHH Liên Minh Phát</v>
          </cell>
          <cell r="N25" t="str">
            <v>Đạt</v>
          </cell>
        </row>
        <row r="26">
          <cell r="A26" t="str">
            <v>b22650</v>
          </cell>
          <cell r="B26">
            <v>11</v>
          </cell>
          <cell r="C26" t="str">
            <v>Boulon 22x650+ 2 long đền vuông D24-50x50x3/Zn</v>
          </cell>
          <cell r="D26" t="str">
            <v>bộ</v>
          </cell>
          <cell r="E26">
            <v>54</v>
          </cell>
          <cell r="F26" t="str">
            <v>Cty TNHH Liên Minh Phát</v>
          </cell>
          <cell r="G26" t="str">
            <v>Cty TNHH Liên Minh Phát</v>
          </cell>
          <cell r="J26" t="str">
            <v>23.05/BBNTXX.ĐLXL</v>
          </cell>
          <cell r="K26">
            <v>43608</v>
          </cell>
          <cell r="N26" t="str">
            <v>Đạt</v>
          </cell>
        </row>
        <row r="27">
          <cell r="A27" t="str">
            <v>BM16300</v>
          </cell>
          <cell r="B27">
            <v>11</v>
          </cell>
          <cell r="C27" t="str">
            <v>Boulon mắt 16x300+ 2 long đền vuông D18-50x50x3/Zn</v>
          </cell>
          <cell r="D27" t="str">
            <v>bộ</v>
          </cell>
          <cell r="E27">
            <v>50</v>
          </cell>
          <cell r="F27" t="str">
            <v>Cty TNHH Liên Minh Phát</v>
          </cell>
          <cell r="G27" t="str">
            <v>Cty TNHH Liên Minh Phát</v>
          </cell>
          <cell r="J27" t="str">
            <v>23.05/BBNTXX.ĐLXL</v>
          </cell>
          <cell r="K27">
            <v>43608</v>
          </cell>
          <cell r="N27" t="str">
            <v>Đạt</v>
          </cell>
        </row>
        <row r="28">
          <cell r="A28" t="str">
            <v>BMoc16300</v>
          </cell>
          <cell r="B28">
            <v>11</v>
          </cell>
          <cell r="C28" t="str">
            <v>Boulon móc 16x300+ long đền vuông D18-50x50x3/Zn</v>
          </cell>
          <cell r="D28" t="str">
            <v>bộ</v>
          </cell>
          <cell r="E28">
            <v>40</v>
          </cell>
          <cell r="F28" t="str">
            <v>Cty TNHH Liên Minh Phát</v>
          </cell>
          <cell r="G28" t="str">
            <v>Cty TNHH Liên Minh Phát</v>
          </cell>
          <cell r="J28" t="str">
            <v>23.05/BBNTXX.ĐLXL</v>
          </cell>
          <cell r="K28">
            <v>43608</v>
          </cell>
          <cell r="N28" t="str">
            <v>Đạt</v>
          </cell>
        </row>
        <row r="29">
          <cell r="A29" t="str">
            <v>CCDQU</v>
          </cell>
          <cell r="B29">
            <v>11</v>
          </cell>
          <cell r="C29" t="str">
            <v>Chụp cách điện kẹp quai</v>
          </cell>
          <cell r="D29" t="str">
            <v>cái</v>
          </cell>
          <cell r="E29">
            <v>51</v>
          </cell>
          <cell r="F29" t="str">
            <v>Cty TNHH SX TM-DV Song Hào</v>
          </cell>
          <cell r="G29" t="str">
            <v>Cty TNHH Liên Minh Phát</v>
          </cell>
          <cell r="J29" t="str">
            <v>111.19-PTN/SONGHAO</v>
          </cell>
          <cell r="K29">
            <v>0</v>
          </cell>
          <cell r="N29" t="str">
            <v>Đạt</v>
          </cell>
        </row>
        <row r="30">
          <cell r="A30" t="str">
            <v>CD21</v>
          </cell>
          <cell r="B30">
            <v>11</v>
          </cell>
          <cell r="C30" t="str">
            <v>Cổ dê kẹp ống PVC  21</v>
          </cell>
          <cell r="D30" t="str">
            <v>bộ</v>
          </cell>
          <cell r="E30">
            <v>30</v>
          </cell>
          <cell r="F30" t="str">
            <v>Cty TNHH Liên Minh Phát</v>
          </cell>
          <cell r="G30" t="str">
            <v>Cty TNHH Liên Minh Phát</v>
          </cell>
          <cell r="J30" t="str">
            <v>23.05/BBNTXX.ĐLXL</v>
          </cell>
          <cell r="K30">
            <v>43608</v>
          </cell>
          <cell r="N30" t="str">
            <v>Đạt</v>
          </cell>
        </row>
        <row r="31">
          <cell r="A31" t="str">
            <v>CL</v>
          </cell>
          <cell r="B31">
            <v>11</v>
          </cell>
          <cell r="C31" t="str">
            <v>Bộ chống chằng hẹp Ø60/50x1500+2BL12x40+BL16x250/80</v>
          </cell>
          <cell r="D31" t="str">
            <v>bộ</v>
          </cell>
          <cell r="E31">
            <v>2</v>
          </cell>
          <cell r="F31" t="str">
            <v>Cty TNHH Liên Minh Phát</v>
          </cell>
          <cell r="G31" t="str">
            <v>Cty TNHH Liên Minh Phát</v>
          </cell>
          <cell r="J31" t="str">
            <v>23.05/BBNTXX.ĐLXL</v>
          </cell>
          <cell r="K31">
            <v>43608</v>
          </cell>
          <cell r="N31" t="str">
            <v>Đạt</v>
          </cell>
        </row>
        <row r="32">
          <cell r="A32" t="str">
            <v>COS150</v>
          </cell>
          <cell r="B32">
            <v>11</v>
          </cell>
          <cell r="C32" t="str">
            <v>Đầu cosse ép Cu 150mm2</v>
          </cell>
          <cell r="D32" t="str">
            <v>cái</v>
          </cell>
          <cell r="E32">
            <v>15</v>
          </cell>
          <cell r="F32" t="str">
            <v>Cty TNHH Liên Minh Phát</v>
          </cell>
          <cell r="G32" t="str">
            <v>Cty TNHH Liên Minh Phát</v>
          </cell>
          <cell r="J32" t="str">
            <v>23.05/BBNTXX.ĐLXL</v>
          </cell>
          <cell r="K32">
            <v>43608</v>
          </cell>
          <cell r="N32" t="str">
            <v>Đạt</v>
          </cell>
        </row>
        <row r="33">
          <cell r="A33" t="str">
            <v>CSD</v>
          </cell>
          <cell r="B33">
            <v>12</v>
          </cell>
          <cell r="C33" t="str">
            <v>Chân sứ đứng D20</v>
          </cell>
          <cell r="D33" t="str">
            <v>cái</v>
          </cell>
          <cell r="E33">
            <v>583</v>
          </cell>
          <cell r="F33" t="str">
            <v>Cty TNHH Cao Linh</v>
          </cell>
          <cell r="G33" t="str">
            <v>Cty TNHH Cao Linh</v>
          </cell>
          <cell r="J33" t="str">
            <v>299-19/CL</v>
          </cell>
          <cell r="K33">
            <v>43660</v>
          </cell>
          <cell r="N33" t="str">
            <v>Đạt</v>
          </cell>
        </row>
        <row r="34">
          <cell r="A34" t="str">
            <v>CTD+K</v>
          </cell>
          <cell r="B34">
            <v>12</v>
          </cell>
          <cell r="C34" t="str">
            <v>Cọc tiếp đất Ø 16- 2,4m + kẹp cọc</v>
          </cell>
          <cell r="D34" t="str">
            <v>bộ</v>
          </cell>
          <cell r="E34">
            <v>15</v>
          </cell>
          <cell r="F34" t="str">
            <v>Cty TNHH Liên Minh Phát</v>
          </cell>
          <cell r="G34" t="str">
            <v>Cty TNHH Liên Minh Phát</v>
          </cell>
          <cell r="J34" t="str">
            <v>23.05/BBNTXX.ĐLXL</v>
          </cell>
          <cell r="K34">
            <v>43608</v>
          </cell>
          <cell r="N34" t="str">
            <v>Đạt</v>
          </cell>
        </row>
        <row r="35">
          <cell r="A35" t="str">
            <v>d12</v>
          </cell>
          <cell r="B35">
            <v>13</v>
          </cell>
          <cell r="C35" t="str">
            <v>Đà cản BTCT 1,2m</v>
          </cell>
          <cell r="D35" t="str">
            <v>cái</v>
          </cell>
          <cell r="E35">
            <v>39</v>
          </cell>
          <cell r="F35">
            <v>0</v>
          </cell>
          <cell r="G35">
            <v>0</v>
          </cell>
          <cell r="J35">
            <v>0</v>
          </cell>
          <cell r="K35">
            <v>0</v>
          </cell>
          <cell r="N35" t="str">
            <v>Đạt</v>
          </cell>
        </row>
        <row r="36">
          <cell r="A36" t="str">
            <v>d15</v>
          </cell>
          <cell r="B36">
            <v>14</v>
          </cell>
          <cell r="C36" t="str">
            <v>Đà cản BTCT 1,5m</v>
          </cell>
          <cell r="D36" t="str">
            <v>cái</v>
          </cell>
          <cell r="E36">
            <v>15</v>
          </cell>
          <cell r="F36">
            <v>0</v>
          </cell>
          <cell r="G36">
            <v>0</v>
          </cell>
          <cell r="J36">
            <v>0</v>
          </cell>
          <cell r="K36">
            <v>0</v>
          </cell>
          <cell r="N36" t="str">
            <v>Đạt</v>
          </cell>
        </row>
        <row r="37">
          <cell r="A37" t="str">
            <v>d200</v>
          </cell>
          <cell r="B37">
            <v>15</v>
          </cell>
          <cell r="C37" t="str">
            <v>Đà Sắt góc L75 x75 x8 dài 2m (3 ốp)</v>
          </cell>
          <cell r="D37" t="str">
            <v>thanh</v>
          </cell>
          <cell r="E37">
            <v>167</v>
          </cell>
          <cell r="F37" t="str">
            <v>Cty TNHH Điện Nam Việt</v>
          </cell>
          <cell r="G37" t="str">
            <v>Cty TNHH Điện Nam Việt</v>
          </cell>
          <cell r="J37" t="str">
            <v>07/KCS-ĐLXL/NV</v>
          </cell>
          <cell r="K37">
            <v>43654</v>
          </cell>
          <cell r="N37" t="str">
            <v>Đạt</v>
          </cell>
        </row>
        <row r="38">
          <cell r="A38" t="str">
            <v>t115</v>
          </cell>
          <cell r="B38">
            <v>16</v>
          </cell>
          <cell r="C38" t="str">
            <v>Thanh chống đà sắt góc L50x50x5 dài 1,15m</v>
          </cell>
          <cell r="D38" t="str">
            <v>thanh</v>
          </cell>
          <cell r="E38">
            <v>167</v>
          </cell>
          <cell r="F38" t="str">
            <v>Cty TNHH Điện Nam Việt</v>
          </cell>
          <cell r="G38" t="str">
            <v>Cty TNHH Điện Nam Việt</v>
          </cell>
          <cell r="J38" t="str">
            <v>07/KCS-ĐLXL/NV</v>
          </cell>
          <cell r="K38">
            <v>43654</v>
          </cell>
          <cell r="N38" t="str">
            <v>Đạt</v>
          </cell>
        </row>
        <row r="39">
          <cell r="A39" t="str">
            <v>DAYA</v>
          </cell>
          <cell r="B39">
            <v>16</v>
          </cell>
          <cell r="C39" t="str">
            <v>Dây nhôm buộc</v>
          </cell>
          <cell r="D39" t="str">
            <v>kg</v>
          </cell>
          <cell r="E39">
            <v>4.5999999999999996</v>
          </cell>
          <cell r="F39" t="str">
            <v>Cty TNHH Liên Minh Phát</v>
          </cell>
          <cell r="G39" t="str">
            <v>Cty TNHH Liên Minh Phát</v>
          </cell>
          <cell r="J39" t="str">
            <v>23.05/BBNTXX.ĐLXL</v>
          </cell>
          <cell r="K39">
            <v>43608</v>
          </cell>
          <cell r="N39" t="str">
            <v>Đạt</v>
          </cell>
        </row>
        <row r="40">
          <cell r="A40" t="str">
            <v>Dbsssf</v>
          </cell>
          <cell r="B40">
            <v>16</v>
          </cell>
          <cell r="C40" t="str">
            <v>Dây buộc cổ sứ SSF (185-240mm2)</v>
          </cell>
          <cell r="D40" t="str">
            <v>cái</v>
          </cell>
          <cell r="E40">
            <v>51</v>
          </cell>
          <cell r="F40" t="str">
            <v>Cty CP Thiết bị điện Lê Khôi</v>
          </cell>
          <cell r="G40" t="str">
            <v>Cty TNHH Liên Minh Phát</v>
          </cell>
          <cell r="J40" t="str">
            <v>2305/2019/XNHH/LKH</v>
          </cell>
          <cell r="K40">
            <v>43608</v>
          </cell>
          <cell r="N40" t="str">
            <v>Đạt</v>
          </cell>
        </row>
        <row r="41">
          <cell r="A41" t="str">
            <v>Dbsttf</v>
          </cell>
          <cell r="B41">
            <v>16</v>
          </cell>
          <cell r="C41" t="str">
            <v>Dây buộc đầu sứ TTF (185-240mm2)</v>
          </cell>
          <cell r="D41" t="str">
            <v>cái</v>
          </cell>
          <cell r="E41">
            <v>532</v>
          </cell>
          <cell r="F41" t="str">
            <v>Cty CP Thiết bị điện Lê Khôi</v>
          </cell>
          <cell r="G41" t="str">
            <v>Cty TNHH Liên Minh Phát</v>
          </cell>
          <cell r="J41" t="str">
            <v>2305/2019/XNHH/LKH</v>
          </cell>
          <cell r="K41">
            <v>43608</v>
          </cell>
          <cell r="N41" t="str">
            <v>Đạt</v>
          </cell>
        </row>
        <row r="42">
          <cell r="A42" t="str">
            <v>Duplex 216</v>
          </cell>
          <cell r="B42">
            <v>17</v>
          </cell>
          <cell r="C42" t="str">
            <v>Cáp Duplex 2x16</v>
          </cell>
          <cell r="D42" t="str">
            <v>m</v>
          </cell>
          <cell r="E42">
            <v>174</v>
          </cell>
          <cell r="F42">
            <v>0</v>
          </cell>
          <cell r="G42">
            <v>0</v>
          </cell>
          <cell r="J42">
            <v>0</v>
          </cell>
          <cell r="K42">
            <v>0</v>
          </cell>
          <cell r="N42" t="str">
            <v>Đạt</v>
          </cell>
        </row>
        <row r="43">
          <cell r="A43" t="str">
            <v>GIP95-35</v>
          </cell>
          <cell r="B43">
            <v>17</v>
          </cell>
          <cell r="C43" t="str">
            <v>Ghíp nối IPC 95-35</v>
          </cell>
          <cell r="D43" t="str">
            <v>cái</v>
          </cell>
          <cell r="E43">
            <v>318</v>
          </cell>
          <cell r="F43" t="str">
            <v>Melec</v>
          </cell>
          <cell r="G43" t="str">
            <v>Cty TNHH Điện Nam Việt</v>
          </cell>
          <cell r="J43">
            <v>0</v>
          </cell>
          <cell r="K43">
            <v>0</v>
          </cell>
          <cell r="N43" t="str">
            <v>Đạt</v>
          </cell>
        </row>
        <row r="44">
          <cell r="A44" t="str">
            <v>GNIU 185</v>
          </cell>
          <cell r="B44">
            <v>17</v>
          </cell>
          <cell r="C44" t="str">
            <v>Giáp níu dừng dây bọc 185 + yếm móng U + Mắt nối yếm</v>
          </cell>
          <cell r="D44" t="str">
            <v>cái</v>
          </cell>
          <cell r="E44">
            <v>96</v>
          </cell>
          <cell r="F44" t="str">
            <v>Cty CP Thiết bị điện Lê Khôi</v>
          </cell>
          <cell r="G44" t="str">
            <v>Cty TNHH Liên Minh Phát</v>
          </cell>
          <cell r="J44" t="str">
            <v>2305/2019/XNHH/LKH</v>
          </cell>
          <cell r="K44">
            <v>43608</v>
          </cell>
          <cell r="N44" t="str">
            <v>Đạt</v>
          </cell>
        </row>
        <row r="45">
          <cell r="A45" t="str">
            <v>GNIU50</v>
          </cell>
          <cell r="B45">
            <v>17</v>
          </cell>
          <cell r="C45" t="str">
            <v>Giáp níu dừng dây bọc 50mm2 + yếm móng U + Mắt nối yếm</v>
          </cell>
          <cell r="D45" t="str">
            <v>cái</v>
          </cell>
          <cell r="E45">
            <v>11</v>
          </cell>
          <cell r="F45" t="str">
            <v>Cty CP Thiết bị điện Lê Khôi</v>
          </cell>
          <cell r="G45" t="str">
            <v>Cty TNHH Liên Minh Phát</v>
          </cell>
          <cell r="J45" t="str">
            <v>2305/2019/XNHH/LKH</v>
          </cell>
          <cell r="K45">
            <v>43608</v>
          </cell>
          <cell r="N45" t="str">
            <v>Đạt</v>
          </cell>
        </row>
        <row r="46">
          <cell r="A46" t="str">
            <v>K3B</v>
          </cell>
          <cell r="B46">
            <v>17</v>
          </cell>
          <cell r="C46" t="str">
            <v>Kẹp cáp 3 boulon</v>
          </cell>
          <cell r="D46" t="str">
            <v>cái</v>
          </cell>
          <cell r="E46">
            <v>120</v>
          </cell>
          <cell r="F46" t="str">
            <v>Cty TNHH Liên Minh Phát</v>
          </cell>
          <cell r="G46" t="str">
            <v>Cty TNHH Liên Minh Phát</v>
          </cell>
          <cell r="J46" t="str">
            <v>23.05/BBNTXX.ĐLXL</v>
          </cell>
          <cell r="K46">
            <v>43608</v>
          </cell>
          <cell r="N46" t="str">
            <v>Đạt</v>
          </cell>
        </row>
        <row r="47">
          <cell r="A47" t="str">
            <v>KDIN</v>
          </cell>
          <cell r="B47">
            <v>17</v>
          </cell>
          <cell r="C47" t="str">
            <v>Dây đai + khóa đai Inoc</v>
          </cell>
          <cell r="D47" t="str">
            <v>Bộ</v>
          </cell>
          <cell r="E47">
            <v>74</v>
          </cell>
          <cell r="F47" t="str">
            <v>Cty TNHH Liên Minh Phát</v>
          </cell>
          <cell r="G47" t="str">
            <v>Cty TNHH Liên Minh Phát</v>
          </cell>
          <cell r="J47" t="str">
            <v>23.05/BBNTXX.ĐLXL</v>
          </cell>
          <cell r="K47">
            <v>43608</v>
          </cell>
          <cell r="N47" t="str">
            <v>Đạt</v>
          </cell>
        </row>
        <row r="48">
          <cell r="A48" t="str">
            <v>ke279</v>
          </cell>
          <cell r="B48">
            <v>17</v>
          </cell>
          <cell r="C48" t="str">
            <v>Kẹp ép WR 279</v>
          </cell>
          <cell r="D48" t="str">
            <v>cái</v>
          </cell>
          <cell r="E48">
            <v>10</v>
          </cell>
          <cell r="F48" t="str">
            <v>Cty TNHH Liên Minh Phát</v>
          </cell>
          <cell r="G48" t="str">
            <v>Cty TNHH Liên Minh Phát</v>
          </cell>
          <cell r="J48" t="str">
            <v>23.05/BBNTXX.ĐLXL</v>
          </cell>
          <cell r="K48">
            <v>43608</v>
          </cell>
          <cell r="N48" t="str">
            <v>Đạt</v>
          </cell>
        </row>
        <row r="49">
          <cell r="A49" t="str">
            <v>KE399</v>
          </cell>
          <cell r="B49">
            <v>17</v>
          </cell>
          <cell r="C49" t="str">
            <v>Kẹp ép WR 399</v>
          </cell>
          <cell r="D49" t="str">
            <v>cái</v>
          </cell>
          <cell r="E49">
            <v>94</v>
          </cell>
          <cell r="F49" t="str">
            <v>Cty TNHH Liên Minh Phát</v>
          </cell>
          <cell r="G49" t="str">
            <v>Cty TNHH Liên Minh Phát</v>
          </cell>
          <cell r="J49" t="str">
            <v>23.05/BBNTXX.ĐLXL</v>
          </cell>
          <cell r="K49">
            <v>43608</v>
          </cell>
          <cell r="N49" t="str">
            <v>Đạt</v>
          </cell>
        </row>
        <row r="50">
          <cell r="A50" t="str">
            <v>ke419</v>
          </cell>
          <cell r="B50">
            <v>17</v>
          </cell>
          <cell r="C50" t="str">
            <v>Kẹp ép WR 419</v>
          </cell>
          <cell r="D50" t="str">
            <v>cái</v>
          </cell>
          <cell r="E50">
            <v>62</v>
          </cell>
          <cell r="F50" t="str">
            <v>Cty TNHH Liên Minh Phát</v>
          </cell>
          <cell r="G50" t="str">
            <v>Cty TNHH Liên Minh Phát</v>
          </cell>
          <cell r="J50" t="str">
            <v>23.05/BBNTXX.ĐLXL</v>
          </cell>
          <cell r="K50">
            <v>43608</v>
          </cell>
          <cell r="N50" t="str">
            <v>Đạt</v>
          </cell>
        </row>
        <row r="51">
          <cell r="A51" t="str">
            <v>ke929</v>
          </cell>
          <cell r="B51">
            <v>17</v>
          </cell>
          <cell r="C51" t="str">
            <v>Kẹp ép WR 929</v>
          </cell>
          <cell r="D51" t="str">
            <v>cái</v>
          </cell>
          <cell r="E51">
            <v>104</v>
          </cell>
          <cell r="F51" t="str">
            <v>Cty TNHH Liên Minh Phát</v>
          </cell>
          <cell r="G51" t="str">
            <v>Cty TNHH Liên Minh Phát</v>
          </cell>
          <cell r="J51" t="str">
            <v>23.05/BBNTXX.ĐLXL</v>
          </cell>
          <cell r="K51">
            <v>43608</v>
          </cell>
          <cell r="N51" t="str">
            <v>Đạt</v>
          </cell>
        </row>
        <row r="52">
          <cell r="A52" t="str">
            <v>KH4/0</v>
          </cell>
          <cell r="B52">
            <v>17</v>
          </cell>
          <cell r="C52" t="str">
            <v>Kẹp hotline 4/0</v>
          </cell>
          <cell r="D52" t="str">
            <v>cái</v>
          </cell>
          <cell r="E52">
            <v>40</v>
          </cell>
          <cell r="F52" t="str">
            <v>Cty TNHH Liên Minh Phát</v>
          </cell>
          <cell r="G52" t="str">
            <v>Cty TNHH Liên Minh Phát</v>
          </cell>
          <cell r="J52" t="str">
            <v>25.05/BBNTXX.ĐLXL</v>
          </cell>
          <cell r="K52">
            <v>43610</v>
          </cell>
          <cell r="N52" t="str">
            <v>Đạt</v>
          </cell>
        </row>
        <row r="53">
          <cell r="A53" t="str">
            <v>KN120</v>
          </cell>
          <cell r="B53">
            <v>17</v>
          </cell>
          <cell r="C53" t="str">
            <v>Khóa néo dây cỡ dây 120</v>
          </cell>
          <cell r="D53" t="str">
            <v>cái</v>
          </cell>
          <cell r="E53">
            <v>34</v>
          </cell>
          <cell r="F53" t="str">
            <v>Cty TNHH Liên Minh Phát</v>
          </cell>
          <cell r="G53" t="str">
            <v>Cty TNHH Liên Minh Phát</v>
          </cell>
          <cell r="J53" t="str">
            <v>23.05/BBNTXX.ĐLXL</v>
          </cell>
          <cell r="K53">
            <v>43608</v>
          </cell>
          <cell r="N53" t="str">
            <v>Đạt</v>
          </cell>
        </row>
        <row r="54">
          <cell r="A54" t="str">
            <v>KQ4/0</v>
          </cell>
          <cell r="B54">
            <v>17</v>
          </cell>
          <cell r="C54" t="str">
            <v>Kẹp quai 4/0</v>
          </cell>
          <cell r="D54" t="str">
            <v>cái</v>
          </cell>
          <cell r="E54">
            <v>52</v>
          </cell>
          <cell r="F54" t="str">
            <v>Cty TNHH Liên Minh Phát</v>
          </cell>
          <cell r="G54" t="str">
            <v>Cty TNHH Liên Minh Phát</v>
          </cell>
          <cell r="J54" t="str">
            <v>25.05/BBNTXX.ĐLXL</v>
          </cell>
          <cell r="K54">
            <v>43610</v>
          </cell>
          <cell r="N54" t="str">
            <v>Đạt</v>
          </cell>
        </row>
        <row r="55">
          <cell r="A55" t="str">
            <v>MANG</v>
          </cell>
          <cell r="B55">
            <v>17</v>
          </cell>
          <cell r="C55" t="str">
            <v>Máng che dây chằng dày 1,6mm</v>
          </cell>
          <cell r="D55" t="str">
            <v>cái</v>
          </cell>
          <cell r="E55">
            <v>6</v>
          </cell>
          <cell r="F55" t="str">
            <v>Cty TNHH Liên Minh Phát</v>
          </cell>
          <cell r="G55" t="str">
            <v>Cty TNHH Liên Minh Phát</v>
          </cell>
          <cell r="J55" t="str">
            <v>23.05/BBNTXX.ĐLXL</v>
          </cell>
          <cell r="K55">
            <v>43608</v>
          </cell>
          <cell r="N55" t="str">
            <v>Đạt</v>
          </cell>
        </row>
        <row r="56">
          <cell r="A56" t="str">
            <v>MANG4</v>
          </cell>
          <cell r="B56">
            <v>17</v>
          </cell>
          <cell r="C56" t="str">
            <v>Máng che dây chằng dày 0,4x2000</v>
          </cell>
          <cell r="D56" t="str">
            <v>cái</v>
          </cell>
          <cell r="E56">
            <v>7</v>
          </cell>
          <cell r="F56" t="str">
            <v>Cty TNHH Liên Minh Phát</v>
          </cell>
          <cell r="G56" t="str">
            <v>Cty TNHH Liên Minh Phát</v>
          </cell>
          <cell r="J56" t="str">
            <v>23.05/BBNTXX.ĐLXL</v>
          </cell>
          <cell r="K56">
            <v>43608</v>
          </cell>
          <cell r="N56" t="str">
            <v>Đạt</v>
          </cell>
        </row>
        <row r="57">
          <cell r="A57" t="str">
            <v>MT</v>
          </cell>
          <cell r="B57">
            <v>17</v>
          </cell>
          <cell r="C57" t="str">
            <v>Móc treo chữ U</v>
          </cell>
          <cell r="D57" t="str">
            <v>cái</v>
          </cell>
          <cell r="E57">
            <v>174</v>
          </cell>
          <cell r="F57" t="str">
            <v>Cty TNHH Liên Minh Phát</v>
          </cell>
          <cell r="G57" t="str">
            <v>Cty TNHH Liên Minh Phát</v>
          </cell>
          <cell r="J57" t="str">
            <v>23.05/BBNTXX.ĐLXL</v>
          </cell>
          <cell r="K57">
            <v>43608</v>
          </cell>
          <cell r="N57" t="str">
            <v>Đạt</v>
          </cell>
        </row>
        <row r="58">
          <cell r="A58" t="str">
            <v>NX</v>
          </cell>
          <cell r="B58">
            <v>17</v>
          </cell>
          <cell r="C58" t="str">
            <v>Neo xòe 8 hướng (dày 3,2mm)</v>
          </cell>
          <cell r="D58" t="str">
            <v>cái</v>
          </cell>
          <cell r="E58">
            <v>2</v>
          </cell>
          <cell r="F58" t="str">
            <v>Cty TNHH Liên Minh Phát</v>
          </cell>
          <cell r="G58" t="str">
            <v>Cty TNHH Liên Minh Phát</v>
          </cell>
          <cell r="J58" t="str">
            <v>23.05/BBNTXX.ĐLXL</v>
          </cell>
          <cell r="K58">
            <v>43608</v>
          </cell>
          <cell r="N58" t="str">
            <v>Đạt</v>
          </cell>
        </row>
        <row r="59">
          <cell r="A59" t="str">
            <v>OCN</v>
          </cell>
          <cell r="B59">
            <v>17</v>
          </cell>
          <cell r="C59" t="str">
            <v>Ong co nhiệt cách điện 24kV D60</v>
          </cell>
          <cell r="D59" t="str">
            <v>m</v>
          </cell>
          <cell r="E59">
            <v>13.2</v>
          </cell>
          <cell r="F59" t="str">
            <v>Cty TNHH SX TM-DV Song Hào</v>
          </cell>
          <cell r="G59" t="str">
            <v>Cty TNHH Liên Minh Phát</v>
          </cell>
          <cell r="J59" t="str">
            <v>112.19-PTN/SONGHAO</v>
          </cell>
          <cell r="K59">
            <v>0</v>
          </cell>
          <cell r="N59" t="str">
            <v>Đạt</v>
          </cell>
        </row>
        <row r="60">
          <cell r="A60" t="str">
            <v>ON120</v>
          </cell>
          <cell r="B60">
            <v>17</v>
          </cell>
          <cell r="C60" t="str">
            <v>Ống nối dây cỡ 120mm2</v>
          </cell>
          <cell r="D60" t="str">
            <v>cái</v>
          </cell>
          <cell r="E60">
            <v>5</v>
          </cell>
          <cell r="F60" t="str">
            <v>Cty TNHH Liên Minh Phát</v>
          </cell>
          <cell r="G60" t="str">
            <v>Cty TNHH Liên Minh Phát</v>
          </cell>
          <cell r="J60" t="str">
            <v>25.05/BBNTXX.ĐLXL</v>
          </cell>
          <cell r="K60">
            <v>43610</v>
          </cell>
          <cell r="N60" t="str">
            <v>Đạt</v>
          </cell>
        </row>
        <row r="61">
          <cell r="A61" t="str">
            <v>ON185</v>
          </cell>
          <cell r="B61">
            <v>17</v>
          </cell>
          <cell r="C61" t="str">
            <v>Ống nối dây cỡ 185mm2</v>
          </cell>
          <cell r="D61" t="str">
            <v>cái</v>
          </cell>
          <cell r="E61">
            <v>16</v>
          </cell>
          <cell r="F61" t="str">
            <v>Cty TNHH Liên Minh Phát</v>
          </cell>
          <cell r="G61" t="str">
            <v>Cty TNHH Liên Minh Phát</v>
          </cell>
          <cell r="J61" t="str">
            <v>25.05/BBNTXX.ĐLXL</v>
          </cell>
          <cell r="K61">
            <v>43610</v>
          </cell>
          <cell r="N61" t="str">
            <v>Đạt</v>
          </cell>
        </row>
        <row r="62">
          <cell r="A62" t="str">
            <v>ON50</v>
          </cell>
          <cell r="B62">
            <v>17</v>
          </cell>
          <cell r="C62" t="str">
            <v>Ống nối dây cỡ 50mm2</v>
          </cell>
          <cell r="D62" t="str">
            <v>cái</v>
          </cell>
          <cell r="E62">
            <v>12</v>
          </cell>
          <cell r="F62" t="str">
            <v>Cty TNHH Liên Minh Phát</v>
          </cell>
          <cell r="G62" t="str">
            <v>Cty TNHH Liên Minh Phát</v>
          </cell>
          <cell r="J62" t="str">
            <v>25.05/BBNTXX.ĐLXL</v>
          </cell>
          <cell r="K62">
            <v>43610</v>
          </cell>
          <cell r="N62" t="str">
            <v>Đạt</v>
          </cell>
        </row>
        <row r="63">
          <cell r="A63" t="str">
            <v>OXC</v>
          </cell>
          <cell r="B63">
            <v>17</v>
          </cell>
          <cell r="C63" t="str">
            <v>Ốc xiết cáp</v>
          </cell>
          <cell r="D63" t="str">
            <v>cái</v>
          </cell>
          <cell r="E63">
            <v>90</v>
          </cell>
          <cell r="F63" t="str">
            <v>Cty TNHH Liên Minh Phát</v>
          </cell>
          <cell r="G63" t="str">
            <v>Cty TNHH Liên Minh Phát</v>
          </cell>
          <cell r="J63" t="str">
            <v>23.05/BBNTXX.ĐLXL</v>
          </cell>
          <cell r="K63">
            <v>43608</v>
          </cell>
          <cell r="N63" t="str">
            <v>Đạt</v>
          </cell>
        </row>
        <row r="64">
          <cell r="A64" t="str">
            <v>PVC21</v>
          </cell>
          <cell r="B64">
            <v>17</v>
          </cell>
          <cell r="C64" t="str">
            <v>Ống PVC D21x1,6mm</v>
          </cell>
          <cell r="D64" t="str">
            <v>m</v>
          </cell>
          <cell r="E64">
            <v>22.5</v>
          </cell>
          <cell r="F64" t="str">
            <v>Cty TNHH Liên Minh Phát</v>
          </cell>
          <cell r="G64" t="str">
            <v>Cty TNHH Liên Minh Phát</v>
          </cell>
          <cell r="J64" t="str">
            <v>23.05/BBNTXX.ĐLXL</v>
          </cell>
          <cell r="K64">
            <v>43608</v>
          </cell>
          <cell r="N64" t="str">
            <v>Đạt</v>
          </cell>
        </row>
        <row r="65">
          <cell r="A65" t="str">
            <v>R1</v>
          </cell>
          <cell r="B65">
            <v>17</v>
          </cell>
          <cell r="C65" t="str">
            <v>Uclevis</v>
          </cell>
          <cell r="D65" t="str">
            <v>bộ</v>
          </cell>
          <cell r="E65">
            <v>163</v>
          </cell>
          <cell r="F65" t="str">
            <v>Cty TNHH Liên Minh Phát</v>
          </cell>
          <cell r="G65" t="str">
            <v>Cty TNHH Liên Minh Phát</v>
          </cell>
          <cell r="J65" t="str">
            <v>23.05/BBNTXX.ĐLXL</v>
          </cell>
          <cell r="K65">
            <v>43608</v>
          </cell>
          <cell r="N65" t="str">
            <v>Đạt</v>
          </cell>
        </row>
        <row r="66">
          <cell r="A66" t="str">
            <v>SN</v>
          </cell>
          <cell r="B66">
            <v>18</v>
          </cell>
          <cell r="C66" t="str">
            <v>Sứ chằng</v>
          </cell>
          <cell r="D66" t="str">
            <v>cái</v>
          </cell>
          <cell r="E66">
            <v>15</v>
          </cell>
          <cell r="F66" t="str">
            <v>Cty CP Sứ kỹ thuật Hoàng Liên Sơn</v>
          </cell>
          <cell r="G66" t="str">
            <v>Cty CP Sứ kỹ thuật Hoàng Liên Sơn</v>
          </cell>
          <cell r="J66" t="str">
            <v>29819/CL30219/CL</v>
          </cell>
          <cell r="K66">
            <v>43660</v>
          </cell>
          <cell r="N66" t="str">
            <v>Đạt</v>
          </cell>
        </row>
        <row r="67">
          <cell r="A67" t="str">
            <v>soc</v>
          </cell>
          <cell r="B67">
            <v>19</v>
          </cell>
          <cell r="C67" t="str">
            <v>Sứ ống chỉ</v>
          </cell>
          <cell r="D67" t="str">
            <v>cái</v>
          </cell>
          <cell r="E67">
            <v>163</v>
          </cell>
          <cell r="F67" t="str">
            <v>Cty CP Sứ kỹ thuật Hoàng Liên Sơn</v>
          </cell>
          <cell r="G67" t="str">
            <v>Cty CP Sứ kỹ thuật Hoàng Liên Sơn</v>
          </cell>
          <cell r="J67" t="str">
            <v>29719/CL30119/CL</v>
          </cell>
          <cell r="K67">
            <v>43660</v>
          </cell>
          <cell r="N67" t="str">
            <v>Đạt</v>
          </cell>
        </row>
        <row r="68">
          <cell r="A68" t="str">
            <v>d22</v>
          </cell>
          <cell r="B68">
            <v>20</v>
          </cell>
          <cell r="C68" t="str">
            <v>Đà Sắt góc L75 x75 x8 dài 2,2m (4 ốp)</v>
          </cell>
          <cell r="D68" t="str">
            <v>thanh</v>
          </cell>
          <cell r="E68">
            <v>26</v>
          </cell>
          <cell r="F68" t="str">
            <v>Cty TNHH Điện Nam Việt</v>
          </cell>
          <cell r="G68" t="str">
            <v>Cty TNHH Điện Nam Việt</v>
          </cell>
          <cell r="J68" t="str">
            <v>07/KCS-ĐLXL/NV</v>
          </cell>
          <cell r="K68">
            <v>43654</v>
          </cell>
          <cell r="N68" t="str">
            <v>Đạt</v>
          </cell>
        </row>
        <row r="69">
          <cell r="A69" t="str">
            <v>t81</v>
          </cell>
          <cell r="B69">
            <v>21</v>
          </cell>
          <cell r="C69" t="str">
            <v>Thanh chống đà sắt góc L50x50x5 dài 0,81m</v>
          </cell>
          <cell r="D69" t="str">
            <v>thanh</v>
          </cell>
          <cell r="E69">
            <v>52</v>
          </cell>
          <cell r="F69" t="str">
            <v>Cty TNHH Điện Nam Việt</v>
          </cell>
          <cell r="G69" t="str">
            <v>Cty TNHH Điện Nam Việt</v>
          </cell>
          <cell r="J69" t="str">
            <v>07/KCS-ĐLXL/NV</v>
          </cell>
          <cell r="K69">
            <v>43654</v>
          </cell>
          <cell r="N69" t="str">
            <v>Đạt</v>
          </cell>
        </row>
        <row r="70">
          <cell r="A70" t="str">
            <v>d22</v>
          </cell>
          <cell r="B70">
            <v>21</v>
          </cell>
          <cell r="C70" t="str">
            <v>Đà Sắt góc L75 x75 x8 dài 2,2m (4 ốp)</v>
          </cell>
          <cell r="D70" t="str">
            <v>thanh</v>
          </cell>
          <cell r="E70">
            <v>2</v>
          </cell>
          <cell r="F70" t="str">
            <v>Cty TNHH Điện Nam Việt</v>
          </cell>
          <cell r="G70" t="str">
            <v>Cty TNHH Điện Nam Việt</v>
          </cell>
          <cell r="J70" t="str">
            <v>07/KCS-ĐLXL/NV</v>
          </cell>
          <cell r="K70">
            <v>43654</v>
          </cell>
          <cell r="N70" t="str">
            <v>Đạt</v>
          </cell>
        </row>
        <row r="71">
          <cell r="A71" t="str">
            <v>t81</v>
          </cell>
          <cell r="B71">
            <v>21</v>
          </cell>
          <cell r="C71" t="str">
            <v>Thanh chống đà sắt góc L50x50x5 dài 0,81m</v>
          </cell>
          <cell r="D71" t="str">
            <v>thanh</v>
          </cell>
          <cell r="E71">
            <v>4</v>
          </cell>
          <cell r="F71" t="str">
            <v>Cty TNHH Điện Nam Việt</v>
          </cell>
          <cell r="G71" t="str">
            <v>Cty TNHH Điện Nam Việt</v>
          </cell>
          <cell r="J71" t="str">
            <v>07/KCS-ĐLXL/NV</v>
          </cell>
          <cell r="K71">
            <v>43654</v>
          </cell>
          <cell r="N71" t="str">
            <v>Đạt</v>
          </cell>
        </row>
        <row r="72">
          <cell r="A72" t="str">
            <v>TN1824</v>
          </cell>
          <cell r="B72">
            <v>21</v>
          </cell>
          <cell r="C72" t="str">
            <v>Ty neo Ø18x2400</v>
          </cell>
          <cell r="D72" t="str">
            <v>cái</v>
          </cell>
          <cell r="E72">
            <v>2</v>
          </cell>
          <cell r="F72" t="str">
            <v>Cty TNHH Liên Minh Phát</v>
          </cell>
          <cell r="G72" t="str">
            <v>Cty TNHH Liên Minh Phát</v>
          </cell>
          <cell r="J72" t="str">
            <v>23.05/BBNTXX.ĐLXL</v>
          </cell>
          <cell r="K72">
            <v>43608</v>
          </cell>
          <cell r="N72" t="str">
            <v>Đạt</v>
          </cell>
        </row>
        <row r="73">
          <cell r="A73" t="str">
            <v>YC</v>
          </cell>
          <cell r="B73">
            <v>21</v>
          </cell>
          <cell r="C73" t="str">
            <v>Yếm cáp dày 2mm</v>
          </cell>
          <cell r="D73" t="str">
            <v>cái</v>
          </cell>
          <cell r="E73">
            <v>30</v>
          </cell>
          <cell r="F73" t="str">
            <v>Cty TNHH Liên Minh Phát</v>
          </cell>
          <cell r="G73" t="str">
            <v>Cty TNHH Liên Minh Phát</v>
          </cell>
          <cell r="J73" t="str">
            <v>23.05/BBNTXX.ĐLXL</v>
          </cell>
          <cell r="K73">
            <v>43608</v>
          </cell>
          <cell r="N73" t="str">
            <v>Đạt</v>
          </cell>
        </row>
        <row r="74">
          <cell r="A74" t="str">
            <v>XM</v>
          </cell>
          <cell r="B74">
            <v>21</v>
          </cell>
          <cell r="C74" t="str">
            <v>Ximăng</v>
          </cell>
          <cell r="D74" t="str">
            <v>kg</v>
          </cell>
          <cell r="E74">
            <v>3350</v>
          </cell>
          <cell r="F74" t="str">
            <v>Địa phương</v>
          </cell>
          <cell r="G74" t="str">
            <v>Địa phương</v>
          </cell>
          <cell r="J74">
            <v>0</v>
          </cell>
          <cell r="K74">
            <v>0</v>
          </cell>
          <cell r="N74" t="str">
            <v>Đạt</v>
          </cell>
        </row>
        <row r="75">
          <cell r="A75" t="str">
            <v>bnh</v>
          </cell>
          <cell r="B75">
            <v>21</v>
          </cell>
          <cell r="C75" t="str">
            <v>Biển số - Bảng nguy hiểm</v>
          </cell>
          <cell r="D75" t="str">
            <v>cái</v>
          </cell>
          <cell r="E75">
            <v>24</v>
          </cell>
          <cell r="F75" t="str">
            <v>Địa phương</v>
          </cell>
          <cell r="G75" t="str">
            <v>Địa phương</v>
          </cell>
          <cell r="J75">
            <v>0</v>
          </cell>
          <cell r="K75">
            <v>0</v>
          </cell>
          <cell r="N75" t="str">
            <v>Đạt</v>
          </cell>
        </row>
        <row r="76">
          <cell r="A76" t="str">
            <v>cat</v>
          </cell>
          <cell r="B76">
            <v>21</v>
          </cell>
          <cell r="C76" t="str">
            <v>Cát vàng</v>
          </cell>
          <cell r="D76" t="str">
            <v>m3</v>
          </cell>
          <cell r="E76">
            <v>5.38</v>
          </cell>
          <cell r="F76" t="str">
            <v>Địa phương</v>
          </cell>
          <cell r="G76" t="str">
            <v>Địa phương</v>
          </cell>
          <cell r="J76">
            <v>0</v>
          </cell>
          <cell r="K76">
            <v>0</v>
          </cell>
          <cell r="N76" t="str">
            <v>Đạt</v>
          </cell>
        </row>
        <row r="77">
          <cell r="A77" t="str">
            <v>DINH</v>
          </cell>
          <cell r="B77">
            <v>21</v>
          </cell>
          <cell r="C77" t="str">
            <v>Đinh các loại</v>
          </cell>
          <cell r="D77" t="str">
            <v>kg</v>
          </cell>
          <cell r="E77">
            <v>6.75</v>
          </cell>
          <cell r="F77" t="str">
            <v>Địa phương</v>
          </cell>
          <cell r="G77" t="str">
            <v>Địa phương</v>
          </cell>
          <cell r="J77">
            <v>0</v>
          </cell>
          <cell r="K77">
            <v>0</v>
          </cell>
          <cell r="N77" t="str">
            <v>Đạt</v>
          </cell>
        </row>
        <row r="78">
          <cell r="A78" t="str">
            <v>LVANK</v>
          </cell>
          <cell r="B78">
            <v>21</v>
          </cell>
          <cell r="C78" t="str">
            <v>Ván khuôn gỗ móng - móng vuông, chữ nhật</v>
          </cell>
          <cell r="D78" t="str">
            <v>100m2</v>
          </cell>
          <cell r="E78">
            <v>0.45</v>
          </cell>
          <cell r="F78" t="str">
            <v>Địa phương</v>
          </cell>
          <cell r="G78" t="str">
            <v>Địa phương</v>
          </cell>
          <cell r="J78">
            <v>0</v>
          </cell>
          <cell r="K78">
            <v>0</v>
          </cell>
          <cell r="N78" t="str">
            <v>Đạt</v>
          </cell>
        </row>
        <row r="79">
          <cell r="A79" t="str">
            <v>D2X4</v>
          </cell>
          <cell r="B79">
            <v>21</v>
          </cell>
          <cell r="C79" t="str">
            <v>Đá 2x4</v>
          </cell>
          <cell r="D79" t="str">
            <v>m3</v>
          </cell>
          <cell r="E79">
            <v>9.08</v>
          </cell>
          <cell r="F79" t="str">
            <v>Địa phương</v>
          </cell>
          <cell r="G79" t="str">
            <v>Địa phương</v>
          </cell>
          <cell r="J79">
            <v>0</v>
          </cell>
          <cell r="K79">
            <v>0</v>
          </cell>
          <cell r="N79" t="str">
            <v>Đạt</v>
          </cell>
        </row>
        <row r="80">
          <cell r="A80" t="str">
            <v>GO-CH</v>
          </cell>
          <cell r="B80">
            <v>21</v>
          </cell>
          <cell r="C80" t="str">
            <v>Gỗ chống</v>
          </cell>
          <cell r="D80" t="str">
            <v>m3</v>
          </cell>
          <cell r="E80">
            <v>0.151</v>
          </cell>
          <cell r="F80" t="str">
            <v>Địa phương</v>
          </cell>
          <cell r="G80" t="str">
            <v>Địa phương</v>
          </cell>
          <cell r="J80">
            <v>0</v>
          </cell>
          <cell r="K80">
            <v>0</v>
          </cell>
          <cell r="N80" t="str">
            <v>Đạt</v>
          </cell>
        </row>
        <row r="81">
          <cell r="A81" t="str">
            <v>GO-DN</v>
          </cell>
          <cell r="B81">
            <v>21</v>
          </cell>
          <cell r="C81" t="str">
            <v>Gỗ đà nẹp</v>
          </cell>
          <cell r="D81" t="str">
            <v>m3</v>
          </cell>
          <cell r="E81">
            <v>9.5000000000000001E-2</v>
          </cell>
          <cell r="F81" t="str">
            <v>Địa phương</v>
          </cell>
          <cell r="G81" t="str">
            <v>Địa phương</v>
          </cell>
          <cell r="J81">
            <v>0</v>
          </cell>
          <cell r="K81">
            <v>0</v>
          </cell>
          <cell r="N81" t="str">
            <v>Đạt</v>
          </cell>
        </row>
        <row r="82">
          <cell r="A82" t="str">
            <v>GO-V</v>
          </cell>
          <cell r="B82">
            <v>21</v>
          </cell>
          <cell r="C82" t="str">
            <v>Gỗ ván (cả nẹp)</v>
          </cell>
          <cell r="D82" t="str">
            <v>m3</v>
          </cell>
          <cell r="E82">
            <v>0.35599999999999998</v>
          </cell>
          <cell r="F82" t="str">
            <v>Địa phương</v>
          </cell>
          <cell r="G82" t="str">
            <v>Địa phương</v>
          </cell>
          <cell r="J82">
            <v>0</v>
          </cell>
          <cell r="K82">
            <v>0</v>
          </cell>
          <cell r="N82" t="str">
            <v>Đạt</v>
          </cell>
        </row>
        <row r="83">
          <cell r="B83">
            <v>21</v>
          </cell>
          <cell r="C83" t="e">
            <v>#N/A</v>
          </cell>
          <cell r="D83">
            <v>0</v>
          </cell>
          <cell r="E83">
            <v>0</v>
          </cell>
          <cell r="F83" t="str">
            <v>nt</v>
          </cell>
          <cell r="G83" t="str">
            <v>nt</v>
          </cell>
          <cell r="J83" t="str">
            <v>nt</v>
          </cell>
          <cell r="K83" t="str">
            <v>nt</v>
          </cell>
          <cell r="N83" t="str">
            <v>Đạt</v>
          </cell>
        </row>
        <row r="84">
          <cell r="B84">
            <v>21</v>
          </cell>
          <cell r="C84" t="e">
            <v>#N/A</v>
          </cell>
          <cell r="D84">
            <v>0</v>
          </cell>
          <cell r="E84">
            <v>0</v>
          </cell>
          <cell r="F84" t="str">
            <v>nt</v>
          </cell>
          <cell r="G84" t="str">
            <v>nt</v>
          </cell>
          <cell r="J84" t="str">
            <v>nt</v>
          </cell>
          <cell r="K84" t="str">
            <v>nt</v>
          </cell>
          <cell r="N84" t="str">
            <v>Đạt</v>
          </cell>
        </row>
        <row r="85">
          <cell r="B85">
            <v>21</v>
          </cell>
          <cell r="C85" t="e">
            <v>#N/A</v>
          </cell>
          <cell r="D85">
            <v>0</v>
          </cell>
          <cell r="E85">
            <v>0</v>
          </cell>
          <cell r="F85" t="str">
            <v>nt</v>
          </cell>
          <cell r="G85" t="str">
            <v>nt</v>
          </cell>
          <cell r="J85" t="str">
            <v>nt</v>
          </cell>
          <cell r="K85" t="str">
            <v>nt</v>
          </cell>
          <cell r="N85" t="str">
            <v>Đạt</v>
          </cell>
        </row>
        <row r="86">
          <cell r="B86">
            <v>21</v>
          </cell>
          <cell r="C86" t="e">
            <v>#N/A</v>
          </cell>
          <cell r="D86">
            <v>0</v>
          </cell>
          <cell r="E86">
            <v>0</v>
          </cell>
          <cell r="F86" t="str">
            <v>nt</v>
          </cell>
          <cell r="G86" t="str">
            <v>nt</v>
          </cell>
          <cell r="J86" t="str">
            <v>nt</v>
          </cell>
          <cell r="K86" t="str">
            <v>nt</v>
          </cell>
          <cell r="N86" t="str">
            <v>Đạt</v>
          </cell>
        </row>
        <row r="87">
          <cell r="B87">
            <v>21</v>
          </cell>
          <cell r="C87" t="e">
            <v>#N/A</v>
          </cell>
          <cell r="D87">
            <v>0</v>
          </cell>
          <cell r="E87">
            <v>0</v>
          </cell>
          <cell r="F87" t="str">
            <v>nt</v>
          </cell>
          <cell r="G87" t="str">
            <v>nt</v>
          </cell>
          <cell r="J87" t="str">
            <v>nt</v>
          </cell>
          <cell r="K87" t="str">
            <v>nt</v>
          </cell>
          <cell r="N87" t="str">
            <v>Đạt</v>
          </cell>
        </row>
        <row r="88">
          <cell r="B88">
            <v>21</v>
          </cell>
          <cell r="C88" t="e">
            <v>#N/A</v>
          </cell>
          <cell r="D88">
            <v>0</v>
          </cell>
          <cell r="E88">
            <v>0</v>
          </cell>
          <cell r="F88" t="str">
            <v>nt</v>
          </cell>
          <cell r="G88" t="str">
            <v>nt</v>
          </cell>
          <cell r="J88" t="str">
            <v>nt</v>
          </cell>
          <cell r="K88" t="str">
            <v>nt</v>
          </cell>
          <cell r="N88" t="str">
            <v>Đạt</v>
          </cell>
        </row>
        <row r="89">
          <cell r="B89">
            <v>21</v>
          </cell>
          <cell r="C89" t="e">
            <v>#N/A</v>
          </cell>
          <cell r="D89">
            <v>0</v>
          </cell>
          <cell r="E89">
            <v>0</v>
          </cell>
          <cell r="F89" t="str">
            <v>nt</v>
          </cell>
          <cell r="G89" t="str">
            <v>nt</v>
          </cell>
          <cell r="J89" t="str">
            <v>nt</v>
          </cell>
          <cell r="K89" t="str">
            <v>nt</v>
          </cell>
          <cell r="N89" t="str">
            <v>Đạt</v>
          </cell>
        </row>
        <row r="90">
          <cell r="B90">
            <v>21</v>
          </cell>
          <cell r="C90" t="e">
            <v>#N/A</v>
          </cell>
          <cell r="D90">
            <v>0</v>
          </cell>
          <cell r="E90">
            <v>0</v>
          </cell>
          <cell r="F90" t="str">
            <v>nt</v>
          </cell>
          <cell r="G90" t="str">
            <v>nt</v>
          </cell>
          <cell r="J90" t="str">
            <v>nt</v>
          </cell>
          <cell r="K90" t="str">
            <v>nt</v>
          </cell>
          <cell r="N90" t="str">
            <v>Đạt</v>
          </cell>
        </row>
        <row r="91">
          <cell r="B91">
            <v>21</v>
          </cell>
          <cell r="C91" t="e">
            <v>#N/A</v>
          </cell>
          <cell r="D91">
            <v>0</v>
          </cell>
          <cell r="E91">
            <v>0</v>
          </cell>
          <cell r="F91" t="str">
            <v>nt</v>
          </cell>
          <cell r="G91" t="str">
            <v>nt</v>
          </cell>
          <cell r="J91" t="str">
            <v>nt</v>
          </cell>
          <cell r="K91" t="str">
            <v>nt</v>
          </cell>
          <cell r="N91" t="str">
            <v>Đạt</v>
          </cell>
        </row>
        <row r="92">
          <cell r="B92">
            <v>21</v>
          </cell>
          <cell r="C92" t="e">
            <v>#N/A</v>
          </cell>
          <cell r="D92">
            <v>0</v>
          </cell>
          <cell r="E92">
            <v>0</v>
          </cell>
          <cell r="F92" t="str">
            <v>nt</v>
          </cell>
          <cell r="G92" t="str">
            <v>nt</v>
          </cell>
          <cell r="J92" t="str">
            <v>nt</v>
          </cell>
          <cell r="K92" t="str">
            <v>nt</v>
          </cell>
          <cell r="N92" t="str">
            <v>Đạt</v>
          </cell>
        </row>
        <row r="93">
          <cell r="B93">
            <v>21</v>
          </cell>
          <cell r="C93" t="e">
            <v>#N/A</v>
          </cell>
          <cell r="D93">
            <v>0</v>
          </cell>
          <cell r="E93">
            <v>0</v>
          </cell>
          <cell r="F93" t="str">
            <v>nt</v>
          </cell>
          <cell r="G93" t="str">
            <v>nt</v>
          </cell>
          <cell r="J93" t="str">
            <v>nt</v>
          </cell>
          <cell r="K93" t="str">
            <v>nt</v>
          </cell>
          <cell r="N93" t="str">
            <v>Đạt</v>
          </cell>
        </row>
        <row r="94">
          <cell r="B94">
            <v>21</v>
          </cell>
          <cell r="C94" t="e">
            <v>#N/A</v>
          </cell>
          <cell r="D94">
            <v>0</v>
          </cell>
          <cell r="E94">
            <v>0</v>
          </cell>
          <cell r="F94" t="str">
            <v>nt</v>
          </cell>
          <cell r="G94" t="str">
            <v>nt</v>
          </cell>
          <cell r="J94" t="str">
            <v>nt</v>
          </cell>
          <cell r="K94" t="str">
            <v>nt</v>
          </cell>
          <cell r="N94" t="str">
            <v>Đạt</v>
          </cell>
        </row>
        <row r="95">
          <cell r="B95">
            <v>21</v>
          </cell>
          <cell r="C95" t="e">
            <v>#N/A</v>
          </cell>
          <cell r="D95">
            <v>0</v>
          </cell>
          <cell r="E95">
            <v>0</v>
          </cell>
          <cell r="F95" t="str">
            <v>nt</v>
          </cell>
          <cell r="G95" t="str">
            <v>nt</v>
          </cell>
          <cell r="J95" t="str">
            <v>nt</v>
          </cell>
          <cell r="K95" t="str">
            <v>nt</v>
          </cell>
          <cell r="N95" t="str">
            <v>Đạt</v>
          </cell>
        </row>
        <row r="96">
          <cell r="B96">
            <v>21</v>
          </cell>
          <cell r="C96" t="e">
            <v>#N/A</v>
          </cell>
          <cell r="D96">
            <v>0</v>
          </cell>
          <cell r="E96">
            <v>0</v>
          </cell>
          <cell r="F96" t="str">
            <v>nt</v>
          </cell>
          <cell r="G96" t="str">
            <v>nt</v>
          </cell>
          <cell r="J96" t="str">
            <v>nt</v>
          </cell>
          <cell r="K96" t="str">
            <v>nt</v>
          </cell>
          <cell r="N96" t="str">
            <v>Đạt</v>
          </cell>
        </row>
        <row r="97">
          <cell r="B97">
            <v>21</v>
          </cell>
          <cell r="C97" t="e">
            <v>#N/A</v>
          </cell>
          <cell r="D97">
            <v>0</v>
          </cell>
          <cell r="E97">
            <v>0</v>
          </cell>
          <cell r="F97" t="str">
            <v>nt</v>
          </cell>
          <cell r="G97" t="str">
            <v>nt</v>
          </cell>
          <cell r="J97" t="str">
            <v>nt</v>
          </cell>
          <cell r="K97" t="str">
            <v>nt</v>
          </cell>
          <cell r="N97" t="str">
            <v>Đạt</v>
          </cell>
        </row>
        <row r="98">
          <cell r="B98">
            <v>21</v>
          </cell>
          <cell r="C98" t="e">
            <v>#N/A</v>
          </cell>
          <cell r="D98">
            <v>0</v>
          </cell>
          <cell r="E98">
            <v>0</v>
          </cell>
          <cell r="F98" t="str">
            <v>nt</v>
          </cell>
          <cell r="G98" t="str">
            <v>nt</v>
          </cell>
          <cell r="J98" t="str">
            <v>nt</v>
          </cell>
          <cell r="K98" t="str">
            <v>nt</v>
          </cell>
          <cell r="N98" t="str">
            <v>Đạt</v>
          </cell>
        </row>
        <row r="99">
          <cell r="B99">
            <v>21</v>
          </cell>
          <cell r="C99" t="e">
            <v>#N/A</v>
          </cell>
          <cell r="D99">
            <v>0</v>
          </cell>
          <cell r="E99">
            <v>0</v>
          </cell>
          <cell r="F99" t="str">
            <v>nt</v>
          </cell>
          <cell r="G99" t="str">
            <v>nt</v>
          </cell>
          <cell r="J99" t="str">
            <v>nt</v>
          </cell>
          <cell r="K99" t="str">
            <v>nt</v>
          </cell>
          <cell r="N99" t="str">
            <v>Đạt</v>
          </cell>
        </row>
        <row r="100">
          <cell r="B100">
            <v>21</v>
          </cell>
          <cell r="C100" t="e">
            <v>#N/A</v>
          </cell>
          <cell r="D100">
            <v>0</v>
          </cell>
          <cell r="E100">
            <v>0</v>
          </cell>
          <cell r="F100" t="str">
            <v>nt</v>
          </cell>
          <cell r="G100" t="str">
            <v>nt</v>
          </cell>
          <cell r="J100" t="str">
            <v>nt</v>
          </cell>
          <cell r="K100" t="str">
            <v>nt</v>
          </cell>
          <cell r="N100" t="str">
            <v>Đạt</v>
          </cell>
        </row>
        <row r="101">
          <cell r="B101">
            <v>21</v>
          </cell>
          <cell r="C101" t="e">
            <v>#N/A</v>
          </cell>
          <cell r="D101">
            <v>0</v>
          </cell>
          <cell r="E101">
            <v>0</v>
          </cell>
          <cell r="F101" t="str">
            <v>nt</v>
          </cell>
          <cell r="G101" t="str">
            <v>nt</v>
          </cell>
          <cell r="J101" t="str">
            <v>nt</v>
          </cell>
          <cell r="K101" t="str">
            <v>nt</v>
          </cell>
          <cell r="N101" t="str">
            <v>Đạt</v>
          </cell>
        </row>
        <row r="102">
          <cell r="B102">
            <v>21</v>
          </cell>
          <cell r="C102" t="e">
            <v>#N/A</v>
          </cell>
          <cell r="D102">
            <v>0</v>
          </cell>
          <cell r="E102">
            <v>0</v>
          </cell>
          <cell r="F102" t="str">
            <v>nt</v>
          </cell>
          <cell r="G102" t="str">
            <v>nt</v>
          </cell>
          <cell r="J102" t="str">
            <v>nt</v>
          </cell>
          <cell r="K102" t="str">
            <v>nt</v>
          </cell>
          <cell r="N102" t="str">
            <v>Đạt</v>
          </cell>
        </row>
        <row r="103">
          <cell r="B103">
            <v>21</v>
          </cell>
          <cell r="C103" t="e">
            <v>#N/A</v>
          </cell>
          <cell r="D103">
            <v>0</v>
          </cell>
          <cell r="E103">
            <v>0</v>
          </cell>
          <cell r="F103" t="str">
            <v>nt</v>
          </cell>
          <cell r="G103" t="str">
            <v>nt</v>
          </cell>
          <cell r="J103" t="str">
            <v>nt</v>
          </cell>
          <cell r="K103" t="str">
            <v>nt</v>
          </cell>
          <cell r="N103" t="str">
            <v>Đạt</v>
          </cell>
        </row>
        <row r="104">
          <cell r="B104">
            <v>21</v>
          </cell>
          <cell r="C104" t="e">
            <v>#N/A</v>
          </cell>
          <cell r="D104">
            <v>0</v>
          </cell>
          <cell r="E104">
            <v>0</v>
          </cell>
          <cell r="F104" t="str">
            <v>nt</v>
          </cell>
          <cell r="G104" t="str">
            <v>nt</v>
          </cell>
          <cell r="J104" t="str">
            <v>nt</v>
          </cell>
          <cell r="K104" t="str">
            <v>nt</v>
          </cell>
          <cell r="N104" t="str">
            <v>Đạt</v>
          </cell>
        </row>
        <row r="105">
          <cell r="B105">
            <v>21</v>
          </cell>
          <cell r="C105" t="e">
            <v>#N/A</v>
          </cell>
          <cell r="D105">
            <v>0</v>
          </cell>
          <cell r="E105">
            <v>0</v>
          </cell>
          <cell r="F105" t="str">
            <v>nt</v>
          </cell>
          <cell r="G105" t="str">
            <v>nt</v>
          </cell>
          <cell r="J105" t="str">
            <v>nt</v>
          </cell>
          <cell r="K105" t="str">
            <v>nt</v>
          </cell>
          <cell r="N105" t="str">
            <v>Đạt</v>
          </cell>
        </row>
        <row r="106">
          <cell r="B106">
            <v>21</v>
          </cell>
          <cell r="C106" t="e">
            <v>#N/A</v>
          </cell>
          <cell r="D106">
            <v>0</v>
          </cell>
          <cell r="E106">
            <v>0</v>
          </cell>
          <cell r="F106" t="str">
            <v>nt</v>
          </cell>
          <cell r="G106" t="str">
            <v>nt</v>
          </cell>
          <cell r="J106" t="str">
            <v>nt</v>
          </cell>
          <cell r="K106" t="str">
            <v>nt</v>
          </cell>
          <cell r="N106" t="str">
            <v>Đạt</v>
          </cell>
        </row>
        <row r="107">
          <cell r="B107">
            <v>21</v>
          </cell>
          <cell r="C107" t="e">
            <v>#N/A</v>
          </cell>
          <cell r="D107">
            <v>0</v>
          </cell>
          <cell r="E107">
            <v>0</v>
          </cell>
          <cell r="F107" t="str">
            <v>nt</v>
          </cell>
          <cell r="G107" t="str">
            <v>nt</v>
          </cell>
          <cell r="J107" t="str">
            <v>nt</v>
          </cell>
          <cell r="K107" t="str">
            <v>nt</v>
          </cell>
          <cell r="N107" t="str">
            <v>Đạt</v>
          </cell>
        </row>
        <row r="108">
          <cell r="B108">
            <v>21</v>
          </cell>
          <cell r="C108" t="e">
            <v>#N/A</v>
          </cell>
          <cell r="D108">
            <v>0</v>
          </cell>
          <cell r="E108">
            <v>0</v>
          </cell>
          <cell r="F108" t="str">
            <v>nt</v>
          </cell>
          <cell r="G108" t="str">
            <v>nt</v>
          </cell>
          <cell r="J108" t="str">
            <v>nt</v>
          </cell>
          <cell r="K108" t="str">
            <v>nt</v>
          </cell>
          <cell r="N108" t="str">
            <v>Đạt</v>
          </cell>
        </row>
        <row r="109">
          <cell r="B109">
            <v>21</v>
          </cell>
          <cell r="C109" t="e">
            <v>#N/A</v>
          </cell>
          <cell r="D109">
            <v>0</v>
          </cell>
          <cell r="E109">
            <v>0</v>
          </cell>
          <cell r="F109" t="str">
            <v>nt</v>
          </cell>
          <cell r="G109" t="str">
            <v>nt</v>
          </cell>
          <cell r="J109" t="str">
            <v>nt</v>
          </cell>
          <cell r="K109" t="str">
            <v>nt</v>
          </cell>
          <cell r="N109" t="str">
            <v>Đạt</v>
          </cell>
        </row>
        <row r="110">
          <cell r="B110">
            <v>21</v>
          </cell>
          <cell r="C110" t="e">
            <v>#N/A</v>
          </cell>
          <cell r="D110">
            <v>0</v>
          </cell>
          <cell r="E110">
            <v>0</v>
          </cell>
          <cell r="F110" t="str">
            <v>nt</v>
          </cell>
          <cell r="G110" t="str">
            <v>nt</v>
          </cell>
          <cell r="J110" t="str">
            <v>nt</v>
          </cell>
          <cell r="K110" t="str">
            <v>nt</v>
          </cell>
          <cell r="N110" t="str">
            <v>Đạt</v>
          </cell>
        </row>
        <row r="111">
          <cell r="B111">
            <v>21</v>
          </cell>
          <cell r="C111" t="e">
            <v>#N/A</v>
          </cell>
          <cell r="D111">
            <v>0</v>
          </cell>
          <cell r="E111">
            <v>0</v>
          </cell>
          <cell r="F111" t="str">
            <v>nt</v>
          </cell>
          <cell r="G111" t="str">
            <v>nt</v>
          </cell>
          <cell r="J111" t="str">
            <v>nt</v>
          </cell>
          <cell r="K111" t="str">
            <v>nt</v>
          </cell>
          <cell r="N111" t="str">
            <v>Đạt</v>
          </cell>
        </row>
        <row r="112">
          <cell r="B112">
            <v>21</v>
          </cell>
          <cell r="C112" t="e">
            <v>#N/A</v>
          </cell>
          <cell r="D112">
            <v>0</v>
          </cell>
          <cell r="E112">
            <v>0</v>
          </cell>
          <cell r="F112" t="str">
            <v>nt</v>
          </cell>
          <cell r="G112" t="str">
            <v>nt</v>
          </cell>
          <cell r="J112" t="str">
            <v>nt</v>
          </cell>
          <cell r="K112" t="str">
            <v>nt</v>
          </cell>
          <cell r="N112" t="str">
            <v>Đạt</v>
          </cell>
        </row>
        <row r="113">
          <cell r="B113">
            <v>21</v>
          </cell>
          <cell r="C113" t="e">
            <v>#N/A</v>
          </cell>
          <cell r="D113">
            <v>0</v>
          </cell>
          <cell r="E113">
            <v>0</v>
          </cell>
          <cell r="F113" t="str">
            <v>nt</v>
          </cell>
          <cell r="G113" t="str">
            <v>nt</v>
          </cell>
          <cell r="J113" t="str">
            <v>nt</v>
          </cell>
          <cell r="K113" t="str">
            <v>nt</v>
          </cell>
          <cell r="N113" t="str">
            <v>Đạt</v>
          </cell>
        </row>
        <row r="114">
          <cell r="B114">
            <v>21</v>
          </cell>
          <cell r="C114" t="e">
            <v>#N/A</v>
          </cell>
          <cell r="D114">
            <v>0</v>
          </cell>
          <cell r="E114">
            <v>0</v>
          </cell>
          <cell r="F114" t="str">
            <v>nt</v>
          </cell>
          <cell r="G114" t="str">
            <v>nt</v>
          </cell>
          <cell r="J114" t="str">
            <v>nt</v>
          </cell>
          <cell r="K114" t="str">
            <v>nt</v>
          </cell>
          <cell r="N114" t="str">
            <v>Đạt</v>
          </cell>
        </row>
        <row r="115">
          <cell r="B115">
            <v>21</v>
          </cell>
          <cell r="C115" t="e">
            <v>#N/A</v>
          </cell>
          <cell r="D115">
            <v>0</v>
          </cell>
          <cell r="E115">
            <v>0</v>
          </cell>
          <cell r="F115" t="str">
            <v>nt</v>
          </cell>
          <cell r="G115" t="str">
            <v>nt</v>
          </cell>
          <cell r="J115" t="str">
            <v>nt</v>
          </cell>
          <cell r="K115" t="str">
            <v>nt</v>
          </cell>
          <cell r="N115" t="str">
            <v>Đạt</v>
          </cell>
        </row>
        <row r="116">
          <cell r="B116">
            <v>21</v>
          </cell>
          <cell r="C116" t="e">
            <v>#N/A</v>
          </cell>
          <cell r="D116">
            <v>0</v>
          </cell>
          <cell r="E116">
            <v>0</v>
          </cell>
          <cell r="F116" t="str">
            <v>nt</v>
          </cell>
          <cell r="G116" t="str">
            <v>nt</v>
          </cell>
          <cell r="J116" t="str">
            <v>nt</v>
          </cell>
          <cell r="K116" t="str">
            <v>nt</v>
          </cell>
          <cell r="N116" t="str">
            <v>Đạt</v>
          </cell>
        </row>
        <row r="117">
          <cell r="B117">
            <v>21</v>
          </cell>
          <cell r="C117" t="e">
            <v>#N/A</v>
          </cell>
          <cell r="D117">
            <v>0</v>
          </cell>
          <cell r="E117">
            <v>0</v>
          </cell>
          <cell r="F117" t="str">
            <v>nt</v>
          </cell>
          <cell r="G117" t="str">
            <v>nt</v>
          </cell>
          <cell r="J117" t="str">
            <v>nt</v>
          </cell>
          <cell r="K117" t="str">
            <v>nt</v>
          </cell>
          <cell r="N117" t="str">
            <v>Đạt</v>
          </cell>
        </row>
        <row r="118">
          <cell r="B118">
            <v>21</v>
          </cell>
          <cell r="C118" t="e">
            <v>#N/A</v>
          </cell>
          <cell r="D118">
            <v>0</v>
          </cell>
          <cell r="E118">
            <v>0</v>
          </cell>
          <cell r="F118" t="str">
            <v>nt</v>
          </cell>
          <cell r="G118" t="str">
            <v>nt</v>
          </cell>
          <cell r="J118" t="str">
            <v>nt</v>
          </cell>
          <cell r="K118" t="str">
            <v>nt</v>
          </cell>
          <cell r="N118" t="str">
            <v>Đạt</v>
          </cell>
        </row>
        <row r="119">
          <cell r="B119">
            <v>21</v>
          </cell>
          <cell r="C119" t="e">
            <v>#N/A</v>
          </cell>
          <cell r="D119">
            <v>0</v>
          </cell>
          <cell r="E119">
            <v>0</v>
          </cell>
          <cell r="F119" t="str">
            <v>nt</v>
          </cell>
          <cell r="G119" t="str">
            <v>nt</v>
          </cell>
          <cell r="J119" t="str">
            <v>nt</v>
          </cell>
          <cell r="K119" t="str">
            <v>nt</v>
          </cell>
          <cell r="N119" t="str">
            <v>Đạt</v>
          </cell>
        </row>
        <row r="120">
          <cell r="B120">
            <v>21</v>
          </cell>
          <cell r="C120" t="e">
            <v>#N/A</v>
          </cell>
          <cell r="D120">
            <v>0</v>
          </cell>
          <cell r="E120">
            <v>0</v>
          </cell>
          <cell r="F120" t="str">
            <v>nt</v>
          </cell>
          <cell r="G120" t="str">
            <v>nt</v>
          </cell>
          <cell r="J120" t="str">
            <v>nt</v>
          </cell>
          <cell r="K120" t="str">
            <v>nt</v>
          </cell>
          <cell r="N120" t="str">
            <v>Đạt</v>
          </cell>
        </row>
        <row r="121">
          <cell r="B121">
            <v>21</v>
          </cell>
          <cell r="C121" t="e">
            <v>#N/A</v>
          </cell>
          <cell r="D121">
            <v>0</v>
          </cell>
          <cell r="E121">
            <v>0</v>
          </cell>
          <cell r="F121" t="str">
            <v>nt</v>
          </cell>
          <cell r="G121" t="str">
            <v>nt</v>
          </cell>
          <cell r="J121" t="str">
            <v>nt</v>
          </cell>
          <cell r="K121" t="str">
            <v>nt</v>
          </cell>
          <cell r="N121" t="str">
            <v>Đạt</v>
          </cell>
        </row>
        <row r="122">
          <cell r="B122">
            <v>21</v>
          </cell>
          <cell r="C122" t="e">
            <v>#N/A</v>
          </cell>
          <cell r="D122">
            <v>0</v>
          </cell>
          <cell r="E122">
            <v>0</v>
          </cell>
          <cell r="F122" t="str">
            <v>nt</v>
          </cell>
          <cell r="G122" t="str">
            <v>nt</v>
          </cell>
          <cell r="J122" t="str">
            <v>nt</v>
          </cell>
          <cell r="K122" t="str">
            <v>nt</v>
          </cell>
          <cell r="N122" t="str">
            <v>Đạt</v>
          </cell>
        </row>
        <row r="123">
          <cell r="B123">
            <v>21</v>
          </cell>
          <cell r="C123" t="e">
            <v>#N/A</v>
          </cell>
          <cell r="D123">
            <v>0</v>
          </cell>
          <cell r="E123">
            <v>0</v>
          </cell>
          <cell r="F123" t="str">
            <v>nt</v>
          </cell>
          <cell r="G123" t="str">
            <v>nt</v>
          </cell>
          <cell r="J123" t="str">
            <v>nt</v>
          </cell>
          <cell r="K123" t="str">
            <v>nt</v>
          </cell>
          <cell r="N123" t="str">
            <v>Đạt</v>
          </cell>
        </row>
        <row r="124">
          <cell r="B124">
            <v>21</v>
          </cell>
          <cell r="C124" t="e">
            <v>#N/A</v>
          </cell>
          <cell r="D124">
            <v>0</v>
          </cell>
          <cell r="E124">
            <v>0</v>
          </cell>
          <cell r="F124" t="str">
            <v>nt</v>
          </cell>
          <cell r="G124" t="str">
            <v>nt</v>
          </cell>
          <cell r="J124" t="str">
            <v>nt</v>
          </cell>
          <cell r="K124" t="str">
            <v>nt</v>
          </cell>
          <cell r="N124" t="str">
            <v>Đạt</v>
          </cell>
        </row>
        <row r="125">
          <cell r="B125">
            <v>21</v>
          </cell>
          <cell r="C125" t="e">
            <v>#N/A</v>
          </cell>
          <cell r="D125">
            <v>0</v>
          </cell>
          <cell r="E125">
            <v>0</v>
          </cell>
          <cell r="F125" t="str">
            <v>nt</v>
          </cell>
          <cell r="G125" t="str">
            <v>nt</v>
          </cell>
          <cell r="J125" t="str">
            <v>nt</v>
          </cell>
          <cell r="K125" t="str">
            <v>nt</v>
          </cell>
          <cell r="N125" t="str">
            <v>Đạt</v>
          </cell>
        </row>
        <row r="126">
          <cell r="B126">
            <v>21</v>
          </cell>
          <cell r="C126" t="e">
            <v>#N/A</v>
          </cell>
          <cell r="D126">
            <v>0</v>
          </cell>
          <cell r="E126">
            <v>0</v>
          </cell>
          <cell r="F126" t="str">
            <v>nt</v>
          </cell>
          <cell r="G126" t="str">
            <v>nt</v>
          </cell>
          <cell r="J126" t="str">
            <v>nt</v>
          </cell>
          <cell r="K126" t="str">
            <v>nt</v>
          </cell>
          <cell r="N126" t="str">
            <v>Đạt</v>
          </cell>
        </row>
        <row r="127">
          <cell r="B127">
            <v>21</v>
          </cell>
          <cell r="C127" t="e">
            <v>#N/A</v>
          </cell>
          <cell r="D127">
            <v>0</v>
          </cell>
          <cell r="E127">
            <v>0</v>
          </cell>
          <cell r="F127" t="str">
            <v>nt</v>
          </cell>
          <cell r="G127" t="str">
            <v>nt</v>
          </cell>
          <cell r="J127" t="str">
            <v>nt</v>
          </cell>
          <cell r="K127" t="str">
            <v>nt</v>
          </cell>
          <cell r="N127" t="str">
            <v>Đạt</v>
          </cell>
        </row>
        <row r="128">
          <cell r="B128">
            <v>21</v>
          </cell>
          <cell r="C128" t="e">
            <v>#N/A</v>
          </cell>
          <cell r="D128">
            <v>0</v>
          </cell>
          <cell r="E128">
            <v>0</v>
          </cell>
          <cell r="F128" t="str">
            <v>nt</v>
          </cell>
          <cell r="G128" t="str">
            <v>nt</v>
          </cell>
          <cell r="J128" t="str">
            <v>nt</v>
          </cell>
          <cell r="K128" t="str">
            <v>nt</v>
          </cell>
          <cell r="N128" t="str">
            <v>Đạt</v>
          </cell>
        </row>
        <row r="129">
          <cell r="B129">
            <v>21</v>
          </cell>
          <cell r="C129" t="e">
            <v>#N/A</v>
          </cell>
          <cell r="D129">
            <v>0</v>
          </cell>
          <cell r="E129">
            <v>0</v>
          </cell>
          <cell r="F129" t="str">
            <v>nt</v>
          </cell>
          <cell r="G129" t="str">
            <v>nt</v>
          </cell>
          <cell r="J129" t="str">
            <v>nt</v>
          </cell>
          <cell r="K129" t="str">
            <v>nt</v>
          </cell>
          <cell r="N129" t="str">
            <v>Đạt</v>
          </cell>
        </row>
        <row r="130">
          <cell r="B130">
            <v>21</v>
          </cell>
          <cell r="C130" t="e">
            <v>#N/A</v>
          </cell>
          <cell r="D130">
            <v>0</v>
          </cell>
          <cell r="E130">
            <v>0</v>
          </cell>
          <cell r="F130" t="str">
            <v>nt</v>
          </cell>
          <cell r="G130" t="str">
            <v>nt</v>
          </cell>
          <cell r="J130" t="str">
            <v>nt</v>
          </cell>
          <cell r="K130" t="str">
            <v>nt</v>
          </cell>
          <cell r="N130" t="str">
            <v>Đạt</v>
          </cell>
        </row>
        <row r="131">
          <cell r="B131">
            <v>21</v>
          </cell>
          <cell r="C131" t="e">
            <v>#N/A</v>
          </cell>
          <cell r="D131">
            <v>0</v>
          </cell>
          <cell r="E131">
            <v>0</v>
          </cell>
          <cell r="F131" t="str">
            <v>nt</v>
          </cell>
          <cell r="G131" t="str">
            <v>nt</v>
          </cell>
          <cell r="J131" t="str">
            <v>nt</v>
          </cell>
          <cell r="K131" t="str">
            <v>nt</v>
          </cell>
          <cell r="N131" t="str">
            <v>Đạt</v>
          </cell>
        </row>
        <row r="133">
          <cell r="D133" t="str">
            <v>GIÁM SÁT KỸ THUẬT</v>
          </cell>
          <cell r="G133" t="str">
            <v>CHỈ HUY TRƯỞNG CÔNG TRÌNH</v>
          </cell>
          <cell r="L133" t="str">
            <v>GIÁM SÁT THI CÔNG</v>
          </cell>
        </row>
        <row r="137">
          <cell r="G137" t="str">
            <v>Hoàng Như Hoàn</v>
          </cell>
          <cell r="L137" t="str">
            <v>Trần Văn Sỹ</v>
          </cell>
        </row>
      </sheetData>
      <sheetData sheetId="10">
        <row r="1">
          <cell r="C1">
            <v>120</v>
          </cell>
          <cell r="D1" t="str">
            <v>Số phiếu</v>
          </cell>
          <cell r="E1" t="str">
            <v>Ngày</v>
          </cell>
          <cell r="F1" t="str">
            <v>STT</v>
          </cell>
          <cell r="G1" t="str">
            <v>Chứng từ</v>
          </cell>
          <cell r="H1" t="str">
            <v>Ngày viết</v>
          </cell>
          <cell r="I1" t="str">
            <v>Kho nhập</v>
          </cell>
          <cell r="J1" t="str">
            <v>Diễn giải</v>
          </cell>
          <cell r="K1" t="str">
            <v>Mã vật tư</v>
          </cell>
          <cell r="L1" t="str">
            <v>Tên vật tư</v>
          </cell>
          <cell r="M1" t="str">
            <v>Nơi sản xuất</v>
          </cell>
          <cell r="N1" t="str">
            <v>Chất lượng</v>
          </cell>
          <cell r="O1" t="str">
            <v>Lô</v>
          </cell>
          <cell r="P1" t="str">
            <v>Nợ</v>
          </cell>
          <cell r="Q1" t="str">
            <v>Có</v>
          </cell>
          <cell r="R1" t="str">
            <v>Đvt</v>
          </cell>
          <cell r="S1" t="str">
            <v>Sốlượng</v>
          </cell>
          <cell r="T1" t="str">
            <v>Đơngiá</v>
          </cell>
        </row>
        <row r="2">
          <cell r="D2" t="str">
            <v>07.PV3.53.0005</v>
          </cell>
          <cell r="E2">
            <v>43705</v>
          </cell>
          <cell r="F2">
            <v>1</v>
          </cell>
          <cell r="G2" t="str">
            <v>07.PV3.53.0005</v>
          </cell>
          <cell r="H2">
            <v>43705</v>
          </cell>
          <cell r="I2" t="str">
            <v>Cấp VT PV thi công ĐTXD CT: NC ĐDTT từ Recloser X.Bắc đến LBS khí C.Biến (PL 870 ngày 17.6.2019- cty TNHH Thu Lộc)</v>
          </cell>
          <cell r="J2" t="str">
            <v>Cấp VT PV thi công ĐTXD CT: NC ĐDTT từ Recloser X.Bắc đến LBS khí C.Biến (PL 870 ngày 17.6.2019- cty TNHH Thu Lộc)</v>
          </cell>
        </row>
        <row r="3">
          <cell r="A3" t="str">
            <v>1t14</v>
          </cell>
          <cell r="B3" t="str">
            <v>t14</v>
          </cell>
          <cell r="C3" t="str">
            <v>Trụ BTLT 14m F650 dự ứng lực</v>
          </cell>
          <cell r="D3" t="str">
            <v>07.PV3.53.0005</v>
          </cell>
          <cell r="E3">
            <v>43705</v>
          </cell>
          <cell r="I3" t="str">
            <v>Cấp VT PV thi công ĐTXD CT: NC ĐDTT từ Recloser X.Bắc đến LBS khí C.Biến (PL 870 ngày 17.6.2019- cty TNHH Thu Lộc)</v>
          </cell>
          <cell r="K3" t="str">
            <v>3.02.20.146.VIE.00.000</v>
          </cell>
          <cell r="L3" t="str">
            <v>Trụ BTLT DUL 14m-650kgf</v>
          </cell>
          <cell r="M3" t="str">
            <v>Vietnam</v>
          </cell>
          <cell r="N3" t="str">
            <v>Hàng mới</v>
          </cell>
          <cell r="O3" t="str">
            <v>PV3-0004</v>
          </cell>
          <cell r="P3">
            <v>1519</v>
          </cell>
          <cell r="Q3">
            <v>152411</v>
          </cell>
          <cell r="R3" t="str">
            <v>Tru</v>
          </cell>
          <cell r="S3">
            <v>15</v>
          </cell>
          <cell r="T3">
            <v>8360000</v>
          </cell>
        </row>
        <row r="4">
          <cell r="A4" t="str">
            <v>1t12540</v>
          </cell>
          <cell r="B4" t="str">
            <v>t12540</v>
          </cell>
          <cell r="C4" t="str">
            <v>Trụ BTLT 12m F540 dự ứng lực</v>
          </cell>
          <cell r="D4" t="str">
            <v>07.PV3.53.0005</v>
          </cell>
          <cell r="E4">
            <v>43705</v>
          </cell>
          <cell r="I4" t="str">
            <v>Cấp VT PV thi công ĐTXD CT: NC ĐDTT từ Recloser X.Bắc đến LBS khí C.Biến (PL 870 ngày 17.6.2019- cty TNHH Thu Lộc)</v>
          </cell>
          <cell r="K4" t="str">
            <v>3.02.20.125.VIE.00.000</v>
          </cell>
          <cell r="L4" t="str">
            <v>Trụ BTLT dự ứng lực 12m - 540kgf</v>
          </cell>
          <cell r="M4" t="str">
            <v>Vietnam</v>
          </cell>
          <cell r="N4" t="str">
            <v>Hàng mới</v>
          </cell>
          <cell r="O4" t="str">
            <v>PV3-0005</v>
          </cell>
          <cell r="P4">
            <v>1519</v>
          </cell>
          <cell r="Q4">
            <v>152411</v>
          </cell>
          <cell r="R4" t="str">
            <v>Tru</v>
          </cell>
          <cell r="S4">
            <v>96</v>
          </cell>
          <cell r="T4">
            <v>5910000</v>
          </cell>
        </row>
        <row r="5">
          <cell r="A5" t="str">
            <v>0</v>
          </cell>
          <cell r="D5" t="str">
            <v>07.PV3.53.0006</v>
          </cell>
          <cell r="E5">
            <v>43705</v>
          </cell>
          <cell r="F5">
            <v>2</v>
          </cell>
          <cell r="G5" t="str">
            <v>07.PV3.53.0006</v>
          </cell>
          <cell r="H5">
            <v>43705</v>
          </cell>
          <cell r="I5" t="str">
            <v>Cấp VT PV thi công ĐTXD CT: NC ĐDTT từ Recloser X.Bắc đến LBS khí C.Biến (PL 870 ngày 17.6.2019- cty TNHH Thu Lộc- lưu 07.PV3.53.005)</v>
          </cell>
          <cell r="J5" t="str">
            <v>Cấp VT PV thi công ĐTXD CT: NC ĐDTT từ Recloser X.Bắc đến LBS khí C.Biến (PL 870 ngày 17.6.2019- cty TNHH Thu Lộc- lưu 07.PV3.53.005)</v>
          </cell>
        </row>
        <row r="6">
          <cell r="A6" t="str">
            <v>1c5/8</v>
          </cell>
          <cell r="B6" t="str">
            <v>c5/8</v>
          </cell>
          <cell r="C6" t="str">
            <v>Cáp thép 5/8"</v>
          </cell>
          <cell r="D6" t="str">
            <v>07.PV3.53.0006</v>
          </cell>
          <cell r="E6">
            <v>43705</v>
          </cell>
          <cell r="I6" t="str">
            <v>Cấp VT PV thi công ĐTXD CT: NC ĐDTT từ Recloser X.Bắc đến LBS khí C.Biến (PL 870 ngày 17.6.2019- cty TNHH Thu Lộc- lưu 07.PV3.53.005)</v>
          </cell>
          <cell r="K6" t="str">
            <v>2.50.05.509.VIE.00.000</v>
          </cell>
          <cell r="L6" t="str">
            <v>Cáp thép chằng 5/8"</v>
          </cell>
          <cell r="M6" t="str">
            <v>Vietnam</v>
          </cell>
          <cell r="N6" t="str">
            <v>Hàng mới</v>
          </cell>
          <cell r="O6" t="str">
            <v>PV3-0005</v>
          </cell>
          <cell r="P6">
            <v>1519</v>
          </cell>
          <cell r="Q6">
            <v>152411</v>
          </cell>
          <cell r="R6" t="str">
            <v>Kg</v>
          </cell>
          <cell r="S6">
            <v>48</v>
          </cell>
          <cell r="T6">
            <v>35609</v>
          </cell>
        </row>
        <row r="7">
          <cell r="A7" t="str">
            <v>2c5/8</v>
          </cell>
          <cell r="B7" t="str">
            <v>c5/8</v>
          </cell>
          <cell r="C7" t="str">
            <v>Cáp thép 5/8"</v>
          </cell>
          <cell r="D7" t="str">
            <v>07.PV3.53.0006</v>
          </cell>
          <cell r="E7">
            <v>43705</v>
          </cell>
          <cell r="I7" t="str">
            <v>Cấp VT PV thi công ĐTXD CT: NC ĐDTT từ Recloser X.Bắc đến LBS khí C.Biến (PL 870 ngày 17.6.2019- cty TNHH Thu Lộc- lưu 07.PV3.53.005)</v>
          </cell>
          <cell r="K7" t="str">
            <v>2.50.05.508.VIE.00.000</v>
          </cell>
          <cell r="L7" t="str">
            <v>Cáp thép chằng 5/8"</v>
          </cell>
          <cell r="M7" t="str">
            <v>Vietnam</v>
          </cell>
          <cell r="N7" t="str">
            <v>Hàng mới</v>
          </cell>
          <cell r="O7" t="str">
            <v>PV3-0003</v>
          </cell>
          <cell r="P7">
            <v>1519</v>
          </cell>
          <cell r="Q7">
            <v>152411</v>
          </cell>
          <cell r="R7" t="str">
            <v>MET</v>
          </cell>
          <cell r="S7">
            <v>172.27</v>
          </cell>
          <cell r="T7">
            <v>12929.79</v>
          </cell>
        </row>
        <row r="8">
          <cell r="A8" t="str">
            <v>1XLPE185A</v>
          </cell>
          <cell r="B8" t="str">
            <v>XLPE185A</v>
          </cell>
          <cell r="C8" t="str">
            <v>Cáp 24KV A/XLPE/PVC 185mm2</v>
          </cell>
          <cell r="D8" t="str">
            <v>07.PV3.53.0006</v>
          </cell>
          <cell r="E8">
            <v>43705</v>
          </cell>
          <cell r="I8" t="str">
            <v>Cấp VT PV thi công ĐTXD CT: NC ĐDTT từ Recloser X.Bắc đến LBS khí C.Biến (PL 870 ngày 17.6.2019- cty TNHH Thu Lộc- lưu 07.PV3.53.005)</v>
          </cell>
          <cell r="K8" t="str">
            <v>3.15.96.185.VIE.00.000</v>
          </cell>
          <cell r="L8" t="str">
            <v>Cáp nhôm bọc lõi thép 24kV ACX(ACR) 185mm2</v>
          </cell>
          <cell r="M8" t="str">
            <v>Vietnam</v>
          </cell>
          <cell r="N8" t="str">
            <v>Hàng mới</v>
          </cell>
          <cell r="O8" t="str">
            <v>PV3-0001</v>
          </cell>
          <cell r="P8">
            <v>1519</v>
          </cell>
          <cell r="Q8">
            <v>152411</v>
          </cell>
          <cell r="R8" t="str">
            <v>MET</v>
          </cell>
          <cell r="S8">
            <v>461</v>
          </cell>
          <cell r="T8">
            <v>79672.95</v>
          </cell>
        </row>
        <row r="9">
          <cell r="A9" t="str">
            <v>1d12</v>
          </cell>
          <cell r="B9" t="str">
            <v>d12</v>
          </cell>
          <cell r="D9" t="str">
            <v>07.PV3.53.0006</v>
          </cell>
          <cell r="E9">
            <v>43705</v>
          </cell>
          <cell r="I9" t="str">
            <v>Cấp VT PV thi công ĐTXD CT: NC ĐDTT từ Recloser X.Bắc đến LBS khí C.Biến (PL 870 ngày 17.6.2019- cty TNHH Thu Lộc- lưu 07.PV3.53.005)</v>
          </cell>
          <cell r="K9" t="str">
            <v>3.02.80.012.VIE.00.000</v>
          </cell>
          <cell r="L9" t="str">
            <v>Đà cản 1,2m</v>
          </cell>
          <cell r="M9" t="str">
            <v>Vietnam</v>
          </cell>
          <cell r="N9" t="str">
            <v>Hàng mới</v>
          </cell>
          <cell r="O9" t="str">
            <v>PV3-0011</v>
          </cell>
          <cell r="P9">
            <v>1519</v>
          </cell>
          <cell r="Q9">
            <v>152411</v>
          </cell>
          <cell r="R9" t="str">
            <v>Cai</v>
          </cell>
          <cell r="S9">
            <v>6</v>
          </cell>
          <cell r="T9">
            <v>311148.5</v>
          </cell>
        </row>
        <row r="10">
          <cell r="A10" t="str">
            <v>1ac120</v>
          </cell>
          <cell r="B10" t="str">
            <v>ac120</v>
          </cell>
          <cell r="C10" t="str">
            <v>Cáp nhôm lõi thép AC-120/19</v>
          </cell>
          <cell r="D10" t="str">
            <v>07.PV3.53.0006</v>
          </cell>
          <cell r="E10">
            <v>43705</v>
          </cell>
          <cell r="I10" t="str">
            <v>Cấp VT PV thi công ĐTXD CT: NC ĐDTT từ Recloser X.Bắc đến LBS khí C.Biến (PL 870 ngày 17.6.2019- cty TNHH Thu Lộc- lưu 07.PV3.53.005)</v>
          </cell>
          <cell r="K10" t="str">
            <v>3.15.28.120.VIE.00.000</v>
          </cell>
          <cell r="L10" t="str">
            <v>Cáp nhôm trần lõi thép AC 120/19mm2</v>
          </cell>
          <cell r="M10" t="str">
            <v>Vietnam</v>
          </cell>
          <cell r="N10" t="str">
            <v>Hàng mới</v>
          </cell>
          <cell r="O10" t="str">
            <v>PV3-0001</v>
          </cell>
          <cell r="P10">
            <v>1519</v>
          </cell>
          <cell r="Q10">
            <v>152411</v>
          </cell>
          <cell r="R10" t="str">
            <v>Kg</v>
          </cell>
          <cell r="S10">
            <v>266</v>
          </cell>
          <cell r="T10">
            <v>63802.07</v>
          </cell>
        </row>
        <row r="11">
          <cell r="A11" t="str">
            <v>1Duplex 216</v>
          </cell>
          <cell r="B11" t="str">
            <v>Duplex 216</v>
          </cell>
          <cell r="C11" t="str">
            <v>Cáp Duplex 2x16</v>
          </cell>
          <cell r="D11" t="str">
            <v>07.PV3.53.0006</v>
          </cell>
          <cell r="E11">
            <v>43705</v>
          </cell>
          <cell r="I11" t="str">
            <v>Cấp VT PV thi công ĐTXD CT: NC ĐDTT từ Recloser X.Bắc đến LBS khí C.Biến (PL 870 ngày 17.6.2019- cty TNHH Thu Lộc- lưu 07.PV3.53.005)</v>
          </cell>
          <cell r="K11" t="str">
            <v>3.15.62.216.VIE.00.000</v>
          </cell>
          <cell r="L11" t="str">
            <v>Cáp duplex DuAV 2x16mm2</v>
          </cell>
          <cell r="M11" t="str">
            <v>Vietnam</v>
          </cell>
          <cell r="N11" t="str">
            <v>Hàng mới</v>
          </cell>
          <cell r="O11" t="str">
            <v>PV3-0004</v>
          </cell>
          <cell r="P11">
            <v>1519</v>
          </cell>
          <cell r="Q11">
            <v>152411</v>
          </cell>
          <cell r="R11" t="str">
            <v>MET</v>
          </cell>
          <cell r="S11">
            <v>174</v>
          </cell>
          <cell r="T11">
            <v>13386.54</v>
          </cell>
        </row>
        <row r="12">
          <cell r="A12" t="str">
            <v>1ACX50</v>
          </cell>
          <cell r="B12" t="str">
            <v>ACX50</v>
          </cell>
          <cell r="C12" t="str">
            <v>Cáp nhôm lõi thép bọc 24KV AC/XLPE50 mm2</v>
          </cell>
          <cell r="D12" t="str">
            <v>07.PV3.53.0006</v>
          </cell>
          <cell r="E12">
            <v>43705</v>
          </cell>
          <cell r="I12" t="str">
            <v>Cấp VT PV thi công ĐTXD CT: NC ĐDTT từ Recloser X.Bắc đến LBS khí C.Biến (PL 870 ngày 17.6.2019- cty TNHH Thu Lộc- lưu 07.PV3.53.005)</v>
          </cell>
          <cell r="K12" t="str">
            <v>3.15.96.050.VIE.00.000</v>
          </cell>
          <cell r="L12" t="str">
            <v>Cáp nhôm bọc lõi thép 24KV ACX(ACR) 50mm2</v>
          </cell>
          <cell r="M12" t="str">
            <v>Vietnam</v>
          </cell>
          <cell r="N12" t="str">
            <v>Hàng mới</v>
          </cell>
          <cell r="O12" t="str">
            <v>PV3-0009</v>
          </cell>
          <cell r="P12">
            <v>1519</v>
          </cell>
          <cell r="Q12">
            <v>152411</v>
          </cell>
          <cell r="R12" t="str">
            <v>MET</v>
          </cell>
          <cell r="S12">
            <v>162</v>
          </cell>
          <cell r="T12">
            <v>31688.74</v>
          </cell>
        </row>
        <row r="13">
          <cell r="A13" t="str">
            <v>1sn</v>
          </cell>
          <cell r="B13" t="str">
            <v>sn</v>
          </cell>
          <cell r="C13" t="str">
            <v>Sứ chằng</v>
          </cell>
          <cell r="D13" t="str">
            <v>07.PV3.53.0006</v>
          </cell>
          <cell r="E13">
            <v>43705</v>
          </cell>
          <cell r="I13" t="str">
            <v>Cấp VT PV thi công ĐTXD CT: NC ĐDTT từ Recloser X.Bắc đến LBS khí C.Biến (PL 870 ngày 17.6.2019- cty TNHH Thu Lộc- lưu 07.PV3.53.005)</v>
          </cell>
          <cell r="K13" t="str">
            <v>3.10.08.005.VIE.00.000</v>
          </cell>
          <cell r="L13" t="str">
            <v>Sứ chằng trung thế</v>
          </cell>
          <cell r="M13" t="str">
            <v>Vietnam</v>
          </cell>
          <cell r="N13" t="str">
            <v>Hàng mới</v>
          </cell>
          <cell r="O13" t="str">
            <v>PV3-0008</v>
          </cell>
          <cell r="P13">
            <v>1519</v>
          </cell>
          <cell r="Q13">
            <v>152411</v>
          </cell>
          <cell r="R13" t="str">
            <v>Cai</v>
          </cell>
          <cell r="S13">
            <v>12</v>
          </cell>
          <cell r="T13">
            <v>72364.33</v>
          </cell>
        </row>
        <row r="14">
          <cell r="A14" t="str">
            <v>1d15</v>
          </cell>
          <cell r="B14" t="str">
            <v>d15</v>
          </cell>
          <cell r="C14" t="str">
            <v>Đà cản BTCT 1,5m</v>
          </cell>
          <cell r="D14" t="str">
            <v>07.PV3.53.0006</v>
          </cell>
          <cell r="E14">
            <v>43705</v>
          </cell>
          <cell r="I14" t="str">
            <v>Cấp VT PV thi công ĐTXD CT: NC ĐDTT từ Recloser X.Bắc đến LBS khí C.Biến (PL 870 ngày 17.6.2019- cty TNHH Thu Lộc- lưu 07.PV3.53.005)</v>
          </cell>
          <cell r="K14" t="str">
            <v>3.02.80.015.VIE.00.000</v>
          </cell>
          <cell r="L14" t="str">
            <v>Đà cản 1.5m</v>
          </cell>
          <cell r="M14" t="str">
            <v>Vietnam</v>
          </cell>
          <cell r="N14" t="str">
            <v>Hàng mới</v>
          </cell>
          <cell r="O14" t="str">
            <v>PV3-0004</v>
          </cell>
          <cell r="P14">
            <v>1519</v>
          </cell>
          <cell r="Q14">
            <v>152411</v>
          </cell>
          <cell r="R14" t="str">
            <v>Cai</v>
          </cell>
          <cell r="S14">
            <v>8</v>
          </cell>
          <cell r="T14">
            <v>717045.5</v>
          </cell>
        </row>
        <row r="15">
          <cell r="A15" t="str">
            <v>0</v>
          </cell>
          <cell r="D15" t="str">
            <v>07.PV3.53.0007</v>
          </cell>
          <cell r="E15">
            <v>43705</v>
          </cell>
          <cell r="F15">
            <v>3</v>
          </cell>
          <cell r="G15" t="str">
            <v>07.PV3.53.0007</v>
          </cell>
          <cell r="H15">
            <v>43705</v>
          </cell>
          <cell r="I15" t="str">
            <v>Cấp VT PV thi công ĐTXD CT: NC ĐDTT từ Recloser X.Bắc đến LBS khí C.Biến (PL 870 ngày 17.6.2019- cty TNHH Thu Lộc- lưu 07.PV3.53.05)</v>
          </cell>
          <cell r="J15" t="str">
            <v>Cấp VT PV thi công ĐTXD CT: NC ĐDTT từ Recloser X.Bắc đến LBS khí C.Biến (PL 870 ngày 17.6.2019- cty TNHH Thu Lộc- lưu 07.PV3.53.05)</v>
          </cell>
        </row>
        <row r="16">
          <cell r="A16" t="str">
            <v>2d15</v>
          </cell>
          <cell r="B16" t="str">
            <v>d15</v>
          </cell>
          <cell r="C16" t="str">
            <v>Đà cản BTCT 1,5m</v>
          </cell>
          <cell r="D16" t="str">
            <v>07.PV3.53.0007</v>
          </cell>
          <cell r="E16">
            <v>43705</v>
          </cell>
          <cell r="I16" t="str">
            <v>Cấp VT PV thi công ĐTXD CT: NC ĐDTT từ Recloser X.Bắc đến LBS khí C.Biến (PL 870 ngày 17.6.2019- cty TNHH Thu Lộc- lưu 07.PV3.53.05)</v>
          </cell>
          <cell r="K16" t="str">
            <v>3.02.80.015.VIE.00.000</v>
          </cell>
          <cell r="L16" t="str">
            <v>Đà cản 1.5m</v>
          </cell>
          <cell r="M16" t="str">
            <v>Vietnam</v>
          </cell>
          <cell r="N16" t="str">
            <v>Hàng mới</v>
          </cell>
          <cell r="O16" t="str">
            <v>PV3-0002</v>
          </cell>
          <cell r="P16">
            <v>1519</v>
          </cell>
          <cell r="Q16">
            <v>152411</v>
          </cell>
          <cell r="R16" t="str">
            <v>Cai</v>
          </cell>
          <cell r="S16">
            <v>7</v>
          </cell>
          <cell r="T16">
            <v>900000</v>
          </cell>
        </row>
        <row r="17">
          <cell r="A17" t="str">
            <v>2d12</v>
          </cell>
          <cell r="B17" t="str">
            <v>d12</v>
          </cell>
          <cell r="C17" t="str">
            <v>Đà cản BTCT 1,2m</v>
          </cell>
          <cell r="D17" t="str">
            <v>07.PV3.53.0007</v>
          </cell>
          <cell r="E17">
            <v>43705</v>
          </cell>
          <cell r="I17" t="str">
            <v>Cấp VT PV thi công ĐTXD CT: NC ĐDTT từ Recloser X.Bắc đến LBS khí C.Biến (PL 870 ngày 17.6.2019- cty TNHH Thu Lộc- lưu 07.PV3.53.05)</v>
          </cell>
          <cell r="K17" t="str">
            <v>3.02.80.012.VIE.00.000</v>
          </cell>
          <cell r="L17" t="str">
            <v>Đà cản 1,2m</v>
          </cell>
          <cell r="M17" t="str">
            <v>Vietnam</v>
          </cell>
          <cell r="N17" t="str">
            <v>Hàng mới</v>
          </cell>
          <cell r="O17" t="str">
            <v>PV3-0010</v>
          </cell>
          <cell r="P17">
            <v>1519</v>
          </cell>
          <cell r="Q17">
            <v>152411</v>
          </cell>
          <cell r="R17" t="str">
            <v>Cai</v>
          </cell>
          <cell r="S17">
            <v>34</v>
          </cell>
          <cell r="T17">
            <v>330000</v>
          </cell>
        </row>
        <row r="18">
          <cell r="A18" t="str">
            <v>0</v>
          </cell>
          <cell r="D18" t="str">
            <v>07.PV3.53.0016</v>
          </cell>
          <cell r="E18">
            <v>43720</v>
          </cell>
          <cell r="F18">
            <v>4</v>
          </cell>
          <cell r="G18" t="str">
            <v>07.PV3.53.0016</v>
          </cell>
          <cell r="H18">
            <v>43720</v>
          </cell>
          <cell r="I18" t="str">
            <v>Cấp VT PV thi công ĐTXD CT: NC ĐDTT từ Recloser X.Bắc đến LBS khí C.Biến (PL 870 ngày 17.6.2019- cty TNHH Thu Lộc- lưu 03.PV3.53.005)</v>
          </cell>
          <cell r="J18" t="str">
            <v>Cấp VT PV thi công ĐTXD CT: NC ĐDTT từ Recloser X.Bắc đến LBS khí C.Biến (PL 870 ngày 17.6.2019- cty TNHH Thu Lộc- lưu 03.PV3.53.005)</v>
          </cell>
        </row>
        <row r="19">
          <cell r="A19" t="str">
            <v>1d22</v>
          </cell>
          <cell r="B19" t="str">
            <v>d22</v>
          </cell>
          <cell r="C19" t="str">
            <v>Đà Sắt góc L75 x75 x8 dài 2,2m (4 ốp)</v>
          </cell>
          <cell r="D19" t="str">
            <v>07.PV3.53.0016</v>
          </cell>
          <cell r="E19">
            <v>43720</v>
          </cell>
          <cell r="I19" t="str">
            <v>Cấp VT PV thi công ĐTXD CT: NC ĐDTT từ Recloser X.Bắc đến LBS khí C.Biến (PL 870 ngày 17.6.2019- cty TNHH Thu Lộc- lưu 03.PV3.53.005)</v>
          </cell>
          <cell r="K19" t="str">
            <v>3.06.30.713.VIE.00.000</v>
          </cell>
          <cell r="L19" t="str">
            <v>Đà sắt L75x8x2200MM (4ốp)</v>
          </cell>
          <cell r="M19" t="str">
            <v>Vietnam</v>
          </cell>
          <cell r="N19" t="str">
            <v>Hàng mới</v>
          </cell>
          <cell r="O19" t="str">
            <v>PV3-0010</v>
          </cell>
          <cell r="P19">
            <v>1519</v>
          </cell>
          <cell r="Q19">
            <v>152411</v>
          </cell>
          <cell r="R19" t="str">
            <v>Cai</v>
          </cell>
          <cell r="S19">
            <v>26</v>
          </cell>
          <cell r="T19">
            <v>660000</v>
          </cell>
        </row>
        <row r="20">
          <cell r="A20" t="str">
            <v>1ltd6</v>
          </cell>
          <cell r="B20" t="str">
            <v>ltd6</v>
          </cell>
          <cell r="C20" t="str">
            <v>LTD 1P 24KV - 600A</v>
          </cell>
          <cell r="D20" t="str">
            <v>07.PV3.53.0016</v>
          </cell>
          <cell r="E20">
            <v>43720</v>
          </cell>
          <cell r="I20" t="str">
            <v>Cấp VT PV thi công ĐTXD CT: NC ĐDTT từ Recloser X.Bắc đến LBS khí C.Biến (PL 870 ngày 17.6.2019- cty TNHH Thu Lộc- lưu 03.PV3.53.005)</v>
          </cell>
          <cell r="K20" t="str">
            <v>3.42.26.630.VIE.00.000</v>
          </cell>
          <cell r="L20" t="str">
            <v>LTD 24KV 630A</v>
          </cell>
          <cell r="M20" t="str">
            <v>Vietnam</v>
          </cell>
          <cell r="N20" t="str">
            <v>Hàng mới</v>
          </cell>
          <cell r="O20" t="str">
            <v>PV3-0002</v>
          </cell>
          <cell r="P20">
            <v>1519</v>
          </cell>
          <cell r="Q20">
            <v>152411</v>
          </cell>
          <cell r="R20" t="str">
            <v>Cai</v>
          </cell>
          <cell r="S20">
            <v>3</v>
          </cell>
          <cell r="T20">
            <v>2273000</v>
          </cell>
        </row>
        <row r="21">
          <cell r="A21" t="str">
            <v>1t115</v>
          </cell>
          <cell r="B21" t="str">
            <v>t115</v>
          </cell>
          <cell r="C21" t="str">
            <v>Thanh chống đà sắt góc L50x50x5 dài 1,15m</v>
          </cell>
          <cell r="D21" t="str">
            <v>07.PV3.53.0016</v>
          </cell>
          <cell r="E21">
            <v>43720</v>
          </cell>
          <cell r="I21" t="str">
            <v>Cấp VT PV thi công ĐTXD CT: NC ĐDTT từ Recloser X.Bắc đến LBS khí C.Biến (PL 870 ngày 17.6.2019- cty TNHH Thu Lộc- lưu 03.PV3.53.005)</v>
          </cell>
          <cell r="K21" t="str">
            <v>3.06.40.115.VIE.00.000</v>
          </cell>
          <cell r="L21" t="str">
            <v>Thanh chống L50x50x5 - 1150mm</v>
          </cell>
          <cell r="M21" t="str">
            <v>Vietnam</v>
          </cell>
          <cell r="N21" t="str">
            <v>Hàng mới</v>
          </cell>
          <cell r="O21" t="str">
            <v>PV3-0010</v>
          </cell>
          <cell r="P21">
            <v>1519</v>
          </cell>
          <cell r="Q21">
            <v>152411</v>
          </cell>
          <cell r="R21" t="str">
            <v>Cai</v>
          </cell>
          <cell r="S21">
            <v>169</v>
          </cell>
          <cell r="T21">
            <v>141000</v>
          </cell>
        </row>
        <row r="22">
          <cell r="A22" t="str">
            <v>1t81</v>
          </cell>
          <cell r="B22" t="str">
            <v>t81</v>
          </cell>
          <cell r="C22" t="str">
            <v>Thanh chống đà sắt góc L50x50x5 dài 0,81m</v>
          </cell>
          <cell r="D22" t="str">
            <v>07.PV3.53.0016</v>
          </cell>
          <cell r="E22">
            <v>43720</v>
          </cell>
          <cell r="I22" t="str">
            <v>Cấp VT PV thi công ĐTXD CT: NC ĐDTT từ Recloser X.Bắc đến LBS khí C.Biến (PL 870 ngày 17.6.2019- cty TNHH Thu Lộc- lưu 03.PV3.53.005)</v>
          </cell>
          <cell r="K22" t="str">
            <v>3.06.40.593.VIE.00.000</v>
          </cell>
          <cell r="L22" t="str">
            <v>Thanh chống L50x50x5 - 810MM</v>
          </cell>
          <cell r="M22" t="str">
            <v>Vietnam</v>
          </cell>
          <cell r="N22" t="str">
            <v>Hàng mới</v>
          </cell>
          <cell r="O22" t="str">
            <v>PV3-0011</v>
          </cell>
          <cell r="P22">
            <v>1519</v>
          </cell>
          <cell r="Q22">
            <v>152411</v>
          </cell>
          <cell r="R22" t="str">
            <v>Cai</v>
          </cell>
          <cell r="S22">
            <v>52</v>
          </cell>
          <cell r="T22">
            <v>100000</v>
          </cell>
        </row>
        <row r="23">
          <cell r="A23" t="str">
            <v>1d200</v>
          </cell>
          <cell r="B23" t="str">
            <v>d200</v>
          </cell>
          <cell r="C23" t="str">
            <v>Đà Sắt góc L75 x75 x8 dài 2m (3 ốp)</v>
          </cell>
          <cell r="D23" t="str">
            <v>07.PV3.53.0016</v>
          </cell>
          <cell r="E23">
            <v>43720</v>
          </cell>
          <cell r="I23" t="str">
            <v>Cấp VT PV thi công ĐTXD CT: NC ĐDTT từ Recloser X.Bắc đến LBS khí C.Biến (PL 870 ngày 17.6.2019- cty TNHH Thu Lộc- lưu 03.PV3.53.005)</v>
          </cell>
          <cell r="K23" t="str">
            <v>3.06.20.072.VIE.00.000</v>
          </cell>
          <cell r="L23" t="str">
            <v>Đà sắt L75x75x8 - 2000mm (3 ốp)</v>
          </cell>
          <cell r="M23" t="str">
            <v>Vietnam</v>
          </cell>
          <cell r="N23" t="str">
            <v>Hàng mới</v>
          </cell>
          <cell r="O23" t="str">
            <v>PV3-0009</v>
          </cell>
          <cell r="P23">
            <v>1519</v>
          </cell>
          <cell r="Q23">
            <v>152411</v>
          </cell>
          <cell r="R23" t="str">
            <v>Cay</v>
          </cell>
          <cell r="S23">
            <v>167</v>
          </cell>
          <cell r="T23">
            <v>584000</v>
          </cell>
        </row>
        <row r="24">
          <cell r="A24" t="str">
            <v>0</v>
          </cell>
          <cell r="D24" t="str">
            <v>07.PV3.53.0018</v>
          </cell>
          <cell r="E24">
            <v>43727</v>
          </cell>
          <cell r="F24">
            <v>5</v>
          </cell>
          <cell r="G24" t="str">
            <v>07.PV3.53.0018</v>
          </cell>
          <cell r="H24">
            <v>43727</v>
          </cell>
          <cell r="I24" t="str">
            <v>Cấp VT PV thi công ĐTXD CT: NC ĐDTT từ Recloser X.Bắc đến LBS khí C.Biến (PL 870 ngày 17.6.2019- cty TNHH Thu Lộc- lưu 03.PV3.53.005+16)</v>
          </cell>
          <cell r="J24" t="str">
            <v>Cấp VT PV thi công ĐTXD CT: NC ĐDTT từ Recloser X.Bắc đến LBS khí C.Biến (PL 870 ngày 17.6.2019- cty TNHH Thu Lộc- lưu 03.PV3.53.005+16)</v>
          </cell>
        </row>
        <row r="25">
          <cell r="A25" t="str">
            <v>1sd</v>
          </cell>
          <cell r="B25" t="str">
            <v>sd</v>
          </cell>
          <cell r="C25" t="str">
            <v>Sứ đứng 24KV</v>
          </cell>
          <cell r="D25" t="str">
            <v>07.PV3.53.0018</v>
          </cell>
          <cell r="E25">
            <v>43727</v>
          </cell>
          <cell r="I25" t="str">
            <v>Cấp VT PV thi công ĐTXD CT: NC ĐDTT từ Recloser X.Bắc đến LBS khí C.Biến (PL 870 ngày 17.6.2019- cty TNHH Thu Lộc- lưu 03.PV3.53.005+16)</v>
          </cell>
          <cell r="K25" t="str">
            <v>3.10.86.025.VIE.00.000</v>
          </cell>
          <cell r="L25" t="str">
            <v>Sứ đứng 24kV (bọc chì)</v>
          </cell>
          <cell r="M25" t="str">
            <v>Vietnam</v>
          </cell>
          <cell r="N25" t="str">
            <v>Hàng mới</v>
          </cell>
          <cell r="O25" t="str">
            <v>PV3-0014</v>
          </cell>
          <cell r="P25">
            <v>1519</v>
          </cell>
          <cell r="Q25">
            <v>152411</v>
          </cell>
          <cell r="R25" t="str">
            <v>Cai</v>
          </cell>
          <cell r="S25">
            <v>591</v>
          </cell>
          <cell r="T25">
            <v>198000</v>
          </cell>
        </row>
        <row r="26">
          <cell r="A26" t="str">
            <v>2sn</v>
          </cell>
          <cell r="B26" t="str">
            <v>sn</v>
          </cell>
          <cell r="C26" t="str">
            <v>Sứ chằng</v>
          </cell>
          <cell r="D26" t="str">
            <v>07.PV3.53.0018</v>
          </cell>
          <cell r="E26">
            <v>43727</v>
          </cell>
          <cell r="I26" t="str">
            <v>Cấp VT PV thi công ĐTXD CT: NC ĐDTT từ Recloser X.Bắc đến LBS khí C.Biến (PL 870 ngày 17.6.2019- cty TNHH Thu Lộc- lưu 03.PV3.53.005+16)</v>
          </cell>
          <cell r="K26" t="str">
            <v>3.10.08.005.VIE.00.000</v>
          </cell>
          <cell r="L26" t="str">
            <v>Sứ chằng trung thế</v>
          </cell>
          <cell r="M26" t="str">
            <v>Vietnam</v>
          </cell>
          <cell r="N26" t="str">
            <v>Hàng mới</v>
          </cell>
          <cell r="O26" t="str">
            <v>PV3-0009</v>
          </cell>
          <cell r="P26">
            <v>1519</v>
          </cell>
          <cell r="Q26">
            <v>152411</v>
          </cell>
          <cell r="R26" t="str">
            <v>Cai</v>
          </cell>
          <cell r="S26">
            <v>6</v>
          </cell>
          <cell r="T26">
            <v>66000</v>
          </cell>
        </row>
        <row r="27">
          <cell r="A27" t="str">
            <v>1soc</v>
          </cell>
          <cell r="B27" t="str">
            <v>soc</v>
          </cell>
          <cell r="C27" t="str">
            <v>Sứ ống chỉ</v>
          </cell>
          <cell r="D27" t="str">
            <v>07.PV3.53.0018</v>
          </cell>
          <cell r="E27">
            <v>43727</v>
          </cell>
          <cell r="I27" t="str">
            <v>Cấp VT PV thi công ĐTXD CT: NC ĐDTT từ Recloser X.Bắc đến LBS khí C.Biến (PL 870 ngày 17.6.2019- cty TNHH Thu Lộc- lưu 03.PV3.53.005+16)</v>
          </cell>
          <cell r="K27" t="str">
            <v>3.10.08.004.VIE.00.000</v>
          </cell>
          <cell r="L27" t="str">
            <v>Sứ ống chỉ</v>
          </cell>
          <cell r="M27" t="str">
            <v>Vietnam</v>
          </cell>
          <cell r="N27" t="str">
            <v>Hàng mới</v>
          </cell>
          <cell r="O27" t="str">
            <v>PV3-0012</v>
          </cell>
          <cell r="P27">
            <v>1519</v>
          </cell>
          <cell r="Q27">
            <v>152411</v>
          </cell>
          <cell r="R27" t="str">
            <v>Cai</v>
          </cell>
          <cell r="S27">
            <v>165</v>
          </cell>
          <cell r="T27">
            <v>20000</v>
          </cell>
        </row>
        <row r="28">
          <cell r="A28" t="str">
            <v>1Stply</v>
          </cell>
          <cell r="B28" t="str">
            <v>Stply</v>
          </cell>
          <cell r="C28" t="str">
            <v>Sứ treo polymer</v>
          </cell>
          <cell r="D28" t="str">
            <v>07.PV3.53.0018</v>
          </cell>
          <cell r="E28">
            <v>43727</v>
          </cell>
          <cell r="I28" t="str">
            <v>Cấp VT PV thi công ĐTXD CT: NC ĐDTT từ Recloser X.Bắc đến LBS khí C.Biến (PL 870 ngày 17.6.2019- cty TNHH Thu Lộc- lưu 03.PV3.53.005+16)</v>
          </cell>
          <cell r="K28" t="str">
            <v>3.10.88.001.KOR.00.000</v>
          </cell>
          <cell r="L28" t="str">
            <v>Sứ treo 24kV polymer</v>
          </cell>
          <cell r="M28" t="str">
            <v>Korea, South</v>
          </cell>
          <cell r="N28" t="str">
            <v>Hàng mới</v>
          </cell>
          <cell r="O28" t="str">
            <v>PV3-0012</v>
          </cell>
          <cell r="P28">
            <v>1519</v>
          </cell>
          <cell r="Q28">
            <v>152411</v>
          </cell>
          <cell r="R28" t="str">
            <v>Cai</v>
          </cell>
          <cell r="S28">
            <v>93</v>
          </cell>
          <cell r="T28">
            <v>235000</v>
          </cell>
        </row>
        <row r="29">
          <cell r="A29" t="str">
            <v>1csd</v>
          </cell>
          <cell r="B29" t="str">
            <v>csd</v>
          </cell>
          <cell r="C29" t="str">
            <v>Chân sứ đứng D20</v>
          </cell>
          <cell r="D29" t="str">
            <v>07.PV3.53.0018</v>
          </cell>
          <cell r="E29">
            <v>43727</v>
          </cell>
          <cell r="I29" t="str">
            <v>Cấp VT PV thi công ĐTXD CT: NC ĐDTT từ Recloser X.Bắc đến LBS khí C.Biến (PL 870 ngày 17.6.2019- cty TNHH Thu Lộc- lưu 03.PV3.53.005+16)</v>
          </cell>
          <cell r="K29" t="str">
            <v>3.10.92.028.VIE.00.000</v>
          </cell>
          <cell r="L29" t="str">
            <v>Ty sứ đứng 24KV 20mm bọc chì</v>
          </cell>
          <cell r="M29" t="str">
            <v>Vietnam</v>
          </cell>
          <cell r="N29" t="str">
            <v>Hàng mới</v>
          </cell>
          <cell r="O29" t="str">
            <v>PV3-0011</v>
          </cell>
          <cell r="P29">
            <v>1519</v>
          </cell>
          <cell r="Q29">
            <v>152411</v>
          </cell>
          <cell r="R29" t="str">
            <v>Cai</v>
          </cell>
          <cell r="S29">
            <v>591</v>
          </cell>
          <cell r="T29">
            <v>66000</v>
          </cell>
        </row>
        <row r="30">
          <cell r="A30" t="str">
            <v>0</v>
          </cell>
          <cell r="D30" t="str">
            <v>07.PV3.53.0022</v>
          </cell>
          <cell r="E30">
            <v>43739</v>
          </cell>
          <cell r="F30">
            <v>6</v>
          </cell>
          <cell r="G30" t="str">
            <v>07.PV3.53.0022</v>
          </cell>
          <cell r="H30">
            <v>43739</v>
          </cell>
          <cell r="I30" t="str">
            <v>Cấp VT PV thi công ĐTXD CT: NC ĐDTT từ Recloser X.Bắc đến LBS khí C.Biến (PL 870 ngày 17.6.2019- cty TNHH Thu Lộc- lưu 03.PV3.53.005+16+18)</v>
          </cell>
          <cell r="J30" t="str">
            <v>Cấp VT PV thi công ĐTXD CT: NC ĐDTT từ Recloser X.Bắc đến LBS khí C.Biến (PL 870 ngày 17.6.2019- cty TNHH Thu Lộc- lưu 03.PV3.53.005+16+18)</v>
          </cell>
        </row>
        <row r="31">
          <cell r="A31" t="str">
            <v>2ac120</v>
          </cell>
          <cell r="B31" t="str">
            <v>ac120</v>
          </cell>
          <cell r="C31" t="str">
            <v>Cáp nhôm lõi thép AC-120/19</v>
          </cell>
          <cell r="D31" t="str">
            <v>07.PV3.53.0022</v>
          </cell>
          <cell r="E31">
            <v>43739</v>
          </cell>
          <cell r="I31" t="str">
            <v>Cấp VT PV thi công ĐTXD CT: NC ĐDTT từ Recloser X.Bắc đến LBS khí C.Biến (PL 870 ngày 17.6.2019- cty TNHH Thu Lộc- lưu 03.PV3.53.005+16+18)</v>
          </cell>
          <cell r="K31" t="str">
            <v>3.15.28.120.VIE.00.000</v>
          </cell>
          <cell r="L31" t="str">
            <v>Cáp nhôm trần lõi thép AC 120/19mm2</v>
          </cell>
          <cell r="M31" t="str">
            <v>Vietnam</v>
          </cell>
          <cell r="N31" t="str">
            <v>Hàng mới</v>
          </cell>
          <cell r="O31" t="str">
            <v>PV3-0002</v>
          </cell>
          <cell r="P31">
            <v>1519</v>
          </cell>
          <cell r="Q31">
            <v>152411</v>
          </cell>
          <cell r="R31" t="str">
            <v>Kg</v>
          </cell>
          <cell r="S31">
            <v>2744</v>
          </cell>
          <cell r="T31">
            <v>69630</v>
          </cell>
        </row>
        <row r="32">
          <cell r="A32" t="str">
            <v>1m25</v>
          </cell>
          <cell r="B32" t="str">
            <v>m25</v>
          </cell>
          <cell r="C32" t="str">
            <v>Cáp đồng trần M25mm2</v>
          </cell>
          <cell r="D32" t="str">
            <v>07.PV3.53.0022</v>
          </cell>
          <cell r="E32">
            <v>43739</v>
          </cell>
          <cell r="I32" t="str">
            <v>Cấp VT PV thi công ĐTXD CT: NC ĐDTT từ Recloser X.Bắc đến LBS khí C.Biến (PL 870 ngày 17.6.2019- cty TNHH Thu Lộc- lưu 03.PV3.53.005+16+18)</v>
          </cell>
          <cell r="K32" t="str">
            <v>3.15.25.025.VIE.00.000</v>
          </cell>
          <cell r="L32" t="str">
            <v>Cáp đồng trần xoắn C25mm2</v>
          </cell>
          <cell r="M32" t="str">
            <v>Vietnam</v>
          </cell>
          <cell r="N32" t="str">
            <v>Hàng mới</v>
          </cell>
          <cell r="O32" t="str">
            <v>PV3-0009</v>
          </cell>
          <cell r="P32">
            <v>1519</v>
          </cell>
          <cell r="Q32">
            <v>152411</v>
          </cell>
          <cell r="R32" t="str">
            <v>Kg</v>
          </cell>
          <cell r="S32">
            <v>63</v>
          </cell>
          <cell r="T32">
            <v>219600</v>
          </cell>
        </row>
        <row r="33">
          <cell r="A33" t="str">
            <v>1XLPE150</v>
          </cell>
          <cell r="B33" t="str">
            <v>XLPE150</v>
          </cell>
          <cell r="C33" t="str">
            <v>Cáp 24KV C/XLPE/PVC 150mm2</v>
          </cell>
          <cell r="D33" t="str">
            <v>07.PV3.53.0022</v>
          </cell>
          <cell r="E33">
            <v>43739</v>
          </cell>
          <cell r="I33" t="str">
            <v>Cấp VT PV thi công ĐTXD CT: NC ĐDTT từ Recloser X.Bắc đến LBS khí C.Biến (PL 870 ngày 17.6.2019- cty TNHH Thu Lộc- lưu 03.PV3.53.005+16+18)</v>
          </cell>
          <cell r="K33" t="str">
            <v>3.15.82.150.VIE.00.000</v>
          </cell>
          <cell r="L33" t="str">
            <v>Cáp đồng bọc 24KV CX(CR) 150mm2</v>
          </cell>
          <cell r="M33" t="str">
            <v>Vietnam</v>
          </cell>
          <cell r="N33" t="str">
            <v>Hàng mới</v>
          </cell>
          <cell r="O33" t="str">
            <v>PV3-0001</v>
          </cell>
          <cell r="P33">
            <v>1519</v>
          </cell>
          <cell r="Q33">
            <v>152411</v>
          </cell>
          <cell r="R33" t="str">
            <v>MET</v>
          </cell>
          <cell r="S33">
            <v>24</v>
          </cell>
          <cell r="T33">
            <v>480490</v>
          </cell>
        </row>
        <row r="34">
          <cell r="A34" t="str">
            <v>2XLPE185A</v>
          </cell>
          <cell r="B34" t="str">
            <v>XLPE185A</v>
          </cell>
          <cell r="C34" t="str">
            <v>Cáp 24KV A/XLPE/PVC 185mm2</v>
          </cell>
          <cell r="D34" t="str">
            <v>07.PV3.53.0022</v>
          </cell>
          <cell r="E34">
            <v>43739</v>
          </cell>
          <cell r="I34" t="str">
            <v>Cấp VT PV thi công ĐTXD CT: NC ĐDTT từ Recloser X.Bắc đến LBS khí C.Biến (PL 870 ngày 17.6.2019- cty TNHH Thu Lộc- lưu 03.PV3.53.005+16+18)</v>
          </cell>
          <cell r="K34" t="str">
            <v>3.15.96.185.VIE.00.000</v>
          </cell>
          <cell r="L34" t="str">
            <v>Cáp nhôm bọc lõi thép 24kV ACX(ACR) 185mm2</v>
          </cell>
          <cell r="M34" t="str">
            <v>Vietnam</v>
          </cell>
          <cell r="N34" t="str">
            <v>Hàng mới</v>
          </cell>
          <cell r="O34" t="str">
            <v>PV3-0002</v>
          </cell>
          <cell r="P34">
            <v>1519</v>
          </cell>
          <cell r="Q34">
            <v>152411</v>
          </cell>
          <cell r="R34" t="str">
            <v>MET</v>
          </cell>
          <cell r="S34">
            <v>18933</v>
          </cell>
          <cell r="T34">
            <v>100610</v>
          </cell>
        </row>
        <row r="35">
          <cell r="A35" t="str">
            <v>1xlpe25</v>
          </cell>
          <cell r="B35" t="str">
            <v>xlpe25</v>
          </cell>
          <cell r="C35" t="str">
            <v>Cáp 24KV C/XLPE/PVC 25mm2</v>
          </cell>
          <cell r="D35" t="str">
            <v>07.PV3.53.0022</v>
          </cell>
          <cell r="E35">
            <v>43739</v>
          </cell>
          <cell r="I35" t="str">
            <v>Cấp VT PV thi công ĐTXD CT: NC ĐDTT từ Recloser X.Bắc đến LBS khí C.Biến (PL 870 ngày 17.6.2019- cty TNHH Thu Lộc- lưu 03.PV3.53.005+16+18)</v>
          </cell>
          <cell r="K35" t="str">
            <v>3.15.82.525.VIE.00.000</v>
          </cell>
          <cell r="L35" t="str">
            <v>Cáp Cu/XLPE/PVC 24KV 25MM2</v>
          </cell>
          <cell r="M35" t="str">
            <v>Vietnam</v>
          </cell>
          <cell r="N35" t="str">
            <v>Hàng mới</v>
          </cell>
          <cell r="O35" t="str">
            <v>PV3-0011</v>
          </cell>
          <cell r="P35">
            <v>1519</v>
          </cell>
          <cell r="Q35">
            <v>152411</v>
          </cell>
          <cell r="R35" t="str">
            <v>MET</v>
          </cell>
          <cell r="S35">
            <v>59</v>
          </cell>
          <cell r="T35">
            <v>87180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 LIEU"/>
      <sheetName val="KQTD"/>
      <sheetName val="1.TONG HOP"/>
      <sheetName val="2.TCP-XD"/>
      <sheetName val="3.XL-DD"/>
      <sheetName val="4.GT"/>
      <sheetName val="5.CT-DD"/>
      <sheetName val="6.XL-TR"/>
      <sheetName val="7.CT-TBA"/>
      <sheetName val="DG"/>
      <sheetName val="8.LD-TB"/>
      <sheetName val="9.CPTN"/>
      <sheetName val="10.TNTB"/>
      <sheetName val="11.CP-VTTH"/>
      <sheetName val="12.VTTH"/>
      <sheetName val="13.VCDD"/>
      <sheetName val="14.CP-TK"/>
      <sheetName val="15.CP-KS"/>
      <sheetName val="16.CTKS"/>
      <sheetName val="17.TH-HOTLINE"/>
      <sheetName val="18.CT-HOTLINE"/>
      <sheetName val="19. LAI VAY"/>
      <sheetName val="PP1P"/>
      <sheetName val="PP3P"/>
      <sheetName val="PPHT"/>
      <sheetName val="BKTL"/>
      <sheetName val="VCTC"/>
    </sheetNames>
    <sheetDataSet>
      <sheetData sheetId="0">
        <row r="16">
          <cell r="M16">
            <v>1</v>
          </cell>
        </row>
      </sheetData>
      <sheetData sheetId="1" refreshError="1"/>
      <sheetData sheetId="2" refreshError="1"/>
      <sheetData sheetId="3" refreshError="1"/>
      <sheetData sheetId="4" refreshError="1"/>
      <sheetData sheetId="5" refreshError="1"/>
      <sheetData sheetId="6" refreshError="1"/>
      <sheetData sheetId="7" refreshError="1"/>
      <sheetData sheetId="8">
        <row r="4">
          <cell r="D4">
            <v>1</v>
          </cell>
        </row>
        <row r="5">
          <cell r="D5">
            <v>4</v>
          </cell>
        </row>
        <row r="6">
          <cell r="D6">
            <v>1</v>
          </cell>
        </row>
        <row r="7">
          <cell r="D7">
            <v>1</v>
          </cell>
        </row>
        <row r="8">
          <cell r="B8">
            <v>0</v>
          </cell>
          <cell r="D8">
            <v>6</v>
          </cell>
        </row>
        <row r="9">
          <cell r="B9">
            <v>0</v>
          </cell>
          <cell r="D9">
            <v>2</v>
          </cell>
        </row>
        <row r="16">
          <cell r="B16">
            <v>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D"/>
      <sheetName val="DG"/>
      <sheetName val="Solieu"/>
      <sheetName val="Nhap"/>
      <sheetName val="ListCongTrinh"/>
      <sheetName val="DonGiaHD"/>
      <sheetName val="BangKeTru"/>
      <sheetName val="BCTienDo"/>
      <sheetName val="BangKeThuHoi"/>
      <sheetName val="ChiTietDuToan"/>
      <sheetName val="TongHopKL"/>
      <sheetName val="PXVT"/>
      <sheetName val="NT-VT"/>
      <sheetName val="A-Cap"/>
      <sheetName val="QuyetToanKLA"/>
      <sheetName val="NhapThua"/>
      <sheetName val="KLTang"/>
      <sheetName val="KLTang (2)"/>
      <sheetName val="KLGiam"/>
      <sheetName val="KLGiam (2)"/>
      <sheetName val="THPS"/>
      <sheetName val="BBPS"/>
      <sheetName val="TruocThaoGo"/>
      <sheetName val="SauThaoGo"/>
      <sheetName val="TyTrong"/>
      <sheetName val="DanhGia"/>
      <sheetName val="NhapKho"/>
      <sheetName val="GiaPheLieu"/>
      <sheetName val="Sheet1"/>
    </sheetNames>
    <sheetDataSet>
      <sheetData sheetId="0">
        <row r="2">
          <cell r="N2" t="str">
            <v>CÔNG TY TNHH CP 
KT-TM VÀ TƯ VẤN THIÊN PHÚ</v>
          </cell>
          <cell r="O2" t="str">
            <v>Dương Bình Chánh</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
  <sheetViews>
    <sheetView topLeftCell="C1" zoomScale="85" zoomScaleNormal="85" workbookViewId="0">
      <selection activeCell="C3" sqref="C3"/>
    </sheetView>
  </sheetViews>
  <sheetFormatPr defaultColWidth="8.88671875" defaultRowHeight="50.1" customHeight="1"/>
  <cols>
    <col min="1" max="1" width="18.88671875" customWidth="1"/>
    <col min="2" max="2" width="20.5546875" customWidth="1"/>
    <col min="3" max="3" width="15.109375" customWidth="1"/>
    <col min="4" max="4" width="11.44140625" customWidth="1"/>
    <col min="5" max="5" width="15.109375" customWidth="1"/>
    <col min="6" max="7" width="11.44140625" customWidth="1"/>
    <col min="8" max="8" width="32.109375" customWidth="1"/>
    <col min="9" max="13" width="11.44140625" customWidth="1"/>
    <col min="14" max="14" width="19" customWidth="1"/>
    <col min="15" max="15" width="13.88671875" customWidth="1"/>
    <col min="16" max="17" width="8.109375" customWidth="1"/>
    <col min="18" max="19" width="8.88671875" customWidth="1"/>
    <col min="20" max="20" width="8.6640625" customWidth="1"/>
    <col min="21" max="21" width="7.109375" customWidth="1"/>
    <col min="22" max="22" width="22.21875" customWidth="1"/>
    <col min="23" max="23" width="10" customWidth="1"/>
    <col min="24" max="24" width="8.109375" style="724" customWidth="1"/>
    <col min="25" max="25" width="15.44140625" customWidth="1"/>
    <col min="26" max="26" width="17.44140625" customWidth="1"/>
    <col min="27" max="27" width="21" customWidth="1"/>
    <col min="28" max="28" width="14" customWidth="1"/>
    <col min="29" max="29" width="35.6640625" customWidth="1"/>
    <col min="30" max="30" width="12.33203125" customWidth="1"/>
    <col min="31" max="31" width="18.33203125" customWidth="1"/>
    <col min="32" max="33" width="11.109375" customWidth="1"/>
    <col min="34" max="34" width="12.5546875" customWidth="1"/>
    <col min="36" max="36" width="8" customWidth="1"/>
    <col min="37" max="37" width="7" customWidth="1"/>
    <col min="38" max="38" width="17.109375" customWidth="1"/>
    <col min="41" max="41" width="26.109375" customWidth="1"/>
    <col min="42" max="42" width="11.6640625" customWidth="1"/>
    <col min="43" max="43" width="23.88671875" customWidth="1"/>
    <col min="44" max="44" width="29.109375" customWidth="1"/>
    <col min="45" max="45" width="61.109375" customWidth="1"/>
  </cols>
  <sheetData>
    <row r="1" spans="1:45" s="606" customFormat="1" ht="50.1" customHeight="1">
      <c r="A1" s="928" t="s">
        <v>0</v>
      </c>
      <c r="B1" s="928" t="s">
        <v>1</v>
      </c>
      <c r="C1" s="928" t="s">
        <v>2</v>
      </c>
      <c r="D1" s="928" t="s">
        <v>3</v>
      </c>
      <c r="E1" s="928" t="s">
        <v>4</v>
      </c>
      <c r="F1" s="928" t="s">
        <v>5</v>
      </c>
      <c r="G1" s="928" t="s">
        <v>6</v>
      </c>
      <c r="H1" s="928" t="s">
        <v>7</v>
      </c>
      <c r="I1" s="928" t="s">
        <v>8</v>
      </c>
      <c r="J1" s="928" t="s">
        <v>9</v>
      </c>
      <c r="K1" s="928" t="s">
        <v>10</v>
      </c>
      <c r="L1" s="928" t="s">
        <v>11</v>
      </c>
      <c r="M1" s="928" t="s">
        <v>12</v>
      </c>
      <c r="N1" s="928" t="s">
        <v>13</v>
      </c>
      <c r="O1" s="928" t="s">
        <v>14</v>
      </c>
      <c r="P1" s="928" t="s">
        <v>15</v>
      </c>
      <c r="Q1" s="928" t="s">
        <v>16</v>
      </c>
      <c r="R1" s="928" t="s">
        <v>17</v>
      </c>
      <c r="S1" s="928" t="s">
        <v>18</v>
      </c>
      <c r="T1" s="928" t="s">
        <v>19</v>
      </c>
      <c r="U1" s="928" t="s">
        <v>20</v>
      </c>
      <c r="V1" s="928" t="s">
        <v>21</v>
      </c>
      <c r="W1" s="928" t="s">
        <v>22</v>
      </c>
      <c r="X1" s="928" t="s">
        <v>23</v>
      </c>
      <c r="Y1" s="928" t="s">
        <v>24</v>
      </c>
      <c r="Z1" s="928" t="s">
        <v>25</v>
      </c>
      <c r="AA1" s="928" t="s">
        <v>26</v>
      </c>
      <c r="AB1" s="928" t="s">
        <v>27</v>
      </c>
      <c r="AC1" s="937"/>
      <c r="AD1" s="938"/>
      <c r="AE1" s="938"/>
      <c r="AF1" s="938"/>
      <c r="AG1" s="938"/>
      <c r="AH1" s="945"/>
      <c r="AI1" s="938"/>
      <c r="AJ1" s="938"/>
      <c r="AK1" s="938"/>
      <c r="AL1" s="946"/>
      <c r="AM1" s="947"/>
      <c r="AN1" s="948"/>
      <c r="AO1" s="928"/>
      <c r="AP1" s="928"/>
      <c r="AQ1" s="928"/>
      <c r="AR1" s="928"/>
      <c r="AS1" s="928"/>
    </row>
    <row r="2" spans="1:45" s="553" customFormat="1" ht="93" customHeight="1">
      <c r="A2" s="929" t="s">
        <v>28</v>
      </c>
      <c r="B2" s="929" t="s">
        <v>29</v>
      </c>
      <c r="C2" s="727" t="s">
        <v>30</v>
      </c>
      <c r="D2" s="929" t="s">
        <v>31</v>
      </c>
      <c r="E2" s="727" t="s">
        <v>32</v>
      </c>
      <c r="F2" s="929" t="s">
        <v>33</v>
      </c>
      <c r="G2" s="929" t="s">
        <v>34</v>
      </c>
      <c r="H2" s="929" t="s">
        <v>35</v>
      </c>
      <c r="I2" s="929" t="s">
        <v>36</v>
      </c>
      <c r="J2" s="929" t="s">
        <v>37</v>
      </c>
      <c r="K2" s="929"/>
      <c r="L2" s="929"/>
      <c r="M2" s="929" t="s">
        <v>38</v>
      </c>
      <c r="N2" s="929" t="s">
        <v>39</v>
      </c>
      <c r="O2" s="929" t="s">
        <v>40</v>
      </c>
      <c r="P2" s="606" t="s">
        <v>41</v>
      </c>
      <c r="Q2" s="606" t="s">
        <v>42</v>
      </c>
      <c r="R2" s="929" t="s">
        <v>33</v>
      </c>
      <c r="S2" s="929" t="s">
        <v>43</v>
      </c>
      <c r="T2" s="727" t="s">
        <v>32</v>
      </c>
      <c r="U2" s="606" t="s">
        <v>44</v>
      </c>
      <c r="V2" s="606" t="s">
        <v>45</v>
      </c>
      <c r="W2" s="727" t="s">
        <v>46</v>
      </c>
      <c r="X2" s="606" t="str">
        <f>UPPER(W2)</f>
        <v>XUÂN LỘC</v>
      </c>
      <c r="Y2" s="929" t="s">
        <v>47</v>
      </c>
      <c r="Z2" s="929" t="str">
        <f>UPPER(Y2)</f>
        <v>NÂNG CẤP ĐƯỜNG DÂY TRUNG THẾ TỪ RECLOSER XUÂN BẮC ĐẾN LBS KHÍ CHẾ BIẾN TUYẾN 480 XUÂN BẮC</v>
      </c>
      <c r="AA2" s="606" t="str">
        <f>"Huyện Xuân Lộc - Tỉnh Đồng Nai"</f>
        <v>Huyện Xuân Lộc - Tỉnh Đồng Nai</v>
      </c>
      <c r="AB2" s="606" t="str">
        <f>UPPER(AA2)</f>
        <v>HUYỆN XUÂN LỘC - TỈNH ĐỒNG NAI</v>
      </c>
      <c r="AC2" s="939"/>
      <c r="AD2" s="940"/>
      <c r="AE2" s="941"/>
      <c r="AF2" s="940"/>
      <c r="AG2" s="940"/>
      <c r="AH2" s="943"/>
      <c r="AI2" s="940"/>
      <c r="AJ2" s="570"/>
      <c r="AK2" s="949"/>
      <c r="AL2" s="950"/>
      <c r="AM2" s="316"/>
      <c r="AN2" s="951"/>
      <c r="AO2" s="953"/>
      <c r="AP2" s="953"/>
      <c r="AQ2" s="953"/>
      <c r="AS2" s="956"/>
    </row>
    <row r="3" spans="1:45" s="831" customFormat="1" ht="69" customHeight="1">
      <c r="A3" s="930"/>
      <c r="B3" s="931"/>
      <c r="C3" s="931"/>
      <c r="D3" s="932"/>
      <c r="E3" s="931"/>
      <c r="F3" s="933"/>
      <c r="G3" s="933"/>
      <c r="H3" s="933"/>
      <c r="I3" s="933"/>
      <c r="J3" s="933"/>
      <c r="K3" s="933"/>
      <c r="L3" s="933"/>
      <c r="M3" s="930"/>
      <c r="N3" s="931"/>
      <c r="O3" s="930"/>
      <c r="P3" s="934"/>
      <c r="Q3" s="934"/>
      <c r="R3" s="935"/>
      <c r="S3" s="935"/>
      <c r="T3" s="727"/>
      <c r="U3" s="934"/>
      <c r="V3" s="934"/>
      <c r="W3" s="936"/>
      <c r="X3" s="934"/>
      <c r="Y3" s="935"/>
      <c r="Z3" s="935"/>
      <c r="AA3" s="934"/>
      <c r="AB3" s="934"/>
      <c r="AC3" s="942"/>
      <c r="AD3" s="943"/>
      <c r="AE3" s="943"/>
      <c r="AF3" s="944"/>
      <c r="AG3" s="944"/>
      <c r="AH3" s="952"/>
      <c r="AI3" s="953"/>
      <c r="AJ3" s="944"/>
      <c r="AK3" s="944"/>
      <c r="AL3" s="954"/>
      <c r="AM3" s="316"/>
      <c r="AN3" s="955"/>
      <c r="AQ3" s="953"/>
      <c r="AR3" s="953"/>
      <c r="AS3" s="957"/>
    </row>
  </sheetData>
  <customSheetViews>
    <customSheetView guid="{4DE83ABE-A74B-4828-BDA1-9398B70F0243}" scale="85" showPageBreaks="1" state="hidden" topLeftCell="O1">
      <selection activeCell="Z6" sqref="Z6"/>
      <pageMargins left="0.7" right="0.7" top="0.75" bottom="0.75" header="0.3" footer="0.3"/>
      <pageSetup paperSize="9" orientation="portrait"/>
    </customSheetView>
    <customSheetView guid="{AB55E406-8F51-45CA-93E6-D8A631ED7648}" scale="85" state="hidden" topLeftCell="O1">
      <selection activeCell="Z6" sqref="Z6"/>
      <pageMargins left="0.7" right="0.7" top="0.75" bottom="0.75" header="0.3" footer="0.3"/>
      <pageSetup paperSize="9" orientation="portrait"/>
    </customSheetView>
    <customSheetView guid="{EC23512C-144C-45A4-B885-A0043F0F19E7}" scale="85" state="hidden" topLeftCell="O1">
      <selection activeCell="Z6" sqref="Z6"/>
      <pageMargins left="0.7" right="0.7" top="0.75" bottom="0.75" header="0.3" footer="0.3"/>
      <pageSetup paperSize="9" orientation="portrait"/>
    </customSheetView>
  </customSheetViews>
  <dataValidations count="1">
    <dataValidation type="list" allowBlank="1" showInputMessage="1" showErrorMessage="1" sqref="C2 E2 T2">
      <formula1>"Ông, Bà"</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482"/>
  <sheetViews>
    <sheetView showZeros="0" workbookViewId="0">
      <pane xSplit="3" ySplit="1482" topLeftCell="D1483" activePane="bottomRight" state="frozen"/>
      <selection pane="topRight"/>
      <selection pane="bottomLeft"/>
      <selection pane="bottomRight" activeCell="Z6" sqref="Z6"/>
    </sheetView>
  </sheetViews>
  <sheetFormatPr defaultColWidth="8.88671875" defaultRowHeight="12.75"/>
  <cols>
    <col min="1" max="1" width="15.33203125" style="883" customWidth="1"/>
    <col min="2" max="2" width="9.88671875" style="884" customWidth="1"/>
    <col min="3" max="3" width="58.44140625" style="883" customWidth="1"/>
    <col min="4" max="4" width="8.88671875" style="885" customWidth="1"/>
    <col min="5" max="5" width="5.109375" style="885" customWidth="1"/>
    <col min="6" max="7" width="8.88671875" style="885"/>
    <col min="8" max="8" width="18.44140625" style="885" customWidth="1"/>
    <col min="9" max="16384" width="8.88671875" style="885"/>
  </cols>
  <sheetData>
    <row r="1" spans="1:9" s="882" customFormat="1" ht="27.75" customHeight="1">
      <c r="A1" s="958" t="s">
        <v>48</v>
      </c>
      <c r="B1" s="886" t="s">
        <v>49</v>
      </c>
      <c r="C1" s="887" t="s">
        <v>50</v>
      </c>
      <c r="D1" s="841" t="s">
        <v>51</v>
      </c>
      <c r="E1" s="888"/>
      <c r="F1" s="882" t="s">
        <v>52</v>
      </c>
      <c r="G1" s="882" t="s">
        <v>53</v>
      </c>
      <c r="H1" s="882" t="s">
        <v>54</v>
      </c>
      <c r="I1" s="882" t="s">
        <v>55</v>
      </c>
    </row>
    <row r="2" spans="1:9" s="882" customFormat="1" ht="21.75" hidden="1" customHeight="1">
      <c r="A2" s="887"/>
      <c r="B2" s="886">
        <v>2</v>
      </c>
      <c r="C2" s="887">
        <v>3</v>
      </c>
      <c r="D2" s="841">
        <v>4</v>
      </c>
      <c r="E2" s="888"/>
      <c r="F2" s="882">
        <v>3000</v>
      </c>
    </row>
    <row r="3" spans="1:9" hidden="1">
      <c r="A3" s="889" t="s">
        <v>56</v>
      </c>
      <c r="B3" s="959" t="s">
        <v>57</v>
      </c>
      <c r="C3" s="889" t="s">
        <v>58</v>
      </c>
      <c r="D3" s="891" t="s">
        <v>59</v>
      </c>
      <c r="E3" s="892" t="str">
        <f>LEFT(A3,2)</f>
        <v>D1</v>
      </c>
      <c r="F3" s="885">
        <v>50</v>
      </c>
      <c r="G3" s="885" t="s">
        <v>60</v>
      </c>
      <c r="H3" s="885">
        <v>1</v>
      </c>
      <c r="I3" s="885">
        <f>IFERROR(VLOOKUP(A3,DonGiaHD!A:H,8,0),"")</f>
        <v>0</v>
      </c>
    </row>
    <row r="4" spans="1:9" hidden="1">
      <c r="A4" s="889" t="s">
        <v>61</v>
      </c>
      <c r="B4" s="959" t="s">
        <v>62</v>
      </c>
      <c r="C4" s="889" t="s">
        <v>63</v>
      </c>
      <c r="D4" s="891" t="s">
        <v>59</v>
      </c>
      <c r="E4" s="892" t="str">
        <f t="shared" ref="E4:E68" si="0">LEFT(A4,2)</f>
        <v>D1</v>
      </c>
      <c r="F4" s="885">
        <v>50</v>
      </c>
      <c r="G4" s="885" t="s">
        <v>60</v>
      </c>
      <c r="H4" s="885">
        <v>1</v>
      </c>
      <c r="I4" s="885">
        <f>IFERROR(VLOOKUP(A4,DonGiaHD!A:H,8,0),"")</f>
        <v>0</v>
      </c>
    </row>
    <row r="5" spans="1:9" hidden="1">
      <c r="A5" s="889" t="s">
        <v>64</v>
      </c>
      <c r="B5" s="959" t="s">
        <v>65</v>
      </c>
      <c r="C5" s="889" t="s">
        <v>66</v>
      </c>
      <c r="D5" s="891" t="s">
        <v>59</v>
      </c>
      <c r="E5" s="892" t="str">
        <f t="shared" si="0"/>
        <v>D2</v>
      </c>
      <c r="F5" s="885">
        <v>50</v>
      </c>
      <c r="G5" s="885" t="s">
        <v>60</v>
      </c>
      <c r="H5" s="885" t="e">
        <v>#N/A</v>
      </c>
      <c r="I5" s="885" t="str">
        <f>IFERROR(VLOOKUP(A5,DonGiaHD!A:H,8,0),"")</f>
        <v/>
      </c>
    </row>
    <row r="6" spans="1:9" hidden="1">
      <c r="A6" s="889" t="s">
        <v>67</v>
      </c>
      <c r="B6" s="959" t="s">
        <v>65</v>
      </c>
      <c r="C6" s="889" t="s">
        <v>68</v>
      </c>
      <c r="D6" s="891" t="s">
        <v>59</v>
      </c>
      <c r="E6" s="892" t="str">
        <f t="shared" si="0"/>
        <v>D2</v>
      </c>
      <c r="F6" s="885">
        <v>50</v>
      </c>
      <c r="G6" s="885" t="s">
        <v>60</v>
      </c>
      <c r="H6" s="885" t="e">
        <v>#N/A</v>
      </c>
      <c r="I6" s="885" t="str">
        <f>IFERROR(VLOOKUP(A6,DonGiaHD!A:H,8,0),"")</f>
        <v/>
      </c>
    </row>
    <row r="7" spans="1:9" hidden="1">
      <c r="A7" s="889" t="s">
        <v>69</v>
      </c>
      <c r="B7" s="959" t="s">
        <v>62</v>
      </c>
      <c r="C7" s="889" t="s">
        <v>70</v>
      </c>
      <c r="D7" s="891" t="s">
        <v>59</v>
      </c>
      <c r="E7" s="892" t="str">
        <f t="shared" si="0"/>
        <v>DN</v>
      </c>
      <c r="F7" s="885">
        <v>50</v>
      </c>
      <c r="G7" s="885" t="s">
        <v>60</v>
      </c>
      <c r="H7" s="885">
        <v>1</v>
      </c>
      <c r="I7" s="885" t="str">
        <f>IFERROR(VLOOKUP(A7,DonGiaHD!A:H,8,0),"")</f>
        <v/>
      </c>
    </row>
    <row r="8" spans="1:9" hidden="1">
      <c r="A8" s="889" t="s">
        <v>71</v>
      </c>
      <c r="B8" s="959" t="s">
        <v>62</v>
      </c>
      <c r="C8" s="889" t="s">
        <v>72</v>
      </c>
      <c r="D8" s="891" t="s">
        <v>59</v>
      </c>
      <c r="E8" s="892" t="str">
        <f t="shared" si="0"/>
        <v>DN</v>
      </c>
      <c r="F8" s="885">
        <v>50</v>
      </c>
      <c r="G8" s="885" t="s">
        <v>60</v>
      </c>
      <c r="H8" s="885">
        <v>1</v>
      </c>
      <c r="I8" s="885" t="str">
        <f>IFERROR(VLOOKUP(A8,DonGiaHD!A:H,8,0),"")</f>
        <v/>
      </c>
    </row>
    <row r="9" spans="1:9" hidden="1">
      <c r="A9" s="889" t="s">
        <v>73</v>
      </c>
      <c r="B9" s="959" t="s">
        <v>65</v>
      </c>
      <c r="C9" s="889" t="s">
        <v>74</v>
      </c>
      <c r="D9" s="891" t="s">
        <v>59</v>
      </c>
      <c r="E9" s="892" t="str">
        <f t="shared" si="0"/>
        <v>DN</v>
      </c>
      <c r="F9" s="885">
        <v>50</v>
      </c>
      <c r="G9" s="885" t="s">
        <v>60</v>
      </c>
      <c r="H9" s="885">
        <v>1</v>
      </c>
      <c r="I9" s="885" t="str">
        <f>IFERROR(VLOOKUP(A9,DonGiaHD!A:H,8,0),"")</f>
        <v/>
      </c>
    </row>
    <row r="10" spans="1:9" hidden="1">
      <c r="A10" s="889" t="s">
        <v>75</v>
      </c>
      <c r="B10" s="959" t="s">
        <v>65</v>
      </c>
      <c r="C10" s="889" t="s">
        <v>76</v>
      </c>
      <c r="D10" s="891" t="s">
        <v>59</v>
      </c>
      <c r="E10" s="892" t="str">
        <f t="shared" si="0"/>
        <v>DN</v>
      </c>
      <c r="F10" s="885">
        <v>50</v>
      </c>
      <c r="G10" s="885" t="s">
        <v>60</v>
      </c>
      <c r="H10" s="885">
        <v>1</v>
      </c>
      <c r="I10" s="885" t="str">
        <f>IFERROR(VLOOKUP(A10,DonGiaHD!A:H,8,0),"")</f>
        <v/>
      </c>
    </row>
    <row r="11" spans="1:9" hidden="1">
      <c r="A11" s="889" t="s">
        <v>77</v>
      </c>
      <c r="B11" s="959" t="s">
        <v>65</v>
      </c>
      <c r="C11" s="889" t="s">
        <v>78</v>
      </c>
      <c r="D11" s="891" t="s">
        <v>59</v>
      </c>
      <c r="E11" s="892" t="str">
        <f t="shared" si="0"/>
        <v>DN</v>
      </c>
      <c r="F11" s="885">
        <v>50</v>
      </c>
      <c r="G11" s="885" t="s">
        <v>60</v>
      </c>
      <c r="H11" s="885" t="e">
        <v>#N/A</v>
      </c>
      <c r="I11" s="885" t="str">
        <f>IFERROR(VLOOKUP(A11,DonGiaHD!A:H,8,0),"")</f>
        <v/>
      </c>
    </row>
    <row r="12" spans="1:9" hidden="1">
      <c r="A12" s="889" t="s">
        <v>79</v>
      </c>
      <c r="B12" s="959" t="s">
        <v>65</v>
      </c>
      <c r="C12" s="889" t="s">
        <v>80</v>
      </c>
      <c r="D12" s="891" t="s">
        <v>59</v>
      </c>
      <c r="E12" s="892" t="str">
        <f t="shared" si="0"/>
        <v>DN</v>
      </c>
      <c r="F12" s="885">
        <v>50</v>
      </c>
      <c r="G12" s="885" t="s">
        <v>60</v>
      </c>
      <c r="H12" s="885" t="e">
        <v>#N/A</v>
      </c>
      <c r="I12" s="885" t="str">
        <f>IFERROR(VLOOKUP(A12,DonGiaHD!A:H,8,0),"")</f>
        <v/>
      </c>
    </row>
    <row r="13" spans="1:9" hidden="1">
      <c r="A13" s="889" t="s">
        <v>81</v>
      </c>
      <c r="B13" s="959" t="s">
        <v>62</v>
      </c>
      <c r="C13" s="889" t="s">
        <v>82</v>
      </c>
      <c r="D13" s="891" t="s">
        <v>59</v>
      </c>
      <c r="E13" s="892" t="str">
        <f t="shared" si="0"/>
        <v>DN</v>
      </c>
      <c r="F13" s="885">
        <v>50</v>
      </c>
      <c r="G13" s="885" t="s">
        <v>60</v>
      </c>
      <c r="H13" s="885" t="e">
        <v>#N/A</v>
      </c>
      <c r="I13" s="885" t="str">
        <f>IFERROR(VLOOKUP(A13,DonGiaHD!A:H,8,0),"")</f>
        <v/>
      </c>
    </row>
    <row r="14" spans="1:9" hidden="1">
      <c r="A14" s="889" t="s">
        <v>83</v>
      </c>
      <c r="B14" s="890"/>
      <c r="C14" s="889" t="s">
        <v>84</v>
      </c>
      <c r="D14" s="891" t="s">
        <v>59</v>
      </c>
      <c r="E14" s="892" t="str">
        <f t="shared" si="0"/>
        <v>BN</v>
      </c>
      <c r="F14" s="885">
        <v>997</v>
      </c>
      <c r="G14" s="885" t="s">
        <v>60</v>
      </c>
      <c r="H14" s="885">
        <v>0</v>
      </c>
      <c r="I14" s="885">
        <f>IFERROR(VLOOKUP(A14,DonGiaHD!A:H,8,0),"")</f>
        <v>1533600</v>
      </c>
    </row>
    <row r="15" spans="1:9" hidden="1">
      <c r="A15" s="889" t="s">
        <v>85</v>
      </c>
      <c r="B15" s="890"/>
      <c r="C15" s="889" t="s">
        <v>86</v>
      </c>
      <c r="D15" s="891" t="s">
        <v>59</v>
      </c>
      <c r="E15" s="892" t="str">
        <f t="shared" si="0"/>
        <v>BB</v>
      </c>
      <c r="F15" s="885">
        <v>50</v>
      </c>
      <c r="G15" s="885" t="s">
        <v>60</v>
      </c>
      <c r="H15" s="885">
        <v>0</v>
      </c>
      <c r="I15" s="885" t="str">
        <f>IFERROR(VLOOKUP(A15,DonGiaHD!A:H,8,0),"")</f>
        <v/>
      </c>
    </row>
    <row r="16" spans="1:9" hidden="1">
      <c r="A16" s="889" t="s">
        <v>87</v>
      </c>
      <c r="B16" s="890"/>
      <c r="C16" s="889" t="s">
        <v>88</v>
      </c>
      <c r="D16" s="891" t="s">
        <v>89</v>
      </c>
      <c r="E16" s="892" t="str">
        <f t="shared" si="0"/>
        <v>B4</v>
      </c>
      <c r="F16" s="885">
        <v>50</v>
      </c>
      <c r="G16" s="885" t="s">
        <v>60</v>
      </c>
      <c r="H16" s="885" t="e">
        <v>#N/A</v>
      </c>
      <c r="I16" s="885" t="str">
        <f>IFERROR(VLOOKUP(A16,DonGiaHD!A:H,8,0),"")</f>
        <v/>
      </c>
    </row>
    <row r="17" spans="1:9" hidden="1">
      <c r="A17" s="889" t="s">
        <v>90</v>
      </c>
      <c r="B17" s="890"/>
      <c r="C17" s="889" t="s">
        <v>91</v>
      </c>
      <c r="D17" s="891" t="s">
        <v>89</v>
      </c>
      <c r="E17" s="892" t="str">
        <f t="shared" si="0"/>
        <v>B6</v>
      </c>
      <c r="F17" s="885">
        <v>50</v>
      </c>
      <c r="G17" s="885" t="s">
        <v>60</v>
      </c>
      <c r="H17" s="885" t="e">
        <v>#N/A</v>
      </c>
      <c r="I17" s="885" t="str">
        <f>IFERROR(VLOOKUP(A17,DonGiaHD!A:H,8,0),"")</f>
        <v/>
      </c>
    </row>
    <row r="18" spans="1:9" hidden="1">
      <c r="A18" s="889" t="s">
        <v>92</v>
      </c>
      <c r="B18" s="890"/>
      <c r="C18" s="889" t="s">
        <v>93</v>
      </c>
      <c r="D18" s="891" t="s">
        <v>89</v>
      </c>
      <c r="E18" s="892" t="str">
        <f t="shared" si="0"/>
        <v>B1</v>
      </c>
      <c r="F18" s="885">
        <v>50</v>
      </c>
      <c r="G18" s="885" t="s">
        <v>60</v>
      </c>
      <c r="H18" s="885" t="e">
        <v>#N/A</v>
      </c>
      <c r="I18" s="885" t="str">
        <f>IFERROR(VLOOKUP(A18,DonGiaHD!A:H,8,0),"")</f>
        <v/>
      </c>
    </row>
    <row r="19" spans="1:9" hidden="1">
      <c r="A19" s="889" t="s">
        <v>94</v>
      </c>
      <c r="B19" s="890"/>
      <c r="C19" s="889" t="s">
        <v>95</v>
      </c>
      <c r="D19" s="891" t="s">
        <v>89</v>
      </c>
      <c r="E19" s="892" t="str">
        <f t="shared" si="0"/>
        <v>B1</v>
      </c>
      <c r="F19" s="885">
        <v>50</v>
      </c>
      <c r="G19" s="885" t="s">
        <v>60</v>
      </c>
      <c r="H19" s="885">
        <v>0</v>
      </c>
      <c r="I19" s="885" t="str">
        <f>IFERROR(VLOOKUP(A19,DonGiaHD!A:H,8,0),"")</f>
        <v/>
      </c>
    </row>
    <row r="20" spans="1:9" hidden="1">
      <c r="A20" s="889" t="s">
        <v>96</v>
      </c>
      <c r="B20" s="890"/>
      <c r="C20" s="889" t="s">
        <v>97</v>
      </c>
      <c r="D20" s="891" t="s">
        <v>89</v>
      </c>
      <c r="E20" s="892" t="str">
        <f t="shared" si="0"/>
        <v>B1</v>
      </c>
      <c r="F20" s="885">
        <v>50</v>
      </c>
      <c r="G20" s="885" t="s">
        <v>60</v>
      </c>
      <c r="H20" s="885" t="e">
        <v>#N/A</v>
      </c>
      <c r="I20" s="885" t="str">
        <f>IFERROR(VLOOKUP(A20,DonGiaHD!A:H,8,0),"")</f>
        <v/>
      </c>
    </row>
    <row r="21" spans="1:9" hidden="1">
      <c r="A21" s="889" t="s">
        <v>98</v>
      </c>
      <c r="B21" s="890"/>
      <c r="C21" s="889" t="s">
        <v>99</v>
      </c>
      <c r="D21" s="891" t="s">
        <v>89</v>
      </c>
      <c r="E21" s="892" t="str">
        <f t="shared" si="0"/>
        <v>B1</v>
      </c>
      <c r="F21" s="885">
        <v>50</v>
      </c>
      <c r="G21" s="885" t="s">
        <v>60</v>
      </c>
      <c r="H21" s="885" t="s">
        <v>89</v>
      </c>
      <c r="I21" s="885" t="str">
        <f>IFERROR(VLOOKUP(A21,DonGiaHD!A:H,8,0),"")</f>
        <v/>
      </c>
    </row>
    <row r="22" spans="1:9" hidden="1">
      <c r="A22" s="889" t="s">
        <v>100</v>
      </c>
      <c r="B22" s="890"/>
      <c r="C22" s="889" t="s">
        <v>101</v>
      </c>
      <c r="D22" s="891" t="s">
        <v>89</v>
      </c>
      <c r="E22" s="892" t="str">
        <f t="shared" si="0"/>
        <v>B1</v>
      </c>
      <c r="F22" s="885">
        <v>50</v>
      </c>
      <c r="G22" s="885" t="s">
        <v>60</v>
      </c>
      <c r="H22" s="885">
        <v>0</v>
      </c>
      <c r="I22" s="885" t="str">
        <f>IFERROR(VLOOKUP(A22,DonGiaHD!A:H,8,0),"")</f>
        <v/>
      </c>
    </row>
    <row r="23" spans="1:9" hidden="1">
      <c r="A23" s="889" t="s">
        <v>102</v>
      </c>
      <c r="B23" s="890"/>
      <c r="C23" s="889" t="s">
        <v>103</v>
      </c>
      <c r="D23" s="891" t="s">
        <v>89</v>
      </c>
      <c r="E23" s="892" t="str">
        <f t="shared" si="0"/>
        <v>B1</v>
      </c>
      <c r="F23" s="885">
        <v>50</v>
      </c>
      <c r="G23" s="885" t="s">
        <v>60</v>
      </c>
      <c r="H23" s="885">
        <v>1</v>
      </c>
      <c r="I23" s="885" t="str">
        <f>IFERROR(VLOOKUP(A23,DonGiaHD!A:H,8,0),"")</f>
        <v/>
      </c>
    </row>
    <row r="24" spans="1:9" hidden="1">
      <c r="A24" s="889" t="s">
        <v>104</v>
      </c>
      <c r="B24" s="890"/>
      <c r="C24" s="889" t="s">
        <v>105</v>
      </c>
      <c r="D24" s="891" t="s">
        <v>89</v>
      </c>
      <c r="E24" s="892" t="str">
        <f t="shared" si="0"/>
        <v>B1</v>
      </c>
      <c r="F24" s="885">
        <v>50</v>
      </c>
      <c r="G24" s="885" t="s">
        <v>60</v>
      </c>
      <c r="H24" s="885">
        <v>4</v>
      </c>
      <c r="I24" s="885" t="str">
        <f>IFERROR(VLOOKUP(A24,DonGiaHD!A:H,8,0),"")</f>
        <v/>
      </c>
    </row>
    <row r="25" spans="1:9" hidden="1">
      <c r="A25" s="889" t="s">
        <v>106</v>
      </c>
      <c r="B25" s="890"/>
      <c r="C25" s="889" t="s">
        <v>107</v>
      </c>
      <c r="D25" s="891" t="s">
        <v>89</v>
      </c>
      <c r="E25" s="892" t="str">
        <f t="shared" si="0"/>
        <v>B1</v>
      </c>
      <c r="F25" s="885">
        <v>50</v>
      </c>
      <c r="G25" s="885" t="s">
        <v>60</v>
      </c>
      <c r="H25" s="885">
        <v>0</v>
      </c>
      <c r="I25" s="885" t="str">
        <f>IFERROR(VLOOKUP(A25,DonGiaHD!A:H,8,0),"")</f>
        <v/>
      </c>
    </row>
    <row r="26" spans="1:9" hidden="1">
      <c r="A26" s="889" t="s">
        <v>108</v>
      </c>
      <c r="B26" s="890"/>
      <c r="C26" s="889" t="s">
        <v>109</v>
      </c>
      <c r="D26" s="891" t="s">
        <v>89</v>
      </c>
      <c r="E26" s="892" t="str">
        <f t="shared" si="0"/>
        <v>B1</v>
      </c>
      <c r="F26" s="885">
        <v>50</v>
      </c>
      <c r="G26" s="885" t="s">
        <v>60</v>
      </c>
      <c r="H26" s="885" t="e">
        <v>#N/A</v>
      </c>
      <c r="I26" s="885" t="str">
        <f>IFERROR(VLOOKUP(A26,DonGiaHD!A:H,8,0),"")</f>
        <v/>
      </c>
    </row>
    <row r="27" spans="1:9" hidden="1">
      <c r="A27" s="889" t="s">
        <v>110</v>
      </c>
      <c r="B27" s="890"/>
      <c r="C27" s="889" t="s">
        <v>111</v>
      </c>
      <c r="D27" s="891" t="s">
        <v>89</v>
      </c>
      <c r="E27" s="892" t="str">
        <f t="shared" si="0"/>
        <v>B1</v>
      </c>
      <c r="F27" s="885">
        <v>50</v>
      </c>
      <c r="G27" s="885" t="s">
        <v>60</v>
      </c>
      <c r="H27" s="885" t="e">
        <v>#N/A</v>
      </c>
      <c r="I27" s="885" t="str">
        <f>IFERROR(VLOOKUP(A27,DonGiaHD!A:H,8,0),"")</f>
        <v/>
      </c>
    </row>
    <row r="28" spans="1:9" hidden="1">
      <c r="A28" s="889" t="s">
        <v>112</v>
      </c>
      <c r="B28" s="890"/>
      <c r="C28" s="889" t="s">
        <v>113</v>
      </c>
      <c r="D28" s="891" t="s">
        <v>89</v>
      </c>
      <c r="E28" s="892" t="str">
        <f t="shared" si="0"/>
        <v>B1</v>
      </c>
      <c r="F28" s="885">
        <v>50</v>
      </c>
      <c r="G28" s="885" t="s">
        <v>60</v>
      </c>
      <c r="H28" s="885">
        <v>0</v>
      </c>
      <c r="I28" s="885" t="str">
        <f>IFERROR(VLOOKUP(A28,DonGiaHD!A:H,8,0),"")</f>
        <v/>
      </c>
    </row>
    <row r="29" spans="1:9" hidden="1">
      <c r="A29" s="889" t="s">
        <v>114</v>
      </c>
      <c r="B29" s="890"/>
      <c r="C29" s="889" t="s">
        <v>115</v>
      </c>
      <c r="D29" s="891" t="s">
        <v>89</v>
      </c>
      <c r="E29" s="892" t="str">
        <f t="shared" si="0"/>
        <v>B1</v>
      </c>
      <c r="F29" s="885">
        <v>50</v>
      </c>
      <c r="G29" s="885" t="s">
        <v>60</v>
      </c>
      <c r="H29" s="885" t="e">
        <v>#N/A</v>
      </c>
      <c r="I29" s="885" t="str">
        <f>IFERROR(VLOOKUP(A29,DonGiaHD!A:H,8,0),"")</f>
        <v/>
      </c>
    </row>
    <row r="30" spans="1:9" hidden="1">
      <c r="A30" s="889" t="s">
        <v>116</v>
      </c>
      <c r="B30" s="890"/>
      <c r="C30" s="889" t="s">
        <v>117</v>
      </c>
      <c r="D30" s="891" t="s">
        <v>89</v>
      </c>
      <c r="E30" s="892" t="str">
        <f t="shared" si="0"/>
        <v>B1</v>
      </c>
      <c r="F30" s="885">
        <v>50</v>
      </c>
      <c r="G30" s="885" t="s">
        <v>60</v>
      </c>
      <c r="H30" s="885" t="e">
        <v>#N/A</v>
      </c>
      <c r="I30" s="885" t="str">
        <f>IFERROR(VLOOKUP(A30,DonGiaHD!A:H,8,0),"")</f>
        <v/>
      </c>
    </row>
    <row r="31" spans="1:9" hidden="1">
      <c r="A31" s="889" t="s">
        <v>118</v>
      </c>
      <c r="B31" s="890"/>
      <c r="C31" s="889" t="s">
        <v>119</v>
      </c>
      <c r="D31" s="891" t="s">
        <v>89</v>
      </c>
      <c r="E31" s="892" t="str">
        <f t="shared" si="0"/>
        <v>B1</v>
      </c>
      <c r="F31" s="885">
        <v>50</v>
      </c>
      <c r="G31" s="885" t="s">
        <v>60</v>
      </c>
      <c r="H31" s="885" t="e">
        <v>#N/A</v>
      </c>
      <c r="I31" s="885" t="str">
        <f>IFERROR(VLOOKUP(A31,DonGiaHD!A:H,8,0),"")</f>
        <v/>
      </c>
    </row>
    <row r="32" spans="1:9" hidden="1">
      <c r="A32" s="889" t="s">
        <v>120</v>
      </c>
      <c r="B32" s="890"/>
      <c r="C32" s="889" t="s">
        <v>121</v>
      </c>
      <c r="D32" s="891" t="s">
        <v>89</v>
      </c>
      <c r="E32" s="892" t="str">
        <f t="shared" si="0"/>
        <v>B1</v>
      </c>
      <c r="F32" s="885">
        <v>50</v>
      </c>
      <c r="G32" s="885" t="s">
        <v>60</v>
      </c>
      <c r="H32" s="885">
        <v>0</v>
      </c>
      <c r="I32" s="885" t="str">
        <f>IFERROR(VLOOKUP(A32,DonGiaHD!A:H,8,0),"")</f>
        <v/>
      </c>
    </row>
    <row r="33" spans="1:9" hidden="1">
      <c r="A33" s="889" t="s">
        <v>122</v>
      </c>
      <c r="B33" s="890"/>
      <c r="C33" s="889" t="s">
        <v>123</v>
      </c>
      <c r="D33" s="891" t="s">
        <v>89</v>
      </c>
      <c r="E33" s="892" t="str">
        <f t="shared" si="0"/>
        <v>B1</v>
      </c>
      <c r="F33" s="885">
        <v>50</v>
      </c>
      <c r="G33" s="885" t="s">
        <v>60</v>
      </c>
      <c r="H33" s="885" t="s">
        <v>89</v>
      </c>
      <c r="I33" s="885" t="str">
        <f>IFERROR(VLOOKUP(A33,DonGiaHD!A:H,8,0),"")</f>
        <v/>
      </c>
    </row>
    <row r="34" spans="1:9" hidden="1">
      <c r="A34" s="889" t="s">
        <v>124</v>
      </c>
      <c r="B34" s="890"/>
      <c r="C34" s="889" t="s">
        <v>125</v>
      </c>
      <c r="D34" s="891" t="s">
        <v>89</v>
      </c>
      <c r="E34" s="892" t="str">
        <f t="shared" si="0"/>
        <v>B1</v>
      </c>
      <c r="F34" s="885">
        <v>50</v>
      </c>
      <c r="G34" s="885" t="s">
        <v>60</v>
      </c>
      <c r="H34" s="885">
        <v>2</v>
      </c>
      <c r="I34" s="885" t="str">
        <f>IFERROR(VLOOKUP(A34,DonGiaHD!A:H,8,0),"")</f>
        <v/>
      </c>
    </row>
    <row r="35" spans="1:9" hidden="1">
      <c r="A35" s="889" t="s">
        <v>126</v>
      </c>
      <c r="B35" s="890"/>
      <c r="C35" s="889" t="s">
        <v>127</v>
      </c>
      <c r="D35" s="891" t="s">
        <v>89</v>
      </c>
      <c r="E35" s="892" t="str">
        <f t="shared" si="0"/>
        <v>B1</v>
      </c>
      <c r="F35" s="885">
        <v>50</v>
      </c>
      <c r="G35" s="885" t="s">
        <v>60</v>
      </c>
      <c r="H35" s="885" t="e">
        <v>#N/A</v>
      </c>
      <c r="I35" s="885" t="str">
        <f>IFERROR(VLOOKUP(A35,DonGiaHD!A:H,8,0),"")</f>
        <v/>
      </c>
    </row>
    <row r="36" spans="1:9" hidden="1">
      <c r="A36" s="889" t="s">
        <v>128</v>
      </c>
      <c r="B36" s="890"/>
      <c r="C36" s="889" t="s">
        <v>129</v>
      </c>
      <c r="D36" s="891" t="s">
        <v>89</v>
      </c>
      <c r="E36" s="892" t="str">
        <f t="shared" si="0"/>
        <v>B1</v>
      </c>
      <c r="F36" s="885">
        <v>50</v>
      </c>
      <c r="G36" s="885" t="s">
        <v>60</v>
      </c>
      <c r="H36" s="885" t="e">
        <v>#N/A</v>
      </c>
      <c r="I36" s="885" t="str">
        <f>IFERROR(VLOOKUP(A36,DonGiaHD!A:H,8,0),"")</f>
        <v/>
      </c>
    </row>
    <row r="37" spans="1:9" hidden="1">
      <c r="A37" s="960" t="s">
        <v>130</v>
      </c>
      <c r="B37" s="890"/>
      <c r="C37" s="889" t="s">
        <v>131</v>
      </c>
      <c r="D37" s="891" t="s">
        <v>89</v>
      </c>
      <c r="E37" s="892" t="str">
        <f t="shared" si="0"/>
        <v>B1</v>
      </c>
      <c r="F37" s="885">
        <v>50</v>
      </c>
      <c r="G37" s="885" t="s">
        <v>60</v>
      </c>
      <c r="H37" s="885">
        <v>2</v>
      </c>
      <c r="I37" s="885">
        <f>IFERROR(VLOOKUP(A37,DonGiaHD!A:H,8,0),"")</f>
        <v>396000</v>
      </c>
    </row>
    <row r="38" spans="1:9" hidden="1">
      <c r="A38" s="960" t="s">
        <v>132</v>
      </c>
      <c r="B38" s="890"/>
      <c r="C38" s="889" t="s">
        <v>133</v>
      </c>
      <c r="D38" s="891" t="s">
        <v>89</v>
      </c>
      <c r="E38" s="892" t="str">
        <f t="shared" si="0"/>
        <v>B1</v>
      </c>
      <c r="F38" s="885">
        <v>50</v>
      </c>
      <c r="G38" s="885" t="s">
        <v>60</v>
      </c>
      <c r="H38" s="885">
        <v>8</v>
      </c>
      <c r="I38" s="885" t="str">
        <f>IFERROR(VLOOKUP(A38,DonGiaHD!A:H,8,0),"")</f>
        <v/>
      </c>
    </row>
    <row r="39" spans="1:9" hidden="1">
      <c r="A39" s="960" t="s">
        <v>134</v>
      </c>
      <c r="B39" s="890"/>
      <c r="C39" s="889" t="s">
        <v>135</v>
      </c>
      <c r="D39" s="891" t="s">
        <v>89</v>
      </c>
      <c r="E39" s="892" t="str">
        <f t="shared" si="0"/>
        <v>B1</v>
      </c>
      <c r="F39" s="885">
        <v>50</v>
      </c>
      <c r="G39" s="885" t="s">
        <v>60</v>
      </c>
      <c r="H39" s="885" t="s">
        <v>89</v>
      </c>
      <c r="I39" s="885" t="str">
        <f>IFERROR(VLOOKUP(A39,DonGiaHD!A:H,8,0),"")</f>
        <v/>
      </c>
    </row>
    <row r="40" spans="1:9" hidden="1">
      <c r="A40" s="960" t="s">
        <v>136</v>
      </c>
      <c r="B40" s="890"/>
      <c r="C40" s="889" t="s">
        <v>137</v>
      </c>
      <c r="D40" s="891" t="s">
        <v>89</v>
      </c>
      <c r="E40" s="892" t="str">
        <f t="shared" si="0"/>
        <v>B1</v>
      </c>
      <c r="F40" s="885">
        <v>50</v>
      </c>
      <c r="G40" s="885" t="s">
        <v>60</v>
      </c>
      <c r="H40" s="885" t="e">
        <v>#N/A</v>
      </c>
      <c r="I40" s="885" t="str">
        <f>IFERROR(VLOOKUP(A40,DonGiaHD!A:H,8,0),"")</f>
        <v/>
      </c>
    </row>
    <row r="41" spans="1:9" hidden="1">
      <c r="A41" s="889" t="s">
        <v>138</v>
      </c>
      <c r="B41" s="890"/>
      <c r="C41" s="889" t="s">
        <v>139</v>
      </c>
      <c r="D41" s="891" t="s">
        <v>89</v>
      </c>
      <c r="E41" s="892" t="str">
        <f t="shared" si="0"/>
        <v>B1</v>
      </c>
      <c r="F41" s="885">
        <v>50</v>
      </c>
      <c r="G41" s="885" t="s">
        <v>60</v>
      </c>
      <c r="H41" s="885" t="e">
        <v>#N/A</v>
      </c>
      <c r="I41" s="885" t="str">
        <f>IFERROR(VLOOKUP(A41,DonGiaHD!A:H,8,0),"")</f>
        <v/>
      </c>
    </row>
    <row r="42" spans="1:9" hidden="1">
      <c r="A42" s="960" t="s">
        <v>140</v>
      </c>
      <c r="B42" s="890"/>
      <c r="C42" s="889" t="s">
        <v>141</v>
      </c>
      <c r="D42" s="891" t="s">
        <v>89</v>
      </c>
      <c r="E42" s="892" t="str">
        <f t="shared" si="0"/>
        <v>B1</v>
      </c>
      <c r="F42" s="885">
        <v>50</v>
      </c>
      <c r="G42" s="885" t="s">
        <v>60</v>
      </c>
      <c r="H42" s="885" t="e">
        <v>#N/A</v>
      </c>
      <c r="I42" s="885" t="str">
        <f>IFERROR(VLOOKUP(A42,DonGiaHD!A:H,8,0),"")</f>
        <v/>
      </c>
    </row>
    <row r="43" spans="1:9" hidden="1">
      <c r="A43" s="889" t="s">
        <v>142</v>
      </c>
      <c r="B43" s="890"/>
      <c r="C43" s="889" t="s">
        <v>143</v>
      </c>
      <c r="D43" s="891" t="s">
        <v>89</v>
      </c>
      <c r="E43" s="892" t="str">
        <f t="shared" si="0"/>
        <v>B1</v>
      </c>
      <c r="F43" s="885">
        <v>50</v>
      </c>
      <c r="G43" s="885" t="s">
        <v>60</v>
      </c>
      <c r="H43" s="885">
        <v>4</v>
      </c>
      <c r="I43" s="885">
        <f>IFERROR(VLOOKUP(A43,DonGiaHD!A:H,8,0),"")</f>
        <v>9845200</v>
      </c>
    </row>
    <row r="44" spans="1:9" hidden="1">
      <c r="A44" s="889" t="s">
        <v>144</v>
      </c>
      <c r="B44" s="890"/>
      <c r="C44" s="889" t="s">
        <v>145</v>
      </c>
      <c r="D44" s="891" t="s">
        <v>89</v>
      </c>
      <c r="E44" s="892" t="str">
        <f t="shared" si="0"/>
        <v>B1</v>
      </c>
      <c r="F44" s="885">
        <v>50</v>
      </c>
      <c r="G44" s="885" t="s">
        <v>60</v>
      </c>
      <c r="H44" s="885" t="e">
        <v>#N/A</v>
      </c>
      <c r="I44" s="885" t="str">
        <f>IFERROR(VLOOKUP(A44,DonGiaHD!A:H,8,0),"")</f>
        <v/>
      </c>
    </row>
    <row r="45" spans="1:9" hidden="1">
      <c r="A45" s="889" t="s">
        <v>146</v>
      </c>
      <c r="B45" s="890"/>
      <c r="C45" s="889" t="s">
        <v>147</v>
      </c>
      <c r="D45" s="891" t="s">
        <v>89</v>
      </c>
      <c r="E45" s="892" t="str">
        <f t="shared" si="0"/>
        <v>B1</v>
      </c>
      <c r="F45" s="885">
        <v>50</v>
      </c>
      <c r="G45" s="885" t="s">
        <v>60</v>
      </c>
      <c r="H45" s="885">
        <v>1</v>
      </c>
      <c r="I45" s="885" t="str">
        <f>IFERROR(VLOOKUP(A45,DonGiaHD!A:H,8,0),"")</f>
        <v/>
      </c>
    </row>
    <row r="46" spans="1:9" hidden="1">
      <c r="A46" s="960" t="s">
        <v>148</v>
      </c>
      <c r="B46" s="890"/>
      <c r="C46" s="889" t="s">
        <v>149</v>
      </c>
      <c r="D46" s="891" t="s">
        <v>89</v>
      </c>
      <c r="E46" s="892" t="str">
        <f t="shared" si="0"/>
        <v>B1</v>
      </c>
      <c r="F46" s="885">
        <v>50</v>
      </c>
      <c r="G46" s="885" t="s">
        <v>60</v>
      </c>
      <c r="H46" s="885" t="e">
        <v>#N/A</v>
      </c>
      <c r="I46" s="885" t="str">
        <f>IFERROR(VLOOKUP(A46,DonGiaHD!A:H,8,0),"")</f>
        <v/>
      </c>
    </row>
    <row r="47" spans="1:9" hidden="1">
      <c r="A47" s="889" t="s">
        <v>150</v>
      </c>
      <c r="B47" s="890"/>
      <c r="C47" s="889" t="s">
        <v>151</v>
      </c>
      <c r="D47" s="891" t="s">
        <v>89</v>
      </c>
      <c r="E47" s="892" t="str">
        <f t="shared" si="0"/>
        <v>B1</v>
      </c>
      <c r="F47" s="885">
        <v>50</v>
      </c>
      <c r="G47" s="885" t="s">
        <v>60</v>
      </c>
      <c r="H47" s="885">
        <v>1</v>
      </c>
      <c r="I47" s="885">
        <f>IFERROR(VLOOKUP(A47,DonGiaHD!A:H,8,0),"")</f>
        <v>350000</v>
      </c>
    </row>
    <row r="48" spans="1:9" hidden="1">
      <c r="A48" s="960" t="s">
        <v>152</v>
      </c>
      <c r="B48" s="890"/>
      <c r="C48" s="889" t="s">
        <v>153</v>
      </c>
      <c r="D48" s="891" t="s">
        <v>89</v>
      </c>
      <c r="E48" s="892" t="str">
        <f t="shared" si="0"/>
        <v>B1</v>
      </c>
      <c r="F48" s="885">
        <v>50</v>
      </c>
      <c r="G48" s="885" t="s">
        <v>60</v>
      </c>
      <c r="H48" s="885" t="e">
        <v>#N/A</v>
      </c>
      <c r="I48" s="885" t="str">
        <f>IFERROR(VLOOKUP(A48,DonGiaHD!A:H,8,0),"")</f>
        <v/>
      </c>
    </row>
    <row r="49" spans="1:9" hidden="1">
      <c r="A49" s="960" t="s">
        <v>154</v>
      </c>
      <c r="B49" s="890"/>
      <c r="C49" s="889" t="s">
        <v>155</v>
      </c>
      <c r="D49" s="891" t="s">
        <v>89</v>
      </c>
      <c r="E49" s="892" t="str">
        <f t="shared" si="0"/>
        <v>B1</v>
      </c>
      <c r="F49" s="885">
        <v>50</v>
      </c>
      <c r="G49" s="885" t="s">
        <v>60</v>
      </c>
      <c r="H49" s="885">
        <v>4</v>
      </c>
      <c r="I49" s="885" t="str">
        <f>IFERROR(VLOOKUP(A49,DonGiaHD!A:H,8,0),"")</f>
        <v/>
      </c>
    </row>
    <row r="50" spans="1:9" hidden="1">
      <c r="A50" s="960" t="s">
        <v>156</v>
      </c>
      <c r="B50" s="890"/>
      <c r="C50" s="889" t="s">
        <v>157</v>
      </c>
      <c r="D50" s="891" t="s">
        <v>89</v>
      </c>
      <c r="E50" s="892" t="str">
        <f t="shared" si="0"/>
        <v>B1</v>
      </c>
      <c r="F50" s="885">
        <v>50</v>
      </c>
      <c r="G50" s="885" t="s">
        <v>60</v>
      </c>
      <c r="H50" s="885">
        <v>2</v>
      </c>
      <c r="I50" s="885" t="str">
        <f>IFERROR(VLOOKUP(A50,DonGiaHD!A:H,8,0),"")</f>
        <v/>
      </c>
    </row>
    <row r="51" spans="1:9" hidden="1">
      <c r="A51" s="960" t="s">
        <v>158</v>
      </c>
      <c r="B51" s="890"/>
      <c r="C51" s="889" t="s">
        <v>159</v>
      </c>
      <c r="D51" s="891" t="s">
        <v>89</v>
      </c>
      <c r="E51" s="892" t="str">
        <f t="shared" si="0"/>
        <v>B1</v>
      </c>
      <c r="F51" s="885">
        <v>50</v>
      </c>
      <c r="G51" s="885" t="s">
        <v>60</v>
      </c>
      <c r="H51" s="885" t="e">
        <v>#N/A</v>
      </c>
      <c r="I51" s="885" t="str">
        <f>IFERROR(VLOOKUP(A51,DonGiaHD!A:H,8,0),"")</f>
        <v/>
      </c>
    </row>
    <row r="52" spans="1:9" hidden="1">
      <c r="A52" s="960" t="s">
        <v>160</v>
      </c>
      <c r="B52" s="890"/>
      <c r="C52" s="889" t="s">
        <v>161</v>
      </c>
      <c r="D52" s="891" t="s">
        <v>89</v>
      </c>
      <c r="E52" s="892" t="str">
        <f t="shared" si="0"/>
        <v>B1</v>
      </c>
      <c r="F52" s="885">
        <v>50</v>
      </c>
      <c r="G52" s="885" t="s">
        <v>60</v>
      </c>
      <c r="H52" s="885">
        <v>1</v>
      </c>
      <c r="I52" s="885">
        <f>IFERROR(VLOOKUP(A52,DonGiaHD!A:H,8,0),"")</f>
        <v>980000</v>
      </c>
    </row>
    <row r="53" spans="1:9" hidden="1">
      <c r="A53" s="960" t="s">
        <v>162</v>
      </c>
      <c r="B53" s="890"/>
      <c r="C53" s="889" t="s">
        <v>163</v>
      </c>
      <c r="D53" s="891" t="s">
        <v>89</v>
      </c>
      <c r="E53" s="892" t="str">
        <f t="shared" si="0"/>
        <v>B1</v>
      </c>
      <c r="F53" s="885">
        <v>50</v>
      </c>
      <c r="G53" s="885" t="s">
        <v>60</v>
      </c>
      <c r="H53" s="885">
        <v>1</v>
      </c>
      <c r="I53" s="885" t="str">
        <f>IFERROR(VLOOKUP(A53,DonGiaHD!A:H,8,0),"")</f>
        <v/>
      </c>
    </row>
    <row r="54" spans="1:9" hidden="1">
      <c r="A54" s="889" t="s">
        <v>164</v>
      </c>
      <c r="B54" s="890"/>
      <c r="C54" s="889" t="s">
        <v>165</v>
      </c>
      <c r="D54" s="891" t="s">
        <v>89</v>
      </c>
      <c r="E54" s="892" t="str">
        <f t="shared" si="0"/>
        <v>B1</v>
      </c>
      <c r="F54" s="885">
        <v>50</v>
      </c>
      <c r="G54" s="885" t="s">
        <v>60</v>
      </c>
      <c r="H54" s="885" t="e">
        <v>#N/A</v>
      </c>
      <c r="I54" s="885" t="str">
        <f>IFERROR(VLOOKUP(A54,DonGiaHD!A:H,8,0),"")</f>
        <v/>
      </c>
    </row>
    <row r="55" spans="1:9" hidden="1">
      <c r="A55" s="960" t="s">
        <v>166</v>
      </c>
      <c r="B55" s="890"/>
      <c r="C55" s="889" t="s">
        <v>167</v>
      </c>
      <c r="D55" s="891" t="s">
        <v>89</v>
      </c>
      <c r="E55" s="892" t="str">
        <f t="shared" si="0"/>
        <v>B1</v>
      </c>
      <c r="F55" s="885">
        <v>50</v>
      </c>
      <c r="G55" s="885" t="s">
        <v>60</v>
      </c>
      <c r="H55" s="885">
        <v>2</v>
      </c>
      <c r="I55" s="885" t="str">
        <f>IFERROR(VLOOKUP(A55,DonGiaHD!A:H,8,0),"")</f>
        <v/>
      </c>
    </row>
    <row r="56" spans="1:9" hidden="1">
      <c r="A56" s="889" t="s">
        <v>168</v>
      </c>
      <c r="B56" s="890"/>
      <c r="C56" s="889" t="s">
        <v>169</v>
      </c>
      <c r="D56" s="891" t="s">
        <v>89</v>
      </c>
      <c r="E56" s="892" t="str">
        <f t="shared" si="0"/>
        <v>B1</v>
      </c>
      <c r="F56" s="885">
        <v>50</v>
      </c>
      <c r="G56" s="885" t="s">
        <v>60</v>
      </c>
      <c r="H56" s="885" t="e">
        <v>#N/A</v>
      </c>
      <c r="I56" s="885" t="str">
        <f>IFERROR(VLOOKUP(A56,DonGiaHD!A:H,8,0),"")</f>
        <v/>
      </c>
    </row>
    <row r="57" spans="1:9" hidden="1">
      <c r="A57" s="889" t="s">
        <v>170</v>
      </c>
      <c r="B57" s="890"/>
      <c r="C57" s="889" t="s">
        <v>171</v>
      </c>
      <c r="D57" s="891" t="s">
        <v>89</v>
      </c>
      <c r="E57" s="892" t="str">
        <f t="shared" si="0"/>
        <v>B1</v>
      </c>
      <c r="F57" s="885">
        <v>50</v>
      </c>
      <c r="G57" s="885" t="s">
        <v>60</v>
      </c>
      <c r="H57" s="885">
        <v>2</v>
      </c>
      <c r="I57" s="885" t="str">
        <f>IFERROR(VLOOKUP(A57,DonGiaHD!A:H,8,0),"")</f>
        <v/>
      </c>
    </row>
    <row r="58" spans="1:9" hidden="1">
      <c r="A58" s="889" t="s">
        <v>172</v>
      </c>
      <c r="B58" s="890"/>
      <c r="C58" s="889" t="s">
        <v>173</v>
      </c>
      <c r="D58" s="891" t="s">
        <v>89</v>
      </c>
      <c r="E58" s="892" t="str">
        <f t="shared" si="0"/>
        <v>B1</v>
      </c>
      <c r="F58" s="885">
        <v>50</v>
      </c>
      <c r="G58" s="885" t="s">
        <v>60</v>
      </c>
      <c r="H58" s="885">
        <v>2</v>
      </c>
      <c r="I58" s="885">
        <f>IFERROR(VLOOKUP(A58,DonGiaHD!A:H,8,0),"")</f>
        <v>956000</v>
      </c>
    </row>
    <row r="59" spans="1:9" hidden="1">
      <c r="A59" s="889" t="s">
        <v>174</v>
      </c>
      <c r="B59" s="890"/>
      <c r="C59" s="889" t="s">
        <v>175</v>
      </c>
      <c r="D59" s="891" t="s">
        <v>89</v>
      </c>
      <c r="E59" s="892" t="str">
        <f t="shared" si="0"/>
        <v>B1</v>
      </c>
      <c r="F59" s="885">
        <v>50</v>
      </c>
      <c r="G59" s="885" t="s">
        <v>60</v>
      </c>
      <c r="H59" s="885" t="e">
        <v>#N/A</v>
      </c>
      <c r="I59" s="885" t="str">
        <f>IFERROR(VLOOKUP(A59,DonGiaHD!A:H,8,0),"")</f>
        <v/>
      </c>
    </row>
    <row r="60" spans="1:9" hidden="1">
      <c r="A60" s="960" t="s">
        <v>176</v>
      </c>
      <c r="B60" s="890"/>
      <c r="C60" s="889" t="s">
        <v>177</v>
      </c>
      <c r="D60" s="891" t="s">
        <v>89</v>
      </c>
      <c r="E60" s="892" t="str">
        <f t="shared" si="0"/>
        <v>B1</v>
      </c>
      <c r="F60" s="885">
        <v>50</v>
      </c>
      <c r="G60" s="885" t="s">
        <v>60</v>
      </c>
      <c r="H60" s="885">
        <v>1</v>
      </c>
      <c r="I60" s="885" t="str">
        <f>IFERROR(VLOOKUP(A60,DonGiaHD!A:H,8,0),"")</f>
        <v/>
      </c>
    </row>
    <row r="61" spans="1:9" hidden="1">
      <c r="A61" s="889" t="s">
        <v>178</v>
      </c>
      <c r="B61" s="890"/>
      <c r="C61" s="889" t="s">
        <v>179</v>
      </c>
      <c r="D61" s="891" t="s">
        <v>89</v>
      </c>
      <c r="E61" s="892" t="str">
        <f t="shared" si="0"/>
        <v>B1</v>
      </c>
      <c r="F61" s="885">
        <v>50</v>
      </c>
      <c r="G61" s="885" t="s">
        <v>60</v>
      </c>
      <c r="H61" s="885">
        <v>0</v>
      </c>
      <c r="I61" s="885" t="str">
        <f>IFERROR(VLOOKUP(A61,DonGiaHD!A:H,8,0),"")</f>
        <v/>
      </c>
    </row>
    <row r="62" spans="1:9" hidden="1">
      <c r="A62" s="889" t="s">
        <v>180</v>
      </c>
      <c r="B62" s="890"/>
      <c r="C62" s="889" t="s">
        <v>181</v>
      </c>
      <c r="D62" s="891" t="s">
        <v>89</v>
      </c>
      <c r="E62" s="892" t="str">
        <f t="shared" si="0"/>
        <v>B1</v>
      </c>
      <c r="F62" s="885">
        <v>50</v>
      </c>
      <c r="G62" s="885" t="s">
        <v>60</v>
      </c>
      <c r="H62" s="885">
        <v>4</v>
      </c>
      <c r="I62" s="885">
        <f>IFERROR(VLOOKUP(A62,DonGiaHD!A:H,8,0),"")</f>
        <v>630000</v>
      </c>
    </row>
    <row r="63" spans="1:9" hidden="1">
      <c r="A63" s="889" t="s">
        <v>182</v>
      </c>
      <c r="B63" s="890"/>
      <c r="C63" s="889" t="s">
        <v>183</v>
      </c>
      <c r="D63" s="891" t="s">
        <v>89</v>
      </c>
      <c r="E63" s="892" t="str">
        <f t="shared" si="0"/>
        <v>B1</v>
      </c>
      <c r="F63" s="885">
        <v>50</v>
      </c>
      <c r="G63" s="885" t="s">
        <v>60</v>
      </c>
      <c r="H63" s="885">
        <v>0</v>
      </c>
      <c r="I63" s="885" t="str">
        <f>IFERROR(VLOOKUP(A63,DonGiaHD!A:H,8,0),"")</f>
        <v/>
      </c>
    </row>
    <row r="64" spans="1:9" hidden="1">
      <c r="A64" s="889" t="s">
        <v>184</v>
      </c>
      <c r="B64" s="890"/>
      <c r="C64" s="889" t="s">
        <v>185</v>
      </c>
      <c r="D64" s="891" t="s">
        <v>89</v>
      </c>
      <c r="E64" s="892" t="str">
        <f t="shared" si="0"/>
        <v>B1</v>
      </c>
      <c r="F64" s="885">
        <v>50</v>
      </c>
      <c r="G64" s="885" t="s">
        <v>60</v>
      </c>
      <c r="H64" s="885" t="e">
        <v>#N/A</v>
      </c>
      <c r="I64" s="885">
        <f>IFERROR(VLOOKUP(A64,DonGiaHD!A:H,8,0),"")</f>
        <v>723000</v>
      </c>
    </row>
    <row r="65" spans="1:9" hidden="1">
      <c r="A65" s="889" t="s">
        <v>186</v>
      </c>
      <c r="B65" s="890"/>
      <c r="C65" s="889" t="s">
        <v>187</v>
      </c>
      <c r="D65" s="891" t="s">
        <v>89</v>
      </c>
      <c r="E65" s="892" t="str">
        <f t="shared" si="0"/>
        <v>B1</v>
      </c>
      <c r="F65" s="885">
        <v>50</v>
      </c>
      <c r="G65" s="885" t="s">
        <v>60</v>
      </c>
      <c r="H65" s="885" t="e">
        <v>#N/A</v>
      </c>
      <c r="I65" s="885" t="str">
        <f>IFERROR(VLOOKUP(A65,DonGiaHD!A:H,8,0),"")</f>
        <v/>
      </c>
    </row>
    <row r="66" spans="1:9" hidden="1">
      <c r="A66" s="889" t="s">
        <v>188</v>
      </c>
      <c r="B66" s="890"/>
      <c r="C66" s="889" t="s">
        <v>189</v>
      </c>
      <c r="D66" s="891" t="s">
        <v>89</v>
      </c>
      <c r="E66" s="892" t="str">
        <f t="shared" si="0"/>
        <v>B2</v>
      </c>
      <c r="F66" s="885">
        <v>50</v>
      </c>
      <c r="G66" s="885" t="s">
        <v>60</v>
      </c>
      <c r="H66" s="885" t="e">
        <v>#N/A</v>
      </c>
      <c r="I66" s="885" t="str">
        <f>IFERROR(VLOOKUP(A66,DonGiaHD!A:H,8,0),"")</f>
        <v/>
      </c>
    </row>
    <row r="67" spans="1:9" hidden="1">
      <c r="A67" s="889" t="s">
        <v>190</v>
      </c>
      <c r="B67" s="890"/>
      <c r="C67" s="889" t="s">
        <v>191</v>
      </c>
      <c r="D67" s="891" t="s">
        <v>89</v>
      </c>
      <c r="E67" s="892" t="str">
        <f t="shared" si="0"/>
        <v>B2</v>
      </c>
      <c r="F67" s="885">
        <v>50</v>
      </c>
      <c r="G67" s="885" t="s">
        <v>60</v>
      </c>
      <c r="H67" s="885" t="e">
        <v>#N/A</v>
      </c>
      <c r="I67" s="885" t="str">
        <f>IFERROR(VLOOKUP(A67,DonGiaHD!A:H,8,0),"")</f>
        <v/>
      </c>
    </row>
    <row r="68" spans="1:9" hidden="1">
      <c r="A68" s="960" t="s">
        <v>192</v>
      </c>
      <c r="B68" s="890"/>
      <c r="C68" s="889" t="s">
        <v>193</v>
      </c>
      <c r="D68" s="891" t="s">
        <v>89</v>
      </c>
      <c r="E68" s="892" t="str">
        <f t="shared" si="0"/>
        <v>B2</v>
      </c>
      <c r="F68" s="885">
        <v>50</v>
      </c>
      <c r="G68" s="885" t="s">
        <v>60</v>
      </c>
      <c r="H68" s="885" t="e">
        <v>#N/A</v>
      </c>
      <c r="I68" s="885" t="str">
        <f>IFERROR(VLOOKUP(A68,DonGiaHD!A:H,8,0),"")</f>
        <v/>
      </c>
    </row>
    <row r="69" spans="1:9" hidden="1">
      <c r="A69" s="960" t="s">
        <v>194</v>
      </c>
      <c r="B69" s="890"/>
      <c r="C69" s="889" t="s">
        <v>195</v>
      </c>
      <c r="D69" s="891" t="s">
        <v>89</v>
      </c>
      <c r="E69" s="892" t="str">
        <f t="shared" ref="E69:E132" si="1">LEFT(A69,2)</f>
        <v>B2</v>
      </c>
      <c r="F69" s="885">
        <v>50</v>
      </c>
      <c r="G69" s="885" t="s">
        <v>60</v>
      </c>
      <c r="H69" s="885">
        <v>1</v>
      </c>
      <c r="I69" s="885" t="str">
        <f>IFERROR(VLOOKUP(A69,DonGiaHD!A:H,8,0),"")</f>
        <v/>
      </c>
    </row>
    <row r="70" spans="1:9" hidden="1">
      <c r="A70" s="889" t="s">
        <v>196</v>
      </c>
      <c r="B70" s="890" t="s">
        <v>197</v>
      </c>
      <c r="C70" s="889" t="s">
        <v>198</v>
      </c>
      <c r="D70" s="891" t="s">
        <v>89</v>
      </c>
      <c r="E70" s="892" t="str">
        <f t="shared" si="1"/>
        <v>B2</v>
      </c>
      <c r="F70" s="885">
        <v>50</v>
      </c>
      <c r="G70" s="885" t="s">
        <v>60</v>
      </c>
      <c r="H70" s="885">
        <v>1</v>
      </c>
      <c r="I70" s="885" t="str">
        <f>IFERROR(VLOOKUP(A70,DonGiaHD!A:H,8,0),"")</f>
        <v/>
      </c>
    </row>
    <row r="71" spans="1:9" hidden="1">
      <c r="A71" s="889" t="s">
        <v>199</v>
      </c>
      <c r="B71" s="890"/>
      <c r="C71" s="889" t="s">
        <v>200</v>
      </c>
      <c r="D71" s="891" t="s">
        <v>89</v>
      </c>
      <c r="E71" s="892" t="str">
        <f t="shared" si="1"/>
        <v>B2</v>
      </c>
      <c r="F71" s="885">
        <v>50</v>
      </c>
      <c r="G71" s="885" t="s">
        <v>60</v>
      </c>
      <c r="H71" s="885">
        <v>1</v>
      </c>
      <c r="I71" s="885">
        <f>IFERROR(VLOOKUP(A71,DonGiaHD!A:H,8,0),"")</f>
        <v>4712000</v>
      </c>
    </row>
    <row r="72" spans="1:9" hidden="1">
      <c r="A72" s="889" t="s">
        <v>201</v>
      </c>
      <c r="B72" s="890"/>
      <c r="C72" s="889" t="s">
        <v>202</v>
      </c>
      <c r="D72" s="891" t="s">
        <v>89</v>
      </c>
      <c r="E72" s="892" t="str">
        <f t="shared" si="1"/>
        <v>B2</v>
      </c>
      <c r="F72" s="885">
        <v>50</v>
      </c>
      <c r="G72" s="885" t="s">
        <v>60</v>
      </c>
      <c r="H72" s="885">
        <v>1</v>
      </c>
      <c r="I72" s="885" t="str">
        <f>IFERROR(VLOOKUP(A72,DonGiaHD!A:H,8,0),"")</f>
        <v/>
      </c>
    </row>
    <row r="73" spans="1:9" hidden="1">
      <c r="A73" s="889" t="s">
        <v>203</v>
      </c>
      <c r="B73" s="890"/>
      <c r="C73" s="889" t="s">
        <v>204</v>
      </c>
      <c r="D73" s="891" t="s">
        <v>89</v>
      </c>
      <c r="E73" s="892" t="str">
        <f t="shared" si="1"/>
        <v>B2</v>
      </c>
      <c r="F73" s="885">
        <v>50</v>
      </c>
      <c r="G73" s="885" t="s">
        <v>60</v>
      </c>
      <c r="H73" s="885">
        <v>2</v>
      </c>
      <c r="I73" s="885" t="str">
        <f>IFERROR(VLOOKUP(A73,DonGiaHD!A:H,8,0),"")</f>
        <v/>
      </c>
    </row>
    <row r="74" spans="1:9" hidden="1">
      <c r="A74" s="889" t="s">
        <v>205</v>
      </c>
      <c r="B74" s="890"/>
      <c r="C74" s="889" t="s">
        <v>206</v>
      </c>
      <c r="D74" s="891" t="s">
        <v>89</v>
      </c>
      <c r="E74" s="892" t="str">
        <f t="shared" si="1"/>
        <v>B2</v>
      </c>
      <c r="F74" s="885">
        <v>50</v>
      </c>
      <c r="G74" s="885" t="s">
        <v>60</v>
      </c>
      <c r="H74" s="885">
        <v>1</v>
      </c>
      <c r="I74" s="885" t="str">
        <f>IFERROR(VLOOKUP(A74,DonGiaHD!A:H,8,0),"")</f>
        <v/>
      </c>
    </row>
    <row r="75" spans="1:9" hidden="1">
      <c r="A75" s="889" t="s">
        <v>207</v>
      </c>
      <c r="B75" s="890"/>
      <c r="C75" s="889" t="s">
        <v>208</v>
      </c>
      <c r="D75" s="891" t="s">
        <v>89</v>
      </c>
      <c r="E75" s="892" t="str">
        <f t="shared" si="1"/>
        <v>B2</v>
      </c>
      <c r="F75" s="885">
        <v>50</v>
      </c>
      <c r="G75" s="885" t="s">
        <v>60</v>
      </c>
      <c r="H75" s="885">
        <v>1</v>
      </c>
      <c r="I75" s="885" t="str">
        <f>IFERROR(VLOOKUP(A75,DonGiaHD!A:H,8,0),"")</f>
        <v/>
      </c>
    </row>
    <row r="76" spans="1:9" hidden="1">
      <c r="A76" s="889" t="s">
        <v>209</v>
      </c>
      <c r="B76" s="890"/>
      <c r="C76" s="889" t="s">
        <v>210</v>
      </c>
      <c r="D76" s="891" t="s">
        <v>89</v>
      </c>
      <c r="E76" s="892" t="str">
        <f t="shared" si="1"/>
        <v>B2</v>
      </c>
      <c r="F76" s="885">
        <v>50</v>
      </c>
      <c r="G76" s="885" t="s">
        <v>60</v>
      </c>
      <c r="H76" s="885" t="e">
        <v>#N/A</v>
      </c>
      <c r="I76" s="885" t="str">
        <f>IFERROR(VLOOKUP(A76,DonGiaHD!A:H,8,0),"")</f>
        <v/>
      </c>
    </row>
    <row r="77" spans="1:9" hidden="1">
      <c r="A77" s="889" t="s">
        <v>211</v>
      </c>
      <c r="B77" s="890"/>
      <c r="C77" s="889" t="s">
        <v>212</v>
      </c>
      <c r="D77" s="891" t="s">
        <v>89</v>
      </c>
      <c r="E77" s="892" t="str">
        <f t="shared" si="1"/>
        <v>B2</v>
      </c>
      <c r="F77" s="885">
        <v>50</v>
      </c>
      <c r="G77" s="885" t="s">
        <v>60</v>
      </c>
      <c r="H77" s="885" t="e">
        <v>#N/A</v>
      </c>
      <c r="I77" s="885" t="str">
        <f>IFERROR(VLOOKUP(A77,DonGiaHD!A:H,8,0),"")</f>
        <v/>
      </c>
    </row>
    <row r="78" spans="1:9" hidden="1">
      <c r="A78" s="889" t="s">
        <v>213</v>
      </c>
      <c r="B78" s="890"/>
      <c r="C78" s="889" t="s">
        <v>214</v>
      </c>
      <c r="D78" s="891" t="s">
        <v>89</v>
      </c>
      <c r="E78" s="892" t="str">
        <f t="shared" si="1"/>
        <v>B3</v>
      </c>
      <c r="F78" s="885">
        <v>50</v>
      </c>
      <c r="G78" s="885" t="s">
        <v>60</v>
      </c>
      <c r="H78" s="885" t="e">
        <v>#N/A</v>
      </c>
      <c r="I78" s="885" t="str">
        <f>IFERROR(VLOOKUP(A78,DonGiaHD!A:H,8,0),"")</f>
        <v/>
      </c>
    </row>
    <row r="79" spans="1:9" hidden="1">
      <c r="A79" s="889" t="s">
        <v>215</v>
      </c>
      <c r="B79" s="890"/>
      <c r="C79" s="889" t="s">
        <v>216</v>
      </c>
      <c r="D79" s="891" t="s">
        <v>89</v>
      </c>
      <c r="E79" s="892" t="str">
        <f t="shared" si="1"/>
        <v>B3</v>
      </c>
      <c r="F79" s="885">
        <v>50</v>
      </c>
      <c r="G79" s="885" t="s">
        <v>60</v>
      </c>
      <c r="H79" s="885" t="e">
        <v>#N/A</v>
      </c>
      <c r="I79" s="885" t="str">
        <f>IFERROR(VLOOKUP(A79,DonGiaHD!A:H,8,0),"")</f>
        <v/>
      </c>
    </row>
    <row r="80" spans="1:9" hidden="1">
      <c r="A80" s="889" t="s">
        <v>217</v>
      </c>
      <c r="B80" s="890"/>
      <c r="C80" s="889" t="s">
        <v>218</v>
      </c>
      <c r="D80" s="891" t="s">
        <v>89</v>
      </c>
      <c r="E80" s="892" t="str">
        <f t="shared" si="1"/>
        <v>BM</v>
      </c>
      <c r="F80" s="885">
        <v>50</v>
      </c>
      <c r="G80" s="885" t="s">
        <v>60</v>
      </c>
      <c r="H80" s="885" t="e">
        <v>#N/A</v>
      </c>
      <c r="I80" s="885" t="str">
        <f>IFERROR(VLOOKUP(A80,DonGiaHD!A:H,8,0),"")</f>
        <v/>
      </c>
    </row>
    <row r="81" spans="1:9" hidden="1">
      <c r="A81" s="889" t="s">
        <v>219</v>
      </c>
      <c r="B81" s="890"/>
      <c r="C81" s="889" t="s">
        <v>220</v>
      </c>
      <c r="D81" s="891" t="s">
        <v>89</v>
      </c>
      <c r="E81" s="892" t="str">
        <f t="shared" si="1"/>
        <v>BM</v>
      </c>
      <c r="F81" s="885">
        <v>50</v>
      </c>
      <c r="G81" s="885" t="s">
        <v>60</v>
      </c>
      <c r="H81" s="885">
        <v>1</v>
      </c>
      <c r="I81" s="885" t="str">
        <f>IFERROR(VLOOKUP(A81,DonGiaHD!A:H,8,0),"")</f>
        <v/>
      </c>
    </row>
    <row r="82" spans="1:9" hidden="1">
      <c r="A82" s="889" t="s">
        <v>221</v>
      </c>
      <c r="B82" s="890"/>
      <c r="C82" s="889" t="s">
        <v>222</v>
      </c>
      <c r="D82" s="891" t="s">
        <v>89</v>
      </c>
      <c r="E82" s="892" t="str">
        <f t="shared" si="1"/>
        <v>BM</v>
      </c>
      <c r="F82" s="885">
        <v>50</v>
      </c>
      <c r="G82" s="885" t="s">
        <v>60</v>
      </c>
      <c r="H82" s="885">
        <v>1</v>
      </c>
      <c r="I82" s="885">
        <f>IFERROR(VLOOKUP(A82,DonGiaHD!A:H,8,0),"")</f>
        <v>318500</v>
      </c>
    </row>
    <row r="83" spans="1:9" hidden="1">
      <c r="A83" s="889" t="s">
        <v>223</v>
      </c>
      <c r="B83" s="890"/>
      <c r="C83" s="889" t="s">
        <v>224</v>
      </c>
      <c r="D83" s="891" t="s">
        <v>89</v>
      </c>
      <c r="E83" s="892" t="str">
        <f t="shared" si="1"/>
        <v>BM</v>
      </c>
      <c r="F83" s="885">
        <v>50</v>
      </c>
      <c r="G83" s="885" t="s">
        <v>60</v>
      </c>
      <c r="H83" s="885">
        <v>0</v>
      </c>
      <c r="I83" s="885" t="str">
        <f>IFERROR(VLOOKUP(A83,DonGiaHD!A:H,8,0),"")</f>
        <v/>
      </c>
    </row>
    <row r="84" spans="1:9" hidden="1">
      <c r="A84" s="889" t="s">
        <v>225</v>
      </c>
      <c r="B84" s="890"/>
      <c r="C84" s="889" t="s">
        <v>226</v>
      </c>
      <c r="D84" s="891" t="s">
        <v>89</v>
      </c>
      <c r="E84" s="892" t="str">
        <f t="shared" si="1"/>
        <v>BM</v>
      </c>
      <c r="F84" s="885">
        <v>50</v>
      </c>
      <c r="G84" s="885" t="s">
        <v>60</v>
      </c>
      <c r="H84" s="885">
        <v>0</v>
      </c>
      <c r="I84" s="885">
        <f>IFERROR(VLOOKUP(A84,DonGiaHD!A:H,8,0),"")</f>
        <v>2032800</v>
      </c>
    </row>
    <row r="85" spans="1:9" hidden="1">
      <c r="A85" s="893" t="s">
        <v>227</v>
      </c>
      <c r="B85" s="890"/>
      <c r="C85" s="889" t="s">
        <v>228</v>
      </c>
      <c r="D85" s="891" t="s">
        <v>89</v>
      </c>
      <c r="E85" s="892" t="str">
        <f t="shared" si="1"/>
        <v>Bu</v>
      </c>
      <c r="F85" s="885">
        <v>50</v>
      </c>
      <c r="G85" s="885" t="s">
        <v>60</v>
      </c>
      <c r="H85" s="885">
        <v>0</v>
      </c>
      <c r="I85" s="885" t="str">
        <f>IFERROR(VLOOKUP(A85,DonGiaHD!A:H,8,0),"")</f>
        <v/>
      </c>
    </row>
    <row r="86" spans="1:9" hidden="1">
      <c r="A86" s="889" t="s">
        <v>229</v>
      </c>
      <c r="B86" s="890"/>
      <c r="C86" s="889" t="s">
        <v>230</v>
      </c>
      <c r="D86" s="891" t="s">
        <v>59</v>
      </c>
      <c r="E86" s="892" t="str">
        <f t="shared" si="1"/>
        <v>LD</v>
      </c>
      <c r="F86" s="885">
        <v>50</v>
      </c>
      <c r="G86" s="885" t="s">
        <v>60</v>
      </c>
      <c r="H86" s="885" t="e">
        <v>#N/A</v>
      </c>
      <c r="I86" s="885" t="str">
        <f>IFERROR(VLOOKUP(A86,DonGiaHD!A:H,8,0),"")</f>
        <v/>
      </c>
    </row>
    <row r="87" spans="1:9" hidden="1">
      <c r="A87" s="889" t="s">
        <v>231</v>
      </c>
      <c r="B87" s="890"/>
      <c r="C87" s="889" t="s">
        <v>232</v>
      </c>
      <c r="D87" s="891" t="s">
        <v>59</v>
      </c>
      <c r="E87" s="892" t="str">
        <f t="shared" si="1"/>
        <v>LD</v>
      </c>
      <c r="F87" s="885">
        <v>50</v>
      </c>
      <c r="G87" s="885" t="s">
        <v>60</v>
      </c>
      <c r="H87" s="885" t="e">
        <v>#N/A</v>
      </c>
      <c r="I87" s="885" t="str">
        <f>IFERROR(VLOOKUP(A87,DonGiaHD!A:H,8,0),"")</f>
        <v/>
      </c>
    </row>
    <row r="88" spans="1:9" hidden="1">
      <c r="A88" s="889" t="s">
        <v>233</v>
      </c>
      <c r="B88" s="890"/>
      <c r="C88" s="889" t="s">
        <v>234</v>
      </c>
      <c r="D88" s="891" t="s">
        <v>59</v>
      </c>
      <c r="E88" s="892" t="str">
        <f t="shared" si="1"/>
        <v>LD</v>
      </c>
      <c r="F88" s="885">
        <v>50</v>
      </c>
      <c r="G88" s="885" t="s">
        <v>60</v>
      </c>
      <c r="H88" s="885" t="e">
        <v>#N/A</v>
      </c>
      <c r="I88" s="885" t="str">
        <f>IFERROR(VLOOKUP(A88,DonGiaHD!A:H,8,0),"")</f>
        <v/>
      </c>
    </row>
    <row r="89" spans="1:9" hidden="1">
      <c r="A89" s="889" t="s">
        <v>235</v>
      </c>
      <c r="B89" s="890"/>
      <c r="C89" s="889" t="s">
        <v>236</v>
      </c>
      <c r="D89" s="894" t="s">
        <v>237</v>
      </c>
      <c r="E89" s="892" t="str">
        <f t="shared" si="1"/>
        <v>BA</v>
      </c>
      <c r="F89" s="885">
        <v>50</v>
      </c>
      <c r="G89" s="885" t="s">
        <v>60</v>
      </c>
      <c r="H89" s="885">
        <v>0</v>
      </c>
      <c r="I89" s="885" t="str">
        <f>IFERROR(VLOOKUP(A89,DonGiaHD!A:H,8,0),"")</f>
        <v/>
      </c>
    </row>
    <row r="90" spans="1:9" hidden="1">
      <c r="A90" s="889" t="s">
        <v>238</v>
      </c>
      <c r="B90" s="890"/>
      <c r="C90" s="889" t="s">
        <v>239</v>
      </c>
      <c r="D90" s="894" t="s">
        <v>237</v>
      </c>
      <c r="E90" s="892" t="str">
        <f t="shared" si="1"/>
        <v>BA</v>
      </c>
      <c r="F90" s="885">
        <v>50</v>
      </c>
      <c r="G90" s="885" t="s">
        <v>60</v>
      </c>
      <c r="H90" s="885">
        <v>0</v>
      </c>
      <c r="I90" s="885" t="str">
        <f>IFERROR(VLOOKUP(A90,DonGiaHD!A:H,8,0),"")</f>
        <v/>
      </c>
    </row>
    <row r="91" spans="1:9" hidden="1">
      <c r="A91" s="889" t="s">
        <v>240</v>
      </c>
      <c r="B91" s="890"/>
      <c r="C91" s="889" t="s">
        <v>241</v>
      </c>
      <c r="D91" s="891" t="s">
        <v>89</v>
      </c>
      <c r="E91" s="892" t="str">
        <f t="shared" si="1"/>
        <v>BA</v>
      </c>
      <c r="F91" s="885">
        <v>50</v>
      </c>
      <c r="G91" s="885" t="s">
        <v>60</v>
      </c>
      <c r="H91" s="885" t="s">
        <v>89</v>
      </c>
      <c r="I91" s="885" t="str">
        <f>IFERROR(VLOOKUP(A91,DonGiaHD!A:H,8,0),"")</f>
        <v/>
      </c>
    </row>
    <row r="92" spans="1:9" hidden="1">
      <c r="A92" s="889" t="s">
        <v>242</v>
      </c>
      <c r="B92" s="890" t="s">
        <v>243</v>
      </c>
      <c r="C92" s="889" t="s">
        <v>244</v>
      </c>
      <c r="D92" s="891" t="s">
        <v>245</v>
      </c>
      <c r="E92" s="892" t="str">
        <f t="shared" si="1"/>
        <v>CT</v>
      </c>
      <c r="F92" s="885">
        <v>50</v>
      </c>
      <c r="G92" s="885" t="s">
        <v>60</v>
      </c>
      <c r="H92" s="885">
        <v>36</v>
      </c>
      <c r="I92" s="885" t="str">
        <f>IFERROR(VLOOKUP(A92,DonGiaHD!A:H,8,0),"")</f>
        <v/>
      </c>
    </row>
    <row r="93" spans="1:9" hidden="1">
      <c r="A93" s="889" t="s">
        <v>246</v>
      </c>
      <c r="B93" s="890" t="s">
        <v>243</v>
      </c>
      <c r="C93" s="889" t="s">
        <v>247</v>
      </c>
      <c r="D93" s="891" t="s">
        <v>245</v>
      </c>
      <c r="E93" s="892" t="str">
        <f t="shared" si="1"/>
        <v>CT</v>
      </c>
      <c r="F93" s="885">
        <v>50</v>
      </c>
      <c r="G93" s="885" t="s">
        <v>60</v>
      </c>
      <c r="H93" s="885" t="e">
        <v>#N/A</v>
      </c>
      <c r="I93" s="885" t="str">
        <f>IFERROR(VLOOKUP(A93,DonGiaHD!A:H,8,0),"")</f>
        <v/>
      </c>
    </row>
    <row r="94" spans="1:9" hidden="1">
      <c r="A94" s="889" t="s">
        <v>248</v>
      </c>
      <c r="B94" s="890" t="s">
        <v>243</v>
      </c>
      <c r="C94" s="889" t="s">
        <v>249</v>
      </c>
      <c r="D94" s="891" t="s">
        <v>59</v>
      </c>
      <c r="E94" s="892" t="str">
        <f t="shared" si="1"/>
        <v>co</v>
      </c>
      <c r="F94" s="885">
        <v>50</v>
      </c>
      <c r="G94" s="885" t="s">
        <v>60</v>
      </c>
      <c r="H94" s="885">
        <v>2</v>
      </c>
      <c r="I94" s="885" t="str">
        <f>IFERROR(VLOOKUP(A94,DonGiaHD!A:H,8,0),"")</f>
        <v/>
      </c>
    </row>
    <row r="95" spans="1:9" hidden="1">
      <c r="A95" s="889" t="s">
        <v>250</v>
      </c>
      <c r="B95" s="890" t="s">
        <v>243</v>
      </c>
      <c r="C95" s="889" t="s">
        <v>251</v>
      </c>
      <c r="D95" s="891" t="s">
        <v>59</v>
      </c>
      <c r="E95" s="892" t="str">
        <f t="shared" si="1"/>
        <v>co</v>
      </c>
      <c r="F95" s="885">
        <v>50</v>
      </c>
      <c r="G95" s="885" t="s">
        <v>60</v>
      </c>
      <c r="H95" s="885">
        <v>1</v>
      </c>
      <c r="I95" s="885" t="str">
        <f>IFERROR(VLOOKUP(A95,DonGiaHD!A:H,8,0),"")</f>
        <v/>
      </c>
    </row>
    <row r="96" spans="1:9" hidden="1">
      <c r="A96" s="889" t="s">
        <v>252</v>
      </c>
      <c r="B96" s="890" t="s">
        <v>243</v>
      </c>
      <c r="C96" s="889" t="s">
        <v>253</v>
      </c>
      <c r="D96" s="891" t="s">
        <v>245</v>
      </c>
      <c r="E96" s="892" t="str">
        <f t="shared" si="1"/>
        <v>CT</v>
      </c>
      <c r="F96" s="885">
        <v>50</v>
      </c>
      <c r="G96" s="885" t="s">
        <v>60</v>
      </c>
      <c r="H96" s="885">
        <v>42</v>
      </c>
      <c r="I96" s="885" t="str">
        <f>IFERROR(VLOOKUP(A96,DonGiaHD!A:H,8,0),"")</f>
        <v/>
      </c>
    </row>
    <row r="97" spans="1:9" hidden="1">
      <c r="A97" s="889" t="s">
        <v>254</v>
      </c>
      <c r="B97" s="890"/>
      <c r="C97" s="889" t="s">
        <v>255</v>
      </c>
      <c r="D97" s="891" t="s">
        <v>256</v>
      </c>
      <c r="E97" s="892" t="str">
        <f t="shared" si="1"/>
        <v>Mo</v>
      </c>
      <c r="F97" s="885">
        <v>50</v>
      </c>
      <c r="G97" s="885" t="s">
        <v>60</v>
      </c>
      <c r="H97" s="885" t="s">
        <v>256</v>
      </c>
      <c r="I97" s="885" t="str">
        <f>IFERROR(VLOOKUP(A97,DonGiaHD!A:H,8,0),"")</f>
        <v/>
      </c>
    </row>
    <row r="98" spans="1:9" hidden="1">
      <c r="A98" s="960" t="s">
        <v>257</v>
      </c>
      <c r="B98" s="890"/>
      <c r="C98" s="889" t="s">
        <v>258</v>
      </c>
      <c r="D98" s="891" t="s">
        <v>259</v>
      </c>
      <c r="E98" s="892" t="str">
        <f t="shared" si="1"/>
        <v>M1</v>
      </c>
      <c r="F98" s="885">
        <v>12</v>
      </c>
      <c r="G98" s="885" t="s">
        <v>60</v>
      </c>
      <c r="H98" s="885" t="e">
        <v>#N/A</v>
      </c>
      <c r="I98" s="885" t="str">
        <f>IFERROR(VLOOKUP(A98,DonGiaHD!A:H,8,0),"")</f>
        <v/>
      </c>
    </row>
    <row r="99" spans="1:9" hidden="1">
      <c r="A99" s="960" t="s">
        <v>260</v>
      </c>
      <c r="B99" s="890"/>
      <c r="C99" s="889" t="s">
        <v>261</v>
      </c>
      <c r="D99" s="891" t="s">
        <v>259</v>
      </c>
      <c r="E99" s="892" t="str">
        <f t="shared" si="1"/>
        <v>M2</v>
      </c>
      <c r="F99" s="885">
        <v>12</v>
      </c>
      <c r="G99" s="885" t="s">
        <v>60</v>
      </c>
      <c r="H99" s="885" t="e">
        <v>#N/A</v>
      </c>
      <c r="I99" s="885" t="str">
        <f>IFERROR(VLOOKUP(A99,DonGiaHD!A:H,8,0),"")</f>
        <v/>
      </c>
    </row>
    <row r="100" spans="1:9" hidden="1">
      <c r="A100" s="960" t="s">
        <v>262</v>
      </c>
      <c r="B100" s="890"/>
      <c r="C100" s="889" t="s">
        <v>263</v>
      </c>
      <c r="D100" s="891" t="s">
        <v>259</v>
      </c>
      <c r="E100" s="892" t="str">
        <f t="shared" si="1"/>
        <v>M2</v>
      </c>
      <c r="F100" s="885">
        <v>12</v>
      </c>
      <c r="G100" s="885" t="s">
        <v>60</v>
      </c>
      <c r="H100" s="885">
        <v>3.36</v>
      </c>
      <c r="I100" s="885">
        <f>IFERROR(VLOOKUP(A100,DonGiaHD!A:H,8,0),"")</f>
        <v>0</v>
      </c>
    </row>
    <row r="101" spans="1:9" hidden="1">
      <c r="A101" s="960" t="s">
        <v>264</v>
      </c>
      <c r="B101" s="890"/>
      <c r="C101" s="889" t="s">
        <v>265</v>
      </c>
      <c r="D101" s="891" t="s">
        <v>259</v>
      </c>
      <c r="E101" s="892" t="str">
        <f t="shared" si="1"/>
        <v>M3</v>
      </c>
      <c r="F101" s="885">
        <v>12</v>
      </c>
      <c r="G101" s="885" t="s">
        <v>60</v>
      </c>
      <c r="H101" s="885">
        <v>0</v>
      </c>
      <c r="I101" s="885" t="str">
        <f>IFERROR(VLOOKUP(A101,DonGiaHD!A:H,8,0),"")</f>
        <v/>
      </c>
    </row>
    <row r="102" spans="1:9" hidden="1">
      <c r="A102" s="889" t="s">
        <v>266</v>
      </c>
      <c r="B102" s="890"/>
      <c r="C102" s="889" t="s">
        <v>267</v>
      </c>
      <c r="D102" s="891" t="s">
        <v>268</v>
      </c>
      <c r="E102" s="892" t="str">
        <f t="shared" si="1"/>
        <v>MT</v>
      </c>
      <c r="F102" s="885">
        <v>50</v>
      </c>
      <c r="G102" s="885" t="s">
        <v>60</v>
      </c>
      <c r="H102" s="885" t="s">
        <v>268</v>
      </c>
      <c r="I102" s="885" t="str">
        <f>IFERROR(VLOOKUP(A102,DonGiaHD!A:H,8,0),"")</f>
        <v/>
      </c>
    </row>
    <row r="103" spans="1:9" hidden="1">
      <c r="A103" s="960" t="s">
        <v>269</v>
      </c>
      <c r="B103" s="890"/>
      <c r="C103" s="889" t="s">
        <v>270</v>
      </c>
      <c r="D103" s="891" t="s">
        <v>259</v>
      </c>
      <c r="E103" s="892" t="str">
        <f t="shared" si="1"/>
        <v>M5</v>
      </c>
      <c r="F103" s="885">
        <v>12</v>
      </c>
      <c r="G103" s="885" t="s">
        <v>60</v>
      </c>
      <c r="H103" s="885" t="e">
        <v>#N/A</v>
      </c>
      <c r="I103" s="885" t="str">
        <f>IFERROR(VLOOKUP(A103,DonGiaHD!A:H,8,0),"")</f>
        <v/>
      </c>
    </row>
    <row r="104" spans="1:9" hidden="1">
      <c r="A104" s="889" t="s">
        <v>271</v>
      </c>
      <c r="B104" s="890"/>
      <c r="C104" s="889" t="s">
        <v>272</v>
      </c>
      <c r="D104" s="891" t="s">
        <v>273</v>
      </c>
      <c r="E104" s="892" t="str">
        <f t="shared" si="1"/>
        <v>XL</v>
      </c>
      <c r="F104" s="885">
        <v>10</v>
      </c>
      <c r="G104" s="885" t="s">
        <v>60</v>
      </c>
      <c r="H104" s="885" t="e">
        <v>#N/A</v>
      </c>
      <c r="I104" s="885" t="str">
        <f>IFERROR(VLOOKUP(A104,DonGiaHD!A:H,8,0),"")</f>
        <v/>
      </c>
    </row>
    <row r="105" spans="1:9" hidden="1">
      <c r="A105" s="889" t="s">
        <v>274</v>
      </c>
      <c r="B105" s="890"/>
      <c r="C105" s="889" t="s">
        <v>275</v>
      </c>
      <c r="D105" s="891" t="s">
        <v>273</v>
      </c>
      <c r="E105" s="892" t="str">
        <f t="shared" si="1"/>
        <v>XL</v>
      </c>
      <c r="F105" s="885">
        <v>10</v>
      </c>
      <c r="G105" s="885" t="s">
        <v>60</v>
      </c>
      <c r="H105" s="885">
        <v>0</v>
      </c>
      <c r="I105" s="885">
        <f>IFERROR(VLOOKUP(A105,DonGiaHD!A:H,8,0),"")</f>
        <v>0</v>
      </c>
    </row>
    <row r="106" spans="1:9" hidden="1">
      <c r="A106" s="889" t="s">
        <v>276</v>
      </c>
      <c r="B106" s="890"/>
      <c r="C106" s="889" t="s">
        <v>277</v>
      </c>
      <c r="D106" s="891" t="s">
        <v>273</v>
      </c>
      <c r="E106" s="892" t="str">
        <f t="shared" si="1"/>
        <v>XL</v>
      </c>
      <c r="F106" s="885">
        <v>10</v>
      </c>
      <c r="G106" s="885" t="s">
        <v>60</v>
      </c>
      <c r="H106" s="885" t="e">
        <v>#N/A</v>
      </c>
      <c r="I106" s="885" t="str">
        <f>IFERROR(VLOOKUP(A106,DonGiaHD!A:H,8,0),"")</f>
        <v/>
      </c>
    </row>
    <row r="107" spans="1:9" hidden="1">
      <c r="A107" s="889" t="s">
        <v>278</v>
      </c>
      <c r="B107" s="890"/>
      <c r="C107" s="889" t="s">
        <v>279</v>
      </c>
      <c r="D107" s="891" t="s">
        <v>273</v>
      </c>
      <c r="E107" s="892" t="str">
        <f t="shared" si="1"/>
        <v>XL</v>
      </c>
      <c r="F107" s="885">
        <v>10</v>
      </c>
      <c r="G107" s="885" t="s">
        <v>60</v>
      </c>
      <c r="H107" s="885">
        <v>0</v>
      </c>
      <c r="I107" s="885" t="str">
        <f>IFERROR(VLOOKUP(A107,DonGiaHD!A:H,8,0),"")</f>
        <v/>
      </c>
    </row>
    <row r="108" spans="1:9" hidden="1">
      <c r="A108" s="889" t="s">
        <v>280</v>
      </c>
      <c r="B108" s="890"/>
      <c r="C108" s="889" t="s">
        <v>281</v>
      </c>
      <c r="D108" s="891" t="s">
        <v>273</v>
      </c>
      <c r="E108" s="892" t="str">
        <f t="shared" si="1"/>
        <v>XL</v>
      </c>
      <c r="F108" s="885">
        <v>10</v>
      </c>
      <c r="G108" s="885" t="s">
        <v>60</v>
      </c>
      <c r="H108" s="885" t="e">
        <v>#N/A</v>
      </c>
      <c r="I108" s="885" t="str">
        <f>IFERROR(VLOOKUP(A108,DonGiaHD!A:H,8,0),"")</f>
        <v/>
      </c>
    </row>
    <row r="109" spans="1:9" hidden="1">
      <c r="A109" s="889" t="s">
        <v>282</v>
      </c>
      <c r="B109" s="890"/>
      <c r="C109" s="889" t="s">
        <v>283</v>
      </c>
      <c r="D109" s="891" t="s">
        <v>273</v>
      </c>
      <c r="E109" s="892" t="str">
        <f t="shared" si="1"/>
        <v>XL</v>
      </c>
      <c r="F109" s="885">
        <v>10</v>
      </c>
      <c r="G109" s="885" t="s">
        <v>60</v>
      </c>
      <c r="H109" s="885" t="e">
        <v>#N/A</v>
      </c>
      <c r="I109" s="885" t="str">
        <f>IFERROR(VLOOKUP(A109,DonGiaHD!A:H,8,0),"")</f>
        <v/>
      </c>
    </row>
    <row r="110" spans="1:9" hidden="1">
      <c r="A110" s="889" t="s">
        <v>284</v>
      </c>
      <c r="B110" s="890"/>
      <c r="C110" s="889" t="s">
        <v>285</v>
      </c>
      <c r="D110" s="891" t="s">
        <v>273</v>
      </c>
      <c r="E110" s="892" t="str">
        <f t="shared" si="1"/>
        <v>XL</v>
      </c>
      <c r="F110" s="885">
        <v>10</v>
      </c>
      <c r="G110" s="885" t="s">
        <v>60</v>
      </c>
      <c r="H110" s="885" t="e">
        <v>#N/A</v>
      </c>
      <c r="I110" s="885" t="str">
        <f>IFERROR(VLOOKUP(A110,DonGiaHD!A:H,8,0),"")</f>
        <v/>
      </c>
    </row>
    <row r="111" spans="1:9" hidden="1">
      <c r="A111" s="889" t="s">
        <v>286</v>
      </c>
      <c r="B111" s="890"/>
      <c r="C111" s="889" t="s">
        <v>287</v>
      </c>
      <c r="D111" s="891" t="s">
        <v>273</v>
      </c>
      <c r="E111" s="892" t="str">
        <f t="shared" si="1"/>
        <v>XL</v>
      </c>
      <c r="F111" s="885">
        <v>10</v>
      </c>
      <c r="G111" s="885" t="s">
        <v>60</v>
      </c>
      <c r="H111" s="885" t="e">
        <v>#N/A</v>
      </c>
      <c r="I111" s="885">
        <f>IFERROR(VLOOKUP(A111,DonGiaHD!A:H,8,0),"")</f>
        <v>0</v>
      </c>
    </row>
    <row r="112" spans="1:9" hidden="1">
      <c r="A112" s="889" t="s">
        <v>288</v>
      </c>
      <c r="B112" s="890"/>
      <c r="C112" s="889" t="s">
        <v>289</v>
      </c>
      <c r="D112" s="891" t="s">
        <v>273</v>
      </c>
      <c r="E112" s="892" t="str">
        <f t="shared" si="1"/>
        <v>XL</v>
      </c>
      <c r="F112" s="885">
        <v>10</v>
      </c>
      <c r="G112" s="885" t="s">
        <v>60</v>
      </c>
      <c r="H112" s="885" t="e">
        <v>#N/A</v>
      </c>
      <c r="I112" s="885" t="str">
        <f>IFERROR(VLOOKUP(A112,DonGiaHD!A:H,8,0),"")</f>
        <v/>
      </c>
    </row>
    <row r="113" spans="1:9" hidden="1">
      <c r="A113" s="889" t="s">
        <v>290</v>
      </c>
      <c r="B113" s="890"/>
      <c r="C113" s="889" t="s">
        <v>291</v>
      </c>
      <c r="D113" s="891" t="s">
        <v>273</v>
      </c>
      <c r="E113" s="892" t="str">
        <f t="shared" si="1"/>
        <v>XL</v>
      </c>
      <c r="F113" s="885">
        <v>10</v>
      </c>
      <c r="G113" s="885" t="s">
        <v>60</v>
      </c>
      <c r="H113" s="885" t="e">
        <v>#N/A</v>
      </c>
      <c r="I113" s="885" t="str">
        <f>IFERROR(VLOOKUP(A113,DonGiaHD!A:H,8,0),"")</f>
        <v/>
      </c>
    </row>
    <row r="114" spans="1:9" hidden="1">
      <c r="A114" s="889" t="s">
        <v>292</v>
      </c>
      <c r="B114" s="890"/>
      <c r="C114" s="889" t="s">
        <v>293</v>
      </c>
      <c r="D114" s="891" t="s">
        <v>273</v>
      </c>
      <c r="E114" s="892" t="str">
        <f t="shared" si="1"/>
        <v>XL</v>
      </c>
      <c r="F114" s="885">
        <v>10</v>
      </c>
      <c r="G114" s="885" t="s">
        <v>60</v>
      </c>
      <c r="H114" s="885" t="e">
        <v>#N/A</v>
      </c>
      <c r="I114" s="885" t="str">
        <f>IFERROR(VLOOKUP(A114,DonGiaHD!A:H,8,0),"")</f>
        <v/>
      </c>
    </row>
    <row r="115" spans="1:9" hidden="1">
      <c r="A115" s="889" t="s">
        <v>294</v>
      </c>
      <c r="B115" s="890"/>
      <c r="C115" s="889" t="s">
        <v>295</v>
      </c>
      <c r="D115" s="891" t="s">
        <v>273</v>
      </c>
      <c r="E115" s="892" t="str">
        <f t="shared" si="1"/>
        <v>XL</v>
      </c>
      <c r="F115" s="885">
        <v>15</v>
      </c>
      <c r="G115" s="885" t="s">
        <v>60</v>
      </c>
      <c r="H115" s="885" t="e">
        <v>#N/A</v>
      </c>
      <c r="I115" s="885" t="str">
        <f>IFERROR(VLOOKUP(A115,DonGiaHD!A:H,8,0),"")</f>
        <v/>
      </c>
    </row>
    <row r="116" spans="1:9" hidden="1">
      <c r="A116" s="889" t="s">
        <v>296</v>
      </c>
      <c r="B116" s="890"/>
      <c r="C116" s="889" t="s">
        <v>297</v>
      </c>
      <c r="D116" s="891" t="s">
        <v>273</v>
      </c>
      <c r="E116" s="892" t="str">
        <f t="shared" si="1"/>
        <v>XL</v>
      </c>
      <c r="F116" s="885">
        <v>15</v>
      </c>
      <c r="G116" s="885" t="s">
        <v>60</v>
      </c>
      <c r="H116" s="885" t="e">
        <v>#N/A</v>
      </c>
      <c r="I116" s="885" t="str">
        <f>IFERROR(VLOOKUP(A116,DonGiaHD!A:H,8,0),"")</f>
        <v/>
      </c>
    </row>
    <row r="117" spans="1:9" hidden="1">
      <c r="A117" s="889" t="s">
        <v>298</v>
      </c>
      <c r="B117" s="890"/>
      <c r="C117" s="889" t="s">
        <v>299</v>
      </c>
      <c r="D117" s="891" t="s">
        <v>273</v>
      </c>
      <c r="E117" s="892" t="str">
        <f t="shared" si="1"/>
        <v>XL</v>
      </c>
      <c r="F117" s="885">
        <v>15</v>
      </c>
      <c r="G117" s="885" t="s">
        <v>60</v>
      </c>
      <c r="H117" s="885">
        <v>0</v>
      </c>
      <c r="I117" s="885" t="str">
        <f>IFERROR(VLOOKUP(A117,DonGiaHD!A:H,8,0),"")</f>
        <v/>
      </c>
    </row>
    <row r="118" spans="1:9" hidden="1">
      <c r="A118" s="889" t="s">
        <v>300</v>
      </c>
      <c r="B118" s="890"/>
      <c r="C118" s="889" t="s">
        <v>301</v>
      </c>
      <c r="D118" s="891" t="s">
        <v>273</v>
      </c>
      <c r="E118" s="892" t="str">
        <f t="shared" si="1"/>
        <v>XL</v>
      </c>
      <c r="F118" s="885">
        <v>15</v>
      </c>
      <c r="G118" s="885" t="s">
        <v>60</v>
      </c>
      <c r="H118" s="885">
        <v>0</v>
      </c>
      <c r="I118" s="885" t="str">
        <f>IFERROR(VLOOKUP(A118,DonGiaHD!A:H,8,0),"")</f>
        <v/>
      </c>
    </row>
    <row r="119" spans="1:9" hidden="1">
      <c r="A119" s="889" t="s">
        <v>302</v>
      </c>
      <c r="B119" s="890"/>
      <c r="C119" s="889" t="s">
        <v>303</v>
      </c>
      <c r="D119" s="891" t="s">
        <v>273</v>
      </c>
      <c r="E119" s="892" t="str">
        <f t="shared" si="1"/>
        <v>XL</v>
      </c>
      <c r="F119" s="885">
        <v>15</v>
      </c>
      <c r="G119" s="885" t="s">
        <v>60</v>
      </c>
      <c r="H119" s="885">
        <v>0</v>
      </c>
      <c r="I119" s="885" t="str">
        <f>IFERROR(VLOOKUP(A119,DonGiaHD!A:H,8,0),"")</f>
        <v/>
      </c>
    </row>
    <row r="120" spans="1:9" hidden="1">
      <c r="A120" s="889" t="s">
        <v>304</v>
      </c>
      <c r="B120" s="890"/>
      <c r="C120" s="889" t="s">
        <v>305</v>
      </c>
      <c r="D120" s="891" t="s">
        <v>273</v>
      </c>
      <c r="E120" s="892" t="str">
        <f t="shared" si="1"/>
        <v>XL</v>
      </c>
      <c r="F120" s="885">
        <v>15</v>
      </c>
      <c r="G120" s="885" t="s">
        <v>60</v>
      </c>
      <c r="H120" s="885">
        <v>0</v>
      </c>
      <c r="I120" s="885" t="str">
        <f>IFERROR(VLOOKUP(A120,DonGiaHD!A:H,8,0),"")</f>
        <v/>
      </c>
    </row>
    <row r="121" spans="1:9" hidden="1">
      <c r="A121" s="889" t="s">
        <v>306</v>
      </c>
      <c r="B121" s="890"/>
      <c r="C121" s="889" t="s">
        <v>307</v>
      </c>
      <c r="D121" s="891" t="s">
        <v>273</v>
      </c>
      <c r="E121" s="892" t="str">
        <f t="shared" si="1"/>
        <v>XL</v>
      </c>
      <c r="F121" s="885">
        <v>15</v>
      </c>
      <c r="G121" s="885" t="s">
        <v>60</v>
      </c>
      <c r="H121" s="885">
        <v>0</v>
      </c>
      <c r="I121" s="885" t="str">
        <f>IFERROR(VLOOKUP(A121,DonGiaHD!A:H,8,0),"")</f>
        <v/>
      </c>
    </row>
    <row r="122" spans="1:9" hidden="1">
      <c r="A122" s="889" t="s">
        <v>308</v>
      </c>
      <c r="B122" s="890"/>
      <c r="C122" s="889" t="s">
        <v>309</v>
      </c>
      <c r="D122" s="891" t="s">
        <v>273</v>
      </c>
      <c r="E122" s="892" t="str">
        <f t="shared" si="1"/>
        <v>XL</v>
      </c>
      <c r="F122" s="885">
        <v>15</v>
      </c>
      <c r="G122" s="885" t="s">
        <v>60</v>
      </c>
      <c r="H122" s="885">
        <v>0</v>
      </c>
      <c r="I122" s="885">
        <f>IFERROR(VLOOKUP(A122,DonGiaHD!A:H,8,0),"")</f>
        <v>0</v>
      </c>
    </row>
    <row r="123" spans="1:9" hidden="1">
      <c r="A123" s="889" t="s">
        <v>310</v>
      </c>
      <c r="B123" s="890"/>
      <c r="C123" s="889" t="s">
        <v>311</v>
      </c>
      <c r="D123" s="891" t="s">
        <v>273</v>
      </c>
      <c r="E123" s="892" t="str">
        <f t="shared" si="1"/>
        <v>XL</v>
      </c>
      <c r="F123" s="885">
        <v>15</v>
      </c>
      <c r="G123" s="885" t="s">
        <v>60</v>
      </c>
      <c r="H123" s="885">
        <v>0</v>
      </c>
      <c r="I123" s="885" t="str">
        <f>IFERROR(VLOOKUP(A123,DonGiaHD!A:H,8,0),"")</f>
        <v/>
      </c>
    </row>
    <row r="124" spans="1:9" hidden="1">
      <c r="A124" s="889" t="s">
        <v>312</v>
      </c>
      <c r="B124" s="890"/>
      <c r="C124" s="889" t="s">
        <v>313</v>
      </c>
      <c r="D124" s="891" t="s">
        <v>273</v>
      </c>
      <c r="E124" s="892" t="str">
        <f t="shared" si="1"/>
        <v>XL</v>
      </c>
      <c r="F124" s="885">
        <v>14</v>
      </c>
      <c r="G124" s="885" t="s">
        <v>60</v>
      </c>
      <c r="H124" s="885" t="e">
        <v>#N/A</v>
      </c>
      <c r="I124" s="885" t="str">
        <f>IFERROR(VLOOKUP(A124,DonGiaHD!A:H,8,0),"")</f>
        <v/>
      </c>
    </row>
    <row r="125" spans="1:9" hidden="1">
      <c r="A125" s="889" t="s">
        <v>314</v>
      </c>
      <c r="B125" s="890"/>
      <c r="C125" s="889" t="s">
        <v>315</v>
      </c>
      <c r="D125" s="891" t="s">
        <v>273</v>
      </c>
      <c r="E125" s="892" t="str">
        <f t="shared" si="1"/>
        <v>XL</v>
      </c>
      <c r="F125" s="885">
        <v>14</v>
      </c>
      <c r="G125" s="885" t="s">
        <v>60</v>
      </c>
      <c r="H125" s="885" t="e">
        <v>#N/A</v>
      </c>
      <c r="I125" s="885" t="str">
        <f>IFERROR(VLOOKUP(A125,DonGiaHD!A:H,8,0),"")</f>
        <v/>
      </c>
    </row>
    <row r="126" spans="1:9" hidden="1">
      <c r="A126" s="889" t="s">
        <v>316</v>
      </c>
      <c r="B126" s="890"/>
      <c r="C126" s="889" t="s">
        <v>317</v>
      </c>
      <c r="D126" s="891" t="s">
        <v>273</v>
      </c>
      <c r="E126" s="892" t="str">
        <f t="shared" si="1"/>
        <v>XL</v>
      </c>
      <c r="F126" s="885">
        <v>14</v>
      </c>
      <c r="G126" s="885" t="s">
        <v>60</v>
      </c>
      <c r="H126" s="885" t="e">
        <v>#N/A</v>
      </c>
      <c r="I126" s="885" t="str">
        <f>IFERROR(VLOOKUP(A126,DonGiaHD!A:H,8,0),"")</f>
        <v/>
      </c>
    </row>
    <row r="127" spans="1:9" hidden="1">
      <c r="A127" s="889" t="s">
        <v>318</v>
      </c>
      <c r="B127" s="890"/>
      <c r="C127" s="889" t="s">
        <v>319</v>
      </c>
      <c r="D127" s="891" t="s">
        <v>273</v>
      </c>
      <c r="E127" s="892" t="str">
        <f t="shared" si="1"/>
        <v>XL</v>
      </c>
      <c r="F127" s="885">
        <v>14</v>
      </c>
      <c r="G127" s="885" t="s">
        <v>60</v>
      </c>
      <c r="H127" s="885" t="e">
        <v>#N/A</v>
      </c>
      <c r="I127" s="885" t="str">
        <f>IFERROR(VLOOKUP(A127,DonGiaHD!A:H,8,0),"")</f>
        <v/>
      </c>
    </row>
    <row r="128" spans="1:9" hidden="1">
      <c r="A128" s="889" t="s">
        <v>320</v>
      </c>
      <c r="B128" s="890"/>
      <c r="C128" s="889" t="s">
        <v>321</v>
      </c>
      <c r="D128" s="891" t="s">
        <v>273</v>
      </c>
      <c r="E128" s="892" t="str">
        <f t="shared" si="1"/>
        <v>XL</v>
      </c>
      <c r="F128" s="885">
        <v>14</v>
      </c>
      <c r="G128" s="885" t="s">
        <v>60</v>
      </c>
      <c r="H128" s="885" t="e">
        <v>#N/A</v>
      </c>
      <c r="I128" s="885" t="str">
        <f>IFERROR(VLOOKUP(A128,DonGiaHD!A:H,8,0),"")</f>
        <v/>
      </c>
    </row>
    <row r="129" spans="1:9" hidden="1">
      <c r="A129" s="889" t="s">
        <v>322</v>
      </c>
      <c r="B129" s="890"/>
      <c r="C129" s="889" t="s">
        <v>323</v>
      </c>
      <c r="D129" s="891" t="s">
        <v>273</v>
      </c>
      <c r="E129" s="892" t="str">
        <f t="shared" si="1"/>
        <v>XL</v>
      </c>
      <c r="F129" s="885">
        <v>14</v>
      </c>
      <c r="G129" s="885" t="s">
        <v>60</v>
      </c>
      <c r="H129" s="885" t="e">
        <v>#N/A</v>
      </c>
      <c r="I129" s="885" t="str">
        <f>IFERROR(VLOOKUP(A129,DonGiaHD!A:H,8,0),"")</f>
        <v/>
      </c>
    </row>
    <row r="130" spans="1:9" hidden="1">
      <c r="A130" s="889" t="s">
        <v>324</v>
      </c>
      <c r="B130" s="890"/>
      <c r="C130" s="889" t="s">
        <v>325</v>
      </c>
      <c r="D130" s="891" t="s">
        <v>273</v>
      </c>
      <c r="E130" s="892" t="str">
        <f t="shared" si="1"/>
        <v>XL</v>
      </c>
      <c r="F130" s="885">
        <v>14</v>
      </c>
      <c r="G130" s="885" t="s">
        <v>60</v>
      </c>
      <c r="H130" s="885" t="e">
        <v>#N/A</v>
      </c>
      <c r="I130" s="885" t="str">
        <f>IFERROR(VLOOKUP(A130,DonGiaHD!A:H,8,0),"")</f>
        <v/>
      </c>
    </row>
    <row r="131" spans="1:9" hidden="1">
      <c r="A131" s="889" t="s">
        <v>326</v>
      </c>
      <c r="B131" s="890"/>
      <c r="C131" s="889" t="s">
        <v>327</v>
      </c>
      <c r="D131" s="891" t="s">
        <v>273</v>
      </c>
      <c r="E131" s="892" t="str">
        <f t="shared" si="1"/>
        <v>XL</v>
      </c>
      <c r="F131" s="885">
        <v>14</v>
      </c>
      <c r="G131" s="885" t="s">
        <v>60</v>
      </c>
      <c r="H131" s="885" t="e">
        <v>#N/A</v>
      </c>
      <c r="I131" s="885" t="str">
        <f>IFERROR(VLOOKUP(A131,DonGiaHD!A:H,8,0),"")</f>
        <v/>
      </c>
    </row>
    <row r="132" spans="1:9" hidden="1">
      <c r="A132" s="889" t="s">
        <v>328</v>
      </c>
      <c r="B132" s="890"/>
      <c r="C132" s="889" t="s">
        <v>329</v>
      </c>
      <c r="D132" s="891" t="s">
        <v>273</v>
      </c>
      <c r="E132" s="892" t="str">
        <f t="shared" si="1"/>
        <v>XL</v>
      </c>
      <c r="F132" s="885">
        <v>14</v>
      </c>
      <c r="G132" s="885" t="s">
        <v>60</v>
      </c>
      <c r="H132" s="885" t="e">
        <v>#N/A</v>
      </c>
      <c r="I132" s="885" t="str">
        <f>IFERROR(VLOOKUP(A132,DonGiaHD!A:H,8,0),"")</f>
        <v/>
      </c>
    </row>
    <row r="133" spans="1:9" hidden="1">
      <c r="A133" s="889" t="s">
        <v>330</v>
      </c>
      <c r="B133" s="890"/>
      <c r="C133" s="889" t="s">
        <v>331</v>
      </c>
      <c r="D133" s="891" t="s">
        <v>273</v>
      </c>
      <c r="E133" s="892" t="str">
        <f t="shared" ref="E133:E197" si="2">LEFT(A133,2)</f>
        <v>XL</v>
      </c>
      <c r="F133" s="885">
        <v>14</v>
      </c>
      <c r="G133" s="885" t="s">
        <v>60</v>
      </c>
      <c r="H133" s="885" t="e">
        <v>#N/A</v>
      </c>
      <c r="I133" s="885" t="str">
        <f>IFERROR(VLOOKUP(A133,DonGiaHD!A:H,8,0),"")</f>
        <v/>
      </c>
    </row>
    <row r="134" spans="1:9" hidden="1">
      <c r="A134" s="889" t="s">
        <v>332</v>
      </c>
      <c r="B134" s="890"/>
      <c r="C134" s="889" t="s">
        <v>333</v>
      </c>
      <c r="D134" s="891" t="s">
        <v>273</v>
      </c>
      <c r="E134" s="892" t="str">
        <f t="shared" si="2"/>
        <v>XL</v>
      </c>
      <c r="F134" s="885">
        <v>14</v>
      </c>
      <c r="G134" s="885" t="s">
        <v>60</v>
      </c>
      <c r="H134" s="885" t="e">
        <v>#N/A</v>
      </c>
      <c r="I134" s="885" t="str">
        <f>IFERROR(VLOOKUP(A134,DonGiaHD!A:H,8,0),"")</f>
        <v/>
      </c>
    </row>
    <row r="135" spans="1:9" hidden="1">
      <c r="A135" s="889" t="s">
        <v>334</v>
      </c>
      <c r="B135" s="890"/>
      <c r="C135" s="889" t="s">
        <v>335</v>
      </c>
      <c r="D135" s="891" t="s">
        <v>273</v>
      </c>
      <c r="E135" s="892" t="str">
        <f t="shared" si="2"/>
        <v>XL</v>
      </c>
      <c r="F135" s="885">
        <v>14</v>
      </c>
      <c r="G135" s="885" t="s">
        <v>60</v>
      </c>
      <c r="H135" s="885" t="e">
        <v>#N/A</v>
      </c>
      <c r="I135" s="885" t="str">
        <f>IFERROR(VLOOKUP(A135,DonGiaHD!A:H,8,0),"")</f>
        <v/>
      </c>
    </row>
    <row r="136" spans="1:9" hidden="1">
      <c r="A136" s="889" t="s">
        <v>336</v>
      </c>
      <c r="B136" s="890"/>
      <c r="C136" s="889" t="s">
        <v>337</v>
      </c>
      <c r="D136" s="891" t="s">
        <v>273</v>
      </c>
      <c r="E136" s="892" t="str">
        <f t="shared" si="2"/>
        <v>XL</v>
      </c>
      <c r="F136" s="885">
        <v>14</v>
      </c>
      <c r="G136" s="885" t="s">
        <v>60</v>
      </c>
      <c r="H136" s="885">
        <v>0</v>
      </c>
      <c r="I136" s="885" t="str">
        <f>IFERROR(VLOOKUP(A136,DonGiaHD!A:H,8,0),"")</f>
        <v/>
      </c>
    </row>
    <row r="137" spans="1:9" hidden="1">
      <c r="A137" s="889" t="s">
        <v>338</v>
      </c>
      <c r="B137" s="890"/>
      <c r="C137" s="889" t="s">
        <v>339</v>
      </c>
      <c r="D137" s="891" t="s">
        <v>273</v>
      </c>
      <c r="E137" s="892" t="str">
        <f t="shared" si="2"/>
        <v>XL</v>
      </c>
      <c r="F137" s="885">
        <v>14</v>
      </c>
      <c r="G137" s="885" t="s">
        <v>60</v>
      </c>
      <c r="H137" s="885" t="e">
        <v>#N/A</v>
      </c>
      <c r="I137" s="885" t="str">
        <f>IFERROR(VLOOKUP(A137,DonGiaHD!A:H,8,0),"")</f>
        <v/>
      </c>
    </row>
    <row r="138" spans="1:9" hidden="1">
      <c r="A138" s="889" t="s">
        <v>340</v>
      </c>
      <c r="B138" s="890"/>
      <c r="C138" s="889" t="s">
        <v>341</v>
      </c>
      <c r="D138" s="891" t="s">
        <v>273</v>
      </c>
      <c r="E138" s="892" t="str">
        <f t="shared" si="2"/>
        <v>XL</v>
      </c>
      <c r="F138" s="885">
        <v>14</v>
      </c>
      <c r="G138" s="885" t="s">
        <v>60</v>
      </c>
      <c r="H138" s="885" t="s">
        <v>273</v>
      </c>
      <c r="I138" s="885" t="str">
        <f>IFERROR(VLOOKUP(A138,DonGiaHD!A:H,8,0),"")</f>
        <v/>
      </c>
    </row>
    <row r="139" spans="1:9" hidden="1">
      <c r="A139" s="889" t="s">
        <v>342</v>
      </c>
      <c r="B139" s="890"/>
      <c r="C139" s="889" t="s">
        <v>343</v>
      </c>
      <c r="D139" s="891" t="s">
        <v>273</v>
      </c>
      <c r="E139" s="892" t="str">
        <f t="shared" si="2"/>
        <v>XL</v>
      </c>
      <c r="F139" s="885">
        <v>14</v>
      </c>
      <c r="G139" s="885" t="s">
        <v>60</v>
      </c>
      <c r="H139" s="885" t="e">
        <v>#N/A</v>
      </c>
      <c r="I139" s="885" t="str">
        <f>IFERROR(VLOOKUP(A139,DonGiaHD!A:H,8,0),"")</f>
        <v/>
      </c>
    </row>
    <row r="140" spans="1:9" hidden="1">
      <c r="A140" s="889" t="s">
        <v>344</v>
      </c>
      <c r="B140" s="890"/>
      <c r="C140" s="889" t="s">
        <v>345</v>
      </c>
      <c r="D140" s="891" t="s">
        <v>273</v>
      </c>
      <c r="E140" s="892" t="str">
        <f t="shared" si="2"/>
        <v>XL</v>
      </c>
      <c r="F140" s="885">
        <v>14</v>
      </c>
      <c r="G140" s="885" t="s">
        <v>60</v>
      </c>
      <c r="H140" s="885" t="e">
        <v>#N/A</v>
      </c>
      <c r="I140" s="885" t="str">
        <f>IFERROR(VLOOKUP(A140,DonGiaHD!A:H,8,0),"")</f>
        <v/>
      </c>
    </row>
    <row r="141" spans="1:9" hidden="1">
      <c r="A141" s="889" t="s">
        <v>346</v>
      </c>
      <c r="B141" s="890"/>
      <c r="C141" s="889" t="s">
        <v>347</v>
      </c>
      <c r="D141" s="891" t="s">
        <v>273</v>
      </c>
      <c r="E141" s="892" t="str">
        <f t="shared" si="2"/>
        <v>XL</v>
      </c>
      <c r="F141" s="885">
        <v>14</v>
      </c>
      <c r="G141" s="885" t="s">
        <v>60</v>
      </c>
      <c r="H141" s="885" t="e">
        <v>#N/A</v>
      </c>
      <c r="I141" s="885" t="str">
        <f>IFERROR(VLOOKUP(A141,DonGiaHD!A:H,8,0),"")</f>
        <v/>
      </c>
    </row>
    <row r="142" spans="1:9" hidden="1">
      <c r="A142" s="889" t="s">
        <v>348</v>
      </c>
      <c r="B142" s="890"/>
      <c r="C142" s="889" t="s">
        <v>349</v>
      </c>
      <c r="D142" s="891" t="s">
        <v>273</v>
      </c>
      <c r="E142" s="892" t="str">
        <f t="shared" si="2"/>
        <v>XL</v>
      </c>
      <c r="F142" s="885">
        <v>14</v>
      </c>
      <c r="G142" s="885" t="s">
        <v>60</v>
      </c>
      <c r="H142" s="885" t="e">
        <v>#N/A</v>
      </c>
      <c r="I142" s="885" t="str">
        <f>IFERROR(VLOOKUP(A142,DonGiaHD!A:H,8,0),"")</f>
        <v/>
      </c>
    </row>
    <row r="143" spans="1:9" hidden="1">
      <c r="A143" s="889" t="s">
        <v>350</v>
      </c>
      <c r="B143" s="890"/>
      <c r="C143" s="889" t="s">
        <v>351</v>
      </c>
      <c r="D143" s="891" t="s">
        <v>273</v>
      </c>
      <c r="E143" s="892" t="str">
        <f t="shared" si="2"/>
        <v>XL</v>
      </c>
      <c r="F143" s="885">
        <v>14</v>
      </c>
      <c r="G143" s="885" t="s">
        <v>60</v>
      </c>
      <c r="H143" s="885" t="e">
        <v>#N/A</v>
      </c>
      <c r="I143" s="885" t="str">
        <f>IFERROR(VLOOKUP(A143,DonGiaHD!A:H,8,0),"")</f>
        <v/>
      </c>
    </row>
    <row r="144" spans="1:9" hidden="1">
      <c r="A144" s="889" t="s">
        <v>352</v>
      </c>
      <c r="B144" s="890"/>
      <c r="C144" s="889" t="s">
        <v>353</v>
      </c>
      <c r="D144" s="891" t="s">
        <v>273</v>
      </c>
      <c r="E144" s="892" t="str">
        <f t="shared" si="2"/>
        <v>XL</v>
      </c>
      <c r="F144" s="885">
        <v>14</v>
      </c>
      <c r="G144" s="885" t="s">
        <v>60</v>
      </c>
      <c r="H144" s="885" t="e">
        <v>#N/A</v>
      </c>
      <c r="I144" s="885" t="str">
        <f>IFERROR(VLOOKUP(A144,DonGiaHD!A:H,8,0),"")</f>
        <v/>
      </c>
    </row>
    <row r="145" spans="1:9" hidden="1">
      <c r="A145" s="889" t="s">
        <v>354</v>
      </c>
      <c r="B145" s="890"/>
      <c r="C145" s="889" t="s">
        <v>355</v>
      </c>
      <c r="D145" s="891" t="s">
        <v>273</v>
      </c>
      <c r="E145" s="892" t="str">
        <f t="shared" si="2"/>
        <v>XL</v>
      </c>
      <c r="F145" s="885">
        <v>14</v>
      </c>
      <c r="G145" s="885" t="s">
        <v>60</v>
      </c>
      <c r="H145" s="885" t="e">
        <v>#N/A</v>
      </c>
      <c r="I145" s="885" t="str">
        <f>IFERROR(VLOOKUP(A145,DonGiaHD!A:H,8,0),"")</f>
        <v/>
      </c>
    </row>
    <row r="146" spans="1:9" hidden="1">
      <c r="A146" s="889" t="s">
        <v>356</v>
      </c>
      <c r="B146" s="890"/>
      <c r="C146" s="889" t="s">
        <v>357</v>
      </c>
      <c r="D146" s="891" t="s">
        <v>273</v>
      </c>
      <c r="E146" s="892" t="str">
        <f t="shared" si="2"/>
        <v>XL</v>
      </c>
      <c r="F146" s="885">
        <v>14</v>
      </c>
      <c r="G146" s="885" t="s">
        <v>60</v>
      </c>
      <c r="H146" s="885" t="e">
        <v>#N/A</v>
      </c>
      <c r="I146" s="885" t="str">
        <f>IFERROR(VLOOKUP(A146,DonGiaHD!A:H,8,0),"")</f>
        <v/>
      </c>
    </row>
    <row r="147" spans="1:9" hidden="1">
      <c r="A147" s="889" t="s">
        <v>358</v>
      </c>
      <c r="B147" s="890"/>
      <c r="C147" s="889" t="s">
        <v>359</v>
      </c>
      <c r="D147" s="891" t="s">
        <v>273</v>
      </c>
      <c r="E147" s="892" t="str">
        <f t="shared" si="2"/>
        <v>XL</v>
      </c>
      <c r="F147" s="885">
        <v>14</v>
      </c>
      <c r="G147" s="885" t="s">
        <v>60</v>
      </c>
      <c r="H147" s="885" t="s">
        <v>273</v>
      </c>
      <c r="I147" s="885" t="str">
        <f>IFERROR(VLOOKUP(A147,DonGiaHD!A:H,8,0),"")</f>
        <v/>
      </c>
    </row>
    <row r="148" spans="1:9" hidden="1">
      <c r="A148" s="889" t="s">
        <v>360</v>
      </c>
      <c r="B148" s="890"/>
      <c r="C148" s="889" t="s">
        <v>361</v>
      </c>
      <c r="D148" s="891" t="s">
        <v>273</v>
      </c>
      <c r="E148" s="892" t="str">
        <f t="shared" si="2"/>
        <v>XL</v>
      </c>
      <c r="F148" s="885">
        <v>14</v>
      </c>
      <c r="G148" s="885" t="s">
        <v>60</v>
      </c>
      <c r="H148" s="885" t="e">
        <v>#N/A</v>
      </c>
      <c r="I148" s="885" t="str">
        <f>IFERROR(VLOOKUP(A148,DonGiaHD!A:H,8,0),"")</f>
        <v/>
      </c>
    </row>
    <row r="149" spans="1:9" hidden="1">
      <c r="A149" s="889" t="s">
        <v>362</v>
      </c>
      <c r="B149" s="890"/>
      <c r="C149" s="889" t="s">
        <v>363</v>
      </c>
      <c r="D149" s="891" t="s">
        <v>259</v>
      </c>
      <c r="E149" s="892" t="str">
        <f t="shared" si="2"/>
        <v>AC</v>
      </c>
      <c r="F149" s="885">
        <v>15</v>
      </c>
      <c r="G149" s="885" t="s">
        <v>60</v>
      </c>
      <c r="H149" s="885" t="e">
        <v>#N/A</v>
      </c>
      <c r="I149" s="885" t="str">
        <f>IFERROR(VLOOKUP(A149,DonGiaHD!A:H,8,0),"")</f>
        <v/>
      </c>
    </row>
    <row r="150" spans="1:9" hidden="1">
      <c r="A150" s="889" t="s">
        <v>364</v>
      </c>
      <c r="B150" s="890"/>
      <c r="C150" s="889" t="s">
        <v>365</v>
      </c>
      <c r="D150" s="891" t="s">
        <v>259</v>
      </c>
      <c r="E150" s="892" t="str">
        <f t="shared" si="2"/>
        <v>AC</v>
      </c>
      <c r="F150" s="885">
        <v>15</v>
      </c>
      <c r="G150" s="885" t="s">
        <v>60</v>
      </c>
      <c r="H150" s="885" t="e">
        <v>#N/A</v>
      </c>
      <c r="I150" s="885" t="str">
        <f>IFERROR(VLOOKUP(A150,DonGiaHD!A:H,8,0),"")</f>
        <v/>
      </c>
    </row>
    <row r="151" spans="1:9" hidden="1">
      <c r="A151" s="889" t="s">
        <v>366</v>
      </c>
      <c r="B151" s="890"/>
      <c r="C151" s="889" t="s">
        <v>367</v>
      </c>
      <c r="D151" s="891" t="s">
        <v>259</v>
      </c>
      <c r="E151" s="892" t="str">
        <f t="shared" si="2"/>
        <v>AC</v>
      </c>
      <c r="F151" s="885">
        <v>15</v>
      </c>
      <c r="G151" s="885" t="s">
        <v>60</v>
      </c>
      <c r="H151" s="885" t="e">
        <v>#N/A</v>
      </c>
      <c r="I151" s="885" t="str">
        <f>IFERROR(VLOOKUP(A151,DonGiaHD!A:H,8,0),"")</f>
        <v/>
      </c>
    </row>
    <row r="152" spans="1:9" hidden="1">
      <c r="A152" s="960" t="s">
        <v>368</v>
      </c>
      <c r="B152" s="890"/>
      <c r="C152" s="889" t="s">
        <v>369</v>
      </c>
      <c r="D152" s="891" t="s">
        <v>259</v>
      </c>
      <c r="E152" s="892" t="str">
        <f t="shared" si="2"/>
        <v>AC</v>
      </c>
      <c r="F152" s="885">
        <v>15</v>
      </c>
      <c r="G152" s="885" t="s">
        <v>60</v>
      </c>
      <c r="H152" s="885" t="e">
        <v>#N/A</v>
      </c>
      <c r="I152" s="885" t="str">
        <f>IFERROR(VLOOKUP(A152,DonGiaHD!A:H,8,0),"")</f>
        <v/>
      </c>
    </row>
    <row r="153" spans="1:9" hidden="1">
      <c r="A153" s="889" t="s">
        <v>370</v>
      </c>
      <c r="B153" s="890"/>
      <c r="C153" s="889" t="s">
        <v>371</v>
      </c>
      <c r="D153" s="891" t="s">
        <v>259</v>
      </c>
      <c r="E153" s="892" t="str">
        <f t="shared" si="2"/>
        <v>AC</v>
      </c>
      <c r="F153" s="885">
        <v>15</v>
      </c>
      <c r="G153" s="885" t="s">
        <v>60</v>
      </c>
      <c r="H153" s="885" t="e">
        <v>#N/A</v>
      </c>
      <c r="I153" s="885" t="str">
        <f>IFERROR(VLOOKUP(A153,DonGiaHD!A:H,8,0),"")</f>
        <v/>
      </c>
    </row>
    <row r="154" spans="1:9" hidden="1">
      <c r="A154" s="889" t="s">
        <v>372</v>
      </c>
      <c r="B154" s="890"/>
      <c r="C154" s="889" t="s">
        <v>373</v>
      </c>
      <c r="D154" s="891" t="s">
        <v>259</v>
      </c>
      <c r="E154" s="892" t="str">
        <f t="shared" si="2"/>
        <v>AC</v>
      </c>
      <c r="F154" s="885">
        <v>15</v>
      </c>
      <c r="G154" s="885" t="s">
        <v>60</v>
      </c>
      <c r="H154" s="885" t="e">
        <v>#N/A</v>
      </c>
      <c r="I154" s="885" t="str">
        <f>IFERROR(VLOOKUP(A154,DonGiaHD!A:H,8,0),"")</f>
        <v/>
      </c>
    </row>
    <row r="155" spans="1:9" hidden="1">
      <c r="A155" s="889" t="s">
        <v>374</v>
      </c>
      <c r="B155" s="890"/>
      <c r="C155" s="889" t="s">
        <v>375</v>
      </c>
      <c r="D155" s="891" t="s">
        <v>259</v>
      </c>
      <c r="E155" s="892" t="str">
        <f t="shared" si="2"/>
        <v>AC</v>
      </c>
      <c r="F155" s="885">
        <v>15</v>
      </c>
      <c r="G155" s="885" t="s">
        <v>60</v>
      </c>
      <c r="H155" s="885" t="e">
        <v>#N/A</v>
      </c>
      <c r="I155" s="885" t="str">
        <f>IFERROR(VLOOKUP(A155,DonGiaHD!A:H,8,0),"")</f>
        <v/>
      </c>
    </row>
    <row r="156" spans="1:9" hidden="1">
      <c r="A156" s="889" t="s">
        <v>376</v>
      </c>
      <c r="B156" s="890"/>
      <c r="C156" s="889" t="s">
        <v>377</v>
      </c>
      <c r="D156" s="891" t="s">
        <v>259</v>
      </c>
      <c r="E156" s="892" t="str">
        <f t="shared" si="2"/>
        <v>AC</v>
      </c>
      <c r="F156" s="885">
        <v>15</v>
      </c>
      <c r="G156" s="885" t="s">
        <v>60</v>
      </c>
      <c r="H156" s="885" t="e">
        <v>#N/A</v>
      </c>
      <c r="I156" s="885" t="str">
        <f>IFERROR(VLOOKUP(A156,DonGiaHD!A:H,8,0),"")</f>
        <v/>
      </c>
    </row>
    <row r="157" spans="1:9" hidden="1">
      <c r="A157" s="889" t="s">
        <v>378</v>
      </c>
      <c r="B157" s="890"/>
      <c r="C157" s="889" t="s">
        <v>379</v>
      </c>
      <c r="D157" s="891" t="s">
        <v>273</v>
      </c>
      <c r="E157" s="892" t="str">
        <f t="shared" si="2"/>
        <v>AC</v>
      </c>
      <c r="F157" s="885">
        <v>11</v>
      </c>
      <c r="G157" s="885" t="s">
        <v>60</v>
      </c>
      <c r="H157" s="885" t="e">
        <v>#N/A</v>
      </c>
      <c r="I157" s="885" t="str">
        <f>IFERROR(VLOOKUP(A157,DonGiaHD!A:H,8,0),"")</f>
        <v/>
      </c>
    </row>
    <row r="158" spans="1:9" hidden="1">
      <c r="A158" s="889" t="s">
        <v>380</v>
      </c>
      <c r="B158" s="890"/>
      <c r="C158" s="889" t="s">
        <v>381</v>
      </c>
      <c r="D158" s="891" t="s">
        <v>273</v>
      </c>
      <c r="E158" s="892" t="str">
        <f t="shared" si="2"/>
        <v>AC</v>
      </c>
      <c r="F158" s="885">
        <v>11</v>
      </c>
      <c r="G158" s="885" t="s">
        <v>60</v>
      </c>
      <c r="H158" s="885">
        <v>0</v>
      </c>
      <c r="I158" s="885" t="str">
        <f>IFERROR(VLOOKUP(A158,DonGiaHD!A:H,8,0),"")</f>
        <v/>
      </c>
    </row>
    <row r="159" spans="1:9" hidden="1">
      <c r="A159" s="889" t="s">
        <v>382</v>
      </c>
      <c r="B159" s="890"/>
      <c r="C159" s="889" t="s">
        <v>383</v>
      </c>
      <c r="D159" s="891" t="s">
        <v>259</v>
      </c>
      <c r="E159" s="892" t="str">
        <f t="shared" si="2"/>
        <v>AC</v>
      </c>
      <c r="F159" s="885">
        <v>15</v>
      </c>
      <c r="G159" s="885" t="s">
        <v>60</v>
      </c>
      <c r="H159" s="885" t="e">
        <v>#N/A</v>
      </c>
      <c r="I159" s="885" t="str">
        <f>IFERROR(VLOOKUP(A159,DonGiaHD!A:H,8,0),"")</f>
        <v/>
      </c>
    </row>
    <row r="160" spans="1:9" hidden="1">
      <c r="A160" s="889" t="s">
        <v>384</v>
      </c>
      <c r="B160" s="890"/>
      <c r="C160" s="889" t="s">
        <v>385</v>
      </c>
      <c r="D160" s="891" t="s">
        <v>259</v>
      </c>
      <c r="E160" s="892" t="str">
        <f t="shared" si="2"/>
        <v>AC</v>
      </c>
      <c r="F160" s="885">
        <v>15</v>
      </c>
      <c r="G160" s="885" t="s">
        <v>60</v>
      </c>
      <c r="H160" s="885">
        <v>0</v>
      </c>
      <c r="I160" s="885" t="str">
        <f>IFERROR(VLOOKUP(A160,DonGiaHD!A:H,8,0),"")</f>
        <v/>
      </c>
    </row>
    <row r="161" spans="1:9" hidden="1">
      <c r="A161" s="889" t="s">
        <v>386</v>
      </c>
      <c r="B161" s="890"/>
      <c r="C161" s="889" t="s">
        <v>387</v>
      </c>
      <c r="D161" s="891" t="s">
        <v>259</v>
      </c>
      <c r="E161" s="892" t="str">
        <f t="shared" si="2"/>
        <v>AC</v>
      </c>
      <c r="F161" s="885">
        <v>15</v>
      </c>
      <c r="G161" s="885" t="s">
        <v>60</v>
      </c>
      <c r="H161" s="885">
        <v>0</v>
      </c>
      <c r="I161" s="885" t="str">
        <f>IFERROR(VLOOKUP(A161,DonGiaHD!A:H,8,0),"")</f>
        <v/>
      </c>
    </row>
    <row r="162" spans="1:9" hidden="1">
      <c r="A162" s="960" t="s">
        <v>388</v>
      </c>
      <c r="B162" s="890"/>
      <c r="C162" s="889" t="s">
        <v>389</v>
      </c>
      <c r="D162" s="891" t="s">
        <v>259</v>
      </c>
      <c r="E162" s="892" t="str">
        <f t="shared" si="2"/>
        <v>AC</v>
      </c>
      <c r="F162" s="885">
        <v>15</v>
      </c>
      <c r="G162" s="885" t="s">
        <v>60</v>
      </c>
      <c r="H162" s="885">
        <v>0</v>
      </c>
      <c r="I162" s="885" t="str">
        <f>IFERROR(VLOOKUP(A162,DonGiaHD!A:H,8,0),"")</f>
        <v/>
      </c>
    </row>
    <row r="163" spans="1:9" hidden="1">
      <c r="A163" s="889" t="s">
        <v>390</v>
      </c>
      <c r="B163" s="890"/>
      <c r="C163" s="889" t="s">
        <v>391</v>
      </c>
      <c r="D163" s="891" t="s">
        <v>259</v>
      </c>
      <c r="E163" s="892" t="str">
        <f t="shared" si="2"/>
        <v>AC</v>
      </c>
      <c r="F163" s="885">
        <v>15</v>
      </c>
      <c r="G163" s="885" t="s">
        <v>60</v>
      </c>
      <c r="H163" s="885">
        <v>0</v>
      </c>
      <c r="I163" s="885">
        <f>IFERROR(VLOOKUP(A163,DonGiaHD!A:H,8,0),"")</f>
        <v>0</v>
      </c>
    </row>
    <row r="164" spans="1:9" hidden="1">
      <c r="A164" s="889" t="s">
        <v>392</v>
      </c>
      <c r="B164" s="890"/>
      <c r="C164" s="889" t="s">
        <v>393</v>
      </c>
      <c r="D164" s="891" t="s">
        <v>259</v>
      </c>
      <c r="E164" s="892" t="str">
        <f t="shared" si="2"/>
        <v>AC</v>
      </c>
      <c r="F164" s="885">
        <v>15</v>
      </c>
      <c r="G164" s="885" t="s">
        <v>60</v>
      </c>
      <c r="H164" s="885">
        <v>0</v>
      </c>
      <c r="I164" s="885" t="str">
        <f>IFERROR(VLOOKUP(A164,DonGiaHD!A:H,8,0),"")</f>
        <v/>
      </c>
    </row>
    <row r="165" spans="1:9" hidden="1">
      <c r="A165" s="889" t="s">
        <v>394</v>
      </c>
      <c r="B165" s="890"/>
      <c r="C165" s="889" t="s">
        <v>395</v>
      </c>
      <c r="D165" s="891" t="s">
        <v>259</v>
      </c>
      <c r="E165" s="892" t="str">
        <f t="shared" si="2"/>
        <v>AC</v>
      </c>
      <c r="F165" s="885">
        <v>15</v>
      </c>
      <c r="G165" s="885" t="s">
        <v>60</v>
      </c>
      <c r="H165" s="885">
        <v>0</v>
      </c>
      <c r="I165" s="885" t="str">
        <f>IFERROR(VLOOKUP(A165,DonGiaHD!A:H,8,0),"")</f>
        <v/>
      </c>
    </row>
    <row r="166" spans="1:9" hidden="1">
      <c r="A166" s="889" t="s">
        <v>396</v>
      </c>
      <c r="B166" s="890"/>
      <c r="C166" s="889" t="s">
        <v>397</v>
      </c>
      <c r="D166" s="891" t="s">
        <v>259</v>
      </c>
      <c r="E166" s="892" t="str">
        <f t="shared" si="2"/>
        <v>AC</v>
      </c>
      <c r="F166" s="885">
        <v>15</v>
      </c>
      <c r="G166" s="885" t="s">
        <v>60</v>
      </c>
      <c r="H166" s="885">
        <v>0</v>
      </c>
      <c r="I166" s="885" t="str">
        <f>IFERROR(VLOOKUP(A166,DonGiaHD!A:H,8,0),"")</f>
        <v/>
      </c>
    </row>
    <row r="167" spans="1:9" hidden="1">
      <c r="A167" s="889" t="s">
        <v>398</v>
      </c>
      <c r="B167" s="890"/>
      <c r="C167" s="889" t="s">
        <v>399</v>
      </c>
      <c r="D167" s="891" t="s">
        <v>273</v>
      </c>
      <c r="E167" s="892" t="str">
        <f t="shared" si="2"/>
        <v>av</v>
      </c>
      <c r="F167" s="885">
        <v>14</v>
      </c>
      <c r="G167" s="885" t="s">
        <v>60</v>
      </c>
      <c r="H167" s="885" t="e">
        <v>#N/A</v>
      </c>
      <c r="I167" s="885" t="str">
        <f>IFERROR(VLOOKUP(A167,DonGiaHD!A:H,8,0),"")</f>
        <v/>
      </c>
    </row>
    <row r="168" spans="1:9" hidden="1">
      <c r="A168" s="889" t="s">
        <v>400</v>
      </c>
      <c r="B168" s="890"/>
      <c r="C168" s="889" t="s">
        <v>401</v>
      </c>
      <c r="D168" s="891" t="s">
        <v>273</v>
      </c>
      <c r="E168" s="892" t="str">
        <f t="shared" si="2"/>
        <v>av</v>
      </c>
      <c r="F168" s="885">
        <v>14</v>
      </c>
      <c r="G168" s="885" t="s">
        <v>60</v>
      </c>
      <c r="H168" s="885">
        <v>0</v>
      </c>
      <c r="I168" s="885" t="str">
        <f>IFERROR(VLOOKUP(A168,DonGiaHD!A:H,8,0),"")</f>
        <v/>
      </c>
    </row>
    <row r="169" spans="1:9" hidden="1">
      <c r="A169" s="889" t="s">
        <v>402</v>
      </c>
      <c r="B169" s="890"/>
      <c r="C169" s="889" t="s">
        <v>403</v>
      </c>
      <c r="D169" s="891" t="s">
        <v>273</v>
      </c>
      <c r="E169" s="892" t="str">
        <f t="shared" si="2"/>
        <v>av</v>
      </c>
      <c r="F169" s="885">
        <v>14</v>
      </c>
      <c r="G169" s="885" t="s">
        <v>60</v>
      </c>
      <c r="H169" s="885" t="e">
        <v>#N/A</v>
      </c>
      <c r="I169" s="885" t="str">
        <f>IFERROR(VLOOKUP(A169,DonGiaHD!A:H,8,0),"")</f>
        <v/>
      </c>
    </row>
    <row r="170" spans="1:9" hidden="1">
      <c r="A170" s="889" t="s">
        <v>404</v>
      </c>
      <c r="B170" s="890"/>
      <c r="C170" s="889" t="s">
        <v>405</v>
      </c>
      <c r="D170" s="891" t="s">
        <v>273</v>
      </c>
      <c r="E170" s="892" t="str">
        <f t="shared" si="2"/>
        <v>av</v>
      </c>
      <c r="F170" s="885">
        <v>14</v>
      </c>
      <c r="G170" s="885" t="s">
        <v>60</v>
      </c>
      <c r="H170" s="885">
        <v>0</v>
      </c>
      <c r="I170" s="885" t="str">
        <f>IFERROR(VLOOKUP(A170,DonGiaHD!A:H,8,0),"")</f>
        <v/>
      </c>
    </row>
    <row r="171" spans="1:9" hidden="1">
      <c r="A171" s="889" t="s">
        <v>406</v>
      </c>
      <c r="B171" s="890"/>
      <c r="C171" s="889" t="s">
        <v>407</v>
      </c>
      <c r="D171" s="891" t="s">
        <v>273</v>
      </c>
      <c r="E171" s="892" t="str">
        <f t="shared" si="2"/>
        <v>av</v>
      </c>
      <c r="F171" s="885">
        <v>14</v>
      </c>
      <c r="G171" s="885" t="s">
        <v>60</v>
      </c>
      <c r="H171" s="885" t="e">
        <v>#N/A</v>
      </c>
      <c r="I171" s="885" t="str">
        <f>IFERROR(VLOOKUP(A171,DonGiaHD!A:H,8,0),"")</f>
        <v/>
      </c>
    </row>
    <row r="172" spans="1:9" hidden="1">
      <c r="A172" s="889" t="s">
        <v>408</v>
      </c>
      <c r="B172" s="890"/>
      <c r="C172" s="889" t="s">
        <v>409</v>
      </c>
      <c r="D172" s="891" t="s">
        <v>273</v>
      </c>
      <c r="E172" s="892" t="str">
        <f t="shared" si="2"/>
        <v>av</v>
      </c>
      <c r="F172" s="885">
        <v>14</v>
      </c>
      <c r="G172" s="885" t="s">
        <v>60</v>
      </c>
      <c r="H172" s="885" t="e">
        <v>#N/A</v>
      </c>
      <c r="I172" s="885" t="str">
        <f>IFERROR(VLOOKUP(A172,DonGiaHD!A:H,8,0),"")</f>
        <v/>
      </c>
    </row>
    <row r="173" spans="1:9" hidden="1">
      <c r="A173" s="889" t="s">
        <v>410</v>
      </c>
      <c r="B173" s="890"/>
      <c r="C173" s="889" t="s">
        <v>411</v>
      </c>
      <c r="D173" s="891" t="s">
        <v>273</v>
      </c>
      <c r="E173" s="892" t="str">
        <f t="shared" si="2"/>
        <v>av</v>
      </c>
      <c r="F173" s="885">
        <v>14</v>
      </c>
      <c r="G173" s="885" t="s">
        <v>60</v>
      </c>
      <c r="H173" s="885" t="e">
        <v>#N/A</v>
      </c>
      <c r="I173" s="885" t="str">
        <f>IFERROR(VLOOKUP(A173,DonGiaHD!A:H,8,0),"")</f>
        <v/>
      </c>
    </row>
    <row r="174" spans="1:9" hidden="1">
      <c r="A174" s="889" t="s">
        <v>412</v>
      </c>
      <c r="B174" s="890"/>
      <c r="C174" s="889" t="s">
        <v>413</v>
      </c>
      <c r="D174" s="891" t="s">
        <v>273</v>
      </c>
      <c r="E174" s="892" t="str">
        <f t="shared" si="2"/>
        <v>av</v>
      </c>
      <c r="F174" s="885">
        <v>14</v>
      </c>
      <c r="G174" s="885" t="s">
        <v>60</v>
      </c>
      <c r="H174" s="885" t="e">
        <v>#N/A</v>
      </c>
      <c r="I174" s="885" t="str">
        <f>IFERROR(VLOOKUP(A174,DonGiaHD!A:H,8,0),"")</f>
        <v/>
      </c>
    </row>
    <row r="175" spans="1:9" hidden="1">
      <c r="A175" s="889" t="s">
        <v>414</v>
      </c>
      <c r="B175" s="890"/>
      <c r="C175" s="889" t="s">
        <v>415</v>
      </c>
      <c r="D175" s="891" t="s">
        <v>273</v>
      </c>
      <c r="E175" s="892" t="str">
        <f t="shared" si="2"/>
        <v>av</v>
      </c>
      <c r="F175" s="885">
        <v>14</v>
      </c>
      <c r="G175" s="885" t="s">
        <v>60</v>
      </c>
      <c r="H175" s="885" t="e">
        <v>#N/A</v>
      </c>
      <c r="I175" s="885" t="str">
        <f>IFERROR(VLOOKUP(A175,DonGiaHD!A:H,8,0),"")</f>
        <v/>
      </c>
    </row>
    <row r="176" spans="1:9" hidden="1">
      <c r="A176" s="893" t="s">
        <v>416</v>
      </c>
      <c r="B176" s="890"/>
      <c r="C176" s="889" t="s">
        <v>417</v>
      </c>
      <c r="D176" s="891" t="s">
        <v>273</v>
      </c>
      <c r="E176" s="892" t="str">
        <f t="shared" si="2"/>
        <v>AB</v>
      </c>
      <c r="F176" s="885">
        <v>14</v>
      </c>
      <c r="G176" s="885" t="s">
        <v>60</v>
      </c>
      <c r="H176" s="885">
        <v>0</v>
      </c>
      <c r="I176" s="885" t="str">
        <f>IFERROR(VLOOKUP(A176,DonGiaHD!A:H,8,0),"")</f>
        <v/>
      </c>
    </row>
    <row r="177" spans="1:9" hidden="1">
      <c r="A177" s="893" t="s">
        <v>418</v>
      </c>
      <c r="B177" s="890"/>
      <c r="C177" s="889" t="s">
        <v>419</v>
      </c>
      <c r="D177" s="891" t="s">
        <v>273</v>
      </c>
      <c r="E177" s="892" t="str">
        <f t="shared" si="2"/>
        <v>AB</v>
      </c>
      <c r="F177" s="885">
        <v>14</v>
      </c>
      <c r="G177" s="885" t="s">
        <v>60</v>
      </c>
      <c r="H177" s="885">
        <v>0</v>
      </c>
      <c r="I177" s="885" t="str">
        <f>IFERROR(VLOOKUP(A177,DonGiaHD!A:H,8,0),"")</f>
        <v/>
      </c>
    </row>
    <row r="178" spans="1:9" hidden="1">
      <c r="A178" s="893" t="s">
        <v>420</v>
      </c>
      <c r="B178" s="890"/>
      <c r="C178" s="889" t="s">
        <v>421</v>
      </c>
      <c r="D178" s="891" t="s">
        <v>273</v>
      </c>
      <c r="E178" s="892" t="str">
        <f t="shared" si="2"/>
        <v>AB</v>
      </c>
      <c r="F178" s="885">
        <v>14</v>
      </c>
      <c r="G178" s="885" t="s">
        <v>60</v>
      </c>
      <c r="H178" s="885">
        <v>0</v>
      </c>
      <c r="I178" s="885" t="str">
        <f>IFERROR(VLOOKUP(A178,DonGiaHD!A:H,8,0),"")</f>
        <v/>
      </c>
    </row>
    <row r="179" spans="1:9" hidden="1">
      <c r="A179" s="893" t="s">
        <v>422</v>
      </c>
      <c r="B179" s="890"/>
      <c r="C179" s="889" t="s">
        <v>423</v>
      </c>
      <c r="D179" s="891" t="s">
        <v>273</v>
      </c>
      <c r="E179" s="892" t="str">
        <f t="shared" si="2"/>
        <v>AB</v>
      </c>
      <c r="F179" s="885">
        <v>14</v>
      </c>
      <c r="G179" s="885" t="s">
        <v>60</v>
      </c>
      <c r="H179" s="885" t="e">
        <v>#N/A</v>
      </c>
      <c r="I179" s="885" t="str">
        <f>IFERROR(VLOOKUP(A179,DonGiaHD!A:H,8,0),"")</f>
        <v/>
      </c>
    </row>
    <row r="180" spans="1:9" hidden="1">
      <c r="A180" s="893" t="s">
        <v>424</v>
      </c>
      <c r="B180" s="890"/>
      <c r="C180" s="889" t="s">
        <v>425</v>
      </c>
      <c r="D180" s="891" t="s">
        <v>273</v>
      </c>
      <c r="E180" s="892" t="str">
        <f t="shared" si="2"/>
        <v>AB</v>
      </c>
      <c r="F180" s="885">
        <v>14</v>
      </c>
      <c r="G180" s="885" t="s">
        <v>60</v>
      </c>
      <c r="H180" s="885">
        <v>0</v>
      </c>
      <c r="I180" s="885" t="str">
        <f>IFERROR(VLOOKUP(A180,DonGiaHD!A:H,8,0),"")</f>
        <v/>
      </c>
    </row>
    <row r="181" spans="1:9" hidden="1">
      <c r="A181" s="893" t="s">
        <v>426</v>
      </c>
      <c r="B181" s="890"/>
      <c r="C181" s="889" t="s">
        <v>427</v>
      </c>
      <c r="D181" s="891" t="s">
        <v>273</v>
      </c>
      <c r="E181" s="892" t="str">
        <f t="shared" si="2"/>
        <v>AB</v>
      </c>
      <c r="F181" s="885">
        <v>14</v>
      </c>
      <c r="G181" s="885" t="s">
        <v>60</v>
      </c>
      <c r="H181" s="885">
        <v>0</v>
      </c>
      <c r="I181" s="885" t="str">
        <f>IFERROR(VLOOKUP(A181,DonGiaHD!A:H,8,0),"")</f>
        <v/>
      </c>
    </row>
    <row r="182" spans="1:9" hidden="1">
      <c r="A182" s="893" t="s">
        <v>428</v>
      </c>
      <c r="B182" s="890"/>
      <c r="C182" s="889" t="s">
        <v>429</v>
      </c>
      <c r="D182" s="891" t="s">
        <v>273</v>
      </c>
      <c r="E182" s="892" t="str">
        <f t="shared" si="2"/>
        <v>AB</v>
      </c>
      <c r="F182" s="885">
        <v>14</v>
      </c>
      <c r="G182" s="885" t="s">
        <v>60</v>
      </c>
      <c r="H182" s="885" t="e">
        <v>#N/A</v>
      </c>
      <c r="I182" s="885" t="str">
        <f>IFERROR(VLOOKUP(A182,DonGiaHD!A:H,8,0),"")</f>
        <v/>
      </c>
    </row>
    <row r="183" spans="1:9" hidden="1">
      <c r="A183" s="893" t="s">
        <v>430</v>
      </c>
      <c r="B183" s="890"/>
      <c r="C183" s="889" t="s">
        <v>431</v>
      </c>
      <c r="D183" s="891" t="s">
        <v>273</v>
      </c>
      <c r="E183" s="892" t="str">
        <f t="shared" si="2"/>
        <v>AB</v>
      </c>
      <c r="F183" s="885">
        <v>14</v>
      </c>
      <c r="G183" s="885" t="s">
        <v>60</v>
      </c>
      <c r="H183" s="885">
        <v>0</v>
      </c>
      <c r="I183" s="885" t="str">
        <f>IFERROR(VLOOKUP(A183,DonGiaHD!A:H,8,0),"")</f>
        <v/>
      </c>
    </row>
    <row r="184" spans="1:9" hidden="1">
      <c r="A184" s="889" t="s">
        <v>432</v>
      </c>
      <c r="B184" s="895" t="s">
        <v>433</v>
      </c>
      <c r="C184" s="889" t="s">
        <v>434</v>
      </c>
      <c r="D184" s="891" t="s">
        <v>273</v>
      </c>
      <c r="E184" s="892" t="str">
        <f t="shared" si="2"/>
        <v>CV</v>
      </c>
      <c r="F184" s="885">
        <v>9</v>
      </c>
      <c r="G184" s="885" t="s">
        <v>60</v>
      </c>
      <c r="H184" s="885">
        <v>0</v>
      </c>
      <c r="I184" s="885" t="str">
        <f>IFERROR(VLOOKUP(A184,DonGiaHD!A:H,8,0),"")</f>
        <v/>
      </c>
    </row>
    <row r="185" spans="1:9" hidden="1">
      <c r="A185" s="889" t="s">
        <v>435</v>
      </c>
      <c r="B185" s="895" t="s">
        <v>433</v>
      </c>
      <c r="C185" s="896" t="s">
        <v>436</v>
      </c>
      <c r="D185" s="891" t="s">
        <v>273</v>
      </c>
      <c r="E185" s="892" t="str">
        <f t="shared" si="2"/>
        <v>CV</v>
      </c>
      <c r="F185" s="885">
        <v>9</v>
      </c>
      <c r="G185" s="885" t="s">
        <v>60</v>
      </c>
      <c r="H185" s="885" t="e">
        <v>#N/A</v>
      </c>
      <c r="I185" s="885" t="str">
        <f>IFERROR(VLOOKUP(A185,DonGiaHD!A:H,8,0),"")</f>
        <v/>
      </c>
    </row>
    <row r="186" spans="1:9" hidden="1">
      <c r="A186" s="889" t="s">
        <v>437</v>
      </c>
      <c r="B186" s="895" t="s">
        <v>433</v>
      </c>
      <c r="C186" s="889" t="s">
        <v>438</v>
      </c>
      <c r="D186" s="891" t="s">
        <v>273</v>
      </c>
      <c r="E186" s="892" t="str">
        <f t="shared" si="2"/>
        <v>CV</v>
      </c>
      <c r="F186" s="885">
        <v>9</v>
      </c>
      <c r="G186" s="885" t="s">
        <v>60</v>
      </c>
      <c r="H186" s="885">
        <v>0</v>
      </c>
      <c r="I186" s="885" t="str">
        <f>IFERROR(VLOOKUP(A186,DonGiaHD!A:H,8,0),"")</f>
        <v/>
      </c>
    </row>
    <row r="187" spans="1:9" hidden="1">
      <c r="A187" s="889" t="s">
        <v>439</v>
      </c>
      <c r="B187" s="895"/>
      <c r="C187" s="889" t="s">
        <v>440</v>
      </c>
      <c r="D187" s="891" t="s">
        <v>273</v>
      </c>
      <c r="E187" s="892" t="str">
        <f t="shared" si="2"/>
        <v>M5</v>
      </c>
      <c r="F187" s="885">
        <v>50</v>
      </c>
      <c r="G187" s="885" t="s">
        <v>60</v>
      </c>
      <c r="H187" s="885">
        <v>0</v>
      </c>
      <c r="I187" s="885" t="str">
        <f>IFERROR(VLOOKUP(A187,DonGiaHD!A:H,8,0),"")</f>
        <v/>
      </c>
    </row>
    <row r="188" spans="1:9" hidden="1">
      <c r="A188" s="889" t="s">
        <v>441</v>
      </c>
      <c r="B188" s="895" t="s">
        <v>433</v>
      </c>
      <c r="C188" s="889" t="s">
        <v>442</v>
      </c>
      <c r="D188" s="891" t="s">
        <v>273</v>
      </c>
      <c r="E188" s="892" t="str">
        <f t="shared" si="2"/>
        <v>CV</v>
      </c>
      <c r="F188" s="885">
        <v>9</v>
      </c>
      <c r="G188" s="885" t="s">
        <v>60</v>
      </c>
      <c r="H188" s="885" t="s">
        <v>273</v>
      </c>
      <c r="I188" s="885" t="str">
        <f>IFERROR(VLOOKUP(A188,DonGiaHD!A:H,8,0),"")</f>
        <v/>
      </c>
    </row>
    <row r="189" spans="1:9" hidden="1">
      <c r="A189" s="889" t="s">
        <v>443</v>
      </c>
      <c r="B189" s="961" t="s">
        <v>444</v>
      </c>
      <c r="C189" s="889" t="s">
        <v>445</v>
      </c>
      <c r="D189" s="891" t="s">
        <v>273</v>
      </c>
      <c r="E189" s="892" t="str">
        <f t="shared" si="2"/>
        <v>CV</v>
      </c>
      <c r="F189" s="885">
        <v>8</v>
      </c>
      <c r="G189" s="885" t="s">
        <v>60</v>
      </c>
      <c r="H189" s="885">
        <v>0</v>
      </c>
      <c r="I189" s="885" t="str">
        <f>IFERROR(VLOOKUP(A189,DonGiaHD!A:H,8,0),"")</f>
        <v/>
      </c>
    </row>
    <row r="190" spans="1:9" hidden="1">
      <c r="A190" s="889" t="s">
        <v>446</v>
      </c>
      <c r="B190" s="961" t="s">
        <v>444</v>
      </c>
      <c r="C190" s="889" t="s">
        <v>447</v>
      </c>
      <c r="D190" s="891" t="s">
        <v>273</v>
      </c>
      <c r="E190" s="892" t="str">
        <f t="shared" si="2"/>
        <v>cv</v>
      </c>
      <c r="F190" s="885">
        <v>8</v>
      </c>
      <c r="G190" s="885" t="s">
        <v>60</v>
      </c>
      <c r="H190" s="885" t="e">
        <v>#N/A</v>
      </c>
      <c r="I190" s="885" t="str">
        <f>IFERROR(VLOOKUP(A190,DonGiaHD!A:H,8,0),"")</f>
        <v/>
      </c>
    </row>
    <row r="191" spans="1:9" hidden="1">
      <c r="A191" s="889" t="s">
        <v>448</v>
      </c>
      <c r="B191" s="961" t="s">
        <v>444</v>
      </c>
      <c r="C191" s="889" t="s">
        <v>449</v>
      </c>
      <c r="D191" s="891" t="s">
        <v>273</v>
      </c>
      <c r="E191" s="892" t="str">
        <f t="shared" si="2"/>
        <v>cv</v>
      </c>
      <c r="F191" s="885">
        <v>8</v>
      </c>
      <c r="G191" s="885" t="s">
        <v>60</v>
      </c>
      <c r="H191" s="885">
        <v>0</v>
      </c>
      <c r="I191" s="885" t="str">
        <f>IFERROR(VLOOKUP(A191,DonGiaHD!A:H,8,0),"")</f>
        <v/>
      </c>
    </row>
    <row r="192" spans="1:9" hidden="1">
      <c r="A192" s="889" t="s">
        <v>450</v>
      </c>
      <c r="B192" s="895"/>
      <c r="C192" s="889" t="s">
        <v>451</v>
      </c>
      <c r="D192" s="891" t="s">
        <v>273</v>
      </c>
      <c r="E192" s="892" t="str">
        <f t="shared" si="2"/>
        <v>cv</v>
      </c>
      <c r="F192" s="885">
        <v>8</v>
      </c>
      <c r="G192" s="885" t="s">
        <v>60</v>
      </c>
      <c r="H192" s="885">
        <v>0</v>
      </c>
      <c r="I192" s="885" t="str">
        <f>IFERROR(VLOOKUP(A192,DonGiaHD!A:H,8,0),"")</f>
        <v/>
      </c>
    </row>
    <row r="193" spans="1:9" hidden="1">
      <c r="A193" s="889" t="s">
        <v>452</v>
      </c>
      <c r="B193" s="895"/>
      <c r="C193" s="889" t="s">
        <v>453</v>
      </c>
      <c r="D193" s="891" t="s">
        <v>273</v>
      </c>
      <c r="E193" s="892" t="str">
        <f t="shared" si="2"/>
        <v>cv</v>
      </c>
      <c r="F193" s="885">
        <v>8</v>
      </c>
      <c r="G193" s="885" t="s">
        <v>60</v>
      </c>
      <c r="H193" s="885" t="s">
        <v>273</v>
      </c>
      <c r="I193" s="885" t="str">
        <f>IFERROR(VLOOKUP(A193,DonGiaHD!A:H,8,0),"")</f>
        <v/>
      </c>
    </row>
    <row r="194" spans="1:9" hidden="1">
      <c r="A194" s="889" t="s">
        <v>454</v>
      </c>
      <c r="B194" s="895"/>
      <c r="C194" s="889" t="s">
        <v>455</v>
      </c>
      <c r="D194" s="891" t="s">
        <v>273</v>
      </c>
      <c r="E194" s="892" t="str">
        <f t="shared" si="2"/>
        <v>cv</v>
      </c>
      <c r="F194" s="885">
        <v>8</v>
      </c>
      <c r="G194" s="885" t="s">
        <v>60</v>
      </c>
      <c r="H194" s="885" t="s">
        <v>273</v>
      </c>
      <c r="I194" s="885" t="str">
        <f>IFERROR(VLOOKUP(A194,DonGiaHD!A:H,8,0),"")</f>
        <v/>
      </c>
    </row>
    <row r="195" spans="1:9" hidden="1">
      <c r="A195" s="889" t="s">
        <v>456</v>
      </c>
      <c r="B195" s="895"/>
      <c r="C195" s="889" t="s">
        <v>457</v>
      </c>
      <c r="D195" s="891" t="s">
        <v>273</v>
      </c>
      <c r="E195" s="892" t="str">
        <f t="shared" si="2"/>
        <v>cv</v>
      </c>
      <c r="F195" s="885">
        <v>8</v>
      </c>
      <c r="G195" s="885" t="s">
        <v>60</v>
      </c>
      <c r="H195" s="885" t="s">
        <v>273</v>
      </c>
      <c r="I195" s="885" t="str">
        <f>IFERROR(VLOOKUP(A195,DonGiaHD!A:H,8,0),"")</f>
        <v/>
      </c>
    </row>
    <row r="196" spans="1:9" hidden="1">
      <c r="A196" s="889" t="s">
        <v>458</v>
      </c>
      <c r="B196" s="895"/>
      <c r="C196" s="889" t="s">
        <v>459</v>
      </c>
      <c r="D196" s="891" t="s">
        <v>273</v>
      </c>
      <c r="E196" s="892" t="str">
        <f t="shared" si="2"/>
        <v>cv</v>
      </c>
      <c r="F196" s="885">
        <v>8</v>
      </c>
      <c r="G196" s="885" t="s">
        <v>60</v>
      </c>
      <c r="H196" s="885">
        <v>0</v>
      </c>
      <c r="I196" s="885" t="str">
        <f>IFERROR(VLOOKUP(A196,DonGiaHD!A:H,8,0),"")</f>
        <v/>
      </c>
    </row>
    <row r="197" spans="1:9" hidden="1">
      <c r="A197" s="889" t="s">
        <v>460</v>
      </c>
      <c r="B197" s="890"/>
      <c r="C197" s="889" t="s">
        <v>461</v>
      </c>
      <c r="D197" s="891" t="s">
        <v>273</v>
      </c>
      <c r="E197" s="892" t="str">
        <f t="shared" si="2"/>
        <v>cv</v>
      </c>
      <c r="F197" s="885">
        <v>8</v>
      </c>
      <c r="G197" s="885" t="s">
        <v>60</v>
      </c>
      <c r="H197" s="885" t="s">
        <v>273</v>
      </c>
      <c r="I197" s="885" t="str">
        <f>IFERROR(VLOOKUP(A197,DonGiaHD!A:H,8,0),"")</f>
        <v/>
      </c>
    </row>
    <row r="198" spans="1:9" hidden="1">
      <c r="A198" s="889" t="s">
        <v>462</v>
      </c>
      <c r="B198" s="890"/>
      <c r="C198" s="889" t="s">
        <v>463</v>
      </c>
      <c r="D198" s="891" t="s">
        <v>273</v>
      </c>
      <c r="E198" s="892" t="str">
        <f t="shared" ref="E198:E263" si="3">LEFT(A198,2)</f>
        <v>cv</v>
      </c>
      <c r="F198" s="885">
        <v>8</v>
      </c>
      <c r="G198" s="885" t="s">
        <v>60</v>
      </c>
      <c r="H198" s="885" t="s">
        <v>273</v>
      </c>
      <c r="I198" s="885" t="str">
        <f>IFERROR(VLOOKUP(A198,DonGiaHD!A:H,8,0),"")</f>
        <v/>
      </c>
    </row>
    <row r="199" spans="1:9" hidden="1">
      <c r="A199" s="889" t="s">
        <v>464</v>
      </c>
      <c r="B199" s="890"/>
      <c r="C199" s="889" t="s">
        <v>465</v>
      </c>
      <c r="D199" s="891" t="s">
        <v>273</v>
      </c>
      <c r="E199" s="892" t="str">
        <f t="shared" si="3"/>
        <v>cv</v>
      </c>
      <c r="F199" s="885">
        <v>8</v>
      </c>
      <c r="G199" s="885" t="s">
        <v>60</v>
      </c>
      <c r="H199" s="885" t="s">
        <v>273</v>
      </c>
      <c r="I199" s="885" t="str">
        <f>IFERROR(VLOOKUP(A199,DonGiaHD!A:H,8,0),"")</f>
        <v/>
      </c>
    </row>
    <row r="200" spans="1:9" hidden="1">
      <c r="A200" s="889" t="s">
        <v>466</v>
      </c>
      <c r="B200" s="890"/>
      <c r="C200" s="889" t="s">
        <v>467</v>
      </c>
      <c r="D200" s="891" t="s">
        <v>273</v>
      </c>
      <c r="E200" s="892" t="str">
        <f t="shared" si="3"/>
        <v>cv</v>
      </c>
      <c r="F200" s="885">
        <v>8</v>
      </c>
      <c r="G200" s="885" t="s">
        <v>60</v>
      </c>
      <c r="H200" s="885" t="s">
        <v>273</v>
      </c>
      <c r="I200" s="885" t="str">
        <f>IFERROR(VLOOKUP(A200,DonGiaHD!A:H,8,0),"")</f>
        <v/>
      </c>
    </row>
    <row r="201" spans="1:9" hidden="1">
      <c r="A201" s="889" t="s">
        <v>468</v>
      </c>
      <c r="B201" s="890"/>
      <c r="C201" s="889" t="s">
        <v>469</v>
      </c>
      <c r="D201" s="891" t="s">
        <v>273</v>
      </c>
      <c r="E201" s="892" t="str">
        <f t="shared" si="3"/>
        <v>cv</v>
      </c>
      <c r="F201" s="885">
        <v>8</v>
      </c>
      <c r="G201" s="885" t="s">
        <v>60</v>
      </c>
      <c r="H201" s="885" t="e">
        <v>#N/A</v>
      </c>
      <c r="I201" s="885" t="str">
        <f>IFERROR(VLOOKUP(A201,DonGiaHD!A:H,8,0),"")</f>
        <v/>
      </c>
    </row>
    <row r="202" spans="1:9" hidden="1">
      <c r="A202" s="889" t="s">
        <v>470</v>
      </c>
      <c r="B202" s="890"/>
      <c r="C202" s="889" t="s">
        <v>471</v>
      </c>
      <c r="D202" s="891" t="s">
        <v>273</v>
      </c>
      <c r="E202" s="892" t="str">
        <f t="shared" si="3"/>
        <v>cv</v>
      </c>
      <c r="F202" s="885">
        <v>8</v>
      </c>
      <c r="G202" s="885" t="s">
        <v>60</v>
      </c>
      <c r="H202" s="885" t="s">
        <v>273</v>
      </c>
      <c r="I202" s="885" t="str">
        <f>IFERROR(VLOOKUP(A202,DonGiaHD!A:H,8,0),"")</f>
        <v/>
      </c>
    </row>
    <row r="203" spans="1:9" hidden="1">
      <c r="A203" s="889" t="s">
        <v>472</v>
      </c>
      <c r="B203" s="890"/>
      <c r="C203" s="889" t="s">
        <v>473</v>
      </c>
      <c r="D203" s="891" t="s">
        <v>273</v>
      </c>
      <c r="E203" s="892" t="str">
        <f t="shared" si="3"/>
        <v>cv</v>
      </c>
      <c r="F203" s="885">
        <v>8</v>
      </c>
      <c r="G203" s="885" t="s">
        <v>60</v>
      </c>
      <c r="H203" s="885" t="s">
        <v>273</v>
      </c>
      <c r="I203" s="885" t="str">
        <f>IFERROR(VLOOKUP(A203,DonGiaHD!A:H,8,0),"")</f>
        <v/>
      </c>
    </row>
    <row r="204" spans="1:9" hidden="1">
      <c r="A204" s="889" t="s">
        <v>474</v>
      </c>
      <c r="B204" s="890"/>
      <c r="C204" s="889" t="s">
        <v>475</v>
      </c>
      <c r="D204" s="891" t="s">
        <v>273</v>
      </c>
      <c r="E204" s="892" t="str">
        <f t="shared" si="3"/>
        <v>cv</v>
      </c>
      <c r="F204" s="885">
        <v>8</v>
      </c>
      <c r="G204" s="885" t="s">
        <v>60</v>
      </c>
      <c r="H204" s="885" t="e">
        <v>#N/A</v>
      </c>
      <c r="I204" s="885" t="str">
        <f>IFERROR(VLOOKUP(A204,DonGiaHD!A:H,8,0),"")</f>
        <v/>
      </c>
    </row>
    <row r="205" spans="1:9" hidden="1">
      <c r="A205" s="889" t="s">
        <v>476</v>
      </c>
      <c r="B205" s="890"/>
      <c r="C205" s="889" t="s">
        <v>477</v>
      </c>
      <c r="D205" s="891" t="s">
        <v>273</v>
      </c>
      <c r="E205" s="892" t="str">
        <f t="shared" si="3"/>
        <v>ac</v>
      </c>
      <c r="F205" s="885">
        <v>13</v>
      </c>
      <c r="G205" s="885" t="s">
        <v>60</v>
      </c>
      <c r="H205" s="885" t="e">
        <v>#N/A</v>
      </c>
      <c r="I205" s="885" t="str">
        <f>IFERROR(VLOOKUP(A205,DonGiaHD!A:H,8,0),"")</f>
        <v/>
      </c>
    </row>
    <row r="206" spans="1:9" hidden="1">
      <c r="A206" s="889" t="s">
        <v>478</v>
      </c>
      <c r="B206" s="890"/>
      <c r="C206" s="889" t="s">
        <v>479</v>
      </c>
      <c r="D206" s="891" t="s">
        <v>273</v>
      </c>
      <c r="E206" s="892" t="str">
        <f t="shared" si="3"/>
        <v>ac</v>
      </c>
      <c r="F206" s="885">
        <v>13</v>
      </c>
      <c r="G206" s="885" t="s">
        <v>60</v>
      </c>
      <c r="H206" s="885" t="e">
        <v>#N/A</v>
      </c>
      <c r="I206" s="885" t="str">
        <f>IFERROR(VLOOKUP(A206,DonGiaHD!A:H,8,0),"")</f>
        <v/>
      </c>
    </row>
    <row r="207" spans="1:9" hidden="1">
      <c r="A207" s="889" t="s">
        <v>480</v>
      </c>
      <c r="B207" s="890"/>
      <c r="C207" s="889" t="s">
        <v>481</v>
      </c>
      <c r="D207" s="891" t="s">
        <v>273</v>
      </c>
      <c r="E207" s="892" t="str">
        <f t="shared" si="3"/>
        <v>ac</v>
      </c>
      <c r="F207" s="885">
        <v>13</v>
      </c>
      <c r="G207" s="885" t="s">
        <v>60</v>
      </c>
      <c r="H207" s="885" t="e">
        <v>#N/A</v>
      </c>
      <c r="I207" s="885" t="str">
        <f>IFERROR(VLOOKUP(A207,DonGiaHD!A:H,8,0),"")</f>
        <v/>
      </c>
    </row>
    <row r="208" spans="1:9" hidden="1">
      <c r="A208" s="889" t="s">
        <v>482</v>
      </c>
      <c r="B208" s="890"/>
      <c r="C208" s="889" t="s">
        <v>483</v>
      </c>
      <c r="D208" s="891" t="s">
        <v>273</v>
      </c>
      <c r="E208" s="892" t="str">
        <f t="shared" si="3"/>
        <v>ac</v>
      </c>
      <c r="F208" s="885">
        <v>13</v>
      </c>
      <c r="G208" s="885" t="s">
        <v>60</v>
      </c>
      <c r="H208" s="885" t="e">
        <v>#N/A</v>
      </c>
      <c r="I208" s="885" t="str">
        <f>IFERROR(VLOOKUP(A208,DonGiaHD!A:H,8,0),"")</f>
        <v/>
      </c>
    </row>
    <row r="209" spans="1:9" hidden="1">
      <c r="A209" s="889" t="s">
        <v>484</v>
      </c>
      <c r="B209" s="890"/>
      <c r="C209" s="889" t="s">
        <v>485</v>
      </c>
      <c r="D209" s="891" t="s">
        <v>273</v>
      </c>
      <c r="E209" s="892" t="str">
        <f t="shared" si="3"/>
        <v>ac</v>
      </c>
      <c r="F209" s="885">
        <v>13</v>
      </c>
      <c r="G209" s="885" t="s">
        <v>60</v>
      </c>
      <c r="H209" s="885" t="e">
        <v>#N/A</v>
      </c>
      <c r="I209" s="885" t="str">
        <f>IFERROR(VLOOKUP(A209,DonGiaHD!A:H,8,0),"")</f>
        <v/>
      </c>
    </row>
    <row r="210" spans="1:9" hidden="1">
      <c r="A210" s="889" t="s">
        <v>486</v>
      </c>
      <c r="B210" s="890"/>
      <c r="C210" s="889" t="s">
        <v>487</v>
      </c>
      <c r="D210" s="891" t="s">
        <v>273</v>
      </c>
      <c r="E210" s="892" t="str">
        <f t="shared" si="3"/>
        <v>ac</v>
      </c>
      <c r="F210" s="885">
        <v>13</v>
      </c>
      <c r="G210" s="885" t="s">
        <v>60</v>
      </c>
      <c r="H210" s="885" t="e">
        <v>#N/A</v>
      </c>
      <c r="I210" s="885" t="str">
        <f>IFERROR(VLOOKUP(A210,DonGiaHD!A:H,8,0),"")</f>
        <v/>
      </c>
    </row>
    <row r="211" spans="1:9" hidden="1">
      <c r="A211" s="889" t="s">
        <v>488</v>
      </c>
      <c r="B211" s="890"/>
      <c r="C211" s="889" t="s">
        <v>489</v>
      </c>
      <c r="D211" s="891" t="s">
        <v>273</v>
      </c>
      <c r="E211" s="892" t="str">
        <f t="shared" si="3"/>
        <v>ac</v>
      </c>
      <c r="F211" s="885">
        <v>13</v>
      </c>
      <c r="G211" s="885" t="s">
        <v>60</v>
      </c>
      <c r="H211" s="885" t="e">
        <v>#N/A</v>
      </c>
      <c r="I211" s="885" t="str">
        <f>IFERROR(VLOOKUP(A211,DonGiaHD!A:H,8,0),"")</f>
        <v/>
      </c>
    </row>
    <row r="212" spans="1:9" hidden="1">
      <c r="A212" s="889" t="s">
        <v>490</v>
      </c>
      <c r="B212" s="890"/>
      <c r="C212" s="889" t="s">
        <v>491</v>
      </c>
      <c r="D212" s="891" t="s">
        <v>273</v>
      </c>
      <c r="E212" s="892" t="str">
        <f t="shared" si="3"/>
        <v>ac</v>
      </c>
      <c r="F212" s="885">
        <v>13</v>
      </c>
      <c r="G212" s="885" t="s">
        <v>60</v>
      </c>
      <c r="H212" s="885" t="e">
        <v>#N/A</v>
      </c>
      <c r="I212" s="885" t="str">
        <f>IFERROR(VLOOKUP(A212,DonGiaHD!A:H,8,0),"")</f>
        <v/>
      </c>
    </row>
    <row r="213" spans="1:9" hidden="1">
      <c r="A213" s="889" t="s">
        <v>492</v>
      </c>
      <c r="B213" s="890"/>
      <c r="C213" s="889" t="s">
        <v>493</v>
      </c>
      <c r="D213" s="891" t="s">
        <v>259</v>
      </c>
      <c r="E213" s="892" t="str">
        <f t="shared" si="3"/>
        <v>A3</v>
      </c>
      <c r="F213" s="885">
        <v>14</v>
      </c>
      <c r="G213" s="885" t="s">
        <v>60</v>
      </c>
      <c r="H213" s="885" t="e">
        <v>#N/A</v>
      </c>
      <c r="I213" s="885" t="str">
        <f>IFERROR(VLOOKUP(A213,DonGiaHD!A:H,8,0),"")</f>
        <v/>
      </c>
    </row>
    <row r="214" spans="1:9" hidden="1">
      <c r="A214" s="889" t="s">
        <v>494</v>
      </c>
      <c r="B214" s="890"/>
      <c r="C214" s="889" t="s">
        <v>495</v>
      </c>
      <c r="D214" s="891" t="s">
        <v>259</v>
      </c>
      <c r="E214" s="892" t="str">
        <f t="shared" si="3"/>
        <v>A5</v>
      </c>
      <c r="F214" s="885">
        <v>14</v>
      </c>
      <c r="G214" s="885" t="s">
        <v>60</v>
      </c>
      <c r="H214" s="885" t="e">
        <v>#N/A</v>
      </c>
      <c r="I214" s="885" t="str">
        <f>IFERROR(VLOOKUP(A214,DonGiaHD!A:H,8,0),"")</f>
        <v/>
      </c>
    </row>
    <row r="215" spans="1:9" hidden="1">
      <c r="A215" s="889" t="s">
        <v>496</v>
      </c>
      <c r="B215" s="890"/>
      <c r="C215" s="889" t="s">
        <v>497</v>
      </c>
      <c r="D215" s="891" t="s">
        <v>259</v>
      </c>
      <c r="E215" s="892" t="str">
        <f t="shared" si="3"/>
        <v>A7</v>
      </c>
      <c r="F215" s="885">
        <v>14</v>
      </c>
      <c r="G215" s="885" t="s">
        <v>60</v>
      </c>
      <c r="H215" s="885" t="e">
        <v>#N/A</v>
      </c>
      <c r="I215" s="885" t="str">
        <f>IFERROR(VLOOKUP(A215,DonGiaHD!A:H,8,0),"")</f>
        <v/>
      </c>
    </row>
    <row r="216" spans="1:9" hidden="1">
      <c r="A216" s="889" t="s">
        <v>498</v>
      </c>
      <c r="B216" s="890"/>
      <c r="C216" s="889" t="s">
        <v>499</v>
      </c>
      <c r="D216" s="891" t="s">
        <v>259</v>
      </c>
      <c r="E216" s="892" t="str">
        <f t="shared" si="3"/>
        <v>A9</v>
      </c>
      <c r="F216" s="885">
        <v>14</v>
      </c>
      <c r="G216" s="885" t="s">
        <v>60</v>
      </c>
      <c r="H216" s="885" t="e">
        <v>#N/A</v>
      </c>
      <c r="I216" s="885" t="str">
        <f>IFERROR(VLOOKUP(A216,DonGiaHD!A:H,8,0),"")</f>
        <v/>
      </c>
    </row>
    <row r="217" spans="1:9" hidden="1">
      <c r="A217" s="889" t="s">
        <v>500</v>
      </c>
      <c r="B217" s="890"/>
      <c r="C217" s="889" t="s">
        <v>501</v>
      </c>
      <c r="D217" s="891" t="s">
        <v>259</v>
      </c>
      <c r="E217" s="892" t="str">
        <f t="shared" si="3"/>
        <v>A1</v>
      </c>
      <c r="F217" s="885">
        <v>14</v>
      </c>
      <c r="G217" s="885" t="s">
        <v>60</v>
      </c>
      <c r="H217" s="885" t="e">
        <v>#N/A</v>
      </c>
      <c r="I217" s="885" t="str">
        <f>IFERROR(VLOOKUP(A217,DonGiaHD!A:H,8,0),"")</f>
        <v/>
      </c>
    </row>
    <row r="218" spans="1:9" hidden="1">
      <c r="A218" s="889" t="s">
        <v>502</v>
      </c>
      <c r="B218" s="890"/>
      <c r="C218" s="889" t="s">
        <v>503</v>
      </c>
      <c r="D218" s="891" t="s">
        <v>259</v>
      </c>
      <c r="E218" s="892" t="str">
        <f t="shared" si="3"/>
        <v>A1</v>
      </c>
      <c r="F218" s="885">
        <v>14</v>
      </c>
      <c r="G218" s="885" t="s">
        <v>60</v>
      </c>
      <c r="H218" s="885" t="e">
        <v>#N/A</v>
      </c>
      <c r="I218" s="885" t="str">
        <f>IFERROR(VLOOKUP(A218,DonGiaHD!A:H,8,0),"")</f>
        <v/>
      </c>
    </row>
    <row r="219" spans="1:9" hidden="1">
      <c r="A219" s="889" t="s">
        <v>504</v>
      </c>
      <c r="B219" s="890"/>
      <c r="C219" s="889" t="s">
        <v>505</v>
      </c>
      <c r="D219" s="891" t="s">
        <v>259</v>
      </c>
      <c r="E219" s="892" t="str">
        <f t="shared" si="3"/>
        <v>A1</v>
      </c>
      <c r="F219" s="885">
        <v>14</v>
      </c>
      <c r="G219" s="885" t="s">
        <v>60</v>
      </c>
      <c r="H219" s="885" t="e">
        <v>#N/A</v>
      </c>
      <c r="I219" s="885" t="str">
        <f>IFERROR(VLOOKUP(A219,DonGiaHD!A:H,8,0),"")</f>
        <v/>
      </c>
    </row>
    <row r="220" spans="1:9" hidden="1">
      <c r="A220" s="889" t="s">
        <v>506</v>
      </c>
      <c r="B220" s="890"/>
      <c r="C220" s="889" t="s">
        <v>507</v>
      </c>
      <c r="D220" s="891" t="s">
        <v>259</v>
      </c>
      <c r="E220" s="892" t="str">
        <f t="shared" si="3"/>
        <v>A2</v>
      </c>
      <c r="F220" s="885">
        <v>14</v>
      </c>
      <c r="G220" s="885" t="s">
        <v>60</v>
      </c>
      <c r="H220" s="885" t="e">
        <v>#N/A</v>
      </c>
      <c r="I220" s="885" t="str">
        <f>IFERROR(VLOOKUP(A220,DonGiaHD!A:H,8,0),"")</f>
        <v/>
      </c>
    </row>
    <row r="221" spans="1:9" hidden="1">
      <c r="A221" s="962" t="s">
        <v>508</v>
      </c>
      <c r="B221" s="890"/>
      <c r="C221" s="889" t="s">
        <v>509</v>
      </c>
      <c r="D221" s="891" t="s">
        <v>259</v>
      </c>
      <c r="E221" s="892" t="str">
        <f t="shared" si="3"/>
        <v>C3</v>
      </c>
      <c r="F221" s="885">
        <v>16</v>
      </c>
      <c r="G221" s="885" t="s">
        <v>60</v>
      </c>
      <c r="H221" s="885">
        <v>5</v>
      </c>
      <c r="I221" s="885" t="str">
        <f>IFERROR(VLOOKUP(A221,DonGiaHD!A:H,8,0),"")</f>
        <v/>
      </c>
    </row>
    <row r="222" spans="1:9" hidden="1">
      <c r="A222" s="962" t="s">
        <v>510</v>
      </c>
      <c r="B222" s="890"/>
      <c r="C222" s="889" t="s">
        <v>511</v>
      </c>
      <c r="D222" s="891" t="s">
        <v>273</v>
      </c>
      <c r="E222" s="892" t="str">
        <f t="shared" si="3"/>
        <v>C5</v>
      </c>
      <c r="F222" s="885">
        <v>16</v>
      </c>
      <c r="G222" s="885" t="s">
        <v>60</v>
      </c>
      <c r="H222" s="885">
        <v>5.54</v>
      </c>
      <c r="I222" s="885">
        <f>IFERROR(VLOOKUP(A222,DonGiaHD!A:H,8,0),"")</f>
        <v>0</v>
      </c>
    </row>
    <row r="223" spans="1:9" hidden="1">
      <c r="A223" s="889" t="s">
        <v>512</v>
      </c>
      <c r="B223" s="890"/>
      <c r="C223" s="889" t="s">
        <v>513</v>
      </c>
      <c r="D223" s="891" t="s">
        <v>59</v>
      </c>
      <c r="E223" s="892" t="str">
        <f t="shared" si="3"/>
        <v>CS</v>
      </c>
      <c r="F223" s="885">
        <v>50</v>
      </c>
      <c r="G223" s="885" t="s">
        <v>60</v>
      </c>
      <c r="H223" s="885">
        <v>1</v>
      </c>
      <c r="I223" s="885" t="str">
        <f>IFERROR(VLOOKUP(A223,DonGiaHD!A:H,8,0),"")</f>
        <v/>
      </c>
    </row>
    <row r="224" spans="1:9" hidden="1">
      <c r="A224" s="889" t="s">
        <v>514</v>
      </c>
      <c r="B224" s="890"/>
      <c r="C224" s="889" t="s">
        <v>515</v>
      </c>
      <c r="D224" s="891" t="s">
        <v>59</v>
      </c>
      <c r="E224" s="892" t="str">
        <f t="shared" si="3"/>
        <v>CS</v>
      </c>
      <c r="F224" s="885">
        <v>50</v>
      </c>
      <c r="G224" s="885" t="s">
        <v>60</v>
      </c>
      <c r="H224" s="885">
        <v>0</v>
      </c>
      <c r="I224" s="885" t="str">
        <f>IFERROR(VLOOKUP(A224,DonGiaHD!A:H,8,0),"")</f>
        <v/>
      </c>
    </row>
    <row r="225" spans="1:9" hidden="1">
      <c r="A225" s="960" t="s">
        <v>516</v>
      </c>
      <c r="B225" s="890"/>
      <c r="C225" s="889" t="s">
        <v>517</v>
      </c>
      <c r="D225" s="891" t="s">
        <v>59</v>
      </c>
      <c r="E225" s="892" t="str">
        <f t="shared" si="3"/>
        <v>CS</v>
      </c>
      <c r="F225" s="885">
        <v>50</v>
      </c>
      <c r="G225" s="885" t="s">
        <v>60</v>
      </c>
      <c r="H225" s="885">
        <v>0</v>
      </c>
      <c r="I225" s="885">
        <f>IFERROR(VLOOKUP(A225,DonGiaHD!A:H,8,0),"")</f>
        <v>0</v>
      </c>
    </row>
    <row r="226" spans="1:9" hidden="1">
      <c r="A226" s="889" t="s">
        <v>518</v>
      </c>
      <c r="B226" s="890"/>
      <c r="C226" s="889" t="s">
        <v>519</v>
      </c>
      <c r="D226" s="891" t="s">
        <v>259</v>
      </c>
      <c r="E226" s="892" t="str">
        <f t="shared" si="3"/>
        <v>DA</v>
      </c>
      <c r="F226" s="885">
        <v>50</v>
      </c>
      <c r="G226" s="885" t="s">
        <v>60</v>
      </c>
      <c r="H226" s="885">
        <v>0</v>
      </c>
      <c r="I226" s="885">
        <f>IFERROR(VLOOKUP(A226,DonGiaHD!A:H,8,0),"")</f>
        <v>319240</v>
      </c>
    </row>
    <row r="227" spans="1:9" hidden="1">
      <c r="A227" s="889" t="s">
        <v>520</v>
      </c>
      <c r="B227" s="890"/>
      <c r="C227" s="889" t="s">
        <v>521</v>
      </c>
      <c r="D227" s="891" t="s">
        <v>259</v>
      </c>
      <c r="E227" s="892" t="str">
        <f t="shared" si="3"/>
        <v>DA</v>
      </c>
      <c r="F227" s="885">
        <v>50</v>
      </c>
      <c r="G227" s="885" t="s">
        <v>60</v>
      </c>
      <c r="H227" s="885">
        <v>0</v>
      </c>
      <c r="I227" s="885" t="str">
        <f>IFERROR(VLOOKUP(A227,DonGiaHD!A:H,8,0),"")</f>
        <v/>
      </c>
    </row>
    <row r="228" spans="1:9" hidden="1">
      <c r="A228" s="889" t="s">
        <v>522</v>
      </c>
      <c r="B228" s="890" t="s">
        <v>523</v>
      </c>
      <c r="C228" s="889" t="s">
        <v>524</v>
      </c>
      <c r="D228" s="891" t="s">
        <v>89</v>
      </c>
      <c r="E228" s="892" t="str">
        <f t="shared" si="3"/>
        <v>GD</v>
      </c>
      <c r="F228" s="885">
        <v>50</v>
      </c>
      <c r="G228" s="885" t="s">
        <v>60</v>
      </c>
      <c r="H228" s="885">
        <v>0</v>
      </c>
      <c r="I228" s="885" t="str">
        <f>IFERROR(VLOOKUP(A228,DonGiaHD!A:H,8,0),"")</f>
        <v/>
      </c>
    </row>
    <row r="229" spans="1:9" hidden="1">
      <c r="A229" s="889" t="s">
        <v>525</v>
      </c>
      <c r="B229" s="890" t="s">
        <v>523</v>
      </c>
      <c r="C229" s="889" t="s">
        <v>526</v>
      </c>
      <c r="D229" s="891" t="s">
        <v>89</v>
      </c>
      <c r="E229" s="892" t="str">
        <f t="shared" si="3"/>
        <v>GU</v>
      </c>
      <c r="F229" s="885">
        <v>50</v>
      </c>
      <c r="G229" s="885" t="s">
        <v>60</v>
      </c>
      <c r="H229" s="885">
        <v>0</v>
      </c>
      <c r="I229" s="885" t="str">
        <f>IFERROR(VLOOKUP(A229,DonGiaHD!A:H,8,0),"")</f>
        <v/>
      </c>
    </row>
    <row r="230" spans="1:9" hidden="1">
      <c r="A230" s="889" t="s">
        <v>527</v>
      </c>
      <c r="B230" s="890" t="s">
        <v>528</v>
      </c>
      <c r="C230" s="889" t="s">
        <v>529</v>
      </c>
      <c r="D230" s="891" t="s">
        <v>530</v>
      </c>
      <c r="E230" s="892" t="str">
        <f t="shared" si="3"/>
        <v>GI</v>
      </c>
      <c r="F230" s="885">
        <v>50</v>
      </c>
      <c r="G230" s="885" t="s">
        <v>60</v>
      </c>
      <c r="H230" s="885">
        <v>0</v>
      </c>
      <c r="I230" s="885" t="str">
        <f>IFERROR(VLOOKUP(A230,DonGiaHD!A:H,8,0),"")</f>
        <v/>
      </c>
    </row>
    <row r="231" spans="1:9" hidden="1">
      <c r="A231" s="889" t="s">
        <v>531</v>
      </c>
      <c r="B231" s="890"/>
      <c r="C231" s="889" t="s">
        <v>532</v>
      </c>
      <c r="D231" s="891" t="s">
        <v>89</v>
      </c>
      <c r="E231" s="892" t="str">
        <f t="shared" si="3"/>
        <v>Gi</v>
      </c>
      <c r="F231" s="885">
        <v>50</v>
      </c>
      <c r="G231" s="885" t="s">
        <v>60</v>
      </c>
      <c r="H231" s="885" t="e">
        <v>#N/A</v>
      </c>
      <c r="I231" s="885" t="str">
        <f>IFERROR(VLOOKUP(A231,DonGiaHD!A:H,8,0),"")</f>
        <v/>
      </c>
    </row>
    <row r="232" spans="1:9" hidden="1">
      <c r="A232" s="889" t="s">
        <v>533</v>
      </c>
      <c r="B232" s="890"/>
      <c r="C232" s="889" t="s">
        <v>532</v>
      </c>
      <c r="D232" s="891" t="s">
        <v>89</v>
      </c>
      <c r="E232" s="892" t="str">
        <f t="shared" si="3"/>
        <v>Gi</v>
      </c>
      <c r="F232" s="885">
        <v>50</v>
      </c>
      <c r="G232" s="885" t="s">
        <v>60</v>
      </c>
      <c r="H232" s="885" t="e">
        <v>#N/A</v>
      </c>
      <c r="I232" s="885" t="str">
        <f>IFERROR(VLOOKUP(A232,DonGiaHD!A:H,8,0),"")</f>
        <v/>
      </c>
    </row>
    <row r="233" spans="1:9" hidden="1">
      <c r="A233" s="889" t="s">
        <v>534</v>
      </c>
      <c r="B233" s="890"/>
      <c r="C233" s="889" t="s">
        <v>532</v>
      </c>
      <c r="D233" s="891" t="s">
        <v>89</v>
      </c>
      <c r="E233" s="892" t="str">
        <f t="shared" si="3"/>
        <v>Gi</v>
      </c>
      <c r="F233" s="885">
        <v>50</v>
      </c>
      <c r="G233" s="885" t="s">
        <v>60</v>
      </c>
      <c r="H233" s="885" t="s">
        <v>89</v>
      </c>
      <c r="I233" s="885" t="str">
        <f>IFERROR(VLOOKUP(A233,DonGiaHD!A:H,8,0),"")</f>
        <v/>
      </c>
    </row>
    <row r="234" spans="1:9" hidden="1">
      <c r="A234" s="889" t="s">
        <v>535</v>
      </c>
      <c r="B234" s="890"/>
      <c r="C234" s="889" t="s">
        <v>536</v>
      </c>
      <c r="D234" s="891" t="s">
        <v>259</v>
      </c>
      <c r="E234" s="892" t="str">
        <f t="shared" si="3"/>
        <v>GC</v>
      </c>
      <c r="F234" s="885">
        <v>2000</v>
      </c>
      <c r="G234" s="885" t="s">
        <v>60</v>
      </c>
      <c r="H234" s="885" t="e">
        <v>#N/A</v>
      </c>
      <c r="I234" s="885" t="str">
        <f>IFERROR(VLOOKUP(A234,DonGiaHD!A:H,8,0),"")</f>
        <v/>
      </c>
    </row>
    <row r="235" spans="1:9" hidden="1">
      <c r="A235" s="889" t="s">
        <v>537</v>
      </c>
      <c r="B235" s="890"/>
      <c r="C235" s="889" t="s">
        <v>538</v>
      </c>
      <c r="D235" s="891" t="s">
        <v>539</v>
      </c>
      <c r="E235" s="892" t="str">
        <f t="shared" si="3"/>
        <v>G</v>
      </c>
      <c r="F235" s="885">
        <v>2000</v>
      </c>
      <c r="G235" s="885" t="s">
        <v>60</v>
      </c>
      <c r="H235" s="885">
        <v>1</v>
      </c>
      <c r="I235" s="885" t="str">
        <f>IFERROR(VLOOKUP(A235,DonGiaHD!A:H,8,0),"")</f>
        <v/>
      </c>
    </row>
    <row r="236" spans="1:9" hidden="1">
      <c r="A236" s="889" t="s">
        <v>540</v>
      </c>
      <c r="B236" s="890"/>
      <c r="C236" s="889" t="s">
        <v>541</v>
      </c>
      <c r="D236" s="891" t="s">
        <v>59</v>
      </c>
      <c r="E236" s="892" t="str">
        <f t="shared" si="3"/>
        <v>K3</v>
      </c>
      <c r="F236" s="885">
        <v>50</v>
      </c>
      <c r="G236" s="885" t="s">
        <v>60</v>
      </c>
      <c r="H236" s="885">
        <v>4</v>
      </c>
      <c r="I236" s="885">
        <f>IFERROR(VLOOKUP(A236,DonGiaHD!A:H,8,0),"")</f>
        <v>2744000</v>
      </c>
    </row>
    <row r="237" spans="1:9" hidden="1">
      <c r="A237" s="960" t="s">
        <v>542</v>
      </c>
      <c r="B237" s="890"/>
      <c r="C237" s="889" t="s">
        <v>543</v>
      </c>
      <c r="D237" s="891" t="s">
        <v>544</v>
      </c>
      <c r="E237" s="892" t="str">
        <f t="shared" si="3"/>
        <v>CT</v>
      </c>
      <c r="F237" s="885">
        <v>50</v>
      </c>
      <c r="G237" s="885" t="s">
        <v>60</v>
      </c>
      <c r="H237" s="885" t="e">
        <v>#N/A</v>
      </c>
      <c r="I237" s="885" t="str">
        <f>IFERROR(VLOOKUP(A237,DonGiaHD!A:H,8,0),"")</f>
        <v/>
      </c>
    </row>
    <row r="238" spans="1:9" hidden="1">
      <c r="A238" s="960" t="s">
        <v>545</v>
      </c>
      <c r="B238" s="890"/>
      <c r="C238" s="889" t="s">
        <v>546</v>
      </c>
      <c r="D238" s="891" t="s">
        <v>89</v>
      </c>
      <c r="E238" s="892" t="str">
        <f t="shared" si="3"/>
        <v>CT</v>
      </c>
      <c r="F238" s="885">
        <v>50</v>
      </c>
      <c r="G238" s="885" t="s">
        <v>60</v>
      </c>
      <c r="H238" s="885">
        <v>1</v>
      </c>
      <c r="I238" s="885">
        <f>IFERROR(VLOOKUP(A238,DonGiaHD!A:H,8,0),"")</f>
        <v>2710500</v>
      </c>
    </row>
    <row r="239" spans="1:9" hidden="1">
      <c r="A239" s="889" t="s">
        <v>547</v>
      </c>
      <c r="B239" s="890"/>
      <c r="C239" s="889" t="s">
        <v>548</v>
      </c>
      <c r="D239" s="891" t="s">
        <v>59</v>
      </c>
      <c r="E239" s="892" t="str">
        <f t="shared" si="3"/>
        <v>K-</v>
      </c>
      <c r="F239" s="885">
        <v>50</v>
      </c>
      <c r="G239" s="885" t="s">
        <v>60</v>
      </c>
      <c r="H239" s="885" t="e">
        <v>#N/A</v>
      </c>
      <c r="I239" s="885" t="str">
        <f>IFERROR(VLOOKUP(A239,DonGiaHD!A:H,8,0),"")</f>
        <v/>
      </c>
    </row>
    <row r="240" spans="1:9" hidden="1">
      <c r="A240" s="889" t="s">
        <v>549</v>
      </c>
      <c r="B240" s="890"/>
      <c r="C240" s="889" t="s">
        <v>550</v>
      </c>
      <c r="D240" s="891" t="s">
        <v>59</v>
      </c>
      <c r="E240" s="892" t="str">
        <f t="shared" si="3"/>
        <v>K-</v>
      </c>
      <c r="F240" s="885">
        <v>50</v>
      </c>
      <c r="G240" s="885" t="s">
        <v>60</v>
      </c>
      <c r="H240" s="885" t="e">
        <v>#N/A</v>
      </c>
      <c r="I240" s="885" t="str">
        <f>IFERROR(VLOOKUP(A240,DonGiaHD!A:H,8,0),"")</f>
        <v/>
      </c>
    </row>
    <row r="241" spans="1:9" hidden="1">
      <c r="A241" s="960" t="s">
        <v>551</v>
      </c>
      <c r="B241" s="890"/>
      <c r="C241" s="889" t="s">
        <v>552</v>
      </c>
      <c r="D241" s="891" t="s">
        <v>59</v>
      </c>
      <c r="E241" s="892" t="str">
        <f t="shared" si="3"/>
        <v>K3</v>
      </c>
      <c r="F241" s="885">
        <v>50</v>
      </c>
      <c r="G241" s="885" t="s">
        <v>60</v>
      </c>
      <c r="H241" s="885" t="e">
        <v>#N/A</v>
      </c>
      <c r="I241" s="885" t="str">
        <f>IFERROR(VLOOKUP(A241,DonGiaHD!A:H,8,0),"")</f>
        <v/>
      </c>
    </row>
    <row r="242" spans="1:9" hidden="1">
      <c r="A242" s="960" t="s">
        <v>553</v>
      </c>
      <c r="B242" s="890"/>
      <c r="C242" s="889" t="s">
        <v>554</v>
      </c>
      <c r="D242" s="891" t="s">
        <v>59</v>
      </c>
      <c r="E242" s="892" t="str">
        <f t="shared" si="3"/>
        <v>K5</v>
      </c>
      <c r="F242" s="885">
        <v>50</v>
      </c>
      <c r="G242" s="885" t="s">
        <v>60</v>
      </c>
      <c r="H242" s="885">
        <v>0</v>
      </c>
      <c r="I242" s="885" t="str">
        <f>IFERROR(VLOOKUP(A242,DonGiaHD!A:H,8,0),"")</f>
        <v/>
      </c>
    </row>
    <row r="243" spans="1:9" hidden="1">
      <c r="A243" s="889" t="s">
        <v>555</v>
      </c>
      <c r="B243" s="890"/>
      <c r="C243" s="889" t="s">
        <v>556</v>
      </c>
      <c r="D243" s="891" t="s">
        <v>59</v>
      </c>
      <c r="E243" s="892" t="str">
        <f t="shared" si="3"/>
        <v>K7</v>
      </c>
      <c r="F243" s="885">
        <v>50</v>
      </c>
      <c r="G243" s="885" t="s">
        <v>60</v>
      </c>
      <c r="H243" s="885">
        <v>0</v>
      </c>
      <c r="I243" s="885" t="str">
        <f>IFERROR(VLOOKUP(A243,DonGiaHD!A:H,8,0),"")</f>
        <v/>
      </c>
    </row>
    <row r="244" spans="1:9" hidden="1">
      <c r="A244" s="889" t="s">
        <v>557</v>
      </c>
      <c r="B244" s="890"/>
      <c r="C244" s="889" t="s">
        <v>558</v>
      </c>
      <c r="D244" s="891" t="s">
        <v>59</v>
      </c>
      <c r="E244" s="892" t="str">
        <f t="shared" si="3"/>
        <v>K9</v>
      </c>
      <c r="F244" s="885">
        <v>50</v>
      </c>
      <c r="G244" s="885" t="s">
        <v>60</v>
      </c>
      <c r="H244" s="885">
        <v>0</v>
      </c>
      <c r="I244" s="885" t="str">
        <f>IFERROR(VLOOKUP(A244,DonGiaHD!A:H,8,0),"")</f>
        <v/>
      </c>
    </row>
    <row r="245" spans="1:9" hidden="1">
      <c r="A245" s="960" t="s">
        <v>559</v>
      </c>
      <c r="B245" s="890"/>
      <c r="C245" s="889" t="s">
        <v>560</v>
      </c>
      <c r="D245" s="891" t="s">
        <v>59</v>
      </c>
      <c r="E245" s="892" t="str">
        <f t="shared" si="3"/>
        <v>K1</v>
      </c>
      <c r="F245" s="885">
        <v>50</v>
      </c>
      <c r="G245" s="885" t="s">
        <v>60</v>
      </c>
      <c r="H245" s="885" t="e">
        <v>#N/A</v>
      </c>
      <c r="I245" s="885" t="str">
        <f>IFERROR(VLOOKUP(A245,DonGiaHD!A:H,8,0),"")</f>
        <v/>
      </c>
    </row>
    <row r="246" spans="1:9" hidden="1">
      <c r="A246" s="960" t="s">
        <v>561</v>
      </c>
      <c r="B246" s="890"/>
      <c r="C246" s="889" t="s">
        <v>562</v>
      </c>
      <c r="D246" s="891" t="s">
        <v>59</v>
      </c>
      <c r="E246" s="892" t="str">
        <f t="shared" si="3"/>
        <v>K1</v>
      </c>
      <c r="F246" s="885">
        <v>50</v>
      </c>
      <c r="G246" s="885" t="s">
        <v>60</v>
      </c>
      <c r="H246" s="885">
        <v>0</v>
      </c>
      <c r="I246" s="885" t="str">
        <f>IFERROR(VLOOKUP(A246,DonGiaHD!A:H,8,0),"")</f>
        <v/>
      </c>
    </row>
    <row r="247" spans="1:9" hidden="1">
      <c r="A247" s="960" t="s">
        <v>563</v>
      </c>
      <c r="B247" s="890"/>
      <c r="C247" s="889" t="s">
        <v>564</v>
      </c>
      <c r="D247" s="891" t="s">
        <v>59</v>
      </c>
      <c r="E247" s="892" t="str">
        <f t="shared" si="3"/>
        <v>K1</v>
      </c>
      <c r="F247" s="885">
        <v>50</v>
      </c>
      <c r="G247" s="885" t="s">
        <v>60</v>
      </c>
      <c r="H247" s="885">
        <v>0</v>
      </c>
      <c r="I247" s="885" t="str">
        <f>IFERROR(VLOOKUP(A247,DonGiaHD!A:H,8,0),"")</f>
        <v/>
      </c>
    </row>
    <row r="248" spans="1:9" hidden="1">
      <c r="A248" s="960" t="s">
        <v>565</v>
      </c>
      <c r="B248" s="890"/>
      <c r="C248" s="889" t="s">
        <v>566</v>
      </c>
      <c r="D248" s="891" t="s">
        <v>59</v>
      </c>
      <c r="E248" s="892" t="str">
        <f t="shared" si="3"/>
        <v>K2</v>
      </c>
      <c r="F248" s="885">
        <v>50</v>
      </c>
      <c r="G248" s="885" t="s">
        <v>60</v>
      </c>
      <c r="H248" s="885">
        <v>0</v>
      </c>
      <c r="I248" s="885" t="str">
        <f>IFERROR(VLOOKUP(A248,DonGiaHD!A:H,8,0),"")</f>
        <v/>
      </c>
    </row>
    <row r="249" spans="1:9" hidden="1">
      <c r="A249" s="897" t="s">
        <v>567</v>
      </c>
      <c r="B249" s="890"/>
      <c r="C249" s="889" t="s">
        <v>568</v>
      </c>
      <c r="D249" s="891" t="s">
        <v>59</v>
      </c>
      <c r="E249" s="892" t="str">
        <f t="shared" si="3"/>
        <v>KT</v>
      </c>
      <c r="F249" s="885">
        <v>50</v>
      </c>
      <c r="G249" s="885" t="s">
        <v>60</v>
      </c>
      <c r="H249" s="885" t="e">
        <v>#N/A</v>
      </c>
      <c r="I249" s="885" t="str">
        <f>IFERROR(VLOOKUP(A249,DonGiaHD!A:H,8,0),"")</f>
        <v/>
      </c>
    </row>
    <row r="250" spans="1:9" hidden="1">
      <c r="A250" s="897" t="s">
        <v>569</v>
      </c>
      <c r="B250" s="890"/>
      <c r="C250" s="889" t="s">
        <v>570</v>
      </c>
      <c r="D250" s="891" t="s">
        <v>59</v>
      </c>
      <c r="E250" s="892" t="str">
        <f t="shared" si="3"/>
        <v>KT</v>
      </c>
      <c r="F250" s="885">
        <v>50</v>
      </c>
      <c r="G250" s="885" t="s">
        <v>60</v>
      </c>
      <c r="H250" s="885" t="e">
        <v>#N/A</v>
      </c>
      <c r="I250" s="885" t="str">
        <f>IFERROR(VLOOKUP(A250,DonGiaHD!A:H,8,0),"")</f>
        <v/>
      </c>
    </row>
    <row r="251" spans="1:9" hidden="1">
      <c r="A251" s="897" t="s">
        <v>571</v>
      </c>
      <c r="B251" s="890"/>
      <c r="C251" s="889" t="s">
        <v>572</v>
      </c>
      <c r="D251" s="891" t="s">
        <v>59</v>
      </c>
      <c r="E251" s="892" t="str">
        <f t="shared" si="3"/>
        <v>KT</v>
      </c>
      <c r="F251" s="885">
        <v>50</v>
      </c>
      <c r="G251" s="885" t="s">
        <v>60</v>
      </c>
      <c r="H251" s="885" t="e">
        <v>#N/A</v>
      </c>
      <c r="I251" s="885" t="str">
        <f>IFERROR(VLOOKUP(A251,DonGiaHD!A:H,8,0),"")</f>
        <v/>
      </c>
    </row>
    <row r="252" spans="1:9" hidden="1">
      <c r="A252" s="897" t="s">
        <v>573</v>
      </c>
      <c r="B252" s="890"/>
      <c r="C252" s="889" t="s">
        <v>574</v>
      </c>
      <c r="D252" s="891" t="s">
        <v>59</v>
      </c>
      <c r="E252" s="892" t="str">
        <f t="shared" si="3"/>
        <v>KT</v>
      </c>
      <c r="F252" s="885">
        <v>50</v>
      </c>
      <c r="G252" s="885" t="s">
        <v>60</v>
      </c>
      <c r="H252" s="885">
        <v>0</v>
      </c>
      <c r="I252" s="885" t="str">
        <f>IFERROR(VLOOKUP(A252,DonGiaHD!A:H,8,0),"")</f>
        <v/>
      </c>
    </row>
    <row r="253" spans="1:9" hidden="1">
      <c r="A253" s="897" t="s">
        <v>575</v>
      </c>
      <c r="B253" s="890"/>
      <c r="C253" s="889" t="s">
        <v>576</v>
      </c>
      <c r="D253" s="891" t="s">
        <v>59</v>
      </c>
      <c r="E253" s="892" t="str">
        <f t="shared" si="3"/>
        <v>KT</v>
      </c>
      <c r="F253" s="885">
        <v>50</v>
      </c>
      <c r="G253" s="885" t="s">
        <v>60</v>
      </c>
      <c r="H253" s="885">
        <v>0</v>
      </c>
      <c r="I253" s="885" t="str">
        <f>IFERROR(VLOOKUP(A253,DonGiaHD!A:H,8,0),"")</f>
        <v/>
      </c>
    </row>
    <row r="254" spans="1:9" hidden="1">
      <c r="A254" s="897" t="s">
        <v>577</v>
      </c>
      <c r="B254" s="898" t="s">
        <v>578</v>
      </c>
      <c r="C254" s="889" t="s">
        <v>579</v>
      </c>
      <c r="D254" s="891" t="s">
        <v>59</v>
      </c>
      <c r="E254" s="892" t="str">
        <f t="shared" si="3"/>
        <v>KT</v>
      </c>
      <c r="F254" s="885">
        <v>50</v>
      </c>
      <c r="G254" s="885" t="s">
        <v>60</v>
      </c>
      <c r="H254" s="885">
        <v>0</v>
      </c>
      <c r="I254" s="885" t="str">
        <f>IFERROR(VLOOKUP(A254,DonGiaHD!A:H,8,0),"")</f>
        <v/>
      </c>
    </row>
    <row r="255" spans="1:9" hidden="1">
      <c r="A255" s="897" t="s">
        <v>580</v>
      </c>
      <c r="B255" s="890"/>
      <c r="C255" s="889" t="s">
        <v>581</v>
      </c>
      <c r="D255" s="891" t="s">
        <v>59</v>
      </c>
      <c r="E255" s="892" t="str">
        <f t="shared" si="3"/>
        <v>KT</v>
      </c>
      <c r="F255" s="885">
        <v>50</v>
      </c>
      <c r="G255" s="885" t="s">
        <v>60</v>
      </c>
      <c r="H255" s="885">
        <v>0</v>
      </c>
      <c r="I255" s="885" t="str">
        <f>IFERROR(VLOOKUP(A255,DonGiaHD!A:H,8,0),"")</f>
        <v/>
      </c>
    </row>
    <row r="256" spans="1:9" hidden="1">
      <c r="A256" s="897" t="s">
        <v>582</v>
      </c>
      <c r="B256" s="890"/>
      <c r="C256" s="889" t="s">
        <v>583</v>
      </c>
      <c r="D256" s="891" t="s">
        <v>59</v>
      </c>
      <c r="E256" s="892" t="str">
        <f t="shared" si="3"/>
        <v>KT</v>
      </c>
      <c r="F256" s="885">
        <v>50</v>
      </c>
      <c r="G256" s="885" t="s">
        <v>60</v>
      </c>
      <c r="H256" s="885">
        <v>0</v>
      </c>
      <c r="I256" s="885" t="str">
        <f>IFERROR(VLOOKUP(A256,DonGiaHD!A:H,8,0),"")</f>
        <v/>
      </c>
    </row>
    <row r="257" spans="1:9" hidden="1">
      <c r="A257" s="897" t="s">
        <v>584</v>
      </c>
      <c r="B257" s="890"/>
      <c r="C257" s="889" t="s">
        <v>585</v>
      </c>
      <c r="D257" s="891" t="s">
        <v>59</v>
      </c>
      <c r="E257" s="892" t="str">
        <f t="shared" si="3"/>
        <v>KT</v>
      </c>
      <c r="F257" s="885">
        <v>50</v>
      </c>
      <c r="G257" s="885" t="s">
        <v>60</v>
      </c>
      <c r="H257" s="885" t="e">
        <v>#N/A</v>
      </c>
      <c r="I257" s="885" t="str">
        <f>IFERROR(VLOOKUP(A257,DonGiaHD!A:H,8,0),"")</f>
        <v/>
      </c>
    </row>
    <row r="258" spans="1:9" hidden="1">
      <c r="A258" s="889" t="s">
        <v>586</v>
      </c>
      <c r="B258" s="890"/>
      <c r="C258" s="889" t="s">
        <v>587</v>
      </c>
      <c r="D258" s="891" t="s">
        <v>59</v>
      </c>
      <c r="E258" s="892" t="str">
        <f t="shared" si="3"/>
        <v>MT</v>
      </c>
      <c r="F258" s="885">
        <v>50</v>
      </c>
      <c r="G258" s="885" t="s">
        <v>60</v>
      </c>
      <c r="H258" s="885">
        <v>0</v>
      </c>
      <c r="I258" s="885" t="str">
        <f>IFERROR(VLOOKUP(A258,DonGiaHD!A:H,8,0),"")</f>
        <v/>
      </c>
    </row>
    <row r="259" spans="1:9" hidden="1">
      <c r="A259" s="889" t="s">
        <v>588</v>
      </c>
      <c r="B259" s="890"/>
      <c r="C259" s="889" t="s">
        <v>589</v>
      </c>
      <c r="D259" s="891" t="s">
        <v>59</v>
      </c>
      <c r="E259" s="892" t="str">
        <f t="shared" si="3"/>
        <v>MO</v>
      </c>
      <c r="F259" s="885">
        <v>50</v>
      </c>
      <c r="G259" s="885" t="s">
        <v>60</v>
      </c>
      <c r="H259" s="885">
        <v>0</v>
      </c>
      <c r="I259" s="885" t="str">
        <f>IFERROR(VLOOKUP(A259,DonGiaHD!A:H,8,0),"")</f>
        <v/>
      </c>
    </row>
    <row r="260" spans="1:9" hidden="1">
      <c r="A260" s="889" t="s">
        <v>590</v>
      </c>
      <c r="B260" s="890"/>
      <c r="C260" s="889" t="s">
        <v>591</v>
      </c>
      <c r="D260" s="891" t="s">
        <v>59</v>
      </c>
      <c r="E260" s="892" t="str">
        <f t="shared" si="3"/>
        <v>MT</v>
      </c>
      <c r="F260" s="885">
        <v>50</v>
      </c>
      <c r="G260" s="885" t="s">
        <v>60</v>
      </c>
      <c r="H260" s="885">
        <v>0</v>
      </c>
      <c r="I260" s="885" t="str">
        <f>IFERROR(VLOOKUP(A260,DonGiaHD!A:H,8,0),"")</f>
        <v/>
      </c>
    </row>
    <row r="261" spans="1:9" hidden="1">
      <c r="A261" s="889" t="s">
        <v>592</v>
      </c>
      <c r="B261" s="890"/>
      <c r="C261" s="889" t="s">
        <v>593</v>
      </c>
      <c r="D261" s="891" t="s">
        <v>59</v>
      </c>
      <c r="E261" s="892" t="str">
        <f t="shared" si="3"/>
        <v>KD</v>
      </c>
      <c r="F261" s="885">
        <v>50</v>
      </c>
      <c r="G261" s="885" t="s">
        <v>60</v>
      </c>
      <c r="H261" s="885">
        <v>0</v>
      </c>
      <c r="I261" s="885" t="str">
        <f>IFERROR(VLOOKUP(A261,DonGiaHD!A:H,8,0),"")</f>
        <v/>
      </c>
    </row>
    <row r="262" spans="1:9" hidden="1">
      <c r="A262" s="897" t="s">
        <v>594</v>
      </c>
      <c r="B262" s="890"/>
      <c r="C262" s="889" t="s">
        <v>595</v>
      </c>
      <c r="D262" s="891" t="s">
        <v>59</v>
      </c>
      <c r="E262" s="892" t="str">
        <f t="shared" si="3"/>
        <v>KN</v>
      </c>
      <c r="F262" s="885">
        <v>50</v>
      </c>
      <c r="G262" s="885" t="s">
        <v>60</v>
      </c>
      <c r="H262" s="885" t="e">
        <v>#N/A</v>
      </c>
      <c r="I262" s="885" t="str">
        <f>IFERROR(VLOOKUP(A262,DonGiaHD!A:H,8,0),"")</f>
        <v/>
      </c>
    </row>
    <row r="263" spans="1:9" hidden="1">
      <c r="A263" s="897" t="s">
        <v>596</v>
      </c>
      <c r="B263" s="890"/>
      <c r="C263" s="889" t="s">
        <v>597</v>
      </c>
      <c r="D263" s="891" t="s">
        <v>59</v>
      </c>
      <c r="E263" s="892" t="str">
        <f t="shared" si="3"/>
        <v>KN</v>
      </c>
      <c r="F263" s="885">
        <v>50</v>
      </c>
      <c r="G263" s="885" t="s">
        <v>60</v>
      </c>
      <c r="H263" s="885" t="e">
        <v>#N/A</v>
      </c>
      <c r="I263" s="885" t="str">
        <f>IFERROR(VLOOKUP(A263,DonGiaHD!A:H,8,0),"")</f>
        <v/>
      </c>
    </row>
    <row r="264" spans="1:9" hidden="1">
      <c r="A264" s="897" t="s">
        <v>598</v>
      </c>
      <c r="B264" s="890"/>
      <c r="C264" s="889" t="s">
        <v>599</v>
      </c>
      <c r="D264" s="891" t="s">
        <v>59</v>
      </c>
      <c r="E264" s="892" t="str">
        <f t="shared" ref="E264:E329" si="4">LEFT(A264,2)</f>
        <v>KN</v>
      </c>
      <c r="F264" s="885">
        <v>50</v>
      </c>
      <c r="G264" s="885" t="s">
        <v>60</v>
      </c>
      <c r="H264" s="885" t="e">
        <v>#N/A</v>
      </c>
      <c r="I264" s="885" t="str">
        <f>IFERROR(VLOOKUP(A264,DonGiaHD!A:H,8,0),"")</f>
        <v/>
      </c>
    </row>
    <row r="265" spans="1:9" hidden="1">
      <c r="A265" s="897" t="s">
        <v>600</v>
      </c>
      <c r="B265" s="890"/>
      <c r="C265" s="889" t="s">
        <v>601</v>
      </c>
      <c r="D265" s="891" t="s">
        <v>59</v>
      </c>
      <c r="E265" s="892" t="str">
        <f t="shared" si="4"/>
        <v>KN</v>
      </c>
      <c r="F265" s="885">
        <v>50</v>
      </c>
      <c r="G265" s="885" t="s">
        <v>60</v>
      </c>
      <c r="H265" s="885">
        <v>0</v>
      </c>
      <c r="I265" s="885" t="str">
        <f>IFERROR(VLOOKUP(A265,DonGiaHD!A:H,8,0),"")</f>
        <v/>
      </c>
    </row>
    <row r="266" spans="1:9" hidden="1">
      <c r="A266" s="897" t="s">
        <v>602</v>
      </c>
      <c r="B266" s="890"/>
      <c r="C266" s="889" t="s">
        <v>603</v>
      </c>
      <c r="D266" s="891" t="s">
        <v>59</v>
      </c>
      <c r="E266" s="892" t="str">
        <f t="shared" si="4"/>
        <v>KN</v>
      </c>
      <c r="F266" s="885">
        <v>50</v>
      </c>
      <c r="G266" s="885" t="s">
        <v>60</v>
      </c>
      <c r="H266" s="885">
        <v>0</v>
      </c>
      <c r="I266" s="885" t="str">
        <f>IFERROR(VLOOKUP(A266,DonGiaHD!A:H,8,0),"")</f>
        <v/>
      </c>
    </row>
    <row r="267" spans="1:9" hidden="1">
      <c r="A267" s="897" t="s">
        <v>604</v>
      </c>
      <c r="B267" s="898" t="s">
        <v>578</v>
      </c>
      <c r="C267" s="889" t="s">
        <v>605</v>
      </c>
      <c r="D267" s="891" t="s">
        <v>59</v>
      </c>
      <c r="E267" s="892" t="str">
        <f t="shared" si="4"/>
        <v>KN</v>
      </c>
      <c r="F267" s="885">
        <v>50</v>
      </c>
      <c r="G267" s="885" t="s">
        <v>60</v>
      </c>
      <c r="H267" s="885">
        <v>0</v>
      </c>
      <c r="I267" s="885" t="str">
        <f>IFERROR(VLOOKUP(A267,DonGiaHD!A:H,8,0),"")</f>
        <v/>
      </c>
    </row>
    <row r="268" spans="1:9" hidden="1">
      <c r="A268" s="897" t="s">
        <v>606</v>
      </c>
      <c r="B268" s="890"/>
      <c r="C268" s="889" t="s">
        <v>607</v>
      </c>
      <c r="D268" s="891" t="s">
        <v>59</v>
      </c>
      <c r="E268" s="892" t="str">
        <f t="shared" si="4"/>
        <v>KN</v>
      </c>
      <c r="F268" s="885">
        <v>50</v>
      </c>
      <c r="G268" s="885" t="s">
        <v>60</v>
      </c>
      <c r="H268" s="885">
        <v>0</v>
      </c>
      <c r="I268" s="885" t="str">
        <f>IFERROR(VLOOKUP(A268,DonGiaHD!A:H,8,0),"")</f>
        <v/>
      </c>
    </row>
    <row r="269" spans="1:9" hidden="1">
      <c r="A269" s="897" t="s">
        <v>608</v>
      </c>
      <c r="B269" s="890"/>
      <c r="C269" s="889" t="s">
        <v>609</v>
      </c>
      <c r="D269" s="891" t="s">
        <v>59</v>
      </c>
      <c r="E269" s="892" t="str">
        <f t="shared" si="4"/>
        <v>KN</v>
      </c>
      <c r="F269" s="885">
        <v>50</v>
      </c>
      <c r="G269" s="885" t="s">
        <v>60</v>
      </c>
      <c r="H269" s="885" t="e">
        <v>#N/A</v>
      </c>
      <c r="I269" s="885" t="str">
        <f>IFERROR(VLOOKUP(A269,DonGiaHD!A:H,8,0),"")</f>
        <v/>
      </c>
    </row>
    <row r="270" spans="1:9" hidden="1">
      <c r="A270" s="897" t="s">
        <v>610</v>
      </c>
      <c r="B270" s="890"/>
      <c r="C270" s="889" t="s">
        <v>611</v>
      </c>
      <c r="D270" s="891" t="s">
        <v>59</v>
      </c>
      <c r="E270" s="892" t="str">
        <f t="shared" si="4"/>
        <v>KN</v>
      </c>
      <c r="F270" s="885">
        <v>50</v>
      </c>
      <c r="G270" s="885" t="s">
        <v>60</v>
      </c>
      <c r="H270" s="885">
        <v>0</v>
      </c>
      <c r="I270" s="885" t="str">
        <f>IFERROR(VLOOKUP(A270,DonGiaHD!A:H,8,0),"")</f>
        <v/>
      </c>
    </row>
    <row r="271" spans="1:9" hidden="1">
      <c r="A271" s="889" t="s">
        <v>612</v>
      </c>
      <c r="B271" s="890"/>
      <c r="C271" s="889" t="s">
        <v>613</v>
      </c>
      <c r="D271" s="891" t="s">
        <v>59</v>
      </c>
      <c r="E271" s="892" t="str">
        <f t="shared" si="4"/>
        <v>Ho</v>
      </c>
      <c r="F271" s="885">
        <v>50</v>
      </c>
      <c r="G271" s="885" t="s">
        <v>60</v>
      </c>
      <c r="H271" s="885" t="e">
        <v>#N/A</v>
      </c>
      <c r="I271" s="885" t="str">
        <f>IFERROR(VLOOKUP(A271,DonGiaHD!A:H,8,0),"")</f>
        <v/>
      </c>
    </row>
    <row r="272" spans="1:9" hidden="1">
      <c r="A272" s="889" t="s">
        <v>614</v>
      </c>
      <c r="B272" s="890"/>
      <c r="C272" s="889" t="s">
        <v>615</v>
      </c>
      <c r="D272" s="891" t="s">
        <v>59</v>
      </c>
      <c r="E272" s="892" t="str">
        <f t="shared" si="4"/>
        <v>Ho</v>
      </c>
      <c r="F272" s="885">
        <v>50</v>
      </c>
      <c r="G272" s="885" t="s">
        <v>60</v>
      </c>
      <c r="H272" s="885" t="e">
        <v>#N/A</v>
      </c>
      <c r="I272" s="885" t="str">
        <f>IFERROR(VLOOKUP(A272,DonGiaHD!A:H,8,0),"")</f>
        <v/>
      </c>
    </row>
    <row r="273" spans="1:9" hidden="1">
      <c r="A273" s="889" t="s">
        <v>616</v>
      </c>
      <c r="B273" s="890"/>
      <c r="C273" s="889" t="s">
        <v>617</v>
      </c>
      <c r="D273" s="891" t="s">
        <v>59</v>
      </c>
      <c r="E273" s="892" t="str">
        <f t="shared" si="4"/>
        <v>Ho</v>
      </c>
      <c r="F273" s="885">
        <v>50</v>
      </c>
      <c r="G273" s="885" t="s">
        <v>60</v>
      </c>
      <c r="H273" s="885" t="e">
        <v>#N/A</v>
      </c>
      <c r="I273" s="885" t="str">
        <f>IFERROR(VLOOKUP(A273,DonGiaHD!A:H,8,0),"")</f>
        <v/>
      </c>
    </row>
    <row r="274" spans="1:9" hidden="1">
      <c r="A274" s="889" t="s">
        <v>618</v>
      </c>
      <c r="B274" s="890"/>
      <c r="C274" s="889" t="s">
        <v>619</v>
      </c>
      <c r="D274" s="891" t="s">
        <v>59</v>
      </c>
      <c r="E274" s="892" t="str">
        <f t="shared" si="4"/>
        <v>Ho</v>
      </c>
      <c r="F274" s="885">
        <v>50</v>
      </c>
      <c r="G274" s="885" t="s">
        <v>60</v>
      </c>
      <c r="H274" s="885" t="e">
        <v>#N/A</v>
      </c>
      <c r="I274" s="885" t="str">
        <f>IFERROR(VLOOKUP(A274,DonGiaHD!A:H,8,0),"")</f>
        <v/>
      </c>
    </row>
    <row r="275" spans="1:9" hidden="1">
      <c r="A275" s="889" t="s">
        <v>620</v>
      </c>
      <c r="B275" s="890"/>
      <c r="C275" s="889" t="s">
        <v>621</v>
      </c>
      <c r="D275" s="891" t="s">
        <v>59</v>
      </c>
      <c r="E275" s="892" t="str">
        <f t="shared" si="4"/>
        <v>Ho</v>
      </c>
      <c r="F275" s="885">
        <v>50</v>
      </c>
      <c r="G275" s="885" t="s">
        <v>60</v>
      </c>
      <c r="H275" s="885" t="e">
        <v>#N/A</v>
      </c>
      <c r="I275" s="885" t="str">
        <f>IFERROR(VLOOKUP(A275,DonGiaHD!A:H,8,0),"")</f>
        <v/>
      </c>
    </row>
    <row r="276" spans="1:9" hidden="1">
      <c r="A276" s="889" t="s">
        <v>622</v>
      </c>
      <c r="B276" s="890"/>
      <c r="C276" s="889" t="s">
        <v>623</v>
      </c>
      <c r="D276" s="891" t="s">
        <v>59</v>
      </c>
      <c r="E276" s="892" t="str">
        <f t="shared" si="4"/>
        <v>Ho</v>
      </c>
      <c r="F276" s="885">
        <v>50</v>
      </c>
      <c r="G276" s="885" t="s">
        <v>60</v>
      </c>
      <c r="H276" s="885" t="e">
        <v>#N/A</v>
      </c>
      <c r="I276" s="885" t="str">
        <f>IFERROR(VLOOKUP(A276,DonGiaHD!A:H,8,0),"")</f>
        <v/>
      </c>
    </row>
    <row r="277" spans="1:9" hidden="1">
      <c r="A277" s="889" t="s">
        <v>624</v>
      </c>
      <c r="B277" s="890"/>
      <c r="C277" s="889" t="s">
        <v>625</v>
      </c>
      <c r="D277" s="891" t="s">
        <v>59</v>
      </c>
      <c r="E277" s="892" t="str">
        <f t="shared" si="4"/>
        <v>Ho</v>
      </c>
      <c r="F277" s="885">
        <v>50</v>
      </c>
      <c r="G277" s="885" t="s">
        <v>60</v>
      </c>
      <c r="H277" s="885" t="e">
        <v>#N/A</v>
      </c>
      <c r="I277" s="885" t="str">
        <f>IFERROR(VLOOKUP(A277,DonGiaHD!A:H,8,0),"")</f>
        <v/>
      </c>
    </row>
    <row r="278" spans="1:9" hidden="1">
      <c r="A278" s="899" t="s">
        <v>626</v>
      </c>
      <c r="B278" s="898" t="s">
        <v>578</v>
      </c>
      <c r="C278" s="889" t="s">
        <v>627</v>
      </c>
      <c r="D278" s="891" t="s">
        <v>59</v>
      </c>
      <c r="E278" s="892" t="str">
        <f t="shared" si="4"/>
        <v>HO</v>
      </c>
      <c r="F278" s="885">
        <v>50</v>
      </c>
      <c r="G278" s="885" t="s">
        <v>60</v>
      </c>
      <c r="H278" s="885" t="e">
        <v>#N/A</v>
      </c>
      <c r="I278" s="885" t="str">
        <f>IFERROR(VLOOKUP(A278,DonGiaHD!A:H,8,0),"")</f>
        <v/>
      </c>
    </row>
    <row r="279" spans="1:9" hidden="1">
      <c r="A279" s="899" t="s">
        <v>628</v>
      </c>
      <c r="B279" s="890"/>
      <c r="C279" s="889" t="s">
        <v>629</v>
      </c>
      <c r="D279" s="891" t="s">
        <v>59</v>
      </c>
      <c r="E279" s="892" t="str">
        <f t="shared" si="4"/>
        <v>HO</v>
      </c>
      <c r="F279" s="885">
        <v>50</v>
      </c>
      <c r="G279" s="885" t="s">
        <v>60</v>
      </c>
      <c r="H279" s="885">
        <v>0</v>
      </c>
      <c r="I279" s="885" t="str">
        <f>IFERROR(VLOOKUP(A279,DonGiaHD!A:H,8,0),"")</f>
        <v/>
      </c>
    </row>
    <row r="280" spans="1:9" hidden="1">
      <c r="A280" s="889" t="s">
        <v>630</v>
      </c>
      <c r="B280" s="890"/>
      <c r="C280" s="889" t="s">
        <v>631</v>
      </c>
      <c r="D280" s="891" t="s">
        <v>632</v>
      </c>
      <c r="E280" s="892" t="str">
        <f t="shared" si="4"/>
        <v>BT</v>
      </c>
      <c r="F280" s="885">
        <v>50</v>
      </c>
      <c r="G280" s="885" t="s">
        <v>60</v>
      </c>
      <c r="H280" s="885" t="e">
        <v>#N/A</v>
      </c>
      <c r="I280" s="885" t="str">
        <f>IFERROR(VLOOKUP(A280,DonGiaHD!A:H,8,0),"")</f>
        <v/>
      </c>
    </row>
    <row r="281" spans="1:9" hidden="1">
      <c r="A281" s="889" t="s">
        <v>633</v>
      </c>
      <c r="B281" s="890"/>
      <c r="C281" s="889" t="s">
        <v>634</v>
      </c>
      <c r="D281" s="891" t="s">
        <v>632</v>
      </c>
      <c r="E281" s="892" t="str">
        <f t="shared" si="4"/>
        <v>BT</v>
      </c>
      <c r="F281" s="885">
        <v>50</v>
      </c>
      <c r="G281" s="885" t="s">
        <v>60</v>
      </c>
      <c r="H281" s="885" t="e">
        <v>#N/A</v>
      </c>
      <c r="I281" s="885" t="str">
        <f>IFERROR(VLOOKUP(A281,DonGiaHD!A:H,8,0),"")</f>
        <v/>
      </c>
    </row>
    <row r="282" spans="1:9" hidden="1">
      <c r="A282" s="889" t="s">
        <v>635</v>
      </c>
      <c r="B282" s="890" t="s">
        <v>636</v>
      </c>
      <c r="C282" s="889" t="s">
        <v>637</v>
      </c>
      <c r="D282" s="891" t="s">
        <v>638</v>
      </c>
      <c r="E282" s="892" t="str">
        <f t="shared" si="4"/>
        <v>BT</v>
      </c>
      <c r="F282" s="885">
        <v>50</v>
      </c>
      <c r="G282" s="885" t="s">
        <v>60</v>
      </c>
      <c r="H282" s="885" t="e">
        <v>#N/A</v>
      </c>
      <c r="I282" s="885" t="str">
        <f>IFERROR(VLOOKUP(A282,DonGiaHD!A:H,8,0),"")</f>
        <v/>
      </c>
    </row>
    <row r="283" spans="1:9" hidden="1">
      <c r="A283" s="889" t="s">
        <v>639</v>
      </c>
      <c r="B283" s="890" t="s">
        <v>640</v>
      </c>
      <c r="C283" s="889" t="s">
        <v>641</v>
      </c>
      <c r="D283" s="891" t="s">
        <v>638</v>
      </c>
      <c r="E283" s="892" t="str">
        <f t="shared" si="4"/>
        <v>BT</v>
      </c>
      <c r="F283" s="885">
        <v>50</v>
      </c>
      <c r="G283" s="885" t="s">
        <v>60</v>
      </c>
      <c r="H283" s="885" t="e">
        <v>#N/A</v>
      </c>
      <c r="I283" s="885" t="str">
        <f>IFERROR(VLOOKUP(A283,DonGiaHD!A:H,8,0),"")</f>
        <v/>
      </c>
    </row>
    <row r="284" spans="1:9" hidden="1">
      <c r="A284" s="889" t="s">
        <v>642</v>
      </c>
      <c r="B284" s="959" t="s">
        <v>643</v>
      </c>
      <c r="C284" s="889" t="s">
        <v>644</v>
      </c>
      <c r="D284" s="891" t="s">
        <v>638</v>
      </c>
      <c r="E284" s="892" t="str">
        <f t="shared" si="4"/>
        <v>BT</v>
      </c>
      <c r="F284" s="885">
        <v>50</v>
      </c>
      <c r="G284" s="885" t="s">
        <v>60</v>
      </c>
      <c r="H284" s="885">
        <v>1.34</v>
      </c>
      <c r="I284" s="885" t="str">
        <f>IFERROR(VLOOKUP(A284,DonGiaHD!A:H,8,0),"")</f>
        <v/>
      </c>
    </row>
    <row r="285" spans="1:9" hidden="1">
      <c r="A285" s="897" t="s">
        <v>645</v>
      </c>
      <c r="B285" s="890"/>
      <c r="C285" s="889" t="s">
        <v>646</v>
      </c>
      <c r="D285" s="891" t="s">
        <v>59</v>
      </c>
      <c r="E285" s="892" t="str">
        <f t="shared" si="4"/>
        <v>BI</v>
      </c>
      <c r="F285" s="885">
        <v>50</v>
      </c>
      <c r="G285" s="885" t="s">
        <v>60</v>
      </c>
      <c r="H285" s="885">
        <v>0</v>
      </c>
      <c r="I285" s="885" t="str">
        <f>IFERROR(VLOOKUP(A285,DonGiaHD!A:H,8,0),"")</f>
        <v/>
      </c>
    </row>
    <row r="286" spans="1:9" hidden="1">
      <c r="A286" s="897" t="s">
        <v>647</v>
      </c>
      <c r="B286" s="890"/>
      <c r="C286" s="889" t="s">
        <v>648</v>
      </c>
      <c r="D286" s="891" t="s">
        <v>59</v>
      </c>
      <c r="E286" s="892" t="str">
        <f t="shared" si="4"/>
        <v>BI</v>
      </c>
      <c r="F286" s="885">
        <v>50</v>
      </c>
      <c r="G286" s="885" t="s">
        <v>60</v>
      </c>
      <c r="H286" s="885" t="e">
        <v>#N/A</v>
      </c>
      <c r="I286" s="885" t="str">
        <f>IFERROR(VLOOKUP(A286,DonGiaHD!A:H,8,0),"")</f>
        <v/>
      </c>
    </row>
    <row r="287" spans="1:9" hidden="1">
      <c r="A287" s="897" t="s">
        <v>649</v>
      </c>
      <c r="B287" s="890"/>
      <c r="C287" s="889" t="s">
        <v>650</v>
      </c>
      <c r="D287" s="891" t="s">
        <v>59</v>
      </c>
      <c r="E287" s="892" t="str">
        <f t="shared" si="4"/>
        <v>BI</v>
      </c>
      <c r="F287" s="885">
        <v>50</v>
      </c>
      <c r="G287" s="885" t="s">
        <v>60</v>
      </c>
      <c r="H287" s="885">
        <v>0</v>
      </c>
      <c r="I287" s="885" t="str">
        <f>IFERROR(VLOOKUP(A287,DonGiaHD!A:H,8,0),"")</f>
        <v/>
      </c>
    </row>
    <row r="288" spans="1:9" hidden="1">
      <c r="A288" s="897" t="s">
        <v>651</v>
      </c>
      <c r="B288" s="890"/>
      <c r="C288" s="889" t="s">
        <v>652</v>
      </c>
      <c r="D288" s="891" t="s">
        <v>59</v>
      </c>
      <c r="E288" s="892" t="str">
        <f t="shared" si="4"/>
        <v>BI</v>
      </c>
      <c r="F288" s="885">
        <v>50</v>
      </c>
      <c r="G288" s="885" t="s">
        <v>60</v>
      </c>
      <c r="H288" s="885">
        <v>0</v>
      </c>
      <c r="I288" s="885" t="str">
        <f>IFERROR(VLOOKUP(A288,DonGiaHD!A:H,8,0),"")</f>
        <v/>
      </c>
    </row>
    <row r="289" spans="1:9" hidden="1">
      <c r="A289" s="897" t="s">
        <v>653</v>
      </c>
      <c r="B289" s="890"/>
      <c r="C289" s="889" t="s">
        <v>654</v>
      </c>
      <c r="D289" s="891" t="s">
        <v>59</v>
      </c>
      <c r="E289" s="892" t="str">
        <f t="shared" si="4"/>
        <v>BI</v>
      </c>
      <c r="F289" s="885">
        <v>50</v>
      </c>
      <c r="G289" s="885" t="s">
        <v>60</v>
      </c>
      <c r="H289" s="885">
        <v>0</v>
      </c>
      <c r="I289" s="885" t="str">
        <f>IFERROR(VLOOKUP(A289,DonGiaHD!A:H,8,0),"")</f>
        <v/>
      </c>
    </row>
    <row r="290" spans="1:9" hidden="1">
      <c r="A290" s="897" t="s">
        <v>655</v>
      </c>
      <c r="B290" s="890"/>
      <c r="C290" s="889" t="s">
        <v>656</v>
      </c>
      <c r="D290" s="891" t="s">
        <v>59</v>
      </c>
      <c r="E290" s="892" t="str">
        <f t="shared" si="4"/>
        <v>BI</v>
      </c>
      <c r="F290" s="885">
        <v>50</v>
      </c>
      <c r="G290" s="885" t="s">
        <v>60</v>
      </c>
      <c r="H290" s="885">
        <v>0</v>
      </c>
      <c r="I290" s="885" t="str">
        <f>IFERROR(VLOOKUP(A290,DonGiaHD!A:H,8,0),"")</f>
        <v/>
      </c>
    </row>
    <row r="291" spans="1:9" hidden="1">
      <c r="A291" s="889" t="s">
        <v>657</v>
      </c>
      <c r="B291" s="890"/>
      <c r="C291" s="889" t="s">
        <v>658</v>
      </c>
      <c r="D291" s="891" t="s">
        <v>59</v>
      </c>
      <c r="E291" s="892" t="str">
        <f t="shared" si="4"/>
        <v>KE</v>
      </c>
      <c r="F291" s="885">
        <v>50</v>
      </c>
      <c r="G291" s="885" t="s">
        <v>60</v>
      </c>
      <c r="H291" s="885">
        <v>0</v>
      </c>
      <c r="I291" s="885">
        <f>IFERROR(VLOOKUP(A291,DonGiaHD!A:H,8,0),"")</f>
        <v>478800</v>
      </c>
    </row>
    <row r="292" spans="1:9" hidden="1">
      <c r="A292" s="889" t="s">
        <v>659</v>
      </c>
      <c r="B292" s="890"/>
      <c r="C292" s="889" t="s">
        <v>660</v>
      </c>
      <c r="D292" s="891" t="s">
        <v>59</v>
      </c>
      <c r="E292" s="892" t="str">
        <f t="shared" si="4"/>
        <v>KE</v>
      </c>
      <c r="F292" s="885">
        <v>50</v>
      </c>
      <c r="G292" s="885" t="s">
        <v>60</v>
      </c>
      <c r="H292" s="885">
        <v>1</v>
      </c>
      <c r="I292" s="885" t="str">
        <f>IFERROR(VLOOKUP(A292,DonGiaHD!A:H,8,0),"")</f>
        <v/>
      </c>
    </row>
    <row r="293" spans="1:9" hidden="1">
      <c r="A293" s="889" t="s">
        <v>661</v>
      </c>
      <c r="B293" s="890"/>
      <c r="C293" s="889" t="s">
        <v>662</v>
      </c>
      <c r="D293" s="891" t="s">
        <v>59</v>
      </c>
      <c r="E293" s="892" t="str">
        <f t="shared" si="4"/>
        <v>KE</v>
      </c>
      <c r="F293" s="885">
        <v>50</v>
      </c>
      <c r="G293" s="885" t="s">
        <v>60</v>
      </c>
      <c r="H293" s="885">
        <v>0</v>
      </c>
      <c r="I293" s="885" t="str">
        <f>IFERROR(VLOOKUP(A293,DonGiaHD!A:H,8,0),"")</f>
        <v/>
      </c>
    </row>
    <row r="294" spans="1:9" hidden="1">
      <c r="A294" s="889" t="s">
        <v>663</v>
      </c>
      <c r="B294" s="890"/>
      <c r="C294" s="889" t="s">
        <v>664</v>
      </c>
      <c r="D294" s="891" t="s">
        <v>59</v>
      </c>
      <c r="E294" s="892" t="str">
        <f t="shared" si="4"/>
        <v>KE</v>
      </c>
      <c r="F294" s="885">
        <v>50</v>
      </c>
      <c r="G294" s="885" t="s">
        <v>60</v>
      </c>
      <c r="H294" s="885">
        <v>2</v>
      </c>
      <c r="I294" s="885" t="str">
        <f>IFERROR(VLOOKUP(A294,DonGiaHD!A:H,8,0),"")</f>
        <v/>
      </c>
    </row>
    <row r="295" spans="1:9" hidden="1">
      <c r="A295" s="889" t="s">
        <v>665</v>
      </c>
      <c r="B295" s="890"/>
      <c r="C295" s="889" t="s">
        <v>666</v>
      </c>
      <c r="D295" s="891" t="s">
        <v>59</v>
      </c>
      <c r="E295" s="892" t="str">
        <f t="shared" si="4"/>
        <v>KE</v>
      </c>
      <c r="F295" s="885">
        <v>50</v>
      </c>
      <c r="G295" s="885" t="s">
        <v>60</v>
      </c>
      <c r="H295" s="885">
        <v>0</v>
      </c>
      <c r="I295" s="885" t="str">
        <f>IFERROR(VLOOKUP(A295,DonGiaHD!A:H,8,0),"")</f>
        <v/>
      </c>
    </row>
    <row r="296" spans="1:9" hidden="1">
      <c r="A296" s="889" t="s">
        <v>667</v>
      </c>
      <c r="B296" s="890"/>
      <c r="C296" s="889" t="s">
        <v>668</v>
      </c>
      <c r="D296" s="891" t="s">
        <v>59</v>
      </c>
      <c r="E296" s="892" t="str">
        <f t="shared" si="4"/>
        <v>KE</v>
      </c>
      <c r="F296" s="885">
        <v>50</v>
      </c>
      <c r="G296" s="885" t="s">
        <v>60</v>
      </c>
      <c r="H296" s="885">
        <v>0</v>
      </c>
      <c r="I296" s="885" t="str">
        <f>IFERROR(VLOOKUP(A296,DonGiaHD!A:H,8,0),"")</f>
        <v/>
      </c>
    </row>
    <row r="297" spans="1:9" hidden="1">
      <c r="A297" s="889" t="s">
        <v>669</v>
      </c>
      <c r="B297" s="890"/>
      <c r="C297" s="889" t="s">
        <v>670</v>
      </c>
      <c r="D297" s="891" t="s">
        <v>59</v>
      </c>
      <c r="E297" s="892" t="str">
        <f t="shared" si="4"/>
        <v>KE</v>
      </c>
      <c r="F297" s="885">
        <v>50</v>
      </c>
      <c r="G297" s="885" t="s">
        <v>60</v>
      </c>
      <c r="H297" s="885">
        <v>0</v>
      </c>
      <c r="I297" s="885" t="str">
        <f>IFERROR(VLOOKUP(A297,DonGiaHD!A:H,8,0),"")</f>
        <v/>
      </c>
    </row>
    <row r="298" spans="1:9" hidden="1">
      <c r="A298" s="889" t="s">
        <v>671</v>
      </c>
      <c r="B298" s="890"/>
      <c r="C298" s="889" t="s">
        <v>672</v>
      </c>
      <c r="D298" s="891" t="s">
        <v>59</v>
      </c>
      <c r="E298" s="892" t="str">
        <f t="shared" si="4"/>
        <v>KE</v>
      </c>
      <c r="F298" s="885">
        <v>50</v>
      </c>
      <c r="G298" s="885" t="s">
        <v>60</v>
      </c>
      <c r="H298" s="885">
        <v>0</v>
      </c>
      <c r="I298" s="885" t="str">
        <f>IFERROR(VLOOKUP(A298,DonGiaHD!A:H,8,0),"")</f>
        <v/>
      </c>
    </row>
    <row r="299" spans="1:9" hidden="1">
      <c r="A299" s="889" t="s">
        <v>673</v>
      </c>
      <c r="B299" s="890"/>
      <c r="C299" s="889" t="s">
        <v>674</v>
      </c>
      <c r="D299" s="891" t="s">
        <v>59</v>
      </c>
      <c r="E299" s="892" t="str">
        <f t="shared" si="4"/>
        <v>KE</v>
      </c>
      <c r="F299" s="885">
        <v>50</v>
      </c>
      <c r="G299" s="885" t="s">
        <v>60</v>
      </c>
      <c r="H299" s="885">
        <v>0</v>
      </c>
      <c r="I299" s="885" t="str">
        <f>IFERROR(VLOOKUP(A299,DonGiaHD!A:H,8,0),"")</f>
        <v/>
      </c>
    </row>
    <row r="300" spans="1:9" hidden="1">
      <c r="A300" s="889" t="s">
        <v>675</v>
      </c>
      <c r="B300" s="890"/>
      <c r="C300" s="889" t="s">
        <v>676</v>
      </c>
      <c r="D300" s="891" t="s">
        <v>59</v>
      </c>
      <c r="E300" s="892" t="str">
        <f t="shared" si="4"/>
        <v>KE</v>
      </c>
      <c r="F300" s="885">
        <v>50</v>
      </c>
      <c r="G300" s="885" t="s">
        <v>60</v>
      </c>
      <c r="H300" s="885">
        <v>0</v>
      </c>
      <c r="I300" s="885" t="str">
        <f>IFERROR(VLOOKUP(A300,DonGiaHD!A:H,8,0),"")</f>
        <v/>
      </c>
    </row>
    <row r="301" spans="1:9" hidden="1">
      <c r="A301" s="889" t="s">
        <v>677</v>
      </c>
      <c r="B301" s="890"/>
      <c r="C301" s="889" t="s">
        <v>678</v>
      </c>
      <c r="D301" s="891" t="s">
        <v>59</v>
      </c>
      <c r="E301" s="892" t="str">
        <f t="shared" si="4"/>
        <v>KC</v>
      </c>
      <c r="F301" s="885">
        <v>50</v>
      </c>
      <c r="G301" s="885" t="s">
        <v>60</v>
      </c>
      <c r="H301" s="885">
        <v>2</v>
      </c>
      <c r="I301" s="885" t="str">
        <f>IFERROR(VLOOKUP(A301,DonGiaHD!A:H,8,0),"")</f>
        <v/>
      </c>
    </row>
    <row r="302" spans="1:9" hidden="1">
      <c r="A302" s="889" t="s">
        <v>679</v>
      </c>
      <c r="B302" s="890"/>
      <c r="C302" s="889" t="s">
        <v>680</v>
      </c>
      <c r="D302" s="891" t="s">
        <v>59</v>
      </c>
      <c r="E302" s="892" t="str">
        <f t="shared" si="4"/>
        <v>KC</v>
      </c>
      <c r="F302" s="885">
        <v>50</v>
      </c>
      <c r="G302" s="885" t="s">
        <v>60</v>
      </c>
      <c r="H302" s="885" t="e">
        <v>#N/A</v>
      </c>
      <c r="I302" s="885" t="str">
        <f>IFERROR(VLOOKUP(A302,DonGiaHD!A:H,8,0),"")</f>
        <v/>
      </c>
    </row>
    <row r="303" spans="1:9" hidden="1">
      <c r="A303" s="889" t="s">
        <v>681</v>
      </c>
      <c r="B303" s="959" t="s">
        <v>682</v>
      </c>
      <c r="C303" s="889" t="s">
        <v>683</v>
      </c>
      <c r="D303" s="891" t="s">
        <v>59</v>
      </c>
      <c r="E303" s="892" t="str">
        <f t="shared" si="4"/>
        <v>KQ</v>
      </c>
      <c r="F303" s="885">
        <v>50</v>
      </c>
      <c r="G303" s="885" t="s">
        <v>60</v>
      </c>
      <c r="H303" s="885">
        <v>0</v>
      </c>
      <c r="I303" s="885" t="str">
        <f>IFERROR(VLOOKUP(A303,DonGiaHD!A:H,8,0),"")</f>
        <v/>
      </c>
    </row>
    <row r="304" spans="1:9" hidden="1">
      <c r="A304" s="889" t="s">
        <v>684</v>
      </c>
      <c r="B304" s="959" t="s">
        <v>682</v>
      </c>
      <c r="C304" s="889" t="s">
        <v>685</v>
      </c>
      <c r="D304" s="891" t="s">
        <v>89</v>
      </c>
      <c r="E304" s="892" t="str">
        <f t="shared" si="4"/>
        <v>KQ</v>
      </c>
      <c r="F304" s="885">
        <v>50</v>
      </c>
      <c r="G304" s="885" t="s">
        <v>60</v>
      </c>
      <c r="H304" s="885">
        <v>0</v>
      </c>
      <c r="I304" s="885" t="str">
        <f>IFERROR(VLOOKUP(A304,DonGiaHD!A:H,8,0),"")</f>
        <v/>
      </c>
    </row>
    <row r="305" spans="1:9" hidden="1">
      <c r="A305" s="889" t="s">
        <v>686</v>
      </c>
      <c r="B305" s="959" t="s">
        <v>682</v>
      </c>
      <c r="C305" s="889" t="s">
        <v>687</v>
      </c>
      <c r="D305" s="891" t="s">
        <v>59</v>
      </c>
      <c r="E305" s="892" t="str">
        <f t="shared" si="4"/>
        <v>KQ</v>
      </c>
      <c r="F305" s="885">
        <v>50</v>
      </c>
      <c r="G305" s="885" t="s">
        <v>60</v>
      </c>
      <c r="H305" s="885">
        <v>0</v>
      </c>
      <c r="I305" s="885">
        <f>IFERROR(VLOOKUP(A305,DonGiaHD!A:H,8,0),"")</f>
        <v>4116000</v>
      </c>
    </row>
    <row r="306" spans="1:9" hidden="1">
      <c r="A306" s="889" t="s">
        <v>688</v>
      </c>
      <c r="B306" s="959" t="s">
        <v>682</v>
      </c>
      <c r="C306" s="889" t="s">
        <v>689</v>
      </c>
      <c r="D306" s="891" t="s">
        <v>59</v>
      </c>
      <c r="E306" s="892" t="str">
        <f t="shared" si="4"/>
        <v>KQ</v>
      </c>
      <c r="F306" s="885">
        <v>50</v>
      </c>
      <c r="G306" s="885" t="s">
        <v>60</v>
      </c>
      <c r="H306" s="885" t="e">
        <v>#N/A</v>
      </c>
      <c r="I306" s="885" t="str">
        <f>IFERROR(VLOOKUP(A306,DonGiaHD!A:H,8,0),"")</f>
        <v/>
      </c>
    </row>
    <row r="307" spans="1:9" hidden="1">
      <c r="A307" s="889" t="s">
        <v>690</v>
      </c>
      <c r="B307" s="959" t="s">
        <v>682</v>
      </c>
      <c r="C307" s="889" t="s">
        <v>691</v>
      </c>
      <c r="D307" s="891" t="s">
        <v>59</v>
      </c>
      <c r="E307" s="892" t="str">
        <f t="shared" si="4"/>
        <v>KH</v>
      </c>
      <c r="F307" s="885">
        <v>50</v>
      </c>
      <c r="G307" s="885" t="s">
        <v>60</v>
      </c>
      <c r="H307" s="885">
        <v>0</v>
      </c>
      <c r="I307" s="885" t="str">
        <f>IFERROR(VLOOKUP(A307,DonGiaHD!A:H,8,0),"")</f>
        <v/>
      </c>
    </row>
    <row r="308" spans="1:9" hidden="1">
      <c r="A308" s="889" t="s">
        <v>692</v>
      </c>
      <c r="B308" s="959" t="s">
        <v>682</v>
      </c>
      <c r="C308" s="889" t="s">
        <v>693</v>
      </c>
      <c r="D308" s="891" t="s">
        <v>59</v>
      </c>
      <c r="E308" s="892" t="str">
        <f t="shared" si="4"/>
        <v>KH</v>
      </c>
      <c r="F308" s="885">
        <v>50</v>
      </c>
      <c r="G308" s="885" t="s">
        <v>60</v>
      </c>
      <c r="H308" s="885">
        <v>15</v>
      </c>
      <c r="I308" s="885">
        <f>IFERROR(VLOOKUP(A308,DonGiaHD!A:H,8,0),"")</f>
        <v>5151200</v>
      </c>
    </row>
    <row r="309" spans="1:9" hidden="1">
      <c r="A309" s="889" t="s">
        <v>694</v>
      </c>
      <c r="B309" s="959" t="s">
        <v>682</v>
      </c>
      <c r="C309" s="889" t="s">
        <v>695</v>
      </c>
      <c r="D309" s="891" t="s">
        <v>59</v>
      </c>
      <c r="E309" s="892" t="str">
        <f t="shared" si="4"/>
        <v>KH</v>
      </c>
      <c r="F309" s="885">
        <v>50</v>
      </c>
      <c r="G309" s="885" t="s">
        <v>60</v>
      </c>
      <c r="H309" s="885" t="e">
        <v>#N/A</v>
      </c>
      <c r="I309" s="885" t="str">
        <f>IFERROR(VLOOKUP(A309,DonGiaHD!A:H,8,0),"")</f>
        <v/>
      </c>
    </row>
    <row r="310" spans="1:9" hidden="1">
      <c r="A310" s="889" t="s">
        <v>696</v>
      </c>
      <c r="B310" s="890"/>
      <c r="C310" s="889" t="s">
        <v>697</v>
      </c>
      <c r="D310" s="891" t="s">
        <v>59</v>
      </c>
      <c r="E310" s="892" t="str">
        <f t="shared" si="4"/>
        <v>KE</v>
      </c>
      <c r="F310" s="885">
        <v>50</v>
      </c>
      <c r="G310" s="885" t="s">
        <v>60</v>
      </c>
      <c r="H310" s="885" t="e">
        <v>#N/A</v>
      </c>
      <c r="I310" s="885" t="str">
        <f>IFERROR(VLOOKUP(A310,DonGiaHD!A:H,8,0),"")</f>
        <v/>
      </c>
    </row>
    <row r="311" spans="1:9" hidden="1">
      <c r="A311" s="889" t="s">
        <v>698</v>
      </c>
      <c r="B311" s="890"/>
      <c r="C311" s="889" t="s">
        <v>699</v>
      </c>
      <c r="D311" s="891" t="s">
        <v>59</v>
      </c>
      <c r="E311" s="892" t="str">
        <f t="shared" si="4"/>
        <v>KE</v>
      </c>
      <c r="F311" s="885">
        <v>50</v>
      </c>
      <c r="G311" s="885" t="s">
        <v>60</v>
      </c>
      <c r="H311" s="885">
        <v>0</v>
      </c>
      <c r="I311" s="885" t="str">
        <f>IFERROR(VLOOKUP(A311,DonGiaHD!A:H,8,0),"")</f>
        <v/>
      </c>
    </row>
    <row r="312" spans="1:9" hidden="1">
      <c r="A312" s="889" t="s">
        <v>700</v>
      </c>
      <c r="B312" s="890"/>
      <c r="C312" s="889" t="s">
        <v>701</v>
      </c>
      <c r="D312" s="891" t="s">
        <v>59</v>
      </c>
      <c r="E312" s="892" t="str">
        <f t="shared" si="4"/>
        <v>KE</v>
      </c>
      <c r="F312" s="885">
        <v>50</v>
      </c>
      <c r="G312" s="885" t="s">
        <v>60</v>
      </c>
      <c r="H312" s="885" t="e">
        <v>#N/A</v>
      </c>
      <c r="I312" s="885" t="str">
        <f>IFERROR(VLOOKUP(A312,DonGiaHD!A:H,8,0),"")</f>
        <v/>
      </c>
    </row>
    <row r="313" spans="1:9" hidden="1">
      <c r="A313" s="889" t="s">
        <v>702</v>
      </c>
      <c r="B313" s="890"/>
      <c r="C313" s="889" t="s">
        <v>703</v>
      </c>
      <c r="D313" s="891" t="s">
        <v>59</v>
      </c>
      <c r="E313" s="892" t="str">
        <f t="shared" si="4"/>
        <v>KE</v>
      </c>
      <c r="F313" s="885">
        <v>50</v>
      </c>
      <c r="G313" s="885" t="s">
        <v>60</v>
      </c>
      <c r="H313" s="885" t="e">
        <v>#N/A</v>
      </c>
      <c r="I313" s="885" t="str">
        <f>IFERROR(VLOOKUP(A313,DonGiaHD!A:H,8,0),"")</f>
        <v/>
      </c>
    </row>
    <row r="314" spans="1:9" hidden="1">
      <c r="A314" s="960" t="s">
        <v>704</v>
      </c>
      <c r="B314" s="890"/>
      <c r="C314" s="889" t="s">
        <v>705</v>
      </c>
      <c r="D314" s="891" t="s">
        <v>59</v>
      </c>
      <c r="E314" s="892" t="str">
        <f t="shared" si="4"/>
        <v>Kd</v>
      </c>
      <c r="F314" s="885">
        <v>50</v>
      </c>
      <c r="G314" s="885" t="s">
        <v>60</v>
      </c>
      <c r="H314" s="885">
        <v>0</v>
      </c>
      <c r="I314" s="885" t="str">
        <f>IFERROR(VLOOKUP(A314,DonGiaHD!A:H,8,0),"")</f>
        <v/>
      </c>
    </row>
    <row r="315" spans="1:9" hidden="1">
      <c r="A315" s="960" t="s">
        <v>706</v>
      </c>
      <c r="B315" s="890"/>
      <c r="C315" s="889" t="s">
        <v>707</v>
      </c>
      <c r="D315" s="891" t="s">
        <v>59</v>
      </c>
      <c r="E315" s="892" t="str">
        <f t="shared" si="4"/>
        <v>Kd</v>
      </c>
      <c r="F315" s="885">
        <v>50</v>
      </c>
      <c r="G315" s="885" t="s">
        <v>60</v>
      </c>
      <c r="H315" s="885">
        <v>0</v>
      </c>
      <c r="I315" s="885" t="str">
        <f>IFERROR(VLOOKUP(A315,DonGiaHD!A:H,8,0),"")</f>
        <v/>
      </c>
    </row>
    <row r="316" spans="1:9" hidden="1">
      <c r="A316" s="960" t="s">
        <v>708</v>
      </c>
      <c r="B316" s="890"/>
      <c r="C316" s="889" t="s">
        <v>709</v>
      </c>
      <c r="D316" s="891" t="s">
        <v>59</v>
      </c>
      <c r="E316" s="892" t="str">
        <f t="shared" si="4"/>
        <v>Kd</v>
      </c>
      <c r="F316" s="885">
        <v>50</v>
      </c>
      <c r="G316" s="885" t="s">
        <v>60</v>
      </c>
      <c r="H316" s="885">
        <v>0</v>
      </c>
      <c r="I316" s="885" t="str">
        <f>IFERROR(VLOOKUP(A316,DonGiaHD!A:H,8,0),"")</f>
        <v/>
      </c>
    </row>
    <row r="317" spans="1:9" hidden="1">
      <c r="A317" s="960" t="s">
        <v>710</v>
      </c>
      <c r="B317" s="890"/>
      <c r="C317" s="889" t="s">
        <v>711</v>
      </c>
      <c r="D317" s="891" t="s">
        <v>59</v>
      </c>
      <c r="E317" s="892" t="str">
        <f t="shared" si="4"/>
        <v>Kd</v>
      </c>
      <c r="F317" s="885">
        <v>50</v>
      </c>
      <c r="G317" s="885" t="s">
        <v>60</v>
      </c>
      <c r="H317" s="885">
        <v>0</v>
      </c>
      <c r="I317" s="885" t="str">
        <f>IFERROR(VLOOKUP(A317,DonGiaHD!A:H,8,0),"")</f>
        <v/>
      </c>
    </row>
    <row r="318" spans="1:9" hidden="1">
      <c r="A318" s="960" t="s">
        <v>712</v>
      </c>
      <c r="B318" s="890"/>
      <c r="C318" s="889" t="s">
        <v>713</v>
      </c>
      <c r="D318" s="891" t="s">
        <v>59</v>
      </c>
      <c r="E318" s="892" t="str">
        <f t="shared" si="4"/>
        <v>Kd</v>
      </c>
      <c r="F318" s="885">
        <v>50</v>
      </c>
      <c r="G318" s="885" t="s">
        <v>60</v>
      </c>
      <c r="H318" s="885">
        <v>0</v>
      </c>
      <c r="I318" s="885" t="str">
        <f>IFERROR(VLOOKUP(A318,DonGiaHD!A:H,8,0),"")</f>
        <v/>
      </c>
    </row>
    <row r="319" spans="1:9" hidden="1">
      <c r="A319" s="960" t="s">
        <v>714</v>
      </c>
      <c r="B319" s="890"/>
      <c r="C319" s="889" t="s">
        <v>715</v>
      </c>
      <c r="D319" s="891" t="s">
        <v>59</v>
      </c>
      <c r="E319" s="892" t="str">
        <f t="shared" si="4"/>
        <v>Kd</v>
      </c>
      <c r="F319" s="885">
        <v>50</v>
      </c>
      <c r="G319" s="885" t="s">
        <v>60</v>
      </c>
      <c r="H319" s="885">
        <v>0</v>
      </c>
      <c r="I319" s="885" t="str">
        <f>IFERROR(VLOOKUP(A319,DonGiaHD!A:H,8,0),"")</f>
        <v/>
      </c>
    </row>
    <row r="320" spans="1:9" hidden="1">
      <c r="A320" s="960" t="s">
        <v>716</v>
      </c>
      <c r="B320" s="890"/>
      <c r="C320" s="889" t="s">
        <v>717</v>
      </c>
      <c r="D320" s="891" t="s">
        <v>59</v>
      </c>
      <c r="E320" s="892" t="str">
        <f t="shared" si="4"/>
        <v>Kd</v>
      </c>
      <c r="F320" s="885">
        <v>50</v>
      </c>
      <c r="G320" s="885" t="s">
        <v>60</v>
      </c>
      <c r="H320" s="885">
        <v>0</v>
      </c>
      <c r="I320" s="885" t="str">
        <f>IFERROR(VLOOKUP(A320,DonGiaHD!A:H,8,0),"")</f>
        <v/>
      </c>
    </row>
    <row r="321" spans="1:9" hidden="1">
      <c r="A321" s="960" t="s">
        <v>718</v>
      </c>
      <c r="B321" s="890"/>
      <c r="C321" s="889" t="s">
        <v>719</v>
      </c>
      <c r="D321" s="891" t="s">
        <v>59</v>
      </c>
      <c r="E321" s="892" t="str">
        <f t="shared" si="4"/>
        <v>KD</v>
      </c>
      <c r="F321" s="885">
        <v>50</v>
      </c>
      <c r="G321" s="885" t="s">
        <v>60</v>
      </c>
      <c r="H321" s="885" t="e">
        <v>#N/A</v>
      </c>
      <c r="I321" s="885" t="str">
        <f>IFERROR(VLOOKUP(A321,DonGiaHD!A:H,8,0),"")</f>
        <v/>
      </c>
    </row>
    <row r="322" spans="1:9" hidden="1">
      <c r="A322" s="960" t="s">
        <v>720</v>
      </c>
      <c r="B322" s="890"/>
      <c r="C322" s="889" t="s">
        <v>721</v>
      </c>
      <c r="D322" s="891" t="s">
        <v>59</v>
      </c>
      <c r="E322" s="892" t="str">
        <f t="shared" si="4"/>
        <v>KD</v>
      </c>
      <c r="F322" s="885">
        <v>50</v>
      </c>
      <c r="G322" s="885" t="s">
        <v>60</v>
      </c>
      <c r="H322" s="885" t="e">
        <v>#N/A</v>
      </c>
      <c r="I322" s="885" t="str">
        <f>IFERROR(VLOOKUP(A322,DonGiaHD!A:H,8,0),"")</f>
        <v/>
      </c>
    </row>
    <row r="323" spans="1:9" hidden="1">
      <c r="A323" s="960" t="s">
        <v>722</v>
      </c>
      <c r="B323" s="890"/>
      <c r="C323" s="889" t="s">
        <v>723</v>
      </c>
      <c r="D323" s="891" t="s">
        <v>59</v>
      </c>
      <c r="E323" s="892" t="str">
        <f t="shared" si="4"/>
        <v>KD</v>
      </c>
      <c r="F323" s="885">
        <v>50</v>
      </c>
      <c r="G323" s="885" t="s">
        <v>60</v>
      </c>
      <c r="H323" s="885" t="e">
        <v>#N/A</v>
      </c>
      <c r="I323" s="885" t="str">
        <f>IFERROR(VLOOKUP(A323,DonGiaHD!A:H,8,0),"")</f>
        <v/>
      </c>
    </row>
    <row r="324" spans="1:9" hidden="1">
      <c r="A324" s="889" t="s">
        <v>724</v>
      </c>
      <c r="B324" s="890"/>
      <c r="C324" s="889" t="s">
        <v>725</v>
      </c>
      <c r="D324" s="891" t="s">
        <v>59</v>
      </c>
      <c r="E324" s="892" t="str">
        <f t="shared" si="4"/>
        <v>KN</v>
      </c>
      <c r="F324" s="885">
        <v>50</v>
      </c>
      <c r="G324" s="885" t="s">
        <v>60</v>
      </c>
      <c r="H324" s="885" t="s">
        <v>59</v>
      </c>
      <c r="I324" s="885" t="str">
        <f>IFERROR(VLOOKUP(A324,DonGiaHD!A:H,8,0),"")</f>
        <v/>
      </c>
    </row>
    <row r="325" spans="1:9" hidden="1">
      <c r="A325" s="889" t="s">
        <v>726</v>
      </c>
      <c r="B325" s="890"/>
      <c r="C325" s="889" t="s">
        <v>727</v>
      </c>
      <c r="D325" s="891" t="s">
        <v>59</v>
      </c>
      <c r="E325" s="892" t="str">
        <f t="shared" si="4"/>
        <v>KN</v>
      </c>
      <c r="F325" s="885">
        <v>50</v>
      </c>
      <c r="G325" s="885" t="s">
        <v>60</v>
      </c>
      <c r="H325" s="885">
        <v>0</v>
      </c>
      <c r="I325" s="885" t="str">
        <f>IFERROR(VLOOKUP(A325,DonGiaHD!A:H,8,0),"")</f>
        <v/>
      </c>
    </row>
    <row r="326" spans="1:9" hidden="1">
      <c r="A326" s="960" t="s">
        <v>728</v>
      </c>
      <c r="B326" s="890"/>
      <c r="C326" s="889" t="s">
        <v>729</v>
      </c>
      <c r="D326" s="891" t="s">
        <v>59</v>
      </c>
      <c r="E326" s="892" t="str">
        <f t="shared" si="4"/>
        <v>KN</v>
      </c>
      <c r="F326" s="885">
        <v>50</v>
      </c>
      <c r="G326" s="885" t="s">
        <v>60</v>
      </c>
      <c r="H326" s="885">
        <v>0</v>
      </c>
      <c r="I326" s="885" t="str">
        <f>IFERROR(VLOOKUP(A326,DonGiaHD!A:H,8,0),"")</f>
        <v/>
      </c>
    </row>
    <row r="327" spans="1:9" hidden="1">
      <c r="A327" s="960" t="s">
        <v>730</v>
      </c>
      <c r="B327" s="890"/>
      <c r="C327" s="889" t="s">
        <v>731</v>
      </c>
      <c r="D327" s="891" t="s">
        <v>59</v>
      </c>
      <c r="E327" s="892" t="str">
        <f t="shared" si="4"/>
        <v>KN</v>
      </c>
      <c r="F327" s="885">
        <v>50</v>
      </c>
      <c r="G327" s="885" t="s">
        <v>60</v>
      </c>
      <c r="H327" s="885">
        <v>0</v>
      </c>
      <c r="I327" s="885" t="str">
        <f>IFERROR(VLOOKUP(A327,DonGiaHD!A:H,8,0),"")</f>
        <v/>
      </c>
    </row>
    <row r="328" spans="1:9" hidden="1">
      <c r="A328" s="960" t="s">
        <v>732</v>
      </c>
      <c r="B328" s="890"/>
      <c r="C328" s="889" t="s">
        <v>733</v>
      </c>
      <c r="D328" s="891" t="s">
        <v>59</v>
      </c>
      <c r="E328" s="892" t="str">
        <f t="shared" si="4"/>
        <v>KN</v>
      </c>
      <c r="F328" s="885">
        <v>50</v>
      </c>
      <c r="G328" s="885" t="s">
        <v>60</v>
      </c>
      <c r="H328" s="885">
        <v>0</v>
      </c>
      <c r="I328" s="885">
        <f>IFERROR(VLOOKUP(A328,DonGiaHD!A:H,8,0),"")</f>
        <v>4428300</v>
      </c>
    </row>
    <row r="329" spans="1:9" hidden="1">
      <c r="A329" s="960" t="s">
        <v>734</v>
      </c>
      <c r="B329" s="890"/>
      <c r="C329" s="889" t="s">
        <v>735</v>
      </c>
      <c r="D329" s="891" t="s">
        <v>59</v>
      </c>
      <c r="E329" s="892" t="str">
        <f t="shared" si="4"/>
        <v>KN</v>
      </c>
      <c r="F329" s="885">
        <v>50</v>
      </c>
      <c r="G329" s="885" t="s">
        <v>60</v>
      </c>
      <c r="H329" s="885">
        <v>0</v>
      </c>
      <c r="I329" s="885" t="str">
        <f>IFERROR(VLOOKUP(A329,DonGiaHD!A:H,8,0),"")</f>
        <v/>
      </c>
    </row>
    <row r="330" spans="1:9" hidden="1">
      <c r="A330" s="960" t="s">
        <v>736</v>
      </c>
      <c r="B330" s="890"/>
      <c r="C330" s="889" t="s">
        <v>737</v>
      </c>
      <c r="D330" s="891" t="s">
        <v>59</v>
      </c>
      <c r="E330" s="892" t="str">
        <f t="shared" ref="E330:E393" si="5">LEFT(A330,2)</f>
        <v>KN</v>
      </c>
      <c r="F330" s="885">
        <v>50</v>
      </c>
      <c r="G330" s="885" t="s">
        <v>60</v>
      </c>
      <c r="H330" s="885">
        <v>0</v>
      </c>
      <c r="I330" s="885" t="str">
        <f>IFERROR(VLOOKUP(A330,DonGiaHD!A:H,8,0),"")</f>
        <v/>
      </c>
    </row>
    <row r="331" spans="1:9" hidden="1">
      <c r="A331" s="960" t="s">
        <v>738</v>
      </c>
      <c r="B331" s="890"/>
      <c r="C331" s="889" t="s">
        <v>739</v>
      </c>
      <c r="D331" s="891" t="s">
        <v>59</v>
      </c>
      <c r="E331" s="892" t="str">
        <f t="shared" si="5"/>
        <v>KN</v>
      </c>
      <c r="F331" s="885">
        <v>50</v>
      </c>
      <c r="G331" s="885" t="s">
        <v>60</v>
      </c>
      <c r="H331" s="885">
        <v>0</v>
      </c>
      <c r="I331" s="885" t="str">
        <f>IFERROR(VLOOKUP(A331,DonGiaHD!A:H,8,0),"")</f>
        <v/>
      </c>
    </row>
    <row r="332" spans="1:9" hidden="1">
      <c r="A332" s="960" t="s">
        <v>740</v>
      </c>
      <c r="B332" s="890"/>
      <c r="C332" s="889" t="s">
        <v>741</v>
      </c>
      <c r="D332" s="891" t="s">
        <v>59</v>
      </c>
      <c r="E332" s="892" t="str">
        <f t="shared" si="5"/>
        <v>KN</v>
      </c>
      <c r="F332" s="885">
        <v>50</v>
      </c>
      <c r="G332" s="885" t="s">
        <v>60</v>
      </c>
      <c r="H332" s="885" t="e">
        <v>#N/A</v>
      </c>
      <c r="I332" s="885" t="str">
        <f>IFERROR(VLOOKUP(A332,DonGiaHD!A:H,8,0),"")</f>
        <v/>
      </c>
    </row>
    <row r="333" spans="1:9" hidden="1">
      <c r="A333" s="960" t="s">
        <v>742</v>
      </c>
      <c r="B333" s="890"/>
      <c r="C333" s="889" t="s">
        <v>743</v>
      </c>
      <c r="D333" s="891" t="s">
        <v>59</v>
      </c>
      <c r="E333" s="892" t="str">
        <f t="shared" si="5"/>
        <v>KN</v>
      </c>
      <c r="F333" s="885">
        <v>50</v>
      </c>
      <c r="G333" s="885" t="s">
        <v>60</v>
      </c>
      <c r="H333" s="885" t="e">
        <v>#N/A</v>
      </c>
      <c r="I333" s="885" t="str">
        <f>IFERROR(VLOOKUP(A333,DonGiaHD!A:H,8,0),"")</f>
        <v/>
      </c>
    </row>
    <row r="334" spans="1:9" hidden="1">
      <c r="A334" s="960" t="s">
        <v>744</v>
      </c>
      <c r="B334" s="890"/>
      <c r="C334" s="889" t="s">
        <v>745</v>
      </c>
      <c r="D334" s="891" t="s">
        <v>59</v>
      </c>
      <c r="E334" s="892" t="str">
        <f t="shared" si="5"/>
        <v>KN</v>
      </c>
      <c r="F334" s="885">
        <v>50</v>
      </c>
      <c r="G334" s="885" t="s">
        <v>60</v>
      </c>
      <c r="H334" s="885" t="e">
        <v>#N/A</v>
      </c>
      <c r="I334" s="885" t="str">
        <f>IFERROR(VLOOKUP(A334,DonGiaHD!A:H,8,0),"")</f>
        <v/>
      </c>
    </row>
    <row r="335" spans="1:9" hidden="1">
      <c r="A335" s="889" t="s">
        <v>746</v>
      </c>
      <c r="B335" s="890"/>
      <c r="C335" s="889" t="s">
        <v>747</v>
      </c>
      <c r="D335" s="891" t="s">
        <v>59</v>
      </c>
      <c r="E335" s="892" t="str">
        <f t="shared" si="5"/>
        <v>GN</v>
      </c>
      <c r="F335" s="885">
        <v>50</v>
      </c>
      <c r="G335" s="885" t="s">
        <v>60</v>
      </c>
      <c r="H335" s="885">
        <v>0</v>
      </c>
      <c r="I335" s="885" t="str">
        <f>IFERROR(VLOOKUP(A335,DonGiaHD!A:H,8,0),"")</f>
        <v/>
      </c>
    </row>
    <row r="336" spans="1:9" hidden="1">
      <c r="A336" s="889" t="s">
        <v>748</v>
      </c>
      <c r="B336" s="890"/>
      <c r="C336" s="889" t="s">
        <v>749</v>
      </c>
      <c r="D336" s="891" t="s">
        <v>59</v>
      </c>
      <c r="E336" s="892" t="str">
        <f t="shared" si="5"/>
        <v>MA</v>
      </c>
      <c r="F336" s="885">
        <v>50</v>
      </c>
      <c r="G336" s="885" t="s">
        <v>60</v>
      </c>
      <c r="H336" s="885">
        <v>1</v>
      </c>
      <c r="I336" s="885">
        <f>IFERROR(VLOOKUP(A336,DonGiaHD!A:H,8,0),"")</f>
        <v>185400</v>
      </c>
    </row>
    <row r="337" spans="1:9" hidden="1">
      <c r="A337" s="889" t="s">
        <v>750</v>
      </c>
      <c r="B337" s="890"/>
      <c r="C337" s="889" t="s">
        <v>751</v>
      </c>
      <c r="D337" s="891" t="s">
        <v>59</v>
      </c>
      <c r="E337" s="892" t="str">
        <f t="shared" si="5"/>
        <v>MN</v>
      </c>
      <c r="F337" s="885">
        <v>50</v>
      </c>
      <c r="G337" s="885" t="s">
        <v>60</v>
      </c>
      <c r="H337" s="885">
        <v>0</v>
      </c>
      <c r="I337" s="885" t="str">
        <f>IFERROR(VLOOKUP(A337,DonGiaHD!A:H,8,0),"")</f>
        <v/>
      </c>
    </row>
    <row r="338" spans="1:9" hidden="1">
      <c r="A338" s="889" t="s">
        <v>752</v>
      </c>
      <c r="B338" s="890"/>
      <c r="C338" s="889" t="s">
        <v>753</v>
      </c>
      <c r="D338" s="891" t="s">
        <v>59</v>
      </c>
      <c r="E338" s="892" t="str">
        <f t="shared" si="5"/>
        <v>MN</v>
      </c>
      <c r="F338" s="885">
        <v>50</v>
      </c>
      <c r="G338" s="885" t="s">
        <v>60</v>
      </c>
      <c r="H338" s="885" t="e">
        <v>#N/A</v>
      </c>
      <c r="I338" s="885" t="str">
        <f>IFERROR(VLOOKUP(A338,DonGiaHD!A:H,8,0),"")</f>
        <v/>
      </c>
    </row>
    <row r="339" spans="1:9" hidden="1">
      <c r="A339" s="889" t="s">
        <v>754</v>
      </c>
      <c r="B339" s="890"/>
      <c r="C339" s="889" t="s">
        <v>755</v>
      </c>
      <c r="D339" s="891" t="s">
        <v>59</v>
      </c>
      <c r="E339" s="892" t="str">
        <f t="shared" si="5"/>
        <v>MT</v>
      </c>
      <c r="F339" s="885">
        <v>50</v>
      </c>
      <c r="G339" s="885" t="s">
        <v>60</v>
      </c>
      <c r="H339" s="885">
        <v>1</v>
      </c>
      <c r="I339" s="885">
        <f>IFERROR(VLOOKUP(A339,DonGiaHD!A:H,8,0),"")</f>
        <v>4984800</v>
      </c>
    </row>
    <row r="340" spans="1:9" hidden="1">
      <c r="A340" s="889" t="s">
        <v>756</v>
      </c>
      <c r="B340" s="890"/>
      <c r="C340" s="889" t="s">
        <v>757</v>
      </c>
      <c r="D340" s="891" t="s">
        <v>59</v>
      </c>
      <c r="E340" s="892" t="str">
        <f t="shared" si="5"/>
        <v>MT</v>
      </c>
      <c r="F340" s="885">
        <v>50</v>
      </c>
      <c r="G340" s="885" t="s">
        <v>60</v>
      </c>
      <c r="H340" s="885" t="e">
        <v>#N/A</v>
      </c>
      <c r="I340" s="885" t="str">
        <f>IFERROR(VLOOKUP(A340,DonGiaHD!A:H,8,0),"")</f>
        <v/>
      </c>
    </row>
    <row r="341" spans="1:9" hidden="1">
      <c r="A341" s="889" t="s">
        <v>758</v>
      </c>
      <c r="B341" s="890"/>
      <c r="C341" s="889" t="s">
        <v>759</v>
      </c>
      <c r="D341" s="891" t="s">
        <v>59</v>
      </c>
      <c r="E341" s="892" t="str">
        <f t="shared" si="5"/>
        <v>VT</v>
      </c>
      <c r="F341" s="885">
        <v>50</v>
      </c>
      <c r="G341" s="885" t="s">
        <v>60</v>
      </c>
      <c r="H341" s="885">
        <v>0</v>
      </c>
      <c r="I341" s="885" t="str">
        <f>IFERROR(VLOOKUP(A341,DonGiaHD!A:H,8,0),"")</f>
        <v/>
      </c>
    </row>
    <row r="342" spans="1:9" hidden="1">
      <c r="A342" s="960" t="s">
        <v>760</v>
      </c>
      <c r="B342" s="890"/>
      <c r="C342" s="889" t="s">
        <v>761</v>
      </c>
      <c r="D342" s="891" t="s">
        <v>59</v>
      </c>
      <c r="E342" s="892" t="str">
        <f t="shared" si="5"/>
        <v>ON</v>
      </c>
      <c r="F342" s="885">
        <v>50</v>
      </c>
      <c r="G342" s="885" t="s">
        <v>60</v>
      </c>
      <c r="H342" s="885" t="e">
        <v>#N/A</v>
      </c>
      <c r="I342" s="885" t="str">
        <f>IFERROR(VLOOKUP(A342,DonGiaHD!A:H,8,0),"")</f>
        <v/>
      </c>
    </row>
    <row r="343" spans="1:9" hidden="1">
      <c r="A343" s="960" t="s">
        <v>762</v>
      </c>
      <c r="B343" s="890"/>
      <c r="C343" s="889" t="s">
        <v>763</v>
      </c>
      <c r="D343" s="891" t="s">
        <v>59</v>
      </c>
      <c r="E343" s="892" t="str">
        <f t="shared" si="5"/>
        <v>ON</v>
      </c>
      <c r="F343" s="885">
        <v>50</v>
      </c>
      <c r="G343" s="885" t="s">
        <v>60</v>
      </c>
      <c r="H343" s="885" t="e">
        <v>#N/A</v>
      </c>
      <c r="I343" s="885" t="str">
        <f>IFERROR(VLOOKUP(A343,DonGiaHD!A:H,8,0),"")</f>
        <v/>
      </c>
    </row>
    <row r="344" spans="1:9" hidden="1">
      <c r="A344" s="960" t="s">
        <v>764</v>
      </c>
      <c r="B344" s="890"/>
      <c r="C344" s="889" t="s">
        <v>765</v>
      </c>
      <c r="D344" s="891" t="s">
        <v>59</v>
      </c>
      <c r="E344" s="892" t="str">
        <f t="shared" si="5"/>
        <v>ON</v>
      </c>
      <c r="F344" s="885">
        <v>50</v>
      </c>
      <c r="G344" s="885" t="s">
        <v>60</v>
      </c>
      <c r="H344" s="885" t="e">
        <v>#N/A</v>
      </c>
      <c r="I344" s="885" t="str">
        <f>IFERROR(VLOOKUP(A344,DonGiaHD!A:H,8,0),"")</f>
        <v/>
      </c>
    </row>
    <row r="345" spans="1:9" hidden="1">
      <c r="A345" s="889" t="s">
        <v>766</v>
      </c>
      <c r="B345" s="890"/>
      <c r="C345" s="889" t="s">
        <v>767</v>
      </c>
      <c r="D345" s="891" t="s">
        <v>59</v>
      </c>
      <c r="E345" s="892" t="str">
        <f t="shared" si="5"/>
        <v>ON</v>
      </c>
      <c r="F345" s="885">
        <v>50</v>
      </c>
      <c r="G345" s="885" t="s">
        <v>60</v>
      </c>
      <c r="H345" s="885" t="e">
        <v>#N/A</v>
      </c>
      <c r="I345" s="885" t="str">
        <f>IFERROR(VLOOKUP(A345,DonGiaHD!A:H,8,0),"")</f>
        <v/>
      </c>
    </row>
    <row r="346" spans="1:9" hidden="1">
      <c r="A346" s="960" t="s">
        <v>768</v>
      </c>
      <c r="B346" s="890"/>
      <c r="C346" s="889" t="s">
        <v>769</v>
      </c>
      <c r="D346" s="891" t="s">
        <v>59</v>
      </c>
      <c r="E346" s="892" t="str">
        <f t="shared" si="5"/>
        <v>ON</v>
      </c>
      <c r="F346" s="885">
        <v>50</v>
      </c>
      <c r="G346" s="885" t="s">
        <v>60</v>
      </c>
      <c r="H346" s="885" t="e">
        <v>#N/A</v>
      </c>
      <c r="I346" s="885" t="str">
        <f>IFERROR(VLOOKUP(A346,DonGiaHD!A:H,8,0),"")</f>
        <v/>
      </c>
    </row>
    <row r="347" spans="1:9" hidden="1">
      <c r="A347" s="960" t="s">
        <v>770</v>
      </c>
      <c r="B347" s="890"/>
      <c r="C347" s="889" t="s">
        <v>771</v>
      </c>
      <c r="D347" s="891" t="s">
        <v>59</v>
      </c>
      <c r="E347" s="892" t="str">
        <f t="shared" si="5"/>
        <v>ON</v>
      </c>
      <c r="F347" s="885">
        <v>50</v>
      </c>
      <c r="G347" s="885" t="s">
        <v>60</v>
      </c>
      <c r="H347" s="885" t="e">
        <v>#N/A</v>
      </c>
      <c r="I347" s="885" t="str">
        <f>IFERROR(VLOOKUP(A347,DonGiaHD!A:H,8,0),"")</f>
        <v/>
      </c>
    </row>
    <row r="348" spans="1:9" hidden="1">
      <c r="A348" s="960" t="s">
        <v>772</v>
      </c>
      <c r="B348" s="890"/>
      <c r="C348" s="889" t="s">
        <v>773</v>
      </c>
      <c r="D348" s="891" t="s">
        <v>59</v>
      </c>
      <c r="E348" s="892" t="str">
        <f t="shared" si="5"/>
        <v>ON</v>
      </c>
      <c r="F348" s="885">
        <v>50</v>
      </c>
      <c r="G348" s="885" t="s">
        <v>60</v>
      </c>
      <c r="H348" s="885" t="e">
        <v>#N/A</v>
      </c>
      <c r="I348" s="885" t="str">
        <f>IFERROR(VLOOKUP(A348,DonGiaHD!A:H,8,0),"")</f>
        <v/>
      </c>
    </row>
    <row r="349" spans="1:9" hidden="1">
      <c r="A349" s="960" t="s">
        <v>774</v>
      </c>
      <c r="B349" s="890"/>
      <c r="C349" s="889" t="s">
        <v>775</v>
      </c>
      <c r="D349" s="891" t="s">
        <v>59</v>
      </c>
      <c r="E349" s="892" t="str">
        <f t="shared" si="5"/>
        <v>ON</v>
      </c>
      <c r="F349" s="885">
        <v>50</v>
      </c>
      <c r="G349" s="885" t="s">
        <v>60</v>
      </c>
      <c r="H349" s="885" t="e">
        <v>#N/A</v>
      </c>
      <c r="I349" s="885" t="str">
        <f>IFERROR(VLOOKUP(A349,DonGiaHD!A:H,8,0),"")</f>
        <v/>
      </c>
    </row>
    <row r="350" spans="1:9" hidden="1">
      <c r="A350" s="960" t="s">
        <v>776</v>
      </c>
      <c r="B350" s="890"/>
      <c r="C350" s="889" t="s">
        <v>777</v>
      </c>
      <c r="D350" s="891" t="s">
        <v>59</v>
      </c>
      <c r="E350" s="892" t="str">
        <f t="shared" si="5"/>
        <v>ON</v>
      </c>
      <c r="F350" s="885">
        <v>50</v>
      </c>
      <c r="G350" s="885" t="s">
        <v>60</v>
      </c>
      <c r="H350" s="885">
        <v>0</v>
      </c>
      <c r="I350" s="885">
        <f>IFERROR(VLOOKUP(A350,DonGiaHD!A:H,8,0),"")</f>
        <v>336000</v>
      </c>
    </row>
    <row r="351" spans="1:9" hidden="1">
      <c r="A351" s="960" t="s">
        <v>778</v>
      </c>
      <c r="B351" s="890"/>
      <c r="C351" s="889" t="s">
        <v>779</v>
      </c>
      <c r="D351" s="891" t="s">
        <v>59</v>
      </c>
      <c r="E351" s="892" t="str">
        <f t="shared" si="5"/>
        <v>ON</v>
      </c>
      <c r="F351" s="885">
        <v>50</v>
      </c>
      <c r="G351" s="885" t="s">
        <v>60</v>
      </c>
      <c r="H351" s="885">
        <v>0</v>
      </c>
      <c r="I351" s="885" t="str">
        <f>IFERROR(VLOOKUP(A351,DonGiaHD!A:H,8,0),"")</f>
        <v/>
      </c>
    </row>
    <row r="352" spans="1:9" hidden="1">
      <c r="A352" s="889" t="s">
        <v>780</v>
      </c>
      <c r="B352" s="890"/>
      <c r="C352" s="889" t="s">
        <v>781</v>
      </c>
      <c r="D352" s="891" t="s">
        <v>59</v>
      </c>
      <c r="E352" s="892" t="str">
        <f t="shared" si="5"/>
        <v>ON</v>
      </c>
      <c r="F352" s="885">
        <v>50</v>
      </c>
      <c r="G352" s="885" t="s">
        <v>60</v>
      </c>
      <c r="H352" s="885">
        <v>0</v>
      </c>
      <c r="I352" s="885" t="str">
        <f>IFERROR(VLOOKUP(A352,DonGiaHD!A:H,8,0),"")</f>
        <v/>
      </c>
    </row>
    <row r="353" spans="1:9" hidden="1">
      <c r="A353" s="960" t="s">
        <v>782</v>
      </c>
      <c r="B353" s="890"/>
      <c r="C353" s="889" t="s">
        <v>783</v>
      </c>
      <c r="D353" s="891" t="s">
        <v>59</v>
      </c>
      <c r="E353" s="892" t="str">
        <f t="shared" si="5"/>
        <v>ON</v>
      </c>
      <c r="F353" s="885">
        <v>50</v>
      </c>
      <c r="G353" s="885" t="s">
        <v>60</v>
      </c>
      <c r="H353" s="885">
        <v>0</v>
      </c>
      <c r="I353" s="885">
        <f>IFERROR(VLOOKUP(A353,DonGiaHD!A:H,8,0),"")</f>
        <v>326500</v>
      </c>
    </row>
    <row r="354" spans="1:9" hidden="1">
      <c r="A354" s="960" t="s">
        <v>784</v>
      </c>
      <c r="B354" s="890"/>
      <c r="C354" s="889" t="s">
        <v>785</v>
      </c>
      <c r="D354" s="891" t="s">
        <v>59</v>
      </c>
      <c r="E354" s="892" t="str">
        <f t="shared" si="5"/>
        <v>ON</v>
      </c>
      <c r="F354" s="885">
        <v>50</v>
      </c>
      <c r="G354" s="885" t="s">
        <v>60</v>
      </c>
      <c r="H354" s="885">
        <v>0</v>
      </c>
      <c r="I354" s="885" t="str">
        <f>IFERROR(VLOOKUP(A354,DonGiaHD!A:H,8,0),"")</f>
        <v/>
      </c>
    </row>
    <row r="355" spans="1:9" hidden="1">
      <c r="A355" s="960" t="s">
        <v>786</v>
      </c>
      <c r="B355" s="890"/>
      <c r="C355" s="889" t="s">
        <v>787</v>
      </c>
      <c r="D355" s="891" t="s">
        <v>59</v>
      </c>
      <c r="E355" s="892" t="str">
        <f t="shared" si="5"/>
        <v>ON</v>
      </c>
      <c r="F355" s="885">
        <v>50</v>
      </c>
      <c r="G355" s="885" t="s">
        <v>60</v>
      </c>
      <c r="H355" s="885">
        <v>0</v>
      </c>
      <c r="I355" s="885">
        <f>IFERROR(VLOOKUP(A355,DonGiaHD!A:H,8,0),"")</f>
        <v>1809600</v>
      </c>
    </row>
    <row r="356" spans="1:9" hidden="1">
      <c r="A356" s="960" t="s">
        <v>788</v>
      </c>
      <c r="B356" s="890"/>
      <c r="C356" s="889" t="s">
        <v>789</v>
      </c>
      <c r="D356" s="891" t="s">
        <v>59</v>
      </c>
      <c r="E356" s="892" t="str">
        <f t="shared" si="5"/>
        <v>ON</v>
      </c>
      <c r="F356" s="885">
        <v>50</v>
      </c>
      <c r="G356" s="885" t="s">
        <v>60</v>
      </c>
      <c r="H356" s="885">
        <v>0</v>
      </c>
      <c r="I356" s="885" t="str">
        <f>IFERROR(VLOOKUP(A356,DonGiaHD!A:H,8,0),"")</f>
        <v/>
      </c>
    </row>
    <row r="357" spans="1:9" hidden="1">
      <c r="A357" s="889" t="s">
        <v>790</v>
      </c>
      <c r="B357" s="890"/>
      <c r="C357" s="889" t="s">
        <v>791</v>
      </c>
      <c r="D357" s="891" t="s">
        <v>59</v>
      </c>
      <c r="E357" s="892" t="str">
        <f t="shared" si="5"/>
        <v>ON</v>
      </c>
      <c r="F357" s="885">
        <v>50</v>
      </c>
      <c r="G357" s="885" t="s">
        <v>60</v>
      </c>
      <c r="H357" s="885" t="e">
        <v>#N/A</v>
      </c>
      <c r="I357" s="885" t="str">
        <f>IFERROR(VLOOKUP(A357,DonGiaHD!A:H,8,0),"")</f>
        <v/>
      </c>
    </row>
    <row r="358" spans="1:9" hidden="1">
      <c r="A358" s="889" t="s">
        <v>792</v>
      </c>
      <c r="B358" s="890"/>
      <c r="C358" s="889" t="s">
        <v>793</v>
      </c>
      <c r="D358" s="891" t="s">
        <v>59</v>
      </c>
      <c r="E358" s="892" t="str">
        <f t="shared" si="5"/>
        <v>PU</v>
      </c>
      <c r="F358" s="885">
        <v>50</v>
      </c>
      <c r="G358" s="885" t="s">
        <v>60</v>
      </c>
      <c r="H358" s="885" t="e">
        <v>#N/A</v>
      </c>
      <c r="I358" s="885" t="str">
        <f>IFERROR(VLOOKUP(A358,DonGiaHD!A:H,8,0),"")</f>
        <v/>
      </c>
    </row>
    <row r="359" spans="1:9" hidden="1">
      <c r="A359" s="889" t="s">
        <v>794</v>
      </c>
      <c r="B359" s="890"/>
      <c r="C359" s="889" t="s">
        <v>795</v>
      </c>
      <c r="D359" s="891" t="s">
        <v>89</v>
      </c>
      <c r="E359" s="892" t="str">
        <f t="shared" si="5"/>
        <v>R1</v>
      </c>
      <c r="F359" s="885">
        <v>50</v>
      </c>
      <c r="G359" s="885" t="s">
        <v>60</v>
      </c>
      <c r="H359" s="885">
        <v>0</v>
      </c>
      <c r="I359" s="885">
        <f>IFERROR(VLOOKUP(A359,DonGiaHD!A:H,8,0),"")</f>
        <v>2640600</v>
      </c>
    </row>
    <row r="360" spans="1:9" hidden="1">
      <c r="A360" s="889" t="s">
        <v>796</v>
      </c>
      <c r="B360" s="890"/>
      <c r="C360" s="889" t="s">
        <v>797</v>
      </c>
      <c r="D360" s="891" t="s">
        <v>89</v>
      </c>
      <c r="E360" s="892" t="str">
        <f t="shared" si="5"/>
        <v>R2</v>
      </c>
      <c r="F360" s="885">
        <v>50</v>
      </c>
      <c r="G360" s="885" t="s">
        <v>60</v>
      </c>
      <c r="H360" s="885">
        <v>0</v>
      </c>
      <c r="I360" s="885" t="str">
        <f>IFERROR(VLOOKUP(A360,DonGiaHD!A:H,8,0),"")</f>
        <v/>
      </c>
    </row>
    <row r="361" spans="1:9" hidden="1">
      <c r="A361" s="889" t="s">
        <v>798</v>
      </c>
      <c r="B361" s="890"/>
      <c r="C361" s="889" t="s">
        <v>799</v>
      </c>
      <c r="D361" s="891" t="s">
        <v>89</v>
      </c>
      <c r="E361" s="892" t="str">
        <f t="shared" si="5"/>
        <v>R3</v>
      </c>
      <c r="F361" s="885">
        <v>50</v>
      </c>
      <c r="G361" s="885" t="s">
        <v>60</v>
      </c>
      <c r="H361" s="885">
        <v>0</v>
      </c>
      <c r="I361" s="885" t="str">
        <f>IFERROR(VLOOKUP(A361,DonGiaHD!A:H,8,0),"")</f>
        <v/>
      </c>
    </row>
    <row r="362" spans="1:9" hidden="1">
      <c r="A362" s="889" t="s">
        <v>800</v>
      </c>
      <c r="B362" s="890"/>
      <c r="C362" s="960" t="s">
        <v>801</v>
      </c>
      <c r="D362" s="891" t="s">
        <v>59</v>
      </c>
      <c r="E362" s="892" t="str">
        <f t="shared" si="5"/>
        <v>R4</v>
      </c>
      <c r="F362" s="885">
        <v>50</v>
      </c>
      <c r="G362" s="885" t="s">
        <v>60</v>
      </c>
      <c r="H362" s="885">
        <v>0</v>
      </c>
      <c r="I362" s="885" t="str">
        <f>IFERROR(VLOOKUP(A362,DonGiaHD!A:H,8,0),"")</f>
        <v/>
      </c>
    </row>
    <row r="363" spans="1:9" hidden="1">
      <c r="A363" s="889" t="s">
        <v>802</v>
      </c>
      <c r="B363" s="890"/>
      <c r="C363" s="889" t="s">
        <v>803</v>
      </c>
      <c r="D363" s="891" t="s">
        <v>89</v>
      </c>
      <c r="E363" s="892" t="str">
        <f t="shared" si="5"/>
        <v>R4</v>
      </c>
      <c r="F363" s="885">
        <v>50</v>
      </c>
      <c r="G363" s="885" t="s">
        <v>60</v>
      </c>
      <c r="H363" s="885">
        <v>0</v>
      </c>
      <c r="I363" s="885" t="str">
        <f>IFERROR(VLOOKUP(A363,DonGiaHD!A:H,8,0),"")</f>
        <v/>
      </c>
    </row>
    <row r="364" spans="1:9" hidden="1">
      <c r="A364" s="889" t="s">
        <v>804</v>
      </c>
      <c r="B364" s="890"/>
      <c r="C364" s="889" t="s">
        <v>805</v>
      </c>
      <c r="D364" s="891" t="s">
        <v>59</v>
      </c>
      <c r="E364" s="892" t="str">
        <f t="shared" si="5"/>
        <v>SD</v>
      </c>
      <c r="F364" s="885">
        <v>6</v>
      </c>
      <c r="G364" s="885" t="s">
        <v>60</v>
      </c>
      <c r="H364" s="885">
        <v>0</v>
      </c>
      <c r="I364" s="885">
        <f>IFERROR(VLOOKUP(A364,DonGiaHD!A:H,8,0),"")</f>
        <v>0</v>
      </c>
    </row>
    <row r="365" spans="1:9" hidden="1">
      <c r="A365" s="889" t="s">
        <v>806</v>
      </c>
      <c r="B365" s="890"/>
      <c r="C365" s="889" t="s">
        <v>807</v>
      </c>
      <c r="D365" s="891" t="s">
        <v>89</v>
      </c>
      <c r="E365" s="892" t="str">
        <f t="shared" si="5"/>
        <v>SD</v>
      </c>
      <c r="F365" s="885">
        <v>6</v>
      </c>
      <c r="G365" s="885" t="s">
        <v>60</v>
      </c>
      <c r="H365" s="885" t="e">
        <v>#N/A</v>
      </c>
      <c r="I365" s="885" t="str">
        <f>IFERROR(VLOOKUP(A365,DonGiaHD!A:H,8,0),"")</f>
        <v/>
      </c>
    </row>
    <row r="366" spans="1:9" hidden="1">
      <c r="A366" s="889" t="s">
        <v>808</v>
      </c>
      <c r="B366" s="890"/>
      <c r="C366" s="889" t="s">
        <v>809</v>
      </c>
      <c r="D366" s="891" t="s">
        <v>89</v>
      </c>
      <c r="E366" s="892" t="str">
        <f t="shared" si="5"/>
        <v>SD</v>
      </c>
      <c r="F366" s="885">
        <v>6</v>
      </c>
      <c r="G366" s="885" t="s">
        <v>60</v>
      </c>
      <c r="H366" s="885" t="e">
        <v>#N/A</v>
      </c>
      <c r="I366" s="885" t="str">
        <f>IFERROR(VLOOKUP(A366,DonGiaHD!A:H,8,0),"")</f>
        <v/>
      </c>
    </row>
    <row r="367" spans="1:9" hidden="1">
      <c r="A367" s="889" t="s">
        <v>810</v>
      </c>
      <c r="B367" s="890"/>
      <c r="C367" s="889" t="s">
        <v>811</v>
      </c>
      <c r="D367" s="891" t="s">
        <v>59</v>
      </c>
      <c r="E367" s="892" t="str">
        <f t="shared" si="5"/>
        <v>SD</v>
      </c>
      <c r="F367" s="885">
        <v>6</v>
      </c>
      <c r="G367" s="885" t="s">
        <v>60</v>
      </c>
      <c r="H367" s="885" t="e">
        <v>#N/A</v>
      </c>
      <c r="I367" s="885" t="str">
        <f>IFERROR(VLOOKUP(A367,DonGiaHD!A:H,8,0),"")</f>
        <v/>
      </c>
    </row>
    <row r="368" spans="1:9" hidden="1">
      <c r="A368" s="889" t="s">
        <v>812</v>
      </c>
      <c r="B368" s="890"/>
      <c r="C368" s="889" t="s">
        <v>813</v>
      </c>
      <c r="D368" s="891" t="s">
        <v>59</v>
      </c>
      <c r="E368" s="892" t="str">
        <f t="shared" si="5"/>
        <v>SN</v>
      </c>
      <c r="F368" s="885">
        <v>50</v>
      </c>
      <c r="G368" s="885" t="s">
        <v>60</v>
      </c>
      <c r="H368" s="885">
        <v>1</v>
      </c>
      <c r="I368" s="885">
        <f>IFERROR(VLOOKUP(A368,DonGiaHD!A:H,8,0),"")</f>
        <v>0</v>
      </c>
    </row>
    <row r="369" spans="1:9" hidden="1">
      <c r="A369" s="889" t="s">
        <v>814</v>
      </c>
      <c r="B369" s="890"/>
      <c r="C369" s="889" t="s">
        <v>815</v>
      </c>
      <c r="D369" s="891" t="s">
        <v>59</v>
      </c>
      <c r="E369" s="892" t="str">
        <f t="shared" si="5"/>
        <v>SO</v>
      </c>
      <c r="F369" s="885">
        <v>50</v>
      </c>
      <c r="G369" s="885" t="s">
        <v>60</v>
      </c>
      <c r="H369" s="885">
        <v>0</v>
      </c>
      <c r="I369" s="885">
        <f>IFERROR(VLOOKUP(A369,DonGiaHD!A:H,8,0),"")</f>
        <v>0</v>
      </c>
    </row>
    <row r="370" spans="1:9" hidden="1">
      <c r="A370" s="889" t="s">
        <v>816</v>
      </c>
      <c r="B370" s="890"/>
      <c r="C370" s="889" t="s">
        <v>817</v>
      </c>
      <c r="D370" s="891" t="s">
        <v>818</v>
      </c>
      <c r="E370" s="892" t="str">
        <f t="shared" si="5"/>
        <v>ST</v>
      </c>
      <c r="F370" s="885">
        <v>50</v>
      </c>
      <c r="G370" s="885" t="s">
        <v>60</v>
      </c>
      <c r="H370" s="885">
        <v>0</v>
      </c>
      <c r="I370" s="885" t="str">
        <f>IFERROR(VLOOKUP(A370,DonGiaHD!A:H,8,0),"")</f>
        <v/>
      </c>
    </row>
    <row r="371" spans="1:9" hidden="1">
      <c r="A371" s="889" t="s">
        <v>819</v>
      </c>
      <c r="B371" s="890"/>
      <c r="C371" s="889" t="s">
        <v>820</v>
      </c>
      <c r="D371" s="891" t="s">
        <v>818</v>
      </c>
      <c r="E371" s="892" t="str">
        <f t="shared" si="5"/>
        <v>ST</v>
      </c>
      <c r="F371" s="885">
        <v>50</v>
      </c>
      <c r="G371" s="885" t="s">
        <v>60</v>
      </c>
      <c r="H371" s="885" t="e">
        <v>#N/A</v>
      </c>
      <c r="I371" s="885" t="str">
        <f>IFERROR(VLOOKUP(A371,DonGiaHD!A:H,8,0),"")</f>
        <v/>
      </c>
    </row>
    <row r="372" spans="1:9" hidden="1">
      <c r="A372" s="889" t="s">
        <v>821</v>
      </c>
      <c r="B372" s="890"/>
      <c r="C372" s="889" t="s">
        <v>822</v>
      </c>
      <c r="D372" s="891" t="s">
        <v>823</v>
      </c>
      <c r="E372" s="892" t="str">
        <f t="shared" si="5"/>
        <v>ST</v>
      </c>
      <c r="F372" s="885">
        <v>7</v>
      </c>
      <c r="G372" s="885" t="s">
        <v>60</v>
      </c>
      <c r="H372" s="885">
        <v>0</v>
      </c>
      <c r="I372" s="885">
        <f>IFERROR(VLOOKUP(A372,DonGiaHD!A:H,8,0),"")</f>
        <v>0</v>
      </c>
    </row>
    <row r="373" spans="1:9" hidden="1">
      <c r="A373" s="889" t="s">
        <v>824</v>
      </c>
      <c r="B373" s="890"/>
      <c r="C373" s="889" t="s">
        <v>825</v>
      </c>
      <c r="D373" s="891" t="s">
        <v>59</v>
      </c>
      <c r="E373" s="892" t="str">
        <f t="shared" si="5"/>
        <v>St</v>
      </c>
      <c r="F373" s="885">
        <v>50</v>
      </c>
      <c r="G373" s="885" t="s">
        <v>60</v>
      </c>
      <c r="H373" s="885" t="e">
        <v>#N/A</v>
      </c>
      <c r="I373" s="885" t="str">
        <f>IFERROR(VLOOKUP(A373,DonGiaHD!A:H,8,0),"")</f>
        <v/>
      </c>
    </row>
    <row r="374" spans="1:9" hidden="1">
      <c r="A374" s="889" t="s">
        <v>826</v>
      </c>
      <c r="B374" s="890"/>
      <c r="C374" s="889" t="s">
        <v>827</v>
      </c>
      <c r="D374" s="891" t="s">
        <v>259</v>
      </c>
      <c r="E374" s="892" t="str">
        <f t="shared" si="5"/>
        <v>S4</v>
      </c>
      <c r="F374" s="885">
        <v>50</v>
      </c>
      <c r="G374" s="885" t="s">
        <v>60</v>
      </c>
      <c r="H374" s="885" t="e">
        <v>#N/A</v>
      </c>
      <c r="I374" s="885" t="str">
        <f>IFERROR(VLOOKUP(A374,DonGiaHD!A:H,8,0),"")</f>
        <v/>
      </c>
    </row>
    <row r="375" spans="1:9" hidden="1">
      <c r="A375" s="889" t="s">
        <v>828</v>
      </c>
      <c r="B375" s="890"/>
      <c r="C375" s="889" t="s">
        <v>829</v>
      </c>
      <c r="D375" s="891" t="s">
        <v>259</v>
      </c>
      <c r="E375" s="892" t="str">
        <f t="shared" si="5"/>
        <v>S5</v>
      </c>
      <c r="F375" s="885">
        <v>50</v>
      </c>
      <c r="G375" s="885" t="s">
        <v>60</v>
      </c>
      <c r="H375" s="885">
        <v>0.78520000000000001</v>
      </c>
      <c r="I375" s="885" t="str">
        <f>IFERROR(VLOOKUP(A375,DonGiaHD!A:H,8,0),"")</f>
        <v/>
      </c>
    </row>
    <row r="376" spans="1:9" hidden="1">
      <c r="A376" s="889" t="s">
        <v>830</v>
      </c>
      <c r="B376" s="890"/>
      <c r="C376" s="889" t="s">
        <v>831</v>
      </c>
      <c r="D376" s="891" t="s">
        <v>259</v>
      </c>
      <c r="E376" s="892" t="str">
        <f t="shared" si="5"/>
        <v>S6</v>
      </c>
      <c r="F376" s="885">
        <v>50</v>
      </c>
      <c r="G376" s="885" t="s">
        <v>60</v>
      </c>
      <c r="H376" s="885">
        <v>10.39968</v>
      </c>
      <c r="I376" s="885" t="str">
        <f>IFERROR(VLOOKUP(A376,DonGiaHD!A:H,8,0),"")</f>
        <v/>
      </c>
    </row>
    <row r="377" spans="1:9" hidden="1">
      <c r="A377" s="889" t="s">
        <v>832</v>
      </c>
      <c r="B377" s="890"/>
      <c r="C377" s="889" t="s">
        <v>833</v>
      </c>
      <c r="D377" s="891" t="s">
        <v>259</v>
      </c>
      <c r="E377" s="892" t="str">
        <f t="shared" si="5"/>
        <v>S7</v>
      </c>
      <c r="F377" s="885">
        <v>50</v>
      </c>
      <c r="G377" s="885" t="s">
        <v>60</v>
      </c>
      <c r="H377" s="885" t="e">
        <v>#N/A</v>
      </c>
      <c r="I377" s="885" t="str">
        <f>IFERROR(VLOOKUP(A377,DonGiaHD!A:H,8,0),"")</f>
        <v/>
      </c>
    </row>
    <row r="378" spans="1:9" hidden="1">
      <c r="A378" s="960" t="s">
        <v>834</v>
      </c>
      <c r="B378" s="890"/>
      <c r="C378" s="889" t="s">
        <v>835</v>
      </c>
      <c r="D378" s="891" t="s">
        <v>259</v>
      </c>
      <c r="E378" s="892" t="str">
        <f t="shared" si="5"/>
        <v>S8</v>
      </c>
      <c r="F378" s="885">
        <v>50</v>
      </c>
      <c r="G378" s="885" t="s">
        <v>60</v>
      </c>
      <c r="H378" s="885" t="e">
        <v>#N/A</v>
      </c>
      <c r="I378" s="885" t="str">
        <f>IFERROR(VLOOKUP(A378,DonGiaHD!A:H,8,0),"")</f>
        <v/>
      </c>
    </row>
    <row r="379" spans="1:9" hidden="1">
      <c r="A379" s="960" t="s">
        <v>836</v>
      </c>
      <c r="B379" s="890"/>
      <c r="C379" s="889" t="s">
        <v>837</v>
      </c>
      <c r="D379" s="891" t="s">
        <v>259</v>
      </c>
      <c r="E379" s="892" t="str">
        <f t="shared" si="5"/>
        <v>S8</v>
      </c>
      <c r="F379" s="885">
        <v>50</v>
      </c>
      <c r="G379" s="885" t="s">
        <v>60</v>
      </c>
      <c r="H379" s="885" t="e">
        <v>#N/A</v>
      </c>
      <c r="I379" s="885" t="str">
        <f>IFERROR(VLOOKUP(A379,DonGiaHD!A:H,8,0),"")</f>
        <v/>
      </c>
    </row>
    <row r="380" spans="1:9" hidden="1">
      <c r="A380" s="889" t="s">
        <v>838</v>
      </c>
      <c r="B380" s="890"/>
      <c r="C380" s="889" t="s">
        <v>839</v>
      </c>
      <c r="D380" s="891" t="s">
        <v>259</v>
      </c>
      <c r="E380" s="892" t="str">
        <f t="shared" si="5"/>
        <v>S1</v>
      </c>
      <c r="F380" s="885">
        <v>50</v>
      </c>
      <c r="G380" s="885" t="s">
        <v>60</v>
      </c>
      <c r="H380" s="885" t="e">
        <v>#N/A</v>
      </c>
      <c r="I380" s="885" t="str">
        <f>IFERROR(VLOOKUP(A380,DonGiaHD!A:H,8,0),"")</f>
        <v/>
      </c>
    </row>
    <row r="381" spans="1:9" hidden="1">
      <c r="A381" s="960" t="s">
        <v>840</v>
      </c>
      <c r="B381" s="890"/>
      <c r="C381" s="889" t="s">
        <v>841</v>
      </c>
      <c r="D381" s="891" t="s">
        <v>259</v>
      </c>
      <c r="E381" s="892" t="str">
        <f t="shared" si="5"/>
        <v>SL</v>
      </c>
      <c r="F381" s="885">
        <v>50</v>
      </c>
      <c r="G381" s="885" t="s">
        <v>60</v>
      </c>
      <c r="H381" s="885" t="e">
        <v>#N/A</v>
      </c>
      <c r="I381" s="885" t="str">
        <f>IFERROR(VLOOKUP(A381,DonGiaHD!A:H,8,0),"")</f>
        <v/>
      </c>
    </row>
    <row r="382" spans="1:9" hidden="1">
      <c r="A382" s="960" t="s">
        <v>842</v>
      </c>
      <c r="B382" s="890"/>
      <c r="C382" s="889" t="s">
        <v>843</v>
      </c>
      <c r="D382" s="891" t="s">
        <v>259</v>
      </c>
      <c r="E382" s="892" t="str">
        <f t="shared" si="5"/>
        <v>SL</v>
      </c>
      <c r="F382" s="885">
        <v>50</v>
      </c>
      <c r="G382" s="885" t="s">
        <v>60</v>
      </c>
      <c r="H382" s="885" t="e">
        <v>#N/A</v>
      </c>
      <c r="I382" s="885" t="str">
        <f>IFERROR(VLOOKUP(A382,DonGiaHD!A:H,8,0),"")</f>
        <v/>
      </c>
    </row>
    <row r="383" spans="1:9" hidden="1">
      <c r="A383" s="889" t="s">
        <v>844</v>
      </c>
      <c r="B383" s="890"/>
      <c r="C383" s="889" t="s">
        <v>845</v>
      </c>
      <c r="D383" s="891" t="s">
        <v>259</v>
      </c>
      <c r="E383" s="892" t="str">
        <f t="shared" si="5"/>
        <v>SL</v>
      </c>
      <c r="F383" s="885">
        <v>50</v>
      </c>
      <c r="G383" s="885" t="s">
        <v>60</v>
      </c>
      <c r="H383" s="885">
        <v>26.3</v>
      </c>
      <c r="I383" s="885" t="str">
        <f>IFERROR(VLOOKUP(A383,DonGiaHD!A:H,8,0),"")</f>
        <v/>
      </c>
    </row>
    <row r="384" spans="1:9" hidden="1">
      <c r="A384" s="960" t="s">
        <v>846</v>
      </c>
      <c r="B384" s="890"/>
      <c r="C384" s="889" t="s">
        <v>847</v>
      </c>
      <c r="D384" s="891" t="s">
        <v>259</v>
      </c>
      <c r="E384" s="892" t="str">
        <f t="shared" si="5"/>
        <v>SL</v>
      </c>
      <c r="F384" s="885">
        <v>50</v>
      </c>
      <c r="G384" s="885" t="s">
        <v>60</v>
      </c>
      <c r="H384" s="885">
        <v>6.1074000000000002</v>
      </c>
      <c r="I384" s="885" t="str">
        <f>IFERROR(VLOOKUP(A384,DonGiaHD!A:H,8,0),"")</f>
        <v/>
      </c>
    </row>
    <row r="385" spans="1:9" hidden="1">
      <c r="A385" s="889" t="s">
        <v>848</v>
      </c>
      <c r="B385" s="890"/>
      <c r="C385" s="889" t="s">
        <v>849</v>
      </c>
      <c r="D385" s="891" t="s">
        <v>259</v>
      </c>
      <c r="E385" s="892" t="str">
        <f t="shared" si="5"/>
        <v>SL</v>
      </c>
      <c r="F385" s="885">
        <v>50</v>
      </c>
      <c r="G385" s="885" t="s">
        <v>60</v>
      </c>
      <c r="H385" s="885" t="e">
        <v>#N/A</v>
      </c>
      <c r="I385" s="885" t="str">
        <f>IFERROR(VLOOKUP(A385,DonGiaHD!A:H,8,0),"")</f>
        <v/>
      </c>
    </row>
    <row r="386" spans="1:9" hidden="1">
      <c r="A386" s="889" t="s">
        <v>850</v>
      </c>
      <c r="B386" s="890"/>
      <c r="C386" s="889" t="s">
        <v>851</v>
      </c>
      <c r="D386" s="891" t="s">
        <v>259</v>
      </c>
      <c r="E386" s="892" t="str">
        <f t="shared" si="5"/>
        <v>SL</v>
      </c>
      <c r="F386" s="885">
        <v>50</v>
      </c>
      <c r="G386" s="885" t="s">
        <v>60</v>
      </c>
      <c r="H386" s="885">
        <v>16.236000000000001</v>
      </c>
      <c r="I386" s="885" t="str">
        <f>IFERROR(VLOOKUP(A386,DonGiaHD!A:H,8,0),"")</f>
        <v/>
      </c>
    </row>
    <row r="387" spans="1:9" hidden="1">
      <c r="A387" s="889" t="s">
        <v>852</v>
      </c>
      <c r="B387" s="890"/>
      <c r="C387" s="889" t="s">
        <v>853</v>
      </c>
      <c r="D387" s="891" t="s">
        <v>259</v>
      </c>
      <c r="E387" s="892" t="str">
        <f t="shared" si="5"/>
        <v>SO</v>
      </c>
      <c r="F387" s="885">
        <v>50</v>
      </c>
      <c r="G387" s="885" t="s">
        <v>60</v>
      </c>
      <c r="H387" s="885">
        <v>193.05</v>
      </c>
      <c r="I387" s="885" t="str">
        <f>IFERROR(VLOOKUP(A387,DonGiaHD!A:H,8,0),"")</f>
        <v/>
      </c>
    </row>
    <row r="388" spans="1:9" hidden="1">
      <c r="A388" s="889" t="s">
        <v>854</v>
      </c>
      <c r="B388" s="890"/>
      <c r="C388" s="889" t="s">
        <v>855</v>
      </c>
      <c r="D388" s="891" t="s">
        <v>259</v>
      </c>
      <c r="E388" s="892" t="str">
        <f t="shared" si="5"/>
        <v>SO</v>
      </c>
      <c r="F388" s="885">
        <v>50</v>
      </c>
      <c r="G388" s="885" t="s">
        <v>60</v>
      </c>
      <c r="H388" s="885">
        <v>0</v>
      </c>
      <c r="I388" s="885" t="str">
        <f>IFERROR(VLOOKUP(A388,DonGiaHD!A:H,8,0),"")</f>
        <v/>
      </c>
    </row>
    <row r="389" spans="1:9" hidden="1">
      <c r="A389" s="889" t="s">
        <v>856</v>
      </c>
      <c r="B389" s="890"/>
      <c r="C389" s="889" t="s">
        <v>857</v>
      </c>
      <c r="D389" s="891" t="s">
        <v>259</v>
      </c>
      <c r="E389" s="892" t="str">
        <f t="shared" si="5"/>
        <v>SO</v>
      </c>
      <c r="F389" s="885">
        <v>50</v>
      </c>
      <c r="G389" s="885" t="s">
        <v>60</v>
      </c>
      <c r="H389" s="885">
        <v>0</v>
      </c>
      <c r="I389" s="885" t="str">
        <f>IFERROR(VLOOKUP(A389,DonGiaHD!A:H,8,0),"")</f>
        <v/>
      </c>
    </row>
    <row r="390" spans="1:9" hidden="1">
      <c r="A390" s="889" t="s">
        <v>858</v>
      </c>
      <c r="B390" s="890"/>
      <c r="C390" s="889" t="s">
        <v>859</v>
      </c>
      <c r="D390" s="891" t="s">
        <v>259</v>
      </c>
      <c r="E390" s="892" t="str">
        <f t="shared" si="5"/>
        <v>SO</v>
      </c>
      <c r="F390" s="885">
        <v>50</v>
      </c>
      <c r="G390" s="885" t="s">
        <v>60</v>
      </c>
      <c r="H390" s="885">
        <v>0</v>
      </c>
      <c r="I390" s="885" t="str">
        <f>IFERROR(VLOOKUP(A390,DonGiaHD!A:H,8,0),"")</f>
        <v/>
      </c>
    </row>
    <row r="391" spans="1:9" hidden="1">
      <c r="A391" s="889" t="s">
        <v>860</v>
      </c>
      <c r="B391" s="890"/>
      <c r="C391" s="889" t="s">
        <v>861</v>
      </c>
      <c r="D391" s="891" t="s">
        <v>259</v>
      </c>
      <c r="E391" s="892" t="str">
        <f t="shared" si="5"/>
        <v>SO</v>
      </c>
      <c r="F391" s="885">
        <v>50</v>
      </c>
      <c r="G391" s="885" t="s">
        <v>60</v>
      </c>
      <c r="H391" s="885">
        <v>53.24</v>
      </c>
      <c r="I391" s="885" t="str">
        <f>IFERROR(VLOOKUP(A391,DonGiaHD!A:H,8,0),"")</f>
        <v/>
      </c>
    </row>
    <row r="392" spans="1:9" hidden="1">
      <c r="A392" s="889" t="s">
        <v>862</v>
      </c>
      <c r="B392" s="890"/>
      <c r="C392" s="889" t="s">
        <v>863</v>
      </c>
      <c r="D392" s="891" t="s">
        <v>259</v>
      </c>
      <c r="E392" s="892" t="str">
        <f t="shared" si="5"/>
        <v>SO</v>
      </c>
      <c r="F392" s="885">
        <v>50</v>
      </c>
      <c r="G392" s="885" t="s">
        <v>60</v>
      </c>
      <c r="H392" s="885" t="e">
        <v>#N/A</v>
      </c>
      <c r="I392" s="885" t="str">
        <f>IFERROR(VLOOKUP(A392,DonGiaHD!A:H,8,0),"")</f>
        <v/>
      </c>
    </row>
    <row r="393" spans="1:9" hidden="1">
      <c r="A393" s="889" t="s">
        <v>864</v>
      </c>
      <c r="B393" s="890"/>
      <c r="C393" s="889" t="s">
        <v>865</v>
      </c>
      <c r="D393" s="891" t="s">
        <v>259</v>
      </c>
      <c r="E393" s="892" t="str">
        <f t="shared" si="5"/>
        <v>EK</v>
      </c>
      <c r="F393" s="885">
        <v>50</v>
      </c>
      <c r="G393" s="885" t="s">
        <v>60</v>
      </c>
      <c r="H393" s="885">
        <v>3.5</v>
      </c>
      <c r="I393" s="885" t="str">
        <f>IFERROR(VLOOKUP(A393,DonGiaHD!A:H,8,0),"")</f>
        <v/>
      </c>
    </row>
    <row r="394" spans="1:9" hidden="1">
      <c r="A394" s="889" t="s">
        <v>866</v>
      </c>
      <c r="B394" s="890"/>
      <c r="C394" s="900" t="s">
        <v>867</v>
      </c>
      <c r="D394" s="891" t="s">
        <v>259</v>
      </c>
      <c r="E394" s="892" t="str">
        <f t="shared" ref="E394:E461" si="6">LEFT(A394,2)</f>
        <v>th</v>
      </c>
      <c r="F394" s="885">
        <v>50</v>
      </c>
      <c r="G394" s="885" t="s">
        <v>60</v>
      </c>
      <c r="H394" s="885">
        <v>2.92</v>
      </c>
      <c r="I394" s="885" t="str">
        <f>IFERROR(VLOOKUP(A394,DonGiaHD!A:H,8,0),"")</f>
        <v/>
      </c>
    </row>
    <row r="395" spans="1:9" hidden="1">
      <c r="A395" s="889" t="s">
        <v>868</v>
      </c>
      <c r="B395" s="890"/>
      <c r="C395" s="900" t="s">
        <v>869</v>
      </c>
      <c r="D395" s="891" t="s">
        <v>259</v>
      </c>
      <c r="E395" s="892" t="str">
        <f t="shared" si="6"/>
        <v>th</v>
      </c>
      <c r="F395" s="885">
        <v>50</v>
      </c>
      <c r="G395" s="885" t="s">
        <v>60</v>
      </c>
      <c r="H395" s="885" t="e">
        <v>#N/A</v>
      </c>
      <c r="I395" s="885" t="str">
        <f>IFERROR(VLOOKUP(A395,DonGiaHD!A:H,8,0),"")</f>
        <v/>
      </c>
    </row>
    <row r="396" spans="1:9" hidden="1">
      <c r="A396" s="889" t="s">
        <v>870</v>
      </c>
      <c r="B396" s="890"/>
      <c r="C396" s="900" t="s">
        <v>871</v>
      </c>
      <c r="D396" s="891" t="s">
        <v>259</v>
      </c>
      <c r="E396" s="892" t="str">
        <f t="shared" si="6"/>
        <v>th</v>
      </c>
      <c r="F396" s="885">
        <v>50</v>
      </c>
      <c r="G396" s="885" t="s">
        <v>60</v>
      </c>
      <c r="H396" s="885">
        <v>3.14</v>
      </c>
      <c r="I396" s="885" t="str">
        <f>IFERROR(VLOOKUP(A396,DonGiaHD!A:H,8,0),"")</f>
        <v/>
      </c>
    </row>
    <row r="397" spans="1:9" hidden="1">
      <c r="A397" s="889" t="s">
        <v>872</v>
      </c>
      <c r="B397" s="890"/>
      <c r="C397" s="900" t="s">
        <v>873</v>
      </c>
      <c r="D397" s="891" t="s">
        <v>259</v>
      </c>
      <c r="E397" s="892" t="str">
        <f t="shared" si="6"/>
        <v>th</v>
      </c>
      <c r="F397" s="885">
        <v>50</v>
      </c>
      <c r="G397" s="885" t="s">
        <v>60</v>
      </c>
      <c r="H397" s="885">
        <v>45.22</v>
      </c>
      <c r="I397" s="885" t="str">
        <f>IFERROR(VLOOKUP(A397,DonGiaHD!A:H,8,0),"")</f>
        <v/>
      </c>
    </row>
    <row r="398" spans="1:9" hidden="1">
      <c r="A398" s="889" t="s">
        <v>874</v>
      </c>
      <c r="B398" s="890"/>
      <c r="C398" s="889" t="s">
        <v>875</v>
      </c>
      <c r="D398" s="891" t="s">
        <v>89</v>
      </c>
      <c r="E398" s="892" t="str">
        <f t="shared" si="6"/>
        <v>CL</v>
      </c>
      <c r="F398" s="885">
        <v>50</v>
      </c>
      <c r="G398" s="885" t="s">
        <v>60</v>
      </c>
      <c r="H398" s="885">
        <v>1</v>
      </c>
      <c r="I398" s="885">
        <f>IFERROR(VLOOKUP(A398,DonGiaHD!A:H,8,0),"")</f>
        <v>1189200</v>
      </c>
    </row>
    <row r="399" spans="1:9" hidden="1">
      <c r="A399" s="889" t="s">
        <v>876</v>
      </c>
      <c r="B399" s="890"/>
      <c r="C399" s="889" t="s">
        <v>877</v>
      </c>
      <c r="D399" s="891" t="s">
        <v>89</v>
      </c>
      <c r="E399" s="892" t="str">
        <f t="shared" si="6"/>
        <v>CL</v>
      </c>
      <c r="F399" s="885">
        <v>50</v>
      </c>
      <c r="G399" s="885" t="s">
        <v>60</v>
      </c>
      <c r="H399" s="885">
        <v>1</v>
      </c>
      <c r="I399" s="885" t="str">
        <f>IFERROR(VLOOKUP(A399,DonGiaHD!A:H,8,0),"")</f>
        <v/>
      </c>
    </row>
    <row r="400" spans="1:9" hidden="1">
      <c r="A400" s="960" t="s">
        <v>878</v>
      </c>
      <c r="B400" s="890"/>
      <c r="C400" s="960" t="s">
        <v>879</v>
      </c>
      <c r="D400" s="891" t="s">
        <v>59</v>
      </c>
      <c r="E400" s="892" t="str">
        <f t="shared" si="6"/>
        <v>TN</v>
      </c>
      <c r="F400" s="885">
        <v>50</v>
      </c>
      <c r="G400" s="885" t="s">
        <v>60</v>
      </c>
      <c r="H400" s="885">
        <v>1</v>
      </c>
      <c r="I400" s="885" t="str">
        <f>IFERROR(VLOOKUP(A400,DonGiaHD!A:H,8,0),"")</f>
        <v/>
      </c>
    </row>
    <row r="401" spans="1:9" hidden="1">
      <c r="A401" s="960" t="s">
        <v>880</v>
      </c>
      <c r="B401" s="890"/>
      <c r="C401" s="960" t="s">
        <v>881</v>
      </c>
      <c r="D401" s="891" t="s">
        <v>59</v>
      </c>
      <c r="E401" s="892" t="str">
        <f t="shared" si="6"/>
        <v>TN</v>
      </c>
      <c r="F401" s="885">
        <v>50</v>
      </c>
      <c r="G401" s="885" t="s">
        <v>60</v>
      </c>
      <c r="H401" s="885" t="e">
        <v>#N/A</v>
      </c>
      <c r="I401" s="885" t="str">
        <f>IFERROR(VLOOKUP(A401,DonGiaHD!A:H,8,0),"")</f>
        <v/>
      </c>
    </row>
    <row r="402" spans="1:9" hidden="1">
      <c r="A402" s="960" t="s">
        <v>882</v>
      </c>
      <c r="B402" s="890"/>
      <c r="C402" s="960" t="s">
        <v>883</v>
      </c>
      <c r="D402" s="891" t="s">
        <v>59</v>
      </c>
      <c r="E402" s="892" t="str">
        <f t="shared" si="6"/>
        <v>TN</v>
      </c>
      <c r="F402" s="885">
        <v>50</v>
      </c>
      <c r="G402" s="885" t="s">
        <v>60</v>
      </c>
      <c r="H402" s="885" t="e">
        <v>#N/A</v>
      </c>
      <c r="I402" s="885">
        <f>IFERROR(VLOOKUP(A402,DonGiaHD!A:H,8,0),"")</f>
        <v>396400</v>
      </c>
    </row>
    <row r="403" spans="1:9" hidden="1">
      <c r="A403" s="960" t="s">
        <v>884</v>
      </c>
      <c r="B403" s="890"/>
      <c r="C403" s="960" t="s">
        <v>885</v>
      </c>
      <c r="D403" s="891" t="s">
        <v>59</v>
      </c>
      <c r="E403" s="892" t="str">
        <f t="shared" si="6"/>
        <v>TN</v>
      </c>
      <c r="F403" s="885">
        <v>50</v>
      </c>
      <c r="G403" s="885" t="s">
        <v>60</v>
      </c>
      <c r="H403" s="885">
        <v>1</v>
      </c>
      <c r="I403" s="885" t="str">
        <f>IFERROR(VLOOKUP(A403,DonGiaHD!A:H,8,0),"")</f>
        <v/>
      </c>
    </row>
    <row r="404" spans="1:9" hidden="1">
      <c r="A404" s="960" t="s">
        <v>886</v>
      </c>
      <c r="B404" s="890"/>
      <c r="C404" s="960" t="s">
        <v>887</v>
      </c>
      <c r="D404" s="891" t="s">
        <v>59</v>
      </c>
      <c r="E404" s="892" t="str">
        <f t="shared" si="6"/>
        <v>TN</v>
      </c>
      <c r="F404" s="885">
        <v>50</v>
      </c>
      <c r="G404" s="885" t="s">
        <v>60</v>
      </c>
      <c r="H404" s="885">
        <v>1</v>
      </c>
      <c r="I404" s="885" t="str">
        <f>IFERROR(VLOOKUP(A404,DonGiaHD!A:H,8,0),"")</f>
        <v/>
      </c>
    </row>
    <row r="405" spans="1:9" hidden="1">
      <c r="A405" s="960" t="s">
        <v>888</v>
      </c>
      <c r="B405" s="890"/>
      <c r="C405" s="960" t="s">
        <v>889</v>
      </c>
      <c r="D405" s="891" t="s">
        <v>59</v>
      </c>
      <c r="E405" s="892" t="str">
        <f t="shared" si="6"/>
        <v>TN</v>
      </c>
      <c r="F405" s="885">
        <v>50</v>
      </c>
      <c r="G405" s="885" t="s">
        <v>60</v>
      </c>
      <c r="H405" s="885">
        <v>1</v>
      </c>
      <c r="I405" s="885" t="str">
        <f>IFERROR(VLOOKUP(A405,DonGiaHD!A:H,8,0),"")</f>
        <v/>
      </c>
    </row>
    <row r="406" spans="1:9" hidden="1">
      <c r="A406" s="889" t="s">
        <v>890</v>
      </c>
      <c r="B406" s="959" t="s">
        <v>57</v>
      </c>
      <c r="C406" s="889" t="s">
        <v>891</v>
      </c>
      <c r="D406" s="891" t="s">
        <v>59</v>
      </c>
      <c r="E406" s="892" t="str">
        <f t="shared" si="6"/>
        <v>NX</v>
      </c>
      <c r="F406" s="885">
        <v>50</v>
      </c>
      <c r="G406" s="885" t="s">
        <v>60</v>
      </c>
      <c r="H406" s="885">
        <v>1</v>
      </c>
      <c r="I406" s="885">
        <f>IFERROR(VLOOKUP(A406,DonGiaHD!A:H,8,0),"")</f>
        <v>235600</v>
      </c>
    </row>
    <row r="407" spans="1:9" hidden="1">
      <c r="A407" s="889" t="s">
        <v>892</v>
      </c>
      <c r="B407" s="890" t="s">
        <v>893</v>
      </c>
      <c r="C407" s="889" t="s">
        <v>894</v>
      </c>
      <c r="D407" s="891" t="s">
        <v>89</v>
      </c>
      <c r="E407" s="892" t="str">
        <f t="shared" si="6"/>
        <v>CD</v>
      </c>
      <c r="F407" s="885">
        <v>50</v>
      </c>
      <c r="G407" s="885" t="s">
        <v>60</v>
      </c>
      <c r="H407" s="885" t="e">
        <v>#N/A</v>
      </c>
      <c r="I407" s="885" t="str">
        <f>IFERROR(VLOOKUP(A407,DonGiaHD!A:H,8,0),"")</f>
        <v/>
      </c>
    </row>
    <row r="408" spans="1:9" hidden="1">
      <c r="A408" s="889" t="s">
        <v>895</v>
      </c>
      <c r="B408" s="890" t="s">
        <v>893</v>
      </c>
      <c r="C408" s="889" t="s">
        <v>896</v>
      </c>
      <c r="D408" s="891" t="s">
        <v>89</v>
      </c>
      <c r="E408" s="892" t="str">
        <f t="shared" si="6"/>
        <v>CD</v>
      </c>
      <c r="F408" s="885">
        <v>50</v>
      </c>
      <c r="G408" s="885" t="s">
        <v>60</v>
      </c>
      <c r="H408" s="885" t="e">
        <v>#N/A</v>
      </c>
      <c r="I408" s="885" t="str">
        <f>IFERROR(VLOOKUP(A408,DonGiaHD!A:H,8,0),"")</f>
        <v/>
      </c>
    </row>
    <row r="409" spans="1:9" hidden="1">
      <c r="A409" s="889" t="s">
        <v>897</v>
      </c>
      <c r="B409" s="890" t="s">
        <v>893</v>
      </c>
      <c r="C409" s="889" t="s">
        <v>898</v>
      </c>
      <c r="D409" s="891" t="s">
        <v>89</v>
      </c>
      <c r="E409" s="892" t="str">
        <f t="shared" si="6"/>
        <v>CD</v>
      </c>
      <c r="F409" s="885">
        <v>50</v>
      </c>
      <c r="G409" s="885" t="s">
        <v>60</v>
      </c>
      <c r="H409" s="885" t="e">
        <v>#N/A</v>
      </c>
      <c r="I409" s="885" t="str">
        <f>IFERROR(VLOOKUP(A409,DonGiaHD!A:H,8,0),"")</f>
        <v/>
      </c>
    </row>
    <row r="410" spans="1:9" hidden="1">
      <c r="A410" s="889" t="s">
        <v>899</v>
      </c>
      <c r="B410" s="890" t="s">
        <v>893</v>
      </c>
      <c r="C410" s="889" t="s">
        <v>900</v>
      </c>
      <c r="D410" s="891" t="s">
        <v>89</v>
      </c>
      <c r="E410" s="892" t="str">
        <f t="shared" si="6"/>
        <v>CD</v>
      </c>
      <c r="F410" s="885">
        <v>50</v>
      </c>
      <c r="G410" s="885" t="s">
        <v>60</v>
      </c>
      <c r="H410" s="885" t="e">
        <v>#N/A</v>
      </c>
      <c r="I410" s="885" t="str">
        <f>IFERROR(VLOOKUP(A410,DonGiaHD!A:H,8,0),"")</f>
        <v/>
      </c>
    </row>
    <row r="411" spans="1:9" hidden="1">
      <c r="A411" s="889" t="s">
        <v>901</v>
      </c>
      <c r="B411" s="890" t="s">
        <v>893</v>
      </c>
      <c r="C411" s="889" t="s">
        <v>902</v>
      </c>
      <c r="D411" s="891" t="s">
        <v>89</v>
      </c>
      <c r="E411" s="892" t="str">
        <f t="shared" si="6"/>
        <v>CD</v>
      </c>
      <c r="F411" s="885">
        <v>50</v>
      </c>
      <c r="G411" s="885" t="s">
        <v>60</v>
      </c>
      <c r="H411" s="885" t="e">
        <v>#N/A</v>
      </c>
      <c r="I411" s="885" t="str">
        <f>IFERROR(VLOOKUP(A411,DonGiaHD!A:H,8,0),"")</f>
        <v/>
      </c>
    </row>
    <row r="412" spans="1:9" hidden="1">
      <c r="A412" s="889" t="s">
        <v>903</v>
      </c>
      <c r="B412" s="890" t="s">
        <v>904</v>
      </c>
      <c r="C412" s="889" t="s">
        <v>905</v>
      </c>
      <c r="D412" s="891" t="s">
        <v>89</v>
      </c>
      <c r="E412" s="892" t="str">
        <f t="shared" si="6"/>
        <v>LC</v>
      </c>
      <c r="F412" s="885">
        <v>2000</v>
      </c>
      <c r="G412" s="885" t="s">
        <v>60</v>
      </c>
      <c r="H412" s="885" t="s">
        <v>89</v>
      </c>
      <c r="I412" s="885" t="str">
        <f>IFERROR(VLOOKUP(A412,DonGiaHD!A:H,8,0),"")</f>
        <v/>
      </c>
    </row>
    <row r="413" spans="1:9" hidden="1">
      <c r="A413" s="889" t="s">
        <v>906</v>
      </c>
      <c r="B413" s="890" t="s">
        <v>893</v>
      </c>
      <c r="C413" s="889" t="s">
        <v>907</v>
      </c>
      <c r="D413" s="891" t="s">
        <v>89</v>
      </c>
      <c r="E413" s="892" t="str">
        <f t="shared" si="6"/>
        <v>CD</v>
      </c>
      <c r="F413" s="885">
        <v>50</v>
      </c>
      <c r="G413" s="885" t="s">
        <v>60</v>
      </c>
      <c r="H413" s="885">
        <v>3</v>
      </c>
      <c r="I413" s="885">
        <f>IFERROR(VLOOKUP(A413,DonGiaHD!A:H,8,0),"")</f>
        <v>786000</v>
      </c>
    </row>
    <row r="414" spans="1:9" hidden="1">
      <c r="A414" s="889" t="s">
        <v>908</v>
      </c>
      <c r="B414" s="890" t="s">
        <v>893</v>
      </c>
      <c r="C414" s="889" t="s">
        <v>909</v>
      </c>
      <c r="D414" s="891" t="s">
        <v>89</v>
      </c>
      <c r="E414" s="892" t="str">
        <f t="shared" si="6"/>
        <v>CD</v>
      </c>
      <c r="F414" s="885">
        <v>50</v>
      </c>
      <c r="G414" s="885" t="s">
        <v>60</v>
      </c>
      <c r="H414" s="885" t="s">
        <v>89</v>
      </c>
      <c r="I414" s="885" t="str">
        <f>IFERROR(VLOOKUP(A414,DonGiaHD!A:H,8,0),"")</f>
        <v/>
      </c>
    </row>
    <row r="415" spans="1:9" hidden="1">
      <c r="A415" s="889" t="s">
        <v>910</v>
      </c>
      <c r="B415" s="890" t="s">
        <v>893</v>
      </c>
      <c r="C415" s="889" t="s">
        <v>911</v>
      </c>
      <c r="D415" s="891" t="s">
        <v>89</v>
      </c>
      <c r="E415" s="892" t="str">
        <f t="shared" si="6"/>
        <v>CD</v>
      </c>
      <c r="F415" s="885">
        <v>50</v>
      </c>
      <c r="G415" s="885" t="s">
        <v>60</v>
      </c>
      <c r="H415" s="885">
        <v>0</v>
      </c>
      <c r="I415" s="885" t="str">
        <f>IFERROR(VLOOKUP(A415,DonGiaHD!A:H,8,0),"")</f>
        <v/>
      </c>
    </row>
    <row r="416" spans="1:9" hidden="1">
      <c r="A416" s="889" t="s">
        <v>912</v>
      </c>
      <c r="B416" s="890" t="s">
        <v>893</v>
      </c>
      <c r="C416" s="889" t="s">
        <v>913</v>
      </c>
      <c r="D416" s="891" t="s">
        <v>89</v>
      </c>
      <c r="E416" s="892" t="str">
        <f t="shared" si="6"/>
        <v>CD</v>
      </c>
      <c r="F416" s="885">
        <v>50</v>
      </c>
      <c r="G416" s="885" t="s">
        <v>60</v>
      </c>
      <c r="H416" s="885">
        <v>0</v>
      </c>
      <c r="I416" s="885" t="str">
        <f>IFERROR(VLOOKUP(A416,DonGiaHD!A:H,8,0),"")</f>
        <v/>
      </c>
    </row>
    <row r="417" spans="1:9" hidden="1">
      <c r="A417" s="889" t="s">
        <v>914</v>
      </c>
      <c r="B417" s="890" t="s">
        <v>893</v>
      </c>
      <c r="C417" s="889" t="s">
        <v>915</v>
      </c>
      <c r="D417" s="891" t="s">
        <v>89</v>
      </c>
      <c r="E417" s="892" t="str">
        <f t="shared" si="6"/>
        <v>CD</v>
      </c>
      <c r="F417" s="885">
        <v>50</v>
      </c>
      <c r="G417" s="885" t="s">
        <v>60</v>
      </c>
      <c r="H417" s="885">
        <v>0</v>
      </c>
      <c r="I417" s="885" t="str">
        <f>IFERROR(VLOOKUP(A417,DonGiaHD!A:H,8,0),"")</f>
        <v/>
      </c>
    </row>
    <row r="418" spans="1:9" hidden="1">
      <c r="A418" s="889" t="s">
        <v>916</v>
      </c>
      <c r="B418" s="890" t="s">
        <v>893</v>
      </c>
      <c r="C418" s="889" t="s">
        <v>917</v>
      </c>
      <c r="D418" s="891" t="s">
        <v>89</v>
      </c>
      <c r="E418" s="892" t="str">
        <f t="shared" si="6"/>
        <v>CD</v>
      </c>
      <c r="F418" s="885">
        <v>50</v>
      </c>
      <c r="G418" s="885" t="s">
        <v>60</v>
      </c>
      <c r="H418" s="885" t="s">
        <v>89</v>
      </c>
      <c r="I418" s="885" t="str">
        <f>IFERROR(VLOOKUP(A418,DonGiaHD!A:H,8,0),"")</f>
        <v/>
      </c>
    </row>
    <row r="419" spans="1:9" hidden="1">
      <c r="A419" s="889" t="s">
        <v>918</v>
      </c>
      <c r="B419" s="890" t="s">
        <v>893</v>
      </c>
      <c r="C419" s="889" t="s">
        <v>919</v>
      </c>
      <c r="D419" s="891" t="s">
        <v>89</v>
      </c>
      <c r="E419" s="892" t="str">
        <f t="shared" si="6"/>
        <v>CD</v>
      </c>
      <c r="F419" s="885">
        <v>50</v>
      </c>
      <c r="G419" s="885" t="s">
        <v>60</v>
      </c>
      <c r="H419" s="885" t="e">
        <v>#N/A</v>
      </c>
      <c r="I419" s="885" t="str">
        <f>IFERROR(VLOOKUP(A419,DonGiaHD!A:H,8,0),"")</f>
        <v/>
      </c>
    </row>
    <row r="420" spans="1:9" hidden="1">
      <c r="A420" s="889" t="s">
        <v>920</v>
      </c>
      <c r="B420" s="890" t="s">
        <v>893</v>
      </c>
      <c r="C420" s="889" t="s">
        <v>921</v>
      </c>
      <c r="D420" s="891" t="s">
        <v>89</v>
      </c>
      <c r="E420" s="892" t="str">
        <f t="shared" si="6"/>
        <v>CD</v>
      </c>
      <c r="F420" s="885">
        <v>50</v>
      </c>
      <c r="G420" s="885" t="s">
        <v>60</v>
      </c>
      <c r="H420" s="885">
        <v>1</v>
      </c>
      <c r="I420" s="885" t="str">
        <f>IFERROR(VLOOKUP(A420,DonGiaHD!A:H,8,0),"")</f>
        <v/>
      </c>
    </row>
    <row r="421" spans="1:9" hidden="1">
      <c r="A421" s="889" t="s">
        <v>922</v>
      </c>
      <c r="B421" s="890" t="s">
        <v>893</v>
      </c>
      <c r="C421" s="889" t="s">
        <v>923</v>
      </c>
      <c r="D421" s="891" t="s">
        <v>89</v>
      </c>
      <c r="E421" s="892" t="str">
        <f t="shared" si="6"/>
        <v>CD</v>
      </c>
      <c r="F421" s="885">
        <v>50</v>
      </c>
      <c r="G421" s="885" t="s">
        <v>60</v>
      </c>
      <c r="H421" s="885" t="e">
        <v>#N/A</v>
      </c>
      <c r="I421" s="885" t="str">
        <f>IFERROR(VLOOKUP(A421,DonGiaHD!A:H,8,0),"")</f>
        <v/>
      </c>
    </row>
    <row r="422" spans="1:9" hidden="1">
      <c r="A422" s="889" t="s">
        <v>924</v>
      </c>
      <c r="B422" s="890" t="s">
        <v>893</v>
      </c>
      <c r="C422" s="889" t="s">
        <v>925</v>
      </c>
      <c r="D422" s="891" t="s">
        <v>89</v>
      </c>
      <c r="E422" s="892" t="str">
        <f t="shared" si="6"/>
        <v>CD</v>
      </c>
      <c r="F422" s="885">
        <v>50</v>
      </c>
      <c r="G422" s="885" t="s">
        <v>60</v>
      </c>
      <c r="H422" s="885">
        <v>1</v>
      </c>
      <c r="I422" s="885" t="str">
        <f>IFERROR(VLOOKUP(A422,DonGiaHD!A:H,8,0),"")</f>
        <v/>
      </c>
    </row>
    <row r="423" spans="1:9" hidden="1">
      <c r="A423" s="889" t="s">
        <v>926</v>
      </c>
      <c r="B423" s="890" t="s">
        <v>893</v>
      </c>
      <c r="C423" s="889" t="s">
        <v>927</v>
      </c>
      <c r="D423" s="891" t="s">
        <v>89</v>
      </c>
      <c r="E423" s="892" t="str">
        <f t="shared" si="6"/>
        <v>CD</v>
      </c>
      <c r="F423" s="885">
        <v>50</v>
      </c>
      <c r="G423" s="885" t="s">
        <v>60</v>
      </c>
      <c r="H423" s="885">
        <v>2</v>
      </c>
      <c r="I423" s="885" t="str">
        <f>IFERROR(VLOOKUP(A423,DonGiaHD!A:H,8,0),"")</f>
        <v/>
      </c>
    </row>
    <row r="424" spans="1:9" hidden="1">
      <c r="A424" s="889" t="s">
        <v>928</v>
      </c>
      <c r="B424" s="890" t="s">
        <v>893</v>
      </c>
      <c r="C424" s="889" t="s">
        <v>929</v>
      </c>
      <c r="D424" s="891" t="s">
        <v>89</v>
      </c>
      <c r="E424" s="892" t="str">
        <f t="shared" si="6"/>
        <v>CD</v>
      </c>
      <c r="F424" s="885">
        <v>50</v>
      </c>
      <c r="G424" s="885" t="s">
        <v>60</v>
      </c>
      <c r="H424" s="885">
        <v>2</v>
      </c>
      <c r="I424" s="885" t="str">
        <f>IFERROR(VLOOKUP(A424,DonGiaHD!A:H,8,0),"")</f>
        <v/>
      </c>
    </row>
    <row r="425" spans="1:9" hidden="1">
      <c r="A425" s="889" t="s">
        <v>930</v>
      </c>
      <c r="B425" s="890" t="s">
        <v>893</v>
      </c>
      <c r="C425" s="889" t="s">
        <v>931</v>
      </c>
      <c r="D425" s="891" t="s">
        <v>89</v>
      </c>
      <c r="E425" s="892" t="str">
        <f t="shared" si="6"/>
        <v>CD</v>
      </c>
      <c r="F425" s="885">
        <v>50</v>
      </c>
      <c r="G425" s="885" t="s">
        <v>60</v>
      </c>
      <c r="H425" s="885">
        <v>0</v>
      </c>
      <c r="I425" s="885" t="str">
        <f>IFERROR(VLOOKUP(A425,DonGiaHD!A:H,8,0),"")</f>
        <v/>
      </c>
    </row>
    <row r="426" spans="1:9" hidden="1">
      <c r="A426" s="889" t="s">
        <v>932</v>
      </c>
      <c r="B426" s="890" t="s">
        <v>893</v>
      </c>
      <c r="C426" s="901" t="s">
        <v>933</v>
      </c>
      <c r="D426" s="891" t="s">
        <v>89</v>
      </c>
      <c r="E426" s="892" t="str">
        <f t="shared" si="6"/>
        <v>Cd</v>
      </c>
      <c r="F426" s="885">
        <v>50</v>
      </c>
      <c r="G426" s="885" t="s">
        <v>60</v>
      </c>
      <c r="H426" s="885">
        <v>0</v>
      </c>
      <c r="I426" s="885" t="str">
        <f>IFERROR(VLOOKUP(A426,DonGiaHD!A:H,8,0),"")</f>
        <v/>
      </c>
    </row>
    <row r="427" spans="1:9" hidden="1">
      <c r="A427" s="889" t="s">
        <v>934</v>
      </c>
      <c r="B427" s="890" t="s">
        <v>893</v>
      </c>
      <c r="C427" s="901" t="s">
        <v>935</v>
      </c>
      <c r="D427" s="891" t="s">
        <v>89</v>
      </c>
      <c r="E427" s="892" t="str">
        <f t="shared" si="6"/>
        <v>Cd</v>
      </c>
      <c r="F427" s="885">
        <v>50</v>
      </c>
      <c r="G427" s="885" t="s">
        <v>60</v>
      </c>
      <c r="H427" s="885">
        <v>0</v>
      </c>
      <c r="I427" s="885" t="str">
        <f>IFERROR(VLOOKUP(A427,DonGiaHD!A:H,8,0),"")</f>
        <v/>
      </c>
    </row>
    <row r="428" spans="1:9" hidden="1">
      <c r="A428" s="889" t="s">
        <v>936</v>
      </c>
      <c r="B428" s="890" t="s">
        <v>893</v>
      </c>
      <c r="C428" s="901" t="s">
        <v>937</v>
      </c>
      <c r="D428" s="891" t="s">
        <v>89</v>
      </c>
      <c r="E428" s="892" t="str">
        <f t="shared" si="6"/>
        <v>Cd</v>
      </c>
      <c r="F428" s="885">
        <v>50</v>
      </c>
      <c r="G428" s="885" t="s">
        <v>60</v>
      </c>
      <c r="H428" s="885" t="e">
        <v>#N/A</v>
      </c>
      <c r="I428" s="885" t="str">
        <f>IFERROR(VLOOKUP(A428,DonGiaHD!A:H,8,0),"")</f>
        <v/>
      </c>
    </row>
    <row r="429" spans="1:9" hidden="1">
      <c r="A429" s="889" t="s">
        <v>938</v>
      </c>
      <c r="B429" s="890" t="s">
        <v>893</v>
      </c>
      <c r="C429" s="901" t="s">
        <v>939</v>
      </c>
      <c r="D429" s="891" t="s">
        <v>89</v>
      </c>
      <c r="E429" s="892" t="str">
        <f t="shared" si="6"/>
        <v>Cd</v>
      </c>
      <c r="F429" s="885">
        <v>50</v>
      </c>
      <c r="G429" s="885" t="s">
        <v>60</v>
      </c>
      <c r="H429" s="885" t="e">
        <v>#N/A</v>
      </c>
      <c r="I429" s="885" t="str">
        <f>IFERROR(VLOOKUP(A429,DonGiaHD!A:H,8,0),"")</f>
        <v/>
      </c>
    </row>
    <row r="430" spans="1:9" hidden="1">
      <c r="A430" s="889" t="s">
        <v>940</v>
      </c>
      <c r="B430" s="890" t="s">
        <v>893</v>
      </c>
      <c r="C430" s="901" t="s">
        <v>941</v>
      </c>
      <c r="D430" s="891" t="s">
        <v>89</v>
      </c>
      <c r="E430" s="892" t="str">
        <f t="shared" si="6"/>
        <v>Cd</v>
      </c>
      <c r="F430" s="885">
        <v>50</v>
      </c>
      <c r="G430" s="885" t="s">
        <v>60</v>
      </c>
      <c r="H430" s="885">
        <v>0</v>
      </c>
      <c r="I430" s="885" t="str">
        <f>IFERROR(VLOOKUP(A430,DonGiaHD!A:H,8,0),"")</f>
        <v/>
      </c>
    </row>
    <row r="431" spans="1:9" hidden="1">
      <c r="A431" s="889" t="s">
        <v>942</v>
      </c>
      <c r="B431" s="890" t="s">
        <v>893</v>
      </c>
      <c r="C431" s="901" t="s">
        <v>943</v>
      </c>
      <c r="D431" s="891" t="s">
        <v>89</v>
      </c>
      <c r="E431" s="892" t="str">
        <f t="shared" si="6"/>
        <v>Cd</v>
      </c>
      <c r="F431" s="885">
        <v>50</v>
      </c>
      <c r="G431" s="885" t="s">
        <v>60</v>
      </c>
      <c r="H431" s="885" t="e">
        <v>#N/A</v>
      </c>
      <c r="I431" s="885" t="str">
        <f>IFERROR(VLOOKUP(A431,DonGiaHD!A:H,8,0),"")</f>
        <v/>
      </c>
    </row>
    <row r="432" spans="1:9" hidden="1">
      <c r="A432" s="889" t="s">
        <v>944</v>
      </c>
      <c r="B432" s="890" t="s">
        <v>893</v>
      </c>
      <c r="C432" s="902" t="s">
        <v>945</v>
      </c>
      <c r="D432" s="891" t="s">
        <v>89</v>
      </c>
      <c r="E432" s="892" t="str">
        <f t="shared" si="6"/>
        <v>CD</v>
      </c>
      <c r="F432" s="885">
        <v>50</v>
      </c>
      <c r="G432" s="885" t="s">
        <v>60</v>
      </c>
      <c r="H432" s="885">
        <v>0</v>
      </c>
      <c r="I432" s="885" t="str">
        <f>IFERROR(VLOOKUP(A432,DonGiaHD!A:H,8,0),"")</f>
        <v/>
      </c>
    </row>
    <row r="433" spans="1:9" hidden="1">
      <c r="A433" s="889" t="s">
        <v>946</v>
      </c>
      <c r="B433" s="890" t="s">
        <v>893</v>
      </c>
      <c r="C433" s="901" t="s">
        <v>947</v>
      </c>
      <c r="D433" s="891" t="s">
        <v>89</v>
      </c>
      <c r="E433" s="892" t="str">
        <f t="shared" si="6"/>
        <v>CD</v>
      </c>
      <c r="F433" s="885">
        <v>50</v>
      </c>
      <c r="G433" s="885" t="s">
        <v>60</v>
      </c>
      <c r="H433" s="885" t="e">
        <v>#N/A</v>
      </c>
      <c r="I433" s="885" t="str">
        <f>IFERROR(VLOOKUP(A433,DonGiaHD!A:H,8,0),"")</f>
        <v/>
      </c>
    </row>
    <row r="434" spans="1:9" hidden="1">
      <c r="A434" s="889" t="s">
        <v>948</v>
      </c>
      <c r="B434" s="890" t="s">
        <v>893</v>
      </c>
      <c r="C434" s="901" t="s">
        <v>949</v>
      </c>
      <c r="D434" s="891" t="s">
        <v>89</v>
      </c>
      <c r="E434" s="892" t="str">
        <f t="shared" si="6"/>
        <v>CD</v>
      </c>
      <c r="F434" s="885">
        <v>50</v>
      </c>
      <c r="G434" s="885" t="s">
        <v>60</v>
      </c>
      <c r="H434" s="885">
        <v>0</v>
      </c>
      <c r="I434" s="885" t="str">
        <f>IFERROR(VLOOKUP(A434,DonGiaHD!A:H,8,0),"")</f>
        <v/>
      </c>
    </row>
    <row r="435" spans="1:9" hidden="1">
      <c r="A435" s="889" t="s">
        <v>950</v>
      </c>
      <c r="B435" s="890" t="s">
        <v>893</v>
      </c>
      <c r="C435" s="889" t="s">
        <v>951</v>
      </c>
      <c r="D435" s="891" t="s">
        <v>89</v>
      </c>
      <c r="E435" s="892" t="str">
        <f t="shared" si="6"/>
        <v>CD</v>
      </c>
      <c r="F435" s="885">
        <v>50</v>
      </c>
      <c r="G435" s="885" t="s">
        <v>60</v>
      </c>
      <c r="H435" s="885" t="e">
        <v>#N/A</v>
      </c>
      <c r="I435" s="885" t="str">
        <f>IFERROR(VLOOKUP(A435,DonGiaHD!A:H,8,0),"")</f>
        <v/>
      </c>
    </row>
    <row r="436" spans="1:9" hidden="1">
      <c r="A436" s="889" t="s">
        <v>952</v>
      </c>
      <c r="B436" s="890" t="s">
        <v>893</v>
      </c>
      <c r="C436" s="901" t="s">
        <v>953</v>
      </c>
      <c r="D436" s="891" t="s">
        <v>89</v>
      </c>
      <c r="E436" s="892" t="str">
        <f t="shared" si="6"/>
        <v>Cd</v>
      </c>
      <c r="F436" s="885">
        <v>50</v>
      </c>
      <c r="G436" s="885" t="s">
        <v>60</v>
      </c>
      <c r="H436" s="885" t="s">
        <v>89</v>
      </c>
      <c r="I436" s="885" t="str">
        <f>IFERROR(VLOOKUP(A436,DonGiaHD!A:H,8,0),"")</f>
        <v/>
      </c>
    </row>
    <row r="437" spans="1:9" hidden="1">
      <c r="A437" s="889" t="s">
        <v>954</v>
      </c>
      <c r="B437" s="890" t="s">
        <v>893</v>
      </c>
      <c r="C437" s="901" t="s">
        <v>955</v>
      </c>
      <c r="D437" s="891" t="s">
        <v>89</v>
      </c>
      <c r="E437" s="892" t="str">
        <f t="shared" si="6"/>
        <v>Cd</v>
      </c>
      <c r="F437" s="885">
        <v>50</v>
      </c>
      <c r="G437" s="885" t="s">
        <v>60</v>
      </c>
      <c r="H437" s="885" t="e">
        <v>#N/A</v>
      </c>
      <c r="I437" s="885" t="str">
        <f>IFERROR(VLOOKUP(A437,DonGiaHD!A:H,8,0),"")</f>
        <v/>
      </c>
    </row>
    <row r="438" spans="1:9" hidden="1">
      <c r="A438" s="889" t="s">
        <v>956</v>
      </c>
      <c r="B438" s="890" t="s">
        <v>893</v>
      </c>
      <c r="C438" s="901" t="s">
        <v>957</v>
      </c>
      <c r="D438" s="891" t="s">
        <v>89</v>
      </c>
      <c r="E438" s="892" t="str">
        <f t="shared" si="6"/>
        <v>Cd</v>
      </c>
      <c r="F438" s="885">
        <v>50</v>
      </c>
      <c r="G438" s="885" t="s">
        <v>60</v>
      </c>
      <c r="H438" s="885" t="s">
        <v>89</v>
      </c>
      <c r="I438" s="885" t="str">
        <f>IFERROR(VLOOKUP(A438,DonGiaHD!A:H,8,0),"")</f>
        <v/>
      </c>
    </row>
    <row r="439" spans="1:9" hidden="1">
      <c r="A439" s="889" t="s">
        <v>958</v>
      </c>
      <c r="B439" s="890" t="s">
        <v>893</v>
      </c>
      <c r="C439" s="901" t="s">
        <v>959</v>
      </c>
      <c r="D439" s="891" t="s">
        <v>89</v>
      </c>
      <c r="E439" s="892" t="str">
        <f t="shared" si="6"/>
        <v>CD</v>
      </c>
      <c r="F439" s="885">
        <v>50</v>
      </c>
      <c r="G439" s="885" t="s">
        <v>60</v>
      </c>
      <c r="H439" s="885" t="s">
        <v>89</v>
      </c>
      <c r="I439" s="885" t="str">
        <f>IFERROR(VLOOKUP(A439,DonGiaHD!A:H,8,0),"")</f>
        <v/>
      </c>
    </row>
    <row r="440" spans="1:9" hidden="1">
      <c r="A440" s="889" t="s">
        <v>960</v>
      </c>
      <c r="B440" s="890" t="s">
        <v>893</v>
      </c>
      <c r="C440" s="901" t="s">
        <v>961</v>
      </c>
      <c r="D440" s="891" t="s">
        <v>89</v>
      </c>
      <c r="E440" s="892" t="str">
        <f t="shared" si="6"/>
        <v>CD</v>
      </c>
      <c r="F440" s="885">
        <v>50</v>
      </c>
      <c r="G440" s="885" t="s">
        <v>60</v>
      </c>
      <c r="H440" s="885">
        <v>0</v>
      </c>
      <c r="I440" s="885" t="str">
        <f>IFERROR(VLOOKUP(A440,DonGiaHD!A:H,8,0),"")</f>
        <v/>
      </c>
    </row>
    <row r="441" spans="1:9" hidden="1">
      <c r="A441" s="889" t="s">
        <v>962</v>
      </c>
      <c r="B441" s="890"/>
      <c r="C441" s="901" t="s">
        <v>963</v>
      </c>
      <c r="D441" s="891" t="s">
        <v>59</v>
      </c>
      <c r="E441" s="892" t="str">
        <f t="shared" si="6"/>
        <v>CO</v>
      </c>
      <c r="F441" s="885">
        <v>50</v>
      </c>
      <c r="G441" s="885" t="s">
        <v>60</v>
      </c>
      <c r="H441" s="885">
        <v>1</v>
      </c>
      <c r="I441" s="885" t="str">
        <f>IFERROR(VLOOKUP(A441,DonGiaHD!A:H,8,0),"")</f>
        <v/>
      </c>
    </row>
    <row r="442" spans="1:9" hidden="1">
      <c r="A442" s="889" t="s">
        <v>964</v>
      </c>
      <c r="B442" s="890"/>
      <c r="C442" s="901" t="s">
        <v>965</v>
      </c>
      <c r="D442" s="891" t="s">
        <v>59</v>
      </c>
      <c r="E442" s="892" t="str">
        <f t="shared" si="6"/>
        <v>CO</v>
      </c>
      <c r="F442" s="885">
        <v>50</v>
      </c>
      <c r="G442" s="885" t="s">
        <v>60</v>
      </c>
      <c r="H442" s="885" t="s">
        <v>59</v>
      </c>
      <c r="I442" s="885" t="str">
        <f>IFERROR(VLOOKUP(A442,DonGiaHD!A:H,8,0),"")</f>
        <v/>
      </c>
    </row>
    <row r="443" spans="1:9" hidden="1">
      <c r="A443" s="889" t="s">
        <v>966</v>
      </c>
      <c r="B443" s="890"/>
      <c r="C443" s="901" t="s">
        <v>967</v>
      </c>
      <c r="D443" s="891" t="s">
        <v>59</v>
      </c>
      <c r="E443" s="892" t="str">
        <f t="shared" si="6"/>
        <v>CO</v>
      </c>
      <c r="F443" s="885">
        <v>50</v>
      </c>
      <c r="G443" s="885" t="s">
        <v>60</v>
      </c>
      <c r="H443" s="885" t="s">
        <v>59</v>
      </c>
      <c r="I443" s="885" t="str">
        <f>IFERROR(VLOOKUP(A443,DonGiaHD!A:H,8,0),"")</f>
        <v/>
      </c>
    </row>
    <row r="444" spans="1:9" hidden="1">
      <c r="A444" s="889" t="s">
        <v>968</v>
      </c>
      <c r="B444" s="890"/>
      <c r="C444" s="901" t="s">
        <v>969</v>
      </c>
      <c r="D444" s="891" t="s">
        <v>59</v>
      </c>
      <c r="E444" s="892" t="str">
        <f t="shared" si="6"/>
        <v>CO</v>
      </c>
      <c r="F444" s="885">
        <v>50</v>
      </c>
      <c r="G444" s="885" t="s">
        <v>60</v>
      </c>
      <c r="H444" s="885" t="s">
        <v>59</v>
      </c>
      <c r="I444" s="885" t="str">
        <f>IFERROR(VLOOKUP(A444,DonGiaHD!A:H,8,0),"")</f>
        <v/>
      </c>
    </row>
    <row r="445" spans="1:9" hidden="1">
      <c r="A445" s="889" t="s">
        <v>970</v>
      </c>
      <c r="B445" s="890"/>
      <c r="C445" s="901" t="s">
        <v>971</v>
      </c>
      <c r="D445" s="891" t="s">
        <v>59</v>
      </c>
      <c r="E445" s="892" t="str">
        <f t="shared" si="6"/>
        <v>CO</v>
      </c>
      <c r="F445" s="885">
        <v>50</v>
      </c>
      <c r="G445" s="885" t="s">
        <v>60</v>
      </c>
      <c r="H445" s="885" t="s">
        <v>59</v>
      </c>
      <c r="I445" s="885" t="str">
        <f>IFERROR(VLOOKUP(A445,DonGiaHD!A:H,8,0),"")</f>
        <v/>
      </c>
    </row>
    <row r="446" spans="1:9" hidden="1">
      <c r="A446" s="889" t="s">
        <v>972</v>
      </c>
      <c r="B446" s="890"/>
      <c r="C446" s="901" t="s">
        <v>973</v>
      </c>
      <c r="D446" s="891" t="s">
        <v>974</v>
      </c>
      <c r="E446" s="892" t="str">
        <f t="shared" si="6"/>
        <v>CO</v>
      </c>
      <c r="F446" s="885">
        <v>50</v>
      </c>
      <c r="G446" s="885" t="s">
        <v>60</v>
      </c>
      <c r="H446" s="885">
        <v>0</v>
      </c>
      <c r="I446" s="885" t="str">
        <f>IFERROR(VLOOKUP(A446,DonGiaHD!A:H,8,0),"")</f>
        <v/>
      </c>
    </row>
    <row r="447" spans="1:9" hidden="1">
      <c r="A447" s="889" t="s">
        <v>975</v>
      </c>
      <c r="B447" s="890"/>
      <c r="C447" s="901" t="s">
        <v>976</v>
      </c>
      <c r="D447" s="891" t="s">
        <v>59</v>
      </c>
      <c r="E447" s="892" t="str">
        <f t="shared" si="6"/>
        <v>CO</v>
      </c>
      <c r="F447" s="885">
        <v>50</v>
      </c>
      <c r="G447" s="885" t="s">
        <v>60</v>
      </c>
      <c r="H447" s="885">
        <v>2</v>
      </c>
      <c r="I447" s="885" t="str">
        <f>IFERROR(VLOOKUP(A447,DonGiaHD!A:H,8,0),"")</f>
        <v/>
      </c>
    </row>
    <row r="448" spans="1:9" hidden="1">
      <c r="A448" s="889" t="s">
        <v>977</v>
      </c>
      <c r="B448" s="890"/>
      <c r="C448" s="889" t="s">
        <v>978</v>
      </c>
      <c r="D448" s="891" t="s">
        <v>539</v>
      </c>
      <c r="E448" s="892" t="str">
        <f t="shared" si="6"/>
        <v>T7</v>
      </c>
      <c r="F448" s="885">
        <v>2</v>
      </c>
      <c r="G448" s="885" t="s">
        <v>60</v>
      </c>
      <c r="H448" s="885">
        <v>1</v>
      </c>
      <c r="I448" s="885" t="str">
        <f>IFERROR(VLOOKUP(A448,DonGiaHD!A:H,8,0),"")</f>
        <v/>
      </c>
    </row>
    <row r="449" spans="1:9" hidden="1">
      <c r="A449" s="889" t="s">
        <v>979</v>
      </c>
      <c r="B449" s="890"/>
      <c r="C449" s="889" t="s">
        <v>980</v>
      </c>
      <c r="D449" s="891" t="s">
        <v>539</v>
      </c>
      <c r="E449" s="892" t="str">
        <f t="shared" si="6"/>
        <v>T8</v>
      </c>
      <c r="F449" s="885">
        <v>2</v>
      </c>
      <c r="G449" s="885" t="s">
        <v>60</v>
      </c>
      <c r="H449" s="885">
        <v>1</v>
      </c>
      <c r="I449" s="885" t="str">
        <f>IFERROR(VLOOKUP(A449,DonGiaHD!A:H,8,0),"")</f>
        <v/>
      </c>
    </row>
    <row r="450" spans="1:9" hidden="1">
      <c r="A450" s="889" t="s">
        <v>981</v>
      </c>
      <c r="B450" s="890"/>
      <c r="C450" s="889" t="s">
        <v>982</v>
      </c>
      <c r="D450" s="891" t="s">
        <v>539</v>
      </c>
      <c r="E450" s="892" t="str">
        <f t="shared" si="6"/>
        <v>T8</v>
      </c>
      <c r="F450" s="885">
        <v>2</v>
      </c>
      <c r="G450" s="885" t="s">
        <v>60</v>
      </c>
      <c r="H450" s="885">
        <v>1</v>
      </c>
      <c r="I450" s="885" t="str">
        <f>IFERROR(VLOOKUP(A450,DonGiaHD!A:H,8,0),"")</f>
        <v/>
      </c>
    </row>
    <row r="451" spans="1:9" hidden="1">
      <c r="A451" s="889" t="s">
        <v>983</v>
      </c>
      <c r="B451" s="890"/>
      <c r="C451" s="889" t="s">
        <v>984</v>
      </c>
      <c r="D451" s="891" t="s">
        <v>539</v>
      </c>
      <c r="E451" s="892" t="str">
        <f t="shared" si="6"/>
        <v>T8</v>
      </c>
      <c r="F451" s="885">
        <v>2</v>
      </c>
      <c r="G451" s="885" t="s">
        <v>60</v>
      </c>
      <c r="H451" s="885" t="e">
        <v>#N/A</v>
      </c>
      <c r="I451" s="885" t="str">
        <f>IFERROR(VLOOKUP(A451,DonGiaHD!A:H,8,0),"")</f>
        <v/>
      </c>
    </row>
    <row r="452" spans="1:9" hidden="1">
      <c r="A452" s="889" t="s">
        <v>985</v>
      </c>
      <c r="B452" s="890"/>
      <c r="C452" s="889" t="s">
        <v>986</v>
      </c>
      <c r="D452" s="891" t="s">
        <v>539</v>
      </c>
      <c r="E452" s="892" t="str">
        <f t="shared" si="6"/>
        <v>T1</v>
      </c>
      <c r="F452" s="885">
        <v>2</v>
      </c>
      <c r="G452" s="885" t="s">
        <v>60</v>
      </c>
      <c r="H452" s="885" t="e">
        <v>#N/A</v>
      </c>
      <c r="I452" s="885" t="str">
        <f>IFERROR(VLOOKUP(A452,DonGiaHD!A:H,8,0),"")</f>
        <v/>
      </c>
    </row>
    <row r="453" spans="1:9" hidden="1">
      <c r="A453" s="889" t="s">
        <v>987</v>
      </c>
      <c r="B453" s="890"/>
      <c r="C453" s="889" t="s">
        <v>988</v>
      </c>
      <c r="D453" s="891" t="s">
        <v>539</v>
      </c>
      <c r="E453" s="892" t="str">
        <f t="shared" si="6"/>
        <v>T1</v>
      </c>
      <c r="F453" s="885">
        <v>2</v>
      </c>
      <c r="G453" s="885" t="s">
        <v>60</v>
      </c>
      <c r="H453" s="885">
        <v>1</v>
      </c>
      <c r="I453" s="885" t="str">
        <f>IFERROR(VLOOKUP(A453,DonGiaHD!A:H,8,0),"")</f>
        <v/>
      </c>
    </row>
    <row r="454" spans="1:9" hidden="1">
      <c r="A454" s="889" t="s">
        <v>989</v>
      </c>
      <c r="B454" s="890"/>
      <c r="C454" s="889" t="s">
        <v>990</v>
      </c>
      <c r="D454" s="891" t="s">
        <v>539</v>
      </c>
      <c r="E454" s="892" t="str">
        <f t="shared" si="6"/>
        <v>T1</v>
      </c>
      <c r="F454" s="885">
        <v>2</v>
      </c>
      <c r="G454" s="885" t="s">
        <v>60</v>
      </c>
      <c r="H454" s="885">
        <v>1</v>
      </c>
      <c r="I454" s="885" t="str">
        <f>IFERROR(VLOOKUP(A454,DonGiaHD!A:H,8,0),"")</f>
        <v/>
      </c>
    </row>
    <row r="455" spans="1:9" hidden="1">
      <c r="A455" s="889" t="s">
        <v>991</v>
      </c>
      <c r="B455" s="890"/>
      <c r="C455" s="889" t="s">
        <v>992</v>
      </c>
      <c r="D455" s="891" t="s">
        <v>539</v>
      </c>
      <c r="E455" s="892" t="str">
        <f t="shared" si="6"/>
        <v>T1</v>
      </c>
      <c r="F455" s="885">
        <v>2</v>
      </c>
      <c r="G455" s="885" t="s">
        <v>60</v>
      </c>
      <c r="H455" s="885">
        <v>1</v>
      </c>
      <c r="I455" s="885" t="str">
        <f>IFERROR(VLOOKUP(A455,DonGiaHD!A:H,8,0),"")</f>
        <v/>
      </c>
    </row>
    <row r="456" spans="1:9" hidden="1">
      <c r="A456" s="889" t="s">
        <v>993</v>
      </c>
      <c r="B456" s="890"/>
      <c r="C456" s="889" t="s">
        <v>994</v>
      </c>
      <c r="D456" s="891" t="s">
        <v>539</v>
      </c>
      <c r="E456" s="892" t="str">
        <f t="shared" si="6"/>
        <v>T1</v>
      </c>
      <c r="F456" s="885">
        <v>2</v>
      </c>
      <c r="G456" s="885" t="s">
        <v>60</v>
      </c>
      <c r="H456" s="885">
        <v>1</v>
      </c>
      <c r="I456" s="885">
        <f>IFERROR(VLOOKUP(A456,DonGiaHD!A:H,8,0),"")</f>
        <v>0</v>
      </c>
    </row>
    <row r="457" spans="1:9" hidden="1">
      <c r="A457" s="889" t="s">
        <v>995</v>
      </c>
      <c r="B457" s="890"/>
      <c r="C457" s="889" t="s">
        <v>996</v>
      </c>
      <c r="D457" s="891" t="s">
        <v>539</v>
      </c>
      <c r="E457" s="892" t="str">
        <f t="shared" si="6"/>
        <v>T2</v>
      </c>
      <c r="F457" s="885">
        <v>2</v>
      </c>
      <c r="G457" s="885" t="s">
        <v>60</v>
      </c>
      <c r="H457" s="885">
        <v>1</v>
      </c>
      <c r="I457" s="885" t="str">
        <f>IFERROR(VLOOKUP(A457,DonGiaHD!A:H,8,0),"")</f>
        <v/>
      </c>
    </row>
    <row r="458" spans="1:9" hidden="1">
      <c r="A458" s="889" t="s">
        <v>997</v>
      </c>
      <c r="B458" s="890"/>
      <c r="C458" s="889" t="s">
        <v>998</v>
      </c>
      <c r="D458" s="891" t="s">
        <v>259</v>
      </c>
      <c r="E458" s="892" t="str">
        <f t="shared" si="6"/>
        <v>SO</v>
      </c>
      <c r="F458" s="885">
        <v>50</v>
      </c>
      <c r="G458" s="885" t="s">
        <v>60</v>
      </c>
      <c r="H458" s="885">
        <v>1</v>
      </c>
      <c r="I458" s="885" t="str">
        <f>IFERROR(VLOOKUP(A458,DonGiaHD!A:H,8,0),"")</f>
        <v/>
      </c>
    </row>
    <row r="459" spans="1:9" hidden="1">
      <c r="A459" s="889" t="s">
        <v>999</v>
      </c>
      <c r="B459" s="890"/>
      <c r="C459" s="889" t="s">
        <v>1000</v>
      </c>
      <c r="D459" s="891" t="s">
        <v>259</v>
      </c>
      <c r="E459" s="892" t="str">
        <f t="shared" si="6"/>
        <v>SO</v>
      </c>
      <c r="F459" s="885">
        <v>50</v>
      </c>
      <c r="G459" s="885" t="s">
        <v>60</v>
      </c>
      <c r="H459" s="885">
        <v>1.5</v>
      </c>
      <c r="I459" s="885" t="str">
        <f>IFERROR(VLOOKUP(A459,DonGiaHD!A:H,8,0),"")</f>
        <v/>
      </c>
    </row>
    <row r="460" spans="1:9" hidden="1">
      <c r="A460" s="889" t="s">
        <v>1001</v>
      </c>
      <c r="B460" s="890"/>
      <c r="C460" s="889" t="s">
        <v>1002</v>
      </c>
      <c r="D460" s="891" t="s">
        <v>632</v>
      </c>
      <c r="E460" s="892" t="str">
        <f t="shared" si="6"/>
        <v>NU</v>
      </c>
      <c r="F460" s="885">
        <v>50</v>
      </c>
      <c r="G460" s="885" t="s">
        <v>60</v>
      </c>
      <c r="H460" s="885">
        <v>0.5</v>
      </c>
      <c r="I460" s="885" t="str">
        <f>IFERROR(VLOOKUP(A460,DonGiaHD!A:H,8,0),"")</f>
        <v/>
      </c>
    </row>
    <row r="461" spans="1:9" hidden="1">
      <c r="A461" s="889" t="s">
        <v>1003</v>
      </c>
      <c r="B461" s="890"/>
      <c r="C461" s="889" t="s">
        <v>1004</v>
      </c>
      <c r="D461" s="891" t="s">
        <v>632</v>
      </c>
      <c r="E461" s="892" t="str">
        <f t="shared" si="6"/>
        <v>GO</v>
      </c>
      <c r="F461" s="885">
        <v>50</v>
      </c>
      <c r="G461" s="885" t="s">
        <v>60</v>
      </c>
      <c r="H461" s="885">
        <v>0</v>
      </c>
      <c r="I461" s="885" t="str">
        <f>IFERROR(VLOOKUP(A461,DonGiaHD!A:H,8,0),"")</f>
        <v/>
      </c>
    </row>
    <row r="462" spans="1:9" hidden="1">
      <c r="A462" s="889" t="s">
        <v>1005</v>
      </c>
      <c r="B462" s="890"/>
      <c r="C462" s="889" t="s">
        <v>1006</v>
      </c>
      <c r="D462" s="891" t="s">
        <v>259</v>
      </c>
      <c r="E462" s="892" t="str">
        <f t="shared" ref="E462:E525" si="7">LEFT(A462,2)</f>
        <v>DI</v>
      </c>
      <c r="F462" s="885">
        <v>997</v>
      </c>
      <c r="G462" s="885" t="s">
        <v>60</v>
      </c>
      <c r="H462" s="885" t="e">
        <v>#N/A</v>
      </c>
      <c r="I462" s="885">
        <f>IFERROR(VLOOKUP(A462,DonGiaHD!A:H,8,0),"")</f>
        <v>197100</v>
      </c>
    </row>
    <row r="463" spans="1:9" hidden="1">
      <c r="A463" s="889" t="s">
        <v>1007</v>
      </c>
      <c r="B463" s="890"/>
      <c r="C463" s="889" t="s">
        <v>1008</v>
      </c>
      <c r="D463" s="891" t="s">
        <v>632</v>
      </c>
      <c r="E463" s="892" t="str">
        <f t="shared" si="7"/>
        <v>D1</v>
      </c>
      <c r="F463" s="885">
        <v>999</v>
      </c>
      <c r="G463" s="885" t="s">
        <v>60</v>
      </c>
      <c r="H463" s="885">
        <v>0.34399999999999997</v>
      </c>
      <c r="I463" s="885" t="str">
        <f>IFERROR(VLOOKUP(A463,DonGiaHD!A:H,8,0),"")</f>
        <v/>
      </c>
    </row>
    <row r="464" spans="1:9" hidden="1">
      <c r="A464" s="889" t="s">
        <v>1009</v>
      </c>
      <c r="B464" s="890"/>
      <c r="C464" s="889" t="s">
        <v>1010</v>
      </c>
      <c r="D464" s="891" t="s">
        <v>632</v>
      </c>
      <c r="E464" s="892" t="str">
        <f t="shared" si="7"/>
        <v>D0</v>
      </c>
      <c r="F464" s="885">
        <v>999</v>
      </c>
      <c r="G464" s="885" t="s">
        <v>60</v>
      </c>
      <c r="H464" s="885" t="e">
        <v>#N/A</v>
      </c>
      <c r="I464" s="885" t="str">
        <f>IFERROR(VLOOKUP(A464,DonGiaHD!A:H,8,0),"")</f>
        <v/>
      </c>
    </row>
    <row r="465" spans="1:9" hidden="1">
      <c r="A465" s="889" t="s">
        <v>1011</v>
      </c>
      <c r="B465" s="890"/>
      <c r="C465" s="889" t="s">
        <v>1012</v>
      </c>
      <c r="D465" s="891" t="s">
        <v>632</v>
      </c>
      <c r="E465" s="892" t="str">
        <f t="shared" si="7"/>
        <v>D2</v>
      </c>
      <c r="F465" s="885">
        <v>999</v>
      </c>
      <c r="G465" s="885" t="s">
        <v>60</v>
      </c>
      <c r="H465" s="885">
        <v>0.155</v>
      </c>
      <c r="I465" s="885">
        <f>IFERROR(VLOOKUP(A465,DonGiaHD!A:H,8,0),"")</f>
        <v>2964620</v>
      </c>
    </row>
    <row r="466" spans="1:9" hidden="1">
      <c r="A466" s="889" t="s">
        <v>1013</v>
      </c>
      <c r="B466" s="890"/>
      <c r="C466" s="889" t="s">
        <v>1014</v>
      </c>
      <c r="D466" s="891" t="s">
        <v>632</v>
      </c>
      <c r="E466" s="892" t="str">
        <f t="shared" si="7"/>
        <v>D4</v>
      </c>
      <c r="F466" s="885">
        <v>999</v>
      </c>
      <c r="G466" s="885" t="s">
        <v>60</v>
      </c>
      <c r="H466" s="885">
        <v>0</v>
      </c>
      <c r="I466" s="885" t="str">
        <f>IFERROR(VLOOKUP(A466,DonGiaHD!A:H,8,0),"")</f>
        <v/>
      </c>
    </row>
    <row r="467" spans="1:9" hidden="1">
      <c r="A467" s="619" t="s">
        <v>1015</v>
      </c>
      <c r="B467" s="890"/>
      <c r="C467" s="889" t="s">
        <v>1016</v>
      </c>
      <c r="D467" s="891" t="s">
        <v>632</v>
      </c>
      <c r="E467" s="892" t="str">
        <f t="shared" si="7"/>
        <v>ca</v>
      </c>
      <c r="F467" s="885">
        <v>997</v>
      </c>
      <c r="G467" s="885" t="s">
        <v>60</v>
      </c>
      <c r="H467" s="885">
        <v>0.186</v>
      </c>
      <c r="I467" s="885">
        <f>IFERROR(VLOOKUP(A467,DonGiaHD!A:H,8,0),"")</f>
        <v>3136540</v>
      </c>
    </row>
    <row r="468" spans="1:9" hidden="1">
      <c r="A468" s="889" t="s">
        <v>1017</v>
      </c>
      <c r="B468" s="890"/>
      <c r="C468" s="889" t="s">
        <v>1018</v>
      </c>
      <c r="D468" s="891" t="s">
        <v>1019</v>
      </c>
      <c r="E468" s="892" t="str">
        <f t="shared" si="7"/>
        <v>ga</v>
      </c>
      <c r="F468" s="885">
        <v>50</v>
      </c>
      <c r="G468" s="885" t="s">
        <v>60</v>
      </c>
      <c r="H468" s="885" t="e">
        <v>#N/A</v>
      </c>
      <c r="I468" s="885" t="str">
        <f>IFERROR(VLOOKUP(A468,DonGiaHD!A:H,8,0),"")</f>
        <v/>
      </c>
    </row>
    <row r="469" spans="1:9" hidden="1">
      <c r="A469" s="889" t="s">
        <v>1020</v>
      </c>
      <c r="B469" s="890"/>
      <c r="C469" s="889" t="s">
        <v>1021</v>
      </c>
      <c r="D469" s="891" t="s">
        <v>1019</v>
      </c>
      <c r="E469" s="892" t="str">
        <f t="shared" si="7"/>
        <v>ga</v>
      </c>
      <c r="F469" s="885">
        <v>50</v>
      </c>
      <c r="G469" s="885" t="s">
        <v>60</v>
      </c>
      <c r="H469" s="885" t="s">
        <v>1019</v>
      </c>
      <c r="I469" s="885" t="str">
        <f>IFERROR(VLOOKUP(A469,DonGiaHD!A:H,8,0),"")</f>
        <v/>
      </c>
    </row>
    <row r="470" spans="1:9" hidden="1">
      <c r="A470" s="889" t="s">
        <v>1022</v>
      </c>
      <c r="B470" s="890"/>
      <c r="C470" s="889" t="s">
        <v>1023</v>
      </c>
      <c r="D470" s="891" t="s">
        <v>1019</v>
      </c>
      <c r="E470" s="892" t="str">
        <f t="shared" si="7"/>
        <v>ga</v>
      </c>
      <c r="F470" s="885">
        <v>50</v>
      </c>
      <c r="G470" s="885" t="s">
        <v>60</v>
      </c>
      <c r="H470" s="885" t="e">
        <v>#N/A</v>
      </c>
      <c r="I470" s="885" t="str">
        <f>IFERROR(VLOOKUP(A470,DonGiaHD!A:H,8,0),"")</f>
        <v/>
      </c>
    </row>
    <row r="471" spans="1:9" hidden="1">
      <c r="A471" s="889" t="s">
        <v>1024</v>
      </c>
      <c r="B471" s="890"/>
      <c r="C471" s="889" t="s">
        <v>1025</v>
      </c>
      <c r="D471" s="891" t="s">
        <v>259</v>
      </c>
      <c r="E471" s="892" t="str">
        <f t="shared" si="7"/>
        <v>XM</v>
      </c>
      <c r="F471" s="885">
        <v>996</v>
      </c>
      <c r="G471" s="885" t="s">
        <v>60</v>
      </c>
      <c r="H471" s="885">
        <v>116</v>
      </c>
      <c r="I471" s="885">
        <f>IFERROR(VLOOKUP(A471,DonGiaHD!A:H,8,0),"")</f>
        <v>6700000</v>
      </c>
    </row>
    <row r="472" spans="1:9" hidden="1">
      <c r="A472" s="889" t="s">
        <v>1026</v>
      </c>
      <c r="B472" s="890"/>
      <c r="C472" s="900" t="s">
        <v>1027</v>
      </c>
      <c r="D472" s="891" t="s">
        <v>259</v>
      </c>
      <c r="E472" s="892" t="str">
        <f t="shared" si="7"/>
        <v>qh</v>
      </c>
      <c r="F472" s="885">
        <v>50</v>
      </c>
      <c r="G472" s="885" t="s">
        <v>60</v>
      </c>
      <c r="H472" s="885">
        <v>2.5</v>
      </c>
      <c r="I472" s="885" t="str">
        <f>IFERROR(VLOOKUP(A472,DonGiaHD!A:H,8,0),"")</f>
        <v/>
      </c>
    </row>
    <row r="473" spans="1:9" hidden="1">
      <c r="A473" s="889" t="s">
        <v>1028</v>
      </c>
      <c r="B473" s="890"/>
      <c r="C473" s="900" t="s">
        <v>1029</v>
      </c>
      <c r="D473" s="891" t="s">
        <v>59</v>
      </c>
      <c r="E473" s="892" t="str">
        <f t="shared" si="7"/>
        <v>co</v>
      </c>
      <c r="F473" s="885">
        <v>50</v>
      </c>
      <c r="G473" s="885" t="s">
        <v>60</v>
      </c>
      <c r="H473" s="885">
        <v>6</v>
      </c>
      <c r="I473" s="885" t="str">
        <f>IFERROR(VLOOKUP(A473,DonGiaHD!A:H,8,0),"")</f>
        <v/>
      </c>
    </row>
    <row r="474" spans="1:9" hidden="1">
      <c r="A474" s="889" t="s">
        <v>1030</v>
      </c>
      <c r="B474" s="890"/>
      <c r="C474" s="901" t="s">
        <v>1031</v>
      </c>
      <c r="D474" s="891" t="s">
        <v>638</v>
      </c>
      <c r="E474" s="892" t="str">
        <f t="shared" si="7"/>
        <v>Ni</v>
      </c>
      <c r="F474" s="885">
        <v>50</v>
      </c>
      <c r="G474" s="885" t="s">
        <v>60</v>
      </c>
      <c r="H474" s="885" t="s">
        <v>638</v>
      </c>
      <c r="I474" s="885" t="str">
        <f>IFERROR(VLOOKUP(A474,DonGiaHD!A:H,8,0),"")</f>
        <v/>
      </c>
    </row>
    <row r="475" spans="1:9" hidden="1">
      <c r="A475" s="889" t="s">
        <v>1032</v>
      </c>
      <c r="B475" s="890"/>
      <c r="C475" s="900" t="s">
        <v>1033</v>
      </c>
      <c r="D475" s="891" t="s">
        <v>974</v>
      </c>
      <c r="E475" s="892" t="str">
        <f t="shared" si="7"/>
        <v>NL</v>
      </c>
      <c r="F475" s="885">
        <v>50</v>
      </c>
      <c r="G475" s="885" t="s">
        <v>60</v>
      </c>
      <c r="H475" s="885" t="e">
        <v>#N/A</v>
      </c>
      <c r="I475" s="885" t="str">
        <f>IFERROR(VLOOKUP(A475,DonGiaHD!A:H,8,0),"")</f>
        <v/>
      </c>
    </row>
    <row r="476" spans="1:9" hidden="1">
      <c r="A476" s="889" t="s">
        <v>1034</v>
      </c>
      <c r="B476" s="890"/>
      <c r="C476" s="889" t="s">
        <v>1035</v>
      </c>
      <c r="D476" s="891" t="s">
        <v>259</v>
      </c>
      <c r="E476" s="892" t="str">
        <f t="shared" si="7"/>
        <v>th</v>
      </c>
      <c r="F476" s="885">
        <v>50</v>
      </c>
      <c r="G476" s="885" t="s">
        <v>60</v>
      </c>
      <c r="H476" s="885">
        <v>0.1</v>
      </c>
      <c r="I476" s="885" t="str">
        <f>IFERROR(VLOOKUP(A476,DonGiaHD!A:H,8,0),"")</f>
        <v/>
      </c>
    </row>
    <row r="477" spans="1:9" hidden="1">
      <c r="A477" s="889" t="s">
        <v>1036</v>
      </c>
      <c r="B477" s="890"/>
      <c r="C477" s="889" t="s">
        <v>1037</v>
      </c>
      <c r="D477" s="891" t="s">
        <v>59</v>
      </c>
      <c r="E477" s="892" t="str">
        <f t="shared" si="7"/>
        <v>da</v>
      </c>
      <c r="F477" s="885">
        <v>50</v>
      </c>
      <c r="G477" s="885" t="s">
        <v>60</v>
      </c>
      <c r="H477" s="885" t="s">
        <v>59</v>
      </c>
      <c r="I477" s="885" t="str">
        <f>IFERROR(VLOOKUP(A477,DonGiaHD!A:H,8,0),"")</f>
        <v/>
      </c>
    </row>
    <row r="478" spans="1:9" hidden="1">
      <c r="A478" s="889" t="s">
        <v>1038</v>
      </c>
      <c r="B478" s="890"/>
      <c r="C478" s="889" t="s">
        <v>1039</v>
      </c>
      <c r="D478" s="891" t="s">
        <v>59</v>
      </c>
      <c r="E478" s="892" t="str">
        <f t="shared" si="7"/>
        <v>da</v>
      </c>
      <c r="F478" s="885">
        <v>50</v>
      </c>
      <c r="G478" s="885" t="s">
        <v>60</v>
      </c>
      <c r="H478" s="885" t="e">
        <v>#N/A</v>
      </c>
      <c r="I478" s="885" t="str">
        <f>IFERROR(VLOOKUP(A478,DonGiaHD!A:H,8,0),"")</f>
        <v/>
      </c>
    </row>
    <row r="479" spans="1:9" hidden="1">
      <c r="A479" s="889" t="s">
        <v>1040</v>
      </c>
      <c r="B479" s="890"/>
      <c r="C479" s="889" t="s">
        <v>1041</v>
      </c>
      <c r="D479" s="891" t="s">
        <v>59</v>
      </c>
      <c r="E479" s="892" t="str">
        <f t="shared" si="7"/>
        <v>da</v>
      </c>
      <c r="F479" s="885">
        <v>50</v>
      </c>
      <c r="G479" s="885" t="s">
        <v>60</v>
      </c>
      <c r="H479" s="885" t="e">
        <v>#N/A</v>
      </c>
      <c r="I479" s="885" t="str">
        <f>IFERROR(VLOOKUP(A479,DonGiaHD!A:H,8,0),"")</f>
        <v/>
      </c>
    </row>
    <row r="480" spans="1:9" hidden="1">
      <c r="A480" s="889" t="s">
        <v>1042</v>
      </c>
      <c r="B480" s="890"/>
      <c r="C480" s="889" t="s">
        <v>1043</v>
      </c>
      <c r="D480" s="891" t="s">
        <v>59</v>
      </c>
      <c r="E480" s="892" t="str">
        <f t="shared" si="7"/>
        <v>da</v>
      </c>
      <c r="F480" s="885">
        <v>50</v>
      </c>
      <c r="G480" s="885" t="s">
        <v>60</v>
      </c>
      <c r="H480" s="885" t="e">
        <v>#N/A</v>
      </c>
      <c r="I480" s="885" t="str">
        <f>IFERROR(VLOOKUP(A480,DonGiaHD!A:H,8,0),"")</f>
        <v/>
      </c>
    </row>
    <row r="481" spans="1:9" hidden="1">
      <c r="A481" s="889" t="s">
        <v>1044</v>
      </c>
      <c r="B481" s="890"/>
      <c r="C481" s="889" t="s">
        <v>1045</v>
      </c>
      <c r="D481" s="891" t="s">
        <v>59</v>
      </c>
      <c r="E481" s="892" t="str">
        <f t="shared" si="7"/>
        <v>da</v>
      </c>
      <c r="F481" s="885">
        <v>50</v>
      </c>
      <c r="G481" s="885" t="s">
        <v>60</v>
      </c>
      <c r="H481" s="885" t="e">
        <v>#N/A</v>
      </c>
      <c r="I481" s="885" t="str">
        <f>IFERROR(VLOOKUP(A481,DonGiaHD!A:H,8,0),"")</f>
        <v/>
      </c>
    </row>
    <row r="482" spans="1:9" hidden="1">
      <c r="A482" s="889" t="s">
        <v>1046</v>
      </c>
      <c r="B482" s="890"/>
      <c r="C482" s="889" t="s">
        <v>1047</v>
      </c>
      <c r="D482" s="891" t="s">
        <v>59</v>
      </c>
      <c r="E482" s="892" t="str">
        <f t="shared" si="7"/>
        <v>da</v>
      </c>
      <c r="F482" s="885">
        <v>50</v>
      </c>
      <c r="G482" s="885" t="s">
        <v>60</v>
      </c>
      <c r="H482" s="885" t="e">
        <v>#N/A</v>
      </c>
      <c r="I482" s="885" t="str">
        <f>IFERROR(VLOOKUP(A482,DonGiaHD!A:H,8,0),"")</f>
        <v/>
      </c>
    </row>
    <row r="483" spans="1:9" hidden="1">
      <c r="A483" s="889" t="s">
        <v>1048</v>
      </c>
      <c r="B483" s="890"/>
      <c r="C483" s="889" t="s">
        <v>1049</v>
      </c>
      <c r="D483" s="891" t="s">
        <v>59</v>
      </c>
      <c r="E483" s="892" t="str">
        <f t="shared" si="7"/>
        <v>da</v>
      </c>
      <c r="F483" s="885">
        <v>50</v>
      </c>
      <c r="G483" s="885" t="s">
        <v>60</v>
      </c>
      <c r="H483" s="885" t="e">
        <v>#N/A</v>
      </c>
      <c r="I483" s="885" t="str">
        <f>IFERROR(VLOOKUP(A483,DonGiaHD!A:H,8,0),"")</f>
        <v/>
      </c>
    </row>
    <row r="484" spans="1:9" hidden="1">
      <c r="A484" s="889" t="s">
        <v>1050</v>
      </c>
      <c r="B484" s="890"/>
      <c r="C484" s="889" t="s">
        <v>1051</v>
      </c>
      <c r="D484" s="891" t="s">
        <v>59</v>
      </c>
      <c r="E484" s="892" t="str">
        <f t="shared" si="7"/>
        <v>da</v>
      </c>
      <c r="F484" s="885">
        <v>50</v>
      </c>
      <c r="G484" s="885" t="s">
        <v>60</v>
      </c>
      <c r="H484" s="885" t="s">
        <v>59</v>
      </c>
      <c r="I484" s="885" t="str">
        <f>IFERROR(VLOOKUP(A484,DonGiaHD!A:H,8,0),"")</f>
        <v/>
      </c>
    </row>
    <row r="485" spans="1:9" hidden="1">
      <c r="A485" s="889" t="s">
        <v>1052</v>
      </c>
      <c r="B485" s="890"/>
      <c r="C485" s="889" t="s">
        <v>1053</v>
      </c>
      <c r="D485" s="891" t="s">
        <v>59</v>
      </c>
      <c r="E485" s="892" t="str">
        <f t="shared" si="7"/>
        <v>da</v>
      </c>
      <c r="F485" s="885">
        <v>50</v>
      </c>
      <c r="G485" s="885" t="s">
        <v>60</v>
      </c>
      <c r="H485" s="885" t="e">
        <v>#N/A</v>
      </c>
      <c r="I485" s="885" t="str">
        <f>IFERROR(VLOOKUP(A485,DonGiaHD!A:H,8,0),"")</f>
        <v/>
      </c>
    </row>
    <row r="486" spans="1:9" hidden="1">
      <c r="A486" s="889" t="s">
        <v>1054</v>
      </c>
      <c r="B486" s="890"/>
      <c r="C486" s="889" t="s">
        <v>1055</v>
      </c>
      <c r="D486" s="891" t="s">
        <v>59</v>
      </c>
      <c r="E486" s="892" t="str">
        <f t="shared" si="7"/>
        <v>da</v>
      </c>
      <c r="F486" s="885">
        <v>50</v>
      </c>
      <c r="G486" s="885" t="s">
        <v>60</v>
      </c>
      <c r="H486" s="885" t="e">
        <v>#N/A</v>
      </c>
      <c r="I486" s="885" t="str">
        <f>IFERROR(VLOOKUP(A486,DonGiaHD!A:H,8,0),"")</f>
        <v/>
      </c>
    </row>
    <row r="487" spans="1:9" hidden="1">
      <c r="A487" s="889" t="s">
        <v>1056</v>
      </c>
      <c r="B487" s="890"/>
      <c r="C487" s="889" t="s">
        <v>1057</v>
      </c>
      <c r="D487" s="891" t="s">
        <v>59</v>
      </c>
      <c r="E487" s="892" t="str">
        <f t="shared" si="7"/>
        <v>da</v>
      </c>
      <c r="F487" s="885">
        <v>50</v>
      </c>
      <c r="G487" s="885" t="s">
        <v>60</v>
      </c>
      <c r="H487" s="885" t="e">
        <v>#N/A</v>
      </c>
      <c r="I487" s="885" t="str">
        <f>IFERROR(VLOOKUP(A487,DonGiaHD!A:H,8,0),"")</f>
        <v/>
      </c>
    </row>
    <row r="488" spans="1:9" hidden="1">
      <c r="A488" s="889" t="s">
        <v>1058</v>
      </c>
      <c r="B488" s="890"/>
      <c r="C488" s="889" t="s">
        <v>1059</v>
      </c>
      <c r="D488" s="891" t="s">
        <v>59</v>
      </c>
      <c r="E488" s="892" t="str">
        <f t="shared" si="7"/>
        <v>da</v>
      </c>
      <c r="F488" s="885">
        <v>50</v>
      </c>
      <c r="G488" s="885" t="s">
        <v>60</v>
      </c>
      <c r="H488" s="885" t="e">
        <v>#N/A</v>
      </c>
      <c r="I488" s="885" t="str">
        <f>IFERROR(VLOOKUP(A488,DonGiaHD!A:H,8,0),"")</f>
        <v/>
      </c>
    </row>
    <row r="489" spans="1:9" hidden="1">
      <c r="A489" s="889" t="s">
        <v>1060</v>
      </c>
      <c r="B489" s="890"/>
      <c r="C489" s="889" t="s">
        <v>1061</v>
      </c>
      <c r="D489" s="891" t="s">
        <v>59</v>
      </c>
      <c r="E489" s="892" t="str">
        <f t="shared" si="7"/>
        <v>da</v>
      </c>
      <c r="F489" s="885">
        <v>50</v>
      </c>
      <c r="G489" s="885" t="s">
        <v>60</v>
      </c>
      <c r="H489" s="885" t="e">
        <v>#N/A</v>
      </c>
      <c r="I489" s="885" t="str">
        <f>IFERROR(VLOOKUP(A489,DonGiaHD!A:H,8,0),"")</f>
        <v/>
      </c>
    </row>
    <row r="490" spans="1:9" hidden="1">
      <c r="A490" s="889" t="s">
        <v>1062</v>
      </c>
      <c r="B490" s="890"/>
      <c r="C490" s="889" t="s">
        <v>1063</v>
      </c>
      <c r="D490" s="891" t="s">
        <v>59</v>
      </c>
      <c r="E490" s="892" t="str">
        <f t="shared" si="7"/>
        <v>da</v>
      </c>
      <c r="F490" s="885">
        <v>50</v>
      </c>
      <c r="G490" s="885" t="s">
        <v>60</v>
      </c>
      <c r="H490" s="885" t="e">
        <v>#N/A</v>
      </c>
      <c r="I490" s="885" t="str">
        <f>IFERROR(VLOOKUP(A490,DonGiaHD!A:H,8,0),"")</f>
        <v/>
      </c>
    </row>
    <row r="491" spans="1:9" hidden="1">
      <c r="A491" s="889" t="s">
        <v>1064</v>
      </c>
      <c r="B491" s="890"/>
      <c r="C491" s="889" t="s">
        <v>1065</v>
      </c>
      <c r="D491" s="891" t="s">
        <v>59</v>
      </c>
      <c r="E491" s="892" t="str">
        <f t="shared" si="7"/>
        <v>DC</v>
      </c>
      <c r="F491" s="885">
        <v>50</v>
      </c>
      <c r="G491" s="885" t="s">
        <v>60</v>
      </c>
      <c r="H491" s="885" t="e">
        <v>#N/A</v>
      </c>
      <c r="I491" s="885" t="str">
        <f>IFERROR(VLOOKUP(A491,DonGiaHD!A:H,8,0),"")</f>
        <v/>
      </c>
    </row>
    <row r="492" spans="1:9" hidden="1">
      <c r="A492" s="889" t="s">
        <v>1066</v>
      </c>
      <c r="B492" s="890"/>
      <c r="C492" s="889" t="s">
        <v>1067</v>
      </c>
      <c r="D492" s="891" t="s">
        <v>59</v>
      </c>
      <c r="E492" s="892" t="str">
        <f t="shared" si="7"/>
        <v>DC</v>
      </c>
      <c r="F492" s="885">
        <v>50</v>
      </c>
      <c r="G492" s="885" t="s">
        <v>60</v>
      </c>
      <c r="H492" s="885" t="e">
        <v>#N/A</v>
      </c>
      <c r="I492" s="885" t="str">
        <f>IFERROR(VLOOKUP(A492,DonGiaHD!A:H,8,0),"")</f>
        <v/>
      </c>
    </row>
    <row r="493" spans="1:9" hidden="1">
      <c r="A493" s="889" t="s">
        <v>1068</v>
      </c>
      <c r="B493" s="890"/>
      <c r="C493" s="889" t="s">
        <v>1069</v>
      </c>
      <c r="D493" s="891" t="s">
        <v>59</v>
      </c>
      <c r="E493" s="892" t="str">
        <f t="shared" si="7"/>
        <v>DC</v>
      </c>
      <c r="F493" s="885">
        <v>50</v>
      </c>
      <c r="G493" s="885" t="s">
        <v>60</v>
      </c>
      <c r="H493" s="885" t="e">
        <v>#N/A</v>
      </c>
      <c r="I493" s="885" t="str">
        <f>IFERROR(VLOOKUP(A493,DonGiaHD!A:H,8,0),"")</f>
        <v/>
      </c>
    </row>
    <row r="494" spans="1:9" hidden="1">
      <c r="A494" s="889" t="s">
        <v>1070</v>
      </c>
      <c r="B494" s="890"/>
      <c r="C494" s="889" t="s">
        <v>1071</v>
      </c>
      <c r="D494" s="891" t="s">
        <v>59</v>
      </c>
      <c r="E494" s="892" t="str">
        <f t="shared" si="7"/>
        <v>DC</v>
      </c>
      <c r="F494" s="885">
        <v>50</v>
      </c>
      <c r="G494" s="885" t="s">
        <v>60</v>
      </c>
      <c r="H494" s="885" t="e">
        <v>#N/A</v>
      </c>
      <c r="I494" s="885" t="str">
        <f>IFERROR(VLOOKUP(A494,DonGiaHD!A:H,8,0),"")</f>
        <v/>
      </c>
    </row>
    <row r="495" spans="1:9" hidden="1">
      <c r="A495" s="889" t="s">
        <v>1072</v>
      </c>
      <c r="B495" s="890"/>
      <c r="C495" s="889" t="s">
        <v>1073</v>
      </c>
      <c r="D495" s="891" t="s">
        <v>59</v>
      </c>
      <c r="E495" s="892" t="str">
        <f t="shared" si="7"/>
        <v>DC</v>
      </c>
      <c r="F495" s="885">
        <v>50</v>
      </c>
      <c r="G495" s="885" t="s">
        <v>60</v>
      </c>
      <c r="H495" s="885" t="e">
        <v>#N/A</v>
      </c>
      <c r="I495" s="885" t="str">
        <f>IFERROR(VLOOKUP(A495,DonGiaHD!A:H,8,0),"")</f>
        <v/>
      </c>
    </row>
    <row r="496" spans="1:9" hidden="1">
      <c r="A496" s="889" t="s">
        <v>1074</v>
      </c>
      <c r="B496" s="890"/>
      <c r="C496" s="889" t="s">
        <v>1075</v>
      </c>
      <c r="D496" s="891" t="s">
        <v>59</v>
      </c>
      <c r="E496" s="892" t="str">
        <f t="shared" si="7"/>
        <v>DC</v>
      </c>
      <c r="F496" s="885">
        <v>50</v>
      </c>
      <c r="G496" s="885" t="s">
        <v>60</v>
      </c>
      <c r="H496" s="885">
        <v>0</v>
      </c>
      <c r="I496" s="885" t="str">
        <f>IFERROR(VLOOKUP(A496,DonGiaHD!A:H,8,0),"")</f>
        <v/>
      </c>
    </row>
    <row r="497" spans="1:9" hidden="1">
      <c r="A497" s="889" t="s">
        <v>1076</v>
      </c>
      <c r="B497" s="890"/>
      <c r="C497" s="889" t="s">
        <v>1077</v>
      </c>
      <c r="D497" s="891" t="s">
        <v>273</v>
      </c>
      <c r="E497" s="892" t="str">
        <f t="shared" si="7"/>
        <v>st</v>
      </c>
      <c r="F497" s="885">
        <v>50</v>
      </c>
      <c r="G497" s="885" t="s">
        <v>60</v>
      </c>
      <c r="H497" s="885">
        <v>0</v>
      </c>
      <c r="I497" s="885" t="str">
        <f>IFERROR(VLOOKUP(A497,DonGiaHD!A:H,8,0),"")</f>
        <v/>
      </c>
    </row>
    <row r="498" spans="1:9" hidden="1">
      <c r="A498" s="889" t="s">
        <v>1078</v>
      </c>
      <c r="B498" s="890"/>
      <c r="C498" s="889" t="s">
        <v>1079</v>
      </c>
      <c r="D498" s="891" t="s">
        <v>273</v>
      </c>
      <c r="E498" s="892" t="str">
        <f t="shared" si="7"/>
        <v>st</v>
      </c>
      <c r="F498" s="885">
        <v>50</v>
      </c>
      <c r="G498" s="885" t="s">
        <v>60</v>
      </c>
      <c r="H498" s="885">
        <v>0</v>
      </c>
      <c r="I498" s="885" t="str">
        <f>IFERROR(VLOOKUP(A498,DonGiaHD!A:H,8,0),"")</f>
        <v/>
      </c>
    </row>
    <row r="499" spans="1:9" hidden="1">
      <c r="A499" s="889" t="s">
        <v>1080</v>
      </c>
      <c r="B499" s="959" t="s">
        <v>1081</v>
      </c>
      <c r="C499" s="889" t="s">
        <v>1082</v>
      </c>
      <c r="D499" s="891" t="s">
        <v>273</v>
      </c>
      <c r="E499" s="892" t="str">
        <f t="shared" si="7"/>
        <v>st</v>
      </c>
      <c r="F499" s="885">
        <v>50</v>
      </c>
      <c r="G499" s="885" t="s">
        <v>60</v>
      </c>
      <c r="H499" s="885" t="e">
        <v>#N/A</v>
      </c>
      <c r="I499" s="885" t="str">
        <f>IFERROR(VLOOKUP(A499,DonGiaHD!A:H,8,0),"")</f>
        <v/>
      </c>
    </row>
    <row r="500" spans="1:9" hidden="1">
      <c r="A500" s="889" t="s">
        <v>1083</v>
      </c>
      <c r="B500" s="959" t="s">
        <v>1081</v>
      </c>
      <c r="C500" s="889" t="s">
        <v>1084</v>
      </c>
      <c r="D500" s="891" t="s">
        <v>273</v>
      </c>
      <c r="E500" s="892" t="str">
        <f t="shared" si="7"/>
        <v>st</v>
      </c>
      <c r="F500" s="885">
        <v>50</v>
      </c>
      <c r="G500" s="885" t="s">
        <v>60</v>
      </c>
      <c r="H500" s="885" t="e">
        <v>#N/A</v>
      </c>
      <c r="I500" s="885" t="str">
        <f>IFERROR(VLOOKUP(A500,DonGiaHD!A:H,8,0),"")</f>
        <v/>
      </c>
    </row>
    <row r="501" spans="1:9" hidden="1">
      <c r="A501" s="889" t="s">
        <v>1085</v>
      </c>
      <c r="B501" s="959" t="s">
        <v>1081</v>
      </c>
      <c r="C501" s="889" t="s">
        <v>1086</v>
      </c>
      <c r="D501" s="891" t="s">
        <v>273</v>
      </c>
      <c r="E501" s="892" t="str">
        <f t="shared" si="7"/>
        <v>st</v>
      </c>
      <c r="F501" s="885">
        <v>50</v>
      </c>
      <c r="G501" s="885" t="s">
        <v>60</v>
      </c>
      <c r="H501" s="885" t="s">
        <v>273</v>
      </c>
      <c r="I501" s="885" t="str">
        <f>IFERROR(VLOOKUP(A501,DonGiaHD!A:H,8,0),"")</f>
        <v/>
      </c>
    </row>
    <row r="502" spans="1:9" hidden="1">
      <c r="A502" s="889" t="s">
        <v>1087</v>
      </c>
      <c r="B502" s="959" t="s">
        <v>1081</v>
      </c>
      <c r="C502" s="889" t="s">
        <v>1088</v>
      </c>
      <c r="D502" s="891" t="s">
        <v>273</v>
      </c>
      <c r="E502" s="892" t="str">
        <f t="shared" si="7"/>
        <v>st</v>
      </c>
      <c r="F502" s="885">
        <v>50</v>
      </c>
      <c r="G502" s="885" t="s">
        <v>60</v>
      </c>
      <c r="H502" s="885" t="e">
        <v>#N/A</v>
      </c>
      <c r="I502" s="885" t="str">
        <f>IFERROR(VLOOKUP(A502,DonGiaHD!A:H,8,0),"")</f>
        <v/>
      </c>
    </row>
    <row r="503" spans="1:9" hidden="1">
      <c r="A503" s="889" t="s">
        <v>1089</v>
      </c>
      <c r="B503" s="959" t="s">
        <v>1081</v>
      </c>
      <c r="C503" s="889" t="s">
        <v>1090</v>
      </c>
      <c r="D503" s="891" t="s">
        <v>273</v>
      </c>
      <c r="E503" s="892" t="str">
        <f t="shared" si="7"/>
        <v>st</v>
      </c>
      <c r="F503" s="885">
        <v>50</v>
      </c>
      <c r="G503" s="885" t="s">
        <v>60</v>
      </c>
      <c r="H503" s="885" t="e">
        <v>#N/A</v>
      </c>
      <c r="I503" s="885" t="str">
        <f>IFERROR(VLOOKUP(A503,DonGiaHD!A:H,8,0),"")</f>
        <v/>
      </c>
    </row>
    <row r="504" spans="1:9" hidden="1">
      <c r="A504" s="889" t="s">
        <v>1091</v>
      </c>
      <c r="B504" s="890"/>
      <c r="C504" s="889" t="s">
        <v>1092</v>
      </c>
      <c r="D504" s="891" t="s">
        <v>59</v>
      </c>
      <c r="E504" s="892" t="str">
        <f t="shared" si="7"/>
        <v>co</v>
      </c>
      <c r="F504" s="885">
        <v>50</v>
      </c>
      <c r="G504" s="885" t="s">
        <v>60</v>
      </c>
      <c r="H504" s="885" t="e">
        <v>#N/A</v>
      </c>
      <c r="I504" s="885" t="str">
        <f>IFERROR(VLOOKUP(A504,DonGiaHD!A:H,8,0),"")</f>
        <v/>
      </c>
    </row>
    <row r="505" spans="1:9" hidden="1">
      <c r="A505" s="889" t="s">
        <v>1093</v>
      </c>
      <c r="B505" s="890"/>
      <c r="C505" s="889" t="s">
        <v>1094</v>
      </c>
      <c r="D505" s="891" t="s">
        <v>59</v>
      </c>
      <c r="E505" s="892" t="str">
        <f t="shared" si="7"/>
        <v>co</v>
      </c>
      <c r="F505" s="885">
        <v>50</v>
      </c>
      <c r="G505" s="885" t="s">
        <v>60</v>
      </c>
      <c r="H505" s="885" t="e">
        <v>#N/A</v>
      </c>
      <c r="I505" s="885" t="str">
        <f>IFERROR(VLOOKUP(A505,DonGiaHD!A:H,8,0),"")</f>
        <v/>
      </c>
    </row>
    <row r="506" spans="1:9" hidden="1">
      <c r="A506" s="889" t="s">
        <v>1095</v>
      </c>
      <c r="B506" s="890"/>
      <c r="C506" s="889" t="s">
        <v>1096</v>
      </c>
      <c r="D506" s="891" t="s">
        <v>59</v>
      </c>
      <c r="E506" s="892" t="str">
        <f t="shared" si="7"/>
        <v>YC</v>
      </c>
      <c r="F506" s="885">
        <v>50</v>
      </c>
      <c r="G506" s="885" t="s">
        <v>60</v>
      </c>
      <c r="H506" s="885">
        <v>2</v>
      </c>
      <c r="I506" s="885">
        <f>IFERROR(VLOOKUP(A506,DonGiaHD!A:H,8,0),"")</f>
        <v>114800</v>
      </c>
    </row>
    <row r="507" spans="1:9" hidden="1">
      <c r="A507" s="892"/>
      <c r="C507" s="892"/>
      <c r="D507" s="903"/>
      <c r="E507" s="892" t="str">
        <f t="shared" si="7"/>
        <v/>
      </c>
      <c r="F507" s="885">
        <v>50</v>
      </c>
      <c r="H507" s="885">
        <v>0</v>
      </c>
      <c r="I507" s="885">
        <f>IFERROR(VLOOKUP(A507,DonGiaHD!A:H,8,0),"")</f>
        <v>0</v>
      </c>
    </row>
    <row r="508" spans="1:9" hidden="1">
      <c r="A508" s="892"/>
      <c r="C508" s="892"/>
      <c r="D508" s="903"/>
      <c r="E508" s="892" t="str">
        <f t="shared" si="7"/>
        <v/>
      </c>
      <c r="F508" s="885">
        <v>50</v>
      </c>
      <c r="H508" s="885">
        <v>0</v>
      </c>
      <c r="I508" s="885">
        <f>IFERROR(VLOOKUP(A508,DonGiaHD!A:H,8,0),"")</f>
        <v>0</v>
      </c>
    </row>
    <row r="509" spans="1:9" hidden="1">
      <c r="A509" s="892" t="s">
        <v>1097</v>
      </c>
      <c r="C509" s="892"/>
      <c r="D509" s="904"/>
      <c r="E509" s="892" t="str">
        <f t="shared" si="7"/>
        <v>Bả</v>
      </c>
      <c r="F509" s="885">
        <v>50</v>
      </c>
      <c r="H509" s="885" t="e">
        <v>#N/A</v>
      </c>
      <c r="I509" s="885" t="str">
        <f>IFERROR(VLOOKUP(A509,DonGiaHD!A:H,8,0),"")</f>
        <v/>
      </c>
    </row>
    <row r="510" spans="1:9" hidden="1">
      <c r="A510" s="892"/>
      <c r="C510" s="892"/>
      <c r="D510" s="903"/>
      <c r="E510" s="892" t="str">
        <f t="shared" si="7"/>
        <v/>
      </c>
      <c r="F510" s="885">
        <v>50</v>
      </c>
      <c r="H510" s="885">
        <v>0</v>
      </c>
      <c r="I510" s="885">
        <f>IFERROR(VLOOKUP(A510,DonGiaHD!A:H,8,0),"")</f>
        <v>0</v>
      </c>
    </row>
    <row r="511" spans="1:9" hidden="1">
      <c r="A511" s="905" t="s">
        <v>1098</v>
      </c>
      <c r="B511" s="906" t="s">
        <v>49</v>
      </c>
      <c r="C511" s="905" t="s">
        <v>1099</v>
      </c>
      <c r="D511" s="907" t="s">
        <v>51</v>
      </c>
      <c r="E511" s="892" t="str">
        <f t="shared" si="7"/>
        <v>Mã</v>
      </c>
      <c r="F511" s="885">
        <v>50</v>
      </c>
      <c r="H511" s="885" t="s">
        <v>1100</v>
      </c>
      <c r="I511" s="885" t="str">
        <f>IFERROR(VLOOKUP(A511,DonGiaHD!A:H,8,0),"")</f>
        <v/>
      </c>
    </row>
    <row r="512" spans="1:9" hidden="1">
      <c r="A512" s="905">
        <v>1</v>
      </c>
      <c r="B512" s="906">
        <v>2</v>
      </c>
      <c r="C512" s="905">
        <v>3</v>
      </c>
      <c r="D512" s="907">
        <v>4</v>
      </c>
      <c r="E512" s="892" t="str">
        <f t="shared" si="7"/>
        <v>1</v>
      </c>
      <c r="F512" s="885">
        <v>50</v>
      </c>
      <c r="H512" s="885">
        <v>0</v>
      </c>
      <c r="I512" s="885" t="str">
        <f>IFERROR(VLOOKUP(A512,DonGiaHD!A:H,8,0),"")</f>
        <v/>
      </c>
    </row>
    <row r="513" spans="1:9" hidden="1">
      <c r="A513" s="960" t="s">
        <v>1101</v>
      </c>
      <c r="B513" s="959" t="s">
        <v>1102</v>
      </c>
      <c r="C513" s="889" t="s">
        <v>1103</v>
      </c>
      <c r="D513" s="891" t="s">
        <v>632</v>
      </c>
      <c r="E513" s="892" t="str">
        <f t="shared" si="7"/>
        <v>MD</v>
      </c>
      <c r="F513" s="885">
        <v>2000</v>
      </c>
      <c r="H513" s="885">
        <v>1.65</v>
      </c>
      <c r="I513" s="885" t="str">
        <f>IFERROR(VLOOKUP(A513,DonGiaHD!A:H,8,0),"")</f>
        <v/>
      </c>
    </row>
    <row r="514" spans="1:9" hidden="1">
      <c r="A514" s="960" t="s">
        <v>1104</v>
      </c>
      <c r="B514" s="959" t="s">
        <v>1102</v>
      </c>
      <c r="C514" s="889" t="s">
        <v>1105</v>
      </c>
      <c r="D514" s="891" t="s">
        <v>632</v>
      </c>
      <c r="E514" s="892" t="str">
        <f t="shared" si="7"/>
        <v>MD</v>
      </c>
      <c r="F514" s="885">
        <v>2000</v>
      </c>
      <c r="H514" s="885" t="s">
        <v>632</v>
      </c>
      <c r="I514" s="885" t="str">
        <f>IFERROR(VLOOKUP(A514,DonGiaHD!A:H,8,0),"")</f>
        <v/>
      </c>
    </row>
    <row r="515" spans="1:9" hidden="1">
      <c r="A515" s="960" t="s">
        <v>1106</v>
      </c>
      <c r="B515" s="959" t="s">
        <v>1107</v>
      </c>
      <c r="C515" s="889" t="s">
        <v>1108</v>
      </c>
      <c r="D515" s="891" t="s">
        <v>632</v>
      </c>
      <c r="E515" s="892" t="str">
        <f t="shared" si="7"/>
        <v>MD</v>
      </c>
      <c r="F515" s="885">
        <v>2000</v>
      </c>
      <c r="H515" s="885" t="e">
        <v>#N/A</v>
      </c>
      <c r="I515" s="885" t="str">
        <f>IFERROR(VLOOKUP(A515,DonGiaHD!A:H,8,0),"")</f>
        <v/>
      </c>
    </row>
    <row r="516" spans="1:9" hidden="1">
      <c r="A516" s="889" t="s">
        <v>1109</v>
      </c>
      <c r="B516" s="959" t="s">
        <v>1110</v>
      </c>
      <c r="C516" s="889" t="s">
        <v>1111</v>
      </c>
      <c r="D516" s="891" t="s">
        <v>632</v>
      </c>
      <c r="E516" s="892" t="str">
        <f t="shared" si="7"/>
        <v>MD</v>
      </c>
      <c r="F516" s="885">
        <v>2000</v>
      </c>
      <c r="H516" s="885" t="e">
        <v>#N/A</v>
      </c>
      <c r="I516" s="885" t="str">
        <f>IFERROR(VLOOKUP(A516,DonGiaHD!A:H,8,0),"")</f>
        <v/>
      </c>
    </row>
    <row r="517" spans="1:9" hidden="1">
      <c r="A517" s="960" t="s">
        <v>1112</v>
      </c>
      <c r="B517" s="959" t="s">
        <v>1113</v>
      </c>
      <c r="C517" s="889" t="s">
        <v>1114</v>
      </c>
      <c r="D517" s="891" t="s">
        <v>632</v>
      </c>
      <c r="E517" s="892" t="str">
        <f t="shared" si="7"/>
        <v>MD</v>
      </c>
      <c r="F517" s="885">
        <v>2000</v>
      </c>
      <c r="H517" s="885">
        <v>0.33</v>
      </c>
      <c r="I517" s="885" t="str">
        <f>IFERROR(VLOOKUP(A517,DonGiaHD!A:H,8,0),"")</f>
        <v/>
      </c>
    </row>
    <row r="518" spans="1:9" hidden="1">
      <c r="A518" s="960" t="s">
        <v>1115</v>
      </c>
      <c r="B518" s="959" t="s">
        <v>1116</v>
      </c>
      <c r="C518" s="889" t="s">
        <v>1117</v>
      </c>
      <c r="D518" s="891" t="s">
        <v>632</v>
      </c>
      <c r="E518" s="892" t="str">
        <f t="shared" si="7"/>
        <v>MD</v>
      </c>
      <c r="F518" s="885">
        <v>2000</v>
      </c>
      <c r="H518" s="885" t="e">
        <v>#N/A</v>
      </c>
      <c r="I518" s="885" t="str">
        <f>IFERROR(VLOOKUP(A518,DonGiaHD!A:H,8,0),"")</f>
        <v/>
      </c>
    </row>
    <row r="519" spans="1:9" hidden="1">
      <c r="A519" s="960" t="s">
        <v>1118</v>
      </c>
      <c r="B519" s="959" t="s">
        <v>1119</v>
      </c>
      <c r="C519" s="889" t="s">
        <v>1120</v>
      </c>
      <c r="D519" s="891" t="s">
        <v>632</v>
      </c>
      <c r="E519" s="892" t="str">
        <f t="shared" si="7"/>
        <v>MD</v>
      </c>
      <c r="F519" s="885">
        <v>2000</v>
      </c>
      <c r="H519" s="885">
        <v>15</v>
      </c>
      <c r="I519" s="885" t="str">
        <f>IFERROR(VLOOKUP(A519,DonGiaHD!A:H,8,0),"")</f>
        <v/>
      </c>
    </row>
    <row r="520" spans="1:9" hidden="1">
      <c r="A520" s="960" t="s">
        <v>1121</v>
      </c>
      <c r="B520" s="963" t="s">
        <v>1122</v>
      </c>
      <c r="C520" s="889" t="s">
        <v>1123</v>
      </c>
      <c r="D520" s="891" t="s">
        <v>632</v>
      </c>
      <c r="E520" s="892" t="str">
        <f t="shared" si="7"/>
        <v>MD</v>
      </c>
      <c r="F520" s="885">
        <v>2000</v>
      </c>
      <c r="H520" s="885">
        <v>0.16300000000000001</v>
      </c>
      <c r="I520" s="885">
        <f>IFERROR(VLOOKUP(A520,DonGiaHD!A:H,8,0),"")</f>
        <v>10386000</v>
      </c>
    </row>
    <row r="521" spans="1:9" hidden="1">
      <c r="A521" s="889" t="s">
        <v>1124</v>
      </c>
      <c r="B521" s="959" t="s">
        <v>1125</v>
      </c>
      <c r="C521" s="889" t="s">
        <v>1126</v>
      </c>
      <c r="D521" s="891" t="s">
        <v>632</v>
      </c>
      <c r="E521" s="892" t="str">
        <f t="shared" si="7"/>
        <v>AH</v>
      </c>
      <c r="F521" s="885">
        <v>2000</v>
      </c>
      <c r="H521" s="885">
        <v>2.5000000000000001E-2</v>
      </c>
      <c r="I521" s="885" t="str">
        <f>IFERROR(VLOOKUP(A521,DonGiaHD!A:H,8,0),"")</f>
        <v/>
      </c>
    </row>
    <row r="522" spans="1:9" hidden="1">
      <c r="A522" s="960" t="s">
        <v>1127</v>
      </c>
      <c r="B522" s="959" t="s">
        <v>1128</v>
      </c>
      <c r="C522" s="889" t="s">
        <v>1129</v>
      </c>
      <c r="D522" s="891" t="s">
        <v>632</v>
      </c>
      <c r="E522" s="892" t="str">
        <f t="shared" si="7"/>
        <v>MD</v>
      </c>
      <c r="F522" s="885">
        <v>2000</v>
      </c>
      <c r="H522" s="885">
        <v>2.09</v>
      </c>
      <c r="I522" s="885" t="str">
        <f>IFERROR(VLOOKUP(A522,DonGiaHD!A:H,8,0),"")</f>
        <v/>
      </c>
    </row>
    <row r="523" spans="1:9" hidden="1">
      <c r="A523" s="960" t="s">
        <v>1130</v>
      </c>
      <c r="B523" s="959" t="s">
        <v>1131</v>
      </c>
      <c r="C523" s="889" t="s">
        <v>1132</v>
      </c>
      <c r="D523" s="891" t="s">
        <v>632</v>
      </c>
      <c r="E523" s="892" t="str">
        <f t="shared" si="7"/>
        <v>MD</v>
      </c>
      <c r="F523" s="885">
        <v>2000</v>
      </c>
      <c r="H523" s="885" t="e">
        <v>#N/A</v>
      </c>
      <c r="I523" s="885" t="str">
        <f>IFERROR(VLOOKUP(A523,DonGiaHD!A:H,8,0),"")</f>
        <v/>
      </c>
    </row>
    <row r="524" spans="1:9" hidden="1">
      <c r="A524" s="960" t="s">
        <v>1133</v>
      </c>
      <c r="B524" s="959" t="s">
        <v>1134</v>
      </c>
      <c r="C524" s="889" t="s">
        <v>1135</v>
      </c>
      <c r="D524" s="891" t="s">
        <v>632</v>
      </c>
      <c r="E524" s="892" t="str">
        <f t="shared" si="7"/>
        <v>MD</v>
      </c>
      <c r="F524" s="885">
        <v>2000</v>
      </c>
      <c r="H524" s="885">
        <v>15</v>
      </c>
      <c r="I524" s="885" t="str">
        <f>IFERROR(VLOOKUP(A524,DonGiaHD!A:H,8,0),"")</f>
        <v/>
      </c>
    </row>
    <row r="525" spans="1:9" hidden="1">
      <c r="A525" s="960" t="s">
        <v>1136</v>
      </c>
      <c r="B525" s="963" t="s">
        <v>1137</v>
      </c>
      <c r="C525" s="889" t="s">
        <v>1138</v>
      </c>
      <c r="D525" s="891" t="s">
        <v>632</v>
      </c>
      <c r="E525" s="892" t="str">
        <f t="shared" si="7"/>
        <v>MD</v>
      </c>
      <c r="F525" s="885">
        <v>2000</v>
      </c>
      <c r="H525" s="885">
        <v>0.13100000000000001</v>
      </c>
      <c r="I525" s="885">
        <f>IFERROR(VLOOKUP(A525,DonGiaHD!A:H,8,0),"")</f>
        <v>1515600</v>
      </c>
    </row>
    <row r="526" spans="1:9" hidden="1">
      <c r="A526" s="960" t="s">
        <v>1139</v>
      </c>
      <c r="B526" s="959" t="s">
        <v>1140</v>
      </c>
      <c r="C526" s="889" t="s">
        <v>1141</v>
      </c>
      <c r="D526" s="891" t="s">
        <v>632</v>
      </c>
      <c r="E526" s="892" t="str">
        <f t="shared" ref="E526:E589" si="8">LEFT(A526,2)</f>
        <v>MD</v>
      </c>
      <c r="F526" s="885">
        <v>2000</v>
      </c>
      <c r="H526" s="885">
        <v>2.0499999999999998</v>
      </c>
      <c r="I526" s="885" t="str">
        <f>IFERROR(VLOOKUP(A526,DonGiaHD!A:H,8,0),"")</f>
        <v/>
      </c>
    </row>
    <row r="527" spans="1:9" hidden="1">
      <c r="A527" s="889" t="s">
        <v>1142</v>
      </c>
      <c r="B527" s="959" t="s">
        <v>1143</v>
      </c>
      <c r="C527" s="889" t="s">
        <v>1144</v>
      </c>
      <c r="D527" s="891" t="s">
        <v>632</v>
      </c>
      <c r="E527" s="892" t="str">
        <f t="shared" si="8"/>
        <v>DM</v>
      </c>
      <c r="F527" s="885">
        <v>2000</v>
      </c>
      <c r="H527" s="885" t="e">
        <v>#N/A</v>
      </c>
      <c r="I527" s="885" t="str">
        <f>IFERROR(VLOOKUP(A527,DonGiaHD!A:H,8,0),"")</f>
        <v/>
      </c>
    </row>
    <row r="528" spans="1:9" hidden="1">
      <c r="A528" s="889" t="s">
        <v>1145</v>
      </c>
      <c r="B528" s="959" t="s">
        <v>1146</v>
      </c>
      <c r="C528" s="889" t="s">
        <v>1147</v>
      </c>
      <c r="D528" s="891" t="s">
        <v>632</v>
      </c>
      <c r="E528" s="892" t="str">
        <f t="shared" si="8"/>
        <v>DM</v>
      </c>
      <c r="F528" s="885">
        <v>2000</v>
      </c>
      <c r="H528" s="885" t="s">
        <v>632</v>
      </c>
      <c r="I528" s="885" t="str">
        <f>IFERROR(VLOOKUP(A528,DonGiaHD!A:H,8,0),"")</f>
        <v/>
      </c>
    </row>
    <row r="529" spans="1:9" hidden="1">
      <c r="A529" s="889" t="s">
        <v>1148</v>
      </c>
      <c r="B529" s="959" t="s">
        <v>1149</v>
      </c>
      <c r="C529" s="889" t="s">
        <v>1150</v>
      </c>
      <c r="D529" s="891" t="s">
        <v>632</v>
      </c>
      <c r="E529" s="892" t="str">
        <f t="shared" si="8"/>
        <v>DM</v>
      </c>
      <c r="F529" s="885">
        <v>2000</v>
      </c>
      <c r="H529" s="885" t="e">
        <v>#N/A</v>
      </c>
      <c r="I529" s="885" t="str">
        <f>IFERROR(VLOOKUP(A529,DonGiaHD!A:H,8,0),"")</f>
        <v/>
      </c>
    </row>
    <row r="530" spans="1:9" hidden="1">
      <c r="A530" s="889" t="s">
        <v>1151</v>
      </c>
      <c r="B530" s="959" t="s">
        <v>1152</v>
      </c>
      <c r="C530" s="889" t="s">
        <v>1153</v>
      </c>
      <c r="D530" s="891" t="s">
        <v>632</v>
      </c>
      <c r="E530" s="892" t="str">
        <f t="shared" si="8"/>
        <v>DD</v>
      </c>
      <c r="F530" s="885">
        <v>2000</v>
      </c>
      <c r="H530" s="885" t="e">
        <v>#N/A</v>
      </c>
      <c r="I530" s="885" t="str">
        <f>IFERROR(VLOOKUP(A530,DonGiaHD!A:H,8,0),"")</f>
        <v/>
      </c>
    </row>
    <row r="531" spans="1:9" hidden="1">
      <c r="A531" s="889" t="s">
        <v>1154</v>
      </c>
      <c r="B531" s="959" t="s">
        <v>1155</v>
      </c>
      <c r="C531" s="889" t="s">
        <v>1156</v>
      </c>
      <c r="D531" s="891" t="s">
        <v>632</v>
      </c>
      <c r="E531" s="892" t="str">
        <f t="shared" si="8"/>
        <v>DD</v>
      </c>
      <c r="F531" s="885">
        <v>2000</v>
      </c>
      <c r="H531" s="885" t="s">
        <v>632</v>
      </c>
      <c r="I531" s="885" t="str">
        <f>IFERROR(VLOOKUP(A531,DonGiaHD!A:H,8,0),"")</f>
        <v/>
      </c>
    </row>
    <row r="532" spans="1:9" hidden="1">
      <c r="A532" s="889" t="s">
        <v>1157</v>
      </c>
      <c r="B532" s="959" t="s">
        <v>1155</v>
      </c>
      <c r="C532" s="889" t="s">
        <v>1158</v>
      </c>
      <c r="D532" s="891" t="s">
        <v>632</v>
      </c>
      <c r="E532" s="892" t="str">
        <f t="shared" si="8"/>
        <v>DD</v>
      </c>
      <c r="F532" s="885">
        <v>2000</v>
      </c>
      <c r="H532" s="885" t="e">
        <v>#N/A</v>
      </c>
      <c r="I532" s="885" t="str">
        <f>IFERROR(VLOOKUP(A532,DonGiaHD!A:H,8,0),"")</f>
        <v/>
      </c>
    </row>
    <row r="533" spans="1:9" hidden="1">
      <c r="A533" s="889" t="s">
        <v>1159</v>
      </c>
      <c r="B533" s="959" t="s">
        <v>1160</v>
      </c>
      <c r="C533" s="889" t="s">
        <v>1161</v>
      </c>
      <c r="D533" s="891" t="s">
        <v>632</v>
      </c>
      <c r="E533" s="892" t="str">
        <f t="shared" si="8"/>
        <v>DC</v>
      </c>
      <c r="F533" s="885">
        <v>2000</v>
      </c>
      <c r="H533" s="885">
        <v>0.24</v>
      </c>
      <c r="I533" s="885" t="str">
        <f>IFERROR(VLOOKUP(A533,DonGiaHD!A:H,8,0),"")</f>
        <v/>
      </c>
    </row>
    <row r="534" spans="1:9" hidden="1">
      <c r="A534" s="889" t="s">
        <v>1162</v>
      </c>
      <c r="B534" s="959" t="s">
        <v>1160</v>
      </c>
      <c r="C534" s="889" t="s">
        <v>1163</v>
      </c>
      <c r="D534" s="891" t="s">
        <v>632</v>
      </c>
      <c r="E534" s="892" t="str">
        <f t="shared" si="8"/>
        <v>DD</v>
      </c>
      <c r="F534" s="885">
        <v>2000</v>
      </c>
      <c r="H534" s="885" t="e">
        <v>#N/A</v>
      </c>
      <c r="I534" s="885" t="str">
        <f>IFERROR(VLOOKUP(A534,DonGiaHD!A:H,8,0),"")</f>
        <v/>
      </c>
    </row>
    <row r="535" spans="1:9" hidden="1">
      <c r="A535" s="889" t="s">
        <v>1164</v>
      </c>
      <c r="B535" s="959" t="s">
        <v>1160</v>
      </c>
      <c r="C535" s="889" t="s">
        <v>1165</v>
      </c>
      <c r="D535" s="891" t="s">
        <v>632</v>
      </c>
      <c r="E535" s="892" t="str">
        <f t="shared" si="8"/>
        <v>DD</v>
      </c>
      <c r="F535" s="885">
        <v>2000</v>
      </c>
      <c r="H535" s="885" t="e">
        <v>#N/A</v>
      </c>
      <c r="I535" s="885" t="str">
        <f>IFERROR(VLOOKUP(A535,DonGiaHD!A:H,8,0),"")</f>
        <v/>
      </c>
    </row>
    <row r="536" spans="1:9" hidden="1">
      <c r="A536" s="889" t="s">
        <v>1166</v>
      </c>
      <c r="B536" s="959" t="s">
        <v>1143</v>
      </c>
      <c r="C536" s="889" t="s">
        <v>1167</v>
      </c>
      <c r="D536" s="891" t="s">
        <v>632</v>
      </c>
      <c r="E536" s="892" t="str">
        <f t="shared" si="8"/>
        <v>DT</v>
      </c>
      <c r="F536" s="885">
        <v>2000</v>
      </c>
      <c r="H536" s="885" t="e">
        <v>#N/A</v>
      </c>
      <c r="I536" s="885" t="str">
        <f>IFERROR(VLOOKUP(A536,DonGiaHD!A:H,8,0),"")</f>
        <v/>
      </c>
    </row>
    <row r="537" spans="1:9" hidden="1">
      <c r="A537" s="889" t="s">
        <v>1168</v>
      </c>
      <c r="B537" s="959" t="s">
        <v>1169</v>
      </c>
      <c r="C537" s="889" t="s">
        <v>1170</v>
      </c>
      <c r="D537" s="891" t="s">
        <v>632</v>
      </c>
      <c r="E537" s="892" t="str">
        <f t="shared" si="8"/>
        <v>DT</v>
      </c>
      <c r="F537" s="885">
        <v>2000</v>
      </c>
      <c r="H537" s="885">
        <v>0.24</v>
      </c>
      <c r="I537" s="885">
        <f>IFERROR(VLOOKUP(A537,DonGiaHD!A:H,8,0),"")</f>
        <v>211500</v>
      </c>
    </row>
    <row r="538" spans="1:9" hidden="1">
      <c r="A538" s="889" t="s">
        <v>1171</v>
      </c>
      <c r="B538" s="959" t="s">
        <v>1146</v>
      </c>
      <c r="C538" s="889" t="s">
        <v>1172</v>
      </c>
      <c r="D538" s="891" t="s">
        <v>632</v>
      </c>
      <c r="E538" s="892" t="str">
        <f t="shared" si="8"/>
        <v>DT</v>
      </c>
      <c r="F538" s="885">
        <v>2000</v>
      </c>
      <c r="H538" s="885" t="e">
        <v>#N/A</v>
      </c>
      <c r="I538" s="885" t="str">
        <f>IFERROR(VLOOKUP(A538,DonGiaHD!A:H,8,0),"")</f>
        <v/>
      </c>
    </row>
    <row r="539" spans="1:9" hidden="1">
      <c r="A539" s="889" t="s">
        <v>1173</v>
      </c>
      <c r="B539" s="959" t="s">
        <v>1152</v>
      </c>
      <c r="C539" s="889" t="s">
        <v>1174</v>
      </c>
      <c r="D539" s="891" t="s">
        <v>632</v>
      </c>
      <c r="E539" s="892" t="str">
        <f t="shared" si="8"/>
        <v>DA</v>
      </c>
      <c r="F539" s="885">
        <v>2000</v>
      </c>
      <c r="H539" s="885" t="e">
        <v>#N/A</v>
      </c>
      <c r="I539" s="885" t="str">
        <f>IFERROR(VLOOKUP(A539,DonGiaHD!A:H,8,0),"")</f>
        <v/>
      </c>
    </row>
    <row r="540" spans="1:9" hidden="1">
      <c r="A540" s="889" t="s">
        <v>1175</v>
      </c>
      <c r="B540" s="959" t="s">
        <v>1176</v>
      </c>
      <c r="C540" s="889" t="s">
        <v>1177</v>
      </c>
      <c r="D540" s="891" t="s">
        <v>632</v>
      </c>
      <c r="E540" s="892" t="str">
        <f t="shared" si="8"/>
        <v>DA</v>
      </c>
      <c r="F540" s="885">
        <v>2000</v>
      </c>
      <c r="H540" s="885">
        <v>0.09</v>
      </c>
      <c r="I540" s="885">
        <f>IFERROR(VLOOKUP(A540,DonGiaHD!A:H,8,0),"")</f>
        <v>94500</v>
      </c>
    </row>
    <row r="541" spans="1:9" hidden="1">
      <c r="A541" s="889" t="s">
        <v>1178</v>
      </c>
      <c r="B541" s="959" t="s">
        <v>1155</v>
      </c>
      <c r="C541" s="889" t="s">
        <v>1179</v>
      </c>
      <c r="D541" s="891" t="s">
        <v>632</v>
      </c>
      <c r="E541" s="892" t="str">
        <f t="shared" si="8"/>
        <v>DA</v>
      </c>
      <c r="F541" s="885">
        <v>2000</v>
      </c>
      <c r="H541" s="885" t="e">
        <v>#N/A</v>
      </c>
      <c r="I541" s="885" t="str">
        <f>IFERROR(VLOOKUP(A541,DonGiaHD!A:H,8,0),"")</f>
        <v/>
      </c>
    </row>
    <row r="542" spans="1:9" hidden="1">
      <c r="A542" s="889" t="s">
        <v>1180</v>
      </c>
      <c r="B542" s="959" t="s">
        <v>1181</v>
      </c>
      <c r="C542" s="896" t="s">
        <v>1182</v>
      </c>
      <c r="D542" s="891" t="s">
        <v>89</v>
      </c>
      <c r="E542" s="892" t="str">
        <f t="shared" si="8"/>
        <v>LG</v>
      </c>
      <c r="F542" s="885">
        <v>2000</v>
      </c>
      <c r="H542" s="885" t="s">
        <v>89</v>
      </c>
      <c r="I542" s="885" t="str">
        <f>IFERROR(VLOOKUP(A542,DonGiaHD!A:H,8,0),"")</f>
        <v/>
      </c>
    </row>
    <row r="543" spans="1:9" hidden="1">
      <c r="A543" s="889" t="s">
        <v>1183</v>
      </c>
      <c r="B543" s="890" t="s">
        <v>1184</v>
      </c>
      <c r="C543" s="896" t="s">
        <v>1185</v>
      </c>
      <c r="D543" s="891" t="s">
        <v>89</v>
      </c>
      <c r="E543" s="892" t="str">
        <f t="shared" si="8"/>
        <v>la</v>
      </c>
      <c r="F543" s="885">
        <v>2000</v>
      </c>
      <c r="H543" s="885" t="e">
        <v>#N/A</v>
      </c>
      <c r="I543" s="885" t="str">
        <f>IFERROR(VLOOKUP(A543,DonGiaHD!A:H,8,0),"")</f>
        <v/>
      </c>
    </row>
    <row r="544" spans="1:9" hidden="1">
      <c r="A544" s="889" t="s">
        <v>1186</v>
      </c>
      <c r="B544" s="959" t="s">
        <v>1187</v>
      </c>
      <c r="C544" s="889" t="s">
        <v>1188</v>
      </c>
      <c r="D544" s="891" t="s">
        <v>1019</v>
      </c>
      <c r="E544" s="892" t="str">
        <f t="shared" si="8"/>
        <v>LG</v>
      </c>
      <c r="F544" s="885">
        <v>2000</v>
      </c>
      <c r="H544" s="885" t="e">
        <v>#N/A</v>
      </c>
      <c r="I544" s="885" t="str">
        <f>IFERROR(VLOOKUP(A544,DonGiaHD!A:H,8,0),"")</f>
        <v/>
      </c>
    </row>
    <row r="545" spans="1:9" hidden="1">
      <c r="A545" s="889" t="s">
        <v>1189</v>
      </c>
      <c r="B545" s="890"/>
      <c r="C545" s="889" t="s">
        <v>1190</v>
      </c>
      <c r="D545" s="891" t="s">
        <v>632</v>
      </c>
      <c r="E545" s="892" t="str">
        <f t="shared" si="8"/>
        <v>LN</v>
      </c>
      <c r="F545" s="885">
        <v>2000</v>
      </c>
      <c r="H545" s="885" t="e">
        <v>#N/A</v>
      </c>
      <c r="I545" s="885" t="str">
        <f>IFERROR(VLOOKUP(A545,DonGiaHD!A:H,8,0),"")</f>
        <v/>
      </c>
    </row>
    <row r="546" spans="1:9" hidden="1">
      <c r="A546" s="960" t="s">
        <v>1191</v>
      </c>
      <c r="B546" s="959" t="s">
        <v>62</v>
      </c>
      <c r="C546" s="889" t="s">
        <v>1192</v>
      </c>
      <c r="D546" s="891" t="s">
        <v>59</v>
      </c>
      <c r="E546" s="892" t="str">
        <f t="shared" si="8"/>
        <v>M1</v>
      </c>
      <c r="F546" s="885">
        <v>2000</v>
      </c>
      <c r="H546" s="885">
        <v>0</v>
      </c>
      <c r="I546" s="885">
        <f>IFERROR(VLOOKUP(A546,DonGiaHD!A:H,8,0),"")</f>
        <v>0</v>
      </c>
    </row>
    <row r="547" spans="1:9" hidden="1">
      <c r="A547" s="889" t="s">
        <v>1193</v>
      </c>
      <c r="B547" s="959" t="s">
        <v>62</v>
      </c>
      <c r="C547" s="889" t="s">
        <v>1194</v>
      </c>
      <c r="D547" s="891" t="s">
        <v>59</v>
      </c>
      <c r="E547" s="892" t="str">
        <f t="shared" si="8"/>
        <v>M1</v>
      </c>
      <c r="F547" s="885">
        <v>2000</v>
      </c>
      <c r="H547" s="885" t="e">
        <v>#N/A</v>
      </c>
      <c r="I547" s="885" t="str">
        <f>IFERROR(VLOOKUP(A547,DonGiaHD!A:H,8,0),"")</f>
        <v/>
      </c>
    </row>
    <row r="548" spans="1:9" hidden="1">
      <c r="A548" s="889" t="s">
        <v>1195</v>
      </c>
      <c r="B548" s="959" t="s">
        <v>65</v>
      </c>
      <c r="C548" s="889" t="s">
        <v>1196</v>
      </c>
      <c r="D548" s="891" t="s">
        <v>59</v>
      </c>
      <c r="E548" s="892" t="str">
        <f t="shared" si="8"/>
        <v>MD</v>
      </c>
      <c r="F548" s="885">
        <v>2000</v>
      </c>
      <c r="H548" s="885" t="e">
        <v>#N/A</v>
      </c>
      <c r="I548" s="885" t="str">
        <f>IFERROR(VLOOKUP(A548,DonGiaHD!A:H,8,0),"")</f>
        <v/>
      </c>
    </row>
    <row r="549" spans="1:9" hidden="1">
      <c r="A549" s="889" t="s">
        <v>1197</v>
      </c>
      <c r="B549" s="959" t="s">
        <v>243</v>
      </c>
      <c r="C549" s="889" t="s">
        <v>1198</v>
      </c>
      <c r="D549" s="891" t="s">
        <v>245</v>
      </c>
      <c r="E549" s="892" t="str">
        <f t="shared" si="8"/>
        <v>DC</v>
      </c>
      <c r="F549" s="885">
        <v>2000</v>
      </c>
      <c r="H549" s="885" t="e">
        <v>#N/A</v>
      </c>
      <c r="I549" s="885" t="str">
        <f>IFERROR(VLOOKUP(A549,DonGiaHD!A:H,8,0),"")</f>
        <v/>
      </c>
    </row>
    <row r="550" spans="1:9" hidden="1">
      <c r="A550" s="889" t="s">
        <v>1199</v>
      </c>
      <c r="B550" s="959" t="s">
        <v>243</v>
      </c>
      <c r="C550" s="889" t="s">
        <v>1200</v>
      </c>
      <c r="D550" s="891" t="s">
        <v>245</v>
      </c>
      <c r="E550" s="892" t="str">
        <f t="shared" si="8"/>
        <v>DC</v>
      </c>
      <c r="F550" s="885">
        <v>2000</v>
      </c>
      <c r="H550" s="885" t="e">
        <v>#N/A</v>
      </c>
      <c r="I550" s="885" t="str">
        <f>IFERROR(VLOOKUP(A550,DonGiaHD!A:H,8,0),"")</f>
        <v/>
      </c>
    </row>
    <row r="551" spans="1:9" hidden="1">
      <c r="A551" s="889" t="s">
        <v>1201</v>
      </c>
      <c r="B551" s="959" t="s">
        <v>243</v>
      </c>
      <c r="C551" s="889" t="s">
        <v>1202</v>
      </c>
      <c r="D551" s="891" t="s">
        <v>245</v>
      </c>
      <c r="E551" s="892" t="str">
        <f t="shared" si="8"/>
        <v>DC</v>
      </c>
      <c r="F551" s="885">
        <v>2000</v>
      </c>
      <c r="H551" s="885" t="e">
        <v>#N/A</v>
      </c>
      <c r="I551" s="885" t="str">
        <f>IFERROR(VLOOKUP(A551,DonGiaHD!A:H,8,0),"")</f>
        <v/>
      </c>
    </row>
    <row r="552" spans="1:9" hidden="1">
      <c r="A552" s="889" t="s">
        <v>1203</v>
      </c>
      <c r="B552" s="959" t="s">
        <v>643</v>
      </c>
      <c r="C552" s="889" t="s">
        <v>1204</v>
      </c>
      <c r="D552" s="891" t="s">
        <v>638</v>
      </c>
      <c r="E552" s="892" t="str">
        <f t="shared" si="8"/>
        <v>QB</v>
      </c>
      <c r="F552" s="885">
        <v>2000</v>
      </c>
      <c r="H552" s="885" t="e">
        <v>#N/A</v>
      </c>
      <c r="I552" s="885" t="str">
        <f>IFERROR(VLOOKUP(A552,DonGiaHD!A:H,8,0),"")</f>
        <v/>
      </c>
    </row>
    <row r="553" spans="1:9" hidden="1">
      <c r="A553" s="889" t="s">
        <v>1205</v>
      </c>
      <c r="B553" s="959" t="s">
        <v>1206</v>
      </c>
      <c r="C553" s="889" t="s">
        <v>1207</v>
      </c>
      <c r="D553" s="891" t="s">
        <v>1208</v>
      </c>
      <c r="E553" s="892" t="str">
        <f t="shared" si="8"/>
        <v>VC</v>
      </c>
      <c r="F553" s="885">
        <v>2000</v>
      </c>
      <c r="H553" s="885" t="e">
        <v>#N/A</v>
      </c>
      <c r="I553" s="885" t="str">
        <f>IFERROR(VLOOKUP(A553,DonGiaHD!A:H,8,0),"")</f>
        <v/>
      </c>
    </row>
    <row r="554" spans="1:9" hidden="1">
      <c r="A554" s="889" t="s">
        <v>1209</v>
      </c>
      <c r="B554" s="959" t="s">
        <v>1210</v>
      </c>
      <c r="C554" s="889" t="s">
        <v>1211</v>
      </c>
      <c r="D554" s="891" t="s">
        <v>1208</v>
      </c>
      <c r="E554" s="892" t="str">
        <f t="shared" si="8"/>
        <v>VC</v>
      </c>
      <c r="F554" s="885">
        <v>2000</v>
      </c>
      <c r="H554" s="885" t="e">
        <v>#N/A</v>
      </c>
      <c r="I554" s="885" t="str">
        <f>IFERROR(VLOOKUP(A554,DonGiaHD!A:H,8,0),"")</f>
        <v/>
      </c>
    </row>
    <row r="555" spans="1:9" hidden="1">
      <c r="A555" s="889" t="s">
        <v>1212</v>
      </c>
      <c r="B555" s="959" t="s">
        <v>1213</v>
      </c>
      <c r="C555" s="889" t="s">
        <v>1214</v>
      </c>
      <c r="D555" s="891" t="s">
        <v>1208</v>
      </c>
      <c r="E555" s="892" t="str">
        <f t="shared" si="8"/>
        <v>VC</v>
      </c>
      <c r="F555" s="885">
        <v>2000</v>
      </c>
      <c r="H555" s="885" t="e">
        <v>#N/A</v>
      </c>
      <c r="I555" s="885" t="str">
        <f>IFERROR(VLOOKUP(A555,DonGiaHD!A:H,8,0),"")</f>
        <v/>
      </c>
    </row>
    <row r="556" spans="1:9" hidden="1">
      <c r="A556" s="889" t="s">
        <v>1215</v>
      </c>
      <c r="B556" s="959" t="s">
        <v>1216</v>
      </c>
      <c r="C556" s="889" t="s">
        <v>1217</v>
      </c>
      <c r="D556" s="891" t="s">
        <v>1208</v>
      </c>
      <c r="E556" s="892" t="str">
        <f t="shared" si="8"/>
        <v>VC</v>
      </c>
      <c r="F556" s="885">
        <v>2000</v>
      </c>
      <c r="H556" s="885" t="e">
        <v>#N/A</v>
      </c>
      <c r="I556" s="885" t="str">
        <f>IFERROR(VLOOKUP(A556,DonGiaHD!A:H,8,0),"")</f>
        <v/>
      </c>
    </row>
    <row r="557" spans="1:9" hidden="1">
      <c r="A557" s="889" t="s">
        <v>1218</v>
      </c>
      <c r="B557" s="959" t="s">
        <v>1206</v>
      </c>
      <c r="C557" s="889" t="s">
        <v>1219</v>
      </c>
      <c r="D557" s="891" t="s">
        <v>1208</v>
      </c>
      <c r="E557" s="892" t="str">
        <f t="shared" si="8"/>
        <v>VC</v>
      </c>
      <c r="F557" s="885">
        <v>2000</v>
      </c>
      <c r="H557" s="885" t="e">
        <v>#N/A</v>
      </c>
      <c r="I557" s="885" t="str">
        <f>IFERROR(VLOOKUP(A557,DonGiaHD!A:H,8,0),"")</f>
        <v/>
      </c>
    </row>
    <row r="558" spans="1:9" hidden="1">
      <c r="A558" s="889" t="s">
        <v>1220</v>
      </c>
      <c r="B558" s="959" t="s">
        <v>1210</v>
      </c>
      <c r="C558" s="889" t="s">
        <v>1221</v>
      </c>
      <c r="D558" s="891" t="s">
        <v>1208</v>
      </c>
      <c r="E558" s="892" t="str">
        <f t="shared" si="8"/>
        <v>VC</v>
      </c>
      <c r="F558" s="885">
        <v>2000</v>
      </c>
      <c r="H558" s="885" t="e">
        <v>#N/A</v>
      </c>
      <c r="I558" s="885" t="str">
        <f>IFERROR(VLOOKUP(A558,DonGiaHD!A:H,8,0),"")</f>
        <v/>
      </c>
    </row>
    <row r="559" spans="1:9" hidden="1">
      <c r="A559" s="889" t="s">
        <v>1222</v>
      </c>
      <c r="B559" s="959" t="s">
        <v>1213</v>
      </c>
      <c r="C559" s="889" t="s">
        <v>1223</v>
      </c>
      <c r="D559" s="891" t="s">
        <v>1208</v>
      </c>
      <c r="E559" s="892" t="str">
        <f t="shared" si="8"/>
        <v>VC</v>
      </c>
      <c r="F559" s="885">
        <v>2000</v>
      </c>
      <c r="H559" s="885" t="e">
        <v>#N/A</v>
      </c>
      <c r="I559" s="885" t="str">
        <f>IFERROR(VLOOKUP(A559,DonGiaHD!A:H,8,0),"")</f>
        <v/>
      </c>
    </row>
    <row r="560" spans="1:9" hidden="1">
      <c r="A560" s="889" t="s">
        <v>1224</v>
      </c>
      <c r="B560" s="959" t="s">
        <v>1216</v>
      </c>
      <c r="C560" s="889" t="s">
        <v>1225</v>
      </c>
      <c r="D560" s="891" t="s">
        <v>1208</v>
      </c>
      <c r="E560" s="892" t="str">
        <f t="shared" si="8"/>
        <v>VC</v>
      </c>
      <c r="F560" s="885">
        <v>2000</v>
      </c>
      <c r="H560" s="885" t="e">
        <v>#N/A</v>
      </c>
      <c r="I560" s="885" t="str">
        <f>IFERROR(VLOOKUP(A560,DonGiaHD!A:H,8,0),"")</f>
        <v/>
      </c>
    </row>
    <row r="561" spans="1:9" hidden="1">
      <c r="A561" s="889" t="s">
        <v>1226</v>
      </c>
      <c r="B561" s="959" t="s">
        <v>1227</v>
      </c>
      <c r="C561" s="889" t="s">
        <v>1228</v>
      </c>
      <c r="D561" s="891" t="s">
        <v>1208</v>
      </c>
      <c r="E561" s="892" t="str">
        <f t="shared" si="8"/>
        <v>VC</v>
      </c>
      <c r="F561" s="885">
        <v>2000</v>
      </c>
      <c r="H561" s="885" t="e">
        <v>#N/A</v>
      </c>
      <c r="I561" s="885" t="str">
        <f>IFERROR(VLOOKUP(A561,DonGiaHD!A:H,8,0),"")</f>
        <v/>
      </c>
    </row>
    <row r="562" spans="1:9" hidden="1">
      <c r="A562" s="889" t="s">
        <v>1229</v>
      </c>
      <c r="B562" s="959" t="s">
        <v>1230</v>
      </c>
      <c r="C562" s="889" t="s">
        <v>1231</v>
      </c>
      <c r="D562" s="891" t="s">
        <v>1208</v>
      </c>
      <c r="E562" s="892" t="str">
        <f t="shared" si="8"/>
        <v>VC</v>
      </c>
      <c r="F562" s="885">
        <v>2000</v>
      </c>
      <c r="H562" s="885" t="e">
        <v>#N/A</v>
      </c>
      <c r="I562" s="885" t="str">
        <f>IFERROR(VLOOKUP(A562,DonGiaHD!A:H,8,0),"")</f>
        <v/>
      </c>
    </row>
    <row r="563" spans="1:9" hidden="1">
      <c r="A563" s="889" t="s">
        <v>1232</v>
      </c>
      <c r="B563" s="959" t="s">
        <v>1233</v>
      </c>
      <c r="C563" s="889" t="s">
        <v>1234</v>
      </c>
      <c r="D563" s="891" t="s">
        <v>1208</v>
      </c>
      <c r="E563" s="892" t="str">
        <f t="shared" si="8"/>
        <v>VC</v>
      </c>
      <c r="F563" s="885">
        <v>2000</v>
      </c>
      <c r="H563" s="885" t="e">
        <v>#N/A</v>
      </c>
      <c r="I563" s="885" t="str">
        <f>IFERROR(VLOOKUP(A563,DonGiaHD!A:H,8,0),"")</f>
        <v/>
      </c>
    </row>
    <row r="564" spans="1:9" hidden="1">
      <c r="A564" s="889" t="s">
        <v>1235</v>
      </c>
      <c r="B564" s="959" t="s">
        <v>1236</v>
      </c>
      <c r="C564" s="889" t="s">
        <v>1237</v>
      </c>
      <c r="D564" s="891" t="s">
        <v>1208</v>
      </c>
      <c r="E564" s="892" t="str">
        <f t="shared" si="8"/>
        <v>VC</v>
      </c>
      <c r="F564" s="885">
        <v>2000</v>
      </c>
      <c r="H564" s="885" t="e">
        <v>#N/A</v>
      </c>
      <c r="I564" s="885" t="str">
        <f>IFERROR(VLOOKUP(A564,DonGiaHD!A:H,8,0),"")</f>
        <v/>
      </c>
    </row>
    <row r="565" spans="1:9" hidden="1">
      <c r="A565" s="889" t="s">
        <v>1238</v>
      </c>
      <c r="B565" s="959" t="s">
        <v>1239</v>
      </c>
      <c r="C565" s="889" t="s">
        <v>1240</v>
      </c>
      <c r="D565" s="891" t="s">
        <v>1208</v>
      </c>
      <c r="E565" s="892" t="str">
        <f t="shared" si="8"/>
        <v>VC</v>
      </c>
      <c r="F565" s="885">
        <v>2000</v>
      </c>
      <c r="H565" s="885" t="e">
        <v>#N/A</v>
      </c>
      <c r="I565" s="885" t="str">
        <f>IFERROR(VLOOKUP(A565,DonGiaHD!A:H,8,0),"")</f>
        <v/>
      </c>
    </row>
    <row r="566" spans="1:9" hidden="1">
      <c r="A566" s="889" t="s">
        <v>1241</v>
      </c>
      <c r="B566" s="959" t="s">
        <v>1242</v>
      </c>
      <c r="C566" s="889" t="s">
        <v>1243</v>
      </c>
      <c r="D566" s="891" t="s">
        <v>1208</v>
      </c>
      <c r="E566" s="892" t="str">
        <f t="shared" si="8"/>
        <v>VC</v>
      </c>
      <c r="F566" s="885">
        <v>2000</v>
      </c>
      <c r="H566" s="885" t="e">
        <v>#N/A</v>
      </c>
      <c r="I566" s="885" t="str">
        <f>IFERROR(VLOOKUP(A566,DonGiaHD!A:H,8,0),"")</f>
        <v/>
      </c>
    </row>
    <row r="567" spans="1:9" hidden="1">
      <c r="A567" s="889" t="s">
        <v>1244</v>
      </c>
      <c r="B567" s="959" t="s">
        <v>1245</v>
      </c>
      <c r="C567" s="889" t="s">
        <v>1246</v>
      </c>
      <c r="D567" s="891" t="s">
        <v>1208</v>
      </c>
      <c r="E567" s="892" t="str">
        <f t="shared" si="8"/>
        <v>VC</v>
      </c>
      <c r="F567" s="885">
        <v>2000</v>
      </c>
      <c r="H567" s="885" t="e">
        <v>#N/A</v>
      </c>
      <c r="I567" s="885" t="str">
        <f>IFERROR(VLOOKUP(A567,DonGiaHD!A:H,8,0),"")</f>
        <v/>
      </c>
    </row>
    <row r="568" spans="1:9" hidden="1">
      <c r="A568" s="889" t="s">
        <v>1247</v>
      </c>
      <c r="B568" s="959" t="s">
        <v>1248</v>
      </c>
      <c r="C568" s="889" t="s">
        <v>1249</v>
      </c>
      <c r="D568" s="891" t="s">
        <v>1208</v>
      </c>
      <c r="E568" s="892" t="str">
        <f t="shared" si="8"/>
        <v>VC</v>
      </c>
      <c r="F568" s="885">
        <v>2000</v>
      </c>
      <c r="H568" s="885" t="e">
        <v>#N/A</v>
      </c>
      <c r="I568" s="885" t="str">
        <f>IFERROR(VLOOKUP(A568,DonGiaHD!A:H,8,0),"")</f>
        <v/>
      </c>
    </row>
    <row r="569" spans="1:9" hidden="1">
      <c r="A569" s="889" t="s">
        <v>1250</v>
      </c>
      <c r="B569" s="959" t="s">
        <v>1227</v>
      </c>
      <c r="C569" s="889" t="s">
        <v>1251</v>
      </c>
      <c r="D569" s="891" t="s">
        <v>1208</v>
      </c>
      <c r="E569" s="892" t="str">
        <f t="shared" si="8"/>
        <v>VC</v>
      </c>
      <c r="F569" s="885">
        <v>2000</v>
      </c>
      <c r="H569" s="885" t="e">
        <v>#N/A</v>
      </c>
      <c r="I569" s="885" t="str">
        <f>IFERROR(VLOOKUP(A569,DonGiaHD!A:H,8,0),"")</f>
        <v/>
      </c>
    </row>
    <row r="570" spans="1:9" hidden="1">
      <c r="A570" s="889" t="s">
        <v>1252</v>
      </c>
      <c r="B570" s="959" t="s">
        <v>1230</v>
      </c>
      <c r="C570" s="889" t="s">
        <v>1253</v>
      </c>
      <c r="D570" s="891" t="s">
        <v>1208</v>
      </c>
      <c r="E570" s="892" t="str">
        <f t="shared" si="8"/>
        <v>VC</v>
      </c>
      <c r="F570" s="885">
        <v>2000</v>
      </c>
      <c r="H570" s="885" t="e">
        <v>#N/A</v>
      </c>
      <c r="I570" s="885" t="str">
        <f>IFERROR(VLOOKUP(A570,DonGiaHD!A:H,8,0),"")</f>
        <v/>
      </c>
    </row>
    <row r="571" spans="1:9" hidden="1">
      <c r="A571" s="889" t="s">
        <v>1254</v>
      </c>
      <c r="B571" s="959" t="s">
        <v>1233</v>
      </c>
      <c r="C571" s="889" t="s">
        <v>1255</v>
      </c>
      <c r="D571" s="891" t="s">
        <v>1208</v>
      </c>
      <c r="E571" s="892" t="str">
        <f t="shared" si="8"/>
        <v>VC</v>
      </c>
      <c r="F571" s="885">
        <v>2000</v>
      </c>
      <c r="H571" s="885" t="e">
        <v>#N/A</v>
      </c>
      <c r="I571" s="885" t="str">
        <f>IFERROR(VLOOKUP(A571,DonGiaHD!A:H,8,0),"")</f>
        <v/>
      </c>
    </row>
    <row r="572" spans="1:9" hidden="1">
      <c r="A572" s="889" t="s">
        <v>1256</v>
      </c>
      <c r="B572" s="959" t="s">
        <v>1236</v>
      </c>
      <c r="C572" s="889" t="s">
        <v>1257</v>
      </c>
      <c r="D572" s="891" t="s">
        <v>1208</v>
      </c>
      <c r="E572" s="892" t="str">
        <f t="shared" si="8"/>
        <v>VC</v>
      </c>
      <c r="F572" s="885">
        <v>2000</v>
      </c>
      <c r="H572" s="885" t="e">
        <v>#N/A</v>
      </c>
      <c r="I572" s="885" t="str">
        <f>IFERROR(VLOOKUP(A572,DonGiaHD!A:H,8,0),"")</f>
        <v/>
      </c>
    </row>
    <row r="573" spans="1:9" hidden="1">
      <c r="A573" s="889" t="s">
        <v>1258</v>
      </c>
      <c r="B573" s="959" t="s">
        <v>1259</v>
      </c>
      <c r="C573" s="889" t="s">
        <v>1260</v>
      </c>
      <c r="D573" s="891" t="s">
        <v>1208</v>
      </c>
      <c r="E573" s="892" t="str">
        <f t="shared" si="8"/>
        <v>VC</v>
      </c>
      <c r="F573" s="885">
        <v>2000</v>
      </c>
      <c r="H573" s="885" t="e">
        <v>#N/A</v>
      </c>
      <c r="I573" s="885" t="str">
        <f>IFERROR(VLOOKUP(A573,DonGiaHD!A:H,8,0),"")</f>
        <v/>
      </c>
    </row>
    <row r="574" spans="1:9" hidden="1">
      <c r="A574" s="889" t="s">
        <v>1261</v>
      </c>
      <c r="B574" s="959" t="s">
        <v>1262</v>
      </c>
      <c r="C574" s="889" t="s">
        <v>1263</v>
      </c>
      <c r="D574" s="891" t="s">
        <v>1208</v>
      </c>
      <c r="E574" s="892" t="str">
        <f t="shared" si="8"/>
        <v>VC</v>
      </c>
      <c r="F574" s="885">
        <v>2000</v>
      </c>
      <c r="H574" s="885" t="e">
        <v>#N/A</v>
      </c>
      <c r="I574" s="885" t="str">
        <f>IFERROR(VLOOKUP(A574,DonGiaHD!A:H,8,0),"")</f>
        <v/>
      </c>
    </row>
    <row r="575" spans="1:9" hidden="1">
      <c r="A575" s="889" t="s">
        <v>1264</v>
      </c>
      <c r="B575" s="959" t="s">
        <v>1265</v>
      </c>
      <c r="C575" s="889" t="s">
        <v>1266</v>
      </c>
      <c r="D575" s="891" t="s">
        <v>1208</v>
      </c>
      <c r="E575" s="892" t="str">
        <f t="shared" si="8"/>
        <v>VC</v>
      </c>
      <c r="F575" s="885">
        <v>2000</v>
      </c>
      <c r="H575" s="885" t="e">
        <v>#N/A</v>
      </c>
      <c r="I575" s="885" t="str">
        <f>IFERROR(VLOOKUP(A575,DonGiaHD!A:H,8,0),"")</f>
        <v/>
      </c>
    </row>
    <row r="576" spans="1:9" hidden="1">
      <c r="A576" s="889" t="s">
        <v>1267</v>
      </c>
      <c r="B576" s="959" t="s">
        <v>1268</v>
      </c>
      <c r="C576" s="889" t="s">
        <v>1269</v>
      </c>
      <c r="D576" s="891" t="s">
        <v>1208</v>
      </c>
      <c r="E576" s="892" t="str">
        <f t="shared" si="8"/>
        <v>VC</v>
      </c>
      <c r="F576" s="885">
        <v>2000</v>
      </c>
      <c r="H576" s="885" t="e">
        <v>#N/A</v>
      </c>
      <c r="I576" s="885" t="str">
        <f>IFERROR(VLOOKUP(A576,DonGiaHD!A:H,8,0),"")</f>
        <v/>
      </c>
    </row>
    <row r="577" spans="1:9" hidden="1">
      <c r="A577" s="889" t="s">
        <v>1270</v>
      </c>
      <c r="B577" s="959" t="s">
        <v>1271</v>
      </c>
      <c r="C577" s="889" t="s">
        <v>1272</v>
      </c>
      <c r="D577" s="891" t="s">
        <v>1208</v>
      </c>
      <c r="E577" s="892" t="str">
        <f t="shared" si="8"/>
        <v>VC</v>
      </c>
      <c r="F577" s="885">
        <v>2000</v>
      </c>
      <c r="H577" s="885" t="e">
        <v>#N/A</v>
      </c>
      <c r="I577" s="885" t="str">
        <f>IFERROR(VLOOKUP(A577,DonGiaHD!A:H,8,0),"")</f>
        <v/>
      </c>
    </row>
    <row r="578" spans="1:9" hidden="1">
      <c r="A578" s="889" t="s">
        <v>1273</v>
      </c>
      <c r="B578" s="959" t="s">
        <v>1274</v>
      </c>
      <c r="C578" s="889" t="s">
        <v>1275</v>
      </c>
      <c r="D578" s="891" t="s">
        <v>1208</v>
      </c>
      <c r="E578" s="892" t="str">
        <f t="shared" si="8"/>
        <v>VC</v>
      </c>
      <c r="F578" s="885">
        <v>2000</v>
      </c>
      <c r="H578" s="885" t="e">
        <v>#N/A</v>
      </c>
      <c r="I578" s="885" t="str">
        <f>IFERROR(VLOOKUP(A578,DonGiaHD!A:H,8,0),"")</f>
        <v/>
      </c>
    </row>
    <row r="579" spans="1:9" hidden="1">
      <c r="A579" s="889" t="s">
        <v>1276</v>
      </c>
      <c r="B579" s="959" t="s">
        <v>1277</v>
      </c>
      <c r="C579" s="889" t="s">
        <v>1278</v>
      </c>
      <c r="D579" s="891" t="s">
        <v>1208</v>
      </c>
      <c r="E579" s="892" t="str">
        <f t="shared" si="8"/>
        <v>VC</v>
      </c>
      <c r="F579" s="885">
        <v>2000</v>
      </c>
      <c r="H579" s="885" t="e">
        <v>#N/A</v>
      </c>
      <c r="I579" s="885" t="str">
        <f>IFERROR(VLOOKUP(A579,DonGiaHD!A:H,8,0),"")</f>
        <v/>
      </c>
    </row>
    <row r="580" spans="1:9" hidden="1">
      <c r="A580" s="889" t="s">
        <v>1279</v>
      </c>
      <c r="B580" s="959" t="s">
        <v>1280</v>
      </c>
      <c r="C580" s="889" t="s">
        <v>1281</v>
      </c>
      <c r="D580" s="891" t="s">
        <v>1208</v>
      </c>
      <c r="E580" s="892" t="str">
        <f t="shared" si="8"/>
        <v>VC</v>
      </c>
      <c r="F580" s="885">
        <v>2000</v>
      </c>
      <c r="H580" s="885" t="e">
        <v>#N/A</v>
      </c>
      <c r="I580" s="885" t="str">
        <f>IFERROR(VLOOKUP(A580,DonGiaHD!A:H,8,0),"")</f>
        <v/>
      </c>
    </row>
    <row r="581" spans="1:9" hidden="1">
      <c r="A581" s="889" t="s">
        <v>1282</v>
      </c>
      <c r="B581" s="959" t="s">
        <v>1283</v>
      </c>
      <c r="C581" s="889" t="s">
        <v>1284</v>
      </c>
      <c r="D581" s="891" t="s">
        <v>1208</v>
      </c>
      <c r="E581" s="892" t="str">
        <f t="shared" si="8"/>
        <v>VC</v>
      </c>
      <c r="F581" s="885">
        <v>2000</v>
      </c>
      <c r="H581" s="885" t="e">
        <v>#N/A</v>
      </c>
      <c r="I581" s="885" t="str">
        <f>IFERROR(VLOOKUP(A581,DonGiaHD!A:H,8,0),"")</f>
        <v/>
      </c>
    </row>
    <row r="582" spans="1:9" hidden="1">
      <c r="A582" s="889" t="s">
        <v>1285</v>
      </c>
      <c r="B582" s="959" t="s">
        <v>1286</v>
      </c>
      <c r="C582" s="889" t="s">
        <v>1287</v>
      </c>
      <c r="D582" s="891" t="s">
        <v>1208</v>
      </c>
      <c r="E582" s="892" t="str">
        <f t="shared" si="8"/>
        <v>VC</v>
      </c>
      <c r="F582" s="885">
        <v>2000</v>
      </c>
      <c r="H582" s="885" t="e">
        <v>#N/A</v>
      </c>
      <c r="I582" s="885" t="str">
        <f>IFERROR(VLOOKUP(A582,DonGiaHD!A:H,8,0),"")</f>
        <v/>
      </c>
    </row>
    <row r="583" spans="1:9" hidden="1">
      <c r="A583" s="889" t="s">
        <v>1288</v>
      </c>
      <c r="B583" s="959" t="s">
        <v>1289</v>
      </c>
      <c r="C583" s="889" t="s">
        <v>1290</v>
      </c>
      <c r="D583" s="891" t="s">
        <v>1208</v>
      </c>
      <c r="E583" s="892" t="str">
        <f t="shared" si="8"/>
        <v>VC</v>
      </c>
      <c r="F583" s="885">
        <v>2000</v>
      </c>
      <c r="H583" s="885" t="e">
        <v>#N/A</v>
      </c>
      <c r="I583" s="885" t="str">
        <f>IFERROR(VLOOKUP(A583,DonGiaHD!A:H,8,0),"")</f>
        <v/>
      </c>
    </row>
    <row r="584" spans="1:9" hidden="1">
      <c r="A584" s="889" t="s">
        <v>1291</v>
      </c>
      <c r="B584" s="959" t="s">
        <v>1292</v>
      </c>
      <c r="C584" s="889" t="s">
        <v>1293</v>
      </c>
      <c r="D584" s="891" t="s">
        <v>1208</v>
      </c>
      <c r="E584" s="892" t="str">
        <f t="shared" si="8"/>
        <v>VC</v>
      </c>
      <c r="F584" s="885">
        <v>2000</v>
      </c>
      <c r="H584" s="885" t="e">
        <v>#N/A</v>
      </c>
      <c r="I584" s="885" t="str">
        <f>IFERROR(VLOOKUP(A584,DonGiaHD!A:H,8,0),"")</f>
        <v/>
      </c>
    </row>
    <row r="585" spans="1:9" hidden="1">
      <c r="A585" s="889" t="s">
        <v>1294</v>
      </c>
      <c r="B585" s="959" t="s">
        <v>1295</v>
      </c>
      <c r="C585" s="889" t="s">
        <v>1296</v>
      </c>
      <c r="D585" s="891" t="s">
        <v>1208</v>
      </c>
      <c r="E585" s="892" t="str">
        <f t="shared" si="8"/>
        <v>VC</v>
      </c>
      <c r="F585" s="885">
        <v>2000</v>
      </c>
      <c r="H585" s="885" t="e">
        <v>#N/A</v>
      </c>
      <c r="I585" s="885" t="str">
        <f>IFERROR(VLOOKUP(A585,DonGiaHD!A:H,8,0),"")</f>
        <v/>
      </c>
    </row>
    <row r="586" spans="1:9" hidden="1">
      <c r="A586" s="889" t="s">
        <v>1297</v>
      </c>
      <c r="B586" s="959" t="s">
        <v>1298</v>
      </c>
      <c r="C586" s="889" t="s">
        <v>1299</v>
      </c>
      <c r="D586" s="891" t="s">
        <v>1208</v>
      </c>
      <c r="E586" s="892" t="str">
        <f t="shared" si="8"/>
        <v>VC</v>
      </c>
      <c r="F586" s="885">
        <v>2000</v>
      </c>
      <c r="H586" s="885" t="e">
        <v>#N/A</v>
      </c>
      <c r="I586" s="885" t="str">
        <f>IFERROR(VLOOKUP(A586,DonGiaHD!A:H,8,0),"")</f>
        <v/>
      </c>
    </row>
    <row r="587" spans="1:9" hidden="1">
      <c r="A587" s="889" t="s">
        <v>1300</v>
      </c>
      <c r="B587" s="959" t="s">
        <v>1301</v>
      </c>
      <c r="C587" s="889" t="s">
        <v>1302</v>
      </c>
      <c r="D587" s="891" t="s">
        <v>1208</v>
      </c>
      <c r="E587" s="892" t="str">
        <f t="shared" si="8"/>
        <v>VC</v>
      </c>
      <c r="F587" s="885">
        <v>2000</v>
      </c>
      <c r="H587" s="885" t="e">
        <v>#N/A</v>
      </c>
      <c r="I587" s="885" t="str">
        <f>IFERROR(VLOOKUP(A587,DonGiaHD!A:H,8,0),"")</f>
        <v/>
      </c>
    </row>
    <row r="588" spans="1:9" hidden="1">
      <c r="A588" s="889" t="s">
        <v>1303</v>
      </c>
      <c r="B588" s="959" t="s">
        <v>1304</v>
      </c>
      <c r="C588" s="889" t="s">
        <v>1305</v>
      </c>
      <c r="D588" s="891" t="s">
        <v>1208</v>
      </c>
      <c r="E588" s="892" t="str">
        <f t="shared" si="8"/>
        <v>VC</v>
      </c>
      <c r="F588" s="885">
        <v>2000</v>
      </c>
      <c r="H588" s="885" t="e">
        <v>#N/A</v>
      </c>
      <c r="I588" s="885" t="str">
        <f>IFERROR(VLOOKUP(A588,DonGiaHD!A:H,8,0),"")</f>
        <v/>
      </c>
    </row>
    <row r="589" spans="1:9" hidden="1">
      <c r="A589" s="889" t="s">
        <v>1306</v>
      </c>
      <c r="B589" s="959" t="s">
        <v>1307</v>
      </c>
      <c r="C589" s="889" t="s">
        <v>1308</v>
      </c>
      <c r="D589" s="891" t="s">
        <v>1208</v>
      </c>
      <c r="E589" s="892" t="str">
        <f t="shared" si="8"/>
        <v>VC</v>
      </c>
      <c r="F589" s="885">
        <v>2000</v>
      </c>
      <c r="H589" s="885">
        <v>0</v>
      </c>
      <c r="I589" s="885" t="str">
        <f>IFERROR(VLOOKUP(A589,DonGiaHD!A:H,8,0),"")</f>
        <v/>
      </c>
    </row>
    <row r="590" spans="1:9" hidden="1">
      <c r="A590" s="889" t="s">
        <v>1309</v>
      </c>
      <c r="B590" s="959" t="s">
        <v>1310</v>
      </c>
      <c r="C590" s="889" t="s">
        <v>1311</v>
      </c>
      <c r="D590" s="891" t="s">
        <v>1208</v>
      </c>
      <c r="E590" s="892" t="str">
        <f t="shared" ref="E590:E653" si="9">LEFT(A590,2)</f>
        <v>VC</v>
      </c>
      <c r="F590" s="885">
        <v>2000</v>
      </c>
      <c r="H590" s="885" t="e">
        <v>#N/A</v>
      </c>
      <c r="I590" s="885" t="str">
        <f>IFERROR(VLOOKUP(A590,DonGiaHD!A:H,8,0),"")</f>
        <v/>
      </c>
    </row>
    <row r="591" spans="1:9" hidden="1">
      <c r="A591" s="889" t="s">
        <v>1312</v>
      </c>
      <c r="B591" s="959" t="s">
        <v>1313</v>
      </c>
      <c r="C591" s="889" t="s">
        <v>1314</v>
      </c>
      <c r="D591" s="891" t="s">
        <v>1208</v>
      </c>
      <c r="E591" s="892" t="str">
        <f t="shared" si="9"/>
        <v>VC</v>
      </c>
      <c r="F591" s="885">
        <v>2000</v>
      </c>
      <c r="H591" s="885" t="e">
        <v>#N/A</v>
      </c>
      <c r="I591" s="885" t="str">
        <f>IFERROR(VLOOKUP(A591,DonGiaHD!A:H,8,0),"")</f>
        <v/>
      </c>
    </row>
    <row r="592" spans="1:9" hidden="1">
      <c r="A592" s="889" t="s">
        <v>1315</v>
      </c>
      <c r="B592" s="959" t="s">
        <v>1316</v>
      </c>
      <c r="C592" s="889" t="s">
        <v>1317</v>
      </c>
      <c r="D592" s="891" t="s">
        <v>1208</v>
      </c>
      <c r="E592" s="892" t="str">
        <f t="shared" si="9"/>
        <v>VC</v>
      </c>
      <c r="F592" s="885">
        <v>2000</v>
      </c>
      <c r="H592" s="885" t="e">
        <v>#N/A</v>
      </c>
      <c r="I592" s="885" t="str">
        <f>IFERROR(VLOOKUP(A592,DonGiaHD!A:H,8,0),"")</f>
        <v/>
      </c>
    </row>
    <row r="593" spans="1:9" hidden="1">
      <c r="A593" s="889" t="s">
        <v>1318</v>
      </c>
      <c r="B593" s="959" t="s">
        <v>1319</v>
      </c>
      <c r="C593" s="889" t="s">
        <v>1320</v>
      </c>
      <c r="D593" s="891" t="s">
        <v>245</v>
      </c>
      <c r="E593" s="892" t="str">
        <f t="shared" si="9"/>
        <v>VC</v>
      </c>
      <c r="F593" s="885">
        <v>2000</v>
      </c>
      <c r="H593" s="885" t="e">
        <v>#N/A</v>
      </c>
      <c r="I593" s="885" t="str">
        <f>IFERROR(VLOOKUP(A593,DonGiaHD!A:H,8,0),"")</f>
        <v/>
      </c>
    </row>
    <row r="594" spans="1:9" hidden="1">
      <c r="A594" s="889" t="s">
        <v>1321</v>
      </c>
      <c r="B594" s="959" t="s">
        <v>1322</v>
      </c>
      <c r="C594" s="889" t="s">
        <v>1323</v>
      </c>
      <c r="D594" s="891" t="s">
        <v>245</v>
      </c>
      <c r="E594" s="892" t="str">
        <f t="shared" si="9"/>
        <v>VC</v>
      </c>
      <c r="F594" s="885">
        <v>2000</v>
      </c>
      <c r="H594" s="885" t="e">
        <v>#N/A</v>
      </c>
      <c r="I594" s="885" t="str">
        <f>IFERROR(VLOOKUP(A594,DonGiaHD!A:H,8,0),"")</f>
        <v/>
      </c>
    </row>
    <row r="595" spans="1:9" hidden="1">
      <c r="A595" s="889" t="s">
        <v>1324</v>
      </c>
      <c r="B595" s="959" t="s">
        <v>1325</v>
      </c>
      <c r="C595" s="889" t="s">
        <v>1326</v>
      </c>
      <c r="D595" s="891" t="s">
        <v>245</v>
      </c>
      <c r="E595" s="892" t="str">
        <f t="shared" si="9"/>
        <v>VC</v>
      </c>
      <c r="F595" s="885">
        <v>2000</v>
      </c>
      <c r="H595" s="885" t="e">
        <v>#N/A</v>
      </c>
      <c r="I595" s="885" t="str">
        <f>IFERROR(VLOOKUP(A595,DonGiaHD!A:H,8,0),"")</f>
        <v/>
      </c>
    </row>
    <row r="596" spans="1:9" hidden="1">
      <c r="A596" s="889" t="s">
        <v>1327</v>
      </c>
      <c r="B596" s="959" t="s">
        <v>1328</v>
      </c>
      <c r="C596" s="889" t="s">
        <v>1329</v>
      </c>
      <c r="D596" s="891" t="s">
        <v>245</v>
      </c>
      <c r="E596" s="892" t="str">
        <f t="shared" si="9"/>
        <v>VC</v>
      </c>
      <c r="F596" s="885">
        <v>2000</v>
      </c>
      <c r="H596" s="885" t="e">
        <v>#N/A</v>
      </c>
      <c r="I596" s="885" t="str">
        <f>IFERROR(VLOOKUP(A596,DonGiaHD!A:H,8,0),"")</f>
        <v/>
      </c>
    </row>
    <row r="597" spans="1:9" hidden="1">
      <c r="A597" s="889" t="s">
        <v>1330</v>
      </c>
      <c r="B597" s="959" t="s">
        <v>1331</v>
      </c>
      <c r="C597" s="889" t="s">
        <v>1332</v>
      </c>
      <c r="D597" s="891" t="s">
        <v>245</v>
      </c>
      <c r="E597" s="892" t="str">
        <f t="shared" si="9"/>
        <v>VC</v>
      </c>
      <c r="F597" s="885">
        <v>2000</v>
      </c>
      <c r="H597" s="885" t="e">
        <v>#N/A</v>
      </c>
      <c r="I597" s="885" t="str">
        <f>IFERROR(VLOOKUP(A597,DonGiaHD!A:H,8,0),"")</f>
        <v/>
      </c>
    </row>
    <row r="598" spans="1:9" hidden="1">
      <c r="A598" s="889" t="s">
        <v>1333</v>
      </c>
      <c r="B598" s="959" t="s">
        <v>1334</v>
      </c>
      <c r="C598" s="889" t="s">
        <v>1335</v>
      </c>
      <c r="D598" s="891" t="s">
        <v>245</v>
      </c>
      <c r="E598" s="892" t="str">
        <f t="shared" si="9"/>
        <v>VC</v>
      </c>
      <c r="F598" s="885">
        <v>2000</v>
      </c>
      <c r="H598" s="885" t="e">
        <v>#N/A</v>
      </c>
      <c r="I598" s="885" t="str">
        <f>IFERROR(VLOOKUP(A598,DonGiaHD!A:H,8,0),"")</f>
        <v/>
      </c>
    </row>
    <row r="599" spans="1:9" hidden="1">
      <c r="A599" s="889" t="s">
        <v>1336</v>
      </c>
      <c r="B599" s="959" t="s">
        <v>1337</v>
      </c>
      <c r="C599" s="889" t="s">
        <v>1338</v>
      </c>
      <c r="D599" s="891" t="s">
        <v>245</v>
      </c>
      <c r="E599" s="892" t="str">
        <f t="shared" si="9"/>
        <v>VC</v>
      </c>
      <c r="F599" s="885">
        <v>2000</v>
      </c>
      <c r="H599" s="885" t="e">
        <v>#N/A</v>
      </c>
      <c r="I599" s="885" t="str">
        <f>IFERROR(VLOOKUP(A599,DonGiaHD!A:H,8,0),"")</f>
        <v/>
      </c>
    </row>
    <row r="600" spans="1:9" hidden="1">
      <c r="A600" s="889" t="s">
        <v>1339</v>
      </c>
      <c r="B600" s="959" t="s">
        <v>1340</v>
      </c>
      <c r="C600" s="889" t="s">
        <v>1341</v>
      </c>
      <c r="D600" s="891" t="s">
        <v>245</v>
      </c>
      <c r="E600" s="892" t="str">
        <f t="shared" si="9"/>
        <v>VC</v>
      </c>
      <c r="F600" s="885">
        <v>2000</v>
      </c>
      <c r="H600" s="885" t="e">
        <v>#N/A</v>
      </c>
      <c r="I600" s="885" t="str">
        <f>IFERROR(VLOOKUP(A600,DonGiaHD!A:H,8,0),"")</f>
        <v/>
      </c>
    </row>
    <row r="601" spans="1:9" hidden="1">
      <c r="A601" s="889" t="s">
        <v>1342</v>
      </c>
      <c r="B601" s="959" t="s">
        <v>1343</v>
      </c>
      <c r="C601" s="889" t="s">
        <v>1344</v>
      </c>
      <c r="D601" s="891" t="s">
        <v>1208</v>
      </c>
      <c r="E601" s="892" t="str">
        <f t="shared" si="9"/>
        <v>VC</v>
      </c>
      <c r="F601" s="885">
        <v>2000</v>
      </c>
      <c r="H601" s="885">
        <v>0</v>
      </c>
      <c r="I601" s="885" t="str">
        <f>IFERROR(VLOOKUP(A601,DonGiaHD!A:H,8,0),"")</f>
        <v/>
      </c>
    </row>
    <row r="602" spans="1:9" hidden="1">
      <c r="A602" s="889" t="s">
        <v>1345</v>
      </c>
      <c r="B602" s="959" t="s">
        <v>1346</v>
      </c>
      <c r="C602" s="889" t="s">
        <v>1347</v>
      </c>
      <c r="D602" s="891" t="s">
        <v>1208</v>
      </c>
      <c r="E602" s="892" t="str">
        <f t="shared" si="9"/>
        <v>VC</v>
      </c>
      <c r="F602" s="885">
        <v>2000</v>
      </c>
      <c r="H602" s="885" t="e">
        <v>#N/A</v>
      </c>
      <c r="I602" s="885" t="str">
        <f>IFERROR(VLOOKUP(A602,DonGiaHD!A:H,8,0),"")</f>
        <v/>
      </c>
    </row>
    <row r="603" spans="1:9" hidden="1">
      <c r="A603" s="889" t="s">
        <v>1348</v>
      </c>
      <c r="B603" s="959" t="s">
        <v>1349</v>
      </c>
      <c r="C603" s="889" t="s">
        <v>1350</v>
      </c>
      <c r="D603" s="891" t="s">
        <v>1208</v>
      </c>
      <c r="E603" s="892" t="str">
        <f t="shared" si="9"/>
        <v>VC</v>
      </c>
      <c r="F603" s="885">
        <v>2000</v>
      </c>
      <c r="H603" s="885" t="e">
        <v>#N/A</v>
      </c>
      <c r="I603" s="885" t="str">
        <f>IFERROR(VLOOKUP(A603,DonGiaHD!A:H,8,0),"")</f>
        <v/>
      </c>
    </row>
    <row r="604" spans="1:9" hidden="1">
      <c r="A604" s="889" t="s">
        <v>1351</v>
      </c>
      <c r="B604" s="959" t="s">
        <v>1352</v>
      </c>
      <c r="C604" s="889" t="s">
        <v>1353</v>
      </c>
      <c r="D604" s="891" t="s">
        <v>1208</v>
      </c>
      <c r="E604" s="892" t="str">
        <f t="shared" si="9"/>
        <v>VC</v>
      </c>
      <c r="F604" s="885">
        <v>2000</v>
      </c>
      <c r="H604" s="885" t="e">
        <v>#N/A</v>
      </c>
      <c r="I604" s="885" t="str">
        <f>IFERROR(VLOOKUP(A604,DonGiaHD!A:H,8,0),"")</f>
        <v/>
      </c>
    </row>
    <row r="605" spans="1:9" hidden="1">
      <c r="A605" s="889" t="s">
        <v>1354</v>
      </c>
      <c r="B605" s="959" t="s">
        <v>1355</v>
      </c>
      <c r="C605" s="889" t="s">
        <v>1356</v>
      </c>
      <c r="D605" s="891" t="s">
        <v>632</v>
      </c>
      <c r="E605" s="892" t="str">
        <f t="shared" si="9"/>
        <v>VC</v>
      </c>
      <c r="F605" s="885">
        <v>2000</v>
      </c>
      <c r="H605" s="885">
        <v>0</v>
      </c>
      <c r="I605" s="885" t="str">
        <f>IFERROR(VLOOKUP(A605,DonGiaHD!A:H,8,0),"")</f>
        <v/>
      </c>
    </row>
    <row r="606" spans="1:9" hidden="1">
      <c r="A606" s="889" t="s">
        <v>1357</v>
      </c>
      <c r="B606" s="959" t="s">
        <v>1358</v>
      </c>
      <c r="C606" s="889" t="s">
        <v>1359</v>
      </c>
      <c r="D606" s="891" t="s">
        <v>632</v>
      </c>
      <c r="E606" s="892" t="str">
        <f t="shared" si="9"/>
        <v>VC</v>
      </c>
      <c r="F606" s="885">
        <v>2000</v>
      </c>
      <c r="H606" s="885" t="e">
        <v>#N/A</v>
      </c>
      <c r="I606" s="885" t="str">
        <f>IFERROR(VLOOKUP(A606,DonGiaHD!A:H,8,0),"")</f>
        <v/>
      </c>
    </row>
    <row r="607" spans="1:9" hidden="1">
      <c r="A607" s="889" t="s">
        <v>1360</v>
      </c>
      <c r="B607" s="959" t="s">
        <v>1361</v>
      </c>
      <c r="C607" s="889" t="s">
        <v>1362</v>
      </c>
      <c r="D607" s="891" t="s">
        <v>632</v>
      </c>
      <c r="E607" s="892" t="str">
        <f t="shared" si="9"/>
        <v>VC</v>
      </c>
      <c r="F607" s="885">
        <v>2000</v>
      </c>
      <c r="H607" s="885" t="e">
        <v>#N/A</v>
      </c>
      <c r="I607" s="885" t="str">
        <f>IFERROR(VLOOKUP(A607,DonGiaHD!A:H,8,0),"")</f>
        <v/>
      </c>
    </row>
    <row r="608" spans="1:9" hidden="1">
      <c r="A608" s="889" t="s">
        <v>1363</v>
      </c>
      <c r="B608" s="959" t="s">
        <v>1364</v>
      </c>
      <c r="C608" s="889" t="s">
        <v>1365</v>
      </c>
      <c r="D608" s="891" t="s">
        <v>632</v>
      </c>
      <c r="E608" s="892" t="str">
        <f t="shared" si="9"/>
        <v>VC</v>
      </c>
      <c r="F608" s="885">
        <v>2000</v>
      </c>
      <c r="H608" s="885" t="e">
        <v>#N/A</v>
      </c>
      <c r="I608" s="885" t="str">
        <f>IFERROR(VLOOKUP(A608,DonGiaHD!A:H,8,0),"")</f>
        <v/>
      </c>
    </row>
    <row r="609" spans="1:9" hidden="1">
      <c r="A609" s="889" t="s">
        <v>1366</v>
      </c>
      <c r="B609" s="959" t="s">
        <v>1367</v>
      </c>
      <c r="C609" s="889" t="s">
        <v>1368</v>
      </c>
      <c r="D609" s="891" t="s">
        <v>632</v>
      </c>
      <c r="E609" s="892" t="str">
        <f t="shared" si="9"/>
        <v>VC</v>
      </c>
      <c r="F609" s="885">
        <v>2000</v>
      </c>
      <c r="H609" s="885" t="e">
        <v>#N/A</v>
      </c>
      <c r="I609" s="885" t="str">
        <f>IFERROR(VLOOKUP(A609,DonGiaHD!A:H,8,0),"")</f>
        <v/>
      </c>
    </row>
    <row r="610" spans="1:9" hidden="1">
      <c r="A610" s="889" t="s">
        <v>1369</v>
      </c>
      <c r="B610" s="959" t="s">
        <v>1370</v>
      </c>
      <c r="C610" s="889" t="s">
        <v>1371</v>
      </c>
      <c r="D610" s="891" t="s">
        <v>632</v>
      </c>
      <c r="E610" s="892" t="str">
        <f t="shared" si="9"/>
        <v>VC</v>
      </c>
      <c r="F610" s="885">
        <v>2000</v>
      </c>
      <c r="H610" s="885" t="e">
        <v>#N/A</v>
      </c>
      <c r="I610" s="885" t="str">
        <f>IFERROR(VLOOKUP(A610,DonGiaHD!A:H,8,0),"")</f>
        <v/>
      </c>
    </row>
    <row r="611" spans="1:9" hidden="1">
      <c r="A611" s="889" t="s">
        <v>1372</v>
      </c>
      <c r="B611" s="959" t="s">
        <v>1373</v>
      </c>
      <c r="C611" s="889" t="s">
        <v>1374</v>
      </c>
      <c r="D611" s="891" t="s">
        <v>632</v>
      </c>
      <c r="E611" s="892" t="str">
        <f t="shared" si="9"/>
        <v>VC</v>
      </c>
      <c r="F611" s="885">
        <v>2000</v>
      </c>
      <c r="H611" s="885" t="e">
        <v>#N/A</v>
      </c>
      <c r="I611" s="885" t="str">
        <f>IFERROR(VLOOKUP(A611,DonGiaHD!A:H,8,0),"")</f>
        <v/>
      </c>
    </row>
    <row r="612" spans="1:9" hidden="1">
      <c r="A612" s="889" t="s">
        <v>1375</v>
      </c>
      <c r="B612" s="959" t="s">
        <v>1376</v>
      </c>
      <c r="C612" s="889" t="s">
        <v>1377</v>
      </c>
      <c r="D612" s="891" t="s">
        <v>632</v>
      </c>
      <c r="E612" s="892" t="str">
        <f t="shared" si="9"/>
        <v>VC</v>
      </c>
      <c r="F612" s="885">
        <v>2000</v>
      </c>
      <c r="H612" s="885" t="e">
        <v>#N/A</v>
      </c>
      <c r="I612" s="885" t="str">
        <f>IFERROR(VLOOKUP(A612,DonGiaHD!A:H,8,0),"")</f>
        <v/>
      </c>
    </row>
    <row r="613" spans="1:9" hidden="1">
      <c r="A613" s="889" t="s">
        <v>1378</v>
      </c>
      <c r="B613" s="959" t="s">
        <v>1379</v>
      </c>
      <c r="C613" s="889" t="s">
        <v>1380</v>
      </c>
      <c r="D613" s="891" t="s">
        <v>632</v>
      </c>
      <c r="E613" s="892" t="str">
        <f t="shared" si="9"/>
        <v>VC</v>
      </c>
      <c r="F613" s="885">
        <v>2000</v>
      </c>
      <c r="H613" s="885" t="e">
        <v>#N/A</v>
      </c>
      <c r="I613" s="885" t="str">
        <f>IFERROR(VLOOKUP(A613,DonGiaHD!A:H,8,0),"")</f>
        <v/>
      </c>
    </row>
    <row r="614" spans="1:9" hidden="1">
      <c r="A614" s="889" t="s">
        <v>1381</v>
      </c>
      <c r="B614" s="959" t="s">
        <v>1382</v>
      </c>
      <c r="C614" s="889" t="s">
        <v>1383</v>
      </c>
      <c r="D614" s="891" t="s">
        <v>632</v>
      </c>
      <c r="E614" s="892" t="str">
        <f t="shared" si="9"/>
        <v>VC</v>
      </c>
      <c r="F614" s="885">
        <v>2000</v>
      </c>
      <c r="H614" s="885" t="e">
        <v>#N/A</v>
      </c>
      <c r="I614" s="885" t="str">
        <f>IFERROR(VLOOKUP(A614,DonGiaHD!A:H,8,0),"")</f>
        <v/>
      </c>
    </row>
    <row r="615" spans="1:9" hidden="1">
      <c r="A615" s="889" t="s">
        <v>1384</v>
      </c>
      <c r="B615" s="959" t="s">
        <v>1385</v>
      </c>
      <c r="C615" s="889" t="s">
        <v>1386</v>
      </c>
      <c r="D615" s="891" t="s">
        <v>632</v>
      </c>
      <c r="E615" s="892" t="str">
        <f t="shared" si="9"/>
        <v>VC</v>
      </c>
      <c r="F615" s="885">
        <v>2000</v>
      </c>
      <c r="H615" s="885" t="e">
        <v>#N/A</v>
      </c>
      <c r="I615" s="885" t="str">
        <f>IFERROR(VLOOKUP(A615,DonGiaHD!A:H,8,0),"")</f>
        <v/>
      </c>
    </row>
    <row r="616" spans="1:9" hidden="1">
      <c r="A616" s="889" t="s">
        <v>1387</v>
      </c>
      <c r="B616" s="959" t="s">
        <v>1388</v>
      </c>
      <c r="C616" s="889" t="s">
        <v>1389</v>
      </c>
      <c r="D616" s="891" t="s">
        <v>632</v>
      </c>
      <c r="E616" s="892" t="str">
        <f t="shared" si="9"/>
        <v>VC</v>
      </c>
      <c r="F616" s="885">
        <v>2000</v>
      </c>
      <c r="H616" s="885" t="e">
        <v>#N/A</v>
      </c>
      <c r="I616" s="885" t="str">
        <f>IFERROR(VLOOKUP(A616,DonGiaHD!A:H,8,0),"")</f>
        <v/>
      </c>
    </row>
    <row r="617" spans="1:9" hidden="1">
      <c r="A617" s="889" t="s">
        <v>1390</v>
      </c>
      <c r="B617" s="959" t="s">
        <v>1391</v>
      </c>
      <c r="C617" s="889" t="s">
        <v>1392</v>
      </c>
      <c r="D617" s="891" t="s">
        <v>632</v>
      </c>
      <c r="E617" s="892" t="str">
        <f t="shared" si="9"/>
        <v>VC</v>
      </c>
      <c r="F617" s="885">
        <v>2000</v>
      </c>
      <c r="H617" s="885">
        <v>0</v>
      </c>
      <c r="I617" s="885" t="str">
        <f>IFERROR(VLOOKUP(A617,DonGiaHD!A:H,8,0),"")</f>
        <v/>
      </c>
    </row>
    <row r="618" spans="1:9" hidden="1">
      <c r="A618" s="889" t="s">
        <v>1393</v>
      </c>
      <c r="B618" s="959" t="s">
        <v>1394</v>
      </c>
      <c r="C618" s="889" t="s">
        <v>1395</v>
      </c>
      <c r="D618" s="891" t="s">
        <v>632</v>
      </c>
      <c r="E618" s="892" t="str">
        <f t="shared" si="9"/>
        <v>VC</v>
      </c>
      <c r="F618" s="885">
        <v>2000</v>
      </c>
      <c r="H618" s="885" t="e">
        <v>#N/A</v>
      </c>
      <c r="I618" s="885" t="str">
        <f>IFERROR(VLOOKUP(A618,DonGiaHD!A:H,8,0),"")</f>
        <v/>
      </c>
    </row>
    <row r="619" spans="1:9" hidden="1">
      <c r="A619" s="889" t="s">
        <v>1396</v>
      </c>
      <c r="B619" s="959" t="s">
        <v>1397</v>
      </c>
      <c r="C619" s="889" t="s">
        <v>1398</v>
      </c>
      <c r="D619" s="891" t="s">
        <v>632</v>
      </c>
      <c r="E619" s="892" t="str">
        <f t="shared" si="9"/>
        <v>VC</v>
      </c>
      <c r="F619" s="885">
        <v>2000</v>
      </c>
      <c r="H619" s="885" t="e">
        <v>#N/A</v>
      </c>
      <c r="I619" s="885" t="str">
        <f>IFERROR(VLOOKUP(A619,DonGiaHD!A:H,8,0),"")</f>
        <v/>
      </c>
    </row>
    <row r="620" spans="1:9" hidden="1">
      <c r="A620" s="889" t="s">
        <v>1399</v>
      </c>
      <c r="B620" s="959" t="s">
        <v>1400</v>
      </c>
      <c r="C620" s="889" t="s">
        <v>1401</v>
      </c>
      <c r="D620" s="891" t="s">
        <v>632</v>
      </c>
      <c r="E620" s="892" t="str">
        <f t="shared" si="9"/>
        <v>VC</v>
      </c>
      <c r="F620" s="885">
        <v>2000</v>
      </c>
      <c r="H620" s="885" t="e">
        <v>#N/A</v>
      </c>
      <c r="I620" s="885" t="str">
        <f>IFERROR(VLOOKUP(A620,DonGiaHD!A:H,8,0),"")</f>
        <v/>
      </c>
    </row>
    <row r="621" spans="1:9" hidden="1">
      <c r="A621" s="889" t="s">
        <v>1402</v>
      </c>
      <c r="B621" s="959" t="s">
        <v>1259</v>
      </c>
      <c r="C621" s="889" t="s">
        <v>1403</v>
      </c>
      <c r="D621" s="891" t="s">
        <v>1208</v>
      </c>
      <c r="E621" s="892" t="str">
        <f t="shared" si="9"/>
        <v>VC</v>
      </c>
      <c r="F621" s="885">
        <v>2000</v>
      </c>
      <c r="H621" s="885" t="e">
        <v>#N/A</v>
      </c>
      <c r="I621" s="885" t="str">
        <f>IFERROR(VLOOKUP(A621,DonGiaHD!A:H,8,0),"")</f>
        <v/>
      </c>
    </row>
    <row r="622" spans="1:9" hidden="1">
      <c r="A622" s="889" t="s">
        <v>1404</v>
      </c>
      <c r="B622" s="959" t="s">
        <v>1262</v>
      </c>
      <c r="C622" s="889" t="s">
        <v>1405</v>
      </c>
      <c r="D622" s="891" t="s">
        <v>1208</v>
      </c>
      <c r="E622" s="892" t="str">
        <f t="shared" si="9"/>
        <v>VC</v>
      </c>
      <c r="F622" s="885">
        <v>2000</v>
      </c>
      <c r="H622" s="885" t="e">
        <v>#N/A</v>
      </c>
      <c r="I622" s="885" t="str">
        <f>IFERROR(VLOOKUP(A622,DonGiaHD!A:H,8,0),"")</f>
        <v/>
      </c>
    </row>
    <row r="623" spans="1:9" hidden="1">
      <c r="A623" s="889" t="s">
        <v>1406</v>
      </c>
      <c r="B623" s="959" t="s">
        <v>1265</v>
      </c>
      <c r="C623" s="889" t="s">
        <v>1407</v>
      </c>
      <c r="D623" s="891" t="s">
        <v>1208</v>
      </c>
      <c r="E623" s="892" t="str">
        <f t="shared" si="9"/>
        <v>VC</v>
      </c>
      <c r="F623" s="885">
        <v>2000</v>
      </c>
      <c r="H623" s="885" t="e">
        <v>#N/A</v>
      </c>
      <c r="I623" s="885" t="str">
        <f>IFERROR(VLOOKUP(A623,DonGiaHD!A:H,8,0),"")</f>
        <v/>
      </c>
    </row>
    <row r="624" spans="1:9" hidden="1">
      <c r="A624" s="889" t="s">
        <v>1408</v>
      </c>
      <c r="B624" s="959" t="s">
        <v>1268</v>
      </c>
      <c r="C624" s="889" t="s">
        <v>1409</v>
      </c>
      <c r="D624" s="891" t="s">
        <v>1208</v>
      </c>
      <c r="E624" s="892" t="str">
        <f t="shared" si="9"/>
        <v>VC</v>
      </c>
      <c r="F624" s="885">
        <v>2000</v>
      </c>
      <c r="H624" s="885" t="e">
        <v>#N/A</v>
      </c>
      <c r="I624" s="885" t="str">
        <f>IFERROR(VLOOKUP(A624,DonGiaHD!A:H,8,0),"")</f>
        <v/>
      </c>
    </row>
    <row r="625" spans="1:9" hidden="1">
      <c r="A625" s="889" t="s">
        <v>1410</v>
      </c>
      <c r="B625" s="959" t="s">
        <v>1411</v>
      </c>
      <c r="C625" s="889" t="s">
        <v>1412</v>
      </c>
      <c r="D625" s="891" t="s">
        <v>1208</v>
      </c>
      <c r="E625" s="892" t="str">
        <f t="shared" si="9"/>
        <v>BO</v>
      </c>
      <c r="F625" s="885">
        <v>2000</v>
      </c>
      <c r="H625" s="885">
        <v>0</v>
      </c>
      <c r="I625" s="885" t="str">
        <f>IFERROR(VLOOKUP(A625,DonGiaHD!A:H,8,0),"")</f>
        <v/>
      </c>
    </row>
    <row r="626" spans="1:9" hidden="1">
      <c r="A626" s="889" t="s">
        <v>1413</v>
      </c>
      <c r="B626" s="959" t="s">
        <v>1414</v>
      </c>
      <c r="C626" s="889" t="s">
        <v>1415</v>
      </c>
      <c r="D626" s="891" t="s">
        <v>1208</v>
      </c>
      <c r="E626" s="892" t="str">
        <f t="shared" si="9"/>
        <v>BO</v>
      </c>
      <c r="F626" s="885">
        <v>2000</v>
      </c>
      <c r="H626" s="885">
        <v>0</v>
      </c>
      <c r="I626" s="885" t="str">
        <f>IFERROR(VLOOKUP(A626,DonGiaHD!A:H,8,0),"")</f>
        <v/>
      </c>
    </row>
    <row r="627" spans="1:9" hidden="1">
      <c r="A627" s="889" t="s">
        <v>1416</v>
      </c>
      <c r="B627" s="959" t="s">
        <v>1417</v>
      </c>
      <c r="C627" s="889" t="s">
        <v>1418</v>
      </c>
      <c r="D627" s="891" t="s">
        <v>1208</v>
      </c>
      <c r="E627" s="892" t="str">
        <f t="shared" si="9"/>
        <v>BO</v>
      </c>
      <c r="F627" s="885">
        <v>2000</v>
      </c>
      <c r="H627" s="885">
        <v>0.2</v>
      </c>
      <c r="I627" s="885" t="str">
        <f>IFERROR(VLOOKUP(A627,DonGiaHD!A:H,8,0),"")</f>
        <v/>
      </c>
    </row>
    <row r="628" spans="1:9" hidden="1">
      <c r="A628" s="889" t="s">
        <v>1419</v>
      </c>
      <c r="B628" s="959" t="s">
        <v>1420</v>
      </c>
      <c r="C628" s="889" t="s">
        <v>1421</v>
      </c>
      <c r="D628" s="891" t="s">
        <v>1208</v>
      </c>
      <c r="E628" s="892" t="str">
        <f t="shared" si="9"/>
        <v>BO</v>
      </c>
      <c r="F628" s="885">
        <v>2000</v>
      </c>
      <c r="H628" s="885">
        <v>0</v>
      </c>
      <c r="I628" s="885" t="str">
        <f>IFERROR(VLOOKUP(A628,DonGiaHD!A:H,8,0),"")</f>
        <v/>
      </c>
    </row>
    <row r="629" spans="1:9" hidden="1">
      <c r="A629" s="889" t="s">
        <v>1422</v>
      </c>
      <c r="B629" s="959" t="s">
        <v>1423</v>
      </c>
      <c r="C629" s="889" t="s">
        <v>1424</v>
      </c>
      <c r="D629" s="891" t="s">
        <v>1208</v>
      </c>
      <c r="E629" s="892" t="str">
        <f t="shared" si="9"/>
        <v>BO</v>
      </c>
      <c r="F629" s="885">
        <v>2000</v>
      </c>
      <c r="H629" s="885">
        <v>0</v>
      </c>
      <c r="I629" s="885" t="str">
        <f>IFERROR(VLOOKUP(A629,DonGiaHD!A:H,8,0),"")</f>
        <v/>
      </c>
    </row>
    <row r="630" spans="1:9" hidden="1">
      <c r="A630" s="889" t="s">
        <v>1425</v>
      </c>
      <c r="B630" s="959" t="s">
        <v>1426</v>
      </c>
      <c r="C630" s="889" t="s">
        <v>1427</v>
      </c>
      <c r="D630" s="891" t="s">
        <v>1208</v>
      </c>
      <c r="E630" s="892" t="str">
        <f t="shared" si="9"/>
        <v>BO</v>
      </c>
      <c r="F630" s="885">
        <v>2000</v>
      </c>
      <c r="H630" s="885">
        <v>0</v>
      </c>
      <c r="I630" s="885" t="str">
        <f>IFERROR(VLOOKUP(A630,DonGiaHD!A:H,8,0),"")</f>
        <v/>
      </c>
    </row>
    <row r="631" spans="1:9" hidden="1">
      <c r="A631" s="889" t="s">
        <v>1428</v>
      </c>
      <c r="B631" s="959" t="s">
        <v>1429</v>
      </c>
      <c r="C631" s="889" t="s">
        <v>1430</v>
      </c>
      <c r="D631" s="891" t="s">
        <v>1208</v>
      </c>
      <c r="E631" s="892" t="str">
        <f t="shared" si="9"/>
        <v>BO</v>
      </c>
      <c r="F631" s="885">
        <v>2000</v>
      </c>
      <c r="H631" s="885" t="e">
        <v>#N/A</v>
      </c>
      <c r="I631" s="885" t="str">
        <f>IFERROR(VLOOKUP(A631,DonGiaHD!A:H,8,0),"")</f>
        <v/>
      </c>
    </row>
    <row r="632" spans="1:9" hidden="1">
      <c r="A632" s="889" t="s">
        <v>1431</v>
      </c>
      <c r="B632" s="959" t="s">
        <v>1432</v>
      </c>
      <c r="C632" s="889" t="s">
        <v>1433</v>
      </c>
      <c r="D632" s="891" t="s">
        <v>1208</v>
      </c>
      <c r="E632" s="892" t="str">
        <f t="shared" si="9"/>
        <v>BO</v>
      </c>
      <c r="F632" s="885">
        <v>2000</v>
      </c>
      <c r="H632" s="885" t="e">
        <v>#N/A</v>
      </c>
      <c r="I632" s="885" t="str">
        <f>IFERROR(VLOOKUP(A632,DonGiaHD!A:H,8,0),"")</f>
        <v/>
      </c>
    </row>
    <row r="633" spans="1:9" hidden="1">
      <c r="A633" s="889" t="s">
        <v>1434</v>
      </c>
      <c r="B633" s="959" t="s">
        <v>1435</v>
      </c>
      <c r="C633" s="889" t="s">
        <v>1436</v>
      </c>
      <c r="D633" s="891" t="s">
        <v>1208</v>
      </c>
      <c r="E633" s="892" t="str">
        <f t="shared" si="9"/>
        <v>BO</v>
      </c>
      <c r="F633" s="885">
        <v>2000</v>
      </c>
      <c r="H633" s="885">
        <v>0</v>
      </c>
      <c r="I633" s="885" t="str">
        <f>IFERROR(VLOOKUP(A633,DonGiaHD!A:H,8,0),"")</f>
        <v/>
      </c>
    </row>
    <row r="634" spans="1:9" hidden="1">
      <c r="A634" s="889" t="s">
        <v>1437</v>
      </c>
      <c r="B634" s="959" t="s">
        <v>1438</v>
      </c>
      <c r="C634" s="889" t="s">
        <v>1439</v>
      </c>
      <c r="D634" s="891" t="s">
        <v>632</v>
      </c>
      <c r="E634" s="892" t="str">
        <f t="shared" si="9"/>
        <v>BO</v>
      </c>
      <c r="F634" s="885">
        <v>2000</v>
      </c>
      <c r="H634" s="885">
        <v>0</v>
      </c>
      <c r="I634" s="885" t="str">
        <f>IFERROR(VLOOKUP(A634,DonGiaHD!A:H,8,0),"")</f>
        <v/>
      </c>
    </row>
    <row r="635" spans="1:9" hidden="1">
      <c r="A635" s="889" t="s">
        <v>1440</v>
      </c>
      <c r="B635" s="959" t="s">
        <v>1441</v>
      </c>
      <c r="C635" s="889" t="s">
        <v>1442</v>
      </c>
      <c r="D635" s="891" t="s">
        <v>632</v>
      </c>
      <c r="E635" s="892" t="str">
        <f t="shared" si="9"/>
        <v>BO</v>
      </c>
      <c r="F635" s="885">
        <v>2000</v>
      </c>
      <c r="H635" s="885">
        <v>0</v>
      </c>
      <c r="I635" s="885" t="str">
        <f>IFERROR(VLOOKUP(A635,DonGiaHD!A:H,8,0),"")</f>
        <v/>
      </c>
    </row>
    <row r="636" spans="1:9" hidden="1">
      <c r="A636" s="889" t="s">
        <v>1443</v>
      </c>
      <c r="B636" s="959" t="s">
        <v>1444</v>
      </c>
      <c r="C636" s="889" t="s">
        <v>1445</v>
      </c>
      <c r="D636" s="891" t="s">
        <v>632</v>
      </c>
      <c r="E636" s="892" t="str">
        <f t="shared" si="9"/>
        <v>BO</v>
      </c>
      <c r="F636" s="885">
        <v>2000</v>
      </c>
      <c r="H636" s="885" t="e">
        <v>#N/A</v>
      </c>
      <c r="I636" s="885" t="str">
        <f>IFERROR(VLOOKUP(A636,DonGiaHD!A:H,8,0),"")</f>
        <v/>
      </c>
    </row>
    <row r="637" spans="1:9" hidden="1">
      <c r="A637" s="889" t="s">
        <v>1446</v>
      </c>
      <c r="B637" s="959" t="s">
        <v>1447</v>
      </c>
      <c r="C637" s="889" t="s">
        <v>1448</v>
      </c>
      <c r="D637" s="891" t="s">
        <v>245</v>
      </c>
      <c r="E637" s="892" t="str">
        <f t="shared" si="9"/>
        <v>BO</v>
      </c>
      <c r="F637" s="885">
        <v>2000</v>
      </c>
      <c r="H637" s="885">
        <v>42</v>
      </c>
      <c r="I637" s="885" t="str">
        <f>IFERROR(VLOOKUP(A637,DonGiaHD!A:H,8,0),"")</f>
        <v/>
      </c>
    </row>
    <row r="638" spans="1:9" hidden="1">
      <c r="A638" s="889" t="s">
        <v>1449</v>
      </c>
      <c r="B638" s="959" t="s">
        <v>1450</v>
      </c>
      <c r="C638" s="889" t="s">
        <v>1451</v>
      </c>
      <c r="D638" s="891" t="s">
        <v>273</v>
      </c>
      <c r="E638" s="892" t="str">
        <f t="shared" si="9"/>
        <v>KT</v>
      </c>
      <c r="F638" s="885">
        <v>2000</v>
      </c>
      <c r="H638" s="885">
        <v>3.36</v>
      </c>
      <c r="I638" s="885">
        <f>IFERROR(VLOOKUP(A638,DonGiaHD!A:H,8,0),"")</f>
        <v>144480</v>
      </c>
    </row>
    <row r="639" spans="1:9" hidden="1">
      <c r="A639" s="889" t="s">
        <v>1452</v>
      </c>
      <c r="B639" s="959" t="s">
        <v>1453</v>
      </c>
      <c r="C639" s="889" t="s">
        <v>1454</v>
      </c>
      <c r="D639" s="891" t="s">
        <v>273</v>
      </c>
      <c r="E639" s="892" t="str">
        <f t="shared" si="9"/>
        <v>KT</v>
      </c>
      <c r="F639" s="885">
        <v>2000</v>
      </c>
      <c r="H639" s="885" t="s">
        <v>273</v>
      </c>
      <c r="I639" s="885" t="str">
        <f>IFERROR(VLOOKUP(A639,DonGiaHD!A:H,8,0),"")</f>
        <v/>
      </c>
    </row>
    <row r="640" spans="1:9" hidden="1">
      <c r="A640" s="889" t="s">
        <v>1455</v>
      </c>
      <c r="B640" s="963" t="s">
        <v>1456</v>
      </c>
      <c r="C640" s="889" t="s">
        <v>1457</v>
      </c>
      <c r="D640" s="891" t="s">
        <v>544</v>
      </c>
      <c r="E640" s="892" t="str">
        <f t="shared" si="9"/>
        <v>DC</v>
      </c>
      <c r="F640" s="885">
        <v>2000</v>
      </c>
      <c r="H640" s="885">
        <v>1</v>
      </c>
      <c r="I640" s="885">
        <f>IFERROR(VLOOKUP(A640,DonGiaHD!A:H,8,0),"")</f>
        <v>2161500</v>
      </c>
    </row>
    <row r="641" spans="1:9" hidden="1">
      <c r="A641" s="889" t="s">
        <v>1458</v>
      </c>
      <c r="B641" s="959" t="s">
        <v>1459</v>
      </c>
      <c r="C641" s="889" t="s">
        <v>1460</v>
      </c>
      <c r="D641" s="891" t="s">
        <v>544</v>
      </c>
      <c r="E641" s="892" t="str">
        <f t="shared" si="9"/>
        <v>DC</v>
      </c>
      <c r="F641" s="885">
        <v>2000</v>
      </c>
      <c r="H641" s="885" t="e">
        <v>#N/A</v>
      </c>
      <c r="I641" s="885" t="str">
        <f>IFERROR(VLOOKUP(A641,DonGiaHD!A:H,8,0),"")</f>
        <v/>
      </c>
    </row>
    <row r="642" spans="1:9" hidden="1">
      <c r="A642" s="889" t="s">
        <v>1461</v>
      </c>
      <c r="B642" s="959" t="s">
        <v>1462</v>
      </c>
      <c r="C642" s="889" t="s">
        <v>1463</v>
      </c>
      <c r="D642" s="891" t="s">
        <v>544</v>
      </c>
      <c r="E642" s="892" t="str">
        <f t="shared" si="9"/>
        <v>DC</v>
      </c>
      <c r="F642" s="885">
        <v>2000</v>
      </c>
      <c r="H642" s="885" t="s">
        <v>544</v>
      </c>
      <c r="I642" s="885" t="str">
        <f>IFERROR(VLOOKUP(A642,DonGiaHD!A:H,8,0),"")</f>
        <v/>
      </c>
    </row>
    <row r="643" spans="1:9" hidden="1">
      <c r="A643" s="889" t="s">
        <v>1464</v>
      </c>
      <c r="B643" s="959" t="s">
        <v>1465</v>
      </c>
      <c r="C643" s="889" t="s">
        <v>1466</v>
      </c>
      <c r="D643" s="891" t="s">
        <v>539</v>
      </c>
      <c r="E643" s="892" t="str">
        <f t="shared" si="9"/>
        <v>C8</v>
      </c>
      <c r="F643" s="885">
        <v>2000</v>
      </c>
      <c r="H643" s="885" t="e">
        <v>#N/A</v>
      </c>
      <c r="I643" s="885" t="str">
        <f>IFERROR(VLOOKUP(A643,DonGiaHD!A:H,8,0),"")</f>
        <v/>
      </c>
    </row>
    <row r="644" spans="1:9" hidden="1">
      <c r="A644" s="889" t="s">
        <v>1467</v>
      </c>
      <c r="B644" s="959" t="s">
        <v>1468</v>
      </c>
      <c r="C644" s="889" t="s">
        <v>1469</v>
      </c>
      <c r="D644" s="891" t="s">
        <v>539</v>
      </c>
      <c r="E644" s="892" t="str">
        <f t="shared" si="9"/>
        <v>C1</v>
      </c>
      <c r="F644" s="885">
        <v>2000</v>
      </c>
      <c r="H644" s="885" t="e">
        <v>#N/A</v>
      </c>
      <c r="I644" s="885" t="str">
        <f>IFERROR(VLOOKUP(A644,DonGiaHD!A:H,8,0),"")</f>
        <v/>
      </c>
    </row>
    <row r="645" spans="1:9" hidden="1">
      <c r="A645" s="889" t="s">
        <v>1470</v>
      </c>
      <c r="B645" s="959" t="s">
        <v>1471</v>
      </c>
      <c r="C645" s="889" t="s">
        <v>1472</v>
      </c>
      <c r="D645" s="891" t="s">
        <v>539</v>
      </c>
      <c r="E645" s="892" t="str">
        <f t="shared" si="9"/>
        <v>C1</v>
      </c>
      <c r="F645" s="885">
        <v>2000</v>
      </c>
      <c r="H645" s="885" t="e">
        <v>#N/A</v>
      </c>
      <c r="I645" s="885" t="str">
        <f>IFERROR(VLOOKUP(A645,DonGiaHD!A:H,8,0),"")</f>
        <v/>
      </c>
    </row>
    <row r="646" spans="1:9" hidden="1">
      <c r="A646" s="889" t="s">
        <v>1473</v>
      </c>
      <c r="B646" s="959" t="s">
        <v>1471</v>
      </c>
      <c r="C646" s="889" t="s">
        <v>1474</v>
      </c>
      <c r="D646" s="891" t="s">
        <v>539</v>
      </c>
      <c r="E646" s="892" t="str">
        <f t="shared" si="9"/>
        <v>C1</v>
      </c>
      <c r="F646" s="885">
        <v>2000</v>
      </c>
      <c r="H646" s="885">
        <v>1</v>
      </c>
      <c r="I646" s="885" t="str">
        <f>IFERROR(VLOOKUP(A646,DonGiaHD!A:H,8,0),"")</f>
        <v/>
      </c>
    </row>
    <row r="647" spans="1:9" hidden="1">
      <c r="A647" s="960" t="s">
        <v>1475</v>
      </c>
      <c r="B647" s="959" t="s">
        <v>1476</v>
      </c>
      <c r="C647" s="889" t="s">
        <v>1477</v>
      </c>
      <c r="D647" s="891" t="s">
        <v>539</v>
      </c>
      <c r="E647" s="892" t="str">
        <f t="shared" si="9"/>
        <v>C1</v>
      </c>
      <c r="F647" s="885">
        <v>2000</v>
      </c>
      <c r="H647" s="885" t="e">
        <v>#N/A</v>
      </c>
      <c r="I647" s="885" t="str">
        <f>IFERROR(VLOOKUP(A647,DonGiaHD!A:H,8,0),"")</f>
        <v/>
      </c>
    </row>
    <row r="648" spans="1:9" hidden="1">
      <c r="A648" s="889" t="s">
        <v>1478</v>
      </c>
      <c r="B648" s="959" t="s">
        <v>1479</v>
      </c>
      <c r="C648" s="889" t="s">
        <v>1480</v>
      </c>
      <c r="D648" s="891" t="s">
        <v>539</v>
      </c>
      <c r="E648" s="892" t="str">
        <f t="shared" si="9"/>
        <v>C2</v>
      </c>
      <c r="F648" s="885">
        <v>2000</v>
      </c>
      <c r="H648" s="885" t="e">
        <v>#N/A</v>
      </c>
      <c r="I648" s="885" t="str">
        <f>IFERROR(VLOOKUP(A648,DonGiaHD!A:H,8,0),"")</f>
        <v/>
      </c>
    </row>
    <row r="649" spans="1:9" hidden="1">
      <c r="A649" s="889" t="s">
        <v>1481</v>
      </c>
      <c r="B649" s="963" t="s">
        <v>1482</v>
      </c>
      <c r="C649" s="889" t="s">
        <v>1483</v>
      </c>
      <c r="D649" s="891" t="s">
        <v>539</v>
      </c>
      <c r="E649" s="892" t="str">
        <f t="shared" si="9"/>
        <v>C8</v>
      </c>
      <c r="F649" s="885">
        <v>2000</v>
      </c>
      <c r="H649" s="885">
        <v>1</v>
      </c>
      <c r="I649" s="885" t="str">
        <f>IFERROR(VLOOKUP(A649,DonGiaHD!A:H,8,0),"")</f>
        <v/>
      </c>
    </row>
    <row r="650" spans="1:9" hidden="1">
      <c r="A650" s="889" t="s">
        <v>1484</v>
      </c>
      <c r="B650" s="963" t="s">
        <v>1485</v>
      </c>
      <c r="C650" s="889" t="s">
        <v>1486</v>
      </c>
      <c r="D650" s="891" t="s">
        <v>539</v>
      </c>
      <c r="E650" s="892" t="str">
        <f t="shared" si="9"/>
        <v>C1</v>
      </c>
      <c r="F650" s="885">
        <v>2000</v>
      </c>
      <c r="H650" s="885">
        <v>1</v>
      </c>
      <c r="I650" s="885" t="str">
        <f>IFERROR(VLOOKUP(A650,DonGiaHD!A:H,8,0),"")</f>
        <v/>
      </c>
    </row>
    <row r="651" spans="1:9" hidden="1">
      <c r="A651" s="889" t="s">
        <v>1487</v>
      </c>
      <c r="B651" s="963" t="s">
        <v>1488</v>
      </c>
      <c r="C651" s="889" t="s">
        <v>1489</v>
      </c>
      <c r="D651" s="891" t="s">
        <v>539</v>
      </c>
      <c r="E651" s="892" t="str">
        <f t="shared" si="9"/>
        <v>C1</v>
      </c>
      <c r="F651" s="885">
        <v>2000</v>
      </c>
      <c r="H651" s="885">
        <v>1</v>
      </c>
      <c r="I651" s="885" t="str">
        <f>IFERROR(VLOOKUP(A651,DonGiaHD!A:H,8,0),"")</f>
        <v/>
      </c>
    </row>
    <row r="652" spans="1:9" hidden="1">
      <c r="A652" s="889" t="s">
        <v>1490</v>
      </c>
      <c r="B652" s="959" t="s">
        <v>1488</v>
      </c>
      <c r="C652" s="889" t="s">
        <v>1491</v>
      </c>
      <c r="D652" s="891" t="s">
        <v>539</v>
      </c>
      <c r="E652" s="892" t="str">
        <f t="shared" si="9"/>
        <v>C1</v>
      </c>
      <c r="F652" s="885">
        <v>2000</v>
      </c>
      <c r="H652" s="885">
        <v>1</v>
      </c>
      <c r="I652" s="885">
        <f>IFERROR(VLOOKUP(A652,DonGiaHD!A:H,8,0),"")</f>
        <v>116784000</v>
      </c>
    </row>
    <row r="653" spans="1:9" hidden="1">
      <c r="A653" s="960" t="s">
        <v>1492</v>
      </c>
      <c r="B653" s="959" t="s">
        <v>1493</v>
      </c>
      <c r="C653" s="889" t="s">
        <v>1494</v>
      </c>
      <c r="D653" s="891" t="s">
        <v>539</v>
      </c>
      <c r="E653" s="892" t="str">
        <f t="shared" si="9"/>
        <v>C1</v>
      </c>
      <c r="F653" s="885">
        <v>2000</v>
      </c>
      <c r="H653" s="885">
        <v>1</v>
      </c>
      <c r="I653" s="885">
        <f>IFERROR(VLOOKUP(A653,DonGiaHD!A:H,8,0),"")</f>
        <v>21855000</v>
      </c>
    </row>
    <row r="654" spans="1:9" hidden="1">
      <c r="A654" s="889" t="s">
        <v>1495</v>
      </c>
      <c r="B654" s="959" t="s">
        <v>1496</v>
      </c>
      <c r="C654" s="889" t="s">
        <v>1497</v>
      </c>
      <c r="D654" s="891" t="s">
        <v>539</v>
      </c>
      <c r="E654" s="892" t="str">
        <f t="shared" ref="E654:E717" si="10">LEFT(A654,2)</f>
        <v>C2</v>
      </c>
      <c r="F654" s="885">
        <v>2000</v>
      </c>
      <c r="H654" s="885">
        <v>1</v>
      </c>
      <c r="I654" s="885" t="str">
        <f>IFERROR(VLOOKUP(A654,DonGiaHD!A:H,8,0),"")</f>
        <v/>
      </c>
    </row>
    <row r="655" spans="1:9" hidden="1">
      <c r="A655" s="889" t="s">
        <v>1498</v>
      </c>
      <c r="B655" s="959" t="s">
        <v>1499</v>
      </c>
      <c r="C655" s="889" t="s">
        <v>1500</v>
      </c>
      <c r="D655" s="891" t="s">
        <v>539</v>
      </c>
      <c r="E655" s="892" t="str">
        <f t="shared" si="10"/>
        <v>C1</v>
      </c>
      <c r="F655" s="885">
        <v>2000</v>
      </c>
      <c r="H655" s="885" t="s">
        <v>539</v>
      </c>
      <c r="I655" s="885" t="str">
        <f>IFERROR(VLOOKUP(A655,DonGiaHD!A:H,8,0),"")</f>
        <v/>
      </c>
    </row>
    <row r="656" spans="1:9" hidden="1">
      <c r="A656" s="889" t="s">
        <v>1501</v>
      </c>
      <c r="B656" s="959" t="s">
        <v>1499</v>
      </c>
      <c r="C656" s="889" t="s">
        <v>1502</v>
      </c>
      <c r="D656" s="891" t="s">
        <v>539</v>
      </c>
      <c r="E656" s="892" t="str">
        <f t="shared" si="10"/>
        <v>C1</v>
      </c>
      <c r="F656" s="885">
        <v>2000</v>
      </c>
      <c r="H656" s="885" t="s">
        <v>539</v>
      </c>
      <c r="I656" s="885" t="str">
        <f>IFERROR(VLOOKUP(A656,DonGiaHD!A:H,8,0),"")</f>
        <v/>
      </c>
    </row>
    <row r="657" spans="1:9" hidden="1">
      <c r="A657" s="889" t="s">
        <v>1503</v>
      </c>
      <c r="B657" s="959" t="s">
        <v>1504</v>
      </c>
      <c r="C657" s="896" t="s">
        <v>1505</v>
      </c>
      <c r="D657" s="891" t="s">
        <v>89</v>
      </c>
      <c r="E657" s="892" t="str">
        <f t="shared" si="10"/>
        <v>LX</v>
      </c>
      <c r="F657" s="885">
        <v>2000</v>
      </c>
      <c r="H657" s="885">
        <v>1</v>
      </c>
      <c r="I657" s="885" t="str">
        <f>IFERROR(VLOOKUP(A657,DonGiaHD!A:H,8,0),"")</f>
        <v/>
      </c>
    </row>
    <row r="658" spans="1:9" hidden="1">
      <c r="A658" s="889" t="s">
        <v>1506</v>
      </c>
      <c r="B658" s="959" t="s">
        <v>1507</v>
      </c>
      <c r="C658" s="896" t="s">
        <v>1508</v>
      </c>
      <c r="D658" s="891" t="s">
        <v>89</v>
      </c>
      <c r="E658" s="892" t="str">
        <f t="shared" si="10"/>
        <v>LX</v>
      </c>
      <c r="F658" s="885">
        <v>2000</v>
      </c>
      <c r="H658" s="885">
        <v>1</v>
      </c>
      <c r="I658" s="885" t="str">
        <f>IFERROR(VLOOKUP(A658,DonGiaHD!A:H,8,0),"")</f>
        <v/>
      </c>
    </row>
    <row r="659" spans="1:9" hidden="1">
      <c r="A659" s="889" t="s">
        <v>1509</v>
      </c>
      <c r="B659" s="959" t="s">
        <v>1510</v>
      </c>
      <c r="C659" s="896" t="s">
        <v>1511</v>
      </c>
      <c r="D659" s="891" t="s">
        <v>89</v>
      </c>
      <c r="E659" s="892" t="str">
        <f t="shared" si="10"/>
        <v>LX</v>
      </c>
      <c r="F659" s="885">
        <v>2000</v>
      </c>
      <c r="H659" s="885">
        <v>1</v>
      </c>
      <c r="I659" s="885" t="str">
        <f>IFERROR(VLOOKUP(A659,DonGiaHD!A:H,8,0),"")</f>
        <v/>
      </c>
    </row>
    <row r="660" spans="1:9" hidden="1">
      <c r="A660" s="889" t="s">
        <v>1512</v>
      </c>
      <c r="B660" s="959" t="s">
        <v>1513</v>
      </c>
      <c r="C660" s="896" t="s">
        <v>1514</v>
      </c>
      <c r="D660" s="891" t="s">
        <v>89</v>
      </c>
      <c r="E660" s="892" t="str">
        <f t="shared" si="10"/>
        <v>LX</v>
      </c>
      <c r="F660" s="885">
        <v>2000</v>
      </c>
      <c r="H660" s="885">
        <v>1</v>
      </c>
      <c r="I660" s="885">
        <f>IFERROR(VLOOKUP(A660,DonGiaHD!A:H,8,0),"")</f>
        <v>5211500</v>
      </c>
    </row>
    <row r="661" spans="1:9" hidden="1">
      <c r="A661" s="889" t="s">
        <v>1515</v>
      </c>
      <c r="B661" s="959" t="s">
        <v>1516</v>
      </c>
      <c r="C661" s="896" t="s">
        <v>1517</v>
      </c>
      <c r="D661" s="891" t="s">
        <v>89</v>
      </c>
      <c r="E661" s="892" t="str">
        <f t="shared" si="10"/>
        <v>LX</v>
      </c>
      <c r="F661" s="885">
        <v>2000</v>
      </c>
      <c r="H661" s="885">
        <v>1</v>
      </c>
      <c r="I661" s="885" t="str">
        <f>IFERROR(VLOOKUP(A661,DonGiaHD!A:H,8,0),"")</f>
        <v/>
      </c>
    </row>
    <row r="662" spans="1:9" hidden="1">
      <c r="A662" s="889" t="s">
        <v>1518</v>
      </c>
      <c r="B662" s="959" t="s">
        <v>1519</v>
      </c>
      <c r="C662" s="896" t="s">
        <v>1520</v>
      </c>
      <c r="D662" s="891" t="s">
        <v>89</v>
      </c>
      <c r="E662" s="892" t="str">
        <f t="shared" si="10"/>
        <v>LX</v>
      </c>
      <c r="F662" s="885">
        <v>2000</v>
      </c>
      <c r="H662" s="885">
        <v>1</v>
      </c>
      <c r="I662" s="885" t="str">
        <f>IFERROR(VLOOKUP(A662,DonGiaHD!A:H,8,0),"")</f>
        <v/>
      </c>
    </row>
    <row r="663" spans="1:9" hidden="1">
      <c r="A663" s="889" t="s">
        <v>1521</v>
      </c>
      <c r="B663" s="959" t="s">
        <v>1522</v>
      </c>
      <c r="C663" s="896" t="s">
        <v>1523</v>
      </c>
      <c r="D663" s="891" t="s">
        <v>89</v>
      </c>
      <c r="E663" s="892" t="str">
        <f t="shared" si="10"/>
        <v>LX</v>
      </c>
      <c r="F663" s="885">
        <v>2000</v>
      </c>
      <c r="H663" s="885" t="e">
        <v>#N/A</v>
      </c>
      <c r="I663" s="885" t="str">
        <f>IFERROR(VLOOKUP(A663,DonGiaHD!A:H,8,0),"")</f>
        <v/>
      </c>
    </row>
    <row r="664" spans="1:9" hidden="1">
      <c r="A664" s="889" t="s">
        <v>1524</v>
      </c>
      <c r="B664" s="959" t="s">
        <v>1525</v>
      </c>
      <c r="C664" s="896" t="s">
        <v>1526</v>
      </c>
      <c r="D664" s="891" t="s">
        <v>89</v>
      </c>
      <c r="E664" s="892" t="str">
        <f t="shared" si="10"/>
        <v>LX</v>
      </c>
      <c r="F664" s="885">
        <v>2000</v>
      </c>
      <c r="H664" s="885">
        <v>1</v>
      </c>
      <c r="I664" s="885" t="str">
        <f>IFERROR(VLOOKUP(A664,DonGiaHD!A:H,8,0),"")</f>
        <v/>
      </c>
    </row>
    <row r="665" spans="1:9" hidden="1">
      <c r="A665" s="889" t="s">
        <v>1527</v>
      </c>
      <c r="B665" s="959" t="s">
        <v>1528</v>
      </c>
      <c r="C665" s="896" t="s">
        <v>1529</v>
      </c>
      <c r="D665" s="891" t="s">
        <v>89</v>
      </c>
      <c r="E665" s="892" t="str">
        <f t="shared" si="10"/>
        <v>LX</v>
      </c>
      <c r="F665" s="885">
        <v>2000</v>
      </c>
      <c r="H665" s="885" t="e">
        <v>#N/A</v>
      </c>
      <c r="I665" s="885" t="str">
        <f>IFERROR(VLOOKUP(A665,DonGiaHD!A:H,8,0),"")</f>
        <v/>
      </c>
    </row>
    <row r="666" spans="1:9" hidden="1">
      <c r="A666" s="889" t="s">
        <v>1530</v>
      </c>
      <c r="B666" s="959" t="s">
        <v>1531</v>
      </c>
      <c r="C666" s="896" t="s">
        <v>1532</v>
      </c>
      <c r="D666" s="891" t="s">
        <v>89</v>
      </c>
      <c r="E666" s="892" t="str">
        <f t="shared" si="10"/>
        <v>LX</v>
      </c>
      <c r="F666" s="885">
        <v>2000</v>
      </c>
      <c r="H666" s="885" t="e">
        <v>#N/A</v>
      </c>
      <c r="I666" s="885" t="str">
        <f>IFERROR(VLOOKUP(A666,DonGiaHD!A:H,8,0),"")</f>
        <v/>
      </c>
    </row>
    <row r="667" spans="1:9" hidden="1">
      <c r="A667" s="889" t="s">
        <v>1533</v>
      </c>
      <c r="B667" s="959" t="s">
        <v>1534</v>
      </c>
      <c r="C667" s="896" t="s">
        <v>1535</v>
      </c>
      <c r="D667" s="891" t="s">
        <v>59</v>
      </c>
      <c r="E667" s="892" t="str">
        <f t="shared" si="10"/>
        <v>LD</v>
      </c>
      <c r="F667" s="885">
        <v>2000</v>
      </c>
      <c r="H667" s="885" t="s">
        <v>59</v>
      </c>
      <c r="I667" s="885" t="str">
        <f>IFERROR(VLOOKUP(A667,DonGiaHD!A:H,8,0),"")</f>
        <v/>
      </c>
    </row>
    <row r="668" spans="1:9" hidden="1">
      <c r="A668" s="889" t="s">
        <v>1536</v>
      </c>
      <c r="B668" s="959" t="s">
        <v>1537</v>
      </c>
      <c r="C668" s="896" t="s">
        <v>1538</v>
      </c>
      <c r="D668" s="891" t="s">
        <v>59</v>
      </c>
      <c r="E668" s="892" t="str">
        <f t="shared" si="10"/>
        <v>LD</v>
      </c>
      <c r="F668" s="885">
        <v>2000</v>
      </c>
      <c r="H668" s="885" t="e">
        <v>#N/A</v>
      </c>
      <c r="I668" s="885" t="str">
        <f>IFERROR(VLOOKUP(A668,DonGiaHD!A:H,8,0),"")</f>
        <v/>
      </c>
    </row>
    <row r="669" spans="1:9" hidden="1">
      <c r="A669" s="889" t="s">
        <v>1539</v>
      </c>
      <c r="B669" s="959" t="s">
        <v>1540</v>
      </c>
      <c r="C669" s="896" t="s">
        <v>1541</v>
      </c>
      <c r="D669" s="891" t="s">
        <v>59</v>
      </c>
      <c r="E669" s="892" t="str">
        <f t="shared" si="10"/>
        <v>LD</v>
      </c>
      <c r="F669" s="885">
        <v>2000</v>
      </c>
      <c r="H669" s="885" t="e">
        <v>#N/A</v>
      </c>
      <c r="I669" s="885" t="str">
        <f>IFERROR(VLOOKUP(A669,DonGiaHD!A:H,8,0),"")</f>
        <v/>
      </c>
    </row>
    <row r="670" spans="1:9" hidden="1">
      <c r="A670" s="889" t="s">
        <v>1542</v>
      </c>
      <c r="B670" s="959" t="s">
        <v>1543</v>
      </c>
      <c r="C670" s="896" t="s">
        <v>1544</v>
      </c>
      <c r="D670" s="891" t="s">
        <v>59</v>
      </c>
      <c r="E670" s="892" t="str">
        <f t="shared" si="10"/>
        <v>LD</v>
      </c>
      <c r="F670" s="885">
        <v>2000</v>
      </c>
      <c r="H670" s="885" t="e">
        <v>#N/A</v>
      </c>
      <c r="I670" s="885" t="str">
        <f>IFERROR(VLOOKUP(A670,DonGiaHD!A:H,8,0),"")</f>
        <v/>
      </c>
    </row>
    <row r="671" spans="1:9" hidden="1">
      <c r="A671" s="889" t="s">
        <v>1545</v>
      </c>
      <c r="B671" s="959" t="s">
        <v>1546</v>
      </c>
      <c r="C671" s="896" t="s">
        <v>1547</v>
      </c>
      <c r="D671" s="891" t="s">
        <v>59</v>
      </c>
      <c r="E671" s="892" t="str">
        <f t="shared" si="10"/>
        <v>LD</v>
      </c>
      <c r="F671" s="885">
        <v>2000</v>
      </c>
      <c r="H671" s="885" t="e">
        <v>#N/A</v>
      </c>
      <c r="I671" s="885" t="str">
        <f>IFERROR(VLOOKUP(A671,DonGiaHD!A:H,8,0),"")</f>
        <v/>
      </c>
    </row>
    <row r="672" spans="1:9" hidden="1">
      <c r="A672" s="889" t="s">
        <v>1548</v>
      </c>
      <c r="B672" s="959" t="s">
        <v>1549</v>
      </c>
      <c r="C672" s="896" t="s">
        <v>1550</v>
      </c>
      <c r="D672" s="891" t="s">
        <v>59</v>
      </c>
      <c r="E672" s="892" t="str">
        <f t="shared" si="10"/>
        <v>LD</v>
      </c>
      <c r="F672" s="885">
        <v>2000</v>
      </c>
      <c r="H672" s="885" t="e">
        <v>#N/A</v>
      </c>
      <c r="I672" s="885" t="str">
        <f>IFERROR(VLOOKUP(A672,DonGiaHD!A:H,8,0),"")</f>
        <v/>
      </c>
    </row>
    <row r="673" spans="1:9" hidden="1">
      <c r="A673" s="889" t="s">
        <v>1551</v>
      </c>
      <c r="B673" s="959" t="s">
        <v>904</v>
      </c>
      <c r="C673" s="896" t="s">
        <v>905</v>
      </c>
      <c r="D673" s="891" t="s">
        <v>59</v>
      </c>
      <c r="E673" s="892" t="str">
        <f t="shared" si="10"/>
        <v>XL</v>
      </c>
      <c r="F673" s="885">
        <v>2000</v>
      </c>
      <c r="H673" s="885">
        <v>1</v>
      </c>
      <c r="I673" s="885" t="str">
        <f>IFERROR(VLOOKUP(A673,DonGiaHD!A:H,8,0),"")</f>
        <v/>
      </c>
    </row>
    <row r="674" spans="1:9" hidden="1">
      <c r="A674" s="889" t="s">
        <v>1552</v>
      </c>
      <c r="B674" s="890"/>
      <c r="C674" s="896" t="s">
        <v>1553</v>
      </c>
      <c r="D674" s="891"/>
      <c r="E674" s="892" t="str">
        <f t="shared" si="10"/>
        <v>LB</v>
      </c>
      <c r="F674" s="885">
        <v>2000</v>
      </c>
      <c r="H674" s="885">
        <v>0</v>
      </c>
      <c r="I674" s="885" t="str">
        <f>IFERROR(VLOOKUP(A674,DonGiaHD!A:H,8,0),"")</f>
        <v/>
      </c>
    </row>
    <row r="675" spans="1:9" hidden="1">
      <c r="A675" s="889" t="s">
        <v>1554</v>
      </c>
      <c r="B675" s="890"/>
      <c r="C675" s="896" t="s">
        <v>1555</v>
      </c>
      <c r="D675" s="891"/>
      <c r="E675" s="892" t="str">
        <f t="shared" si="10"/>
        <v>LC</v>
      </c>
      <c r="F675" s="885">
        <v>2000</v>
      </c>
      <c r="H675" s="885" t="e">
        <v>#N/A</v>
      </c>
      <c r="I675" s="885" t="str">
        <f>IFERROR(VLOOKUP(A675,DonGiaHD!A:H,8,0),"")</f>
        <v/>
      </c>
    </row>
    <row r="676" spans="1:9" hidden="1">
      <c r="A676" s="889" t="s">
        <v>1556</v>
      </c>
      <c r="B676" s="959" t="s">
        <v>893</v>
      </c>
      <c r="C676" s="896" t="s">
        <v>1557</v>
      </c>
      <c r="D676" s="891" t="s">
        <v>59</v>
      </c>
      <c r="E676" s="892" t="str">
        <f t="shared" si="10"/>
        <v>LC</v>
      </c>
      <c r="F676" s="885">
        <v>2000</v>
      </c>
      <c r="H676" s="885">
        <v>0</v>
      </c>
      <c r="I676" s="885" t="str">
        <f>IFERROR(VLOOKUP(A676,DonGiaHD!A:H,8,0),"")</f>
        <v/>
      </c>
    </row>
    <row r="677" spans="1:9" hidden="1">
      <c r="A677" s="889" t="s">
        <v>1558</v>
      </c>
      <c r="B677" s="959" t="s">
        <v>1559</v>
      </c>
      <c r="C677" s="896" t="s">
        <v>1560</v>
      </c>
      <c r="D677" s="891" t="s">
        <v>89</v>
      </c>
      <c r="E677" s="892" t="str">
        <f t="shared" si="10"/>
        <v>LC</v>
      </c>
      <c r="F677" s="885">
        <v>2000</v>
      </c>
      <c r="H677" s="885">
        <v>1</v>
      </c>
      <c r="I677" s="885">
        <f>IFERROR(VLOOKUP(A677,DonGiaHD!A:H,8,0),"")</f>
        <v>485400</v>
      </c>
    </row>
    <row r="678" spans="1:9" hidden="1">
      <c r="A678" s="889" t="s">
        <v>1561</v>
      </c>
      <c r="B678" s="959" t="s">
        <v>1562</v>
      </c>
      <c r="C678" s="896" t="s">
        <v>1563</v>
      </c>
      <c r="D678" s="891" t="s">
        <v>89</v>
      </c>
      <c r="E678" s="892" t="str">
        <f t="shared" si="10"/>
        <v>LD</v>
      </c>
      <c r="F678" s="885">
        <v>2000</v>
      </c>
      <c r="H678" s="885">
        <v>1</v>
      </c>
      <c r="I678" s="885">
        <f>IFERROR(VLOOKUP(A678,DonGiaHD!A:H,8,0),"")</f>
        <v>1456700</v>
      </c>
    </row>
    <row r="679" spans="1:9" hidden="1">
      <c r="A679" s="889" t="s">
        <v>1564</v>
      </c>
      <c r="B679" s="959" t="s">
        <v>62</v>
      </c>
      <c r="C679" s="896" t="s">
        <v>1565</v>
      </c>
      <c r="D679" s="891" t="s">
        <v>59</v>
      </c>
      <c r="E679" s="892" t="str">
        <f t="shared" si="10"/>
        <v>NX</v>
      </c>
      <c r="F679" s="885">
        <v>2000</v>
      </c>
      <c r="H679" s="885" t="e">
        <v>#N/A</v>
      </c>
      <c r="I679" s="885" t="str">
        <f>IFERROR(VLOOKUP(A679,DonGiaHD!A:H,8,0),"")</f>
        <v/>
      </c>
    </row>
    <row r="680" spans="1:9" hidden="1">
      <c r="A680" s="889" t="s">
        <v>1566</v>
      </c>
      <c r="B680" s="959" t="s">
        <v>62</v>
      </c>
      <c r="C680" s="896" t="s">
        <v>1567</v>
      </c>
      <c r="D680" s="891" t="s">
        <v>59</v>
      </c>
      <c r="E680" s="892" t="str">
        <f t="shared" si="10"/>
        <v>LD</v>
      </c>
      <c r="F680" s="885">
        <v>2000</v>
      </c>
      <c r="H680" s="885" t="e">
        <v>#N/A</v>
      </c>
      <c r="I680" s="885" t="str">
        <f>IFERROR(VLOOKUP(A680,DonGiaHD!A:H,8,0),"")</f>
        <v/>
      </c>
    </row>
    <row r="681" spans="1:9" hidden="1">
      <c r="A681" s="889" t="s">
        <v>1568</v>
      </c>
      <c r="B681" s="959" t="s">
        <v>62</v>
      </c>
      <c r="C681" s="896" t="s">
        <v>1569</v>
      </c>
      <c r="D681" s="891" t="s">
        <v>59</v>
      </c>
      <c r="E681" s="892" t="str">
        <f t="shared" si="10"/>
        <v>LD</v>
      </c>
      <c r="F681" s="885">
        <v>2000</v>
      </c>
      <c r="H681" s="885" t="e">
        <v>#N/A</v>
      </c>
      <c r="I681" s="885" t="str">
        <f>IFERROR(VLOOKUP(A681,DonGiaHD!A:H,8,0),"")</f>
        <v/>
      </c>
    </row>
    <row r="682" spans="1:9" hidden="1">
      <c r="A682" s="889" t="s">
        <v>1570</v>
      </c>
      <c r="B682" s="959" t="s">
        <v>65</v>
      </c>
      <c r="C682" s="896" t="s">
        <v>1571</v>
      </c>
      <c r="D682" s="891" t="s">
        <v>59</v>
      </c>
      <c r="E682" s="892" t="str">
        <f t="shared" si="10"/>
        <v>LD</v>
      </c>
      <c r="F682" s="885">
        <v>2000</v>
      </c>
      <c r="H682" s="885" t="e">
        <v>#N/A</v>
      </c>
      <c r="I682" s="885" t="str">
        <f>IFERROR(VLOOKUP(A682,DonGiaHD!A:H,8,0),"")</f>
        <v/>
      </c>
    </row>
    <row r="683" spans="1:9" hidden="1">
      <c r="A683" s="889" t="s">
        <v>1572</v>
      </c>
      <c r="B683" s="959" t="s">
        <v>65</v>
      </c>
      <c r="C683" s="896" t="s">
        <v>1573</v>
      </c>
      <c r="D683" s="891" t="s">
        <v>59</v>
      </c>
      <c r="E683" s="892" t="str">
        <f t="shared" si="10"/>
        <v>LD</v>
      </c>
      <c r="F683" s="885">
        <v>2000</v>
      </c>
      <c r="H683" s="885" t="e">
        <v>#N/A</v>
      </c>
      <c r="I683" s="885" t="str">
        <f>IFERROR(VLOOKUP(A683,DonGiaHD!A:H,8,0),"")</f>
        <v/>
      </c>
    </row>
    <row r="684" spans="1:9" hidden="1">
      <c r="A684" s="889" t="s">
        <v>1574</v>
      </c>
      <c r="B684" s="959" t="s">
        <v>62</v>
      </c>
      <c r="C684" s="896" t="s">
        <v>1575</v>
      </c>
      <c r="D684" s="891" t="s">
        <v>59</v>
      </c>
      <c r="E684" s="892" t="str">
        <f t="shared" si="10"/>
        <v>LD</v>
      </c>
      <c r="F684" s="885">
        <v>2000</v>
      </c>
      <c r="H684" s="885" t="e">
        <v>#N/A</v>
      </c>
      <c r="I684" s="885" t="str">
        <f>IFERROR(VLOOKUP(A684,DonGiaHD!A:H,8,0),"")</f>
        <v/>
      </c>
    </row>
    <row r="685" spans="1:9" hidden="1">
      <c r="A685" s="889" t="s">
        <v>1576</v>
      </c>
      <c r="B685" s="959" t="s">
        <v>65</v>
      </c>
      <c r="C685" s="896" t="s">
        <v>1577</v>
      </c>
      <c r="D685" s="891" t="s">
        <v>59</v>
      </c>
      <c r="E685" s="892" t="str">
        <f t="shared" si="10"/>
        <v>LD</v>
      </c>
      <c r="F685" s="885">
        <v>2000</v>
      </c>
      <c r="H685" s="885" t="e">
        <v>#N/A</v>
      </c>
      <c r="I685" s="885" t="str">
        <f>IFERROR(VLOOKUP(A685,DonGiaHD!A:H,8,0),"")</f>
        <v/>
      </c>
    </row>
    <row r="686" spans="1:9" hidden="1">
      <c r="A686" s="889" t="s">
        <v>1578</v>
      </c>
      <c r="B686" s="959" t="s">
        <v>1579</v>
      </c>
      <c r="C686" s="896" t="s">
        <v>1580</v>
      </c>
      <c r="D686" s="891" t="s">
        <v>632</v>
      </c>
      <c r="E686" s="892" t="str">
        <f t="shared" si="10"/>
        <v>DB</v>
      </c>
      <c r="F686" s="885">
        <v>2000</v>
      </c>
      <c r="H686" s="885">
        <v>0.20399999999999999</v>
      </c>
      <c r="I686" s="885" t="str">
        <f>IFERROR(VLOOKUP(A686,DonGiaHD!A:H,8,0),"")</f>
        <v/>
      </c>
    </row>
    <row r="687" spans="1:9" hidden="1">
      <c r="A687" s="889" t="s">
        <v>1581</v>
      </c>
      <c r="B687" s="959" t="s">
        <v>1582</v>
      </c>
      <c r="C687" s="896" t="s">
        <v>1583</v>
      </c>
      <c r="D687" s="891" t="s">
        <v>632</v>
      </c>
      <c r="E687" s="892" t="str">
        <f t="shared" si="10"/>
        <v>DB</v>
      </c>
      <c r="F687" s="885">
        <v>2000</v>
      </c>
      <c r="H687" s="885">
        <v>0.55000000000000004</v>
      </c>
      <c r="I687" s="885" t="str">
        <f>IFERROR(VLOOKUP(A687,DonGiaHD!A:H,8,0),"")</f>
        <v/>
      </c>
    </row>
    <row r="688" spans="1:9" hidden="1">
      <c r="A688" s="889" t="s">
        <v>1584</v>
      </c>
      <c r="B688" s="963" t="s">
        <v>1585</v>
      </c>
      <c r="C688" s="896" t="s">
        <v>1586</v>
      </c>
      <c r="D688" s="891" t="s">
        <v>632</v>
      </c>
      <c r="E688" s="892" t="str">
        <f t="shared" si="10"/>
        <v>DB</v>
      </c>
      <c r="F688" s="885">
        <v>2000</v>
      </c>
      <c r="H688" s="885">
        <v>0.39</v>
      </c>
      <c r="I688" s="885" t="str">
        <f>IFERROR(VLOOKUP(A688,DonGiaHD!A:H,8,0),"")</f>
        <v/>
      </c>
    </row>
    <row r="689" spans="1:9" hidden="1">
      <c r="A689" s="889" t="s">
        <v>1587</v>
      </c>
      <c r="B689" s="959" t="s">
        <v>1588</v>
      </c>
      <c r="C689" s="896" t="s">
        <v>1589</v>
      </c>
      <c r="D689" s="891" t="s">
        <v>259</v>
      </c>
      <c r="E689" s="892" t="str">
        <f t="shared" si="10"/>
        <v>LC</v>
      </c>
      <c r="F689" s="885">
        <v>2000</v>
      </c>
      <c r="H689" s="885">
        <v>0</v>
      </c>
      <c r="I689" s="885" t="str">
        <f>IFERROR(VLOOKUP(A689,DonGiaHD!A:H,8,0),"")</f>
        <v/>
      </c>
    </row>
    <row r="690" spans="1:9" hidden="1">
      <c r="A690" s="889" t="s">
        <v>1590</v>
      </c>
      <c r="B690" s="959" t="s">
        <v>1591</v>
      </c>
      <c r="C690" s="896" t="s">
        <v>1592</v>
      </c>
      <c r="D690" s="891" t="s">
        <v>259</v>
      </c>
      <c r="E690" s="892" t="str">
        <f t="shared" si="10"/>
        <v>LC</v>
      </c>
      <c r="F690" s="885">
        <v>2000</v>
      </c>
      <c r="H690" s="885" t="e">
        <v>#N/A</v>
      </c>
      <c r="I690" s="885" t="str">
        <f>IFERROR(VLOOKUP(A690,DonGiaHD!A:H,8,0),"")</f>
        <v/>
      </c>
    </row>
    <row r="691" spans="1:9" hidden="1">
      <c r="A691" s="889" t="s">
        <v>1593</v>
      </c>
      <c r="B691" s="959" t="s">
        <v>1594</v>
      </c>
      <c r="C691" s="896" t="s">
        <v>1595</v>
      </c>
      <c r="D691" s="891" t="s">
        <v>259</v>
      </c>
      <c r="E691" s="892" t="str">
        <f t="shared" si="10"/>
        <v>LC</v>
      </c>
      <c r="F691" s="885">
        <v>2000</v>
      </c>
      <c r="H691" s="885" t="e">
        <v>#N/A</v>
      </c>
      <c r="I691" s="885" t="str">
        <f>IFERROR(VLOOKUP(A691,DonGiaHD!A:H,8,0),"")</f>
        <v/>
      </c>
    </row>
    <row r="692" spans="1:9" hidden="1">
      <c r="A692" s="889" t="s">
        <v>1596</v>
      </c>
      <c r="B692" s="959" t="s">
        <v>1597</v>
      </c>
      <c r="C692" s="896" t="s">
        <v>1598</v>
      </c>
      <c r="D692" s="891" t="s">
        <v>638</v>
      </c>
      <c r="E692" s="892" t="str">
        <f t="shared" si="10"/>
        <v>LD</v>
      </c>
      <c r="F692" s="885">
        <v>2000</v>
      </c>
      <c r="H692" s="885">
        <v>8</v>
      </c>
      <c r="I692" s="885" t="str">
        <f>IFERROR(VLOOKUP(A692,DonGiaHD!A:H,8,0),"")</f>
        <v/>
      </c>
    </row>
    <row r="693" spans="1:9" hidden="1">
      <c r="A693" s="889" t="s">
        <v>1599</v>
      </c>
      <c r="B693" s="959" t="s">
        <v>1600</v>
      </c>
      <c r="C693" s="896" t="s">
        <v>1601</v>
      </c>
      <c r="D693" s="891" t="s">
        <v>1602</v>
      </c>
      <c r="E693" s="892" t="str">
        <f t="shared" si="10"/>
        <v>KD</v>
      </c>
      <c r="F693" s="885">
        <v>2000</v>
      </c>
      <c r="H693" s="885" t="e">
        <v>#N/A</v>
      </c>
      <c r="I693" s="885" t="str">
        <f>IFERROR(VLOOKUP(A693,DonGiaHD!A:H,8,0),"")</f>
        <v/>
      </c>
    </row>
    <row r="694" spans="1:9" hidden="1">
      <c r="A694" s="889" t="s">
        <v>1603</v>
      </c>
      <c r="B694" s="959" t="s">
        <v>1604</v>
      </c>
      <c r="C694" s="896" t="s">
        <v>1605</v>
      </c>
      <c r="D694" s="891" t="s">
        <v>1602</v>
      </c>
      <c r="E694" s="892" t="str">
        <f t="shared" si="10"/>
        <v>KD</v>
      </c>
      <c r="F694" s="885">
        <v>2000</v>
      </c>
      <c r="H694" s="885" t="e">
        <v>#N/A</v>
      </c>
      <c r="I694" s="885" t="str">
        <f>IFERROR(VLOOKUP(A694,DonGiaHD!A:H,8,0),"")</f>
        <v/>
      </c>
    </row>
    <row r="695" spans="1:9" hidden="1">
      <c r="A695" s="889" t="s">
        <v>1606</v>
      </c>
      <c r="B695" s="959" t="s">
        <v>1607</v>
      </c>
      <c r="C695" s="896" t="s">
        <v>1608</v>
      </c>
      <c r="D695" s="891" t="s">
        <v>1602</v>
      </c>
      <c r="E695" s="892" t="str">
        <f t="shared" si="10"/>
        <v>KD</v>
      </c>
      <c r="F695" s="885">
        <v>2000</v>
      </c>
      <c r="H695" s="885" t="e">
        <v>#N/A</v>
      </c>
      <c r="I695" s="885" t="str">
        <f>IFERROR(VLOOKUP(A695,DonGiaHD!A:H,8,0),"")</f>
        <v/>
      </c>
    </row>
    <row r="696" spans="1:9" hidden="1">
      <c r="A696" s="889" t="s">
        <v>1609</v>
      </c>
      <c r="B696" s="959" t="s">
        <v>1610</v>
      </c>
      <c r="C696" s="896" t="s">
        <v>1611</v>
      </c>
      <c r="D696" s="891" t="s">
        <v>1602</v>
      </c>
      <c r="E696" s="892" t="str">
        <f t="shared" si="10"/>
        <v>KD</v>
      </c>
      <c r="F696" s="885">
        <v>2000</v>
      </c>
      <c r="H696" s="885" t="e">
        <v>#N/A</v>
      </c>
      <c r="I696" s="885" t="str">
        <f>IFERROR(VLOOKUP(A696,DonGiaHD!A:H,8,0),"")</f>
        <v/>
      </c>
    </row>
    <row r="697" spans="1:9" hidden="1">
      <c r="A697" s="889" t="s">
        <v>1612</v>
      </c>
      <c r="B697" s="959" t="s">
        <v>1613</v>
      </c>
      <c r="C697" s="896" t="s">
        <v>1614</v>
      </c>
      <c r="D697" s="891" t="s">
        <v>1602</v>
      </c>
      <c r="E697" s="892" t="str">
        <f t="shared" si="10"/>
        <v>KD</v>
      </c>
      <c r="F697" s="885">
        <v>2000</v>
      </c>
      <c r="H697" s="885" t="e">
        <v>#N/A</v>
      </c>
      <c r="I697" s="885" t="str">
        <f>IFERROR(VLOOKUP(A697,DonGiaHD!A:H,8,0),"")</f>
        <v/>
      </c>
    </row>
    <row r="698" spans="1:9" hidden="1">
      <c r="A698" s="889" t="s">
        <v>1615</v>
      </c>
      <c r="B698" s="959" t="s">
        <v>1604</v>
      </c>
      <c r="C698" s="896" t="s">
        <v>1616</v>
      </c>
      <c r="D698" s="891" t="s">
        <v>1602</v>
      </c>
      <c r="E698" s="892" t="str">
        <f t="shared" si="10"/>
        <v>KD</v>
      </c>
      <c r="F698" s="885">
        <v>2000</v>
      </c>
      <c r="H698" s="885">
        <v>0</v>
      </c>
      <c r="I698" s="885">
        <f>IFERROR(VLOOKUP(A698,DonGiaHD!A:H,8,0),"")</f>
        <v>763518</v>
      </c>
    </row>
    <row r="699" spans="1:9" hidden="1">
      <c r="A699" s="889" t="s">
        <v>1617</v>
      </c>
      <c r="B699" s="959" t="s">
        <v>1618</v>
      </c>
      <c r="C699" s="896" t="s">
        <v>1619</v>
      </c>
      <c r="D699" s="891" t="s">
        <v>1602</v>
      </c>
      <c r="E699" s="892" t="str">
        <f t="shared" si="10"/>
        <v>KD</v>
      </c>
      <c r="F699" s="885">
        <v>2000</v>
      </c>
      <c r="H699" s="885">
        <v>0</v>
      </c>
      <c r="I699" s="885" t="str">
        <f>IFERROR(VLOOKUP(A699,DonGiaHD!A:H,8,0),"")</f>
        <v/>
      </c>
    </row>
    <row r="700" spans="1:9" hidden="1">
      <c r="A700" s="889" t="s">
        <v>1620</v>
      </c>
      <c r="B700" s="959" t="s">
        <v>1621</v>
      </c>
      <c r="C700" s="896" t="s">
        <v>1622</v>
      </c>
      <c r="D700" s="891" t="s">
        <v>1602</v>
      </c>
      <c r="E700" s="892" t="str">
        <f t="shared" si="10"/>
        <v>KD</v>
      </c>
      <c r="F700" s="885">
        <v>2000</v>
      </c>
      <c r="H700" s="885">
        <v>0</v>
      </c>
      <c r="I700" s="885" t="str">
        <f>IFERROR(VLOOKUP(A700,DonGiaHD!A:H,8,0),"")</f>
        <v/>
      </c>
    </row>
    <row r="701" spans="1:9" hidden="1">
      <c r="A701" s="889" t="s">
        <v>1623</v>
      </c>
      <c r="B701" s="959" t="s">
        <v>1624</v>
      </c>
      <c r="C701" s="896" t="s">
        <v>1625</v>
      </c>
      <c r="D701" s="891" t="s">
        <v>1602</v>
      </c>
      <c r="E701" s="892" t="str">
        <f t="shared" si="10"/>
        <v>KD</v>
      </c>
      <c r="F701" s="885">
        <v>2000</v>
      </c>
      <c r="H701" s="885">
        <v>0</v>
      </c>
      <c r="I701" s="885" t="str">
        <f>IFERROR(VLOOKUP(A701,DonGiaHD!A:H,8,0),"")</f>
        <v/>
      </c>
    </row>
    <row r="702" spans="1:9" hidden="1">
      <c r="A702" s="889" t="s">
        <v>1626</v>
      </c>
      <c r="B702" s="959" t="s">
        <v>1627</v>
      </c>
      <c r="C702" s="896" t="s">
        <v>1628</v>
      </c>
      <c r="D702" s="891" t="s">
        <v>1602</v>
      </c>
      <c r="E702" s="892" t="str">
        <f t="shared" si="10"/>
        <v>KD</v>
      </c>
      <c r="F702" s="885">
        <v>2000</v>
      </c>
      <c r="H702" s="885">
        <v>0</v>
      </c>
      <c r="I702" s="885" t="str">
        <f>IFERROR(VLOOKUP(A702,DonGiaHD!A:H,8,0),"")</f>
        <v/>
      </c>
    </row>
    <row r="703" spans="1:9" hidden="1">
      <c r="A703" s="889" t="s">
        <v>1629</v>
      </c>
      <c r="B703" s="959" t="s">
        <v>1630</v>
      </c>
      <c r="C703" s="896" t="s">
        <v>1631</v>
      </c>
      <c r="D703" s="891" t="s">
        <v>1602</v>
      </c>
      <c r="E703" s="892" t="str">
        <f t="shared" si="10"/>
        <v>KD</v>
      </c>
      <c r="F703" s="885">
        <v>2000</v>
      </c>
      <c r="H703" s="885">
        <v>0</v>
      </c>
      <c r="I703" s="885">
        <f>IFERROR(VLOOKUP(A703,DonGiaHD!A:H,8,0),"")</f>
        <v>204970920</v>
      </c>
    </row>
    <row r="704" spans="1:9" hidden="1">
      <c r="A704" s="889" t="s">
        <v>1632</v>
      </c>
      <c r="B704" s="959" t="s">
        <v>1633</v>
      </c>
      <c r="C704" s="896" t="s">
        <v>1634</v>
      </c>
      <c r="D704" s="891" t="s">
        <v>1602</v>
      </c>
      <c r="E704" s="892" t="str">
        <f t="shared" si="10"/>
        <v>KD</v>
      </c>
      <c r="F704" s="885">
        <v>2000</v>
      </c>
      <c r="H704" s="885">
        <v>0</v>
      </c>
      <c r="I704" s="885" t="str">
        <f>IFERROR(VLOOKUP(A704,DonGiaHD!A:H,8,0),"")</f>
        <v/>
      </c>
    </row>
    <row r="705" spans="1:9" hidden="1">
      <c r="A705" s="908" t="s">
        <v>1635</v>
      </c>
      <c r="B705" s="959" t="s">
        <v>1636</v>
      </c>
      <c r="C705" s="896" t="s">
        <v>1637</v>
      </c>
      <c r="D705" s="891" t="s">
        <v>1602</v>
      </c>
      <c r="E705" s="892" t="str">
        <f t="shared" si="10"/>
        <v>KD</v>
      </c>
      <c r="F705" s="885">
        <v>2000</v>
      </c>
      <c r="H705" s="885">
        <v>0</v>
      </c>
      <c r="I705" s="885" t="str">
        <f>IFERROR(VLOOKUP(A705,DonGiaHD!A:H,8,0),"")</f>
        <v/>
      </c>
    </row>
    <row r="706" spans="1:9" hidden="1">
      <c r="A706" s="908" t="s">
        <v>1638</v>
      </c>
      <c r="B706" s="959" t="s">
        <v>1636</v>
      </c>
      <c r="C706" s="896" t="s">
        <v>1639</v>
      </c>
      <c r="D706" s="891" t="s">
        <v>1602</v>
      </c>
      <c r="E706" s="892" t="str">
        <f t="shared" si="10"/>
        <v>KD</v>
      </c>
      <c r="F706" s="885">
        <v>2000</v>
      </c>
      <c r="H706" s="885" t="e">
        <v>#N/A</v>
      </c>
      <c r="I706" s="885" t="str">
        <f>IFERROR(VLOOKUP(A706,DonGiaHD!A:H,8,0),"")</f>
        <v/>
      </c>
    </row>
    <row r="707" spans="1:9" hidden="1">
      <c r="A707" s="908" t="s">
        <v>1640</v>
      </c>
      <c r="B707" s="959" t="s">
        <v>1641</v>
      </c>
      <c r="C707" s="896" t="s">
        <v>1642</v>
      </c>
      <c r="D707" s="891" t="s">
        <v>1602</v>
      </c>
      <c r="E707" s="892" t="str">
        <f t="shared" si="10"/>
        <v>KD</v>
      </c>
      <c r="F707" s="885">
        <v>2000</v>
      </c>
      <c r="H707" s="885">
        <v>0</v>
      </c>
      <c r="I707" s="885" t="str">
        <f>IFERROR(VLOOKUP(A707,DonGiaHD!A:H,8,0),"")</f>
        <v/>
      </c>
    </row>
    <row r="708" spans="1:9" hidden="1">
      <c r="A708" s="908" t="s">
        <v>1643</v>
      </c>
      <c r="B708" s="963" t="s">
        <v>1644</v>
      </c>
      <c r="C708" s="896" t="s">
        <v>1645</v>
      </c>
      <c r="D708" s="891" t="s">
        <v>1602</v>
      </c>
      <c r="E708" s="892" t="str">
        <f t="shared" si="10"/>
        <v>KD</v>
      </c>
      <c r="F708" s="885">
        <v>2000</v>
      </c>
      <c r="H708" s="885" t="e">
        <v>#N/A</v>
      </c>
      <c r="I708" s="885" t="str">
        <f>IFERROR(VLOOKUP(A708,DonGiaHD!A:H,8,0),"")</f>
        <v/>
      </c>
    </row>
    <row r="709" spans="1:9" hidden="1">
      <c r="A709" s="908" t="s">
        <v>1646</v>
      </c>
      <c r="B709" s="959" t="s">
        <v>1647</v>
      </c>
      <c r="C709" s="896" t="s">
        <v>1648</v>
      </c>
      <c r="D709" s="891" t="s">
        <v>1602</v>
      </c>
      <c r="E709" s="892" t="str">
        <f t="shared" si="10"/>
        <v>KD</v>
      </c>
      <c r="F709" s="885">
        <v>2000</v>
      </c>
      <c r="H709" s="885">
        <v>0</v>
      </c>
      <c r="I709" s="885" t="str">
        <f>IFERROR(VLOOKUP(A709,DonGiaHD!A:H,8,0),"")</f>
        <v/>
      </c>
    </row>
    <row r="710" spans="1:9" hidden="1">
      <c r="A710" s="889" t="s">
        <v>1649</v>
      </c>
      <c r="B710" s="959" t="s">
        <v>1613</v>
      </c>
      <c r="C710" s="896" t="s">
        <v>1650</v>
      </c>
      <c r="D710" s="891" t="s">
        <v>1602</v>
      </c>
      <c r="E710" s="892" t="str">
        <f t="shared" si="10"/>
        <v>KD</v>
      </c>
      <c r="F710" s="885">
        <v>2000</v>
      </c>
      <c r="H710" s="885" t="e">
        <v>#N/A</v>
      </c>
      <c r="I710" s="885" t="str">
        <f>IFERROR(VLOOKUP(A710,DonGiaHD!A:H,8,0),"")</f>
        <v/>
      </c>
    </row>
    <row r="711" spans="1:9" hidden="1">
      <c r="A711" s="889" t="s">
        <v>1651</v>
      </c>
      <c r="B711" s="959" t="s">
        <v>1652</v>
      </c>
      <c r="C711" s="896" t="s">
        <v>1653</v>
      </c>
      <c r="D711" s="891" t="s">
        <v>1602</v>
      </c>
      <c r="E711" s="892" t="str">
        <f t="shared" si="10"/>
        <v>KD</v>
      </c>
      <c r="F711" s="885">
        <v>2000</v>
      </c>
      <c r="H711" s="885">
        <v>0</v>
      </c>
      <c r="I711" s="885" t="str">
        <f>IFERROR(VLOOKUP(A711,DonGiaHD!A:H,8,0),"")</f>
        <v/>
      </c>
    </row>
    <row r="712" spans="1:9" hidden="1">
      <c r="A712" s="889" t="s">
        <v>1654</v>
      </c>
      <c r="B712" s="959" t="s">
        <v>1618</v>
      </c>
      <c r="C712" s="896" t="s">
        <v>1655</v>
      </c>
      <c r="D712" s="891" t="s">
        <v>1602</v>
      </c>
      <c r="E712" s="892" t="str">
        <f t="shared" si="10"/>
        <v>KD</v>
      </c>
      <c r="F712" s="885">
        <v>2000</v>
      </c>
      <c r="H712" s="885">
        <v>0</v>
      </c>
      <c r="I712" s="885" t="str">
        <f>IFERROR(VLOOKUP(A712,DonGiaHD!A:H,8,0),"")</f>
        <v/>
      </c>
    </row>
    <row r="713" spans="1:9" hidden="1">
      <c r="A713" s="889" t="s">
        <v>1656</v>
      </c>
      <c r="B713" s="959" t="s">
        <v>1621</v>
      </c>
      <c r="C713" s="896" t="s">
        <v>1657</v>
      </c>
      <c r="D713" s="891" t="s">
        <v>1602</v>
      </c>
      <c r="E713" s="892" t="str">
        <f t="shared" si="10"/>
        <v>KD</v>
      </c>
      <c r="F713" s="885">
        <v>2000</v>
      </c>
      <c r="H713" s="885">
        <v>0</v>
      </c>
      <c r="I713" s="885" t="str">
        <f>IFERROR(VLOOKUP(A713,DonGiaHD!A:H,8,0),"")</f>
        <v/>
      </c>
    </row>
    <row r="714" spans="1:9" hidden="1">
      <c r="A714" s="889" t="s">
        <v>1658</v>
      </c>
      <c r="B714" s="959" t="s">
        <v>1624</v>
      </c>
      <c r="C714" s="896" t="s">
        <v>1659</v>
      </c>
      <c r="D714" s="891" t="s">
        <v>1602</v>
      </c>
      <c r="E714" s="892" t="str">
        <f t="shared" si="10"/>
        <v>KD</v>
      </c>
      <c r="F714" s="885">
        <v>2000</v>
      </c>
      <c r="H714" s="885">
        <v>0</v>
      </c>
      <c r="I714" s="885">
        <f>IFERROR(VLOOKUP(A714,DonGiaHD!A:H,8,0),"")</f>
        <v>51806812</v>
      </c>
    </row>
    <row r="715" spans="1:9" hidden="1">
      <c r="A715" s="889" t="s">
        <v>1660</v>
      </c>
      <c r="B715" s="959" t="s">
        <v>1627</v>
      </c>
      <c r="C715" s="896" t="s">
        <v>1661</v>
      </c>
      <c r="D715" s="891" t="s">
        <v>1602</v>
      </c>
      <c r="E715" s="892" t="str">
        <f t="shared" si="10"/>
        <v>KD</v>
      </c>
      <c r="F715" s="885">
        <v>2000</v>
      </c>
      <c r="H715" s="885">
        <v>0</v>
      </c>
      <c r="I715" s="885" t="str">
        <f>IFERROR(VLOOKUP(A715,DonGiaHD!A:H,8,0),"")</f>
        <v/>
      </c>
    </row>
    <row r="716" spans="1:9" hidden="1">
      <c r="A716" s="889" t="s">
        <v>1662</v>
      </c>
      <c r="B716" s="959" t="s">
        <v>1652</v>
      </c>
      <c r="C716" s="896" t="s">
        <v>1663</v>
      </c>
      <c r="D716" s="891" t="s">
        <v>1602</v>
      </c>
      <c r="E716" s="892" t="str">
        <f t="shared" si="10"/>
        <v>KD</v>
      </c>
      <c r="F716" s="885">
        <v>2000</v>
      </c>
      <c r="H716" s="885">
        <v>0</v>
      </c>
      <c r="I716" s="885" t="str">
        <f>IFERROR(VLOOKUP(A716,DonGiaHD!A:H,8,0),"")</f>
        <v/>
      </c>
    </row>
    <row r="717" spans="1:9" hidden="1">
      <c r="A717" s="889" t="s">
        <v>1664</v>
      </c>
      <c r="B717" s="959" t="s">
        <v>1627</v>
      </c>
      <c r="C717" s="896" t="s">
        <v>1665</v>
      </c>
      <c r="D717" s="891" t="s">
        <v>1602</v>
      </c>
      <c r="E717" s="892" t="str">
        <f t="shared" si="10"/>
        <v>KD</v>
      </c>
      <c r="F717" s="885">
        <v>2000</v>
      </c>
      <c r="H717" s="885" t="e">
        <v>#N/A</v>
      </c>
      <c r="I717" s="885" t="str">
        <f>IFERROR(VLOOKUP(A717,DonGiaHD!A:H,8,0),"")</f>
        <v/>
      </c>
    </row>
    <row r="718" spans="1:9" hidden="1">
      <c r="A718" s="889" t="s">
        <v>1666</v>
      </c>
      <c r="B718" s="959" t="s">
        <v>1630</v>
      </c>
      <c r="C718" s="896" t="s">
        <v>1667</v>
      </c>
      <c r="D718" s="891" t="s">
        <v>1602</v>
      </c>
      <c r="E718" s="892" t="str">
        <f t="shared" ref="E718:E781" si="11">LEFT(A718,2)</f>
        <v>KD</v>
      </c>
      <c r="F718" s="885">
        <v>2000</v>
      </c>
      <c r="H718" s="885">
        <v>0</v>
      </c>
      <c r="I718" s="885" t="str">
        <f>IFERROR(VLOOKUP(A718,DonGiaHD!A:H,8,0),"")</f>
        <v/>
      </c>
    </row>
    <row r="719" spans="1:9" hidden="1">
      <c r="A719" s="889" t="s">
        <v>1668</v>
      </c>
      <c r="B719" s="959" t="s">
        <v>1633</v>
      </c>
      <c r="C719" s="896" t="s">
        <v>1669</v>
      </c>
      <c r="D719" s="891" t="s">
        <v>1602</v>
      </c>
      <c r="E719" s="892" t="str">
        <f t="shared" si="11"/>
        <v>KD</v>
      </c>
      <c r="F719" s="885">
        <v>2000</v>
      </c>
      <c r="H719" s="885">
        <v>0</v>
      </c>
      <c r="I719" s="885" t="str">
        <f>IFERROR(VLOOKUP(A719,DonGiaHD!A:H,8,0),"")</f>
        <v/>
      </c>
    </row>
    <row r="720" spans="1:9" hidden="1">
      <c r="A720" s="889" t="s">
        <v>1670</v>
      </c>
      <c r="B720" s="959" t="s">
        <v>1671</v>
      </c>
      <c r="C720" s="896" t="s">
        <v>1672</v>
      </c>
      <c r="D720" s="891" t="s">
        <v>1602</v>
      </c>
      <c r="E720" s="892" t="str">
        <f t="shared" si="11"/>
        <v>KD</v>
      </c>
      <c r="F720" s="885">
        <v>2000</v>
      </c>
      <c r="H720" s="885" t="e">
        <v>#N/A</v>
      </c>
      <c r="I720" s="885" t="str">
        <f>IFERROR(VLOOKUP(A720,DonGiaHD!A:H,8,0),"")</f>
        <v/>
      </c>
    </row>
    <row r="721" spans="1:9" hidden="1">
      <c r="A721" s="889" t="s">
        <v>1673</v>
      </c>
      <c r="B721" s="959" t="s">
        <v>1671</v>
      </c>
      <c r="C721" s="896" t="s">
        <v>1674</v>
      </c>
      <c r="D721" s="891" t="s">
        <v>1602</v>
      </c>
      <c r="E721" s="892" t="str">
        <f t="shared" si="11"/>
        <v>KD</v>
      </c>
      <c r="F721" s="885">
        <v>2000</v>
      </c>
      <c r="H721" s="885">
        <v>0</v>
      </c>
      <c r="I721" s="885" t="str">
        <f>IFERROR(VLOOKUP(A721,DonGiaHD!A:H,8,0),"")</f>
        <v/>
      </c>
    </row>
    <row r="722" spans="1:9" hidden="1">
      <c r="A722" s="889" t="s">
        <v>1675</v>
      </c>
      <c r="B722" s="959" t="s">
        <v>1676</v>
      </c>
      <c r="C722" s="896" t="s">
        <v>1677</v>
      </c>
      <c r="D722" s="891" t="s">
        <v>1602</v>
      </c>
      <c r="E722" s="892" t="str">
        <f t="shared" si="11"/>
        <v>KD</v>
      </c>
      <c r="F722" s="885">
        <v>2000</v>
      </c>
      <c r="H722" s="885" t="e">
        <v>#N/A</v>
      </c>
      <c r="I722" s="885" t="str">
        <f>IFERROR(VLOOKUP(A722,DonGiaHD!A:H,8,0),"")</f>
        <v/>
      </c>
    </row>
    <row r="723" spans="1:9" hidden="1">
      <c r="A723" s="889" t="s">
        <v>1678</v>
      </c>
      <c r="B723" s="959" t="s">
        <v>1679</v>
      </c>
      <c r="C723" s="896" t="s">
        <v>1680</v>
      </c>
      <c r="D723" s="891" t="s">
        <v>1602</v>
      </c>
      <c r="E723" s="892" t="str">
        <f t="shared" si="11"/>
        <v>KD</v>
      </c>
      <c r="F723" s="885">
        <v>2000</v>
      </c>
      <c r="H723" s="885" t="e">
        <v>#N/A</v>
      </c>
      <c r="I723" s="885" t="str">
        <f>IFERROR(VLOOKUP(A723,DonGiaHD!A:H,8,0),"")</f>
        <v/>
      </c>
    </row>
    <row r="724" spans="1:9" hidden="1">
      <c r="A724" s="889" t="s">
        <v>1681</v>
      </c>
      <c r="B724" s="959" t="s">
        <v>1679</v>
      </c>
      <c r="C724" s="896" t="s">
        <v>1682</v>
      </c>
      <c r="D724" s="891" t="s">
        <v>1602</v>
      </c>
      <c r="E724" s="892" t="str">
        <f t="shared" si="11"/>
        <v>KD</v>
      </c>
      <c r="F724" s="885">
        <v>2000</v>
      </c>
      <c r="H724" s="885" t="e">
        <v>#N/A</v>
      </c>
      <c r="I724" s="885" t="str">
        <f>IFERROR(VLOOKUP(A724,DonGiaHD!A:H,8,0),"")</f>
        <v/>
      </c>
    </row>
    <row r="725" spans="1:9" hidden="1">
      <c r="A725" s="889" t="s">
        <v>1683</v>
      </c>
      <c r="B725" s="959" t="s">
        <v>1684</v>
      </c>
      <c r="C725" s="896" t="s">
        <v>1685</v>
      </c>
      <c r="D725" s="891" t="s">
        <v>1602</v>
      </c>
      <c r="E725" s="892" t="str">
        <f t="shared" si="11"/>
        <v>KD</v>
      </c>
      <c r="F725" s="885">
        <v>2000</v>
      </c>
      <c r="H725" s="885" t="e">
        <v>#N/A</v>
      </c>
      <c r="I725" s="885" t="str">
        <f>IFERROR(VLOOKUP(A725,DonGiaHD!A:H,8,0),"")</f>
        <v/>
      </c>
    </row>
    <row r="726" spans="1:9" hidden="1">
      <c r="A726" s="889" t="s">
        <v>1686</v>
      </c>
      <c r="B726" s="959" t="s">
        <v>1687</v>
      </c>
      <c r="C726" s="896" t="s">
        <v>1688</v>
      </c>
      <c r="D726" s="891" t="s">
        <v>1602</v>
      </c>
      <c r="E726" s="892" t="str">
        <f t="shared" si="11"/>
        <v>KD</v>
      </c>
      <c r="F726" s="885">
        <v>2000</v>
      </c>
      <c r="H726" s="885" t="e">
        <v>#N/A</v>
      </c>
      <c r="I726" s="885" t="str">
        <f>IFERROR(VLOOKUP(A726,DonGiaHD!A:H,8,0),"")</f>
        <v/>
      </c>
    </row>
    <row r="727" spans="1:9" hidden="1">
      <c r="A727" s="889" t="s">
        <v>1689</v>
      </c>
      <c r="B727" s="959" t="s">
        <v>1671</v>
      </c>
      <c r="C727" s="896" t="s">
        <v>1690</v>
      </c>
      <c r="D727" s="891" t="s">
        <v>1602</v>
      </c>
      <c r="E727" s="892" t="str">
        <f t="shared" si="11"/>
        <v>KD</v>
      </c>
      <c r="F727" s="885">
        <v>2000</v>
      </c>
      <c r="H727" s="885">
        <v>0</v>
      </c>
      <c r="I727" s="885" t="str">
        <f>IFERROR(VLOOKUP(A727,DonGiaHD!A:H,8,0),"")</f>
        <v/>
      </c>
    </row>
    <row r="728" spans="1:9" hidden="1">
      <c r="A728" s="889" t="s">
        <v>1691</v>
      </c>
      <c r="B728" s="959" t="s">
        <v>1679</v>
      </c>
      <c r="C728" s="896" t="s">
        <v>1692</v>
      </c>
      <c r="D728" s="891" t="s">
        <v>1602</v>
      </c>
      <c r="E728" s="892" t="str">
        <f t="shared" si="11"/>
        <v>KD</v>
      </c>
      <c r="F728" s="885">
        <v>2000</v>
      </c>
      <c r="H728" s="885">
        <v>0</v>
      </c>
      <c r="I728" s="885" t="str">
        <f>IFERROR(VLOOKUP(A728,DonGiaHD!A:H,8,0),"")</f>
        <v/>
      </c>
    </row>
    <row r="729" spans="1:9" hidden="1">
      <c r="A729" s="889" t="s">
        <v>1693</v>
      </c>
      <c r="B729" s="959" t="s">
        <v>1687</v>
      </c>
      <c r="C729" s="896" t="s">
        <v>1694</v>
      </c>
      <c r="D729" s="891" t="s">
        <v>1602</v>
      </c>
      <c r="E729" s="892" t="str">
        <f t="shared" si="11"/>
        <v>KD</v>
      </c>
      <c r="F729" s="885">
        <v>2000</v>
      </c>
      <c r="H729" s="885" t="e">
        <v>#N/A</v>
      </c>
      <c r="I729" s="885" t="str">
        <f>IFERROR(VLOOKUP(A729,DonGiaHD!A:H,8,0),"")</f>
        <v/>
      </c>
    </row>
    <row r="730" spans="1:9" hidden="1">
      <c r="A730" s="889" t="s">
        <v>1695</v>
      </c>
      <c r="B730" s="959" t="s">
        <v>1696</v>
      </c>
      <c r="C730" s="896" t="s">
        <v>1697</v>
      </c>
      <c r="D730" s="891" t="s">
        <v>1698</v>
      </c>
      <c r="E730" s="892" t="str">
        <f t="shared" si="11"/>
        <v>KD</v>
      </c>
      <c r="F730" s="885">
        <v>2000</v>
      </c>
      <c r="H730" s="885" t="e">
        <v>#N/A</v>
      </c>
      <c r="I730" s="885" t="str">
        <f>IFERROR(VLOOKUP(A730,DonGiaHD!A:H,8,0),"")</f>
        <v/>
      </c>
    </row>
    <row r="731" spans="1:9" hidden="1">
      <c r="A731" s="889" t="s">
        <v>1699</v>
      </c>
      <c r="B731" s="959" t="s">
        <v>1700</v>
      </c>
      <c r="C731" s="896" t="s">
        <v>1701</v>
      </c>
      <c r="D731" s="891" t="s">
        <v>1698</v>
      </c>
      <c r="E731" s="892" t="str">
        <f t="shared" si="11"/>
        <v>KD</v>
      </c>
      <c r="F731" s="885">
        <v>2000</v>
      </c>
      <c r="H731" s="885">
        <v>0</v>
      </c>
      <c r="I731" s="885" t="str">
        <f>IFERROR(VLOOKUP(A731,DonGiaHD!A:H,8,0),"")</f>
        <v/>
      </c>
    </row>
    <row r="732" spans="1:9" hidden="1">
      <c r="A732" s="889" t="s">
        <v>1702</v>
      </c>
      <c r="B732" s="959" t="s">
        <v>1703</v>
      </c>
      <c r="C732" s="896" t="s">
        <v>1704</v>
      </c>
      <c r="D732" s="891" t="s">
        <v>1698</v>
      </c>
      <c r="E732" s="892" t="str">
        <f t="shared" si="11"/>
        <v>KD</v>
      </c>
      <c r="F732" s="885">
        <v>2000</v>
      </c>
      <c r="H732" s="885">
        <v>0</v>
      </c>
      <c r="I732" s="885" t="str">
        <f>IFERROR(VLOOKUP(A732,DonGiaHD!A:H,8,0),"")</f>
        <v/>
      </c>
    </row>
    <row r="733" spans="1:9" hidden="1">
      <c r="A733" s="889" t="s">
        <v>1705</v>
      </c>
      <c r="B733" s="959" t="s">
        <v>1703</v>
      </c>
      <c r="C733" s="896" t="s">
        <v>1706</v>
      </c>
      <c r="D733" s="891" t="s">
        <v>1698</v>
      </c>
      <c r="E733" s="892" t="str">
        <f t="shared" si="11"/>
        <v>KD</v>
      </c>
      <c r="F733" s="885">
        <v>2000</v>
      </c>
      <c r="H733" s="885" t="e">
        <v>#N/A</v>
      </c>
      <c r="I733" s="885" t="str">
        <f>IFERROR(VLOOKUP(A733,DonGiaHD!A:H,8,0),"")</f>
        <v/>
      </c>
    </row>
    <row r="734" spans="1:9" hidden="1">
      <c r="A734" s="889" t="s">
        <v>1707</v>
      </c>
      <c r="B734" s="959" t="s">
        <v>1708</v>
      </c>
      <c r="C734" s="896" t="s">
        <v>1709</v>
      </c>
      <c r="D734" s="891" t="s">
        <v>1698</v>
      </c>
      <c r="E734" s="892" t="str">
        <f t="shared" si="11"/>
        <v>KD</v>
      </c>
      <c r="F734" s="885">
        <v>2000</v>
      </c>
      <c r="H734" s="885" t="e">
        <v>#N/A</v>
      </c>
      <c r="I734" s="885" t="str">
        <f>IFERROR(VLOOKUP(A734,DonGiaHD!A:H,8,0),"")</f>
        <v/>
      </c>
    </row>
    <row r="735" spans="1:9" hidden="1">
      <c r="A735" s="889" t="s">
        <v>1710</v>
      </c>
      <c r="B735" s="959" t="s">
        <v>1711</v>
      </c>
      <c r="C735" s="896" t="s">
        <v>1712</v>
      </c>
      <c r="D735" s="891" t="s">
        <v>1698</v>
      </c>
      <c r="E735" s="892" t="str">
        <f t="shared" si="11"/>
        <v>KD</v>
      </c>
      <c r="F735" s="885">
        <v>2000</v>
      </c>
      <c r="H735" s="885" t="e">
        <v>#N/A</v>
      </c>
      <c r="I735" s="885" t="str">
        <f>IFERROR(VLOOKUP(A735,DonGiaHD!A:H,8,0),"")</f>
        <v/>
      </c>
    </row>
    <row r="736" spans="1:9" hidden="1">
      <c r="A736" s="889" t="s">
        <v>1713</v>
      </c>
      <c r="B736" s="959" t="s">
        <v>1081</v>
      </c>
      <c r="C736" s="896" t="s">
        <v>1714</v>
      </c>
      <c r="D736" s="891" t="s">
        <v>273</v>
      </c>
      <c r="E736" s="892" t="str">
        <f t="shared" si="11"/>
        <v>LS</v>
      </c>
      <c r="F736" s="885">
        <v>2000</v>
      </c>
      <c r="H736" s="885" t="e">
        <v>#N/A</v>
      </c>
      <c r="I736" s="885" t="str">
        <f>IFERROR(VLOOKUP(A736,DonGiaHD!A:H,8,0),"")</f>
        <v/>
      </c>
    </row>
    <row r="737" spans="1:9" hidden="1">
      <c r="A737" s="889" t="s">
        <v>1715</v>
      </c>
      <c r="B737" s="959" t="s">
        <v>1716</v>
      </c>
      <c r="C737" s="896" t="s">
        <v>1717</v>
      </c>
      <c r="D737" s="891" t="s">
        <v>273</v>
      </c>
      <c r="E737" s="892" t="str">
        <f t="shared" si="11"/>
        <v>LS</v>
      </c>
      <c r="F737" s="885">
        <v>2000</v>
      </c>
      <c r="H737" s="885" t="e">
        <v>#N/A</v>
      </c>
      <c r="I737" s="885" t="str">
        <f>IFERROR(VLOOKUP(A737,DonGiaHD!A:H,8,0),"")</f>
        <v/>
      </c>
    </row>
    <row r="738" spans="1:9" hidden="1">
      <c r="A738" s="889" t="s">
        <v>1718</v>
      </c>
      <c r="B738" s="959" t="s">
        <v>1719</v>
      </c>
      <c r="C738" s="896" t="s">
        <v>1720</v>
      </c>
      <c r="D738" s="891" t="s">
        <v>273</v>
      </c>
      <c r="E738" s="892" t="str">
        <f t="shared" si="11"/>
        <v>LS</v>
      </c>
      <c r="F738" s="885">
        <v>2000</v>
      </c>
      <c r="H738" s="885" t="e">
        <v>#N/A</v>
      </c>
      <c r="I738" s="885" t="str">
        <f>IFERROR(VLOOKUP(A738,DonGiaHD!A:H,8,0),"")</f>
        <v/>
      </c>
    </row>
    <row r="739" spans="1:9" hidden="1">
      <c r="A739" s="889" t="s">
        <v>1721</v>
      </c>
      <c r="B739" s="959" t="s">
        <v>1722</v>
      </c>
      <c r="C739" s="896" t="s">
        <v>1723</v>
      </c>
      <c r="D739" s="891" t="s">
        <v>273</v>
      </c>
      <c r="E739" s="892" t="str">
        <f t="shared" si="11"/>
        <v>LS</v>
      </c>
      <c r="F739" s="885">
        <v>2000</v>
      </c>
      <c r="H739" s="885" t="e">
        <v>#N/A</v>
      </c>
      <c r="I739" s="885" t="str">
        <f>IFERROR(VLOOKUP(A739,DonGiaHD!A:H,8,0),"")</f>
        <v/>
      </c>
    </row>
    <row r="740" spans="1:9" hidden="1">
      <c r="A740" s="889" t="s">
        <v>1724</v>
      </c>
      <c r="B740" s="959" t="s">
        <v>1725</v>
      </c>
      <c r="C740" s="896" t="s">
        <v>1726</v>
      </c>
      <c r="D740" s="891" t="s">
        <v>273</v>
      </c>
      <c r="E740" s="892" t="str">
        <f t="shared" si="11"/>
        <v>LS</v>
      </c>
      <c r="F740" s="885">
        <v>2000</v>
      </c>
      <c r="H740" s="885" t="e">
        <v>#N/A</v>
      </c>
      <c r="I740" s="885" t="str">
        <f>IFERROR(VLOOKUP(A740,DonGiaHD!A:H,8,0),"")</f>
        <v/>
      </c>
    </row>
    <row r="741" spans="1:9" hidden="1">
      <c r="A741" s="889" t="s">
        <v>1727</v>
      </c>
      <c r="B741" s="959" t="s">
        <v>1728</v>
      </c>
      <c r="C741" s="896" t="s">
        <v>1729</v>
      </c>
      <c r="D741" s="891" t="s">
        <v>273</v>
      </c>
      <c r="E741" s="892" t="str">
        <f t="shared" si="11"/>
        <v>LP</v>
      </c>
      <c r="F741" s="885">
        <v>2000</v>
      </c>
      <c r="H741" s="885" t="e">
        <v>#N/A</v>
      </c>
      <c r="I741" s="885" t="str">
        <f>IFERROR(VLOOKUP(A741,DonGiaHD!A:H,8,0),"")</f>
        <v/>
      </c>
    </row>
    <row r="742" spans="1:9" hidden="1">
      <c r="A742" s="889" t="s">
        <v>1730</v>
      </c>
      <c r="B742" s="959" t="s">
        <v>1731</v>
      </c>
      <c r="C742" s="896" t="s">
        <v>1732</v>
      </c>
      <c r="D742" s="891" t="s">
        <v>273</v>
      </c>
      <c r="E742" s="892" t="str">
        <f t="shared" si="11"/>
        <v>LP</v>
      </c>
      <c r="F742" s="885">
        <v>2000</v>
      </c>
      <c r="H742" s="885" t="e">
        <v>#N/A</v>
      </c>
      <c r="I742" s="885" t="str">
        <f>IFERROR(VLOOKUP(A742,DonGiaHD!A:H,8,0),"")</f>
        <v/>
      </c>
    </row>
    <row r="743" spans="1:9" hidden="1">
      <c r="A743" s="889" t="s">
        <v>1733</v>
      </c>
      <c r="B743" s="959" t="s">
        <v>1734</v>
      </c>
      <c r="C743" s="896" t="s">
        <v>1735</v>
      </c>
      <c r="D743" s="891" t="s">
        <v>273</v>
      </c>
      <c r="E743" s="892" t="str">
        <f t="shared" si="11"/>
        <v>LP</v>
      </c>
      <c r="F743" s="885">
        <v>2000</v>
      </c>
      <c r="H743" s="885" t="s">
        <v>273</v>
      </c>
      <c r="I743" s="885" t="str">
        <f>IFERROR(VLOOKUP(A743,DonGiaHD!A:H,8,0),"")</f>
        <v/>
      </c>
    </row>
    <row r="744" spans="1:9" hidden="1">
      <c r="A744" s="889" t="s">
        <v>1736</v>
      </c>
      <c r="B744" s="959" t="s">
        <v>1737</v>
      </c>
      <c r="C744" s="896" t="s">
        <v>1738</v>
      </c>
      <c r="D744" s="891" t="s">
        <v>273</v>
      </c>
      <c r="E744" s="892" t="str">
        <f t="shared" si="11"/>
        <v>LP</v>
      </c>
      <c r="F744" s="885">
        <v>2000</v>
      </c>
      <c r="H744" s="885" t="s">
        <v>273</v>
      </c>
      <c r="I744" s="885" t="str">
        <f>IFERROR(VLOOKUP(A744,DonGiaHD!A:H,8,0),"")</f>
        <v/>
      </c>
    </row>
    <row r="745" spans="1:9" hidden="1">
      <c r="A745" s="889" t="s">
        <v>1739</v>
      </c>
      <c r="B745" s="959" t="s">
        <v>1728</v>
      </c>
      <c r="C745" s="896" t="s">
        <v>1740</v>
      </c>
      <c r="D745" s="891" t="s">
        <v>273</v>
      </c>
      <c r="E745" s="892" t="str">
        <f t="shared" si="11"/>
        <v>LP</v>
      </c>
      <c r="F745" s="885">
        <v>2000</v>
      </c>
      <c r="H745" s="885" t="e">
        <v>#N/A</v>
      </c>
      <c r="I745" s="885" t="str">
        <f>IFERROR(VLOOKUP(A745,DonGiaHD!A:H,8,0),"")</f>
        <v/>
      </c>
    </row>
    <row r="746" spans="1:9" hidden="1">
      <c r="A746" s="889" t="s">
        <v>1741</v>
      </c>
      <c r="B746" s="890" t="s">
        <v>1742</v>
      </c>
      <c r="C746" s="896" t="s">
        <v>1743</v>
      </c>
      <c r="D746" s="891" t="s">
        <v>273</v>
      </c>
      <c r="E746" s="892" t="str">
        <f t="shared" si="11"/>
        <v>LP</v>
      </c>
      <c r="F746" s="885">
        <v>2000</v>
      </c>
      <c r="H746" s="885" t="e">
        <v>#N/A</v>
      </c>
      <c r="I746" s="885" t="str">
        <f>IFERROR(VLOOKUP(A746,DonGiaHD!A:H,8,0),"")</f>
        <v/>
      </c>
    </row>
    <row r="747" spans="1:9" hidden="1">
      <c r="A747" s="889" t="s">
        <v>1744</v>
      </c>
      <c r="B747" s="890" t="s">
        <v>1745</v>
      </c>
      <c r="C747" s="896" t="s">
        <v>1746</v>
      </c>
      <c r="D747" s="891" t="s">
        <v>273</v>
      </c>
      <c r="E747" s="892" t="str">
        <f t="shared" si="11"/>
        <v>KC</v>
      </c>
      <c r="F747" s="885">
        <v>2000</v>
      </c>
      <c r="H747" s="885" t="e">
        <v>#N/A</v>
      </c>
      <c r="I747" s="885" t="str">
        <f>IFERROR(VLOOKUP(A747,DonGiaHD!A:H,8,0),"")</f>
        <v/>
      </c>
    </row>
    <row r="748" spans="1:9" hidden="1">
      <c r="A748" s="889" t="s">
        <v>1747</v>
      </c>
      <c r="B748" s="890" t="s">
        <v>1748</v>
      </c>
      <c r="C748" s="896" t="s">
        <v>1749</v>
      </c>
      <c r="D748" s="891" t="s">
        <v>273</v>
      </c>
      <c r="E748" s="892" t="str">
        <f t="shared" si="11"/>
        <v>KC</v>
      </c>
      <c r="F748" s="885">
        <v>2000</v>
      </c>
      <c r="H748" s="885" t="e">
        <v>#N/A</v>
      </c>
      <c r="I748" s="885" t="str">
        <f>IFERROR(VLOOKUP(A748,DonGiaHD!A:H,8,0),"")</f>
        <v/>
      </c>
    </row>
    <row r="749" spans="1:9" hidden="1">
      <c r="A749" s="889" t="s">
        <v>1750</v>
      </c>
      <c r="B749" s="890" t="s">
        <v>1751</v>
      </c>
      <c r="C749" s="896" t="s">
        <v>1752</v>
      </c>
      <c r="D749" s="891" t="s">
        <v>273</v>
      </c>
      <c r="E749" s="892" t="str">
        <f t="shared" si="11"/>
        <v>KC</v>
      </c>
      <c r="F749" s="885">
        <v>2000</v>
      </c>
      <c r="H749" s="885">
        <v>0</v>
      </c>
      <c r="I749" s="885" t="str">
        <f>IFERROR(VLOOKUP(A749,DonGiaHD!A:H,8,0),"")</f>
        <v/>
      </c>
    </row>
    <row r="750" spans="1:9" hidden="1">
      <c r="A750" s="889" t="s">
        <v>1753</v>
      </c>
      <c r="B750" s="890" t="s">
        <v>1754</v>
      </c>
      <c r="C750" s="896" t="s">
        <v>1755</v>
      </c>
      <c r="D750" s="891" t="s">
        <v>273</v>
      </c>
      <c r="E750" s="892" t="str">
        <f t="shared" si="11"/>
        <v>KC</v>
      </c>
      <c r="F750" s="885">
        <v>2000</v>
      </c>
      <c r="H750" s="885">
        <v>0</v>
      </c>
      <c r="I750" s="885" t="str">
        <f>IFERROR(VLOOKUP(A750,DonGiaHD!A:H,8,0),"")</f>
        <v/>
      </c>
    </row>
    <row r="751" spans="1:9" hidden="1">
      <c r="A751" s="889" t="s">
        <v>1756</v>
      </c>
      <c r="B751" s="890" t="s">
        <v>1757</v>
      </c>
      <c r="C751" s="896" t="s">
        <v>1758</v>
      </c>
      <c r="D751" s="891" t="s">
        <v>273</v>
      </c>
      <c r="E751" s="892" t="str">
        <f t="shared" si="11"/>
        <v>KC</v>
      </c>
      <c r="F751" s="885">
        <v>2000</v>
      </c>
      <c r="H751" s="885" t="s">
        <v>273</v>
      </c>
      <c r="I751" s="885" t="str">
        <f>IFERROR(VLOOKUP(A751,DonGiaHD!A:H,8,0),"")</f>
        <v/>
      </c>
    </row>
    <row r="752" spans="1:9" hidden="1">
      <c r="A752" s="889" t="s">
        <v>1759</v>
      </c>
      <c r="B752" s="890" t="s">
        <v>1760</v>
      </c>
      <c r="C752" s="896" t="s">
        <v>1761</v>
      </c>
      <c r="D752" s="891" t="s">
        <v>273</v>
      </c>
      <c r="E752" s="892" t="str">
        <f t="shared" si="11"/>
        <v>KC</v>
      </c>
      <c r="F752" s="885">
        <v>2000</v>
      </c>
      <c r="H752" s="885" t="e">
        <v>#N/A</v>
      </c>
      <c r="I752" s="885" t="str">
        <f>IFERROR(VLOOKUP(A752,DonGiaHD!A:H,8,0),"")</f>
        <v/>
      </c>
    </row>
    <row r="753" spans="1:9" hidden="1">
      <c r="A753" s="889" t="s">
        <v>1762</v>
      </c>
      <c r="B753" s="890" t="s">
        <v>1763</v>
      </c>
      <c r="C753" s="896" t="s">
        <v>1764</v>
      </c>
      <c r="D753" s="891" t="s">
        <v>273</v>
      </c>
      <c r="E753" s="892" t="str">
        <f t="shared" si="11"/>
        <v>KC</v>
      </c>
      <c r="F753" s="885">
        <v>2000</v>
      </c>
      <c r="H753" s="885" t="e">
        <v>#N/A</v>
      </c>
      <c r="I753" s="885" t="str">
        <f>IFERROR(VLOOKUP(A753,DonGiaHD!A:H,8,0),"")</f>
        <v/>
      </c>
    </row>
    <row r="754" spans="1:9" hidden="1">
      <c r="A754" s="889" t="s">
        <v>1765</v>
      </c>
      <c r="B754" s="890" t="s">
        <v>1766</v>
      </c>
      <c r="C754" s="896" t="s">
        <v>1767</v>
      </c>
      <c r="D754" s="891" t="s">
        <v>273</v>
      </c>
      <c r="E754" s="892" t="str">
        <f t="shared" si="11"/>
        <v>KC</v>
      </c>
      <c r="F754" s="885">
        <v>2000</v>
      </c>
      <c r="H754" s="885" t="e">
        <v>#N/A</v>
      </c>
      <c r="I754" s="885" t="str">
        <f>IFERROR(VLOOKUP(A754,DonGiaHD!A:H,8,0),"")</f>
        <v/>
      </c>
    </row>
    <row r="755" spans="1:9" hidden="1">
      <c r="A755" s="889" t="s">
        <v>1768</v>
      </c>
      <c r="B755" s="890" t="s">
        <v>1769</v>
      </c>
      <c r="C755" s="896" t="s">
        <v>1770</v>
      </c>
      <c r="D755" s="891" t="s">
        <v>273</v>
      </c>
      <c r="E755" s="892" t="str">
        <f t="shared" si="11"/>
        <v>KC</v>
      </c>
      <c r="F755" s="885">
        <v>2000</v>
      </c>
      <c r="H755" s="885" t="e">
        <v>#N/A</v>
      </c>
      <c r="I755" s="885" t="str">
        <f>IFERROR(VLOOKUP(A755,DonGiaHD!A:H,8,0),"")</f>
        <v/>
      </c>
    </row>
    <row r="756" spans="1:9" hidden="1">
      <c r="A756" s="889" t="s">
        <v>1771</v>
      </c>
      <c r="B756" s="959" t="s">
        <v>433</v>
      </c>
      <c r="C756" s="896" t="s">
        <v>1772</v>
      </c>
      <c r="D756" s="891" t="s">
        <v>273</v>
      </c>
      <c r="E756" s="892" t="str">
        <f t="shared" si="11"/>
        <v>KC</v>
      </c>
      <c r="F756" s="885">
        <v>2000</v>
      </c>
      <c r="H756" s="885" t="e">
        <v>#N/A</v>
      </c>
      <c r="I756" s="885" t="str">
        <f>IFERROR(VLOOKUP(A756,DonGiaHD!A:H,8,0),"")</f>
        <v/>
      </c>
    </row>
    <row r="757" spans="1:9" hidden="1">
      <c r="A757" s="889" t="s">
        <v>1773</v>
      </c>
      <c r="B757" s="959" t="s">
        <v>1774</v>
      </c>
      <c r="C757" s="896" t="s">
        <v>1775</v>
      </c>
      <c r="D757" s="891" t="s">
        <v>273</v>
      </c>
      <c r="E757" s="892" t="str">
        <f t="shared" si="11"/>
        <v>KC</v>
      </c>
      <c r="F757" s="885">
        <v>2000</v>
      </c>
      <c r="H757" s="885" t="s">
        <v>273</v>
      </c>
      <c r="I757" s="885" t="str">
        <f>IFERROR(VLOOKUP(A757,DonGiaHD!A:H,8,0),"")</f>
        <v/>
      </c>
    </row>
    <row r="758" spans="1:9" hidden="1">
      <c r="A758" s="889" t="s">
        <v>1776</v>
      </c>
      <c r="B758" s="959" t="s">
        <v>1777</v>
      </c>
      <c r="C758" s="896" t="s">
        <v>1778</v>
      </c>
      <c r="D758" s="891" t="s">
        <v>273</v>
      </c>
      <c r="E758" s="892" t="str">
        <f t="shared" si="11"/>
        <v>KC</v>
      </c>
      <c r="F758" s="885">
        <v>2000</v>
      </c>
      <c r="H758" s="885" t="e">
        <v>#N/A</v>
      </c>
      <c r="I758" s="885" t="str">
        <f>IFERROR(VLOOKUP(A758,DonGiaHD!A:H,8,0),"")</f>
        <v/>
      </c>
    </row>
    <row r="759" spans="1:9" hidden="1">
      <c r="A759" s="889" t="s">
        <v>1779</v>
      </c>
      <c r="B759" s="959" t="s">
        <v>1780</v>
      </c>
      <c r="C759" s="896" t="s">
        <v>1781</v>
      </c>
      <c r="D759" s="891" t="s">
        <v>273</v>
      </c>
      <c r="E759" s="892" t="str">
        <f t="shared" si="11"/>
        <v>KC</v>
      </c>
      <c r="F759" s="885">
        <v>2000</v>
      </c>
      <c r="H759" s="885" t="e">
        <v>#N/A</v>
      </c>
      <c r="I759" s="885" t="str">
        <f>IFERROR(VLOOKUP(A759,DonGiaHD!A:H,8,0),"")</f>
        <v/>
      </c>
    </row>
    <row r="760" spans="1:9" hidden="1">
      <c r="A760" s="889" t="s">
        <v>1782</v>
      </c>
      <c r="B760" s="959" t="s">
        <v>1783</v>
      </c>
      <c r="C760" s="896" t="s">
        <v>1784</v>
      </c>
      <c r="D760" s="891" t="s">
        <v>273</v>
      </c>
      <c r="E760" s="892" t="str">
        <f t="shared" si="11"/>
        <v>KC</v>
      </c>
      <c r="F760" s="885">
        <v>2000</v>
      </c>
      <c r="H760" s="885" t="s">
        <v>273</v>
      </c>
      <c r="I760" s="885" t="str">
        <f>IFERROR(VLOOKUP(A760,DonGiaHD!A:H,8,0),"")</f>
        <v/>
      </c>
    </row>
    <row r="761" spans="1:9" hidden="1">
      <c r="A761" s="889" t="s">
        <v>1785</v>
      </c>
      <c r="B761" s="959" t="s">
        <v>1786</v>
      </c>
      <c r="C761" s="896" t="s">
        <v>1787</v>
      </c>
      <c r="D761" s="891" t="s">
        <v>273</v>
      </c>
      <c r="E761" s="892" t="str">
        <f t="shared" si="11"/>
        <v>KC</v>
      </c>
      <c r="F761" s="885">
        <v>2000</v>
      </c>
      <c r="H761" s="885" t="e">
        <v>#N/A</v>
      </c>
      <c r="I761" s="885" t="str">
        <f>IFERROR(VLOOKUP(A761,DonGiaHD!A:H,8,0),"")</f>
        <v/>
      </c>
    </row>
    <row r="762" spans="1:9" hidden="1">
      <c r="A762" s="889" t="s">
        <v>1788</v>
      </c>
      <c r="B762" s="959" t="s">
        <v>1789</v>
      </c>
      <c r="C762" s="896" t="s">
        <v>1790</v>
      </c>
      <c r="D762" s="891" t="s">
        <v>273</v>
      </c>
      <c r="E762" s="892" t="str">
        <f t="shared" si="11"/>
        <v>KC</v>
      </c>
      <c r="F762" s="885">
        <v>2000</v>
      </c>
      <c r="H762" s="885" t="e">
        <v>#N/A</v>
      </c>
      <c r="I762" s="885" t="str">
        <f>IFERROR(VLOOKUP(A762,DonGiaHD!A:H,8,0),"")</f>
        <v/>
      </c>
    </row>
    <row r="763" spans="1:9" hidden="1">
      <c r="A763" s="889" t="s">
        <v>1791</v>
      </c>
      <c r="B763" s="959" t="s">
        <v>1792</v>
      </c>
      <c r="C763" s="896" t="s">
        <v>1793</v>
      </c>
      <c r="D763" s="891" t="s">
        <v>89</v>
      </c>
      <c r="E763" s="892" t="str">
        <f t="shared" si="11"/>
        <v>LS</v>
      </c>
      <c r="F763" s="885">
        <v>2000</v>
      </c>
      <c r="H763" s="885">
        <v>0</v>
      </c>
      <c r="I763" s="885" t="str">
        <f>IFERROR(VLOOKUP(A763,DonGiaHD!A:H,8,0),"")</f>
        <v/>
      </c>
    </row>
    <row r="764" spans="1:9" hidden="1">
      <c r="A764" s="889" t="s">
        <v>1794</v>
      </c>
      <c r="B764" s="959" t="s">
        <v>1792</v>
      </c>
      <c r="C764" s="896" t="s">
        <v>1795</v>
      </c>
      <c r="D764" s="891" t="s">
        <v>89</v>
      </c>
      <c r="E764" s="892" t="str">
        <f t="shared" si="11"/>
        <v>LS</v>
      </c>
      <c r="F764" s="885">
        <v>2000</v>
      </c>
      <c r="H764" s="885">
        <v>0</v>
      </c>
      <c r="I764" s="885" t="str">
        <f>IFERROR(VLOOKUP(A764,DonGiaHD!A:H,8,0),"")</f>
        <v/>
      </c>
    </row>
    <row r="765" spans="1:9" hidden="1">
      <c r="A765" s="889" t="s">
        <v>1796</v>
      </c>
      <c r="B765" s="959" t="s">
        <v>1797</v>
      </c>
      <c r="C765" s="896" t="s">
        <v>1798</v>
      </c>
      <c r="D765" s="891" t="s">
        <v>89</v>
      </c>
      <c r="E765" s="892" t="str">
        <f t="shared" si="11"/>
        <v>ls</v>
      </c>
      <c r="F765" s="885">
        <v>2000</v>
      </c>
      <c r="H765" s="885" t="e">
        <v>#N/A</v>
      </c>
      <c r="I765" s="885" t="str">
        <f>IFERROR(VLOOKUP(A765,DonGiaHD!A:H,8,0),"")</f>
        <v/>
      </c>
    </row>
    <row r="766" spans="1:9" hidden="1">
      <c r="A766" s="889" t="s">
        <v>1799</v>
      </c>
      <c r="B766" s="959" t="s">
        <v>1800</v>
      </c>
      <c r="C766" s="896" t="s">
        <v>1801</v>
      </c>
      <c r="D766" s="891" t="s">
        <v>823</v>
      </c>
      <c r="E766" s="892" t="str">
        <f t="shared" si="11"/>
        <v>LC</v>
      </c>
      <c r="F766" s="885">
        <v>2000</v>
      </c>
      <c r="H766" s="885">
        <v>0</v>
      </c>
      <c r="I766" s="885" t="str">
        <f>IFERROR(VLOOKUP(A766,DonGiaHD!A:H,8,0),"")</f>
        <v/>
      </c>
    </row>
    <row r="767" spans="1:9" hidden="1">
      <c r="A767" s="889" t="s">
        <v>1802</v>
      </c>
      <c r="B767" s="959" t="s">
        <v>1803</v>
      </c>
      <c r="C767" s="896" t="s">
        <v>1804</v>
      </c>
      <c r="D767" s="891" t="s">
        <v>823</v>
      </c>
      <c r="E767" s="892" t="str">
        <f t="shared" si="11"/>
        <v>LC</v>
      </c>
      <c r="F767" s="885">
        <v>2000</v>
      </c>
      <c r="H767" s="885">
        <v>0</v>
      </c>
      <c r="I767" s="885" t="str">
        <f>IFERROR(VLOOKUP(A767,DonGiaHD!A:H,8,0),"")</f>
        <v/>
      </c>
    </row>
    <row r="768" spans="1:9" hidden="1">
      <c r="A768" s="889" t="s">
        <v>1805</v>
      </c>
      <c r="B768" s="959" t="s">
        <v>1806</v>
      </c>
      <c r="C768" s="896" t="s">
        <v>1807</v>
      </c>
      <c r="D768" s="891" t="s">
        <v>823</v>
      </c>
      <c r="E768" s="892" t="str">
        <f t="shared" si="11"/>
        <v>LC</v>
      </c>
      <c r="F768" s="885">
        <v>2000</v>
      </c>
      <c r="H768" s="885">
        <v>0</v>
      </c>
      <c r="I768" s="885">
        <f>IFERROR(VLOOKUP(A768,DonGiaHD!A:H,8,0),"")</f>
        <v>10834500</v>
      </c>
    </row>
    <row r="769" spans="1:9" hidden="1">
      <c r="A769" s="889" t="s">
        <v>1808</v>
      </c>
      <c r="B769" s="959" t="s">
        <v>1809</v>
      </c>
      <c r="C769" s="896" t="s">
        <v>1810</v>
      </c>
      <c r="D769" s="891" t="s">
        <v>823</v>
      </c>
      <c r="E769" s="892" t="str">
        <f t="shared" si="11"/>
        <v>LC</v>
      </c>
      <c r="F769" s="885">
        <v>2000</v>
      </c>
      <c r="H769" s="885" t="e">
        <v>#N/A</v>
      </c>
      <c r="I769" s="885" t="str">
        <f>IFERROR(VLOOKUP(A769,DonGiaHD!A:H,8,0),"")</f>
        <v/>
      </c>
    </row>
    <row r="770" spans="1:9" hidden="1">
      <c r="A770" s="889" t="s">
        <v>1811</v>
      </c>
      <c r="B770" s="959" t="s">
        <v>1812</v>
      </c>
      <c r="C770" s="896" t="s">
        <v>1813</v>
      </c>
      <c r="D770" s="891" t="s">
        <v>89</v>
      </c>
      <c r="E770" s="892" t="str">
        <f t="shared" si="11"/>
        <v>LS</v>
      </c>
      <c r="F770" s="885">
        <v>2000</v>
      </c>
      <c r="H770" s="885">
        <v>0</v>
      </c>
      <c r="I770" s="885">
        <f>IFERROR(VLOOKUP(A770,DonGiaHD!A:H,8,0),"")</f>
        <v>4189100</v>
      </c>
    </row>
    <row r="771" spans="1:9" hidden="1">
      <c r="A771" s="889" t="s">
        <v>1814</v>
      </c>
      <c r="B771" s="959" t="s">
        <v>1815</v>
      </c>
      <c r="C771" s="896" t="s">
        <v>1816</v>
      </c>
      <c r="D771" s="891" t="s">
        <v>89</v>
      </c>
      <c r="E771" s="892" t="str">
        <f t="shared" si="11"/>
        <v>LR</v>
      </c>
      <c r="F771" s="885">
        <v>2000</v>
      </c>
      <c r="H771" s="885">
        <v>0</v>
      </c>
      <c r="I771" s="885" t="str">
        <f>IFERROR(VLOOKUP(A771,DonGiaHD!A:H,8,0),"")</f>
        <v/>
      </c>
    </row>
    <row r="772" spans="1:9" hidden="1">
      <c r="A772" s="889" t="s">
        <v>1817</v>
      </c>
      <c r="B772" s="959" t="s">
        <v>1818</v>
      </c>
      <c r="C772" s="896" t="s">
        <v>1819</v>
      </c>
      <c r="D772" s="891" t="s">
        <v>89</v>
      </c>
      <c r="E772" s="892" t="str">
        <f t="shared" si="11"/>
        <v>LR</v>
      </c>
      <c r="F772" s="885">
        <v>2000</v>
      </c>
      <c r="H772" s="885">
        <v>0</v>
      </c>
      <c r="I772" s="885" t="str">
        <f>IFERROR(VLOOKUP(A772,DonGiaHD!A:H,8,0),"")</f>
        <v/>
      </c>
    </row>
    <row r="773" spans="1:9" hidden="1">
      <c r="A773" s="889" t="s">
        <v>1820</v>
      </c>
      <c r="B773" s="959" t="s">
        <v>1821</v>
      </c>
      <c r="C773" s="896" t="s">
        <v>1822</v>
      </c>
      <c r="D773" s="891" t="s">
        <v>89</v>
      </c>
      <c r="E773" s="892" t="str">
        <f t="shared" si="11"/>
        <v>LR</v>
      </c>
      <c r="F773" s="885">
        <v>2000</v>
      </c>
      <c r="H773" s="885">
        <v>0</v>
      </c>
      <c r="I773" s="885" t="str">
        <f>IFERROR(VLOOKUP(A773,DonGiaHD!A:H,8,0),"")</f>
        <v/>
      </c>
    </row>
    <row r="774" spans="1:9" hidden="1">
      <c r="A774" s="889" t="s">
        <v>1823</v>
      </c>
      <c r="B774" s="890" t="s">
        <v>1824</v>
      </c>
      <c r="C774" s="896" t="s">
        <v>1825</v>
      </c>
      <c r="D774" s="891" t="s">
        <v>539</v>
      </c>
      <c r="E774" s="892" t="str">
        <f t="shared" si="11"/>
        <v>LT</v>
      </c>
      <c r="F774" s="885">
        <v>2000</v>
      </c>
      <c r="H774" s="885" t="e">
        <v>#N/A</v>
      </c>
      <c r="I774" s="885" t="str">
        <f>IFERROR(VLOOKUP(A774,DonGiaHD!A:H,8,0),"")</f>
        <v/>
      </c>
    </row>
    <row r="775" spans="1:9" hidden="1">
      <c r="A775" s="889" t="s">
        <v>1826</v>
      </c>
      <c r="B775" s="890" t="s">
        <v>1827</v>
      </c>
      <c r="C775" s="896" t="s">
        <v>1828</v>
      </c>
      <c r="D775" s="891" t="s">
        <v>89</v>
      </c>
      <c r="E775" s="892" t="str">
        <f t="shared" si="11"/>
        <v>LS</v>
      </c>
      <c r="F775" s="885">
        <v>2000</v>
      </c>
      <c r="H775" s="885">
        <v>0</v>
      </c>
      <c r="I775" s="885" t="str">
        <f>IFERROR(VLOOKUP(A775,DonGiaHD!A:H,8,0),"")</f>
        <v/>
      </c>
    </row>
    <row r="776" spans="1:9" hidden="1">
      <c r="A776" s="889" t="s">
        <v>1829</v>
      </c>
      <c r="B776" s="890" t="s">
        <v>1830</v>
      </c>
      <c r="C776" s="896" t="s">
        <v>1831</v>
      </c>
      <c r="D776" s="891" t="s">
        <v>89</v>
      </c>
      <c r="E776" s="892" t="str">
        <f t="shared" si="11"/>
        <v>LC</v>
      </c>
      <c r="F776" s="885">
        <v>2000</v>
      </c>
      <c r="H776" s="885">
        <v>0</v>
      </c>
      <c r="I776" s="885" t="str">
        <f>IFERROR(VLOOKUP(A776,DonGiaHD!A:H,8,0),"")</f>
        <v/>
      </c>
    </row>
    <row r="777" spans="1:9" hidden="1">
      <c r="A777" s="889" t="s">
        <v>1832</v>
      </c>
      <c r="B777" s="890" t="s">
        <v>1833</v>
      </c>
      <c r="C777" s="896" t="s">
        <v>1834</v>
      </c>
      <c r="D777" s="891" t="s">
        <v>1835</v>
      </c>
      <c r="E777" s="892" t="str">
        <f t="shared" si="11"/>
        <v>DN</v>
      </c>
      <c r="F777" s="885">
        <v>2000</v>
      </c>
      <c r="H777" s="885">
        <v>0</v>
      </c>
      <c r="I777" s="885" t="str">
        <f>IFERROR(VLOOKUP(A777,DonGiaHD!A:H,8,0),"")</f>
        <v/>
      </c>
    </row>
    <row r="778" spans="1:9" hidden="1">
      <c r="A778" s="889" t="s">
        <v>1836</v>
      </c>
      <c r="B778" s="890" t="s">
        <v>1837</v>
      </c>
      <c r="C778" s="896" t="s">
        <v>1838</v>
      </c>
      <c r="D778" s="891" t="s">
        <v>89</v>
      </c>
      <c r="E778" s="892" t="str">
        <f t="shared" si="11"/>
        <v>LX</v>
      </c>
      <c r="F778" s="885">
        <v>2000</v>
      </c>
      <c r="H778" s="885">
        <v>0</v>
      </c>
      <c r="I778" s="885" t="str">
        <f>IFERROR(VLOOKUP(A778,DonGiaHD!A:H,8,0),"")</f>
        <v/>
      </c>
    </row>
    <row r="779" spans="1:9" hidden="1">
      <c r="A779" s="889" t="s">
        <v>1839</v>
      </c>
      <c r="B779" s="890" t="s">
        <v>1840</v>
      </c>
      <c r="C779" s="896" t="s">
        <v>1841</v>
      </c>
      <c r="D779" s="891" t="s">
        <v>89</v>
      </c>
      <c r="E779" s="892" t="str">
        <f t="shared" si="11"/>
        <v>LS</v>
      </c>
      <c r="F779" s="885">
        <v>2000</v>
      </c>
      <c r="H779" s="885">
        <v>0</v>
      </c>
      <c r="I779" s="885" t="str">
        <f>IFERROR(VLOOKUP(A779,DonGiaHD!A:H,8,0),"")</f>
        <v/>
      </c>
    </row>
    <row r="780" spans="1:9" hidden="1">
      <c r="A780" s="889" t="s">
        <v>1842</v>
      </c>
      <c r="B780" s="890" t="s">
        <v>1843</v>
      </c>
      <c r="C780" s="896" t="s">
        <v>1844</v>
      </c>
      <c r="D780" s="891" t="s">
        <v>89</v>
      </c>
      <c r="E780" s="892" t="str">
        <f t="shared" si="11"/>
        <v>LF</v>
      </c>
      <c r="F780" s="885">
        <v>2000</v>
      </c>
      <c r="H780" s="885">
        <v>0</v>
      </c>
      <c r="I780" s="885" t="str">
        <f>IFERROR(VLOOKUP(A780,DonGiaHD!A:H,8,0),"")</f>
        <v/>
      </c>
    </row>
    <row r="781" spans="1:9" hidden="1">
      <c r="A781" s="889" t="s">
        <v>1845</v>
      </c>
      <c r="B781" s="890" t="s">
        <v>1843</v>
      </c>
      <c r="C781" s="896" t="s">
        <v>1846</v>
      </c>
      <c r="D781" s="891" t="s">
        <v>59</v>
      </c>
      <c r="E781" s="892" t="str">
        <f t="shared" si="11"/>
        <v>LL</v>
      </c>
      <c r="F781" s="885">
        <v>2000</v>
      </c>
      <c r="H781" s="885">
        <v>0</v>
      </c>
      <c r="I781" s="885" t="str">
        <f>IFERROR(VLOOKUP(A781,DonGiaHD!A:H,8,0),"")</f>
        <v/>
      </c>
    </row>
    <row r="782" spans="1:9" hidden="1">
      <c r="A782" s="889" t="s">
        <v>1847</v>
      </c>
      <c r="B782" s="959" t="s">
        <v>1848</v>
      </c>
      <c r="C782" s="896" t="s">
        <v>1849</v>
      </c>
      <c r="D782" s="891" t="s">
        <v>59</v>
      </c>
      <c r="E782" s="892" t="str">
        <f t="shared" ref="E782:E837" si="12">LEFT(A782,2)</f>
        <v>LB</v>
      </c>
      <c r="F782" s="885">
        <v>2000</v>
      </c>
      <c r="H782" s="885">
        <v>0</v>
      </c>
      <c r="I782" s="885" t="str">
        <f>IFERROR(VLOOKUP(A782,DonGiaHD!A:H,8,0),"")</f>
        <v/>
      </c>
    </row>
    <row r="783" spans="1:9" hidden="1">
      <c r="A783" s="889" t="s">
        <v>1850</v>
      </c>
      <c r="B783" s="959" t="s">
        <v>444</v>
      </c>
      <c r="C783" s="896" t="s">
        <v>1851</v>
      </c>
      <c r="D783" s="891" t="s">
        <v>974</v>
      </c>
      <c r="E783" s="892" t="str">
        <f t="shared" si="12"/>
        <v>Lc</v>
      </c>
      <c r="F783" s="885">
        <v>2000</v>
      </c>
      <c r="H783" s="885" t="s">
        <v>974</v>
      </c>
      <c r="I783" s="885" t="str">
        <f>IFERROR(VLOOKUP(A783,DonGiaHD!A:H,8,0),"")</f>
        <v/>
      </c>
    </row>
    <row r="784" spans="1:9" hidden="1">
      <c r="A784" s="889" t="s">
        <v>1852</v>
      </c>
      <c r="B784" s="959" t="s">
        <v>1853</v>
      </c>
      <c r="C784" s="896" t="s">
        <v>1854</v>
      </c>
      <c r="D784" s="891" t="s">
        <v>974</v>
      </c>
      <c r="E784" s="892" t="str">
        <f t="shared" si="12"/>
        <v>Lc</v>
      </c>
      <c r="F784" s="885">
        <v>2000</v>
      </c>
      <c r="H784" s="885" t="s">
        <v>974</v>
      </c>
      <c r="I784" s="885" t="str">
        <f>IFERROR(VLOOKUP(A784,DonGiaHD!A:H,8,0),"")</f>
        <v/>
      </c>
    </row>
    <row r="785" spans="1:9" hidden="1">
      <c r="A785" s="889" t="s">
        <v>1855</v>
      </c>
      <c r="B785" s="959" t="s">
        <v>1856</v>
      </c>
      <c r="C785" s="896" t="s">
        <v>1857</v>
      </c>
      <c r="D785" s="891" t="s">
        <v>974</v>
      </c>
      <c r="E785" s="892" t="str">
        <f t="shared" si="12"/>
        <v>Lc</v>
      </c>
      <c r="F785" s="885">
        <v>2000</v>
      </c>
      <c r="H785" s="885" t="s">
        <v>974</v>
      </c>
      <c r="I785" s="885" t="str">
        <f>IFERROR(VLOOKUP(A785,DonGiaHD!A:H,8,0),"")</f>
        <v/>
      </c>
    </row>
    <row r="786" spans="1:9" hidden="1">
      <c r="A786" s="889" t="s">
        <v>1858</v>
      </c>
      <c r="B786" s="959" t="s">
        <v>1859</v>
      </c>
      <c r="C786" s="896" t="s">
        <v>1860</v>
      </c>
      <c r="D786" s="891" t="s">
        <v>59</v>
      </c>
      <c r="E786" s="892" t="str">
        <f t="shared" si="12"/>
        <v>LF</v>
      </c>
      <c r="F786" s="885">
        <v>2000</v>
      </c>
      <c r="H786" s="885">
        <v>0</v>
      </c>
      <c r="I786" s="885" t="str">
        <f>IFERROR(VLOOKUP(A786,DonGiaHD!A:H,8,0),"")</f>
        <v/>
      </c>
    </row>
    <row r="787" spans="1:9" hidden="1">
      <c r="A787" s="889" t="s">
        <v>1861</v>
      </c>
      <c r="B787" s="959" t="s">
        <v>1859</v>
      </c>
      <c r="C787" s="896" t="s">
        <v>1862</v>
      </c>
      <c r="D787" s="891" t="s">
        <v>59</v>
      </c>
      <c r="E787" s="892" t="str">
        <f t="shared" si="12"/>
        <v>LL</v>
      </c>
      <c r="F787" s="885">
        <v>2000</v>
      </c>
      <c r="H787" s="885" t="e">
        <v>#N/A</v>
      </c>
      <c r="I787" s="885" t="str">
        <f>IFERROR(VLOOKUP(A787,DonGiaHD!A:H,8,0),"")</f>
        <v/>
      </c>
    </row>
    <row r="788" spans="1:9" hidden="1">
      <c r="A788" s="889" t="s">
        <v>1863</v>
      </c>
      <c r="B788" s="959" t="s">
        <v>904</v>
      </c>
      <c r="C788" s="896" t="s">
        <v>1864</v>
      </c>
      <c r="D788" s="891" t="s">
        <v>89</v>
      </c>
      <c r="E788" s="892" t="str">
        <f t="shared" si="12"/>
        <v>LG</v>
      </c>
      <c r="F788" s="885">
        <v>2000</v>
      </c>
      <c r="H788" s="885">
        <v>0</v>
      </c>
      <c r="I788" s="885" t="str">
        <f>IFERROR(VLOOKUP(A788,DonGiaHD!A:H,8,0),"")</f>
        <v/>
      </c>
    </row>
    <row r="789" spans="1:9" hidden="1">
      <c r="A789" s="889" t="s">
        <v>1865</v>
      </c>
      <c r="B789" s="959" t="s">
        <v>1866</v>
      </c>
      <c r="C789" s="896" t="s">
        <v>1867</v>
      </c>
      <c r="D789" s="891" t="s">
        <v>638</v>
      </c>
      <c r="E789" s="892" t="str">
        <f t="shared" si="12"/>
        <v>PT</v>
      </c>
      <c r="F789" s="885">
        <v>2000</v>
      </c>
      <c r="H789" s="885" t="e">
        <v>#N/A</v>
      </c>
      <c r="I789" s="885" t="str">
        <f>IFERROR(VLOOKUP(A789,DonGiaHD!A:H,8,0),"")</f>
        <v/>
      </c>
    </row>
    <row r="790" spans="1:9" hidden="1">
      <c r="A790" s="889" t="s">
        <v>1868</v>
      </c>
      <c r="B790" s="959" t="s">
        <v>1869</v>
      </c>
      <c r="C790" s="896" t="s">
        <v>1870</v>
      </c>
      <c r="D790" s="891" t="s">
        <v>638</v>
      </c>
      <c r="E790" s="892" t="str">
        <f t="shared" si="12"/>
        <v>PH</v>
      </c>
      <c r="F790" s="885">
        <v>2000</v>
      </c>
      <c r="H790" s="885" t="e">
        <v>#N/A</v>
      </c>
      <c r="I790" s="885" t="str">
        <f>IFERROR(VLOOKUP(A790,DonGiaHD!A:H,8,0),"")</f>
        <v/>
      </c>
    </row>
    <row r="791" spans="1:9" hidden="1">
      <c r="A791" s="889" t="s">
        <v>1871</v>
      </c>
      <c r="B791" s="890" t="s">
        <v>1872</v>
      </c>
      <c r="C791" s="896" t="s">
        <v>1873</v>
      </c>
      <c r="D791" s="891" t="s">
        <v>1874</v>
      </c>
      <c r="E791" s="892" t="str">
        <f t="shared" si="12"/>
        <v>TR</v>
      </c>
      <c r="F791" s="885">
        <v>1</v>
      </c>
      <c r="G791" s="885" t="s">
        <v>60</v>
      </c>
      <c r="H791" s="885" t="e">
        <v>#N/A</v>
      </c>
      <c r="I791" s="885" t="str">
        <f>IFERROR(VLOOKUP(A791,DonGiaHD!A:H,8,0),"")</f>
        <v/>
      </c>
    </row>
    <row r="792" spans="1:9" hidden="1">
      <c r="A792" s="889" t="s">
        <v>1875</v>
      </c>
      <c r="B792" s="890" t="s">
        <v>1872</v>
      </c>
      <c r="C792" s="896" t="s">
        <v>1876</v>
      </c>
      <c r="D792" s="891" t="s">
        <v>1874</v>
      </c>
      <c r="E792" s="892" t="str">
        <f t="shared" si="12"/>
        <v>TR</v>
      </c>
      <c r="F792" s="885">
        <v>1</v>
      </c>
      <c r="G792" s="885" t="s">
        <v>60</v>
      </c>
      <c r="H792" s="885" t="e">
        <v>#N/A</v>
      </c>
      <c r="I792" s="885" t="str">
        <f>IFERROR(VLOOKUP(A792,DonGiaHD!A:H,8,0),"")</f>
        <v/>
      </c>
    </row>
    <row r="793" spans="1:9" hidden="1">
      <c r="A793" s="889" t="s">
        <v>1877</v>
      </c>
      <c r="B793" s="890" t="s">
        <v>1878</v>
      </c>
      <c r="C793" s="896" t="s">
        <v>1879</v>
      </c>
      <c r="D793" s="891" t="s">
        <v>1874</v>
      </c>
      <c r="E793" s="892" t="str">
        <f t="shared" si="12"/>
        <v>TR</v>
      </c>
      <c r="F793" s="885">
        <v>1</v>
      </c>
      <c r="G793" s="885" t="s">
        <v>60</v>
      </c>
      <c r="H793" s="885" t="s">
        <v>1874</v>
      </c>
      <c r="I793" s="885" t="str">
        <f>IFERROR(VLOOKUP(A793,DonGiaHD!A:H,8,0),"")</f>
        <v/>
      </c>
    </row>
    <row r="794" spans="1:9" hidden="1">
      <c r="A794" s="889" t="s">
        <v>1880</v>
      </c>
      <c r="B794" s="890" t="s">
        <v>1878</v>
      </c>
      <c r="C794" s="896" t="s">
        <v>1881</v>
      </c>
      <c r="D794" s="891" t="s">
        <v>1874</v>
      </c>
      <c r="E794" s="892" t="str">
        <f t="shared" si="12"/>
        <v>TR</v>
      </c>
      <c r="F794" s="885">
        <v>1</v>
      </c>
      <c r="G794" s="885" t="s">
        <v>60</v>
      </c>
      <c r="H794" s="885" t="e">
        <v>#N/A</v>
      </c>
      <c r="I794" s="885" t="str">
        <f>IFERROR(VLOOKUP(A794,DonGiaHD!A:H,8,0),"")</f>
        <v/>
      </c>
    </row>
    <row r="795" spans="1:9" hidden="1">
      <c r="A795" s="889" t="s">
        <v>1882</v>
      </c>
      <c r="B795" s="890" t="s">
        <v>1883</v>
      </c>
      <c r="C795" s="896" t="s">
        <v>1884</v>
      </c>
      <c r="D795" s="891" t="s">
        <v>1874</v>
      </c>
      <c r="E795" s="892" t="str">
        <f t="shared" si="12"/>
        <v>TR</v>
      </c>
      <c r="F795" s="885">
        <v>1</v>
      </c>
      <c r="G795" s="885" t="s">
        <v>60</v>
      </c>
      <c r="H795" s="885" t="e">
        <v>#N/A</v>
      </c>
      <c r="I795" s="885" t="str">
        <f>IFERROR(VLOOKUP(A795,DonGiaHD!A:H,8,0),"")</f>
        <v/>
      </c>
    </row>
    <row r="796" spans="1:9" hidden="1">
      <c r="A796" s="889" t="s">
        <v>1885</v>
      </c>
      <c r="B796" s="959" t="s">
        <v>1886</v>
      </c>
      <c r="C796" s="896" t="s">
        <v>1887</v>
      </c>
      <c r="D796" s="891" t="s">
        <v>1874</v>
      </c>
      <c r="E796" s="892" t="str">
        <f t="shared" si="12"/>
        <v>T1</v>
      </c>
      <c r="F796" s="885">
        <v>1</v>
      </c>
      <c r="G796" s="885" t="s">
        <v>60</v>
      </c>
      <c r="H796" s="885" t="e">
        <v>#N/A</v>
      </c>
      <c r="I796" s="885" t="str">
        <f>IFERROR(VLOOKUP(A796,DonGiaHD!A:H,8,0),"")</f>
        <v/>
      </c>
    </row>
    <row r="797" spans="1:9" hidden="1">
      <c r="A797" s="889" t="s">
        <v>1888</v>
      </c>
      <c r="B797" s="890" t="s">
        <v>1872</v>
      </c>
      <c r="C797" s="896" t="s">
        <v>1889</v>
      </c>
      <c r="D797" s="891" t="s">
        <v>1874</v>
      </c>
      <c r="E797" s="892" t="str">
        <f t="shared" si="12"/>
        <v>TR</v>
      </c>
      <c r="F797" s="885">
        <v>1</v>
      </c>
      <c r="G797" s="885" t="s">
        <v>60</v>
      </c>
      <c r="H797" s="885" t="s">
        <v>1874</v>
      </c>
      <c r="I797" s="885" t="str">
        <f>IFERROR(VLOOKUP(A797,DonGiaHD!A:H,8,0),"")</f>
        <v/>
      </c>
    </row>
    <row r="798" spans="1:9" hidden="1">
      <c r="A798" s="889" t="s">
        <v>1890</v>
      </c>
      <c r="B798" s="890" t="s">
        <v>1872</v>
      </c>
      <c r="C798" s="896" t="s">
        <v>1891</v>
      </c>
      <c r="D798" s="891" t="s">
        <v>1874</v>
      </c>
      <c r="E798" s="892" t="str">
        <f t="shared" si="12"/>
        <v>TR</v>
      </c>
      <c r="F798" s="885">
        <v>1</v>
      </c>
      <c r="G798" s="885" t="s">
        <v>60</v>
      </c>
      <c r="H798" s="885" t="s">
        <v>1874</v>
      </c>
      <c r="I798" s="885" t="str">
        <f>IFERROR(VLOOKUP(A798,DonGiaHD!A:H,8,0),"")</f>
        <v/>
      </c>
    </row>
    <row r="799" spans="1:9" hidden="1">
      <c r="A799" s="889" t="s">
        <v>1892</v>
      </c>
      <c r="B799" s="890" t="s">
        <v>1893</v>
      </c>
      <c r="C799" s="896" t="s">
        <v>1894</v>
      </c>
      <c r="D799" s="891" t="s">
        <v>1874</v>
      </c>
      <c r="E799" s="892" t="str">
        <f t="shared" si="12"/>
        <v>TR</v>
      </c>
      <c r="F799" s="885">
        <v>1</v>
      </c>
      <c r="G799" s="885" t="s">
        <v>60</v>
      </c>
      <c r="H799" s="885" t="s">
        <v>1874</v>
      </c>
      <c r="I799" s="885" t="str">
        <f>IFERROR(VLOOKUP(A799,DonGiaHD!A:H,8,0),"")</f>
        <v/>
      </c>
    </row>
    <row r="800" spans="1:9" hidden="1">
      <c r="A800" s="889" t="s">
        <v>1895</v>
      </c>
      <c r="B800" s="890" t="s">
        <v>1878</v>
      </c>
      <c r="C800" s="896" t="s">
        <v>1896</v>
      </c>
      <c r="D800" s="891" t="s">
        <v>1874</v>
      </c>
      <c r="E800" s="892" t="str">
        <f t="shared" si="12"/>
        <v>TR</v>
      </c>
      <c r="F800" s="885">
        <v>1</v>
      </c>
      <c r="G800" s="885" t="s">
        <v>60</v>
      </c>
      <c r="H800" s="885" t="s">
        <v>1874</v>
      </c>
      <c r="I800" s="885" t="str">
        <f>IFERROR(VLOOKUP(A800,DonGiaHD!A:H,8,0),"")</f>
        <v/>
      </c>
    </row>
    <row r="801" spans="1:9" hidden="1">
      <c r="A801" s="889" t="s">
        <v>1897</v>
      </c>
      <c r="B801" s="890" t="s">
        <v>1883</v>
      </c>
      <c r="C801" s="896" t="s">
        <v>1898</v>
      </c>
      <c r="D801" s="891" t="s">
        <v>1874</v>
      </c>
      <c r="E801" s="892" t="str">
        <f t="shared" si="12"/>
        <v>TR</v>
      </c>
      <c r="F801" s="885">
        <v>1</v>
      </c>
      <c r="G801" s="885" t="s">
        <v>60</v>
      </c>
      <c r="H801" s="885" t="s">
        <v>1874</v>
      </c>
      <c r="I801" s="885" t="str">
        <f>IFERROR(VLOOKUP(A801,DonGiaHD!A:H,8,0),"")</f>
        <v/>
      </c>
    </row>
    <row r="802" spans="1:9" hidden="1">
      <c r="A802" s="889" t="s">
        <v>1899</v>
      </c>
      <c r="B802" s="959" t="s">
        <v>1886</v>
      </c>
      <c r="C802" s="896" t="s">
        <v>1900</v>
      </c>
      <c r="D802" s="891" t="s">
        <v>1874</v>
      </c>
      <c r="E802" s="892" t="str">
        <f t="shared" si="12"/>
        <v>T1</v>
      </c>
      <c r="F802" s="885">
        <v>1</v>
      </c>
      <c r="G802" s="885" t="s">
        <v>60</v>
      </c>
      <c r="H802" s="885" t="e">
        <v>#N/A</v>
      </c>
      <c r="I802" s="885" t="str">
        <f>IFERROR(VLOOKUP(A802,DonGiaHD!A:H,8,0),"")</f>
        <v/>
      </c>
    </row>
    <row r="803" spans="1:9" hidden="1">
      <c r="A803" s="896" t="s">
        <v>1901</v>
      </c>
      <c r="B803" s="909" t="s">
        <v>1902</v>
      </c>
      <c r="C803" s="896" t="s">
        <v>1903</v>
      </c>
      <c r="D803" s="891" t="s">
        <v>1874</v>
      </c>
      <c r="E803" s="892" t="str">
        <f t="shared" si="12"/>
        <v>TR</v>
      </c>
      <c r="F803" s="885">
        <v>1</v>
      </c>
      <c r="G803" s="885" t="s">
        <v>60</v>
      </c>
      <c r="H803" s="885" t="e">
        <v>#N/A</v>
      </c>
      <c r="I803" s="885" t="str">
        <f>IFERROR(VLOOKUP(A803,DonGiaHD!A:H,8,0),"")</f>
        <v/>
      </c>
    </row>
    <row r="804" spans="1:9" hidden="1">
      <c r="A804" s="896" t="s">
        <v>1904</v>
      </c>
      <c r="B804" s="909" t="s">
        <v>1905</v>
      </c>
      <c r="C804" s="896" t="s">
        <v>1906</v>
      </c>
      <c r="D804" s="891" t="s">
        <v>1874</v>
      </c>
      <c r="E804" s="892" t="str">
        <f t="shared" si="12"/>
        <v>TR</v>
      </c>
      <c r="F804" s="885">
        <v>1</v>
      </c>
      <c r="G804" s="885" t="s">
        <v>60</v>
      </c>
      <c r="H804" s="885" t="e">
        <v>#N/A</v>
      </c>
      <c r="I804" s="885" t="str">
        <f>IFERROR(VLOOKUP(A804,DonGiaHD!A:H,8,0),"")</f>
        <v/>
      </c>
    </row>
    <row r="805" spans="1:9" hidden="1">
      <c r="A805" s="896" t="s">
        <v>1907</v>
      </c>
      <c r="B805" s="909" t="s">
        <v>1905</v>
      </c>
      <c r="C805" s="896" t="s">
        <v>1908</v>
      </c>
      <c r="D805" s="891" t="s">
        <v>1874</v>
      </c>
      <c r="E805" s="892" t="str">
        <f t="shared" si="12"/>
        <v>TR</v>
      </c>
      <c r="F805" s="885">
        <v>1</v>
      </c>
      <c r="G805" s="885" t="s">
        <v>60</v>
      </c>
      <c r="H805" s="885" t="e">
        <v>#N/A</v>
      </c>
      <c r="I805" s="885" t="str">
        <f>IFERROR(VLOOKUP(A805,DonGiaHD!A:H,8,0),"")</f>
        <v/>
      </c>
    </row>
    <row r="806" spans="1:9" hidden="1">
      <c r="A806" s="896" t="s">
        <v>1909</v>
      </c>
      <c r="B806" s="909" t="s">
        <v>1910</v>
      </c>
      <c r="C806" s="896" t="s">
        <v>1911</v>
      </c>
      <c r="D806" s="891" t="s">
        <v>1874</v>
      </c>
      <c r="E806" s="892" t="str">
        <f t="shared" si="12"/>
        <v>TR</v>
      </c>
      <c r="F806" s="885">
        <v>1</v>
      </c>
      <c r="G806" s="885" t="s">
        <v>60</v>
      </c>
      <c r="H806" s="885" t="e">
        <v>#N/A</v>
      </c>
      <c r="I806" s="885" t="str">
        <f>IFERROR(VLOOKUP(A806,DonGiaHD!A:H,8,0),"")</f>
        <v/>
      </c>
    </row>
    <row r="807" spans="1:9" hidden="1">
      <c r="A807" s="896" t="s">
        <v>1912</v>
      </c>
      <c r="B807" s="909" t="s">
        <v>1910</v>
      </c>
      <c r="C807" s="896" t="s">
        <v>1913</v>
      </c>
      <c r="D807" s="891" t="s">
        <v>1874</v>
      </c>
      <c r="E807" s="892" t="str">
        <f t="shared" si="12"/>
        <v>TR</v>
      </c>
      <c r="F807" s="885">
        <v>1</v>
      </c>
      <c r="G807" s="885" t="s">
        <v>60</v>
      </c>
      <c r="H807" s="885" t="e">
        <v>#N/A</v>
      </c>
      <c r="I807" s="885" t="str">
        <f>IFERROR(VLOOKUP(A807,DonGiaHD!A:H,8,0),"")</f>
        <v/>
      </c>
    </row>
    <row r="808" spans="1:9" hidden="1">
      <c r="A808" s="896" t="s">
        <v>1914</v>
      </c>
      <c r="B808" s="909" t="s">
        <v>1910</v>
      </c>
      <c r="C808" s="896" t="s">
        <v>1915</v>
      </c>
      <c r="D808" s="891" t="s">
        <v>1874</v>
      </c>
      <c r="E808" s="892" t="str">
        <f t="shared" si="12"/>
        <v>TR</v>
      </c>
      <c r="F808" s="885">
        <v>1</v>
      </c>
      <c r="G808" s="885" t="s">
        <v>60</v>
      </c>
      <c r="H808" s="885" t="e">
        <v>#N/A</v>
      </c>
      <c r="I808" s="885" t="str">
        <f>IFERROR(VLOOKUP(A808,DonGiaHD!A:H,8,0),"")</f>
        <v/>
      </c>
    </row>
    <row r="809" spans="1:9" hidden="1">
      <c r="A809" s="896" t="s">
        <v>1916</v>
      </c>
      <c r="B809" s="909" t="s">
        <v>1917</v>
      </c>
      <c r="C809" s="896" t="s">
        <v>1918</v>
      </c>
      <c r="D809" s="891" t="s">
        <v>1874</v>
      </c>
      <c r="E809" s="892" t="str">
        <f t="shared" si="12"/>
        <v>TR</v>
      </c>
      <c r="F809" s="885">
        <v>1</v>
      </c>
      <c r="G809" s="885" t="s">
        <v>60</v>
      </c>
      <c r="H809" s="885" t="e">
        <v>#N/A</v>
      </c>
      <c r="I809" s="885" t="str">
        <f>IFERROR(VLOOKUP(A809,DonGiaHD!A:H,8,0),"")</f>
        <v/>
      </c>
    </row>
    <row r="810" spans="1:9" hidden="1">
      <c r="A810" s="896" t="s">
        <v>1919</v>
      </c>
      <c r="B810" s="909" t="s">
        <v>1917</v>
      </c>
      <c r="C810" s="896" t="s">
        <v>1920</v>
      </c>
      <c r="D810" s="891" t="s">
        <v>1874</v>
      </c>
      <c r="E810" s="892" t="str">
        <f t="shared" si="12"/>
        <v>TR</v>
      </c>
      <c r="F810" s="885">
        <v>1</v>
      </c>
      <c r="G810" s="885" t="s">
        <v>60</v>
      </c>
      <c r="H810" s="885" t="e">
        <v>#N/A</v>
      </c>
      <c r="I810" s="885" t="str">
        <f>IFERROR(VLOOKUP(A810,DonGiaHD!A:H,8,0),"")</f>
        <v/>
      </c>
    </row>
    <row r="811" spans="1:9" hidden="1">
      <c r="A811" s="896" t="s">
        <v>1921</v>
      </c>
      <c r="B811" s="909" t="s">
        <v>1922</v>
      </c>
      <c r="C811" s="896" t="s">
        <v>1923</v>
      </c>
      <c r="D811" s="891" t="s">
        <v>1874</v>
      </c>
      <c r="E811" s="892" t="str">
        <f t="shared" si="12"/>
        <v>TR</v>
      </c>
      <c r="F811" s="885">
        <v>1</v>
      </c>
      <c r="G811" s="885" t="s">
        <v>60</v>
      </c>
      <c r="H811" s="885" t="e">
        <v>#N/A</v>
      </c>
      <c r="I811" s="885" t="str">
        <f>IFERROR(VLOOKUP(A811,DonGiaHD!A:H,8,0),"")</f>
        <v/>
      </c>
    </row>
    <row r="812" spans="1:9" hidden="1">
      <c r="A812" s="896" t="s">
        <v>1924</v>
      </c>
      <c r="B812" s="909" t="s">
        <v>1922</v>
      </c>
      <c r="C812" s="896" t="s">
        <v>1925</v>
      </c>
      <c r="D812" s="891" t="s">
        <v>1874</v>
      </c>
      <c r="E812" s="892" t="str">
        <f t="shared" si="12"/>
        <v>TR</v>
      </c>
      <c r="F812" s="885">
        <v>1</v>
      </c>
      <c r="G812" s="885" t="s">
        <v>60</v>
      </c>
      <c r="H812" s="885" t="e">
        <v>#N/A</v>
      </c>
      <c r="I812" s="885" t="str">
        <f>IFERROR(VLOOKUP(A812,DonGiaHD!A:H,8,0),"")</f>
        <v/>
      </c>
    </row>
    <row r="813" spans="1:9" hidden="1">
      <c r="A813" s="896" t="s">
        <v>1926</v>
      </c>
      <c r="B813" s="909" t="s">
        <v>1922</v>
      </c>
      <c r="C813" s="896" t="s">
        <v>1927</v>
      </c>
      <c r="D813" s="891" t="s">
        <v>1874</v>
      </c>
      <c r="E813" s="892" t="str">
        <f t="shared" si="12"/>
        <v>TR</v>
      </c>
      <c r="F813" s="885">
        <v>1</v>
      </c>
      <c r="G813" s="885" t="s">
        <v>60</v>
      </c>
      <c r="H813" s="885" t="e">
        <v>#N/A</v>
      </c>
      <c r="I813" s="885" t="str">
        <f>IFERROR(VLOOKUP(A813,DonGiaHD!A:H,8,0),"")</f>
        <v/>
      </c>
    </row>
    <row r="814" spans="1:9" hidden="1">
      <c r="A814" s="896" t="s">
        <v>1928</v>
      </c>
      <c r="B814" s="909" t="s">
        <v>1922</v>
      </c>
      <c r="C814" s="896" t="s">
        <v>1929</v>
      </c>
      <c r="D814" s="891" t="s">
        <v>1874</v>
      </c>
      <c r="E814" s="892" t="str">
        <f t="shared" si="12"/>
        <v>TR</v>
      </c>
      <c r="F814" s="885">
        <v>1</v>
      </c>
      <c r="G814" s="885" t="s">
        <v>60</v>
      </c>
      <c r="H814" s="885" t="e">
        <v>#N/A</v>
      </c>
      <c r="I814" s="885" t="str">
        <f>IFERROR(VLOOKUP(A814,DonGiaHD!A:H,8,0),"")</f>
        <v/>
      </c>
    </row>
    <row r="815" spans="1:9" hidden="1">
      <c r="A815" s="896" t="s">
        <v>1930</v>
      </c>
      <c r="B815" s="909" t="s">
        <v>1922</v>
      </c>
      <c r="C815" s="896" t="s">
        <v>1931</v>
      </c>
      <c r="D815" s="891" t="s">
        <v>1874</v>
      </c>
      <c r="E815" s="892" t="str">
        <f t="shared" si="12"/>
        <v>TR</v>
      </c>
      <c r="F815" s="885">
        <v>1</v>
      </c>
      <c r="G815" s="885" t="s">
        <v>60</v>
      </c>
      <c r="H815" s="885" t="e">
        <v>#N/A</v>
      </c>
      <c r="I815" s="885" t="str">
        <f>IFERROR(VLOOKUP(A815,DonGiaHD!A:H,8,0),"")</f>
        <v/>
      </c>
    </row>
    <row r="816" spans="1:9" hidden="1">
      <c r="A816" s="896" t="s">
        <v>1932</v>
      </c>
      <c r="B816" s="909" t="s">
        <v>1922</v>
      </c>
      <c r="C816" s="896" t="s">
        <v>1933</v>
      </c>
      <c r="D816" s="891" t="s">
        <v>1874</v>
      </c>
      <c r="E816" s="892" t="str">
        <f t="shared" si="12"/>
        <v>TR</v>
      </c>
      <c r="F816" s="885">
        <v>1</v>
      </c>
      <c r="G816" s="885" t="s">
        <v>60</v>
      </c>
      <c r="H816" s="885" t="e">
        <v>#N/A</v>
      </c>
      <c r="I816" s="885" t="str">
        <f>IFERROR(VLOOKUP(A816,DonGiaHD!A:H,8,0),"")</f>
        <v/>
      </c>
    </row>
    <row r="817" spans="1:9" hidden="1">
      <c r="A817" s="896" t="s">
        <v>1934</v>
      </c>
      <c r="B817" s="909" t="s">
        <v>1922</v>
      </c>
      <c r="C817" s="896" t="s">
        <v>1935</v>
      </c>
      <c r="D817" s="891" t="s">
        <v>1874</v>
      </c>
      <c r="E817" s="892" t="str">
        <f t="shared" si="12"/>
        <v>TR</v>
      </c>
      <c r="F817" s="885">
        <v>1</v>
      </c>
      <c r="G817" s="885" t="s">
        <v>60</v>
      </c>
      <c r="H817" s="885" t="e">
        <v>#N/A</v>
      </c>
      <c r="I817" s="885" t="str">
        <f>IFERROR(VLOOKUP(A817,DonGiaHD!A:H,8,0),"")</f>
        <v/>
      </c>
    </row>
    <row r="818" spans="1:9" hidden="1">
      <c r="A818" s="896" t="s">
        <v>1936</v>
      </c>
      <c r="B818" s="909" t="s">
        <v>1922</v>
      </c>
      <c r="C818" s="896" t="s">
        <v>1937</v>
      </c>
      <c r="D818" s="891" t="s">
        <v>1874</v>
      </c>
      <c r="E818" s="892" t="str">
        <f t="shared" si="12"/>
        <v>TR</v>
      </c>
      <c r="F818" s="885">
        <v>1</v>
      </c>
      <c r="G818" s="885" t="s">
        <v>60</v>
      </c>
      <c r="H818" s="885" t="e">
        <v>#N/A</v>
      </c>
      <c r="I818" s="885" t="str">
        <f>IFERROR(VLOOKUP(A818,DonGiaHD!A:H,8,0),"")</f>
        <v/>
      </c>
    </row>
    <row r="819" spans="1:9" hidden="1">
      <c r="A819" s="896" t="s">
        <v>1938</v>
      </c>
      <c r="B819" s="909" t="s">
        <v>1922</v>
      </c>
      <c r="C819" s="896" t="s">
        <v>1939</v>
      </c>
      <c r="D819" s="891" t="s">
        <v>1874</v>
      </c>
      <c r="E819" s="892" t="str">
        <f t="shared" si="12"/>
        <v>TR</v>
      </c>
      <c r="F819" s="885">
        <v>1</v>
      </c>
      <c r="G819" s="885" t="s">
        <v>60</v>
      </c>
      <c r="H819" s="885" t="e">
        <v>#N/A</v>
      </c>
      <c r="I819" s="885" t="str">
        <f>IFERROR(VLOOKUP(A819,DonGiaHD!A:H,8,0),"")</f>
        <v/>
      </c>
    </row>
    <row r="820" spans="1:9" hidden="1">
      <c r="A820" s="889" t="s">
        <v>1940</v>
      </c>
      <c r="B820" s="890" t="s">
        <v>1941</v>
      </c>
      <c r="C820" s="896" t="s">
        <v>1942</v>
      </c>
      <c r="D820" s="891" t="s">
        <v>1874</v>
      </c>
      <c r="E820" s="892" t="str">
        <f t="shared" si="12"/>
        <v>TR</v>
      </c>
      <c r="F820" s="885">
        <v>1</v>
      </c>
      <c r="G820" s="885" t="s">
        <v>60</v>
      </c>
      <c r="H820" s="885" t="s">
        <v>1874</v>
      </c>
      <c r="I820" s="885" t="str">
        <f>IFERROR(VLOOKUP(A820,DonGiaHD!A:H,8,0),"")</f>
        <v/>
      </c>
    </row>
    <row r="821" spans="1:9" hidden="1">
      <c r="A821" s="889" t="s">
        <v>1943</v>
      </c>
      <c r="B821" s="890" t="s">
        <v>1944</v>
      </c>
      <c r="C821" s="896" t="s">
        <v>1945</v>
      </c>
      <c r="D821" s="891" t="s">
        <v>1874</v>
      </c>
      <c r="E821" s="892" t="str">
        <f t="shared" si="12"/>
        <v>TR</v>
      </c>
      <c r="F821" s="885">
        <v>1</v>
      </c>
      <c r="G821" s="885" t="s">
        <v>60</v>
      </c>
      <c r="H821" s="885" t="s">
        <v>1874</v>
      </c>
      <c r="I821" s="885" t="str">
        <f>IFERROR(VLOOKUP(A821,DonGiaHD!A:H,8,0),"")</f>
        <v/>
      </c>
    </row>
    <row r="822" spans="1:9" hidden="1">
      <c r="A822" s="889" t="s">
        <v>1946</v>
      </c>
      <c r="B822" s="890" t="s">
        <v>1944</v>
      </c>
      <c r="C822" s="896" t="s">
        <v>1947</v>
      </c>
      <c r="D822" s="891" t="s">
        <v>1874</v>
      </c>
      <c r="E822" s="892" t="str">
        <f t="shared" si="12"/>
        <v>TR</v>
      </c>
      <c r="F822" s="885">
        <v>1</v>
      </c>
      <c r="G822" s="885" t="s">
        <v>60</v>
      </c>
      <c r="H822" s="885" t="s">
        <v>1874</v>
      </c>
      <c r="I822" s="885" t="str">
        <f>IFERROR(VLOOKUP(A822,DonGiaHD!A:H,8,0),"")</f>
        <v/>
      </c>
    </row>
    <row r="823" spans="1:9" hidden="1">
      <c r="A823" s="889" t="s">
        <v>1948</v>
      </c>
      <c r="B823" s="890" t="s">
        <v>1949</v>
      </c>
      <c r="C823" s="896" t="s">
        <v>1950</v>
      </c>
      <c r="D823" s="891" t="s">
        <v>1874</v>
      </c>
      <c r="E823" s="892" t="str">
        <f t="shared" si="12"/>
        <v>TR</v>
      </c>
      <c r="F823" s="885">
        <v>1</v>
      </c>
      <c r="G823" s="885" t="s">
        <v>60</v>
      </c>
      <c r="H823" s="885" t="s">
        <v>1874</v>
      </c>
      <c r="I823" s="885" t="str">
        <f>IFERROR(VLOOKUP(A823,DonGiaHD!A:H,8,0),"")</f>
        <v/>
      </c>
    </row>
    <row r="824" spans="1:9" hidden="1">
      <c r="A824" s="889" t="s">
        <v>1951</v>
      </c>
      <c r="B824" s="890" t="s">
        <v>1952</v>
      </c>
      <c r="C824" s="896" t="s">
        <v>1953</v>
      </c>
      <c r="D824" s="891" t="s">
        <v>1874</v>
      </c>
      <c r="E824" s="892" t="str">
        <f t="shared" si="12"/>
        <v>TR</v>
      </c>
      <c r="F824" s="885">
        <v>1</v>
      </c>
      <c r="G824" s="885" t="s">
        <v>60</v>
      </c>
      <c r="H824" s="885" t="s">
        <v>1874</v>
      </c>
      <c r="I824" s="885" t="str">
        <f>IFERROR(VLOOKUP(A824,DonGiaHD!A:H,8,0),"")</f>
        <v/>
      </c>
    </row>
    <row r="825" spans="1:9" hidden="1">
      <c r="A825" s="889" t="s">
        <v>1954</v>
      </c>
      <c r="B825" s="890" t="s">
        <v>1955</v>
      </c>
      <c r="C825" s="896" t="s">
        <v>1956</v>
      </c>
      <c r="D825" s="891" t="s">
        <v>1874</v>
      </c>
      <c r="E825" s="892" t="str">
        <f t="shared" si="12"/>
        <v>TR</v>
      </c>
      <c r="F825" s="885">
        <v>1</v>
      </c>
      <c r="G825" s="885" t="s">
        <v>60</v>
      </c>
      <c r="H825" s="885" t="s">
        <v>1874</v>
      </c>
      <c r="I825" s="885" t="str">
        <f>IFERROR(VLOOKUP(A825,DonGiaHD!A:H,8,0),"")</f>
        <v/>
      </c>
    </row>
    <row r="826" spans="1:9" hidden="1">
      <c r="A826" s="889" t="s">
        <v>1957</v>
      </c>
      <c r="B826" s="890" t="s">
        <v>1955</v>
      </c>
      <c r="C826" s="896" t="s">
        <v>1958</v>
      </c>
      <c r="D826" s="891" t="s">
        <v>1874</v>
      </c>
      <c r="E826" s="892" t="str">
        <f t="shared" si="12"/>
        <v>TR</v>
      </c>
      <c r="F826" s="885">
        <v>1</v>
      </c>
      <c r="G826" s="885" t="s">
        <v>60</v>
      </c>
      <c r="H826" s="885" t="s">
        <v>1874</v>
      </c>
      <c r="I826" s="885" t="str">
        <f>IFERROR(VLOOKUP(A826,DonGiaHD!A:H,8,0),"")</f>
        <v/>
      </c>
    </row>
    <row r="827" spans="1:9" hidden="1">
      <c r="A827" s="889" t="s">
        <v>1959</v>
      </c>
      <c r="B827" s="890" t="s">
        <v>1955</v>
      </c>
      <c r="C827" s="896" t="s">
        <v>1960</v>
      </c>
      <c r="D827" s="891" t="s">
        <v>1874</v>
      </c>
      <c r="E827" s="892" t="str">
        <f t="shared" si="12"/>
        <v>TR</v>
      </c>
      <c r="F827" s="885">
        <v>1</v>
      </c>
      <c r="G827" s="885" t="s">
        <v>60</v>
      </c>
      <c r="H827" s="885" t="s">
        <v>1874</v>
      </c>
      <c r="I827" s="885" t="str">
        <f>IFERROR(VLOOKUP(A827,DonGiaHD!A:H,8,0),"")</f>
        <v/>
      </c>
    </row>
    <row r="828" spans="1:9" hidden="1">
      <c r="A828" s="889" t="s">
        <v>1961</v>
      </c>
      <c r="B828" s="890" t="s">
        <v>1962</v>
      </c>
      <c r="C828" s="896" t="s">
        <v>1963</v>
      </c>
      <c r="D828" s="891" t="s">
        <v>1874</v>
      </c>
      <c r="E828" s="892" t="str">
        <f t="shared" si="12"/>
        <v>TR</v>
      </c>
      <c r="F828" s="885">
        <v>1</v>
      </c>
      <c r="G828" s="885" t="s">
        <v>60</v>
      </c>
      <c r="H828" s="885" t="e">
        <v>#N/A</v>
      </c>
      <c r="I828" s="885" t="str">
        <f>IFERROR(VLOOKUP(A828,DonGiaHD!A:H,8,0),"")</f>
        <v/>
      </c>
    </row>
    <row r="829" spans="1:9" hidden="1">
      <c r="A829" s="889" t="s">
        <v>1964</v>
      </c>
      <c r="B829" s="890" t="s">
        <v>1962</v>
      </c>
      <c r="C829" s="896" t="s">
        <v>1965</v>
      </c>
      <c r="D829" s="891" t="s">
        <v>1874</v>
      </c>
      <c r="E829" s="892" t="str">
        <f t="shared" si="12"/>
        <v>TR</v>
      </c>
      <c r="F829" s="885">
        <v>1</v>
      </c>
      <c r="G829" s="885" t="s">
        <v>60</v>
      </c>
      <c r="H829" s="885" t="s">
        <v>1874</v>
      </c>
      <c r="I829" s="885" t="str">
        <f>IFERROR(VLOOKUP(A829,DonGiaHD!A:H,8,0),"")</f>
        <v/>
      </c>
    </row>
    <row r="830" spans="1:9" hidden="1">
      <c r="A830" s="889" t="s">
        <v>1966</v>
      </c>
      <c r="B830" s="890" t="s">
        <v>1962</v>
      </c>
      <c r="C830" s="896" t="s">
        <v>1967</v>
      </c>
      <c r="D830" s="891" t="s">
        <v>1874</v>
      </c>
      <c r="E830" s="892" t="str">
        <f t="shared" si="12"/>
        <v>TR</v>
      </c>
      <c r="F830" s="885">
        <v>1</v>
      </c>
      <c r="G830" s="885" t="s">
        <v>60</v>
      </c>
      <c r="H830" s="885" t="e">
        <v>#N/A</v>
      </c>
      <c r="I830" s="885" t="str">
        <f>IFERROR(VLOOKUP(A830,DonGiaHD!A:H,8,0),"")</f>
        <v/>
      </c>
    </row>
    <row r="831" spans="1:9" hidden="1">
      <c r="A831" s="889" t="s">
        <v>1968</v>
      </c>
      <c r="B831" s="890" t="s">
        <v>1962</v>
      </c>
      <c r="C831" s="896" t="s">
        <v>1969</v>
      </c>
      <c r="D831" s="891" t="s">
        <v>1874</v>
      </c>
      <c r="E831" s="892" t="str">
        <f t="shared" si="12"/>
        <v>TR</v>
      </c>
      <c r="F831" s="885">
        <v>1</v>
      </c>
      <c r="G831" s="885" t="s">
        <v>60</v>
      </c>
      <c r="H831" s="885" t="e">
        <v>#N/A</v>
      </c>
      <c r="I831" s="885" t="str">
        <f>IFERROR(VLOOKUP(A831,DonGiaHD!A:H,8,0),"")</f>
        <v/>
      </c>
    </row>
    <row r="832" spans="1:9" hidden="1">
      <c r="A832" s="889" t="s">
        <v>1970</v>
      </c>
      <c r="B832" s="890" t="s">
        <v>1962</v>
      </c>
      <c r="C832" s="896" t="s">
        <v>1971</v>
      </c>
      <c r="D832" s="891" t="s">
        <v>1874</v>
      </c>
      <c r="E832" s="892" t="str">
        <f t="shared" si="12"/>
        <v>TR</v>
      </c>
      <c r="F832" s="885">
        <v>1</v>
      </c>
      <c r="G832" s="885" t="s">
        <v>60</v>
      </c>
      <c r="H832" s="885" t="e">
        <v>#N/A</v>
      </c>
      <c r="I832" s="885" t="str">
        <f>IFERROR(VLOOKUP(A832,DonGiaHD!A:H,8,0),"")</f>
        <v/>
      </c>
    </row>
    <row r="833" spans="1:9" hidden="1">
      <c r="A833" s="889" t="s">
        <v>1972</v>
      </c>
      <c r="B833" s="890" t="s">
        <v>1962</v>
      </c>
      <c r="C833" s="896" t="s">
        <v>1973</v>
      </c>
      <c r="D833" s="891" t="s">
        <v>1874</v>
      </c>
      <c r="E833" s="892" t="str">
        <f t="shared" si="12"/>
        <v>TR</v>
      </c>
      <c r="F833" s="885">
        <v>1</v>
      </c>
      <c r="G833" s="885" t="s">
        <v>60</v>
      </c>
      <c r="H833" s="885" t="s">
        <v>1874</v>
      </c>
      <c r="I833" s="885" t="str">
        <f>IFERROR(VLOOKUP(A833,DonGiaHD!A:H,8,0),"")</f>
        <v/>
      </c>
    </row>
    <row r="834" spans="1:9" hidden="1">
      <c r="A834" s="889" t="s">
        <v>1974</v>
      </c>
      <c r="B834" s="890" t="s">
        <v>1962</v>
      </c>
      <c r="C834" s="896" t="s">
        <v>1975</v>
      </c>
      <c r="D834" s="891" t="s">
        <v>1874</v>
      </c>
      <c r="E834" s="892" t="str">
        <f t="shared" si="12"/>
        <v>TR</v>
      </c>
      <c r="F834" s="885">
        <v>1</v>
      </c>
      <c r="G834" s="885" t="s">
        <v>60</v>
      </c>
      <c r="H834" s="885" t="e">
        <v>#N/A</v>
      </c>
      <c r="I834" s="885" t="str">
        <f>IFERROR(VLOOKUP(A834,DonGiaHD!A:H,8,0),"")</f>
        <v/>
      </c>
    </row>
    <row r="835" spans="1:9" hidden="1">
      <c r="A835" s="889" t="s">
        <v>1976</v>
      </c>
      <c r="B835" s="890" t="s">
        <v>1962</v>
      </c>
      <c r="C835" s="896" t="s">
        <v>1977</v>
      </c>
      <c r="D835" s="891" t="s">
        <v>1874</v>
      </c>
      <c r="E835" s="892" t="str">
        <f t="shared" si="12"/>
        <v>TR</v>
      </c>
      <c r="F835" s="885">
        <v>1</v>
      </c>
      <c r="G835" s="885" t="s">
        <v>60</v>
      </c>
      <c r="H835" s="885" t="e">
        <v>#N/A</v>
      </c>
      <c r="I835" s="885" t="str">
        <f>IFERROR(VLOOKUP(A835,DonGiaHD!A:H,8,0),"")</f>
        <v/>
      </c>
    </row>
    <row r="836" spans="1:9" hidden="1">
      <c r="A836" s="889" t="s">
        <v>1978</v>
      </c>
      <c r="B836" s="890" t="s">
        <v>1962</v>
      </c>
      <c r="C836" s="896" t="s">
        <v>1979</v>
      </c>
      <c r="D836" s="891" t="s">
        <v>1874</v>
      </c>
      <c r="E836" s="892" t="str">
        <f t="shared" si="12"/>
        <v>TR</v>
      </c>
      <c r="F836" s="885">
        <v>1</v>
      </c>
      <c r="G836" s="885" t="s">
        <v>60</v>
      </c>
      <c r="H836" s="885" t="e">
        <v>#N/A</v>
      </c>
      <c r="I836" s="885" t="str">
        <f>IFERROR(VLOOKUP(A836,DonGiaHD!A:H,8,0),"")</f>
        <v/>
      </c>
    </row>
    <row r="837" spans="1:9" hidden="1">
      <c r="A837" s="889" t="s">
        <v>1980</v>
      </c>
      <c r="B837" s="964" t="s">
        <v>1981</v>
      </c>
      <c r="C837" s="889" t="s">
        <v>1982</v>
      </c>
      <c r="D837" s="891" t="s">
        <v>59</v>
      </c>
      <c r="E837" s="892" t="str">
        <f t="shared" si="12"/>
        <v>FC</v>
      </c>
      <c r="F837" s="885">
        <v>3</v>
      </c>
      <c r="G837" s="885" t="s">
        <v>60</v>
      </c>
      <c r="H837" s="885" t="e">
        <v>#N/A</v>
      </c>
      <c r="I837" s="885" t="str">
        <f>IFERROR(VLOOKUP(A837,DonGiaHD!A:H,8,0),"")</f>
        <v/>
      </c>
    </row>
    <row r="838" spans="1:9" hidden="1">
      <c r="A838" s="889" t="s">
        <v>1983</v>
      </c>
      <c r="B838" s="964" t="s">
        <v>1981</v>
      </c>
      <c r="C838" s="889" t="s">
        <v>1984</v>
      </c>
      <c r="D838" s="891" t="s">
        <v>59</v>
      </c>
      <c r="E838" s="892" t="str">
        <f t="shared" ref="E838:E902" si="13">LEFT(A838,2)</f>
        <v>FC</v>
      </c>
      <c r="F838" s="885">
        <v>3</v>
      </c>
      <c r="G838" s="885" t="s">
        <v>60</v>
      </c>
      <c r="H838" s="885" t="e">
        <v>#N/A</v>
      </c>
      <c r="I838" s="885" t="str">
        <f>IFERROR(VLOOKUP(A838,DonGiaHD!A:H,8,0),"")</f>
        <v/>
      </c>
    </row>
    <row r="839" spans="1:9" hidden="1">
      <c r="A839" s="889" t="s">
        <v>1985</v>
      </c>
      <c r="B839" s="964" t="s">
        <v>1986</v>
      </c>
      <c r="C839" s="889" t="s">
        <v>1982</v>
      </c>
      <c r="D839" s="891" t="s">
        <v>59</v>
      </c>
      <c r="E839" s="892" t="str">
        <f t="shared" si="13"/>
        <v>FC</v>
      </c>
      <c r="F839" s="885">
        <v>3</v>
      </c>
      <c r="G839" s="885" t="s">
        <v>60</v>
      </c>
      <c r="H839" s="885">
        <v>0</v>
      </c>
      <c r="I839" s="885" t="str">
        <f>IFERROR(VLOOKUP(A839,DonGiaHD!A:H,8,0),"")</f>
        <v/>
      </c>
    </row>
    <row r="840" spans="1:9" hidden="1">
      <c r="A840" s="889" t="s">
        <v>1987</v>
      </c>
      <c r="B840" s="964" t="s">
        <v>1859</v>
      </c>
      <c r="C840" s="889" t="s">
        <v>1984</v>
      </c>
      <c r="D840" s="891" t="s">
        <v>59</v>
      </c>
      <c r="E840" s="892" t="str">
        <f t="shared" si="13"/>
        <v>FC</v>
      </c>
      <c r="F840" s="885">
        <v>3</v>
      </c>
      <c r="G840" s="885" t="s">
        <v>60</v>
      </c>
      <c r="H840" s="885">
        <v>0</v>
      </c>
      <c r="I840" s="885" t="str">
        <f>IFERROR(VLOOKUP(A840,DonGiaHD!A:H,8,0),"")</f>
        <v/>
      </c>
    </row>
    <row r="841" spans="1:9" hidden="1">
      <c r="A841" s="889" t="s">
        <v>1988</v>
      </c>
      <c r="B841" s="964" t="s">
        <v>1981</v>
      </c>
      <c r="C841" s="889" t="s">
        <v>1989</v>
      </c>
      <c r="D841" s="891" t="s">
        <v>59</v>
      </c>
      <c r="E841" s="892" t="str">
        <f t="shared" si="13"/>
        <v>lb</v>
      </c>
      <c r="F841" s="885">
        <v>3</v>
      </c>
      <c r="G841" s="885" t="s">
        <v>60</v>
      </c>
      <c r="H841" s="885" t="e">
        <v>#N/A</v>
      </c>
      <c r="I841" s="885" t="str">
        <f>IFERROR(VLOOKUP(A841,DonGiaHD!A:H,8,0),"")</f>
        <v/>
      </c>
    </row>
    <row r="842" spans="1:9" hidden="1">
      <c r="A842" s="889" t="s">
        <v>1990</v>
      </c>
      <c r="B842" s="964" t="s">
        <v>1981</v>
      </c>
      <c r="C842" s="889" t="s">
        <v>1991</v>
      </c>
      <c r="D842" s="891" t="s">
        <v>59</v>
      </c>
      <c r="E842" s="892" t="str">
        <f t="shared" si="13"/>
        <v>LB</v>
      </c>
      <c r="F842" s="885">
        <v>3</v>
      </c>
      <c r="G842" s="885" t="s">
        <v>60</v>
      </c>
      <c r="H842" s="885" t="e">
        <v>#N/A</v>
      </c>
      <c r="I842" s="885" t="str">
        <f>IFERROR(VLOOKUP(A842,DonGiaHD!A:H,8,0),"")</f>
        <v/>
      </c>
    </row>
    <row r="843" spans="1:9" hidden="1">
      <c r="A843" s="889" t="s">
        <v>1992</v>
      </c>
      <c r="B843" s="964" t="s">
        <v>1859</v>
      </c>
      <c r="C843" s="889" t="s">
        <v>1989</v>
      </c>
      <c r="D843" s="891" t="s">
        <v>59</v>
      </c>
      <c r="E843" s="892" t="str">
        <f t="shared" si="13"/>
        <v>lb</v>
      </c>
      <c r="F843" s="885">
        <v>3</v>
      </c>
      <c r="G843" s="885" t="s">
        <v>60</v>
      </c>
      <c r="H843" s="885">
        <v>0</v>
      </c>
      <c r="I843" s="885" t="str">
        <f>IFERROR(VLOOKUP(A843,DonGiaHD!A:H,8,0),"")</f>
        <v/>
      </c>
    </row>
    <row r="844" spans="1:9" hidden="1">
      <c r="A844" s="889" t="s">
        <v>1993</v>
      </c>
      <c r="B844" s="964" t="s">
        <v>1859</v>
      </c>
      <c r="C844" s="889" t="s">
        <v>1991</v>
      </c>
      <c r="D844" s="891" t="s">
        <v>59</v>
      </c>
      <c r="E844" s="892" t="str">
        <f t="shared" si="13"/>
        <v>LB</v>
      </c>
      <c r="F844" s="885">
        <v>3</v>
      </c>
      <c r="G844" s="885" t="s">
        <v>60</v>
      </c>
      <c r="H844" s="885">
        <v>0</v>
      </c>
      <c r="I844" s="885" t="str">
        <f>IFERROR(VLOOKUP(A844,DonGiaHD!A:H,8,0),"")</f>
        <v/>
      </c>
    </row>
    <row r="845" spans="1:9" hidden="1">
      <c r="A845" s="889" t="s">
        <v>1994</v>
      </c>
      <c r="B845" s="965" t="s">
        <v>1995</v>
      </c>
      <c r="C845" s="889" t="s">
        <v>1996</v>
      </c>
      <c r="D845" s="891" t="s">
        <v>89</v>
      </c>
      <c r="E845" s="892" t="str">
        <f t="shared" si="13"/>
        <v>DS</v>
      </c>
      <c r="F845" s="885">
        <v>50</v>
      </c>
      <c r="G845" s="885" t="s">
        <v>60</v>
      </c>
      <c r="H845" s="885">
        <v>0</v>
      </c>
      <c r="I845" s="885" t="str">
        <f>IFERROR(VLOOKUP(A845,DonGiaHD!A:H,8,0),"")</f>
        <v/>
      </c>
    </row>
    <row r="846" spans="1:9" hidden="1">
      <c r="A846" s="889" t="s">
        <v>1997</v>
      </c>
      <c r="B846" s="965" t="s">
        <v>1995</v>
      </c>
      <c r="C846" s="889" t="s">
        <v>1998</v>
      </c>
      <c r="D846" s="891" t="s">
        <v>89</v>
      </c>
      <c r="E846" s="892" t="str">
        <f t="shared" si="13"/>
        <v>DS</v>
      </c>
      <c r="F846" s="885">
        <v>50</v>
      </c>
      <c r="G846" s="885" t="s">
        <v>60</v>
      </c>
      <c r="H846" s="885">
        <v>0</v>
      </c>
      <c r="I846" s="885" t="str">
        <f>IFERROR(VLOOKUP(A846,DonGiaHD!A:H,8,0),"")</f>
        <v/>
      </c>
    </row>
    <row r="847" spans="1:9" hidden="1">
      <c r="A847" s="889" t="s">
        <v>1999</v>
      </c>
      <c r="B847" s="965" t="s">
        <v>2000</v>
      </c>
      <c r="C847" s="889" t="s">
        <v>1996</v>
      </c>
      <c r="D847" s="891" t="s">
        <v>89</v>
      </c>
      <c r="E847" s="892" t="str">
        <f t="shared" si="13"/>
        <v>DS</v>
      </c>
      <c r="F847" s="885">
        <v>50</v>
      </c>
      <c r="G847" s="885" t="s">
        <v>60</v>
      </c>
      <c r="H847" s="885" t="e">
        <v>#N/A</v>
      </c>
      <c r="I847" s="885" t="str">
        <f>IFERROR(VLOOKUP(A847,DonGiaHD!A:H,8,0),"")</f>
        <v/>
      </c>
    </row>
    <row r="848" spans="1:9" hidden="1">
      <c r="A848" s="889" t="s">
        <v>2001</v>
      </c>
      <c r="B848" s="965" t="s">
        <v>2002</v>
      </c>
      <c r="C848" s="889" t="s">
        <v>1998</v>
      </c>
      <c r="D848" s="891" t="s">
        <v>89</v>
      </c>
      <c r="E848" s="892" t="str">
        <f t="shared" si="13"/>
        <v>DS</v>
      </c>
      <c r="F848" s="885">
        <v>50</v>
      </c>
      <c r="G848" s="885" t="s">
        <v>60</v>
      </c>
      <c r="H848" s="885" t="e">
        <v>#N/A</v>
      </c>
      <c r="I848" s="885" t="str">
        <f>IFERROR(VLOOKUP(A848,DonGiaHD!A:H,8,0),"")</f>
        <v/>
      </c>
    </row>
    <row r="849" spans="1:9" hidden="1">
      <c r="A849" s="889" t="s">
        <v>2003</v>
      </c>
      <c r="B849" s="965" t="s">
        <v>2004</v>
      </c>
      <c r="C849" s="889" t="s">
        <v>2005</v>
      </c>
      <c r="D849" s="891" t="s">
        <v>89</v>
      </c>
      <c r="E849" s="892" t="str">
        <f t="shared" si="13"/>
        <v>LB</v>
      </c>
      <c r="F849" s="885">
        <v>50</v>
      </c>
      <c r="G849" s="885" t="s">
        <v>60</v>
      </c>
      <c r="H849" s="885">
        <v>0</v>
      </c>
      <c r="I849" s="885" t="str">
        <f>IFERROR(VLOOKUP(A849,DonGiaHD!A:H,8,0),"")</f>
        <v/>
      </c>
    </row>
    <row r="850" spans="1:9" hidden="1">
      <c r="A850" s="889" t="s">
        <v>2006</v>
      </c>
      <c r="B850" s="965" t="s">
        <v>2004</v>
      </c>
      <c r="C850" s="889" t="s">
        <v>2007</v>
      </c>
      <c r="D850" s="891" t="s">
        <v>89</v>
      </c>
      <c r="E850" s="892" t="str">
        <f t="shared" si="13"/>
        <v>LB</v>
      </c>
      <c r="F850" s="885">
        <v>50</v>
      </c>
      <c r="G850" s="885" t="s">
        <v>60</v>
      </c>
      <c r="H850" s="885" t="e">
        <v>#N/A</v>
      </c>
      <c r="I850" s="885" t="str">
        <f>IFERROR(VLOOKUP(A850,DonGiaHD!A:H,8,0),"")</f>
        <v/>
      </c>
    </row>
    <row r="851" spans="1:9" hidden="1">
      <c r="A851" s="889" t="s">
        <v>2008</v>
      </c>
      <c r="B851" s="965" t="s">
        <v>2009</v>
      </c>
      <c r="C851" s="889" t="s">
        <v>2010</v>
      </c>
      <c r="D851" s="891" t="s">
        <v>89</v>
      </c>
      <c r="E851" s="892" t="str">
        <f t="shared" si="13"/>
        <v>RE</v>
      </c>
      <c r="F851" s="885">
        <v>50</v>
      </c>
      <c r="G851" s="885" t="s">
        <v>60</v>
      </c>
      <c r="H851" s="885" t="e">
        <v>#N/A</v>
      </c>
      <c r="I851" s="885" t="str">
        <f>IFERROR(VLOOKUP(A851,DonGiaHD!A:H,8,0),"")</f>
        <v/>
      </c>
    </row>
    <row r="852" spans="1:9" hidden="1">
      <c r="A852" s="889" t="s">
        <v>2011</v>
      </c>
      <c r="B852" s="965" t="s">
        <v>2004</v>
      </c>
      <c r="C852" s="889" t="s">
        <v>2012</v>
      </c>
      <c r="D852" s="891" t="s">
        <v>89</v>
      </c>
      <c r="E852" s="892" t="str">
        <f t="shared" si="13"/>
        <v>Re</v>
      </c>
      <c r="F852" s="885">
        <v>50</v>
      </c>
      <c r="G852" s="885" t="s">
        <v>60</v>
      </c>
      <c r="H852" s="885">
        <v>0</v>
      </c>
      <c r="I852" s="885" t="str">
        <f>IFERROR(VLOOKUP(A852,DonGiaHD!A:H,8,0),"")</f>
        <v/>
      </c>
    </row>
    <row r="853" spans="1:9" hidden="1">
      <c r="A853" s="889" t="s">
        <v>2013</v>
      </c>
      <c r="B853" s="965" t="s">
        <v>2014</v>
      </c>
      <c r="C853" s="889" t="s">
        <v>2015</v>
      </c>
      <c r="D853" s="891" t="s">
        <v>59</v>
      </c>
      <c r="E853" s="892" t="str">
        <f t="shared" ref="E853" si="14">LEFT(A853,2)</f>
        <v>LT</v>
      </c>
      <c r="F853" s="885">
        <v>8</v>
      </c>
      <c r="G853" s="885" t="s">
        <v>60</v>
      </c>
      <c r="H853" s="885">
        <v>0</v>
      </c>
      <c r="I853" s="885" t="str">
        <f>IFERROR(VLOOKUP(A853,DonGiaHD!A:H,8,0),"")</f>
        <v/>
      </c>
    </row>
    <row r="854" spans="1:9" hidden="1">
      <c r="A854" s="889" t="s">
        <v>2016</v>
      </c>
      <c r="B854" s="965" t="s">
        <v>2014</v>
      </c>
      <c r="C854" s="889" t="s">
        <v>2017</v>
      </c>
      <c r="D854" s="891" t="s">
        <v>59</v>
      </c>
      <c r="E854" s="892" t="str">
        <f t="shared" si="13"/>
        <v>LT</v>
      </c>
      <c r="F854" s="885">
        <v>8</v>
      </c>
      <c r="G854" s="885" t="s">
        <v>60</v>
      </c>
      <c r="H854" s="885">
        <v>3</v>
      </c>
      <c r="I854" s="885">
        <f>IFERROR(VLOOKUP(A854,DonGiaHD!A:H,8,0),"")</f>
        <v>3444900</v>
      </c>
    </row>
    <row r="855" spans="1:9" hidden="1">
      <c r="A855" s="889" t="s">
        <v>2018</v>
      </c>
      <c r="B855" s="965" t="s">
        <v>2019</v>
      </c>
      <c r="C855" s="889" t="s">
        <v>2020</v>
      </c>
      <c r="D855" s="891" t="s">
        <v>59</v>
      </c>
      <c r="E855" s="892" t="str">
        <f t="shared" si="13"/>
        <v>LA</v>
      </c>
      <c r="F855" s="885">
        <v>4</v>
      </c>
      <c r="G855" s="885" t="s">
        <v>60</v>
      </c>
      <c r="H855" s="885">
        <v>0</v>
      </c>
      <c r="I855" s="885" t="str">
        <f>IFERROR(VLOOKUP(A855,DonGiaHD!A:H,8,0),"")</f>
        <v/>
      </c>
    </row>
    <row r="856" spans="1:9" hidden="1">
      <c r="A856" s="889" t="s">
        <v>2021</v>
      </c>
      <c r="B856" s="965" t="s">
        <v>2019</v>
      </c>
      <c r="C856" s="889" t="s">
        <v>2022</v>
      </c>
      <c r="D856" s="891" t="s">
        <v>59</v>
      </c>
      <c r="E856" s="892" t="str">
        <f t="shared" si="13"/>
        <v>LA</v>
      </c>
      <c r="F856" s="885">
        <v>4</v>
      </c>
      <c r="G856" s="885" t="s">
        <v>60</v>
      </c>
      <c r="H856" s="885">
        <v>0</v>
      </c>
      <c r="I856" s="885" t="str">
        <f>IFERROR(VLOOKUP(A856,DonGiaHD!A:H,8,0),"")</f>
        <v/>
      </c>
    </row>
    <row r="857" spans="1:9" hidden="1">
      <c r="A857" s="889" t="s">
        <v>2023</v>
      </c>
      <c r="B857" s="959" t="s">
        <v>1417</v>
      </c>
      <c r="C857" s="889" t="s">
        <v>2024</v>
      </c>
      <c r="D857" s="891" t="s">
        <v>59</v>
      </c>
      <c r="E857" s="892" t="str">
        <f t="shared" si="13"/>
        <v>TI</v>
      </c>
      <c r="F857" s="885">
        <v>2000</v>
      </c>
      <c r="G857" s="885" t="s">
        <v>60</v>
      </c>
      <c r="H857" s="885" t="e">
        <v>#N/A</v>
      </c>
      <c r="I857" s="885" t="str">
        <f>IFERROR(VLOOKUP(A857,DonGiaHD!A:H,8,0),"")</f>
        <v/>
      </c>
    </row>
    <row r="858" spans="1:9" hidden="1">
      <c r="A858" s="889" t="s">
        <v>2025</v>
      </c>
      <c r="B858" s="959" t="s">
        <v>1417</v>
      </c>
      <c r="C858" s="889" t="s">
        <v>2026</v>
      </c>
      <c r="D858" s="891" t="s">
        <v>59</v>
      </c>
      <c r="E858" s="892" t="str">
        <f t="shared" si="13"/>
        <v>TI</v>
      </c>
      <c r="F858" s="885">
        <v>2000</v>
      </c>
      <c r="G858" s="885" t="s">
        <v>60</v>
      </c>
      <c r="H858" s="885" t="s">
        <v>59</v>
      </c>
      <c r="I858" s="885" t="str">
        <f>IFERROR(VLOOKUP(A858,DonGiaHD!A:H,8,0),"")</f>
        <v/>
      </c>
    </row>
    <row r="859" spans="1:9" hidden="1">
      <c r="A859" s="889" t="s">
        <v>2027</v>
      </c>
      <c r="B859" s="959" t="s">
        <v>1417</v>
      </c>
      <c r="C859" s="889" t="s">
        <v>2028</v>
      </c>
      <c r="D859" s="891" t="s">
        <v>59</v>
      </c>
      <c r="E859" s="892" t="str">
        <f t="shared" si="13"/>
        <v>TI</v>
      </c>
      <c r="F859" s="885">
        <v>2000</v>
      </c>
      <c r="G859" s="885" t="s">
        <v>60</v>
      </c>
      <c r="H859" s="885">
        <v>0</v>
      </c>
      <c r="I859" s="885" t="str">
        <f>IFERROR(VLOOKUP(A859,DonGiaHD!A:H,8,0),"")</f>
        <v/>
      </c>
    </row>
    <row r="860" spans="1:9" hidden="1">
      <c r="A860" s="889" t="s">
        <v>2029</v>
      </c>
      <c r="B860" s="959" t="s">
        <v>1417</v>
      </c>
      <c r="C860" s="889" t="s">
        <v>2030</v>
      </c>
      <c r="D860" s="891" t="s">
        <v>59</v>
      </c>
      <c r="E860" s="892" t="str">
        <f t="shared" si="13"/>
        <v>TI</v>
      </c>
      <c r="F860" s="885">
        <v>2000</v>
      </c>
      <c r="G860" s="885" t="s">
        <v>60</v>
      </c>
      <c r="H860" s="885" t="s">
        <v>59</v>
      </c>
      <c r="I860" s="885" t="str">
        <f>IFERROR(VLOOKUP(A860,DonGiaHD!A:H,8,0),"")</f>
        <v/>
      </c>
    </row>
    <row r="861" spans="1:9" hidden="1">
      <c r="A861" s="889" t="s">
        <v>2031</v>
      </c>
      <c r="B861" s="959" t="s">
        <v>1417</v>
      </c>
      <c r="C861" s="889" t="s">
        <v>2032</v>
      </c>
      <c r="D861" s="891" t="s">
        <v>59</v>
      </c>
      <c r="E861" s="892" t="str">
        <f t="shared" si="13"/>
        <v>TI</v>
      </c>
      <c r="F861" s="885">
        <v>2000</v>
      </c>
      <c r="G861" s="885" t="s">
        <v>60</v>
      </c>
      <c r="H861" s="885" t="e">
        <v>#N/A</v>
      </c>
      <c r="I861" s="885" t="str">
        <f>IFERROR(VLOOKUP(A861,DonGiaHD!A:H,8,0),"")</f>
        <v/>
      </c>
    </row>
    <row r="862" spans="1:9" hidden="1">
      <c r="A862" s="889" t="s">
        <v>2033</v>
      </c>
      <c r="B862" s="959" t="s">
        <v>1417</v>
      </c>
      <c r="C862" s="889" t="s">
        <v>2034</v>
      </c>
      <c r="D862" s="891" t="s">
        <v>59</v>
      </c>
      <c r="E862" s="892" t="str">
        <f t="shared" si="13"/>
        <v>TI</v>
      </c>
      <c r="F862" s="885">
        <v>2000</v>
      </c>
      <c r="G862" s="885" t="s">
        <v>60</v>
      </c>
      <c r="H862" s="885" t="e">
        <v>#N/A</v>
      </c>
      <c r="I862" s="885" t="str">
        <f>IFERROR(VLOOKUP(A862,DonGiaHD!A:H,8,0),"")</f>
        <v/>
      </c>
    </row>
    <row r="863" spans="1:9" hidden="1">
      <c r="A863" s="889" t="s">
        <v>2035</v>
      </c>
      <c r="B863" s="959" t="s">
        <v>1417</v>
      </c>
      <c r="C863" s="889" t="s">
        <v>2036</v>
      </c>
      <c r="D863" s="891" t="s">
        <v>59</v>
      </c>
      <c r="E863" s="892" t="str">
        <f t="shared" si="13"/>
        <v>TI</v>
      </c>
      <c r="F863" s="885">
        <v>2000</v>
      </c>
      <c r="G863" s="885" t="s">
        <v>60</v>
      </c>
      <c r="H863" s="885" t="e">
        <v>#N/A</v>
      </c>
      <c r="I863" s="885" t="str">
        <f>IFERROR(VLOOKUP(A863,DonGiaHD!A:H,8,0),"")</f>
        <v/>
      </c>
    </row>
    <row r="864" spans="1:9" hidden="1">
      <c r="A864" s="889" t="s">
        <v>2037</v>
      </c>
      <c r="B864" s="959" t="s">
        <v>1417</v>
      </c>
      <c r="C864" s="889" t="s">
        <v>2038</v>
      </c>
      <c r="D864" s="891" t="s">
        <v>59</v>
      </c>
      <c r="E864" s="892" t="str">
        <f t="shared" si="13"/>
        <v>TI</v>
      </c>
      <c r="F864" s="885">
        <v>2000</v>
      </c>
      <c r="G864" s="885" t="s">
        <v>60</v>
      </c>
      <c r="H864" s="885" t="e">
        <v>#N/A</v>
      </c>
      <c r="I864" s="885" t="str">
        <f>IFERROR(VLOOKUP(A864,DonGiaHD!A:H,8,0),"")</f>
        <v/>
      </c>
    </row>
    <row r="865" spans="1:9" hidden="1">
      <c r="A865" s="889" t="s">
        <v>2039</v>
      </c>
      <c r="B865" s="959" t="s">
        <v>1417</v>
      </c>
      <c r="C865" s="889" t="s">
        <v>2040</v>
      </c>
      <c r="D865" s="891" t="s">
        <v>59</v>
      </c>
      <c r="E865" s="892" t="str">
        <f t="shared" si="13"/>
        <v>TI</v>
      </c>
      <c r="F865" s="885">
        <v>2000</v>
      </c>
      <c r="G865" s="885" t="s">
        <v>60</v>
      </c>
      <c r="H865" s="885" t="e">
        <v>#N/A</v>
      </c>
      <c r="I865" s="885" t="str">
        <f>IFERROR(VLOOKUP(A865,DonGiaHD!A:H,8,0),"")</f>
        <v/>
      </c>
    </row>
    <row r="866" spans="1:9" hidden="1">
      <c r="A866" s="889" t="s">
        <v>2041</v>
      </c>
      <c r="B866" s="959" t="s">
        <v>1417</v>
      </c>
      <c r="C866" s="889" t="s">
        <v>2042</v>
      </c>
      <c r="D866" s="891" t="s">
        <v>59</v>
      </c>
      <c r="E866" s="892" t="str">
        <f t="shared" si="13"/>
        <v>TI</v>
      </c>
      <c r="F866" s="885">
        <v>2000</v>
      </c>
      <c r="G866" s="885" t="s">
        <v>60</v>
      </c>
      <c r="H866" s="885" t="e">
        <v>#N/A</v>
      </c>
      <c r="I866" s="885" t="str">
        <f>IFERROR(VLOOKUP(A866,DonGiaHD!A:H,8,0),"")</f>
        <v/>
      </c>
    </row>
    <row r="867" spans="1:9" hidden="1">
      <c r="A867" s="889" t="s">
        <v>2043</v>
      </c>
      <c r="B867" s="959" t="s">
        <v>1417</v>
      </c>
      <c r="C867" s="889" t="s">
        <v>2044</v>
      </c>
      <c r="D867" s="891" t="s">
        <v>59</v>
      </c>
      <c r="E867" s="892" t="str">
        <f t="shared" si="13"/>
        <v>TI</v>
      </c>
      <c r="F867" s="885">
        <v>2000</v>
      </c>
      <c r="G867" s="885" t="s">
        <v>60</v>
      </c>
      <c r="H867" s="885" t="e">
        <v>#N/A</v>
      </c>
      <c r="I867" s="885" t="str">
        <f>IFERROR(VLOOKUP(A867,DonGiaHD!A:H,8,0),"")</f>
        <v/>
      </c>
    </row>
    <row r="868" spans="1:9" hidden="1">
      <c r="A868" s="889" t="s">
        <v>2045</v>
      </c>
      <c r="B868" s="890"/>
      <c r="C868" s="900" t="s">
        <v>2046</v>
      </c>
      <c r="D868" s="891" t="s">
        <v>59</v>
      </c>
      <c r="E868" s="892" t="str">
        <f t="shared" si="13"/>
        <v>TI</v>
      </c>
      <c r="F868" s="885">
        <v>2000</v>
      </c>
      <c r="G868" s="885" t="s">
        <v>60</v>
      </c>
      <c r="H868" s="885" t="e">
        <v>#N/A</v>
      </c>
      <c r="I868" s="885" t="str">
        <f>IFERROR(VLOOKUP(A868,DonGiaHD!A:H,8,0),"")</f>
        <v/>
      </c>
    </row>
    <row r="869" spans="1:9" hidden="1">
      <c r="A869" s="889" t="s">
        <v>2047</v>
      </c>
      <c r="B869" s="890"/>
      <c r="C869" s="900" t="s">
        <v>2048</v>
      </c>
      <c r="D869" s="891" t="s">
        <v>59</v>
      </c>
      <c r="E869" s="892" t="str">
        <f t="shared" si="13"/>
        <v>TI</v>
      </c>
      <c r="F869" s="885">
        <v>2000</v>
      </c>
      <c r="G869" s="885" t="s">
        <v>60</v>
      </c>
      <c r="H869" s="885">
        <v>0</v>
      </c>
      <c r="I869" s="885" t="str">
        <f>IFERROR(VLOOKUP(A869,DonGiaHD!A:H,8,0),"")</f>
        <v/>
      </c>
    </row>
    <row r="870" spans="1:9" hidden="1">
      <c r="A870" s="889" t="s">
        <v>2049</v>
      </c>
      <c r="B870" s="890"/>
      <c r="C870" s="900" t="s">
        <v>2050</v>
      </c>
      <c r="D870" s="891" t="s">
        <v>59</v>
      </c>
      <c r="E870" s="892" t="str">
        <f t="shared" si="13"/>
        <v>TI</v>
      </c>
      <c r="F870" s="885">
        <v>2000</v>
      </c>
      <c r="G870" s="885" t="s">
        <v>60</v>
      </c>
      <c r="H870" s="885" t="e">
        <v>#N/A</v>
      </c>
      <c r="I870" s="885" t="str">
        <f>IFERROR(VLOOKUP(A870,DonGiaHD!A:H,8,0),"")</f>
        <v/>
      </c>
    </row>
    <row r="871" spans="1:9" hidden="1">
      <c r="A871" s="889" t="s">
        <v>2051</v>
      </c>
      <c r="B871" s="890"/>
      <c r="C871" s="900" t="s">
        <v>2052</v>
      </c>
      <c r="D871" s="891" t="s">
        <v>59</v>
      </c>
      <c r="E871" s="892" t="str">
        <f t="shared" si="13"/>
        <v>TI</v>
      </c>
      <c r="F871" s="885">
        <v>2000</v>
      </c>
      <c r="G871" s="885" t="s">
        <v>60</v>
      </c>
      <c r="H871" s="885" t="e">
        <v>#N/A</v>
      </c>
      <c r="I871" s="885" t="str">
        <f>IFERROR(VLOOKUP(A871,DonGiaHD!A:H,8,0),"")</f>
        <v/>
      </c>
    </row>
    <row r="872" spans="1:9" hidden="1">
      <c r="A872" s="889" t="s">
        <v>2053</v>
      </c>
      <c r="B872" s="890"/>
      <c r="C872" s="900" t="s">
        <v>2054</v>
      </c>
      <c r="D872" s="891" t="s">
        <v>59</v>
      </c>
      <c r="E872" s="892" t="str">
        <f t="shared" si="13"/>
        <v>TI</v>
      </c>
      <c r="F872" s="885">
        <v>2000</v>
      </c>
      <c r="G872" s="885" t="s">
        <v>60</v>
      </c>
      <c r="H872" s="885" t="s">
        <v>59</v>
      </c>
      <c r="I872" s="885" t="str">
        <f>IFERROR(VLOOKUP(A872,DonGiaHD!A:H,8,0),"")</f>
        <v/>
      </c>
    </row>
    <row r="873" spans="1:9" hidden="1">
      <c r="A873" s="889" t="s">
        <v>2055</v>
      </c>
      <c r="B873" s="890"/>
      <c r="C873" s="900" t="s">
        <v>2056</v>
      </c>
      <c r="D873" s="891" t="s">
        <v>59</v>
      </c>
      <c r="E873" s="892" t="str">
        <f t="shared" si="13"/>
        <v>TI</v>
      </c>
      <c r="F873" s="885">
        <v>2000</v>
      </c>
      <c r="G873" s="885" t="s">
        <v>60</v>
      </c>
      <c r="H873" s="885" t="s">
        <v>59</v>
      </c>
      <c r="I873" s="885" t="str">
        <f>IFERROR(VLOOKUP(A873,DonGiaHD!A:H,8,0),"")</f>
        <v/>
      </c>
    </row>
    <row r="874" spans="1:9" hidden="1">
      <c r="A874" s="889" t="s">
        <v>2057</v>
      </c>
      <c r="B874" s="890"/>
      <c r="C874" s="900" t="s">
        <v>2058</v>
      </c>
      <c r="D874" s="891" t="s">
        <v>59</v>
      </c>
      <c r="E874" s="892" t="str">
        <f t="shared" si="13"/>
        <v>TI</v>
      </c>
      <c r="F874" s="885">
        <v>2000</v>
      </c>
      <c r="G874" s="885" t="s">
        <v>60</v>
      </c>
      <c r="H874" s="885" t="s">
        <v>59</v>
      </c>
      <c r="I874" s="885" t="str">
        <f>IFERROR(VLOOKUP(A874,DonGiaHD!A:H,8,0),"")</f>
        <v/>
      </c>
    </row>
    <row r="875" spans="1:9" hidden="1">
      <c r="A875" s="889" t="s">
        <v>2059</v>
      </c>
      <c r="B875" s="890"/>
      <c r="C875" s="900" t="s">
        <v>2060</v>
      </c>
      <c r="D875" s="891" t="s">
        <v>59</v>
      </c>
      <c r="E875" s="892" t="str">
        <f t="shared" si="13"/>
        <v>TI</v>
      </c>
      <c r="F875" s="885">
        <v>2000</v>
      </c>
      <c r="G875" s="885" t="s">
        <v>60</v>
      </c>
      <c r="H875" s="885" t="s">
        <v>59</v>
      </c>
      <c r="I875" s="885" t="str">
        <f>IFERROR(VLOOKUP(A875,DonGiaHD!A:H,8,0),"")</f>
        <v/>
      </c>
    </row>
    <row r="876" spans="1:9" hidden="1">
      <c r="A876" s="889" t="s">
        <v>2061</v>
      </c>
      <c r="B876" s="890"/>
      <c r="C876" s="900" t="s">
        <v>2062</v>
      </c>
      <c r="D876" s="891" t="s">
        <v>59</v>
      </c>
      <c r="E876" s="892" t="str">
        <f t="shared" si="13"/>
        <v>TI</v>
      </c>
      <c r="F876" s="885">
        <v>2000</v>
      </c>
      <c r="G876" s="885" t="s">
        <v>60</v>
      </c>
      <c r="H876" s="885" t="s">
        <v>59</v>
      </c>
      <c r="I876" s="885" t="str">
        <f>IFERROR(VLOOKUP(A876,DonGiaHD!A:H,8,0),"")</f>
        <v/>
      </c>
    </row>
    <row r="877" spans="1:9" hidden="1">
      <c r="A877" s="889" t="s">
        <v>2063</v>
      </c>
      <c r="B877" s="890"/>
      <c r="C877" s="889" t="s">
        <v>2064</v>
      </c>
      <c r="D877" s="891" t="s">
        <v>59</v>
      </c>
      <c r="E877" s="892" t="str">
        <f t="shared" si="13"/>
        <v>TI</v>
      </c>
      <c r="F877" s="885">
        <v>2000</v>
      </c>
      <c r="G877" s="885" t="s">
        <v>60</v>
      </c>
      <c r="H877" s="885" t="s">
        <v>59</v>
      </c>
      <c r="I877" s="885" t="str">
        <f>IFERROR(VLOOKUP(A877,DonGiaHD!A:H,8,0),"")</f>
        <v/>
      </c>
    </row>
    <row r="878" spans="1:9" hidden="1">
      <c r="A878" s="889" t="s">
        <v>2065</v>
      </c>
      <c r="B878" s="890"/>
      <c r="C878" s="900" t="s">
        <v>2066</v>
      </c>
      <c r="D878" s="891" t="s">
        <v>59</v>
      </c>
      <c r="E878" s="892" t="str">
        <f t="shared" si="13"/>
        <v>TI</v>
      </c>
      <c r="F878" s="885">
        <v>2000</v>
      </c>
      <c r="G878" s="885" t="s">
        <v>60</v>
      </c>
      <c r="H878" s="885" t="s">
        <v>59</v>
      </c>
      <c r="I878" s="885" t="str">
        <f>IFERROR(VLOOKUP(A878,DonGiaHD!A:H,8,0),"")</f>
        <v/>
      </c>
    </row>
    <row r="879" spans="1:9" hidden="1">
      <c r="A879" s="889" t="s">
        <v>2067</v>
      </c>
      <c r="B879" s="959" t="s">
        <v>1432</v>
      </c>
      <c r="C879" s="900" t="s">
        <v>2068</v>
      </c>
      <c r="D879" s="891" t="s">
        <v>59</v>
      </c>
      <c r="E879" s="892" t="str">
        <f t="shared" si="13"/>
        <v>TU</v>
      </c>
      <c r="F879" s="885">
        <v>2000</v>
      </c>
      <c r="G879" s="885" t="s">
        <v>60</v>
      </c>
      <c r="H879" s="885" t="e">
        <v>#N/A</v>
      </c>
      <c r="I879" s="885" t="str">
        <f>IFERROR(VLOOKUP(A879,DonGiaHD!A:H,8,0),"")</f>
        <v/>
      </c>
    </row>
    <row r="880" spans="1:9" hidden="1">
      <c r="A880" s="889" t="s">
        <v>2069</v>
      </c>
      <c r="B880" s="959" t="s">
        <v>1432</v>
      </c>
      <c r="C880" s="900" t="s">
        <v>2070</v>
      </c>
      <c r="D880" s="891" t="s">
        <v>59</v>
      </c>
      <c r="E880" s="892" t="str">
        <f t="shared" si="13"/>
        <v>TU</v>
      </c>
      <c r="F880" s="885">
        <v>2000</v>
      </c>
      <c r="G880" s="885" t="s">
        <v>60</v>
      </c>
      <c r="H880" s="885">
        <v>0</v>
      </c>
      <c r="I880" s="885" t="str">
        <f>IFERROR(VLOOKUP(A880,DonGiaHD!A:H,8,0),"")</f>
        <v/>
      </c>
    </row>
    <row r="881" spans="1:9" hidden="1">
      <c r="A881" s="889" t="s">
        <v>2071</v>
      </c>
      <c r="B881" s="890"/>
      <c r="C881" s="900" t="s">
        <v>2072</v>
      </c>
      <c r="D881" s="891" t="s">
        <v>89</v>
      </c>
      <c r="E881" s="892" t="str">
        <f t="shared" si="13"/>
        <v>TI</v>
      </c>
      <c r="F881" s="885">
        <v>50</v>
      </c>
      <c r="G881" s="885" t="s">
        <v>60</v>
      </c>
      <c r="H881" s="885" t="e">
        <v>#N/A</v>
      </c>
      <c r="I881" s="885" t="str">
        <f>IFERROR(VLOOKUP(A881,DonGiaHD!A:H,8,0),"")</f>
        <v/>
      </c>
    </row>
    <row r="882" spans="1:9" hidden="1">
      <c r="A882" s="889" t="s">
        <v>2073</v>
      </c>
      <c r="B882" s="890"/>
      <c r="C882" s="900" t="s">
        <v>2074</v>
      </c>
      <c r="D882" s="891" t="s">
        <v>59</v>
      </c>
      <c r="E882" s="892" t="str">
        <f t="shared" si="13"/>
        <v>CO</v>
      </c>
      <c r="F882" s="885">
        <v>50</v>
      </c>
      <c r="G882" s="885" t="s">
        <v>60</v>
      </c>
      <c r="H882" s="885">
        <v>0</v>
      </c>
      <c r="I882" s="885" t="str">
        <f>IFERROR(VLOOKUP(A882,DonGiaHD!A:H,8,0),"")</f>
        <v/>
      </c>
    </row>
    <row r="883" spans="1:9" hidden="1">
      <c r="A883" s="889" t="s">
        <v>2075</v>
      </c>
      <c r="B883" s="890"/>
      <c r="C883" s="900" t="s">
        <v>2076</v>
      </c>
      <c r="D883" s="891" t="s">
        <v>59</v>
      </c>
      <c r="E883" s="892" t="str">
        <f t="shared" si="13"/>
        <v>CO</v>
      </c>
      <c r="F883" s="885">
        <v>50</v>
      </c>
      <c r="G883" s="885" t="s">
        <v>60</v>
      </c>
      <c r="H883" s="885" t="e">
        <v>#N/A</v>
      </c>
      <c r="I883" s="885" t="str">
        <f>IFERROR(VLOOKUP(A883,DonGiaHD!A:H,8,0),"")</f>
        <v/>
      </c>
    </row>
    <row r="884" spans="1:9" hidden="1">
      <c r="A884" s="889" t="s">
        <v>2077</v>
      </c>
      <c r="B884" s="890"/>
      <c r="C884" s="900" t="s">
        <v>2078</v>
      </c>
      <c r="D884" s="891" t="s">
        <v>59</v>
      </c>
      <c r="E884" s="892" t="str">
        <f t="shared" si="13"/>
        <v>CO</v>
      </c>
      <c r="F884" s="885">
        <v>50</v>
      </c>
      <c r="G884" s="885" t="s">
        <v>60</v>
      </c>
      <c r="H884" s="885" t="e">
        <v>#N/A</v>
      </c>
      <c r="I884" s="885" t="str">
        <f>IFERROR(VLOOKUP(A884,DonGiaHD!A:H,8,0),"")</f>
        <v/>
      </c>
    </row>
    <row r="885" spans="1:9" hidden="1">
      <c r="A885" s="889" t="s">
        <v>2079</v>
      </c>
      <c r="B885" s="890" t="s">
        <v>2080</v>
      </c>
      <c r="C885" s="900" t="s">
        <v>2081</v>
      </c>
      <c r="D885" s="891" t="s">
        <v>2082</v>
      </c>
      <c r="E885" s="892" t="str">
        <f t="shared" si="13"/>
        <v>TU</v>
      </c>
      <c r="F885" s="885">
        <v>2000</v>
      </c>
      <c r="G885" s="885" t="s">
        <v>60</v>
      </c>
      <c r="H885" s="885" t="e">
        <v>#N/A</v>
      </c>
      <c r="I885" s="885" t="str">
        <f>IFERROR(VLOOKUP(A885,DonGiaHD!A:H,8,0),"")</f>
        <v/>
      </c>
    </row>
    <row r="886" spans="1:9" hidden="1">
      <c r="A886" s="889" t="s">
        <v>2083</v>
      </c>
      <c r="B886" s="890" t="s">
        <v>2080</v>
      </c>
      <c r="C886" s="900" t="s">
        <v>2084</v>
      </c>
      <c r="D886" s="891" t="s">
        <v>2082</v>
      </c>
      <c r="E886" s="892" t="str">
        <f t="shared" si="13"/>
        <v>TU</v>
      </c>
      <c r="F886" s="885">
        <v>2000</v>
      </c>
      <c r="G886" s="885" t="s">
        <v>60</v>
      </c>
      <c r="H886" s="885" t="e">
        <v>#N/A</v>
      </c>
      <c r="I886" s="885" t="str">
        <f>IFERROR(VLOOKUP(A886,DonGiaHD!A:H,8,0),"")</f>
        <v/>
      </c>
    </row>
    <row r="887" spans="1:9" hidden="1">
      <c r="A887" s="889" t="s">
        <v>2085</v>
      </c>
      <c r="B887" s="890" t="s">
        <v>2080</v>
      </c>
      <c r="C887" s="900" t="s">
        <v>2086</v>
      </c>
      <c r="D887" s="891" t="s">
        <v>2082</v>
      </c>
      <c r="E887" s="892" t="str">
        <f t="shared" si="13"/>
        <v>TU</v>
      </c>
      <c r="F887" s="885">
        <v>2000</v>
      </c>
      <c r="G887" s="885" t="s">
        <v>60</v>
      </c>
      <c r="H887" s="885" t="e">
        <v>#N/A</v>
      </c>
      <c r="I887" s="885" t="str">
        <f>IFERROR(VLOOKUP(A887,DonGiaHD!A:H,8,0),"")</f>
        <v/>
      </c>
    </row>
    <row r="888" spans="1:9" hidden="1">
      <c r="A888" s="889" t="s">
        <v>2087</v>
      </c>
      <c r="B888" s="890" t="s">
        <v>2080</v>
      </c>
      <c r="C888" s="900" t="s">
        <v>2088</v>
      </c>
      <c r="D888" s="891" t="s">
        <v>2082</v>
      </c>
      <c r="E888" s="892" t="str">
        <f t="shared" si="13"/>
        <v>TU</v>
      </c>
      <c r="F888" s="885">
        <v>2000</v>
      </c>
      <c r="G888" s="885" t="s">
        <v>60</v>
      </c>
      <c r="H888" s="885" t="s">
        <v>2082</v>
      </c>
      <c r="I888" s="885" t="str">
        <f>IFERROR(VLOOKUP(A888,DonGiaHD!A:H,8,0),"")</f>
        <v/>
      </c>
    </row>
    <row r="889" spans="1:9" hidden="1">
      <c r="A889" s="889" t="s">
        <v>2089</v>
      </c>
      <c r="B889" s="890" t="s">
        <v>2080</v>
      </c>
      <c r="C889" s="900" t="s">
        <v>2090</v>
      </c>
      <c r="D889" s="891" t="s">
        <v>2082</v>
      </c>
      <c r="E889" s="892" t="str">
        <f t="shared" si="13"/>
        <v>TU</v>
      </c>
      <c r="F889" s="885">
        <v>2000</v>
      </c>
      <c r="G889" s="885" t="s">
        <v>60</v>
      </c>
      <c r="H889" s="885" t="e">
        <v>#N/A</v>
      </c>
      <c r="I889" s="885" t="str">
        <f>IFERROR(VLOOKUP(A889,DonGiaHD!A:H,8,0),"")</f>
        <v/>
      </c>
    </row>
    <row r="890" spans="1:9" hidden="1">
      <c r="A890" s="889" t="s">
        <v>2091</v>
      </c>
      <c r="B890" s="890" t="s">
        <v>2080</v>
      </c>
      <c r="C890" s="900" t="s">
        <v>2092</v>
      </c>
      <c r="D890" s="891" t="s">
        <v>2082</v>
      </c>
      <c r="E890" s="892" t="str">
        <f t="shared" si="13"/>
        <v>TU</v>
      </c>
      <c r="F890" s="885">
        <v>2000</v>
      </c>
      <c r="G890" s="885" t="s">
        <v>60</v>
      </c>
      <c r="H890" s="885" t="e">
        <v>#N/A</v>
      </c>
      <c r="I890" s="885" t="str">
        <f>IFERROR(VLOOKUP(A890,DonGiaHD!A:H,8,0),"")</f>
        <v/>
      </c>
    </row>
    <row r="891" spans="1:9" hidden="1">
      <c r="A891" s="889" t="s">
        <v>2093</v>
      </c>
      <c r="B891" s="890" t="s">
        <v>2080</v>
      </c>
      <c r="C891" s="900" t="s">
        <v>2094</v>
      </c>
      <c r="D891" s="891" t="s">
        <v>2082</v>
      </c>
      <c r="E891" s="892" t="str">
        <f t="shared" si="13"/>
        <v>TU</v>
      </c>
      <c r="F891" s="885">
        <v>2000</v>
      </c>
      <c r="G891" s="885" t="s">
        <v>60</v>
      </c>
      <c r="H891" s="885" t="s">
        <v>2082</v>
      </c>
      <c r="I891" s="885" t="str">
        <f>IFERROR(VLOOKUP(A891,DonGiaHD!A:H,8,0),"")</f>
        <v/>
      </c>
    </row>
    <row r="892" spans="1:9" hidden="1">
      <c r="A892" s="889" t="s">
        <v>2095</v>
      </c>
      <c r="B892" s="890" t="s">
        <v>2080</v>
      </c>
      <c r="C892" s="900" t="s">
        <v>2096</v>
      </c>
      <c r="D892" s="891" t="s">
        <v>2082</v>
      </c>
      <c r="E892" s="892" t="str">
        <f t="shared" si="13"/>
        <v>TU</v>
      </c>
      <c r="F892" s="885">
        <v>2000</v>
      </c>
      <c r="G892" s="885" t="s">
        <v>60</v>
      </c>
      <c r="H892" s="885" t="s">
        <v>2082</v>
      </c>
      <c r="I892" s="885" t="str">
        <f>IFERROR(VLOOKUP(A892,DonGiaHD!A:H,8,0),"")</f>
        <v/>
      </c>
    </row>
    <row r="893" spans="1:9" hidden="1">
      <c r="A893" s="889" t="s">
        <v>2097</v>
      </c>
      <c r="B893" s="890" t="s">
        <v>2080</v>
      </c>
      <c r="C893" s="900" t="s">
        <v>2098</v>
      </c>
      <c r="D893" s="891" t="s">
        <v>2082</v>
      </c>
      <c r="E893" s="892" t="str">
        <f t="shared" si="13"/>
        <v>TU</v>
      </c>
      <c r="F893" s="885">
        <v>2000</v>
      </c>
      <c r="G893" s="885" t="s">
        <v>60</v>
      </c>
      <c r="H893" s="885" t="s">
        <v>2082</v>
      </c>
      <c r="I893" s="885" t="str">
        <f>IFERROR(VLOOKUP(A893,DonGiaHD!A:H,8,0),"")</f>
        <v/>
      </c>
    </row>
    <row r="894" spans="1:9" hidden="1">
      <c r="A894" s="889" t="s">
        <v>2099</v>
      </c>
      <c r="B894" s="890" t="s">
        <v>2080</v>
      </c>
      <c r="C894" s="900" t="s">
        <v>2100</v>
      </c>
      <c r="D894" s="891" t="s">
        <v>2082</v>
      </c>
      <c r="E894" s="892" t="str">
        <f t="shared" si="13"/>
        <v>TU</v>
      </c>
      <c r="F894" s="885">
        <v>2000</v>
      </c>
      <c r="G894" s="885" t="s">
        <v>60</v>
      </c>
      <c r="H894" s="885" t="s">
        <v>2082</v>
      </c>
      <c r="I894" s="885" t="str">
        <f>IFERROR(VLOOKUP(A894,DonGiaHD!A:H,8,0),"")</f>
        <v/>
      </c>
    </row>
    <row r="895" spans="1:9" hidden="1">
      <c r="A895" s="889" t="s">
        <v>2101</v>
      </c>
      <c r="B895" s="890" t="s">
        <v>2080</v>
      </c>
      <c r="C895" s="900" t="s">
        <v>2102</v>
      </c>
      <c r="D895" s="891" t="s">
        <v>2082</v>
      </c>
      <c r="E895" s="892" t="str">
        <f t="shared" si="13"/>
        <v>TU</v>
      </c>
      <c r="F895" s="885">
        <v>2000</v>
      </c>
      <c r="G895" s="885" t="s">
        <v>60</v>
      </c>
      <c r="H895" s="885" t="e">
        <v>#N/A</v>
      </c>
      <c r="I895" s="885" t="str">
        <f>IFERROR(VLOOKUP(A895,DonGiaHD!A:H,8,0),"")</f>
        <v/>
      </c>
    </row>
    <row r="896" spans="1:9" hidden="1">
      <c r="A896" s="889" t="s">
        <v>2103</v>
      </c>
      <c r="B896" s="890" t="s">
        <v>2104</v>
      </c>
      <c r="C896" s="900" t="s">
        <v>2105</v>
      </c>
      <c r="D896" s="891" t="s">
        <v>2082</v>
      </c>
      <c r="E896" s="892" t="str">
        <f t="shared" si="13"/>
        <v>TU</v>
      </c>
      <c r="F896" s="885">
        <v>2000</v>
      </c>
      <c r="G896" s="885" t="s">
        <v>60</v>
      </c>
      <c r="H896" s="885" t="s">
        <v>2082</v>
      </c>
      <c r="I896" s="885" t="str">
        <f>IFERROR(VLOOKUP(A896,DonGiaHD!A:H,8,0),"")</f>
        <v/>
      </c>
    </row>
    <row r="897" spans="1:9" hidden="1">
      <c r="A897" s="889" t="s">
        <v>2106</v>
      </c>
      <c r="B897" s="890" t="s">
        <v>2080</v>
      </c>
      <c r="C897" s="900" t="s">
        <v>2107</v>
      </c>
      <c r="D897" s="891" t="s">
        <v>2082</v>
      </c>
      <c r="E897" s="892" t="str">
        <f t="shared" si="13"/>
        <v>TU</v>
      </c>
      <c r="F897" s="885">
        <v>2000</v>
      </c>
      <c r="G897" s="885" t="s">
        <v>60</v>
      </c>
      <c r="H897" s="885" t="s">
        <v>2082</v>
      </c>
      <c r="I897" s="885" t="str">
        <f>IFERROR(VLOOKUP(A897,DonGiaHD!A:H,8,0),"")</f>
        <v/>
      </c>
    </row>
    <row r="898" spans="1:9" hidden="1">
      <c r="A898" s="889" t="s">
        <v>2108</v>
      </c>
      <c r="B898" s="890" t="s">
        <v>2080</v>
      </c>
      <c r="C898" s="900" t="s">
        <v>2109</v>
      </c>
      <c r="D898" s="891" t="s">
        <v>2082</v>
      </c>
      <c r="E898" s="892" t="str">
        <f t="shared" si="13"/>
        <v>TU</v>
      </c>
      <c r="F898" s="885">
        <v>2000</v>
      </c>
      <c r="G898" s="885" t="s">
        <v>60</v>
      </c>
      <c r="H898" s="885" t="s">
        <v>2082</v>
      </c>
      <c r="I898" s="885" t="str">
        <f>IFERROR(VLOOKUP(A898,DonGiaHD!A:H,8,0),"")</f>
        <v/>
      </c>
    </row>
    <row r="899" spans="1:9" hidden="1">
      <c r="A899" s="889" t="s">
        <v>2110</v>
      </c>
      <c r="B899" s="890" t="s">
        <v>2080</v>
      </c>
      <c r="C899" s="900" t="s">
        <v>2111</v>
      </c>
      <c r="D899" s="891" t="s">
        <v>2082</v>
      </c>
      <c r="E899" s="892" t="str">
        <f t="shared" si="13"/>
        <v>TU</v>
      </c>
      <c r="F899" s="885">
        <v>2000</v>
      </c>
      <c r="G899" s="885" t="s">
        <v>60</v>
      </c>
      <c r="H899" s="885" t="s">
        <v>2082</v>
      </c>
      <c r="I899" s="885" t="str">
        <f>IFERROR(VLOOKUP(A899,DonGiaHD!A:H,8,0),"")</f>
        <v/>
      </c>
    </row>
    <row r="900" spans="1:9" hidden="1">
      <c r="A900" s="889" t="s">
        <v>2112</v>
      </c>
      <c r="B900" s="890" t="s">
        <v>2113</v>
      </c>
      <c r="C900" s="889" t="s">
        <v>2114</v>
      </c>
      <c r="D900" s="891" t="s">
        <v>2082</v>
      </c>
      <c r="E900" s="892" t="str">
        <f t="shared" si="13"/>
        <v>TU</v>
      </c>
      <c r="F900" s="885">
        <v>50</v>
      </c>
      <c r="G900" s="885" t="s">
        <v>60</v>
      </c>
      <c r="H900" s="885" t="s">
        <v>2082</v>
      </c>
      <c r="I900" s="885" t="str">
        <f>IFERROR(VLOOKUP(A900,DonGiaHD!A:H,8,0),"")</f>
        <v/>
      </c>
    </row>
    <row r="901" spans="1:9" hidden="1">
      <c r="A901" s="889" t="s">
        <v>2115</v>
      </c>
      <c r="B901" s="890" t="s">
        <v>2113</v>
      </c>
      <c r="C901" s="889" t="s">
        <v>2116</v>
      </c>
      <c r="D901" s="891" t="s">
        <v>2082</v>
      </c>
      <c r="E901" s="892" t="str">
        <f t="shared" si="13"/>
        <v>TU</v>
      </c>
      <c r="F901" s="885">
        <v>50</v>
      </c>
      <c r="G901" s="885" t="s">
        <v>60</v>
      </c>
      <c r="H901" s="885" t="e">
        <v>#N/A</v>
      </c>
      <c r="I901" s="885" t="str">
        <f>IFERROR(VLOOKUP(A901,DonGiaHD!A:H,8,0),"")</f>
        <v/>
      </c>
    </row>
    <row r="902" spans="1:9" hidden="1">
      <c r="A902" s="889" t="s">
        <v>2117</v>
      </c>
      <c r="B902" s="890" t="s">
        <v>2113</v>
      </c>
      <c r="C902" s="889" t="s">
        <v>2118</v>
      </c>
      <c r="D902" s="891" t="s">
        <v>2082</v>
      </c>
      <c r="E902" s="892" t="str">
        <f t="shared" si="13"/>
        <v>TU</v>
      </c>
      <c r="F902" s="885">
        <v>50</v>
      </c>
      <c r="G902" s="885" t="s">
        <v>60</v>
      </c>
      <c r="H902" s="885" t="e">
        <v>#N/A</v>
      </c>
      <c r="I902" s="885" t="str">
        <f>IFERROR(VLOOKUP(A902,DonGiaHD!A:H,8,0),"")</f>
        <v/>
      </c>
    </row>
    <row r="903" spans="1:9" hidden="1">
      <c r="A903" s="889" t="s">
        <v>2119</v>
      </c>
      <c r="B903" s="890" t="s">
        <v>2113</v>
      </c>
      <c r="C903" s="889" t="s">
        <v>2120</v>
      </c>
      <c r="D903" s="891" t="s">
        <v>2082</v>
      </c>
      <c r="E903" s="892" t="str">
        <f t="shared" ref="E903:E968" si="15">LEFT(A903,2)</f>
        <v>TU</v>
      </c>
      <c r="F903" s="885">
        <v>50</v>
      </c>
      <c r="G903" s="885" t="s">
        <v>60</v>
      </c>
      <c r="H903" s="885" t="e">
        <v>#N/A</v>
      </c>
      <c r="I903" s="885" t="str">
        <f>IFERROR(VLOOKUP(A903,DonGiaHD!A:H,8,0),"")</f>
        <v/>
      </c>
    </row>
    <row r="904" spans="1:9" hidden="1">
      <c r="A904" s="889" t="s">
        <v>2121</v>
      </c>
      <c r="B904" s="890" t="s">
        <v>2122</v>
      </c>
      <c r="C904" s="889" t="s">
        <v>2123</v>
      </c>
      <c r="D904" s="891" t="s">
        <v>59</v>
      </c>
      <c r="E904" s="892" t="str">
        <f t="shared" si="15"/>
        <v>TU</v>
      </c>
      <c r="F904" s="885">
        <v>50</v>
      </c>
      <c r="G904" s="885" t="s">
        <v>60</v>
      </c>
      <c r="H904" s="885" t="e">
        <v>#N/A</v>
      </c>
      <c r="I904" s="885" t="str">
        <f>IFERROR(VLOOKUP(A904,DonGiaHD!A:H,8,0),"")</f>
        <v/>
      </c>
    </row>
    <row r="905" spans="1:9" hidden="1">
      <c r="A905" s="889" t="s">
        <v>2124</v>
      </c>
      <c r="B905" s="890" t="s">
        <v>2122</v>
      </c>
      <c r="C905" s="889" t="s">
        <v>2125</v>
      </c>
      <c r="D905" s="891" t="s">
        <v>59</v>
      </c>
      <c r="E905" s="892" t="str">
        <f t="shared" si="15"/>
        <v>TU</v>
      </c>
      <c r="F905" s="885">
        <v>50</v>
      </c>
      <c r="G905" s="885" t="s">
        <v>60</v>
      </c>
      <c r="H905" s="885" t="e">
        <v>#N/A</v>
      </c>
      <c r="I905" s="885" t="str">
        <f>IFERROR(VLOOKUP(A905,DonGiaHD!A:H,8,0),"")</f>
        <v/>
      </c>
    </row>
    <row r="906" spans="1:9" hidden="1">
      <c r="A906" s="889" t="s">
        <v>2126</v>
      </c>
      <c r="B906" s="890" t="s">
        <v>2122</v>
      </c>
      <c r="C906" s="889" t="s">
        <v>2127</v>
      </c>
      <c r="D906" s="891" t="s">
        <v>59</v>
      </c>
      <c r="E906" s="892" t="str">
        <f t="shared" si="15"/>
        <v>TU</v>
      </c>
      <c r="F906" s="885">
        <v>50</v>
      </c>
      <c r="G906" s="885" t="s">
        <v>60</v>
      </c>
      <c r="H906" s="885" t="e">
        <v>#N/A</v>
      </c>
      <c r="I906" s="885" t="str">
        <f>IFERROR(VLOOKUP(A906,DonGiaHD!A:H,8,0),"")</f>
        <v/>
      </c>
    </row>
    <row r="907" spans="1:9" hidden="1">
      <c r="A907" s="889" t="s">
        <v>2128</v>
      </c>
      <c r="B907" s="890" t="s">
        <v>2129</v>
      </c>
      <c r="C907" s="889" t="s">
        <v>2130</v>
      </c>
      <c r="D907" s="891" t="s">
        <v>59</v>
      </c>
      <c r="E907" s="892" t="str">
        <f t="shared" si="15"/>
        <v>TU</v>
      </c>
      <c r="F907" s="885">
        <v>50</v>
      </c>
      <c r="G907" s="885" t="s">
        <v>60</v>
      </c>
      <c r="H907" s="885" t="s">
        <v>59</v>
      </c>
      <c r="I907" s="885" t="str">
        <f>IFERROR(VLOOKUP(A907,DonGiaHD!A:H,8,0),"")</f>
        <v/>
      </c>
    </row>
    <row r="908" spans="1:9" hidden="1">
      <c r="A908" s="889" t="s">
        <v>2131</v>
      </c>
      <c r="B908" s="890" t="s">
        <v>2132</v>
      </c>
      <c r="C908" s="889" t="s">
        <v>2133</v>
      </c>
      <c r="D908" s="891" t="s">
        <v>59</v>
      </c>
      <c r="E908" s="892" t="str">
        <f t="shared" si="15"/>
        <v>TU</v>
      </c>
      <c r="F908" s="885">
        <v>50</v>
      </c>
      <c r="G908" s="885" t="s">
        <v>60</v>
      </c>
      <c r="H908" s="885" t="s">
        <v>59</v>
      </c>
      <c r="I908" s="885" t="str">
        <f>IFERROR(VLOOKUP(A908,DonGiaHD!A:H,8,0),"")</f>
        <v/>
      </c>
    </row>
    <row r="909" spans="1:9" hidden="1">
      <c r="A909" s="889" t="s">
        <v>2134</v>
      </c>
      <c r="B909" s="959" t="s">
        <v>2135</v>
      </c>
      <c r="C909" s="889" t="s">
        <v>2136</v>
      </c>
      <c r="D909" s="891" t="s">
        <v>59</v>
      </c>
      <c r="E909" s="892" t="str">
        <f t="shared" si="15"/>
        <v>TU</v>
      </c>
      <c r="F909" s="885">
        <v>50</v>
      </c>
      <c r="G909" s="885" t="s">
        <v>60</v>
      </c>
      <c r="H909" s="885">
        <v>0</v>
      </c>
      <c r="I909" s="885" t="str">
        <f>IFERROR(VLOOKUP(A909,DonGiaHD!A:H,8,0),"")</f>
        <v/>
      </c>
    </row>
    <row r="910" spans="1:9" hidden="1">
      <c r="A910" s="889" t="s">
        <v>2137</v>
      </c>
      <c r="B910" s="959" t="s">
        <v>2135</v>
      </c>
      <c r="C910" s="889" t="s">
        <v>2138</v>
      </c>
      <c r="D910" s="891" t="s">
        <v>59</v>
      </c>
      <c r="E910" s="892" t="str">
        <f t="shared" si="15"/>
        <v>TU</v>
      </c>
      <c r="F910" s="885">
        <v>50</v>
      </c>
      <c r="G910" s="885" t="s">
        <v>60</v>
      </c>
      <c r="H910" s="885">
        <v>0</v>
      </c>
      <c r="I910" s="885" t="str">
        <f>IFERROR(VLOOKUP(A910,DonGiaHD!A:H,8,0),"")</f>
        <v/>
      </c>
    </row>
    <row r="911" spans="1:9" hidden="1">
      <c r="A911" s="889" t="s">
        <v>2139</v>
      </c>
      <c r="B911" s="959" t="s">
        <v>2122</v>
      </c>
      <c r="C911" s="889" t="s">
        <v>2140</v>
      </c>
      <c r="D911" s="891" t="s">
        <v>59</v>
      </c>
      <c r="E911" s="892" t="str">
        <f t="shared" si="15"/>
        <v>TU</v>
      </c>
      <c r="F911" s="885">
        <v>50</v>
      </c>
      <c r="G911" s="885" t="s">
        <v>60</v>
      </c>
      <c r="H911" s="885" t="s">
        <v>59</v>
      </c>
      <c r="I911" s="885" t="str">
        <f>IFERROR(VLOOKUP(A911,DonGiaHD!A:H,8,0),"")</f>
        <v/>
      </c>
    </row>
    <row r="912" spans="1:9" hidden="1">
      <c r="A912" s="889" t="s">
        <v>2141</v>
      </c>
      <c r="B912" s="959" t="s">
        <v>2129</v>
      </c>
      <c r="C912" s="889" t="s">
        <v>2142</v>
      </c>
      <c r="D912" s="891" t="s">
        <v>59</v>
      </c>
      <c r="E912" s="892" t="str">
        <f t="shared" si="15"/>
        <v>TU</v>
      </c>
      <c r="F912" s="885">
        <v>50</v>
      </c>
      <c r="G912" s="885" t="s">
        <v>60</v>
      </c>
      <c r="H912" s="885" t="s">
        <v>59</v>
      </c>
      <c r="I912" s="885" t="str">
        <f>IFERROR(VLOOKUP(A912,DonGiaHD!A:H,8,0),"")</f>
        <v/>
      </c>
    </row>
    <row r="913" spans="1:9" hidden="1">
      <c r="A913" s="889" t="s">
        <v>2143</v>
      </c>
      <c r="B913" s="959" t="s">
        <v>2122</v>
      </c>
      <c r="C913" s="889" t="s">
        <v>2144</v>
      </c>
      <c r="D913" s="891" t="s">
        <v>268</v>
      </c>
      <c r="E913" s="892" t="str">
        <f t="shared" si="15"/>
        <v>KH</v>
      </c>
      <c r="F913" s="885">
        <v>50</v>
      </c>
      <c r="G913" s="885" t="s">
        <v>60</v>
      </c>
      <c r="H913" s="885" t="s">
        <v>268</v>
      </c>
      <c r="I913" s="885" t="str">
        <f>IFERROR(VLOOKUP(A913,DonGiaHD!A:H,8,0),"")</f>
        <v/>
      </c>
    </row>
    <row r="914" spans="1:9" hidden="1">
      <c r="A914" s="889" t="s">
        <v>2145</v>
      </c>
      <c r="B914" s="959" t="s">
        <v>2135</v>
      </c>
      <c r="C914" s="889" t="s">
        <v>2146</v>
      </c>
      <c r="D914" s="891" t="s">
        <v>59</v>
      </c>
      <c r="E914" s="892" t="str">
        <f t="shared" si="15"/>
        <v>TU</v>
      </c>
      <c r="F914" s="885">
        <v>50</v>
      </c>
      <c r="G914" s="885" t="s">
        <v>60</v>
      </c>
      <c r="H914" s="885">
        <v>0</v>
      </c>
      <c r="I914" s="885" t="str">
        <f>IFERROR(VLOOKUP(A914,DonGiaHD!A:H,8,0),"")</f>
        <v/>
      </c>
    </row>
    <row r="915" spans="1:9" hidden="1">
      <c r="A915" s="889" t="s">
        <v>2147</v>
      </c>
      <c r="B915" s="891"/>
      <c r="C915" s="889" t="s">
        <v>2148</v>
      </c>
      <c r="D915" s="891" t="s">
        <v>59</v>
      </c>
      <c r="E915" s="892" t="str">
        <f t="shared" si="15"/>
        <v>AT</v>
      </c>
      <c r="F915" s="885">
        <v>50</v>
      </c>
      <c r="G915" s="885" t="s">
        <v>60</v>
      </c>
      <c r="H915" s="885" t="e">
        <v>#N/A</v>
      </c>
      <c r="I915" s="885" t="str">
        <f>IFERROR(VLOOKUP(A915,DonGiaHD!A:H,8,0),"")</f>
        <v/>
      </c>
    </row>
    <row r="916" spans="1:9" hidden="1">
      <c r="A916" s="889" t="s">
        <v>2149</v>
      </c>
      <c r="B916" s="891"/>
      <c r="C916" s="889" t="s">
        <v>2150</v>
      </c>
      <c r="D916" s="891" t="s">
        <v>59</v>
      </c>
      <c r="E916" s="892" t="str">
        <f t="shared" si="15"/>
        <v>AT</v>
      </c>
      <c r="F916" s="885">
        <v>50</v>
      </c>
      <c r="G916" s="885" t="s">
        <v>60</v>
      </c>
      <c r="H916" s="885" t="e">
        <v>#N/A</v>
      </c>
      <c r="I916" s="885" t="str">
        <f>IFERROR(VLOOKUP(A916,DonGiaHD!A:H,8,0),"")</f>
        <v/>
      </c>
    </row>
    <row r="917" spans="1:9" hidden="1">
      <c r="A917" s="889" t="s">
        <v>2151</v>
      </c>
      <c r="B917" s="891"/>
      <c r="C917" s="889" t="s">
        <v>2152</v>
      </c>
      <c r="D917" s="891" t="s">
        <v>59</v>
      </c>
      <c r="E917" s="892" t="str">
        <f t="shared" si="15"/>
        <v>AT</v>
      </c>
      <c r="F917" s="885">
        <v>50</v>
      </c>
      <c r="G917" s="885" t="s">
        <v>60</v>
      </c>
      <c r="H917" s="885" t="e">
        <v>#N/A</v>
      </c>
      <c r="I917" s="885" t="str">
        <f>IFERROR(VLOOKUP(A917,DonGiaHD!A:H,8,0),"")</f>
        <v/>
      </c>
    </row>
    <row r="918" spans="1:9" hidden="1">
      <c r="A918" s="889" t="s">
        <v>2153</v>
      </c>
      <c r="B918" s="965" t="s">
        <v>2154</v>
      </c>
      <c r="C918" s="889" t="s">
        <v>2155</v>
      </c>
      <c r="D918" s="891" t="s">
        <v>59</v>
      </c>
      <c r="E918" s="892" t="str">
        <f t="shared" si="15"/>
        <v>AT</v>
      </c>
      <c r="F918" s="885">
        <v>5</v>
      </c>
      <c r="G918" s="885" t="s">
        <v>60</v>
      </c>
      <c r="H918" s="885" t="s">
        <v>59</v>
      </c>
      <c r="I918" s="885" t="str">
        <f>IFERROR(VLOOKUP(A918,DonGiaHD!A:H,8,0),"")</f>
        <v/>
      </c>
    </row>
    <row r="919" spans="1:9" hidden="1">
      <c r="A919" s="889" t="s">
        <v>2156</v>
      </c>
      <c r="B919" s="965" t="s">
        <v>2154</v>
      </c>
      <c r="C919" s="889" t="s">
        <v>2157</v>
      </c>
      <c r="D919" s="891" t="s">
        <v>59</v>
      </c>
      <c r="E919" s="892" t="str">
        <f t="shared" si="15"/>
        <v>AT</v>
      </c>
      <c r="F919" s="885">
        <v>5</v>
      </c>
      <c r="G919" s="885" t="s">
        <v>60</v>
      </c>
      <c r="H919" s="885" t="e">
        <v>#N/A</v>
      </c>
      <c r="I919" s="885" t="str">
        <f>IFERROR(VLOOKUP(A919,DonGiaHD!A:H,8,0),"")</f>
        <v/>
      </c>
    </row>
    <row r="920" spans="1:9" hidden="1">
      <c r="A920" s="889" t="s">
        <v>2158</v>
      </c>
      <c r="B920" s="965" t="s">
        <v>2154</v>
      </c>
      <c r="C920" s="889" t="s">
        <v>2159</v>
      </c>
      <c r="D920" s="891" t="s">
        <v>59</v>
      </c>
      <c r="E920" s="892" t="str">
        <f t="shared" si="15"/>
        <v>AT</v>
      </c>
      <c r="F920" s="885">
        <v>5</v>
      </c>
      <c r="G920" s="885" t="s">
        <v>60</v>
      </c>
      <c r="H920" s="885" t="s">
        <v>59</v>
      </c>
      <c r="I920" s="885" t="str">
        <f>IFERROR(VLOOKUP(A920,DonGiaHD!A:H,8,0),"")</f>
        <v/>
      </c>
    </row>
    <row r="921" spans="1:9" hidden="1">
      <c r="A921" s="889" t="s">
        <v>2160</v>
      </c>
      <c r="B921" s="965" t="s">
        <v>2154</v>
      </c>
      <c r="C921" s="889" t="s">
        <v>2161</v>
      </c>
      <c r="D921" s="891" t="s">
        <v>59</v>
      </c>
      <c r="E921" s="892" t="str">
        <f t="shared" si="15"/>
        <v>AT</v>
      </c>
      <c r="F921" s="885">
        <v>5</v>
      </c>
      <c r="G921" s="885" t="s">
        <v>60</v>
      </c>
      <c r="H921" s="885">
        <v>0</v>
      </c>
      <c r="I921" s="885" t="str">
        <f>IFERROR(VLOOKUP(A921,DonGiaHD!A:H,8,0),"")</f>
        <v/>
      </c>
    </row>
    <row r="922" spans="1:9" hidden="1">
      <c r="A922" s="889" t="s">
        <v>2162</v>
      </c>
      <c r="B922" s="965" t="s">
        <v>2154</v>
      </c>
      <c r="C922" s="889" t="s">
        <v>2163</v>
      </c>
      <c r="D922" s="891" t="s">
        <v>59</v>
      </c>
      <c r="E922" s="892" t="str">
        <f t="shared" si="15"/>
        <v>AT</v>
      </c>
      <c r="F922" s="885">
        <v>5</v>
      </c>
      <c r="G922" s="885" t="s">
        <v>60</v>
      </c>
      <c r="H922" s="885">
        <v>0</v>
      </c>
      <c r="I922" s="885" t="str">
        <f>IFERROR(VLOOKUP(A922,DonGiaHD!A:H,8,0),"")</f>
        <v/>
      </c>
    </row>
    <row r="923" spans="1:9" hidden="1">
      <c r="A923" s="889" t="s">
        <v>2164</v>
      </c>
      <c r="B923" s="965" t="s">
        <v>2154</v>
      </c>
      <c r="C923" s="889" t="s">
        <v>2165</v>
      </c>
      <c r="D923" s="891" t="s">
        <v>59</v>
      </c>
      <c r="E923" s="892" t="str">
        <f t="shared" si="15"/>
        <v>AT</v>
      </c>
      <c r="F923" s="885">
        <v>5</v>
      </c>
      <c r="G923" s="885" t="s">
        <v>60</v>
      </c>
      <c r="H923" s="885" t="s">
        <v>59</v>
      </c>
      <c r="I923" s="885" t="str">
        <f>IFERROR(VLOOKUP(A923,DonGiaHD!A:H,8,0),"")</f>
        <v/>
      </c>
    </row>
    <row r="924" spans="1:9" hidden="1">
      <c r="A924" s="889" t="s">
        <v>2166</v>
      </c>
      <c r="B924" s="965" t="s">
        <v>2154</v>
      </c>
      <c r="C924" s="889" t="s">
        <v>2167</v>
      </c>
      <c r="D924" s="891" t="s">
        <v>59</v>
      </c>
      <c r="E924" s="892" t="str">
        <f t="shared" si="15"/>
        <v>AT</v>
      </c>
      <c r="F924" s="885">
        <v>5</v>
      </c>
      <c r="G924" s="885" t="s">
        <v>60</v>
      </c>
      <c r="H924" s="885" t="e">
        <v>#N/A</v>
      </c>
      <c r="I924" s="885" t="str">
        <f>IFERROR(VLOOKUP(A924,DonGiaHD!A:H,8,0),"")</f>
        <v/>
      </c>
    </row>
    <row r="925" spans="1:9" hidden="1">
      <c r="A925" s="889" t="s">
        <v>2168</v>
      </c>
      <c r="B925" s="965" t="s">
        <v>2154</v>
      </c>
      <c r="C925" s="889" t="s">
        <v>2169</v>
      </c>
      <c r="D925" s="891" t="s">
        <v>59</v>
      </c>
      <c r="E925" s="892" t="str">
        <f t="shared" si="15"/>
        <v>AT</v>
      </c>
      <c r="F925" s="885">
        <v>5</v>
      </c>
      <c r="G925" s="885" t="s">
        <v>60</v>
      </c>
      <c r="H925" s="885" t="s">
        <v>59</v>
      </c>
      <c r="I925" s="885" t="str">
        <f>IFERROR(VLOOKUP(A925,DonGiaHD!A:H,8,0),"")</f>
        <v/>
      </c>
    </row>
    <row r="926" spans="1:9" hidden="1">
      <c r="A926" s="889" t="s">
        <v>2170</v>
      </c>
      <c r="B926" s="965" t="s">
        <v>2154</v>
      </c>
      <c r="C926" s="889" t="s">
        <v>2171</v>
      </c>
      <c r="D926" s="891" t="s">
        <v>59</v>
      </c>
      <c r="E926" s="892" t="str">
        <f t="shared" si="15"/>
        <v>AT</v>
      </c>
      <c r="F926" s="885">
        <v>5</v>
      </c>
      <c r="G926" s="885" t="s">
        <v>60</v>
      </c>
      <c r="H926" s="885" t="s">
        <v>59</v>
      </c>
      <c r="I926" s="885" t="str">
        <f>IFERROR(VLOOKUP(A926,DonGiaHD!A:H,8,0),"")</f>
        <v/>
      </c>
    </row>
    <row r="927" spans="1:9" hidden="1">
      <c r="A927" s="889" t="s">
        <v>2172</v>
      </c>
      <c r="B927" s="965" t="s">
        <v>2173</v>
      </c>
      <c r="C927" s="889" t="s">
        <v>2174</v>
      </c>
      <c r="D927" s="891" t="s">
        <v>59</v>
      </c>
      <c r="E927" s="892" t="str">
        <f t="shared" si="15"/>
        <v>AT</v>
      </c>
      <c r="F927" s="885">
        <v>5</v>
      </c>
      <c r="G927" s="885" t="s">
        <v>60</v>
      </c>
      <c r="H927" s="885" t="s">
        <v>59</v>
      </c>
      <c r="I927" s="885" t="str">
        <f>IFERROR(VLOOKUP(A927,DonGiaHD!A:H,8,0),"")</f>
        <v/>
      </c>
    </row>
    <row r="928" spans="1:9" hidden="1">
      <c r="A928" s="889" t="s">
        <v>2175</v>
      </c>
      <c r="B928" s="965" t="s">
        <v>2176</v>
      </c>
      <c r="C928" s="889" t="s">
        <v>2177</v>
      </c>
      <c r="D928" s="891" t="s">
        <v>59</v>
      </c>
      <c r="E928" s="892" t="str">
        <f t="shared" si="15"/>
        <v>AT</v>
      </c>
      <c r="F928" s="885">
        <v>5</v>
      </c>
      <c r="G928" s="885" t="s">
        <v>60</v>
      </c>
      <c r="H928" s="885" t="s">
        <v>59</v>
      </c>
      <c r="I928" s="885" t="str">
        <f>IFERROR(VLOOKUP(A928,DonGiaHD!A:H,8,0),"")</f>
        <v/>
      </c>
    </row>
    <row r="929" spans="1:9" hidden="1">
      <c r="A929" s="889" t="s">
        <v>2178</v>
      </c>
      <c r="B929" s="965" t="s">
        <v>2176</v>
      </c>
      <c r="C929" s="889" t="s">
        <v>2179</v>
      </c>
      <c r="D929" s="891" t="s">
        <v>59</v>
      </c>
      <c r="E929" s="892" t="str">
        <f t="shared" si="15"/>
        <v>AT</v>
      </c>
      <c r="F929" s="885">
        <v>5</v>
      </c>
      <c r="G929" s="885" t="s">
        <v>60</v>
      </c>
      <c r="H929" s="885" t="e">
        <v>#N/A</v>
      </c>
      <c r="I929" s="885" t="str">
        <f>IFERROR(VLOOKUP(A929,DonGiaHD!A:H,8,0),"")</f>
        <v/>
      </c>
    </row>
    <row r="930" spans="1:9" hidden="1">
      <c r="A930" s="889" t="s">
        <v>2180</v>
      </c>
      <c r="B930" s="965" t="s">
        <v>2176</v>
      </c>
      <c r="C930" s="889" t="s">
        <v>2181</v>
      </c>
      <c r="D930" s="891" t="s">
        <v>59</v>
      </c>
      <c r="E930" s="892" t="str">
        <f t="shared" si="15"/>
        <v>AT</v>
      </c>
      <c r="F930" s="885">
        <v>5</v>
      </c>
      <c r="G930" s="885" t="s">
        <v>60</v>
      </c>
      <c r="H930" s="885" t="s">
        <v>59</v>
      </c>
      <c r="I930" s="885" t="str">
        <f>IFERROR(VLOOKUP(A930,DonGiaHD!A:H,8,0),"")</f>
        <v/>
      </c>
    </row>
    <row r="931" spans="1:9" hidden="1">
      <c r="A931" s="889" t="s">
        <v>2182</v>
      </c>
      <c r="B931" s="965" t="s">
        <v>2176</v>
      </c>
      <c r="C931" s="889" t="s">
        <v>2183</v>
      </c>
      <c r="D931" s="891" t="s">
        <v>59</v>
      </c>
      <c r="E931" s="892" t="str">
        <f t="shared" si="15"/>
        <v>AT</v>
      </c>
      <c r="F931" s="885">
        <v>5</v>
      </c>
      <c r="G931" s="885" t="s">
        <v>60</v>
      </c>
      <c r="H931" s="885" t="s">
        <v>59</v>
      </c>
      <c r="I931" s="885" t="str">
        <f>IFERROR(VLOOKUP(A931,DonGiaHD!A:H,8,0),"")</f>
        <v/>
      </c>
    </row>
    <row r="932" spans="1:9" hidden="1">
      <c r="A932" s="889" t="s">
        <v>2184</v>
      </c>
      <c r="B932" s="965" t="s">
        <v>2185</v>
      </c>
      <c r="C932" s="889" t="s">
        <v>2186</v>
      </c>
      <c r="D932" s="891" t="s">
        <v>59</v>
      </c>
      <c r="E932" s="892" t="str">
        <f t="shared" si="15"/>
        <v>AT</v>
      </c>
      <c r="F932" s="885">
        <v>5</v>
      </c>
      <c r="G932" s="885" t="s">
        <v>60</v>
      </c>
      <c r="H932" s="885" t="s">
        <v>59</v>
      </c>
      <c r="I932" s="885" t="str">
        <f>IFERROR(VLOOKUP(A932,DonGiaHD!A:H,8,0),"")</f>
        <v/>
      </c>
    </row>
    <row r="933" spans="1:9" hidden="1">
      <c r="A933" s="889" t="s">
        <v>2187</v>
      </c>
      <c r="B933" s="965" t="s">
        <v>2185</v>
      </c>
      <c r="C933" s="889" t="s">
        <v>2188</v>
      </c>
      <c r="D933" s="891" t="s">
        <v>59</v>
      </c>
      <c r="E933" s="892" t="str">
        <f t="shared" si="15"/>
        <v>AT</v>
      </c>
      <c r="F933" s="885">
        <v>5</v>
      </c>
      <c r="G933" s="885" t="s">
        <v>60</v>
      </c>
      <c r="H933" s="885" t="e">
        <v>#N/A</v>
      </c>
      <c r="I933" s="885" t="str">
        <f>IFERROR(VLOOKUP(A933,DonGiaHD!A:H,8,0),"")</f>
        <v/>
      </c>
    </row>
    <row r="934" spans="1:9" hidden="1">
      <c r="A934" s="889" t="s">
        <v>2189</v>
      </c>
      <c r="B934" s="965" t="s">
        <v>2185</v>
      </c>
      <c r="C934" s="889" t="s">
        <v>2190</v>
      </c>
      <c r="D934" s="891" t="s">
        <v>59</v>
      </c>
      <c r="E934" s="892" t="str">
        <f t="shared" si="15"/>
        <v>AT</v>
      </c>
      <c r="F934" s="885">
        <v>5</v>
      </c>
      <c r="G934" s="885" t="s">
        <v>60</v>
      </c>
      <c r="H934" s="885" t="e">
        <v>#N/A</v>
      </c>
      <c r="I934" s="885" t="str">
        <f>IFERROR(VLOOKUP(A934,DonGiaHD!A:H,8,0),"")</f>
        <v/>
      </c>
    </row>
    <row r="935" spans="1:9" hidden="1">
      <c r="A935" s="889" t="s">
        <v>2191</v>
      </c>
      <c r="B935" s="965" t="s">
        <v>2185</v>
      </c>
      <c r="C935" s="889" t="s">
        <v>2192</v>
      </c>
      <c r="D935" s="891" t="s">
        <v>59</v>
      </c>
      <c r="E935" s="892" t="str">
        <f t="shared" si="15"/>
        <v>AC</v>
      </c>
      <c r="F935" s="885">
        <v>50</v>
      </c>
      <c r="G935" s="885" t="s">
        <v>60</v>
      </c>
      <c r="H935" s="885" t="e">
        <v>#N/A</v>
      </c>
      <c r="I935" s="885" t="str">
        <f>IFERROR(VLOOKUP(A935,DonGiaHD!A:H,8,0),"")</f>
        <v/>
      </c>
    </row>
    <row r="936" spans="1:9" hidden="1">
      <c r="A936" s="889" t="s">
        <v>2193</v>
      </c>
      <c r="B936" s="965" t="s">
        <v>2185</v>
      </c>
      <c r="C936" s="889" t="s">
        <v>2194</v>
      </c>
      <c r="D936" s="891" t="s">
        <v>59</v>
      </c>
      <c r="E936" s="892" t="str">
        <f t="shared" si="15"/>
        <v>AC</v>
      </c>
      <c r="F936" s="885">
        <v>50</v>
      </c>
      <c r="G936" s="885" t="s">
        <v>60</v>
      </c>
      <c r="H936" s="885" t="e">
        <v>#N/A</v>
      </c>
      <c r="I936" s="885" t="str">
        <f>IFERROR(VLOOKUP(A936,DonGiaHD!A:H,8,0),"")</f>
        <v/>
      </c>
    </row>
    <row r="937" spans="1:9" hidden="1">
      <c r="A937" s="889" t="s">
        <v>2195</v>
      </c>
      <c r="B937" s="965" t="s">
        <v>2185</v>
      </c>
      <c r="C937" s="889" t="s">
        <v>2196</v>
      </c>
      <c r="D937" s="891" t="s">
        <v>59</v>
      </c>
      <c r="E937" s="892" t="str">
        <f t="shared" si="15"/>
        <v>AC</v>
      </c>
      <c r="F937" s="885">
        <v>50</v>
      </c>
      <c r="G937" s="885" t="s">
        <v>60</v>
      </c>
      <c r="H937" s="885" t="e">
        <v>#N/A</v>
      </c>
      <c r="I937" s="885" t="str">
        <f>IFERROR(VLOOKUP(A937,DonGiaHD!A:H,8,0),"")</f>
        <v/>
      </c>
    </row>
    <row r="938" spans="1:9" hidden="1">
      <c r="A938" s="889" t="s">
        <v>2197</v>
      </c>
      <c r="B938" s="965" t="s">
        <v>2185</v>
      </c>
      <c r="C938" s="889" t="s">
        <v>2198</v>
      </c>
      <c r="D938" s="891" t="s">
        <v>59</v>
      </c>
      <c r="E938" s="892" t="str">
        <f t="shared" si="15"/>
        <v>AC</v>
      </c>
      <c r="F938" s="885">
        <v>50</v>
      </c>
      <c r="G938" s="885" t="s">
        <v>60</v>
      </c>
      <c r="H938" s="885" t="e">
        <v>#N/A</v>
      </c>
      <c r="I938" s="885" t="str">
        <f>IFERROR(VLOOKUP(A938,DonGiaHD!A:H,8,0),"")</f>
        <v/>
      </c>
    </row>
    <row r="939" spans="1:9" hidden="1">
      <c r="A939" s="889" t="s">
        <v>2199</v>
      </c>
      <c r="B939" s="965" t="s">
        <v>2185</v>
      </c>
      <c r="C939" s="889" t="s">
        <v>2200</v>
      </c>
      <c r="D939" s="891" t="s">
        <v>59</v>
      </c>
      <c r="E939" s="892" t="str">
        <f t="shared" si="15"/>
        <v>AC</v>
      </c>
      <c r="F939" s="885">
        <v>50</v>
      </c>
      <c r="G939" s="885" t="s">
        <v>60</v>
      </c>
      <c r="H939" s="885" t="e">
        <v>#N/A</v>
      </c>
      <c r="I939" s="885" t="str">
        <f>IFERROR(VLOOKUP(A939,DonGiaHD!A:H,8,0),"")</f>
        <v/>
      </c>
    </row>
    <row r="940" spans="1:9" hidden="1">
      <c r="A940" s="889" t="s">
        <v>2201</v>
      </c>
      <c r="B940" s="965" t="s">
        <v>2185</v>
      </c>
      <c r="C940" s="889" t="s">
        <v>2202</v>
      </c>
      <c r="D940" s="891" t="s">
        <v>59</v>
      </c>
      <c r="E940" s="892" t="str">
        <f t="shared" si="15"/>
        <v>AC</v>
      </c>
      <c r="F940" s="885">
        <v>50</v>
      </c>
      <c r="G940" s="885" t="s">
        <v>60</v>
      </c>
      <c r="H940" s="885" t="e">
        <v>#N/A</v>
      </c>
      <c r="I940" s="885" t="str">
        <f>IFERROR(VLOOKUP(A940,DonGiaHD!A:H,8,0),"")</f>
        <v/>
      </c>
    </row>
    <row r="941" spans="1:9" hidden="1">
      <c r="A941" s="889" t="s">
        <v>2203</v>
      </c>
      <c r="B941" s="965" t="s">
        <v>2185</v>
      </c>
      <c r="C941" s="889" t="s">
        <v>2204</v>
      </c>
      <c r="D941" s="891" t="s">
        <v>59</v>
      </c>
      <c r="E941" s="892" t="str">
        <f t="shared" si="15"/>
        <v>AC</v>
      </c>
      <c r="F941" s="885">
        <v>50</v>
      </c>
      <c r="G941" s="885" t="s">
        <v>60</v>
      </c>
      <c r="H941" s="885" t="e">
        <v>#N/A</v>
      </c>
      <c r="I941" s="885" t="str">
        <f>IFERROR(VLOOKUP(A941,DonGiaHD!A:H,8,0),"")</f>
        <v/>
      </c>
    </row>
    <row r="942" spans="1:9" hidden="1">
      <c r="A942" s="889" t="s">
        <v>2205</v>
      </c>
      <c r="B942" s="891"/>
      <c r="C942" s="889" t="s">
        <v>2206</v>
      </c>
      <c r="D942" s="891" t="s">
        <v>59</v>
      </c>
      <c r="E942" s="892" t="str">
        <f t="shared" si="15"/>
        <v>AP</v>
      </c>
      <c r="F942" s="885">
        <v>50</v>
      </c>
      <c r="G942" s="885" t="s">
        <v>60</v>
      </c>
      <c r="H942" s="885" t="e">
        <v>#N/A</v>
      </c>
      <c r="I942" s="885" t="str">
        <f>IFERROR(VLOOKUP(A942,DonGiaHD!A:H,8,0),"")</f>
        <v/>
      </c>
    </row>
    <row r="943" spans="1:9" hidden="1">
      <c r="A943" s="889" t="s">
        <v>2207</v>
      </c>
      <c r="B943" s="891"/>
      <c r="C943" s="889" t="s">
        <v>2208</v>
      </c>
      <c r="D943" s="891" t="s">
        <v>59</v>
      </c>
      <c r="E943" s="892" t="str">
        <f t="shared" si="15"/>
        <v>AP</v>
      </c>
      <c r="F943" s="885">
        <v>50</v>
      </c>
      <c r="G943" s="885" t="s">
        <v>60</v>
      </c>
      <c r="H943" s="885" t="e">
        <v>#N/A</v>
      </c>
      <c r="I943" s="885" t="str">
        <f>IFERROR(VLOOKUP(A943,DonGiaHD!A:H,8,0),"")</f>
        <v/>
      </c>
    </row>
    <row r="944" spans="1:9" hidden="1">
      <c r="A944" s="889" t="s">
        <v>2209</v>
      </c>
      <c r="B944" s="890"/>
      <c r="C944" s="889" t="s">
        <v>2210</v>
      </c>
      <c r="D944" s="891" t="s">
        <v>2211</v>
      </c>
      <c r="E944" s="892" t="str">
        <f t="shared" si="15"/>
        <v>CH</v>
      </c>
      <c r="F944" s="885">
        <v>50</v>
      </c>
      <c r="G944" s="885" t="s">
        <v>60</v>
      </c>
      <c r="H944" s="885" t="s">
        <v>2211</v>
      </c>
      <c r="I944" s="885" t="str">
        <f>IFERROR(VLOOKUP(A944,DonGiaHD!A:H,8,0),"")</f>
        <v/>
      </c>
    </row>
    <row r="945" spans="1:9" hidden="1">
      <c r="A945" s="889" t="s">
        <v>2212</v>
      </c>
      <c r="B945" s="890"/>
      <c r="C945" s="889" t="s">
        <v>2213</v>
      </c>
      <c r="D945" s="891" t="s">
        <v>2211</v>
      </c>
      <c r="E945" s="892" t="str">
        <f t="shared" si="15"/>
        <v>CH</v>
      </c>
      <c r="F945" s="885">
        <v>50</v>
      </c>
      <c r="G945" s="885" t="s">
        <v>60</v>
      </c>
      <c r="H945" s="885" t="s">
        <v>2211</v>
      </c>
      <c r="I945" s="885" t="str">
        <f>IFERROR(VLOOKUP(A945,DonGiaHD!A:H,8,0),"")</f>
        <v/>
      </c>
    </row>
    <row r="946" spans="1:9" hidden="1">
      <c r="A946" s="889" t="s">
        <v>2214</v>
      </c>
      <c r="B946" s="890"/>
      <c r="C946" s="889" t="s">
        <v>2215</v>
      </c>
      <c r="D946" s="891" t="s">
        <v>2211</v>
      </c>
      <c r="E946" s="892" t="str">
        <f t="shared" si="15"/>
        <v>CH</v>
      </c>
      <c r="F946" s="885">
        <v>50</v>
      </c>
      <c r="G946" s="885" t="s">
        <v>60</v>
      </c>
      <c r="H946" s="885">
        <v>0</v>
      </c>
      <c r="I946" s="885" t="str">
        <f>IFERROR(VLOOKUP(A946,DonGiaHD!A:H,8,0),"")</f>
        <v/>
      </c>
    </row>
    <row r="947" spans="1:9" hidden="1">
      <c r="A947" s="889" t="s">
        <v>2216</v>
      </c>
      <c r="B947" s="890"/>
      <c r="C947" s="889" t="s">
        <v>2217</v>
      </c>
      <c r="D947" s="891" t="s">
        <v>2211</v>
      </c>
      <c r="E947" s="892" t="str">
        <f t="shared" si="15"/>
        <v>CH</v>
      </c>
      <c r="F947" s="885">
        <v>50</v>
      </c>
      <c r="G947" s="885" t="s">
        <v>60</v>
      </c>
      <c r="H947" s="885">
        <v>0</v>
      </c>
      <c r="I947" s="885" t="str">
        <f>IFERROR(VLOOKUP(A947,DonGiaHD!A:H,8,0),"")</f>
        <v/>
      </c>
    </row>
    <row r="948" spans="1:9" hidden="1">
      <c r="A948" s="889" t="s">
        <v>2218</v>
      </c>
      <c r="B948" s="890"/>
      <c r="C948" s="889" t="s">
        <v>2219</v>
      </c>
      <c r="D948" s="891" t="s">
        <v>2211</v>
      </c>
      <c r="E948" s="892" t="str">
        <f t="shared" si="15"/>
        <v>CH</v>
      </c>
      <c r="F948" s="885">
        <v>50</v>
      </c>
      <c r="G948" s="885" t="s">
        <v>60</v>
      </c>
      <c r="H948" s="885">
        <v>0</v>
      </c>
      <c r="I948" s="885" t="str">
        <f>IFERROR(VLOOKUP(A948,DonGiaHD!A:H,8,0),"")</f>
        <v/>
      </c>
    </row>
    <row r="949" spans="1:9" hidden="1">
      <c r="A949" s="889" t="s">
        <v>2220</v>
      </c>
      <c r="B949" s="890"/>
      <c r="C949" s="889" t="s">
        <v>2221</v>
      </c>
      <c r="D949" s="891" t="s">
        <v>2211</v>
      </c>
      <c r="E949" s="892" t="str">
        <f t="shared" si="15"/>
        <v>CH</v>
      </c>
      <c r="F949" s="885">
        <v>50</v>
      </c>
      <c r="G949" s="885" t="s">
        <v>60</v>
      </c>
      <c r="H949" s="885" t="s">
        <v>2211</v>
      </c>
      <c r="I949" s="885" t="str">
        <f>IFERROR(VLOOKUP(A949,DonGiaHD!A:H,8,0),"")</f>
        <v/>
      </c>
    </row>
    <row r="950" spans="1:9" hidden="1">
      <c r="A950" s="889" t="s">
        <v>2222</v>
      </c>
      <c r="B950" s="890"/>
      <c r="C950" s="889" t="s">
        <v>2223</v>
      </c>
      <c r="D950" s="891" t="s">
        <v>2211</v>
      </c>
      <c r="E950" s="892" t="str">
        <f t="shared" si="15"/>
        <v>CH</v>
      </c>
      <c r="F950" s="885">
        <v>50</v>
      </c>
      <c r="G950" s="885" t="s">
        <v>60</v>
      </c>
      <c r="H950" s="885" t="e">
        <v>#N/A</v>
      </c>
      <c r="I950" s="885" t="str">
        <f>IFERROR(VLOOKUP(A950,DonGiaHD!A:H,8,0),"")</f>
        <v/>
      </c>
    </row>
    <row r="951" spans="1:9" hidden="1">
      <c r="A951" s="889" t="s">
        <v>2224</v>
      </c>
      <c r="B951" s="890"/>
      <c r="C951" s="889" t="s">
        <v>2225</v>
      </c>
      <c r="D951" s="891" t="s">
        <v>2211</v>
      </c>
      <c r="E951" s="892" t="str">
        <f t="shared" si="15"/>
        <v>CH</v>
      </c>
      <c r="F951" s="885">
        <v>50</v>
      </c>
      <c r="G951" s="885" t="s">
        <v>60</v>
      </c>
      <c r="H951" s="885" t="s">
        <v>2211</v>
      </c>
      <c r="I951" s="885" t="str">
        <f>IFERROR(VLOOKUP(A951,DonGiaHD!A:H,8,0),"")</f>
        <v/>
      </c>
    </row>
    <row r="952" spans="1:9" hidden="1">
      <c r="A952" s="889" t="s">
        <v>2226</v>
      </c>
      <c r="B952" s="890"/>
      <c r="C952" s="889" t="s">
        <v>2227</v>
      </c>
      <c r="D952" s="891" t="s">
        <v>2211</v>
      </c>
      <c r="E952" s="892" t="str">
        <f t="shared" si="15"/>
        <v>CH</v>
      </c>
      <c r="F952" s="885">
        <v>50</v>
      </c>
      <c r="G952" s="885" t="s">
        <v>60</v>
      </c>
      <c r="H952" s="885" t="s">
        <v>2211</v>
      </c>
      <c r="I952" s="885" t="str">
        <f>IFERROR(VLOOKUP(A952,DonGiaHD!A:H,8,0),"")</f>
        <v/>
      </c>
    </row>
    <row r="953" spans="1:9" hidden="1">
      <c r="A953" s="889" t="s">
        <v>2228</v>
      </c>
      <c r="B953" s="890"/>
      <c r="C953" s="889" t="s">
        <v>2229</v>
      </c>
      <c r="D953" s="891" t="s">
        <v>2211</v>
      </c>
      <c r="E953" s="892" t="str">
        <f t="shared" si="15"/>
        <v>CH</v>
      </c>
      <c r="F953" s="885">
        <v>50</v>
      </c>
      <c r="G953" s="885" t="s">
        <v>60</v>
      </c>
      <c r="H953" s="885" t="s">
        <v>2211</v>
      </c>
      <c r="I953" s="885" t="str">
        <f>IFERROR(VLOOKUP(A953,DonGiaHD!A:H,8,0),"")</f>
        <v/>
      </c>
    </row>
    <row r="954" spans="1:9" hidden="1">
      <c r="A954" s="889" t="s">
        <v>2230</v>
      </c>
      <c r="B954" s="890"/>
      <c r="C954" s="889" t="s">
        <v>2231</v>
      </c>
      <c r="D954" s="891" t="s">
        <v>2211</v>
      </c>
      <c r="E954" s="892" t="str">
        <f t="shared" si="15"/>
        <v>CH</v>
      </c>
      <c r="F954" s="885">
        <v>50</v>
      </c>
      <c r="G954" s="885" t="s">
        <v>60</v>
      </c>
      <c r="H954" s="885" t="e">
        <v>#N/A</v>
      </c>
      <c r="I954" s="885" t="str">
        <f>IFERROR(VLOOKUP(A954,DonGiaHD!A:H,8,0),"")</f>
        <v/>
      </c>
    </row>
    <row r="955" spans="1:9" hidden="1">
      <c r="A955" s="889" t="s">
        <v>2232</v>
      </c>
      <c r="B955" s="890"/>
      <c r="C955" s="889" t="s">
        <v>2233</v>
      </c>
      <c r="D955" s="891" t="s">
        <v>2211</v>
      </c>
      <c r="E955" s="892" t="str">
        <f t="shared" si="15"/>
        <v>CH</v>
      </c>
      <c r="F955" s="885">
        <v>50</v>
      </c>
      <c r="G955" s="885" t="s">
        <v>60</v>
      </c>
      <c r="H955" s="885" t="e">
        <v>#N/A</v>
      </c>
      <c r="I955" s="885" t="str">
        <f>IFERROR(VLOOKUP(A955,DonGiaHD!A:H,8,0),"")</f>
        <v/>
      </c>
    </row>
    <row r="956" spans="1:9" hidden="1">
      <c r="A956" s="889" t="s">
        <v>2234</v>
      </c>
      <c r="B956" s="890"/>
      <c r="C956" s="889" t="s">
        <v>2235</v>
      </c>
      <c r="D956" s="891" t="s">
        <v>2211</v>
      </c>
      <c r="E956" s="892" t="str">
        <f t="shared" si="15"/>
        <v>CH</v>
      </c>
      <c r="F956" s="885">
        <v>50</v>
      </c>
      <c r="G956" s="885" t="s">
        <v>60</v>
      </c>
      <c r="H956" s="885">
        <v>0</v>
      </c>
      <c r="I956" s="885" t="str">
        <f>IFERROR(VLOOKUP(A956,DonGiaHD!A:H,8,0),"")</f>
        <v/>
      </c>
    </row>
    <row r="957" spans="1:9" hidden="1">
      <c r="A957" s="889" t="s">
        <v>2236</v>
      </c>
      <c r="B957" s="890"/>
      <c r="C957" s="889" t="s">
        <v>2237</v>
      </c>
      <c r="D957" s="891" t="s">
        <v>2211</v>
      </c>
      <c r="E957" s="892" t="str">
        <f t="shared" si="15"/>
        <v>CH</v>
      </c>
      <c r="F957" s="885">
        <v>50</v>
      </c>
      <c r="G957" s="885" t="s">
        <v>60</v>
      </c>
      <c r="H957" s="885">
        <v>0</v>
      </c>
      <c r="I957" s="885" t="str">
        <f>IFERROR(VLOOKUP(A957,DonGiaHD!A:H,8,0),"")</f>
        <v/>
      </c>
    </row>
    <row r="958" spans="1:9" hidden="1">
      <c r="A958" s="889" t="s">
        <v>2238</v>
      </c>
      <c r="B958" s="890"/>
      <c r="C958" s="889" t="s">
        <v>2239</v>
      </c>
      <c r="D958" s="891" t="s">
        <v>2211</v>
      </c>
      <c r="E958" s="892" t="str">
        <f t="shared" si="15"/>
        <v>CH</v>
      </c>
      <c r="F958" s="885">
        <v>50</v>
      </c>
      <c r="G958" s="885" t="s">
        <v>60</v>
      </c>
      <c r="H958" s="885" t="e">
        <v>#N/A</v>
      </c>
      <c r="I958" s="885" t="str">
        <f>IFERROR(VLOOKUP(A958,DonGiaHD!A:H,8,0),"")</f>
        <v/>
      </c>
    </row>
    <row r="959" spans="1:9" hidden="1">
      <c r="A959" s="889" t="s">
        <v>2240</v>
      </c>
      <c r="B959" s="891"/>
      <c r="C959" s="889" t="s">
        <v>2241</v>
      </c>
      <c r="D959" s="891" t="s">
        <v>59</v>
      </c>
      <c r="E959" s="892" t="str">
        <f t="shared" si="15"/>
        <v>DK</v>
      </c>
      <c r="F959" s="885">
        <v>2000</v>
      </c>
      <c r="G959" s="885" t="s">
        <v>60</v>
      </c>
      <c r="H959" s="885" t="e">
        <v>#N/A</v>
      </c>
      <c r="I959" s="885" t="str">
        <f>IFERROR(VLOOKUP(A959,DonGiaHD!A:H,8,0),"")</f>
        <v/>
      </c>
    </row>
    <row r="960" spans="1:9" hidden="1">
      <c r="A960" s="889" t="s">
        <v>2242</v>
      </c>
      <c r="B960" s="891"/>
      <c r="C960" s="889" t="s">
        <v>2243</v>
      </c>
      <c r="D960" s="891" t="s">
        <v>59</v>
      </c>
      <c r="E960" s="892" t="str">
        <f t="shared" si="15"/>
        <v>DK</v>
      </c>
      <c r="F960" s="885">
        <v>2000</v>
      </c>
      <c r="G960" s="885" t="s">
        <v>60</v>
      </c>
      <c r="H960" s="885" t="s">
        <v>59</v>
      </c>
      <c r="I960" s="885" t="str">
        <f>IFERROR(VLOOKUP(A960,DonGiaHD!A:H,8,0),"")</f>
        <v/>
      </c>
    </row>
    <row r="961" spans="1:9" hidden="1">
      <c r="A961" s="889" t="s">
        <v>2244</v>
      </c>
      <c r="B961" s="891"/>
      <c r="C961" s="889" t="s">
        <v>2245</v>
      </c>
      <c r="D961" s="891" t="s">
        <v>59</v>
      </c>
      <c r="E961" s="892" t="str">
        <f t="shared" si="15"/>
        <v>DK</v>
      </c>
      <c r="F961" s="885">
        <v>2000</v>
      </c>
      <c r="G961" s="885" t="s">
        <v>60</v>
      </c>
      <c r="H961" s="885" t="s">
        <v>59</v>
      </c>
      <c r="I961" s="885" t="str">
        <f>IFERROR(VLOOKUP(A961,DonGiaHD!A:H,8,0),"")</f>
        <v/>
      </c>
    </row>
    <row r="962" spans="1:9" hidden="1">
      <c r="A962" s="889" t="s">
        <v>2246</v>
      </c>
      <c r="B962" s="891"/>
      <c r="C962" s="889" t="s">
        <v>2247</v>
      </c>
      <c r="D962" s="891" t="s">
        <v>59</v>
      </c>
      <c r="E962" s="892" t="str">
        <f t="shared" si="15"/>
        <v>DK</v>
      </c>
      <c r="F962" s="885">
        <v>2000</v>
      </c>
      <c r="G962" s="885" t="s">
        <v>60</v>
      </c>
      <c r="H962" s="885" t="s">
        <v>59</v>
      </c>
      <c r="I962" s="885" t="str">
        <f>IFERROR(VLOOKUP(A962,DonGiaHD!A:H,8,0),"")</f>
        <v/>
      </c>
    </row>
    <row r="963" spans="1:9" hidden="1">
      <c r="A963" s="889" t="s">
        <v>2248</v>
      </c>
      <c r="B963" s="965" t="s">
        <v>2249</v>
      </c>
      <c r="C963" s="889" t="s">
        <v>2250</v>
      </c>
      <c r="D963" s="891" t="s">
        <v>59</v>
      </c>
      <c r="E963" s="892" t="str">
        <f t="shared" si="15"/>
        <v>DK</v>
      </c>
      <c r="F963" s="885">
        <v>2000</v>
      </c>
      <c r="G963" s="885" t="s">
        <v>60</v>
      </c>
      <c r="H963" s="885" t="s">
        <v>59</v>
      </c>
      <c r="I963" s="885" t="str">
        <f>IFERROR(VLOOKUP(A963,DonGiaHD!A:H,8,0),"")</f>
        <v/>
      </c>
    </row>
    <row r="964" spans="1:9" hidden="1">
      <c r="A964" s="889" t="s">
        <v>2251</v>
      </c>
      <c r="B964" s="965" t="s">
        <v>2249</v>
      </c>
      <c r="C964" s="889" t="s">
        <v>2252</v>
      </c>
      <c r="D964" s="891" t="s">
        <v>59</v>
      </c>
      <c r="E964" s="892" t="str">
        <f t="shared" si="15"/>
        <v>DK</v>
      </c>
      <c r="F964" s="885">
        <v>2000</v>
      </c>
      <c r="G964" s="885" t="s">
        <v>60</v>
      </c>
      <c r="H964" s="885" t="s">
        <v>59</v>
      </c>
      <c r="I964" s="885" t="str">
        <f>IFERROR(VLOOKUP(A964,DonGiaHD!A:H,8,0),"")</f>
        <v/>
      </c>
    </row>
    <row r="965" spans="1:9" hidden="1">
      <c r="A965" s="889" t="s">
        <v>2253</v>
      </c>
      <c r="B965" s="891"/>
      <c r="C965" s="889" t="s">
        <v>2254</v>
      </c>
      <c r="D965" s="891" t="s">
        <v>59</v>
      </c>
      <c r="E965" s="892" t="str">
        <f t="shared" si="15"/>
        <v>DK</v>
      </c>
      <c r="F965" s="885">
        <v>2000</v>
      </c>
      <c r="G965" s="885" t="s">
        <v>60</v>
      </c>
      <c r="H965" s="885">
        <v>0</v>
      </c>
      <c r="I965" s="885" t="str">
        <f>IFERROR(VLOOKUP(A965,DonGiaHD!A:H,8,0),"")</f>
        <v/>
      </c>
    </row>
    <row r="966" spans="1:9" hidden="1">
      <c r="A966" s="889" t="s">
        <v>2255</v>
      </c>
      <c r="B966" s="965" t="s">
        <v>2249</v>
      </c>
      <c r="C966" s="889" t="s">
        <v>2256</v>
      </c>
      <c r="D966" s="891" t="s">
        <v>59</v>
      </c>
      <c r="E966" s="892" t="str">
        <f t="shared" si="15"/>
        <v>DK</v>
      </c>
      <c r="F966" s="885">
        <v>2000</v>
      </c>
      <c r="G966" s="885" t="s">
        <v>60</v>
      </c>
      <c r="H966" s="885">
        <v>0</v>
      </c>
      <c r="I966" s="885" t="str">
        <f>IFERROR(VLOOKUP(A966,DonGiaHD!A:H,8,0),"")</f>
        <v/>
      </c>
    </row>
    <row r="967" spans="1:9" hidden="1">
      <c r="A967" s="889" t="s">
        <v>2257</v>
      </c>
      <c r="B967" s="965" t="s">
        <v>2258</v>
      </c>
      <c r="C967" s="889" t="s">
        <v>2259</v>
      </c>
      <c r="D967" s="891" t="s">
        <v>89</v>
      </c>
      <c r="E967" s="892" t="str">
        <f t="shared" si="15"/>
        <v>BA</v>
      </c>
      <c r="F967" s="885">
        <v>50</v>
      </c>
      <c r="G967" s="885" t="s">
        <v>60</v>
      </c>
      <c r="H967" s="885" t="s">
        <v>89</v>
      </c>
      <c r="I967" s="885" t="str">
        <f>IFERROR(VLOOKUP(A967,DonGiaHD!A:H,8,0),"")</f>
        <v/>
      </c>
    </row>
    <row r="968" spans="1:9" hidden="1">
      <c r="A968" s="889" t="s">
        <v>2260</v>
      </c>
      <c r="B968" s="890"/>
      <c r="C968" s="901" t="s">
        <v>2261</v>
      </c>
      <c r="D968" s="891" t="s">
        <v>2262</v>
      </c>
      <c r="E968" s="892" t="str">
        <f t="shared" si="15"/>
        <v>GT</v>
      </c>
      <c r="F968" s="885">
        <v>50</v>
      </c>
      <c r="G968" s="885" t="s">
        <v>60</v>
      </c>
      <c r="H968" s="885" t="s">
        <v>2262</v>
      </c>
      <c r="I968" s="885" t="str">
        <f>IFERROR(VLOOKUP(A968,DonGiaHD!A:H,8,0),"")</f>
        <v/>
      </c>
    </row>
    <row r="969" spans="1:9" hidden="1">
      <c r="A969" s="889" t="s">
        <v>2263</v>
      </c>
      <c r="B969" s="890"/>
      <c r="C969" s="901" t="s">
        <v>2264</v>
      </c>
      <c r="D969" s="891" t="s">
        <v>2262</v>
      </c>
      <c r="E969" s="892" t="str">
        <f t="shared" ref="E969:E1032" si="16">LEFT(A969,2)</f>
        <v>GT</v>
      </c>
      <c r="F969" s="885">
        <v>50</v>
      </c>
      <c r="G969" s="885" t="s">
        <v>60</v>
      </c>
      <c r="H969" s="885" t="s">
        <v>2262</v>
      </c>
      <c r="I969" s="885" t="str">
        <f>IFERROR(VLOOKUP(A969,DonGiaHD!A:H,8,0),"")</f>
        <v/>
      </c>
    </row>
    <row r="970" spans="1:9" hidden="1">
      <c r="A970" s="889" t="s">
        <v>2265</v>
      </c>
      <c r="B970" s="964" t="s">
        <v>2266</v>
      </c>
      <c r="C970" s="901" t="s">
        <v>2267</v>
      </c>
      <c r="D970" s="891" t="s">
        <v>59</v>
      </c>
      <c r="E970" s="892" t="str">
        <f t="shared" si="16"/>
        <v>SX</v>
      </c>
      <c r="F970" s="885">
        <v>50</v>
      </c>
      <c r="G970" s="885" t="s">
        <v>60</v>
      </c>
      <c r="H970" s="885" t="e">
        <v>#N/A</v>
      </c>
      <c r="I970" s="885" t="str">
        <f>IFERROR(VLOOKUP(A970,DonGiaHD!A:H,8,0),"")</f>
        <v/>
      </c>
    </row>
    <row r="971" spans="1:9" hidden="1">
      <c r="A971" s="889" t="s">
        <v>2268</v>
      </c>
      <c r="B971" s="890"/>
      <c r="C971" s="901" t="s">
        <v>2269</v>
      </c>
      <c r="D971" s="891" t="s">
        <v>89</v>
      </c>
      <c r="E971" s="892" t="str">
        <f t="shared" si="16"/>
        <v>GS</v>
      </c>
      <c r="F971" s="885">
        <v>50</v>
      </c>
      <c r="G971" s="885" t="s">
        <v>60</v>
      </c>
      <c r="H971" s="885" t="e">
        <v>#N/A</v>
      </c>
      <c r="I971" s="885" t="str">
        <f>IFERROR(VLOOKUP(A971,DonGiaHD!A:H,8,0),"")</f>
        <v/>
      </c>
    </row>
    <row r="972" spans="1:9" hidden="1">
      <c r="A972" s="889" t="s">
        <v>2270</v>
      </c>
      <c r="B972" s="890"/>
      <c r="C972" s="901" t="s">
        <v>2271</v>
      </c>
      <c r="D972" s="891" t="s">
        <v>89</v>
      </c>
      <c r="E972" s="892" t="str">
        <f t="shared" si="16"/>
        <v>GC</v>
      </c>
      <c r="F972" s="885">
        <v>50</v>
      </c>
      <c r="G972" s="885" t="s">
        <v>60</v>
      </c>
      <c r="H972" s="885" t="s">
        <v>89</v>
      </c>
      <c r="I972" s="885" t="str">
        <f>IFERROR(VLOOKUP(A972,DonGiaHD!A:H,8,0),"")</f>
        <v/>
      </c>
    </row>
    <row r="973" spans="1:9" hidden="1">
      <c r="A973" s="889" t="s">
        <v>2272</v>
      </c>
      <c r="B973" s="965" t="s">
        <v>2273</v>
      </c>
      <c r="C973" s="901" t="s">
        <v>2274</v>
      </c>
      <c r="D973" s="891" t="s">
        <v>89</v>
      </c>
      <c r="E973" s="892" t="str">
        <f t="shared" si="16"/>
        <v>SD</v>
      </c>
      <c r="F973" s="885">
        <v>50</v>
      </c>
      <c r="G973" s="885" t="s">
        <v>60</v>
      </c>
      <c r="H973" s="885" t="e">
        <v>#N/A</v>
      </c>
      <c r="I973" s="885" t="str">
        <f>IFERROR(VLOOKUP(A973,DonGiaHD!A:H,8,0),"")</f>
        <v/>
      </c>
    </row>
    <row r="974" spans="1:9" hidden="1">
      <c r="A974" s="889" t="s">
        <v>2275</v>
      </c>
      <c r="B974" s="959" t="s">
        <v>2276</v>
      </c>
      <c r="C974" s="901" t="s">
        <v>2277</v>
      </c>
      <c r="D974" s="891" t="s">
        <v>974</v>
      </c>
      <c r="E974" s="892" t="str">
        <f t="shared" si="16"/>
        <v>TC</v>
      </c>
      <c r="F974" s="885">
        <v>50</v>
      </c>
      <c r="G974" s="885" t="s">
        <v>60</v>
      </c>
      <c r="H974" s="885" t="e">
        <v>#N/A</v>
      </c>
      <c r="I974" s="885" t="str">
        <f>IFERROR(VLOOKUP(A974,DonGiaHD!A:H,8,0),"")</f>
        <v/>
      </c>
    </row>
    <row r="975" spans="1:9" hidden="1">
      <c r="A975" s="889" t="s">
        <v>2278</v>
      </c>
      <c r="B975" s="959" t="s">
        <v>2276</v>
      </c>
      <c r="C975" s="901" t="s">
        <v>2279</v>
      </c>
      <c r="D975" s="891" t="s">
        <v>974</v>
      </c>
      <c r="E975" s="892" t="str">
        <f t="shared" si="16"/>
        <v>TC</v>
      </c>
      <c r="F975" s="885">
        <v>50</v>
      </c>
      <c r="G975" s="885" t="s">
        <v>60</v>
      </c>
      <c r="H975" s="885" t="e">
        <v>#N/A</v>
      </c>
      <c r="I975" s="885" t="str">
        <f>IFERROR(VLOOKUP(A975,DonGiaHD!A:H,8,0),"")</f>
        <v/>
      </c>
    </row>
    <row r="976" spans="1:9" hidden="1">
      <c r="A976" s="889" t="s">
        <v>2280</v>
      </c>
      <c r="B976" s="959" t="s">
        <v>1588</v>
      </c>
      <c r="C976" s="901" t="s">
        <v>2281</v>
      </c>
      <c r="D976" s="891" t="s">
        <v>974</v>
      </c>
      <c r="E976" s="892" t="str">
        <f t="shared" si="16"/>
        <v>TC</v>
      </c>
      <c r="F976" s="885">
        <v>50</v>
      </c>
      <c r="G976" s="885" t="s">
        <v>60</v>
      </c>
      <c r="H976" s="885" t="e">
        <v>#N/A</v>
      </c>
      <c r="I976" s="885" t="str">
        <f>IFERROR(VLOOKUP(A976,DonGiaHD!A:H,8,0),"")</f>
        <v/>
      </c>
    </row>
    <row r="977" spans="1:9" hidden="1">
      <c r="A977" s="889" t="s">
        <v>2282</v>
      </c>
      <c r="B977" s="890"/>
      <c r="C977" s="901" t="s">
        <v>2283</v>
      </c>
      <c r="D977" s="891" t="s">
        <v>89</v>
      </c>
      <c r="E977" s="892" t="str">
        <f t="shared" si="16"/>
        <v>Gi</v>
      </c>
      <c r="F977" s="885">
        <v>50</v>
      </c>
      <c r="G977" s="885" t="s">
        <v>60</v>
      </c>
      <c r="H977" s="885" t="s">
        <v>89</v>
      </c>
      <c r="I977" s="885" t="str">
        <f>IFERROR(VLOOKUP(A977,DonGiaHD!A:H,8,0),"")</f>
        <v/>
      </c>
    </row>
    <row r="978" spans="1:9" hidden="1">
      <c r="A978" s="889" t="s">
        <v>2284</v>
      </c>
      <c r="B978" s="890"/>
      <c r="C978" s="901" t="s">
        <v>2283</v>
      </c>
      <c r="D978" s="891" t="s">
        <v>89</v>
      </c>
      <c r="E978" s="892" t="str">
        <f t="shared" si="16"/>
        <v>Gi</v>
      </c>
      <c r="F978" s="885">
        <v>50</v>
      </c>
      <c r="G978" s="885" t="s">
        <v>60</v>
      </c>
      <c r="H978" s="885" t="e">
        <v>#N/A</v>
      </c>
      <c r="I978" s="885" t="str">
        <f>IFERROR(VLOOKUP(A978,DonGiaHD!A:H,8,0),"")</f>
        <v/>
      </c>
    </row>
    <row r="979" spans="1:9" hidden="1">
      <c r="A979" s="889" t="s">
        <v>2285</v>
      </c>
      <c r="B979" s="890"/>
      <c r="C979" s="901" t="s">
        <v>2283</v>
      </c>
      <c r="D979" s="891" t="s">
        <v>89</v>
      </c>
      <c r="E979" s="892" t="str">
        <f t="shared" si="16"/>
        <v>Gi</v>
      </c>
      <c r="F979" s="885">
        <v>50</v>
      </c>
      <c r="G979" s="885" t="s">
        <v>60</v>
      </c>
      <c r="H979" s="885" t="e">
        <v>#N/A</v>
      </c>
      <c r="I979" s="885" t="str">
        <f>IFERROR(VLOOKUP(A979,DonGiaHD!A:H,8,0),"")</f>
        <v/>
      </c>
    </row>
    <row r="980" spans="1:9" hidden="1">
      <c r="A980" s="889" t="s">
        <v>2286</v>
      </c>
      <c r="B980" s="890"/>
      <c r="C980" s="901" t="s">
        <v>2283</v>
      </c>
      <c r="D980" s="891" t="s">
        <v>89</v>
      </c>
      <c r="E980" s="892" t="str">
        <f t="shared" si="16"/>
        <v>Gi</v>
      </c>
      <c r="F980" s="885">
        <v>50</v>
      </c>
      <c r="G980" s="885" t="s">
        <v>60</v>
      </c>
      <c r="H980" s="885" t="e">
        <v>#N/A</v>
      </c>
      <c r="I980" s="885" t="str">
        <f>IFERROR(VLOOKUP(A980,DonGiaHD!A:H,8,0),"")</f>
        <v/>
      </c>
    </row>
    <row r="981" spans="1:9" hidden="1">
      <c r="A981" s="889" t="s">
        <v>2287</v>
      </c>
      <c r="B981" s="890"/>
      <c r="C981" s="901" t="s">
        <v>2288</v>
      </c>
      <c r="D981" s="891" t="s">
        <v>89</v>
      </c>
      <c r="E981" s="892" t="str">
        <f t="shared" si="16"/>
        <v>Gi</v>
      </c>
      <c r="F981" s="885">
        <v>50</v>
      </c>
      <c r="G981" s="885" t="s">
        <v>60</v>
      </c>
      <c r="H981" s="885" t="s">
        <v>89</v>
      </c>
      <c r="I981" s="885" t="str">
        <f>IFERROR(VLOOKUP(A981,DonGiaHD!A:H,8,0),"")</f>
        <v/>
      </c>
    </row>
    <row r="982" spans="1:9" hidden="1">
      <c r="A982" s="889" t="s">
        <v>2289</v>
      </c>
      <c r="B982" s="890"/>
      <c r="C982" s="901" t="s">
        <v>2290</v>
      </c>
      <c r="D982" s="891" t="s">
        <v>89</v>
      </c>
      <c r="E982" s="892" t="str">
        <f t="shared" si="16"/>
        <v>Gi</v>
      </c>
      <c r="F982" s="885">
        <v>50</v>
      </c>
      <c r="G982" s="885" t="s">
        <v>60</v>
      </c>
      <c r="H982" s="885" t="e">
        <v>#N/A</v>
      </c>
      <c r="I982" s="885" t="str">
        <f>IFERROR(VLOOKUP(A982,DonGiaHD!A:H,8,0),"")</f>
        <v/>
      </c>
    </row>
    <row r="983" spans="1:9" hidden="1">
      <c r="A983" s="889" t="s">
        <v>2291</v>
      </c>
      <c r="B983" s="910"/>
      <c r="C983" s="901" t="s">
        <v>2290</v>
      </c>
      <c r="D983" s="891" t="s">
        <v>89</v>
      </c>
      <c r="E983" s="892" t="str">
        <f t="shared" si="16"/>
        <v>Gi</v>
      </c>
      <c r="F983" s="885">
        <v>50</v>
      </c>
      <c r="G983" s="885" t="s">
        <v>60</v>
      </c>
      <c r="H983" s="885" t="e">
        <v>#N/A</v>
      </c>
      <c r="I983" s="885" t="str">
        <f>IFERROR(VLOOKUP(A983,DonGiaHD!A:H,8,0),"")</f>
        <v/>
      </c>
    </row>
    <row r="984" spans="1:9" hidden="1">
      <c r="A984" s="889" t="s">
        <v>2292</v>
      </c>
      <c r="B984" s="910"/>
      <c r="C984" s="901" t="s">
        <v>2290</v>
      </c>
      <c r="D984" s="891" t="s">
        <v>89</v>
      </c>
      <c r="E984" s="892" t="str">
        <f t="shared" si="16"/>
        <v>Gi</v>
      </c>
      <c r="F984" s="885">
        <v>50</v>
      </c>
      <c r="G984" s="885" t="s">
        <v>60</v>
      </c>
      <c r="H984" s="885" t="s">
        <v>89</v>
      </c>
      <c r="I984" s="885" t="str">
        <f>IFERROR(VLOOKUP(A984,DonGiaHD!A:H,8,0),"")</f>
        <v/>
      </c>
    </row>
    <row r="985" spans="1:9" hidden="1">
      <c r="A985" s="889" t="s">
        <v>2293</v>
      </c>
      <c r="B985" s="910"/>
      <c r="C985" s="901" t="s">
        <v>2290</v>
      </c>
      <c r="D985" s="891" t="s">
        <v>89</v>
      </c>
      <c r="E985" s="892" t="str">
        <f t="shared" si="16"/>
        <v>Gi</v>
      </c>
      <c r="F985" s="885">
        <v>50</v>
      </c>
      <c r="G985" s="885" t="s">
        <v>60</v>
      </c>
      <c r="H985" s="885" t="e">
        <v>#N/A</v>
      </c>
      <c r="I985" s="885" t="str">
        <f>IFERROR(VLOOKUP(A985,DonGiaHD!A:H,8,0),"")</f>
        <v/>
      </c>
    </row>
    <row r="986" spans="1:9" hidden="1">
      <c r="A986" s="889" t="s">
        <v>2294</v>
      </c>
      <c r="B986" s="910"/>
      <c r="C986" s="901" t="s">
        <v>2290</v>
      </c>
      <c r="D986" s="891" t="s">
        <v>268</v>
      </c>
      <c r="E986" s="892" t="str">
        <f t="shared" si="16"/>
        <v>Gi</v>
      </c>
      <c r="F986" s="885">
        <v>50</v>
      </c>
      <c r="G986" s="885" t="s">
        <v>60</v>
      </c>
      <c r="H986" s="885" t="e">
        <v>#N/A</v>
      </c>
      <c r="I986" s="885" t="str">
        <f>IFERROR(VLOOKUP(A986,DonGiaHD!A:H,8,0),"")</f>
        <v/>
      </c>
    </row>
    <row r="987" spans="1:9" hidden="1">
      <c r="A987" s="889" t="s">
        <v>2295</v>
      </c>
      <c r="B987" s="910"/>
      <c r="C987" s="901" t="s">
        <v>2290</v>
      </c>
      <c r="D987" s="891" t="s">
        <v>89</v>
      </c>
      <c r="E987" s="892" t="str">
        <f t="shared" si="16"/>
        <v>Gi</v>
      </c>
      <c r="F987" s="885">
        <v>50</v>
      </c>
      <c r="G987" s="885" t="s">
        <v>60</v>
      </c>
      <c r="H987" s="885" t="e">
        <v>#N/A</v>
      </c>
      <c r="I987" s="885" t="str">
        <f>IFERROR(VLOOKUP(A987,DonGiaHD!A:H,8,0),"")</f>
        <v/>
      </c>
    </row>
    <row r="988" spans="1:9" hidden="1">
      <c r="A988" s="889" t="s">
        <v>2296</v>
      </c>
      <c r="B988" s="890" t="s">
        <v>523</v>
      </c>
      <c r="C988" s="901" t="s">
        <v>2297</v>
      </c>
      <c r="D988" s="891" t="s">
        <v>2298</v>
      </c>
      <c r="E988" s="892" t="str">
        <f t="shared" si="16"/>
        <v>GT</v>
      </c>
      <c r="F988" s="885">
        <v>50</v>
      </c>
      <c r="G988" s="885" t="s">
        <v>60</v>
      </c>
      <c r="H988" s="885" t="s">
        <v>2298</v>
      </c>
      <c r="I988" s="885" t="str">
        <f>IFERROR(VLOOKUP(A988,DonGiaHD!A:H,8,0),"")</f>
        <v/>
      </c>
    </row>
    <row r="989" spans="1:9" hidden="1">
      <c r="A989" s="889" t="s">
        <v>2299</v>
      </c>
      <c r="B989" s="890" t="s">
        <v>523</v>
      </c>
      <c r="C989" s="901" t="s">
        <v>2300</v>
      </c>
      <c r="D989" s="891" t="s">
        <v>59</v>
      </c>
      <c r="E989" s="892" t="str">
        <f t="shared" si="16"/>
        <v>GT</v>
      </c>
      <c r="F989" s="885">
        <v>50</v>
      </c>
      <c r="G989" s="885" t="s">
        <v>60</v>
      </c>
      <c r="H989" s="885" t="s">
        <v>59</v>
      </c>
      <c r="I989" s="885" t="str">
        <f>IFERROR(VLOOKUP(A989,DonGiaHD!A:H,8,0),"")</f>
        <v/>
      </c>
    </row>
    <row r="990" spans="1:9" hidden="1">
      <c r="A990" s="889" t="s">
        <v>2301</v>
      </c>
      <c r="B990" s="890" t="s">
        <v>523</v>
      </c>
      <c r="C990" s="901" t="s">
        <v>2302</v>
      </c>
      <c r="D990" s="891" t="s">
        <v>59</v>
      </c>
      <c r="E990" s="892" t="str">
        <f t="shared" si="16"/>
        <v>GT</v>
      </c>
      <c r="F990" s="885">
        <v>50</v>
      </c>
      <c r="G990" s="885" t="s">
        <v>60</v>
      </c>
      <c r="H990" s="885" t="s">
        <v>59</v>
      </c>
      <c r="I990" s="885" t="str">
        <f>IFERROR(VLOOKUP(A990,DonGiaHD!A:H,8,0),"")</f>
        <v/>
      </c>
    </row>
    <row r="991" spans="1:9" hidden="1">
      <c r="A991" s="889" t="s">
        <v>2303</v>
      </c>
      <c r="B991" s="890" t="s">
        <v>523</v>
      </c>
      <c r="C991" s="901" t="s">
        <v>2304</v>
      </c>
      <c r="D991" s="891" t="s">
        <v>59</v>
      </c>
      <c r="E991" s="892" t="str">
        <f t="shared" si="16"/>
        <v>GT</v>
      </c>
      <c r="F991" s="885">
        <v>50</v>
      </c>
      <c r="G991" s="885" t="s">
        <v>60</v>
      </c>
      <c r="H991" s="885" t="s">
        <v>59</v>
      </c>
      <c r="I991" s="885" t="str">
        <f>IFERROR(VLOOKUP(A991,DonGiaHD!A:H,8,0),"")</f>
        <v/>
      </c>
    </row>
    <row r="992" spans="1:9" hidden="1">
      <c r="A992" s="889" t="s">
        <v>2305</v>
      </c>
      <c r="B992" s="959" t="s">
        <v>2306</v>
      </c>
      <c r="C992" s="889" t="s">
        <v>2307</v>
      </c>
      <c r="D992" s="891" t="s">
        <v>59</v>
      </c>
      <c r="E992" s="892" t="str">
        <f t="shared" si="16"/>
        <v>CO</v>
      </c>
      <c r="F992" s="885">
        <v>50</v>
      </c>
      <c r="G992" s="885" t="s">
        <v>60</v>
      </c>
      <c r="H992" s="885">
        <v>0</v>
      </c>
      <c r="I992" s="885" t="str">
        <f>IFERROR(VLOOKUP(A992,DonGiaHD!A:H,8,0),"")</f>
        <v/>
      </c>
    </row>
    <row r="993" spans="1:9" hidden="1">
      <c r="A993" s="889" t="s">
        <v>2308</v>
      </c>
      <c r="B993" s="959" t="s">
        <v>2306</v>
      </c>
      <c r="C993" s="889" t="s">
        <v>2309</v>
      </c>
      <c r="D993" s="891" t="s">
        <v>59</v>
      </c>
      <c r="E993" s="892" t="str">
        <f t="shared" si="16"/>
        <v>CO</v>
      </c>
      <c r="F993" s="885">
        <v>50</v>
      </c>
      <c r="G993" s="885" t="s">
        <v>60</v>
      </c>
      <c r="H993" s="885" t="e">
        <v>#N/A</v>
      </c>
      <c r="I993" s="885" t="str">
        <f>IFERROR(VLOOKUP(A993,DonGiaHD!A:H,8,0),"")</f>
        <v/>
      </c>
    </row>
    <row r="994" spans="1:9" hidden="1">
      <c r="A994" s="889" t="s">
        <v>2310</v>
      </c>
      <c r="B994" s="959" t="s">
        <v>2311</v>
      </c>
      <c r="C994" s="889" t="s">
        <v>2312</v>
      </c>
      <c r="D994" s="891" t="s">
        <v>59</v>
      </c>
      <c r="E994" s="892" t="str">
        <f t="shared" si="16"/>
        <v>CO</v>
      </c>
      <c r="F994" s="885">
        <v>50</v>
      </c>
      <c r="G994" s="885" t="s">
        <v>60</v>
      </c>
      <c r="H994" s="885">
        <v>0</v>
      </c>
      <c r="I994" s="885" t="str">
        <f>IFERROR(VLOOKUP(A994,DonGiaHD!A:H,8,0),"")</f>
        <v/>
      </c>
    </row>
    <row r="995" spans="1:9" hidden="1">
      <c r="A995" s="889" t="s">
        <v>2313</v>
      </c>
      <c r="B995" s="959" t="s">
        <v>2314</v>
      </c>
      <c r="C995" s="889" t="s">
        <v>2315</v>
      </c>
      <c r="D995" s="891" t="s">
        <v>59</v>
      </c>
      <c r="E995" s="892" t="str">
        <f t="shared" si="16"/>
        <v>CO</v>
      </c>
      <c r="F995" s="885">
        <v>50</v>
      </c>
      <c r="G995" s="885" t="s">
        <v>60</v>
      </c>
      <c r="H995" s="885">
        <v>0</v>
      </c>
      <c r="I995" s="885" t="str">
        <f>IFERROR(VLOOKUP(A995,DonGiaHD!A:H,8,0),"")</f>
        <v/>
      </c>
    </row>
    <row r="996" spans="1:9" hidden="1">
      <c r="A996" s="889" t="s">
        <v>2316</v>
      </c>
      <c r="B996" s="959" t="s">
        <v>2317</v>
      </c>
      <c r="C996" s="889" t="s">
        <v>2318</v>
      </c>
      <c r="D996" s="891" t="s">
        <v>59</v>
      </c>
      <c r="E996" s="892" t="str">
        <f t="shared" si="16"/>
        <v>CO</v>
      </c>
      <c r="F996" s="885">
        <v>50</v>
      </c>
      <c r="G996" s="885" t="s">
        <v>60</v>
      </c>
      <c r="H996" s="885">
        <v>0</v>
      </c>
      <c r="I996" s="885" t="str">
        <f>IFERROR(VLOOKUP(A996,DonGiaHD!A:H,8,0),"")</f>
        <v/>
      </c>
    </row>
    <row r="997" spans="1:9" hidden="1">
      <c r="A997" s="889" t="s">
        <v>2319</v>
      </c>
      <c r="B997" s="959" t="s">
        <v>2320</v>
      </c>
      <c r="C997" s="889" t="s">
        <v>2321</v>
      </c>
      <c r="D997" s="891" t="s">
        <v>59</v>
      </c>
      <c r="E997" s="892" t="str">
        <f t="shared" si="16"/>
        <v>CO</v>
      </c>
      <c r="F997" s="885">
        <v>50</v>
      </c>
      <c r="G997" s="885" t="s">
        <v>60</v>
      </c>
      <c r="H997" s="885">
        <v>0</v>
      </c>
      <c r="I997" s="885" t="str">
        <f>IFERROR(VLOOKUP(A997,DonGiaHD!A:H,8,0),"")</f>
        <v/>
      </c>
    </row>
    <row r="998" spans="1:9" hidden="1">
      <c r="A998" s="889" t="s">
        <v>2322</v>
      </c>
      <c r="B998" s="959" t="s">
        <v>2323</v>
      </c>
      <c r="C998" s="889" t="s">
        <v>2324</v>
      </c>
      <c r="D998" s="891" t="s">
        <v>59</v>
      </c>
      <c r="E998" s="892" t="str">
        <f t="shared" si="16"/>
        <v>CO</v>
      </c>
      <c r="F998" s="885">
        <v>50</v>
      </c>
      <c r="G998" s="885" t="s">
        <v>60</v>
      </c>
      <c r="H998" s="885">
        <v>0</v>
      </c>
      <c r="I998" s="885" t="str">
        <f>IFERROR(VLOOKUP(A998,DonGiaHD!A:H,8,0),"")</f>
        <v/>
      </c>
    </row>
    <row r="999" spans="1:9" hidden="1">
      <c r="A999" s="889" t="s">
        <v>2325</v>
      </c>
      <c r="B999" s="959" t="s">
        <v>2326</v>
      </c>
      <c r="C999" s="889" t="s">
        <v>2327</v>
      </c>
      <c r="D999" s="891" t="s">
        <v>59</v>
      </c>
      <c r="E999" s="892" t="str">
        <f t="shared" si="16"/>
        <v>CO</v>
      </c>
      <c r="F999" s="885">
        <v>50</v>
      </c>
      <c r="G999" s="885" t="s">
        <v>60</v>
      </c>
      <c r="H999" s="885">
        <v>0</v>
      </c>
      <c r="I999" s="885" t="str">
        <f>IFERROR(VLOOKUP(A999,DonGiaHD!A:H,8,0),"")</f>
        <v/>
      </c>
    </row>
    <row r="1000" spans="1:9" hidden="1">
      <c r="A1000" s="889" t="s">
        <v>2328</v>
      </c>
      <c r="B1000" s="959" t="s">
        <v>2329</v>
      </c>
      <c r="C1000" s="889" t="s">
        <v>2330</v>
      </c>
      <c r="D1000" s="891" t="s">
        <v>59</v>
      </c>
      <c r="E1000" s="892" t="str">
        <f t="shared" si="16"/>
        <v>CO</v>
      </c>
      <c r="F1000" s="885">
        <v>50</v>
      </c>
      <c r="G1000" s="885" t="s">
        <v>60</v>
      </c>
      <c r="H1000" s="885" t="e">
        <v>#N/A</v>
      </c>
      <c r="I1000" s="885" t="str">
        <f>IFERROR(VLOOKUP(A1000,DonGiaHD!A:H,8,0),"")</f>
        <v/>
      </c>
    </row>
    <row r="1001" spans="1:9" hidden="1">
      <c r="A1001" s="889" t="s">
        <v>2331</v>
      </c>
      <c r="B1001" s="959" t="s">
        <v>2329</v>
      </c>
      <c r="C1001" s="889" t="s">
        <v>2332</v>
      </c>
      <c r="D1001" s="891" t="s">
        <v>59</v>
      </c>
      <c r="E1001" s="892" t="str">
        <f t="shared" si="16"/>
        <v>CO</v>
      </c>
      <c r="F1001" s="885">
        <v>50</v>
      </c>
      <c r="G1001" s="885" t="s">
        <v>60</v>
      </c>
      <c r="H1001" s="885">
        <v>0</v>
      </c>
      <c r="I1001" s="885" t="str">
        <f>IFERROR(VLOOKUP(A1001,DonGiaHD!A:H,8,0),"")</f>
        <v/>
      </c>
    </row>
    <row r="1002" spans="1:9" hidden="1">
      <c r="A1002" s="889" t="s">
        <v>2333</v>
      </c>
      <c r="B1002" s="959" t="s">
        <v>2329</v>
      </c>
      <c r="C1002" s="889" t="s">
        <v>2334</v>
      </c>
      <c r="D1002" s="891" t="s">
        <v>59</v>
      </c>
      <c r="E1002" s="892" t="str">
        <f t="shared" si="16"/>
        <v>CO</v>
      </c>
      <c r="F1002" s="885">
        <v>50</v>
      </c>
      <c r="G1002" s="885" t="s">
        <v>60</v>
      </c>
      <c r="H1002" s="885" t="e">
        <v>#N/A</v>
      </c>
      <c r="I1002" s="885" t="str">
        <f>IFERROR(VLOOKUP(A1002,DonGiaHD!A:H,8,0),"")</f>
        <v/>
      </c>
    </row>
    <row r="1003" spans="1:9" hidden="1">
      <c r="A1003" s="889" t="s">
        <v>2335</v>
      </c>
      <c r="B1003" s="959" t="s">
        <v>2329</v>
      </c>
      <c r="C1003" s="889" t="s">
        <v>2336</v>
      </c>
      <c r="D1003" s="891" t="s">
        <v>59</v>
      </c>
      <c r="E1003" s="892" t="str">
        <f t="shared" si="16"/>
        <v>CO</v>
      </c>
      <c r="F1003" s="885">
        <v>50</v>
      </c>
      <c r="G1003" s="885" t="s">
        <v>60</v>
      </c>
      <c r="H1003" s="885" t="e">
        <v>#N/A</v>
      </c>
      <c r="I1003" s="885" t="str">
        <f>IFERROR(VLOOKUP(A1003,DonGiaHD!A:H,8,0),"")</f>
        <v/>
      </c>
    </row>
    <row r="1004" spans="1:9" hidden="1">
      <c r="A1004" s="889" t="s">
        <v>2337</v>
      </c>
      <c r="B1004" s="959" t="s">
        <v>2329</v>
      </c>
      <c r="C1004" s="889" t="s">
        <v>2338</v>
      </c>
      <c r="D1004" s="891" t="s">
        <v>59</v>
      </c>
      <c r="E1004" s="892" t="str">
        <f t="shared" si="16"/>
        <v>CO</v>
      </c>
      <c r="F1004" s="885">
        <v>50</v>
      </c>
      <c r="G1004" s="885" t="s">
        <v>60</v>
      </c>
      <c r="H1004" s="885" t="e">
        <v>#N/A</v>
      </c>
      <c r="I1004" s="885" t="str">
        <f>IFERROR(VLOOKUP(A1004,DonGiaHD!A:H,8,0),"")</f>
        <v/>
      </c>
    </row>
    <row r="1005" spans="1:9" hidden="1">
      <c r="A1005" s="889" t="s">
        <v>2339</v>
      </c>
      <c r="B1005" s="959" t="s">
        <v>2306</v>
      </c>
      <c r="C1005" s="911" t="s">
        <v>2340</v>
      </c>
      <c r="D1005" s="891" t="s">
        <v>59</v>
      </c>
      <c r="E1005" s="892" t="str">
        <f t="shared" si="16"/>
        <v>CO</v>
      </c>
      <c r="F1005" s="885">
        <v>50</v>
      </c>
      <c r="G1005" s="885" t="s">
        <v>60</v>
      </c>
      <c r="H1005" s="885">
        <v>0</v>
      </c>
      <c r="I1005" s="885" t="str">
        <f>IFERROR(VLOOKUP(A1005,DonGiaHD!A:H,8,0),"")</f>
        <v/>
      </c>
    </row>
    <row r="1006" spans="1:9" hidden="1">
      <c r="A1006" s="889" t="s">
        <v>2341</v>
      </c>
      <c r="B1006" s="959" t="s">
        <v>2306</v>
      </c>
      <c r="C1006" s="889" t="s">
        <v>2342</v>
      </c>
      <c r="D1006" s="891" t="s">
        <v>59</v>
      </c>
      <c r="E1006" s="892" t="str">
        <f t="shared" si="16"/>
        <v>CO</v>
      </c>
      <c r="F1006" s="885">
        <v>50</v>
      </c>
      <c r="G1006" s="885" t="s">
        <v>60</v>
      </c>
      <c r="H1006" s="885" t="e">
        <v>#N/A</v>
      </c>
      <c r="I1006" s="885" t="str">
        <f>IFERROR(VLOOKUP(A1006,DonGiaHD!A:H,8,0),"")</f>
        <v/>
      </c>
    </row>
    <row r="1007" spans="1:9" hidden="1">
      <c r="A1007" s="889" t="s">
        <v>2343</v>
      </c>
      <c r="B1007" s="959" t="s">
        <v>2306</v>
      </c>
      <c r="C1007" s="889" t="s">
        <v>2344</v>
      </c>
      <c r="D1007" s="891" t="s">
        <v>59</v>
      </c>
      <c r="E1007" s="892" t="str">
        <f t="shared" si="16"/>
        <v>CO</v>
      </c>
      <c r="F1007" s="885">
        <v>50</v>
      </c>
      <c r="G1007" s="885" t="s">
        <v>60</v>
      </c>
      <c r="H1007" s="885" t="e">
        <v>#N/A</v>
      </c>
      <c r="I1007" s="885" t="str">
        <f>IFERROR(VLOOKUP(A1007,DonGiaHD!A:H,8,0),"")</f>
        <v/>
      </c>
    </row>
    <row r="1008" spans="1:9" hidden="1">
      <c r="A1008" s="889" t="s">
        <v>2345</v>
      </c>
      <c r="B1008" s="959" t="s">
        <v>2306</v>
      </c>
      <c r="C1008" s="889" t="s">
        <v>2346</v>
      </c>
      <c r="D1008" s="891" t="s">
        <v>59</v>
      </c>
      <c r="E1008" s="892" t="str">
        <f t="shared" si="16"/>
        <v>CO</v>
      </c>
      <c r="F1008" s="885">
        <v>50</v>
      </c>
      <c r="G1008" s="885" t="s">
        <v>60</v>
      </c>
      <c r="H1008" s="885" t="e">
        <v>#N/A</v>
      </c>
      <c r="I1008" s="885" t="str">
        <f>IFERROR(VLOOKUP(A1008,DonGiaHD!A:H,8,0),"")</f>
        <v/>
      </c>
    </row>
    <row r="1009" spans="1:9" hidden="1">
      <c r="A1009" s="889" t="s">
        <v>2347</v>
      </c>
      <c r="B1009" s="959" t="s">
        <v>2306</v>
      </c>
      <c r="C1009" s="889" t="s">
        <v>2348</v>
      </c>
      <c r="D1009" s="891" t="s">
        <v>59</v>
      </c>
      <c r="E1009" s="892" t="str">
        <f t="shared" si="16"/>
        <v>CO</v>
      </c>
      <c r="F1009" s="885">
        <v>50</v>
      </c>
      <c r="G1009" s="885" t="s">
        <v>60</v>
      </c>
      <c r="H1009" s="885" t="e">
        <v>#N/A</v>
      </c>
      <c r="I1009" s="885" t="str">
        <f>IFERROR(VLOOKUP(A1009,DonGiaHD!A:H,8,0),"")</f>
        <v/>
      </c>
    </row>
    <row r="1010" spans="1:9" hidden="1">
      <c r="A1010" s="889" t="s">
        <v>2349</v>
      </c>
      <c r="B1010" s="959" t="s">
        <v>2306</v>
      </c>
      <c r="C1010" s="889" t="s">
        <v>2350</v>
      </c>
      <c r="D1010" s="891" t="s">
        <v>59</v>
      </c>
      <c r="E1010" s="892" t="str">
        <f t="shared" si="16"/>
        <v>CO</v>
      </c>
      <c r="F1010" s="885">
        <v>50</v>
      </c>
      <c r="G1010" s="885" t="s">
        <v>60</v>
      </c>
      <c r="H1010" s="885">
        <v>2</v>
      </c>
      <c r="I1010" s="885" t="str">
        <f>IFERROR(VLOOKUP(A1010,DonGiaHD!A:H,8,0),"")</f>
        <v/>
      </c>
    </row>
    <row r="1011" spans="1:9" hidden="1">
      <c r="A1011" s="889" t="s">
        <v>2351</v>
      </c>
      <c r="B1011" s="959" t="s">
        <v>2311</v>
      </c>
      <c r="C1011" s="889" t="s">
        <v>2352</v>
      </c>
      <c r="D1011" s="891" t="s">
        <v>59</v>
      </c>
      <c r="E1011" s="892" t="str">
        <f t="shared" si="16"/>
        <v>CO</v>
      </c>
      <c r="F1011" s="885">
        <v>50</v>
      </c>
      <c r="G1011" s="885" t="s">
        <v>60</v>
      </c>
      <c r="H1011" s="885" t="s">
        <v>59</v>
      </c>
      <c r="I1011" s="885" t="str">
        <f>IFERROR(VLOOKUP(A1011,DonGiaHD!A:H,8,0),"")</f>
        <v/>
      </c>
    </row>
    <row r="1012" spans="1:9" hidden="1">
      <c r="A1012" s="889" t="s">
        <v>2353</v>
      </c>
      <c r="B1012" s="959" t="s">
        <v>2311</v>
      </c>
      <c r="C1012" s="889" t="s">
        <v>2354</v>
      </c>
      <c r="D1012" s="891" t="s">
        <v>59</v>
      </c>
      <c r="E1012" s="892" t="str">
        <f t="shared" si="16"/>
        <v>CO</v>
      </c>
      <c r="F1012" s="885">
        <v>50</v>
      </c>
      <c r="G1012" s="885" t="s">
        <v>60</v>
      </c>
      <c r="H1012" s="885" t="e">
        <v>#N/A</v>
      </c>
      <c r="I1012" s="885" t="str">
        <f>IFERROR(VLOOKUP(A1012,DonGiaHD!A:H,8,0),"")</f>
        <v/>
      </c>
    </row>
    <row r="1013" spans="1:9" hidden="1">
      <c r="A1013" s="889" t="s">
        <v>2355</v>
      </c>
      <c r="B1013" s="959" t="s">
        <v>2311</v>
      </c>
      <c r="C1013" s="889" t="s">
        <v>2356</v>
      </c>
      <c r="D1013" s="891" t="s">
        <v>59</v>
      </c>
      <c r="E1013" s="892" t="str">
        <f t="shared" si="16"/>
        <v>CO</v>
      </c>
      <c r="F1013" s="885">
        <v>50</v>
      </c>
      <c r="G1013" s="885" t="s">
        <v>60</v>
      </c>
      <c r="H1013" s="885" t="s">
        <v>59</v>
      </c>
      <c r="I1013" s="885" t="str">
        <f>IFERROR(VLOOKUP(A1013,DonGiaHD!A:H,8,0),"")</f>
        <v/>
      </c>
    </row>
    <row r="1014" spans="1:9" hidden="1">
      <c r="A1014" s="889" t="s">
        <v>2357</v>
      </c>
      <c r="B1014" s="959" t="s">
        <v>2314</v>
      </c>
      <c r="C1014" s="889" t="s">
        <v>2358</v>
      </c>
      <c r="D1014" s="891" t="s">
        <v>59</v>
      </c>
      <c r="E1014" s="892" t="str">
        <f t="shared" si="16"/>
        <v>CO</v>
      </c>
      <c r="F1014" s="885">
        <v>50</v>
      </c>
      <c r="G1014" s="885" t="s">
        <v>60</v>
      </c>
      <c r="H1014" s="885">
        <v>0</v>
      </c>
      <c r="I1014" s="885" t="str">
        <f>IFERROR(VLOOKUP(A1014,DonGiaHD!A:H,8,0),"")</f>
        <v/>
      </c>
    </row>
    <row r="1015" spans="1:9" hidden="1">
      <c r="A1015" s="889" t="s">
        <v>2359</v>
      </c>
      <c r="B1015" s="959" t="s">
        <v>2317</v>
      </c>
      <c r="C1015" s="889" t="s">
        <v>2360</v>
      </c>
      <c r="D1015" s="891" t="s">
        <v>59</v>
      </c>
      <c r="E1015" s="892" t="str">
        <f t="shared" si="16"/>
        <v>CO</v>
      </c>
      <c r="F1015" s="885">
        <v>50</v>
      </c>
      <c r="G1015" s="885" t="s">
        <v>60</v>
      </c>
      <c r="H1015" s="885">
        <v>0</v>
      </c>
      <c r="I1015" s="885" t="str">
        <f>IFERROR(VLOOKUP(A1015,DonGiaHD!A:H,8,0),"")</f>
        <v/>
      </c>
    </row>
    <row r="1016" spans="1:9" hidden="1">
      <c r="A1016" s="889" t="s">
        <v>2361</v>
      </c>
      <c r="B1016" s="959" t="s">
        <v>2320</v>
      </c>
      <c r="C1016" s="889" t="s">
        <v>2362</v>
      </c>
      <c r="D1016" s="891" t="s">
        <v>59</v>
      </c>
      <c r="E1016" s="892" t="str">
        <f t="shared" si="16"/>
        <v>CO</v>
      </c>
      <c r="F1016" s="885">
        <v>50</v>
      </c>
      <c r="G1016" s="885" t="s">
        <v>60</v>
      </c>
      <c r="H1016" s="885">
        <v>0</v>
      </c>
      <c r="I1016" s="885" t="str">
        <f>IFERROR(VLOOKUP(A1016,DonGiaHD!A:H,8,0),"")</f>
        <v/>
      </c>
    </row>
    <row r="1017" spans="1:9" hidden="1">
      <c r="A1017" s="889" t="s">
        <v>2363</v>
      </c>
      <c r="B1017" s="959" t="s">
        <v>2323</v>
      </c>
      <c r="C1017" s="889" t="s">
        <v>2364</v>
      </c>
      <c r="D1017" s="891" t="s">
        <v>59</v>
      </c>
      <c r="E1017" s="892" t="str">
        <f t="shared" si="16"/>
        <v>CO</v>
      </c>
      <c r="F1017" s="885">
        <v>50</v>
      </c>
      <c r="G1017" s="885" t="s">
        <v>60</v>
      </c>
      <c r="H1017" s="885">
        <v>0</v>
      </c>
      <c r="I1017" s="885">
        <f>IFERROR(VLOOKUP(A1017,DonGiaHD!A:H,8,0),"")</f>
        <v>1734000</v>
      </c>
    </row>
    <row r="1018" spans="1:9" hidden="1">
      <c r="A1018" s="889" t="s">
        <v>2365</v>
      </c>
      <c r="B1018" s="959" t="s">
        <v>2326</v>
      </c>
      <c r="C1018" s="889" t="s">
        <v>2366</v>
      </c>
      <c r="D1018" s="891" t="s">
        <v>59</v>
      </c>
      <c r="E1018" s="892" t="str">
        <f t="shared" si="16"/>
        <v>CO</v>
      </c>
      <c r="F1018" s="885">
        <v>50</v>
      </c>
      <c r="G1018" s="885" t="s">
        <v>60</v>
      </c>
      <c r="H1018" s="885" t="s">
        <v>59</v>
      </c>
      <c r="I1018" s="885" t="str">
        <f>IFERROR(VLOOKUP(A1018,DonGiaHD!A:H,8,0),"")</f>
        <v/>
      </c>
    </row>
    <row r="1019" spans="1:9" hidden="1">
      <c r="A1019" s="889" t="s">
        <v>2367</v>
      </c>
      <c r="B1019" s="959" t="s">
        <v>2329</v>
      </c>
      <c r="C1019" s="889" t="s">
        <v>2368</v>
      </c>
      <c r="D1019" s="891" t="s">
        <v>59</v>
      </c>
      <c r="E1019" s="892" t="str">
        <f t="shared" si="16"/>
        <v>CO</v>
      </c>
      <c r="F1019" s="885">
        <v>50</v>
      </c>
      <c r="G1019" s="885" t="s">
        <v>60</v>
      </c>
      <c r="H1019" s="885" t="s">
        <v>59</v>
      </c>
      <c r="I1019" s="885" t="str">
        <f>IFERROR(VLOOKUP(A1019,DonGiaHD!A:H,8,0),"")</f>
        <v/>
      </c>
    </row>
    <row r="1020" spans="1:9" hidden="1">
      <c r="A1020" s="889" t="s">
        <v>2369</v>
      </c>
      <c r="B1020" s="959" t="s">
        <v>2329</v>
      </c>
      <c r="C1020" s="889" t="s">
        <v>2370</v>
      </c>
      <c r="D1020" s="891" t="s">
        <v>59</v>
      </c>
      <c r="E1020" s="892" t="str">
        <f t="shared" si="16"/>
        <v>CO</v>
      </c>
      <c r="F1020" s="885">
        <v>50</v>
      </c>
      <c r="G1020" s="885" t="s">
        <v>60</v>
      </c>
      <c r="H1020" s="885" t="e">
        <v>#N/A</v>
      </c>
      <c r="I1020" s="885" t="str">
        <f>IFERROR(VLOOKUP(A1020,DonGiaHD!A:H,8,0),"")</f>
        <v/>
      </c>
    </row>
    <row r="1021" spans="1:9" hidden="1">
      <c r="A1021" s="889" t="s">
        <v>2371</v>
      </c>
      <c r="B1021" s="959" t="s">
        <v>2372</v>
      </c>
      <c r="C1021" s="889" t="s">
        <v>2373</v>
      </c>
      <c r="D1021" s="891" t="s">
        <v>59</v>
      </c>
      <c r="E1021" s="892" t="str">
        <f t="shared" si="16"/>
        <v>CO</v>
      </c>
      <c r="F1021" s="885">
        <v>50</v>
      </c>
      <c r="G1021" s="885" t="s">
        <v>60</v>
      </c>
      <c r="H1021" s="885" t="s">
        <v>59</v>
      </c>
      <c r="I1021" s="885" t="str">
        <f>IFERROR(VLOOKUP(A1021,DonGiaHD!A:H,8,0),"")</f>
        <v/>
      </c>
    </row>
    <row r="1022" spans="1:9" hidden="1">
      <c r="A1022" s="889" t="s">
        <v>2374</v>
      </c>
      <c r="B1022" s="959" t="s">
        <v>2372</v>
      </c>
      <c r="C1022" s="889" t="s">
        <v>2375</v>
      </c>
      <c r="D1022" s="891" t="s">
        <v>59</v>
      </c>
      <c r="E1022" s="892" t="str">
        <f t="shared" si="16"/>
        <v>CO</v>
      </c>
      <c r="F1022" s="885">
        <v>50</v>
      </c>
      <c r="G1022" s="885" t="s">
        <v>60</v>
      </c>
      <c r="H1022" s="885" t="s">
        <v>59</v>
      </c>
      <c r="I1022" s="885" t="str">
        <f>IFERROR(VLOOKUP(A1022,DonGiaHD!A:H,8,0),"")</f>
        <v/>
      </c>
    </row>
    <row r="1023" spans="1:9" hidden="1">
      <c r="A1023" s="889" t="s">
        <v>2376</v>
      </c>
      <c r="B1023" s="890"/>
      <c r="C1023" s="912" t="s">
        <v>2377</v>
      </c>
      <c r="D1023" s="891" t="s">
        <v>59</v>
      </c>
      <c r="E1023" s="892" t="str">
        <f t="shared" si="16"/>
        <v>CH</v>
      </c>
      <c r="F1023" s="885">
        <v>50</v>
      </c>
      <c r="G1023" s="885" t="s">
        <v>60</v>
      </c>
      <c r="H1023" s="885" t="e">
        <v>#N/A</v>
      </c>
      <c r="I1023" s="885" t="str">
        <f>IFERROR(VLOOKUP(A1023,DonGiaHD!A:H,8,0),"")</f>
        <v/>
      </c>
    </row>
    <row r="1024" spans="1:9" hidden="1">
      <c r="A1024" s="889" t="s">
        <v>2378</v>
      </c>
      <c r="B1024" s="890"/>
      <c r="C1024" s="912" t="s">
        <v>2379</v>
      </c>
      <c r="D1024" s="891" t="s">
        <v>59</v>
      </c>
      <c r="E1024" s="892" t="str">
        <f t="shared" si="16"/>
        <v>CH</v>
      </c>
      <c r="F1024" s="885">
        <v>50</v>
      </c>
      <c r="G1024" s="885" t="s">
        <v>60</v>
      </c>
      <c r="H1024" s="885" t="e">
        <v>#N/A</v>
      </c>
      <c r="I1024" s="885" t="str">
        <f>IFERROR(VLOOKUP(A1024,DonGiaHD!A:H,8,0),"")</f>
        <v/>
      </c>
    </row>
    <row r="1025" spans="1:9" hidden="1">
      <c r="A1025" s="889" t="s">
        <v>2380</v>
      </c>
      <c r="B1025" s="890"/>
      <c r="C1025" s="912" t="s">
        <v>2381</v>
      </c>
      <c r="D1025" s="891" t="s">
        <v>59</v>
      </c>
      <c r="E1025" s="892" t="str">
        <f t="shared" si="16"/>
        <v>CH</v>
      </c>
      <c r="F1025" s="885">
        <v>50</v>
      </c>
      <c r="G1025" s="885" t="s">
        <v>60</v>
      </c>
      <c r="H1025" s="885" t="s">
        <v>59</v>
      </c>
      <c r="I1025" s="885" t="str">
        <f>IFERROR(VLOOKUP(A1025,DonGiaHD!A:H,8,0),"")</f>
        <v/>
      </c>
    </row>
    <row r="1026" spans="1:9" hidden="1">
      <c r="A1026" s="889" t="s">
        <v>2382</v>
      </c>
      <c r="B1026" s="890"/>
      <c r="C1026" s="912" t="s">
        <v>2383</v>
      </c>
      <c r="D1026" s="891" t="s">
        <v>59</v>
      </c>
      <c r="E1026" s="892" t="str">
        <f t="shared" si="16"/>
        <v>CH</v>
      </c>
      <c r="F1026" s="885">
        <v>50</v>
      </c>
      <c r="G1026" s="885" t="s">
        <v>60</v>
      </c>
      <c r="H1026" s="885" t="s">
        <v>59</v>
      </c>
      <c r="I1026" s="885" t="str">
        <f>IFERROR(VLOOKUP(A1026,DonGiaHD!A:H,8,0),"")</f>
        <v/>
      </c>
    </row>
    <row r="1027" spans="1:9" hidden="1">
      <c r="A1027" s="889" t="s">
        <v>2384</v>
      </c>
      <c r="B1027" s="890"/>
      <c r="C1027" s="912" t="s">
        <v>2385</v>
      </c>
      <c r="D1027" s="891" t="s">
        <v>59</v>
      </c>
      <c r="E1027" s="892" t="str">
        <f t="shared" si="16"/>
        <v>CH</v>
      </c>
      <c r="F1027" s="885">
        <v>50</v>
      </c>
      <c r="G1027" s="885" t="s">
        <v>60</v>
      </c>
      <c r="H1027" s="885" t="s">
        <v>59</v>
      </c>
      <c r="I1027" s="885" t="str">
        <f>IFERROR(VLOOKUP(A1027,DonGiaHD!A:H,8,0),"")</f>
        <v/>
      </c>
    </row>
    <row r="1028" spans="1:9" hidden="1">
      <c r="A1028" s="889" t="s">
        <v>2386</v>
      </c>
      <c r="B1028" s="890"/>
      <c r="C1028" s="912" t="s">
        <v>2387</v>
      </c>
      <c r="D1028" s="891" t="s">
        <v>59</v>
      </c>
      <c r="E1028" s="892" t="str">
        <f t="shared" si="16"/>
        <v>CH</v>
      </c>
      <c r="F1028" s="885">
        <v>50</v>
      </c>
      <c r="G1028" s="885" t="s">
        <v>60</v>
      </c>
      <c r="H1028" s="885" t="s">
        <v>59</v>
      </c>
      <c r="I1028" s="885" t="str">
        <f>IFERROR(VLOOKUP(A1028,DonGiaHD!A:H,8,0),"")</f>
        <v/>
      </c>
    </row>
    <row r="1029" spans="1:9" hidden="1">
      <c r="A1029" s="889" t="s">
        <v>2388</v>
      </c>
      <c r="B1029" s="890"/>
      <c r="C1029" s="912" t="s">
        <v>2389</v>
      </c>
      <c r="D1029" s="891" t="s">
        <v>59</v>
      </c>
      <c r="E1029" s="892" t="str">
        <f t="shared" si="16"/>
        <v>CH</v>
      </c>
      <c r="F1029" s="885">
        <v>50</v>
      </c>
      <c r="G1029" s="885" t="s">
        <v>60</v>
      </c>
      <c r="H1029" s="885" t="s">
        <v>59</v>
      </c>
      <c r="I1029" s="885" t="str">
        <f>IFERROR(VLOOKUP(A1029,DonGiaHD!A:H,8,0),"")</f>
        <v/>
      </c>
    </row>
    <row r="1030" spans="1:9" hidden="1">
      <c r="A1030" s="889" t="s">
        <v>2390</v>
      </c>
      <c r="B1030" s="890"/>
      <c r="C1030" s="912" t="s">
        <v>2391</v>
      </c>
      <c r="D1030" s="891" t="s">
        <v>59</v>
      </c>
      <c r="E1030" s="892" t="str">
        <f t="shared" si="16"/>
        <v>CH</v>
      </c>
      <c r="F1030" s="885">
        <v>50</v>
      </c>
      <c r="G1030" s="885" t="s">
        <v>60</v>
      </c>
      <c r="H1030" s="885" t="s">
        <v>59</v>
      </c>
      <c r="I1030" s="885" t="str">
        <f>IFERROR(VLOOKUP(A1030,DonGiaHD!A:H,8,0),"")</f>
        <v/>
      </c>
    </row>
    <row r="1031" spans="1:9" hidden="1">
      <c r="A1031" s="889" t="s">
        <v>2392</v>
      </c>
      <c r="B1031" s="890"/>
      <c r="C1031" s="912" t="s">
        <v>2393</v>
      </c>
      <c r="D1031" s="891" t="s">
        <v>59</v>
      </c>
      <c r="E1031" s="892" t="str">
        <f t="shared" si="16"/>
        <v>CH</v>
      </c>
      <c r="F1031" s="885">
        <v>50</v>
      </c>
      <c r="G1031" s="885" t="s">
        <v>60</v>
      </c>
      <c r="H1031" s="885" t="s">
        <v>59</v>
      </c>
      <c r="I1031" s="885" t="str">
        <f>IFERROR(VLOOKUP(A1031,DonGiaHD!A:H,8,0),"")</f>
        <v/>
      </c>
    </row>
    <row r="1032" spans="1:9" hidden="1">
      <c r="A1032" s="889" t="s">
        <v>2394</v>
      </c>
      <c r="B1032" s="890"/>
      <c r="C1032" s="912" t="s">
        <v>2395</v>
      </c>
      <c r="D1032" s="891" t="s">
        <v>59</v>
      </c>
      <c r="E1032" s="892" t="str">
        <f t="shared" si="16"/>
        <v>CH</v>
      </c>
      <c r="F1032" s="885">
        <v>50</v>
      </c>
      <c r="G1032" s="885" t="s">
        <v>60</v>
      </c>
      <c r="H1032" s="885" t="s">
        <v>59</v>
      </c>
      <c r="I1032" s="885" t="str">
        <f>IFERROR(VLOOKUP(A1032,DonGiaHD!A:H,8,0),"")</f>
        <v/>
      </c>
    </row>
    <row r="1033" spans="1:9" hidden="1">
      <c r="A1033" s="889" t="s">
        <v>2396</v>
      </c>
      <c r="B1033" s="890"/>
      <c r="C1033" s="912" t="s">
        <v>2397</v>
      </c>
      <c r="D1033" s="891" t="s">
        <v>59</v>
      </c>
      <c r="E1033" s="892" t="str">
        <f t="shared" ref="E1033:E1098" si="17">LEFT(A1033,2)</f>
        <v>CH</v>
      </c>
      <c r="F1033" s="885">
        <v>50</v>
      </c>
      <c r="G1033" s="885" t="s">
        <v>60</v>
      </c>
      <c r="H1033" s="885" t="s">
        <v>59</v>
      </c>
      <c r="I1033" s="885" t="str">
        <f>IFERROR(VLOOKUP(A1033,DonGiaHD!A:H,8,0),"")</f>
        <v/>
      </c>
    </row>
    <row r="1034" spans="1:9" hidden="1">
      <c r="A1034" s="889" t="s">
        <v>2398</v>
      </c>
      <c r="B1034" s="890"/>
      <c r="C1034" s="912" t="s">
        <v>2399</v>
      </c>
      <c r="D1034" s="891" t="s">
        <v>59</v>
      </c>
      <c r="E1034" s="892" t="str">
        <f t="shared" si="17"/>
        <v>CH</v>
      </c>
      <c r="F1034" s="885">
        <v>50</v>
      </c>
      <c r="G1034" s="885" t="s">
        <v>60</v>
      </c>
      <c r="H1034" s="885" t="e">
        <v>#N/A</v>
      </c>
      <c r="I1034" s="885" t="str">
        <f>IFERROR(VLOOKUP(A1034,DonGiaHD!A:H,8,0),"")</f>
        <v/>
      </c>
    </row>
    <row r="1035" spans="1:9" hidden="1">
      <c r="A1035" s="889" t="s">
        <v>2400</v>
      </c>
      <c r="B1035" s="890"/>
      <c r="C1035" s="912" t="s">
        <v>2401</v>
      </c>
      <c r="D1035" s="891" t="s">
        <v>59</v>
      </c>
      <c r="E1035" s="892" t="str">
        <f t="shared" si="17"/>
        <v>CH</v>
      </c>
      <c r="F1035" s="885">
        <v>50</v>
      </c>
      <c r="G1035" s="885" t="s">
        <v>60</v>
      </c>
      <c r="H1035" s="885" t="s">
        <v>59</v>
      </c>
      <c r="I1035" s="885" t="str">
        <f>IFERROR(VLOOKUP(A1035,DonGiaHD!A:H,8,0),"")</f>
        <v/>
      </c>
    </row>
    <row r="1036" spans="1:9" hidden="1">
      <c r="A1036" s="889" t="s">
        <v>2402</v>
      </c>
      <c r="B1036" s="890"/>
      <c r="C1036" s="912" t="s">
        <v>2403</v>
      </c>
      <c r="D1036" s="891" t="s">
        <v>59</v>
      </c>
      <c r="E1036" s="892" t="str">
        <f t="shared" si="17"/>
        <v>CH</v>
      </c>
      <c r="F1036" s="885">
        <v>50</v>
      </c>
      <c r="G1036" s="885" t="s">
        <v>60</v>
      </c>
      <c r="H1036" s="885" t="s">
        <v>59</v>
      </c>
      <c r="I1036" s="885" t="str">
        <f>IFERROR(VLOOKUP(A1036,DonGiaHD!A:H,8,0),"")</f>
        <v/>
      </c>
    </row>
    <row r="1037" spans="1:9" hidden="1">
      <c r="A1037" s="889" t="s">
        <v>2404</v>
      </c>
      <c r="B1037" s="890"/>
      <c r="C1037" s="912" t="s">
        <v>2405</v>
      </c>
      <c r="D1037" s="891" t="s">
        <v>89</v>
      </c>
      <c r="E1037" s="892" t="str">
        <f t="shared" si="17"/>
        <v>CH</v>
      </c>
      <c r="F1037" s="885">
        <v>50</v>
      </c>
      <c r="G1037" s="885" t="s">
        <v>60</v>
      </c>
      <c r="H1037" s="885">
        <v>0</v>
      </c>
      <c r="I1037" s="885" t="str">
        <f>IFERROR(VLOOKUP(A1037,DonGiaHD!A:H,8,0),"")</f>
        <v/>
      </c>
    </row>
    <row r="1038" spans="1:9" hidden="1">
      <c r="A1038" s="889" t="s">
        <v>2406</v>
      </c>
      <c r="B1038" s="890"/>
      <c r="C1038" s="912" t="s">
        <v>2407</v>
      </c>
      <c r="D1038" s="891" t="s">
        <v>59</v>
      </c>
      <c r="E1038" s="892" t="str">
        <f t="shared" si="17"/>
        <v>CH</v>
      </c>
      <c r="F1038" s="885">
        <v>50</v>
      </c>
      <c r="G1038" s="885" t="s">
        <v>60</v>
      </c>
      <c r="H1038" s="885" t="s">
        <v>59</v>
      </c>
      <c r="I1038" s="885" t="str">
        <f>IFERROR(VLOOKUP(A1038,DonGiaHD!A:H,8,0),"")</f>
        <v/>
      </c>
    </row>
    <row r="1039" spans="1:9" hidden="1">
      <c r="A1039" s="889" t="s">
        <v>2408</v>
      </c>
      <c r="B1039" s="890"/>
      <c r="C1039" s="912" t="s">
        <v>2409</v>
      </c>
      <c r="D1039" s="891" t="s">
        <v>59</v>
      </c>
      <c r="E1039" s="892" t="str">
        <f t="shared" si="17"/>
        <v>CH</v>
      </c>
      <c r="F1039" s="885">
        <v>50</v>
      </c>
      <c r="G1039" s="885" t="s">
        <v>60</v>
      </c>
      <c r="H1039" s="885" t="s">
        <v>59</v>
      </c>
      <c r="I1039" s="885" t="str">
        <f>IFERROR(VLOOKUP(A1039,DonGiaHD!A:H,8,0),"")</f>
        <v/>
      </c>
    </row>
    <row r="1040" spans="1:9" hidden="1">
      <c r="A1040" s="889" t="s">
        <v>2410</v>
      </c>
      <c r="B1040" s="890"/>
      <c r="C1040" s="912" t="s">
        <v>2411</v>
      </c>
      <c r="D1040" s="891" t="s">
        <v>89</v>
      </c>
      <c r="E1040" s="892" t="str">
        <f t="shared" si="17"/>
        <v>CH</v>
      </c>
      <c r="F1040" s="885">
        <v>50</v>
      </c>
      <c r="G1040" s="885" t="s">
        <v>60</v>
      </c>
      <c r="H1040" s="885">
        <v>0</v>
      </c>
      <c r="I1040" s="885" t="str">
        <f>IFERROR(VLOOKUP(A1040,DonGiaHD!A:H,8,0),"")</f>
        <v/>
      </c>
    </row>
    <row r="1041" spans="1:9" hidden="1">
      <c r="A1041" s="889" t="s">
        <v>2412</v>
      </c>
      <c r="B1041" s="891"/>
      <c r="C1041" s="901" t="s">
        <v>2413</v>
      </c>
      <c r="D1041" s="891" t="s">
        <v>974</v>
      </c>
      <c r="E1041" s="892" t="str">
        <f t="shared" si="17"/>
        <v>DK</v>
      </c>
      <c r="F1041" s="885">
        <v>50</v>
      </c>
      <c r="G1041" s="885" t="s">
        <v>60</v>
      </c>
      <c r="H1041" s="885" t="e">
        <v>#N/A</v>
      </c>
      <c r="I1041" s="885" t="str">
        <f>IFERROR(VLOOKUP(A1041,DonGiaHD!A:H,8,0),"")</f>
        <v/>
      </c>
    </row>
    <row r="1042" spans="1:9" hidden="1">
      <c r="A1042" s="889" t="s">
        <v>2414</v>
      </c>
      <c r="B1042" s="891"/>
      <c r="C1042" s="901" t="s">
        <v>2415</v>
      </c>
      <c r="D1042" s="891" t="s">
        <v>974</v>
      </c>
      <c r="E1042" s="892" t="str">
        <f t="shared" si="17"/>
        <v>DV</v>
      </c>
      <c r="F1042" s="885">
        <v>50</v>
      </c>
      <c r="G1042" s="885" t="s">
        <v>60</v>
      </c>
      <c r="H1042" s="885" t="e">
        <v>#N/A</v>
      </c>
      <c r="I1042" s="885" t="str">
        <f>IFERROR(VLOOKUP(A1042,DonGiaHD!A:H,8,0),"")</f>
        <v/>
      </c>
    </row>
    <row r="1043" spans="1:9" hidden="1">
      <c r="A1043" s="889" t="s">
        <v>2416</v>
      </c>
      <c r="B1043" s="891"/>
      <c r="C1043" s="901" t="s">
        <v>2417</v>
      </c>
      <c r="D1043" s="891" t="s">
        <v>974</v>
      </c>
      <c r="E1043" s="892" t="str">
        <f t="shared" si="17"/>
        <v>Du</v>
      </c>
      <c r="F1043" s="885">
        <v>50</v>
      </c>
      <c r="G1043" s="885" t="s">
        <v>60</v>
      </c>
      <c r="H1043" s="885">
        <v>0</v>
      </c>
      <c r="I1043" s="885" t="str">
        <f>IFERROR(VLOOKUP(A1043,DonGiaHD!A:H,8,0),"")</f>
        <v/>
      </c>
    </row>
    <row r="1044" spans="1:9" hidden="1">
      <c r="A1044" s="889" t="s">
        <v>2418</v>
      </c>
      <c r="B1044" s="891"/>
      <c r="C1044" s="901" t="s">
        <v>2419</v>
      </c>
      <c r="D1044" s="891" t="s">
        <v>974</v>
      </c>
      <c r="E1044" s="892" t="str">
        <f t="shared" si="17"/>
        <v>Du</v>
      </c>
      <c r="F1044" s="885">
        <v>50</v>
      </c>
      <c r="G1044" s="885" t="s">
        <v>60</v>
      </c>
      <c r="H1044" s="885" t="e">
        <v>#N/A</v>
      </c>
      <c r="I1044" s="885">
        <f>IFERROR(VLOOKUP(A1044,DonGiaHD!A:H,8,0),"")</f>
        <v>0</v>
      </c>
    </row>
    <row r="1045" spans="1:9" hidden="1">
      <c r="A1045" s="889" t="s">
        <v>2420</v>
      </c>
      <c r="B1045" s="891"/>
      <c r="C1045" s="901" t="s">
        <v>2421</v>
      </c>
      <c r="D1045" s="891" t="s">
        <v>974</v>
      </c>
      <c r="E1045" s="892" t="str">
        <f t="shared" si="17"/>
        <v>Du</v>
      </c>
      <c r="F1045" s="885">
        <v>50</v>
      </c>
      <c r="G1045" s="885" t="s">
        <v>60</v>
      </c>
      <c r="H1045" s="885" t="e">
        <v>#N/A</v>
      </c>
      <c r="I1045" s="885" t="str">
        <f>IFERROR(VLOOKUP(A1045,DonGiaHD!A:H,8,0),"")</f>
        <v/>
      </c>
    </row>
    <row r="1046" spans="1:9" hidden="1">
      <c r="A1046" s="889" t="s">
        <v>2422</v>
      </c>
      <c r="B1046" s="891"/>
      <c r="C1046" s="901" t="s">
        <v>2423</v>
      </c>
      <c r="D1046" s="891" t="s">
        <v>974</v>
      </c>
      <c r="E1046" s="892" t="str">
        <f t="shared" si="17"/>
        <v>Du</v>
      </c>
      <c r="F1046" s="885">
        <v>50</v>
      </c>
      <c r="G1046" s="885" t="s">
        <v>60</v>
      </c>
      <c r="H1046" s="885">
        <v>0</v>
      </c>
      <c r="I1046" s="885" t="str">
        <f>IFERROR(VLOOKUP(A1046,DonGiaHD!A:H,8,0),"")</f>
        <v/>
      </c>
    </row>
    <row r="1047" spans="1:9" hidden="1">
      <c r="A1047" s="889" t="s">
        <v>2424</v>
      </c>
      <c r="B1047" s="891"/>
      <c r="C1047" s="901" t="s">
        <v>2425</v>
      </c>
      <c r="D1047" s="891" t="s">
        <v>974</v>
      </c>
      <c r="E1047" s="892" t="str">
        <f t="shared" si="17"/>
        <v>Du</v>
      </c>
      <c r="F1047" s="885">
        <v>50</v>
      </c>
      <c r="G1047" s="885" t="s">
        <v>60</v>
      </c>
      <c r="H1047" s="885">
        <v>0</v>
      </c>
      <c r="I1047" s="885" t="str">
        <f>IFERROR(VLOOKUP(A1047,DonGiaHD!A:H,8,0),"")</f>
        <v/>
      </c>
    </row>
    <row r="1048" spans="1:9" hidden="1">
      <c r="A1048" s="889" t="s">
        <v>2426</v>
      </c>
      <c r="B1048" s="891"/>
      <c r="C1048" s="901" t="s">
        <v>2427</v>
      </c>
      <c r="D1048" s="891" t="s">
        <v>974</v>
      </c>
      <c r="E1048" s="892" t="str">
        <f t="shared" si="17"/>
        <v>Du</v>
      </c>
      <c r="F1048" s="885">
        <v>50</v>
      </c>
      <c r="G1048" s="885" t="s">
        <v>60</v>
      </c>
      <c r="H1048" s="885">
        <v>0</v>
      </c>
      <c r="I1048" s="885" t="str">
        <f>IFERROR(VLOOKUP(A1048,DonGiaHD!A:H,8,0),"")</f>
        <v/>
      </c>
    </row>
    <row r="1049" spans="1:9" hidden="1">
      <c r="A1049" s="889" t="s">
        <v>2428</v>
      </c>
      <c r="B1049" s="891" t="s">
        <v>2429</v>
      </c>
      <c r="C1049" s="901" t="s">
        <v>2430</v>
      </c>
      <c r="D1049" s="891" t="s">
        <v>89</v>
      </c>
      <c r="E1049" s="892" t="str">
        <f t="shared" si="17"/>
        <v>DE</v>
      </c>
      <c r="F1049" s="885">
        <v>50</v>
      </c>
      <c r="G1049" s="885" t="s">
        <v>60</v>
      </c>
      <c r="H1049" s="885" t="e">
        <v>#N/A</v>
      </c>
      <c r="I1049" s="885" t="str">
        <f>IFERROR(VLOOKUP(A1049,DonGiaHD!A:H,8,0),"")</f>
        <v/>
      </c>
    </row>
    <row r="1050" spans="1:9" hidden="1">
      <c r="A1050" s="889" t="s">
        <v>2431</v>
      </c>
      <c r="B1050" s="891"/>
      <c r="C1050" s="901" t="s">
        <v>2432</v>
      </c>
      <c r="D1050" s="891" t="s">
        <v>273</v>
      </c>
      <c r="E1050" s="892" t="str">
        <f t="shared" si="17"/>
        <v>D1</v>
      </c>
      <c r="F1050" s="885">
        <v>50</v>
      </c>
      <c r="G1050" s="885" t="s">
        <v>60</v>
      </c>
      <c r="H1050" s="885">
        <v>0</v>
      </c>
      <c r="I1050" s="885" t="str">
        <f>IFERROR(VLOOKUP(A1050,DonGiaHD!A:H,8,0),"")</f>
        <v/>
      </c>
    </row>
    <row r="1051" spans="1:9" hidden="1">
      <c r="A1051" s="889" t="s">
        <v>2433</v>
      </c>
      <c r="B1051" s="895"/>
      <c r="C1051" s="901" t="s">
        <v>2434</v>
      </c>
      <c r="D1051" s="891" t="s">
        <v>273</v>
      </c>
      <c r="E1051" s="892" t="str">
        <f t="shared" si="17"/>
        <v>D2</v>
      </c>
      <c r="F1051" s="885">
        <v>50</v>
      </c>
      <c r="G1051" s="885" t="s">
        <v>60</v>
      </c>
      <c r="H1051" s="885" t="e">
        <v>#N/A</v>
      </c>
      <c r="I1051" s="885" t="str">
        <f>IFERROR(VLOOKUP(A1051,DonGiaHD!A:H,8,0),"")</f>
        <v/>
      </c>
    </row>
    <row r="1052" spans="1:9" hidden="1">
      <c r="A1052" s="889" t="s">
        <v>2435</v>
      </c>
      <c r="B1052" s="891"/>
      <c r="C1052" s="901" t="s">
        <v>2436</v>
      </c>
      <c r="D1052" s="891" t="s">
        <v>273</v>
      </c>
      <c r="E1052" s="892" t="str">
        <f t="shared" si="17"/>
        <v>D3</v>
      </c>
      <c r="F1052" s="885">
        <v>50</v>
      </c>
      <c r="G1052" s="885" t="s">
        <v>60</v>
      </c>
      <c r="H1052" s="885" t="e">
        <v>#N/A</v>
      </c>
      <c r="I1052" s="885" t="str">
        <f>IFERROR(VLOOKUP(A1052,DonGiaHD!A:H,8,0),"")</f>
        <v/>
      </c>
    </row>
    <row r="1053" spans="1:9" hidden="1">
      <c r="A1053" s="889" t="s">
        <v>2437</v>
      </c>
      <c r="B1053" s="891"/>
      <c r="C1053" s="901" t="s">
        <v>2438</v>
      </c>
      <c r="D1053" s="891" t="s">
        <v>2439</v>
      </c>
      <c r="E1053" s="892" t="str">
        <f t="shared" si="17"/>
        <v>DR</v>
      </c>
      <c r="F1053" s="885">
        <v>50</v>
      </c>
      <c r="G1053" s="885" t="s">
        <v>60</v>
      </c>
      <c r="H1053" s="885" t="s">
        <v>2439</v>
      </c>
      <c r="I1053" s="885" t="str">
        <f>IFERROR(VLOOKUP(A1053,DonGiaHD!A:H,8,0),"")</f>
        <v/>
      </c>
    </row>
    <row r="1054" spans="1:9" hidden="1">
      <c r="A1054" s="889" t="s">
        <v>2440</v>
      </c>
      <c r="B1054" s="959" t="s">
        <v>2154</v>
      </c>
      <c r="C1054" s="901" t="s">
        <v>2441</v>
      </c>
      <c r="D1054" s="891" t="s">
        <v>59</v>
      </c>
      <c r="E1054" s="892" t="str">
        <f t="shared" si="17"/>
        <v>CD</v>
      </c>
      <c r="F1054" s="885">
        <v>50</v>
      </c>
      <c r="G1054" s="885" t="s">
        <v>60</v>
      </c>
      <c r="H1054" s="885" t="e">
        <v>#N/A</v>
      </c>
      <c r="I1054" s="885" t="str">
        <f>IFERROR(VLOOKUP(A1054,DonGiaHD!A:H,8,0),"")</f>
        <v/>
      </c>
    </row>
    <row r="1055" spans="1:9" hidden="1">
      <c r="A1055" s="889" t="s">
        <v>2442</v>
      </c>
      <c r="B1055" s="959" t="s">
        <v>2154</v>
      </c>
      <c r="C1055" s="901" t="s">
        <v>2443</v>
      </c>
      <c r="D1055" s="891" t="s">
        <v>59</v>
      </c>
      <c r="E1055" s="892" t="str">
        <f t="shared" si="17"/>
        <v>CD</v>
      </c>
      <c r="F1055" s="885">
        <v>50</v>
      </c>
      <c r="G1055" s="885" t="s">
        <v>60</v>
      </c>
      <c r="H1055" s="885" t="e">
        <v>#N/A</v>
      </c>
      <c r="I1055" s="885" t="str">
        <f>IFERROR(VLOOKUP(A1055,DonGiaHD!A:H,8,0),"")</f>
        <v/>
      </c>
    </row>
    <row r="1056" spans="1:9" hidden="1">
      <c r="A1056" s="889" t="s">
        <v>2444</v>
      </c>
      <c r="B1056" s="959" t="s">
        <v>2154</v>
      </c>
      <c r="C1056" s="901" t="s">
        <v>2445</v>
      </c>
      <c r="D1056" s="891" t="s">
        <v>59</v>
      </c>
      <c r="E1056" s="892" t="str">
        <f t="shared" si="17"/>
        <v>CD</v>
      </c>
      <c r="F1056" s="885">
        <v>50</v>
      </c>
      <c r="G1056" s="885" t="s">
        <v>60</v>
      </c>
      <c r="H1056" s="885" t="e">
        <v>#N/A</v>
      </c>
      <c r="I1056" s="885" t="str">
        <f>IFERROR(VLOOKUP(A1056,DonGiaHD!A:H,8,0),"")</f>
        <v/>
      </c>
    </row>
    <row r="1057" spans="1:9" hidden="1">
      <c r="A1057" s="889" t="s">
        <v>2446</v>
      </c>
      <c r="B1057" s="959" t="s">
        <v>2154</v>
      </c>
      <c r="C1057" s="901" t="s">
        <v>2447</v>
      </c>
      <c r="D1057" s="891" t="s">
        <v>59</v>
      </c>
      <c r="E1057" s="892" t="str">
        <f t="shared" si="17"/>
        <v>CD</v>
      </c>
      <c r="F1057" s="885">
        <v>50</v>
      </c>
      <c r="G1057" s="885" t="s">
        <v>60</v>
      </c>
      <c r="H1057" s="885" t="e">
        <v>#N/A</v>
      </c>
      <c r="I1057" s="885" t="str">
        <f>IFERROR(VLOOKUP(A1057,DonGiaHD!A:H,8,0),"")</f>
        <v/>
      </c>
    </row>
    <row r="1058" spans="1:9" hidden="1">
      <c r="A1058" s="889" t="s">
        <v>2448</v>
      </c>
      <c r="B1058" s="959" t="s">
        <v>2154</v>
      </c>
      <c r="C1058" s="901" t="s">
        <v>2449</v>
      </c>
      <c r="D1058" s="891" t="s">
        <v>59</v>
      </c>
      <c r="E1058" s="892" t="str">
        <f t="shared" si="17"/>
        <v>CD</v>
      </c>
      <c r="F1058" s="885">
        <v>50</v>
      </c>
      <c r="G1058" s="885" t="s">
        <v>60</v>
      </c>
      <c r="H1058" s="885" t="e">
        <v>#N/A</v>
      </c>
      <c r="I1058" s="885" t="str">
        <f>IFERROR(VLOOKUP(A1058,DonGiaHD!A:H,8,0),"")</f>
        <v/>
      </c>
    </row>
    <row r="1059" spans="1:9" hidden="1">
      <c r="A1059" s="889" t="s">
        <v>2450</v>
      </c>
      <c r="B1059" s="959" t="s">
        <v>2154</v>
      </c>
      <c r="C1059" s="901" t="s">
        <v>2451</v>
      </c>
      <c r="D1059" s="891" t="s">
        <v>59</v>
      </c>
      <c r="E1059" s="892" t="str">
        <f t="shared" si="17"/>
        <v>CD</v>
      </c>
      <c r="F1059" s="885">
        <v>50</v>
      </c>
      <c r="G1059" s="885" t="s">
        <v>60</v>
      </c>
      <c r="H1059" s="885" t="e">
        <v>#N/A</v>
      </c>
      <c r="I1059" s="885" t="str">
        <f>IFERROR(VLOOKUP(A1059,DonGiaHD!A:H,8,0),"")</f>
        <v/>
      </c>
    </row>
    <row r="1060" spans="1:9" hidden="1">
      <c r="A1060" s="889" t="s">
        <v>2452</v>
      </c>
      <c r="B1060" s="959" t="s">
        <v>2154</v>
      </c>
      <c r="C1060" s="901" t="s">
        <v>2453</v>
      </c>
      <c r="D1060" s="891" t="s">
        <v>59</v>
      </c>
      <c r="E1060" s="892" t="str">
        <f t="shared" si="17"/>
        <v>CD</v>
      </c>
      <c r="F1060" s="885">
        <v>50</v>
      </c>
      <c r="G1060" s="885" t="s">
        <v>60</v>
      </c>
      <c r="H1060" s="885" t="e">
        <v>#N/A</v>
      </c>
      <c r="I1060" s="885" t="str">
        <f>IFERROR(VLOOKUP(A1060,DonGiaHD!A:H,8,0),"")</f>
        <v/>
      </c>
    </row>
    <row r="1061" spans="1:9" hidden="1">
      <c r="A1061" s="889" t="s">
        <v>2454</v>
      </c>
      <c r="B1061" s="959" t="s">
        <v>2154</v>
      </c>
      <c r="C1061" s="901" t="s">
        <v>2455</v>
      </c>
      <c r="D1061" s="891" t="s">
        <v>59</v>
      </c>
      <c r="E1061" s="892" t="str">
        <f t="shared" si="17"/>
        <v>CD</v>
      </c>
      <c r="F1061" s="885">
        <v>50</v>
      </c>
      <c r="G1061" s="885" t="s">
        <v>60</v>
      </c>
      <c r="H1061" s="885" t="e">
        <v>#N/A</v>
      </c>
      <c r="I1061" s="885" t="str">
        <f>IFERROR(VLOOKUP(A1061,DonGiaHD!A:H,8,0),"")</f>
        <v/>
      </c>
    </row>
    <row r="1062" spans="1:9" hidden="1">
      <c r="A1062" s="889" t="s">
        <v>2456</v>
      </c>
      <c r="B1062" s="891"/>
      <c r="C1062" s="901" t="s">
        <v>2457</v>
      </c>
      <c r="D1062" s="891" t="s">
        <v>974</v>
      </c>
      <c r="E1062" s="892" t="str">
        <f t="shared" si="17"/>
        <v>PV</v>
      </c>
      <c r="F1062" s="885">
        <v>50</v>
      </c>
      <c r="G1062" s="885" t="s">
        <v>60</v>
      </c>
      <c r="H1062" s="885" t="e">
        <v>#N/A</v>
      </c>
      <c r="I1062" s="885" t="str">
        <f>IFERROR(VLOOKUP(A1062,DonGiaHD!A:H,8,0),"")</f>
        <v/>
      </c>
    </row>
    <row r="1063" spans="1:9" hidden="1">
      <c r="A1063" s="889" t="s">
        <v>2458</v>
      </c>
      <c r="B1063" s="891"/>
      <c r="C1063" s="901" t="s">
        <v>2459</v>
      </c>
      <c r="D1063" s="891" t="s">
        <v>974</v>
      </c>
      <c r="E1063" s="892" t="str">
        <f t="shared" si="17"/>
        <v>PV</v>
      </c>
      <c r="F1063" s="885">
        <v>50</v>
      </c>
      <c r="G1063" s="885" t="s">
        <v>60</v>
      </c>
      <c r="H1063" s="885" t="e">
        <v>#N/A</v>
      </c>
      <c r="I1063" s="885" t="str">
        <f>IFERROR(VLOOKUP(A1063,DonGiaHD!A:H,8,0),"")</f>
        <v/>
      </c>
    </row>
    <row r="1064" spans="1:9" hidden="1">
      <c r="A1064" s="889" t="s">
        <v>2460</v>
      </c>
      <c r="B1064" s="891"/>
      <c r="C1064" s="901" t="s">
        <v>2461</v>
      </c>
      <c r="D1064" s="891" t="s">
        <v>974</v>
      </c>
      <c r="E1064" s="892" t="str">
        <f t="shared" si="17"/>
        <v>PV</v>
      </c>
      <c r="F1064" s="885">
        <v>50</v>
      </c>
      <c r="G1064" s="885" t="s">
        <v>60</v>
      </c>
      <c r="H1064" s="885" t="s">
        <v>974</v>
      </c>
      <c r="I1064" s="885" t="str">
        <f>IFERROR(VLOOKUP(A1064,DonGiaHD!A:H,8,0),"")</f>
        <v/>
      </c>
    </row>
    <row r="1065" spans="1:9" hidden="1">
      <c r="A1065" s="889" t="s">
        <v>2462</v>
      </c>
      <c r="B1065" s="891"/>
      <c r="C1065" s="901" t="s">
        <v>2463</v>
      </c>
      <c r="D1065" s="891" t="s">
        <v>974</v>
      </c>
      <c r="E1065" s="892" t="str">
        <f t="shared" si="17"/>
        <v>PV</v>
      </c>
      <c r="F1065" s="885">
        <v>50</v>
      </c>
      <c r="G1065" s="885" t="s">
        <v>60</v>
      </c>
      <c r="H1065" s="885">
        <v>0</v>
      </c>
      <c r="I1065" s="885" t="str">
        <f>IFERROR(VLOOKUP(A1065,DonGiaHD!A:H,8,0),"")</f>
        <v/>
      </c>
    </row>
    <row r="1066" spans="1:9" hidden="1">
      <c r="A1066" s="889" t="s">
        <v>2464</v>
      </c>
      <c r="B1066" s="965" t="s">
        <v>2465</v>
      </c>
      <c r="C1066" s="901" t="s">
        <v>2466</v>
      </c>
      <c r="D1066" s="891" t="s">
        <v>974</v>
      </c>
      <c r="E1066" s="892" t="str">
        <f t="shared" si="17"/>
        <v>PV</v>
      </c>
      <c r="F1066" s="885">
        <v>50</v>
      </c>
      <c r="G1066" s="885" t="s">
        <v>60</v>
      </c>
      <c r="H1066" s="885">
        <v>0</v>
      </c>
      <c r="I1066" s="885" t="str">
        <f>IFERROR(VLOOKUP(A1066,DonGiaHD!A:H,8,0),"")</f>
        <v/>
      </c>
    </row>
    <row r="1067" spans="1:9" hidden="1">
      <c r="A1067" s="889" t="s">
        <v>2467</v>
      </c>
      <c r="B1067" s="965" t="s">
        <v>2468</v>
      </c>
      <c r="C1067" s="901" t="s">
        <v>2469</v>
      </c>
      <c r="D1067" s="891" t="s">
        <v>974</v>
      </c>
      <c r="E1067" s="892" t="str">
        <f t="shared" si="17"/>
        <v>PV</v>
      </c>
      <c r="F1067" s="885">
        <v>50</v>
      </c>
      <c r="G1067" s="885" t="s">
        <v>60</v>
      </c>
      <c r="H1067" s="885">
        <v>0</v>
      </c>
      <c r="I1067" s="885" t="str">
        <f>IFERROR(VLOOKUP(A1067,DonGiaHD!A:H,8,0),"")</f>
        <v/>
      </c>
    </row>
    <row r="1068" spans="1:9" hidden="1">
      <c r="A1068" s="889" t="s">
        <v>2470</v>
      </c>
      <c r="B1068" s="965" t="s">
        <v>2471</v>
      </c>
      <c r="C1068" s="901" t="s">
        <v>2472</v>
      </c>
      <c r="D1068" s="891" t="s">
        <v>974</v>
      </c>
      <c r="E1068" s="892" t="str">
        <f t="shared" si="17"/>
        <v>PV</v>
      </c>
      <c r="F1068" s="885">
        <v>50</v>
      </c>
      <c r="G1068" s="885" t="s">
        <v>60</v>
      </c>
      <c r="H1068" s="885" t="e">
        <v>#N/A</v>
      </c>
      <c r="I1068" s="885" t="str">
        <f>IFERROR(VLOOKUP(A1068,DonGiaHD!A:H,8,0),"")</f>
        <v/>
      </c>
    </row>
    <row r="1069" spans="1:9" hidden="1">
      <c r="A1069" s="889" t="s">
        <v>2473</v>
      </c>
      <c r="B1069" s="965" t="s">
        <v>2471</v>
      </c>
      <c r="C1069" s="901" t="s">
        <v>2474</v>
      </c>
      <c r="D1069" s="891" t="s">
        <v>974</v>
      </c>
      <c r="E1069" s="892" t="str">
        <f t="shared" si="17"/>
        <v>PV</v>
      </c>
      <c r="F1069" s="885">
        <v>50</v>
      </c>
      <c r="G1069" s="885" t="s">
        <v>60</v>
      </c>
      <c r="H1069" s="885">
        <v>0</v>
      </c>
      <c r="I1069" s="885" t="str">
        <f>IFERROR(VLOOKUP(A1069,DonGiaHD!A:H,8,0),"")</f>
        <v/>
      </c>
    </row>
    <row r="1070" spans="1:9" hidden="1">
      <c r="A1070" s="889" t="s">
        <v>2475</v>
      </c>
      <c r="B1070" s="965" t="s">
        <v>2471</v>
      </c>
      <c r="C1070" s="901" t="s">
        <v>2476</v>
      </c>
      <c r="D1070" s="891" t="s">
        <v>974</v>
      </c>
      <c r="E1070" s="892" t="str">
        <f t="shared" si="17"/>
        <v>PV</v>
      </c>
      <c r="F1070" s="885">
        <v>50</v>
      </c>
      <c r="G1070" s="885" t="s">
        <v>60</v>
      </c>
      <c r="H1070" s="885">
        <v>0</v>
      </c>
      <c r="I1070" s="885">
        <f>IFERROR(VLOOKUP(A1070,DonGiaHD!A:H,8,0),"")</f>
        <v>94500</v>
      </c>
    </row>
    <row r="1071" spans="1:9" hidden="1">
      <c r="A1071" s="889" t="s">
        <v>2477</v>
      </c>
      <c r="B1071" s="891"/>
      <c r="C1071" s="901" t="s">
        <v>2478</v>
      </c>
      <c r="D1071" s="891" t="s">
        <v>273</v>
      </c>
      <c r="E1071" s="892" t="str">
        <f t="shared" si="17"/>
        <v>OD</v>
      </c>
      <c r="F1071" s="885">
        <v>50</v>
      </c>
      <c r="G1071" s="885" t="s">
        <v>60</v>
      </c>
      <c r="H1071" s="885" t="e">
        <v>#N/A</v>
      </c>
      <c r="I1071" s="885" t="str">
        <f>IFERROR(VLOOKUP(A1071,DonGiaHD!A:H,8,0),"")</f>
        <v/>
      </c>
    </row>
    <row r="1072" spans="1:9" hidden="1">
      <c r="A1072" s="889" t="s">
        <v>2479</v>
      </c>
      <c r="B1072" s="965" t="s">
        <v>1742</v>
      </c>
      <c r="C1072" s="901" t="s">
        <v>2480</v>
      </c>
      <c r="D1072" s="891" t="s">
        <v>974</v>
      </c>
      <c r="E1072" s="892" t="str">
        <f t="shared" si="17"/>
        <v>ON</v>
      </c>
      <c r="F1072" s="885">
        <v>50</v>
      </c>
      <c r="G1072" s="885" t="s">
        <v>60</v>
      </c>
      <c r="H1072" s="885" t="e">
        <v>#N/A</v>
      </c>
      <c r="I1072" s="885" t="str">
        <f>IFERROR(VLOOKUP(A1072,DonGiaHD!A:H,8,0),"")</f>
        <v/>
      </c>
    </row>
    <row r="1073" spans="1:9" hidden="1">
      <c r="A1073" s="889" t="s">
        <v>2481</v>
      </c>
      <c r="B1073" s="965" t="s">
        <v>1742</v>
      </c>
      <c r="C1073" s="901" t="s">
        <v>2482</v>
      </c>
      <c r="D1073" s="891" t="s">
        <v>974</v>
      </c>
      <c r="E1073" s="892" t="str">
        <f t="shared" si="17"/>
        <v>ON</v>
      </c>
      <c r="F1073" s="885">
        <v>50</v>
      </c>
      <c r="G1073" s="885" t="s">
        <v>60</v>
      </c>
      <c r="H1073" s="885" t="e">
        <v>#N/A</v>
      </c>
      <c r="I1073" s="885" t="str">
        <f>IFERROR(VLOOKUP(A1073,DonGiaHD!A:H,8,0),"")</f>
        <v/>
      </c>
    </row>
    <row r="1074" spans="1:9" hidden="1">
      <c r="A1074" s="889" t="s">
        <v>2483</v>
      </c>
      <c r="B1074" s="965" t="s">
        <v>1742</v>
      </c>
      <c r="C1074" s="901" t="s">
        <v>2484</v>
      </c>
      <c r="D1074" s="891" t="s">
        <v>974</v>
      </c>
      <c r="E1074" s="892" t="str">
        <f t="shared" si="17"/>
        <v>ON</v>
      </c>
      <c r="F1074" s="885">
        <v>50</v>
      </c>
      <c r="G1074" s="885" t="s">
        <v>60</v>
      </c>
      <c r="H1074" s="885" t="e">
        <v>#N/A</v>
      </c>
      <c r="I1074" s="885" t="str">
        <f>IFERROR(VLOOKUP(A1074,DonGiaHD!A:H,8,0),"")</f>
        <v/>
      </c>
    </row>
    <row r="1075" spans="1:9" hidden="1">
      <c r="A1075" s="889" t="s">
        <v>2485</v>
      </c>
      <c r="B1075" s="890"/>
      <c r="C1075" s="901" t="s">
        <v>2486</v>
      </c>
      <c r="D1075" s="891" t="s">
        <v>59</v>
      </c>
      <c r="E1075" s="892" t="str">
        <f t="shared" si="17"/>
        <v>CU</v>
      </c>
      <c r="F1075" s="885">
        <v>50</v>
      </c>
      <c r="G1075" s="885" t="s">
        <v>60</v>
      </c>
      <c r="H1075" s="885" t="e">
        <v>#N/A</v>
      </c>
      <c r="I1075" s="885" t="str">
        <f>IFERROR(VLOOKUP(A1075,DonGiaHD!A:H,8,0),"")</f>
        <v/>
      </c>
    </row>
    <row r="1076" spans="1:9" hidden="1">
      <c r="A1076" s="889" t="s">
        <v>2487</v>
      </c>
      <c r="B1076" s="890"/>
      <c r="C1076" s="901" t="s">
        <v>2488</v>
      </c>
      <c r="D1076" s="891" t="s">
        <v>59</v>
      </c>
      <c r="E1076" s="892" t="str">
        <f t="shared" si="17"/>
        <v>CU</v>
      </c>
      <c r="F1076" s="885">
        <v>50</v>
      </c>
      <c r="G1076" s="885" t="s">
        <v>60</v>
      </c>
      <c r="H1076" s="885" t="e">
        <v>#N/A</v>
      </c>
      <c r="I1076" s="885" t="str">
        <f>IFERROR(VLOOKUP(A1076,DonGiaHD!A:H,8,0),"")</f>
        <v/>
      </c>
    </row>
    <row r="1077" spans="1:9" hidden="1">
      <c r="A1077" s="889" t="s">
        <v>2489</v>
      </c>
      <c r="B1077" s="890"/>
      <c r="C1077" s="901" t="s">
        <v>2490</v>
      </c>
      <c r="D1077" s="891" t="s">
        <v>59</v>
      </c>
      <c r="E1077" s="892" t="str">
        <f t="shared" si="17"/>
        <v>CU</v>
      </c>
      <c r="F1077" s="885">
        <v>50</v>
      </c>
      <c r="G1077" s="885" t="s">
        <v>60</v>
      </c>
      <c r="H1077" s="885">
        <v>0</v>
      </c>
      <c r="I1077" s="885" t="str">
        <f>IFERROR(VLOOKUP(A1077,DonGiaHD!A:H,8,0),"")</f>
        <v/>
      </c>
    </row>
    <row r="1078" spans="1:9" hidden="1">
      <c r="A1078" s="889" t="s">
        <v>2491</v>
      </c>
      <c r="B1078" s="890"/>
      <c r="C1078" s="901" t="s">
        <v>2492</v>
      </c>
      <c r="D1078" s="891" t="s">
        <v>59</v>
      </c>
      <c r="E1078" s="892" t="str">
        <f t="shared" si="17"/>
        <v>CU</v>
      </c>
      <c r="F1078" s="885">
        <v>50</v>
      </c>
      <c r="G1078" s="885" t="s">
        <v>60</v>
      </c>
      <c r="H1078" s="885">
        <v>0</v>
      </c>
      <c r="I1078" s="885" t="str">
        <f>IFERROR(VLOOKUP(A1078,DonGiaHD!A:H,8,0),"")</f>
        <v/>
      </c>
    </row>
    <row r="1079" spans="1:9" hidden="1">
      <c r="A1079" s="889" t="s">
        <v>2493</v>
      </c>
      <c r="B1079" s="890"/>
      <c r="C1079" s="901" t="s">
        <v>2494</v>
      </c>
      <c r="D1079" s="891" t="s">
        <v>59</v>
      </c>
      <c r="E1079" s="892" t="str">
        <f t="shared" si="17"/>
        <v>CU</v>
      </c>
      <c r="F1079" s="885">
        <v>50</v>
      </c>
      <c r="G1079" s="885" t="s">
        <v>60</v>
      </c>
      <c r="H1079" s="885">
        <v>0</v>
      </c>
      <c r="I1079" s="885" t="str">
        <f>IFERROR(VLOOKUP(A1079,DonGiaHD!A:H,8,0),"")</f>
        <v/>
      </c>
    </row>
    <row r="1080" spans="1:9" hidden="1">
      <c r="A1080" s="889" t="s">
        <v>2495</v>
      </c>
      <c r="B1080" s="890"/>
      <c r="C1080" s="901" t="s">
        <v>2496</v>
      </c>
      <c r="D1080" s="891" t="s">
        <v>59</v>
      </c>
      <c r="E1080" s="892" t="str">
        <f t="shared" si="17"/>
        <v>CU</v>
      </c>
      <c r="F1080" s="885">
        <v>50</v>
      </c>
      <c r="G1080" s="885" t="s">
        <v>60</v>
      </c>
      <c r="H1080" s="885" t="e">
        <v>#N/A</v>
      </c>
      <c r="I1080" s="885" t="str">
        <f>IFERROR(VLOOKUP(A1080,DonGiaHD!A:H,8,0),"")</f>
        <v/>
      </c>
    </row>
    <row r="1081" spans="1:9" hidden="1">
      <c r="A1081" s="889" t="s">
        <v>2497</v>
      </c>
      <c r="B1081" s="890"/>
      <c r="C1081" s="901" t="s">
        <v>2498</v>
      </c>
      <c r="D1081" s="891" t="s">
        <v>59</v>
      </c>
      <c r="E1081" s="892" t="str">
        <f t="shared" si="17"/>
        <v>CU</v>
      </c>
      <c r="F1081" s="885">
        <v>50</v>
      </c>
      <c r="G1081" s="885" t="s">
        <v>60</v>
      </c>
      <c r="H1081" s="885" t="s">
        <v>59</v>
      </c>
      <c r="I1081" s="885" t="str">
        <f>IFERROR(VLOOKUP(A1081,DonGiaHD!A:H,8,0),"")</f>
        <v/>
      </c>
    </row>
    <row r="1082" spans="1:9" hidden="1">
      <c r="A1082" s="889" t="s">
        <v>2499</v>
      </c>
      <c r="B1082" s="890"/>
      <c r="C1082" s="901" t="s">
        <v>2500</v>
      </c>
      <c r="D1082" s="891" t="s">
        <v>59</v>
      </c>
      <c r="E1082" s="892" t="str">
        <f t="shared" si="17"/>
        <v>CU</v>
      </c>
      <c r="F1082" s="885">
        <v>50</v>
      </c>
      <c r="G1082" s="885" t="s">
        <v>60</v>
      </c>
      <c r="H1082" s="885" t="s">
        <v>59</v>
      </c>
      <c r="I1082" s="885" t="str">
        <f>IFERROR(VLOOKUP(A1082,DonGiaHD!A:H,8,0),"")</f>
        <v/>
      </c>
    </row>
    <row r="1083" spans="1:9" hidden="1">
      <c r="A1083" s="889" t="s">
        <v>2501</v>
      </c>
      <c r="B1083" s="890"/>
      <c r="C1083" s="901" t="s">
        <v>2502</v>
      </c>
      <c r="D1083" s="891" t="s">
        <v>59</v>
      </c>
      <c r="E1083" s="892" t="str">
        <f t="shared" si="17"/>
        <v>CU</v>
      </c>
      <c r="F1083" s="885">
        <v>50</v>
      </c>
      <c r="G1083" s="885" t="s">
        <v>60</v>
      </c>
      <c r="H1083" s="885">
        <v>0</v>
      </c>
      <c r="I1083" s="885" t="str">
        <f>IFERROR(VLOOKUP(A1083,DonGiaHD!A:H,8,0),"")</f>
        <v/>
      </c>
    </row>
    <row r="1084" spans="1:9" hidden="1">
      <c r="A1084" s="889" t="s">
        <v>2503</v>
      </c>
      <c r="B1084" s="890"/>
      <c r="C1084" s="901" t="s">
        <v>2504</v>
      </c>
      <c r="D1084" s="891" t="s">
        <v>59</v>
      </c>
      <c r="E1084" s="892" t="str">
        <f t="shared" si="17"/>
        <v>CU</v>
      </c>
      <c r="F1084" s="885">
        <v>50</v>
      </c>
      <c r="G1084" s="885" t="s">
        <v>60</v>
      </c>
      <c r="H1084" s="885">
        <v>0</v>
      </c>
      <c r="I1084" s="885" t="str">
        <f>IFERROR(VLOOKUP(A1084,DonGiaHD!A:H,8,0),"")</f>
        <v/>
      </c>
    </row>
    <row r="1085" spans="1:9" hidden="1">
      <c r="A1085" s="889" t="s">
        <v>2505</v>
      </c>
      <c r="B1085" s="890"/>
      <c r="C1085" s="901" t="s">
        <v>2506</v>
      </c>
      <c r="D1085" s="891" t="s">
        <v>59</v>
      </c>
      <c r="E1085" s="892" t="str">
        <f t="shared" si="17"/>
        <v>CU</v>
      </c>
      <c r="F1085" s="885">
        <v>50</v>
      </c>
      <c r="G1085" s="885" t="s">
        <v>60</v>
      </c>
      <c r="H1085" s="885" t="s">
        <v>59</v>
      </c>
      <c r="I1085" s="885" t="str">
        <f>IFERROR(VLOOKUP(A1085,DonGiaHD!A:H,8,0),"")</f>
        <v/>
      </c>
    </row>
    <row r="1086" spans="1:9" hidden="1">
      <c r="A1086" s="889" t="s">
        <v>2507</v>
      </c>
      <c r="B1086" s="890"/>
      <c r="C1086" s="901" t="s">
        <v>2508</v>
      </c>
      <c r="D1086" s="891" t="s">
        <v>59</v>
      </c>
      <c r="E1086" s="892" t="str">
        <f t="shared" si="17"/>
        <v>CU</v>
      </c>
      <c r="F1086" s="885">
        <v>50</v>
      </c>
      <c r="G1086" s="885" t="s">
        <v>60</v>
      </c>
      <c r="H1086" s="885" t="e">
        <v>#N/A</v>
      </c>
      <c r="I1086" s="885" t="str">
        <f>IFERROR(VLOOKUP(A1086,DonGiaHD!A:H,8,0),"")</f>
        <v/>
      </c>
    </row>
    <row r="1087" spans="1:9" hidden="1">
      <c r="A1087" s="889" t="s">
        <v>2509</v>
      </c>
      <c r="B1087" s="890"/>
      <c r="C1087" s="901" t="s">
        <v>2510</v>
      </c>
      <c r="D1087" s="891" t="s">
        <v>59</v>
      </c>
      <c r="E1087" s="892" t="str">
        <f t="shared" si="17"/>
        <v>CU</v>
      </c>
      <c r="F1087" s="885">
        <v>50</v>
      </c>
      <c r="G1087" s="885" t="s">
        <v>60</v>
      </c>
      <c r="H1087" s="885" t="s">
        <v>59</v>
      </c>
      <c r="I1087" s="885" t="str">
        <f>IFERROR(VLOOKUP(A1087,DonGiaHD!A:H,8,0),"")</f>
        <v/>
      </c>
    </row>
    <row r="1088" spans="1:9" hidden="1">
      <c r="A1088" s="889" t="s">
        <v>2511</v>
      </c>
      <c r="B1088" s="890"/>
      <c r="C1088" s="901" t="s">
        <v>2512</v>
      </c>
      <c r="D1088" s="891" t="s">
        <v>59</v>
      </c>
      <c r="E1088" s="892" t="str">
        <f t="shared" si="17"/>
        <v>CU</v>
      </c>
      <c r="F1088" s="885">
        <v>50</v>
      </c>
      <c r="G1088" s="885" t="s">
        <v>60</v>
      </c>
      <c r="H1088" s="885" t="e">
        <v>#N/A</v>
      </c>
      <c r="I1088" s="885" t="str">
        <f>IFERROR(VLOOKUP(A1088,DonGiaHD!A:H,8,0),"")</f>
        <v/>
      </c>
    </row>
    <row r="1089" spans="1:9" hidden="1">
      <c r="A1089" s="889" t="s">
        <v>2513</v>
      </c>
      <c r="B1089" s="891"/>
      <c r="C1089" s="901" t="s">
        <v>2514</v>
      </c>
      <c r="D1089" s="891" t="s">
        <v>59</v>
      </c>
      <c r="E1089" s="892" t="str">
        <f t="shared" si="17"/>
        <v>NP</v>
      </c>
      <c r="F1089" s="885">
        <v>50</v>
      </c>
      <c r="G1089" s="885" t="s">
        <v>60</v>
      </c>
      <c r="H1089" s="885" t="s">
        <v>59</v>
      </c>
      <c r="I1089" s="885" t="str">
        <f>IFERROR(VLOOKUP(A1089,DonGiaHD!A:H,8,0),"")</f>
        <v/>
      </c>
    </row>
    <row r="1090" spans="1:9" hidden="1">
      <c r="A1090" s="889" t="s">
        <v>2515</v>
      </c>
      <c r="B1090" s="891"/>
      <c r="C1090" s="901" t="s">
        <v>2516</v>
      </c>
      <c r="D1090" s="891" t="s">
        <v>59</v>
      </c>
      <c r="E1090" s="892" t="str">
        <f t="shared" si="17"/>
        <v>NP</v>
      </c>
      <c r="F1090" s="885">
        <v>50</v>
      </c>
      <c r="G1090" s="885" t="s">
        <v>60</v>
      </c>
      <c r="H1090" s="885" t="e">
        <v>#N/A</v>
      </c>
      <c r="I1090" s="885" t="str">
        <f>IFERROR(VLOOKUP(A1090,DonGiaHD!A:H,8,0),"")</f>
        <v/>
      </c>
    </row>
    <row r="1091" spans="1:9" hidden="1">
      <c r="A1091" s="889" t="s">
        <v>2517</v>
      </c>
      <c r="B1091" s="891"/>
      <c r="C1091" s="901" t="s">
        <v>2518</v>
      </c>
      <c r="D1091" s="891" t="s">
        <v>59</v>
      </c>
      <c r="E1091" s="892" t="str">
        <f t="shared" si="17"/>
        <v>NP</v>
      </c>
      <c r="F1091" s="885">
        <v>50</v>
      </c>
      <c r="G1091" s="885" t="s">
        <v>60</v>
      </c>
      <c r="H1091" s="885" t="s">
        <v>59</v>
      </c>
      <c r="I1091" s="885" t="str">
        <f>IFERROR(VLOOKUP(A1091,DonGiaHD!A:H,8,0),"")</f>
        <v/>
      </c>
    </row>
    <row r="1092" spans="1:9" hidden="1">
      <c r="A1092" s="889" t="s">
        <v>2519</v>
      </c>
      <c r="B1092" s="891"/>
      <c r="C1092" s="901" t="s">
        <v>2520</v>
      </c>
      <c r="D1092" s="891" t="s">
        <v>59</v>
      </c>
      <c r="E1092" s="892" t="str">
        <f t="shared" si="17"/>
        <v>NP</v>
      </c>
      <c r="F1092" s="885">
        <v>50</v>
      </c>
      <c r="G1092" s="885" t="s">
        <v>60</v>
      </c>
      <c r="H1092" s="885" t="s">
        <v>59</v>
      </c>
      <c r="I1092" s="885" t="str">
        <f>IFERROR(VLOOKUP(A1092,DonGiaHD!A:H,8,0),"")</f>
        <v/>
      </c>
    </row>
    <row r="1093" spans="1:9" hidden="1">
      <c r="A1093" s="889" t="s">
        <v>2521</v>
      </c>
      <c r="B1093" s="891"/>
      <c r="C1093" s="901" t="s">
        <v>2522</v>
      </c>
      <c r="D1093" s="891" t="s">
        <v>59</v>
      </c>
      <c r="E1093" s="892" t="str">
        <f t="shared" si="17"/>
        <v>NP</v>
      </c>
      <c r="F1093" s="885">
        <v>50</v>
      </c>
      <c r="G1093" s="885" t="s">
        <v>60</v>
      </c>
      <c r="H1093" s="885">
        <v>0</v>
      </c>
      <c r="I1093" s="885" t="str">
        <f>IFERROR(VLOOKUP(A1093,DonGiaHD!A:H,8,0),"")</f>
        <v/>
      </c>
    </row>
    <row r="1094" spans="1:9" hidden="1">
      <c r="A1094" s="889" t="s">
        <v>2523</v>
      </c>
      <c r="B1094" s="891"/>
      <c r="C1094" s="901" t="s">
        <v>2524</v>
      </c>
      <c r="D1094" s="891" t="s">
        <v>59</v>
      </c>
      <c r="E1094" s="892" t="str">
        <f t="shared" si="17"/>
        <v>NP</v>
      </c>
      <c r="F1094" s="885">
        <v>50</v>
      </c>
      <c r="G1094" s="885" t="s">
        <v>60</v>
      </c>
      <c r="H1094" s="885" t="e">
        <v>#N/A</v>
      </c>
      <c r="I1094" s="885" t="str">
        <f>IFERROR(VLOOKUP(A1094,DonGiaHD!A:H,8,0),"")</f>
        <v/>
      </c>
    </row>
    <row r="1095" spans="1:9" hidden="1">
      <c r="A1095" s="889" t="s">
        <v>2525</v>
      </c>
      <c r="B1095" s="891"/>
      <c r="C1095" s="901" t="s">
        <v>2526</v>
      </c>
      <c r="D1095" s="891" t="s">
        <v>59</v>
      </c>
      <c r="E1095" s="892" t="str">
        <f t="shared" si="17"/>
        <v>NT</v>
      </c>
      <c r="F1095" s="885">
        <v>50</v>
      </c>
      <c r="G1095" s="885" t="s">
        <v>60</v>
      </c>
      <c r="H1095" s="885" t="e">
        <v>#N/A</v>
      </c>
      <c r="I1095" s="885" t="str">
        <f>IFERROR(VLOOKUP(A1095,DonGiaHD!A:H,8,0),"")</f>
        <v/>
      </c>
    </row>
    <row r="1096" spans="1:9" hidden="1">
      <c r="A1096" s="889" t="s">
        <v>2527</v>
      </c>
      <c r="B1096" s="890"/>
      <c r="C1096" s="896" t="s">
        <v>2528</v>
      </c>
      <c r="D1096" s="891" t="s">
        <v>59</v>
      </c>
      <c r="E1096" s="892" t="str">
        <f t="shared" si="17"/>
        <v>BA</v>
      </c>
      <c r="F1096" s="885">
        <v>50</v>
      </c>
      <c r="G1096" s="885" t="s">
        <v>60</v>
      </c>
      <c r="H1096" s="885">
        <v>0</v>
      </c>
      <c r="I1096" s="885" t="str">
        <f>IFERROR(VLOOKUP(A1096,DonGiaHD!A:H,8,0),"")</f>
        <v/>
      </c>
    </row>
    <row r="1097" spans="1:9" hidden="1">
      <c r="A1097" s="889" t="s">
        <v>2529</v>
      </c>
      <c r="B1097" s="891"/>
      <c r="C1097" s="901" t="s">
        <v>2530</v>
      </c>
      <c r="D1097" s="891" t="s">
        <v>59</v>
      </c>
      <c r="E1097" s="892" t="str">
        <f t="shared" si="17"/>
        <v>BA</v>
      </c>
      <c r="F1097" s="885">
        <v>50</v>
      </c>
      <c r="G1097" s="885" t="s">
        <v>60</v>
      </c>
      <c r="H1097" s="885" t="s">
        <v>59</v>
      </c>
      <c r="I1097" s="885" t="str">
        <f>IFERROR(VLOOKUP(A1097,DonGiaHD!A:H,8,0),"")</f>
        <v/>
      </c>
    </row>
    <row r="1098" spans="1:9" hidden="1">
      <c r="A1098" s="889" t="s">
        <v>2531</v>
      </c>
      <c r="B1098" s="891"/>
      <c r="C1098" s="901" t="s">
        <v>2532</v>
      </c>
      <c r="D1098" s="891" t="s">
        <v>59</v>
      </c>
      <c r="E1098" s="892" t="str">
        <f t="shared" si="17"/>
        <v>BA</v>
      </c>
      <c r="F1098" s="885">
        <v>50</v>
      </c>
      <c r="G1098" s="885" t="s">
        <v>60</v>
      </c>
      <c r="H1098" s="885" t="e">
        <v>#N/A</v>
      </c>
      <c r="I1098" s="885" t="str">
        <f>IFERROR(VLOOKUP(A1098,DonGiaHD!A:H,8,0),"")</f>
        <v/>
      </c>
    </row>
    <row r="1099" spans="1:9" hidden="1">
      <c r="A1099" s="889" t="s">
        <v>2533</v>
      </c>
      <c r="B1099" s="891"/>
      <c r="C1099" s="901" t="s">
        <v>2534</v>
      </c>
      <c r="D1099" s="891" t="s">
        <v>59</v>
      </c>
      <c r="E1099" s="892" t="str">
        <f t="shared" ref="E1099:E1163" si="18">LEFT(A1099,2)</f>
        <v>BA</v>
      </c>
      <c r="F1099" s="885">
        <v>50</v>
      </c>
      <c r="G1099" s="885" t="s">
        <v>60</v>
      </c>
      <c r="H1099" s="885" t="e">
        <v>#N/A</v>
      </c>
      <c r="I1099" s="885" t="str">
        <f>IFERROR(VLOOKUP(A1099,DonGiaHD!A:H,8,0),"")</f>
        <v/>
      </c>
    </row>
    <row r="1100" spans="1:9" hidden="1">
      <c r="A1100" s="889" t="s">
        <v>2535</v>
      </c>
      <c r="B1100" s="891"/>
      <c r="C1100" s="901" t="s">
        <v>2536</v>
      </c>
      <c r="D1100" s="891" t="s">
        <v>59</v>
      </c>
      <c r="E1100" s="892" t="str">
        <f t="shared" si="18"/>
        <v>BA</v>
      </c>
      <c r="F1100" s="885">
        <v>50</v>
      </c>
      <c r="G1100" s="885" t="s">
        <v>60</v>
      </c>
      <c r="H1100" s="885" t="e">
        <v>#N/A</v>
      </c>
      <c r="I1100" s="885" t="str">
        <f>IFERROR(VLOOKUP(A1100,DonGiaHD!A:H,8,0),"")</f>
        <v/>
      </c>
    </row>
    <row r="1101" spans="1:9" hidden="1">
      <c r="A1101" s="889" t="s">
        <v>2537</v>
      </c>
      <c r="B1101" s="891"/>
      <c r="C1101" s="901" t="s">
        <v>2538</v>
      </c>
      <c r="D1101" s="891" t="s">
        <v>59</v>
      </c>
      <c r="E1101" s="892" t="str">
        <f t="shared" si="18"/>
        <v>BA</v>
      </c>
      <c r="F1101" s="885">
        <v>50</v>
      </c>
      <c r="G1101" s="885" t="s">
        <v>60</v>
      </c>
      <c r="H1101" s="885">
        <v>0</v>
      </c>
      <c r="I1101" s="885" t="str">
        <f>IFERROR(VLOOKUP(A1101,DonGiaHD!A:H,8,0),"")</f>
        <v/>
      </c>
    </row>
    <row r="1102" spans="1:9" hidden="1">
      <c r="A1102" s="889" t="s">
        <v>2539</v>
      </c>
      <c r="B1102" s="891"/>
      <c r="C1102" s="901" t="s">
        <v>2540</v>
      </c>
      <c r="D1102" s="891" t="s">
        <v>2541</v>
      </c>
      <c r="E1102" s="892" t="str">
        <f t="shared" si="18"/>
        <v>BA</v>
      </c>
      <c r="F1102" s="885">
        <v>50</v>
      </c>
      <c r="G1102" s="885" t="s">
        <v>60</v>
      </c>
      <c r="H1102" s="885">
        <v>0</v>
      </c>
      <c r="I1102" s="885" t="str">
        <f>IFERROR(VLOOKUP(A1102,DonGiaHD!A:H,8,0),"")</f>
        <v/>
      </c>
    </row>
    <row r="1103" spans="1:9" hidden="1">
      <c r="A1103" s="889" t="s">
        <v>2542</v>
      </c>
      <c r="B1103" s="891"/>
      <c r="C1103" s="901" t="s">
        <v>2543</v>
      </c>
      <c r="D1103" s="891" t="s">
        <v>59</v>
      </c>
      <c r="E1103" s="892" t="str">
        <f t="shared" si="18"/>
        <v>BA</v>
      </c>
      <c r="F1103" s="885">
        <v>50</v>
      </c>
      <c r="G1103" s="885" t="s">
        <v>60</v>
      </c>
      <c r="H1103" s="885" t="s">
        <v>59</v>
      </c>
      <c r="I1103" s="885" t="str">
        <f>IFERROR(VLOOKUP(A1103,DonGiaHD!A:H,8,0),"")</f>
        <v/>
      </c>
    </row>
    <row r="1104" spans="1:9" hidden="1">
      <c r="A1104" s="889" t="s">
        <v>2544</v>
      </c>
      <c r="B1104" s="913"/>
      <c r="C1104" s="901" t="s">
        <v>2545</v>
      </c>
      <c r="D1104" s="891" t="s">
        <v>2546</v>
      </c>
      <c r="E1104" s="892" t="str">
        <f t="shared" si="18"/>
        <v>KE</v>
      </c>
      <c r="F1104" s="885">
        <v>50</v>
      </c>
      <c r="G1104" s="885" t="s">
        <v>60</v>
      </c>
      <c r="H1104" s="885">
        <v>0</v>
      </c>
      <c r="I1104" s="885" t="str">
        <f>IFERROR(VLOOKUP(A1104,DonGiaHD!A:H,8,0),"")</f>
        <v/>
      </c>
    </row>
    <row r="1105" spans="1:9" hidden="1">
      <c r="A1105" s="889" t="s">
        <v>2547</v>
      </c>
      <c r="B1105" s="890"/>
      <c r="C1105" s="889" t="s">
        <v>2548</v>
      </c>
      <c r="D1105" s="891" t="s">
        <v>259</v>
      </c>
      <c r="E1105" s="892" t="str">
        <f t="shared" si="18"/>
        <v>KE</v>
      </c>
      <c r="F1105" s="885">
        <v>50</v>
      </c>
      <c r="G1105" s="885" t="s">
        <v>60</v>
      </c>
      <c r="H1105" s="885">
        <v>0</v>
      </c>
      <c r="I1105" s="885" t="str">
        <f>IFERROR(VLOOKUP(A1105,DonGiaHD!A:H,8,0),"")</f>
        <v/>
      </c>
    </row>
    <row r="1106" spans="1:9" hidden="1">
      <c r="A1106" s="889" t="s">
        <v>2549</v>
      </c>
      <c r="B1106" s="890"/>
      <c r="C1106" s="901" t="s">
        <v>2550</v>
      </c>
      <c r="D1106" s="891" t="s">
        <v>2551</v>
      </c>
      <c r="E1106" s="892" t="str">
        <f t="shared" si="18"/>
        <v>ke</v>
      </c>
      <c r="F1106" s="885">
        <v>50</v>
      </c>
      <c r="G1106" s="885" t="s">
        <v>60</v>
      </c>
      <c r="H1106" s="885">
        <v>0</v>
      </c>
      <c r="I1106" s="885" t="str">
        <f>IFERROR(VLOOKUP(A1106,DonGiaHD!A:H,8,0),"")</f>
        <v/>
      </c>
    </row>
    <row r="1107" spans="1:9" hidden="1">
      <c r="A1107" s="889" t="s">
        <v>2552</v>
      </c>
      <c r="B1107" s="890"/>
      <c r="C1107" s="901" t="s">
        <v>2553</v>
      </c>
      <c r="D1107" s="891" t="s">
        <v>2554</v>
      </c>
      <c r="E1107" s="892" t="str">
        <f t="shared" si="18"/>
        <v>KE</v>
      </c>
      <c r="F1107" s="885">
        <v>50</v>
      </c>
      <c r="G1107" s="885" t="s">
        <v>60</v>
      </c>
      <c r="H1107" s="885">
        <v>0</v>
      </c>
      <c r="I1107" s="885" t="str">
        <f>IFERROR(VLOOKUP(A1107,DonGiaHD!A:H,8,0),"")</f>
        <v/>
      </c>
    </row>
    <row r="1108" spans="1:9" hidden="1">
      <c r="A1108" s="889" t="s">
        <v>2555</v>
      </c>
      <c r="B1108" s="913"/>
      <c r="C1108" s="901" t="s">
        <v>2556</v>
      </c>
      <c r="D1108" s="891" t="s">
        <v>59</v>
      </c>
      <c r="E1108" s="892" t="str">
        <f t="shared" si="18"/>
        <v>KV</v>
      </c>
      <c r="F1108" s="885">
        <v>50</v>
      </c>
      <c r="G1108" s="885" t="s">
        <v>60</v>
      </c>
      <c r="H1108" s="885">
        <v>0</v>
      </c>
      <c r="I1108" s="885" t="str">
        <f>IFERROR(VLOOKUP(A1108,DonGiaHD!A:H,8,0),"")</f>
        <v/>
      </c>
    </row>
    <row r="1109" spans="1:9" hidden="1">
      <c r="A1109" s="889" t="s">
        <v>2557</v>
      </c>
      <c r="B1109" s="913"/>
      <c r="C1109" s="901" t="s">
        <v>2558</v>
      </c>
      <c r="D1109" s="891" t="s">
        <v>59</v>
      </c>
      <c r="E1109" s="892" t="str">
        <f t="shared" si="18"/>
        <v>KV</v>
      </c>
      <c r="F1109" s="885">
        <v>50</v>
      </c>
      <c r="G1109" s="885" t="s">
        <v>60</v>
      </c>
      <c r="H1109" s="885" t="s">
        <v>59</v>
      </c>
      <c r="I1109" s="885" t="str">
        <f>IFERROR(VLOOKUP(A1109,DonGiaHD!A:H,8,0),"")</f>
        <v/>
      </c>
    </row>
    <row r="1110" spans="1:9" hidden="1">
      <c r="A1110" s="889" t="s">
        <v>2559</v>
      </c>
      <c r="B1110" s="913"/>
      <c r="C1110" s="901" t="s">
        <v>2560</v>
      </c>
      <c r="D1110" s="891" t="s">
        <v>59</v>
      </c>
      <c r="E1110" s="892" t="str">
        <f t="shared" si="18"/>
        <v>KV</v>
      </c>
      <c r="F1110" s="885">
        <v>50</v>
      </c>
      <c r="G1110" s="885" t="s">
        <v>60</v>
      </c>
      <c r="H1110" s="885" t="s">
        <v>59</v>
      </c>
      <c r="I1110" s="885" t="str">
        <f>IFERROR(VLOOKUP(A1110,DonGiaHD!A:H,8,0),"")</f>
        <v/>
      </c>
    </row>
    <row r="1111" spans="1:9" hidden="1">
      <c r="A1111" s="889" t="s">
        <v>2561</v>
      </c>
      <c r="B1111" s="913"/>
      <c r="C1111" s="901" t="s">
        <v>2562</v>
      </c>
      <c r="D1111" s="891" t="s">
        <v>59</v>
      </c>
      <c r="E1111" s="892" t="str">
        <f t="shared" si="18"/>
        <v>KV</v>
      </c>
      <c r="F1111" s="885">
        <v>50</v>
      </c>
      <c r="G1111" s="885" t="s">
        <v>60</v>
      </c>
      <c r="H1111" s="885" t="s">
        <v>59</v>
      </c>
      <c r="I1111" s="885" t="str">
        <f>IFERROR(VLOOKUP(A1111,DonGiaHD!A:H,8,0),"")</f>
        <v/>
      </c>
    </row>
    <row r="1112" spans="1:9" hidden="1">
      <c r="A1112" s="889" t="s">
        <v>2563</v>
      </c>
      <c r="B1112" s="913"/>
      <c r="C1112" s="901" t="s">
        <v>2564</v>
      </c>
      <c r="D1112" s="891" t="s">
        <v>59</v>
      </c>
      <c r="E1112" s="892" t="str">
        <f t="shared" si="18"/>
        <v>KV</v>
      </c>
      <c r="F1112" s="885">
        <v>50</v>
      </c>
      <c r="G1112" s="885" t="s">
        <v>60</v>
      </c>
      <c r="H1112" s="885">
        <v>0</v>
      </c>
      <c r="I1112" s="885" t="str">
        <f>IFERROR(VLOOKUP(A1112,DonGiaHD!A:H,8,0),"")</f>
        <v/>
      </c>
    </row>
    <row r="1113" spans="1:9" hidden="1">
      <c r="A1113" s="889" t="s">
        <v>2565</v>
      </c>
      <c r="B1113" s="913"/>
      <c r="C1113" s="901" t="s">
        <v>2566</v>
      </c>
      <c r="D1113" s="891" t="s">
        <v>59</v>
      </c>
      <c r="E1113" s="892" t="str">
        <f t="shared" si="18"/>
        <v>KV</v>
      </c>
      <c r="F1113" s="885">
        <v>50</v>
      </c>
      <c r="G1113" s="885" t="s">
        <v>60</v>
      </c>
      <c r="H1113" s="885" t="s">
        <v>59</v>
      </c>
      <c r="I1113" s="885" t="str">
        <f>IFERROR(VLOOKUP(A1113,DonGiaHD!A:H,8,0),"")</f>
        <v/>
      </c>
    </row>
    <row r="1114" spans="1:9" hidden="1">
      <c r="A1114" s="889" t="s">
        <v>2567</v>
      </c>
      <c r="B1114" s="913"/>
      <c r="C1114" s="901" t="s">
        <v>2568</v>
      </c>
      <c r="D1114" s="891" t="s">
        <v>59</v>
      </c>
      <c r="E1114" s="892" t="str">
        <f t="shared" si="18"/>
        <v>KV</v>
      </c>
      <c r="F1114" s="885">
        <v>50</v>
      </c>
      <c r="G1114" s="885" t="s">
        <v>60</v>
      </c>
      <c r="H1114" s="885" t="s">
        <v>59</v>
      </c>
      <c r="I1114" s="885" t="str">
        <f>IFERROR(VLOOKUP(A1114,DonGiaHD!A:H,8,0),"")</f>
        <v/>
      </c>
    </row>
    <row r="1115" spans="1:9" hidden="1">
      <c r="A1115" s="889" t="s">
        <v>2569</v>
      </c>
      <c r="B1115" s="913"/>
      <c r="C1115" s="901" t="s">
        <v>2570</v>
      </c>
      <c r="D1115" s="891" t="s">
        <v>59</v>
      </c>
      <c r="E1115" s="892" t="str">
        <f t="shared" si="18"/>
        <v>KV</v>
      </c>
      <c r="F1115" s="885">
        <v>50</v>
      </c>
      <c r="G1115" s="885" t="s">
        <v>60</v>
      </c>
      <c r="H1115" s="885" t="s">
        <v>59</v>
      </c>
      <c r="I1115" s="885" t="str">
        <f>IFERROR(VLOOKUP(A1115,DonGiaHD!A:H,8,0),"")</f>
        <v/>
      </c>
    </row>
    <row r="1116" spans="1:9" hidden="1">
      <c r="A1116" s="889" t="s">
        <v>2571</v>
      </c>
      <c r="B1116" s="914" t="s">
        <v>1184</v>
      </c>
      <c r="C1116" s="901" t="s">
        <v>2572</v>
      </c>
      <c r="D1116" s="891" t="s">
        <v>59</v>
      </c>
      <c r="E1116" s="892" t="str">
        <f t="shared" ref="E1116" si="19">LEFT(A1116,2)</f>
        <v>OX</v>
      </c>
      <c r="F1116" s="885">
        <v>50</v>
      </c>
      <c r="G1116" s="885" t="s">
        <v>60</v>
      </c>
      <c r="H1116" s="885" t="e">
        <v>#N/A</v>
      </c>
      <c r="I1116" s="885">
        <f>IFERROR(VLOOKUP(A1116,DonGiaHD!A:H,8,0),"")</f>
        <v>574000</v>
      </c>
    </row>
    <row r="1117" spans="1:9" hidden="1">
      <c r="A1117" s="889" t="s">
        <v>2573</v>
      </c>
      <c r="B1117" s="914" t="s">
        <v>1184</v>
      </c>
      <c r="C1117" s="901" t="s">
        <v>2574</v>
      </c>
      <c r="D1117" s="891" t="s">
        <v>59</v>
      </c>
      <c r="E1117" s="892" t="str">
        <f t="shared" si="18"/>
        <v>OX</v>
      </c>
      <c r="F1117" s="885">
        <v>50</v>
      </c>
      <c r="G1117" s="885" t="s">
        <v>60</v>
      </c>
      <c r="H1117" s="885" t="e">
        <v>#N/A</v>
      </c>
      <c r="I1117" s="885" t="str">
        <f>IFERROR(VLOOKUP(A1117,DonGiaHD!A:H,8,0),"")</f>
        <v/>
      </c>
    </row>
    <row r="1118" spans="1:9" hidden="1">
      <c r="A1118" s="889" t="s">
        <v>2575</v>
      </c>
      <c r="B1118" s="914" t="s">
        <v>1184</v>
      </c>
      <c r="C1118" s="901" t="s">
        <v>2576</v>
      </c>
      <c r="D1118" s="891" t="s">
        <v>59</v>
      </c>
      <c r="E1118" s="892" t="str">
        <f t="shared" si="18"/>
        <v>OX</v>
      </c>
      <c r="F1118" s="885">
        <v>50</v>
      </c>
      <c r="G1118" s="885" t="s">
        <v>60</v>
      </c>
      <c r="H1118" s="885" t="e">
        <v>#N/A</v>
      </c>
      <c r="I1118" s="885" t="str">
        <f>IFERROR(VLOOKUP(A1118,DonGiaHD!A:H,8,0),"")</f>
        <v/>
      </c>
    </row>
    <row r="1119" spans="1:9" hidden="1">
      <c r="A1119" s="889" t="s">
        <v>2577</v>
      </c>
      <c r="B1119" s="914" t="s">
        <v>1184</v>
      </c>
      <c r="C1119" s="901" t="s">
        <v>2578</v>
      </c>
      <c r="D1119" s="891" t="s">
        <v>59</v>
      </c>
      <c r="E1119" s="892" t="str">
        <f t="shared" si="18"/>
        <v>OX</v>
      </c>
      <c r="F1119" s="885">
        <v>50</v>
      </c>
      <c r="G1119" s="885" t="s">
        <v>60</v>
      </c>
      <c r="H1119" s="885" t="e">
        <v>#N/A</v>
      </c>
      <c r="I1119" s="885" t="str">
        <f>IFERROR(VLOOKUP(A1119,DonGiaHD!A:H,8,0),"")</f>
        <v/>
      </c>
    </row>
    <row r="1120" spans="1:9" hidden="1">
      <c r="A1120" s="889" t="s">
        <v>2579</v>
      </c>
      <c r="B1120" s="914" t="s">
        <v>1184</v>
      </c>
      <c r="C1120" s="901" t="s">
        <v>2580</v>
      </c>
      <c r="D1120" s="891" t="s">
        <v>59</v>
      </c>
      <c r="E1120" s="892" t="str">
        <f t="shared" si="18"/>
        <v>OX</v>
      </c>
      <c r="F1120" s="885">
        <v>50</v>
      </c>
      <c r="G1120" s="885" t="s">
        <v>60</v>
      </c>
      <c r="H1120" s="885" t="e">
        <v>#N/A</v>
      </c>
      <c r="I1120" s="885" t="str">
        <f>IFERROR(VLOOKUP(A1120,DonGiaHD!A:H,8,0),"")</f>
        <v/>
      </c>
    </row>
    <row r="1121" spans="1:9" hidden="1">
      <c r="A1121" s="889" t="s">
        <v>2581</v>
      </c>
      <c r="B1121" s="914" t="s">
        <v>1184</v>
      </c>
      <c r="C1121" s="901" t="s">
        <v>2582</v>
      </c>
      <c r="D1121" s="891" t="s">
        <v>59</v>
      </c>
      <c r="E1121" s="892" t="str">
        <f t="shared" si="18"/>
        <v>OX</v>
      </c>
      <c r="F1121" s="885">
        <v>50</v>
      </c>
      <c r="G1121" s="885" t="s">
        <v>60</v>
      </c>
      <c r="H1121" s="885" t="e">
        <v>#N/A</v>
      </c>
      <c r="I1121" s="885" t="str">
        <f>IFERROR(VLOOKUP(A1121,DonGiaHD!A:H,8,0),"")</f>
        <v/>
      </c>
    </row>
    <row r="1122" spans="1:9" hidden="1">
      <c r="A1122" s="889" t="s">
        <v>2583</v>
      </c>
      <c r="B1122" s="965" t="s">
        <v>1184</v>
      </c>
      <c r="C1122" s="889" t="s">
        <v>2584</v>
      </c>
      <c r="D1122" s="891" t="s">
        <v>59</v>
      </c>
      <c r="E1122" s="892" t="str">
        <f t="shared" si="18"/>
        <v>OX</v>
      </c>
      <c r="F1122" s="885">
        <v>50</v>
      </c>
      <c r="G1122" s="885" t="s">
        <v>60</v>
      </c>
      <c r="H1122" s="885">
        <v>0</v>
      </c>
      <c r="I1122" s="885" t="str">
        <f>IFERROR(VLOOKUP(A1122,DonGiaHD!A:H,8,0),"")</f>
        <v/>
      </c>
    </row>
    <row r="1123" spans="1:9" hidden="1">
      <c r="A1123" s="889" t="s">
        <v>2585</v>
      </c>
      <c r="B1123" s="914" t="s">
        <v>1184</v>
      </c>
      <c r="C1123" s="901" t="s">
        <v>2586</v>
      </c>
      <c r="D1123" s="891" t="s">
        <v>59</v>
      </c>
      <c r="E1123" s="892" t="str">
        <f t="shared" si="18"/>
        <v>OX</v>
      </c>
      <c r="F1123" s="885">
        <v>50</v>
      </c>
      <c r="G1123" s="885" t="s">
        <v>60</v>
      </c>
      <c r="H1123" s="885" t="e">
        <v>#N/A</v>
      </c>
      <c r="I1123" s="885" t="str">
        <f>IFERROR(VLOOKUP(A1123,DonGiaHD!A:H,8,0),"")</f>
        <v/>
      </c>
    </row>
    <row r="1124" spans="1:9" hidden="1">
      <c r="A1124" s="889" t="s">
        <v>2587</v>
      </c>
      <c r="B1124" s="914" t="s">
        <v>1184</v>
      </c>
      <c r="C1124" s="901" t="s">
        <v>2588</v>
      </c>
      <c r="D1124" s="891" t="s">
        <v>59</v>
      </c>
      <c r="E1124" s="892" t="str">
        <f t="shared" si="18"/>
        <v>OX</v>
      </c>
      <c r="F1124" s="885">
        <v>50</v>
      </c>
      <c r="G1124" s="885" t="s">
        <v>60</v>
      </c>
      <c r="H1124" s="885">
        <v>0</v>
      </c>
      <c r="I1124" s="885" t="str">
        <f>IFERROR(VLOOKUP(A1124,DonGiaHD!A:H,8,0),"")</f>
        <v/>
      </c>
    </row>
    <row r="1125" spans="1:9" hidden="1">
      <c r="A1125" s="889" t="s">
        <v>2589</v>
      </c>
      <c r="B1125" s="914" t="s">
        <v>1184</v>
      </c>
      <c r="C1125" s="901" t="s">
        <v>2590</v>
      </c>
      <c r="D1125" s="891" t="s">
        <v>59</v>
      </c>
      <c r="E1125" s="892" t="str">
        <f t="shared" si="18"/>
        <v>OX</v>
      </c>
      <c r="F1125" s="885">
        <v>50</v>
      </c>
      <c r="G1125" s="885" t="s">
        <v>60</v>
      </c>
      <c r="H1125" s="885" t="e">
        <v>#N/A</v>
      </c>
      <c r="I1125" s="885" t="str">
        <f>IFERROR(VLOOKUP(A1125,DonGiaHD!A:H,8,0),"")</f>
        <v/>
      </c>
    </row>
    <row r="1126" spans="1:9" hidden="1">
      <c r="A1126" s="889" t="s">
        <v>2591</v>
      </c>
      <c r="B1126" s="914" t="s">
        <v>1184</v>
      </c>
      <c r="C1126" s="901" t="s">
        <v>2592</v>
      </c>
      <c r="D1126" s="891" t="s">
        <v>59</v>
      </c>
      <c r="E1126" s="892" t="str">
        <f t="shared" si="18"/>
        <v>OX</v>
      </c>
      <c r="F1126" s="885">
        <v>50</v>
      </c>
      <c r="G1126" s="885" t="s">
        <v>60</v>
      </c>
      <c r="H1126" s="885" t="e">
        <v>#N/A</v>
      </c>
      <c r="I1126" s="885" t="str">
        <f>IFERROR(VLOOKUP(A1126,DonGiaHD!A:H,8,0),"")</f>
        <v/>
      </c>
    </row>
    <row r="1127" spans="1:9" hidden="1">
      <c r="A1127" s="889" t="s">
        <v>2593</v>
      </c>
      <c r="B1127" s="914" t="s">
        <v>1184</v>
      </c>
      <c r="C1127" s="901" t="s">
        <v>2594</v>
      </c>
      <c r="D1127" s="891" t="s">
        <v>59</v>
      </c>
      <c r="E1127" s="892" t="str">
        <f t="shared" si="18"/>
        <v>OX</v>
      </c>
      <c r="F1127" s="885">
        <v>50</v>
      </c>
      <c r="G1127" s="885" t="s">
        <v>60</v>
      </c>
      <c r="H1127" s="885" t="e">
        <v>#N/A</v>
      </c>
      <c r="I1127" s="885" t="str">
        <f>IFERROR(VLOOKUP(A1127,DonGiaHD!A:H,8,0),"")</f>
        <v/>
      </c>
    </row>
    <row r="1128" spans="1:9" hidden="1">
      <c r="A1128" s="889" t="s">
        <v>2595</v>
      </c>
      <c r="B1128" s="965" t="s">
        <v>1184</v>
      </c>
      <c r="C1128" s="889" t="s">
        <v>2596</v>
      </c>
      <c r="D1128" s="891" t="s">
        <v>59</v>
      </c>
      <c r="E1128" s="892" t="str">
        <f t="shared" si="18"/>
        <v>OX</v>
      </c>
      <c r="F1128" s="885">
        <v>50</v>
      </c>
      <c r="G1128" s="885" t="s">
        <v>60</v>
      </c>
      <c r="H1128" s="885" t="e">
        <v>#N/A</v>
      </c>
      <c r="I1128" s="885" t="str">
        <f>IFERROR(VLOOKUP(A1128,DonGiaHD!A:H,8,0),"")</f>
        <v/>
      </c>
    </row>
    <row r="1129" spans="1:9" hidden="1">
      <c r="A1129" s="889" t="s">
        <v>2597</v>
      </c>
      <c r="B1129" s="965" t="s">
        <v>1184</v>
      </c>
      <c r="C1129" s="889" t="s">
        <v>2598</v>
      </c>
      <c r="D1129" s="891" t="s">
        <v>59</v>
      </c>
      <c r="E1129" s="892" t="str">
        <f t="shared" si="18"/>
        <v>OX</v>
      </c>
      <c r="F1129" s="885">
        <v>50</v>
      </c>
      <c r="G1129" s="885" t="s">
        <v>60</v>
      </c>
      <c r="H1129" s="885" t="e">
        <v>#N/A</v>
      </c>
      <c r="I1129" s="885" t="str">
        <f>IFERROR(VLOOKUP(A1129,DonGiaHD!A:H,8,0),"")</f>
        <v/>
      </c>
    </row>
    <row r="1130" spans="1:9" hidden="1">
      <c r="A1130" s="889" t="s">
        <v>2599</v>
      </c>
      <c r="B1130" s="965" t="s">
        <v>1184</v>
      </c>
      <c r="C1130" s="889" t="s">
        <v>2600</v>
      </c>
      <c r="D1130" s="891" t="s">
        <v>59</v>
      </c>
      <c r="E1130" s="892" t="str">
        <f t="shared" si="18"/>
        <v>OX</v>
      </c>
      <c r="F1130" s="885">
        <v>50</v>
      </c>
      <c r="G1130" s="885" t="s">
        <v>60</v>
      </c>
      <c r="H1130" s="885" t="e">
        <v>#N/A</v>
      </c>
      <c r="I1130" s="885" t="str">
        <f>IFERROR(VLOOKUP(A1130,DonGiaHD!A:H,8,0),"")</f>
        <v/>
      </c>
    </row>
    <row r="1131" spans="1:9" hidden="1">
      <c r="A1131" s="889" t="s">
        <v>2601</v>
      </c>
      <c r="B1131" s="890"/>
      <c r="C1131" s="901" t="s">
        <v>2602</v>
      </c>
      <c r="D1131" s="891" t="s">
        <v>59</v>
      </c>
      <c r="E1131" s="892" t="str">
        <f t="shared" si="18"/>
        <v>KH</v>
      </c>
      <c r="F1131" s="885">
        <v>50</v>
      </c>
      <c r="G1131" s="885" t="s">
        <v>60</v>
      </c>
      <c r="H1131" s="885" t="e">
        <v>#N/A</v>
      </c>
      <c r="I1131" s="885" t="str">
        <f>IFERROR(VLOOKUP(A1131,DonGiaHD!A:H,8,0),"")</f>
        <v/>
      </c>
    </row>
    <row r="1132" spans="1:9" hidden="1">
      <c r="A1132" s="889" t="s">
        <v>2603</v>
      </c>
      <c r="B1132" s="891"/>
      <c r="C1132" s="900" t="s">
        <v>2604</v>
      </c>
      <c r="D1132" s="891" t="s">
        <v>632</v>
      </c>
      <c r="E1132" s="892" t="str">
        <f t="shared" si="18"/>
        <v>ox</v>
      </c>
      <c r="F1132" s="885">
        <v>50</v>
      </c>
      <c r="G1132" s="885" t="s">
        <v>60</v>
      </c>
      <c r="H1132" s="885">
        <v>0.9</v>
      </c>
      <c r="I1132" s="885" t="str">
        <f>IFERROR(VLOOKUP(A1132,DonGiaHD!A:H,8,0),"")</f>
        <v/>
      </c>
    </row>
    <row r="1133" spans="1:9" hidden="1">
      <c r="A1133" s="889" t="s">
        <v>2605</v>
      </c>
      <c r="B1133" s="891" t="s">
        <v>2606</v>
      </c>
      <c r="C1133" s="896" t="s">
        <v>2607</v>
      </c>
      <c r="D1133" s="891" t="s">
        <v>2608</v>
      </c>
      <c r="E1133" s="892" t="str">
        <f t="shared" si="18"/>
        <v>LC</v>
      </c>
      <c r="F1133" s="885">
        <v>50</v>
      </c>
      <c r="H1133" s="885">
        <v>0.19</v>
      </c>
      <c r="I1133" s="885" t="str">
        <f>IFERROR(VLOOKUP(A1133,DonGiaHD!A:H,8,0),"")</f>
        <v/>
      </c>
    </row>
    <row r="1134" spans="1:9" hidden="1">
      <c r="A1134" s="889" t="s">
        <v>2609</v>
      </c>
      <c r="B1134" s="891" t="s">
        <v>2610</v>
      </c>
      <c r="C1134" s="896" t="s">
        <v>2611</v>
      </c>
      <c r="D1134" s="891" t="s">
        <v>2608</v>
      </c>
      <c r="E1134" s="892" t="str">
        <f t="shared" si="18"/>
        <v>LB</v>
      </c>
      <c r="F1134" s="885">
        <v>50</v>
      </c>
      <c r="H1134" s="885">
        <v>0.08</v>
      </c>
      <c r="I1134" s="885" t="str">
        <f>IFERROR(VLOOKUP(A1134,DonGiaHD!A:H,8,0),"")</f>
        <v/>
      </c>
    </row>
    <row r="1135" spans="1:9" hidden="1">
      <c r="A1135" s="889" t="s">
        <v>2612</v>
      </c>
      <c r="B1135" s="891"/>
      <c r="C1135" s="896" t="s">
        <v>2613</v>
      </c>
      <c r="D1135" s="891" t="s">
        <v>2082</v>
      </c>
      <c r="E1135" s="892" t="str">
        <f t="shared" si="18"/>
        <v>LT</v>
      </c>
      <c r="F1135" s="885">
        <v>50</v>
      </c>
      <c r="H1135" s="885" t="e">
        <v>#N/A</v>
      </c>
      <c r="I1135" s="885" t="str">
        <f>IFERROR(VLOOKUP(A1135,DonGiaHD!A:H,8,0),"")</f>
        <v/>
      </c>
    </row>
    <row r="1136" spans="1:9" hidden="1">
      <c r="A1136" s="889" t="s">
        <v>2614</v>
      </c>
      <c r="B1136" s="965" t="s">
        <v>2615</v>
      </c>
      <c r="C1136" s="896" t="s">
        <v>2616</v>
      </c>
      <c r="D1136" s="891" t="s">
        <v>638</v>
      </c>
      <c r="E1136" s="892" t="str">
        <f t="shared" si="18"/>
        <v>So</v>
      </c>
      <c r="F1136" s="885">
        <v>50</v>
      </c>
      <c r="H1136" s="885">
        <v>3.98</v>
      </c>
      <c r="I1136" s="885" t="str">
        <f>IFERROR(VLOOKUP(A1136,DonGiaHD!A:H,8,0),"")</f>
        <v/>
      </c>
    </row>
    <row r="1137" spans="1:9" hidden="1">
      <c r="A1137" s="889" t="s">
        <v>2617</v>
      </c>
      <c r="B1137" s="965" t="s">
        <v>2615</v>
      </c>
      <c r="C1137" s="896" t="s">
        <v>2618</v>
      </c>
      <c r="D1137" s="891" t="s">
        <v>638</v>
      </c>
      <c r="E1137" s="892" t="str">
        <f t="shared" si="18"/>
        <v>So</v>
      </c>
      <c r="F1137" s="885">
        <v>50</v>
      </c>
      <c r="H1137" s="885">
        <v>5.76</v>
      </c>
      <c r="I1137" s="885" t="str">
        <f>IFERROR(VLOOKUP(A1137,DonGiaHD!A:H,8,0),"")</f>
        <v/>
      </c>
    </row>
    <row r="1138" spans="1:9" hidden="1">
      <c r="A1138" s="889" t="s">
        <v>2619</v>
      </c>
      <c r="B1138" s="964" t="s">
        <v>2620</v>
      </c>
      <c r="C1138" s="896" t="s">
        <v>2621</v>
      </c>
      <c r="D1138" s="891" t="s">
        <v>2608</v>
      </c>
      <c r="E1138" s="892" t="str">
        <f t="shared" si="18"/>
        <v>VC</v>
      </c>
      <c r="F1138" s="885">
        <v>2000</v>
      </c>
      <c r="H1138" s="885">
        <v>0.19</v>
      </c>
      <c r="I1138" s="885" t="str">
        <f>IFERROR(VLOOKUP(A1138,DonGiaHD!A:H,8,0),"")</f>
        <v/>
      </c>
    </row>
    <row r="1139" spans="1:9" hidden="1">
      <c r="A1139" s="889" t="s">
        <v>2622</v>
      </c>
      <c r="B1139" s="964" t="s">
        <v>2623</v>
      </c>
      <c r="C1139" s="896" t="s">
        <v>2624</v>
      </c>
      <c r="D1139" s="891" t="s">
        <v>259</v>
      </c>
      <c r="E1139" s="892" t="str">
        <f t="shared" si="18"/>
        <v>U1</v>
      </c>
      <c r="F1139" s="885">
        <v>50</v>
      </c>
      <c r="G1139" s="885" t="s">
        <v>60</v>
      </c>
      <c r="H1139" s="885" t="s">
        <v>259</v>
      </c>
      <c r="I1139" s="885" t="str">
        <f>IFERROR(VLOOKUP(A1139,DonGiaHD!A:H,8,0),"")</f>
        <v/>
      </c>
    </row>
    <row r="1140" spans="1:9" hidden="1">
      <c r="A1140" s="889" t="s">
        <v>2625</v>
      </c>
      <c r="B1140" s="964" t="s">
        <v>2623</v>
      </c>
      <c r="C1140" s="896" t="s">
        <v>2626</v>
      </c>
      <c r="D1140" s="891" t="s">
        <v>259</v>
      </c>
      <c r="E1140" s="892" t="str">
        <f t="shared" si="18"/>
        <v>U2</v>
      </c>
      <c r="F1140" s="885">
        <v>50</v>
      </c>
      <c r="G1140" s="885" t="s">
        <v>60</v>
      </c>
      <c r="H1140" s="885" t="s">
        <v>259</v>
      </c>
      <c r="I1140" s="885" t="str">
        <f>IFERROR(VLOOKUP(A1140,DonGiaHD!A:H,8,0),"")</f>
        <v/>
      </c>
    </row>
    <row r="1141" spans="1:9" hidden="1">
      <c r="A1141" s="889" t="s">
        <v>2627</v>
      </c>
      <c r="B1141" s="964" t="s">
        <v>1181</v>
      </c>
      <c r="C1141" s="896" t="s">
        <v>2628</v>
      </c>
      <c r="D1141" s="891" t="s">
        <v>259</v>
      </c>
      <c r="E1141" s="892" t="str">
        <f t="shared" si="18"/>
        <v>U1</v>
      </c>
      <c r="F1141" s="885">
        <v>50</v>
      </c>
      <c r="G1141" s="885" t="s">
        <v>60</v>
      </c>
      <c r="H1141" s="885" t="s">
        <v>259</v>
      </c>
      <c r="I1141" s="885" t="str">
        <f>IFERROR(VLOOKUP(A1141,DonGiaHD!A:H,8,0),"")</f>
        <v/>
      </c>
    </row>
    <row r="1142" spans="1:9" hidden="1">
      <c r="A1142" s="889" t="s">
        <v>2629</v>
      </c>
      <c r="B1142" s="964" t="s">
        <v>2630</v>
      </c>
      <c r="C1142" s="896" t="s">
        <v>2631</v>
      </c>
      <c r="D1142" s="891" t="s">
        <v>259</v>
      </c>
      <c r="E1142" s="892" t="str">
        <f t="shared" si="18"/>
        <v>U8</v>
      </c>
      <c r="F1142" s="885">
        <v>50</v>
      </c>
      <c r="G1142" s="885" t="s">
        <v>60</v>
      </c>
      <c r="H1142" s="885" t="e">
        <v>#N/A</v>
      </c>
      <c r="I1142" s="885" t="str">
        <f>IFERROR(VLOOKUP(A1142,DonGiaHD!A:H,8,0),"")</f>
        <v/>
      </c>
    </row>
    <row r="1143" spans="1:9" hidden="1">
      <c r="A1143" s="889" t="s">
        <v>2632</v>
      </c>
      <c r="B1143" s="964" t="s">
        <v>1181</v>
      </c>
      <c r="C1143" s="896" t="s">
        <v>2633</v>
      </c>
      <c r="D1143" s="891" t="s">
        <v>259</v>
      </c>
      <c r="E1143" s="892" t="str">
        <f t="shared" si="18"/>
        <v>U1</v>
      </c>
      <c r="F1143" s="885">
        <v>50</v>
      </c>
      <c r="G1143" s="885" t="s">
        <v>60</v>
      </c>
      <c r="H1143" s="885" t="s">
        <v>259</v>
      </c>
      <c r="I1143" s="885" t="str">
        <f>IFERROR(VLOOKUP(A1143,DonGiaHD!A:H,8,0),"")</f>
        <v/>
      </c>
    </row>
    <row r="1144" spans="1:9" hidden="1">
      <c r="A1144" s="889" t="s">
        <v>2634</v>
      </c>
      <c r="B1144" s="964" t="s">
        <v>1181</v>
      </c>
      <c r="C1144" s="896" t="s">
        <v>2635</v>
      </c>
      <c r="D1144" s="891" t="s">
        <v>237</v>
      </c>
      <c r="E1144" s="892" t="str">
        <f t="shared" si="18"/>
        <v>XA</v>
      </c>
      <c r="F1144" s="885">
        <v>50</v>
      </c>
      <c r="G1144" s="885" t="s">
        <v>60</v>
      </c>
      <c r="H1144" s="885">
        <v>0</v>
      </c>
      <c r="I1144" s="885" t="str">
        <f>IFERROR(VLOOKUP(A1144,DonGiaHD!A:H,8,0),"")</f>
        <v/>
      </c>
    </row>
    <row r="1145" spans="1:9" hidden="1">
      <c r="A1145" s="889" t="s">
        <v>2636</v>
      </c>
      <c r="B1145" s="891"/>
      <c r="C1145" s="896" t="s">
        <v>2637</v>
      </c>
      <c r="D1145" s="891" t="s">
        <v>237</v>
      </c>
      <c r="E1145" s="892" t="str">
        <f t="shared" si="18"/>
        <v>AK</v>
      </c>
      <c r="F1145" s="885">
        <v>50</v>
      </c>
      <c r="G1145" s="885" t="s">
        <v>60</v>
      </c>
      <c r="H1145" s="885" t="s">
        <v>237</v>
      </c>
      <c r="I1145" s="885" t="str">
        <f>IFERROR(VLOOKUP(A1145,DonGiaHD!A:H,8,0),"")</f>
        <v/>
      </c>
    </row>
    <row r="1146" spans="1:9" hidden="1">
      <c r="A1146" s="889" t="s">
        <v>2638</v>
      </c>
      <c r="B1146" s="891"/>
      <c r="C1146" s="896" t="s">
        <v>2639</v>
      </c>
      <c r="D1146" s="891" t="s">
        <v>237</v>
      </c>
      <c r="E1146" s="892" t="str">
        <f t="shared" si="18"/>
        <v>VK</v>
      </c>
      <c r="F1146" s="885">
        <v>50</v>
      </c>
      <c r="G1146" s="885" t="s">
        <v>60</v>
      </c>
      <c r="H1146" s="885" t="s">
        <v>237</v>
      </c>
      <c r="I1146" s="885" t="str">
        <f>IFERROR(VLOOKUP(A1146,DonGiaHD!A:H,8,0),"")</f>
        <v/>
      </c>
    </row>
    <row r="1147" spans="1:9" hidden="1">
      <c r="A1147" s="889" t="s">
        <v>2640</v>
      </c>
      <c r="B1147" s="891"/>
      <c r="C1147" s="896" t="s">
        <v>2641</v>
      </c>
      <c r="D1147" s="891" t="s">
        <v>237</v>
      </c>
      <c r="E1147" s="892" t="str">
        <f t="shared" si="18"/>
        <v>AV</v>
      </c>
      <c r="F1147" s="885">
        <v>50</v>
      </c>
      <c r="G1147" s="885" t="s">
        <v>60</v>
      </c>
      <c r="H1147" s="885" t="e">
        <v>#N/A</v>
      </c>
      <c r="I1147" s="885" t="str">
        <f>IFERROR(VLOOKUP(A1147,DonGiaHD!A:H,8,0),"")</f>
        <v/>
      </c>
    </row>
    <row r="1148" spans="1:9" hidden="1">
      <c r="A1148" s="889" t="s">
        <v>2642</v>
      </c>
      <c r="B1148" s="891"/>
      <c r="C1148" s="896" t="s">
        <v>2643</v>
      </c>
      <c r="D1148" s="891" t="s">
        <v>237</v>
      </c>
      <c r="E1148" s="892" t="str">
        <f t="shared" si="18"/>
        <v>AV</v>
      </c>
      <c r="F1148" s="885">
        <v>50</v>
      </c>
      <c r="G1148" s="885" t="s">
        <v>60</v>
      </c>
      <c r="H1148" s="885" t="e">
        <v>#N/A</v>
      </c>
      <c r="I1148" s="885" t="str">
        <f>IFERROR(VLOOKUP(A1148,DonGiaHD!A:H,8,0),"")</f>
        <v/>
      </c>
    </row>
    <row r="1149" spans="1:9" hidden="1">
      <c r="A1149" s="889" t="s">
        <v>2644</v>
      </c>
      <c r="B1149" s="891"/>
      <c r="C1149" s="900" t="s">
        <v>2645</v>
      </c>
      <c r="D1149" s="891" t="s">
        <v>632</v>
      </c>
      <c r="E1149" s="892" t="str">
        <f t="shared" si="18"/>
        <v>ax</v>
      </c>
      <c r="F1149" s="885">
        <v>50</v>
      </c>
      <c r="G1149" s="885" t="s">
        <v>60</v>
      </c>
      <c r="H1149" s="885">
        <v>0.3</v>
      </c>
      <c r="I1149" s="885" t="str">
        <f>IFERROR(VLOOKUP(A1149,DonGiaHD!A:H,8,0),"")</f>
        <v/>
      </c>
    </row>
    <row r="1150" spans="1:9" hidden="1">
      <c r="A1150" s="915" t="s">
        <v>2646</v>
      </c>
      <c r="B1150" s="891"/>
      <c r="C1150" s="889" t="s">
        <v>2647</v>
      </c>
      <c r="D1150" s="891" t="s">
        <v>59</v>
      </c>
      <c r="E1150" s="892" t="str">
        <f t="shared" si="18"/>
        <v>GI</v>
      </c>
      <c r="F1150" s="885">
        <v>50</v>
      </c>
      <c r="G1150" s="885" t="s">
        <v>60</v>
      </c>
      <c r="H1150" s="885" t="e">
        <v>#N/A</v>
      </c>
      <c r="I1150" s="885" t="str">
        <f>IFERROR(VLOOKUP(A1150,DonGiaHD!A:H,8,0),"")</f>
        <v/>
      </c>
    </row>
    <row r="1151" spans="1:9" hidden="1">
      <c r="A1151" s="915" t="s">
        <v>2648</v>
      </c>
      <c r="B1151" s="891"/>
      <c r="C1151" s="889" t="s">
        <v>2649</v>
      </c>
      <c r="D1151" s="891" t="s">
        <v>59</v>
      </c>
      <c r="E1151" s="892" t="str">
        <f t="shared" si="18"/>
        <v>GI</v>
      </c>
      <c r="F1151" s="885">
        <v>50</v>
      </c>
      <c r="G1151" s="885" t="s">
        <v>60</v>
      </c>
      <c r="H1151" s="885" t="e">
        <v>#N/A</v>
      </c>
      <c r="I1151" s="885" t="str">
        <f>IFERROR(VLOOKUP(A1151,DonGiaHD!A:H,8,0),"")</f>
        <v/>
      </c>
    </row>
    <row r="1152" spans="1:9" hidden="1">
      <c r="A1152" s="915" t="s">
        <v>2650</v>
      </c>
      <c r="B1152" s="891"/>
      <c r="C1152" s="889" t="s">
        <v>2651</v>
      </c>
      <c r="D1152" s="891" t="s">
        <v>59</v>
      </c>
      <c r="E1152" s="892" t="str">
        <f t="shared" si="18"/>
        <v>GI</v>
      </c>
      <c r="F1152" s="885">
        <v>50</v>
      </c>
      <c r="G1152" s="885" t="s">
        <v>60</v>
      </c>
      <c r="H1152" s="885" t="e">
        <v>#N/A</v>
      </c>
      <c r="I1152" s="885" t="str">
        <f>IFERROR(VLOOKUP(A1152,DonGiaHD!A:H,8,0),"")</f>
        <v/>
      </c>
    </row>
    <row r="1153" spans="1:9" hidden="1">
      <c r="A1153" s="915" t="s">
        <v>2652</v>
      </c>
      <c r="B1153" s="891"/>
      <c r="C1153" s="889" t="s">
        <v>2653</v>
      </c>
      <c r="D1153" s="891" t="s">
        <v>59</v>
      </c>
      <c r="E1153" s="892" t="str">
        <f t="shared" si="18"/>
        <v>GI</v>
      </c>
      <c r="F1153" s="885">
        <v>50</v>
      </c>
      <c r="G1153" s="885" t="s">
        <v>60</v>
      </c>
      <c r="H1153" s="885">
        <v>0</v>
      </c>
      <c r="I1153" s="885" t="str">
        <f>IFERROR(VLOOKUP(A1153,DonGiaHD!A:H,8,0),"")</f>
        <v/>
      </c>
    </row>
    <row r="1154" spans="1:9" hidden="1">
      <c r="A1154" s="915" t="s">
        <v>2654</v>
      </c>
      <c r="B1154" s="891"/>
      <c r="C1154" s="889" t="s">
        <v>2655</v>
      </c>
      <c r="D1154" s="891" t="s">
        <v>59</v>
      </c>
      <c r="E1154" s="892" t="str">
        <f t="shared" si="18"/>
        <v>GI</v>
      </c>
      <c r="F1154" s="885">
        <v>50</v>
      </c>
      <c r="G1154" s="885" t="s">
        <v>60</v>
      </c>
      <c r="H1154" s="885">
        <v>0</v>
      </c>
      <c r="I1154" s="885" t="str">
        <f>IFERROR(VLOOKUP(A1154,DonGiaHD!A:H,8,0),"")</f>
        <v/>
      </c>
    </row>
    <row r="1155" spans="1:9" hidden="1">
      <c r="A1155" s="915" t="s">
        <v>2656</v>
      </c>
      <c r="B1155" s="891"/>
      <c r="C1155" s="889" t="s">
        <v>2657</v>
      </c>
      <c r="D1155" s="891" t="s">
        <v>59</v>
      </c>
      <c r="E1155" s="892" t="str">
        <f t="shared" si="18"/>
        <v>GI</v>
      </c>
      <c r="F1155" s="885">
        <v>50</v>
      </c>
      <c r="G1155" s="885" t="s">
        <v>60</v>
      </c>
      <c r="H1155" s="885">
        <v>1</v>
      </c>
      <c r="I1155" s="885" t="str">
        <f>IFERROR(VLOOKUP(A1155,DonGiaHD!A:H,8,0),"")</f>
        <v/>
      </c>
    </row>
    <row r="1156" spans="1:9" hidden="1">
      <c r="A1156" s="915" t="s">
        <v>2658</v>
      </c>
      <c r="B1156" s="891"/>
      <c r="C1156" s="889" t="s">
        <v>2659</v>
      </c>
      <c r="D1156" s="891" t="s">
        <v>59</v>
      </c>
      <c r="E1156" s="892" t="str">
        <f t="shared" si="18"/>
        <v>GI</v>
      </c>
      <c r="F1156" s="885">
        <v>50</v>
      </c>
      <c r="G1156" s="885" t="s">
        <v>60</v>
      </c>
      <c r="H1156" s="885">
        <v>0</v>
      </c>
      <c r="I1156" s="885" t="str">
        <f>IFERROR(VLOOKUP(A1156,DonGiaHD!A:H,8,0),"")</f>
        <v/>
      </c>
    </row>
    <row r="1157" spans="1:9" hidden="1">
      <c r="A1157" s="915" t="s">
        <v>2660</v>
      </c>
      <c r="B1157" s="891"/>
      <c r="C1157" s="889" t="s">
        <v>2661</v>
      </c>
      <c r="D1157" s="891" t="s">
        <v>59</v>
      </c>
      <c r="E1157" s="892" t="str">
        <f t="shared" si="18"/>
        <v>GI</v>
      </c>
      <c r="F1157" s="885">
        <v>50</v>
      </c>
      <c r="G1157" s="885" t="s">
        <v>60</v>
      </c>
      <c r="H1157" s="885">
        <v>1</v>
      </c>
      <c r="I1157" s="885" t="str">
        <f>IFERROR(VLOOKUP(A1157,DonGiaHD!A:H,8,0),"")</f>
        <v/>
      </c>
    </row>
    <row r="1158" spans="1:9" hidden="1">
      <c r="A1158" s="915" t="s">
        <v>2662</v>
      </c>
      <c r="B1158" s="891"/>
      <c r="C1158" s="889" t="s">
        <v>2663</v>
      </c>
      <c r="D1158" s="891" t="s">
        <v>59</v>
      </c>
      <c r="E1158" s="892" t="str">
        <f t="shared" si="18"/>
        <v>GI</v>
      </c>
      <c r="F1158" s="885">
        <v>50</v>
      </c>
      <c r="G1158" s="885" t="s">
        <v>60</v>
      </c>
      <c r="H1158" s="885">
        <v>0</v>
      </c>
      <c r="I1158" s="885">
        <f>IFERROR(VLOOKUP(A1158,DonGiaHD!A:H,8,0),"")</f>
        <v>17297000</v>
      </c>
    </row>
    <row r="1159" spans="1:9" hidden="1">
      <c r="A1159" s="915" t="s">
        <v>2664</v>
      </c>
      <c r="B1159" s="891"/>
      <c r="C1159" s="889" t="s">
        <v>2665</v>
      </c>
      <c r="D1159" s="891" t="s">
        <v>59</v>
      </c>
      <c r="E1159" s="892" t="str">
        <f t="shared" si="18"/>
        <v>GI</v>
      </c>
      <c r="F1159" s="885">
        <v>50</v>
      </c>
      <c r="G1159" s="885" t="s">
        <v>60</v>
      </c>
      <c r="H1159" s="885" t="e">
        <v>#N/A</v>
      </c>
      <c r="I1159" s="885" t="str">
        <f>IFERROR(VLOOKUP(A1159,DonGiaHD!A:H,8,0),"")</f>
        <v/>
      </c>
    </row>
    <row r="1160" spans="1:9" hidden="1">
      <c r="A1160" s="915" t="s">
        <v>2666</v>
      </c>
      <c r="B1160" s="891"/>
      <c r="C1160" s="889" t="s">
        <v>2667</v>
      </c>
      <c r="D1160" s="891" t="s">
        <v>59</v>
      </c>
      <c r="E1160" s="892" t="str">
        <f t="shared" si="18"/>
        <v>GI</v>
      </c>
      <c r="F1160" s="885">
        <v>50</v>
      </c>
      <c r="G1160" s="885" t="s">
        <v>60</v>
      </c>
      <c r="H1160" s="885">
        <v>0</v>
      </c>
      <c r="I1160" s="885" t="str">
        <f>IFERROR(VLOOKUP(A1160,DonGiaHD!A:H,8,0),"")</f>
        <v/>
      </c>
    </row>
    <row r="1161" spans="1:9" hidden="1">
      <c r="A1161" s="916" t="s">
        <v>2668</v>
      </c>
      <c r="B1161" s="891"/>
      <c r="C1161" s="889" t="s">
        <v>2669</v>
      </c>
      <c r="D1161" s="891" t="s">
        <v>59</v>
      </c>
      <c r="E1161" s="892" t="str">
        <f t="shared" si="18"/>
        <v>GI</v>
      </c>
      <c r="F1161" s="885">
        <v>50</v>
      </c>
      <c r="G1161" s="885" t="s">
        <v>60</v>
      </c>
      <c r="H1161" s="885" t="e">
        <v>#N/A</v>
      </c>
      <c r="I1161" s="885" t="str">
        <f>IFERROR(VLOOKUP(A1161,DonGiaHD!A:H,8,0),"")</f>
        <v/>
      </c>
    </row>
    <row r="1162" spans="1:9" hidden="1">
      <c r="A1162" s="916" t="s">
        <v>2670</v>
      </c>
      <c r="B1162" s="891"/>
      <c r="C1162" s="889" t="s">
        <v>2671</v>
      </c>
      <c r="D1162" s="891" t="s">
        <v>59</v>
      </c>
      <c r="E1162" s="892" t="str">
        <f t="shared" si="18"/>
        <v>GI</v>
      </c>
      <c r="F1162" s="885">
        <v>50</v>
      </c>
      <c r="G1162" s="885" t="s">
        <v>60</v>
      </c>
      <c r="H1162" s="885">
        <v>0</v>
      </c>
      <c r="I1162" s="885" t="str">
        <f>IFERROR(VLOOKUP(A1162,DonGiaHD!A:H,8,0),"")</f>
        <v/>
      </c>
    </row>
    <row r="1163" spans="1:9" hidden="1">
      <c r="A1163" s="916" t="s">
        <v>2672</v>
      </c>
      <c r="B1163" s="891"/>
      <c r="C1163" s="889" t="s">
        <v>2673</v>
      </c>
      <c r="D1163" s="891" t="s">
        <v>59</v>
      </c>
      <c r="E1163" s="892" t="str">
        <f t="shared" si="18"/>
        <v>GI</v>
      </c>
      <c r="F1163" s="885">
        <v>50</v>
      </c>
      <c r="G1163" s="885" t="s">
        <v>60</v>
      </c>
      <c r="H1163" s="885" t="e">
        <v>#N/A</v>
      </c>
      <c r="I1163" s="885" t="str">
        <f>IFERROR(VLOOKUP(A1163,DonGiaHD!A:H,8,0),"")</f>
        <v/>
      </c>
    </row>
    <row r="1164" spans="1:9" hidden="1">
      <c r="A1164" s="916" t="s">
        <v>2674</v>
      </c>
      <c r="B1164" s="891"/>
      <c r="C1164" s="889" t="s">
        <v>2675</v>
      </c>
      <c r="D1164" s="891" t="s">
        <v>59</v>
      </c>
      <c r="E1164" s="892" t="str">
        <f t="shared" ref="E1164:E1226" si="20">LEFT(A1164,2)</f>
        <v>GI</v>
      </c>
      <c r="F1164" s="885">
        <v>50</v>
      </c>
      <c r="G1164" s="885" t="s">
        <v>60</v>
      </c>
      <c r="H1164" s="885">
        <v>0</v>
      </c>
      <c r="I1164" s="885" t="str">
        <f>IFERROR(VLOOKUP(A1164,DonGiaHD!A:H,8,0),"")</f>
        <v/>
      </c>
    </row>
    <row r="1165" spans="1:9" hidden="1">
      <c r="A1165" s="915" t="s">
        <v>2676</v>
      </c>
      <c r="B1165" s="891"/>
      <c r="C1165" s="889" t="s">
        <v>2677</v>
      </c>
      <c r="D1165" s="891" t="s">
        <v>59</v>
      </c>
      <c r="E1165" s="892" t="str">
        <f t="shared" si="20"/>
        <v>GI</v>
      </c>
      <c r="F1165" s="885">
        <v>50</v>
      </c>
      <c r="G1165" s="885" t="s">
        <v>60</v>
      </c>
      <c r="H1165" s="885">
        <v>0</v>
      </c>
      <c r="I1165" s="885" t="str">
        <f>IFERROR(VLOOKUP(A1165,DonGiaHD!A:H,8,0),"")</f>
        <v/>
      </c>
    </row>
    <row r="1166" spans="1:9" hidden="1">
      <c r="A1166" s="916" t="s">
        <v>2678</v>
      </c>
      <c r="B1166" s="891"/>
      <c r="C1166" s="889" t="s">
        <v>2679</v>
      </c>
      <c r="D1166" s="891" t="s">
        <v>59</v>
      </c>
      <c r="E1166" s="892" t="str">
        <f t="shared" si="20"/>
        <v>GI</v>
      </c>
      <c r="F1166" s="885">
        <v>50</v>
      </c>
      <c r="G1166" s="885" t="s">
        <v>60</v>
      </c>
      <c r="H1166" s="885">
        <v>0</v>
      </c>
      <c r="I1166" s="885" t="str">
        <f>IFERROR(VLOOKUP(A1166,DonGiaHD!A:H,8,0),"")</f>
        <v/>
      </c>
    </row>
    <row r="1167" spans="1:9" hidden="1">
      <c r="A1167" s="915" t="s">
        <v>2680</v>
      </c>
      <c r="B1167" s="891"/>
      <c r="C1167" s="889" t="s">
        <v>2681</v>
      </c>
      <c r="D1167" s="891" t="s">
        <v>59</v>
      </c>
      <c r="E1167" s="892" t="str">
        <f t="shared" si="20"/>
        <v>GI</v>
      </c>
      <c r="F1167" s="885">
        <v>50</v>
      </c>
      <c r="G1167" s="885" t="s">
        <v>60</v>
      </c>
      <c r="H1167" s="885" t="e">
        <v>#N/A</v>
      </c>
      <c r="I1167" s="885" t="str">
        <f>IFERROR(VLOOKUP(A1167,DonGiaHD!A:H,8,0),"")</f>
        <v/>
      </c>
    </row>
    <row r="1168" spans="1:9" hidden="1">
      <c r="A1168" s="915" t="s">
        <v>2682</v>
      </c>
      <c r="B1168" s="891"/>
      <c r="C1168" s="889" t="s">
        <v>2683</v>
      </c>
      <c r="D1168" s="891" t="s">
        <v>59</v>
      </c>
      <c r="E1168" s="892" t="str">
        <f t="shared" si="20"/>
        <v>GI</v>
      </c>
      <c r="F1168" s="885">
        <v>50</v>
      </c>
      <c r="G1168" s="885" t="s">
        <v>60</v>
      </c>
      <c r="H1168" s="885">
        <v>0</v>
      </c>
      <c r="I1168" s="885" t="str">
        <f>IFERROR(VLOOKUP(A1168,DonGiaHD!A:H,8,0),"")</f>
        <v/>
      </c>
    </row>
    <row r="1169" spans="1:9" hidden="1">
      <c r="A1169" s="915" t="s">
        <v>2684</v>
      </c>
      <c r="B1169" s="891"/>
      <c r="C1169" s="889" t="s">
        <v>2685</v>
      </c>
      <c r="D1169" s="891" t="s">
        <v>59</v>
      </c>
      <c r="E1169" s="892" t="str">
        <f t="shared" si="20"/>
        <v>GI</v>
      </c>
      <c r="F1169" s="885">
        <v>50</v>
      </c>
      <c r="G1169" s="885" t="s">
        <v>60</v>
      </c>
      <c r="H1169" s="885">
        <v>0</v>
      </c>
      <c r="I1169" s="885" t="str">
        <f>IFERROR(VLOOKUP(A1169,DonGiaHD!A:H,8,0),"")</f>
        <v/>
      </c>
    </row>
    <row r="1170" spans="1:9" ht="14.25" hidden="1" customHeight="1">
      <c r="A1170" s="916" t="s">
        <v>2686</v>
      </c>
      <c r="B1170" s="891"/>
      <c r="C1170" s="889" t="s">
        <v>2687</v>
      </c>
      <c r="D1170" s="891" t="s">
        <v>59</v>
      </c>
      <c r="E1170" s="892" t="str">
        <f t="shared" si="20"/>
        <v>GI</v>
      </c>
      <c r="F1170" s="885">
        <v>50</v>
      </c>
      <c r="G1170" s="885" t="s">
        <v>60</v>
      </c>
      <c r="H1170" s="885" t="e">
        <v>#N/A</v>
      </c>
      <c r="I1170" s="885" t="str">
        <f>IFERROR(VLOOKUP(A1170,DonGiaHD!A:H,8,0),"")</f>
        <v/>
      </c>
    </row>
    <row r="1171" spans="1:9" ht="14.25" hidden="1" customHeight="1">
      <c r="A1171" s="916" t="s">
        <v>2688</v>
      </c>
      <c r="B1171" s="891"/>
      <c r="C1171" s="889" t="s">
        <v>2689</v>
      </c>
      <c r="D1171" s="891" t="s">
        <v>59</v>
      </c>
      <c r="E1171" s="892" t="str">
        <f t="shared" si="20"/>
        <v>GI</v>
      </c>
      <c r="F1171" s="885">
        <v>50</v>
      </c>
      <c r="G1171" s="885" t="s">
        <v>60</v>
      </c>
      <c r="H1171" s="885">
        <v>0</v>
      </c>
      <c r="I1171" s="885" t="str">
        <f>IFERROR(VLOOKUP(A1171,DonGiaHD!A:H,8,0),"")</f>
        <v/>
      </c>
    </row>
    <row r="1172" spans="1:9" hidden="1">
      <c r="A1172" s="897" t="s">
        <v>2690</v>
      </c>
      <c r="B1172" s="959" t="s">
        <v>2691</v>
      </c>
      <c r="C1172" s="889" t="s">
        <v>2692</v>
      </c>
      <c r="D1172" s="891" t="s">
        <v>1602</v>
      </c>
      <c r="E1172" s="892" t="str">
        <f t="shared" si="20"/>
        <v>KQ</v>
      </c>
      <c r="F1172" s="885">
        <v>50</v>
      </c>
      <c r="H1172" s="885" t="e">
        <v>#N/A</v>
      </c>
      <c r="I1172" s="885" t="str">
        <f>IFERROR(VLOOKUP(A1172,DonGiaHD!A:H,8,0),"")</f>
        <v/>
      </c>
    </row>
    <row r="1173" spans="1:9" hidden="1">
      <c r="A1173" s="897" t="s">
        <v>2693</v>
      </c>
      <c r="B1173" s="959" t="s">
        <v>2694</v>
      </c>
      <c r="C1173" s="889" t="s">
        <v>2695</v>
      </c>
      <c r="D1173" s="891" t="s">
        <v>1602</v>
      </c>
      <c r="E1173" s="892" t="str">
        <f t="shared" si="20"/>
        <v>KQ</v>
      </c>
      <c r="F1173" s="885">
        <v>50</v>
      </c>
      <c r="H1173" s="885" t="e">
        <v>#N/A</v>
      </c>
      <c r="I1173" s="885" t="str">
        <f>IFERROR(VLOOKUP(A1173,DonGiaHD!A:H,8,0),"")</f>
        <v/>
      </c>
    </row>
    <row r="1174" spans="1:9" hidden="1">
      <c r="A1174" s="897" t="s">
        <v>2696</v>
      </c>
      <c r="B1174" s="959" t="s">
        <v>2697</v>
      </c>
      <c r="C1174" s="889" t="s">
        <v>2698</v>
      </c>
      <c r="D1174" s="891" t="s">
        <v>1602</v>
      </c>
      <c r="E1174" s="892" t="str">
        <f t="shared" si="20"/>
        <v>KQ</v>
      </c>
      <c r="F1174" s="885">
        <v>50</v>
      </c>
      <c r="H1174" s="885" t="e">
        <v>#N/A</v>
      </c>
      <c r="I1174" s="885" t="str">
        <f>IFERROR(VLOOKUP(A1174,DonGiaHD!A:H,8,0),"")</f>
        <v/>
      </c>
    </row>
    <row r="1175" spans="1:9" hidden="1">
      <c r="A1175" s="897" t="s">
        <v>2699</v>
      </c>
      <c r="B1175" s="959" t="s">
        <v>2697</v>
      </c>
      <c r="C1175" s="889" t="s">
        <v>2700</v>
      </c>
      <c r="D1175" s="891" t="s">
        <v>1602</v>
      </c>
      <c r="E1175" s="892" t="str">
        <f t="shared" si="20"/>
        <v>KQ</v>
      </c>
      <c r="F1175" s="885">
        <v>50</v>
      </c>
      <c r="H1175" s="885" t="e">
        <v>#N/A</v>
      </c>
      <c r="I1175" s="885" t="str">
        <f>IFERROR(VLOOKUP(A1175,DonGiaHD!A:H,8,0),"")</f>
        <v/>
      </c>
    </row>
    <row r="1176" spans="1:9" hidden="1">
      <c r="A1176" s="897" t="s">
        <v>2701</v>
      </c>
      <c r="B1176" s="959" t="s">
        <v>2697</v>
      </c>
      <c r="C1176" s="889" t="s">
        <v>2702</v>
      </c>
      <c r="D1176" s="891" t="s">
        <v>1602</v>
      </c>
      <c r="E1176" s="892" t="str">
        <f t="shared" si="20"/>
        <v>KQ</v>
      </c>
      <c r="F1176" s="885">
        <v>50</v>
      </c>
      <c r="H1176" s="885" t="e">
        <v>#N/A</v>
      </c>
      <c r="I1176" s="885" t="str">
        <f>IFERROR(VLOOKUP(A1176,DonGiaHD!A:H,8,0),"")</f>
        <v/>
      </c>
    </row>
    <row r="1177" spans="1:9" hidden="1">
      <c r="A1177" s="897" t="s">
        <v>2703</v>
      </c>
      <c r="B1177" s="959" t="s">
        <v>2697</v>
      </c>
      <c r="C1177" s="889" t="s">
        <v>2704</v>
      </c>
      <c r="D1177" s="891" t="s">
        <v>1602</v>
      </c>
      <c r="E1177" s="892" t="str">
        <f t="shared" si="20"/>
        <v>KT</v>
      </c>
      <c r="F1177" s="885">
        <v>50</v>
      </c>
      <c r="H1177" s="885" t="e">
        <v>#N/A</v>
      </c>
      <c r="I1177" s="885" t="str">
        <f>IFERROR(VLOOKUP(A1177,DonGiaHD!A:H,8,0),"")</f>
        <v/>
      </c>
    </row>
    <row r="1178" spans="1:9" hidden="1">
      <c r="A1178" s="897" t="s">
        <v>2705</v>
      </c>
      <c r="B1178" s="959" t="s">
        <v>2697</v>
      </c>
      <c r="C1178" s="889" t="s">
        <v>2706</v>
      </c>
      <c r="D1178" s="891" t="s">
        <v>1602</v>
      </c>
      <c r="E1178" s="892" t="str">
        <f t="shared" si="20"/>
        <v>KD</v>
      </c>
      <c r="F1178" s="885">
        <v>50</v>
      </c>
      <c r="H1178" s="885" t="e">
        <v>#N/A</v>
      </c>
      <c r="I1178" s="885" t="str">
        <f>IFERROR(VLOOKUP(A1178,DonGiaHD!A:H,8,0),"")</f>
        <v/>
      </c>
    </row>
    <row r="1179" spans="1:9" hidden="1">
      <c r="A1179" s="889" t="s">
        <v>2707</v>
      </c>
      <c r="B1179" s="891"/>
      <c r="C1179" s="896" t="s">
        <v>2708</v>
      </c>
      <c r="D1179" s="891" t="s">
        <v>59</v>
      </c>
      <c r="E1179" s="892" t="str">
        <f t="shared" si="20"/>
        <v>Di</v>
      </c>
      <c r="F1179" s="885">
        <v>50</v>
      </c>
      <c r="G1179" s="885" t="s">
        <v>60</v>
      </c>
      <c r="H1179" s="885" t="e">
        <v>#N/A</v>
      </c>
      <c r="I1179" s="885" t="str">
        <f>IFERROR(VLOOKUP(A1179,DonGiaHD!A:H,8,0),"")</f>
        <v/>
      </c>
    </row>
    <row r="1180" spans="1:9" hidden="1">
      <c r="A1180" s="889" t="s">
        <v>2709</v>
      </c>
      <c r="B1180" s="891"/>
      <c r="C1180" s="896" t="s">
        <v>2710</v>
      </c>
      <c r="D1180" s="891" t="s">
        <v>59</v>
      </c>
      <c r="E1180" s="892" t="str">
        <f t="shared" si="20"/>
        <v>De</v>
      </c>
      <c r="F1180" s="885">
        <v>50</v>
      </c>
      <c r="G1180" s="885" t="s">
        <v>60</v>
      </c>
      <c r="H1180" s="885" t="e">
        <v>#N/A</v>
      </c>
      <c r="I1180" s="885" t="str">
        <f>IFERROR(VLOOKUP(A1180,DonGiaHD!A:H,8,0),"")</f>
        <v/>
      </c>
    </row>
    <row r="1181" spans="1:9" hidden="1">
      <c r="A1181" s="883" t="s">
        <v>2711</v>
      </c>
      <c r="E1181" s="892" t="str">
        <f t="shared" si="20"/>
        <v>Đơ</v>
      </c>
      <c r="F1181" s="885">
        <v>50</v>
      </c>
      <c r="G1181" s="885" t="s">
        <v>60</v>
      </c>
      <c r="H1181" s="885" t="e">
        <v>#N/A</v>
      </c>
      <c r="I1181" s="885" t="str">
        <f>IFERROR(VLOOKUP(A1181,DonGiaHD!A:H,8,0),"")</f>
        <v/>
      </c>
    </row>
    <row r="1182" spans="1:9" hidden="1">
      <c r="A1182" s="889" t="s">
        <v>2712</v>
      </c>
      <c r="B1182" s="890" t="s">
        <v>2713</v>
      </c>
      <c r="C1182" s="889" t="s">
        <v>2714</v>
      </c>
      <c r="D1182" s="891" t="s">
        <v>59</v>
      </c>
      <c r="E1182" s="892" t="str">
        <f t="shared" si="20"/>
        <v>TU</v>
      </c>
      <c r="F1182" s="885">
        <v>50</v>
      </c>
      <c r="G1182" s="885" t="s">
        <v>60</v>
      </c>
      <c r="H1182" s="885">
        <v>0</v>
      </c>
      <c r="I1182" s="885" t="str">
        <f>IFERROR(VLOOKUP(A1182,DonGiaHD!A:H,8,0),"")</f>
        <v/>
      </c>
    </row>
    <row r="1183" spans="1:9" hidden="1">
      <c r="A1183" s="889" t="s">
        <v>2715</v>
      </c>
      <c r="B1183" s="890"/>
      <c r="C1183" s="896" t="s">
        <v>2716</v>
      </c>
      <c r="D1183" s="891" t="s">
        <v>539</v>
      </c>
      <c r="E1183" s="892" t="str">
        <f t="shared" si="20"/>
        <v>TR</v>
      </c>
      <c r="F1183" s="885">
        <v>2</v>
      </c>
      <c r="G1183" s="885" t="s">
        <v>60</v>
      </c>
      <c r="H1183" s="885">
        <v>1</v>
      </c>
      <c r="I1183" s="885" t="str">
        <f>IFERROR(VLOOKUP(A1183,DonGiaHD!A:H,8,0),"")</f>
        <v/>
      </c>
    </row>
    <row r="1184" spans="1:9" hidden="1">
      <c r="A1184" s="889" t="s">
        <v>2717</v>
      </c>
      <c r="B1184" s="890"/>
      <c r="C1184" s="896" t="s">
        <v>2718</v>
      </c>
      <c r="D1184" s="891" t="s">
        <v>539</v>
      </c>
      <c r="E1184" s="892" t="str">
        <f t="shared" si="20"/>
        <v>TR</v>
      </c>
      <c r="F1184" s="885">
        <v>2</v>
      </c>
      <c r="G1184" s="885" t="s">
        <v>60</v>
      </c>
      <c r="H1184" s="885" t="e">
        <v>#N/A</v>
      </c>
      <c r="I1184" s="885" t="str">
        <f>IFERROR(VLOOKUP(A1184,DonGiaHD!A:H,8,0),"")</f>
        <v/>
      </c>
    </row>
    <row r="1185" spans="1:9" hidden="1">
      <c r="A1185" s="889" t="s">
        <v>2719</v>
      </c>
      <c r="B1185" s="959" t="s">
        <v>62</v>
      </c>
      <c r="C1185" s="896" t="s">
        <v>2720</v>
      </c>
      <c r="D1185" s="891" t="s">
        <v>59</v>
      </c>
      <c r="E1185" s="892" t="str">
        <f t="shared" si="20"/>
        <v>D1</v>
      </c>
      <c r="F1185" s="885">
        <v>50</v>
      </c>
      <c r="G1185" s="885" t="s">
        <v>60</v>
      </c>
      <c r="H1185" s="885" t="e">
        <v>#N/A</v>
      </c>
      <c r="I1185" s="885" t="str">
        <f>IFERROR(VLOOKUP(A1185,DonGiaHD!A:H,8,0),"")</f>
        <v/>
      </c>
    </row>
    <row r="1186" spans="1:9" ht="32.25" hidden="1" customHeight="1">
      <c r="A1186" s="889" t="s">
        <v>2721</v>
      </c>
      <c r="B1186" s="890"/>
      <c r="C1186" s="896" t="s">
        <v>2722</v>
      </c>
      <c r="D1186" s="891" t="s">
        <v>2723</v>
      </c>
      <c r="E1186" s="892" t="str">
        <f t="shared" si="20"/>
        <v>CD</v>
      </c>
      <c r="F1186" s="885">
        <v>50</v>
      </c>
      <c r="G1186" s="885" t="s">
        <v>60</v>
      </c>
      <c r="H1186" s="885" t="e">
        <v>#N/A</v>
      </c>
      <c r="I1186" s="885" t="str">
        <f>IFERROR(VLOOKUP(A1186,DonGiaHD!A:H,8,0),"")</f>
        <v/>
      </c>
    </row>
    <row r="1187" spans="1:9" ht="32.25" hidden="1" customHeight="1">
      <c r="A1187" s="889" t="s">
        <v>2724</v>
      </c>
      <c r="B1187" s="890"/>
      <c r="C1187" s="896" t="s">
        <v>2725</v>
      </c>
      <c r="D1187" s="891" t="s">
        <v>2723</v>
      </c>
      <c r="E1187" s="892" t="str">
        <f t="shared" si="20"/>
        <v>CD</v>
      </c>
      <c r="F1187" s="885">
        <v>50</v>
      </c>
      <c r="G1187" s="885" t="s">
        <v>60</v>
      </c>
      <c r="H1187" s="885">
        <v>0</v>
      </c>
      <c r="I1187" s="885" t="str">
        <f>IFERROR(VLOOKUP(A1187,DonGiaHD!A:H,8,0),"")</f>
        <v/>
      </c>
    </row>
    <row r="1188" spans="1:9" ht="32.25" hidden="1" customHeight="1">
      <c r="A1188" s="889" t="s">
        <v>2726</v>
      </c>
      <c r="B1188" s="890"/>
      <c r="C1188" s="896" t="s">
        <v>2727</v>
      </c>
      <c r="D1188" s="891" t="s">
        <v>2723</v>
      </c>
      <c r="E1188" s="892" t="str">
        <f t="shared" si="20"/>
        <v>CD</v>
      </c>
      <c r="F1188" s="885">
        <v>50</v>
      </c>
      <c r="G1188" s="885" t="s">
        <v>60</v>
      </c>
      <c r="H1188" s="885">
        <v>0</v>
      </c>
      <c r="I1188" s="885" t="str">
        <f>IFERROR(VLOOKUP(A1188,DonGiaHD!A:H,8,0),"")</f>
        <v/>
      </c>
    </row>
    <row r="1189" spans="1:9" ht="30.75" hidden="1" customHeight="1">
      <c r="A1189" s="889" t="s">
        <v>2728</v>
      </c>
      <c r="B1189" s="890"/>
      <c r="C1189" s="896" t="s">
        <v>2729</v>
      </c>
      <c r="D1189" s="891" t="s">
        <v>2723</v>
      </c>
      <c r="E1189" s="892" t="str">
        <f t="shared" si="20"/>
        <v>CD</v>
      </c>
      <c r="F1189" s="885">
        <v>50</v>
      </c>
      <c r="G1189" s="885" t="s">
        <v>60</v>
      </c>
      <c r="H1189" s="885">
        <v>0</v>
      </c>
      <c r="I1189" s="885" t="str">
        <f>IFERROR(VLOOKUP(A1189,DonGiaHD!A:H,8,0),"")</f>
        <v/>
      </c>
    </row>
    <row r="1190" spans="1:9" ht="32.25" hidden="1" customHeight="1">
      <c r="A1190" s="889" t="s">
        <v>2730</v>
      </c>
      <c r="B1190" s="890"/>
      <c r="C1190" s="896" t="s">
        <v>2731</v>
      </c>
      <c r="D1190" s="891" t="s">
        <v>2723</v>
      </c>
      <c r="E1190" s="892" t="str">
        <f t="shared" si="20"/>
        <v>CD</v>
      </c>
      <c r="F1190" s="885">
        <v>50</v>
      </c>
      <c r="G1190" s="885" t="s">
        <v>60</v>
      </c>
      <c r="H1190" s="885" t="e">
        <v>#N/A</v>
      </c>
      <c r="I1190" s="885" t="str">
        <f>IFERROR(VLOOKUP(A1190,DonGiaHD!A:H,8,0),"")</f>
        <v/>
      </c>
    </row>
    <row r="1191" spans="1:9" hidden="1">
      <c r="A1191" s="889" t="s">
        <v>2732</v>
      </c>
      <c r="B1191" s="890"/>
      <c r="C1191" s="896" t="s">
        <v>2733</v>
      </c>
      <c r="D1191" s="891" t="s">
        <v>2723</v>
      </c>
      <c r="E1191" s="892" t="str">
        <f t="shared" si="20"/>
        <v>CD</v>
      </c>
      <c r="F1191" s="885">
        <v>50</v>
      </c>
      <c r="G1191" s="885" t="s">
        <v>60</v>
      </c>
      <c r="H1191" s="885" t="e">
        <v>#N/A</v>
      </c>
      <c r="I1191" s="885" t="str">
        <f>IFERROR(VLOOKUP(A1191,DonGiaHD!A:H,8,0),"")</f>
        <v/>
      </c>
    </row>
    <row r="1192" spans="1:9" hidden="1">
      <c r="A1192" s="889" t="s">
        <v>2734</v>
      </c>
      <c r="B1192" s="891"/>
      <c r="C1192" s="896" t="s">
        <v>2735</v>
      </c>
      <c r="D1192" s="891" t="s">
        <v>89</v>
      </c>
      <c r="E1192" s="892" t="str">
        <f t="shared" si="20"/>
        <v>DE</v>
      </c>
      <c r="F1192" s="885">
        <v>50</v>
      </c>
      <c r="G1192" s="885" t="s">
        <v>60</v>
      </c>
      <c r="H1192" s="885">
        <v>0</v>
      </c>
      <c r="I1192" s="885" t="str">
        <f>IFERROR(VLOOKUP(A1192,DonGiaHD!A:H,8,0),"")</f>
        <v/>
      </c>
    </row>
    <row r="1193" spans="1:9" hidden="1">
      <c r="A1193" s="889" t="s">
        <v>2736</v>
      </c>
      <c r="B1193" s="891"/>
      <c r="C1193" s="896" t="s">
        <v>2737</v>
      </c>
      <c r="D1193" s="891" t="s">
        <v>89</v>
      </c>
      <c r="E1193" s="892" t="str">
        <f t="shared" si="20"/>
        <v>DE</v>
      </c>
      <c r="F1193" s="885">
        <v>50</v>
      </c>
      <c r="G1193" s="885" t="s">
        <v>60</v>
      </c>
      <c r="H1193" s="885" t="e">
        <v>#N/A</v>
      </c>
      <c r="I1193" s="885" t="str">
        <f>IFERROR(VLOOKUP(A1193,DonGiaHD!A:H,8,0),"")</f>
        <v/>
      </c>
    </row>
    <row r="1194" spans="1:9" hidden="1">
      <c r="A1194" s="889" t="s">
        <v>2738</v>
      </c>
      <c r="B1194" s="890"/>
      <c r="C1194" s="896" t="s">
        <v>2739</v>
      </c>
      <c r="D1194" s="891" t="s">
        <v>59</v>
      </c>
      <c r="E1194" s="892" t="str">
        <f t="shared" si="20"/>
        <v>CH</v>
      </c>
      <c r="F1194" s="885">
        <v>50</v>
      </c>
      <c r="G1194" s="885" t="s">
        <v>60</v>
      </c>
      <c r="H1194" s="885">
        <v>0</v>
      </c>
      <c r="I1194" s="885" t="str">
        <f>IFERROR(VLOOKUP(A1194,DonGiaHD!A:H,8,0),"")</f>
        <v/>
      </c>
    </row>
    <row r="1195" spans="1:9" hidden="1">
      <c r="A1195" s="889" t="s">
        <v>2740</v>
      </c>
      <c r="B1195" s="891"/>
      <c r="C1195" s="896" t="s">
        <v>2741</v>
      </c>
      <c r="D1195" s="891" t="s">
        <v>59</v>
      </c>
      <c r="E1195" s="892" t="str">
        <f t="shared" si="20"/>
        <v>DO</v>
      </c>
      <c r="F1195" s="885">
        <v>50</v>
      </c>
      <c r="G1195" s="885" t="s">
        <v>60</v>
      </c>
      <c r="H1195" s="885" t="e">
        <v>#N/A</v>
      </c>
      <c r="I1195" s="885" t="str">
        <f>IFERROR(VLOOKUP(A1195,DonGiaHD!A:H,8,0),"")</f>
        <v/>
      </c>
    </row>
    <row r="1196" spans="1:9" hidden="1">
      <c r="A1196" s="917"/>
      <c r="B1196" s="918"/>
      <c r="C1196" s="917"/>
      <c r="D1196" s="919"/>
      <c r="E1196" s="892" t="str">
        <f t="shared" si="20"/>
        <v/>
      </c>
      <c r="F1196" s="885">
        <v>50</v>
      </c>
      <c r="H1196" s="885">
        <v>0</v>
      </c>
      <c r="I1196" s="885">
        <f>IFERROR(VLOOKUP(A1196,DonGiaHD!A:H,8,0),"")</f>
        <v>0</v>
      </c>
    </row>
    <row r="1197" spans="1:9" hidden="1">
      <c r="A1197" s="920" t="s">
        <v>2742</v>
      </c>
      <c r="B1197" s="921" t="s">
        <v>2743</v>
      </c>
      <c r="C1197" s="920" t="s">
        <v>2744</v>
      </c>
      <c r="D1197" s="922" t="s">
        <v>59</v>
      </c>
      <c r="E1197" s="892" t="str">
        <f t="shared" si="20"/>
        <v>LC</v>
      </c>
      <c r="F1197" s="885">
        <v>2000</v>
      </c>
      <c r="H1197" s="885">
        <v>0</v>
      </c>
      <c r="I1197" s="885" t="str">
        <f>IFERROR(VLOOKUP(A1197,DonGiaHD!A:H,8,0),"")</f>
        <v/>
      </c>
    </row>
    <row r="1198" spans="1:9" hidden="1">
      <c r="A1198" s="889" t="s">
        <v>2745</v>
      </c>
      <c r="B1198" s="890" t="s">
        <v>2746</v>
      </c>
      <c r="C1198" s="889" t="s">
        <v>2747</v>
      </c>
      <c r="D1198" s="891" t="s">
        <v>2723</v>
      </c>
      <c r="E1198" s="892" t="str">
        <f t="shared" si="20"/>
        <v>LC</v>
      </c>
      <c r="F1198" s="885">
        <v>2000</v>
      </c>
      <c r="H1198" s="885" t="e">
        <v>#N/A</v>
      </c>
      <c r="I1198" s="885" t="str">
        <f>IFERROR(VLOOKUP(A1198,DonGiaHD!A:H,8,0),"")</f>
        <v/>
      </c>
    </row>
    <row r="1199" spans="1:9" hidden="1">
      <c r="A1199" s="889" t="s">
        <v>2748</v>
      </c>
      <c r="B1199" s="890" t="s">
        <v>2749</v>
      </c>
      <c r="C1199" s="889" t="s">
        <v>2750</v>
      </c>
      <c r="D1199" s="891" t="s">
        <v>2723</v>
      </c>
      <c r="E1199" s="892" t="str">
        <f t="shared" si="20"/>
        <v>LC</v>
      </c>
      <c r="F1199" s="885">
        <v>2000</v>
      </c>
      <c r="H1199" s="885" t="e">
        <v>#N/A</v>
      </c>
      <c r="I1199" s="885" t="str">
        <f>IFERROR(VLOOKUP(A1199,DonGiaHD!A:H,8,0),"")</f>
        <v/>
      </c>
    </row>
    <row r="1200" spans="1:9" hidden="1">
      <c r="A1200" s="889" t="s">
        <v>2751</v>
      </c>
      <c r="B1200" s="890" t="s">
        <v>2752</v>
      </c>
      <c r="C1200" s="889" t="s">
        <v>2753</v>
      </c>
      <c r="D1200" s="891" t="s">
        <v>273</v>
      </c>
      <c r="E1200" s="892" t="str">
        <f t="shared" si="20"/>
        <v>LT</v>
      </c>
      <c r="F1200" s="885">
        <v>2000</v>
      </c>
      <c r="H1200" s="885" t="e">
        <v>#N/A</v>
      </c>
      <c r="I1200" s="885" t="str">
        <f>IFERROR(VLOOKUP(A1200,DonGiaHD!A:H,8,0),"")</f>
        <v/>
      </c>
    </row>
    <row r="1201" spans="1:9" hidden="1">
      <c r="A1201" s="889" t="s">
        <v>2754</v>
      </c>
      <c r="B1201" s="890" t="s">
        <v>2755</v>
      </c>
      <c r="C1201" s="889" t="s">
        <v>2756</v>
      </c>
      <c r="D1201" s="891" t="s">
        <v>89</v>
      </c>
      <c r="E1201" s="892" t="str">
        <f t="shared" si="20"/>
        <v>LD</v>
      </c>
      <c r="F1201" s="885">
        <v>2000</v>
      </c>
      <c r="H1201" s="885">
        <v>0</v>
      </c>
      <c r="I1201" s="885" t="str">
        <f>IFERROR(VLOOKUP(A1201,DonGiaHD!A:H,8,0),"")</f>
        <v/>
      </c>
    </row>
    <row r="1202" spans="1:9" hidden="1">
      <c r="A1202" s="889" t="s">
        <v>2757</v>
      </c>
      <c r="B1202" s="890" t="s">
        <v>2758</v>
      </c>
      <c r="C1202" s="896" t="s">
        <v>2759</v>
      </c>
      <c r="D1202" s="891" t="s">
        <v>539</v>
      </c>
      <c r="E1202" s="892" t="str">
        <f t="shared" si="20"/>
        <v>LT</v>
      </c>
      <c r="F1202" s="885">
        <v>2000</v>
      </c>
      <c r="H1202" s="885">
        <v>1</v>
      </c>
      <c r="I1202" s="885" t="str">
        <f>IFERROR(VLOOKUP(A1202,DonGiaHD!A:H,8,0),"")</f>
        <v/>
      </c>
    </row>
    <row r="1203" spans="1:9" hidden="1">
      <c r="A1203" s="889" t="s">
        <v>2760</v>
      </c>
      <c r="B1203" s="890" t="s">
        <v>2761</v>
      </c>
      <c r="C1203" s="896" t="s">
        <v>2762</v>
      </c>
      <c r="D1203" s="891" t="s">
        <v>539</v>
      </c>
      <c r="E1203" s="892" t="str">
        <f t="shared" si="20"/>
        <v>LB</v>
      </c>
      <c r="F1203" s="885">
        <v>2000</v>
      </c>
      <c r="H1203" s="885" t="e">
        <v>#N/A</v>
      </c>
      <c r="I1203" s="885" t="str">
        <f>IFERROR(VLOOKUP(A1203,DonGiaHD!A:H,8,0),"")</f>
        <v/>
      </c>
    </row>
    <row r="1204" spans="1:9" hidden="1">
      <c r="A1204" s="889" t="s">
        <v>2763</v>
      </c>
      <c r="B1204" s="890" t="s">
        <v>2764</v>
      </c>
      <c r="C1204" s="896" t="s">
        <v>2765</v>
      </c>
      <c r="D1204" s="891" t="s">
        <v>273</v>
      </c>
      <c r="E1204" s="892" t="str">
        <f t="shared" si="20"/>
        <v>LU</v>
      </c>
      <c r="F1204" s="885">
        <v>2000</v>
      </c>
      <c r="H1204" s="885">
        <v>0</v>
      </c>
      <c r="I1204" s="885" t="str">
        <f>IFERROR(VLOOKUP(A1204,DonGiaHD!A:H,8,0),"")</f>
        <v/>
      </c>
    </row>
    <row r="1205" spans="1:9" hidden="1">
      <c r="A1205" s="889" t="s">
        <v>2766</v>
      </c>
      <c r="B1205" s="890" t="s">
        <v>2767</v>
      </c>
      <c r="C1205" s="896" t="s">
        <v>2768</v>
      </c>
      <c r="D1205" s="891" t="s">
        <v>273</v>
      </c>
      <c r="E1205" s="892" t="str">
        <f t="shared" si="20"/>
        <v>KC</v>
      </c>
      <c r="F1205" s="885">
        <v>2000</v>
      </c>
      <c r="H1205" s="885">
        <v>0</v>
      </c>
      <c r="I1205" s="885" t="str">
        <f>IFERROR(VLOOKUP(A1205,DonGiaHD!A:H,8,0),"")</f>
        <v/>
      </c>
    </row>
    <row r="1206" spans="1:9" hidden="1">
      <c r="A1206" s="889" t="s">
        <v>2769</v>
      </c>
      <c r="B1206" s="890" t="s">
        <v>2770</v>
      </c>
      <c r="C1206" s="896" t="s">
        <v>2771</v>
      </c>
      <c r="D1206" s="891" t="s">
        <v>273</v>
      </c>
      <c r="E1206" s="892" t="str">
        <f t="shared" si="20"/>
        <v>KC</v>
      </c>
      <c r="F1206" s="885">
        <v>2000</v>
      </c>
      <c r="H1206" s="885" t="e">
        <v>#N/A</v>
      </c>
      <c r="I1206" s="885" t="str">
        <f>IFERROR(VLOOKUP(A1206,DonGiaHD!A:H,8,0),"")</f>
        <v/>
      </c>
    </row>
    <row r="1207" spans="1:9" hidden="1">
      <c r="A1207" s="889" t="s">
        <v>2772</v>
      </c>
      <c r="B1207" s="890" t="s">
        <v>2773</v>
      </c>
      <c r="C1207" s="896" t="s">
        <v>2774</v>
      </c>
      <c r="D1207" s="891" t="s">
        <v>273</v>
      </c>
      <c r="E1207" s="892" t="str">
        <f t="shared" si="20"/>
        <v>LC</v>
      </c>
      <c r="F1207" s="885">
        <v>2000</v>
      </c>
      <c r="H1207" s="885" t="e">
        <v>#N/A</v>
      </c>
      <c r="I1207" s="885" t="str">
        <f>IFERROR(VLOOKUP(A1207,DonGiaHD!A:H,8,0),"")</f>
        <v/>
      </c>
    </row>
    <row r="1208" spans="1:9" hidden="1">
      <c r="A1208" s="889" t="s">
        <v>2775</v>
      </c>
      <c r="B1208" s="890" t="s">
        <v>2776</v>
      </c>
      <c r="C1208" s="896" t="s">
        <v>2777</v>
      </c>
      <c r="D1208" s="891" t="s">
        <v>89</v>
      </c>
      <c r="E1208" s="892" t="str">
        <f t="shared" si="20"/>
        <v>LD</v>
      </c>
      <c r="F1208" s="885">
        <v>2000</v>
      </c>
      <c r="H1208" s="885">
        <v>0</v>
      </c>
      <c r="I1208" s="885" t="str">
        <f>IFERROR(VLOOKUP(A1208,DonGiaHD!A:H,8,0),"")</f>
        <v/>
      </c>
    </row>
    <row r="1209" spans="1:9" hidden="1">
      <c r="A1209" s="889" t="s">
        <v>2778</v>
      </c>
      <c r="B1209" s="890" t="s">
        <v>2779</v>
      </c>
      <c r="C1209" s="896" t="s">
        <v>2780</v>
      </c>
      <c r="D1209" s="891" t="s">
        <v>59</v>
      </c>
      <c r="E1209" s="892" t="str">
        <f t="shared" si="20"/>
        <v>Lc</v>
      </c>
      <c r="F1209" s="885">
        <v>2000</v>
      </c>
      <c r="H1209" s="885">
        <v>0</v>
      </c>
      <c r="I1209" s="885" t="str">
        <f>IFERROR(VLOOKUP(A1209,DonGiaHD!A:H,8,0),"")</f>
        <v/>
      </c>
    </row>
    <row r="1210" spans="1:9" hidden="1">
      <c r="A1210" s="889" t="s">
        <v>2781</v>
      </c>
      <c r="B1210" s="890" t="s">
        <v>1731</v>
      </c>
      <c r="C1210" s="896" t="s">
        <v>2782</v>
      </c>
      <c r="D1210" s="891" t="s">
        <v>273</v>
      </c>
      <c r="E1210" s="892" t="str">
        <f t="shared" si="20"/>
        <v>LP</v>
      </c>
      <c r="F1210" s="885">
        <v>2000</v>
      </c>
      <c r="H1210" s="885">
        <v>0</v>
      </c>
      <c r="I1210" s="885" t="str">
        <f>IFERROR(VLOOKUP(A1210,DonGiaHD!A:H,8,0),"")</f>
        <v/>
      </c>
    </row>
    <row r="1211" spans="1:9" hidden="1">
      <c r="A1211" s="889" t="s">
        <v>2783</v>
      </c>
      <c r="B1211" s="890" t="s">
        <v>2784</v>
      </c>
      <c r="C1211" s="896" t="s">
        <v>2785</v>
      </c>
      <c r="D1211" s="891" t="s">
        <v>273</v>
      </c>
      <c r="E1211" s="892" t="str">
        <f t="shared" si="20"/>
        <v>LP</v>
      </c>
      <c r="F1211" s="885">
        <v>2000</v>
      </c>
      <c r="H1211" s="885" t="e">
        <v>#N/A</v>
      </c>
      <c r="I1211" s="885" t="str">
        <f>IFERROR(VLOOKUP(A1211,DonGiaHD!A:H,8,0),"")</f>
        <v/>
      </c>
    </row>
    <row r="1212" spans="1:9" hidden="1">
      <c r="A1212" s="889" t="s">
        <v>2786</v>
      </c>
      <c r="B1212" s="890" t="s">
        <v>1722</v>
      </c>
      <c r="C1212" s="896" t="s">
        <v>2787</v>
      </c>
      <c r="D1212" s="891" t="s">
        <v>273</v>
      </c>
      <c r="E1212" s="892" t="str">
        <f t="shared" si="20"/>
        <v>LS</v>
      </c>
      <c r="F1212" s="885">
        <v>2000</v>
      </c>
      <c r="H1212" s="885">
        <v>0</v>
      </c>
      <c r="I1212" s="885" t="str">
        <f>IFERROR(VLOOKUP(A1212,DonGiaHD!A:H,8,0),"")</f>
        <v/>
      </c>
    </row>
    <row r="1213" spans="1:9" hidden="1">
      <c r="A1213" s="889" t="s">
        <v>2788</v>
      </c>
      <c r="B1213" s="890" t="s">
        <v>1187</v>
      </c>
      <c r="C1213" s="896" t="s">
        <v>2789</v>
      </c>
      <c r="D1213" s="891" t="s">
        <v>1019</v>
      </c>
      <c r="E1213" s="892" t="str">
        <f t="shared" si="20"/>
        <v>LG</v>
      </c>
      <c r="F1213" s="885">
        <v>2000</v>
      </c>
      <c r="H1213" s="885" t="e">
        <v>#N/A</v>
      </c>
      <c r="I1213" s="885" t="str">
        <f>IFERROR(VLOOKUP(A1213,DonGiaHD!A:H,8,0),"")</f>
        <v/>
      </c>
    </row>
    <row r="1214" spans="1:9" hidden="1">
      <c r="A1214" s="889" t="s">
        <v>2790</v>
      </c>
      <c r="B1214" s="890" t="s">
        <v>2791</v>
      </c>
      <c r="C1214" s="896" t="s">
        <v>2792</v>
      </c>
      <c r="D1214" s="891" t="s">
        <v>632</v>
      </c>
      <c r="E1214" s="892" t="str">
        <f t="shared" si="20"/>
        <v>DM</v>
      </c>
      <c r="F1214" s="885">
        <v>2000</v>
      </c>
      <c r="H1214" s="885" t="e">
        <v>#N/A</v>
      </c>
      <c r="I1214" s="885" t="str">
        <f>IFERROR(VLOOKUP(A1214,DonGiaHD!A:H,8,0),"")</f>
        <v/>
      </c>
    </row>
    <row r="1215" spans="1:9" hidden="1">
      <c r="A1215" s="889" t="s">
        <v>2793</v>
      </c>
      <c r="B1215" s="890" t="s">
        <v>2794</v>
      </c>
      <c r="C1215" s="896" t="s">
        <v>2795</v>
      </c>
      <c r="D1215" s="891" t="s">
        <v>632</v>
      </c>
      <c r="E1215" s="892" t="str">
        <f t="shared" si="20"/>
        <v>DD</v>
      </c>
      <c r="F1215" s="885">
        <v>2000</v>
      </c>
      <c r="H1215" s="885" t="e">
        <v>#N/A</v>
      </c>
      <c r="I1215" s="885" t="str">
        <f>IFERROR(VLOOKUP(A1215,DonGiaHD!A:H,8,0),"")</f>
        <v/>
      </c>
    </row>
    <row r="1216" spans="1:9" hidden="1">
      <c r="A1216" s="889" t="s">
        <v>2796</v>
      </c>
      <c r="B1216" s="890" t="s">
        <v>2797</v>
      </c>
      <c r="C1216" s="896" t="s">
        <v>2798</v>
      </c>
      <c r="D1216" s="891" t="s">
        <v>632</v>
      </c>
      <c r="E1216" s="892" t="str">
        <f t="shared" si="20"/>
        <v>DC</v>
      </c>
      <c r="F1216" s="885">
        <v>2000</v>
      </c>
      <c r="H1216" s="885" t="e">
        <v>#N/A</v>
      </c>
      <c r="I1216" s="885" t="str">
        <f>IFERROR(VLOOKUP(A1216,DonGiaHD!A:H,8,0),"")</f>
        <v/>
      </c>
    </row>
    <row r="1217" spans="1:9" hidden="1">
      <c r="A1217" s="889" t="s">
        <v>2799</v>
      </c>
      <c r="B1217" s="890" t="s">
        <v>2800</v>
      </c>
      <c r="C1217" s="896" t="s">
        <v>2801</v>
      </c>
      <c r="D1217" s="891" t="s">
        <v>632</v>
      </c>
      <c r="E1217" s="892" t="str">
        <f t="shared" si="20"/>
        <v>DM</v>
      </c>
      <c r="F1217" s="885">
        <v>2000</v>
      </c>
      <c r="H1217" s="885" t="e">
        <v>#N/A</v>
      </c>
      <c r="I1217" s="885" t="str">
        <f>IFERROR(VLOOKUP(A1217,DonGiaHD!A:H,8,0),"")</f>
        <v/>
      </c>
    </row>
    <row r="1218" spans="1:9" hidden="1">
      <c r="A1218" s="889" t="s">
        <v>2802</v>
      </c>
      <c r="B1218" s="890" t="s">
        <v>2803</v>
      </c>
      <c r="C1218" s="896" t="s">
        <v>2804</v>
      </c>
      <c r="D1218" s="891" t="s">
        <v>632</v>
      </c>
      <c r="E1218" s="892" t="str">
        <f t="shared" si="20"/>
        <v>DM</v>
      </c>
      <c r="F1218" s="885">
        <v>2000</v>
      </c>
      <c r="H1218" s="885" t="e">
        <v>#N/A</v>
      </c>
      <c r="I1218" s="885" t="str">
        <f>IFERROR(VLOOKUP(A1218,DonGiaHD!A:H,8,0),"")</f>
        <v/>
      </c>
    </row>
    <row r="1219" spans="1:9" hidden="1">
      <c r="A1219" s="889" t="s">
        <v>2805</v>
      </c>
      <c r="B1219" s="890" t="s">
        <v>2806</v>
      </c>
      <c r="C1219" s="896" t="s">
        <v>2807</v>
      </c>
      <c r="D1219" s="891" t="s">
        <v>632</v>
      </c>
      <c r="E1219" s="892" t="str">
        <f t="shared" si="20"/>
        <v>DD</v>
      </c>
      <c r="F1219" s="885">
        <v>2000</v>
      </c>
      <c r="H1219" s="885" t="e">
        <v>#N/A</v>
      </c>
      <c r="I1219" s="885" t="str">
        <f>IFERROR(VLOOKUP(A1219,DonGiaHD!A:H,8,0),"")</f>
        <v/>
      </c>
    </row>
    <row r="1220" spans="1:9" hidden="1">
      <c r="A1220" s="889" t="s">
        <v>2808</v>
      </c>
      <c r="B1220" s="890" t="s">
        <v>2809</v>
      </c>
      <c r="C1220" s="896" t="s">
        <v>2810</v>
      </c>
      <c r="D1220" s="891" t="s">
        <v>632</v>
      </c>
      <c r="E1220" s="892" t="str">
        <f t="shared" si="20"/>
        <v>DC</v>
      </c>
      <c r="F1220" s="885">
        <v>2000</v>
      </c>
      <c r="H1220" s="885" t="e">
        <v>#N/A</v>
      </c>
      <c r="I1220" s="885" t="str">
        <f>IFERROR(VLOOKUP(A1220,DonGiaHD!A:H,8,0),"")</f>
        <v/>
      </c>
    </row>
    <row r="1221" spans="1:9" ht="12" hidden="1" customHeight="1">
      <c r="A1221" s="889" t="s">
        <v>2811</v>
      </c>
      <c r="B1221" s="890" t="s">
        <v>2812</v>
      </c>
      <c r="C1221" s="896" t="s">
        <v>2813</v>
      </c>
      <c r="D1221" s="891" t="s">
        <v>544</v>
      </c>
      <c r="E1221" s="892" t="str">
        <f t="shared" si="20"/>
        <v>Do</v>
      </c>
      <c r="F1221" s="885">
        <v>2000</v>
      </c>
      <c r="H1221" s="885" t="e">
        <v>#N/A</v>
      </c>
      <c r="I1221" s="885" t="str">
        <f>IFERROR(VLOOKUP(A1221,DonGiaHD!A:H,8,0),"")</f>
        <v/>
      </c>
    </row>
    <row r="1222" spans="1:9" hidden="1">
      <c r="A1222" s="889" t="s">
        <v>2814</v>
      </c>
      <c r="B1222" s="890" t="s">
        <v>2815</v>
      </c>
      <c r="C1222" s="896" t="s">
        <v>2816</v>
      </c>
      <c r="D1222" s="891" t="s">
        <v>632</v>
      </c>
      <c r="E1222" s="892" t="str">
        <f t="shared" ref="E1222" si="21">LEFT(A1222,2)</f>
        <v>DB</v>
      </c>
      <c r="F1222" s="885">
        <v>2000</v>
      </c>
      <c r="H1222" s="885" t="e">
        <v>#N/A</v>
      </c>
      <c r="I1222" s="885" t="str">
        <f>IFERROR(VLOOKUP(A1222,DonGiaHD!A:H,8,0),"")</f>
        <v/>
      </c>
    </row>
    <row r="1223" spans="1:9" hidden="1">
      <c r="A1223" s="889" t="s">
        <v>2817</v>
      </c>
      <c r="B1223" s="890" t="s">
        <v>2815</v>
      </c>
      <c r="C1223" s="896" t="s">
        <v>2818</v>
      </c>
      <c r="D1223" s="891" t="s">
        <v>632</v>
      </c>
      <c r="E1223" s="892" t="str">
        <f t="shared" si="20"/>
        <v>DB</v>
      </c>
      <c r="F1223" s="885">
        <v>2000</v>
      </c>
      <c r="H1223" s="885" t="e">
        <v>#N/A</v>
      </c>
      <c r="I1223" s="885">
        <f>IFERROR(VLOOKUP(A1223,DonGiaHD!A:H,8,0),"")</f>
        <v>277830</v>
      </c>
    </row>
    <row r="1224" spans="1:9" hidden="1">
      <c r="A1224" s="889" t="s">
        <v>2819</v>
      </c>
      <c r="B1224" s="890" t="s">
        <v>2820</v>
      </c>
      <c r="C1224" s="896" t="s">
        <v>2821</v>
      </c>
      <c r="D1224" s="891" t="s">
        <v>632</v>
      </c>
      <c r="E1224" s="892" t="str">
        <f t="shared" si="20"/>
        <v>DB</v>
      </c>
      <c r="F1224" s="885">
        <v>2000</v>
      </c>
      <c r="H1224" s="885" t="e">
        <v>#N/A</v>
      </c>
      <c r="I1224" s="885" t="str">
        <f>IFERROR(VLOOKUP(A1224,DonGiaHD!A:H,8,0),"")</f>
        <v/>
      </c>
    </row>
    <row r="1225" spans="1:9" ht="15.75" hidden="1">
      <c r="A1225" s="923" t="s">
        <v>2822</v>
      </c>
      <c r="B1225" s="890" t="s">
        <v>893</v>
      </c>
      <c r="C1225" s="924" t="s">
        <v>2823</v>
      </c>
      <c r="D1225" s="925" t="s">
        <v>2824</v>
      </c>
      <c r="E1225" s="892" t="str">
        <f t="shared" si="20"/>
        <v>Ho</v>
      </c>
      <c r="F1225" s="885">
        <v>50</v>
      </c>
      <c r="G1225" s="885" t="s">
        <v>60</v>
      </c>
      <c r="H1225" s="885">
        <v>0</v>
      </c>
      <c r="I1225" s="885" t="str">
        <f>IFERROR(VLOOKUP(A1225,DonGiaHD!A:H,8,0),"")</f>
        <v/>
      </c>
    </row>
    <row r="1226" spans="1:9" ht="15.75" hidden="1">
      <c r="A1226" s="923" t="s">
        <v>2825</v>
      </c>
      <c r="B1226" s="890"/>
      <c r="C1226" s="924" t="s">
        <v>2826</v>
      </c>
      <c r="D1226" s="926" t="s">
        <v>59</v>
      </c>
      <c r="E1226" s="892" t="str">
        <f t="shared" si="20"/>
        <v>CC</v>
      </c>
      <c r="F1226" s="885">
        <v>50</v>
      </c>
      <c r="G1226" s="885" t="s">
        <v>60</v>
      </c>
      <c r="H1226" s="885" t="s">
        <v>59</v>
      </c>
      <c r="I1226" s="885" t="str">
        <f>IFERROR(VLOOKUP(A1226,DonGiaHD!A:H,8,0),"")</f>
        <v/>
      </c>
    </row>
    <row r="1227" spans="1:9" ht="15.75" hidden="1">
      <c r="A1227" s="923" t="s">
        <v>2827</v>
      </c>
      <c r="B1227" s="890"/>
      <c r="C1227" s="924" t="s">
        <v>2828</v>
      </c>
      <c r="D1227" s="926" t="s">
        <v>89</v>
      </c>
      <c r="E1227" s="892" t="str">
        <f t="shared" ref="E1227:E1244" si="22">LEFT(A1227,2)</f>
        <v>CC</v>
      </c>
      <c r="F1227" s="885">
        <v>50</v>
      </c>
      <c r="G1227" s="885" t="s">
        <v>60</v>
      </c>
      <c r="H1227" s="885">
        <v>0</v>
      </c>
      <c r="I1227" s="885" t="str">
        <f>IFERROR(VLOOKUP(A1227,DonGiaHD!A:H,8,0),"")</f>
        <v/>
      </c>
    </row>
    <row r="1228" spans="1:9" ht="15.75" hidden="1">
      <c r="A1228" s="923" t="s">
        <v>2829</v>
      </c>
      <c r="B1228" s="890"/>
      <c r="C1228" s="924" t="s">
        <v>2830</v>
      </c>
      <c r="D1228" s="926" t="s">
        <v>59</v>
      </c>
      <c r="E1228" s="892" t="str">
        <f t="shared" si="22"/>
        <v>CC</v>
      </c>
      <c r="F1228" s="885">
        <v>50</v>
      </c>
      <c r="G1228" s="885" t="s">
        <v>60</v>
      </c>
      <c r="H1228" s="885" t="s">
        <v>59</v>
      </c>
      <c r="I1228" s="885" t="str">
        <f>IFERROR(VLOOKUP(A1228,DonGiaHD!A:H,8,0),"")</f>
        <v/>
      </c>
    </row>
    <row r="1229" spans="1:9" ht="15.75" hidden="1">
      <c r="A1229" s="923" t="s">
        <v>2831</v>
      </c>
      <c r="B1229" s="890"/>
      <c r="C1229" s="924" t="s">
        <v>2832</v>
      </c>
      <c r="D1229" s="926" t="s">
        <v>59</v>
      </c>
      <c r="E1229" s="892" t="str">
        <f t="shared" si="22"/>
        <v>CC</v>
      </c>
      <c r="F1229" s="885">
        <v>50</v>
      </c>
      <c r="G1229" s="885" t="s">
        <v>60</v>
      </c>
      <c r="H1229" s="885">
        <v>0</v>
      </c>
      <c r="I1229" s="885">
        <f>IFERROR(VLOOKUP(A1229,DonGiaHD!A:H,8,0),"")</f>
        <v>7968800</v>
      </c>
    </row>
    <row r="1230" spans="1:9" ht="15.75" hidden="1">
      <c r="A1230" s="923" t="s">
        <v>2833</v>
      </c>
      <c r="B1230" s="890"/>
      <c r="C1230" s="924" t="s">
        <v>2834</v>
      </c>
      <c r="D1230" s="926" t="s">
        <v>89</v>
      </c>
      <c r="E1230" s="892" t="str">
        <f t="shared" si="22"/>
        <v>TD</v>
      </c>
      <c r="F1230" s="885">
        <v>50</v>
      </c>
      <c r="G1230" s="885" t="s">
        <v>60</v>
      </c>
      <c r="H1230" s="885">
        <v>0</v>
      </c>
      <c r="I1230" s="885" t="str">
        <f>IFERROR(VLOOKUP(A1230,DonGiaHD!A:H,8,0),"")</f>
        <v/>
      </c>
    </row>
    <row r="1231" spans="1:9" ht="15.75" hidden="1">
      <c r="A1231" s="923" t="s">
        <v>2835</v>
      </c>
      <c r="B1231" s="959" t="s">
        <v>1227</v>
      </c>
      <c r="C1231" s="900" t="s">
        <v>2836</v>
      </c>
      <c r="D1231" s="926" t="s">
        <v>1208</v>
      </c>
      <c r="E1231" s="892" t="str">
        <f t="shared" si="22"/>
        <v>PK</v>
      </c>
      <c r="F1231" s="885">
        <v>2000</v>
      </c>
      <c r="H1231" s="885">
        <v>0</v>
      </c>
      <c r="I1231" s="885" t="str">
        <f>IFERROR(VLOOKUP(A1231,DonGiaHD!A:H,8,0),"")</f>
        <v/>
      </c>
    </row>
    <row r="1232" spans="1:9" ht="15.75" hidden="1">
      <c r="A1232" s="923" t="s">
        <v>2837</v>
      </c>
      <c r="B1232" s="959" t="s">
        <v>1271</v>
      </c>
      <c r="C1232" s="900" t="s">
        <v>1272</v>
      </c>
      <c r="D1232" s="926" t="s">
        <v>1208</v>
      </c>
      <c r="E1232" s="892" t="str">
        <f t="shared" si="22"/>
        <v>DA</v>
      </c>
      <c r="F1232" s="885">
        <v>2000</v>
      </c>
      <c r="H1232" s="885">
        <v>0</v>
      </c>
      <c r="I1232" s="885" t="str">
        <f>IFERROR(VLOOKUP(A1232,DonGiaHD!A:H,8,0),"")</f>
        <v/>
      </c>
    </row>
    <row r="1233" spans="1:9" ht="15.75" hidden="1">
      <c r="A1233" s="923" t="s">
        <v>2838</v>
      </c>
      <c r="B1233" s="959" t="s">
        <v>1307</v>
      </c>
      <c r="C1233" s="900" t="s">
        <v>2839</v>
      </c>
      <c r="D1233" s="926" t="s">
        <v>1208</v>
      </c>
      <c r="E1233" s="892" t="str">
        <f t="shared" si="22"/>
        <v>DC</v>
      </c>
      <c r="F1233" s="885">
        <v>2000</v>
      </c>
      <c r="H1233" s="885">
        <v>0</v>
      </c>
      <c r="I1233" s="885" t="str">
        <f>IFERROR(VLOOKUP(A1233,DonGiaHD!A:H,8,0),"")</f>
        <v/>
      </c>
    </row>
    <row r="1234" spans="1:9" ht="15.75" hidden="1">
      <c r="A1234" s="923" t="s">
        <v>2840</v>
      </c>
      <c r="B1234" s="959" t="s">
        <v>1259</v>
      </c>
      <c r="C1234" s="900" t="s">
        <v>1403</v>
      </c>
      <c r="D1234" s="926" t="s">
        <v>1208</v>
      </c>
      <c r="E1234" s="892" t="str">
        <f t="shared" si="22"/>
        <v>TH</v>
      </c>
      <c r="F1234" s="885">
        <v>2000</v>
      </c>
      <c r="H1234" s="885">
        <v>0.19305</v>
      </c>
      <c r="I1234" s="885" t="str">
        <f>IFERROR(VLOOKUP(A1234,DonGiaHD!A:H,8,0),"")</f>
        <v/>
      </c>
    </row>
    <row r="1235" spans="1:9" ht="15.75" hidden="1">
      <c r="A1235" s="923" t="s">
        <v>2841</v>
      </c>
      <c r="B1235" s="959" t="s">
        <v>1343</v>
      </c>
      <c r="C1235" s="900" t="s">
        <v>1344</v>
      </c>
      <c r="D1235" s="926" t="s">
        <v>1208</v>
      </c>
      <c r="E1235" s="892" t="str">
        <f t="shared" si="22"/>
        <v>XI</v>
      </c>
      <c r="F1235" s="885">
        <v>2000</v>
      </c>
      <c r="H1235" s="885">
        <v>0.4</v>
      </c>
      <c r="I1235" s="885" t="str">
        <f>IFERROR(VLOOKUP(A1235,DonGiaHD!A:H,8,0),"")</f>
        <v/>
      </c>
    </row>
    <row r="1236" spans="1:9" ht="15.75" hidden="1">
      <c r="A1236" s="923" t="s">
        <v>2842</v>
      </c>
      <c r="B1236" s="959" t="s">
        <v>1391</v>
      </c>
      <c r="C1236" s="900" t="s">
        <v>1392</v>
      </c>
      <c r="D1236" s="926" t="s">
        <v>632</v>
      </c>
      <c r="E1236" s="892" t="str">
        <f t="shared" si="22"/>
        <v>vc</v>
      </c>
      <c r="F1236" s="885">
        <v>2000</v>
      </c>
      <c r="H1236" s="885" t="e">
        <v>#N/A</v>
      </c>
      <c r="I1236" s="885" t="str">
        <f>IFERROR(VLOOKUP(A1236,DonGiaHD!A:H,8,0),"")</f>
        <v/>
      </c>
    </row>
    <row r="1237" spans="1:9" ht="15.75" hidden="1">
      <c r="A1237" s="923" t="s">
        <v>2843</v>
      </c>
      <c r="B1237" s="959" t="s">
        <v>1355</v>
      </c>
      <c r="C1237" s="900" t="s">
        <v>1356</v>
      </c>
      <c r="D1237" s="926" t="s">
        <v>632</v>
      </c>
      <c r="E1237" s="892" t="str">
        <f t="shared" si="22"/>
        <v>DA</v>
      </c>
      <c r="F1237" s="885">
        <v>2000</v>
      </c>
      <c r="H1237" s="885">
        <v>0</v>
      </c>
      <c r="I1237" s="885" t="str">
        <f>IFERROR(VLOOKUP(A1237,DonGiaHD!A:H,8,0),"")</f>
        <v/>
      </c>
    </row>
    <row r="1238" spans="1:9" ht="15.75" hidden="1">
      <c r="A1238" s="923" t="s">
        <v>2844</v>
      </c>
      <c r="B1238" s="959" t="s">
        <v>1206</v>
      </c>
      <c r="C1238" s="900" t="s">
        <v>1207</v>
      </c>
      <c r="D1238" s="926" t="s">
        <v>1208</v>
      </c>
      <c r="E1238" s="892" t="str">
        <f t="shared" si="22"/>
        <v>DA</v>
      </c>
      <c r="F1238" s="885">
        <v>2000</v>
      </c>
      <c r="H1238" s="885">
        <v>0</v>
      </c>
      <c r="I1238" s="885" t="str">
        <f>IFERROR(VLOOKUP(A1238,DonGiaHD!A:H,8,0),"")</f>
        <v/>
      </c>
    </row>
    <row r="1239" spans="1:9" ht="15.75" hidden="1">
      <c r="A1239" s="923" t="s">
        <v>2845</v>
      </c>
      <c r="B1239" s="959" t="s">
        <v>1259</v>
      </c>
      <c r="C1239" s="900" t="s">
        <v>1260</v>
      </c>
      <c r="D1239" s="926" t="s">
        <v>1208</v>
      </c>
      <c r="E1239" s="892" t="str">
        <f t="shared" si="22"/>
        <v>TD</v>
      </c>
      <c r="F1239" s="885">
        <v>2000</v>
      </c>
      <c r="H1239" s="885">
        <v>0</v>
      </c>
      <c r="I1239" s="885" t="str">
        <f>IFERROR(VLOOKUP(A1239,DonGiaHD!A:H,8,0),"")</f>
        <v/>
      </c>
    </row>
    <row r="1240" spans="1:9" ht="15.75" hidden="1">
      <c r="A1240" s="923" t="s">
        <v>2846</v>
      </c>
      <c r="B1240" s="959" t="s">
        <v>1206</v>
      </c>
      <c r="C1240" s="900" t="s">
        <v>1219</v>
      </c>
      <c r="D1240" s="926" t="s">
        <v>1208</v>
      </c>
      <c r="E1240" s="892" t="str">
        <f t="shared" si="22"/>
        <v>DN</v>
      </c>
      <c r="F1240" s="885">
        <v>2000</v>
      </c>
      <c r="H1240" s="885">
        <v>8.6999999999999994E-2</v>
      </c>
      <c r="I1240" s="885" t="str">
        <f>IFERROR(VLOOKUP(A1240,DonGiaHD!A:H,8,0),"")</f>
        <v/>
      </c>
    </row>
    <row r="1241" spans="1:9" ht="15.75" hidden="1">
      <c r="A1241" s="923" t="s">
        <v>2847</v>
      </c>
      <c r="B1241" s="959" t="s">
        <v>1227</v>
      </c>
      <c r="C1241" s="900" t="s">
        <v>1228</v>
      </c>
      <c r="D1241" s="926" t="s">
        <v>1208</v>
      </c>
      <c r="E1241" s="892" t="str">
        <f t="shared" si="22"/>
        <v>vc</v>
      </c>
      <c r="F1241" s="885">
        <v>2000</v>
      </c>
      <c r="H1241" s="885" t="e">
        <v>#N/A</v>
      </c>
      <c r="I1241" s="885" t="str">
        <f>IFERROR(VLOOKUP(A1241,DonGiaHD!A:H,8,0),"")</f>
        <v/>
      </c>
    </row>
    <row r="1242" spans="1:9" ht="15.75" hidden="1">
      <c r="A1242" s="923" t="s">
        <v>2848</v>
      </c>
      <c r="B1242" s="959" t="s">
        <v>1239</v>
      </c>
      <c r="C1242" s="900" t="s">
        <v>1240</v>
      </c>
      <c r="D1242" s="926" t="s">
        <v>1208</v>
      </c>
      <c r="E1242" s="892" t="str">
        <f t="shared" si="22"/>
        <v>CO</v>
      </c>
      <c r="F1242" s="885">
        <v>2000</v>
      </c>
      <c r="H1242" s="885">
        <v>0.2</v>
      </c>
      <c r="I1242" s="885" t="str">
        <f>IFERROR(VLOOKUP(A1242,DonGiaHD!A:H,8,0),"")</f>
        <v/>
      </c>
    </row>
    <row r="1243" spans="1:9" ht="15.75" hidden="1">
      <c r="A1243" s="923" t="s">
        <v>2849</v>
      </c>
      <c r="B1243" s="959" t="s">
        <v>1295</v>
      </c>
      <c r="C1243" s="900" t="s">
        <v>1296</v>
      </c>
      <c r="D1243" s="926" t="s">
        <v>1208</v>
      </c>
      <c r="E1243" s="892" t="str">
        <f t="shared" si="22"/>
        <v>XA</v>
      </c>
      <c r="F1243" s="885">
        <v>2000</v>
      </c>
      <c r="H1243" s="885">
        <v>0</v>
      </c>
      <c r="I1243" s="885" t="str">
        <f>IFERROR(VLOOKUP(A1243,DonGiaHD!A:H,8,0),"")</f>
        <v/>
      </c>
    </row>
    <row r="1244" spans="1:9" ht="15.75" hidden="1">
      <c r="A1244" s="923" t="s">
        <v>2850</v>
      </c>
      <c r="B1244" s="959" t="s">
        <v>1331</v>
      </c>
      <c r="C1244" s="900" t="s">
        <v>1332</v>
      </c>
      <c r="D1244" s="926" t="s">
        <v>245</v>
      </c>
      <c r="E1244" s="892" t="str">
        <f t="shared" si="22"/>
        <v>ct</v>
      </c>
      <c r="F1244" s="885">
        <v>2000</v>
      </c>
      <c r="H1244" s="885">
        <v>42</v>
      </c>
      <c r="I1244" s="885" t="str">
        <f>IFERROR(VLOOKUP(A1244,DonGiaHD!A:H,8,0),"")</f>
        <v/>
      </c>
    </row>
    <row r="1245" spans="1:9" hidden="1">
      <c r="H1245" s="885">
        <v>0</v>
      </c>
      <c r="I1245" s="885">
        <f>IFERROR(VLOOKUP(A1245,DonGiaHD!A:H,8,0),"")</f>
        <v>0</v>
      </c>
    </row>
    <row r="1246" spans="1:9" hidden="1">
      <c r="H1246" s="885">
        <v>0</v>
      </c>
      <c r="I1246" s="885">
        <f>IFERROR(VLOOKUP(A1246,DonGiaHD!A:H,8,0),"")</f>
        <v>0</v>
      </c>
    </row>
    <row r="1247" spans="1:9" hidden="1">
      <c r="A1247" s="883" t="s">
        <v>2851</v>
      </c>
      <c r="C1247" s="883" t="s">
        <v>2852</v>
      </c>
      <c r="D1247" s="885" t="s">
        <v>2853</v>
      </c>
      <c r="F1247" s="885">
        <v>2000</v>
      </c>
      <c r="H1247" s="885" t="s">
        <v>2854</v>
      </c>
      <c r="I1247" s="885" t="str">
        <f>IFERROR(VLOOKUP(A1247,DonGiaHD!A:H,8,0),"")</f>
        <v/>
      </c>
    </row>
    <row r="1248" spans="1:9" hidden="1">
      <c r="A1248" s="883" t="s">
        <v>2855</v>
      </c>
      <c r="C1248" s="883" t="s">
        <v>2856</v>
      </c>
      <c r="D1248" s="885" t="s">
        <v>2853</v>
      </c>
      <c r="F1248" s="885">
        <v>2000</v>
      </c>
      <c r="H1248" s="885" t="s">
        <v>2854</v>
      </c>
      <c r="I1248" s="885" t="str">
        <f>IFERROR(VLOOKUP(A1248,DonGiaHD!A:H,8,0),"")</f>
        <v/>
      </c>
    </row>
    <row r="1249" spans="1:9" hidden="1">
      <c r="A1249" s="883" t="s">
        <v>2857</v>
      </c>
      <c r="C1249" s="883" t="s">
        <v>2858</v>
      </c>
      <c r="D1249" s="885" t="s">
        <v>2853</v>
      </c>
      <c r="F1249" s="885">
        <v>2000</v>
      </c>
      <c r="H1249" s="885" t="s">
        <v>2854</v>
      </c>
      <c r="I1249" s="885" t="str">
        <f>IFERROR(VLOOKUP(A1249,DonGiaHD!A:H,8,0),"")</f>
        <v/>
      </c>
    </row>
    <row r="1250" spans="1:9" hidden="1">
      <c r="A1250" s="883" t="s">
        <v>2859</v>
      </c>
      <c r="C1250" s="883" t="s">
        <v>2860</v>
      </c>
      <c r="D1250" s="885" t="s">
        <v>2853</v>
      </c>
      <c r="F1250" s="885">
        <v>2000</v>
      </c>
      <c r="H1250" s="885" t="s">
        <v>2854</v>
      </c>
      <c r="I1250" s="885" t="str">
        <f>IFERROR(VLOOKUP(A1250,DonGiaHD!A:H,8,0),"")</f>
        <v/>
      </c>
    </row>
    <row r="1251" spans="1:9" hidden="1">
      <c r="A1251" s="883" t="s">
        <v>2861</v>
      </c>
      <c r="C1251" s="883" t="s">
        <v>2862</v>
      </c>
      <c r="D1251" s="885" t="s">
        <v>2853</v>
      </c>
      <c r="F1251" s="885">
        <v>2000</v>
      </c>
      <c r="H1251" s="885" t="s">
        <v>2854</v>
      </c>
      <c r="I1251" s="885" t="str">
        <f>IFERROR(VLOOKUP(A1251,DonGiaHD!A:H,8,0),"")</f>
        <v/>
      </c>
    </row>
    <row r="1252" spans="1:9" hidden="1">
      <c r="A1252" s="883" t="s">
        <v>2863</v>
      </c>
      <c r="C1252" s="883" t="s">
        <v>2864</v>
      </c>
      <c r="D1252" s="885" t="s">
        <v>2853</v>
      </c>
      <c r="F1252" s="885">
        <v>2000</v>
      </c>
      <c r="H1252" s="885" t="s">
        <v>2854</v>
      </c>
      <c r="I1252" s="885" t="str">
        <f>IFERROR(VLOOKUP(A1252,DonGiaHD!A:H,8,0),"")</f>
        <v/>
      </c>
    </row>
    <row r="1253" spans="1:9" hidden="1">
      <c r="A1253" s="883" t="s">
        <v>2865</v>
      </c>
      <c r="C1253" s="883" t="s">
        <v>2866</v>
      </c>
      <c r="D1253" s="885" t="s">
        <v>2853</v>
      </c>
      <c r="F1253" s="885">
        <v>2000</v>
      </c>
      <c r="H1253" s="885" t="s">
        <v>2854</v>
      </c>
      <c r="I1253" s="885" t="str">
        <f>IFERROR(VLOOKUP(A1253,DonGiaHD!A:H,8,0),"")</f>
        <v/>
      </c>
    </row>
    <row r="1254" spans="1:9" hidden="1">
      <c r="A1254" s="883" t="s">
        <v>2867</v>
      </c>
      <c r="C1254" s="883" t="s">
        <v>2868</v>
      </c>
      <c r="D1254" s="885" t="s">
        <v>2853</v>
      </c>
      <c r="F1254" s="885">
        <v>2000</v>
      </c>
      <c r="H1254" s="885" t="s">
        <v>2854</v>
      </c>
      <c r="I1254" s="885" t="str">
        <f>IFERROR(VLOOKUP(A1254,DonGiaHD!A:H,8,0),"")</f>
        <v/>
      </c>
    </row>
    <row r="1255" spans="1:9" hidden="1">
      <c r="A1255" s="883" t="s">
        <v>2869</v>
      </c>
      <c r="C1255" s="883" t="s">
        <v>2870</v>
      </c>
      <c r="D1255" s="885" t="s">
        <v>2853</v>
      </c>
      <c r="F1255" s="885">
        <v>2000</v>
      </c>
      <c r="H1255" s="885" t="s">
        <v>2854</v>
      </c>
      <c r="I1255" s="885" t="str">
        <f>IFERROR(VLOOKUP(A1255,DonGiaHD!A:H,8,0),"")</f>
        <v/>
      </c>
    </row>
    <row r="1256" spans="1:9" hidden="1">
      <c r="A1256" s="883" t="s">
        <v>2871</v>
      </c>
      <c r="C1256" s="883" t="s">
        <v>2872</v>
      </c>
      <c r="D1256" s="885" t="s">
        <v>2853</v>
      </c>
      <c r="F1256" s="885">
        <v>2000</v>
      </c>
      <c r="H1256" s="885" t="s">
        <v>2854</v>
      </c>
      <c r="I1256" s="885" t="str">
        <f>IFERROR(VLOOKUP(A1256,DonGiaHD!A:H,8,0),"")</f>
        <v/>
      </c>
    </row>
    <row r="1257" spans="1:9" hidden="1">
      <c r="A1257" s="883" t="s">
        <v>2873</v>
      </c>
      <c r="C1257" s="883" t="s">
        <v>2874</v>
      </c>
      <c r="D1257" s="885" t="s">
        <v>2853</v>
      </c>
      <c r="F1257" s="885">
        <v>2000</v>
      </c>
      <c r="H1257" s="885" t="s">
        <v>2854</v>
      </c>
      <c r="I1257" s="885" t="str">
        <f>IFERROR(VLOOKUP(A1257,DonGiaHD!A:H,8,0),"")</f>
        <v/>
      </c>
    </row>
    <row r="1258" spans="1:9" hidden="1">
      <c r="A1258" s="883" t="s">
        <v>2875</v>
      </c>
      <c r="C1258" s="883" t="s">
        <v>2876</v>
      </c>
      <c r="D1258" s="885" t="s">
        <v>2853</v>
      </c>
      <c r="F1258" s="885">
        <v>2000</v>
      </c>
      <c r="H1258" s="885" t="s">
        <v>2854</v>
      </c>
      <c r="I1258" s="885" t="str">
        <f>IFERROR(VLOOKUP(A1258,DonGiaHD!A:H,8,0),"")</f>
        <v/>
      </c>
    </row>
    <row r="1259" spans="1:9" hidden="1">
      <c r="A1259" s="883" t="s">
        <v>2877</v>
      </c>
      <c r="C1259" s="883" t="s">
        <v>2878</v>
      </c>
      <c r="D1259" s="885" t="s">
        <v>2853</v>
      </c>
      <c r="F1259" s="885">
        <v>2000</v>
      </c>
      <c r="H1259" s="885" t="s">
        <v>2854</v>
      </c>
      <c r="I1259" s="885" t="str">
        <f>IFERROR(VLOOKUP(A1259,DonGiaHD!A:H,8,0),"")</f>
        <v/>
      </c>
    </row>
    <row r="1260" spans="1:9" hidden="1">
      <c r="A1260" s="883" t="s">
        <v>2879</v>
      </c>
      <c r="C1260" s="883" t="s">
        <v>2880</v>
      </c>
      <c r="D1260" s="885" t="s">
        <v>2853</v>
      </c>
      <c r="F1260" s="885">
        <v>2000</v>
      </c>
      <c r="H1260" s="885" t="s">
        <v>2854</v>
      </c>
      <c r="I1260" s="885" t="str">
        <f>IFERROR(VLOOKUP(A1260,DonGiaHD!A:H,8,0),"")</f>
        <v/>
      </c>
    </row>
    <row r="1261" spans="1:9" hidden="1">
      <c r="A1261" s="883" t="s">
        <v>2881</v>
      </c>
      <c r="C1261" s="883" t="s">
        <v>2882</v>
      </c>
      <c r="D1261" s="885" t="s">
        <v>2853</v>
      </c>
      <c r="F1261" s="885">
        <v>2000</v>
      </c>
      <c r="H1261" s="885" t="s">
        <v>2854</v>
      </c>
      <c r="I1261" s="885" t="str">
        <f>IFERROR(VLOOKUP(A1261,DonGiaHD!A:H,8,0),"")</f>
        <v/>
      </c>
    </row>
    <row r="1262" spans="1:9" hidden="1">
      <c r="A1262" s="883" t="s">
        <v>2883</v>
      </c>
      <c r="C1262" s="883" t="s">
        <v>2884</v>
      </c>
      <c r="D1262" s="885" t="s">
        <v>2853</v>
      </c>
      <c r="F1262" s="885">
        <v>2000</v>
      </c>
      <c r="H1262" s="885" t="s">
        <v>2854</v>
      </c>
      <c r="I1262" s="885" t="str">
        <f>IFERROR(VLOOKUP(A1262,DonGiaHD!A:H,8,0),"")</f>
        <v/>
      </c>
    </row>
    <row r="1263" spans="1:9" hidden="1">
      <c r="A1263" s="883" t="s">
        <v>2885</v>
      </c>
      <c r="C1263" s="883" t="s">
        <v>2886</v>
      </c>
      <c r="D1263" s="885" t="s">
        <v>2853</v>
      </c>
      <c r="F1263" s="885">
        <v>2000</v>
      </c>
      <c r="H1263" s="885" t="s">
        <v>2854</v>
      </c>
      <c r="I1263" s="885" t="str">
        <f>IFERROR(VLOOKUP(A1263,DonGiaHD!A:H,8,0),"")</f>
        <v/>
      </c>
    </row>
    <row r="1264" spans="1:9" hidden="1">
      <c r="A1264" s="883" t="s">
        <v>2887</v>
      </c>
      <c r="C1264" s="883" t="s">
        <v>2888</v>
      </c>
      <c r="D1264" s="885" t="s">
        <v>2853</v>
      </c>
      <c r="F1264" s="885">
        <v>2000</v>
      </c>
      <c r="H1264" s="885" t="s">
        <v>2854</v>
      </c>
      <c r="I1264" s="885" t="str">
        <f>IFERROR(VLOOKUP(A1264,DonGiaHD!A:H,8,0),"")</f>
        <v/>
      </c>
    </row>
    <row r="1265" spans="1:9" hidden="1">
      <c r="A1265" s="883" t="s">
        <v>2889</v>
      </c>
      <c r="C1265" s="883" t="s">
        <v>2890</v>
      </c>
      <c r="D1265" s="885" t="s">
        <v>2853</v>
      </c>
      <c r="F1265" s="885">
        <v>2000</v>
      </c>
      <c r="H1265" s="885" t="s">
        <v>2854</v>
      </c>
      <c r="I1265" s="885" t="str">
        <f>IFERROR(VLOOKUP(A1265,DonGiaHD!A:H,8,0),"")</f>
        <v/>
      </c>
    </row>
    <row r="1266" spans="1:9" hidden="1">
      <c r="A1266" s="883" t="s">
        <v>2891</v>
      </c>
      <c r="C1266" s="883" t="s">
        <v>2892</v>
      </c>
      <c r="D1266" s="885" t="s">
        <v>2853</v>
      </c>
      <c r="F1266" s="885">
        <v>2000</v>
      </c>
      <c r="H1266" s="885" t="s">
        <v>2854</v>
      </c>
      <c r="I1266" s="885" t="str">
        <f>IFERROR(VLOOKUP(A1266,DonGiaHD!A:H,8,0),"")</f>
        <v/>
      </c>
    </row>
    <row r="1267" spans="1:9" hidden="1">
      <c r="A1267" s="883" t="s">
        <v>2893</v>
      </c>
      <c r="C1267" s="883" t="s">
        <v>2894</v>
      </c>
      <c r="D1267" s="885" t="s">
        <v>2853</v>
      </c>
      <c r="F1267" s="885">
        <v>2000</v>
      </c>
      <c r="H1267" s="885" t="s">
        <v>2854</v>
      </c>
      <c r="I1267" s="885" t="str">
        <f>IFERROR(VLOOKUP(A1267,DonGiaHD!A:H,8,0),"")</f>
        <v/>
      </c>
    </row>
    <row r="1268" spans="1:9" hidden="1">
      <c r="A1268" s="883" t="s">
        <v>2895</v>
      </c>
      <c r="C1268" s="883" t="s">
        <v>2896</v>
      </c>
      <c r="D1268" s="885" t="s">
        <v>2853</v>
      </c>
      <c r="F1268" s="885">
        <v>2000</v>
      </c>
      <c r="H1268" s="885" t="s">
        <v>2854</v>
      </c>
      <c r="I1268" s="885" t="str">
        <f>IFERROR(VLOOKUP(A1268,DonGiaHD!A:H,8,0),"")</f>
        <v/>
      </c>
    </row>
    <row r="1269" spans="1:9" hidden="1">
      <c r="A1269" s="883" t="s">
        <v>2897</v>
      </c>
      <c r="C1269" s="883" t="s">
        <v>2898</v>
      </c>
      <c r="D1269" s="885" t="s">
        <v>2853</v>
      </c>
      <c r="F1269" s="885">
        <v>2000</v>
      </c>
      <c r="H1269" s="885" t="s">
        <v>2854</v>
      </c>
      <c r="I1269" s="885" t="str">
        <f>IFERROR(VLOOKUP(A1269,DonGiaHD!A:H,8,0),"")</f>
        <v/>
      </c>
    </row>
    <row r="1270" spans="1:9" hidden="1">
      <c r="A1270" s="883" t="s">
        <v>2899</v>
      </c>
      <c r="C1270" s="883" t="s">
        <v>2900</v>
      </c>
      <c r="D1270" s="885" t="s">
        <v>2853</v>
      </c>
      <c r="F1270" s="885">
        <v>2000</v>
      </c>
      <c r="H1270" s="885" t="s">
        <v>2854</v>
      </c>
      <c r="I1270" s="885" t="str">
        <f>IFERROR(VLOOKUP(A1270,DonGiaHD!A:H,8,0),"")</f>
        <v/>
      </c>
    </row>
    <row r="1271" spans="1:9" hidden="1">
      <c r="A1271" s="883" t="s">
        <v>2901</v>
      </c>
      <c r="C1271" s="883" t="s">
        <v>2902</v>
      </c>
      <c r="D1271" s="885" t="s">
        <v>2853</v>
      </c>
      <c r="F1271" s="885">
        <v>2000</v>
      </c>
      <c r="H1271" s="885" t="s">
        <v>2854</v>
      </c>
      <c r="I1271" s="885" t="str">
        <f>IFERROR(VLOOKUP(A1271,DonGiaHD!A:H,8,0),"")</f>
        <v/>
      </c>
    </row>
    <row r="1272" spans="1:9" hidden="1">
      <c r="A1272" s="883" t="s">
        <v>1191</v>
      </c>
      <c r="C1272" s="883" t="s">
        <v>2903</v>
      </c>
      <c r="D1272" s="885" t="s">
        <v>2853</v>
      </c>
      <c r="F1272" s="885">
        <v>2000</v>
      </c>
      <c r="H1272" s="885" t="s">
        <v>2854</v>
      </c>
      <c r="I1272" s="885">
        <f>IFERROR(VLOOKUP(A1272,DonGiaHD!A:H,8,0),"")</f>
        <v>0</v>
      </c>
    </row>
    <row r="1273" spans="1:9" hidden="1">
      <c r="A1273" s="883" t="s">
        <v>2904</v>
      </c>
      <c r="C1273" s="883" t="s">
        <v>2905</v>
      </c>
      <c r="D1273" s="885" t="s">
        <v>2853</v>
      </c>
      <c r="F1273" s="885">
        <v>2000</v>
      </c>
      <c r="H1273" s="885" t="s">
        <v>2854</v>
      </c>
      <c r="I1273" s="885">
        <f>IFERROR(VLOOKUP(A1273,DonGiaHD!A:H,8,0),"")</f>
        <v>0</v>
      </c>
    </row>
    <row r="1274" spans="1:9" hidden="1">
      <c r="A1274" s="883" t="s">
        <v>2906</v>
      </c>
      <c r="C1274" s="883" t="s">
        <v>2907</v>
      </c>
      <c r="D1274" s="885" t="s">
        <v>2853</v>
      </c>
      <c r="F1274" s="885">
        <v>2000</v>
      </c>
      <c r="H1274" s="885" t="s">
        <v>2854</v>
      </c>
      <c r="I1274" s="885" t="str">
        <f>IFERROR(VLOOKUP(A1274,DonGiaHD!A:H,8,0),"")</f>
        <v/>
      </c>
    </row>
    <row r="1275" spans="1:9" hidden="1">
      <c r="A1275" s="883" t="s">
        <v>2908</v>
      </c>
      <c r="C1275" s="883" t="s">
        <v>2909</v>
      </c>
      <c r="D1275" s="885" t="s">
        <v>2853</v>
      </c>
      <c r="F1275" s="885">
        <v>2000</v>
      </c>
      <c r="H1275" s="885" t="s">
        <v>2854</v>
      </c>
      <c r="I1275" s="885" t="str">
        <f>IFERROR(VLOOKUP(A1275,DonGiaHD!A:H,8,0),"")</f>
        <v/>
      </c>
    </row>
    <row r="1276" spans="1:9" hidden="1">
      <c r="A1276" s="883" t="s">
        <v>2910</v>
      </c>
      <c r="C1276" s="883" t="s">
        <v>2911</v>
      </c>
      <c r="D1276" s="885" t="s">
        <v>2853</v>
      </c>
      <c r="F1276" s="885">
        <v>2000</v>
      </c>
      <c r="H1276" s="885" t="s">
        <v>2854</v>
      </c>
      <c r="I1276" s="885" t="str">
        <f>IFERROR(VLOOKUP(A1276,DonGiaHD!A:H,8,0),"")</f>
        <v/>
      </c>
    </row>
    <row r="1277" spans="1:9" hidden="1">
      <c r="A1277" s="883" t="s">
        <v>2912</v>
      </c>
      <c r="C1277" s="883" t="s">
        <v>2913</v>
      </c>
      <c r="D1277" s="885" t="s">
        <v>2853</v>
      </c>
      <c r="F1277" s="885">
        <v>2000</v>
      </c>
      <c r="H1277" s="885" t="s">
        <v>2854</v>
      </c>
      <c r="I1277" s="885" t="str">
        <f>IFERROR(VLOOKUP(A1277,DonGiaHD!A:H,8,0),"")</f>
        <v/>
      </c>
    </row>
    <row r="1278" spans="1:9" hidden="1">
      <c r="A1278" s="883" t="s">
        <v>2914</v>
      </c>
      <c r="C1278" s="883" t="s">
        <v>2915</v>
      </c>
      <c r="D1278" s="885" t="s">
        <v>2853</v>
      </c>
      <c r="F1278" s="885">
        <v>2000</v>
      </c>
      <c r="H1278" s="885" t="s">
        <v>2854</v>
      </c>
      <c r="I1278" s="885" t="str">
        <f>IFERROR(VLOOKUP(A1278,DonGiaHD!A:H,8,0),"")</f>
        <v/>
      </c>
    </row>
    <row r="1279" spans="1:9" hidden="1">
      <c r="A1279" s="883" t="s">
        <v>2916</v>
      </c>
      <c r="C1279" s="883" t="s">
        <v>2917</v>
      </c>
      <c r="D1279" s="885" t="s">
        <v>2853</v>
      </c>
      <c r="F1279" s="885">
        <v>2000</v>
      </c>
      <c r="H1279" s="885" t="s">
        <v>2854</v>
      </c>
      <c r="I1279" s="885" t="str">
        <f>IFERROR(VLOOKUP(A1279,DonGiaHD!A:H,8,0),"")</f>
        <v/>
      </c>
    </row>
    <row r="1280" spans="1:9" hidden="1">
      <c r="A1280" s="883" t="s">
        <v>2918</v>
      </c>
      <c r="C1280" s="883" t="s">
        <v>2919</v>
      </c>
      <c r="D1280" s="885" t="s">
        <v>2853</v>
      </c>
      <c r="F1280" s="885">
        <v>2000</v>
      </c>
      <c r="H1280" s="885" t="s">
        <v>2854</v>
      </c>
      <c r="I1280" s="885" t="str">
        <f>IFERROR(VLOOKUP(A1280,DonGiaHD!A:H,8,0),"")</f>
        <v/>
      </c>
    </row>
    <row r="1281" spans="1:9" hidden="1">
      <c r="A1281" s="883" t="s">
        <v>2920</v>
      </c>
      <c r="C1281" s="883" t="s">
        <v>2921</v>
      </c>
      <c r="D1281" s="885" t="s">
        <v>2853</v>
      </c>
      <c r="F1281" s="885">
        <v>2000</v>
      </c>
      <c r="H1281" s="885" t="s">
        <v>2854</v>
      </c>
      <c r="I1281" s="885" t="str">
        <f>IFERROR(VLOOKUP(A1281,DonGiaHD!A:H,8,0),"")</f>
        <v/>
      </c>
    </row>
    <row r="1282" spans="1:9" hidden="1">
      <c r="A1282" s="883" t="s">
        <v>2922</v>
      </c>
      <c r="C1282" s="883" t="s">
        <v>2923</v>
      </c>
      <c r="D1282" s="885" t="s">
        <v>2853</v>
      </c>
      <c r="F1282" s="885">
        <v>2000</v>
      </c>
      <c r="H1282" s="885" t="s">
        <v>2854</v>
      </c>
      <c r="I1282" s="885" t="str">
        <f>IFERROR(VLOOKUP(A1282,DonGiaHD!A:H,8,0),"")</f>
        <v/>
      </c>
    </row>
    <row r="1283" spans="1:9" hidden="1">
      <c r="A1283" s="883" t="s">
        <v>2924</v>
      </c>
      <c r="C1283" s="883" t="s">
        <v>2925</v>
      </c>
      <c r="D1283" s="885" t="s">
        <v>2853</v>
      </c>
      <c r="F1283" s="885">
        <v>2000</v>
      </c>
      <c r="H1283" s="885" t="s">
        <v>2854</v>
      </c>
      <c r="I1283" s="885" t="str">
        <f>IFERROR(VLOOKUP(A1283,DonGiaHD!A:H,8,0),"")</f>
        <v/>
      </c>
    </row>
    <row r="1284" spans="1:9" hidden="1">
      <c r="A1284" s="883" t="s">
        <v>2926</v>
      </c>
      <c r="C1284" s="883" t="s">
        <v>2927</v>
      </c>
      <c r="D1284" s="885" t="s">
        <v>2853</v>
      </c>
      <c r="F1284" s="885">
        <v>2000</v>
      </c>
      <c r="H1284" s="885" t="s">
        <v>2854</v>
      </c>
      <c r="I1284" s="885" t="str">
        <f>IFERROR(VLOOKUP(A1284,DonGiaHD!A:H,8,0),"")</f>
        <v/>
      </c>
    </row>
    <row r="1285" spans="1:9" hidden="1">
      <c r="A1285" s="883" t="s">
        <v>2928</v>
      </c>
      <c r="C1285" s="883" t="s">
        <v>2929</v>
      </c>
      <c r="D1285" s="885" t="s">
        <v>2853</v>
      </c>
      <c r="F1285" s="885">
        <v>2000</v>
      </c>
      <c r="H1285" s="885" t="s">
        <v>2854</v>
      </c>
      <c r="I1285" s="885">
        <f>IFERROR(VLOOKUP(A1285,DonGiaHD!A:H,8,0),"")</f>
        <v>0</v>
      </c>
    </row>
    <row r="1286" spans="1:9" hidden="1">
      <c r="A1286" s="883" t="s">
        <v>2930</v>
      </c>
      <c r="C1286" s="883" t="s">
        <v>2931</v>
      </c>
      <c r="D1286" s="885" t="s">
        <v>2853</v>
      </c>
      <c r="F1286" s="885">
        <v>2000</v>
      </c>
      <c r="H1286" s="885" t="s">
        <v>2854</v>
      </c>
      <c r="I1286" s="885" t="str">
        <f>IFERROR(VLOOKUP(A1286,DonGiaHD!A:H,8,0),"")</f>
        <v/>
      </c>
    </row>
    <row r="1287" spans="1:9" hidden="1">
      <c r="A1287" s="883" t="s">
        <v>2932</v>
      </c>
      <c r="C1287" s="883" t="s">
        <v>2933</v>
      </c>
      <c r="D1287" s="885" t="s">
        <v>2853</v>
      </c>
      <c r="F1287" s="885">
        <v>2000</v>
      </c>
      <c r="H1287" s="885" t="s">
        <v>2854</v>
      </c>
      <c r="I1287" s="885" t="str">
        <f>IFERROR(VLOOKUP(A1287,DonGiaHD!A:H,8,0),"")</f>
        <v/>
      </c>
    </row>
    <row r="1288" spans="1:9" hidden="1">
      <c r="A1288" s="883" t="s">
        <v>2934</v>
      </c>
      <c r="C1288" s="883" t="s">
        <v>2935</v>
      </c>
      <c r="D1288" s="885" t="s">
        <v>2853</v>
      </c>
      <c r="F1288" s="885">
        <v>2000</v>
      </c>
      <c r="H1288" s="885" t="s">
        <v>2854</v>
      </c>
      <c r="I1288" s="885" t="str">
        <f>IFERROR(VLOOKUP(A1288,DonGiaHD!A:H,8,0),"")</f>
        <v/>
      </c>
    </row>
    <row r="1289" spans="1:9" hidden="1">
      <c r="A1289" s="883" t="s">
        <v>2936</v>
      </c>
      <c r="C1289" s="883" t="s">
        <v>2937</v>
      </c>
      <c r="D1289" s="885" t="s">
        <v>2853</v>
      </c>
      <c r="F1289" s="885">
        <v>2000</v>
      </c>
      <c r="H1289" s="885" t="s">
        <v>2854</v>
      </c>
      <c r="I1289" s="885">
        <f>IFERROR(VLOOKUP(A1289,DonGiaHD!A:H,8,0),"")</f>
        <v>0</v>
      </c>
    </row>
    <row r="1290" spans="1:9" hidden="1">
      <c r="A1290" s="883" t="s">
        <v>2938</v>
      </c>
      <c r="C1290" s="883" t="s">
        <v>2939</v>
      </c>
      <c r="D1290" s="885" t="s">
        <v>2853</v>
      </c>
      <c r="F1290" s="885">
        <v>2000</v>
      </c>
      <c r="H1290" s="885" t="s">
        <v>2854</v>
      </c>
      <c r="I1290" s="885" t="str">
        <f>IFERROR(VLOOKUP(A1290,DonGiaHD!A:H,8,0),"")</f>
        <v/>
      </c>
    </row>
    <row r="1291" spans="1:9" hidden="1">
      <c r="A1291" s="883" t="s">
        <v>2940</v>
      </c>
      <c r="C1291" s="883" t="s">
        <v>2941</v>
      </c>
      <c r="D1291" s="885" t="s">
        <v>2853</v>
      </c>
      <c r="F1291" s="885">
        <v>2000</v>
      </c>
      <c r="H1291" s="885" t="s">
        <v>2854</v>
      </c>
      <c r="I1291" s="885" t="str">
        <f>IFERROR(VLOOKUP(A1291,DonGiaHD!A:H,8,0),"")</f>
        <v/>
      </c>
    </row>
    <row r="1292" spans="1:9" hidden="1">
      <c r="A1292" s="883" t="s">
        <v>2942</v>
      </c>
      <c r="C1292" s="883" t="s">
        <v>2943</v>
      </c>
      <c r="D1292" s="885" t="s">
        <v>2853</v>
      </c>
      <c r="F1292" s="885">
        <v>2000</v>
      </c>
      <c r="H1292" s="885" t="s">
        <v>2854</v>
      </c>
      <c r="I1292" s="885" t="str">
        <f>IFERROR(VLOOKUP(A1292,DonGiaHD!A:H,8,0),"")</f>
        <v/>
      </c>
    </row>
    <row r="1293" spans="1:9" hidden="1">
      <c r="A1293" s="883" t="s">
        <v>2944</v>
      </c>
      <c r="C1293" s="883" t="s">
        <v>2945</v>
      </c>
      <c r="D1293" s="885" t="s">
        <v>2853</v>
      </c>
      <c r="F1293" s="885">
        <v>2000</v>
      </c>
      <c r="H1293" s="885" t="s">
        <v>2854</v>
      </c>
      <c r="I1293" s="885" t="str">
        <f>IFERROR(VLOOKUP(A1293,DonGiaHD!A:H,8,0),"")</f>
        <v/>
      </c>
    </row>
    <row r="1294" spans="1:9" hidden="1">
      <c r="A1294" s="883" t="s">
        <v>2946</v>
      </c>
      <c r="C1294" s="883" t="s">
        <v>2947</v>
      </c>
      <c r="D1294" s="885" t="s">
        <v>2853</v>
      </c>
      <c r="F1294" s="885">
        <v>2000</v>
      </c>
      <c r="H1294" s="885" t="s">
        <v>2854</v>
      </c>
      <c r="I1294" s="885" t="str">
        <f>IFERROR(VLOOKUP(A1294,DonGiaHD!A:H,8,0),"")</f>
        <v/>
      </c>
    </row>
    <row r="1295" spans="1:9" hidden="1">
      <c r="A1295" s="883" t="s">
        <v>2948</v>
      </c>
      <c r="C1295" s="883" t="s">
        <v>2949</v>
      </c>
      <c r="D1295" s="885" t="s">
        <v>2853</v>
      </c>
      <c r="F1295" s="885">
        <v>2000</v>
      </c>
      <c r="H1295" s="885" t="s">
        <v>2854</v>
      </c>
      <c r="I1295" s="885" t="str">
        <f>IFERROR(VLOOKUP(A1295,DonGiaHD!A:H,8,0),"")</f>
        <v/>
      </c>
    </row>
    <row r="1296" spans="1:9" hidden="1">
      <c r="A1296" s="883" t="s">
        <v>2950</v>
      </c>
      <c r="C1296" s="883" t="s">
        <v>2951</v>
      </c>
      <c r="D1296" s="885" t="s">
        <v>2853</v>
      </c>
      <c r="F1296" s="885">
        <v>2000</v>
      </c>
      <c r="H1296" s="885" t="s">
        <v>2854</v>
      </c>
      <c r="I1296" s="885" t="str">
        <f>IFERROR(VLOOKUP(A1296,DonGiaHD!A:H,8,0),"")</f>
        <v/>
      </c>
    </row>
    <row r="1297" spans="1:9" hidden="1">
      <c r="A1297" s="883" t="s">
        <v>2952</v>
      </c>
      <c r="C1297" s="883" t="s">
        <v>2953</v>
      </c>
      <c r="D1297" s="885" t="s">
        <v>2853</v>
      </c>
      <c r="F1297" s="885">
        <v>2000</v>
      </c>
      <c r="H1297" s="885" t="s">
        <v>2854</v>
      </c>
      <c r="I1297" s="885" t="str">
        <f>IFERROR(VLOOKUP(A1297,DonGiaHD!A:H,8,0),"")</f>
        <v/>
      </c>
    </row>
    <row r="1298" spans="1:9" hidden="1">
      <c r="A1298" s="883" t="s">
        <v>2954</v>
      </c>
      <c r="C1298" s="883" t="s">
        <v>2955</v>
      </c>
      <c r="D1298" s="885" t="s">
        <v>2853</v>
      </c>
      <c r="F1298" s="885">
        <v>2000</v>
      </c>
      <c r="H1298" s="885" t="s">
        <v>2854</v>
      </c>
      <c r="I1298" s="885" t="str">
        <f>IFERROR(VLOOKUP(A1298,DonGiaHD!A:H,8,0),"")</f>
        <v/>
      </c>
    </row>
    <row r="1299" spans="1:9" hidden="1">
      <c r="A1299" s="883" t="s">
        <v>2956</v>
      </c>
      <c r="C1299" s="883" t="s">
        <v>2957</v>
      </c>
      <c r="D1299" s="885" t="s">
        <v>2853</v>
      </c>
      <c r="F1299" s="885">
        <v>2000</v>
      </c>
      <c r="H1299" s="885" t="s">
        <v>2854</v>
      </c>
      <c r="I1299" s="885" t="str">
        <f>IFERROR(VLOOKUP(A1299,DonGiaHD!A:H,8,0),"")</f>
        <v/>
      </c>
    </row>
    <row r="1300" spans="1:9" hidden="1">
      <c r="A1300" s="883" t="s">
        <v>2958</v>
      </c>
      <c r="C1300" s="883" t="s">
        <v>2959</v>
      </c>
      <c r="D1300" s="885" t="s">
        <v>2853</v>
      </c>
      <c r="F1300" s="885">
        <v>2000</v>
      </c>
      <c r="H1300" s="885" t="s">
        <v>2854</v>
      </c>
      <c r="I1300" s="885" t="str">
        <f>IFERROR(VLOOKUP(A1300,DonGiaHD!A:H,8,0),"")</f>
        <v/>
      </c>
    </row>
    <row r="1301" spans="1:9" hidden="1">
      <c r="A1301" s="883" t="s">
        <v>2960</v>
      </c>
      <c r="C1301" s="883" t="s">
        <v>2961</v>
      </c>
      <c r="D1301" s="885" t="s">
        <v>2962</v>
      </c>
      <c r="F1301" s="885">
        <v>2000</v>
      </c>
      <c r="H1301" s="885" t="s">
        <v>2854</v>
      </c>
      <c r="I1301" s="885" t="str">
        <f>IFERROR(VLOOKUP(A1301,DonGiaHD!A:H,8,0),"")</f>
        <v/>
      </c>
    </row>
    <row r="1302" spans="1:9" hidden="1">
      <c r="A1302" s="883" t="s">
        <v>2963</v>
      </c>
      <c r="C1302" s="883" t="s">
        <v>2964</v>
      </c>
      <c r="D1302" s="885" t="s">
        <v>2962</v>
      </c>
      <c r="F1302" s="885">
        <v>2000</v>
      </c>
      <c r="H1302" s="885" t="s">
        <v>2854</v>
      </c>
      <c r="I1302" s="885" t="str">
        <f>IFERROR(VLOOKUP(A1302,DonGiaHD!A:H,8,0),"")</f>
        <v/>
      </c>
    </row>
    <row r="1303" spans="1:9" hidden="1">
      <c r="A1303" s="883" t="s">
        <v>2965</v>
      </c>
      <c r="C1303" s="883" t="s">
        <v>2966</v>
      </c>
      <c r="D1303" s="885" t="s">
        <v>237</v>
      </c>
      <c r="F1303" s="885">
        <v>2000</v>
      </c>
      <c r="H1303" s="885" t="s">
        <v>2854</v>
      </c>
      <c r="I1303" s="885" t="str">
        <f>IFERROR(VLOOKUP(A1303,DonGiaHD!A:H,8,0),"")</f>
        <v/>
      </c>
    </row>
    <row r="1304" spans="1:9" hidden="1">
      <c r="A1304" s="883" t="s">
        <v>2967</v>
      </c>
      <c r="C1304" s="883" t="s">
        <v>2968</v>
      </c>
      <c r="D1304" s="885" t="s">
        <v>237</v>
      </c>
      <c r="F1304" s="885">
        <v>2000</v>
      </c>
      <c r="H1304" s="885" t="s">
        <v>2854</v>
      </c>
      <c r="I1304" s="885" t="str">
        <f>IFERROR(VLOOKUP(A1304,DonGiaHD!A:H,8,0),"")</f>
        <v/>
      </c>
    </row>
    <row r="1305" spans="1:9" hidden="1">
      <c r="A1305" s="883" t="s">
        <v>2969</v>
      </c>
      <c r="C1305" s="883" t="s">
        <v>2970</v>
      </c>
      <c r="D1305" s="885" t="s">
        <v>237</v>
      </c>
      <c r="F1305" s="885">
        <v>2000</v>
      </c>
      <c r="H1305" s="885" t="s">
        <v>2854</v>
      </c>
      <c r="I1305" s="885" t="str">
        <f>IFERROR(VLOOKUP(A1305,DonGiaHD!A:H,8,0),"")</f>
        <v/>
      </c>
    </row>
    <row r="1306" spans="1:9" hidden="1">
      <c r="A1306" s="883" t="s">
        <v>2971</v>
      </c>
      <c r="C1306" s="883" t="s">
        <v>2972</v>
      </c>
      <c r="D1306" s="885" t="s">
        <v>237</v>
      </c>
      <c r="F1306" s="885">
        <v>2000</v>
      </c>
      <c r="H1306" s="885" t="s">
        <v>2854</v>
      </c>
      <c r="I1306" s="885" t="str">
        <f>IFERROR(VLOOKUP(A1306,DonGiaHD!A:H,8,0),"")</f>
        <v/>
      </c>
    </row>
    <row r="1307" spans="1:9" hidden="1">
      <c r="A1307" s="883" t="s">
        <v>2973</v>
      </c>
      <c r="C1307" s="883" t="s">
        <v>2974</v>
      </c>
      <c r="D1307" s="885" t="s">
        <v>237</v>
      </c>
      <c r="F1307" s="885">
        <v>2000</v>
      </c>
      <c r="H1307" s="885" t="s">
        <v>2854</v>
      </c>
      <c r="I1307" s="885" t="str">
        <f>IFERROR(VLOOKUP(A1307,DonGiaHD!A:H,8,0),"")</f>
        <v/>
      </c>
    </row>
    <row r="1308" spans="1:9" hidden="1">
      <c r="A1308" s="883" t="s">
        <v>2975</v>
      </c>
      <c r="C1308" s="883" t="s">
        <v>2976</v>
      </c>
      <c r="D1308" s="885" t="s">
        <v>237</v>
      </c>
      <c r="F1308" s="885">
        <v>2000</v>
      </c>
      <c r="H1308" s="885" t="s">
        <v>2854</v>
      </c>
      <c r="I1308" s="885" t="str">
        <f>IFERROR(VLOOKUP(A1308,DonGiaHD!A:H,8,0),"")</f>
        <v/>
      </c>
    </row>
    <row r="1309" spans="1:9" hidden="1">
      <c r="A1309" s="883" t="s">
        <v>2977</v>
      </c>
      <c r="C1309" s="883" t="s">
        <v>2978</v>
      </c>
      <c r="D1309" s="885" t="s">
        <v>237</v>
      </c>
      <c r="F1309" s="885">
        <v>2000</v>
      </c>
      <c r="H1309" s="885" t="s">
        <v>2854</v>
      </c>
      <c r="I1309" s="885">
        <f>IFERROR(VLOOKUP(A1309,DonGiaHD!A:H,8,0),"")</f>
        <v>0</v>
      </c>
    </row>
    <row r="1310" spans="1:9" hidden="1">
      <c r="A1310" s="883" t="s">
        <v>2979</v>
      </c>
      <c r="C1310" s="883" t="s">
        <v>2980</v>
      </c>
      <c r="D1310" s="885" t="s">
        <v>237</v>
      </c>
      <c r="F1310" s="885">
        <v>2000</v>
      </c>
      <c r="H1310" s="885" t="s">
        <v>2854</v>
      </c>
      <c r="I1310" s="885">
        <f>IFERROR(VLOOKUP(A1310,DonGiaHD!A:H,8,0),"")</f>
        <v>0</v>
      </c>
    </row>
    <row r="1311" spans="1:9" hidden="1">
      <c r="A1311" s="883" t="s">
        <v>2981</v>
      </c>
      <c r="C1311" s="883" t="s">
        <v>2982</v>
      </c>
      <c r="D1311" s="885" t="s">
        <v>237</v>
      </c>
      <c r="F1311" s="885">
        <v>2000</v>
      </c>
      <c r="H1311" s="885" t="s">
        <v>2854</v>
      </c>
      <c r="I1311" s="885" t="str">
        <f>IFERROR(VLOOKUP(A1311,DonGiaHD!A:H,8,0),"")</f>
        <v/>
      </c>
    </row>
    <row r="1312" spans="1:9" hidden="1">
      <c r="A1312" s="883" t="s">
        <v>2983</v>
      </c>
      <c r="C1312" s="883" t="s">
        <v>2984</v>
      </c>
      <c r="D1312" s="885" t="s">
        <v>237</v>
      </c>
      <c r="F1312" s="885">
        <v>2000</v>
      </c>
      <c r="H1312" s="885" t="s">
        <v>2854</v>
      </c>
      <c r="I1312" s="885" t="str">
        <f>IFERROR(VLOOKUP(A1312,DonGiaHD!A:H,8,0),"")</f>
        <v/>
      </c>
    </row>
    <row r="1313" spans="1:9" hidden="1">
      <c r="A1313" s="883" t="s">
        <v>2985</v>
      </c>
      <c r="C1313" s="883" t="s">
        <v>2986</v>
      </c>
      <c r="D1313" s="885" t="s">
        <v>237</v>
      </c>
      <c r="F1313" s="885">
        <v>2000</v>
      </c>
      <c r="H1313" s="885" t="s">
        <v>2854</v>
      </c>
      <c r="I1313" s="885" t="str">
        <f>IFERROR(VLOOKUP(A1313,DonGiaHD!A:H,8,0),"")</f>
        <v/>
      </c>
    </row>
    <row r="1314" spans="1:9" hidden="1">
      <c r="A1314" s="883" t="s">
        <v>2987</v>
      </c>
      <c r="C1314" s="883" t="s">
        <v>2988</v>
      </c>
      <c r="D1314" s="885" t="s">
        <v>237</v>
      </c>
      <c r="F1314" s="885">
        <v>2000</v>
      </c>
      <c r="H1314" s="885" t="s">
        <v>2854</v>
      </c>
      <c r="I1314" s="885" t="str">
        <f>IFERROR(VLOOKUP(A1314,DonGiaHD!A:H,8,0),"")</f>
        <v/>
      </c>
    </row>
    <row r="1315" spans="1:9" hidden="1">
      <c r="A1315" s="883" t="s">
        <v>2989</v>
      </c>
      <c r="C1315" s="883" t="s">
        <v>2990</v>
      </c>
      <c r="D1315" s="885" t="s">
        <v>2991</v>
      </c>
      <c r="F1315" s="885">
        <v>2000</v>
      </c>
      <c r="H1315" s="885" t="s">
        <v>2854</v>
      </c>
      <c r="I1315" s="885" t="str">
        <f>IFERROR(VLOOKUP(A1315,DonGiaHD!A:H,8,0),"")</f>
        <v/>
      </c>
    </row>
    <row r="1316" spans="1:9" hidden="1">
      <c r="A1316" s="883" t="s">
        <v>2992</v>
      </c>
      <c r="C1316" s="883" t="s">
        <v>2993</v>
      </c>
      <c r="D1316" s="885" t="s">
        <v>2991</v>
      </c>
      <c r="F1316" s="885">
        <v>2000</v>
      </c>
      <c r="H1316" s="885" t="s">
        <v>2854</v>
      </c>
      <c r="I1316" s="885" t="str">
        <f>IFERROR(VLOOKUP(A1316,DonGiaHD!A:H,8,0),"")</f>
        <v/>
      </c>
    </row>
    <row r="1317" spans="1:9" hidden="1">
      <c r="A1317" s="883" t="s">
        <v>2994</v>
      </c>
      <c r="C1317" s="883" t="s">
        <v>2995</v>
      </c>
      <c r="D1317" s="885" t="s">
        <v>2991</v>
      </c>
      <c r="F1317" s="885">
        <v>2000</v>
      </c>
      <c r="H1317" s="885" t="s">
        <v>2854</v>
      </c>
      <c r="I1317" s="885" t="str">
        <f>IFERROR(VLOOKUP(A1317,DonGiaHD!A:H,8,0),"")</f>
        <v/>
      </c>
    </row>
    <row r="1318" spans="1:9" hidden="1">
      <c r="A1318" s="883" t="s">
        <v>2996</v>
      </c>
      <c r="C1318" s="883" t="s">
        <v>2997</v>
      </c>
      <c r="D1318" s="885" t="s">
        <v>2991</v>
      </c>
      <c r="F1318" s="885">
        <v>2000</v>
      </c>
      <c r="H1318" s="885" t="s">
        <v>2854</v>
      </c>
      <c r="I1318" s="885" t="str">
        <f>IFERROR(VLOOKUP(A1318,DonGiaHD!A:H,8,0),"")</f>
        <v/>
      </c>
    </row>
    <row r="1319" spans="1:9" hidden="1">
      <c r="A1319" s="883" t="s">
        <v>2998</v>
      </c>
      <c r="C1319" s="883" t="s">
        <v>2999</v>
      </c>
      <c r="D1319" s="885" t="s">
        <v>2991</v>
      </c>
      <c r="F1319" s="885">
        <v>2000</v>
      </c>
      <c r="H1319" s="885" t="s">
        <v>2854</v>
      </c>
      <c r="I1319" s="885" t="str">
        <f>IFERROR(VLOOKUP(A1319,DonGiaHD!A:H,8,0),"")</f>
        <v/>
      </c>
    </row>
    <row r="1320" spans="1:9" hidden="1">
      <c r="A1320" s="883" t="s">
        <v>3000</v>
      </c>
      <c r="C1320" s="883" t="s">
        <v>3001</v>
      </c>
      <c r="D1320" s="885" t="s">
        <v>2991</v>
      </c>
      <c r="F1320" s="885">
        <v>2000</v>
      </c>
      <c r="H1320" s="885" t="s">
        <v>2854</v>
      </c>
      <c r="I1320" s="885" t="str">
        <f>IFERROR(VLOOKUP(A1320,DonGiaHD!A:H,8,0),"")</f>
        <v/>
      </c>
    </row>
    <row r="1321" spans="1:9" hidden="1">
      <c r="A1321" s="883" t="s">
        <v>3002</v>
      </c>
      <c r="C1321" s="883" t="s">
        <v>3003</v>
      </c>
      <c r="D1321" s="885" t="s">
        <v>2991</v>
      </c>
      <c r="F1321" s="885">
        <v>2000</v>
      </c>
      <c r="H1321" s="885" t="s">
        <v>2854</v>
      </c>
      <c r="I1321" s="885" t="str">
        <f>IFERROR(VLOOKUP(A1321,DonGiaHD!A:H,8,0),"")</f>
        <v/>
      </c>
    </row>
    <row r="1322" spans="1:9" hidden="1">
      <c r="A1322" s="883" t="s">
        <v>3004</v>
      </c>
      <c r="C1322" s="883" t="s">
        <v>3005</v>
      </c>
      <c r="D1322" s="885" t="s">
        <v>2991</v>
      </c>
      <c r="F1322" s="885">
        <v>2000</v>
      </c>
      <c r="H1322" s="885" t="s">
        <v>2854</v>
      </c>
      <c r="I1322" s="885" t="str">
        <f>IFERROR(VLOOKUP(A1322,DonGiaHD!A:H,8,0),"")</f>
        <v/>
      </c>
    </row>
    <row r="1323" spans="1:9" hidden="1">
      <c r="A1323" s="883" t="s">
        <v>3006</v>
      </c>
      <c r="C1323" s="883" t="s">
        <v>3007</v>
      </c>
      <c r="D1323" s="885" t="s">
        <v>2991</v>
      </c>
      <c r="F1323" s="885">
        <v>2000</v>
      </c>
      <c r="H1323" s="885" t="s">
        <v>2854</v>
      </c>
      <c r="I1323" s="885" t="str">
        <f>IFERROR(VLOOKUP(A1323,DonGiaHD!A:H,8,0),"")</f>
        <v/>
      </c>
    </row>
    <row r="1324" spans="1:9" hidden="1">
      <c r="A1324" s="883" t="s">
        <v>3008</v>
      </c>
      <c r="C1324" s="883" t="s">
        <v>3009</v>
      </c>
      <c r="D1324" s="885" t="s">
        <v>2991</v>
      </c>
      <c r="F1324" s="885">
        <v>2000</v>
      </c>
      <c r="H1324" s="885" t="s">
        <v>2854</v>
      </c>
      <c r="I1324" s="885" t="str">
        <f>IFERROR(VLOOKUP(A1324,DonGiaHD!A:H,8,0),"")</f>
        <v/>
      </c>
    </row>
    <row r="1325" spans="1:9" hidden="1">
      <c r="A1325" s="883" t="s">
        <v>3010</v>
      </c>
      <c r="C1325" s="883" t="s">
        <v>3011</v>
      </c>
      <c r="D1325" s="885" t="s">
        <v>2991</v>
      </c>
      <c r="F1325" s="885">
        <v>2000</v>
      </c>
      <c r="H1325" s="885" t="s">
        <v>2854</v>
      </c>
      <c r="I1325" s="885" t="str">
        <f>IFERROR(VLOOKUP(A1325,DonGiaHD!A:H,8,0),"")</f>
        <v/>
      </c>
    </row>
    <row r="1326" spans="1:9" hidden="1">
      <c r="A1326" s="883" t="s">
        <v>3012</v>
      </c>
      <c r="C1326" s="883" t="s">
        <v>3013</v>
      </c>
      <c r="D1326" s="885" t="s">
        <v>2991</v>
      </c>
      <c r="F1326" s="885">
        <v>2000</v>
      </c>
      <c r="H1326" s="885" t="s">
        <v>2854</v>
      </c>
      <c r="I1326" s="885" t="str">
        <f>IFERROR(VLOOKUP(A1326,DonGiaHD!A:H,8,0),"")</f>
        <v/>
      </c>
    </row>
    <row r="1327" spans="1:9" hidden="1">
      <c r="A1327" s="883" t="s">
        <v>3014</v>
      </c>
      <c r="C1327" s="883" t="s">
        <v>3015</v>
      </c>
      <c r="D1327" s="885" t="s">
        <v>2991</v>
      </c>
      <c r="F1327" s="885">
        <v>2000</v>
      </c>
      <c r="H1327" s="885" t="s">
        <v>2854</v>
      </c>
      <c r="I1327" s="885" t="str">
        <f>IFERROR(VLOOKUP(A1327,DonGiaHD!A:H,8,0),"")</f>
        <v/>
      </c>
    </row>
    <row r="1328" spans="1:9" hidden="1">
      <c r="A1328" s="883" t="s">
        <v>3016</v>
      </c>
      <c r="C1328" s="883" t="s">
        <v>3017</v>
      </c>
      <c r="D1328" s="885" t="s">
        <v>2991</v>
      </c>
      <c r="F1328" s="885">
        <v>2000</v>
      </c>
      <c r="H1328" s="885" t="s">
        <v>2854</v>
      </c>
      <c r="I1328" s="885" t="str">
        <f>IFERROR(VLOOKUP(A1328,DonGiaHD!A:H,8,0),"")</f>
        <v/>
      </c>
    </row>
    <row r="1329" spans="1:9" hidden="1">
      <c r="A1329" s="883" t="s">
        <v>3018</v>
      </c>
      <c r="C1329" s="883" t="s">
        <v>3019</v>
      </c>
      <c r="D1329" s="885" t="s">
        <v>237</v>
      </c>
      <c r="F1329" s="885">
        <v>2000</v>
      </c>
      <c r="H1329" s="885" t="s">
        <v>2854</v>
      </c>
      <c r="I1329" s="885" t="str">
        <f>IFERROR(VLOOKUP(A1329,DonGiaHD!A:H,8,0),"")</f>
        <v/>
      </c>
    </row>
    <row r="1330" spans="1:9" hidden="1">
      <c r="A1330" s="883" t="s">
        <v>3020</v>
      </c>
      <c r="C1330" s="883" t="s">
        <v>3021</v>
      </c>
      <c r="D1330" s="885" t="s">
        <v>237</v>
      </c>
      <c r="F1330" s="885">
        <v>2000</v>
      </c>
      <c r="H1330" s="885" t="s">
        <v>2854</v>
      </c>
      <c r="I1330" s="885" t="str">
        <f>IFERROR(VLOOKUP(A1330,DonGiaHD!A:H,8,0),"")</f>
        <v/>
      </c>
    </row>
    <row r="1331" spans="1:9" hidden="1">
      <c r="A1331" s="883" t="s">
        <v>3022</v>
      </c>
      <c r="C1331" s="883" t="s">
        <v>3023</v>
      </c>
      <c r="D1331" s="885" t="s">
        <v>237</v>
      </c>
      <c r="F1331" s="885">
        <v>2000</v>
      </c>
      <c r="H1331" s="885" t="s">
        <v>2854</v>
      </c>
      <c r="I1331" s="885" t="str">
        <f>IFERROR(VLOOKUP(A1331,DonGiaHD!A:H,8,0),"")</f>
        <v/>
      </c>
    </row>
    <row r="1332" spans="1:9" hidden="1">
      <c r="A1332" s="883" t="s">
        <v>3024</v>
      </c>
      <c r="C1332" s="883" t="s">
        <v>3025</v>
      </c>
      <c r="D1332" s="885" t="s">
        <v>237</v>
      </c>
      <c r="F1332" s="885">
        <v>2000</v>
      </c>
      <c r="H1332" s="885" t="s">
        <v>2854</v>
      </c>
      <c r="I1332" s="885">
        <f>IFERROR(VLOOKUP(A1332,DonGiaHD!A:H,8,0),"")</f>
        <v>0</v>
      </c>
    </row>
    <row r="1333" spans="1:9" hidden="1">
      <c r="A1333" s="883" t="s">
        <v>3026</v>
      </c>
      <c r="C1333" s="883" t="s">
        <v>3025</v>
      </c>
      <c r="D1333" s="885" t="s">
        <v>237</v>
      </c>
      <c r="F1333" s="885">
        <v>2000</v>
      </c>
      <c r="H1333" s="885" t="s">
        <v>2854</v>
      </c>
      <c r="I1333" s="885" t="str">
        <f>IFERROR(VLOOKUP(A1333,DonGiaHD!A:H,8,0),"")</f>
        <v/>
      </c>
    </row>
    <row r="1334" spans="1:9" hidden="1">
      <c r="A1334" s="883" t="s">
        <v>3027</v>
      </c>
      <c r="C1334" s="883" t="s">
        <v>3028</v>
      </c>
      <c r="D1334" s="885" t="s">
        <v>237</v>
      </c>
      <c r="F1334" s="885">
        <v>2000</v>
      </c>
      <c r="H1334" s="885" t="s">
        <v>2854</v>
      </c>
      <c r="I1334" s="885" t="str">
        <f>IFERROR(VLOOKUP(A1334,DonGiaHD!A:H,8,0),"")</f>
        <v/>
      </c>
    </row>
    <row r="1335" spans="1:9" hidden="1">
      <c r="A1335" s="883" t="s">
        <v>3029</v>
      </c>
      <c r="C1335" s="883" t="s">
        <v>3030</v>
      </c>
      <c r="D1335" s="885" t="s">
        <v>237</v>
      </c>
      <c r="F1335" s="885">
        <v>2000</v>
      </c>
      <c r="H1335" s="885" t="s">
        <v>2854</v>
      </c>
      <c r="I1335" s="885" t="str">
        <f>IFERROR(VLOOKUP(A1335,DonGiaHD!A:H,8,0),"")</f>
        <v/>
      </c>
    </row>
    <row r="1336" spans="1:9" hidden="1">
      <c r="A1336" s="883" t="s">
        <v>3031</v>
      </c>
      <c r="C1336" s="883" t="s">
        <v>3032</v>
      </c>
      <c r="D1336" s="885" t="s">
        <v>237</v>
      </c>
      <c r="F1336" s="885">
        <v>2000</v>
      </c>
      <c r="H1336" s="885" t="s">
        <v>2854</v>
      </c>
      <c r="I1336" s="885" t="str">
        <f>IFERROR(VLOOKUP(A1336,DonGiaHD!A:H,8,0),"")</f>
        <v/>
      </c>
    </row>
    <row r="1337" spans="1:9" hidden="1">
      <c r="A1337" s="883" t="s">
        <v>3033</v>
      </c>
      <c r="C1337" s="883" t="s">
        <v>3032</v>
      </c>
      <c r="D1337" s="885" t="s">
        <v>237</v>
      </c>
      <c r="F1337" s="885">
        <v>2000</v>
      </c>
      <c r="H1337" s="885" t="s">
        <v>2854</v>
      </c>
      <c r="I1337" s="885">
        <f>IFERROR(VLOOKUP(A1337,DonGiaHD!A:H,8,0),"")</f>
        <v>0</v>
      </c>
    </row>
    <row r="1338" spans="1:9" hidden="1">
      <c r="A1338" s="883" t="s">
        <v>3034</v>
      </c>
      <c r="C1338" s="883" t="s">
        <v>3035</v>
      </c>
      <c r="D1338" s="885" t="s">
        <v>237</v>
      </c>
      <c r="F1338" s="885">
        <v>2000</v>
      </c>
      <c r="H1338" s="885" t="s">
        <v>2854</v>
      </c>
      <c r="I1338" s="885" t="str">
        <f>IFERROR(VLOOKUP(A1338,DonGiaHD!A:H,8,0),"")</f>
        <v/>
      </c>
    </row>
    <row r="1339" spans="1:9" hidden="1">
      <c r="A1339" s="883" t="s">
        <v>3036</v>
      </c>
      <c r="C1339" s="883" t="s">
        <v>3037</v>
      </c>
      <c r="D1339" s="885" t="s">
        <v>237</v>
      </c>
      <c r="F1339" s="885">
        <v>2000</v>
      </c>
      <c r="H1339" s="885" t="s">
        <v>2854</v>
      </c>
      <c r="I1339" s="885" t="str">
        <f>IFERROR(VLOOKUP(A1339,DonGiaHD!A:H,8,0),"")</f>
        <v/>
      </c>
    </row>
    <row r="1340" spans="1:9" hidden="1">
      <c r="A1340" s="883" t="s">
        <v>3038</v>
      </c>
      <c r="C1340" s="883" t="s">
        <v>3039</v>
      </c>
      <c r="D1340" s="885" t="s">
        <v>237</v>
      </c>
      <c r="F1340" s="885">
        <v>2000</v>
      </c>
      <c r="H1340" s="885" t="s">
        <v>2854</v>
      </c>
      <c r="I1340" s="885" t="str">
        <f>IFERROR(VLOOKUP(A1340,DonGiaHD!A:H,8,0),"")</f>
        <v/>
      </c>
    </row>
    <row r="1341" spans="1:9" hidden="1">
      <c r="A1341" s="883" t="s">
        <v>3040</v>
      </c>
      <c r="C1341" s="883" t="s">
        <v>3041</v>
      </c>
      <c r="D1341" s="885" t="s">
        <v>237</v>
      </c>
      <c r="F1341" s="885">
        <v>2000</v>
      </c>
      <c r="H1341" s="885" t="s">
        <v>2854</v>
      </c>
      <c r="I1341" s="885" t="str">
        <f>IFERROR(VLOOKUP(A1341,DonGiaHD!A:H,8,0),"")</f>
        <v/>
      </c>
    </row>
    <row r="1342" spans="1:9" hidden="1">
      <c r="A1342" s="883" t="s">
        <v>3042</v>
      </c>
      <c r="C1342" s="883" t="s">
        <v>3043</v>
      </c>
      <c r="D1342" s="885" t="s">
        <v>237</v>
      </c>
      <c r="F1342" s="885">
        <v>2000</v>
      </c>
      <c r="H1342" s="885" t="s">
        <v>2854</v>
      </c>
      <c r="I1342" s="885" t="str">
        <f>IFERROR(VLOOKUP(A1342,DonGiaHD!A:H,8,0),"")</f>
        <v/>
      </c>
    </row>
    <row r="1343" spans="1:9" hidden="1">
      <c r="A1343" s="883" t="s">
        <v>3044</v>
      </c>
      <c r="C1343" s="883" t="s">
        <v>3045</v>
      </c>
      <c r="D1343" s="885" t="s">
        <v>237</v>
      </c>
      <c r="F1343" s="885">
        <v>2000</v>
      </c>
      <c r="H1343" s="885" t="s">
        <v>2854</v>
      </c>
      <c r="I1343" s="885" t="str">
        <f>IFERROR(VLOOKUP(A1343,DonGiaHD!A:H,8,0),"")</f>
        <v/>
      </c>
    </row>
    <row r="1344" spans="1:9" hidden="1">
      <c r="A1344" s="883" t="s">
        <v>3046</v>
      </c>
      <c r="C1344" s="883" t="s">
        <v>3047</v>
      </c>
      <c r="D1344" s="885" t="s">
        <v>237</v>
      </c>
      <c r="F1344" s="885">
        <v>2000</v>
      </c>
      <c r="H1344" s="885" t="s">
        <v>2854</v>
      </c>
      <c r="I1344" s="885" t="str">
        <f>IFERROR(VLOOKUP(A1344,DonGiaHD!A:H,8,0),"")</f>
        <v/>
      </c>
    </row>
    <row r="1345" spans="1:9" hidden="1">
      <c r="A1345" s="883" t="s">
        <v>3048</v>
      </c>
      <c r="C1345" s="883" t="s">
        <v>3049</v>
      </c>
      <c r="D1345" s="885" t="s">
        <v>237</v>
      </c>
      <c r="F1345" s="885">
        <v>2000</v>
      </c>
      <c r="H1345" s="885" t="s">
        <v>2854</v>
      </c>
      <c r="I1345" s="885" t="str">
        <f>IFERROR(VLOOKUP(A1345,DonGiaHD!A:H,8,0),"")</f>
        <v/>
      </c>
    </row>
    <row r="1346" spans="1:9" hidden="1">
      <c r="A1346" s="883" t="s">
        <v>3050</v>
      </c>
      <c r="C1346" s="883" t="s">
        <v>3051</v>
      </c>
      <c r="D1346" s="885" t="s">
        <v>237</v>
      </c>
      <c r="F1346" s="885">
        <v>2000</v>
      </c>
      <c r="H1346" s="885" t="s">
        <v>2854</v>
      </c>
      <c r="I1346" s="885" t="str">
        <f>IFERROR(VLOOKUP(A1346,DonGiaHD!A:H,8,0),"")</f>
        <v/>
      </c>
    </row>
    <row r="1347" spans="1:9" hidden="1">
      <c r="A1347" s="883" t="s">
        <v>3052</v>
      </c>
      <c r="C1347" s="883" t="s">
        <v>3053</v>
      </c>
      <c r="D1347" s="885" t="s">
        <v>237</v>
      </c>
      <c r="F1347" s="885">
        <v>2000</v>
      </c>
      <c r="H1347" s="885" t="s">
        <v>2854</v>
      </c>
      <c r="I1347" s="885" t="str">
        <f>IFERROR(VLOOKUP(A1347,DonGiaHD!A:H,8,0),"")</f>
        <v/>
      </c>
    </row>
    <row r="1348" spans="1:9" hidden="1">
      <c r="A1348" s="883" t="s">
        <v>3054</v>
      </c>
      <c r="C1348" s="883" t="s">
        <v>3055</v>
      </c>
      <c r="D1348" s="885" t="s">
        <v>237</v>
      </c>
      <c r="F1348" s="885">
        <v>2000</v>
      </c>
      <c r="H1348" s="885" t="s">
        <v>2854</v>
      </c>
      <c r="I1348" s="885" t="str">
        <f>IFERROR(VLOOKUP(A1348,DonGiaHD!A:H,8,0),"")</f>
        <v/>
      </c>
    </row>
    <row r="1349" spans="1:9" hidden="1">
      <c r="A1349" s="883" t="s">
        <v>3056</v>
      </c>
      <c r="C1349" s="883" t="s">
        <v>3057</v>
      </c>
      <c r="D1349" s="885" t="s">
        <v>237</v>
      </c>
      <c r="F1349" s="885">
        <v>2000</v>
      </c>
      <c r="H1349" s="885" t="s">
        <v>2854</v>
      </c>
      <c r="I1349" s="885">
        <f>IFERROR(VLOOKUP(A1349,DonGiaHD!A:H,8,0),"")</f>
        <v>0</v>
      </c>
    </row>
    <row r="1350" spans="1:9" hidden="1">
      <c r="A1350" s="883" t="s">
        <v>3058</v>
      </c>
      <c r="C1350" s="883" t="s">
        <v>3059</v>
      </c>
      <c r="D1350" s="885" t="s">
        <v>237</v>
      </c>
      <c r="F1350" s="885">
        <v>2000</v>
      </c>
      <c r="H1350" s="885" t="s">
        <v>2854</v>
      </c>
      <c r="I1350" s="885">
        <f>IFERROR(VLOOKUP(A1350,DonGiaHD!A:H,8,0),"")</f>
        <v>0</v>
      </c>
    </row>
    <row r="1351" spans="1:9" hidden="1">
      <c r="A1351" s="883" t="s">
        <v>3060</v>
      </c>
      <c r="C1351" s="883" t="s">
        <v>3061</v>
      </c>
      <c r="D1351" s="885" t="s">
        <v>237</v>
      </c>
      <c r="F1351" s="885">
        <v>2000</v>
      </c>
      <c r="H1351" s="885" t="s">
        <v>2854</v>
      </c>
      <c r="I1351" s="885" t="str">
        <f>IFERROR(VLOOKUP(A1351,DonGiaHD!A:H,8,0),"")</f>
        <v/>
      </c>
    </row>
    <row r="1352" spans="1:9" hidden="1">
      <c r="A1352" s="883" t="s">
        <v>3062</v>
      </c>
      <c r="C1352" s="883" t="s">
        <v>3063</v>
      </c>
      <c r="D1352" s="885" t="s">
        <v>237</v>
      </c>
      <c r="F1352" s="885">
        <v>2000</v>
      </c>
      <c r="H1352" s="885" t="s">
        <v>2854</v>
      </c>
      <c r="I1352" s="885" t="str">
        <f>IFERROR(VLOOKUP(A1352,DonGiaHD!A:H,8,0),"")</f>
        <v/>
      </c>
    </row>
    <row r="1353" spans="1:9" hidden="1">
      <c r="A1353" s="883" t="s">
        <v>3064</v>
      </c>
      <c r="C1353" s="883" t="s">
        <v>3065</v>
      </c>
      <c r="D1353" s="885" t="s">
        <v>237</v>
      </c>
      <c r="F1353" s="885">
        <v>2000</v>
      </c>
      <c r="H1353" s="885" t="s">
        <v>2854</v>
      </c>
      <c r="I1353" s="885" t="str">
        <f>IFERROR(VLOOKUP(A1353,DonGiaHD!A:H,8,0),"")</f>
        <v/>
      </c>
    </row>
    <row r="1354" spans="1:9" hidden="1">
      <c r="A1354" s="883" t="s">
        <v>3066</v>
      </c>
      <c r="C1354" s="883" t="s">
        <v>3067</v>
      </c>
      <c r="D1354" s="885" t="s">
        <v>237</v>
      </c>
      <c r="F1354" s="885">
        <v>2000</v>
      </c>
      <c r="H1354" s="885" t="s">
        <v>2854</v>
      </c>
      <c r="I1354" s="885" t="str">
        <f>IFERROR(VLOOKUP(A1354,DonGiaHD!A:H,8,0),"")</f>
        <v/>
      </c>
    </row>
    <row r="1355" spans="1:9" hidden="1">
      <c r="A1355" s="883" t="s">
        <v>3068</v>
      </c>
      <c r="C1355" s="883" t="s">
        <v>3069</v>
      </c>
      <c r="D1355" s="885" t="s">
        <v>237</v>
      </c>
      <c r="F1355" s="885">
        <v>2000</v>
      </c>
      <c r="H1355" s="885" t="s">
        <v>2854</v>
      </c>
      <c r="I1355" s="885" t="str">
        <f>IFERROR(VLOOKUP(A1355,DonGiaHD!A:H,8,0),"")</f>
        <v/>
      </c>
    </row>
    <row r="1356" spans="1:9" hidden="1">
      <c r="A1356" s="883" t="s">
        <v>3070</v>
      </c>
      <c r="C1356" s="883" t="s">
        <v>3071</v>
      </c>
      <c r="D1356" s="885" t="s">
        <v>237</v>
      </c>
      <c r="F1356" s="885">
        <v>2000</v>
      </c>
      <c r="H1356" s="885" t="s">
        <v>2854</v>
      </c>
      <c r="I1356" s="885" t="str">
        <f>IFERROR(VLOOKUP(A1356,DonGiaHD!A:H,8,0),"")</f>
        <v/>
      </c>
    </row>
    <row r="1357" spans="1:9" hidden="1">
      <c r="A1357" s="883" t="s">
        <v>3072</v>
      </c>
      <c r="C1357" s="883" t="s">
        <v>3073</v>
      </c>
      <c r="D1357" s="885" t="s">
        <v>237</v>
      </c>
      <c r="F1357" s="885">
        <v>2000</v>
      </c>
      <c r="H1357" s="885" t="s">
        <v>2854</v>
      </c>
      <c r="I1357" s="885" t="str">
        <f>IFERROR(VLOOKUP(A1357,DonGiaHD!A:H,8,0),"")</f>
        <v/>
      </c>
    </row>
    <row r="1358" spans="1:9" hidden="1">
      <c r="A1358" s="883" t="s">
        <v>3074</v>
      </c>
      <c r="C1358" s="883" t="s">
        <v>3075</v>
      </c>
      <c r="D1358" s="885" t="s">
        <v>237</v>
      </c>
      <c r="F1358" s="885">
        <v>2000</v>
      </c>
      <c r="H1358" s="885" t="s">
        <v>2854</v>
      </c>
      <c r="I1358" s="885" t="str">
        <f>IFERROR(VLOOKUP(A1358,DonGiaHD!A:H,8,0),"")</f>
        <v/>
      </c>
    </row>
    <row r="1359" spans="1:9" hidden="1">
      <c r="A1359" s="883" t="s">
        <v>3076</v>
      </c>
      <c r="C1359" s="883" t="s">
        <v>3077</v>
      </c>
      <c r="D1359" s="885" t="s">
        <v>237</v>
      </c>
      <c r="F1359" s="885">
        <v>2000</v>
      </c>
      <c r="H1359" s="885" t="s">
        <v>2854</v>
      </c>
      <c r="I1359" s="885" t="str">
        <f>IFERROR(VLOOKUP(A1359,DonGiaHD!A:H,8,0),"")</f>
        <v/>
      </c>
    </row>
    <row r="1360" spans="1:9" hidden="1">
      <c r="A1360" s="883" t="s">
        <v>3078</v>
      </c>
      <c r="C1360" s="883" t="s">
        <v>3079</v>
      </c>
      <c r="D1360" s="885" t="s">
        <v>237</v>
      </c>
      <c r="F1360" s="885">
        <v>2000</v>
      </c>
      <c r="H1360" s="885" t="s">
        <v>2854</v>
      </c>
      <c r="I1360" s="885" t="str">
        <f>IFERROR(VLOOKUP(A1360,DonGiaHD!A:H,8,0),"")</f>
        <v/>
      </c>
    </row>
    <row r="1361" spans="1:9" hidden="1">
      <c r="A1361" s="883" t="s">
        <v>3080</v>
      </c>
      <c r="C1361" s="883" t="s">
        <v>3081</v>
      </c>
      <c r="D1361" s="885" t="s">
        <v>237</v>
      </c>
      <c r="F1361" s="885">
        <v>2000</v>
      </c>
      <c r="H1361" s="885" t="s">
        <v>2854</v>
      </c>
      <c r="I1361" s="885" t="str">
        <f>IFERROR(VLOOKUP(A1361,DonGiaHD!A:H,8,0),"")</f>
        <v/>
      </c>
    </row>
    <row r="1362" spans="1:9" hidden="1">
      <c r="A1362" s="883" t="s">
        <v>3082</v>
      </c>
      <c r="C1362" s="883" t="s">
        <v>3083</v>
      </c>
      <c r="D1362" s="885" t="s">
        <v>237</v>
      </c>
      <c r="F1362" s="885">
        <v>2000</v>
      </c>
      <c r="H1362" s="885" t="s">
        <v>2854</v>
      </c>
      <c r="I1362" s="885" t="str">
        <f>IFERROR(VLOOKUP(A1362,DonGiaHD!A:H,8,0),"")</f>
        <v/>
      </c>
    </row>
    <row r="1363" spans="1:9" hidden="1">
      <c r="A1363" s="883" t="s">
        <v>3084</v>
      </c>
      <c r="C1363" s="883" t="s">
        <v>3085</v>
      </c>
      <c r="D1363" s="885" t="s">
        <v>237</v>
      </c>
      <c r="F1363" s="885">
        <v>2000</v>
      </c>
      <c r="H1363" s="885" t="s">
        <v>2854</v>
      </c>
      <c r="I1363" s="885" t="str">
        <f>IFERROR(VLOOKUP(A1363,DonGiaHD!A:H,8,0),"")</f>
        <v/>
      </c>
    </row>
    <row r="1364" spans="1:9" hidden="1">
      <c r="A1364" s="883" t="s">
        <v>3086</v>
      </c>
      <c r="C1364" s="883" t="s">
        <v>3087</v>
      </c>
      <c r="D1364" s="885" t="s">
        <v>237</v>
      </c>
      <c r="F1364" s="885">
        <v>2000</v>
      </c>
      <c r="H1364" s="885" t="s">
        <v>2854</v>
      </c>
      <c r="I1364" s="885" t="str">
        <f>IFERROR(VLOOKUP(A1364,DonGiaHD!A:H,8,0),"")</f>
        <v/>
      </c>
    </row>
    <row r="1365" spans="1:9" hidden="1">
      <c r="A1365" s="883" t="s">
        <v>3088</v>
      </c>
      <c r="C1365" s="883" t="s">
        <v>3089</v>
      </c>
      <c r="D1365" s="885" t="s">
        <v>237</v>
      </c>
      <c r="F1365" s="885">
        <v>2000</v>
      </c>
      <c r="H1365" s="885" t="s">
        <v>2854</v>
      </c>
      <c r="I1365" s="885" t="str">
        <f>IFERROR(VLOOKUP(A1365,DonGiaHD!A:H,8,0),"")</f>
        <v/>
      </c>
    </row>
    <row r="1366" spans="1:9" hidden="1">
      <c r="A1366" s="883" t="s">
        <v>3090</v>
      </c>
      <c r="C1366" s="883" t="s">
        <v>3091</v>
      </c>
      <c r="D1366" s="885" t="s">
        <v>237</v>
      </c>
      <c r="F1366" s="885">
        <v>2000</v>
      </c>
      <c r="H1366" s="885" t="s">
        <v>2854</v>
      </c>
      <c r="I1366" s="885" t="str">
        <f>IFERROR(VLOOKUP(A1366,DonGiaHD!A:H,8,0),"")</f>
        <v/>
      </c>
    </row>
    <row r="1367" spans="1:9" hidden="1">
      <c r="A1367" s="883" t="s">
        <v>3092</v>
      </c>
      <c r="C1367" s="883" t="s">
        <v>3093</v>
      </c>
      <c r="D1367" s="885" t="s">
        <v>237</v>
      </c>
      <c r="F1367" s="885">
        <v>2000</v>
      </c>
      <c r="H1367" s="885" t="s">
        <v>2854</v>
      </c>
      <c r="I1367" s="885" t="str">
        <f>IFERROR(VLOOKUP(A1367,DonGiaHD!A:H,8,0),"")</f>
        <v/>
      </c>
    </row>
    <row r="1368" spans="1:9" hidden="1">
      <c r="A1368" s="883" t="s">
        <v>3094</v>
      </c>
      <c r="C1368" s="883" t="s">
        <v>3095</v>
      </c>
      <c r="D1368" s="885" t="s">
        <v>237</v>
      </c>
      <c r="F1368" s="885">
        <v>2000</v>
      </c>
      <c r="H1368" s="885" t="s">
        <v>2854</v>
      </c>
      <c r="I1368" s="885" t="str">
        <f>IFERROR(VLOOKUP(A1368,DonGiaHD!A:H,8,0),"")</f>
        <v/>
      </c>
    </row>
    <row r="1369" spans="1:9" hidden="1">
      <c r="A1369" s="883" t="s">
        <v>3096</v>
      </c>
      <c r="C1369" s="883" t="s">
        <v>3097</v>
      </c>
      <c r="D1369" s="885" t="s">
        <v>237</v>
      </c>
      <c r="F1369" s="885">
        <v>2000</v>
      </c>
      <c r="H1369" s="885" t="s">
        <v>2854</v>
      </c>
      <c r="I1369" s="885" t="str">
        <f>IFERROR(VLOOKUP(A1369,DonGiaHD!A:H,8,0),"")</f>
        <v/>
      </c>
    </row>
    <row r="1370" spans="1:9" hidden="1">
      <c r="A1370" s="883" t="s">
        <v>3098</v>
      </c>
      <c r="C1370" s="883" t="s">
        <v>3099</v>
      </c>
      <c r="D1370" s="885" t="s">
        <v>237</v>
      </c>
      <c r="F1370" s="885">
        <v>2000</v>
      </c>
      <c r="H1370" s="885" t="s">
        <v>2854</v>
      </c>
      <c r="I1370" s="885" t="str">
        <f>IFERROR(VLOOKUP(A1370,DonGiaHD!A:H,8,0),"")</f>
        <v/>
      </c>
    </row>
    <row r="1371" spans="1:9" hidden="1">
      <c r="A1371" s="883" t="s">
        <v>3100</v>
      </c>
      <c r="C1371" s="883" t="s">
        <v>3101</v>
      </c>
      <c r="D1371" s="885" t="s">
        <v>237</v>
      </c>
      <c r="F1371" s="885">
        <v>2000</v>
      </c>
      <c r="H1371" s="885" t="s">
        <v>2854</v>
      </c>
      <c r="I1371" s="885">
        <f>IFERROR(VLOOKUP(A1371,DonGiaHD!A:H,8,0),"")</f>
        <v>0</v>
      </c>
    </row>
    <row r="1372" spans="1:9" hidden="1">
      <c r="A1372" s="883" t="s">
        <v>3102</v>
      </c>
      <c r="C1372" s="883" t="s">
        <v>3103</v>
      </c>
      <c r="D1372" s="885" t="s">
        <v>237</v>
      </c>
      <c r="F1372" s="885">
        <v>2000</v>
      </c>
      <c r="H1372" s="885" t="s">
        <v>2854</v>
      </c>
      <c r="I1372" s="885" t="str">
        <f>IFERROR(VLOOKUP(A1372,DonGiaHD!A:H,8,0),"")</f>
        <v/>
      </c>
    </row>
    <row r="1373" spans="1:9" hidden="1">
      <c r="A1373" s="883" t="s">
        <v>3104</v>
      </c>
      <c r="C1373" s="883" t="s">
        <v>3105</v>
      </c>
      <c r="D1373" s="885" t="s">
        <v>237</v>
      </c>
      <c r="F1373" s="885">
        <v>2000</v>
      </c>
      <c r="H1373" s="885" t="s">
        <v>2854</v>
      </c>
      <c r="I1373" s="885">
        <f>IFERROR(VLOOKUP(A1373,DonGiaHD!A:H,8,0),"")</f>
        <v>0</v>
      </c>
    </row>
    <row r="1374" spans="1:9" hidden="1">
      <c r="A1374" s="883" t="s">
        <v>3106</v>
      </c>
      <c r="C1374" s="883" t="s">
        <v>3107</v>
      </c>
      <c r="D1374" s="885" t="s">
        <v>237</v>
      </c>
      <c r="F1374" s="885">
        <v>2000</v>
      </c>
      <c r="H1374" s="885" t="s">
        <v>2854</v>
      </c>
      <c r="I1374" s="885" t="str">
        <f>IFERROR(VLOOKUP(A1374,DonGiaHD!A:H,8,0),"")</f>
        <v/>
      </c>
    </row>
    <row r="1375" spans="1:9" hidden="1">
      <c r="A1375" s="883" t="s">
        <v>3108</v>
      </c>
      <c r="C1375" s="883" t="s">
        <v>3109</v>
      </c>
      <c r="D1375" s="885" t="s">
        <v>237</v>
      </c>
      <c r="F1375" s="885">
        <v>2000</v>
      </c>
      <c r="H1375" s="885" t="s">
        <v>2854</v>
      </c>
      <c r="I1375" s="885">
        <f>IFERROR(VLOOKUP(A1375,DonGiaHD!A:H,8,0),"")</f>
        <v>0</v>
      </c>
    </row>
    <row r="1376" spans="1:9" hidden="1">
      <c r="A1376" s="883" t="s">
        <v>3110</v>
      </c>
      <c r="C1376" s="883" t="s">
        <v>3111</v>
      </c>
      <c r="D1376" s="885" t="s">
        <v>237</v>
      </c>
      <c r="F1376" s="885">
        <v>2000</v>
      </c>
      <c r="H1376" s="885" t="s">
        <v>2854</v>
      </c>
      <c r="I1376" s="885" t="str">
        <f>IFERROR(VLOOKUP(A1376,DonGiaHD!A:H,8,0),"")</f>
        <v/>
      </c>
    </row>
    <row r="1377" spans="1:9" hidden="1">
      <c r="A1377" s="883" t="s">
        <v>3112</v>
      </c>
      <c r="C1377" s="883" t="s">
        <v>3113</v>
      </c>
      <c r="D1377" s="885" t="s">
        <v>237</v>
      </c>
      <c r="F1377" s="885">
        <v>2000</v>
      </c>
      <c r="H1377" s="885" t="s">
        <v>2854</v>
      </c>
      <c r="I1377" s="885">
        <f>IFERROR(VLOOKUP(A1377,DonGiaHD!A:H,8,0),"")</f>
        <v>0</v>
      </c>
    </row>
    <row r="1378" spans="1:9" hidden="1">
      <c r="A1378" s="883" t="s">
        <v>3114</v>
      </c>
      <c r="C1378" s="883" t="s">
        <v>3115</v>
      </c>
      <c r="D1378" s="885" t="s">
        <v>237</v>
      </c>
      <c r="F1378" s="885">
        <v>2000</v>
      </c>
      <c r="H1378" s="885" t="s">
        <v>2854</v>
      </c>
      <c r="I1378" s="885">
        <f>IFERROR(VLOOKUP(A1378,DonGiaHD!A:H,8,0),"")</f>
        <v>0</v>
      </c>
    </row>
    <row r="1379" spans="1:9" hidden="1">
      <c r="A1379" s="883" t="s">
        <v>3116</v>
      </c>
      <c r="C1379" s="883" t="s">
        <v>3117</v>
      </c>
      <c r="D1379" s="885" t="s">
        <v>237</v>
      </c>
      <c r="F1379" s="885">
        <v>2000</v>
      </c>
      <c r="H1379" s="885" t="s">
        <v>2854</v>
      </c>
      <c r="I1379" s="885" t="str">
        <f>IFERROR(VLOOKUP(A1379,DonGiaHD!A:H,8,0),"")</f>
        <v/>
      </c>
    </row>
    <row r="1380" spans="1:9" hidden="1">
      <c r="A1380" s="883" t="s">
        <v>3118</v>
      </c>
      <c r="C1380" s="883" t="s">
        <v>3119</v>
      </c>
      <c r="D1380" s="885" t="s">
        <v>237</v>
      </c>
      <c r="F1380" s="885">
        <v>2000</v>
      </c>
      <c r="H1380" s="885" t="s">
        <v>2854</v>
      </c>
      <c r="I1380" s="885" t="str">
        <f>IFERROR(VLOOKUP(A1380,DonGiaHD!A:H,8,0),"")</f>
        <v/>
      </c>
    </row>
    <row r="1381" spans="1:9" hidden="1">
      <c r="A1381" s="883" t="s">
        <v>3120</v>
      </c>
      <c r="C1381" s="883" t="s">
        <v>3121</v>
      </c>
      <c r="D1381" s="885" t="s">
        <v>237</v>
      </c>
      <c r="F1381" s="885">
        <v>2000</v>
      </c>
      <c r="H1381" s="885" t="s">
        <v>2854</v>
      </c>
      <c r="I1381" s="885" t="str">
        <f>IFERROR(VLOOKUP(A1381,DonGiaHD!A:H,8,0),"")</f>
        <v/>
      </c>
    </row>
    <row r="1382" spans="1:9" hidden="1">
      <c r="A1382" s="883" t="s">
        <v>3122</v>
      </c>
      <c r="C1382" s="883" t="s">
        <v>3123</v>
      </c>
      <c r="D1382" s="885" t="s">
        <v>237</v>
      </c>
      <c r="F1382" s="885">
        <v>2000</v>
      </c>
      <c r="H1382" s="885" t="s">
        <v>2854</v>
      </c>
      <c r="I1382" s="885" t="str">
        <f>IFERROR(VLOOKUP(A1382,DonGiaHD!A:H,8,0),"")</f>
        <v/>
      </c>
    </row>
    <row r="1383" spans="1:9" hidden="1">
      <c r="A1383" s="883" t="s">
        <v>3124</v>
      </c>
      <c r="C1383" s="883" t="s">
        <v>3125</v>
      </c>
      <c r="D1383" s="885" t="s">
        <v>237</v>
      </c>
      <c r="F1383" s="885">
        <v>2000</v>
      </c>
      <c r="H1383" s="885" t="s">
        <v>2854</v>
      </c>
      <c r="I1383" s="885" t="str">
        <f>IFERROR(VLOOKUP(A1383,DonGiaHD!A:H,8,0),"")</f>
        <v/>
      </c>
    </row>
    <row r="1384" spans="1:9" hidden="1">
      <c r="A1384" s="883" t="s">
        <v>3126</v>
      </c>
      <c r="C1384" s="883" t="s">
        <v>3127</v>
      </c>
      <c r="D1384" s="885" t="s">
        <v>237</v>
      </c>
      <c r="F1384" s="885">
        <v>2000</v>
      </c>
      <c r="H1384" s="885" t="s">
        <v>2854</v>
      </c>
      <c r="I1384" s="885" t="str">
        <f>IFERROR(VLOOKUP(A1384,DonGiaHD!A:H,8,0),"")</f>
        <v/>
      </c>
    </row>
    <row r="1385" spans="1:9" hidden="1">
      <c r="A1385" s="883" t="s">
        <v>3128</v>
      </c>
      <c r="C1385" s="883" t="s">
        <v>3129</v>
      </c>
      <c r="D1385" s="885" t="s">
        <v>237</v>
      </c>
      <c r="F1385" s="885">
        <v>2000</v>
      </c>
      <c r="H1385" s="885" t="s">
        <v>2854</v>
      </c>
      <c r="I1385" s="885" t="str">
        <f>IFERROR(VLOOKUP(A1385,DonGiaHD!A:H,8,0),"")</f>
        <v/>
      </c>
    </row>
    <row r="1386" spans="1:9" hidden="1">
      <c r="A1386" s="883" t="s">
        <v>3130</v>
      </c>
      <c r="C1386" s="883" t="s">
        <v>3131</v>
      </c>
      <c r="D1386" s="885" t="s">
        <v>237</v>
      </c>
      <c r="F1386" s="885">
        <v>2000</v>
      </c>
      <c r="H1386" s="885" t="s">
        <v>2854</v>
      </c>
      <c r="I1386" s="885" t="str">
        <f>IFERROR(VLOOKUP(A1386,DonGiaHD!A:H,8,0),"")</f>
        <v/>
      </c>
    </row>
    <row r="1387" spans="1:9" hidden="1">
      <c r="A1387" s="883" t="s">
        <v>3132</v>
      </c>
      <c r="C1387" s="883" t="s">
        <v>3133</v>
      </c>
      <c r="D1387" s="885" t="s">
        <v>237</v>
      </c>
      <c r="F1387" s="885">
        <v>2000</v>
      </c>
      <c r="H1387" s="885" t="s">
        <v>2854</v>
      </c>
      <c r="I1387" s="885" t="str">
        <f>IFERROR(VLOOKUP(A1387,DonGiaHD!A:H,8,0),"")</f>
        <v/>
      </c>
    </row>
    <row r="1388" spans="1:9" hidden="1">
      <c r="A1388" s="883" t="s">
        <v>3134</v>
      </c>
      <c r="C1388" s="883" t="s">
        <v>3135</v>
      </c>
      <c r="D1388" s="885" t="s">
        <v>237</v>
      </c>
      <c r="F1388" s="885">
        <v>2000</v>
      </c>
      <c r="H1388" s="885" t="s">
        <v>2854</v>
      </c>
      <c r="I1388" s="885" t="str">
        <f>IFERROR(VLOOKUP(A1388,DonGiaHD!A:H,8,0),"")</f>
        <v/>
      </c>
    </row>
    <row r="1389" spans="1:9" hidden="1">
      <c r="A1389" s="883" t="s">
        <v>3136</v>
      </c>
      <c r="C1389" s="883" t="s">
        <v>3137</v>
      </c>
      <c r="D1389" s="885" t="s">
        <v>237</v>
      </c>
      <c r="F1389" s="885">
        <v>2000</v>
      </c>
      <c r="H1389" s="885" t="s">
        <v>2854</v>
      </c>
      <c r="I1389" s="885" t="str">
        <f>IFERROR(VLOOKUP(A1389,DonGiaHD!A:H,8,0),"")</f>
        <v/>
      </c>
    </row>
    <row r="1390" spans="1:9" hidden="1">
      <c r="A1390" s="883" t="s">
        <v>3138</v>
      </c>
      <c r="C1390" s="883" t="s">
        <v>3139</v>
      </c>
      <c r="D1390" s="885" t="s">
        <v>237</v>
      </c>
      <c r="F1390" s="885">
        <v>2000</v>
      </c>
      <c r="H1390" s="885" t="s">
        <v>2854</v>
      </c>
      <c r="I1390" s="885" t="str">
        <f>IFERROR(VLOOKUP(A1390,DonGiaHD!A:H,8,0),"")</f>
        <v/>
      </c>
    </row>
    <row r="1391" spans="1:9" hidden="1">
      <c r="A1391" s="883" t="s">
        <v>3140</v>
      </c>
      <c r="C1391" s="883" t="s">
        <v>3141</v>
      </c>
      <c r="D1391" s="885" t="s">
        <v>237</v>
      </c>
      <c r="F1391" s="885">
        <v>2000</v>
      </c>
      <c r="H1391" s="885" t="s">
        <v>2854</v>
      </c>
      <c r="I1391" s="885" t="str">
        <f>IFERROR(VLOOKUP(A1391,DonGiaHD!A:H,8,0),"")</f>
        <v/>
      </c>
    </row>
    <row r="1392" spans="1:9" hidden="1">
      <c r="A1392" s="883" t="s">
        <v>3142</v>
      </c>
      <c r="C1392" s="883" t="s">
        <v>3143</v>
      </c>
      <c r="D1392" s="885" t="s">
        <v>237</v>
      </c>
      <c r="F1392" s="885">
        <v>2000</v>
      </c>
      <c r="H1392" s="885" t="s">
        <v>2854</v>
      </c>
      <c r="I1392" s="885">
        <f>IFERROR(VLOOKUP(A1392,DonGiaHD!A:H,8,0),"")</f>
        <v>0</v>
      </c>
    </row>
    <row r="1393" spans="1:9" hidden="1">
      <c r="A1393" s="883" t="s">
        <v>3144</v>
      </c>
      <c r="C1393" s="883" t="s">
        <v>3145</v>
      </c>
      <c r="D1393" s="885" t="s">
        <v>237</v>
      </c>
      <c r="F1393" s="885">
        <v>2000</v>
      </c>
      <c r="H1393" s="885" t="s">
        <v>2854</v>
      </c>
      <c r="I1393" s="885" t="str">
        <f>IFERROR(VLOOKUP(A1393,DonGiaHD!A:H,8,0),"")</f>
        <v/>
      </c>
    </row>
    <row r="1394" spans="1:9" hidden="1">
      <c r="A1394" s="883" t="s">
        <v>3146</v>
      </c>
      <c r="C1394" s="883" t="s">
        <v>3147</v>
      </c>
      <c r="D1394" s="885" t="s">
        <v>237</v>
      </c>
      <c r="F1394" s="885">
        <v>2000</v>
      </c>
      <c r="H1394" s="885" t="s">
        <v>2854</v>
      </c>
      <c r="I1394" s="885" t="str">
        <f>IFERROR(VLOOKUP(A1394,DonGiaHD!A:H,8,0),"")</f>
        <v/>
      </c>
    </row>
    <row r="1395" spans="1:9" hidden="1">
      <c r="A1395" s="883" t="s">
        <v>3148</v>
      </c>
      <c r="C1395" s="883" t="s">
        <v>3149</v>
      </c>
      <c r="D1395" s="885" t="s">
        <v>237</v>
      </c>
      <c r="F1395" s="885">
        <v>2000</v>
      </c>
      <c r="H1395" s="885" t="s">
        <v>2854</v>
      </c>
      <c r="I1395" s="885" t="str">
        <f>IFERROR(VLOOKUP(A1395,DonGiaHD!A:H,8,0),"")</f>
        <v/>
      </c>
    </row>
    <row r="1396" spans="1:9" hidden="1">
      <c r="A1396" s="883" t="s">
        <v>3150</v>
      </c>
      <c r="C1396" s="883" t="s">
        <v>3151</v>
      </c>
      <c r="D1396" s="885" t="s">
        <v>237</v>
      </c>
      <c r="F1396" s="885">
        <v>2000</v>
      </c>
      <c r="H1396" s="885" t="s">
        <v>2854</v>
      </c>
      <c r="I1396" s="885" t="str">
        <f>IFERROR(VLOOKUP(A1396,DonGiaHD!A:H,8,0),"")</f>
        <v/>
      </c>
    </row>
    <row r="1397" spans="1:9" hidden="1">
      <c r="A1397" s="883" t="s">
        <v>3152</v>
      </c>
      <c r="C1397" s="883" t="s">
        <v>3153</v>
      </c>
      <c r="D1397" s="885" t="s">
        <v>237</v>
      </c>
      <c r="F1397" s="885">
        <v>2000</v>
      </c>
      <c r="H1397" s="885" t="s">
        <v>2854</v>
      </c>
      <c r="I1397" s="885" t="str">
        <f>IFERROR(VLOOKUP(A1397,DonGiaHD!A:H,8,0),"")</f>
        <v/>
      </c>
    </row>
    <row r="1398" spans="1:9" hidden="1">
      <c r="A1398" s="883" t="s">
        <v>3154</v>
      </c>
      <c r="C1398" s="883" t="s">
        <v>3155</v>
      </c>
      <c r="D1398" s="885" t="s">
        <v>237</v>
      </c>
      <c r="F1398" s="885">
        <v>2000</v>
      </c>
      <c r="H1398" s="885" t="s">
        <v>2854</v>
      </c>
      <c r="I1398" s="885" t="str">
        <f>IFERROR(VLOOKUP(A1398,DonGiaHD!A:H,8,0),"")</f>
        <v/>
      </c>
    </row>
    <row r="1399" spans="1:9" hidden="1">
      <c r="A1399" s="883" t="s">
        <v>3156</v>
      </c>
      <c r="C1399" s="883" t="s">
        <v>3157</v>
      </c>
      <c r="D1399" s="885" t="s">
        <v>237</v>
      </c>
      <c r="F1399" s="885">
        <v>2000</v>
      </c>
      <c r="H1399" s="885" t="s">
        <v>2854</v>
      </c>
      <c r="I1399" s="885" t="str">
        <f>IFERROR(VLOOKUP(A1399,DonGiaHD!A:H,8,0),"")</f>
        <v/>
      </c>
    </row>
    <row r="1400" spans="1:9" hidden="1">
      <c r="A1400" s="883" t="s">
        <v>3158</v>
      </c>
      <c r="C1400" s="883" t="s">
        <v>3159</v>
      </c>
      <c r="D1400" s="885" t="s">
        <v>237</v>
      </c>
      <c r="F1400" s="885">
        <v>2000</v>
      </c>
      <c r="H1400" s="885" t="s">
        <v>2854</v>
      </c>
      <c r="I1400" s="885" t="str">
        <f>IFERROR(VLOOKUP(A1400,DonGiaHD!A:H,8,0),"")</f>
        <v/>
      </c>
    </row>
    <row r="1401" spans="1:9" hidden="1">
      <c r="A1401" s="883" t="s">
        <v>3160</v>
      </c>
      <c r="C1401" s="883" t="s">
        <v>3161</v>
      </c>
      <c r="D1401" s="885" t="s">
        <v>237</v>
      </c>
      <c r="F1401" s="885">
        <v>2000</v>
      </c>
      <c r="H1401" s="885" t="s">
        <v>2854</v>
      </c>
      <c r="I1401" s="885" t="str">
        <f>IFERROR(VLOOKUP(A1401,DonGiaHD!A:H,8,0),"")</f>
        <v/>
      </c>
    </row>
    <row r="1402" spans="1:9" hidden="1">
      <c r="A1402" s="883" t="s">
        <v>3162</v>
      </c>
      <c r="C1402" s="883" t="s">
        <v>3163</v>
      </c>
      <c r="D1402" s="885" t="s">
        <v>3164</v>
      </c>
      <c r="F1402" s="885">
        <v>2000</v>
      </c>
      <c r="H1402" s="885" t="s">
        <v>2854</v>
      </c>
      <c r="I1402" s="885" t="str">
        <f>IFERROR(VLOOKUP(A1402,DonGiaHD!A:H,8,0),"")</f>
        <v/>
      </c>
    </row>
    <row r="1403" spans="1:9" hidden="1">
      <c r="A1403" s="883" t="s">
        <v>3165</v>
      </c>
      <c r="C1403" s="883" t="s">
        <v>3166</v>
      </c>
      <c r="D1403" s="885" t="s">
        <v>3164</v>
      </c>
      <c r="F1403" s="885">
        <v>2000</v>
      </c>
      <c r="H1403" s="885" t="s">
        <v>2854</v>
      </c>
      <c r="I1403" s="885" t="str">
        <f>IFERROR(VLOOKUP(A1403,DonGiaHD!A:H,8,0),"")</f>
        <v/>
      </c>
    </row>
    <row r="1404" spans="1:9" hidden="1">
      <c r="A1404" s="883" t="s">
        <v>3167</v>
      </c>
      <c r="C1404" s="883" t="s">
        <v>3168</v>
      </c>
      <c r="D1404" s="885" t="s">
        <v>3164</v>
      </c>
      <c r="F1404" s="885">
        <v>2000</v>
      </c>
      <c r="H1404" s="885" t="s">
        <v>2854</v>
      </c>
      <c r="I1404" s="885" t="str">
        <f>IFERROR(VLOOKUP(A1404,DonGiaHD!A:H,8,0),"")</f>
        <v/>
      </c>
    </row>
    <row r="1405" spans="1:9" hidden="1">
      <c r="A1405" s="883" t="s">
        <v>3169</v>
      </c>
      <c r="C1405" s="883" t="s">
        <v>3170</v>
      </c>
      <c r="D1405" s="885" t="s">
        <v>3164</v>
      </c>
      <c r="F1405" s="885">
        <v>2000</v>
      </c>
      <c r="H1405" s="885" t="s">
        <v>2854</v>
      </c>
      <c r="I1405" s="885" t="str">
        <f>IFERROR(VLOOKUP(A1405,DonGiaHD!A:H,8,0),"")</f>
        <v/>
      </c>
    </row>
    <row r="1406" spans="1:9" hidden="1">
      <c r="A1406" s="883" t="s">
        <v>3171</v>
      </c>
      <c r="C1406" s="883" t="s">
        <v>3172</v>
      </c>
      <c r="D1406" s="885" t="s">
        <v>3164</v>
      </c>
      <c r="F1406" s="885">
        <v>2000</v>
      </c>
      <c r="H1406" s="885" t="s">
        <v>2854</v>
      </c>
      <c r="I1406" s="885" t="str">
        <f>IFERROR(VLOOKUP(A1406,DonGiaHD!A:H,8,0),"")</f>
        <v/>
      </c>
    </row>
    <row r="1407" spans="1:9" hidden="1">
      <c r="A1407" s="883" t="s">
        <v>3173</v>
      </c>
      <c r="C1407" s="883" t="s">
        <v>3174</v>
      </c>
      <c r="D1407" s="885" t="s">
        <v>3164</v>
      </c>
      <c r="F1407" s="885">
        <v>2000</v>
      </c>
      <c r="H1407" s="885" t="s">
        <v>2854</v>
      </c>
      <c r="I1407" s="885" t="str">
        <f>IFERROR(VLOOKUP(A1407,DonGiaHD!A:H,8,0),"")</f>
        <v/>
      </c>
    </row>
    <row r="1408" spans="1:9" hidden="1">
      <c r="A1408" s="883" t="s">
        <v>3175</v>
      </c>
      <c r="C1408" s="883" t="s">
        <v>3176</v>
      </c>
      <c r="D1408" s="885" t="s">
        <v>3164</v>
      </c>
      <c r="F1408" s="885">
        <v>2000</v>
      </c>
      <c r="H1408" s="885" t="s">
        <v>2854</v>
      </c>
      <c r="I1408" s="885" t="str">
        <f>IFERROR(VLOOKUP(A1408,DonGiaHD!A:H,8,0),"")</f>
        <v/>
      </c>
    </row>
    <row r="1409" spans="1:9" hidden="1">
      <c r="A1409" s="883" t="s">
        <v>3177</v>
      </c>
      <c r="C1409" s="883" t="s">
        <v>3178</v>
      </c>
      <c r="F1409" s="885">
        <v>2000</v>
      </c>
      <c r="H1409" s="885" t="s">
        <v>2854</v>
      </c>
      <c r="I1409" s="885" t="str">
        <f>IFERROR(VLOOKUP(A1409,DonGiaHD!A:H,8,0),"")</f>
        <v/>
      </c>
    </row>
    <row r="1410" spans="1:9" hidden="1">
      <c r="A1410" s="883" t="s">
        <v>3179</v>
      </c>
      <c r="C1410" s="883" t="s">
        <v>3180</v>
      </c>
      <c r="F1410" s="885">
        <v>2000</v>
      </c>
      <c r="H1410" s="885" t="s">
        <v>2854</v>
      </c>
      <c r="I1410" s="885" t="str">
        <f>IFERROR(VLOOKUP(A1410,DonGiaHD!A:H,8,0),"")</f>
        <v/>
      </c>
    </row>
    <row r="1411" spans="1:9" hidden="1">
      <c r="A1411" s="883" t="s">
        <v>3181</v>
      </c>
      <c r="C1411" s="883" t="s">
        <v>3182</v>
      </c>
      <c r="F1411" s="885">
        <v>2000</v>
      </c>
      <c r="H1411" s="885" t="s">
        <v>2854</v>
      </c>
      <c r="I1411" s="885" t="str">
        <f>IFERROR(VLOOKUP(A1411,DonGiaHD!A:H,8,0),"")</f>
        <v/>
      </c>
    </row>
    <row r="1412" spans="1:9" hidden="1">
      <c r="A1412" s="883" t="s">
        <v>3183</v>
      </c>
      <c r="C1412" s="883" t="s">
        <v>3184</v>
      </c>
      <c r="F1412" s="885">
        <v>2000</v>
      </c>
      <c r="H1412" s="885" t="s">
        <v>2854</v>
      </c>
      <c r="I1412" s="885">
        <f>IFERROR(VLOOKUP(A1412,DonGiaHD!A:H,8,0),"")</f>
        <v>0</v>
      </c>
    </row>
    <row r="1413" spans="1:9" hidden="1">
      <c r="A1413" s="883" t="s">
        <v>3185</v>
      </c>
      <c r="C1413" s="883" t="s">
        <v>3186</v>
      </c>
      <c r="F1413" s="885">
        <v>2000</v>
      </c>
      <c r="H1413" s="885" t="s">
        <v>2854</v>
      </c>
      <c r="I1413" s="885" t="str">
        <f>IFERROR(VLOOKUP(A1413,DonGiaHD!A:H,8,0),"")</f>
        <v/>
      </c>
    </row>
    <row r="1414" spans="1:9" hidden="1">
      <c r="A1414" s="883" t="s">
        <v>3187</v>
      </c>
      <c r="C1414" s="883" t="s">
        <v>3188</v>
      </c>
      <c r="F1414" s="885">
        <v>2000</v>
      </c>
      <c r="H1414" s="885" t="s">
        <v>2854</v>
      </c>
      <c r="I1414" s="885" t="str">
        <f>IFERROR(VLOOKUP(A1414,DonGiaHD!A:H,8,0),"")</f>
        <v/>
      </c>
    </row>
    <row r="1415" spans="1:9" hidden="1">
      <c r="A1415" s="883" t="s">
        <v>3189</v>
      </c>
      <c r="C1415" s="883" t="s">
        <v>3190</v>
      </c>
      <c r="F1415" s="885">
        <v>2000</v>
      </c>
      <c r="H1415" s="885" t="s">
        <v>2854</v>
      </c>
      <c r="I1415" s="885" t="str">
        <f>IFERROR(VLOOKUP(A1415,DonGiaHD!A:H,8,0),"")</f>
        <v/>
      </c>
    </row>
    <row r="1416" spans="1:9" hidden="1">
      <c r="A1416" s="883" t="s">
        <v>3191</v>
      </c>
      <c r="C1416" s="883" t="s">
        <v>3192</v>
      </c>
      <c r="F1416" s="885">
        <v>2000</v>
      </c>
      <c r="H1416" s="885" t="s">
        <v>2854</v>
      </c>
      <c r="I1416" s="885" t="str">
        <f>IFERROR(VLOOKUP(A1416,DonGiaHD!A:H,8,0),"")</f>
        <v/>
      </c>
    </row>
    <row r="1417" spans="1:9" hidden="1">
      <c r="A1417" s="883" t="s">
        <v>3193</v>
      </c>
      <c r="C1417" s="883" t="s">
        <v>3194</v>
      </c>
      <c r="D1417" s="885" t="s">
        <v>3195</v>
      </c>
      <c r="F1417" s="885">
        <v>2000</v>
      </c>
      <c r="H1417" s="885" t="s">
        <v>2854</v>
      </c>
      <c r="I1417" s="885" t="str">
        <f>IFERROR(VLOOKUP(A1417,DonGiaHD!A:H,8,0),"")</f>
        <v/>
      </c>
    </row>
    <row r="1418" spans="1:9" hidden="1">
      <c r="A1418" s="883" t="s">
        <v>3196</v>
      </c>
      <c r="C1418" s="883" t="s">
        <v>3197</v>
      </c>
      <c r="D1418" s="885" t="s">
        <v>3198</v>
      </c>
      <c r="F1418" s="885">
        <v>2000</v>
      </c>
      <c r="H1418" s="885" t="s">
        <v>2854</v>
      </c>
      <c r="I1418" s="885" t="str">
        <f>IFERROR(VLOOKUP(A1418,DonGiaHD!A:H,8,0),"")</f>
        <v/>
      </c>
    </row>
    <row r="1419" spans="1:9" hidden="1">
      <c r="A1419" s="883" t="s">
        <v>3199</v>
      </c>
      <c r="C1419" s="883" t="s">
        <v>3200</v>
      </c>
      <c r="D1419" s="885" t="s">
        <v>2853</v>
      </c>
      <c r="F1419" s="885">
        <v>2000</v>
      </c>
      <c r="H1419" s="885" t="s">
        <v>2854</v>
      </c>
      <c r="I1419" s="885" t="str">
        <f>IFERROR(VLOOKUP(A1419,DonGiaHD!A:H,8,0),"")</f>
        <v/>
      </c>
    </row>
    <row r="1420" spans="1:9" ht="16.5" hidden="1">
      <c r="A1420" s="927" t="s">
        <v>3201</v>
      </c>
      <c r="C1420" s="883" t="s">
        <v>3202</v>
      </c>
      <c r="D1420" s="885" t="s">
        <v>89</v>
      </c>
      <c r="F1420" s="885">
        <v>2000</v>
      </c>
      <c r="H1420" s="885" t="s">
        <v>2854</v>
      </c>
      <c r="I1420" s="885">
        <f>IFERROR(VLOOKUP(A1420,DonGiaHD!A:H,8,0),"")</f>
        <v>0</v>
      </c>
    </row>
    <row r="1421" spans="1:9" ht="16.5" hidden="1">
      <c r="A1421" s="927" t="s">
        <v>3203</v>
      </c>
      <c r="C1421" s="883" t="s">
        <v>3204</v>
      </c>
      <c r="D1421" s="885" t="s">
        <v>89</v>
      </c>
      <c r="F1421" s="885">
        <v>2000</v>
      </c>
      <c r="H1421" s="885" t="s">
        <v>2854</v>
      </c>
      <c r="I1421" s="885" t="str">
        <f>IFERROR(VLOOKUP(A1421,DonGiaHD!A:H,8,0),"")</f>
        <v/>
      </c>
    </row>
    <row r="1422" spans="1:9" ht="16.5" hidden="1">
      <c r="A1422" s="927" t="s">
        <v>3205</v>
      </c>
      <c r="C1422" s="883" t="s">
        <v>3206</v>
      </c>
      <c r="D1422" s="885" t="s">
        <v>89</v>
      </c>
      <c r="F1422" s="885">
        <v>2000</v>
      </c>
      <c r="H1422" s="885" t="s">
        <v>2854</v>
      </c>
      <c r="I1422" s="885">
        <f>IFERROR(VLOOKUP(A1422,DonGiaHD!A:H,8,0),"")</f>
        <v>0</v>
      </c>
    </row>
    <row r="1423" spans="1:9" ht="16.5" hidden="1">
      <c r="A1423" s="927" t="s">
        <v>3207</v>
      </c>
      <c r="C1423" s="883" t="s">
        <v>3208</v>
      </c>
      <c r="D1423" s="885" t="s">
        <v>89</v>
      </c>
      <c r="F1423" s="885">
        <v>2000</v>
      </c>
      <c r="H1423" s="885" t="s">
        <v>2854</v>
      </c>
      <c r="I1423" s="885" t="str">
        <f>IFERROR(VLOOKUP(A1423,DonGiaHD!A:H,8,0),"")</f>
        <v/>
      </c>
    </row>
    <row r="1424" spans="1:9" ht="16.5" hidden="1">
      <c r="A1424" s="927" t="s">
        <v>3209</v>
      </c>
      <c r="C1424" s="883" t="s">
        <v>3210</v>
      </c>
      <c r="D1424" s="885" t="s">
        <v>89</v>
      </c>
      <c r="F1424" s="885">
        <v>2000</v>
      </c>
      <c r="H1424" s="885" t="s">
        <v>2854</v>
      </c>
      <c r="I1424" s="885">
        <f>IFERROR(VLOOKUP(A1424,DonGiaHD!A:H,8,0),"")</f>
        <v>0</v>
      </c>
    </row>
    <row r="1425" spans="1:9" ht="16.5" hidden="1">
      <c r="A1425" s="927" t="s">
        <v>3211</v>
      </c>
      <c r="C1425" s="883" t="s">
        <v>3212</v>
      </c>
      <c r="D1425" s="885" t="s">
        <v>89</v>
      </c>
      <c r="F1425" s="885">
        <v>2000</v>
      </c>
      <c r="H1425" s="885" t="s">
        <v>2854</v>
      </c>
      <c r="I1425" s="885" t="str">
        <f>IFERROR(VLOOKUP(A1425,DonGiaHD!A:H,8,0),"")</f>
        <v/>
      </c>
    </row>
    <row r="1426" spans="1:9" ht="16.5" hidden="1">
      <c r="A1426" s="927" t="s">
        <v>3213</v>
      </c>
      <c r="C1426" s="883" t="s">
        <v>3214</v>
      </c>
      <c r="D1426" s="885" t="s">
        <v>89</v>
      </c>
      <c r="F1426" s="885">
        <v>2000</v>
      </c>
      <c r="H1426" s="885" t="s">
        <v>2854</v>
      </c>
      <c r="I1426" s="885" t="str">
        <f>IFERROR(VLOOKUP(A1426,DonGiaHD!A:H,8,0),"")</f>
        <v/>
      </c>
    </row>
    <row r="1427" spans="1:9" ht="16.5" hidden="1">
      <c r="A1427" s="927" t="s">
        <v>3215</v>
      </c>
      <c r="C1427" s="883" t="s">
        <v>3216</v>
      </c>
      <c r="D1427" s="885" t="s">
        <v>89</v>
      </c>
      <c r="F1427" s="885">
        <v>2000</v>
      </c>
      <c r="H1427" s="885" t="s">
        <v>2854</v>
      </c>
      <c r="I1427" s="885" t="str">
        <f>IFERROR(VLOOKUP(A1427,DonGiaHD!A:H,8,0),"")</f>
        <v/>
      </c>
    </row>
    <row r="1428" spans="1:9" ht="16.5" hidden="1">
      <c r="A1428" s="927" t="s">
        <v>3217</v>
      </c>
      <c r="C1428" s="883" t="s">
        <v>3218</v>
      </c>
      <c r="D1428" s="885" t="s">
        <v>89</v>
      </c>
      <c r="F1428" s="885">
        <v>2000</v>
      </c>
      <c r="H1428" s="885" t="s">
        <v>2854</v>
      </c>
      <c r="I1428" s="885" t="str">
        <f>IFERROR(VLOOKUP(A1428,DonGiaHD!A:H,8,0),"")</f>
        <v/>
      </c>
    </row>
    <row r="1429" spans="1:9" ht="16.5" hidden="1">
      <c r="A1429" s="927" t="s">
        <v>3219</v>
      </c>
      <c r="C1429" s="883" t="s">
        <v>3220</v>
      </c>
      <c r="D1429" s="885" t="s">
        <v>89</v>
      </c>
      <c r="F1429" s="885">
        <v>2000</v>
      </c>
      <c r="H1429" s="885" t="s">
        <v>2854</v>
      </c>
      <c r="I1429" s="885" t="str">
        <f>IFERROR(VLOOKUP(A1429,DonGiaHD!A:H,8,0),"")</f>
        <v/>
      </c>
    </row>
    <row r="1430" spans="1:9" ht="16.5" hidden="1">
      <c r="A1430" s="927" t="s">
        <v>3221</v>
      </c>
      <c r="C1430" s="883" t="s">
        <v>3222</v>
      </c>
      <c r="D1430" s="885" t="s">
        <v>89</v>
      </c>
      <c r="F1430" s="885">
        <v>2000</v>
      </c>
      <c r="H1430" s="885" t="s">
        <v>2854</v>
      </c>
      <c r="I1430" s="885" t="str">
        <f>IFERROR(VLOOKUP(A1430,DonGiaHD!A:H,8,0),"")</f>
        <v/>
      </c>
    </row>
    <row r="1431" spans="1:9" ht="16.5" hidden="1">
      <c r="A1431" s="927" t="s">
        <v>3223</v>
      </c>
      <c r="C1431" s="883" t="s">
        <v>3224</v>
      </c>
      <c r="D1431" s="885" t="s">
        <v>89</v>
      </c>
      <c r="F1431" s="885">
        <v>2000</v>
      </c>
      <c r="H1431" s="885" t="s">
        <v>2854</v>
      </c>
      <c r="I1431" s="885" t="str">
        <f>IFERROR(VLOOKUP(A1431,DonGiaHD!A:H,8,0),"")</f>
        <v/>
      </c>
    </row>
    <row r="1432" spans="1:9" ht="16.5" hidden="1">
      <c r="A1432" s="927" t="s">
        <v>3225</v>
      </c>
      <c r="C1432" s="883" t="s">
        <v>3226</v>
      </c>
      <c r="D1432" s="885" t="s">
        <v>89</v>
      </c>
      <c r="F1432" s="885">
        <v>2000</v>
      </c>
      <c r="H1432" s="885" t="s">
        <v>2854</v>
      </c>
      <c r="I1432" s="885" t="str">
        <f>IFERROR(VLOOKUP(A1432,DonGiaHD!A:H,8,0),"")</f>
        <v/>
      </c>
    </row>
    <row r="1433" spans="1:9" ht="16.5" hidden="1">
      <c r="A1433" s="927" t="s">
        <v>3227</v>
      </c>
      <c r="C1433" s="883" t="s">
        <v>3228</v>
      </c>
      <c r="D1433" s="885" t="s">
        <v>89</v>
      </c>
      <c r="F1433" s="885">
        <v>2000</v>
      </c>
      <c r="H1433" s="885" t="s">
        <v>2854</v>
      </c>
      <c r="I1433" s="885" t="str">
        <f>IFERROR(VLOOKUP(A1433,DonGiaHD!A:H,8,0),"")</f>
        <v/>
      </c>
    </row>
    <row r="1434" spans="1:9" ht="16.5" hidden="1">
      <c r="A1434" s="927" t="s">
        <v>3229</v>
      </c>
      <c r="C1434" s="883" t="s">
        <v>3220</v>
      </c>
      <c r="D1434" s="885" t="s">
        <v>89</v>
      </c>
      <c r="F1434" s="885">
        <v>2000</v>
      </c>
      <c r="H1434" s="885" t="s">
        <v>2854</v>
      </c>
      <c r="I1434" s="885">
        <f>IFERROR(VLOOKUP(A1434,DonGiaHD!A:H,8,0),"")</f>
        <v>0</v>
      </c>
    </row>
    <row r="1435" spans="1:9" ht="16.5" hidden="1">
      <c r="A1435" s="927" t="s">
        <v>3230</v>
      </c>
      <c r="C1435" s="883" t="s">
        <v>3231</v>
      </c>
      <c r="D1435" s="885" t="s">
        <v>89</v>
      </c>
      <c r="F1435" s="885">
        <v>2000</v>
      </c>
      <c r="H1435" s="885" t="s">
        <v>2854</v>
      </c>
      <c r="I1435" s="885" t="str">
        <f>IFERROR(VLOOKUP(A1435,DonGiaHD!A:H,8,0),"")</f>
        <v/>
      </c>
    </row>
    <row r="1436" spans="1:9" hidden="1"/>
    <row r="1437" spans="1:9" hidden="1"/>
    <row r="1438" spans="1:9" hidden="1"/>
    <row r="1439" spans="1:9" hidden="1"/>
    <row r="1440" spans="1:9" hidden="1">
      <c r="A1440" s="883" t="s">
        <v>3232</v>
      </c>
      <c r="C1440" s="883" t="s">
        <v>3233</v>
      </c>
      <c r="D1440" s="885" t="s">
        <v>632</v>
      </c>
      <c r="F1440" s="885">
        <v>2000</v>
      </c>
      <c r="H1440" s="885">
        <v>0.87</v>
      </c>
    </row>
    <row r="1441" spans="1:8" hidden="1">
      <c r="A1441" s="883" t="s">
        <v>3234</v>
      </c>
      <c r="C1441" s="883" t="s">
        <v>3235</v>
      </c>
      <c r="D1441" s="885" t="s">
        <v>632</v>
      </c>
      <c r="F1441" s="885">
        <v>1999</v>
      </c>
      <c r="H1441" s="885">
        <v>1.5100000000000001E-2</v>
      </c>
    </row>
    <row r="1442" spans="1:8" hidden="1">
      <c r="A1442" s="883" t="s">
        <v>3236</v>
      </c>
      <c r="C1442" s="883" t="s">
        <v>3237</v>
      </c>
      <c r="D1442" s="885" t="s">
        <v>632</v>
      </c>
      <c r="F1442" s="885">
        <v>1999</v>
      </c>
      <c r="H1442" s="885">
        <v>9.4999999999999998E-3</v>
      </c>
    </row>
    <row r="1443" spans="1:8" hidden="1">
      <c r="A1443" s="883" t="s">
        <v>3238</v>
      </c>
      <c r="C1443" s="883" t="s">
        <v>3239</v>
      </c>
      <c r="D1443" s="885" t="s">
        <v>632</v>
      </c>
      <c r="F1443" s="885">
        <v>1999</v>
      </c>
      <c r="H1443" s="885">
        <v>3.56E-2</v>
      </c>
    </row>
    <row r="1444" spans="1:8" hidden="1">
      <c r="A1444" s="883" t="s">
        <v>3240</v>
      </c>
      <c r="C1444" s="883" t="s">
        <v>3241</v>
      </c>
      <c r="D1444" s="885" t="s">
        <v>632</v>
      </c>
      <c r="F1444" s="885">
        <v>2000</v>
      </c>
      <c r="H1444" s="885">
        <v>1.93</v>
      </c>
    </row>
    <row r="1445" spans="1:8" hidden="1">
      <c r="A1445" s="883" t="s">
        <v>3242</v>
      </c>
      <c r="C1445" s="883" t="s">
        <v>3243</v>
      </c>
      <c r="D1445" s="885" t="s">
        <v>89</v>
      </c>
      <c r="F1445" s="885">
        <v>50</v>
      </c>
      <c r="H1445" s="885">
        <v>1</v>
      </c>
    </row>
    <row r="1446" spans="1:8" hidden="1">
      <c r="A1446" s="883" t="s">
        <v>3244</v>
      </c>
      <c r="C1446" s="883" t="s">
        <v>3245</v>
      </c>
      <c r="D1446" s="885" t="s">
        <v>3246</v>
      </c>
      <c r="F1446" s="885">
        <v>997</v>
      </c>
      <c r="H1446" s="885">
        <v>4.4999999999999998E-2</v>
      </c>
    </row>
    <row r="1447" spans="1:8" hidden="1">
      <c r="A1447" s="883" t="s">
        <v>3247</v>
      </c>
      <c r="C1447" s="883" t="s">
        <v>3248</v>
      </c>
      <c r="D1447" s="885" t="s">
        <v>539</v>
      </c>
      <c r="F1447" s="885">
        <v>2</v>
      </c>
      <c r="H1447" s="885">
        <v>1</v>
      </c>
    </row>
    <row r="1448" spans="1:8" hidden="1">
      <c r="A1448" s="883" t="s">
        <v>3249</v>
      </c>
      <c r="C1448" s="883" t="s">
        <v>3250</v>
      </c>
      <c r="D1448" s="885" t="s">
        <v>3251</v>
      </c>
      <c r="F1448" s="885">
        <v>50</v>
      </c>
      <c r="H1448" s="885">
        <v>2</v>
      </c>
    </row>
    <row r="1449" spans="1:8" hidden="1">
      <c r="A1449" s="883" t="s">
        <v>3252</v>
      </c>
      <c r="C1449" s="883" t="s">
        <v>3253</v>
      </c>
      <c r="D1449" s="885" t="s">
        <v>3251</v>
      </c>
      <c r="F1449" s="885">
        <v>50</v>
      </c>
      <c r="H1449" s="885">
        <v>4</v>
      </c>
    </row>
    <row r="1450" spans="1:8" hidden="1">
      <c r="A1450" s="883" t="s">
        <v>3254</v>
      </c>
      <c r="C1450" s="883" t="s">
        <v>3255</v>
      </c>
      <c r="D1450" s="885" t="s">
        <v>3251</v>
      </c>
      <c r="F1450" s="885">
        <v>50</v>
      </c>
      <c r="H1450" s="885">
        <v>1</v>
      </c>
    </row>
    <row r="1451" spans="1:8" hidden="1">
      <c r="A1451" s="883" t="s">
        <v>3256</v>
      </c>
      <c r="C1451" s="883" t="s">
        <v>3257</v>
      </c>
      <c r="D1451" s="885" t="s">
        <v>3251</v>
      </c>
      <c r="F1451" s="885">
        <v>50</v>
      </c>
      <c r="H1451" s="885">
        <v>1</v>
      </c>
    </row>
    <row r="1452" spans="1:8" hidden="1">
      <c r="A1452" s="883" t="s">
        <v>3258</v>
      </c>
      <c r="C1452" s="883" t="s">
        <v>3259</v>
      </c>
      <c r="D1452" s="885" t="s">
        <v>89</v>
      </c>
      <c r="F1452" s="885">
        <v>2000</v>
      </c>
      <c r="H1452" s="885">
        <v>1</v>
      </c>
    </row>
    <row r="1453" spans="1:8" hidden="1">
      <c r="A1453" s="883" t="s">
        <v>3260</v>
      </c>
      <c r="C1453" s="883" t="s">
        <v>3261</v>
      </c>
      <c r="D1453" s="885" t="s">
        <v>89</v>
      </c>
      <c r="F1453" s="885">
        <v>2000</v>
      </c>
      <c r="H1453" s="885">
        <v>1</v>
      </c>
    </row>
    <row r="1454" spans="1:8" hidden="1">
      <c r="A1454" s="883" t="s">
        <v>3262</v>
      </c>
      <c r="C1454" s="883" t="s">
        <v>3263</v>
      </c>
      <c r="D1454" s="885" t="s">
        <v>59</v>
      </c>
      <c r="F1454" s="885">
        <v>50</v>
      </c>
      <c r="H1454" s="885">
        <v>1</v>
      </c>
    </row>
    <row r="1455" spans="1:8" hidden="1">
      <c r="A1455" s="883" t="s">
        <v>3264</v>
      </c>
      <c r="C1455" s="883" t="s">
        <v>3265</v>
      </c>
      <c r="D1455" s="885" t="s">
        <v>273</v>
      </c>
      <c r="F1455" s="885">
        <v>50</v>
      </c>
      <c r="H1455" s="885">
        <v>162</v>
      </c>
    </row>
    <row r="1456" spans="1:8" hidden="1">
      <c r="A1456" s="883" t="s">
        <v>3266</v>
      </c>
      <c r="C1456" s="883" t="s">
        <v>3267</v>
      </c>
      <c r="D1456" s="885" t="s">
        <v>59</v>
      </c>
      <c r="F1456" s="885">
        <v>50</v>
      </c>
      <c r="H1456" s="885">
        <v>96</v>
      </c>
    </row>
    <row r="1457" spans="1:8" hidden="1">
      <c r="A1457" s="883" t="s">
        <v>3268</v>
      </c>
      <c r="C1457" s="883" t="s">
        <v>3269</v>
      </c>
      <c r="D1457" s="885" t="s">
        <v>59</v>
      </c>
      <c r="F1457" s="885">
        <v>50</v>
      </c>
      <c r="H1457" s="885">
        <v>19</v>
      </c>
    </row>
    <row r="1458" spans="1:8" hidden="1">
      <c r="A1458" s="883" t="s">
        <v>3270</v>
      </c>
      <c r="C1458" s="883" t="s">
        <v>3271</v>
      </c>
      <c r="D1458" s="885" t="s">
        <v>59</v>
      </c>
      <c r="F1458" s="885">
        <v>50</v>
      </c>
      <c r="H1458" s="885">
        <v>10</v>
      </c>
    </row>
    <row r="1459" spans="1:8" hidden="1">
      <c r="A1459" s="883" t="s">
        <v>3272</v>
      </c>
      <c r="C1459" s="883" t="s">
        <v>3273</v>
      </c>
      <c r="D1459" s="885" t="s">
        <v>59</v>
      </c>
      <c r="F1459" s="885">
        <v>50</v>
      </c>
      <c r="H1459" s="885">
        <v>70</v>
      </c>
    </row>
    <row r="1460" spans="1:8" hidden="1">
      <c r="A1460" s="883" t="s">
        <v>3274</v>
      </c>
      <c r="C1460" s="883" t="s">
        <v>3275</v>
      </c>
      <c r="D1460" s="885" t="s">
        <v>59</v>
      </c>
      <c r="F1460" s="885">
        <v>50</v>
      </c>
      <c r="H1460" s="885">
        <v>100</v>
      </c>
    </row>
    <row r="1461" spans="1:8" hidden="1">
      <c r="A1461" s="883" t="s">
        <v>3276</v>
      </c>
      <c r="C1461" s="883" t="s">
        <v>3277</v>
      </c>
      <c r="D1461" s="885" t="s">
        <v>974</v>
      </c>
      <c r="F1461" s="885">
        <v>50</v>
      </c>
      <c r="H1461" s="885">
        <v>15</v>
      </c>
    </row>
    <row r="1462" spans="1:8" hidden="1">
      <c r="A1462" s="883" t="s">
        <v>3278</v>
      </c>
      <c r="C1462" s="883" t="s">
        <v>3279</v>
      </c>
      <c r="D1462" s="885" t="s">
        <v>89</v>
      </c>
      <c r="F1462" s="885">
        <v>50</v>
      </c>
      <c r="H1462" s="885">
        <v>56</v>
      </c>
    </row>
    <row r="1463" spans="1:8" hidden="1">
      <c r="A1463" s="883" t="s">
        <v>3280</v>
      </c>
      <c r="C1463" s="883" t="s">
        <v>3281</v>
      </c>
      <c r="D1463" s="885" t="s">
        <v>237</v>
      </c>
      <c r="F1463" s="885">
        <v>50</v>
      </c>
      <c r="H1463" s="885">
        <v>74</v>
      </c>
    </row>
    <row r="1464" spans="1:8" hidden="1">
      <c r="A1464" s="883" t="s">
        <v>3282</v>
      </c>
      <c r="C1464" s="883" t="s">
        <v>3283</v>
      </c>
      <c r="D1464" s="885" t="s">
        <v>59</v>
      </c>
      <c r="F1464" s="885">
        <v>50</v>
      </c>
      <c r="H1464" s="885">
        <v>543</v>
      </c>
    </row>
    <row r="1465" spans="1:8" hidden="1">
      <c r="A1465" s="883" t="s">
        <v>3284</v>
      </c>
      <c r="C1465" s="883" t="s">
        <v>3285</v>
      </c>
      <c r="D1465" s="885" t="s">
        <v>59</v>
      </c>
      <c r="F1465" s="885">
        <v>50</v>
      </c>
      <c r="H1465" s="885">
        <v>48</v>
      </c>
    </row>
    <row r="1466" spans="1:8" hidden="1">
      <c r="A1466" s="883" t="s">
        <v>3286</v>
      </c>
      <c r="C1466" s="883" t="s">
        <v>3287</v>
      </c>
      <c r="D1466" s="885" t="s">
        <v>89</v>
      </c>
      <c r="F1466" s="885">
        <v>2000</v>
      </c>
      <c r="H1466" s="885">
        <v>591</v>
      </c>
    </row>
    <row r="1467" spans="1:8" hidden="1">
      <c r="A1467" s="883" t="s">
        <v>3288</v>
      </c>
      <c r="C1467" s="883" t="s">
        <v>3289</v>
      </c>
      <c r="D1467" s="885" t="s">
        <v>89</v>
      </c>
      <c r="F1467" s="885">
        <v>2000</v>
      </c>
    </row>
    <row r="1468" spans="1:8" hidden="1">
      <c r="A1468" s="883" t="s">
        <v>3290</v>
      </c>
      <c r="C1468" s="883" t="s">
        <v>3291</v>
      </c>
      <c r="D1468" s="885" t="s">
        <v>59</v>
      </c>
      <c r="E1468" s="885" t="s">
        <v>3292</v>
      </c>
      <c r="F1468" s="885">
        <v>18</v>
      </c>
      <c r="G1468" s="885" t="s">
        <v>60</v>
      </c>
      <c r="H1468" s="885">
        <v>16.236000000000001</v>
      </c>
    </row>
    <row r="1469" spans="1:8" hidden="1">
      <c r="A1469" s="883" t="s">
        <v>3293</v>
      </c>
      <c r="C1469" s="883" t="s">
        <v>3294</v>
      </c>
      <c r="D1469" s="885" t="s">
        <v>59</v>
      </c>
      <c r="E1469" s="885" t="s">
        <v>3292</v>
      </c>
      <c r="F1469" s="885">
        <v>18</v>
      </c>
      <c r="G1469" s="885" t="s">
        <v>60</v>
      </c>
      <c r="H1469" s="885">
        <v>16.236000000000001</v>
      </c>
    </row>
    <row r="1470" spans="1:8" hidden="1">
      <c r="A1470" s="883" t="s">
        <v>3295</v>
      </c>
      <c r="C1470" s="883" t="s">
        <v>3296</v>
      </c>
      <c r="D1470" s="885" t="s">
        <v>59</v>
      </c>
      <c r="E1470" s="885" t="s">
        <v>3292</v>
      </c>
      <c r="F1470" s="885">
        <v>18</v>
      </c>
      <c r="G1470" s="885" t="s">
        <v>60</v>
      </c>
      <c r="H1470" s="885">
        <v>16.236000000000001</v>
      </c>
    </row>
    <row r="1471" spans="1:8" hidden="1">
      <c r="A1471" s="883" t="s">
        <v>3297</v>
      </c>
      <c r="C1471" s="883" t="s">
        <v>3298</v>
      </c>
      <c r="D1471" s="885" t="s">
        <v>2262</v>
      </c>
      <c r="F1471" s="885">
        <v>17</v>
      </c>
    </row>
    <row r="1472" spans="1:8" hidden="1">
      <c r="A1472" s="883" t="s">
        <v>3299</v>
      </c>
      <c r="C1472" s="883" t="s">
        <v>3300</v>
      </c>
      <c r="D1472" s="885" t="s">
        <v>2262</v>
      </c>
      <c r="F1472" s="885">
        <v>17</v>
      </c>
    </row>
    <row r="1473" spans="1:8" hidden="1">
      <c r="A1473" s="883" t="s">
        <v>3301</v>
      </c>
      <c r="C1473" s="883" t="s">
        <v>3302</v>
      </c>
      <c r="D1473" s="885" t="s">
        <v>2262</v>
      </c>
      <c r="F1473" s="885">
        <v>17</v>
      </c>
    </row>
    <row r="1474" spans="1:8" hidden="1">
      <c r="A1474" s="883" t="s">
        <v>3303</v>
      </c>
      <c r="C1474" s="883" t="s">
        <v>967</v>
      </c>
      <c r="D1474" s="885" t="s">
        <v>245</v>
      </c>
      <c r="F1474" s="885">
        <v>17</v>
      </c>
    </row>
    <row r="1475" spans="1:8" hidden="1">
      <c r="A1475" s="883" t="s">
        <v>3304</v>
      </c>
      <c r="C1475" s="883" t="s">
        <v>3305</v>
      </c>
      <c r="D1475" s="885" t="s">
        <v>59</v>
      </c>
      <c r="F1475" s="885">
        <v>50</v>
      </c>
    </row>
    <row r="1476" spans="1:8" hidden="1">
      <c r="A1476" s="883" t="s">
        <v>3306</v>
      </c>
      <c r="C1476" s="883" t="s">
        <v>3307</v>
      </c>
      <c r="D1476" s="885" t="s">
        <v>59</v>
      </c>
      <c r="F1476" s="885">
        <v>50</v>
      </c>
    </row>
    <row r="1477" spans="1:8" hidden="1">
      <c r="A1477" s="883" t="s">
        <v>3308</v>
      </c>
      <c r="C1477" s="883" t="s">
        <v>3309</v>
      </c>
      <c r="D1477" s="885" t="s">
        <v>59</v>
      </c>
      <c r="F1477" s="885">
        <v>50</v>
      </c>
    </row>
    <row r="1478" spans="1:8" hidden="1">
      <c r="A1478" s="883" t="s">
        <v>3310</v>
      </c>
      <c r="C1478" s="883" t="s">
        <v>3311</v>
      </c>
      <c r="D1478" s="885" t="s">
        <v>237</v>
      </c>
      <c r="F1478" s="885">
        <v>2000</v>
      </c>
    </row>
    <row r="1479" spans="1:8" hidden="1">
      <c r="A1479" s="883" t="s">
        <v>3312</v>
      </c>
      <c r="C1479" s="883" t="s">
        <v>3313</v>
      </c>
      <c r="D1479" s="885" t="s">
        <v>89</v>
      </c>
      <c r="F1479" s="885">
        <v>19</v>
      </c>
      <c r="H1479" s="885" t="s">
        <v>2854</v>
      </c>
    </row>
    <row r="1480" spans="1:8" hidden="1">
      <c r="A1480" s="883" t="s">
        <v>3314</v>
      </c>
      <c r="C1480" s="883" t="s">
        <v>3315</v>
      </c>
      <c r="D1480" s="885" t="s">
        <v>89</v>
      </c>
      <c r="E1480" s="885" t="s">
        <v>3316</v>
      </c>
      <c r="F1480" s="885">
        <v>50</v>
      </c>
      <c r="G1480" s="885" t="s">
        <v>60</v>
      </c>
      <c r="H1480" s="885">
        <v>0</v>
      </c>
    </row>
    <row r="1481" spans="1:8" hidden="1">
      <c r="A1481" s="883" t="s">
        <v>3317</v>
      </c>
      <c r="C1481" s="883" t="s">
        <v>3318</v>
      </c>
      <c r="D1481" s="885" t="s">
        <v>89</v>
      </c>
      <c r="F1481" s="885">
        <v>2000</v>
      </c>
    </row>
    <row r="1482" spans="1:8" hidden="1">
      <c r="A1482" s="883" t="s">
        <v>3319</v>
      </c>
      <c r="C1482" s="883" t="s">
        <v>3320</v>
      </c>
      <c r="D1482" s="885" t="s">
        <v>59</v>
      </c>
      <c r="E1482" s="885" t="s">
        <v>3321</v>
      </c>
      <c r="F1482" s="885">
        <v>50</v>
      </c>
      <c r="G1482" s="885" t="s">
        <v>60</v>
      </c>
      <c r="H1482" s="885">
        <v>0</v>
      </c>
    </row>
  </sheetData>
  <autoFilter ref="A1:I1482">
    <filterColumn colId="2">
      <colorFilter dxfId="73"/>
    </filterColumn>
  </autoFilter>
  <customSheetViews>
    <customSheetView guid="{4DE83ABE-A74B-4828-BDA1-9398B70F0243}" showPageBreaks="1" zeroValues="0" printArea="1" filter="1" showAutoFilter="1" state="hidden">
      <pane xSplit="3" ySplit="1481" topLeftCell="D1483" state="frozen"/>
      <selection activeCell="Z6" sqref="Z6"/>
      <pageMargins left="0.25" right="0.25" top="0.64" bottom="0.45" header="0.36" footer="0.18"/>
      <printOptions horizontalCentered="1" gridLines="1"/>
      <pageSetup paperSize="9" orientation="landscape" blackAndWhite="1" horizontalDpi="300" verticalDpi="300"/>
      <headerFooter alignWithMargins="0">
        <oddHeader>&amp;C&amp;A</oddHeader>
        <oddFooter>&amp;CPage &amp;P</oddFooter>
      </headerFooter>
      <autoFilter ref="A1:I1482">
        <filterColumn colId="2">
          <colorFilter dxfId="70"/>
        </filterColumn>
      </autoFilter>
    </customSheetView>
    <customSheetView guid="{AB55E406-8F51-45CA-93E6-D8A631ED7648}" zeroValues="0" filter="1" showAutoFilter="1" state="hidden">
      <pane xSplit="3" ySplit="1" topLeftCell="D3" state="frozen"/>
      <selection activeCell="Z6" sqref="Z6"/>
      <pageMargins left="0.25" right="0.25" top="0.64" bottom="0.45" header="0.36" footer="0.18"/>
      <printOptions horizontalCentered="1" gridLines="1"/>
      <pageSetup paperSize="9" orientation="landscape" blackAndWhite="1" horizontalDpi="300" verticalDpi="300"/>
      <headerFooter alignWithMargins="0">
        <oddHeader>&amp;C&amp;A</oddHeader>
        <oddFooter>&amp;CPage &amp;P</oddFooter>
      </headerFooter>
      <autoFilter ref="A1:I1482">
        <filterColumn colId="2">
          <colorFilter dxfId="71"/>
        </filterColumn>
      </autoFilter>
    </customSheetView>
    <customSheetView guid="{EC23512C-144C-45A4-B885-A0043F0F19E7}" showPageBreaks="1" zeroValues="0" printArea="1" filter="1" showAutoFilter="1" state="hidden">
      <pane xSplit="3" ySplit="1481" topLeftCell="D1483" state="frozen"/>
      <selection activeCell="Z6" sqref="Z6"/>
      <pageMargins left="0.25" right="0.25" top="0.64" bottom="0.45" header="0.36" footer="0.18"/>
      <printOptions horizontalCentered="1" gridLines="1"/>
      <pageSetup paperSize="9" orientation="landscape" blackAndWhite="1" horizontalDpi="300" verticalDpi="300"/>
      <headerFooter alignWithMargins="0">
        <oddHeader>&amp;C&amp;A</oddHeader>
        <oddFooter>&amp;CPage &amp;P</oddFooter>
      </headerFooter>
      <autoFilter ref="A1:I1482">
        <filterColumn colId="2">
          <colorFilter dxfId="72"/>
        </filterColumn>
      </autoFilter>
    </customSheetView>
  </customSheetViews>
  <conditionalFormatting sqref="A33">
    <cfRule type="duplicateValues" dxfId="68" priority="22"/>
  </conditionalFormatting>
  <conditionalFormatting sqref="A181">
    <cfRule type="duplicateValues" dxfId="67" priority="27"/>
  </conditionalFormatting>
  <conditionalFormatting sqref="A226">
    <cfRule type="duplicateValues" dxfId="66" priority="28"/>
  </conditionalFormatting>
  <conditionalFormatting sqref="A260">
    <cfRule type="duplicateValues" dxfId="65" priority="25"/>
  </conditionalFormatting>
  <conditionalFormatting sqref="A303">
    <cfRule type="duplicateValues" dxfId="64" priority="30"/>
  </conditionalFormatting>
  <conditionalFormatting sqref="A306">
    <cfRule type="duplicateValues" dxfId="63" priority="26"/>
  </conditionalFormatting>
  <conditionalFormatting sqref="A442">
    <cfRule type="duplicateValues" dxfId="62" priority="31"/>
  </conditionalFormatting>
  <conditionalFormatting sqref="A443">
    <cfRule type="duplicateValues" dxfId="61" priority="23"/>
  </conditionalFormatting>
  <conditionalFormatting sqref="A444">
    <cfRule type="duplicateValues" dxfId="60" priority="18"/>
  </conditionalFormatting>
  <conditionalFormatting sqref="A445">
    <cfRule type="duplicateValues" dxfId="59" priority="17"/>
  </conditionalFormatting>
  <conditionalFormatting sqref="A853">
    <cfRule type="duplicateValues" dxfId="58" priority="6"/>
    <cfRule type="duplicateValues" dxfId="57" priority="7"/>
  </conditionalFormatting>
  <conditionalFormatting sqref="A922">
    <cfRule type="duplicateValues" dxfId="56" priority="12"/>
    <cfRule type="duplicateValues" dxfId="55" priority="13"/>
  </conditionalFormatting>
  <conditionalFormatting sqref="A964">
    <cfRule type="duplicateValues" dxfId="54" priority="24"/>
  </conditionalFormatting>
  <conditionalFormatting sqref="A1039">
    <cfRule type="duplicateValues" dxfId="53" priority="29"/>
  </conditionalFormatting>
  <conditionalFormatting sqref="A1089">
    <cfRule type="duplicateValues" dxfId="52" priority="32"/>
  </conditionalFormatting>
  <conditionalFormatting sqref="A1116">
    <cfRule type="duplicateValues" dxfId="51" priority="8"/>
    <cfRule type="duplicateValues" dxfId="50" priority="9"/>
  </conditionalFormatting>
  <conditionalFormatting sqref="A1222">
    <cfRule type="duplicateValues" dxfId="49" priority="10"/>
    <cfRule type="duplicateValues" dxfId="48" priority="11"/>
  </conditionalFormatting>
  <conditionalFormatting sqref="A1229">
    <cfRule type="duplicateValues" dxfId="47" priority="19"/>
  </conditionalFormatting>
  <conditionalFormatting sqref="A1317">
    <cfRule type="duplicateValues" dxfId="46" priority="16"/>
  </conditionalFormatting>
  <conditionalFormatting sqref="A1332">
    <cfRule type="duplicateValues" dxfId="45" priority="4"/>
    <cfRule type="duplicateValues" dxfId="44" priority="5"/>
  </conditionalFormatting>
  <conditionalFormatting sqref="A1336">
    <cfRule type="duplicateValues" dxfId="43" priority="2"/>
    <cfRule type="duplicateValues" dxfId="42" priority="3"/>
  </conditionalFormatting>
  <conditionalFormatting sqref="A1420:A1435">
    <cfRule type="duplicateValues" dxfId="41" priority="21"/>
  </conditionalFormatting>
  <conditionalFormatting sqref="A1436:A1048576 A1090:A1115 A1:A32 A446:A852 A304:A305 A1040:A1088 A227:A259 A182:A225 A261:A302 A965:A1038 A34:A180 A1230:A1316 A1318:A1331 A307:A441 A923:A963 A1223:A1228 A1117:A1221 A854:A921 A1333:A1335 A1337:A1419">
    <cfRule type="duplicateValues" dxfId="40" priority="33"/>
  </conditionalFormatting>
  <conditionalFormatting sqref="A1223:A1331 A1:A852 A923:A1115 A1117:A1221 A854:A921 A1333:A1335 A1337:A1048576">
    <cfRule type="duplicateValues" dxfId="39" priority="14"/>
  </conditionalFormatting>
  <printOptions horizontalCentered="1" gridLines="1"/>
  <pageMargins left="0.25" right="0.25" top="0.64" bottom="0.45" header="0.36" footer="0.18"/>
  <pageSetup paperSize="9" orientation="landscape" blackAndWhite="1" horizontalDpi="300" verticalDpi="300" r:id="rId1"/>
  <headerFooter alignWithMargins="0">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containsText" priority="1" operator="containsText" id="{7E3A6229-D0C0-428D-AB17-869314199C03}">
            <xm:f>NOT(ISERROR(SEARCH($A$1,C1)))</xm:f>
            <xm:f>$A$1</xm:f>
            <x14:dxf>
              <font>
                <color rgb="FF9C0006"/>
              </font>
              <fill>
                <patternFill patternType="solid">
                  <bgColor rgb="FFFFC7CE"/>
                </patternFill>
              </fill>
            </x14:dxf>
          </x14:cfRule>
          <xm:sqref>C1:C1048576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4"/>
  <sheetViews>
    <sheetView topLeftCell="D1" zoomScale="90" zoomScaleNormal="90" workbookViewId="0">
      <pane ySplit="1" topLeftCell="A56" activePane="bottomLeft" state="frozen"/>
      <selection pane="bottomLeft" activeCell="Z6" sqref="Z6"/>
    </sheetView>
  </sheetViews>
  <sheetFormatPr defaultColWidth="8.88671875" defaultRowHeight="16.5"/>
  <cols>
    <col min="1" max="1" width="15.109375" style="833" customWidth="1"/>
    <col min="2" max="2" width="11.33203125" style="834" customWidth="1"/>
    <col min="3" max="4" width="11.6640625" style="835" customWidth="1"/>
    <col min="5" max="5" width="37.44140625" style="834" customWidth="1"/>
    <col min="6" max="6" width="8.6640625" style="836" customWidth="1"/>
    <col min="7" max="7" width="6.109375" style="835" customWidth="1"/>
    <col min="8" max="8" width="13.88671875" style="835" customWidth="1"/>
    <col min="9" max="9" width="23.33203125" style="837" customWidth="1"/>
    <col min="10" max="10" width="26.88671875" style="837" customWidth="1"/>
    <col min="11" max="11" width="14.33203125" style="563" customWidth="1"/>
    <col min="12" max="12" width="11.109375" style="563" customWidth="1"/>
    <col min="13" max="13" width="10.6640625" style="838" customWidth="1"/>
    <col min="14" max="14" width="10.88671875" style="839" customWidth="1"/>
    <col min="15" max="15" width="10.44140625" style="543" customWidth="1"/>
    <col min="16" max="16" width="41.88671875" style="543" customWidth="1"/>
    <col min="17" max="18" width="8.88671875" style="543" customWidth="1"/>
    <col min="19" max="19" width="9.44140625" style="543" customWidth="1"/>
    <col min="20" max="21" width="8.88671875" style="543" customWidth="1"/>
    <col min="22" max="32" width="8.88671875" style="543"/>
    <col min="33" max="33" width="8.88671875" style="833"/>
    <col min="34" max="34" width="45.44140625" style="833" customWidth="1"/>
    <col min="35" max="41" width="8.88671875" style="833"/>
    <col min="42" max="42" width="21.6640625" style="833" customWidth="1"/>
    <col min="43" max="45" width="8.88671875" style="833"/>
    <col min="46" max="46" width="6" style="833" customWidth="1"/>
    <col min="47" max="47" width="31.109375" style="833" customWidth="1"/>
    <col min="48" max="48" width="7.109375" style="833" customWidth="1"/>
    <col min="49" max="54" width="8.88671875" style="833"/>
    <col min="55" max="55" width="22.5546875" style="833" customWidth="1"/>
    <col min="56" max="56" width="12.5546875" style="833" customWidth="1"/>
    <col min="57" max="62" width="8.88671875" style="833"/>
    <col min="63" max="63" width="22.109375" style="833" customWidth="1"/>
    <col min="64" max="64" width="20.5546875" style="833" customWidth="1"/>
    <col min="65" max="72" width="8.88671875" style="833"/>
    <col min="73" max="73" width="28.88671875" style="833" customWidth="1"/>
    <col min="74" max="74" width="8.88671875" style="833"/>
    <col min="75" max="75" width="14.109375" style="833" customWidth="1"/>
    <col min="76" max="16384" width="8.88671875" style="833"/>
  </cols>
  <sheetData>
    <row r="1" spans="1:32" s="832" customFormat="1" ht="22.5" customHeight="1">
      <c r="A1" s="840" t="s">
        <v>3322</v>
      </c>
      <c r="B1" s="840" t="s">
        <v>3323</v>
      </c>
      <c r="C1" s="840" t="s">
        <v>3322</v>
      </c>
      <c r="D1" s="840"/>
      <c r="E1" s="840"/>
      <c r="F1" s="841" t="s">
        <v>3324</v>
      </c>
      <c r="G1" s="841" t="s">
        <v>3325</v>
      </c>
      <c r="H1" s="841" t="s">
        <v>1098</v>
      </c>
      <c r="I1" s="847" t="s">
        <v>3326</v>
      </c>
      <c r="J1" s="847" t="s">
        <v>3327</v>
      </c>
      <c r="K1" s="848" t="s">
        <v>3328</v>
      </c>
      <c r="L1" s="848" t="s">
        <v>3329</v>
      </c>
      <c r="M1" s="849" t="s">
        <v>3330</v>
      </c>
      <c r="N1" s="841" t="s">
        <v>3329</v>
      </c>
      <c r="O1" s="850" t="s">
        <v>3331</v>
      </c>
      <c r="P1" s="851" t="s">
        <v>3332</v>
      </c>
      <c r="Q1" s="727"/>
      <c r="R1" s="727"/>
      <c r="S1" s="727"/>
      <c r="T1" s="727"/>
      <c r="U1" s="727"/>
      <c r="V1" s="727"/>
      <c r="W1" s="727"/>
      <c r="X1" s="727"/>
      <c r="Y1" s="727"/>
      <c r="Z1" s="727"/>
      <c r="AA1" s="727"/>
      <c r="AB1" s="727"/>
      <c r="AC1" s="727"/>
      <c r="AD1" s="727"/>
      <c r="AE1" s="727"/>
      <c r="AF1" s="727"/>
    </row>
    <row r="2" spans="1:32" ht="28.5" customHeight="1">
      <c r="A2" s="966" t="s">
        <v>3333</v>
      </c>
      <c r="B2" s="843" t="s">
        <v>3334</v>
      </c>
      <c r="C2" s="967" t="str">
        <f>TEXT(A2,"00")</f>
        <v>19, 20, 22, 26</v>
      </c>
      <c r="E2" s="844" t="str">
        <f>VLOOKUP(H2,DG!A:C,3,0)</f>
        <v>Trụ BTLT 12m F540 dự ứng lực</v>
      </c>
      <c r="F2" s="845">
        <f>VLOOKUP(H2,'NT-VT'!A:N,5,0)</f>
        <v>95</v>
      </c>
      <c r="G2" s="845">
        <v>1</v>
      </c>
      <c r="H2" s="846" t="s">
        <v>3247</v>
      </c>
      <c r="I2" s="852" t="s">
        <v>3335</v>
      </c>
      <c r="J2" s="852" t="s">
        <v>3335</v>
      </c>
      <c r="K2" s="853" t="s">
        <v>3336</v>
      </c>
      <c r="L2" s="854">
        <v>43685</v>
      </c>
      <c r="M2" s="855" t="str">
        <f>IF(O2&lt;&gt;0,O2&amp;$M$1,"")</f>
        <v/>
      </c>
      <c r="N2" s="856"/>
      <c r="O2" s="857"/>
      <c r="P2" s="858" t="s">
        <v>3335</v>
      </c>
    </row>
    <row r="3" spans="1:32" ht="28.5" customHeight="1">
      <c r="A3" s="842">
        <v>18</v>
      </c>
      <c r="B3" s="843" t="s">
        <v>2991</v>
      </c>
      <c r="C3" s="967" t="str">
        <f t="shared" ref="C3:C10" si="0">TEXT(A3,"00")</f>
        <v>18</v>
      </c>
      <c r="E3" s="844" t="str">
        <f>VLOOKUP(H3,DG!A:C,3,0)</f>
        <v>Trụ BTLT 14m F650 dự ứng lực</v>
      </c>
      <c r="F3" s="845">
        <f>VLOOKUP(H3,'NT-VT'!A:N,5,0)</f>
        <v>15</v>
      </c>
      <c r="G3" s="845">
        <v>2</v>
      </c>
      <c r="H3" s="846" t="s">
        <v>993</v>
      </c>
      <c r="I3" s="852" t="s">
        <v>3335</v>
      </c>
      <c r="J3" s="852" t="s">
        <v>3335</v>
      </c>
      <c r="K3" s="853" t="s">
        <v>3336</v>
      </c>
      <c r="L3" s="854">
        <v>43685</v>
      </c>
      <c r="M3" s="855" t="str">
        <f t="shared" ref="M3:M18" si="1">IF(O3&lt;&gt;0,O3&amp;$M$1,"")</f>
        <v/>
      </c>
      <c r="N3" s="856"/>
      <c r="O3" s="857"/>
      <c r="P3" s="858" t="s">
        <v>3337</v>
      </c>
    </row>
    <row r="4" spans="1:32" ht="28.5" customHeight="1">
      <c r="A4" s="842">
        <v>26</v>
      </c>
      <c r="B4" s="843" t="s">
        <v>3338</v>
      </c>
      <c r="C4" s="967" t="str">
        <f t="shared" si="0"/>
        <v>26</v>
      </c>
      <c r="E4" s="844" t="str">
        <f>VLOOKUP(H4,DG!A:C,3,0)</f>
        <v xml:space="preserve">Sứ đứng 24KV </v>
      </c>
      <c r="F4" s="845">
        <f>VLOOKUP(H4,'NT-VT'!A:N,5,0)</f>
        <v>583</v>
      </c>
      <c r="G4" s="845">
        <v>3</v>
      </c>
      <c r="H4" s="846" t="s">
        <v>804</v>
      </c>
      <c r="I4" s="852" t="s">
        <v>3339</v>
      </c>
      <c r="J4" s="858" t="s">
        <v>3340</v>
      </c>
      <c r="K4" s="853" t="s">
        <v>3341</v>
      </c>
      <c r="L4" s="854">
        <v>43660</v>
      </c>
      <c r="M4" s="855" t="s">
        <v>3342</v>
      </c>
      <c r="N4" s="856">
        <v>43713</v>
      </c>
      <c r="O4" s="857"/>
      <c r="P4" s="858" t="s">
        <v>3343</v>
      </c>
    </row>
    <row r="5" spans="1:32" ht="28.5" customHeight="1">
      <c r="A5" s="966" t="s">
        <v>3344</v>
      </c>
      <c r="B5" s="843" t="s">
        <v>3345</v>
      </c>
      <c r="C5" s="967" t="str">
        <f t="shared" si="0"/>
        <v>22, 26</v>
      </c>
      <c r="E5" s="844" t="str">
        <f>VLOOKUP(H5,DG!A:C,3,0)</f>
        <v>Sứ treo polymer</v>
      </c>
      <c r="F5" s="845">
        <f>VLOOKUP(H5,'NT-VT'!A:N,5,0)</f>
        <v>87</v>
      </c>
      <c r="G5" s="845">
        <v>4</v>
      </c>
      <c r="H5" s="846" t="s">
        <v>3346</v>
      </c>
      <c r="I5" s="852" t="s">
        <v>3347</v>
      </c>
      <c r="J5" s="858" t="s">
        <v>3340</v>
      </c>
      <c r="K5" s="853"/>
      <c r="L5" s="854"/>
      <c r="M5" s="855" t="s">
        <v>3348</v>
      </c>
      <c r="N5" s="856">
        <v>43671</v>
      </c>
      <c r="O5" s="857"/>
      <c r="P5" s="858" t="s">
        <v>3349</v>
      </c>
    </row>
    <row r="6" spans="1:32" ht="28.5" customHeight="1">
      <c r="A6" s="966" t="s">
        <v>3350</v>
      </c>
      <c r="B6" s="843" t="s">
        <v>3351</v>
      </c>
      <c r="C6" s="967" t="str">
        <f t="shared" si="0"/>
        <v>002, 003</v>
      </c>
      <c r="E6" s="844" t="str">
        <f>VLOOKUP(H6,DG!A:C,3,0)</f>
        <v>LTD 1P 24KV - 600A</v>
      </c>
      <c r="F6" s="845">
        <f>VLOOKUP(H6,'NT-VT'!A:N,5,0)</f>
        <v>3</v>
      </c>
      <c r="G6" s="845">
        <v>5</v>
      </c>
      <c r="H6" s="846" t="s">
        <v>2016</v>
      </c>
      <c r="I6" s="852" t="s">
        <v>3352</v>
      </c>
      <c r="J6" s="852" t="s">
        <v>3352</v>
      </c>
      <c r="K6" s="853" t="s">
        <v>3353</v>
      </c>
      <c r="L6" s="854">
        <v>43631</v>
      </c>
      <c r="M6" s="855" t="s">
        <v>3354</v>
      </c>
      <c r="N6" s="856">
        <v>43665</v>
      </c>
      <c r="O6" s="857"/>
      <c r="P6" s="858" t="s">
        <v>3355</v>
      </c>
    </row>
    <row r="7" spans="1:32" ht="28.5" customHeight="1">
      <c r="A7" s="966" t="s">
        <v>3356</v>
      </c>
      <c r="B7" s="843" t="s">
        <v>3357</v>
      </c>
      <c r="C7" s="967" t="str">
        <f t="shared" si="0"/>
        <v>19, 21</v>
      </c>
      <c r="E7" s="844" t="str">
        <f>VLOOKUP(H7,DG!A:C,3,0)</f>
        <v>Cáp 24KV C/XLPE/PVC 150mm2</v>
      </c>
      <c r="F7" s="845">
        <f>VLOOKUP(H7,'NT-VT'!A:N,5,0)</f>
        <v>24</v>
      </c>
      <c r="G7" s="845">
        <v>6</v>
      </c>
      <c r="H7" s="846" t="s">
        <v>286</v>
      </c>
      <c r="I7" s="852" t="s">
        <v>3358</v>
      </c>
      <c r="J7" s="852" t="s">
        <v>3358</v>
      </c>
      <c r="K7" s="853" t="s">
        <v>3359</v>
      </c>
      <c r="L7" s="854">
        <v>43684</v>
      </c>
      <c r="M7" s="855"/>
      <c r="N7" s="856"/>
      <c r="O7" s="857"/>
      <c r="P7" s="858" t="s">
        <v>3360</v>
      </c>
    </row>
    <row r="8" spans="1:32" ht="28.5" customHeight="1">
      <c r="A8" s="966" t="s">
        <v>3361</v>
      </c>
      <c r="B8" s="843" t="s">
        <v>3362</v>
      </c>
      <c r="C8" s="967" t="str">
        <f t="shared" si="0"/>
        <v>02</v>
      </c>
      <c r="E8" s="844" t="str">
        <f>VLOOKUP(H8,DG!A:C,3,0)</f>
        <v>Cáp 24KV C/XLPE/PVC 25mm2</v>
      </c>
      <c r="F8" s="845">
        <f>VLOOKUP(H8,'NT-VT'!A:N,5,0)</f>
        <v>59</v>
      </c>
      <c r="G8" s="845">
        <v>7</v>
      </c>
      <c r="H8" s="846" t="s">
        <v>274</v>
      </c>
      <c r="I8" s="852" t="s">
        <v>3358</v>
      </c>
      <c r="J8" s="852" t="s">
        <v>3358</v>
      </c>
      <c r="K8" s="853" t="s">
        <v>3363</v>
      </c>
      <c r="L8" s="854">
        <v>43684</v>
      </c>
      <c r="M8" s="855" t="s">
        <v>3364</v>
      </c>
      <c r="N8" s="856">
        <v>43725</v>
      </c>
      <c r="O8" s="857"/>
      <c r="P8" s="858" t="s">
        <v>3365</v>
      </c>
    </row>
    <row r="9" spans="1:32" ht="28.5" customHeight="1">
      <c r="A9" s="842">
        <v>18</v>
      </c>
      <c r="B9" s="843" t="s">
        <v>3366</v>
      </c>
      <c r="C9" s="967" t="str">
        <f t="shared" si="0"/>
        <v>18</v>
      </c>
      <c r="E9" s="844" t="str">
        <f>VLOOKUP(H9,DG!A:C,3,0)</f>
        <v>Cáp đồng trần M25mm2</v>
      </c>
      <c r="F9" s="845">
        <f>VLOOKUP(H9,'NT-VT'!A:N,5,0)</f>
        <v>58.75</v>
      </c>
      <c r="G9" s="845">
        <v>8</v>
      </c>
      <c r="H9" s="846" t="s">
        <v>3367</v>
      </c>
      <c r="I9" s="852" t="s">
        <v>3368</v>
      </c>
      <c r="J9" s="852" t="s">
        <v>3368</v>
      </c>
      <c r="K9" s="853" t="s">
        <v>3369</v>
      </c>
      <c r="L9" s="854">
        <v>43682</v>
      </c>
      <c r="M9" s="855" t="s">
        <v>3370</v>
      </c>
      <c r="N9" s="856">
        <v>43721</v>
      </c>
      <c r="O9" s="857"/>
      <c r="P9" s="858" t="s">
        <v>3371</v>
      </c>
    </row>
    <row r="10" spans="1:32" ht="28.5" customHeight="1">
      <c r="A10" s="966" t="s">
        <v>3372</v>
      </c>
      <c r="B10" s="843" t="s">
        <v>3373</v>
      </c>
      <c r="C10" s="967" t="str">
        <f t="shared" si="0"/>
        <v>19,20</v>
      </c>
      <c r="E10" s="844" t="str">
        <f>VLOOKUP(H10,DG!A:C,3,0)</f>
        <v>Cáp nhôm lõi thép AC-120/19</v>
      </c>
      <c r="F10" s="845">
        <f>VLOOKUP(H10,'NT-VT'!A:N,5,0)</f>
        <v>3044.9</v>
      </c>
      <c r="G10" s="845">
        <v>9</v>
      </c>
      <c r="H10" s="846" t="s">
        <v>390</v>
      </c>
      <c r="I10" s="852" t="s">
        <v>3368</v>
      </c>
      <c r="J10" s="852" t="s">
        <v>3368</v>
      </c>
      <c r="K10" s="853" t="s">
        <v>3369</v>
      </c>
      <c r="L10" s="854">
        <v>43682</v>
      </c>
      <c r="M10" s="855" t="str">
        <f t="shared" si="1"/>
        <v/>
      </c>
      <c r="N10" s="856"/>
      <c r="O10" s="857"/>
      <c r="P10" s="858" t="s">
        <v>3374</v>
      </c>
    </row>
    <row r="11" spans="1:32" ht="28.5" customHeight="1">
      <c r="A11" s="842"/>
      <c r="B11" s="843"/>
      <c r="E11" s="844" t="str">
        <f>VLOOKUP(H11,DG!A:C,3,0)</f>
        <v>Cáp 24KV A/XLPE/PVC 185mm2</v>
      </c>
      <c r="F11" s="845">
        <f>VLOOKUP(H11,'NT-VT'!A:N,5,0)</f>
        <v>19394</v>
      </c>
      <c r="G11" s="845">
        <v>10</v>
      </c>
      <c r="H11" s="846" t="s">
        <v>308</v>
      </c>
      <c r="I11" s="852" t="s">
        <v>3358</v>
      </c>
      <c r="J11" s="852" t="s">
        <v>3358</v>
      </c>
      <c r="K11" s="853" t="s">
        <v>3375</v>
      </c>
      <c r="L11" s="854">
        <v>43684</v>
      </c>
      <c r="M11" s="855" t="str">
        <f t="shared" si="1"/>
        <v/>
      </c>
      <c r="N11" s="856"/>
      <c r="O11" s="857"/>
      <c r="P11" s="858" t="s">
        <v>3376</v>
      </c>
    </row>
    <row r="12" spans="1:32" ht="28.5" customHeight="1">
      <c r="A12" s="842"/>
      <c r="B12" s="843"/>
      <c r="E12" s="844" t="str">
        <f>VLOOKUP(H12,DG!A:C,3,0)</f>
        <v>Cáp thép 3/8"</v>
      </c>
      <c r="F12" s="845" t="e">
        <f>VLOOKUP(H12,'NT-VT'!A:N,5,0)</f>
        <v>#N/A</v>
      </c>
      <c r="G12" s="845">
        <v>11</v>
      </c>
      <c r="H12" s="846" t="s">
        <v>508</v>
      </c>
      <c r="I12" s="852" t="s">
        <v>3368</v>
      </c>
      <c r="J12" s="852" t="s">
        <v>3368</v>
      </c>
      <c r="K12" s="853" t="s">
        <v>3369</v>
      </c>
      <c r="L12" s="854">
        <v>43682</v>
      </c>
      <c r="M12" s="855" t="str">
        <f t="shared" si="1"/>
        <v/>
      </c>
      <c r="N12" s="856"/>
      <c r="O12" s="857"/>
      <c r="P12" s="858" t="s">
        <v>3377</v>
      </c>
    </row>
    <row r="13" spans="1:32" ht="28.5" customHeight="1">
      <c r="A13" s="842"/>
      <c r="B13" s="843"/>
      <c r="E13" s="844" t="str">
        <f>VLOOKUP(H13,DG!A:C,3,0)</f>
        <v>Cáp thép 5/8"</v>
      </c>
      <c r="F13" s="845">
        <f>VLOOKUP(H13,'NT-VT'!A:N,5,0)</f>
        <v>234</v>
      </c>
      <c r="G13" s="845">
        <v>12</v>
      </c>
      <c r="H13" s="846" t="s">
        <v>510</v>
      </c>
      <c r="I13" s="852" t="s">
        <v>3368</v>
      </c>
      <c r="J13" s="852" t="s">
        <v>3368</v>
      </c>
      <c r="K13" s="853" t="s">
        <v>3369</v>
      </c>
      <c r="L13" s="854">
        <v>43682</v>
      </c>
      <c r="M13" s="855" t="str">
        <f t="shared" si="1"/>
        <v/>
      </c>
      <c r="N13" s="856"/>
      <c r="O13" s="857"/>
      <c r="P13" s="858" t="s">
        <v>3378</v>
      </c>
    </row>
    <row r="14" spans="1:32" ht="28.5" customHeight="1">
      <c r="A14" s="842"/>
      <c r="B14" s="843"/>
      <c r="E14" s="844" t="str">
        <f>VLOOKUP(H14,DG!A:C,3,0)</f>
        <v>Cáp nhôm lõi thép bọc 24KV AC/XLPE50 mm2</v>
      </c>
      <c r="F14" s="845">
        <f>VLOOKUP(H14,'NT-VT'!A:N,5,0)</f>
        <v>116</v>
      </c>
      <c r="G14" s="845">
        <v>13</v>
      </c>
      <c r="H14" s="846" t="s">
        <v>3264</v>
      </c>
      <c r="I14" s="852" t="s">
        <v>3358</v>
      </c>
      <c r="J14" s="852" t="s">
        <v>3358</v>
      </c>
      <c r="K14" s="853" t="s">
        <v>3379</v>
      </c>
      <c r="L14" s="854">
        <v>43684</v>
      </c>
      <c r="M14" s="855" t="s">
        <v>3380</v>
      </c>
      <c r="N14" s="856">
        <v>43732</v>
      </c>
      <c r="O14" s="857"/>
      <c r="P14" s="858" t="s">
        <v>3381</v>
      </c>
    </row>
    <row r="15" spans="1:32" ht="28.5" customHeight="1">
      <c r="A15" s="842"/>
      <c r="B15" s="843"/>
      <c r="E15" s="844" t="str">
        <f>VLOOKUP(H15,DG!A:C,3,0)</f>
        <v>Boulon 16x250+ 2 long đền vuông D18-50x50x3/Zn</v>
      </c>
      <c r="F15" s="845">
        <f>VLOOKUP(H15,'NT-VT'!A:N,5,0)</f>
        <v>302</v>
      </c>
      <c r="G15" s="845">
        <v>14</v>
      </c>
      <c r="H15" s="846" t="s">
        <v>142</v>
      </c>
      <c r="I15" s="852" t="s">
        <v>3382</v>
      </c>
      <c r="J15" s="852" t="s">
        <v>3382</v>
      </c>
      <c r="K15" s="853" t="s">
        <v>3383</v>
      </c>
      <c r="L15" s="854">
        <v>43608</v>
      </c>
      <c r="M15" s="855" t="str">
        <f t="shared" si="1"/>
        <v/>
      </c>
      <c r="N15" s="856"/>
      <c r="O15" s="857"/>
      <c r="P15" s="858" t="s">
        <v>3384</v>
      </c>
    </row>
    <row r="16" spans="1:32" ht="28.5" customHeight="1">
      <c r="A16" s="842"/>
      <c r="B16" s="843"/>
      <c r="E16" s="844" t="str">
        <f>VLOOKUP(H16,DG!A:C,3,0)</f>
        <v>Boulon 16x300+ 2 long đền vuông D18-50x50x3/Zn</v>
      </c>
      <c r="F16" s="845">
        <f>VLOOKUP(H16,'NT-VT'!A:N,5,0)</f>
        <v>226</v>
      </c>
      <c r="G16" s="845">
        <v>15</v>
      </c>
      <c r="H16" s="846" t="s">
        <v>150</v>
      </c>
      <c r="I16" s="852" t="s">
        <v>3382</v>
      </c>
      <c r="J16" s="852" t="s">
        <v>3382</v>
      </c>
      <c r="K16" s="853" t="s">
        <v>3383</v>
      </c>
      <c r="L16" s="854">
        <v>43608</v>
      </c>
      <c r="M16" s="855" t="s">
        <v>3385</v>
      </c>
      <c r="N16" s="856">
        <v>43718</v>
      </c>
      <c r="O16" s="857"/>
      <c r="P16" s="858" t="s">
        <v>3386</v>
      </c>
    </row>
    <row r="17" spans="1:16" ht="28.5" customHeight="1">
      <c r="A17" s="842"/>
      <c r="B17" s="843"/>
      <c r="E17" s="844" t="str">
        <f>VLOOKUP(H17,DG!A:C,3,0)</f>
        <v>Boulon 16x300VRS+ 4 long đền vuông D18-50x50x3/Zn</v>
      </c>
      <c r="F17" s="845">
        <f>VLOOKUP(H17,'NT-VT'!A:N,5,0)</f>
        <v>40</v>
      </c>
      <c r="G17" s="845">
        <v>16</v>
      </c>
      <c r="H17" s="846" t="s">
        <v>3387</v>
      </c>
      <c r="I17" s="852" t="s">
        <v>3382</v>
      </c>
      <c r="J17" s="852" t="s">
        <v>3382</v>
      </c>
      <c r="K17" s="853" t="s">
        <v>3383</v>
      </c>
      <c r="L17" s="854">
        <v>43608</v>
      </c>
      <c r="M17" s="855" t="str">
        <f t="shared" si="1"/>
        <v/>
      </c>
      <c r="N17" s="856"/>
      <c r="O17" s="857"/>
      <c r="P17" s="858" t="s">
        <v>3388</v>
      </c>
    </row>
    <row r="18" spans="1:16" ht="28.5" customHeight="1">
      <c r="A18" s="842"/>
      <c r="B18" s="843"/>
      <c r="E18" s="844" t="str">
        <f>VLOOKUP(H18,DG!A:C,3,0)</f>
        <v>Boulon 16x50+ 2 long đền vuông D18-50x50x3/Zn</v>
      </c>
      <c r="F18" s="845">
        <f>VLOOKUP(H18,'NT-VT'!A:N,5,0)</f>
        <v>223</v>
      </c>
      <c r="G18" s="845">
        <v>17</v>
      </c>
      <c r="H18" s="846" t="s">
        <v>130</v>
      </c>
      <c r="I18" s="852" t="s">
        <v>3382</v>
      </c>
      <c r="J18" s="852" t="s">
        <v>3382</v>
      </c>
      <c r="K18" s="853" t="s">
        <v>3383</v>
      </c>
      <c r="L18" s="854">
        <v>43608</v>
      </c>
      <c r="M18" s="855" t="str">
        <f t="shared" si="1"/>
        <v/>
      </c>
      <c r="N18" s="856"/>
      <c r="O18" s="857"/>
      <c r="P18" s="858" t="s">
        <v>3389</v>
      </c>
    </row>
    <row r="19" spans="1:16" ht="28.5" customHeight="1">
      <c r="A19" s="842"/>
      <c r="B19" s="843"/>
      <c r="E19" s="844" t="str">
        <f>VLOOKUP(H19,DG!A:C,3,0)</f>
        <v>Boulon 16x500+ 2 long đền vuông D18-50x50x3/Zn</v>
      </c>
      <c r="F19" s="845">
        <f>VLOOKUP(H19,'NT-VT'!A:N,5,0)</f>
        <v>20</v>
      </c>
      <c r="G19" s="845">
        <v>18</v>
      </c>
      <c r="H19" s="846" t="s">
        <v>160</v>
      </c>
      <c r="I19" s="852" t="s">
        <v>3382</v>
      </c>
      <c r="J19" s="852" t="s">
        <v>3382</v>
      </c>
      <c r="K19" s="853" t="s">
        <v>3383</v>
      </c>
      <c r="L19" s="854">
        <v>43608</v>
      </c>
      <c r="M19" s="855"/>
      <c r="N19" s="856"/>
      <c r="O19" s="857"/>
      <c r="P19" s="858" t="s">
        <v>3390</v>
      </c>
    </row>
    <row r="20" spans="1:16" ht="28.5" customHeight="1">
      <c r="A20" s="842"/>
      <c r="B20" s="843"/>
      <c r="E20" s="844" t="str">
        <f>VLOOKUP(H20,DG!A:C,3,0)</f>
        <v>Boulon 16x500VRS+ 4 long đền vuông D18-50x50x3/Zn</v>
      </c>
      <c r="F20" s="845" t="e">
        <f>VLOOKUP(H20,'NT-VT'!A:N,5,0)</f>
        <v>#N/A</v>
      </c>
      <c r="G20" s="845">
        <v>19</v>
      </c>
      <c r="H20" s="846" t="s">
        <v>178</v>
      </c>
      <c r="I20" s="852" t="s">
        <v>3382</v>
      </c>
      <c r="J20" s="852" t="s">
        <v>3382</v>
      </c>
      <c r="K20" s="853" t="s">
        <v>3383</v>
      </c>
      <c r="L20" s="854">
        <v>43608</v>
      </c>
      <c r="M20" s="855"/>
      <c r="N20" s="856"/>
      <c r="O20" s="857"/>
      <c r="P20" s="858" t="s">
        <v>3340</v>
      </c>
    </row>
    <row r="21" spans="1:16" ht="28.5" customHeight="1">
      <c r="A21" s="842"/>
      <c r="B21" s="843"/>
      <c r="E21" s="844" t="str">
        <f>VLOOKUP(H21,DG!A:C,3,0)</f>
        <v>Boulon 16x550VRS+ 4 long đền vuông D18-50x50x3/Zn</v>
      </c>
      <c r="F21" s="845">
        <f>VLOOKUP(H21,'NT-VT'!A:N,5,0)</f>
        <v>50</v>
      </c>
      <c r="G21" s="845">
        <v>20</v>
      </c>
      <c r="H21" s="846" t="s">
        <v>180</v>
      </c>
      <c r="I21" s="852" t="s">
        <v>3382</v>
      </c>
      <c r="J21" s="852" t="s">
        <v>3382</v>
      </c>
      <c r="K21" s="853" t="s">
        <v>3383</v>
      </c>
      <c r="L21" s="854">
        <v>43608</v>
      </c>
      <c r="M21" s="855"/>
      <c r="N21" s="856"/>
      <c r="O21" s="857"/>
      <c r="P21" s="858"/>
    </row>
    <row r="22" spans="1:16" ht="28.5" customHeight="1">
      <c r="A22" s="842"/>
      <c r="B22" s="843"/>
      <c r="E22" s="844" t="str">
        <f>VLOOKUP(H22,DG!A:C,3,0)</f>
        <v>Boulon 16x650VRS+ 4 long đền vuông D18-50x50x3/Zn</v>
      </c>
      <c r="F22" s="845">
        <f>VLOOKUP(H22,'NT-VT'!A:N,5,0)</f>
        <v>10</v>
      </c>
      <c r="G22" s="845">
        <v>21</v>
      </c>
      <c r="H22" s="846" t="s">
        <v>184</v>
      </c>
      <c r="I22" s="852" t="s">
        <v>3382</v>
      </c>
      <c r="J22" s="852" t="s">
        <v>3382</v>
      </c>
      <c r="K22" s="853" t="s">
        <v>3383</v>
      </c>
      <c r="L22" s="854">
        <v>43608</v>
      </c>
      <c r="M22" s="855"/>
      <c r="N22" s="856"/>
      <c r="O22" s="857"/>
      <c r="P22" s="858"/>
    </row>
    <row r="23" spans="1:16" ht="28.5" customHeight="1">
      <c r="A23" s="842"/>
      <c r="B23" s="843"/>
      <c r="E23" s="844" t="str">
        <f>VLOOKUP(H23,DG!A:C,3,0)</f>
        <v>Boulon 16x750VRS+ 4 long đền vuông D18-50x50x3/Zn</v>
      </c>
      <c r="F23" s="845">
        <f>VLOOKUP(H23,'NT-VT'!A:N,5,0)</f>
        <v>10</v>
      </c>
      <c r="G23" s="845">
        <v>22</v>
      </c>
      <c r="H23" s="846" t="s">
        <v>3242</v>
      </c>
      <c r="I23" s="852" t="s">
        <v>3382</v>
      </c>
      <c r="J23" s="852" t="s">
        <v>3382</v>
      </c>
      <c r="K23" s="853" t="s">
        <v>3383</v>
      </c>
      <c r="L23" s="854">
        <v>43608</v>
      </c>
      <c r="M23" s="855"/>
      <c r="N23" s="856"/>
      <c r="O23" s="857"/>
      <c r="P23" s="858"/>
    </row>
    <row r="24" spans="1:16" ht="28.5" customHeight="1">
      <c r="A24" s="842"/>
      <c r="B24" s="843"/>
      <c r="E24" s="844" t="str">
        <f>VLOOKUP(H24,DG!A:C,3,0)</f>
        <v>Boulon 22x650+ 2 long đền vuông D24-50x50x3/Zn</v>
      </c>
      <c r="F24" s="845">
        <f>VLOOKUP(H24,'NT-VT'!A:N,5,0)</f>
        <v>54</v>
      </c>
      <c r="G24" s="845">
        <v>23</v>
      </c>
      <c r="H24" s="846" t="s">
        <v>3391</v>
      </c>
      <c r="I24" s="852" t="s">
        <v>3382</v>
      </c>
      <c r="J24" s="852" t="s">
        <v>3382</v>
      </c>
      <c r="K24" s="853" t="s">
        <v>3383</v>
      </c>
      <c r="L24" s="854">
        <v>43608</v>
      </c>
      <c r="M24" s="855"/>
      <c r="N24" s="856"/>
      <c r="O24" s="857"/>
      <c r="P24" s="858"/>
    </row>
    <row r="25" spans="1:16" ht="28.5" customHeight="1">
      <c r="A25" s="842"/>
      <c r="B25" s="843"/>
      <c r="E25" s="844" t="str">
        <f>VLOOKUP(H25,DG!A:C,3,0)</f>
        <v>Boulon mắt 16x300+ 2 long đền vuông D18-50x50x3/Zn</v>
      </c>
      <c r="F25" s="845">
        <f>VLOOKUP(H25,'NT-VT'!A:N,5,0)</f>
        <v>50</v>
      </c>
      <c r="G25" s="845">
        <v>24</v>
      </c>
      <c r="H25" s="846" t="s">
        <v>221</v>
      </c>
      <c r="I25" s="852" t="s">
        <v>3382</v>
      </c>
      <c r="J25" s="852" t="s">
        <v>3382</v>
      </c>
      <c r="K25" s="853" t="s">
        <v>3383</v>
      </c>
      <c r="L25" s="854">
        <v>43608</v>
      </c>
      <c r="M25" s="855"/>
      <c r="N25" s="856"/>
      <c r="O25" s="857"/>
      <c r="P25" s="858"/>
    </row>
    <row r="26" spans="1:16" ht="28.5" customHeight="1">
      <c r="A26" s="842"/>
      <c r="B26" s="843"/>
      <c r="E26" s="844" t="str">
        <f>VLOOKUP(H26,DG!A:C,3,0)</f>
        <v>Boulon móc 16x300+ long đền vuông D18-50x50x3/Zn</v>
      </c>
      <c r="F26" s="845">
        <f>VLOOKUP(H26,'NT-VT'!A:N,5,0)</f>
        <v>41</v>
      </c>
      <c r="G26" s="845">
        <v>25</v>
      </c>
      <c r="H26" s="846" t="s">
        <v>3392</v>
      </c>
      <c r="I26" s="852" t="s">
        <v>3382</v>
      </c>
      <c r="J26" s="852" t="s">
        <v>3382</v>
      </c>
      <c r="K26" s="853" t="s">
        <v>3383</v>
      </c>
      <c r="L26" s="854">
        <v>43608</v>
      </c>
      <c r="M26" s="855"/>
      <c r="N26" s="856"/>
      <c r="O26" s="857"/>
      <c r="P26" s="858"/>
    </row>
    <row r="27" spans="1:16" ht="28.5" customHeight="1">
      <c r="A27" s="842"/>
      <c r="B27" s="843"/>
      <c r="E27" s="844" t="str">
        <f>VLOOKUP(H27,DG!A:C,3,0)</f>
        <v>Cổ dê kẹp ống PVC  21</v>
      </c>
      <c r="F27" s="845">
        <f>VLOOKUP(H27,'NT-VT'!A:N,5,0)</f>
        <v>30</v>
      </c>
      <c r="G27" s="845">
        <v>27</v>
      </c>
      <c r="H27" s="846" t="s">
        <v>906</v>
      </c>
      <c r="I27" s="852" t="s">
        <v>3382</v>
      </c>
      <c r="J27" s="852" t="s">
        <v>3382</v>
      </c>
      <c r="K27" s="853" t="s">
        <v>3383</v>
      </c>
      <c r="L27" s="854">
        <v>43608</v>
      </c>
      <c r="M27" s="855"/>
      <c r="N27" s="856"/>
      <c r="O27" s="857"/>
      <c r="P27" s="858"/>
    </row>
    <row r="28" spans="1:16" ht="28.5" customHeight="1">
      <c r="A28" s="842"/>
      <c r="B28" s="843"/>
      <c r="E28" s="844" t="str">
        <f>VLOOKUP(H28,DG!A:C,3,0)</f>
        <v>Bộ chống chằng hẹp Ø60/50x1500+2BL12x40+BL16x250/80</v>
      </c>
      <c r="F28" s="845">
        <f>VLOOKUP(H28,'NT-VT'!A:N,5,0)</f>
        <v>2</v>
      </c>
      <c r="G28" s="845">
        <v>28</v>
      </c>
      <c r="H28" s="846" t="s">
        <v>874</v>
      </c>
      <c r="I28" s="852" t="s">
        <v>3382</v>
      </c>
      <c r="J28" s="852" t="s">
        <v>3382</v>
      </c>
      <c r="K28" s="853" t="s">
        <v>3383</v>
      </c>
      <c r="L28" s="854">
        <v>43608</v>
      </c>
      <c r="M28" s="855"/>
      <c r="N28" s="856"/>
      <c r="O28" s="857"/>
      <c r="P28" s="858"/>
    </row>
    <row r="29" spans="1:16" ht="28.5" customHeight="1">
      <c r="A29" s="842"/>
      <c r="B29" s="843"/>
      <c r="E29" s="844" t="str">
        <f>VLOOKUP(H29,DG!A:C,3,0)</f>
        <v>Đầu cosse ép Cu 150mm2</v>
      </c>
      <c r="F29" s="845">
        <f>VLOOKUP(H29,'NT-VT'!A:N,5,0)</f>
        <v>14</v>
      </c>
      <c r="G29" s="845">
        <v>29</v>
      </c>
      <c r="H29" s="846" t="s">
        <v>2363</v>
      </c>
      <c r="I29" s="852" t="s">
        <v>3382</v>
      </c>
      <c r="J29" s="852" t="s">
        <v>3382</v>
      </c>
      <c r="K29" s="853" t="s">
        <v>3383</v>
      </c>
      <c r="L29" s="854">
        <v>43608</v>
      </c>
      <c r="M29" s="855"/>
      <c r="N29" s="856"/>
      <c r="O29" s="857"/>
      <c r="P29" s="858"/>
    </row>
    <row r="30" spans="1:16" ht="28.5" customHeight="1">
      <c r="A30" s="842"/>
      <c r="B30" s="843"/>
      <c r="E30" s="844" t="str">
        <f>VLOOKUP(H30,DG!A:C,3,0)</f>
        <v>Chân sứ đứng D20</v>
      </c>
      <c r="F30" s="845">
        <f>VLOOKUP(H30,'NT-VT'!A:N,5,0)</f>
        <v>583</v>
      </c>
      <c r="G30" s="845">
        <v>30</v>
      </c>
      <c r="H30" s="846" t="s">
        <v>516</v>
      </c>
      <c r="I30" s="858" t="s">
        <v>3340</v>
      </c>
      <c r="J30" s="858" t="s">
        <v>3340</v>
      </c>
      <c r="K30" s="853" t="s">
        <v>3393</v>
      </c>
      <c r="L30" s="854">
        <v>43660</v>
      </c>
      <c r="M30" s="855"/>
      <c r="N30" s="856"/>
      <c r="O30" s="857"/>
      <c r="P30" s="858"/>
    </row>
    <row r="31" spans="1:16" ht="28.5" customHeight="1">
      <c r="A31" s="842"/>
      <c r="B31" s="843"/>
      <c r="E31" s="844" t="str">
        <f>VLOOKUP(H31,DG!A:C,3,0)</f>
        <v>Cọc tiếp đất Ø 16- 2,4m + kẹp cọc</v>
      </c>
      <c r="F31" s="845">
        <f>VLOOKUP(H31,'NT-VT'!A:N,5,0)</f>
        <v>15</v>
      </c>
      <c r="G31" s="845">
        <v>31</v>
      </c>
      <c r="H31" s="846" t="s">
        <v>545</v>
      </c>
      <c r="I31" s="852" t="s">
        <v>3382</v>
      </c>
      <c r="J31" s="852" t="s">
        <v>3382</v>
      </c>
      <c r="K31" s="853" t="s">
        <v>3383</v>
      </c>
      <c r="L31" s="854">
        <v>43608</v>
      </c>
      <c r="M31" s="855"/>
      <c r="N31" s="856"/>
      <c r="O31" s="857"/>
      <c r="P31" s="858"/>
    </row>
    <row r="32" spans="1:16" ht="28.5" customHeight="1">
      <c r="A32" s="842"/>
      <c r="B32" s="843"/>
      <c r="E32" s="844" t="str">
        <f>VLOOKUP(H32,DG!A:C,3,0)</f>
        <v>Chụp cách điện kẹp quai</v>
      </c>
      <c r="F32" s="845">
        <f>VLOOKUP(H32,'NT-VT'!A:N,5,0)</f>
        <v>56</v>
      </c>
      <c r="G32" s="845">
        <v>32</v>
      </c>
      <c r="H32" s="846" t="s">
        <v>2831</v>
      </c>
      <c r="I32" s="852" t="s">
        <v>3394</v>
      </c>
      <c r="J32" s="852" t="s">
        <v>3382</v>
      </c>
      <c r="K32" s="853" t="s">
        <v>3395</v>
      </c>
      <c r="L32" s="854"/>
      <c r="M32" s="855" t="s">
        <v>3396</v>
      </c>
      <c r="N32" s="856">
        <v>43000</v>
      </c>
      <c r="O32" s="857"/>
      <c r="P32" s="858"/>
    </row>
    <row r="33" spans="1:16" ht="28.5" customHeight="1">
      <c r="A33" s="842"/>
      <c r="B33" s="843"/>
      <c r="E33" s="844" t="str">
        <f>VLOOKUP(H33,DG!A:C,3,0)</f>
        <v>Đà cản BTCT 1,2m</v>
      </c>
      <c r="F33" s="845">
        <f>VLOOKUP(H33,'NT-VT'!A:N,5,0)</f>
        <v>39</v>
      </c>
      <c r="G33" s="845">
        <v>33</v>
      </c>
      <c r="H33" s="846" t="s">
        <v>3397</v>
      </c>
      <c r="I33" s="852"/>
      <c r="J33" s="852"/>
      <c r="K33" s="853"/>
      <c r="L33" s="854"/>
      <c r="M33" s="855"/>
      <c r="N33" s="856"/>
      <c r="O33" s="857"/>
      <c r="P33" s="858"/>
    </row>
    <row r="34" spans="1:16" ht="28.5" customHeight="1">
      <c r="A34" s="842"/>
      <c r="B34" s="843"/>
      <c r="E34" s="844" t="str">
        <f>VLOOKUP(H34,DG!A:C,3,0)</f>
        <v>Đà cản BTCT 1,5m</v>
      </c>
      <c r="F34" s="845">
        <f>VLOOKUP(H34,'NT-VT'!A:N,5,0)</f>
        <v>15</v>
      </c>
      <c r="G34" s="845">
        <v>34</v>
      </c>
      <c r="H34" s="846" t="s">
        <v>3398</v>
      </c>
      <c r="I34" s="852"/>
      <c r="J34" s="852"/>
      <c r="K34" s="853"/>
      <c r="L34" s="854"/>
      <c r="M34" s="855"/>
      <c r="N34" s="856"/>
      <c r="O34" s="857"/>
      <c r="P34" s="858"/>
    </row>
    <row r="35" spans="1:16" ht="28.5" customHeight="1">
      <c r="A35" s="842"/>
      <c r="B35" s="843"/>
      <c r="E35" s="844" t="str">
        <f>VLOOKUP(H35,DG!A:C,3,0)</f>
        <v>Đà Sắt góc L75 x75 x8 dài 2m (3 ốp)</v>
      </c>
      <c r="F35" s="845">
        <f>VLOOKUP(H35,'NT-VT'!A:N,5,0)</f>
        <v>167</v>
      </c>
      <c r="G35" s="845">
        <v>35</v>
      </c>
      <c r="H35" s="846" t="s">
        <v>3254</v>
      </c>
      <c r="I35" s="852" t="s">
        <v>3399</v>
      </c>
      <c r="J35" s="852" t="s">
        <v>3399</v>
      </c>
      <c r="K35" s="853" t="s">
        <v>3400</v>
      </c>
      <c r="L35" s="854">
        <v>43654</v>
      </c>
      <c r="M35" s="855" t="s">
        <v>3401</v>
      </c>
      <c r="N35" s="856">
        <v>43685</v>
      </c>
      <c r="O35" s="857"/>
      <c r="P35" s="858"/>
    </row>
    <row r="36" spans="1:16" ht="28.5" customHeight="1">
      <c r="A36" s="842"/>
      <c r="B36" s="843"/>
      <c r="E36" s="844" t="str">
        <f>VLOOKUP(H36,DG!A:C,3,0)</f>
        <v>Đà Sắt góc L75 x75 x8 dài 2,2m (4 ốp)</v>
      </c>
      <c r="F36" s="845">
        <f>VLOOKUP(H36,'NT-VT'!A:N,5,0)</f>
        <v>20</v>
      </c>
      <c r="G36" s="845">
        <v>36</v>
      </c>
      <c r="H36" s="846" t="s">
        <v>3249</v>
      </c>
      <c r="I36" s="852" t="s">
        <v>3399</v>
      </c>
      <c r="J36" s="852" t="s">
        <v>3399</v>
      </c>
      <c r="K36" s="853" t="s">
        <v>3400</v>
      </c>
      <c r="L36" s="854">
        <v>43654</v>
      </c>
      <c r="M36" s="855" t="s">
        <v>3402</v>
      </c>
      <c r="N36" s="856">
        <v>43685</v>
      </c>
      <c r="O36" s="857"/>
      <c r="P36" s="858"/>
    </row>
    <row r="37" spans="1:16" ht="28.5" customHeight="1">
      <c r="A37" s="842"/>
      <c r="B37" s="843"/>
      <c r="E37" s="844" t="str">
        <f>VLOOKUP(H37,DG!A:C,3,0)</f>
        <v xml:space="preserve">Dây nhôm buộc </v>
      </c>
      <c r="F37" s="845">
        <f>VLOOKUP(H37,'NT-VT'!A:N,5,0)</f>
        <v>4.5999999999999996</v>
      </c>
      <c r="G37" s="845">
        <v>37</v>
      </c>
      <c r="H37" s="846" t="s">
        <v>518</v>
      </c>
      <c r="I37" s="852" t="s">
        <v>3382</v>
      </c>
      <c r="J37" s="852" t="s">
        <v>3382</v>
      </c>
      <c r="K37" s="853" t="s">
        <v>3383</v>
      </c>
      <c r="L37" s="854">
        <v>43608</v>
      </c>
      <c r="M37" s="855"/>
      <c r="N37" s="856"/>
      <c r="O37" s="857"/>
      <c r="P37" s="858"/>
    </row>
    <row r="38" spans="1:16" ht="28.5" customHeight="1">
      <c r="A38" s="842"/>
      <c r="B38" s="843"/>
      <c r="E38" s="844" t="str">
        <f>VLOOKUP(H38,DG!A:C,3,0)</f>
        <v>Dây buộc cổ sứ SSF (185-240mm2)</v>
      </c>
      <c r="F38" s="845">
        <f>VLOOKUP(H38,'NT-VT'!A:N,5,0)</f>
        <v>48</v>
      </c>
      <c r="G38" s="845">
        <v>38</v>
      </c>
      <c r="H38" s="846" t="s">
        <v>3284</v>
      </c>
      <c r="I38" s="852" t="s">
        <v>3403</v>
      </c>
      <c r="J38" s="852" t="s">
        <v>3382</v>
      </c>
      <c r="K38" s="853" t="s">
        <v>3404</v>
      </c>
      <c r="L38" s="854">
        <v>43608</v>
      </c>
      <c r="M38" s="855" t="s">
        <v>3405</v>
      </c>
      <c r="N38" s="856">
        <v>43720</v>
      </c>
      <c r="O38" s="857"/>
      <c r="P38" s="858"/>
    </row>
    <row r="39" spans="1:16" ht="28.5" customHeight="1">
      <c r="A39" s="842"/>
      <c r="B39" s="843"/>
      <c r="E39" s="844" t="str">
        <f>VLOOKUP(H39,DG!A:C,3,0)</f>
        <v>Dây buộc đầu sứ TTF (185-240mm2)</v>
      </c>
      <c r="F39" s="845">
        <f>VLOOKUP(H39,'NT-VT'!A:N,5,0)</f>
        <v>535</v>
      </c>
      <c r="G39" s="845">
        <v>39</v>
      </c>
      <c r="H39" s="846" t="s">
        <v>3282</v>
      </c>
      <c r="I39" s="852" t="s">
        <v>3403</v>
      </c>
      <c r="J39" s="852" t="s">
        <v>3382</v>
      </c>
      <c r="K39" s="853" t="s">
        <v>3404</v>
      </c>
      <c r="L39" s="854">
        <v>43608</v>
      </c>
      <c r="M39" s="855" t="s">
        <v>3406</v>
      </c>
      <c r="N39" s="856">
        <v>43685</v>
      </c>
      <c r="O39" s="857"/>
      <c r="P39" s="858"/>
    </row>
    <row r="40" spans="1:16" ht="28.5" customHeight="1">
      <c r="A40" s="842"/>
      <c r="B40" s="843"/>
      <c r="E40" s="844" t="str">
        <f>VLOOKUP(H40,DG!A:C,3,0)</f>
        <v>Cáp Duplex 2x16</v>
      </c>
      <c r="F40" s="845">
        <f>VLOOKUP(H40,'NT-VT'!A:N,5,0)</f>
        <v>174</v>
      </c>
      <c r="G40" s="845">
        <v>41</v>
      </c>
      <c r="H40" s="846" t="s">
        <v>2418</v>
      </c>
      <c r="I40" s="852"/>
      <c r="J40" s="852"/>
      <c r="K40" s="853"/>
      <c r="L40" s="854"/>
      <c r="M40" s="855"/>
      <c r="N40" s="856"/>
      <c r="O40" s="857"/>
      <c r="P40" s="858"/>
    </row>
    <row r="41" spans="1:16" ht="28.5" customHeight="1">
      <c r="A41" s="842"/>
      <c r="B41" s="843"/>
      <c r="E41" s="844" t="str">
        <f>VLOOKUP(H41,DG!A:C,3,0)</f>
        <v>Giáp níu dừng dây bọc 185 + yếm móng U + Mắt nối yếm</v>
      </c>
      <c r="F41" s="845">
        <f>VLOOKUP(H41,'NT-VT'!A:N,5,0)</f>
        <v>96</v>
      </c>
      <c r="G41" s="845">
        <v>42</v>
      </c>
      <c r="H41" s="846" t="s">
        <v>3266</v>
      </c>
      <c r="I41" s="852" t="s">
        <v>3403</v>
      </c>
      <c r="J41" s="852" t="s">
        <v>3382</v>
      </c>
      <c r="K41" s="853" t="s">
        <v>3404</v>
      </c>
      <c r="L41" s="854">
        <v>43608</v>
      </c>
      <c r="M41" s="855" t="s">
        <v>3407</v>
      </c>
      <c r="N41" s="856">
        <v>43720</v>
      </c>
      <c r="O41" s="857"/>
      <c r="P41" s="858"/>
    </row>
    <row r="42" spans="1:16" ht="28.5" customHeight="1">
      <c r="A42" s="842"/>
      <c r="B42" s="843"/>
      <c r="E42" s="844" t="str">
        <f>VLOOKUP(H42,DG!A:C,3,0)</f>
        <v>Giáp níu dừng dây bọc 50mm2 + yếm móng U + Mắt nối yếm</v>
      </c>
      <c r="F42" s="845">
        <f>VLOOKUP(H42,'NT-VT'!A:N,5,0)</f>
        <v>13</v>
      </c>
      <c r="G42" s="845">
        <v>43</v>
      </c>
      <c r="H42" s="846" t="s">
        <v>3268</v>
      </c>
      <c r="I42" s="852" t="s">
        <v>3403</v>
      </c>
      <c r="J42" s="852" t="s">
        <v>3382</v>
      </c>
      <c r="K42" s="853" t="s">
        <v>3404</v>
      </c>
      <c r="L42" s="854">
        <v>43608</v>
      </c>
      <c r="M42" s="855" t="s">
        <v>3408</v>
      </c>
      <c r="N42" s="856">
        <v>41764</v>
      </c>
      <c r="O42" s="857"/>
      <c r="P42" s="858"/>
    </row>
    <row r="43" spans="1:16" ht="28.5" customHeight="1">
      <c r="A43" s="842"/>
      <c r="B43" s="843"/>
      <c r="E43" s="844" t="str">
        <f>VLOOKUP(H43,DG!A:C,3,0)</f>
        <v>Ghíp nối IPC 95-35</v>
      </c>
      <c r="F43" s="845">
        <f>VLOOKUP(H43,'NT-VT'!A:N,5,0)</f>
        <v>318</v>
      </c>
      <c r="G43" s="845">
        <v>44</v>
      </c>
      <c r="H43" s="846" t="s">
        <v>2662</v>
      </c>
      <c r="I43" s="852" t="s">
        <v>3409</v>
      </c>
      <c r="J43" s="852" t="s">
        <v>3399</v>
      </c>
      <c r="K43" s="853"/>
      <c r="L43" s="854"/>
      <c r="M43" s="855" t="s">
        <v>3410</v>
      </c>
      <c r="N43" s="856">
        <v>43721</v>
      </c>
      <c r="O43" s="857"/>
      <c r="P43" s="858"/>
    </row>
    <row r="44" spans="1:16" ht="28.5" customHeight="1">
      <c r="A44" s="842"/>
      <c r="B44" s="843"/>
      <c r="E44" s="844" t="str">
        <f>VLOOKUP(H44,DG!A:C,3,0)</f>
        <v>Kẹp cáp 3 boulon</v>
      </c>
      <c r="F44" s="845">
        <f>VLOOKUP(H44,'NT-VT'!A:N,5,0)</f>
        <v>120</v>
      </c>
      <c r="G44" s="845">
        <v>45</v>
      </c>
      <c r="H44" s="846" t="s">
        <v>540</v>
      </c>
      <c r="I44" s="852" t="s">
        <v>3382</v>
      </c>
      <c r="J44" s="852" t="s">
        <v>3382</v>
      </c>
      <c r="K44" s="853" t="s">
        <v>3383</v>
      </c>
      <c r="L44" s="854">
        <v>43608</v>
      </c>
      <c r="M44" s="855"/>
      <c r="N44" s="856"/>
      <c r="O44" s="857"/>
      <c r="P44" s="858"/>
    </row>
    <row r="45" spans="1:16" ht="28.5" customHeight="1">
      <c r="A45" s="842"/>
      <c r="B45" s="843"/>
      <c r="E45" s="844" t="str">
        <f>VLOOKUP(H45,DG!A:C,3,0)</f>
        <v>Dây đai + khóa đai Inoc</v>
      </c>
      <c r="F45" s="845">
        <f>VLOOKUP(H45,'NT-VT'!A:N,5,0)</f>
        <v>74</v>
      </c>
      <c r="G45" s="845">
        <v>46</v>
      </c>
      <c r="H45" s="846" t="s">
        <v>3280</v>
      </c>
      <c r="I45" s="852" t="s">
        <v>3382</v>
      </c>
      <c r="J45" s="852" t="s">
        <v>3382</v>
      </c>
      <c r="K45" s="853" t="s">
        <v>3383</v>
      </c>
      <c r="L45" s="854">
        <v>43608</v>
      </c>
      <c r="M45" s="855"/>
      <c r="N45" s="856"/>
      <c r="O45" s="857"/>
      <c r="P45" s="858"/>
    </row>
    <row r="46" spans="1:16" ht="28.5" customHeight="1">
      <c r="A46" s="842"/>
      <c r="B46" s="843"/>
      <c r="E46" s="844" t="str">
        <f>VLOOKUP(H46,DG!A:C,3,0)</f>
        <v>Kẹp ép WR 279</v>
      </c>
      <c r="F46" s="845">
        <f>VLOOKUP(H46,'NT-VT'!A:N,5,0)</f>
        <v>6</v>
      </c>
      <c r="G46" s="845">
        <v>47</v>
      </c>
      <c r="H46" s="846" t="s">
        <v>3270</v>
      </c>
      <c r="I46" s="852" t="s">
        <v>3382</v>
      </c>
      <c r="J46" s="852" t="s">
        <v>3382</v>
      </c>
      <c r="K46" s="853" t="s">
        <v>3383</v>
      </c>
      <c r="L46" s="854">
        <v>43608</v>
      </c>
      <c r="M46" s="855"/>
      <c r="N46" s="856"/>
      <c r="O46" s="857"/>
      <c r="P46" s="858"/>
    </row>
    <row r="47" spans="1:16" ht="28.5" customHeight="1">
      <c r="A47" s="842"/>
      <c r="B47" s="843"/>
      <c r="E47" s="844" t="str">
        <f>VLOOKUP(H47,DG!A:C,3,0)</f>
        <v>Kẹp ép WR 399</v>
      </c>
      <c r="F47" s="845">
        <f>VLOOKUP(H47,'NT-VT'!A:N,5,0)</f>
        <v>90</v>
      </c>
      <c r="G47" s="845">
        <v>48</v>
      </c>
      <c r="H47" s="846" t="s">
        <v>657</v>
      </c>
      <c r="I47" s="852" t="s">
        <v>3382</v>
      </c>
      <c r="J47" s="852" t="s">
        <v>3382</v>
      </c>
      <c r="K47" s="853" t="s">
        <v>3383</v>
      </c>
      <c r="L47" s="854">
        <v>43608</v>
      </c>
      <c r="M47" s="855" t="s">
        <v>3411</v>
      </c>
      <c r="N47" s="856">
        <v>43720</v>
      </c>
      <c r="O47" s="857"/>
      <c r="P47" s="858"/>
    </row>
    <row r="48" spans="1:16" ht="28.5" customHeight="1">
      <c r="A48" s="842"/>
      <c r="B48" s="843"/>
      <c r="E48" s="844" t="str">
        <f>VLOOKUP(H48,DG!A:C,3,0)</f>
        <v>Kẹp ép WR 419</v>
      </c>
      <c r="F48" s="845">
        <f>VLOOKUP(H48,'NT-VT'!A:N,5,0)</f>
        <v>64</v>
      </c>
      <c r="G48" s="845">
        <v>49</v>
      </c>
      <c r="H48" s="846" t="s">
        <v>3272</v>
      </c>
      <c r="I48" s="852" t="s">
        <v>3382</v>
      </c>
      <c r="J48" s="852" t="s">
        <v>3382</v>
      </c>
      <c r="K48" s="853" t="s">
        <v>3383</v>
      </c>
      <c r="L48" s="854">
        <v>43608</v>
      </c>
      <c r="M48" s="855"/>
      <c r="N48" s="856"/>
      <c r="O48" s="857"/>
      <c r="P48" s="858"/>
    </row>
    <row r="49" spans="1:16" ht="28.5" customHeight="1">
      <c r="A49" s="842"/>
      <c r="B49" s="843"/>
      <c r="E49" s="844" t="str">
        <f>VLOOKUP(H49,DG!A:C,3,0)</f>
        <v>Kẹp ép WR 929</v>
      </c>
      <c r="F49" s="845">
        <f>VLOOKUP(H49,'NT-VT'!A:N,5,0)</f>
        <v>72</v>
      </c>
      <c r="G49" s="845">
        <v>50</v>
      </c>
      <c r="H49" s="846" t="s">
        <v>3274</v>
      </c>
      <c r="I49" s="852" t="s">
        <v>3382</v>
      </c>
      <c r="J49" s="852" t="s">
        <v>3382</v>
      </c>
      <c r="K49" s="853" t="s">
        <v>3383</v>
      </c>
      <c r="L49" s="854">
        <v>43608</v>
      </c>
      <c r="M49" s="855"/>
      <c r="N49" s="856"/>
      <c r="O49" s="857"/>
      <c r="P49" s="858"/>
    </row>
    <row r="50" spans="1:16" ht="28.5" customHeight="1">
      <c r="A50" s="842"/>
      <c r="B50" s="843"/>
      <c r="E50" s="844" t="str">
        <f>VLOOKUP(H50,DG!A:C,3,0)</f>
        <v>Khóa néo dây cỡ dây 120</v>
      </c>
      <c r="F50" s="845">
        <f>VLOOKUP(H50,'NT-VT'!A:N,5,0)</f>
        <v>34</v>
      </c>
      <c r="G50" s="845">
        <v>51</v>
      </c>
      <c r="H50" s="846" t="s">
        <v>732</v>
      </c>
      <c r="I50" s="852" t="s">
        <v>3382</v>
      </c>
      <c r="J50" s="852" t="s">
        <v>3382</v>
      </c>
      <c r="K50" s="853" t="s">
        <v>3383</v>
      </c>
      <c r="L50" s="854">
        <v>43608</v>
      </c>
      <c r="M50" s="855"/>
      <c r="N50" s="856"/>
      <c r="O50" s="857"/>
      <c r="P50" s="858"/>
    </row>
    <row r="51" spans="1:16" ht="28.5" customHeight="1">
      <c r="A51" s="842"/>
      <c r="B51" s="843"/>
      <c r="E51" s="844" t="str">
        <f>VLOOKUP(H51,DG!A:C,3,0)</f>
        <v>Kẹp quai 4/0</v>
      </c>
      <c r="F51" s="845">
        <f>VLOOKUP(H51,'NT-VT'!A:N,5,0)</f>
        <v>56</v>
      </c>
      <c r="G51" s="845">
        <v>52</v>
      </c>
      <c r="H51" s="846" t="s">
        <v>686</v>
      </c>
      <c r="I51" s="852" t="s">
        <v>3382</v>
      </c>
      <c r="J51" s="852" t="s">
        <v>3382</v>
      </c>
      <c r="K51" s="853" t="s">
        <v>3412</v>
      </c>
      <c r="L51" s="854">
        <v>43610</v>
      </c>
      <c r="M51" s="855" t="s">
        <v>3413</v>
      </c>
      <c r="N51" s="856">
        <v>43479</v>
      </c>
      <c r="O51" s="857"/>
      <c r="P51" s="858"/>
    </row>
    <row r="52" spans="1:16" ht="28.5" customHeight="1">
      <c r="A52" s="842"/>
      <c r="B52" s="843"/>
      <c r="E52" s="844" t="str">
        <f>VLOOKUP(H52,DG!A:C,3,0)</f>
        <v>Kẹp hotline 4/0</v>
      </c>
      <c r="F52" s="845">
        <f>VLOOKUP(H52,'NT-VT'!A:N,5,0)</f>
        <v>41</v>
      </c>
      <c r="G52" s="845">
        <v>53</v>
      </c>
      <c r="H52" s="846" t="s">
        <v>692</v>
      </c>
      <c r="I52" s="852" t="s">
        <v>3382</v>
      </c>
      <c r="J52" s="852" t="s">
        <v>3382</v>
      </c>
      <c r="K52" s="853" t="s">
        <v>3412</v>
      </c>
      <c r="L52" s="854">
        <v>43610</v>
      </c>
      <c r="M52" s="855"/>
      <c r="N52" s="856"/>
      <c r="O52" s="857"/>
      <c r="P52" s="858"/>
    </row>
    <row r="53" spans="1:16" ht="28.5" customHeight="1">
      <c r="A53" s="842"/>
      <c r="B53" s="843"/>
      <c r="E53" s="844" t="str">
        <f>VLOOKUP(H53,DG!A:C,3,0)</f>
        <v>Ván khuôn gỗ móng - móng vuông, chữ nhật</v>
      </c>
      <c r="F53" s="845">
        <f>VLOOKUP(H53,'NT-VT'!A:N,5,0)</f>
        <v>0.44999999999999996</v>
      </c>
      <c r="G53" s="845">
        <v>54</v>
      </c>
      <c r="H53" s="846" t="s">
        <v>3244</v>
      </c>
      <c r="I53" s="852" t="s">
        <v>22</v>
      </c>
      <c r="J53" s="852" t="s">
        <v>22</v>
      </c>
      <c r="K53" s="853"/>
      <c r="L53" s="854"/>
      <c r="M53" s="855"/>
      <c r="N53" s="856"/>
      <c r="O53" s="857"/>
      <c r="P53" s="858"/>
    </row>
    <row r="54" spans="1:16" ht="28.5" customHeight="1">
      <c r="A54" s="842"/>
      <c r="B54" s="843"/>
      <c r="E54" s="844" t="str">
        <f>VLOOKUP(H54,DG!A:C,3,0)</f>
        <v>Máng che dây chằng dày 1,6mm</v>
      </c>
      <c r="F54" s="845">
        <f>VLOOKUP(H54,'NT-VT'!A:N,5,0)</f>
        <v>6</v>
      </c>
      <c r="G54" s="845">
        <v>55</v>
      </c>
      <c r="H54" s="846" t="s">
        <v>748</v>
      </c>
      <c r="I54" s="852" t="s">
        <v>3382</v>
      </c>
      <c r="J54" s="852" t="s">
        <v>3382</v>
      </c>
      <c r="K54" s="853" t="s">
        <v>3383</v>
      </c>
      <c r="L54" s="854">
        <v>43608</v>
      </c>
      <c r="M54" s="855"/>
      <c r="N54" s="856"/>
      <c r="O54" s="857"/>
      <c r="P54" s="858"/>
    </row>
    <row r="55" spans="1:16" ht="28.5" customHeight="1">
      <c r="A55" s="842"/>
      <c r="B55" s="843"/>
      <c r="E55" s="844" t="str">
        <f>VLOOKUP(H55,DG!A:C,3,0)</f>
        <v>Máng che dây chằng dày 0,4x2000</v>
      </c>
      <c r="F55" s="845">
        <f>VLOOKUP(H55,'NT-VT'!A:N,5,0)</f>
        <v>7</v>
      </c>
      <c r="G55" s="845">
        <v>56</v>
      </c>
      <c r="H55" s="846" t="s">
        <v>3262</v>
      </c>
      <c r="I55" s="852" t="s">
        <v>3382</v>
      </c>
      <c r="J55" s="852" t="s">
        <v>3382</v>
      </c>
      <c r="K55" s="853" t="s">
        <v>3383</v>
      </c>
      <c r="L55" s="854">
        <v>43608</v>
      </c>
      <c r="M55" s="855"/>
      <c r="N55" s="856"/>
      <c r="O55" s="857"/>
      <c r="P55" s="858"/>
    </row>
    <row r="56" spans="1:16" ht="28.5" customHeight="1">
      <c r="A56" s="842"/>
      <c r="B56" s="843"/>
      <c r="E56" s="844" t="str">
        <f>VLOOKUP(H56,DG!A:C,3,0)</f>
        <v xml:space="preserve">Móc treo chữ U </v>
      </c>
      <c r="F56" s="845">
        <f>VLOOKUP(H56,'NT-VT'!A:N,5,0)</f>
        <v>174</v>
      </c>
      <c r="G56" s="845">
        <v>57</v>
      </c>
      <c r="H56" s="846" t="s">
        <v>754</v>
      </c>
      <c r="I56" s="852" t="s">
        <v>3382</v>
      </c>
      <c r="J56" s="852" t="s">
        <v>3382</v>
      </c>
      <c r="K56" s="853" t="s">
        <v>3383</v>
      </c>
      <c r="L56" s="854">
        <v>43608</v>
      </c>
      <c r="M56" s="855"/>
      <c r="N56" s="856"/>
      <c r="O56" s="857"/>
      <c r="P56" s="858"/>
    </row>
    <row r="57" spans="1:16" ht="28.5" customHeight="1">
      <c r="A57" s="842"/>
      <c r="B57" s="843"/>
      <c r="E57" s="844" t="str">
        <f>VLOOKUP(H57,DG!A:C,3,0)</f>
        <v>Neo xòe 8 hướng (dày 3,2mm)</v>
      </c>
      <c r="F57" s="845">
        <f>VLOOKUP(H57,'NT-VT'!A:N,5,0)</f>
        <v>2</v>
      </c>
      <c r="G57" s="845">
        <v>58</v>
      </c>
      <c r="H57" s="846" t="s">
        <v>890</v>
      </c>
      <c r="I57" s="852" t="s">
        <v>3382</v>
      </c>
      <c r="J57" s="852" t="s">
        <v>3382</v>
      </c>
      <c r="K57" s="853" t="s">
        <v>3383</v>
      </c>
      <c r="L57" s="854">
        <v>43608</v>
      </c>
      <c r="M57" s="855"/>
      <c r="N57" s="856"/>
      <c r="O57" s="857"/>
      <c r="P57" s="858"/>
    </row>
    <row r="58" spans="1:16" ht="28.5" customHeight="1">
      <c r="A58" s="842"/>
      <c r="B58" s="843"/>
      <c r="E58" s="844" t="str">
        <f>VLOOKUP(H58,DG!A:C,3,0)</f>
        <v>Ong co nhiệt cách điện 24kV D60</v>
      </c>
      <c r="F58" s="845">
        <f>VLOOKUP(H58,'NT-VT'!A:N,5,0)</f>
        <v>14.5</v>
      </c>
      <c r="G58" s="845">
        <v>59</v>
      </c>
      <c r="H58" s="846" t="s">
        <v>3276</v>
      </c>
      <c r="I58" s="852" t="s">
        <v>3394</v>
      </c>
      <c r="J58" s="852" t="s">
        <v>3382</v>
      </c>
      <c r="K58" s="853" t="s">
        <v>3414</v>
      </c>
      <c r="L58" s="854"/>
      <c r="M58" s="855" t="s">
        <v>3415</v>
      </c>
      <c r="N58" s="856">
        <v>43269</v>
      </c>
      <c r="O58" s="857"/>
      <c r="P58" s="858"/>
    </row>
    <row r="59" spans="1:16" ht="28.5" customHeight="1">
      <c r="A59" s="842"/>
      <c r="B59" s="843"/>
      <c r="E59" s="844" t="str">
        <f>VLOOKUP(H59,DG!A:C,3,0)</f>
        <v>Ống nối dây cỡ 120mm2</v>
      </c>
      <c r="F59" s="845">
        <f>VLOOKUP(H59,'NT-VT'!A:N,5,0)</f>
        <v>5</v>
      </c>
      <c r="G59" s="845">
        <v>60</v>
      </c>
      <c r="H59" s="846" t="s">
        <v>782</v>
      </c>
      <c r="I59" s="852" t="s">
        <v>3382</v>
      </c>
      <c r="J59" s="852" t="s">
        <v>3382</v>
      </c>
      <c r="K59" s="853" t="s">
        <v>3412</v>
      </c>
      <c r="L59" s="854">
        <v>43610</v>
      </c>
      <c r="M59" s="855" t="s">
        <v>3416</v>
      </c>
      <c r="N59" s="856">
        <v>42258</v>
      </c>
      <c r="O59" s="857"/>
      <c r="P59" s="858"/>
    </row>
    <row r="60" spans="1:16" ht="28.5" customHeight="1">
      <c r="A60" s="842"/>
      <c r="B60" s="843"/>
      <c r="E60" s="844" t="str">
        <f>VLOOKUP(H60,DG!A:C,3,0)</f>
        <v>Ống nối dây cỡ 185mm2</v>
      </c>
      <c r="F60" s="845">
        <f>VLOOKUP(H60,'NT-VT'!A:N,5,0)</f>
        <v>16</v>
      </c>
      <c r="G60" s="845">
        <v>61</v>
      </c>
      <c r="H60" s="846" t="s">
        <v>786</v>
      </c>
      <c r="I60" s="852" t="s">
        <v>3382</v>
      </c>
      <c r="J60" s="852" t="s">
        <v>3382</v>
      </c>
      <c r="K60" s="853" t="s">
        <v>3412</v>
      </c>
      <c r="L60" s="854">
        <v>43610</v>
      </c>
      <c r="M60" s="855" t="s">
        <v>3417</v>
      </c>
      <c r="N60" s="856">
        <v>42258</v>
      </c>
      <c r="O60" s="857"/>
      <c r="P60" s="858"/>
    </row>
    <row r="61" spans="1:16" ht="28.5" customHeight="1">
      <c r="A61" s="842"/>
      <c r="B61" s="843"/>
      <c r="E61" s="844" t="str">
        <f>VLOOKUP(H61,DG!A:C,3,0)</f>
        <v>Ống nối dây cỡ 50mm2</v>
      </c>
      <c r="F61" s="845">
        <f>VLOOKUP(H61,'NT-VT'!A:N,5,0)</f>
        <v>12</v>
      </c>
      <c r="G61" s="845">
        <v>62</v>
      </c>
      <c r="H61" s="846" t="s">
        <v>776</v>
      </c>
      <c r="I61" s="852" t="s">
        <v>3382</v>
      </c>
      <c r="J61" s="852" t="s">
        <v>3382</v>
      </c>
      <c r="K61" s="853" t="s">
        <v>3412</v>
      </c>
      <c r="L61" s="854">
        <v>43610</v>
      </c>
      <c r="M61" s="855"/>
      <c r="N61" s="856"/>
      <c r="O61" s="857"/>
      <c r="P61" s="858"/>
    </row>
    <row r="62" spans="1:16" ht="28.5" customHeight="1">
      <c r="A62" s="842"/>
      <c r="B62" s="843"/>
      <c r="E62" s="844" t="str">
        <f>VLOOKUP(H62,DG!A:C,3,0)</f>
        <v>Ốc xiết cáp</v>
      </c>
      <c r="F62" s="845">
        <f>VLOOKUP(H62,'NT-VT'!A:N,5,0)</f>
        <v>88</v>
      </c>
      <c r="G62" s="845">
        <v>63</v>
      </c>
      <c r="H62" s="846" t="s">
        <v>2571</v>
      </c>
      <c r="I62" s="852" t="s">
        <v>3382</v>
      </c>
      <c r="J62" s="852" t="s">
        <v>3382</v>
      </c>
      <c r="K62" s="853" t="s">
        <v>3383</v>
      </c>
      <c r="L62" s="854">
        <v>43608</v>
      </c>
      <c r="M62" s="855"/>
      <c r="N62" s="856"/>
      <c r="O62" s="857"/>
      <c r="P62" s="858"/>
    </row>
    <row r="63" spans="1:16" ht="28.5" customHeight="1">
      <c r="A63" s="842"/>
      <c r="B63" s="843"/>
      <c r="E63" s="844" t="str">
        <f>VLOOKUP(H63,DG!A:C,3,0)</f>
        <v xml:space="preserve">Ống PVC D21x1,6mm </v>
      </c>
      <c r="F63" s="845">
        <f>VLOOKUP(H63,'NT-VT'!A:N,5,0)</f>
        <v>22.5</v>
      </c>
      <c r="G63" s="845">
        <v>64</v>
      </c>
      <c r="H63" s="846" t="s">
        <v>2475</v>
      </c>
      <c r="I63" s="852" t="s">
        <v>3382</v>
      </c>
      <c r="J63" s="852" t="s">
        <v>3382</v>
      </c>
      <c r="K63" s="853" t="s">
        <v>3383</v>
      </c>
      <c r="L63" s="854">
        <v>43608</v>
      </c>
      <c r="M63" s="855"/>
      <c r="N63" s="856"/>
      <c r="O63" s="857"/>
      <c r="P63" s="858"/>
    </row>
    <row r="64" spans="1:16" ht="28.5" customHeight="1">
      <c r="A64" s="842"/>
      <c r="B64" s="843"/>
      <c r="E64" s="844" t="str">
        <f>VLOOKUP(H64,DG!A:C,3,0)</f>
        <v>Uclevis</v>
      </c>
      <c r="F64" s="845">
        <f>VLOOKUP(H64,'NT-VT'!A:N,5,0)</f>
        <v>160</v>
      </c>
      <c r="G64" s="845">
        <v>65</v>
      </c>
      <c r="H64" s="846" t="s">
        <v>794</v>
      </c>
      <c r="I64" s="852" t="s">
        <v>3382</v>
      </c>
      <c r="J64" s="852" t="s">
        <v>3382</v>
      </c>
      <c r="K64" s="853" t="s">
        <v>3383</v>
      </c>
      <c r="L64" s="854">
        <v>43608</v>
      </c>
      <c r="M64" s="855" t="s">
        <v>3418</v>
      </c>
      <c r="N64" s="856">
        <v>43444</v>
      </c>
      <c r="O64" s="857"/>
      <c r="P64" s="858"/>
    </row>
    <row r="65" spans="1:16" ht="28.5" customHeight="1">
      <c r="A65" s="842"/>
      <c r="B65" s="843"/>
      <c r="E65" s="844" t="str">
        <f>VLOOKUP(H65,DG!A:C,3,0)</f>
        <v>Sứ chằng</v>
      </c>
      <c r="F65" s="845">
        <f>VLOOKUP(H65,'NT-VT'!A:N,5,0)</f>
        <v>15</v>
      </c>
      <c r="G65" s="845">
        <v>66</v>
      </c>
      <c r="H65" s="846" t="s">
        <v>812</v>
      </c>
      <c r="I65" s="852" t="s">
        <v>3339</v>
      </c>
      <c r="J65" s="852" t="s">
        <v>3339</v>
      </c>
      <c r="K65" s="852" t="s">
        <v>3419</v>
      </c>
      <c r="L65" s="854">
        <v>43660</v>
      </c>
      <c r="M65" s="855"/>
      <c r="N65" s="856"/>
      <c r="O65" s="857"/>
      <c r="P65" s="858"/>
    </row>
    <row r="66" spans="1:16" ht="28.5" customHeight="1">
      <c r="A66" s="842"/>
      <c r="B66" s="843"/>
      <c r="E66" s="844" t="str">
        <f>VLOOKUP(H66,DG!A:C,3,0)</f>
        <v xml:space="preserve">Sứ ống chỉ </v>
      </c>
      <c r="F66" s="845">
        <f>VLOOKUP(H66,'NT-VT'!A:N,5,0)</f>
        <v>160</v>
      </c>
      <c r="G66" s="845">
        <v>67</v>
      </c>
      <c r="H66" s="846" t="s">
        <v>3420</v>
      </c>
      <c r="I66" s="852" t="s">
        <v>3339</v>
      </c>
      <c r="J66" s="852" t="s">
        <v>3339</v>
      </c>
      <c r="K66" s="852" t="s">
        <v>3421</v>
      </c>
      <c r="L66" s="854">
        <v>43660</v>
      </c>
      <c r="M66" s="855"/>
      <c r="N66" s="856"/>
      <c r="O66" s="857"/>
      <c r="P66" s="858"/>
    </row>
    <row r="67" spans="1:16" ht="28.5" customHeight="1">
      <c r="A67" s="842"/>
      <c r="B67" s="843"/>
      <c r="E67" s="844" t="str">
        <f>VLOOKUP(H67,DG!A:C,3,0)</f>
        <v>Thanh chống đà sắt góc L50x50x5 dài 1,15m</v>
      </c>
      <c r="F67" s="845">
        <f>VLOOKUP(H67,'NT-VT'!A:N,5,0)</f>
        <v>167</v>
      </c>
      <c r="G67" s="845">
        <v>68</v>
      </c>
      <c r="H67" s="846" t="s">
        <v>3256</v>
      </c>
      <c r="I67" s="852" t="s">
        <v>3399</v>
      </c>
      <c r="J67" s="852" t="s">
        <v>3399</v>
      </c>
      <c r="K67" s="853" t="s">
        <v>3400</v>
      </c>
      <c r="L67" s="854">
        <v>43654</v>
      </c>
      <c r="M67" s="855" t="s">
        <v>3422</v>
      </c>
      <c r="N67" s="856">
        <v>43685</v>
      </c>
      <c r="O67" s="857"/>
      <c r="P67" s="858"/>
    </row>
    <row r="68" spans="1:16" ht="28.5" customHeight="1">
      <c r="A68" s="842"/>
      <c r="B68" s="843"/>
      <c r="E68" s="844" t="str">
        <f>VLOOKUP(H68,DG!A:C,3,0)</f>
        <v>Thanh chống đà sắt góc L50x50x5 dài 0,81m</v>
      </c>
      <c r="F68" s="845">
        <f>VLOOKUP(H68,'NT-VT'!A:N,5,0)</f>
        <v>44</v>
      </c>
      <c r="G68" s="845">
        <v>69</v>
      </c>
      <c r="H68" s="846" t="s">
        <v>3252</v>
      </c>
      <c r="I68" s="852" t="s">
        <v>3399</v>
      </c>
      <c r="J68" s="852" t="s">
        <v>3399</v>
      </c>
      <c r="K68" s="853" t="s">
        <v>3400</v>
      </c>
      <c r="L68" s="854">
        <v>43654</v>
      </c>
      <c r="M68" s="855" t="s">
        <v>3423</v>
      </c>
      <c r="N68" s="856">
        <v>43685</v>
      </c>
      <c r="O68" s="857"/>
      <c r="P68" s="858"/>
    </row>
    <row r="69" spans="1:16" ht="28.5" customHeight="1">
      <c r="A69" s="842"/>
      <c r="B69" s="843"/>
      <c r="E69" s="968" t="str">
        <f>VLOOKUP(H69,DG!A:C,3,0)</f>
        <v>Ty neo Ø18x2400</v>
      </c>
      <c r="F69" s="845">
        <f>VLOOKUP(H69,'NT-VT'!A:N,5,0)</f>
        <v>2</v>
      </c>
      <c r="G69" s="845">
        <v>70</v>
      </c>
      <c r="H69" s="846" t="s">
        <v>882</v>
      </c>
      <c r="I69" s="852" t="s">
        <v>3382</v>
      </c>
      <c r="J69" s="852" t="s">
        <v>3382</v>
      </c>
      <c r="K69" s="853" t="s">
        <v>3383</v>
      </c>
      <c r="L69" s="854">
        <v>43608</v>
      </c>
      <c r="M69" s="855"/>
      <c r="N69" s="856"/>
      <c r="O69" s="857"/>
      <c r="P69" s="858"/>
    </row>
    <row r="70" spans="1:16" ht="28.5" customHeight="1">
      <c r="A70" s="842"/>
      <c r="B70" s="843"/>
      <c r="E70" s="844" t="str">
        <f>VLOOKUP(H70,DG!A:C,3,0)</f>
        <v>Xà đỡ lệch góc 3 pha 2m - 1 mạch</v>
      </c>
      <c r="F70" s="845" t="e">
        <f>VLOOKUP(H70,'NT-VT'!A:N,5,0)</f>
        <v>#N/A</v>
      </c>
      <c r="G70" s="845">
        <v>71</v>
      </c>
      <c r="H70" s="846" t="s">
        <v>3260</v>
      </c>
      <c r="I70" s="852"/>
      <c r="J70" s="852"/>
      <c r="K70" s="853"/>
      <c r="L70" s="854"/>
      <c r="M70" s="855"/>
      <c r="N70" s="856"/>
      <c r="O70" s="857"/>
      <c r="P70" s="858"/>
    </row>
    <row r="71" spans="1:16" ht="28.5" customHeight="1">
      <c r="A71" s="842"/>
      <c r="B71" s="843"/>
      <c r="E71" s="844" t="str">
        <f>VLOOKUP(H71,DG!A:C,3,0)</f>
        <v>Yếm cáp dày 2mm</v>
      </c>
      <c r="F71" s="845">
        <f>VLOOKUP(H71,'NT-VT'!A:N,5,0)</f>
        <v>30</v>
      </c>
      <c r="G71" s="845">
        <v>72</v>
      </c>
      <c r="H71" s="846" t="s">
        <v>1095</v>
      </c>
      <c r="I71" s="852" t="s">
        <v>3382</v>
      </c>
      <c r="J71" s="852" t="s">
        <v>3382</v>
      </c>
      <c r="K71" s="853" t="s">
        <v>3383</v>
      </c>
      <c r="L71" s="854">
        <v>43608</v>
      </c>
      <c r="M71" s="855" t="s">
        <v>3424</v>
      </c>
      <c r="N71" s="856">
        <v>43187</v>
      </c>
      <c r="O71" s="857"/>
      <c r="P71" s="858"/>
    </row>
    <row r="72" spans="1:16" ht="28.5" customHeight="1">
      <c r="A72" s="842"/>
      <c r="B72" s="843"/>
      <c r="E72" s="844" t="str">
        <f>VLOOKUP(H72,DG!A:C,3,0)</f>
        <v>Xà đỡ thẳng lệch 3 pha 2m - 1 mạch</v>
      </c>
      <c r="F72" s="845" t="e">
        <f>VLOOKUP(H72,'NT-VT'!A:N,5,0)</f>
        <v>#N/A</v>
      </c>
      <c r="G72" s="845">
        <v>73</v>
      </c>
      <c r="H72" s="846" t="s">
        <v>3258</v>
      </c>
      <c r="I72" s="852" t="s">
        <v>22</v>
      </c>
      <c r="J72" s="852" t="s">
        <v>22</v>
      </c>
      <c r="K72" s="853"/>
      <c r="L72" s="854"/>
      <c r="M72" s="855"/>
      <c r="N72" s="856"/>
      <c r="O72" s="857"/>
      <c r="P72" s="858"/>
    </row>
    <row r="73" spans="1:16" ht="28.5" customHeight="1">
      <c r="A73" s="842"/>
      <c r="B73" s="843"/>
      <c r="E73" s="844" t="str">
        <f>VLOOKUP(H73,DG!A:C,3,0)</f>
        <v>Biển số - Bảng nguy hiểm</v>
      </c>
      <c r="F73" s="845">
        <f>VLOOKUP(H73,'NT-VT'!A:N,5,0)</f>
        <v>24</v>
      </c>
      <c r="G73" s="845">
        <v>26</v>
      </c>
      <c r="H73" s="846" t="s">
        <v>3425</v>
      </c>
      <c r="I73" s="852" t="s">
        <v>22</v>
      </c>
      <c r="J73" s="852" t="s">
        <v>22</v>
      </c>
      <c r="K73" s="853"/>
      <c r="L73" s="854"/>
      <c r="M73" s="855"/>
      <c r="N73" s="856"/>
      <c r="O73" s="857"/>
      <c r="P73" s="858"/>
    </row>
    <row r="74" spans="1:16" ht="28.5" customHeight="1">
      <c r="A74" s="842"/>
      <c r="B74" s="843"/>
      <c r="E74" s="844" t="str">
        <f>VLOOKUP(H74,DG!A:C,3,0)</f>
        <v>Đinh các loại</v>
      </c>
      <c r="F74" s="845">
        <f>VLOOKUP(H74,'NT-VT'!A:N,5,0)</f>
        <v>6.75</v>
      </c>
      <c r="G74" s="845">
        <v>40</v>
      </c>
      <c r="H74" s="846" t="s">
        <v>1005</v>
      </c>
      <c r="I74" s="852" t="s">
        <v>22</v>
      </c>
      <c r="J74" s="852" t="s">
        <v>22</v>
      </c>
      <c r="K74" s="853"/>
      <c r="L74" s="854"/>
      <c r="M74" s="855"/>
      <c r="N74" s="856"/>
      <c r="O74" s="857"/>
      <c r="P74" s="858"/>
    </row>
    <row r="75" spans="1:16" ht="28.5" customHeight="1">
      <c r="A75" s="842"/>
      <c r="B75" s="843"/>
      <c r="E75" s="844" t="str">
        <f>VLOOKUP(H75,DG!A:C,3,0)</f>
        <v xml:space="preserve">Ximăng </v>
      </c>
      <c r="F75" s="845">
        <f>VLOOKUP(H75,'NT-VT'!A:N,5,0)</f>
        <v>3350</v>
      </c>
      <c r="G75" s="845">
        <v>74</v>
      </c>
      <c r="H75" s="846" t="s">
        <v>1024</v>
      </c>
      <c r="I75" s="852" t="s">
        <v>22</v>
      </c>
      <c r="J75" s="852" t="s">
        <v>22</v>
      </c>
      <c r="K75" s="853"/>
      <c r="L75" s="854"/>
      <c r="M75" s="855"/>
      <c r="N75" s="856"/>
      <c r="O75" s="857"/>
      <c r="P75" s="858"/>
    </row>
    <row r="76" spans="1:16" ht="28.5" customHeight="1">
      <c r="A76" s="842"/>
      <c r="B76" s="843"/>
      <c r="E76" s="844" t="str">
        <f>VLOOKUP(H76,DG!A:C,3,0)</f>
        <v>Cát vàng</v>
      </c>
      <c r="F76" s="845">
        <f>VLOOKUP(H76,'NT-VT'!A:N,5,0)</f>
        <v>5.3800000000000008</v>
      </c>
      <c r="G76" s="845">
        <v>75</v>
      </c>
      <c r="H76" s="846" t="s">
        <v>1015</v>
      </c>
      <c r="I76" s="852" t="s">
        <v>22</v>
      </c>
      <c r="J76" s="852" t="s">
        <v>22</v>
      </c>
      <c r="K76" s="853"/>
      <c r="L76" s="854"/>
      <c r="M76" s="855"/>
      <c r="N76" s="856"/>
      <c r="O76" s="857"/>
      <c r="P76" s="858"/>
    </row>
    <row r="77" spans="1:16" ht="28.5" customHeight="1">
      <c r="A77" s="842"/>
      <c r="B77" s="843"/>
      <c r="E77" s="844" t="str">
        <f>VLOOKUP(H77,DG!A:C,3,0)</f>
        <v>Đá 2x4</v>
      </c>
      <c r="F77" s="845">
        <f>VLOOKUP(H77,'NT-VT'!A:N,5,0)</f>
        <v>9.08</v>
      </c>
      <c r="G77" s="845">
        <v>76</v>
      </c>
      <c r="H77" s="846" t="s">
        <v>3426</v>
      </c>
      <c r="I77" s="852" t="s">
        <v>22</v>
      </c>
      <c r="J77" s="852" t="s">
        <v>22</v>
      </c>
      <c r="K77" s="853"/>
      <c r="L77" s="854"/>
      <c r="M77" s="855"/>
      <c r="N77" s="856"/>
      <c r="O77" s="857"/>
      <c r="P77" s="858"/>
    </row>
    <row r="78" spans="1:16" ht="28.5" customHeight="1">
      <c r="A78" s="842"/>
      <c r="B78" s="843"/>
      <c r="E78" s="844" t="str">
        <f>VLOOKUP(H78,DG!A:C,3,0)</f>
        <v>Gỗ chống</v>
      </c>
      <c r="F78" s="845">
        <f>VLOOKUP(H78,'NT-VT'!A:N,5,0)</f>
        <v>0.151</v>
      </c>
      <c r="G78" s="845">
        <v>77</v>
      </c>
      <c r="H78" s="846" t="s">
        <v>3234</v>
      </c>
      <c r="I78" s="852" t="s">
        <v>22</v>
      </c>
      <c r="J78" s="852" t="s">
        <v>22</v>
      </c>
      <c r="K78" s="853"/>
      <c r="L78" s="854"/>
      <c r="M78" s="855"/>
      <c r="N78" s="856"/>
      <c r="O78" s="857"/>
      <c r="P78" s="858"/>
    </row>
    <row r="79" spans="1:16" ht="28.5" customHeight="1">
      <c r="A79" s="842"/>
      <c r="B79" s="843"/>
      <c r="E79" s="844" t="str">
        <f>VLOOKUP(H79,DG!A:C,3,0)</f>
        <v>Gỗ đà nẹp</v>
      </c>
      <c r="F79" s="845">
        <f>VLOOKUP(H79,'NT-VT'!A:N,5,0)</f>
        <v>9.5000000000000001E-2</v>
      </c>
      <c r="G79" s="845">
        <v>78</v>
      </c>
      <c r="H79" s="846" t="s">
        <v>3236</v>
      </c>
      <c r="I79" s="852" t="s">
        <v>22</v>
      </c>
      <c r="J79" s="852" t="s">
        <v>22</v>
      </c>
      <c r="K79" s="853"/>
      <c r="L79" s="854"/>
      <c r="M79" s="855"/>
      <c r="N79" s="856"/>
      <c r="O79" s="857"/>
      <c r="P79" s="858"/>
    </row>
    <row r="80" spans="1:16" ht="28.5" customHeight="1">
      <c r="A80" s="842"/>
      <c r="B80" s="843"/>
      <c r="E80" s="844" t="str">
        <f>VLOOKUP(H80,DG!A:C,3,0)</f>
        <v>Gỗ ván (cả nẹp)</v>
      </c>
      <c r="F80" s="845">
        <f>VLOOKUP(H80,'NT-VT'!A:N,5,0)</f>
        <v>0.35599999999999998</v>
      </c>
      <c r="G80" s="845">
        <v>79</v>
      </c>
      <c r="H80" s="846" t="s">
        <v>3238</v>
      </c>
      <c r="I80" s="852" t="s">
        <v>22</v>
      </c>
      <c r="J80" s="852" t="s">
        <v>22</v>
      </c>
      <c r="K80" s="853"/>
      <c r="L80" s="854"/>
      <c r="M80" s="855"/>
      <c r="N80" s="856"/>
      <c r="O80" s="857"/>
      <c r="P80" s="858"/>
    </row>
    <row r="81" spans="3:14" s="543" customFormat="1">
      <c r="C81" s="553"/>
      <c r="D81" s="553"/>
      <c r="F81" s="859"/>
      <c r="H81" s="553"/>
      <c r="I81" s="860"/>
      <c r="J81" s="860"/>
      <c r="K81" s="861"/>
      <c r="L81" s="861"/>
      <c r="M81" s="861"/>
      <c r="N81" s="862"/>
    </row>
    <row r="82" spans="3:14" s="543" customFormat="1">
      <c r="C82" s="553"/>
      <c r="D82" s="553"/>
      <c r="F82" s="859"/>
      <c r="H82" s="553"/>
      <c r="I82" s="860"/>
      <c r="J82" s="860"/>
      <c r="K82" s="861"/>
      <c r="L82" s="861"/>
      <c r="M82" s="861"/>
      <c r="N82" s="862"/>
    </row>
    <row r="83" spans="3:14" s="543" customFormat="1">
      <c r="C83" s="553"/>
      <c r="D83" s="553"/>
      <c r="F83" s="859"/>
      <c r="H83" s="553"/>
      <c r="I83" s="860"/>
      <c r="J83" s="860"/>
      <c r="K83" s="861"/>
      <c r="L83" s="861"/>
      <c r="M83" s="861"/>
      <c r="N83" s="862"/>
    </row>
    <row r="84" spans="3:14" s="543" customFormat="1">
      <c r="C84" s="553"/>
      <c r="D84" s="553"/>
      <c r="F84" s="859"/>
      <c r="H84" s="553"/>
      <c r="I84" s="860"/>
      <c r="J84" s="860"/>
      <c r="K84" s="861"/>
      <c r="L84" s="861"/>
      <c r="M84" s="861"/>
      <c r="N84" s="862"/>
    </row>
    <row r="85" spans="3:14" s="543" customFormat="1">
      <c r="C85" s="553"/>
      <c r="D85" s="553"/>
      <c r="F85" s="859"/>
      <c r="H85" s="553"/>
      <c r="I85" s="860"/>
      <c r="J85" s="860"/>
      <c r="K85" s="861"/>
      <c r="L85" s="861"/>
      <c r="M85" s="861"/>
      <c r="N85" s="862"/>
    </row>
    <row r="86" spans="3:14" s="543" customFormat="1">
      <c r="C86" s="553"/>
      <c r="D86" s="553"/>
      <c r="F86" s="859"/>
      <c r="H86" s="553"/>
      <c r="I86" s="860"/>
      <c r="J86" s="860"/>
      <c r="K86" s="861"/>
      <c r="L86" s="861"/>
      <c r="M86" s="861"/>
      <c r="N86" s="862"/>
    </row>
    <row r="87" spans="3:14" s="543" customFormat="1">
      <c r="C87" s="553"/>
      <c r="D87" s="553"/>
      <c r="F87" s="859"/>
      <c r="H87" s="553"/>
      <c r="I87" s="860"/>
      <c r="J87" s="860"/>
      <c r="K87" s="861"/>
      <c r="L87" s="861"/>
      <c r="M87" s="861"/>
      <c r="N87" s="862"/>
    </row>
    <row r="88" spans="3:14" s="543" customFormat="1">
      <c r="C88" s="553"/>
      <c r="D88" s="553"/>
      <c r="F88" s="859"/>
      <c r="H88" s="553"/>
      <c r="I88" s="860"/>
      <c r="J88" s="860"/>
      <c r="K88" s="861"/>
      <c r="L88" s="861"/>
      <c r="M88" s="861"/>
      <c r="N88" s="862"/>
    </row>
    <row r="89" spans="3:14" s="543" customFormat="1">
      <c r="C89" s="553"/>
      <c r="D89" s="553"/>
      <c r="F89" s="859"/>
      <c r="H89" s="553"/>
      <c r="I89" s="860"/>
      <c r="J89" s="860"/>
      <c r="K89" s="861"/>
      <c r="L89" s="861"/>
      <c r="M89" s="861"/>
      <c r="N89" s="862"/>
    </row>
    <row r="90" spans="3:14" s="543" customFormat="1">
      <c r="C90" s="553"/>
      <c r="D90" s="553"/>
      <c r="F90" s="859"/>
      <c r="H90" s="553"/>
      <c r="I90" s="860"/>
      <c r="J90" s="860"/>
      <c r="K90" s="861"/>
      <c r="L90" s="861"/>
      <c r="M90" s="861"/>
      <c r="N90" s="862"/>
    </row>
    <row r="91" spans="3:14" s="543" customFormat="1">
      <c r="C91" s="553"/>
      <c r="D91" s="553"/>
      <c r="F91" s="859"/>
      <c r="H91" s="553"/>
      <c r="I91" s="860"/>
      <c r="J91" s="860"/>
      <c r="K91" s="861"/>
      <c r="L91" s="861"/>
      <c r="M91" s="861"/>
      <c r="N91" s="862"/>
    </row>
    <row r="92" spans="3:14" s="543" customFormat="1">
      <c r="C92" s="553"/>
      <c r="D92" s="553"/>
      <c r="F92" s="859"/>
      <c r="H92" s="553"/>
      <c r="I92" s="860"/>
      <c r="J92" s="860"/>
      <c r="K92" s="861"/>
      <c r="L92" s="861"/>
      <c r="M92" s="861"/>
      <c r="N92" s="862"/>
    </row>
    <row r="93" spans="3:14" s="543" customFormat="1">
      <c r="C93" s="553"/>
      <c r="D93" s="553"/>
      <c r="F93" s="859"/>
      <c r="H93" s="553"/>
      <c r="I93" s="860"/>
      <c r="J93" s="860"/>
      <c r="K93" s="861"/>
      <c r="L93" s="861"/>
      <c r="M93" s="861"/>
      <c r="N93" s="862"/>
    </row>
    <row r="94" spans="3:14" s="543" customFormat="1">
      <c r="C94" s="553"/>
      <c r="D94" s="553"/>
      <c r="F94" s="859"/>
      <c r="H94" s="553"/>
      <c r="I94" s="860"/>
      <c r="J94" s="860"/>
      <c r="K94" s="861"/>
      <c r="L94" s="861"/>
      <c r="M94" s="861"/>
      <c r="N94" s="862"/>
    </row>
    <row r="95" spans="3:14" s="543" customFormat="1">
      <c r="C95" s="553"/>
      <c r="D95" s="553"/>
      <c r="F95" s="859"/>
      <c r="H95" s="553"/>
      <c r="I95" s="860"/>
      <c r="J95" s="860"/>
      <c r="K95" s="861"/>
      <c r="L95" s="861"/>
      <c r="M95" s="861"/>
      <c r="N95" s="862"/>
    </row>
    <row r="96" spans="3:14" s="543" customFormat="1">
      <c r="C96" s="553"/>
      <c r="D96" s="553"/>
      <c r="F96" s="859"/>
      <c r="H96" s="553"/>
      <c r="I96" s="860"/>
      <c r="J96" s="860"/>
      <c r="K96" s="861"/>
      <c r="L96" s="861"/>
      <c r="M96" s="861"/>
      <c r="N96" s="862"/>
    </row>
    <row r="97" spans="3:14" s="543" customFormat="1">
      <c r="C97" s="553"/>
      <c r="D97" s="553"/>
      <c r="F97" s="859"/>
      <c r="H97" s="553"/>
      <c r="I97" s="860"/>
      <c r="J97" s="860"/>
      <c r="K97" s="861"/>
      <c r="L97" s="861"/>
      <c r="M97" s="861"/>
      <c r="N97" s="862"/>
    </row>
    <row r="98" spans="3:14" s="543" customFormat="1">
      <c r="C98" s="553"/>
      <c r="D98" s="553"/>
      <c r="F98" s="859"/>
      <c r="H98" s="553"/>
      <c r="I98" s="860"/>
      <c r="J98" s="860"/>
      <c r="K98" s="861"/>
      <c r="L98" s="861"/>
      <c r="M98" s="861"/>
      <c r="N98" s="862"/>
    </row>
    <row r="99" spans="3:14" s="543" customFormat="1">
      <c r="C99" s="553"/>
      <c r="D99" s="553"/>
      <c r="F99" s="859"/>
      <c r="H99" s="553"/>
      <c r="I99" s="860"/>
      <c r="J99" s="860"/>
      <c r="K99" s="861"/>
      <c r="L99" s="861"/>
      <c r="M99" s="861"/>
      <c r="N99" s="862"/>
    </row>
    <row r="100" spans="3:14" s="543" customFormat="1">
      <c r="C100" s="553"/>
      <c r="D100" s="553"/>
      <c r="F100" s="859"/>
      <c r="H100" s="553"/>
      <c r="I100" s="860"/>
      <c r="J100" s="860"/>
      <c r="K100" s="861"/>
      <c r="L100" s="861"/>
      <c r="M100" s="861"/>
      <c r="N100" s="862"/>
    </row>
    <row r="101" spans="3:14" s="543" customFormat="1">
      <c r="C101" s="553"/>
      <c r="D101" s="553"/>
      <c r="F101" s="859"/>
      <c r="H101" s="553"/>
      <c r="I101" s="860"/>
      <c r="J101" s="860"/>
      <c r="K101" s="861"/>
      <c r="L101" s="861"/>
      <c r="M101" s="861"/>
      <c r="N101" s="862"/>
    </row>
    <row r="102" spans="3:14" s="543" customFormat="1">
      <c r="C102" s="553"/>
      <c r="D102" s="553"/>
      <c r="F102" s="859"/>
      <c r="H102" s="553"/>
      <c r="I102" s="860"/>
      <c r="J102" s="860"/>
      <c r="K102" s="861"/>
      <c r="L102" s="861"/>
      <c r="M102" s="861"/>
      <c r="N102" s="862"/>
    </row>
    <row r="103" spans="3:14" s="543" customFormat="1">
      <c r="C103" s="553"/>
      <c r="D103" s="553"/>
      <c r="F103" s="859"/>
      <c r="H103" s="553"/>
      <c r="I103" s="860"/>
      <c r="J103" s="860"/>
      <c r="K103" s="861"/>
      <c r="L103" s="861"/>
      <c r="M103" s="861"/>
      <c r="N103" s="862"/>
    </row>
    <row r="104" spans="3:14" s="543" customFormat="1">
      <c r="C104" s="553"/>
      <c r="D104" s="553"/>
      <c r="F104" s="859"/>
      <c r="H104" s="553"/>
      <c r="I104" s="860"/>
      <c r="J104" s="860"/>
      <c r="K104" s="861"/>
      <c r="L104" s="861"/>
      <c r="M104" s="861"/>
      <c r="N104" s="862"/>
    </row>
    <row r="105" spans="3:14" s="543" customFormat="1">
      <c r="C105" s="553"/>
      <c r="D105" s="553"/>
      <c r="F105" s="859"/>
      <c r="H105" s="553"/>
      <c r="I105" s="860"/>
      <c r="J105" s="860"/>
      <c r="K105" s="861"/>
      <c r="L105" s="861"/>
      <c r="M105" s="861"/>
      <c r="N105" s="862"/>
    </row>
    <row r="106" spans="3:14" s="543" customFormat="1">
      <c r="C106" s="553"/>
      <c r="D106" s="553"/>
      <c r="F106" s="859"/>
      <c r="H106" s="553"/>
      <c r="I106" s="860"/>
      <c r="J106" s="860"/>
      <c r="K106" s="861"/>
      <c r="L106" s="861"/>
      <c r="M106" s="861"/>
      <c r="N106" s="862"/>
    </row>
    <row r="107" spans="3:14" s="543" customFormat="1">
      <c r="C107" s="553"/>
      <c r="D107" s="553"/>
      <c r="F107" s="859"/>
      <c r="H107" s="553"/>
      <c r="I107" s="860"/>
      <c r="J107" s="860"/>
      <c r="K107" s="861"/>
      <c r="L107" s="861"/>
      <c r="M107" s="861"/>
      <c r="N107" s="862"/>
    </row>
    <row r="108" spans="3:14" s="543" customFormat="1">
      <c r="C108" s="553"/>
      <c r="D108" s="553"/>
      <c r="F108" s="859"/>
      <c r="H108" s="553"/>
      <c r="I108" s="860"/>
      <c r="J108" s="860"/>
      <c r="K108" s="861"/>
      <c r="L108" s="861"/>
      <c r="M108" s="861"/>
      <c r="N108" s="862"/>
    </row>
    <row r="109" spans="3:14" s="543" customFormat="1">
      <c r="C109" s="553"/>
      <c r="D109" s="553"/>
      <c r="F109" s="859"/>
      <c r="H109" s="553"/>
      <c r="I109" s="860"/>
      <c r="J109" s="860"/>
      <c r="K109" s="861"/>
      <c r="L109" s="861"/>
      <c r="M109" s="861"/>
      <c r="N109" s="862"/>
    </row>
    <row r="110" spans="3:14" s="543" customFormat="1">
      <c r="C110" s="553"/>
      <c r="D110" s="553"/>
      <c r="F110" s="859"/>
      <c r="H110" s="553"/>
      <c r="I110" s="860"/>
      <c r="J110" s="860"/>
      <c r="K110" s="861"/>
      <c r="L110" s="861"/>
      <c r="M110" s="861"/>
      <c r="N110" s="862"/>
    </row>
    <row r="111" spans="3:14" s="543" customFormat="1">
      <c r="C111" s="553"/>
      <c r="D111" s="553"/>
      <c r="F111" s="859"/>
      <c r="H111" s="553"/>
      <c r="I111" s="860"/>
      <c r="J111" s="860"/>
      <c r="K111" s="861"/>
      <c r="L111" s="861"/>
      <c r="M111" s="861"/>
      <c r="N111" s="862"/>
    </row>
    <row r="112" spans="3:14" s="543" customFormat="1">
      <c r="C112" s="553"/>
      <c r="D112" s="553"/>
      <c r="F112" s="859"/>
      <c r="H112" s="553"/>
      <c r="I112" s="860"/>
      <c r="J112" s="860"/>
      <c r="K112" s="861"/>
      <c r="L112" s="861"/>
      <c r="M112" s="861"/>
      <c r="N112" s="862"/>
    </row>
    <row r="113" spans="3:14" s="543" customFormat="1">
      <c r="C113" s="553"/>
      <c r="D113" s="553"/>
      <c r="F113" s="859"/>
      <c r="H113" s="553"/>
      <c r="I113" s="860"/>
      <c r="J113" s="860"/>
      <c r="K113" s="861"/>
      <c r="L113" s="861"/>
      <c r="M113" s="861"/>
      <c r="N113" s="862"/>
    </row>
    <row r="114" spans="3:14" s="543" customFormat="1">
      <c r="C114" s="553"/>
      <c r="D114" s="553"/>
      <c r="F114" s="859"/>
      <c r="H114" s="553"/>
      <c r="I114" s="860"/>
      <c r="J114" s="860"/>
      <c r="K114" s="861"/>
      <c r="L114" s="861"/>
      <c r="M114" s="861"/>
      <c r="N114" s="862"/>
    </row>
    <row r="115" spans="3:14" s="543" customFormat="1">
      <c r="C115" s="553"/>
      <c r="D115" s="553"/>
      <c r="F115" s="859"/>
      <c r="H115" s="553"/>
      <c r="I115" s="860"/>
      <c r="J115" s="860"/>
      <c r="K115" s="861"/>
      <c r="L115" s="861"/>
      <c r="M115" s="861"/>
      <c r="N115" s="862"/>
    </row>
    <row r="116" spans="3:14" s="543" customFormat="1">
      <c r="C116" s="553"/>
      <c r="D116" s="553"/>
      <c r="F116" s="859"/>
      <c r="H116" s="553"/>
      <c r="I116" s="860"/>
      <c r="J116" s="860"/>
      <c r="K116" s="861"/>
      <c r="L116" s="861"/>
      <c r="M116" s="861"/>
      <c r="N116" s="862"/>
    </row>
    <row r="117" spans="3:14" s="543" customFormat="1">
      <c r="C117" s="553"/>
      <c r="D117" s="553"/>
      <c r="F117" s="859"/>
      <c r="H117" s="553"/>
      <c r="I117" s="860"/>
      <c r="J117" s="860"/>
      <c r="K117" s="861"/>
      <c r="L117" s="861"/>
      <c r="M117" s="861"/>
      <c r="N117" s="862"/>
    </row>
    <row r="118" spans="3:14" s="543" customFormat="1">
      <c r="C118" s="553"/>
      <c r="D118" s="553"/>
      <c r="F118" s="859"/>
      <c r="H118" s="553"/>
      <c r="I118" s="860"/>
      <c r="J118" s="860"/>
      <c r="K118" s="861"/>
      <c r="L118" s="861"/>
      <c r="M118" s="861"/>
      <c r="N118" s="862"/>
    </row>
    <row r="119" spans="3:14" s="543" customFormat="1">
      <c r="C119" s="553"/>
      <c r="D119" s="553"/>
      <c r="F119" s="859"/>
      <c r="H119" s="553"/>
      <c r="I119" s="860"/>
      <c r="J119" s="860"/>
      <c r="K119" s="861"/>
      <c r="L119" s="861"/>
      <c r="M119" s="861"/>
      <c r="N119" s="862"/>
    </row>
    <row r="120" spans="3:14" s="543" customFormat="1">
      <c r="C120" s="553"/>
      <c r="D120" s="553"/>
      <c r="F120" s="859"/>
      <c r="H120" s="553"/>
      <c r="I120" s="860"/>
      <c r="J120" s="860"/>
      <c r="K120" s="861"/>
      <c r="L120" s="861"/>
      <c r="M120" s="861"/>
      <c r="N120" s="862"/>
    </row>
    <row r="121" spans="3:14" s="543" customFormat="1">
      <c r="C121" s="553"/>
      <c r="D121" s="553"/>
      <c r="F121" s="859"/>
      <c r="H121" s="553"/>
      <c r="I121" s="860"/>
      <c r="J121" s="860"/>
      <c r="K121" s="861"/>
      <c r="L121" s="861"/>
      <c r="M121" s="861"/>
      <c r="N121" s="862"/>
    </row>
    <row r="122" spans="3:14" s="543" customFormat="1">
      <c r="C122" s="553"/>
      <c r="D122" s="553"/>
      <c r="F122" s="859"/>
      <c r="H122" s="553"/>
      <c r="I122" s="860"/>
      <c r="J122" s="860"/>
      <c r="K122" s="861"/>
      <c r="L122" s="861"/>
      <c r="M122" s="861"/>
      <c r="N122" s="862"/>
    </row>
    <row r="123" spans="3:14" s="543" customFormat="1">
      <c r="C123" s="553"/>
      <c r="D123" s="553"/>
      <c r="F123" s="859"/>
      <c r="H123" s="553"/>
      <c r="I123" s="860"/>
      <c r="J123" s="860"/>
      <c r="K123" s="861"/>
      <c r="L123" s="861"/>
      <c r="M123" s="861"/>
      <c r="N123" s="862"/>
    </row>
    <row r="124" spans="3:14" s="543" customFormat="1">
      <c r="C124" s="553"/>
      <c r="D124" s="553"/>
      <c r="F124" s="859"/>
      <c r="H124" s="553"/>
      <c r="I124" s="860"/>
      <c r="J124" s="860"/>
      <c r="K124" s="861"/>
      <c r="L124" s="861"/>
      <c r="M124" s="861"/>
      <c r="N124" s="862"/>
    </row>
    <row r="125" spans="3:14" s="543" customFormat="1">
      <c r="C125" s="553"/>
      <c r="D125" s="553"/>
      <c r="F125" s="859"/>
      <c r="H125" s="553"/>
      <c r="I125" s="860"/>
      <c r="J125" s="860"/>
      <c r="K125" s="861"/>
      <c r="L125" s="861"/>
      <c r="M125" s="861"/>
      <c r="N125" s="862"/>
    </row>
    <row r="126" spans="3:14" s="543" customFormat="1">
      <c r="C126" s="553"/>
      <c r="D126" s="553"/>
      <c r="F126" s="859"/>
      <c r="H126" s="553"/>
      <c r="I126" s="860"/>
      <c r="J126" s="860"/>
      <c r="K126" s="861"/>
      <c r="L126" s="861"/>
      <c r="M126" s="861"/>
      <c r="N126" s="862"/>
    </row>
    <row r="127" spans="3:14" s="543" customFormat="1">
      <c r="C127" s="553"/>
      <c r="D127" s="553"/>
      <c r="F127" s="859"/>
      <c r="H127" s="553"/>
      <c r="I127" s="860"/>
      <c r="J127" s="860"/>
      <c r="K127" s="861"/>
      <c r="L127" s="861"/>
      <c r="M127" s="861"/>
      <c r="N127" s="862"/>
    </row>
    <row r="128" spans="3:14" s="543" customFormat="1">
      <c r="C128" s="553"/>
      <c r="D128" s="553"/>
      <c r="F128" s="859"/>
      <c r="H128" s="553"/>
      <c r="I128" s="860"/>
      <c r="J128" s="860"/>
      <c r="K128" s="861"/>
      <c r="L128" s="861"/>
      <c r="M128" s="861"/>
      <c r="N128" s="862"/>
    </row>
    <row r="129" spans="3:14" s="543" customFormat="1">
      <c r="C129" s="553"/>
      <c r="D129" s="553"/>
      <c r="F129" s="859"/>
      <c r="H129" s="553"/>
      <c r="I129" s="860"/>
      <c r="J129" s="860"/>
      <c r="K129" s="861"/>
      <c r="L129" s="861"/>
      <c r="M129" s="861"/>
      <c r="N129" s="862"/>
    </row>
    <row r="130" spans="3:14" s="543" customFormat="1">
      <c r="C130" s="553"/>
      <c r="D130" s="553"/>
      <c r="F130" s="859"/>
      <c r="H130" s="553"/>
      <c r="I130" s="860"/>
      <c r="J130" s="860"/>
      <c r="K130" s="861"/>
      <c r="L130" s="861"/>
      <c r="M130" s="861"/>
      <c r="N130" s="862"/>
    </row>
    <row r="131" spans="3:14" s="543" customFormat="1">
      <c r="C131" s="553"/>
      <c r="D131" s="553"/>
      <c r="F131" s="859"/>
      <c r="H131" s="553"/>
      <c r="I131" s="860"/>
      <c r="J131" s="860"/>
      <c r="K131" s="861"/>
      <c r="L131" s="861"/>
      <c r="M131" s="861"/>
      <c r="N131" s="862"/>
    </row>
    <row r="132" spans="3:14" s="543" customFormat="1">
      <c r="C132" s="553"/>
      <c r="D132" s="553"/>
      <c r="F132" s="859"/>
      <c r="H132" s="553"/>
      <c r="I132" s="860"/>
      <c r="J132" s="860"/>
      <c r="K132" s="861"/>
      <c r="L132" s="861"/>
      <c r="M132" s="861"/>
      <c r="N132" s="862"/>
    </row>
    <row r="133" spans="3:14" s="543" customFormat="1">
      <c r="C133" s="553"/>
      <c r="D133" s="553"/>
      <c r="F133" s="859"/>
      <c r="H133" s="553"/>
      <c r="I133" s="860"/>
      <c r="J133" s="860"/>
      <c r="K133" s="861"/>
      <c r="L133" s="861"/>
      <c r="M133" s="861"/>
      <c r="N133" s="862"/>
    </row>
    <row r="134" spans="3:14" s="543" customFormat="1">
      <c r="C134" s="553"/>
      <c r="D134" s="553"/>
      <c r="F134" s="859"/>
      <c r="H134" s="553"/>
      <c r="I134" s="860"/>
      <c r="J134" s="860"/>
      <c r="K134" s="861"/>
      <c r="L134" s="861"/>
      <c r="M134" s="861"/>
      <c r="N134" s="862"/>
    </row>
    <row r="135" spans="3:14" s="543" customFormat="1">
      <c r="C135" s="553"/>
      <c r="D135" s="553"/>
      <c r="F135" s="859"/>
      <c r="H135" s="553"/>
      <c r="I135" s="860"/>
      <c r="J135" s="860"/>
      <c r="K135" s="861"/>
      <c r="L135" s="861"/>
      <c r="M135" s="861"/>
      <c r="N135" s="862"/>
    </row>
    <row r="136" spans="3:14" s="543" customFormat="1">
      <c r="C136" s="553"/>
      <c r="D136" s="553"/>
      <c r="F136" s="859"/>
      <c r="H136" s="553"/>
      <c r="I136" s="860"/>
      <c r="J136" s="860"/>
      <c r="K136" s="861"/>
      <c r="L136" s="861"/>
      <c r="M136" s="861"/>
      <c r="N136" s="862"/>
    </row>
    <row r="137" spans="3:14" s="543" customFormat="1">
      <c r="C137" s="553"/>
      <c r="D137" s="553"/>
      <c r="F137" s="859"/>
      <c r="H137" s="553"/>
      <c r="I137" s="860"/>
      <c r="J137" s="860"/>
      <c r="K137" s="861"/>
      <c r="L137" s="861"/>
      <c r="M137" s="861"/>
      <c r="N137" s="862"/>
    </row>
    <row r="138" spans="3:14" s="543" customFormat="1">
      <c r="C138" s="553"/>
      <c r="D138" s="553"/>
      <c r="F138" s="859"/>
      <c r="H138" s="553"/>
      <c r="I138" s="860"/>
      <c r="J138" s="860"/>
      <c r="K138" s="861"/>
      <c r="L138" s="861"/>
      <c r="M138" s="861"/>
      <c r="N138" s="862"/>
    </row>
    <row r="139" spans="3:14" s="543" customFormat="1">
      <c r="C139" s="553"/>
      <c r="D139" s="553"/>
      <c r="F139" s="859"/>
      <c r="H139" s="553"/>
      <c r="I139" s="860"/>
      <c r="J139" s="860"/>
      <c r="K139" s="861"/>
      <c r="L139" s="861"/>
      <c r="M139" s="861"/>
      <c r="N139" s="862"/>
    </row>
    <row r="140" spans="3:14" s="543" customFormat="1">
      <c r="C140" s="553"/>
      <c r="D140" s="553"/>
      <c r="F140" s="859"/>
      <c r="H140" s="553"/>
      <c r="I140" s="860"/>
      <c r="J140" s="860"/>
      <c r="K140" s="861"/>
      <c r="L140" s="861"/>
      <c r="M140" s="861"/>
      <c r="N140" s="862"/>
    </row>
    <row r="141" spans="3:14" s="543" customFormat="1">
      <c r="C141" s="553"/>
      <c r="D141" s="553"/>
      <c r="F141" s="859"/>
      <c r="H141" s="553"/>
      <c r="I141" s="860"/>
      <c r="J141" s="860"/>
      <c r="K141" s="861"/>
      <c r="L141" s="861"/>
      <c r="M141" s="861"/>
      <c r="N141" s="862"/>
    </row>
    <row r="142" spans="3:14" s="543" customFormat="1">
      <c r="C142" s="553"/>
      <c r="D142" s="553"/>
      <c r="F142" s="859"/>
      <c r="H142" s="553"/>
      <c r="I142" s="860"/>
      <c r="J142" s="860"/>
      <c r="K142" s="861"/>
      <c r="L142" s="861"/>
      <c r="M142" s="861"/>
      <c r="N142" s="862"/>
    </row>
    <row r="143" spans="3:14" s="543" customFormat="1">
      <c r="C143" s="553"/>
      <c r="D143" s="553"/>
      <c r="F143" s="859"/>
      <c r="H143" s="553"/>
      <c r="I143" s="860"/>
      <c r="J143" s="860"/>
      <c r="K143" s="861"/>
      <c r="L143" s="861"/>
      <c r="M143" s="861"/>
      <c r="N143" s="862"/>
    </row>
    <row r="144" spans="3:14" s="543" customFormat="1">
      <c r="C144" s="553"/>
      <c r="D144" s="553"/>
      <c r="F144" s="859"/>
      <c r="H144" s="553"/>
      <c r="I144" s="860"/>
      <c r="J144" s="860"/>
      <c r="K144" s="861"/>
      <c r="L144" s="861"/>
      <c r="M144" s="861"/>
      <c r="N144" s="862"/>
    </row>
    <row r="145" spans="2:69" s="543" customFormat="1">
      <c r="C145" s="553"/>
      <c r="D145" s="553"/>
      <c r="F145" s="859"/>
      <c r="H145" s="553"/>
      <c r="I145" s="860"/>
      <c r="J145" s="860"/>
      <c r="K145" s="861"/>
      <c r="L145" s="861"/>
      <c r="M145" s="861"/>
      <c r="N145" s="862"/>
    </row>
    <row r="146" spans="2:69" s="543" customFormat="1">
      <c r="C146" s="553"/>
      <c r="D146" s="553"/>
      <c r="F146" s="859"/>
      <c r="H146" s="553"/>
      <c r="I146" s="860"/>
      <c r="J146" s="860"/>
      <c r="K146" s="861"/>
      <c r="L146" s="861"/>
      <c r="M146" s="861"/>
      <c r="N146" s="862"/>
    </row>
    <row r="147" spans="2:69" s="543" customFormat="1">
      <c r="C147" s="553"/>
      <c r="D147" s="553"/>
      <c r="F147" s="859"/>
      <c r="H147" s="553"/>
      <c r="I147" s="860"/>
      <c r="J147" s="860"/>
      <c r="K147" s="861"/>
      <c r="L147" s="861"/>
      <c r="M147" s="861"/>
      <c r="N147" s="862"/>
    </row>
    <row r="148" spans="2:69" s="543" customFormat="1">
      <c r="C148" s="553"/>
      <c r="D148" s="553"/>
      <c r="F148" s="859"/>
      <c r="H148" s="553"/>
      <c r="I148" s="860"/>
      <c r="J148" s="860"/>
      <c r="K148" s="861"/>
      <c r="L148" s="861"/>
      <c r="M148" s="861"/>
      <c r="N148" s="862"/>
    </row>
    <row r="149" spans="2:69" s="543" customFormat="1">
      <c r="C149" s="553"/>
      <c r="D149" s="553"/>
      <c r="F149" s="859"/>
      <c r="H149" s="553"/>
      <c r="I149" s="860"/>
      <c r="J149" s="860"/>
      <c r="K149" s="861"/>
      <c r="L149" s="861"/>
      <c r="M149" s="861"/>
      <c r="N149" s="862"/>
    </row>
    <row r="150" spans="2:69" s="543" customFormat="1">
      <c r="C150" s="553"/>
      <c r="D150" s="553"/>
      <c r="F150" s="859"/>
      <c r="H150" s="553"/>
      <c r="I150" s="860"/>
      <c r="J150" s="860"/>
      <c r="K150" s="861"/>
      <c r="L150" s="861"/>
      <c r="M150" s="861"/>
      <c r="N150" s="862"/>
    </row>
    <row r="151" spans="2:69">
      <c r="BJ151" s="866"/>
      <c r="BK151" s="867" t="s">
        <v>3427</v>
      </c>
      <c r="BL151" s="868"/>
      <c r="BM151" s="866"/>
      <c r="BN151" s="874"/>
      <c r="BO151" s="834"/>
      <c r="BP151" s="844"/>
      <c r="BQ151" s="834"/>
    </row>
    <row r="152" spans="2:69">
      <c r="BJ152" s="869">
        <v>6</v>
      </c>
      <c r="BK152" s="867" t="s">
        <v>3428</v>
      </c>
      <c r="BL152" s="868"/>
      <c r="BM152" s="869"/>
      <c r="BN152" s="875" t="s">
        <v>3429</v>
      </c>
      <c r="BO152" s="834"/>
      <c r="BP152" s="844"/>
      <c r="BQ152" s="834"/>
    </row>
    <row r="153" spans="2:69">
      <c r="BJ153" s="870"/>
      <c r="BK153" s="867" t="s">
        <v>3430</v>
      </c>
      <c r="BL153" s="868"/>
      <c r="BM153" s="870"/>
      <c r="BN153" s="876"/>
      <c r="BO153" s="834"/>
      <c r="BP153" s="844"/>
      <c r="BQ153" s="834"/>
    </row>
    <row r="154" spans="2:69">
      <c r="BJ154" s="870"/>
      <c r="BK154" s="867" t="s">
        <v>3431</v>
      </c>
      <c r="BL154" s="868"/>
      <c r="BM154" s="870"/>
      <c r="BN154" s="876"/>
      <c r="BO154" s="834"/>
      <c r="BP154" s="844"/>
      <c r="BQ154" s="834"/>
    </row>
    <row r="155" spans="2:69">
      <c r="BJ155" s="870"/>
      <c r="BK155" s="867" t="s">
        <v>3432</v>
      </c>
      <c r="BL155" s="868"/>
      <c r="BM155" s="870"/>
      <c r="BN155" s="876"/>
      <c r="BO155" s="834"/>
      <c r="BP155" s="844"/>
      <c r="BQ155" s="834"/>
    </row>
    <row r="156" spans="2:69">
      <c r="BJ156" s="866"/>
      <c r="BK156" s="867" t="s">
        <v>3433</v>
      </c>
      <c r="BL156" s="868"/>
      <c r="BM156" s="866"/>
      <c r="BN156" s="874"/>
      <c r="BO156" s="834"/>
      <c r="BP156" s="844"/>
      <c r="BQ156" s="834"/>
    </row>
    <row r="157" spans="2:69" ht="49.5">
      <c r="BJ157" s="871" t="s">
        <v>3434</v>
      </c>
      <c r="BK157" s="872" t="s">
        <v>3435</v>
      </c>
      <c r="BL157" s="873"/>
      <c r="BM157" s="877" t="e">
        <f>VLOOKUP(BQ157,Solieu!$B$87:$F$106,4,0)</f>
        <v>#N/A</v>
      </c>
      <c r="BN157" s="878"/>
      <c r="BO157" s="834"/>
      <c r="BP157" s="844"/>
      <c r="BQ157" s="834"/>
    </row>
    <row r="158" spans="2:69">
      <c r="B158" s="833"/>
      <c r="C158" s="863"/>
      <c r="D158" s="863"/>
      <c r="E158" s="833"/>
      <c r="F158" s="864"/>
      <c r="G158" s="863"/>
      <c r="H158" s="863"/>
      <c r="I158" s="865"/>
      <c r="J158" s="865"/>
      <c r="K158" s="551"/>
      <c r="L158" s="551"/>
      <c r="BJ158" s="869">
        <v>1</v>
      </c>
      <c r="BK158" s="867" t="s">
        <v>3427</v>
      </c>
      <c r="BL158" s="868"/>
      <c r="BM158" s="879"/>
      <c r="BN158" s="875" t="s">
        <v>3429</v>
      </c>
      <c r="BO158" s="834"/>
      <c r="BP158" s="844"/>
      <c r="BQ158" s="834"/>
    </row>
    <row r="159" spans="2:69">
      <c r="BJ159" s="870"/>
      <c r="BK159" s="867" t="s">
        <v>3427</v>
      </c>
      <c r="BL159" s="868"/>
      <c r="BM159" s="880"/>
      <c r="BN159" s="876"/>
      <c r="BO159" s="834"/>
      <c r="BP159" s="844"/>
      <c r="BQ159" s="834"/>
    </row>
    <row r="160" spans="2:69">
      <c r="BJ160" s="870"/>
      <c r="BK160" s="867" t="s">
        <v>3427</v>
      </c>
      <c r="BL160" s="868"/>
      <c r="BM160" s="880"/>
      <c r="BN160" s="876"/>
      <c r="BO160" s="834"/>
      <c r="BP160" s="844"/>
      <c r="BQ160" s="834"/>
    </row>
    <row r="161" spans="62:69">
      <c r="BJ161" s="870"/>
      <c r="BK161" s="867" t="s">
        <v>3427</v>
      </c>
      <c r="BL161" s="868"/>
      <c r="BM161" s="880"/>
      <c r="BN161" s="876"/>
      <c r="BO161" s="834"/>
      <c r="BP161" s="844"/>
      <c r="BQ161" s="834"/>
    </row>
    <row r="162" spans="62:69">
      <c r="BJ162" s="870"/>
      <c r="BK162" s="867" t="s">
        <v>3427</v>
      </c>
      <c r="BL162" s="868"/>
      <c r="BM162" s="880"/>
      <c r="BN162" s="876"/>
      <c r="BO162" s="834"/>
      <c r="BP162" s="844"/>
      <c r="BQ162" s="834"/>
    </row>
    <row r="163" spans="62:69">
      <c r="BJ163" s="870"/>
      <c r="BK163" s="867" t="s">
        <v>3427</v>
      </c>
      <c r="BL163" s="868"/>
      <c r="BM163" s="880"/>
      <c r="BN163" s="876"/>
      <c r="BO163" s="834"/>
      <c r="BP163" s="844"/>
      <c r="BQ163" s="834"/>
    </row>
    <row r="164" spans="62:69">
      <c r="BJ164" s="866"/>
      <c r="BK164" s="867" t="s">
        <v>3427</v>
      </c>
      <c r="BL164" s="868"/>
      <c r="BM164" s="881"/>
      <c r="BN164" s="874"/>
      <c r="BO164" s="834"/>
      <c r="BP164" s="844"/>
      <c r="BQ164" s="834"/>
    </row>
  </sheetData>
  <customSheetViews>
    <customSheetView guid="{4DE83ABE-A74B-4828-BDA1-9398B70F0243}" scale="90" showPageBreaks="1" state="hidden" topLeftCell="D1">
      <pane ySplit="1" topLeftCell="A56" state="frozen"/>
      <selection activeCell="Z6" sqref="Z6"/>
      <pageMargins left="0.75" right="0.75" top="1" bottom="1" header="0.5" footer="0.5"/>
      <pageSetup paperSize="9" orientation="portrait"/>
      <headerFooter alignWithMargins="0"/>
    </customSheetView>
    <customSheetView guid="{AB55E406-8F51-45CA-93E6-D8A631ED7648}" scale="90" state="hidden" topLeftCell="D1">
      <pane ySplit="1" topLeftCell="A56" state="frozen"/>
      <selection activeCell="Z6" sqref="Z6"/>
      <pageMargins left="0.75" right="0.75" top="1" bottom="1" header="0.5" footer="0.5"/>
      <pageSetup paperSize="9" orientation="portrait"/>
      <headerFooter alignWithMargins="0"/>
    </customSheetView>
    <customSheetView guid="{EC23512C-144C-45A4-B885-A0043F0F19E7}" scale="90" state="hidden" topLeftCell="D1">
      <pane ySplit="1" topLeftCell="A56" state="frozen"/>
      <selection activeCell="Z6" sqref="Z6"/>
      <pageMargins left="0.75" right="0.75" top="1" bottom="1" header="0.5" footer="0.5"/>
      <pageSetup paperSize="9" orientation="portrait"/>
      <headerFooter alignWithMargins="0"/>
    </customSheetView>
  </customSheetViews>
  <conditionalFormatting sqref="H2">
    <cfRule type="duplicateValues" dxfId="37" priority="2"/>
  </conditionalFormatting>
  <conditionalFormatting sqref="H3:H80">
    <cfRule type="duplicateValues" dxfId="36" priority="1"/>
  </conditionalFormatting>
  <dataValidations count="3">
    <dataValidation type="list" allowBlank="1" showInputMessage="1" sqref="I5 I2:J3 I7:J14">
      <formula1>$P$2:$P$29</formula1>
    </dataValidation>
    <dataValidation type="list" allowBlank="1" showInputMessage="1" sqref="I37:J37 I69:J69 J38:J39 J41:J42 I71:J80 I44:J64 I15:J29 I31:J32">
      <formula1>$P$2:$P$18</formula1>
    </dataValidation>
    <dataValidation allowBlank="1" showInputMessage="1" sqref="K37:L37 K58 K69:L69 K71:L71 K73:L73 K44:L52 K54:L57 K2:L32 K59:L64"/>
  </dataValidation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7"/>
  <sheetViews>
    <sheetView workbookViewId="0">
      <pane ySplit="1" topLeftCell="A2" activePane="bottomLeft" state="frozen"/>
      <selection pane="bottomLeft" activeCell="C3" sqref="C3"/>
    </sheetView>
  </sheetViews>
  <sheetFormatPr defaultColWidth="9" defaultRowHeight="16.5"/>
  <cols>
    <col min="3" max="3" width="17.5546875" customWidth="1"/>
    <col min="5" max="5" width="8.6640625" style="831"/>
  </cols>
  <sheetData>
    <row r="1" spans="1:6">
      <c r="B1" t="s">
        <v>539</v>
      </c>
      <c r="C1" t="s">
        <v>3436</v>
      </c>
      <c r="D1">
        <f t="shared" ref="D1:E1" si="0">SUM(D3:D177)</f>
        <v>6449.5999999999985</v>
      </c>
      <c r="E1" s="831">
        <f t="shared" si="0"/>
        <v>6342.9</v>
      </c>
      <c r="F1">
        <f>+E1-6338</f>
        <v>4.8999999999996362</v>
      </c>
    </row>
    <row r="2" spans="1:6">
      <c r="B2" s="732">
        <v>89</v>
      </c>
      <c r="C2" s="732"/>
    </row>
    <row r="3" spans="1:6">
      <c r="A3">
        <v>28</v>
      </c>
      <c r="B3" s="732" t="s">
        <v>3437</v>
      </c>
      <c r="C3" s="732">
        <v>23.93</v>
      </c>
      <c r="D3">
        <f>ROUNDDOWN(C3,1)</f>
        <v>23.9</v>
      </c>
      <c r="E3" s="831">
        <v>23.9</v>
      </c>
    </row>
    <row r="4" spans="1:6">
      <c r="A4">
        <v>28.9</v>
      </c>
      <c r="B4" s="732">
        <v>90</v>
      </c>
      <c r="C4" s="732">
        <v>28.15</v>
      </c>
      <c r="D4">
        <f t="shared" ref="D4:D67" si="1">ROUNDDOWN(C4,1)</f>
        <v>28.1</v>
      </c>
      <c r="E4" s="831">
        <v>28.1</v>
      </c>
    </row>
    <row r="5" spans="1:6">
      <c r="A5">
        <v>35</v>
      </c>
      <c r="B5" s="732" t="s">
        <v>3438</v>
      </c>
      <c r="C5" s="732">
        <v>41.2</v>
      </c>
      <c r="D5">
        <f t="shared" si="1"/>
        <v>41.2</v>
      </c>
      <c r="E5" s="831">
        <v>41.2</v>
      </c>
    </row>
    <row r="6" spans="1:6">
      <c r="A6">
        <v>33.9</v>
      </c>
      <c r="B6" s="732">
        <v>91</v>
      </c>
      <c r="C6" s="732">
        <v>32.4</v>
      </c>
      <c r="D6">
        <f t="shared" si="1"/>
        <v>32.4</v>
      </c>
      <c r="E6" s="831">
        <v>32.4</v>
      </c>
    </row>
    <row r="7" spans="1:6">
      <c r="A7">
        <v>41</v>
      </c>
      <c r="B7" s="732" t="s">
        <v>3439</v>
      </c>
      <c r="C7" s="732">
        <v>43.88</v>
      </c>
      <c r="D7">
        <f t="shared" si="1"/>
        <v>43.8</v>
      </c>
      <c r="E7" s="831">
        <v>43.8</v>
      </c>
    </row>
    <row r="8" spans="1:6">
      <c r="A8">
        <v>40.1</v>
      </c>
      <c r="B8" s="732">
        <v>92</v>
      </c>
      <c r="C8" s="732">
        <v>34.6</v>
      </c>
      <c r="D8">
        <f t="shared" si="1"/>
        <v>34.6</v>
      </c>
      <c r="E8" s="831">
        <v>34.6</v>
      </c>
    </row>
    <row r="9" spans="1:6">
      <c r="A9">
        <v>40</v>
      </c>
      <c r="B9" s="732" t="s">
        <v>3440</v>
      </c>
      <c r="C9" s="732">
        <v>45.1</v>
      </c>
      <c r="D9">
        <f t="shared" si="1"/>
        <v>45.1</v>
      </c>
      <c r="E9" s="831">
        <v>44.2</v>
      </c>
    </row>
    <row r="10" spans="1:6">
      <c r="A10">
        <v>39.6</v>
      </c>
      <c r="B10" s="732">
        <v>93</v>
      </c>
      <c r="C10" s="732">
        <v>36.200000000000003</v>
      </c>
      <c r="D10">
        <f t="shared" si="1"/>
        <v>36.200000000000003</v>
      </c>
      <c r="E10" s="831">
        <v>36.200000000000003</v>
      </c>
    </row>
    <row r="11" spans="1:6">
      <c r="A11">
        <v>39</v>
      </c>
      <c r="B11" s="732" t="s">
        <v>3441</v>
      </c>
      <c r="C11" s="732">
        <v>44.1</v>
      </c>
      <c r="D11">
        <f t="shared" si="1"/>
        <v>44.1</v>
      </c>
      <c r="E11" s="831">
        <v>44.1</v>
      </c>
    </row>
    <row r="12" spans="1:6">
      <c r="A12">
        <v>39.799999999999997</v>
      </c>
      <c r="B12" s="732">
        <v>94</v>
      </c>
      <c r="C12" s="732">
        <v>32.64</v>
      </c>
      <c r="D12">
        <f t="shared" si="1"/>
        <v>32.6</v>
      </c>
      <c r="E12" s="831">
        <v>32.1</v>
      </c>
    </row>
    <row r="13" spans="1:6">
      <c r="A13">
        <v>42</v>
      </c>
      <c r="B13" s="732" t="s">
        <v>3442</v>
      </c>
      <c r="C13" s="732">
        <v>36.78</v>
      </c>
      <c r="D13">
        <f t="shared" si="1"/>
        <v>36.700000000000003</v>
      </c>
      <c r="E13" s="831">
        <v>36.299999999999997</v>
      </c>
    </row>
    <row r="14" spans="1:6">
      <c r="A14">
        <v>42.8</v>
      </c>
      <c r="B14" s="732">
        <v>95</v>
      </c>
      <c r="C14" s="732">
        <v>45.15</v>
      </c>
      <c r="D14">
        <f t="shared" si="1"/>
        <v>45.1</v>
      </c>
      <c r="E14" s="831">
        <v>44.1</v>
      </c>
    </row>
    <row r="15" spans="1:6">
      <c r="A15">
        <v>36</v>
      </c>
      <c r="B15" s="732" t="s">
        <v>3443</v>
      </c>
      <c r="C15" s="732">
        <v>43.42</v>
      </c>
      <c r="D15">
        <f t="shared" si="1"/>
        <v>43.4</v>
      </c>
      <c r="E15" s="831">
        <v>43.4</v>
      </c>
    </row>
    <row r="16" spans="1:6">
      <c r="A16">
        <v>36.6</v>
      </c>
      <c r="B16" s="732">
        <v>96</v>
      </c>
      <c r="C16" s="732">
        <v>29.76</v>
      </c>
      <c r="D16">
        <f t="shared" si="1"/>
        <v>29.7</v>
      </c>
      <c r="E16" s="831">
        <v>29.7</v>
      </c>
    </row>
    <row r="17" spans="1:5">
      <c r="A17">
        <v>35</v>
      </c>
      <c r="B17" s="732" t="s">
        <v>3444</v>
      </c>
      <c r="C17" s="732">
        <v>32.75</v>
      </c>
      <c r="D17">
        <f t="shared" si="1"/>
        <v>32.700000000000003</v>
      </c>
      <c r="E17" s="831">
        <v>32.299999999999997</v>
      </c>
    </row>
    <row r="18" spans="1:5">
      <c r="A18">
        <v>34.299999999999997</v>
      </c>
      <c r="B18" s="732">
        <v>97</v>
      </c>
      <c r="C18" s="732">
        <v>39</v>
      </c>
      <c r="D18">
        <f t="shared" si="1"/>
        <v>39</v>
      </c>
      <c r="E18" s="831">
        <v>39</v>
      </c>
    </row>
    <row r="19" spans="1:5">
      <c r="A19">
        <v>37</v>
      </c>
      <c r="B19" s="732" t="s">
        <v>3445</v>
      </c>
      <c r="C19" s="732">
        <v>37.1</v>
      </c>
      <c r="D19">
        <f t="shared" si="1"/>
        <v>37.1</v>
      </c>
      <c r="E19" s="831">
        <v>37.1</v>
      </c>
    </row>
    <row r="20" spans="1:5">
      <c r="A20">
        <v>37.1</v>
      </c>
      <c r="B20" s="732">
        <v>98</v>
      </c>
      <c r="C20" s="732">
        <v>35.700000000000003</v>
      </c>
      <c r="D20">
        <f t="shared" si="1"/>
        <v>35.700000000000003</v>
      </c>
      <c r="E20" s="831">
        <v>35.1</v>
      </c>
    </row>
    <row r="21" spans="1:5">
      <c r="A21">
        <v>37</v>
      </c>
      <c r="B21" s="732" t="s">
        <v>3446</v>
      </c>
      <c r="C21" s="732">
        <v>34.65</v>
      </c>
      <c r="D21">
        <f t="shared" si="1"/>
        <v>34.6</v>
      </c>
      <c r="E21" s="831">
        <v>34.6</v>
      </c>
    </row>
    <row r="22" spans="1:5">
      <c r="A22">
        <v>36.9</v>
      </c>
      <c r="B22" s="732">
        <v>99</v>
      </c>
      <c r="C22" s="732">
        <v>40.86</v>
      </c>
      <c r="D22">
        <f t="shared" si="1"/>
        <v>40.799999999999997</v>
      </c>
      <c r="E22" s="831">
        <v>39.1</v>
      </c>
    </row>
    <row r="23" spans="1:5">
      <c r="A23">
        <v>37</v>
      </c>
      <c r="B23" s="732" t="s">
        <v>3447</v>
      </c>
      <c r="C23" s="732">
        <v>38.17</v>
      </c>
      <c r="D23">
        <f t="shared" si="1"/>
        <v>38.1</v>
      </c>
      <c r="E23" s="831">
        <v>38.1</v>
      </c>
    </row>
    <row r="24" spans="1:5">
      <c r="A24">
        <v>38.200000000000003</v>
      </c>
      <c r="B24" s="732">
        <v>100</v>
      </c>
      <c r="C24" s="732">
        <v>37.9</v>
      </c>
      <c r="D24">
        <f t="shared" si="1"/>
        <v>37.9</v>
      </c>
      <c r="E24" s="831">
        <v>37.200000000000003</v>
      </c>
    </row>
    <row r="25" spans="1:5">
      <c r="A25">
        <v>38</v>
      </c>
      <c r="B25" s="732" t="s">
        <v>3448</v>
      </c>
      <c r="C25" s="732">
        <v>35.799999999999997</v>
      </c>
      <c r="D25">
        <f t="shared" si="1"/>
        <v>35.799999999999997</v>
      </c>
      <c r="E25" s="831">
        <v>35.799999999999997</v>
      </c>
    </row>
    <row r="26" spans="1:5">
      <c r="A26">
        <v>38.1</v>
      </c>
      <c r="B26" s="732">
        <v>101</v>
      </c>
      <c r="C26" s="732">
        <v>38.92</v>
      </c>
      <c r="D26">
        <f t="shared" si="1"/>
        <v>38.9</v>
      </c>
      <c r="E26" s="831">
        <v>38.200000000000003</v>
      </c>
    </row>
    <row r="27" spans="1:5">
      <c r="A27">
        <v>48</v>
      </c>
      <c r="B27" s="732" t="s">
        <v>3449</v>
      </c>
      <c r="C27" s="732">
        <v>43.58</v>
      </c>
      <c r="D27">
        <f t="shared" si="1"/>
        <v>43.5</v>
      </c>
      <c r="E27" s="831">
        <v>43.5</v>
      </c>
    </row>
    <row r="28" spans="1:5">
      <c r="A28">
        <v>49.8</v>
      </c>
      <c r="B28" s="732">
        <v>102</v>
      </c>
      <c r="C28" s="732">
        <v>54.33</v>
      </c>
      <c r="D28">
        <f t="shared" si="1"/>
        <v>54.3</v>
      </c>
      <c r="E28" s="831">
        <v>43.3</v>
      </c>
    </row>
    <row r="29" spans="1:5">
      <c r="A29">
        <v>38</v>
      </c>
      <c r="B29" s="732" t="s">
        <v>3450</v>
      </c>
      <c r="C29" s="732">
        <v>35.86</v>
      </c>
      <c r="D29">
        <f t="shared" si="1"/>
        <v>35.799999999999997</v>
      </c>
      <c r="E29" s="831">
        <v>35.1</v>
      </c>
    </row>
    <row r="30" spans="1:5">
      <c r="A30">
        <v>38.799999999999997</v>
      </c>
      <c r="B30" s="732">
        <v>103</v>
      </c>
      <c r="C30" s="732">
        <v>38.9</v>
      </c>
      <c r="D30">
        <f t="shared" si="1"/>
        <v>38.9</v>
      </c>
      <c r="E30" s="831">
        <v>38.200000000000003</v>
      </c>
    </row>
    <row r="31" spans="1:5">
      <c r="A31">
        <v>36</v>
      </c>
      <c r="B31" s="732" t="s">
        <v>3451</v>
      </c>
      <c r="C31" s="732">
        <v>39.1</v>
      </c>
      <c r="D31">
        <f t="shared" si="1"/>
        <v>39.1</v>
      </c>
      <c r="E31" s="831">
        <v>39.1</v>
      </c>
    </row>
    <row r="32" spans="1:5">
      <c r="A32">
        <v>35.299999999999997</v>
      </c>
      <c r="B32" s="732">
        <v>104</v>
      </c>
      <c r="C32" s="732">
        <v>35.840000000000003</v>
      </c>
      <c r="D32">
        <f t="shared" si="1"/>
        <v>35.799999999999997</v>
      </c>
      <c r="E32" s="831">
        <v>35.6</v>
      </c>
    </row>
    <row r="33" spans="1:5">
      <c r="A33">
        <v>37</v>
      </c>
      <c r="B33" s="732" t="s">
        <v>3452</v>
      </c>
      <c r="C33" s="732">
        <v>37</v>
      </c>
      <c r="D33">
        <f t="shared" si="1"/>
        <v>37</v>
      </c>
      <c r="E33" s="831">
        <v>37</v>
      </c>
    </row>
    <row r="34" spans="1:5">
      <c r="A34">
        <v>36.700000000000003</v>
      </c>
      <c r="B34" s="732">
        <v>105</v>
      </c>
      <c r="C34" s="732">
        <v>35.5</v>
      </c>
      <c r="D34">
        <f t="shared" si="1"/>
        <v>35.5</v>
      </c>
      <c r="E34" s="831">
        <v>35.5</v>
      </c>
    </row>
    <row r="35" spans="1:5">
      <c r="A35">
        <v>38.5</v>
      </c>
      <c r="B35" s="732" t="s">
        <v>3453</v>
      </c>
      <c r="C35" s="732">
        <v>44.6</v>
      </c>
      <c r="D35">
        <f t="shared" si="1"/>
        <v>44.6</v>
      </c>
      <c r="E35" s="831">
        <v>43.3</v>
      </c>
    </row>
    <row r="36" spans="1:5">
      <c r="A36">
        <v>38</v>
      </c>
      <c r="B36" s="732">
        <v>106</v>
      </c>
      <c r="C36" s="732">
        <v>36.08</v>
      </c>
      <c r="D36">
        <f t="shared" si="1"/>
        <v>36</v>
      </c>
      <c r="E36" s="831">
        <v>36</v>
      </c>
    </row>
    <row r="37" spans="1:5">
      <c r="A37">
        <v>37</v>
      </c>
      <c r="B37" s="732" t="s">
        <v>3454</v>
      </c>
      <c r="C37" s="732">
        <v>38.119999999999997</v>
      </c>
      <c r="D37">
        <f t="shared" si="1"/>
        <v>38.1</v>
      </c>
      <c r="E37" s="831">
        <v>38.1</v>
      </c>
    </row>
    <row r="38" spans="1:5">
      <c r="A38">
        <v>37.6</v>
      </c>
      <c r="B38" s="732">
        <v>107</v>
      </c>
      <c r="C38" s="732">
        <v>35</v>
      </c>
      <c r="D38">
        <f t="shared" si="1"/>
        <v>35</v>
      </c>
      <c r="E38" s="831">
        <v>35</v>
      </c>
    </row>
    <row r="39" spans="1:5">
      <c r="A39">
        <v>34</v>
      </c>
      <c r="B39" s="732" t="s">
        <v>3455</v>
      </c>
      <c r="C39" s="732">
        <v>34.78</v>
      </c>
      <c r="D39">
        <f t="shared" si="1"/>
        <v>34.700000000000003</v>
      </c>
      <c r="E39" s="831">
        <v>34.299999999999997</v>
      </c>
    </row>
    <row r="40" spans="1:5">
      <c r="A40">
        <v>33.700000000000003</v>
      </c>
      <c r="B40" s="732">
        <v>108</v>
      </c>
      <c r="C40" s="732">
        <v>31.26</v>
      </c>
      <c r="D40">
        <f t="shared" si="1"/>
        <v>31.2</v>
      </c>
      <c r="E40" s="831">
        <v>31.2</v>
      </c>
    </row>
    <row r="41" spans="1:5">
      <c r="A41">
        <v>34</v>
      </c>
      <c r="B41" s="732" t="s">
        <v>3456</v>
      </c>
      <c r="C41" s="732">
        <v>33.86</v>
      </c>
      <c r="D41">
        <f t="shared" si="1"/>
        <v>33.799999999999997</v>
      </c>
      <c r="E41" s="831">
        <v>33.200000000000003</v>
      </c>
    </row>
    <row r="42" spans="1:5">
      <c r="A42">
        <v>35</v>
      </c>
      <c r="B42" s="732">
        <v>109</v>
      </c>
      <c r="C42" s="732">
        <v>34.53</v>
      </c>
      <c r="D42">
        <f t="shared" si="1"/>
        <v>34.5</v>
      </c>
      <c r="E42" s="831">
        <v>34.5</v>
      </c>
    </row>
    <row r="43" spans="1:5">
      <c r="A43">
        <v>27</v>
      </c>
      <c r="B43" s="732" t="s">
        <v>3457</v>
      </c>
      <c r="C43" s="732">
        <v>23.77</v>
      </c>
      <c r="D43">
        <f t="shared" si="1"/>
        <v>23.7</v>
      </c>
      <c r="E43" s="831">
        <v>23.7</v>
      </c>
    </row>
    <row r="44" spans="1:5">
      <c r="A44">
        <v>28.1</v>
      </c>
      <c r="B44" s="732">
        <v>110</v>
      </c>
      <c r="C44" s="732">
        <v>31.23</v>
      </c>
      <c r="D44">
        <f t="shared" si="1"/>
        <v>31.2</v>
      </c>
      <c r="E44" s="831">
        <v>31.2</v>
      </c>
    </row>
    <row r="45" spans="1:5">
      <c r="A45">
        <v>35</v>
      </c>
      <c r="B45" s="732" t="s">
        <v>3458</v>
      </c>
      <c r="C45" s="732">
        <v>34.200000000000003</v>
      </c>
      <c r="D45">
        <f t="shared" si="1"/>
        <v>34.200000000000003</v>
      </c>
      <c r="E45" s="831">
        <v>34.200000000000003</v>
      </c>
    </row>
    <row r="46" spans="1:5">
      <c r="A46">
        <v>35.1</v>
      </c>
      <c r="B46" s="732">
        <v>111</v>
      </c>
      <c r="C46" s="732">
        <v>12.75</v>
      </c>
      <c r="D46">
        <f t="shared" si="1"/>
        <v>12.7</v>
      </c>
      <c r="E46" s="831">
        <v>12.4</v>
      </c>
    </row>
    <row r="47" spans="1:5">
      <c r="A47">
        <v>10</v>
      </c>
      <c r="B47" s="732" t="s">
        <v>3459</v>
      </c>
      <c r="C47" s="732">
        <v>29.8</v>
      </c>
      <c r="D47">
        <f t="shared" si="1"/>
        <v>29.8</v>
      </c>
      <c r="E47" s="831">
        <v>29.1</v>
      </c>
    </row>
    <row r="48" spans="1:5">
      <c r="A48">
        <v>51.8</v>
      </c>
      <c r="B48" s="732" t="s">
        <v>3460</v>
      </c>
      <c r="C48" s="732">
        <v>52.34</v>
      </c>
      <c r="D48">
        <f t="shared" si="1"/>
        <v>52.3</v>
      </c>
      <c r="E48" s="831">
        <v>52.2</v>
      </c>
    </row>
    <row r="49" spans="1:5">
      <c r="A49">
        <v>10</v>
      </c>
      <c r="B49" s="732">
        <v>112</v>
      </c>
      <c r="C49" s="732">
        <v>11.83</v>
      </c>
      <c r="D49">
        <f t="shared" si="1"/>
        <v>11.8</v>
      </c>
      <c r="E49" s="831">
        <v>11.3</v>
      </c>
    </row>
    <row r="50" spans="1:5">
      <c r="A50">
        <v>37.700000000000003</v>
      </c>
      <c r="B50" s="732" t="s">
        <v>3461</v>
      </c>
      <c r="C50" s="732">
        <v>24.72</v>
      </c>
      <c r="D50">
        <f t="shared" si="1"/>
        <v>24.7</v>
      </c>
      <c r="E50" s="831">
        <v>24.1</v>
      </c>
    </row>
    <row r="51" spans="1:5">
      <c r="A51">
        <v>37</v>
      </c>
      <c r="B51" s="732">
        <v>113</v>
      </c>
      <c r="C51" s="732">
        <v>49.52</v>
      </c>
      <c r="D51">
        <f t="shared" si="1"/>
        <v>49.5</v>
      </c>
      <c r="E51" s="831">
        <v>48.5</v>
      </c>
    </row>
    <row r="52" spans="1:5">
      <c r="A52">
        <v>33</v>
      </c>
      <c r="B52" s="732" t="s">
        <v>3462</v>
      </c>
      <c r="C52" s="732">
        <v>33.840000000000003</v>
      </c>
      <c r="D52">
        <f t="shared" si="1"/>
        <v>33.799999999999997</v>
      </c>
      <c r="E52" s="831">
        <v>33.1</v>
      </c>
    </row>
    <row r="53" spans="1:5">
      <c r="A53">
        <v>32</v>
      </c>
      <c r="B53" s="732">
        <v>114</v>
      </c>
      <c r="C53" s="732">
        <v>35.9</v>
      </c>
      <c r="D53">
        <f t="shared" si="1"/>
        <v>35.9</v>
      </c>
      <c r="E53" s="831">
        <v>35.299999999999997</v>
      </c>
    </row>
    <row r="54" spans="1:5">
      <c r="A54">
        <v>42</v>
      </c>
      <c r="B54" s="732" t="s">
        <v>3463</v>
      </c>
      <c r="C54" s="732">
        <v>30.66</v>
      </c>
      <c r="D54">
        <f t="shared" si="1"/>
        <v>30.6</v>
      </c>
      <c r="E54" s="831">
        <v>30.6</v>
      </c>
    </row>
    <row r="55" spans="1:5">
      <c r="A55">
        <v>39.4</v>
      </c>
      <c r="B55" s="732">
        <v>115</v>
      </c>
      <c r="C55" s="732">
        <v>49.1</v>
      </c>
      <c r="D55">
        <f t="shared" si="1"/>
        <v>49.1</v>
      </c>
      <c r="E55" s="831">
        <v>48.6</v>
      </c>
    </row>
    <row r="56" spans="1:5">
      <c r="A56">
        <v>37</v>
      </c>
      <c r="B56" s="732" t="s">
        <v>3464</v>
      </c>
      <c r="C56" s="732">
        <v>40</v>
      </c>
      <c r="D56">
        <f t="shared" si="1"/>
        <v>40</v>
      </c>
      <c r="E56" s="831">
        <v>40</v>
      </c>
    </row>
    <row r="57" spans="1:5">
      <c r="A57">
        <v>37.1</v>
      </c>
      <c r="B57" s="732">
        <v>116</v>
      </c>
      <c r="C57" s="732">
        <v>34.94</v>
      </c>
      <c r="D57">
        <f t="shared" si="1"/>
        <v>34.9</v>
      </c>
      <c r="E57" s="831">
        <v>34.6</v>
      </c>
    </row>
    <row r="58" spans="1:5">
      <c r="A58">
        <v>34</v>
      </c>
      <c r="B58" s="732" t="s">
        <v>3465</v>
      </c>
      <c r="C58" s="732">
        <v>41.28</v>
      </c>
      <c r="D58">
        <f t="shared" si="1"/>
        <v>41.2</v>
      </c>
      <c r="E58" s="831">
        <v>41.2</v>
      </c>
    </row>
    <row r="59" spans="1:5">
      <c r="A59">
        <v>33.700000000000003</v>
      </c>
      <c r="B59" s="732">
        <v>117</v>
      </c>
      <c r="C59" s="732">
        <v>29.44</v>
      </c>
      <c r="D59">
        <f t="shared" si="1"/>
        <v>29.4</v>
      </c>
      <c r="E59" s="831">
        <v>29.4</v>
      </c>
    </row>
    <row r="60" spans="1:5">
      <c r="A60">
        <v>40</v>
      </c>
      <c r="B60" s="732" t="s">
        <v>3466</v>
      </c>
      <c r="C60" s="732">
        <v>39.200000000000003</v>
      </c>
      <c r="D60">
        <f t="shared" si="1"/>
        <v>39.200000000000003</v>
      </c>
      <c r="E60" s="831">
        <v>39.200000000000003</v>
      </c>
    </row>
    <row r="61" spans="1:5">
      <c r="A61">
        <v>44.5</v>
      </c>
      <c r="B61" s="732">
        <v>118</v>
      </c>
      <c r="C61" s="732">
        <v>40.57</v>
      </c>
      <c r="D61">
        <f t="shared" si="1"/>
        <v>40.5</v>
      </c>
      <c r="E61" s="831">
        <v>40.1</v>
      </c>
    </row>
    <row r="62" spans="1:5">
      <c r="A62">
        <v>33.299999999999997</v>
      </c>
      <c r="B62" s="732" t="s">
        <v>3467</v>
      </c>
      <c r="C62" s="732">
        <v>38</v>
      </c>
      <c r="D62">
        <f t="shared" si="1"/>
        <v>38</v>
      </c>
      <c r="E62" s="831">
        <v>38</v>
      </c>
    </row>
    <row r="63" spans="1:5">
      <c r="A63">
        <v>33</v>
      </c>
      <c r="B63" s="732">
        <v>119</v>
      </c>
      <c r="C63" s="732">
        <v>32.369999999999997</v>
      </c>
      <c r="D63">
        <f t="shared" si="1"/>
        <v>32.299999999999997</v>
      </c>
      <c r="E63" s="831">
        <v>32.299999999999997</v>
      </c>
    </row>
    <row r="64" spans="1:5">
      <c r="A64">
        <v>36</v>
      </c>
      <c r="B64" s="732" t="s">
        <v>3468</v>
      </c>
      <c r="C64" s="732">
        <v>37.700000000000003</v>
      </c>
      <c r="D64">
        <f t="shared" si="1"/>
        <v>37.700000000000003</v>
      </c>
      <c r="E64" s="831">
        <v>37.200000000000003</v>
      </c>
    </row>
    <row r="65" spans="1:5">
      <c r="A65">
        <v>35.5</v>
      </c>
      <c r="B65" s="732">
        <v>120</v>
      </c>
      <c r="C65" s="732">
        <v>33.72</v>
      </c>
      <c r="D65">
        <f t="shared" si="1"/>
        <v>33.700000000000003</v>
      </c>
      <c r="E65" s="831">
        <v>33.299999999999997</v>
      </c>
    </row>
    <row r="66" spans="1:5">
      <c r="A66">
        <v>39</v>
      </c>
      <c r="B66" s="732" t="s">
        <v>3469</v>
      </c>
      <c r="C66" s="732">
        <v>39.31</v>
      </c>
      <c r="D66">
        <f t="shared" si="1"/>
        <v>39.299999999999997</v>
      </c>
      <c r="E66" s="831">
        <v>39.299999999999997</v>
      </c>
    </row>
    <row r="67" spans="1:5">
      <c r="A67">
        <v>39.299999999999997</v>
      </c>
      <c r="B67" s="732">
        <v>121</v>
      </c>
      <c r="C67" s="732">
        <v>35.72</v>
      </c>
      <c r="D67">
        <f t="shared" si="1"/>
        <v>35.700000000000003</v>
      </c>
      <c r="E67" s="831">
        <v>35.700000000000003</v>
      </c>
    </row>
    <row r="68" spans="1:5">
      <c r="A68">
        <v>35</v>
      </c>
      <c r="B68" s="732" t="s">
        <v>3470</v>
      </c>
      <c r="C68" s="732">
        <v>36.68</v>
      </c>
      <c r="D68">
        <f t="shared" ref="D68:D131" si="2">ROUNDDOWN(C68,1)</f>
        <v>36.6</v>
      </c>
      <c r="E68" s="831">
        <v>36.1</v>
      </c>
    </row>
    <row r="69" spans="1:5">
      <c r="A69">
        <v>33.700000000000003</v>
      </c>
      <c r="B69" s="732">
        <v>122</v>
      </c>
      <c r="C69" s="732">
        <v>34.67</v>
      </c>
      <c r="D69">
        <f t="shared" si="2"/>
        <v>34.6</v>
      </c>
      <c r="E69" s="831">
        <v>34.6</v>
      </c>
    </row>
    <row r="70" spans="1:5">
      <c r="A70">
        <v>35</v>
      </c>
      <c r="B70" s="732" t="s">
        <v>3471</v>
      </c>
      <c r="C70" s="732">
        <v>35.85</v>
      </c>
      <c r="D70">
        <f t="shared" si="2"/>
        <v>35.799999999999997</v>
      </c>
      <c r="E70" s="831">
        <v>35.1</v>
      </c>
    </row>
    <row r="71" spans="1:5">
      <c r="A71">
        <v>34.299999999999997</v>
      </c>
      <c r="B71" s="732">
        <v>123</v>
      </c>
      <c r="C71" s="732">
        <v>39.04</v>
      </c>
      <c r="D71">
        <f t="shared" si="2"/>
        <v>39</v>
      </c>
      <c r="E71" s="831">
        <v>39</v>
      </c>
    </row>
    <row r="72" spans="1:5">
      <c r="A72">
        <v>38</v>
      </c>
      <c r="B72" s="732" t="s">
        <v>3472</v>
      </c>
      <c r="C72" s="732">
        <v>39.9</v>
      </c>
      <c r="D72">
        <f t="shared" si="2"/>
        <v>39.9</v>
      </c>
      <c r="E72" s="831">
        <v>39.1</v>
      </c>
    </row>
    <row r="73" spans="1:5">
      <c r="A73">
        <v>41.6</v>
      </c>
      <c r="B73" s="732">
        <v>124</v>
      </c>
      <c r="C73" s="732">
        <v>31.18</v>
      </c>
      <c r="D73">
        <f t="shared" si="2"/>
        <v>31.1</v>
      </c>
      <c r="E73" s="831">
        <v>31.1</v>
      </c>
    </row>
    <row r="74" spans="1:5">
      <c r="A74">
        <v>33.6</v>
      </c>
      <c r="B74" s="732" t="s">
        <v>3473</v>
      </c>
      <c r="C74" s="732">
        <v>39.57</v>
      </c>
      <c r="D74">
        <f t="shared" si="2"/>
        <v>39.5</v>
      </c>
      <c r="E74" s="831">
        <v>38.200000000000003</v>
      </c>
    </row>
    <row r="75" spans="1:5">
      <c r="A75">
        <v>34</v>
      </c>
      <c r="B75" s="732">
        <v>125</v>
      </c>
      <c r="C75" s="732">
        <v>30.79</v>
      </c>
      <c r="D75">
        <f t="shared" si="2"/>
        <v>30.7</v>
      </c>
      <c r="E75" s="831">
        <v>30.7</v>
      </c>
    </row>
    <row r="76" spans="1:5">
      <c r="A76">
        <v>36</v>
      </c>
      <c r="B76" s="732" t="s">
        <v>3474</v>
      </c>
      <c r="C76" s="732">
        <v>38.479999999999997</v>
      </c>
      <c r="D76">
        <f t="shared" si="2"/>
        <v>38.4</v>
      </c>
      <c r="E76" s="831">
        <v>38.4</v>
      </c>
    </row>
    <row r="77" spans="1:5">
      <c r="A77">
        <v>36.299999999999997</v>
      </c>
      <c r="B77" s="732">
        <v>126</v>
      </c>
      <c r="C77" s="732">
        <v>32.57</v>
      </c>
      <c r="D77">
        <f t="shared" si="2"/>
        <v>32.5</v>
      </c>
      <c r="E77" s="831">
        <v>32.5</v>
      </c>
    </row>
    <row r="78" spans="1:5">
      <c r="A78">
        <v>34</v>
      </c>
      <c r="B78" s="732" t="s">
        <v>3475</v>
      </c>
      <c r="C78" s="732">
        <v>32.630000000000003</v>
      </c>
      <c r="D78">
        <f t="shared" si="2"/>
        <v>32.6</v>
      </c>
      <c r="E78" s="831">
        <v>32.1</v>
      </c>
    </row>
    <row r="79" spans="1:5">
      <c r="A79">
        <v>34</v>
      </c>
      <c r="B79" s="732">
        <v>127</v>
      </c>
      <c r="C79" s="732">
        <v>37.93</v>
      </c>
      <c r="D79">
        <f t="shared" si="2"/>
        <v>37.9</v>
      </c>
      <c r="E79" s="831">
        <v>37.200000000000003</v>
      </c>
    </row>
    <row r="80" spans="1:5">
      <c r="A80">
        <v>34.9</v>
      </c>
      <c r="B80" s="732" t="s">
        <v>3476</v>
      </c>
      <c r="C80" s="732">
        <v>37.85</v>
      </c>
      <c r="D80">
        <f t="shared" si="2"/>
        <v>37.799999999999997</v>
      </c>
      <c r="E80" s="831">
        <v>36.1</v>
      </c>
    </row>
    <row r="81" spans="1:5">
      <c r="A81">
        <v>41.5</v>
      </c>
      <c r="B81" s="732">
        <v>128</v>
      </c>
      <c r="C81" s="732">
        <v>34.79</v>
      </c>
      <c r="D81">
        <f t="shared" si="2"/>
        <v>34.700000000000003</v>
      </c>
      <c r="E81" s="831">
        <v>34.1</v>
      </c>
    </row>
    <row r="82" spans="1:5">
      <c r="A82">
        <v>34</v>
      </c>
      <c r="B82" s="732" t="s">
        <v>3477</v>
      </c>
      <c r="C82" s="732">
        <v>36.67</v>
      </c>
      <c r="D82">
        <f t="shared" si="2"/>
        <v>36.6</v>
      </c>
      <c r="E82" s="831">
        <v>36.1</v>
      </c>
    </row>
    <row r="83" spans="1:5">
      <c r="A83">
        <v>33.299999999999997</v>
      </c>
      <c r="B83" s="732">
        <v>129</v>
      </c>
      <c r="C83" s="732">
        <v>36.119999999999997</v>
      </c>
      <c r="D83">
        <f t="shared" si="2"/>
        <v>36.1</v>
      </c>
      <c r="E83" s="831">
        <v>35.799999999999997</v>
      </c>
    </row>
    <row r="84" spans="1:5">
      <c r="A84">
        <v>37</v>
      </c>
      <c r="B84" s="732" t="s">
        <v>3478</v>
      </c>
      <c r="C84" s="732">
        <v>0</v>
      </c>
      <c r="D84">
        <f t="shared" si="2"/>
        <v>0</v>
      </c>
      <c r="E84" s="831">
        <f>D85-35.2</f>
        <v>36.200000000000003</v>
      </c>
    </row>
    <row r="85" spans="1:5">
      <c r="A85">
        <v>37.4</v>
      </c>
      <c r="B85" s="732">
        <v>130</v>
      </c>
      <c r="C85" s="732">
        <v>71.45</v>
      </c>
      <c r="D85">
        <f t="shared" si="2"/>
        <v>71.400000000000006</v>
      </c>
      <c r="E85" s="831">
        <f>D85-E84</f>
        <v>35.200000000000003</v>
      </c>
    </row>
    <row r="86" spans="1:5">
      <c r="A86">
        <v>33</v>
      </c>
      <c r="B86" s="732" t="s">
        <v>3479</v>
      </c>
      <c r="C86" s="732">
        <v>43.95</v>
      </c>
      <c r="D86">
        <f t="shared" si="2"/>
        <v>43.9</v>
      </c>
      <c r="E86" s="831">
        <v>41.6</v>
      </c>
    </row>
    <row r="87" spans="1:5">
      <c r="A87">
        <v>33.5</v>
      </c>
      <c r="B87" s="732">
        <v>131</v>
      </c>
      <c r="C87" s="732">
        <v>28.45</v>
      </c>
      <c r="D87">
        <f t="shared" si="2"/>
        <v>28.4</v>
      </c>
      <c r="E87" s="831">
        <v>28.4</v>
      </c>
    </row>
    <row r="88" spans="1:5">
      <c r="A88">
        <v>34</v>
      </c>
      <c r="B88" s="732" t="s">
        <v>3480</v>
      </c>
      <c r="C88" s="732">
        <v>40.5</v>
      </c>
      <c r="D88">
        <f t="shared" si="2"/>
        <v>40.5</v>
      </c>
      <c r="E88" s="831">
        <v>39.5</v>
      </c>
    </row>
    <row r="89" spans="1:5">
      <c r="A89">
        <v>34.200000000000003</v>
      </c>
      <c r="B89" s="732">
        <v>132</v>
      </c>
      <c r="C89" s="732">
        <v>30.36</v>
      </c>
      <c r="D89">
        <f t="shared" si="2"/>
        <v>30.3</v>
      </c>
      <c r="E89" s="831">
        <v>30.3</v>
      </c>
    </row>
    <row r="90" spans="1:5">
      <c r="A90">
        <v>38.200000000000003</v>
      </c>
      <c r="B90" s="732" t="s">
        <v>3481</v>
      </c>
      <c r="C90" s="732">
        <v>40.659999999999997</v>
      </c>
      <c r="D90">
        <f t="shared" si="2"/>
        <v>40.6</v>
      </c>
      <c r="E90" s="831">
        <v>39.6</v>
      </c>
    </row>
    <row r="91" spans="1:5">
      <c r="A91">
        <v>12</v>
      </c>
      <c r="B91" s="732" t="s">
        <v>3482</v>
      </c>
      <c r="C91" s="732">
        <v>11.05</v>
      </c>
      <c r="D91">
        <f t="shared" si="2"/>
        <v>11</v>
      </c>
      <c r="E91" s="831">
        <v>11</v>
      </c>
    </row>
    <row r="92" spans="1:5">
      <c r="A92">
        <v>27.9</v>
      </c>
      <c r="B92" s="732">
        <v>133</v>
      </c>
      <c r="C92" s="732">
        <v>28.08</v>
      </c>
      <c r="D92">
        <f t="shared" si="2"/>
        <v>28</v>
      </c>
      <c r="E92" s="831">
        <v>28</v>
      </c>
    </row>
    <row r="93" spans="1:5">
      <c r="A93">
        <v>40</v>
      </c>
      <c r="B93" s="732" t="s">
        <v>3483</v>
      </c>
      <c r="C93" s="732">
        <v>44.22</v>
      </c>
      <c r="D93">
        <f t="shared" si="2"/>
        <v>44.2</v>
      </c>
      <c r="E93" s="831">
        <v>43.3</v>
      </c>
    </row>
    <row r="94" spans="1:5">
      <c r="A94">
        <v>39.4</v>
      </c>
      <c r="B94" s="732">
        <v>134</v>
      </c>
      <c r="C94" s="732">
        <v>34.619999999999997</v>
      </c>
      <c r="D94">
        <f t="shared" si="2"/>
        <v>34.6</v>
      </c>
      <c r="E94" s="831">
        <v>34.1</v>
      </c>
    </row>
    <row r="95" spans="1:5">
      <c r="A95">
        <v>40</v>
      </c>
      <c r="B95" s="732" t="s">
        <v>3484</v>
      </c>
      <c r="C95" s="732">
        <v>39.1</v>
      </c>
      <c r="D95">
        <f t="shared" si="2"/>
        <v>39.1</v>
      </c>
      <c r="E95" s="831">
        <v>39.1</v>
      </c>
    </row>
    <row r="96" spans="1:5">
      <c r="A96">
        <v>40.1</v>
      </c>
      <c r="B96" s="732">
        <v>135</v>
      </c>
      <c r="C96" s="732">
        <v>42.43</v>
      </c>
      <c r="D96">
        <f t="shared" si="2"/>
        <v>42.4</v>
      </c>
      <c r="E96" s="831">
        <v>41.1</v>
      </c>
    </row>
    <row r="97" spans="1:5">
      <c r="A97">
        <v>37</v>
      </c>
      <c r="B97" s="732" t="s">
        <v>3485</v>
      </c>
      <c r="C97" s="732">
        <v>38.43</v>
      </c>
      <c r="D97">
        <f t="shared" si="2"/>
        <v>38.4</v>
      </c>
      <c r="E97" s="831">
        <v>38.4</v>
      </c>
    </row>
    <row r="98" spans="1:5">
      <c r="A98">
        <v>36.6</v>
      </c>
      <c r="B98" s="732">
        <v>136</v>
      </c>
      <c r="C98" s="732">
        <v>35.79</v>
      </c>
      <c r="D98">
        <f t="shared" si="2"/>
        <v>35.700000000000003</v>
      </c>
      <c r="E98" s="831">
        <v>35.200000000000003</v>
      </c>
    </row>
    <row r="99" spans="1:5">
      <c r="A99">
        <v>42</v>
      </c>
      <c r="B99" s="732" t="s">
        <v>3486</v>
      </c>
      <c r="C99" s="732">
        <v>40.83</v>
      </c>
      <c r="D99">
        <f t="shared" si="2"/>
        <v>40.799999999999997</v>
      </c>
      <c r="E99" s="831">
        <v>39.6</v>
      </c>
    </row>
    <row r="100" spans="1:5">
      <c r="A100">
        <v>41.8</v>
      </c>
      <c r="B100" s="732">
        <v>137</v>
      </c>
      <c r="C100" s="732">
        <v>44.3</v>
      </c>
      <c r="D100">
        <f t="shared" si="2"/>
        <v>44.3</v>
      </c>
      <c r="E100" s="831">
        <v>41.1</v>
      </c>
    </row>
    <row r="101" spans="1:5">
      <c r="A101">
        <v>36</v>
      </c>
      <c r="B101" s="732" t="s">
        <v>3487</v>
      </c>
      <c r="C101" s="732">
        <v>40</v>
      </c>
      <c r="D101">
        <f t="shared" si="2"/>
        <v>40</v>
      </c>
      <c r="E101" s="831">
        <v>40</v>
      </c>
    </row>
    <row r="102" spans="1:5">
      <c r="A102">
        <v>36.4</v>
      </c>
      <c r="B102" s="732">
        <v>138</v>
      </c>
      <c r="C102" s="732">
        <v>35.9</v>
      </c>
      <c r="D102">
        <f t="shared" si="2"/>
        <v>35.9</v>
      </c>
      <c r="E102" s="831">
        <v>35.1</v>
      </c>
    </row>
    <row r="103" spans="1:5">
      <c r="A103">
        <v>43</v>
      </c>
      <c r="B103" s="732" t="s">
        <v>3488</v>
      </c>
      <c r="C103" s="732">
        <v>42.14</v>
      </c>
      <c r="D103">
        <f t="shared" si="2"/>
        <v>42.1</v>
      </c>
      <c r="E103" s="831">
        <v>41.1</v>
      </c>
    </row>
    <row r="104" spans="1:5">
      <c r="A104">
        <v>43.7</v>
      </c>
      <c r="B104" s="732">
        <v>139</v>
      </c>
      <c r="C104" s="732">
        <v>38</v>
      </c>
      <c r="D104">
        <f t="shared" si="2"/>
        <v>38</v>
      </c>
      <c r="E104" s="831">
        <v>38</v>
      </c>
    </row>
    <row r="105" spans="1:5">
      <c r="A105">
        <v>32</v>
      </c>
      <c r="B105" s="732" t="s">
        <v>3489</v>
      </c>
      <c r="C105" s="732">
        <v>39.950000000000003</v>
      </c>
      <c r="D105">
        <f t="shared" si="2"/>
        <v>39.9</v>
      </c>
      <c r="E105" s="831">
        <v>39.200000000000003</v>
      </c>
    </row>
    <row r="106" spans="1:5">
      <c r="A106">
        <v>31.5</v>
      </c>
      <c r="B106" s="732" t="s">
        <v>3490</v>
      </c>
      <c r="C106" s="732">
        <v>31.63</v>
      </c>
      <c r="D106">
        <f t="shared" si="2"/>
        <v>31.6</v>
      </c>
      <c r="E106" s="831">
        <v>31.6</v>
      </c>
    </row>
    <row r="107" spans="1:5">
      <c r="A107">
        <v>7</v>
      </c>
      <c r="B107" s="732">
        <v>140</v>
      </c>
      <c r="C107" s="732">
        <v>8.06</v>
      </c>
      <c r="D107">
        <f t="shared" si="2"/>
        <v>8</v>
      </c>
      <c r="E107" s="831">
        <v>8</v>
      </c>
    </row>
    <row r="108" spans="1:5">
      <c r="A108">
        <v>39</v>
      </c>
      <c r="B108" s="732" t="s">
        <v>3491</v>
      </c>
      <c r="C108" s="732">
        <v>40.22</v>
      </c>
      <c r="D108">
        <f t="shared" si="2"/>
        <v>40.200000000000003</v>
      </c>
      <c r="E108" s="831">
        <v>39.200000000000003</v>
      </c>
    </row>
    <row r="109" spans="1:5">
      <c r="A109">
        <v>38.9</v>
      </c>
      <c r="B109" s="732">
        <v>141</v>
      </c>
      <c r="C109" s="732">
        <v>37.270000000000003</v>
      </c>
      <c r="D109">
        <f t="shared" si="2"/>
        <v>37.200000000000003</v>
      </c>
      <c r="E109" s="831">
        <v>37.200000000000003</v>
      </c>
    </row>
    <row r="110" spans="1:5">
      <c r="A110">
        <v>40</v>
      </c>
      <c r="B110" s="732" t="s">
        <v>3492</v>
      </c>
      <c r="C110" s="732">
        <v>41.12</v>
      </c>
      <c r="D110">
        <f t="shared" si="2"/>
        <v>41.1</v>
      </c>
      <c r="E110" s="831">
        <v>40</v>
      </c>
    </row>
    <row r="111" spans="1:5">
      <c r="A111">
        <v>39.200000000000003</v>
      </c>
      <c r="B111" s="732">
        <v>142</v>
      </c>
      <c r="C111" s="732">
        <v>40.4</v>
      </c>
      <c r="D111">
        <f t="shared" si="2"/>
        <v>40.4</v>
      </c>
      <c r="E111" s="831">
        <v>39.6</v>
      </c>
    </row>
    <row r="112" spans="1:5">
      <c r="A112">
        <v>41</v>
      </c>
      <c r="B112" s="732" t="s">
        <v>3493</v>
      </c>
      <c r="C112" s="732">
        <v>44.62</v>
      </c>
      <c r="D112">
        <f t="shared" si="2"/>
        <v>44.6</v>
      </c>
      <c r="E112" s="831">
        <v>43.6</v>
      </c>
    </row>
    <row r="113" spans="1:5">
      <c r="A113">
        <v>41.3</v>
      </c>
      <c r="B113" s="732">
        <v>143</v>
      </c>
      <c r="C113" s="732">
        <v>39.659999999999997</v>
      </c>
      <c r="D113">
        <f t="shared" si="2"/>
        <v>39.6</v>
      </c>
      <c r="E113" s="831">
        <v>39.1</v>
      </c>
    </row>
    <row r="114" spans="1:5">
      <c r="A114">
        <v>44</v>
      </c>
      <c r="B114" s="732" t="s">
        <v>3494</v>
      </c>
      <c r="C114" s="732">
        <v>39.6</v>
      </c>
      <c r="D114">
        <f t="shared" si="2"/>
        <v>39.6</v>
      </c>
      <c r="E114" s="831">
        <v>39.1</v>
      </c>
    </row>
    <row r="115" spans="1:5">
      <c r="A115">
        <v>43.8</v>
      </c>
      <c r="B115" s="732">
        <v>144</v>
      </c>
      <c r="C115" s="732">
        <v>48</v>
      </c>
      <c r="D115">
        <f t="shared" si="2"/>
        <v>48</v>
      </c>
      <c r="E115" s="831">
        <v>48</v>
      </c>
    </row>
    <row r="116" spans="1:5">
      <c r="A116">
        <v>38</v>
      </c>
      <c r="B116" s="732" t="s">
        <v>3495</v>
      </c>
      <c r="C116" s="732">
        <v>41.19</v>
      </c>
      <c r="D116">
        <f t="shared" si="2"/>
        <v>41.1</v>
      </c>
      <c r="E116" s="831">
        <v>41.1</v>
      </c>
    </row>
    <row r="117" spans="1:5">
      <c r="A117">
        <v>37.799999999999997</v>
      </c>
      <c r="B117" s="732">
        <v>145</v>
      </c>
      <c r="C117" s="732">
        <v>38.049999999999997</v>
      </c>
      <c r="D117">
        <f t="shared" si="2"/>
        <v>38</v>
      </c>
      <c r="E117" s="831">
        <v>38</v>
      </c>
    </row>
    <row r="118" spans="1:5">
      <c r="A118">
        <v>27</v>
      </c>
      <c r="B118" s="732" t="s">
        <v>3496</v>
      </c>
      <c r="C118" s="732">
        <v>22.6</v>
      </c>
      <c r="D118">
        <f t="shared" si="2"/>
        <v>22.6</v>
      </c>
      <c r="E118" s="831">
        <v>22.6</v>
      </c>
    </row>
    <row r="119" spans="1:5">
      <c r="A119">
        <v>26.5</v>
      </c>
      <c r="B119" s="732" t="s">
        <v>3497</v>
      </c>
      <c r="C119" s="732">
        <v>29.78</v>
      </c>
      <c r="D119">
        <f t="shared" si="2"/>
        <v>29.7</v>
      </c>
      <c r="E119" s="831">
        <v>29.7</v>
      </c>
    </row>
    <row r="120" spans="1:5">
      <c r="A120">
        <v>15.6</v>
      </c>
      <c r="B120" s="732">
        <v>146</v>
      </c>
      <c r="C120" s="732">
        <v>10.66</v>
      </c>
      <c r="D120">
        <f t="shared" si="2"/>
        <v>10.6</v>
      </c>
      <c r="E120" s="831">
        <v>10.6</v>
      </c>
    </row>
    <row r="121" spans="1:5">
      <c r="A121">
        <v>33</v>
      </c>
      <c r="B121" s="732" t="s">
        <v>3498</v>
      </c>
      <c r="C121" s="732">
        <v>36.799999999999997</v>
      </c>
      <c r="D121">
        <f t="shared" si="2"/>
        <v>36.799999999999997</v>
      </c>
      <c r="E121" s="831">
        <v>36.799999999999997</v>
      </c>
    </row>
    <row r="122" spans="1:5">
      <c r="A122">
        <v>31.9</v>
      </c>
      <c r="B122" s="732">
        <v>147</v>
      </c>
      <c r="C122" s="732">
        <v>33.799999999999997</v>
      </c>
      <c r="D122">
        <f t="shared" si="2"/>
        <v>33.799999999999997</v>
      </c>
      <c r="E122" s="831">
        <v>33.799999999999997</v>
      </c>
    </row>
    <row r="123" spans="1:5">
      <c r="A123">
        <v>34</v>
      </c>
      <c r="B123" s="732" t="s">
        <v>3499</v>
      </c>
      <c r="C123" s="732">
        <v>37.299999999999997</v>
      </c>
      <c r="D123">
        <f t="shared" si="2"/>
        <v>37.299999999999997</v>
      </c>
      <c r="E123" s="831">
        <v>37.299999999999997</v>
      </c>
    </row>
    <row r="124" spans="1:5">
      <c r="A124">
        <v>34.6</v>
      </c>
      <c r="B124" s="732">
        <v>148</v>
      </c>
      <c r="C124" s="732">
        <v>32.159999999999997</v>
      </c>
      <c r="D124">
        <f t="shared" si="2"/>
        <v>32.1</v>
      </c>
      <c r="E124" s="831">
        <v>32.1</v>
      </c>
    </row>
    <row r="125" spans="1:5">
      <c r="A125">
        <v>32</v>
      </c>
      <c r="B125" s="732" t="s">
        <v>3500</v>
      </c>
      <c r="C125" s="732">
        <v>38.22</v>
      </c>
      <c r="D125">
        <f t="shared" si="2"/>
        <v>38.200000000000003</v>
      </c>
      <c r="E125" s="831">
        <v>38.200000000000003</v>
      </c>
    </row>
    <row r="126" spans="1:5">
      <c r="A126">
        <v>30.5</v>
      </c>
      <c r="B126" s="732">
        <v>149</v>
      </c>
      <c r="C126" s="732">
        <v>25</v>
      </c>
      <c r="D126">
        <f t="shared" si="2"/>
        <v>25</v>
      </c>
      <c r="E126" s="831">
        <v>25</v>
      </c>
    </row>
    <row r="127" spans="1:5">
      <c r="A127">
        <v>27</v>
      </c>
      <c r="B127" s="732" t="s">
        <v>3501</v>
      </c>
      <c r="C127" s="732">
        <v>30.24</v>
      </c>
      <c r="D127">
        <f t="shared" si="2"/>
        <v>30.2</v>
      </c>
      <c r="E127" s="831">
        <v>30.2</v>
      </c>
    </row>
    <row r="128" spans="1:5">
      <c r="A128">
        <v>28.3</v>
      </c>
      <c r="B128" s="732">
        <v>150</v>
      </c>
      <c r="C128" s="732">
        <v>28.55</v>
      </c>
      <c r="D128">
        <f t="shared" si="2"/>
        <v>28.5</v>
      </c>
      <c r="E128" s="831">
        <v>28.5</v>
      </c>
    </row>
    <row r="129" spans="1:5">
      <c r="A129">
        <v>37</v>
      </c>
      <c r="B129" s="732" t="s">
        <v>3502</v>
      </c>
      <c r="C129" s="732">
        <v>41.43</v>
      </c>
      <c r="D129">
        <f t="shared" si="2"/>
        <v>41.4</v>
      </c>
      <c r="E129" s="831">
        <v>41.4</v>
      </c>
    </row>
    <row r="130" spans="1:5">
      <c r="A130">
        <v>37.1</v>
      </c>
      <c r="B130" s="732">
        <v>151</v>
      </c>
      <c r="C130" s="732">
        <v>30.75</v>
      </c>
      <c r="D130">
        <f t="shared" si="2"/>
        <v>30.7</v>
      </c>
      <c r="E130" s="831">
        <v>30.1</v>
      </c>
    </row>
    <row r="131" spans="1:5">
      <c r="A131">
        <v>33</v>
      </c>
      <c r="B131" s="732" t="s">
        <v>3503</v>
      </c>
      <c r="C131" s="732">
        <v>31.43</v>
      </c>
      <c r="D131">
        <f t="shared" si="2"/>
        <v>31.4</v>
      </c>
      <c r="E131" s="831">
        <v>31.4</v>
      </c>
    </row>
    <row r="132" spans="1:5">
      <c r="A132">
        <v>33.1</v>
      </c>
      <c r="B132" s="732">
        <v>152</v>
      </c>
      <c r="C132" s="732">
        <v>36.21</v>
      </c>
      <c r="D132">
        <f t="shared" ref="D132:D177" si="3">ROUNDDOWN(C132,1)</f>
        <v>36.200000000000003</v>
      </c>
      <c r="E132" s="831">
        <v>36.200000000000003</v>
      </c>
    </row>
    <row r="133" spans="1:5">
      <c r="A133">
        <v>34</v>
      </c>
      <c r="B133" s="732" t="s">
        <v>3504</v>
      </c>
      <c r="C133" s="732">
        <v>32.18</v>
      </c>
      <c r="D133">
        <f t="shared" si="3"/>
        <v>32.1</v>
      </c>
      <c r="E133" s="831">
        <v>32.1</v>
      </c>
    </row>
    <row r="134" spans="1:5">
      <c r="A134">
        <v>33.200000000000003</v>
      </c>
      <c r="B134" s="732">
        <v>153</v>
      </c>
      <c r="C134" s="732">
        <v>37.909999999999997</v>
      </c>
      <c r="D134">
        <f t="shared" si="3"/>
        <v>37.9</v>
      </c>
      <c r="E134" s="831">
        <v>37.1</v>
      </c>
    </row>
    <row r="135" spans="1:5">
      <c r="A135">
        <v>33</v>
      </c>
      <c r="B135" s="732" t="s">
        <v>3505</v>
      </c>
      <c r="C135" s="732">
        <v>32.19</v>
      </c>
      <c r="D135">
        <f t="shared" si="3"/>
        <v>32.1</v>
      </c>
      <c r="E135" s="831">
        <v>32.1</v>
      </c>
    </row>
    <row r="136" spans="1:5">
      <c r="A136">
        <v>32.200000000000003</v>
      </c>
      <c r="B136" s="732">
        <v>154</v>
      </c>
      <c r="C136" s="732">
        <v>36.57</v>
      </c>
      <c r="D136">
        <f t="shared" si="3"/>
        <v>36.5</v>
      </c>
      <c r="E136" s="831">
        <v>36.5</v>
      </c>
    </row>
    <row r="137" spans="1:5">
      <c r="A137">
        <v>31</v>
      </c>
      <c r="B137" s="732" t="s">
        <v>3506</v>
      </c>
      <c r="C137" s="732">
        <v>37.85</v>
      </c>
      <c r="D137">
        <f t="shared" si="3"/>
        <v>37.799999999999997</v>
      </c>
      <c r="E137" s="831">
        <v>37.200000000000003</v>
      </c>
    </row>
    <row r="138" spans="1:5">
      <c r="A138">
        <v>31.5</v>
      </c>
      <c r="B138" s="732">
        <v>155</v>
      </c>
      <c r="C138" s="732">
        <v>36.79</v>
      </c>
      <c r="D138">
        <f t="shared" si="3"/>
        <v>36.700000000000003</v>
      </c>
      <c r="E138" s="831">
        <v>36.200000000000003</v>
      </c>
    </row>
    <row r="139" spans="1:5">
      <c r="A139">
        <v>40</v>
      </c>
      <c r="B139" s="732" t="s">
        <v>3507</v>
      </c>
      <c r="C139" s="732">
        <v>39.42</v>
      </c>
      <c r="D139">
        <f t="shared" si="3"/>
        <v>39.4</v>
      </c>
      <c r="E139" s="831">
        <v>39.4</v>
      </c>
    </row>
    <row r="140" spans="1:5">
      <c r="A140">
        <v>39.700000000000003</v>
      </c>
      <c r="B140" s="732">
        <v>156</v>
      </c>
      <c r="C140" s="732">
        <v>41.23</v>
      </c>
      <c r="D140">
        <f t="shared" si="3"/>
        <v>41.2</v>
      </c>
      <c r="E140" s="831">
        <v>41.2</v>
      </c>
    </row>
    <row r="141" spans="1:5">
      <c r="A141">
        <v>37.200000000000003</v>
      </c>
      <c r="B141" s="732" t="s">
        <v>3508</v>
      </c>
      <c r="C141" s="732">
        <v>39.36</v>
      </c>
      <c r="D141">
        <f t="shared" si="3"/>
        <v>39.299999999999997</v>
      </c>
      <c r="E141" s="831">
        <v>39.299999999999997</v>
      </c>
    </row>
    <row r="142" spans="1:5">
      <c r="A142">
        <v>38</v>
      </c>
      <c r="B142" s="732">
        <v>157</v>
      </c>
      <c r="C142" s="732">
        <v>41.62</v>
      </c>
      <c r="D142">
        <f t="shared" si="3"/>
        <v>41.6</v>
      </c>
      <c r="E142" s="831">
        <v>40.6</v>
      </c>
    </row>
    <row r="143" spans="1:5">
      <c r="A143">
        <v>41</v>
      </c>
      <c r="B143" s="732" t="s">
        <v>3509</v>
      </c>
      <c r="C143" s="732">
        <v>39.53</v>
      </c>
      <c r="D143">
        <f t="shared" si="3"/>
        <v>39.5</v>
      </c>
      <c r="E143" s="831">
        <v>38.5</v>
      </c>
    </row>
    <row r="144" spans="1:5">
      <c r="A144">
        <v>40.200000000000003</v>
      </c>
      <c r="B144" s="732">
        <v>158</v>
      </c>
      <c r="C144" s="732">
        <v>42.94</v>
      </c>
      <c r="D144">
        <f t="shared" si="3"/>
        <v>42.9</v>
      </c>
      <c r="E144" s="831">
        <v>39.9</v>
      </c>
    </row>
    <row r="145" spans="1:5">
      <c r="A145">
        <v>39</v>
      </c>
      <c r="B145" s="732" t="s">
        <v>3510</v>
      </c>
      <c r="C145" s="732">
        <v>46.76</v>
      </c>
      <c r="D145">
        <f t="shared" si="3"/>
        <v>46.7</v>
      </c>
      <c r="E145" s="831">
        <v>44.2</v>
      </c>
    </row>
    <row r="146" spans="1:5">
      <c r="A146">
        <v>39.1</v>
      </c>
      <c r="B146" s="732">
        <v>159</v>
      </c>
      <c r="C146" s="732">
        <v>35.32</v>
      </c>
      <c r="D146">
        <f t="shared" si="3"/>
        <v>35.299999999999997</v>
      </c>
      <c r="E146" s="831">
        <v>35.299999999999997</v>
      </c>
    </row>
    <row r="147" spans="1:5">
      <c r="A147">
        <v>42</v>
      </c>
      <c r="B147" s="732" t="s">
        <v>3511</v>
      </c>
      <c r="C147" s="732">
        <v>45.36</v>
      </c>
      <c r="D147">
        <f t="shared" si="3"/>
        <v>45.3</v>
      </c>
      <c r="E147" s="831">
        <v>45.3</v>
      </c>
    </row>
    <row r="148" spans="1:5">
      <c r="A148">
        <v>42.3</v>
      </c>
      <c r="B148" s="732">
        <v>160</v>
      </c>
      <c r="C148" s="732">
        <v>38.68</v>
      </c>
      <c r="D148">
        <f t="shared" si="3"/>
        <v>38.6</v>
      </c>
      <c r="E148" s="831">
        <v>38.1</v>
      </c>
    </row>
    <row r="149" spans="1:5">
      <c r="A149">
        <v>38</v>
      </c>
      <c r="B149" s="732" t="s">
        <v>3512</v>
      </c>
      <c r="C149" s="732">
        <v>36.6</v>
      </c>
      <c r="D149">
        <f t="shared" si="3"/>
        <v>36.6</v>
      </c>
      <c r="E149" s="831">
        <v>36.6</v>
      </c>
    </row>
    <row r="150" spans="1:5">
      <c r="A150">
        <v>37.9</v>
      </c>
      <c r="B150" s="732">
        <v>161</v>
      </c>
      <c r="C150" s="732">
        <v>41</v>
      </c>
      <c r="D150">
        <f t="shared" si="3"/>
        <v>41</v>
      </c>
      <c r="E150" s="831">
        <v>41</v>
      </c>
    </row>
    <row r="151" spans="1:5">
      <c r="A151">
        <v>30.4</v>
      </c>
      <c r="B151" s="732" t="s">
        <v>3513</v>
      </c>
      <c r="C151" s="732">
        <v>32.58</v>
      </c>
      <c r="D151">
        <f t="shared" si="3"/>
        <v>32.5</v>
      </c>
      <c r="E151" s="831">
        <v>32.5</v>
      </c>
    </row>
    <row r="152" spans="1:5">
      <c r="A152">
        <v>42.3</v>
      </c>
      <c r="B152" s="732">
        <v>162</v>
      </c>
      <c r="C152" s="732">
        <v>44.2</v>
      </c>
      <c r="D152">
        <f t="shared" si="3"/>
        <v>44.2</v>
      </c>
      <c r="E152" s="831">
        <v>44.2</v>
      </c>
    </row>
    <row r="153" spans="1:5">
      <c r="A153">
        <v>39.1</v>
      </c>
      <c r="B153" s="732" t="s">
        <v>3514</v>
      </c>
      <c r="C153" s="732">
        <v>44.74</v>
      </c>
      <c r="D153">
        <f t="shared" si="3"/>
        <v>44.7</v>
      </c>
      <c r="E153" s="831">
        <v>43.6</v>
      </c>
    </row>
    <row r="154" spans="1:5">
      <c r="A154">
        <v>39</v>
      </c>
      <c r="B154" s="732">
        <v>163</v>
      </c>
      <c r="C154" s="732">
        <v>36.67</v>
      </c>
      <c r="D154">
        <f t="shared" si="3"/>
        <v>36.6</v>
      </c>
      <c r="E154" s="831">
        <v>36.6</v>
      </c>
    </row>
    <row r="155" spans="1:5">
      <c r="A155">
        <v>40</v>
      </c>
      <c r="B155" s="732" t="s">
        <v>3515</v>
      </c>
      <c r="C155" s="732">
        <v>42.93</v>
      </c>
      <c r="D155">
        <f t="shared" si="3"/>
        <v>42.9</v>
      </c>
      <c r="E155" s="831">
        <v>41.1</v>
      </c>
    </row>
    <row r="156" spans="1:5">
      <c r="A156">
        <v>40.1</v>
      </c>
      <c r="B156" s="732">
        <v>164</v>
      </c>
      <c r="C156" s="732">
        <v>42.29</v>
      </c>
      <c r="D156">
        <f t="shared" si="3"/>
        <v>42.2</v>
      </c>
      <c r="E156" s="831">
        <v>41.3</v>
      </c>
    </row>
    <row r="157" spans="1:5">
      <c r="A157">
        <v>40</v>
      </c>
      <c r="B157" s="732" t="s">
        <v>3516</v>
      </c>
      <c r="C157" s="732">
        <v>41.7</v>
      </c>
      <c r="D157">
        <f t="shared" si="3"/>
        <v>41.7</v>
      </c>
      <c r="E157" s="831">
        <v>41.7</v>
      </c>
    </row>
    <row r="158" spans="1:5">
      <c r="A158">
        <v>36.5</v>
      </c>
      <c r="B158" s="732">
        <v>165</v>
      </c>
      <c r="C158" s="732">
        <v>38.28</v>
      </c>
      <c r="D158">
        <f t="shared" si="3"/>
        <v>38.200000000000003</v>
      </c>
      <c r="E158" s="831">
        <v>38.200000000000003</v>
      </c>
    </row>
    <row r="159" spans="1:5">
      <c r="A159">
        <v>36</v>
      </c>
      <c r="B159" s="732" t="s">
        <v>3517</v>
      </c>
      <c r="C159" s="732">
        <v>39.409999999999997</v>
      </c>
      <c r="D159">
        <f t="shared" si="3"/>
        <v>39.4</v>
      </c>
      <c r="E159" s="831">
        <v>38.1</v>
      </c>
    </row>
    <row r="160" spans="1:5">
      <c r="A160">
        <v>36.299999999999997</v>
      </c>
      <c r="B160" s="732">
        <v>166</v>
      </c>
      <c r="C160" s="732">
        <v>35.17</v>
      </c>
      <c r="D160">
        <f t="shared" si="3"/>
        <v>35.1</v>
      </c>
      <c r="E160" s="831">
        <v>35.1</v>
      </c>
    </row>
    <row r="161" spans="1:5">
      <c r="A161">
        <v>38.700000000000003</v>
      </c>
      <c r="B161" s="732" t="s">
        <v>3518</v>
      </c>
      <c r="C161" s="732">
        <v>39.369999999999997</v>
      </c>
      <c r="D161">
        <f t="shared" si="3"/>
        <v>39.299999999999997</v>
      </c>
      <c r="E161" s="831">
        <v>38.6</v>
      </c>
    </row>
    <row r="162" spans="1:5">
      <c r="A162">
        <v>34.799999999999997</v>
      </c>
      <c r="B162" s="732">
        <v>167</v>
      </c>
      <c r="C162" s="732">
        <v>35.590000000000003</v>
      </c>
      <c r="D162">
        <f t="shared" si="3"/>
        <v>35.5</v>
      </c>
      <c r="E162" s="831">
        <v>35.5</v>
      </c>
    </row>
    <row r="163" spans="1:5">
      <c r="A163">
        <v>38</v>
      </c>
      <c r="B163" s="732" t="s">
        <v>3519</v>
      </c>
      <c r="C163" s="732">
        <v>39.200000000000003</v>
      </c>
      <c r="D163">
        <f t="shared" si="3"/>
        <v>39.200000000000003</v>
      </c>
      <c r="E163" s="831">
        <v>38.200000000000003</v>
      </c>
    </row>
    <row r="164" spans="1:5">
      <c r="A164">
        <v>37.9</v>
      </c>
      <c r="B164" s="732">
        <v>168</v>
      </c>
      <c r="C164" s="732">
        <v>38.43</v>
      </c>
      <c r="D164">
        <f t="shared" si="3"/>
        <v>38.4</v>
      </c>
      <c r="E164" s="831">
        <v>38.4</v>
      </c>
    </row>
    <row r="165" spans="1:5">
      <c r="A165">
        <v>35</v>
      </c>
      <c r="B165" s="732" t="s">
        <v>3520</v>
      </c>
      <c r="C165" s="732">
        <v>33.43</v>
      </c>
      <c r="D165">
        <f t="shared" si="3"/>
        <v>33.4</v>
      </c>
      <c r="E165" s="831">
        <v>33.4</v>
      </c>
    </row>
    <row r="166" spans="1:5">
      <c r="A166">
        <v>34.1</v>
      </c>
      <c r="B166" s="732">
        <v>169</v>
      </c>
      <c r="C166" s="732">
        <v>41.17</v>
      </c>
      <c r="D166">
        <f t="shared" si="3"/>
        <v>41.1</v>
      </c>
      <c r="E166" s="831">
        <v>41.1</v>
      </c>
    </row>
    <row r="167" spans="1:5">
      <c r="A167">
        <v>36</v>
      </c>
      <c r="B167" s="732" t="s">
        <v>3521</v>
      </c>
      <c r="C167" s="732">
        <v>35.200000000000003</v>
      </c>
      <c r="D167">
        <f t="shared" si="3"/>
        <v>35.200000000000003</v>
      </c>
      <c r="E167" s="831">
        <v>35.200000000000003</v>
      </c>
    </row>
    <row r="168" spans="1:5">
      <c r="A168">
        <v>36</v>
      </c>
      <c r="B168" s="732">
        <v>170</v>
      </c>
      <c r="C168" s="732">
        <v>39.799999999999997</v>
      </c>
      <c r="D168">
        <f t="shared" si="3"/>
        <v>39.799999999999997</v>
      </c>
      <c r="E168" s="831">
        <v>39.1</v>
      </c>
    </row>
    <row r="169" spans="1:5">
      <c r="A169">
        <v>37</v>
      </c>
      <c r="B169" s="732" t="s">
        <v>3522</v>
      </c>
      <c r="C169" s="732">
        <v>45.32</v>
      </c>
      <c r="D169">
        <f t="shared" si="3"/>
        <v>45.3</v>
      </c>
      <c r="E169" s="831">
        <v>45.3</v>
      </c>
    </row>
    <row r="170" spans="1:5">
      <c r="A170">
        <v>38</v>
      </c>
      <c r="B170" s="732">
        <v>171</v>
      </c>
      <c r="C170" s="732">
        <v>35.479999999999997</v>
      </c>
      <c r="D170">
        <f t="shared" si="3"/>
        <v>35.4</v>
      </c>
      <c r="E170" s="831">
        <v>35.4</v>
      </c>
    </row>
    <row r="171" spans="1:5">
      <c r="A171">
        <v>46</v>
      </c>
      <c r="B171" s="732" t="s">
        <v>3523</v>
      </c>
      <c r="C171" s="732">
        <v>42.8</v>
      </c>
      <c r="D171">
        <f t="shared" si="3"/>
        <v>42.8</v>
      </c>
      <c r="E171" s="831">
        <v>42.1</v>
      </c>
    </row>
    <row r="172" spans="1:5">
      <c r="A172">
        <v>47</v>
      </c>
      <c r="B172" s="732">
        <v>172</v>
      </c>
      <c r="C172" s="732">
        <v>53.5</v>
      </c>
      <c r="D172">
        <f t="shared" si="3"/>
        <v>53.5</v>
      </c>
      <c r="E172" s="831">
        <v>52.5</v>
      </c>
    </row>
    <row r="173" spans="1:5">
      <c r="A173">
        <v>45</v>
      </c>
      <c r="B173" s="732" t="s">
        <v>3524</v>
      </c>
      <c r="C173" s="732">
        <v>50.15</v>
      </c>
      <c r="D173">
        <f t="shared" si="3"/>
        <v>50.1</v>
      </c>
      <c r="E173" s="831">
        <v>19.100000000000001</v>
      </c>
    </row>
    <row r="174" spans="1:5">
      <c r="A174">
        <v>45.1</v>
      </c>
      <c r="B174" s="732">
        <v>173</v>
      </c>
      <c r="C174" s="732">
        <v>45.27</v>
      </c>
      <c r="D174">
        <f t="shared" si="3"/>
        <v>45.2</v>
      </c>
      <c r="E174" s="831">
        <v>45.2</v>
      </c>
    </row>
    <row r="175" spans="1:5">
      <c r="A175">
        <v>48</v>
      </c>
      <c r="B175" s="732" t="s">
        <v>3525</v>
      </c>
      <c r="C175" s="732">
        <v>49.51</v>
      </c>
      <c r="D175">
        <f t="shared" si="3"/>
        <v>49.5</v>
      </c>
      <c r="E175" s="831">
        <v>49.5</v>
      </c>
    </row>
    <row r="176" spans="1:5">
      <c r="A176">
        <v>46.7</v>
      </c>
      <c r="B176" s="732">
        <v>174</v>
      </c>
      <c r="C176" s="732">
        <v>49.45</v>
      </c>
      <c r="D176">
        <f t="shared" si="3"/>
        <v>49.4</v>
      </c>
      <c r="E176" s="831">
        <v>49.4</v>
      </c>
    </row>
    <row r="177" spans="1:5">
      <c r="A177">
        <v>20</v>
      </c>
      <c r="B177" s="732" t="s">
        <v>3526</v>
      </c>
      <c r="C177" s="732">
        <v>24.82</v>
      </c>
      <c r="D177">
        <f t="shared" si="3"/>
        <v>24.8</v>
      </c>
      <c r="E177" s="831">
        <v>24.1</v>
      </c>
    </row>
  </sheetData>
  <customSheetViews>
    <customSheetView guid="{4DE83ABE-A74B-4828-BDA1-9398B70F0243}" showPageBreaks="1" state="hidden">
      <pane ySplit="1" topLeftCell="A2" state="frozen"/>
      <selection activeCell="C3" sqref="C3"/>
      <pageMargins left="0.7" right="0.7" top="0.75" bottom="0.75" header="0.3" footer="0.3"/>
      <pageSetup orientation="portrait"/>
    </customSheetView>
    <customSheetView guid="{AB55E406-8F51-45CA-93E6-D8A631ED7648}" state="hidden">
      <pane ySplit="1" topLeftCell="A2" state="frozen"/>
      <selection activeCell="C3" sqref="C3"/>
      <pageMargins left="0.7" right="0.7" top="0.75" bottom="0.75" header="0.3" footer="0.3"/>
    </customSheetView>
    <customSheetView guid="{EC23512C-144C-45A4-B885-A0043F0F19E7}" state="hidden">
      <pane ySplit="1" topLeftCell="A2" state="frozen"/>
      <selection activeCell="C3" sqref="C3"/>
      <pageMargins left="0.7" right="0.7" top="0.75" bottom="0.75" header="0.3" footer="0.3"/>
    </customSheetView>
  </customSheetView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topLeftCell="A13" workbookViewId="0">
      <selection activeCell="E68" sqref="E68"/>
    </sheetView>
  </sheetViews>
  <sheetFormatPr defaultColWidth="7.44140625" defaultRowHeight="15.75"/>
  <cols>
    <col min="1" max="1" width="5.21875" style="813" customWidth="1"/>
    <col min="2" max="2" width="47.21875" style="814" customWidth="1"/>
    <col min="3" max="3" width="10.77734375" style="815" customWidth="1"/>
    <col min="4" max="4" width="21.6640625" style="816" customWidth="1"/>
    <col min="5" max="5" width="21.88671875" style="816" customWidth="1"/>
    <col min="6" max="16384" width="7.44140625" style="816"/>
  </cols>
  <sheetData>
    <row r="1" spans="1:5">
      <c r="A1" s="1686" t="s">
        <v>3527</v>
      </c>
      <c r="B1" s="1686"/>
      <c r="C1" s="1686"/>
      <c r="D1" s="1686"/>
    </row>
    <row r="2" spans="1:5" ht="22.9" customHeight="1">
      <c r="A2" s="1687" t="str">
        <f>WORD!Y2</f>
        <v>Nâng cấp đường dây trung thế từ recloser Xuân Bắc đến LBS khí Chế Biến tuyến 480 Xuân Bắc</v>
      </c>
      <c r="B2" s="1688"/>
      <c r="C2" s="1688"/>
      <c r="D2" s="1688"/>
      <c r="E2" s="817" t="s">
        <v>3528</v>
      </c>
    </row>
    <row r="3" spans="1:5" s="811" customFormat="1" ht="26.45" customHeight="1">
      <c r="A3" s="818" t="s">
        <v>52</v>
      </c>
      <c r="B3" s="818" t="s">
        <v>3529</v>
      </c>
      <c r="C3" s="818" t="s">
        <v>3530</v>
      </c>
      <c r="D3" s="818" t="s">
        <v>3531</v>
      </c>
    </row>
    <row r="4" spans="1:5" s="812" customFormat="1">
      <c r="A4" s="819" t="s">
        <v>3434</v>
      </c>
      <c r="B4" s="820" t="s">
        <v>3532</v>
      </c>
      <c r="C4" s="821"/>
      <c r="D4" s="821"/>
    </row>
    <row r="5" spans="1:5">
      <c r="A5" s="822">
        <f>ROW()-ROW($A$4)</f>
        <v>1</v>
      </c>
      <c r="B5" s="823" t="s">
        <v>3533</v>
      </c>
      <c r="C5" s="824"/>
      <c r="D5" s="824"/>
    </row>
    <row r="6" spans="1:5">
      <c r="A6" s="822">
        <f t="shared" ref="A6:A43" si="0">ROW()-ROW($A$4)</f>
        <v>2</v>
      </c>
      <c r="B6" s="823" t="s">
        <v>3534</v>
      </c>
      <c r="C6" s="825"/>
      <c r="D6" s="824"/>
    </row>
    <row r="7" spans="1:5">
      <c r="A7" s="822">
        <f t="shared" si="0"/>
        <v>3</v>
      </c>
      <c r="B7" s="823" t="s">
        <v>3535</v>
      </c>
      <c r="C7" s="825"/>
      <c r="D7" s="824"/>
    </row>
    <row r="8" spans="1:5">
      <c r="A8" s="822">
        <f t="shared" si="0"/>
        <v>4</v>
      </c>
      <c r="B8" s="823" t="s">
        <v>3536</v>
      </c>
      <c r="C8" s="825"/>
      <c r="D8" s="824"/>
    </row>
    <row r="9" spans="1:5">
      <c r="A9" s="822">
        <f t="shared" si="0"/>
        <v>5</v>
      </c>
      <c r="B9" s="823" t="s">
        <v>3537</v>
      </c>
      <c r="C9" s="825"/>
      <c r="D9" s="824"/>
    </row>
    <row r="10" spans="1:5">
      <c r="A10" s="822">
        <f t="shared" si="0"/>
        <v>6</v>
      </c>
      <c r="B10" s="823" t="s">
        <v>3538</v>
      </c>
      <c r="C10" s="825"/>
      <c r="D10" s="824"/>
    </row>
    <row r="11" spans="1:5">
      <c r="A11" s="822">
        <f t="shared" si="0"/>
        <v>7</v>
      </c>
      <c r="B11" s="823" t="s">
        <v>3539</v>
      </c>
      <c r="C11" s="825">
        <v>43699</v>
      </c>
      <c r="D11" s="824"/>
    </row>
    <row r="12" spans="1:5">
      <c r="A12" s="822">
        <f t="shared" si="0"/>
        <v>8</v>
      </c>
      <c r="B12" s="823" t="s">
        <v>3540</v>
      </c>
      <c r="C12" s="825"/>
      <c r="D12" s="824"/>
    </row>
    <row r="13" spans="1:5">
      <c r="A13" s="822">
        <f t="shared" si="0"/>
        <v>9</v>
      </c>
      <c r="B13" s="823" t="s">
        <v>3541</v>
      </c>
      <c r="C13" s="825"/>
      <c r="D13" s="824"/>
    </row>
    <row r="14" spans="1:5">
      <c r="A14" s="822">
        <f t="shared" si="0"/>
        <v>10</v>
      </c>
      <c r="B14" s="823" t="s">
        <v>3542</v>
      </c>
      <c r="C14" s="825"/>
      <c r="D14" s="824"/>
    </row>
    <row r="15" spans="1:5" ht="47.25">
      <c r="A15" s="822">
        <f t="shared" si="0"/>
        <v>11</v>
      </c>
      <c r="B15" s="826" t="str">
        <f>"Giấy ủy nhiệm về việc nghiệm thu đóng điện "&amp;A2</f>
        <v>Giấy ủy nhiệm về việc nghiệm thu đóng điện Nâng cấp đường dây trung thế từ recloser Xuân Bắc đến LBS khí Chế Biến tuyến 480 Xuân Bắc</v>
      </c>
      <c r="C15" s="827"/>
      <c r="D15" s="828"/>
    </row>
    <row r="16" spans="1:5">
      <c r="A16" s="822">
        <f t="shared" si="0"/>
        <v>12</v>
      </c>
      <c r="B16" s="823" t="s">
        <v>3543</v>
      </c>
      <c r="C16" s="825"/>
      <c r="D16" s="824"/>
    </row>
    <row r="17" spans="1:4">
      <c r="A17" s="822">
        <f t="shared" si="0"/>
        <v>13</v>
      </c>
      <c r="B17" s="823" t="s">
        <v>3544</v>
      </c>
      <c r="C17" s="825"/>
      <c r="D17" s="824"/>
    </row>
    <row r="18" spans="1:4">
      <c r="A18" s="822">
        <f t="shared" si="0"/>
        <v>14</v>
      </c>
      <c r="B18" s="823" t="s">
        <v>3545</v>
      </c>
      <c r="C18" s="825"/>
      <c r="D18" s="824"/>
    </row>
    <row r="19" spans="1:4">
      <c r="A19" s="822">
        <f t="shared" si="0"/>
        <v>15</v>
      </c>
      <c r="B19" s="823" t="s">
        <v>3546</v>
      </c>
      <c r="C19" s="825"/>
      <c r="D19" s="824"/>
    </row>
    <row r="20" spans="1:4">
      <c r="A20" s="822">
        <f t="shared" si="0"/>
        <v>16</v>
      </c>
      <c r="B20" s="823" t="s">
        <v>3547</v>
      </c>
      <c r="C20" s="825"/>
      <c r="D20" s="824"/>
    </row>
    <row r="21" spans="1:4">
      <c r="A21" s="822">
        <f t="shared" si="0"/>
        <v>17</v>
      </c>
      <c r="B21" s="823" t="s">
        <v>3548</v>
      </c>
      <c r="C21" s="825"/>
      <c r="D21" s="824"/>
    </row>
    <row r="22" spans="1:4">
      <c r="A22" s="822">
        <f t="shared" si="0"/>
        <v>18</v>
      </c>
      <c r="B22" s="823" t="s">
        <v>3549</v>
      </c>
      <c r="C22" s="825">
        <v>43664</v>
      </c>
      <c r="D22" s="824"/>
    </row>
    <row r="23" spans="1:4">
      <c r="A23" s="822">
        <f t="shared" si="0"/>
        <v>19</v>
      </c>
      <c r="B23" s="823" t="s">
        <v>3550</v>
      </c>
      <c r="C23" s="825"/>
      <c r="D23" s="824"/>
    </row>
    <row r="24" spans="1:4">
      <c r="A24" s="822">
        <f t="shared" si="0"/>
        <v>20</v>
      </c>
      <c r="B24" s="823" t="s">
        <v>3551</v>
      </c>
      <c r="C24" s="825"/>
      <c r="D24" s="824"/>
    </row>
    <row r="25" spans="1:4">
      <c r="A25" s="822">
        <f t="shared" si="0"/>
        <v>21</v>
      </c>
      <c r="B25" s="823" t="s">
        <v>3552</v>
      </c>
      <c r="C25" s="825"/>
      <c r="D25" s="824"/>
    </row>
    <row r="26" spans="1:4">
      <c r="A26" s="822">
        <f t="shared" si="0"/>
        <v>22</v>
      </c>
      <c r="B26" s="823" t="s">
        <v>3553</v>
      </c>
      <c r="C26" s="825"/>
      <c r="D26" s="824"/>
    </row>
    <row r="27" spans="1:4">
      <c r="A27" s="822">
        <f t="shared" si="0"/>
        <v>23</v>
      </c>
      <c r="B27" s="823" t="s">
        <v>3554</v>
      </c>
      <c r="C27" s="825"/>
      <c r="D27" s="824"/>
    </row>
    <row r="28" spans="1:4">
      <c r="A28" s="822">
        <f t="shared" si="0"/>
        <v>24</v>
      </c>
      <c r="B28" s="823" t="s">
        <v>3555</v>
      </c>
      <c r="C28" s="825"/>
      <c r="D28" s="824"/>
    </row>
    <row r="29" spans="1:4">
      <c r="A29" s="822">
        <f t="shared" si="0"/>
        <v>25</v>
      </c>
      <c r="B29" s="823" t="s">
        <v>3556</v>
      </c>
      <c r="C29" s="825"/>
      <c r="D29" s="824"/>
    </row>
    <row r="30" spans="1:4">
      <c r="A30" s="822">
        <f t="shared" si="0"/>
        <v>26</v>
      </c>
      <c r="B30" s="823" t="s">
        <v>3557</v>
      </c>
      <c r="C30" s="825">
        <v>43612</v>
      </c>
      <c r="D30" s="824"/>
    </row>
    <row r="31" spans="1:4">
      <c r="A31" s="822">
        <f t="shared" si="0"/>
        <v>27</v>
      </c>
      <c r="B31" s="823" t="s">
        <v>3558</v>
      </c>
      <c r="C31" s="825">
        <v>43593</v>
      </c>
      <c r="D31" s="824"/>
    </row>
    <row r="32" spans="1:4">
      <c r="A32" s="822">
        <f t="shared" si="0"/>
        <v>28</v>
      </c>
      <c r="B32" s="823" t="s">
        <v>3559</v>
      </c>
      <c r="C32" s="824"/>
      <c r="D32" s="829"/>
    </row>
    <row r="33" spans="1:4">
      <c r="A33" s="822">
        <f t="shared" si="0"/>
        <v>29</v>
      </c>
      <c r="B33" s="823" t="s">
        <v>3560</v>
      </c>
      <c r="C33" s="825">
        <v>43420</v>
      </c>
      <c r="D33" s="829"/>
    </row>
    <row r="34" spans="1:4">
      <c r="A34" s="822">
        <f t="shared" si="0"/>
        <v>30</v>
      </c>
      <c r="B34" s="823" t="s">
        <v>3561</v>
      </c>
      <c r="C34" s="824"/>
      <c r="D34" s="829"/>
    </row>
    <row r="35" spans="1:4">
      <c r="A35" s="822">
        <f t="shared" si="0"/>
        <v>31</v>
      </c>
      <c r="B35" s="823" t="s">
        <v>3562</v>
      </c>
      <c r="C35" s="824"/>
      <c r="D35" s="829"/>
    </row>
    <row r="36" spans="1:4">
      <c r="A36" s="822">
        <f t="shared" si="0"/>
        <v>32</v>
      </c>
      <c r="B36" s="823" t="s">
        <v>3563</v>
      </c>
      <c r="C36" s="825"/>
      <c r="D36" s="829"/>
    </row>
    <row r="37" spans="1:4">
      <c r="A37" s="822">
        <f t="shared" si="0"/>
        <v>33</v>
      </c>
      <c r="B37" s="823" t="s">
        <v>3564</v>
      </c>
      <c r="C37" s="825"/>
      <c r="D37" s="829"/>
    </row>
    <row r="38" spans="1:4">
      <c r="A38" s="822">
        <f t="shared" si="0"/>
        <v>34</v>
      </c>
      <c r="B38" s="823" t="s">
        <v>3565</v>
      </c>
      <c r="C38" s="825"/>
      <c r="D38" s="829"/>
    </row>
    <row r="39" spans="1:4">
      <c r="A39" s="822">
        <f t="shared" si="0"/>
        <v>35</v>
      </c>
      <c r="B39" s="823" t="s">
        <v>3566</v>
      </c>
      <c r="C39" s="824"/>
      <c r="D39" s="829"/>
    </row>
    <row r="40" spans="1:4">
      <c r="A40" s="822">
        <f t="shared" si="0"/>
        <v>36</v>
      </c>
      <c r="B40" s="823" t="s">
        <v>3567</v>
      </c>
      <c r="C40" s="825"/>
      <c r="D40" s="829"/>
    </row>
    <row r="41" spans="1:4">
      <c r="A41" s="822">
        <f t="shared" si="0"/>
        <v>37</v>
      </c>
      <c r="B41" s="823" t="s">
        <v>3568</v>
      </c>
      <c r="C41" s="824"/>
      <c r="D41" s="829"/>
    </row>
    <row r="42" spans="1:4">
      <c r="A42" s="822">
        <f t="shared" si="0"/>
        <v>38</v>
      </c>
      <c r="B42" s="823" t="s">
        <v>3569</v>
      </c>
      <c r="C42" s="824"/>
      <c r="D42" s="829"/>
    </row>
    <row r="43" spans="1:4">
      <c r="A43" s="822">
        <f t="shared" si="0"/>
        <v>39</v>
      </c>
      <c r="B43" s="823" t="s">
        <v>3570</v>
      </c>
      <c r="C43" s="824"/>
      <c r="D43" s="829"/>
    </row>
    <row r="44" spans="1:4">
      <c r="A44" s="819" t="s">
        <v>3571</v>
      </c>
      <c r="B44" s="830" t="s">
        <v>3572</v>
      </c>
      <c r="C44" s="824"/>
      <c r="D44" s="829"/>
    </row>
    <row r="45" spans="1:4">
      <c r="A45" s="822">
        <f>ROW()-ROW($A$44)</f>
        <v>1</v>
      </c>
      <c r="B45" s="823" t="s">
        <v>3573</v>
      </c>
      <c r="C45" s="824"/>
      <c r="D45" s="829"/>
    </row>
    <row r="46" spans="1:4">
      <c r="A46" s="822">
        <f t="shared" ref="A46:A49" si="1">ROW()-ROW($A$44)</f>
        <v>2</v>
      </c>
      <c r="B46" s="823" t="s">
        <v>3574</v>
      </c>
      <c r="C46" s="824"/>
      <c r="D46" s="829"/>
    </row>
    <row r="47" spans="1:4">
      <c r="A47" s="822">
        <f t="shared" si="1"/>
        <v>3</v>
      </c>
      <c r="B47" s="823" t="s">
        <v>3575</v>
      </c>
      <c r="C47" s="824"/>
      <c r="D47" s="829"/>
    </row>
    <row r="48" spans="1:4">
      <c r="A48" s="822">
        <f t="shared" si="1"/>
        <v>4</v>
      </c>
      <c r="B48" s="823" t="s">
        <v>3576</v>
      </c>
      <c r="C48" s="824"/>
      <c r="D48" s="829"/>
    </row>
    <row r="49" spans="1:4">
      <c r="A49" s="822">
        <f t="shared" si="1"/>
        <v>5</v>
      </c>
      <c r="B49" s="823" t="s">
        <v>3577</v>
      </c>
      <c r="C49" s="824"/>
      <c r="D49" s="829"/>
    </row>
    <row r="50" spans="1:4">
      <c r="A50" s="819" t="s">
        <v>3578</v>
      </c>
      <c r="B50" s="830" t="s">
        <v>3579</v>
      </c>
      <c r="C50" s="824"/>
      <c r="D50" s="829"/>
    </row>
    <row r="51" spans="1:4">
      <c r="A51" s="822">
        <f>ROW()-ROW($A$50)</f>
        <v>1</v>
      </c>
      <c r="B51" s="823" t="s">
        <v>3580</v>
      </c>
      <c r="C51" s="824"/>
      <c r="D51" s="829"/>
    </row>
    <row r="52" spans="1:4">
      <c r="A52" s="822">
        <f t="shared" ref="A52:A56" si="2">ROW()-ROW($A$50)</f>
        <v>2</v>
      </c>
      <c r="B52" s="823" t="s">
        <v>3581</v>
      </c>
      <c r="C52" s="824"/>
      <c r="D52" s="829"/>
    </row>
    <row r="53" spans="1:4" ht="31.5">
      <c r="A53" s="822">
        <f t="shared" si="2"/>
        <v>3</v>
      </c>
      <c r="B53" s="823" t="s">
        <v>3582</v>
      </c>
      <c r="C53" s="824"/>
      <c r="D53" s="829"/>
    </row>
    <row r="54" spans="1:4">
      <c r="A54" s="822">
        <f t="shared" si="2"/>
        <v>4</v>
      </c>
      <c r="B54" s="823" t="s">
        <v>3583</v>
      </c>
      <c r="C54" s="824"/>
      <c r="D54" s="829"/>
    </row>
    <row r="55" spans="1:4">
      <c r="A55" s="822">
        <f t="shared" si="2"/>
        <v>5</v>
      </c>
      <c r="B55" s="823" t="s">
        <v>3584</v>
      </c>
      <c r="C55" s="824"/>
      <c r="D55" s="829"/>
    </row>
    <row r="56" spans="1:4" ht="31.5">
      <c r="A56" s="822">
        <f t="shared" si="2"/>
        <v>6</v>
      </c>
      <c r="B56" s="823" t="s">
        <v>3585</v>
      </c>
      <c r="C56" s="824"/>
      <c r="D56" s="829"/>
    </row>
    <row r="57" spans="1:4">
      <c r="A57" s="819" t="s">
        <v>3586</v>
      </c>
      <c r="B57" s="830" t="s">
        <v>3587</v>
      </c>
      <c r="C57" s="824"/>
      <c r="D57" s="829"/>
    </row>
  </sheetData>
  <mergeCells count="2">
    <mergeCell ref="A1:D1"/>
    <mergeCell ref="A2:D2"/>
  </mergeCells>
  <pageMargins left="0.84" right="0.2" top="0.65" bottom="0.73" header="0.56999999999999995" footer="0.74"/>
  <pageSetup paperSize="9" scale="92" orientation="portrait" blackAndWhite="1" r:id="rId1"/>
  <extLst>
    <ext xmlns:x14="http://schemas.microsoft.com/office/spreadsheetml/2009/9/main" uri="{78C0D931-6437-407d-A8EE-F0AAD7539E65}">
      <x14:conditionalFormattings>
        <x14:conditionalFormatting xmlns:xm="http://schemas.microsoft.com/office/excel/2006/main">
          <x14:cfRule type="containsText" priority="1" operator="containsText" id="{7A203371-F4FE-4EC0-B5EB-24ABBF8DED2D}">
            <xm:f>NOT(ISERROR(SEARCH($E$2,B1)))</xm:f>
            <xm:f>$E$2</xm:f>
            <x14:dxf>
              <font>
                <color rgb="FF9C0006"/>
              </font>
              <fill>
                <patternFill patternType="solid">
                  <bgColor rgb="FFFFC7CE"/>
                </patternFill>
              </fill>
            </x14:dxf>
          </x14:cfRule>
          <xm:sqref>B1:B1048576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5"/>
  <sheetViews>
    <sheetView zoomScale="110" zoomScaleNormal="110" workbookViewId="0">
      <pane xSplit="3" ySplit="7" topLeftCell="D71" activePane="bottomRight" state="frozen"/>
      <selection pane="topRight"/>
      <selection pane="bottomLeft"/>
      <selection pane="bottomRight" activeCell="A188" sqref="A188:A213"/>
    </sheetView>
  </sheetViews>
  <sheetFormatPr defaultColWidth="7.44140625" defaultRowHeight="15.75" outlineLevelCol="1"/>
  <cols>
    <col min="1" max="1" width="17.109375" style="761" customWidth="1"/>
    <col min="2" max="2" width="4.109375" style="761" customWidth="1"/>
    <col min="3" max="3" width="31.88671875" style="761" customWidth="1"/>
    <col min="4" max="4" width="18.109375" style="761" customWidth="1"/>
    <col min="5" max="5" width="8.5546875" style="762" customWidth="1"/>
    <col min="6" max="6" width="7.6640625" style="761" customWidth="1"/>
    <col min="7" max="7" width="11" style="763" customWidth="1"/>
    <col min="8" max="8" width="14.6640625" style="764" customWidth="1"/>
    <col min="9" max="9" width="15.21875" style="765" customWidth="1" outlineLevel="1"/>
    <col min="10" max="10" width="7.44140625" style="761" customWidth="1" outlineLevel="1"/>
    <col min="11" max="11" width="14.6640625" style="761" customWidth="1" outlineLevel="1"/>
    <col min="12" max="12" width="7.6640625" style="761" customWidth="1" outlineLevel="1"/>
    <col min="13" max="13" width="16.6640625" style="761" customWidth="1" outlineLevel="1"/>
    <col min="14" max="14" width="7.44140625" style="761" customWidth="1" outlineLevel="1"/>
    <col min="15" max="15" width="7.44140625" style="762" customWidth="1" outlineLevel="1"/>
    <col min="16" max="16" width="11" style="766" customWidth="1" outlineLevel="1"/>
    <col min="17" max="17" width="9.5546875" style="761" customWidth="1" outlineLevel="1"/>
    <col min="18" max="16384" width="7.44140625" style="761"/>
  </cols>
  <sheetData>
    <row r="1" spans="1:17" ht="23.25" customHeight="1">
      <c r="B1" s="1697" t="s">
        <v>3588</v>
      </c>
      <c r="C1" s="1697"/>
      <c r="D1" s="1697"/>
      <c r="E1" s="1697"/>
      <c r="F1" s="1697"/>
      <c r="G1" s="1697"/>
      <c r="H1" s="1697"/>
    </row>
    <row r="2" spans="1:17" ht="18" customHeight="1">
      <c r="B2" s="1698" t="s">
        <v>3589</v>
      </c>
      <c r="C2" s="1698"/>
      <c r="D2" s="1698"/>
      <c r="E2" s="1698"/>
      <c r="F2" s="1698"/>
      <c r="G2" s="1698"/>
      <c r="H2" s="1698"/>
    </row>
    <row r="3" spans="1:17" ht="18" customHeight="1">
      <c r="B3" s="1697" t="s">
        <v>3590</v>
      </c>
      <c r="C3" s="1697"/>
      <c r="D3" s="1697"/>
      <c r="E3" s="1697"/>
      <c r="F3" s="1697"/>
      <c r="G3" s="1697"/>
      <c r="H3" s="1697"/>
    </row>
    <row r="4" spans="1:17" ht="16.5">
      <c r="B4" s="1697" t="s">
        <v>3591</v>
      </c>
      <c r="C4" s="1697"/>
      <c r="D4" s="1697"/>
      <c r="E4" s="1697"/>
      <c r="F4" s="1697"/>
      <c r="G4" s="1697"/>
      <c r="H4" s="1697"/>
    </row>
    <row r="5" spans="1:17" ht="9.75" customHeight="1">
      <c r="B5" s="767"/>
      <c r="C5" s="767"/>
      <c r="D5" s="767"/>
      <c r="E5" s="767"/>
      <c r="F5" s="767"/>
      <c r="G5" s="768"/>
      <c r="H5" s="769"/>
    </row>
    <row r="6" spans="1:17" s="758" customFormat="1" ht="33" customHeight="1">
      <c r="B6" s="1693" t="s">
        <v>52</v>
      </c>
      <c r="C6" s="1693" t="s">
        <v>3592</v>
      </c>
      <c r="D6" s="1694" t="s">
        <v>3593</v>
      </c>
      <c r="E6" s="1695" t="s">
        <v>3594</v>
      </c>
      <c r="F6" s="1695" t="s">
        <v>3595</v>
      </c>
      <c r="G6" s="1695" t="s">
        <v>3596</v>
      </c>
      <c r="H6" s="1696" t="s">
        <v>3597</v>
      </c>
      <c r="I6" s="782"/>
      <c r="O6" s="783"/>
      <c r="P6" s="784" t="s">
        <v>3598</v>
      </c>
    </row>
    <row r="7" spans="1:17" s="758" customFormat="1">
      <c r="B7" s="1693"/>
      <c r="C7" s="1693"/>
      <c r="D7" s="1694"/>
      <c r="E7" s="1695"/>
      <c r="F7" s="1695"/>
      <c r="G7" s="1695"/>
      <c r="H7" s="1696"/>
      <c r="I7" s="782"/>
      <c r="O7" s="783" t="s">
        <v>60</v>
      </c>
      <c r="P7" s="784"/>
    </row>
    <row r="8" spans="1:17" s="759" customFormat="1" ht="15">
      <c r="A8" s="759" t="s">
        <v>1191</v>
      </c>
      <c r="B8" s="770"/>
      <c r="C8" s="771" t="s">
        <v>2903</v>
      </c>
      <c r="D8" s="770"/>
      <c r="E8" s="770">
        <v>36</v>
      </c>
      <c r="F8" s="770" t="s">
        <v>2853</v>
      </c>
      <c r="G8" s="772"/>
      <c r="H8" s="773"/>
      <c r="I8" s="785" t="s">
        <v>2903</v>
      </c>
      <c r="O8" s="786" t="s">
        <v>3599</v>
      </c>
      <c r="P8" s="787">
        <v>0</v>
      </c>
      <c r="Q8" s="759" t="e">
        <f>VLOOKUP(A8,PXVT!B:T,17,0)</f>
        <v>#N/A</v>
      </c>
    </row>
    <row r="9" spans="1:17" s="759" customFormat="1">
      <c r="A9" s="759" t="s">
        <v>1121</v>
      </c>
      <c r="B9" s="774">
        <v>1</v>
      </c>
      <c r="C9" s="775" t="s">
        <v>3600</v>
      </c>
      <c r="D9" s="774"/>
      <c r="E9" s="774">
        <v>36</v>
      </c>
      <c r="F9" s="774" t="s">
        <v>89</v>
      </c>
      <c r="G9" s="776">
        <v>288500</v>
      </c>
      <c r="H9" s="776">
        <f>ROUND(E9*G9,0)</f>
        <v>10386000</v>
      </c>
      <c r="I9" s="785" t="s">
        <v>3600</v>
      </c>
      <c r="J9" s="788" t="s">
        <v>3601</v>
      </c>
      <c r="K9" s="789" t="s">
        <v>3602</v>
      </c>
      <c r="L9" s="759">
        <f>J9*K9</f>
        <v>10386</v>
      </c>
      <c r="M9" s="790">
        <f>H9-L9</f>
        <v>10375614</v>
      </c>
      <c r="N9" s="759" t="b">
        <f>C9=I9</f>
        <v>1</v>
      </c>
      <c r="O9" s="786" t="str">
        <f>IF(H9&gt;0,"B","A")</f>
        <v>B</v>
      </c>
      <c r="P9" s="790">
        <v>288500</v>
      </c>
      <c r="Q9" s="759" t="e">
        <f>VLOOKUP(A9,PXVT!B:T,17,0)</f>
        <v>#N/A</v>
      </c>
    </row>
    <row r="10" spans="1:17" s="759" customFormat="1">
      <c r="A10" s="759" t="s">
        <v>1136</v>
      </c>
      <c r="B10" s="774">
        <v>2</v>
      </c>
      <c r="C10" s="777" t="s">
        <v>3603</v>
      </c>
      <c r="D10" s="774"/>
      <c r="E10" s="774">
        <v>36</v>
      </c>
      <c r="F10" s="774" t="s">
        <v>89</v>
      </c>
      <c r="G10" s="776">
        <v>42100</v>
      </c>
      <c r="H10" s="776">
        <f t="shared" ref="H10:H73" si="0">ROUND(E10*G10,0)</f>
        <v>1515600</v>
      </c>
      <c r="I10" s="785" t="s">
        <v>3603</v>
      </c>
      <c r="J10" s="788" t="s">
        <v>3601</v>
      </c>
      <c r="K10" s="789" t="s">
        <v>3604</v>
      </c>
      <c r="L10" s="759">
        <f t="shared" ref="L10:L73" si="1">J10*K10</f>
        <v>1515.6000000000001</v>
      </c>
      <c r="M10" s="790">
        <f t="shared" ref="M10:M73" si="2">H10-L10</f>
        <v>1514084.4</v>
      </c>
      <c r="N10" s="759" t="b">
        <f t="shared" ref="N10:N73" si="3">C10=I10</f>
        <v>1</v>
      </c>
      <c r="O10" s="786" t="str">
        <f t="shared" ref="O10:O73" si="4">IF(H10&gt;0,"B","A")</f>
        <v>B</v>
      </c>
      <c r="P10" s="790">
        <v>42100</v>
      </c>
      <c r="Q10" s="759" t="e">
        <f>VLOOKUP(A10,PXVT!B:T,17,0)</f>
        <v>#N/A</v>
      </c>
    </row>
    <row r="11" spans="1:17" s="759" customFormat="1">
      <c r="A11" s="759" t="s">
        <v>3605</v>
      </c>
      <c r="B11" s="774"/>
      <c r="C11" s="771" t="s">
        <v>2905</v>
      </c>
      <c r="D11" s="774"/>
      <c r="E11" s="770">
        <v>40</v>
      </c>
      <c r="F11" s="770" t="s">
        <v>2853</v>
      </c>
      <c r="G11" s="776">
        <v>0</v>
      </c>
      <c r="H11" s="776">
        <f t="shared" si="0"/>
        <v>0</v>
      </c>
      <c r="I11" s="785" t="s">
        <v>2905</v>
      </c>
      <c r="J11" s="791"/>
      <c r="K11" s="791"/>
      <c r="L11" s="759">
        <f t="shared" si="1"/>
        <v>0</v>
      </c>
      <c r="M11" s="790">
        <f t="shared" si="2"/>
        <v>0</v>
      </c>
      <c r="N11" s="759" t="b">
        <f t="shared" si="3"/>
        <v>1</v>
      </c>
      <c r="O11" s="786" t="str">
        <f t="shared" si="4"/>
        <v>A</v>
      </c>
      <c r="P11" s="787">
        <v>0</v>
      </c>
      <c r="Q11" s="759" t="e">
        <f>VLOOKUP(A11,PXVT!B:T,17,0)</f>
        <v>#N/A</v>
      </c>
    </row>
    <row r="12" spans="1:17" s="759" customFormat="1">
      <c r="A12" s="759" t="s">
        <v>3397</v>
      </c>
      <c r="B12" s="774">
        <v>1</v>
      </c>
      <c r="C12" s="777" t="s">
        <v>58</v>
      </c>
      <c r="D12" s="774" t="s">
        <v>3606</v>
      </c>
      <c r="E12" s="774">
        <v>40</v>
      </c>
      <c r="F12" s="774" t="s">
        <v>59</v>
      </c>
      <c r="G12" s="776">
        <v>0</v>
      </c>
      <c r="H12" s="776">
        <f t="shared" si="0"/>
        <v>0</v>
      </c>
      <c r="I12" s="785" t="s">
        <v>58</v>
      </c>
      <c r="J12" s="788" t="s">
        <v>3607</v>
      </c>
      <c r="K12" s="789" t="s">
        <v>3608</v>
      </c>
      <c r="L12" s="759">
        <f t="shared" si="1"/>
        <v>0</v>
      </c>
      <c r="M12" s="790">
        <f t="shared" si="2"/>
        <v>0</v>
      </c>
      <c r="N12" s="759" t="b">
        <f t="shared" si="3"/>
        <v>1</v>
      </c>
      <c r="O12" s="786" t="str">
        <f t="shared" si="4"/>
        <v>A</v>
      </c>
      <c r="P12" s="787">
        <v>300000</v>
      </c>
      <c r="Q12" s="759" t="str">
        <f>VLOOKUP(A12,PXVT!B:T,17,0)</f>
        <v>Cái</v>
      </c>
    </row>
    <row r="13" spans="1:17" s="759" customFormat="1" ht="30">
      <c r="A13" s="759" t="s">
        <v>3391</v>
      </c>
      <c r="B13" s="774">
        <v>2</v>
      </c>
      <c r="C13" s="777" t="s">
        <v>200</v>
      </c>
      <c r="D13" s="778" t="s">
        <v>3609</v>
      </c>
      <c r="E13" s="774">
        <v>40</v>
      </c>
      <c r="F13" s="774" t="s">
        <v>89</v>
      </c>
      <c r="G13" s="776">
        <v>117800</v>
      </c>
      <c r="H13" s="776">
        <f t="shared" si="0"/>
        <v>4712000</v>
      </c>
      <c r="I13" s="785" t="s">
        <v>200</v>
      </c>
      <c r="J13" s="788" t="s">
        <v>3607</v>
      </c>
      <c r="K13" s="789" t="s">
        <v>3610</v>
      </c>
      <c r="L13" s="759">
        <f t="shared" si="1"/>
        <v>4712</v>
      </c>
      <c r="M13" s="790">
        <f t="shared" si="2"/>
        <v>4707288</v>
      </c>
      <c r="N13" s="759" t="b">
        <f t="shared" si="3"/>
        <v>1</v>
      </c>
      <c r="O13" s="786" t="str">
        <f t="shared" si="4"/>
        <v>B</v>
      </c>
      <c r="P13" s="790">
        <v>117800</v>
      </c>
      <c r="Q13" s="759" t="e">
        <f>VLOOKUP(A13,PXVT!B:T,17,0)</f>
        <v>#N/A</v>
      </c>
    </row>
    <row r="14" spans="1:17" s="759" customFormat="1" ht="45">
      <c r="A14" s="759" t="s">
        <v>3232</v>
      </c>
      <c r="B14" s="774">
        <v>3</v>
      </c>
      <c r="C14" s="777" t="s">
        <v>3611</v>
      </c>
      <c r="D14" s="778"/>
      <c r="E14" s="774">
        <v>40</v>
      </c>
      <c r="F14" s="774" t="s">
        <v>89</v>
      </c>
      <c r="G14" s="776">
        <v>309900</v>
      </c>
      <c r="H14" s="776">
        <f t="shared" si="0"/>
        <v>12396000</v>
      </c>
      <c r="I14" s="785" t="s">
        <v>3611</v>
      </c>
      <c r="J14" s="788" t="s">
        <v>3607</v>
      </c>
      <c r="K14" s="789" t="s">
        <v>3612</v>
      </c>
      <c r="L14" s="759">
        <f t="shared" si="1"/>
        <v>12396</v>
      </c>
      <c r="M14" s="790">
        <f t="shared" si="2"/>
        <v>12383604</v>
      </c>
      <c r="N14" s="759" t="b">
        <f t="shared" si="3"/>
        <v>1</v>
      </c>
      <c r="O14" s="786" t="str">
        <f t="shared" si="4"/>
        <v>B</v>
      </c>
      <c r="P14" s="790">
        <v>309900</v>
      </c>
      <c r="Q14" s="759" t="e">
        <f>VLOOKUP(A14,PXVT!B:T,17,0)</f>
        <v>#N/A</v>
      </c>
    </row>
    <row r="15" spans="1:17" s="759" customFormat="1">
      <c r="A15" s="759" t="s">
        <v>1136</v>
      </c>
      <c r="B15" s="774">
        <v>4</v>
      </c>
      <c r="C15" s="777" t="s">
        <v>3603</v>
      </c>
      <c r="D15" s="778"/>
      <c r="E15" s="774">
        <v>40</v>
      </c>
      <c r="F15" s="774" t="s">
        <v>89</v>
      </c>
      <c r="G15" s="776">
        <v>61100</v>
      </c>
      <c r="H15" s="776">
        <f t="shared" si="0"/>
        <v>2444000</v>
      </c>
      <c r="I15" s="785" t="s">
        <v>3603</v>
      </c>
      <c r="J15" s="788" t="s">
        <v>3607</v>
      </c>
      <c r="K15" s="789" t="s">
        <v>3613</v>
      </c>
      <c r="L15" s="759">
        <f t="shared" si="1"/>
        <v>2444</v>
      </c>
      <c r="M15" s="790">
        <f t="shared" si="2"/>
        <v>2441556</v>
      </c>
      <c r="N15" s="759" t="b">
        <f t="shared" si="3"/>
        <v>1</v>
      </c>
      <c r="O15" s="786" t="str">
        <f t="shared" si="4"/>
        <v>B</v>
      </c>
      <c r="P15" s="790">
        <v>61100</v>
      </c>
      <c r="Q15" s="759" t="e">
        <f>VLOOKUP(A15,PXVT!B:T,17,0)</f>
        <v>#N/A</v>
      </c>
    </row>
    <row r="16" spans="1:17" s="759" customFormat="1">
      <c r="A16" s="759" t="s">
        <v>2928</v>
      </c>
      <c r="B16" s="774"/>
      <c r="C16" s="771" t="s">
        <v>2929</v>
      </c>
      <c r="D16" s="778"/>
      <c r="E16" s="770">
        <v>10</v>
      </c>
      <c r="F16" s="770" t="s">
        <v>2853</v>
      </c>
      <c r="G16" s="776">
        <v>0</v>
      </c>
      <c r="H16" s="776">
        <f t="shared" si="0"/>
        <v>0</v>
      </c>
      <c r="I16" s="785" t="s">
        <v>2929</v>
      </c>
      <c r="J16" s="791"/>
      <c r="K16" s="791"/>
      <c r="L16" s="759">
        <f t="shared" si="1"/>
        <v>0</v>
      </c>
      <c r="M16" s="790">
        <f t="shared" si="2"/>
        <v>0</v>
      </c>
      <c r="N16" s="759" t="b">
        <f t="shared" si="3"/>
        <v>1</v>
      </c>
      <c r="O16" s="786" t="str">
        <f t="shared" si="4"/>
        <v>A</v>
      </c>
      <c r="P16" s="787">
        <v>0</v>
      </c>
      <c r="Q16" s="759" t="e">
        <f>VLOOKUP(A16,PXVT!B:T,17,0)</f>
        <v>#N/A</v>
      </c>
    </row>
    <row r="17" spans="1:17" s="759" customFormat="1">
      <c r="A17" s="759" t="s">
        <v>1024</v>
      </c>
      <c r="B17" s="774">
        <v>1</v>
      </c>
      <c r="C17" s="777" t="s">
        <v>1025</v>
      </c>
      <c r="D17" s="778" t="s">
        <v>3609</v>
      </c>
      <c r="E17" s="774">
        <v>3350</v>
      </c>
      <c r="F17" s="774" t="s">
        <v>259</v>
      </c>
      <c r="G17" s="776">
        <v>2000</v>
      </c>
      <c r="H17" s="776">
        <f t="shared" si="0"/>
        <v>6700000</v>
      </c>
      <c r="I17" s="785" t="s">
        <v>3614</v>
      </c>
      <c r="J17" s="788" t="s">
        <v>3615</v>
      </c>
      <c r="K17" s="789" t="s">
        <v>3616</v>
      </c>
      <c r="L17" s="759">
        <f t="shared" si="1"/>
        <v>6.7</v>
      </c>
      <c r="M17" s="790">
        <f t="shared" si="2"/>
        <v>6699993.2999999998</v>
      </c>
      <c r="N17" s="759" t="b">
        <f t="shared" si="3"/>
        <v>0</v>
      </c>
      <c r="O17" s="786" t="str">
        <f t="shared" si="4"/>
        <v>B</v>
      </c>
      <c r="P17" s="790">
        <v>2000</v>
      </c>
      <c r="Q17" s="759" t="e">
        <f>VLOOKUP(A17,PXVT!B:T,17,0)</f>
        <v>#N/A</v>
      </c>
    </row>
    <row r="18" spans="1:17" s="759" customFormat="1">
      <c r="A18" s="759" t="s">
        <v>1015</v>
      </c>
      <c r="B18" s="774">
        <v>2</v>
      </c>
      <c r="C18" s="777" t="s">
        <v>1016</v>
      </c>
      <c r="D18" s="778" t="s">
        <v>3609</v>
      </c>
      <c r="E18" s="774">
        <v>5.38</v>
      </c>
      <c r="F18" s="774" t="s">
        <v>632</v>
      </c>
      <c r="G18" s="776">
        <v>583000</v>
      </c>
      <c r="H18" s="776">
        <f t="shared" si="0"/>
        <v>3136540</v>
      </c>
      <c r="I18" s="785" t="s">
        <v>1016</v>
      </c>
      <c r="J18" s="788" t="s">
        <v>3617</v>
      </c>
      <c r="K18" s="789" t="s">
        <v>3618</v>
      </c>
      <c r="L18" s="759" t="e">
        <f t="shared" si="1"/>
        <v>#VALUE!</v>
      </c>
      <c r="M18" s="790" t="e">
        <f t="shared" si="2"/>
        <v>#VALUE!</v>
      </c>
      <c r="N18" s="759" t="b">
        <f t="shared" si="3"/>
        <v>1</v>
      </c>
      <c r="O18" s="786" t="str">
        <f t="shared" si="4"/>
        <v>B</v>
      </c>
      <c r="P18" s="790">
        <v>583000</v>
      </c>
      <c r="Q18" s="759" t="e">
        <f>VLOOKUP(A18,PXVT!B:T,17,0)</f>
        <v>#N/A</v>
      </c>
    </row>
    <row r="19" spans="1:17" s="759" customFormat="1">
      <c r="A19" s="759" t="s">
        <v>3426</v>
      </c>
      <c r="B19" s="774">
        <v>3</v>
      </c>
      <c r="C19" s="777" t="s">
        <v>1012</v>
      </c>
      <c r="D19" s="778" t="s">
        <v>3609</v>
      </c>
      <c r="E19" s="774">
        <v>9.08</v>
      </c>
      <c r="F19" s="774" t="s">
        <v>632</v>
      </c>
      <c r="G19" s="776">
        <v>326500</v>
      </c>
      <c r="H19" s="776">
        <f t="shared" si="0"/>
        <v>2964620</v>
      </c>
      <c r="I19" s="785" t="s">
        <v>1012</v>
      </c>
      <c r="J19" s="788" t="s">
        <v>3619</v>
      </c>
      <c r="K19" s="789" t="s">
        <v>3620</v>
      </c>
      <c r="L19" s="759" t="e">
        <f t="shared" si="1"/>
        <v>#VALUE!</v>
      </c>
      <c r="M19" s="790" t="e">
        <f t="shared" si="2"/>
        <v>#VALUE!</v>
      </c>
      <c r="N19" s="759" t="b">
        <f t="shared" si="3"/>
        <v>1</v>
      </c>
      <c r="O19" s="786" t="str">
        <f t="shared" si="4"/>
        <v>B</v>
      </c>
      <c r="P19" s="790">
        <v>326500</v>
      </c>
      <c r="Q19" s="759" t="e">
        <f>VLOOKUP(A19,PXVT!B:T,17,0)</f>
        <v>#N/A</v>
      </c>
    </row>
    <row r="20" spans="1:17" s="759" customFormat="1">
      <c r="A20" s="759" t="s">
        <v>1005</v>
      </c>
      <c r="B20" s="774">
        <v>4</v>
      </c>
      <c r="C20" s="777" t="s">
        <v>3621</v>
      </c>
      <c r="D20" s="778" t="s">
        <v>3609</v>
      </c>
      <c r="E20" s="774">
        <v>6.75</v>
      </c>
      <c r="F20" s="774" t="s">
        <v>259</v>
      </c>
      <c r="G20" s="776">
        <v>29200</v>
      </c>
      <c r="H20" s="776">
        <f t="shared" si="0"/>
        <v>197100</v>
      </c>
      <c r="I20" s="785" t="s">
        <v>3621</v>
      </c>
      <c r="J20" s="788" t="s">
        <v>3622</v>
      </c>
      <c r="K20" s="789" t="s">
        <v>3623</v>
      </c>
      <c r="L20" s="759" t="e">
        <f t="shared" si="1"/>
        <v>#VALUE!</v>
      </c>
      <c r="M20" s="790" t="e">
        <f t="shared" si="2"/>
        <v>#VALUE!</v>
      </c>
      <c r="N20" s="759" t="b">
        <f t="shared" si="3"/>
        <v>1</v>
      </c>
      <c r="O20" s="786" t="str">
        <f t="shared" si="4"/>
        <v>B</v>
      </c>
      <c r="P20" s="790">
        <v>29200</v>
      </c>
      <c r="Q20" s="759" t="e">
        <f>VLOOKUP(A20,PXVT!B:T,17,0)</f>
        <v>#N/A</v>
      </c>
    </row>
    <row r="21" spans="1:17" s="759" customFormat="1">
      <c r="A21" s="759" t="s">
        <v>3234</v>
      </c>
      <c r="B21" s="774">
        <v>5</v>
      </c>
      <c r="C21" s="777" t="s">
        <v>3235</v>
      </c>
      <c r="D21" s="778" t="s">
        <v>3609</v>
      </c>
      <c r="E21" s="774">
        <v>0.151</v>
      </c>
      <c r="F21" s="774" t="s">
        <v>632</v>
      </c>
      <c r="G21" s="776">
        <v>4431000</v>
      </c>
      <c r="H21" s="776">
        <f t="shared" si="0"/>
        <v>669081</v>
      </c>
      <c r="I21" s="785" t="s">
        <v>3235</v>
      </c>
      <c r="J21" s="788" t="s">
        <v>3624</v>
      </c>
      <c r="K21" s="789" t="s">
        <v>3625</v>
      </c>
      <c r="L21" s="759" t="e">
        <f t="shared" si="1"/>
        <v>#VALUE!</v>
      </c>
      <c r="M21" s="790" t="e">
        <f t="shared" si="2"/>
        <v>#VALUE!</v>
      </c>
      <c r="N21" s="759" t="b">
        <f t="shared" si="3"/>
        <v>1</v>
      </c>
      <c r="O21" s="786" t="str">
        <f t="shared" si="4"/>
        <v>B</v>
      </c>
      <c r="P21" s="790">
        <v>4431000</v>
      </c>
      <c r="Q21" s="759" t="e">
        <f>VLOOKUP(A21,PXVT!B:T,17,0)</f>
        <v>#N/A</v>
      </c>
    </row>
    <row r="22" spans="1:17" s="759" customFormat="1">
      <c r="A22" s="759" t="s">
        <v>3236</v>
      </c>
      <c r="B22" s="774">
        <v>6</v>
      </c>
      <c r="C22" s="777" t="s">
        <v>3237</v>
      </c>
      <c r="D22" s="778" t="s">
        <v>3609</v>
      </c>
      <c r="E22" s="774">
        <v>9.5000000000000001E-2</v>
      </c>
      <c r="F22" s="774" t="s">
        <v>632</v>
      </c>
      <c r="G22" s="776">
        <v>4430800</v>
      </c>
      <c r="H22" s="776">
        <f t="shared" si="0"/>
        <v>420926</v>
      </c>
      <c r="I22" s="785" t="s">
        <v>3237</v>
      </c>
      <c r="J22" s="788" t="s">
        <v>3626</v>
      </c>
      <c r="K22" s="789" t="s">
        <v>3627</v>
      </c>
      <c r="L22" s="759" t="e">
        <f t="shared" si="1"/>
        <v>#VALUE!</v>
      </c>
      <c r="M22" s="790" t="e">
        <f t="shared" si="2"/>
        <v>#VALUE!</v>
      </c>
      <c r="N22" s="759" t="b">
        <f t="shared" si="3"/>
        <v>1</v>
      </c>
      <c r="O22" s="786" t="str">
        <f t="shared" si="4"/>
        <v>B</v>
      </c>
      <c r="P22" s="790">
        <v>4430800</v>
      </c>
      <c r="Q22" s="759" t="e">
        <f>VLOOKUP(A22,PXVT!B:T,17,0)</f>
        <v>#N/A</v>
      </c>
    </row>
    <row r="23" spans="1:17" s="759" customFormat="1">
      <c r="A23" s="759" t="s">
        <v>3238</v>
      </c>
      <c r="B23" s="774">
        <v>7</v>
      </c>
      <c r="C23" s="777" t="s">
        <v>3239</v>
      </c>
      <c r="D23" s="778" t="s">
        <v>3609</v>
      </c>
      <c r="E23" s="774">
        <v>0.35599999999999998</v>
      </c>
      <c r="F23" s="774" t="s">
        <v>632</v>
      </c>
      <c r="G23" s="776">
        <v>4431000</v>
      </c>
      <c r="H23" s="776">
        <f t="shared" si="0"/>
        <v>1577436</v>
      </c>
      <c r="I23" s="785" t="s">
        <v>3239</v>
      </c>
      <c r="J23" s="788" t="s">
        <v>3628</v>
      </c>
      <c r="K23" s="789" t="s">
        <v>3625</v>
      </c>
      <c r="L23" s="759" t="e">
        <f t="shared" si="1"/>
        <v>#VALUE!</v>
      </c>
      <c r="M23" s="790" t="e">
        <f t="shared" si="2"/>
        <v>#VALUE!</v>
      </c>
      <c r="N23" s="759" t="b">
        <f t="shared" si="3"/>
        <v>1</v>
      </c>
      <c r="O23" s="786" t="str">
        <f t="shared" si="4"/>
        <v>B</v>
      </c>
      <c r="P23" s="790">
        <v>4431000</v>
      </c>
      <c r="Q23" s="759" t="e">
        <f>VLOOKUP(A23,PXVT!B:T,17,0)</f>
        <v>#N/A</v>
      </c>
    </row>
    <row r="24" spans="1:17" s="759" customFormat="1" ht="30">
      <c r="A24" s="759" t="s">
        <v>3240</v>
      </c>
      <c r="B24" s="774">
        <v>8</v>
      </c>
      <c r="C24" s="777" t="s">
        <v>3629</v>
      </c>
      <c r="D24" s="778"/>
      <c r="E24" s="774">
        <v>10</v>
      </c>
      <c r="F24" s="774" t="s">
        <v>89</v>
      </c>
      <c r="G24" s="776">
        <v>1017800</v>
      </c>
      <c r="H24" s="776">
        <f t="shared" si="0"/>
        <v>10178000</v>
      </c>
      <c r="I24" s="785" t="s">
        <v>3629</v>
      </c>
      <c r="J24" s="788" t="s">
        <v>3630</v>
      </c>
      <c r="K24" s="789" t="s">
        <v>3631</v>
      </c>
      <c r="L24" s="759" t="e">
        <f t="shared" si="1"/>
        <v>#VALUE!</v>
      </c>
      <c r="M24" s="790" t="e">
        <f t="shared" si="2"/>
        <v>#VALUE!</v>
      </c>
      <c r="N24" s="759" t="b">
        <f t="shared" si="3"/>
        <v>1</v>
      </c>
      <c r="O24" s="786" t="str">
        <f t="shared" si="4"/>
        <v>B</v>
      </c>
      <c r="P24" s="790">
        <v>1017800</v>
      </c>
      <c r="Q24" s="759" t="e">
        <f>VLOOKUP(A24,PXVT!B:T,17,0)</f>
        <v>#N/A</v>
      </c>
    </row>
    <row r="25" spans="1:17" s="759" customFormat="1" ht="30">
      <c r="A25" s="759" t="s">
        <v>180</v>
      </c>
      <c r="B25" s="774">
        <v>9</v>
      </c>
      <c r="C25" s="777" t="s">
        <v>181</v>
      </c>
      <c r="D25" s="778" t="s">
        <v>3609</v>
      </c>
      <c r="E25" s="774">
        <v>10</v>
      </c>
      <c r="F25" s="774" t="s">
        <v>89</v>
      </c>
      <c r="G25" s="776">
        <v>63000</v>
      </c>
      <c r="H25" s="776">
        <f t="shared" si="0"/>
        <v>630000</v>
      </c>
      <c r="I25" s="785" t="s">
        <v>181</v>
      </c>
      <c r="J25" s="788" t="s">
        <v>3630</v>
      </c>
      <c r="K25" s="789" t="s">
        <v>3632</v>
      </c>
      <c r="L25" s="759">
        <f t="shared" si="1"/>
        <v>630</v>
      </c>
      <c r="M25" s="790">
        <f t="shared" si="2"/>
        <v>629370</v>
      </c>
      <c r="N25" s="759" t="b">
        <f t="shared" si="3"/>
        <v>1</v>
      </c>
      <c r="O25" s="786" t="str">
        <f t="shared" si="4"/>
        <v>B</v>
      </c>
      <c r="P25" s="790">
        <v>63000</v>
      </c>
      <c r="Q25" s="759" t="e">
        <f>VLOOKUP(A25,PXVT!B:T,17,0)</f>
        <v>#N/A</v>
      </c>
    </row>
    <row r="26" spans="1:17" s="759" customFormat="1" ht="30">
      <c r="A26" s="759" t="s">
        <v>184</v>
      </c>
      <c r="B26" s="774">
        <v>10</v>
      </c>
      <c r="C26" s="777" t="s">
        <v>185</v>
      </c>
      <c r="D26" s="778" t="s">
        <v>3609</v>
      </c>
      <c r="E26" s="774">
        <v>10</v>
      </c>
      <c r="F26" s="774" t="s">
        <v>89</v>
      </c>
      <c r="G26" s="776">
        <v>72300</v>
      </c>
      <c r="H26" s="776">
        <f t="shared" si="0"/>
        <v>723000</v>
      </c>
      <c r="I26" s="785" t="s">
        <v>185</v>
      </c>
      <c r="J26" s="788" t="s">
        <v>3630</v>
      </c>
      <c r="K26" s="789" t="s">
        <v>3633</v>
      </c>
      <c r="L26" s="759">
        <f t="shared" si="1"/>
        <v>723</v>
      </c>
      <c r="M26" s="790">
        <f t="shared" si="2"/>
        <v>722277</v>
      </c>
      <c r="N26" s="759" t="b">
        <f t="shared" si="3"/>
        <v>1</v>
      </c>
      <c r="O26" s="786" t="str">
        <f t="shared" si="4"/>
        <v>B</v>
      </c>
      <c r="P26" s="790">
        <v>72300</v>
      </c>
      <c r="Q26" s="759" t="e">
        <f>VLOOKUP(A26,PXVT!B:T,17,0)</f>
        <v>#N/A</v>
      </c>
    </row>
    <row r="27" spans="1:17" s="759" customFormat="1" ht="30">
      <c r="A27" s="759" t="s">
        <v>3242</v>
      </c>
      <c r="B27" s="774">
        <v>11</v>
      </c>
      <c r="C27" s="777" t="s">
        <v>3243</v>
      </c>
      <c r="D27" s="778" t="s">
        <v>3609</v>
      </c>
      <c r="E27" s="774">
        <v>10</v>
      </c>
      <c r="F27" s="774" t="s">
        <v>89</v>
      </c>
      <c r="G27" s="776">
        <v>79300</v>
      </c>
      <c r="H27" s="776">
        <f t="shared" si="0"/>
        <v>793000</v>
      </c>
      <c r="I27" s="785" t="s">
        <v>3243</v>
      </c>
      <c r="J27" s="788" t="s">
        <v>3630</v>
      </c>
      <c r="K27" s="789" t="s">
        <v>3634</v>
      </c>
      <c r="L27" s="759">
        <f t="shared" si="1"/>
        <v>793</v>
      </c>
      <c r="M27" s="790">
        <f t="shared" si="2"/>
        <v>792207</v>
      </c>
      <c r="N27" s="759" t="b">
        <f t="shared" si="3"/>
        <v>1</v>
      </c>
      <c r="O27" s="786" t="str">
        <f t="shared" si="4"/>
        <v>B</v>
      </c>
      <c r="P27" s="790">
        <v>79300</v>
      </c>
      <c r="Q27" s="759" t="e">
        <f>VLOOKUP(A27,PXVT!B:T,17,0)</f>
        <v>#N/A</v>
      </c>
    </row>
    <row r="28" spans="1:17" s="759" customFormat="1">
      <c r="A28" s="759" t="s">
        <v>3244</v>
      </c>
      <c r="B28" s="774">
        <v>12</v>
      </c>
      <c r="C28" s="777" t="s">
        <v>3245</v>
      </c>
      <c r="D28" s="774"/>
      <c r="E28" s="774">
        <v>0.45</v>
      </c>
      <c r="F28" s="774" t="s">
        <v>3246</v>
      </c>
      <c r="G28" s="776">
        <v>11308800</v>
      </c>
      <c r="H28" s="776">
        <f t="shared" si="0"/>
        <v>5088960</v>
      </c>
      <c r="I28" s="785" t="s">
        <v>3245</v>
      </c>
      <c r="J28" s="788" t="s">
        <v>3635</v>
      </c>
      <c r="K28" s="789" t="s">
        <v>3636</v>
      </c>
      <c r="L28" s="759" t="e">
        <f t="shared" si="1"/>
        <v>#VALUE!</v>
      </c>
      <c r="M28" s="790" t="e">
        <f t="shared" si="2"/>
        <v>#VALUE!</v>
      </c>
      <c r="N28" s="759" t="b">
        <f t="shared" si="3"/>
        <v>1</v>
      </c>
      <c r="O28" s="786" t="str">
        <f t="shared" si="4"/>
        <v>B</v>
      </c>
      <c r="P28" s="790">
        <v>11308800</v>
      </c>
      <c r="Q28" s="759" t="e">
        <f>VLOOKUP(A28,PXVT!B:T,17,0)</f>
        <v>#N/A</v>
      </c>
    </row>
    <row r="29" spans="1:17" s="759" customFormat="1">
      <c r="A29" s="759" t="s">
        <v>2817</v>
      </c>
      <c r="B29" s="774">
        <v>13</v>
      </c>
      <c r="C29" s="777" t="s">
        <v>2818</v>
      </c>
      <c r="D29" s="774"/>
      <c r="E29" s="774">
        <v>11.34</v>
      </c>
      <c r="F29" s="774" t="s">
        <v>632</v>
      </c>
      <c r="G29" s="776">
        <v>24500</v>
      </c>
      <c r="H29" s="776">
        <f t="shared" si="0"/>
        <v>277830</v>
      </c>
      <c r="I29" s="785" t="s">
        <v>2818</v>
      </c>
      <c r="J29" s="788" t="s">
        <v>3637</v>
      </c>
      <c r="K29" s="789" t="s">
        <v>3638</v>
      </c>
      <c r="L29" s="759" t="e">
        <f t="shared" si="1"/>
        <v>#VALUE!</v>
      </c>
      <c r="M29" s="790" t="e">
        <f t="shared" si="2"/>
        <v>#VALUE!</v>
      </c>
      <c r="N29" s="759" t="b">
        <f t="shared" si="3"/>
        <v>1</v>
      </c>
      <c r="O29" s="786" t="str">
        <f t="shared" si="4"/>
        <v>B</v>
      </c>
      <c r="P29" s="790">
        <v>24500</v>
      </c>
      <c r="Q29" s="759" t="e">
        <f>VLOOKUP(A29,PXVT!B:T,17,0)</f>
        <v>#N/A</v>
      </c>
    </row>
    <row r="30" spans="1:17" s="759" customFormat="1">
      <c r="A30" s="759" t="s">
        <v>2936</v>
      </c>
      <c r="B30" s="774"/>
      <c r="C30" s="771" t="s">
        <v>2937</v>
      </c>
      <c r="D30" s="778"/>
      <c r="E30" s="770">
        <v>15</v>
      </c>
      <c r="F30" s="770" t="s">
        <v>2853</v>
      </c>
      <c r="G30" s="776">
        <v>0</v>
      </c>
      <c r="H30" s="776">
        <f t="shared" si="0"/>
        <v>0</v>
      </c>
      <c r="I30" s="785" t="s">
        <v>2937</v>
      </c>
      <c r="J30" s="791"/>
      <c r="K30" s="791"/>
      <c r="L30" s="759">
        <f t="shared" si="1"/>
        <v>0</v>
      </c>
      <c r="M30" s="790">
        <f t="shared" si="2"/>
        <v>0</v>
      </c>
      <c r="N30" s="759" t="b">
        <f t="shared" si="3"/>
        <v>1</v>
      </c>
      <c r="O30" s="786" t="str">
        <f t="shared" si="4"/>
        <v>A</v>
      </c>
      <c r="P30" s="787">
        <v>0</v>
      </c>
      <c r="Q30" s="759" t="e">
        <f>VLOOKUP(A30,PXVT!B:T,17,0)</f>
        <v>#N/A</v>
      </c>
    </row>
    <row r="31" spans="1:17" s="759" customFormat="1">
      <c r="A31" s="759" t="s">
        <v>3398</v>
      </c>
      <c r="B31" s="774">
        <v>1</v>
      </c>
      <c r="C31" s="777" t="s">
        <v>63</v>
      </c>
      <c r="D31" s="774" t="s">
        <v>3606</v>
      </c>
      <c r="E31" s="774">
        <v>15</v>
      </c>
      <c r="F31" s="774" t="s">
        <v>59</v>
      </c>
      <c r="G31" s="776">
        <v>0</v>
      </c>
      <c r="H31" s="776">
        <f t="shared" si="0"/>
        <v>0</v>
      </c>
      <c r="I31" s="785" t="s">
        <v>63</v>
      </c>
      <c r="J31" s="788" t="s">
        <v>3639</v>
      </c>
      <c r="K31" s="789" t="s">
        <v>3608</v>
      </c>
      <c r="L31" s="759">
        <f t="shared" si="1"/>
        <v>0</v>
      </c>
      <c r="M31" s="790">
        <f t="shared" si="2"/>
        <v>0</v>
      </c>
      <c r="N31" s="759" t="b">
        <f t="shared" si="3"/>
        <v>1</v>
      </c>
      <c r="O31" s="786" t="str">
        <f t="shared" si="4"/>
        <v>A</v>
      </c>
      <c r="P31" s="787">
        <v>900000</v>
      </c>
      <c r="Q31" s="759" t="str">
        <f>VLOOKUP(A31,PXVT!B:T,17,0)</f>
        <v>Cái</v>
      </c>
    </row>
    <row r="32" spans="1:17" s="759" customFormat="1" ht="30">
      <c r="A32" s="759" t="s">
        <v>3391</v>
      </c>
      <c r="B32" s="774">
        <v>2</v>
      </c>
      <c r="C32" s="777" t="s">
        <v>200</v>
      </c>
      <c r="D32" s="778" t="s">
        <v>3609</v>
      </c>
      <c r="E32" s="774">
        <v>15</v>
      </c>
      <c r="F32" s="774" t="s">
        <v>89</v>
      </c>
      <c r="G32" s="776">
        <v>117800</v>
      </c>
      <c r="H32" s="776">
        <f t="shared" si="0"/>
        <v>1767000</v>
      </c>
      <c r="I32" s="785" t="s">
        <v>200</v>
      </c>
      <c r="J32" s="788" t="s">
        <v>3639</v>
      </c>
      <c r="K32" s="789" t="s">
        <v>3610</v>
      </c>
      <c r="L32" s="759">
        <f t="shared" si="1"/>
        <v>1767</v>
      </c>
      <c r="M32" s="790">
        <f t="shared" si="2"/>
        <v>1765233</v>
      </c>
      <c r="N32" s="759" t="b">
        <f t="shared" si="3"/>
        <v>1</v>
      </c>
      <c r="O32" s="786" t="str">
        <f t="shared" si="4"/>
        <v>B</v>
      </c>
      <c r="P32" s="790">
        <v>117800</v>
      </c>
      <c r="Q32" s="759" t="e">
        <f>VLOOKUP(A32,PXVT!B:T,17,0)</f>
        <v>#N/A</v>
      </c>
    </row>
    <row r="33" spans="1:17" s="759" customFormat="1" ht="45">
      <c r="A33" s="759" t="s">
        <v>3232</v>
      </c>
      <c r="B33" s="774">
        <v>3</v>
      </c>
      <c r="C33" s="777" t="s">
        <v>3611</v>
      </c>
      <c r="D33" s="778"/>
      <c r="E33" s="774">
        <v>15</v>
      </c>
      <c r="F33" s="774" t="s">
        <v>89</v>
      </c>
      <c r="G33" s="776">
        <v>309900</v>
      </c>
      <c r="H33" s="776">
        <f t="shared" si="0"/>
        <v>4648500</v>
      </c>
      <c r="I33" s="785" t="s">
        <v>3611</v>
      </c>
      <c r="J33" s="788" t="s">
        <v>3639</v>
      </c>
      <c r="K33" s="789" t="s">
        <v>3612</v>
      </c>
      <c r="L33" s="759">
        <f t="shared" si="1"/>
        <v>4648.5</v>
      </c>
      <c r="M33" s="790">
        <f t="shared" si="2"/>
        <v>4643851.5</v>
      </c>
      <c r="N33" s="759" t="b">
        <f t="shared" si="3"/>
        <v>1</v>
      </c>
      <c r="O33" s="786" t="str">
        <f t="shared" si="4"/>
        <v>B</v>
      </c>
      <c r="P33" s="790">
        <v>309900</v>
      </c>
      <c r="Q33" s="759" t="e">
        <f>VLOOKUP(A33,PXVT!B:T,17,0)</f>
        <v>#N/A</v>
      </c>
    </row>
    <row r="34" spans="1:17" s="759" customFormat="1">
      <c r="A34" s="759" t="s">
        <v>1136</v>
      </c>
      <c r="B34" s="774">
        <v>4</v>
      </c>
      <c r="C34" s="777" t="s">
        <v>3603</v>
      </c>
      <c r="D34" s="774"/>
      <c r="E34" s="774">
        <v>15</v>
      </c>
      <c r="F34" s="774" t="s">
        <v>89</v>
      </c>
      <c r="G34" s="776">
        <v>63200</v>
      </c>
      <c r="H34" s="776">
        <f t="shared" si="0"/>
        <v>948000</v>
      </c>
      <c r="I34" s="785" t="s">
        <v>3603</v>
      </c>
      <c r="J34" s="788" t="s">
        <v>3639</v>
      </c>
      <c r="K34" s="789" t="s">
        <v>3640</v>
      </c>
      <c r="L34" s="759">
        <f t="shared" si="1"/>
        <v>948</v>
      </c>
      <c r="M34" s="790">
        <f t="shared" si="2"/>
        <v>947052</v>
      </c>
      <c r="N34" s="759" t="b">
        <f t="shared" si="3"/>
        <v>1</v>
      </c>
      <c r="O34" s="786" t="str">
        <f t="shared" si="4"/>
        <v>B</v>
      </c>
      <c r="P34" s="790">
        <v>63200</v>
      </c>
      <c r="Q34" s="759" t="e">
        <f>VLOOKUP(A34,PXVT!B:T,17,0)</f>
        <v>#N/A</v>
      </c>
    </row>
    <row r="35" spans="1:17" s="759" customFormat="1">
      <c r="A35" s="759" t="s">
        <v>3641</v>
      </c>
      <c r="B35" s="774"/>
      <c r="C35" s="771" t="s">
        <v>3642</v>
      </c>
      <c r="D35" s="778"/>
      <c r="E35" s="770">
        <v>14</v>
      </c>
      <c r="F35" s="770" t="s">
        <v>237</v>
      </c>
      <c r="G35" s="776">
        <v>0</v>
      </c>
      <c r="H35" s="776">
        <f t="shared" si="0"/>
        <v>0</v>
      </c>
      <c r="I35" s="785" t="s">
        <v>3642</v>
      </c>
      <c r="J35" s="791"/>
      <c r="K35" s="791"/>
      <c r="L35" s="759">
        <f t="shared" si="1"/>
        <v>0</v>
      </c>
      <c r="M35" s="790">
        <f t="shared" si="2"/>
        <v>0</v>
      </c>
      <c r="N35" s="759" t="b">
        <f t="shared" si="3"/>
        <v>1</v>
      </c>
      <c r="O35" s="786" t="str">
        <f t="shared" si="4"/>
        <v>A</v>
      </c>
      <c r="P35" s="787">
        <v>0</v>
      </c>
      <c r="Q35" s="759" t="e">
        <f>VLOOKUP(A35,PXVT!B:T,17,0)</f>
        <v>#N/A</v>
      </c>
    </row>
    <row r="36" spans="1:17" s="759" customFormat="1">
      <c r="A36" s="759" t="s">
        <v>3367</v>
      </c>
      <c r="B36" s="774">
        <v>1</v>
      </c>
      <c r="C36" s="777" t="s">
        <v>3643</v>
      </c>
      <c r="D36" s="774" t="s">
        <v>3606</v>
      </c>
      <c r="E36" s="774">
        <v>6.3</v>
      </c>
      <c r="F36" s="774" t="s">
        <v>259</v>
      </c>
      <c r="G36" s="776">
        <v>0</v>
      </c>
      <c r="H36" s="776">
        <f t="shared" si="0"/>
        <v>0</v>
      </c>
      <c r="I36" s="785" t="s">
        <v>3643</v>
      </c>
      <c r="J36" s="788" t="s">
        <v>3644</v>
      </c>
      <c r="K36" s="789" t="s">
        <v>3608</v>
      </c>
      <c r="L36" s="759" t="e">
        <f t="shared" si="1"/>
        <v>#VALUE!</v>
      </c>
      <c r="M36" s="790" t="e">
        <f t="shared" si="2"/>
        <v>#VALUE!</v>
      </c>
      <c r="N36" s="759" t="b">
        <f t="shared" si="3"/>
        <v>1</v>
      </c>
      <c r="O36" s="786" t="str">
        <f t="shared" si="4"/>
        <v>A</v>
      </c>
      <c r="P36" s="787">
        <v>219600</v>
      </c>
      <c r="Q36" s="759" t="str">
        <f>VLOOKUP(A36,PXVT!B:T,17,0)</f>
        <v>Kg</v>
      </c>
    </row>
    <row r="37" spans="1:17" s="759" customFormat="1">
      <c r="A37" s="759" t="s">
        <v>657</v>
      </c>
      <c r="B37" s="774">
        <v>2</v>
      </c>
      <c r="C37" s="777" t="s">
        <v>658</v>
      </c>
      <c r="D37" s="778" t="s">
        <v>3609</v>
      </c>
      <c r="E37" s="774">
        <v>28</v>
      </c>
      <c r="F37" s="774" t="s">
        <v>59</v>
      </c>
      <c r="G37" s="776">
        <v>17100</v>
      </c>
      <c r="H37" s="776">
        <f t="shared" si="0"/>
        <v>478800</v>
      </c>
      <c r="I37" s="785" t="s">
        <v>658</v>
      </c>
      <c r="J37" s="788" t="s">
        <v>3645</v>
      </c>
      <c r="K37" s="789" t="s">
        <v>3646</v>
      </c>
      <c r="L37" s="759">
        <f t="shared" si="1"/>
        <v>478.80000000000007</v>
      </c>
      <c r="M37" s="790">
        <f t="shared" si="2"/>
        <v>478321.2</v>
      </c>
      <c r="N37" s="759" t="b">
        <f t="shared" si="3"/>
        <v>1</v>
      </c>
      <c r="O37" s="786" t="str">
        <f t="shared" si="4"/>
        <v>B</v>
      </c>
      <c r="P37" s="790">
        <v>17100</v>
      </c>
      <c r="Q37" s="759" t="e">
        <f>VLOOKUP(A37,PXVT!B:T,17,0)</f>
        <v>#N/A</v>
      </c>
    </row>
    <row r="38" spans="1:17" s="759" customFormat="1">
      <c r="A38" s="759" t="s">
        <v>2571</v>
      </c>
      <c r="B38" s="774">
        <v>3</v>
      </c>
      <c r="C38" s="777" t="s">
        <v>2572</v>
      </c>
      <c r="D38" s="778" t="s">
        <v>3609</v>
      </c>
      <c r="E38" s="774">
        <v>28</v>
      </c>
      <c r="F38" s="774" t="s">
        <v>59</v>
      </c>
      <c r="G38" s="776">
        <v>20500</v>
      </c>
      <c r="H38" s="776">
        <f t="shared" si="0"/>
        <v>574000</v>
      </c>
      <c r="I38" s="785" t="s">
        <v>2572</v>
      </c>
      <c r="J38" s="788" t="s">
        <v>3645</v>
      </c>
      <c r="K38" s="789" t="s">
        <v>3647</v>
      </c>
      <c r="L38" s="759">
        <f t="shared" si="1"/>
        <v>574</v>
      </c>
      <c r="M38" s="790">
        <f t="shared" si="2"/>
        <v>573426</v>
      </c>
      <c r="N38" s="759" t="b">
        <f t="shared" si="3"/>
        <v>1</v>
      </c>
      <c r="O38" s="786" t="str">
        <f t="shared" si="4"/>
        <v>B</v>
      </c>
      <c r="P38" s="790">
        <v>20500</v>
      </c>
      <c r="Q38" s="759" t="e">
        <f>VLOOKUP(A38,PXVT!B:T,17,0)</f>
        <v>#N/A</v>
      </c>
    </row>
    <row r="39" spans="1:17" s="759" customFormat="1">
      <c r="A39" s="759" t="s">
        <v>2977</v>
      </c>
      <c r="B39" s="774"/>
      <c r="C39" s="771" t="s">
        <v>2978</v>
      </c>
      <c r="D39" s="778"/>
      <c r="E39" s="770">
        <v>15</v>
      </c>
      <c r="F39" s="770" t="s">
        <v>237</v>
      </c>
      <c r="G39" s="776">
        <v>0</v>
      </c>
      <c r="H39" s="776">
        <f t="shared" si="0"/>
        <v>0</v>
      </c>
      <c r="I39" s="785" t="s">
        <v>2978</v>
      </c>
      <c r="J39" s="791"/>
      <c r="K39" s="791"/>
      <c r="L39" s="759">
        <f t="shared" si="1"/>
        <v>0</v>
      </c>
      <c r="M39" s="790">
        <f t="shared" si="2"/>
        <v>0</v>
      </c>
      <c r="N39" s="759" t="b">
        <f t="shared" si="3"/>
        <v>1</v>
      </c>
      <c r="O39" s="786" t="str">
        <f t="shared" si="4"/>
        <v>A</v>
      </c>
      <c r="P39" s="787">
        <v>0</v>
      </c>
      <c r="Q39" s="759" t="e">
        <f>VLOOKUP(A39,PXVT!B:T,17,0)</f>
        <v>#N/A</v>
      </c>
    </row>
    <row r="40" spans="1:17" s="759" customFormat="1">
      <c r="A40" s="759" t="s">
        <v>3367</v>
      </c>
      <c r="B40" s="774">
        <v>1</v>
      </c>
      <c r="C40" s="777" t="s">
        <v>3648</v>
      </c>
      <c r="D40" s="774" t="s">
        <v>3606</v>
      </c>
      <c r="E40" s="774">
        <v>33.6</v>
      </c>
      <c r="F40" s="774" t="s">
        <v>259</v>
      </c>
      <c r="G40" s="776">
        <v>0</v>
      </c>
      <c r="H40" s="776">
        <f t="shared" si="0"/>
        <v>0</v>
      </c>
      <c r="I40" s="785" t="s">
        <v>3648</v>
      </c>
      <c r="J40" s="788" t="s">
        <v>3649</v>
      </c>
      <c r="K40" s="789" t="s">
        <v>3608</v>
      </c>
      <c r="L40" s="759" t="e">
        <f t="shared" si="1"/>
        <v>#VALUE!</v>
      </c>
      <c r="M40" s="790" t="e">
        <f t="shared" si="2"/>
        <v>#VALUE!</v>
      </c>
      <c r="N40" s="759" t="b">
        <f t="shared" si="3"/>
        <v>1</v>
      </c>
      <c r="O40" s="786" t="str">
        <f t="shared" si="4"/>
        <v>A</v>
      </c>
      <c r="P40" s="787">
        <v>219600</v>
      </c>
      <c r="Q40" s="759" t="str">
        <f>VLOOKUP(A40,PXVT!B:T,17,0)</f>
        <v>Kg</v>
      </c>
    </row>
    <row r="41" spans="1:17" s="759" customFormat="1">
      <c r="A41" s="759" t="s">
        <v>545</v>
      </c>
      <c r="B41" s="774">
        <v>2</v>
      </c>
      <c r="C41" s="777" t="s">
        <v>3650</v>
      </c>
      <c r="D41" s="778" t="s">
        <v>3609</v>
      </c>
      <c r="E41" s="774">
        <v>15</v>
      </c>
      <c r="F41" s="774" t="s">
        <v>89</v>
      </c>
      <c r="G41" s="776">
        <v>180700</v>
      </c>
      <c r="H41" s="776">
        <f t="shared" si="0"/>
        <v>2710500</v>
      </c>
      <c r="I41" s="785" t="s">
        <v>3650</v>
      </c>
      <c r="J41" s="788" t="s">
        <v>3639</v>
      </c>
      <c r="K41" s="789" t="s">
        <v>3651</v>
      </c>
      <c r="L41" s="759">
        <f t="shared" si="1"/>
        <v>2710.5</v>
      </c>
      <c r="M41" s="790">
        <f t="shared" si="2"/>
        <v>2707789.5</v>
      </c>
      <c r="N41" s="759" t="b">
        <f t="shared" si="3"/>
        <v>1</v>
      </c>
      <c r="O41" s="786" t="str">
        <f t="shared" si="4"/>
        <v>B</v>
      </c>
      <c r="P41" s="790">
        <v>180700</v>
      </c>
      <c r="Q41" s="759" t="e">
        <f>VLOOKUP(A41,PXVT!B:T,17,0)</f>
        <v>#N/A</v>
      </c>
    </row>
    <row r="42" spans="1:17" s="759" customFormat="1">
      <c r="A42" s="759" t="s">
        <v>657</v>
      </c>
      <c r="B42" s="774">
        <v>3</v>
      </c>
      <c r="C42" s="777" t="s">
        <v>658</v>
      </c>
      <c r="D42" s="778" t="s">
        <v>3609</v>
      </c>
      <c r="E42" s="774">
        <v>30</v>
      </c>
      <c r="F42" s="774" t="s">
        <v>59</v>
      </c>
      <c r="G42" s="776">
        <v>17100</v>
      </c>
      <c r="H42" s="776">
        <f t="shared" si="0"/>
        <v>513000</v>
      </c>
      <c r="I42" s="785" t="s">
        <v>658</v>
      </c>
      <c r="J42" s="788" t="s">
        <v>3652</v>
      </c>
      <c r="K42" s="789" t="s">
        <v>3646</v>
      </c>
      <c r="L42" s="759">
        <f t="shared" si="1"/>
        <v>513</v>
      </c>
      <c r="M42" s="790">
        <f t="shared" si="2"/>
        <v>512487</v>
      </c>
      <c r="N42" s="759" t="b">
        <f t="shared" si="3"/>
        <v>1</v>
      </c>
      <c r="O42" s="786" t="str">
        <f t="shared" si="4"/>
        <v>B</v>
      </c>
      <c r="P42" s="790">
        <v>17100</v>
      </c>
      <c r="Q42" s="759" t="e">
        <f>VLOOKUP(A42,PXVT!B:T,17,0)</f>
        <v>#N/A</v>
      </c>
    </row>
    <row r="43" spans="1:17" s="759" customFormat="1">
      <c r="A43" s="759" t="s">
        <v>2571</v>
      </c>
      <c r="B43" s="774">
        <v>4</v>
      </c>
      <c r="C43" s="777" t="s">
        <v>2572</v>
      </c>
      <c r="D43" s="778" t="s">
        <v>3609</v>
      </c>
      <c r="E43" s="774">
        <v>30</v>
      </c>
      <c r="F43" s="774" t="s">
        <v>59</v>
      </c>
      <c r="G43" s="776">
        <v>20500</v>
      </c>
      <c r="H43" s="776">
        <f t="shared" si="0"/>
        <v>615000</v>
      </c>
      <c r="I43" s="785" t="s">
        <v>2572</v>
      </c>
      <c r="J43" s="788" t="s">
        <v>3652</v>
      </c>
      <c r="K43" s="789" t="s">
        <v>3647</v>
      </c>
      <c r="L43" s="759">
        <f t="shared" si="1"/>
        <v>615</v>
      </c>
      <c r="M43" s="790">
        <f t="shared" si="2"/>
        <v>614385</v>
      </c>
      <c r="N43" s="759" t="b">
        <f t="shared" si="3"/>
        <v>1</v>
      </c>
      <c r="O43" s="786" t="str">
        <f t="shared" si="4"/>
        <v>B</v>
      </c>
      <c r="P43" s="790">
        <v>20500</v>
      </c>
      <c r="Q43" s="759" t="e">
        <f>VLOOKUP(A43,PXVT!B:T,17,0)</f>
        <v>#N/A</v>
      </c>
    </row>
    <row r="44" spans="1:17" s="759" customFormat="1">
      <c r="A44" s="759" t="s">
        <v>1449</v>
      </c>
      <c r="B44" s="774">
        <v>5</v>
      </c>
      <c r="C44" s="777" t="s">
        <v>3653</v>
      </c>
      <c r="D44" s="778"/>
      <c r="E44" s="774">
        <v>33.6</v>
      </c>
      <c r="F44" s="774" t="s">
        <v>259</v>
      </c>
      <c r="G44" s="776">
        <v>4300</v>
      </c>
      <c r="H44" s="776">
        <f t="shared" si="0"/>
        <v>144480</v>
      </c>
      <c r="I44" s="785" t="s">
        <v>3653</v>
      </c>
      <c r="J44" s="788" t="s">
        <v>3649</v>
      </c>
      <c r="K44" s="789" t="s">
        <v>3654</v>
      </c>
      <c r="L44" s="759" t="e">
        <f t="shared" si="1"/>
        <v>#VALUE!</v>
      </c>
      <c r="M44" s="790" t="e">
        <f t="shared" si="2"/>
        <v>#VALUE!</v>
      </c>
      <c r="N44" s="759" t="b">
        <f t="shared" si="3"/>
        <v>1</v>
      </c>
      <c r="O44" s="786" t="str">
        <f t="shared" si="4"/>
        <v>B</v>
      </c>
      <c r="P44" s="790">
        <v>4300</v>
      </c>
      <c r="Q44" s="759" t="e">
        <f>VLOOKUP(A44,PXVT!B:T,17,0)</f>
        <v>#N/A</v>
      </c>
    </row>
    <row r="45" spans="1:17" s="759" customFormat="1">
      <c r="A45" s="759" t="s">
        <v>1455</v>
      </c>
      <c r="B45" s="774">
        <v>6</v>
      </c>
      <c r="C45" s="777" t="s">
        <v>1457</v>
      </c>
      <c r="D45" s="778"/>
      <c r="E45" s="774">
        <v>15</v>
      </c>
      <c r="F45" s="774" t="s">
        <v>544</v>
      </c>
      <c r="G45" s="776">
        <v>144100</v>
      </c>
      <c r="H45" s="776">
        <f t="shared" si="0"/>
        <v>2161500</v>
      </c>
      <c r="I45" s="785" t="s">
        <v>1457</v>
      </c>
      <c r="J45" s="788" t="s">
        <v>3639</v>
      </c>
      <c r="K45" s="789" t="s">
        <v>3655</v>
      </c>
      <c r="L45" s="759">
        <f t="shared" si="1"/>
        <v>2161.5</v>
      </c>
      <c r="M45" s="790">
        <f t="shared" si="2"/>
        <v>2159338.5</v>
      </c>
      <c r="N45" s="759" t="b">
        <f t="shared" si="3"/>
        <v>1</v>
      </c>
      <c r="O45" s="786" t="str">
        <f t="shared" si="4"/>
        <v>B</v>
      </c>
      <c r="P45" s="790">
        <v>144100</v>
      </c>
      <c r="Q45" s="759" t="e">
        <f>VLOOKUP(A45,PXVT!B:T,17,0)</f>
        <v>#N/A</v>
      </c>
    </row>
    <row r="46" spans="1:17" s="759" customFormat="1">
      <c r="A46" s="759" t="s">
        <v>3656</v>
      </c>
      <c r="B46" s="774">
        <v>7</v>
      </c>
      <c r="C46" s="777" t="s">
        <v>3657</v>
      </c>
      <c r="D46" s="778"/>
      <c r="E46" s="774">
        <v>15</v>
      </c>
      <c r="F46" s="774" t="s">
        <v>89</v>
      </c>
      <c r="G46" s="776">
        <v>14100</v>
      </c>
      <c r="H46" s="776">
        <f t="shared" si="0"/>
        <v>211500</v>
      </c>
      <c r="I46" s="785" t="s">
        <v>3657</v>
      </c>
      <c r="J46" s="788" t="s">
        <v>3639</v>
      </c>
      <c r="K46" s="789" t="s">
        <v>3658</v>
      </c>
      <c r="L46" s="759">
        <f t="shared" si="1"/>
        <v>211.5</v>
      </c>
      <c r="M46" s="790">
        <f t="shared" si="2"/>
        <v>211288.5</v>
      </c>
      <c r="N46" s="759" t="b">
        <f t="shared" si="3"/>
        <v>1</v>
      </c>
      <c r="O46" s="786" t="str">
        <f t="shared" si="4"/>
        <v>B</v>
      </c>
      <c r="P46" s="790">
        <v>14100</v>
      </c>
      <c r="Q46" s="759" t="e">
        <f>VLOOKUP(A46,PXVT!B:T,17,0)</f>
        <v>#N/A</v>
      </c>
    </row>
    <row r="47" spans="1:17" s="759" customFormat="1">
      <c r="A47" s="759" t="s">
        <v>3659</v>
      </c>
      <c r="B47" s="774">
        <v>8</v>
      </c>
      <c r="C47" s="777" t="s">
        <v>3660</v>
      </c>
      <c r="D47" s="774"/>
      <c r="E47" s="774">
        <v>15</v>
      </c>
      <c r="F47" s="774" t="s">
        <v>89</v>
      </c>
      <c r="G47" s="776">
        <v>6300</v>
      </c>
      <c r="H47" s="776">
        <f t="shared" si="0"/>
        <v>94500</v>
      </c>
      <c r="I47" s="785" t="s">
        <v>3660</v>
      </c>
      <c r="J47" s="788" t="s">
        <v>3639</v>
      </c>
      <c r="K47" s="789" t="s">
        <v>3661</v>
      </c>
      <c r="L47" s="759">
        <f t="shared" si="1"/>
        <v>94.5</v>
      </c>
      <c r="M47" s="790">
        <f t="shared" si="2"/>
        <v>94405.5</v>
      </c>
      <c r="N47" s="759" t="b">
        <f t="shared" si="3"/>
        <v>1</v>
      </c>
      <c r="O47" s="786" t="str">
        <f t="shared" si="4"/>
        <v>B</v>
      </c>
      <c r="P47" s="790">
        <v>6300</v>
      </c>
      <c r="Q47" s="759" t="e">
        <f>VLOOKUP(A47,PXVT!B:T,17,0)</f>
        <v>#N/A</v>
      </c>
    </row>
    <row r="48" spans="1:17" s="759" customFormat="1">
      <c r="A48" s="759" t="s">
        <v>2475</v>
      </c>
      <c r="B48" s="774">
        <v>9</v>
      </c>
      <c r="C48" s="777" t="s">
        <v>3662</v>
      </c>
      <c r="D48" s="778" t="s">
        <v>3609</v>
      </c>
      <c r="E48" s="774">
        <v>22.5</v>
      </c>
      <c r="F48" s="774" t="s">
        <v>974</v>
      </c>
      <c r="G48" s="776">
        <v>4200</v>
      </c>
      <c r="H48" s="776">
        <f t="shared" si="0"/>
        <v>94500</v>
      </c>
      <c r="I48" s="785" t="s">
        <v>3662</v>
      </c>
      <c r="J48" s="788" t="s">
        <v>3663</v>
      </c>
      <c r="K48" s="789" t="s">
        <v>3664</v>
      </c>
      <c r="L48" s="759" t="e">
        <f t="shared" si="1"/>
        <v>#VALUE!</v>
      </c>
      <c r="M48" s="790" t="e">
        <f t="shared" si="2"/>
        <v>#VALUE!</v>
      </c>
      <c r="N48" s="759" t="b">
        <f t="shared" si="3"/>
        <v>1</v>
      </c>
      <c r="O48" s="786" t="str">
        <f t="shared" si="4"/>
        <v>B</v>
      </c>
      <c r="P48" s="790">
        <v>4200</v>
      </c>
      <c r="Q48" s="759" t="e">
        <f>VLOOKUP(A48,PXVT!B:T,17,0)</f>
        <v>#N/A</v>
      </c>
    </row>
    <row r="49" spans="1:17" s="759" customFormat="1">
      <c r="A49" s="759" t="s">
        <v>906</v>
      </c>
      <c r="B49" s="774">
        <v>10</v>
      </c>
      <c r="C49" s="777" t="s">
        <v>3665</v>
      </c>
      <c r="D49" s="778" t="s">
        <v>3609</v>
      </c>
      <c r="E49" s="774">
        <v>30</v>
      </c>
      <c r="F49" s="774" t="s">
        <v>89</v>
      </c>
      <c r="G49" s="776">
        <v>26200</v>
      </c>
      <c r="H49" s="776">
        <f t="shared" si="0"/>
        <v>786000</v>
      </c>
      <c r="I49" s="785" t="s">
        <v>3665</v>
      </c>
      <c r="J49" s="788" t="s">
        <v>3652</v>
      </c>
      <c r="K49" s="789" t="s">
        <v>3666</v>
      </c>
      <c r="L49" s="759">
        <f t="shared" si="1"/>
        <v>786</v>
      </c>
      <c r="M49" s="790">
        <f t="shared" si="2"/>
        <v>785214</v>
      </c>
      <c r="N49" s="759" t="b">
        <f t="shared" si="3"/>
        <v>1</v>
      </c>
      <c r="O49" s="786" t="str">
        <f t="shared" si="4"/>
        <v>B</v>
      </c>
      <c r="P49" s="790">
        <v>26200</v>
      </c>
      <c r="Q49" s="759" t="e">
        <f>VLOOKUP(A49,PXVT!B:T,17,0)</f>
        <v>#N/A</v>
      </c>
    </row>
    <row r="50" spans="1:17" s="759" customFormat="1">
      <c r="A50" s="759" t="s">
        <v>2979</v>
      </c>
      <c r="B50" s="774"/>
      <c r="C50" s="771" t="s">
        <v>2980</v>
      </c>
      <c r="D50" s="778"/>
      <c r="E50" s="770">
        <v>10</v>
      </c>
      <c r="F50" s="770" t="s">
        <v>237</v>
      </c>
      <c r="G50" s="776">
        <v>0</v>
      </c>
      <c r="H50" s="776">
        <f t="shared" si="0"/>
        <v>0</v>
      </c>
      <c r="I50" s="785" t="s">
        <v>2980</v>
      </c>
      <c r="J50" s="791"/>
      <c r="K50" s="791"/>
      <c r="L50" s="759">
        <f t="shared" si="1"/>
        <v>0</v>
      </c>
      <c r="M50" s="790">
        <f t="shared" si="2"/>
        <v>0</v>
      </c>
      <c r="N50" s="759" t="b">
        <f t="shared" si="3"/>
        <v>1</v>
      </c>
      <c r="O50" s="786" t="str">
        <f t="shared" si="4"/>
        <v>A</v>
      </c>
      <c r="P50" s="787">
        <v>0</v>
      </c>
      <c r="Q50" s="759" t="e">
        <f>VLOOKUP(A50,PXVT!B:T,17,0)</f>
        <v>#N/A</v>
      </c>
    </row>
    <row r="51" spans="1:17" s="759" customFormat="1">
      <c r="A51" s="759" t="s">
        <v>3367</v>
      </c>
      <c r="B51" s="774">
        <v>1</v>
      </c>
      <c r="C51" s="777" t="s">
        <v>3667</v>
      </c>
      <c r="D51" s="774" t="s">
        <v>3606</v>
      </c>
      <c r="E51" s="774">
        <v>22.4</v>
      </c>
      <c r="F51" s="774" t="s">
        <v>259</v>
      </c>
      <c r="G51" s="776">
        <v>0</v>
      </c>
      <c r="H51" s="776">
        <f t="shared" si="0"/>
        <v>0</v>
      </c>
      <c r="I51" s="785" t="s">
        <v>3667</v>
      </c>
      <c r="J51" s="788" t="s">
        <v>3668</v>
      </c>
      <c r="K51" s="789" t="s">
        <v>3608</v>
      </c>
      <c r="L51" s="759" t="e">
        <f t="shared" si="1"/>
        <v>#VALUE!</v>
      </c>
      <c r="M51" s="790" t="e">
        <f t="shared" si="2"/>
        <v>#VALUE!</v>
      </c>
      <c r="N51" s="759" t="b">
        <f t="shared" si="3"/>
        <v>1</v>
      </c>
      <c r="O51" s="786" t="str">
        <f t="shared" si="4"/>
        <v>A</v>
      </c>
      <c r="P51" s="787">
        <v>219600</v>
      </c>
      <c r="Q51" s="759" t="str">
        <f>VLOOKUP(A51,PXVT!B:T,17,0)</f>
        <v>Kg</v>
      </c>
    </row>
    <row r="52" spans="1:17" s="759" customFormat="1">
      <c r="A52" s="759" t="s">
        <v>657</v>
      </c>
      <c r="B52" s="774">
        <v>2</v>
      </c>
      <c r="C52" s="777" t="s">
        <v>658</v>
      </c>
      <c r="D52" s="778" t="s">
        <v>3609</v>
      </c>
      <c r="E52" s="774">
        <v>40</v>
      </c>
      <c r="F52" s="774" t="s">
        <v>59</v>
      </c>
      <c r="G52" s="776">
        <v>17100</v>
      </c>
      <c r="H52" s="776">
        <f t="shared" si="0"/>
        <v>684000</v>
      </c>
      <c r="I52" s="785" t="s">
        <v>658</v>
      </c>
      <c r="J52" s="788" t="s">
        <v>3607</v>
      </c>
      <c r="K52" s="789" t="s">
        <v>3646</v>
      </c>
      <c r="L52" s="759">
        <f t="shared" si="1"/>
        <v>684</v>
      </c>
      <c r="M52" s="790">
        <f t="shared" si="2"/>
        <v>683316</v>
      </c>
      <c r="N52" s="759" t="b">
        <f t="shared" si="3"/>
        <v>1</v>
      </c>
      <c r="O52" s="786" t="str">
        <f t="shared" si="4"/>
        <v>B</v>
      </c>
      <c r="P52" s="790">
        <v>17100</v>
      </c>
      <c r="Q52" s="759" t="e">
        <f>VLOOKUP(A52,PXVT!B:T,17,0)</f>
        <v>#N/A</v>
      </c>
    </row>
    <row r="53" spans="1:17" s="759" customFormat="1">
      <c r="A53" s="759" t="s">
        <v>2571</v>
      </c>
      <c r="B53" s="774">
        <v>3</v>
      </c>
      <c r="C53" s="777" t="s">
        <v>2572</v>
      </c>
      <c r="D53" s="778" t="s">
        <v>3609</v>
      </c>
      <c r="E53" s="774">
        <v>40</v>
      </c>
      <c r="F53" s="774" t="s">
        <v>59</v>
      </c>
      <c r="G53" s="776">
        <v>20500</v>
      </c>
      <c r="H53" s="776">
        <f t="shared" si="0"/>
        <v>820000</v>
      </c>
      <c r="I53" s="785" t="s">
        <v>2572</v>
      </c>
      <c r="J53" s="788" t="s">
        <v>3607</v>
      </c>
      <c r="K53" s="789" t="s">
        <v>3647</v>
      </c>
      <c r="L53" s="759">
        <f t="shared" si="1"/>
        <v>820</v>
      </c>
      <c r="M53" s="790">
        <f t="shared" si="2"/>
        <v>819180</v>
      </c>
      <c r="N53" s="759" t="b">
        <f t="shared" si="3"/>
        <v>1</v>
      </c>
      <c r="O53" s="786" t="str">
        <f t="shared" si="4"/>
        <v>B</v>
      </c>
      <c r="P53" s="790">
        <v>20500</v>
      </c>
      <c r="Q53" s="759" t="e">
        <f>VLOOKUP(A53,PXVT!B:T,17,0)</f>
        <v>#N/A</v>
      </c>
    </row>
    <row r="54" spans="1:17" s="759" customFormat="1">
      <c r="A54" s="759" t="s">
        <v>3288</v>
      </c>
      <c r="B54" s="774"/>
      <c r="C54" s="771" t="s">
        <v>3289</v>
      </c>
      <c r="D54" s="770"/>
      <c r="E54" s="770">
        <v>96</v>
      </c>
      <c r="F54" s="770" t="s">
        <v>2991</v>
      </c>
      <c r="G54" s="776">
        <v>0</v>
      </c>
      <c r="H54" s="776">
        <f t="shared" si="0"/>
        <v>0</v>
      </c>
      <c r="I54" s="785" t="s">
        <v>3289</v>
      </c>
      <c r="J54" s="791"/>
      <c r="K54" s="791"/>
      <c r="L54" s="759">
        <f t="shared" si="1"/>
        <v>0</v>
      </c>
      <c r="M54" s="790">
        <f t="shared" si="2"/>
        <v>0</v>
      </c>
      <c r="N54" s="759" t="b">
        <f t="shared" si="3"/>
        <v>1</v>
      </c>
      <c r="O54" s="786" t="str">
        <f t="shared" si="4"/>
        <v>A</v>
      </c>
      <c r="P54" s="787">
        <v>0</v>
      </c>
      <c r="Q54" s="759" t="e">
        <f>VLOOKUP(A54,PXVT!B:T,17,0)</f>
        <v>#N/A</v>
      </c>
    </row>
    <row r="55" spans="1:17" s="759" customFormat="1">
      <c r="A55" s="759" t="s">
        <v>3247</v>
      </c>
      <c r="B55" s="774">
        <v>1</v>
      </c>
      <c r="C55" s="777" t="s">
        <v>3669</v>
      </c>
      <c r="D55" s="774" t="s">
        <v>3606</v>
      </c>
      <c r="E55" s="774">
        <v>96</v>
      </c>
      <c r="F55" s="774" t="s">
        <v>539</v>
      </c>
      <c r="G55" s="776">
        <v>0</v>
      </c>
      <c r="H55" s="776">
        <f t="shared" si="0"/>
        <v>0</v>
      </c>
      <c r="I55" s="785" t="s">
        <v>3669</v>
      </c>
      <c r="J55" s="788" t="s">
        <v>3670</v>
      </c>
      <c r="K55" s="789" t="s">
        <v>3608</v>
      </c>
      <c r="L55" s="759">
        <f t="shared" si="1"/>
        <v>0</v>
      </c>
      <c r="M55" s="790">
        <f t="shared" si="2"/>
        <v>0</v>
      </c>
      <c r="N55" s="759" t="b">
        <f t="shared" si="3"/>
        <v>1</v>
      </c>
      <c r="O55" s="786" t="str">
        <f t="shared" si="4"/>
        <v>A</v>
      </c>
      <c r="P55" s="787">
        <v>5910000</v>
      </c>
      <c r="Q55" s="759" t="str">
        <f>VLOOKUP(A55,PXVT!B:T,17,0)</f>
        <v>trụ</v>
      </c>
    </row>
    <row r="56" spans="1:17" s="759" customFormat="1">
      <c r="A56" s="759" t="s">
        <v>1490</v>
      </c>
      <c r="B56" s="774">
        <v>2</v>
      </c>
      <c r="C56" s="777" t="s">
        <v>3671</v>
      </c>
      <c r="D56" s="774"/>
      <c r="E56" s="774">
        <v>96</v>
      </c>
      <c r="F56" s="774" t="s">
        <v>539</v>
      </c>
      <c r="G56" s="776">
        <v>1216500</v>
      </c>
      <c r="H56" s="776">
        <f t="shared" si="0"/>
        <v>116784000</v>
      </c>
      <c r="I56" s="785" t="s">
        <v>3671</v>
      </c>
      <c r="J56" s="788" t="s">
        <v>3670</v>
      </c>
      <c r="K56" s="789" t="s">
        <v>3672</v>
      </c>
      <c r="L56" s="759" t="e">
        <f t="shared" si="1"/>
        <v>#VALUE!</v>
      </c>
      <c r="M56" s="790" t="e">
        <f t="shared" si="2"/>
        <v>#VALUE!</v>
      </c>
      <c r="N56" s="759" t="b">
        <f t="shared" si="3"/>
        <v>1</v>
      </c>
      <c r="O56" s="786" t="str">
        <f t="shared" si="4"/>
        <v>B</v>
      </c>
      <c r="P56" s="790">
        <v>1216500</v>
      </c>
      <c r="Q56" s="759" t="e">
        <f>VLOOKUP(A56,PXVT!B:T,17,0)</f>
        <v>#N/A</v>
      </c>
    </row>
    <row r="57" spans="1:17" s="759" customFormat="1">
      <c r="A57" s="759" t="s">
        <v>3673</v>
      </c>
      <c r="B57" s="774"/>
      <c r="C57" s="771" t="s">
        <v>3015</v>
      </c>
      <c r="D57" s="778"/>
      <c r="E57" s="770">
        <v>15</v>
      </c>
      <c r="F57" s="770" t="s">
        <v>2991</v>
      </c>
      <c r="G57" s="776">
        <v>0</v>
      </c>
      <c r="H57" s="776">
        <f t="shared" si="0"/>
        <v>0</v>
      </c>
      <c r="I57" s="785" t="s">
        <v>3015</v>
      </c>
      <c r="J57" s="791"/>
      <c r="K57" s="791"/>
      <c r="L57" s="759">
        <f t="shared" si="1"/>
        <v>0</v>
      </c>
      <c r="M57" s="790">
        <f t="shared" si="2"/>
        <v>0</v>
      </c>
      <c r="N57" s="759" t="b">
        <f t="shared" si="3"/>
        <v>1</v>
      </c>
      <c r="O57" s="786" t="str">
        <f t="shared" si="4"/>
        <v>A</v>
      </c>
      <c r="P57" s="787">
        <v>0</v>
      </c>
      <c r="Q57" s="759" t="e">
        <f>VLOOKUP(A57,PXVT!B:T,17,0)</f>
        <v>#N/A</v>
      </c>
    </row>
    <row r="58" spans="1:17" s="759" customFormat="1">
      <c r="A58" s="759" t="s">
        <v>993</v>
      </c>
      <c r="B58" s="774">
        <v>1</v>
      </c>
      <c r="C58" s="777" t="s">
        <v>3674</v>
      </c>
      <c r="D58" s="774" t="s">
        <v>3606</v>
      </c>
      <c r="E58" s="774">
        <v>15</v>
      </c>
      <c r="F58" s="774" t="s">
        <v>539</v>
      </c>
      <c r="G58" s="776">
        <v>0</v>
      </c>
      <c r="H58" s="776">
        <f t="shared" si="0"/>
        <v>0</v>
      </c>
      <c r="I58" s="785" t="s">
        <v>3674</v>
      </c>
      <c r="J58" s="788" t="s">
        <v>3639</v>
      </c>
      <c r="K58" s="789" t="s">
        <v>3608</v>
      </c>
      <c r="L58" s="759">
        <f t="shared" si="1"/>
        <v>0</v>
      </c>
      <c r="M58" s="790">
        <f t="shared" si="2"/>
        <v>0</v>
      </c>
      <c r="N58" s="759" t="b">
        <f t="shared" si="3"/>
        <v>1</v>
      </c>
      <c r="O58" s="786" t="str">
        <f t="shared" si="4"/>
        <v>A</v>
      </c>
      <c r="P58" s="787">
        <v>8360000</v>
      </c>
      <c r="Q58" s="759" t="str">
        <f>VLOOKUP(A58,PXVT!B:T,17,0)</f>
        <v>trụ</v>
      </c>
    </row>
    <row r="59" spans="1:17" s="759" customFormat="1">
      <c r="A59" s="759" t="s">
        <v>1492</v>
      </c>
      <c r="B59" s="774">
        <v>2</v>
      </c>
      <c r="C59" s="777" t="s">
        <v>1494</v>
      </c>
      <c r="D59" s="774"/>
      <c r="E59" s="774">
        <v>15</v>
      </c>
      <c r="F59" s="774" t="s">
        <v>539</v>
      </c>
      <c r="G59" s="776">
        <v>1457000</v>
      </c>
      <c r="H59" s="776">
        <f t="shared" si="0"/>
        <v>21855000</v>
      </c>
      <c r="I59" s="785" t="s">
        <v>1494</v>
      </c>
      <c r="J59" s="788" t="s">
        <v>3639</v>
      </c>
      <c r="K59" s="789" t="s">
        <v>3675</v>
      </c>
      <c r="L59" s="759" t="e">
        <f t="shared" si="1"/>
        <v>#VALUE!</v>
      </c>
      <c r="M59" s="790" t="e">
        <f t="shared" si="2"/>
        <v>#VALUE!</v>
      </c>
      <c r="N59" s="759" t="b">
        <f t="shared" si="3"/>
        <v>1</v>
      </c>
      <c r="O59" s="786" t="str">
        <f t="shared" si="4"/>
        <v>B</v>
      </c>
      <c r="P59" s="790">
        <v>1457000</v>
      </c>
      <c r="Q59" s="759" t="e">
        <f>VLOOKUP(A59,PXVT!B:T,17,0)</f>
        <v>#N/A</v>
      </c>
    </row>
    <row r="60" spans="1:17" s="759" customFormat="1" ht="28.5">
      <c r="A60" s="759" t="s">
        <v>3033</v>
      </c>
      <c r="B60" s="770"/>
      <c r="C60" s="771" t="s">
        <v>3676</v>
      </c>
      <c r="D60" s="778"/>
      <c r="E60" s="770">
        <v>5</v>
      </c>
      <c r="F60" s="770" t="s">
        <v>237</v>
      </c>
      <c r="G60" s="776">
        <v>0</v>
      </c>
      <c r="H60" s="776">
        <f t="shared" si="0"/>
        <v>0</v>
      </c>
      <c r="I60" s="785" t="s">
        <v>3676</v>
      </c>
      <c r="J60" s="791"/>
      <c r="K60" s="791"/>
      <c r="L60" s="759">
        <f t="shared" si="1"/>
        <v>0</v>
      </c>
      <c r="M60" s="790">
        <f t="shared" si="2"/>
        <v>0</v>
      </c>
      <c r="N60" s="759" t="b">
        <f t="shared" si="3"/>
        <v>1</v>
      </c>
      <c r="O60" s="786" t="str">
        <f t="shared" si="4"/>
        <v>A</v>
      </c>
      <c r="P60" s="787">
        <v>0</v>
      </c>
      <c r="Q60" s="759" t="e">
        <f>VLOOKUP(A60,PXVT!B:T,17,0)</f>
        <v>#N/A</v>
      </c>
    </row>
    <row r="61" spans="1:17" s="759" customFormat="1">
      <c r="A61" s="759" t="s">
        <v>3249</v>
      </c>
      <c r="B61" s="774">
        <v>1</v>
      </c>
      <c r="C61" s="779" t="s">
        <v>3250</v>
      </c>
      <c r="D61" s="780" t="s">
        <v>3609</v>
      </c>
      <c r="E61" s="781">
        <v>4</v>
      </c>
      <c r="F61" s="774" t="s">
        <v>3251</v>
      </c>
      <c r="G61" s="776">
        <v>1513000</v>
      </c>
      <c r="H61" s="776">
        <f t="shared" si="0"/>
        <v>6052000</v>
      </c>
      <c r="I61" s="785" t="s">
        <v>3250</v>
      </c>
      <c r="J61" s="788" t="s">
        <v>3677</v>
      </c>
      <c r="K61" s="789" t="s">
        <v>3678</v>
      </c>
      <c r="L61" s="759" t="e">
        <f t="shared" si="1"/>
        <v>#VALUE!</v>
      </c>
      <c r="M61" s="790" t="e">
        <f t="shared" si="2"/>
        <v>#VALUE!</v>
      </c>
      <c r="N61" s="759" t="b">
        <f t="shared" si="3"/>
        <v>1</v>
      </c>
      <c r="O61" s="786" t="str">
        <f t="shared" si="4"/>
        <v>B</v>
      </c>
      <c r="P61" s="790">
        <v>1513000</v>
      </c>
      <c r="Q61" s="759" t="str">
        <f>VLOOKUP(A61,PXVT!B:T,17,0)</f>
        <v>Cái</v>
      </c>
    </row>
    <row r="62" spans="1:17" s="759" customFormat="1">
      <c r="A62" s="759" t="s">
        <v>3252</v>
      </c>
      <c r="B62" s="774">
        <v>2</v>
      </c>
      <c r="C62" s="779" t="s">
        <v>3253</v>
      </c>
      <c r="D62" s="780" t="s">
        <v>3609</v>
      </c>
      <c r="E62" s="781">
        <v>8</v>
      </c>
      <c r="F62" s="774" t="s">
        <v>3251</v>
      </c>
      <c r="G62" s="776">
        <v>412900</v>
      </c>
      <c r="H62" s="776">
        <f t="shared" si="0"/>
        <v>3303200</v>
      </c>
      <c r="I62" s="785" t="s">
        <v>3253</v>
      </c>
      <c r="J62" s="788" t="s">
        <v>3679</v>
      </c>
      <c r="K62" s="789" t="s">
        <v>3680</v>
      </c>
      <c r="L62" s="759">
        <f t="shared" si="1"/>
        <v>3303.2</v>
      </c>
      <c r="M62" s="790">
        <f t="shared" si="2"/>
        <v>3299896.8</v>
      </c>
      <c r="N62" s="759" t="b">
        <f t="shared" si="3"/>
        <v>1</v>
      </c>
      <c r="O62" s="786" t="str">
        <f t="shared" si="4"/>
        <v>B</v>
      </c>
      <c r="P62" s="790">
        <v>412900</v>
      </c>
      <c r="Q62" s="759" t="str">
        <f>VLOOKUP(A62,PXVT!B:T,17,0)</f>
        <v>Cái</v>
      </c>
    </row>
    <row r="63" spans="1:17" s="759" customFormat="1">
      <c r="A63" s="759" t="s">
        <v>3249</v>
      </c>
      <c r="B63" s="774">
        <v>3</v>
      </c>
      <c r="C63" s="777" t="s">
        <v>3250</v>
      </c>
      <c r="D63" s="774" t="s">
        <v>3606</v>
      </c>
      <c r="E63" s="774">
        <v>6</v>
      </c>
      <c r="F63" s="774" t="s">
        <v>3251</v>
      </c>
      <c r="G63" s="776">
        <v>0</v>
      </c>
      <c r="H63" s="776">
        <f t="shared" si="0"/>
        <v>0</v>
      </c>
      <c r="I63" s="785" t="s">
        <v>3250</v>
      </c>
      <c r="J63" s="788" t="s">
        <v>3681</v>
      </c>
      <c r="K63" s="789" t="s">
        <v>3608</v>
      </c>
      <c r="L63" s="759">
        <f t="shared" si="1"/>
        <v>0</v>
      </c>
      <c r="M63" s="790">
        <f t="shared" si="2"/>
        <v>0</v>
      </c>
      <c r="N63" s="759" t="b">
        <f t="shared" si="3"/>
        <v>1</v>
      </c>
      <c r="O63" s="786" t="str">
        <f t="shared" si="4"/>
        <v>A</v>
      </c>
      <c r="P63" s="787">
        <v>660000</v>
      </c>
      <c r="Q63" s="759" t="str">
        <f>VLOOKUP(A63,PXVT!B:T,17,0)</f>
        <v>Cái</v>
      </c>
    </row>
    <row r="64" spans="1:17" s="759" customFormat="1">
      <c r="A64" s="759" t="s">
        <v>3252</v>
      </c>
      <c r="B64" s="774">
        <v>4</v>
      </c>
      <c r="C64" s="777" t="s">
        <v>3253</v>
      </c>
      <c r="D64" s="774" t="s">
        <v>3606</v>
      </c>
      <c r="E64" s="774">
        <v>12</v>
      </c>
      <c r="F64" s="774" t="s">
        <v>3251</v>
      </c>
      <c r="G64" s="776">
        <v>0</v>
      </c>
      <c r="H64" s="776">
        <f t="shared" si="0"/>
        <v>0</v>
      </c>
      <c r="I64" s="785" t="s">
        <v>3253</v>
      </c>
      <c r="J64" s="788" t="s">
        <v>3682</v>
      </c>
      <c r="K64" s="789" t="s">
        <v>3608</v>
      </c>
      <c r="L64" s="759">
        <f t="shared" si="1"/>
        <v>0</v>
      </c>
      <c r="M64" s="790">
        <f t="shared" si="2"/>
        <v>0</v>
      </c>
      <c r="N64" s="759" t="b">
        <f t="shared" si="3"/>
        <v>1</v>
      </c>
      <c r="O64" s="786" t="str">
        <f t="shared" si="4"/>
        <v>A</v>
      </c>
      <c r="P64" s="787">
        <v>100000</v>
      </c>
      <c r="Q64" s="759" t="str">
        <f>VLOOKUP(A64,PXVT!B:T,17,0)</f>
        <v>Cái</v>
      </c>
    </row>
    <row r="65" spans="1:17" s="759" customFormat="1" ht="30">
      <c r="A65" s="759" t="s">
        <v>150</v>
      </c>
      <c r="B65" s="774">
        <v>5</v>
      </c>
      <c r="C65" s="777" t="s">
        <v>151</v>
      </c>
      <c r="D65" s="778" t="s">
        <v>3609</v>
      </c>
      <c r="E65" s="774">
        <v>10</v>
      </c>
      <c r="F65" s="774" t="s">
        <v>89</v>
      </c>
      <c r="G65" s="776">
        <v>35000</v>
      </c>
      <c r="H65" s="776">
        <f t="shared" si="0"/>
        <v>350000</v>
      </c>
      <c r="I65" s="785" t="s">
        <v>151</v>
      </c>
      <c r="J65" s="788" t="s">
        <v>3630</v>
      </c>
      <c r="K65" s="789" t="s">
        <v>3683</v>
      </c>
      <c r="L65" s="759">
        <f t="shared" si="1"/>
        <v>350</v>
      </c>
      <c r="M65" s="790">
        <f t="shared" si="2"/>
        <v>349650</v>
      </c>
      <c r="N65" s="759" t="b">
        <f t="shared" si="3"/>
        <v>1</v>
      </c>
      <c r="O65" s="786" t="str">
        <f t="shared" si="4"/>
        <v>B</v>
      </c>
      <c r="P65" s="790">
        <v>35000</v>
      </c>
      <c r="Q65" s="759" t="e">
        <f>VLOOKUP(A65,PXVT!B:T,17,0)</f>
        <v>#N/A</v>
      </c>
    </row>
    <row r="66" spans="1:17" s="759" customFormat="1" ht="30">
      <c r="A66" s="759" t="s">
        <v>3387</v>
      </c>
      <c r="B66" s="774">
        <v>6</v>
      </c>
      <c r="C66" s="777" t="s">
        <v>173</v>
      </c>
      <c r="D66" s="778" t="s">
        <v>3609</v>
      </c>
      <c r="E66" s="774">
        <v>20</v>
      </c>
      <c r="F66" s="774" t="s">
        <v>89</v>
      </c>
      <c r="G66" s="776">
        <v>47800</v>
      </c>
      <c r="H66" s="776">
        <f t="shared" si="0"/>
        <v>956000</v>
      </c>
      <c r="I66" s="785" t="s">
        <v>173</v>
      </c>
      <c r="J66" s="788" t="s">
        <v>3684</v>
      </c>
      <c r="K66" s="789" t="s">
        <v>3685</v>
      </c>
      <c r="L66" s="759">
        <f t="shared" si="1"/>
        <v>956</v>
      </c>
      <c r="M66" s="790">
        <f t="shared" si="2"/>
        <v>955044</v>
      </c>
      <c r="N66" s="759" t="b">
        <f t="shared" si="3"/>
        <v>1</v>
      </c>
      <c r="O66" s="786" t="str">
        <f t="shared" si="4"/>
        <v>B</v>
      </c>
      <c r="P66" s="790">
        <v>47800</v>
      </c>
      <c r="Q66" s="759" t="e">
        <f>VLOOKUP(A66,PXVT!B:T,17,0)</f>
        <v>#N/A</v>
      </c>
    </row>
    <row r="67" spans="1:17" s="759" customFormat="1" ht="30">
      <c r="A67" s="759" t="s">
        <v>130</v>
      </c>
      <c r="B67" s="774">
        <v>7</v>
      </c>
      <c r="C67" s="777" t="s">
        <v>131</v>
      </c>
      <c r="D67" s="778" t="s">
        <v>3609</v>
      </c>
      <c r="E67" s="774">
        <v>20</v>
      </c>
      <c r="F67" s="774" t="s">
        <v>89</v>
      </c>
      <c r="G67" s="776">
        <v>19800</v>
      </c>
      <c r="H67" s="776">
        <f t="shared" si="0"/>
        <v>396000</v>
      </c>
      <c r="I67" s="785" t="s">
        <v>131</v>
      </c>
      <c r="J67" s="788" t="s">
        <v>3684</v>
      </c>
      <c r="K67" s="789" t="s">
        <v>3686</v>
      </c>
      <c r="L67" s="759">
        <f t="shared" si="1"/>
        <v>396</v>
      </c>
      <c r="M67" s="790">
        <f t="shared" si="2"/>
        <v>395604</v>
      </c>
      <c r="N67" s="759" t="b">
        <f t="shared" si="3"/>
        <v>1</v>
      </c>
      <c r="O67" s="786" t="str">
        <f t="shared" si="4"/>
        <v>B</v>
      </c>
      <c r="P67" s="790">
        <v>19800</v>
      </c>
      <c r="Q67" s="759" t="e">
        <f>VLOOKUP(A67,PXVT!B:T,17,0)</f>
        <v>#N/A</v>
      </c>
    </row>
    <row r="68" spans="1:17" s="759" customFormat="1">
      <c r="A68" s="759" t="s">
        <v>1512</v>
      </c>
      <c r="B68" s="774">
        <v>8</v>
      </c>
      <c r="C68" s="777" t="s">
        <v>3687</v>
      </c>
      <c r="D68" s="778"/>
      <c r="E68" s="774">
        <v>5</v>
      </c>
      <c r="F68" s="774" t="s">
        <v>89</v>
      </c>
      <c r="G68" s="776">
        <v>1042300</v>
      </c>
      <c r="H68" s="776">
        <f t="shared" si="0"/>
        <v>5211500</v>
      </c>
      <c r="I68" s="785" t="s">
        <v>3687</v>
      </c>
      <c r="J68" s="788" t="s">
        <v>3688</v>
      </c>
      <c r="K68" s="789" t="s">
        <v>3689</v>
      </c>
      <c r="L68" s="759" t="e">
        <f t="shared" si="1"/>
        <v>#VALUE!</v>
      </c>
      <c r="M68" s="790" t="e">
        <f t="shared" si="2"/>
        <v>#VALUE!</v>
      </c>
      <c r="N68" s="759" t="b">
        <f t="shared" si="3"/>
        <v>1</v>
      </c>
      <c r="O68" s="786" t="str">
        <f t="shared" si="4"/>
        <v>B</v>
      </c>
      <c r="P68" s="790">
        <v>1042300</v>
      </c>
      <c r="Q68" s="759" t="e">
        <f>VLOOKUP(A68,PXVT!B:T,17,0)</f>
        <v>#N/A</v>
      </c>
    </row>
    <row r="69" spans="1:17" s="759" customFormat="1" ht="28.5">
      <c r="A69" s="759" t="s">
        <v>3690</v>
      </c>
      <c r="B69" s="774"/>
      <c r="C69" s="771" t="s">
        <v>3691</v>
      </c>
      <c r="D69" s="778"/>
      <c r="E69" s="770">
        <v>10</v>
      </c>
      <c r="F69" s="770" t="s">
        <v>237</v>
      </c>
      <c r="G69" s="776">
        <v>0</v>
      </c>
      <c r="H69" s="776">
        <f t="shared" si="0"/>
        <v>0</v>
      </c>
      <c r="I69" s="785" t="s">
        <v>3691</v>
      </c>
      <c r="J69" s="791"/>
      <c r="K69" s="791"/>
      <c r="L69" s="759">
        <f t="shared" si="1"/>
        <v>0</v>
      </c>
      <c r="M69" s="790">
        <f t="shared" si="2"/>
        <v>0</v>
      </c>
      <c r="N69" s="759" t="b">
        <f t="shared" si="3"/>
        <v>1</v>
      </c>
      <c r="O69" s="786" t="str">
        <f t="shared" si="4"/>
        <v>A</v>
      </c>
      <c r="P69" s="787">
        <v>0</v>
      </c>
      <c r="Q69" s="759" t="e">
        <f>VLOOKUP(A69,PXVT!B:T,17,0)</f>
        <v>#N/A</v>
      </c>
    </row>
    <row r="70" spans="1:17" s="759" customFormat="1">
      <c r="A70" s="759" t="s">
        <v>3249</v>
      </c>
      <c r="B70" s="774">
        <v>1</v>
      </c>
      <c r="C70" s="777" t="s">
        <v>3250</v>
      </c>
      <c r="D70" s="774" t="s">
        <v>3606</v>
      </c>
      <c r="E70" s="774">
        <v>20</v>
      </c>
      <c r="F70" s="774" t="s">
        <v>3251</v>
      </c>
      <c r="G70" s="776">
        <v>0</v>
      </c>
      <c r="H70" s="776">
        <f t="shared" si="0"/>
        <v>0</v>
      </c>
      <c r="I70" s="785" t="s">
        <v>3250</v>
      </c>
      <c r="J70" s="788" t="s">
        <v>3684</v>
      </c>
      <c r="K70" s="789" t="s">
        <v>3608</v>
      </c>
      <c r="L70" s="759">
        <f t="shared" si="1"/>
        <v>0</v>
      </c>
      <c r="M70" s="790">
        <f t="shared" si="2"/>
        <v>0</v>
      </c>
      <c r="N70" s="759" t="b">
        <f t="shared" si="3"/>
        <v>1</v>
      </c>
      <c r="O70" s="786" t="str">
        <f t="shared" si="4"/>
        <v>A</v>
      </c>
      <c r="P70" s="787">
        <v>1513000</v>
      </c>
      <c r="Q70" s="759" t="str">
        <f>VLOOKUP(A70,PXVT!B:T,17,0)</f>
        <v>Cái</v>
      </c>
    </row>
    <row r="71" spans="1:17" s="759" customFormat="1">
      <c r="A71" s="759" t="s">
        <v>3252</v>
      </c>
      <c r="B71" s="774">
        <v>2</v>
      </c>
      <c r="C71" s="777" t="s">
        <v>3253</v>
      </c>
      <c r="D71" s="774" t="s">
        <v>3606</v>
      </c>
      <c r="E71" s="774">
        <v>40</v>
      </c>
      <c r="F71" s="774" t="s">
        <v>3251</v>
      </c>
      <c r="G71" s="776">
        <v>0</v>
      </c>
      <c r="H71" s="776">
        <f t="shared" si="0"/>
        <v>0</v>
      </c>
      <c r="I71" s="785" t="s">
        <v>3253</v>
      </c>
      <c r="J71" s="788" t="s">
        <v>3607</v>
      </c>
      <c r="K71" s="789" t="s">
        <v>3608</v>
      </c>
      <c r="L71" s="759">
        <f t="shared" si="1"/>
        <v>0</v>
      </c>
      <c r="M71" s="790">
        <f t="shared" si="2"/>
        <v>0</v>
      </c>
      <c r="N71" s="759" t="b">
        <f t="shared" si="3"/>
        <v>1</v>
      </c>
      <c r="O71" s="786" t="str">
        <f t="shared" si="4"/>
        <v>A</v>
      </c>
      <c r="P71" s="787">
        <v>412900</v>
      </c>
      <c r="Q71" s="759" t="str">
        <f>VLOOKUP(A71,PXVT!B:T,17,0)</f>
        <v>Cái</v>
      </c>
    </row>
    <row r="72" spans="1:17" s="759" customFormat="1" ht="30">
      <c r="A72" s="759" t="s">
        <v>160</v>
      </c>
      <c r="B72" s="774">
        <v>3</v>
      </c>
      <c r="C72" s="777" t="s">
        <v>161</v>
      </c>
      <c r="D72" s="778" t="s">
        <v>3609</v>
      </c>
      <c r="E72" s="774">
        <v>20</v>
      </c>
      <c r="F72" s="774" t="s">
        <v>89</v>
      </c>
      <c r="G72" s="776">
        <v>49000</v>
      </c>
      <c r="H72" s="776">
        <f t="shared" si="0"/>
        <v>980000</v>
      </c>
      <c r="I72" s="785" t="s">
        <v>161</v>
      </c>
      <c r="J72" s="788" t="s">
        <v>3684</v>
      </c>
      <c r="K72" s="789" t="s">
        <v>3692</v>
      </c>
      <c r="L72" s="759">
        <f t="shared" si="1"/>
        <v>980</v>
      </c>
      <c r="M72" s="790">
        <f t="shared" si="2"/>
        <v>979020</v>
      </c>
      <c r="N72" s="759" t="b">
        <f t="shared" si="3"/>
        <v>1</v>
      </c>
      <c r="O72" s="786" t="str">
        <f t="shared" si="4"/>
        <v>B</v>
      </c>
      <c r="P72" s="790">
        <v>49000</v>
      </c>
      <c r="Q72" s="759" t="e">
        <f>VLOOKUP(A72,PXVT!B:T,17,0)</f>
        <v>#N/A</v>
      </c>
    </row>
    <row r="73" spans="1:17" s="759" customFormat="1" ht="30">
      <c r="A73" s="759" t="s">
        <v>180</v>
      </c>
      <c r="B73" s="774">
        <v>4</v>
      </c>
      <c r="C73" s="777" t="s">
        <v>181</v>
      </c>
      <c r="D73" s="778" t="s">
        <v>3609</v>
      </c>
      <c r="E73" s="774">
        <v>40</v>
      </c>
      <c r="F73" s="774" t="s">
        <v>89</v>
      </c>
      <c r="G73" s="776">
        <v>63000</v>
      </c>
      <c r="H73" s="776">
        <f t="shared" si="0"/>
        <v>2520000</v>
      </c>
      <c r="I73" s="785" t="s">
        <v>181</v>
      </c>
      <c r="J73" s="788" t="s">
        <v>3607</v>
      </c>
      <c r="K73" s="789" t="s">
        <v>3632</v>
      </c>
      <c r="L73" s="759">
        <f t="shared" si="1"/>
        <v>2520</v>
      </c>
      <c r="M73" s="790">
        <f t="shared" si="2"/>
        <v>2517480</v>
      </c>
      <c r="N73" s="759" t="b">
        <f t="shared" si="3"/>
        <v>1</v>
      </c>
      <c r="O73" s="786" t="str">
        <f t="shared" si="4"/>
        <v>B</v>
      </c>
      <c r="P73" s="790">
        <v>63000</v>
      </c>
      <c r="Q73" s="759" t="e">
        <f>VLOOKUP(A73,PXVT!B:T,17,0)</f>
        <v>#N/A</v>
      </c>
    </row>
    <row r="74" spans="1:17" s="759" customFormat="1" ht="30">
      <c r="A74" s="759" t="s">
        <v>130</v>
      </c>
      <c r="B74" s="774">
        <v>5</v>
      </c>
      <c r="C74" s="777" t="s">
        <v>131</v>
      </c>
      <c r="D74" s="778" t="s">
        <v>3609</v>
      </c>
      <c r="E74" s="774">
        <v>40</v>
      </c>
      <c r="F74" s="774" t="s">
        <v>89</v>
      </c>
      <c r="G74" s="776">
        <v>19800</v>
      </c>
      <c r="H74" s="776">
        <f t="shared" ref="H74:H137" si="5">ROUND(E74*G74,0)</f>
        <v>792000</v>
      </c>
      <c r="I74" s="785" t="s">
        <v>131</v>
      </c>
      <c r="J74" s="788" t="s">
        <v>3607</v>
      </c>
      <c r="K74" s="789" t="s">
        <v>3686</v>
      </c>
      <c r="L74" s="759">
        <f t="shared" ref="L74:L137" si="6">J74*K74</f>
        <v>792</v>
      </c>
      <c r="M74" s="790">
        <f t="shared" ref="M74:M137" si="7">H74-L74</f>
        <v>791208</v>
      </c>
      <c r="N74" s="759" t="b">
        <f t="shared" ref="N74:N137" si="8">C74=I74</f>
        <v>1</v>
      </c>
      <c r="O74" s="786" t="str">
        <f t="shared" ref="O74:O137" si="9">IF(H74&gt;0,"B","A")</f>
        <v>B</v>
      </c>
      <c r="P74" s="790">
        <v>19800</v>
      </c>
      <c r="Q74" s="759" t="e">
        <f>VLOOKUP(A74,PXVT!B:T,17,0)</f>
        <v>#N/A</v>
      </c>
    </row>
    <row r="75" spans="1:17" s="759" customFormat="1">
      <c r="A75" s="759" t="s">
        <v>1512</v>
      </c>
      <c r="B75" s="774">
        <v>6</v>
      </c>
      <c r="C75" s="777" t="s">
        <v>3687</v>
      </c>
      <c r="D75" s="778"/>
      <c r="E75" s="774">
        <v>10</v>
      </c>
      <c r="F75" s="774" t="s">
        <v>89</v>
      </c>
      <c r="G75" s="776">
        <v>1042300</v>
      </c>
      <c r="H75" s="776">
        <f t="shared" si="5"/>
        <v>10423000</v>
      </c>
      <c r="I75" s="785" t="s">
        <v>3687</v>
      </c>
      <c r="J75" s="788" t="s">
        <v>3630</v>
      </c>
      <c r="K75" s="789" t="s">
        <v>3689</v>
      </c>
      <c r="L75" s="759" t="e">
        <f t="shared" si="6"/>
        <v>#VALUE!</v>
      </c>
      <c r="M75" s="790" t="e">
        <f t="shared" si="7"/>
        <v>#VALUE!</v>
      </c>
      <c r="N75" s="759" t="b">
        <f t="shared" si="8"/>
        <v>1</v>
      </c>
      <c r="O75" s="786" t="str">
        <f t="shared" si="9"/>
        <v>B</v>
      </c>
      <c r="P75" s="790">
        <v>1042300</v>
      </c>
      <c r="Q75" s="759" t="e">
        <f>VLOOKUP(A75,PXVT!B:T,17,0)</f>
        <v>#N/A</v>
      </c>
    </row>
    <row r="76" spans="1:17" s="759" customFormat="1" ht="28.5">
      <c r="A76" s="759" t="s">
        <v>3056</v>
      </c>
      <c r="B76" s="774"/>
      <c r="C76" s="771" t="s">
        <v>3057</v>
      </c>
      <c r="D76" s="778"/>
      <c r="E76" s="770">
        <v>151</v>
      </c>
      <c r="F76" s="770" t="s">
        <v>237</v>
      </c>
      <c r="G76" s="776">
        <v>0</v>
      </c>
      <c r="H76" s="776">
        <f t="shared" si="5"/>
        <v>0</v>
      </c>
      <c r="I76" s="785" t="s">
        <v>3057</v>
      </c>
      <c r="J76" s="791"/>
      <c r="K76" s="791"/>
      <c r="L76" s="759">
        <f t="shared" si="6"/>
        <v>0</v>
      </c>
      <c r="M76" s="790">
        <f t="shared" si="7"/>
        <v>0</v>
      </c>
      <c r="N76" s="759" t="b">
        <f t="shared" si="8"/>
        <v>1</v>
      </c>
      <c r="O76" s="786" t="str">
        <f t="shared" si="9"/>
        <v>A</v>
      </c>
      <c r="P76" s="787">
        <v>0</v>
      </c>
      <c r="Q76" s="759" t="e">
        <f>VLOOKUP(A76,PXVT!B:T,17,0)</f>
        <v>#N/A</v>
      </c>
    </row>
    <row r="77" spans="1:17" s="759" customFormat="1">
      <c r="A77" s="759" t="s">
        <v>3254</v>
      </c>
      <c r="B77" s="774">
        <v>1</v>
      </c>
      <c r="C77" s="777" t="s">
        <v>3255</v>
      </c>
      <c r="D77" s="774" t="s">
        <v>3606</v>
      </c>
      <c r="E77" s="774">
        <v>151</v>
      </c>
      <c r="F77" s="774" t="s">
        <v>3251</v>
      </c>
      <c r="G77" s="776">
        <v>0</v>
      </c>
      <c r="H77" s="776">
        <f t="shared" si="5"/>
        <v>0</v>
      </c>
      <c r="I77" s="785" t="s">
        <v>3255</v>
      </c>
      <c r="J77" s="788" t="s">
        <v>3693</v>
      </c>
      <c r="K77" s="789" t="s">
        <v>3608</v>
      </c>
      <c r="L77" s="759">
        <f t="shared" si="6"/>
        <v>0</v>
      </c>
      <c r="M77" s="790">
        <f t="shared" si="7"/>
        <v>0</v>
      </c>
      <c r="N77" s="759" t="b">
        <f t="shared" si="8"/>
        <v>1</v>
      </c>
      <c r="O77" s="786" t="str">
        <f t="shared" si="9"/>
        <v>A</v>
      </c>
      <c r="P77" s="787">
        <v>611000</v>
      </c>
      <c r="Q77" s="759" t="str">
        <f>VLOOKUP(A77,PXVT!B:T,17,0)</f>
        <v>Cây</v>
      </c>
    </row>
    <row r="78" spans="1:17" s="759" customFormat="1">
      <c r="A78" s="759" t="s">
        <v>3256</v>
      </c>
      <c r="B78" s="774">
        <v>2</v>
      </c>
      <c r="C78" s="777" t="s">
        <v>3257</v>
      </c>
      <c r="D78" s="774" t="s">
        <v>3606</v>
      </c>
      <c r="E78" s="774">
        <v>151</v>
      </c>
      <c r="F78" s="774" t="s">
        <v>3251</v>
      </c>
      <c r="G78" s="776">
        <v>0</v>
      </c>
      <c r="H78" s="776">
        <f t="shared" si="5"/>
        <v>0</v>
      </c>
      <c r="I78" s="785" t="s">
        <v>3257</v>
      </c>
      <c r="J78" s="788" t="s">
        <v>3693</v>
      </c>
      <c r="K78" s="789" t="s">
        <v>3608</v>
      </c>
      <c r="L78" s="759">
        <f t="shared" si="6"/>
        <v>0</v>
      </c>
      <c r="M78" s="790">
        <f t="shared" si="7"/>
        <v>0</v>
      </c>
      <c r="N78" s="759" t="b">
        <f t="shared" si="8"/>
        <v>1</v>
      </c>
      <c r="O78" s="786" t="str">
        <f t="shared" si="9"/>
        <v>A</v>
      </c>
      <c r="P78" s="787">
        <v>141000</v>
      </c>
      <c r="Q78" s="759" t="str">
        <f>VLOOKUP(A78,PXVT!B:T,17,0)</f>
        <v>Cái</v>
      </c>
    </row>
    <row r="79" spans="1:17" s="759" customFormat="1" ht="30">
      <c r="A79" s="759" t="s">
        <v>142</v>
      </c>
      <c r="B79" s="774">
        <v>3</v>
      </c>
      <c r="C79" s="777" t="s">
        <v>143</v>
      </c>
      <c r="D79" s="778" t="s">
        <v>3609</v>
      </c>
      <c r="E79" s="774">
        <v>302</v>
      </c>
      <c r="F79" s="774" t="s">
        <v>89</v>
      </c>
      <c r="G79" s="776">
        <v>32600</v>
      </c>
      <c r="H79" s="776">
        <f t="shared" si="5"/>
        <v>9845200</v>
      </c>
      <c r="I79" s="785" t="s">
        <v>143</v>
      </c>
      <c r="J79" s="788" t="s">
        <v>3694</v>
      </c>
      <c r="K79" s="789" t="s">
        <v>3695</v>
      </c>
      <c r="L79" s="759">
        <f t="shared" si="6"/>
        <v>9845.2000000000007</v>
      </c>
      <c r="M79" s="790">
        <f t="shared" si="7"/>
        <v>9835354.8000000007</v>
      </c>
      <c r="N79" s="759" t="b">
        <f t="shared" si="8"/>
        <v>1</v>
      </c>
      <c r="O79" s="786" t="str">
        <f t="shared" si="9"/>
        <v>B</v>
      </c>
      <c r="P79" s="790">
        <v>32600</v>
      </c>
      <c r="Q79" s="759" t="e">
        <f>VLOOKUP(A79,PXVT!B:T,17,0)</f>
        <v>#N/A</v>
      </c>
    </row>
    <row r="80" spans="1:17" s="759" customFormat="1" ht="30">
      <c r="A80" s="759" t="s">
        <v>130</v>
      </c>
      <c r="B80" s="774">
        <v>4</v>
      </c>
      <c r="C80" s="777" t="s">
        <v>131</v>
      </c>
      <c r="D80" s="778" t="s">
        <v>3609</v>
      </c>
      <c r="E80" s="774">
        <v>151</v>
      </c>
      <c r="F80" s="774" t="s">
        <v>89</v>
      </c>
      <c r="G80" s="776">
        <v>19800</v>
      </c>
      <c r="H80" s="776">
        <f t="shared" si="5"/>
        <v>2989800</v>
      </c>
      <c r="I80" s="785" t="s">
        <v>131</v>
      </c>
      <c r="J80" s="788" t="s">
        <v>3693</v>
      </c>
      <c r="K80" s="789" t="s">
        <v>3686</v>
      </c>
      <c r="L80" s="759">
        <f t="shared" si="6"/>
        <v>2989.8</v>
      </c>
      <c r="M80" s="790">
        <f t="shared" si="7"/>
        <v>2986810.2</v>
      </c>
      <c r="N80" s="759" t="b">
        <f t="shared" si="8"/>
        <v>1</v>
      </c>
      <c r="O80" s="786" t="str">
        <f t="shared" si="9"/>
        <v>B</v>
      </c>
      <c r="P80" s="790">
        <v>19800</v>
      </c>
      <c r="Q80" s="759" t="e">
        <f>VLOOKUP(A80,PXVT!B:T,17,0)</f>
        <v>#N/A</v>
      </c>
    </row>
    <row r="81" spans="1:17" s="759" customFormat="1">
      <c r="A81" s="759" t="s">
        <v>3258</v>
      </c>
      <c r="B81" s="774">
        <v>5</v>
      </c>
      <c r="C81" s="777" t="s">
        <v>3259</v>
      </c>
      <c r="D81" s="774"/>
      <c r="E81" s="774">
        <v>151</v>
      </c>
      <c r="F81" s="774" t="s">
        <v>89</v>
      </c>
      <c r="G81" s="776">
        <v>553900</v>
      </c>
      <c r="H81" s="776">
        <f t="shared" si="5"/>
        <v>83638900</v>
      </c>
      <c r="I81" s="785" t="s">
        <v>3259</v>
      </c>
      <c r="J81" s="788" t="s">
        <v>3693</v>
      </c>
      <c r="K81" s="789" t="s">
        <v>3696</v>
      </c>
      <c r="L81" s="759">
        <f t="shared" si="6"/>
        <v>83638.899999999994</v>
      </c>
      <c r="M81" s="790">
        <f t="shared" si="7"/>
        <v>83555261.099999994</v>
      </c>
      <c r="N81" s="759" t="b">
        <f t="shared" si="8"/>
        <v>1</v>
      </c>
      <c r="O81" s="786" t="str">
        <f t="shared" si="9"/>
        <v>B</v>
      </c>
      <c r="P81" s="790">
        <v>553900</v>
      </c>
      <c r="Q81" s="759" t="e">
        <f>VLOOKUP(A81,PXVT!B:T,17,0)</f>
        <v>#N/A</v>
      </c>
    </row>
    <row r="82" spans="1:17" s="759" customFormat="1" ht="28.5">
      <c r="A82" s="759" t="s">
        <v>3058</v>
      </c>
      <c r="B82" s="774"/>
      <c r="C82" s="771" t="s">
        <v>3059</v>
      </c>
      <c r="D82" s="774"/>
      <c r="E82" s="770">
        <v>8</v>
      </c>
      <c r="F82" s="770" t="s">
        <v>237</v>
      </c>
      <c r="G82" s="776">
        <v>0</v>
      </c>
      <c r="H82" s="776">
        <f t="shared" si="5"/>
        <v>0</v>
      </c>
      <c r="I82" s="785" t="s">
        <v>3059</v>
      </c>
      <c r="J82" s="791"/>
      <c r="K82" s="791"/>
      <c r="L82" s="759">
        <f t="shared" si="6"/>
        <v>0</v>
      </c>
      <c r="M82" s="790">
        <f t="shared" si="7"/>
        <v>0</v>
      </c>
      <c r="N82" s="759" t="b">
        <f t="shared" si="8"/>
        <v>1</v>
      </c>
      <c r="O82" s="786" t="str">
        <f t="shared" si="9"/>
        <v>A</v>
      </c>
      <c r="P82" s="787">
        <v>0</v>
      </c>
      <c r="Q82" s="759" t="e">
        <f>VLOOKUP(A82,PXVT!B:T,17,0)</f>
        <v>#N/A</v>
      </c>
    </row>
    <row r="83" spans="1:17" s="759" customFormat="1">
      <c r="A83" s="759" t="s">
        <v>3254</v>
      </c>
      <c r="B83" s="774">
        <v>1</v>
      </c>
      <c r="C83" s="777" t="s">
        <v>3255</v>
      </c>
      <c r="D83" s="774" t="s">
        <v>3606</v>
      </c>
      <c r="E83" s="774">
        <v>16</v>
      </c>
      <c r="F83" s="774" t="s">
        <v>3251</v>
      </c>
      <c r="G83" s="776">
        <v>0</v>
      </c>
      <c r="H83" s="776">
        <f t="shared" si="5"/>
        <v>0</v>
      </c>
      <c r="I83" s="785" t="s">
        <v>3255</v>
      </c>
      <c r="J83" s="788" t="s">
        <v>3697</v>
      </c>
      <c r="K83" s="789" t="s">
        <v>3608</v>
      </c>
      <c r="L83" s="759">
        <f t="shared" si="6"/>
        <v>0</v>
      </c>
      <c r="M83" s="790">
        <f t="shared" si="7"/>
        <v>0</v>
      </c>
      <c r="N83" s="759" t="b">
        <f t="shared" si="8"/>
        <v>1</v>
      </c>
      <c r="O83" s="786" t="str">
        <f t="shared" si="9"/>
        <v>A</v>
      </c>
      <c r="P83" s="787">
        <v>611000</v>
      </c>
      <c r="Q83" s="759" t="str">
        <f>VLOOKUP(A83,PXVT!B:T,17,0)</f>
        <v>Cây</v>
      </c>
    </row>
    <row r="84" spans="1:17" s="759" customFormat="1">
      <c r="A84" s="759" t="s">
        <v>3256</v>
      </c>
      <c r="B84" s="774">
        <v>2</v>
      </c>
      <c r="C84" s="777" t="s">
        <v>3257</v>
      </c>
      <c r="D84" s="774" t="s">
        <v>3606</v>
      </c>
      <c r="E84" s="774">
        <v>16</v>
      </c>
      <c r="F84" s="774" t="s">
        <v>3251</v>
      </c>
      <c r="G84" s="776">
        <v>0</v>
      </c>
      <c r="H84" s="776">
        <f t="shared" si="5"/>
        <v>0</v>
      </c>
      <c r="I84" s="785" t="s">
        <v>3257</v>
      </c>
      <c r="J84" s="788" t="s">
        <v>3697</v>
      </c>
      <c r="K84" s="789" t="s">
        <v>3608</v>
      </c>
      <c r="L84" s="759">
        <f t="shared" si="6"/>
        <v>0</v>
      </c>
      <c r="M84" s="790">
        <f t="shared" si="7"/>
        <v>0</v>
      </c>
      <c r="N84" s="759" t="b">
        <f t="shared" si="8"/>
        <v>1</v>
      </c>
      <c r="O84" s="786" t="str">
        <f t="shared" si="9"/>
        <v>A</v>
      </c>
      <c r="P84" s="787">
        <v>141000</v>
      </c>
      <c r="Q84" s="759" t="str">
        <f>VLOOKUP(A84,PXVT!B:T,17,0)</f>
        <v>Cái</v>
      </c>
    </row>
    <row r="85" spans="1:17" s="759" customFormat="1" ht="30">
      <c r="A85" s="759" t="s">
        <v>3387</v>
      </c>
      <c r="B85" s="774">
        <v>3</v>
      </c>
      <c r="C85" s="777" t="s">
        <v>173</v>
      </c>
      <c r="D85" s="778" t="s">
        <v>3609</v>
      </c>
      <c r="E85" s="774">
        <v>24</v>
      </c>
      <c r="F85" s="774" t="s">
        <v>89</v>
      </c>
      <c r="G85" s="776">
        <v>47800</v>
      </c>
      <c r="H85" s="776">
        <f t="shared" si="5"/>
        <v>1147200</v>
      </c>
      <c r="I85" s="785" t="s">
        <v>173</v>
      </c>
      <c r="J85" s="788" t="s">
        <v>3698</v>
      </c>
      <c r="K85" s="789" t="s">
        <v>3685</v>
      </c>
      <c r="L85" s="759">
        <f t="shared" si="6"/>
        <v>1147.1999999999998</v>
      </c>
      <c r="M85" s="790">
        <f t="shared" si="7"/>
        <v>1146052.8</v>
      </c>
      <c r="N85" s="759" t="b">
        <f t="shared" si="8"/>
        <v>1</v>
      </c>
      <c r="O85" s="786" t="str">
        <f t="shared" si="9"/>
        <v>B</v>
      </c>
      <c r="P85" s="790">
        <v>47800</v>
      </c>
      <c r="Q85" s="759" t="e">
        <f>VLOOKUP(A85,PXVT!B:T,17,0)</f>
        <v>#N/A</v>
      </c>
    </row>
    <row r="86" spans="1:17" s="759" customFormat="1" ht="30">
      <c r="A86" s="759" t="s">
        <v>150</v>
      </c>
      <c r="B86" s="774">
        <v>4</v>
      </c>
      <c r="C86" s="777" t="s">
        <v>151</v>
      </c>
      <c r="D86" s="778" t="s">
        <v>3609</v>
      </c>
      <c r="E86" s="774">
        <v>16</v>
      </c>
      <c r="F86" s="774" t="s">
        <v>89</v>
      </c>
      <c r="G86" s="776">
        <v>35000</v>
      </c>
      <c r="H86" s="776">
        <f t="shared" si="5"/>
        <v>560000</v>
      </c>
      <c r="I86" s="785" t="s">
        <v>151</v>
      </c>
      <c r="J86" s="788" t="s">
        <v>3697</v>
      </c>
      <c r="K86" s="789" t="s">
        <v>3683</v>
      </c>
      <c r="L86" s="759">
        <f t="shared" si="6"/>
        <v>560</v>
      </c>
      <c r="M86" s="790">
        <f t="shared" si="7"/>
        <v>559440</v>
      </c>
      <c r="N86" s="759" t="b">
        <f t="shared" si="8"/>
        <v>1</v>
      </c>
      <c r="O86" s="786" t="str">
        <f t="shared" si="9"/>
        <v>B</v>
      </c>
      <c r="P86" s="790">
        <v>35000</v>
      </c>
      <c r="Q86" s="759" t="e">
        <f>VLOOKUP(A86,PXVT!B:T,17,0)</f>
        <v>#N/A</v>
      </c>
    </row>
    <row r="87" spans="1:17" s="759" customFormat="1" ht="30">
      <c r="A87" s="759" t="s">
        <v>130</v>
      </c>
      <c r="B87" s="774">
        <v>5</v>
      </c>
      <c r="C87" s="777" t="s">
        <v>131</v>
      </c>
      <c r="D87" s="778" t="s">
        <v>3609</v>
      </c>
      <c r="E87" s="774">
        <v>16</v>
      </c>
      <c r="F87" s="774" t="s">
        <v>89</v>
      </c>
      <c r="G87" s="776">
        <v>19800</v>
      </c>
      <c r="H87" s="776">
        <f t="shared" si="5"/>
        <v>316800</v>
      </c>
      <c r="I87" s="785" t="s">
        <v>131</v>
      </c>
      <c r="J87" s="788" t="s">
        <v>3697</v>
      </c>
      <c r="K87" s="789" t="s">
        <v>3686</v>
      </c>
      <c r="L87" s="759">
        <f t="shared" si="6"/>
        <v>316.8</v>
      </c>
      <c r="M87" s="790">
        <f t="shared" si="7"/>
        <v>316483.20000000001</v>
      </c>
      <c r="N87" s="759" t="b">
        <f t="shared" si="8"/>
        <v>1</v>
      </c>
      <c r="O87" s="786" t="str">
        <f t="shared" si="9"/>
        <v>B</v>
      </c>
      <c r="P87" s="790">
        <v>19800</v>
      </c>
      <c r="Q87" s="759" t="e">
        <f>VLOOKUP(A87,PXVT!B:T,17,0)</f>
        <v>#N/A</v>
      </c>
    </row>
    <row r="88" spans="1:17" s="759" customFormat="1">
      <c r="A88" s="759" t="s">
        <v>3260</v>
      </c>
      <c r="B88" s="774">
        <v>6</v>
      </c>
      <c r="C88" s="777" t="s">
        <v>3261</v>
      </c>
      <c r="D88" s="778"/>
      <c r="E88" s="774">
        <v>8</v>
      </c>
      <c r="F88" s="774" t="s">
        <v>89</v>
      </c>
      <c r="G88" s="776">
        <v>553900</v>
      </c>
      <c r="H88" s="776">
        <f t="shared" si="5"/>
        <v>4431200</v>
      </c>
      <c r="I88" s="785" t="s">
        <v>3261</v>
      </c>
      <c r="J88" s="788" t="s">
        <v>3679</v>
      </c>
      <c r="K88" s="789" t="s">
        <v>3696</v>
      </c>
      <c r="L88" s="759">
        <f t="shared" si="6"/>
        <v>4431.2</v>
      </c>
      <c r="M88" s="790">
        <f t="shared" si="7"/>
        <v>4426768.8</v>
      </c>
      <c r="N88" s="759" t="b">
        <f t="shared" si="8"/>
        <v>1</v>
      </c>
      <c r="O88" s="786" t="str">
        <f t="shared" si="9"/>
        <v>B</v>
      </c>
      <c r="P88" s="790">
        <v>553900</v>
      </c>
      <c r="Q88" s="759" t="e">
        <f>VLOOKUP(A88,PXVT!B:T,17,0)</f>
        <v>#N/A</v>
      </c>
    </row>
    <row r="89" spans="1:17" s="759" customFormat="1" ht="28.5">
      <c r="A89" s="759" t="s">
        <v>3100</v>
      </c>
      <c r="B89" s="774"/>
      <c r="C89" s="771" t="s">
        <v>3101</v>
      </c>
      <c r="D89" s="778"/>
      <c r="E89" s="770">
        <v>7</v>
      </c>
      <c r="F89" s="770" t="s">
        <v>237</v>
      </c>
      <c r="G89" s="776">
        <v>0</v>
      </c>
      <c r="H89" s="776">
        <f t="shared" si="5"/>
        <v>0</v>
      </c>
      <c r="I89" s="785" t="s">
        <v>3101</v>
      </c>
      <c r="J89" s="791"/>
      <c r="K89" s="791"/>
      <c r="L89" s="759">
        <f t="shared" si="6"/>
        <v>0</v>
      </c>
      <c r="M89" s="790">
        <f t="shared" si="7"/>
        <v>0</v>
      </c>
      <c r="N89" s="759" t="b">
        <f t="shared" si="8"/>
        <v>1</v>
      </c>
      <c r="O89" s="786" t="str">
        <f t="shared" si="9"/>
        <v>A</v>
      </c>
      <c r="P89" s="787">
        <v>0</v>
      </c>
      <c r="Q89" s="759" t="e">
        <f>VLOOKUP(A89,PXVT!B:T,17,0)</f>
        <v>#N/A</v>
      </c>
    </row>
    <row r="90" spans="1:17" s="759" customFormat="1" ht="30">
      <c r="A90" s="759" t="s">
        <v>221</v>
      </c>
      <c r="B90" s="774">
        <v>1</v>
      </c>
      <c r="C90" s="777" t="s">
        <v>3699</v>
      </c>
      <c r="D90" s="778" t="s">
        <v>3609</v>
      </c>
      <c r="E90" s="774">
        <v>7</v>
      </c>
      <c r="F90" s="774" t="s">
        <v>89</v>
      </c>
      <c r="G90" s="776">
        <v>45500</v>
      </c>
      <c r="H90" s="776">
        <f t="shared" si="5"/>
        <v>318500</v>
      </c>
      <c r="I90" s="785" t="s">
        <v>3699</v>
      </c>
      <c r="J90" s="788" t="s">
        <v>3700</v>
      </c>
      <c r="K90" s="789" t="s">
        <v>3701</v>
      </c>
      <c r="L90" s="759">
        <f t="shared" si="6"/>
        <v>318.5</v>
      </c>
      <c r="M90" s="790">
        <f t="shared" si="7"/>
        <v>318181.5</v>
      </c>
      <c r="N90" s="759" t="b">
        <f t="shared" si="8"/>
        <v>1</v>
      </c>
      <c r="O90" s="786" t="str">
        <f t="shared" si="9"/>
        <v>B</v>
      </c>
      <c r="P90" s="790">
        <v>45500</v>
      </c>
      <c r="Q90" s="759" t="e">
        <f>VLOOKUP(A90,PXVT!B:T,17,0)</f>
        <v>#N/A</v>
      </c>
    </row>
    <row r="91" spans="1:17" s="759" customFormat="1">
      <c r="A91" s="759" t="s">
        <v>812</v>
      </c>
      <c r="B91" s="774">
        <v>2</v>
      </c>
      <c r="C91" s="777" t="s">
        <v>3702</v>
      </c>
      <c r="D91" s="774" t="s">
        <v>3606</v>
      </c>
      <c r="E91" s="774">
        <v>7</v>
      </c>
      <c r="F91" s="774" t="s">
        <v>59</v>
      </c>
      <c r="G91" s="776">
        <v>0</v>
      </c>
      <c r="H91" s="776">
        <f t="shared" si="5"/>
        <v>0</v>
      </c>
      <c r="I91" s="785" t="s">
        <v>3702</v>
      </c>
      <c r="J91" s="788" t="s">
        <v>3700</v>
      </c>
      <c r="K91" s="789" t="s">
        <v>3608</v>
      </c>
      <c r="L91" s="759">
        <f t="shared" si="6"/>
        <v>0</v>
      </c>
      <c r="M91" s="790">
        <f t="shared" si="7"/>
        <v>0</v>
      </c>
      <c r="N91" s="759" t="b">
        <f t="shared" si="8"/>
        <v>1</v>
      </c>
      <c r="O91" s="786" t="str">
        <f t="shared" si="9"/>
        <v>A</v>
      </c>
      <c r="P91" s="787">
        <v>66000</v>
      </c>
      <c r="Q91" s="759" t="str">
        <f>VLOOKUP(A91,PXVT!B:T,17,0)</f>
        <v>Cái</v>
      </c>
    </row>
    <row r="92" spans="1:17" s="759" customFormat="1">
      <c r="A92" s="759" t="s">
        <v>540</v>
      </c>
      <c r="B92" s="774">
        <v>3</v>
      </c>
      <c r="C92" s="777" t="s">
        <v>3703</v>
      </c>
      <c r="D92" s="778" t="s">
        <v>3609</v>
      </c>
      <c r="E92" s="774">
        <v>56</v>
      </c>
      <c r="F92" s="774" t="s">
        <v>59</v>
      </c>
      <c r="G92" s="776">
        <v>49000</v>
      </c>
      <c r="H92" s="776">
        <f t="shared" si="5"/>
        <v>2744000</v>
      </c>
      <c r="I92" s="785" t="s">
        <v>3703</v>
      </c>
      <c r="J92" s="788" t="s">
        <v>3704</v>
      </c>
      <c r="K92" s="789" t="s">
        <v>3692</v>
      </c>
      <c r="L92" s="759">
        <f t="shared" si="6"/>
        <v>2744</v>
      </c>
      <c r="M92" s="790">
        <f t="shared" si="7"/>
        <v>2741256</v>
      </c>
      <c r="N92" s="759" t="b">
        <f t="shared" si="8"/>
        <v>1</v>
      </c>
      <c r="O92" s="786" t="str">
        <f t="shared" si="9"/>
        <v>B</v>
      </c>
      <c r="P92" s="790">
        <v>49000</v>
      </c>
      <c r="Q92" s="759" t="e">
        <f>VLOOKUP(A92,PXVT!B:T,17,0)</f>
        <v>#N/A</v>
      </c>
    </row>
    <row r="93" spans="1:17" s="759" customFormat="1">
      <c r="A93" s="759" t="s">
        <v>510</v>
      </c>
      <c r="B93" s="774">
        <v>4</v>
      </c>
      <c r="C93" s="777" t="s">
        <v>511</v>
      </c>
      <c r="D93" s="774" t="s">
        <v>3606</v>
      </c>
      <c r="E93" s="774">
        <v>112</v>
      </c>
      <c r="F93" s="774" t="s">
        <v>273</v>
      </c>
      <c r="G93" s="776">
        <v>0</v>
      </c>
      <c r="H93" s="776">
        <f t="shared" si="5"/>
        <v>0</v>
      </c>
      <c r="I93" s="785" t="s">
        <v>511</v>
      </c>
      <c r="J93" s="788" t="s">
        <v>3705</v>
      </c>
      <c r="K93" s="789" t="s">
        <v>3608</v>
      </c>
      <c r="L93" s="759">
        <f t="shared" si="6"/>
        <v>0</v>
      </c>
      <c r="M93" s="790">
        <f t="shared" si="7"/>
        <v>0</v>
      </c>
      <c r="N93" s="759" t="b">
        <f t="shared" si="8"/>
        <v>1</v>
      </c>
      <c r="O93" s="786" t="str">
        <f t="shared" si="9"/>
        <v>A</v>
      </c>
      <c r="P93" s="787">
        <v>15350</v>
      </c>
      <c r="Q93" s="759" t="str">
        <f>VLOOKUP(A93,PXVT!B:T,17,0)</f>
        <v>Kg</v>
      </c>
    </row>
    <row r="94" spans="1:17" s="759" customFormat="1">
      <c r="A94" s="759" t="s">
        <v>1095</v>
      </c>
      <c r="B94" s="774">
        <v>5</v>
      </c>
      <c r="C94" s="777" t="s">
        <v>1096</v>
      </c>
      <c r="D94" s="778" t="s">
        <v>3609</v>
      </c>
      <c r="E94" s="774">
        <v>14</v>
      </c>
      <c r="F94" s="774" t="s">
        <v>59</v>
      </c>
      <c r="G94" s="776">
        <v>8200</v>
      </c>
      <c r="H94" s="776">
        <f t="shared" si="5"/>
        <v>114800</v>
      </c>
      <c r="I94" s="785" t="s">
        <v>1096</v>
      </c>
      <c r="J94" s="788" t="s">
        <v>3706</v>
      </c>
      <c r="K94" s="789" t="s">
        <v>3707</v>
      </c>
      <c r="L94" s="759">
        <f t="shared" si="6"/>
        <v>114.79999999999998</v>
      </c>
      <c r="M94" s="790">
        <f t="shared" si="7"/>
        <v>114685.2</v>
      </c>
      <c r="N94" s="759" t="b">
        <f t="shared" si="8"/>
        <v>1</v>
      </c>
      <c r="O94" s="786" t="str">
        <f t="shared" si="9"/>
        <v>B</v>
      </c>
      <c r="P94" s="790">
        <v>8200</v>
      </c>
      <c r="Q94" s="759" t="e">
        <f>VLOOKUP(A94,PXVT!B:T,17,0)</f>
        <v>#N/A</v>
      </c>
    </row>
    <row r="95" spans="1:17" s="759" customFormat="1">
      <c r="A95" s="759" t="s">
        <v>3262</v>
      </c>
      <c r="B95" s="774">
        <v>6</v>
      </c>
      <c r="C95" s="777" t="s">
        <v>3263</v>
      </c>
      <c r="D95" s="778" t="s">
        <v>3609</v>
      </c>
      <c r="E95" s="774">
        <v>7</v>
      </c>
      <c r="F95" s="774" t="s">
        <v>59</v>
      </c>
      <c r="G95" s="776">
        <v>61800</v>
      </c>
      <c r="H95" s="776">
        <f t="shared" si="5"/>
        <v>432600</v>
      </c>
      <c r="I95" s="785" t="s">
        <v>3263</v>
      </c>
      <c r="J95" s="788" t="s">
        <v>3700</v>
      </c>
      <c r="K95" s="789" t="s">
        <v>3708</v>
      </c>
      <c r="L95" s="759">
        <f t="shared" si="6"/>
        <v>432.59999999999997</v>
      </c>
      <c r="M95" s="790">
        <f t="shared" si="7"/>
        <v>432167.4</v>
      </c>
      <c r="N95" s="759" t="b">
        <f t="shared" si="8"/>
        <v>1</v>
      </c>
      <c r="O95" s="786" t="str">
        <f t="shared" si="9"/>
        <v>B</v>
      </c>
      <c r="P95" s="790">
        <v>61800</v>
      </c>
      <c r="Q95" s="759" t="e">
        <f>VLOOKUP(A95,PXVT!B:T,17,0)</f>
        <v>#N/A</v>
      </c>
    </row>
    <row r="96" spans="1:17" s="759" customFormat="1">
      <c r="A96" s="759" t="s">
        <v>1561</v>
      </c>
      <c r="B96" s="774">
        <v>7</v>
      </c>
      <c r="C96" s="777" t="s">
        <v>1563</v>
      </c>
      <c r="D96" s="778"/>
      <c r="E96" s="774">
        <v>7</v>
      </c>
      <c r="F96" s="774" t="s">
        <v>89</v>
      </c>
      <c r="G96" s="776">
        <v>208100</v>
      </c>
      <c r="H96" s="776">
        <f t="shared" si="5"/>
        <v>1456700</v>
      </c>
      <c r="I96" s="785" t="s">
        <v>1563</v>
      </c>
      <c r="J96" s="788" t="s">
        <v>3700</v>
      </c>
      <c r="K96" s="789" t="s">
        <v>3709</v>
      </c>
      <c r="L96" s="759">
        <f t="shared" si="6"/>
        <v>1456.7</v>
      </c>
      <c r="M96" s="790">
        <f t="shared" si="7"/>
        <v>1455243.3</v>
      </c>
      <c r="N96" s="759" t="b">
        <f t="shared" si="8"/>
        <v>1</v>
      </c>
      <c r="O96" s="786" t="str">
        <f t="shared" si="9"/>
        <v>B</v>
      </c>
      <c r="P96" s="790">
        <v>208100</v>
      </c>
      <c r="Q96" s="759" t="e">
        <f>VLOOKUP(A96,PXVT!B:T,17,0)</f>
        <v>#N/A</v>
      </c>
    </row>
    <row r="97" spans="1:17" s="759" customFormat="1">
      <c r="A97" s="759" t="s">
        <v>3104</v>
      </c>
      <c r="B97" s="774"/>
      <c r="C97" s="771" t="s">
        <v>3105</v>
      </c>
      <c r="D97" s="774"/>
      <c r="E97" s="770">
        <v>3</v>
      </c>
      <c r="F97" s="770" t="s">
        <v>237</v>
      </c>
      <c r="G97" s="776">
        <v>0</v>
      </c>
      <c r="H97" s="776">
        <f t="shared" si="5"/>
        <v>0</v>
      </c>
      <c r="I97" s="785" t="s">
        <v>3105</v>
      </c>
      <c r="J97" s="791"/>
      <c r="K97" s="791"/>
      <c r="L97" s="759">
        <f t="shared" si="6"/>
        <v>0</v>
      </c>
      <c r="M97" s="790">
        <f t="shared" si="7"/>
        <v>0</v>
      </c>
      <c r="N97" s="759" t="b">
        <f t="shared" si="8"/>
        <v>1</v>
      </c>
      <c r="O97" s="786" t="str">
        <f t="shared" si="9"/>
        <v>A</v>
      </c>
      <c r="P97" s="787">
        <v>0</v>
      </c>
      <c r="Q97" s="759" t="e">
        <f>VLOOKUP(A97,PXVT!B:T,17,0)</f>
        <v>#N/A</v>
      </c>
    </row>
    <row r="98" spans="1:17" s="759" customFormat="1" ht="30">
      <c r="A98" s="759" t="s">
        <v>221</v>
      </c>
      <c r="B98" s="774">
        <v>1</v>
      </c>
      <c r="C98" s="777" t="s">
        <v>3699</v>
      </c>
      <c r="D98" s="778" t="s">
        <v>3609</v>
      </c>
      <c r="E98" s="774">
        <v>3</v>
      </c>
      <c r="F98" s="774" t="s">
        <v>89</v>
      </c>
      <c r="G98" s="776">
        <v>45500</v>
      </c>
      <c r="H98" s="776">
        <f t="shared" si="5"/>
        <v>136500</v>
      </c>
      <c r="I98" s="785" t="s">
        <v>3699</v>
      </c>
      <c r="J98" s="788" t="s">
        <v>3710</v>
      </c>
      <c r="K98" s="789" t="s">
        <v>3701</v>
      </c>
      <c r="L98" s="759">
        <f t="shared" si="6"/>
        <v>136.5</v>
      </c>
      <c r="M98" s="790">
        <f t="shared" si="7"/>
        <v>136363.5</v>
      </c>
      <c r="N98" s="759" t="b">
        <f t="shared" si="8"/>
        <v>1</v>
      </c>
      <c r="O98" s="786" t="str">
        <f t="shared" si="9"/>
        <v>B</v>
      </c>
      <c r="P98" s="790">
        <v>45500</v>
      </c>
      <c r="Q98" s="759" t="e">
        <f>VLOOKUP(A98,PXVT!B:T,17,0)</f>
        <v>#N/A</v>
      </c>
    </row>
    <row r="99" spans="1:17" s="759" customFormat="1">
      <c r="A99" s="759" t="s">
        <v>812</v>
      </c>
      <c r="B99" s="774">
        <v>2</v>
      </c>
      <c r="C99" s="777" t="s">
        <v>3702</v>
      </c>
      <c r="D99" s="774" t="s">
        <v>3606</v>
      </c>
      <c r="E99" s="774">
        <v>3</v>
      </c>
      <c r="F99" s="774" t="s">
        <v>59</v>
      </c>
      <c r="G99" s="776">
        <v>0</v>
      </c>
      <c r="H99" s="776">
        <f t="shared" si="5"/>
        <v>0</v>
      </c>
      <c r="I99" s="785" t="s">
        <v>3702</v>
      </c>
      <c r="J99" s="788" t="s">
        <v>3710</v>
      </c>
      <c r="K99" s="789" t="s">
        <v>3608</v>
      </c>
      <c r="L99" s="759">
        <f t="shared" si="6"/>
        <v>0</v>
      </c>
      <c r="M99" s="790">
        <f t="shared" si="7"/>
        <v>0</v>
      </c>
      <c r="N99" s="759" t="b">
        <f t="shared" si="8"/>
        <v>1</v>
      </c>
      <c r="O99" s="786" t="str">
        <f t="shared" si="9"/>
        <v>A</v>
      </c>
      <c r="P99" s="787">
        <v>66000</v>
      </c>
      <c r="Q99" s="759" t="str">
        <f>VLOOKUP(A99,PXVT!B:T,17,0)</f>
        <v>Cái</v>
      </c>
    </row>
    <row r="100" spans="1:17" s="759" customFormat="1">
      <c r="A100" s="759" t="s">
        <v>540</v>
      </c>
      <c r="B100" s="774">
        <v>3</v>
      </c>
      <c r="C100" s="777" t="s">
        <v>3703</v>
      </c>
      <c r="D100" s="778" t="s">
        <v>3609</v>
      </c>
      <c r="E100" s="774">
        <v>24</v>
      </c>
      <c r="F100" s="774" t="s">
        <v>59</v>
      </c>
      <c r="G100" s="776">
        <v>49000</v>
      </c>
      <c r="H100" s="776">
        <f t="shared" si="5"/>
        <v>1176000</v>
      </c>
      <c r="I100" s="785" t="s">
        <v>3703</v>
      </c>
      <c r="J100" s="788" t="s">
        <v>3698</v>
      </c>
      <c r="K100" s="789" t="s">
        <v>3692</v>
      </c>
      <c r="L100" s="759">
        <f t="shared" si="6"/>
        <v>1176</v>
      </c>
      <c r="M100" s="790">
        <f t="shared" si="7"/>
        <v>1174824</v>
      </c>
      <c r="N100" s="759" t="b">
        <f t="shared" si="8"/>
        <v>1</v>
      </c>
      <c r="O100" s="786" t="str">
        <f t="shared" si="9"/>
        <v>B</v>
      </c>
      <c r="P100" s="790">
        <v>49000</v>
      </c>
      <c r="Q100" s="759" t="e">
        <f>VLOOKUP(A100,PXVT!B:T,17,0)</f>
        <v>#N/A</v>
      </c>
    </row>
    <row r="101" spans="1:17" s="759" customFormat="1">
      <c r="A101" s="759" t="s">
        <v>510</v>
      </c>
      <c r="B101" s="774">
        <v>4</v>
      </c>
      <c r="C101" s="777" t="s">
        <v>511</v>
      </c>
      <c r="D101" s="774" t="s">
        <v>3606</v>
      </c>
      <c r="E101" s="774">
        <v>42</v>
      </c>
      <c r="F101" s="774" t="s">
        <v>273</v>
      </c>
      <c r="G101" s="776">
        <v>0</v>
      </c>
      <c r="H101" s="776">
        <f t="shared" si="5"/>
        <v>0</v>
      </c>
      <c r="I101" s="785" t="s">
        <v>511</v>
      </c>
      <c r="J101" s="788" t="s">
        <v>3711</v>
      </c>
      <c r="K101" s="789" t="s">
        <v>3608</v>
      </c>
      <c r="L101" s="759">
        <f t="shared" si="6"/>
        <v>0</v>
      </c>
      <c r="M101" s="790">
        <f t="shared" si="7"/>
        <v>0</v>
      </c>
      <c r="N101" s="759" t="b">
        <f t="shared" si="8"/>
        <v>1</v>
      </c>
      <c r="O101" s="786" t="str">
        <f t="shared" si="9"/>
        <v>A</v>
      </c>
      <c r="P101" s="787">
        <v>15350</v>
      </c>
      <c r="Q101" s="759" t="str">
        <f>VLOOKUP(A101,PXVT!B:T,17,0)</f>
        <v>Kg</v>
      </c>
    </row>
    <row r="102" spans="1:17" s="759" customFormat="1" ht="30">
      <c r="A102" s="759" t="s">
        <v>874</v>
      </c>
      <c r="B102" s="774">
        <v>5</v>
      </c>
      <c r="C102" s="777" t="s">
        <v>3712</v>
      </c>
      <c r="D102" s="778" t="s">
        <v>3609</v>
      </c>
      <c r="E102" s="774">
        <v>3</v>
      </c>
      <c r="F102" s="774" t="s">
        <v>89</v>
      </c>
      <c r="G102" s="776">
        <v>396400</v>
      </c>
      <c r="H102" s="776">
        <f t="shared" si="5"/>
        <v>1189200</v>
      </c>
      <c r="I102" s="785" t="s">
        <v>3712</v>
      </c>
      <c r="J102" s="788" t="s">
        <v>3710</v>
      </c>
      <c r="K102" s="789" t="s">
        <v>3713</v>
      </c>
      <c r="L102" s="759">
        <f t="shared" si="6"/>
        <v>1189.1999999999998</v>
      </c>
      <c r="M102" s="790">
        <f t="shared" si="7"/>
        <v>1188010.8</v>
      </c>
      <c r="N102" s="759" t="b">
        <f t="shared" si="8"/>
        <v>1</v>
      </c>
      <c r="O102" s="786" t="str">
        <f t="shared" si="9"/>
        <v>B</v>
      </c>
      <c r="P102" s="790">
        <v>396400</v>
      </c>
      <c r="Q102" s="759" t="e">
        <f>VLOOKUP(A102,PXVT!B:T,17,0)</f>
        <v>#N/A</v>
      </c>
    </row>
    <row r="103" spans="1:17" s="759" customFormat="1">
      <c r="A103" s="759" t="s">
        <v>1095</v>
      </c>
      <c r="B103" s="774">
        <v>6</v>
      </c>
      <c r="C103" s="777" t="s">
        <v>1096</v>
      </c>
      <c r="D103" s="778" t="s">
        <v>3609</v>
      </c>
      <c r="E103" s="774">
        <v>6</v>
      </c>
      <c r="F103" s="774" t="s">
        <v>59</v>
      </c>
      <c r="G103" s="776">
        <v>8200</v>
      </c>
      <c r="H103" s="776">
        <f t="shared" si="5"/>
        <v>49200</v>
      </c>
      <c r="I103" s="785" t="s">
        <v>1096</v>
      </c>
      <c r="J103" s="788" t="s">
        <v>3681</v>
      </c>
      <c r="K103" s="789" t="s">
        <v>3707</v>
      </c>
      <c r="L103" s="759">
        <f t="shared" si="6"/>
        <v>49.199999999999996</v>
      </c>
      <c r="M103" s="790">
        <f t="shared" si="7"/>
        <v>49150.8</v>
      </c>
      <c r="N103" s="759" t="b">
        <f t="shared" si="8"/>
        <v>1</v>
      </c>
      <c r="O103" s="786" t="str">
        <f t="shared" si="9"/>
        <v>B</v>
      </c>
      <c r="P103" s="790">
        <v>8200</v>
      </c>
      <c r="Q103" s="759" t="e">
        <f>VLOOKUP(A103,PXVT!B:T,17,0)</f>
        <v>#N/A</v>
      </c>
    </row>
    <row r="104" spans="1:17" s="759" customFormat="1">
      <c r="A104" s="759" t="s">
        <v>748</v>
      </c>
      <c r="B104" s="774">
        <v>7</v>
      </c>
      <c r="C104" s="777" t="s">
        <v>3714</v>
      </c>
      <c r="D104" s="778" t="s">
        <v>3609</v>
      </c>
      <c r="E104" s="774">
        <v>3</v>
      </c>
      <c r="F104" s="774" t="s">
        <v>59</v>
      </c>
      <c r="G104" s="776">
        <v>61800</v>
      </c>
      <c r="H104" s="776">
        <f t="shared" si="5"/>
        <v>185400</v>
      </c>
      <c r="I104" s="785" t="s">
        <v>3714</v>
      </c>
      <c r="J104" s="788" t="s">
        <v>3710</v>
      </c>
      <c r="K104" s="789" t="s">
        <v>3708</v>
      </c>
      <c r="L104" s="759">
        <f t="shared" si="6"/>
        <v>185.39999999999998</v>
      </c>
      <c r="M104" s="790">
        <f t="shared" si="7"/>
        <v>185214.6</v>
      </c>
      <c r="N104" s="759" t="b">
        <f t="shared" si="8"/>
        <v>1</v>
      </c>
      <c r="O104" s="786" t="str">
        <f t="shared" si="9"/>
        <v>B</v>
      </c>
      <c r="P104" s="790">
        <v>61800</v>
      </c>
      <c r="Q104" s="759" t="e">
        <f>VLOOKUP(A104,PXVT!B:T,17,0)</f>
        <v>#N/A</v>
      </c>
    </row>
    <row r="105" spans="1:17" s="759" customFormat="1">
      <c r="A105" s="759" t="s">
        <v>1561</v>
      </c>
      <c r="B105" s="774">
        <v>8</v>
      </c>
      <c r="C105" s="777" t="s">
        <v>1563</v>
      </c>
      <c r="D105" s="778"/>
      <c r="E105" s="774">
        <v>3</v>
      </c>
      <c r="F105" s="774" t="s">
        <v>89</v>
      </c>
      <c r="G105" s="776">
        <v>208100</v>
      </c>
      <c r="H105" s="776">
        <f t="shared" si="5"/>
        <v>624300</v>
      </c>
      <c r="I105" s="785" t="s">
        <v>1563</v>
      </c>
      <c r="J105" s="788" t="s">
        <v>3710</v>
      </c>
      <c r="K105" s="789" t="s">
        <v>3709</v>
      </c>
      <c r="L105" s="759">
        <f t="shared" si="6"/>
        <v>624.29999999999995</v>
      </c>
      <c r="M105" s="790">
        <f t="shared" si="7"/>
        <v>623675.69999999995</v>
      </c>
      <c r="N105" s="759" t="b">
        <f t="shared" si="8"/>
        <v>1</v>
      </c>
      <c r="O105" s="786" t="str">
        <f t="shared" si="9"/>
        <v>B</v>
      </c>
      <c r="P105" s="790">
        <v>208100</v>
      </c>
      <c r="Q105" s="759" t="e">
        <f>VLOOKUP(A105,PXVT!B:T,17,0)</f>
        <v>#N/A</v>
      </c>
    </row>
    <row r="106" spans="1:17" s="759" customFormat="1">
      <c r="A106" s="759" t="s">
        <v>1558</v>
      </c>
      <c r="B106" s="774">
        <v>9</v>
      </c>
      <c r="C106" s="777" t="s">
        <v>1560</v>
      </c>
      <c r="D106" s="774"/>
      <c r="E106" s="774">
        <v>3</v>
      </c>
      <c r="F106" s="774" t="s">
        <v>89</v>
      </c>
      <c r="G106" s="776">
        <v>161800</v>
      </c>
      <c r="H106" s="776">
        <f t="shared" si="5"/>
        <v>485400</v>
      </c>
      <c r="I106" s="785" t="s">
        <v>1560</v>
      </c>
      <c r="J106" s="788" t="s">
        <v>3710</v>
      </c>
      <c r="K106" s="789" t="s">
        <v>3715</v>
      </c>
      <c r="L106" s="759">
        <f t="shared" si="6"/>
        <v>485.40000000000003</v>
      </c>
      <c r="M106" s="790">
        <f t="shared" si="7"/>
        <v>484914.6</v>
      </c>
      <c r="N106" s="759" t="b">
        <f t="shared" si="8"/>
        <v>1</v>
      </c>
      <c r="O106" s="786" t="str">
        <f t="shared" si="9"/>
        <v>B</v>
      </c>
      <c r="P106" s="790">
        <v>161800</v>
      </c>
      <c r="Q106" s="759" t="e">
        <f>VLOOKUP(A106,PXVT!B:T,17,0)</f>
        <v>#N/A</v>
      </c>
    </row>
    <row r="107" spans="1:17" s="759" customFormat="1" ht="28.5">
      <c r="A107" s="759" t="s">
        <v>3108</v>
      </c>
      <c r="B107" s="774"/>
      <c r="C107" s="771" t="s">
        <v>3109</v>
      </c>
      <c r="D107" s="770"/>
      <c r="E107" s="770">
        <v>2</v>
      </c>
      <c r="F107" s="770" t="s">
        <v>237</v>
      </c>
      <c r="G107" s="776">
        <v>0</v>
      </c>
      <c r="H107" s="776">
        <f t="shared" si="5"/>
        <v>0</v>
      </c>
      <c r="I107" s="785" t="s">
        <v>3109</v>
      </c>
      <c r="J107" s="791"/>
      <c r="K107" s="791"/>
      <c r="L107" s="759">
        <f t="shared" si="6"/>
        <v>0</v>
      </c>
      <c r="M107" s="790">
        <f t="shared" si="7"/>
        <v>0</v>
      </c>
      <c r="N107" s="759" t="b">
        <f t="shared" si="8"/>
        <v>1</v>
      </c>
      <c r="O107" s="786" t="str">
        <f t="shared" si="9"/>
        <v>A</v>
      </c>
      <c r="P107" s="787">
        <v>0</v>
      </c>
      <c r="Q107" s="759" t="e">
        <f>VLOOKUP(A107,PXVT!B:T,17,0)</f>
        <v>#N/A</v>
      </c>
    </row>
    <row r="108" spans="1:17" s="759" customFormat="1" ht="30">
      <c r="A108" s="759" t="s">
        <v>221</v>
      </c>
      <c r="B108" s="774">
        <v>1</v>
      </c>
      <c r="C108" s="777" t="s">
        <v>3699</v>
      </c>
      <c r="D108" s="778" t="s">
        <v>3609</v>
      </c>
      <c r="E108" s="774">
        <v>2</v>
      </c>
      <c r="F108" s="774" t="s">
        <v>89</v>
      </c>
      <c r="G108" s="776">
        <v>45500</v>
      </c>
      <c r="H108" s="776">
        <f t="shared" si="5"/>
        <v>91000</v>
      </c>
      <c r="I108" s="785" t="s">
        <v>3699</v>
      </c>
      <c r="J108" s="788" t="s">
        <v>3716</v>
      </c>
      <c r="K108" s="789" t="s">
        <v>3701</v>
      </c>
      <c r="L108" s="759">
        <f t="shared" si="6"/>
        <v>91</v>
      </c>
      <c r="M108" s="790">
        <f t="shared" si="7"/>
        <v>90909</v>
      </c>
      <c r="N108" s="759" t="b">
        <f t="shared" si="8"/>
        <v>1</v>
      </c>
      <c r="O108" s="786" t="str">
        <f t="shared" si="9"/>
        <v>B</v>
      </c>
      <c r="P108" s="790">
        <v>45500</v>
      </c>
      <c r="Q108" s="759" t="e">
        <f>VLOOKUP(A108,PXVT!B:T,17,0)</f>
        <v>#N/A</v>
      </c>
    </row>
    <row r="109" spans="1:17" s="759" customFormat="1">
      <c r="A109" s="759" t="s">
        <v>812</v>
      </c>
      <c r="B109" s="774">
        <v>2</v>
      </c>
      <c r="C109" s="777" t="s">
        <v>3702</v>
      </c>
      <c r="D109" s="774" t="s">
        <v>3606</v>
      </c>
      <c r="E109" s="774">
        <v>2</v>
      </c>
      <c r="F109" s="774" t="s">
        <v>59</v>
      </c>
      <c r="G109" s="776">
        <v>0</v>
      </c>
      <c r="H109" s="776">
        <f t="shared" si="5"/>
        <v>0</v>
      </c>
      <c r="I109" s="785" t="s">
        <v>3702</v>
      </c>
      <c r="J109" s="788" t="s">
        <v>3716</v>
      </c>
      <c r="K109" s="789" t="s">
        <v>3608</v>
      </c>
      <c r="L109" s="759">
        <f t="shared" si="6"/>
        <v>0</v>
      </c>
      <c r="M109" s="790">
        <f t="shared" si="7"/>
        <v>0</v>
      </c>
      <c r="N109" s="759" t="b">
        <f t="shared" si="8"/>
        <v>1</v>
      </c>
      <c r="O109" s="786" t="str">
        <f t="shared" si="9"/>
        <v>A</v>
      </c>
      <c r="P109" s="787">
        <v>66000</v>
      </c>
      <c r="Q109" s="759" t="str">
        <f>VLOOKUP(A109,PXVT!B:T,17,0)</f>
        <v>Cái</v>
      </c>
    </row>
    <row r="110" spans="1:17" s="759" customFormat="1">
      <c r="A110" s="759" t="s">
        <v>540</v>
      </c>
      <c r="B110" s="774">
        <v>3</v>
      </c>
      <c r="C110" s="777" t="s">
        <v>3703</v>
      </c>
      <c r="D110" s="778" t="s">
        <v>3609</v>
      </c>
      <c r="E110" s="774">
        <v>16</v>
      </c>
      <c r="F110" s="774" t="s">
        <v>59</v>
      </c>
      <c r="G110" s="776">
        <v>49000</v>
      </c>
      <c r="H110" s="776">
        <f t="shared" si="5"/>
        <v>784000</v>
      </c>
      <c r="I110" s="785" t="s">
        <v>3703</v>
      </c>
      <c r="J110" s="788" t="s">
        <v>3697</v>
      </c>
      <c r="K110" s="789" t="s">
        <v>3692</v>
      </c>
      <c r="L110" s="759">
        <f t="shared" si="6"/>
        <v>784</v>
      </c>
      <c r="M110" s="790">
        <f t="shared" si="7"/>
        <v>783216</v>
      </c>
      <c r="N110" s="759" t="b">
        <f t="shared" si="8"/>
        <v>1</v>
      </c>
      <c r="O110" s="786" t="str">
        <f t="shared" si="9"/>
        <v>B</v>
      </c>
      <c r="P110" s="790">
        <v>49000</v>
      </c>
      <c r="Q110" s="759" t="e">
        <f>VLOOKUP(A110,PXVT!B:T,17,0)</f>
        <v>#N/A</v>
      </c>
    </row>
    <row r="111" spans="1:17" s="759" customFormat="1">
      <c r="A111" s="759" t="s">
        <v>510</v>
      </c>
      <c r="B111" s="774">
        <v>4</v>
      </c>
      <c r="C111" s="777" t="s">
        <v>511</v>
      </c>
      <c r="D111" s="774" t="s">
        <v>3606</v>
      </c>
      <c r="E111" s="774">
        <v>34</v>
      </c>
      <c r="F111" s="774" t="s">
        <v>273</v>
      </c>
      <c r="G111" s="776">
        <v>0</v>
      </c>
      <c r="H111" s="776">
        <f t="shared" si="5"/>
        <v>0</v>
      </c>
      <c r="I111" s="785" t="s">
        <v>511</v>
      </c>
      <c r="J111" s="788" t="s">
        <v>3717</v>
      </c>
      <c r="K111" s="789" t="s">
        <v>3608</v>
      </c>
      <c r="L111" s="759">
        <f t="shared" si="6"/>
        <v>0</v>
      </c>
      <c r="M111" s="790">
        <f t="shared" si="7"/>
        <v>0</v>
      </c>
      <c r="N111" s="759" t="b">
        <f t="shared" si="8"/>
        <v>1</v>
      </c>
      <c r="O111" s="786" t="str">
        <f t="shared" si="9"/>
        <v>A</v>
      </c>
      <c r="P111" s="787">
        <v>15350</v>
      </c>
      <c r="Q111" s="759" t="str">
        <f>VLOOKUP(A111,PXVT!B:T,17,0)</f>
        <v>Kg</v>
      </c>
    </row>
    <row r="112" spans="1:17" s="759" customFormat="1">
      <c r="A112" s="759" t="s">
        <v>1095</v>
      </c>
      <c r="B112" s="774">
        <v>5</v>
      </c>
      <c r="C112" s="777" t="s">
        <v>1096</v>
      </c>
      <c r="D112" s="778" t="s">
        <v>3609</v>
      </c>
      <c r="E112" s="774">
        <v>4</v>
      </c>
      <c r="F112" s="774" t="s">
        <v>59</v>
      </c>
      <c r="G112" s="776">
        <v>8200</v>
      </c>
      <c r="H112" s="776">
        <f t="shared" si="5"/>
        <v>32800</v>
      </c>
      <c r="I112" s="785" t="s">
        <v>1096</v>
      </c>
      <c r="J112" s="788" t="s">
        <v>3677</v>
      </c>
      <c r="K112" s="789" t="s">
        <v>3707</v>
      </c>
      <c r="L112" s="759">
        <f t="shared" si="6"/>
        <v>32.799999999999997</v>
      </c>
      <c r="M112" s="790">
        <f t="shared" si="7"/>
        <v>32767.200000000001</v>
      </c>
      <c r="N112" s="759" t="b">
        <f t="shared" si="8"/>
        <v>1</v>
      </c>
      <c r="O112" s="786" t="str">
        <f t="shared" si="9"/>
        <v>B</v>
      </c>
      <c r="P112" s="790">
        <v>8200</v>
      </c>
      <c r="Q112" s="759" t="e">
        <f>VLOOKUP(A112,PXVT!B:T,17,0)</f>
        <v>#N/A</v>
      </c>
    </row>
    <row r="113" spans="1:17" s="759" customFormat="1">
      <c r="A113" s="759" t="s">
        <v>748</v>
      </c>
      <c r="B113" s="774">
        <v>6</v>
      </c>
      <c r="C113" s="777" t="s">
        <v>3714</v>
      </c>
      <c r="D113" s="778" t="s">
        <v>3609</v>
      </c>
      <c r="E113" s="774">
        <v>2</v>
      </c>
      <c r="F113" s="774" t="s">
        <v>59</v>
      </c>
      <c r="G113" s="776">
        <v>61800</v>
      </c>
      <c r="H113" s="776">
        <f t="shared" si="5"/>
        <v>123600</v>
      </c>
      <c r="I113" s="785" t="s">
        <v>3714</v>
      </c>
      <c r="J113" s="788" t="s">
        <v>3716</v>
      </c>
      <c r="K113" s="789" t="s">
        <v>3708</v>
      </c>
      <c r="L113" s="759">
        <f t="shared" si="6"/>
        <v>123.6</v>
      </c>
      <c r="M113" s="790">
        <f t="shared" si="7"/>
        <v>123476.4</v>
      </c>
      <c r="N113" s="759" t="b">
        <f t="shared" si="8"/>
        <v>1</v>
      </c>
      <c r="O113" s="786" t="str">
        <f t="shared" si="9"/>
        <v>B</v>
      </c>
      <c r="P113" s="790">
        <v>61800</v>
      </c>
      <c r="Q113" s="759" t="e">
        <f>VLOOKUP(A113,PXVT!B:T,17,0)</f>
        <v>#N/A</v>
      </c>
    </row>
    <row r="114" spans="1:17" s="759" customFormat="1">
      <c r="A114" s="759" t="s">
        <v>1561</v>
      </c>
      <c r="B114" s="774">
        <v>7</v>
      </c>
      <c r="C114" s="777" t="s">
        <v>1563</v>
      </c>
      <c r="D114" s="774"/>
      <c r="E114" s="774">
        <v>2</v>
      </c>
      <c r="F114" s="774" t="s">
        <v>89</v>
      </c>
      <c r="G114" s="776">
        <v>208100</v>
      </c>
      <c r="H114" s="776">
        <f t="shared" si="5"/>
        <v>416200</v>
      </c>
      <c r="I114" s="785" t="s">
        <v>1563</v>
      </c>
      <c r="J114" s="788" t="s">
        <v>3716</v>
      </c>
      <c r="K114" s="789" t="s">
        <v>3709</v>
      </c>
      <c r="L114" s="759">
        <f t="shared" si="6"/>
        <v>416.2</v>
      </c>
      <c r="M114" s="790">
        <f t="shared" si="7"/>
        <v>415783.8</v>
      </c>
      <c r="N114" s="759" t="b">
        <f t="shared" si="8"/>
        <v>1</v>
      </c>
      <c r="O114" s="786" t="str">
        <f t="shared" si="9"/>
        <v>B</v>
      </c>
      <c r="P114" s="790">
        <v>208100</v>
      </c>
      <c r="Q114" s="759" t="e">
        <f>VLOOKUP(A114,PXVT!B:T,17,0)</f>
        <v>#N/A</v>
      </c>
    </row>
    <row r="115" spans="1:17" s="759" customFormat="1" ht="28.5">
      <c r="A115" s="759" t="s">
        <v>3112</v>
      </c>
      <c r="B115" s="774"/>
      <c r="C115" s="771" t="s">
        <v>3113</v>
      </c>
      <c r="D115" s="774"/>
      <c r="E115" s="770">
        <v>2</v>
      </c>
      <c r="F115" s="770" t="s">
        <v>237</v>
      </c>
      <c r="G115" s="776">
        <v>0</v>
      </c>
      <c r="H115" s="776">
        <f t="shared" si="5"/>
        <v>0</v>
      </c>
      <c r="I115" s="785" t="s">
        <v>3113</v>
      </c>
      <c r="J115" s="791"/>
      <c r="K115" s="791"/>
      <c r="L115" s="759">
        <f t="shared" si="6"/>
        <v>0</v>
      </c>
      <c r="M115" s="790">
        <f t="shared" si="7"/>
        <v>0</v>
      </c>
      <c r="N115" s="759" t="b">
        <f t="shared" si="8"/>
        <v>1</v>
      </c>
      <c r="O115" s="786" t="str">
        <f t="shared" si="9"/>
        <v>A</v>
      </c>
      <c r="P115" s="787">
        <v>0</v>
      </c>
      <c r="Q115" s="759" t="e">
        <f>VLOOKUP(A115,PXVT!B:T,17,0)</f>
        <v>#N/A</v>
      </c>
    </row>
    <row r="116" spans="1:17" s="759" customFormat="1" ht="30">
      <c r="A116" s="759" t="s">
        <v>221</v>
      </c>
      <c r="B116" s="774">
        <v>1</v>
      </c>
      <c r="C116" s="777" t="s">
        <v>3699</v>
      </c>
      <c r="D116" s="778" t="s">
        <v>3609</v>
      </c>
      <c r="E116" s="774">
        <v>4</v>
      </c>
      <c r="F116" s="774" t="s">
        <v>89</v>
      </c>
      <c r="G116" s="776">
        <v>45500</v>
      </c>
      <c r="H116" s="776">
        <f t="shared" si="5"/>
        <v>182000</v>
      </c>
      <c r="I116" s="785" t="s">
        <v>3699</v>
      </c>
      <c r="J116" s="788" t="s">
        <v>3677</v>
      </c>
      <c r="K116" s="789" t="s">
        <v>3701</v>
      </c>
      <c r="L116" s="759">
        <f t="shared" si="6"/>
        <v>182</v>
      </c>
      <c r="M116" s="790">
        <f t="shared" si="7"/>
        <v>181818</v>
      </c>
      <c r="N116" s="759" t="b">
        <f t="shared" si="8"/>
        <v>1</v>
      </c>
      <c r="O116" s="786" t="str">
        <f t="shared" si="9"/>
        <v>B</v>
      </c>
      <c r="P116" s="790">
        <v>45500</v>
      </c>
      <c r="Q116" s="759" t="e">
        <f>VLOOKUP(A116,PXVT!B:T,17,0)</f>
        <v>#N/A</v>
      </c>
    </row>
    <row r="117" spans="1:17" s="759" customFormat="1">
      <c r="A117" s="759" t="s">
        <v>812</v>
      </c>
      <c r="B117" s="774">
        <v>2</v>
      </c>
      <c r="C117" s="777" t="s">
        <v>3702</v>
      </c>
      <c r="D117" s="774" t="s">
        <v>3606</v>
      </c>
      <c r="E117" s="774">
        <v>4</v>
      </c>
      <c r="F117" s="774" t="s">
        <v>59</v>
      </c>
      <c r="G117" s="776">
        <v>0</v>
      </c>
      <c r="H117" s="776">
        <f t="shared" si="5"/>
        <v>0</v>
      </c>
      <c r="I117" s="785" t="s">
        <v>3702</v>
      </c>
      <c r="J117" s="788" t="s">
        <v>3677</v>
      </c>
      <c r="K117" s="789" t="s">
        <v>3608</v>
      </c>
      <c r="L117" s="759">
        <f t="shared" si="6"/>
        <v>0</v>
      </c>
      <c r="M117" s="790">
        <f t="shared" si="7"/>
        <v>0</v>
      </c>
      <c r="N117" s="759" t="b">
        <f t="shared" si="8"/>
        <v>1</v>
      </c>
      <c r="O117" s="786" t="str">
        <f t="shared" si="9"/>
        <v>A</v>
      </c>
      <c r="P117" s="787">
        <v>66000</v>
      </c>
      <c r="Q117" s="759" t="str">
        <f>VLOOKUP(A117,PXVT!B:T,17,0)</f>
        <v>Cái</v>
      </c>
    </row>
    <row r="118" spans="1:17" s="759" customFormat="1">
      <c r="A118" s="759" t="s">
        <v>540</v>
      </c>
      <c r="B118" s="774">
        <v>3</v>
      </c>
      <c r="C118" s="777" t="s">
        <v>3703</v>
      </c>
      <c r="D118" s="778" t="s">
        <v>3609</v>
      </c>
      <c r="E118" s="774">
        <v>32</v>
      </c>
      <c r="F118" s="774" t="s">
        <v>59</v>
      </c>
      <c r="G118" s="776">
        <v>49000</v>
      </c>
      <c r="H118" s="776">
        <f t="shared" si="5"/>
        <v>1568000</v>
      </c>
      <c r="I118" s="785" t="s">
        <v>3703</v>
      </c>
      <c r="J118" s="788" t="s">
        <v>3718</v>
      </c>
      <c r="K118" s="789" t="s">
        <v>3692</v>
      </c>
      <c r="L118" s="759">
        <f t="shared" si="6"/>
        <v>1568</v>
      </c>
      <c r="M118" s="790">
        <f t="shared" si="7"/>
        <v>1566432</v>
      </c>
      <c r="N118" s="759" t="b">
        <f t="shared" si="8"/>
        <v>1</v>
      </c>
      <c r="O118" s="786" t="str">
        <f t="shared" si="9"/>
        <v>B</v>
      </c>
      <c r="P118" s="790">
        <v>49000</v>
      </c>
      <c r="Q118" s="759" t="e">
        <f>VLOOKUP(A118,PXVT!B:T,17,0)</f>
        <v>#N/A</v>
      </c>
    </row>
    <row r="119" spans="1:17" s="759" customFormat="1">
      <c r="A119" s="759" t="s">
        <v>510</v>
      </c>
      <c r="B119" s="774">
        <v>4</v>
      </c>
      <c r="C119" s="777" t="s">
        <v>511</v>
      </c>
      <c r="D119" s="774" t="s">
        <v>3606</v>
      </c>
      <c r="E119" s="774">
        <v>60</v>
      </c>
      <c r="F119" s="774" t="s">
        <v>273</v>
      </c>
      <c r="G119" s="776">
        <v>0</v>
      </c>
      <c r="H119" s="776">
        <f t="shared" si="5"/>
        <v>0</v>
      </c>
      <c r="I119" s="785" t="s">
        <v>511</v>
      </c>
      <c r="J119" s="788" t="s">
        <v>3719</v>
      </c>
      <c r="K119" s="789" t="s">
        <v>3608</v>
      </c>
      <c r="L119" s="759">
        <f t="shared" si="6"/>
        <v>0</v>
      </c>
      <c r="M119" s="790">
        <f t="shared" si="7"/>
        <v>0</v>
      </c>
      <c r="N119" s="759" t="b">
        <f t="shared" si="8"/>
        <v>1</v>
      </c>
      <c r="O119" s="786" t="str">
        <f t="shared" si="9"/>
        <v>A</v>
      </c>
      <c r="P119" s="787">
        <v>15350</v>
      </c>
      <c r="Q119" s="759" t="str">
        <f>VLOOKUP(A119,PXVT!B:T,17,0)</f>
        <v>Kg</v>
      </c>
    </row>
    <row r="120" spans="1:17" s="759" customFormat="1">
      <c r="A120" s="759" t="s">
        <v>1095</v>
      </c>
      <c r="B120" s="774">
        <v>5</v>
      </c>
      <c r="C120" s="777" t="s">
        <v>1096</v>
      </c>
      <c r="D120" s="778" t="s">
        <v>3609</v>
      </c>
      <c r="E120" s="774">
        <v>8</v>
      </c>
      <c r="F120" s="774" t="s">
        <v>59</v>
      </c>
      <c r="G120" s="776">
        <v>8200</v>
      </c>
      <c r="H120" s="776">
        <f t="shared" si="5"/>
        <v>65600</v>
      </c>
      <c r="I120" s="785" t="s">
        <v>1096</v>
      </c>
      <c r="J120" s="788" t="s">
        <v>3679</v>
      </c>
      <c r="K120" s="789" t="s">
        <v>3707</v>
      </c>
      <c r="L120" s="759">
        <f t="shared" si="6"/>
        <v>65.599999999999994</v>
      </c>
      <c r="M120" s="790">
        <f t="shared" si="7"/>
        <v>65534.400000000001</v>
      </c>
      <c r="N120" s="759" t="b">
        <f t="shared" si="8"/>
        <v>1</v>
      </c>
      <c r="O120" s="786" t="str">
        <f t="shared" si="9"/>
        <v>B</v>
      </c>
      <c r="P120" s="790">
        <v>8200</v>
      </c>
      <c r="Q120" s="759" t="e">
        <f>VLOOKUP(A120,PXVT!B:T,17,0)</f>
        <v>#N/A</v>
      </c>
    </row>
    <row r="121" spans="1:17" s="759" customFormat="1">
      <c r="A121" s="759" t="s">
        <v>748</v>
      </c>
      <c r="B121" s="774">
        <v>6</v>
      </c>
      <c r="C121" s="777" t="s">
        <v>3714</v>
      </c>
      <c r="D121" s="778" t="s">
        <v>3609</v>
      </c>
      <c r="E121" s="774">
        <v>2</v>
      </c>
      <c r="F121" s="774" t="s">
        <v>59</v>
      </c>
      <c r="G121" s="776">
        <v>61800</v>
      </c>
      <c r="H121" s="776">
        <f t="shared" si="5"/>
        <v>123600</v>
      </c>
      <c r="I121" s="785" t="s">
        <v>3714</v>
      </c>
      <c r="J121" s="788" t="s">
        <v>3716</v>
      </c>
      <c r="K121" s="789" t="s">
        <v>3708</v>
      </c>
      <c r="L121" s="759">
        <f t="shared" si="6"/>
        <v>123.6</v>
      </c>
      <c r="M121" s="790">
        <f t="shared" si="7"/>
        <v>123476.4</v>
      </c>
      <c r="N121" s="759" t="b">
        <f t="shared" si="8"/>
        <v>1</v>
      </c>
      <c r="O121" s="786" t="str">
        <f t="shared" si="9"/>
        <v>B</v>
      </c>
      <c r="P121" s="790">
        <v>61800</v>
      </c>
      <c r="Q121" s="759" t="e">
        <f>VLOOKUP(A121,PXVT!B:T,17,0)</f>
        <v>#N/A</v>
      </c>
    </row>
    <row r="122" spans="1:17" s="759" customFormat="1">
      <c r="A122" s="759" t="s">
        <v>1561</v>
      </c>
      <c r="B122" s="774">
        <v>7</v>
      </c>
      <c r="C122" s="777" t="s">
        <v>1563</v>
      </c>
      <c r="D122" s="778"/>
      <c r="E122" s="774">
        <v>4</v>
      </c>
      <c r="F122" s="774" t="s">
        <v>89</v>
      </c>
      <c r="G122" s="776">
        <v>208100</v>
      </c>
      <c r="H122" s="776">
        <f t="shared" si="5"/>
        <v>832400</v>
      </c>
      <c r="I122" s="785" t="s">
        <v>1563</v>
      </c>
      <c r="J122" s="788" t="s">
        <v>3677</v>
      </c>
      <c r="K122" s="789" t="s">
        <v>3709</v>
      </c>
      <c r="L122" s="759">
        <f t="shared" si="6"/>
        <v>832.4</v>
      </c>
      <c r="M122" s="790">
        <f t="shared" si="7"/>
        <v>831567.6</v>
      </c>
      <c r="N122" s="759" t="b">
        <f t="shared" si="8"/>
        <v>1</v>
      </c>
      <c r="O122" s="786" t="str">
        <f t="shared" si="9"/>
        <v>B</v>
      </c>
      <c r="P122" s="790">
        <v>208100</v>
      </c>
      <c r="Q122" s="759" t="e">
        <f>VLOOKUP(A122,PXVT!B:T,17,0)</f>
        <v>#N/A</v>
      </c>
    </row>
    <row r="123" spans="1:17" s="759" customFormat="1">
      <c r="A123" s="759" t="s">
        <v>3114</v>
      </c>
      <c r="B123" s="774"/>
      <c r="C123" s="771" t="s">
        <v>3115</v>
      </c>
      <c r="D123" s="778"/>
      <c r="E123" s="770">
        <v>1</v>
      </c>
      <c r="F123" s="770" t="s">
        <v>237</v>
      </c>
      <c r="G123" s="776">
        <v>0</v>
      </c>
      <c r="H123" s="776">
        <f t="shared" si="5"/>
        <v>0</v>
      </c>
      <c r="I123" s="785" t="s">
        <v>3115</v>
      </c>
      <c r="J123" s="791"/>
      <c r="K123" s="791"/>
      <c r="L123" s="759">
        <f t="shared" si="6"/>
        <v>0</v>
      </c>
      <c r="M123" s="790">
        <f t="shared" si="7"/>
        <v>0</v>
      </c>
      <c r="N123" s="759" t="b">
        <f t="shared" si="8"/>
        <v>1</v>
      </c>
      <c r="O123" s="786" t="str">
        <f t="shared" si="9"/>
        <v>A</v>
      </c>
      <c r="P123" s="787">
        <v>0</v>
      </c>
      <c r="Q123" s="759" t="e">
        <f>VLOOKUP(A123,PXVT!B:T,17,0)</f>
        <v>#N/A</v>
      </c>
    </row>
    <row r="124" spans="1:17" s="759" customFormat="1" ht="30">
      <c r="A124" s="759" t="s">
        <v>221</v>
      </c>
      <c r="B124" s="774">
        <v>1</v>
      </c>
      <c r="C124" s="777" t="s">
        <v>3699</v>
      </c>
      <c r="D124" s="778" t="s">
        <v>3609</v>
      </c>
      <c r="E124" s="774">
        <v>3</v>
      </c>
      <c r="F124" s="774" t="s">
        <v>89</v>
      </c>
      <c r="G124" s="776">
        <v>45500</v>
      </c>
      <c r="H124" s="776">
        <f t="shared" si="5"/>
        <v>136500</v>
      </c>
      <c r="I124" s="785" t="s">
        <v>3699</v>
      </c>
      <c r="J124" s="788" t="s">
        <v>3710</v>
      </c>
      <c r="K124" s="789" t="s">
        <v>3701</v>
      </c>
      <c r="L124" s="759">
        <f t="shared" si="6"/>
        <v>136.5</v>
      </c>
      <c r="M124" s="790">
        <f t="shared" si="7"/>
        <v>136363.5</v>
      </c>
      <c r="N124" s="759" t="b">
        <f t="shared" si="8"/>
        <v>1</v>
      </c>
      <c r="O124" s="786" t="str">
        <f t="shared" si="9"/>
        <v>B</v>
      </c>
      <c r="P124" s="790">
        <v>45500</v>
      </c>
      <c r="Q124" s="759" t="e">
        <f>VLOOKUP(A124,PXVT!B:T,17,0)</f>
        <v>#N/A</v>
      </c>
    </row>
    <row r="125" spans="1:17" s="759" customFormat="1">
      <c r="A125" s="759" t="s">
        <v>812</v>
      </c>
      <c r="B125" s="774">
        <v>2</v>
      </c>
      <c r="C125" s="777" t="s">
        <v>3702</v>
      </c>
      <c r="D125" s="774" t="s">
        <v>3606</v>
      </c>
      <c r="E125" s="774">
        <v>2</v>
      </c>
      <c r="F125" s="774" t="s">
        <v>59</v>
      </c>
      <c r="G125" s="776">
        <v>0</v>
      </c>
      <c r="H125" s="776">
        <f t="shared" si="5"/>
        <v>0</v>
      </c>
      <c r="I125" s="785" t="s">
        <v>3702</v>
      </c>
      <c r="J125" s="788" t="s">
        <v>3716</v>
      </c>
      <c r="K125" s="789" t="s">
        <v>3608</v>
      </c>
      <c r="L125" s="759">
        <f t="shared" si="6"/>
        <v>0</v>
      </c>
      <c r="M125" s="790">
        <f t="shared" si="7"/>
        <v>0</v>
      </c>
      <c r="N125" s="759" t="b">
        <f t="shared" si="8"/>
        <v>1</v>
      </c>
      <c r="O125" s="786" t="str">
        <f t="shared" si="9"/>
        <v>A</v>
      </c>
      <c r="P125" s="787">
        <v>66000</v>
      </c>
      <c r="Q125" s="759" t="str">
        <f>VLOOKUP(A125,PXVT!B:T,17,0)</f>
        <v>Cái</v>
      </c>
    </row>
    <row r="126" spans="1:17" s="759" customFormat="1">
      <c r="A126" s="759" t="s">
        <v>540</v>
      </c>
      <c r="B126" s="774">
        <v>3</v>
      </c>
      <c r="C126" s="777" t="s">
        <v>3703</v>
      </c>
      <c r="D126" s="778" t="s">
        <v>3609</v>
      </c>
      <c r="E126" s="774">
        <v>16</v>
      </c>
      <c r="F126" s="774" t="s">
        <v>59</v>
      </c>
      <c r="G126" s="776">
        <v>49000</v>
      </c>
      <c r="H126" s="776">
        <f t="shared" si="5"/>
        <v>784000</v>
      </c>
      <c r="I126" s="785" t="s">
        <v>3703</v>
      </c>
      <c r="J126" s="788" t="s">
        <v>3697</v>
      </c>
      <c r="K126" s="789" t="s">
        <v>3692</v>
      </c>
      <c r="L126" s="759">
        <f t="shared" si="6"/>
        <v>784</v>
      </c>
      <c r="M126" s="790">
        <f t="shared" si="7"/>
        <v>783216</v>
      </c>
      <c r="N126" s="759" t="b">
        <f t="shared" si="8"/>
        <v>1</v>
      </c>
      <c r="O126" s="786" t="str">
        <f t="shared" si="9"/>
        <v>B</v>
      </c>
      <c r="P126" s="790">
        <v>49000</v>
      </c>
      <c r="Q126" s="759" t="e">
        <f>VLOOKUP(A126,PXVT!B:T,17,0)</f>
        <v>#N/A</v>
      </c>
    </row>
    <row r="127" spans="1:17" s="759" customFormat="1">
      <c r="A127" s="759" t="s">
        <v>510</v>
      </c>
      <c r="B127" s="774">
        <v>4</v>
      </c>
      <c r="C127" s="777" t="s">
        <v>511</v>
      </c>
      <c r="D127" s="774" t="s">
        <v>3606</v>
      </c>
      <c r="E127" s="774">
        <v>30</v>
      </c>
      <c r="F127" s="774" t="s">
        <v>273</v>
      </c>
      <c r="G127" s="776">
        <v>0</v>
      </c>
      <c r="H127" s="776">
        <f t="shared" si="5"/>
        <v>0</v>
      </c>
      <c r="I127" s="785" t="s">
        <v>511</v>
      </c>
      <c r="J127" s="788" t="s">
        <v>3652</v>
      </c>
      <c r="K127" s="789" t="s">
        <v>3608</v>
      </c>
      <c r="L127" s="759">
        <f t="shared" si="6"/>
        <v>0</v>
      </c>
      <c r="M127" s="790">
        <f t="shared" si="7"/>
        <v>0</v>
      </c>
      <c r="N127" s="759" t="b">
        <f t="shared" si="8"/>
        <v>1</v>
      </c>
      <c r="O127" s="786" t="str">
        <f t="shared" si="9"/>
        <v>A</v>
      </c>
      <c r="P127" s="787">
        <v>15350</v>
      </c>
      <c r="Q127" s="759" t="str">
        <f>VLOOKUP(A127,PXVT!B:T,17,0)</f>
        <v>Kg</v>
      </c>
    </row>
    <row r="128" spans="1:17" s="759" customFormat="1">
      <c r="A128" s="759" t="s">
        <v>1095</v>
      </c>
      <c r="B128" s="774">
        <v>5</v>
      </c>
      <c r="C128" s="777" t="s">
        <v>1096</v>
      </c>
      <c r="D128" s="778" t="s">
        <v>3609</v>
      </c>
      <c r="E128" s="774">
        <v>4</v>
      </c>
      <c r="F128" s="774" t="s">
        <v>59</v>
      </c>
      <c r="G128" s="776">
        <v>8200</v>
      </c>
      <c r="H128" s="776">
        <f t="shared" si="5"/>
        <v>32800</v>
      </c>
      <c r="I128" s="785" t="s">
        <v>1096</v>
      </c>
      <c r="J128" s="788" t="s">
        <v>3677</v>
      </c>
      <c r="K128" s="789" t="s">
        <v>3707</v>
      </c>
      <c r="L128" s="759">
        <f t="shared" si="6"/>
        <v>32.799999999999997</v>
      </c>
      <c r="M128" s="790">
        <f t="shared" si="7"/>
        <v>32767.200000000001</v>
      </c>
      <c r="N128" s="759" t="b">
        <f t="shared" si="8"/>
        <v>1</v>
      </c>
      <c r="O128" s="786" t="str">
        <f t="shared" si="9"/>
        <v>B</v>
      </c>
      <c r="P128" s="790">
        <v>8200</v>
      </c>
      <c r="Q128" s="759" t="e">
        <f>VLOOKUP(A128,PXVT!B:T,17,0)</f>
        <v>#N/A</v>
      </c>
    </row>
    <row r="129" spans="1:17" s="759" customFormat="1">
      <c r="A129" s="759" t="s">
        <v>748</v>
      </c>
      <c r="B129" s="774">
        <v>6</v>
      </c>
      <c r="C129" s="777" t="s">
        <v>3714</v>
      </c>
      <c r="D129" s="778" t="s">
        <v>3609</v>
      </c>
      <c r="E129" s="774">
        <v>1</v>
      </c>
      <c r="F129" s="774" t="s">
        <v>59</v>
      </c>
      <c r="G129" s="776">
        <v>61800</v>
      </c>
      <c r="H129" s="776">
        <f t="shared" si="5"/>
        <v>61800</v>
      </c>
      <c r="I129" s="785" t="s">
        <v>3714</v>
      </c>
      <c r="J129" s="788" t="s">
        <v>3720</v>
      </c>
      <c r="K129" s="789" t="s">
        <v>3708</v>
      </c>
      <c r="L129" s="759">
        <f t="shared" si="6"/>
        <v>61.8</v>
      </c>
      <c r="M129" s="790">
        <f t="shared" si="7"/>
        <v>61738.2</v>
      </c>
      <c r="N129" s="759" t="b">
        <f t="shared" si="8"/>
        <v>1</v>
      </c>
      <c r="O129" s="786" t="str">
        <f t="shared" si="9"/>
        <v>B</v>
      </c>
      <c r="P129" s="790">
        <v>61800</v>
      </c>
      <c r="Q129" s="759" t="e">
        <f>VLOOKUP(A129,PXVT!B:T,17,0)</f>
        <v>#N/A</v>
      </c>
    </row>
    <row r="130" spans="1:17" s="759" customFormat="1">
      <c r="A130" s="759" t="s">
        <v>1561</v>
      </c>
      <c r="B130" s="774">
        <v>7</v>
      </c>
      <c r="C130" s="777" t="s">
        <v>1563</v>
      </c>
      <c r="D130" s="778"/>
      <c r="E130" s="774">
        <v>2</v>
      </c>
      <c r="F130" s="774" t="s">
        <v>89</v>
      </c>
      <c r="G130" s="776">
        <v>208100</v>
      </c>
      <c r="H130" s="776">
        <f t="shared" si="5"/>
        <v>416200</v>
      </c>
      <c r="I130" s="785" t="s">
        <v>1563</v>
      </c>
      <c r="J130" s="788" t="s">
        <v>3716</v>
      </c>
      <c r="K130" s="789" t="s">
        <v>3709</v>
      </c>
      <c r="L130" s="759">
        <f t="shared" si="6"/>
        <v>416.2</v>
      </c>
      <c r="M130" s="790">
        <f t="shared" si="7"/>
        <v>415783.8</v>
      </c>
      <c r="N130" s="759" t="b">
        <f t="shared" si="8"/>
        <v>1</v>
      </c>
      <c r="O130" s="786" t="str">
        <f t="shared" si="9"/>
        <v>B</v>
      </c>
      <c r="P130" s="790">
        <v>208100</v>
      </c>
      <c r="Q130" s="759" t="e">
        <f>VLOOKUP(A130,PXVT!B:T,17,0)</f>
        <v>#N/A</v>
      </c>
    </row>
    <row r="131" spans="1:17" s="759" customFormat="1">
      <c r="A131" s="759" t="s">
        <v>3142</v>
      </c>
      <c r="B131" s="774"/>
      <c r="C131" s="771" t="s">
        <v>3143</v>
      </c>
      <c r="D131" s="778"/>
      <c r="E131" s="770">
        <v>2</v>
      </c>
      <c r="F131" s="770" t="s">
        <v>237</v>
      </c>
      <c r="G131" s="776">
        <v>0</v>
      </c>
      <c r="H131" s="776">
        <f t="shared" si="5"/>
        <v>0</v>
      </c>
      <c r="I131" s="785" t="s">
        <v>3143</v>
      </c>
      <c r="J131" s="791"/>
      <c r="K131" s="791"/>
      <c r="L131" s="759">
        <f t="shared" si="6"/>
        <v>0</v>
      </c>
      <c r="M131" s="790">
        <f t="shared" si="7"/>
        <v>0</v>
      </c>
      <c r="N131" s="759" t="b">
        <f t="shared" si="8"/>
        <v>1</v>
      </c>
      <c r="O131" s="786" t="str">
        <f t="shared" si="9"/>
        <v>A</v>
      </c>
      <c r="P131" s="787">
        <v>0</v>
      </c>
      <c r="Q131" s="759" t="e">
        <f>VLOOKUP(A131,PXVT!B:T,17,0)</f>
        <v>#N/A</v>
      </c>
    </row>
    <row r="132" spans="1:17" s="759" customFormat="1">
      <c r="A132" s="759" t="s">
        <v>882</v>
      </c>
      <c r="B132" s="774">
        <v>1</v>
      </c>
      <c r="C132" s="777" t="s">
        <v>3721</v>
      </c>
      <c r="D132" s="778" t="s">
        <v>3609</v>
      </c>
      <c r="E132" s="774">
        <v>2</v>
      </c>
      <c r="F132" s="774" t="s">
        <v>59</v>
      </c>
      <c r="G132" s="776">
        <v>198200</v>
      </c>
      <c r="H132" s="776">
        <f t="shared" si="5"/>
        <v>396400</v>
      </c>
      <c r="I132" s="785" t="s">
        <v>3721</v>
      </c>
      <c r="J132" s="788" t="s">
        <v>3716</v>
      </c>
      <c r="K132" s="789" t="s">
        <v>3722</v>
      </c>
      <c r="L132" s="759">
        <f t="shared" si="6"/>
        <v>396.4</v>
      </c>
      <c r="M132" s="790">
        <f t="shared" si="7"/>
        <v>396003.6</v>
      </c>
      <c r="N132" s="759" t="b">
        <f t="shared" si="8"/>
        <v>1</v>
      </c>
      <c r="O132" s="786" t="str">
        <f t="shared" si="9"/>
        <v>B</v>
      </c>
      <c r="P132" s="790">
        <v>198200</v>
      </c>
      <c r="Q132" s="759" t="e">
        <f>VLOOKUP(A132,PXVT!B:T,17,0)</f>
        <v>#N/A</v>
      </c>
    </row>
    <row r="133" spans="1:17" s="759" customFormat="1">
      <c r="A133" s="759" t="s">
        <v>890</v>
      </c>
      <c r="B133" s="774">
        <v>2</v>
      </c>
      <c r="C133" s="777" t="s">
        <v>891</v>
      </c>
      <c r="D133" s="778" t="s">
        <v>3609</v>
      </c>
      <c r="E133" s="774">
        <v>2</v>
      </c>
      <c r="F133" s="774" t="s">
        <v>59</v>
      </c>
      <c r="G133" s="776">
        <v>117800</v>
      </c>
      <c r="H133" s="776">
        <f t="shared" si="5"/>
        <v>235600</v>
      </c>
      <c r="I133" s="785" t="s">
        <v>891</v>
      </c>
      <c r="J133" s="788" t="s">
        <v>3716</v>
      </c>
      <c r="K133" s="789" t="s">
        <v>3610</v>
      </c>
      <c r="L133" s="759">
        <f t="shared" si="6"/>
        <v>235.6</v>
      </c>
      <c r="M133" s="790">
        <f t="shared" si="7"/>
        <v>235364.4</v>
      </c>
      <c r="N133" s="759" t="b">
        <f t="shared" si="8"/>
        <v>1</v>
      </c>
      <c r="O133" s="786" t="str">
        <f t="shared" si="9"/>
        <v>B</v>
      </c>
      <c r="P133" s="790">
        <v>117800</v>
      </c>
      <c r="Q133" s="759" t="e">
        <f>VLOOKUP(A133,PXVT!B:T,17,0)</f>
        <v>#N/A</v>
      </c>
    </row>
    <row r="134" spans="1:17" s="759" customFormat="1">
      <c r="A134" s="759" t="s">
        <v>1121</v>
      </c>
      <c r="B134" s="774">
        <v>3</v>
      </c>
      <c r="C134" s="775" t="s">
        <v>3600</v>
      </c>
      <c r="D134" s="774"/>
      <c r="E134" s="774">
        <v>2</v>
      </c>
      <c r="F134" s="774" t="s">
        <v>89</v>
      </c>
      <c r="G134" s="776">
        <v>326900</v>
      </c>
      <c r="H134" s="776">
        <f t="shared" si="5"/>
        <v>653800</v>
      </c>
      <c r="I134" s="785" t="s">
        <v>3600</v>
      </c>
      <c r="J134" s="788" t="s">
        <v>3716</v>
      </c>
      <c r="K134" s="789" t="s">
        <v>3723</v>
      </c>
      <c r="L134" s="759">
        <f t="shared" si="6"/>
        <v>653.79999999999995</v>
      </c>
      <c r="M134" s="790">
        <f t="shared" si="7"/>
        <v>653146.19999999995</v>
      </c>
      <c r="N134" s="759" t="b">
        <f t="shared" si="8"/>
        <v>1</v>
      </c>
      <c r="O134" s="786" t="str">
        <f t="shared" si="9"/>
        <v>B</v>
      </c>
      <c r="P134" s="790">
        <v>326900</v>
      </c>
      <c r="Q134" s="759" t="e">
        <f>VLOOKUP(A134,PXVT!B:T,17,0)</f>
        <v>#N/A</v>
      </c>
    </row>
    <row r="135" spans="1:17" s="759" customFormat="1">
      <c r="A135" s="759" t="s">
        <v>1136</v>
      </c>
      <c r="B135" s="774">
        <v>4</v>
      </c>
      <c r="C135" s="777" t="s">
        <v>3603</v>
      </c>
      <c r="D135" s="778"/>
      <c r="E135" s="774">
        <v>2</v>
      </c>
      <c r="F135" s="774" t="s">
        <v>89</v>
      </c>
      <c r="G135" s="776">
        <v>93600</v>
      </c>
      <c r="H135" s="776">
        <f t="shared" si="5"/>
        <v>187200</v>
      </c>
      <c r="I135" s="785" t="s">
        <v>3603</v>
      </c>
      <c r="J135" s="788" t="s">
        <v>3716</v>
      </c>
      <c r="K135" s="789" t="s">
        <v>3724</v>
      </c>
      <c r="L135" s="759">
        <f t="shared" si="6"/>
        <v>187.2</v>
      </c>
      <c r="M135" s="790">
        <f t="shared" si="7"/>
        <v>187012.8</v>
      </c>
      <c r="N135" s="759" t="b">
        <f t="shared" si="8"/>
        <v>1</v>
      </c>
      <c r="O135" s="786" t="str">
        <f t="shared" si="9"/>
        <v>B</v>
      </c>
      <c r="P135" s="790">
        <v>93600</v>
      </c>
      <c r="Q135" s="759" t="e">
        <f>VLOOKUP(A135,PXVT!B:T,17,0)</f>
        <v>#N/A</v>
      </c>
    </row>
    <row r="136" spans="1:17" s="759" customFormat="1">
      <c r="A136" s="759">
        <v>0</v>
      </c>
      <c r="B136" s="770"/>
      <c r="C136" s="771" t="s">
        <v>3725</v>
      </c>
      <c r="D136" s="792"/>
      <c r="E136" s="770">
        <v>1</v>
      </c>
      <c r="F136" s="770" t="s">
        <v>3726</v>
      </c>
      <c r="G136" s="776">
        <v>0</v>
      </c>
      <c r="H136" s="776">
        <f t="shared" si="5"/>
        <v>0</v>
      </c>
      <c r="I136" s="785" t="s">
        <v>3725</v>
      </c>
      <c r="J136" s="791"/>
      <c r="K136" s="791"/>
      <c r="L136" s="759">
        <f t="shared" si="6"/>
        <v>0</v>
      </c>
      <c r="M136" s="790">
        <f t="shared" si="7"/>
        <v>0</v>
      </c>
      <c r="N136" s="759" t="b">
        <f t="shared" si="8"/>
        <v>1</v>
      </c>
      <c r="O136" s="786" t="str">
        <f t="shared" si="9"/>
        <v>A</v>
      </c>
      <c r="P136" s="787">
        <v>0</v>
      </c>
      <c r="Q136" s="759" t="e">
        <f>VLOOKUP(A136,PXVT!B:T,17,0)</f>
        <v>#N/A</v>
      </c>
    </row>
    <row r="137" spans="1:17" s="759" customFormat="1">
      <c r="A137" s="759" t="s">
        <v>390</v>
      </c>
      <c r="B137" s="774">
        <v>1</v>
      </c>
      <c r="C137" s="777" t="s">
        <v>3727</v>
      </c>
      <c r="D137" s="774" t="s">
        <v>3606</v>
      </c>
      <c r="E137" s="793">
        <v>3044.9</v>
      </c>
      <c r="F137" s="774" t="s">
        <v>259</v>
      </c>
      <c r="G137" s="776">
        <v>0</v>
      </c>
      <c r="H137" s="776">
        <f t="shared" si="5"/>
        <v>0</v>
      </c>
      <c r="I137" s="785" t="s">
        <v>3727</v>
      </c>
      <c r="J137" s="788" t="s">
        <v>3728</v>
      </c>
      <c r="K137" s="789" t="s">
        <v>3608</v>
      </c>
      <c r="L137" s="759" t="e">
        <f t="shared" si="6"/>
        <v>#VALUE!</v>
      </c>
      <c r="M137" s="790" t="e">
        <f t="shared" si="7"/>
        <v>#VALUE!</v>
      </c>
      <c r="N137" s="759" t="b">
        <f t="shared" si="8"/>
        <v>1</v>
      </c>
      <c r="O137" s="786" t="str">
        <f t="shared" si="9"/>
        <v>A</v>
      </c>
      <c r="P137" s="787">
        <v>69630</v>
      </c>
      <c r="Q137" s="759" t="str">
        <f>VLOOKUP(A137,PXVT!B:T,17,0)</f>
        <v>Kg</v>
      </c>
    </row>
    <row r="138" spans="1:17" s="759" customFormat="1" ht="30">
      <c r="A138" s="759" t="s">
        <v>308</v>
      </c>
      <c r="B138" s="774">
        <v>2</v>
      </c>
      <c r="C138" s="777" t="s">
        <v>3729</v>
      </c>
      <c r="D138" s="774" t="s">
        <v>3606</v>
      </c>
      <c r="E138" s="794">
        <v>19394</v>
      </c>
      <c r="F138" s="774" t="s">
        <v>273</v>
      </c>
      <c r="G138" s="776">
        <v>0</v>
      </c>
      <c r="H138" s="776">
        <f t="shared" ref="H138:H201" si="10">ROUND(E138*G138,0)</f>
        <v>0</v>
      </c>
      <c r="I138" s="785" t="s">
        <v>3729</v>
      </c>
      <c r="J138" s="788" t="s">
        <v>3730</v>
      </c>
      <c r="K138" s="789" t="s">
        <v>3608</v>
      </c>
      <c r="L138" s="759">
        <f t="shared" ref="L138:L201" si="11">J138*K138</f>
        <v>0</v>
      </c>
      <c r="M138" s="790">
        <f t="shared" ref="M138:M201" si="12">H138-L138</f>
        <v>0</v>
      </c>
      <c r="N138" s="759" t="b">
        <f t="shared" ref="N138:N201" si="13">C138=I138</f>
        <v>1</v>
      </c>
      <c r="O138" s="786" t="str">
        <f t="shared" ref="O138:O201" si="14">IF(H138&gt;0,"B","A")</f>
        <v>A</v>
      </c>
      <c r="P138" s="787">
        <v>100610</v>
      </c>
      <c r="Q138" s="759" t="str">
        <f>VLOOKUP(A138,PXVT!B:T,17,0)</f>
        <v>mét</v>
      </c>
    </row>
    <row r="139" spans="1:17" s="759" customFormat="1" ht="30">
      <c r="A139" s="759" t="s">
        <v>3264</v>
      </c>
      <c r="B139" s="774">
        <v>3</v>
      </c>
      <c r="C139" s="777" t="s">
        <v>3265</v>
      </c>
      <c r="D139" s="774" t="s">
        <v>3606</v>
      </c>
      <c r="E139" s="774">
        <v>162</v>
      </c>
      <c r="F139" s="774" t="s">
        <v>273</v>
      </c>
      <c r="G139" s="776">
        <v>0</v>
      </c>
      <c r="H139" s="776">
        <f t="shared" si="10"/>
        <v>0</v>
      </c>
      <c r="I139" s="785" t="s">
        <v>3265</v>
      </c>
      <c r="J139" s="788" t="s">
        <v>3731</v>
      </c>
      <c r="K139" s="789" t="s">
        <v>3608</v>
      </c>
      <c r="L139" s="759">
        <f t="shared" si="11"/>
        <v>0</v>
      </c>
      <c r="M139" s="790">
        <f t="shared" si="12"/>
        <v>0</v>
      </c>
      <c r="N139" s="759" t="b">
        <f t="shared" si="13"/>
        <v>1</v>
      </c>
      <c r="O139" s="786" t="str">
        <f t="shared" si="14"/>
        <v>A</v>
      </c>
      <c r="P139" s="787">
        <v>41160</v>
      </c>
      <c r="Q139" s="759" t="str">
        <f>VLOOKUP(A139,PXVT!B:T,17,0)</f>
        <v>mét</v>
      </c>
    </row>
    <row r="140" spans="1:17" s="759" customFormat="1">
      <c r="A140" s="759" t="s">
        <v>286</v>
      </c>
      <c r="B140" s="774">
        <v>4</v>
      </c>
      <c r="C140" s="777" t="s">
        <v>287</v>
      </c>
      <c r="D140" s="774" t="s">
        <v>3606</v>
      </c>
      <c r="E140" s="774">
        <v>24</v>
      </c>
      <c r="F140" s="774" t="s">
        <v>273</v>
      </c>
      <c r="G140" s="776">
        <v>0</v>
      </c>
      <c r="H140" s="776">
        <f t="shared" si="10"/>
        <v>0</v>
      </c>
      <c r="I140" s="785" t="s">
        <v>287</v>
      </c>
      <c r="J140" s="788" t="s">
        <v>3698</v>
      </c>
      <c r="K140" s="789" t="s">
        <v>3608</v>
      </c>
      <c r="L140" s="759">
        <f t="shared" si="11"/>
        <v>0</v>
      </c>
      <c r="M140" s="790">
        <f t="shared" si="12"/>
        <v>0</v>
      </c>
      <c r="N140" s="759" t="b">
        <f t="shared" si="13"/>
        <v>1</v>
      </c>
      <c r="O140" s="786" t="str">
        <f t="shared" si="14"/>
        <v>A</v>
      </c>
      <c r="P140" s="787">
        <v>480490</v>
      </c>
      <c r="Q140" s="759" t="str">
        <f>VLOOKUP(A140,PXVT!B:T,17,0)</f>
        <v>mét</v>
      </c>
    </row>
    <row r="141" spans="1:17" s="759" customFormat="1" ht="30">
      <c r="A141" s="759" t="s">
        <v>274</v>
      </c>
      <c r="B141" s="774">
        <v>5</v>
      </c>
      <c r="C141" s="777" t="s">
        <v>3732</v>
      </c>
      <c r="D141" s="774" t="s">
        <v>3606</v>
      </c>
      <c r="E141" s="774">
        <v>59</v>
      </c>
      <c r="F141" s="774" t="s">
        <v>273</v>
      </c>
      <c r="G141" s="776">
        <v>0</v>
      </c>
      <c r="H141" s="776">
        <f t="shared" si="10"/>
        <v>0</v>
      </c>
      <c r="I141" s="785" t="s">
        <v>3732</v>
      </c>
      <c r="J141" s="788" t="s">
        <v>3733</v>
      </c>
      <c r="K141" s="789" t="s">
        <v>3608</v>
      </c>
      <c r="L141" s="759">
        <f t="shared" si="11"/>
        <v>0</v>
      </c>
      <c r="M141" s="790">
        <f t="shared" si="12"/>
        <v>0</v>
      </c>
      <c r="N141" s="759" t="b">
        <f t="shared" si="13"/>
        <v>1</v>
      </c>
      <c r="O141" s="786" t="str">
        <f t="shared" si="14"/>
        <v>A</v>
      </c>
      <c r="P141" s="787">
        <v>87180</v>
      </c>
      <c r="Q141" s="759" t="str">
        <f>VLOOKUP(A141,PXVT!B:T,17,0)</f>
        <v>mét</v>
      </c>
    </row>
    <row r="142" spans="1:17" s="759" customFormat="1">
      <c r="A142" s="759" t="s">
        <v>3201</v>
      </c>
      <c r="B142" s="770"/>
      <c r="C142" s="771" t="s">
        <v>3202</v>
      </c>
      <c r="D142" s="792"/>
      <c r="E142" s="770">
        <v>163</v>
      </c>
      <c r="F142" s="770" t="s">
        <v>89</v>
      </c>
      <c r="G142" s="776">
        <v>0</v>
      </c>
      <c r="H142" s="776">
        <f t="shared" si="10"/>
        <v>0</v>
      </c>
      <c r="I142" s="785" t="s">
        <v>3202</v>
      </c>
      <c r="J142" s="791"/>
      <c r="K142" s="791"/>
      <c r="L142" s="759">
        <f t="shared" si="11"/>
        <v>0</v>
      </c>
      <c r="M142" s="790">
        <f t="shared" si="12"/>
        <v>0</v>
      </c>
      <c r="N142" s="759" t="b">
        <f t="shared" si="13"/>
        <v>1</v>
      </c>
      <c r="O142" s="786" t="str">
        <f t="shared" si="14"/>
        <v>A</v>
      </c>
      <c r="P142" s="787">
        <v>0</v>
      </c>
      <c r="Q142" s="759" t="e">
        <f>VLOOKUP(A142,PXVT!B:T,17,0)</f>
        <v>#N/A</v>
      </c>
    </row>
    <row r="143" spans="1:17" s="759" customFormat="1">
      <c r="A143" s="759" t="s">
        <v>794</v>
      </c>
      <c r="B143" s="774">
        <v>1</v>
      </c>
      <c r="C143" s="777" t="s">
        <v>795</v>
      </c>
      <c r="D143" s="778" t="s">
        <v>3609</v>
      </c>
      <c r="E143" s="774">
        <v>163</v>
      </c>
      <c r="F143" s="774" t="s">
        <v>89</v>
      </c>
      <c r="G143" s="776">
        <v>16200</v>
      </c>
      <c r="H143" s="776">
        <f t="shared" si="10"/>
        <v>2640600</v>
      </c>
      <c r="I143" s="785" t="s">
        <v>795</v>
      </c>
      <c r="J143" s="788" t="s">
        <v>3734</v>
      </c>
      <c r="K143" s="789" t="s">
        <v>3735</v>
      </c>
      <c r="L143" s="759">
        <f t="shared" si="11"/>
        <v>2640.6</v>
      </c>
      <c r="M143" s="790">
        <f t="shared" si="12"/>
        <v>2637959.4</v>
      </c>
      <c r="N143" s="759" t="b">
        <f t="shared" si="13"/>
        <v>1</v>
      </c>
      <c r="O143" s="786" t="str">
        <f t="shared" si="14"/>
        <v>B</v>
      </c>
      <c r="P143" s="790">
        <v>16200</v>
      </c>
      <c r="Q143" s="759" t="e">
        <f>VLOOKUP(A143,PXVT!B:T,17,0)</f>
        <v>#N/A</v>
      </c>
    </row>
    <row r="144" spans="1:17" s="759" customFormat="1">
      <c r="A144" s="759" t="s">
        <v>3420</v>
      </c>
      <c r="B144" s="774">
        <v>2</v>
      </c>
      <c r="C144" s="777" t="s">
        <v>3736</v>
      </c>
      <c r="D144" s="774" t="s">
        <v>3606</v>
      </c>
      <c r="E144" s="774">
        <v>163</v>
      </c>
      <c r="F144" s="774" t="s">
        <v>59</v>
      </c>
      <c r="G144" s="776">
        <v>0</v>
      </c>
      <c r="H144" s="776">
        <f t="shared" si="10"/>
        <v>0</v>
      </c>
      <c r="I144" s="785" t="s">
        <v>3736</v>
      </c>
      <c r="J144" s="788" t="s">
        <v>3734</v>
      </c>
      <c r="K144" s="789" t="s">
        <v>3608</v>
      </c>
      <c r="L144" s="759">
        <f t="shared" si="11"/>
        <v>0</v>
      </c>
      <c r="M144" s="790">
        <f t="shared" si="12"/>
        <v>0</v>
      </c>
      <c r="N144" s="759" t="b">
        <f t="shared" si="13"/>
        <v>1</v>
      </c>
      <c r="O144" s="786" t="str">
        <f t="shared" si="14"/>
        <v>A</v>
      </c>
      <c r="P144" s="787">
        <v>20000</v>
      </c>
      <c r="Q144" s="759" t="str">
        <f>VLOOKUP(A144,PXVT!B:T,17,0)</f>
        <v>Cái</v>
      </c>
    </row>
    <row r="145" spans="1:17" s="759" customFormat="1" ht="30">
      <c r="A145" s="759" t="s">
        <v>150</v>
      </c>
      <c r="B145" s="774">
        <v>3</v>
      </c>
      <c r="C145" s="777" t="s">
        <v>151</v>
      </c>
      <c r="D145" s="778" t="s">
        <v>3609</v>
      </c>
      <c r="E145" s="774">
        <v>163</v>
      </c>
      <c r="F145" s="774" t="s">
        <v>89</v>
      </c>
      <c r="G145" s="776">
        <v>35000</v>
      </c>
      <c r="H145" s="776">
        <f t="shared" si="10"/>
        <v>5705000</v>
      </c>
      <c r="I145" s="785" t="s">
        <v>151</v>
      </c>
      <c r="J145" s="788" t="s">
        <v>3734</v>
      </c>
      <c r="K145" s="789" t="s">
        <v>3683</v>
      </c>
      <c r="L145" s="759">
        <f t="shared" si="11"/>
        <v>5705</v>
      </c>
      <c r="M145" s="790">
        <f t="shared" si="12"/>
        <v>5699295</v>
      </c>
      <c r="N145" s="759" t="b">
        <f t="shared" si="13"/>
        <v>1</v>
      </c>
      <c r="O145" s="786" t="str">
        <f t="shared" si="14"/>
        <v>B</v>
      </c>
      <c r="P145" s="790">
        <v>35000</v>
      </c>
      <c r="Q145" s="759" t="e">
        <f>VLOOKUP(A145,PXVT!B:T,17,0)</f>
        <v>#N/A</v>
      </c>
    </row>
    <row r="146" spans="1:17" s="759" customFormat="1">
      <c r="A146" s="759" t="s">
        <v>3205</v>
      </c>
      <c r="B146" s="770"/>
      <c r="C146" s="771" t="s">
        <v>3206</v>
      </c>
      <c r="D146" s="792"/>
      <c r="E146" s="770">
        <v>29</v>
      </c>
      <c r="F146" s="770" t="s">
        <v>89</v>
      </c>
      <c r="G146" s="776">
        <v>0</v>
      </c>
      <c r="H146" s="776">
        <f t="shared" si="10"/>
        <v>0</v>
      </c>
      <c r="I146" s="785" t="s">
        <v>3206</v>
      </c>
      <c r="J146" s="791"/>
      <c r="K146" s="791"/>
      <c r="L146" s="759">
        <f t="shared" si="11"/>
        <v>0</v>
      </c>
      <c r="M146" s="790">
        <f t="shared" si="12"/>
        <v>0</v>
      </c>
      <c r="N146" s="759" t="b">
        <f t="shared" si="13"/>
        <v>1</v>
      </c>
      <c r="O146" s="786" t="str">
        <f t="shared" si="14"/>
        <v>A</v>
      </c>
      <c r="P146" s="787">
        <v>0</v>
      </c>
      <c r="Q146" s="759" t="e">
        <f>VLOOKUP(A146,PXVT!B:T,17,0)</f>
        <v>#N/A</v>
      </c>
    </row>
    <row r="147" spans="1:17" s="759" customFormat="1">
      <c r="A147" s="759" t="s">
        <v>732</v>
      </c>
      <c r="B147" s="774">
        <v>1</v>
      </c>
      <c r="C147" s="777" t="s">
        <v>3737</v>
      </c>
      <c r="D147" s="778" t="s">
        <v>3609</v>
      </c>
      <c r="E147" s="774">
        <v>29</v>
      </c>
      <c r="F147" s="774" t="s">
        <v>59</v>
      </c>
      <c r="G147" s="776">
        <v>152700</v>
      </c>
      <c r="H147" s="776">
        <f t="shared" si="10"/>
        <v>4428300</v>
      </c>
      <c r="I147" s="785" t="s">
        <v>3737</v>
      </c>
      <c r="J147" s="788" t="s">
        <v>3738</v>
      </c>
      <c r="K147" s="789" t="s">
        <v>3739</v>
      </c>
      <c r="L147" s="759">
        <f t="shared" si="11"/>
        <v>4428.2999999999993</v>
      </c>
      <c r="M147" s="790">
        <f t="shared" si="12"/>
        <v>4423871.7</v>
      </c>
      <c r="N147" s="759" t="b">
        <f t="shared" si="13"/>
        <v>1</v>
      </c>
      <c r="O147" s="786" t="str">
        <f t="shared" si="14"/>
        <v>B</v>
      </c>
      <c r="P147" s="790">
        <v>152700</v>
      </c>
      <c r="Q147" s="759" t="e">
        <f>VLOOKUP(A147,PXVT!B:T,17,0)</f>
        <v>#N/A</v>
      </c>
    </row>
    <row r="148" spans="1:17" s="759" customFormat="1" ht="30">
      <c r="A148" s="759" t="s">
        <v>221</v>
      </c>
      <c r="B148" s="774">
        <v>2</v>
      </c>
      <c r="C148" s="777" t="s">
        <v>3699</v>
      </c>
      <c r="D148" s="778" t="s">
        <v>3609</v>
      </c>
      <c r="E148" s="774">
        <v>29</v>
      </c>
      <c r="F148" s="774" t="s">
        <v>89</v>
      </c>
      <c r="G148" s="776">
        <v>45500</v>
      </c>
      <c r="H148" s="776">
        <f t="shared" si="10"/>
        <v>1319500</v>
      </c>
      <c r="I148" s="785" t="s">
        <v>3699</v>
      </c>
      <c r="J148" s="788" t="s">
        <v>3738</v>
      </c>
      <c r="K148" s="789" t="s">
        <v>3701</v>
      </c>
      <c r="L148" s="759">
        <f t="shared" si="11"/>
        <v>1319.5</v>
      </c>
      <c r="M148" s="790">
        <f t="shared" si="12"/>
        <v>1318180.5</v>
      </c>
      <c r="N148" s="759" t="b">
        <f t="shared" si="13"/>
        <v>1</v>
      </c>
      <c r="O148" s="786" t="str">
        <f t="shared" si="14"/>
        <v>B</v>
      </c>
      <c r="P148" s="790">
        <v>45500</v>
      </c>
      <c r="Q148" s="759" t="e">
        <f>VLOOKUP(A148,PXVT!B:T,17,0)</f>
        <v>#N/A</v>
      </c>
    </row>
    <row r="149" spans="1:17" s="759" customFormat="1">
      <c r="A149" s="759" t="s">
        <v>3209</v>
      </c>
      <c r="B149" s="770"/>
      <c r="C149" s="771" t="s">
        <v>3210</v>
      </c>
      <c r="D149" s="792"/>
      <c r="E149" s="770">
        <v>591</v>
      </c>
      <c r="F149" s="770" t="s">
        <v>89</v>
      </c>
      <c r="G149" s="776">
        <v>0</v>
      </c>
      <c r="H149" s="776">
        <f t="shared" si="10"/>
        <v>0</v>
      </c>
      <c r="I149" s="785" t="s">
        <v>3210</v>
      </c>
      <c r="J149" s="791"/>
      <c r="K149" s="791"/>
      <c r="L149" s="759">
        <f t="shared" si="11"/>
        <v>0</v>
      </c>
      <c r="M149" s="790">
        <f t="shared" si="12"/>
        <v>0</v>
      </c>
      <c r="N149" s="759" t="b">
        <f t="shared" si="13"/>
        <v>1</v>
      </c>
      <c r="O149" s="786" t="str">
        <f t="shared" si="14"/>
        <v>A</v>
      </c>
      <c r="P149" s="787">
        <v>0</v>
      </c>
      <c r="Q149" s="759" t="e">
        <f>VLOOKUP(A149,PXVT!B:T,17,0)</f>
        <v>#N/A</v>
      </c>
    </row>
    <row r="150" spans="1:17" s="759" customFormat="1">
      <c r="A150" s="759" t="s">
        <v>804</v>
      </c>
      <c r="B150" s="774">
        <v>1</v>
      </c>
      <c r="C150" s="777" t="s">
        <v>3740</v>
      </c>
      <c r="D150" s="774" t="s">
        <v>3606</v>
      </c>
      <c r="E150" s="774">
        <v>591</v>
      </c>
      <c r="F150" s="774" t="s">
        <v>59</v>
      </c>
      <c r="G150" s="776">
        <v>0</v>
      </c>
      <c r="H150" s="776">
        <f t="shared" si="10"/>
        <v>0</v>
      </c>
      <c r="I150" s="785" t="s">
        <v>3740</v>
      </c>
      <c r="J150" s="788" t="s">
        <v>3741</v>
      </c>
      <c r="K150" s="789" t="s">
        <v>3608</v>
      </c>
      <c r="L150" s="759">
        <f t="shared" si="11"/>
        <v>0</v>
      </c>
      <c r="M150" s="790">
        <f t="shared" si="12"/>
        <v>0</v>
      </c>
      <c r="N150" s="759" t="b">
        <f t="shared" si="13"/>
        <v>1</v>
      </c>
      <c r="O150" s="786" t="str">
        <f t="shared" si="14"/>
        <v>A</v>
      </c>
      <c r="P150" s="787">
        <v>198000</v>
      </c>
      <c r="Q150" s="759" t="str">
        <f>VLOOKUP(A150,PXVT!B:T,17,0)</f>
        <v>Cái</v>
      </c>
    </row>
    <row r="151" spans="1:17" s="759" customFormat="1">
      <c r="A151" s="759" t="s">
        <v>516</v>
      </c>
      <c r="B151" s="774">
        <v>2</v>
      </c>
      <c r="C151" s="777" t="s">
        <v>3742</v>
      </c>
      <c r="D151" s="774" t="s">
        <v>3606</v>
      </c>
      <c r="E151" s="774">
        <v>591</v>
      </c>
      <c r="F151" s="774" t="s">
        <v>59</v>
      </c>
      <c r="G151" s="776">
        <v>0</v>
      </c>
      <c r="H151" s="776">
        <f t="shared" si="10"/>
        <v>0</v>
      </c>
      <c r="I151" s="785" t="s">
        <v>3742</v>
      </c>
      <c r="J151" s="788" t="s">
        <v>3741</v>
      </c>
      <c r="K151" s="789" t="s">
        <v>3608</v>
      </c>
      <c r="L151" s="759">
        <f t="shared" si="11"/>
        <v>0</v>
      </c>
      <c r="M151" s="790">
        <f t="shared" si="12"/>
        <v>0</v>
      </c>
      <c r="N151" s="759" t="b">
        <f t="shared" si="13"/>
        <v>1</v>
      </c>
      <c r="O151" s="786" t="str">
        <f t="shared" si="14"/>
        <v>A</v>
      </c>
      <c r="P151" s="787">
        <v>66000</v>
      </c>
      <c r="Q151" s="759" t="str">
        <f>VLOOKUP(A151,PXVT!B:T,17,0)</f>
        <v>Cái</v>
      </c>
    </row>
    <row r="152" spans="1:17" s="759" customFormat="1" ht="28.5">
      <c r="A152" s="759" t="s">
        <v>3229</v>
      </c>
      <c r="B152" s="770"/>
      <c r="C152" s="771" t="s">
        <v>3220</v>
      </c>
      <c r="D152" s="792"/>
      <c r="E152" s="770">
        <v>93</v>
      </c>
      <c r="F152" s="770" t="s">
        <v>823</v>
      </c>
      <c r="G152" s="776">
        <v>0</v>
      </c>
      <c r="H152" s="776">
        <f t="shared" si="10"/>
        <v>0</v>
      </c>
      <c r="I152" s="785" t="s">
        <v>3220</v>
      </c>
      <c r="J152" s="791"/>
      <c r="K152" s="791"/>
      <c r="L152" s="759">
        <f t="shared" si="11"/>
        <v>0</v>
      </c>
      <c r="M152" s="790">
        <f t="shared" si="12"/>
        <v>0</v>
      </c>
      <c r="N152" s="759" t="b">
        <f t="shared" si="13"/>
        <v>1</v>
      </c>
      <c r="O152" s="786" t="str">
        <f t="shared" si="14"/>
        <v>A</v>
      </c>
      <c r="P152" s="787">
        <v>0</v>
      </c>
      <c r="Q152" s="759" t="e">
        <f>VLOOKUP(A152,PXVT!B:T,17,0)</f>
        <v>#N/A</v>
      </c>
    </row>
    <row r="153" spans="1:17" s="759" customFormat="1">
      <c r="A153" s="759" t="s">
        <v>3346</v>
      </c>
      <c r="B153" s="774">
        <v>1</v>
      </c>
      <c r="C153" s="777" t="s">
        <v>3743</v>
      </c>
      <c r="D153" s="774" t="s">
        <v>3606</v>
      </c>
      <c r="E153" s="774">
        <v>93</v>
      </c>
      <c r="F153" s="774" t="s">
        <v>59</v>
      </c>
      <c r="G153" s="776">
        <v>0</v>
      </c>
      <c r="H153" s="776">
        <f t="shared" si="10"/>
        <v>0</v>
      </c>
      <c r="I153" s="785" t="s">
        <v>3743</v>
      </c>
      <c r="J153" s="788" t="s">
        <v>3744</v>
      </c>
      <c r="K153" s="789" t="s">
        <v>3608</v>
      </c>
      <c r="L153" s="759">
        <f t="shared" si="11"/>
        <v>0</v>
      </c>
      <c r="M153" s="790">
        <f t="shared" si="12"/>
        <v>0</v>
      </c>
      <c r="N153" s="759" t="b">
        <f t="shared" si="13"/>
        <v>1</v>
      </c>
      <c r="O153" s="786" t="str">
        <f t="shared" si="14"/>
        <v>A</v>
      </c>
      <c r="P153" s="787">
        <v>235000</v>
      </c>
      <c r="Q153" s="759" t="str">
        <f>VLOOKUP(A153,PXVT!B:T,17,0)</f>
        <v>Cái</v>
      </c>
    </row>
    <row r="154" spans="1:17" s="759" customFormat="1">
      <c r="A154" s="759" t="s">
        <v>754</v>
      </c>
      <c r="B154" s="774">
        <v>2</v>
      </c>
      <c r="C154" s="777" t="s">
        <v>3745</v>
      </c>
      <c r="D154" s="778" t="s">
        <v>3609</v>
      </c>
      <c r="E154" s="774">
        <v>186</v>
      </c>
      <c r="F154" s="774" t="s">
        <v>59</v>
      </c>
      <c r="G154" s="776">
        <v>26800</v>
      </c>
      <c r="H154" s="776">
        <f t="shared" si="10"/>
        <v>4984800</v>
      </c>
      <c r="I154" s="785" t="s">
        <v>3745</v>
      </c>
      <c r="J154" s="788" t="s">
        <v>3746</v>
      </c>
      <c r="K154" s="789" t="s">
        <v>3747</v>
      </c>
      <c r="L154" s="759">
        <f t="shared" si="11"/>
        <v>4984.8</v>
      </c>
      <c r="M154" s="790">
        <f t="shared" si="12"/>
        <v>4979815.2</v>
      </c>
      <c r="N154" s="759" t="b">
        <f t="shared" si="13"/>
        <v>1</v>
      </c>
      <c r="O154" s="786" t="str">
        <f t="shared" si="14"/>
        <v>B</v>
      </c>
      <c r="P154" s="790">
        <v>26800</v>
      </c>
      <c r="Q154" s="759" t="e">
        <f>VLOOKUP(A154,PXVT!B:T,17,0)</f>
        <v>#N/A</v>
      </c>
    </row>
    <row r="155" spans="1:17" s="759" customFormat="1" ht="30">
      <c r="A155" s="759" t="s">
        <v>3266</v>
      </c>
      <c r="B155" s="774">
        <v>3</v>
      </c>
      <c r="C155" s="777" t="s">
        <v>3267</v>
      </c>
      <c r="D155" s="778" t="s">
        <v>3609</v>
      </c>
      <c r="E155" s="774">
        <v>96</v>
      </c>
      <c r="F155" s="774" t="s">
        <v>59</v>
      </c>
      <c r="G155" s="776">
        <v>448900</v>
      </c>
      <c r="H155" s="776">
        <f t="shared" si="10"/>
        <v>43094400</v>
      </c>
      <c r="I155" s="785" t="s">
        <v>3267</v>
      </c>
      <c r="J155" s="788" t="s">
        <v>3670</v>
      </c>
      <c r="K155" s="789" t="s">
        <v>3748</v>
      </c>
      <c r="L155" s="759">
        <f t="shared" si="11"/>
        <v>43094.399999999994</v>
      </c>
      <c r="M155" s="790">
        <f t="shared" si="12"/>
        <v>43051305.600000001</v>
      </c>
      <c r="N155" s="759" t="b">
        <f t="shared" si="13"/>
        <v>1</v>
      </c>
      <c r="O155" s="786" t="str">
        <f t="shared" si="14"/>
        <v>B</v>
      </c>
      <c r="P155" s="790">
        <v>448900</v>
      </c>
      <c r="Q155" s="759" t="e">
        <f>VLOOKUP(A155,PXVT!B:T,17,0)</f>
        <v>#N/A</v>
      </c>
    </row>
    <row r="156" spans="1:17" s="759" customFormat="1" ht="30">
      <c r="A156" s="759" t="s">
        <v>3268</v>
      </c>
      <c r="B156" s="774">
        <v>4</v>
      </c>
      <c r="C156" s="777" t="s">
        <v>3269</v>
      </c>
      <c r="D156" s="778" t="s">
        <v>3609</v>
      </c>
      <c r="E156" s="774">
        <v>19</v>
      </c>
      <c r="F156" s="774" t="s">
        <v>59</v>
      </c>
      <c r="G156" s="776">
        <v>361500</v>
      </c>
      <c r="H156" s="776">
        <f t="shared" si="10"/>
        <v>6868500</v>
      </c>
      <c r="I156" s="785" t="s">
        <v>3269</v>
      </c>
      <c r="J156" s="788" t="s">
        <v>3749</v>
      </c>
      <c r="K156" s="789" t="s">
        <v>3750</v>
      </c>
      <c r="L156" s="759">
        <f t="shared" si="11"/>
        <v>6868.5</v>
      </c>
      <c r="M156" s="790">
        <f t="shared" si="12"/>
        <v>6861631.5</v>
      </c>
      <c r="N156" s="759" t="b">
        <f t="shared" si="13"/>
        <v>1</v>
      </c>
      <c r="O156" s="786" t="str">
        <f t="shared" si="14"/>
        <v>B</v>
      </c>
      <c r="P156" s="790">
        <v>361500</v>
      </c>
      <c r="Q156" s="759" t="e">
        <f>VLOOKUP(A156,PXVT!B:T,17,0)</f>
        <v>#N/A</v>
      </c>
    </row>
    <row r="157" spans="1:17" s="759" customFormat="1">
      <c r="B157" s="770"/>
      <c r="C157" s="771" t="s">
        <v>3751</v>
      </c>
      <c r="D157" s="770"/>
      <c r="E157" s="770">
        <v>1</v>
      </c>
      <c r="F157" s="770" t="s">
        <v>3726</v>
      </c>
      <c r="G157" s="776">
        <v>0</v>
      </c>
      <c r="H157" s="776">
        <f t="shared" si="10"/>
        <v>0</v>
      </c>
      <c r="I157" s="785" t="s">
        <v>3751</v>
      </c>
      <c r="J157" s="791"/>
      <c r="K157" s="791"/>
      <c r="L157" s="759">
        <f t="shared" si="11"/>
        <v>0</v>
      </c>
      <c r="M157" s="790">
        <f t="shared" si="12"/>
        <v>0</v>
      </c>
      <c r="N157" s="759" t="b">
        <f t="shared" si="13"/>
        <v>1</v>
      </c>
      <c r="O157" s="786" t="str">
        <f t="shared" si="14"/>
        <v>A</v>
      </c>
      <c r="P157" s="787">
        <v>0</v>
      </c>
      <c r="Q157" s="759" t="e">
        <f>VLOOKUP(A157,PXVT!B:T,17,0)</f>
        <v>#N/A</v>
      </c>
    </row>
    <row r="158" spans="1:17" s="759" customFormat="1">
      <c r="A158" s="759" t="s">
        <v>3270</v>
      </c>
      <c r="B158" s="774">
        <v>1</v>
      </c>
      <c r="C158" s="777" t="s">
        <v>3271</v>
      </c>
      <c r="D158" s="778" t="s">
        <v>3609</v>
      </c>
      <c r="E158" s="774">
        <v>10</v>
      </c>
      <c r="F158" s="774" t="s">
        <v>59</v>
      </c>
      <c r="G158" s="776">
        <v>12200</v>
      </c>
      <c r="H158" s="776">
        <f t="shared" si="10"/>
        <v>122000</v>
      </c>
      <c r="I158" s="785" t="s">
        <v>3271</v>
      </c>
      <c r="J158" s="788" t="s">
        <v>3630</v>
      </c>
      <c r="K158" s="789" t="s">
        <v>3752</v>
      </c>
      <c r="L158" s="759">
        <f t="shared" si="11"/>
        <v>122</v>
      </c>
      <c r="M158" s="790">
        <f t="shared" si="12"/>
        <v>121878</v>
      </c>
      <c r="N158" s="759" t="b">
        <f t="shared" si="13"/>
        <v>1</v>
      </c>
      <c r="O158" s="786" t="str">
        <f t="shared" si="14"/>
        <v>B</v>
      </c>
      <c r="P158" s="790">
        <v>12200</v>
      </c>
      <c r="Q158" s="759" t="e">
        <f>VLOOKUP(A158,PXVT!B:T,17,0)</f>
        <v>#N/A</v>
      </c>
    </row>
    <row r="159" spans="1:17" s="759" customFormat="1">
      <c r="A159" s="759" t="s">
        <v>657</v>
      </c>
      <c r="B159" s="774">
        <v>2</v>
      </c>
      <c r="C159" s="777" t="s">
        <v>658</v>
      </c>
      <c r="D159" s="778" t="s">
        <v>3609</v>
      </c>
      <c r="E159" s="774">
        <v>4</v>
      </c>
      <c r="F159" s="774" t="s">
        <v>59</v>
      </c>
      <c r="G159" s="776">
        <v>17100</v>
      </c>
      <c r="H159" s="776">
        <f t="shared" si="10"/>
        <v>68400</v>
      </c>
      <c r="I159" s="785" t="s">
        <v>658</v>
      </c>
      <c r="J159" s="788" t="s">
        <v>3677</v>
      </c>
      <c r="K159" s="789" t="s">
        <v>3646</v>
      </c>
      <c r="L159" s="759">
        <f t="shared" si="11"/>
        <v>68.400000000000006</v>
      </c>
      <c r="M159" s="790">
        <f t="shared" si="12"/>
        <v>68331.600000000006</v>
      </c>
      <c r="N159" s="759" t="b">
        <f t="shared" si="13"/>
        <v>1</v>
      </c>
      <c r="O159" s="786" t="str">
        <f t="shared" si="14"/>
        <v>B</v>
      </c>
      <c r="P159" s="790">
        <v>17100</v>
      </c>
      <c r="Q159" s="759" t="e">
        <f>VLOOKUP(A159,PXVT!B:T,17,0)</f>
        <v>#N/A</v>
      </c>
    </row>
    <row r="160" spans="1:17" s="759" customFormat="1">
      <c r="A160" s="759" t="s">
        <v>3272</v>
      </c>
      <c r="B160" s="774">
        <v>3</v>
      </c>
      <c r="C160" s="777" t="s">
        <v>3273</v>
      </c>
      <c r="D160" s="778" t="s">
        <v>3609</v>
      </c>
      <c r="E160" s="774">
        <v>70</v>
      </c>
      <c r="F160" s="774" t="s">
        <v>59</v>
      </c>
      <c r="G160" s="776">
        <v>22000</v>
      </c>
      <c r="H160" s="776">
        <f t="shared" si="10"/>
        <v>1540000</v>
      </c>
      <c r="I160" s="785" t="s">
        <v>3273</v>
      </c>
      <c r="J160" s="788" t="s">
        <v>3753</v>
      </c>
      <c r="K160" s="789" t="s">
        <v>3754</v>
      </c>
      <c r="L160" s="759">
        <f t="shared" si="11"/>
        <v>1540</v>
      </c>
      <c r="M160" s="790">
        <f t="shared" si="12"/>
        <v>1538460</v>
      </c>
      <c r="N160" s="759" t="b">
        <f t="shared" si="13"/>
        <v>1</v>
      </c>
      <c r="O160" s="786" t="str">
        <f t="shared" si="14"/>
        <v>B</v>
      </c>
      <c r="P160" s="790">
        <v>22000</v>
      </c>
      <c r="Q160" s="759" t="e">
        <f>VLOOKUP(A160,PXVT!B:T,17,0)</f>
        <v>#N/A</v>
      </c>
    </row>
    <row r="161" spans="1:17" s="759" customFormat="1">
      <c r="A161" s="759" t="s">
        <v>3274</v>
      </c>
      <c r="B161" s="774">
        <v>4</v>
      </c>
      <c r="C161" s="777" t="s">
        <v>3275</v>
      </c>
      <c r="D161" s="778" t="s">
        <v>3609</v>
      </c>
      <c r="E161" s="774">
        <v>100</v>
      </c>
      <c r="F161" s="774" t="s">
        <v>59</v>
      </c>
      <c r="G161" s="776">
        <v>51300</v>
      </c>
      <c r="H161" s="776">
        <f t="shared" si="10"/>
        <v>5130000</v>
      </c>
      <c r="I161" s="785" t="s">
        <v>3275</v>
      </c>
      <c r="J161" s="788" t="s">
        <v>3755</v>
      </c>
      <c r="K161" s="789" t="s">
        <v>3756</v>
      </c>
      <c r="L161" s="759">
        <f t="shared" si="11"/>
        <v>5130</v>
      </c>
      <c r="M161" s="790">
        <f t="shared" si="12"/>
        <v>5124870</v>
      </c>
      <c r="N161" s="759" t="b">
        <f t="shared" si="13"/>
        <v>1</v>
      </c>
      <c r="O161" s="786" t="str">
        <f t="shared" si="14"/>
        <v>B</v>
      </c>
      <c r="P161" s="790">
        <v>51300</v>
      </c>
      <c r="Q161" s="759" t="e">
        <f>VLOOKUP(A161,PXVT!B:T,17,0)</f>
        <v>#N/A</v>
      </c>
    </row>
    <row r="162" spans="1:17" s="759" customFormat="1" ht="30">
      <c r="A162" s="759" t="s">
        <v>150</v>
      </c>
      <c r="B162" s="774">
        <v>5</v>
      </c>
      <c r="C162" s="777" t="s">
        <v>151</v>
      </c>
      <c r="D162" s="778" t="s">
        <v>3609</v>
      </c>
      <c r="E162" s="774">
        <v>42</v>
      </c>
      <c r="F162" s="774" t="s">
        <v>89</v>
      </c>
      <c r="G162" s="776">
        <v>35000</v>
      </c>
      <c r="H162" s="776">
        <f t="shared" si="10"/>
        <v>1470000</v>
      </c>
      <c r="I162" s="785" t="s">
        <v>151</v>
      </c>
      <c r="J162" s="788" t="s">
        <v>3711</v>
      </c>
      <c r="K162" s="789" t="s">
        <v>3683</v>
      </c>
      <c r="L162" s="759">
        <f t="shared" si="11"/>
        <v>1470</v>
      </c>
      <c r="M162" s="790">
        <f t="shared" si="12"/>
        <v>1468530</v>
      </c>
      <c r="N162" s="759" t="b">
        <f t="shared" si="13"/>
        <v>1</v>
      </c>
      <c r="O162" s="786" t="str">
        <f t="shared" si="14"/>
        <v>B</v>
      </c>
      <c r="P162" s="790">
        <v>35000</v>
      </c>
      <c r="Q162" s="759" t="e">
        <f>VLOOKUP(A162,PXVT!B:T,17,0)</f>
        <v>#N/A</v>
      </c>
    </row>
    <row r="163" spans="1:17" s="759" customFormat="1">
      <c r="A163" s="759" t="s">
        <v>2662</v>
      </c>
      <c r="B163" s="774">
        <v>6</v>
      </c>
      <c r="C163" s="777" t="s">
        <v>3757</v>
      </c>
      <c r="D163" s="778" t="s">
        <v>3609</v>
      </c>
      <c r="E163" s="774">
        <v>353</v>
      </c>
      <c r="F163" s="774" t="s">
        <v>59</v>
      </c>
      <c r="G163" s="776">
        <v>49000</v>
      </c>
      <c r="H163" s="776">
        <f t="shared" si="10"/>
        <v>17297000</v>
      </c>
      <c r="I163" s="785" t="s">
        <v>3757</v>
      </c>
      <c r="J163" s="788" t="s">
        <v>3758</v>
      </c>
      <c r="K163" s="789" t="s">
        <v>3692</v>
      </c>
      <c r="L163" s="759">
        <f t="shared" si="11"/>
        <v>17297</v>
      </c>
      <c r="M163" s="790">
        <f t="shared" si="12"/>
        <v>17279703</v>
      </c>
      <c r="N163" s="759" t="b">
        <f t="shared" si="13"/>
        <v>1</v>
      </c>
      <c r="O163" s="786" t="str">
        <f t="shared" si="14"/>
        <v>B</v>
      </c>
      <c r="P163" s="790">
        <v>49000</v>
      </c>
      <c r="Q163" s="759" t="e">
        <f>VLOOKUP(A163,PXVT!B:T,17,0)</f>
        <v>#N/A</v>
      </c>
    </row>
    <row r="164" spans="1:17" s="759" customFormat="1">
      <c r="A164" s="759" t="s">
        <v>2418</v>
      </c>
      <c r="B164" s="774">
        <v>7</v>
      </c>
      <c r="C164" s="777" t="s">
        <v>3759</v>
      </c>
      <c r="D164" s="774" t="s">
        <v>3606</v>
      </c>
      <c r="E164" s="774">
        <v>174</v>
      </c>
      <c r="F164" s="774" t="s">
        <v>974</v>
      </c>
      <c r="G164" s="776">
        <v>0</v>
      </c>
      <c r="H164" s="776">
        <f t="shared" si="10"/>
        <v>0</v>
      </c>
      <c r="I164" s="785" t="s">
        <v>3759</v>
      </c>
      <c r="J164" s="788" t="s">
        <v>3760</v>
      </c>
      <c r="K164" s="789" t="s">
        <v>3608</v>
      </c>
      <c r="L164" s="759">
        <f t="shared" si="11"/>
        <v>0</v>
      </c>
      <c r="M164" s="790">
        <f t="shared" si="12"/>
        <v>0</v>
      </c>
      <c r="N164" s="759" t="b">
        <f t="shared" si="13"/>
        <v>1</v>
      </c>
      <c r="O164" s="786" t="str">
        <f t="shared" si="14"/>
        <v>A</v>
      </c>
      <c r="P164" s="795">
        <v>13386.54</v>
      </c>
      <c r="Q164" s="759" t="str">
        <f>VLOOKUP(A164,PXVT!B:T,17,0)</f>
        <v>mét</v>
      </c>
    </row>
    <row r="165" spans="1:17" s="759" customFormat="1" ht="30">
      <c r="A165" s="759" t="s">
        <v>3392</v>
      </c>
      <c r="B165" s="774">
        <v>8</v>
      </c>
      <c r="C165" s="777" t="s">
        <v>3761</v>
      </c>
      <c r="D165" s="778" t="s">
        <v>3609</v>
      </c>
      <c r="E165" s="774">
        <v>42</v>
      </c>
      <c r="F165" s="774" t="s">
        <v>89</v>
      </c>
      <c r="G165" s="776">
        <v>48400</v>
      </c>
      <c r="H165" s="776">
        <f t="shared" si="10"/>
        <v>2032800</v>
      </c>
      <c r="I165" s="785" t="s">
        <v>3761</v>
      </c>
      <c r="J165" s="788" t="s">
        <v>3711</v>
      </c>
      <c r="K165" s="789" t="s">
        <v>3762</v>
      </c>
      <c r="L165" s="759">
        <f t="shared" si="11"/>
        <v>2032.8</v>
      </c>
      <c r="M165" s="790">
        <f t="shared" si="12"/>
        <v>2030767.2</v>
      </c>
      <c r="N165" s="759" t="b">
        <f t="shared" si="13"/>
        <v>1</v>
      </c>
      <c r="O165" s="786" t="str">
        <f t="shared" si="14"/>
        <v>B</v>
      </c>
      <c r="P165" s="790">
        <v>48400</v>
      </c>
      <c r="Q165" s="759" t="e">
        <f>VLOOKUP(A165,PXVT!B:T,17,0)</f>
        <v>#N/A</v>
      </c>
    </row>
    <row r="166" spans="1:17" s="759" customFormat="1">
      <c r="A166" s="759" t="s">
        <v>3276</v>
      </c>
      <c r="B166" s="774">
        <v>9</v>
      </c>
      <c r="C166" s="777" t="s">
        <v>3763</v>
      </c>
      <c r="D166" s="778" t="s">
        <v>3609</v>
      </c>
      <c r="E166" s="774">
        <v>15</v>
      </c>
      <c r="F166" s="774" t="s">
        <v>974</v>
      </c>
      <c r="G166" s="776">
        <v>169100</v>
      </c>
      <c r="H166" s="776">
        <f t="shared" si="10"/>
        <v>2536500</v>
      </c>
      <c r="I166" s="785" t="s">
        <v>3763</v>
      </c>
      <c r="J166" s="788" t="s">
        <v>3639</v>
      </c>
      <c r="K166" s="789" t="s">
        <v>3764</v>
      </c>
      <c r="L166" s="759">
        <f t="shared" si="11"/>
        <v>2536.5</v>
      </c>
      <c r="M166" s="790">
        <f t="shared" si="12"/>
        <v>2533963.5</v>
      </c>
      <c r="N166" s="759" t="b">
        <f t="shared" si="13"/>
        <v>1</v>
      </c>
      <c r="O166" s="786" t="str">
        <f t="shared" si="14"/>
        <v>B</v>
      </c>
      <c r="P166" s="790">
        <v>169100</v>
      </c>
      <c r="Q166" s="759" t="e">
        <f>VLOOKUP(A166,PXVT!B:T,17,0)</f>
        <v>#N/A</v>
      </c>
    </row>
    <row r="167" spans="1:17" s="759" customFormat="1" ht="30">
      <c r="A167" s="759" t="s">
        <v>2363</v>
      </c>
      <c r="B167" s="774">
        <v>10</v>
      </c>
      <c r="C167" s="777" t="s">
        <v>3765</v>
      </c>
      <c r="D167" s="778" t="s">
        <v>3609</v>
      </c>
      <c r="E167" s="774">
        <v>15</v>
      </c>
      <c r="F167" s="774" t="s">
        <v>59</v>
      </c>
      <c r="G167" s="776">
        <v>115600</v>
      </c>
      <c r="H167" s="776">
        <f t="shared" si="10"/>
        <v>1734000</v>
      </c>
      <c r="I167" s="785" t="s">
        <v>3765</v>
      </c>
      <c r="J167" s="788" t="s">
        <v>3639</v>
      </c>
      <c r="K167" s="789" t="s">
        <v>3766</v>
      </c>
      <c r="L167" s="759">
        <f t="shared" si="11"/>
        <v>1734</v>
      </c>
      <c r="M167" s="790">
        <f t="shared" si="12"/>
        <v>1732266</v>
      </c>
      <c r="N167" s="759" t="b">
        <f t="shared" si="13"/>
        <v>1</v>
      </c>
      <c r="O167" s="786" t="str">
        <f t="shared" si="14"/>
        <v>B</v>
      </c>
      <c r="P167" s="790">
        <v>115600</v>
      </c>
      <c r="Q167" s="759" t="e">
        <f>VLOOKUP(A167,PXVT!B:T,17,0)</f>
        <v>#N/A</v>
      </c>
    </row>
    <row r="168" spans="1:17" s="759" customFormat="1">
      <c r="A168" s="759" t="s">
        <v>686</v>
      </c>
      <c r="B168" s="774">
        <v>11</v>
      </c>
      <c r="C168" s="777" t="s">
        <v>3767</v>
      </c>
      <c r="D168" s="778" t="s">
        <v>3609</v>
      </c>
      <c r="E168" s="774">
        <v>56</v>
      </c>
      <c r="F168" s="774" t="s">
        <v>59</v>
      </c>
      <c r="G168" s="776">
        <v>73500</v>
      </c>
      <c r="H168" s="776">
        <f t="shared" si="10"/>
        <v>4116000</v>
      </c>
      <c r="I168" s="785" t="s">
        <v>3767</v>
      </c>
      <c r="J168" s="788" t="s">
        <v>3704</v>
      </c>
      <c r="K168" s="789" t="s">
        <v>3768</v>
      </c>
      <c r="L168" s="759">
        <f t="shared" si="11"/>
        <v>4116</v>
      </c>
      <c r="M168" s="790">
        <f t="shared" si="12"/>
        <v>4111884</v>
      </c>
      <c r="N168" s="759" t="b">
        <f t="shared" si="13"/>
        <v>1</v>
      </c>
      <c r="O168" s="786" t="str">
        <f t="shared" si="14"/>
        <v>B</v>
      </c>
      <c r="P168" s="790">
        <v>73500</v>
      </c>
      <c r="Q168" s="759" t="e">
        <f>VLOOKUP(A168,PXVT!B:T,17,0)</f>
        <v>#N/A</v>
      </c>
    </row>
    <row r="169" spans="1:17" s="759" customFormat="1">
      <c r="A169" s="759" t="s">
        <v>692</v>
      </c>
      <c r="B169" s="774">
        <v>12</v>
      </c>
      <c r="C169" s="777" t="s">
        <v>693</v>
      </c>
      <c r="D169" s="778" t="s">
        <v>3609</v>
      </c>
      <c r="E169" s="774">
        <v>47</v>
      </c>
      <c r="F169" s="774" t="s">
        <v>59</v>
      </c>
      <c r="G169" s="776">
        <v>109600</v>
      </c>
      <c r="H169" s="776">
        <f t="shared" si="10"/>
        <v>5151200</v>
      </c>
      <c r="I169" s="785" t="s">
        <v>693</v>
      </c>
      <c r="J169" s="788" t="s">
        <v>3769</v>
      </c>
      <c r="K169" s="789" t="s">
        <v>3770</v>
      </c>
      <c r="L169" s="759">
        <f t="shared" si="11"/>
        <v>5151.2</v>
      </c>
      <c r="M169" s="790">
        <f t="shared" si="12"/>
        <v>5146048.8</v>
      </c>
      <c r="N169" s="759" t="b">
        <f t="shared" si="13"/>
        <v>1</v>
      </c>
      <c r="O169" s="786" t="str">
        <f t="shared" si="14"/>
        <v>B</v>
      </c>
      <c r="P169" s="790">
        <v>109600</v>
      </c>
      <c r="Q169" s="759" t="e">
        <f>VLOOKUP(A169,PXVT!B:T,17,0)</f>
        <v>#N/A</v>
      </c>
    </row>
    <row r="170" spans="1:17" s="759" customFormat="1">
      <c r="A170" s="759" t="s">
        <v>776</v>
      </c>
      <c r="B170" s="774">
        <v>13</v>
      </c>
      <c r="C170" s="777" t="s">
        <v>777</v>
      </c>
      <c r="D170" s="778" t="s">
        <v>3609</v>
      </c>
      <c r="E170" s="774">
        <v>12</v>
      </c>
      <c r="F170" s="774" t="s">
        <v>59</v>
      </c>
      <c r="G170" s="776">
        <v>28000</v>
      </c>
      <c r="H170" s="776">
        <f t="shared" si="10"/>
        <v>336000</v>
      </c>
      <c r="I170" s="785" t="s">
        <v>777</v>
      </c>
      <c r="J170" s="788" t="s">
        <v>3682</v>
      </c>
      <c r="K170" s="789" t="s">
        <v>3771</v>
      </c>
      <c r="L170" s="759">
        <f t="shared" si="11"/>
        <v>336</v>
      </c>
      <c r="M170" s="790">
        <f t="shared" si="12"/>
        <v>335664</v>
      </c>
      <c r="N170" s="759" t="b">
        <f t="shared" si="13"/>
        <v>1</v>
      </c>
      <c r="O170" s="786" t="str">
        <f t="shared" si="14"/>
        <v>B</v>
      </c>
      <c r="P170" s="790">
        <v>28000</v>
      </c>
      <c r="Q170" s="759" t="e">
        <f>VLOOKUP(A170,PXVT!B:T,17,0)</f>
        <v>#N/A</v>
      </c>
    </row>
    <row r="171" spans="1:17" s="759" customFormat="1">
      <c r="A171" s="759" t="s">
        <v>782</v>
      </c>
      <c r="B171" s="774">
        <v>14</v>
      </c>
      <c r="C171" s="777" t="s">
        <v>783</v>
      </c>
      <c r="D171" s="778" t="s">
        <v>3609</v>
      </c>
      <c r="E171" s="774">
        <v>5</v>
      </c>
      <c r="F171" s="774" t="s">
        <v>59</v>
      </c>
      <c r="G171" s="776">
        <v>65300</v>
      </c>
      <c r="H171" s="776">
        <f t="shared" si="10"/>
        <v>326500</v>
      </c>
      <c r="I171" s="785" t="s">
        <v>783</v>
      </c>
      <c r="J171" s="788" t="s">
        <v>3688</v>
      </c>
      <c r="K171" s="789" t="s">
        <v>3772</v>
      </c>
      <c r="L171" s="759">
        <f t="shared" si="11"/>
        <v>326.5</v>
      </c>
      <c r="M171" s="790">
        <f t="shared" si="12"/>
        <v>326173.5</v>
      </c>
      <c r="N171" s="759" t="b">
        <f t="shared" si="13"/>
        <v>1</v>
      </c>
      <c r="O171" s="786" t="str">
        <f t="shared" si="14"/>
        <v>B</v>
      </c>
      <c r="P171" s="790">
        <v>65300</v>
      </c>
      <c r="Q171" s="759" t="e">
        <f>VLOOKUP(A171,PXVT!B:T,17,0)</f>
        <v>#N/A</v>
      </c>
    </row>
    <row r="172" spans="1:17" s="759" customFormat="1">
      <c r="A172" s="759" t="s">
        <v>786</v>
      </c>
      <c r="B172" s="774">
        <v>15</v>
      </c>
      <c r="C172" s="777" t="s">
        <v>787</v>
      </c>
      <c r="D172" s="778" t="s">
        <v>3609</v>
      </c>
      <c r="E172" s="774">
        <v>16</v>
      </c>
      <c r="F172" s="774" t="s">
        <v>59</v>
      </c>
      <c r="G172" s="776">
        <v>113100</v>
      </c>
      <c r="H172" s="776">
        <f t="shared" si="10"/>
        <v>1809600</v>
      </c>
      <c r="I172" s="785" t="s">
        <v>787</v>
      </c>
      <c r="J172" s="788" t="s">
        <v>3697</v>
      </c>
      <c r="K172" s="789" t="s">
        <v>3773</v>
      </c>
      <c r="L172" s="759">
        <f t="shared" si="11"/>
        <v>1809.6</v>
      </c>
      <c r="M172" s="790">
        <f t="shared" si="12"/>
        <v>1807790.4</v>
      </c>
      <c r="N172" s="759" t="b">
        <f t="shared" si="13"/>
        <v>1</v>
      </c>
      <c r="O172" s="786" t="str">
        <f t="shared" si="14"/>
        <v>B</v>
      </c>
      <c r="P172" s="790">
        <v>113100</v>
      </c>
      <c r="Q172" s="759" t="e">
        <f>VLOOKUP(A172,PXVT!B:T,17,0)</f>
        <v>#N/A</v>
      </c>
    </row>
    <row r="173" spans="1:17" s="759" customFormat="1">
      <c r="A173" s="759" t="s">
        <v>2831</v>
      </c>
      <c r="B173" s="774">
        <v>16</v>
      </c>
      <c r="C173" s="777" t="s">
        <v>3279</v>
      </c>
      <c r="D173" s="778" t="s">
        <v>3609</v>
      </c>
      <c r="E173" s="774">
        <v>56</v>
      </c>
      <c r="F173" s="774" t="s">
        <v>89</v>
      </c>
      <c r="G173" s="776">
        <v>142300</v>
      </c>
      <c r="H173" s="776">
        <f t="shared" si="10"/>
        <v>7968800</v>
      </c>
      <c r="I173" s="785" t="s">
        <v>3279</v>
      </c>
      <c r="J173" s="788" t="s">
        <v>3704</v>
      </c>
      <c r="K173" s="789" t="s">
        <v>3774</v>
      </c>
      <c r="L173" s="759">
        <f t="shared" si="11"/>
        <v>7968.8000000000011</v>
      </c>
      <c r="M173" s="790">
        <f t="shared" si="12"/>
        <v>7960831.2000000002</v>
      </c>
      <c r="N173" s="759" t="b">
        <f t="shared" si="13"/>
        <v>1</v>
      </c>
      <c r="O173" s="786" t="str">
        <f t="shared" si="14"/>
        <v>B</v>
      </c>
      <c r="P173" s="790">
        <v>142300</v>
      </c>
      <c r="Q173" s="759" t="e">
        <f>VLOOKUP(A173,PXVT!B:T,17,0)</f>
        <v>#N/A</v>
      </c>
    </row>
    <row r="174" spans="1:17" s="759" customFormat="1">
      <c r="A174" s="759" t="s">
        <v>3280</v>
      </c>
      <c r="B174" s="774">
        <v>17</v>
      </c>
      <c r="C174" s="777" t="s">
        <v>3281</v>
      </c>
      <c r="D174" s="778" t="s">
        <v>3609</v>
      </c>
      <c r="E174" s="774">
        <v>74</v>
      </c>
      <c r="F174" s="774" t="s">
        <v>237</v>
      </c>
      <c r="G174" s="776">
        <v>15700</v>
      </c>
      <c r="H174" s="776">
        <f t="shared" si="10"/>
        <v>1161800</v>
      </c>
      <c r="I174" s="785" t="s">
        <v>3281</v>
      </c>
      <c r="J174" s="788" t="s">
        <v>3775</v>
      </c>
      <c r="K174" s="789" t="s">
        <v>3776</v>
      </c>
      <c r="L174" s="759">
        <f t="shared" si="11"/>
        <v>1161.8</v>
      </c>
      <c r="M174" s="790">
        <f t="shared" si="12"/>
        <v>1160638.2</v>
      </c>
      <c r="N174" s="759" t="b">
        <f t="shared" si="13"/>
        <v>1</v>
      </c>
      <c r="O174" s="786" t="str">
        <f t="shared" si="14"/>
        <v>B</v>
      </c>
      <c r="P174" s="790">
        <v>15700</v>
      </c>
      <c r="Q174" s="759" t="e">
        <f>VLOOKUP(A174,PXVT!B:T,17,0)</f>
        <v>#N/A</v>
      </c>
    </row>
    <row r="175" spans="1:17" s="759" customFormat="1">
      <c r="A175" s="759" t="s">
        <v>3282</v>
      </c>
      <c r="B175" s="774">
        <v>18</v>
      </c>
      <c r="C175" s="777" t="s">
        <v>3283</v>
      </c>
      <c r="D175" s="778" t="s">
        <v>3609</v>
      </c>
      <c r="E175" s="774">
        <v>543</v>
      </c>
      <c r="F175" s="774" t="s">
        <v>59</v>
      </c>
      <c r="G175" s="776">
        <v>157400</v>
      </c>
      <c r="H175" s="776">
        <f t="shared" si="10"/>
        <v>85468200</v>
      </c>
      <c r="I175" s="785" t="s">
        <v>3283</v>
      </c>
      <c r="J175" s="788" t="s">
        <v>3777</v>
      </c>
      <c r="K175" s="789" t="s">
        <v>3778</v>
      </c>
      <c r="L175" s="759">
        <f t="shared" si="11"/>
        <v>85468.2</v>
      </c>
      <c r="M175" s="790">
        <f t="shared" si="12"/>
        <v>85382731.799999997</v>
      </c>
      <c r="N175" s="759" t="b">
        <f t="shared" si="13"/>
        <v>1</v>
      </c>
      <c r="O175" s="786" t="str">
        <f t="shared" si="14"/>
        <v>B</v>
      </c>
      <c r="P175" s="790">
        <v>157400</v>
      </c>
      <c r="Q175" s="759" t="e">
        <f>VLOOKUP(A175,PXVT!B:T,17,0)</f>
        <v>#N/A</v>
      </c>
    </row>
    <row r="176" spans="1:17" s="759" customFormat="1">
      <c r="A176" s="759" t="s">
        <v>3284</v>
      </c>
      <c r="B176" s="774">
        <v>19</v>
      </c>
      <c r="C176" s="777" t="s">
        <v>3285</v>
      </c>
      <c r="D176" s="778" t="s">
        <v>3609</v>
      </c>
      <c r="E176" s="774">
        <v>48</v>
      </c>
      <c r="F176" s="774" t="s">
        <v>59</v>
      </c>
      <c r="G176" s="776">
        <v>160300</v>
      </c>
      <c r="H176" s="776">
        <f t="shared" si="10"/>
        <v>7694400</v>
      </c>
      <c r="I176" s="785" t="s">
        <v>3285</v>
      </c>
      <c r="J176" s="788" t="s">
        <v>3779</v>
      </c>
      <c r="K176" s="789" t="s">
        <v>3780</v>
      </c>
      <c r="L176" s="759">
        <f t="shared" si="11"/>
        <v>7694.4000000000005</v>
      </c>
      <c r="M176" s="790">
        <f t="shared" si="12"/>
        <v>7686705.5999999996</v>
      </c>
      <c r="N176" s="759" t="b">
        <f t="shared" si="13"/>
        <v>1</v>
      </c>
      <c r="O176" s="786" t="str">
        <f t="shared" si="14"/>
        <v>B</v>
      </c>
      <c r="P176" s="790">
        <v>160300</v>
      </c>
      <c r="Q176" s="759" t="e">
        <f>VLOOKUP(A176,PXVT!B:T,17,0)</f>
        <v>#N/A</v>
      </c>
    </row>
    <row r="177" spans="1:17" s="759" customFormat="1">
      <c r="A177" s="759" t="s">
        <v>518</v>
      </c>
      <c r="B177" s="774">
        <v>20</v>
      </c>
      <c r="C177" s="777" t="s">
        <v>3781</v>
      </c>
      <c r="D177" s="778" t="s">
        <v>3609</v>
      </c>
      <c r="E177" s="774">
        <v>4.5999999999999996</v>
      </c>
      <c r="F177" s="774" t="s">
        <v>259</v>
      </c>
      <c r="G177" s="776">
        <v>69400</v>
      </c>
      <c r="H177" s="776">
        <f t="shared" si="10"/>
        <v>319240</v>
      </c>
      <c r="I177" s="785" t="s">
        <v>3781</v>
      </c>
      <c r="J177" s="788" t="s">
        <v>3782</v>
      </c>
      <c r="K177" s="789" t="s">
        <v>3783</v>
      </c>
      <c r="L177" s="759" t="e">
        <f t="shared" si="11"/>
        <v>#VALUE!</v>
      </c>
      <c r="M177" s="790" t="e">
        <f t="shared" si="12"/>
        <v>#VALUE!</v>
      </c>
      <c r="N177" s="759" t="b">
        <f t="shared" si="13"/>
        <v>1</v>
      </c>
      <c r="O177" s="786" t="str">
        <f t="shared" si="14"/>
        <v>B</v>
      </c>
      <c r="P177" s="790">
        <v>69400</v>
      </c>
      <c r="Q177" s="759" t="e">
        <f>VLOOKUP(A177,PXVT!B:T,17,0)</f>
        <v>#N/A</v>
      </c>
    </row>
    <row r="178" spans="1:17" s="759" customFormat="1" ht="30">
      <c r="A178" s="759" t="s">
        <v>3425</v>
      </c>
      <c r="B178" s="774">
        <v>21</v>
      </c>
      <c r="C178" s="777" t="s">
        <v>3784</v>
      </c>
      <c r="D178" s="778" t="s">
        <v>3609</v>
      </c>
      <c r="E178" s="774">
        <v>24</v>
      </c>
      <c r="F178" s="774" t="s">
        <v>259</v>
      </c>
      <c r="G178" s="776">
        <v>63900</v>
      </c>
      <c r="H178" s="776">
        <f t="shared" si="10"/>
        <v>1533600</v>
      </c>
      <c r="I178" s="785" t="s">
        <v>3784</v>
      </c>
      <c r="J178" s="788" t="s">
        <v>3698</v>
      </c>
      <c r="K178" s="789" t="s">
        <v>3785</v>
      </c>
      <c r="L178" s="759">
        <f t="shared" si="11"/>
        <v>1533.6</v>
      </c>
      <c r="M178" s="790">
        <f t="shared" si="12"/>
        <v>1532066.4</v>
      </c>
      <c r="N178" s="759" t="b">
        <f t="shared" si="13"/>
        <v>1</v>
      </c>
      <c r="O178" s="786" t="str">
        <f t="shared" si="14"/>
        <v>B</v>
      </c>
      <c r="P178" s="790">
        <v>63900</v>
      </c>
      <c r="Q178" s="759" t="e">
        <f>VLOOKUP(A178,PXVT!B:T,17,0)</f>
        <v>#N/A</v>
      </c>
    </row>
    <row r="179" spans="1:17" s="759" customFormat="1">
      <c r="A179" s="759" t="s">
        <v>1658</v>
      </c>
      <c r="B179" s="774">
        <v>22</v>
      </c>
      <c r="C179" s="777" t="s">
        <v>1659</v>
      </c>
      <c r="D179" s="778"/>
      <c r="E179" s="774">
        <v>6.3380000000000001</v>
      </c>
      <c r="F179" s="774" t="s">
        <v>1602</v>
      </c>
      <c r="G179" s="776">
        <v>8174000</v>
      </c>
      <c r="H179" s="776">
        <f t="shared" si="10"/>
        <v>51806812</v>
      </c>
      <c r="I179" s="785" t="s">
        <v>1659</v>
      </c>
      <c r="J179" s="788" t="s">
        <v>3786</v>
      </c>
      <c r="K179" s="789" t="s">
        <v>3787</v>
      </c>
      <c r="L179" s="759" t="e">
        <f t="shared" si="11"/>
        <v>#VALUE!</v>
      </c>
      <c r="M179" s="790" t="e">
        <f t="shared" si="12"/>
        <v>#VALUE!</v>
      </c>
      <c r="N179" s="759" t="b">
        <f t="shared" si="13"/>
        <v>1</v>
      </c>
      <c r="O179" s="786" t="str">
        <f t="shared" si="14"/>
        <v>B</v>
      </c>
      <c r="P179" s="790">
        <v>8174000</v>
      </c>
      <c r="Q179" s="759" t="e">
        <f>VLOOKUP(A179,PXVT!B:T,17,0)</f>
        <v>#N/A</v>
      </c>
    </row>
    <row r="180" spans="1:17" s="759" customFormat="1">
      <c r="A180" s="759" t="s">
        <v>1615</v>
      </c>
      <c r="B180" s="774">
        <v>23</v>
      </c>
      <c r="C180" s="777" t="s">
        <v>1616</v>
      </c>
      <c r="D180" s="778"/>
      <c r="E180" s="774">
        <v>0.159</v>
      </c>
      <c r="F180" s="774" t="s">
        <v>1602</v>
      </c>
      <c r="G180" s="776">
        <v>4802000</v>
      </c>
      <c r="H180" s="776">
        <f t="shared" si="10"/>
        <v>763518</v>
      </c>
      <c r="I180" s="785" t="s">
        <v>1616</v>
      </c>
      <c r="J180" s="788" t="s">
        <v>3788</v>
      </c>
      <c r="K180" s="789" t="s">
        <v>3789</v>
      </c>
      <c r="L180" s="759" t="e">
        <f t="shared" si="11"/>
        <v>#VALUE!</v>
      </c>
      <c r="M180" s="790" t="e">
        <f t="shared" si="12"/>
        <v>#VALUE!</v>
      </c>
      <c r="N180" s="759" t="b">
        <f t="shared" si="13"/>
        <v>1</v>
      </c>
      <c r="O180" s="786" t="str">
        <f t="shared" si="14"/>
        <v>B</v>
      </c>
      <c r="P180" s="790">
        <v>4802000</v>
      </c>
      <c r="Q180" s="759" t="e">
        <f>VLOOKUP(A180,PXVT!B:T,17,0)</f>
        <v>#N/A</v>
      </c>
    </row>
    <row r="181" spans="1:17" s="759" customFormat="1">
      <c r="A181" s="759" t="s">
        <v>1629</v>
      </c>
      <c r="B181" s="774">
        <v>24</v>
      </c>
      <c r="C181" s="777" t="s">
        <v>1631</v>
      </c>
      <c r="D181" s="778"/>
      <c r="E181" s="774">
        <v>19.013999999999999</v>
      </c>
      <c r="F181" s="774" t="s">
        <v>1602</v>
      </c>
      <c r="G181" s="776">
        <v>10780000</v>
      </c>
      <c r="H181" s="776">
        <f t="shared" si="10"/>
        <v>204970920</v>
      </c>
      <c r="I181" s="785" t="s">
        <v>1631</v>
      </c>
      <c r="J181" s="788" t="s">
        <v>3790</v>
      </c>
      <c r="K181" s="789" t="s">
        <v>3791</v>
      </c>
      <c r="L181" s="759" t="e">
        <f t="shared" si="11"/>
        <v>#VALUE!</v>
      </c>
      <c r="M181" s="790" t="e">
        <f t="shared" si="12"/>
        <v>#VALUE!</v>
      </c>
      <c r="N181" s="759" t="b">
        <f t="shared" si="13"/>
        <v>1</v>
      </c>
      <c r="O181" s="786" t="str">
        <f t="shared" si="14"/>
        <v>B</v>
      </c>
      <c r="P181" s="790">
        <v>10780000</v>
      </c>
      <c r="Q181" s="759" t="e">
        <f>VLOOKUP(A181,PXVT!B:T,17,0)</f>
        <v>#N/A</v>
      </c>
    </row>
    <row r="182" spans="1:17" s="759" customFormat="1">
      <c r="A182" s="759" t="s">
        <v>3286</v>
      </c>
      <c r="B182" s="774">
        <v>25</v>
      </c>
      <c r="C182" s="777" t="s">
        <v>3287</v>
      </c>
      <c r="D182" s="778"/>
      <c r="E182" s="774">
        <v>591</v>
      </c>
      <c r="F182" s="774" t="s">
        <v>89</v>
      </c>
      <c r="G182" s="776">
        <v>96800</v>
      </c>
      <c r="H182" s="776">
        <f t="shared" si="10"/>
        <v>57208800</v>
      </c>
      <c r="I182" s="785" t="s">
        <v>3287</v>
      </c>
      <c r="J182" s="788" t="s">
        <v>3741</v>
      </c>
      <c r="K182" s="789" t="s">
        <v>3792</v>
      </c>
      <c r="L182" s="759">
        <f t="shared" si="11"/>
        <v>57208.799999999996</v>
      </c>
      <c r="M182" s="790">
        <f t="shared" si="12"/>
        <v>57151591.200000003</v>
      </c>
      <c r="N182" s="759" t="b">
        <f t="shared" si="13"/>
        <v>1</v>
      </c>
      <c r="O182" s="786" t="str">
        <f t="shared" si="14"/>
        <v>B</v>
      </c>
      <c r="P182" s="790">
        <v>96800</v>
      </c>
      <c r="Q182" s="759" t="e">
        <f>VLOOKUP(A182,PXVT!B:T,17,0)</f>
        <v>#N/A</v>
      </c>
    </row>
    <row r="183" spans="1:17" s="759" customFormat="1">
      <c r="A183" s="759" t="s">
        <v>1805</v>
      </c>
      <c r="B183" s="774">
        <v>26</v>
      </c>
      <c r="C183" s="777" t="s">
        <v>1807</v>
      </c>
      <c r="D183" s="778"/>
      <c r="E183" s="774">
        <v>93</v>
      </c>
      <c r="F183" s="774" t="s">
        <v>823</v>
      </c>
      <c r="G183" s="776">
        <v>116500</v>
      </c>
      <c r="H183" s="776">
        <f t="shared" si="10"/>
        <v>10834500</v>
      </c>
      <c r="I183" s="785" t="s">
        <v>1807</v>
      </c>
      <c r="J183" s="788" t="s">
        <v>3744</v>
      </c>
      <c r="K183" s="789" t="s">
        <v>3793</v>
      </c>
      <c r="L183" s="759">
        <f t="shared" si="11"/>
        <v>10834.5</v>
      </c>
      <c r="M183" s="790">
        <f t="shared" si="12"/>
        <v>10823665.5</v>
      </c>
      <c r="N183" s="759" t="b">
        <f t="shared" si="13"/>
        <v>1</v>
      </c>
      <c r="O183" s="786" t="str">
        <f t="shared" si="14"/>
        <v>B</v>
      </c>
      <c r="P183" s="790">
        <v>116500</v>
      </c>
      <c r="Q183" s="759" t="e">
        <f>VLOOKUP(A183,PXVT!B:T,17,0)</f>
        <v>#N/A</v>
      </c>
    </row>
    <row r="184" spans="1:17" s="759" customFormat="1">
      <c r="A184" s="759" t="s">
        <v>1811</v>
      </c>
      <c r="B184" s="774">
        <v>27</v>
      </c>
      <c r="C184" s="777" t="s">
        <v>3794</v>
      </c>
      <c r="D184" s="778"/>
      <c r="E184" s="774">
        <v>163</v>
      </c>
      <c r="F184" s="774" t="s">
        <v>89</v>
      </c>
      <c r="G184" s="776">
        <v>25700</v>
      </c>
      <c r="H184" s="776">
        <f t="shared" si="10"/>
        <v>4189100</v>
      </c>
      <c r="I184" s="785" t="s">
        <v>3794</v>
      </c>
      <c r="J184" s="788" t="s">
        <v>3734</v>
      </c>
      <c r="K184" s="789" t="s">
        <v>3795</v>
      </c>
      <c r="L184" s="759">
        <f t="shared" si="11"/>
        <v>4189.0999999999995</v>
      </c>
      <c r="M184" s="790">
        <f t="shared" si="12"/>
        <v>4184910.9</v>
      </c>
      <c r="N184" s="759" t="b">
        <f t="shared" si="13"/>
        <v>1</v>
      </c>
      <c r="O184" s="786" t="str">
        <f t="shared" si="14"/>
        <v>B</v>
      </c>
      <c r="P184" s="790">
        <v>25700</v>
      </c>
      <c r="Q184" s="759" t="e">
        <f>VLOOKUP(A184,PXVT!B:T,17,0)</f>
        <v>#N/A</v>
      </c>
    </row>
    <row r="185" spans="1:17" s="759" customFormat="1" ht="28.5">
      <c r="A185" s="759" t="s">
        <v>3183</v>
      </c>
      <c r="B185" s="770"/>
      <c r="C185" s="771" t="s">
        <v>3796</v>
      </c>
      <c r="D185" s="792"/>
      <c r="E185" s="770">
        <v>1</v>
      </c>
      <c r="F185" s="770" t="s">
        <v>3726</v>
      </c>
      <c r="G185" s="776">
        <v>0</v>
      </c>
      <c r="H185" s="776">
        <f t="shared" si="10"/>
        <v>0</v>
      </c>
      <c r="I185" s="785" t="s">
        <v>3796</v>
      </c>
      <c r="J185" s="791"/>
      <c r="K185" s="791"/>
      <c r="L185" s="759">
        <f t="shared" si="11"/>
        <v>0</v>
      </c>
      <c r="M185" s="790">
        <f t="shared" si="12"/>
        <v>0</v>
      </c>
      <c r="N185" s="759" t="b">
        <f t="shared" si="13"/>
        <v>1</v>
      </c>
      <c r="O185" s="786" t="str">
        <f t="shared" si="14"/>
        <v>A</v>
      </c>
      <c r="P185" s="787">
        <v>0</v>
      </c>
      <c r="Q185" s="759" t="e">
        <f>VLOOKUP(A185,PXVT!B:T,17,0)</f>
        <v>#N/A</v>
      </c>
    </row>
    <row r="186" spans="1:17" s="759" customFormat="1">
      <c r="A186" s="759" t="s">
        <v>2016</v>
      </c>
      <c r="B186" s="774">
        <v>1</v>
      </c>
      <c r="C186" s="777" t="s">
        <v>2017</v>
      </c>
      <c r="D186" s="774" t="s">
        <v>3606</v>
      </c>
      <c r="E186" s="774">
        <v>3</v>
      </c>
      <c r="F186" s="774" t="s">
        <v>59</v>
      </c>
      <c r="G186" s="776">
        <v>1148300</v>
      </c>
      <c r="H186" s="776">
        <f t="shared" si="10"/>
        <v>3444900</v>
      </c>
      <c r="I186" s="785" t="s">
        <v>2017</v>
      </c>
      <c r="J186" s="788" t="s">
        <v>3710</v>
      </c>
      <c r="K186" s="789" t="s">
        <v>3797</v>
      </c>
      <c r="L186" s="759" t="e">
        <f t="shared" si="11"/>
        <v>#VALUE!</v>
      </c>
      <c r="M186" s="790" t="e">
        <f t="shared" si="12"/>
        <v>#VALUE!</v>
      </c>
      <c r="N186" s="759" t="b">
        <f t="shared" si="13"/>
        <v>1</v>
      </c>
      <c r="O186" s="786" t="s">
        <v>3798</v>
      </c>
      <c r="P186" s="790">
        <v>1148300</v>
      </c>
      <c r="Q186" s="787" t="str">
        <f>VLOOKUP(A186,PXVT!B:T,17,0)</f>
        <v>Cái</v>
      </c>
    </row>
    <row r="187" spans="1:17" s="759" customFormat="1">
      <c r="B187" s="774"/>
      <c r="C187" s="771" t="s">
        <v>3799</v>
      </c>
      <c r="D187" s="778"/>
      <c r="E187" s="770">
        <v>1</v>
      </c>
      <c r="F187" s="770" t="s">
        <v>3726</v>
      </c>
      <c r="G187" s="776">
        <v>0</v>
      </c>
      <c r="H187" s="776">
        <f t="shared" si="10"/>
        <v>0</v>
      </c>
      <c r="I187" s="785" t="s">
        <v>3799</v>
      </c>
      <c r="J187" s="791"/>
      <c r="K187" s="791"/>
      <c r="L187" s="759">
        <f t="shared" si="11"/>
        <v>0</v>
      </c>
      <c r="M187" s="790">
        <f t="shared" si="12"/>
        <v>0</v>
      </c>
      <c r="N187" s="759" t="b">
        <f t="shared" si="13"/>
        <v>1</v>
      </c>
      <c r="O187" s="786" t="str">
        <f t="shared" si="14"/>
        <v>A</v>
      </c>
      <c r="P187" s="787"/>
    </row>
    <row r="188" spans="1:17" s="759" customFormat="1">
      <c r="A188" s="759" t="s">
        <v>3800</v>
      </c>
      <c r="B188" s="774">
        <v>1</v>
      </c>
      <c r="C188" s="777" t="s">
        <v>3801</v>
      </c>
      <c r="D188" s="774"/>
      <c r="E188" s="774">
        <v>190</v>
      </c>
      <c r="F188" s="774" t="s">
        <v>3802</v>
      </c>
      <c r="G188" s="776">
        <v>78400</v>
      </c>
      <c r="H188" s="776">
        <f t="shared" si="10"/>
        <v>14896000</v>
      </c>
      <c r="I188" s="785" t="s">
        <v>3801</v>
      </c>
      <c r="J188" s="788" t="s">
        <v>3803</v>
      </c>
      <c r="K188" s="789" t="s">
        <v>3804</v>
      </c>
      <c r="L188" s="759">
        <f t="shared" si="11"/>
        <v>14896.000000000002</v>
      </c>
      <c r="M188" s="790">
        <f t="shared" si="12"/>
        <v>14881104</v>
      </c>
      <c r="N188" s="759" t="b">
        <f t="shared" si="13"/>
        <v>1</v>
      </c>
      <c r="O188" s="786" t="str">
        <f t="shared" si="14"/>
        <v>B</v>
      </c>
      <c r="P188" s="790">
        <v>78400</v>
      </c>
      <c r="Q188" s="759">
        <f>HLOOKUP(A188,BangKeTru!$1:$3,3,0)</f>
        <v>190</v>
      </c>
    </row>
    <row r="189" spans="1:17" s="759" customFormat="1">
      <c r="A189" s="759" t="s">
        <v>3805</v>
      </c>
      <c r="B189" s="774">
        <v>2</v>
      </c>
      <c r="C189" s="777" t="s">
        <v>3806</v>
      </c>
      <c r="D189" s="774"/>
      <c r="E189" s="774">
        <v>93</v>
      </c>
      <c r="F189" s="774" t="s">
        <v>3802</v>
      </c>
      <c r="G189" s="776">
        <v>78400</v>
      </c>
      <c r="H189" s="776">
        <f t="shared" si="10"/>
        <v>7291200</v>
      </c>
      <c r="I189" s="785" t="s">
        <v>3806</v>
      </c>
      <c r="J189" s="788" t="s">
        <v>3744</v>
      </c>
      <c r="K189" s="789" t="s">
        <v>3804</v>
      </c>
      <c r="L189" s="759">
        <f t="shared" si="11"/>
        <v>7291.2000000000007</v>
      </c>
      <c r="M189" s="790">
        <f t="shared" si="12"/>
        <v>7283908.7999999998</v>
      </c>
      <c r="N189" s="759" t="b">
        <f t="shared" si="13"/>
        <v>1</v>
      </c>
      <c r="O189" s="786" t="str">
        <f t="shared" si="14"/>
        <v>B</v>
      </c>
      <c r="P189" s="790">
        <v>78400</v>
      </c>
      <c r="Q189" s="759">
        <f>HLOOKUP(A189,BangKeTru!$1:$3,3,0)</f>
        <v>93</v>
      </c>
    </row>
    <row r="190" spans="1:17" s="759" customFormat="1">
      <c r="A190" s="759" t="s">
        <v>3807</v>
      </c>
      <c r="B190" s="774">
        <v>3</v>
      </c>
      <c r="C190" s="777" t="s">
        <v>3808</v>
      </c>
      <c r="D190" s="774"/>
      <c r="E190" s="774">
        <v>87</v>
      </c>
      <c r="F190" s="774" t="s">
        <v>89</v>
      </c>
      <c r="G190" s="776">
        <v>20800</v>
      </c>
      <c r="H190" s="776">
        <f t="shared" si="10"/>
        <v>1809600</v>
      </c>
      <c r="I190" s="785" t="s">
        <v>3808</v>
      </c>
      <c r="J190" s="788" t="s">
        <v>3809</v>
      </c>
      <c r="K190" s="789" t="s">
        <v>3810</v>
      </c>
      <c r="L190" s="759">
        <f t="shared" si="11"/>
        <v>1809.6000000000001</v>
      </c>
      <c r="M190" s="790">
        <f t="shared" si="12"/>
        <v>1807790.4</v>
      </c>
      <c r="N190" s="759" t="b">
        <f t="shared" si="13"/>
        <v>1</v>
      </c>
      <c r="O190" s="786" t="str">
        <f t="shared" si="14"/>
        <v>B</v>
      </c>
      <c r="P190" s="790">
        <v>20800</v>
      </c>
      <c r="Q190" s="759">
        <f>HLOOKUP(A190,BangKeTru!$1:$3,3,0)</f>
        <v>86</v>
      </c>
    </row>
    <row r="191" spans="1:17" s="759" customFormat="1">
      <c r="A191" s="759" t="s">
        <v>3811</v>
      </c>
      <c r="B191" s="774">
        <v>4</v>
      </c>
      <c r="C191" s="777" t="s">
        <v>3812</v>
      </c>
      <c r="D191" s="774"/>
      <c r="E191" s="774">
        <v>30</v>
      </c>
      <c r="F191" s="774" t="s">
        <v>89</v>
      </c>
      <c r="G191" s="776">
        <v>71200</v>
      </c>
      <c r="H191" s="776">
        <f t="shared" si="10"/>
        <v>2136000</v>
      </c>
      <c r="I191" s="785" t="s">
        <v>3812</v>
      </c>
      <c r="J191" s="788" t="s">
        <v>3652</v>
      </c>
      <c r="K191" s="789" t="s">
        <v>3813</v>
      </c>
      <c r="L191" s="759">
        <f t="shared" si="11"/>
        <v>2136</v>
      </c>
      <c r="M191" s="790">
        <f t="shared" si="12"/>
        <v>2133864</v>
      </c>
      <c r="N191" s="759" t="b">
        <f t="shared" si="13"/>
        <v>1</v>
      </c>
      <c r="O191" s="786" t="str">
        <f t="shared" si="14"/>
        <v>B</v>
      </c>
      <c r="P191" s="790">
        <v>71200</v>
      </c>
      <c r="Q191" s="759">
        <f>HLOOKUP(A191,BangKeTru!$1:$3,3,0)</f>
        <v>30</v>
      </c>
    </row>
    <row r="192" spans="1:17" s="759" customFormat="1">
      <c r="A192" s="759" t="s">
        <v>3814</v>
      </c>
      <c r="B192" s="774">
        <v>5</v>
      </c>
      <c r="C192" s="777" t="s">
        <v>3815</v>
      </c>
      <c r="D192" s="774"/>
      <c r="E192" s="774">
        <v>6</v>
      </c>
      <c r="F192" s="774" t="s">
        <v>89</v>
      </c>
      <c r="G192" s="776">
        <v>94500</v>
      </c>
      <c r="H192" s="776">
        <f t="shared" si="10"/>
        <v>567000</v>
      </c>
      <c r="I192" s="785" t="s">
        <v>3815</v>
      </c>
      <c r="J192" s="788" t="s">
        <v>3681</v>
      </c>
      <c r="K192" s="789" t="s">
        <v>3816</v>
      </c>
      <c r="L192" s="759">
        <f t="shared" si="11"/>
        <v>567</v>
      </c>
      <c r="M192" s="790">
        <f t="shared" si="12"/>
        <v>566433</v>
      </c>
      <c r="N192" s="759" t="b">
        <f t="shared" si="13"/>
        <v>1</v>
      </c>
      <c r="O192" s="786" t="str">
        <f t="shared" si="14"/>
        <v>B</v>
      </c>
      <c r="P192" s="790">
        <v>94500</v>
      </c>
      <c r="Q192" s="759">
        <f>HLOOKUP(A192,BangKeTru!$1:$3,3,0)</f>
        <v>3</v>
      </c>
    </row>
    <row r="193" spans="1:17" s="759" customFormat="1">
      <c r="A193" s="759" t="s">
        <v>3817</v>
      </c>
      <c r="B193" s="774">
        <v>6</v>
      </c>
      <c r="C193" s="777" t="s">
        <v>3818</v>
      </c>
      <c r="D193" s="774"/>
      <c r="E193" s="774">
        <v>9</v>
      </c>
      <c r="F193" s="774" t="s">
        <v>89</v>
      </c>
      <c r="G193" s="776">
        <v>190900</v>
      </c>
      <c r="H193" s="776">
        <f t="shared" si="10"/>
        <v>1718100</v>
      </c>
      <c r="I193" s="785" t="s">
        <v>3818</v>
      </c>
      <c r="J193" s="788" t="s">
        <v>3819</v>
      </c>
      <c r="K193" s="789" t="s">
        <v>3820</v>
      </c>
      <c r="L193" s="759">
        <f t="shared" si="11"/>
        <v>1718.1000000000001</v>
      </c>
      <c r="M193" s="790">
        <f t="shared" si="12"/>
        <v>1716381.9</v>
      </c>
      <c r="N193" s="759" t="b">
        <f t="shared" si="13"/>
        <v>1</v>
      </c>
      <c r="O193" s="786" t="str">
        <f t="shared" si="14"/>
        <v>B</v>
      </c>
      <c r="P193" s="790">
        <v>190900</v>
      </c>
      <c r="Q193" s="759">
        <f>HLOOKUP(A193,BangKeTru!$1:$3,3,0)</f>
        <v>9</v>
      </c>
    </row>
    <row r="194" spans="1:17" s="759" customFormat="1">
      <c r="A194" s="759" t="s">
        <v>3821</v>
      </c>
      <c r="B194" s="774">
        <v>7</v>
      </c>
      <c r="C194" s="777" t="s">
        <v>3822</v>
      </c>
      <c r="D194" s="774"/>
      <c r="E194" s="774">
        <v>36</v>
      </c>
      <c r="F194" s="774" t="s">
        <v>89</v>
      </c>
      <c r="G194" s="776">
        <v>135400</v>
      </c>
      <c r="H194" s="776">
        <f t="shared" si="10"/>
        <v>4874400</v>
      </c>
      <c r="I194" s="785" t="s">
        <v>3822</v>
      </c>
      <c r="J194" s="788" t="s">
        <v>3601</v>
      </c>
      <c r="K194" s="789" t="s">
        <v>3823</v>
      </c>
      <c r="L194" s="759">
        <f t="shared" si="11"/>
        <v>4874.4000000000005</v>
      </c>
      <c r="M194" s="790">
        <f t="shared" si="12"/>
        <v>4869525.5999999996</v>
      </c>
      <c r="N194" s="759" t="b">
        <f t="shared" si="13"/>
        <v>1</v>
      </c>
      <c r="O194" s="786" t="str">
        <f t="shared" si="14"/>
        <v>B</v>
      </c>
      <c r="P194" s="790">
        <v>135400</v>
      </c>
      <c r="Q194" s="759">
        <f>HLOOKUP(A194,BangKeTru!$1:$3,3,0)</f>
        <v>34</v>
      </c>
    </row>
    <row r="195" spans="1:17" s="759" customFormat="1">
      <c r="A195" s="759" t="s">
        <v>3824</v>
      </c>
      <c r="B195" s="774">
        <v>8</v>
      </c>
      <c r="C195" s="777" t="s">
        <v>3825</v>
      </c>
      <c r="D195" s="774"/>
      <c r="E195" s="774">
        <v>81</v>
      </c>
      <c r="F195" s="774" t="s">
        <v>59</v>
      </c>
      <c r="G195" s="776">
        <v>161800</v>
      </c>
      <c r="H195" s="776">
        <f t="shared" si="10"/>
        <v>13105800</v>
      </c>
      <c r="I195" s="785" t="s">
        <v>3825</v>
      </c>
      <c r="J195" s="788" t="s">
        <v>3826</v>
      </c>
      <c r="K195" s="789" t="s">
        <v>3715</v>
      </c>
      <c r="L195" s="759">
        <f t="shared" si="11"/>
        <v>13105.800000000001</v>
      </c>
      <c r="M195" s="790">
        <f t="shared" si="12"/>
        <v>13092694.199999999</v>
      </c>
      <c r="N195" s="759" t="b">
        <f t="shared" si="13"/>
        <v>1</v>
      </c>
      <c r="O195" s="786" t="str">
        <f t="shared" si="14"/>
        <v>B</v>
      </c>
      <c r="P195" s="790">
        <v>161800</v>
      </c>
      <c r="Q195" s="759">
        <f>HLOOKUP(A195,BangKeTru!$1:$3,3,0)</f>
        <v>74</v>
      </c>
    </row>
    <row r="196" spans="1:17" s="759" customFormat="1">
      <c r="A196" s="759" t="s">
        <v>3827</v>
      </c>
      <c r="B196" s="774">
        <v>9</v>
      </c>
      <c r="C196" s="777" t="s">
        <v>3828</v>
      </c>
      <c r="D196" s="774"/>
      <c r="E196" s="774">
        <v>19.010000000000002</v>
      </c>
      <c r="F196" s="774" t="s">
        <v>1602</v>
      </c>
      <c r="G196" s="776">
        <v>10742800</v>
      </c>
      <c r="H196" s="776">
        <f t="shared" si="10"/>
        <v>204220628</v>
      </c>
      <c r="I196" s="785" t="s">
        <v>3828</v>
      </c>
      <c r="J196" s="788" t="s">
        <v>3829</v>
      </c>
      <c r="K196" s="789" t="s">
        <v>3830</v>
      </c>
      <c r="L196" s="759" t="e">
        <f t="shared" si="11"/>
        <v>#VALUE!</v>
      </c>
      <c r="M196" s="790" t="e">
        <f t="shared" si="12"/>
        <v>#VALUE!</v>
      </c>
      <c r="N196" s="759" t="b">
        <f t="shared" si="13"/>
        <v>1</v>
      </c>
      <c r="O196" s="786" t="str">
        <f t="shared" si="14"/>
        <v>B</v>
      </c>
      <c r="P196" s="790">
        <v>10742800</v>
      </c>
      <c r="Q196" s="759" t="e">
        <f>HLOOKUP(A196,BangKeTru!$1:$3,3,0)</f>
        <v>#N/A</v>
      </c>
    </row>
    <row r="197" spans="1:17" s="759" customFormat="1">
      <c r="A197" s="759" t="s">
        <v>3831</v>
      </c>
      <c r="B197" s="774">
        <v>10</v>
      </c>
      <c r="C197" s="777" t="s">
        <v>3832</v>
      </c>
      <c r="D197" s="774"/>
      <c r="E197" s="774">
        <v>3.15</v>
      </c>
      <c r="F197" s="774" t="s">
        <v>1602</v>
      </c>
      <c r="G197" s="776">
        <v>7914300</v>
      </c>
      <c r="H197" s="776">
        <f t="shared" si="10"/>
        <v>24930045</v>
      </c>
      <c r="I197" s="785" t="s">
        <v>3832</v>
      </c>
      <c r="J197" s="788" t="s">
        <v>3833</v>
      </c>
      <c r="K197" s="789" t="s">
        <v>3834</v>
      </c>
      <c r="L197" s="759" t="e">
        <f t="shared" si="11"/>
        <v>#VALUE!</v>
      </c>
      <c r="M197" s="790" t="e">
        <f t="shared" si="12"/>
        <v>#VALUE!</v>
      </c>
      <c r="N197" s="759" t="b">
        <f t="shared" si="13"/>
        <v>1</v>
      </c>
      <c r="O197" s="786" t="str">
        <f t="shared" si="14"/>
        <v>B</v>
      </c>
      <c r="P197" s="790">
        <v>7914300</v>
      </c>
      <c r="Q197" s="759">
        <f>HLOOKUP(A197,BangKeTru!$1:$3,3,0)</f>
        <v>19394.400000000009</v>
      </c>
    </row>
    <row r="198" spans="1:17" s="759" customFormat="1">
      <c r="A198" s="759" t="s">
        <v>3835</v>
      </c>
      <c r="B198" s="774">
        <v>11</v>
      </c>
      <c r="C198" s="777" t="s">
        <v>3836</v>
      </c>
      <c r="D198" s="774"/>
      <c r="E198" s="774">
        <v>0.159</v>
      </c>
      <c r="F198" s="774" t="s">
        <v>1602</v>
      </c>
      <c r="G198" s="776">
        <v>3561000</v>
      </c>
      <c r="H198" s="776">
        <f t="shared" si="10"/>
        <v>566199</v>
      </c>
      <c r="I198" s="785" t="s">
        <v>3836</v>
      </c>
      <c r="J198" s="788" t="s">
        <v>3788</v>
      </c>
      <c r="K198" s="789" t="s">
        <v>3837</v>
      </c>
      <c r="L198" s="759" t="e">
        <f t="shared" si="11"/>
        <v>#VALUE!</v>
      </c>
      <c r="M198" s="790" t="e">
        <f t="shared" si="12"/>
        <v>#VALUE!</v>
      </c>
      <c r="N198" s="759" t="b">
        <f t="shared" si="13"/>
        <v>1</v>
      </c>
      <c r="O198" s="786" t="str">
        <f t="shared" si="14"/>
        <v>B</v>
      </c>
      <c r="P198" s="790">
        <v>3561000</v>
      </c>
      <c r="Q198" s="759">
        <f>HLOOKUP(A198,BangKeTru!$1:$3,3,0)</f>
        <v>3257.4999999999995</v>
      </c>
    </row>
    <row r="199" spans="1:17" s="759" customFormat="1">
      <c r="A199" s="759" t="s">
        <v>3838</v>
      </c>
      <c r="B199" s="774">
        <v>12</v>
      </c>
      <c r="C199" s="777" t="s">
        <v>3839</v>
      </c>
      <c r="D199" s="774"/>
      <c r="E199" s="774">
        <v>347</v>
      </c>
      <c r="F199" s="774" t="s">
        <v>3840</v>
      </c>
      <c r="G199" s="776">
        <v>128500</v>
      </c>
      <c r="H199" s="776">
        <f t="shared" si="10"/>
        <v>44589500</v>
      </c>
      <c r="I199" s="785" t="s">
        <v>3839</v>
      </c>
      <c r="J199" s="788" t="s">
        <v>3841</v>
      </c>
      <c r="K199" s="789" t="s">
        <v>3842</v>
      </c>
      <c r="L199" s="759">
        <f t="shared" si="11"/>
        <v>44589.5</v>
      </c>
      <c r="M199" s="790">
        <f t="shared" si="12"/>
        <v>44544910.5</v>
      </c>
      <c r="N199" s="759" t="b">
        <f t="shared" si="13"/>
        <v>1</v>
      </c>
      <c r="O199" s="786" t="str">
        <f t="shared" si="14"/>
        <v>B</v>
      </c>
      <c r="P199" s="790">
        <v>128500</v>
      </c>
      <c r="Q199" s="759">
        <f>HLOOKUP(A199,BangKeTru!$1:$3,3,0)</f>
        <v>300</v>
      </c>
    </row>
    <row r="200" spans="1:17" s="759" customFormat="1">
      <c r="A200" s="759" t="s">
        <v>3843</v>
      </c>
      <c r="B200" s="774">
        <v>13</v>
      </c>
      <c r="C200" s="777" t="s">
        <v>3844</v>
      </c>
      <c r="D200" s="774"/>
      <c r="E200" s="774">
        <v>10</v>
      </c>
      <c r="F200" s="774" t="s">
        <v>89</v>
      </c>
      <c r="G200" s="776">
        <v>212400</v>
      </c>
      <c r="H200" s="776">
        <f t="shared" si="10"/>
        <v>2124000</v>
      </c>
      <c r="I200" s="785" t="s">
        <v>3844</v>
      </c>
      <c r="J200" s="788" t="s">
        <v>3630</v>
      </c>
      <c r="K200" s="789" t="s">
        <v>3845</v>
      </c>
      <c r="L200" s="759">
        <f t="shared" si="11"/>
        <v>2124</v>
      </c>
      <c r="M200" s="790">
        <f t="shared" si="12"/>
        <v>2121876</v>
      </c>
      <c r="N200" s="759" t="b">
        <f t="shared" si="13"/>
        <v>1</v>
      </c>
      <c r="O200" s="786" t="str">
        <f t="shared" si="14"/>
        <v>B</v>
      </c>
      <c r="P200" s="790">
        <v>212400</v>
      </c>
      <c r="Q200" s="759">
        <f>HLOOKUP(A200,BangKeTru!$1:$3,3,0)</f>
        <v>10</v>
      </c>
    </row>
    <row r="201" spans="1:17" s="759" customFormat="1">
      <c r="A201" s="759" t="s">
        <v>3846</v>
      </c>
      <c r="B201" s="774">
        <v>14</v>
      </c>
      <c r="C201" s="777" t="s">
        <v>3847</v>
      </c>
      <c r="D201" s="774"/>
      <c r="E201" s="774">
        <v>77</v>
      </c>
      <c r="F201" s="774" t="s">
        <v>89</v>
      </c>
      <c r="G201" s="776">
        <v>655600</v>
      </c>
      <c r="H201" s="776">
        <f t="shared" si="10"/>
        <v>50481200</v>
      </c>
      <c r="I201" s="785" t="s">
        <v>3847</v>
      </c>
      <c r="J201" s="788">
        <v>77</v>
      </c>
      <c r="K201" s="789" t="s">
        <v>3848</v>
      </c>
      <c r="L201" s="759">
        <f t="shared" si="11"/>
        <v>50481.200000000004</v>
      </c>
      <c r="M201" s="790">
        <f t="shared" si="12"/>
        <v>50430718.799999997</v>
      </c>
      <c r="N201" s="759" t="b">
        <f t="shared" si="13"/>
        <v>1</v>
      </c>
      <c r="O201" s="786" t="str">
        <f t="shared" si="14"/>
        <v>B</v>
      </c>
      <c r="P201" s="790">
        <v>655600</v>
      </c>
      <c r="Q201" s="759">
        <f>HLOOKUP(A201,BangKeTru!$1:$3,3,0)</f>
        <v>77</v>
      </c>
    </row>
    <row r="202" spans="1:17" s="759" customFormat="1">
      <c r="A202" s="759" t="s">
        <v>3849</v>
      </c>
      <c r="B202" s="774">
        <v>15</v>
      </c>
      <c r="C202" s="777" t="s">
        <v>3850</v>
      </c>
      <c r="D202" s="774"/>
      <c r="E202" s="774">
        <v>8</v>
      </c>
      <c r="F202" s="774" t="s">
        <v>89</v>
      </c>
      <c r="G202" s="776">
        <v>886900</v>
      </c>
      <c r="H202" s="776">
        <f t="shared" ref="H202:H228" si="15">ROUND(E202*G202,0)</f>
        <v>7095200</v>
      </c>
      <c r="I202" s="785" t="s">
        <v>3850</v>
      </c>
      <c r="J202" s="788" t="s">
        <v>3679</v>
      </c>
      <c r="K202" s="789" t="s">
        <v>3851</v>
      </c>
      <c r="L202" s="759">
        <f t="shared" ref="L202:L228" si="16">J202*K202</f>
        <v>7095.2</v>
      </c>
      <c r="M202" s="790">
        <f t="shared" ref="M202:M228" si="17">H202-L202</f>
        <v>7088104.7999999998</v>
      </c>
      <c r="N202" s="759" t="b">
        <f t="shared" ref="N202:N228" si="18">C202=I202</f>
        <v>1</v>
      </c>
      <c r="O202" s="786" t="str">
        <f t="shared" ref="O202:O245" si="19">IF(H202&gt;0,"B","A")</f>
        <v>B</v>
      </c>
      <c r="P202" s="790">
        <v>886900</v>
      </c>
      <c r="Q202" s="759">
        <f>HLOOKUP(A202,BangKeTru!$1:$3,3,0)</f>
        <v>9</v>
      </c>
    </row>
    <row r="203" spans="1:17" s="759" customFormat="1">
      <c r="A203" s="759" t="s">
        <v>3852</v>
      </c>
      <c r="B203" s="774">
        <v>16</v>
      </c>
      <c r="C203" s="777" t="s">
        <v>3853</v>
      </c>
      <c r="D203" s="774"/>
      <c r="E203" s="774">
        <v>6</v>
      </c>
      <c r="F203" s="774" t="s">
        <v>89</v>
      </c>
      <c r="G203" s="776">
        <v>844900</v>
      </c>
      <c r="H203" s="776">
        <f t="shared" si="15"/>
        <v>5069400</v>
      </c>
      <c r="I203" s="785" t="s">
        <v>3853</v>
      </c>
      <c r="J203" s="788" t="s">
        <v>3681</v>
      </c>
      <c r="K203" s="789" t="s">
        <v>3854</v>
      </c>
      <c r="L203" s="759">
        <f t="shared" si="16"/>
        <v>5069.3999999999996</v>
      </c>
      <c r="M203" s="790">
        <f t="shared" si="17"/>
        <v>5064330.5999999996</v>
      </c>
      <c r="N203" s="759" t="b">
        <f t="shared" si="18"/>
        <v>1</v>
      </c>
      <c r="O203" s="786" t="str">
        <f t="shared" si="19"/>
        <v>B</v>
      </c>
      <c r="P203" s="790">
        <v>844900</v>
      </c>
      <c r="Q203" s="759">
        <f>HLOOKUP(A203,BangKeTru!$1:$3,3,0)</f>
        <v>6</v>
      </c>
    </row>
    <row r="204" spans="1:17" s="759" customFormat="1">
      <c r="A204" s="759" t="s">
        <v>3855</v>
      </c>
      <c r="B204" s="774">
        <v>17</v>
      </c>
      <c r="C204" s="777" t="s">
        <v>3855</v>
      </c>
      <c r="D204" s="774"/>
      <c r="E204" s="774">
        <v>9</v>
      </c>
      <c r="F204" s="774" t="s">
        <v>89</v>
      </c>
      <c r="G204" s="776">
        <v>168600</v>
      </c>
      <c r="H204" s="776">
        <f t="shared" si="15"/>
        <v>1517400</v>
      </c>
      <c r="I204" s="785" t="s">
        <v>3855</v>
      </c>
      <c r="J204" s="788" t="s">
        <v>3819</v>
      </c>
      <c r="K204" s="789" t="s">
        <v>3856</v>
      </c>
      <c r="L204" s="759">
        <f t="shared" si="16"/>
        <v>1517.3999999999999</v>
      </c>
      <c r="M204" s="790">
        <f t="shared" si="17"/>
        <v>1515882.6</v>
      </c>
      <c r="N204" s="759" t="b">
        <f t="shared" si="18"/>
        <v>1</v>
      </c>
      <c r="O204" s="786" t="str">
        <f t="shared" si="19"/>
        <v>B</v>
      </c>
      <c r="P204" s="790">
        <v>168600</v>
      </c>
      <c r="Q204" s="759">
        <f>HLOOKUP(A204,BangKeTru!$1:$3,3,0)</f>
        <v>9</v>
      </c>
    </row>
    <row r="205" spans="1:17" s="759" customFormat="1">
      <c r="A205" s="759" t="s">
        <v>3857</v>
      </c>
      <c r="B205" s="774">
        <v>18</v>
      </c>
      <c r="C205" s="777" t="s">
        <v>3857</v>
      </c>
      <c r="D205" s="774"/>
      <c r="E205" s="774">
        <v>3</v>
      </c>
      <c r="F205" s="774" t="s">
        <v>89</v>
      </c>
      <c r="G205" s="776">
        <v>168600</v>
      </c>
      <c r="H205" s="776">
        <f t="shared" si="15"/>
        <v>505800</v>
      </c>
      <c r="I205" s="785" t="s">
        <v>3857</v>
      </c>
      <c r="J205" s="788" t="s">
        <v>3710</v>
      </c>
      <c r="K205" s="789" t="s">
        <v>3856</v>
      </c>
      <c r="L205" s="759">
        <f t="shared" si="16"/>
        <v>505.79999999999995</v>
      </c>
      <c r="M205" s="790">
        <f t="shared" si="17"/>
        <v>505294.2</v>
      </c>
      <c r="N205" s="759" t="b">
        <f t="shared" si="18"/>
        <v>1</v>
      </c>
      <c r="O205" s="786" t="str">
        <f t="shared" si="19"/>
        <v>B</v>
      </c>
      <c r="P205" s="790">
        <v>168600</v>
      </c>
      <c r="Q205" s="759">
        <f>HLOOKUP(A205,BangKeTru!$1:$3,3,0)</f>
        <v>3</v>
      </c>
    </row>
    <row r="206" spans="1:17" s="759" customFormat="1">
      <c r="A206" s="759" t="s">
        <v>3858</v>
      </c>
      <c r="B206" s="774">
        <v>19</v>
      </c>
      <c r="C206" s="777" t="s">
        <v>3859</v>
      </c>
      <c r="D206" s="774"/>
      <c r="E206" s="774">
        <v>20</v>
      </c>
      <c r="F206" s="774" t="s">
        <v>539</v>
      </c>
      <c r="G206" s="776">
        <v>735800</v>
      </c>
      <c r="H206" s="776">
        <f t="shared" si="15"/>
        <v>14716000</v>
      </c>
      <c r="I206" s="785" t="s">
        <v>3859</v>
      </c>
      <c r="J206" s="788" t="s">
        <v>3684</v>
      </c>
      <c r="K206" s="789" t="s">
        <v>3860</v>
      </c>
      <c r="L206" s="759">
        <f t="shared" si="16"/>
        <v>14716</v>
      </c>
      <c r="M206" s="790">
        <f t="shared" si="17"/>
        <v>14701284</v>
      </c>
      <c r="N206" s="759" t="b">
        <f t="shared" si="18"/>
        <v>1</v>
      </c>
      <c r="O206" s="786" t="str">
        <f t="shared" si="19"/>
        <v>B</v>
      </c>
      <c r="P206" s="790">
        <v>735800</v>
      </c>
      <c r="Q206" s="759">
        <f>HLOOKUP(A206,BangKeTru!$1:$3,3,0)</f>
        <v>20</v>
      </c>
    </row>
    <row r="207" spans="1:17" s="759" customFormat="1">
      <c r="A207" s="759" t="s">
        <v>3001</v>
      </c>
      <c r="B207" s="774">
        <v>20</v>
      </c>
      <c r="C207" s="777" t="s">
        <v>3861</v>
      </c>
      <c r="D207" s="774"/>
      <c r="E207" s="774">
        <v>76</v>
      </c>
      <c r="F207" s="774" t="s">
        <v>539</v>
      </c>
      <c r="G207" s="776">
        <v>642100</v>
      </c>
      <c r="H207" s="776">
        <f t="shared" si="15"/>
        <v>48799600</v>
      </c>
      <c r="I207" s="785" t="s">
        <v>3861</v>
      </c>
      <c r="J207" s="788" t="s">
        <v>3862</v>
      </c>
      <c r="K207" s="789" t="s">
        <v>3863</v>
      </c>
      <c r="L207" s="759">
        <f t="shared" si="16"/>
        <v>48799.6</v>
      </c>
      <c r="M207" s="790">
        <f t="shared" si="17"/>
        <v>48750800.399999999</v>
      </c>
      <c r="N207" s="759" t="b">
        <f t="shared" si="18"/>
        <v>1</v>
      </c>
      <c r="O207" s="786" t="str">
        <f t="shared" si="19"/>
        <v>B</v>
      </c>
      <c r="P207" s="790">
        <v>642100</v>
      </c>
      <c r="Q207" s="759">
        <f>HLOOKUP(A207,BangKeTru!$1:$3,3,0)</f>
        <v>71</v>
      </c>
    </row>
    <row r="208" spans="1:17" s="759" customFormat="1">
      <c r="A208" s="759" t="s">
        <v>3864</v>
      </c>
      <c r="B208" s="774">
        <v>21</v>
      </c>
      <c r="C208" s="777" t="s">
        <v>3865</v>
      </c>
      <c r="D208" s="774"/>
      <c r="E208" s="774">
        <v>8</v>
      </c>
      <c r="F208" s="774" t="s">
        <v>89</v>
      </c>
      <c r="G208" s="776">
        <v>2014600</v>
      </c>
      <c r="H208" s="776">
        <f t="shared" si="15"/>
        <v>16116800</v>
      </c>
      <c r="I208" s="785" t="s">
        <v>3865</v>
      </c>
      <c r="J208" s="788" t="s">
        <v>3679</v>
      </c>
      <c r="K208" s="789" t="s">
        <v>3866</v>
      </c>
      <c r="L208" s="759" t="e">
        <f t="shared" si="16"/>
        <v>#VALUE!</v>
      </c>
      <c r="M208" s="790" t="e">
        <f t="shared" si="17"/>
        <v>#VALUE!</v>
      </c>
      <c r="N208" s="759" t="b">
        <f t="shared" si="18"/>
        <v>1</v>
      </c>
      <c r="O208" s="786" t="str">
        <f t="shared" si="19"/>
        <v>B</v>
      </c>
      <c r="P208" s="790">
        <v>2014600</v>
      </c>
      <c r="Q208" s="759">
        <f>HLOOKUP(A208,BangKeTru!$1:$3,3,0)</f>
        <v>8</v>
      </c>
    </row>
    <row r="209" spans="1:17" s="759" customFormat="1">
      <c r="A209" s="759" t="s">
        <v>3867</v>
      </c>
      <c r="B209" s="774">
        <v>22</v>
      </c>
      <c r="C209" s="777" t="s">
        <v>3868</v>
      </c>
      <c r="D209" s="774"/>
      <c r="E209" s="774">
        <v>2</v>
      </c>
      <c r="F209" s="774" t="s">
        <v>1874</v>
      </c>
      <c r="G209" s="776">
        <v>1427800</v>
      </c>
      <c r="H209" s="776">
        <f t="shared" si="15"/>
        <v>2855600</v>
      </c>
      <c r="I209" s="785" t="s">
        <v>3868</v>
      </c>
      <c r="J209" s="788" t="s">
        <v>3716</v>
      </c>
      <c r="K209" s="789" t="s">
        <v>3869</v>
      </c>
      <c r="L209" s="759" t="e">
        <f t="shared" si="16"/>
        <v>#VALUE!</v>
      </c>
      <c r="M209" s="790" t="e">
        <f t="shared" si="17"/>
        <v>#VALUE!</v>
      </c>
      <c r="N209" s="759" t="b">
        <f t="shared" si="18"/>
        <v>1</v>
      </c>
      <c r="O209" s="786" t="str">
        <f t="shared" si="19"/>
        <v>B</v>
      </c>
      <c r="P209" s="790">
        <v>1427800</v>
      </c>
      <c r="Q209" s="759">
        <f>HLOOKUP(A209,BangKeTru!$1:$3,3,0)</f>
        <v>2</v>
      </c>
    </row>
    <row r="210" spans="1:17" s="759" customFormat="1">
      <c r="A210" s="759" t="s">
        <v>3870</v>
      </c>
      <c r="B210" s="774">
        <v>23</v>
      </c>
      <c r="C210" s="777" t="s">
        <v>3871</v>
      </c>
      <c r="D210" s="774"/>
      <c r="E210" s="774">
        <v>9</v>
      </c>
      <c r="F210" s="774" t="s">
        <v>1874</v>
      </c>
      <c r="G210" s="776">
        <v>1517600</v>
      </c>
      <c r="H210" s="776">
        <f t="shared" si="15"/>
        <v>13658400</v>
      </c>
      <c r="I210" s="785" t="s">
        <v>3871</v>
      </c>
      <c r="J210" s="788" t="s">
        <v>3819</v>
      </c>
      <c r="K210" s="789" t="s">
        <v>3872</v>
      </c>
      <c r="L210" s="759" t="e">
        <f t="shared" si="16"/>
        <v>#VALUE!</v>
      </c>
      <c r="M210" s="790" t="e">
        <f t="shared" si="17"/>
        <v>#VALUE!</v>
      </c>
      <c r="N210" s="759" t="b">
        <f t="shared" si="18"/>
        <v>1</v>
      </c>
      <c r="O210" s="786" t="str">
        <f t="shared" si="19"/>
        <v>B</v>
      </c>
      <c r="P210" s="790">
        <v>1517600</v>
      </c>
      <c r="Q210" s="759">
        <f>HLOOKUP(A210,BangKeTru!$1:$3,3,0)</f>
        <v>9</v>
      </c>
    </row>
    <row r="211" spans="1:17" s="759" customFormat="1">
      <c r="A211" s="759" t="s">
        <v>3873</v>
      </c>
      <c r="B211" s="774">
        <v>24</v>
      </c>
      <c r="C211" s="777" t="s">
        <v>3874</v>
      </c>
      <c r="D211" s="774"/>
      <c r="E211" s="774">
        <v>13</v>
      </c>
      <c r="F211" s="774" t="s">
        <v>59</v>
      </c>
      <c r="G211" s="776">
        <v>299600</v>
      </c>
      <c r="H211" s="776">
        <f t="shared" si="15"/>
        <v>3894800</v>
      </c>
      <c r="I211" s="785" t="s">
        <v>3874</v>
      </c>
      <c r="J211" s="788" t="s">
        <v>3875</v>
      </c>
      <c r="K211" s="789" t="s">
        <v>3876</v>
      </c>
      <c r="L211" s="759">
        <f t="shared" si="16"/>
        <v>3894.8</v>
      </c>
      <c r="M211" s="790">
        <f t="shared" si="17"/>
        <v>3890905.2</v>
      </c>
      <c r="N211" s="759" t="b">
        <f t="shared" si="18"/>
        <v>1</v>
      </c>
      <c r="O211" s="786" t="str">
        <f t="shared" si="19"/>
        <v>B</v>
      </c>
      <c r="P211" s="790">
        <v>299600</v>
      </c>
      <c r="Q211" s="759">
        <f>HLOOKUP(A211,BangKeTru!$1:$3,3,0)</f>
        <v>13</v>
      </c>
    </row>
    <row r="212" spans="1:17" s="759" customFormat="1">
      <c r="A212" s="759" t="s">
        <v>3877</v>
      </c>
      <c r="B212" s="774">
        <v>25</v>
      </c>
      <c r="C212" s="777" t="s">
        <v>3878</v>
      </c>
      <c r="D212" s="774"/>
      <c r="E212" s="774">
        <v>10</v>
      </c>
      <c r="F212" s="774" t="s">
        <v>59</v>
      </c>
      <c r="G212" s="776">
        <v>112400</v>
      </c>
      <c r="H212" s="776">
        <f t="shared" si="15"/>
        <v>1124000</v>
      </c>
      <c r="I212" s="785" t="s">
        <v>3878</v>
      </c>
      <c r="J212" s="788" t="s">
        <v>3630</v>
      </c>
      <c r="K212" s="789" t="s">
        <v>3879</v>
      </c>
      <c r="L212" s="759">
        <f t="shared" si="16"/>
        <v>1124</v>
      </c>
      <c r="M212" s="790">
        <f t="shared" si="17"/>
        <v>1122876</v>
      </c>
      <c r="N212" s="759" t="b">
        <f t="shared" si="18"/>
        <v>1</v>
      </c>
      <c r="O212" s="786" t="str">
        <f t="shared" si="19"/>
        <v>B</v>
      </c>
      <c r="P212" s="790">
        <v>112400</v>
      </c>
      <c r="Q212" s="759">
        <f>HLOOKUP(A212,BangKeTru!$1:$3,3,0)</f>
        <v>10</v>
      </c>
    </row>
    <row r="213" spans="1:17" s="759" customFormat="1">
      <c r="A213" s="759" t="s">
        <v>3880</v>
      </c>
      <c r="B213" s="774">
        <v>26</v>
      </c>
      <c r="C213" s="777" t="s">
        <v>3881</v>
      </c>
      <c r="D213" s="774"/>
      <c r="E213" s="774">
        <v>3</v>
      </c>
      <c r="F213" s="774" t="s">
        <v>89</v>
      </c>
      <c r="G213" s="776">
        <v>705100</v>
      </c>
      <c r="H213" s="776">
        <f t="shared" si="15"/>
        <v>2115300</v>
      </c>
      <c r="I213" s="785" t="s">
        <v>3881</v>
      </c>
      <c r="J213" s="788" t="s">
        <v>3710</v>
      </c>
      <c r="K213" s="789" t="s">
        <v>3882</v>
      </c>
      <c r="L213" s="759">
        <f t="shared" si="16"/>
        <v>2115.3000000000002</v>
      </c>
      <c r="M213" s="790">
        <f t="shared" si="17"/>
        <v>2113184.7000000002</v>
      </c>
      <c r="N213" s="759" t="b">
        <f t="shared" si="18"/>
        <v>1</v>
      </c>
      <c r="O213" s="786" t="str">
        <f t="shared" si="19"/>
        <v>B</v>
      </c>
      <c r="P213" s="790">
        <v>705100</v>
      </c>
      <c r="Q213" s="759">
        <f>HLOOKUP(A213,BangKeTru!$1:$3,3,0)</f>
        <v>3</v>
      </c>
    </row>
    <row r="214" spans="1:17" s="759" customFormat="1">
      <c r="B214" s="774"/>
      <c r="C214" s="771" t="s">
        <v>3883</v>
      </c>
      <c r="D214" s="774"/>
      <c r="E214" s="770">
        <v>1</v>
      </c>
      <c r="F214" s="770" t="s">
        <v>3726</v>
      </c>
      <c r="G214" s="776">
        <v>0</v>
      </c>
      <c r="H214" s="776">
        <f t="shared" si="15"/>
        <v>0</v>
      </c>
      <c r="I214" s="785" t="s">
        <v>3883</v>
      </c>
      <c r="J214" s="791"/>
      <c r="K214" s="791"/>
      <c r="L214" s="759">
        <f t="shared" si="16"/>
        <v>0</v>
      </c>
      <c r="M214" s="790">
        <f t="shared" si="17"/>
        <v>0</v>
      </c>
      <c r="N214" s="759" t="b">
        <f t="shared" si="18"/>
        <v>1</v>
      </c>
      <c r="O214" s="786" t="str">
        <f t="shared" si="19"/>
        <v>A</v>
      </c>
      <c r="P214" s="787"/>
    </row>
    <row r="215" spans="1:17" s="759" customFormat="1">
      <c r="A215" s="759" t="s">
        <v>3884</v>
      </c>
      <c r="B215" s="774">
        <v>1</v>
      </c>
      <c r="C215" s="777" t="s">
        <v>3885</v>
      </c>
      <c r="D215" s="774"/>
      <c r="E215" s="774">
        <v>1</v>
      </c>
      <c r="F215" s="774" t="s">
        <v>3802</v>
      </c>
      <c r="G215" s="776">
        <v>95900</v>
      </c>
      <c r="H215" s="776">
        <f t="shared" si="15"/>
        <v>95900</v>
      </c>
      <c r="I215" s="785" t="s">
        <v>3885</v>
      </c>
      <c r="J215" s="788" t="s">
        <v>3720</v>
      </c>
      <c r="K215" s="789" t="s">
        <v>3886</v>
      </c>
      <c r="L215" s="759">
        <f t="shared" si="16"/>
        <v>95.9</v>
      </c>
      <c r="M215" s="790">
        <f t="shared" si="17"/>
        <v>95804.1</v>
      </c>
      <c r="N215" s="759" t="b">
        <f t="shared" si="18"/>
        <v>1</v>
      </c>
      <c r="O215" s="786" t="str">
        <f t="shared" si="19"/>
        <v>B</v>
      </c>
      <c r="P215" s="790">
        <v>95900</v>
      </c>
      <c r="Q215" s="759">
        <f>HLOOKUP(A215,BangKeTru!$1:$3,3,0)</f>
        <v>1</v>
      </c>
    </row>
    <row r="216" spans="1:17" s="759" customFormat="1">
      <c r="A216" s="759" t="s">
        <v>3887</v>
      </c>
      <c r="B216" s="774">
        <v>2</v>
      </c>
      <c r="C216" s="777" t="s">
        <v>3815</v>
      </c>
      <c r="D216" s="774"/>
      <c r="E216" s="774">
        <v>5</v>
      </c>
      <c r="F216" s="774" t="s">
        <v>89</v>
      </c>
      <c r="G216" s="776">
        <v>115500</v>
      </c>
      <c r="H216" s="776">
        <f t="shared" si="15"/>
        <v>577500</v>
      </c>
      <c r="I216" s="785" t="s">
        <v>3815</v>
      </c>
      <c r="J216" s="788" t="s">
        <v>3688</v>
      </c>
      <c r="K216" s="789" t="s">
        <v>3888</v>
      </c>
      <c r="L216" s="759">
        <f t="shared" si="16"/>
        <v>577.5</v>
      </c>
      <c r="M216" s="790">
        <f t="shared" si="17"/>
        <v>576922.5</v>
      </c>
      <c r="N216" s="759" t="b">
        <f t="shared" si="18"/>
        <v>1</v>
      </c>
      <c r="O216" s="786" t="str">
        <f t="shared" si="19"/>
        <v>B</v>
      </c>
      <c r="P216" s="790">
        <v>115500</v>
      </c>
      <c r="Q216" s="759">
        <f>HLOOKUP(A216,BangKeTru!$1:$3,3,0)</f>
        <v>5</v>
      </c>
    </row>
    <row r="217" spans="1:17" s="759" customFormat="1">
      <c r="A217" s="759" t="s">
        <v>3889</v>
      </c>
      <c r="B217" s="774">
        <v>3</v>
      </c>
      <c r="C217" s="777" t="s">
        <v>3890</v>
      </c>
      <c r="D217" s="774"/>
      <c r="E217" s="774">
        <v>9</v>
      </c>
      <c r="F217" s="774" t="s">
        <v>89</v>
      </c>
      <c r="G217" s="776">
        <v>235700</v>
      </c>
      <c r="H217" s="776">
        <f t="shared" si="15"/>
        <v>2121300</v>
      </c>
      <c r="I217" s="785" t="s">
        <v>3890</v>
      </c>
      <c r="J217" s="788" t="s">
        <v>3819</v>
      </c>
      <c r="K217" s="789" t="s">
        <v>3891</v>
      </c>
      <c r="L217" s="759">
        <f t="shared" si="16"/>
        <v>2121.2999999999997</v>
      </c>
      <c r="M217" s="790">
        <f t="shared" si="17"/>
        <v>2119178.7000000002</v>
      </c>
      <c r="N217" s="759" t="b">
        <f t="shared" si="18"/>
        <v>1</v>
      </c>
      <c r="O217" s="786" t="str">
        <f t="shared" si="19"/>
        <v>B</v>
      </c>
      <c r="P217" s="790">
        <v>235700</v>
      </c>
      <c r="Q217" s="759">
        <f>HLOOKUP(A217,BangKeTru!$1:$3,3,0)</f>
        <v>9</v>
      </c>
    </row>
    <row r="218" spans="1:17" s="759" customFormat="1">
      <c r="A218" s="759" t="s">
        <v>3892</v>
      </c>
      <c r="B218" s="774">
        <v>4</v>
      </c>
      <c r="C218" s="777" t="s">
        <v>3893</v>
      </c>
      <c r="D218" s="774"/>
      <c r="E218" s="774">
        <v>36</v>
      </c>
      <c r="F218" s="774" t="s">
        <v>89</v>
      </c>
      <c r="G218" s="776">
        <v>235700</v>
      </c>
      <c r="H218" s="776">
        <f t="shared" si="15"/>
        <v>8485200</v>
      </c>
      <c r="I218" s="785" t="s">
        <v>3893</v>
      </c>
      <c r="J218" s="788" t="s">
        <v>3601</v>
      </c>
      <c r="K218" s="789" t="s">
        <v>3891</v>
      </c>
      <c r="L218" s="759">
        <f t="shared" si="16"/>
        <v>8485.1999999999989</v>
      </c>
      <c r="M218" s="790">
        <f t="shared" si="17"/>
        <v>8476714.8000000007</v>
      </c>
      <c r="N218" s="759" t="b">
        <f t="shared" si="18"/>
        <v>1</v>
      </c>
      <c r="O218" s="786" t="str">
        <f t="shared" si="19"/>
        <v>B</v>
      </c>
      <c r="P218" s="790">
        <v>235700</v>
      </c>
      <c r="Q218" s="759">
        <f>HLOOKUP(A218,BangKeTru!$1:$3,3,0)</f>
        <v>34</v>
      </c>
    </row>
    <row r="219" spans="1:17" s="759" customFormat="1">
      <c r="A219" s="759" t="s">
        <v>3894</v>
      </c>
      <c r="B219" s="774">
        <v>5</v>
      </c>
      <c r="C219" s="777" t="s">
        <v>3894</v>
      </c>
      <c r="D219" s="774"/>
      <c r="E219" s="774">
        <v>81</v>
      </c>
      <c r="F219" s="774" t="s">
        <v>59</v>
      </c>
      <c r="G219" s="776">
        <v>242700</v>
      </c>
      <c r="H219" s="776">
        <f t="shared" si="15"/>
        <v>19658700</v>
      </c>
      <c r="I219" s="785" t="s">
        <v>3894</v>
      </c>
      <c r="J219" s="788" t="s">
        <v>3826</v>
      </c>
      <c r="K219" s="789" t="s">
        <v>3895</v>
      </c>
      <c r="L219" s="759">
        <f t="shared" si="16"/>
        <v>19658.7</v>
      </c>
      <c r="M219" s="790">
        <f t="shared" si="17"/>
        <v>19639041.300000001</v>
      </c>
      <c r="N219" s="759" t="b">
        <f t="shared" si="18"/>
        <v>1</v>
      </c>
      <c r="O219" s="786" t="str">
        <f t="shared" si="19"/>
        <v>B</v>
      </c>
      <c r="P219" s="790">
        <v>242700</v>
      </c>
      <c r="Q219" s="759">
        <f>HLOOKUP(A219,BangKeTru!$1:$3,3,0)</f>
        <v>74</v>
      </c>
    </row>
    <row r="220" spans="1:17" s="759" customFormat="1">
      <c r="A220" s="759" t="s">
        <v>3838</v>
      </c>
      <c r="B220" s="774">
        <v>6</v>
      </c>
      <c r="C220" s="777" t="s">
        <v>3896</v>
      </c>
      <c r="D220" s="774"/>
      <c r="E220" s="774">
        <v>347</v>
      </c>
      <c r="F220" s="774" t="s">
        <v>3840</v>
      </c>
      <c r="G220" s="776">
        <v>85700</v>
      </c>
      <c r="H220" s="776">
        <f t="shared" si="15"/>
        <v>29737900</v>
      </c>
      <c r="I220" s="785" t="s">
        <v>3896</v>
      </c>
      <c r="J220" s="788" t="s">
        <v>3841</v>
      </c>
      <c r="K220" s="789" t="s">
        <v>3897</v>
      </c>
      <c r="L220" s="759">
        <f t="shared" si="16"/>
        <v>29737.9</v>
      </c>
      <c r="M220" s="790">
        <f t="shared" si="17"/>
        <v>29708162.100000001</v>
      </c>
      <c r="N220" s="759" t="b">
        <f t="shared" si="18"/>
        <v>1</v>
      </c>
      <c r="O220" s="786" t="str">
        <f t="shared" si="19"/>
        <v>B</v>
      </c>
      <c r="P220" s="790">
        <v>85700</v>
      </c>
      <c r="Q220" s="759">
        <f>HLOOKUP(A220,BangKeTru!$1:$3,3,0)</f>
        <v>300</v>
      </c>
    </row>
    <row r="221" spans="1:17" s="759" customFormat="1">
      <c r="A221" s="759" t="s">
        <v>3898</v>
      </c>
      <c r="B221" s="774">
        <v>7</v>
      </c>
      <c r="C221" s="777" t="s">
        <v>3899</v>
      </c>
      <c r="D221" s="774"/>
      <c r="E221" s="774">
        <v>10</v>
      </c>
      <c r="F221" s="774" t="s">
        <v>89</v>
      </c>
      <c r="G221" s="776">
        <v>177000</v>
      </c>
      <c r="H221" s="776">
        <f t="shared" si="15"/>
        <v>1770000</v>
      </c>
      <c r="I221" s="785" t="s">
        <v>3899</v>
      </c>
      <c r="J221" s="788" t="s">
        <v>3630</v>
      </c>
      <c r="K221" s="789" t="s">
        <v>3900</v>
      </c>
      <c r="L221" s="759">
        <f t="shared" si="16"/>
        <v>1770</v>
      </c>
      <c r="M221" s="790">
        <f t="shared" si="17"/>
        <v>1768230</v>
      </c>
      <c r="N221" s="759" t="b">
        <f t="shared" si="18"/>
        <v>1</v>
      </c>
      <c r="O221" s="786" t="str">
        <f t="shared" si="19"/>
        <v>B</v>
      </c>
      <c r="P221" s="790">
        <v>177000</v>
      </c>
      <c r="Q221" s="759">
        <f>HLOOKUP(A221,BangKeTru!$1:$3,3,0)</f>
        <v>8</v>
      </c>
    </row>
    <row r="222" spans="1:17" s="759" customFormat="1">
      <c r="A222" s="759" t="s">
        <v>3901</v>
      </c>
      <c r="B222" s="774">
        <v>8</v>
      </c>
      <c r="C222" s="777" t="s">
        <v>3902</v>
      </c>
      <c r="D222" s="774"/>
      <c r="E222" s="774">
        <v>2</v>
      </c>
      <c r="F222" s="774" t="s">
        <v>89</v>
      </c>
      <c r="G222" s="776">
        <v>1032600</v>
      </c>
      <c r="H222" s="776">
        <f t="shared" si="15"/>
        <v>2065200</v>
      </c>
      <c r="I222" s="785" t="s">
        <v>3902</v>
      </c>
      <c r="J222" s="788" t="s">
        <v>3716</v>
      </c>
      <c r="K222" s="789" t="s">
        <v>3903</v>
      </c>
      <c r="L222" s="759" t="e">
        <f t="shared" si="16"/>
        <v>#VALUE!</v>
      </c>
      <c r="M222" s="790" t="e">
        <f t="shared" si="17"/>
        <v>#VALUE!</v>
      </c>
      <c r="N222" s="759" t="b">
        <f t="shared" si="18"/>
        <v>1</v>
      </c>
      <c r="O222" s="786" t="str">
        <f t="shared" si="19"/>
        <v>B</v>
      </c>
      <c r="P222" s="790">
        <v>1032600</v>
      </c>
      <c r="Q222" s="759">
        <f>HLOOKUP(A222,BangKeTru!$1:$3,3,0)</f>
        <v>2</v>
      </c>
    </row>
    <row r="223" spans="1:17" s="759" customFormat="1">
      <c r="A223" s="759" t="s">
        <v>3864</v>
      </c>
      <c r="B223" s="774">
        <v>9</v>
      </c>
      <c r="C223" s="777" t="s">
        <v>3904</v>
      </c>
      <c r="D223" s="774"/>
      <c r="E223" s="774">
        <v>8</v>
      </c>
      <c r="F223" s="774" t="s">
        <v>89</v>
      </c>
      <c r="G223" s="776">
        <v>2462300</v>
      </c>
      <c r="H223" s="776">
        <f t="shared" si="15"/>
        <v>19698400</v>
      </c>
      <c r="I223" s="785" t="s">
        <v>3904</v>
      </c>
      <c r="J223" s="788" t="s">
        <v>3679</v>
      </c>
      <c r="K223" s="789" t="s">
        <v>3905</v>
      </c>
      <c r="L223" s="759" t="e">
        <f t="shared" si="16"/>
        <v>#VALUE!</v>
      </c>
      <c r="M223" s="790" t="e">
        <f t="shared" si="17"/>
        <v>#VALUE!</v>
      </c>
      <c r="N223" s="759" t="b">
        <f t="shared" si="18"/>
        <v>1</v>
      </c>
      <c r="O223" s="786" t="str">
        <f t="shared" si="19"/>
        <v>B</v>
      </c>
      <c r="P223" s="790">
        <v>2462300</v>
      </c>
      <c r="Q223" s="759">
        <f>HLOOKUP(A223,BangKeTru!$1:$3,3,0)</f>
        <v>8</v>
      </c>
    </row>
    <row r="224" spans="1:17" s="759" customFormat="1">
      <c r="A224" s="759" t="s">
        <v>3906</v>
      </c>
      <c r="B224" s="774">
        <v>10</v>
      </c>
      <c r="C224" s="777" t="s">
        <v>3907</v>
      </c>
      <c r="D224" s="774"/>
      <c r="E224" s="774">
        <v>2</v>
      </c>
      <c r="F224" s="774" t="s">
        <v>1874</v>
      </c>
      <c r="G224" s="776">
        <v>1745100</v>
      </c>
      <c r="H224" s="776">
        <f t="shared" si="15"/>
        <v>3490200</v>
      </c>
      <c r="I224" s="785" t="s">
        <v>3907</v>
      </c>
      <c r="J224" s="788" t="s">
        <v>3716</v>
      </c>
      <c r="K224" s="789" t="s">
        <v>3908</v>
      </c>
      <c r="L224" s="759" t="e">
        <f t="shared" si="16"/>
        <v>#VALUE!</v>
      </c>
      <c r="M224" s="790" t="e">
        <f t="shared" si="17"/>
        <v>#VALUE!</v>
      </c>
      <c r="N224" s="759" t="b">
        <f t="shared" si="18"/>
        <v>1</v>
      </c>
      <c r="O224" s="786" t="str">
        <f t="shared" si="19"/>
        <v>B</v>
      </c>
      <c r="P224" s="790">
        <v>1745100</v>
      </c>
      <c r="Q224" s="759">
        <f>HLOOKUP(A224,BangKeTru!$1:$3,3,0)</f>
        <v>2</v>
      </c>
    </row>
    <row r="225" spans="1:17" s="759" customFormat="1">
      <c r="A225" s="759" t="s">
        <v>3909</v>
      </c>
      <c r="B225" s="774">
        <v>11</v>
      </c>
      <c r="C225" s="777" t="s">
        <v>3910</v>
      </c>
      <c r="D225" s="774"/>
      <c r="E225" s="774">
        <v>9</v>
      </c>
      <c r="F225" s="774" t="s">
        <v>1874</v>
      </c>
      <c r="G225" s="776">
        <v>1517600</v>
      </c>
      <c r="H225" s="776">
        <f t="shared" si="15"/>
        <v>13658400</v>
      </c>
      <c r="I225" s="785" t="s">
        <v>3910</v>
      </c>
      <c r="J225" s="788" t="s">
        <v>3819</v>
      </c>
      <c r="K225" s="789" t="s">
        <v>3872</v>
      </c>
      <c r="L225" s="759" t="e">
        <f t="shared" si="16"/>
        <v>#VALUE!</v>
      </c>
      <c r="M225" s="790" t="e">
        <f t="shared" si="17"/>
        <v>#VALUE!</v>
      </c>
      <c r="N225" s="759" t="b">
        <f t="shared" si="18"/>
        <v>1</v>
      </c>
      <c r="O225" s="786" t="str">
        <f t="shared" si="19"/>
        <v>B</v>
      </c>
      <c r="P225" s="790">
        <v>1517600</v>
      </c>
      <c r="Q225" s="759">
        <f>HLOOKUP(A225,BangKeTru!$1:$3,3,0)</f>
        <v>9</v>
      </c>
    </row>
    <row r="226" spans="1:17" s="759" customFormat="1">
      <c r="A226" s="759" t="s">
        <v>3911</v>
      </c>
      <c r="B226" s="774">
        <v>12</v>
      </c>
      <c r="C226" s="777" t="s">
        <v>3912</v>
      </c>
      <c r="D226" s="774"/>
      <c r="E226" s="774">
        <v>13</v>
      </c>
      <c r="F226" s="774" t="s">
        <v>59</v>
      </c>
      <c r="G226" s="776">
        <v>369900</v>
      </c>
      <c r="H226" s="776">
        <f t="shared" si="15"/>
        <v>4808700</v>
      </c>
      <c r="I226" s="785" t="s">
        <v>3912</v>
      </c>
      <c r="J226" s="788" t="s">
        <v>3875</v>
      </c>
      <c r="K226" s="789" t="s">
        <v>3913</v>
      </c>
      <c r="L226" s="759">
        <f t="shared" si="16"/>
        <v>4808.7</v>
      </c>
      <c r="M226" s="790">
        <f t="shared" si="17"/>
        <v>4803891.3</v>
      </c>
      <c r="N226" s="759" t="b">
        <f t="shared" si="18"/>
        <v>1</v>
      </c>
      <c r="O226" s="786" t="str">
        <f t="shared" si="19"/>
        <v>B</v>
      </c>
      <c r="P226" s="790">
        <v>369900</v>
      </c>
      <c r="Q226" s="759">
        <f>HLOOKUP(A226,BangKeTru!$1:$3,3,0)</f>
        <v>13</v>
      </c>
    </row>
    <row r="227" spans="1:17" s="759" customFormat="1">
      <c r="A227" s="759" t="s">
        <v>1846</v>
      </c>
      <c r="B227" s="774">
        <v>13</v>
      </c>
      <c r="C227" s="777" t="s">
        <v>3914</v>
      </c>
      <c r="D227" s="774"/>
      <c r="E227" s="774">
        <v>10</v>
      </c>
      <c r="F227" s="774" t="s">
        <v>59</v>
      </c>
      <c r="G227" s="776">
        <v>138700</v>
      </c>
      <c r="H227" s="776">
        <f t="shared" si="15"/>
        <v>1387000</v>
      </c>
      <c r="I227" s="785" t="s">
        <v>3914</v>
      </c>
      <c r="J227" s="788" t="s">
        <v>3630</v>
      </c>
      <c r="K227" s="789" t="s">
        <v>3915</v>
      </c>
      <c r="L227" s="759">
        <f t="shared" si="16"/>
        <v>1387</v>
      </c>
      <c r="M227" s="790">
        <f t="shared" si="17"/>
        <v>1385613</v>
      </c>
      <c r="N227" s="759" t="b">
        <f t="shared" si="18"/>
        <v>1</v>
      </c>
      <c r="O227" s="786" t="str">
        <f t="shared" si="19"/>
        <v>B</v>
      </c>
      <c r="P227" s="790">
        <v>138700</v>
      </c>
      <c r="Q227" s="759">
        <f>HLOOKUP(A227,BangKeTru!$1:$3,3,0)</f>
        <v>10</v>
      </c>
    </row>
    <row r="228" spans="1:17" s="759" customFormat="1">
      <c r="A228" s="759" t="s">
        <v>3916</v>
      </c>
      <c r="B228" s="774">
        <v>14</v>
      </c>
      <c r="C228" s="777" t="s">
        <v>3917</v>
      </c>
      <c r="D228" s="774"/>
      <c r="E228" s="774">
        <v>3</v>
      </c>
      <c r="F228" s="774" t="s">
        <v>89</v>
      </c>
      <c r="G228" s="776">
        <v>1148300</v>
      </c>
      <c r="H228" s="776">
        <f t="shared" si="15"/>
        <v>3444900</v>
      </c>
      <c r="I228" s="785" t="s">
        <v>3917</v>
      </c>
      <c r="J228" s="788" t="s">
        <v>3710</v>
      </c>
      <c r="K228" s="789" t="s">
        <v>3797</v>
      </c>
      <c r="L228" s="759" t="e">
        <f t="shared" si="16"/>
        <v>#VALUE!</v>
      </c>
      <c r="M228" s="790" t="e">
        <f t="shared" si="17"/>
        <v>#VALUE!</v>
      </c>
      <c r="N228" s="759" t="b">
        <f t="shared" si="18"/>
        <v>1</v>
      </c>
      <c r="O228" s="786" t="str">
        <f t="shared" si="19"/>
        <v>B</v>
      </c>
      <c r="P228" s="790">
        <v>1148300</v>
      </c>
      <c r="Q228" s="759">
        <f>HLOOKUP(A228,BangKeTru!$1:$3,3,0)</f>
        <v>3</v>
      </c>
    </row>
    <row r="229" spans="1:17" s="760" customFormat="1" ht="22.5" customHeight="1">
      <c r="A229" s="759"/>
      <c r="B229" s="796"/>
      <c r="C229" s="1689" t="s">
        <v>3918</v>
      </c>
      <c r="D229" s="1690"/>
      <c r="E229" s="1690"/>
      <c r="F229" s="1691"/>
      <c r="G229" s="797"/>
      <c r="H229" s="798">
        <f>SUM(H8:H228)</f>
        <v>1522502235</v>
      </c>
      <c r="I229" s="807"/>
      <c r="K229" s="808"/>
      <c r="O229" s="786" t="str">
        <f t="shared" si="19"/>
        <v>B</v>
      </c>
      <c r="P229" s="787"/>
      <c r="Q229" s="759"/>
    </row>
    <row r="230" spans="1:17" s="760" customFormat="1" ht="22.5" customHeight="1">
      <c r="A230" s="759"/>
      <c r="B230" s="799"/>
      <c r="C230" s="1689" t="s">
        <v>3919</v>
      </c>
      <c r="D230" s="1690"/>
      <c r="E230" s="1690"/>
      <c r="F230" s="1691"/>
      <c r="G230" s="800"/>
      <c r="H230" s="798"/>
      <c r="I230" s="807"/>
      <c r="K230" s="808"/>
      <c r="O230" s="786" t="str">
        <f t="shared" si="19"/>
        <v>A</v>
      </c>
      <c r="P230" s="787"/>
      <c r="Q230" s="759"/>
    </row>
    <row r="231" spans="1:17" s="760" customFormat="1" ht="22.5" customHeight="1">
      <c r="A231" s="759"/>
      <c r="B231" s="799"/>
      <c r="C231" s="1689" t="s">
        <v>3920</v>
      </c>
      <c r="D231" s="1690"/>
      <c r="E231" s="1690"/>
      <c r="F231" s="1691"/>
      <c r="G231" s="800"/>
      <c r="H231" s="798">
        <f>ROUND(H229/1.1,0)</f>
        <v>1384092941</v>
      </c>
      <c r="I231" s="807"/>
      <c r="K231" s="808"/>
      <c r="O231" s="786" t="str">
        <f t="shared" si="19"/>
        <v>B</v>
      </c>
      <c r="P231" s="787"/>
      <c r="Q231" s="759"/>
    </row>
    <row r="232" spans="1:17" s="760" customFormat="1" ht="22.5" customHeight="1">
      <c r="A232" s="759"/>
      <c r="B232" s="799"/>
      <c r="C232" s="1689" t="s">
        <v>3921</v>
      </c>
      <c r="D232" s="1690"/>
      <c r="E232" s="1690"/>
      <c r="F232" s="1691"/>
      <c r="G232" s="800"/>
      <c r="H232" s="798">
        <f>ROUND(H231*0.1,0)</f>
        <v>138409294</v>
      </c>
      <c r="I232" s="807"/>
      <c r="K232" s="808"/>
      <c r="O232" s="786" t="str">
        <f t="shared" si="19"/>
        <v>B</v>
      </c>
      <c r="P232" s="787"/>
      <c r="Q232" s="759"/>
    </row>
    <row r="233" spans="1:17" s="760" customFormat="1" ht="33" customHeight="1">
      <c r="A233" s="759"/>
      <c r="B233" s="796"/>
      <c r="C233" s="801" t="s">
        <v>3922</v>
      </c>
      <c r="D233" s="1692" t="s">
        <v>3923</v>
      </c>
      <c r="E233" s="1692"/>
      <c r="F233" s="1692"/>
      <c r="G233" s="1692"/>
      <c r="H233" s="1692"/>
      <c r="I233" s="808"/>
      <c r="K233" s="808">
        <f>K229*0.99</f>
        <v>0</v>
      </c>
      <c r="O233" s="786" t="str">
        <f t="shared" si="19"/>
        <v>A</v>
      </c>
      <c r="P233" s="809"/>
    </row>
    <row r="234" spans="1:17">
      <c r="A234" s="759"/>
      <c r="O234" s="786" t="str">
        <f t="shared" si="19"/>
        <v>A</v>
      </c>
    </row>
    <row r="235" spans="1:17">
      <c r="A235" s="759"/>
      <c r="F235" s="802" t="s">
        <v>3924</v>
      </c>
      <c r="G235" s="803"/>
      <c r="H235" s="804"/>
      <c r="O235" s="786" t="str">
        <f t="shared" si="19"/>
        <v>A</v>
      </c>
    </row>
    <row r="236" spans="1:17">
      <c r="A236" s="759"/>
      <c r="C236" s="805" t="s">
        <v>3925</v>
      </c>
      <c r="F236" s="806" t="s">
        <v>3926</v>
      </c>
      <c r="G236" s="803"/>
      <c r="H236" s="804"/>
      <c r="O236" s="786" t="str">
        <f t="shared" si="19"/>
        <v>A</v>
      </c>
    </row>
    <row r="237" spans="1:17">
      <c r="A237" s="759"/>
      <c r="C237" s="805" t="s">
        <v>3927</v>
      </c>
      <c r="F237" s="806" t="s">
        <v>3928</v>
      </c>
      <c r="G237" s="803"/>
      <c r="H237" s="804"/>
      <c r="I237" s="810"/>
      <c r="O237" s="786" t="str">
        <f t="shared" si="19"/>
        <v>A</v>
      </c>
    </row>
    <row r="238" spans="1:17">
      <c r="A238" s="759"/>
      <c r="C238" s="783" t="s">
        <v>3928</v>
      </c>
      <c r="F238" s="806"/>
      <c r="G238" s="803"/>
      <c r="H238" s="804"/>
      <c r="O238" s="786" t="str">
        <f t="shared" si="19"/>
        <v>A</v>
      </c>
    </row>
    <row r="239" spans="1:17">
      <c r="A239" s="759"/>
      <c r="C239" s="805"/>
      <c r="F239" s="806"/>
      <c r="G239" s="803"/>
      <c r="H239" s="804"/>
      <c r="O239" s="786" t="str">
        <f t="shared" si="19"/>
        <v>A</v>
      </c>
    </row>
    <row r="240" spans="1:17">
      <c r="A240" s="759"/>
      <c r="C240" s="805"/>
      <c r="F240" s="806"/>
      <c r="G240" s="803"/>
      <c r="H240" s="804"/>
      <c r="O240" s="786" t="str">
        <f t="shared" si="19"/>
        <v>A</v>
      </c>
    </row>
    <row r="241" spans="1:15">
      <c r="A241" s="759"/>
      <c r="C241" s="805"/>
      <c r="F241" s="806"/>
      <c r="G241" s="803"/>
      <c r="H241" s="804"/>
      <c r="O241" s="786" t="str">
        <f t="shared" si="19"/>
        <v>A</v>
      </c>
    </row>
    <row r="242" spans="1:15">
      <c r="A242" s="759"/>
      <c r="C242" s="805"/>
      <c r="F242" s="806"/>
      <c r="G242" s="803"/>
      <c r="H242" s="804"/>
      <c r="O242" s="786" t="str">
        <f t="shared" si="19"/>
        <v>A</v>
      </c>
    </row>
    <row r="243" spans="1:15">
      <c r="A243" s="759"/>
      <c r="C243" s="805"/>
      <c r="F243" s="806"/>
      <c r="G243" s="803"/>
      <c r="H243" s="804"/>
      <c r="O243" s="786" t="str">
        <f t="shared" si="19"/>
        <v>A</v>
      </c>
    </row>
    <row r="244" spans="1:15">
      <c r="A244" s="759"/>
      <c r="C244" s="806" t="s">
        <v>3929</v>
      </c>
      <c r="F244" s="806" t="s">
        <v>3930</v>
      </c>
      <c r="G244" s="803"/>
      <c r="H244" s="804"/>
      <c r="O244" s="786" t="str">
        <f t="shared" si="19"/>
        <v>A</v>
      </c>
    </row>
    <row r="245" spans="1:15">
      <c r="A245" s="759"/>
      <c r="C245" s="806"/>
      <c r="O245" s="786" t="str">
        <f t="shared" si="19"/>
        <v>A</v>
      </c>
    </row>
  </sheetData>
  <autoFilter ref="A6:Q245"/>
  <customSheetViews>
    <customSheetView guid="{4DE83ABE-A74B-4828-BDA1-9398B70F0243}" scale="110" showPageBreaks="1" printArea="1" showAutoFilter="1">
      <pane xSplit="3" ySplit="7" topLeftCell="D134" state="frozen"/>
      <selection activeCell="E137" sqref="E137"/>
      <pageMargins left="0.6" right="0.3" top="0.5" bottom="0.5" header="0.17" footer="0.2"/>
      <printOptions horizontalCentered="1"/>
      <pageSetup paperSize="9" scale="80" orientation="portrait"/>
      <headerFooter alignWithMargins="0">
        <oddFooter>&amp;CTrang &amp;P</oddFooter>
      </headerFooter>
      <autoFilter ref="A6:Q245"/>
    </customSheetView>
    <customSheetView guid="{AB55E406-8F51-45CA-93E6-D8A631ED7648}" scale="110" showAutoFilter="1" state="hidden">
      <pane xSplit="3" ySplit="7" topLeftCell="D194" state="frozen"/>
      <selection activeCell="Z6" sqref="Z6"/>
      <pageMargins left="0.6" right="0.3" top="0.5" bottom="0.5" header="0.17" footer="0.2"/>
      <printOptions horizontalCentered="1"/>
      <pageSetup paperSize="9" scale="80" orientation="portrait"/>
      <headerFooter alignWithMargins="0">
        <oddFooter>&amp;CTrang &amp;P</oddFooter>
      </headerFooter>
      <autoFilter ref="A6:Q245"/>
    </customSheetView>
    <customSheetView guid="{EC23512C-144C-45A4-B885-A0043F0F19E7}" scale="110" showPageBreaks="1" printArea="1" showAutoFilter="1" state="hidden">
      <pane xSplit="3" ySplit="7" topLeftCell="D194" state="frozen"/>
      <selection activeCell="Z6" sqref="Z6"/>
      <pageMargins left="0.6" right="0.3" top="0.5" bottom="0.5" header="0.17" footer="0.2"/>
      <printOptions horizontalCentered="1"/>
      <pageSetup paperSize="9" scale="80" orientation="portrait"/>
      <headerFooter alignWithMargins="0">
        <oddFooter>&amp;CTrang &amp;P</oddFooter>
      </headerFooter>
      <autoFilter ref="A6:Q245"/>
    </customSheetView>
  </customSheetViews>
  <mergeCells count="16">
    <mergeCell ref="B1:H1"/>
    <mergeCell ref="B2:H2"/>
    <mergeCell ref="B3:H3"/>
    <mergeCell ref="B4:H4"/>
    <mergeCell ref="C229:F229"/>
    <mergeCell ref="C230:F230"/>
    <mergeCell ref="C231:F231"/>
    <mergeCell ref="C232:F232"/>
    <mergeCell ref="D233:H233"/>
    <mergeCell ref="B6:B7"/>
    <mergeCell ref="C6:C7"/>
    <mergeCell ref="D6:D7"/>
    <mergeCell ref="E6:E7"/>
    <mergeCell ref="F6:F7"/>
    <mergeCell ref="G6:G7"/>
    <mergeCell ref="H6:H7"/>
  </mergeCells>
  <printOptions horizontalCentered="1"/>
  <pageMargins left="0.6" right="0.3" top="0.5" bottom="0.5" header="0.17" footer="0.2"/>
  <pageSetup paperSize="9" scale="80" orientation="portrait" r:id="rId1"/>
  <headerFooter alignWithMargins="0">
    <oddFooter>&amp;CTrang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sheetPr>
  <dimension ref="A1:DN199"/>
  <sheetViews>
    <sheetView topLeftCell="A70" zoomScale="85" zoomScaleNormal="85" workbookViewId="0">
      <pane xSplit="10" topLeftCell="BZ1" activePane="topRight" state="frozen"/>
      <selection activeCell="A4" sqref="A4"/>
      <selection pane="topRight" activeCell="CB83" sqref="CB83"/>
    </sheetView>
  </sheetViews>
  <sheetFormatPr defaultColWidth="8.88671875" defaultRowHeight="16.5" outlineLevelRow="1" outlineLevelCol="1"/>
  <cols>
    <col min="1" max="1" width="6.88671875" customWidth="1"/>
    <col min="2" max="2" width="6.109375" customWidth="1"/>
    <col min="3" max="3" width="7" customWidth="1"/>
    <col min="4" max="4" width="7.88671875" customWidth="1"/>
    <col min="5" max="10" width="4.6640625" customWidth="1" outlineLevel="1"/>
    <col min="11" max="12" width="4.6640625" customWidth="1"/>
    <col min="13" max="14" width="4.6640625" customWidth="1" outlineLevel="1"/>
    <col min="15" max="15" width="4.6640625" customWidth="1"/>
    <col min="16" max="24" width="4.6640625" customWidth="1" outlineLevel="1"/>
    <col min="25" max="25" width="4.6640625" customWidth="1"/>
    <col min="26" max="41" width="4.6640625" customWidth="1" outlineLevel="1"/>
    <col min="42" max="42" width="4.6640625" customWidth="1"/>
    <col min="43" max="47" width="4.6640625" customWidth="1" outlineLevel="1"/>
    <col min="48" max="48" width="4.6640625" customWidth="1"/>
    <col min="49" max="54" width="4.6640625" customWidth="1" outlineLevel="1"/>
    <col min="55" max="55" width="4.6640625" customWidth="1"/>
    <col min="56" max="103" width="8.6640625" customWidth="1" outlineLevel="1"/>
    <col min="104" max="104" width="10.109375" customWidth="1"/>
    <col min="105" max="105" width="9"/>
    <col min="106" max="106" width="12.109375" customWidth="1" outlineLevel="1"/>
    <col min="107" max="107" width="10.88671875" customWidth="1" outlineLevel="1"/>
    <col min="108" max="108" width="12" customWidth="1" outlineLevel="1"/>
    <col min="109" max="109" width="12.21875" customWidth="1" outlineLevel="1"/>
    <col min="110" max="115" width="10.5546875" customWidth="1" outlineLevel="1"/>
    <col min="116" max="116" width="10.33203125" style="537" customWidth="1" outlineLevel="1"/>
    <col min="117" max="117" width="10.21875" customWidth="1" outlineLevel="1"/>
    <col min="118" max="118" width="9" customWidth="1" outlineLevel="1"/>
  </cols>
  <sheetData>
    <row r="1" spans="1:118" s="724" customFormat="1" ht="47.45" hidden="1" customHeight="1" outlineLevel="1">
      <c r="B1" s="724" t="s">
        <v>1098</v>
      </c>
      <c r="C1" s="728" t="s">
        <v>390</v>
      </c>
      <c r="D1" s="728" t="s">
        <v>308</v>
      </c>
      <c r="E1" s="728" t="s">
        <v>3264</v>
      </c>
      <c r="F1" s="728" t="s">
        <v>776</v>
      </c>
      <c r="G1" s="728" t="s">
        <v>286</v>
      </c>
      <c r="H1" s="728" t="str">
        <f>IF(LEN(H5)&gt;0,H5,H4)</f>
        <v>COS150</v>
      </c>
      <c r="I1" s="728" t="s">
        <v>274</v>
      </c>
      <c r="J1" s="728" t="str">
        <f t="shared" ref="J1:AE1" si="0">IF(LEN(J5)&gt;0,J5,J4)</f>
        <v>Hình thức trụ HH</v>
      </c>
      <c r="K1" s="728" t="str">
        <f t="shared" si="0"/>
        <v>Hình thức trụ TK</v>
      </c>
      <c r="L1" s="728" t="str">
        <f t="shared" si="0"/>
        <v>BTLT 12HH</v>
      </c>
      <c r="M1" s="728" t="str">
        <f t="shared" si="0"/>
        <v>BTLT 12 F540</v>
      </c>
      <c r="N1" s="728" t="str">
        <f t="shared" si="0"/>
        <v>BTLT 14 F650</v>
      </c>
      <c r="O1" s="728" t="str">
        <f>IF(LEN(O5)&gt;0,O5,#REF!)</f>
        <v>M12</v>
      </c>
      <c r="P1" s="728" t="str">
        <f>IF(LEN(P5)&gt;0,P5,O4)</f>
        <v>M12a</v>
      </c>
      <c r="Q1" s="728" t="str">
        <f t="shared" si="0"/>
        <v>M12BT ĐÔI</v>
      </c>
      <c r="R1" s="728" t="str">
        <f t="shared" si="0"/>
        <v>M14a</v>
      </c>
      <c r="S1" s="728" t="str">
        <f t="shared" si="0"/>
        <v>CX12-B</v>
      </c>
      <c r="T1" s="728" t="str">
        <f t="shared" si="0"/>
        <v>CL12-B</v>
      </c>
      <c r="U1" s="728" t="str">
        <f t="shared" si="0"/>
        <v>CX14-B</v>
      </c>
      <c r="V1" s="728" t="str">
        <f t="shared" si="0"/>
        <v>CXX14-B</v>
      </c>
      <c r="W1" s="728" t="str">
        <f t="shared" si="0"/>
        <v>CK-B</v>
      </c>
      <c r="X1" s="728" t="str">
        <f t="shared" si="0"/>
        <v>NXX</v>
      </c>
      <c r="Y1" s="728" t="str">
        <f t="shared" si="0"/>
        <v>TDLL12</v>
      </c>
      <c r="Z1" s="728" t="str">
        <f t="shared" si="0"/>
        <v>TDTT12HH</v>
      </c>
      <c r="AA1" s="728" t="str">
        <f t="shared" si="0"/>
        <v>TDDD12</v>
      </c>
      <c r="AB1" s="728" t="str">
        <f t="shared" si="0"/>
        <v>X-22K</v>
      </c>
      <c r="AC1" s="728" t="str">
        <f t="shared" si="0"/>
        <v>X-22KK</v>
      </c>
      <c r="AD1" s="728" t="str">
        <f t="shared" si="0"/>
        <v>X-20ĐL2/3</v>
      </c>
      <c r="AE1" s="728" t="str">
        <f t="shared" si="0"/>
        <v>X-20KL2/3</v>
      </c>
      <c r="AF1" s="728" t="s">
        <v>3209</v>
      </c>
      <c r="AG1" s="728" t="s">
        <v>3229</v>
      </c>
      <c r="AH1" s="728" t="str">
        <f t="shared" ref="AH1:AM1" si="1">IF(LEN(AH5)&gt;0,AH5,AH4)</f>
        <v xml:space="preserve">Chuỗi Polymer lắp vào trụ CĐT </v>
      </c>
      <c r="AI1" s="728" t="str">
        <f t="shared" si="1"/>
        <v>GNIU50</v>
      </c>
      <c r="AJ1" s="728" t="str">
        <f t="shared" si="1"/>
        <v>GNIU 185</v>
      </c>
      <c r="AK1" s="728" t="str">
        <f t="shared" si="1"/>
        <v>Nth-T</v>
      </c>
      <c r="AL1" s="728" t="str">
        <f t="shared" si="1"/>
        <v>Đth-U</v>
      </c>
      <c r="AM1" s="728" t="str">
        <f t="shared" si="1"/>
        <v>KQ4/0</v>
      </c>
      <c r="AN1" s="728" t="str">
        <f t="shared" ref="AN1:BO1" si="2">IF(LEN(AN5)&gt;0,AN5,AN4)</f>
        <v>CCDQU</v>
      </c>
      <c r="AO1" s="728" t="str">
        <f t="shared" si="2"/>
        <v>KH4/0</v>
      </c>
      <c r="AP1" s="728" t="str">
        <f t="shared" si="2"/>
        <v>ke279</v>
      </c>
      <c r="AQ1" s="728" t="str">
        <f t="shared" si="2"/>
        <v>ke399</v>
      </c>
      <c r="AR1" s="728" t="str">
        <f t="shared" si="2"/>
        <v>ke419</v>
      </c>
      <c r="AS1" s="728" t="str">
        <f t="shared" si="2"/>
        <v>ke929</v>
      </c>
      <c r="AT1" s="728" t="str">
        <f t="shared" si="2"/>
        <v>Dbsssf</v>
      </c>
      <c r="AU1" s="728" t="str">
        <f t="shared" si="2"/>
        <v>Dbsttf</v>
      </c>
      <c r="AV1" s="728" t="str">
        <f t="shared" si="2"/>
        <v>LTD6</v>
      </c>
      <c r="AW1" s="728" t="str">
        <f t="shared" si="2"/>
        <v>ON185</v>
      </c>
      <c r="AX1" s="728" t="str">
        <f t="shared" si="2"/>
        <v>BMoc16300</v>
      </c>
      <c r="AY1" s="728" t="str">
        <f t="shared" si="2"/>
        <v>B16300</v>
      </c>
      <c r="AZ1" s="728" t="str">
        <f t="shared" si="2"/>
        <v>Bảng độ cao băng đường</v>
      </c>
      <c r="BA1" s="728" t="str">
        <f t="shared" si="2"/>
        <v>Số dây Dupplex trên trụ</v>
      </c>
      <c r="BB1" s="728" t="str">
        <f t="shared" si="2"/>
        <v>GIP95-35</v>
      </c>
      <c r="BC1" s="728" t="str">
        <f t="shared" si="2"/>
        <v>OCN</v>
      </c>
      <c r="BD1" s="728" t="str">
        <f t="shared" si="2"/>
        <v>Tháo dây AC70</v>
      </c>
      <c r="BE1" s="728" t="str">
        <f t="shared" si="2"/>
        <v>Tháo dây AC50</v>
      </c>
      <c r="BF1" s="728" t="str">
        <f t="shared" si="2"/>
        <v>Tháo dây AC50</v>
      </c>
      <c r="BG1" s="728" t="str">
        <f t="shared" si="2"/>
        <v>Nhổ trụ 12m</v>
      </c>
      <c r="BH1" s="728" t="str">
        <f t="shared" si="2"/>
        <v>Nhổ trụ 7,5m</v>
      </c>
      <c r="BI1" s="728" t="str">
        <f t="shared" si="2"/>
        <v>Nhổ trụ 8,4m</v>
      </c>
      <c r="BJ1" s="728" t="str">
        <f t="shared" si="2"/>
        <v>Tháo X-composite 0,8m</v>
      </c>
      <c r="BK1" s="728" t="str">
        <f t="shared" si="2"/>
        <v>Tháo X-1,66Đ</v>
      </c>
      <c r="BL1" s="728" t="str">
        <f t="shared" si="2"/>
        <v>Tháo X-1,66K</v>
      </c>
      <c r="BM1" s="728" t="str">
        <f t="shared" ref="BM1" si="3">IF(LEN(BM5)&gt;0,BM5,BM4)</f>
        <v>Tháo X-2,2</v>
      </c>
      <c r="BN1" s="728" t="str">
        <f t="shared" si="2"/>
        <v>Tháo X-2,2K</v>
      </c>
      <c r="BO1" s="728" t="str">
        <f t="shared" si="2"/>
        <v>Tháo bộ chằng lệch</v>
      </c>
      <c r="BP1" s="728" t="str">
        <f t="shared" ref="BP1:CU1" si="4">IF(LEN(BP5)&gt;0,BP5,BP4)</f>
        <v>Tháo bộ chằng xuống</v>
      </c>
      <c r="BQ1" s="728" t="str">
        <f t="shared" si="4"/>
        <v>Tháo sứ treo thủy tinh</v>
      </c>
      <c r="BR1" s="728" t="str">
        <f t="shared" si="4"/>
        <v>Tháo sứ treo Polymer</v>
      </c>
      <c r="BS1" s="728" t="str">
        <f t="shared" si="4"/>
        <v>Tháo sứ đứng</v>
      </c>
      <c r="BT1" s="728" t="str">
        <f t="shared" si="4"/>
        <v>Tháo sứ đỉnh</v>
      </c>
      <c r="BU1" s="728" t="str">
        <f t="shared" si="4"/>
        <v>Tháo R3 sứ</v>
      </c>
      <c r="BV1" s="728" t="str">
        <f t="shared" si="4"/>
        <v>Tháo R4 sứ</v>
      </c>
      <c r="BW1" s="728" t="str">
        <f t="shared" si="4"/>
        <v>Tháo hộp Domino</v>
      </c>
      <c r="BX1" s="728" t="str">
        <f t="shared" si="4"/>
        <v>Tháo kẹp dừng ABC</v>
      </c>
      <c r="BY1" s="728" t="str">
        <f t="shared" si="4"/>
        <v>Tháo hộp Kẹp treo ABC</v>
      </c>
      <c r="BZ1" s="728" t="str">
        <f t="shared" si="4"/>
        <v>Tháo tủ hạ thế</v>
      </c>
      <c r="CA1" s="728" t="str">
        <f t="shared" si="4"/>
        <v>Tháo FCO</v>
      </c>
      <c r="CB1" s="728" t="str">
        <f t="shared" si="4"/>
        <v>Tháo LTD</v>
      </c>
      <c r="CC1" s="728" t="str">
        <f t="shared" si="4"/>
        <v>Tháo LA</v>
      </c>
      <c r="CD1" s="728" t="str">
        <f t="shared" si="4"/>
        <v>Tháo TBA 1P 75KVA</v>
      </c>
      <c r="CE1" s="728" t="str">
        <f t="shared" si="4"/>
        <v>Tháo TBA 1P: 100KVA</v>
      </c>
      <c r="CF1" s="728" t="str">
        <f t="shared" si="4"/>
        <v>Tháo bộ đỡ trung hòa</v>
      </c>
      <c r="CG1" s="728" t="str">
        <f t="shared" si="4"/>
        <v>Tháo bộ dừng trung hòa</v>
      </c>
      <c r="CH1" s="728" t="str">
        <f t="shared" si="4"/>
        <v>Lắp X-2,2K</v>
      </c>
      <c r="CI1" s="728" t="str">
        <f t="shared" si="4"/>
        <v>Lắp X-composite 0,8m</v>
      </c>
      <c r="CJ1" s="728" t="str">
        <f t="shared" si="4"/>
        <v>Lắp sứ treo Polymer</v>
      </c>
      <c r="CK1" s="728" t="str">
        <f t="shared" si="4"/>
        <v>Lắp sứ đỉnh</v>
      </c>
      <c r="CL1" s="728" t="str">
        <f t="shared" si="4"/>
        <v>Lắp R3 sứ</v>
      </c>
      <c r="CM1" s="728" t="str">
        <f t="shared" si="4"/>
        <v>Lắp R4 sứ</v>
      </c>
      <c r="CN1" s="728" t="str">
        <f t="shared" si="4"/>
        <v>Lắp hộp Domino</v>
      </c>
      <c r="CO1" s="728" t="str">
        <f t="shared" si="4"/>
        <v>Lắp kẹp dừng ABC</v>
      </c>
      <c r="CP1" s="728" t="str">
        <f t="shared" si="4"/>
        <v>Lắp Kẹp treo ABC</v>
      </c>
      <c r="CQ1" s="728" t="str">
        <f t="shared" si="4"/>
        <v>Lắp FCO</v>
      </c>
      <c r="CR1" s="728" t="str">
        <f t="shared" si="4"/>
        <v>Lắp LTD</v>
      </c>
      <c r="CS1" s="728" t="str">
        <f t="shared" si="4"/>
        <v>Lắp LA</v>
      </c>
      <c r="CT1" s="728" t="str">
        <f t="shared" si="4"/>
        <v>Lắp TBA 1P 75KVA</v>
      </c>
      <c r="CU1" s="728" t="str">
        <f t="shared" si="4"/>
        <v>Lắp TBA 1P 100KVA</v>
      </c>
      <c r="CV1" s="728" t="str">
        <f t="shared" ref="CV1:CZ1" si="5">IF(LEN(CV5)&gt;0,CV5,CV4)</f>
        <v>Lắp bộ dừng trung hòa</v>
      </c>
      <c r="CW1" s="728" t="str">
        <f t="shared" si="5"/>
        <v>Bulon 16x200 thu hồi</v>
      </c>
      <c r="CX1" s="728" t="str">
        <f t="shared" si="5"/>
        <v>Bulon móc 16x200 thu hồi</v>
      </c>
      <c r="CY1" s="728" t="str">
        <f t="shared" si="5"/>
        <v>Kẹp dừng 3U thu hồi</v>
      </c>
      <c r="CZ1" s="728" t="str">
        <f t="shared" si="5"/>
        <v>GHI CHÚ</v>
      </c>
      <c r="DA1" s="728"/>
      <c r="DB1" s="742">
        <v>43720</v>
      </c>
      <c r="DC1" s="742">
        <v>43741</v>
      </c>
      <c r="DD1" s="742">
        <v>43744</v>
      </c>
      <c r="DE1" s="742">
        <v>43751</v>
      </c>
      <c r="DF1" s="742">
        <v>43757</v>
      </c>
      <c r="DG1" s="742">
        <v>43765</v>
      </c>
      <c r="DL1" s="747"/>
    </row>
    <row r="2" spans="1:118" s="724" customFormat="1" ht="28.35" hidden="1" customHeight="1" outlineLevel="1">
      <c r="B2" s="728" t="s">
        <v>3931</v>
      </c>
      <c r="C2" s="728">
        <f t="shared" ref="C2:BO2" si="6">COLUMN()-1</f>
        <v>2</v>
      </c>
      <c r="D2" s="728">
        <f t="shared" si="6"/>
        <v>3</v>
      </c>
      <c r="E2" s="728">
        <f t="shared" si="6"/>
        <v>4</v>
      </c>
      <c r="F2" s="728">
        <f t="shared" si="6"/>
        <v>5</v>
      </c>
      <c r="G2" s="728">
        <f t="shared" si="6"/>
        <v>6</v>
      </c>
      <c r="H2" s="728">
        <f t="shared" si="6"/>
        <v>7</v>
      </c>
      <c r="I2" s="728">
        <f t="shared" si="6"/>
        <v>8</v>
      </c>
      <c r="J2" s="728">
        <f t="shared" si="6"/>
        <v>9</v>
      </c>
      <c r="K2" s="728">
        <f t="shared" si="6"/>
        <v>10</v>
      </c>
      <c r="L2" s="728">
        <f t="shared" si="6"/>
        <v>11</v>
      </c>
      <c r="M2" s="728">
        <f t="shared" si="6"/>
        <v>12</v>
      </c>
      <c r="N2" s="728">
        <f t="shared" si="6"/>
        <v>13</v>
      </c>
      <c r="O2" s="728">
        <f t="shared" si="6"/>
        <v>14</v>
      </c>
      <c r="P2" s="728">
        <f t="shared" si="6"/>
        <v>15</v>
      </c>
      <c r="Q2" s="728">
        <f t="shared" si="6"/>
        <v>16</v>
      </c>
      <c r="R2" s="728">
        <f t="shared" si="6"/>
        <v>17</v>
      </c>
      <c r="S2" s="728">
        <f t="shared" si="6"/>
        <v>18</v>
      </c>
      <c r="T2" s="728">
        <f t="shared" si="6"/>
        <v>19</v>
      </c>
      <c r="U2" s="728">
        <f t="shared" si="6"/>
        <v>20</v>
      </c>
      <c r="V2" s="728">
        <f t="shared" si="6"/>
        <v>21</v>
      </c>
      <c r="W2" s="728">
        <f t="shared" si="6"/>
        <v>22</v>
      </c>
      <c r="X2" s="728">
        <f t="shared" si="6"/>
        <v>23</v>
      </c>
      <c r="Y2" s="728">
        <f t="shared" si="6"/>
        <v>24</v>
      </c>
      <c r="Z2" s="728">
        <f t="shared" si="6"/>
        <v>25</v>
      </c>
      <c r="AA2" s="728">
        <f t="shared" si="6"/>
        <v>26</v>
      </c>
      <c r="AB2" s="728">
        <f t="shared" si="6"/>
        <v>27</v>
      </c>
      <c r="AC2" s="728">
        <f t="shared" si="6"/>
        <v>28</v>
      </c>
      <c r="AD2" s="728">
        <f t="shared" si="6"/>
        <v>29</v>
      </c>
      <c r="AE2" s="728">
        <f t="shared" si="6"/>
        <v>30</v>
      </c>
      <c r="AF2" s="728">
        <f t="shared" si="6"/>
        <v>31</v>
      </c>
      <c r="AG2" s="728">
        <f t="shared" si="6"/>
        <v>32</v>
      </c>
      <c r="AH2" s="728">
        <f t="shared" si="6"/>
        <v>33</v>
      </c>
      <c r="AI2" s="728">
        <f t="shared" si="6"/>
        <v>34</v>
      </c>
      <c r="AJ2" s="728">
        <f t="shared" si="6"/>
        <v>35</v>
      </c>
      <c r="AK2" s="728">
        <f t="shared" si="6"/>
        <v>36</v>
      </c>
      <c r="AL2" s="728">
        <f t="shared" si="6"/>
        <v>37</v>
      </c>
      <c r="AM2" s="728">
        <f t="shared" si="6"/>
        <v>38</v>
      </c>
      <c r="AN2" s="728">
        <f t="shared" si="6"/>
        <v>39</v>
      </c>
      <c r="AO2" s="728">
        <f t="shared" si="6"/>
        <v>40</v>
      </c>
      <c r="AP2" s="728">
        <f t="shared" si="6"/>
        <v>41</v>
      </c>
      <c r="AQ2" s="728">
        <f t="shared" si="6"/>
        <v>42</v>
      </c>
      <c r="AR2" s="728">
        <f t="shared" si="6"/>
        <v>43</v>
      </c>
      <c r="AS2" s="728">
        <f t="shared" si="6"/>
        <v>44</v>
      </c>
      <c r="AT2" s="728">
        <f t="shared" si="6"/>
        <v>45</v>
      </c>
      <c r="AU2" s="728">
        <f t="shared" si="6"/>
        <v>46</v>
      </c>
      <c r="AV2" s="728">
        <f t="shared" si="6"/>
        <v>47</v>
      </c>
      <c r="AW2" s="728">
        <f t="shared" si="6"/>
        <v>48</v>
      </c>
      <c r="AX2" s="728">
        <f t="shared" si="6"/>
        <v>49</v>
      </c>
      <c r="AY2" s="728">
        <f t="shared" si="6"/>
        <v>50</v>
      </c>
      <c r="AZ2" s="728">
        <f t="shared" si="6"/>
        <v>51</v>
      </c>
      <c r="BA2" s="728">
        <f t="shared" si="6"/>
        <v>52</v>
      </c>
      <c r="BB2" s="728">
        <f t="shared" si="6"/>
        <v>53</v>
      </c>
      <c r="BC2" s="728">
        <f t="shared" si="6"/>
        <v>54</v>
      </c>
      <c r="BD2" s="728">
        <f t="shared" si="6"/>
        <v>55</v>
      </c>
      <c r="BE2" s="728">
        <f t="shared" si="6"/>
        <v>56</v>
      </c>
      <c r="BF2" s="728">
        <f t="shared" si="6"/>
        <v>57</v>
      </c>
      <c r="BG2" s="728">
        <f t="shared" si="6"/>
        <v>58</v>
      </c>
      <c r="BH2" s="728">
        <f t="shared" si="6"/>
        <v>59</v>
      </c>
      <c r="BI2" s="728">
        <f t="shared" si="6"/>
        <v>60</v>
      </c>
      <c r="BJ2" s="728">
        <f t="shared" si="6"/>
        <v>61</v>
      </c>
      <c r="BK2" s="728">
        <f t="shared" si="6"/>
        <v>62</v>
      </c>
      <c r="BL2" s="728">
        <f t="shared" si="6"/>
        <v>63</v>
      </c>
      <c r="BM2" s="728">
        <f t="shared" si="6"/>
        <v>64</v>
      </c>
      <c r="BN2" s="728">
        <f t="shared" si="6"/>
        <v>65</v>
      </c>
      <c r="BO2" s="728">
        <f t="shared" si="6"/>
        <v>66</v>
      </c>
      <c r="BP2" s="728">
        <f>COLUMN()-1</f>
        <v>67</v>
      </c>
      <c r="BQ2" s="728">
        <f t="shared" ref="BQ2:DN2" si="7">COLUMN()-1</f>
        <v>68</v>
      </c>
      <c r="BR2" s="728">
        <f t="shared" si="7"/>
        <v>69</v>
      </c>
      <c r="BS2" s="728">
        <f t="shared" si="7"/>
        <v>70</v>
      </c>
      <c r="BT2" s="728">
        <f t="shared" si="7"/>
        <v>71</v>
      </c>
      <c r="BU2" s="728">
        <f t="shared" si="7"/>
        <v>72</v>
      </c>
      <c r="BV2" s="728">
        <f t="shared" si="7"/>
        <v>73</v>
      </c>
      <c r="BW2" s="728">
        <f t="shared" si="7"/>
        <v>74</v>
      </c>
      <c r="BX2" s="728">
        <f t="shared" si="7"/>
        <v>75</v>
      </c>
      <c r="BY2" s="728">
        <f t="shared" si="7"/>
        <v>76</v>
      </c>
      <c r="BZ2" s="728">
        <f t="shared" si="7"/>
        <v>77</v>
      </c>
      <c r="CA2" s="728">
        <f t="shared" si="7"/>
        <v>78</v>
      </c>
      <c r="CB2" s="728">
        <f t="shared" si="7"/>
        <v>79</v>
      </c>
      <c r="CC2" s="728">
        <f t="shared" si="7"/>
        <v>80</v>
      </c>
      <c r="CD2" s="728">
        <f t="shared" si="7"/>
        <v>81</v>
      </c>
      <c r="CE2" s="728">
        <f t="shared" si="7"/>
        <v>82</v>
      </c>
      <c r="CF2" s="728">
        <f t="shared" si="7"/>
        <v>83</v>
      </c>
      <c r="CG2" s="728">
        <f t="shared" si="7"/>
        <v>84</v>
      </c>
      <c r="CH2" s="728">
        <f t="shared" si="7"/>
        <v>85</v>
      </c>
      <c r="CI2" s="728">
        <f t="shared" si="7"/>
        <v>86</v>
      </c>
      <c r="CJ2" s="728">
        <f t="shared" si="7"/>
        <v>87</v>
      </c>
      <c r="CK2" s="728">
        <f t="shared" si="7"/>
        <v>88</v>
      </c>
      <c r="CL2" s="728">
        <f t="shared" si="7"/>
        <v>89</v>
      </c>
      <c r="CM2" s="728">
        <f t="shared" si="7"/>
        <v>90</v>
      </c>
      <c r="CN2" s="728">
        <f t="shared" si="7"/>
        <v>91</v>
      </c>
      <c r="CO2" s="728">
        <f t="shared" si="7"/>
        <v>92</v>
      </c>
      <c r="CP2" s="728">
        <f t="shared" si="7"/>
        <v>93</v>
      </c>
      <c r="CQ2" s="728">
        <f t="shared" si="7"/>
        <v>94</v>
      </c>
      <c r="CR2" s="728">
        <f t="shared" si="7"/>
        <v>95</v>
      </c>
      <c r="CS2" s="728">
        <f t="shared" si="7"/>
        <v>96</v>
      </c>
      <c r="CT2" s="728">
        <f t="shared" si="7"/>
        <v>97</v>
      </c>
      <c r="CU2" s="728">
        <f t="shared" si="7"/>
        <v>98</v>
      </c>
      <c r="CV2" s="728">
        <f t="shared" si="7"/>
        <v>99</v>
      </c>
      <c r="CW2" s="728">
        <f t="shared" si="7"/>
        <v>100</v>
      </c>
      <c r="CX2" s="728">
        <f t="shared" si="7"/>
        <v>101</v>
      </c>
      <c r="CY2" s="728">
        <f t="shared" si="7"/>
        <v>102</v>
      </c>
      <c r="CZ2" s="728">
        <f t="shared" si="7"/>
        <v>103</v>
      </c>
      <c r="DA2" s="728">
        <f t="shared" si="7"/>
        <v>104</v>
      </c>
      <c r="DB2" s="728">
        <f t="shared" si="7"/>
        <v>105</v>
      </c>
      <c r="DC2" s="728">
        <f t="shared" si="7"/>
        <v>106</v>
      </c>
      <c r="DD2" s="728">
        <f t="shared" si="7"/>
        <v>107</v>
      </c>
      <c r="DE2" s="728">
        <f t="shared" si="7"/>
        <v>108</v>
      </c>
      <c r="DF2" s="728">
        <f t="shared" si="7"/>
        <v>109</v>
      </c>
      <c r="DG2" s="728">
        <f t="shared" si="7"/>
        <v>110</v>
      </c>
      <c r="DH2" s="728">
        <f t="shared" si="7"/>
        <v>111</v>
      </c>
      <c r="DI2" s="728">
        <f t="shared" si="7"/>
        <v>112</v>
      </c>
      <c r="DJ2" s="728">
        <f t="shared" si="7"/>
        <v>113</v>
      </c>
      <c r="DK2" s="728">
        <f t="shared" si="7"/>
        <v>114</v>
      </c>
      <c r="DL2" s="728">
        <f t="shared" si="7"/>
        <v>115</v>
      </c>
      <c r="DM2" s="728">
        <f t="shared" si="7"/>
        <v>116</v>
      </c>
      <c r="DN2" s="728">
        <f t="shared" si="7"/>
        <v>117</v>
      </c>
    </row>
    <row r="3" spans="1:118" s="605" customFormat="1" ht="30.75" hidden="1" customHeight="1" outlineLevel="1">
      <c r="A3" s="684">
        <f t="shared" ref="A3:L3" si="8">SUM(A7:A182)</f>
        <v>6338.0000000000018</v>
      </c>
      <c r="B3" s="605" t="s">
        <v>3932</v>
      </c>
      <c r="C3" s="729">
        <f>C185</f>
        <v>6464.7999999999984</v>
      </c>
      <c r="D3" s="684">
        <f t="shared" si="8"/>
        <v>559636.99999999988</v>
      </c>
      <c r="E3" s="684">
        <f t="shared" si="8"/>
        <v>116</v>
      </c>
      <c r="F3" s="684">
        <f t="shared" si="8"/>
        <v>12</v>
      </c>
      <c r="G3" s="684">
        <f t="shared" si="8"/>
        <v>24</v>
      </c>
      <c r="H3" s="684">
        <f t="shared" si="8"/>
        <v>14</v>
      </c>
      <c r="I3" s="684">
        <f t="shared" si="8"/>
        <v>59</v>
      </c>
      <c r="J3" s="684">
        <f t="shared" si="8"/>
        <v>0</v>
      </c>
      <c r="K3" s="684">
        <f t="shared" si="8"/>
        <v>0</v>
      </c>
      <c r="L3" s="684">
        <f t="shared" si="8"/>
        <v>96</v>
      </c>
      <c r="M3" s="684">
        <f t="shared" ref="M3:BY3" si="9">SUM(M7:M182)</f>
        <v>95</v>
      </c>
      <c r="N3" s="684">
        <f t="shared" si="9"/>
        <v>15</v>
      </c>
      <c r="O3" s="684">
        <f t="shared" si="9"/>
        <v>36</v>
      </c>
      <c r="P3" s="684">
        <f t="shared" si="9"/>
        <v>39</v>
      </c>
      <c r="Q3" s="684">
        <f t="shared" si="9"/>
        <v>10</v>
      </c>
      <c r="R3" s="684">
        <f t="shared" si="9"/>
        <v>15</v>
      </c>
      <c r="S3" s="684">
        <f t="shared" si="9"/>
        <v>7</v>
      </c>
      <c r="T3" s="684">
        <f t="shared" si="9"/>
        <v>2</v>
      </c>
      <c r="U3" s="684">
        <f t="shared" si="9"/>
        <v>2</v>
      </c>
      <c r="V3" s="684">
        <f t="shared" si="9"/>
        <v>1</v>
      </c>
      <c r="W3" s="684">
        <f t="shared" si="9"/>
        <v>1</v>
      </c>
      <c r="X3" s="684">
        <f t="shared" si="9"/>
        <v>2</v>
      </c>
      <c r="Y3" s="684">
        <f t="shared" si="9"/>
        <v>15</v>
      </c>
      <c r="Z3" s="684">
        <f t="shared" si="9"/>
        <v>11</v>
      </c>
      <c r="AA3" s="684">
        <f t="shared" si="9"/>
        <v>9</v>
      </c>
      <c r="AB3" s="684">
        <f t="shared" si="9"/>
        <v>4</v>
      </c>
      <c r="AC3" s="684">
        <f t="shared" si="9"/>
        <v>10</v>
      </c>
      <c r="AD3" s="684">
        <f t="shared" si="9"/>
        <v>151</v>
      </c>
      <c r="AE3" s="684">
        <f t="shared" si="9"/>
        <v>8</v>
      </c>
      <c r="AF3" s="684">
        <f t="shared" si="9"/>
        <v>583</v>
      </c>
      <c r="AG3" s="684">
        <f t="shared" si="9"/>
        <v>87</v>
      </c>
      <c r="AH3" s="684">
        <f t="shared" si="9"/>
        <v>0</v>
      </c>
      <c r="AI3" s="684">
        <f t="shared" si="9"/>
        <v>13</v>
      </c>
      <c r="AJ3" s="684">
        <f t="shared" si="9"/>
        <v>96</v>
      </c>
      <c r="AK3" s="684">
        <f t="shared" si="9"/>
        <v>34</v>
      </c>
      <c r="AL3" s="684">
        <f t="shared" si="9"/>
        <v>160</v>
      </c>
      <c r="AM3" s="684">
        <f t="shared" si="9"/>
        <v>56</v>
      </c>
      <c r="AN3" s="684">
        <f t="shared" si="9"/>
        <v>56</v>
      </c>
      <c r="AO3" s="684">
        <f t="shared" si="9"/>
        <v>41</v>
      </c>
      <c r="AP3" s="684">
        <f t="shared" si="9"/>
        <v>6</v>
      </c>
      <c r="AQ3" s="684">
        <f t="shared" si="9"/>
        <v>2</v>
      </c>
      <c r="AR3" s="684">
        <f t="shared" si="9"/>
        <v>64</v>
      </c>
      <c r="AS3" s="684">
        <f t="shared" si="9"/>
        <v>72</v>
      </c>
      <c r="AT3" s="684">
        <f t="shared" si="9"/>
        <v>48</v>
      </c>
      <c r="AU3" s="684">
        <f t="shared" si="9"/>
        <v>535</v>
      </c>
      <c r="AV3" s="684">
        <f t="shared" si="9"/>
        <v>3</v>
      </c>
      <c r="AW3" s="684">
        <f t="shared" si="9"/>
        <v>7</v>
      </c>
      <c r="AX3" s="684">
        <f t="shared" si="9"/>
        <v>41</v>
      </c>
      <c r="AY3" s="684">
        <f t="shared" si="9"/>
        <v>68</v>
      </c>
      <c r="AZ3" s="684">
        <f t="shared" si="9"/>
        <v>0</v>
      </c>
      <c r="BA3" s="684">
        <f t="shared" si="9"/>
        <v>300</v>
      </c>
      <c r="BB3" s="684">
        <f t="shared" si="9"/>
        <v>318</v>
      </c>
      <c r="BC3" s="684">
        <f t="shared" si="9"/>
        <v>14.5</v>
      </c>
      <c r="BD3" s="684">
        <f t="shared" si="9"/>
        <v>19394.400000000009</v>
      </c>
      <c r="BE3" s="684">
        <f>SUM(BE7:BE182)+BF3</f>
        <v>3257.4999999999995</v>
      </c>
      <c r="BF3" s="684">
        <f t="shared" si="9"/>
        <v>71</v>
      </c>
      <c r="BG3" s="684">
        <f t="shared" si="9"/>
        <v>20</v>
      </c>
      <c r="BH3" s="684">
        <f t="shared" si="9"/>
        <v>1</v>
      </c>
      <c r="BI3" s="684">
        <f t="shared" si="9"/>
        <v>71</v>
      </c>
      <c r="BJ3" s="684">
        <f t="shared" si="9"/>
        <v>10</v>
      </c>
      <c r="BK3" s="684">
        <f t="shared" si="9"/>
        <v>77</v>
      </c>
      <c r="BL3" s="684">
        <f t="shared" si="9"/>
        <v>9</v>
      </c>
      <c r="BM3" s="684">
        <f t="shared" ref="BM3" si="10">SUM(BM7:BM182)</f>
        <v>1</v>
      </c>
      <c r="BN3" s="684">
        <f t="shared" si="9"/>
        <v>6</v>
      </c>
      <c r="BO3" s="684">
        <f t="shared" si="9"/>
        <v>3</v>
      </c>
      <c r="BP3" s="684">
        <f t="shared" si="9"/>
        <v>9</v>
      </c>
      <c r="BQ3" s="684">
        <f t="shared" si="9"/>
        <v>30</v>
      </c>
      <c r="BR3" s="684">
        <f t="shared" si="9"/>
        <v>3</v>
      </c>
      <c r="BS3" s="684">
        <f t="shared" si="9"/>
        <v>190</v>
      </c>
      <c r="BT3" s="684">
        <f t="shared" si="9"/>
        <v>93</v>
      </c>
      <c r="BU3" s="684">
        <f t="shared" si="9"/>
        <v>34</v>
      </c>
      <c r="BV3" s="684">
        <f t="shared" si="9"/>
        <v>9</v>
      </c>
      <c r="BW3" s="684">
        <f t="shared" si="9"/>
        <v>74</v>
      </c>
      <c r="BX3" s="684">
        <f t="shared" si="9"/>
        <v>5</v>
      </c>
      <c r="BY3" s="684">
        <f t="shared" si="9"/>
        <v>33</v>
      </c>
      <c r="BZ3" s="684">
        <f t="shared" ref="BZ3:CZ3" si="11">SUM(BZ7:BZ182)</f>
        <v>8</v>
      </c>
      <c r="CA3" s="684">
        <f t="shared" si="11"/>
        <v>13</v>
      </c>
      <c r="CB3" s="684">
        <f t="shared" si="11"/>
        <v>3</v>
      </c>
      <c r="CC3" s="684">
        <f t="shared" si="11"/>
        <v>10</v>
      </c>
      <c r="CD3" s="684">
        <f t="shared" si="11"/>
        <v>2</v>
      </c>
      <c r="CE3" s="684">
        <f t="shared" si="11"/>
        <v>9</v>
      </c>
      <c r="CF3" s="684">
        <f t="shared" si="11"/>
        <v>86</v>
      </c>
      <c r="CG3" s="684">
        <f t="shared" si="11"/>
        <v>5</v>
      </c>
      <c r="CH3" s="684">
        <f t="shared" si="11"/>
        <v>2</v>
      </c>
      <c r="CI3" s="684">
        <f t="shared" si="11"/>
        <v>8</v>
      </c>
      <c r="CJ3" s="684">
        <f t="shared" si="11"/>
        <v>5</v>
      </c>
      <c r="CK3" s="684">
        <f t="shared" si="11"/>
        <v>1</v>
      </c>
      <c r="CL3" s="684">
        <f t="shared" si="11"/>
        <v>34</v>
      </c>
      <c r="CM3" s="684">
        <f t="shared" si="11"/>
        <v>9</v>
      </c>
      <c r="CN3" s="684">
        <f t="shared" si="11"/>
        <v>74</v>
      </c>
      <c r="CO3" s="684">
        <f t="shared" si="11"/>
        <v>5</v>
      </c>
      <c r="CP3" s="684">
        <f t="shared" si="11"/>
        <v>33</v>
      </c>
      <c r="CQ3" s="684">
        <f t="shared" si="11"/>
        <v>13</v>
      </c>
      <c r="CR3" s="684">
        <f t="shared" si="11"/>
        <v>3</v>
      </c>
      <c r="CS3" s="684">
        <f t="shared" si="11"/>
        <v>10</v>
      </c>
      <c r="CT3" s="684">
        <f t="shared" si="11"/>
        <v>2</v>
      </c>
      <c r="CU3" s="684">
        <f t="shared" si="11"/>
        <v>9</v>
      </c>
      <c r="CV3" s="684">
        <f t="shared" si="11"/>
        <v>2</v>
      </c>
      <c r="CW3" s="684">
        <f t="shared" si="11"/>
        <v>72</v>
      </c>
      <c r="CX3" s="684">
        <f t="shared" si="11"/>
        <v>36</v>
      </c>
      <c r="CY3" s="684">
        <f t="shared" si="11"/>
        <v>19</v>
      </c>
      <c r="CZ3" s="684">
        <f t="shared" si="11"/>
        <v>0</v>
      </c>
      <c r="DH3" s="537"/>
      <c r="DL3" s="742"/>
    </row>
    <row r="4" spans="1:118" s="724" customFormat="1" ht="122.45" customHeight="1" collapsed="1">
      <c r="B4" s="730" t="s">
        <v>3933</v>
      </c>
      <c r="C4" s="730" t="s">
        <v>3934</v>
      </c>
      <c r="D4" s="730"/>
      <c r="E4" s="1558" t="s">
        <v>3935</v>
      </c>
      <c r="F4" s="730" t="s">
        <v>3936</v>
      </c>
      <c r="G4" s="730" t="s">
        <v>3937</v>
      </c>
      <c r="H4" s="730" t="s">
        <v>3938</v>
      </c>
      <c r="I4" s="730" t="s">
        <v>3939</v>
      </c>
      <c r="J4" s="730" t="s">
        <v>3940</v>
      </c>
      <c r="K4" s="730" t="s">
        <v>3941</v>
      </c>
      <c r="L4" s="1703" t="s">
        <v>3942</v>
      </c>
      <c r="M4" s="1704"/>
      <c r="N4" s="1704"/>
      <c r="O4" s="1700" t="s">
        <v>3334</v>
      </c>
      <c r="P4" s="1704"/>
      <c r="Q4" s="1704"/>
      <c r="R4" s="1705"/>
      <c r="S4" s="1703" t="s">
        <v>3943</v>
      </c>
      <c r="T4" s="1704"/>
      <c r="U4" s="1704"/>
      <c r="V4" s="1704"/>
      <c r="W4" s="1704"/>
      <c r="X4" s="1705"/>
      <c r="Y4" s="730" t="s">
        <v>3944</v>
      </c>
      <c r="Z4" s="730" t="s">
        <v>3945</v>
      </c>
      <c r="AA4" s="730" t="s">
        <v>3946</v>
      </c>
      <c r="AB4" s="1699" t="s">
        <v>3947</v>
      </c>
      <c r="AC4" s="1700"/>
      <c r="AD4" s="1700"/>
      <c r="AE4" s="1701"/>
      <c r="AF4" s="730" t="s">
        <v>3948</v>
      </c>
      <c r="AG4" s="730" t="s">
        <v>3949</v>
      </c>
      <c r="AH4" s="730" t="s">
        <v>3950</v>
      </c>
      <c r="AI4" s="730" t="s">
        <v>3951</v>
      </c>
      <c r="AJ4" s="730" t="s">
        <v>3952</v>
      </c>
      <c r="AK4" s="730" t="s">
        <v>3953</v>
      </c>
      <c r="AL4" s="730" t="s">
        <v>3954</v>
      </c>
      <c r="AM4" s="730" t="s">
        <v>687</v>
      </c>
      <c r="AN4" s="730" t="s">
        <v>3955</v>
      </c>
      <c r="AO4" s="730" t="s">
        <v>3956</v>
      </c>
      <c r="AP4" s="730" t="s">
        <v>3957</v>
      </c>
      <c r="AQ4" s="730" t="s">
        <v>3958</v>
      </c>
      <c r="AR4" s="730" t="s">
        <v>3959</v>
      </c>
      <c r="AS4" s="730" t="s">
        <v>3960</v>
      </c>
      <c r="AT4" s="730" t="s">
        <v>3961</v>
      </c>
      <c r="AU4" s="730" t="s">
        <v>3962</v>
      </c>
      <c r="AV4" s="730" t="s">
        <v>2013</v>
      </c>
      <c r="AW4" s="730" t="s">
        <v>786</v>
      </c>
      <c r="AX4" s="730" t="s">
        <v>3963</v>
      </c>
      <c r="AY4" s="730" t="s">
        <v>3964</v>
      </c>
      <c r="AZ4" s="730" t="s">
        <v>3965</v>
      </c>
      <c r="BA4" s="730" t="s">
        <v>3838</v>
      </c>
      <c r="BB4" s="730" t="s">
        <v>3966</v>
      </c>
      <c r="BC4" s="730" t="s">
        <v>3967</v>
      </c>
      <c r="BD4" s="740" t="s">
        <v>3968</v>
      </c>
      <c r="BE4" s="740"/>
      <c r="BF4" s="740"/>
      <c r="BG4" s="740"/>
      <c r="BH4" s="740"/>
      <c r="BI4" s="740"/>
      <c r="BJ4" s="740"/>
      <c r="BK4" s="740"/>
      <c r="BL4" s="740"/>
      <c r="BM4" s="740"/>
      <c r="BN4" s="740"/>
      <c r="BO4" s="740"/>
      <c r="BP4" s="740"/>
      <c r="BQ4" s="740"/>
      <c r="BR4" s="740"/>
      <c r="BS4" s="740"/>
      <c r="BT4" s="740"/>
      <c r="BU4" s="740"/>
      <c r="BV4" s="740"/>
      <c r="BW4" s="740"/>
      <c r="BX4" s="740"/>
      <c r="BY4" s="740"/>
      <c r="BZ4" s="740"/>
      <c r="CA4" s="740"/>
      <c r="CB4" s="740"/>
      <c r="CC4" s="740"/>
      <c r="CD4" s="740"/>
      <c r="CE4" s="740"/>
      <c r="CF4" s="740"/>
      <c r="CG4" s="740"/>
      <c r="CH4" s="740" t="s">
        <v>3969</v>
      </c>
      <c r="CI4" s="740"/>
      <c r="CJ4" s="740"/>
      <c r="CK4" s="740"/>
      <c r="CL4" s="740"/>
      <c r="CM4" s="740"/>
      <c r="CN4" s="740"/>
      <c r="CO4" s="740"/>
      <c r="CP4" s="740"/>
      <c r="CQ4" s="740"/>
      <c r="CR4" s="740"/>
      <c r="CS4" s="740"/>
      <c r="CT4" s="740"/>
      <c r="CU4" s="740"/>
      <c r="CV4" s="740"/>
      <c r="CW4" s="740" t="s">
        <v>3970</v>
      </c>
      <c r="CX4" s="740" t="s">
        <v>3971</v>
      </c>
      <c r="CY4" s="740" t="s">
        <v>3972</v>
      </c>
      <c r="CZ4" s="740" t="s">
        <v>3973</v>
      </c>
      <c r="DB4" s="724" t="s">
        <v>3974</v>
      </c>
      <c r="DC4" s="724" t="s">
        <v>3974</v>
      </c>
      <c r="DD4" s="743" t="s">
        <v>3975</v>
      </c>
      <c r="DE4" s="743" t="s">
        <v>3975</v>
      </c>
      <c r="DF4" s="744" t="s">
        <v>3976</v>
      </c>
      <c r="DG4" s="744" t="s">
        <v>3976</v>
      </c>
      <c r="DH4" s="724" t="s">
        <v>3977</v>
      </c>
      <c r="DI4" s="724" t="s">
        <v>3978</v>
      </c>
      <c r="DJ4" s="724" t="s">
        <v>3979</v>
      </c>
      <c r="DK4" s="724" t="s">
        <v>3980</v>
      </c>
      <c r="DL4" s="747" t="s">
        <v>3974</v>
      </c>
      <c r="DM4" s="724" t="s">
        <v>3981</v>
      </c>
      <c r="DN4" s="724" t="s">
        <v>3362</v>
      </c>
    </row>
    <row r="5" spans="1:118" s="725" customFormat="1" ht="42.6" customHeight="1">
      <c r="B5" s="156"/>
      <c r="C5" s="156" t="s">
        <v>390</v>
      </c>
      <c r="D5" s="156" t="s">
        <v>308</v>
      </c>
      <c r="E5" s="156" t="s">
        <v>3264</v>
      </c>
      <c r="F5" s="156" t="s">
        <v>776</v>
      </c>
      <c r="G5" s="156" t="s">
        <v>286</v>
      </c>
      <c r="H5" s="156" t="s">
        <v>2363</v>
      </c>
      <c r="I5" s="156" t="s">
        <v>274</v>
      </c>
      <c r="J5" s="156"/>
      <c r="K5" s="156"/>
      <c r="L5" s="156" t="s">
        <v>3982</v>
      </c>
      <c r="M5" s="156" t="s">
        <v>3288</v>
      </c>
      <c r="N5" s="156" t="s">
        <v>3673</v>
      </c>
      <c r="O5" s="156" t="s">
        <v>1191</v>
      </c>
      <c r="P5" s="156" t="s">
        <v>2904</v>
      </c>
      <c r="Q5" s="156" t="s">
        <v>2928</v>
      </c>
      <c r="R5" s="156" t="s">
        <v>2936</v>
      </c>
      <c r="S5" s="156" t="s">
        <v>3100</v>
      </c>
      <c r="T5" s="156" t="s">
        <v>3104</v>
      </c>
      <c r="U5" s="156" t="s">
        <v>3108</v>
      </c>
      <c r="V5" s="156" t="s">
        <v>3112</v>
      </c>
      <c r="W5" s="156" t="s">
        <v>3114</v>
      </c>
      <c r="X5" s="156" t="s">
        <v>3142</v>
      </c>
      <c r="Y5" s="156" t="s">
        <v>2977</v>
      </c>
      <c r="Z5" s="156" t="s">
        <v>3641</v>
      </c>
      <c r="AA5" s="156" t="s">
        <v>2979</v>
      </c>
      <c r="AB5" s="156" t="s">
        <v>3033</v>
      </c>
      <c r="AC5" s="156" t="s">
        <v>3690</v>
      </c>
      <c r="AD5" s="156" t="s">
        <v>3056</v>
      </c>
      <c r="AE5" s="156" t="s">
        <v>3058</v>
      </c>
      <c r="AF5" s="156" t="s">
        <v>3209</v>
      </c>
      <c r="AG5" s="156" t="s">
        <v>3229</v>
      </c>
      <c r="AH5" s="156"/>
      <c r="AI5" s="156" t="s">
        <v>3268</v>
      </c>
      <c r="AJ5" s="156" t="s">
        <v>3266</v>
      </c>
      <c r="AK5" s="156" t="s">
        <v>3205</v>
      </c>
      <c r="AL5" s="156" t="s">
        <v>3201</v>
      </c>
      <c r="AM5" s="156" t="s">
        <v>686</v>
      </c>
      <c r="AN5" s="156" t="s">
        <v>2831</v>
      </c>
      <c r="AO5" s="156" t="s">
        <v>692</v>
      </c>
      <c r="AP5" s="156" t="s">
        <v>3270</v>
      </c>
      <c r="AQ5" s="156" t="s">
        <v>3983</v>
      </c>
      <c r="AR5" s="156" t="s">
        <v>3272</v>
      </c>
      <c r="AS5" s="156" t="s">
        <v>3274</v>
      </c>
      <c r="AT5" s="156" t="s">
        <v>3284</v>
      </c>
      <c r="AU5" s="156" t="s">
        <v>3282</v>
      </c>
      <c r="AV5" s="156" t="s">
        <v>2016</v>
      </c>
      <c r="AW5" s="156"/>
      <c r="AX5" s="156" t="s">
        <v>3392</v>
      </c>
      <c r="AY5" s="156" t="s">
        <v>150</v>
      </c>
      <c r="AZ5" s="156"/>
      <c r="BA5" s="156"/>
      <c r="BB5" s="156" t="s">
        <v>2662</v>
      </c>
      <c r="BC5" s="156" t="s">
        <v>3276</v>
      </c>
      <c r="BD5" s="156" t="s">
        <v>3831</v>
      </c>
      <c r="BE5" s="156" t="s">
        <v>3835</v>
      </c>
      <c r="BF5" s="156" t="s">
        <v>3835</v>
      </c>
      <c r="BG5" s="156" t="s">
        <v>3858</v>
      </c>
      <c r="BH5" s="156" t="s">
        <v>3984</v>
      </c>
      <c r="BI5" s="156" t="s">
        <v>3001</v>
      </c>
      <c r="BJ5" s="156" t="s">
        <v>3843</v>
      </c>
      <c r="BK5" s="156" t="s">
        <v>3846</v>
      </c>
      <c r="BL5" s="156" t="s">
        <v>3849</v>
      </c>
      <c r="BM5" s="156" t="s">
        <v>3985</v>
      </c>
      <c r="BN5" s="156" t="s">
        <v>3852</v>
      </c>
      <c r="BO5" s="156" t="s">
        <v>3857</v>
      </c>
      <c r="BP5" s="156" t="s">
        <v>3855</v>
      </c>
      <c r="BQ5" s="156" t="s">
        <v>3811</v>
      </c>
      <c r="BR5" s="156" t="s">
        <v>3814</v>
      </c>
      <c r="BS5" s="156" t="s">
        <v>3800</v>
      </c>
      <c r="BT5" s="156" t="s">
        <v>3805</v>
      </c>
      <c r="BU5" s="156" t="s">
        <v>3821</v>
      </c>
      <c r="BV5" s="156" t="s">
        <v>3817</v>
      </c>
      <c r="BW5" s="156" t="s">
        <v>3824</v>
      </c>
      <c r="BX5" s="156" t="s">
        <v>3986</v>
      </c>
      <c r="BY5" s="156" t="s">
        <v>3987</v>
      </c>
      <c r="BZ5" s="156" t="s">
        <v>3864</v>
      </c>
      <c r="CA5" s="156" t="s">
        <v>3873</v>
      </c>
      <c r="CB5" s="156" t="s">
        <v>3880</v>
      </c>
      <c r="CC5" s="156" t="s">
        <v>3877</v>
      </c>
      <c r="CD5" s="156" t="s">
        <v>3867</v>
      </c>
      <c r="CE5" s="156" t="s">
        <v>3870</v>
      </c>
      <c r="CF5" s="156" t="s">
        <v>3807</v>
      </c>
      <c r="CG5" s="156" t="s">
        <v>3988</v>
      </c>
      <c r="CH5" s="156" t="s">
        <v>3901</v>
      </c>
      <c r="CI5" s="156" t="s">
        <v>3898</v>
      </c>
      <c r="CJ5" s="156" t="s">
        <v>3887</v>
      </c>
      <c r="CK5" s="156" t="s">
        <v>3884</v>
      </c>
      <c r="CL5" s="156" t="s">
        <v>3892</v>
      </c>
      <c r="CM5" s="156" t="s">
        <v>3889</v>
      </c>
      <c r="CN5" s="156" t="s">
        <v>3894</v>
      </c>
      <c r="CO5" s="156" t="s">
        <v>3989</v>
      </c>
      <c r="CP5" s="156" t="s">
        <v>3990</v>
      </c>
      <c r="CQ5" s="156" t="s">
        <v>3911</v>
      </c>
      <c r="CR5" s="156" t="s">
        <v>3916</v>
      </c>
      <c r="CS5" s="156" t="s">
        <v>1846</v>
      </c>
      <c r="CT5" s="156" t="s">
        <v>3906</v>
      </c>
      <c r="CU5" s="156" t="s">
        <v>3909</v>
      </c>
      <c r="CV5" s="156" t="s">
        <v>3991</v>
      </c>
      <c r="CW5" s="156"/>
      <c r="CX5" s="156"/>
      <c r="CY5" s="156"/>
      <c r="CZ5" s="156"/>
      <c r="DA5" s="725" t="s">
        <v>60</v>
      </c>
      <c r="DC5" s="725" t="s">
        <v>60</v>
      </c>
      <c r="DD5" s="725" t="s">
        <v>60</v>
      </c>
      <c r="DE5" s="725" t="s">
        <v>60</v>
      </c>
      <c r="DF5" s="725" t="s">
        <v>60</v>
      </c>
      <c r="DG5" s="725" t="s">
        <v>60</v>
      </c>
      <c r="DH5" s="725" t="s">
        <v>60</v>
      </c>
      <c r="DI5" s="725" t="s">
        <v>60</v>
      </c>
      <c r="DJ5" s="725" t="s">
        <v>60</v>
      </c>
      <c r="DK5" s="725" t="s">
        <v>60</v>
      </c>
      <c r="DL5" s="748"/>
    </row>
    <row r="6" spans="1:118" ht="27" customHeight="1">
      <c r="B6" s="731" t="str">
        <f>"CÔNG TRÌNH: "&amp;WORD!Z2</f>
        <v>CÔNG TRÌNH: NÂNG CẤP ĐƯỜNG DÂY TRUNG THẾ TỪ RECLOSER XUÂN BẮC ĐẾN LBS KHÍ CHẾ BIẾN TUYẾN 480 XUÂN BẮC</v>
      </c>
      <c r="C6" s="732"/>
      <c r="D6" s="732"/>
      <c r="E6" s="732"/>
      <c r="F6" s="732"/>
      <c r="G6" s="732"/>
      <c r="H6" s="732"/>
      <c r="I6" s="732"/>
      <c r="J6" s="732"/>
      <c r="K6" s="732"/>
      <c r="L6" s="732"/>
      <c r="M6" s="732"/>
      <c r="N6" s="732"/>
      <c r="O6" s="732"/>
      <c r="P6" s="732"/>
      <c r="Q6" s="732"/>
      <c r="R6" s="732"/>
      <c r="S6" s="732"/>
      <c r="T6" s="732"/>
      <c r="U6" s="732"/>
      <c r="V6" s="732"/>
      <c r="W6" s="732"/>
      <c r="X6" s="732"/>
      <c r="Y6" s="732"/>
      <c r="Z6" s="732"/>
      <c r="AA6" s="732"/>
      <c r="AB6" s="732"/>
      <c r="AC6" s="732"/>
      <c r="AD6" s="732"/>
      <c r="AE6" s="732"/>
      <c r="AF6" s="732"/>
      <c r="AG6" s="732"/>
      <c r="AH6" s="732"/>
      <c r="AI6" s="732"/>
      <c r="AJ6" s="732"/>
      <c r="AK6" s="732"/>
      <c r="AL6" s="732"/>
      <c r="AM6" s="732"/>
      <c r="AN6" s="732"/>
      <c r="AO6" s="732"/>
      <c r="AP6" s="732"/>
      <c r="AQ6" s="732"/>
      <c r="AR6" s="732"/>
      <c r="AS6" s="732"/>
      <c r="AT6" s="732"/>
      <c r="AU6" s="732"/>
      <c r="AV6" s="732"/>
      <c r="AW6" s="732"/>
      <c r="AX6" s="732"/>
      <c r="AY6" s="732"/>
      <c r="AZ6" s="732"/>
      <c r="BA6" s="732"/>
      <c r="BB6" s="732"/>
      <c r="BC6" s="732"/>
      <c r="BD6" s="732"/>
      <c r="BE6" s="732"/>
      <c r="BF6" s="732"/>
      <c r="BG6" s="732"/>
      <c r="BH6" s="732"/>
      <c r="BI6" s="732"/>
      <c r="BJ6" s="732"/>
      <c r="BK6" s="732"/>
      <c r="BL6" s="732"/>
      <c r="BM6" s="732"/>
      <c r="BN6" s="732"/>
      <c r="BO6" s="732"/>
      <c r="BP6" s="732"/>
      <c r="BQ6" s="732"/>
      <c r="BR6" s="732"/>
      <c r="BS6" s="732"/>
      <c r="BT6" s="732"/>
      <c r="BU6" s="732"/>
      <c r="BV6" s="732"/>
      <c r="BW6" s="732"/>
      <c r="BX6" s="732"/>
      <c r="BY6" s="732"/>
      <c r="BZ6" s="732"/>
      <c r="CA6" s="732"/>
      <c r="CB6" s="732"/>
      <c r="CC6" s="732"/>
      <c r="CD6" s="732"/>
      <c r="CE6" s="732"/>
      <c r="CF6" s="732"/>
      <c r="CG6" s="732"/>
      <c r="CH6" s="732"/>
      <c r="CI6" s="732"/>
      <c r="CJ6" s="732"/>
      <c r="CK6" s="732"/>
      <c r="CL6" s="732"/>
      <c r="CM6" s="732"/>
      <c r="CN6" s="732"/>
      <c r="CO6" s="732"/>
      <c r="CP6" s="732"/>
      <c r="CQ6" s="732"/>
      <c r="CR6" s="732"/>
      <c r="CS6" s="732"/>
      <c r="CT6" s="732"/>
      <c r="CU6" s="732"/>
      <c r="CV6" s="732"/>
      <c r="CW6" s="732"/>
      <c r="CX6" s="732"/>
      <c r="CY6" s="732"/>
      <c r="CZ6" s="732"/>
    </row>
    <row r="7" spans="1:118" s="726" customFormat="1" ht="21.95" customHeight="1">
      <c r="B7" s="733">
        <v>89</v>
      </c>
      <c r="C7" s="733"/>
      <c r="D7" s="733"/>
      <c r="E7" s="733"/>
      <c r="F7" s="733"/>
      <c r="G7" s="733">
        <v>9</v>
      </c>
      <c r="H7" s="733">
        <v>3</v>
      </c>
      <c r="I7" s="733"/>
      <c r="J7" s="733" t="s">
        <v>3992</v>
      </c>
      <c r="K7" s="733" t="s">
        <v>3992</v>
      </c>
      <c r="L7" s="733">
        <v>2</v>
      </c>
      <c r="M7" s="733"/>
      <c r="N7" s="733"/>
      <c r="O7" s="733"/>
      <c r="P7" s="733"/>
      <c r="Q7" s="733"/>
      <c r="R7" s="733"/>
      <c r="S7" s="733"/>
      <c r="T7" s="733"/>
      <c r="U7" s="733"/>
      <c r="V7" s="733"/>
      <c r="W7" s="733"/>
      <c r="X7" s="733"/>
      <c r="Y7" s="733"/>
      <c r="Z7" s="733">
        <v>1</v>
      </c>
      <c r="AA7" s="733"/>
      <c r="AB7" s="733"/>
      <c r="AC7" s="733"/>
      <c r="AD7" s="733"/>
      <c r="AE7" s="733"/>
      <c r="AF7" s="733"/>
      <c r="AG7" s="733">
        <v>3</v>
      </c>
      <c r="AH7" s="733"/>
      <c r="AI7" s="733"/>
      <c r="AJ7" s="733">
        <v>3</v>
      </c>
      <c r="AK7" s="733">
        <v>1</v>
      </c>
      <c r="AL7" s="733"/>
      <c r="AM7" s="733"/>
      <c r="AN7" s="733"/>
      <c r="AO7" s="733"/>
      <c r="AP7" s="733"/>
      <c r="AQ7" s="733"/>
      <c r="AR7" s="733">
        <v>2</v>
      </c>
      <c r="AS7" s="738">
        <v>6</v>
      </c>
      <c r="AT7" s="733"/>
      <c r="AU7" s="733"/>
      <c r="AV7" s="733"/>
      <c r="AW7" s="733"/>
      <c r="AX7" s="733"/>
      <c r="AY7" s="733"/>
      <c r="AZ7" s="733"/>
      <c r="BA7" s="733"/>
      <c r="BB7" s="733"/>
      <c r="BC7" s="733">
        <v>1</v>
      </c>
      <c r="BD7" s="733"/>
      <c r="BE7" s="733"/>
      <c r="BF7" s="733"/>
      <c r="BG7" s="733"/>
      <c r="BH7" s="733"/>
      <c r="BI7" s="733"/>
      <c r="BJ7" s="733"/>
      <c r="BK7" s="733"/>
      <c r="BL7" s="733"/>
      <c r="BM7" s="733"/>
      <c r="BN7" s="733"/>
      <c r="BO7" s="733"/>
      <c r="BP7" s="733"/>
      <c r="BQ7" s="733">
        <v>3</v>
      </c>
      <c r="BR7" s="733"/>
      <c r="BS7" s="733"/>
      <c r="BT7" s="733"/>
      <c r="BU7" s="733"/>
      <c r="BV7" s="733"/>
      <c r="BW7" s="733"/>
      <c r="BX7" s="733"/>
      <c r="BY7" s="733"/>
      <c r="BZ7" s="733"/>
      <c r="CA7" s="733"/>
      <c r="CB7" s="733">
        <v>3</v>
      </c>
      <c r="CC7" s="733"/>
      <c r="CD7" s="733"/>
      <c r="CE7" s="733"/>
      <c r="CF7" s="733"/>
      <c r="CG7" s="733"/>
      <c r="CH7" s="733"/>
      <c r="CI7" s="733"/>
      <c r="CJ7" s="733"/>
      <c r="CK7" s="733"/>
      <c r="CL7" s="733"/>
      <c r="CM7" s="733"/>
      <c r="CN7" s="733"/>
      <c r="CO7" s="733"/>
      <c r="CP7" s="733"/>
      <c r="CQ7" s="733"/>
      <c r="CR7" s="733"/>
      <c r="CS7" s="733"/>
      <c r="CT7" s="733"/>
      <c r="CU7" s="733"/>
      <c r="CV7" s="733"/>
      <c r="CW7" s="733"/>
      <c r="CX7" s="733"/>
      <c r="CY7" s="733"/>
      <c r="CZ7" s="741" t="s">
        <v>3993</v>
      </c>
      <c r="DB7" s="745">
        <f>$DB$1</f>
        <v>43720</v>
      </c>
      <c r="DD7" s="745">
        <f>$DD$1</f>
        <v>43744</v>
      </c>
      <c r="DF7" s="745">
        <f>$DF$1</f>
        <v>43757</v>
      </c>
      <c r="DI7" s="745">
        <v>43757</v>
      </c>
      <c r="DJ7" s="745">
        <v>43757</v>
      </c>
      <c r="DK7" s="745"/>
      <c r="DL7" s="745">
        <v>43703</v>
      </c>
    </row>
    <row r="8" spans="1:118" s="726" customFormat="1" ht="21.95" customHeight="1">
      <c r="A8" s="734">
        <v>28</v>
      </c>
      <c r="B8" s="733" t="s">
        <v>3437</v>
      </c>
      <c r="C8" s="735">
        <v>23.4</v>
      </c>
      <c r="D8" s="735">
        <f>D7+C8</f>
        <v>23.4</v>
      </c>
      <c r="E8" s="733"/>
      <c r="F8" s="733"/>
      <c r="G8" s="736"/>
      <c r="H8" s="736"/>
      <c r="I8" s="733"/>
      <c r="J8" s="733"/>
      <c r="K8" s="733" t="s">
        <v>3992</v>
      </c>
      <c r="L8" s="733"/>
      <c r="M8" s="733">
        <v>2</v>
      </c>
      <c r="N8" s="733"/>
      <c r="O8" s="733"/>
      <c r="P8" s="733"/>
      <c r="Q8" s="733">
        <v>1</v>
      </c>
      <c r="R8" s="733"/>
      <c r="S8" s="733"/>
      <c r="T8" s="733"/>
      <c r="U8" s="733"/>
      <c r="V8" s="733"/>
      <c r="W8" s="733"/>
      <c r="X8" s="733"/>
      <c r="Y8" s="733"/>
      <c r="Z8" s="733"/>
      <c r="AA8" s="733"/>
      <c r="AB8" s="733"/>
      <c r="AC8" s="733">
        <v>1</v>
      </c>
      <c r="AD8" s="733"/>
      <c r="AE8" s="733"/>
      <c r="AF8" s="733">
        <v>6</v>
      </c>
      <c r="AG8" s="738">
        <f>9-3</f>
        <v>6</v>
      </c>
      <c r="AH8" s="733"/>
      <c r="AI8" s="733"/>
      <c r="AJ8" s="733">
        <v>6</v>
      </c>
      <c r="AK8" s="738">
        <v>2</v>
      </c>
      <c r="AL8" s="738">
        <f>1-1</f>
        <v>0</v>
      </c>
      <c r="AM8" s="733"/>
      <c r="AN8" s="733"/>
      <c r="AO8" s="733"/>
      <c r="AP8" s="733"/>
      <c r="AQ8" s="733"/>
      <c r="AR8" s="733"/>
      <c r="AS8" s="738">
        <f>6-6</f>
        <v>0</v>
      </c>
      <c r="AT8" s="733"/>
      <c r="AU8" s="733">
        <v>6</v>
      </c>
      <c r="AV8" s="733"/>
      <c r="AW8" s="733"/>
      <c r="AX8" s="733"/>
      <c r="AY8" s="733">
        <v>2</v>
      </c>
      <c r="AZ8" s="733"/>
      <c r="BA8" s="733">
        <v>4</v>
      </c>
      <c r="BB8" s="738">
        <f>5-1</f>
        <v>4</v>
      </c>
      <c r="BC8" s="733"/>
      <c r="BD8" s="733">
        <f>C8*3</f>
        <v>70.199999999999989</v>
      </c>
      <c r="BE8" s="733"/>
      <c r="BF8" s="733">
        <v>0</v>
      </c>
      <c r="BG8" s="733"/>
      <c r="BH8" s="733"/>
      <c r="BI8" s="733">
        <v>1</v>
      </c>
      <c r="BJ8" s="733"/>
      <c r="BK8" s="733"/>
      <c r="BL8" s="733"/>
      <c r="BM8" s="733"/>
      <c r="BN8" s="733"/>
      <c r="BO8" s="733"/>
      <c r="BP8" s="733"/>
      <c r="BQ8" s="733"/>
      <c r="BR8" s="733"/>
      <c r="BS8" s="733"/>
      <c r="BT8" s="733"/>
      <c r="BU8" s="733"/>
      <c r="BV8" s="733">
        <v>1</v>
      </c>
      <c r="BW8" s="733">
        <v>1</v>
      </c>
      <c r="BX8" s="733"/>
      <c r="BY8" s="733"/>
      <c r="BZ8" s="733"/>
      <c r="CA8" s="733"/>
      <c r="CB8" s="733"/>
      <c r="CC8" s="733"/>
      <c r="CD8" s="733"/>
      <c r="CE8" s="733"/>
      <c r="CF8" s="733"/>
      <c r="CG8" s="733"/>
      <c r="CH8" s="733"/>
      <c r="CI8" s="733"/>
      <c r="CJ8" s="733"/>
      <c r="CK8" s="733"/>
      <c r="CL8" s="733">
        <v>0</v>
      </c>
      <c r="CM8" s="733">
        <v>1</v>
      </c>
      <c r="CN8" s="733">
        <v>1</v>
      </c>
      <c r="CO8" s="733">
        <v>0</v>
      </c>
      <c r="CP8" s="733">
        <v>0</v>
      </c>
      <c r="CQ8" s="733"/>
      <c r="CR8" s="733">
        <v>3</v>
      </c>
      <c r="CS8" s="733"/>
      <c r="CT8" s="733"/>
      <c r="CU8" s="733"/>
      <c r="CV8" s="733"/>
      <c r="CW8" s="733">
        <v>2</v>
      </c>
      <c r="CX8" s="733"/>
      <c r="CY8" s="733"/>
      <c r="CZ8" s="733"/>
      <c r="DA8" s="746">
        <f>C8-0.1</f>
        <v>23.299999999999997</v>
      </c>
      <c r="DB8" s="745">
        <f t="shared" ref="DB8:DB71" si="12">$DB$1</f>
        <v>43720</v>
      </c>
      <c r="DD8" s="745">
        <f t="shared" ref="DD8:DD71" si="13">$DD$1</f>
        <v>43744</v>
      </c>
      <c r="DF8" s="745">
        <f t="shared" ref="DF8:DF71" si="14">$DF$1</f>
        <v>43757</v>
      </c>
      <c r="DH8" s="745">
        <f>IF(OR(M8&gt;0,N8&gt;0),$DD$1,"")</f>
        <v>43744</v>
      </c>
      <c r="DI8" s="745">
        <f>DH8</f>
        <v>43744</v>
      </c>
      <c r="DJ8" s="745">
        <v>43757</v>
      </c>
      <c r="DK8" s="745">
        <v>43752</v>
      </c>
      <c r="DL8" s="745">
        <v>43703</v>
      </c>
    </row>
    <row r="9" spans="1:118" s="726" customFormat="1" ht="21.95" customHeight="1">
      <c r="A9" s="734">
        <v>28.9</v>
      </c>
      <c r="B9" s="733">
        <v>90</v>
      </c>
      <c r="C9" s="735">
        <v>27.7</v>
      </c>
      <c r="D9" s="735">
        <f t="shared" ref="D9:D72" si="15">D8+C9</f>
        <v>51.099999999999994</v>
      </c>
      <c r="E9" s="733"/>
      <c r="F9" s="733"/>
      <c r="G9" s="733"/>
      <c r="H9" s="733"/>
      <c r="I9" s="733"/>
      <c r="J9" s="733" t="s">
        <v>3994</v>
      </c>
      <c r="K9" s="733" t="s">
        <v>3994</v>
      </c>
      <c r="L9" s="733">
        <v>1</v>
      </c>
      <c r="M9" s="733"/>
      <c r="N9" s="733"/>
      <c r="O9" s="733"/>
      <c r="P9" s="733"/>
      <c r="Q9" s="733"/>
      <c r="R9" s="733"/>
      <c r="S9" s="733"/>
      <c r="T9" s="733">
        <v>1</v>
      </c>
      <c r="U9" s="733"/>
      <c r="V9" s="733"/>
      <c r="W9" s="733"/>
      <c r="X9" s="733"/>
      <c r="Y9" s="733"/>
      <c r="Z9" s="733"/>
      <c r="AA9" s="733"/>
      <c r="AB9" s="733"/>
      <c r="AC9" s="733"/>
      <c r="AD9" s="733"/>
      <c r="AE9" s="733">
        <v>1</v>
      </c>
      <c r="AF9" s="733">
        <v>6</v>
      </c>
      <c r="AG9" s="733"/>
      <c r="AH9" s="733"/>
      <c r="AI9" s="733"/>
      <c r="AJ9" s="733"/>
      <c r="AK9" s="733"/>
      <c r="AL9" s="733">
        <v>1</v>
      </c>
      <c r="AM9" s="733">
        <v>3</v>
      </c>
      <c r="AN9" s="733">
        <v>3</v>
      </c>
      <c r="AO9" s="733"/>
      <c r="AP9" s="733"/>
      <c r="AQ9" s="733"/>
      <c r="AR9" s="733"/>
      <c r="AS9" s="733"/>
      <c r="AT9" s="733">
        <v>6</v>
      </c>
      <c r="AU9" s="733"/>
      <c r="AV9" s="733"/>
      <c r="AW9" s="733"/>
      <c r="AX9" s="733"/>
      <c r="AY9" s="733"/>
      <c r="AZ9" s="733"/>
      <c r="BA9" s="733"/>
      <c r="BB9" s="733"/>
      <c r="BC9" s="733"/>
      <c r="BD9" s="733">
        <f t="shared" ref="BD9:BD72" si="16">C9*3</f>
        <v>83.1</v>
      </c>
      <c r="BE9" s="733"/>
      <c r="BF9" s="733">
        <v>0</v>
      </c>
      <c r="BG9" s="733"/>
      <c r="BH9" s="733"/>
      <c r="BI9" s="733"/>
      <c r="BJ9" s="733"/>
      <c r="BK9" s="733"/>
      <c r="BL9" s="733">
        <v>1</v>
      </c>
      <c r="BM9" s="733"/>
      <c r="BN9" s="733"/>
      <c r="BO9" s="733">
        <v>1</v>
      </c>
      <c r="BP9" s="733">
        <v>0</v>
      </c>
      <c r="BQ9" s="733"/>
      <c r="BR9" s="733"/>
      <c r="BS9" s="733">
        <v>4</v>
      </c>
      <c r="BT9" s="733">
        <v>2</v>
      </c>
      <c r="BU9" s="733"/>
      <c r="BV9" s="733"/>
      <c r="BW9" s="733"/>
      <c r="BX9" s="733"/>
      <c r="BY9" s="733"/>
      <c r="BZ9" s="733"/>
      <c r="CA9" s="733"/>
      <c r="CB9" s="733"/>
      <c r="CC9" s="733"/>
      <c r="CD9" s="733"/>
      <c r="CE9" s="733"/>
      <c r="CF9" s="733">
        <v>1</v>
      </c>
      <c r="CG9" s="733"/>
      <c r="CH9" s="733"/>
      <c r="CI9" s="733"/>
      <c r="CJ9" s="733"/>
      <c r="CK9" s="733"/>
      <c r="CL9" s="733"/>
      <c r="CM9" s="733"/>
      <c r="CN9" s="733">
        <v>0</v>
      </c>
      <c r="CO9" s="733"/>
      <c r="CP9" s="733"/>
      <c r="CQ9" s="733"/>
      <c r="CR9" s="733"/>
      <c r="CS9" s="733"/>
      <c r="CT9" s="733"/>
      <c r="CU9" s="733"/>
      <c r="CV9" s="733"/>
      <c r="CW9" s="733"/>
      <c r="CX9" s="733"/>
      <c r="CY9" s="733">
        <v>0</v>
      </c>
      <c r="CZ9" s="733"/>
      <c r="DA9" s="746">
        <f t="shared" ref="DA9:DA72" si="17">C9-0.1</f>
        <v>27.599999999999998</v>
      </c>
      <c r="DB9" s="745">
        <f t="shared" si="12"/>
        <v>43720</v>
      </c>
      <c r="DD9" s="745">
        <f t="shared" si="13"/>
        <v>43744</v>
      </c>
      <c r="DF9" s="745">
        <f t="shared" si="14"/>
        <v>43757</v>
      </c>
      <c r="DH9" s="745" t="str">
        <f t="shared" ref="DH9:DH72" si="18">IF(OR(M9&gt;0,N9&gt;0),$DD$1,"")</f>
        <v/>
      </c>
      <c r="DI9" s="745">
        <v>43757</v>
      </c>
      <c r="DJ9" s="745">
        <v>43757</v>
      </c>
      <c r="DK9" s="745"/>
      <c r="DL9" s="745">
        <v>43703</v>
      </c>
    </row>
    <row r="10" spans="1:118" s="726" customFormat="1" ht="21.95" customHeight="1">
      <c r="A10" s="734">
        <v>35</v>
      </c>
      <c r="B10" s="733" t="s">
        <v>3438</v>
      </c>
      <c r="C10" s="735">
        <v>40.700000000000003</v>
      </c>
      <c r="D10" s="735">
        <f t="shared" si="15"/>
        <v>91.8</v>
      </c>
      <c r="E10" s="733"/>
      <c r="F10" s="733"/>
      <c r="G10" s="733"/>
      <c r="H10" s="733"/>
      <c r="I10" s="733"/>
      <c r="J10" s="733"/>
      <c r="K10" s="733" t="s">
        <v>3434</v>
      </c>
      <c r="L10" s="733"/>
      <c r="M10" s="733">
        <v>1</v>
      </c>
      <c r="N10" s="733"/>
      <c r="O10" s="733">
        <v>1</v>
      </c>
      <c r="P10" s="733"/>
      <c r="Q10" s="733"/>
      <c r="R10" s="733"/>
      <c r="S10" s="733"/>
      <c r="T10" s="733"/>
      <c r="U10" s="733"/>
      <c r="V10" s="733"/>
      <c r="W10" s="733"/>
      <c r="X10" s="733"/>
      <c r="Y10" s="733"/>
      <c r="Z10" s="733"/>
      <c r="AA10" s="733"/>
      <c r="AB10" s="733"/>
      <c r="AC10" s="733"/>
      <c r="AD10" s="733">
        <v>1</v>
      </c>
      <c r="AE10" s="733"/>
      <c r="AF10" s="733">
        <v>3</v>
      </c>
      <c r="AG10" s="733"/>
      <c r="AH10" s="733"/>
      <c r="AI10" s="733"/>
      <c r="AJ10" s="733"/>
      <c r="AK10" s="733"/>
      <c r="AL10" s="733">
        <v>1</v>
      </c>
      <c r="AM10" s="733"/>
      <c r="AN10" s="733"/>
      <c r="AO10" s="733"/>
      <c r="AP10" s="733"/>
      <c r="AQ10" s="733"/>
      <c r="AR10" s="733"/>
      <c r="AS10" s="733"/>
      <c r="AT10" s="733"/>
      <c r="AU10" s="733">
        <v>3</v>
      </c>
      <c r="AV10" s="733"/>
      <c r="AW10" s="733"/>
      <c r="AX10" s="733"/>
      <c r="AY10" s="733">
        <v>2</v>
      </c>
      <c r="AZ10" s="733"/>
      <c r="BA10" s="733">
        <v>10</v>
      </c>
      <c r="BB10" s="733">
        <v>10</v>
      </c>
      <c r="BC10" s="733"/>
      <c r="BD10" s="733">
        <f t="shared" si="16"/>
        <v>122.10000000000001</v>
      </c>
      <c r="BE10" s="733"/>
      <c r="BF10" s="733">
        <v>0</v>
      </c>
      <c r="BG10" s="733"/>
      <c r="BH10" s="733"/>
      <c r="BI10" s="733">
        <v>1</v>
      </c>
      <c r="BJ10" s="733"/>
      <c r="BK10" s="733"/>
      <c r="BL10" s="733"/>
      <c r="BM10" s="733"/>
      <c r="BN10" s="733"/>
      <c r="BO10" s="733">
        <v>0</v>
      </c>
      <c r="BP10" s="733">
        <v>0</v>
      </c>
      <c r="BQ10" s="733"/>
      <c r="BR10" s="733"/>
      <c r="BS10" s="733"/>
      <c r="BT10" s="733"/>
      <c r="BU10" s="733"/>
      <c r="BV10" s="733">
        <v>1</v>
      </c>
      <c r="BW10" s="733">
        <v>2</v>
      </c>
      <c r="BX10" s="733"/>
      <c r="BY10" s="733"/>
      <c r="BZ10" s="733"/>
      <c r="CA10" s="733"/>
      <c r="CB10" s="733"/>
      <c r="CC10" s="733"/>
      <c r="CD10" s="733"/>
      <c r="CE10" s="733"/>
      <c r="CF10" s="733"/>
      <c r="CG10" s="733"/>
      <c r="CH10" s="733"/>
      <c r="CI10" s="733"/>
      <c r="CJ10" s="733"/>
      <c r="CK10" s="733"/>
      <c r="CL10" s="733">
        <v>0</v>
      </c>
      <c r="CM10" s="733">
        <v>1</v>
      </c>
      <c r="CN10" s="733">
        <v>2</v>
      </c>
      <c r="CO10" s="733">
        <v>0</v>
      </c>
      <c r="CP10" s="733">
        <v>0</v>
      </c>
      <c r="CQ10" s="733"/>
      <c r="CR10" s="733"/>
      <c r="CS10" s="733"/>
      <c r="CT10" s="733"/>
      <c r="CU10" s="733"/>
      <c r="CV10" s="733"/>
      <c r="CW10" s="733">
        <v>2</v>
      </c>
      <c r="CX10" s="733"/>
      <c r="CY10" s="733">
        <v>0</v>
      </c>
      <c r="CZ10" s="733"/>
      <c r="DA10" s="746">
        <f t="shared" si="17"/>
        <v>40.6</v>
      </c>
      <c r="DB10" s="745">
        <f t="shared" si="12"/>
        <v>43720</v>
      </c>
      <c r="DD10" s="745">
        <f t="shared" si="13"/>
        <v>43744</v>
      </c>
      <c r="DF10" s="745">
        <f t="shared" si="14"/>
        <v>43757</v>
      </c>
      <c r="DH10" s="745">
        <f t="shared" si="18"/>
        <v>43744</v>
      </c>
      <c r="DI10" s="745">
        <f>DH10</f>
        <v>43744</v>
      </c>
      <c r="DJ10" s="745">
        <v>43757</v>
      </c>
      <c r="DK10" s="745"/>
      <c r="DL10" s="745">
        <v>43703</v>
      </c>
    </row>
    <row r="11" spans="1:118" s="726" customFormat="1" ht="21.95" customHeight="1">
      <c r="A11" s="734">
        <v>33.9</v>
      </c>
      <c r="B11" s="733">
        <v>91</v>
      </c>
      <c r="C11" s="735">
        <v>32.9</v>
      </c>
      <c r="D11" s="735">
        <f t="shared" si="15"/>
        <v>124.69999999999999</v>
      </c>
      <c r="E11" s="733"/>
      <c r="F11" s="733"/>
      <c r="G11" s="733"/>
      <c r="H11" s="733"/>
      <c r="I11" s="733"/>
      <c r="J11" s="733" t="s">
        <v>3434</v>
      </c>
      <c r="K11" s="733" t="s">
        <v>3434</v>
      </c>
      <c r="L11" s="733">
        <v>1</v>
      </c>
      <c r="M11" s="733"/>
      <c r="N11" s="733"/>
      <c r="O11" s="733"/>
      <c r="P11" s="733"/>
      <c r="Q11" s="733"/>
      <c r="R11" s="733"/>
      <c r="S11" s="733"/>
      <c r="T11" s="733"/>
      <c r="U11" s="733"/>
      <c r="V11" s="733"/>
      <c r="W11" s="733"/>
      <c r="X11" s="733"/>
      <c r="Y11" s="733"/>
      <c r="Z11" s="733">
        <v>1</v>
      </c>
      <c r="AA11" s="733"/>
      <c r="AB11" s="733"/>
      <c r="AC11" s="733"/>
      <c r="AD11" s="733">
        <v>1</v>
      </c>
      <c r="AE11" s="733"/>
      <c r="AF11" s="733">
        <v>3</v>
      </c>
      <c r="AG11" s="733"/>
      <c r="AH11" s="733"/>
      <c r="AI11" s="733"/>
      <c r="AJ11" s="733"/>
      <c r="AK11" s="733"/>
      <c r="AL11" s="733">
        <v>1</v>
      </c>
      <c r="AM11" s="733"/>
      <c r="AN11" s="733"/>
      <c r="AO11" s="733"/>
      <c r="AP11" s="733"/>
      <c r="AQ11" s="733"/>
      <c r="AR11" s="733"/>
      <c r="AS11" s="733"/>
      <c r="AT11" s="733"/>
      <c r="AU11" s="733">
        <v>3</v>
      </c>
      <c r="AV11" s="733"/>
      <c r="AW11" s="733"/>
      <c r="AX11" s="733"/>
      <c r="AY11" s="733"/>
      <c r="AZ11" s="733"/>
      <c r="BA11" s="733"/>
      <c r="BB11" s="733"/>
      <c r="BC11" s="733"/>
      <c r="BD11" s="733">
        <f t="shared" si="16"/>
        <v>98.699999999999989</v>
      </c>
      <c r="BE11" s="733"/>
      <c r="BF11" s="733">
        <v>0</v>
      </c>
      <c r="BG11" s="733"/>
      <c r="BH11" s="733"/>
      <c r="BI11" s="733"/>
      <c r="BJ11" s="733"/>
      <c r="BK11" s="733">
        <v>1</v>
      </c>
      <c r="BL11" s="733"/>
      <c r="BM11" s="733"/>
      <c r="BN11" s="733"/>
      <c r="BO11" s="733">
        <v>0</v>
      </c>
      <c r="BP11" s="733">
        <v>0</v>
      </c>
      <c r="BQ11" s="733"/>
      <c r="BR11" s="733"/>
      <c r="BS11" s="733">
        <v>2</v>
      </c>
      <c r="BT11" s="733">
        <v>1</v>
      </c>
      <c r="BU11" s="733"/>
      <c r="BV11" s="733"/>
      <c r="BW11" s="733"/>
      <c r="BX11" s="733"/>
      <c r="BY11" s="733"/>
      <c r="BZ11" s="733"/>
      <c r="CA11" s="733"/>
      <c r="CB11" s="733"/>
      <c r="CC11" s="733"/>
      <c r="CD11" s="733"/>
      <c r="CE11" s="733"/>
      <c r="CF11" s="733">
        <v>1</v>
      </c>
      <c r="CG11" s="733"/>
      <c r="CH11" s="733"/>
      <c r="CI11" s="733"/>
      <c r="CJ11" s="733"/>
      <c r="CK11" s="733"/>
      <c r="CL11" s="733"/>
      <c r="CM11" s="733"/>
      <c r="CN11" s="733">
        <v>0</v>
      </c>
      <c r="CO11" s="733"/>
      <c r="CP11" s="733"/>
      <c r="CQ11" s="733"/>
      <c r="CR11" s="733"/>
      <c r="CS11" s="733"/>
      <c r="CT11" s="733"/>
      <c r="CU11" s="733"/>
      <c r="CV11" s="733"/>
      <c r="CW11" s="733"/>
      <c r="CX11" s="733"/>
      <c r="CY11" s="733">
        <v>0</v>
      </c>
      <c r="CZ11" s="733"/>
      <c r="DA11" s="746">
        <f t="shared" si="17"/>
        <v>32.799999999999997</v>
      </c>
      <c r="DB11" s="745">
        <f t="shared" si="12"/>
        <v>43720</v>
      </c>
      <c r="DD11" s="745">
        <f t="shared" si="13"/>
        <v>43744</v>
      </c>
      <c r="DF11" s="745">
        <f t="shared" si="14"/>
        <v>43757</v>
      </c>
      <c r="DH11" s="745" t="str">
        <f t="shared" si="18"/>
        <v/>
      </c>
      <c r="DI11" s="745">
        <v>43757</v>
      </c>
      <c r="DJ11" s="745">
        <v>43757</v>
      </c>
      <c r="DK11" s="745"/>
      <c r="DL11" s="745">
        <v>43703</v>
      </c>
    </row>
    <row r="12" spans="1:118" s="726" customFormat="1" ht="21.95" customHeight="1">
      <c r="A12" s="734">
        <v>41</v>
      </c>
      <c r="B12" s="733" t="s">
        <v>3439</v>
      </c>
      <c r="C12" s="735">
        <v>44</v>
      </c>
      <c r="D12" s="735">
        <f t="shared" si="15"/>
        <v>168.7</v>
      </c>
      <c r="E12" s="733"/>
      <c r="F12" s="733"/>
      <c r="G12" s="733"/>
      <c r="H12" s="733"/>
      <c r="I12" s="733"/>
      <c r="J12" s="733"/>
      <c r="K12" s="733" t="s">
        <v>3434</v>
      </c>
      <c r="L12" s="733"/>
      <c r="M12" s="733">
        <v>1</v>
      </c>
      <c r="N12" s="733"/>
      <c r="O12" s="733">
        <v>1</v>
      </c>
      <c r="P12" s="733"/>
      <c r="Q12" s="733"/>
      <c r="R12" s="733"/>
      <c r="S12" s="733"/>
      <c r="T12" s="733"/>
      <c r="U12" s="733"/>
      <c r="V12" s="733"/>
      <c r="W12" s="733"/>
      <c r="X12" s="733"/>
      <c r="Y12" s="733"/>
      <c r="Z12" s="733"/>
      <c r="AA12" s="733"/>
      <c r="AB12" s="733"/>
      <c r="AC12" s="733"/>
      <c r="AD12" s="733">
        <v>1</v>
      </c>
      <c r="AE12" s="733"/>
      <c r="AF12" s="733">
        <v>3</v>
      </c>
      <c r="AG12" s="733"/>
      <c r="AH12" s="733"/>
      <c r="AI12" s="733"/>
      <c r="AJ12" s="733"/>
      <c r="AK12" s="733"/>
      <c r="AL12" s="733">
        <v>1</v>
      </c>
      <c r="AM12" s="733"/>
      <c r="AN12" s="733"/>
      <c r="AO12" s="733"/>
      <c r="AP12" s="733"/>
      <c r="AQ12" s="733"/>
      <c r="AR12" s="733"/>
      <c r="AS12" s="733"/>
      <c r="AT12" s="733"/>
      <c r="AU12" s="733">
        <v>3</v>
      </c>
      <c r="AV12" s="733"/>
      <c r="AW12" s="733"/>
      <c r="AX12" s="733"/>
      <c r="AY12" s="733">
        <v>2</v>
      </c>
      <c r="AZ12" s="733"/>
      <c r="BA12" s="733">
        <v>15</v>
      </c>
      <c r="BB12" s="738">
        <f>15-7</f>
        <v>8</v>
      </c>
      <c r="BC12" s="733"/>
      <c r="BD12" s="733">
        <f t="shared" si="16"/>
        <v>132</v>
      </c>
      <c r="BE12" s="733"/>
      <c r="BF12" s="733">
        <v>0</v>
      </c>
      <c r="BG12" s="733"/>
      <c r="BH12" s="733"/>
      <c r="BI12" s="733">
        <v>1</v>
      </c>
      <c r="BJ12" s="733"/>
      <c r="BK12" s="733"/>
      <c r="BL12" s="733"/>
      <c r="BM12" s="733"/>
      <c r="BN12" s="733"/>
      <c r="BO12" s="733">
        <v>0</v>
      </c>
      <c r="BP12" s="733">
        <v>0</v>
      </c>
      <c r="BQ12" s="733"/>
      <c r="BR12" s="733"/>
      <c r="BS12" s="733"/>
      <c r="BT12" s="733"/>
      <c r="BU12" s="733"/>
      <c r="BV12" s="733">
        <v>1</v>
      </c>
      <c r="BW12" s="733">
        <v>3</v>
      </c>
      <c r="BX12" s="733"/>
      <c r="BY12" s="733"/>
      <c r="BZ12" s="733"/>
      <c r="CA12" s="733"/>
      <c r="CB12" s="733"/>
      <c r="CC12" s="733"/>
      <c r="CD12" s="733"/>
      <c r="CE12" s="733"/>
      <c r="CF12" s="733"/>
      <c r="CG12" s="733"/>
      <c r="CH12" s="733"/>
      <c r="CI12" s="733"/>
      <c r="CJ12" s="733"/>
      <c r="CK12" s="733"/>
      <c r="CL12" s="733">
        <v>0</v>
      </c>
      <c r="CM12" s="733">
        <v>1</v>
      </c>
      <c r="CN12" s="733">
        <v>3</v>
      </c>
      <c r="CO12" s="733">
        <v>0</v>
      </c>
      <c r="CP12" s="733">
        <v>0</v>
      </c>
      <c r="CQ12" s="733"/>
      <c r="CR12" s="733"/>
      <c r="CS12" s="733"/>
      <c r="CT12" s="733"/>
      <c r="CU12" s="733"/>
      <c r="CV12" s="733"/>
      <c r="CW12" s="733">
        <v>2</v>
      </c>
      <c r="CX12" s="733"/>
      <c r="CY12" s="733">
        <v>0</v>
      </c>
      <c r="CZ12" s="733"/>
      <c r="DA12" s="746">
        <f t="shared" si="17"/>
        <v>43.9</v>
      </c>
      <c r="DB12" s="745">
        <f t="shared" si="12"/>
        <v>43720</v>
      </c>
      <c r="DD12" s="745">
        <f t="shared" si="13"/>
        <v>43744</v>
      </c>
      <c r="DF12" s="745">
        <f t="shared" si="14"/>
        <v>43757</v>
      </c>
      <c r="DH12" s="745">
        <f t="shared" si="18"/>
        <v>43744</v>
      </c>
      <c r="DI12" s="745">
        <f>DH12</f>
        <v>43744</v>
      </c>
      <c r="DJ12" s="745">
        <v>43757</v>
      </c>
      <c r="DK12" s="745"/>
      <c r="DL12" s="745">
        <v>43703</v>
      </c>
    </row>
    <row r="13" spans="1:118" s="726" customFormat="1" ht="21.95" customHeight="1">
      <c r="A13" s="734">
        <v>40.1</v>
      </c>
      <c r="B13" s="733">
        <v>92</v>
      </c>
      <c r="C13" s="735">
        <v>34.5</v>
      </c>
      <c r="D13" s="735">
        <f t="shared" si="15"/>
        <v>203.2</v>
      </c>
      <c r="E13" s="733"/>
      <c r="F13" s="733"/>
      <c r="G13" s="733"/>
      <c r="H13" s="733"/>
      <c r="I13" s="733"/>
      <c r="J13" s="733" t="s">
        <v>3434</v>
      </c>
      <c r="K13" s="733" t="s">
        <v>3434</v>
      </c>
      <c r="L13" s="733">
        <v>1</v>
      </c>
      <c r="M13" s="733"/>
      <c r="N13" s="733"/>
      <c r="O13" s="733"/>
      <c r="P13" s="733"/>
      <c r="Q13" s="733"/>
      <c r="R13" s="733"/>
      <c r="S13" s="733"/>
      <c r="T13" s="733"/>
      <c r="U13" s="733"/>
      <c r="V13" s="733"/>
      <c r="W13" s="733"/>
      <c r="X13" s="733"/>
      <c r="Y13" s="733"/>
      <c r="Z13" s="733"/>
      <c r="AA13" s="733"/>
      <c r="AB13" s="733"/>
      <c r="AC13" s="733"/>
      <c r="AD13" s="733">
        <v>1</v>
      </c>
      <c r="AE13" s="733"/>
      <c r="AF13" s="733">
        <v>3</v>
      </c>
      <c r="AG13" s="733"/>
      <c r="AH13" s="733"/>
      <c r="AI13" s="733"/>
      <c r="AJ13" s="733"/>
      <c r="AK13" s="733"/>
      <c r="AL13" s="733">
        <v>1</v>
      </c>
      <c r="AM13" s="733"/>
      <c r="AN13" s="733"/>
      <c r="AO13" s="733"/>
      <c r="AP13" s="733"/>
      <c r="AQ13" s="733"/>
      <c r="AR13" s="733"/>
      <c r="AS13" s="733"/>
      <c r="AT13" s="733"/>
      <c r="AU13" s="733">
        <v>3</v>
      </c>
      <c r="AV13" s="733"/>
      <c r="AW13" s="733"/>
      <c r="AX13" s="733"/>
      <c r="AY13" s="733"/>
      <c r="AZ13" s="733"/>
      <c r="BA13" s="733"/>
      <c r="BB13" s="733"/>
      <c r="BC13" s="733"/>
      <c r="BD13" s="733">
        <f t="shared" si="16"/>
        <v>103.5</v>
      </c>
      <c r="BE13" s="733"/>
      <c r="BF13" s="733">
        <v>0</v>
      </c>
      <c r="BG13" s="733"/>
      <c r="BH13" s="733"/>
      <c r="BI13" s="733"/>
      <c r="BJ13" s="733"/>
      <c r="BK13" s="733">
        <v>1</v>
      </c>
      <c r="BL13" s="733"/>
      <c r="BM13" s="733"/>
      <c r="BN13" s="733"/>
      <c r="BO13" s="733">
        <v>0</v>
      </c>
      <c r="BP13" s="733">
        <v>0</v>
      </c>
      <c r="BQ13" s="733"/>
      <c r="BR13" s="733"/>
      <c r="BS13" s="733">
        <v>2</v>
      </c>
      <c r="BT13" s="733">
        <v>1</v>
      </c>
      <c r="BU13" s="733"/>
      <c r="BV13" s="733"/>
      <c r="BW13" s="733"/>
      <c r="BX13" s="733"/>
      <c r="BY13" s="733"/>
      <c r="BZ13" s="733"/>
      <c r="CA13" s="733"/>
      <c r="CB13" s="733"/>
      <c r="CC13" s="733"/>
      <c r="CD13" s="733"/>
      <c r="CE13" s="733"/>
      <c r="CF13" s="733">
        <v>1</v>
      </c>
      <c r="CG13" s="733"/>
      <c r="CH13" s="733"/>
      <c r="CI13" s="733"/>
      <c r="CJ13" s="733"/>
      <c r="CK13" s="733"/>
      <c r="CL13" s="733"/>
      <c r="CM13" s="733"/>
      <c r="CN13" s="733">
        <v>0</v>
      </c>
      <c r="CO13" s="733"/>
      <c r="CP13" s="733"/>
      <c r="CQ13" s="733"/>
      <c r="CR13" s="733"/>
      <c r="CS13" s="733"/>
      <c r="CT13" s="733"/>
      <c r="CU13" s="733"/>
      <c r="CV13" s="733"/>
      <c r="CW13" s="733"/>
      <c r="CX13" s="733"/>
      <c r="CY13" s="733">
        <v>0</v>
      </c>
      <c r="CZ13" s="733"/>
      <c r="DA13" s="746">
        <f t="shared" si="17"/>
        <v>34.4</v>
      </c>
      <c r="DB13" s="745">
        <f t="shared" si="12"/>
        <v>43720</v>
      </c>
      <c r="DD13" s="745">
        <f t="shared" si="13"/>
        <v>43744</v>
      </c>
      <c r="DF13" s="745">
        <f t="shared" si="14"/>
        <v>43757</v>
      </c>
      <c r="DH13" s="745" t="str">
        <f t="shared" si="18"/>
        <v/>
      </c>
      <c r="DI13" s="745">
        <v>43757</v>
      </c>
      <c r="DJ13" s="745">
        <v>43757</v>
      </c>
      <c r="DK13" s="745"/>
      <c r="DL13" s="745">
        <v>43703</v>
      </c>
    </row>
    <row r="14" spans="1:118" s="726" customFormat="1" ht="21.95" customHeight="1">
      <c r="A14" s="734">
        <v>40</v>
      </c>
      <c r="B14" s="733" t="s">
        <v>3440</v>
      </c>
      <c r="C14" s="735">
        <v>45</v>
      </c>
      <c r="D14" s="735">
        <f t="shared" si="15"/>
        <v>248.2</v>
      </c>
      <c r="E14" s="733"/>
      <c r="F14" s="733"/>
      <c r="G14" s="733"/>
      <c r="H14" s="733"/>
      <c r="I14" s="733"/>
      <c r="J14" s="733"/>
      <c r="K14" s="733" t="s">
        <v>3434</v>
      </c>
      <c r="L14" s="733"/>
      <c r="M14" s="733">
        <v>1</v>
      </c>
      <c r="N14" s="733"/>
      <c r="O14" s="733"/>
      <c r="P14" s="733">
        <v>1</v>
      </c>
      <c r="Q14" s="733"/>
      <c r="R14" s="733"/>
      <c r="S14" s="733"/>
      <c r="T14" s="733"/>
      <c r="U14" s="733"/>
      <c r="V14" s="733"/>
      <c r="W14" s="733"/>
      <c r="X14" s="733"/>
      <c r="Y14" s="733"/>
      <c r="Z14" s="733"/>
      <c r="AA14" s="733"/>
      <c r="AB14" s="733"/>
      <c r="AC14" s="733"/>
      <c r="AD14" s="733">
        <v>1</v>
      </c>
      <c r="AE14" s="733"/>
      <c r="AF14" s="733">
        <v>3</v>
      </c>
      <c r="AG14" s="733"/>
      <c r="AH14" s="733"/>
      <c r="AI14" s="733"/>
      <c r="AJ14" s="733"/>
      <c r="AK14" s="733"/>
      <c r="AL14" s="733">
        <v>1</v>
      </c>
      <c r="AM14" s="733"/>
      <c r="AN14" s="733"/>
      <c r="AO14" s="733"/>
      <c r="AP14" s="733"/>
      <c r="AQ14" s="733"/>
      <c r="AR14" s="733"/>
      <c r="AS14" s="733"/>
      <c r="AT14" s="733"/>
      <c r="AU14" s="733">
        <v>3</v>
      </c>
      <c r="AV14" s="733"/>
      <c r="AW14" s="733"/>
      <c r="AX14" s="733"/>
      <c r="AY14" s="733">
        <v>2</v>
      </c>
      <c r="AZ14" s="733"/>
      <c r="BA14" s="733">
        <v>2</v>
      </c>
      <c r="BB14" s="738">
        <f>5+1</f>
        <v>6</v>
      </c>
      <c r="BC14" s="733"/>
      <c r="BD14" s="733">
        <f t="shared" si="16"/>
        <v>135</v>
      </c>
      <c r="BE14" s="733"/>
      <c r="BF14" s="733">
        <v>0</v>
      </c>
      <c r="BG14" s="733"/>
      <c r="BH14" s="733"/>
      <c r="BI14" s="733">
        <v>1</v>
      </c>
      <c r="BJ14" s="733"/>
      <c r="BK14" s="733"/>
      <c r="BL14" s="733"/>
      <c r="BM14" s="733"/>
      <c r="BN14" s="733"/>
      <c r="BO14" s="733">
        <v>0</v>
      </c>
      <c r="BP14" s="733">
        <v>0</v>
      </c>
      <c r="BQ14" s="733"/>
      <c r="BR14" s="733"/>
      <c r="BS14" s="733"/>
      <c r="BT14" s="733"/>
      <c r="BU14" s="733"/>
      <c r="BV14" s="733">
        <v>1</v>
      </c>
      <c r="BW14" s="733">
        <v>1</v>
      </c>
      <c r="BX14" s="733"/>
      <c r="BY14" s="733"/>
      <c r="BZ14" s="733"/>
      <c r="CA14" s="733"/>
      <c r="CB14" s="733"/>
      <c r="CC14" s="733"/>
      <c r="CD14" s="733"/>
      <c r="CE14" s="733"/>
      <c r="CF14" s="733"/>
      <c r="CG14" s="733"/>
      <c r="CH14" s="733"/>
      <c r="CI14" s="733"/>
      <c r="CJ14" s="733"/>
      <c r="CK14" s="733"/>
      <c r="CL14" s="733">
        <v>0</v>
      </c>
      <c r="CM14" s="733">
        <v>1</v>
      </c>
      <c r="CN14" s="733">
        <v>1</v>
      </c>
      <c r="CO14" s="733">
        <v>0</v>
      </c>
      <c r="CP14" s="733">
        <v>0</v>
      </c>
      <c r="CQ14" s="733"/>
      <c r="CR14" s="733"/>
      <c r="CS14" s="733"/>
      <c r="CT14" s="733"/>
      <c r="CU14" s="733"/>
      <c r="CV14" s="733"/>
      <c r="CW14" s="733">
        <v>2</v>
      </c>
      <c r="CX14" s="733"/>
      <c r="CY14" s="733">
        <v>0</v>
      </c>
      <c r="CZ14" s="733"/>
      <c r="DA14" s="746">
        <f t="shared" si="17"/>
        <v>44.9</v>
      </c>
      <c r="DB14" s="745">
        <f t="shared" si="12"/>
        <v>43720</v>
      </c>
      <c r="DD14" s="745">
        <f t="shared" si="13"/>
        <v>43744</v>
      </c>
      <c r="DF14" s="745">
        <f t="shared" si="14"/>
        <v>43757</v>
      </c>
      <c r="DH14" s="745">
        <f t="shared" si="18"/>
        <v>43744</v>
      </c>
      <c r="DI14" s="745">
        <f>DH14</f>
        <v>43744</v>
      </c>
      <c r="DJ14" s="745">
        <v>43757</v>
      </c>
      <c r="DK14" s="745"/>
      <c r="DL14" s="745">
        <v>43703</v>
      </c>
    </row>
    <row r="15" spans="1:118" s="726" customFormat="1" ht="21.95" customHeight="1">
      <c r="A15" s="734">
        <v>39.6</v>
      </c>
      <c r="B15" s="733">
        <v>93</v>
      </c>
      <c r="C15" s="735">
        <v>36.200000000000003</v>
      </c>
      <c r="D15" s="735">
        <f t="shared" si="15"/>
        <v>284.39999999999998</v>
      </c>
      <c r="E15" s="733"/>
      <c r="F15" s="733"/>
      <c r="G15" s="733"/>
      <c r="H15" s="733"/>
      <c r="I15" s="733"/>
      <c r="J15" s="733" t="s">
        <v>3434</v>
      </c>
      <c r="K15" s="733" t="s">
        <v>3434</v>
      </c>
      <c r="L15" s="733">
        <v>1</v>
      </c>
      <c r="M15" s="733"/>
      <c r="N15" s="733"/>
      <c r="O15" s="733"/>
      <c r="P15" s="733"/>
      <c r="Q15" s="733"/>
      <c r="R15" s="733"/>
      <c r="S15" s="733"/>
      <c r="T15" s="733"/>
      <c r="U15" s="733"/>
      <c r="V15" s="733"/>
      <c r="W15" s="733"/>
      <c r="X15" s="733"/>
      <c r="Y15" s="733"/>
      <c r="Z15" s="733"/>
      <c r="AA15" s="733"/>
      <c r="AB15" s="733"/>
      <c r="AC15" s="733"/>
      <c r="AD15" s="733">
        <v>1</v>
      </c>
      <c r="AE15" s="733"/>
      <c r="AF15" s="733">
        <v>3</v>
      </c>
      <c r="AG15" s="733"/>
      <c r="AH15" s="733"/>
      <c r="AI15" s="733"/>
      <c r="AJ15" s="733"/>
      <c r="AK15" s="733"/>
      <c r="AL15" s="733">
        <v>1</v>
      </c>
      <c r="AM15" s="733"/>
      <c r="AN15" s="733"/>
      <c r="AO15" s="733"/>
      <c r="AP15" s="733"/>
      <c r="AQ15" s="733"/>
      <c r="AR15" s="733"/>
      <c r="AS15" s="733"/>
      <c r="AT15" s="733"/>
      <c r="AU15" s="733">
        <v>3</v>
      </c>
      <c r="AV15" s="733"/>
      <c r="AW15" s="733"/>
      <c r="AX15" s="733"/>
      <c r="AY15" s="733"/>
      <c r="AZ15" s="733"/>
      <c r="BA15" s="733"/>
      <c r="BB15" s="733"/>
      <c r="BC15" s="733"/>
      <c r="BD15" s="733">
        <f t="shared" si="16"/>
        <v>108.60000000000001</v>
      </c>
      <c r="BE15" s="733"/>
      <c r="BF15" s="733">
        <v>0</v>
      </c>
      <c r="BG15" s="733"/>
      <c r="BH15" s="733"/>
      <c r="BI15" s="733"/>
      <c r="BJ15" s="733"/>
      <c r="BK15" s="733">
        <v>1</v>
      </c>
      <c r="BL15" s="733"/>
      <c r="BM15" s="733"/>
      <c r="BN15" s="733"/>
      <c r="BO15" s="733">
        <v>0</v>
      </c>
      <c r="BP15" s="733">
        <v>0</v>
      </c>
      <c r="BQ15" s="733"/>
      <c r="BR15" s="733"/>
      <c r="BS15" s="733">
        <v>2</v>
      </c>
      <c r="BT15" s="733">
        <v>1</v>
      </c>
      <c r="BU15" s="733"/>
      <c r="BV15" s="733"/>
      <c r="BW15" s="733"/>
      <c r="BX15" s="733"/>
      <c r="BY15" s="733"/>
      <c r="BZ15" s="733"/>
      <c r="CA15" s="733"/>
      <c r="CB15" s="733"/>
      <c r="CC15" s="733"/>
      <c r="CD15" s="733"/>
      <c r="CE15" s="733"/>
      <c r="CF15" s="733">
        <v>1</v>
      </c>
      <c r="CG15" s="733"/>
      <c r="CH15" s="733"/>
      <c r="CI15" s="733"/>
      <c r="CJ15" s="733"/>
      <c r="CK15" s="733"/>
      <c r="CL15" s="733"/>
      <c r="CM15" s="733"/>
      <c r="CN15" s="733">
        <v>0</v>
      </c>
      <c r="CO15" s="733"/>
      <c r="CP15" s="733"/>
      <c r="CQ15" s="733"/>
      <c r="CR15" s="733"/>
      <c r="CS15" s="733"/>
      <c r="CT15" s="733"/>
      <c r="CU15" s="733"/>
      <c r="CV15" s="733"/>
      <c r="CW15" s="733"/>
      <c r="CX15" s="733"/>
      <c r="CY15" s="733">
        <v>0</v>
      </c>
      <c r="CZ15" s="733"/>
      <c r="DA15" s="746">
        <f t="shared" si="17"/>
        <v>36.1</v>
      </c>
      <c r="DB15" s="745">
        <f t="shared" si="12"/>
        <v>43720</v>
      </c>
      <c r="DD15" s="745">
        <f t="shared" si="13"/>
        <v>43744</v>
      </c>
      <c r="DF15" s="745">
        <f t="shared" si="14"/>
        <v>43757</v>
      </c>
      <c r="DH15" s="745" t="str">
        <f t="shared" si="18"/>
        <v/>
      </c>
      <c r="DI15" s="745">
        <v>43757</v>
      </c>
      <c r="DJ15" s="745">
        <v>43757</v>
      </c>
      <c r="DK15" s="745"/>
      <c r="DL15" s="745">
        <v>43703</v>
      </c>
    </row>
    <row r="16" spans="1:118" s="726" customFormat="1" ht="21.95" customHeight="1">
      <c r="A16" s="734">
        <v>39</v>
      </c>
      <c r="B16" s="733" t="s">
        <v>3441</v>
      </c>
      <c r="C16" s="735">
        <v>44.4</v>
      </c>
      <c r="D16" s="735">
        <f t="shared" si="15"/>
        <v>328.79999999999995</v>
      </c>
      <c r="E16" s="733"/>
      <c r="F16" s="733"/>
      <c r="G16" s="733"/>
      <c r="H16" s="733"/>
      <c r="I16" s="733"/>
      <c r="J16" s="733"/>
      <c r="K16" s="733" t="s">
        <v>3434</v>
      </c>
      <c r="L16" s="733"/>
      <c r="M16" s="733">
        <v>1</v>
      </c>
      <c r="N16" s="733"/>
      <c r="O16" s="733"/>
      <c r="P16" s="733">
        <v>1</v>
      </c>
      <c r="Q16" s="733"/>
      <c r="R16" s="733"/>
      <c r="S16" s="733"/>
      <c r="T16" s="733"/>
      <c r="U16" s="733"/>
      <c r="V16" s="733"/>
      <c r="W16" s="733"/>
      <c r="X16" s="733"/>
      <c r="Y16" s="733"/>
      <c r="Z16" s="733"/>
      <c r="AA16" s="733"/>
      <c r="AB16" s="733"/>
      <c r="AC16" s="733"/>
      <c r="AD16" s="733">
        <v>1</v>
      </c>
      <c r="AE16" s="733"/>
      <c r="AF16" s="733">
        <v>3</v>
      </c>
      <c r="AG16" s="733"/>
      <c r="AH16" s="733"/>
      <c r="AI16" s="733"/>
      <c r="AJ16" s="733"/>
      <c r="AK16" s="733"/>
      <c r="AL16" s="733">
        <v>1</v>
      </c>
      <c r="AM16" s="733"/>
      <c r="AN16" s="733"/>
      <c r="AO16" s="733"/>
      <c r="AP16" s="733"/>
      <c r="AQ16" s="733"/>
      <c r="AR16" s="733"/>
      <c r="AS16" s="733"/>
      <c r="AT16" s="733"/>
      <c r="AU16" s="733">
        <v>3</v>
      </c>
      <c r="AV16" s="733"/>
      <c r="AW16" s="733"/>
      <c r="AX16" s="733"/>
      <c r="AY16" s="733">
        <v>2</v>
      </c>
      <c r="AZ16" s="733"/>
      <c r="BA16" s="733">
        <v>5</v>
      </c>
      <c r="BB16" s="738">
        <f>5+3</f>
        <v>8</v>
      </c>
      <c r="BC16" s="733"/>
      <c r="BD16" s="733">
        <f t="shared" si="16"/>
        <v>133.19999999999999</v>
      </c>
      <c r="BE16" s="733"/>
      <c r="BF16" s="733">
        <v>0</v>
      </c>
      <c r="BG16" s="733"/>
      <c r="BH16" s="733"/>
      <c r="BI16" s="733">
        <v>1</v>
      </c>
      <c r="BJ16" s="733"/>
      <c r="BK16" s="733"/>
      <c r="BL16" s="733"/>
      <c r="BM16" s="733"/>
      <c r="BN16" s="733"/>
      <c r="BO16" s="733">
        <v>0</v>
      </c>
      <c r="BP16" s="733">
        <v>0</v>
      </c>
      <c r="BQ16" s="733"/>
      <c r="BR16" s="733"/>
      <c r="BS16" s="733"/>
      <c r="BT16" s="733"/>
      <c r="BU16" s="733"/>
      <c r="BV16" s="733">
        <v>1</v>
      </c>
      <c r="BW16" s="733">
        <v>1</v>
      </c>
      <c r="BX16" s="733"/>
      <c r="BY16" s="733"/>
      <c r="BZ16" s="733"/>
      <c r="CA16" s="733"/>
      <c r="CB16" s="733"/>
      <c r="CC16" s="733"/>
      <c r="CD16" s="733"/>
      <c r="CE16" s="733"/>
      <c r="CF16" s="733"/>
      <c r="CG16" s="733"/>
      <c r="CH16" s="733"/>
      <c r="CI16" s="733"/>
      <c r="CJ16" s="733"/>
      <c r="CK16" s="733"/>
      <c r="CL16" s="733">
        <v>0</v>
      </c>
      <c r="CM16" s="733">
        <v>1</v>
      </c>
      <c r="CN16" s="733">
        <v>1</v>
      </c>
      <c r="CO16" s="733">
        <v>0</v>
      </c>
      <c r="CP16" s="733">
        <v>0</v>
      </c>
      <c r="CQ16" s="733"/>
      <c r="CR16" s="733"/>
      <c r="CS16" s="733"/>
      <c r="CT16" s="733"/>
      <c r="CU16" s="733"/>
      <c r="CV16" s="733"/>
      <c r="CW16" s="733">
        <v>2</v>
      </c>
      <c r="CX16" s="733"/>
      <c r="CY16" s="733">
        <v>0</v>
      </c>
      <c r="CZ16" s="733"/>
      <c r="DA16" s="746">
        <f t="shared" si="17"/>
        <v>44.3</v>
      </c>
      <c r="DB16" s="745">
        <f t="shared" si="12"/>
        <v>43720</v>
      </c>
      <c r="DD16" s="745">
        <f t="shared" si="13"/>
        <v>43744</v>
      </c>
      <c r="DF16" s="745">
        <f t="shared" si="14"/>
        <v>43757</v>
      </c>
      <c r="DH16" s="745">
        <f t="shared" si="18"/>
        <v>43744</v>
      </c>
      <c r="DI16" s="745">
        <f>DH16</f>
        <v>43744</v>
      </c>
      <c r="DJ16" s="745">
        <v>43757</v>
      </c>
      <c r="DK16" s="745"/>
      <c r="DL16" s="745">
        <v>43703</v>
      </c>
    </row>
    <row r="17" spans="1:116" s="726" customFormat="1" ht="21.95" customHeight="1">
      <c r="A17" s="734">
        <v>39.799999999999997</v>
      </c>
      <c r="B17" s="733">
        <v>94</v>
      </c>
      <c r="C17" s="735">
        <v>32.700000000000003</v>
      </c>
      <c r="D17" s="735">
        <f t="shared" si="15"/>
        <v>361.49999999999994</v>
      </c>
      <c r="E17" s="733"/>
      <c r="F17" s="733"/>
      <c r="G17" s="733"/>
      <c r="H17" s="733"/>
      <c r="I17" s="733"/>
      <c r="J17" s="733" t="s">
        <v>3434</v>
      </c>
      <c r="K17" s="733" t="s">
        <v>3434</v>
      </c>
      <c r="L17" s="733">
        <v>1</v>
      </c>
      <c r="M17" s="733"/>
      <c r="N17" s="733"/>
      <c r="O17" s="733"/>
      <c r="P17" s="733"/>
      <c r="Q17" s="733"/>
      <c r="R17" s="733"/>
      <c r="S17" s="733"/>
      <c r="T17" s="733"/>
      <c r="U17" s="733"/>
      <c r="V17" s="733"/>
      <c r="W17" s="733"/>
      <c r="X17" s="733"/>
      <c r="Y17" s="733"/>
      <c r="Z17" s="733"/>
      <c r="AA17" s="733"/>
      <c r="AB17" s="733"/>
      <c r="AC17" s="733"/>
      <c r="AD17" s="733">
        <v>1</v>
      </c>
      <c r="AE17" s="733"/>
      <c r="AF17" s="733">
        <v>3</v>
      </c>
      <c r="AG17" s="733"/>
      <c r="AH17" s="733"/>
      <c r="AI17" s="733"/>
      <c r="AJ17" s="733"/>
      <c r="AK17" s="733"/>
      <c r="AL17" s="733">
        <v>1</v>
      </c>
      <c r="AM17" s="733"/>
      <c r="AN17" s="733"/>
      <c r="AO17" s="733"/>
      <c r="AP17" s="733"/>
      <c r="AQ17" s="733"/>
      <c r="AR17" s="733"/>
      <c r="AS17" s="733"/>
      <c r="AT17" s="733"/>
      <c r="AU17" s="733">
        <v>3</v>
      </c>
      <c r="AV17" s="733"/>
      <c r="AW17" s="733"/>
      <c r="AX17" s="733"/>
      <c r="AY17" s="733"/>
      <c r="AZ17" s="733"/>
      <c r="BA17" s="733"/>
      <c r="BB17" s="733"/>
      <c r="BC17" s="733"/>
      <c r="BD17" s="733">
        <f t="shared" si="16"/>
        <v>98.100000000000009</v>
      </c>
      <c r="BE17" s="733"/>
      <c r="BF17" s="733">
        <v>0</v>
      </c>
      <c r="BG17" s="733"/>
      <c r="BH17" s="733"/>
      <c r="BI17" s="733"/>
      <c r="BJ17" s="733"/>
      <c r="BK17" s="733">
        <v>1</v>
      </c>
      <c r="BL17" s="733"/>
      <c r="BM17" s="733"/>
      <c r="BN17" s="733"/>
      <c r="BO17" s="733">
        <v>0</v>
      </c>
      <c r="BP17" s="733">
        <v>0</v>
      </c>
      <c r="BQ17" s="733"/>
      <c r="BR17" s="733"/>
      <c r="BS17" s="733">
        <v>2</v>
      </c>
      <c r="BT17" s="733">
        <v>1</v>
      </c>
      <c r="BU17" s="733"/>
      <c r="BV17" s="733"/>
      <c r="BW17" s="733"/>
      <c r="BX17" s="733"/>
      <c r="BY17" s="733"/>
      <c r="BZ17" s="733"/>
      <c r="CA17" s="733"/>
      <c r="CB17" s="733"/>
      <c r="CC17" s="733"/>
      <c r="CD17" s="733"/>
      <c r="CE17" s="733"/>
      <c r="CF17" s="733">
        <v>1</v>
      </c>
      <c r="CG17" s="733"/>
      <c r="CH17" s="733"/>
      <c r="CI17" s="733"/>
      <c r="CJ17" s="733"/>
      <c r="CK17" s="733"/>
      <c r="CL17" s="733"/>
      <c r="CM17" s="733"/>
      <c r="CN17" s="733">
        <v>0</v>
      </c>
      <c r="CO17" s="733"/>
      <c r="CP17" s="733"/>
      <c r="CQ17" s="733"/>
      <c r="CR17" s="733"/>
      <c r="CS17" s="733"/>
      <c r="CT17" s="733"/>
      <c r="CU17" s="733"/>
      <c r="CV17" s="733"/>
      <c r="CW17" s="733"/>
      <c r="CX17" s="733"/>
      <c r="CY17" s="733">
        <v>0</v>
      </c>
      <c r="CZ17" s="733"/>
      <c r="DA17" s="746">
        <f t="shared" si="17"/>
        <v>32.6</v>
      </c>
      <c r="DB17" s="745">
        <f t="shared" si="12"/>
        <v>43720</v>
      </c>
      <c r="DD17" s="745">
        <f t="shared" si="13"/>
        <v>43744</v>
      </c>
      <c r="DF17" s="745">
        <f t="shared" si="14"/>
        <v>43757</v>
      </c>
      <c r="DH17" s="745" t="str">
        <f t="shared" si="18"/>
        <v/>
      </c>
      <c r="DI17" s="745">
        <v>43757</v>
      </c>
      <c r="DJ17" s="745">
        <v>43757</v>
      </c>
      <c r="DK17" s="745"/>
      <c r="DL17" s="745">
        <v>43704</v>
      </c>
    </row>
    <row r="18" spans="1:116" s="726" customFormat="1" ht="21.95" customHeight="1">
      <c r="A18" s="734">
        <v>42</v>
      </c>
      <c r="B18" s="733" t="s">
        <v>3442</v>
      </c>
      <c r="C18" s="735">
        <v>36.5</v>
      </c>
      <c r="D18" s="735">
        <f t="shared" si="15"/>
        <v>397.99999999999994</v>
      </c>
      <c r="E18" s="733"/>
      <c r="F18" s="733"/>
      <c r="G18" s="733"/>
      <c r="H18" s="733"/>
      <c r="I18" s="733"/>
      <c r="J18" s="733"/>
      <c r="K18" s="733" t="s">
        <v>3434</v>
      </c>
      <c r="L18" s="733"/>
      <c r="M18" s="733">
        <v>1</v>
      </c>
      <c r="N18" s="733"/>
      <c r="O18" s="733"/>
      <c r="P18" s="733">
        <v>1</v>
      </c>
      <c r="Q18" s="733"/>
      <c r="R18" s="733"/>
      <c r="S18" s="733"/>
      <c r="T18" s="733"/>
      <c r="U18" s="733"/>
      <c r="V18" s="733"/>
      <c r="W18" s="733"/>
      <c r="X18" s="733"/>
      <c r="Y18" s="733"/>
      <c r="Z18" s="733"/>
      <c r="AA18" s="733"/>
      <c r="AB18" s="733"/>
      <c r="AC18" s="733"/>
      <c r="AD18" s="733">
        <v>1</v>
      </c>
      <c r="AE18" s="733"/>
      <c r="AF18" s="733">
        <v>3</v>
      </c>
      <c r="AG18" s="733"/>
      <c r="AH18" s="733"/>
      <c r="AI18" s="733"/>
      <c r="AJ18" s="733"/>
      <c r="AK18" s="733"/>
      <c r="AL18" s="733">
        <v>1</v>
      </c>
      <c r="AM18" s="733"/>
      <c r="AN18" s="733"/>
      <c r="AO18" s="733"/>
      <c r="AP18" s="733"/>
      <c r="AQ18" s="733"/>
      <c r="AR18" s="733"/>
      <c r="AS18" s="733"/>
      <c r="AT18" s="733"/>
      <c r="AU18" s="733">
        <v>3</v>
      </c>
      <c r="AV18" s="733"/>
      <c r="AW18" s="733"/>
      <c r="AX18" s="733"/>
      <c r="AY18" s="733">
        <v>2</v>
      </c>
      <c r="AZ18" s="733"/>
      <c r="BA18" s="733">
        <v>3</v>
      </c>
      <c r="BB18" s="738">
        <f>5-1</f>
        <v>4</v>
      </c>
      <c r="BC18" s="733"/>
      <c r="BD18" s="733">
        <f t="shared" si="16"/>
        <v>109.5</v>
      </c>
      <c r="BE18" s="733"/>
      <c r="BF18" s="733">
        <v>0</v>
      </c>
      <c r="BG18" s="733"/>
      <c r="BH18" s="733"/>
      <c r="BI18" s="733">
        <v>1</v>
      </c>
      <c r="BJ18" s="733"/>
      <c r="BK18" s="733"/>
      <c r="BL18" s="733"/>
      <c r="BM18" s="733"/>
      <c r="BN18" s="733"/>
      <c r="BO18" s="733">
        <v>0</v>
      </c>
      <c r="BP18" s="733">
        <v>0</v>
      </c>
      <c r="BQ18" s="733"/>
      <c r="BR18" s="733"/>
      <c r="BS18" s="733"/>
      <c r="BT18" s="733"/>
      <c r="BU18" s="733"/>
      <c r="BV18" s="733">
        <v>1</v>
      </c>
      <c r="BW18" s="733">
        <v>1</v>
      </c>
      <c r="BX18" s="733"/>
      <c r="BY18" s="733"/>
      <c r="BZ18" s="733"/>
      <c r="CA18" s="733"/>
      <c r="CB18" s="733"/>
      <c r="CC18" s="733"/>
      <c r="CD18" s="733"/>
      <c r="CE18" s="733"/>
      <c r="CF18" s="733"/>
      <c r="CG18" s="733"/>
      <c r="CH18" s="733"/>
      <c r="CI18" s="733"/>
      <c r="CJ18" s="733"/>
      <c r="CK18" s="733"/>
      <c r="CL18" s="733">
        <v>0</v>
      </c>
      <c r="CM18" s="733">
        <v>1</v>
      </c>
      <c r="CN18" s="733">
        <v>1</v>
      </c>
      <c r="CO18" s="733">
        <v>0</v>
      </c>
      <c r="CP18" s="733">
        <v>0</v>
      </c>
      <c r="CQ18" s="733"/>
      <c r="CR18" s="733"/>
      <c r="CS18" s="733"/>
      <c r="CT18" s="733"/>
      <c r="CU18" s="733"/>
      <c r="CV18" s="733"/>
      <c r="CW18" s="733">
        <v>2</v>
      </c>
      <c r="CX18" s="733"/>
      <c r="CY18" s="733">
        <v>0</v>
      </c>
      <c r="CZ18" s="733"/>
      <c r="DA18" s="746">
        <f t="shared" si="17"/>
        <v>36.4</v>
      </c>
      <c r="DB18" s="745">
        <f t="shared" si="12"/>
        <v>43720</v>
      </c>
      <c r="DD18" s="745">
        <f t="shared" si="13"/>
        <v>43744</v>
      </c>
      <c r="DF18" s="745">
        <f t="shared" si="14"/>
        <v>43757</v>
      </c>
      <c r="DH18" s="745">
        <f t="shared" si="18"/>
        <v>43744</v>
      </c>
      <c r="DI18" s="745">
        <f>DH18</f>
        <v>43744</v>
      </c>
      <c r="DJ18" s="745">
        <v>43757</v>
      </c>
      <c r="DK18" s="745"/>
      <c r="DL18" s="745">
        <v>43704</v>
      </c>
    </row>
    <row r="19" spans="1:116" s="726" customFormat="1" ht="21.95" customHeight="1">
      <c r="A19" s="734">
        <v>42.8</v>
      </c>
      <c r="B19" s="733">
        <v>95</v>
      </c>
      <c r="C19" s="737">
        <v>45.5</v>
      </c>
      <c r="D19" s="735">
        <f t="shared" si="15"/>
        <v>443.49999999999994</v>
      </c>
      <c r="E19" s="733"/>
      <c r="F19" s="733"/>
      <c r="G19" s="733"/>
      <c r="H19" s="733"/>
      <c r="I19" s="733"/>
      <c r="J19" s="733" t="s">
        <v>3434</v>
      </c>
      <c r="K19" s="733" t="s">
        <v>3434</v>
      </c>
      <c r="L19" s="733">
        <v>1</v>
      </c>
      <c r="M19" s="733"/>
      <c r="N19" s="733"/>
      <c r="O19" s="733"/>
      <c r="P19" s="733"/>
      <c r="Q19" s="733"/>
      <c r="R19" s="733"/>
      <c r="S19" s="733"/>
      <c r="T19" s="733"/>
      <c r="U19" s="733"/>
      <c r="V19" s="733"/>
      <c r="W19" s="733"/>
      <c r="X19" s="733"/>
      <c r="Y19" s="733"/>
      <c r="Z19" s="733"/>
      <c r="AA19" s="733"/>
      <c r="AB19" s="733"/>
      <c r="AC19" s="733"/>
      <c r="AD19" s="733">
        <v>1</v>
      </c>
      <c r="AE19" s="733"/>
      <c r="AF19" s="733">
        <v>3</v>
      </c>
      <c r="AG19" s="733"/>
      <c r="AH19" s="733"/>
      <c r="AI19" s="733"/>
      <c r="AJ19" s="733"/>
      <c r="AK19" s="733"/>
      <c r="AL19" s="733">
        <v>1</v>
      </c>
      <c r="AM19" s="733"/>
      <c r="AN19" s="733"/>
      <c r="AO19" s="733"/>
      <c r="AP19" s="733"/>
      <c r="AQ19" s="733"/>
      <c r="AR19" s="733"/>
      <c r="AS19" s="733"/>
      <c r="AT19" s="733"/>
      <c r="AU19" s="733">
        <v>3</v>
      </c>
      <c r="AV19" s="733"/>
      <c r="AW19" s="733"/>
      <c r="AX19" s="733"/>
      <c r="AY19" s="733"/>
      <c r="AZ19" s="733"/>
      <c r="BA19" s="733"/>
      <c r="BB19" s="733"/>
      <c r="BC19" s="733"/>
      <c r="BD19" s="733">
        <f t="shared" si="16"/>
        <v>136.5</v>
      </c>
      <c r="BE19" s="733"/>
      <c r="BF19" s="733">
        <v>0</v>
      </c>
      <c r="BG19" s="733"/>
      <c r="BH19" s="733"/>
      <c r="BI19" s="733"/>
      <c r="BJ19" s="733"/>
      <c r="BK19" s="733">
        <v>1</v>
      </c>
      <c r="BL19" s="738">
        <f>0+1</f>
        <v>1</v>
      </c>
      <c r="BM19" s="733"/>
      <c r="BN19" s="733"/>
      <c r="BO19" s="733">
        <v>0</v>
      </c>
      <c r="BP19" s="733">
        <v>0</v>
      </c>
      <c r="BQ19" s="733"/>
      <c r="BR19" s="733"/>
      <c r="BS19" s="733">
        <v>2</v>
      </c>
      <c r="BT19" s="733">
        <v>1</v>
      </c>
      <c r="BU19" s="733"/>
      <c r="BV19" s="733"/>
      <c r="BW19" s="733"/>
      <c r="BX19" s="733"/>
      <c r="BY19" s="733"/>
      <c r="BZ19" s="733"/>
      <c r="CA19" s="733"/>
      <c r="CB19" s="733"/>
      <c r="CC19" s="733"/>
      <c r="CD19" s="733"/>
      <c r="CE19" s="733"/>
      <c r="CF19" s="733">
        <v>1</v>
      </c>
      <c r="CG19" s="733"/>
      <c r="CH19" s="733"/>
      <c r="CI19" s="733"/>
      <c r="CJ19" s="733"/>
      <c r="CK19" s="733"/>
      <c r="CL19" s="733"/>
      <c r="CM19" s="733"/>
      <c r="CN19" s="733">
        <v>0</v>
      </c>
      <c r="CO19" s="733"/>
      <c r="CP19" s="733"/>
      <c r="CQ19" s="733"/>
      <c r="CR19" s="733"/>
      <c r="CS19" s="733"/>
      <c r="CT19" s="733"/>
      <c r="CU19" s="733"/>
      <c r="CV19" s="733"/>
      <c r="CW19" s="733"/>
      <c r="CX19" s="733"/>
      <c r="CY19" s="733">
        <v>0</v>
      </c>
      <c r="CZ19" s="733"/>
      <c r="DA19" s="746">
        <f t="shared" si="17"/>
        <v>45.4</v>
      </c>
      <c r="DB19" s="745">
        <f t="shared" si="12"/>
        <v>43720</v>
      </c>
      <c r="DD19" s="745">
        <f t="shared" si="13"/>
        <v>43744</v>
      </c>
      <c r="DF19" s="745">
        <f t="shared" si="14"/>
        <v>43757</v>
      </c>
      <c r="DH19" s="745" t="str">
        <f t="shared" si="18"/>
        <v/>
      </c>
      <c r="DI19" s="745">
        <v>43757</v>
      </c>
      <c r="DJ19" s="745">
        <v>43757</v>
      </c>
      <c r="DK19" s="745"/>
      <c r="DL19" s="745">
        <v>43704</v>
      </c>
    </row>
    <row r="20" spans="1:116" s="726" customFormat="1" ht="21.95" customHeight="1">
      <c r="A20" s="734">
        <v>36</v>
      </c>
      <c r="B20" s="733" t="s">
        <v>3443</v>
      </c>
      <c r="C20" s="735">
        <v>43.3</v>
      </c>
      <c r="D20" s="735">
        <f t="shared" si="15"/>
        <v>486.79999999999995</v>
      </c>
      <c r="E20" s="733"/>
      <c r="F20" s="733"/>
      <c r="G20" s="733"/>
      <c r="H20" s="733"/>
      <c r="I20" s="733"/>
      <c r="J20" s="733"/>
      <c r="K20" s="733" t="s">
        <v>3992</v>
      </c>
      <c r="L20" s="733"/>
      <c r="M20" s="733">
        <v>2</v>
      </c>
      <c r="N20" s="733"/>
      <c r="O20" s="733"/>
      <c r="P20" s="733"/>
      <c r="Q20" s="733">
        <v>1</v>
      </c>
      <c r="R20" s="733"/>
      <c r="S20" s="733"/>
      <c r="T20" s="733"/>
      <c r="U20" s="733"/>
      <c r="V20" s="733"/>
      <c r="W20" s="733"/>
      <c r="X20" s="733"/>
      <c r="Y20" s="733">
        <v>1</v>
      </c>
      <c r="Z20" s="733"/>
      <c r="AA20" s="733"/>
      <c r="AB20" s="733"/>
      <c r="AC20" s="733">
        <v>1</v>
      </c>
      <c r="AD20" s="733"/>
      <c r="AE20" s="733"/>
      <c r="AF20" s="733">
        <v>6</v>
      </c>
      <c r="AG20" s="733">
        <v>6</v>
      </c>
      <c r="AH20" s="733"/>
      <c r="AI20" s="733"/>
      <c r="AJ20" s="733">
        <v>6</v>
      </c>
      <c r="AK20" s="738">
        <v>2</v>
      </c>
      <c r="AL20" s="738">
        <f>2-2</f>
        <v>0</v>
      </c>
      <c r="AM20" s="733"/>
      <c r="AN20" s="733"/>
      <c r="AO20" s="733"/>
      <c r="AP20" s="733"/>
      <c r="AQ20" s="733"/>
      <c r="AR20" s="739">
        <v>2</v>
      </c>
      <c r="AS20" s="738">
        <f>6-6</f>
        <v>0</v>
      </c>
      <c r="AT20" s="733"/>
      <c r="AU20" s="733">
        <v>6</v>
      </c>
      <c r="AV20" s="733"/>
      <c r="AW20" s="733"/>
      <c r="AX20" s="733"/>
      <c r="AY20" s="733">
        <v>2</v>
      </c>
      <c r="AZ20" s="733"/>
      <c r="BA20" s="733">
        <v>1</v>
      </c>
      <c r="BB20" s="738">
        <v>3</v>
      </c>
      <c r="BC20" s="738">
        <f>1.2-1.2</f>
        <v>0</v>
      </c>
      <c r="BD20" s="733">
        <f t="shared" si="16"/>
        <v>129.89999999999998</v>
      </c>
      <c r="BE20" s="733"/>
      <c r="BF20" s="733">
        <v>0</v>
      </c>
      <c r="BG20" s="733"/>
      <c r="BH20" s="733"/>
      <c r="BI20" s="733">
        <v>1</v>
      </c>
      <c r="BJ20" s="733"/>
      <c r="BK20" s="733"/>
      <c r="BL20" s="733"/>
      <c r="BM20" s="733"/>
      <c r="BN20" s="733"/>
      <c r="BO20" s="733">
        <v>0</v>
      </c>
      <c r="BP20" s="733">
        <v>0</v>
      </c>
      <c r="BQ20" s="733"/>
      <c r="BR20" s="733"/>
      <c r="BS20" s="733"/>
      <c r="BT20" s="733"/>
      <c r="BU20" s="733"/>
      <c r="BV20" s="733">
        <v>1</v>
      </c>
      <c r="BW20" s="733"/>
      <c r="BX20" s="733"/>
      <c r="BY20" s="733"/>
      <c r="BZ20" s="733"/>
      <c r="CA20" s="733"/>
      <c r="CB20" s="733"/>
      <c r="CC20" s="733"/>
      <c r="CD20" s="733"/>
      <c r="CE20" s="733"/>
      <c r="CF20" s="733"/>
      <c r="CG20" s="733"/>
      <c r="CH20" s="733"/>
      <c r="CI20" s="733"/>
      <c r="CJ20" s="733"/>
      <c r="CK20" s="733"/>
      <c r="CL20" s="733">
        <v>0</v>
      </c>
      <c r="CM20" s="733">
        <v>1</v>
      </c>
      <c r="CN20" s="733">
        <v>0</v>
      </c>
      <c r="CO20" s="733">
        <v>0</v>
      </c>
      <c r="CP20" s="733">
        <v>0</v>
      </c>
      <c r="CQ20" s="733"/>
      <c r="CR20" s="733"/>
      <c r="CS20" s="733"/>
      <c r="CT20" s="733"/>
      <c r="CU20" s="733"/>
      <c r="CV20" s="733"/>
      <c r="CW20" s="733">
        <v>2</v>
      </c>
      <c r="CX20" s="733"/>
      <c r="CY20" s="733">
        <v>0</v>
      </c>
      <c r="CZ20" s="733"/>
      <c r="DA20" s="746">
        <f t="shared" si="17"/>
        <v>43.199999999999996</v>
      </c>
      <c r="DB20" s="745">
        <f t="shared" si="12"/>
        <v>43720</v>
      </c>
      <c r="DD20" s="745">
        <f t="shared" si="13"/>
        <v>43744</v>
      </c>
      <c r="DF20" s="745">
        <f t="shared" si="14"/>
        <v>43757</v>
      </c>
      <c r="DH20" s="745">
        <f t="shared" si="18"/>
        <v>43744</v>
      </c>
      <c r="DI20" s="745">
        <f>DH20</f>
        <v>43744</v>
      </c>
      <c r="DJ20" s="745">
        <v>43757</v>
      </c>
      <c r="DK20" s="745">
        <v>43752</v>
      </c>
      <c r="DL20" s="745">
        <v>43704</v>
      </c>
    </row>
    <row r="21" spans="1:116" s="726" customFormat="1" ht="21.95" customHeight="1">
      <c r="A21" s="734">
        <v>36.6</v>
      </c>
      <c r="B21" s="733">
        <v>96</v>
      </c>
      <c r="C21" s="735">
        <v>29.8</v>
      </c>
      <c r="D21" s="735">
        <f t="shared" si="15"/>
        <v>516.59999999999991</v>
      </c>
      <c r="E21" s="733"/>
      <c r="F21" s="733"/>
      <c r="G21" s="733"/>
      <c r="H21" s="733"/>
      <c r="I21" s="733"/>
      <c r="J21" s="733" t="s">
        <v>3434</v>
      </c>
      <c r="K21" s="733" t="s">
        <v>3434</v>
      </c>
      <c r="L21" s="733">
        <v>1</v>
      </c>
      <c r="M21" s="733"/>
      <c r="N21" s="733"/>
      <c r="O21" s="733"/>
      <c r="P21" s="733"/>
      <c r="Q21" s="733"/>
      <c r="R21" s="733"/>
      <c r="S21" s="733"/>
      <c r="T21" s="733"/>
      <c r="U21" s="733"/>
      <c r="V21" s="733"/>
      <c r="W21" s="733"/>
      <c r="X21" s="733"/>
      <c r="Y21" s="733"/>
      <c r="Z21" s="733"/>
      <c r="AA21" s="733"/>
      <c r="AB21" s="733"/>
      <c r="AC21" s="733"/>
      <c r="AD21" s="733">
        <v>1</v>
      </c>
      <c r="AE21" s="733"/>
      <c r="AF21" s="733">
        <v>3</v>
      </c>
      <c r="AG21" s="733"/>
      <c r="AH21" s="733"/>
      <c r="AI21" s="733"/>
      <c r="AJ21" s="733"/>
      <c r="AK21" s="739"/>
      <c r="AL21" s="733">
        <v>1</v>
      </c>
      <c r="AM21" s="733"/>
      <c r="AN21" s="733"/>
      <c r="AO21" s="733"/>
      <c r="AP21" s="733"/>
      <c r="AQ21" s="733"/>
      <c r="AR21" s="733"/>
      <c r="AS21" s="733"/>
      <c r="AT21" s="733"/>
      <c r="AU21" s="733">
        <v>3</v>
      </c>
      <c r="AV21" s="733"/>
      <c r="AW21" s="733"/>
      <c r="AX21" s="733"/>
      <c r="AY21" s="733"/>
      <c r="AZ21" s="733"/>
      <c r="BA21" s="733"/>
      <c r="BB21" s="733"/>
      <c r="BC21" s="733"/>
      <c r="BD21" s="733">
        <f t="shared" si="16"/>
        <v>89.4</v>
      </c>
      <c r="BE21" s="733"/>
      <c r="BF21" s="733">
        <v>0</v>
      </c>
      <c r="BG21" s="733"/>
      <c r="BH21" s="733"/>
      <c r="BI21" s="733"/>
      <c r="BJ21" s="733"/>
      <c r="BK21" s="733">
        <v>1</v>
      </c>
      <c r="BL21" s="733"/>
      <c r="BM21" s="733"/>
      <c r="BN21" s="733"/>
      <c r="BO21" s="733">
        <v>0</v>
      </c>
      <c r="BP21" s="733">
        <v>0</v>
      </c>
      <c r="BQ21" s="733"/>
      <c r="BR21" s="733"/>
      <c r="BS21" s="733">
        <v>2</v>
      </c>
      <c r="BT21" s="733">
        <v>1</v>
      </c>
      <c r="BU21" s="733"/>
      <c r="BV21" s="733"/>
      <c r="BW21" s="733"/>
      <c r="BX21" s="733"/>
      <c r="BY21" s="733"/>
      <c r="BZ21" s="733"/>
      <c r="CA21" s="733"/>
      <c r="CB21" s="733"/>
      <c r="CC21" s="733"/>
      <c r="CD21" s="733"/>
      <c r="CE21" s="733"/>
      <c r="CF21" s="733">
        <v>1</v>
      </c>
      <c r="CG21" s="733"/>
      <c r="CH21" s="733"/>
      <c r="CI21" s="733"/>
      <c r="CJ21" s="733"/>
      <c r="CK21" s="733"/>
      <c r="CL21" s="733"/>
      <c r="CM21" s="733"/>
      <c r="CN21" s="733">
        <v>0</v>
      </c>
      <c r="CO21" s="733"/>
      <c r="CP21" s="733"/>
      <c r="CQ21" s="733"/>
      <c r="CR21" s="733"/>
      <c r="CS21" s="733"/>
      <c r="CT21" s="733"/>
      <c r="CU21" s="733"/>
      <c r="CV21" s="733"/>
      <c r="CW21" s="733"/>
      <c r="CX21" s="733"/>
      <c r="CY21" s="733">
        <v>0</v>
      </c>
      <c r="CZ21" s="733"/>
      <c r="DA21" s="746">
        <f t="shared" si="17"/>
        <v>29.7</v>
      </c>
      <c r="DB21" s="745">
        <f t="shared" si="12"/>
        <v>43720</v>
      </c>
      <c r="DD21" s="745">
        <f t="shared" si="13"/>
        <v>43744</v>
      </c>
      <c r="DF21" s="745">
        <f t="shared" si="14"/>
        <v>43757</v>
      </c>
      <c r="DH21" s="745" t="str">
        <f t="shared" si="18"/>
        <v/>
      </c>
      <c r="DI21" s="745">
        <v>43757</v>
      </c>
      <c r="DJ21" s="745">
        <v>43757</v>
      </c>
      <c r="DK21" s="745"/>
      <c r="DL21" s="745">
        <v>43704</v>
      </c>
    </row>
    <row r="22" spans="1:116" s="726" customFormat="1" ht="21.95" customHeight="1">
      <c r="A22" s="734">
        <v>35</v>
      </c>
      <c r="B22" s="733" t="s">
        <v>3444</v>
      </c>
      <c r="C22" s="735">
        <v>32.799999999999997</v>
      </c>
      <c r="D22" s="735">
        <f t="shared" si="15"/>
        <v>549.39999999999986</v>
      </c>
      <c r="E22" s="733"/>
      <c r="F22" s="733"/>
      <c r="G22" s="733"/>
      <c r="H22" s="733"/>
      <c r="I22" s="733"/>
      <c r="J22" s="733"/>
      <c r="K22" s="733" t="s">
        <v>3434</v>
      </c>
      <c r="L22" s="733"/>
      <c r="M22" s="733">
        <v>1</v>
      </c>
      <c r="N22" s="733"/>
      <c r="O22" s="733"/>
      <c r="P22" s="733">
        <v>1</v>
      </c>
      <c r="Q22" s="733"/>
      <c r="R22" s="733"/>
      <c r="S22" s="733"/>
      <c r="T22" s="733"/>
      <c r="U22" s="733"/>
      <c r="V22" s="733"/>
      <c r="W22" s="733"/>
      <c r="X22" s="733"/>
      <c r="Y22" s="733"/>
      <c r="Z22" s="733"/>
      <c r="AA22" s="733"/>
      <c r="AB22" s="733"/>
      <c r="AC22" s="733"/>
      <c r="AD22" s="733">
        <v>1</v>
      </c>
      <c r="AE22" s="733"/>
      <c r="AF22" s="733">
        <v>3</v>
      </c>
      <c r="AG22" s="733"/>
      <c r="AH22" s="733"/>
      <c r="AI22" s="733"/>
      <c r="AJ22" s="733"/>
      <c r="AK22" s="738">
        <v>1</v>
      </c>
      <c r="AL22" s="733">
        <v>1</v>
      </c>
      <c r="AM22" s="733"/>
      <c r="AN22" s="733"/>
      <c r="AO22" s="733"/>
      <c r="AP22" s="733"/>
      <c r="AQ22" s="733"/>
      <c r="AR22" s="733"/>
      <c r="AS22" s="733"/>
      <c r="AT22" s="733"/>
      <c r="AU22" s="733">
        <v>3</v>
      </c>
      <c r="AV22" s="733"/>
      <c r="AW22" s="733"/>
      <c r="AX22" s="733">
        <v>1</v>
      </c>
      <c r="AY22" s="738">
        <f>2-2</f>
        <v>0</v>
      </c>
      <c r="AZ22" s="733"/>
      <c r="BA22" s="733">
        <v>4</v>
      </c>
      <c r="BB22" s="733">
        <v>4</v>
      </c>
      <c r="BC22" s="733"/>
      <c r="BD22" s="733">
        <f t="shared" si="16"/>
        <v>98.399999999999991</v>
      </c>
      <c r="BE22" s="733"/>
      <c r="BF22" s="733">
        <v>0</v>
      </c>
      <c r="BG22" s="733"/>
      <c r="BH22" s="733"/>
      <c r="BI22" s="733">
        <v>1</v>
      </c>
      <c r="BJ22" s="733"/>
      <c r="BK22" s="733"/>
      <c r="BL22" s="733"/>
      <c r="BM22" s="733"/>
      <c r="BN22" s="733"/>
      <c r="BO22" s="733">
        <v>0</v>
      </c>
      <c r="BP22" s="733">
        <v>0</v>
      </c>
      <c r="BQ22" s="733"/>
      <c r="BR22" s="733"/>
      <c r="BS22" s="733"/>
      <c r="BT22" s="733"/>
      <c r="BU22" s="733"/>
      <c r="BV22" s="733">
        <v>1</v>
      </c>
      <c r="BW22" s="733">
        <v>1</v>
      </c>
      <c r="BX22" s="733">
        <v>1</v>
      </c>
      <c r="BY22" s="733"/>
      <c r="BZ22" s="733"/>
      <c r="CA22" s="733"/>
      <c r="CB22" s="733"/>
      <c r="CC22" s="733"/>
      <c r="CD22" s="733"/>
      <c r="CE22" s="733"/>
      <c r="CF22" s="733"/>
      <c r="CG22" s="733"/>
      <c r="CH22" s="733"/>
      <c r="CI22" s="733"/>
      <c r="CJ22" s="733"/>
      <c r="CK22" s="733"/>
      <c r="CL22" s="733"/>
      <c r="CM22" s="733">
        <v>1</v>
      </c>
      <c r="CN22" s="733">
        <v>1</v>
      </c>
      <c r="CO22" s="733">
        <v>1</v>
      </c>
      <c r="CP22" s="733">
        <v>0</v>
      </c>
      <c r="CQ22" s="733"/>
      <c r="CR22" s="733"/>
      <c r="CS22" s="733"/>
      <c r="CT22" s="733"/>
      <c r="CU22" s="733"/>
      <c r="CV22" s="733"/>
      <c r="CW22" s="733">
        <v>2</v>
      </c>
      <c r="CX22" s="733">
        <v>1</v>
      </c>
      <c r="CY22" s="733">
        <v>0</v>
      </c>
      <c r="CZ22" s="733"/>
      <c r="DA22" s="746">
        <f t="shared" si="17"/>
        <v>32.699999999999996</v>
      </c>
      <c r="DB22" s="745">
        <f t="shared" si="12"/>
        <v>43720</v>
      </c>
      <c r="DD22" s="745">
        <f t="shared" si="13"/>
        <v>43744</v>
      </c>
      <c r="DF22" s="745">
        <f t="shared" si="14"/>
        <v>43757</v>
      </c>
      <c r="DH22" s="745">
        <f t="shared" si="18"/>
        <v>43744</v>
      </c>
      <c r="DI22" s="745">
        <f>DH22</f>
        <v>43744</v>
      </c>
      <c r="DJ22" s="745">
        <v>43757</v>
      </c>
      <c r="DK22" s="745"/>
      <c r="DL22" s="745">
        <v>43704</v>
      </c>
    </row>
    <row r="23" spans="1:116" s="726" customFormat="1" ht="21.95" customHeight="1">
      <c r="A23" s="734">
        <v>34.299999999999997</v>
      </c>
      <c r="B23" s="733">
        <v>97</v>
      </c>
      <c r="C23" s="737">
        <v>39.4</v>
      </c>
      <c r="D23" s="735">
        <f t="shared" si="15"/>
        <v>588.79999999999984</v>
      </c>
      <c r="E23" s="733"/>
      <c r="F23" s="733"/>
      <c r="G23" s="733"/>
      <c r="H23" s="733"/>
      <c r="I23" s="733"/>
      <c r="J23" s="733" t="s">
        <v>3434</v>
      </c>
      <c r="K23" s="733" t="s">
        <v>3434</v>
      </c>
      <c r="L23" s="733">
        <v>1</v>
      </c>
      <c r="M23" s="733"/>
      <c r="N23" s="733"/>
      <c r="O23" s="733"/>
      <c r="P23" s="733"/>
      <c r="Q23" s="733"/>
      <c r="R23" s="733"/>
      <c r="S23" s="733"/>
      <c r="T23" s="733"/>
      <c r="U23" s="733"/>
      <c r="V23" s="733"/>
      <c r="W23" s="733"/>
      <c r="X23" s="733"/>
      <c r="Y23" s="733"/>
      <c r="Z23" s="733">
        <v>1</v>
      </c>
      <c r="AA23" s="733"/>
      <c r="AB23" s="733"/>
      <c r="AC23" s="733"/>
      <c r="AD23" s="733">
        <v>1</v>
      </c>
      <c r="AE23" s="733"/>
      <c r="AF23" s="733">
        <v>3</v>
      </c>
      <c r="AG23" s="733"/>
      <c r="AH23" s="733"/>
      <c r="AI23" s="733"/>
      <c r="AJ23" s="733"/>
      <c r="AK23" s="733"/>
      <c r="AL23" s="733">
        <v>1</v>
      </c>
      <c r="AM23" s="733"/>
      <c r="AN23" s="733"/>
      <c r="AO23" s="733"/>
      <c r="AP23" s="733"/>
      <c r="AQ23" s="733"/>
      <c r="AR23" s="733"/>
      <c r="AS23" s="733"/>
      <c r="AT23" s="733"/>
      <c r="AU23" s="733">
        <v>3</v>
      </c>
      <c r="AV23" s="733"/>
      <c r="AW23" s="733"/>
      <c r="AX23" s="733"/>
      <c r="AY23" s="733"/>
      <c r="AZ23" s="733"/>
      <c r="BA23" s="733"/>
      <c r="BB23" s="733"/>
      <c r="BC23" s="733"/>
      <c r="BD23" s="733">
        <f t="shared" si="16"/>
        <v>118.19999999999999</v>
      </c>
      <c r="BE23" s="733"/>
      <c r="BF23" s="733">
        <v>0</v>
      </c>
      <c r="BG23" s="733"/>
      <c r="BH23" s="733"/>
      <c r="BI23" s="733"/>
      <c r="BJ23" s="733"/>
      <c r="BK23" s="733">
        <v>1</v>
      </c>
      <c r="BL23" s="733"/>
      <c r="BM23" s="733"/>
      <c r="BN23" s="733"/>
      <c r="BO23" s="733">
        <v>0</v>
      </c>
      <c r="BP23" s="733">
        <v>0</v>
      </c>
      <c r="BQ23" s="733"/>
      <c r="BR23" s="733"/>
      <c r="BS23" s="733">
        <v>2</v>
      </c>
      <c r="BT23" s="733">
        <v>1</v>
      </c>
      <c r="BU23" s="733"/>
      <c r="BV23" s="733"/>
      <c r="BW23" s="733"/>
      <c r="BX23" s="733"/>
      <c r="BY23" s="733"/>
      <c r="BZ23" s="733"/>
      <c r="CA23" s="733"/>
      <c r="CB23" s="733"/>
      <c r="CC23" s="733"/>
      <c r="CD23" s="733"/>
      <c r="CE23" s="733"/>
      <c r="CF23" s="733">
        <v>1</v>
      </c>
      <c r="CG23" s="733"/>
      <c r="CH23" s="733"/>
      <c r="CI23" s="733"/>
      <c r="CJ23" s="733"/>
      <c r="CK23" s="733"/>
      <c r="CL23" s="733"/>
      <c r="CM23" s="733"/>
      <c r="CN23" s="733">
        <v>0</v>
      </c>
      <c r="CO23" s="733"/>
      <c r="CP23" s="733"/>
      <c r="CQ23" s="733"/>
      <c r="CR23" s="733"/>
      <c r="CS23" s="733"/>
      <c r="CT23" s="733"/>
      <c r="CU23" s="733"/>
      <c r="CV23" s="733"/>
      <c r="CW23" s="733"/>
      <c r="CX23" s="733"/>
      <c r="CY23" s="733">
        <v>0</v>
      </c>
      <c r="CZ23" s="733"/>
      <c r="DA23" s="746">
        <f t="shared" si="17"/>
        <v>39.299999999999997</v>
      </c>
      <c r="DB23" s="745">
        <f t="shared" si="12"/>
        <v>43720</v>
      </c>
      <c r="DD23" s="745">
        <f t="shared" si="13"/>
        <v>43744</v>
      </c>
      <c r="DF23" s="745">
        <f t="shared" si="14"/>
        <v>43757</v>
      </c>
      <c r="DH23" s="745" t="str">
        <f t="shared" si="18"/>
        <v/>
      </c>
      <c r="DI23" s="745">
        <v>43757</v>
      </c>
      <c r="DJ23" s="745">
        <v>43757</v>
      </c>
      <c r="DK23" s="745"/>
      <c r="DL23" s="745">
        <v>43704</v>
      </c>
    </row>
    <row r="24" spans="1:116" s="726" customFormat="1" ht="21.95" customHeight="1">
      <c r="A24" s="734">
        <v>37</v>
      </c>
      <c r="B24" s="733" t="s">
        <v>3445</v>
      </c>
      <c r="C24" s="735">
        <v>37</v>
      </c>
      <c r="D24" s="735">
        <f t="shared" si="15"/>
        <v>625.79999999999984</v>
      </c>
      <c r="E24" s="733"/>
      <c r="F24" s="733"/>
      <c r="G24" s="733"/>
      <c r="H24" s="733"/>
      <c r="I24" s="733"/>
      <c r="J24" s="733"/>
      <c r="K24" s="733" t="s">
        <v>3434</v>
      </c>
      <c r="L24" s="733"/>
      <c r="M24" s="739">
        <v>1</v>
      </c>
      <c r="N24" s="733"/>
      <c r="O24" s="739">
        <v>1</v>
      </c>
      <c r="P24" s="733"/>
      <c r="Q24" s="733"/>
      <c r="R24" s="733"/>
      <c r="S24" s="733"/>
      <c r="T24" s="733"/>
      <c r="U24" s="733"/>
      <c r="V24" s="733"/>
      <c r="W24" s="733"/>
      <c r="X24" s="733"/>
      <c r="Y24" s="733"/>
      <c r="Z24" s="733"/>
      <c r="AA24" s="733"/>
      <c r="AB24" s="733"/>
      <c r="AC24" s="733"/>
      <c r="AD24" s="733">
        <v>1</v>
      </c>
      <c r="AE24" s="733"/>
      <c r="AF24" s="733">
        <v>3</v>
      </c>
      <c r="AG24" s="733"/>
      <c r="AH24" s="733"/>
      <c r="AI24" s="733"/>
      <c r="AJ24" s="733"/>
      <c r="AK24" s="733"/>
      <c r="AL24" s="733">
        <v>1</v>
      </c>
      <c r="AM24" s="733"/>
      <c r="AN24" s="733"/>
      <c r="AO24" s="733"/>
      <c r="AP24" s="733"/>
      <c r="AQ24" s="733"/>
      <c r="AR24" s="733"/>
      <c r="AS24" s="733"/>
      <c r="AT24" s="733"/>
      <c r="AU24" s="733">
        <v>3</v>
      </c>
      <c r="AV24" s="733"/>
      <c r="AW24" s="733"/>
      <c r="AX24" s="733">
        <v>1</v>
      </c>
      <c r="AY24" s="733"/>
      <c r="AZ24" s="733"/>
      <c r="BA24" s="733">
        <v>5</v>
      </c>
      <c r="BB24" s="733">
        <v>4</v>
      </c>
      <c r="BC24" s="738">
        <f>1.5-1.5</f>
        <v>0</v>
      </c>
      <c r="BD24" s="733">
        <f t="shared" si="16"/>
        <v>111</v>
      </c>
      <c r="BE24" s="735">
        <f>C24</f>
        <v>37</v>
      </c>
      <c r="BF24" s="733">
        <v>0</v>
      </c>
      <c r="BG24" s="733"/>
      <c r="BH24" s="733"/>
      <c r="BI24" s="733">
        <v>1</v>
      </c>
      <c r="BJ24" s="733"/>
      <c r="BK24" s="733"/>
      <c r="BL24" s="733"/>
      <c r="BM24" s="733"/>
      <c r="BN24" s="733"/>
      <c r="BO24" s="733">
        <v>0</v>
      </c>
      <c r="BP24" s="733">
        <v>0</v>
      </c>
      <c r="BQ24" s="733"/>
      <c r="BR24" s="733"/>
      <c r="BS24" s="733"/>
      <c r="BT24" s="733"/>
      <c r="BU24" s="733"/>
      <c r="BV24" s="733"/>
      <c r="BW24" s="733">
        <v>1</v>
      </c>
      <c r="BX24" s="733"/>
      <c r="BY24" s="733">
        <v>1</v>
      </c>
      <c r="BZ24" s="733"/>
      <c r="CA24" s="733"/>
      <c r="CB24" s="733"/>
      <c r="CC24" s="733"/>
      <c r="CD24" s="733"/>
      <c r="CE24" s="733"/>
      <c r="CF24" s="733"/>
      <c r="CG24" s="733"/>
      <c r="CH24" s="733"/>
      <c r="CI24" s="733"/>
      <c r="CJ24" s="733"/>
      <c r="CK24" s="733"/>
      <c r="CL24" s="733"/>
      <c r="CM24" s="733"/>
      <c r="CN24" s="733">
        <v>1</v>
      </c>
      <c r="CO24" s="733">
        <v>0</v>
      </c>
      <c r="CP24" s="733">
        <v>1</v>
      </c>
      <c r="CQ24" s="733"/>
      <c r="CR24" s="733"/>
      <c r="CS24" s="733"/>
      <c r="CT24" s="733"/>
      <c r="CU24" s="733"/>
      <c r="CV24" s="733"/>
      <c r="CW24" s="733"/>
      <c r="CX24" s="733">
        <v>1</v>
      </c>
      <c r="CY24" s="733">
        <v>0</v>
      </c>
      <c r="CZ24" s="733"/>
      <c r="DA24" s="746">
        <f t="shared" si="17"/>
        <v>36.9</v>
      </c>
      <c r="DB24" s="745">
        <f t="shared" si="12"/>
        <v>43720</v>
      </c>
      <c r="DD24" s="745">
        <f t="shared" si="13"/>
        <v>43744</v>
      </c>
      <c r="DF24" s="745">
        <f t="shared" si="14"/>
        <v>43757</v>
      </c>
      <c r="DH24" s="745">
        <f t="shared" si="18"/>
        <v>43744</v>
      </c>
      <c r="DI24" s="745">
        <f>DH24</f>
        <v>43744</v>
      </c>
      <c r="DJ24" s="745">
        <v>43757</v>
      </c>
      <c r="DK24" s="745"/>
      <c r="DL24" s="745">
        <v>43704</v>
      </c>
    </row>
    <row r="25" spans="1:116" s="726" customFormat="1" ht="21.95" customHeight="1">
      <c r="A25" s="734">
        <v>37.1</v>
      </c>
      <c r="B25" s="733">
        <v>98</v>
      </c>
      <c r="C25" s="735">
        <v>36.1</v>
      </c>
      <c r="D25" s="735">
        <f t="shared" si="15"/>
        <v>661.89999999999986</v>
      </c>
      <c r="E25" s="733"/>
      <c r="F25" s="733"/>
      <c r="G25" s="733"/>
      <c r="H25" s="733"/>
      <c r="I25" s="733"/>
      <c r="J25" s="733" t="s">
        <v>3434</v>
      </c>
      <c r="K25" s="733" t="s">
        <v>3434</v>
      </c>
      <c r="L25" s="733">
        <v>1</v>
      </c>
      <c r="M25" s="733"/>
      <c r="N25" s="733"/>
      <c r="O25" s="733"/>
      <c r="P25" s="733"/>
      <c r="Q25" s="733"/>
      <c r="R25" s="733"/>
      <c r="S25" s="733"/>
      <c r="T25" s="733"/>
      <c r="U25" s="733"/>
      <c r="V25" s="733"/>
      <c r="W25" s="733"/>
      <c r="X25" s="733"/>
      <c r="Y25" s="733"/>
      <c r="Z25" s="733"/>
      <c r="AA25" s="733"/>
      <c r="AB25" s="733"/>
      <c r="AC25" s="733"/>
      <c r="AD25" s="733">
        <v>1</v>
      </c>
      <c r="AE25" s="733"/>
      <c r="AF25" s="733">
        <v>3</v>
      </c>
      <c r="AG25" s="733"/>
      <c r="AH25" s="733"/>
      <c r="AI25" s="733"/>
      <c r="AJ25" s="733"/>
      <c r="AK25" s="733"/>
      <c r="AL25" s="733">
        <v>1</v>
      </c>
      <c r="AM25" s="733"/>
      <c r="AN25" s="733"/>
      <c r="AO25" s="733"/>
      <c r="AP25" s="733"/>
      <c r="AQ25" s="733"/>
      <c r="AR25" s="733"/>
      <c r="AS25" s="733"/>
      <c r="AT25" s="733"/>
      <c r="AU25" s="733">
        <v>3</v>
      </c>
      <c r="AV25" s="733"/>
      <c r="AW25" s="733"/>
      <c r="AX25" s="733"/>
      <c r="AY25" s="733"/>
      <c r="AZ25" s="733"/>
      <c r="BA25" s="733"/>
      <c r="BB25" s="733"/>
      <c r="BC25" s="733"/>
      <c r="BD25" s="733">
        <f t="shared" si="16"/>
        <v>108.30000000000001</v>
      </c>
      <c r="BE25" s="735">
        <f t="shared" ref="BE25:BE81" si="19">C25</f>
        <v>36.1</v>
      </c>
      <c r="BF25" s="733">
        <v>0</v>
      </c>
      <c r="BG25" s="733"/>
      <c r="BH25" s="733"/>
      <c r="BI25" s="733"/>
      <c r="BJ25" s="733"/>
      <c r="BK25" s="733">
        <v>1</v>
      </c>
      <c r="BL25" s="733"/>
      <c r="BM25" s="733"/>
      <c r="BN25" s="733"/>
      <c r="BO25" s="733">
        <v>0</v>
      </c>
      <c r="BP25" s="733">
        <v>0</v>
      </c>
      <c r="BQ25" s="733"/>
      <c r="BR25" s="733"/>
      <c r="BS25" s="733">
        <v>2</v>
      </c>
      <c r="BT25" s="733">
        <v>1</v>
      </c>
      <c r="BU25" s="733"/>
      <c r="BV25" s="733"/>
      <c r="BW25" s="733"/>
      <c r="BX25" s="733"/>
      <c r="BY25" s="733"/>
      <c r="BZ25" s="733"/>
      <c r="CA25" s="733"/>
      <c r="CB25" s="733"/>
      <c r="CC25" s="733"/>
      <c r="CD25" s="733"/>
      <c r="CE25" s="733"/>
      <c r="CF25" s="733">
        <v>1</v>
      </c>
      <c r="CG25" s="733"/>
      <c r="CH25" s="733"/>
      <c r="CI25" s="733"/>
      <c r="CJ25" s="733"/>
      <c r="CK25" s="733"/>
      <c r="CL25" s="733"/>
      <c r="CM25" s="733"/>
      <c r="CN25" s="733">
        <v>0</v>
      </c>
      <c r="CO25" s="733"/>
      <c r="CP25" s="733"/>
      <c r="CQ25" s="733"/>
      <c r="CR25" s="733"/>
      <c r="CS25" s="733"/>
      <c r="CT25" s="733"/>
      <c r="CU25" s="733"/>
      <c r="CV25" s="733"/>
      <c r="CW25" s="733"/>
      <c r="CX25" s="733"/>
      <c r="CY25" s="733">
        <v>0</v>
      </c>
      <c r="CZ25" s="733"/>
      <c r="DA25" s="746">
        <f t="shared" si="17"/>
        <v>36</v>
      </c>
      <c r="DB25" s="745">
        <f t="shared" si="12"/>
        <v>43720</v>
      </c>
      <c r="DD25" s="745">
        <f t="shared" si="13"/>
        <v>43744</v>
      </c>
      <c r="DF25" s="745">
        <f t="shared" si="14"/>
        <v>43757</v>
      </c>
      <c r="DH25" s="745" t="str">
        <f t="shared" si="18"/>
        <v/>
      </c>
      <c r="DI25" s="745">
        <v>43757</v>
      </c>
      <c r="DJ25" s="745">
        <v>43757</v>
      </c>
      <c r="DK25" s="745"/>
      <c r="DL25" s="745">
        <v>43705</v>
      </c>
    </row>
    <row r="26" spans="1:116" s="726" customFormat="1" ht="21.95" customHeight="1">
      <c r="A26" s="734">
        <v>37</v>
      </c>
      <c r="B26" s="733" t="s">
        <v>3446</v>
      </c>
      <c r="C26" s="735">
        <v>34.700000000000003</v>
      </c>
      <c r="D26" s="735">
        <f t="shared" si="15"/>
        <v>696.59999999999991</v>
      </c>
      <c r="E26" s="733"/>
      <c r="F26" s="733"/>
      <c r="G26" s="733"/>
      <c r="H26" s="733"/>
      <c r="I26" s="733"/>
      <c r="J26" s="733"/>
      <c r="K26" s="733" t="s">
        <v>3434</v>
      </c>
      <c r="L26" s="733"/>
      <c r="M26" s="733">
        <v>1</v>
      </c>
      <c r="N26" s="733"/>
      <c r="O26" s="733">
        <v>1</v>
      </c>
      <c r="P26" s="733"/>
      <c r="Q26" s="733"/>
      <c r="R26" s="733"/>
      <c r="S26" s="733"/>
      <c r="T26" s="733"/>
      <c r="U26" s="733"/>
      <c r="V26" s="733"/>
      <c r="W26" s="733"/>
      <c r="X26" s="733"/>
      <c r="Y26" s="733"/>
      <c r="Z26" s="733"/>
      <c r="AA26" s="733"/>
      <c r="AB26" s="733"/>
      <c r="AC26" s="733"/>
      <c r="AD26" s="733">
        <v>1</v>
      </c>
      <c r="AE26" s="733"/>
      <c r="AF26" s="733">
        <v>3</v>
      </c>
      <c r="AG26" s="733"/>
      <c r="AH26" s="733"/>
      <c r="AI26" s="733"/>
      <c r="AJ26" s="733"/>
      <c r="AK26" s="733"/>
      <c r="AL26" s="733">
        <v>1</v>
      </c>
      <c r="AM26" s="733"/>
      <c r="AN26" s="733"/>
      <c r="AO26" s="733"/>
      <c r="AP26" s="733"/>
      <c r="AQ26" s="733"/>
      <c r="AR26" s="733"/>
      <c r="AS26" s="733"/>
      <c r="AT26" s="733"/>
      <c r="AU26" s="733">
        <v>3</v>
      </c>
      <c r="AV26" s="733"/>
      <c r="AW26" s="733"/>
      <c r="AX26" s="733">
        <v>1</v>
      </c>
      <c r="AY26" s="733"/>
      <c r="AZ26" s="733"/>
      <c r="BA26" s="733">
        <v>2</v>
      </c>
      <c r="BB26" s="733">
        <v>4</v>
      </c>
      <c r="BC26"/>
      <c r="BD26" s="733">
        <f t="shared" si="16"/>
        <v>104.10000000000001</v>
      </c>
      <c r="BE26" s="735">
        <f t="shared" si="19"/>
        <v>34.700000000000003</v>
      </c>
      <c r="BF26" s="733">
        <v>0</v>
      </c>
      <c r="BG26" s="733"/>
      <c r="BH26" s="733"/>
      <c r="BI26" s="733">
        <v>1</v>
      </c>
      <c r="BJ26" s="733"/>
      <c r="BK26" s="733"/>
      <c r="BL26" s="733"/>
      <c r="BM26" s="733"/>
      <c r="BN26" s="733"/>
      <c r="BO26" s="733">
        <v>0</v>
      </c>
      <c r="BP26" s="733">
        <v>0</v>
      </c>
      <c r="BQ26" s="733"/>
      <c r="BR26" s="733"/>
      <c r="BS26" s="733"/>
      <c r="BT26" s="733"/>
      <c r="BU26" s="733"/>
      <c r="BV26" s="733"/>
      <c r="BW26" s="733">
        <v>1</v>
      </c>
      <c r="BX26" s="733"/>
      <c r="BY26" s="733">
        <v>1</v>
      </c>
      <c r="BZ26" s="733"/>
      <c r="CA26" s="733"/>
      <c r="CB26" s="733"/>
      <c r="CC26" s="733"/>
      <c r="CD26" s="733"/>
      <c r="CE26" s="733"/>
      <c r="CF26" s="733"/>
      <c r="CG26" s="733"/>
      <c r="CH26" s="733"/>
      <c r="CI26" s="733"/>
      <c r="CJ26" s="733"/>
      <c r="CK26" s="733"/>
      <c r="CL26" s="733"/>
      <c r="CM26" s="733"/>
      <c r="CN26" s="733">
        <v>1</v>
      </c>
      <c r="CO26" s="733">
        <v>0</v>
      </c>
      <c r="CP26" s="733">
        <v>1</v>
      </c>
      <c r="CQ26" s="733"/>
      <c r="CR26" s="733"/>
      <c r="CS26" s="733"/>
      <c r="CT26" s="733"/>
      <c r="CU26" s="733"/>
      <c r="CV26" s="733"/>
      <c r="CW26" s="733"/>
      <c r="CX26" s="733">
        <v>1</v>
      </c>
      <c r="CY26" s="733">
        <v>0</v>
      </c>
      <c r="CZ26" s="733"/>
      <c r="DA26" s="746">
        <f t="shared" si="17"/>
        <v>34.6</v>
      </c>
      <c r="DB26" s="745">
        <f t="shared" si="12"/>
        <v>43720</v>
      </c>
      <c r="DD26" s="745">
        <f t="shared" si="13"/>
        <v>43744</v>
      </c>
      <c r="DF26" s="745">
        <f t="shared" si="14"/>
        <v>43757</v>
      </c>
      <c r="DH26" s="745">
        <f t="shared" si="18"/>
        <v>43744</v>
      </c>
      <c r="DI26" s="745">
        <f>DH26</f>
        <v>43744</v>
      </c>
      <c r="DJ26" s="745">
        <v>43757</v>
      </c>
      <c r="DK26" s="745"/>
      <c r="DL26" s="745">
        <v>43705</v>
      </c>
    </row>
    <row r="27" spans="1:116" s="726" customFormat="1" ht="21.95" customHeight="1">
      <c r="A27" s="734">
        <v>36.9</v>
      </c>
      <c r="B27" s="733">
        <v>99</v>
      </c>
      <c r="C27" s="735">
        <v>40.9</v>
      </c>
      <c r="D27" s="735">
        <f t="shared" si="15"/>
        <v>737.49999999999989</v>
      </c>
      <c r="E27" s="733"/>
      <c r="F27" s="733"/>
      <c r="G27" s="733"/>
      <c r="H27" s="733"/>
      <c r="I27" s="733"/>
      <c r="J27" s="733" t="s">
        <v>3434</v>
      </c>
      <c r="K27" s="733" t="s">
        <v>3434</v>
      </c>
      <c r="L27" s="733">
        <v>1</v>
      </c>
      <c r="M27" s="733"/>
      <c r="N27" s="733"/>
      <c r="O27" s="733"/>
      <c r="P27" s="733"/>
      <c r="Q27" s="733"/>
      <c r="R27" s="733"/>
      <c r="S27" s="733"/>
      <c r="T27" s="733"/>
      <c r="U27" s="733"/>
      <c r="V27" s="733"/>
      <c r="W27" s="733"/>
      <c r="X27" s="733"/>
      <c r="Y27" s="733"/>
      <c r="Z27" s="733"/>
      <c r="AA27" s="733"/>
      <c r="AB27" s="733"/>
      <c r="AC27" s="733"/>
      <c r="AD27" s="733">
        <v>1</v>
      </c>
      <c r="AE27" s="733"/>
      <c r="AF27" s="733">
        <v>3</v>
      </c>
      <c r="AG27" s="733"/>
      <c r="AH27" s="733"/>
      <c r="AI27" s="733"/>
      <c r="AJ27" s="733"/>
      <c r="AK27" s="733"/>
      <c r="AL27" s="733">
        <v>1</v>
      </c>
      <c r="AM27" s="733"/>
      <c r="AN27" s="733"/>
      <c r="AO27" s="733"/>
      <c r="AP27" s="733"/>
      <c r="AQ27" s="733"/>
      <c r="AR27" s="733"/>
      <c r="AS27" s="733"/>
      <c r="AT27" s="733"/>
      <c r="AU27" s="733">
        <v>3</v>
      </c>
      <c r="AV27" s="733"/>
      <c r="AW27" s="733"/>
      <c r="AX27" s="733"/>
      <c r="AY27" s="733"/>
      <c r="AZ27" s="733"/>
      <c r="BA27" s="733"/>
      <c r="BB27" s="733"/>
      <c r="BC27" s="733"/>
      <c r="BD27" s="733">
        <f t="shared" si="16"/>
        <v>122.69999999999999</v>
      </c>
      <c r="BE27" s="735">
        <f t="shared" si="19"/>
        <v>40.9</v>
      </c>
      <c r="BF27" s="733">
        <v>0</v>
      </c>
      <c r="BG27" s="733"/>
      <c r="BH27" s="733"/>
      <c r="BI27" s="733"/>
      <c r="BJ27" s="733"/>
      <c r="BK27" s="733">
        <v>1</v>
      </c>
      <c r="BL27" s="733"/>
      <c r="BM27" s="733"/>
      <c r="BN27" s="733"/>
      <c r="BO27" s="733">
        <v>0</v>
      </c>
      <c r="BP27" s="733">
        <v>0</v>
      </c>
      <c r="BQ27" s="733"/>
      <c r="BR27" s="733"/>
      <c r="BS27" s="733">
        <v>2</v>
      </c>
      <c r="BT27" s="733">
        <v>1</v>
      </c>
      <c r="BU27" s="733"/>
      <c r="BV27" s="733"/>
      <c r="BW27" s="733"/>
      <c r="BX27" s="733"/>
      <c r="BY27" s="733"/>
      <c r="BZ27" s="733"/>
      <c r="CA27" s="733"/>
      <c r="CB27" s="733"/>
      <c r="CC27" s="733"/>
      <c r="CD27" s="733"/>
      <c r="CE27" s="733"/>
      <c r="CF27" s="733">
        <v>1</v>
      </c>
      <c r="CG27" s="733"/>
      <c r="CH27" s="733"/>
      <c r="CI27" s="733"/>
      <c r="CJ27" s="733"/>
      <c r="CK27" s="733"/>
      <c r="CL27" s="733"/>
      <c r="CM27" s="733"/>
      <c r="CN27" s="733">
        <v>0</v>
      </c>
      <c r="CO27" s="733"/>
      <c r="CP27" s="733"/>
      <c r="CQ27" s="733"/>
      <c r="CR27" s="733"/>
      <c r="CS27" s="733"/>
      <c r="CT27" s="733"/>
      <c r="CU27" s="733"/>
      <c r="CV27" s="733"/>
      <c r="CW27" s="733"/>
      <c r="CX27" s="733"/>
      <c r="CY27" s="733">
        <v>0</v>
      </c>
      <c r="CZ27" s="733"/>
      <c r="DA27" s="746">
        <f t="shared" si="17"/>
        <v>40.799999999999997</v>
      </c>
      <c r="DB27" s="745">
        <f t="shared" si="12"/>
        <v>43720</v>
      </c>
      <c r="DD27" s="745">
        <f t="shared" si="13"/>
        <v>43744</v>
      </c>
      <c r="DF27" s="745">
        <f t="shared" si="14"/>
        <v>43757</v>
      </c>
      <c r="DH27" s="745" t="str">
        <f t="shared" si="18"/>
        <v/>
      </c>
      <c r="DI27" s="745">
        <v>43757</v>
      </c>
      <c r="DJ27" s="745">
        <v>43757</v>
      </c>
      <c r="DK27" s="745"/>
      <c r="DL27" s="745">
        <v>43705</v>
      </c>
    </row>
    <row r="28" spans="1:116" s="726" customFormat="1" ht="21.95" customHeight="1">
      <c r="A28" s="734">
        <v>37</v>
      </c>
      <c r="B28" s="733" t="s">
        <v>3447</v>
      </c>
      <c r="C28" s="735">
        <v>37.799999999999997</v>
      </c>
      <c r="D28" s="735">
        <f t="shared" si="15"/>
        <v>775.29999999999984</v>
      </c>
      <c r="E28" s="733"/>
      <c r="F28" s="733"/>
      <c r="G28" s="733"/>
      <c r="H28" s="733"/>
      <c r="I28" s="733"/>
      <c r="J28" s="733"/>
      <c r="K28" s="733" t="s">
        <v>3434</v>
      </c>
      <c r="L28" s="733"/>
      <c r="M28" s="733">
        <v>1</v>
      </c>
      <c r="N28" s="733"/>
      <c r="O28" s="733">
        <v>1</v>
      </c>
      <c r="P28" s="733"/>
      <c r="Q28" s="733"/>
      <c r="R28" s="733"/>
      <c r="S28" s="733"/>
      <c r="T28" s="733"/>
      <c r="U28" s="733"/>
      <c r="V28" s="733"/>
      <c r="W28" s="733"/>
      <c r="X28" s="733"/>
      <c r="Y28" s="733"/>
      <c r="Z28" s="733"/>
      <c r="AA28" s="733"/>
      <c r="AB28" s="733"/>
      <c r="AC28" s="733"/>
      <c r="AD28" s="733">
        <v>1</v>
      </c>
      <c r="AE28" s="733"/>
      <c r="AF28" s="733">
        <v>3</v>
      </c>
      <c r="AG28" s="733"/>
      <c r="AH28" s="733"/>
      <c r="AI28" s="733"/>
      <c r="AJ28" s="733"/>
      <c r="AK28" s="733"/>
      <c r="AL28" s="733">
        <v>1</v>
      </c>
      <c r="AM28" s="733"/>
      <c r="AN28" s="733"/>
      <c r="AO28" s="733"/>
      <c r="AP28" s="733"/>
      <c r="AQ28" s="733"/>
      <c r="AR28" s="733"/>
      <c r="AS28" s="733"/>
      <c r="AT28" s="733"/>
      <c r="AU28" s="733">
        <v>3</v>
      </c>
      <c r="AV28" s="733"/>
      <c r="AW28" s="733"/>
      <c r="AX28" s="733">
        <v>1</v>
      </c>
      <c r="AY28" s="733"/>
      <c r="AZ28" s="733"/>
      <c r="BA28" s="733">
        <v>1</v>
      </c>
      <c r="BB28" s="733">
        <v>4</v>
      </c>
      <c r="BC28" s="733"/>
      <c r="BD28" s="733">
        <f t="shared" si="16"/>
        <v>113.39999999999999</v>
      </c>
      <c r="BE28" s="735">
        <f t="shared" si="19"/>
        <v>37.799999999999997</v>
      </c>
      <c r="BF28" s="733">
        <v>0</v>
      </c>
      <c r="BG28" s="733"/>
      <c r="BH28" s="733"/>
      <c r="BI28" s="733">
        <v>1</v>
      </c>
      <c r="BJ28" s="733"/>
      <c r="BK28" s="733"/>
      <c r="BL28" s="733"/>
      <c r="BM28" s="733"/>
      <c r="BN28" s="733"/>
      <c r="BO28" s="733">
        <v>0</v>
      </c>
      <c r="BP28" s="733">
        <v>0</v>
      </c>
      <c r="BQ28" s="733"/>
      <c r="BR28" s="733"/>
      <c r="BS28" s="733"/>
      <c r="BT28" s="733"/>
      <c r="BU28" s="733"/>
      <c r="BV28" s="733"/>
      <c r="BW28" s="733">
        <v>1</v>
      </c>
      <c r="BX28" s="733"/>
      <c r="BY28" s="733">
        <v>1</v>
      </c>
      <c r="BZ28" s="733"/>
      <c r="CA28" s="733"/>
      <c r="CB28" s="733"/>
      <c r="CC28" s="733"/>
      <c r="CD28" s="733"/>
      <c r="CE28" s="733"/>
      <c r="CF28" s="733"/>
      <c r="CG28" s="733"/>
      <c r="CH28" s="733"/>
      <c r="CI28" s="733"/>
      <c r="CJ28" s="733"/>
      <c r="CK28" s="733"/>
      <c r="CL28" s="733"/>
      <c r="CM28" s="733"/>
      <c r="CN28" s="733">
        <v>1</v>
      </c>
      <c r="CO28" s="733">
        <v>0</v>
      </c>
      <c r="CP28" s="733">
        <v>1</v>
      </c>
      <c r="CQ28" s="733"/>
      <c r="CR28" s="733"/>
      <c r="CS28" s="733"/>
      <c r="CT28" s="733"/>
      <c r="CU28" s="733"/>
      <c r="CV28" s="733"/>
      <c r="CW28" s="733"/>
      <c r="CX28" s="733">
        <v>1</v>
      </c>
      <c r="CY28" s="733">
        <v>0</v>
      </c>
      <c r="CZ28" s="733"/>
      <c r="DA28" s="746">
        <f t="shared" si="17"/>
        <v>37.699999999999996</v>
      </c>
      <c r="DB28" s="745">
        <f t="shared" si="12"/>
        <v>43720</v>
      </c>
      <c r="DD28" s="745">
        <f t="shared" si="13"/>
        <v>43744</v>
      </c>
      <c r="DF28" s="745">
        <f t="shared" si="14"/>
        <v>43757</v>
      </c>
      <c r="DH28" s="745">
        <f t="shared" si="18"/>
        <v>43744</v>
      </c>
      <c r="DI28" s="745">
        <f>DH28</f>
        <v>43744</v>
      </c>
      <c r="DJ28" s="745">
        <v>43757</v>
      </c>
      <c r="DK28" s="745"/>
      <c r="DL28" s="745">
        <v>43705</v>
      </c>
    </row>
    <row r="29" spans="1:116" s="726" customFormat="1" ht="21.95" customHeight="1">
      <c r="A29" s="734">
        <v>38.200000000000003</v>
      </c>
      <c r="B29" s="733">
        <v>100</v>
      </c>
      <c r="C29" s="737">
        <v>38.700000000000003</v>
      </c>
      <c r="D29" s="735">
        <f t="shared" si="15"/>
        <v>813.99999999999989</v>
      </c>
      <c r="E29" s="733"/>
      <c r="F29" s="733"/>
      <c r="G29" s="733"/>
      <c r="H29" s="733"/>
      <c r="I29" s="733"/>
      <c r="J29" s="733" t="s">
        <v>3434</v>
      </c>
      <c r="K29" s="733" t="s">
        <v>3434</v>
      </c>
      <c r="L29" s="733">
        <v>1</v>
      </c>
      <c r="M29" s="733"/>
      <c r="N29" s="733"/>
      <c r="O29" s="733"/>
      <c r="P29" s="733"/>
      <c r="Q29" s="733"/>
      <c r="R29" s="733"/>
      <c r="S29" s="733"/>
      <c r="T29" s="733"/>
      <c r="U29" s="733"/>
      <c r="V29" s="733"/>
      <c r="W29" s="733"/>
      <c r="X29" s="733"/>
      <c r="Y29" s="733"/>
      <c r="Z29" s="733">
        <v>1</v>
      </c>
      <c r="AA29" s="733"/>
      <c r="AB29" s="733"/>
      <c r="AC29" s="733"/>
      <c r="AD29" s="733">
        <v>1</v>
      </c>
      <c r="AE29" s="733"/>
      <c r="AF29" s="733">
        <v>3</v>
      </c>
      <c r="AG29" s="733"/>
      <c r="AH29" s="733"/>
      <c r="AI29" s="733"/>
      <c r="AJ29" s="733"/>
      <c r="AK29" s="733"/>
      <c r="AL29" s="733">
        <v>1</v>
      </c>
      <c r="AM29" s="733"/>
      <c r="AN29" s="733"/>
      <c r="AO29" s="733"/>
      <c r="AP29" s="733"/>
      <c r="AQ29" s="733"/>
      <c r="AR29" s="733"/>
      <c r="AS29" s="733"/>
      <c r="AT29" s="733"/>
      <c r="AU29" s="733">
        <v>3</v>
      </c>
      <c r="AV29" s="733"/>
      <c r="AW29" s="733"/>
      <c r="AX29" s="733"/>
      <c r="AY29" s="733"/>
      <c r="AZ29" s="733"/>
      <c r="BA29" s="733"/>
      <c r="BB29" s="733"/>
      <c r="BC29" s="733"/>
      <c r="BD29" s="733">
        <f t="shared" si="16"/>
        <v>116.10000000000001</v>
      </c>
      <c r="BE29" s="735">
        <f t="shared" si="19"/>
        <v>38.700000000000003</v>
      </c>
      <c r="BF29" s="733">
        <v>0</v>
      </c>
      <c r="BG29" s="733"/>
      <c r="BH29" s="733"/>
      <c r="BI29" s="733"/>
      <c r="BJ29" s="733"/>
      <c r="BK29" s="733">
        <v>1</v>
      </c>
      <c r="BL29" s="733"/>
      <c r="BM29" s="733"/>
      <c r="BN29" s="733"/>
      <c r="BO29" s="733">
        <v>0</v>
      </c>
      <c r="BP29" s="733">
        <v>0</v>
      </c>
      <c r="BQ29" s="733"/>
      <c r="BR29" s="733"/>
      <c r="BS29" s="733">
        <v>2</v>
      </c>
      <c r="BT29" s="733">
        <v>1</v>
      </c>
      <c r="BU29" s="733"/>
      <c r="BV29" s="733"/>
      <c r="BW29" s="733"/>
      <c r="BX29" s="733"/>
      <c r="BY29" s="733"/>
      <c r="BZ29" s="733"/>
      <c r="CA29" s="733"/>
      <c r="CB29" s="733"/>
      <c r="CC29" s="733"/>
      <c r="CD29" s="733"/>
      <c r="CE29" s="733"/>
      <c r="CF29" s="733">
        <v>1</v>
      </c>
      <c r="CG29" s="733"/>
      <c r="CH29" s="733"/>
      <c r="CI29" s="733"/>
      <c r="CJ29" s="733"/>
      <c r="CK29" s="733"/>
      <c r="CL29" s="733"/>
      <c r="CM29" s="733"/>
      <c r="CN29" s="733">
        <v>0</v>
      </c>
      <c r="CO29" s="733"/>
      <c r="CP29" s="733"/>
      <c r="CQ29" s="733"/>
      <c r="CR29" s="733"/>
      <c r="CS29" s="733"/>
      <c r="CT29" s="733"/>
      <c r="CU29" s="733"/>
      <c r="CV29" s="733"/>
      <c r="CW29" s="733"/>
      <c r="CX29" s="733"/>
      <c r="CY29" s="733">
        <v>0</v>
      </c>
      <c r="CZ29" s="733"/>
      <c r="DA29" s="746">
        <f t="shared" si="17"/>
        <v>38.6</v>
      </c>
      <c r="DB29" s="745">
        <f t="shared" si="12"/>
        <v>43720</v>
      </c>
      <c r="DD29" s="745">
        <f t="shared" si="13"/>
        <v>43744</v>
      </c>
      <c r="DF29" s="745">
        <f t="shared" si="14"/>
        <v>43757</v>
      </c>
      <c r="DH29" s="745" t="str">
        <f t="shared" si="18"/>
        <v/>
      </c>
      <c r="DI29" s="745">
        <v>43757</v>
      </c>
      <c r="DJ29" s="745">
        <v>43757</v>
      </c>
      <c r="DK29" s="745"/>
      <c r="DL29" s="745">
        <v>43705</v>
      </c>
    </row>
    <row r="30" spans="1:116" s="726" customFormat="1" ht="21.95" customHeight="1">
      <c r="A30" s="734">
        <v>38</v>
      </c>
      <c r="B30" s="733" t="s">
        <v>3448</v>
      </c>
      <c r="C30" s="735">
        <v>35.5</v>
      </c>
      <c r="D30" s="735">
        <f t="shared" si="15"/>
        <v>849.49999999999989</v>
      </c>
      <c r="E30" s="733"/>
      <c r="F30" s="733"/>
      <c r="G30" s="733"/>
      <c r="H30" s="733"/>
      <c r="I30" s="733"/>
      <c r="J30" s="733"/>
      <c r="K30" s="733" t="s">
        <v>3434</v>
      </c>
      <c r="L30" s="733"/>
      <c r="M30" s="733">
        <v>1</v>
      </c>
      <c r="N30" s="733"/>
      <c r="O30" s="733"/>
      <c r="P30" s="733">
        <v>1</v>
      </c>
      <c r="Q30" s="733"/>
      <c r="R30" s="733"/>
      <c r="S30" s="733"/>
      <c r="T30" s="733"/>
      <c r="U30" s="733"/>
      <c r="V30" s="733"/>
      <c r="W30" s="733"/>
      <c r="X30" s="733"/>
      <c r="Y30" s="733"/>
      <c r="Z30" s="733"/>
      <c r="AA30" s="733"/>
      <c r="AB30" s="733"/>
      <c r="AC30" s="733"/>
      <c r="AD30" s="733">
        <v>1</v>
      </c>
      <c r="AE30" s="733"/>
      <c r="AF30" s="733">
        <v>3</v>
      </c>
      <c r="AG30" s="733"/>
      <c r="AH30" s="733"/>
      <c r="AI30" s="733"/>
      <c r="AJ30" s="733"/>
      <c r="AK30" s="733"/>
      <c r="AL30" s="733">
        <v>1</v>
      </c>
      <c r="AM30" s="733"/>
      <c r="AN30" s="733"/>
      <c r="AO30" s="733"/>
      <c r="AP30" s="733"/>
      <c r="AQ30" s="733"/>
      <c r="AR30" s="733"/>
      <c r="AS30" s="733"/>
      <c r="AT30" s="733"/>
      <c r="AU30" s="733">
        <v>3</v>
      </c>
      <c r="AV30" s="733"/>
      <c r="AW30" s="733"/>
      <c r="AX30" s="733">
        <v>1</v>
      </c>
      <c r="AY30" s="733"/>
      <c r="AZ30" s="733"/>
      <c r="BA30" s="733">
        <v>4</v>
      </c>
      <c r="BB30" s="733">
        <v>8</v>
      </c>
      <c r="BC30" s="733"/>
      <c r="BD30" s="733">
        <f t="shared" si="16"/>
        <v>106.5</v>
      </c>
      <c r="BE30" s="735">
        <f t="shared" si="19"/>
        <v>35.5</v>
      </c>
      <c r="BF30" s="733">
        <v>0</v>
      </c>
      <c r="BG30" s="733"/>
      <c r="BH30" s="733"/>
      <c r="BI30" s="733">
        <v>1</v>
      </c>
      <c r="BJ30" s="733"/>
      <c r="BK30" s="733"/>
      <c r="BL30" s="733"/>
      <c r="BM30" s="733"/>
      <c r="BN30" s="733"/>
      <c r="BO30" s="733">
        <v>0</v>
      </c>
      <c r="BP30" s="733">
        <v>0</v>
      </c>
      <c r="BQ30" s="733"/>
      <c r="BR30" s="733"/>
      <c r="BS30" s="733"/>
      <c r="BT30" s="733"/>
      <c r="BU30" s="733"/>
      <c r="BV30" s="733"/>
      <c r="BW30" s="733">
        <v>1</v>
      </c>
      <c r="BX30" s="733"/>
      <c r="BY30" s="733">
        <v>1</v>
      </c>
      <c r="BZ30" s="733"/>
      <c r="CA30" s="733"/>
      <c r="CB30" s="733"/>
      <c r="CC30" s="733"/>
      <c r="CD30" s="733"/>
      <c r="CE30" s="733"/>
      <c r="CF30" s="733"/>
      <c r="CG30" s="733"/>
      <c r="CH30" s="733"/>
      <c r="CI30" s="733"/>
      <c r="CJ30" s="733"/>
      <c r="CK30" s="733"/>
      <c r="CL30" s="733"/>
      <c r="CM30" s="733"/>
      <c r="CN30" s="733">
        <v>1</v>
      </c>
      <c r="CO30" s="733">
        <v>0</v>
      </c>
      <c r="CP30" s="733">
        <v>1</v>
      </c>
      <c r="CQ30" s="733"/>
      <c r="CR30" s="733"/>
      <c r="CS30" s="733"/>
      <c r="CT30" s="733"/>
      <c r="CU30" s="733"/>
      <c r="CV30" s="733"/>
      <c r="CW30" s="733"/>
      <c r="CX30" s="733">
        <v>1</v>
      </c>
      <c r="CY30" s="733">
        <v>0</v>
      </c>
      <c r="CZ30" s="733" t="s">
        <v>3995</v>
      </c>
      <c r="DA30" s="746">
        <f t="shared" si="17"/>
        <v>35.4</v>
      </c>
      <c r="DB30" s="745">
        <f t="shared" si="12"/>
        <v>43720</v>
      </c>
      <c r="DD30" s="745">
        <f t="shared" si="13"/>
        <v>43744</v>
      </c>
      <c r="DF30" s="745">
        <f t="shared" si="14"/>
        <v>43757</v>
      </c>
      <c r="DH30" s="745">
        <f t="shared" si="18"/>
        <v>43744</v>
      </c>
      <c r="DI30" s="745">
        <f t="shared" ref="DI30:DI34" si="20">DH30</f>
        <v>43744</v>
      </c>
      <c r="DJ30" s="745">
        <v>43757</v>
      </c>
      <c r="DK30" s="745"/>
      <c r="DL30" s="745">
        <v>43705</v>
      </c>
    </row>
    <row r="31" spans="1:116" s="726" customFormat="1" ht="21.95" customHeight="1">
      <c r="A31" s="734">
        <v>38.1</v>
      </c>
      <c r="B31" s="733">
        <v>101</v>
      </c>
      <c r="C31" s="735">
        <v>38.9</v>
      </c>
      <c r="D31" s="735">
        <f t="shared" si="15"/>
        <v>888.39999999999986</v>
      </c>
      <c r="E31" s="733"/>
      <c r="F31" s="733"/>
      <c r="G31" s="733"/>
      <c r="H31" s="733"/>
      <c r="I31" s="738">
        <v>5</v>
      </c>
      <c r="J31" s="733" t="s">
        <v>3434</v>
      </c>
      <c r="K31" s="733" t="s">
        <v>3434</v>
      </c>
      <c r="L31" s="733">
        <v>1</v>
      </c>
      <c r="M31" s="733"/>
      <c r="N31" s="733">
        <v>1</v>
      </c>
      <c r="O31" s="733"/>
      <c r="P31" s="733"/>
      <c r="Q31" s="733"/>
      <c r="R31" s="733">
        <v>1</v>
      </c>
      <c r="S31" s="733"/>
      <c r="T31" s="733"/>
      <c r="U31" s="733"/>
      <c r="V31" s="733"/>
      <c r="W31" s="733"/>
      <c r="X31" s="733"/>
      <c r="Y31" s="733"/>
      <c r="Z31" s="733"/>
      <c r="AA31" s="733">
        <v>1</v>
      </c>
      <c r="AB31" s="733"/>
      <c r="AC31" s="733"/>
      <c r="AD31" s="733">
        <v>1</v>
      </c>
      <c r="AE31" s="733"/>
      <c r="AF31" s="733">
        <v>3</v>
      </c>
      <c r="AG31" s="733"/>
      <c r="AH31" s="733"/>
      <c r="AI31" s="733"/>
      <c r="AJ31" s="733"/>
      <c r="AK31" s="733"/>
      <c r="AL31" s="733">
        <v>1</v>
      </c>
      <c r="AM31" s="733">
        <v>1</v>
      </c>
      <c r="AN31" s="733">
        <v>1</v>
      </c>
      <c r="AO31" s="733">
        <v>1</v>
      </c>
      <c r="AP31" s="733"/>
      <c r="AQ31" s="733"/>
      <c r="AR31" s="733">
        <v>2</v>
      </c>
      <c r="AS31" s="733"/>
      <c r="AT31" s="733"/>
      <c r="AU31" s="733">
        <v>3</v>
      </c>
      <c r="AV31" s="733"/>
      <c r="AW31" s="733"/>
      <c r="AX31" s="733"/>
      <c r="AY31" s="733"/>
      <c r="AZ31" s="733"/>
      <c r="BA31" s="733"/>
      <c r="BB31" s="733"/>
      <c r="BC31" s="733"/>
      <c r="BD31" s="733">
        <f t="shared" si="16"/>
        <v>116.69999999999999</v>
      </c>
      <c r="BE31" s="735">
        <f t="shared" si="19"/>
        <v>38.9</v>
      </c>
      <c r="BF31" s="733">
        <v>0</v>
      </c>
      <c r="BG31" s="733">
        <v>1</v>
      </c>
      <c r="BH31" s="733"/>
      <c r="BI31" s="733"/>
      <c r="BJ31" s="733">
        <v>1</v>
      </c>
      <c r="BK31" s="733">
        <v>1</v>
      </c>
      <c r="BL31" s="733"/>
      <c r="BM31" s="733"/>
      <c r="BN31" s="733"/>
      <c r="BO31" s="733">
        <v>0</v>
      </c>
      <c r="BP31" s="733">
        <v>0</v>
      </c>
      <c r="BQ31" s="733"/>
      <c r="BR31" s="733"/>
      <c r="BS31" s="733">
        <v>2</v>
      </c>
      <c r="BT31" s="733">
        <v>1</v>
      </c>
      <c r="BU31" s="733"/>
      <c r="BV31" s="733"/>
      <c r="BW31" s="733"/>
      <c r="BX31" s="733"/>
      <c r="BY31" s="733"/>
      <c r="BZ31" s="733">
        <v>1</v>
      </c>
      <c r="CA31" s="733">
        <v>1</v>
      </c>
      <c r="CB31" s="733"/>
      <c r="CC31" s="733">
        <v>1</v>
      </c>
      <c r="CD31" s="733"/>
      <c r="CE31" s="733">
        <v>1</v>
      </c>
      <c r="CF31" s="733">
        <v>1</v>
      </c>
      <c r="CG31" s="733"/>
      <c r="CH31" s="733"/>
      <c r="CI31" s="733">
        <v>1</v>
      </c>
      <c r="CJ31" s="733"/>
      <c r="CK31" s="733"/>
      <c r="CL31" s="733"/>
      <c r="CM31" s="733"/>
      <c r="CN31" s="733">
        <v>0</v>
      </c>
      <c r="CO31" s="733"/>
      <c r="CP31" s="733"/>
      <c r="CQ31" s="733">
        <v>1</v>
      </c>
      <c r="CR31" s="733"/>
      <c r="CS31" s="733">
        <v>1</v>
      </c>
      <c r="CT31" s="733"/>
      <c r="CU31" s="733">
        <v>1</v>
      </c>
      <c r="CV31" s="733"/>
      <c r="CW31" s="733"/>
      <c r="CX31" s="733"/>
      <c r="CY31" s="733">
        <v>0</v>
      </c>
      <c r="CZ31" s="733" t="s">
        <v>3996</v>
      </c>
      <c r="DA31" s="746">
        <f t="shared" si="17"/>
        <v>38.799999999999997</v>
      </c>
      <c r="DB31" s="745">
        <f t="shared" si="12"/>
        <v>43720</v>
      </c>
      <c r="DD31" s="745">
        <f t="shared" si="13"/>
        <v>43744</v>
      </c>
      <c r="DF31" s="745">
        <f t="shared" si="14"/>
        <v>43757</v>
      </c>
      <c r="DH31" s="745">
        <f t="shared" si="18"/>
        <v>43744</v>
      </c>
      <c r="DI31" s="745">
        <f t="shared" si="20"/>
        <v>43744</v>
      </c>
      <c r="DJ31" s="745">
        <v>43757</v>
      </c>
      <c r="DK31" s="745"/>
      <c r="DL31" s="745">
        <v>43705</v>
      </c>
    </row>
    <row r="32" spans="1:116" s="726" customFormat="1" ht="21.95" customHeight="1">
      <c r="A32" s="734">
        <v>48</v>
      </c>
      <c r="B32" s="733" t="s">
        <v>3449</v>
      </c>
      <c r="C32" s="735">
        <v>43.6</v>
      </c>
      <c r="D32" s="735">
        <f t="shared" si="15"/>
        <v>931.99999999999989</v>
      </c>
      <c r="E32" s="733"/>
      <c r="F32" s="733"/>
      <c r="G32" s="733"/>
      <c r="H32" s="733"/>
      <c r="I32" s="733"/>
      <c r="J32" s="733"/>
      <c r="K32" s="733" t="s">
        <v>3992</v>
      </c>
      <c r="L32" s="733"/>
      <c r="M32" s="733">
        <v>2</v>
      </c>
      <c r="N32" s="733"/>
      <c r="O32" s="733"/>
      <c r="P32" s="733"/>
      <c r="Q32" s="733">
        <v>1</v>
      </c>
      <c r="R32" s="733"/>
      <c r="S32" s="733"/>
      <c r="T32" s="733"/>
      <c r="U32" s="733"/>
      <c r="V32" s="733"/>
      <c r="W32" s="733"/>
      <c r="X32" s="733"/>
      <c r="Y32" s="733"/>
      <c r="Z32" s="733"/>
      <c r="AA32" s="733"/>
      <c r="AB32" s="733"/>
      <c r="AC32" s="733">
        <v>1</v>
      </c>
      <c r="AD32" s="733"/>
      <c r="AE32" s="733"/>
      <c r="AF32" s="733">
        <v>6</v>
      </c>
      <c r="AG32" s="733">
        <v>6</v>
      </c>
      <c r="AH32" s="733"/>
      <c r="AI32" s="733"/>
      <c r="AJ32" s="733">
        <v>6</v>
      </c>
      <c r="AK32" s="733">
        <v>2</v>
      </c>
      <c r="AL32" s="733"/>
      <c r="AM32" s="733"/>
      <c r="AN32" s="733"/>
      <c r="AO32" s="733"/>
      <c r="AP32" s="733"/>
      <c r="AQ32" s="733"/>
      <c r="AR32" s="738">
        <v>2</v>
      </c>
      <c r="AS32" s="738">
        <v>6</v>
      </c>
      <c r="AT32" s="733"/>
      <c r="AU32" s="733">
        <v>6</v>
      </c>
      <c r="AV32" s="733"/>
      <c r="AW32" s="733"/>
      <c r="AX32" s="733">
        <v>1</v>
      </c>
      <c r="AY32" s="733"/>
      <c r="AZ32" s="733"/>
      <c r="BA32" s="733">
        <v>4</v>
      </c>
      <c r="BB32" s="733">
        <v>4</v>
      </c>
      <c r="BC32" s="733">
        <v>1</v>
      </c>
      <c r="BD32" s="733">
        <f t="shared" si="16"/>
        <v>130.80000000000001</v>
      </c>
      <c r="BE32" s="735">
        <f t="shared" si="19"/>
        <v>43.6</v>
      </c>
      <c r="BF32" s="733">
        <v>0</v>
      </c>
      <c r="BG32" s="733"/>
      <c r="BH32" s="733"/>
      <c r="BI32" s="733">
        <v>1</v>
      </c>
      <c r="BJ32" s="733"/>
      <c r="BK32" s="733"/>
      <c r="BL32" s="733"/>
      <c r="BM32" s="733"/>
      <c r="BN32" s="733"/>
      <c r="BO32" s="733">
        <v>0</v>
      </c>
      <c r="BP32" s="733">
        <v>0</v>
      </c>
      <c r="BQ32" s="733"/>
      <c r="BR32" s="733"/>
      <c r="BS32" s="733"/>
      <c r="BT32" s="733"/>
      <c r="BU32" s="733"/>
      <c r="BV32" s="733"/>
      <c r="BW32" s="733">
        <v>1</v>
      </c>
      <c r="BX32" s="733"/>
      <c r="BY32" s="733">
        <v>1</v>
      </c>
      <c r="BZ32" s="733"/>
      <c r="CA32" s="733"/>
      <c r="CB32" s="733"/>
      <c r="CC32" s="733"/>
      <c r="CD32" s="733"/>
      <c r="CE32" s="733"/>
      <c r="CF32" s="733"/>
      <c r="CG32" s="733"/>
      <c r="CH32" s="733"/>
      <c r="CI32" s="733"/>
      <c r="CJ32" s="733"/>
      <c r="CK32" s="733"/>
      <c r="CL32" s="733"/>
      <c r="CM32" s="733"/>
      <c r="CN32" s="733">
        <v>1</v>
      </c>
      <c r="CO32" s="733">
        <v>0</v>
      </c>
      <c r="CP32" s="733">
        <v>1</v>
      </c>
      <c r="CQ32" s="733"/>
      <c r="CR32" s="733"/>
      <c r="CS32" s="733"/>
      <c r="CT32" s="733"/>
      <c r="CU32" s="733"/>
      <c r="CV32" s="733"/>
      <c r="CW32" s="733"/>
      <c r="CX32" s="733">
        <v>1</v>
      </c>
      <c r="CY32" s="733">
        <v>0</v>
      </c>
      <c r="CZ32" s="733"/>
      <c r="DA32" s="746">
        <f t="shared" si="17"/>
        <v>43.5</v>
      </c>
      <c r="DB32" s="745">
        <f t="shared" si="12"/>
        <v>43720</v>
      </c>
      <c r="DD32" s="745">
        <f t="shared" si="13"/>
        <v>43744</v>
      </c>
      <c r="DF32" s="745">
        <f t="shared" si="14"/>
        <v>43757</v>
      </c>
      <c r="DH32" s="745">
        <f t="shared" si="18"/>
        <v>43744</v>
      </c>
      <c r="DI32" s="745">
        <f t="shared" si="20"/>
        <v>43744</v>
      </c>
      <c r="DJ32" s="745">
        <v>43757</v>
      </c>
      <c r="DK32" s="745">
        <v>43752</v>
      </c>
      <c r="DL32" s="745">
        <v>43705</v>
      </c>
    </row>
    <row r="33" spans="1:116" s="726" customFormat="1" ht="21.95" customHeight="1">
      <c r="A33" s="734">
        <v>49.8</v>
      </c>
      <c r="B33" s="733">
        <v>102</v>
      </c>
      <c r="C33" s="735">
        <v>54.3</v>
      </c>
      <c r="D33" s="735">
        <f t="shared" si="15"/>
        <v>986.29999999999984</v>
      </c>
      <c r="E33" s="733"/>
      <c r="F33" s="733"/>
      <c r="G33" s="733"/>
      <c r="H33" s="733"/>
      <c r="I33" s="733"/>
      <c r="J33" s="733" t="s">
        <v>3994</v>
      </c>
      <c r="K33" s="733" t="s">
        <v>3994</v>
      </c>
      <c r="L33" s="733">
        <v>1</v>
      </c>
      <c r="M33" s="733">
        <v>1</v>
      </c>
      <c r="N33" s="733"/>
      <c r="O33" s="733"/>
      <c r="P33" s="733">
        <v>1</v>
      </c>
      <c r="Q33" s="733"/>
      <c r="R33" s="733"/>
      <c r="S33" s="733"/>
      <c r="T33" s="733"/>
      <c r="U33" s="733"/>
      <c r="V33" s="733"/>
      <c r="W33" s="733">
        <v>1</v>
      </c>
      <c r="X33" s="733"/>
      <c r="Y33" s="733"/>
      <c r="Z33" s="733"/>
      <c r="AA33" s="733"/>
      <c r="AB33" s="733"/>
      <c r="AC33" s="733"/>
      <c r="AD33" s="733"/>
      <c r="AE33" s="733">
        <v>1</v>
      </c>
      <c r="AF33" s="733">
        <v>6</v>
      </c>
      <c r="AG33" s="733"/>
      <c r="AH33" s="733"/>
      <c r="AI33" s="733"/>
      <c r="AJ33" s="733"/>
      <c r="AK33" s="733"/>
      <c r="AL33" s="733">
        <v>1</v>
      </c>
      <c r="AM33" s="733"/>
      <c r="AN33" s="733"/>
      <c r="AO33" s="733"/>
      <c r="AP33" s="733"/>
      <c r="AQ33" s="733"/>
      <c r="AR33" s="733"/>
      <c r="AS33" s="733"/>
      <c r="AT33" s="733">
        <v>6</v>
      </c>
      <c r="AU33" s="733"/>
      <c r="AV33" s="733"/>
      <c r="AW33" s="733"/>
      <c r="AX33" s="733"/>
      <c r="AY33" s="733"/>
      <c r="AZ33" s="733"/>
      <c r="BA33" s="733"/>
      <c r="BB33" s="733">
        <v>4</v>
      </c>
      <c r="BC33" s="733"/>
      <c r="BD33" s="733">
        <f t="shared" si="16"/>
        <v>162.89999999999998</v>
      </c>
      <c r="BE33" s="735">
        <f t="shared" si="19"/>
        <v>54.3</v>
      </c>
      <c r="BF33" s="733">
        <v>0</v>
      </c>
      <c r="BG33" s="733">
        <v>1</v>
      </c>
      <c r="BH33" s="733"/>
      <c r="BI33" s="733"/>
      <c r="BJ33" s="733"/>
      <c r="BK33" s="733"/>
      <c r="BL33" s="733">
        <v>1</v>
      </c>
      <c r="BM33" s="733"/>
      <c r="BN33" s="733"/>
      <c r="BO33" s="733">
        <v>0</v>
      </c>
      <c r="BP33" s="733">
        <v>0</v>
      </c>
      <c r="BQ33" s="733"/>
      <c r="BR33" s="733"/>
      <c r="BS33" s="733">
        <v>4</v>
      </c>
      <c r="BT33" s="733">
        <v>2</v>
      </c>
      <c r="BU33" s="733"/>
      <c r="BV33" s="733"/>
      <c r="BW33" s="733">
        <v>1</v>
      </c>
      <c r="BX33" s="733"/>
      <c r="BY33" s="733">
        <v>1</v>
      </c>
      <c r="BZ33" s="733"/>
      <c r="CA33" s="733"/>
      <c r="CB33" s="733"/>
      <c r="CC33" s="733"/>
      <c r="CD33" s="733"/>
      <c r="CE33" s="733"/>
      <c r="CF33" s="733">
        <v>1</v>
      </c>
      <c r="CG33" s="733"/>
      <c r="CH33" s="733"/>
      <c r="CI33" s="733"/>
      <c r="CJ33" s="733"/>
      <c r="CK33" s="733"/>
      <c r="CL33" s="733"/>
      <c r="CM33" s="733"/>
      <c r="CN33" s="733">
        <v>1</v>
      </c>
      <c r="CO33" s="733"/>
      <c r="CP33" s="733">
        <v>1</v>
      </c>
      <c r="CQ33" s="733"/>
      <c r="CR33" s="733"/>
      <c r="CS33" s="733"/>
      <c r="CT33" s="733"/>
      <c r="CU33" s="733"/>
      <c r="CV33" s="733"/>
      <c r="CW33" s="733"/>
      <c r="CX33" s="733"/>
      <c r="CY33" s="733">
        <v>0</v>
      </c>
      <c r="CZ33" s="733" t="s">
        <v>3997</v>
      </c>
      <c r="DA33" s="746">
        <f t="shared" si="17"/>
        <v>54.199999999999996</v>
      </c>
      <c r="DB33" s="745">
        <f t="shared" si="12"/>
        <v>43720</v>
      </c>
      <c r="DD33" s="745">
        <f t="shared" si="13"/>
        <v>43744</v>
      </c>
      <c r="DF33" s="745">
        <f t="shared" si="14"/>
        <v>43757</v>
      </c>
      <c r="DH33" s="745">
        <f t="shared" si="18"/>
        <v>43744</v>
      </c>
      <c r="DI33" s="745">
        <f t="shared" si="20"/>
        <v>43744</v>
      </c>
      <c r="DJ33" s="745">
        <v>43757</v>
      </c>
      <c r="DK33" s="745"/>
      <c r="DL33" s="745">
        <v>43705</v>
      </c>
    </row>
    <row r="34" spans="1:116" s="726" customFormat="1" ht="21.95" customHeight="1">
      <c r="A34" s="734">
        <v>38</v>
      </c>
      <c r="B34" s="733" t="s">
        <v>3450</v>
      </c>
      <c r="C34" s="735">
        <v>35.700000000000003</v>
      </c>
      <c r="D34" s="735">
        <f t="shared" si="15"/>
        <v>1021.9999999999999</v>
      </c>
      <c r="E34" s="733"/>
      <c r="F34" s="733"/>
      <c r="G34" s="733"/>
      <c r="H34" s="733"/>
      <c r="I34" s="733"/>
      <c r="J34" s="733"/>
      <c r="K34" s="733" t="s">
        <v>3434</v>
      </c>
      <c r="L34" s="733"/>
      <c r="M34" s="733">
        <v>1</v>
      </c>
      <c r="N34" s="733"/>
      <c r="O34" s="733">
        <v>1</v>
      </c>
      <c r="P34" s="733"/>
      <c r="Q34" s="733"/>
      <c r="R34" s="733"/>
      <c r="S34" s="733"/>
      <c r="T34" s="733"/>
      <c r="U34" s="733"/>
      <c r="V34" s="733"/>
      <c r="W34" s="733"/>
      <c r="X34" s="733"/>
      <c r="Y34" s="733"/>
      <c r="Z34" s="733"/>
      <c r="AA34" s="733"/>
      <c r="AB34" s="733"/>
      <c r="AC34" s="733"/>
      <c r="AD34" s="733">
        <v>1</v>
      </c>
      <c r="AE34" s="733"/>
      <c r="AF34" s="733">
        <v>3</v>
      </c>
      <c r="AG34" s="733"/>
      <c r="AH34" s="733"/>
      <c r="AI34" s="733"/>
      <c r="AJ34" s="733"/>
      <c r="AK34" s="733"/>
      <c r="AL34" s="733">
        <v>1</v>
      </c>
      <c r="AM34" s="733"/>
      <c r="AN34" s="733"/>
      <c r="AO34" s="733"/>
      <c r="AP34" s="733"/>
      <c r="AQ34" s="733"/>
      <c r="AR34" s="733"/>
      <c r="AS34" s="733"/>
      <c r="AT34" s="733"/>
      <c r="AU34" s="733">
        <v>3</v>
      </c>
      <c r="AV34" s="733"/>
      <c r="AW34" s="733"/>
      <c r="AX34" s="733">
        <v>1</v>
      </c>
      <c r="AY34" s="733"/>
      <c r="AZ34" s="733"/>
      <c r="BA34" s="733">
        <v>1</v>
      </c>
      <c r="BB34" s="733">
        <v>4</v>
      </c>
      <c r="BC34" s="733"/>
      <c r="BD34" s="733">
        <f t="shared" si="16"/>
        <v>107.10000000000001</v>
      </c>
      <c r="BE34" s="735">
        <f t="shared" si="19"/>
        <v>35.700000000000003</v>
      </c>
      <c r="BF34" s="733">
        <v>0</v>
      </c>
      <c r="BG34" s="733"/>
      <c r="BH34" s="733"/>
      <c r="BI34" s="733">
        <v>1</v>
      </c>
      <c r="BJ34" s="733"/>
      <c r="BK34" s="733"/>
      <c r="BL34" s="733"/>
      <c r="BM34" s="733"/>
      <c r="BN34" s="733"/>
      <c r="BO34" s="733">
        <v>0</v>
      </c>
      <c r="BP34" s="733">
        <v>0</v>
      </c>
      <c r="BQ34" s="733"/>
      <c r="BR34" s="733"/>
      <c r="BS34" s="733"/>
      <c r="BT34" s="733"/>
      <c r="BU34" s="733"/>
      <c r="BV34" s="733"/>
      <c r="BW34" s="733">
        <v>1</v>
      </c>
      <c r="BX34" s="733"/>
      <c r="BY34" s="733">
        <v>1</v>
      </c>
      <c r="BZ34" s="733"/>
      <c r="CA34" s="733"/>
      <c r="CB34" s="733"/>
      <c r="CC34" s="733"/>
      <c r="CD34" s="733"/>
      <c r="CE34" s="733"/>
      <c r="CF34" s="733"/>
      <c r="CG34" s="733"/>
      <c r="CH34" s="733"/>
      <c r="CI34" s="733"/>
      <c r="CJ34" s="733"/>
      <c r="CK34" s="733"/>
      <c r="CL34" s="733"/>
      <c r="CM34" s="733"/>
      <c r="CN34" s="733">
        <v>1</v>
      </c>
      <c r="CO34" s="733">
        <v>0</v>
      </c>
      <c r="CP34" s="733">
        <v>1</v>
      </c>
      <c r="CQ34" s="733"/>
      <c r="CR34" s="733"/>
      <c r="CS34" s="733"/>
      <c r="CT34" s="733"/>
      <c r="CU34" s="733"/>
      <c r="CV34" s="733"/>
      <c r="CW34" s="733"/>
      <c r="CX34" s="733">
        <v>1</v>
      </c>
      <c r="CY34" s="733">
        <v>0</v>
      </c>
      <c r="CZ34" s="733"/>
      <c r="DA34" s="746">
        <f t="shared" si="17"/>
        <v>35.6</v>
      </c>
      <c r="DB34" s="745">
        <f t="shared" si="12"/>
        <v>43720</v>
      </c>
      <c r="DD34" s="745">
        <f t="shared" si="13"/>
        <v>43744</v>
      </c>
      <c r="DF34" s="745">
        <f t="shared" si="14"/>
        <v>43757</v>
      </c>
      <c r="DH34" s="745">
        <f t="shared" si="18"/>
        <v>43744</v>
      </c>
      <c r="DI34" s="745">
        <f t="shared" si="20"/>
        <v>43744</v>
      </c>
      <c r="DJ34" s="745">
        <v>43757</v>
      </c>
      <c r="DK34" s="745"/>
      <c r="DL34" s="745"/>
    </row>
    <row r="35" spans="1:116" s="726" customFormat="1" ht="21.95" customHeight="1">
      <c r="A35" s="734">
        <v>38.799999999999997</v>
      </c>
      <c r="B35" s="733">
        <v>103</v>
      </c>
      <c r="C35" s="735">
        <v>38.9</v>
      </c>
      <c r="D35" s="735">
        <f t="shared" si="15"/>
        <v>1060.8999999999999</v>
      </c>
      <c r="E35" s="733"/>
      <c r="F35" s="733"/>
      <c r="G35" s="733"/>
      <c r="H35" s="733"/>
      <c r="I35" s="733"/>
      <c r="J35" s="733" t="s">
        <v>3434</v>
      </c>
      <c r="K35" s="733" t="s">
        <v>3434</v>
      </c>
      <c r="L35" s="733">
        <v>1</v>
      </c>
      <c r="M35" s="733"/>
      <c r="N35" s="733"/>
      <c r="O35" s="733"/>
      <c r="P35" s="733"/>
      <c r="Q35" s="733"/>
      <c r="R35" s="733"/>
      <c r="S35" s="733"/>
      <c r="T35" s="733"/>
      <c r="U35" s="733"/>
      <c r="V35" s="733"/>
      <c r="W35" s="733"/>
      <c r="X35" s="733"/>
      <c r="Y35" s="733"/>
      <c r="Z35" s="733"/>
      <c r="AA35" s="733"/>
      <c r="AB35" s="733"/>
      <c r="AC35" s="733"/>
      <c r="AD35" s="733">
        <v>1</v>
      </c>
      <c r="AE35" s="733"/>
      <c r="AF35" s="733">
        <v>3</v>
      </c>
      <c r="AG35" s="733"/>
      <c r="AH35" s="733"/>
      <c r="AI35" s="733"/>
      <c r="AJ35" s="733"/>
      <c r="AK35" s="733"/>
      <c r="AL35" s="733">
        <v>1</v>
      </c>
      <c r="AM35" s="733"/>
      <c r="AN35" s="733"/>
      <c r="AO35" s="733"/>
      <c r="AP35" s="733"/>
      <c r="AQ35" s="733"/>
      <c r="AR35" s="733"/>
      <c r="AS35" s="733"/>
      <c r="AT35" s="733"/>
      <c r="AU35" s="733">
        <v>3</v>
      </c>
      <c r="AV35" s="733"/>
      <c r="AW35" s="733"/>
      <c r="AX35" s="733"/>
      <c r="AY35" s="733"/>
      <c r="AZ35" s="733"/>
      <c r="BA35" s="733"/>
      <c r="BB35" s="733"/>
      <c r="BC35" s="733"/>
      <c r="BD35" s="733">
        <f t="shared" si="16"/>
        <v>116.69999999999999</v>
      </c>
      <c r="BE35" s="735">
        <f t="shared" si="19"/>
        <v>38.9</v>
      </c>
      <c r="BF35" s="733">
        <v>0</v>
      </c>
      <c r="BG35" s="733"/>
      <c r="BH35" s="733"/>
      <c r="BI35" s="733"/>
      <c r="BJ35" s="733"/>
      <c r="BK35" s="733">
        <v>1</v>
      </c>
      <c r="BL35" s="733"/>
      <c r="BM35" s="733"/>
      <c r="BN35" s="733"/>
      <c r="BO35" s="733">
        <v>0</v>
      </c>
      <c r="BP35" s="733">
        <v>0</v>
      </c>
      <c r="BQ35" s="733"/>
      <c r="BR35" s="733"/>
      <c r="BS35" s="733">
        <v>2</v>
      </c>
      <c r="BT35" s="733">
        <v>1</v>
      </c>
      <c r="BU35" s="733"/>
      <c r="BV35" s="733"/>
      <c r="BW35" s="733"/>
      <c r="BX35" s="733"/>
      <c r="BY35" s="733"/>
      <c r="BZ35" s="733"/>
      <c r="CA35" s="733"/>
      <c r="CB35" s="733"/>
      <c r="CC35" s="733"/>
      <c r="CD35" s="733"/>
      <c r="CE35" s="733"/>
      <c r="CF35" s="733">
        <v>1</v>
      </c>
      <c r="CG35" s="733"/>
      <c r="CH35" s="733"/>
      <c r="CI35" s="733"/>
      <c r="CJ35" s="733"/>
      <c r="CK35" s="733"/>
      <c r="CL35" s="733"/>
      <c r="CM35" s="733"/>
      <c r="CN35" s="733">
        <v>0</v>
      </c>
      <c r="CO35" s="733"/>
      <c r="CP35" s="733"/>
      <c r="CQ35" s="733"/>
      <c r="CR35" s="733"/>
      <c r="CS35" s="733"/>
      <c r="CT35" s="733"/>
      <c r="CU35" s="733"/>
      <c r="CV35" s="733"/>
      <c r="CW35" s="733"/>
      <c r="CX35" s="733"/>
      <c r="CY35" s="733">
        <v>0</v>
      </c>
      <c r="CZ35" s="733"/>
      <c r="DA35" s="746">
        <f t="shared" si="17"/>
        <v>38.799999999999997</v>
      </c>
      <c r="DB35" s="745">
        <f t="shared" si="12"/>
        <v>43720</v>
      </c>
      <c r="DD35" s="745">
        <f t="shared" si="13"/>
        <v>43744</v>
      </c>
      <c r="DF35" s="745">
        <f t="shared" si="14"/>
        <v>43757</v>
      </c>
      <c r="DH35" s="745" t="str">
        <f t="shared" si="18"/>
        <v/>
      </c>
      <c r="DI35" s="745">
        <v>43757</v>
      </c>
      <c r="DJ35" s="745">
        <v>43757</v>
      </c>
      <c r="DK35" s="745"/>
      <c r="DL35" s="745">
        <v>43706</v>
      </c>
    </row>
    <row r="36" spans="1:116" s="726" customFormat="1" ht="21.95" customHeight="1">
      <c r="A36" s="734">
        <v>36</v>
      </c>
      <c r="B36" s="733" t="s">
        <v>3451</v>
      </c>
      <c r="C36" s="735">
        <v>39</v>
      </c>
      <c r="D36" s="735">
        <f t="shared" si="15"/>
        <v>1099.8999999999999</v>
      </c>
      <c r="E36" s="733"/>
      <c r="F36" s="733"/>
      <c r="G36" s="733"/>
      <c r="H36" s="733"/>
      <c r="I36" s="733"/>
      <c r="J36" s="733"/>
      <c r="K36" s="733" t="s">
        <v>3434</v>
      </c>
      <c r="L36" s="733"/>
      <c r="M36" s="733">
        <v>1</v>
      </c>
      <c r="N36" s="733"/>
      <c r="O36" s="733"/>
      <c r="P36" s="733">
        <v>1</v>
      </c>
      <c r="Q36" s="733"/>
      <c r="R36" s="733"/>
      <c r="S36" s="733"/>
      <c r="T36" s="733"/>
      <c r="U36" s="733"/>
      <c r="V36" s="733"/>
      <c r="W36" s="733"/>
      <c r="X36" s="733"/>
      <c r="Y36" s="733">
        <v>1</v>
      </c>
      <c r="Z36" s="733"/>
      <c r="AA36" s="733"/>
      <c r="AB36" s="733"/>
      <c r="AC36" s="733"/>
      <c r="AD36" s="733">
        <v>1</v>
      </c>
      <c r="AE36" s="733"/>
      <c r="AF36" s="733">
        <v>3</v>
      </c>
      <c r="AG36" s="733"/>
      <c r="AH36" s="733"/>
      <c r="AI36" s="733"/>
      <c r="AJ36" s="733"/>
      <c r="AK36" s="733"/>
      <c r="AL36" s="733">
        <v>1</v>
      </c>
      <c r="AM36" s="733"/>
      <c r="AN36" s="733"/>
      <c r="AO36" s="733"/>
      <c r="AP36" s="733"/>
      <c r="AQ36" s="733"/>
      <c r="AR36" s="733"/>
      <c r="AS36" s="733"/>
      <c r="AT36" s="733"/>
      <c r="AU36" s="733">
        <v>3</v>
      </c>
      <c r="AV36" s="733"/>
      <c r="AW36" s="733"/>
      <c r="AX36" s="733">
        <v>2</v>
      </c>
      <c r="AY36" s="733"/>
      <c r="AZ36" s="733"/>
      <c r="BA36" s="733">
        <v>1</v>
      </c>
      <c r="BB36" s="733">
        <v>4</v>
      </c>
      <c r="BC36" s="733"/>
      <c r="BD36" s="733">
        <f t="shared" si="16"/>
        <v>117</v>
      </c>
      <c r="BE36" s="735">
        <f t="shared" si="19"/>
        <v>39</v>
      </c>
      <c r="BF36" s="733">
        <v>0</v>
      </c>
      <c r="BG36" s="733"/>
      <c r="BH36" s="733"/>
      <c r="BI36" s="733">
        <v>1</v>
      </c>
      <c r="BJ36" s="733"/>
      <c r="BK36" s="733"/>
      <c r="BL36" s="733"/>
      <c r="BM36" s="733"/>
      <c r="BN36" s="733"/>
      <c r="BO36" s="733">
        <v>0</v>
      </c>
      <c r="BP36" s="733">
        <v>0</v>
      </c>
      <c r="BQ36" s="733"/>
      <c r="BR36" s="733"/>
      <c r="BS36" s="733"/>
      <c r="BT36" s="733"/>
      <c r="BU36" s="733"/>
      <c r="BV36" s="733"/>
      <c r="BW36" s="733">
        <v>1</v>
      </c>
      <c r="BX36" s="733">
        <v>2</v>
      </c>
      <c r="BY36" s="733"/>
      <c r="BZ36" s="733"/>
      <c r="CA36" s="733"/>
      <c r="CB36" s="733"/>
      <c r="CC36" s="733"/>
      <c r="CD36" s="733"/>
      <c r="CE36" s="733"/>
      <c r="CF36" s="733"/>
      <c r="CG36" s="733"/>
      <c r="CH36" s="733"/>
      <c r="CI36" s="733"/>
      <c r="CJ36" s="733"/>
      <c r="CK36" s="733"/>
      <c r="CL36" s="733"/>
      <c r="CM36" s="733"/>
      <c r="CN36" s="733">
        <v>1</v>
      </c>
      <c r="CO36" s="733">
        <v>2</v>
      </c>
      <c r="CP36" s="733">
        <v>0</v>
      </c>
      <c r="CQ36" s="733"/>
      <c r="CR36" s="733"/>
      <c r="CS36" s="733"/>
      <c r="CT36" s="733"/>
      <c r="CU36" s="733"/>
      <c r="CV36" s="733"/>
      <c r="CW36" s="733"/>
      <c r="CX36" s="733">
        <v>2</v>
      </c>
      <c r="CY36" s="733">
        <v>0</v>
      </c>
      <c r="CZ36" s="733"/>
      <c r="DA36" s="746">
        <f t="shared" si="17"/>
        <v>38.9</v>
      </c>
      <c r="DB36" s="745">
        <f t="shared" si="12"/>
        <v>43720</v>
      </c>
      <c r="DD36" s="745">
        <f t="shared" si="13"/>
        <v>43744</v>
      </c>
      <c r="DF36" s="745">
        <f t="shared" si="14"/>
        <v>43757</v>
      </c>
      <c r="DH36" s="745">
        <f t="shared" si="18"/>
        <v>43744</v>
      </c>
      <c r="DI36" s="745">
        <f>DH36</f>
        <v>43744</v>
      </c>
      <c r="DJ36" s="745">
        <v>43757</v>
      </c>
      <c r="DK36" s="745"/>
      <c r="DL36" s="745">
        <v>43706</v>
      </c>
    </row>
    <row r="37" spans="1:116" s="726" customFormat="1" ht="21.95" customHeight="1">
      <c r="A37" s="734">
        <v>35.299999999999997</v>
      </c>
      <c r="B37" s="733">
        <v>104</v>
      </c>
      <c r="C37" s="735">
        <v>34.799999999999997</v>
      </c>
      <c r="D37" s="735">
        <f t="shared" si="15"/>
        <v>1134.6999999999998</v>
      </c>
      <c r="E37" s="733"/>
      <c r="F37" s="733"/>
      <c r="G37" s="733"/>
      <c r="H37" s="733"/>
      <c r="I37" s="733"/>
      <c r="J37" s="733" t="s">
        <v>3434</v>
      </c>
      <c r="K37" s="733" t="s">
        <v>3434</v>
      </c>
      <c r="L37" s="733">
        <v>1</v>
      </c>
      <c r="M37" s="733"/>
      <c r="N37" s="733"/>
      <c r="O37" s="733"/>
      <c r="P37" s="733"/>
      <c r="Q37" s="733"/>
      <c r="R37" s="733"/>
      <c r="S37" s="733"/>
      <c r="T37" s="733"/>
      <c r="U37" s="733"/>
      <c r="V37" s="733"/>
      <c r="W37" s="733"/>
      <c r="X37" s="733"/>
      <c r="Y37" s="733"/>
      <c r="Z37" s="733"/>
      <c r="AA37" s="733"/>
      <c r="AB37" s="733"/>
      <c r="AC37" s="733"/>
      <c r="AD37" s="733">
        <v>1</v>
      </c>
      <c r="AE37" s="733"/>
      <c r="AF37" s="733">
        <v>3</v>
      </c>
      <c r="AG37" s="733"/>
      <c r="AH37" s="733"/>
      <c r="AI37" s="733"/>
      <c r="AJ37" s="733"/>
      <c r="AK37" s="733"/>
      <c r="AL37" s="733">
        <v>1</v>
      </c>
      <c r="AM37" s="733"/>
      <c r="AN37" s="733"/>
      <c r="AO37" s="733"/>
      <c r="AP37" s="733"/>
      <c r="AQ37" s="733"/>
      <c r="AR37" s="733"/>
      <c r="AS37" s="733"/>
      <c r="AT37" s="733"/>
      <c r="AU37" s="733">
        <v>3</v>
      </c>
      <c r="AV37" s="733"/>
      <c r="AW37" s="733"/>
      <c r="AX37" s="733"/>
      <c r="AY37" s="733"/>
      <c r="AZ37" s="733"/>
      <c r="BA37" s="733"/>
      <c r="BB37" s="733"/>
      <c r="BC37" s="733"/>
      <c r="BD37" s="733">
        <f t="shared" si="16"/>
        <v>104.39999999999999</v>
      </c>
      <c r="BE37" s="735">
        <f t="shared" si="19"/>
        <v>34.799999999999997</v>
      </c>
      <c r="BF37" s="733">
        <v>0</v>
      </c>
      <c r="BG37" s="733"/>
      <c r="BH37" s="733"/>
      <c r="BI37" s="733"/>
      <c r="BJ37" s="733"/>
      <c r="BK37" s="733">
        <v>1</v>
      </c>
      <c r="BL37" s="733"/>
      <c r="BM37" s="733"/>
      <c r="BN37" s="733"/>
      <c r="BO37" s="733">
        <v>0</v>
      </c>
      <c r="BP37" s="733">
        <v>0</v>
      </c>
      <c r="BQ37" s="733"/>
      <c r="BR37" s="733"/>
      <c r="BS37" s="733">
        <v>2</v>
      </c>
      <c r="BT37" s="733">
        <v>1</v>
      </c>
      <c r="BU37" s="733"/>
      <c r="BV37" s="733"/>
      <c r="BW37" s="733"/>
      <c r="BX37" s="733"/>
      <c r="BY37" s="733"/>
      <c r="BZ37" s="733"/>
      <c r="CA37" s="733"/>
      <c r="CB37" s="733"/>
      <c r="CC37" s="733"/>
      <c r="CD37" s="733"/>
      <c r="CE37" s="733"/>
      <c r="CF37" s="733">
        <v>1</v>
      </c>
      <c r="CG37" s="733"/>
      <c r="CH37" s="733"/>
      <c r="CI37" s="733"/>
      <c r="CJ37" s="733"/>
      <c r="CK37" s="733"/>
      <c r="CL37" s="733"/>
      <c r="CM37" s="733"/>
      <c r="CN37" s="733">
        <v>0</v>
      </c>
      <c r="CO37" s="733"/>
      <c r="CP37" s="733"/>
      <c r="CQ37" s="733"/>
      <c r="CR37" s="733"/>
      <c r="CS37" s="733"/>
      <c r="CT37" s="733"/>
      <c r="CU37" s="733"/>
      <c r="CV37" s="733"/>
      <c r="CW37" s="733"/>
      <c r="CX37" s="733"/>
      <c r="CY37" s="733">
        <v>0</v>
      </c>
      <c r="CZ37" s="733"/>
      <c r="DA37" s="746">
        <f t="shared" si="17"/>
        <v>34.699999999999996</v>
      </c>
      <c r="DB37" s="745">
        <f t="shared" si="12"/>
        <v>43720</v>
      </c>
      <c r="DD37" s="745">
        <f t="shared" si="13"/>
        <v>43744</v>
      </c>
      <c r="DF37" s="745">
        <f t="shared" si="14"/>
        <v>43757</v>
      </c>
      <c r="DH37" s="745" t="str">
        <f t="shared" si="18"/>
        <v/>
      </c>
      <c r="DI37" s="745">
        <v>43757</v>
      </c>
      <c r="DJ37" s="745">
        <v>43757</v>
      </c>
      <c r="DK37" s="745"/>
      <c r="DL37" s="745">
        <v>43706</v>
      </c>
    </row>
    <row r="38" spans="1:116" s="726" customFormat="1" ht="21.95" customHeight="1">
      <c r="A38" s="734">
        <v>37</v>
      </c>
      <c r="B38" s="733" t="s">
        <v>3452</v>
      </c>
      <c r="C38" s="735">
        <v>37</v>
      </c>
      <c r="D38" s="735">
        <f t="shared" si="15"/>
        <v>1171.6999999999998</v>
      </c>
      <c r="E38" s="733"/>
      <c r="F38" s="733"/>
      <c r="G38" s="733"/>
      <c r="H38" s="733"/>
      <c r="I38" s="733"/>
      <c r="J38" s="733"/>
      <c r="K38" s="733" t="s">
        <v>3434</v>
      </c>
      <c r="L38" s="733"/>
      <c r="M38" s="733">
        <v>1</v>
      </c>
      <c r="N38" s="733"/>
      <c r="O38" s="733"/>
      <c r="P38" s="733">
        <v>1</v>
      </c>
      <c r="Q38" s="733"/>
      <c r="R38" s="733"/>
      <c r="S38" s="733"/>
      <c r="T38" s="733"/>
      <c r="U38" s="733"/>
      <c r="V38" s="733"/>
      <c r="W38" s="733"/>
      <c r="X38" s="733"/>
      <c r="Y38" s="733"/>
      <c r="Z38" s="733"/>
      <c r="AA38" s="733"/>
      <c r="AB38" s="733"/>
      <c r="AC38" s="733"/>
      <c r="AD38" s="733">
        <v>1</v>
      </c>
      <c r="AE38" s="733"/>
      <c r="AF38" s="733">
        <v>3</v>
      </c>
      <c r="AG38" s="733"/>
      <c r="AH38" s="733"/>
      <c r="AI38" s="733"/>
      <c r="AJ38" s="733"/>
      <c r="AK38" s="733"/>
      <c r="AL38" s="733">
        <v>1</v>
      </c>
      <c r="AM38" s="733"/>
      <c r="AN38" s="733"/>
      <c r="AO38" s="733"/>
      <c r="AP38" s="733"/>
      <c r="AQ38" s="733"/>
      <c r="AR38" s="733"/>
      <c r="AS38" s="733"/>
      <c r="AT38" s="733"/>
      <c r="AU38" s="733">
        <v>3</v>
      </c>
      <c r="AV38" s="733"/>
      <c r="AW38" s="733"/>
      <c r="AX38" s="733">
        <v>1</v>
      </c>
      <c r="AY38" s="733"/>
      <c r="AZ38" s="733"/>
      <c r="BA38" s="733">
        <v>3</v>
      </c>
      <c r="BB38" s="733">
        <v>4</v>
      </c>
      <c r="BC38" s="733"/>
      <c r="BD38" s="733">
        <f t="shared" si="16"/>
        <v>111</v>
      </c>
      <c r="BE38" s="735">
        <f t="shared" si="19"/>
        <v>37</v>
      </c>
      <c r="BF38" s="733">
        <v>0</v>
      </c>
      <c r="BG38" s="733"/>
      <c r="BH38" s="733"/>
      <c r="BI38" s="733">
        <v>1</v>
      </c>
      <c r="BJ38" s="733"/>
      <c r="BK38" s="733"/>
      <c r="BL38" s="733"/>
      <c r="BM38" s="733"/>
      <c r="BN38" s="733"/>
      <c r="BO38" s="733">
        <v>0</v>
      </c>
      <c r="BP38" s="733">
        <v>0</v>
      </c>
      <c r="BQ38" s="733"/>
      <c r="BR38" s="733"/>
      <c r="BS38" s="733"/>
      <c r="BT38" s="733"/>
      <c r="BU38" s="733"/>
      <c r="BV38" s="733"/>
      <c r="BW38" s="733">
        <v>1</v>
      </c>
      <c r="BX38" s="733"/>
      <c r="BY38" s="733">
        <v>1</v>
      </c>
      <c r="BZ38" s="733"/>
      <c r="CA38" s="733"/>
      <c r="CB38" s="733"/>
      <c r="CC38" s="733"/>
      <c r="CD38" s="733"/>
      <c r="CE38" s="733"/>
      <c r="CF38" s="733"/>
      <c r="CG38" s="733"/>
      <c r="CH38" s="733"/>
      <c r="CI38" s="733"/>
      <c r="CJ38" s="733"/>
      <c r="CK38" s="733"/>
      <c r="CL38" s="733"/>
      <c r="CM38" s="733"/>
      <c r="CN38" s="733">
        <v>1</v>
      </c>
      <c r="CO38" s="733">
        <v>0</v>
      </c>
      <c r="CP38" s="733">
        <v>1</v>
      </c>
      <c r="CQ38" s="733"/>
      <c r="CR38" s="733"/>
      <c r="CS38" s="733"/>
      <c r="CT38" s="733"/>
      <c r="CU38" s="733"/>
      <c r="CV38" s="733"/>
      <c r="CW38" s="733"/>
      <c r="CX38" s="733">
        <v>1</v>
      </c>
      <c r="CY38" s="733">
        <v>0</v>
      </c>
      <c r="CZ38" s="733"/>
      <c r="DA38" s="746">
        <f t="shared" si="17"/>
        <v>36.9</v>
      </c>
      <c r="DB38" s="745">
        <f t="shared" si="12"/>
        <v>43720</v>
      </c>
      <c r="DD38" s="745">
        <f t="shared" si="13"/>
        <v>43744</v>
      </c>
      <c r="DF38" s="745">
        <f t="shared" si="14"/>
        <v>43757</v>
      </c>
      <c r="DH38" s="745">
        <f t="shared" si="18"/>
        <v>43744</v>
      </c>
      <c r="DI38" s="745">
        <f>DH38</f>
        <v>43744</v>
      </c>
      <c r="DJ38" s="745">
        <v>43757</v>
      </c>
      <c r="DK38" s="745"/>
      <c r="DL38" s="745">
        <v>43706</v>
      </c>
    </row>
    <row r="39" spans="1:116" s="726" customFormat="1" ht="21.95" customHeight="1">
      <c r="A39" s="734">
        <v>36.700000000000003</v>
      </c>
      <c r="B39" s="733">
        <v>105</v>
      </c>
      <c r="C39" s="735">
        <v>35.299999999999997</v>
      </c>
      <c r="D39" s="735">
        <f t="shared" si="15"/>
        <v>1206.9999999999998</v>
      </c>
      <c r="E39" s="738">
        <f>28-28</f>
        <v>0</v>
      </c>
      <c r="F39" s="733"/>
      <c r="G39" s="733"/>
      <c r="H39" s="733"/>
      <c r="I39" s="733">
        <v>1</v>
      </c>
      <c r="J39" s="733" t="s">
        <v>3998</v>
      </c>
      <c r="K39" s="733" t="s">
        <v>3998</v>
      </c>
      <c r="L39" s="733">
        <v>1</v>
      </c>
      <c r="M39" s="733"/>
      <c r="N39" s="733"/>
      <c r="O39" s="733"/>
      <c r="P39" s="733"/>
      <c r="Q39" s="733"/>
      <c r="R39" s="733"/>
      <c r="S39" s="733"/>
      <c r="T39" s="733"/>
      <c r="U39" s="733"/>
      <c r="V39" s="733"/>
      <c r="W39" s="733"/>
      <c r="X39" s="733"/>
      <c r="Y39" s="733"/>
      <c r="Z39" s="733"/>
      <c r="AA39" s="733"/>
      <c r="AB39" s="733"/>
      <c r="AC39" s="733"/>
      <c r="AD39" s="733">
        <v>1</v>
      </c>
      <c r="AE39" s="733"/>
      <c r="AF39" s="733">
        <v>3</v>
      </c>
      <c r="AG39" s="733"/>
      <c r="AH39" s="733"/>
      <c r="AI39" s="738">
        <f>2-2</f>
        <v>0</v>
      </c>
      <c r="AJ39" s="733"/>
      <c r="AK39" s="733"/>
      <c r="AL39" s="733">
        <v>1</v>
      </c>
      <c r="AM39" s="733">
        <v>1</v>
      </c>
      <c r="AN39" s="733">
        <v>1</v>
      </c>
      <c r="AO39" s="733">
        <v>1</v>
      </c>
      <c r="AP39" s="733"/>
      <c r="AQ39" s="733"/>
      <c r="AR39" s="733">
        <v>2</v>
      </c>
      <c r="AS39" s="733"/>
      <c r="AT39" s="733"/>
      <c r="AU39" s="733">
        <v>3</v>
      </c>
      <c r="AV39" s="733"/>
      <c r="AW39" s="733"/>
      <c r="AX39" s="733"/>
      <c r="AY39" s="733"/>
      <c r="AZ39" s="733"/>
      <c r="BA39" s="733"/>
      <c r="BB39" s="733"/>
      <c r="BC39" s="733"/>
      <c r="BD39" s="733">
        <f t="shared" si="16"/>
        <v>105.89999999999999</v>
      </c>
      <c r="BE39" s="735">
        <f t="shared" si="19"/>
        <v>35.299999999999997</v>
      </c>
      <c r="BF39" s="733">
        <v>28</v>
      </c>
      <c r="BG39" s="733"/>
      <c r="BH39" s="733"/>
      <c r="BI39" s="733"/>
      <c r="BJ39" s="733"/>
      <c r="BK39" s="733">
        <v>1</v>
      </c>
      <c r="BL39" s="733"/>
      <c r="BM39" s="733"/>
      <c r="BN39" s="733"/>
      <c r="BO39" s="733">
        <v>0</v>
      </c>
      <c r="BP39" s="733">
        <v>0</v>
      </c>
      <c r="BQ39" s="733"/>
      <c r="BR39" s="733"/>
      <c r="BS39" s="733">
        <v>2</v>
      </c>
      <c r="BT39" s="733">
        <v>1</v>
      </c>
      <c r="BU39" s="733"/>
      <c r="BV39" s="733"/>
      <c r="BW39" s="733"/>
      <c r="BX39" s="733"/>
      <c r="BY39" s="733"/>
      <c r="BZ39" s="733"/>
      <c r="CA39" s="733"/>
      <c r="CB39" s="733"/>
      <c r="CC39" s="733"/>
      <c r="CD39" s="733"/>
      <c r="CE39" s="733"/>
      <c r="CF39" s="733">
        <v>1</v>
      </c>
      <c r="CG39" s="733"/>
      <c r="CH39" s="733"/>
      <c r="CI39" s="733"/>
      <c r="CJ39" s="733"/>
      <c r="CK39" s="733"/>
      <c r="CL39" s="733"/>
      <c r="CM39" s="733"/>
      <c r="CN39" s="733">
        <v>0</v>
      </c>
      <c r="CO39" s="733"/>
      <c r="CP39" s="733"/>
      <c r="CQ39" s="733"/>
      <c r="CR39" s="733"/>
      <c r="CS39" s="733"/>
      <c r="CT39" s="733"/>
      <c r="CU39" s="733"/>
      <c r="CV39" s="733"/>
      <c r="CW39" s="733"/>
      <c r="CX39" s="733"/>
      <c r="CY39" s="733">
        <v>2</v>
      </c>
      <c r="CZ39" s="733" t="s">
        <v>3999</v>
      </c>
      <c r="DA39" s="746">
        <f t="shared" si="17"/>
        <v>35.199999999999996</v>
      </c>
      <c r="DB39" s="745">
        <f t="shared" si="12"/>
        <v>43720</v>
      </c>
      <c r="DD39" s="745">
        <f t="shared" si="13"/>
        <v>43744</v>
      </c>
      <c r="DF39" s="745">
        <f t="shared" si="14"/>
        <v>43757</v>
      </c>
      <c r="DH39" s="745" t="str">
        <f t="shared" si="18"/>
        <v/>
      </c>
      <c r="DI39" s="745">
        <v>43757</v>
      </c>
      <c r="DJ39" s="745">
        <v>43757</v>
      </c>
      <c r="DK39" s="745"/>
      <c r="DL39" s="745">
        <v>43706</v>
      </c>
    </row>
    <row r="40" spans="1:116" s="726" customFormat="1" ht="21.95" customHeight="1">
      <c r="A40" s="734">
        <v>38.5</v>
      </c>
      <c r="B40" s="733" t="s">
        <v>3453</v>
      </c>
      <c r="C40" s="735">
        <v>45</v>
      </c>
      <c r="D40" s="735">
        <f t="shared" si="15"/>
        <v>1251.9999999999998</v>
      </c>
      <c r="E40" s="733"/>
      <c r="F40" s="733"/>
      <c r="G40" s="733"/>
      <c r="H40" s="733"/>
      <c r="I40" s="733"/>
      <c r="J40" s="733"/>
      <c r="K40" s="733" t="s">
        <v>3434</v>
      </c>
      <c r="L40" s="733"/>
      <c r="M40" s="733">
        <v>1</v>
      </c>
      <c r="N40" s="733"/>
      <c r="O40" s="738">
        <f>1-1</f>
        <v>0</v>
      </c>
      <c r="P40" s="738">
        <v>1</v>
      </c>
      <c r="Q40" s="733"/>
      <c r="R40" s="733"/>
      <c r="S40" s="733"/>
      <c r="T40" s="733"/>
      <c r="U40" s="733"/>
      <c r="V40" s="733"/>
      <c r="W40" s="733"/>
      <c r="X40" s="733"/>
      <c r="Y40" s="733"/>
      <c r="Z40" s="733"/>
      <c r="AA40" s="733"/>
      <c r="AB40" s="733"/>
      <c r="AC40" s="733"/>
      <c r="AD40" s="733">
        <v>1</v>
      </c>
      <c r="AE40" s="733"/>
      <c r="AF40" s="733">
        <v>3</v>
      </c>
      <c r="AG40" s="733"/>
      <c r="AH40" s="733"/>
      <c r="AI40" s="733"/>
      <c r="AJ40" s="733"/>
      <c r="AK40" s="733"/>
      <c r="AL40" s="733">
        <v>1</v>
      </c>
      <c r="AM40" s="733"/>
      <c r="AN40" s="733"/>
      <c r="AO40" s="733"/>
      <c r="AP40" s="733"/>
      <c r="AQ40" s="733"/>
      <c r="AR40" s="733"/>
      <c r="AS40" s="733"/>
      <c r="AT40" s="733"/>
      <c r="AU40" s="733">
        <v>3</v>
      </c>
      <c r="AV40" s="733"/>
      <c r="AW40" s="733"/>
      <c r="AX40" s="733">
        <v>1</v>
      </c>
      <c r="AY40" s="733"/>
      <c r="AZ40" s="733"/>
      <c r="BA40" s="733">
        <v>7</v>
      </c>
      <c r="BB40" s="733">
        <v>4</v>
      </c>
      <c r="BC40" s="733"/>
      <c r="BD40" s="733">
        <f t="shared" si="16"/>
        <v>135</v>
      </c>
      <c r="BE40" s="735">
        <f t="shared" si="19"/>
        <v>45</v>
      </c>
      <c r="BF40" s="733">
        <v>0</v>
      </c>
      <c r="BG40" s="733"/>
      <c r="BH40" s="733"/>
      <c r="BI40" s="733">
        <v>1</v>
      </c>
      <c r="BJ40" s="733"/>
      <c r="BK40" s="733"/>
      <c r="BL40" s="733"/>
      <c r="BM40" s="733"/>
      <c r="BN40" s="733"/>
      <c r="BO40" s="733">
        <v>0</v>
      </c>
      <c r="BP40" s="733">
        <v>0</v>
      </c>
      <c r="BQ40" s="733"/>
      <c r="BR40" s="733"/>
      <c r="BS40" s="733"/>
      <c r="BT40" s="733"/>
      <c r="BU40" s="733"/>
      <c r="BV40" s="733"/>
      <c r="BW40" s="733">
        <v>1</v>
      </c>
      <c r="BX40" s="733"/>
      <c r="BY40" s="733">
        <v>1</v>
      </c>
      <c r="BZ40" s="733"/>
      <c r="CA40" s="733"/>
      <c r="CB40" s="733"/>
      <c r="CC40" s="733"/>
      <c r="CD40" s="733"/>
      <c r="CE40" s="733"/>
      <c r="CF40" s="733"/>
      <c r="CG40" s="733"/>
      <c r="CH40" s="733"/>
      <c r="CI40" s="733"/>
      <c r="CJ40" s="733"/>
      <c r="CK40" s="733"/>
      <c r="CL40" s="733"/>
      <c r="CM40" s="733"/>
      <c r="CN40" s="733">
        <v>1</v>
      </c>
      <c r="CO40" s="733">
        <v>0</v>
      </c>
      <c r="CP40" s="733">
        <v>1</v>
      </c>
      <c r="CQ40" s="733"/>
      <c r="CR40" s="733"/>
      <c r="CS40" s="733"/>
      <c r="CT40" s="733"/>
      <c r="CU40" s="733"/>
      <c r="CV40" s="733"/>
      <c r="CW40" s="733"/>
      <c r="CX40" s="733">
        <v>1</v>
      </c>
      <c r="CY40" s="733">
        <v>0</v>
      </c>
      <c r="CZ40" s="733"/>
      <c r="DA40" s="746">
        <f t="shared" si="17"/>
        <v>44.9</v>
      </c>
      <c r="DB40" s="745">
        <f t="shared" si="12"/>
        <v>43720</v>
      </c>
      <c r="DD40" s="745">
        <f>$DD$1</f>
        <v>43744</v>
      </c>
      <c r="DF40" s="745">
        <f t="shared" si="14"/>
        <v>43757</v>
      </c>
      <c r="DH40" s="745">
        <f t="shared" si="18"/>
        <v>43744</v>
      </c>
      <c r="DI40" s="745">
        <f t="shared" ref="DI40:DI44" si="21">DH40</f>
        <v>43744</v>
      </c>
      <c r="DJ40" s="745">
        <v>43757</v>
      </c>
      <c r="DK40" s="745"/>
      <c r="DL40" s="745">
        <v>43706</v>
      </c>
    </row>
    <row r="41" spans="1:116" s="726" customFormat="1" ht="21.95" customHeight="1">
      <c r="A41" s="734">
        <v>38</v>
      </c>
      <c r="B41" s="733">
        <v>106</v>
      </c>
      <c r="C41" s="735">
        <v>36.1</v>
      </c>
      <c r="D41" s="735">
        <f t="shared" si="15"/>
        <v>1288.0999999999997</v>
      </c>
      <c r="E41" s="733"/>
      <c r="F41" s="733"/>
      <c r="G41" s="733"/>
      <c r="H41" s="733"/>
      <c r="I41" s="736">
        <v>5</v>
      </c>
      <c r="J41" s="733" t="s">
        <v>3434</v>
      </c>
      <c r="K41" s="733" t="s">
        <v>3434</v>
      </c>
      <c r="L41" s="733">
        <v>1</v>
      </c>
      <c r="M41" s="733"/>
      <c r="N41" s="733">
        <v>1</v>
      </c>
      <c r="O41" s="733"/>
      <c r="P41" s="733"/>
      <c r="Q41" s="733"/>
      <c r="R41" s="733">
        <v>1</v>
      </c>
      <c r="S41" s="733"/>
      <c r="T41" s="733"/>
      <c r="U41" s="733"/>
      <c r="V41" s="733"/>
      <c r="W41" s="733"/>
      <c r="X41" s="733"/>
      <c r="Y41" s="733"/>
      <c r="Z41" s="733"/>
      <c r="AA41" s="733">
        <v>1</v>
      </c>
      <c r="AB41" s="733"/>
      <c r="AC41" s="733"/>
      <c r="AD41" s="733">
        <v>1</v>
      </c>
      <c r="AE41" s="733"/>
      <c r="AF41" s="733">
        <v>3</v>
      </c>
      <c r="AG41" s="733"/>
      <c r="AH41" s="733"/>
      <c r="AI41" s="733"/>
      <c r="AJ41" s="733"/>
      <c r="AK41" s="733"/>
      <c r="AL41" s="733">
        <v>1</v>
      </c>
      <c r="AM41" s="733">
        <v>1</v>
      </c>
      <c r="AN41" s="733">
        <v>1</v>
      </c>
      <c r="AO41" s="733">
        <v>1</v>
      </c>
      <c r="AP41" s="733"/>
      <c r="AQ41" s="733"/>
      <c r="AR41" s="733">
        <v>2</v>
      </c>
      <c r="AS41" s="733"/>
      <c r="AT41" s="733"/>
      <c r="AU41" s="733">
        <v>3</v>
      </c>
      <c r="AV41" s="733"/>
      <c r="AW41" s="733"/>
      <c r="AX41" s="733"/>
      <c r="AY41" s="733"/>
      <c r="AZ41" s="733"/>
      <c r="BA41" s="733"/>
      <c r="BB41" s="733"/>
      <c r="BC41" s="733"/>
      <c r="BD41" s="733">
        <f t="shared" si="16"/>
        <v>108.30000000000001</v>
      </c>
      <c r="BE41" s="735">
        <f t="shared" si="19"/>
        <v>36.1</v>
      </c>
      <c r="BF41" s="733">
        <v>0</v>
      </c>
      <c r="BG41" s="733">
        <v>1</v>
      </c>
      <c r="BH41" s="733"/>
      <c r="BI41" s="733"/>
      <c r="BJ41" s="733">
        <v>1</v>
      </c>
      <c r="BK41" s="733">
        <v>1</v>
      </c>
      <c r="BL41" s="733"/>
      <c r="BM41" s="733"/>
      <c r="BN41" s="733"/>
      <c r="BO41" s="733">
        <v>0</v>
      </c>
      <c r="BP41" s="733">
        <v>0</v>
      </c>
      <c r="BQ41" s="733"/>
      <c r="BR41" s="733"/>
      <c r="BS41" s="733">
        <v>2</v>
      </c>
      <c r="BT41" s="733">
        <v>1</v>
      </c>
      <c r="BU41" s="733"/>
      <c r="BV41" s="733"/>
      <c r="BW41" s="733"/>
      <c r="BX41" s="733"/>
      <c r="BY41" s="733"/>
      <c r="BZ41" s="733">
        <v>1</v>
      </c>
      <c r="CA41" s="733">
        <v>1</v>
      </c>
      <c r="CB41" s="733"/>
      <c r="CC41" s="733">
        <v>1</v>
      </c>
      <c r="CD41" s="733"/>
      <c r="CE41" s="733">
        <v>1</v>
      </c>
      <c r="CF41" s="733">
        <v>1</v>
      </c>
      <c r="CG41" s="733"/>
      <c r="CH41" s="733"/>
      <c r="CI41" s="733">
        <v>1</v>
      </c>
      <c r="CJ41" s="733"/>
      <c r="CK41" s="733"/>
      <c r="CL41" s="733"/>
      <c r="CM41" s="733"/>
      <c r="CN41" s="733">
        <v>0</v>
      </c>
      <c r="CO41" s="733"/>
      <c r="CP41" s="733"/>
      <c r="CQ41" s="733">
        <v>1</v>
      </c>
      <c r="CR41" s="733"/>
      <c r="CS41" s="733">
        <v>1</v>
      </c>
      <c r="CT41" s="733"/>
      <c r="CU41" s="733">
        <v>1</v>
      </c>
      <c r="CV41" s="733"/>
      <c r="CW41" s="733"/>
      <c r="CX41" s="733"/>
      <c r="CY41" s="733">
        <v>0</v>
      </c>
      <c r="CZ41" s="733" t="s">
        <v>3996</v>
      </c>
      <c r="DA41" s="746">
        <f t="shared" si="17"/>
        <v>36</v>
      </c>
      <c r="DB41" s="745">
        <f t="shared" si="12"/>
        <v>43720</v>
      </c>
      <c r="DD41" s="745">
        <f t="shared" si="13"/>
        <v>43744</v>
      </c>
      <c r="DF41" s="745">
        <f t="shared" si="14"/>
        <v>43757</v>
      </c>
      <c r="DH41" s="745">
        <f t="shared" si="18"/>
        <v>43744</v>
      </c>
      <c r="DI41" s="745">
        <f t="shared" si="21"/>
        <v>43744</v>
      </c>
      <c r="DJ41" s="745">
        <v>43757</v>
      </c>
      <c r="DK41" s="745"/>
      <c r="DL41" s="745">
        <v>43706</v>
      </c>
    </row>
    <row r="42" spans="1:116" s="726" customFormat="1" ht="21.95" customHeight="1">
      <c r="A42" s="734">
        <v>37</v>
      </c>
      <c r="B42" s="733" t="s">
        <v>3454</v>
      </c>
      <c r="C42" s="735">
        <v>38.1</v>
      </c>
      <c r="D42" s="735">
        <f t="shared" si="15"/>
        <v>1326.1999999999996</v>
      </c>
      <c r="E42" s="733"/>
      <c r="F42" s="733"/>
      <c r="G42" s="733"/>
      <c r="H42" s="733"/>
      <c r="I42" s="733"/>
      <c r="J42" s="733"/>
      <c r="K42" s="733" t="s">
        <v>3434</v>
      </c>
      <c r="L42" s="733"/>
      <c r="M42" s="733">
        <v>1</v>
      </c>
      <c r="N42" s="733"/>
      <c r="O42" s="733">
        <v>1</v>
      </c>
      <c r="P42" s="733"/>
      <c r="Q42" s="733"/>
      <c r="R42" s="733"/>
      <c r="S42" s="733"/>
      <c r="T42" s="733"/>
      <c r="U42" s="733"/>
      <c r="V42" s="733"/>
      <c r="W42" s="733"/>
      <c r="X42" s="733"/>
      <c r="Y42" s="733"/>
      <c r="Z42" s="733"/>
      <c r="AA42" s="733"/>
      <c r="AB42" s="733"/>
      <c r="AC42" s="733"/>
      <c r="AD42" s="733">
        <v>1</v>
      </c>
      <c r="AE42" s="733"/>
      <c r="AF42" s="733">
        <v>3</v>
      </c>
      <c r="AG42" s="733"/>
      <c r="AH42" s="733"/>
      <c r="AI42" s="733"/>
      <c r="AJ42" s="733"/>
      <c r="AK42" s="733"/>
      <c r="AL42" s="733">
        <v>1</v>
      </c>
      <c r="AM42" s="733"/>
      <c r="AN42" s="733"/>
      <c r="AO42" s="733"/>
      <c r="AP42" s="733"/>
      <c r="AQ42" s="733"/>
      <c r="AR42" s="733"/>
      <c r="AS42" s="733"/>
      <c r="AT42" s="733"/>
      <c r="AU42" s="733">
        <v>3</v>
      </c>
      <c r="AV42" s="733"/>
      <c r="AW42" s="733"/>
      <c r="AX42" s="733">
        <v>1</v>
      </c>
      <c r="AY42" s="733"/>
      <c r="AZ42" s="733"/>
      <c r="BA42" s="733">
        <v>4</v>
      </c>
      <c r="BB42" s="733">
        <v>4</v>
      </c>
      <c r="BC42" s="733"/>
      <c r="BD42" s="733">
        <f t="shared" si="16"/>
        <v>114.30000000000001</v>
      </c>
      <c r="BE42" s="735">
        <f t="shared" si="19"/>
        <v>38.1</v>
      </c>
      <c r="BF42" s="733">
        <v>0</v>
      </c>
      <c r="BG42" s="733"/>
      <c r="BH42" s="733"/>
      <c r="BI42" s="733">
        <v>1</v>
      </c>
      <c r="BJ42" s="733"/>
      <c r="BK42" s="733"/>
      <c r="BL42" s="733"/>
      <c r="BM42" s="733"/>
      <c r="BN42" s="733"/>
      <c r="BO42" s="733">
        <v>0</v>
      </c>
      <c r="BP42" s="733">
        <v>0</v>
      </c>
      <c r="BQ42" s="733"/>
      <c r="BR42" s="733"/>
      <c r="BS42" s="733"/>
      <c r="BT42" s="733"/>
      <c r="BU42" s="733"/>
      <c r="BV42" s="733"/>
      <c r="BW42" s="733">
        <v>1</v>
      </c>
      <c r="BX42" s="733"/>
      <c r="BY42" s="733">
        <v>1</v>
      </c>
      <c r="BZ42" s="733"/>
      <c r="CA42" s="733"/>
      <c r="CB42" s="733"/>
      <c r="CC42" s="733"/>
      <c r="CD42" s="733"/>
      <c r="CE42" s="733"/>
      <c r="CF42" s="733"/>
      <c r="CG42" s="733"/>
      <c r="CH42" s="733"/>
      <c r="CI42" s="733"/>
      <c r="CJ42" s="733"/>
      <c r="CK42" s="733"/>
      <c r="CL42" s="733"/>
      <c r="CM42" s="733"/>
      <c r="CN42" s="733">
        <v>1</v>
      </c>
      <c r="CO42" s="733">
        <v>0</v>
      </c>
      <c r="CP42" s="733">
        <v>1</v>
      </c>
      <c r="CQ42" s="733"/>
      <c r="CR42" s="733"/>
      <c r="CS42" s="733"/>
      <c r="CT42" s="733"/>
      <c r="CU42" s="733"/>
      <c r="CV42" s="733"/>
      <c r="CW42" s="733"/>
      <c r="CX42" s="733">
        <v>1</v>
      </c>
      <c r="CY42" s="733">
        <v>0</v>
      </c>
      <c r="CZ42" s="733"/>
      <c r="DA42" s="746">
        <f t="shared" si="17"/>
        <v>38</v>
      </c>
      <c r="DB42" s="745">
        <f t="shared" si="12"/>
        <v>43720</v>
      </c>
      <c r="DD42" s="745">
        <f t="shared" si="13"/>
        <v>43744</v>
      </c>
      <c r="DF42" s="745">
        <f t="shared" si="14"/>
        <v>43757</v>
      </c>
      <c r="DH42" s="745">
        <f t="shared" si="18"/>
        <v>43744</v>
      </c>
      <c r="DI42" s="745">
        <f t="shared" si="21"/>
        <v>43744</v>
      </c>
      <c r="DJ42" s="745">
        <v>43757</v>
      </c>
      <c r="DK42" s="745"/>
      <c r="DL42" s="745">
        <v>43706</v>
      </c>
    </row>
    <row r="43" spans="1:116" s="726" customFormat="1" ht="21.95" customHeight="1">
      <c r="A43" s="734">
        <v>37.6</v>
      </c>
      <c r="B43" s="733">
        <v>107</v>
      </c>
      <c r="C43" s="735">
        <v>35.6</v>
      </c>
      <c r="D43" s="735">
        <f t="shared" si="15"/>
        <v>1361.7999999999995</v>
      </c>
      <c r="E43" s="733"/>
      <c r="F43" s="733"/>
      <c r="G43" s="733"/>
      <c r="H43" s="733"/>
      <c r="I43" s="733"/>
      <c r="J43" s="733" t="s">
        <v>3992</v>
      </c>
      <c r="K43" s="733" t="s">
        <v>3992</v>
      </c>
      <c r="L43" s="733">
        <v>1</v>
      </c>
      <c r="M43" s="733">
        <v>1</v>
      </c>
      <c r="N43" s="733"/>
      <c r="O43" s="733"/>
      <c r="P43" s="733">
        <v>1</v>
      </c>
      <c r="Q43" s="733"/>
      <c r="R43" s="733"/>
      <c r="S43" s="733">
        <v>2</v>
      </c>
      <c r="T43" s="733"/>
      <c r="U43" s="733"/>
      <c r="V43" s="733"/>
      <c r="W43" s="733"/>
      <c r="X43" s="733"/>
      <c r="Y43" s="733"/>
      <c r="Z43" s="733"/>
      <c r="AA43" s="733"/>
      <c r="AB43" s="733">
        <v>1</v>
      </c>
      <c r="AC43" s="733"/>
      <c r="AD43" s="733"/>
      <c r="AE43" s="733"/>
      <c r="AF43" s="733">
        <v>6</v>
      </c>
      <c r="AG43" s="733">
        <v>6</v>
      </c>
      <c r="AH43" s="733"/>
      <c r="AI43" s="733"/>
      <c r="AJ43" s="733">
        <v>6</v>
      </c>
      <c r="AK43" s="733">
        <v>2</v>
      </c>
      <c r="AL43" s="733"/>
      <c r="AM43" s="733"/>
      <c r="AN43" s="733"/>
      <c r="AO43" s="733"/>
      <c r="AP43" s="733"/>
      <c r="AQ43" s="733"/>
      <c r="AR43" s="733">
        <v>2</v>
      </c>
      <c r="AS43" s="733">
        <v>6</v>
      </c>
      <c r="AT43" s="733"/>
      <c r="AU43" s="733">
        <v>6</v>
      </c>
      <c r="AV43" s="733"/>
      <c r="AW43" s="733"/>
      <c r="AX43" s="733"/>
      <c r="AY43" s="733"/>
      <c r="AZ43" s="733"/>
      <c r="BA43" s="733"/>
      <c r="BB43" s="733"/>
      <c r="BC43" s="738">
        <f>1.2-0.2</f>
        <v>1</v>
      </c>
      <c r="BD43" s="733">
        <f t="shared" si="16"/>
        <v>106.80000000000001</v>
      </c>
      <c r="BE43" s="735">
        <f t="shared" si="19"/>
        <v>35.6</v>
      </c>
      <c r="BF43" s="733">
        <v>0</v>
      </c>
      <c r="BG43" s="733">
        <v>1</v>
      </c>
      <c r="BH43" s="733"/>
      <c r="BI43" s="733"/>
      <c r="BJ43" s="733"/>
      <c r="BK43" s="733"/>
      <c r="BL43" s="733"/>
      <c r="BM43" s="733"/>
      <c r="BN43" s="733">
        <v>1</v>
      </c>
      <c r="BO43" s="733">
        <v>0</v>
      </c>
      <c r="BP43" s="733">
        <v>2</v>
      </c>
      <c r="BQ43" s="733">
        <v>6</v>
      </c>
      <c r="BR43" s="733"/>
      <c r="BS43" s="733">
        <v>1</v>
      </c>
      <c r="BT43" s="733"/>
      <c r="BU43" s="733"/>
      <c r="BV43" s="733"/>
      <c r="BW43" s="733"/>
      <c r="BX43" s="733"/>
      <c r="BY43" s="733"/>
      <c r="BZ43" s="733"/>
      <c r="CA43" s="733"/>
      <c r="CB43" s="733"/>
      <c r="CC43" s="733"/>
      <c r="CD43" s="733"/>
      <c r="CE43" s="733"/>
      <c r="CF43" s="733"/>
      <c r="CG43" s="733">
        <v>2</v>
      </c>
      <c r="CH43" s="733"/>
      <c r="CI43" s="733"/>
      <c r="CJ43" s="733"/>
      <c r="CK43" s="733"/>
      <c r="CL43" s="733"/>
      <c r="CM43" s="733"/>
      <c r="CN43" s="733">
        <v>0</v>
      </c>
      <c r="CO43" s="733"/>
      <c r="CP43" s="733"/>
      <c r="CQ43" s="733"/>
      <c r="CR43" s="733"/>
      <c r="CS43" s="733"/>
      <c r="CT43" s="733"/>
      <c r="CU43" s="733"/>
      <c r="CV43" s="733"/>
      <c r="CW43" s="733"/>
      <c r="CX43" s="733"/>
      <c r="CY43" s="733">
        <v>0</v>
      </c>
      <c r="CZ43" s="733"/>
      <c r="DA43" s="746">
        <f t="shared" si="17"/>
        <v>35.5</v>
      </c>
      <c r="DB43" s="745">
        <f t="shared" si="12"/>
        <v>43720</v>
      </c>
      <c r="DD43" s="745">
        <f t="shared" si="13"/>
        <v>43744</v>
      </c>
      <c r="DF43" s="745">
        <f t="shared" si="14"/>
        <v>43757</v>
      </c>
      <c r="DH43" s="745">
        <f t="shared" si="18"/>
        <v>43744</v>
      </c>
      <c r="DI43" s="745">
        <f t="shared" si="21"/>
        <v>43744</v>
      </c>
      <c r="DJ43" s="745">
        <v>43757</v>
      </c>
      <c r="DK43" s="745"/>
      <c r="DL43" s="745">
        <v>43706</v>
      </c>
    </row>
    <row r="44" spans="1:116" s="726" customFormat="1" ht="21.95" customHeight="1">
      <c r="A44" s="734">
        <v>34</v>
      </c>
      <c r="B44" s="733" t="s">
        <v>3455</v>
      </c>
      <c r="C44" s="735">
        <v>34.799999999999997</v>
      </c>
      <c r="D44" s="735">
        <f t="shared" si="15"/>
        <v>1396.5999999999995</v>
      </c>
      <c r="E44" s="733"/>
      <c r="F44" s="733"/>
      <c r="G44" s="733"/>
      <c r="H44" s="733"/>
      <c r="I44" s="733"/>
      <c r="J44" s="733"/>
      <c r="K44" s="733" t="s">
        <v>3434</v>
      </c>
      <c r="L44" s="733"/>
      <c r="M44" s="733">
        <v>1</v>
      </c>
      <c r="N44" s="733"/>
      <c r="O44" s="733">
        <v>1</v>
      </c>
      <c r="P44" s="733"/>
      <c r="Q44" s="733"/>
      <c r="R44" s="733"/>
      <c r="S44" s="733"/>
      <c r="T44" s="733"/>
      <c r="U44" s="733"/>
      <c r="V44" s="733"/>
      <c r="W44" s="733"/>
      <c r="X44" s="733"/>
      <c r="Y44" s="733"/>
      <c r="Z44" s="733"/>
      <c r="AA44" s="733"/>
      <c r="AB44" s="733"/>
      <c r="AC44" s="733"/>
      <c r="AD44" s="733">
        <v>1</v>
      </c>
      <c r="AE44" s="733"/>
      <c r="AF44" s="733">
        <v>3</v>
      </c>
      <c r="AG44" s="733"/>
      <c r="AH44" s="733"/>
      <c r="AI44" s="733"/>
      <c r="AJ44" s="733"/>
      <c r="AK44" s="733"/>
      <c r="AL44" s="733">
        <v>1</v>
      </c>
      <c r="AM44" s="733"/>
      <c r="AN44" s="733"/>
      <c r="AO44" s="733"/>
      <c r="AP44" s="733"/>
      <c r="AQ44" s="733"/>
      <c r="AR44" s="733"/>
      <c r="AS44" s="733"/>
      <c r="AT44" s="733"/>
      <c r="AU44" s="733">
        <v>3</v>
      </c>
      <c r="AV44" s="733"/>
      <c r="AW44" s="733"/>
      <c r="AX44" s="733">
        <v>1</v>
      </c>
      <c r="AY44" s="733"/>
      <c r="AZ44" s="733"/>
      <c r="BA44" s="733">
        <v>5</v>
      </c>
      <c r="BB44" s="733">
        <v>4</v>
      </c>
      <c r="BC44" s="733"/>
      <c r="BD44" s="733">
        <f t="shared" si="16"/>
        <v>104.39999999999999</v>
      </c>
      <c r="BE44" s="735">
        <f t="shared" si="19"/>
        <v>34.799999999999997</v>
      </c>
      <c r="BF44" s="733">
        <v>0</v>
      </c>
      <c r="BG44" s="733"/>
      <c r="BH44" s="733"/>
      <c r="BI44" s="733">
        <v>1</v>
      </c>
      <c r="BJ44" s="733"/>
      <c r="BK44" s="733"/>
      <c r="BL44" s="733"/>
      <c r="BM44" s="733"/>
      <c r="BN44" s="733"/>
      <c r="BO44" s="733">
        <v>0</v>
      </c>
      <c r="BP44" s="733">
        <v>0</v>
      </c>
      <c r="BQ44" s="733"/>
      <c r="BR44" s="733"/>
      <c r="BS44" s="733"/>
      <c r="BT44" s="733"/>
      <c r="BU44" s="733"/>
      <c r="BV44" s="733"/>
      <c r="BW44" s="733">
        <v>1</v>
      </c>
      <c r="BX44" s="733"/>
      <c r="BY44" s="733">
        <v>1</v>
      </c>
      <c r="BZ44" s="733"/>
      <c r="CA44" s="733"/>
      <c r="CB44" s="733"/>
      <c r="CC44" s="733"/>
      <c r="CD44" s="733"/>
      <c r="CE44" s="733"/>
      <c r="CF44" s="733"/>
      <c r="CG44" s="733"/>
      <c r="CH44" s="733"/>
      <c r="CI44" s="733"/>
      <c r="CJ44" s="733"/>
      <c r="CK44" s="733"/>
      <c r="CL44" s="733"/>
      <c r="CM44" s="733"/>
      <c r="CN44" s="733">
        <v>1</v>
      </c>
      <c r="CO44" s="733">
        <v>0</v>
      </c>
      <c r="CP44" s="733">
        <v>1</v>
      </c>
      <c r="CQ44" s="733"/>
      <c r="CR44" s="733"/>
      <c r="CS44" s="733"/>
      <c r="CT44" s="733"/>
      <c r="CU44" s="733"/>
      <c r="CV44" s="733"/>
      <c r="CW44" s="733"/>
      <c r="CX44" s="733">
        <v>1</v>
      </c>
      <c r="CY44" s="733">
        <v>0</v>
      </c>
      <c r="CZ44" s="733"/>
      <c r="DA44" s="746">
        <f t="shared" si="17"/>
        <v>34.699999999999996</v>
      </c>
      <c r="DB44" s="745">
        <f t="shared" si="12"/>
        <v>43720</v>
      </c>
      <c r="DD44" s="745">
        <f t="shared" si="13"/>
        <v>43744</v>
      </c>
      <c r="DF44" s="745">
        <f t="shared" si="14"/>
        <v>43757</v>
      </c>
      <c r="DH44" s="745">
        <f t="shared" si="18"/>
        <v>43744</v>
      </c>
      <c r="DI44" s="745">
        <f t="shared" si="21"/>
        <v>43744</v>
      </c>
      <c r="DJ44" s="745">
        <v>43757</v>
      </c>
      <c r="DK44" s="745"/>
      <c r="DL44" s="745">
        <v>43706</v>
      </c>
    </row>
    <row r="45" spans="1:116" s="726" customFormat="1" ht="21.95" customHeight="1">
      <c r="A45" s="734">
        <v>33.700000000000003</v>
      </c>
      <c r="B45" s="733">
        <v>108</v>
      </c>
      <c r="C45" s="735">
        <v>31.3</v>
      </c>
      <c r="D45" s="735">
        <f t="shared" si="15"/>
        <v>1427.8999999999994</v>
      </c>
      <c r="E45" s="733"/>
      <c r="F45" s="733"/>
      <c r="G45" s="733"/>
      <c r="H45" s="733"/>
      <c r="I45" s="733"/>
      <c r="J45" s="733" t="s">
        <v>3434</v>
      </c>
      <c r="K45" s="733" t="s">
        <v>3434</v>
      </c>
      <c r="L45" s="733">
        <v>1</v>
      </c>
      <c r="M45" s="733"/>
      <c r="N45" s="733"/>
      <c r="O45" s="733"/>
      <c r="P45" s="733"/>
      <c r="Q45" s="733"/>
      <c r="R45" s="733"/>
      <c r="S45" s="733"/>
      <c r="T45" s="733"/>
      <c r="U45" s="733"/>
      <c r="V45" s="733"/>
      <c r="W45" s="733"/>
      <c r="X45" s="733"/>
      <c r="Y45" s="733"/>
      <c r="Z45" s="733"/>
      <c r="AA45" s="733"/>
      <c r="AB45" s="733"/>
      <c r="AC45" s="733"/>
      <c r="AD45" s="733">
        <v>1</v>
      </c>
      <c r="AE45" s="733"/>
      <c r="AF45" s="733">
        <v>3</v>
      </c>
      <c r="AG45" s="733"/>
      <c r="AH45" s="733"/>
      <c r="AI45" s="733"/>
      <c r="AJ45" s="733"/>
      <c r="AK45" s="733"/>
      <c r="AL45" s="733">
        <v>1</v>
      </c>
      <c r="AM45" s="733"/>
      <c r="AN45" s="733"/>
      <c r="AO45" s="733"/>
      <c r="AP45" s="733"/>
      <c r="AQ45" s="733"/>
      <c r="AR45" s="733"/>
      <c r="AS45" s="733"/>
      <c r="AT45" s="733"/>
      <c r="AU45" s="733">
        <v>3</v>
      </c>
      <c r="AV45" s="733"/>
      <c r="AW45" s="733"/>
      <c r="AX45" s="733"/>
      <c r="AY45" s="733"/>
      <c r="AZ45" s="733"/>
      <c r="BA45" s="733"/>
      <c r="BB45" s="733"/>
      <c r="BC45" s="733"/>
      <c r="BD45" s="733">
        <f t="shared" si="16"/>
        <v>93.9</v>
      </c>
      <c r="BE45" s="735">
        <f t="shared" si="19"/>
        <v>31.3</v>
      </c>
      <c r="BF45" s="733">
        <v>0</v>
      </c>
      <c r="BG45" s="733"/>
      <c r="BH45" s="733"/>
      <c r="BI45" s="733"/>
      <c r="BJ45" s="733"/>
      <c r="BK45" s="733">
        <v>1</v>
      </c>
      <c r="BL45" s="733"/>
      <c r="BM45" s="733"/>
      <c r="BN45" s="733"/>
      <c r="BO45" s="733">
        <v>0</v>
      </c>
      <c r="BP45" s="733">
        <v>0</v>
      </c>
      <c r="BQ45" s="733"/>
      <c r="BR45" s="733"/>
      <c r="BS45" s="733">
        <v>2</v>
      </c>
      <c r="BT45" s="733">
        <v>1</v>
      </c>
      <c r="BU45" s="733"/>
      <c r="BV45" s="733"/>
      <c r="BW45" s="733"/>
      <c r="BX45" s="733"/>
      <c r="BY45" s="733"/>
      <c r="BZ45" s="733"/>
      <c r="CA45" s="733"/>
      <c r="CB45" s="733"/>
      <c r="CC45" s="733"/>
      <c r="CD45" s="733"/>
      <c r="CE45" s="733"/>
      <c r="CF45" s="733">
        <v>1</v>
      </c>
      <c r="CG45" s="733"/>
      <c r="CH45" s="733"/>
      <c r="CI45" s="733"/>
      <c r="CJ45" s="733"/>
      <c r="CK45" s="733"/>
      <c r="CL45" s="733"/>
      <c r="CM45" s="733"/>
      <c r="CN45" s="733">
        <v>0</v>
      </c>
      <c r="CO45" s="733"/>
      <c r="CP45" s="733"/>
      <c r="CQ45" s="733"/>
      <c r="CR45" s="733"/>
      <c r="CS45" s="733"/>
      <c r="CT45" s="733"/>
      <c r="CU45" s="733"/>
      <c r="CV45" s="733"/>
      <c r="CW45" s="733"/>
      <c r="CX45" s="733"/>
      <c r="CY45" s="733">
        <v>0</v>
      </c>
      <c r="CZ45" s="733"/>
      <c r="DA45" s="746">
        <f t="shared" si="17"/>
        <v>31.2</v>
      </c>
      <c r="DB45" s="745">
        <f t="shared" si="12"/>
        <v>43720</v>
      </c>
      <c r="DD45" s="745">
        <f t="shared" si="13"/>
        <v>43744</v>
      </c>
      <c r="DF45" s="745">
        <f t="shared" si="14"/>
        <v>43757</v>
      </c>
      <c r="DH45" s="745" t="str">
        <f t="shared" si="18"/>
        <v/>
      </c>
      <c r="DI45" s="745">
        <v>43757</v>
      </c>
      <c r="DJ45" s="745">
        <v>43757</v>
      </c>
      <c r="DK45" s="745"/>
      <c r="DL45" s="745">
        <v>43706</v>
      </c>
    </row>
    <row r="46" spans="1:116" s="726" customFormat="1" ht="21.95" customHeight="1">
      <c r="A46" s="734">
        <v>34</v>
      </c>
      <c r="B46" s="733" t="s">
        <v>3456</v>
      </c>
      <c r="C46" s="735">
        <v>34</v>
      </c>
      <c r="D46" s="735">
        <f t="shared" si="15"/>
        <v>1461.8999999999994</v>
      </c>
      <c r="E46" s="733"/>
      <c r="F46" s="733"/>
      <c r="G46" s="733"/>
      <c r="H46" s="733"/>
      <c r="I46" s="733"/>
      <c r="J46" s="733"/>
      <c r="K46" s="733" t="s">
        <v>3434</v>
      </c>
      <c r="L46" s="733"/>
      <c r="M46" s="733">
        <v>1</v>
      </c>
      <c r="N46" s="733"/>
      <c r="O46" s="733">
        <v>1</v>
      </c>
      <c r="P46" s="733"/>
      <c r="Q46" s="733"/>
      <c r="R46" s="733"/>
      <c r="S46" s="733"/>
      <c r="T46" s="733"/>
      <c r="U46" s="733"/>
      <c r="V46" s="733"/>
      <c r="W46" s="733"/>
      <c r="X46" s="733"/>
      <c r="Y46" s="733"/>
      <c r="Z46" s="733"/>
      <c r="AA46" s="733"/>
      <c r="AB46" s="733"/>
      <c r="AC46" s="733"/>
      <c r="AD46" s="733">
        <v>1</v>
      </c>
      <c r="AE46" s="733"/>
      <c r="AF46" s="733">
        <v>3</v>
      </c>
      <c r="AG46" s="733"/>
      <c r="AH46" s="733"/>
      <c r="AI46" s="733"/>
      <c r="AJ46" s="733"/>
      <c r="AK46" s="733"/>
      <c r="AL46" s="733">
        <v>1</v>
      </c>
      <c r="AM46" s="733"/>
      <c r="AN46" s="733"/>
      <c r="AO46" s="733"/>
      <c r="AP46" s="733"/>
      <c r="AQ46" s="733"/>
      <c r="AR46" s="733"/>
      <c r="AS46" s="733"/>
      <c r="AT46" s="733"/>
      <c r="AU46" s="733">
        <v>3</v>
      </c>
      <c r="AV46" s="733"/>
      <c r="AW46" s="733"/>
      <c r="AX46" s="733">
        <v>1</v>
      </c>
      <c r="AY46" s="733"/>
      <c r="AZ46" s="733"/>
      <c r="BA46" s="733">
        <v>7</v>
      </c>
      <c r="BB46" s="733">
        <v>8</v>
      </c>
      <c r="BC46" s="733"/>
      <c r="BD46" s="733">
        <f t="shared" si="16"/>
        <v>102</v>
      </c>
      <c r="BE46" s="735">
        <f t="shared" si="19"/>
        <v>34</v>
      </c>
      <c r="BF46" s="733">
        <v>0</v>
      </c>
      <c r="BG46" s="733"/>
      <c r="BH46" s="733"/>
      <c r="BI46" s="733">
        <v>1</v>
      </c>
      <c r="BJ46" s="733"/>
      <c r="BK46" s="733"/>
      <c r="BL46" s="733"/>
      <c r="BM46" s="733"/>
      <c r="BN46" s="733"/>
      <c r="BO46" s="733">
        <v>0</v>
      </c>
      <c r="BP46" s="733">
        <v>0</v>
      </c>
      <c r="BQ46" s="733"/>
      <c r="BR46" s="733"/>
      <c r="BS46" s="733"/>
      <c r="BT46" s="733"/>
      <c r="BU46" s="733"/>
      <c r="BV46" s="733"/>
      <c r="BW46" s="733">
        <v>1</v>
      </c>
      <c r="BX46" s="733"/>
      <c r="BY46" s="733">
        <v>1</v>
      </c>
      <c r="BZ46" s="733"/>
      <c r="CA46" s="733"/>
      <c r="CB46" s="733"/>
      <c r="CC46" s="733"/>
      <c r="CD46" s="733"/>
      <c r="CE46" s="733"/>
      <c r="CF46" s="733"/>
      <c r="CG46" s="733"/>
      <c r="CH46" s="733"/>
      <c r="CI46" s="733"/>
      <c r="CJ46" s="733"/>
      <c r="CK46" s="733"/>
      <c r="CL46" s="733"/>
      <c r="CM46" s="733"/>
      <c r="CN46" s="733">
        <v>1</v>
      </c>
      <c r="CO46" s="733">
        <v>0</v>
      </c>
      <c r="CP46" s="733">
        <v>1</v>
      </c>
      <c r="CQ46" s="733"/>
      <c r="CR46" s="733"/>
      <c r="CS46" s="733"/>
      <c r="CT46" s="733"/>
      <c r="CU46" s="733"/>
      <c r="CV46" s="733"/>
      <c r="CW46" s="733"/>
      <c r="CX46" s="733">
        <v>1</v>
      </c>
      <c r="CY46" s="733">
        <v>0</v>
      </c>
      <c r="CZ46" s="733" t="s">
        <v>3995</v>
      </c>
      <c r="DA46" s="746">
        <f t="shared" si="17"/>
        <v>33.9</v>
      </c>
      <c r="DB46" s="745">
        <f t="shared" si="12"/>
        <v>43720</v>
      </c>
      <c r="DD46" s="745">
        <f t="shared" si="13"/>
        <v>43744</v>
      </c>
      <c r="DF46" s="745">
        <f t="shared" si="14"/>
        <v>43757</v>
      </c>
      <c r="DH46" s="745">
        <f t="shared" si="18"/>
        <v>43744</v>
      </c>
      <c r="DI46" s="745">
        <f>DH46</f>
        <v>43744</v>
      </c>
      <c r="DJ46" s="745">
        <v>43757</v>
      </c>
      <c r="DK46" s="745"/>
      <c r="DL46" s="745">
        <v>43706</v>
      </c>
    </row>
    <row r="47" spans="1:116" s="726" customFormat="1" ht="21.95" customHeight="1">
      <c r="A47" s="734">
        <v>35</v>
      </c>
      <c r="B47" s="733">
        <v>109</v>
      </c>
      <c r="C47" s="735">
        <v>34.5</v>
      </c>
      <c r="D47" s="735">
        <f t="shared" si="15"/>
        <v>1496.3999999999994</v>
      </c>
      <c r="E47" s="733"/>
      <c r="F47" s="733"/>
      <c r="G47" s="733"/>
      <c r="H47" s="733"/>
      <c r="I47" s="733"/>
      <c r="J47" s="733" t="s">
        <v>3434</v>
      </c>
      <c r="K47" s="733" t="s">
        <v>3434</v>
      </c>
      <c r="L47" s="733">
        <v>1</v>
      </c>
      <c r="M47" s="733"/>
      <c r="N47" s="733"/>
      <c r="O47" s="733"/>
      <c r="P47" s="733"/>
      <c r="Q47" s="733"/>
      <c r="R47" s="733"/>
      <c r="S47" s="733"/>
      <c r="T47" s="733"/>
      <c r="U47" s="733"/>
      <c r="V47" s="733"/>
      <c r="W47" s="733"/>
      <c r="X47" s="733"/>
      <c r="Y47" s="733"/>
      <c r="Z47" s="733">
        <v>1</v>
      </c>
      <c r="AA47" s="733"/>
      <c r="AB47" s="733"/>
      <c r="AC47" s="733"/>
      <c r="AD47" s="733">
        <v>1</v>
      </c>
      <c r="AE47" s="733"/>
      <c r="AF47" s="733">
        <v>3</v>
      </c>
      <c r="AG47" s="733"/>
      <c r="AH47" s="733"/>
      <c r="AI47" s="733"/>
      <c r="AJ47" s="733"/>
      <c r="AK47" s="733"/>
      <c r="AL47" s="733">
        <v>1</v>
      </c>
      <c r="AM47" s="733"/>
      <c r="AN47" s="733"/>
      <c r="AO47" s="733"/>
      <c r="AP47" s="733"/>
      <c r="AQ47" s="733"/>
      <c r="AR47" s="733"/>
      <c r="AS47" s="733"/>
      <c r="AT47" s="733"/>
      <c r="AU47" s="733">
        <v>3</v>
      </c>
      <c r="AV47" s="733"/>
      <c r="AW47" s="733"/>
      <c r="AX47" s="733"/>
      <c r="AY47" s="733"/>
      <c r="AZ47" s="733"/>
      <c r="BA47" s="733"/>
      <c r="BB47" s="733"/>
      <c r="BC47" s="733"/>
      <c r="BD47" s="733">
        <f t="shared" si="16"/>
        <v>103.5</v>
      </c>
      <c r="BE47" s="735">
        <f t="shared" si="19"/>
        <v>34.5</v>
      </c>
      <c r="BF47" s="733">
        <v>0</v>
      </c>
      <c r="BG47" s="733"/>
      <c r="BH47" s="733"/>
      <c r="BI47" s="733"/>
      <c r="BJ47" s="733"/>
      <c r="BK47" s="733">
        <v>1</v>
      </c>
      <c r="BL47" s="733"/>
      <c r="BM47" s="733"/>
      <c r="BN47" s="733"/>
      <c r="BO47" s="733">
        <v>0</v>
      </c>
      <c r="BP47" s="733">
        <v>0</v>
      </c>
      <c r="BQ47" s="733"/>
      <c r="BR47" s="733"/>
      <c r="BS47" s="733">
        <v>2</v>
      </c>
      <c r="BT47" s="733">
        <v>1</v>
      </c>
      <c r="BU47" s="733"/>
      <c r="BV47" s="733"/>
      <c r="BW47" s="733"/>
      <c r="BX47" s="733"/>
      <c r="BY47" s="733"/>
      <c r="BZ47" s="733"/>
      <c r="CA47" s="733"/>
      <c r="CB47" s="733"/>
      <c r="CC47" s="733"/>
      <c r="CD47" s="733"/>
      <c r="CE47" s="733"/>
      <c r="CF47" s="733">
        <v>1</v>
      </c>
      <c r="CG47" s="733"/>
      <c r="CH47" s="733"/>
      <c r="CI47" s="733"/>
      <c r="CJ47" s="733"/>
      <c r="CK47" s="733"/>
      <c r="CL47" s="733"/>
      <c r="CM47" s="733"/>
      <c r="CN47" s="733">
        <v>0</v>
      </c>
      <c r="CO47" s="733"/>
      <c r="CP47" s="733"/>
      <c r="CQ47" s="733"/>
      <c r="CR47" s="733"/>
      <c r="CS47" s="733"/>
      <c r="CT47" s="733"/>
      <c r="CU47" s="733"/>
      <c r="CV47" s="733"/>
      <c r="CW47" s="733"/>
      <c r="CX47" s="733"/>
      <c r="CY47" s="733">
        <v>0</v>
      </c>
      <c r="CZ47" s="733"/>
      <c r="DA47" s="746">
        <f t="shared" si="17"/>
        <v>34.4</v>
      </c>
      <c r="DB47" s="745">
        <f t="shared" si="12"/>
        <v>43720</v>
      </c>
      <c r="DD47" s="745">
        <f t="shared" si="13"/>
        <v>43744</v>
      </c>
      <c r="DF47" s="745">
        <f t="shared" si="14"/>
        <v>43757</v>
      </c>
      <c r="DH47" s="745" t="str">
        <f t="shared" si="18"/>
        <v/>
      </c>
      <c r="DI47" s="745">
        <v>43757</v>
      </c>
      <c r="DJ47" s="745">
        <v>43757</v>
      </c>
      <c r="DK47" s="745"/>
      <c r="DL47" s="745">
        <v>43706</v>
      </c>
    </row>
    <row r="48" spans="1:116" s="726" customFormat="1" ht="21.95" customHeight="1">
      <c r="A48" s="734">
        <v>27</v>
      </c>
      <c r="B48" s="733" t="s">
        <v>3457</v>
      </c>
      <c r="C48" s="735">
        <v>24</v>
      </c>
      <c r="D48" s="735">
        <f t="shared" si="15"/>
        <v>1520.3999999999994</v>
      </c>
      <c r="E48" s="733"/>
      <c r="F48" s="733"/>
      <c r="G48" s="733"/>
      <c r="H48" s="733"/>
      <c r="I48" s="733"/>
      <c r="J48" s="733"/>
      <c r="K48" s="733" t="s">
        <v>3434</v>
      </c>
      <c r="L48" s="733"/>
      <c r="M48" s="733">
        <v>1</v>
      </c>
      <c r="N48" s="733"/>
      <c r="O48" s="733"/>
      <c r="P48" s="733">
        <v>1</v>
      </c>
      <c r="Q48" s="733"/>
      <c r="R48" s="733"/>
      <c r="S48" s="733"/>
      <c r="T48" s="733"/>
      <c r="U48" s="733"/>
      <c r="V48" s="733"/>
      <c r="W48" s="733"/>
      <c r="X48" s="733"/>
      <c r="Y48" s="733"/>
      <c r="Z48" s="733"/>
      <c r="AA48" s="733"/>
      <c r="AB48" s="733"/>
      <c r="AC48" s="733"/>
      <c r="AD48" s="733">
        <v>1</v>
      </c>
      <c r="AE48" s="733"/>
      <c r="AF48" s="733">
        <v>3</v>
      </c>
      <c r="AG48" s="733"/>
      <c r="AH48" s="733"/>
      <c r="AI48" s="733"/>
      <c r="AJ48" s="733"/>
      <c r="AK48" s="733"/>
      <c r="AL48" s="733">
        <v>1</v>
      </c>
      <c r="AM48" s="733"/>
      <c r="AN48" s="733"/>
      <c r="AO48" s="733"/>
      <c r="AP48" s="733"/>
      <c r="AQ48" s="733"/>
      <c r="AR48" s="733"/>
      <c r="AS48" s="733"/>
      <c r="AT48" s="733"/>
      <c r="AU48" s="733">
        <v>3</v>
      </c>
      <c r="AV48" s="733"/>
      <c r="AW48" s="733"/>
      <c r="AX48" s="733">
        <v>1</v>
      </c>
      <c r="AY48" s="733"/>
      <c r="AZ48" s="733"/>
      <c r="BA48" s="733">
        <v>6</v>
      </c>
      <c r="BB48" s="738">
        <f>4-1</f>
        <v>3</v>
      </c>
      <c r="BC48" s="733"/>
      <c r="BD48" s="733">
        <f t="shared" si="16"/>
        <v>72</v>
      </c>
      <c r="BE48" s="735">
        <f t="shared" si="19"/>
        <v>24</v>
      </c>
      <c r="BF48" s="733">
        <v>0</v>
      </c>
      <c r="BG48" s="733"/>
      <c r="BH48" s="733"/>
      <c r="BI48" s="733">
        <v>1</v>
      </c>
      <c r="BJ48" s="733"/>
      <c r="BK48" s="733"/>
      <c r="BL48" s="733"/>
      <c r="BM48" s="733"/>
      <c r="BN48" s="733"/>
      <c r="BO48" s="733">
        <v>0</v>
      </c>
      <c r="BP48" s="733">
        <v>0</v>
      </c>
      <c r="BQ48" s="733"/>
      <c r="BR48" s="733"/>
      <c r="BS48" s="733"/>
      <c r="BT48" s="733"/>
      <c r="BU48" s="733"/>
      <c r="BV48" s="733"/>
      <c r="BW48" s="733">
        <v>1</v>
      </c>
      <c r="BX48" s="733"/>
      <c r="BY48" s="733">
        <v>1</v>
      </c>
      <c r="BZ48" s="733"/>
      <c r="CA48" s="733"/>
      <c r="CB48" s="733"/>
      <c r="CC48" s="733"/>
      <c r="CD48" s="733"/>
      <c r="CE48" s="733"/>
      <c r="CF48" s="733"/>
      <c r="CG48" s="733"/>
      <c r="CH48" s="733"/>
      <c r="CI48" s="733"/>
      <c r="CJ48" s="733"/>
      <c r="CK48" s="733"/>
      <c r="CL48" s="733"/>
      <c r="CM48" s="733"/>
      <c r="CN48" s="733">
        <v>1</v>
      </c>
      <c r="CO48" s="733">
        <v>0</v>
      </c>
      <c r="CP48" s="733">
        <v>1</v>
      </c>
      <c r="CQ48" s="733"/>
      <c r="CR48" s="733"/>
      <c r="CS48" s="733"/>
      <c r="CT48" s="733"/>
      <c r="CU48" s="733"/>
      <c r="CV48" s="733"/>
      <c r="CW48" s="733"/>
      <c r="CX48" s="733">
        <v>1</v>
      </c>
      <c r="CY48" s="733">
        <v>0</v>
      </c>
      <c r="CZ48" s="733"/>
      <c r="DA48" s="746">
        <f t="shared" si="17"/>
        <v>23.9</v>
      </c>
      <c r="DB48" s="745">
        <f t="shared" si="12"/>
        <v>43720</v>
      </c>
      <c r="DD48" s="745">
        <f t="shared" si="13"/>
        <v>43744</v>
      </c>
      <c r="DF48" s="745">
        <f t="shared" si="14"/>
        <v>43757</v>
      </c>
      <c r="DH48" s="745">
        <f t="shared" si="18"/>
        <v>43744</v>
      </c>
      <c r="DI48" s="745">
        <f>DH48</f>
        <v>43744</v>
      </c>
      <c r="DJ48" s="745">
        <v>43757</v>
      </c>
      <c r="DK48" s="745"/>
      <c r="DL48" s="745">
        <v>43706</v>
      </c>
    </row>
    <row r="49" spans="1:116" s="726" customFormat="1" ht="21.95" customHeight="1">
      <c r="A49" s="734">
        <v>28.1</v>
      </c>
      <c r="B49" s="733">
        <v>110</v>
      </c>
      <c r="C49" s="735">
        <v>31.2</v>
      </c>
      <c r="D49" s="735">
        <f t="shared" si="15"/>
        <v>1551.5999999999995</v>
      </c>
      <c r="E49" s="733"/>
      <c r="F49" s="733"/>
      <c r="G49" s="733"/>
      <c r="H49" s="733"/>
      <c r="I49" s="733"/>
      <c r="J49" s="733" t="s">
        <v>3994</v>
      </c>
      <c r="K49" s="733" t="s">
        <v>3994</v>
      </c>
      <c r="L49" s="733">
        <v>1</v>
      </c>
      <c r="M49" s="733"/>
      <c r="N49" s="733"/>
      <c r="O49" s="733"/>
      <c r="P49" s="733"/>
      <c r="Q49" s="733"/>
      <c r="R49" s="733"/>
      <c r="S49" s="733"/>
      <c r="T49" s="733">
        <v>1</v>
      </c>
      <c r="U49" s="733"/>
      <c r="V49" s="733"/>
      <c r="W49" s="733"/>
      <c r="X49" s="733"/>
      <c r="Y49" s="733"/>
      <c r="Z49" s="733"/>
      <c r="AA49" s="733"/>
      <c r="AB49" s="733"/>
      <c r="AC49" s="733"/>
      <c r="AD49" s="733"/>
      <c r="AE49" s="733">
        <v>1</v>
      </c>
      <c r="AF49" s="733">
        <v>6</v>
      </c>
      <c r="AG49" s="733"/>
      <c r="AH49" s="733"/>
      <c r="AI49" s="733"/>
      <c r="AJ49" s="733"/>
      <c r="AK49" s="733"/>
      <c r="AL49" s="733">
        <v>1</v>
      </c>
      <c r="AM49" s="733"/>
      <c r="AN49" s="733"/>
      <c r="AO49" s="733"/>
      <c r="AP49" s="733"/>
      <c r="AQ49" s="733"/>
      <c r="AR49" s="733"/>
      <c r="AS49" s="733"/>
      <c r="AT49" s="733">
        <v>6</v>
      </c>
      <c r="AU49" s="733"/>
      <c r="AV49" s="733"/>
      <c r="AW49" s="733"/>
      <c r="AX49" s="733"/>
      <c r="AY49" s="733"/>
      <c r="AZ49" s="733"/>
      <c r="BA49" s="733"/>
      <c r="BB49" s="733"/>
      <c r="BC49" s="733"/>
      <c r="BD49" s="733">
        <f t="shared" si="16"/>
        <v>93.6</v>
      </c>
      <c r="BE49" s="735">
        <f t="shared" si="19"/>
        <v>31.2</v>
      </c>
      <c r="BF49" s="733">
        <v>0</v>
      </c>
      <c r="BG49" s="733">
        <v>1</v>
      </c>
      <c r="BH49" s="733"/>
      <c r="BI49" s="733"/>
      <c r="BJ49" s="733"/>
      <c r="BK49" s="733"/>
      <c r="BL49" s="733">
        <v>1</v>
      </c>
      <c r="BM49" s="733"/>
      <c r="BN49" s="733"/>
      <c r="BO49" s="733">
        <v>1</v>
      </c>
      <c r="BP49" s="733">
        <v>0</v>
      </c>
      <c r="BQ49" s="733"/>
      <c r="BR49" s="733"/>
      <c r="BS49" s="733">
        <v>4</v>
      </c>
      <c r="BT49" s="733">
        <v>2</v>
      </c>
      <c r="BU49" s="733"/>
      <c r="BV49" s="733"/>
      <c r="BW49" s="733"/>
      <c r="BX49" s="733"/>
      <c r="BY49" s="733"/>
      <c r="BZ49" s="733"/>
      <c r="CA49" s="733"/>
      <c r="CB49" s="733"/>
      <c r="CC49" s="733"/>
      <c r="CD49" s="733"/>
      <c r="CE49" s="733"/>
      <c r="CF49" s="733">
        <v>1</v>
      </c>
      <c r="CG49" s="733"/>
      <c r="CH49" s="733"/>
      <c r="CI49" s="733"/>
      <c r="CJ49" s="733"/>
      <c r="CK49" s="733"/>
      <c r="CL49" s="733"/>
      <c r="CM49" s="733"/>
      <c r="CN49" s="733">
        <v>0</v>
      </c>
      <c r="CO49" s="733"/>
      <c r="CP49" s="733"/>
      <c r="CQ49" s="733"/>
      <c r="CR49" s="733"/>
      <c r="CS49" s="733"/>
      <c r="CT49" s="733"/>
      <c r="CU49" s="733"/>
      <c r="CV49" s="733"/>
      <c r="CW49" s="733"/>
      <c r="CX49" s="733"/>
      <c r="CY49" s="733">
        <v>0</v>
      </c>
      <c r="CZ49" s="733"/>
      <c r="DA49" s="746">
        <f t="shared" si="17"/>
        <v>31.099999999999998</v>
      </c>
      <c r="DB49" s="745">
        <f t="shared" si="12"/>
        <v>43720</v>
      </c>
      <c r="DD49" s="745">
        <f t="shared" si="13"/>
        <v>43744</v>
      </c>
      <c r="DF49" s="745">
        <f t="shared" si="14"/>
        <v>43757</v>
      </c>
      <c r="DH49" s="745" t="str">
        <f t="shared" si="18"/>
        <v/>
      </c>
      <c r="DI49" s="745">
        <v>43757</v>
      </c>
      <c r="DJ49" s="745">
        <v>43757</v>
      </c>
      <c r="DK49" s="745"/>
      <c r="DL49" s="745">
        <v>43706</v>
      </c>
    </row>
    <row r="50" spans="1:116" s="726" customFormat="1" ht="21.95" customHeight="1">
      <c r="A50" s="734">
        <v>35</v>
      </c>
      <c r="B50" s="733" t="s">
        <v>3458</v>
      </c>
      <c r="C50" s="735">
        <v>34.200000000000003</v>
      </c>
      <c r="D50" s="735">
        <f t="shared" si="15"/>
        <v>1585.7999999999995</v>
      </c>
      <c r="E50" s="733"/>
      <c r="F50" s="733"/>
      <c r="G50" s="733"/>
      <c r="H50" s="733"/>
      <c r="I50" s="733"/>
      <c r="J50" s="733"/>
      <c r="K50" s="733" t="s">
        <v>3434</v>
      </c>
      <c r="L50" s="733"/>
      <c r="M50" s="733">
        <v>1</v>
      </c>
      <c r="N50" s="733"/>
      <c r="O50" s="738">
        <v>1</v>
      </c>
      <c r="P50" s="738">
        <f>1-1</f>
        <v>0</v>
      </c>
      <c r="Q50" s="733"/>
      <c r="R50" s="733"/>
      <c r="S50" s="733"/>
      <c r="T50" s="733"/>
      <c r="U50" s="733"/>
      <c r="V50" s="733"/>
      <c r="W50" s="733"/>
      <c r="X50" s="733"/>
      <c r="Y50" s="733"/>
      <c r="Z50" s="733"/>
      <c r="AA50" s="733"/>
      <c r="AB50" s="733"/>
      <c r="AC50" s="733"/>
      <c r="AD50" s="733">
        <v>1</v>
      </c>
      <c r="AE50" s="733"/>
      <c r="AF50" s="733">
        <v>3</v>
      </c>
      <c r="AG50" s="733"/>
      <c r="AH50" s="733"/>
      <c r="AI50" s="733"/>
      <c r="AJ50" s="733"/>
      <c r="AK50" s="733"/>
      <c r="AL50" s="733">
        <v>1</v>
      </c>
      <c r="AM50" s="733"/>
      <c r="AN50" s="733"/>
      <c r="AO50" s="733"/>
      <c r="AP50" s="733"/>
      <c r="AQ50" s="733"/>
      <c r="AR50" s="733"/>
      <c r="AS50" s="733"/>
      <c r="AT50" s="733"/>
      <c r="AU50" s="733">
        <v>3</v>
      </c>
      <c r="AV50" s="733"/>
      <c r="AW50" s="733"/>
      <c r="AX50" s="733">
        <v>1</v>
      </c>
      <c r="AY50" s="733"/>
      <c r="AZ50" s="733"/>
      <c r="BA50" s="733">
        <v>3</v>
      </c>
      <c r="BB50" s="733">
        <v>4</v>
      </c>
      <c r="BC50" s="733"/>
      <c r="BD50" s="733">
        <f t="shared" si="16"/>
        <v>102.60000000000001</v>
      </c>
      <c r="BE50" s="735">
        <f t="shared" si="19"/>
        <v>34.200000000000003</v>
      </c>
      <c r="BF50" s="733">
        <v>0</v>
      </c>
      <c r="BG50" s="733"/>
      <c r="BH50" s="733"/>
      <c r="BI50" s="733">
        <v>1</v>
      </c>
      <c r="BJ50" s="733"/>
      <c r="BK50" s="733"/>
      <c r="BL50" s="733"/>
      <c r="BM50" s="733"/>
      <c r="BN50" s="733"/>
      <c r="BO50" s="733">
        <v>0</v>
      </c>
      <c r="BP50" s="733">
        <v>0</v>
      </c>
      <c r="BQ50" s="733"/>
      <c r="BR50" s="733"/>
      <c r="BS50" s="733"/>
      <c r="BT50" s="733"/>
      <c r="BU50" s="733"/>
      <c r="BV50" s="733"/>
      <c r="BW50" s="733">
        <v>1</v>
      </c>
      <c r="BX50" s="733"/>
      <c r="BY50" s="733">
        <v>1</v>
      </c>
      <c r="BZ50" s="733"/>
      <c r="CA50" s="733"/>
      <c r="CB50" s="733"/>
      <c r="CC50" s="733"/>
      <c r="CD50" s="733"/>
      <c r="CE50" s="733"/>
      <c r="CF50" s="733"/>
      <c r="CG50" s="733"/>
      <c r="CH50" s="733"/>
      <c r="CI50" s="733"/>
      <c r="CJ50" s="733"/>
      <c r="CK50" s="733"/>
      <c r="CL50" s="733"/>
      <c r="CM50" s="733"/>
      <c r="CN50" s="733">
        <v>1</v>
      </c>
      <c r="CO50" s="733">
        <v>0</v>
      </c>
      <c r="CP50" s="733">
        <v>1</v>
      </c>
      <c r="CQ50" s="733"/>
      <c r="CR50" s="733"/>
      <c r="CS50" s="733"/>
      <c r="CT50" s="733"/>
      <c r="CU50" s="733"/>
      <c r="CV50" s="733"/>
      <c r="CW50" s="733"/>
      <c r="CX50" s="733">
        <v>1</v>
      </c>
      <c r="CY50" s="733">
        <v>0</v>
      </c>
      <c r="CZ50" s="733"/>
      <c r="DA50" s="746">
        <f t="shared" si="17"/>
        <v>34.1</v>
      </c>
      <c r="DB50" s="745">
        <f t="shared" si="12"/>
        <v>43720</v>
      </c>
      <c r="DD50" s="745">
        <f t="shared" si="13"/>
        <v>43744</v>
      </c>
      <c r="DF50" s="745">
        <f t="shared" si="14"/>
        <v>43757</v>
      </c>
      <c r="DH50" s="745">
        <f t="shared" si="18"/>
        <v>43744</v>
      </c>
      <c r="DI50" s="745">
        <f>DH50</f>
        <v>43744</v>
      </c>
      <c r="DJ50" s="745">
        <v>43757</v>
      </c>
      <c r="DK50" s="745"/>
      <c r="DL50" s="745">
        <v>43706</v>
      </c>
    </row>
    <row r="51" spans="1:116" s="726" customFormat="1" ht="21.95" customHeight="1">
      <c r="A51" s="734">
        <v>35.1</v>
      </c>
      <c r="B51" s="738" t="s">
        <v>4000</v>
      </c>
      <c r="C51" s="735">
        <v>12.9</v>
      </c>
      <c r="D51" s="735">
        <f t="shared" si="15"/>
        <v>1598.6999999999996</v>
      </c>
      <c r="E51" s="738"/>
      <c r="F51" s="733"/>
      <c r="G51" s="733"/>
      <c r="H51" s="733"/>
      <c r="I51" s="733"/>
      <c r="J51" s="733" t="s">
        <v>3998</v>
      </c>
      <c r="K51" s="733" t="s">
        <v>3998</v>
      </c>
      <c r="L51" s="733">
        <v>1</v>
      </c>
      <c r="M51"/>
      <c r="N51" s="733"/>
      <c r="O51" s="733"/>
      <c r="P51" s="733"/>
      <c r="Q51" s="733"/>
      <c r="R51" s="733"/>
      <c r="S51" s="733"/>
      <c r="T51" s="733"/>
      <c r="U51" s="733"/>
      <c r="V51" s="733"/>
      <c r="W51" s="733"/>
      <c r="X51" s="733"/>
      <c r="Y51" s="733"/>
      <c r="Z51" s="733"/>
      <c r="AA51" s="733"/>
      <c r="AB51" s="733"/>
      <c r="AC51" s="733"/>
      <c r="AD51" s="733">
        <v>1</v>
      </c>
      <c r="AE51" s="733"/>
      <c r="AF51" s="733">
        <v>3</v>
      </c>
      <c r="AG51" s="733"/>
      <c r="AH51" s="733"/>
      <c r="AI51" s="733"/>
      <c r="AJ51" s="733"/>
      <c r="AK51" s="733"/>
      <c r="AL51" s="733">
        <v>1</v>
      </c>
      <c r="AM51" s="733"/>
      <c r="AN51" s="733"/>
      <c r="AO51" s="733"/>
      <c r="AP51" s="733"/>
      <c r="AQ51" s="733"/>
      <c r="AR51" s="733"/>
      <c r="AS51" s="733"/>
      <c r="AT51" s="733"/>
      <c r="AU51" s="733">
        <v>3</v>
      </c>
      <c r="AV51" s="733"/>
      <c r="AW51" s="733"/>
      <c r="AX51" s="733"/>
      <c r="AY51" s="733"/>
      <c r="AZ51" s="733"/>
      <c r="BA51" s="733"/>
      <c r="BB51" s="733"/>
      <c r="BC51" s="733"/>
      <c r="BD51" s="733">
        <f t="shared" si="16"/>
        <v>38.700000000000003</v>
      </c>
      <c r="BE51" s="735">
        <f t="shared" si="19"/>
        <v>12.9</v>
      </c>
      <c r="BF51" s="733">
        <v>0</v>
      </c>
      <c r="BG51" s="733"/>
      <c r="BH51" s="733"/>
      <c r="BI51" s="733"/>
      <c r="BJ51" s="733"/>
      <c r="BK51" s="733">
        <v>1</v>
      </c>
      <c r="BL51" s="733"/>
      <c r="BM51" s="733"/>
      <c r="BN51" s="733"/>
      <c r="BO51" s="733">
        <v>0</v>
      </c>
      <c r="BP51" s="733">
        <v>0</v>
      </c>
      <c r="BQ51" s="733"/>
      <c r="BR51" s="733"/>
      <c r="BS51" s="733">
        <v>2</v>
      </c>
      <c r="BT51" s="733">
        <v>1</v>
      </c>
      <c r="BU51" s="733"/>
      <c r="BV51" s="733"/>
      <c r="BW51" s="733"/>
      <c r="BX51" s="733"/>
      <c r="BY51" s="733"/>
      <c r="BZ51" s="733"/>
      <c r="CA51" s="733"/>
      <c r="CB51" s="733"/>
      <c r="CC51" s="733"/>
      <c r="CD51" s="733"/>
      <c r="CE51" s="733"/>
      <c r="CF51" s="733">
        <v>1</v>
      </c>
      <c r="CG51" s="733"/>
      <c r="CH51" s="733"/>
      <c r="CI51" s="733"/>
      <c r="CJ51" s="733"/>
      <c r="CK51" s="733"/>
      <c r="CL51" s="733"/>
      <c r="CM51" s="733"/>
      <c r="CN51" s="733">
        <v>0</v>
      </c>
      <c r="CO51" s="733"/>
      <c r="CP51" s="733"/>
      <c r="CQ51" s="733"/>
      <c r="CR51" s="733"/>
      <c r="CS51" s="733"/>
      <c r="CT51" s="733"/>
      <c r="CU51" s="733"/>
      <c r="CV51" s="733"/>
      <c r="CW51" s="733"/>
      <c r="CX51" s="733"/>
      <c r="CY51" s="733">
        <v>0</v>
      </c>
      <c r="CZ51" s="733" t="s">
        <v>4001</v>
      </c>
      <c r="DA51" s="746">
        <f t="shared" si="17"/>
        <v>12.8</v>
      </c>
      <c r="DB51" s="745">
        <f t="shared" si="12"/>
        <v>43720</v>
      </c>
      <c r="DD51" s="745">
        <f t="shared" si="13"/>
        <v>43744</v>
      </c>
      <c r="DF51" s="745">
        <f t="shared" si="14"/>
        <v>43757</v>
      </c>
      <c r="DH51" s="745" t="str">
        <f t="shared" si="18"/>
        <v/>
      </c>
      <c r="DI51" s="745">
        <v>43757</v>
      </c>
      <c r="DJ51" s="745">
        <v>43757</v>
      </c>
      <c r="DK51" s="745"/>
      <c r="DL51" s="745">
        <v>43706</v>
      </c>
    </row>
    <row r="52" spans="1:116" s="726" customFormat="1" ht="21.95" customHeight="1">
      <c r="A52" s="734">
        <v>10</v>
      </c>
      <c r="B52" s="738">
        <v>111</v>
      </c>
      <c r="C52" s="735">
        <v>29.9</v>
      </c>
      <c r="D52" s="735">
        <f t="shared" si="15"/>
        <v>1628.5999999999997</v>
      </c>
      <c r="E52" s="733">
        <v>45</v>
      </c>
      <c r="F52" s="733"/>
      <c r="G52" s="733"/>
      <c r="H52" s="733"/>
      <c r="I52" s="733"/>
      <c r="J52" s="733" t="s">
        <v>3998</v>
      </c>
      <c r="K52" s="733" t="s">
        <v>3998</v>
      </c>
      <c r="L52" s="733"/>
      <c r="M52" s="733">
        <v>1</v>
      </c>
      <c r="N52" s="733"/>
      <c r="O52" s="733">
        <v>1</v>
      </c>
      <c r="P52" s="733"/>
      <c r="Q52" s="733"/>
      <c r="R52" s="733"/>
      <c r="S52" s="733"/>
      <c r="T52" s="733"/>
      <c r="U52" s="733"/>
      <c r="V52" s="733"/>
      <c r="W52" s="733"/>
      <c r="X52" s="733"/>
      <c r="Y52" s="733"/>
      <c r="Z52" s="733"/>
      <c r="AA52" s="733"/>
      <c r="AB52" s="733"/>
      <c r="AC52" s="733"/>
      <c r="AD52" s="733">
        <v>1</v>
      </c>
      <c r="AE52" s="733"/>
      <c r="AF52" s="733">
        <v>3</v>
      </c>
      <c r="AG52" s="733"/>
      <c r="AH52" s="733"/>
      <c r="AI52" s="733"/>
      <c r="AJ52" s="733"/>
      <c r="AK52" s="733"/>
      <c r="AL52" s="733">
        <v>1</v>
      </c>
      <c r="AM52" s="733">
        <v>3</v>
      </c>
      <c r="AN52" s="733">
        <v>3</v>
      </c>
      <c r="AO52" s="733">
        <v>3</v>
      </c>
      <c r="AP52" s="733"/>
      <c r="AQ52" s="733"/>
      <c r="AR52" s="733"/>
      <c r="AS52" s="733"/>
      <c r="AT52" s="733"/>
      <c r="AU52" s="733">
        <v>3</v>
      </c>
      <c r="AV52" s="733"/>
      <c r="AW52" s="733"/>
      <c r="AX52" s="733"/>
      <c r="AY52" s="733"/>
      <c r="AZ52" s="733"/>
      <c r="BA52" s="733"/>
      <c r="BB52" s="733"/>
      <c r="BC52" s="733"/>
      <c r="BD52" s="733">
        <f t="shared" si="16"/>
        <v>89.699999999999989</v>
      </c>
      <c r="BE52" s="735">
        <f t="shared" si="19"/>
        <v>29.9</v>
      </c>
      <c r="BF52" s="733">
        <v>0</v>
      </c>
      <c r="BG52" s="733"/>
      <c r="BH52" s="733"/>
      <c r="BI52" s="733"/>
      <c r="BJ52" s="733"/>
      <c r="BK52" s="733"/>
      <c r="BL52" s="733"/>
      <c r="BM52" s="733"/>
      <c r="BN52" s="733"/>
      <c r="BO52" s="733">
        <v>0</v>
      </c>
      <c r="BP52" s="733">
        <v>0</v>
      </c>
      <c r="BQ52" s="733"/>
      <c r="BR52" s="733"/>
      <c r="BS52" s="733"/>
      <c r="BT52" s="733"/>
      <c r="BU52" s="733"/>
      <c r="BV52" s="733"/>
      <c r="BW52" s="733"/>
      <c r="BX52" s="733"/>
      <c r="BY52" s="733"/>
      <c r="BZ52" s="733"/>
      <c r="CA52" s="733"/>
      <c r="CB52" s="733"/>
      <c r="CC52" s="733"/>
      <c r="CD52" s="733"/>
      <c r="CE52" s="733"/>
      <c r="CF52" s="733"/>
      <c r="CG52" s="733"/>
      <c r="CH52" s="733"/>
      <c r="CI52" s="733"/>
      <c r="CJ52" s="733"/>
      <c r="CK52" s="733"/>
      <c r="CL52" s="733"/>
      <c r="CM52" s="733"/>
      <c r="CN52" s="733">
        <v>0</v>
      </c>
      <c r="CO52" s="733"/>
      <c r="CP52" s="733"/>
      <c r="CQ52" s="733"/>
      <c r="CR52" s="733"/>
      <c r="CS52" s="733"/>
      <c r="CT52" s="733"/>
      <c r="CU52" s="733"/>
      <c r="CV52" s="733"/>
      <c r="CW52" s="733"/>
      <c r="CX52" s="733"/>
      <c r="CY52" s="733">
        <v>0</v>
      </c>
      <c r="CZ52" s="733" t="s">
        <v>4001</v>
      </c>
      <c r="DA52" s="746">
        <f t="shared" si="17"/>
        <v>29.799999999999997</v>
      </c>
      <c r="DB52" s="745">
        <f t="shared" si="12"/>
        <v>43720</v>
      </c>
      <c r="DD52" s="745">
        <f t="shared" si="13"/>
        <v>43744</v>
      </c>
      <c r="DF52" s="745">
        <f t="shared" si="14"/>
        <v>43757</v>
      </c>
      <c r="DH52" s="745">
        <f t="shared" si="18"/>
        <v>43744</v>
      </c>
      <c r="DI52" s="745">
        <f t="shared" ref="DI52:DI53" si="22">DH52</f>
        <v>43744</v>
      </c>
      <c r="DJ52" s="745">
        <v>43757</v>
      </c>
      <c r="DK52" s="745"/>
      <c r="DL52" s="745">
        <v>43706</v>
      </c>
    </row>
    <row r="53" spans="1:116" s="726" customFormat="1" ht="21.95" customHeight="1">
      <c r="A53" s="734">
        <v>51.8</v>
      </c>
      <c r="B53" s="738" t="s">
        <v>3459</v>
      </c>
      <c r="C53" s="735">
        <v>51.6</v>
      </c>
      <c r="D53" s="735">
        <f t="shared" si="15"/>
        <v>1680.1999999999996</v>
      </c>
      <c r="E53" s="733"/>
      <c r="F53" s="733"/>
      <c r="G53" s="733"/>
      <c r="H53" s="733"/>
      <c r="I53" s="733"/>
      <c r="J53" s="733" t="s">
        <v>3434</v>
      </c>
      <c r="K53" s="733" t="s">
        <v>3434</v>
      </c>
      <c r="L53" s="733"/>
      <c r="M53" s="733">
        <v>1</v>
      </c>
      <c r="N53" s="733"/>
      <c r="O53" s="733">
        <v>1</v>
      </c>
      <c r="P53" s="733"/>
      <c r="Q53" s="733"/>
      <c r="R53" s="733"/>
      <c r="S53" s="733"/>
      <c r="T53" s="733"/>
      <c r="U53" s="733"/>
      <c r="V53" s="733"/>
      <c r="W53" s="733"/>
      <c r="X53" s="733"/>
      <c r="Y53" s="733"/>
      <c r="Z53" s="733"/>
      <c r="AA53" s="733"/>
      <c r="AB53" s="733"/>
      <c r="AC53" s="733"/>
      <c r="AD53" s="733">
        <v>1</v>
      </c>
      <c r="AE53" s="733"/>
      <c r="AF53" s="733">
        <v>3</v>
      </c>
      <c r="AG53" s="733"/>
      <c r="AH53" s="733"/>
      <c r="AI53" s="733"/>
      <c r="AJ53" s="733"/>
      <c r="AK53" s="733"/>
      <c r="AL53" s="733">
        <v>1</v>
      </c>
      <c r="AM53" s="733"/>
      <c r="AN53" s="733"/>
      <c r="AO53" s="733"/>
      <c r="AP53" s="733"/>
      <c r="AQ53" s="733"/>
      <c r="AR53" s="733"/>
      <c r="AS53" s="733"/>
      <c r="AT53" s="733"/>
      <c r="AU53" s="733">
        <v>3</v>
      </c>
      <c r="AV53" s="733"/>
      <c r="AW53" s="733"/>
      <c r="AX53" s="733"/>
      <c r="AY53" s="733"/>
      <c r="AZ53" s="733"/>
      <c r="BA53" s="733"/>
      <c r="BB53" s="733"/>
      <c r="BC53" s="733"/>
      <c r="BD53" s="733">
        <f t="shared" si="16"/>
        <v>154.80000000000001</v>
      </c>
      <c r="BE53" s="735">
        <f t="shared" si="19"/>
        <v>51.6</v>
      </c>
      <c r="BF53" s="733">
        <v>0</v>
      </c>
      <c r="BG53" s="733"/>
      <c r="BH53" s="733"/>
      <c r="BI53" s="733"/>
      <c r="BJ53" s="733"/>
      <c r="BK53" s="733"/>
      <c r="BL53" s="733"/>
      <c r="BM53" s="733"/>
      <c r="BN53" s="733"/>
      <c r="BO53" s="733">
        <v>0</v>
      </c>
      <c r="BP53" s="733">
        <v>0</v>
      </c>
      <c r="BQ53" s="733"/>
      <c r="BR53" s="733"/>
      <c r="BS53" s="733"/>
      <c r="BT53" s="733"/>
      <c r="BU53" s="733"/>
      <c r="BV53" s="733"/>
      <c r="BW53" s="733"/>
      <c r="BX53" s="733"/>
      <c r="BY53" s="733"/>
      <c r="BZ53" s="733"/>
      <c r="CA53" s="733"/>
      <c r="CB53" s="733"/>
      <c r="CC53" s="733"/>
      <c r="CD53" s="733"/>
      <c r="CE53" s="733"/>
      <c r="CF53" s="733"/>
      <c r="CG53" s="733"/>
      <c r="CH53" s="733"/>
      <c r="CI53" s="733"/>
      <c r="CJ53" s="733"/>
      <c r="CK53" s="733"/>
      <c r="CL53" s="733"/>
      <c r="CM53" s="733"/>
      <c r="CN53" s="733">
        <v>0</v>
      </c>
      <c r="CO53" s="733"/>
      <c r="CP53" s="733"/>
      <c r="CQ53" s="733"/>
      <c r="CR53" s="733"/>
      <c r="CS53" s="733"/>
      <c r="CT53" s="733"/>
      <c r="CU53" s="733"/>
      <c r="CV53" s="733"/>
      <c r="CW53" s="733"/>
      <c r="CX53" s="733"/>
      <c r="CY53" s="733">
        <v>0</v>
      </c>
      <c r="CZ53" s="733"/>
      <c r="DA53" s="746">
        <f t="shared" si="17"/>
        <v>51.5</v>
      </c>
      <c r="DB53" s="745">
        <f t="shared" si="12"/>
        <v>43720</v>
      </c>
      <c r="DD53" s="745">
        <f t="shared" si="13"/>
        <v>43744</v>
      </c>
      <c r="DF53" s="745">
        <f t="shared" si="14"/>
        <v>43757</v>
      </c>
      <c r="DH53" s="745">
        <f t="shared" si="18"/>
        <v>43744</v>
      </c>
      <c r="DI53" s="745">
        <f t="shared" si="22"/>
        <v>43744</v>
      </c>
      <c r="DJ53" s="745">
        <v>43757</v>
      </c>
      <c r="DK53" s="745"/>
      <c r="DL53" s="745">
        <v>43706</v>
      </c>
    </row>
    <row r="54" spans="1:116" s="726" customFormat="1" ht="21.95" customHeight="1">
      <c r="A54" s="734">
        <v>10</v>
      </c>
      <c r="B54" s="733">
        <v>112</v>
      </c>
      <c r="C54" s="735">
        <v>12.6</v>
      </c>
      <c r="D54" s="735">
        <f t="shared" si="15"/>
        <v>1692.7999999999995</v>
      </c>
      <c r="E54" s="733"/>
      <c r="F54" s="733"/>
      <c r="G54" s="733"/>
      <c r="H54" s="733"/>
      <c r="I54" s="733"/>
      <c r="J54" s="733" t="s">
        <v>3434</v>
      </c>
      <c r="K54" s="733" t="s">
        <v>3434</v>
      </c>
      <c r="L54" s="733">
        <v>1</v>
      </c>
      <c r="M54" s="733"/>
      <c r="N54" s="733"/>
      <c r="O54" s="733"/>
      <c r="P54" s="733"/>
      <c r="Q54" s="733"/>
      <c r="R54" s="733"/>
      <c r="S54" s="733"/>
      <c r="T54" s="733"/>
      <c r="U54" s="733"/>
      <c r="V54" s="733"/>
      <c r="W54" s="733"/>
      <c r="X54" s="733"/>
      <c r="Y54" s="733"/>
      <c r="Z54" s="738">
        <f>1-1</f>
        <v>0</v>
      </c>
      <c r="AA54" s="733"/>
      <c r="AB54" s="733"/>
      <c r="AC54" s="733"/>
      <c r="AD54" s="733">
        <v>1</v>
      </c>
      <c r="AE54" s="733"/>
      <c r="AF54" s="733">
        <v>3</v>
      </c>
      <c r="AG54" s="733"/>
      <c r="AH54" s="733"/>
      <c r="AI54" s="733"/>
      <c r="AJ54" s="733"/>
      <c r="AK54" s="733"/>
      <c r="AL54" s="733">
        <v>1</v>
      </c>
      <c r="AM54" s="733"/>
      <c r="AN54" s="733"/>
      <c r="AO54" s="733"/>
      <c r="AP54" s="733"/>
      <c r="AQ54" s="733"/>
      <c r="AR54" s="733"/>
      <c r="AS54" s="733"/>
      <c r="AT54" s="733"/>
      <c r="AU54" s="733">
        <v>3</v>
      </c>
      <c r="AV54" s="733"/>
      <c r="AW54" s="733"/>
      <c r="AX54" s="733"/>
      <c r="AY54" s="733"/>
      <c r="AZ54" s="733"/>
      <c r="BA54" s="733"/>
      <c r="BB54" s="733"/>
      <c r="BC54" s="733"/>
      <c r="BD54" s="733">
        <f t="shared" si="16"/>
        <v>37.799999999999997</v>
      </c>
      <c r="BE54" s="735">
        <f t="shared" si="19"/>
        <v>12.6</v>
      </c>
      <c r="BF54" s="733">
        <v>0</v>
      </c>
      <c r="BG54" s="733"/>
      <c r="BH54" s="733"/>
      <c r="BI54" s="733"/>
      <c r="BJ54" s="733"/>
      <c r="BK54" s="733">
        <v>1</v>
      </c>
      <c r="BL54" s="733"/>
      <c r="BM54" s="733"/>
      <c r="BN54" s="733"/>
      <c r="BO54" s="733">
        <v>0</v>
      </c>
      <c r="BP54" s="733">
        <v>0</v>
      </c>
      <c r="BQ54" s="733"/>
      <c r="BR54" s="733"/>
      <c r="BS54" s="733">
        <v>2</v>
      </c>
      <c r="BT54" s="733">
        <v>1</v>
      </c>
      <c r="BU54" s="733"/>
      <c r="BV54" s="733"/>
      <c r="BW54" s="733"/>
      <c r="BX54" s="733"/>
      <c r="BY54" s="733"/>
      <c r="BZ54" s="733"/>
      <c r="CA54" s="733"/>
      <c r="CB54" s="733"/>
      <c r="CC54" s="733"/>
      <c r="CD54" s="733"/>
      <c r="CE54" s="733"/>
      <c r="CF54" s="733">
        <v>1</v>
      </c>
      <c r="CG54" s="733"/>
      <c r="CH54" s="733"/>
      <c r="CI54" s="733"/>
      <c r="CJ54" s="733"/>
      <c r="CK54" s="733"/>
      <c r="CL54" s="733"/>
      <c r="CM54" s="733"/>
      <c r="CN54" s="733">
        <v>0</v>
      </c>
      <c r="CO54" s="733"/>
      <c r="CP54" s="733"/>
      <c r="CQ54" s="733"/>
      <c r="CR54" s="733"/>
      <c r="CS54" s="733"/>
      <c r="CT54" s="733"/>
      <c r="CU54" s="733"/>
      <c r="CV54" s="733"/>
      <c r="CW54" s="733"/>
      <c r="CX54" s="733"/>
      <c r="CY54" s="733">
        <v>0</v>
      </c>
      <c r="CZ54" s="733"/>
      <c r="DA54" s="746">
        <f t="shared" si="17"/>
        <v>12.5</v>
      </c>
      <c r="DB54" s="745">
        <f t="shared" si="12"/>
        <v>43720</v>
      </c>
      <c r="DD54" s="745">
        <f t="shared" si="13"/>
        <v>43744</v>
      </c>
      <c r="DF54" s="745">
        <f t="shared" si="14"/>
        <v>43757</v>
      </c>
      <c r="DH54" s="745" t="str">
        <f t="shared" si="18"/>
        <v/>
      </c>
      <c r="DI54" s="745">
        <v>43757</v>
      </c>
      <c r="DJ54" s="745">
        <v>43757</v>
      </c>
      <c r="DK54" s="745"/>
      <c r="DL54" s="745">
        <v>43706</v>
      </c>
    </row>
    <row r="55" spans="1:116" s="726" customFormat="1" ht="21.95" customHeight="1">
      <c r="A55" s="734">
        <v>37.700000000000003</v>
      </c>
      <c r="B55" s="733" t="s">
        <v>3461</v>
      </c>
      <c r="C55" s="735">
        <v>27</v>
      </c>
      <c r="D55" s="735">
        <f t="shared" si="15"/>
        <v>1719.7999999999995</v>
      </c>
      <c r="E55" s="733"/>
      <c r="F55" s="733"/>
      <c r="G55" s="733"/>
      <c r="H55" s="733"/>
      <c r="I55" s="733"/>
      <c r="J55" s="733"/>
      <c r="K55" s="733" t="s">
        <v>3434</v>
      </c>
      <c r="L55" s="733"/>
      <c r="M55" s="733">
        <v>1</v>
      </c>
      <c r="N55" s="733"/>
      <c r="O55" s="733"/>
      <c r="P55" s="733">
        <v>1</v>
      </c>
      <c r="Q55" s="733"/>
      <c r="R55" s="733"/>
      <c r="S55" s="733"/>
      <c r="T55" s="733"/>
      <c r="U55" s="733"/>
      <c r="V55" s="733"/>
      <c r="W55" s="733"/>
      <c r="X55" s="733"/>
      <c r="Y55" s="733"/>
      <c r="Z55" s="733"/>
      <c r="AA55" s="733"/>
      <c r="AB55" s="733"/>
      <c r="AC55" s="733"/>
      <c r="AD55" s="733">
        <v>1</v>
      </c>
      <c r="AE55" s="733"/>
      <c r="AF55" s="733">
        <v>3</v>
      </c>
      <c r="AG55" s="733"/>
      <c r="AH55" s="733"/>
      <c r="AI55" s="733"/>
      <c r="AJ55" s="733"/>
      <c r="AK55" s="733"/>
      <c r="AL55" s="733">
        <v>1</v>
      </c>
      <c r="AM55" s="733"/>
      <c r="AN55" s="733"/>
      <c r="AO55" s="733"/>
      <c r="AP55" s="733"/>
      <c r="AQ55" s="733"/>
      <c r="AR55" s="733"/>
      <c r="AS55" s="733"/>
      <c r="AT55" s="733"/>
      <c r="AU55" s="733">
        <v>3</v>
      </c>
      <c r="AV55" s="733"/>
      <c r="AW55" s="733"/>
      <c r="AX55" s="733">
        <v>1</v>
      </c>
      <c r="AY55" s="733"/>
      <c r="AZ55" s="733"/>
      <c r="BA55" s="733"/>
      <c r="BB55" s="738">
        <f>4-4</f>
        <v>0</v>
      </c>
      <c r="BC55" s="733"/>
      <c r="BD55" s="733">
        <f t="shared" si="16"/>
        <v>81</v>
      </c>
      <c r="BE55" s="735">
        <f t="shared" si="19"/>
        <v>27</v>
      </c>
      <c r="BF55" s="733">
        <v>0</v>
      </c>
      <c r="BG55" s="733"/>
      <c r="BH55" s="733"/>
      <c r="BI55" s="738">
        <f>1-1</f>
        <v>0</v>
      </c>
      <c r="BJ55" s="733"/>
      <c r="BK55" s="733"/>
      <c r="BL55" s="733"/>
      <c r="BM55" s="733"/>
      <c r="BN55" s="733"/>
      <c r="BO55" s="733">
        <v>0</v>
      </c>
      <c r="BP55" s="733">
        <v>0</v>
      </c>
      <c r="BQ55" s="733"/>
      <c r="BR55" s="733"/>
      <c r="BS55" s="733"/>
      <c r="BT55" s="733"/>
      <c r="BU55" s="733"/>
      <c r="BV55" s="733"/>
      <c r="BW55" s="738">
        <f>1-1</f>
        <v>0</v>
      </c>
      <c r="BX55" s="733"/>
      <c r="BY55" s="738">
        <f>1-1</f>
        <v>0</v>
      </c>
      <c r="BZ55" s="733"/>
      <c r="CA55" s="733"/>
      <c r="CB55" s="733"/>
      <c r="CC55" s="733"/>
      <c r="CD55" s="733"/>
      <c r="CE55" s="733"/>
      <c r="CF55" s="733"/>
      <c r="CG55" s="733"/>
      <c r="CH55" s="733"/>
      <c r="CI55" s="733"/>
      <c r="CJ55" s="733"/>
      <c r="CK55" s="733"/>
      <c r="CL55" s="733"/>
      <c r="CM55" s="733"/>
      <c r="CN55" s="738">
        <f>1-1</f>
        <v>0</v>
      </c>
      <c r="CO55" s="733">
        <v>0</v>
      </c>
      <c r="CP55" s="738">
        <f>1-1</f>
        <v>0</v>
      </c>
      <c r="CQ55" s="733"/>
      <c r="CR55" s="733"/>
      <c r="CS55" s="733"/>
      <c r="CT55" s="733"/>
      <c r="CU55" s="733"/>
      <c r="CV55" s="733"/>
      <c r="CW55" s="733"/>
      <c r="CX55" s="738">
        <f>1-1</f>
        <v>0</v>
      </c>
      <c r="CY55" s="733">
        <v>0</v>
      </c>
      <c r="CZ55" s="733"/>
      <c r="DA55" s="746">
        <f t="shared" si="17"/>
        <v>26.9</v>
      </c>
      <c r="DB55" s="745">
        <f t="shared" si="12"/>
        <v>43720</v>
      </c>
      <c r="DD55" s="745">
        <f t="shared" si="13"/>
        <v>43744</v>
      </c>
      <c r="DF55" s="745">
        <f t="shared" si="14"/>
        <v>43757</v>
      </c>
      <c r="DH55" s="745">
        <f t="shared" si="18"/>
        <v>43744</v>
      </c>
      <c r="DI55" s="745">
        <f>DH55</f>
        <v>43744</v>
      </c>
      <c r="DJ55" s="745">
        <v>43757</v>
      </c>
      <c r="DK55" s="745"/>
      <c r="DL55" s="745">
        <v>43707</v>
      </c>
    </row>
    <row r="56" spans="1:116" s="726" customFormat="1" ht="21.95" customHeight="1">
      <c r="A56" s="734">
        <v>37</v>
      </c>
      <c r="B56" s="733">
        <v>113</v>
      </c>
      <c r="C56" s="735">
        <v>49.5</v>
      </c>
      <c r="D56" s="735">
        <f t="shared" si="15"/>
        <v>1769.2999999999995</v>
      </c>
      <c r="E56" s="733"/>
      <c r="F56" s="733"/>
      <c r="G56" s="733"/>
      <c r="H56" s="733"/>
      <c r="I56" s="733"/>
      <c r="J56" s="733" t="s">
        <v>3434</v>
      </c>
      <c r="K56" s="733" t="s">
        <v>3434</v>
      </c>
      <c r="L56" s="733">
        <v>1</v>
      </c>
      <c r="M56" s="733"/>
      <c r="N56" s="733"/>
      <c r="O56" s="733"/>
      <c r="P56" s="733"/>
      <c r="Q56" s="733"/>
      <c r="R56" s="733"/>
      <c r="S56" s="733"/>
      <c r="T56" s="733"/>
      <c r="U56" s="733"/>
      <c r="V56" s="733"/>
      <c r="W56" s="733"/>
      <c r="X56" s="733"/>
      <c r="Y56" s="733"/>
      <c r="Z56" s="733"/>
      <c r="AA56" s="733"/>
      <c r="AB56" s="733"/>
      <c r="AC56" s="733"/>
      <c r="AD56" s="733">
        <v>1</v>
      </c>
      <c r="AE56" s="733"/>
      <c r="AF56" s="733">
        <v>3</v>
      </c>
      <c r="AG56" s="733"/>
      <c r="AH56" s="733"/>
      <c r="AI56" s="733"/>
      <c r="AJ56" s="733"/>
      <c r="AK56" s="733"/>
      <c r="AL56" s="733">
        <v>1</v>
      </c>
      <c r="AM56" s="733"/>
      <c r="AN56" s="733"/>
      <c r="AO56" s="733"/>
      <c r="AP56" s="733"/>
      <c r="AQ56" s="733"/>
      <c r="AR56" s="733"/>
      <c r="AS56" s="733"/>
      <c r="AT56" s="733"/>
      <c r="AU56" s="733">
        <v>3</v>
      </c>
      <c r="AV56" s="733"/>
      <c r="AW56" s="733"/>
      <c r="AX56" s="733"/>
      <c r="AY56" s="733"/>
      <c r="AZ56" s="733"/>
      <c r="BA56" s="733"/>
      <c r="BB56" s="733"/>
      <c r="BC56" s="733"/>
      <c r="BD56" s="733">
        <f t="shared" si="16"/>
        <v>148.5</v>
      </c>
      <c r="BE56" s="735">
        <f t="shared" si="19"/>
        <v>49.5</v>
      </c>
      <c r="BF56" s="733">
        <v>0</v>
      </c>
      <c r="BG56" s="733"/>
      <c r="BH56" s="733"/>
      <c r="BI56" s="733"/>
      <c r="BJ56" s="733"/>
      <c r="BK56" s="733">
        <v>1</v>
      </c>
      <c r="BL56" s="733"/>
      <c r="BM56" s="733"/>
      <c r="BN56" s="733"/>
      <c r="BO56" s="733">
        <v>0</v>
      </c>
      <c r="BP56" s="733">
        <v>0</v>
      </c>
      <c r="BQ56" s="733"/>
      <c r="BR56" s="733"/>
      <c r="BS56" s="733">
        <v>2</v>
      </c>
      <c r="BT56" s="733">
        <v>1</v>
      </c>
      <c r="BU56" s="733"/>
      <c r="BV56" s="733"/>
      <c r="BW56" s="733"/>
      <c r="BX56" s="733"/>
      <c r="BY56" s="733"/>
      <c r="BZ56" s="733"/>
      <c r="CA56" s="733"/>
      <c r="CB56" s="733"/>
      <c r="CC56" s="733"/>
      <c r="CD56" s="733"/>
      <c r="CE56" s="733"/>
      <c r="CF56" s="733">
        <v>1</v>
      </c>
      <c r="CG56" s="733"/>
      <c r="CH56" s="733"/>
      <c r="CI56" s="733"/>
      <c r="CJ56" s="733"/>
      <c r="CK56" s="733"/>
      <c r="CL56" s="733"/>
      <c r="CM56" s="733"/>
      <c r="CN56" s="733">
        <v>0</v>
      </c>
      <c r="CO56" s="733"/>
      <c r="CP56" s="733"/>
      <c r="CQ56" s="733"/>
      <c r="CR56" s="733"/>
      <c r="CS56" s="733"/>
      <c r="CT56" s="733"/>
      <c r="CU56" s="733"/>
      <c r="CV56" s="733"/>
      <c r="CW56" s="733"/>
      <c r="CX56" s="733"/>
      <c r="CY56" s="733">
        <v>0</v>
      </c>
      <c r="CZ56" s="733"/>
      <c r="DA56" s="746">
        <f t="shared" si="17"/>
        <v>49.4</v>
      </c>
      <c r="DB56" s="745">
        <f t="shared" si="12"/>
        <v>43720</v>
      </c>
      <c r="DD56" s="745">
        <f t="shared" si="13"/>
        <v>43744</v>
      </c>
      <c r="DF56" s="745">
        <f t="shared" si="14"/>
        <v>43757</v>
      </c>
      <c r="DH56" s="745" t="str">
        <f t="shared" si="18"/>
        <v/>
      </c>
      <c r="DI56" s="745">
        <v>43757</v>
      </c>
      <c r="DJ56" s="745">
        <v>43757</v>
      </c>
      <c r="DK56" s="745"/>
      <c r="DL56" s="745">
        <v>43707</v>
      </c>
    </row>
    <row r="57" spans="1:116" s="726" customFormat="1" ht="21.95" customHeight="1">
      <c r="A57" s="734">
        <v>33</v>
      </c>
      <c r="B57" s="733" t="s">
        <v>3462</v>
      </c>
      <c r="C57" s="735">
        <v>33.5</v>
      </c>
      <c r="D57" s="735">
        <f t="shared" si="15"/>
        <v>1802.7999999999995</v>
      </c>
      <c r="E57" s="733"/>
      <c r="F57" s="733"/>
      <c r="G57" s="733"/>
      <c r="H57" s="733"/>
      <c r="I57" s="733"/>
      <c r="J57" s="733"/>
      <c r="K57" s="733" t="s">
        <v>3992</v>
      </c>
      <c r="L57" s="733"/>
      <c r="M57" s="733">
        <v>2</v>
      </c>
      <c r="N57" s="733"/>
      <c r="O57" s="733"/>
      <c r="P57" s="733"/>
      <c r="Q57" s="733">
        <v>1</v>
      </c>
      <c r="R57" s="733"/>
      <c r="S57" s="733"/>
      <c r="T57" s="733"/>
      <c r="U57" s="733"/>
      <c r="V57" s="733"/>
      <c r="W57" s="733"/>
      <c r="X57" s="733"/>
      <c r="Y57" s="733"/>
      <c r="Z57" s="733"/>
      <c r="AA57" s="733"/>
      <c r="AB57" s="733"/>
      <c r="AC57" s="733">
        <v>1</v>
      </c>
      <c r="AD57" s="733"/>
      <c r="AE57" s="733"/>
      <c r="AF57" s="733">
        <v>6</v>
      </c>
      <c r="AG57" s="733">
        <v>6</v>
      </c>
      <c r="AH57" s="733"/>
      <c r="AI57" s="733"/>
      <c r="AJ57" s="733">
        <v>6</v>
      </c>
      <c r="AK57" s="733">
        <v>2</v>
      </c>
      <c r="AL57" s="733"/>
      <c r="AM57" s="733"/>
      <c r="AN57" s="733"/>
      <c r="AO57" s="733"/>
      <c r="AP57" s="733"/>
      <c r="AQ57" s="733"/>
      <c r="AR57" s="733"/>
      <c r="AS57" s="733"/>
      <c r="AT57" s="733"/>
      <c r="AU57" s="733">
        <v>6</v>
      </c>
      <c r="AV57" s="733"/>
      <c r="AW57" s="733"/>
      <c r="AX57" s="733">
        <v>1</v>
      </c>
      <c r="AY57" s="733"/>
      <c r="AZ57" s="733"/>
      <c r="BA57" s="733">
        <v>10</v>
      </c>
      <c r="BB57" s="738">
        <f>8+1</f>
        <v>9</v>
      </c>
      <c r="BC57" s="733"/>
      <c r="BD57" s="733">
        <f t="shared" si="16"/>
        <v>100.5</v>
      </c>
      <c r="BE57" s="735">
        <f t="shared" si="19"/>
        <v>33.5</v>
      </c>
      <c r="BF57" s="733">
        <v>0</v>
      </c>
      <c r="BG57" s="733"/>
      <c r="BH57" s="733"/>
      <c r="BI57" s="733">
        <v>1</v>
      </c>
      <c r="BJ57" s="733"/>
      <c r="BK57" s="733"/>
      <c r="BL57" s="733"/>
      <c r="BM57" s="733"/>
      <c r="BN57" s="733"/>
      <c r="BO57" s="733">
        <v>0</v>
      </c>
      <c r="BP57" s="733">
        <v>0</v>
      </c>
      <c r="BQ57" s="733"/>
      <c r="BR57" s="733"/>
      <c r="BS57" s="733"/>
      <c r="BT57" s="733"/>
      <c r="BU57" s="733"/>
      <c r="BV57" s="733"/>
      <c r="BW57" s="733">
        <v>1</v>
      </c>
      <c r="BX57" s="733"/>
      <c r="BY57" s="733">
        <v>1</v>
      </c>
      <c r="BZ57" s="733"/>
      <c r="CA57" s="733"/>
      <c r="CB57" s="733"/>
      <c r="CC57" s="733"/>
      <c r="CD57" s="733"/>
      <c r="CE57" s="733"/>
      <c r="CF57" s="733"/>
      <c r="CG57" s="733"/>
      <c r="CH57" s="733"/>
      <c r="CI57" s="733"/>
      <c r="CJ57" s="733"/>
      <c r="CK57" s="733"/>
      <c r="CL57" s="733"/>
      <c r="CM57" s="733"/>
      <c r="CN57" s="733">
        <v>1</v>
      </c>
      <c r="CO57" s="733">
        <v>0</v>
      </c>
      <c r="CP57" s="733">
        <v>1</v>
      </c>
      <c r="CQ57" s="733"/>
      <c r="CR57" s="733"/>
      <c r="CS57" s="733"/>
      <c r="CT57" s="733"/>
      <c r="CU57" s="733"/>
      <c r="CV57" s="733"/>
      <c r="CW57" s="733"/>
      <c r="CX57" s="733">
        <v>1</v>
      </c>
      <c r="CY57" s="733">
        <v>0</v>
      </c>
      <c r="CZ57" s="733"/>
      <c r="DA57" s="746">
        <f t="shared" si="17"/>
        <v>33.4</v>
      </c>
      <c r="DB57" s="745">
        <f t="shared" si="12"/>
        <v>43720</v>
      </c>
      <c r="DD57" s="745">
        <f t="shared" si="13"/>
        <v>43744</v>
      </c>
      <c r="DF57" s="745">
        <f t="shared" si="14"/>
        <v>43757</v>
      </c>
      <c r="DH57" s="745">
        <f t="shared" si="18"/>
        <v>43744</v>
      </c>
      <c r="DI57" s="745">
        <f>DH57</f>
        <v>43744</v>
      </c>
      <c r="DJ57" s="745">
        <v>43757</v>
      </c>
      <c r="DK57" s="745">
        <v>43752</v>
      </c>
      <c r="DL57" s="745">
        <v>43707</v>
      </c>
    </row>
    <row r="58" spans="1:116" s="726" customFormat="1" ht="21.95" customHeight="1">
      <c r="A58" s="734">
        <v>32</v>
      </c>
      <c r="B58" s="733">
        <v>114</v>
      </c>
      <c r="C58" s="735">
        <v>35.9</v>
      </c>
      <c r="D58" s="735">
        <f t="shared" si="15"/>
        <v>1838.6999999999996</v>
      </c>
      <c r="E58" s="733"/>
      <c r="F58" s="733"/>
      <c r="G58" s="733"/>
      <c r="H58" s="733"/>
      <c r="I58" s="733"/>
      <c r="J58" s="733" t="s">
        <v>3434</v>
      </c>
      <c r="K58" s="733" t="s">
        <v>3434</v>
      </c>
      <c r="L58" s="733">
        <v>1</v>
      </c>
      <c r="M58" s="733"/>
      <c r="N58" s="733"/>
      <c r="O58" s="733"/>
      <c r="P58" s="733"/>
      <c r="Q58" s="733"/>
      <c r="R58" s="733"/>
      <c r="S58" s="733"/>
      <c r="T58" s="733"/>
      <c r="U58" s="733"/>
      <c r="V58" s="733"/>
      <c r="W58" s="733"/>
      <c r="X58" s="733"/>
      <c r="Y58" s="733"/>
      <c r="Z58" s="733"/>
      <c r="AA58" s="733"/>
      <c r="AB58" s="733"/>
      <c r="AC58" s="733"/>
      <c r="AD58" s="733">
        <v>1</v>
      </c>
      <c r="AE58" s="733"/>
      <c r="AF58" s="733">
        <v>3</v>
      </c>
      <c r="AG58" s="733"/>
      <c r="AH58" s="733"/>
      <c r="AI58" s="733"/>
      <c r="AJ58" s="733"/>
      <c r="AK58" s="733"/>
      <c r="AL58" s="733">
        <v>1</v>
      </c>
      <c r="AM58" s="733"/>
      <c r="AN58" s="733"/>
      <c r="AO58" s="733"/>
      <c r="AP58" s="733"/>
      <c r="AQ58" s="733"/>
      <c r="AR58" s="733"/>
      <c r="AS58" s="733"/>
      <c r="AT58" s="733"/>
      <c r="AU58" s="733">
        <v>3</v>
      </c>
      <c r="AV58" s="733"/>
      <c r="AW58" s="733"/>
      <c r="AX58" s="733"/>
      <c r="AY58" s="733"/>
      <c r="AZ58" s="733"/>
      <c r="BA58" s="733"/>
      <c r="BB58" s="733"/>
      <c r="BC58" s="733"/>
      <c r="BD58" s="733">
        <f t="shared" si="16"/>
        <v>107.69999999999999</v>
      </c>
      <c r="BE58" s="735">
        <f t="shared" si="19"/>
        <v>35.9</v>
      </c>
      <c r="BF58" s="733">
        <v>0</v>
      </c>
      <c r="BG58" s="733"/>
      <c r="BH58" s="733"/>
      <c r="BI58" s="733"/>
      <c r="BJ58" s="733"/>
      <c r="BK58" s="733">
        <v>1</v>
      </c>
      <c r="BL58" s="733"/>
      <c r="BM58" s="733"/>
      <c r="BN58" s="733"/>
      <c r="BO58" s="733">
        <v>0</v>
      </c>
      <c r="BP58" s="733">
        <v>0</v>
      </c>
      <c r="BQ58" s="733"/>
      <c r="BR58" s="733"/>
      <c r="BS58" s="733">
        <v>2</v>
      </c>
      <c r="BT58" s="733">
        <v>1</v>
      </c>
      <c r="BU58" s="733"/>
      <c r="BV58" s="733"/>
      <c r="BW58" s="733"/>
      <c r="BX58" s="733"/>
      <c r="BY58" s="733"/>
      <c r="BZ58" s="733"/>
      <c r="CA58" s="733"/>
      <c r="CB58" s="733"/>
      <c r="CC58" s="733"/>
      <c r="CD58" s="733"/>
      <c r="CE58" s="733"/>
      <c r="CF58" s="733">
        <v>1</v>
      </c>
      <c r="CG58" s="733"/>
      <c r="CH58" s="733"/>
      <c r="CI58" s="733"/>
      <c r="CJ58" s="733"/>
      <c r="CK58" s="733"/>
      <c r="CL58" s="733"/>
      <c r="CM58" s="733"/>
      <c r="CN58" s="733">
        <v>0</v>
      </c>
      <c r="CO58" s="733"/>
      <c r="CP58" s="733"/>
      <c r="CQ58" s="733"/>
      <c r="CR58" s="733"/>
      <c r="CS58" s="733"/>
      <c r="CT58" s="733"/>
      <c r="CU58" s="733"/>
      <c r="CV58" s="733"/>
      <c r="CW58" s="733"/>
      <c r="CX58" s="733"/>
      <c r="CY58" s="733">
        <v>0</v>
      </c>
      <c r="CZ58" s="733"/>
      <c r="DA58" s="746">
        <f t="shared" si="17"/>
        <v>35.799999999999997</v>
      </c>
      <c r="DB58" s="745">
        <f t="shared" si="12"/>
        <v>43720</v>
      </c>
      <c r="DD58" s="745">
        <f t="shared" si="13"/>
        <v>43744</v>
      </c>
      <c r="DF58" s="745">
        <f t="shared" si="14"/>
        <v>43757</v>
      </c>
      <c r="DH58" s="745" t="str">
        <f t="shared" si="18"/>
        <v/>
      </c>
      <c r="DI58" s="745">
        <v>43757</v>
      </c>
      <c r="DJ58" s="745">
        <v>43757</v>
      </c>
      <c r="DK58" s="745"/>
      <c r="DL58" s="745">
        <v>43707</v>
      </c>
    </row>
    <row r="59" spans="1:116" s="726" customFormat="1" ht="21.95" customHeight="1">
      <c r="A59" s="734">
        <v>42</v>
      </c>
      <c r="B59" s="733" t="s">
        <v>3463</v>
      </c>
      <c r="C59" s="735">
        <v>31.2</v>
      </c>
      <c r="D59" s="735">
        <f t="shared" si="15"/>
        <v>1869.8999999999996</v>
      </c>
      <c r="E59" s="733"/>
      <c r="F59" s="733"/>
      <c r="G59" s="733"/>
      <c r="H59" s="733"/>
      <c r="I59" s="733"/>
      <c r="J59" s="733"/>
      <c r="K59" s="733" t="s">
        <v>3998</v>
      </c>
      <c r="L59" s="738">
        <v>2</v>
      </c>
      <c r="M59" s="738">
        <f>1-1</f>
        <v>0</v>
      </c>
      <c r="N59" s="733"/>
      <c r="O59" s="738">
        <f>1-1</f>
        <v>0</v>
      </c>
      <c r="P59" s="733"/>
      <c r="Q59" s="733"/>
      <c r="R59" s="733"/>
      <c r="S59" s="733"/>
      <c r="T59" s="733"/>
      <c r="U59" s="733"/>
      <c r="V59" s="733"/>
      <c r="W59" s="733"/>
      <c r="X59" s="733"/>
      <c r="Y59" s="733"/>
      <c r="Z59" s="733"/>
      <c r="AA59" s="733"/>
      <c r="AB59" s="733"/>
      <c r="AC59" s="733"/>
      <c r="AD59" s="733">
        <v>1</v>
      </c>
      <c r="AE59" s="733"/>
      <c r="AF59" s="733">
        <v>3</v>
      </c>
      <c r="AG59" s="733"/>
      <c r="AH59" s="733"/>
      <c r="AI59" s="733"/>
      <c r="AJ59" s="733"/>
      <c r="AK59" s="733"/>
      <c r="AL59" s="733">
        <v>1</v>
      </c>
      <c r="AM59" s="733"/>
      <c r="AN59" s="738">
        <v>2</v>
      </c>
      <c r="AO59" s="733"/>
      <c r="AP59" s="733"/>
      <c r="AQ59" s="733"/>
      <c r="AR59" s="733"/>
      <c r="AS59" s="733"/>
      <c r="AT59" s="733"/>
      <c r="AU59" s="733">
        <v>3</v>
      </c>
      <c r="AV59" s="733"/>
      <c r="AW59" s="733"/>
      <c r="AX59" s="733"/>
      <c r="AY59" s="733"/>
      <c r="AZ59" s="733"/>
      <c r="BA59" s="738">
        <f>5-5</f>
        <v>0</v>
      </c>
      <c r="BB59" s="738">
        <f>4-4</f>
        <v>0</v>
      </c>
      <c r="BC59" s="733"/>
      <c r="BD59" s="733">
        <f t="shared" si="16"/>
        <v>93.6</v>
      </c>
      <c r="BE59" s="735">
        <f t="shared" si="19"/>
        <v>31.2</v>
      </c>
      <c r="BF59" s="733">
        <v>0</v>
      </c>
      <c r="BG59" s="733"/>
      <c r="BH59" s="733"/>
      <c r="BI59" s="738">
        <f>1-1</f>
        <v>0</v>
      </c>
      <c r="BJ59" s="733"/>
      <c r="BK59" s="733"/>
      <c r="BL59" s="733"/>
      <c r="BM59" s="733"/>
      <c r="BN59" s="733"/>
      <c r="BO59" s="733">
        <v>0</v>
      </c>
      <c r="BP59" s="733">
        <v>0</v>
      </c>
      <c r="BQ59" s="733"/>
      <c r="BR59" s="733"/>
      <c r="BS59" s="733"/>
      <c r="BT59" s="733"/>
      <c r="BU59" s="733"/>
      <c r="BV59" s="733"/>
      <c r="BW59" s="738">
        <f>1-1</f>
        <v>0</v>
      </c>
      <c r="BX59" s="733"/>
      <c r="BY59" s="738">
        <f>1-1</f>
        <v>0</v>
      </c>
      <c r="BZ59" s="733"/>
      <c r="CA59" s="733"/>
      <c r="CB59" s="733"/>
      <c r="CC59" s="733"/>
      <c r="CD59" s="733"/>
      <c r="CE59" s="733"/>
      <c r="CF59" s="733"/>
      <c r="CG59" s="733"/>
      <c r="CH59" s="733"/>
      <c r="CI59" s="733"/>
      <c r="CJ59" s="733"/>
      <c r="CK59" s="733"/>
      <c r="CL59" s="733"/>
      <c r="CM59" s="733"/>
      <c r="CN59" s="738">
        <f>1-1</f>
        <v>0</v>
      </c>
      <c r="CO59" s="733">
        <v>0</v>
      </c>
      <c r="CP59" s="738">
        <f>1-1</f>
        <v>0</v>
      </c>
      <c r="CQ59" s="733"/>
      <c r="CR59" s="733"/>
      <c r="CS59" s="733"/>
      <c r="CT59" s="733"/>
      <c r="CU59" s="733"/>
      <c r="CV59" s="733"/>
      <c r="CW59" s="733"/>
      <c r="CX59" s="738">
        <f>1-1</f>
        <v>0</v>
      </c>
      <c r="CY59" s="733">
        <v>0</v>
      </c>
      <c r="CZ59" s="733"/>
      <c r="DA59" s="746">
        <f t="shared" si="17"/>
        <v>31.099999999999998</v>
      </c>
      <c r="DB59" s="745">
        <f t="shared" si="12"/>
        <v>43720</v>
      </c>
      <c r="DD59" s="745">
        <f t="shared" si="13"/>
        <v>43744</v>
      </c>
      <c r="DF59" s="745">
        <f t="shared" si="14"/>
        <v>43757</v>
      </c>
      <c r="DH59" s="745" t="str">
        <f t="shared" si="18"/>
        <v/>
      </c>
      <c r="DI59" s="745">
        <v>43757</v>
      </c>
      <c r="DJ59" s="745">
        <v>43757</v>
      </c>
      <c r="DK59" s="745"/>
      <c r="DL59" s="745">
        <v>43707</v>
      </c>
    </row>
    <row r="60" spans="1:116" s="726" customFormat="1" ht="21.95" customHeight="1">
      <c r="A60" s="734">
        <v>39.4</v>
      </c>
      <c r="B60" s="733">
        <v>115</v>
      </c>
      <c r="C60" s="735">
        <v>49</v>
      </c>
      <c r="D60" s="735">
        <f t="shared" si="15"/>
        <v>1918.8999999999996</v>
      </c>
      <c r="E60" s="733"/>
      <c r="F60" s="733"/>
      <c r="G60" s="733"/>
      <c r="H60" s="733"/>
      <c r="I60" s="733"/>
      <c r="J60" s="733" t="s">
        <v>3434</v>
      </c>
      <c r="K60" s="733" t="s">
        <v>3434</v>
      </c>
      <c r="L60" s="733">
        <v>1</v>
      </c>
      <c r="M60" s="733">
        <v>1</v>
      </c>
      <c r="N60" s="733"/>
      <c r="O60" s="733">
        <v>1</v>
      </c>
      <c r="P60" s="733"/>
      <c r="Q60" s="733"/>
      <c r="R60" s="733"/>
      <c r="S60" s="733"/>
      <c r="T60" s="733"/>
      <c r="U60" s="733"/>
      <c r="V60" s="733"/>
      <c r="W60" s="733"/>
      <c r="X60" s="733"/>
      <c r="Y60" s="733"/>
      <c r="Z60" s="733">
        <v>1</v>
      </c>
      <c r="AA60" s="733"/>
      <c r="AB60" s="733"/>
      <c r="AC60" s="733"/>
      <c r="AD60" s="733">
        <v>1</v>
      </c>
      <c r="AE60" s="733"/>
      <c r="AF60" s="733">
        <v>3</v>
      </c>
      <c r="AG60" s="733"/>
      <c r="AH60" s="733"/>
      <c r="AI60" s="733"/>
      <c r="AJ60" s="733"/>
      <c r="AK60" s="733"/>
      <c r="AL60" s="733">
        <v>1</v>
      </c>
      <c r="AM60" s="733"/>
      <c r="AN60" s="733"/>
      <c r="AO60" s="733"/>
      <c r="AP60" s="733"/>
      <c r="AQ60" s="733"/>
      <c r="AR60" s="733"/>
      <c r="AS60" s="733"/>
      <c r="AT60" s="733"/>
      <c r="AU60" s="733">
        <v>3</v>
      </c>
      <c r="AV60" s="733"/>
      <c r="AW60" s="733"/>
      <c r="AX60" s="733"/>
      <c r="AY60" s="733"/>
      <c r="AZ60" s="733"/>
      <c r="BA60" s="733"/>
      <c r="BB60" s="733"/>
      <c r="BC60" s="733"/>
      <c r="BD60" s="733">
        <f t="shared" si="16"/>
        <v>147</v>
      </c>
      <c r="BE60" s="735">
        <f t="shared" si="19"/>
        <v>49</v>
      </c>
      <c r="BF60" s="733">
        <v>0</v>
      </c>
      <c r="BG60" s="733">
        <v>1</v>
      </c>
      <c r="BH60" s="733"/>
      <c r="BI60" s="733"/>
      <c r="BJ60" s="733"/>
      <c r="BK60" s="733">
        <v>1</v>
      </c>
      <c r="BL60" s="733"/>
      <c r="BM60" s="733"/>
      <c r="BN60" s="733"/>
      <c r="BO60" s="733">
        <v>0</v>
      </c>
      <c r="BP60" s="733">
        <v>0</v>
      </c>
      <c r="BQ60" s="733"/>
      <c r="BR60" s="733"/>
      <c r="BS60" s="733">
        <v>2</v>
      </c>
      <c r="BT60" s="733">
        <v>1</v>
      </c>
      <c r="BU60" s="733"/>
      <c r="BV60" s="733"/>
      <c r="BW60" s="733"/>
      <c r="BX60" s="733"/>
      <c r="BY60" s="733"/>
      <c r="BZ60" s="733"/>
      <c r="CA60" s="733"/>
      <c r="CB60" s="733"/>
      <c r="CC60" s="733"/>
      <c r="CD60" s="733"/>
      <c r="CE60" s="733"/>
      <c r="CF60" s="733">
        <v>1</v>
      </c>
      <c r="CG60" s="733"/>
      <c r="CH60" s="733"/>
      <c r="CI60" s="733"/>
      <c r="CJ60" s="733"/>
      <c r="CK60" s="733"/>
      <c r="CL60" s="733"/>
      <c r="CM60" s="733"/>
      <c r="CN60" s="733">
        <v>0</v>
      </c>
      <c r="CO60" s="733"/>
      <c r="CP60" s="733"/>
      <c r="CQ60" s="733"/>
      <c r="CR60" s="733"/>
      <c r="CS60" s="733"/>
      <c r="CT60" s="733"/>
      <c r="CU60" s="733"/>
      <c r="CV60" s="733"/>
      <c r="CW60" s="733"/>
      <c r="CX60" s="733"/>
      <c r="CY60" s="733">
        <v>0</v>
      </c>
      <c r="CZ60" s="733" t="s">
        <v>4002</v>
      </c>
      <c r="DA60" s="746">
        <f t="shared" si="17"/>
        <v>48.9</v>
      </c>
      <c r="DB60" s="745">
        <f t="shared" si="12"/>
        <v>43720</v>
      </c>
      <c r="DD60" s="745">
        <f t="shared" si="13"/>
        <v>43744</v>
      </c>
      <c r="DF60" s="745">
        <f t="shared" si="14"/>
        <v>43757</v>
      </c>
      <c r="DH60" s="745">
        <f t="shared" si="18"/>
        <v>43744</v>
      </c>
      <c r="DI60" s="745">
        <f t="shared" ref="DI60:DI63" si="23">DH60</f>
        <v>43744</v>
      </c>
      <c r="DJ60" s="745">
        <v>43757</v>
      </c>
      <c r="DK60" s="745"/>
      <c r="DL60" s="745">
        <v>43707</v>
      </c>
    </row>
    <row r="61" spans="1:116" s="726" customFormat="1" ht="21.95" customHeight="1">
      <c r="A61" s="734">
        <v>37</v>
      </c>
      <c r="B61" s="733" t="s">
        <v>3464</v>
      </c>
      <c r="C61" s="735">
        <v>40</v>
      </c>
      <c r="D61" s="735">
        <f t="shared" si="15"/>
        <v>1958.8999999999996</v>
      </c>
      <c r="E61" s="733"/>
      <c r="F61" s="733"/>
      <c r="G61" s="733"/>
      <c r="H61" s="733"/>
      <c r="I61" s="733"/>
      <c r="J61" s="733"/>
      <c r="K61" s="733" t="s">
        <v>3434</v>
      </c>
      <c r="L61" s="733"/>
      <c r="M61" s="733">
        <v>1</v>
      </c>
      <c r="N61" s="733"/>
      <c r="O61" s="733"/>
      <c r="P61" s="733">
        <v>1</v>
      </c>
      <c r="Q61" s="733"/>
      <c r="R61" s="733"/>
      <c r="S61" s="733"/>
      <c r="T61" s="733"/>
      <c r="U61" s="733"/>
      <c r="V61" s="733"/>
      <c r="W61" s="733"/>
      <c r="X61" s="733"/>
      <c r="Y61" s="733"/>
      <c r="Z61" s="733"/>
      <c r="AA61" s="733"/>
      <c r="AB61" s="733"/>
      <c r="AC61" s="733"/>
      <c r="AD61" s="733">
        <v>1</v>
      </c>
      <c r="AE61" s="733"/>
      <c r="AF61" s="733">
        <v>3</v>
      </c>
      <c r="AG61" s="733"/>
      <c r="AH61" s="733"/>
      <c r="AI61" s="733"/>
      <c r="AJ61" s="733"/>
      <c r="AK61" s="733"/>
      <c r="AL61" s="733">
        <v>1</v>
      </c>
      <c r="AM61" s="733"/>
      <c r="AN61" s="733"/>
      <c r="AO61" s="733"/>
      <c r="AP61" s="733"/>
      <c r="AQ61" s="733"/>
      <c r="AR61" s="733"/>
      <c r="AS61" s="733"/>
      <c r="AT61" s="733"/>
      <c r="AU61" s="733">
        <v>3</v>
      </c>
      <c r="AV61" s="733"/>
      <c r="AW61" s="733"/>
      <c r="AX61" s="733">
        <v>1</v>
      </c>
      <c r="AY61" s="733"/>
      <c r="AZ61" s="733"/>
      <c r="BA61" s="733">
        <v>2</v>
      </c>
      <c r="BB61" s="733">
        <v>4</v>
      </c>
      <c r="BC61" s="733"/>
      <c r="BD61" s="733">
        <f t="shared" si="16"/>
        <v>120</v>
      </c>
      <c r="BE61" s="735">
        <f t="shared" si="19"/>
        <v>40</v>
      </c>
      <c r="BF61" s="733">
        <v>0</v>
      </c>
      <c r="BG61" s="733"/>
      <c r="BH61" s="733"/>
      <c r="BI61" s="733">
        <v>1</v>
      </c>
      <c r="BJ61" s="733"/>
      <c r="BK61" s="733"/>
      <c r="BL61" s="733"/>
      <c r="BM61" s="733"/>
      <c r="BN61" s="733"/>
      <c r="BO61" s="733">
        <v>0</v>
      </c>
      <c r="BP61" s="733">
        <v>0</v>
      </c>
      <c r="BQ61" s="733"/>
      <c r="BR61" s="733"/>
      <c r="BS61" s="733"/>
      <c r="BT61" s="733"/>
      <c r="BU61" s="733"/>
      <c r="BV61" s="733"/>
      <c r="BW61" s="733">
        <v>1</v>
      </c>
      <c r="BX61" s="733"/>
      <c r="BY61" s="733">
        <v>1</v>
      </c>
      <c r="BZ61" s="733"/>
      <c r="CA61" s="733"/>
      <c r="CB61" s="733"/>
      <c r="CC61" s="733"/>
      <c r="CD61" s="733"/>
      <c r="CE61" s="733"/>
      <c r="CF61" s="733"/>
      <c r="CG61" s="733"/>
      <c r="CH61" s="733"/>
      <c r="CI61" s="733"/>
      <c r="CJ61" s="733"/>
      <c r="CK61" s="733"/>
      <c r="CL61" s="733"/>
      <c r="CM61" s="733"/>
      <c r="CN61" s="733">
        <v>1</v>
      </c>
      <c r="CO61" s="733">
        <v>0</v>
      </c>
      <c r="CP61" s="733">
        <v>1</v>
      </c>
      <c r="CQ61" s="733"/>
      <c r="CR61" s="733"/>
      <c r="CS61" s="733"/>
      <c r="CT61" s="733"/>
      <c r="CU61" s="733"/>
      <c r="CV61" s="733"/>
      <c r="CW61" s="733"/>
      <c r="CX61" s="733">
        <v>1</v>
      </c>
      <c r="CY61" s="733">
        <v>0</v>
      </c>
      <c r="CZ61" s="733"/>
      <c r="DA61" s="746">
        <f t="shared" si="17"/>
        <v>39.9</v>
      </c>
      <c r="DB61" s="745">
        <f t="shared" si="12"/>
        <v>43720</v>
      </c>
      <c r="DD61" s="745">
        <f t="shared" si="13"/>
        <v>43744</v>
      </c>
      <c r="DF61" s="745">
        <f t="shared" si="14"/>
        <v>43757</v>
      </c>
      <c r="DH61" s="745">
        <f t="shared" si="18"/>
        <v>43744</v>
      </c>
      <c r="DI61" s="745">
        <f t="shared" si="23"/>
        <v>43744</v>
      </c>
      <c r="DJ61" s="745">
        <v>43757</v>
      </c>
      <c r="DK61" s="745"/>
      <c r="DL61" s="745">
        <v>43707</v>
      </c>
    </row>
    <row r="62" spans="1:116" s="726" customFormat="1" ht="21.95" customHeight="1">
      <c r="A62" s="734">
        <v>37.1</v>
      </c>
      <c r="B62" s="733">
        <v>116</v>
      </c>
      <c r="C62" s="735">
        <v>35</v>
      </c>
      <c r="D62" s="735">
        <f t="shared" si="15"/>
        <v>1993.8999999999996</v>
      </c>
      <c r="E62" s="733"/>
      <c r="F62" s="733"/>
      <c r="G62" s="733"/>
      <c r="H62" s="733"/>
      <c r="I62" s="736">
        <v>5</v>
      </c>
      <c r="J62" s="733" t="s">
        <v>3434</v>
      </c>
      <c r="K62" s="733" t="s">
        <v>3434</v>
      </c>
      <c r="L62" s="733">
        <v>1</v>
      </c>
      <c r="M62" s="733"/>
      <c r="N62" s="733">
        <v>1</v>
      </c>
      <c r="O62" s="733"/>
      <c r="P62" s="733"/>
      <c r="Q62" s="733"/>
      <c r="R62" s="733">
        <v>1</v>
      </c>
      <c r="S62" s="733"/>
      <c r="T62" s="733"/>
      <c r="U62" s="733"/>
      <c r="V62" s="733"/>
      <c r="W62" s="733"/>
      <c r="X62" s="733"/>
      <c r="Y62" s="733"/>
      <c r="Z62" s="733"/>
      <c r="AA62" s="733">
        <v>1</v>
      </c>
      <c r="AB62" s="733"/>
      <c r="AC62" s="733"/>
      <c r="AD62" s="733">
        <v>1</v>
      </c>
      <c r="AE62" s="733"/>
      <c r="AF62" s="733">
        <v>3</v>
      </c>
      <c r="AG62" s="733"/>
      <c r="AH62" s="733"/>
      <c r="AI62" s="733"/>
      <c r="AJ62" s="733"/>
      <c r="AK62" s="733"/>
      <c r="AL62" s="733">
        <v>1</v>
      </c>
      <c r="AM62" s="733">
        <v>1</v>
      </c>
      <c r="AN62" s="733">
        <v>1</v>
      </c>
      <c r="AO62" s="733">
        <v>1</v>
      </c>
      <c r="AP62" s="733"/>
      <c r="AQ62" s="733"/>
      <c r="AR62" s="733">
        <v>2</v>
      </c>
      <c r="AS62" s="733"/>
      <c r="AT62" s="733"/>
      <c r="AU62" s="733">
        <v>3</v>
      </c>
      <c r="AV62" s="733"/>
      <c r="AW62" s="733"/>
      <c r="AX62" s="733"/>
      <c r="AY62" s="733"/>
      <c r="AZ62" s="733"/>
      <c r="BA62" s="733"/>
      <c r="BB62" s="733"/>
      <c r="BC62" s="733"/>
      <c r="BD62" s="733">
        <f t="shared" si="16"/>
        <v>105</v>
      </c>
      <c r="BE62" s="735">
        <f t="shared" si="19"/>
        <v>35</v>
      </c>
      <c r="BF62" s="733">
        <v>0</v>
      </c>
      <c r="BG62" s="733">
        <v>1</v>
      </c>
      <c r="BH62" s="733"/>
      <c r="BI62" s="733"/>
      <c r="BJ62" s="733">
        <v>1</v>
      </c>
      <c r="BK62" s="733">
        <v>1</v>
      </c>
      <c r="BL62" s="733"/>
      <c r="BM62" s="733"/>
      <c r="BN62" s="733"/>
      <c r="BO62" s="733">
        <v>0</v>
      </c>
      <c r="BP62" s="733">
        <v>0</v>
      </c>
      <c r="BQ62" s="733"/>
      <c r="BR62" s="733"/>
      <c r="BS62" s="733">
        <v>2</v>
      </c>
      <c r="BT62" s="733">
        <v>1</v>
      </c>
      <c r="BU62" s="733"/>
      <c r="BV62" s="733"/>
      <c r="BW62" s="733"/>
      <c r="BX62" s="733"/>
      <c r="BY62" s="733"/>
      <c r="BZ62" s="733">
        <v>1</v>
      </c>
      <c r="CA62" s="733">
        <v>1</v>
      </c>
      <c r="CB62" s="733"/>
      <c r="CC62" s="733">
        <v>1</v>
      </c>
      <c r="CD62" s="733"/>
      <c r="CE62" s="733">
        <v>1</v>
      </c>
      <c r="CF62" s="733">
        <v>1</v>
      </c>
      <c r="CG62" s="733"/>
      <c r="CH62" s="733"/>
      <c r="CI62" s="733">
        <v>1</v>
      </c>
      <c r="CJ62" s="733"/>
      <c r="CK62" s="733"/>
      <c r="CL62" s="733"/>
      <c r="CM62" s="733"/>
      <c r="CN62" s="733">
        <v>0</v>
      </c>
      <c r="CO62" s="733"/>
      <c r="CP62" s="733"/>
      <c r="CQ62" s="733">
        <v>1</v>
      </c>
      <c r="CR62" s="733"/>
      <c r="CS62" s="733">
        <v>1</v>
      </c>
      <c r="CT62" s="733"/>
      <c r="CU62" s="733">
        <v>1</v>
      </c>
      <c r="CV62" s="733"/>
      <c r="CW62" s="733"/>
      <c r="CX62" s="733"/>
      <c r="CY62" s="733">
        <v>0</v>
      </c>
      <c r="CZ62" s="733" t="s">
        <v>3996</v>
      </c>
      <c r="DA62" s="746">
        <f t="shared" si="17"/>
        <v>34.9</v>
      </c>
      <c r="DB62" s="745">
        <f t="shared" si="12"/>
        <v>43720</v>
      </c>
      <c r="DD62" s="745">
        <f t="shared" si="13"/>
        <v>43744</v>
      </c>
      <c r="DF62" s="745">
        <f t="shared" si="14"/>
        <v>43757</v>
      </c>
      <c r="DH62" s="745">
        <f t="shared" si="18"/>
        <v>43744</v>
      </c>
      <c r="DI62" s="745">
        <f t="shared" si="23"/>
        <v>43744</v>
      </c>
      <c r="DJ62" s="745">
        <v>43757</v>
      </c>
      <c r="DK62" s="745"/>
      <c r="DL62" s="745">
        <v>43707</v>
      </c>
    </row>
    <row r="63" spans="1:116" s="726" customFormat="1" ht="21.95" customHeight="1">
      <c r="A63" s="734">
        <v>34</v>
      </c>
      <c r="B63" s="733" t="s">
        <v>3465</v>
      </c>
      <c r="C63" s="735">
        <v>41.3</v>
      </c>
      <c r="D63" s="735">
        <f t="shared" si="15"/>
        <v>2035.1999999999996</v>
      </c>
      <c r="E63" s="733"/>
      <c r="F63" s="733"/>
      <c r="G63" s="733"/>
      <c r="H63" s="733"/>
      <c r="I63" s="733"/>
      <c r="J63" s="733"/>
      <c r="K63" s="733" t="s">
        <v>3434</v>
      </c>
      <c r="L63" s="733"/>
      <c r="M63" s="733">
        <v>1</v>
      </c>
      <c r="N63" s="733"/>
      <c r="O63" s="733">
        <v>1</v>
      </c>
      <c r="P63" s="733"/>
      <c r="Q63" s="733"/>
      <c r="R63" s="733"/>
      <c r="S63" s="733"/>
      <c r="T63" s="733"/>
      <c r="U63" s="733"/>
      <c r="V63" s="733"/>
      <c r="W63" s="733"/>
      <c r="X63" s="733"/>
      <c r="Y63" s="733"/>
      <c r="Z63" s="733"/>
      <c r="AA63" s="733"/>
      <c r="AB63" s="733"/>
      <c r="AC63" s="733"/>
      <c r="AD63" s="733">
        <v>1</v>
      </c>
      <c r="AE63" s="733"/>
      <c r="AF63" s="733">
        <v>3</v>
      </c>
      <c r="AG63" s="733"/>
      <c r="AH63" s="733"/>
      <c r="AI63" s="733"/>
      <c r="AJ63" s="733"/>
      <c r="AK63" s="733"/>
      <c r="AL63" s="733">
        <v>1</v>
      </c>
      <c r="AM63" s="733"/>
      <c r="AN63" s="733"/>
      <c r="AO63" s="733"/>
      <c r="AP63" s="733"/>
      <c r="AQ63" s="733"/>
      <c r="AR63" s="733"/>
      <c r="AS63" s="733"/>
      <c r="AT63" s="733"/>
      <c r="AU63" s="733">
        <v>3</v>
      </c>
      <c r="AV63" s="733"/>
      <c r="AW63" s="733"/>
      <c r="AX63" s="733">
        <v>1</v>
      </c>
      <c r="AY63" s="733"/>
      <c r="AZ63" s="733"/>
      <c r="BA63" s="733">
        <v>2</v>
      </c>
      <c r="BB63" s="733">
        <v>4</v>
      </c>
      <c r="BC63" s="733"/>
      <c r="BD63" s="733">
        <f t="shared" si="16"/>
        <v>123.89999999999999</v>
      </c>
      <c r="BE63" s="735">
        <f t="shared" si="19"/>
        <v>41.3</v>
      </c>
      <c r="BF63" s="733">
        <v>0</v>
      </c>
      <c r="BG63" s="733"/>
      <c r="BH63" s="733"/>
      <c r="BI63" s="733">
        <v>1</v>
      </c>
      <c r="BJ63" s="733"/>
      <c r="BK63" s="733"/>
      <c r="BL63" s="733"/>
      <c r="BM63" s="733"/>
      <c r="BN63" s="733"/>
      <c r="BO63" s="733">
        <v>0</v>
      </c>
      <c r="BP63" s="733">
        <v>0</v>
      </c>
      <c r="BQ63" s="733"/>
      <c r="BR63" s="733"/>
      <c r="BS63" s="733"/>
      <c r="BT63" s="733"/>
      <c r="BU63" s="733"/>
      <c r="BV63" s="733"/>
      <c r="BW63" s="733">
        <v>1</v>
      </c>
      <c r="BX63" s="733"/>
      <c r="BY63" s="733">
        <v>1</v>
      </c>
      <c r="BZ63" s="733"/>
      <c r="CA63" s="733"/>
      <c r="CB63" s="733"/>
      <c r="CC63" s="733"/>
      <c r="CD63" s="733"/>
      <c r="CE63" s="733"/>
      <c r="CF63" s="733"/>
      <c r="CG63" s="733"/>
      <c r="CH63" s="733"/>
      <c r="CI63" s="733"/>
      <c r="CJ63" s="733"/>
      <c r="CK63" s="733"/>
      <c r="CL63" s="733"/>
      <c r="CM63" s="733"/>
      <c r="CN63" s="733">
        <v>1</v>
      </c>
      <c r="CO63" s="733">
        <v>0</v>
      </c>
      <c r="CP63" s="733">
        <v>1</v>
      </c>
      <c r="CQ63" s="733"/>
      <c r="CR63" s="733"/>
      <c r="CS63" s="733"/>
      <c r="CT63" s="733"/>
      <c r="CU63" s="733"/>
      <c r="CV63" s="733"/>
      <c r="CW63" s="733"/>
      <c r="CX63" s="733">
        <v>1</v>
      </c>
      <c r="CY63" s="733">
        <v>0</v>
      </c>
      <c r="CZ63" s="733"/>
      <c r="DA63" s="746">
        <f t="shared" si="17"/>
        <v>41.199999999999996</v>
      </c>
      <c r="DB63" s="745">
        <f t="shared" si="12"/>
        <v>43720</v>
      </c>
      <c r="DD63" s="745">
        <f t="shared" si="13"/>
        <v>43744</v>
      </c>
      <c r="DF63" s="745">
        <f t="shared" si="14"/>
        <v>43757</v>
      </c>
      <c r="DH63" s="745">
        <f t="shared" si="18"/>
        <v>43744</v>
      </c>
      <c r="DI63" s="745">
        <f t="shared" si="23"/>
        <v>43744</v>
      </c>
      <c r="DJ63" s="745">
        <v>43757</v>
      </c>
      <c r="DK63" s="745"/>
      <c r="DL63" s="745">
        <v>43707</v>
      </c>
    </row>
    <row r="64" spans="1:116" s="726" customFormat="1" ht="21.95" customHeight="1">
      <c r="A64" s="734">
        <v>33.700000000000003</v>
      </c>
      <c r="B64" s="733">
        <v>117</v>
      </c>
      <c r="C64" s="735">
        <v>29.6</v>
      </c>
      <c r="D64" s="735">
        <f t="shared" si="15"/>
        <v>2064.7999999999997</v>
      </c>
      <c r="E64" s="733"/>
      <c r="F64" s="733"/>
      <c r="G64" s="733"/>
      <c r="H64" s="733"/>
      <c r="I64" s="733"/>
      <c r="J64" s="733" t="s">
        <v>3434</v>
      </c>
      <c r="K64" s="733" t="s">
        <v>3434</v>
      </c>
      <c r="L64" s="733">
        <v>1</v>
      </c>
      <c r="M64" s="733"/>
      <c r="N64" s="733"/>
      <c r="O64" s="733"/>
      <c r="P64" s="733"/>
      <c r="Q64" s="733"/>
      <c r="R64" s="733"/>
      <c r="S64" s="733"/>
      <c r="T64" s="733"/>
      <c r="U64" s="733"/>
      <c r="V64" s="733"/>
      <c r="W64" s="733"/>
      <c r="X64" s="733"/>
      <c r="Y64" s="733"/>
      <c r="Z64" s="733"/>
      <c r="AA64" s="733"/>
      <c r="AB64" s="733"/>
      <c r="AC64" s="733"/>
      <c r="AD64" s="733">
        <v>1</v>
      </c>
      <c r="AE64" s="733"/>
      <c r="AF64" s="733">
        <v>3</v>
      </c>
      <c r="AG64" s="733"/>
      <c r="AH64" s="733"/>
      <c r="AI64" s="733"/>
      <c r="AJ64" s="733"/>
      <c r="AK64" s="733"/>
      <c r="AL64" s="733">
        <v>1</v>
      </c>
      <c r="AM64" s="738">
        <f>3-3</f>
        <v>0</v>
      </c>
      <c r="AN64" s="733"/>
      <c r="AO64" s="733"/>
      <c r="AP64" s="733"/>
      <c r="AQ64" s="733"/>
      <c r="AR64" s="733"/>
      <c r="AS64" s="733"/>
      <c r="AT64" s="733"/>
      <c r="AU64" s="733">
        <v>3</v>
      </c>
      <c r="AV64" s="733"/>
      <c r="AW64" s="733"/>
      <c r="AX64" s="733"/>
      <c r="AY64" s="733"/>
      <c r="AZ64" s="733"/>
      <c r="BA64" s="733"/>
      <c r="BB64" s="733"/>
      <c r="BC64" s="733"/>
      <c r="BD64" s="733">
        <f t="shared" si="16"/>
        <v>88.800000000000011</v>
      </c>
      <c r="BE64" s="735">
        <f t="shared" si="19"/>
        <v>29.6</v>
      </c>
      <c r="BF64" s="733">
        <v>0</v>
      </c>
      <c r="BG64" s="733"/>
      <c r="BH64" s="733"/>
      <c r="BI64" s="733"/>
      <c r="BJ64" s="733"/>
      <c r="BK64" s="733">
        <v>1</v>
      </c>
      <c r="BL64" s="733"/>
      <c r="BM64" s="733"/>
      <c r="BN64" s="733"/>
      <c r="BO64" s="733">
        <v>0</v>
      </c>
      <c r="BP64" s="733">
        <v>0</v>
      </c>
      <c r="BQ64" s="733"/>
      <c r="BR64" s="733"/>
      <c r="BS64" s="733">
        <v>2</v>
      </c>
      <c r="BT64" s="733">
        <v>1</v>
      </c>
      <c r="BU64" s="733"/>
      <c r="BV64" s="733"/>
      <c r="BW64" s="733"/>
      <c r="BX64" s="733"/>
      <c r="BY64" s="733"/>
      <c r="BZ64" s="733"/>
      <c r="CA64" s="733"/>
      <c r="CB64" s="733"/>
      <c r="CC64" s="733"/>
      <c r="CD64" s="733"/>
      <c r="CE64" s="733"/>
      <c r="CF64" s="733">
        <v>1</v>
      </c>
      <c r="CG64" s="733"/>
      <c r="CH64" s="733"/>
      <c r="CI64" s="733"/>
      <c r="CJ64" s="733"/>
      <c r="CK64" s="733"/>
      <c r="CL64" s="733"/>
      <c r="CM64" s="733"/>
      <c r="CN64" s="733">
        <v>0</v>
      </c>
      <c r="CO64" s="733"/>
      <c r="CP64" s="733"/>
      <c r="CQ64" s="733"/>
      <c r="CR64" s="733"/>
      <c r="CS64" s="733"/>
      <c r="CT64" s="733"/>
      <c r="CU64" s="733"/>
      <c r="CV64" s="733"/>
      <c r="CW64" s="733"/>
      <c r="CX64" s="733"/>
      <c r="CY64" s="733">
        <v>0</v>
      </c>
      <c r="CZ64" s="733"/>
      <c r="DA64" s="746">
        <f t="shared" si="17"/>
        <v>29.5</v>
      </c>
      <c r="DB64" s="745">
        <f t="shared" si="12"/>
        <v>43720</v>
      </c>
      <c r="DD64" s="745">
        <f t="shared" si="13"/>
        <v>43744</v>
      </c>
      <c r="DF64" s="745">
        <f t="shared" si="14"/>
        <v>43757</v>
      </c>
      <c r="DH64" s="745" t="str">
        <f t="shared" si="18"/>
        <v/>
      </c>
      <c r="DI64" s="745">
        <v>43757</v>
      </c>
      <c r="DJ64" s="745">
        <v>43757</v>
      </c>
      <c r="DK64" s="745"/>
      <c r="DL64" s="745">
        <v>43707</v>
      </c>
    </row>
    <row r="65" spans="1:116" s="726" customFormat="1" ht="21.95" customHeight="1">
      <c r="A65" s="734">
        <v>40</v>
      </c>
      <c r="B65" s="733" t="s">
        <v>3466</v>
      </c>
      <c r="C65" s="735">
        <v>39</v>
      </c>
      <c r="D65" s="735">
        <f t="shared" si="15"/>
        <v>2103.7999999999997</v>
      </c>
      <c r="E65" s="733"/>
      <c r="F65" s="733"/>
      <c r="G65" s="733"/>
      <c r="H65" s="733"/>
      <c r="I65" s="733"/>
      <c r="J65" s="733"/>
      <c r="K65" s="733" t="s">
        <v>3434</v>
      </c>
      <c r="L65" s="733"/>
      <c r="M65" s="733">
        <v>1</v>
      </c>
      <c r="N65" s="733"/>
      <c r="O65" s="733">
        <v>1</v>
      </c>
      <c r="P65" s="733"/>
      <c r="Q65" s="733"/>
      <c r="R65" s="733"/>
      <c r="S65" s="733"/>
      <c r="T65" s="733"/>
      <c r="U65" s="733"/>
      <c r="V65" s="733"/>
      <c r="W65" s="733"/>
      <c r="X65" s="733"/>
      <c r="Y65" s="733"/>
      <c r="Z65" s="733"/>
      <c r="AA65" s="733"/>
      <c r="AB65" s="733"/>
      <c r="AC65" s="733"/>
      <c r="AD65" s="733">
        <v>1</v>
      </c>
      <c r="AE65" s="733"/>
      <c r="AF65" s="733">
        <v>3</v>
      </c>
      <c r="AG65" s="733"/>
      <c r="AH65" s="733"/>
      <c r="AI65" s="733"/>
      <c r="AJ65" s="733"/>
      <c r="AK65" s="733"/>
      <c r="AL65" s="733">
        <v>1</v>
      </c>
      <c r="AM65" s="733"/>
      <c r="AN65" s="733"/>
      <c r="AO65" s="733"/>
      <c r="AP65" s="733"/>
      <c r="AQ65" s="733"/>
      <c r="AR65" s="733"/>
      <c r="AS65" s="733"/>
      <c r="AT65" s="733"/>
      <c r="AU65" s="733">
        <v>3</v>
      </c>
      <c r="AV65" s="733"/>
      <c r="AW65" s="733"/>
      <c r="AX65" s="733">
        <v>1</v>
      </c>
      <c r="AY65" s="733"/>
      <c r="AZ65" s="733"/>
      <c r="BA65" s="733">
        <v>2</v>
      </c>
      <c r="BB65" s="738">
        <f>4-1</f>
        <v>3</v>
      </c>
      <c r="BC65" s="738">
        <f>1.2-1.2</f>
        <v>0</v>
      </c>
      <c r="BD65" s="733">
        <f t="shared" si="16"/>
        <v>117</v>
      </c>
      <c r="BE65" s="735">
        <f t="shared" si="19"/>
        <v>39</v>
      </c>
      <c r="BF65" s="733">
        <v>0</v>
      </c>
      <c r="BG65" s="733"/>
      <c r="BH65" s="733"/>
      <c r="BI65" s="733">
        <v>1</v>
      </c>
      <c r="BJ65" s="733"/>
      <c r="BK65" s="733"/>
      <c r="BL65" s="733"/>
      <c r="BM65" s="733"/>
      <c r="BN65" s="733"/>
      <c r="BO65" s="733">
        <v>0</v>
      </c>
      <c r="BP65" s="733">
        <v>0</v>
      </c>
      <c r="BQ65" s="733"/>
      <c r="BR65" s="733"/>
      <c r="BS65" s="733"/>
      <c r="BT65" s="733"/>
      <c r="BU65" s="733"/>
      <c r="BV65" s="733"/>
      <c r="BW65" s="733">
        <v>1</v>
      </c>
      <c r="BX65" s="733"/>
      <c r="BY65" s="733">
        <v>1</v>
      </c>
      <c r="BZ65" s="733"/>
      <c r="CA65" s="733"/>
      <c r="CB65" s="733"/>
      <c r="CC65" s="733"/>
      <c r="CD65" s="733"/>
      <c r="CE65" s="733"/>
      <c r="CF65" s="733"/>
      <c r="CG65" s="733"/>
      <c r="CH65" s="733"/>
      <c r="CI65" s="733"/>
      <c r="CJ65" s="733"/>
      <c r="CK65" s="733"/>
      <c r="CL65" s="733"/>
      <c r="CM65" s="733"/>
      <c r="CN65" s="733">
        <v>1</v>
      </c>
      <c r="CO65" s="733">
        <v>0</v>
      </c>
      <c r="CP65" s="733">
        <v>1</v>
      </c>
      <c r="CQ65" s="733"/>
      <c r="CR65" s="733"/>
      <c r="CS65" s="733"/>
      <c r="CT65" s="733"/>
      <c r="CU65" s="733"/>
      <c r="CV65" s="733"/>
      <c r="CW65" s="733"/>
      <c r="CX65" s="733">
        <v>1</v>
      </c>
      <c r="CY65" s="733">
        <v>0</v>
      </c>
      <c r="CZ65" s="733"/>
      <c r="DA65" s="746">
        <f t="shared" si="17"/>
        <v>38.9</v>
      </c>
      <c r="DB65" s="745">
        <f t="shared" si="12"/>
        <v>43720</v>
      </c>
      <c r="DD65" s="745">
        <f t="shared" si="13"/>
        <v>43744</v>
      </c>
      <c r="DF65" s="745">
        <f t="shared" si="14"/>
        <v>43757</v>
      </c>
      <c r="DH65" s="745">
        <f t="shared" si="18"/>
        <v>43744</v>
      </c>
      <c r="DI65" s="745">
        <f>DH65</f>
        <v>43744</v>
      </c>
      <c r="DJ65" s="745">
        <v>43757</v>
      </c>
      <c r="DK65" s="745"/>
      <c r="DL65" s="745">
        <v>43707</v>
      </c>
    </row>
    <row r="66" spans="1:116" s="726" customFormat="1" ht="21.95" customHeight="1">
      <c r="A66" s="734">
        <v>44.5</v>
      </c>
      <c r="B66" s="733">
        <v>118</v>
      </c>
      <c r="C66" s="735">
        <v>41</v>
      </c>
      <c r="D66" s="735">
        <f t="shared" si="15"/>
        <v>2144.7999999999997</v>
      </c>
      <c r="E66" s="733"/>
      <c r="F66" s="733"/>
      <c r="G66" s="733"/>
      <c r="H66" s="733"/>
      <c r="I66" s="733"/>
      <c r="J66" s="733" t="s">
        <v>3434</v>
      </c>
      <c r="K66" s="733" t="s">
        <v>3434</v>
      </c>
      <c r="L66" s="733">
        <v>1</v>
      </c>
      <c r="M66" s="733"/>
      <c r="N66" s="733"/>
      <c r="O66" s="733"/>
      <c r="P66" s="733"/>
      <c r="Q66" s="733"/>
      <c r="R66" s="733"/>
      <c r="S66" s="733"/>
      <c r="T66" s="733"/>
      <c r="U66" s="733"/>
      <c r="V66" s="733"/>
      <c r="W66" s="733"/>
      <c r="X66" s="733"/>
      <c r="Y66" s="733"/>
      <c r="Z66" s="733"/>
      <c r="AA66" s="733"/>
      <c r="AB66" s="733"/>
      <c r="AC66" s="733"/>
      <c r="AD66" s="733">
        <v>1</v>
      </c>
      <c r="AE66" s="733"/>
      <c r="AF66" s="733">
        <v>3</v>
      </c>
      <c r="AG66" s="733"/>
      <c r="AH66" s="733"/>
      <c r="AI66" s="733"/>
      <c r="AJ66" s="733"/>
      <c r="AK66" s="733"/>
      <c r="AL66" s="733">
        <v>1</v>
      </c>
      <c r="AM66" s="733"/>
      <c r="AN66" s="733"/>
      <c r="AO66" s="733"/>
      <c r="AP66" s="733"/>
      <c r="AQ66" s="733"/>
      <c r="AR66" s="733"/>
      <c r="AS66" s="733"/>
      <c r="AT66" s="733"/>
      <c r="AU66" s="733">
        <v>3</v>
      </c>
      <c r="AV66" s="733"/>
      <c r="AW66" s="733"/>
      <c r="AX66" s="733"/>
      <c r="AY66" s="733"/>
      <c r="AZ66" s="733"/>
      <c r="BA66" s="733"/>
      <c r="BB66" s="733"/>
      <c r="BC66" s="733"/>
      <c r="BD66" s="733">
        <f t="shared" si="16"/>
        <v>123</v>
      </c>
      <c r="BE66" s="735">
        <f t="shared" si="19"/>
        <v>41</v>
      </c>
      <c r="BF66" s="733">
        <v>0</v>
      </c>
      <c r="BG66" s="733"/>
      <c r="BH66" s="733"/>
      <c r="BI66" s="733"/>
      <c r="BJ66" s="733"/>
      <c r="BK66" s="733">
        <v>1</v>
      </c>
      <c r="BL66" s="733"/>
      <c r="BM66" s="733"/>
      <c r="BN66" s="733"/>
      <c r="BO66" s="733">
        <v>0</v>
      </c>
      <c r="BP66" s="733">
        <v>0</v>
      </c>
      <c r="BQ66" s="733"/>
      <c r="BR66" s="733"/>
      <c r="BS66" s="733">
        <v>2</v>
      </c>
      <c r="BT66" s="733">
        <v>1</v>
      </c>
      <c r="BU66" s="733"/>
      <c r="BV66" s="733"/>
      <c r="BW66" s="733"/>
      <c r="BX66" s="733"/>
      <c r="BY66" s="733"/>
      <c r="BZ66" s="733"/>
      <c r="CA66" s="733"/>
      <c r="CB66" s="733"/>
      <c r="CC66" s="733"/>
      <c r="CD66" s="733"/>
      <c r="CE66" s="733"/>
      <c r="CF66" s="733">
        <v>1</v>
      </c>
      <c r="CG66" s="733"/>
      <c r="CH66" s="733"/>
      <c r="CI66" s="733"/>
      <c r="CJ66" s="733"/>
      <c r="CK66" s="733"/>
      <c r="CL66" s="733"/>
      <c r="CM66" s="733"/>
      <c r="CN66" s="733">
        <v>0</v>
      </c>
      <c r="CO66" s="733"/>
      <c r="CP66" s="733"/>
      <c r="CQ66" s="733"/>
      <c r="CR66" s="733"/>
      <c r="CS66" s="733"/>
      <c r="CT66" s="733"/>
      <c r="CU66" s="733"/>
      <c r="CV66" s="733"/>
      <c r="CW66" s="733"/>
      <c r="CX66" s="733"/>
      <c r="CY66" s="733">
        <v>0</v>
      </c>
      <c r="CZ66" s="733"/>
      <c r="DA66" s="746">
        <f t="shared" si="17"/>
        <v>40.9</v>
      </c>
      <c r="DB66" s="745">
        <f t="shared" si="12"/>
        <v>43720</v>
      </c>
      <c r="DD66" s="745">
        <f t="shared" si="13"/>
        <v>43744</v>
      </c>
      <c r="DF66" s="745">
        <f t="shared" si="14"/>
        <v>43757</v>
      </c>
      <c r="DH66" s="745" t="str">
        <f t="shared" si="18"/>
        <v/>
      </c>
      <c r="DI66" s="745">
        <v>43757</v>
      </c>
      <c r="DJ66" s="745">
        <v>43757</v>
      </c>
      <c r="DK66" s="745"/>
      <c r="DL66" s="745">
        <v>43707</v>
      </c>
    </row>
    <row r="67" spans="1:116" s="726" customFormat="1" ht="21.95" customHeight="1">
      <c r="A67" s="734">
        <v>33.299999999999997</v>
      </c>
      <c r="B67" s="733" t="s">
        <v>3467</v>
      </c>
      <c r="C67" s="735">
        <v>38</v>
      </c>
      <c r="D67" s="735">
        <f t="shared" si="15"/>
        <v>2182.7999999999997</v>
      </c>
      <c r="E67" s="733"/>
      <c r="F67" s="733"/>
      <c r="G67" s="733"/>
      <c r="H67" s="733"/>
      <c r="I67" s="733"/>
      <c r="J67" s="733"/>
      <c r="K67" s="733" t="s">
        <v>3434</v>
      </c>
      <c r="L67" s="733"/>
      <c r="M67" s="733">
        <v>1</v>
      </c>
      <c r="N67" s="733"/>
      <c r="O67" s="733"/>
      <c r="P67" s="733">
        <v>1</v>
      </c>
      <c r="Q67" s="733"/>
      <c r="R67" s="733"/>
      <c r="S67" s="733"/>
      <c r="T67" s="733"/>
      <c r="U67" s="733"/>
      <c r="V67" s="733"/>
      <c r="W67" s="733"/>
      <c r="X67" s="733"/>
      <c r="Y67" s="733">
        <v>1</v>
      </c>
      <c r="Z67" s="733"/>
      <c r="AA67" s="733"/>
      <c r="AB67" s="733"/>
      <c r="AC67" s="733"/>
      <c r="AD67" s="733">
        <v>1</v>
      </c>
      <c r="AE67" s="733"/>
      <c r="AF67" s="733">
        <v>3</v>
      </c>
      <c r="AG67" s="733"/>
      <c r="AH67" s="733"/>
      <c r="AI67" s="733"/>
      <c r="AJ67" s="733"/>
      <c r="AK67" s="733"/>
      <c r="AL67" s="733">
        <v>1</v>
      </c>
      <c r="AM67" s="733"/>
      <c r="AN67" s="733"/>
      <c r="AO67" s="733"/>
      <c r="AP67" s="733"/>
      <c r="AQ67" s="733"/>
      <c r="AR67" s="733"/>
      <c r="AS67" s="733"/>
      <c r="AT67" s="733"/>
      <c r="AU67" s="733">
        <v>3</v>
      </c>
      <c r="AV67" s="733"/>
      <c r="AW67" s="733"/>
      <c r="AX67" s="738">
        <f>2-1</f>
        <v>1</v>
      </c>
      <c r="AY67" s="733"/>
      <c r="AZ67" s="733"/>
      <c r="BA67" s="733">
        <v>4</v>
      </c>
      <c r="BB67" s="738">
        <f>4-1</f>
        <v>3</v>
      </c>
      <c r="BC67" s="733"/>
      <c r="BD67" s="733">
        <f t="shared" si="16"/>
        <v>114</v>
      </c>
      <c r="BE67" s="735">
        <f t="shared" si="19"/>
        <v>38</v>
      </c>
      <c r="BF67" s="733">
        <v>0</v>
      </c>
      <c r="BG67" s="733"/>
      <c r="BH67" s="733"/>
      <c r="BI67" s="733">
        <v>1</v>
      </c>
      <c r="BJ67" s="733"/>
      <c r="BK67" s="733"/>
      <c r="BL67" s="733"/>
      <c r="BM67" s="733"/>
      <c r="BN67" s="733"/>
      <c r="BO67" s="733">
        <v>0</v>
      </c>
      <c r="BP67" s="733">
        <v>0</v>
      </c>
      <c r="BQ67" s="733"/>
      <c r="BR67" s="733"/>
      <c r="BS67" s="733"/>
      <c r="BT67" s="733"/>
      <c r="BU67" s="733"/>
      <c r="BV67" s="733"/>
      <c r="BW67" s="733">
        <v>1</v>
      </c>
      <c r="BX67" s="733">
        <v>2</v>
      </c>
      <c r="BY67" s="733"/>
      <c r="BZ67" s="733"/>
      <c r="CA67" s="733"/>
      <c r="CB67" s="733"/>
      <c r="CC67" s="733"/>
      <c r="CD67" s="733"/>
      <c r="CE67" s="733"/>
      <c r="CF67" s="733"/>
      <c r="CG67" s="733"/>
      <c r="CH67" s="733"/>
      <c r="CI67" s="733"/>
      <c r="CJ67" s="733"/>
      <c r="CK67" s="733"/>
      <c r="CL67" s="733"/>
      <c r="CM67" s="733"/>
      <c r="CN67" s="733">
        <v>1</v>
      </c>
      <c r="CO67" s="733">
        <v>2</v>
      </c>
      <c r="CP67" s="733">
        <v>0</v>
      </c>
      <c r="CQ67" s="733"/>
      <c r="CR67" s="733"/>
      <c r="CS67" s="733"/>
      <c r="CT67" s="733"/>
      <c r="CU67" s="733"/>
      <c r="CV67" s="733"/>
      <c r="CW67" s="733"/>
      <c r="CX67" s="733">
        <v>2</v>
      </c>
      <c r="CY67" s="733">
        <v>0</v>
      </c>
      <c r="CZ67" s="733"/>
      <c r="DA67" s="746">
        <f t="shared" si="17"/>
        <v>37.9</v>
      </c>
      <c r="DB67" s="745">
        <f t="shared" si="12"/>
        <v>43720</v>
      </c>
      <c r="DD67" s="745">
        <f t="shared" si="13"/>
        <v>43744</v>
      </c>
      <c r="DF67" s="745">
        <f t="shared" si="14"/>
        <v>43757</v>
      </c>
      <c r="DH67" s="745">
        <f t="shared" si="18"/>
        <v>43744</v>
      </c>
      <c r="DI67" s="745">
        <f>DH67</f>
        <v>43744</v>
      </c>
      <c r="DJ67" s="745">
        <v>43757</v>
      </c>
      <c r="DK67" s="745"/>
      <c r="DL67" s="745">
        <v>43707</v>
      </c>
    </row>
    <row r="68" spans="1:116" s="726" customFormat="1" ht="21.95" customHeight="1">
      <c r="A68" s="734">
        <v>33</v>
      </c>
      <c r="B68" s="733">
        <v>119</v>
      </c>
      <c r="C68" s="735">
        <v>32.4</v>
      </c>
      <c r="D68" s="735">
        <f t="shared" si="15"/>
        <v>2215.1999999999998</v>
      </c>
      <c r="E68" s="733"/>
      <c r="F68" s="733"/>
      <c r="G68" s="733"/>
      <c r="H68" s="733"/>
      <c r="I68" s="733"/>
      <c r="J68" s="733" t="s">
        <v>3434</v>
      </c>
      <c r="K68" s="733" t="s">
        <v>3434</v>
      </c>
      <c r="L68" s="733">
        <v>1</v>
      </c>
      <c r="M68" s="733"/>
      <c r="N68" s="733"/>
      <c r="O68" s="733"/>
      <c r="P68" s="733"/>
      <c r="Q68" s="733"/>
      <c r="R68" s="733"/>
      <c r="S68" s="733"/>
      <c r="T68" s="733"/>
      <c r="U68" s="733"/>
      <c r="V68" s="733"/>
      <c r="W68" s="733"/>
      <c r="X68" s="733"/>
      <c r="Y68" s="733"/>
      <c r="Z68" s="733"/>
      <c r="AA68" s="733"/>
      <c r="AB68" s="733"/>
      <c r="AC68" s="733"/>
      <c r="AD68" s="733">
        <v>1</v>
      </c>
      <c r="AE68" s="733"/>
      <c r="AF68" s="733">
        <v>3</v>
      </c>
      <c r="AG68" s="733"/>
      <c r="AH68" s="733"/>
      <c r="AI68" s="733"/>
      <c r="AJ68" s="733"/>
      <c r="AK68" s="733"/>
      <c r="AL68" s="733">
        <v>1</v>
      </c>
      <c r="AM68" s="733"/>
      <c r="AN68" s="733"/>
      <c r="AO68" s="733"/>
      <c r="AP68" s="733"/>
      <c r="AQ68" s="733"/>
      <c r="AR68" s="733"/>
      <c r="AS68" s="733"/>
      <c r="AT68" s="733"/>
      <c r="AU68" s="733">
        <v>3</v>
      </c>
      <c r="AV68" s="733"/>
      <c r="AW68" s="733"/>
      <c r="AX68" s="733"/>
      <c r="AY68" s="733"/>
      <c r="AZ68" s="733"/>
      <c r="BA68" s="733"/>
      <c r="BB68" s="733"/>
      <c r="BC68" s="733"/>
      <c r="BD68" s="733">
        <f t="shared" si="16"/>
        <v>97.199999999999989</v>
      </c>
      <c r="BE68" s="735">
        <f t="shared" si="19"/>
        <v>32.4</v>
      </c>
      <c r="BF68" s="733">
        <v>0</v>
      </c>
      <c r="BG68" s="733"/>
      <c r="BH68" s="733"/>
      <c r="BI68" s="733"/>
      <c r="BJ68" s="733"/>
      <c r="BK68" s="733">
        <v>1</v>
      </c>
      <c r="BL68" s="733"/>
      <c r="BM68" s="733"/>
      <c r="BN68" s="733"/>
      <c r="BO68" s="733">
        <v>0</v>
      </c>
      <c r="BP68" s="733">
        <v>0</v>
      </c>
      <c r="BQ68" s="733"/>
      <c r="BR68" s="733"/>
      <c r="BS68" s="733">
        <v>2</v>
      </c>
      <c r="BT68" s="733">
        <v>1</v>
      </c>
      <c r="BU68" s="733"/>
      <c r="BV68" s="733"/>
      <c r="BW68" s="733"/>
      <c r="BX68" s="733"/>
      <c r="BY68" s="733"/>
      <c r="BZ68" s="733"/>
      <c r="CA68" s="733"/>
      <c r="CB68" s="733"/>
      <c r="CC68" s="733"/>
      <c r="CD68" s="733"/>
      <c r="CE68" s="733"/>
      <c r="CF68" s="733">
        <v>1</v>
      </c>
      <c r="CG68" s="733"/>
      <c r="CH68" s="733"/>
      <c r="CI68" s="733"/>
      <c r="CJ68" s="733"/>
      <c r="CK68" s="733"/>
      <c r="CL68" s="733"/>
      <c r="CM68" s="733"/>
      <c r="CN68" s="733">
        <v>0</v>
      </c>
      <c r="CO68" s="733"/>
      <c r="CP68" s="733"/>
      <c r="CQ68" s="733"/>
      <c r="CR68" s="733"/>
      <c r="CS68" s="733"/>
      <c r="CT68" s="733"/>
      <c r="CU68" s="733"/>
      <c r="CV68" s="733"/>
      <c r="CW68" s="733"/>
      <c r="CX68" s="733"/>
      <c r="CY68" s="733">
        <v>0</v>
      </c>
      <c r="CZ68" s="733"/>
      <c r="DA68" s="746">
        <f t="shared" si="17"/>
        <v>32.299999999999997</v>
      </c>
      <c r="DB68" s="745">
        <f t="shared" si="12"/>
        <v>43720</v>
      </c>
      <c r="DD68" s="745">
        <f t="shared" si="13"/>
        <v>43744</v>
      </c>
      <c r="DF68" s="745">
        <f t="shared" si="14"/>
        <v>43757</v>
      </c>
      <c r="DH68" s="745" t="str">
        <f t="shared" si="18"/>
        <v/>
      </c>
      <c r="DI68" s="745">
        <v>43757</v>
      </c>
      <c r="DJ68" s="745">
        <v>43757</v>
      </c>
      <c r="DK68" s="745"/>
      <c r="DL68" s="745">
        <v>43711</v>
      </c>
    </row>
    <row r="69" spans="1:116" s="726" customFormat="1" ht="21.95" customHeight="1">
      <c r="A69" s="734">
        <v>36</v>
      </c>
      <c r="B69" s="733" t="s">
        <v>3468</v>
      </c>
      <c r="C69" s="735">
        <v>37.9</v>
      </c>
      <c r="D69" s="735">
        <f t="shared" si="15"/>
        <v>2253.1</v>
      </c>
      <c r="E69" s="733"/>
      <c r="F69" s="733"/>
      <c r="G69" s="733"/>
      <c r="H69" s="733"/>
      <c r="I69" s="733"/>
      <c r="J69" s="733"/>
      <c r="K69" s="733" t="s">
        <v>3434</v>
      </c>
      <c r="L69" s="733"/>
      <c r="M69" s="733">
        <v>1</v>
      </c>
      <c r="N69" s="733"/>
      <c r="O69" s="733"/>
      <c r="P69" s="733">
        <v>1</v>
      </c>
      <c r="Q69" s="733"/>
      <c r="R69" s="733"/>
      <c r="S69" s="733"/>
      <c r="T69" s="733"/>
      <c r="U69" s="733"/>
      <c r="V69" s="733"/>
      <c r="W69" s="733"/>
      <c r="X69" s="733"/>
      <c r="Y69" s="733"/>
      <c r="Z69" s="733"/>
      <c r="AA69" s="733"/>
      <c r="AB69" s="733"/>
      <c r="AC69" s="733"/>
      <c r="AD69" s="733">
        <v>1</v>
      </c>
      <c r="AE69" s="733"/>
      <c r="AF69" s="733">
        <v>3</v>
      </c>
      <c r="AG69" s="733"/>
      <c r="AH69" s="733"/>
      <c r="AI69" s="733"/>
      <c r="AJ69" s="733"/>
      <c r="AK69" s="733"/>
      <c r="AL69" s="733">
        <v>1</v>
      </c>
      <c r="AM69" s="733"/>
      <c r="AN69" s="733"/>
      <c r="AO69" s="733"/>
      <c r="AP69" s="733"/>
      <c r="AQ69" s="733"/>
      <c r="AR69" s="733"/>
      <c r="AS69" s="733"/>
      <c r="AT69" s="733"/>
      <c r="AU69" s="733">
        <v>3</v>
      </c>
      <c r="AV69" s="733"/>
      <c r="AW69" s="733"/>
      <c r="AX69" s="733">
        <v>1</v>
      </c>
      <c r="AY69" s="733"/>
      <c r="AZ69" s="733"/>
      <c r="BA69" s="733">
        <v>3</v>
      </c>
      <c r="BB69" s="738">
        <f>8-4</f>
        <v>4</v>
      </c>
      <c r="BC69" s="733"/>
      <c r="BD69" s="733">
        <f t="shared" si="16"/>
        <v>113.69999999999999</v>
      </c>
      <c r="BE69" s="735">
        <f t="shared" si="19"/>
        <v>37.9</v>
      </c>
      <c r="BF69" s="733">
        <v>0</v>
      </c>
      <c r="BG69" s="733"/>
      <c r="BH69" s="733"/>
      <c r="BI69" s="733">
        <v>1</v>
      </c>
      <c r="BJ69" s="733"/>
      <c r="BK69" s="733"/>
      <c r="BL69" s="733"/>
      <c r="BM69" s="733"/>
      <c r="BN69" s="733"/>
      <c r="BO69" s="733">
        <v>0</v>
      </c>
      <c r="BP69" s="733">
        <v>0</v>
      </c>
      <c r="BQ69" s="733"/>
      <c r="BR69" s="733"/>
      <c r="BS69" s="733"/>
      <c r="BT69" s="733"/>
      <c r="BU69" s="733"/>
      <c r="BV69" s="733"/>
      <c r="BW69" s="733">
        <v>1</v>
      </c>
      <c r="BX69" s="733"/>
      <c r="BY69" s="733">
        <v>1</v>
      </c>
      <c r="BZ69" s="733"/>
      <c r="CA69" s="733"/>
      <c r="CB69" s="733"/>
      <c r="CC69" s="733"/>
      <c r="CD69" s="733"/>
      <c r="CE69" s="733"/>
      <c r="CF69" s="733"/>
      <c r="CG69" s="733"/>
      <c r="CH69" s="733"/>
      <c r="CI69" s="733"/>
      <c r="CJ69" s="733"/>
      <c r="CK69" s="733"/>
      <c r="CL69" s="733"/>
      <c r="CM69" s="733"/>
      <c r="CN69" s="733">
        <v>1</v>
      </c>
      <c r="CO69" s="733">
        <v>0</v>
      </c>
      <c r="CP69" s="733">
        <v>1</v>
      </c>
      <c r="CQ69" s="733"/>
      <c r="CR69" s="733"/>
      <c r="CS69" s="733"/>
      <c r="CT69" s="733"/>
      <c r="CU69" s="733"/>
      <c r="CV69" s="733"/>
      <c r="CW69" s="733"/>
      <c r="CX69" s="733">
        <v>1</v>
      </c>
      <c r="CY69" s="733">
        <v>0</v>
      </c>
      <c r="CZ69" s="733" t="s">
        <v>3995</v>
      </c>
      <c r="DA69" s="746">
        <f t="shared" si="17"/>
        <v>37.799999999999997</v>
      </c>
      <c r="DB69" s="745">
        <f t="shared" si="12"/>
        <v>43720</v>
      </c>
      <c r="DD69" s="745">
        <f t="shared" si="13"/>
        <v>43744</v>
      </c>
      <c r="DF69" s="745">
        <f t="shared" si="14"/>
        <v>43757</v>
      </c>
      <c r="DH69" s="745">
        <f t="shared" si="18"/>
        <v>43744</v>
      </c>
      <c r="DI69" s="745">
        <f>DH69</f>
        <v>43744</v>
      </c>
      <c r="DJ69" s="745">
        <v>43757</v>
      </c>
      <c r="DK69" s="745"/>
      <c r="DL69" s="745">
        <v>43711</v>
      </c>
    </row>
    <row r="70" spans="1:116" s="726" customFormat="1" ht="21.95" customHeight="1">
      <c r="A70" s="734">
        <v>35.5</v>
      </c>
      <c r="B70" s="733">
        <v>120</v>
      </c>
      <c r="C70" s="735">
        <v>33.700000000000003</v>
      </c>
      <c r="D70" s="735">
        <f t="shared" si="15"/>
        <v>2286.7999999999997</v>
      </c>
      <c r="E70" s="733"/>
      <c r="F70" s="733"/>
      <c r="G70" s="733"/>
      <c r="H70" s="733"/>
      <c r="I70" s="733"/>
      <c r="J70" s="733" t="s">
        <v>3434</v>
      </c>
      <c r="K70" s="733" t="s">
        <v>3434</v>
      </c>
      <c r="L70" s="733">
        <v>1</v>
      </c>
      <c r="M70" s="733"/>
      <c r="N70" s="733"/>
      <c r="O70" s="733"/>
      <c r="P70" s="733"/>
      <c r="Q70" s="733"/>
      <c r="R70" s="733"/>
      <c r="S70" s="733"/>
      <c r="T70" s="733"/>
      <c r="U70" s="733"/>
      <c r="V70" s="733"/>
      <c r="W70" s="733"/>
      <c r="X70" s="733"/>
      <c r="Y70" s="733"/>
      <c r="Z70" s="733"/>
      <c r="AA70" s="733"/>
      <c r="AB70" s="733"/>
      <c r="AC70" s="733"/>
      <c r="AD70" s="733">
        <v>1</v>
      </c>
      <c r="AE70" s="733"/>
      <c r="AF70" s="733">
        <v>3</v>
      </c>
      <c r="AG70" s="733"/>
      <c r="AH70" s="733"/>
      <c r="AI70" s="733"/>
      <c r="AJ70" s="733"/>
      <c r="AK70" s="733"/>
      <c r="AL70" s="733">
        <v>1</v>
      </c>
      <c r="AM70" s="733"/>
      <c r="AN70" s="733"/>
      <c r="AO70" s="733"/>
      <c r="AP70" s="733"/>
      <c r="AQ70" s="733"/>
      <c r="AR70" s="733"/>
      <c r="AS70" s="733"/>
      <c r="AT70" s="733"/>
      <c r="AU70" s="733">
        <v>3</v>
      </c>
      <c r="AV70" s="733"/>
      <c r="AW70" s="733"/>
      <c r="AX70" s="733"/>
      <c r="AY70" s="733"/>
      <c r="AZ70" s="733"/>
      <c r="BA70" s="733"/>
      <c r="BB70" s="733"/>
      <c r="BC70" s="733"/>
      <c r="BD70" s="733">
        <f t="shared" si="16"/>
        <v>101.10000000000001</v>
      </c>
      <c r="BE70" s="735">
        <f t="shared" si="19"/>
        <v>33.700000000000003</v>
      </c>
      <c r="BF70" s="733">
        <v>0</v>
      </c>
      <c r="BG70" s="733"/>
      <c r="BH70" s="733"/>
      <c r="BI70" s="733"/>
      <c r="BJ70" s="733"/>
      <c r="BK70" s="733">
        <v>1</v>
      </c>
      <c r="BL70" s="733"/>
      <c r="BM70" s="733"/>
      <c r="BN70" s="733"/>
      <c r="BO70" s="733">
        <v>0</v>
      </c>
      <c r="BP70" s="733">
        <v>0</v>
      </c>
      <c r="BQ70" s="733"/>
      <c r="BR70" s="733"/>
      <c r="BS70" s="733">
        <v>2</v>
      </c>
      <c r="BT70" s="733">
        <v>1</v>
      </c>
      <c r="BU70" s="733"/>
      <c r="BV70" s="733"/>
      <c r="BW70" s="733"/>
      <c r="BX70" s="733"/>
      <c r="BY70" s="733"/>
      <c r="BZ70" s="733"/>
      <c r="CA70" s="733"/>
      <c r="CB70" s="733"/>
      <c r="CC70" s="733"/>
      <c r="CD70" s="733"/>
      <c r="CE70" s="733"/>
      <c r="CF70" s="733">
        <v>1</v>
      </c>
      <c r="CG70" s="733"/>
      <c r="CH70" s="733"/>
      <c r="CI70" s="733"/>
      <c r="CJ70" s="733"/>
      <c r="CK70" s="733"/>
      <c r="CL70" s="733"/>
      <c r="CM70" s="733"/>
      <c r="CN70" s="733">
        <v>0</v>
      </c>
      <c r="CO70" s="733"/>
      <c r="CP70" s="733"/>
      <c r="CQ70" s="733"/>
      <c r="CR70" s="733"/>
      <c r="CS70" s="733"/>
      <c r="CT70" s="733"/>
      <c r="CU70" s="733"/>
      <c r="CV70" s="733"/>
      <c r="CW70" s="733"/>
      <c r="CX70" s="733"/>
      <c r="CY70" s="733">
        <v>0</v>
      </c>
      <c r="CZ70" s="733"/>
      <c r="DA70" s="746">
        <f t="shared" si="17"/>
        <v>33.6</v>
      </c>
      <c r="DB70" s="745">
        <f t="shared" si="12"/>
        <v>43720</v>
      </c>
      <c r="DD70" s="745">
        <f t="shared" si="13"/>
        <v>43744</v>
      </c>
      <c r="DF70" s="745">
        <f t="shared" si="14"/>
        <v>43757</v>
      </c>
      <c r="DH70" s="745" t="str">
        <f t="shared" si="18"/>
        <v/>
      </c>
      <c r="DI70" s="745">
        <v>43757</v>
      </c>
      <c r="DJ70" s="745">
        <v>43757</v>
      </c>
      <c r="DK70" s="745"/>
      <c r="DL70" s="745">
        <v>43711</v>
      </c>
    </row>
    <row r="71" spans="1:116" s="726" customFormat="1" ht="21.95" customHeight="1">
      <c r="A71" s="734">
        <v>39</v>
      </c>
      <c r="B71" s="733" t="s">
        <v>3469</v>
      </c>
      <c r="C71" s="735">
        <v>39.5</v>
      </c>
      <c r="D71" s="735">
        <f t="shared" si="15"/>
        <v>2326.2999999999997</v>
      </c>
      <c r="E71" s="733"/>
      <c r="F71" s="733"/>
      <c r="G71" s="733"/>
      <c r="H71" s="733"/>
      <c r="I71" s="733"/>
      <c r="J71" s="733"/>
      <c r="K71" s="733" t="s">
        <v>3992</v>
      </c>
      <c r="L71" s="733"/>
      <c r="M71" s="733">
        <v>2</v>
      </c>
      <c r="N71" s="733"/>
      <c r="O71" s="733"/>
      <c r="P71" s="733"/>
      <c r="Q71" s="733">
        <v>1</v>
      </c>
      <c r="R71" s="733"/>
      <c r="S71" s="733"/>
      <c r="T71" s="733"/>
      <c r="U71" s="733"/>
      <c r="V71" s="733"/>
      <c r="W71" s="733"/>
      <c r="X71" s="733"/>
      <c r="Y71" s="733"/>
      <c r="Z71" s="733"/>
      <c r="AA71" s="733"/>
      <c r="AB71" s="733"/>
      <c r="AC71" s="733">
        <v>1</v>
      </c>
      <c r="AD71" s="733"/>
      <c r="AE71" s="733"/>
      <c r="AF71" s="733">
        <v>6</v>
      </c>
      <c r="AG71" s="733">
        <v>6</v>
      </c>
      <c r="AH71" s="733"/>
      <c r="AI71" s="733"/>
      <c r="AJ71" s="733">
        <v>6</v>
      </c>
      <c r="AK71" s="733">
        <v>2</v>
      </c>
      <c r="AL71" s="733"/>
      <c r="AM71" s="733"/>
      <c r="AN71" s="733"/>
      <c r="AO71" s="733"/>
      <c r="AP71" s="733"/>
      <c r="AQ71" s="733"/>
      <c r="AR71" s="733">
        <v>2</v>
      </c>
      <c r="AS71" s="733">
        <v>6</v>
      </c>
      <c r="AT71" s="733"/>
      <c r="AU71" s="733">
        <v>6</v>
      </c>
      <c r="AV71" s="733"/>
      <c r="AW71" s="733"/>
      <c r="AX71" s="733">
        <v>1</v>
      </c>
      <c r="AY71" s="733"/>
      <c r="AZ71" s="733"/>
      <c r="BA71" s="733">
        <v>8</v>
      </c>
      <c r="BB71" s="733">
        <v>4</v>
      </c>
      <c r="BC71" s="738">
        <f>1.2-0.2</f>
        <v>1</v>
      </c>
      <c r="BD71" s="733">
        <f t="shared" si="16"/>
        <v>118.5</v>
      </c>
      <c r="BE71" s="735">
        <f t="shared" si="19"/>
        <v>39.5</v>
      </c>
      <c r="BF71" s="733">
        <v>0</v>
      </c>
      <c r="BG71" s="733"/>
      <c r="BH71" s="733"/>
      <c r="BI71" s="733">
        <v>1</v>
      </c>
      <c r="BJ71" s="733"/>
      <c r="BK71" s="733"/>
      <c r="BL71" s="733"/>
      <c r="BM71" s="733"/>
      <c r="BN71" s="733"/>
      <c r="BO71" s="733">
        <v>0</v>
      </c>
      <c r="BP71" s="733">
        <v>0</v>
      </c>
      <c r="BQ71" s="733"/>
      <c r="BR71" s="733"/>
      <c r="BS71" s="733"/>
      <c r="BT71" s="733"/>
      <c r="BU71" s="733"/>
      <c r="BV71" s="733"/>
      <c r="BW71" s="733">
        <v>1</v>
      </c>
      <c r="BX71" s="733"/>
      <c r="BY71" s="733">
        <v>1</v>
      </c>
      <c r="BZ71" s="733"/>
      <c r="CA71" s="733"/>
      <c r="CB71" s="733"/>
      <c r="CC71" s="733"/>
      <c r="CD71" s="733"/>
      <c r="CE71" s="733"/>
      <c r="CF71" s="733"/>
      <c r="CG71" s="733"/>
      <c r="CH71" s="733"/>
      <c r="CI71" s="733"/>
      <c r="CJ71" s="733"/>
      <c r="CK71" s="733"/>
      <c r="CL71" s="733"/>
      <c r="CM71" s="733"/>
      <c r="CN71" s="733">
        <v>1</v>
      </c>
      <c r="CO71" s="733">
        <v>0</v>
      </c>
      <c r="CP71" s="733">
        <v>1</v>
      </c>
      <c r="CQ71" s="733"/>
      <c r="CR71" s="733"/>
      <c r="CS71" s="733"/>
      <c r="CT71" s="733"/>
      <c r="CU71" s="733"/>
      <c r="CV71" s="733"/>
      <c r="CW71" s="733"/>
      <c r="CX71" s="733">
        <v>1</v>
      </c>
      <c r="CY71" s="733">
        <v>0</v>
      </c>
      <c r="CZ71" s="733"/>
      <c r="DA71" s="746">
        <f t="shared" si="17"/>
        <v>39.4</v>
      </c>
      <c r="DB71" s="745">
        <f t="shared" si="12"/>
        <v>43720</v>
      </c>
      <c r="DD71" s="745">
        <f t="shared" si="13"/>
        <v>43744</v>
      </c>
      <c r="DF71" s="745">
        <f t="shared" si="14"/>
        <v>43757</v>
      </c>
      <c r="DH71" s="745">
        <f t="shared" si="18"/>
        <v>43744</v>
      </c>
      <c r="DI71" s="745">
        <f>DH71</f>
        <v>43744</v>
      </c>
      <c r="DJ71" s="745">
        <v>43757</v>
      </c>
      <c r="DK71" s="745">
        <v>43752</v>
      </c>
      <c r="DL71" s="745">
        <v>43711</v>
      </c>
    </row>
    <row r="72" spans="1:116" s="726" customFormat="1" ht="21.95" customHeight="1">
      <c r="A72" s="734">
        <v>39.299999999999997</v>
      </c>
      <c r="B72" s="733">
        <v>121</v>
      </c>
      <c r="C72" s="735">
        <v>35.700000000000003</v>
      </c>
      <c r="D72" s="735">
        <f t="shared" si="15"/>
        <v>2361.9999999999995</v>
      </c>
      <c r="E72" s="733"/>
      <c r="F72" s="733"/>
      <c r="G72" s="733"/>
      <c r="H72" s="733"/>
      <c r="I72" s="733"/>
      <c r="J72" s="733" t="s">
        <v>3434</v>
      </c>
      <c r="K72" s="733" t="s">
        <v>3434</v>
      </c>
      <c r="L72" s="733">
        <v>1</v>
      </c>
      <c r="M72" s="733"/>
      <c r="N72" s="733"/>
      <c r="O72" s="733"/>
      <c r="P72" s="733"/>
      <c r="Q72" s="733"/>
      <c r="R72" s="733"/>
      <c r="S72" s="733"/>
      <c r="T72" s="733"/>
      <c r="U72" s="733"/>
      <c r="V72" s="733"/>
      <c r="W72" s="733"/>
      <c r="X72" s="733"/>
      <c r="Y72" s="733"/>
      <c r="Z72" s="733">
        <v>1</v>
      </c>
      <c r="AA72" s="733"/>
      <c r="AB72" s="733"/>
      <c r="AC72" s="733"/>
      <c r="AD72" s="733">
        <v>1</v>
      </c>
      <c r="AE72" s="733"/>
      <c r="AF72" s="733">
        <v>3</v>
      </c>
      <c r="AG72" s="733"/>
      <c r="AH72" s="733"/>
      <c r="AI72" s="733"/>
      <c r="AJ72" s="733"/>
      <c r="AK72" s="733"/>
      <c r="AL72" s="733">
        <v>1</v>
      </c>
      <c r="AM72" s="733"/>
      <c r="AN72" s="733"/>
      <c r="AO72" s="733"/>
      <c r="AP72" s="733"/>
      <c r="AQ72" s="733"/>
      <c r="AR72" s="733"/>
      <c r="AS72" s="733"/>
      <c r="AT72" s="733"/>
      <c r="AU72" s="733">
        <v>3</v>
      </c>
      <c r="AV72" s="733"/>
      <c r="AW72" s="733"/>
      <c r="AX72" s="733"/>
      <c r="AY72" s="733"/>
      <c r="AZ72" s="733"/>
      <c r="BA72" s="733"/>
      <c r="BB72" s="733"/>
      <c r="BC72" s="733"/>
      <c r="BD72" s="733">
        <f t="shared" si="16"/>
        <v>107.10000000000001</v>
      </c>
      <c r="BE72" s="735">
        <f t="shared" si="19"/>
        <v>35.700000000000003</v>
      </c>
      <c r="BF72" s="733">
        <v>0</v>
      </c>
      <c r="BG72" s="733"/>
      <c r="BH72" s="733"/>
      <c r="BI72" s="733"/>
      <c r="BJ72" s="733"/>
      <c r="BK72" s="733">
        <v>1</v>
      </c>
      <c r="BL72" s="733"/>
      <c r="BM72" s="733"/>
      <c r="BN72" s="733"/>
      <c r="BO72" s="733">
        <v>0</v>
      </c>
      <c r="BP72" s="733">
        <v>0</v>
      </c>
      <c r="BQ72" s="733"/>
      <c r="BR72" s="733"/>
      <c r="BS72" s="733">
        <v>2</v>
      </c>
      <c r="BT72" s="733">
        <v>1</v>
      </c>
      <c r="BU72" s="733"/>
      <c r="BV72" s="733"/>
      <c r="BW72" s="733"/>
      <c r="BX72" s="733"/>
      <c r="BY72" s="733"/>
      <c r="BZ72" s="733"/>
      <c r="CA72" s="733"/>
      <c r="CB72" s="733"/>
      <c r="CC72" s="733"/>
      <c r="CD72" s="733"/>
      <c r="CE72" s="733"/>
      <c r="CF72" s="733">
        <v>1</v>
      </c>
      <c r="CG72" s="733"/>
      <c r="CH72" s="733"/>
      <c r="CI72" s="733"/>
      <c r="CJ72" s="733"/>
      <c r="CK72" s="733"/>
      <c r="CL72" s="733"/>
      <c r="CM72" s="733"/>
      <c r="CN72" s="733">
        <v>0</v>
      </c>
      <c r="CO72" s="733"/>
      <c r="CP72" s="733"/>
      <c r="CQ72" s="733"/>
      <c r="CR72" s="733"/>
      <c r="CS72" s="733"/>
      <c r="CT72" s="733"/>
      <c r="CU72" s="733"/>
      <c r="CV72" s="733"/>
      <c r="CW72" s="733"/>
      <c r="CX72" s="733"/>
      <c r="CY72" s="733">
        <v>0</v>
      </c>
      <c r="CZ72" s="733"/>
      <c r="DA72" s="746">
        <f t="shared" si="17"/>
        <v>35.6</v>
      </c>
      <c r="DB72" s="745">
        <f t="shared" ref="DB72:DB104" si="24">$DB$1</f>
        <v>43720</v>
      </c>
      <c r="DD72" s="745">
        <f t="shared" ref="DD72:DD104" si="25">$DD$1</f>
        <v>43744</v>
      </c>
      <c r="DF72" s="745">
        <f t="shared" ref="DF72:DF86" si="26">$DF$1</f>
        <v>43757</v>
      </c>
      <c r="DH72" s="745" t="str">
        <f t="shared" si="18"/>
        <v/>
      </c>
      <c r="DI72" s="745">
        <v>43757</v>
      </c>
      <c r="DJ72" s="745">
        <v>43757</v>
      </c>
      <c r="DK72" s="745"/>
      <c r="DL72" s="745">
        <v>43711</v>
      </c>
    </row>
    <row r="73" spans="1:116" s="726" customFormat="1" ht="21.95" customHeight="1">
      <c r="A73" s="734">
        <v>35</v>
      </c>
      <c r="B73" s="733" t="s">
        <v>3470</v>
      </c>
      <c r="C73" s="735">
        <v>37.200000000000003</v>
      </c>
      <c r="D73" s="735">
        <f t="shared" ref="D73:D136" si="27">D72+C73</f>
        <v>2399.1999999999994</v>
      </c>
      <c r="E73" s="733"/>
      <c r="F73" s="733"/>
      <c r="G73" s="733"/>
      <c r="H73" s="733"/>
      <c r="I73" s="733"/>
      <c r="J73" s="733"/>
      <c r="K73" s="733" t="s">
        <v>3434</v>
      </c>
      <c r="L73" s="733"/>
      <c r="M73" s="733">
        <v>1</v>
      </c>
      <c r="N73" s="733"/>
      <c r="O73" s="733">
        <v>1</v>
      </c>
      <c r="P73" s="733"/>
      <c r="Q73" s="733"/>
      <c r="R73" s="733"/>
      <c r="S73" s="733"/>
      <c r="T73" s="733"/>
      <c r="U73" s="733"/>
      <c r="V73" s="733"/>
      <c r="W73" s="733"/>
      <c r="X73" s="733"/>
      <c r="Y73" s="733"/>
      <c r="Z73" s="733"/>
      <c r="AA73" s="733"/>
      <c r="AB73" s="733"/>
      <c r="AC73" s="733"/>
      <c r="AD73" s="733">
        <v>1</v>
      </c>
      <c r="AE73" s="733"/>
      <c r="AF73" s="733">
        <v>3</v>
      </c>
      <c r="AG73" s="733"/>
      <c r="AH73" s="733"/>
      <c r="AI73" s="733"/>
      <c r="AJ73" s="733"/>
      <c r="AK73" s="733"/>
      <c r="AL73" s="733">
        <v>1</v>
      </c>
      <c r="AM73" s="733"/>
      <c r="AN73" s="733"/>
      <c r="AO73" s="733"/>
      <c r="AP73" s="733"/>
      <c r="AQ73" s="733"/>
      <c r="AR73" s="733"/>
      <c r="AS73" s="733"/>
      <c r="AT73" s="733"/>
      <c r="AU73" s="733">
        <v>3</v>
      </c>
      <c r="AV73" s="733"/>
      <c r="AW73" s="733"/>
      <c r="AX73" s="733">
        <v>1</v>
      </c>
      <c r="AY73" s="733"/>
      <c r="AZ73" s="733"/>
      <c r="BA73" s="733">
        <v>6</v>
      </c>
      <c r="BB73" s="733">
        <v>4</v>
      </c>
      <c r="BC73" s="733"/>
      <c r="BD73" s="733">
        <f t="shared" ref="BD73:BD136" si="28">C73*3</f>
        <v>111.60000000000001</v>
      </c>
      <c r="BE73" s="735">
        <f t="shared" si="19"/>
        <v>37.200000000000003</v>
      </c>
      <c r="BF73" s="733">
        <v>0</v>
      </c>
      <c r="BG73" s="733"/>
      <c r="BH73" s="733"/>
      <c r="BI73" s="733">
        <v>1</v>
      </c>
      <c r="BJ73" s="733"/>
      <c r="BK73" s="733"/>
      <c r="BL73" s="733"/>
      <c r="BM73" s="733"/>
      <c r="BN73" s="733"/>
      <c r="BO73" s="733">
        <v>0</v>
      </c>
      <c r="BP73" s="733">
        <v>0</v>
      </c>
      <c r="BQ73" s="733"/>
      <c r="BR73" s="733"/>
      <c r="BS73" s="733"/>
      <c r="BT73" s="733"/>
      <c r="BU73" s="733"/>
      <c r="BV73" s="733"/>
      <c r="BW73" s="733">
        <v>1</v>
      </c>
      <c r="BX73" s="733"/>
      <c r="BY73" s="733">
        <v>1</v>
      </c>
      <c r="BZ73" s="733"/>
      <c r="CA73" s="733"/>
      <c r="CB73" s="733"/>
      <c r="CC73" s="733"/>
      <c r="CD73" s="733"/>
      <c r="CE73" s="733"/>
      <c r="CF73" s="733"/>
      <c r="CG73" s="733"/>
      <c r="CH73" s="733"/>
      <c r="CI73" s="733"/>
      <c r="CJ73" s="733"/>
      <c r="CK73" s="733"/>
      <c r="CL73" s="733"/>
      <c r="CM73" s="733"/>
      <c r="CN73" s="733">
        <v>1</v>
      </c>
      <c r="CO73" s="733">
        <v>0</v>
      </c>
      <c r="CP73" s="733">
        <v>1</v>
      </c>
      <c r="CQ73" s="733"/>
      <c r="CR73" s="733"/>
      <c r="CS73" s="733"/>
      <c r="CT73" s="733"/>
      <c r="CU73" s="733"/>
      <c r="CV73" s="733"/>
      <c r="CW73" s="733"/>
      <c r="CX73" s="733">
        <v>1</v>
      </c>
      <c r="CY73" s="733">
        <v>0</v>
      </c>
      <c r="CZ73" s="733"/>
      <c r="DA73" s="746">
        <f t="shared" ref="DA73:DA136" si="29">C73-0.1</f>
        <v>37.1</v>
      </c>
      <c r="DB73" s="745">
        <f t="shared" si="24"/>
        <v>43720</v>
      </c>
      <c r="DD73" s="745">
        <f t="shared" si="25"/>
        <v>43744</v>
      </c>
      <c r="DF73" s="745">
        <f t="shared" si="26"/>
        <v>43757</v>
      </c>
      <c r="DH73" s="745">
        <f t="shared" ref="DH73:DH104" si="30">IF(OR(M73&gt;0,N73&gt;0),$DD$1,"")</f>
        <v>43744</v>
      </c>
      <c r="DI73" s="745">
        <f>DH73</f>
        <v>43744</v>
      </c>
      <c r="DJ73" s="745">
        <v>43757</v>
      </c>
      <c r="DK73" s="745"/>
      <c r="DL73" s="745">
        <v>43711</v>
      </c>
    </row>
    <row r="74" spans="1:116" s="726" customFormat="1" ht="21.95" customHeight="1">
      <c r="A74" s="734">
        <v>33.700000000000003</v>
      </c>
      <c r="B74" s="733">
        <v>122</v>
      </c>
      <c r="C74" s="735">
        <v>34.700000000000003</v>
      </c>
      <c r="D74" s="735">
        <f t="shared" si="27"/>
        <v>2433.8999999999992</v>
      </c>
      <c r="E74" s="733"/>
      <c r="F74" s="733"/>
      <c r="G74" s="733"/>
      <c r="H74" s="733"/>
      <c r="I74" s="733"/>
      <c r="J74" s="733" t="s">
        <v>3434</v>
      </c>
      <c r="K74" s="733" t="s">
        <v>3434</v>
      </c>
      <c r="L74" s="733">
        <v>1</v>
      </c>
      <c r="M74" s="733"/>
      <c r="N74" s="733"/>
      <c r="O74" s="733"/>
      <c r="P74" s="733"/>
      <c r="Q74" s="733"/>
      <c r="R74" s="733"/>
      <c r="S74" s="733"/>
      <c r="T74" s="733"/>
      <c r="U74" s="733"/>
      <c r="V74" s="733"/>
      <c r="W74" s="733"/>
      <c r="X74" s="733"/>
      <c r="Y74" s="733"/>
      <c r="Z74" s="733"/>
      <c r="AA74" s="733"/>
      <c r="AB74" s="733"/>
      <c r="AC74" s="733"/>
      <c r="AD74" s="733">
        <v>1</v>
      </c>
      <c r="AE74" s="733"/>
      <c r="AF74" s="733">
        <v>3</v>
      </c>
      <c r="AG74" s="733"/>
      <c r="AH74" s="733"/>
      <c r="AI74" s="733"/>
      <c r="AJ74" s="733"/>
      <c r="AK74" s="733"/>
      <c r="AL74" s="733">
        <v>1</v>
      </c>
      <c r="AM74" s="733"/>
      <c r="AN74" s="733"/>
      <c r="AO74" s="733"/>
      <c r="AP74" s="733"/>
      <c r="AQ74" s="733"/>
      <c r="AR74" s="733"/>
      <c r="AS74" s="733"/>
      <c r="AT74" s="733"/>
      <c r="AU74" s="733">
        <v>3</v>
      </c>
      <c r="AV74" s="733"/>
      <c r="AW74" s="733"/>
      <c r="AX74" s="733"/>
      <c r="AY74" s="733"/>
      <c r="AZ74" s="733"/>
      <c r="BA74" s="733"/>
      <c r="BB74" s="733"/>
      <c r="BC74" s="733"/>
      <c r="BD74" s="733">
        <f t="shared" si="28"/>
        <v>104.10000000000001</v>
      </c>
      <c r="BE74" s="735">
        <f t="shared" si="19"/>
        <v>34.700000000000003</v>
      </c>
      <c r="BF74" s="733">
        <v>0</v>
      </c>
      <c r="BG74" s="733"/>
      <c r="BH74" s="733"/>
      <c r="BI74" s="733"/>
      <c r="BJ74" s="733"/>
      <c r="BK74" s="733">
        <v>1</v>
      </c>
      <c r="BL74" s="733"/>
      <c r="BM74" s="733"/>
      <c r="BN74" s="733"/>
      <c r="BO74" s="733">
        <v>0</v>
      </c>
      <c r="BP74" s="733">
        <v>0</v>
      </c>
      <c r="BQ74" s="733"/>
      <c r="BR74" s="733"/>
      <c r="BS74" s="733">
        <v>2</v>
      </c>
      <c r="BT74" s="733">
        <v>1</v>
      </c>
      <c r="BU74" s="733"/>
      <c r="BV74" s="733"/>
      <c r="BW74" s="733"/>
      <c r="BX74" s="733"/>
      <c r="BY74" s="733"/>
      <c r="BZ74" s="733"/>
      <c r="CA74" s="733"/>
      <c r="CB74" s="733"/>
      <c r="CC74" s="733"/>
      <c r="CD74" s="733"/>
      <c r="CE74" s="733"/>
      <c r="CF74" s="733">
        <v>1</v>
      </c>
      <c r="CG74" s="733"/>
      <c r="CH74" s="733"/>
      <c r="CI74" s="733"/>
      <c r="CJ74" s="733"/>
      <c r="CK74" s="733"/>
      <c r="CL74" s="733"/>
      <c r="CM74" s="733"/>
      <c r="CN74" s="733">
        <v>0</v>
      </c>
      <c r="CO74" s="733"/>
      <c r="CP74" s="733"/>
      <c r="CQ74" s="733"/>
      <c r="CR74" s="733"/>
      <c r="CS74" s="733"/>
      <c r="CT74" s="733"/>
      <c r="CU74" s="733"/>
      <c r="CV74" s="733"/>
      <c r="CW74" s="733"/>
      <c r="CX74" s="733"/>
      <c r="CY74" s="733">
        <v>0</v>
      </c>
      <c r="CZ74" s="733"/>
      <c r="DA74" s="746">
        <f t="shared" si="29"/>
        <v>34.6</v>
      </c>
      <c r="DB74" s="745">
        <f t="shared" si="24"/>
        <v>43720</v>
      </c>
      <c r="DD74" s="745">
        <f t="shared" si="25"/>
        <v>43744</v>
      </c>
      <c r="DF74" s="745">
        <f t="shared" si="26"/>
        <v>43757</v>
      </c>
      <c r="DH74" s="745" t="str">
        <f t="shared" si="30"/>
        <v/>
      </c>
      <c r="DI74" s="745">
        <v>43757</v>
      </c>
      <c r="DJ74" s="745">
        <v>43757</v>
      </c>
      <c r="DK74" s="745"/>
      <c r="DL74" s="745">
        <v>43711</v>
      </c>
    </row>
    <row r="75" spans="1:116" s="726" customFormat="1" ht="21.95" customHeight="1">
      <c r="A75" s="734">
        <v>35</v>
      </c>
      <c r="B75" s="733" t="s">
        <v>3471</v>
      </c>
      <c r="C75" s="735">
        <v>36</v>
      </c>
      <c r="D75" s="735">
        <f t="shared" si="27"/>
        <v>2469.8999999999992</v>
      </c>
      <c r="E75" s="733"/>
      <c r="F75" s="733"/>
      <c r="G75" s="733"/>
      <c r="H75" s="733"/>
      <c r="I75" s="733"/>
      <c r="J75" s="733"/>
      <c r="K75" s="733" t="s">
        <v>3434</v>
      </c>
      <c r="L75" s="733"/>
      <c r="M75" s="738">
        <f>1-1</f>
        <v>0</v>
      </c>
      <c r="N75" s="733"/>
      <c r="O75" s="733"/>
      <c r="P75" s="749">
        <f>1-1</f>
        <v>0</v>
      </c>
      <c r="Q75" s="733"/>
      <c r="R75" s="733"/>
      <c r="S75" s="733"/>
      <c r="T75" s="733"/>
      <c r="U75" s="733"/>
      <c r="V75" s="733"/>
      <c r="W75" s="733"/>
      <c r="X75" s="733"/>
      <c r="Y75" s="733"/>
      <c r="Z75" s="733"/>
      <c r="AA75" s="733"/>
      <c r="AB75" s="733"/>
      <c r="AC75" s="733"/>
      <c r="AD75" s="733">
        <v>1</v>
      </c>
      <c r="AE75" s="733"/>
      <c r="AF75" s="733">
        <v>3</v>
      </c>
      <c r="AG75" s="733"/>
      <c r="AH75" s="733"/>
      <c r="AI75" s="733"/>
      <c r="AJ75" s="733"/>
      <c r="AK75" s="733"/>
      <c r="AL75" s="733">
        <v>1</v>
      </c>
      <c r="AM75" s="733"/>
      <c r="AN75" s="733"/>
      <c r="AO75" s="733"/>
      <c r="AP75" s="733"/>
      <c r="AQ75" s="733"/>
      <c r="AR75" s="733"/>
      <c r="AS75" s="733"/>
      <c r="AT75" s="733"/>
      <c r="AU75" s="733">
        <v>3</v>
      </c>
      <c r="AV75" s="733"/>
      <c r="AW75" s="733"/>
      <c r="AX75" s="733">
        <v>1</v>
      </c>
      <c r="AY75" s="733"/>
      <c r="AZ75" s="733"/>
      <c r="BA75" s="738">
        <f>11-11</f>
        <v>0</v>
      </c>
      <c r="BB75" s="738">
        <f>4+4</f>
        <v>8</v>
      </c>
      <c r="BC75" s="733"/>
      <c r="BD75" s="733">
        <f t="shared" si="28"/>
        <v>108</v>
      </c>
      <c r="BE75" s="735">
        <f t="shared" si="19"/>
        <v>36</v>
      </c>
      <c r="BF75" s="733">
        <v>0</v>
      </c>
      <c r="BG75" s="733"/>
      <c r="BH75" s="733"/>
      <c r="BI75" s="738">
        <f>1-1</f>
        <v>0</v>
      </c>
      <c r="BJ75" s="733"/>
      <c r="BK75" s="733"/>
      <c r="BL75" s="733"/>
      <c r="BM75" s="733"/>
      <c r="BN75" s="733"/>
      <c r="BO75" s="733">
        <v>0</v>
      </c>
      <c r="BP75" s="733">
        <v>0</v>
      </c>
      <c r="BQ75" s="733"/>
      <c r="BR75" s="733"/>
      <c r="BS75" s="733"/>
      <c r="BT75" s="733"/>
      <c r="BU75" s="733"/>
      <c r="BV75" s="733"/>
      <c r="BW75" s="738">
        <f>1-1</f>
        <v>0</v>
      </c>
      <c r="BX75" s="733"/>
      <c r="BY75" s="738">
        <f>1-1</f>
        <v>0</v>
      </c>
      <c r="BZ75" s="733"/>
      <c r="CA75" s="733"/>
      <c r="CB75" s="733"/>
      <c r="CC75" s="733"/>
      <c r="CD75" s="733"/>
      <c r="CE75" s="733"/>
      <c r="CF75" s="733"/>
      <c r="CG75" s="733"/>
      <c r="CH75" s="733"/>
      <c r="CI75" s="733"/>
      <c r="CJ75" s="733"/>
      <c r="CK75" s="733"/>
      <c r="CL75" s="733"/>
      <c r="CM75" s="733"/>
      <c r="CN75" s="738">
        <f>1-1</f>
        <v>0</v>
      </c>
      <c r="CO75" s="733">
        <v>0</v>
      </c>
      <c r="CP75" s="738">
        <f>1-1</f>
        <v>0</v>
      </c>
      <c r="CQ75" s="733"/>
      <c r="CR75" s="733"/>
      <c r="CS75" s="733"/>
      <c r="CT75" s="733"/>
      <c r="CU75" s="733"/>
      <c r="CV75" s="733"/>
      <c r="CW75" s="733"/>
      <c r="CX75" s="738">
        <f>1-1</f>
        <v>0</v>
      </c>
      <c r="CY75" s="733">
        <v>0</v>
      </c>
      <c r="CZ75" s="733"/>
      <c r="DA75" s="746">
        <f t="shared" si="29"/>
        <v>35.9</v>
      </c>
      <c r="DB75" s="745">
        <f t="shared" si="24"/>
        <v>43720</v>
      </c>
      <c r="DD75" s="745">
        <f t="shared" si="25"/>
        <v>43744</v>
      </c>
      <c r="DF75" s="745">
        <f t="shared" si="26"/>
        <v>43757</v>
      </c>
      <c r="DH75" s="745" t="str">
        <f t="shared" si="30"/>
        <v/>
      </c>
      <c r="DI75" s="745">
        <v>43757</v>
      </c>
      <c r="DJ75" s="745">
        <v>43757</v>
      </c>
      <c r="DK75" s="745"/>
      <c r="DL75" s="745">
        <v>43711</v>
      </c>
    </row>
    <row r="76" spans="1:116" s="726" customFormat="1" ht="21.95" customHeight="1">
      <c r="A76" s="734">
        <v>34.299999999999997</v>
      </c>
      <c r="B76" s="733">
        <v>123</v>
      </c>
      <c r="C76" s="735">
        <v>39.200000000000003</v>
      </c>
      <c r="D76" s="735">
        <f t="shared" si="27"/>
        <v>2509.099999999999</v>
      </c>
      <c r="E76" s="733"/>
      <c r="F76" s="733"/>
      <c r="G76" s="733"/>
      <c r="H76" s="733"/>
      <c r="I76" s="736">
        <v>5</v>
      </c>
      <c r="J76" s="733" t="s">
        <v>3434</v>
      </c>
      <c r="K76" s="733" t="s">
        <v>3434</v>
      </c>
      <c r="L76" s="733">
        <v>1</v>
      </c>
      <c r="M76" s="733"/>
      <c r="N76" s="733">
        <v>1</v>
      </c>
      <c r="O76" s="733"/>
      <c r="P76" s="733"/>
      <c r="Q76" s="733"/>
      <c r="R76" s="733">
        <v>1</v>
      </c>
      <c r="S76" s="733"/>
      <c r="T76" s="733"/>
      <c r="U76" s="733"/>
      <c r="V76" s="733"/>
      <c r="W76" s="733"/>
      <c r="X76" s="733"/>
      <c r="Y76" s="733"/>
      <c r="Z76" s="733"/>
      <c r="AA76" s="733">
        <v>1</v>
      </c>
      <c r="AB76" s="733"/>
      <c r="AC76" s="733"/>
      <c r="AD76" s="733">
        <v>1</v>
      </c>
      <c r="AE76" s="733"/>
      <c r="AF76" s="733">
        <v>3</v>
      </c>
      <c r="AG76" s="733"/>
      <c r="AH76" s="733"/>
      <c r="AI76" s="733"/>
      <c r="AJ76" s="733"/>
      <c r="AK76" s="733"/>
      <c r="AL76" s="733">
        <v>1</v>
      </c>
      <c r="AM76" s="733">
        <v>1</v>
      </c>
      <c r="AN76" s="738">
        <f>1-1</f>
        <v>0</v>
      </c>
      <c r="AO76" s="733">
        <v>1</v>
      </c>
      <c r="AP76" s="733"/>
      <c r="AQ76" s="733"/>
      <c r="AR76" s="733">
        <v>2</v>
      </c>
      <c r="AS76" s="733"/>
      <c r="AT76" s="733"/>
      <c r="AU76" s="733">
        <v>3</v>
      </c>
      <c r="AV76" s="733"/>
      <c r="AW76" s="733"/>
      <c r="AX76" s="733"/>
      <c r="AY76" s="733"/>
      <c r="AZ76" s="733"/>
      <c r="BA76" s="733"/>
      <c r="BB76" s="738">
        <v>3</v>
      </c>
      <c r="BC76" s="733"/>
      <c r="BD76" s="733">
        <f t="shared" si="28"/>
        <v>117.60000000000001</v>
      </c>
      <c r="BE76" s="735">
        <f t="shared" si="19"/>
        <v>39.200000000000003</v>
      </c>
      <c r="BF76" s="733">
        <v>0</v>
      </c>
      <c r="BG76" s="733">
        <v>1</v>
      </c>
      <c r="BH76" s="733"/>
      <c r="BI76" s="733"/>
      <c r="BJ76" s="733">
        <v>1</v>
      </c>
      <c r="BK76" s="733">
        <v>1</v>
      </c>
      <c r="BL76" s="733"/>
      <c r="BM76" s="733"/>
      <c r="BN76" s="733"/>
      <c r="BO76" s="733">
        <v>0</v>
      </c>
      <c r="BP76" s="733">
        <v>0</v>
      </c>
      <c r="BQ76" s="733"/>
      <c r="BR76" s="733"/>
      <c r="BS76" s="733">
        <v>2</v>
      </c>
      <c r="BT76" s="733">
        <v>1</v>
      </c>
      <c r="BU76" s="733"/>
      <c r="BV76" s="733"/>
      <c r="BW76" s="733"/>
      <c r="BX76" s="733"/>
      <c r="BY76" s="733"/>
      <c r="BZ76" s="733">
        <v>1</v>
      </c>
      <c r="CA76" s="733">
        <v>1</v>
      </c>
      <c r="CB76" s="733"/>
      <c r="CC76" s="733">
        <v>1</v>
      </c>
      <c r="CD76" s="733">
        <v>1</v>
      </c>
      <c r="CE76" s="733"/>
      <c r="CF76" s="733">
        <v>1</v>
      </c>
      <c r="CG76" s="733"/>
      <c r="CH76" s="733"/>
      <c r="CI76" s="733">
        <v>1</v>
      </c>
      <c r="CJ76" s="733"/>
      <c r="CK76" s="733"/>
      <c r="CL76" s="733"/>
      <c r="CM76" s="733"/>
      <c r="CN76" s="733">
        <v>0</v>
      </c>
      <c r="CO76" s="733"/>
      <c r="CP76" s="733"/>
      <c r="CQ76" s="733">
        <v>1</v>
      </c>
      <c r="CR76" s="733"/>
      <c r="CS76" s="733">
        <v>1</v>
      </c>
      <c r="CT76" s="733">
        <v>1</v>
      </c>
      <c r="CU76" s="733"/>
      <c r="CV76" s="733"/>
      <c r="CW76" s="733"/>
      <c r="CX76" s="733"/>
      <c r="CY76" s="733">
        <v>0</v>
      </c>
      <c r="CZ76" s="733" t="s">
        <v>3996</v>
      </c>
      <c r="DA76" s="746">
        <f t="shared" si="29"/>
        <v>39.1</v>
      </c>
      <c r="DB76" s="745">
        <f t="shared" si="24"/>
        <v>43720</v>
      </c>
      <c r="DD76" s="745">
        <f t="shared" si="25"/>
        <v>43744</v>
      </c>
      <c r="DF76" s="745">
        <f t="shared" si="26"/>
        <v>43757</v>
      </c>
      <c r="DH76" s="745">
        <f t="shared" si="30"/>
        <v>43744</v>
      </c>
      <c r="DI76" s="745">
        <f t="shared" ref="DI76:DI77" si="31">DH76</f>
        <v>43744</v>
      </c>
      <c r="DJ76" s="745">
        <v>43757</v>
      </c>
      <c r="DK76" s="745"/>
      <c r="DL76" s="745">
        <v>43711</v>
      </c>
    </row>
    <row r="77" spans="1:116" s="726" customFormat="1" ht="21.95" customHeight="1">
      <c r="A77" s="734">
        <v>38</v>
      </c>
      <c r="B77" s="733" t="s">
        <v>3472</v>
      </c>
      <c r="C77" s="735">
        <v>40</v>
      </c>
      <c r="D77" s="735">
        <f t="shared" si="27"/>
        <v>2549.099999999999</v>
      </c>
      <c r="E77" s="733"/>
      <c r="F77" s="733"/>
      <c r="G77" s="733"/>
      <c r="H77" s="733"/>
      <c r="I77" s="733"/>
      <c r="J77" s="733"/>
      <c r="K77" s="733" t="s">
        <v>3434</v>
      </c>
      <c r="L77" s="733"/>
      <c r="M77" s="733">
        <v>1</v>
      </c>
      <c r="N77" s="733"/>
      <c r="O77" s="733">
        <v>1</v>
      </c>
      <c r="P77" s="733"/>
      <c r="Q77" s="733"/>
      <c r="R77" s="733"/>
      <c r="S77" s="733"/>
      <c r="T77" s="733"/>
      <c r="U77" s="733"/>
      <c r="V77" s="733"/>
      <c r="W77" s="733"/>
      <c r="X77" s="733"/>
      <c r="Y77" s="733"/>
      <c r="Z77" s="733"/>
      <c r="AA77" s="733"/>
      <c r="AB77" s="733"/>
      <c r="AC77" s="733"/>
      <c r="AD77" s="733">
        <v>1</v>
      </c>
      <c r="AE77" s="733"/>
      <c r="AF77" s="733">
        <v>3</v>
      </c>
      <c r="AG77" s="733"/>
      <c r="AH77" s="733"/>
      <c r="AI77" s="733"/>
      <c r="AJ77" s="733"/>
      <c r="AK77" s="733"/>
      <c r="AL77" s="733">
        <v>1</v>
      </c>
      <c r="AM77" s="733"/>
      <c r="AN77" s="733"/>
      <c r="AO77" s="733"/>
      <c r="AP77" s="733"/>
      <c r="AQ77" s="733"/>
      <c r="AR77" s="733"/>
      <c r="AS77" s="733"/>
      <c r="AT77" s="733"/>
      <c r="AU77" s="733">
        <v>3</v>
      </c>
      <c r="AV77" s="733"/>
      <c r="AW77" s="733"/>
      <c r="AX77" s="733">
        <v>1</v>
      </c>
      <c r="AY77" s="733"/>
      <c r="AZ77" s="733"/>
      <c r="BA77" s="733">
        <v>4</v>
      </c>
      <c r="BB77" s="733">
        <v>4</v>
      </c>
      <c r="BC77" s="733"/>
      <c r="BD77" s="733">
        <f t="shared" si="28"/>
        <v>120</v>
      </c>
      <c r="BE77" s="735">
        <f t="shared" si="19"/>
        <v>40</v>
      </c>
      <c r="BF77" s="733">
        <v>0</v>
      </c>
      <c r="BG77" s="733"/>
      <c r="BH77" s="733"/>
      <c r="BI77" s="733">
        <v>1</v>
      </c>
      <c r="BJ77" s="733"/>
      <c r="BK77" s="733"/>
      <c r="BL77" s="733"/>
      <c r="BM77" s="733"/>
      <c r="BN77" s="733"/>
      <c r="BO77" s="733">
        <v>0</v>
      </c>
      <c r="BP77" s="733">
        <v>0</v>
      </c>
      <c r="BQ77" s="733"/>
      <c r="BR77" s="733"/>
      <c r="BS77" s="733"/>
      <c r="BT77" s="733"/>
      <c r="BU77" s="733"/>
      <c r="BV77" s="733"/>
      <c r="BW77" s="733">
        <v>1</v>
      </c>
      <c r="BX77" s="733"/>
      <c r="BY77" s="733">
        <v>1</v>
      </c>
      <c r="BZ77" s="733"/>
      <c r="CA77" s="733"/>
      <c r="CB77" s="733"/>
      <c r="CC77" s="733"/>
      <c r="CD77" s="733"/>
      <c r="CE77" s="733"/>
      <c r="CF77" s="733"/>
      <c r="CG77" s="733"/>
      <c r="CH77" s="733"/>
      <c r="CI77" s="733"/>
      <c r="CJ77" s="733"/>
      <c r="CK77" s="733"/>
      <c r="CL77" s="733"/>
      <c r="CM77" s="733"/>
      <c r="CN77" s="733">
        <v>1</v>
      </c>
      <c r="CO77" s="733">
        <v>0</v>
      </c>
      <c r="CP77" s="733">
        <v>1</v>
      </c>
      <c r="CQ77" s="733"/>
      <c r="CR77" s="733"/>
      <c r="CS77" s="733"/>
      <c r="CT77" s="733"/>
      <c r="CU77" s="733"/>
      <c r="CV77" s="733"/>
      <c r="CW77" s="733"/>
      <c r="CX77" s="733">
        <v>1</v>
      </c>
      <c r="CY77" s="733">
        <v>0</v>
      </c>
      <c r="CZ77" s="733"/>
      <c r="DA77" s="746">
        <f t="shared" si="29"/>
        <v>39.9</v>
      </c>
      <c r="DB77" s="745">
        <f t="shared" si="24"/>
        <v>43720</v>
      </c>
      <c r="DD77" s="745">
        <f t="shared" si="25"/>
        <v>43744</v>
      </c>
      <c r="DF77" s="745">
        <f t="shared" si="26"/>
        <v>43757</v>
      </c>
      <c r="DH77" s="745">
        <f t="shared" si="30"/>
        <v>43744</v>
      </c>
      <c r="DI77" s="745">
        <f t="shared" si="31"/>
        <v>43744</v>
      </c>
      <c r="DJ77" s="745">
        <v>43757</v>
      </c>
      <c r="DK77" s="745"/>
      <c r="DL77" s="745">
        <v>43712</v>
      </c>
    </row>
    <row r="78" spans="1:116" s="726" customFormat="1" ht="21.95" customHeight="1">
      <c r="A78" s="734">
        <v>41.6</v>
      </c>
      <c r="B78" s="733">
        <v>124</v>
      </c>
      <c r="C78" s="735">
        <v>31.2</v>
      </c>
      <c r="D78" s="735">
        <f t="shared" si="27"/>
        <v>2580.2999999999988</v>
      </c>
      <c r="E78" s="733"/>
      <c r="F78" s="733"/>
      <c r="G78" s="733"/>
      <c r="H78" s="733"/>
      <c r="I78" s="733"/>
      <c r="J78" s="733" t="s">
        <v>3434</v>
      </c>
      <c r="K78" s="733" t="s">
        <v>3434</v>
      </c>
      <c r="L78" s="733">
        <v>1</v>
      </c>
      <c r="M78" s="733"/>
      <c r="N78" s="733"/>
      <c r="O78" s="733"/>
      <c r="P78" s="733"/>
      <c r="Q78" s="733"/>
      <c r="R78" s="733"/>
      <c r="S78" s="733"/>
      <c r="T78" s="733"/>
      <c r="U78" s="733"/>
      <c r="V78" s="733"/>
      <c r="W78" s="733"/>
      <c r="X78" s="733"/>
      <c r="Y78" s="733"/>
      <c r="Z78" s="733">
        <v>1</v>
      </c>
      <c r="AA78" s="733"/>
      <c r="AB78" s="733"/>
      <c r="AC78" s="733"/>
      <c r="AD78" s="733">
        <v>1</v>
      </c>
      <c r="AE78" s="733"/>
      <c r="AF78" s="733">
        <v>3</v>
      </c>
      <c r="AG78" s="733"/>
      <c r="AH78" s="733"/>
      <c r="AI78" s="733"/>
      <c r="AJ78" s="733"/>
      <c r="AK78" s="733"/>
      <c r="AL78" s="733">
        <v>1</v>
      </c>
      <c r="AM78" s="733"/>
      <c r="AN78" s="733"/>
      <c r="AO78" s="733"/>
      <c r="AP78" s="733"/>
      <c r="AQ78" s="733"/>
      <c r="AR78" s="733"/>
      <c r="AS78" s="733"/>
      <c r="AT78" s="733"/>
      <c r="AU78" s="733">
        <v>3</v>
      </c>
      <c r="AV78" s="733"/>
      <c r="AW78" s="733"/>
      <c r="AX78" s="733"/>
      <c r="AY78" s="733"/>
      <c r="AZ78" s="733"/>
      <c r="BA78" s="733"/>
      <c r="BB78" s="733"/>
      <c r="BC78" s="733"/>
      <c r="BD78" s="733">
        <f t="shared" si="28"/>
        <v>93.6</v>
      </c>
      <c r="BE78" s="735">
        <f t="shared" si="19"/>
        <v>31.2</v>
      </c>
      <c r="BF78" s="733">
        <v>0</v>
      </c>
      <c r="BG78" s="733"/>
      <c r="BH78" s="733"/>
      <c r="BI78" s="733"/>
      <c r="BJ78" s="733"/>
      <c r="BK78" s="733">
        <v>1</v>
      </c>
      <c r="BL78" s="733"/>
      <c r="BM78" s="733"/>
      <c r="BN78" s="733"/>
      <c r="BO78" s="733">
        <v>0</v>
      </c>
      <c r="BP78" s="733">
        <v>0</v>
      </c>
      <c r="BQ78" s="733"/>
      <c r="BR78" s="733"/>
      <c r="BS78" s="733">
        <v>2</v>
      </c>
      <c r="BT78" s="733">
        <v>1</v>
      </c>
      <c r="BU78" s="733"/>
      <c r="BV78" s="733"/>
      <c r="BW78" s="733"/>
      <c r="BX78" s="733"/>
      <c r="BY78" s="733"/>
      <c r="BZ78" s="733"/>
      <c r="CA78" s="733"/>
      <c r="CB78" s="733"/>
      <c r="CC78" s="733"/>
      <c r="CD78" s="733"/>
      <c r="CE78" s="733"/>
      <c r="CF78" s="733">
        <v>1</v>
      </c>
      <c r="CG78" s="733"/>
      <c r="CH78" s="733"/>
      <c r="CI78" s="733"/>
      <c r="CJ78" s="733"/>
      <c r="CK78" s="733"/>
      <c r="CL78" s="733"/>
      <c r="CM78" s="733"/>
      <c r="CN78" s="733">
        <v>0</v>
      </c>
      <c r="CO78" s="733"/>
      <c r="CP78" s="733"/>
      <c r="CQ78" s="733"/>
      <c r="CR78" s="733"/>
      <c r="CS78" s="733"/>
      <c r="CT78" s="733"/>
      <c r="CU78" s="733"/>
      <c r="CV78" s="733"/>
      <c r="CW78" s="733"/>
      <c r="CX78" s="733"/>
      <c r="CY78" s="733">
        <v>0</v>
      </c>
      <c r="CZ78" s="733"/>
      <c r="DA78" s="746">
        <f t="shared" si="29"/>
        <v>31.099999999999998</v>
      </c>
      <c r="DB78" s="745">
        <f t="shared" si="24"/>
        <v>43720</v>
      </c>
      <c r="DD78" s="745">
        <f t="shared" si="25"/>
        <v>43744</v>
      </c>
      <c r="DF78" s="745">
        <f t="shared" si="26"/>
        <v>43757</v>
      </c>
      <c r="DH78" s="745" t="str">
        <f t="shared" si="30"/>
        <v/>
      </c>
      <c r="DI78" s="745">
        <v>43757</v>
      </c>
      <c r="DJ78" s="745">
        <v>43757</v>
      </c>
      <c r="DK78" s="745"/>
      <c r="DL78" s="745">
        <v>43712</v>
      </c>
    </row>
    <row r="79" spans="1:116" s="726" customFormat="1" ht="21.95" customHeight="1">
      <c r="A79" s="734">
        <v>33.6</v>
      </c>
      <c r="B79" s="733" t="s">
        <v>3473</v>
      </c>
      <c r="C79" s="735">
        <v>39.6</v>
      </c>
      <c r="D79" s="735">
        <f t="shared" si="27"/>
        <v>2619.8999999999987</v>
      </c>
      <c r="E79" s="733"/>
      <c r="F79" s="733"/>
      <c r="G79" s="733"/>
      <c r="H79" s="733"/>
      <c r="I79" s="733"/>
      <c r="J79" s="733"/>
      <c r="K79" s="733" t="s">
        <v>3434</v>
      </c>
      <c r="L79" s="733"/>
      <c r="M79" s="733">
        <v>1</v>
      </c>
      <c r="N79" s="733"/>
      <c r="O79" s="733">
        <v>1</v>
      </c>
      <c r="P79" s="733"/>
      <c r="Q79" s="733"/>
      <c r="R79" s="733"/>
      <c r="S79" s="733"/>
      <c r="T79" s="733"/>
      <c r="U79" s="733"/>
      <c r="V79" s="733"/>
      <c r="W79" s="733"/>
      <c r="X79" s="733"/>
      <c r="Y79" s="733"/>
      <c r="Z79" s="733"/>
      <c r="AA79" s="733"/>
      <c r="AB79" s="733"/>
      <c r="AC79" s="733"/>
      <c r="AD79" s="733">
        <v>1</v>
      </c>
      <c r="AE79" s="733"/>
      <c r="AF79" s="733">
        <v>3</v>
      </c>
      <c r="AG79" s="733"/>
      <c r="AH79" s="733"/>
      <c r="AI79" s="733"/>
      <c r="AJ79" s="733"/>
      <c r="AK79" s="733"/>
      <c r="AL79" s="733">
        <v>1</v>
      </c>
      <c r="AM79" s="733"/>
      <c r="AN79" s="733"/>
      <c r="AO79" s="733"/>
      <c r="AP79" s="733"/>
      <c r="AQ79" s="733"/>
      <c r="AR79" s="733"/>
      <c r="AS79" s="733"/>
      <c r="AT79" s="733"/>
      <c r="AU79" s="733">
        <v>3</v>
      </c>
      <c r="AV79" s="733"/>
      <c r="AW79" s="733"/>
      <c r="AX79" s="738">
        <f>2-1</f>
        <v>1</v>
      </c>
      <c r="AY79" s="733"/>
      <c r="AZ79" s="738">
        <f>3-3</f>
        <v>0</v>
      </c>
      <c r="BA79" s="733">
        <v>5</v>
      </c>
      <c r="BB79" s="738">
        <f>0+4</f>
        <v>4</v>
      </c>
      <c r="BC79" s="733"/>
      <c r="BD79" s="733">
        <f t="shared" si="28"/>
        <v>118.80000000000001</v>
      </c>
      <c r="BE79" s="735">
        <f t="shared" si="19"/>
        <v>39.6</v>
      </c>
      <c r="BF79" s="733">
        <v>0</v>
      </c>
      <c r="BG79" s="733"/>
      <c r="BH79" s="733">
        <v>1</v>
      </c>
      <c r="BI79" s="733"/>
      <c r="BJ79" s="733"/>
      <c r="BK79" s="733"/>
      <c r="BL79" s="733"/>
      <c r="BM79" s="733"/>
      <c r="BN79" s="733"/>
      <c r="BO79" s="733">
        <v>0</v>
      </c>
      <c r="BP79" s="733">
        <v>0</v>
      </c>
      <c r="BQ79" s="733"/>
      <c r="BR79" s="733"/>
      <c r="BS79" s="733"/>
      <c r="BT79" s="733"/>
      <c r="BU79" s="733">
        <v>1</v>
      </c>
      <c r="BV79" s="733">
        <v>1</v>
      </c>
      <c r="BW79" s="733"/>
      <c r="BX79" s="733"/>
      <c r="BY79" s="733"/>
      <c r="BZ79" s="733"/>
      <c r="CA79" s="733"/>
      <c r="CB79" s="733"/>
      <c r="CC79" s="733"/>
      <c r="CD79" s="733"/>
      <c r="CE79" s="733"/>
      <c r="CF79" s="733"/>
      <c r="CG79" s="733"/>
      <c r="CH79" s="733"/>
      <c r="CI79" s="733"/>
      <c r="CJ79" s="733"/>
      <c r="CK79" s="733">
        <v>0</v>
      </c>
      <c r="CL79" s="733">
        <v>1</v>
      </c>
      <c r="CM79" s="733">
        <v>1</v>
      </c>
      <c r="CN79" s="733">
        <v>0</v>
      </c>
      <c r="CO79" s="733">
        <v>0</v>
      </c>
      <c r="CP79" s="733"/>
      <c r="CQ79" s="733"/>
      <c r="CR79" s="733"/>
      <c r="CS79" s="733"/>
      <c r="CT79" s="733"/>
      <c r="CU79" s="733"/>
      <c r="CV79" s="733">
        <v>2</v>
      </c>
      <c r="CW79" s="733"/>
      <c r="CX79" s="733">
        <v>1</v>
      </c>
      <c r="CY79" s="733">
        <v>0</v>
      </c>
      <c r="CZ79" s="733"/>
      <c r="DA79" s="746">
        <f t="shared" si="29"/>
        <v>39.5</v>
      </c>
      <c r="DB79" s="745">
        <f t="shared" si="24"/>
        <v>43720</v>
      </c>
      <c r="DD79" s="745">
        <f t="shared" si="25"/>
        <v>43744</v>
      </c>
      <c r="DF79" s="745">
        <f t="shared" si="26"/>
        <v>43757</v>
      </c>
      <c r="DH79" s="745">
        <f t="shared" si="30"/>
        <v>43744</v>
      </c>
      <c r="DI79" s="745">
        <f>DH79</f>
        <v>43744</v>
      </c>
      <c r="DJ79" s="745">
        <v>43757</v>
      </c>
      <c r="DK79" s="745"/>
      <c r="DL79" s="745">
        <v>43712</v>
      </c>
    </row>
    <row r="80" spans="1:116" s="726" customFormat="1" ht="21.95" customHeight="1">
      <c r="A80" s="734">
        <v>34</v>
      </c>
      <c r="B80" s="733">
        <v>125</v>
      </c>
      <c r="C80" s="735">
        <v>31</v>
      </c>
      <c r="D80" s="735">
        <f t="shared" si="27"/>
        <v>2650.8999999999987</v>
      </c>
      <c r="E80" s="733"/>
      <c r="F80" s="733"/>
      <c r="G80" s="733"/>
      <c r="H80" s="733"/>
      <c r="I80" s="733"/>
      <c r="J80" s="733" t="s">
        <v>3434</v>
      </c>
      <c r="K80" s="733" t="s">
        <v>3434</v>
      </c>
      <c r="L80" s="733">
        <v>1</v>
      </c>
      <c r="M80" s="733"/>
      <c r="N80" s="733"/>
      <c r="O80" s="733"/>
      <c r="P80" s="733"/>
      <c r="Q80" s="733"/>
      <c r="R80" s="733"/>
      <c r="S80" s="733"/>
      <c r="T80" s="733"/>
      <c r="U80" s="733"/>
      <c r="V80" s="733"/>
      <c r="W80" s="733"/>
      <c r="X80" s="733"/>
      <c r="Y80" s="733"/>
      <c r="Z80" s="733"/>
      <c r="AA80" s="733"/>
      <c r="AB80" s="733"/>
      <c r="AC80" s="733"/>
      <c r="AD80" s="733">
        <v>1</v>
      </c>
      <c r="AE80" s="733"/>
      <c r="AF80" s="733">
        <v>3</v>
      </c>
      <c r="AG80" s="733"/>
      <c r="AH80" s="733"/>
      <c r="AI80" s="733"/>
      <c r="AJ80" s="733"/>
      <c r="AK80" s="738"/>
      <c r="AL80" s="733">
        <v>1</v>
      </c>
      <c r="AM80" s="733"/>
      <c r="AN80" s="733"/>
      <c r="AO80" s="733"/>
      <c r="AP80" s="733"/>
      <c r="AQ80" s="733"/>
      <c r="AR80" s="733"/>
      <c r="AS80" s="733"/>
      <c r="AT80" s="733"/>
      <c r="AU80" s="733">
        <v>3</v>
      </c>
      <c r="AV80" s="733"/>
      <c r="AW80" s="733"/>
      <c r="AX80" s="733"/>
      <c r="AY80" s="733"/>
      <c r="AZ80" s="733"/>
      <c r="BA80" s="733"/>
      <c r="BB80" s="733"/>
      <c r="BC80" s="733"/>
      <c r="BD80" s="733">
        <f t="shared" si="28"/>
        <v>93</v>
      </c>
      <c r="BE80" s="735">
        <f t="shared" si="19"/>
        <v>31</v>
      </c>
      <c r="BF80" s="733">
        <v>0</v>
      </c>
      <c r="BG80" s="733"/>
      <c r="BH80" s="733"/>
      <c r="BI80" s="733"/>
      <c r="BJ80" s="733"/>
      <c r="BK80" s="733">
        <v>1</v>
      </c>
      <c r="BL80" s="733"/>
      <c r="BM80" s="733"/>
      <c r="BN80" s="733"/>
      <c r="BO80" s="733">
        <v>0</v>
      </c>
      <c r="BP80" s="733">
        <v>0</v>
      </c>
      <c r="BQ80" s="733"/>
      <c r="BR80" s="733"/>
      <c r="BS80" s="733">
        <v>2</v>
      </c>
      <c r="BT80" s="733">
        <v>1</v>
      </c>
      <c r="BU80" s="733"/>
      <c r="BV80" s="733"/>
      <c r="BW80" s="733"/>
      <c r="BX80" s="733"/>
      <c r="BY80" s="733"/>
      <c r="BZ80" s="733"/>
      <c r="CA80" s="733"/>
      <c r="CB80" s="733"/>
      <c r="CC80" s="733"/>
      <c r="CD80" s="733"/>
      <c r="CE80" s="733"/>
      <c r="CF80" s="733">
        <v>1</v>
      </c>
      <c r="CG80" s="733"/>
      <c r="CH80" s="733"/>
      <c r="CI80" s="733"/>
      <c r="CJ80" s="733"/>
      <c r="CK80" s="733"/>
      <c r="CL80" s="733"/>
      <c r="CM80" s="733"/>
      <c r="CN80" s="733">
        <v>0</v>
      </c>
      <c r="CO80" s="733"/>
      <c r="CP80" s="733"/>
      <c r="CQ80" s="733"/>
      <c r="CR80" s="733"/>
      <c r="CS80" s="733"/>
      <c r="CT80" s="733"/>
      <c r="CU80" s="733"/>
      <c r="CV80" s="733"/>
      <c r="CW80" s="733"/>
      <c r="CX80" s="733"/>
      <c r="CY80" s="733">
        <v>0</v>
      </c>
      <c r="CZ80" s="733"/>
      <c r="DA80" s="746">
        <f t="shared" si="29"/>
        <v>30.9</v>
      </c>
      <c r="DB80" s="745">
        <f t="shared" si="24"/>
        <v>43720</v>
      </c>
      <c r="DD80" s="745">
        <f t="shared" si="25"/>
        <v>43744</v>
      </c>
      <c r="DF80" s="745">
        <f t="shared" si="26"/>
        <v>43757</v>
      </c>
      <c r="DH80" s="745" t="str">
        <f t="shared" si="30"/>
        <v/>
      </c>
      <c r="DI80" s="745">
        <v>43757</v>
      </c>
      <c r="DJ80" s="745">
        <v>43757</v>
      </c>
      <c r="DK80" s="745"/>
      <c r="DL80" s="745">
        <v>43712</v>
      </c>
    </row>
    <row r="81" spans="1:118" s="726" customFormat="1" ht="21.95" customHeight="1">
      <c r="A81" s="734">
        <v>36</v>
      </c>
      <c r="B81" s="733" t="s">
        <v>3474</v>
      </c>
      <c r="C81" s="735">
        <v>38.5</v>
      </c>
      <c r="D81" s="735">
        <f t="shared" si="27"/>
        <v>2689.3999999999987</v>
      </c>
      <c r="E81" s="733"/>
      <c r="F81" s="733"/>
      <c r="G81" s="733"/>
      <c r="H81" s="733"/>
      <c r="I81" s="733"/>
      <c r="J81" s="733"/>
      <c r="K81" s="733" t="s">
        <v>3434</v>
      </c>
      <c r="L81" s="733"/>
      <c r="M81" s="733">
        <v>1</v>
      </c>
      <c r="N81" s="733"/>
      <c r="O81" s="733"/>
      <c r="P81" s="733">
        <v>1</v>
      </c>
      <c r="Q81" s="733"/>
      <c r="R81" s="733"/>
      <c r="S81" s="733"/>
      <c r="T81" s="733"/>
      <c r="U81" s="733"/>
      <c r="V81" s="733"/>
      <c r="W81" s="733"/>
      <c r="X81" s="733"/>
      <c r="Y81" s="733"/>
      <c r="Z81" s="733"/>
      <c r="AA81" s="733"/>
      <c r="AB81" s="733"/>
      <c r="AC81" s="733"/>
      <c r="AD81" s="733">
        <v>1</v>
      </c>
      <c r="AE81" s="733"/>
      <c r="AF81" s="733">
        <v>3</v>
      </c>
      <c r="AG81" s="733"/>
      <c r="AH81" s="733"/>
      <c r="AI81" s="733"/>
      <c r="AJ81" s="733"/>
      <c r="AK81" s="733"/>
      <c r="AL81" s="733">
        <v>1</v>
      </c>
      <c r="AM81" s="733"/>
      <c r="AN81" s="733"/>
      <c r="AO81" s="733"/>
      <c r="AP81" s="733"/>
      <c r="AQ81" s="733"/>
      <c r="AR81" s="733"/>
      <c r="AS81" s="733"/>
      <c r="AT81" s="733"/>
      <c r="AU81" s="733">
        <v>3</v>
      </c>
      <c r="AV81" s="733"/>
      <c r="AW81" s="733"/>
      <c r="AX81" s="733"/>
      <c r="AY81" s="733"/>
      <c r="AZ81" s="733"/>
      <c r="BA81" s="733"/>
      <c r="BB81" s="733"/>
      <c r="BC81" s="733"/>
      <c r="BD81" s="733">
        <f t="shared" si="28"/>
        <v>115.5</v>
      </c>
      <c r="BE81" s="735">
        <f t="shared" si="19"/>
        <v>38.5</v>
      </c>
      <c r="BF81" s="733">
        <v>0</v>
      </c>
      <c r="BG81" s="733"/>
      <c r="BH81" s="733"/>
      <c r="BI81" s="733"/>
      <c r="BJ81" s="733"/>
      <c r="BK81" s="733"/>
      <c r="BL81" s="733"/>
      <c r="BM81" s="733"/>
      <c r="BN81" s="733"/>
      <c r="BO81" s="733">
        <v>0</v>
      </c>
      <c r="BP81" s="733">
        <v>0</v>
      </c>
      <c r="BQ81" s="733"/>
      <c r="BR81" s="733"/>
      <c r="BS81" s="733"/>
      <c r="BT81" s="733"/>
      <c r="BU81" s="733"/>
      <c r="BV81" s="733"/>
      <c r="BW81" s="733"/>
      <c r="BX81" s="733"/>
      <c r="BY81" s="733"/>
      <c r="BZ81" s="733"/>
      <c r="CA81" s="733"/>
      <c r="CB81" s="733"/>
      <c r="CC81" s="733"/>
      <c r="CD81" s="733"/>
      <c r="CE81" s="733"/>
      <c r="CF81" s="733"/>
      <c r="CG81" s="733"/>
      <c r="CH81" s="733"/>
      <c r="CI81" s="733"/>
      <c r="CJ81" s="733"/>
      <c r="CK81" s="733"/>
      <c r="CL81" s="733"/>
      <c r="CM81" s="733"/>
      <c r="CN81" s="733">
        <v>0</v>
      </c>
      <c r="CO81" s="733"/>
      <c r="CP81" s="733"/>
      <c r="CQ81" s="733"/>
      <c r="CR81" s="733"/>
      <c r="CS81" s="733"/>
      <c r="CT81" s="733"/>
      <c r="CU81" s="733"/>
      <c r="CV81" s="733"/>
      <c r="CW81" s="733"/>
      <c r="CX81" s="733"/>
      <c r="CY81" s="733">
        <v>0</v>
      </c>
      <c r="CZ81" s="733"/>
      <c r="DA81" s="746">
        <f t="shared" si="29"/>
        <v>38.4</v>
      </c>
      <c r="DB81" s="745">
        <f t="shared" si="24"/>
        <v>43720</v>
      </c>
      <c r="DD81" s="745">
        <f t="shared" si="25"/>
        <v>43744</v>
      </c>
      <c r="DF81" s="745">
        <f t="shared" si="26"/>
        <v>43757</v>
      </c>
      <c r="DH81" s="745">
        <f t="shared" si="30"/>
        <v>43744</v>
      </c>
      <c r="DI81" s="745">
        <f>DH81</f>
        <v>43744</v>
      </c>
      <c r="DJ81" s="745">
        <v>43757</v>
      </c>
      <c r="DK81" s="745"/>
      <c r="DL81" s="745">
        <v>43712</v>
      </c>
    </row>
    <row r="82" spans="1:118" s="726" customFormat="1" ht="21.95" customHeight="1">
      <c r="A82" s="734">
        <v>36.299999999999997</v>
      </c>
      <c r="B82" s="733">
        <v>126</v>
      </c>
      <c r="C82" s="735">
        <v>32.799999999999997</v>
      </c>
      <c r="D82" s="735">
        <f t="shared" si="27"/>
        <v>2722.1999999999989</v>
      </c>
      <c r="E82" s="733"/>
      <c r="F82" s="733"/>
      <c r="G82" s="733"/>
      <c r="H82" s="733"/>
      <c r="I82" s="733"/>
      <c r="J82" s="733" t="s">
        <v>3434</v>
      </c>
      <c r="K82" s="733" t="s">
        <v>3434</v>
      </c>
      <c r="L82" s="733">
        <v>1</v>
      </c>
      <c r="M82" s="733"/>
      <c r="N82" s="733"/>
      <c r="O82" s="733"/>
      <c r="P82" s="733"/>
      <c r="Q82" s="733"/>
      <c r="R82" s="733"/>
      <c r="S82" s="733"/>
      <c r="T82" s="733"/>
      <c r="U82" s="733"/>
      <c r="V82" s="733"/>
      <c r="W82" s="733"/>
      <c r="X82" s="733"/>
      <c r="Y82" s="733"/>
      <c r="Z82" s="733"/>
      <c r="AA82" s="733"/>
      <c r="AB82" s="733"/>
      <c r="AC82" s="733"/>
      <c r="AD82" s="733">
        <v>1</v>
      </c>
      <c r="AE82" s="733"/>
      <c r="AF82" s="733">
        <v>3</v>
      </c>
      <c r="AG82" s="733"/>
      <c r="AH82" s="733"/>
      <c r="AI82" s="733"/>
      <c r="AJ82" s="733"/>
      <c r="AK82" s="733">
        <v>1</v>
      </c>
      <c r="AL82" s="733">
        <v>1</v>
      </c>
      <c r="AM82" s="733"/>
      <c r="AN82" s="733"/>
      <c r="AO82" s="733"/>
      <c r="AP82" s="733"/>
      <c r="AQ82" s="733"/>
      <c r="AR82" s="733"/>
      <c r="AS82" s="733"/>
      <c r="AT82" s="733"/>
      <c r="AU82" s="733">
        <v>3</v>
      </c>
      <c r="AV82" s="733"/>
      <c r="AW82" s="733"/>
      <c r="AX82" s="733"/>
      <c r="AY82" s="733"/>
      <c r="AZ82" s="733"/>
      <c r="BA82" s="733"/>
      <c r="BB82" s="733"/>
      <c r="BC82" s="733"/>
      <c r="BD82" s="733">
        <f t="shared" si="28"/>
        <v>98.399999999999991</v>
      </c>
      <c r="BE82" s="733"/>
      <c r="BF82" s="733">
        <v>0</v>
      </c>
      <c r="BG82" s="733"/>
      <c r="BH82" s="733"/>
      <c r="BI82" s="733"/>
      <c r="BJ82" s="733"/>
      <c r="BK82" s="733">
        <v>1</v>
      </c>
      <c r="BL82" s="733"/>
      <c r="BM82" s="733"/>
      <c r="BN82" s="733"/>
      <c r="BO82" s="733">
        <v>0</v>
      </c>
      <c r="BP82" s="733">
        <v>0</v>
      </c>
      <c r="BQ82" s="733"/>
      <c r="BR82" s="733"/>
      <c r="BS82" s="733">
        <v>2</v>
      </c>
      <c r="BT82" s="733">
        <v>1</v>
      </c>
      <c r="BU82" s="733"/>
      <c r="BV82" s="733"/>
      <c r="BW82" s="733"/>
      <c r="BX82" s="733"/>
      <c r="BY82" s="733"/>
      <c r="BZ82" s="733"/>
      <c r="CA82" s="733"/>
      <c r="CB82" s="733"/>
      <c r="CC82" s="733"/>
      <c r="CD82" s="733"/>
      <c r="CE82" s="733"/>
      <c r="CF82" s="733">
        <v>1</v>
      </c>
      <c r="CG82" s="733"/>
      <c r="CH82" s="733"/>
      <c r="CI82" s="733"/>
      <c r="CJ82" s="733"/>
      <c r="CK82" s="733"/>
      <c r="CL82" s="733"/>
      <c r="CM82" s="733"/>
      <c r="CN82" s="733">
        <v>0</v>
      </c>
      <c r="CO82" s="733"/>
      <c r="CP82" s="733"/>
      <c r="CQ82" s="733"/>
      <c r="CR82" s="733"/>
      <c r="CS82" s="733"/>
      <c r="CT82" s="733"/>
      <c r="CU82" s="733"/>
      <c r="CV82" s="733"/>
      <c r="CW82" s="733"/>
      <c r="CX82" s="733"/>
      <c r="CY82" s="733">
        <v>0</v>
      </c>
      <c r="CZ82" s="733"/>
      <c r="DA82" s="746">
        <f t="shared" si="29"/>
        <v>32.699999999999996</v>
      </c>
      <c r="DB82" s="745">
        <f t="shared" si="24"/>
        <v>43720</v>
      </c>
      <c r="DD82" s="745">
        <f t="shared" si="25"/>
        <v>43744</v>
      </c>
      <c r="DF82" s="745">
        <f t="shared" si="26"/>
        <v>43757</v>
      </c>
      <c r="DH82" s="745" t="str">
        <f t="shared" si="30"/>
        <v/>
      </c>
      <c r="DI82" s="745">
        <v>43757</v>
      </c>
      <c r="DJ82" s="745">
        <v>43757</v>
      </c>
      <c r="DK82" s="745"/>
      <c r="DL82" s="745">
        <v>43712</v>
      </c>
    </row>
    <row r="83" spans="1:118" s="726" customFormat="1" ht="21.95" customHeight="1">
      <c r="A83" s="734">
        <v>34</v>
      </c>
      <c r="B83" s="733" t="s">
        <v>3475</v>
      </c>
      <c r="C83" s="735">
        <v>32.6</v>
      </c>
      <c r="D83" s="735">
        <f t="shared" si="27"/>
        <v>2754.7999999999988</v>
      </c>
      <c r="E83" s="733"/>
      <c r="F83" s="733"/>
      <c r="G83" s="733"/>
      <c r="H83" s="733"/>
      <c r="I83" s="733"/>
      <c r="J83" s="733"/>
      <c r="K83" s="733" t="s">
        <v>3434</v>
      </c>
      <c r="L83" s="733"/>
      <c r="M83" s="733">
        <v>1</v>
      </c>
      <c r="N83" s="733"/>
      <c r="O83" s="733"/>
      <c r="P83" s="733">
        <v>1</v>
      </c>
      <c r="Q83" s="733"/>
      <c r="R83" s="733"/>
      <c r="S83" s="733"/>
      <c r="T83" s="733"/>
      <c r="U83" s="733"/>
      <c r="V83" s="733"/>
      <c r="W83" s="733"/>
      <c r="X83" s="733"/>
      <c r="Y83" s="733"/>
      <c r="Z83" s="733"/>
      <c r="AA83" s="733"/>
      <c r="AB83" s="733"/>
      <c r="AC83" s="733"/>
      <c r="AD83" s="733">
        <v>1</v>
      </c>
      <c r="AE83" s="733"/>
      <c r="AF83" s="733">
        <v>3</v>
      </c>
      <c r="AG83" s="733"/>
      <c r="AH83" s="733"/>
      <c r="AI83" s="733"/>
      <c r="AJ83" s="733"/>
      <c r="AK83" s="733"/>
      <c r="AL83" s="733">
        <v>1</v>
      </c>
      <c r="AM83" s="733"/>
      <c r="AN83" s="733"/>
      <c r="AO83" s="733"/>
      <c r="AP83" s="733"/>
      <c r="AQ83" s="733"/>
      <c r="AR83" s="733"/>
      <c r="AS83" s="733"/>
      <c r="AT83" s="733"/>
      <c r="AU83" s="733">
        <v>3</v>
      </c>
      <c r="AV83" s="733"/>
      <c r="AW83" s="733"/>
      <c r="AX83" s="733"/>
      <c r="AY83" s="733">
        <v>2</v>
      </c>
      <c r="AZ83" s="733"/>
      <c r="BA83" s="733">
        <v>2</v>
      </c>
      <c r="BB83" s="738">
        <f>4-1</f>
        <v>3</v>
      </c>
      <c r="BC83" s="733"/>
      <c r="BD83" s="733">
        <f t="shared" si="28"/>
        <v>97.800000000000011</v>
      </c>
      <c r="BE83" s="733"/>
      <c r="BF83" s="733">
        <v>0</v>
      </c>
      <c r="BG83" s="733"/>
      <c r="BH83" s="733"/>
      <c r="BI83" s="733">
        <v>1</v>
      </c>
      <c r="BJ83" s="733"/>
      <c r="BK83" s="733"/>
      <c r="BL83" s="733"/>
      <c r="BM83" s="733"/>
      <c r="BN83" s="733"/>
      <c r="BO83" s="733">
        <v>0</v>
      </c>
      <c r="BP83" s="733">
        <v>0</v>
      </c>
      <c r="BQ83" s="733"/>
      <c r="BR83" s="733"/>
      <c r="BS83" s="733"/>
      <c r="BT83" s="733"/>
      <c r="BU83" s="733">
        <v>1</v>
      </c>
      <c r="BV83" s="733"/>
      <c r="BW83" s="733">
        <v>1</v>
      </c>
      <c r="BX83" s="733"/>
      <c r="BY83" s="733"/>
      <c r="BZ83" s="733"/>
      <c r="CA83" s="733"/>
      <c r="CB83" s="733"/>
      <c r="CC83" s="733"/>
      <c r="CD83" s="733"/>
      <c r="CE83" s="733"/>
      <c r="CF83" s="733"/>
      <c r="CG83" s="733"/>
      <c r="CH83" s="733"/>
      <c r="CI83" s="733"/>
      <c r="CJ83" s="733"/>
      <c r="CK83" s="733"/>
      <c r="CL83" s="733">
        <v>1</v>
      </c>
      <c r="CM83" s="733">
        <v>0</v>
      </c>
      <c r="CN83" s="733">
        <v>1</v>
      </c>
      <c r="CO83" s="733">
        <v>0</v>
      </c>
      <c r="CP83" s="733">
        <v>0</v>
      </c>
      <c r="CQ83" s="733"/>
      <c r="CR83" s="733"/>
      <c r="CS83" s="733"/>
      <c r="CT83" s="733"/>
      <c r="CU83" s="733"/>
      <c r="CV83" s="733"/>
      <c r="CW83" s="733">
        <v>2</v>
      </c>
      <c r="CX83" s="733"/>
      <c r="CY83" s="733">
        <v>0</v>
      </c>
      <c r="CZ83" s="733"/>
      <c r="DA83" s="746">
        <f t="shared" si="29"/>
        <v>32.5</v>
      </c>
      <c r="DB83" s="745">
        <f t="shared" si="24"/>
        <v>43720</v>
      </c>
      <c r="DD83" s="745">
        <f t="shared" si="25"/>
        <v>43744</v>
      </c>
      <c r="DF83" s="745">
        <f t="shared" si="26"/>
        <v>43757</v>
      </c>
      <c r="DH83" s="745">
        <f t="shared" si="30"/>
        <v>43744</v>
      </c>
      <c r="DI83" s="745">
        <f t="shared" ref="DI83:DI89" si="32">DH83</f>
        <v>43744</v>
      </c>
      <c r="DJ83" s="745">
        <v>43757</v>
      </c>
      <c r="DK83" s="745"/>
      <c r="DL83" s="745">
        <v>43712</v>
      </c>
    </row>
    <row r="84" spans="1:118" s="726" customFormat="1" ht="21.95" customHeight="1">
      <c r="A84" s="734">
        <v>34</v>
      </c>
      <c r="B84" s="733">
        <v>127</v>
      </c>
      <c r="C84" s="735">
        <v>38.1</v>
      </c>
      <c r="D84" s="735">
        <f t="shared" si="27"/>
        <v>2792.8999999999987</v>
      </c>
      <c r="E84" s="738">
        <f>28-28</f>
        <v>0</v>
      </c>
      <c r="F84" s="733"/>
      <c r="G84" s="733"/>
      <c r="H84" s="733"/>
      <c r="I84" s="736">
        <v>6</v>
      </c>
      <c r="J84" s="733" t="s">
        <v>3998</v>
      </c>
      <c r="K84" s="733" t="s">
        <v>4003</v>
      </c>
      <c r="L84" s="733">
        <v>1</v>
      </c>
      <c r="M84" s="733"/>
      <c r="N84" s="733">
        <v>1</v>
      </c>
      <c r="O84" s="733"/>
      <c r="P84" s="733"/>
      <c r="Q84" s="733"/>
      <c r="R84" s="733">
        <v>1</v>
      </c>
      <c r="S84" s="733"/>
      <c r="T84" s="733"/>
      <c r="U84" s="733"/>
      <c r="V84" s="733"/>
      <c r="W84" s="733"/>
      <c r="X84" s="733"/>
      <c r="Y84" s="733"/>
      <c r="Z84" s="733"/>
      <c r="AA84" s="733"/>
      <c r="AB84" s="733"/>
      <c r="AC84" s="733"/>
      <c r="AD84" s="733">
        <v>1</v>
      </c>
      <c r="AE84" s="733"/>
      <c r="AF84" s="733">
        <v>3</v>
      </c>
      <c r="AG84" s="733"/>
      <c r="AH84" s="733"/>
      <c r="AI84" s="738">
        <f>2-2</f>
        <v>0</v>
      </c>
      <c r="AJ84" s="733"/>
      <c r="AK84" s="733"/>
      <c r="AL84" s="733">
        <v>1</v>
      </c>
      <c r="AM84" s="733">
        <v>2</v>
      </c>
      <c r="AN84" s="733">
        <v>2</v>
      </c>
      <c r="AO84" s="733">
        <v>2</v>
      </c>
      <c r="AP84" s="733"/>
      <c r="AQ84" s="733"/>
      <c r="AR84" s="733">
        <v>4</v>
      </c>
      <c r="AS84" s="738">
        <f>2-2</f>
        <v>0</v>
      </c>
      <c r="AT84" s="733"/>
      <c r="AU84" s="733">
        <v>3</v>
      </c>
      <c r="AV84" s="733"/>
      <c r="AW84" s="733"/>
      <c r="AX84" s="733"/>
      <c r="AY84" s="733"/>
      <c r="AZ84" s="733"/>
      <c r="BA84" s="733"/>
      <c r="BB84" s="733"/>
      <c r="BC84" s="733"/>
      <c r="BD84" s="733">
        <f t="shared" si="28"/>
        <v>114.30000000000001</v>
      </c>
      <c r="BE84" s="733"/>
      <c r="BF84" s="738">
        <f>28-28</f>
        <v>0</v>
      </c>
      <c r="BG84" s="733">
        <v>1</v>
      </c>
      <c r="BH84" s="733"/>
      <c r="BI84" s="733"/>
      <c r="BJ84" s="733">
        <v>1</v>
      </c>
      <c r="BK84" s="733">
        <v>1</v>
      </c>
      <c r="BL84" s="733"/>
      <c r="BM84" s="733"/>
      <c r="BN84" s="733"/>
      <c r="BO84" s="733">
        <v>0</v>
      </c>
      <c r="BP84" s="733">
        <v>0</v>
      </c>
      <c r="BQ84" s="733"/>
      <c r="BR84" s="733"/>
      <c r="BS84" s="733">
        <v>2</v>
      </c>
      <c r="BT84" s="733">
        <v>1</v>
      </c>
      <c r="BU84" s="733"/>
      <c r="BV84" s="733"/>
      <c r="BW84" s="733"/>
      <c r="BX84" s="733"/>
      <c r="BY84" s="733"/>
      <c r="BZ84" s="733"/>
      <c r="CA84" s="733">
        <v>1</v>
      </c>
      <c r="CB84" s="733"/>
      <c r="CC84" s="733">
        <v>1</v>
      </c>
      <c r="CD84" s="733"/>
      <c r="CE84" s="733">
        <v>1</v>
      </c>
      <c r="CF84" s="733">
        <v>1</v>
      </c>
      <c r="CG84" s="733"/>
      <c r="CH84" s="733"/>
      <c r="CI84" s="733">
        <v>1</v>
      </c>
      <c r="CJ84" s="733"/>
      <c r="CK84" s="733"/>
      <c r="CL84" s="733"/>
      <c r="CM84" s="733"/>
      <c r="CN84" s="733">
        <v>0</v>
      </c>
      <c r="CO84" s="733"/>
      <c r="CP84" s="733"/>
      <c r="CQ84" s="733">
        <v>1</v>
      </c>
      <c r="CR84" s="733"/>
      <c r="CS84" s="733">
        <v>1</v>
      </c>
      <c r="CT84" s="733"/>
      <c r="CU84" s="733">
        <v>1</v>
      </c>
      <c r="CV84" s="733"/>
      <c r="CW84" s="733"/>
      <c r="CX84" s="733"/>
      <c r="CY84" s="733">
        <v>2</v>
      </c>
      <c r="CZ84" s="733" t="s">
        <v>4004</v>
      </c>
      <c r="DA84" s="746">
        <f t="shared" si="29"/>
        <v>38</v>
      </c>
      <c r="DB84" s="745">
        <f t="shared" si="24"/>
        <v>43720</v>
      </c>
      <c r="DD84" s="745">
        <f t="shared" si="25"/>
        <v>43744</v>
      </c>
      <c r="DF84" s="745">
        <f t="shared" si="26"/>
        <v>43757</v>
      </c>
      <c r="DH84" s="745">
        <f t="shared" si="30"/>
        <v>43744</v>
      </c>
      <c r="DI84" s="745">
        <f t="shared" si="32"/>
        <v>43744</v>
      </c>
      <c r="DJ84" s="745">
        <v>43757</v>
      </c>
      <c r="DK84" s="745"/>
      <c r="DL84" s="745">
        <v>43712</v>
      </c>
    </row>
    <row r="85" spans="1:118" s="726" customFormat="1" ht="21.95" customHeight="1">
      <c r="A85" s="734">
        <v>34.9</v>
      </c>
      <c r="B85" s="733" t="s">
        <v>3476</v>
      </c>
      <c r="C85" s="735">
        <v>37.700000000000003</v>
      </c>
      <c r="D85" s="735">
        <f t="shared" si="27"/>
        <v>2830.5999999999985</v>
      </c>
      <c r="E85" s="733"/>
      <c r="F85" s="733"/>
      <c r="G85" s="733"/>
      <c r="H85" s="733"/>
      <c r="I85" s="733"/>
      <c r="J85" s="733"/>
      <c r="K85" s="733" t="s">
        <v>3434</v>
      </c>
      <c r="L85" s="733"/>
      <c r="M85" s="733">
        <v>1</v>
      </c>
      <c r="N85" s="733"/>
      <c r="O85" s="733">
        <v>1</v>
      </c>
      <c r="P85" s="733"/>
      <c r="Q85" s="733"/>
      <c r="R85" s="733"/>
      <c r="S85" s="733"/>
      <c r="T85" s="733"/>
      <c r="U85" s="733"/>
      <c r="V85" s="733"/>
      <c r="W85" s="733"/>
      <c r="X85" s="733"/>
      <c r="Y85" s="733">
        <v>1</v>
      </c>
      <c r="Z85" s="733"/>
      <c r="AA85" s="733"/>
      <c r="AB85" s="733"/>
      <c r="AC85" s="733"/>
      <c r="AD85" s="733">
        <v>1</v>
      </c>
      <c r="AE85" s="733"/>
      <c r="AF85" s="733">
        <v>3</v>
      </c>
      <c r="AG85" s="733"/>
      <c r="AH85" s="733"/>
      <c r="AI85" s="733"/>
      <c r="AJ85" s="733"/>
      <c r="AK85" s="733"/>
      <c r="AL85" s="733">
        <v>1</v>
      </c>
      <c r="AM85" s="733"/>
      <c r="AN85" s="733"/>
      <c r="AO85" s="733"/>
      <c r="AP85" s="733"/>
      <c r="AQ85" s="733"/>
      <c r="AR85" s="733"/>
      <c r="AS85" s="733"/>
      <c r="AT85" s="733"/>
      <c r="AU85" s="733">
        <v>3</v>
      </c>
      <c r="AV85" s="733"/>
      <c r="AW85" s="733"/>
      <c r="AX85" s="733"/>
      <c r="AY85" s="733">
        <v>2</v>
      </c>
      <c r="AZ85" s="733"/>
      <c r="BA85" s="733">
        <v>4</v>
      </c>
      <c r="BB85" s="738">
        <f>4-1</f>
        <v>3</v>
      </c>
      <c r="BC85" s="733"/>
      <c r="BD85" s="733">
        <f t="shared" si="28"/>
        <v>113.10000000000001</v>
      </c>
      <c r="BE85" s="733"/>
      <c r="BF85" s="733">
        <v>0</v>
      </c>
      <c r="BG85" s="733"/>
      <c r="BH85" s="733"/>
      <c r="BI85" s="733">
        <v>1</v>
      </c>
      <c r="BJ85" s="733"/>
      <c r="BK85" s="733"/>
      <c r="BL85" s="733"/>
      <c r="BM85" s="733"/>
      <c r="BN85" s="733"/>
      <c r="BO85" s="733">
        <v>0</v>
      </c>
      <c r="BP85" s="733">
        <v>0</v>
      </c>
      <c r="BQ85" s="733"/>
      <c r="BR85" s="733"/>
      <c r="BS85" s="733"/>
      <c r="BT85" s="733"/>
      <c r="BU85" s="733">
        <v>1</v>
      </c>
      <c r="BV85" s="733"/>
      <c r="BW85" s="733">
        <v>1</v>
      </c>
      <c r="BX85" s="733"/>
      <c r="BY85" s="733"/>
      <c r="BZ85" s="733"/>
      <c r="CA85" s="733"/>
      <c r="CB85" s="733"/>
      <c r="CC85" s="733"/>
      <c r="CD85" s="733"/>
      <c r="CE85" s="733"/>
      <c r="CF85" s="733"/>
      <c r="CG85" s="733"/>
      <c r="CH85" s="733"/>
      <c r="CI85" s="733"/>
      <c r="CJ85" s="733"/>
      <c r="CK85" s="733"/>
      <c r="CL85" s="733">
        <v>1</v>
      </c>
      <c r="CM85" s="733">
        <v>0</v>
      </c>
      <c r="CN85" s="733">
        <v>1</v>
      </c>
      <c r="CO85" s="733">
        <v>0</v>
      </c>
      <c r="CP85" s="733">
        <v>0</v>
      </c>
      <c r="CQ85" s="733"/>
      <c r="CR85" s="733"/>
      <c r="CS85" s="733"/>
      <c r="CT85" s="733"/>
      <c r="CU85" s="733"/>
      <c r="CV85" s="733"/>
      <c r="CW85" s="733">
        <v>2</v>
      </c>
      <c r="CX85" s="733"/>
      <c r="CY85" s="733">
        <v>0</v>
      </c>
      <c r="CZ85" s="733"/>
      <c r="DA85" s="746">
        <f t="shared" si="29"/>
        <v>37.6</v>
      </c>
      <c r="DB85" s="745">
        <f t="shared" si="24"/>
        <v>43720</v>
      </c>
      <c r="DD85" s="745">
        <f t="shared" si="25"/>
        <v>43744</v>
      </c>
      <c r="DF85" s="745">
        <f t="shared" si="26"/>
        <v>43757</v>
      </c>
      <c r="DH85" s="745">
        <f t="shared" si="30"/>
        <v>43744</v>
      </c>
      <c r="DI85" s="745">
        <f t="shared" si="32"/>
        <v>43744</v>
      </c>
      <c r="DJ85" s="745">
        <v>43757</v>
      </c>
      <c r="DK85" s="745"/>
      <c r="DL85" s="745">
        <v>43712</v>
      </c>
    </row>
    <row r="86" spans="1:118" s="726" customFormat="1" ht="21.95" customHeight="1">
      <c r="A86" s="734">
        <v>41.5</v>
      </c>
      <c r="B86" s="733">
        <v>128</v>
      </c>
      <c r="C86" s="735">
        <v>34.200000000000003</v>
      </c>
      <c r="D86" s="735">
        <f t="shared" si="27"/>
        <v>2864.7999999999984</v>
      </c>
      <c r="E86" s="733"/>
      <c r="F86" s="733"/>
      <c r="G86" s="733"/>
      <c r="H86" s="733"/>
      <c r="I86" s="733"/>
      <c r="J86" s="733" t="s">
        <v>3992</v>
      </c>
      <c r="K86" s="733" t="s">
        <v>3992</v>
      </c>
      <c r="L86" s="733">
        <v>1</v>
      </c>
      <c r="M86" s="733">
        <v>1</v>
      </c>
      <c r="N86" s="733"/>
      <c r="O86" s="733"/>
      <c r="P86" s="733">
        <v>1</v>
      </c>
      <c r="Q86" s="733"/>
      <c r="R86" s="733"/>
      <c r="S86" s="733">
        <v>2</v>
      </c>
      <c r="T86" s="733"/>
      <c r="U86" s="733"/>
      <c r="V86" s="733"/>
      <c r="W86" s="733"/>
      <c r="X86" s="733"/>
      <c r="Y86" s="733"/>
      <c r="Z86" s="733"/>
      <c r="AA86" s="733"/>
      <c r="AB86" s="733">
        <v>1</v>
      </c>
      <c r="AC86" s="733"/>
      <c r="AD86" s="733"/>
      <c r="AE86" s="733"/>
      <c r="AF86" s="733">
        <v>6</v>
      </c>
      <c r="AG86" s="733">
        <v>6</v>
      </c>
      <c r="AH86" s="733"/>
      <c r="AI86" s="733"/>
      <c r="AJ86" s="733">
        <v>6</v>
      </c>
      <c r="AK86" s="733">
        <v>2</v>
      </c>
      <c r="AL86" s="733"/>
      <c r="AM86" s="733"/>
      <c r="AN86" s="733"/>
      <c r="AO86" s="733"/>
      <c r="AP86" s="733"/>
      <c r="AQ86" s="733"/>
      <c r="AR86" s="733">
        <v>2</v>
      </c>
      <c r="AS86" s="733">
        <v>6</v>
      </c>
      <c r="AT86" s="733"/>
      <c r="AU86" s="733">
        <v>6</v>
      </c>
      <c r="AV86" s="733"/>
      <c r="AW86" s="733"/>
      <c r="AX86" s="733"/>
      <c r="AY86" s="733"/>
      <c r="AZ86" s="733"/>
      <c r="BA86" s="733"/>
      <c r="BB86" s="738">
        <f>4</f>
        <v>4</v>
      </c>
      <c r="BC86" s="738">
        <f>1.2-0.2</f>
        <v>1</v>
      </c>
      <c r="BD86" s="733">
        <f t="shared" si="28"/>
        <v>102.60000000000001</v>
      </c>
      <c r="BE86" s="733"/>
      <c r="BF86" s="733">
        <v>0</v>
      </c>
      <c r="BG86" s="738">
        <v>1</v>
      </c>
      <c r="BH86" s="733"/>
      <c r="BI86" s="733"/>
      <c r="BJ86" s="733"/>
      <c r="BK86" s="733"/>
      <c r="BL86" s="733"/>
      <c r="BM86" s="733"/>
      <c r="BN86" s="733">
        <v>1</v>
      </c>
      <c r="BO86" s="733">
        <v>0</v>
      </c>
      <c r="BP86" s="733">
        <v>2</v>
      </c>
      <c r="BQ86" s="733">
        <v>6</v>
      </c>
      <c r="BR86" s="733"/>
      <c r="BS86" s="733">
        <v>1</v>
      </c>
      <c r="BT86" s="733"/>
      <c r="BU86" s="733"/>
      <c r="BV86" s="733"/>
      <c r="BW86" s="733"/>
      <c r="BX86" s="733"/>
      <c r="BY86" s="733"/>
      <c r="BZ86" s="733"/>
      <c r="CA86" s="733"/>
      <c r="CB86" s="733"/>
      <c r="CC86" s="733"/>
      <c r="CD86" s="733"/>
      <c r="CE86" s="733"/>
      <c r="CF86" s="733"/>
      <c r="CG86" s="733">
        <v>1</v>
      </c>
      <c r="CH86" s="733"/>
      <c r="CI86" s="733"/>
      <c r="CJ86" s="733"/>
      <c r="CK86" s="733"/>
      <c r="CL86" s="733"/>
      <c r="CM86" s="733"/>
      <c r="CN86" s="733">
        <v>0</v>
      </c>
      <c r="CO86" s="733"/>
      <c r="CP86" s="733"/>
      <c r="CQ86" s="733"/>
      <c r="CR86" s="733"/>
      <c r="CS86" s="733"/>
      <c r="CT86" s="733"/>
      <c r="CU86" s="733"/>
      <c r="CV86" s="733"/>
      <c r="CW86" s="733"/>
      <c r="CX86" s="733"/>
      <c r="CY86" s="733">
        <v>0</v>
      </c>
      <c r="CZ86" s="733"/>
      <c r="DA86" s="746">
        <f t="shared" si="29"/>
        <v>34.1</v>
      </c>
      <c r="DB86" s="745">
        <f t="shared" si="24"/>
        <v>43720</v>
      </c>
      <c r="DD86" s="745">
        <f t="shared" si="25"/>
        <v>43744</v>
      </c>
      <c r="DF86" s="745">
        <f t="shared" si="26"/>
        <v>43757</v>
      </c>
      <c r="DH86" s="745">
        <f t="shared" si="30"/>
        <v>43744</v>
      </c>
      <c r="DI86" s="745">
        <f t="shared" si="32"/>
        <v>43744</v>
      </c>
      <c r="DJ86" s="745">
        <v>43757</v>
      </c>
      <c r="DK86" s="745"/>
      <c r="DL86" s="745">
        <v>43713</v>
      </c>
    </row>
    <row r="87" spans="1:118" s="726" customFormat="1" ht="21.95" customHeight="1">
      <c r="A87" s="734">
        <v>34</v>
      </c>
      <c r="B87" s="733" t="s">
        <v>3477</v>
      </c>
      <c r="C87" s="735">
        <v>36.4</v>
      </c>
      <c r="D87" s="735">
        <f t="shared" si="27"/>
        <v>2901.1999999999985</v>
      </c>
      <c r="E87" s="733"/>
      <c r="F87" s="733"/>
      <c r="G87" s="733"/>
      <c r="H87" s="733"/>
      <c r="I87" s="733"/>
      <c r="J87" s="733"/>
      <c r="K87" s="733" t="s">
        <v>3434</v>
      </c>
      <c r="L87" s="733"/>
      <c r="M87" s="733">
        <v>1</v>
      </c>
      <c r="N87" s="733"/>
      <c r="O87" s="733">
        <v>1</v>
      </c>
      <c r="P87" s="733"/>
      <c r="Q87" s="733"/>
      <c r="R87" s="733"/>
      <c r="S87" s="733"/>
      <c r="T87" s="733"/>
      <c r="U87" s="733"/>
      <c r="V87" s="733"/>
      <c r="W87" s="733"/>
      <c r="X87" s="733"/>
      <c r="Y87" s="733"/>
      <c r="Z87" s="733"/>
      <c r="AA87" s="733"/>
      <c r="AB87" s="733"/>
      <c r="AC87" s="733"/>
      <c r="AD87" s="733">
        <v>1</v>
      </c>
      <c r="AE87" s="733"/>
      <c r="AF87" s="733">
        <v>3</v>
      </c>
      <c r="AG87" s="733"/>
      <c r="AH87" s="733"/>
      <c r="AI87" s="733"/>
      <c r="AJ87" s="733"/>
      <c r="AK87" s="733"/>
      <c r="AL87" s="733">
        <v>1</v>
      </c>
      <c r="AM87" s="733"/>
      <c r="AN87" s="733"/>
      <c r="AO87" s="733"/>
      <c r="AP87" s="733"/>
      <c r="AQ87" s="733"/>
      <c r="AR87" s="733"/>
      <c r="AS87" s="733"/>
      <c r="AT87" s="733"/>
      <c r="AU87" s="733">
        <v>3</v>
      </c>
      <c r="AV87" s="733"/>
      <c r="AW87" s="733"/>
      <c r="AX87" s="733"/>
      <c r="AY87" s="733">
        <v>2</v>
      </c>
      <c r="AZ87" s="733"/>
      <c r="BA87" s="733">
        <v>4</v>
      </c>
      <c r="BB87" s="733">
        <v>4</v>
      </c>
      <c r="BC87" s="733"/>
      <c r="BD87" s="733">
        <f t="shared" si="28"/>
        <v>109.19999999999999</v>
      </c>
      <c r="BE87" s="733"/>
      <c r="BF87" s="733">
        <v>0</v>
      </c>
      <c r="BG87" s="733"/>
      <c r="BH87" s="733"/>
      <c r="BI87" s="733">
        <v>1</v>
      </c>
      <c r="BJ87" s="733"/>
      <c r="BK87" s="733"/>
      <c r="BL87" s="733"/>
      <c r="BM87" s="733"/>
      <c r="BN87" s="733"/>
      <c r="BO87" s="733">
        <v>0</v>
      </c>
      <c r="BP87" s="733">
        <v>0</v>
      </c>
      <c r="BQ87" s="733"/>
      <c r="BR87" s="733"/>
      <c r="BS87" s="733"/>
      <c r="BT87" s="733"/>
      <c r="BU87" s="733">
        <v>1</v>
      </c>
      <c r="BV87" s="733"/>
      <c r="BW87" s="733">
        <v>1</v>
      </c>
      <c r="BX87" s="733"/>
      <c r="BY87" s="733"/>
      <c r="BZ87" s="733"/>
      <c r="CA87" s="733"/>
      <c r="CB87" s="733"/>
      <c r="CC87" s="733"/>
      <c r="CD87" s="733"/>
      <c r="CE87" s="733"/>
      <c r="CF87" s="733"/>
      <c r="CG87" s="733"/>
      <c r="CH87" s="733"/>
      <c r="CI87" s="733"/>
      <c r="CJ87" s="733"/>
      <c r="CK87" s="733"/>
      <c r="CL87" s="733">
        <v>1</v>
      </c>
      <c r="CM87" s="733">
        <v>0</v>
      </c>
      <c r="CN87" s="733">
        <v>1</v>
      </c>
      <c r="CO87" s="733">
        <v>0</v>
      </c>
      <c r="CP87" s="733">
        <v>0</v>
      </c>
      <c r="CQ87" s="733"/>
      <c r="CR87" s="733"/>
      <c r="CS87" s="733"/>
      <c r="CT87" s="733"/>
      <c r="CU87" s="733"/>
      <c r="CV87" s="733"/>
      <c r="CW87" s="733">
        <v>2</v>
      </c>
      <c r="CX87" s="733"/>
      <c r="CY87" s="733">
        <v>0</v>
      </c>
      <c r="CZ87" s="733"/>
      <c r="DA87" s="746">
        <f t="shared" si="29"/>
        <v>36.299999999999997</v>
      </c>
      <c r="DB87" s="745">
        <f t="shared" si="24"/>
        <v>43720</v>
      </c>
      <c r="DD87" s="745">
        <f t="shared" si="25"/>
        <v>43744</v>
      </c>
      <c r="DF87" s="745"/>
      <c r="DH87" s="745">
        <f t="shared" si="30"/>
        <v>43744</v>
      </c>
      <c r="DI87" s="745">
        <f t="shared" si="32"/>
        <v>43744</v>
      </c>
      <c r="DJ87" s="745">
        <v>43778</v>
      </c>
      <c r="DK87" s="745"/>
      <c r="DL87" s="745">
        <v>43713</v>
      </c>
    </row>
    <row r="88" spans="1:118" s="726" customFormat="1" ht="21.95" customHeight="1">
      <c r="A88" s="734">
        <v>33.299999999999997</v>
      </c>
      <c r="B88" s="733">
        <v>129</v>
      </c>
      <c r="C88" s="735">
        <v>36.1</v>
      </c>
      <c r="D88" s="735">
        <f t="shared" si="27"/>
        <v>2937.2999999999984</v>
      </c>
      <c r="E88" s="733"/>
      <c r="F88" s="733"/>
      <c r="G88" s="733"/>
      <c r="H88" s="733"/>
      <c r="I88" s="733"/>
      <c r="J88" s="733" t="s">
        <v>4005</v>
      </c>
      <c r="K88" s="733" t="s">
        <v>3992</v>
      </c>
      <c r="L88" s="733">
        <v>1</v>
      </c>
      <c r="M88" s="733">
        <v>2</v>
      </c>
      <c r="N88" s="733"/>
      <c r="O88" s="733"/>
      <c r="P88" s="733"/>
      <c r="Q88" s="733">
        <v>1</v>
      </c>
      <c r="R88" s="733"/>
      <c r="S88" s="733"/>
      <c r="T88" s="733"/>
      <c r="U88" s="733"/>
      <c r="V88" s="733"/>
      <c r="W88" s="733"/>
      <c r="X88" s="733"/>
      <c r="Y88" s="733"/>
      <c r="Z88" s="738">
        <f>1-1</f>
        <v>0</v>
      </c>
      <c r="AA88" s="733"/>
      <c r="AB88" s="738">
        <f>1-1</f>
        <v>0</v>
      </c>
      <c r="AC88" s="733">
        <v>1</v>
      </c>
      <c r="AD88" s="733"/>
      <c r="AE88" s="733"/>
      <c r="AF88" s="733">
        <v>6</v>
      </c>
      <c r="AG88" s="733">
        <v>6</v>
      </c>
      <c r="AH88" s="733"/>
      <c r="AI88" s="733"/>
      <c r="AJ88" s="733">
        <v>6</v>
      </c>
      <c r="AK88" s="733">
        <v>2</v>
      </c>
      <c r="AL88" s="733"/>
      <c r="AM88" s="733"/>
      <c r="AN88" s="733"/>
      <c r="AO88" s="733"/>
      <c r="AP88" s="733"/>
      <c r="AQ88" s="733"/>
      <c r="AR88" s="733"/>
      <c r="AS88" s="733"/>
      <c r="AT88" s="733"/>
      <c r="AU88" s="733">
        <v>6</v>
      </c>
      <c r="AV88" s="733"/>
      <c r="AW88" s="733"/>
      <c r="AX88" s="733"/>
      <c r="AY88" s="733"/>
      <c r="AZ88" s="733"/>
      <c r="BA88" s="733"/>
      <c r="BB88" s="733">
        <v>4</v>
      </c>
      <c r="BC88" s="733"/>
      <c r="BD88" s="733">
        <f t="shared" si="28"/>
        <v>108.30000000000001</v>
      </c>
      <c r="BE88" s="733"/>
      <c r="BF88" s="733">
        <v>0</v>
      </c>
      <c r="BG88" s="733">
        <v>1</v>
      </c>
      <c r="BH88" s="733"/>
      <c r="BI88" s="733"/>
      <c r="BJ88" s="733"/>
      <c r="BK88" s="733"/>
      <c r="BL88" s="733"/>
      <c r="BM88" s="733"/>
      <c r="BN88" s="733"/>
      <c r="BO88" s="733">
        <v>0</v>
      </c>
      <c r="BP88" s="733">
        <v>0</v>
      </c>
      <c r="BQ88" s="733">
        <v>3</v>
      </c>
      <c r="BR88" s="733"/>
      <c r="BS88" s="733"/>
      <c r="BT88" s="733"/>
      <c r="BU88" s="733">
        <v>1</v>
      </c>
      <c r="BV88" s="733"/>
      <c r="BW88" s="733">
        <v>1</v>
      </c>
      <c r="BX88" s="733"/>
      <c r="BY88" s="733"/>
      <c r="BZ88" s="733"/>
      <c r="CA88" s="733"/>
      <c r="CB88" s="733"/>
      <c r="CC88" s="733"/>
      <c r="CD88" s="733"/>
      <c r="CE88" s="733"/>
      <c r="CF88" s="733">
        <v>1</v>
      </c>
      <c r="CG88" s="733"/>
      <c r="CH88" s="733"/>
      <c r="CI88" s="733"/>
      <c r="CJ88" s="733"/>
      <c r="CK88" s="733"/>
      <c r="CL88" s="733">
        <v>1</v>
      </c>
      <c r="CM88" s="733">
        <v>0</v>
      </c>
      <c r="CN88" s="733">
        <v>1</v>
      </c>
      <c r="CO88" s="733"/>
      <c r="CP88" s="733"/>
      <c r="CQ88" s="733"/>
      <c r="CR88" s="733"/>
      <c r="CS88" s="733"/>
      <c r="CT88" s="733"/>
      <c r="CU88" s="733"/>
      <c r="CV88" s="733"/>
      <c r="CW88" s="733"/>
      <c r="CX88" s="733"/>
      <c r="CY88" s="733">
        <v>0</v>
      </c>
      <c r="CZ88" s="733"/>
      <c r="DA88" s="746">
        <f t="shared" si="29"/>
        <v>36</v>
      </c>
      <c r="DB88" s="745">
        <f t="shared" si="24"/>
        <v>43720</v>
      </c>
      <c r="DD88" s="745">
        <f t="shared" si="25"/>
        <v>43744</v>
      </c>
      <c r="DF88" s="745"/>
      <c r="DH88" s="745">
        <f t="shared" si="30"/>
        <v>43744</v>
      </c>
      <c r="DI88" s="745">
        <f t="shared" si="32"/>
        <v>43744</v>
      </c>
      <c r="DJ88" s="745">
        <v>43778</v>
      </c>
      <c r="DK88" s="745">
        <v>43752</v>
      </c>
      <c r="DL88" s="745">
        <v>43713</v>
      </c>
    </row>
    <row r="89" spans="1:118" s="726" customFormat="1" ht="21.95" customHeight="1">
      <c r="A89" s="734">
        <v>37</v>
      </c>
      <c r="B89" s="733" t="s">
        <v>3478</v>
      </c>
      <c r="C89" s="735">
        <v>37.799999999999997</v>
      </c>
      <c r="D89" s="735">
        <f t="shared" si="27"/>
        <v>2975.0999999999985</v>
      </c>
      <c r="E89" s="733"/>
      <c r="F89" s="733"/>
      <c r="G89" s="733"/>
      <c r="H89" s="733"/>
      <c r="I89" s="733"/>
      <c r="J89" s="733"/>
      <c r="K89" s="733" t="s">
        <v>3434</v>
      </c>
      <c r="L89" s="733"/>
      <c r="M89" s="733">
        <v>1</v>
      </c>
      <c r="N89" s="733"/>
      <c r="O89" s="733"/>
      <c r="P89" s="733">
        <v>1</v>
      </c>
      <c r="Q89" s="733"/>
      <c r="R89" s="733"/>
      <c r="S89" s="733"/>
      <c r="T89" s="733"/>
      <c r="U89" s="733"/>
      <c r="V89" s="733"/>
      <c r="W89" s="733"/>
      <c r="X89" s="733"/>
      <c r="Y89" s="733"/>
      <c r="Z89" s="733"/>
      <c r="AA89" s="733"/>
      <c r="AB89" s="733"/>
      <c r="AC89" s="733"/>
      <c r="AD89" s="733">
        <v>1</v>
      </c>
      <c r="AE89" s="733"/>
      <c r="AF89" s="733">
        <v>3</v>
      </c>
      <c r="AG89" s="733"/>
      <c r="AH89" s="733"/>
      <c r="AI89" s="733"/>
      <c r="AJ89" s="733"/>
      <c r="AK89" s="733"/>
      <c r="AL89" s="733">
        <v>1</v>
      </c>
      <c r="AM89" s="733"/>
      <c r="AN89" s="733"/>
      <c r="AO89" s="733"/>
      <c r="AP89" s="733"/>
      <c r="AQ89" s="733"/>
      <c r="AR89" s="733"/>
      <c r="AS89" s="733"/>
      <c r="AT89" s="733"/>
      <c r="AU89" s="733">
        <v>3</v>
      </c>
      <c r="AV89" s="733"/>
      <c r="AW89" s="733"/>
      <c r="AX89" s="733"/>
      <c r="AY89" s="738">
        <f>2-2</f>
        <v>0</v>
      </c>
      <c r="AZ89" s="733"/>
      <c r="BA89" s="738">
        <f>3-3</f>
        <v>0</v>
      </c>
      <c r="BB89" s="738">
        <f>4-4</f>
        <v>0</v>
      </c>
      <c r="BC89" s="733"/>
      <c r="BD89" s="733">
        <f t="shared" si="28"/>
        <v>113.39999999999999</v>
      </c>
      <c r="BE89" s="733"/>
      <c r="BF89" s="733">
        <v>0</v>
      </c>
      <c r="BG89" s="733"/>
      <c r="BH89" s="733"/>
      <c r="BI89" s="733">
        <v>1</v>
      </c>
      <c r="BJ89" s="733"/>
      <c r="BK89" s="733"/>
      <c r="BL89" s="733"/>
      <c r="BM89" s="733"/>
      <c r="BN89" s="733"/>
      <c r="BO89" s="733">
        <v>0</v>
      </c>
      <c r="BP89" s="733">
        <v>0</v>
      </c>
      <c r="BQ89" s="733"/>
      <c r="BR89" s="733"/>
      <c r="BS89" s="733"/>
      <c r="BT89" s="733"/>
      <c r="BU89" s="733">
        <v>1</v>
      </c>
      <c r="BV89" s="733"/>
      <c r="BW89" s="733">
        <v>1</v>
      </c>
      <c r="BX89" s="733"/>
      <c r="BY89" s="733"/>
      <c r="BZ89" s="733"/>
      <c r="CA89" s="733"/>
      <c r="CB89" s="733"/>
      <c r="CC89" s="733"/>
      <c r="CD89" s="733"/>
      <c r="CE89" s="733"/>
      <c r="CF89" s="733"/>
      <c r="CG89" s="733"/>
      <c r="CH89" s="733"/>
      <c r="CI89" s="733"/>
      <c r="CJ89" s="733"/>
      <c r="CK89" s="733"/>
      <c r="CL89" s="733">
        <v>1</v>
      </c>
      <c r="CM89" s="733">
        <v>0</v>
      </c>
      <c r="CN89" s="733">
        <v>1</v>
      </c>
      <c r="CO89" s="733">
        <v>0</v>
      </c>
      <c r="CP89" s="733">
        <v>0</v>
      </c>
      <c r="CQ89" s="733"/>
      <c r="CR89" s="733"/>
      <c r="CS89" s="733"/>
      <c r="CT89" s="733"/>
      <c r="CU89" s="733"/>
      <c r="CV89" s="733"/>
      <c r="CW89" s="733">
        <v>2</v>
      </c>
      <c r="CX89" s="733"/>
      <c r="CY89" s="733">
        <v>0</v>
      </c>
      <c r="CZ89" s="733"/>
      <c r="DA89" s="746">
        <f t="shared" si="29"/>
        <v>37.699999999999996</v>
      </c>
      <c r="DB89" s="745">
        <f t="shared" si="24"/>
        <v>43720</v>
      </c>
      <c r="DD89" s="745">
        <f t="shared" si="25"/>
        <v>43744</v>
      </c>
      <c r="DF89" s="745"/>
      <c r="DH89" s="745">
        <f t="shared" si="30"/>
        <v>43744</v>
      </c>
      <c r="DI89" s="745">
        <f t="shared" si="32"/>
        <v>43744</v>
      </c>
      <c r="DJ89" s="745">
        <v>43778</v>
      </c>
      <c r="DL89" s="745">
        <v>43713</v>
      </c>
    </row>
    <row r="90" spans="1:118" s="726" customFormat="1" ht="21.95" customHeight="1">
      <c r="A90" s="734">
        <v>37.4</v>
      </c>
      <c r="B90" s="733">
        <v>130</v>
      </c>
      <c r="C90" s="735">
        <v>33.9</v>
      </c>
      <c r="D90" s="735">
        <f t="shared" si="27"/>
        <v>3008.9999999999986</v>
      </c>
      <c r="E90" s="733"/>
      <c r="F90" s="733"/>
      <c r="G90" s="733"/>
      <c r="H90" s="733"/>
      <c r="I90" s="733"/>
      <c r="J90" s="733" t="s">
        <v>3434</v>
      </c>
      <c r="K90" s="733" t="s">
        <v>3434</v>
      </c>
      <c r="L90" s="733">
        <v>1</v>
      </c>
      <c r="M90" s="733"/>
      <c r="N90" s="733"/>
      <c r="O90" s="733"/>
      <c r="P90" s="733"/>
      <c r="Q90" s="733"/>
      <c r="R90" s="733"/>
      <c r="S90" s="733"/>
      <c r="T90" s="733"/>
      <c r="U90" s="733"/>
      <c r="V90" s="733"/>
      <c r="W90" s="733"/>
      <c r="X90" s="733"/>
      <c r="Y90" s="733"/>
      <c r="Z90" s="733"/>
      <c r="AA90" s="733"/>
      <c r="AB90" s="733"/>
      <c r="AC90" s="733"/>
      <c r="AD90" s="733">
        <v>1</v>
      </c>
      <c r="AE90" s="733"/>
      <c r="AF90" s="733">
        <v>3</v>
      </c>
      <c r="AG90" s="733"/>
      <c r="AH90" s="733"/>
      <c r="AI90" s="733"/>
      <c r="AJ90" s="733"/>
      <c r="AK90" s="733"/>
      <c r="AL90" s="733">
        <v>1</v>
      </c>
      <c r="AM90" s="733"/>
      <c r="AN90" s="733"/>
      <c r="AO90" s="733"/>
      <c r="AP90" s="733"/>
      <c r="AQ90" s="733"/>
      <c r="AR90" s="733"/>
      <c r="AS90" s="733"/>
      <c r="AT90" s="733"/>
      <c r="AU90" s="733">
        <v>3</v>
      </c>
      <c r="AV90" s="733"/>
      <c r="AW90" s="733"/>
      <c r="AX90" s="733"/>
      <c r="AY90" s="733"/>
      <c r="AZ90" s="733"/>
      <c r="BA90" s="733"/>
      <c r="BB90" s="733"/>
      <c r="BC90" s="733"/>
      <c r="BD90" s="733">
        <f t="shared" si="28"/>
        <v>101.69999999999999</v>
      </c>
      <c r="BE90" s="733"/>
      <c r="BF90" s="733">
        <v>0</v>
      </c>
      <c r="BG90" s="733"/>
      <c r="BH90" s="733"/>
      <c r="BI90" s="733"/>
      <c r="BJ90" s="733"/>
      <c r="BK90" s="733">
        <v>1</v>
      </c>
      <c r="BL90" s="733"/>
      <c r="BM90" s="733"/>
      <c r="BN90" s="733"/>
      <c r="BO90" s="733">
        <v>0</v>
      </c>
      <c r="BP90" s="733">
        <v>0</v>
      </c>
      <c r="BQ90" s="733"/>
      <c r="BR90" s="733"/>
      <c r="BS90" s="733">
        <v>2</v>
      </c>
      <c r="BT90" s="733">
        <v>1</v>
      </c>
      <c r="BU90" s="733"/>
      <c r="BV90" s="733"/>
      <c r="BW90" s="733"/>
      <c r="BX90" s="733"/>
      <c r="BY90" s="733"/>
      <c r="BZ90" s="733"/>
      <c r="CA90" s="733"/>
      <c r="CB90" s="733"/>
      <c r="CC90" s="733"/>
      <c r="CD90" s="733"/>
      <c r="CE90" s="733"/>
      <c r="CF90" s="733">
        <v>1</v>
      </c>
      <c r="CG90" s="733"/>
      <c r="CH90" s="733"/>
      <c r="CI90" s="733"/>
      <c r="CJ90" s="733"/>
      <c r="CK90" s="733"/>
      <c r="CL90" s="733"/>
      <c r="CM90" s="733"/>
      <c r="CN90" s="733">
        <v>0</v>
      </c>
      <c r="CO90" s="733"/>
      <c r="CP90" s="733"/>
      <c r="CQ90" s="733"/>
      <c r="CR90" s="733"/>
      <c r="CS90" s="733"/>
      <c r="CT90" s="733"/>
      <c r="CU90" s="733"/>
      <c r="CV90" s="733"/>
      <c r="CW90" s="733"/>
      <c r="CX90" s="733"/>
      <c r="CY90" s="733">
        <v>0</v>
      </c>
      <c r="CZ90" s="733"/>
      <c r="DA90" s="746">
        <f t="shared" si="29"/>
        <v>33.799999999999997</v>
      </c>
      <c r="DB90" s="745">
        <f t="shared" si="24"/>
        <v>43720</v>
      </c>
      <c r="DD90" s="745">
        <f t="shared" si="25"/>
        <v>43744</v>
      </c>
      <c r="DF90" s="745"/>
      <c r="DH90" s="745" t="str">
        <f t="shared" si="30"/>
        <v/>
      </c>
      <c r="DI90" s="745">
        <v>43778</v>
      </c>
      <c r="DJ90" s="745">
        <v>43778</v>
      </c>
      <c r="DL90" s="745">
        <v>43713</v>
      </c>
    </row>
    <row r="91" spans="1:118" s="726" customFormat="1" ht="21.95" customHeight="1">
      <c r="A91" s="734">
        <v>33</v>
      </c>
      <c r="B91" s="733" t="s">
        <v>3479</v>
      </c>
      <c r="C91" s="735">
        <v>44</v>
      </c>
      <c r="D91" s="735">
        <f t="shared" si="27"/>
        <v>3052.9999999999986</v>
      </c>
      <c r="E91" s="733"/>
      <c r="F91" s="733"/>
      <c r="G91" s="733"/>
      <c r="H91" s="733"/>
      <c r="I91" s="733"/>
      <c r="J91" s="733"/>
      <c r="K91" s="733" t="s">
        <v>3434</v>
      </c>
      <c r="L91" s="733"/>
      <c r="M91" s="733">
        <v>1</v>
      </c>
      <c r="N91" s="733"/>
      <c r="O91" s="733"/>
      <c r="P91" s="733">
        <v>1</v>
      </c>
      <c r="Q91" s="733"/>
      <c r="R91" s="733"/>
      <c r="S91" s="733"/>
      <c r="T91" s="733"/>
      <c r="U91" s="733"/>
      <c r="V91" s="733"/>
      <c r="W91" s="733"/>
      <c r="X91" s="733"/>
      <c r="Y91" s="733">
        <v>1</v>
      </c>
      <c r="Z91" s="733"/>
      <c r="AA91" s="733"/>
      <c r="AB91" s="733"/>
      <c r="AC91" s="733"/>
      <c r="AD91" s="733">
        <v>1</v>
      </c>
      <c r="AE91" s="733"/>
      <c r="AF91" s="733">
        <v>3</v>
      </c>
      <c r="AG91" s="733"/>
      <c r="AH91" s="733"/>
      <c r="AI91" s="733"/>
      <c r="AJ91" s="733"/>
      <c r="AK91" s="733"/>
      <c r="AL91" s="733">
        <v>1</v>
      </c>
      <c r="AM91" s="733"/>
      <c r="AN91" s="733"/>
      <c r="AO91" s="733"/>
      <c r="AP91" s="733"/>
      <c r="AQ91" s="733"/>
      <c r="AR91" s="733"/>
      <c r="AS91" s="733"/>
      <c r="AT91" s="733"/>
      <c r="AU91" s="733">
        <v>3</v>
      </c>
      <c r="AV91" s="733"/>
      <c r="AW91" s="733"/>
      <c r="AX91" s="733"/>
      <c r="AY91" s="733">
        <v>2</v>
      </c>
      <c r="AZ91" s="733"/>
      <c r="BA91" s="733">
        <v>4</v>
      </c>
      <c r="BB91" s="733">
        <v>4</v>
      </c>
      <c r="BC91" s="733"/>
      <c r="BD91" s="733">
        <f t="shared" si="28"/>
        <v>132</v>
      </c>
      <c r="BE91" s="733"/>
      <c r="BF91" s="733">
        <v>0</v>
      </c>
      <c r="BG91" s="733"/>
      <c r="BH91" s="733"/>
      <c r="BI91" s="733">
        <v>1</v>
      </c>
      <c r="BJ91" s="733"/>
      <c r="BK91" s="733"/>
      <c r="BL91" s="733"/>
      <c r="BM91" s="733"/>
      <c r="BN91" s="733"/>
      <c r="BO91" s="733">
        <v>0</v>
      </c>
      <c r="BP91" s="733">
        <v>0</v>
      </c>
      <c r="BQ91" s="733"/>
      <c r="BR91" s="733"/>
      <c r="BS91" s="733"/>
      <c r="BT91" s="733"/>
      <c r="BU91" s="733">
        <v>1</v>
      </c>
      <c r="BV91" s="733"/>
      <c r="BW91" s="733">
        <v>1</v>
      </c>
      <c r="BX91" s="733"/>
      <c r="BY91" s="733"/>
      <c r="BZ91" s="733"/>
      <c r="CA91" s="733"/>
      <c r="CB91" s="733"/>
      <c r="CC91" s="733"/>
      <c r="CD91" s="733"/>
      <c r="CE91" s="733"/>
      <c r="CF91" s="733"/>
      <c r="CG91" s="733"/>
      <c r="CH91" s="733"/>
      <c r="CI91" s="733"/>
      <c r="CJ91" s="733"/>
      <c r="CK91" s="733"/>
      <c r="CL91" s="733">
        <v>1</v>
      </c>
      <c r="CM91" s="733">
        <v>0</v>
      </c>
      <c r="CN91" s="733">
        <v>1</v>
      </c>
      <c r="CO91" s="733">
        <v>0</v>
      </c>
      <c r="CP91" s="733">
        <v>0</v>
      </c>
      <c r="CQ91" s="733"/>
      <c r="CR91" s="733"/>
      <c r="CS91" s="733"/>
      <c r="CT91" s="733"/>
      <c r="CU91" s="733"/>
      <c r="CV91" s="733"/>
      <c r="CW91" s="733">
        <v>2</v>
      </c>
      <c r="CX91" s="733"/>
      <c r="CY91" s="733">
        <v>0</v>
      </c>
      <c r="CZ91" s="733"/>
      <c r="DA91" s="746">
        <f t="shared" si="29"/>
        <v>43.9</v>
      </c>
      <c r="DB91" s="745">
        <f t="shared" si="24"/>
        <v>43720</v>
      </c>
      <c r="DD91" s="745">
        <f t="shared" si="25"/>
        <v>43744</v>
      </c>
      <c r="DF91" s="745"/>
      <c r="DH91" s="745">
        <f t="shared" si="30"/>
        <v>43744</v>
      </c>
      <c r="DI91" s="745">
        <f>DH91</f>
        <v>43744</v>
      </c>
      <c r="DJ91" s="745">
        <v>43778</v>
      </c>
      <c r="DL91" s="745">
        <v>43713</v>
      </c>
    </row>
    <row r="92" spans="1:118" s="726" customFormat="1" ht="21.95" customHeight="1">
      <c r="A92" s="734">
        <v>33.5</v>
      </c>
      <c r="B92" s="733">
        <v>131</v>
      </c>
      <c r="C92" s="735">
        <v>28.5</v>
      </c>
      <c r="D92" s="735">
        <f t="shared" si="27"/>
        <v>3081.4999999999986</v>
      </c>
      <c r="E92" s="733"/>
      <c r="F92" s="733"/>
      <c r="G92" s="733"/>
      <c r="H92" s="733"/>
      <c r="I92" s="733"/>
      <c r="J92" s="733" t="s">
        <v>3434</v>
      </c>
      <c r="K92" s="733" t="s">
        <v>3434</v>
      </c>
      <c r="L92" s="733">
        <v>1</v>
      </c>
      <c r="M92" s="733"/>
      <c r="N92" s="733"/>
      <c r="O92" s="733"/>
      <c r="P92" s="733"/>
      <c r="Q92" s="733"/>
      <c r="R92" s="733"/>
      <c r="S92" s="733"/>
      <c r="T92" s="733"/>
      <c r="U92" s="733"/>
      <c r="V92" s="733"/>
      <c r="W92" s="733"/>
      <c r="X92" s="733"/>
      <c r="Y92" s="733"/>
      <c r="Z92" s="733"/>
      <c r="AA92" s="733"/>
      <c r="AB92" s="733"/>
      <c r="AC92" s="733"/>
      <c r="AD92" s="733">
        <v>1</v>
      </c>
      <c r="AE92" s="733"/>
      <c r="AF92" s="733">
        <v>3</v>
      </c>
      <c r="AG92" s="733"/>
      <c r="AH92" s="733"/>
      <c r="AI92" s="733"/>
      <c r="AJ92" s="733"/>
      <c r="AK92" s="733"/>
      <c r="AL92" s="733">
        <v>1</v>
      </c>
      <c r="AM92" s="733"/>
      <c r="AN92" s="733"/>
      <c r="AO92" s="733"/>
      <c r="AP92" s="733"/>
      <c r="AQ92" s="733"/>
      <c r="AR92" s="733"/>
      <c r="AS92" s="733"/>
      <c r="AT92" s="733"/>
      <c r="AU92" s="733">
        <v>3</v>
      </c>
      <c r="AV92" s="733"/>
      <c r="AW92" s="733"/>
      <c r="AX92" s="733"/>
      <c r="AY92" s="733"/>
      <c r="AZ92" s="733"/>
      <c r="BA92" s="733"/>
      <c r="BB92" s="733"/>
      <c r="BC92" s="733"/>
      <c r="BD92" s="733">
        <f t="shared" si="28"/>
        <v>85.5</v>
      </c>
      <c r="BE92" s="733"/>
      <c r="BF92" s="733">
        <v>0</v>
      </c>
      <c r="BG92" s="733"/>
      <c r="BH92" s="733"/>
      <c r="BI92" s="733"/>
      <c r="BJ92" s="733"/>
      <c r="BK92" s="733">
        <v>1</v>
      </c>
      <c r="BL92" s="733"/>
      <c r="BM92" s="733"/>
      <c r="BN92" s="733"/>
      <c r="BO92" s="733">
        <v>0</v>
      </c>
      <c r="BP92" s="733">
        <v>0</v>
      </c>
      <c r="BQ92" s="733"/>
      <c r="BR92" s="733"/>
      <c r="BS92" s="733">
        <v>2</v>
      </c>
      <c r="BT92" s="733">
        <v>1</v>
      </c>
      <c r="BU92" s="733"/>
      <c r="BV92" s="733"/>
      <c r="BW92" s="733"/>
      <c r="BX92" s="733"/>
      <c r="BY92" s="733"/>
      <c r="BZ92" s="733"/>
      <c r="CA92" s="733"/>
      <c r="CB92" s="733"/>
      <c r="CC92" s="733"/>
      <c r="CD92" s="733"/>
      <c r="CE92" s="733"/>
      <c r="CF92" s="733">
        <v>1</v>
      </c>
      <c r="CG92" s="733"/>
      <c r="CH92" s="733"/>
      <c r="CI92" s="733"/>
      <c r="CJ92" s="733"/>
      <c r="CK92" s="733"/>
      <c r="CL92" s="733"/>
      <c r="CM92" s="733"/>
      <c r="CN92" s="733">
        <v>0</v>
      </c>
      <c r="CO92" s="733"/>
      <c r="CP92" s="733"/>
      <c r="CQ92" s="733"/>
      <c r="CR92" s="733"/>
      <c r="CS92" s="733"/>
      <c r="CT92" s="733"/>
      <c r="CU92" s="733"/>
      <c r="CV92" s="733"/>
      <c r="CW92" s="733"/>
      <c r="CX92" s="733"/>
      <c r="CY92" s="733">
        <v>0</v>
      </c>
      <c r="CZ92" s="733"/>
      <c r="DA92" s="746">
        <f t="shared" si="29"/>
        <v>28.4</v>
      </c>
      <c r="DB92" s="745">
        <f t="shared" si="24"/>
        <v>43720</v>
      </c>
      <c r="DD92" s="745">
        <f t="shared" si="25"/>
        <v>43744</v>
      </c>
      <c r="DF92" s="745"/>
      <c r="DH92" s="745" t="str">
        <f t="shared" si="30"/>
        <v/>
      </c>
      <c r="DI92" s="745">
        <v>43778</v>
      </c>
      <c r="DJ92" s="745">
        <v>43778</v>
      </c>
      <c r="DL92" s="745">
        <v>43713</v>
      </c>
      <c r="DM92" s="752"/>
      <c r="DN92" s="752"/>
    </row>
    <row r="93" spans="1:118" s="726" customFormat="1" ht="21.95" customHeight="1">
      <c r="A93" s="734">
        <v>34</v>
      </c>
      <c r="B93" s="733" t="s">
        <v>3480</v>
      </c>
      <c r="C93" s="735">
        <v>40.5</v>
      </c>
      <c r="D93" s="735">
        <f t="shared" si="27"/>
        <v>3121.9999999999986</v>
      </c>
      <c r="E93" s="733"/>
      <c r="F93" s="733"/>
      <c r="G93" s="733"/>
      <c r="H93" s="733"/>
      <c r="I93" s="733"/>
      <c r="J93" s="733"/>
      <c r="K93" s="733" t="s">
        <v>3434</v>
      </c>
      <c r="L93" s="733"/>
      <c r="M93" s="733">
        <v>1</v>
      </c>
      <c r="N93" s="733"/>
      <c r="O93" s="733">
        <v>1</v>
      </c>
      <c r="P93" s="733"/>
      <c r="Q93" s="733"/>
      <c r="R93" s="733"/>
      <c r="S93" s="733"/>
      <c r="T93" s="733"/>
      <c r="U93" s="733"/>
      <c r="V93" s="733"/>
      <c r="W93" s="733"/>
      <c r="X93" s="733"/>
      <c r="Y93" s="733"/>
      <c r="Z93" s="733"/>
      <c r="AA93" s="733"/>
      <c r="AB93" s="733"/>
      <c r="AC93" s="733"/>
      <c r="AD93" s="733">
        <v>1</v>
      </c>
      <c r="AE93" s="733"/>
      <c r="AF93" s="733">
        <v>3</v>
      </c>
      <c r="AG93" s="733"/>
      <c r="AH93" s="733"/>
      <c r="AI93" s="733"/>
      <c r="AJ93" s="733"/>
      <c r="AK93" s="733"/>
      <c r="AL93" s="733">
        <v>1</v>
      </c>
      <c r="AM93" s="733"/>
      <c r="AN93" s="733"/>
      <c r="AO93" s="733"/>
      <c r="AP93" s="733"/>
      <c r="AQ93" s="733"/>
      <c r="AR93" s="733"/>
      <c r="AS93" s="733"/>
      <c r="AT93" s="733"/>
      <c r="AU93" s="733">
        <v>3</v>
      </c>
      <c r="AV93" s="733"/>
      <c r="AW93" s="733"/>
      <c r="AX93" s="733"/>
      <c r="AY93" s="733">
        <v>2</v>
      </c>
      <c r="AZ93" s="733"/>
      <c r="BA93" s="733">
        <v>8</v>
      </c>
      <c r="BB93" s="738">
        <f>8-2</f>
        <v>6</v>
      </c>
      <c r="BC93" s="733"/>
      <c r="BD93" s="733">
        <f t="shared" si="28"/>
        <v>121.5</v>
      </c>
      <c r="BE93" s="733"/>
      <c r="BF93" s="733">
        <v>0</v>
      </c>
      <c r="BG93" s="733"/>
      <c r="BH93" s="733"/>
      <c r="BI93" s="733">
        <v>1</v>
      </c>
      <c r="BJ93" s="733"/>
      <c r="BK93" s="733"/>
      <c r="BL93" s="733"/>
      <c r="BM93" s="733"/>
      <c r="BN93" s="733"/>
      <c r="BO93" s="733">
        <v>0</v>
      </c>
      <c r="BP93" s="733">
        <v>0</v>
      </c>
      <c r="BQ93" s="733"/>
      <c r="BR93" s="733"/>
      <c r="BS93" s="733"/>
      <c r="BT93" s="733"/>
      <c r="BU93" s="733">
        <v>1</v>
      </c>
      <c r="BV93" s="733"/>
      <c r="BW93" s="733">
        <v>2</v>
      </c>
      <c r="BX93" s="733"/>
      <c r="BY93" s="733"/>
      <c r="BZ93" s="733"/>
      <c r="CA93" s="733"/>
      <c r="CB93" s="733"/>
      <c r="CC93" s="733"/>
      <c r="CD93" s="733"/>
      <c r="CE93" s="733"/>
      <c r="CF93" s="733"/>
      <c r="CG93" s="733"/>
      <c r="CH93" s="733"/>
      <c r="CI93" s="733"/>
      <c r="CJ93" s="733"/>
      <c r="CK93" s="733"/>
      <c r="CL93" s="733">
        <v>1</v>
      </c>
      <c r="CM93" s="733">
        <v>0</v>
      </c>
      <c r="CN93" s="733">
        <v>2</v>
      </c>
      <c r="CO93" s="733">
        <v>0</v>
      </c>
      <c r="CP93" s="733">
        <v>0</v>
      </c>
      <c r="CQ93" s="733"/>
      <c r="CR93" s="733"/>
      <c r="CS93" s="733"/>
      <c r="CT93" s="733"/>
      <c r="CU93" s="733"/>
      <c r="CV93" s="733"/>
      <c r="CW93" s="733">
        <v>2</v>
      </c>
      <c r="CX93" s="733"/>
      <c r="CY93" s="733">
        <v>0</v>
      </c>
      <c r="CZ93" s="733"/>
      <c r="DA93" s="746">
        <f t="shared" si="29"/>
        <v>40.4</v>
      </c>
      <c r="DB93" s="745">
        <f t="shared" si="24"/>
        <v>43720</v>
      </c>
      <c r="DD93" s="745">
        <f t="shared" si="25"/>
        <v>43744</v>
      </c>
      <c r="DF93" s="745"/>
      <c r="DH93" s="745">
        <f t="shared" si="30"/>
        <v>43744</v>
      </c>
      <c r="DI93" s="745">
        <f>DH93</f>
        <v>43744</v>
      </c>
      <c r="DJ93" s="745">
        <v>43778</v>
      </c>
      <c r="DL93" s="745">
        <v>43713</v>
      </c>
    </row>
    <row r="94" spans="1:118" s="726" customFormat="1" ht="21.95" customHeight="1">
      <c r="A94" s="734">
        <v>34.200000000000003</v>
      </c>
      <c r="B94" s="733">
        <v>132</v>
      </c>
      <c r="C94" s="735">
        <v>30.4</v>
      </c>
      <c r="D94" s="735">
        <f t="shared" si="27"/>
        <v>3152.3999999999987</v>
      </c>
      <c r="E94" s="733"/>
      <c r="F94" s="733"/>
      <c r="G94" s="733"/>
      <c r="H94" s="733"/>
      <c r="I94" s="733"/>
      <c r="J94" s="733" t="s">
        <v>3434</v>
      </c>
      <c r="K94" s="733" t="s">
        <v>3434</v>
      </c>
      <c r="L94" s="733">
        <v>1</v>
      </c>
      <c r="M94" s="733"/>
      <c r="N94" s="733"/>
      <c r="O94" s="733"/>
      <c r="P94" s="733"/>
      <c r="Q94" s="733"/>
      <c r="R94" s="733"/>
      <c r="S94" s="733"/>
      <c r="T94" s="733"/>
      <c r="U94" s="733"/>
      <c r="V94" s="733"/>
      <c r="W94" s="733"/>
      <c r="X94" s="733"/>
      <c r="Y94" s="733"/>
      <c r="Z94" s="733"/>
      <c r="AA94" s="733"/>
      <c r="AB94" s="733"/>
      <c r="AC94" s="733"/>
      <c r="AD94" s="733">
        <v>1</v>
      </c>
      <c r="AE94" s="733"/>
      <c r="AF94" s="733">
        <v>3</v>
      </c>
      <c r="AG94" s="733"/>
      <c r="AH94" s="733"/>
      <c r="AI94" s="733"/>
      <c r="AJ94" s="733"/>
      <c r="AK94" s="733"/>
      <c r="AL94" s="733">
        <v>1</v>
      </c>
      <c r="AM94" s="733"/>
      <c r="AN94" s="733"/>
      <c r="AO94" s="733"/>
      <c r="AP94" s="733"/>
      <c r="AQ94" s="733"/>
      <c r="AR94" s="733"/>
      <c r="AS94" s="733"/>
      <c r="AT94" s="733"/>
      <c r="AU94" s="733">
        <v>3</v>
      </c>
      <c r="AV94" s="733"/>
      <c r="AW94" s="733"/>
      <c r="AX94" s="733"/>
      <c r="AY94" s="733"/>
      <c r="AZ94" s="733"/>
      <c r="BA94" s="733"/>
      <c r="BB94" s="733"/>
      <c r="BC94" s="733"/>
      <c r="BD94" s="733">
        <f t="shared" si="28"/>
        <v>91.199999999999989</v>
      </c>
      <c r="BE94" s="733"/>
      <c r="BF94" s="733">
        <v>0</v>
      </c>
      <c r="BG94" s="733"/>
      <c r="BH94" s="733"/>
      <c r="BI94" s="733"/>
      <c r="BJ94" s="733"/>
      <c r="BK94" s="733">
        <v>1</v>
      </c>
      <c r="BL94" s="733"/>
      <c r="BM94" s="733"/>
      <c r="BN94" s="733"/>
      <c r="BO94" s="733">
        <v>0</v>
      </c>
      <c r="BP94" s="733">
        <v>0</v>
      </c>
      <c r="BQ94" s="733"/>
      <c r="BR94" s="733"/>
      <c r="BS94" s="733">
        <v>2</v>
      </c>
      <c r="BT94" s="733">
        <v>1</v>
      </c>
      <c r="BU94" s="733"/>
      <c r="BV94" s="733"/>
      <c r="BW94" s="733"/>
      <c r="BX94" s="733"/>
      <c r="BY94" s="733"/>
      <c r="BZ94" s="733"/>
      <c r="CA94" s="733"/>
      <c r="CB94" s="733"/>
      <c r="CC94" s="733"/>
      <c r="CD94" s="733"/>
      <c r="CE94" s="733"/>
      <c r="CF94" s="733">
        <v>1</v>
      </c>
      <c r="CG94" s="733"/>
      <c r="CH94" s="733"/>
      <c r="CI94" s="733"/>
      <c r="CJ94" s="733"/>
      <c r="CK94" s="733"/>
      <c r="CL94" s="733"/>
      <c r="CM94" s="733"/>
      <c r="CN94" s="733">
        <v>0</v>
      </c>
      <c r="CO94" s="733"/>
      <c r="CP94" s="733"/>
      <c r="CQ94" s="733"/>
      <c r="CR94" s="733"/>
      <c r="CS94" s="733"/>
      <c r="CT94" s="733"/>
      <c r="CU94" s="733"/>
      <c r="CV94" s="733"/>
      <c r="CW94" s="733"/>
      <c r="CX94" s="733"/>
      <c r="CY94" s="733">
        <v>0</v>
      </c>
      <c r="CZ94" s="733"/>
      <c r="DA94" s="746">
        <f t="shared" si="29"/>
        <v>30.299999999999997</v>
      </c>
      <c r="DB94" s="745">
        <f t="shared" si="24"/>
        <v>43720</v>
      </c>
      <c r="DD94" s="745">
        <f t="shared" si="25"/>
        <v>43744</v>
      </c>
      <c r="DF94" s="745"/>
      <c r="DH94" s="745" t="str">
        <f t="shared" si="30"/>
        <v/>
      </c>
      <c r="DI94" s="745">
        <v>43778</v>
      </c>
      <c r="DJ94" s="745">
        <v>43778</v>
      </c>
      <c r="DL94" s="745">
        <v>43713</v>
      </c>
    </row>
    <row r="95" spans="1:118" s="726" customFormat="1" ht="21.95" customHeight="1">
      <c r="A95" s="734">
        <v>38.200000000000003</v>
      </c>
      <c r="B95" s="733" t="s">
        <v>3481</v>
      </c>
      <c r="C95" s="735">
        <v>40.700000000000003</v>
      </c>
      <c r="D95" s="735">
        <f t="shared" si="27"/>
        <v>3193.0999999999985</v>
      </c>
      <c r="E95" s="733">
        <v>3</v>
      </c>
      <c r="F95" s="733">
        <v>1</v>
      </c>
      <c r="G95" s="733"/>
      <c r="H95" s="733"/>
      <c r="I95" s="733"/>
      <c r="J95" s="733" t="s">
        <v>3998</v>
      </c>
      <c r="K95" s="733" t="s">
        <v>3998</v>
      </c>
      <c r="L95" s="733">
        <v>1</v>
      </c>
      <c r="M95" s="733"/>
      <c r="N95" s="733"/>
      <c r="O95" s="733"/>
      <c r="P95" s="733"/>
      <c r="Q95" s="733"/>
      <c r="R95" s="733"/>
      <c r="S95" s="733"/>
      <c r="T95" s="733"/>
      <c r="U95" s="733"/>
      <c r="V95" s="733"/>
      <c r="W95" s="733"/>
      <c r="X95" s="733"/>
      <c r="Y95" s="733"/>
      <c r="Z95" s="733"/>
      <c r="AA95" s="733"/>
      <c r="AB95" s="733"/>
      <c r="AC95" s="733"/>
      <c r="AD95" s="733">
        <v>1</v>
      </c>
      <c r="AE95" s="733"/>
      <c r="AF95" s="733">
        <v>3</v>
      </c>
      <c r="AG95" s="733"/>
      <c r="AH95" s="733"/>
      <c r="AI95" s="733">
        <v>1</v>
      </c>
      <c r="AJ95" s="733"/>
      <c r="AK95" s="733"/>
      <c r="AL95" s="733">
        <v>1</v>
      </c>
      <c r="AM95" s="738">
        <v>1</v>
      </c>
      <c r="AN95" s="738"/>
      <c r="AO95" s="738">
        <v>1</v>
      </c>
      <c r="AP95" s="733"/>
      <c r="AQ95" s="733">
        <v>2</v>
      </c>
      <c r="AR95" s="733"/>
      <c r="AS95" s="738">
        <f>2-2</f>
        <v>0</v>
      </c>
      <c r="AT95" s="733"/>
      <c r="AU95" s="733">
        <v>3</v>
      </c>
      <c r="AV95" s="733"/>
      <c r="AW95" s="733"/>
      <c r="AX95" s="733"/>
      <c r="AY95" s="733"/>
      <c r="AZ95" s="733"/>
      <c r="BA95" s="733"/>
      <c r="BB95" s="733"/>
      <c r="BC95" s="733"/>
      <c r="BD95" s="733">
        <f t="shared" si="28"/>
        <v>122.10000000000001</v>
      </c>
      <c r="BE95" s="733"/>
      <c r="BF95" s="733">
        <v>3</v>
      </c>
      <c r="BG95" s="733"/>
      <c r="BH95" s="733"/>
      <c r="BI95" s="733"/>
      <c r="BJ95" s="733"/>
      <c r="BK95" s="733">
        <v>1</v>
      </c>
      <c r="BL95" s="733"/>
      <c r="BM95" s="733"/>
      <c r="BN95" s="733"/>
      <c r="BO95" s="733">
        <v>0</v>
      </c>
      <c r="BP95" s="733">
        <v>0</v>
      </c>
      <c r="BQ95" s="733"/>
      <c r="BR95" s="733"/>
      <c r="BS95" s="733">
        <v>2</v>
      </c>
      <c r="BT95" s="733">
        <v>1</v>
      </c>
      <c r="BU95" s="733"/>
      <c r="BV95" s="733"/>
      <c r="BW95" s="733"/>
      <c r="BX95" s="733"/>
      <c r="BY95" s="733"/>
      <c r="BZ95" s="733"/>
      <c r="CA95" s="733"/>
      <c r="CB95" s="733"/>
      <c r="CC95" s="733"/>
      <c r="CD95" s="733"/>
      <c r="CE95" s="733"/>
      <c r="CF95" s="733">
        <v>1</v>
      </c>
      <c r="CG95" s="733"/>
      <c r="CH95" s="733"/>
      <c r="CI95" s="733"/>
      <c r="CJ95" s="733"/>
      <c r="CK95" s="733"/>
      <c r="CL95" s="733"/>
      <c r="CM95" s="733"/>
      <c r="CN95" s="733">
        <v>0</v>
      </c>
      <c r="CO95" s="733"/>
      <c r="CP95" s="733"/>
      <c r="CQ95" s="733"/>
      <c r="CR95" s="733"/>
      <c r="CS95" s="733"/>
      <c r="CT95" s="733"/>
      <c r="CU95" s="733"/>
      <c r="CV95" s="733"/>
      <c r="CW95" s="733"/>
      <c r="CX95" s="733"/>
      <c r="CY95" s="733">
        <v>1</v>
      </c>
      <c r="CZ95" s="733" t="s">
        <v>3999</v>
      </c>
      <c r="DA95" s="746">
        <f t="shared" si="29"/>
        <v>40.6</v>
      </c>
      <c r="DB95" s="745">
        <f t="shared" si="24"/>
        <v>43720</v>
      </c>
      <c r="DD95" s="745">
        <f t="shared" si="25"/>
        <v>43744</v>
      </c>
      <c r="DF95" s="745"/>
      <c r="DH95" s="745" t="str">
        <f t="shared" si="30"/>
        <v/>
      </c>
      <c r="DI95" s="745">
        <v>43778</v>
      </c>
      <c r="DJ95" s="745">
        <v>43778</v>
      </c>
      <c r="DL95" s="745">
        <v>43713</v>
      </c>
    </row>
    <row r="96" spans="1:118" s="726" customFormat="1" ht="21.95" customHeight="1">
      <c r="A96" s="734">
        <v>12</v>
      </c>
      <c r="B96" s="733" t="s">
        <v>3482</v>
      </c>
      <c r="C96" s="735">
        <v>11.1</v>
      </c>
      <c r="D96" s="735">
        <f t="shared" si="27"/>
        <v>3204.1999999999985</v>
      </c>
      <c r="E96" s="733">
        <v>9</v>
      </c>
      <c r="F96" s="733">
        <v>3</v>
      </c>
      <c r="G96" s="733"/>
      <c r="H96" s="733"/>
      <c r="I96" s="733"/>
      <c r="J96" s="733" t="s">
        <v>3998</v>
      </c>
      <c r="K96" s="733" t="s">
        <v>3998</v>
      </c>
      <c r="L96" s="733">
        <v>1</v>
      </c>
      <c r="M96" s="733"/>
      <c r="N96" s="733"/>
      <c r="O96" s="733"/>
      <c r="P96" s="733"/>
      <c r="Q96" s="733"/>
      <c r="R96" s="733"/>
      <c r="S96" s="733"/>
      <c r="T96" s="733"/>
      <c r="U96" s="733"/>
      <c r="V96" s="733"/>
      <c r="W96" s="733"/>
      <c r="X96" s="733"/>
      <c r="Y96" s="733"/>
      <c r="Z96" s="733"/>
      <c r="AA96" s="733"/>
      <c r="AB96" s="733"/>
      <c r="AC96" s="733"/>
      <c r="AD96" s="733">
        <v>1</v>
      </c>
      <c r="AE96" s="733"/>
      <c r="AF96" s="733">
        <v>3</v>
      </c>
      <c r="AG96" s="733"/>
      <c r="AH96" s="733"/>
      <c r="AI96" s="733">
        <v>3</v>
      </c>
      <c r="AJ96" s="733"/>
      <c r="AK96" s="733"/>
      <c r="AL96" s="733">
        <v>1</v>
      </c>
      <c r="AM96" s="733"/>
      <c r="AN96" s="738">
        <v>3</v>
      </c>
      <c r="AO96" s="733"/>
      <c r="AP96" s="733"/>
      <c r="AQ96" s="738">
        <f>2-2</f>
        <v>0</v>
      </c>
      <c r="AR96" s="733"/>
      <c r="AS96" s="738">
        <f>6-6</f>
        <v>0</v>
      </c>
      <c r="AT96" s="733"/>
      <c r="AU96" s="733">
        <v>3</v>
      </c>
      <c r="AV96" s="733"/>
      <c r="AW96" s="733"/>
      <c r="AX96" s="733"/>
      <c r="AY96" s="733"/>
      <c r="AZ96" s="733"/>
      <c r="BA96" s="733"/>
      <c r="BB96" s="733"/>
      <c r="BC96" s="733"/>
      <c r="BD96" s="733">
        <f t="shared" si="28"/>
        <v>33.299999999999997</v>
      </c>
      <c r="BE96" s="733"/>
      <c r="BF96" s="733">
        <v>9</v>
      </c>
      <c r="BG96" s="733"/>
      <c r="BH96" s="733"/>
      <c r="BI96" s="733"/>
      <c r="BJ96" s="733"/>
      <c r="BK96" s="733">
        <v>1</v>
      </c>
      <c r="BL96" s="733"/>
      <c r="BM96" s="733"/>
      <c r="BN96" s="733"/>
      <c r="BO96" s="733">
        <v>0</v>
      </c>
      <c r="BP96" s="733">
        <v>0</v>
      </c>
      <c r="BQ96" s="733"/>
      <c r="BR96" s="733"/>
      <c r="BS96" s="733">
        <v>2</v>
      </c>
      <c r="BT96" s="733">
        <v>1</v>
      </c>
      <c r="BU96" s="733"/>
      <c r="BV96" s="733"/>
      <c r="BW96" s="733"/>
      <c r="BX96" s="733"/>
      <c r="BY96" s="733"/>
      <c r="BZ96" s="733"/>
      <c r="CA96" s="733"/>
      <c r="CB96" s="733"/>
      <c r="CC96" s="733"/>
      <c r="CD96" s="733"/>
      <c r="CE96" s="733"/>
      <c r="CF96" s="733">
        <v>1</v>
      </c>
      <c r="CG96" s="733"/>
      <c r="CH96" s="733"/>
      <c r="CI96" s="733"/>
      <c r="CJ96" s="733"/>
      <c r="CK96" s="733"/>
      <c r="CL96" s="733"/>
      <c r="CM96" s="733"/>
      <c r="CN96" s="733">
        <v>0</v>
      </c>
      <c r="CO96" s="733"/>
      <c r="CP96" s="733"/>
      <c r="CQ96" s="733"/>
      <c r="CR96" s="733"/>
      <c r="CS96" s="733"/>
      <c r="CT96" s="733"/>
      <c r="CU96" s="733"/>
      <c r="CV96" s="733"/>
      <c r="CW96" s="733"/>
      <c r="CX96" s="733"/>
      <c r="CY96" s="733">
        <v>3</v>
      </c>
      <c r="CZ96" s="733" t="s">
        <v>4001</v>
      </c>
      <c r="DA96" s="746">
        <f t="shared" si="29"/>
        <v>11</v>
      </c>
      <c r="DB96" s="745">
        <f t="shared" si="24"/>
        <v>43720</v>
      </c>
      <c r="DD96" s="745">
        <f t="shared" si="25"/>
        <v>43744</v>
      </c>
      <c r="DF96" s="745"/>
      <c r="DH96" s="745" t="str">
        <f t="shared" si="30"/>
        <v/>
      </c>
      <c r="DI96" s="745">
        <v>43778</v>
      </c>
      <c r="DJ96" s="745">
        <v>43778</v>
      </c>
      <c r="DL96" s="745">
        <v>43713</v>
      </c>
    </row>
    <row r="97" spans="1:116" s="726" customFormat="1" ht="21.95" customHeight="1">
      <c r="A97" s="734">
        <v>27.9</v>
      </c>
      <c r="B97" s="733">
        <v>133</v>
      </c>
      <c r="C97" s="735">
        <v>28.1</v>
      </c>
      <c r="D97" s="735">
        <f t="shared" si="27"/>
        <v>3232.2999999999984</v>
      </c>
      <c r="E97" s="733"/>
      <c r="F97" s="733"/>
      <c r="G97" s="733"/>
      <c r="H97" s="733"/>
      <c r="I97" s="733"/>
      <c r="J97" s="733" t="s">
        <v>3434</v>
      </c>
      <c r="K97" s="733" t="s">
        <v>3434</v>
      </c>
      <c r="L97" s="733">
        <v>1</v>
      </c>
      <c r="M97" s="733"/>
      <c r="N97" s="733"/>
      <c r="O97" s="733"/>
      <c r="P97" s="733"/>
      <c r="Q97" s="733"/>
      <c r="R97" s="733"/>
      <c r="S97" s="733"/>
      <c r="T97" s="733"/>
      <c r="U97" s="733"/>
      <c r="V97" s="733"/>
      <c r="W97" s="733"/>
      <c r="X97" s="733"/>
      <c r="Y97" s="733"/>
      <c r="Z97" s="733"/>
      <c r="AA97" s="733"/>
      <c r="AB97" s="733"/>
      <c r="AC97" s="733"/>
      <c r="AD97" s="733">
        <v>1</v>
      </c>
      <c r="AE97" s="733"/>
      <c r="AF97" s="733">
        <v>3</v>
      </c>
      <c r="AG97" s="733"/>
      <c r="AH97" s="733"/>
      <c r="AI97" s="733"/>
      <c r="AJ97" s="733"/>
      <c r="AK97" s="733"/>
      <c r="AL97" s="733">
        <v>1</v>
      </c>
      <c r="AM97" s="733"/>
      <c r="AN97" s="733"/>
      <c r="AO97" s="733"/>
      <c r="AP97" s="733"/>
      <c r="AQ97" s="733"/>
      <c r="AR97" s="733"/>
      <c r="AS97" s="733"/>
      <c r="AT97" s="733"/>
      <c r="AU97" s="733">
        <v>3</v>
      </c>
      <c r="AV97" s="733"/>
      <c r="AW97" s="733"/>
      <c r="AX97" s="733"/>
      <c r="AY97" s="733"/>
      <c r="AZ97" s="733"/>
      <c r="BA97" s="733"/>
      <c r="BB97" s="733"/>
      <c r="BC97" s="733"/>
      <c r="BD97" s="733">
        <f t="shared" si="28"/>
        <v>84.300000000000011</v>
      </c>
      <c r="BE97" s="733"/>
      <c r="BF97" s="733">
        <v>0</v>
      </c>
      <c r="BG97" s="733"/>
      <c r="BH97" s="733"/>
      <c r="BI97" s="733"/>
      <c r="BJ97" s="733"/>
      <c r="BK97" s="733">
        <v>1</v>
      </c>
      <c r="BL97" s="733"/>
      <c r="BM97" s="733"/>
      <c r="BN97" s="733"/>
      <c r="BO97" s="733">
        <v>0</v>
      </c>
      <c r="BP97" s="733">
        <v>0</v>
      </c>
      <c r="BQ97" s="733"/>
      <c r="BR97" s="733"/>
      <c r="BS97" s="733">
        <v>2</v>
      </c>
      <c r="BT97" s="733">
        <v>1</v>
      </c>
      <c r="BU97" s="733"/>
      <c r="BV97" s="733"/>
      <c r="BW97" s="733"/>
      <c r="BX97" s="733"/>
      <c r="BY97" s="733"/>
      <c r="BZ97" s="733"/>
      <c r="CA97" s="733"/>
      <c r="CB97" s="733"/>
      <c r="CC97" s="733"/>
      <c r="CD97" s="733"/>
      <c r="CE97" s="733"/>
      <c r="CF97" s="733">
        <v>1</v>
      </c>
      <c r="CG97" s="733"/>
      <c r="CH97" s="733"/>
      <c r="CI97" s="733"/>
      <c r="CJ97" s="733"/>
      <c r="CK97" s="733"/>
      <c r="CL97" s="733"/>
      <c r="CM97" s="733"/>
      <c r="CN97" s="733">
        <v>0</v>
      </c>
      <c r="CO97" s="733"/>
      <c r="CP97" s="733"/>
      <c r="CQ97" s="733"/>
      <c r="CR97" s="733"/>
      <c r="CS97" s="733"/>
      <c r="CT97" s="733"/>
      <c r="CU97" s="733"/>
      <c r="CV97" s="733"/>
      <c r="CW97" s="733"/>
      <c r="CX97" s="733"/>
      <c r="CY97" s="733">
        <v>0</v>
      </c>
      <c r="CZ97" s="733"/>
      <c r="DA97" s="746">
        <f t="shared" si="29"/>
        <v>28</v>
      </c>
      <c r="DB97" s="745">
        <f t="shared" si="24"/>
        <v>43720</v>
      </c>
      <c r="DD97" s="745">
        <f t="shared" si="25"/>
        <v>43744</v>
      </c>
      <c r="DF97" s="745"/>
      <c r="DH97" s="745" t="str">
        <f t="shared" si="30"/>
        <v/>
      </c>
      <c r="DI97" s="745">
        <v>43778</v>
      </c>
      <c r="DJ97" s="745">
        <v>43778</v>
      </c>
      <c r="DL97" s="745">
        <v>43714</v>
      </c>
    </row>
    <row r="98" spans="1:116" s="726" customFormat="1" ht="21.95" customHeight="1">
      <c r="A98" s="734">
        <v>40</v>
      </c>
      <c r="B98" s="733" t="s">
        <v>3483</v>
      </c>
      <c r="C98" s="735">
        <v>44.2</v>
      </c>
      <c r="D98" s="735">
        <f t="shared" si="27"/>
        <v>3276.4999999999982</v>
      </c>
      <c r="E98" s="733"/>
      <c r="F98" s="733"/>
      <c r="G98" s="733"/>
      <c r="H98" s="733"/>
      <c r="I98" s="733"/>
      <c r="J98" s="733"/>
      <c r="K98" s="733" t="s">
        <v>3434</v>
      </c>
      <c r="L98" s="733"/>
      <c r="M98" s="733">
        <v>1</v>
      </c>
      <c r="N98" s="733"/>
      <c r="O98" s="733">
        <v>1</v>
      </c>
      <c r="P98" s="733"/>
      <c r="Q98" s="733"/>
      <c r="R98" s="733"/>
      <c r="S98" s="733"/>
      <c r="T98" s="733"/>
      <c r="U98" s="733"/>
      <c r="V98" s="733"/>
      <c r="W98" s="733"/>
      <c r="X98" s="733"/>
      <c r="Y98" s="733">
        <v>1</v>
      </c>
      <c r="Z98" s="733"/>
      <c r="AA98" s="733"/>
      <c r="AB98" s="733"/>
      <c r="AC98" s="733"/>
      <c r="AD98" s="733">
        <v>1</v>
      </c>
      <c r="AE98" s="733"/>
      <c r="AF98" s="733">
        <v>3</v>
      </c>
      <c r="AG98" s="733"/>
      <c r="AH98" s="733"/>
      <c r="AI98" s="733"/>
      <c r="AJ98" s="733"/>
      <c r="AK98" s="733"/>
      <c r="AL98" s="733">
        <v>1</v>
      </c>
      <c r="AM98" s="733"/>
      <c r="AN98" s="733"/>
      <c r="AO98" s="733"/>
      <c r="AP98" s="733"/>
      <c r="AQ98" s="733"/>
      <c r="AR98" s="733"/>
      <c r="AS98" s="733"/>
      <c r="AT98" s="733"/>
      <c r="AU98" s="733">
        <v>3</v>
      </c>
      <c r="AV98" s="733"/>
      <c r="AW98" s="751">
        <v>1</v>
      </c>
      <c r="AX98" s="733"/>
      <c r="AY98" s="733">
        <v>2</v>
      </c>
      <c r="AZ98" s="733"/>
      <c r="BA98" s="733">
        <v>4</v>
      </c>
      <c r="BB98" s="738">
        <f>4-2</f>
        <v>2</v>
      </c>
      <c r="BC98" s="738">
        <v>0.5</v>
      </c>
      <c r="BD98" s="733">
        <f t="shared" si="28"/>
        <v>132.60000000000002</v>
      </c>
      <c r="BE98" s="733"/>
      <c r="BF98" s="733">
        <v>0</v>
      </c>
      <c r="BG98" s="733"/>
      <c r="BH98" s="733"/>
      <c r="BI98" s="733">
        <v>1</v>
      </c>
      <c r="BJ98" s="733"/>
      <c r="BK98" s="733"/>
      <c r="BL98" s="733"/>
      <c r="BM98" s="733"/>
      <c r="BN98" s="733"/>
      <c r="BO98" s="733">
        <v>0</v>
      </c>
      <c r="BP98" s="733">
        <v>0</v>
      </c>
      <c r="BQ98" s="733"/>
      <c r="BR98" s="733"/>
      <c r="BS98" s="733"/>
      <c r="BT98" s="733"/>
      <c r="BU98" s="733">
        <v>2</v>
      </c>
      <c r="BV98" s="733"/>
      <c r="BW98" s="733">
        <v>1</v>
      </c>
      <c r="BX98" s="733"/>
      <c r="BY98" s="733"/>
      <c r="BZ98" s="733"/>
      <c r="CA98" s="733"/>
      <c r="CB98" s="733"/>
      <c r="CC98" s="733"/>
      <c r="CD98" s="733"/>
      <c r="CE98" s="733"/>
      <c r="CF98" s="733"/>
      <c r="CG98" s="733"/>
      <c r="CH98" s="733"/>
      <c r="CI98" s="733"/>
      <c r="CJ98" s="733"/>
      <c r="CK98" s="733"/>
      <c r="CL98" s="733">
        <v>2</v>
      </c>
      <c r="CM98" s="733">
        <v>0</v>
      </c>
      <c r="CN98" s="733">
        <v>1</v>
      </c>
      <c r="CO98" s="733">
        <v>0</v>
      </c>
      <c r="CP98" s="733">
        <v>0</v>
      </c>
      <c r="CQ98" s="733"/>
      <c r="CR98" s="733"/>
      <c r="CS98" s="733"/>
      <c r="CT98" s="733"/>
      <c r="CU98" s="733"/>
      <c r="CV98" s="733"/>
      <c r="CW98" s="733">
        <v>2</v>
      </c>
      <c r="CX98" s="733"/>
      <c r="CY98" s="733">
        <v>0</v>
      </c>
      <c r="CZ98" s="733"/>
      <c r="DA98" s="746">
        <f t="shared" si="29"/>
        <v>44.1</v>
      </c>
      <c r="DB98" s="745">
        <f t="shared" si="24"/>
        <v>43720</v>
      </c>
      <c r="DD98" s="745">
        <f t="shared" si="25"/>
        <v>43744</v>
      </c>
      <c r="DF98" s="745"/>
      <c r="DH98" s="745">
        <f t="shared" si="30"/>
        <v>43744</v>
      </c>
      <c r="DI98" s="745">
        <f>DH98</f>
        <v>43744</v>
      </c>
      <c r="DJ98" s="745">
        <v>43778</v>
      </c>
      <c r="DL98" s="745">
        <v>43714</v>
      </c>
    </row>
    <row r="99" spans="1:116" s="726" customFormat="1" ht="21.95" customHeight="1">
      <c r="A99" s="734">
        <v>39.4</v>
      </c>
      <c r="B99" s="733">
        <v>134</v>
      </c>
      <c r="C99" s="1551">
        <f>34.5</f>
        <v>34.5</v>
      </c>
      <c r="D99" s="735">
        <f t="shared" si="27"/>
        <v>3310.9999999999982</v>
      </c>
      <c r="E99" s="733"/>
      <c r="F99" s="733"/>
      <c r="G99" s="733"/>
      <c r="H99" s="733"/>
      <c r="I99" s="733"/>
      <c r="J99" s="733" t="s">
        <v>3994</v>
      </c>
      <c r="K99" s="733" t="s">
        <v>3994</v>
      </c>
      <c r="L99" s="733">
        <v>1</v>
      </c>
      <c r="M99" s="733"/>
      <c r="N99" s="733"/>
      <c r="O99" s="733"/>
      <c r="P99" s="733"/>
      <c r="Q99" s="733"/>
      <c r="R99" s="733"/>
      <c r="S99" s="733">
        <v>1</v>
      </c>
      <c r="T99" s="733"/>
      <c r="U99" s="733"/>
      <c r="V99" s="733"/>
      <c r="W99" s="733"/>
      <c r="X99" s="733"/>
      <c r="Y99" s="733"/>
      <c r="Z99" s="733"/>
      <c r="AA99" s="733"/>
      <c r="AB99" s="733"/>
      <c r="AC99" s="733"/>
      <c r="AD99" s="733"/>
      <c r="AE99" s="733">
        <v>1</v>
      </c>
      <c r="AF99" s="733">
        <v>6</v>
      </c>
      <c r="AG99" s="733"/>
      <c r="AH99" s="733"/>
      <c r="AI99" s="733"/>
      <c r="AJ99" s="733"/>
      <c r="AK99" s="733"/>
      <c r="AL99" s="733">
        <v>1</v>
      </c>
      <c r="AM99" s="733"/>
      <c r="AN99" s="733"/>
      <c r="AO99" s="733"/>
      <c r="AP99" s="733"/>
      <c r="AQ99" s="733"/>
      <c r="AR99" s="733"/>
      <c r="AS99" s="733"/>
      <c r="AT99" s="733">
        <v>6</v>
      </c>
      <c r="AU99" s="733"/>
      <c r="AV99" s="733"/>
      <c r="AW99" s="733"/>
      <c r="AX99" s="733"/>
      <c r="AY99" s="733"/>
      <c r="AZ99" s="733"/>
      <c r="BA99" s="733"/>
      <c r="BB99" s="733"/>
      <c r="BC99" s="733"/>
      <c r="BD99" s="733">
        <f t="shared" si="28"/>
        <v>103.5</v>
      </c>
      <c r="BE99" s="733"/>
      <c r="BF99" s="733">
        <v>0</v>
      </c>
      <c r="BG99" s="733"/>
      <c r="BH99" s="733"/>
      <c r="BI99" s="733"/>
      <c r="BJ99" s="733"/>
      <c r="BK99" s="733"/>
      <c r="BL99" s="733">
        <v>1</v>
      </c>
      <c r="BM99" s="733"/>
      <c r="BN99" s="733"/>
      <c r="BO99" s="733">
        <v>0</v>
      </c>
      <c r="BP99" s="733">
        <v>1</v>
      </c>
      <c r="BQ99" s="733"/>
      <c r="BR99" s="733"/>
      <c r="BS99" s="733">
        <v>4</v>
      </c>
      <c r="BT99" s="733">
        <v>2</v>
      </c>
      <c r="BU99" s="733"/>
      <c r="BV99" s="733"/>
      <c r="BW99" s="733"/>
      <c r="BX99" s="733"/>
      <c r="BY99" s="733"/>
      <c r="BZ99" s="733"/>
      <c r="CA99" s="733"/>
      <c r="CB99" s="733"/>
      <c r="CC99" s="733"/>
      <c r="CD99" s="733"/>
      <c r="CE99" s="733"/>
      <c r="CF99" s="733">
        <v>1</v>
      </c>
      <c r="CG99" s="733"/>
      <c r="CH99" s="733"/>
      <c r="CI99" s="733"/>
      <c r="CJ99" s="733"/>
      <c r="CK99" s="733"/>
      <c r="CL99" s="733"/>
      <c r="CM99" s="733"/>
      <c r="CN99" s="733">
        <v>0</v>
      </c>
      <c r="CO99" s="733"/>
      <c r="CP99" s="733"/>
      <c r="CQ99" s="733"/>
      <c r="CR99" s="733"/>
      <c r="CS99" s="733"/>
      <c r="CT99" s="733"/>
      <c r="CU99" s="733"/>
      <c r="CV99" s="733"/>
      <c r="CW99" s="733"/>
      <c r="CX99" s="733"/>
      <c r="CY99" s="733">
        <v>0</v>
      </c>
      <c r="CZ99" s="733"/>
      <c r="DA99" s="746">
        <f t="shared" si="29"/>
        <v>34.4</v>
      </c>
      <c r="DB99" s="745">
        <f t="shared" si="24"/>
        <v>43720</v>
      </c>
      <c r="DD99" s="745">
        <f t="shared" si="25"/>
        <v>43744</v>
      </c>
      <c r="DF99" s="745"/>
      <c r="DH99" s="745" t="str">
        <f t="shared" si="30"/>
        <v/>
      </c>
      <c r="DI99" s="745">
        <v>43778</v>
      </c>
      <c r="DJ99" s="745">
        <v>43778</v>
      </c>
      <c r="DL99" s="745">
        <v>43714</v>
      </c>
    </row>
    <row r="100" spans="1:116" s="726" customFormat="1" ht="21.95" customHeight="1">
      <c r="A100" s="734">
        <v>40</v>
      </c>
      <c r="B100" s="733" t="s">
        <v>3484</v>
      </c>
      <c r="C100" s="1551">
        <v>39.200000000000003</v>
      </c>
      <c r="D100" s="735">
        <f t="shared" si="27"/>
        <v>3350.199999999998</v>
      </c>
      <c r="E100" s="733"/>
      <c r="F100" s="733"/>
      <c r="G100" s="733"/>
      <c r="H100" s="733"/>
      <c r="I100" s="733"/>
      <c r="J100" s="733"/>
      <c r="K100" s="733" t="s">
        <v>3434</v>
      </c>
      <c r="L100" s="733"/>
      <c r="M100" s="733">
        <v>1</v>
      </c>
      <c r="N100" s="733"/>
      <c r="O100" s="733"/>
      <c r="P100" s="733">
        <v>1</v>
      </c>
      <c r="Q100" s="733"/>
      <c r="R100" s="733"/>
      <c r="S100" s="733"/>
      <c r="T100" s="733"/>
      <c r="U100" s="733"/>
      <c r="V100" s="733"/>
      <c r="W100" s="733"/>
      <c r="X100" s="733"/>
      <c r="Y100" s="733"/>
      <c r="Z100" s="733"/>
      <c r="AA100" s="733"/>
      <c r="AB100" s="733"/>
      <c r="AC100" s="733"/>
      <c r="AD100" s="733">
        <v>1</v>
      </c>
      <c r="AE100" s="733"/>
      <c r="AF100" s="733">
        <v>3</v>
      </c>
      <c r="AG100" s="733"/>
      <c r="AH100" s="733"/>
      <c r="AI100" s="733"/>
      <c r="AJ100" s="733"/>
      <c r="AK100" s="733"/>
      <c r="AL100" s="733">
        <v>1</v>
      </c>
      <c r="AM100" s="733"/>
      <c r="AN100" s="733"/>
      <c r="AO100" s="733"/>
      <c r="AP100" s="733"/>
      <c r="AQ100" s="733"/>
      <c r="AR100" s="733"/>
      <c r="AS100" s="733"/>
      <c r="AT100" s="733"/>
      <c r="AU100" s="733">
        <v>3</v>
      </c>
      <c r="AV100" s="733"/>
      <c r="AW100" s="738">
        <v>1</v>
      </c>
      <c r="AX100" s="733"/>
      <c r="AY100" s="733">
        <v>2</v>
      </c>
      <c r="AZ100" s="733"/>
      <c r="BA100" s="733">
        <v>5</v>
      </c>
      <c r="BB100" s="733">
        <v>4</v>
      </c>
      <c r="BC100" s="738">
        <v>0.5</v>
      </c>
      <c r="BD100" s="733">
        <f t="shared" si="28"/>
        <v>117.60000000000001</v>
      </c>
      <c r="BE100" s="733"/>
      <c r="BF100" s="733">
        <v>0</v>
      </c>
      <c r="BG100" s="733"/>
      <c r="BH100" s="733"/>
      <c r="BI100" s="733">
        <v>1</v>
      </c>
      <c r="BJ100" s="733"/>
      <c r="BK100" s="733"/>
      <c r="BL100" s="733"/>
      <c r="BM100" s="733"/>
      <c r="BN100" s="733"/>
      <c r="BO100" s="733">
        <v>0</v>
      </c>
      <c r="BP100" s="733">
        <v>0</v>
      </c>
      <c r="BQ100" s="733"/>
      <c r="BR100" s="733"/>
      <c r="BS100" s="733"/>
      <c r="BT100" s="733"/>
      <c r="BU100" s="733">
        <v>1</v>
      </c>
      <c r="BV100" s="733"/>
      <c r="BW100" s="733">
        <v>1</v>
      </c>
      <c r="BX100" s="733"/>
      <c r="BY100" s="733"/>
      <c r="BZ100" s="733"/>
      <c r="CA100" s="733"/>
      <c r="CB100" s="733"/>
      <c r="CC100" s="733"/>
      <c r="CD100" s="733"/>
      <c r="CE100" s="733"/>
      <c r="CF100" s="733"/>
      <c r="CG100" s="733"/>
      <c r="CH100" s="733"/>
      <c r="CI100" s="733"/>
      <c r="CJ100" s="733"/>
      <c r="CK100" s="733"/>
      <c r="CL100" s="733">
        <v>1</v>
      </c>
      <c r="CM100" s="733">
        <v>0</v>
      </c>
      <c r="CN100" s="733">
        <v>1</v>
      </c>
      <c r="CO100" s="733">
        <v>0</v>
      </c>
      <c r="CP100" s="733">
        <v>0</v>
      </c>
      <c r="CQ100" s="733"/>
      <c r="CR100" s="733"/>
      <c r="CS100" s="733"/>
      <c r="CT100" s="733"/>
      <c r="CU100" s="733"/>
      <c r="CV100" s="733"/>
      <c r="CW100" s="733">
        <v>2</v>
      </c>
      <c r="CX100" s="733"/>
      <c r="CY100" s="733">
        <v>0</v>
      </c>
      <c r="CZ100" s="733"/>
      <c r="DA100" s="746">
        <f t="shared" si="29"/>
        <v>39.1</v>
      </c>
      <c r="DB100" s="745">
        <f t="shared" si="24"/>
        <v>43720</v>
      </c>
      <c r="DD100" s="745">
        <f t="shared" si="25"/>
        <v>43744</v>
      </c>
      <c r="DF100" s="745"/>
      <c r="DH100" s="745">
        <f t="shared" si="30"/>
        <v>43744</v>
      </c>
      <c r="DI100" s="745">
        <f>DH100</f>
        <v>43744</v>
      </c>
      <c r="DJ100" s="745">
        <v>43778</v>
      </c>
      <c r="DL100" s="745">
        <v>43714</v>
      </c>
    </row>
    <row r="101" spans="1:116" s="726" customFormat="1" ht="21.95" customHeight="1">
      <c r="A101" s="734">
        <v>40.1</v>
      </c>
      <c r="B101" s="733">
        <v>135</v>
      </c>
      <c r="C101" s="1551">
        <f>42.3</f>
        <v>42.3</v>
      </c>
      <c r="D101" s="735">
        <f t="shared" si="27"/>
        <v>3392.4999999999982</v>
      </c>
      <c r="E101" s="733"/>
      <c r="F101" s="733"/>
      <c r="G101" s="733"/>
      <c r="H101" s="733"/>
      <c r="I101" s="733"/>
      <c r="J101" s="733" t="s">
        <v>3434</v>
      </c>
      <c r="K101" s="733" t="s">
        <v>3434</v>
      </c>
      <c r="L101" s="733">
        <v>1</v>
      </c>
      <c r="M101" s="733"/>
      <c r="N101" s="733"/>
      <c r="O101" s="733"/>
      <c r="P101" s="733"/>
      <c r="Q101" s="733"/>
      <c r="R101" s="733"/>
      <c r="S101" s="733"/>
      <c r="T101" s="733"/>
      <c r="U101" s="733"/>
      <c r="V101" s="733"/>
      <c r="W101" s="733"/>
      <c r="X101" s="733"/>
      <c r="Y101" s="733"/>
      <c r="Z101" s="733"/>
      <c r="AA101" s="733"/>
      <c r="AB101" s="733"/>
      <c r="AC101" s="733"/>
      <c r="AD101" s="733">
        <v>1</v>
      </c>
      <c r="AE101" s="733"/>
      <c r="AF101" s="733">
        <v>3</v>
      </c>
      <c r="AG101" s="733"/>
      <c r="AH101" s="733"/>
      <c r="AI101" s="733"/>
      <c r="AJ101" s="733"/>
      <c r="AK101" s="733"/>
      <c r="AL101" s="733">
        <v>1</v>
      </c>
      <c r="AM101" s="733"/>
      <c r="AN101" s="733"/>
      <c r="AO101" s="733"/>
      <c r="AP101" s="733"/>
      <c r="AQ101" s="733"/>
      <c r="AR101" s="733"/>
      <c r="AS101" s="733"/>
      <c r="AT101" s="733"/>
      <c r="AU101" s="733">
        <v>3</v>
      </c>
      <c r="AV101" s="733"/>
      <c r="AW101" s="733"/>
      <c r="AX101" s="733"/>
      <c r="AY101" s="733"/>
      <c r="AZ101" s="733"/>
      <c r="BA101" s="733"/>
      <c r="BB101" s="733"/>
      <c r="BC101" s="733"/>
      <c r="BD101" s="733">
        <f t="shared" si="28"/>
        <v>126.89999999999999</v>
      </c>
      <c r="BE101" s="733"/>
      <c r="BF101" s="733">
        <v>0</v>
      </c>
      <c r="BG101" s="733"/>
      <c r="BH101" s="733"/>
      <c r="BI101" s="733"/>
      <c r="BJ101" s="733"/>
      <c r="BK101" s="733">
        <v>1</v>
      </c>
      <c r="BL101" s="733"/>
      <c r="BM101" s="733"/>
      <c r="BN101" s="733"/>
      <c r="BO101" s="733">
        <v>0</v>
      </c>
      <c r="BP101" s="733">
        <v>0</v>
      </c>
      <c r="BQ101" s="733"/>
      <c r="BR101" s="733"/>
      <c r="BS101" s="733">
        <v>2</v>
      </c>
      <c r="BT101" s="733">
        <v>1</v>
      </c>
      <c r="BU101" s="733"/>
      <c r="BV101" s="733"/>
      <c r="BW101" s="733"/>
      <c r="BX101" s="733"/>
      <c r="BY101" s="733"/>
      <c r="BZ101" s="733"/>
      <c r="CA101" s="733"/>
      <c r="CB101" s="733"/>
      <c r="CC101" s="733"/>
      <c r="CD101" s="733"/>
      <c r="CE101" s="733"/>
      <c r="CF101" s="733">
        <v>1</v>
      </c>
      <c r="CG101" s="733"/>
      <c r="CH101" s="733"/>
      <c r="CI101" s="733"/>
      <c r="CJ101" s="733"/>
      <c r="CK101" s="733"/>
      <c r="CL101" s="733"/>
      <c r="CM101" s="733"/>
      <c r="CN101" s="733">
        <v>0</v>
      </c>
      <c r="CO101" s="733"/>
      <c r="CP101" s="733"/>
      <c r="CQ101" s="733"/>
      <c r="CR101" s="733"/>
      <c r="CS101" s="733"/>
      <c r="CT101" s="733"/>
      <c r="CU101" s="733"/>
      <c r="CV101" s="733"/>
      <c r="CW101" s="733"/>
      <c r="CX101" s="733"/>
      <c r="CY101" s="733">
        <v>0</v>
      </c>
      <c r="CZ101" s="733"/>
      <c r="DA101" s="746">
        <f t="shared" si="29"/>
        <v>42.199999999999996</v>
      </c>
      <c r="DB101" s="745">
        <f t="shared" si="24"/>
        <v>43720</v>
      </c>
      <c r="DD101" s="745">
        <f t="shared" si="25"/>
        <v>43744</v>
      </c>
      <c r="DF101" s="745"/>
      <c r="DH101" s="745" t="str">
        <f t="shared" si="30"/>
        <v/>
      </c>
      <c r="DI101" s="745">
        <v>43778</v>
      </c>
      <c r="DJ101" s="745">
        <v>43778</v>
      </c>
      <c r="DL101" s="745">
        <v>43714</v>
      </c>
    </row>
    <row r="102" spans="1:116" s="726" customFormat="1" ht="21.95" customHeight="1">
      <c r="A102" s="734">
        <v>37</v>
      </c>
      <c r="B102" s="733" t="s">
        <v>3485</v>
      </c>
      <c r="C102" s="1551">
        <v>38.299999999999997</v>
      </c>
      <c r="D102" s="735">
        <f t="shared" si="27"/>
        <v>3430.7999999999984</v>
      </c>
      <c r="E102" s="733"/>
      <c r="F102" s="733"/>
      <c r="G102" s="733"/>
      <c r="H102" s="733"/>
      <c r="I102" s="733"/>
      <c r="J102" s="733"/>
      <c r="K102" s="733" t="s">
        <v>3434</v>
      </c>
      <c r="L102" s="733"/>
      <c r="M102" s="733">
        <v>1</v>
      </c>
      <c r="N102" s="733"/>
      <c r="O102" s="733"/>
      <c r="P102" s="733">
        <v>1</v>
      </c>
      <c r="Q102" s="733"/>
      <c r="R102" s="733"/>
      <c r="S102" s="733"/>
      <c r="T102" s="733"/>
      <c r="U102" s="733"/>
      <c r="V102" s="733"/>
      <c r="W102" s="733"/>
      <c r="X102" s="733"/>
      <c r="Y102" s="733"/>
      <c r="Z102" s="733"/>
      <c r="AA102" s="733"/>
      <c r="AB102" s="733"/>
      <c r="AC102" s="733"/>
      <c r="AD102" s="733">
        <v>1</v>
      </c>
      <c r="AE102" s="733"/>
      <c r="AF102" s="733">
        <v>3</v>
      </c>
      <c r="AG102" s="733"/>
      <c r="AH102" s="733"/>
      <c r="AI102" s="733"/>
      <c r="AJ102" s="733"/>
      <c r="AK102" s="733"/>
      <c r="AL102" s="733">
        <v>1</v>
      </c>
      <c r="AM102" s="733"/>
      <c r="AN102" s="733"/>
      <c r="AO102" s="733"/>
      <c r="AP102" s="733"/>
      <c r="AQ102" s="733"/>
      <c r="AR102" s="733"/>
      <c r="AS102" s="733"/>
      <c r="AT102" s="733"/>
      <c r="AU102" s="733">
        <v>3</v>
      </c>
      <c r="AV102" s="733"/>
      <c r="AW102" s="733"/>
      <c r="AX102" s="733"/>
      <c r="AY102" s="733">
        <v>2</v>
      </c>
      <c r="AZ102" s="733"/>
      <c r="BA102" s="733">
        <v>5</v>
      </c>
      <c r="BB102" s="733">
        <v>4</v>
      </c>
      <c r="BC102" s="733"/>
      <c r="BD102" s="733">
        <f t="shared" si="28"/>
        <v>114.89999999999999</v>
      </c>
      <c r="BE102" s="733"/>
      <c r="BF102" s="733">
        <v>0</v>
      </c>
      <c r="BG102" s="733"/>
      <c r="BH102" s="733"/>
      <c r="BI102" s="733">
        <v>1</v>
      </c>
      <c r="BJ102" s="733"/>
      <c r="BK102" s="733"/>
      <c r="BL102" s="733"/>
      <c r="BM102" s="733"/>
      <c r="BN102" s="733"/>
      <c r="BO102" s="733">
        <v>0</v>
      </c>
      <c r="BP102" s="733">
        <v>0</v>
      </c>
      <c r="BQ102" s="733"/>
      <c r="BR102" s="733"/>
      <c r="BS102" s="733"/>
      <c r="BT102" s="733"/>
      <c r="BU102" s="733">
        <v>1</v>
      </c>
      <c r="BV102" s="733"/>
      <c r="BW102" s="733">
        <v>1</v>
      </c>
      <c r="BX102" s="733"/>
      <c r="BY102" s="733"/>
      <c r="BZ102" s="733"/>
      <c r="CA102" s="733"/>
      <c r="CB102" s="733"/>
      <c r="CC102" s="733"/>
      <c r="CD102" s="733"/>
      <c r="CE102" s="733"/>
      <c r="CF102" s="733"/>
      <c r="CG102" s="733"/>
      <c r="CH102" s="733"/>
      <c r="CI102" s="733"/>
      <c r="CJ102" s="733"/>
      <c r="CK102" s="733"/>
      <c r="CL102" s="733">
        <v>1</v>
      </c>
      <c r="CM102" s="733">
        <v>0</v>
      </c>
      <c r="CN102" s="733">
        <v>1</v>
      </c>
      <c r="CO102" s="733">
        <v>0</v>
      </c>
      <c r="CP102" s="733">
        <v>0</v>
      </c>
      <c r="CQ102" s="733"/>
      <c r="CR102" s="733"/>
      <c r="CS102" s="733"/>
      <c r="CT102" s="733"/>
      <c r="CU102" s="733"/>
      <c r="CV102" s="733"/>
      <c r="CW102" s="733">
        <v>2</v>
      </c>
      <c r="CX102" s="733"/>
      <c r="CY102" s="733">
        <v>0</v>
      </c>
      <c r="CZ102" s="733"/>
      <c r="DA102" s="746">
        <f t="shared" si="29"/>
        <v>38.199999999999996</v>
      </c>
      <c r="DB102" s="745">
        <f t="shared" si="24"/>
        <v>43720</v>
      </c>
      <c r="DD102" s="745">
        <f t="shared" si="25"/>
        <v>43744</v>
      </c>
      <c r="DF102" s="745"/>
      <c r="DH102" s="745">
        <f t="shared" si="30"/>
        <v>43744</v>
      </c>
      <c r="DI102" s="745">
        <f>DH102</f>
        <v>43744</v>
      </c>
      <c r="DJ102" s="745">
        <v>43778</v>
      </c>
      <c r="DL102" s="745">
        <v>43714</v>
      </c>
    </row>
    <row r="103" spans="1:116" s="726" customFormat="1" ht="21.95" customHeight="1">
      <c r="A103" s="734">
        <v>36.6</v>
      </c>
      <c r="B103" s="733">
        <v>136</v>
      </c>
      <c r="C103" s="1552">
        <v>36.200000000000003</v>
      </c>
      <c r="D103" s="735">
        <f t="shared" si="27"/>
        <v>3466.9999999999982</v>
      </c>
      <c r="E103" s="733"/>
      <c r="F103" s="733"/>
      <c r="G103" s="733"/>
      <c r="H103" s="733"/>
      <c r="I103" s="733"/>
      <c r="J103" s="733" t="s">
        <v>3434</v>
      </c>
      <c r="K103" s="733" t="s">
        <v>3434</v>
      </c>
      <c r="L103" s="733">
        <v>1</v>
      </c>
      <c r="M103" s="733"/>
      <c r="N103" s="733"/>
      <c r="O103" s="733"/>
      <c r="P103" s="733"/>
      <c r="Q103" s="733"/>
      <c r="R103" s="733"/>
      <c r="S103" s="733"/>
      <c r="T103" s="733"/>
      <c r="U103" s="733"/>
      <c r="V103" s="733"/>
      <c r="W103" s="733"/>
      <c r="X103" s="733"/>
      <c r="Y103" s="733"/>
      <c r="Z103" s="733">
        <v>1</v>
      </c>
      <c r="AA103" s="733"/>
      <c r="AB103" s="733"/>
      <c r="AC103" s="733"/>
      <c r="AD103" s="733">
        <v>1</v>
      </c>
      <c r="AE103" s="733"/>
      <c r="AF103" s="733">
        <v>3</v>
      </c>
      <c r="AG103" s="733"/>
      <c r="AH103" s="733"/>
      <c r="AI103" s="733"/>
      <c r="AJ103" s="733"/>
      <c r="AK103" s="733"/>
      <c r="AL103" s="733">
        <v>1</v>
      </c>
      <c r="AM103" s="738">
        <v>3</v>
      </c>
      <c r="AN103" s="738">
        <v>3</v>
      </c>
      <c r="AO103" s="733"/>
      <c r="AP103" s="733"/>
      <c r="AQ103" s="733"/>
      <c r="AR103" s="733"/>
      <c r="AS103" s="733"/>
      <c r="AT103" s="733"/>
      <c r="AU103" s="733">
        <v>3</v>
      </c>
      <c r="AV103" s="733"/>
      <c r="AW103" s="733"/>
      <c r="AX103" s="733"/>
      <c r="AY103" s="733"/>
      <c r="AZ103" s="733"/>
      <c r="BA103" s="733"/>
      <c r="BB103" s="733"/>
      <c r="BC103" s="733"/>
      <c r="BD103" s="733">
        <f t="shared" si="28"/>
        <v>108.60000000000001</v>
      </c>
      <c r="BE103" s="733"/>
      <c r="BF103" s="733">
        <v>0</v>
      </c>
      <c r="BG103" s="733"/>
      <c r="BH103" s="733"/>
      <c r="BI103" s="733"/>
      <c r="BJ103" s="733"/>
      <c r="BK103" s="733">
        <v>1</v>
      </c>
      <c r="BL103" s="733"/>
      <c r="BM103" s="733"/>
      <c r="BN103" s="733"/>
      <c r="BO103" s="733">
        <v>0</v>
      </c>
      <c r="BP103" s="733">
        <v>0</v>
      </c>
      <c r="BQ103" s="733"/>
      <c r="BR103" s="733"/>
      <c r="BS103" s="733">
        <v>2</v>
      </c>
      <c r="BT103" s="733">
        <v>1</v>
      </c>
      <c r="BU103" s="733"/>
      <c r="BV103" s="733"/>
      <c r="BW103" s="733"/>
      <c r="BX103" s="733"/>
      <c r="BY103" s="733"/>
      <c r="BZ103" s="733"/>
      <c r="CA103" s="733"/>
      <c r="CB103" s="733"/>
      <c r="CC103" s="733"/>
      <c r="CD103" s="733"/>
      <c r="CE103" s="733"/>
      <c r="CF103" s="733">
        <v>1</v>
      </c>
      <c r="CG103" s="733"/>
      <c r="CH103" s="733"/>
      <c r="CI103" s="733"/>
      <c r="CJ103" s="733"/>
      <c r="CK103" s="733"/>
      <c r="CL103" s="733"/>
      <c r="CM103" s="733"/>
      <c r="CN103" s="733">
        <v>0</v>
      </c>
      <c r="CO103" s="733"/>
      <c r="CP103" s="733"/>
      <c r="CQ103" s="733"/>
      <c r="CR103" s="733"/>
      <c r="CS103" s="733"/>
      <c r="CT103" s="733"/>
      <c r="CU103" s="733"/>
      <c r="CV103" s="733"/>
      <c r="CW103" s="733"/>
      <c r="CX103" s="733"/>
      <c r="CY103" s="733">
        <v>0</v>
      </c>
      <c r="CZ103" s="733"/>
      <c r="DA103" s="746">
        <f t="shared" si="29"/>
        <v>36.1</v>
      </c>
      <c r="DB103" s="745">
        <f t="shared" si="24"/>
        <v>43720</v>
      </c>
      <c r="DD103" s="745">
        <f t="shared" si="25"/>
        <v>43744</v>
      </c>
      <c r="DF103" s="745"/>
      <c r="DH103" s="745" t="str">
        <f t="shared" si="30"/>
        <v/>
      </c>
      <c r="DI103" s="745">
        <v>43778</v>
      </c>
      <c r="DJ103" s="745">
        <v>43778</v>
      </c>
      <c r="DL103" s="745">
        <v>43714</v>
      </c>
    </row>
    <row r="104" spans="1:116" s="726" customFormat="1" ht="21.95" customHeight="1">
      <c r="A104" s="734">
        <v>42</v>
      </c>
      <c r="B104" s="733" t="s">
        <v>3486</v>
      </c>
      <c r="C104" s="1551">
        <v>40.700000000000003</v>
      </c>
      <c r="D104" s="735">
        <f t="shared" si="27"/>
        <v>3507.699999999998</v>
      </c>
      <c r="E104" s="733"/>
      <c r="F104" s="733"/>
      <c r="G104" s="733">
        <v>6</v>
      </c>
      <c r="H104" s="733">
        <v>6</v>
      </c>
      <c r="I104" s="733"/>
      <c r="J104" s="733"/>
      <c r="K104" s="733" t="s">
        <v>3992</v>
      </c>
      <c r="L104" s="733"/>
      <c r="M104" s="733">
        <v>2</v>
      </c>
      <c r="N104" s="733"/>
      <c r="O104" s="733"/>
      <c r="P104" s="733"/>
      <c r="Q104" s="733">
        <v>1</v>
      </c>
      <c r="R104" s="733"/>
      <c r="S104" s="733"/>
      <c r="T104" s="733"/>
      <c r="U104" s="733"/>
      <c r="V104" s="733"/>
      <c r="W104" s="733"/>
      <c r="X104" s="733"/>
      <c r="Y104" s="733"/>
      <c r="Z104" s="733"/>
      <c r="AA104" s="733"/>
      <c r="AB104" s="733"/>
      <c r="AC104" s="733">
        <v>1</v>
      </c>
      <c r="AD104" s="733"/>
      <c r="AE104" s="733"/>
      <c r="AF104" s="738">
        <f>6-4</f>
        <v>2</v>
      </c>
      <c r="AG104" s="738">
        <f>9-3</f>
        <v>6</v>
      </c>
      <c r="AH104" s="733"/>
      <c r="AI104" s="733"/>
      <c r="AJ104" s="739">
        <v>6</v>
      </c>
      <c r="AK104" s="733">
        <v>2</v>
      </c>
      <c r="AL104" s="733"/>
      <c r="AM104" s="733"/>
      <c r="AN104" s="733"/>
      <c r="AO104" s="733"/>
      <c r="AP104" s="733"/>
      <c r="AQ104" s="733"/>
      <c r="AR104" s="733">
        <v>2</v>
      </c>
      <c r="AS104" s="738">
        <f>6+6</f>
        <v>12</v>
      </c>
      <c r="AT104" s="733"/>
      <c r="AU104" s="738">
        <f>6-4</f>
        <v>2</v>
      </c>
      <c r="AV104" s="733">
        <v>3</v>
      </c>
      <c r="AW104" s="733"/>
      <c r="AX104" s="733"/>
      <c r="AY104" s="733">
        <v>2</v>
      </c>
      <c r="AZ104" s="733"/>
      <c r="BA104" s="733">
        <v>8</v>
      </c>
      <c r="BB104" s="738">
        <f>8-4</f>
        <v>4</v>
      </c>
      <c r="BC104" s="738">
        <f>1.2+0.8</f>
        <v>2</v>
      </c>
      <c r="BD104" s="733">
        <f t="shared" si="28"/>
        <v>122.10000000000001</v>
      </c>
      <c r="BE104" s="733"/>
      <c r="BF104" s="733">
        <v>0</v>
      </c>
      <c r="BG104" s="733"/>
      <c r="BH104" s="733"/>
      <c r="BI104" s="733">
        <v>1</v>
      </c>
      <c r="BJ104" s="733"/>
      <c r="BK104" s="733"/>
      <c r="BL104" s="733"/>
      <c r="BM104" s="733"/>
      <c r="BN104" s="733"/>
      <c r="BO104" s="733">
        <v>0</v>
      </c>
      <c r="BP104" s="733">
        <v>0</v>
      </c>
      <c r="BQ104" s="733"/>
      <c r="BR104" s="733"/>
      <c r="BS104" s="733"/>
      <c r="BT104" s="733"/>
      <c r="BU104" s="733">
        <v>1</v>
      </c>
      <c r="BV104" s="733"/>
      <c r="BW104" s="733">
        <v>2</v>
      </c>
      <c r="BX104" s="733"/>
      <c r="BY104" s="733"/>
      <c r="BZ104" s="733"/>
      <c r="CA104" s="733"/>
      <c r="CB104" s="733"/>
      <c r="CC104" s="733"/>
      <c r="CD104" s="733"/>
      <c r="CE104" s="733"/>
      <c r="CF104" s="733"/>
      <c r="CG104" s="733"/>
      <c r="CH104" s="733"/>
      <c r="CI104" s="733"/>
      <c r="CJ104" s="733"/>
      <c r="CK104" s="733"/>
      <c r="CL104" s="733">
        <v>1</v>
      </c>
      <c r="CM104" s="733">
        <v>0</v>
      </c>
      <c r="CN104" s="733">
        <v>2</v>
      </c>
      <c r="CO104" s="733">
        <v>0</v>
      </c>
      <c r="CP104" s="733">
        <v>0</v>
      </c>
      <c r="CQ104" s="733"/>
      <c r="CR104" s="733"/>
      <c r="CS104" s="733"/>
      <c r="CT104" s="733"/>
      <c r="CU104" s="733"/>
      <c r="CV104" s="733"/>
      <c r="CW104" s="733">
        <v>2</v>
      </c>
      <c r="CX104" s="733"/>
      <c r="CY104" s="733">
        <v>0</v>
      </c>
      <c r="CZ104" s="733"/>
      <c r="DA104" s="746">
        <f t="shared" si="29"/>
        <v>40.6</v>
      </c>
      <c r="DB104" s="745">
        <f t="shared" si="24"/>
        <v>43720</v>
      </c>
      <c r="DD104" s="745">
        <f t="shared" si="25"/>
        <v>43744</v>
      </c>
      <c r="DF104" s="745"/>
      <c r="DH104" s="745">
        <f t="shared" si="30"/>
        <v>43744</v>
      </c>
      <c r="DI104" s="745">
        <f>DH104</f>
        <v>43744</v>
      </c>
      <c r="DJ104" s="745">
        <v>43778</v>
      </c>
      <c r="DK104" s="745">
        <v>43752</v>
      </c>
      <c r="DL104" s="745">
        <v>43714</v>
      </c>
    </row>
    <row r="105" spans="1:116" s="726" customFormat="1" ht="21.95" customHeight="1">
      <c r="A105" s="734">
        <v>41.8</v>
      </c>
      <c r="B105" s="733">
        <v>137</v>
      </c>
      <c r="C105" s="1551">
        <v>44.6</v>
      </c>
      <c r="D105" s="735">
        <f t="shared" si="27"/>
        <v>3552.2999999999979</v>
      </c>
      <c r="E105" s="733"/>
      <c r="F105" s="733"/>
      <c r="G105" s="733"/>
      <c r="H105" s="733"/>
      <c r="I105" s="733">
        <v>5</v>
      </c>
      <c r="J105" s="733" t="s">
        <v>3434</v>
      </c>
      <c r="K105" s="733" t="s">
        <v>3434</v>
      </c>
      <c r="L105" s="733">
        <v>1</v>
      </c>
      <c r="M105" s="733"/>
      <c r="N105" s="733">
        <v>1</v>
      </c>
      <c r="O105" s="733"/>
      <c r="P105" s="733"/>
      <c r="Q105" s="733"/>
      <c r="R105" s="733">
        <v>1</v>
      </c>
      <c r="S105" s="733"/>
      <c r="T105" s="733"/>
      <c r="U105" s="733"/>
      <c r="V105" s="733"/>
      <c r="W105" s="733"/>
      <c r="X105" s="733"/>
      <c r="Y105" s="733"/>
      <c r="Z105" s="733"/>
      <c r="AA105" s="733">
        <v>1</v>
      </c>
      <c r="AB105" s="733"/>
      <c r="AC105" s="733"/>
      <c r="AD105" s="733">
        <v>1</v>
      </c>
      <c r="AE105" s="733"/>
      <c r="AF105" s="733">
        <v>3</v>
      </c>
      <c r="AG105" s="733"/>
      <c r="AH105" s="733"/>
      <c r="AI105" s="733"/>
      <c r="AJ105" s="733"/>
      <c r="AK105" s="733"/>
      <c r="AL105" s="733">
        <v>1</v>
      </c>
      <c r="AM105" s="733">
        <v>1</v>
      </c>
      <c r="AN105" s="733">
        <v>1</v>
      </c>
      <c r="AO105" s="733">
        <v>1</v>
      </c>
      <c r="AP105" s="733"/>
      <c r="AQ105" s="733"/>
      <c r="AR105" s="733">
        <v>2</v>
      </c>
      <c r="AS105" s="733"/>
      <c r="AT105" s="733"/>
      <c r="AU105" s="733">
        <v>3</v>
      </c>
      <c r="AV105" s="733"/>
      <c r="AW105" s="733"/>
      <c r="AX105" s="733"/>
      <c r="AY105" s="733"/>
      <c r="AZ105" s="733"/>
      <c r="BA105" s="733"/>
      <c r="BB105" s="733"/>
      <c r="BC105" s="738">
        <v>1</v>
      </c>
      <c r="BD105" s="733">
        <f t="shared" si="28"/>
        <v>133.80000000000001</v>
      </c>
      <c r="BE105" s="733"/>
      <c r="BF105" s="733">
        <v>0</v>
      </c>
      <c r="BG105" s="733">
        <v>1</v>
      </c>
      <c r="BH105" s="733"/>
      <c r="BI105" s="733"/>
      <c r="BJ105" s="733">
        <v>1</v>
      </c>
      <c r="BK105" s="733">
        <v>1</v>
      </c>
      <c r="BL105" s="733"/>
      <c r="BM105" s="733"/>
      <c r="BN105" s="733"/>
      <c r="BO105" s="733">
        <v>0</v>
      </c>
      <c r="BP105" s="733">
        <v>0</v>
      </c>
      <c r="BQ105" s="733"/>
      <c r="BR105" s="733"/>
      <c r="BS105" s="733">
        <v>2</v>
      </c>
      <c r="BT105" s="733">
        <v>1</v>
      </c>
      <c r="BU105" s="733"/>
      <c r="BV105" s="733"/>
      <c r="BW105" s="733"/>
      <c r="BX105" s="733"/>
      <c r="BY105" s="733"/>
      <c r="BZ105" s="733">
        <v>1</v>
      </c>
      <c r="CA105" s="733">
        <v>1</v>
      </c>
      <c r="CB105" s="733"/>
      <c r="CC105" s="733">
        <v>1</v>
      </c>
      <c r="CD105" s="733">
        <v>1</v>
      </c>
      <c r="CE105" s="733"/>
      <c r="CF105" s="733">
        <v>1</v>
      </c>
      <c r="CG105" s="733"/>
      <c r="CH105" s="733"/>
      <c r="CI105" s="733">
        <v>1</v>
      </c>
      <c r="CJ105" s="733"/>
      <c r="CK105" s="733"/>
      <c r="CL105" s="733"/>
      <c r="CM105" s="733"/>
      <c r="CN105" s="733">
        <v>0</v>
      </c>
      <c r="CO105" s="733"/>
      <c r="CP105" s="733"/>
      <c r="CQ105" s="733">
        <v>1</v>
      </c>
      <c r="CR105" s="733"/>
      <c r="CS105" s="733">
        <v>1</v>
      </c>
      <c r="CT105" s="733">
        <v>1</v>
      </c>
      <c r="CU105" s="733"/>
      <c r="CV105" s="733"/>
      <c r="CW105" s="733"/>
      <c r="CX105" s="733"/>
      <c r="CY105" s="733">
        <v>0</v>
      </c>
      <c r="CZ105" s="733" t="s">
        <v>3996</v>
      </c>
      <c r="DA105" s="746">
        <f t="shared" si="29"/>
        <v>44.5</v>
      </c>
      <c r="DB105" s="745"/>
      <c r="DC105" s="745">
        <f>$DC$1</f>
        <v>43741</v>
      </c>
      <c r="DD105" s="745"/>
      <c r="DE105" s="745">
        <f>$DE$1</f>
        <v>43751</v>
      </c>
      <c r="DF105" s="745"/>
      <c r="DH105" s="745">
        <f>IF(OR(M105&gt;0,N105&gt;0),$DE$1,"")</f>
        <v>43751</v>
      </c>
      <c r="DI105" s="745">
        <v>43751</v>
      </c>
      <c r="DJ105" s="745">
        <v>43778</v>
      </c>
      <c r="DL105" s="745">
        <v>43718</v>
      </c>
    </row>
    <row r="106" spans="1:116" s="726" customFormat="1" ht="21.95" customHeight="1">
      <c r="A106" s="734">
        <v>36</v>
      </c>
      <c r="B106" s="733" t="s">
        <v>3487</v>
      </c>
      <c r="C106" s="1552">
        <v>40</v>
      </c>
      <c r="D106" s="735">
        <f t="shared" si="27"/>
        <v>3592.2999999999979</v>
      </c>
      <c r="E106" s="733"/>
      <c r="F106" s="733"/>
      <c r="G106" s="733"/>
      <c r="H106" s="733"/>
      <c r="I106" s="733"/>
      <c r="J106" s="733"/>
      <c r="K106" s="733" t="s">
        <v>3434</v>
      </c>
      <c r="L106" s="733"/>
      <c r="M106" s="733">
        <v>1</v>
      </c>
      <c r="N106" s="733"/>
      <c r="O106" s="733"/>
      <c r="P106" s="733">
        <v>1</v>
      </c>
      <c r="Q106" s="733"/>
      <c r="R106" s="733"/>
      <c r="S106" s="733"/>
      <c r="T106" s="733"/>
      <c r="U106" s="733"/>
      <c r="V106" s="733"/>
      <c r="W106" s="733"/>
      <c r="X106" s="733"/>
      <c r="Y106" s="733"/>
      <c r="Z106" s="733"/>
      <c r="AA106" s="733"/>
      <c r="AB106" s="733"/>
      <c r="AC106" s="733"/>
      <c r="AD106" s="733">
        <v>1</v>
      </c>
      <c r="AE106" s="733"/>
      <c r="AF106" s="733">
        <v>3</v>
      </c>
      <c r="AG106" s="733"/>
      <c r="AH106" s="733"/>
      <c r="AI106" s="733"/>
      <c r="AJ106" s="733"/>
      <c r="AK106" s="733"/>
      <c r="AL106" s="733">
        <v>1</v>
      </c>
      <c r="AM106" s="738">
        <f>0+3</f>
        <v>3</v>
      </c>
      <c r="AN106" s="750">
        <v>3</v>
      </c>
      <c r="AO106" s="733"/>
      <c r="AP106" s="733"/>
      <c r="AQ106" s="733"/>
      <c r="AR106" s="733"/>
      <c r="AS106" s="733"/>
      <c r="AT106" s="733"/>
      <c r="AU106" s="733">
        <v>3</v>
      </c>
      <c r="AV106" s="733"/>
      <c r="AW106" s="733"/>
      <c r="AX106" s="733"/>
      <c r="AY106" s="733">
        <v>2</v>
      </c>
      <c r="AZ106" s="733"/>
      <c r="BA106" s="733">
        <v>2</v>
      </c>
      <c r="BB106" s="733">
        <v>4</v>
      </c>
      <c r="BC106" s="733"/>
      <c r="BD106" s="733">
        <f t="shared" si="28"/>
        <v>120</v>
      </c>
      <c r="BE106" s="733"/>
      <c r="BF106" s="733">
        <v>0</v>
      </c>
      <c r="BG106" s="733"/>
      <c r="BH106" s="733"/>
      <c r="BI106" s="733">
        <v>1</v>
      </c>
      <c r="BJ106" s="733"/>
      <c r="BK106" s="733"/>
      <c r="BL106" s="733"/>
      <c r="BM106" s="733"/>
      <c r="BN106" s="733"/>
      <c r="BO106" s="733">
        <v>0</v>
      </c>
      <c r="BP106" s="733">
        <v>0</v>
      </c>
      <c r="BQ106" s="733"/>
      <c r="BR106" s="733"/>
      <c r="BS106" s="733"/>
      <c r="BT106" s="733"/>
      <c r="BU106" s="733">
        <v>1</v>
      </c>
      <c r="BV106" s="733"/>
      <c r="BW106" s="733">
        <v>1</v>
      </c>
      <c r="BX106" s="733"/>
      <c r="BY106" s="733"/>
      <c r="BZ106" s="733"/>
      <c r="CA106" s="733"/>
      <c r="CB106" s="733"/>
      <c r="CC106" s="733"/>
      <c r="CD106" s="733"/>
      <c r="CE106" s="733"/>
      <c r="CF106" s="733"/>
      <c r="CG106" s="733"/>
      <c r="CH106" s="733"/>
      <c r="CI106" s="733"/>
      <c r="CJ106" s="733"/>
      <c r="CK106" s="733"/>
      <c r="CL106" s="733">
        <v>1</v>
      </c>
      <c r="CM106" s="733">
        <v>0</v>
      </c>
      <c r="CN106" s="733">
        <v>1</v>
      </c>
      <c r="CO106" s="733">
        <v>0</v>
      </c>
      <c r="CP106" s="733">
        <v>0</v>
      </c>
      <c r="CQ106" s="733"/>
      <c r="CR106" s="733"/>
      <c r="CS106" s="733"/>
      <c r="CT106" s="733"/>
      <c r="CU106" s="733"/>
      <c r="CV106" s="733"/>
      <c r="CW106" s="733">
        <v>2</v>
      </c>
      <c r="CX106" s="733"/>
      <c r="CY106" s="733">
        <v>0</v>
      </c>
      <c r="CZ106" s="733"/>
      <c r="DA106" s="746">
        <f t="shared" si="29"/>
        <v>39.9</v>
      </c>
      <c r="DC106" s="745">
        <f>$DC$1</f>
        <v>43741</v>
      </c>
      <c r="DE106" s="745">
        <f>$DE$1</f>
        <v>43751</v>
      </c>
      <c r="DH106" s="745">
        <f t="shared" ref="DH106:DH169" si="33">IF(OR(M106&gt;0,N106&gt;0),$DE$1,"")</f>
        <v>43751</v>
      </c>
      <c r="DI106" s="745">
        <v>43751</v>
      </c>
      <c r="DJ106" s="745">
        <v>43778</v>
      </c>
      <c r="DL106" s="745">
        <v>43718</v>
      </c>
    </row>
    <row r="107" spans="1:116" s="726" customFormat="1" ht="21.95" customHeight="1">
      <c r="A107" s="734">
        <v>36.4</v>
      </c>
      <c r="B107" s="733">
        <v>138</v>
      </c>
      <c r="C107" s="735">
        <v>36</v>
      </c>
      <c r="D107" s="735">
        <f t="shared" si="27"/>
        <v>3628.2999999999979</v>
      </c>
      <c r="E107" s="733"/>
      <c r="F107" s="733"/>
      <c r="G107" s="733"/>
      <c r="H107" s="733"/>
      <c r="I107" s="733"/>
      <c r="J107" s="733" t="s">
        <v>3434</v>
      </c>
      <c r="K107" s="733" t="s">
        <v>3434</v>
      </c>
      <c r="L107" s="733">
        <v>1</v>
      </c>
      <c r="M107" s="733"/>
      <c r="N107" s="733"/>
      <c r="O107" s="733"/>
      <c r="P107" s="733"/>
      <c r="Q107" s="733"/>
      <c r="R107" s="733"/>
      <c r="S107" s="733"/>
      <c r="T107" s="733"/>
      <c r="U107" s="733"/>
      <c r="V107" s="733"/>
      <c r="W107" s="733"/>
      <c r="X107" s="733"/>
      <c r="Y107" s="733"/>
      <c r="Z107" s="733"/>
      <c r="AA107" s="733"/>
      <c r="AB107" s="733"/>
      <c r="AC107" s="733"/>
      <c r="AD107" s="733">
        <v>1</v>
      </c>
      <c r="AE107" s="733"/>
      <c r="AF107" s="733">
        <v>3</v>
      </c>
      <c r="AG107" s="733"/>
      <c r="AH107" s="733"/>
      <c r="AI107" s="733"/>
      <c r="AJ107" s="733"/>
      <c r="AK107" s="733"/>
      <c r="AL107" s="733">
        <v>1</v>
      </c>
      <c r="AM107" s="733"/>
      <c r="AN107" s="733"/>
      <c r="AO107" s="733"/>
      <c r="AP107" s="733"/>
      <c r="AQ107" s="733"/>
      <c r="AR107" s="733"/>
      <c r="AS107" s="733"/>
      <c r="AT107" s="733"/>
      <c r="AU107" s="733">
        <v>3</v>
      </c>
      <c r="AV107" s="733"/>
      <c r="AW107" s="739"/>
      <c r="AX107" s="733"/>
      <c r="AY107" s="733"/>
      <c r="AZ107" s="733"/>
      <c r="BA107" s="733"/>
      <c r="BB107" s="733"/>
      <c r="BC107" s="733"/>
      <c r="BD107" s="733">
        <f t="shared" si="28"/>
        <v>108</v>
      </c>
      <c r="BE107" s="733"/>
      <c r="BF107" s="733">
        <v>0</v>
      </c>
      <c r="BG107" s="733"/>
      <c r="BH107" s="733"/>
      <c r="BI107" s="733"/>
      <c r="BJ107" s="733"/>
      <c r="BK107" s="733">
        <v>1</v>
      </c>
      <c r="BL107" s="733"/>
      <c r="BM107" s="733"/>
      <c r="BN107" s="733"/>
      <c r="BO107" s="733">
        <v>0</v>
      </c>
      <c r="BP107" s="733">
        <v>0</v>
      </c>
      <c r="BQ107" s="733"/>
      <c r="BR107" s="733"/>
      <c r="BS107" s="733">
        <v>2</v>
      </c>
      <c r="BT107" s="733">
        <v>1</v>
      </c>
      <c r="BU107" s="733"/>
      <c r="BV107" s="733"/>
      <c r="BW107" s="733"/>
      <c r="BX107" s="733"/>
      <c r="BY107" s="733"/>
      <c r="BZ107" s="733"/>
      <c r="CA107" s="733"/>
      <c r="CB107" s="733"/>
      <c r="CC107" s="733"/>
      <c r="CD107" s="733"/>
      <c r="CE107" s="733"/>
      <c r="CF107" s="733"/>
      <c r="CG107" s="733"/>
      <c r="CH107" s="733"/>
      <c r="CI107" s="733"/>
      <c r="CJ107" s="733"/>
      <c r="CK107" s="733">
        <v>1</v>
      </c>
      <c r="CL107" s="733"/>
      <c r="CM107" s="733"/>
      <c r="CN107" s="733">
        <v>0</v>
      </c>
      <c r="CO107" s="733"/>
      <c r="CP107" s="733"/>
      <c r="CQ107" s="733"/>
      <c r="CR107" s="733"/>
      <c r="CS107" s="733"/>
      <c r="CT107" s="733"/>
      <c r="CU107" s="733"/>
      <c r="CV107" s="733"/>
      <c r="CW107" s="733"/>
      <c r="CX107" s="733"/>
      <c r="CY107" s="733">
        <v>0</v>
      </c>
      <c r="CZ107" s="733"/>
      <c r="DA107" s="746">
        <f t="shared" si="29"/>
        <v>35.9</v>
      </c>
      <c r="DC107" s="745">
        <f t="shared" ref="DC107:DC170" si="34">$DC$1</f>
        <v>43741</v>
      </c>
      <c r="DE107" s="745">
        <f t="shared" ref="DE107:DE170" si="35">$DE$1</f>
        <v>43751</v>
      </c>
      <c r="DH107" s="745" t="str">
        <f t="shared" si="33"/>
        <v/>
      </c>
      <c r="DI107" s="745">
        <v>43778</v>
      </c>
      <c r="DJ107" s="745">
        <v>43778</v>
      </c>
      <c r="DL107" s="745">
        <v>43718</v>
      </c>
    </row>
    <row r="108" spans="1:116" s="726" customFormat="1" ht="21.95" customHeight="1">
      <c r="A108" s="734">
        <v>43</v>
      </c>
      <c r="B108" s="733" t="s">
        <v>3488</v>
      </c>
      <c r="C108" s="735">
        <v>41.9</v>
      </c>
      <c r="D108" s="735">
        <f t="shared" si="27"/>
        <v>3670.199999999998</v>
      </c>
      <c r="E108" s="733"/>
      <c r="F108" s="733"/>
      <c r="G108" s="733"/>
      <c r="H108" s="733"/>
      <c r="I108" s="733"/>
      <c r="J108" s="733"/>
      <c r="K108" s="733" t="s">
        <v>3434</v>
      </c>
      <c r="L108" s="733"/>
      <c r="M108" s="733">
        <v>1</v>
      </c>
      <c r="N108" s="733"/>
      <c r="O108" s="733"/>
      <c r="P108" s="733">
        <v>1</v>
      </c>
      <c r="Q108" s="733"/>
      <c r="R108" s="733"/>
      <c r="S108" s="733"/>
      <c r="T108" s="733"/>
      <c r="U108" s="733"/>
      <c r="V108" s="733"/>
      <c r="W108" s="733"/>
      <c r="X108" s="733"/>
      <c r="Y108" s="738">
        <f>1-1</f>
        <v>0</v>
      </c>
      <c r="Z108" s="733"/>
      <c r="AA108" s="733"/>
      <c r="AB108" s="733"/>
      <c r="AC108" s="733"/>
      <c r="AD108" s="733">
        <v>1</v>
      </c>
      <c r="AE108" s="733"/>
      <c r="AF108" s="733">
        <v>3</v>
      </c>
      <c r="AG108" s="733"/>
      <c r="AH108" s="733"/>
      <c r="AI108" s="733"/>
      <c r="AJ108" s="733"/>
      <c r="AK108" s="733"/>
      <c r="AL108" s="733">
        <v>1</v>
      </c>
      <c r="AM108" s="733"/>
      <c r="AN108" s="733"/>
      <c r="AO108" s="733"/>
      <c r="AP108" s="733"/>
      <c r="AQ108" s="733"/>
      <c r="AR108" s="733"/>
      <c r="AS108" s="733"/>
      <c r="AT108" s="733"/>
      <c r="AU108" s="733">
        <v>3</v>
      </c>
      <c r="AV108" s="733"/>
      <c r="AW108" s="733"/>
      <c r="AX108" s="733"/>
      <c r="AY108" s="733">
        <v>2</v>
      </c>
      <c r="AZ108" s="733"/>
      <c r="BA108" s="733">
        <v>6</v>
      </c>
      <c r="BB108" s="738">
        <f>4-1</f>
        <v>3</v>
      </c>
      <c r="BC108" s="733"/>
      <c r="BD108" s="733">
        <f t="shared" si="28"/>
        <v>125.69999999999999</v>
      </c>
      <c r="BE108" s="733"/>
      <c r="BF108" s="733">
        <v>0</v>
      </c>
      <c r="BG108" s="733"/>
      <c r="BH108" s="733"/>
      <c r="BI108" s="733">
        <v>1</v>
      </c>
      <c r="BJ108" s="733"/>
      <c r="BK108" s="733"/>
      <c r="BL108" s="733"/>
      <c r="BM108" s="733"/>
      <c r="BN108" s="733"/>
      <c r="BO108" s="733">
        <v>0</v>
      </c>
      <c r="BP108" s="733">
        <v>0</v>
      </c>
      <c r="BQ108" s="733"/>
      <c r="BR108" s="733"/>
      <c r="BS108" s="733"/>
      <c r="BT108" s="733"/>
      <c r="BU108" s="733">
        <v>1</v>
      </c>
      <c r="BV108" s="733"/>
      <c r="BW108" s="733">
        <v>1</v>
      </c>
      <c r="BX108" s="733"/>
      <c r="BY108" s="733"/>
      <c r="BZ108" s="733"/>
      <c r="CA108" s="733"/>
      <c r="CB108" s="733"/>
      <c r="CC108" s="733"/>
      <c r="CD108" s="733"/>
      <c r="CE108" s="733"/>
      <c r="CF108" s="733"/>
      <c r="CG108" s="733"/>
      <c r="CH108" s="733"/>
      <c r="CI108" s="733"/>
      <c r="CJ108" s="733"/>
      <c r="CK108" s="733"/>
      <c r="CL108" s="733">
        <v>1</v>
      </c>
      <c r="CM108" s="733">
        <v>0</v>
      </c>
      <c r="CN108" s="733">
        <v>1</v>
      </c>
      <c r="CO108" s="733">
        <v>0</v>
      </c>
      <c r="CP108" s="733">
        <v>0</v>
      </c>
      <c r="CQ108" s="733"/>
      <c r="CR108" s="733"/>
      <c r="CS108" s="733"/>
      <c r="CT108" s="733"/>
      <c r="CU108" s="733"/>
      <c r="CV108" s="733"/>
      <c r="CW108" s="733">
        <v>2</v>
      </c>
      <c r="CX108" s="733"/>
      <c r="CY108" s="733">
        <v>0</v>
      </c>
      <c r="CZ108" s="733"/>
      <c r="DA108" s="746">
        <f t="shared" si="29"/>
        <v>41.8</v>
      </c>
      <c r="DC108" s="745">
        <f t="shared" si="34"/>
        <v>43741</v>
      </c>
      <c r="DE108" s="745">
        <f t="shared" si="35"/>
        <v>43751</v>
      </c>
      <c r="DH108" s="745">
        <f t="shared" si="33"/>
        <v>43751</v>
      </c>
      <c r="DI108" s="745">
        <v>43751</v>
      </c>
      <c r="DJ108" s="745">
        <v>43778</v>
      </c>
      <c r="DL108" s="745">
        <v>43718</v>
      </c>
    </row>
    <row r="109" spans="1:116" s="726" customFormat="1" ht="21.95" customHeight="1">
      <c r="A109" s="734">
        <v>43.7</v>
      </c>
      <c r="B109" s="733">
        <v>139</v>
      </c>
      <c r="C109" s="735">
        <v>38.4</v>
      </c>
      <c r="D109" s="735">
        <f t="shared" si="27"/>
        <v>3708.5999999999981</v>
      </c>
      <c r="E109" s="733"/>
      <c r="F109" s="733"/>
      <c r="G109" s="733"/>
      <c r="H109" s="733"/>
      <c r="I109" s="733"/>
      <c r="J109" s="733" t="s">
        <v>3434</v>
      </c>
      <c r="K109" s="733" t="s">
        <v>3434</v>
      </c>
      <c r="L109" s="733">
        <v>1</v>
      </c>
      <c r="M109" s="733"/>
      <c r="N109" s="733"/>
      <c r="O109" s="733"/>
      <c r="P109" s="733"/>
      <c r="Q109" s="733"/>
      <c r="R109" s="733"/>
      <c r="S109" s="733"/>
      <c r="T109" s="733"/>
      <c r="U109" s="733"/>
      <c r="V109" s="733"/>
      <c r="W109" s="733"/>
      <c r="X109" s="733"/>
      <c r="Y109" s="733"/>
      <c r="Z109" s="733">
        <v>1</v>
      </c>
      <c r="AA109" s="733"/>
      <c r="AB109" s="733"/>
      <c r="AC109" s="733"/>
      <c r="AD109" s="733">
        <v>1</v>
      </c>
      <c r="AE109" s="733"/>
      <c r="AF109" s="733">
        <v>3</v>
      </c>
      <c r="AG109" s="733"/>
      <c r="AH109" s="733"/>
      <c r="AI109" s="733"/>
      <c r="AJ109" s="733"/>
      <c r="AK109" s="733"/>
      <c r="AL109" s="733">
        <v>1</v>
      </c>
      <c r="AM109" s="733"/>
      <c r="AN109" s="733"/>
      <c r="AO109" s="733"/>
      <c r="AP109" s="733"/>
      <c r="AQ109" s="733"/>
      <c r="AR109" s="733"/>
      <c r="AS109" s="733"/>
      <c r="AT109" s="733"/>
      <c r="AU109" s="733">
        <v>3</v>
      </c>
      <c r="AV109" s="733"/>
      <c r="AW109" s="733"/>
      <c r="AX109" s="733"/>
      <c r="AY109" s="733"/>
      <c r="AZ109" s="733"/>
      <c r="BA109" s="733"/>
      <c r="BB109" s="733"/>
      <c r="BC109" s="733"/>
      <c r="BD109" s="733">
        <f t="shared" si="28"/>
        <v>115.19999999999999</v>
      </c>
      <c r="BE109" s="733"/>
      <c r="BF109" s="733">
        <v>0</v>
      </c>
      <c r="BG109" s="733"/>
      <c r="BH109" s="733"/>
      <c r="BI109" s="733"/>
      <c r="BJ109" s="733"/>
      <c r="BK109" s="733">
        <v>1</v>
      </c>
      <c r="BL109" s="733"/>
      <c r="BM109" s="733"/>
      <c r="BN109" s="733"/>
      <c r="BO109" s="733">
        <v>0</v>
      </c>
      <c r="BP109" s="733">
        <v>0</v>
      </c>
      <c r="BQ109" s="733"/>
      <c r="BR109" s="733"/>
      <c r="BS109" s="733">
        <v>2</v>
      </c>
      <c r="BT109" s="733">
        <v>1</v>
      </c>
      <c r="BU109" s="733"/>
      <c r="BV109" s="733"/>
      <c r="BW109" s="733"/>
      <c r="BX109" s="733"/>
      <c r="BY109" s="733"/>
      <c r="BZ109" s="733"/>
      <c r="CA109" s="733"/>
      <c r="CB109" s="733"/>
      <c r="CC109" s="733"/>
      <c r="CD109" s="733"/>
      <c r="CE109" s="733"/>
      <c r="CF109" s="733">
        <v>1</v>
      </c>
      <c r="CG109" s="733"/>
      <c r="CH109" s="733"/>
      <c r="CI109" s="733"/>
      <c r="CJ109" s="733"/>
      <c r="CK109" s="733"/>
      <c r="CL109" s="733"/>
      <c r="CM109" s="733"/>
      <c r="CN109" s="733">
        <v>0</v>
      </c>
      <c r="CO109" s="733"/>
      <c r="CP109" s="733"/>
      <c r="CQ109" s="733"/>
      <c r="CR109" s="733"/>
      <c r="CS109" s="733"/>
      <c r="CT109" s="733"/>
      <c r="CU109" s="733"/>
      <c r="CV109" s="733"/>
      <c r="CW109" s="733"/>
      <c r="CX109" s="733"/>
      <c r="CY109" s="733">
        <v>0</v>
      </c>
      <c r="CZ109" s="733"/>
      <c r="DA109" s="746">
        <f t="shared" si="29"/>
        <v>38.299999999999997</v>
      </c>
      <c r="DC109" s="745">
        <f t="shared" si="34"/>
        <v>43741</v>
      </c>
      <c r="DE109" s="745">
        <f t="shared" si="35"/>
        <v>43751</v>
      </c>
      <c r="DH109" s="745" t="str">
        <f t="shared" si="33"/>
        <v/>
      </c>
      <c r="DI109" s="745">
        <v>43778</v>
      </c>
      <c r="DJ109" s="745">
        <v>43778</v>
      </c>
      <c r="DL109" s="745">
        <v>43718</v>
      </c>
    </row>
    <row r="110" spans="1:116" s="726" customFormat="1" ht="21.95" customHeight="1">
      <c r="A110" s="734">
        <v>32</v>
      </c>
      <c r="B110" s="733" t="s">
        <v>3489</v>
      </c>
      <c r="C110" s="735">
        <v>40</v>
      </c>
      <c r="D110" s="735">
        <f t="shared" si="27"/>
        <v>3748.5999999999981</v>
      </c>
      <c r="E110" s="733"/>
      <c r="F110" s="733"/>
      <c r="G110" s="733"/>
      <c r="H110" s="733"/>
      <c r="I110" s="733"/>
      <c r="J110" s="733"/>
      <c r="K110" s="733" t="s">
        <v>3434</v>
      </c>
      <c r="L110" s="733"/>
      <c r="M110" s="733">
        <v>1</v>
      </c>
      <c r="N110" s="733"/>
      <c r="O110" s="733"/>
      <c r="P110" s="733">
        <v>1</v>
      </c>
      <c r="Q110" s="733"/>
      <c r="R110" s="733"/>
      <c r="S110" s="733"/>
      <c r="T110" s="733"/>
      <c r="U110" s="733"/>
      <c r="V110" s="733"/>
      <c r="W110" s="733"/>
      <c r="X110" s="733"/>
      <c r="Y110" s="733"/>
      <c r="Z110" s="733"/>
      <c r="AA110" s="733"/>
      <c r="AB110" s="733"/>
      <c r="AC110" s="733"/>
      <c r="AD110" s="733">
        <v>1</v>
      </c>
      <c r="AE110" s="733"/>
      <c r="AF110" s="733">
        <v>3</v>
      </c>
      <c r="AG110" s="733"/>
      <c r="AH110" s="733"/>
      <c r="AI110" s="733"/>
      <c r="AJ110" s="733"/>
      <c r="AK110" s="733"/>
      <c r="AL110" s="733">
        <v>1</v>
      </c>
      <c r="AM110" s="733"/>
      <c r="AN110" s="733"/>
      <c r="AO110" s="733"/>
      <c r="AP110" s="733"/>
      <c r="AQ110" s="733"/>
      <c r="AR110" s="733"/>
      <c r="AS110" s="733"/>
      <c r="AT110" s="733"/>
      <c r="AU110" s="733">
        <v>3</v>
      </c>
      <c r="AV110" s="733"/>
      <c r="AW110" s="733"/>
      <c r="AX110" s="733"/>
      <c r="AY110" s="733">
        <v>2</v>
      </c>
      <c r="AZ110" s="733"/>
      <c r="BA110" s="733">
        <v>2</v>
      </c>
      <c r="BB110" s="738">
        <f>4-1</f>
        <v>3</v>
      </c>
      <c r="BC110" s="733"/>
      <c r="BD110" s="733">
        <f t="shared" si="28"/>
        <v>120</v>
      </c>
      <c r="BE110" s="733"/>
      <c r="BF110" s="733">
        <v>0</v>
      </c>
      <c r="BG110" s="733"/>
      <c r="BH110" s="733"/>
      <c r="BI110" s="733">
        <v>1</v>
      </c>
      <c r="BJ110" s="733"/>
      <c r="BK110" s="733"/>
      <c r="BL110" s="733"/>
      <c r="BM110" s="733"/>
      <c r="BN110" s="733"/>
      <c r="BO110" s="733">
        <v>0</v>
      </c>
      <c r="BP110" s="733">
        <v>0</v>
      </c>
      <c r="BQ110" s="733"/>
      <c r="BR110" s="733"/>
      <c r="BS110" s="733"/>
      <c r="BT110" s="733"/>
      <c r="BU110" s="733">
        <v>1</v>
      </c>
      <c r="BV110" s="733"/>
      <c r="BW110" s="733">
        <v>1</v>
      </c>
      <c r="BX110" s="733"/>
      <c r="BY110" s="733"/>
      <c r="BZ110" s="733"/>
      <c r="CA110" s="733"/>
      <c r="CB110" s="733"/>
      <c r="CC110" s="733"/>
      <c r="CD110" s="733"/>
      <c r="CE110" s="733"/>
      <c r="CF110" s="733"/>
      <c r="CG110" s="733"/>
      <c r="CH110" s="733"/>
      <c r="CI110" s="733"/>
      <c r="CJ110" s="733"/>
      <c r="CK110" s="733"/>
      <c r="CL110" s="733">
        <v>1</v>
      </c>
      <c r="CM110" s="733">
        <v>0</v>
      </c>
      <c r="CN110" s="733">
        <v>1</v>
      </c>
      <c r="CO110" s="733">
        <v>0</v>
      </c>
      <c r="CP110" s="733">
        <v>0</v>
      </c>
      <c r="CQ110" s="733"/>
      <c r="CR110" s="733"/>
      <c r="CS110" s="733"/>
      <c r="CT110" s="733"/>
      <c r="CU110" s="733"/>
      <c r="CV110" s="733"/>
      <c r="CW110" s="733">
        <v>2</v>
      </c>
      <c r="CX110" s="733"/>
      <c r="CY110" s="733">
        <v>0</v>
      </c>
      <c r="CZ110" s="733"/>
      <c r="DA110" s="746">
        <f t="shared" si="29"/>
        <v>39.9</v>
      </c>
      <c r="DC110" s="745">
        <f t="shared" si="34"/>
        <v>43741</v>
      </c>
      <c r="DE110" s="745">
        <f t="shared" si="35"/>
        <v>43751</v>
      </c>
      <c r="DH110" s="745">
        <f t="shared" si="33"/>
        <v>43751</v>
      </c>
      <c r="DI110" s="745">
        <v>43751</v>
      </c>
      <c r="DJ110" s="745">
        <v>43778</v>
      </c>
      <c r="DL110" s="745">
        <v>43718</v>
      </c>
    </row>
    <row r="111" spans="1:116" s="726" customFormat="1" ht="21.95" customHeight="1">
      <c r="A111" s="734">
        <v>31.5</v>
      </c>
      <c r="B111" s="733" t="s">
        <v>3490</v>
      </c>
      <c r="C111" s="735">
        <v>31.8</v>
      </c>
      <c r="D111" s="735">
        <f t="shared" si="27"/>
        <v>3780.3999999999983</v>
      </c>
      <c r="E111" s="733">
        <v>9</v>
      </c>
      <c r="F111" s="733">
        <v>3</v>
      </c>
      <c r="G111" s="733"/>
      <c r="H111" s="733"/>
      <c r="I111" s="733"/>
      <c r="J111" s="733" t="s">
        <v>3998</v>
      </c>
      <c r="K111" s="733" t="s">
        <v>3998</v>
      </c>
      <c r="L111" s="733">
        <v>1</v>
      </c>
      <c r="M111" s="733"/>
      <c r="N111" s="733"/>
      <c r="O111" s="733"/>
      <c r="P111" s="733"/>
      <c r="Q111" s="733"/>
      <c r="R111" s="733"/>
      <c r="S111" s="733"/>
      <c r="T111" s="733"/>
      <c r="U111" s="733"/>
      <c r="V111" s="733"/>
      <c r="W111" s="733"/>
      <c r="X111" s="733"/>
      <c r="Y111" s="733"/>
      <c r="Z111" s="733"/>
      <c r="AA111" s="733"/>
      <c r="AB111" s="733"/>
      <c r="AC111" s="733"/>
      <c r="AD111" s="733">
        <v>1</v>
      </c>
      <c r="AE111" s="733"/>
      <c r="AF111" s="733">
        <v>3</v>
      </c>
      <c r="AG111" s="733"/>
      <c r="AH111" s="733"/>
      <c r="AI111" s="733">
        <v>3</v>
      </c>
      <c r="AJ111" s="733"/>
      <c r="AK111" s="733"/>
      <c r="AL111" s="733">
        <v>1</v>
      </c>
      <c r="AM111" s="733"/>
      <c r="AN111" s="733"/>
      <c r="AO111" s="733"/>
      <c r="AP111" s="733"/>
      <c r="AQ111" s="733"/>
      <c r="AR111" s="738">
        <f>2-2</f>
        <v>0</v>
      </c>
      <c r="AS111" s="738">
        <f>6-6</f>
        <v>0</v>
      </c>
      <c r="AT111" s="733"/>
      <c r="AU111" s="733">
        <v>3</v>
      </c>
      <c r="AV111" s="733"/>
      <c r="AW111" s="733"/>
      <c r="AX111" s="733"/>
      <c r="AY111" s="733"/>
      <c r="AZ111" s="733"/>
      <c r="BA111" s="733"/>
      <c r="BB111" s="733"/>
      <c r="BC111" s="733"/>
      <c r="BD111" s="733">
        <f t="shared" si="28"/>
        <v>95.4</v>
      </c>
      <c r="BE111" s="733"/>
      <c r="BF111" s="733">
        <v>9</v>
      </c>
      <c r="BG111" s="733"/>
      <c r="BH111" s="733"/>
      <c r="BI111" s="733"/>
      <c r="BJ111" s="733"/>
      <c r="BK111" s="733">
        <v>1</v>
      </c>
      <c r="BL111" s="733"/>
      <c r="BM111" s="733"/>
      <c r="BN111" s="733"/>
      <c r="BO111" s="733">
        <v>0</v>
      </c>
      <c r="BP111" s="733">
        <v>0</v>
      </c>
      <c r="BQ111" s="733"/>
      <c r="BR111" s="733"/>
      <c r="BS111" s="733">
        <v>2</v>
      </c>
      <c r="BT111" s="733">
        <v>1</v>
      </c>
      <c r="BU111" s="733"/>
      <c r="BV111" s="733"/>
      <c r="BW111" s="733"/>
      <c r="BX111" s="733"/>
      <c r="BY111" s="733"/>
      <c r="BZ111" s="733"/>
      <c r="CA111" s="733"/>
      <c r="CB111" s="733"/>
      <c r="CC111" s="733"/>
      <c r="CD111" s="733"/>
      <c r="CE111" s="733"/>
      <c r="CF111" s="733">
        <v>1</v>
      </c>
      <c r="CG111" s="733"/>
      <c r="CH111" s="733"/>
      <c r="CI111" s="733"/>
      <c r="CJ111" s="733"/>
      <c r="CK111" s="733"/>
      <c r="CL111" s="733"/>
      <c r="CM111" s="733"/>
      <c r="CN111" s="733">
        <v>0</v>
      </c>
      <c r="CO111" s="733"/>
      <c r="CP111" s="733"/>
      <c r="CQ111" s="733"/>
      <c r="CR111" s="733"/>
      <c r="CS111" s="733"/>
      <c r="CT111" s="733"/>
      <c r="CU111" s="733"/>
      <c r="CV111" s="733"/>
      <c r="CW111" s="733"/>
      <c r="CX111" s="733"/>
      <c r="CY111" s="733">
        <v>3</v>
      </c>
      <c r="CZ111" s="733" t="s">
        <v>4006</v>
      </c>
      <c r="DA111" s="746">
        <f t="shared" si="29"/>
        <v>31.7</v>
      </c>
      <c r="DC111" s="745">
        <f t="shared" si="34"/>
        <v>43741</v>
      </c>
      <c r="DE111" s="745">
        <f t="shared" si="35"/>
        <v>43751</v>
      </c>
      <c r="DH111" s="745" t="str">
        <f t="shared" si="33"/>
        <v/>
      </c>
      <c r="DI111" s="745">
        <v>43778</v>
      </c>
      <c r="DJ111" s="745">
        <v>43778</v>
      </c>
      <c r="DL111" s="745">
        <v>43718</v>
      </c>
    </row>
    <row r="112" spans="1:116" s="726" customFormat="1" ht="21.95" customHeight="1">
      <c r="A112" s="734">
        <v>7</v>
      </c>
      <c r="B112" s="733">
        <v>140</v>
      </c>
      <c r="C112" s="735">
        <v>8</v>
      </c>
      <c r="D112" s="735">
        <f t="shared" si="27"/>
        <v>3788.3999999999983</v>
      </c>
      <c r="E112" s="733"/>
      <c r="F112" s="733"/>
      <c r="G112" s="733"/>
      <c r="H112" s="733"/>
      <c r="I112" s="733"/>
      <c r="J112" s="733" t="s">
        <v>3434</v>
      </c>
      <c r="K112" s="733" t="s">
        <v>3434</v>
      </c>
      <c r="L112" s="733">
        <v>1</v>
      </c>
      <c r="M112" s="733"/>
      <c r="N112" s="733"/>
      <c r="O112" s="733"/>
      <c r="P112" s="733"/>
      <c r="Q112" s="733"/>
      <c r="R112" s="733"/>
      <c r="S112" s="733"/>
      <c r="T112" s="733"/>
      <c r="U112" s="733"/>
      <c r="V112" s="733"/>
      <c r="W112" s="733"/>
      <c r="X112" s="733"/>
      <c r="Y112" s="733"/>
      <c r="Z112" s="733"/>
      <c r="AA112" s="733"/>
      <c r="AB112" s="733"/>
      <c r="AC112" s="733"/>
      <c r="AD112" s="733">
        <v>1</v>
      </c>
      <c r="AE112" s="733"/>
      <c r="AF112" s="733">
        <v>3</v>
      </c>
      <c r="AG112" s="733"/>
      <c r="AH112" s="733"/>
      <c r="AI112" s="733"/>
      <c r="AJ112" s="733"/>
      <c r="AK112" s="739">
        <v>1</v>
      </c>
      <c r="AL112" s="733">
        <v>1</v>
      </c>
      <c r="AM112" s="733"/>
      <c r="AN112" s="733"/>
      <c r="AO112" s="733"/>
      <c r="AP112" s="733"/>
      <c r="AQ112" s="733"/>
      <c r="AR112" s="738">
        <f>0+2</f>
        <v>2</v>
      </c>
      <c r="AS112" s="733"/>
      <c r="AT112" s="733"/>
      <c r="AU112" s="733">
        <v>3</v>
      </c>
      <c r="AV112" s="733"/>
      <c r="AW112" s="733"/>
      <c r="AX112" s="733"/>
      <c r="AY112" s="733"/>
      <c r="AZ112" s="733"/>
      <c r="BA112" s="733"/>
      <c r="BB112" s="733"/>
      <c r="BC112" s="733"/>
      <c r="BD112" s="733">
        <f t="shared" si="28"/>
        <v>24</v>
      </c>
      <c r="BE112" s="733"/>
      <c r="BF112" s="733">
        <v>0</v>
      </c>
      <c r="BG112" s="733"/>
      <c r="BH112" s="733"/>
      <c r="BI112" s="733"/>
      <c r="BJ112" s="733"/>
      <c r="BK112" s="733">
        <v>1</v>
      </c>
      <c r="BL112" s="733"/>
      <c r="BM112" s="733"/>
      <c r="BN112" s="733"/>
      <c r="BO112" s="733">
        <v>0</v>
      </c>
      <c r="BP112" s="733">
        <v>0</v>
      </c>
      <c r="BQ112" s="733"/>
      <c r="BR112" s="733"/>
      <c r="BS112" s="733">
        <v>2</v>
      </c>
      <c r="BT112" s="733">
        <v>1</v>
      </c>
      <c r="BU112" s="733"/>
      <c r="BV112" s="733"/>
      <c r="BW112" s="733"/>
      <c r="BX112" s="733"/>
      <c r="BY112" s="733"/>
      <c r="BZ112" s="733"/>
      <c r="CA112" s="733"/>
      <c r="CB112" s="733"/>
      <c r="CC112" s="733"/>
      <c r="CD112" s="733"/>
      <c r="CE112" s="733"/>
      <c r="CF112" s="733">
        <v>1</v>
      </c>
      <c r="CG112" s="733"/>
      <c r="CH112" s="733"/>
      <c r="CI112" s="733"/>
      <c r="CJ112" s="733"/>
      <c r="CK112" s="733"/>
      <c r="CL112" s="733"/>
      <c r="CM112" s="733"/>
      <c r="CN112" s="733">
        <v>0</v>
      </c>
      <c r="CO112" s="733"/>
      <c r="CP112" s="733"/>
      <c r="CQ112" s="733"/>
      <c r="CR112" s="733"/>
      <c r="CS112" s="733"/>
      <c r="CT112" s="733"/>
      <c r="CU112" s="733"/>
      <c r="CV112" s="733"/>
      <c r="CW112" s="733"/>
      <c r="CX112" s="733"/>
      <c r="CY112" s="733">
        <v>0</v>
      </c>
      <c r="CZ112" s="733"/>
      <c r="DA112" s="746">
        <f t="shared" si="29"/>
        <v>7.9</v>
      </c>
      <c r="DC112" s="745">
        <f t="shared" si="34"/>
        <v>43741</v>
      </c>
      <c r="DE112" s="745">
        <f t="shared" si="35"/>
        <v>43751</v>
      </c>
      <c r="DH112" s="745" t="str">
        <f t="shared" si="33"/>
        <v/>
      </c>
      <c r="DI112" s="745">
        <v>43778</v>
      </c>
      <c r="DJ112" s="745">
        <v>43778</v>
      </c>
      <c r="DL112" s="745">
        <v>43718</v>
      </c>
    </row>
    <row r="113" spans="1:116" s="726" customFormat="1" ht="21.95" customHeight="1">
      <c r="A113" s="734">
        <v>39</v>
      </c>
      <c r="B113" s="733" t="s">
        <v>3491</v>
      </c>
      <c r="C113" s="1551">
        <v>40</v>
      </c>
      <c r="D113" s="735">
        <f t="shared" si="27"/>
        <v>3828.3999999999983</v>
      </c>
      <c r="E113" s="733"/>
      <c r="F113" s="733"/>
      <c r="G113" s="733"/>
      <c r="H113" s="733"/>
      <c r="I113" s="733"/>
      <c r="J113" s="733"/>
      <c r="K113" s="733" t="s">
        <v>3434</v>
      </c>
      <c r="L113" s="733"/>
      <c r="M113" s="733">
        <v>1</v>
      </c>
      <c r="N113" s="733"/>
      <c r="O113" s="733">
        <v>1</v>
      </c>
      <c r="P113" s="733"/>
      <c r="Q113" s="733"/>
      <c r="R113" s="733"/>
      <c r="S113" s="733"/>
      <c r="T113" s="733"/>
      <c r="U113" s="733"/>
      <c r="V113" s="733"/>
      <c r="W113" s="733"/>
      <c r="X113" s="733"/>
      <c r="Y113" s="733"/>
      <c r="Z113" s="733"/>
      <c r="AA113" s="733"/>
      <c r="AB113" s="733"/>
      <c r="AC113" s="733"/>
      <c r="AD113" s="733">
        <v>1</v>
      </c>
      <c r="AE113" s="733"/>
      <c r="AF113" s="733">
        <v>3</v>
      </c>
      <c r="AG113" s="733"/>
      <c r="AH113" s="733"/>
      <c r="AI113" s="733"/>
      <c r="AJ113" s="733"/>
      <c r="AK113" s="733"/>
      <c r="AL113" s="733">
        <v>1</v>
      </c>
      <c r="AM113" s="733"/>
      <c r="AN113" s="733"/>
      <c r="AO113" s="733"/>
      <c r="AP113" s="733"/>
      <c r="AQ113" s="733"/>
      <c r="AR113" s="733"/>
      <c r="AS113" s="733"/>
      <c r="AT113" s="733"/>
      <c r="AU113" s="733">
        <v>3</v>
      </c>
      <c r="AV113" s="733"/>
      <c r="AW113" s="733"/>
      <c r="AX113" s="733"/>
      <c r="AY113" s="733"/>
      <c r="AZ113" s="733"/>
      <c r="BA113" s="733"/>
      <c r="BB113" s="733"/>
      <c r="BC113" s="733"/>
      <c r="BD113" s="733">
        <f t="shared" si="28"/>
        <v>120</v>
      </c>
      <c r="BE113" s="735">
        <f t="shared" ref="BE113:BE143" si="36">C113</f>
        <v>40</v>
      </c>
      <c r="BF113" s="733">
        <v>0</v>
      </c>
      <c r="BG113" s="733"/>
      <c r="BH113" s="733"/>
      <c r="BI113" s="733"/>
      <c r="BJ113" s="733"/>
      <c r="BK113" s="733"/>
      <c r="BL113" s="733"/>
      <c r="BM113" s="733"/>
      <c r="BN113" s="733"/>
      <c r="BO113" s="733">
        <v>0</v>
      </c>
      <c r="BP113" s="733">
        <v>0</v>
      </c>
      <c r="BQ113" s="733"/>
      <c r="BR113" s="733"/>
      <c r="BS113" s="733"/>
      <c r="BT113" s="733"/>
      <c r="BU113" s="733"/>
      <c r="BV113" s="733"/>
      <c r="BW113" s="733"/>
      <c r="BX113" s="733"/>
      <c r="BY113" s="733"/>
      <c r="BZ113" s="733"/>
      <c r="CA113" s="733"/>
      <c r="CB113" s="733"/>
      <c r="CC113" s="733"/>
      <c r="CD113" s="733"/>
      <c r="CE113" s="733"/>
      <c r="CF113" s="733"/>
      <c r="CG113" s="733"/>
      <c r="CH113" s="733"/>
      <c r="CI113" s="733"/>
      <c r="CJ113" s="733"/>
      <c r="CK113" s="733"/>
      <c r="CL113" s="733"/>
      <c r="CM113" s="733"/>
      <c r="CN113" s="733">
        <v>0</v>
      </c>
      <c r="CO113" s="733"/>
      <c r="CP113" s="733"/>
      <c r="CQ113" s="733"/>
      <c r="CR113" s="733"/>
      <c r="CS113" s="733"/>
      <c r="CT113" s="733"/>
      <c r="CU113" s="733"/>
      <c r="CV113" s="733"/>
      <c r="CW113" s="733"/>
      <c r="CX113" s="733"/>
      <c r="CY113" s="733">
        <v>0</v>
      </c>
      <c r="CZ113" s="733"/>
      <c r="DA113" s="746">
        <f t="shared" si="29"/>
        <v>39.9</v>
      </c>
      <c r="DC113" s="745">
        <f t="shared" si="34"/>
        <v>43741</v>
      </c>
      <c r="DE113" s="745">
        <f t="shared" si="35"/>
        <v>43751</v>
      </c>
      <c r="DH113" s="745">
        <f t="shared" si="33"/>
        <v>43751</v>
      </c>
      <c r="DI113" s="745">
        <v>43751</v>
      </c>
      <c r="DJ113" s="745">
        <v>43778</v>
      </c>
      <c r="DL113" s="745">
        <v>43719</v>
      </c>
    </row>
    <row r="114" spans="1:116" s="726" customFormat="1" ht="21.95" customHeight="1">
      <c r="A114" s="734">
        <v>38.9</v>
      </c>
      <c r="B114" s="733">
        <v>141</v>
      </c>
      <c r="C114" s="1551">
        <v>37.700000000000003</v>
      </c>
      <c r="D114" s="735">
        <f t="shared" si="27"/>
        <v>3866.0999999999981</v>
      </c>
      <c r="E114" s="733"/>
      <c r="F114" s="733"/>
      <c r="G114" s="733"/>
      <c r="H114" s="733"/>
      <c r="I114" s="733"/>
      <c r="J114" s="733" t="s">
        <v>3434</v>
      </c>
      <c r="K114" s="733" t="s">
        <v>3434</v>
      </c>
      <c r="L114" s="733">
        <v>1</v>
      </c>
      <c r="M114" s="733"/>
      <c r="N114" s="733"/>
      <c r="O114" s="733"/>
      <c r="P114" s="733"/>
      <c r="Q114" s="733"/>
      <c r="R114" s="733"/>
      <c r="S114" s="733"/>
      <c r="T114" s="733"/>
      <c r="U114" s="733"/>
      <c r="V114" s="733"/>
      <c r="W114" s="733"/>
      <c r="X114" s="733"/>
      <c r="Y114" s="733"/>
      <c r="Z114" s="733"/>
      <c r="AA114" s="733"/>
      <c r="AB114" s="733"/>
      <c r="AC114" s="733"/>
      <c r="AD114" s="733">
        <v>1</v>
      </c>
      <c r="AE114" s="733"/>
      <c r="AF114" s="733">
        <v>3</v>
      </c>
      <c r="AG114" s="733"/>
      <c r="AH114" s="733"/>
      <c r="AI114" s="733"/>
      <c r="AJ114" s="733"/>
      <c r="AK114" s="733"/>
      <c r="AL114" s="733">
        <v>1</v>
      </c>
      <c r="AM114" s="733"/>
      <c r="AN114" s="733"/>
      <c r="AO114" s="733"/>
      <c r="AP114" s="733"/>
      <c r="AQ114" s="733"/>
      <c r="AR114" s="733"/>
      <c r="AS114" s="733"/>
      <c r="AT114" s="733"/>
      <c r="AU114" s="733">
        <v>3</v>
      </c>
      <c r="AV114" s="733"/>
      <c r="AW114" s="738">
        <v>1</v>
      </c>
      <c r="AX114" s="733"/>
      <c r="AY114" s="733"/>
      <c r="AZ114" s="733"/>
      <c r="BA114" s="733"/>
      <c r="BB114" s="739"/>
      <c r="BC114" s="738">
        <f>0+0.5</f>
        <v>0.5</v>
      </c>
      <c r="BD114" s="733">
        <f t="shared" si="28"/>
        <v>113.10000000000001</v>
      </c>
      <c r="BE114" s="735">
        <f t="shared" si="36"/>
        <v>37.700000000000003</v>
      </c>
      <c r="BF114" s="733">
        <v>0</v>
      </c>
      <c r="BG114" s="733"/>
      <c r="BH114" s="733"/>
      <c r="BI114" s="733"/>
      <c r="BJ114" s="733"/>
      <c r="BK114" s="733">
        <v>1</v>
      </c>
      <c r="BL114" s="733"/>
      <c r="BM114" s="733"/>
      <c r="BN114" s="733"/>
      <c r="BO114" s="733">
        <v>0</v>
      </c>
      <c r="BP114" s="733">
        <v>0</v>
      </c>
      <c r="BQ114" s="733"/>
      <c r="BR114" s="733"/>
      <c r="BS114" s="733">
        <v>2</v>
      </c>
      <c r="BT114" s="733">
        <v>1</v>
      </c>
      <c r="BU114" s="733"/>
      <c r="BV114" s="733"/>
      <c r="BW114" s="733"/>
      <c r="BX114" s="733"/>
      <c r="BY114" s="733"/>
      <c r="BZ114" s="733"/>
      <c r="CA114" s="733"/>
      <c r="CB114" s="733"/>
      <c r="CC114" s="733"/>
      <c r="CD114" s="733"/>
      <c r="CE114" s="733"/>
      <c r="CF114" s="733">
        <v>1</v>
      </c>
      <c r="CG114" s="733"/>
      <c r="CH114" s="733"/>
      <c r="CI114" s="733"/>
      <c r="CJ114" s="733"/>
      <c r="CK114" s="733"/>
      <c r="CL114" s="733"/>
      <c r="CM114" s="733"/>
      <c r="CN114" s="733">
        <v>0</v>
      </c>
      <c r="CO114" s="733"/>
      <c r="CP114" s="733"/>
      <c r="CQ114" s="733"/>
      <c r="CR114" s="733"/>
      <c r="CS114" s="733"/>
      <c r="CT114" s="733"/>
      <c r="CU114" s="733"/>
      <c r="CV114" s="733"/>
      <c r="CW114" s="733"/>
      <c r="CX114" s="733"/>
      <c r="CY114" s="733">
        <v>0</v>
      </c>
      <c r="CZ114" s="733"/>
      <c r="DA114" s="746">
        <f t="shared" si="29"/>
        <v>37.6</v>
      </c>
      <c r="DC114" s="745">
        <f t="shared" si="34"/>
        <v>43741</v>
      </c>
      <c r="DE114" s="745">
        <f t="shared" si="35"/>
        <v>43751</v>
      </c>
      <c r="DH114" s="745" t="str">
        <f t="shared" si="33"/>
        <v/>
      </c>
      <c r="DI114" s="745">
        <v>43778</v>
      </c>
      <c r="DJ114" s="745">
        <v>43778</v>
      </c>
      <c r="DL114" s="745">
        <v>43719</v>
      </c>
    </row>
    <row r="115" spans="1:116" s="726" customFormat="1" ht="21.95" customHeight="1">
      <c r="A115" s="734">
        <v>40</v>
      </c>
      <c r="B115" s="733" t="s">
        <v>3492</v>
      </c>
      <c r="C115" s="735">
        <v>41</v>
      </c>
      <c r="D115" s="735">
        <f t="shared" si="27"/>
        <v>3907.0999999999981</v>
      </c>
      <c r="E115" s="733"/>
      <c r="F115" s="733"/>
      <c r="G115" s="733"/>
      <c r="H115" s="733"/>
      <c r="I115" s="733"/>
      <c r="J115" s="733"/>
      <c r="K115" s="733" t="s">
        <v>3434</v>
      </c>
      <c r="L115" s="733"/>
      <c r="M115" s="733">
        <v>1</v>
      </c>
      <c r="N115" s="733"/>
      <c r="O115" s="733">
        <v>1</v>
      </c>
      <c r="P115" s="733"/>
      <c r="Q115" s="733"/>
      <c r="R115" s="733"/>
      <c r="S115" s="733"/>
      <c r="T115" s="733"/>
      <c r="U115" s="733"/>
      <c r="V115" s="733"/>
      <c r="W115" s="733"/>
      <c r="X115" s="733"/>
      <c r="Y115" s="733"/>
      <c r="Z115" s="733"/>
      <c r="AA115" s="733"/>
      <c r="AB115" s="733"/>
      <c r="AC115" s="733"/>
      <c r="AD115" s="733">
        <v>1</v>
      </c>
      <c r="AE115" s="733"/>
      <c r="AF115" s="733">
        <v>3</v>
      </c>
      <c r="AG115" s="733"/>
      <c r="AH115" s="733"/>
      <c r="AI115" s="733"/>
      <c r="AJ115" s="733"/>
      <c r="AK115" s="733"/>
      <c r="AL115" s="733">
        <v>1</v>
      </c>
      <c r="AM115" s="733"/>
      <c r="AN115" s="733"/>
      <c r="AO115" s="733"/>
      <c r="AP115" s="733"/>
      <c r="AQ115" s="733"/>
      <c r="AR115" s="733"/>
      <c r="AS115" s="733"/>
      <c r="AT115" s="733"/>
      <c r="AU115" s="733">
        <v>3</v>
      </c>
      <c r="AV115" s="733"/>
      <c r="AW115" s="733"/>
      <c r="AX115" s="733">
        <v>1</v>
      </c>
      <c r="AY115" s="733"/>
      <c r="AZ115" s="733"/>
      <c r="BA115" s="733">
        <v>5</v>
      </c>
      <c r="BB115" s="733">
        <v>4</v>
      </c>
      <c r="BC115" s="733"/>
      <c r="BD115" s="733">
        <f t="shared" si="28"/>
        <v>123</v>
      </c>
      <c r="BE115" s="735">
        <f t="shared" si="36"/>
        <v>41</v>
      </c>
      <c r="BF115" s="733">
        <v>0</v>
      </c>
      <c r="BG115" s="733"/>
      <c r="BH115" s="733"/>
      <c r="BI115" s="733">
        <v>1</v>
      </c>
      <c r="BJ115" s="733"/>
      <c r="BK115" s="733"/>
      <c r="BL115" s="733"/>
      <c r="BM115" s="733"/>
      <c r="BN115" s="733"/>
      <c r="BO115" s="733">
        <v>0</v>
      </c>
      <c r="BP115" s="733">
        <v>0</v>
      </c>
      <c r="BQ115" s="733"/>
      <c r="BR115" s="733"/>
      <c r="BS115" s="733"/>
      <c r="BT115" s="733"/>
      <c r="BU115" s="733"/>
      <c r="BV115" s="733"/>
      <c r="BW115" s="733">
        <v>1</v>
      </c>
      <c r="BX115" s="733"/>
      <c r="BY115" s="733">
        <v>1</v>
      </c>
      <c r="BZ115" s="733"/>
      <c r="CA115" s="733"/>
      <c r="CB115" s="733"/>
      <c r="CC115" s="733"/>
      <c r="CD115" s="733"/>
      <c r="CE115" s="733"/>
      <c r="CF115" s="733"/>
      <c r="CG115" s="733"/>
      <c r="CH115" s="733"/>
      <c r="CI115" s="733"/>
      <c r="CJ115" s="733"/>
      <c r="CK115" s="733"/>
      <c r="CL115" s="733"/>
      <c r="CM115" s="733"/>
      <c r="CN115" s="733">
        <v>1</v>
      </c>
      <c r="CO115" s="733">
        <v>0</v>
      </c>
      <c r="CP115" s="733">
        <v>1</v>
      </c>
      <c r="CQ115" s="733"/>
      <c r="CR115" s="733"/>
      <c r="CS115" s="733"/>
      <c r="CT115" s="733"/>
      <c r="CU115" s="733"/>
      <c r="CV115" s="733"/>
      <c r="CW115" s="733"/>
      <c r="CX115" s="733">
        <v>1</v>
      </c>
      <c r="CY115" s="733">
        <v>0</v>
      </c>
      <c r="CZ115" s="733"/>
      <c r="DA115" s="746">
        <f t="shared" si="29"/>
        <v>40.9</v>
      </c>
      <c r="DC115" s="745">
        <f t="shared" si="34"/>
        <v>43741</v>
      </c>
      <c r="DE115" s="745">
        <f t="shared" si="35"/>
        <v>43751</v>
      </c>
      <c r="DH115" s="745">
        <f t="shared" si="33"/>
        <v>43751</v>
      </c>
      <c r="DI115" s="745">
        <v>43751</v>
      </c>
      <c r="DJ115" s="745">
        <v>43778</v>
      </c>
      <c r="DL115" s="745">
        <v>43719</v>
      </c>
    </row>
    <row r="116" spans="1:116" s="726" customFormat="1" ht="21.95" customHeight="1">
      <c r="A116" s="734">
        <v>39.200000000000003</v>
      </c>
      <c r="B116" s="733">
        <v>142</v>
      </c>
      <c r="C116" s="1551">
        <v>40.4</v>
      </c>
      <c r="D116" s="735">
        <f t="shared" si="27"/>
        <v>3947.4999999999982</v>
      </c>
      <c r="E116" s="733"/>
      <c r="F116" s="733"/>
      <c r="G116" s="733"/>
      <c r="H116" s="733"/>
      <c r="I116" s="733"/>
      <c r="J116" s="733" t="s">
        <v>3998</v>
      </c>
      <c r="K116" s="733" t="s">
        <v>3998</v>
      </c>
      <c r="L116" s="733">
        <v>1</v>
      </c>
      <c r="M116" s="733"/>
      <c r="N116" s="733"/>
      <c r="O116" s="733"/>
      <c r="P116" s="733"/>
      <c r="Q116" s="733"/>
      <c r="R116" s="733"/>
      <c r="S116" s="733"/>
      <c r="T116" s="733"/>
      <c r="U116" s="733"/>
      <c r="V116" s="733"/>
      <c r="W116" s="733"/>
      <c r="X116" s="733"/>
      <c r="Y116" s="733"/>
      <c r="Z116" s="738">
        <f>1-1</f>
        <v>0</v>
      </c>
      <c r="AA116" s="733"/>
      <c r="AB116" s="733"/>
      <c r="AC116" s="733"/>
      <c r="AD116" s="733">
        <v>1</v>
      </c>
      <c r="AE116" s="733"/>
      <c r="AF116" s="733">
        <v>3</v>
      </c>
      <c r="AG116" s="733"/>
      <c r="AH116" s="733"/>
      <c r="AI116" s="733"/>
      <c r="AJ116" s="733"/>
      <c r="AK116" s="733"/>
      <c r="AL116" s="733">
        <v>1</v>
      </c>
      <c r="AM116" s="738">
        <f>3-3</f>
        <v>0</v>
      </c>
      <c r="AN116" s="738">
        <f>3-3</f>
        <v>0</v>
      </c>
      <c r="AO116" s="738">
        <f>3-3</f>
        <v>0</v>
      </c>
      <c r="AP116" s="733"/>
      <c r="AQ116" s="733"/>
      <c r="AR116" s="733">
        <v>2</v>
      </c>
      <c r="AS116" s="733"/>
      <c r="AT116" s="733"/>
      <c r="AU116" s="733">
        <v>3</v>
      </c>
      <c r="AV116" s="733"/>
      <c r="AW116" s="738">
        <v>1</v>
      </c>
      <c r="AX116" s="733"/>
      <c r="AY116" s="733"/>
      <c r="AZ116" s="733"/>
      <c r="BA116" s="733"/>
      <c r="BB116" s="739"/>
      <c r="BC116" s="738">
        <f>0+0.5</f>
        <v>0.5</v>
      </c>
      <c r="BD116" s="733">
        <f t="shared" si="28"/>
        <v>121.19999999999999</v>
      </c>
      <c r="BE116" s="735">
        <f t="shared" si="36"/>
        <v>40.4</v>
      </c>
      <c r="BF116" s="733">
        <v>0</v>
      </c>
      <c r="BG116" s="733"/>
      <c r="BH116" s="733"/>
      <c r="BI116" s="733"/>
      <c r="BJ116" s="733"/>
      <c r="BK116" s="733">
        <v>1</v>
      </c>
      <c r="BL116" s="733"/>
      <c r="BM116" s="733"/>
      <c r="BN116" s="733"/>
      <c r="BO116" s="733">
        <v>0</v>
      </c>
      <c r="BP116" s="733">
        <v>0</v>
      </c>
      <c r="BQ116" s="733"/>
      <c r="BR116" s="733"/>
      <c r="BS116" s="733">
        <v>2</v>
      </c>
      <c r="BT116" s="733">
        <v>1</v>
      </c>
      <c r="BU116" s="733"/>
      <c r="BV116" s="733"/>
      <c r="BW116" s="733"/>
      <c r="BX116" s="733"/>
      <c r="BY116" s="733"/>
      <c r="BZ116" s="733"/>
      <c r="CA116" s="733"/>
      <c r="CB116" s="733"/>
      <c r="CC116" s="733"/>
      <c r="CD116" s="733"/>
      <c r="CE116" s="733"/>
      <c r="CF116" s="733">
        <v>1</v>
      </c>
      <c r="CG116" s="733"/>
      <c r="CH116" s="733"/>
      <c r="CI116" s="733"/>
      <c r="CJ116" s="733"/>
      <c r="CK116" s="733"/>
      <c r="CL116" s="733"/>
      <c r="CM116" s="733"/>
      <c r="CN116" s="733">
        <v>0</v>
      </c>
      <c r="CO116" s="733"/>
      <c r="CP116" s="733"/>
      <c r="CQ116" s="733"/>
      <c r="CR116" s="733"/>
      <c r="CS116" s="733"/>
      <c r="CT116" s="733"/>
      <c r="CU116" s="733"/>
      <c r="CV116" s="733"/>
      <c r="CW116" s="733"/>
      <c r="CX116" s="733"/>
      <c r="CY116" s="733">
        <v>0</v>
      </c>
      <c r="CZ116" s="733" t="s">
        <v>4001</v>
      </c>
      <c r="DA116" s="746">
        <f t="shared" si="29"/>
        <v>40.299999999999997</v>
      </c>
      <c r="DC116" s="745">
        <f t="shared" si="34"/>
        <v>43741</v>
      </c>
      <c r="DE116" s="745">
        <f t="shared" si="35"/>
        <v>43751</v>
      </c>
      <c r="DH116" s="745" t="str">
        <f t="shared" si="33"/>
        <v/>
      </c>
      <c r="DI116" s="745">
        <v>43778</v>
      </c>
      <c r="DJ116" s="745">
        <v>43778</v>
      </c>
      <c r="DL116" s="745">
        <v>43719</v>
      </c>
    </row>
    <row r="117" spans="1:116" s="726" customFormat="1" ht="21.95" customHeight="1">
      <c r="A117" s="734">
        <v>41</v>
      </c>
      <c r="B117" s="733" t="s">
        <v>3493</v>
      </c>
      <c r="C117" s="1551">
        <v>44.5</v>
      </c>
      <c r="D117" s="735">
        <f t="shared" si="27"/>
        <v>3991.9999999999982</v>
      </c>
      <c r="E117" s="733"/>
      <c r="F117" s="733"/>
      <c r="G117" s="733"/>
      <c r="H117" s="733"/>
      <c r="I117" s="733"/>
      <c r="J117" s="733"/>
      <c r="K117" s="733" t="s">
        <v>3992</v>
      </c>
      <c r="L117" s="733"/>
      <c r="M117" s="733">
        <v>2</v>
      </c>
      <c r="N117" s="733"/>
      <c r="O117" s="733"/>
      <c r="P117" s="733"/>
      <c r="Q117" s="733">
        <v>1</v>
      </c>
      <c r="R117" s="733"/>
      <c r="S117" s="733"/>
      <c r="T117" s="733"/>
      <c r="U117" s="733"/>
      <c r="V117" s="733"/>
      <c r="W117" s="733"/>
      <c r="X117" s="733"/>
      <c r="Y117" s="733"/>
      <c r="Z117" s="733"/>
      <c r="AA117" s="733"/>
      <c r="AB117" s="733"/>
      <c r="AC117" s="733">
        <v>1</v>
      </c>
      <c r="AD117" s="733"/>
      <c r="AE117" s="733"/>
      <c r="AF117" s="733">
        <v>6</v>
      </c>
      <c r="AG117" s="733">
        <v>6</v>
      </c>
      <c r="AH117" s="733"/>
      <c r="AI117" s="733"/>
      <c r="AJ117" s="733">
        <v>6</v>
      </c>
      <c r="AK117" s="733">
        <v>2</v>
      </c>
      <c r="AL117" s="733"/>
      <c r="AM117" s="733"/>
      <c r="AN117" s="733"/>
      <c r="AO117" s="733"/>
      <c r="AP117" s="733"/>
      <c r="AQ117" s="733"/>
      <c r="AR117" s="733">
        <v>2</v>
      </c>
      <c r="AS117" s="733">
        <v>6</v>
      </c>
      <c r="AT117" s="733"/>
      <c r="AU117" s="733">
        <v>6</v>
      </c>
      <c r="AV117" s="733"/>
      <c r="AW117" s="733"/>
      <c r="AX117" s="733">
        <v>1</v>
      </c>
      <c r="AY117" s="733"/>
      <c r="AZ117" s="733"/>
      <c r="BA117" s="733">
        <v>7</v>
      </c>
      <c r="BB117" s="733">
        <v>4</v>
      </c>
      <c r="BC117" s="738">
        <f>1.2-0.2</f>
        <v>1</v>
      </c>
      <c r="BD117" s="733">
        <f t="shared" si="28"/>
        <v>133.5</v>
      </c>
      <c r="BE117" s="735">
        <f t="shared" si="36"/>
        <v>44.5</v>
      </c>
      <c r="BF117" s="733">
        <v>0</v>
      </c>
      <c r="BG117" s="733"/>
      <c r="BH117" s="733"/>
      <c r="BI117" s="733">
        <v>1</v>
      </c>
      <c r="BJ117" s="733"/>
      <c r="BK117" s="733"/>
      <c r="BL117" s="733"/>
      <c r="BM117" s="733"/>
      <c r="BN117" s="733"/>
      <c r="BO117" s="733">
        <v>0</v>
      </c>
      <c r="BP117" s="733">
        <v>0</v>
      </c>
      <c r="BQ117" s="733"/>
      <c r="BR117" s="733"/>
      <c r="BS117" s="733"/>
      <c r="BT117" s="733"/>
      <c r="BU117" s="733"/>
      <c r="BV117" s="733"/>
      <c r="BW117" s="733">
        <v>1</v>
      </c>
      <c r="BX117" s="733"/>
      <c r="BY117" s="733">
        <v>1</v>
      </c>
      <c r="BZ117" s="733"/>
      <c r="CA117" s="733"/>
      <c r="CB117" s="733"/>
      <c r="CC117" s="733"/>
      <c r="CD117" s="733"/>
      <c r="CE117" s="733"/>
      <c r="CF117" s="733"/>
      <c r="CG117" s="733"/>
      <c r="CH117" s="733"/>
      <c r="CI117" s="733"/>
      <c r="CJ117" s="733"/>
      <c r="CK117" s="733"/>
      <c r="CL117" s="733"/>
      <c r="CM117" s="733"/>
      <c r="CN117" s="733">
        <v>1</v>
      </c>
      <c r="CO117" s="733">
        <v>0</v>
      </c>
      <c r="CP117" s="733">
        <v>1</v>
      </c>
      <c r="CQ117" s="733"/>
      <c r="CR117" s="733"/>
      <c r="CS117" s="733"/>
      <c r="CT117" s="733"/>
      <c r="CU117" s="733"/>
      <c r="CV117" s="733"/>
      <c r="CW117" s="733"/>
      <c r="CX117" s="733">
        <v>1</v>
      </c>
      <c r="CY117" s="733">
        <v>0</v>
      </c>
      <c r="CZ117" s="733"/>
      <c r="DA117" s="746">
        <f t="shared" si="29"/>
        <v>44.4</v>
      </c>
      <c r="DC117" s="745">
        <f t="shared" si="34"/>
        <v>43741</v>
      </c>
      <c r="DE117" s="745">
        <f t="shared" si="35"/>
        <v>43751</v>
      </c>
      <c r="DG117" s="745">
        <f>$DG$1</f>
        <v>43765</v>
      </c>
      <c r="DH117" s="745">
        <f t="shared" si="33"/>
        <v>43751</v>
      </c>
      <c r="DI117" s="745">
        <v>43751</v>
      </c>
      <c r="DJ117" s="745">
        <v>43765</v>
      </c>
      <c r="DK117" s="745">
        <v>43752</v>
      </c>
      <c r="DL117" s="745">
        <v>43719</v>
      </c>
    </row>
    <row r="118" spans="1:116" s="726" customFormat="1" ht="21.95" customHeight="1">
      <c r="A118" s="734">
        <v>41.3</v>
      </c>
      <c r="B118" s="733">
        <v>143</v>
      </c>
      <c r="C118" s="1551">
        <v>39.6</v>
      </c>
      <c r="D118" s="735">
        <f t="shared" si="27"/>
        <v>4031.5999999999981</v>
      </c>
      <c r="E118" s="733"/>
      <c r="F118" s="733"/>
      <c r="G118" s="733"/>
      <c r="H118" s="733"/>
      <c r="I118" s="733"/>
      <c r="J118" s="733" t="s">
        <v>3434</v>
      </c>
      <c r="K118" s="733" t="s">
        <v>3434</v>
      </c>
      <c r="L118" s="733">
        <v>1</v>
      </c>
      <c r="M118" s="733"/>
      <c r="N118" s="733"/>
      <c r="O118" s="733"/>
      <c r="P118" s="733"/>
      <c r="Q118" s="733"/>
      <c r="R118" s="733"/>
      <c r="S118" s="733"/>
      <c r="T118" s="733"/>
      <c r="U118" s="733"/>
      <c r="V118" s="733"/>
      <c r="W118" s="733"/>
      <c r="X118" s="733"/>
      <c r="Y118" s="733"/>
      <c r="Z118" s="733"/>
      <c r="AA118" s="733"/>
      <c r="AB118" s="733"/>
      <c r="AC118" s="733"/>
      <c r="AD118" s="733">
        <v>1</v>
      </c>
      <c r="AE118" s="733"/>
      <c r="AF118" s="733">
        <v>3</v>
      </c>
      <c r="AG118" s="733"/>
      <c r="AH118" s="733"/>
      <c r="AI118" s="733"/>
      <c r="AJ118" s="733"/>
      <c r="AK118" s="733"/>
      <c r="AL118" s="733">
        <v>1</v>
      </c>
      <c r="AM118" s="733"/>
      <c r="AN118" s="733"/>
      <c r="AO118" s="733"/>
      <c r="AP118" s="733"/>
      <c r="AQ118" s="733"/>
      <c r="AR118" s="733"/>
      <c r="AS118" s="733"/>
      <c r="AT118" s="733"/>
      <c r="AU118" s="733">
        <v>3</v>
      </c>
      <c r="AV118" s="733"/>
      <c r="AW118" s="733"/>
      <c r="AX118" s="733"/>
      <c r="AY118" s="733"/>
      <c r="AZ118" s="733"/>
      <c r="BA118" s="733"/>
      <c r="BB118" s="733"/>
      <c r="BC118" s="733"/>
      <c r="BD118" s="733">
        <f t="shared" si="28"/>
        <v>118.80000000000001</v>
      </c>
      <c r="BE118" s="735">
        <f t="shared" si="36"/>
        <v>39.6</v>
      </c>
      <c r="BF118" s="733">
        <v>0</v>
      </c>
      <c r="BG118" s="733"/>
      <c r="BH118" s="733"/>
      <c r="BI118" s="733"/>
      <c r="BJ118" s="733"/>
      <c r="BK118" s="733">
        <v>1</v>
      </c>
      <c r="BL118" s="733"/>
      <c r="BM118" s="733"/>
      <c r="BN118" s="733"/>
      <c r="BO118" s="733">
        <v>0</v>
      </c>
      <c r="BP118" s="733">
        <v>0</v>
      </c>
      <c r="BQ118" s="733"/>
      <c r="BR118" s="733"/>
      <c r="BS118" s="733">
        <v>2</v>
      </c>
      <c r="BT118" s="733">
        <v>1</v>
      </c>
      <c r="BU118" s="733"/>
      <c r="BV118" s="733"/>
      <c r="BW118" s="733"/>
      <c r="BX118" s="733"/>
      <c r="BY118" s="733"/>
      <c r="BZ118" s="733"/>
      <c r="CA118" s="733"/>
      <c r="CB118" s="733"/>
      <c r="CC118" s="733"/>
      <c r="CD118" s="733"/>
      <c r="CE118" s="733"/>
      <c r="CF118" s="733">
        <v>1</v>
      </c>
      <c r="CG118" s="733"/>
      <c r="CH118" s="733"/>
      <c r="CI118" s="733"/>
      <c r="CJ118" s="733"/>
      <c r="CK118" s="733"/>
      <c r="CL118" s="733"/>
      <c r="CM118" s="733"/>
      <c r="CN118" s="733">
        <v>0</v>
      </c>
      <c r="CO118" s="733"/>
      <c r="CP118" s="733"/>
      <c r="CQ118" s="733"/>
      <c r="CR118" s="733"/>
      <c r="CS118" s="733"/>
      <c r="CT118" s="733"/>
      <c r="CU118" s="733"/>
      <c r="CV118" s="733"/>
      <c r="CW118" s="733"/>
      <c r="CX118" s="733"/>
      <c r="CY118" s="733">
        <v>0</v>
      </c>
      <c r="CZ118" s="733"/>
      <c r="DA118" s="746">
        <f t="shared" si="29"/>
        <v>39.5</v>
      </c>
      <c r="DC118" s="745">
        <f t="shared" si="34"/>
        <v>43741</v>
      </c>
      <c r="DE118" s="745">
        <f t="shared" si="35"/>
        <v>43751</v>
      </c>
      <c r="DG118" s="745">
        <f t="shared" ref="DG118:DG181" si="37">$DG$1</f>
        <v>43765</v>
      </c>
      <c r="DH118" s="745" t="str">
        <f t="shared" si="33"/>
        <v/>
      </c>
      <c r="DI118" s="745">
        <f>IF(SUM(AB118:AE118)&gt;0,DJ118,"")</f>
        <v>43765</v>
      </c>
      <c r="DJ118" s="745">
        <v>43765</v>
      </c>
      <c r="DL118" s="745">
        <v>43719</v>
      </c>
    </row>
    <row r="119" spans="1:116" s="726" customFormat="1" ht="21.95" customHeight="1">
      <c r="A119" s="734">
        <v>44</v>
      </c>
      <c r="B119" s="733" t="s">
        <v>3494</v>
      </c>
      <c r="C119" s="1551">
        <v>39.6</v>
      </c>
      <c r="D119" s="735">
        <f t="shared" si="27"/>
        <v>4071.199999999998</v>
      </c>
      <c r="E119" s="733"/>
      <c r="F119" s="733"/>
      <c r="G119" s="733"/>
      <c r="H119" s="733"/>
      <c r="I119" s="733"/>
      <c r="J119" s="733"/>
      <c r="K119" s="733" t="s">
        <v>3434</v>
      </c>
      <c r="L119" s="733"/>
      <c r="M119" s="733">
        <v>1</v>
      </c>
      <c r="N119" s="733"/>
      <c r="O119" s="733">
        <v>1</v>
      </c>
      <c r="P119" s="733"/>
      <c r="Q119" s="733"/>
      <c r="R119" s="733"/>
      <c r="S119" s="733"/>
      <c r="T119" s="733"/>
      <c r="U119" s="733"/>
      <c r="V119" s="733"/>
      <c r="W119" s="733"/>
      <c r="X119" s="733"/>
      <c r="Y119" s="733"/>
      <c r="Z119" s="733"/>
      <c r="AA119" s="733"/>
      <c r="AB119" s="733"/>
      <c r="AC119" s="733"/>
      <c r="AD119" s="733">
        <v>1</v>
      </c>
      <c r="AE119" s="733"/>
      <c r="AF119" s="733">
        <v>3</v>
      </c>
      <c r="AG119" s="733"/>
      <c r="AH119" s="733"/>
      <c r="AI119" s="733"/>
      <c r="AJ119" s="733"/>
      <c r="AK119" s="733"/>
      <c r="AL119" s="733">
        <v>1</v>
      </c>
      <c r="AM119" s="733"/>
      <c r="AN119" s="733"/>
      <c r="AO119" s="733"/>
      <c r="AP119" s="733"/>
      <c r="AQ119" s="733"/>
      <c r="AR119" s="733"/>
      <c r="AS119" s="733"/>
      <c r="AT119" s="733"/>
      <c r="AU119" s="733">
        <v>3</v>
      </c>
      <c r="AV119" s="733"/>
      <c r="AW119" s="733"/>
      <c r="AX119" s="733">
        <v>1</v>
      </c>
      <c r="AY119" s="733"/>
      <c r="AZ119" s="733"/>
      <c r="BA119" s="733">
        <v>6</v>
      </c>
      <c r="BB119" s="733">
        <v>4</v>
      </c>
      <c r="BC119" s="733"/>
      <c r="BD119" s="733">
        <f t="shared" si="28"/>
        <v>118.80000000000001</v>
      </c>
      <c r="BE119" s="735">
        <f t="shared" si="36"/>
        <v>39.6</v>
      </c>
      <c r="BF119" s="733">
        <v>0</v>
      </c>
      <c r="BG119" s="733"/>
      <c r="BH119" s="733"/>
      <c r="BI119" s="733">
        <v>1</v>
      </c>
      <c r="BJ119" s="733"/>
      <c r="BK119" s="733"/>
      <c r="BL119" s="733"/>
      <c r="BM119" s="733"/>
      <c r="BN119" s="733"/>
      <c r="BO119" s="733">
        <v>0</v>
      </c>
      <c r="BP119" s="733">
        <v>0</v>
      </c>
      <c r="BQ119" s="733"/>
      <c r="BR119" s="733"/>
      <c r="BS119" s="733"/>
      <c r="BT119" s="733"/>
      <c r="BU119" s="733"/>
      <c r="BV119" s="733"/>
      <c r="BW119" s="733">
        <v>1</v>
      </c>
      <c r="BX119" s="733"/>
      <c r="BY119" s="733">
        <v>1</v>
      </c>
      <c r="BZ119" s="733"/>
      <c r="CA119" s="733"/>
      <c r="CB119" s="733"/>
      <c r="CC119" s="733"/>
      <c r="CD119" s="733"/>
      <c r="CE119" s="733"/>
      <c r="CF119" s="733"/>
      <c r="CG119" s="733"/>
      <c r="CH119" s="733"/>
      <c r="CI119" s="733"/>
      <c r="CJ119" s="733"/>
      <c r="CK119" s="733"/>
      <c r="CL119" s="733"/>
      <c r="CM119" s="733"/>
      <c r="CN119" s="733">
        <v>1</v>
      </c>
      <c r="CO119" s="733">
        <v>0</v>
      </c>
      <c r="CP119" s="733">
        <v>1</v>
      </c>
      <c r="CQ119" s="733"/>
      <c r="CR119" s="733"/>
      <c r="CS119" s="733"/>
      <c r="CT119" s="733"/>
      <c r="CU119" s="733"/>
      <c r="CV119" s="733"/>
      <c r="CW119" s="733"/>
      <c r="CX119" s="733">
        <v>1</v>
      </c>
      <c r="CY119" s="733">
        <v>0</v>
      </c>
      <c r="CZ119" s="733"/>
      <c r="DA119" s="746">
        <f t="shared" si="29"/>
        <v>39.5</v>
      </c>
      <c r="DC119" s="745">
        <f t="shared" si="34"/>
        <v>43741</v>
      </c>
      <c r="DE119" s="745">
        <f t="shared" si="35"/>
        <v>43751</v>
      </c>
      <c r="DG119" s="745">
        <f t="shared" si="37"/>
        <v>43765</v>
      </c>
      <c r="DH119" s="745">
        <f t="shared" si="33"/>
        <v>43751</v>
      </c>
      <c r="DI119" s="745">
        <v>43751</v>
      </c>
      <c r="DJ119" s="745">
        <v>43765</v>
      </c>
      <c r="DL119" s="745">
        <v>43719</v>
      </c>
    </row>
    <row r="120" spans="1:116" s="726" customFormat="1" ht="21.95" customHeight="1">
      <c r="A120" s="734">
        <v>43.8</v>
      </c>
      <c r="B120" s="733">
        <v>144</v>
      </c>
      <c r="C120" s="735">
        <v>48</v>
      </c>
      <c r="D120" s="735">
        <f t="shared" si="27"/>
        <v>4119.199999999998</v>
      </c>
      <c r="E120" s="733"/>
      <c r="F120" s="733"/>
      <c r="G120" s="733"/>
      <c r="H120" s="733"/>
      <c r="I120" s="733"/>
      <c r="J120" s="733" t="s">
        <v>3434</v>
      </c>
      <c r="K120" s="733" t="s">
        <v>3434</v>
      </c>
      <c r="L120" s="733">
        <v>1</v>
      </c>
      <c r="M120" s="733"/>
      <c r="N120" s="733"/>
      <c r="O120" s="733"/>
      <c r="P120" s="733"/>
      <c r="Q120" s="733"/>
      <c r="R120" s="733"/>
      <c r="S120" s="733"/>
      <c r="T120" s="733"/>
      <c r="U120" s="733"/>
      <c r="V120" s="733"/>
      <c r="W120" s="733"/>
      <c r="X120" s="733"/>
      <c r="Y120" s="733"/>
      <c r="Z120" s="733"/>
      <c r="AA120" s="733"/>
      <c r="AB120" s="733"/>
      <c r="AC120" s="733"/>
      <c r="AD120" s="733">
        <v>1</v>
      </c>
      <c r="AE120" s="733"/>
      <c r="AF120" s="733">
        <v>3</v>
      </c>
      <c r="AG120" s="733"/>
      <c r="AH120" s="733"/>
      <c r="AI120" s="733"/>
      <c r="AJ120" s="733"/>
      <c r="AK120" s="733"/>
      <c r="AL120" s="733">
        <v>1</v>
      </c>
      <c r="AM120" s="733">
        <v>3</v>
      </c>
      <c r="AN120" s="733">
        <v>3</v>
      </c>
      <c r="AO120" s="733"/>
      <c r="AP120" s="733"/>
      <c r="AQ120" s="733"/>
      <c r="AR120" s="733"/>
      <c r="AS120" s="733"/>
      <c r="AT120" s="733"/>
      <c r="AU120" s="733">
        <v>3</v>
      </c>
      <c r="AV120" s="733"/>
      <c r="AW120" s="733"/>
      <c r="AX120" s="733"/>
      <c r="AY120" s="733"/>
      <c r="AZ120" s="733"/>
      <c r="BA120" s="733"/>
      <c r="BB120" s="733"/>
      <c r="BC120" s="733"/>
      <c r="BD120" s="733">
        <f t="shared" si="28"/>
        <v>144</v>
      </c>
      <c r="BE120" s="735">
        <f t="shared" si="36"/>
        <v>48</v>
      </c>
      <c r="BF120" s="733">
        <v>0</v>
      </c>
      <c r="BG120" s="733"/>
      <c r="BH120" s="733"/>
      <c r="BI120" s="733"/>
      <c r="BJ120" s="733"/>
      <c r="BK120" s="733">
        <v>1</v>
      </c>
      <c r="BL120" s="733"/>
      <c r="BM120" s="733"/>
      <c r="BN120" s="733"/>
      <c r="BO120" s="733">
        <v>0</v>
      </c>
      <c r="BP120" s="733">
        <v>0</v>
      </c>
      <c r="BQ120" s="733"/>
      <c r="BR120" s="733"/>
      <c r="BS120" s="733">
        <v>2</v>
      </c>
      <c r="BT120" s="733">
        <v>1</v>
      </c>
      <c r="BU120" s="733"/>
      <c r="BV120" s="733"/>
      <c r="BW120" s="733"/>
      <c r="BX120" s="733"/>
      <c r="BY120" s="733"/>
      <c r="BZ120" s="733"/>
      <c r="CA120" s="733"/>
      <c r="CB120" s="733"/>
      <c r="CC120" s="733"/>
      <c r="CD120" s="733"/>
      <c r="CE120" s="733"/>
      <c r="CF120" s="733">
        <v>1</v>
      </c>
      <c r="CG120" s="733"/>
      <c r="CH120" s="733"/>
      <c r="CI120" s="733"/>
      <c r="CJ120" s="733"/>
      <c r="CK120" s="733"/>
      <c r="CL120" s="733"/>
      <c r="CM120" s="733"/>
      <c r="CN120" s="733">
        <v>0</v>
      </c>
      <c r="CO120" s="733"/>
      <c r="CP120" s="733"/>
      <c r="CQ120" s="733"/>
      <c r="CR120" s="733"/>
      <c r="CS120" s="733"/>
      <c r="CT120" s="733"/>
      <c r="CU120" s="733"/>
      <c r="CV120" s="733"/>
      <c r="CW120" s="733"/>
      <c r="CX120" s="733"/>
      <c r="CY120" s="733">
        <v>0</v>
      </c>
      <c r="CZ120" s="733"/>
      <c r="DA120" s="746">
        <f t="shared" si="29"/>
        <v>47.9</v>
      </c>
      <c r="DC120" s="745">
        <f t="shared" si="34"/>
        <v>43741</v>
      </c>
      <c r="DE120" s="745">
        <f t="shared" si="35"/>
        <v>43751</v>
      </c>
      <c r="DG120" s="745">
        <f t="shared" si="37"/>
        <v>43765</v>
      </c>
      <c r="DH120" s="745" t="str">
        <f t="shared" si="33"/>
        <v/>
      </c>
      <c r="DI120" s="745">
        <f>IF(SUM(AB120:AE120)&gt;0,DJ120,"")</f>
        <v>43765</v>
      </c>
      <c r="DJ120" s="745">
        <v>43765</v>
      </c>
      <c r="DL120" s="745">
        <v>43719</v>
      </c>
    </row>
    <row r="121" spans="1:116" s="726" customFormat="1" ht="21.95" customHeight="1">
      <c r="A121" s="734">
        <v>38</v>
      </c>
      <c r="B121" s="733" t="s">
        <v>3495</v>
      </c>
      <c r="C121" s="1551">
        <v>41.4</v>
      </c>
      <c r="D121" s="735">
        <f t="shared" si="27"/>
        <v>4160.5999999999976</v>
      </c>
      <c r="E121" s="733"/>
      <c r="F121" s="733"/>
      <c r="G121" s="733"/>
      <c r="H121" s="733"/>
      <c r="I121" s="733"/>
      <c r="J121" s="733"/>
      <c r="K121" s="733" t="s">
        <v>3434</v>
      </c>
      <c r="L121" s="733"/>
      <c r="M121" s="733">
        <v>1</v>
      </c>
      <c r="N121" s="733"/>
      <c r="O121" s="733">
        <v>1</v>
      </c>
      <c r="P121" s="733"/>
      <c r="Q121" s="733"/>
      <c r="R121" s="733"/>
      <c r="S121" s="733"/>
      <c r="T121" s="733"/>
      <c r="U121" s="733"/>
      <c r="V121" s="733"/>
      <c r="W121" s="733"/>
      <c r="X121" s="733"/>
      <c r="Y121" s="733">
        <v>1</v>
      </c>
      <c r="Z121" s="733"/>
      <c r="AA121" s="733"/>
      <c r="AB121" s="733"/>
      <c r="AC121" s="733"/>
      <c r="AD121" s="733">
        <v>1</v>
      </c>
      <c r="AE121" s="733"/>
      <c r="AF121" s="733">
        <v>3</v>
      </c>
      <c r="AG121" s="733"/>
      <c r="AH121" s="733"/>
      <c r="AI121" s="733"/>
      <c r="AJ121" s="733"/>
      <c r="AK121" s="733"/>
      <c r="AL121" s="733">
        <v>1</v>
      </c>
      <c r="AM121" s="733"/>
      <c r="AN121" s="733"/>
      <c r="AO121" s="733"/>
      <c r="AP121" s="733"/>
      <c r="AQ121" s="733"/>
      <c r="AR121" s="733"/>
      <c r="AS121" s="733"/>
      <c r="AT121" s="733"/>
      <c r="AU121" s="733">
        <v>3</v>
      </c>
      <c r="AV121" s="733"/>
      <c r="AW121" s="733"/>
      <c r="AX121" s="733">
        <v>1</v>
      </c>
      <c r="AY121" s="733"/>
      <c r="AZ121" s="733"/>
      <c r="BA121" s="733">
        <v>6</v>
      </c>
      <c r="BB121" s="733">
        <v>4</v>
      </c>
      <c r="BC121" s="733"/>
      <c r="BD121" s="733">
        <f t="shared" si="28"/>
        <v>124.19999999999999</v>
      </c>
      <c r="BE121" s="735">
        <f t="shared" si="36"/>
        <v>41.4</v>
      </c>
      <c r="BF121" s="733">
        <v>0</v>
      </c>
      <c r="BG121" s="733"/>
      <c r="BH121" s="733"/>
      <c r="BI121" s="733">
        <v>1</v>
      </c>
      <c r="BJ121" s="733"/>
      <c r="BK121" s="733"/>
      <c r="BL121" s="733"/>
      <c r="BM121" s="733"/>
      <c r="BN121" s="733"/>
      <c r="BO121" s="733">
        <v>0</v>
      </c>
      <c r="BP121" s="733">
        <v>0</v>
      </c>
      <c r="BQ121" s="733"/>
      <c r="BR121" s="733"/>
      <c r="BS121" s="733"/>
      <c r="BT121" s="733"/>
      <c r="BU121" s="733"/>
      <c r="BV121" s="733"/>
      <c r="BW121" s="733">
        <v>1</v>
      </c>
      <c r="BX121" s="733"/>
      <c r="BY121" s="733">
        <v>1</v>
      </c>
      <c r="BZ121" s="733"/>
      <c r="CA121" s="733"/>
      <c r="CB121" s="733"/>
      <c r="CC121" s="733"/>
      <c r="CD121" s="733"/>
      <c r="CE121" s="733"/>
      <c r="CF121" s="733"/>
      <c r="CG121" s="733"/>
      <c r="CH121" s="733"/>
      <c r="CI121" s="733"/>
      <c r="CJ121" s="733"/>
      <c r="CK121" s="733"/>
      <c r="CL121" s="733"/>
      <c r="CM121" s="733"/>
      <c r="CN121" s="733">
        <v>1</v>
      </c>
      <c r="CO121" s="733">
        <v>0</v>
      </c>
      <c r="CP121" s="733">
        <v>1</v>
      </c>
      <c r="CQ121" s="733"/>
      <c r="CR121" s="733"/>
      <c r="CS121" s="733"/>
      <c r="CT121" s="733"/>
      <c r="CU121" s="733"/>
      <c r="CV121" s="733"/>
      <c r="CW121" s="733"/>
      <c r="CX121" s="733">
        <v>1</v>
      </c>
      <c r="CY121" s="733">
        <v>0</v>
      </c>
      <c r="CZ121" s="733"/>
      <c r="DA121" s="746">
        <f t="shared" si="29"/>
        <v>41.3</v>
      </c>
      <c r="DC121" s="745">
        <f t="shared" si="34"/>
        <v>43741</v>
      </c>
      <c r="DE121" s="745">
        <f t="shared" si="35"/>
        <v>43751</v>
      </c>
      <c r="DG121" s="745">
        <f t="shared" si="37"/>
        <v>43765</v>
      </c>
      <c r="DH121" s="745">
        <f t="shared" si="33"/>
        <v>43751</v>
      </c>
      <c r="DI121" s="745">
        <v>43751</v>
      </c>
      <c r="DJ121" s="745">
        <v>43765</v>
      </c>
      <c r="DL121" s="745">
        <v>43719</v>
      </c>
    </row>
    <row r="122" spans="1:116" s="726" customFormat="1" ht="21.95" customHeight="1">
      <c r="A122" s="734">
        <v>37.799999999999997</v>
      </c>
      <c r="B122" s="733">
        <v>145</v>
      </c>
      <c r="C122" s="1551">
        <v>38</v>
      </c>
      <c r="D122" s="735">
        <f t="shared" si="27"/>
        <v>4198.5999999999976</v>
      </c>
      <c r="E122" s="733"/>
      <c r="F122" s="733"/>
      <c r="G122" s="733"/>
      <c r="H122" s="733"/>
      <c r="I122" s="733"/>
      <c r="J122" s="733" t="s">
        <v>3994</v>
      </c>
      <c r="K122" s="733" t="s">
        <v>3994</v>
      </c>
      <c r="L122" s="733">
        <v>1</v>
      </c>
      <c r="M122" s="733"/>
      <c r="N122" s="733"/>
      <c r="O122" s="733"/>
      <c r="P122" s="733"/>
      <c r="Q122" s="733"/>
      <c r="R122" s="733"/>
      <c r="S122" s="733">
        <v>1</v>
      </c>
      <c r="T122" s="733"/>
      <c r="U122" s="733"/>
      <c r="V122" s="733"/>
      <c r="W122" s="733"/>
      <c r="X122" s="733"/>
      <c r="Y122" s="733"/>
      <c r="Z122" s="733"/>
      <c r="AA122" s="733"/>
      <c r="AB122" s="733"/>
      <c r="AC122" s="733"/>
      <c r="AD122" s="733"/>
      <c r="AE122" s="733">
        <v>1</v>
      </c>
      <c r="AF122" s="733">
        <v>6</v>
      </c>
      <c r="AG122" s="733"/>
      <c r="AH122" s="733"/>
      <c r="AI122" s="733"/>
      <c r="AJ122" s="733"/>
      <c r="AK122" s="733"/>
      <c r="AL122" s="733">
        <v>1</v>
      </c>
      <c r="AM122" s="733"/>
      <c r="AN122" s="733"/>
      <c r="AO122" s="733"/>
      <c r="AP122" s="733"/>
      <c r="AQ122" s="733"/>
      <c r="AR122" s="733"/>
      <c r="AS122" s="733"/>
      <c r="AT122" s="733">
        <v>6</v>
      </c>
      <c r="AU122" s="733"/>
      <c r="AV122" s="733"/>
      <c r="AW122" s="733"/>
      <c r="AX122" s="733"/>
      <c r="AY122" s="733"/>
      <c r="AZ122" s="733"/>
      <c r="BA122" s="733"/>
      <c r="BB122" s="733"/>
      <c r="BC122" s="733"/>
      <c r="BD122" s="733">
        <f t="shared" si="28"/>
        <v>114</v>
      </c>
      <c r="BE122" s="735">
        <f t="shared" si="36"/>
        <v>38</v>
      </c>
      <c r="BF122" s="733">
        <v>0</v>
      </c>
      <c r="BG122" s="733"/>
      <c r="BH122" s="733"/>
      <c r="BI122" s="733"/>
      <c r="BJ122" s="733"/>
      <c r="BK122" s="733"/>
      <c r="BL122" s="733">
        <v>1</v>
      </c>
      <c r="BM122" s="733"/>
      <c r="BN122" s="733"/>
      <c r="BO122" s="733">
        <v>0</v>
      </c>
      <c r="BP122" s="733">
        <v>1</v>
      </c>
      <c r="BQ122" s="733"/>
      <c r="BR122" s="733"/>
      <c r="BS122" s="733">
        <v>4</v>
      </c>
      <c r="BT122" s="733">
        <v>2</v>
      </c>
      <c r="BU122" s="733"/>
      <c r="BV122" s="733"/>
      <c r="BW122" s="733"/>
      <c r="BX122" s="733"/>
      <c r="BY122" s="733"/>
      <c r="BZ122" s="733"/>
      <c r="CA122" s="733"/>
      <c r="CB122" s="733"/>
      <c r="CC122" s="733"/>
      <c r="CD122" s="733"/>
      <c r="CE122" s="733"/>
      <c r="CF122" s="733">
        <v>1</v>
      </c>
      <c r="CG122" s="733"/>
      <c r="CH122" s="733"/>
      <c r="CI122" s="733"/>
      <c r="CJ122" s="733"/>
      <c r="CK122" s="733"/>
      <c r="CL122" s="733"/>
      <c r="CM122" s="733"/>
      <c r="CN122" s="733">
        <v>0</v>
      </c>
      <c r="CO122" s="733"/>
      <c r="CP122" s="733"/>
      <c r="CQ122" s="733"/>
      <c r="CR122" s="733"/>
      <c r="CS122" s="733"/>
      <c r="CT122" s="733"/>
      <c r="CU122" s="733"/>
      <c r="CV122" s="733"/>
      <c r="CW122" s="733"/>
      <c r="CX122" s="733"/>
      <c r="CY122" s="733">
        <v>0</v>
      </c>
      <c r="CZ122" s="733"/>
      <c r="DA122" s="746">
        <f t="shared" si="29"/>
        <v>37.9</v>
      </c>
      <c r="DC122" s="745">
        <f t="shared" si="34"/>
        <v>43741</v>
      </c>
      <c r="DE122" s="745">
        <f t="shared" si="35"/>
        <v>43751</v>
      </c>
      <c r="DG122" s="745">
        <f t="shared" si="37"/>
        <v>43765</v>
      </c>
      <c r="DH122" s="745" t="str">
        <f t="shared" si="33"/>
        <v/>
      </c>
      <c r="DI122" s="745">
        <f>IF(SUM(AB122:AE122)&gt;0,DJ122,"")</f>
        <v>43765</v>
      </c>
      <c r="DJ122" s="745">
        <v>43765</v>
      </c>
      <c r="DL122" s="745">
        <v>43719</v>
      </c>
    </row>
    <row r="123" spans="1:116" s="726" customFormat="1" ht="21.95" customHeight="1">
      <c r="A123" s="734">
        <v>27</v>
      </c>
      <c r="B123" s="733" t="s">
        <v>3496</v>
      </c>
      <c r="C123" s="735">
        <v>22.7</v>
      </c>
      <c r="D123" s="735">
        <f t="shared" si="27"/>
        <v>4221.2999999999975</v>
      </c>
      <c r="E123" s="733"/>
      <c r="F123" s="733"/>
      <c r="G123" s="733"/>
      <c r="H123" s="733"/>
      <c r="I123" s="733"/>
      <c r="J123" s="733"/>
      <c r="K123" s="733" t="s">
        <v>3434</v>
      </c>
      <c r="L123" s="733"/>
      <c r="M123" s="733">
        <v>1</v>
      </c>
      <c r="N123" s="733"/>
      <c r="O123" s="733">
        <v>1</v>
      </c>
      <c r="P123" s="733"/>
      <c r="Q123" s="733"/>
      <c r="R123" s="733"/>
      <c r="S123" s="733"/>
      <c r="T123" s="733"/>
      <c r="U123" s="733"/>
      <c r="V123" s="733"/>
      <c r="W123" s="733"/>
      <c r="X123" s="733"/>
      <c r="Y123" s="733"/>
      <c r="Z123" s="733"/>
      <c r="AA123" s="733"/>
      <c r="AB123" s="733"/>
      <c r="AC123" s="733"/>
      <c r="AD123" s="733">
        <v>1</v>
      </c>
      <c r="AE123" s="733"/>
      <c r="AF123" s="733">
        <v>3</v>
      </c>
      <c r="AG123" s="733"/>
      <c r="AH123" s="733"/>
      <c r="AI123" s="733"/>
      <c r="AJ123" s="733"/>
      <c r="AK123" s="733"/>
      <c r="AL123" s="733">
        <v>1</v>
      </c>
      <c r="AM123" s="733"/>
      <c r="AN123" s="733"/>
      <c r="AO123" s="733"/>
      <c r="AP123" s="733"/>
      <c r="AQ123" s="733"/>
      <c r="AR123" s="733"/>
      <c r="AS123" s="733"/>
      <c r="AT123" s="733"/>
      <c r="AU123" s="733">
        <v>3</v>
      </c>
      <c r="AV123" s="733"/>
      <c r="AW123" s="733"/>
      <c r="AX123" s="733">
        <v>1</v>
      </c>
      <c r="AY123" s="733"/>
      <c r="AZ123" s="733"/>
      <c r="BA123" s="738">
        <f>4-4</f>
        <v>0</v>
      </c>
      <c r="BB123" s="738">
        <f>4-4</f>
        <v>0</v>
      </c>
      <c r="BC123" s="733"/>
      <c r="BD123" s="733">
        <f t="shared" si="28"/>
        <v>68.099999999999994</v>
      </c>
      <c r="BE123" s="735">
        <f t="shared" si="36"/>
        <v>22.7</v>
      </c>
      <c r="BF123" s="733">
        <v>0</v>
      </c>
      <c r="BG123" s="733"/>
      <c r="BH123" s="733"/>
      <c r="BI123" s="738">
        <f>1-1</f>
        <v>0</v>
      </c>
      <c r="BJ123" s="733"/>
      <c r="BK123" s="733"/>
      <c r="BL123" s="733"/>
      <c r="BM123" s="733"/>
      <c r="BN123" s="733"/>
      <c r="BO123" s="733">
        <v>0</v>
      </c>
      <c r="BP123" s="733">
        <v>0</v>
      </c>
      <c r="BQ123" s="733"/>
      <c r="BR123" s="733"/>
      <c r="BS123" s="733"/>
      <c r="BT123" s="733"/>
      <c r="BU123" s="733"/>
      <c r="BV123" s="733"/>
      <c r="BW123" s="738">
        <f>1-1</f>
        <v>0</v>
      </c>
      <c r="BX123" s="733"/>
      <c r="BY123" s="738">
        <f>1-1</f>
        <v>0</v>
      </c>
      <c r="BZ123" s="733"/>
      <c r="CA123" s="733"/>
      <c r="CB123" s="733"/>
      <c r="CC123" s="733"/>
      <c r="CD123" s="733"/>
      <c r="CE123" s="733"/>
      <c r="CF123" s="733"/>
      <c r="CG123" s="733"/>
      <c r="CH123" s="733"/>
      <c r="CI123" s="733"/>
      <c r="CJ123" s="733"/>
      <c r="CK123" s="733"/>
      <c r="CL123" s="733"/>
      <c r="CM123" s="733"/>
      <c r="CN123" s="738">
        <f>1-1</f>
        <v>0</v>
      </c>
      <c r="CO123" s="733">
        <v>0</v>
      </c>
      <c r="CP123" s="738">
        <f>1-1</f>
        <v>0</v>
      </c>
      <c r="CQ123" s="733"/>
      <c r="CR123" s="733"/>
      <c r="CS123" s="733"/>
      <c r="CT123" s="733"/>
      <c r="CU123" s="733"/>
      <c r="CV123" s="733"/>
      <c r="CW123" s="733"/>
      <c r="CX123" s="738">
        <f>1-1</f>
        <v>0</v>
      </c>
      <c r="CY123" s="733">
        <v>0</v>
      </c>
      <c r="CZ123" s="733"/>
      <c r="DA123" s="746">
        <f t="shared" si="29"/>
        <v>22.599999999999998</v>
      </c>
      <c r="DC123" s="745">
        <f t="shared" si="34"/>
        <v>43741</v>
      </c>
      <c r="DE123" s="745">
        <f t="shared" si="35"/>
        <v>43751</v>
      </c>
      <c r="DG123" s="745">
        <f t="shared" si="37"/>
        <v>43765</v>
      </c>
      <c r="DH123" s="745">
        <f t="shared" si="33"/>
        <v>43751</v>
      </c>
      <c r="DI123" s="745">
        <v>43751</v>
      </c>
      <c r="DJ123" s="745">
        <v>43765</v>
      </c>
      <c r="DL123" s="745">
        <v>43719</v>
      </c>
    </row>
    <row r="124" spans="1:116" s="726" customFormat="1" ht="21.95" customHeight="1">
      <c r="A124" s="734">
        <v>26.5</v>
      </c>
      <c r="B124" s="733" t="s">
        <v>3497</v>
      </c>
      <c r="C124" s="735">
        <v>29.8</v>
      </c>
      <c r="D124" s="735">
        <f t="shared" si="27"/>
        <v>4251.0999999999976</v>
      </c>
      <c r="E124" s="733"/>
      <c r="F124" s="733"/>
      <c r="G124" s="733"/>
      <c r="H124" s="733"/>
      <c r="I124" s="733"/>
      <c r="J124" s="733" t="s">
        <v>3998</v>
      </c>
      <c r="K124" s="733" t="s">
        <v>3998</v>
      </c>
      <c r="L124" s="733">
        <v>1</v>
      </c>
      <c r="M124" s="733"/>
      <c r="N124" s="733"/>
      <c r="O124" s="733"/>
      <c r="P124" s="733"/>
      <c r="Q124" s="733"/>
      <c r="R124" s="733"/>
      <c r="S124" s="733"/>
      <c r="T124" s="733"/>
      <c r="U124" s="733"/>
      <c r="V124" s="733"/>
      <c r="W124" s="733"/>
      <c r="X124" s="733"/>
      <c r="Y124" s="733"/>
      <c r="Z124" s="733"/>
      <c r="AA124" s="733"/>
      <c r="AB124" s="733"/>
      <c r="AC124" s="733"/>
      <c r="AD124" s="733">
        <v>1</v>
      </c>
      <c r="AE124" s="733"/>
      <c r="AF124" s="733">
        <v>3</v>
      </c>
      <c r="AG124" s="733"/>
      <c r="AH124" s="733"/>
      <c r="AI124" s="733"/>
      <c r="AJ124" s="733"/>
      <c r="AK124" s="733"/>
      <c r="AL124" s="733">
        <v>1</v>
      </c>
      <c r="AM124" s="733">
        <v>3</v>
      </c>
      <c r="AN124" s="733">
        <v>3</v>
      </c>
      <c r="AO124" s="733">
        <v>3</v>
      </c>
      <c r="AP124" s="733"/>
      <c r="AQ124" s="733"/>
      <c r="AR124" s="733">
        <v>2</v>
      </c>
      <c r="AS124" s="733"/>
      <c r="AT124" s="733"/>
      <c r="AU124" s="733">
        <v>3</v>
      </c>
      <c r="AV124" s="733"/>
      <c r="AW124" s="733"/>
      <c r="AX124" s="733"/>
      <c r="AY124" s="733"/>
      <c r="AZ124" s="733"/>
      <c r="BA124" s="733"/>
      <c r="BB124" s="733"/>
      <c r="BC124" s="733"/>
      <c r="BD124" s="733">
        <f t="shared" si="28"/>
        <v>89.4</v>
      </c>
      <c r="BE124" s="735">
        <f t="shared" si="36"/>
        <v>29.8</v>
      </c>
      <c r="BF124" s="733">
        <v>0</v>
      </c>
      <c r="BG124" s="733"/>
      <c r="BH124" s="733"/>
      <c r="BI124" s="733"/>
      <c r="BJ124" s="733"/>
      <c r="BK124" s="733">
        <v>1</v>
      </c>
      <c r="BL124" s="733"/>
      <c r="BM124" s="733"/>
      <c r="BN124" s="733"/>
      <c r="BO124" s="733">
        <v>0</v>
      </c>
      <c r="BP124" s="733">
        <v>0</v>
      </c>
      <c r="BQ124" s="733"/>
      <c r="BR124" s="733"/>
      <c r="BS124" s="733">
        <v>2</v>
      </c>
      <c r="BT124" s="733">
        <v>1</v>
      </c>
      <c r="BU124" s="733"/>
      <c r="BV124" s="733"/>
      <c r="BW124" s="733"/>
      <c r="BX124" s="733"/>
      <c r="BY124" s="733"/>
      <c r="BZ124" s="733"/>
      <c r="CA124" s="733"/>
      <c r="CB124" s="733"/>
      <c r="CC124" s="733"/>
      <c r="CD124" s="733"/>
      <c r="CE124" s="733"/>
      <c r="CF124" s="733">
        <v>1</v>
      </c>
      <c r="CG124" s="733"/>
      <c r="CH124" s="733"/>
      <c r="CI124" s="733"/>
      <c r="CJ124" s="733"/>
      <c r="CK124" s="733"/>
      <c r="CL124" s="733"/>
      <c r="CM124" s="733"/>
      <c r="CN124" s="733">
        <v>0</v>
      </c>
      <c r="CO124" s="733"/>
      <c r="CP124" s="733"/>
      <c r="CQ124" s="733"/>
      <c r="CR124" s="733"/>
      <c r="CS124" s="733"/>
      <c r="CT124" s="733"/>
      <c r="CU124" s="733"/>
      <c r="CV124" s="733"/>
      <c r="CW124" s="733"/>
      <c r="CX124" s="733"/>
      <c r="CY124" s="733">
        <v>0</v>
      </c>
      <c r="CZ124" s="733" t="s">
        <v>4001</v>
      </c>
      <c r="DA124" s="746">
        <f t="shared" si="29"/>
        <v>29.7</v>
      </c>
      <c r="DC124" s="745">
        <f t="shared" si="34"/>
        <v>43741</v>
      </c>
      <c r="DE124" s="745">
        <f t="shared" si="35"/>
        <v>43751</v>
      </c>
      <c r="DG124" s="745">
        <f t="shared" si="37"/>
        <v>43765</v>
      </c>
      <c r="DH124" s="745" t="str">
        <f t="shared" si="33"/>
        <v/>
      </c>
      <c r="DI124" s="745">
        <f t="shared" ref="DI124:DI125" si="38">IF(SUM(AB124:AE124)&gt;0,DJ124,"")</f>
        <v>43765</v>
      </c>
      <c r="DJ124" s="745">
        <v>43765</v>
      </c>
      <c r="DL124" s="745">
        <v>43719</v>
      </c>
    </row>
    <row r="125" spans="1:116" s="726" customFormat="1" ht="21.95" customHeight="1">
      <c r="A125" s="734">
        <v>15.6</v>
      </c>
      <c r="B125" s="733">
        <v>146</v>
      </c>
      <c r="C125" s="735">
        <v>16.7</v>
      </c>
      <c r="D125" s="735">
        <f t="shared" si="27"/>
        <v>4267.7999999999975</v>
      </c>
      <c r="E125" s="738">
        <f>32-32</f>
        <v>0</v>
      </c>
      <c r="F125" s="733"/>
      <c r="G125" s="733"/>
      <c r="H125" s="733"/>
      <c r="I125" s="736">
        <v>1</v>
      </c>
      <c r="J125" s="733" t="s">
        <v>3998</v>
      </c>
      <c r="K125" s="733" t="s">
        <v>3998</v>
      </c>
      <c r="L125" s="733">
        <v>1</v>
      </c>
      <c r="M125" s="733"/>
      <c r="N125" s="733"/>
      <c r="O125" s="733"/>
      <c r="P125" s="733"/>
      <c r="Q125" s="733"/>
      <c r="R125" s="733"/>
      <c r="S125" s="733"/>
      <c r="T125" s="733"/>
      <c r="U125" s="733"/>
      <c r="V125" s="733"/>
      <c r="W125" s="733"/>
      <c r="X125" s="733"/>
      <c r="Y125" s="733"/>
      <c r="Z125" s="733"/>
      <c r="AA125" s="733"/>
      <c r="AB125" s="733"/>
      <c r="AC125" s="733"/>
      <c r="AD125" s="733">
        <v>1</v>
      </c>
      <c r="AE125" s="733"/>
      <c r="AF125" s="733">
        <v>3</v>
      </c>
      <c r="AG125" s="733"/>
      <c r="AH125" s="733"/>
      <c r="AI125" s="738">
        <f>2-2</f>
        <v>0</v>
      </c>
      <c r="AJ125" s="733"/>
      <c r="AK125" s="733"/>
      <c r="AL125" s="733">
        <v>1</v>
      </c>
      <c r="AM125" s="733">
        <v>1</v>
      </c>
      <c r="AN125" s="733">
        <v>1</v>
      </c>
      <c r="AO125" s="733">
        <v>1</v>
      </c>
      <c r="AP125" s="738">
        <f>2-2</f>
        <v>0</v>
      </c>
      <c r="AQ125" s="733"/>
      <c r="AR125" s="733">
        <v>2</v>
      </c>
      <c r="AS125" s="733"/>
      <c r="AT125" s="733"/>
      <c r="AU125" s="733">
        <v>3</v>
      </c>
      <c r="AV125" s="733"/>
      <c r="AW125" s="733"/>
      <c r="AX125" s="733"/>
      <c r="AY125" s="733"/>
      <c r="AZ125" s="733"/>
      <c r="BA125" s="733"/>
      <c r="BB125" s="733"/>
      <c r="BC125" s="733"/>
      <c r="BD125" s="733">
        <f t="shared" si="28"/>
        <v>50.099999999999994</v>
      </c>
      <c r="BE125" s="735">
        <f t="shared" si="36"/>
        <v>16.7</v>
      </c>
      <c r="BF125" s="738">
        <f>32-32</f>
        <v>0</v>
      </c>
      <c r="BG125" s="733"/>
      <c r="BH125" s="733"/>
      <c r="BI125" s="733"/>
      <c r="BJ125" s="733"/>
      <c r="BK125" s="733">
        <v>1</v>
      </c>
      <c r="BL125" s="733"/>
      <c r="BM125" s="733"/>
      <c r="BN125" s="733"/>
      <c r="BO125" s="733">
        <v>0</v>
      </c>
      <c r="BP125" s="733">
        <v>0</v>
      </c>
      <c r="BQ125" s="733"/>
      <c r="BR125" s="733"/>
      <c r="BS125" s="733">
        <v>2</v>
      </c>
      <c r="BT125" s="733">
        <v>1</v>
      </c>
      <c r="BU125" s="733"/>
      <c r="BV125" s="733"/>
      <c r="BW125" s="733"/>
      <c r="BX125" s="733"/>
      <c r="BY125" s="733"/>
      <c r="BZ125" s="733"/>
      <c r="CA125" s="733"/>
      <c r="CB125" s="733"/>
      <c r="CC125" s="733"/>
      <c r="CD125" s="733"/>
      <c r="CE125" s="733"/>
      <c r="CF125" s="733">
        <v>1</v>
      </c>
      <c r="CG125" s="733"/>
      <c r="CH125" s="733"/>
      <c r="CI125" s="733"/>
      <c r="CJ125" s="733"/>
      <c r="CK125" s="733"/>
      <c r="CL125" s="733"/>
      <c r="CM125" s="733"/>
      <c r="CN125" s="733">
        <v>0</v>
      </c>
      <c r="CO125" s="733"/>
      <c r="CP125" s="733"/>
      <c r="CQ125" s="733"/>
      <c r="CR125" s="733"/>
      <c r="CS125" s="733"/>
      <c r="CT125" s="733"/>
      <c r="CU125" s="733"/>
      <c r="CV125" s="733"/>
      <c r="CW125" s="733"/>
      <c r="CX125" s="733"/>
      <c r="CY125" s="733">
        <v>2</v>
      </c>
      <c r="CZ125" s="733" t="s">
        <v>3999</v>
      </c>
      <c r="DA125" s="746">
        <f t="shared" si="29"/>
        <v>16.599999999999998</v>
      </c>
      <c r="DC125" s="745">
        <f t="shared" si="34"/>
        <v>43741</v>
      </c>
      <c r="DE125" s="745">
        <f t="shared" si="35"/>
        <v>43751</v>
      </c>
      <c r="DG125" s="745">
        <f t="shared" si="37"/>
        <v>43765</v>
      </c>
      <c r="DH125" s="745" t="str">
        <f t="shared" si="33"/>
        <v/>
      </c>
      <c r="DI125" s="745">
        <f t="shared" si="38"/>
        <v>43765</v>
      </c>
      <c r="DJ125" s="745">
        <v>43765</v>
      </c>
      <c r="DL125" s="745">
        <v>43720</v>
      </c>
    </row>
    <row r="126" spans="1:116" s="726" customFormat="1" ht="21.95" customHeight="1">
      <c r="A126" s="734">
        <v>33</v>
      </c>
      <c r="B126" s="733" t="s">
        <v>3498</v>
      </c>
      <c r="C126" s="1551">
        <v>36.700000000000003</v>
      </c>
      <c r="D126" s="735">
        <f t="shared" si="27"/>
        <v>4304.4999999999973</v>
      </c>
      <c r="E126" s="733"/>
      <c r="F126" s="733"/>
      <c r="G126" s="733"/>
      <c r="H126" s="733"/>
      <c r="I126" s="733"/>
      <c r="J126" s="733"/>
      <c r="K126" s="733" t="s">
        <v>3434</v>
      </c>
      <c r="L126" s="733"/>
      <c r="M126" s="733">
        <v>1</v>
      </c>
      <c r="N126" s="733"/>
      <c r="O126" s="733">
        <v>1</v>
      </c>
      <c r="P126" s="733"/>
      <c r="Q126" s="733"/>
      <c r="R126" s="733"/>
      <c r="S126" s="733"/>
      <c r="T126" s="733"/>
      <c r="U126" s="733"/>
      <c r="V126" s="733"/>
      <c r="W126" s="733"/>
      <c r="X126" s="733"/>
      <c r="Y126" s="733"/>
      <c r="Z126" s="733"/>
      <c r="AA126" s="733"/>
      <c r="AB126" s="733"/>
      <c r="AC126" s="733"/>
      <c r="AD126" s="733">
        <v>1</v>
      </c>
      <c r="AE126" s="733"/>
      <c r="AF126" s="733">
        <v>3</v>
      </c>
      <c r="AG126" s="733"/>
      <c r="AH126" s="733"/>
      <c r="AI126" s="733"/>
      <c r="AJ126" s="733"/>
      <c r="AK126" s="733"/>
      <c r="AL126" s="733">
        <v>1</v>
      </c>
      <c r="AM126" s="733"/>
      <c r="AN126" s="733"/>
      <c r="AO126" s="733"/>
      <c r="AP126" s="733"/>
      <c r="AQ126" s="733"/>
      <c r="AR126" s="733"/>
      <c r="AS126" s="733"/>
      <c r="AT126" s="733"/>
      <c r="AU126" s="733">
        <v>3</v>
      </c>
      <c r="AV126" s="733"/>
      <c r="AW126" s="733"/>
      <c r="AX126" s="733">
        <v>1</v>
      </c>
      <c r="AY126" s="733"/>
      <c r="AZ126" s="733"/>
      <c r="BA126" s="733">
        <v>7</v>
      </c>
      <c r="BB126" s="733">
        <v>4</v>
      </c>
      <c r="BC126" s="733"/>
      <c r="BD126" s="733">
        <f t="shared" si="28"/>
        <v>110.10000000000001</v>
      </c>
      <c r="BE126" s="735">
        <f t="shared" si="36"/>
        <v>36.700000000000003</v>
      </c>
      <c r="BF126" s="733">
        <v>0</v>
      </c>
      <c r="BG126" s="733"/>
      <c r="BH126" s="733"/>
      <c r="BI126" s="733">
        <v>1</v>
      </c>
      <c r="BJ126" s="733"/>
      <c r="BK126" s="733"/>
      <c r="BL126" s="733"/>
      <c r="BM126" s="733"/>
      <c r="BN126" s="733"/>
      <c r="BO126" s="733">
        <v>0</v>
      </c>
      <c r="BP126" s="733">
        <v>0</v>
      </c>
      <c r="BQ126" s="733"/>
      <c r="BR126" s="733"/>
      <c r="BS126" s="733"/>
      <c r="BT126" s="733"/>
      <c r="BU126" s="733"/>
      <c r="BV126" s="733"/>
      <c r="BW126" s="733">
        <v>1</v>
      </c>
      <c r="BX126" s="733"/>
      <c r="BY126" s="733">
        <v>1</v>
      </c>
      <c r="BZ126" s="733"/>
      <c r="CA126" s="733"/>
      <c r="CB126" s="733"/>
      <c r="CC126" s="733"/>
      <c r="CD126" s="733"/>
      <c r="CE126" s="733"/>
      <c r="CF126" s="733"/>
      <c r="CG126" s="733"/>
      <c r="CH126" s="733"/>
      <c r="CI126" s="733"/>
      <c r="CJ126" s="733"/>
      <c r="CK126" s="733"/>
      <c r="CL126" s="733"/>
      <c r="CM126" s="733"/>
      <c r="CN126" s="733">
        <v>1</v>
      </c>
      <c r="CO126" s="733">
        <v>0</v>
      </c>
      <c r="CP126" s="733">
        <v>1</v>
      </c>
      <c r="CQ126" s="733"/>
      <c r="CR126" s="733"/>
      <c r="CS126" s="733"/>
      <c r="CT126" s="733"/>
      <c r="CU126" s="733"/>
      <c r="CV126" s="733"/>
      <c r="CW126" s="733"/>
      <c r="CX126" s="733">
        <v>1</v>
      </c>
      <c r="CY126" s="733">
        <v>0</v>
      </c>
      <c r="CZ126" s="733"/>
      <c r="DA126" s="746">
        <f t="shared" si="29"/>
        <v>36.6</v>
      </c>
      <c r="DC126" s="745">
        <f t="shared" si="34"/>
        <v>43741</v>
      </c>
      <c r="DE126" s="745">
        <f t="shared" si="35"/>
        <v>43751</v>
      </c>
      <c r="DG126" s="745">
        <f t="shared" si="37"/>
        <v>43765</v>
      </c>
      <c r="DH126" s="745">
        <f t="shared" si="33"/>
        <v>43751</v>
      </c>
      <c r="DI126" s="745">
        <v>43751</v>
      </c>
      <c r="DJ126" s="745">
        <v>43765</v>
      </c>
      <c r="DL126" s="745">
        <v>43720</v>
      </c>
    </row>
    <row r="127" spans="1:116" s="726" customFormat="1" ht="21.95" customHeight="1">
      <c r="A127" s="734">
        <v>31.9</v>
      </c>
      <c r="B127" s="733">
        <v>147</v>
      </c>
      <c r="C127" s="1551">
        <v>34</v>
      </c>
      <c r="D127" s="735">
        <f t="shared" si="27"/>
        <v>4338.4999999999973</v>
      </c>
      <c r="E127" s="733"/>
      <c r="F127" s="733"/>
      <c r="G127" s="733"/>
      <c r="H127" s="733"/>
      <c r="I127" s="733">
        <v>5</v>
      </c>
      <c r="J127" s="733" t="s">
        <v>3434</v>
      </c>
      <c r="K127" s="733" t="s">
        <v>3434</v>
      </c>
      <c r="L127" s="733">
        <v>1</v>
      </c>
      <c r="M127" s="733"/>
      <c r="N127" s="733">
        <v>1</v>
      </c>
      <c r="O127" s="733"/>
      <c r="P127" s="733"/>
      <c r="Q127" s="733"/>
      <c r="R127" s="733">
        <v>1</v>
      </c>
      <c r="S127" s="733"/>
      <c r="T127" s="733"/>
      <c r="U127" s="733"/>
      <c r="V127" s="733"/>
      <c r="W127" s="733"/>
      <c r="X127" s="733"/>
      <c r="Y127" s="733"/>
      <c r="Z127" s="733"/>
      <c r="AA127" s="733">
        <v>1</v>
      </c>
      <c r="AB127" s="733"/>
      <c r="AC127" s="733"/>
      <c r="AD127" s="733">
        <v>1</v>
      </c>
      <c r="AE127" s="733"/>
      <c r="AF127" s="733">
        <v>3</v>
      </c>
      <c r="AG127" s="733"/>
      <c r="AH127" s="733"/>
      <c r="AI127" s="733"/>
      <c r="AJ127" s="733"/>
      <c r="AK127" s="733"/>
      <c r="AL127" s="733">
        <v>1</v>
      </c>
      <c r="AM127" s="733">
        <v>1</v>
      </c>
      <c r="AN127" s="733">
        <v>1</v>
      </c>
      <c r="AO127" s="733">
        <v>1</v>
      </c>
      <c r="AP127" s="733"/>
      <c r="AQ127" s="733"/>
      <c r="AR127" s="733">
        <v>2</v>
      </c>
      <c r="AS127" s="733"/>
      <c r="AT127" s="733"/>
      <c r="AU127" s="733">
        <v>3</v>
      </c>
      <c r="AV127" s="733"/>
      <c r="AW127" s="733"/>
      <c r="AX127" s="733"/>
      <c r="AY127" s="733"/>
      <c r="AZ127" s="733"/>
      <c r="BA127" s="733"/>
      <c r="BB127" s="733"/>
      <c r="BC127" s="733"/>
      <c r="BD127" s="733">
        <f t="shared" si="28"/>
        <v>102</v>
      </c>
      <c r="BE127" s="735">
        <f t="shared" si="36"/>
        <v>34</v>
      </c>
      <c r="BF127" s="733">
        <v>0</v>
      </c>
      <c r="BG127" s="733">
        <v>1</v>
      </c>
      <c r="BH127" s="733"/>
      <c r="BI127" s="733"/>
      <c r="BJ127" s="733">
        <v>1</v>
      </c>
      <c r="BK127" s="733">
        <v>1</v>
      </c>
      <c r="BL127" s="733"/>
      <c r="BM127" s="733"/>
      <c r="BN127" s="733"/>
      <c r="BO127" s="733">
        <v>0</v>
      </c>
      <c r="BP127" s="733">
        <v>0</v>
      </c>
      <c r="BQ127" s="733"/>
      <c r="BR127" s="733"/>
      <c r="BS127" s="733">
        <v>2</v>
      </c>
      <c r="BT127" s="733">
        <v>1</v>
      </c>
      <c r="BU127" s="733"/>
      <c r="BV127" s="733"/>
      <c r="BW127" s="733"/>
      <c r="BX127" s="733"/>
      <c r="BY127" s="733"/>
      <c r="BZ127" s="733">
        <v>1</v>
      </c>
      <c r="CA127" s="733">
        <v>1</v>
      </c>
      <c r="CB127" s="733"/>
      <c r="CC127" s="733">
        <v>1</v>
      </c>
      <c r="CD127" s="733"/>
      <c r="CE127" s="733">
        <v>1</v>
      </c>
      <c r="CF127" s="733">
        <v>1</v>
      </c>
      <c r="CG127" s="733"/>
      <c r="CH127" s="733"/>
      <c r="CI127" s="733"/>
      <c r="CJ127" s="733"/>
      <c r="CK127" s="733"/>
      <c r="CL127" s="733"/>
      <c r="CM127" s="733"/>
      <c r="CN127" s="733">
        <v>0</v>
      </c>
      <c r="CO127" s="733"/>
      <c r="CP127" s="733"/>
      <c r="CQ127" s="733">
        <v>1</v>
      </c>
      <c r="CR127" s="733"/>
      <c r="CS127" s="733">
        <v>1</v>
      </c>
      <c r="CT127" s="733"/>
      <c r="CU127" s="733">
        <v>1</v>
      </c>
      <c r="CV127" s="733"/>
      <c r="CW127" s="733"/>
      <c r="CX127" s="733"/>
      <c r="CY127" s="733">
        <v>0</v>
      </c>
      <c r="CZ127" s="733" t="s">
        <v>3996</v>
      </c>
      <c r="DA127" s="746">
        <f t="shared" si="29"/>
        <v>33.9</v>
      </c>
      <c r="DC127" s="745">
        <f t="shared" si="34"/>
        <v>43741</v>
      </c>
      <c r="DE127" s="745">
        <f t="shared" si="35"/>
        <v>43751</v>
      </c>
      <c r="DG127" s="745">
        <f t="shared" si="37"/>
        <v>43765</v>
      </c>
      <c r="DH127" s="745">
        <f t="shared" si="33"/>
        <v>43751</v>
      </c>
      <c r="DI127" s="745">
        <v>43751</v>
      </c>
      <c r="DJ127" s="745">
        <v>43765</v>
      </c>
      <c r="DL127" s="745">
        <v>43720</v>
      </c>
    </row>
    <row r="128" spans="1:116" s="726" customFormat="1" ht="21.95" customHeight="1">
      <c r="A128" s="734">
        <v>34</v>
      </c>
      <c r="B128" s="733" t="s">
        <v>3499</v>
      </c>
      <c r="C128" s="1551">
        <v>37.200000000000003</v>
      </c>
      <c r="D128" s="735">
        <f t="shared" si="27"/>
        <v>4375.6999999999971</v>
      </c>
      <c r="E128" s="733"/>
      <c r="F128" s="733"/>
      <c r="G128" s="733"/>
      <c r="H128" s="733"/>
      <c r="I128" s="733"/>
      <c r="J128" s="733"/>
      <c r="K128" s="733" t="s">
        <v>3434</v>
      </c>
      <c r="L128" s="733"/>
      <c r="M128" s="733">
        <v>1</v>
      </c>
      <c r="N128" s="733"/>
      <c r="O128" s="733"/>
      <c r="P128" s="733">
        <v>1</v>
      </c>
      <c r="Q128" s="733"/>
      <c r="R128" s="733"/>
      <c r="S128" s="733"/>
      <c r="T128" s="733"/>
      <c r="U128" s="733"/>
      <c r="V128" s="733"/>
      <c r="W128" s="733"/>
      <c r="X128" s="733"/>
      <c r="Y128" s="733">
        <v>1</v>
      </c>
      <c r="Z128" s="733"/>
      <c r="AA128" s="733"/>
      <c r="AB128" s="733"/>
      <c r="AC128" s="733"/>
      <c r="AD128" s="733">
        <v>1</v>
      </c>
      <c r="AE128" s="733"/>
      <c r="AF128" s="733">
        <v>3</v>
      </c>
      <c r="AG128" s="733"/>
      <c r="AH128" s="733"/>
      <c r="AI128" s="733"/>
      <c r="AJ128" s="733"/>
      <c r="AK128" s="733"/>
      <c r="AL128" s="733">
        <v>1</v>
      </c>
      <c r="AM128" s="733"/>
      <c r="AN128" s="733"/>
      <c r="AO128" s="733"/>
      <c r="AP128" s="733"/>
      <c r="AQ128" s="733"/>
      <c r="AR128" s="733"/>
      <c r="AS128" s="733"/>
      <c r="AT128" s="733"/>
      <c r="AU128" s="733">
        <v>3</v>
      </c>
      <c r="AV128" s="733"/>
      <c r="AW128" s="733"/>
      <c r="AX128" s="733">
        <v>1</v>
      </c>
      <c r="AY128" s="733"/>
      <c r="AZ128" s="733"/>
      <c r="BA128" s="738">
        <f>3-3</f>
        <v>0</v>
      </c>
      <c r="BB128" s="738">
        <f>4-4</f>
        <v>0</v>
      </c>
      <c r="BC128" s="733"/>
      <c r="BD128" s="733">
        <f t="shared" si="28"/>
        <v>111.60000000000001</v>
      </c>
      <c r="BE128" s="735">
        <f t="shared" si="36"/>
        <v>37.200000000000003</v>
      </c>
      <c r="BF128" s="733">
        <v>0</v>
      </c>
      <c r="BG128" s="733"/>
      <c r="BH128" s="733"/>
      <c r="BI128" s="733">
        <v>1</v>
      </c>
      <c r="BJ128" s="733"/>
      <c r="BK128" s="733"/>
      <c r="BL128" s="733"/>
      <c r="BM128" s="733"/>
      <c r="BN128" s="733"/>
      <c r="BO128" s="733">
        <v>0</v>
      </c>
      <c r="BP128" s="733">
        <v>0</v>
      </c>
      <c r="BQ128" s="733"/>
      <c r="BR128" s="733"/>
      <c r="BS128" s="733"/>
      <c r="BT128" s="733"/>
      <c r="BU128" s="733"/>
      <c r="BV128" s="733"/>
      <c r="BW128" s="733"/>
      <c r="BX128" s="733"/>
      <c r="BY128" s="733"/>
      <c r="BZ128" s="733"/>
      <c r="CA128" s="733"/>
      <c r="CB128" s="733"/>
      <c r="CC128" s="733"/>
      <c r="CD128" s="733"/>
      <c r="CE128" s="733"/>
      <c r="CF128" s="733"/>
      <c r="CG128" s="733"/>
      <c r="CH128" s="733"/>
      <c r="CI128" s="733"/>
      <c r="CJ128" s="733"/>
      <c r="CK128" s="733"/>
      <c r="CL128" s="733"/>
      <c r="CM128" s="733"/>
      <c r="CN128" s="733">
        <v>0</v>
      </c>
      <c r="CO128" s="733">
        <v>0</v>
      </c>
      <c r="CP128" s="733">
        <v>0</v>
      </c>
      <c r="CQ128" s="733"/>
      <c r="CR128" s="733"/>
      <c r="CS128" s="733"/>
      <c r="CT128" s="733"/>
      <c r="CU128" s="733"/>
      <c r="CV128" s="733"/>
      <c r="CW128" s="733"/>
      <c r="CX128" s="733"/>
      <c r="CY128" s="733">
        <v>0</v>
      </c>
      <c r="CZ128" s="733"/>
      <c r="DA128" s="746">
        <f t="shared" si="29"/>
        <v>37.1</v>
      </c>
      <c r="DC128" s="745">
        <f t="shared" si="34"/>
        <v>43741</v>
      </c>
      <c r="DE128" s="745">
        <f t="shared" si="35"/>
        <v>43751</v>
      </c>
      <c r="DG128" s="745">
        <f t="shared" si="37"/>
        <v>43765</v>
      </c>
      <c r="DH128" s="745">
        <f t="shared" si="33"/>
        <v>43751</v>
      </c>
      <c r="DI128" s="745">
        <v>43751</v>
      </c>
      <c r="DJ128" s="745">
        <v>43765</v>
      </c>
      <c r="DL128" s="745">
        <v>43720</v>
      </c>
    </row>
    <row r="129" spans="1:116" s="726" customFormat="1" ht="21.95" customHeight="1">
      <c r="A129" s="734">
        <v>34.6</v>
      </c>
      <c r="B129" s="733">
        <v>148</v>
      </c>
      <c r="C129" s="1551">
        <v>32.299999999999997</v>
      </c>
      <c r="D129" s="735">
        <f t="shared" si="27"/>
        <v>4407.9999999999973</v>
      </c>
      <c r="E129" s="733"/>
      <c r="F129" s="733"/>
      <c r="G129" s="733"/>
      <c r="H129" s="733"/>
      <c r="I129" s="733"/>
      <c r="J129" s="733" t="s">
        <v>3998</v>
      </c>
      <c r="K129" s="733" t="s">
        <v>3998</v>
      </c>
      <c r="L129" s="733">
        <v>1</v>
      </c>
      <c r="M129" s="733"/>
      <c r="N129" s="733">
        <v>1</v>
      </c>
      <c r="O129" s="733"/>
      <c r="P129" s="733"/>
      <c r="Q129" s="733"/>
      <c r="R129" s="733">
        <v>1</v>
      </c>
      <c r="S129" s="733"/>
      <c r="T129" s="733"/>
      <c r="U129" s="733"/>
      <c r="V129" s="733"/>
      <c r="W129" s="733"/>
      <c r="X129" s="733"/>
      <c r="Y129" s="733"/>
      <c r="Z129" s="733"/>
      <c r="AA129" s="733"/>
      <c r="AB129" s="733"/>
      <c r="AC129" s="733"/>
      <c r="AD129" s="733">
        <v>1</v>
      </c>
      <c r="AE129" s="733"/>
      <c r="AF129" s="733">
        <v>3</v>
      </c>
      <c r="AG129" s="733"/>
      <c r="AH129" s="733"/>
      <c r="AI129" s="733"/>
      <c r="AJ129" s="733"/>
      <c r="AK129" s="733"/>
      <c r="AL129" s="733">
        <v>1</v>
      </c>
      <c r="AM129" s="733">
        <v>3</v>
      </c>
      <c r="AN129" s="733">
        <v>3</v>
      </c>
      <c r="AO129" s="733">
        <v>3</v>
      </c>
      <c r="AP129" s="733"/>
      <c r="AQ129" s="733"/>
      <c r="AR129" s="733">
        <v>2</v>
      </c>
      <c r="AS129" s="733"/>
      <c r="AT129" s="733"/>
      <c r="AU129" s="733">
        <v>3</v>
      </c>
      <c r="AV129" s="733"/>
      <c r="AW129" s="733"/>
      <c r="AX129" s="733"/>
      <c r="AY129" s="733"/>
      <c r="AZ129" s="733"/>
      <c r="BA129" s="733"/>
      <c r="BB129" s="738">
        <f>4-4</f>
        <v>0</v>
      </c>
      <c r="BC129" s="733"/>
      <c r="BD129" s="733">
        <f t="shared" si="28"/>
        <v>96.899999999999991</v>
      </c>
      <c r="BE129" s="735">
        <f t="shared" si="36"/>
        <v>32.299999999999997</v>
      </c>
      <c r="BF129" s="733">
        <v>0</v>
      </c>
      <c r="BG129" s="733">
        <v>1</v>
      </c>
      <c r="BH129" s="733"/>
      <c r="BI129" s="733"/>
      <c r="BJ129" s="733"/>
      <c r="BK129" s="733">
        <v>1</v>
      </c>
      <c r="BL129" s="733"/>
      <c r="BM129" s="733">
        <v>1</v>
      </c>
      <c r="BN129" s="733">
        <v>1</v>
      </c>
      <c r="BO129" s="733">
        <v>0</v>
      </c>
      <c r="BP129" s="733">
        <v>0</v>
      </c>
      <c r="BQ129" s="733"/>
      <c r="BR129" s="738">
        <f>3-3</f>
        <v>0</v>
      </c>
      <c r="BS129" s="733">
        <v>2</v>
      </c>
      <c r="BT129" s="733">
        <v>1</v>
      </c>
      <c r="BU129" s="733">
        <v>1</v>
      </c>
      <c r="BV129" s="733"/>
      <c r="BW129" s="733">
        <v>1</v>
      </c>
      <c r="BX129" s="733"/>
      <c r="BY129" s="733">
        <v>1</v>
      </c>
      <c r="BZ129" s="733"/>
      <c r="CA129" s="733"/>
      <c r="CB129" s="733"/>
      <c r="CC129" s="733"/>
      <c r="CD129" s="733"/>
      <c r="CE129" s="733"/>
      <c r="CF129" s="733">
        <v>1</v>
      </c>
      <c r="CG129" s="733"/>
      <c r="CH129" s="733">
        <v>1</v>
      </c>
      <c r="CI129" s="733"/>
      <c r="CJ129" s="733">
        <v>2</v>
      </c>
      <c r="CK129" s="733"/>
      <c r="CL129" s="733">
        <v>1</v>
      </c>
      <c r="CM129" s="733"/>
      <c r="CN129" s="733">
        <v>1</v>
      </c>
      <c r="CO129" s="733"/>
      <c r="CP129" s="733">
        <v>1</v>
      </c>
      <c r="CQ129" s="733"/>
      <c r="CR129" s="733"/>
      <c r="CS129" s="733"/>
      <c r="CT129" s="733"/>
      <c r="CU129" s="733"/>
      <c r="CV129" s="733"/>
      <c r="CW129" s="733"/>
      <c r="CX129" s="733"/>
      <c r="CY129" s="733">
        <v>0</v>
      </c>
      <c r="CZ129" s="733" t="s">
        <v>4001</v>
      </c>
      <c r="DA129" s="746">
        <f t="shared" si="29"/>
        <v>32.199999999999996</v>
      </c>
      <c r="DC129" s="745">
        <f t="shared" si="34"/>
        <v>43741</v>
      </c>
      <c r="DE129" s="745">
        <f t="shared" si="35"/>
        <v>43751</v>
      </c>
      <c r="DG129" s="745">
        <f t="shared" si="37"/>
        <v>43765</v>
      </c>
      <c r="DH129" s="745">
        <f t="shared" si="33"/>
        <v>43751</v>
      </c>
      <c r="DI129" s="745">
        <v>43751</v>
      </c>
      <c r="DJ129" s="745">
        <v>43765</v>
      </c>
      <c r="DL129" s="745">
        <v>43720</v>
      </c>
    </row>
    <row r="130" spans="1:116" s="726" customFormat="1" ht="21.95" customHeight="1">
      <c r="A130" s="734">
        <v>32</v>
      </c>
      <c r="B130" s="733" t="s">
        <v>3500</v>
      </c>
      <c r="C130" s="1551">
        <v>38.1</v>
      </c>
      <c r="D130" s="735">
        <f t="shared" si="27"/>
        <v>4446.0999999999976</v>
      </c>
      <c r="E130" s="733"/>
      <c r="F130" s="733"/>
      <c r="G130" s="733"/>
      <c r="H130" s="733"/>
      <c r="I130" s="733"/>
      <c r="J130" s="733"/>
      <c r="K130" s="733" t="s">
        <v>3434</v>
      </c>
      <c r="L130" s="733"/>
      <c r="M130" s="733">
        <v>1</v>
      </c>
      <c r="N130" s="733"/>
      <c r="O130" s="733"/>
      <c r="P130" s="733">
        <v>1</v>
      </c>
      <c r="Q130" s="733"/>
      <c r="R130" s="733"/>
      <c r="S130" s="733"/>
      <c r="T130" s="733"/>
      <c r="U130" s="733"/>
      <c r="V130" s="733"/>
      <c r="W130" s="733"/>
      <c r="X130" s="733"/>
      <c r="Y130" s="733"/>
      <c r="Z130" s="733"/>
      <c r="AA130" s="733"/>
      <c r="AB130" s="733"/>
      <c r="AC130" s="733"/>
      <c r="AD130" s="733">
        <v>1</v>
      </c>
      <c r="AE130" s="733"/>
      <c r="AF130" s="733">
        <v>3</v>
      </c>
      <c r="AG130" s="733"/>
      <c r="AH130" s="733"/>
      <c r="AI130" s="733"/>
      <c r="AJ130" s="733"/>
      <c r="AK130" s="733"/>
      <c r="AL130" s="733">
        <v>1</v>
      </c>
      <c r="AM130" s="733"/>
      <c r="AN130" s="733"/>
      <c r="AO130" s="733"/>
      <c r="AP130" s="733"/>
      <c r="AQ130" s="733"/>
      <c r="AR130" s="733"/>
      <c r="AS130" s="733"/>
      <c r="AT130" s="733"/>
      <c r="AU130" s="733">
        <v>3</v>
      </c>
      <c r="AV130" s="733"/>
      <c r="AW130" s="733"/>
      <c r="AX130" s="738">
        <v>1</v>
      </c>
      <c r="AY130" s="733"/>
      <c r="AZ130" s="733"/>
      <c r="BA130" s="733"/>
      <c r="BB130" s="733"/>
      <c r="BC130" s="733"/>
      <c r="BD130" s="733">
        <f t="shared" si="28"/>
        <v>114.30000000000001</v>
      </c>
      <c r="BE130" s="735">
        <f t="shared" si="36"/>
        <v>38.1</v>
      </c>
      <c r="BF130" s="733">
        <v>0</v>
      </c>
      <c r="BG130" s="733"/>
      <c r="BH130" s="733"/>
      <c r="BI130" s="733">
        <v>1</v>
      </c>
      <c r="BJ130" s="733"/>
      <c r="BK130" s="733"/>
      <c r="BL130" s="733"/>
      <c r="BM130" s="733"/>
      <c r="BN130" s="733"/>
      <c r="BO130" s="733">
        <v>0</v>
      </c>
      <c r="BP130" s="733">
        <v>0</v>
      </c>
      <c r="BQ130" s="733"/>
      <c r="BR130" s="733"/>
      <c r="BS130" s="733"/>
      <c r="BT130" s="733"/>
      <c r="BU130" s="733"/>
      <c r="BV130" s="733"/>
      <c r="BW130" s="733"/>
      <c r="BX130" s="733"/>
      <c r="BY130" s="733"/>
      <c r="BZ130" s="733"/>
      <c r="CA130" s="733"/>
      <c r="CB130" s="733"/>
      <c r="CC130" s="733"/>
      <c r="CD130" s="733"/>
      <c r="CE130" s="733"/>
      <c r="CF130" s="733"/>
      <c r="CG130" s="733"/>
      <c r="CH130" s="733"/>
      <c r="CI130" s="733"/>
      <c r="CJ130" s="733"/>
      <c r="CK130" s="733"/>
      <c r="CL130" s="733"/>
      <c r="CM130" s="733"/>
      <c r="CN130" s="733">
        <v>0</v>
      </c>
      <c r="CO130" s="733">
        <v>0</v>
      </c>
      <c r="CP130" s="733">
        <v>0</v>
      </c>
      <c r="CQ130" s="733"/>
      <c r="CR130" s="733"/>
      <c r="CS130" s="733"/>
      <c r="CT130" s="733"/>
      <c r="CU130" s="733"/>
      <c r="CV130" s="733"/>
      <c r="CW130" s="733"/>
      <c r="CX130" s="733"/>
      <c r="CY130" s="733">
        <v>0</v>
      </c>
      <c r="CZ130" s="733"/>
      <c r="DA130" s="746">
        <f t="shared" si="29"/>
        <v>38</v>
      </c>
      <c r="DC130" s="745">
        <f t="shared" si="34"/>
        <v>43741</v>
      </c>
      <c r="DE130" s="745">
        <f t="shared" si="35"/>
        <v>43751</v>
      </c>
      <c r="DG130" s="745">
        <f t="shared" si="37"/>
        <v>43765</v>
      </c>
      <c r="DH130" s="745">
        <f t="shared" si="33"/>
        <v>43751</v>
      </c>
      <c r="DI130" s="745">
        <v>43751</v>
      </c>
      <c r="DJ130" s="745">
        <v>43765</v>
      </c>
      <c r="DL130" s="745">
        <v>43720</v>
      </c>
    </row>
    <row r="131" spans="1:116" s="726" customFormat="1" ht="21.95" customHeight="1">
      <c r="A131" s="734">
        <v>30.5</v>
      </c>
      <c r="B131" s="733">
        <v>149</v>
      </c>
      <c r="C131" s="735">
        <v>25</v>
      </c>
      <c r="D131" s="735">
        <f t="shared" si="27"/>
        <v>4471.0999999999976</v>
      </c>
      <c r="E131" s="733"/>
      <c r="F131" s="733"/>
      <c r="G131" s="733"/>
      <c r="H131" s="733"/>
      <c r="I131" s="733"/>
      <c r="J131" s="733" t="s">
        <v>3434</v>
      </c>
      <c r="K131" s="733" t="s">
        <v>3434</v>
      </c>
      <c r="L131" s="733">
        <v>1</v>
      </c>
      <c r="M131" s="733"/>
      <c r="N131" s="733"/>
      <c r="O131" s="733"/>
      <c r="P131" s="733"/>
      <c r="Q131" s="733"/>
      <c r="R131" s="733"/>
      <c r="S131" s="733"/>
      <c r="T131" s="733"/>
      <c r="U131" s="733"/>
      <c r="V131" s="733"/>
      <c r="W131" s="733"/>
      <c r="X131" s="733"/>
      <c r="Y131" s="733"/>
      <c r="Z131" s="733"/>
      <c r="AA131" s="733"/>
      <c r="AB131" s="733"/>
      <c r="AC131" s="733"/>
      <c r="AD131" s="733">
        <v>1</v>
      </c>
      <c r="AE131" s="733"/>
      <c r="AF131" s="733">
        <v>3</v>
      </c>
      <c r="AG131" s="733"/>
      <c r="AH131" s="733"/>
      <c r="AI131" s="733"/>
      <c r="AJ131" s="733"/>
      <c r="AK131" s="733"/>
      <c r="AL131" s="733">
        <v>1</v>
      </c>
      <c r="AM131" s="733"/>
      <c r="AN131" s="733"/>
      <c r="AO131" s="733"/>
      <c r="AP131" s="733"/>
      <c r="AQ131" s="733"/>
      <c r="AR131" s="733"/>
      <c r="AS131" s="733"/>
      <c r="AT131" s="733"/>
      <c r="AU131" s="733">
        <v>3</v>
      </c>
      <c r="AV131" s="733"/>
      <c r="AW131" s="733"/>
      <c r="AX131" s="733"/>
      <c r="AY131" s="733"/>
      <c r="AZ131" s="733"/>
      <c r="BA131" s="733"/>
      <c r="BB131" s="733"/>
      <c r="BC131" s="733"/>
      <c r="BD131" s="733">
        <f t="shared" si="28"/>
        <v>75</v>
      </c>
      <c r="BE131" s="735">
        <f t="shared" si="36"/>
        <v>25</v>
      </c>
      <c r="BF131" s="733">
        <v>0</v>
      </c>
      <c r="BG131" s="733"/>
      <c r="BH131" s="733"/>
      <c r="BI131" s="733"/>
      <c r="BJ131" s="733"/>
      <c r="BK131" s="733">
        <v>1</v>
      </c>
      <c r="BL131" s="733"/>
      <c r="BM131" s="733"/>
      <c r="BN131" s="733"/>
      <c r="BO131" s="733">
        <v>0</v>
      </c>
      <c r="BP131" s="733">
        <v>0</v>
      </c>
      <c r="BQ131" s="733"/>
      <c r="BR131" s="733"/>
      <c r="BS131" s="733">
        <v>2</v>
      </c>
      <c r="BT131" s="733">
        <v>1</v>
      </c>
      <c r="BU131" s="733"/>
      <c r="BV131" s="733"/>
      <c r="BW131" s="733"/>
      <c r="BX131" s="733"/>
      <c r="BY131" s="733"/>
      <c r="BZ131" s="733"/>
      <c r="CA131" s="733"/>
      <c r="CB131" s="733"/>
      <c r="CC131" s="733"/>
      <c r="CD131" s="733"/>
      <c r="CE131" s="733"/>
      <c r="CF131" s="733">
        <v>1</v>
      </c>
      <c r="CG131" s="733"/>
      <c r="CH131" s="733"/>
      <c r="CI131" s="733"/>
      <c r="CJ131" s="733"/>
      <c r="CK131" s="733"/>
      <c r="CL131" s="733"/>
      <c r="CM131" s="733"/>
      <c r="CN131" s="733">
        <v>0</v>
      </c>
      <c r="CO131" s="733"/>
      <c r="CP131" s="733"/>
      <c r="CQ131" s="733"/>
      <c r="CR131" s="733"/>
      <c r="CS131" s="733"/>
      <c r="CT131" s="733"/>
      <c r="CU131" s="733"/>
      <c r="CV131" s="733"/>
      <c r="CW131" s="733"/>
      <c r="CX131" s="733"/>
      <c r="CY131" s="733">
        <v>0</v>
      </c>
      <c r="CZ131" s="733"/>
      <c r="DA131" s="746">
        <f t="shared" si="29"/>
        <v>24.9</v>
      </c>
      <c r="DC131" s="745">
        <f t="shared" si="34"/>
        <v>43741</v>
      </c>
      <c r="DE131" s="745">
        <f t="shared" si="35"/>
        <v>43751</v>
      </c>
      <c r="DG131" s="745">
        <f t="shared" si="37"/>
        <v>43765</v>
      </c>
      <c r="DH131" s="745" t="str">
        <f t="shared" si="33"/>
        <v/>
      </c>
      <c r="DI131" s="745">
        <f>IF(SUM(AB131:AE131)&gt;0,DJ131,"")</f>
        <v>43765</v>
      </c>
      <c r="DJ131" s="745">
        <v>43765</v>
      </c>
      <c r="DL131" s="745">
        <v>43720</v>
      </c>
    </row>
    <row r="132" spans="1:116" s="726" customFormat="1" ht="21.95" customHeight="1">
      <c r="A132" s="734">
        <v>27</v>
      </c>
      <c r="B132" s="733" t="s">
        <v>3501</v>
      </c>
      <c r="C132" s="735">
        <v>30.6</v>
      </c>
      <c r="D132" s="735">
        <f t="shared" si="27"/>
        <v>4501.699999999998</v>
      </c>
      <c r="E132" s="733"/>
      <c r="F132" s="733"/>
      <c r="G132" s="733"/>
      <c r="H132" s="733"/>
      <c r="I132" s="733"/>
      <c r="J132" s="733"/>
      <c r="K132" s="733" t="s">
        <v>3434</v>
      </c>
      <c r="L132" s="733"/>
      <c r="M132" s="733">
        <v>1</v>
      </c>
      <c r="N132" s="733"/>
      <c r="O132" s="733"/>
      <c r="P132" s="733">
        <v>1</v>
      </c>
      <c r="Q132" s="733"/>
      <c r="R132" s="733"/>
      <c r="S132" s="733"/>
      <c r="T132" s="733"/>
      <c r="U132" s="733"/>
      <c r="V132" s="733"/>
      <c r="W132" s="733"/>
      <c r="X132" s="733"/>
      <c r="Y132" s="733"/>
      <c r="Z132" s="733"/>
      <c r="AA132" s="733"/>
      <c r="AB132" s="733"/>
      <c r="AC132" s="733"/>
      <c r="AD132" s="733">
        <v>1</v>
      </c>
      <c r="AE132" s="733"/>
      <c r="AF132" s="733">
        <v>3</v>
      </c>
      <c r="AG132" s="733"/>
      <c r="AH132" s="733"/>
      <c r="AI132" s="733"/>
      <c r="AJ132" s="733"/>
      <c r="AK132" s="733"/>
      <c r="AL132" s="733">
        <v>1</v>
      </c>
      <c r="AM132" s="733"/>
      <c r="AN132" s="733"/>
      <c r="AO132" s="733"/>
      <c r="AP132" s="733"/>
      <c r="AQ132" s="733"/>
      <c r="AR132" s="733"/>
      <c r="AS132" s="733"/>
      <c r="AT132" s="733"/>
      <c r="AU132" s="733">
        <v>3</v>
      </c>
      <c r="AV132" s="733"/>
      <c r="AW132" s="733"/>
      <c r="AX132" s="733">
        <v>1</v>
      </c>
      <c r="AY132" s="733"/>
      <c r="AZ132" s="733"/>
      <c r="BA132" s="733">
        <v>2</v>
      </c>
      <c r="BB132" s="738">
        <f>4-1</f>
        <v>3</v>
      </c>
      <c r="BC132" s="733"/>
      <c r="BD132" s="733">
        <f t="shared" si="28"/>
        <v>91.800000000000011</v>
      </c>
      <c r="BE132" s="735">
        <f t="shared" si="36"/>
        <v>30.6</v>
      </c>
      <c r="BF132" s="733">
        <v>0</v>
      </c>
      <c r="BG132" s="733"/>
      <c r="BH132" s="733"/>
      <c r="BI132" s="733">
        <v>1</v>
      </c>
      <c r="BJ132" s="733"/>
      <c r="BK132" s="733"/>
      <c r="BL132" s="733"/>
      <c r="BM132" s="733"/>
      <c r="BN132" s="733"/>
      <c r="BO132" s="733">
        <v>0</v>
      </c>
      <c r="BP132" s="733">
        <v>0</v>
      </c>
      <c r="BQ132" s="733"/>
      <c r="BR132" s="733"/>
      <c r="BS132" s="733"/>
      <c r="BT132" s="733"/>
      <c r="BU132" s="733"/>
      <c r="BV132" s="733"/>
      <c r="BW132" s="733">
        <v>1</v>
      </c>
      <c r="BX132" s="733"/>
      <c r="BY132" s="733">
        <v>1</v>
      </c>
      <c r="BZ132" s="733"/>
      <c r="CA132" s="733"/>
      <c r="CB132" s="733"/>
      <c r="CC132" s="733"/>
      <c r="CD132" s="733"/>
      <c r="CE132" s="733"/>
      <c r="CF132" s="733"/>
      <c r="CG132" s="733"/>
      <c r="CH132" s="733"/>
      <c r="CI132" s="733"/>
      <c r="CJ132" s="733"/>
      <c r="CK132" s="733"/>
      <c r="CL132" s="733"/>
      <c r="CM132" s="733"/>
      <c r="CN132" s="733">
        <v>1</v>
      </c>
      <c r="CO132" s="733">
        <v>0</v>
      </c>
      <c r="CP132" s="733">
        <v>1</v>
      </c>
      <c r="CQ132" s="733"/>
      <c r="CR132" s="733"/>
      <c r="CS132" s="733"/>
      <c r="CT132" s="733"/>
      <c r="CU132" s="733"/>
      <c r="CV132" s="733"/>
      <c r="CW132" s="733"/>
      <c r="CX132" s="733">
        <v>1</v>
      </c>
      <c r="CY132" s="733">
        <v>0</v>
      </c>
      <c r="CZ132" s="733"/>
      <c r="DA132" s="746">
        <f t="shared" si="29"/>
        <v>30.5</v>
      </c>
      <c r="DC132" s="745">
        <f t="shared" si="34"/>
        <v>43741</v>
      </c>
      <c r="DE132" s="745">
        <f t="shared" si="35"/>
        <v>43751</v>
      </c>
      <c r="DG132" s="745">
        <f t="shared" si="37"/>
        <v>43765</v>
      </c>
      <c r="DH132" s="745">
        <f t="shared" si="33"/>
        <v>43751</v>
      </c>
      <c r="DI132" s="745">
        <v>43751</v>
      </c>
      <c r="DJ132" s="745">
        <v>43765</v>
      </c>
      <c r="DL132" s="745">
        <v>43720</v>
      </c>
    </row>
    <row r="133" spans="1:116" s="726" customFormat="1" ht="21.95" customHeight="1">
      <c r="A133" s="734">
        <v>28.3</v>
      </c>
      <c r="B133" s="733">
        <v>150</v>
      </c>
      <c r="C133" s="735">
        <v>30</v>
      </c>
      <c r="D133" s="735">
        <f t="shared" si="27"/>
        <v>4531.699999999998</v>
      </c>
      <c r="E133" s="733"/>
      <c r="F133" s="733"/>
      <c r="G133" s="733"/>
      <c r="H133" s="733"/>
      <c r="I133" s="733"/>
      <c r="J133" s="733" t="s">
        <v>4007</v>
      </c>
      <c r="K133" s="733" t="s">
        <v>4007</v>
      </c>
      <c r="L133" s="733">
        <v>1</v>
      </c>
      <c r="M133" s="733"/>
      <c r="N133" s="733">
        <v>1</v>
      </c>
      <c r="O133" s="733"/>
      <c r="P133" s="733"/>
      <c r="Q133" s="733"/>
      <c r="R133" s="733">
        <v>1</v>
      </c>
      <c r="S133" s="733"/>
      <c r="T133" s="733"/>
      <c r="U133" s="738">
        <f>2-1</f>
        <v>1</v>
      </c>
      <c r="V133" s="733"/>
      <c r="W133" s="733"/>
      <c r="X133" s="733"/>
      <c r="Y133" s="733"/>
      <c r="Z133" s="733"/>
      <c r="AA133" s="733"/>
      <c r="AB133" s="733">
        <v>1</v>
      </c>
      <c r="AC133" s="733"/>
      <c r="AD133" s="733"/>
      <c r="AE133" s="733"/>
      <c r="AF133" s="733">
        <v>6</v>
      </c>
      <c r="AG133" s="733">
        <v>6</v>
      </c>
      <c r="AH133" s="733"/>
      <c r="AI133" s="733"/>
      <c r="AJ133" s="733">
        <v>6</v>
      </c>
      <c r="AK133" s="733">
        <v>2</v>
      </c>
      <c r="AL133" s="733"/>
      <c r="AM133" s="733">
        <v>3</v>
      </c>
      <c r="AN133" s="733">
        <v>3</v>
      </c>
      <c r="AO133" s="733">
        <v>3</v>
      </c>
      <c r="AP133" s="733"/>
      <c r="AQ133" s="733"/>
      <c r="AR133" s="738">
        <f>4-2</f>
        <v>2</v>
      </c>
      <c r="AS133" s="733">
        <v>6</v>
      </c>
      <c r="AT133" s="733"/>
      <c r="AU133" s="733">
        <v>6</v>
      </c>
      <c r="AV133" s="733"/>
      <c r="AW133" s="738">
        <v>2</v>
      </c>
      <c r="AX133" s="733"/>
      <c r="AY133" s="733"/>
      <c r="AZ133" s="733"/>
      <c r="BA133" s="733"/>
      <c r="BB133" s="738">
        <f>4-2</f>
        <v>2</v>
      </c>
      <c r="BC133" s="738">
        <f>1.2-0.2</f>
        <v>1</v>
      </c>
      <c r="BD133" s="733">
        <f t="shared" si="28"/>
        <v>90</v>
      </c>
      <c r="BE133" s="735">
        <f t="shared" si="36"/>
        <v>30</v>
      </c>
      <c r="BF133" s="733">
        <v>0</v>
      </c>
      <c r="BG133" s="733">
        <v>1</v>
      </c>
      <c r="BH133" s="733"/>
      <c r="BI133" s="733"/>
      <c r="BJ133" s="733"/>
      <c r="BK133" s="733"/>
      <c r="BL133" s="733"/>
      <c r="BM133" s="733"/>
      <c r="BN133" s="733">
        <v>2</v>
      </c>
      <c r="BO133" s="733">
        <v>0</v>
      </c>
      <c r="BP133" s="733">
        <v>0</v>
      </c>
      <c r="BQ133" s="733">
        <v>6</v>
      </c>
      <c r="BR133" s="733">
        <v>3</v>
      </c>
      <c r="BS133" s="733">
        <v>1</v>
      </c>
      <c r="BT133" s="733"/>
      <c r="BU133" s="733"/>
      <c r="BV133" s="733"/>
      <c r="BW133" s="733">
        <v>1</v>
      </c>
      <c r="BX133" s="733"/>
      <c r="BY133" s="733">
        <v>1</v>
      </c>
      <c r="BZ133" s="733"/>
      <c r="CA133" s="733">
        <v>3</v>
      </c>
      <c r="CB133" s="733"/>
      <c r="CC133" s="733"/>
      <c r="CD133" s="733"/>
      <c r="CE133" s="733"/>
      <c r="CF133" s="733">
        <v>1</v>
      </c>
      <c r="CG133" s="733"/>
      <c r="CH133" s="733">
        <v>1</v>
      </c>
      <c r="CI133" s="733"/>
      <c r="CJ133" s="733">
        <v>3</v>
      </c>
      <c r="CK133" s="733"/>
      <c r="CL133" s="733"/>
      <c r="CM133" s="733"/>
      <c r="CN133" s="733">
        <v>1</v>
      </c>
      <c r="CO133" s="733"/>
      <c r="CP133" s="733">
        <v>1</v>
      </c>
      <c r="CQ133" s="733">
        <v>3</v>
      </c>
      <c r="CR133" s="733"/>
      <c r="CS133" s="733"/>
      <c r="CT133" s="733"/>
      <c r="CU133" s="733"/>
      <c r="CV133" s="733"/>
      <c r="CW133" s="733"/>
      <c r="CX133" s="733"/>
      <c r="CY133" s="733">
        <v>0</v>
      </c>
      <c r="CZ133" s="733"/>
      <c r="DA133" s="746">
        <f t="shared" si="29"/>
        <v>29.9</v>
      </c>
      <c r="DC133" s="745">
        <f t="shared" si="34"/>
        <v>43741</v>
      </c>
      <c r="DE133" s="745">
        <f t="shared" si="35"/>
        <v>43751</v>
      </c>
      <c r="DG133" s="745">
        <f t="shared" si="37"/>
        <v>43765</v>
      </c>
      <c r="DH133" s="745">
        <f t="shared" si="33"/>
        <v>43751</v>
      </c>
      <c r="DI133" s="745">
        <v>43751</v>
      </c>
      <c r="DJ133" s="745">
        <v>43765</v>
      </c>
      <c r="DL133" s="745">
        <v>43724</v>
      </c>
    </row>
    <row r="134" spans="1:116" s="726" customFormat="1" ht="21.95" customHeight="1">
      <c r="A134" s="734">
        <v>37</v>
      </c>
      <c r="B134" s="733" t="s">
        <v>3502</v>
      </c>
      <c r="C134" s="735">
        <v>40</v>
      </c>
      <c r="D134" s="735">
        <f t="shared" si="27"/>
        <v>4571.699999999998</v>
      </c>
      <c r="E134" s="733"/>
      <c r="F134" s="733"/>
      <c r="G134" s="733"/>
      <c r="H134" s="733"/>
      <c r="I134" s="733"/>
      <c r="J134" s="733"/>
      <c r="K134" s="733" t="s">
        <v>3434</v>
      </c>
      <c r="L134" s="733"/>
      <c r="M134" s="733">
        <v>1</v>
      </c>
      <c r="N134" s="733"/>
      <c r="O134" s="733">
        <v>1</v>
      </c>
      <c r="P134" s="733"/>
      <c r="Q134" s="733"/>
      <c r="R134" s="733"/>
      <c r="S134" s="733"/>
      <c r="T134" s="733"/>
      <c r="U134" s="733"/>
      <c r="V134" s="733"/>
      <c r="W134" s="733"/>
      <c r="X134" s="733"/>
      <c r="Y134" s="733">
        <v>1</v>
      </c>
      <c r="Z134" s="733"/>
      <c r="AA134" s="733"/>
      <c r="AB134" s="733"/>
      <c r="AC134" s="733"/>
      <c r="AD134" s="733">
        <v>1</v>
      </c>
      <c r="AE134" s="733"/>
      <c r="AF134" s="733">
        <v>3</v>
      </c>
      <c r="AG134" s="733"/>
      <c r="AH134" s="733"/>
      <c r="AI134" s="733"/>
      <c r="AJ134" s="733"/>
      <c r="AK134" s="733"/>
      <c r="AL134" s="733">
        <v>1</v>
      </c>
      <c r="AM134" s="733"/>
      <c r="AN134" s="733"/>
      <c r="AO134" s="733"/>
      <c r="AP134" s="733"/>
      <c r="AQ134" s="733"/>
      <c r="AR134" s="733"/>
      <c r="AS134" s="733"/>
      <c r="AT134" s="733"/>
      <c r="AU134" s="733">
        <v>3</v>
      </c>
      <c r="AV134" s="733"/>
      <c r="AW134" s="733"/>
      <c r="AX134" s="733">
        <v>1</v>
      </c>
      <c r="AY134" s="733"/>
      <c r="AZ134" s="733"/>
      <c r="BA134" s="733">
        <v>1</v>
      </c>
      <c r="BB134" s="733">
        <v>4</v>
      </c>
      <c r="BC134" s="733"/>
      <c r="BD134" s="733">
        <f t="shared" si="28"/>
        <v>120</v>
      </c>
      <c r="BE134" s="735">
        <f t="shared" si="36"/>
        <v>40</v>
      </c>
      <c r="BF134" s="733">
        <v>0</v>
      </c>
      <c r="BG134" s="733"/>
      <c r="BH134" s="733"/>
      <c r="BI134" s="733">
        <v>1</v>
      </c>
      <c r="BJ134" s="733"/>
      <c r="BK134" s="733"/>
      <c r="BL134" s="733"/>
      <c r="BM134" s="733"/>
      <c r="BN134" s="733"/>
      <c r="BO134" s="733">
        <v>0</v>
      </c>
      <c r="BP134" s="733">
        <v>0</v>
      </c>
      <c r="BQ134" s="733"/>
      <c r="BR134" s="733"/>
      <c r="BS134" s="733"/>
      <c r="BT134" s="733"/>
      <c r="BU134" s="733"/>
      <c r="BV134" s="733"/>
      <c r="BW134" s="733">
        <v>1</v>
      </c>
      <c r="BX134" s="733"/>
      <c r="BY134" s="733">
        <v>1</v>
      </c>
      <c r="BZ134" s="733"/>
      <c r="CA134" s="733"/>
      <c r="CB134" s="733"/>
      <c r="CC134" s="733"/>
      <c r="CD134" s="733"/>
      <c r="CE134" s="733"/>
      <c r="CF134" s="733"/>
      <c r="CG134" s="733"/>
      <c r="CH134" s="733"/>
      <c r="CI134" s="733"/>
      <c r="CJ134" s="733"/>
      <c r="CK134" s="733"/>
      <c r="CL134" s="733"/>
      <c r="CM134" s="733"/>
      <c r="CN134" s="733">
        <v>1</v>
      </c>
      <c r="CO134" s="733">
        <v>0</v>
      </c>
      <c r="CP134" s="733">
        <v>1</v>
      </c>
      <c r="CQ134" s="733"/>
      <c r="CR134" s="733"/>
      <c r="CS134" s="733"/>
      <c r="CT134" s="733"/>
      <c r="CU134" s="733"/>
      <c r="CV134" s="733"/>
      <c r="CW134" s="733"/>
      <c r="CX134" s="733">
        <v>1</v>
      </c>
      <c r="CY134" s="733">
        <v>0</v>
      </c>
      <c r="CZ134" s="733"/>
      <c r="DA134" s="746">
        <f t="shared" si="29"/>
        <v>39.9</v>
      </c>
      <c r="DC134" s="745">
        <f t="shared" si="34"/>
        <v>43741</v>
      </c>
      <c r="DE134" s="745">
        <f t="shared" si="35"/>
        <v>43751</v>
      </c>
      <c r="DG134" s="745">
        <f t="shared" si="37"/>
        <v>43765</v>
      </c>
      <c r="DH134" s="745">
        <f t="shared" si="33"/>
        <v>43751</v>
      </c>
      <c r="DI134" s="745">
        <v>43751</v>
      </c>
      <c r="DJ134" s="745">
        <v>43765</v>
      </c>
      <c r="DL134" s="745">
        <v>43724</v>
      </c>
    </row>
    <row r="135" spans="1:116" s="726" customFormat="1" ht="21.95" customHeight="1">
      <c r="A135" s="734">
        <v>37.1</v>
      </c>
      <c r="B135" s="733">
        <v>151</v>
      </c>
      <c r="C135" s="735">
        <v>30</v>
      </c>
      <c r="D135" s="735">
        <f t="shared" si="27"/>
        <v>4601.699999999998</v>
      </c>
      <c r="E135" s="733">
        <v>12</v>
      </c>
      <c r="F135" s="733">
        <v>3</v>
      </c>
      <c r="G135" s="733"/>
      <c r="H135" s="733"/>
      <c r="I135" s="736">
        <v>3</v>
      </c>
      <c r="J135" s="733" t="s">
        <v>3998</v>
      </c>
      <c r="K135" s="733" t="s">
        <v>3998</v>
      </c>
      <c r="L135" s="733">
        <v>1</v>
      </c>
      <c r="M135" s="733"/>
      <c r="N135" s="733"/>
      <c r="O135" s="733"/>
      <c r="P135" s="733"/>
      <c r="Q135" s="733"/>
      <c r="R135" s="733"/>
      <c r="S135" s="733"/>
      <c r="T135" s="733"/>
      <c r="U135" s="733"/>
      <c r="V135" s="733"/>
      <c r="W135" s="733"/>
      <c r="X135" s="733"/>
      <c r="Y135" s="733"/>
      <c r="Z135" s="733"/>
      <c r="AA135" s="733"/>
      <c r="AB135" s="733"/>
      <c r="AC135" s="733"/>
      <c r="AD135" s="733">
        <v>1</v>
      </c>
      <c r="AE135" s="733"/>
      <c r="AF135" s="733">
        <v>3</v>
      </c>
      <c r="AG135" s="733"/>
      <c r="AH135" s="733"/>
      <c r="AI135" s="733">
        <v>3</v>
      </c>
      <c r="AJ135" s="733"/>
      <c r="AK135" s="733"/>
      <c r="AL135" s="733">
        <v>1</v>
      </c>
      <c r="AM135" s="733">
        <v>3</v>
      </c>
      <c r="AN135" s="733">
        <v>3</v>
      </c>
      <c r="AO135" s="733">
        <v>3</v>
      </c>
      <c r="AP135" s="738">
        <f>2+4</f>
        <v>6</v>
      </c>
      <c r="AQ135" s="733"/>
      <c r="AR135" s="733">
        <v>2</v>
      </c>
      <c r="AS135" s="733"/>
      <c r="AT135" s="733"/>
      <c r="AU135" s="733">
        <v>3</v>
      </c>
      <c r="AV135" s="733"/>
      <c r="AW135" s="733"/>
      <c r="AX135" s="733"/>
      <c r="AY135" s="733"/>
      <c r="AZ135" s="733"/>
      <c r="BA135" s="733"/>
      <c r="BB135" s="733"/>
      <c r="BC135" s="733"/>
      <c r="BD135" s="733">
        <f t="shared" si="28"/>
        <v>90</v>
      </c>
      <c r="BE135" s="735">
        <f t="shared" si="36"/>
        <v>30</v>
      </c>
      <c r="BF135" s="733">
        <v>12</v>
      </c>
      <c r="BG135" s="733"/>
      <c r="BH135" s="733"/>
      <c r="BI135" s="733"/>
      <c r="BJ135" s="733"/>
      <c r="BK135" s="733">
        <v>1</v>
      </c>
      <c r="BL135" s="733"/>
      <c r="BM135" s="733"/>
      <c r="BN135" s="733"/>
      <c r="BO135" s="733">
        <v>0</v>
      </c>
      <c r="BP135" s="733">
        <v>0</v>
      </c>
      <c r="BQ135" s="733"/>
      <c r="BR135" s="733"/>
      <c r="BS135" s="733">
        <v>2</v>
      </c>
      <c r="BT135" s="733">
        <v>1</v>
      </c>
      <c r="BU135" s="733"/>
      <c r="BV135" s="733"/>
      <c r="BW135" s="733"/>
      <c r="BX135" s="733"/>
      <c r="BY135" s="733"/>
      <c r="BZ135" s="733"/>
      <c r="CA135" s="733"/>
      <c r="CB135" s="733"/>
      <c r="CC135" s="733"/>
      <c r="CD135" s="733"/>
      <c r="CE135" s="733"/>
      <c r="CF135" s="733">
        <v>1</v>
      </c>
      <c r="CG135" s="733"/>
      <c r="CH135" s="733"/>
      <c r="CI135" s="733"/>
      <c r="CJ135" s="733"/>
      <c r="CK135" s="733"/>
      <c r="CL135" s="733"/>
      <c r="CM135" s="733"/>
      <c r="CN135" s="733">
        <v>0</v>
      </c>
      <c r="CO135" s="733"/>
      <c r="CP135" s="733"/>
      <c r="CQ135" s="733"/>
      <c r="CR135" s="733"/>
      <c r="CS135" s="733"/>
      <c r="CT135" s="733"/>
      <c r="CU135" s="733"/>
      <c r="CV135" s="733"/>
      <c r="CW135" s="733"/>
      <c r="CX135" s="733"/>
      <c r="CY135" s="733">
        <v>3</v>
      </c>
      <c r="CZ135" s="733" t="s">
        <v>4001</v>
      </c>
      <c r="DA135" s="746">
        <f t="shared" si="29"/>
        <v>29.9</v>
      </c>
      <c r="DC135" s="745">
        <f t="shared" si="34"/>
        <v>43741</v>
      </c>
      <c r="DE135" s="745">
        <f t="shared" si="35"/>
        <v>43751</v>
      </c>
      <c r="DG135" s="745">
        <f t="shared" si="37"/>
        <v>43765</v>
      </c>
      <c r="DH135" s="745" t="str">
        <f t="shared" si="33"/>
        <v/>
      </c>
      <c r="DI135" s="745">
        <f>IF(SUM(AB135:AE135)&gt;0,DJ135,"")</f>
        <v>43765</v>
      </c>
      <c r="DJ135" s="745">
        <v>43765</v>
      </c>
      <c r="DL135" s="745">
        <v>43724</v>
      </c>
    </row>
    <row r="136" spans="1:116" s="726" customFormat="1" ht="21.95" customHeight="1">
      <c r="A136" s="734">
        <v>33</v>
      </c>
      <c r="B136" s="733" t="s">
        <v>3503</v>
      </c>
      <c r="C136" s="735">
        <v>32.200000000000003</v>
      </c>
      <c r="D136" s="735">
        <f t="shared" si="27"/>
        <v>4633.8999999999978</v>
      </c>
      <c r="E136" s="733"/>
      <c r="F136" s="733"/>
      <c r="G136" s="733"/>
      <c r="H136" s="733"/>
      <c r="I136" s="733"/>
      <c r="J136" s="733"/>
      <c r="K136" s="733" t="s">
        <v>3434</v>
      </c>
      <c r="L136" s="733"/>
      <c r="M136" s="733">
        <v>1</v>
      </c>
      <c r="N136" s="733"/>
      <c r="O136" s="733">
        <v>1</v>
      </c>
      <c r="P136" s="733"/>
      <c r="Q136" s="733"/>
      <c r="R136" s="733"/>
      <c r="S136" s="733"/>
      <c r="T136" s="733"/>
      <c r="U136" s="733"/>
      <c r="V136" s="733"/>
      <c r="W136" s="733"/>
      <c r="X136" s="733"/>
      <c r="Y136" s="733"/>
      <c r="Z136" s="733"/>
      <c r="AA136" s="733"/>
      <c r="AB136" s="733"/>
      <c r="AC136" s="733"/>
      <c r="AD136" s="733">
        <v>1</v>
      </c>
      <c r="AE136" s="733"/>
      <c r="AF136" s="733">
        <v>3</v>
      </c>
      <c r="AG136" s="733"/>
      <c r="AH136" s="733"/>
      <c r="AI136" s="733"/>
      <c r="AJ136" s="733"/>
      <c r="AK136" s="733"/>
      <c r="AL136" s="733">
        <v>1</v>
      </c>
      <c r="AM136" s="733"/>
      <c r="AN136" s="733"/>
      <c r="AO136" s="733"/>
      <c r="AP136" s="733"/>
      <c r="AQ136" s="733"/>
      <c r="AR136" s="733"/>
      <c r="AS136" s="733"/>
      <c r="AT136" s="733"/>
      <c r="AU136" s="733">
        <v>3</v>
      </c>
      <c r="AV136" s="733"/>
      <c r="AW136" s="733"/>
      <c r="AX136" s="738">
        <v>1</v>
      </c>
      <c r="AY136" s="733"/>
      <c r="AZ136" s="733"/>
      <c r="BA136" s="733"/>
      <c r="BB136" s="733"/>
      <c r="BC136" s="733"/>
      <c r="BD136" s="733">
        <f t="shared" si="28"/>
        <v>96.600000000000009</v>
      </c>
      <c r="BE136" s="735">
        <f t="shared" si="36"/>
        <v>32.200000000000003</v>
      </c>
      <c r="BF136" s="733">
        <v>0</v>
      </c>
      <c r="BG136" s="733"/>
      <c r="BH136" s="733"/>
      <c r="BI136" s="733">
        <v>1</v>
      </c>
      <c r="BJ136" s="733"/>
      <c r="BK136" s="733"/>
      <c r="BL136" s="733"/>
      <c r="BM136" s="733"/>
      <c r="BN136" s="733"/>
      <c r="BO136" s="733">
        <v>0</v>
      </c>
      <c r="BP136" s="733">
        <v>0</v>
      </c>
      <c r="BQ136" s="733"/>
      <c r="BR136" s="733"/>
      <c r="BS136" s="733"/>
      <c r="BT136" s="733"/>
      <c r="BU136" s="733"/>
      <c r="BV136" s="733"/>
      <c r="BW136" s="733"/>
      <c r="BX136" s="733"/>
      <c r="BY136" s="733"/>
      <c r="BZ136" s="733"/>
      <c r="CA136" s="733"/>
      <c r="CB136" s="733"/>
      <c r="CC136" s="733"/>
      <c r="CD136" s="733"/>
      <c r="CE136" s="733"/>
      <c r="CF136" s="733"/>
      <c r="CG136" s="733"/>
      <c r="CH136" s="733"/>
      <c r="CI136" s="733"/>
      <c r="CJ136" s="733"/>
      <c r="CK136" s="733"/>
      <c r="CL136" s="733"/>
      <c r="CM136" s="733"/>
      <c r="CN136" s="733">
        <v>0</v>
      </c>
      <c r="CO136" s="733">
        <v>0</v>
      </c>
      <c r="CP136" s="733">
        <v>0</v>
      </c>
      <c r="CQ136" s="733"/>
      <c r="CR136" s="733"/>
      <c r="CS136" s="733"/>
      <c r="CT136" s="733"/>
      <c r="CU136" s="733"/>
      <c r="CV136" s="733"/>
      <c r="CW136" s="733"/>
      <c r="CX136" s="733"/>
      <c r="CY136" s="733">
        <v>0</v>
      </c>
      <c r="CZ136" s="733"/>
      <c r="DA136" s="746">
        <f t="shared" si="29"/>
        <v>32.1</v>
      </c>
      <c r="DC136" s="745">
        <f t="shared" si="34"/>
        <v>43741</v>
      </c>
      <c r="DE136" s="745">
        <f t="shared" si="35"/>
        <v>43751</v>
      </c>
      <c r="DG136" s="745">
        <f t="shared" si="37"/>
        <v>43765</v>
      </c>
      <c r="DH136" s="745">
        <f t="shared" si="33"/>
        <v>43751</v>
      </c>
      <c r="DI136" s="745">
        <v>43751</v>
      </c>
      <c r="DJ136" s="745">
        <v>43765</v>
      </c>
      <c r="DL136" s="745">
        <v>43724</v>
      </c>
    </row>
    <row r="137" spans="1:116" s="726" customFormat="1" ht="21.95" customHeight="1">
      <c r="A137" s="734">
        <v>33.1</v>
      </c>
      <c r="B137" s="733">
        <v>152</v>
      </c>
      <c r="C137" s="735">
        <v>36.200000000000003</v>
      </c>
      <c r="D137" s="735">
        <f t="shared" ref="D137:D182" si="39">D136+C137</f>
        <v>4670.0999999999976</v>
      </c>
      <c r="E137" s="733"/>
      <c r="F137" s="733"/>
      <c r="G137" s="733"/>
      <c r="H137" s="733"/>
      <c r="I137" s="733"/>
      <c r="J137" s="733" t="s">
        <v>3434</v>
      </c>
      <c r="K137" s="733" t="s">
        <v>3434</v>
      </c>
      <c r="L137" s="733">
        <v>1</v>
      </c>
      <c r="M137" s="733"/>
      <c r="N137" s="733"/>
      <c r="O137" s="733"/>
      <c r="P137" s="733"/>
      <c r="Q137" s="733"/>
      <c r="R137" s="733"/>
      <c r="S137" s="733"/>
      <c r="T137" s="733"/>
      <c r="U137" s="733"/>
      <c r="V137" s="733"/>
      <c r="W137" s="733"/>
      <c r="X137" s="733"/>
      <c r="Y137" s="733"/>
      <c r="Z137" s="733"/>
      <c r="AA137" s="733"/>
      <c r="AB137" s="733"/>
      <c r="AC137" s="733"/>
      <c r="AD137" s="733">
        <v>1</v>
      </c>
      <c r="AE137" s="733"/>
      <c r="AF137" s="733">
        <v>3</v>
      </c>
      <c r="AG137" s="733"/>
      <c r="AH137" s="733"/>
      <c r="AI137" s="733"/>
      <c r="AJ137" s="733"/>
      <c r="AK137" s="733"/>
      <c r="AL137" s="733">
        <v>1</v>
      </c>
      <c r="AM137" s="733"/>
      <c r="AN137" s="733"/>
      <c r="AO137" s="733"/>
      <c r="AP137" s="733"/>
      <c r="AQ137" s="733"/>
      <c r="AR137" s="733"/>
      <c r="AS137" s="733"/>
      <c r="AT137" s="733"/>
      <c r="AU137" s="733">
        <v>3</v>
      </c>
      <c r="AV137" s="733"/>
      <c r="AW137" s="738">
        <v>1</v>
      </c>
      <c r="AX137" s="733"/>
      <c r="AY137" s="733"/>
      <c r="AZ137" s="733"/>
      <c r="BA137" s="733"/>
      <c r="BB137" s="733"/>
      <c r="BC137" s="738">
        <f>0+0.5</f>
        <v>0.5</v>
      </c>
      <c r="BD137" s="733">
        <f t="shared" ref="BD137:BD182" si="40">C137*3</f>
        <v>108.60000000000001</v>
      </c>
      <c r="BE137" s="735">
        <f t="shared" si="36"/>
        <v>36.200000000000003</v>
      </c>
      <c r="BF137" s="733">
        <v>0</v>
      </c>
      <c r="BG137" s="733"/>
      <c r="BH137" s="733"/>
      <c r="BI137" s="733"/>
      <c r="BJ137" s="733"/>
      <c r="BK137" s="733">
        <v>1</v>
      </c>
      <c r="BL137" s="733"/>
      <c r="BM137" s="733"/>
      <c r="BN137" s="733"/>
      <c r="BO137" s="733">
        <v>0</v>
      </c>
      <c r="BP137" s="733">
        <v>0</v>
      </c>
      <c r="BQ137" s="733"/>
      <c r="BR137" s="733"/>
      <c r="BS137" s="733">
        <v>2</v>
      </c>
      <c r="BT137" s="733">
        <v>1</v>
      </c>
      <c r="BU137" s="733"/>
      <c r="BV137" s="733"/>
      <c r="BW137" s="733"/>
      <c r="BX137" s="733"/>
      <c r="BY137" s="733"/>
      <c r="BZ137" s="733"/>
      <c r="CA137" s="733"/>
      <c r="CB137" s="733"/>
      <c r="CC137" s="733"/>
      <c r="CD137" s="733"/>
      <c r="CE137" s="733"/>
      <c r="CF137" s="733">
        <v>1</v>
      </c>
      <c r="CG137" s="733"/>
      <c r="CH137" s="733"/>
      <c r="CI137" s="733"/>
      <c r="CJ137" s="733"/>
      <c r="CK137" s="733"/>
      <c r="CL137" s="733"/>
      <c r="CM137" s="733"/>
      <c r="CN137" s="733">
        <v>0</v>
      </c>
      <c r="CO137" s="733"/>
      <c r="CP137" s="733"/>
      <c r="CQ137" s="733"/>
      <c r="CR137" s="733"/>
      <c r="CS137" s="733"/>
      <c r="CT137" s="733"/>
      <c r="CU137" s="733"/>
      <c r="CV137" s="733"/>
      <c r="CW137" s="733"/>
      <c r="CX137" s="733"/>
      <c r="CY137" s="733">
        <v>0</v>
      </c>
      <c r="CZ137" s="733"/>
      <c r="DA137" s="746">
        <f t="shared" ref="DA137:DA182" si="41">C137-0.1</f>
        <v>36.1</v>
      </c>
      <c r="DC137" s="745">
        <f t="shared" si="34"/>
        <v>43741</v>
      </c>
      <c r="DE137" s="745">
        <f t="shared" si="35"/>
        <v>43751</v>
      </c>
      <c r="DG137" s="745">
        <f t="shared" si="37"/>
        <v>43765</v>
      </c>
      <c r="DH137" s="745" t="str">
        <f t="shared" si="33"/>
        <v/>
      </c>
      <c r="DI137" s="745">
        <f>IF(SUM(AB137:AE137)&gt;0,DJ137,"")</f>
        <v>43765</v>
      </c>
      <c r="DJ137" s="745">
        <v>43765</v>
      </c>
      <c r="DL137" s="745">
        <v>43724</v>
      </c>
    </row>
    <row r="138" spans="1:116" s="726" customFormat="1" ht="21.95" customHeight="1">
      <c r="A138" s="734">
        <v>34</v>
      </c>
      <c r="B138" s="733" t="s">
        <v>3504</v>
      </c>
      <c r="C138" s="735">
        <v>32.6</v>
      </c>
      <c r="D138" s="735">
        <f t="shared" si="39"/>
        <v>4702.699999999998</v>
      </c>
      <c r="E138" s="733"/>
      <c r="F138" s="733"/>
      <c r="G138" s="733"/>
      <c r="H138" s="733"/>
      <c r="I138" s="733"/>
      <c r="J138" s="733"/>
      <c r="K138" s="733" t="s">
        <v>3434</v>
      </c>
      <c r="L138" s="733"/>
      <c r="M138" s="733">
        <v>1</v>
      </c>
      <c r="N138" s="733"/>
      <c r="O138" s="733">
        <v>1</v>
      </c>
      <c r="P138" s="733"/>
      <c r="Q138" s="733"/>
      <c r="R138" s="733"/>
      <c r="S138" s="733"/>
      <c r="T138" s="733"/>
      <c r="U138" s="733"/>
      <c r="V138" s="733"/>
      <c r="W138" s="733"/>
      <c r="X138" s="733"/>
      <c r="Y138" s="733"/>
      <c r="Z138" s="733"/>
      <c r="AA138" s="733"/>
      <c r="AB138" s="733"/>
      <c r="AC138" s="733"/>
      <c r="AD138" s="733">
        <v>1</v>
      </c>
      <c r="AE138" s="733"/>
      <c r="AF138" s="733">
        <v>3</v>
      </c>
      <c r="AG138" s="733"/>
      <c r="AH138" s="733"/>
      <c r="AI138" s="733"/>
      <c r="AJ138" s="733"/>
      <c r="AK138" s="733"/>
      <c r="AL138" s="733">
        <v>1</v>
      </c>
      <c r="AM138" s="733"/>
      <c r="AN138" s="733"/>
      <c r="AO138" s="733"/>
      <c r="AP138" s="733"/>
      <c r="AQ138" s="733"/>
      <c r="AR138" s="733"/>
      <c r="AS138" s="733"/>
      <c r="AT138" s="733"/>
      <c r="AU138" s="733">
        <v>3</v>
      </c>
      <c r="AV138" s="733"/>
      <c r="AW138" s="733"/>
      <c r="AX138" s="733">
        <v>1</v>
      </c>
      <c r="AY138" s="733"/>
      <c r="AZ138" s="733"/>
      <c r="BA138" s="733">
        <v>2</v>
      </c>
      <c r="BB138" s="738">
        <f>4-1</f>
        <v>3</v>
      </c>
      <c r="BC138" s="733"/>
      <c r="BD138" s="733">
        <f t="shared" si="40"/>
        <v>97.800000000000011</v>
      </c>
      <c r="BE138" s="735">
        <f t="shared" si="36"/>
        <v>32.6</v>
      </c>
      <c r="BF138" s="733">
        <v>0</v>
      </c>
      <c r="BG138" s="733"/>
      <c r="BH138" s="733"/>
      <c r="BI138" s="733">
        <v>1</v>
      </c>
      <c r="BJ138" s="733"/>
      <c r="BK138" s="733"/>
      <c r="BL138" s="733"/>
      <c r="BM138" s="733"/>
      <c r="BN138" s="733"/>
      <c r="BO138" s="733">
        <v>0</v>
      </c>
      <c r="BP138" s="733">
        <v>0</v>
      </c>
      <c r="BQ138" s="733"/>
      <c r="BR138" s="733"/>
      <c r="BS138" s="733"/>
      <c r="BT138" s="733"/>
      <c r="BU138" s="733"/>
      <c r="BV138" s="733"/>
      <c r="BW138" s="733">
        <v>1</v>
      </c>
      <c r="BX138" s="733"/>
      <c r="BY138" s="733">
        <v>1</v>
      </c>
      <c r="BZ138" s="733"/>
      <c r="CA138" s="733"/>
      <c r="CB138" s="733"/>
      <c r="CC138" s="733"/>
      <c r="CD138" s="733"/>
      <c r="CE138" s="733"/>
      <c r="CF138" s="733"/>
      <c r="CG138" s="733"/>
      <c r="CH138" s="733"/>
      <c r="CI138" s="733"/>
      <c r="CJ138" s="733"/>
      <c r="CK138" s="733"/>
      <c r="CL138" s="733"/>
      <c r="CM138" s="733"/>
      <c r="CN138" s="733">
        <v>1</v>
      </c>
      <c r="CO138" s="733">
        <v>0</v>
      </c>
      <c r="CP138" s="733">
        <v>1</v>
      </c>
      <c r="CQ138" s="733"/>
      <c r="CR138" s="733"/>
      <c r="CS138" s="733"/>
      <c r="CT138" s="733"/>
      <c r="CU138" s="733"/>
      <c r="CV138" s="733"/>
      <c r="CW138" s="733"/>
      <c r="CX138" s="733">
        <v>1</v>
      </c>
      <c r="CY138" s="733">
        <v>0</v>
      </c>
      <c r="CZ138" s="733"/>
      <c r="DA138" s="746">
        <f t="shared" si="41"/>
        <v>32.5</v>
      </c>
      <c r="DC138" s="745">
        <f t="shared" si="34"/>
        <v>43741</v>
      </c>
      <c r="DE138" s="745">
        <f t="shared" si="35"/>
        <v>43751</v>
      </c>
      <c r="DG138" s="745">
        <f t="shared" si="37"/>
        <v>43765</v>
      </c>
      <c r="DH138" s="745">
        <f t="shared" si="33"/>
        <v>43751</v>
      </c>
      <c r="DI138" s="745">
        <v>43751</v>
      </c>
      <c r="DJ138" s="745">
        <v>43765</v>
      </c>
      <c r="DL138" s="745">
        <v>43724</v>
      </c>
    </row>
    <row r="139" spans="1:116" s="726" customFormat="1" ht="21.95" customHeight="1">
      <c r="A139" s="734">
        <v>33.200000000000003</v>
      </c>
      <c r="B139" s="733">
        <v>153</v>
      </c>
      <c r="C139" s="735">
        <v>37.9</v>
      </c>
      <c r="D139" s="735">
        <f t="shared" si="39"/>
        <v>4740.5999999999976</v>
      </c>
      <c r="E139" s="733"/>
      <c r="F139" s="733"/>
      <c r="G139" s="733"/>
      <c r="H139" s="733"/>
      <c r="I139" s="733"/>
      <c r="J139" s="733" t="s">
        <v>3994</v>
      </c>
      <c r="K139" s="733" t="s">
        <v>3994</v>
      </c>
      <c r="L139" s="733">
        <v>1</v>
      </c>
      <c r="M139" s="733"/>
      <c r="N139" s="733"/>
      <c r="O139" s="733"/>
      <c r="P139" s="733"/>
      <c r="Q139" s="733"/>
      <c r="R139" s="733"/>
      <c r="S139" s="733">
        <v>1</v>
      </c>
      <c r="T139" s="733"/>
      <c r="U139" s="733"/>
      <c r="V139" s="733"/>
      <c r="W139" s="733"/>
      <c r="X139" s="733"/>
      <c r="Y139" s="733"/>
      <c r="Z139" s="733">
        <v>1</v>
      </c>
      <c r="AA139" s="733"/>
      <c r="AB139" s="733"/>
      <c r="AC139" s="733"/>
      <c r="AD139" s="733"/>
      <c r="AE139" s="733">
        <v>1</v>
      </c>
      <c r="AF139" s="733">
        <v>6</v>
      </c>
      <c r="AG139" s="733"/>
      <c r="AH139" s="733"/>
      <c r="AI139" s="733"/>
      <c r="AJ139" s="733"/>
      <c r="AK139" s="733"/>
      <c r="AL139" s="733">
        <v>1</v>
      </c>
      <c r="AM139" s="733"/>
      <c r="AN139" s="733"/>
      <c r="AO139" s="733"/>
      <c r="AP139" s="733"/>
      <c r="AQ139" s="733"/>
      <c r="AR139" s="733"/>
      <c r="AS139" s="733"/>
      <c r="AT139" s="733">
        <v>6</v>
      </c>
      <c r="AU139" s="733"/>
      <c r="AV139" s="733"/>
      <c r="AW139" s="733"/>
      <c r="AX139" s="733"/>
      <c r="AY139" s="733"/>
      <c r="AZ139" s="733"/>
      <c r="BA139" s="733"/>
      <c r="BB139" s="733"/>
      <c r="BC139" s="733"/>
      <c r="BD139" s="733">
        <f t="shared" si="40"/>
        <v>113.69999999999999</v>
      </c>
      <c r="BE139" s="735">
        <f t="shared" si="36"/>
        <v>37.9</v>
      </c>
      <c r="BF139" s="733">
        <v>0</v>
      </c>
      <c r="BG139" s="733"/>
      <c r="BH139" s="733"/>
      <c r="BI139" s="733"/>
      <c r="BJ139" s="733"/>
      <c r="BK139" s="733"/>
      <c r="BL139" s="733">
        <v>1</v>
      </c>
      <c r="BM139" s="733"/>
      <c r="BN139" s="733"/>
      <c r="BO139" s="733">
        <v>0</v>
      </c>
      <c r="BP139" s="733">
        <v>1</v>
      </c>
      <c r="BQ139" s="733"/>
      <c r="BR139" s="733"/>
      <c r="BS139" s="733">
        <v>4</v>
      </c>
      <c r="BT139" s="733">
        <v>2</v>
      </c>
      <c r="BU139" s="733"/>
      <c r="BV139" s="733"/>
      <c r="BW139" s="733"/>
      <c r="BX139" s="733"/>
      <c r="BY139" s="733"/>
      <c r="BZ139" s="733"/>
      <c r="CA139" s="733"/>
      <c r="CB139" s="733"/>
      <c r="CC139" s="733"/>
      <c r="CD139" s="733"/>
      <c r="CE139" s="733"/>
      <c r="CF139" s="733">
        <v>1</v>
      </c>
      <c r="CG139" s="733"/>
      <c r="CH139" s="733"/>
      <c r="CI139" s="733"/>
      <c r="CJ139" s="733"/>
      <c r="CK139" s="733"/>
      <c r="CL139" s="733"/>
      <c r="CM139" s="733"/>
      <c r="CN139" s="733">
        <v>0</v>
      </c>
      <c r="CO139" s="733"/>
      <c r="CP139" s="733"/>
      <c r="CQ139" s="733"/>
      <c r="CR139" s="733"/>
      <c r="CS139" s="733"/>
      <c r="CT139" s="733"/>
      <c r="CU139" s="733"/>
      <c r="CV139" s="733"/>
      <c r="CW139" s="733"/>
      <c r="CX139" s="733"/>
      <c r="CY139" s="733">
        <v>0</v>
      </c>
      <c r="CZ139" s="733"/>
      <c r="DA139" s="746">
        <f t="shared" si="41"/>
        <v>37.799999999999997</v>
      </c>
      <c r="DC139" s="745">
        <f t="shared" si="34"/>
        <v>43741</v>
      </c>
      <c r="DE139" s="745">
        <f t="shared" si="35"/>
        <v>43751</v>
      </c>
      <c r="DG139" s="745">
        <f t="shared" si="37"/>
        <v>43765</v>
      </c>
      <c r="DH139" s="745" t="str">
        <f t="shared" si="33"/>
        <v/>
      </c>
      <c r="DI139" s="745">
        <f>IF(SUM(AB139:AE139)&gt;0,DJ139,"")</f>
        <v>43765</v>
      </c>
      <c r="DJ139" s="745">
        <v>43765</v>
      </c>
      <c r="DL139" s="745">
        <v>43724</v>
      </c>
    </row>
    <row r="140" spans="1:116" s="726" customFormat="1" ht="21.95" customHeight="1">
      <c r="A140" s="734">
        <v>33</v>
      </c>
      <c r="B140" s="733" t="s">
        <v>3505</v>
      </c>
      <c r="C140" s="735">
        <v>32.299999999999997</v>
      </c>
      <c r="D140" s="735">
        <f t="shared" si="39"/>
        <v>4772.8999999999978</v>
      </c>
      <c r="E140" s="733"/>
      <c r="F140" s="733"/>
      <c r="G140" s="733"/>
      <c r="H140" s="733"/>
      <c r="I140" s="733"/>
      <c r="J140" s="733"/>
      <c r="K140" s="733" t="s">
        <v>3434</v>
      </c>
      <c r="L140" s="733"/>
      <c r="M140" s="733">
        <v>1</v>
      </c>
      <c r="N140" s="733"/>
      <c r="O140" s="733"/>
      <c r="P140" s="733">
        <v>1</v>
      </c>
      <c r="Q140" s="733"/>
      <c r="R140" s="733"/>
      <c r="S140" s="733"/>
      <c r="T140" s="733"/>
      <c r="U140" s="733"/>
      <c r="V140" s="733"/>
      <c r="W140" s="733"/>
      <c r="X140" s="733"/>
      <c r="Y140" s="733"/>
      <c r="Z140" s="733"/>
      <c r="AA140" s="733"/>
      <c r="AB140" s="733"/>
      <c r="AC140" s="733"/>
      <c r="AD140" s="733">
        <v>1</v>
      </c>
      <c r="AE140" s="733"/>
      <c r="AF140" s="733">
        <v>3</v>
      </c>
      <c r="AG140" s="733"/>
      <c r="AH140" s="733"/>
      <c r="AI140" s="733"/>
      <c r="AJ140" s="733"/>
      <c r="AK140" s="733"/>
      <c r="AL140" s="733">
        <v>1</v>
      </c>
      <c r="AM140" s="733"/>
      <c r="AN140" s="733"/>
      <c r="AO140" s="733"/>
      <c r="AP140" s="733"/>
      <c r="AQ140" s="733"/>
      <c r="AR140" s="733"/>
      <c r="AS140" s="733"/>
      <c r="AT140" s="733"/>
      <c r="AU140" s="733">
        <v>3</v>
      </c>
      <c r="AV140" s="733"/>
      <c r="AW140" s="733"/>
      <c r="AX140" s="733">
        <v>1</v>
      </c>
      <c r="AY140" s="733"/>
      <c r="AZ140" s="733"/>
      <c r="BA140" s="733">
        <v>6</v>
      </c>
      <c r="BB140" s="733">
        <v>4</v>
      </c>
      <c r="BC140" s="733"/>
      <c r="BD140" s="733">
        <f t="shared" si="40"/>
        <v>96.899999999999991</v>
      </c>
      <c r="BE140" s="735">
        <f t="shared" si="36"/>
        <v>32.299999999999997</v>
      </c>
      <c r="BF140" s="733">
        <v>0</v>
      </c>
      <c r="BG140" s="733"/>
      <c r="BH140" s="733"/>
      <c r="BI140" s="733">
        <v>1</v>
      </c>
      <c r="BJ140" s="733"/>
      <c r="BK140" s="733"/>
      <c r="BL140" s="733"/>
      <c r="BM140" s="733"/>
      <c r="BN140" s="733"/>
      <c r="BO140" s="733">
        <v>0</v>
      </c>
      <c r="BP140" s="733">
        <v>0</v>
      </c>
      <c r="BQ140" s="733"/>
      <c r="BR140" s="733"/>
      <c r="BS140" s="733"/>
      <c r="BT140" s="733"/>
      <c r="BU140" s="733"/>
      <c r="BV140" s="733"/>
      <c r="BW140" s="733">
        <v>1</v>
      </c>
      <c r="BX140" s="733"/>
      <c r="BY140" s="733">
        <v>1</v>
      </c>
      <c r="BZ140" s="733"/>
      <c r="CA140" s="733"/>
      <c r="CB140" s="733"/>
      <c r="CC140" s="733"/>
      <c r="CD140" s="733"/>
      <c r="CE140" s="733"/>
      <c r="CF140" s="733"/>
      <c r="CG140" s="733"/>
      <c r="CH140" s="733"/>
      <c r="CI140" s="733"/>
      <c r="CJ140" s="733"/>
      <c r="CK140" s="733"/>
      <c r="CL140" s="733"/>
      <c r="CM140" s="733"/>
      <c r="CN140" s="733">
        <v>1</v>
      </c>
      <c r="CO140" s="733">
        <v>0</v>
      </c>
      <c r="CP140" s="733">
        <v>1</v>
      </c>
      <c r="CQ140" s="733"/>
      <c r="CR140" s="733"/>
      <c r="CS140" s="733"/>
      <c r="CT140" s="733"/>
      <c r="CU140" s="733"/>
      <c r="CV140" s="733"/>
      <c r="CW140" s="733"/>
      <c r="CX140" s="733">
        <v>1</v>
      </c>
      <c r="CY140" s="733">
        <v>0</v>
      </c>
      <c r="CZ140" s="733"/>
      <c r="DA140" s="746">
        <f t="shared" si="41"/>
        <v>32.199999999999996</v>
      </c>
      <c r="DC140" s="745">
        <f t="shared" si="34"/>
        <v>43741</v>
      </c>
      <c r="DE140" s="745">
        <f t="shared" si="35"/>
        <v>43751</v>
      </c>
      <c r="DG140" s="745">
        <f t="shared" si="37"/>
        <v>43765</v>
      </c>
      <c r="DH140" s="745">
        <f t="shared" si="33"/>
        <v>43751</v>
      </c>
      <c r="DI140" s="745">
        <v>43751</v>
      </c>
      <c r="DJ140" s="745">
        <v>43765</v>
      </c>
      <c r="DL140" s="745">
        <v>43724</v>
      </c>
    </row>
    <row r="141" spans="1:116" s="726" customFormat="1" ht="21.95" customHeight="1">
      <c r="A141" s="734">
        <v>32.200000000000003</v>
      </c>
      <c r="B141" s="733">
        <v>154</v>
      </c>
      <c r="C141" s="735">
        <v>36.6</v>
      </c>
      <c r="D141" s="735">
        <f t="shared" si="39"/>
        <v>4809.4999999999982</v>
      </c>
      <c r="E141" s="733"/>
      <c r="F141" s="733"/>
      <c r="G141" s="733"/>
      <c r="H141" s="733"/>
      <c r="I141" s="733"/>
      <c r="J141" s="733" t="s">
        <v>3434</v>
      </c>
      <c r="K141" s="733" t="s">
        <v>3434</v>
      </c>
      <c r="L141" s="733">
        <v>1</v>
      </c>
      <c r="M141" s="733"/>
      <c r="N141" s="733"/>
      <c r="O141" s="733"/>
      <c r="P141" s="733"/>
      <c r="Q141" s="733"/>
      <c r="R141" s="733"/>
      <c r="S141" s="733"/>
      <c r="T141" s="733"/>
      <c r="U141" s="733"/>
      <c r="V141" s="733"/>
      <c r="W141" s="733"/>
      <c r="X141" s="733"/>
      <c r="Y141" s="733"/>
      <c r="Z141" s="733"/>
      <c r="AA141" s="733"/>
      <c r="AB141" s="733"/>
      <c r="AC141" s="733"/>
      <c r="AD141" s="733">
        <v>1</v>
      </c>
      <c r="AE141" s="733"/>
      <c r="AF141" s="733">
        <v>3</v>
      </c>
      <c r="AG141" s="733"/>
      <c r="AH141" s="733"/>
      <c r="AI141" s="733"/>
      <c r="AJ141" s="733"/>
      <c r="AK141" s="733"/>
      <c r="AL141" s="733">
        <v>1</v>
      </c>
      <c r="AM141" s="733"/>
      <c r="AN141" s="733"/>
      <c r="AO141" s="733"/>
      <c r="AP141" s="733"/>
      <c r="AQ141" s="733"/>
      <c r="AR141" s="733"/>
      <c r="AS141" s="733"/>
      <c r="AT141" s="733"/>
      <c r="AU141" s="733">
        <v>3</v>
      </c>
      <c r="AV141" s="733"/>
      <c r="AW141" s="733"/>
      <c r="AX141" s="733"/>
      <c r="AY141" s="733"/>
      <c r="AZ141" s="733"/>
      <c r="BA141" s="733"/>
      <c r="BB141" s="733"/>
      <c r="BC141" s="733"/>
      <c r="BD141" s="733">
        <f t="shared" si="40"/>
        <v>109.80000000000001</v>
      </c>
      <c r="BE141" s="735">
        <f t="shared" si="36"/>
        <v>36.6</v>
      </c>
      <c r="BF141" s="733">
        <v>0</v>
      </c>
      <c r="BG141" s="733"/>
      <c r="BH141" s="733"/>
      <c r="BI141" s="733"/>
      <c r="BJ141" s="733"/>
      <c r="BK141" s="733">
        <v>1</v>
      </c>
      <c r="BL141" s="733"/>
      <c r="BM141" s="733"/>
      <c r="BN141" s="733"/>
      <c r="BO141" s="733">
        <v>0</v>
      </c>
      <c r="BP141" s="733">
        <v>0</v>
      </c>
      <c r="BQ141" s="733"/>
      <c r="BR141" s="733"/>
      <c r="BS141" s="733">
        <v>2</v>
      </c>
      <c r="BT141" s="733">
        <v>1</v>
      </c>
      <c r="BU141" s="733"/>
      <c r="BV141" s="733"/>
      <c r="BW141" s="733"/>
      <c r="BX141" s="733"/>
      <c r="BY141" s="733"/>
      <c r="BZ141" s="733"/>
      <c r="CA141" s="733"/>
      <c r="CB141" s="733"/>
      <c r="CC141" s="733"/>
      <c r="CD141" s="733"/>
      <c r="CE141" s="733"/>
      <c r="CF141" s="733">
        <v>1</v>
      </c>
      <c r="CG141" s="733"/>
      <c r="CH141" s="733"/>
      <c r="CI141" s="733"/>
      <c r="CJ141" s="733"/>
      <c r="CK141" s="733"/>
      <c r="CL141" s="733"/>
      <c r="CM141" s="733"/>
      <c r="CN141" s="733">
        <v>0</v>
      </c>
      <c r="CO141" s="733"/>
      <c r="CP141" s="733"/>
      <c r="CQ141" s="733"/>
      <c r="CR141" s="733"/>
      <c r="CS141" s="733"/>
      <c r="CT141" s="733"/>
      <c r="CU141" s="733"/>
      <c r="CV141" s="733"/>
      <c r="CW141" s="733"/>
      <c r="CX141" s="733"/>
      <c r="CY141" s="733">
        <v>0</v>
      </c>
      <c r="CZ141" s="733"/>
      <c r="DA141" s="746">
        <f t="shared" si="41"/>
        <v>36.5</v>
      </c>
      <c r="DC141" s="745">
        <f t="shared" si="34"/>
        <v>43741</v>
      </c>
      <c r="DE141" s="745">
        <f t="shared" si="35"/>
        <v>43751</v>
      </c>
      <c r="DG141" s="745">
        <f t="shared" si="37"/>
        <v>43765</v>
      </c>
      <c r="DH141" s="745" t="str">
        <f t="shared" si="33"/>
        <v/>
      </c>
      <c r="DI141" s="745">
        <f>IF(SUM(AB141:AE141)&gt;0,DJ141,"")</f>
        <v>43765</v>
      </c>
      <c r="DJ141" s="745">
        <v>43765</v>
      </c>
      <c r="DL141" s="745">
        <v>43724</v>
      </c>
    </row>
    <row r="142" spans="1:116" s="726" customFormat="1" ht="21.95" customHeight="1">
      <c r="A142" s="734">
        <v>31</v>
      </c>
      <c r="B142" s="733" t="s">
        <v>3506</v>
      </c>
      <c r="C142" s="735">
        <v>28</v>
      </c>
      <c r="D142" s="735">
        <f t="shared" si="39"/>
        <v>4837.4999999999982</v>
      </c>
      <c r="E142" s="733"/>
      <c r="F142" s="733"/>
      <c r="G142" s="733"/>
      <c r="H142" s="733"/>
      <c r="I142" s="733"/>
      <c r="J142" s="733"/>
      <c r="K142" s="733" t="s">
        <v>3434</v>
      </c>
      <c r="L142" s="733"/>
      <c r="M142" s="733">
        <v>1</v>
      </c>
      <c r="N142" s="733"/>
      <c r="O142" s="733">
        <v>1</v>
      </c>
      <c r="P142" s="733"/>
      <c r="Q142" s="733"/>
      <c r="R142" s="733"/>
      <c r="S142" s="733"/>
      <c r="T142" s="733"/>
      <c r="U142" s="733"/>
      <c r="V142" s="733"/>
      <c r="W142" s="733"/>
      <c r="X142" s="733"/>
      <c r="Y142" s="733"/>
      <c r="Z142" s="733"/>
      <c r="AA142" s="733"/>
      <c r="AB142" s="733"/>
      <c r="AC142" s="733"/>
      <c r="AD142" s="733">
        <v>1</v>
      </c>
      <c r="AE142" s="733"/>
      <c r="AF142" s="733">
        <v>3</v>
      </c>
      <c r="AG142" s="733"/>
      <c r="AH142" s="733"/>
      <c r="AI142" s="733"/>
      <c r="AJ142" s="733"/>
      <c r="AK142" s="733"/>
      <c r="AL142" s="733">
        <v>1</v>
      </c>
      <c r="AM142" s="733"/>
      <c r="AN142" s="733"/>
      <c r="AO142" s="733"/>
      <c r="AP142" s="733"/>
      <c r="AQ142" s="733"/>
      <c r="AR142" s="733"/>
      <c r="AS142" s="733"/>
      <c r="AT142" s="733"/>
      <c r="AU142" s="733">
        <v>3</v>
      </c>
      <c r="AV142" s="733"/>
      <c r="AW142" s="733"/>
      <c r="AX142" s="733"/>
      <c r="AY142" s="733"/>
      <c r="AZ142" s="733"/>
      <c r="BA142" s="733"/>
      <c r="BB142" s="733"/>
      <c r="BC142" s="733"/>
      <c r="BD142" s="733">
        <f t="shared" si="40"/>
        <v>84</v>
      </c>
      <c r="BE142" s="735">
        <f t="shared" si="36"/>
        <v>28</v>
      </c>
      <c r="BF142" s="733">
        <v>0</v>
      </c>
      <c r="BG142" s="733"/>
      <c r="BH142" s="733"/>
      <c r="BI142" s="738">
        <f>0+1</f>
        <v>1</v>
      </c>
      <c r="BJ142" s="733"/>
      <c r="BK142" s="733"/>
      <c r="BL142" s="733"/>
      <c r="BM142" s="733"/>
      <c r="BN142" s="733"/>
      <c r="BO142" s="733">
        <v>0</v>
      </c>
      <c r="BP142" s="733">
        <v>0</v>
      </c>
      <c r="BQ142" s="733"/>
      <c r="BR142" s="733"/>
      <c r="BS142" s="733"/>
      <c r="BT142" s="733"/>
      <c r="BU142" s="733"/>
      <c r="BV142" s="733"/>
      <c r="BW142" s="733"/>
      <c r="BX142" s="733"/>
      <c r="BY142" s="733"/>
      <c r="BZ142" s="733"/>
      <c r="CA142" s="733"/>
      <c r="CB142" s="733"/>
      <c r="CC142" s="733"/>
      <c r="CD142" s="733"/>
      <c r="CE142" s="733"/>
      <c r="CF142" s="733"/>
      <c r="CG142" s="733"/>
      <c r="CH142" s="733"/>
      <c r="CI142" s="733"/>
      <c r="CJ142" s="733"/>
      <c r="CK142" s="733"/>
      <c r="CL142" s="733"/>
      <c r="CM142" s="733"/>
      <c r="CN142" s="733">
        <v>0</v>
      </c>
      <c r="CO142" s="733"/>
      <c r="CP142" s="733"/>
      <c r="CQ142" s="733"/>
      <c r="CR142" s="733"/>
      <c r="CS142" s="733"/>
      <c r="CT142" s="733"/>
      <c r="CU142" s="733"/>
      <c r="CV142" s="733"/>
      <c r="CW142" s="733"/>
      <c r="CX142" s="733"/>
      <c r="CY142" s="733">
        <v>0</v>
      </c>
      <c r="CZ142" s="733"/>
      <c r="DA142" s="746">
        <f t="shared" si="41"/>
        <v>27.9</v>
      </c>
      <c r="DC142" s="745">
        <f t="shared" si="34"/>
        <v>43741</v>
      </c>
      <c r="DE142" s="745">
        <f t="shared" si="35"/>
        <v>43751</v>
      </c>
      <c r="DG142" s="745">
        <f t="shared" si="37"/>
        <v>43765</v>
      </c>
      <c r="DH142" s="745">
        <f t="shared" si="33"/>
        <v>43751</v>
      </c>
      <c r="DI142" s="745">
        <v>43751</v>
      </c>
      <c r="DJ142" s="745">
        <v>43765</v>
      </c>
      <c r="DL142" s="745">
        <v>43725</v>
      </c>
    </row>
    <row r="143" spans="1:116" s="726" customFormat="1" ht="21.95" customHeight="1">
      <c r="A143" s="734">
        <v>31.5</v>
      </c>
      <c r="B143" s="733">
        <v>155</v>
      </c>
      <c r="C143" s="735">
        <v>36.799999999999997</v>
      </c>
      <c r="D143" s="735">
        <f t="shared" si="39"/>
        <v>4874.2999999999984</v>
      </c>
      <c r="E143" s="733"/>
      <c r="F143" s="733"/>
      <c r="G143" s="733"/>
      <c r="H143" s="733"/>
      <c r="I143" s="733"/>
      <c r="J143" s="733" t="s">
        <v>3434</v>
      </c>
      <c r="K143" s="733" t="s">
        <v>3434</v>
      </c>
      <c r="L143" s="733">
        <v>1</v>
      </c>
      <c r="M143" s="733"/>
      <c r="N143" s="733"/>
      <c r="O143" s="733"/>
      <c r="P143" s="733"/>
      <c r="Q143" s="733"/>
      <c r="R143" s="733"/>
      <c r="S143" s="733"/>
      <c r="T143" s="733"/>
      <c r="U143" s="733"/>
      <c r="V143" s="733"/>
      <c r="W143" s="733"/>
      <c r="X143" s="733"/>
      <c r="Y143" s="733"/>
      <c r="Z143" s="733"/>
      <c r="AA143" s="733"/>
      <c r="AB143" s="733"/>
      <c r="AC143" s="733"/>
      <c r="AD143" s="733">
        <v>1</v>
      </c>
      <c r="AE143" s="733"/>
      <c r="AF143" s="733">
        <v>3</v>
      </c>
      <c r="AG143" s="733"/>
      <c r="AH143" s="733"/>
      <c r="AI143" s="733"/>
      <c r="AJ143" s="733"/>
      <c r="AK143" s="733">
        <v>1</v>
      </c>
      <c r="AL143" s="733">
        <v>1</v>
      </c>
      <c r="AM143" s="733"/>
      <c r="AN143" s="733"/>
      <c r="AO143" s="733"/>
      <c r="AP143" s="733"/>
      <c r="AQ143" s="733"/>
      <c r="AR143" s="733"/>
      <c r="AS143" s="733"/>
      <c r="AT143" s="733"/>
      <c r="AU143" s="733">
        <v>3</v>
      </c>
      <c r="AV143" s="733"/>
      <c r="AW143" s="733"/>
      <c r="AX143" s="733"/>
      <c r="AY143" s="733"/>
      <c r="AZ143" s="733"/>
      <c r="BA143" s="733"/>
      <c r="BB143" s="733"/>
      <c r="BC143" s="733"/>
      <c r="BD143" s="733">
        <f t="shared" si="40"/>
        <v>110.39999999999999</v>
      </c>
      <c r="BE143" s="735">
        <f t="shared" si="36"/>
        <v>36.799999999999997</v>
      </c>
      <c r="BF143" s="733">
        <v>0</v>
      </c>
      <c r="BG143" s="733"/>
      <c r="BH143" s="733"/>
      <c r="BI143" s="733"/>
      <c r="BJ143" s="733"/>
      <c r="BK143" s="733">
        <v>1</v>
      </c>
      <c r="BL143" s="733"/>
      <c r="BM143" s="733"/>
      <c r="BN143" s="733"/>
      <c r="BO143" s="733">
        <v>0</v>
      </c>
      <c r="BP143" s="733">
        <v>0</v>
      </c>
      <c r="BQ143" s="733"/>
      <c r="BR143" s="733"/>
      <c r="BS143" s="733">
        <v>2</v>
      </c>
      <c r="BT143" s="733">
        <v>1</v>
      </c>
      <c r="BU143" s="733"/>
      <c r="BV143" s="733"/>
      <c r="BW143" s="733"/>
      <c r="BX143" s="733"/>
      <c r="BY143" s="733"/>
      <c r="BZ143" s="733"/>
      <c r="CA143" s="733"/>
      <c r="CB143" s="733"/>
      <c r="CC143" s="733"/>
      <c r="CD143" s="733"/>
      <c r="CE143" s="733"/>
      <c r="CF143" s="733">
        <v>1</v>
      </c>
      <c r="CG143" s="733"/>
      <c r="CH143" s="733"/>
      <c r="CI143" s="733"/>
      <c r="CJ143" s="733"/>
      <c r="CK143" s="733"/>
      <c r="CL143" s="733"/>
      <c r="CM143" s="733"/>
      <c r="CN143" s="733">
        <v>0</v>
      </c>
      <c r="CO143" s="733"/>
      <c r="CP143" s="733"/>
      <c r="CQ143" s="733"/>
      <c r="CR143" s="733"/>
      <c r="CS143" s="733"/>
      <c r="CT143" s="733"/>
      <c r="CU143" s="733"/>
      <c r="CV143" s="733"/>
      <c r="CW143" s="733"/>
      <c r="CX143" s="733"/>
      <c r="CY143" s="733">
        <v>0</v>
      </c>
      <c r="CZ143" s="733"/>
      <c r="DA143" s="746">
        <f t="shared" si="41"/>
        <v>36.699999999999996</v>
      </c>
      <c r="DC143" s="745">
        <f t="shared" si="34"/>
        <v>43741</v>
      </c>
      <c r="DE143" s="745">
        <f t="shared" si="35"/>
        <v>43751</v>
      </c>
      <c r="DG143" s="745">
        <f t="shared" si="37"/>
        <v>43765</v>
      </c>
      <c r="DH143" s="745" t="str">
        <f t="shared" si="33"/>
        <v/>
      </c>
      <c r="DI143" s="745">
        <f>IF(SUM(AB143:AE143)&gt;0,DJ143,"")</f>
        <v>43765</v>
      </c>
      <c r="DJ143" s="745">
        <v>43765</v>
      </c>
      <c r="DL143" s="745">
        <v>43725</v>
      </c>
    </row>
    <row r="144" spans="1:116" s="726" customFormat="1" ht="21.95" customHeight="1">
      <c r="A144" s="734">
        <v>40</v>
      </c>
      <c r="B144" s="733" t="s">
        <v>3507</v>
      </c>
      <c r="C144" s="735">
        <v>39.4</v>
      </c>
      <c r="D144" s="735">
        <f t="shared" si="39"/>
        <v>4913.699999999998</v>
      </c>
      <c r="E144" s="733"/>
      <c r="F144" s="733"/>
      <c r="G144" s="733"/>
      <c r="H144" s="733"/>
      <c r="I144" s="733"/>
      <c r="J144" s="733"/>
      <c r="K144" s="733" t="s">
        <v>3434</v>
      </c>
      <c r="L144" s="733"/>
      <c r="M144" s="733">
        <v>1</v>
      </c>
      <c r="N144" s="733"/>
      <c r="O144" s="733"/>
      <c r="P144" s="733">
        <v>1</v>
      </c>
      <c r="Q144" s="733"/>
      <c r="R144" s="733"/>
      <c r="S144" s="733"/>
      <c r="T144" s="733"/>
      <c r="U144" s="733"/>
      <c r="V144" s="733"/>
      <c r="W144" s="733"/>
      <c r="X144" s="733"/>
      <c r="Y144" s="733">
        <v>1</v>
      </c>
      <c r="Z144" s="733"/>
      <c r="AA144" s="733"/>
      <c r="AB144" s="733"/>
      <c r="AC144" s="733"/>
      <c r="AD144" s="733">
        <v>1</v>
      </c>
      <c r="AE144" s="733"/>
      <c r="AF144" s="733">
        <v>3</v>
      </c>
      <c r="AG144" s="733"/>
      <c r="AH144" s="733"/>
      <c r="AI144" s="733"/>
      <c r="AJ144" s="733"/>
      <c r="AK144" s="733"/>
      <c r="AL144" s="733">
        <v>1</v>
      </c>
      <c r="AM144" s="733"/>
      <c r="AN144" s="733"/>
      <c r="AO144" s="733"/>
      <c r="AP144" s="733"/>
      <c r="AQ144" s="733"/>
      <c r="AR144" s="733"/>
      <c r="AS144" s="733"/>
      <c r="AT144" s="733"/>
      <c r="AU144" s="733">
        <v>3</v>
      </c>
      <c r="AV144" s="733"/>
      <c r="AW144" s="733"/>
      <c r="AX144" s="733"/>
      <c r="AY144" s="733">
        <v>2</v>
      </c>
      <c r="AZ144" s="733"/>
      <c r="BA144" s="733">
        <v>7</v>
      </c>
      <c r="BB144" s="733">
        <v>4</v>
      </c>
      <c r="BC144" s="733"/>
      <c r="BD144" s="733">
        <f t="shared" si="40"/>
        <v>118.19999999999999</v>
      </c>
      <c r="BE144" s="733"/>
      <c r="BF144" s="733">
        <v>0</v>
      </c>
      <c r="BG144" s="733"/>
      <c r="BH144" s="733"/>
      <c r="BI144" s="733">
        <v>1</v>
      </c>
      <c r="BJ144" s="733"/>
      <c r="BK144" s="733"/>
      <c r="BL144" s="733"/>
      <c r="BM144" s="733"/>
      <c r="BN144" s="733"/>
      <c r="BO144" s="733">
        <v>0</v>
      </c>
      <c r="BP144" s="733">
        <v>0</v>
      </c>
      <c r="BQ144" s="733"/>
      <c r="BR144" s="733"/>
      <c r="BS144" s="733"/>
      <c r="BT144" s="733"/>
      <c r="BU144" s="733">
        <v>1</v>
      </c>
      <c r="BV144" s="733"/>
      <c r="BW144" s="733">
        <v>1</v>
      </c>
      <c r="BX144" s="733"/>
      <c r="BY144" s="733"/>
      <c r="BZ144" s="733"/>
      <c r="CA144" s="733"/>
      <c r="CB144" s="733"/>
      <c r="CC144" s="733"/>
      <c r="CD144" s="733"/>
      <c r="CE144" s="733"/>
      <c r="CF144" s="733"/>
      <c r="CG144" s="733"/>
      <c r="CH144" s="733"/>
      <c r="CI144" s="733"/>
      <c r="CJ144" s="733"/>
      <c r="CK144" s="733"/>
      <c r="CL144" s="733">
        <v>1</v>
      </c>
      <c r="CM144" s="733">
        <v>0</v>
      </c>
      <c r="CN144" s="733">
        <v>1</v>
      </c>
      <c r="CO144" s="733">
        <v>0</v>
      </c>
      <c r="CP144" s="733">
        <v>0</v>
      </c>
      <c r="CQ144" s="733"/>
      <c r="CR144" s="733"/>
      <c r="CS144" s="733"/>
      <c r="CT144" s="733"/>
      <c r="CU144" s="733"/>
      <c r="CV144" s="733"/>
      <c r="CW144" s="733">
        <v>2</v>
      </c>
      <c r="CX144" s="733"/>
      <c r="CY144" s="733">
        <v>0</v>
      </c>
      <c r="CZ144" s="733"/>
      <c r="DA144" s="746">
        <f t="shared" si="41"/>
        <v>39.299999999999997</v>
      </c>
      <c r="DC144" s="745">
        <f t="shared" si="34"/>
        <v>43741</v>
      </c>
      <c r="DE144" s="745">
        <f t="shared" si="35"/>
        <v>43751</v>
      </c>
      <c r="DG144" s="745">
        <f t="shared" si="37"/>
        <v>43765</v>
      </c>
      <c r="DH144" s="745">
        <f t="shared" si="33"/>
        <v>43751</v>
      </c>
      <c r="DI144" s="745">
        <v>43751</v>
      </c>
      <c r="DJ144" s="745">
        <v>43765</v>
      </c>
      <c r="DL144" s="745">
        <v>43725</v>
      </c>
    </row>
    <row r="145" spans="1:116" s="726" customFormat="1" ht="21.95" customHeight="1">
      <c r="A145" s="734">
        <v>39.700000000000003</v>
      </c>
      <c r="B145" s="733">
        <v>156</v>
      </c>
      <c r="C145" s="735">
        <v>41.6</v>
      </c>
      <c r="D145" s="735">
        <f t="shared" si="39"/>
        <v>4955.2999999999984</v>
      </c>
      <c r="E145" s="733"/>
      <c r="F145" s="733"/>
      <c r="G145" s="733"/>
      <c r="H145" s="733"/>
      <c r="I145" s="733"/>
      <c r="J145" s="733" t="s">
        <v>3434</v>
      </c>
      <c r="K145" s="733" t="s">
        <v>3434</v>
      </c>
      <c r="L145" s="733">
        <v>1</v>
      </c>
      <c r="M145" s="733"/>
      <c r="N145" s="733"/>
      <c r="O145" s="733"/>
      <c r="P145" s="733"/>
      <c r="Q145" s="733"/>
      <c r="R145" s="733"/>
      <c r="S145" s="733"/>
      <c r="T145" s="733"/>
      <c r="U145" s="733"/>
      <c r="V145" s="733"/>
      <c r="W145" s="733"/>
      <c r="X145" s="733"/>
      <c r="Y145" s="733"/>
      <c r="Z145" s="733"/>
      <c r="AA145" s="733"/>
      <c r="AB145" s="733"/>
      <c r="AC145" s="733"/>
      <c r="AD145" s="733">
        <v>1</v>
      </c>
      <c r="AE145" s="733"/>
      <c r="AF145" s="733">
        <v>3</v>
      </c>
      <c r="AG145" s="733"/>
      <c r="AH145" s="733"/>
      <c r="AI145" s="733"/>
      <c r="AJ145" s="733"/>
      <c r="AK145" s="733"/>
      <c r="AL145" s="733">
        <v>1</v>
      </c>
      <c r="AM145" s="733"/>
      <c r="AN145" s="733"/>
      <c r="AO145" s="733"/>
      <c r="AP145" s="733"/>
      <c r="AQ145" s="733"/>
      <c r="AR145" s="733"/>
      <c r="AS145" s="733"/>
      <c r="AT145" s="733"/>
      <c r="AU145" s="733">
        <v>3</v>
      </c>
      <c r="AV145" s="733"/>
      <c r="AW145" s="733"/>
      <c r="AX145" s="733"/>
      <c r="AY145" s="733"/>
      <c r="AZ145" s="733"/>
      <c r="BA145" s="733"/>
      <c r="BB145" s="733"/>
      <c r="BC145" s="733"/>
      <c r="BD145" s="733">
        <f t="shared" si="40"/>
        <v>124.80000000000001</v>
      </c>
      <c r="BE145" s="733"/>
      <c r="BF145" s="733">
        <v>0</v>
      </c>
      <c r="BG145" s="733"/>
      <c r="BH145" s="733"/>
      <c r="BI145" s="733"/>
      <c r="BJ145" s="733"/>
      <c r="BK145" s="733">
        <v>1</v>
      </c>
      <c r="BL145" s="733"/>
      <c r="BM145" s="733"/>
      <c r="BN145" s="733"/>
      <c r="BO145" s="733">
        <v>0</v>
      </c>
      <c r="BP145" s="733">
        <v>0</v>
      </c>
      <c r="BQ145" s="733"/>
      <c r="BR145" s="733"/>
      <c r="BS145" s="733">
        <v>2</v>
      </c>
      <c r="BT145" s="733">
        <v>1</v>
      </c>
      <c r="BU145" s="733"/>
      <c r="BV145" s="733"/>
      <c r="BW145" s="733"/>
      <c r="BX145" s="733"/>
      <c r="BY145" s="733"/>
      <c r="BZ145" s="733"/>
      <c r="CA145" s="733"/>
      <c r="CB145" s="733"/>
      <c r="CC145" s="733"/>
      <c r="CD145" s="733"/>
      <c r="CE145" s="733"/>
      <c r="CF145" s="733">
        <v>1</v>
      </c>
      <c r="CG145" s="733"/>
      <c r="CH145" s="733"/>
      <c r="CI145" s="733"/>
      <c r="CJ145" s="733"/>
      <c r="CK145" s="733"/>
      <c r="CL145" s="733"/>
      <c r="CM145" s="733"/>
      <c r="CN145" s="733">
        <v>0</v>
      </c>
      <c r="CO145" s="733"/>
      <c r="CP145" s="733"/>
      <c r="CQ145" s="733"/>
      <c r="CR145" s="733"/>
      <c r="CS145" s="733"/>
      <c r="CT145" s="733"/>
      <c r="CU145" s="733"/>
      <c r="CV145" s="733"/>
      <c r="CW145" s="733"/>
      <c r="CX145" s="733"/>
      <c r="CY145" s="733">
        <v>0</v>
      </c>
      <c r="CZ145" s="733"/>
      <c r="DA145" s="746">
        <f t="shared" si="41"/>
        <v>41.5</v>
      </c>
      <c r="DC145" s="745">
        <f t="shared" si="34"/>
        <v>43741</v>
      </c>
      <c r="DE145" s="745">
        <f t="shared" si="35"/>
        <v>43751</v>
      </c>
      <c r="DG145" s="745">
        <f t="shared" si="37"/>
        <v>43765</v>
      </c>
      <c r="DH145" s="745" t="str">
        <f t="shared" si="33"/>
        <v/>
      </c>
      <c r="DI145" s="745">
        <f>IF(SUM(AB145:AE145)&gt;0,DJ145,"")</f>
        <v>43765</v>
      </c>
      <c r="DJ145" s="745">
        <v>43765</v>
      </c>
      <c r="DL145" s="745">
        <v>43725</v>
      </c>
    </row>
    <row r="146" spans="1:116" s="726" customFormat="1" ht="21.95" customHeight="1">
      <c r="A146" s="734">
        <v>37.200000000000003</v>
      </c>
      <c r="B146" s="733" t="s">
        <v>3508</v>
      </c>
      <c r="C146" s="735">
        <v>39.4</v>
      </c>
      <c r="D146" s="735">
        <f t="shared" si="39"/>
        <v>4994.699999999998</v>
      </c>
      <c r="E146" s="733"/>
      <c r="F146" s="733"/>
      <c r="G146" s="733"/>
      <c r="H146" s="733"/>
      <c r="I146" s="733"/>
      <c r="J146" s="733"/>
      <c r="K146" s="733" t="s">
        <v>3434</v>
      </c>
      <c r="L146" s="733"/>
      <c r="M146" s="733">
        <v>1</v>
      </c>
      <c r="N146" s="733"/>
      <c r="O146" s="733"/>
      <c r="P146" s="733">
        <v>1</v>
      </c>
      <c r="Q146" s="733"/>
      <c r="R146" s="733"/>
      <c r="S146" s="733"/>
      <c r="T146" s="733"/>
      <c r="U146" s="733"/>
      <c r="V146" s="733"/>
      <c r="W146" s="733"/>
      <c r="X146" s="733"/>
      <c r="Y146" s="733"/>
      <c r="Z146" s="733"/>
      <c r="AA146" s="733"/>
      <c r="AB146" s="733"/>
      <c r="AC146" s="733"/>
      <c r="AD146" s="733">
        <v>1</v>
      </c>
      <c r="AE146" s="733"/>
      <c r="AF146" s="733">
        <v>3</v>
      </c>
      <c r="AG146" s="733"/>
      <c r="AH146" s="733"/>
      <c r="AI146" s="733"/>
      <c r="AJ146" s="733"/>
      <c r="AK146" s="733"/>
      <c r="AL146" s="733">
        <v>1</v>
      </c>
      <c r="AM146" s="733"/>
      <c r="AN146" s="733"/>
      <c r="AO146" s="733"/>
      <c r="AP146" s="733"/>
      <c r="AQ146" s="733"/>
      <c r="AR146" s="733"/>
      <c r="AS146" s="733"/>
      <c r="AT146" s="733"/>
      <c r="AU146" s="733">
        <v>3</v>
      </c>
      <c r="AV146" s="733"/>
      <c r="AW146" s="733"/>
      <c r="AX146" s="733"/>
      <c r="AY146" s="733">
        <v>2</v>
      </c>
      <c r="AZ146" s="733"/>
      <c r="BA146" s="733">
        <v>3</v>
      </c>
      <c r="BB146" s="738">
        <f>4+2</f>
        <v>6</v>
      </c>
      <c r="BC146" s="733"/>
      <c r="BD146" s="733">
        <f t="shared" si="40"/>
        <v>118.19999999999999</v>
      </c>
      <c r="BE146" s="733"/>
      <c r="BF146" s="733">
        <v>0</v>
      </c>
      <c r="BG146" s="733"/>
      <c r="BH146" s="733"/>
      <c r="BI146" s="733">
        <v>1</v>
      </c>
      <c r="BJ146" s="733"/>
      <c r="BK146" s="733"/>
      <c r="BL146" s="733"/>
      <c r="BM146" s="733"/>
      <c r="BN146" s="733"/>
      <c r="BO146" s="733">
        <v>0</v>
      </c>
      <c r="BP146" s="733">
        <v>0</v>
      </c>
      <c r="BQ146" s="733"/>
      <c r="BR146" s="733"/>
      <c r="BS146" s="733"/>
      <c r="BT146" s="733"/>
      <c r="BU146" s="733">
        <v>1</v>
      </c>
      <c r="BV146" s="733"/>
      <c r="BW146" s="733">
        <v>1</v>
      </c>
      <c r="BX146" s="733"/>
      <c r="BY146" s="733"/>
      <c r="BZ146" s="733"/>
      <c r="CA146" s="733"/>
      <c r="CB146" s="733"/>
      <c r="CC146" s="733"/>
      <c r="CD146" s="733"/>
      <c r="CE146" s="733"/>
      <c r="CF146" s="733"/>
      <c r="CG146" s="733"/>
      <c r="CH146" s="733"/>
      <c r="CI146" s="733"/>
      <c r="CJ146" s="733"/>
      <c r="CK146" s="733"/>
      <c r="CL146" s="733">
        <v>1</v>
      </c>
      <c r="CM146" s="733">
        <v>0</v>
      </c>
      <c r="CN146" s="733">
        <v>1</v>
      </c>
      <c r="CO146" s="733">
        <v>0</v>
      </c>
      <c r="CP146" s="733">
        <v>0</v>
      </c>
      <c r="CQ146" s="733"/>
      <c r="CR146" s="733"/>
      <c r="CS146" s="733"/>
      <c r="CT146" s="733"/>
      <c r="CU146" s="733"/>
      <c r="CV146" s="733"/>
      <c r="CW146" s="733">
        <v>2</v>
      </c>
      <c r="CX146" s="733"/>
      <c r="CY146" s="733">
        <v>0</v>
      </c>
      <c r="CZ146" s="733" t="s">
        <v>3995</v>
      </c>
      <c r="DA146" s="746">
        <f t="shared" si="41"/>
        <v>39.299999999999997</v>
      </c>
      <c r="DC146" s="745">
        <f t="shared" si="34"/>
        <v>43741</v>
      </c>
      <c r="DE146" s="745">
        <f t="shared" si="35"/>
        <v>43751</v>
      </c>
      <c r="DG146" s="745">
        <f t="shared" si="37"/>
        <v>43765</v>
      </c>
      <c r="DH146" s="745">
        <f t="shared" si="33"/>
        <v>43751</v>
      </c>
      <c r="DI146" s="745">
        <v>43751</v>
      </c>
      <c r="DJ146" s="745">
        <v>43765</v>
      </c>
      <c r="DL146" s="745">
        <v>43725</v>
      </c>
    </row>
    <row r="147" spans="1:116" s="726" customFormat="1" ht="21.95" customHeight="1">
      <c r="A147" s="734">
        <v>38</v>
      </c>
      <c r="B147" s="733">
        <v>157</v>
      </c>
      <c r="C147" s="735">
        <v>41.5</v>
      </c>
      <c r="D147" s="735">
        <f t="shared" si="39"/>
        <v>5036.199999999998</v>
      </c>
      <c r="E147" s="733"/>
      <c r="F147" s="733"/>
      <c r="G147" s="733"/>
      <c r="H147" s="733"/>
      <c r="I147" s="733"/>
      <c r="J147" s="733" t="s">
        <v>3434</v>
      </c>
      <c r="K147" s="733" t="s">
        <v>3434</v>
      </c>
      <c r="L147" s="733">
        <v>1</v>
      </c>
      <c r="M147" s="733"/>
      <c r="N147" s="733"/>
      <c r="O147" s="733"/>
      <c r="P147" s="733"/>
      <c r="Q147" s="733"/>
      <c r="R147" s="733"/>
      <c r="S147" s="733"/>
      <c r="T147" s="733"/>
      <c r="U147" s="733"/>
      <c r="V147" s="733"/>
      <c r="W147" s="733"/>
      <c r="X147" s="733"/>
      <c r="Y147" s="733"/>
      <c r="Z147" s="733"/>
      <c r="AA147" s="733"/>
      <c r="AB147" s="733"/>
      <c r="AC147" s="733"/>
      <c r="AD147" s="733">
        <v>1</v>
      </c>
      <c r="AE147" s="733"/>
      <c r="AF147" s="733">
        <v>3</v>
      </c>
      <c r="AG147" s="733"/>
      <c r="AH147" s="733"/>
      <c r="AI147" s="733"/>
      <c r="AJ147" s="733"/>
      <c r="AK147" s="733"/>
      <c r="AL147" s="733">
        <v>1</v>
      </c>
      <c r="AM147" s="733"/>
      <c r="AN147" s="733"/>
      <c r="AO147" s="733"/>
      <c r="AP147" s="733"/>
      <c r="AQ147" s="733"/>
      <c r="AR147" s="733"/>
      <c r="AS147" s="733"/>
      <c r="AT147" s="733"/>
      <c r="AU147" s="733">
        <v>3</v>
      </c>
      <c r="AV147" s="733"/>
      <c r="AW147" s="733"/>
      <c r="AX147" s="733"/>
      <c r="AY147" s="733"/>
      <c r="AZ147" s="733"/>
      <c r="BA147" s="733"/>
      <c r="BB147" s="733"/>
      <c r="BC147" s="733"/>
      <c r="BD147" s="733">
        <f t="shared" si="40"/>
        <v>124.5</v>
      </c>
      <c r="BE147" s="733"/>
      <c r="BF147" s="733">
        <v>0</v>
      </c>
      <c r="BG147" s="733"/>
      <c r="BH147" s="733"/>
      <c r="BI147" s="733"/>
      <c r="BJ147" s="733"/>
      <c r="BK147" s="733">
        <v>1</v>
      </c>
      <c r="BL147" s="733"/>
      <c r="BM147" s="733"/>
      <c r="BN147" s="733"/>
      <c r="BO147" s="733">
        <v>0</v>
      </c>
      <c r="BP147" s="733">
        <v>0</v>
      </c>
      <c r="BQ147" s="733"/>
      <c r="BR147" s="733"/>
      <c r="BS147" s="733">
        <v>2</v>
      </c>
      <c r="BT147" s="733">
        <v>1</v>
      </c>
      <c r="BU147" s="733"/>
      <c r="BV147" s="733"/>
      <c r="BW147" s="733"/>
      <c r="BX147" s="733"/>
      <c r="BY147" s="733"/>
      <c r="BZ147" s="733"/>
      <c r="CA147" s="733"/>
      <c r="CB147" s="733"/>
      <c r="CC147" s="733"/>
      <c r="CD147" s="733"/>
      <c r="CE147" s="733"/>
      <c r="CF147" s="733">
        <v>1</v>
      </c>
      <c r="CG147" s="733"/>
      <c r="CH147" s="733"/>
      <c r="CI147" s="733"/>
      <c r="CJ147" s="733"/>
      <c r="CK147" s="733"/>
      <c r="CL147" s="733"/>
      <c r="CM147" s="733"/>
      <c r="CN147" s="733">
        <v>0</v>
      </c>
      <c r="CO147" s="733"/>
      <c r="CP147" s="733"/>
      <c r="CQ147" s="733"/>
      <c r="CR147" s="733"/>
      <c r="CS147" s="733"/>
      <c r="CT147" s="733"/>
      <c r="CU147" s="733"/>
      <c r="CV147" s="733"/>
      <c r="CW147" s="733"/>
      <c r="CX147" s="733"/>
      <c r="CY147" s="733">
        <v>0</v>
      </c>
      <c r="CZ147" s="733"/>
      <c r="DA147" s="746">
        <f t="shared" si="41"/>
        <v>41.4</v>
      </c>
      <c r="DC147" s="745">
        <f t="shared" si="34"/>
        <v>43741</v>
      </c>
      <c r="DE147" s="745">
        <f t="shared" si="35"/>
        <v>43751</v>
      </c>
      <c r="DG147" s="745">
        <f t="shared" si="37"/>
        <v>43765</v>
      </c>
      <c r="DH147" s="745" t="str">
        <f t="shared" si="33"/>
        <v/>
      </c>
      <c r="DI147" s="745">
        <f>IF(SUM(AB147:AE147)&gt;0,DJ147,"")</f>
        <v>43765</v>
      </c>
      <c r="DJ147" s="745">
        <v>43765</v>
      </c>
      <c r="DL147" s="745">
        <v>43725</v>
      </c>
    </row>
    <row r="148" spans="1:116" s="726" customFormat="1" ht="21.95" customHeight="1">
      <c r="A148" s="734">
        <v>41</v>
      </c>
      <c r="B148" s="733" t="s">
        <v>3509</v>
      </c>
      <c r="C148" s="735">
        <v>39.9</v>
      </c>
      <c r="D148" s="735">
        <f t="shared" si="39"/>
        <v>5076.0999999999976</v>
      </c>
      <c r="E148" s="733"/>
      <c r="F148" s="733"/>
      <c r="G148" s="733"/>
      <c r="H148" s="733"/>
      <c r="I148" s="733"/>
      <c r="J148" s="733"/>
      <c r="K148" s="733" t="s">
        <v>3992</v>
      </c>
      <c r="L148" s="733"/>
      <c r="M148" s="733">
        <v>2</v>
      </c>
      <c r="N148" s="733"/>
      <c r="O148" s="733"/>
      <c r="P148" s="733"/>
      <c r="Q148" s="733">
        <v>1</v>
      </c>
      <c r="R148" s="733"/>
      <c r="S148" s="733"/>
      <c r="T148" s="733"/>
      <c r="U148" s="733"/>
      <c r="V148" s="733"/>
      <c r="W148" s="733"/>
      <c r="X148" s="733"/>
      <c r="Y148" s="733"/>
      <c r="Z148" s="733"/>
      <c r="AA148" s="733"/>
      <c r="AB148" s="733"/>
      <c r="AC148" s="733">
        <v>1</v>
      </c>
      <c r="AD148" s="733"/>
      <c r="AE148" s="733"/>
      <c r="AF148" s="733">
        <v>6</v>
      </c>
      <c r="AG148" s="733">
        <v>6</v>
      </c>
      <c r="AH148" s="733"/>
      <c r="AI148" s="733"/>
      <c r="AJ148" s="733">
        <v>6</v>
      </c>
      <c r="AK148" s="733">
        <v>2</v>
      </c>
      <c r="AL148" s="733"/>
      <c r="AM148" s="733"/>
      <c r="AN148" s="733"/>
      <c r="AO148" s="733"/>
      <c r="AP148" s="733"/>
      <c r="AQ148" s="733"/>
      <c r="AR148" s="733">
        <v>2</v>
      </c>
      <c r="AS148" s="733">
        <v>6</v>
      </c>
      <c r="AT148" s="733"/>
      <c r="AU148" s="733">
        <v>6</v>
      </c>
      <c r="AV148" s="733"/>
      <c r="AW148" s="733"/>
      <c r="AX148" s="733"/>
      <c r="AY148" s="733">
        <v>2</v>
      </c>
      <c r="AZ148" s="733"/>
      <c r="BA148" s="733">
        <v>3</v>
      </c>
      <c r="BB148" s="733">
        <v>4</v>
      </c>
      <c r="BC148" s="738">
        <f>1.2-0.2</f>
        <v>1</v>
      </c>
      <c r="BD148" s="733">
        <f t="shared" si="40"/>
        <v>119.69999999999999</v>
      </c>
      <c r="BE148" s="733"/>
      <c r="BF148" s="733">
        <v>0</v>
      </c>
      <c r="BG148" s="733"/>
      <c r="BH148" s="733"/>
      <c r="BI148" s="733">
        <v>1</v>
      </c>
      <c r="BJ148" s="733"/>
      <c r="BK148" s="733"/>
      <c r="BL148" s="733"/>
      <c r="BM148" s="733"/>
      <c r="BN148" s="733"/>
      <c r="BO148" s="733">
        <v>0</v>
      </c>
      <c r="BP148" s="733">
        <v>0</v>
      </c>
      <c r="BQ148" s="733"/>
      <c r="BR148" s="733"/>
      <c r="BS148" s="733"/>
      <c r="BT148" s="733"/>
      <c r="BU148" s="733">
        <v>1</v>
      </c>
      <c r="BV148" s="733"/>
      <c r="BW148" s="733">
        <v>1</v>
      </c>
      <c r="BX148" s="733"/>
      <c r="BY148" s="733"/>
      <c r="BZ148" s="733"/>
      <c r="CA148" s="733"/>
      <c r="CB148" s="733"/>
      <c r="CC148" s="733"/>
      <c r="CD148" s="733"/>
      <c r="CE148" s="733"/>
      <c r="CF148" s="733"/>
      <c r="CG148" s="733"/>
      <c r="CH148" s="733"/>
      <c r="CI148" s="733"/>
      <c r="CJ148" s="733"/>
      <c r="CK148" s="733"/>
      <c r="CL148" s="733">
        <v>1</v>
      </c>
      <c r="CM148" s="733">
        <v>0</v>
      </c>
      <c r="CN148" s="733">
        <v>1</v>
      </c>
      <c r="CO148" s="733">
        <v>0</v>
      </c>
      <c r="CP148" s="733">
        <v>0</v>
      </c>
      <c r="CQ148" s="733"/>
      <c r="CR148" s="733"/>
      <c r="CS148" s="733"/>
      <c r="CT148" s="733"/>
      <c r="CU148" s="733"/>
      <c r="CV148" s="733"/>
      <c r="CW148" s="733">
        <v>2</v>
      </c>
      <c r="CX148" s="733"/>
      <c r="CY148" s="733">
        <v>0</v>
      </c>
      <c r="CZ148" s="733"/>
      <c r="DA148" s="746">
        <f t="shared" si="41"/>
        <v>39.799999999999997</v>
      </c>
      <c r="DC148" s="745">
        <f t="shared" si="34"/>
        <v>43741</v>
      </c>
      <c r="DE148" s="745">
        <f t="shared" si="35"/>
        <v>43751</v>
      </c>
      <c r="DG148" s="745">
        <f t="shared" si="37"/>
        <v>43765</v>
      </c>
      <c r="DH148" s="745">
        <f t="shared" si="33"/>
        <v>43751</v>
      </c>
      <c r="DI148" s="745">
        <v>43751</v>
      </c>
      <c r="DJ148" s="745">
        <v>43765</v>
      </c>
      <c r="DK148" s="745">
        <v>43752</v>
      </c>
      <c r="DL148" s="745">
        <v>43725</v>
      </c>
    </row>
    <row r="149" spans="1:116" s="726" customFormat="1" ht="21.95" customHeight="1">
      <c r="A149" s="734">
        <v>40.200000000000003</v>
      </c>
      <c r="B149" s="733">
        <v>158</v>
      </c>
      <c r="C149" s="735">
        <v>42.7</v>
      </c>
      <c r="D149" s="735">
        <f t="shared" si="39"/>
        <v>5118.7999999999975</v>
      </c>
      <c r="E149" s="733"/>
      <c r="F149" s="733"/>
      <c r="G149" s="733"/>
      <c r="H149" s="733"/>
      <c r="I149" s="733"/>
      <c r="J149" s="733" t="s">
        <v>3434</v>
      </c>
      <c r="K149" s="733" t="s">
        <v>3434</v>
      </c>
      <c r="L149" s="733">
        <v>1</v>
      </c>
      <c r="M149" s="733"/>
      <c r="N149" s="733"/>
      <c r="O149" s="733"/>
      <c r="P149" s="733"/>
      <c r="Q149" s="733"/>
      <c r="R149" s="733"/>
      <c r="S149" s="733"/>
      <c r="T149" s="733"/>
      <c r="U149" s="733"/>
      <c r="V149" s="733"/>
      <c r="W149" s="733"/>
      <c r="X149" s="733"/>
      <c r="Y149" s="733"/>
      <c r="Z149" s="733"/>
      <c r="AA149" s="733"/>
      <c r="AB149" s="733"/>
      <c r="AC149" s="733"/>
      <c r="AD149" s="733">
        <v>1</v>
      </c>
      <c r="AE149" s="733"/>
      <c r="AF149" s="733">
        <v>3</v>
      </c>
      <c r="AG149" s="733"/>
      <c r="AH149" s="733"/>
      <c r="AI149" s="733"/>
      <c r="AJ149" s="733"/>
      <c r="AK149" s="733"/>
      <c r="AL149" s="733">
        <v>1</v>
      </c>
      <c r="AM149" s="733"/>
      <c r="AN149" s="733"/>
      <c r="AO149" s="733"/>
      <c r="AP149" s="733"/>
      <c r="AQ149" s="733"/>
      <c r="AR149" s="733"/>
      <c r="AS149" s="733"/>
      <c r="AT149" s="733"/>
      <c r="AU149" s="733">
        <v>3</v>
      </c>
      <c r="AV149" s="733"/>
      <c r="AW149" s="733"/>
      <c r="AX149" s="733"/>
      <c r="AY149" s="733"/>
      <c r="AZ149" s="733"/>
      <c r="BA149" s="733"/>
      <c r="BB149" s="733"/>
      <c r="BC149" s="733"/>
      <c r="BD149" s="733">
        <f t="shared" si="40"/>
        <v>128.10000000000002</v>
      </c>
      <c r="BE149" s="733"/>
      <c r="BF149" s="733">
        <v>0</v>
      </c>
      <c r="BG149" s="733"/>
      <c r="BH149" s="733"/>
      <c r="BI149" s="733"/>
      <c r="BJ149" s="733"/>
      <c r="BK149" s="733">
        <v>1</v>
      </c>
      <c r="BL149" s="733"/>
      <c r="BM149" s="733"/>
      <c r="BN149" s="733"/>
      <c r="BO149" s="733">
        <v>0</v>
      </c>
      <c r="BP149" s="733">
        <v>0</v>
      </c>
      <c r="BQ149" s="733"/>
      <c r="BR149" s="733"/>
      <c r="BS149" s="733">
        <v>2</v>
      </c>
      <c r="BT149" s="733">
        <v>1</v>
      </c>
      <c r="BU149" s="733"/>
      <c r="BV149" s="733"/>
      <c r="BW149" s="733"/>
      <c r="BX149" s="733"/>
      <c r="BY149" s="733"/>
      <c r="BZ149" s="733"/>
      <c r="CA149" s="733"/>
      <c r="CB149" s="733"/>
      <c r="CC149" s="733"/>
      <c r="CD149" s="733"/>
      <c r="CE149" s="733"/>
      <c r="CF149" s="733">
        <v>1</v>
      </c>
      <c r="CG149" s="733"/>
      <c r="CH149" s="733"/>
      <c r="CI149" s="733"/>
      <c r="CJ149" s="733"/>
      <c r="CK149" s="733"/>
      <c r="CL149" s="733"/>
      <c r="CM149" s="733"/>
      <c r="CN149" s="733">
        <v>0</v>
      </c>
      <c r="CO149" s="733"/>
      <c r="CP149" s="733"/>
      <c r="CQ149" s="733"/>
      <c r="CR149" s="733"/>
      <c r="CS149" s="733"/>
      <c r="CT149" s="733"/>
      <c r="CU149" s="733"/>
      <c r="CV149" s="733"/>
      <c r="CW149" s="733"/>
      <c r="CX149" s="733"/>
      <c r="CY149" s="733">
        <v>0</v>
      </c>
      <c r="CZ149" s="733"/>
      <c r="DA149" s="746">
        <f t="shared" si="41"/>
        <v>42.6</v>
      </c>
      <c r="DC149" s="745">
        <f t="shared" si="34"/>
        <v>43741</v>
      </c>
      <c r="DE149" s="745">
        <f t="shared" si="35"/>
        <v>43751</v>
      </c>
      <c r="DG149" s="745">
        <f t="shared" si="37"/>
        <v>43765</v>
      </c>
      <c r="DH149" s="745" t="str">
        <f t="shared" si="33"/>
        <v/>
      </c>
      <c r="DI149" s="745">
        <f>IF(SUM(AB149:AE149)&gt;0,DJ149,"")</f>
        <v>43765</v>
      </c>
      <c r="DJ149" s="745">
        <v>43765</v>
      </c>
      <c r="DL149" s="745">
        <v>43725</v>
      </c>
    </row>
    <row r="150" spans="1:116" s="726" customFormat="1" ht="21.95" customHeight="1">
      <c r="A150" s="734">
        <v>39</v>
      </c>
      <c r="B150" s="733" t="s">
        <v>3510</v>
      </c>
      <c r="C150" s="735">
        <v>46.3</v>
      </c>
      <c r="D150" s="735">
        <f t="shared" si="39"/>
        <v>5165.0999999999976</v>
      </c>
      <c r="E150" s="733"/>
      <c r="F150" s="733"/>
      <c r="G150" s="733"/>
      <c r="H150" s="733"/>
      <c r="I150" s="733"/>
      <c r="J150" s="733"/>
      <c r="K150" s="733" t="s">
        <v>3434</v>
      </c>
      <c r="L150" s="733"/>
      <c r="M150" s="733">
        <v>1</v>
      </c>
      <c r="N150" s="733"/>
      <c r="O150" s="733"/>
      <c r="P150" s="733">
        <v>1</v>
      </c>
      <c r="Q150" s="733"/>
      <c r="R150" s="733"/>
      <c r="S150" s="733"/>
      <c r="T150" s="733"/>
      <c r="U150" s="733"/>
      <c r="V150" s="733"/>
      <c r="W150" s="733"/>
      <c r="X150" s="733"/>
      <c r="Y150" s="733">
        <v>1</v>
      </c>
      <c r="Z150" s="733"/>
      <c r="AA150" s="733"/>
      <c r="AB150" s="733"/>
      <c r="AC150" s="733"/>
      <c r="AD150" s="733">
        <v>1</v>
      </c>
      <c r="AE150" s="733"/>
      <c r="AF150" s="733">
        <v>3</v>
      </c>
      <c r="AG150" s="733"/>
      <c r="AH150" s="733"/>
      <c r="AI150" s="733"/>
      <c r="AJ150" s="733"/>
      <c r="AK150" s="733"/>
      <c r="AL150" s="733">
        <v>1</v>
      </c>
      <c r="AM150" s="733"/>
      <c r="AN150" s="733"/>
      <c r="AO150" s="733"/>
      <c r="AP150" s="733"/>
      <c r="AQ150" s="733"/>
      <c r="AR150" s="733"/>
      <c r="AS150" s="733"/>
      <c r="AT150" s="733"/>
      <c r="AU150" s="733">
        <v>3</v>
      </c>
      <c r="AV150" s="733"/>
      <c r="AW150" s="733"/>
      <c r="AX150" s="733"/>
      <c r="AY150" s="733">
        <v>2</v>
      </c>
      <c r="AZ150" s="733"/>
      <c r="BA150" s="733">
        <v>5</v>
      </c>
      <c r="BB150" s="733">
        <v>4</v>
      </c>
      <c r="BC150" s="733"/>
      <c r="BD150" s="733">
        <f t="shared" si="40"/>
        <v>138.89999999999998</v>
      </c>
      <c r="BE150" s="733"/>
      <c r="BF150" s="733">
        <v>0</v>
      </c>
      <c r="BG150" s="733"/>
      <c r="BH150" s="733"/>
      <c r="BI150" s="733">
        <v>1</v>
      </c>
      <c r="BJ150" s="733"/>
      <c r="BK150" s="733"/>
      <c r="BL150" s="733"/>
      <c r="BM150" s="733"/>
      <c r="BN150" s="733"/>
      <c r="BO150" s="733">
        <v>0</v>
      </c>
      <c r="BP150" s="733">
        <v>0</v>
      </c>
      <c r="BQ150" s="733"/>
      <c r="BR150" s="733"/>
      <c r="BS150" s="733"/>
      <c r="BT150" s="733"/>
      <c r="BU150" s="733">
        <v>1</v>
      </c>
      <c r="BV150" s="733"/>
      <c r="BW150" s="733">
        <v>1</v>
      </c>
      <c r="BX150" s="733"/>
      <c r="BY150" s="733"/>
      <c r="BZ150" s="733"/>
      <c r="CA150" s="733"/>
      <c r="CB150" s="733"/>
      <c r="CC150" s="733"/>
      <c r="CD150" s="733"/>
      <c r="CE150" s="733"/>
      <c r="CF150" s="733"/>
      <c r="CG150" s="733"/>
      <c r="CH150" s="733"/>
      <c r="CI150" s="733"/>
      <c r="CJ150" s="733"/>
      <c r="CK150" s="733"/>
      <c r="CL150" s="733">
        <v>1</v>
      </c>
      <c r="CM150" s="733">
        <v>0</v>
      </c>
      <c r="CN150" s="733">
        <v>1</v>
      </c>
      <c r="CO150" s="733">
        <v>0</v>
      </c>
      <c r="CP150" s="733">
        <v>0</v>
      </c>
      <c r="CQ150" s="733"/>
      <c r="CR150" s="733"/>
      <c r="CS150" s="733"/>
      <c r="CT150" s="733"/>
      <c r="CU150" s="733"/>
      <c r="CV150" s="733"/>
      <c r="CW150" s="733">
        <v>2</v>
      </c>
      <c r="CX150" s="733"/>
      <c r="CY150" s="733">
        <v>0</v>
      </c>
      <c r="CZ150" s="733"/>
      <c r="DA150" s="746">
        <f t="shared" si="41"/>
        <v>46.199999999999996</v>
      </c>
      <c r="DC150" s="745">
        <f t="shared" si="34"/>
        <v>43741</v>
      </c>
      <c r="DE150" s="745">
        <f t="shared" si="35"/>
        <v>43751</v>
      </c>
      <c r="DG150" s="745">
        <f t="shared" si="37"/>
        <v>43765</v>
      </c>
      <c r="DH150" s="745">
        <f t="shared" si="33"/>
        <v>43751</v>
      </c>
      <c r="DI150" s="745">
        <v>43751</v>
      </c>
      <c r="DJ150" s="745">
        <v>43765</v>
      </c>
      <c r="DL150" s="745">
        <v>43726</v>
      </c>
    </row>
    <row r="151" spans="1:116" s="726" customFormat="1" ht="21.95" customHeight="1">
      <c r="A151" s="734">
        <v>39.1</v>
      </c>
      <c r="B151" s="733">
        <v>159</v>
      </c>
      <c r="C151" s="735">
        <v>35.299999999999997</v>
      </c>
      <c r="D151" s="735">
        <f t="shared" si="39"/>
        <v>5200.3999999999978</v>
      </c>
      <c r="E151" s="733"/>
      <c r="F151" s="733"/>
      <c r="G151" s="733"/>
      <c r="H151" s="733"/>
      <c r="I151" s="733"/>
      <c r="J151" s="733" t="s">
        <v>3434</v>
      </c>
      <c r="K151" s="733" t="s">
        <v>3434</v>
      </c>
      <c r="L151" s="733">
        <v>1</v>
      </c>
      <c r="M151" s="733"/>
      <c r="N151" s="733"/>
      <c r="O151" s="733"/>
      <c r="P151" s="733"/>
      <c r="Q151" s="733"/>
      <c r="R151" s="733"/>
      <c r="S151" s="733"/>
      <c r="T151" s="733"/>
      <c r="U151" s="733"/>
      <c r="V151" s="733"/>
      <c r="W151" s="733"/>
      <c r="X151" s="733"/>
      <c r="Y151" s="733"/>
      <c r="Z151" s="733"/>
      <c r="AA151" s="733"/>
      <c r="AB151" s="733"/>
      <c r="AC151" s="733"/>
      <c r="AD151" s="733">
        <v>1</v>
      </c>
      <c r="AE151" s="733"/>
      <c r="AF151" s="733">
        <v>3</v>
      </c>
      <c r="AG151" s="733"/>
      <c r="AH151" s="733"/>
      <c r="AI151" s="733"/>
      <c r="AJ151" s="733"/>
      <c r="AK151" s="733"/>
      <c r="AL151" s="733">
        <v>1</v>
      </c>
      <c r="AM151" s="733"/>
      <c r="AN151" s="733"/>
      <c r="AO151" s="733"/>
      <c r="AP151" s="733"/>
      <c r="AQ151" s="733"/>
      <c r="AR151" s="733"/>
      <c r="AS151" s="733"/>
      <c r="AT151" s="733"/>
      <c r="AU151" s="733">
        <v>3</v>
      </c>
      <c r="AV151" s="733"/>
      <c r="AW151" s="733"/>
      <c r="AX151" s="733"/>
      <c r="AY151" s="733"/>
      <c r="AZ151" s="733"/>
      <c r="BA151" s="733"/>
      <c r="BB151" s="733"/>
      <c r="BC151" s="733"/>
      <c r="BD151" s="733">
        <f t="shared" si="40"/>
        <v>105.89999999999999</v>
      </c>
      <c r="BE151" s="733"/>
      <c r="BF151" s="733">
        <v>0</v>
      </c>
      <c r="BG151" s="733"/>
      <c r="BH151" s="733"/>
      <c r="BI151" s="733"/>
      <c r="BJ151" s="733"/>
      <c r="BK151" s="733">
        <v>1</v>
      </c>
      <c r="BL151" s="733"/>
      <c r="BM151" s="733"/>
      <c r="BN151" s="733"/>
      <c r="BO151" s="733">
        <v>0</v>
      </c>
      <c r="BP151" s="733">
        <v>0</v>
      </c>
      <c r="BQ151" s="733"/>
      <c r="BR151" s="733"/>
      <c r="BS151" s="733">
        <v>2</v>
      </c>
      <c r="BT151" s="733">
        <v>1</v>
      </c>
      <c r="BU151" s="733"/>
      <c r="BV151" s="733"/>
      <c r="BW151" s="733"/>
      <c r="BX151" s="733"/>
      <c r="BY151" s="733"/>
      <c r="BZ151" s="733"/>
      <c r="CA151" s="733"/>
      <c r="CB151" s="733"/>
      <c r="CC151" s="733"/>
      <c r="CD151" s="733"/>
      <c r="CE151" s="733"/>
      <c r="CF151" s="733">
        <v>1</v>
      </c>
      <c r="CG151" s="733"/>
      <c r="CH151" s="733"/>
      <c r="CI151" s="733"/>
      <c r="CJ151" s="733"/>
      <c r="CK151" s="733"/>
      <c r="CL151" s="733"/>
      <c r="CM151" s="733"/>
      <c r="CN151" s="733">
        <v>0</v>
      </c>
      <c r="CO151" s="733"/>
      <c r="CP151" s="733"/>
      <c r="CQ151" s="733"/>
      <c r="CR151" s="733"/>
      <c r="CS151" s="733"/>
      <c r="CT151" s="733"/>
      <c r="CU151" s="733"/>
      <c r="CV151" s="733"/>
      <c r="CW151" s="733"/>
      <c r="CX151" s="733"/>
      <c r="CY151" s="733">
        <v>0</v>
      </c>
      <c r="CZ151" s="733"/>
      <c r="DA151" s="746">
        <f t="shared" si="41"/>
        <v>35.199999999999996</v>
      </c>
      <c r="DC151" s="745">
        <f t="shared" si="34"/>
        <v>43741</v>
      </c>
      <c r="DE151" s="745">
        <f t="shared" si="35"/>
        <v>43751</v>
      </c>
      <c r="DG151" s="745">
        <f t="shared" si="37"/>
        <v>43765</v>
      </c>
      <c r="DH151" s="745" t="str">
        <f t="shared" si="33"/>
        <v/>
      </c>
      <c r="DI151" s="745">
        <f>IF(SUM(AB151:AE151)&gt;0,DJ151,"")</f>
        <v>43765</v>
      </c>
      <c r="DJ151" s="745">
        <v>43765</v>
      </c>
      <c r="DL151" s="745">
        <v>43726</v>
      </c>
    </row>
    <row r="152" spans="1:116" s="726" customFormat="1" ht="21.95" customHeight="1">
      <c r="A152" s="734">
        <v>42</v>
      </c>
      <c r="B152" s="733" t="s">
        <v>3511</v>
      </c>
      <c r="C152" s="735">
        <v>46</v>
      </c>
      <c r="D152" s="735">
        <f t="shared" si="39"/>
        <v>5246.3999999999978</v>
      </c>
      <c r="E152" s="733"/>
      <c r="F152" s="733"/>
      <c r="G152" s="733"/>
      <c r="H152" s="733"/>
      <c r="I152" s="733"/>
      <c r="J152" s="733"/>
      <c r="K152" s="733" t="s">
        <v>3434</v>
      </c>
      <c r="L152" s="733"/>
      <c r="M152" s="733">
        <v>1</v>
      </c>
      <c r="N152" s="733"/>
      <c r="O152" s="733">
        <v>1</v>
      </c>
      <c r="P152" s="733"/>
      <c r="Q152" s="733"/>
      <c r="R152" s="733"/>
      <c r="S152" s="733"/>
      <c r="T152" s="733"/>
      <c r="U152" s="733"/>
      <c r="V152" s="733"/>
      <c r="W152" s="733"/>
      <c r="X152" s="733"/>
      <c r="Y152" s="733"/>
      <c r="Z152" s="733"/>
      <c r="AA152" s="733"/>
      <c r="AB152" s="733"/>
      <c r="AC152" s="733"/>
      <c r="AD152" s="733">
        <v>1</v>
      </c>
      <c r="AE152" s="733"/>
      <c r="AF152" s="733">
        <v>3</v>
      </c>
      <c r="AG152" s="733"/>
      <c r="AH152" s="733"/>
      <c r="AI152" s="733"/>
      <c r="AJ152" s="733"/>
      <c r="AK152" s="733"/>
      <c r="AL152" s="733">
        <v>1</v>
      </c>
      <c r="AM152" s="733"/>
      <c r="AN152" s="733"/>
      <c r="AO152" s="733"/>
      <c r="AP152" s="733"/>
      <c r="AQ152" s="733"/>
      <c r="AR152" s="733"/>
      <c r="AS152" s="733"/>
      <c r="AT152" s="733"/>
      <c r="AU152" s="733">
        <v>3</v>
      </c>
      <c r="AV152" s="733"/>
      <c r="AW152" s="733"/>
      <c r="AX152" s="733"/>
      <c r="AY152" s="733">
        <v>2</v>
      </c>
      <c r="AZ152" s="733"/>
      <c r="BA152" s="733">
        <v>3</v>
      </c>
      <c r="BB152" s="733">
        <v>4</v>
      </c>
      <c r="BC152" s="733"/>
      <c r="BD152" s="733">
        <f t="shared" si="40"/>
        <v>138</v>
      </c>
      <c r="BE152" s="733"/>
      <c r="BF152" s="733">
        <v>0</v>
      </c>
      <c r="BG152" s="733"/>
      <c r="BH152" s="733"/>
      <c r="BI152" s="733">
        <v>1</v>
      </c>
      <c r="BJ152" s="733"/>
      <c r="BK152" s="733"/>
      <c r="BL152" s="733"/>
      <c r="BM152" s="733"/>
      <c r="BN152" s="733"/>
      <c r="BO152" s="733">
        <v>0</v>
      </c>
      <c r="BP152" s="733">
        <v>0</v>
      </c>
      <c r="BQ152" s="733"/>
      <c r="BR152" s="733"/>
      <c r="BS152" s="733"/>
      <c r="BT152" s="733"/>
      <c r="BU152" s="733">
        <v>1</v>
      </c>
      <c r="BV152" s="733"/>
      <c r="BW152" s="733">
        <v>1</v>
      </c>
      <c r="BX152" s="733"/>
      <c r="BY152" s="733"/>
      <c r="BZ152" s="733"/>
      <c r="CA152" s="733"/>
      <c r="CB152" s="733"/>
      <c r="CC152" s="733"/>
      <c r="CD152" s="733"/>
      <c r="CE152" s="733"/>
      <c r="CF152" s="733"/>
      <c r="CG152" s="733"/>
      <c r="CH152" s="733"/>
      <c r="CI152" s="733"/>
      <c r="CJ152" s="733"/>
      <c r="CK152" s="733"/>
      <c r="CL152" s="733">
        <v>1</v>
      </c>
      <c r="CM152" s="733">
        <v>0</v>
      </c>
      <c r="CN152" s="733">
        <v>1</v>
      </c>
      <c r="CO152" s="733">
        <v>0</v>
      </c>
      <c r="CP152" s="733">
        <v>0</v>
      </c>
      <c r="CQ152" s="733"/>
      <c r="CR152" s="733"/>
      <c r="CS152" s="733"/>
      <c r="CT152" s="733"/>
      <c r="CU152" s="733"/>
      <c r="CV152" s="733"/>
      <c r="CW152" s="733">
        <v>2</v>
      </c>
      <c r="CX152" s="733"/>
      <c r="CY152" s="733">
        <v>0</v>
      </c>
      <c r="CZ152" s="733"/>
      <c r="DA152" s="746">
        <f t="shared" si="41"/>
        <v>45.9</v>
      </c>
      <c r="DC152" s="745">
        <f t="shared" si="34"/>
        <v>43741</v>
      </c>
      <c r="DE152" s="745">
        <f t="shared" si="35"/>
        <v>43751</v>
      </c>
      <c r="DG152" s="745">
        <f t="shared" si="37"/>
        <v>43765</v>
      </c>
      <c r="DH152" s="745">
        <f t="shared" si="33"/>
        <v>43751</v>
      </c>
      <c r="DI152" s="745">
        <v>43751</v>
      </c>
      <c r="DJ152" s="745">
        <v>43765</v>
      </c>
      <c r="DL152" s="745">
        <v>43726</v>
      </c>
    </row>
    <row r="153" spans="1:116" s="726" customFormat="1" ht="21.95" customHeight="1">
      <c r="A153" s="734">
        <v>42.3</v>
      </c>
      <c r="B153" s="733">
        <v>160</v>
      </c>
      <c r="C153" s="735">
        <v>38.6</v>
      </c>
      <c r="D153" s="735">
        <f t="shared" si="39"/>
        <v>5284.9999999999982</v>
      </c>
      <c r="E153" s="733"/>
      <c r="F153" s="733"/>
      <c r="G153" s="733"/>
      <c r="H153" s="733"/>
      <c r="I153" s="733"/>
      <c r="J153" s="733" t="s">
        <v>3998</v>
      </c>
      <c r="K153" s="733" t="s">
        <v>3998</v>
      </c>
      <c r="L153" s="733">
        <v>2</v>
      </c>
      <c r="M153" s="733"/>
      <c r="N153" s="733"/>
      <c r="O153" s="733"/>
      <c r="P153" s="733"/>
      <c r="Q153" s="733"/>
      <c r="R153" s="733"/>
      <c r="S153" s="733"/>
      <c r="T153" s="733"/>
      <c r="U153" s="733"/>
      <c r="V153" s="733"/>
      <c r="W153" s="733"/>
      <c r="X153" s="733"/>
      <c r="Y153" s="733"/>
      <c r="Z153" s="733"/>
      <c r="AA153" s="733"/>
      <c r="AB153" s="733"/>
      <c r="AC153" s="733"/>
      <c r="AD153" s="733">
        <v>1</v>
      </c>
      <c r="AE153" s="733"/>
      <c r="AF153" s="733">
        <v>3</v>
      </c>
      <c r="AG153" s="733"/>
      <c r="AH153" s="733"/>
      <c r="AI153" s="733"/>
      <c r="AJ153" s="733"/>
      <c r="AK153" s="733"/>
      <c r="AL153" s="733">
        <v>1</v>
      </c>
      <c r="AM153" s="738">
        <f>1-1</f>
        <v>0</v>
      </c>
      <c r="AN153" s="738">
        <f>1-1</f>
        <v>0</v>
      </c>
      <c r="AO153" s="738">
        <f>1-1</f>
        <v>0</v>
      </c>
      <c r="AP153" s="733"/>
      <c r="AQ153" s="733"/>
      <c r="AR153" s="738">
        <f>2-2</f>
        <v>0</v>
      </c>
      <c r="AS153" s="733"/>
      <c r="AT153" s="733"/>
      <c r="AU153" s="733">
        <v>3</v>
      </c>
      <c r="AV153" s="733"/>
      <c r="AW153" s="733"/>
      <c r="AX153" s="733"/>
      <c r="AY153" s="733"/>
      <c r="AZ153" s="733"/>
      <c r="BA153" s="733"/>
      <c r="BB153" s="733"/>
      <c r="BC153" s="733"/>
      <c r="BD153" s="733">
        <f t="shared" si="40"/>
        <v>115.80000000000001</v>
      </c>
      <c r="BE153" s="733"/>
      <c r="BF153" s="733">
        <v>0</v>
      </c>
      <c r="BG153" s="733"/>
      <c r="BH153" s="733"/>
      <c r="BI153" s="733"/>
      <c r="BJ153" s="733"/>
      <c r="BK153" s="733">
        <v>1</v>
      </c>
      <c r="BL153" s="733"/>
      <c r="BM153" s="733"/>
      <c r="BN153" s="733"/>
      <c r="BO153" s="733">
        <v>0</v>
      </c>
      <c r="BP153" s="733">
        <v>0</v>
      </c>
      <c r="BQ153" s="733"/>
      <c r="BR153" s="733"/>
      <c r="BS153" s="733">
        <v>2</v>
      </c>
      <c r="BT153" s="733">
        <v>1</v>
      </c>
      <c r="BU153" s="733"/>
      <c r="BV153" s="733"/>
      <c r="BW153" s="733"/>
      <c r="BX153" s="733"/>
      <c r="BY153" s="733"/>
      <c r="BZ153" s="733"/>
      <c r="CA153" s="733"/>
      <c r="CB153" s="733"/>
      <c r="CC153" s="733"/>
      <c r="CD153" s="733"/>
      <c r="CE153" s="733"/>
      <c r="CF153" s="733">
        <v>1</v>
      </c>
      <c r="CG153" s="733"/>
      <c r="CH153" s="733"/>
      <c r="CI153" s="733"/>
      <c r="CJ153" s="733"/>
      <c r="CK153" s="733"/>
      <c r="CL153" s="733"/>
      <c r="CM153" s="733"/>
      <c r="CN153" s="733">
        <v>0</v>
      </c>
      <c r="CO153" s="733"/>
      <c r="CP153" s="733"/>
      <c r="CQ153" s="733"/>
      <c r="CR153" s="733"/>
      <c r="CS153" s="733"/>
      <c r="CT153" s="733"/>
      <c r="CU153" s="733"/>
      <c r="CV153" s="733"/>
      <c r="CW153" s="733"/>
      <c r="CX153" s="733"/>
      <c r="CY153" s="733">
        <v>0</v>
      </c>
      <c r="CZ153" s="733" t="s">
        <v>3999</v>
      </c>
      <c r="DA153" s="746">
        <f t="shared" si="41"/>
        <v>38.5</v>
      </c>
      <c r="DC153" s="745">
        <f t="shared" si="34"/>
        <v>43741</v>
      </c>
      <c r="DE153" s="745">
        <f t="shared" si="35"/>
        <v>43751</v>
      </c>
      <c r="DG153" s="745">
        <f t="shared" si="37"/>
        <v>43765</v>
      </c>
      <c r="DH153" s="745" t="str">
        <f t="shared" si="33"/>
        <v/>
      </c>
      <c r="DI153" s="745">
        <f>IF(SUM(AB153:AE153)&gt;0,DJ153,"")</f>
        <v>43765</v>
      </c>
      <c r="DJ153" s="745">
        <v>43765</v>
      </c>
      <c r="DL153" s="745">
        <v>43726</v>
      </c>
    </row>
    <row r="154" spans="1:116" s="726" customFormat="1" ht="21.95" customHeight="1">
      <c r="A154" s="734">
        <v>38</v>
      </c>
      <c r="B154" s="733" t="s">
        <v>3512</v>
      </c>
      <c r="C154" s="735">
        <v>36.799999999999997</v>
      </c>
      <c r="D154" s="735">
        <f t="shared" si="39"/>
        <v>5321.7999999999984</v>
      </c>
      <c r="E154" s="733"/>
      <c r="F154" s="733"/>
      <c r="G154" s="733"/>
      <c r="H154" s="733"/>
      <c r="I154" s="733"/>
      <c r="J154" s="733"/>
      <c r="K154" s="733" t="s">
        <v>3434</v>
      </c>
      <c r="L154" s="733"/>
      <c r="M154" s="733">
        <v>1</v>
      </c>
      <c r="N154" s="733"/>
      <c r="O154" s="733"/>
      <c r="P154" s="733">
        <v>1</v>
      </c>
      <c r="Q154" s="733"/>
      <c r="R154" s="733"/>
      <c r="S154" s="733"/>
      <c r="T154" s="733"/>
      <c r="U154" s="733"/>
      <c r="V154" s="733"/>
      <c r="W154" s="733"/>
      <c r="X154" s="733"/>
      <c r="Y154" s="733"/>
      <c r="Z154" s="733"/>
      <c r="AA154" s="733"/>
      <c r="AB154" s="733"/>
      <c r="AC154" s="733"/>
      <c r="AD154" s="733">
        <v>1</v>
      </c>
      <c r="AE154" s="733"/>
      <c r="AF154" s="733">
        <v>3</v>
      </c>
      <c r="AG154" s="733"/>
      <c r="AH154" s="733"/>
      <c r="AI154" s="733"/>
      <c r="AJ154" s="733"/>
      <c r="AK154" s="733"/>
      <c r="AL154" s="733">
        <v>1</v>
      </c>
      <c r="AM154" s="733"/>
      <c r="AN154" s="733"/>
      <c r="AO154" s="733"/>
      <c r="AP154" s="733"/>
      <c r="AQ154" s="733"/>
      <c r="AR154" s="733"/>
      <c r="AS154" s="733"/>
      <c r="AT154" s="733"/>
      <c r="AU154" s="733">
        <v>3</v>
      </c>
      <c r="AV154" s="733"/>
      <c r="AW154" s="733"/>
      <c r="AX154" s="733"/>
      <c r="AY154" s="733">
        <v>2</v>
      </c>
      <c r="AZ154" s="733"/>
      <c r="BA154" s="733">
        <v>3</v>
      </c>
      <c r="BB154" s="733">
        <v>4</v>
      </c>
      <c r="BC154" s="733"/>
      <c r="BD154" s="733">
        <f t="shared" si="40"/>
        <v>110.39999999999999</v>
      </c>
      <c r="BE154" s="733"/>
      <c r="BF154" s="733">
        <v>0</v>
      </c>
      <c r="BG154" s="733"/>
      <c r="BH154" s="733"/>
      <c r="BI154" s="733">
        <v>1</v>
      </c>
      <c r="BJ154" s="733"/>
      <c r="BK154" s="733"/>
      <c r="BL154" s="733"/>
      <c r="BM154" s="733"/>
      <c r="BN154" s="733"/>
      <c r="BO154" s="733">
        <v>0</v>
      </c>
      <c r="BP154" s="733">
        <v>0</v>
      </c>
      <c r="BQ154" s="733"/>
      <c r="BR154" s="733"/>
      <c r="BS154" s="733"/>
      <c r="BT154" s="733"/>
      <c r="BU154" s="733">
        <v>1</v>
      </c>
      <c r="BV154" s="733"/>
      <c r="BW154" s="733">
        <v>1</v>
      </c>
      <c r="BX154" s="733"/>
      <c r="BY154" s="733"/>
      <c r="BZ154" s="733"/>
      <c r="CA154" s="733"/>
      <c r="CB154" s="733"/>
      <c r="CC154" s="733"/>
      <c r="CD154" s="733"/>
      <c r="CE154" s="733"/>
      <c r="CF154" s="733"/>
      <c r="CG154" s="733"/>
      <c r="CH154" s="733"/>
      <c r="CI154" s="733"/>
      <c r="CJ154" s="733"/>
      <c r="CK154" s="733"/>
      <c r="CL154" s="733">
        <v>1</v>
      </c>
      <c r="CM154" s="733">
        <v>0</v>
      </c>
      <c r="CN154" s="733">
        <v>1</v>
      </c>
      <c r="CO154" s="733">
        <v>0</v>
      </c>
      <c r="CP154" s="733">
        <v>0</v>
      </c>
      <c r="CQ154" s="733"/>
      <c r="CR154" s="733"/>
      <c r="CS154" s="733"/>
      <c r="CT154" s="733"/>
      <c r="CU154" s="733"/>
      <c r="CV154" s="733"/>
      <c r="CW154" s="733">
        <v>2</v>
      </c>
      <c r="CX154" s="733"/>
      <c r="CY154" s="733">
        <v>0</v>
      </c>
      <c r="CZ154" s="733"/>
      <c r="DA154" s="746">
        <f t="shared" si="41"/>
        <v>36.699999999999996</v>
      </c>
      <c r="DC154" s="745">
        <f t="shared" si="34"/>
        <v>43741</v>
      </c>
      <c r="DE154" s="745">
        <f t="shared" si="35"/>
        <v>43751</v>
      </c>
      <c r="DG154" s="745">
        <f t="shared" si="37"/>
        <v>43765</v>
      </c>
      <c r="DH154" s="745">
        <f t="shared" si="33"/>
        <v>43751</v>
      </c>
      <c r="DI154" s="745">
        <v>43751</v>
      </c>
      <c r="DJ154" s="745">
        <v>43765</v>
      </c>
      <c r="DL154" s="745">
        <v>43726</v>
      </c>
    </row>
    <row r="155" spans="1:116" s="726" customFormat="1" ht="21.95" customHeight="1">
      <c r="A155" s="734">
        <v>37.9</v>
      </c>
      <c r="B155" s="733">
        <v>161</v>
      </c>
      <c r="C155" s="735">
        <v>40.799999999999997</v>
      </c>
      <c r="D155" s="735">
        <f t="shared" si="39"/>
        <v>5362.5999999999985</v>
      </c>
      <c r="E155" s="733"/>
      <c r="F155" s="733"/>
      <c r="G155" s="733"/>
      <c r="H155" s="733"/>
      <c r="I155" s="750">
        <v>5</v>
      </c>
      <c r="J155" s="733" t="s">
        <v>3434</v>
      </c>
      <c r="K155" s="733" t="s">
        <v>3434</v>
      </c>
      <c r="L155" s="733">
        <v>1</v>
      </c>
      <c r="M155" s="733"/>
      <c r="N155" s="733">
        <v>1</v>
      </c>
      <c r="O155" s="733"/>
      <c r="P155" s="733"/>
      <c r="Q155" s="733"/>
      <c r="R155" s="733">
        <v>1</v>
      </c>
      <c r="S155" s="733"/>
      <c r="T155" s="733"/>
      <c r="U155" s="733"/>
      <c r="V155" s="733"/>
      <c r="W155" s="733"/>
      <c r="X155" s="733"/>
      <c r="Y155" s="733"/>
      <c r="Z155" s="733"/>
      <c r="AA155" s="733">
        <v>1</v>
      </c>
      <c r="AB155" s="733"/>
      <c r="AC155" s="733"/>
      <c r="AD155" s="733">
        <v>1</v>
      </c>
      <c r="AE155" s="733"/>
      <c r="AF155" s="733">
        <v>3</v>
      </c>
      <c r="AG155" s="733"/>
      <c r="AH155" s="733"/>
      <c r="AI155" s="733"/>
      <c r="AJ155" s="733"/>
      <c r="AK155" s="733"/>
      <c r="AL155" s="733">
        <v>1</v>
      </c>
      <c r="AM155" s="733">
        <v>1</v>
      </c>
      <c r="AN155" s="733">
        <v>1</v>
      </c>
      <c r="AO155" s="733">
        <v>1</v>
      </c>
      <c r="AP155" s="733"/>
      <c r="AQ155" s="733"/>
      <c r="AR155" s="733"/>
      <c r="AS155" s="733"/>
      <c r="AT155" s="733"/>
      <c r="AU155" s="733">
        <v>3</v>
      </c>
      <c r="AV155" s="733"/>
      <c r="AW155" s="733"/>
      <c r="AX155" s="733"/>
      <c r="AY155" s="733"/>
      <c r="AZ155" s="733"/>
      <c r="BA155" s="733"/>
      <c r="BB155" s="733"/>
      <c r="BC155" s="733"/>
      <c r="BD155" s="733">
        <f t="shared" si="40"/>
        <v>122.39999999999999</v>
      </c>
      <c r="BE155" s="733"/>
      <c r="BF155" s="733">
        <v>0</v>
      </c>
      <c r="BG155" s="733">
        <v>1</v>
      </c>
      <c r="BH155" s="733"/>
      <c r="BI155" s="733"/>
      <c r="BJ155" s="733">
        <v>1</v>
      </c>
      <c r="BK155" s="733">
        <v>1</v>
      </c>
      <c r="BL155" s="733"/>
      <c r="BM155" s="733"/>
      <c r="BN155" s="733"/>
      <c r="BO155" s="733">
        <v>0</v>
      </c>
      <c r="BP155" s="733">
        <v>0</v>
      </c>
      <c r="BQ155" s="733"/>
      <c r="BR155" s="733"/>
      <c r="BS155" s="733">
        <v>2</v>
      </c>
      <c r="BT155" s="733">
        <v>1</v>
      </c>
      <c r="BU155" s="733"/>
      <c r="BV155" s="733"/>
      <c r="BW155" s="733"/>
      <c r="BX155" s="733"/>
      <c r="BY155" s="733"/>
      <c r="BZ155" s="733">
        <v>1</v>
      </c>
      <c r="CA155" s="733">
        <v>1</v>
      </c>
      <c r="CB155" s="733"/>
      <c r="CC155" s="733">
        <v>1</v>
      </c>
      <c r="CD155" s="733"/>
      <c r="CE155" s="733">
        <v>2</v>
      </c>
      <c r="CF155" s="733">
        <v>1</v>
      </c>
      <c r="CG155" s="733"/>
      <c r="CH155" s="733"/>
      <c r="CI155" s="733"/>
      <c r="CJ155" s="733"/>
      <c r="CK155" s="733"/>
      <c r="CL155" s="733"/>
      <c r="CM155" s="733"/>
      <c r="CN155" s="733">
        <v>0</v>
      </c>
      <c r="CO155" s="733"/>
      <c r="CP155" s="733"/>
      <c r="CQ155" s="733">
        <v>1</v>
      </c>
      <c r="CR155" s="733"/>
      <c r="CS155" s="733">
        <v>1</v>
      </c>
      <c r="CT155" s="733"/>
      <c r="CU155" s="733">
        <v>2</v>
      </c>
      <c r="CV155" s="733"/>
      <c r="CW155" s="733"/>
      <c r="CX155" s="733"/>
      <c r="CY155" s="733">
        <v>0</v>
      </c>
      <c r="CZ155" s="733" t="s">
        <v>3996</v>
      </c>
      <c r="DA155" s="746">
        <f t="shared" si="41"/>
        <v>40.699999999999996</v>
      </c>
      <c r="DC155" s="745">
        <f t="shared" si="34"/>
        <v>43741</v>
      </c>
      <c r="DE155" s="745">
        <f t="shared" si="35"/>
        <v>43751</v>
      </c>
      <c r="DG155" s="745">
        <f t="shared" si="37"/>
        <v>43765</v>
      </c>
      <c r="DH155" s="745">
        <f t="shared" si="33"/>
        <v>43751</v>
      </c>
      <c r="DI155" s="745">
        <v>43751</v>
      </c>
      <c r="DJ155" s="745">
        <v>43765</v>
      </c>
      <c r="DL155" s="745">
        <v>43726</v>
      </c>
    </row>
    <row r="156" spans="1:116" s="726" customFormat="1" ht="21.95" customHeight="1">
      <c r="A156" s="734">
        <v>30.4</v>
      </c>
      <c r="B156" s="733" t="s">
        <v>3513</v>
      </c>
      <c r="C156" s="735">
        <v>33.700000000000003</v>
      </c>
      <c r="D156" s="735">
        <f t="shared" si="39"/>
        <v>5396.2999999999984</v>
      </c>
      <c r="E156" s="733">
        <v>5</v>
      </c>
      <c r="F156" s="733">
        <v>1</v>
      </c>
      <c r="G156" s="733"/>
      <c r="H156" s="733"/>
      <c r="I156" s="736">
        <v>1</v>
      </c>
      <c r="J156" s="733" t="s">
        <v>3998</v>
      </c>
      <c r="K156" s="733" t="s">
        <v>3998</v>
      </c>
      <c r="L156" s="733">
        <v>1</v>
      </c>
      <c r="M156" s="733"/>
      <c r="N156" s="733"/>
      <c r="O156" s="733"/>
      <c r="P156" s="733"/>
      <c r="Q156" s="733"/>
      <c r="R156" s="733"/>
      <c r="S156" s="733"/>
      <c r="T156" s="733"/>
      <c r="U156" s="733"/>
      <c r="V156" s="733"/>
      <c r="W156" s="733"/>
      <c r="X156" s="733"/>
      <c r="Y156" s="733"/>
      <c r="Z156" s="733"/>
      <c r="AA156" s="733"/>
      <c r="AB156" s="733"/>
      <c r="AC156" s="733"/>
      <c r="AD156" s="733">
        <v>1</v>
      </c>
      <c r="AE156" s="733"/>
      <c r="AF156" s="733">
        <v>3</v>
      </c>
      <c r="AG156" s="733"/>
      <c r="AH156" s="733"/>
      <c r="AI156" s="733">
        <v>1</v>
      </c>
      <c r="AJ156" s="733"/>
      <c r="AK156" s="733"/>
      <c r="AL156" s="733">
        <v>1</v>
      </c>
      <c r="AM156" s="733">
        <v>1</v>
      </c>
      <c r="AN156" s="733">
        <v>1</v>
      </c>
      <c r="AO156" s="733">
        <v>1</v>
      </c>
      <c r="AP156" s="738">
        <f>2-2</f>
        <v>0</v>
      </c>
      <c r="AQ156" s="733"/>
      <c r="AR156" s="738">
        <f>2-2</f>
        <v>0</v>
      </c>
      <c r="AS156" s="733"/>
      <c r="AT156" s="733"/>
      <c r="AU156" s="733">
        <v>3</v>
      </c>
      <c r="AV156" s="733"/>
      <c r="AW156" s="733"/>
      <c r="AX156" s="733"/>
      <c r="AY156" s="733"/>
      <c r="AZ156" s="733"/>
      <c r="BA156" s="733"/>
      <c r="BB156" s="733"/>
      <c r="BC156" s="733"/>
      <c r="BD156" s="733">
        <f t="shared" si="40"/>
        <v>101.10000000000001</v>
      </c>
      <c r="BE156" s="733"/>
      <c r="BF156" s="733">
        <v>5</v>
      </c>
      <c r="BG156" s="733"/>
      <c r="BH156" s="733"/>
      <c r="BI156" s="733"/>
      <c r="BJ156" s="733"/>
      <c r="BK156" s="733">
        <v>1</v>
      </c>
      <c r="BL156" s="733"/>
      <c r="BM156" s="733"/>
      <c r="BN156" s="733"/>
      <c r="BO156" s="733">
        <v>0</v>
      </c>
      <c r="BP156" s="733">
        <v>0</v>
      </c>
      <c r="BQ156" s="733"/>
      <c r="BR156" s="733"/>
      <c r="BS156" s="733">
        <v>2</v>
      </c>
      <c r="BT156" s="733">
        <v>1</v>
      </c>
      <c r="BU156" s="733"/>
      <c r="BV156" s="733"/>
      <c r="BW156" s="733"/>
      <c r="BX156" s="733"/>
      <c r="BY156" s="733"/>
      <c r="BZ156" s="733"/>
      <c r="CA156" s="733"/>
      <c r="CB156" s="733"/>
      <c r="CC156" s="733"/>
      <c r="CD156" s="733"/>
      <c r="CE156" s="733"/>
      <c r="CF156" s="733">
        <v>1</v>
      </c>
      <c r="CG156" s="733"/>
      <c r="CH156" s="733"/>
      <c r="CI156" s="733"/>
      <c r="CJ156" s="733"/>
      <c r="CK156" s="733"/>
      <c r="CL156" s="733"/>
      <c r="CM156" s="733"/>
      <c r="CN156" s="733">
        <v>0</v>
      </c>
      <c r="CO156" s="733"/>
      <c r="CP156" s="733"/>
      <c r="CQ156" s="733"/>
      <c r="CR156" s="733"/>
      <c r="CS156" s="733"/>
      <c r="CT156" s="733"/>
      <c r="CU156" s="733"/>
      <c r="CV156" s="733"/>
      <c r="CW156" s="733"/>
      <c r="CX156" s="733"/>
      <c r="CY156" s="733">
        <v>1</v>
      </c>
      <c r="CZ156" s="733" t="s">
        <v>3999</v>
      </c>
      <c r="DA156" s="746">
        <f t="shared" si="41"/>
        <v>33.6</v>
      </c>
      <c r="DC156" s="745">
        <f t="shared" si="34"/>
        <v>43741</v>
      </c>
      <c r="DE156" s="745">
        <f t="shared" si="35"/>
        <v>43751</v>
      </c>
      <c r="DG156" s="745">
        <f t="shared" si="37"/>
        <v>43765</v>
      </c>
      <c r="DH156" s="745" t="str">
        <f t="shared" si="33"/>
        <v/>
      </c>
      <c r="DI156" s="745">
        <f t="shared" ref="DI156:DI157" si="42">IF(SUM(AB156:AE156)&gt;0,DJ156,"")</f>
        <v>43765</v>
      </c>
      <c r="DJ156" s="745">
        <v>43765</v>
      </c>
      <c r="DL156" s="745">
        <v>43726</v>
      </c>
    </row>
    <row r="157" spans="1:116" s="726" customFormat="1" ht="21.95" customHeight="1">
      <c r="A157" s="734">
        <v>42.3</v>
      </c>
      <c r="B157" s="733">
        <v>162</v>
      </c>
      <c r="C157" s="735">
        <v>44.2</v>
      </c>
      <c r="D157" s="735">
        <f t="shared" si="39"/>
        <v>5440.4999999999982</v>
      </c>
      <c r="E157" s="733"/>
      <c r="F157" s="733"/>
      <c r="G157" s="733"/>
      <c r="H157" s="733"/>
      <c r="I157" s="733"/>
      <c r="J157" s="733" t="s">
        <v>3434</v>
      </c>
      <c r="K157" s="733" t="s">
        <v>3434</v>
      </c>
      <c r="L157" s="733">
        <v>1</v>
      </c>
      <c r="M157" s="733"/>
      <c r="N157" s="733"/>
      <c r="O157" s="733"/>
      <c r="P157" s="733"/>
      <c r="Q157" s="733"/>
      <c r="R157" s="733"/>
      <c r="S157" s="733"/>
      <c r="T157" s="733"/>
      <c r="U157" s="733"/>
      <c r="V157" s="733"/>
      <c r="W157" s="733"/>
      <c r="X157" s="733"/>
      <c r="Y157" s="733"/>
      <c r="Z157" s="733"/>
      <c r="AA157" s="733"/>
      <c r="AB157" s="733"/>
      <c r="AC157" s="733"/>
      <c r="AD157" s="733">
        <v>1</v>
      </c>
      <c r="AE157" s="733"/>
      <c r="AF157" s="733">
        <v>3</v>
      </c>
      <c r="AG157" s="733"/>
      <c r="AH157" s="733"/>
      <c r="AI157" s="733"/>
      <c r="AJ157" s="733"/>
      <c r="AK157" s="733"/>
      <c r="AL157" s="733">
        <v>1</v>
      </c>
      <c r="AM157" s="733"/>
      <c r="AN157" s="733"/>
      <c r="AO157" s="733"/>
      <c r="AP157" s="733"/>
      <c r="AQ157" s="733"/>
      <c r="AR157" s="733"/>
      <c r="AS157" s="733"/>
      <c r="AT157" s="733"/>
      <c r="AU157" s="733">
        <v>3</v>
      </c>
      <c r="AV157" s="733"/>
      <c r="AW157" s="733"/>
      <c r="AX157" s="733"/>
      <c r="AY157" s="733"/>
      <c r="AZ157" s="733"/>
      <c r="BA157" s="733"/>
      <c r="BB157" s="733"/>
      <c r="BC157" s="733"/>
      <c r="BD157" s="733">
        <f t="shared" si="40"/>
        <v>132.60000000000002</v>
      </c>
      <c r="BE157" s="733"/>
      <c r="BF157" s="733">
        <v>0</v>
      </c>
      <c r="BG157" s="733"/>
      <c r="BH157" s="733"/>
      <c r="BI157" s="733"/>
      <c r="BJ157" s="733"/>
      <c r="BK157" s="733">
        <v>1</v>
      </c>
      <c r="BL157" s="733"/>
      <c r="BM157" s="733"/>
      <c r="BN157" s="733"/>
      <c r="BO157" s="733">
        <v>0</v>
      </c>
      <c r="BP157" s="733">
        <v>0</v>
      </c>
      <c r="BQ157" s="733"/>
      <c r="BR157" s="733"/>
      <c r="BS157" s="733">
        <v>2</v>
      </c>
      <c r="BT157" s="733">
        <v>1</v>
      </c>
      <c r="BU157" s="733"/>
      <c r="BV157" s="733"/>
      <c r="BW157" s="733"/>
      <c r="BX157" s="733"/>
      <c r="BY157" s="733"/>
      <c r="BZ157" s="733"/>
      <c r="CA157" s="733"/>
      <c r="CB157" s="733"/>
      <c r="CC157" s="733"/>
      <c r="CD157" s="733"/>
      <c r="CE157" s="733"/>
      <c r="CF157" s="733">
        <v>1</v>
      </c>
      <c r="CG157" s="733"/>
      <c r="CH157" s="733"/>
      <c r="CI157" s="733"/>
      <c r="CJ157" s="733"/>
      <c r="CK157" s="733"/>
      <c r="CL157" s="733"/>
      <c r="CM157" s="733"/>
      <c r="CN157" s="733">
        <v>0</v>
      </c>
      <c r="CO157" s="733"/>
      <c r="CP157" s="733"/>
      <c r="CQ157" s="733"/>
      <c r="CR157" s="733"/>
      <c r="CS157" s="733"/>
      <c r="CT157" s="733"/>
      <c r="CU157" s="733"/>
      <c r="CV157" s="733"/>
      <c r="CW157" s="733"/>
      <c r="CX157" s="733"/>
      <c r="CY157" s="733">
        <v>0</v>
      </c>
      <c r="CZ157" s="733"/>
      <c r="DA157" s="746">
        <f t="shared" si="41"/>
        <v>44.1</v>
      </c>
      <c r="DC157" s="745">
        <f t="shared" si="34"/>
        <v>43741</v>
      </c>
      <c r="DE157" s="745">
        <f t="shared" si="35"/>
        <v>43751</v>
      </c>
      <c r="DG157" s="745">
        <f t="shared" si="37"/>
        <v>43765</v>
      </c>
      <c r="DH157" s="745" t="str">
        <f t="shared" si="33"/>
        <v/>
      </c>
      <c r="DI157" s="745">
        <f t="shared" si="42"/>
        <v>43765</v>
      </c>
      <c r="DJ157" s="745">
        <v>43765</v>
      </c>
      <c r="DL157" s="745">
        <v>43726</v>
      </c>
    </row>
    <row r="158" spans="1:116" s="726" customFormat="1" ht="21.95" customHeight="1">
      <c r="A158" s="734">
        <v>39.1</v>
      </c>
      <c r="B158" s="733" t="s">
        <v>3514</v>
      </c>
      <c r="C158" s="735">
        <v>44.6</v>
      </c>
      <c r="D158" s="735">
        <f t="shared" si="39"/>
        <v>5485.0999999999985</v>
      </c>
      <c r="E158" s="733"/>
      <c r="F158" s="733"/>
      <c r="G158" s="733"/>
      <c r="H158" s="733"/>
      <c r="I158" s="733"/>
      <c r="J158" s="733"/>
      <c r="K158" s="733" t="s">
        <v>3434</v>
      </c>
      <c r="L158" s="733"/>
      <c r="M158" s="733">
        <v>1</v>
      </c>
      <c r="N158" s="733"/>
      <c r="O158" s="733">
        <v>1</v>
      </c>
      <c r="P158" s="733"/>
      <c r="Q158" s="733"/>
      <c r="R158" s="733"/>
      <c r="S158" s="733"/>
      <c r="T158" s="733"/>
      <c r="U158" s="733"/>
      <c r="V158" s="733"/>
      <c r="W158" s="733"/>
      <c r="X158" s="733"/>
      <c r="Y158" s="733">
        <v>1</v>
      </c>
      <c r="Z158" s="733"/>
      <c r="AA158" s="733"/>
      <c r="AB158" s="733"/>
      <c r="AC158" s="733"/>
      <c r="AD158" s="733">
        <v>1</v>
      </c>
      <c r="AE158" s="733"/>
      <c r="AF158" s="733">
        <v>3</v>
      </c>
      <c r="AG158" s="733"/>
      <c r="AH158" s="733"/>
      <c r="AI158" s="733"/>
      <c r="AJ158" s="733"/>
      <c r="AK158" s="733"/>
      <c r="AL158" s="733">
        <v>1</v>
      </c>
      <c r="AM158" s="733"/>
      <c r="AN158" s="733"/>
      <c r="AO158" s="733"/>
      <c r="AP158" s="733"/>
      <c r="AQ158" s="733"/>
      <c r="AR158" s="733"/>
      <c r="AS158" s="733"/>
      <c r="AT158" s="733"/>
      <c r="AU158" s="733">
        <v>3</v>
      </c>
      <c r="AV158" s="733"/>
      <c r="AW158" s="733"/>
      <c r="AX158" s="733"/>
      <c r="AY158" s="733">
        <v>2</v>
      </c>
      <c r="AZ158" s="733"/>
      <c r="BA158" s="733">
        <v>3</v>
      </c>
      <c r="BB158" s="733">
        <v>4</v>
      </c>
      <c r="BC158" s="733"/>
      <c r="BD158" s="733">
        <f t="shared" si="40"/>
        <v>133.80000000000001</v>
      </c>
      <c r="BE158" s="733"/>
      <c r="BF158" s="733">
        <v>0</v>
      </c>
      <c r="BG158" s="733"/>
      <c r="BH158" s="733"/>
      <c r="BI158" s="733">
        <v>1</v>
      </c>
      <c r="BJ158" s="733"/>
      <c r="BK158" s="733"/>
      <c r="BL158" s="733"/>
      <c r="BM158" s="733"/>
      <c r="BN158" s="733"/>
      <c r="BO158" s="733">
        <v>0</v>
      </c>
      <c r="BP158" s="733">
        <v>0</v>
      </c>
      <c r="BQ158" s="733"/>
      <c r="BR158" s="733"/>
      <c r="BS158" s="733"/>
      <c r="BT158" s="733"/>
      <c r="BU158" s="733">
        <v>1</v>
      </c>
      <c r="BV158" s="733"/>
      <c r="BW158" s="733">
        <v>1</v>
      </c>
      <c r="BX158" s="733"/>
      <c r="BY158" s="733"/>
      <c r="BZ158" s="733"/>
      <c r="CA158" s="733"/>
      <c r="CB158" s="733"/>
      <c r="CC158" s="733"/>
      <c r="CD158" s="733"/>
      <c r="CE158" s="733"/>
      <c r="CF158" s="733"/>
      <c r="CG158" s="733"/>
      <c r="CH158" s="733"/>
      <c r="CI158" s="733"/>
      <c r="CJ158" s="733"/>
      <c r="CK158" s="733"/>
      <c r="CL158" s="733">
        <v>1</v>
      </c>
      <c r="CM158" s="733">
        <v>0</v>
      </c>
      <c r="CN158" s="733">
        <v>1</v>
      </c>
      <c r="CO158" s="733">
        <v>0</v>
      </c>
      <c r="CP158" s="733">
        <v>0</v>
      </c>
      <c r="CQ158" s="733"/>
      <c r="CR158" s="733"/>
      <c r="CS158" s="733"/>
      <c r="CT158" s="733"/>
      <c r="CU158" s="733"/>
      <c r="CV158" s="733"/>
      <c r="CW158" s="733">
        <v>2</v>
      </c>
      <c r="CX158" s="733"/>
      <c r="CY158" s="733">
        <v>0</v>
      </c>
      <c r="CZ158" s="733"/>
      <c r="DA158" s="746">
        <f t="shared" si="41"/>
        <v>44.5</v>
      </c>
      <c r="DC158" s="745">
        <f t="shared" si="34"/>
        <v>43741</v>
      </c>
      <c r="DE158" s="745">
        <f t="shared" si="35"/>
        <v>43751</v>
      </c>
      <c r="DG158" s="745">
        <f t="shared" si="37"/>
        <v>43765</v>
      </c>
      <c r="DH158" s="745">
        <f t="shared" si="33"/>
        <v>43751</v>
      </c>
      <c r="DI158" s="745">
        <v>43751</v>
      </c>
      <c r="DJ158" s="745">
        <v>43765</v>
      </c>
      <c r="DL158" s="745">
        <v>43726</v>
      </c>
    </row>
    <row r="159" spans="1:116" s="726" customFormat="1" ht="21.95" customHeight="1">
      <c r="A159" s="734">
        <v>39</v>
      </c>
      <c r="B159" s="733">
        <v>163</v>
      </c>
      <c r="C159" s="735">
        <v>37</v>
      </c>
      <c r="D159" s="735">
        <f t="shared" si="39"/>
        <v>5522.0999999999985</v>
      </c>
      <c r="E159" s="733"/>
      <c r="F159" s="733"/>
      <c r="G159" s="733"/>
      <c r="H159" s="733"/>
      <c r="I159" s="733"/>
      <c r="J159" s="733" t="s">
        <v>3434</v>
      </c>
      <c r="K159" s="733" t="s">
        <v>3434</v>
      </c>
      <c r="L159" s="733">
        <v>1</v>
      </c>
      <c r="M159" s="733"/>
      <c r="N159" s="733"/>
      <c r="O159" s="733"/>
      <c r="P159" s="733"/>
      <c r="Q159" s="733"/>
      <c r="R159" s="733"/>
      <c r="S159" s="733"/>
      <c r="T159" s="733"/>
      <c r="U159" s="733"/>
      <c r="V159" s="733"/>
      <c r="W159" s="733"/>
      <c r="X159" s="733"/>
      <c r="Y159" s="733"/>
      <c r="Z159" s="733"/>
      <c r="AA159" s="733"/>
      <c r="AB159" s="733"/>
      <c r="AC159" s="733"/>
      <c r="AD159" s="733">
        <v>1</v>
      </c>
      <c r="AE159" s="733"/>
      <c r="AF159" s="733">
        <v>3</v>
      </c>
      <c r="AG159" s="733"/>
      <c r="AH159" s="733"/>
      <c r="AI159" s="733"/>
      <c r="AJ159" s="733"/>
      <c r="AK159" s="733"/>
      <c r="AL159" s="733">
        <v>1</v>
      </c>
      <c r="AM159" s="733"/>
      <c r="AN159" s="733"/>
      <c r="AO159" s="733"/>
      <c r="AP159" s="733"/>
      <c r="AQ159" s="733"/>
      <c r="AR159" s="733"/>
      <c r="AS159" s="733"/>
      <c r="AT159" s="733"/>
      <c r="AU159" s="733">
        <v>3</v>
      </c>
      <c r="AV159" s="733"/>
      <c r="AW159" s="733"/>
      <c r="AX159" s="733"/>
      <c r="AY159" s="733"/>
      <c r="AZ159" s="733"/>
      <c r="BA159" s="733"/>
      <c r="BB159" s="733"/>
      <c r="BC159" s="733"/>
      <c r="BD159" s="733">
        <f t="shared" si="40"/>
        <v>111</v>
      </c>
      <c r="BE159" s="733"/>
      <c r="BF159" s="733">
        <v>0</v>
      </c>
      <c r="BG159" s="733"/>
      <c r="BH159" s="733"/>
      <c r="BI159" s="733"/>
      <c r="BJ159" s="733"/>
      <c r="BK159" s="733">
        <v>1</v>
      </c>
      <c r="BL159" s="733"/>
      <c r="BM159" s="733"/>
      <c r="BN159" s="733"/>
      <c r="BO159" s="733">
        <v>0</v>
      </c>
      <c r="BP159" s="733">
        <v>0</v>
      </c>
      <c r="BQ159" s="733"/>
      <c r="BR159" s="733"/>
      <c r="BS159" s="733">
        <v>2</v>
      </c>
      <c r="BT159" s="733">
        <v>1</v>
      </c>
      <c r="BU159" s="733"/>
      <c r="BV159" s="733"/>
      <c r="BW159" s="733"/>
      <c r="BX159" s="733"/>
      <c r="BY159" s="733"/>
      <c r="BZ159" s="733"/>
      <c r="CA159" s="733"/>
      <c r="CB159" s="733"/>
      <c r="CC159" s="733"/>
      <c r="CD159" s="733"/>
      <c r="CE159" s="733"/>
      <c r="CF159" s="733">
        <v>1</v>
      </c>
      <c r="CG159" s="733"/>
      <c r="CH159" s="733"/>
      <c r="CI159" s="733"/>
      <c r="CJ159" s="733"/>
      <c r="CK159" s="733"/>
      <c r="CL159" s="733"/>
      <c r="CM159" s="733"/>
      <c r="CN159" s="733">
        <v>0</v>
      </c>
      <c r="CO159" s="733"/>
      <c r="CP159" s="733"/>
      <c r="CQ159" s="733"/>
      <c r="CR159" s="733"/>
      <c r="CS159" s="733"/>
      <c r="CT159" s="733"/>
      <c r="CU159" s="733"/>
      <c r="CV159" s="733"/>
      <c r="CW159" s="733"/>
      <c r="CX159" s="733"/>
      <c r="CY159" s="733">
        <v>0</v>
      </c>
      <c r="CZ159" s="733"/>
      <c r="DA159" s="746">
        <f t="shared" si="41"/>
        <v>36.9</v>
      </c>
      <c r="DC159" s="745">
        <f t="shared" si="34"/>
        <v>43741</v>
      </c>
      <c r="DE159" s="745">
        <f t="shared" si="35"/>
        <v>43751</v>
      </c>
      <c r="DG159" s="745">
        <f t="shared" si="37"/>
        <v>43765</v>
      </c>
      <c r="DH159" s="745" t="str">
        <f t="shared" si="33"/>
        <v/>
      </c>
      <c r="DI159" s="745">
        <f>IF(SUM(AB159:AE159)&gt;0,DJ159,"")</f>
        <v>43765</v>
      </c>
      <c r="DJ159" s="745">
        <v>43765</v>
      </c>
      <c r="DL159" s="745">
        <v>43726</v>
      </c>
    </row>
    <row r="160" spans="1:116" s="726" customFormat="1" ht="21.95" customHeight="1">
      <c r="A160" s="734">
        <v>40</v>
      </c>
      <c r="B160" s="733" t="s">
        <v>3515</v>
      </c>
      <c r="C160" s="735">
        <v>43</v>
      </c>
      <c r="D160" s="735">
        <f t="shared" si="39"/>
        <v>5565.0999999999985</v>
      </c>
      <c r="E160" s="733"/>
      <c r="F160" s="733"/>
      <c r="G160" s="733"/>
      <c r="H160" s="733"/>
      <c r="I160" s="733"/>
      <c r="J160" s="733"/>
      <c r="K160" s="733" t="s">
        <v>3434</v>
      </c>
      <c r="L160" s="733"/>
      <c r="M160" s="733">
        <v>1</v>
      </c>
      <c r="N160" s="733"/>
      <c r="O160" s="733">
        <v>1</v>
      </c>
      <c r="P160" s="733"/>
      <c r="Q160" s="733"/>
      <c r="R160" s="733"/>
      <c r="S160" s="733"/>
      <c r="T160" s="733"/>
      <c r="U160" s="733"/>
      <c r="V160" s="733"/>
      <c r="W160" s="733"/>
      <c r="X160" s="733"/>
      <c r="Y160" s="733"/>
      <c r="Z160" s="733"/>
      <c r="AA160" s="733"/>
      <c r="AB160" s="733"/>
      <c r="AC160" s="733"/>
      <c r="AD160" s="733">
        <v>1</v>
      </c>
      <c r="AE160" s="733"/>
      <c r="AF160" s="733">
        <v>3</v>
      </c>
      <c r="AG160" s="733"/>
      <c r="AH160" s="733"/>
      <c r="AI160" s="733"/>
      <c r="AJ160" s="733"/>
      <c r="AK160" s="733"/>
      <c r="AL160" s="733">
        <v>1</v>
      </c>
      <c r="AM160" s="733"/>
      <c r="AN160" s="733"/>
      <c r="AO160" s="733"/>
      <c r="AP160" s="733"/>
      <c r="AQ160" s="733"/>
      <c r="AR160" s="733"/>
      <c r="AS160" s="733"/>
      <c r="AT160" s="733"/>
      <c r="AU160" s="733">
        <v>3</v>
      </c>
      <c r="AV160" s="733"/>
      <c r="AW160" s="733"/>
      <c r="AX160" s="733"/>
      <c r="AY160" s="733">
        <v>2</v>
      </c>
      <c r="AZ160" s="733"/>
      <c r="BA160" s="733">
        <v>6</v>
      </c>
      <c r="BB160" s="733">
        <v>4</v>
      </c>
      <c r="BC160" s="733"/>
      <c r="BD160" s="733">
        <f t="shared" si="40"/>
        <v>129</v>
      </c>
      <c r="BE160" s="733"/>
      <c r="BF160" s="733">
        <v>0</v>
      </c>
      <c r="BG160" s="733"/>
      <c r="BH160" s="733"/>
      <c r="BI160" s="733">
        <v>1</v>
      </c>
      <c r="BJ160" s="733"/>
      <c r="BK160" s="733"/>
      <c r="BL160" s="733"/>
      <c r="BM160" s="733"/>
      <c r="BN160" s="733"/>
      <c r="BO160" s="733">
        <v>0</v>
      </c>
      <c r="BP160" s="733">
        <v>0</v>
      </c>
      <c r="BQ160" s="733"/>
      <c r="BR160" s="733"/>
      <c r="BS160" s="733"/>
      <c r="BT160" s="733"/>
      <c r="BU160" s="733">
        <v>1</v>
      </c>
      <c r="BV160" s="733"/>
      <c r="BW160" s="733">
        <v>1</v>
      </c>
      <c r="BX160" s="733"/>
      <c r="BY160" s="733"/>
      <c r="BZ160" s="733"/>
      <c r="CA160" s="733"/>
      <c r="CB160" s="733"/>
      <c r="CC160" s="733"/>
      <c r="CD160" s="733"/>
      <c r="CE160" s="733"/>
      <c r="CF160" s="733"/>
      <c r="CG160" s="733"/>
      <c r="CH160" s="733"/>
      <c r="CI160" s="733"/>
      <c r="CJ160" s="733"/>
      <c r="CK160" s="733"/>
      <c r="CL160" s="733">
        <v>1</v>
      </c>
      <c r="CM160" s="733">
        <v>0</v>
      </c>
      <c r="CN160" s="733">
        <v>1</v>
      </c>
      <c r="CO160" s="733">
        <v>0</v>
      </c>
      <c r="CP160" s="733">
        <v>0</v>
      </c>
      <c r="CQ160" s="733"/>
      <c r="CR160" s="733"/>
      <c r="CS160" s="733"/>
      <c r="CT160" s="733"/>
      <c r="CU160" s="733"/>
      <c r="CV160" s="733"/>
      <c r="CW160" s="733">
        <v>2</v>
      </c>
      <c r="CX160" s="733"/>
      <c r="CY160" s="733">
        <v>0</v>
      </c>
      <c r="CZ160" s="733"/>
      <c r="DA160" s="746">
        <f t="shared" si="41"/>
        <v>42.9</v>
      </c>
      <c r="DC160" s="745">
        <f t="shared" si="34"/>
        <v>43741</v>
      </c>
      <c r="DE160" s="745">
        <f t="shared" si="35"/>
        <v>43751</v>
      </c>
      <c r="DG160" s="745">
        <f t="shared" si="37"/>
        <v>43765</v>
      </c>
      <c r="DH160" s="745">
        <f t="shared" si="33"/>
        <v>43751</v>
      </c>
      <c r="DI160" s="745">
        <v>43751</v>
      </c>
      <c r="DJ160" s="745">
        <v>43765</v>
      </c>
      <c r="DL160" s="745">
        <v>43731</v>
      </c>
    </row>
    <row r="161" spans="1:116" s="726" customFormat="1" ht="21.95" customHeight="1">
      <c r="A161" s="734">
        <v>40.1</v>
      </c>
      <c r="B161" s="733">
        <v>164</v>
      </c>
      <c r="C161" s="735">
        <v>42.3</v>
      </c>
      <c r="D161" s="735">
        <f t="shared" si="39"/>
        <v>5607.3999999999987</v>
      </c>
      <c r="E161" s="733"/>
      <c r="F161" s="733"/>
      <c r="G161" s="733"/>
      <c r="H161" s="733"/>
      <c r="I161" s="736">
        <v>5</v>
      </c>
      <c r="J161" s="733" t="s">
        <v>3434</v>
      </c>
      <c r="K161" s="733" t="s">
        <v>3434</v>
      </c>
      <c r="L161" s="733">
        <v>1</v>
      </c>
      <c r="M161" s="733"/>
      <c r="N161" s="733">
        <v>1</v>
      </c>
      <c r="O161" s="733"/>
      <c r="P161" s="733"/>
      <c r="Q161" s="733"/>
      <c r="R161" s="733">
        <v>1</v>
      </c>
      <c r="S161" s="733"/>
      <c r="T161" s="733"/>
      <c r="U161" s="733"/>
      <c r="V161" s="733"/>
      <c r="W161" s="733"/>
      <c r="X161" s="733"/>
      <c r="Y161" s="733"/>
      <c r="Z161" s="733"/>
      <c r="AA161" s="733">
        <v>1</v>
      </c>
      <c r="AB161" s="733"/>
      <c r="AC161" s="733"/>
      <c r="AD161" s="733">
        <v>1</v>
      </c>
      <c r="AE161" s="733"/>
      <c r="AF161" s="733">
        <v>3</v>
      </c>
      <c r="AG161" s="733"/>
      <c r="AH161" s="733"/>
      <c r="AI161" s="733"/>
      <c r="AJ161" s="733"/>
      <c r="AK161" s="733"/>
      <c r="AL161" s="733">
        <v>1</v>
      </c>
      <c r="AM161" s="733">
        <v>1</v>
      </c>
      <c r="AN161" s="733">
        <v>1</v>
      </c>
      <c r="AO161" s="733">
        <v>1</v>
      </c>
      <c r="AP161" s="738"/>
      <c r="AQ161" s="733"/>
      <c r="AR161" s="738">
        <v>2</v>
      </c>
      <c r="AS161" s="733"/>
      <c r="AT161" s="733"/>
      <c r="AU161" s="733">
        <v>3</v>
      </c>
      <c r="AV161" s="733"/>
      <c r="AW161" s="733"/>
      <c r="AX161" s="733"/>
      <c r="AY161" s="733"/>
      <c r="AZ161" s="733"/>
      <c r="BA161" s="733"/>
      <c r="BB161" s="733"/>
      <c r="BC161" s="733"/>
      <c r="BD161" s="733">
        <f t="shared" si="40"/>
        <v>126.89999999999999</v>
      </c>
      <c r="BE161" s="733"/>
      <c r="BF161" s="733">
        <v>0</v>
      </c>
      <c r="BG161" s="733">
        <v>1</v>
      </c>
      <c r="BH161" s="733"/>
      <c r="BI161" s="733"/>
      <c r="BJ161" s="733">
        <v>1</v>
      </c>
      <c r="BK161" s="733">
        <v>1</v>
      </c>
      <c r="BL161" s="733"/>
      <c r="BM161" s="733"/>
      <c r="BN161" s="733"/>
      <c r="BO161" s="733">
        <v>0</v>
      </c>
      <c r="BP161" s="733">
        <v>0</v>
      </c>
      <c r="BQ161" s="733"/>
      <c r="BR161" s="733"/>
      <c r="BS161" s="733">
        <v>2</v>
      </c>
      <c r="BT161" s="733">
        <v>1</v>
      </c>
      <c r="BU161" s="733"/>
      <c r="BV161" s="733"/>
      <c r="BW161" s="733"/>
      <c r="BX161" s="733"/>
      <c r="BY161" s="733"/>
      <c r="BZ161" s="733"/>
      <c r="CA161" s="733">
        <v>1</v>
      </c>
      <c r="CB161" s="733"/>
      <c r="CC161" s="733">
        <v>1</v>
      </c>
      <c r="CD161" s="733"/>
      <c r="CE161" s="733">
        <v>1</v>
      </c>
      <c r="CF161" s="733">
        <v>1</v>
      </c>
      <c r="CG161" s="733"/>
      <c r="CH161" s="733"/>
      <c r="CI161" s="733">
        <v>1</v>
      </c>
      <c r="CJ161" s="733"/>
      <c r="CK161" s="733"/>
      <c r="CL161" s="733"/>
      <c r="CM161" s="733"/>
      <c r="CN161" s="733">
        <v>0</v>
      </c>
      <c r="CO161" s="733"/>
      <c r="CP161" s="733"/>
      <c r="CQ161" s="733">
        <v>1</v>
      </c>
      <c r="CR161" s="733"/>
      <c r="CS161" s="733">
        <v>1</v>
      </c>
      <c r="CT161" s="733"/>
      <c r="CU161" s="733">
        <v>1</v>
      </c>
      <c r="CV161" s="733"/>
      <c r="CW161" s="733"/>
      <c r="CX161" s="733"/>
      <c r="CY161" s="733">
        <v>0</v>
      </c>
      <c r="CZ161" s="733" t="s">
        <v>3996</v>
      </c>
      <c r="DA161" s="746">
        <f t="shared" si="41"/>
        <v>42.199999999999996</v>
      </c>
      <c r="DC161" s="745">
        <f t="shared" si="34"/>
        <v>43741</v>
      </c>
      <c r="DE161" s="745">
        <f t="shared" si="35"/>
        <v>43751</v>
      </c>
      <c r="DG161" s="745">
        <f t="shared" si="37"/>
        <v>43765</v>
      </c>
      <c r="DH161" s="745">
        <f t="shared" si="33"/>
        <v>43751</v>
      </c>
      <c r="DI161" s="745">
        <v>43751</v>
      </c>
      <c r="DJ161" s="745">
        <v>43765</v>
      </c>
      <c r="DL161" s="745">
        <v>43731</v>
      </c>
    </row>
    <row r="162" spans="1:116" s="726" customFormat="1" ht="21.95" customHeight="1">
      <c r="A162" s="734">
        <v>40</v>
      </c>
      <c r="B162" s="733" t="s">
        <v>3516</v>
      </c>
      <c r="C162" s="735">
        <v>41.7</v>
      </c>
      <c r="D162" s="735">
        <f t="shared" si="39"/>
        <v>5649.0999999999985</v>
      </c>
      <c r="E162" s="733"/>
      <c r="F162" s="733"/>
      <c r="G162" s="733"/>
      <c r="H162" s="733"/>
      <c r="I162" s="733"/>
      <c r="J162" s="733"/>
      <c r="K162" s="733" t="s">
        <v>3992</v>
      </c>
      <c r="L162" s="733"/>
      <c r="M162" s="733">
        <v>2</v>
      </c>
      <c r="N162" s="733"/>
      <c r="O162" s="733"/>
      <c r="P162" s="733"/>
      <c r="Q162" s="733">
        <v>1</v>
      </c>
      <c r="R162" s="733"/>
      <c r="S162" s="733"/>
      <c r="T162" s="733"/>
      <c r="U162" s="733"/>
      <c r="V162" s="733"/>
      <c r="W162" s="733"/>
      <c r="X162" s="733"/>
      <c r="Y162" s="733"/>
      <c r="Z162" s="733"/>
      <c r="AA162" s="733"/>
      <c r="AB162" s="733"/>
      <c r="AC162" s="733">
        <v>1</v>
      </c>
      <c r="AD162" s="733"/>
      <c r="AE162" s="733"/>
      <c r="AF162" s="733">
        <v>6</v>
      </c>
      <c r="AG162" s="733">
        <v>6</v>
      </c>
      <c r="AH162" s="733"/>
      <c r="AI162" s="733"/>
      <c r="AJ162" s="733">
        <v>6</v>
      </c>
      <c r="AK162" s="733">
        <v>2</v>
      </c>
      <c r="AL162" s="733"/>
      <c r="AM162" s="733"/>
      <c r="AN162" s="733"/>
      <c r="AO162" s="733"/>
      <c r="AP162" s="733"/>
      <c r="AQ162" s="733"/>
      <c r="AR162" s="733">
        <v>2</v>
      </c>
      <c r="AS162" s="733">
        <v>6</v>
      </c>
      <c r="AT162" s="733"/>
      <c r="AU162" s="733">
        <v>6</v>
      </c>
      <c r="AV162" s="733"/>
      <c r="AW162" s="733"/>
      <c r="AX162" s="733"/>
      <c r="AY162" s="738">
        <f>2-2</f>
        <v>0</v>
      </c>
      <c r="AZ162" s="733"/>
      <c r="BA162" s="738">
        <f>15-15</f>
        <v>0</v>
      </c>
      <c r="BB162" s="738">
        <f>8-8</f>
        <v>0</v>
      </c>
      <c r="BC162" s="738">
        <f>1.2-0.2</f>
        <v>1</v>
      </c>
      <c r="BD162" s="733">
        <f t="shared" si="40"/>
        <v>125.10000000000001</v>
      </c>
      <c r="BE162" s="733"/>
      <c r="BF162" s="733">
        <v>0</v>
      </c>
      <c r="BG162" s="733"/>
      <c r="BH162" s="733"/>
      <c r="BI162" s="738">
        <f>1-1</f>
        <v>0</v>
      </c>
      <c r="BJ162" s="733"/>
      <c r="BK162" s="733"/>
      <c r="BL162" s="733"/>
      <c r="BM162" s="733"/>
      <c r="BN162" s="733"/>
      <c r="BO162" s="733">
        <v>0</v>
      </c>
      <c r="BP162" s="733">
        <v>0</v>
      </c>
      <c r="BQ162" s="733"/>
      <c r="BR162" s="733"/>
      <c r="BS162" s="733"/>
      <c r="BT162" s="733"/>
      <c r="BU162" s="738">
        <f>1-1</f>
        <v>0</v>
      </c>
      <c r="BV162" s="733"/>
      <c r="BW162" s="738">
        <f>2-2</f>
        <v>0</v>
      </c>
      <c r="BX162" s="733"/>
      <c r="BY162" s="733"/>
      <c r="BZ162" s="733"/>
      <c r="CA162" s="733"/>
      <c r="CB162" s="733"/>
      <c r="CC162" s="733"/>
      <c r="CD162" s="733"/>
      <c r="CE162" s="733"/>
      <c r="CF162" s="733"/>
      <c r="CG162" s="733"/>
      <c r="CH162" s="733"/>
      <c r="CI162" s="733"/>
      <c r="CJ162" s="733"/>
      <c r="CK162" s="733"/>
      <c r="CL162" s="738">
        <f>1-1</f>
        <v>0</v>
      </c>
      <c r="CM162" s="733">
        <v>0</v>
      </c>
      <c r="CN162" s="738">
        <f>2-2</f>
        <v>0</v>
      </c>
      <c r="CO162" s="733">
        <v>0</v>
      </c>
      <c r="CP162" s="733">
        <v>0</v>
      </c>
      <c r="CQ162" s="733"/>
      <c r="CR162" s="733"/>
      <c r="CS162" s="733"/>
      <c r="CT162" s="733"/>
      <c r="CU162" s="733"/>
      <c r="CV162" s="733"/>
      <c r="CW162" s="738">
        <f>1-1</f>
        <v>0</v>
      </c>
      <c r="CX162" s="733"/>
      <c r="CY162" s="733">
        <v>0</v>
      </c>
      <c r="CZ162" s="733"/>
      <c r="DA162" s="746">
        <f t="shared" si="41"/>
        <v>41.6</v>
      </c>
      <c r="DC162" s="745">
        <f t="shared" si="34"/>
        <v>43741</v>
      </c>
      <c r="DE162" s="745">
        <f t="shared" si="35"/>
        <v>43751</v>
      </c>
      <c r="DG162" s="745">
        <f t="shared" si="37"/>
        <v>43765</v>
      </c>
      <c r="DH162" s="745">
        <f t="shared" si="33"/>
        <v>43751</v>
      </c>
      <c r="DI162" s="745">
        <v>43751</v>
      </c>
      <c r="DJ162" s="745">
        <v>43765</v>
      </c>
      <c r="DK162" s="745">
        <v>43752</v>
      </c>
      <c r="DL162" s="745">
        <v>43731</v>
      </c>
    </row>
    <row r="163" spans="1:116" s="726" customFormat="1" ht="21.95" customHeight="1">
      <c r="A163" s="734">
        <v>36.5</v>
      </c>
      <c r="B163" s="733">
        <v>165</v>
      </c>
      <c r="C163" s="735">
        <v>38.6</v>
      </c>
      <c r="D163" s="735">
        <f t="shared" si="39"/>
        <v>5687.6999999999989</v>
      </c>
      <c r="E163" s="733"/>
      <c r="F163" s="733"/>
      <c r="G163" s="733"/>
      <c r="H163" s="733"/>
      <c r="I163" s="733"/>
      <c r="J163" s="733" t="s">
        <v>3434</v>
      </c>
      <c r="K163" s="733" t="s">
        <v>3434</v>
      </c>
      <c r="L163" s="733">
        <v>1</v>
      </c>
      <c r="M163" s="733"/>
      <c r="N163" s="733"/>
      <c r="O163" s="733"/>
      <c r="P163" s="733"/>
      <c r="Q163" s="733"/>
      <c r="R163" s="733"/>
      <c r="S163" s="733"/>
      <c r="T163" s="733"/>
      <c r="U163" s="733"/>
      <c r="V163" s="733"/>
      <c r="W163" s="733"/>
      <c r="X163" s="733"/>
      <c r="Y163" s="733"/>
      <c r="Z163" s="733"/>
      <c r="AA163" s="733"/>
      <c r="AB163" s="733"/>
      <c r="AC163" s="733"/>
      <c r="AD163" s="733">
        <v>1</v>
      </c>
      <c r="AE163" s="733"/>
      <c r="AF163" s="733">
        <v>3</v>
      </c>
      <c r="AG163" s="733"/>
      <c r="AH163" s="733"/>
      <c r="AI163" s="733"/>
      <c r="AJ163" s="733"/>
      <c r="AK163" s="733"/>
      <c r="AL163" s="733">
        <v>1</v>
      </c>
      <c r="AM163" s="733"/>
      <c r="AN163" s="733"/>
      <c r="AO163" s="733"/>
      <c r="AP163" s="733"/>
      <c r="AQ163" s="733"/>
      <c r="AR163" s="733"/>
      <c r="AS163" s="733"/>
      <c r="AT163" s="733"/>
      <c r="AU163" s="733">
        <v>3</v>
      </c>
      <c r="AV163" s="733"/>
      <c r="AW163" s="733"/>
      <c r="AX163" s="733"/>
      <c r="AY163" s="733"/>
      <c r="AZ163" s="733"/>
      <c r="BA163" s="733"/>
      <c r="BB163" s="733"/>
      <c r="BC163" s="733"/>
      <c r="BD163" s="733">
        <f t="shared" si="40"/>
        <v>115.80000000000001</v>
      </c>
      <c r="BE163" s="733"/>
      <c r="BF163" s="733">
        <v>0</v>
      </c>
      <c r="BG163" s="733"/>
      <c r="BH163" s="733"/>
      <c r="BI163" s="733"/>
      <c r="BJ163" s="733"/>
      <c r="BK163" s="733">
        <v>1</v>
      </c>
      <c r="BL163" s="733"/>
      <c r="BM163" s="733"/>
      <c r="BN163" s="733"/>
      <c r="BO163" s="733">
        <v>0</v>
      </c>
      <c r="BP163" s="733">
        <v>0</v>
      </c>
      <c r="BQ163" s="733"/>
      <c r="BR163" s="733"/>
      <c r="BS163" s="733">
        <v>2</v>
      </c>
      <c r="BT163" s="733">
        <v>1</v>
      </c>
      <c r="BU163" s="733"/>
      <c r="BV163" s="733"/>
      <c r="BW163" s="733"/>
      <c r="BX163" s="733"/>
      <c r="BY163" s="733"/>
      <c r="BZ163" s="733"/>
      <c r="CA163" s="733"/>
      <c r="CB163" s="733"/>
      <c r="CC163" s="733"/>
      <c r="CD163" s="733"/>
      <c r="CE163" s="733"/>
      <c r="CF163" s="733">
        <v>1</v>
      </c>
      <c r="CG163" s="733"/>
      <c r="CH163" s="733"/>
      <c r="CI163" s="733"/>
      <c r="CJ163" s="733"/>
      <c r="CK163" s="733"/>
      <c r="CL163" s="733"/>
      <c r="CM163" s="733"/>
      <c r="CN163" s="733">
        <v>0</v>
      </c>
      <c r="CO163" s="733"/>
      <c r="CP163" s="733"/>
      <c r="CQ163" s="733"/>
      <c r="CR163" s="733"/>
      <c r="CS163" s="733"/>
      <c r="CT163" s="733"/>
      <c r="CU163" s="733"/>
      <c r="CV163" s="733"/>
      <c r="CW163" s="733"/>
      <c r="CX163" s="733"/>
      <c r="CY163" s="733">
        <v>0</v>
      </c>
      <c r="CZ163" s="733"/>
      <c r="DA163" s="746">
        <f t="shared" si="41"/>
        <v>38.5</v>
      </c>
      <c r="DC163" s="745">
        <f t="shared" si="34"/>
        <v>43741</v>
      </c>
      <c r="DE163" s="745">
        <f t="shared" si="35"/>
        <v>43751</v>
      </c>
      <c r="DG163" s="745">
        <f t="shared" si="37"/>
        <v>43765</v>
      </c>
      <c r="DH163" s="745" t="str">
        <f t="shared" si="33"/>
        <v/>
      </c>
      <c r="DI163" s="745">
        <f>IF(SUM(AB163:AE163)&gt;0,DJ163,"")</f>
        <v>43765</v>
      </c>
      <c r="DJ163" s="745">
        <v>43765</v>
      </c>
      <c r="DL163" s="745">
        <v>43731</v>
      </c>
    </row>
    <row r="164" spans="1:116" s="726" customFormat="1" ht="21.95" customHeight="1">
      <c r="A164" s="734">
        <v>36</v>
      </c>
      <c r="B164" s="733" t="s">
        <v>3517</v>
      </c>
      <c r="C164" s="735">
        <v>39.4</v>
      </c>
      <c r="D164" s="735">
        <f t="shared" si="39"/>
        <v>5727.0999999999985</v>
      </c>
      <c r="E164" s="733"/>
      <c r="F164" s="733"/>
      <c r="G164" s="733"/>
      <c r="H164" s="733"/>
      <c r="I164" s="733"/>
      <c r="J164" s="733"/>
      <c r="K164" s="733" t="s">
        <v>3434</v>
      </c>
      <c r="L164" s="733"/>
      <c r="M164" s="733">
        <v>1</v>
      </c>
      <c r="N164" s="733"/>
      <c r="O164" s="733"/>
      <c r="P164" s="733">
        <v>1</v>
      </c>
      <c r="Q164" s="733"/>
      <c r="R164" s="733"/>
      <c r="S164" s="733"/>
      <c r="T164" s="733"/>
      <c r="U164" s="733"/>
      <c r="V164" s="733"/>
      <c r="W164" s="733"/>
      <c r="X164" s="733"/>
      <c r="Y164" s="733">
        <v>1</v>
      </c>
      <c r="Z164" s="733"/>
      <c r="AA164" s="733"/>
      <c r="AB164" s="733"/>
      <c r="AC164" s="733"/>
      <c r="AD164" s="733">
        <v>1</v>
      </c>
      <c r="AE164" s="733"/>
      <c r="AF164" s="733">
        <v>3</v>
      </c>
      <c r="AG164" s="733"/>
      <c r="AH164" s="733"/>
      <c r="AI164" s="733"/>
      <c r="AJ164" s="733"/>
      <c r="AK164" s="733"/>
      <c r="AL164" s="733">
        <v>1</v>
      </c>
      <c r="AM164" s="733"/>
      <c r="AN164" s="733"/>
      <c r="AO164" s="733"/>
      <c r="AP164" s="733"/>
      <c r="AQ164" s="733"/>
      <c r="AR164" s="733"/>
      <c r="AS164" s="733"/>
      <c r="AT164" s="733"/>
      <c r="AU164" s="733">
        <v>3</v>
      </c>
      <c r="AV164" s="733"/>
      <c r="AW164" s="733"/>
      <c r="AX164" s="733"/>
      <c r="AY164" s="733">
        <v>2</v>
      </c>
      <c r="AZ164" s="733"/>
      <c r="BA164" s="733">
        <v>2</v>
      </c>
      <c r="BB164" s="733">
        <v>4</v>
      </c>
      <c r="BC164" s="733"/>
      <c r="BD164" s="733">
        <f t="shared" si="40"/>
        <v>118.19999999999999</v>
      </c>
      <c r="BE164" s="733"/>
      <c r="BF164" s="733">
        <v>0</v>
      </c>
      <c r="BG164" s="733"/>
      <c r="BH164" s="733"/>
      <c r="BI164" s="733">
        <v>1</v>
      </c>
      <c r="BJ164" s="733"/>
      <c r="BK164" s="733"/>
      <c r="BL164" s="733"/>
      <c r="BM164" s="733"/>
      <c r="BN164" s="733"/>
      <c r="BO164" s="733">
        <v>0</v>
      </c>
      <c r="BP164" s="733">
        <v>0</v>
      </c>
      <c r="BQ164" s="733"/>
      <c r="BR164" s="733"/>
      <c r="BS164" s="733"/>
      <c r="BT164" s="733"/>
      <c r="BU164" s="733">
        <v>1</v>
      </c>
      <c r="BV164" s="733"/>
      <c r="BW164" s="733">
        <v>1</v>
      </c>
      <c r="BX164" s="733"/>
      <c r="BY164" s="733"/>
      <c r="BZ164" s="733"/>
      <c r="CA164" s="733"/>
      <c r="CB164" s="733"/>
      <c r="CC164" s="733"/>
      <c r="CD164" s="733"/>
      <c r="CE164" s="733"/>
      <c r="CF164" s="733"/>
      <c r="CG164" s="733"/>
      <c r="CH164" s="733"/>
      <c r="CI164" s="733"/>
      <c r="CJ164" s="733"/>
      <c r="CK164" s="733"/>
      <c r="CL164" s="733">
        <v>1</v>
      </c>
      <c r="CM164" s="733">
        <v>0</v>
      </c>
      <c r="CN164" s="733">
        <v>1</v>
      </c>
      <c r="CO164" s="733">
        <v>0</v>
      </c>
      <c r="CP164" s="733">
        <v>0</v>
      </c>
      <c r="CQ164" s="733"/>
      <c r="CR164" s="733"/>
      <c r="CS164" s="733"/>
      <c r="CT164" s="733"/>
      <c r="CU164" s="733"/>
      <c r="CV164" s="733"/>
      <c r="CW164" s="733">
        <v>2</v>
      </c>
      <c r="CX164" s="733"/>
      <c r="CY164" s="733">
        <v>0</v>
      </c>
      <c r="CZ164" s="733"/>
      <c r="DA164" s="746">
        <f t="shared" si="41"/>
        <v>39.299999999999997</v>
      </c>
      <c r="DC164" s="745">
        <f t="shared" si="34"/>
        <v>43741</v>
      </c>
      <c r="DE164" s="745">
        <f t="shared" si="35"/>
        <v>43751</v>
      </c>
      <c r="DG164" s="745">
        <f t="shared" si="37"/>
        <v>43765</v>
      </c>
      <c r="DH164" s="745">
        <f t="shared" si="33"/>
        <v>43751</v>
      </c>
      <c r="DI164" s="745">
        <v>43751</v>
      </c>
      <c r="DJ164" s="745">
        <v>43765</v>
      </c>
      <c r="DL164" s="745">
        <v>43731</v>
      </c>
    </row>
    <row r="165" spans="1:116" s="726" customFormat="1" ht="21.95" customHeight="1">
      <c r="A165" s="734">
        <v>36.299999999999997</v>
      </c>
      <c r="B165" s="733">
        <v>166</v>
      </c>
      <c r="C165" s="735">
        <v>35.4</v>
      </c>
      <c r="D165" s="735">
        <f t="shared" si="39"/>
        <v>5762.4999999999982</v>
      </c>
      <c r="E165" s="733"/>
      <c r="F165" s="733"/>
      <c r="G165" s="733"/>
      <c r="H165" s="733"/>
      <c r="I165" s="733"/>
      <c r="J165" s="733" t="s">
        <v>3434</v>
      </c>
      <c r="K165" s="733" t="s">
        <v>3434</v>
      </c>
      <c r="L165" s="733">
        <v>1</v>
      </c>
      <c r="M165" s="733"/>
      <c r="N165" s="733"/>
      <c r="O165" s="733"/>
      <c r="P165" s="733"/>
      <c r="Q165" s="733"/>
      <c r="R165" s="733"/>
      <c r="S165" s="733"/>
      <c r="T165" s="733"/>
      <c r="U165" s="733"/>
      <c r="V165" s="733"/>
      <c r="W165" s="733"/>
      <c r="X165" s="733"/>
      <c r="Y165" s="733"/>
      <c r="Z165" s="733"/>
      <c r="AA165" s="733"/>
      <c r="AB165" s="733"/>
      <c r="AC165" s="733"/>
      <c r="AD165" s="733">
        <v>1</v>
      </c>
      <c r="AE165" s="733"/>
      <c r="AF165" s="733">
        <v>3</v>
      </c>
      <c r="AG165" s="733"/>
      <c r="AH165" s="733"/>
      <c r="AI165" s="733"/>
      <c r="AJ165" s="733"/>
      <c r="AK165" s="733"/>
      <c r="AL165" s="733">
        <v>1</v>
      </c>
      <c r="AM165" s="733"/>
      <c r="AN165" s="733"/>
      <c r="AO165" s="733"/>
      <c r="AP165" s="733"/>
      <c r="AQ165" s="733"/>
      <c r="AR165" s="733"/>
      <c r="AS165" s="733"/>
      <c r="AT165" s="733"/>
      <c r="AU165" s="733">
        <v>3</v>
      </c>
      <c r="AV165" s="733"/>
      <c r="AW165" s="733"/>
      <c r="AX165" s="733"/>
      <c r="AY165" s="733"/>
      <c r="AZ165" s="733"/>
      <c r="BA165" s="733"/>
      <c r="BB165" s="733"/>
      <c r="BC165" s="733"/>
      <c r="BD165" s="733">
        <f t="shared" si="40"/>
        <v>106.19999999999999</v>
      </c>
      <c r="BE165" s="733"/>
      <c r="BF165" s="733">
        <v>0</v>
      </c>
      <c r="BG165" s="733"/>
      <c r="BH165" s="733"/>
      <c r="BI165" s="733"/>
      <c r="BJ165" s="733"/>
      <c r="BK165" s="733">
        <v>1</v>
      </c>
      <c r="BL165" s="733"/>
      <c r="BM165" s="733"/>
      <c r="BN165" s="733"/>
      <c r="BO165" s="733">
        <v>0</v>
      </c>
      <c r="BP165" s="733">
        <v>0</v>
      </c>
      <c r="BQ165" s="733"/>
      <c r="BR165" s="733"/>
      <c r="BS165" s="733">
        <v>2</v>
      </c>
      <c r="BT165" s="733">
        <v>1</v>
      </c>
      <c r="BU165" s="733"/>
      <c r="BV165" s="733"/>
      <c r="BW165" s="733"/>
      <c r="BX165" s="733"/>
      <c r="BY165" s="733"/>
      <c r="BZ165" s="733"/>
      <c r="CA165" s="733"/>
      <c r="CB165" s="733"/>
      <c r="CC165" s="733"/>
      <c r="CD165" s="733"/>
      <c r="CE165" s="733"/>
      <c r="CF165" s="733">
        <v>1</v>
      </c>
      <c r="CG165" s="733"/>
      <c r="CH165" s="733"/>
      <c r="CI165" s="733"/>
      <c r="CJ165" s="733"/>
      <c r="CK165" s="733"/>
      <c r="CL165" s="733"/>
      <c r="CM165" s="733"/>
      <c r="CN165" s="733">
        <v>0</v>
      </c>
      <c r="CO165" s="733"/>
      <c r="CP165" s="733"/>
      <c r="CQ165" s="733"/>
      <c r="CR165" s="733"/>
      <c r="CS165" s="733"/>
      <c r="CT165" s="733"/>
      <c r="CU165" s="733"/>
      <c r="CV165" s="733"/>
      <c r="CW165" s="733"/>
      <c r="CX165" s="733"/>
      <c r="CY165" s="733">
        <v>0</v>
      </c>
      <c r="CZ165" s="733"/>
      <c r="DA165" s="746">
        <f t="shared" si="41"/>
        <v>35.299999999999997</v>
      </c>
      <c r="DC165" s="745">
        <f t="shared" si="34"/>
        <v>43741</v>
      </c>
      <c r="DE165" s="745">
        <f t="shared" si="35"/>
        <v>43751</v>
      </c>
      <c r="DG165" s="745">
        <f t="shared" si="37"/>
        <v>43765</v>
      </c>
      <c r="DH165" s="745" t="str">
        <f t="shared" si="33"/>
        <v/>
      </c>
      <c r="DI165" s="745">
        <f t="shared" ref="DI165:DI167" si="43">IF(SUM(AB165:AE165)&gt;0,DJ165,"")</f>
        <v>43765</v>
      </c>
      <c r="DJ165" s="745">
        <v>43765</v>
      </c>
      <c r="DL165" s="745">
        <v>43731</v>
      </c>
    </row>
    <row r="166" spans="1:116" s="726" customFormat="1" ht="21.95" customHeight="1">
      <c r="A166" s="734">
        <v>38.700000000000003</v>
      </c>
      <c r="B166" s="733" t="s">
        <v>3518</v>
      </c>
      <c r="C166" s="735">
        <v>39.4</v>
      </c>
      <c r="D166" s="735">
        <f t="shared" si="39"/>
        <v>5801.8999999999978</v>
      </c>
      <c r="E166" s="733">
        <v>5</v>
      </c>
      <c r="F166" s="733">
        <v>1</v>
      </c>
      <c r="G166" s="733"/>
      <c r="H166" s="733"/>
      <c r="I166" s="736">
        <v>1</v>
      </c>
      <c r="J166" s="733" t="s">
        <v>3998</v>
      </c>
      <c r="K166" s="733" t="s">
        <v>3998</v>
      </c>
      <c r="L166" s="733">
        <v>1</v>
      </c>
      <c r="M166" s="733"/>
      <c r="N166" s="733"/>
      <c r="O166" s="733"/>
      <c r="P166" s="733"/>
      <c r="Q166" s="733"/>
      <c r="R166" s="733"/>
      <c r="S166" s="733"/>
      <c r="T166" s="733"/>
      <c r="U166" s="733"/>
      <c r="V166" s="733"/>
      <c r="W166" s="733"/>
      <c r="X166" s="733"/>
      <c r="Y166" s="733"/>
      <c r="Z166" s="733"/>
      <c r="AA166" s="733"/>
      <c r="AB166" s="733"/>
      <c r="AC166" s="733"/>
      <c r="AD166" s="733">
        <v>1</v>
      </c>
      <c r="AE166" s="733"/>
      <c r="AF166" s="733">
        <v>3</v>
      </c>
      <c r="AG166" s="733"/>
      <c r="AH166" s="733"/>
      <c r="AI166" s="733"/>
      <c r="AJ166" s="733"/>
      <c r="AK166" s="733"/>
      <c r="AL166" s="733">
        <v>1</v>
      </c>
      <c r="AM166" s="733">
        <v>1</v>
      </c>
      <c r="AN166" s="733">
        <v>1</v>
      </c>
      <c r="AO166" s="733">
        <v>1</v>
      </c>
      <c r="AP166" s="738">
        <f>2-2</f>
        <v>0</v>
      </c>
      <c r="AQ166" s="733"/>
      <c r="AR166" s="733">
        <v>2</v>
      </c>
      <c r="AS166" s="733"/>
      <c r="AT166" s="733"/>
      <c r="AU166" s="733">
        <v>3</v>
      </c>
      <c r="AV166" s="733"/>
      <c r="AW166" s="733"/>
      <c r="AX166" s="733"/>
      <c r="AY166" s="733"/>
      <c r="AZ166" s="733"/>
      <c r="BA166" s="733"/>
      <c r="BB166" s="733"/>
      <c r="BC166" s="733"/>
      <c r="BD166" s="733">
        <f t="shared" si="40"/>
        <v>118.19999999999999</v>
      </c>
      <c r="BE166" s="733"/>
      <c r="BF166" s="733">
        <v>5</v>
      </c>
      <c r="BG166" s="733"/>
      <c r="BH166" s="733"/>
      <c r="BI166" s="733"/>
      <c r="BJ166" s="733"/>
      <c r="BK166" s="733">
        <v>1</v>
      </c>
      <c r="BL166" s="733"/>
      <c r="BM166" s="733"/>
      <c r="BN166" s="733"/>
      <c r="BO166" s="733">
        <v>0</v>
      </c>
      <c r="BP166" s="733">
        <v>0</v>
      </c>
      <c r="BQ166" s="733"/>
      <c r="BR166" s="733"/>
      <c r="BS166" s="733">
        <v>2</v>
      </c>
      <c r="BT166" s="733">
        <v>1</v>
      </c>
      <c r="BU166" s="733"/>
      <c r="BV166" s="733"/>
      <c r="BW166" s="733"/>
      <c r="BX166" s="733"/>
      <c r="BY166" s="733"/>
      <c r="BZ166" s="733"/>
      <c r="CA166" s="733"/>
      <c r="CB166" s="733"/>
      <c r="CC166" s="733"/>
      <c r="CD166" s="733"/>
      <c r="CE166" s="733"/>
      <c r="CF166" s="733">
        <v>1</v>
      </c>
      <c r="CG166" s="733"/>
      <c r="CH166" s="733"/>
      <c r="CI166" s="733"/>
      <c r="CJ166" s="733"/>
      <c r="CK166" s="733"/>
      <c r="CL166" s="733"/>
      <c r="CM166" s="733"/>
      <c r="CN166" s="733">
        <v>0</v>
      </c>
      <c r="CO166" s="733"/>
      <c r="CP166" s="733"/>
      <c r="CQ166" s="733"/>
      <c r="CR166" s="733"/>
      <c r="CS166" s="733"/>
      <c r="CT166" s="733"/>
      <c r="CU166" s="733"/>
      <c r="CV166" s="733"/>
      <c r="CW166" s="733"/>
      <c r="CX166" s="733"/>
      <c r="CY166" s="733">
        <v>0</v>
      </c>
      <c r="CZ166" s="733" t="s">
        <v>3999</v>
      </c>
      <c r="DA166" s="746">
        <f t="shared" si="41"/>
        <v>39.299999999999997</v>
      </c>
      <c r="DC166" s="745">
        <f t="shared" si="34"/>
        <v>43741</v>
      </c>
      <c r="DE166" s="745">
        <f t="shared" si="35"/>
        <v>43751</v>
      </c>
      <c r="DG166" s="745">
        <f t="shared" si="37"/>
        <v>43765</v>
      </c>
      <c r="DH166" s="745" t="str">
        <f t="shared" si="33"/>
        <v/>
      </c>
      <c r="DI166" s="745">
        <f t="shared" si="43"/>
        <v>43765</v>
      </c>
      <c r="DJ166" s="745">
        <v>43765</v>
      </c>
      <c r="DL166" s="745">
        <v>43731</v>
      </c>
    </row>
    <row r="167" spans="1:116" s="726" customFormat="1" ht="21.95" customHeight="1">
      <c r="A167" s="734">
        <v>34.799999999999997</v>
      </c>
      <c r="B167" s="733">
        <v>167</v>
      </c>
      <c r="C167" s="735">
        <v>35.6</v>
      </c>
      <c r="D167" s="735">
        <f t="shared" si="39"/>
        <v>5837.4999999999982</v>
      </c>
      <c r="E167" s="733"/>
      <c r="F167" s="733"/>
      <c r="G167" s="733"/>
      <c r="H167" s="733"/>
      <c r="I167" s="733"/>
      <c r="J167" s="733" t="s">
        <v>3994</v>
      </c>
      <c r="K167" s="755" t="s">
        <v>3434</v>
      </c>
      <c r="L167" s="733">
        <v>1</v>
      </c>
      <c r="M167" s="733"/>
      <c r="N167" s="733"/>
      <c r="O167" s="733"/>
      <c r="P167" s="733"/>
      <c r="Q167" s="733"/>
      <c r="R167" s="733"/>
      <c r="S167" s="733"/>
      <c r="T167" s="738">
        <f>1-1</f>
        <v>0</v>
      </c>
      <c r="U167" s="733"/>
      <c r="V167" s="733"/>
      <c r="W167" s="733"/>
      <c r="X167" s="733"/>
      <c r="Y167" s="733"/>
      <c r="Z167" s="733"/>
      <c r="AA167" s="733"/>
      <c r="AB167" s="733"/>
      <c r="AC167" s="733"/>
      <c r="AD167" s="738">
        <f>0+1</f>
        <v>1</v>
      </c>
      <c r="AE167" s="738">
        <f>1-1</f>
        <v>0</v>
      </c>
      <c r="AF167" s="738">
        <f>6-3</f>
        <v>3</v>
      </c>
      <c r="AG167" s="733"/>
      <c r="AH167" s="733"/>
      <c r="AI167" s="733"/>
      <c r="AJ167" s="733"/>
      <c r="AK167" s="733"/>
      <c r="AL167" s="733">
        <v>1</v>
      </c>
      <c r="AM167" s="733"/>
      <c r="AN167" s="733"/>
      <c r="AO167" s="733"/>
      <c r="AP167" s="733"/>
      <c r="AQ167" s="733"/>
      <c r="AR167" s="733"/>
      <c r="AS167" s="733"/>
      <c r="AT167" s="738">
        <f>6-6</f>
        <v>0</v>
      </c>
      <c r="AU167" s="738">
        <v>3</v>
      </c>
      <c r="AV167" s="733"/>
      <c r="AW167" s="733"/>
      <c r="AX167" s="733"/>
      <c r="AY167" s="733"/>
      <c r="AZ167" s="733"/>
      <c r="BA167" s="733"/>
      <c r="BB167" s="733"/>
      <c r="BC167" s="733"/>
      <c r="BD167" s="733">
        <f t="shared" si="40"/>
        <v>106.80000000000001</v>
      </c>
      <c r="BE167" s="733"/>
      <c r="BF167" s="733">
        <v>0</v>
      </c>
      <c r="BG167" s="733"/>
      <c r="BH167" s="733"/>
      <c r="BI167" s="733"/>
      <c r="BJ167" s="733"/>
      <c r="BK167" s="733"/>
      <c r="BL167" s="733">
        <v>1</v>
      </c>
      <c r="BM167" s="733"/>
      <c r="BN167" s="733"/>
      <c r="BO167" s="733">
        <v>1</v>
      </c>
      <c r="BP167" s="733">
        <v>0</v>
      </c>
      <c r="BQ167" s="733"/>
      <c r="BR167" s="733"/>
      <c r="BS167" s="733">
        <v>4</v>
      </c>
      <c r="BT167" s="733">
        <v>2</v>
      </c>
      <c r="BU167" s="733"/>
      <c r="BV167" s="733"/>
      <c r="BW167" s="733"/>
      <c r="BX167" s="733"/>
      <c r="BY167" s="733"/>
      <c r="BZ167" s="733"/>
      <c r="CA167" s="733"/>
      <c r="CB167" s="733"/>
      <c r="CC167" s="733"/>
      <c r="CD167" s="733"/>
      <c r="CE167" s="733"/>
      <c r="CF167" s="733">
        <v>1</v>
      </c>
      <c r="CG167" s="733"/>
      <c r="CH167" s="733"/>
      <c r="CI167" s="733"/>
      <c r="CJ167" s="733"/>
      <c r="CK167" s="733"/>
      <c r="CL167" s="733"/>
      <c r="CM167" s="733"/>
      <c r="CN167" s="733">
        <v>0</v>
      </c>
      <c r="CO167" s="733"/>
      <c r="CP167" s="733"/>
      <c r="CQ167" s="733"/>
      <c r="CR167" s="733"/>
      <c r="CS167" s="733"/>
      <c r="CT167" s="733"/>
      <c r="CU167" s="733"/>
      <c r="CV167" s="733"/>
      <c r="CW167" s="733"/>
      <c r="CX167" s="733"/>
      <c r="CY167" s="733">
        <v>0</v>
      </c>
      <c r="CZ167" s="733"/>
      <c r="DA167" s="746">
        <f t="shared" si="41"/>
        <v>35.5</v>
      </c>
      <c r="DC167" s="745">
        <f t="shared" si="34"/>
        <v>43741</v>
      </c>
      <c r="DE167" s="745">
        <f t="shared" si="35"/>
        <v>43751</v>
      </c>
      <c r="DG167" s="745">
        <f t="shared" si="37"/>
        <v>43765</v>
      </c>
      <c r="DH167" s="745" t="str">
        <f t="shared" si="33"/>
        <v/>
      </c>
      <c r="DI167" s="745">
        <f t="shared" si="43"/>
        <v>43765</v>
      </c>
      <c r="DJ167" s="745">
        <v>43765</v>
      </c>
      <c r="DL167" s="745">
        <v>43731</v>
      </c>
    </row>
    <row r="168" spans="1:116" s="726" customFormat="1" ht="21.95" customHeight="1">
      <c r="A168" s="734">
        <v>38</v>
      </c>
      <c r="B168" s="733" t="s">
        <v>3519</v>
      </c>
      <c r="C168" s="735">
        <v>39.5</v>
      </c>
      <c r="D168" s="735">
        <f t="shared" si="39"/>
        <v>5876.9999999999982</v>
      </c>
      <c r="E168" s="733"/>
      <c r="F168" s="733"/>
      <c r="G168" s="733"/>
      <c r="H168" s="733"/>
      <c r="I168" s="733"/>
      <c r="J168" s="733"/>
      <c r="K168" s="733" t="s">
        <v>3434</v>
      </c>
      <c r="L168" s="733"/>
      <c r="M168" s="733">
        <v>1</v>
      </c>
      <c r="N168" s="733"/>
      <c r="O168" s="733"/>
      <c r="P168" s="733">
        <v>1</v>
      </c>
      <c r="Q168" s="733"/>
      <c r="R168" s="733"/>
      <c r="S168" s="733"/>
      <c r="T168" s="733"/>
      <c r="U168" s="733"/>
      <c r="V168" s="733"/>
      <c r="W168" s="733"/>
      <c r="X168" s="733"/>
      <c r="Y168" s="733"/>
      <c r="Z168" s="733"/>
      <c r="AA168" s="733"/>
      <c r="AB168" s="733"/>
      <c r="AC168" s="733"/>
      <c r="AD168" s="733">
        <v>1</v>
      </c>
      <c r="AE168" s="733"/>
      <c r="AF168" s="733">
        <v>3</v>
      </c>
      <c r="AG168" s="733"/>
      <c r="AH168" s="733"/>
      <c r="AI168" s="733"/>
      <c r="AJ168" s="733"/>
      <c r="AK168" s="733"/>
      <c r="AL168" s="733">
        <v>1</v>
      </c>
      <c r="AM168" s="733"/>
      <c r="AN168" s="733"/>
      <c r="AO168" s="733"/>
      <c r="AP168" s="733"/>
      <c r="AQ168" s="733"/>
      <c r="AR168" s="733"/>
      <c r="AS168" s="733"/>
      <c r="AT168" s="733"/>
      <c r="AU168" s="733">
        <v>3</v>
      </c>
      <c r="AV168" s="733"/>
      <c r="AW168" s="733"/>
      <c r="AX168" s="733"/>
      <c r="AY168" s="733">
        <v>2</v>
      </c>
      <c r="AZ168" s="733"/>
      <c r="BA168" s="733">
        <v>5</v>
      </c>
      <c r="BB168" s="733">
        <v>4</v>
      </c>
      <c r="BC168" s="733"/>
      <c r="BD168" s="733">
        <f t="shared" si="40"/>
        <v>118.5</v>
      </c>
      <c r="BE168" s="733"/>
      <c r="BF168" s="733">
        <v>0</v>
      </c>
      <c r="BG168" s="733"/>
      <c r="BH168" s="733"/>
      <c r="BI168" s="733">
        <v>1</v>
      </c>
      <c r="BJ168" s="733"/>
      <c r="BK168" s="733"/>
      <c r="BL168" s="733"/>
      <c r="BM168" s="733"/>
      <c r="BN168" s="733"/>
      <c r="BO168" s="733">
        <v>0</v>
      </c>
      <c r="BP168" s="733">
        <v>0</v>
      </c>
      <c r="BQ168" s="733"/>
      <c r="BR168" s="733"/>
      <c r="BS168" s="733"/>
      <c r="BT168" s="733"/>
      <c r="BU168" s="733">
        <v>2</v>
      </c>
      <c r="BV168" s="733"/>
      <c r="BW168" s="733">
        <v>1</v>
      </c>
      <c r="BX168" s="733"/>
      <c r="BY168" s="733"/>
      <c r="BZ168" s="733"/>
      <c r="CA168" s="733"/>
      <c r="CB168" s="733"/>
      <c r="CC168" s="733"/>
      <c r="CD168" s="733"/>
      <c r="CE168" s="733"/>
      <c r="CF168" s="733"/>
      <c r="CG168" s="733"/>
      <c r="CH168" s="733"/>
      <c r="CI168" s="733"/>
      <c r="CJ168" s="733"/>
      <c r="CK168" s="733"/>
      <c r="CL168" s="733">
        <v>2</v>
      </c>
      <c r="CM168" s="733">
        <v>0</v>
      </c>
      <c r="CN168" s="733">
        <v>1</v>
      </c>
      <c r="CO168" s="733">
        <v>0</v>
      </c>
      <c r="CP168" s="733">
        <v>0</v>
      </c>
      <c r="CQ168" s="733"/>
      <c r="CR168" s="733"/>
      <c r="CS168" s="733"/>
      <c r="CT168" s="733"/>
      <c r="CU168" s="733"/>
      <c r="CV168" s="733"/>
      <c r="CW168" s="733">
        <v>2</v>
      </c>
      <c r="CX168" s="733"/>
      <c r="CY168" s="733">
        <v>0</v>
      </c>
      <c r="CZ168" s="733"/>
      <c r="DA168" s="746">
        <f t="shared" si="41"/>
        <v>39.4</v>
      </c>
      <c r="DC168" s="745">
        <f t="shared" si="34"/>
        <v>43741</v>
      </c>
      <c r="DE168" s="745">
        <f t="shared" si="35"/>
        <v>43751</v>
      </c>
      <c r="DG168" s="745">
        <f t="shared" si="37"/>
        <v>43765</v>
      </c>
      <c r="DH168" s="745">
        <f t="shared" si="33"/>
        <v>43751</v>
      </c>
      <c r="DI168" s="745">
        <v>43751</v>
      </c>
      <c r="DJ168" s="745">
        <v>43765</v>
      </c>
      <c r="DL168" s="745">
        <v>43731</v>
      </c>
    </row>
    <row r="169" spans="1:116" s="726" customFormat="1" ht="21.95" customHeight="1">
      <c r="A169" s="734">
        <v>37.9</v>
      </c>
      <c r="B169" s="733">
        <v>168</v>
      </c>
      <c r="C169" s="735">
        <v>38.4</v>
      </c>
      <c r="D169" s="735">
        <f t="shared" si="39"/>
        <v>5915.3999999999978</v>
      </c>
      <c r="E169" s="1559">
        <v>28</v>
      </c>
      <c r="F169" s="733"/>
      <c r="G169" s="733"/>
      <c r="H169" s="733"/>
      <c r="I169" s="736">
        <v>1</v>
      </c>
      <c r="J169" s="733" t="s">
        <v>3998</v>
      </c>
      <c r="K169" s="733" t="s">
        <v>3998</v>
      </c>
      <c r="L169" s="733">
        <v>1</v>
      </c>
      <c r="M169" s="733"/>
      <c r="N169" s="733"/>
      <c r="O169" s="733"/>
      <c r="P169" s="733"/>
      <c r="Q169" s="733"/>
      <c r="R169" s="733"/>
      <c r="S169" s="733"/>
      <c r="T169" s="733"/>
      <c r="U169" s="733"/>
      <c r="V169" s="733"/>
      <c r="W169" s="733"/>
      <c r="X169" s="733"/>
      <c r="Y169" s="733"/>
      <c r="Z169" s="733"/>
      <c r="AA169" s="733"/>
      <c r="AB169" s="733"/>
      <c r="AC169" s="733"/>
      <c r="AD169" s="733">
        <v>1</v>
      </c>
      <c r="AE169" s="733"/>
      <c r="AF169" s="733">
        <v>3</v>
      </c>
      <c r="AG169" s="733"/>
      <c r="AH169" s="733"/>
      <c r="AI169" s="738">
        <v>2</v>
      </c>
      <c r="AJ169" s="733"/>
      <c r="AK169" s="733"/>
      <c r="AL169" s="733">
        <v>1</v>
      </c>
      <c r="AM169" s="733">
        <v>1</v>
      </c>
      <c r="AN169" s="733">
        <v>1</v>
      </c>
      <c r="AO169" s="733">
        <v>1</v>
      </c>
      <c r="AP169" s="738">
        <f>2-2</f>
        <v>0</v>
      </c>
      <c r="AQ169" s="733"/>
      <c r="AR169" s="738">
        <f>2-2</f>
        <v>0</v>
      </c>
      <c r="AS169" s="733"/>
      <c r="AT169" s="733"/>
      <c r="AU169" s="733">
        <v>3</v>
      </c>
      <c r="AV169" s="733"/>
      <c r="AW169" s="733"/>
      <c r="AX169" s="733"/>
      <c r="AY169" s="733"/>
      <c r="AZ169" s="733"/>
      <c r="BA169" s="733"/>
      <c r="BB169" s="733"/>
      <c r="BC169" s="733"/>
      <c r="BD169" s="733">
        <f t="shared" si="40"/>
        <v>115.19999999999999</v>
      </c>
      <c r="BE169" s="733"/>
      <c r="BF169" s="738">
        <f>28-28</f>
        <v>0</v>
      </c>
      <c r="BG169" s="733"/>
      <c r="BH169" s="733"/>
      <c r="BI169" s="733"/>
      <c r="BJ169" s="733"/>
      <c r="BK169" s="733">
        <v>1</v>
      </c>
      <c r="BL169" s="733"/>
      <c r="BM169" s="733"/>
      <c r="BN169" s="733"/>
      <c r="BO169" s="733">
        <v>0</v>
      </c>
      <c r="BP169" s="733">
        <v>0</v>
      </c>
      <c r="BQ169" s="733"/>
      <c r="BR169" s="733"/>
      <c r="BS169" s="733">
        <v>2</v>
      </c>
      <c r="BT169" s="733">
        <v>1</v>
      </c>
      <c r="BU169" s="733"/>
      <c r="BV169" s="733"/>
      <c r="BW169" s="733"/>
      <c r="BX169" s="733"/>
      <c r="BY169" s="733"/>
      <c r="BZ169" s="733"/>
      <c r="CA169" s="733"/>
      <c r="CB169" s="733"/>
      <c r="CC169" s="733"/>
      <c r="CD169" s="733"/>
      <c r="CE169" s="733"/>
      <c r="CF169" s="733">
        <v>1</v>
      </c>
      <c r="CG169" s="733"/>
      <c r="CH169" s="733"/>
      <c r="CI169" s="733"/>
      <c r="CJ169" s="733"/>
      <c r="CK169" s="733"/>
      <c r="CL169" s="733"/>
      <c r="CM169" s="733"/>
      <c r="CN169" s="733">
        <v>0</v>
      </c>
      <c r="CO169" s="733"/>
      <c r="CP169" s="733"/>
      <c r="CQ169" s="733"/>
      <c r="CR169" s="733"/>
      <c r="CS169" s="733"/>
      <c r="CT169" s="733"/>
      <c r="CU169" s="733"/>
      <c r="CV169" s="733"/>
      <c r="CW169" s="733"/>
      <c r="CX169" s="733"/>
      <c r="CY169" s="733">
        <v>2</v>
      </c>
      <c r="CZ169" s="733"/>
      <c r="DA169" s="746">
        <f t="shared" si="41"/>
        <v>38.299999999999997</v>
      </c>
      <c r="DC169" s="745">
        <f t="shared" si="34"/>
        <v>43741</v>
      </c>
      <c r="DE169" s="745">
        <f t="shared" si="35"/>
        <v>43751</v>
      </c>
      <c r="DG169" s="745">
        <f t="shared" si="37"/>
        <v>43765</v>
      </c>
      <c r="DH169" s="745" t="str">
        <f t="shared" si="33"/>
        <v/>
      </c>
      <c r="DI169" s="745">
        <f>IF(SUM(AB169:AE169)&gt;0,DJ169,"")</f>
        <v>43765</v>
      </c>
      <c r="DJ169" s="745">
        <v>43765</v>
      </c>
      <c r="DL169" s="745">
        <v>43732</v>
      </c>
    </row>
    <row r="170" spans="1:116" s="726" customFormat="1" ht="21.95" customHeight="1">
      <c r="A170" s="734">
        <v>35</v>
      </c>
      <c r="B170" s="733" t="s">
        <v>3520</v>
      </c>
      <c r="C170" s="735">
        <v>33.700000000000003</v>
      </c>
      <c r="D170" s="735">
        <f t="shared" si="39"/>
        <v>5949.0999999999976</v>
      </c>
      <c r="E170" s="733"/>
      <c r="F170" s="733"/>
      <c r="G170" s="733"/>
      <c r="H170" s="733"/>
      <c r="I170" s="733"/>
      <c r="J170" s="733"/>
      <c r="K170" s="733" t="s">
        <v>3434</v>
      </c>
      <c r="L170" s="733"/>
      <c r="M170" s="733">
        <v>1</v>
      </c>
      <c r="N170" s="733"/>
      <c r="O170" s="733">
        <v>1</v>
      </c>
      <c r="P170" s="733"/>
      <c r="Q170" s="733"/>
      <c r="R170" s="733"/>
      <c r="S170" s="733"/>
      <c r="T170" s="733"/>
      <c r="U170" s="733"/>
      <c r="V170" s="733"/>
      <c r="W170" s="733"/>
      <c r="X170" s="733"/>
      <c r="Y170" s="733">
        <v>1</v>
      </c>
      <c r="Z170" s="733"/>
      <c r="AA170" s="733"/>
      <c r="AB170" s="733"/>
      <c r="AC170" s="733"/>
      <c r="AD170" s="733">
        <v>1</v>
      </c>
      <c r="AE170" s="733"/>
      <c r="AF170" s="733">
        <v>3</v>
      </c>
      <c r="AG170" s="733"/>
      <c r="AH170" s="733"/>
      <c r="AI170" s="733"/>
      <c r="AJ170" s="733"/>
      <c r="AK170" s="733"/>
      <c r="AL170" s="733">
        <v>1</v>
      </c>
      <c r="AM170" s="733"/>
      <c r="AN170" s="733"/>
      <c r="AO170" s="733"/>
      <c r="AP170" s="733"/>
      <c r="AQ170" s="733"/>
      <c r="AR170" s="733"/>
      <c r="AS170" s="733"/>
      <c r="AT170" s="733"/>
      <c r="AU170" s="733">
        <v>3</v>
      </c>
      <c r="AV170" s="733"/>
      <c r="AW170" s="733"/>
      <c r="AX170" s="733"/>
      <c r="AY170" s="733">
        <v>2</v>
      </c>
      <c r="AZ170" s="733"/>
      <c r="BA170" s="733">
        <v>3</v>
      </c>
      <c r="BB170" s="733">
        <v>4</v>
      </c>
      <c r="BC170" s="733"/>
      <c r="BD170" s="733">
        <f t="shared" si="40"/>
        <v>101.10000000000001</v>
      </c>
      <c r="BE170" s="733"/>
      <c r="BF170" s="733">
        <v>0</v>
      </c>
      <c r="BG170" s="733"/>
      <c r="BH170" s="733"/>
      <c r="BI170" s="733">
        <v>1</v>
      </c>
      <c r="BJ170" s="733"/>
      <c r="BK170" s="733"/>
      <c r="BL170" s="733"/>
      <c r="BM170" s="733"/>
      <c r="BN170" s="733"/>
      <c r="BO170" s="733">
        <v>0</v>
      </c>
      <c r="BP170" s="733">
        <v>0</v>
      </c>
      <c r="BQ170" s="733"/>
      <c r="BR170" s="733"/>
      <c r="BS170" s="733"/>
      <c r="BT170" s="733"/>
      <c r="BU170" s="733">
        <v>1</v>
      </c>
      <c r="BV170" s="733"/>
      <c r="BW170" s="733">
        <v>1</v>
      </c>
      <c r="BX170" s="733"/>
      <c r="BY170" s="733"/>
      <c r="BZ170" s="733"/>
      <c r="CA170" s="733"/>
      <c r="CB170" s="733"/>
      <c r="CC170" s="733"/>
      <c r="CD170" s="733"/>
      <c r="CE170" s="733"/>
      <c r="CF170" s="733"/>
      <c r="CG170" s="733"/>
      <c r="CH170" s="733"/>
      <c r="CI170" s="733"/>
      <c r="CJ170" s="733"/>
      <c r="CK170" s="733"/>
      <c r="CL170" s="733">
        <v>1</v>
      </c>
      <c r="CM170" s="733">
        <v>0</v>
      </c>
      <c r="CN170" s="733">
        <v>1</v>
      </c>
      <c r="CO170" s="733">
        <v>0</v>
      </c>
      <c r="CP170" s="733">
        <v>0</v>
      </c>
      <c r="CQ170" s="733"/>
      <c r="CR170" s="733"/>
      <c r="CS170" s="733"/>
      <c r="CT170" s="733"/>
      <c r="CU170" s="733"/>
      <c r="CV170" s="733"/>
      <c r="CW170" s="733">
        <v>2</v>
      </c>
      <c r="CX170" s="733"/>
      <c r="CY170" s="733">
        <v>0</v>
      </c>
      <c r="CZ170" s="733"/>
      <c r="DA170" s="746">
        <f t="shared" si="41"/>
        <v>33.6</v>
      </c>
      <c r="DC170" s="745">
        <f t="shared" si="34"/>
        <v>43741</v>
      </c>
      <c r="DE170" s="745">
        <f t="shared" si="35"/>
        <v>43751</v>
      </c>
      <c r="DG170" s="745">
        <f t="shared" si="37"/>
        <v>43765</v>
      </c>
      <c r="DH170" s="745">
        <f t="shared" ref="DH170:DH182" si="44">IF(OR(M170&gt;0,N170&gt;0),$DE$1,"")</f>
        <v>43751</v>
      </c>
      <c r="DI170" s="745">
        <v>43751</v>
      </c>
      <c r="DJ170" s="745">
        <v>43765</v>
      </c>
      <c r="DL170" s="745">
        <v>43732</v>
      </c>
    </row>
    <row r="171" spans="1:116" s="726" customFormat="1" ht="21.95" customHeight="1">
      <c r="A171" s="734">
        <v>34.1</v>
      </c>
      <c r="B171" s="733">
        <v>169</v>
      </c>
      <c r="C171" s="735">
        <v>41.1</v>
      </c>
      <c r="D171" s="735">
        <f t="shared" si="39"/>
        <v>5990.199999999998</v>
      </c>
      <c r="E171" s="733"/>
      <c r="F171" s="733"/>
      <c r="G171" s="733"/>
      <c r="H171" s="733"/>
      <c r="I171" s="736">
        <v>5</v>
      </c>
      <c r="J171" s="733" t="s">
        <v>3434</v>
      </c>
      <c r="K171" s="733" t="s">
        <v>3434</v>
      </c>
      <c r="L171" s="733">
        <v>1</v>
      </c>
      <c r="M171" s="733"/>
      <c r="N171" s="733">
        <v>1</v>
      </c>
      <c r="O171" s="733"/>
      <c r="P171" s="733"/>
      <c r="Q171" s="733"/>
      <c r="R171" s="733">
        <v>1</v>
      </c>
      <c r="S171" s="733"/>
      <c r="T171" s="733"/>
      <c r="U171" s="733"/>
      <c r="V171" s="733"/>
      <c r="W171" s="733"/>
      <c r="X171" s="733"/>
      <c r="Y171" s="733"/>
      <c r="Z171" s="733"/>
      <c r="AA171" s="733">
        <v>1</v>
      </c>
      <c r="AB171" s="733"/>
      <c r="AC171" s="733"/>
      <c r="AD171" s="733">
        <v>1</v>
      </c>
      <c r="AE171" s="733"/>
      <c r="AF171" s="733">
        <v>3</v>
      </c>
      <c r="AG171" s="733"/>
      <c r="AH171" s="733"/>
      <c r="AI171" s="733"/>
      <c r="AJ171" s="733"/>
      <c r="AK171" s="733"/>
      <c r="AL171" s="733">
        <v>1</v>
      </c>
      <c r="AM171" s="733">
        <v>1</v>
      </c>
      <c r="AN171" s="733">
        <v>1</v>
      </c>
      <c r="AO171" s="733">
        <v>1</v>
      </c>
      <c r="AP171" s="733"/>
      <c r="AQ171" s="733"/>
      <c r="AR171" s="733">
        <v>2</v>
      </c>
      <c r="AS171" s="733"/>
      <c r="AT171" s="733"/>
      <c r="AU171" s="733">
        <v>3</v>
      </c>
      <c r="AV171" s="733"/>
      <c r="AW171" s="733"/>
      <c r="AX171" s="733"/>
      <c r="AY171" s="733"/>
      <c r="AZ171" s="733"/>
      <c r="BA171" s="733"/>
      <c r="BB171" s="738">
        <v>2</v>
      </c>
      <c r="BC171" s="733"/>
      <c r="BD171" s="733">
        <f t="shared" si="40"/>
        <v>123.30000000000001</v>
      </c>
      <c r="BE171" s="733"/>
      <c r="BF171" s="733">
        <v>0</v>
      </c>
      <c r="BG171" s="733">
        <v>1</v>
      </c>
      <c r="BH171" s="733"/>
      <c r="BI171" s="733"/>
      <c r="BJ171" s="733">
        <v>1</v>
      </c>
      <c r="BK171" s="733">
        <v>1</v>
      </c>
      <c r="BL171" s="733"/>
      <c r="BM171" s="733"/>
      <c r="BN171" s="733"/>
      <c r="BO171" s="733">
        <v>0</v>
      </c>
      <c r="BP171" s="733">
        <v>0</v>
      </c>
      <c r="BQ171" s="733"/>
      <c r="BR171" s="733"/>
      <c r="BS171" s="733">
        <v>2</v>
      </c>
      <c r="BT171" s="733">
        <v>1</v>
      </c>
      <c r="BU171" s="733"/>
      <c r="BV171" s="733"/>
      <c r="BW171" s="733"/>
      <c r="BX171" s="733"/>
      <c r="BY171" s="733"/>
      <c r="BZ171" s="733">
        <v>1</v>
      </c>
      <c r="CA171" s="733">
        <v>1</v>
      </c>
      <c r="CB171" s="733"/>
      <c r="CC171" s="733">
        <v>1</v>
      </c>
      <c r="CD171" s="733"/>
      <c r="CE171" s="733">
        <v>1</v>
      </c>
      <c r="CF171" s="733">
        <v>1</v>
      </c>
      <c r="CG171" s="733"/>
      <c r="CH171" s="733"/>
      <c r="CI171" s="733">
        <v>1</v>
      </c>
      <c r="CJ171" s="733"/>
      <c r="CK171" s="733"/>
      <c r="CL171" s="733"/>
      <c r="CM171" s="733"/>
      <c r="CN171" s="733">
        <v>0</v>
      </c>
      <c r="CO171" s="733"/>
      <c r="CP171" s="733"/>
      <c r="CQ171" s="733">
        <v>1</v>
      </c>
      <c r="CR171" s="733"/>
      <c r="CS171" s="733">
        <v>1</v>
      </c>
      <c r="CT171" s="733"/>
      <c r="CU171" s="733">
        <v>1</v>
      </c>
      <c r="CV171" s="733"/>
      <c r="CW171" s="733"/>
      <c r="CX171" s="733"/>
      <c r="CY171" s="733">
        <v>0</v>
      </c>
      <c r="CZ171" s="733" t="s">
        <v>3996</v>
      </c>
      <c r="DA171" s="746">
        <f t="shared" si="41"/>
        <v>41</v>
      </c>
      <c r="DC171" s="745">
        <f t="shared" ref="DC171:DC182" si="45">$DC$1</f>
        <v>43741</v>
      </c>
      <c r="DE171" s="745">
        <f t="shared" ref="DE171:DE182" si="46">$DE$1</f>
        <v>43751</v>
      </c>
      <c r="DG171" s="745">
        <f t="shared" si="37"/>
        <v>43765</v>
      </c>
      <c r="DH171" s="745">
        <f t="shared" si="44"/>
        <v>43751</v>
      </c>
      <c r="DI171" s="745">
        <v>43751</v>
      </c>
      <c r="DJ171" s="745">
        <v>43765</v>
      </c>
      <c r="DL171" s="745">
        <v>43732</v>
      </c>
    </row>
    <row r="172" spans="1:116" s="726" customFormat="1" ht="21.95" customHeight="1">
      <c r="A172" s="734">
        <v>36</v>
      </c>
      <c r="B172" s="733" t="s">
        <v>3521</v>
      </c>
      <c r="C172" s="735">
        <v>35.6</v>
      </c>
      <c r="D172" s="735">
        <f t="shared" si="39"/>
        <v>6025.7999999999984</v>
      </c>
      <c r="E172" s="733"/>
      <c r="F172" s="733"/>
      <c r="G172" s="733"/>
      <c r="H172" s="733"/>
      <c r="I172" s="733"/>
      <c r="J172" s="733"/>
      <c r="K172" s="733" t="s">
        <v>3434</v>
      </c>
      <c r="L172" s="733"/>
      <c r="M172" s="733">
        <v>1</v>
      </c>
      <c r="N172" s="733"/>
      <c r="O172" s="733"/>
      <c r="P172" s="733">
        <v>1</v>
      </c>
      <c r="Q172" s="733"/>
      <c r="R172" s="733"/>
      <c r="S172" s="733"/>
      <c r="T172" s="733"/>
      <c r="U172" s="733"/>
      <c r="V172" s="733"/>
      <c r="W172" s="733"/>
      <c r="X172" s="733"/>
      <c r="Y172" s="733"/>
      <c r="Z172" s="733"/>
      <c r="AA172" s="733"/>
      <c r="AB172" s="733"/>
      <c r="AC172" s="733"/>
      <c r="AD172" s="733">
        <v>1</v>
      </c>
      <c r="AE172" s="733"/>
      <c r="AF172" s="733">
        <v>3</v>
      </c>
      <c r="AG172" s="733"/>
      <c r="AH172" s="733"/>
      <c r="AI172" s="733"/>
      <c r="AJ172" s="733"/>
      <c r="AK172" s="733"/>
      <c r="AL172" s="733">
        <v>1</v>
      </c>
      <c r="AM172" s="733"/>
      <c r="AN172" s="733"/>
      <c r="AO172" s="733"/>
      <c r="AP172" s="733"/>
      <c r="AQ172" s="733"/>
      <c r="AR172" s="733"/>
      <c r="AS172" s="733"/>
      <c r="AT172" s="733"/>
      <c r="AU172" s="733">
        <v>3</v>
      </c>
      <c r="AV172" s="733"/>
      <c r="AW172" s="733"/>
      <c r="AX172" s="733"/>
      <c r="AY172" s="733">
        <v>2</v>
      </c>
      <c r="AZ172" s="733"/>
      <c r="BA172" s="733">
        <v>3</v>
      </c>
      <c r="BB172" s="733"/>
      <c r="BC172" s="733"/>
      <c r="BD172" s="733">
        <f t="shared" si="40"/>
        <v>106.80000000000001</v>
      </c>
      <c r="BE172" s="733"/>
      <c r="BF172" s="733">
        <v>0</v>
      </c>
      <c r="BG172" s="733"/>
      <c r="BH172" s="733"/>
      <c r="BI172" s="733">
        <v>1</v>
      </c>
      <c r="BJ172" s="733"/>
      <c r="BK172" s="733"/>
      <c r="BL172" s="733"/>
      <c r="BM172" s="733"/>
      <c r="BN172" s="733"/>
      <c r="BO172" s="733">
        <v>0</v>
      </c>
      <c r="BP172" s="733">
        <v>0</v>
      </c>
      <c r="BQ172" s="733"/>
      <c r="BR172" s="733"/>
      <c r="BS172" s="733"/>
      <c r="BT172" s="733"/>
      <c r="BU172" s="733">
        <v>1</v>
      </c>
      <c r="BV172" s="733"/>
      <c r="BW172" s="733"/>
      <c r="BX172" s="733"/>
      <c r="BY172" s="733"/>
      <c r="BZ172" s="733"/>
      <c r="CA172" s="733"/>
      <c r="CB172" s="733"/>
      <c r="CC172" s="733"/>
      <c r="CD172" s="733"/>
      <c r="CE172" s="733"/>
      <c r="CF172" s="733"/>
      <c r="CG172" s="733"/>
      <c r="CH172" s="733"/>
      <c r="CI172" s="733"/>
      <c r="CJ172" s="733"/>
      <c r="CK172" s="733"/>
      <c r="CL172" s="733">
        <v>1</v>
      </c>
      <c r="CM172" s="733">
        <v>0</v>
      </c>
      <c r="CN172" s="733">
        <v>0</v>
      </c>
      <c r="CO172" s="733">
        <v>0</v>
      </c>
      <c r="CP172" s="733">
        <v>0</v>
      </c>
      <c r="CQ172" s="733"/>
      <c r="CR172" s="733"/>
      <c r="CS172" s="733"/>
      <c r="CT172" s="733"/>
      <c r="CU172" s="733"/>
      <c r="CV172" s="733"/>
      <c r="CW172" s="733">
        <v>2</v>
      </c>
      <c r="CX172" s="733"/>
      <c r="CY172" s="733">
        <v>0</v>
      </c>
      <c r="CZ172" s="733"/>
      <c r="DA172" s="746">
        <f t="shared" si="41"/>
        <v>35.5</v>
      </c>
      <c r="DC172" s="745">
        <f t="shared" si="45"/>
        <v>43741</v>
      </c>
      <c r="DE172" s="745">
        <f t="shared" si="46"/>
        <v>43751</v>
      </c>
      <c r="DG172" s="745">
        <f t="shared" si="37"/>
        <v>43765</v>
      </c>
      <c r="DH172" s="745">
        <f t="shared" si="44"/>
        <v>43751</v>
      </c>
      <c r="DI172" s="745">
        <v>43751</v>
      </c>
      <c r="DJ172" s="745">
        <v>43765</v>
      </c>
      <c r="DL172" s="745">
        <v>43732</v>
      </c>
    </row>
    <row r="173" spans="1:116" s="726" customFormat="1" ht="21.95" customHeight="1">
      <c r="A173" s="734">
        <v>36</v>
      </c>
      <c r="B173" s="733">
        <v>170</v>
      </c>
      <c r="C173" s="735">
        <v>39.299999999999997</v>
      </c>
      <c r="D173" s="735">
        <f t="shared" si="39"/>
        <v>6065.0999999999985</v>
      </c>
      <c r="E173" s="733"/>
      <c r="F173" s="733"/>
      <c r="G173" s="733"/>
      <c r="H173" s="733"/>
      <c r="I173" s="733"/>
      <c r="J173" s="733" t="s">
        <v>3434</v>
      </c>
      <c r="K173" s="733" t="s">
        <v>3434</v>
      </c>
      <c r="L173" s="733">
        <v>1</v>
      </c>
      <c r="M173" s="733"/>
      <c r="N173" s="733"/>
      <c r="O173" s="733"/>
      <c r="P173" s="733"/>
      <c r="Q173" s="733"/>
      <c r="R173" s="733"/>
      <c r="S173" s="733"/>
      <c r="T173" s="733"/>
      <c r="U173" s="733"/>
      <c r="V173" s="733"/>
      <c r="W173" s="733"/>
      <c r="X173" s="733"/>
      <c r="Y173" s="733"/>
      <c r="Z173" s="733"/>
      <c r="AA173" s="738">
        <f>1-1</f>
        <v>0</v>
      </c>
      <c r="AB173" s="733"/>
      <c r="AC173" s="733"/>
      <c r="AD173" s="733">
        <v>1</v>
      </c>
      <c r="AE173" s="733"/>
      <c r="AF173" s="733">
        <v>3</v>
      </c>
      <c r="AG173" s="733"/>
      <c r="AH173" s="733"/>
      <c r="AI173" s="733"/>
      <c r="AJ173" s="733"/>
      <c r="AK173" s="733"/>
      <c r="AL173" s="733">
        <v>1</v>
      </c>
      <c r="AM173" s="733">
        <v>3</v>
      </c>
      <c r="AN173" s="733">
        <v>3</v>
      </c>
      <c r="AO173" s="733">
        <v>3</v>
      </c>
      <c r="AP173" s="733"/>
      <c r="AQ173" s="733"/>
      <c r="AR173" s="733">
        <v>2</v>
      </c>
      <c r="AS173" s="733"/>
      <c r="AT173" s="733"/>
      <c r="AU173" s="733">
        <v>3</v>
      </c>
      <c r="AV173" s="733"/>
      <c r="AW173" s="733"/>
      <c r="AX173" s="733"/>
      <c r="AY173" s="733"/>
      <c r="AZ173" s="733"/>
      <c r="BA173" s="733"/>
      <c r="BB173" s="733"/>
      <c r="BC173" s="733"/>
      <c r="BD173" s="733">
        <f t="shared" si="40"/>
        <v>117.89999999999999</v>
      </c>
      <c r="BE173" s="733"/>
      <c r="BF173" s="733">
        <v>0</v>
      </c>
      <c r="BG173" s="733"/>
      <c r="BH173" s="733"/>
      <c r="BI173" s="733"/>
      <c r="BJ173" s="733"/>
      <c r="BK173" s="733">
        <v>1</v>
      </c>
      <c r="BL173" s="733"/>
      <c r="BM173" s="733"/>
      <c r="BN173" s="733"/>
      <c r="BO173" s="733">
        <v>0</v>
      </c>
      <c r="BP173" s="733">
        <v>0</v>
      </c>
      <c r="BQ173" s="733"/>
      <c r="BR173" s="733"/>
      <c r="BS173" s="733">
        <v>2</v>
      </c>
      <c r="BT173" s="733">
        <v>1</v>
      </c>
      <c r="BU173" s="733"/>
      <c r="BV173" s="733"/>
      <c r="BW173" s="733"/>
      <c r="BX173" s="733"/>
      <c r="BY173" s="733"/>
      <c r="BZ173" s="733"/>
      <c r="CA173" s="733"/>
      <c r="CB173" s="733"/>
      <c r="CC173" s="733"/>
      <c r="CD173" s="733"/>
      <c r="CE173" s="733"/>
      <c r="CF173" s="733">
        <v>1</v>
      </c>
      <c r="CG173" s="733"/>
      <c r="CH173" s="733"/>
      <c r="CI173" s="733"/>
      <c r="CJ173" s="733"/>
      <c r="CK173" s="733"/>
      <c r="CL173" s="733"/>
      <c r="CM173" s="733"/>
      <c r="CN173" s="733">
        <v>0</v>
      </c>
      <c r="CO173" s="733"/>
      <c r="CP173" s="733"/>
      <c r="CQ173" s="733"/>
      <c r="CR173" s="733"/>
      <c r="CS173" s="733"/>
      <c r="CT173" s="733"/>
      <c r="CU173" s="733"/>
      <c r="CV173" s="733"/>
      <c r="CW173" s="733"/>
      <c r="CX173" s="733"/>
      <c r="CY173" s="733">
        <v>0</v>
      </c>
      <c r="CZ173" s="733" t="s">
        <v>4008</v>
      </c>
      <c r="DA173" s="746">
        <f t="shared" si="41"/>
        <v>39.199999999999996</v>
      </c>
      <c r="DC173" s="745">
        <f t="shared" si="45"/>
        <v>43741</v>
      </c>
      <c r="DE173" s="745">
        <f t="shared" si="46"/>
        <v>43751</v>
      </c>
      <c r="DG173" s="745">
        <f t="shared" si="37"/>
        <v>43765</v>
      </c>
      <c r="DH173" s="745" t="str">
        <f t="shared" si="44"/>
        <v/>
      </c>
      <c r="DI173" s="745">
        <f>IF(SUM(AB173:AE173)&gt;0,DJ173,"")</f>
        <v>43765</v>
      </c>
      <c r="DJ173" s="745">
        <v>43765</v>
      </c>
      <c r="DL173" s="745">
        <v>43732</v>
      </c>
    </row>
    <row r="174" spans="1:116" s="726" customFormat="1" ht="21.95" customHeight="1">
      <c r="A174" s="734">
        <v>37</v>
      </c>
      <c r="B174" s="733" t="s">
        <v>3522</v>
      </c>
      <c r="C174" s="735">
        <v>45.5</v>
      </c>
      <c r="D174" s="735">
        <f t="shared" si="39"/>
        <v>6110.5999999999985</v>
      </c>
      <c r="E174" s="733"/>
      <c r="F174" s="733"/>
      <c r="G174" s="733"/>
      <c r="H174" s="733"/>
      <c r="I174" s="733"/>
      <c r="J174" s="733"/>
      <c r="K174" s="733" t="s">
        <v>3434</v>
      </c>
      <c r="L174" s="733"/>
      <c r="M174" s="733">
        <v>1</v>
      </c>
      <c r="N174" s="733"/>
      <c r="O174" s="733"/>
      <c r="P174" s="733">
        <v>1</v>
      </c>
      <c r="Q174" s="733"/>
      <c r="R174" s="733"/>
      <c r="S174" s="733"/>
      <c r="T174" s="733"/>
      <c r="U174" s="733"/>
      <c r="V174" s="733"/>
      <c r="W174" s="733"/>
      <c r="X174" s="733"/>
      <c r="Y174" s="733"/>
      <c r="Z174" s="733"/>
      <c r="AA174" s="733"/>
      <c r="AB174" s="733"/>
      <c r="AC174" s="733"/>
      <c r="AD174" s="733">
        <v>1</v>
      </c>
      <c r="AE174" s="733"/>
      <c r="AF174" s="733">
        <v>3</v>
      </c>
      <c r="AG174" s="733"/>
      <c r="AH174" s="733"/>
      <c r="AI174" s="733"/>
      <c r="AJ174" s="733"/>
      <c r="AK174" s="733"/>
      <c r="AL174" s="733">
        <v>1</v>
      </c>
      <c r="AM174" s="733"/>
      <c r="AN174" s="733"/>
      <c r="AO174" s="733"/>
      <c r="AP174" s="733"/>
      <c r="AQ174" s="733"/>
      <c r="AR174" s="733"/>
      <c r="AS174" s="733"/>
      <c r="AT174" s="733"/>
      <c r="AU174" s="733">
        <v>3</v>
      </c>
      <c r="AV174" s="733"/>
      <c r="AW174" s="733"/>
      <c r="AX174" s="733"/>
      <c r="AY174" s="733">
        <v>2</v>
      </c>
      <c r="AZ174" s="733"/>
      <c r="BA174" s="733">
        <v>2</v>
      </c>
      <c r="BB174" s="738">
        <f>4-1</f>
        <v>3</v>
      </c>
      <c r="BC174" s="733"/>
      <c r="BD174" s="733">
        <f t="shared" si="40"/>
        <v>136.5</v>
      </c>
      <c r="BE174" s="733"/>
      <c r="BF174" s="733">
        <v>0</v>
      </c>
      <c r="BG174" s="733"/>
      <c r="BH174" s="733"/>
      <c r="BI174" s="733">
        <v>1</v>
      </c>
      <c r="BJ174" s="733"/>
      <c r="BK174" s="733"/>
      <c r="BL174" s="733"/>
      <c r="BM174" s="733"/>
      <c r="BN174" s="733"/>
      <c r="BO174" s="733">
        <v>0</v>
      </c>
      <c r="BP174" s="733">
        <v>0</v>
      </c>
      <c r="BQ174" s="733"/>
      <c r="BR174" s="733"/>
      <c r="BS174" s="733"/>
      <c r="BT174" s="733"/>
      <c r="BU174" s="733">
        <v>1</v>
      </c>
      <c r="BV174" s="733"/>
      <c r="BW174" s="733">
        <v>1</v>
      </c>
      <c r="BX174" s="733"/>
      <c r="BY174" s="733"/>
      <c r="BZ174" s="733"/>
      <c r="CA174" s="733"/>
      <c r="CB174" s="733"/>
      <c r="CC174" s="733"/>
      <c r="CD174" s="733"/>
      <c r="CE174" s="733"/>
      <c r="CF174" s="733"/>
      <c r="CG174" s="733"/>
      <c r="CH174" s="733"/>
      <c r="CI174" s="733"/>
      <c r="CJ174" s="733"/>
      <c r="CK174" s="733"/>
      <c r="CL174" s="733">
        <v>1</v>
      </c>
      <c r="CM174" s="733">
        <v>0</v>
      </c>
      <c r="CN174" s="733">
        <v>1</v>
      </c>
      <c r="CO174" s="733">
        <v>0</v>
      </c>
      <c r="CP174" s="733">
        <v>0</v>
      </c>
      <c r="CQ174" s="733"/>
      <c r="CR174" s="733"/>
      <c r="CS174" s="733"/>
      <c r="CT174" s="733"/>
      <c r="CU174" s="733"/>
      <c r="CV174" s="733"/>
      <c r="CW174" s="733">
        <v>2</v>
      </c>
      <c r="CX174" s="733"/>
      <c r="CY174" s="733">
        <v>0</v>
      </c>
      <c r="CZ174" s="733"/>
      <c r="DA174" s="746">
        <f t="shared" si="41"/>
        <v>45.4</v>
      </c>
      <c r="DC174" s="745">
        <f t="shared" si="45"/>
        <v>43741</v>
      </c>
      <c r="DE174" s="745">
        <f t="shared" si="46"/>
        <v>43751</v>
      </c>
      <c r="DG174" s="745">
        <f t="shared" si="37"/>
        <v>43765</v>
      </c>
      <c r="DH174" s="745">
        <f t="shared" si="44"/>
        <v>43751</v>
      </c>
      <c r="DI174" s="745">
        <v>43751</v>
      </c>
      <c r="DJ174" s="745">
        <v>43765</v>
      </c>
      <c r="DL174" s="745">
        <v>43732</v>
      </c>
    </row>
    <row r="175" spans="1:116" s="726" customFormat="1" ht="21.95" customHeight="1">
      <c r="A175" s="734">
        <v>38</v>
      </c>
      <c r="B175" s="733">
        <v>171</v>
      </c>
      <c r="C175" s="735">
        <v>35.5</v>
      </c>
      <c r="D175" s="735">
        <f t="shared" si="39"/>
        <v>6146.0999999999985</v>
      </c>
      <c r="E175" s="733"/>
      <c r="F175" s="733"/>
      <c r="G175" s="733"/>
      <c r="H175" s="733"/>
      <c r="I175" s="733"/>
      <c r="J175" s="733" t="s">
        <v>3992</v>
      </c>
      <c r="K175" s="733" t="s">
        <v>3992</v>
      </c>
      <c r="L175" s="733"/>
      <c r="M175" s="733"/>
      <c r="N175" s="733">
        <v>1</v>
      </c>
      <c r="O175" s="733"/>
      <c r="P175" s="733"/>
      <c r="Q175" s="733"/>
      <c r="R175" s="733">
        <v>1</v>
      </c>
      <c r="S175" s="733"/>
      <c r="T175" s="733"/>
      <c r="U175" s="733"/>
      <c r="V175" s="738">
        <f>2-1</f>
        <v>1</v>
      </c>
      <c r="W175" s="733"/>
      <c r="X175" s="738">
        <f>2-1</f>
        <v>1</v>
      </c>
      <c r="Y175" s="733"/>
      <c r="Z175" s="733"/>
      <c r="AA175" s="733"/>
      <c r="AB175" s="733">
        <v>1</v>
      </c>
      <c r="AC175" s="733"/>
      <c r="AD175" s="733"/>
      <c r="AE175" s="733"/>
      <c r="AF175" s="733">
        <v>6</v>
      </c>
      <c r="AG175" s="733">
        <v>6</v>
      </c>
      <c r="AH175" s="733"/>
      <c r="AI175" s="733"/>
      <c r="AJ175" s="733">
        <v>6</v>
      </c>
      <c r="AK175" s="733">
        <v>2</v>
      </c>
      <c r="AL175" s="733"/>
      <c r="AM175" s="733"/>
      <c r="AN175" s="733"/>
      <c r="AO175" s="733"/>
      <c r="AP175" s="733"/>
      <c r="AQ175" s="733"/>
      <c r="AR175" s="738">
        <f>2-2</f>
        <v>0</v>
      </c>
      <c r="AS175" s="738">
        <f>6-6</f>
        <v>0</v>
      </c>
      <c r="AT175" s="733"/>
      <c r="AU175" s="733">
        <v>6</v>
      </c>
      <c r="AV175" s="733"/>
      <c r="AW175" s="733"/>
      <c r="AX175" s="733"/>
      <c r="AY175" s="733"/>
      <c r="AZ175" s="733"/>
      <c r="BA175" s="733"/>
      <c r="BB175" s="738">
        <f>0+3</f>
        <v>3</v>
      </c>
      <c r="BC175" s="738">
        <f>1.2-1.2</f>
        <v>0</v>
      </c>
      <c r="BD175" s="733">
        <f t="shared" si="40"/>
        <v>106.5</v>
      </c>
      <c r="BE175" s="733"/>
      <c r="BF175" s="733">
        <v>0</v>
      </c>
      <c r="BG175" s="733">
        <v>1</v>
      </c>
      <c r="BH175" s="733"/>
      <c r="BI175" s="733"/>
      <c r="BJ175" s="733"/>
      <c r="BK175" s="733"/>
      <c r="BL175" s="733"/>
      <c r="BM175" s="733"/>
      <c r="BN175" s="733">
        <v>1</v>
      </c>
      <c r="BO175" s="733">
        <v>0</v>
      </c>
      <c r="BP175" s="733">
        <v>2</v>
      </c>
      <c r="BQ175" s="733">
        <v>6</v>
      </c>
      <c r="BR175" s="733"/>
      <c r="BS175" s="733">
        <v>1</v>
      </c>
      <c r="BT175" s="733"/>
      <c r="BU175" s="733">
        <v>1</v>
      </c>
      <c r="BV175" s="733"/>
      <c r="BW175" s="733"/>
      <c r="BX175" s="733"/>
      <c r="BY175" s="733"/>
      <c r="BZ175" s="733"/>
      <c r="CA175" s="733"/>
      <c r="CB175" s="733"/>
      <c r="CC175" s="733"/>
      <c r="CD175" s="733"/>
      <c r="CE175" s="733"/>
      <c r="CF175" s="733"/>
      <c r="CG175" s="733">
        <v>2</v>
      </c>
      <c r="CH175" s="733"/>
      <c r="CI175" s="733"/>
      <c r="CJ175" s="733"/>
      <c r="CK175" s="733"/>
      <c r="CL175" s="733">
        <v>1</v>
      </c>
      <c r="CM175" s="733"/>
      <c r="CN175" s="733">
        <v>0</v>
      </c>
      <c r="CO175" s="733"/>
      <c r="CP175" s="733"/>
      <c r="CQ175" s="733"/>
      <c r="CR175" s="733"/>
      <c r="CS175" s="733"/>
      <c r="CT175" s="733"/>
      <c r="CU175" s="733"/>
      <c r="CV175" s="733"/>
      <c r="CW175" s="733"/>
      <c r="CX175" s="733"/>
      <c r="CY175" s="733">
        <v>0</v>
      </c>
      <c r="CZ175" s="733"/>
      <c r="DA175" s="746">
        <f t="shared" si="41"/>
        <v>35.4</v>
      </c>
      <c r="DC175" s="745">
        <f t="shared" si="45"/>
        <v>43741</v>
      </c>
      <c r="DE175" s="745">
        <f t="shared" si="46"/>
        <v>43751</v>
      </c>
      <c r="DG175" s="745">
        <f t="shared" si="37"/>
        <v>43765</v>
      </c>
      <c r="DH175" s="745">
        <f t="shared" si="44"/>
        <v>43751</v>
      </c>
      <c r="DI175" s="745">
        <v>43751</v>
      </c>
      <c r="DJ175" s="745">
        <v>43765</v>
      </c>
      <c r="DL175" s="745">
        <v>43733</v>
      </c>
    </row>
    <row r="176" spans="1:116" s="726" customFormat="1" ht="21.95" customHeight="1">
      <c r="A176" s="734">
        <v>46</v>
      </c>
      <c r="B176" s="733" t="s">
        <v>3523</v>
      </c>
      <c r="C176" s="735">
        <v>43</v>
      </c>
      <c r="D176" s="735">
        <f t="shared" si="39"/>
        <v>6189.0999999999985</v>
      </c>
      <c r="E176" s="733"/>
      <c r="F176" s="733"/>
      <c r="G176" s="733"/>
      <c r="H176" s="733"/>
      <c r="I176" s="733"/>
      <c r="J176" s="756"/>
      <c r="K176" s="738" t="s">
        <v>3994</v>
      </c>
      <c r="L176" s="733"/>
      <c r="M176" s="733"/>
      <c r="N176" s="733">
        <v>1</v>
      </c>
      <c r="O176" s="733"/>
      <c r="P176" s="733"/>
      <c r="Q176" s="733"/>
      <c r="R176" s="733">
        <v>1</v>
      </c>
      <c r="S176" s="733"/>
      <c r="T176" s="733"/>
      <c r="U176" s="738">
        <v>1</v>
      </c>
      <c r="V176" s="733"/>
      <c r="W176" s="733"/>
      <c r="X176" s="738">
        <v>1</v>
      </c>
      <c r="Y176" s="733">
        <v>1</v>
      </c>
      <c r="Z176" s="733"/>
      <c r="AA176" s="733"/>
      <c r="AB176" s="733"/>
      <c r="AC176" s="733"/>
      <c r="AD176" s="738">
        <f>1-1</f>
        <v>0</v>
      </c>
      <c r="AE176" s="738">
        <v>1</v>
      </c>
      <c r="AF176" s="738">
        <f>3+3</f>
        <v>6</v>
      </c>
      <c r="AG176" s="733"/>
      <c r="AH176" s="733"/>
      <c r="AI176" s="733"/>
      <c r="AJ176" s="733"/>
      <c r="AK176" s="733"/>
      <c r="AL176" s="733">
        <v>1</v>
      </c>
      <c r="AM176" s="733"/>
      <c r="AN176" s="733"/>
      <c r="AO176" s="733"/>
      <c r="AP176" s="733"/>
      <c r="AQ176" s="733"/>
      <c r="AR176" s="733"/>
      <c r="AS176" s="733"/>
      <c r="AT176" s="738">
        <v>6</v>
      </c>
      <c r="AU176" s="738">
        <f>3-3</f>
        <v>0</v>
      </c>
      <c r="AV176" s="733"/>
      <c r="AW176" s="733"/>
      <c r="AX176" s="733"/>
      <c r="AY176" s="733"/>
      <c r="AZ176" s="733"/>
      <c r="BA176" s="733"/>
      <c r="BB176" s="733"/>
      <c r="BC176" s="733"/>
      <c r="BD176" s="733">
        <f t="shared" si="40"/>
        <v>129</v>
      </c>
      <c r="BE176" s="733"/>
      <c r="BF176" s="733">
        <v>0</v>
      </c>
      <c r="BG176" s="733"/>
      <c r="BH176" s="733"/>
      <c r="BI176" s="733"/>
      <c r="BJ176" s="733"/>
      <c r="BK176" s="733"/>
      <c r="BL176" s="733"/>
      <c r="BM176" s="733"/>
      <c r="BN176" s="733"/>
      <c r="BO176" s="733">
        <v>0</v>
      </c>
      <c r="BP176" s="733">
        <v>0</v>
      </c>
      <c r="BQ176" s="733"/>
      <c r="BR176" s="733"/>
      <c r="BS176" s="733"/>
      <c r="BT176" s="733"/>
      <c r="BU176" s="733"/>
      <c r="BV176" s="733"/>
      <c r="BW176" s="733"/>
      <c r="BX176" s="733"/>
      <c r="BY176" s="733"/>
      <c r="BZ176" s="733"/>
      <c r="CA176" s="733"/>
      <c r="CB176" s="733"/>
      <c r="CC176" s="733"/>
      <c r="CD176" s="733"/>
      <c r="CE176" s="733"/>
      <c r="CF176" s="733"/>
      <c r="CG176" s="733"/>
      <c r="CH176" s="733"/>
      <c r="CI176" s="733"/>
      <c r="CJ176" s="733"/>
      <c r="CK176" s="733"/>
      <c r="CL176" s="733">
        <v>0</v>
      </c>
      <c r="CM176" s="733">
        <v>0</v>
      </c>
      <c r="CN176" s="733">
        <v>0</v>
      </c>
      <c r="CO176" s="733">
        <v>0</v>
      </c>
      <c r="CP176" s="733">
        <v>0</v>
      </c>
      <c r="CQ176" s="733"/>
      <c r="CR176" s="733"/>
      <c r="CS176" s="733"/>
      <c r="CT176" s="733"/>
      <c r="CU176" s="733"/>
      <c r="CV176" s="733"/>
      <c r="CW176" s="733">
        <v>2</v>
      </c>
      <c r="CX176" s="733"/>
      <c r="CY176" s="733">
        <v>0</v>
      </c>
      <c r="CZ176" s="733"/>
      <c r="DA176" s="746">
        <f t="shared" si="41"/>
        <v>42.9</v>
      </c>
      <c r="DC176" s="745">
        <f t="shared" si="45"/>
        <v>43741</v>
      </c>
      <c r="DE176" s="745">
        <f t="shared" si="46"/>
        <v>43751</v>
      </c>
      <c r="DG176" s="745">
        <f t="shared" si="37"/>
        <v>43765</v>
      </c>
      <c r="DH176" s="745">
        <f t="shared" si="44"/>
        <v>43751</v>
      </c>
      <c r="DI176" s="745">
        <v>43751</v>
      </c>
      <c r="DJ176" s="745">
        <v>43765</v>
      </c>
      <c r="DL176" s="745">
        <v>43733</v>
      </c>
    </row>
    <row r="177" spans="1:116" s="726" customFormat="1" ht="21.95" customHeight="1">
      <c r="A177" s="734">
        <v>47</v>
      </c>
      <c r="B177" s="733">
        <v>172</v>
      </c>
      <c r="C177" s="735">
        <v>55.5</v>
      </c>
      <c r="D177" s="735">
        <f t="shared" si="39"/>
        <v>6244.5999999999985</v>
      </c>
      <c r="E177" s="733"/>
      <c r="F177" s="733"/>
      <c r="G177" s="733"/>
      <c r="H177" s="733"/>
      <c r="I177" s="733"/>
      <c r="J177" s="733" t="s">
        <v>3994</v>
      </c>
      <c r="K177" s="733" t="s">
        <v>3994</v>
      </c>
      <c r="L177" s="733">
        <v>1</v>
      </c>
      <c r="M177" s="733"/>
      <c r="N177" s="733">
        <v>1</v>
      </c>
      <c r="O177" s="733"/>
      <c r="P177" s="733"/>
      <c r="Q177" s="733"/>
      <c r="R177" s="733">
        <v>1</v>
      </c>
      <c r="S177" s="733"/>
      <c r="T177" s="733"/>
      <c r="U177" s="733"/>
      <c r="V177" s="733"/>
      <c r="W177" s="733"/>
      <c r="X177" s="733"/>
      <c r="Y177" s="733"/>
      <c r="Z177" s="733"/>
      <c r="AA177" s="733"/>
      <c r="AB177" s="733"/>
      <c r="AC177" s="733"/>
      <c r="AD177" s="733"/>
      <c r="AE177" s="733">
        <v>1</v>
      </c>
      <c r="AF177" s="733">
        <v>6</v>
      </c>
      <c r="AG177" s="733"/>
      <c r="AH177" s="733"/>
      <c r="AI177" s="733"/>
      <c r="AJ177" s="733"/>
      <c r="AK177" s="733"/>
      <c r="AL177" s="733">
        <v>1</v>
      </c>
      <c r="AM177" s="733"/>
      <c r="AN177" s="733"/>
      <c r="AO177" s="733"/>
      <c r="AP177" s="733"/>
      <c r="AQ177" s="733"/>
      <c r="AR177" s="733"/>
      <c r="AS177" s="733"/>
      <c r="AT177" s="733">
        <v>6</v>
      </c>
      <c r="AU177" s="733"/>
      <c r="AV177" s="733"/>
      <c r="AW177" s="733"/>
      <c r="AX177" s="733"/>
      <c r="AY177" s="733"/>
      <c r="AZ177" s="733"/>
      <c r="BA177" s="733"/>
      <c r="BB177" s="733"/>
      <c r="BC177" s="733"/>
      <c r="BD177" s="733">
        <f t="shared" si="40"/>
        <v>166.5</v>
      </c>
      <c r="BE177" s="733"/>
      <c r="BF177" s="733">
        <v>0</v>
      </c>
      <c r="BG177" s="733">
        <v>1</v>
      </c>
      <c r="BH177" s="733"/>
      <c r="BI177" s="733"/>
      <c r="BJ177" s="733"/>
      <c r="BK177" s="733"/>
      <c r="BL177" s="733">
        <v>1</v>
      </c>
      <c r="BM177" s="733"/>
      <c r="BN177" s="733"/>
      <c r="BO177" s="733">
        <v>0</v>
      </c>
      <c r="BP177" s="733">
        <v>0</v>
      </c>
      <c r="BQ177" s="733"/>
      <c r="BR177" s="733"/>
      <c r="BS177" s="733">
        <v>4</v>
      </c>
      <c r="BT177" s="733">
        <v>2</v>
      </c>
      <c r="BU177" s="733"/>
      <c r="BV177" s="733"/>
      <c r="BW177" s="733"/>
      <c r="BX177" s="733"/>
      <c r="BY177" s="733"/>
      <c r="BZ177" s="733"/>
      <c r="CA177" s="733"/>
      <c r="CB177" s="733"/>
      <c r="CC177" s="733"/>
      <c r="CD177" s="733"/>
      <c r="CE177" s="733"/>
      <c r="CF177" s="733">
        <v>1</v>
      </c>
      <c r="CG177" s="733"/>
      <c r="CH177" s="733"/>
      <c r="CI177" s="733"/>
      <c r="CJ177" s="733"/>
      <c r="CK177" s="733"/>
      <c r="CL177" s="733"/>
      <c r="CM177" s="733"/>
      <c r="CN177" s="733">
        <v>0</v>
      </c>
      <c r="CO177" s="733"/>
      <c r="CP177" s="733"/>
      <c r="CQ177" s="733"/>
      <c r="CR177" s="733"/>
      <c r="CS177" s="733"/>
      <c r="CT177" s="733"/>
      <c r="CU177" s="733"/>
      <c r="CV177" s="733"/>
      <c r="CW177" s="733"/>
      <c r="CX177" s="733"/>
      <c r="CY177" s="733">
        <v>0</v>
      </c>
      <c r="CZ177" s="733"/>
      <c r="DA177" s="746">
        <f t="shared" si="41"/>
        <v>55.4</v>
      </c>
      <c r="DC177" s="745">
        <f t="shared" si="45"/>
        <v>43741</v>
      </c>
      <c r="DE177" s="745">
        <f t="shared" si="46"/>
        <v>43751</v>
      </c>
      <c r="DG177" s="745">
        <f t="shared" si="37"/>
        <v>43765</v>
      </c>
      <c r="DH177" s="745">
        <f t="shared" si="44"/>
        <v>43751</v>
      </c>
      <c r="DI177" s="745">
        <v>43751</v>
      </c>
      <c r="DJ177" s="745">
        <v>43765</v>
      </c>
      <c r="DL177" s="745">
        <v>43733</v>
      </c>
    </row>
    <row r="178" spans="1:116" s="726" customFormat="1" ht="21.95" customHeight="1">
      <c r="A178" s="734">
        <v>45</v>
      </c>
      <c r="B178" s="733" t="s">
        <v>3524</v>
      </c>
      <c r="C178" s="735">
        <v>50.4</v>
      </c>
      <c r="D178" s="735">
        <f t="shared" si="39"/>
        <v>6294.9999999999982</v>
      </c>
      <c r="E178" s="733"/>
      <c r="F178" s="733"/>
      <c r="G178" s="733"/>
      <c r="H178" s="733"/>
      <c r="I178" s="733"/>
      <c r="J178" s="733"/>
      <c r="K178" s="733" t="s">
        <v>3434</v>
      </c>
      <c r="L178" s="733"/>
      <c r="M178" s="733">
        <v>1</v>
      </c>
      <c r="N178" s="733"/>
      <c r="O178" s="733"/>
      <c r="P178" s="733">
        <v>1</v>
      </c>
      <c r="Q178" s="733"/>
      <c r="R178" s="733"/>
      <c r="S178" s="733"/>
      <c r="T178" s="733"/>
      <c r="U178" s="733"/>
      <c r="V178" s="733"/>
      <c r="W178" s="733"/>
      <c r="X178" s="733"/>
      <c r="Y178" s="733"/>
      <c r="Z178" s="733"/>
      <c r="AA178" s="733"/>
      <c r="AB178" s="733"/>
      <c r="AC178" s="733"/>
      <c r="AD178" s="733">
        <v>1</v>
      </c>
      <c r="AE178" s="733"/>
      <c r="AF178" s="733">
        <v>3</v>
      </c>
      <c r="AG178" s="733"/>
      <c r="AH178" s="733"/>
      <c r="AI178" s="733"/>
      <c r="AJ178" s="733"/>
      <c r="AK178" s="733"/>
      <c r="AL178" s="733">
        <v>1</v>
      </c>
      <c r="AM178" s="733"/>
      <c r="AN178" s="733"/>
      <c r="AO178" s="733"/>
      <c r="AP178" s="733"/>
      <c r="AQ178" s="733"/>
      <c r="AR178" s="733"/>
      <c r="AS178" s="733"/>
      <c r="AT178" s="733"/>
      <c r="AU178" s="733">
        <v>3</v>
      </c>
      <c r="AV178" s="733"/>
      <c r="AW178" s="733"/>
      <c r="AX178" s="733"/>
      <c r="AY178" s="733">
        <v>2</v>
      </c>
      <c r="AZ178" s="733"/>
      <c r="BA178" s="733">
        <v>4</v>
      </c>
      <c r="BB178" s="733">
        <v>4</v>
      </c>
      <c r="BC178" s="733"/>
      <c r="BD178" s="733">
        <f t="shared" si="40"/>
        <v>151.19999999999999</v>
      </c>
      <c r="BE178" s="733"/>
      <c r="BF178" s="733">
        <v>0</v>
      </c>
      <c r="BG178" s="733"/>
      <c r="BH178" s="733"/>
      <c r="BI178" s="733">
        <v>1</v>
      </c>
      <c r="BJ178" s="733"/>
      <c r="BK178" s="733"/>
      <c r="BL178" s="733"/>
      <c r="BM178" s="733"/>
      <c r="BN178" s="733"/>
      <c r="BO178" s="733">
        <v>0</v>
      </c>
      <c r="BP178" s="733">
        <v>0</v>
      </c>
      <c r="BQ178" s="733"/>
      <c r="BR178" s="733"/>
      <c r="BS178" s="733"/>
      <c r="BT178" s="733"/>
      <c r="BU178" s="733">
        <v>2</v>
      </c>
      <c r="BV178" s="733"/>
      <c r="BW178" s="733">
        <v>1</v>
      </c>
      <c r="BX178" s="733"/>
      <c r="BY178" s="733"/>
      <c r="BZ178" s="733"/>
      <c r="CA178" s="733"/>
      <c r="CB178" s="733"/>
      <c r="CC178" s="733"/>
      <c r="CD178" s="733"/>
      <c r="CE178" s="733"/>
      <c r="CF178" s="733"/>
      <c r="CG178" s="733"/>
      <c r="CH178" s="733"/>
      <c r="CI178" s="733"/>
      <c r="CJ178" s="733"/>
      <c r="CK178" s="733"/>
      <c r="CL178" s="733">
        <v>2</v>
      </c>
      <c r="CM178" s="733">
        <v>0</v>
      </c>
      <c r="CN178" s="733">
        <v>1</v>
      </c>
      <c r="CO178" s="733">
        <v>0</v>
      </c>
      <c r="CP178" s="733">
        <v>0</v>
      </c>
      <c r="CQ178" s="733"/>
      <c r="CR178" s="733"/>
      <c r="CS178" s="733"/>
      <c r="CT178" s="733"/>
      <c r="CU178" s="733"/>
      <c r="CV178" s="733"/>
      <c r="CW178" s="733">
        <v>2</v>
      </c>
      <c r="CX178" s="733"/>
      <c r="CY178" s="733">
        <v>0</v>
      </c>
      <c r="CZ178" s="733"/>
      <c r="DA178" s="746">
        <f t="shared" si="41"/>
        <v>50.3</v>
      </c>
      <c r="DC178" s="745">
        <f t="shared" si="45"/>
        <v>43741</v>
      </c>
      <c r="DE178" s="745">
        <f t="shared" si="46"/>
        <v>43751</v>
      </c>
      <c r="DG178" s="745">
        <f t="shared" si="37"/>
        <v>43765</v>
      </c>
      <c r="DH178" s="745">
        <f t="shared" si="44"/>
        <v>43751</v>
      </c>
      <c r="DI178" s="745">
        <v>43751</v>
      </c>
      <c r="DJ178" s="745">
        <v>43765</v>
      </c>
      <c r="DL178" s="745">
        <v>43733</v>
      </c>
    </row>
    <row r="179" spans="1:116" s="726" customFormat="1" ht="21.95" customHeight="1">
      <c r="A179" s="734">
        <v>45.1</v>
      </c>
      <c r="B179" s="733">
        <v>173</v>
      </c>
      <c r="C179" s="735">
        <v>45.3</v>
      </c>
      <c r="D179" s="735">
        <f t="shared" si="39"/>
        <v>6340.2999999999984</v>
      </c>
      <c r="E179" s="733"/>
      <c r="F179" s="733"/>
      <c r="G179" s="733"/>
      <c r="H179" s="733"/>
      <c r="I179" s="733"/>
      <c r="J179" s="733" t="s">
        <v>3998</v>
      </c>
      <c r="K179" s="733" t="s">
        <v>3998</v>
      </c>
      <c r="L179" s="733">
        <v>1</v>
      </c>
      <c r="M179" s="733"/>
      <c r="N179" s="733"/>
      <c r="O179" s="733"/>
      <c r="P179" s="733"/>
      <c r="Q179" s="733"/>
      <c r="R179" s="733"/>
      <c r="S179" s="733"/>
      <c r="T179" s="733"/>
      <c r="U179" s="733"/>
      <c r="V179" s="733"/>
      <c r="W179" s="733"/>
      <c r="X179" s="733"/>
      <c r="Y179" s="733"/>
      <c r="Z179" s="733"/>
      <c r="AA179" s="733"/>
      <c r="AB179" s="733"/>
      <c r="AC179" s="733"/>
      <c r="AD179" s="733">
        <v>1</v>
      </c>
      <c r="AE179" s="733"/>
      <c r="AF179" s="733">
        <v>3</v>
      </c>
      <c r="AG179" s="733"/>
      <c r="AH179" s="733"/>
      <c r="AI179" s="733"/>
      <c r="AJ179" s="733"/>
      <c r="AK179" s="733"/>
      <c r="AL179" s="733">
        <v>1</v>
      </c>
      <c r="AM179" s="733">
        <v>3</v>
      </c>
      <c r="AN179" s="733"/>
      <c r="AO179" s="733">
        <v>3</v>
      </c>
      <c r="AP179" s="733"/>
      <c r="AQ179" s="733"/>
      <c r="AR179" s="733">
        <v>2</v>
      </c>
      <c r="AS179" s="733"/>
      <c r="AT179" s="733"/>
      <c r="AU179" s="733">
        <v>3</v>
      </c>
      <c r="AV179" s="733"/>
      <c r="AW179" s="733"/>
      <c r="AX179" s="733"/>
      <c r="AY179" s="733"/>
      <c r="AZ179" s="733"/>
      <c r="BA179" s="733"/>
      <c r="BB179" s="733"/>
      <c r="BC179" s="733"/>
      <c r="BD179" s="733">
        <f t="shared" si="40"/>
        <v>135.89999999999998</v>
      </c>
      <c r="BE179" s="733"/>
      <c r="BF179" s="733">
        <v>0</v>
      </c>
      <c r="BG179" s="733"/>
      <c r="BH179" s="733"/>
      <c r="BI179" s="733"/>
      <c r="BJ179" s="733"/>
      <c r="BK179" s="733">
        <v>1</v>
      </c>
      <c r="BL179" s="733"/>
      <c r="BM179" s="733"/>
      <c r="BN179" s="733"/>
      <c r="BO179" s="733">
        <v>0</v>
      </c>
      <c r="BP179" s="733">
        <v>0</v>
      </c>
      <c r="BQ179" s="733"/>
      <c r="BR179" s="733"/>
      <c r="BS179" s="733">
        <v>2</v>
      </c>
      <c r="BT179" s="733">
        <v>1</v>
      </c>
      <c r="BU179" s="733"/>
      <c r="BV179" s="733"/>
      <c r="BW179" s="733"/>
      <c r="BX179" s="733"/>
      <c r="BY179" s="733"/>
      <c r="BZ179" s="733"/>
      <c r="CA179" s="733"/>
      <c r="CB179" s="733"/>
      <c r="CC179" s="733"/>
      <c r="CD179" s="733"/>
      <c r="CE179" s="733"/>
      <c r="CF179" s="733">
        <v>1</v>
      </c>
      <c r="CG179" s="733"/>
      <c r="CH179" s="733"/>
      <c r="CI179" s="733"/>
      <c r="CJ179" s="733"/>
      <c r="CK179" s="733"/>
      <c r="CL179" s="733"/>
      <c r="CM179" s="733"/>
      <c r="CN179" s="733">
        <v>0</v>
      </c>
      <c r="CO179" s="733"/>
      <c r="CP179" s="733"/>
      <c r="CQ179" s="733"/>
      <c r="CR179" s="733"/>
      <c r="CS179" s="733"/>
      <c r="CT179" s="733"/>
      <c r="CU179" s="733"/>
      <c r="CV179" s="733"/>
      <c r="CW179" s="733"/>
      <c r="CX179" s="733"/>
      <c r="CY179" s="733">
        <v>0</v>
      </c>
      <c r="CZ179" s="733" t="s">
        <v>4001</v>
      </c>
      <c r="DA179" s="746">
        <f t="shared" si="41"/>
        <v>45.199999999999996</v>
      </c>
      <c r="DC179" s="745">
        <f t="shared" si="45"/>
        <v>43741</v>
      </c>
      <c r="DE179" s="745">
        <f t="shared" si="46"/>
        <v>43751</v>
      </c>
      <c r="DG179" s="745">
        <f t="shared" si="37"/>
        <v>43765</v>
      </c>
      <c r="DH179" s="745" t="str">
        <f t="shared" si="44"/>
        <v/>
      </c>
      <c r="DI179" s="745">
        <f>IF(SUM(AB179:AE179)&gt;0,DJ179,"")</f>
        <v>43765</v>
      </c>
      <c r="DJ179" s="745">
        <v>43765</v>
      </c>
      <c r="DL179" s="745">
        <v>43733</v>
      </c>
    </row>
    <row r="180" spans="1:116" s="726" customFormat="1" ht="21.95" customHeight="1">
      <c r="A180" s="734">
        <v>48</v>
      </c>
      <c r="B180" s="733" t="s">
        <v>3525</v>
      </c>
      <c r="C180" s="735">
        <v>49.8</v>
      </c>
      <c r="D180" s="735">
        <f t="shared" si="39"/>
        <v>6390.0999999999985</v>
      </c>
      <c r="E180" s="733"/>
      <c r="F180" s="733"/>
      <c r="G180" s="733"/>
      <c r="H180" s="733"/>
      <c r="I180" s="733"/>
      <c r="J180" s="733"/>
      <c r="K180" s="733" t="s">
        <v>3434</v>
      </c>
      <c r="L180" s="733"/>
      <c r="M180" s="733">
        <v>1</v>
      </c>
      <c r="N180" s="733"/>
      <c r="O180" s="733"/>
      <c r="P180" s="733">
        <v>1</v>
      </c>
      <c r="Q180" s="733"/>
      <c r="R180" s="733"/>
      <c r="S180" s="733"/>
      <c r="T180" s="733"/>
      <c r="U180" s="733"/>
      <c r="V180" s="733"/>
      <c r="W180" s="733"/>
      <c r="X180" s="733"/>
      <c r="Y180" s="733"/>
      <c r="Z180" s="733"/>
      <c r="AA180" s="733"/>
      <c r="AB180" s="733"/>
      <c r="AC180" s="733"/>
      <c r="AD180" s="733">
        <v>1</v>
      </c>
      <c r="AE180" s="733"/>
      <c r="AF180" s="733">
        <v>3</v>
      </c>
      <c r="AG180" s="733"/>
      <c r="AH180" s="733"/>
      <c r="AI180" s="733"/>
      <c r="AJ180" s="733"/>
      <c r="AK180" s="733"/>
      <c r="AL180" s="733">
        <v>1</v>
      </c>
      <c r="AM180" s="738">
        <f>0+3</f>
        <v>3</v>
      </c>
      <c r="AN180" s="738">
        <f>0+3</f>
        <v>3</v>
      </c>
      <c r="AO180" s="733"/>
      <c r="AP180" s="733"/>
      <c r="AQ180" s="733"/>
      <c r="AR180" s="733"/>
      <c r="AS180" s="733"/>
      <c r="AT180" s="733"/>
      <c r="AU180" s="733">
        <v>3</v>
      </c>
      <c r="AV180" s="733"/>
      <c r="AW180" s="733"/>
      <c r="AX180" s="733"/>
      <c r="AY180" s="733">
        <v>2</v>
      </c>
      <c r="AZ180" s="733"/>
      <c r="BA180" s="733">
        <v>9</v>
      </c>
      <c r="BB180" s="733">
        <v>4</v>
      </c>
      <c r="BC180" s="733"/>
      <c r="BD180" s="733">
        <f t="shared" si="40"/>
        <v>149.39999999999998</v>
      </c>
      <c r="BE180" s="733"/>
      <c r="BF180" s="733">
        <v>0</v>
      </c>
      <c r="BG180" s="733"/>
      <c r="BH180" s="733"/>
      <c r="BI180" s="738">
        <f>1-1</f>
        <v>0</v>
      </c>
      <c r="BJ180" s="733"/>
      <c r="BK180" s="733"/>
      <c r="BL180" s="733"/>
      <c r="BM180" s="733"/>
      <c r="BN180" s="733"/>
      <c r="BO180" s="733">
        <v>0</v>
      </c>
      <c r="BP180" s="733">
        <v>0</v>
      </c>
      <c r="BQ180" s="733"/>
      <c r="BR180" s="733"/>
      <c r="BS180" s="733"/>
      <c r="BT180" s="733"/>
      <c r="BU180" s="738">
        <f>1-1</f>
        <v>0</v>
      </c>
      <c r="BV180" s="733"/>
      <c r="BW180" s="738">
        <f>1-1</f>
        <v>0</v>
      </c>
      <c r="BX180" s="733"/>
      <c r="BY180" s="733"/>
      <c r="BZ180" s="733"/>
      <c r="CA180" s="733"/>
      <c r="CB180" s="733"/>
      <c r="CC180" s="733"/>
      <c r="CD180" s="733"/>
      <c r="CE180" s="733"/>
      <c r="CF180" s="733"/>
      <c r="CG180" s="733"/>
      <c r="CH180" s="733"/>
      <c r="CI180" s="733"/>
      <c r="CJ180" s="733"/>
      <c r="CK180" s="733"/>
      <c r="CL180" s="738">
        <f>1-1</f>
        <v>0</v>
      </c>
      <c r="CM180" s="733">
        <v>0</v>
      </c>
      <c r="CN180" s="738">
        <f>1-1</f>
        <v>0</v>
      </c>
      <c r="CO180" s="733">
        <v>0</v>
      </c>
      <c r="CP180" s="733">
        <v>0</v>
      </c>
      <c r="CQ180" s="733"/>
      <c r="CR180" s="733"/>
      <c r="CS180" s="733"/>
      <c r="CT180" s="733"/>
      <c r="CU180" s="733"/>
      <c r="CV180" s="733"/>
      <c r="CW180" s="738">
        <f>1-1</f>
        <v>0</v>
      </c>
      <c r="CX180" s="733"/>
      <c r="CY180" s="733">
        <v>0</v>
      </c>
      <c r="CZ180" s="733"/>
      <c r="DA180" s="746">
        <f t="shared" si="41"/>
        <v>49.699999999999996</v>
      </c>
      <c r="DC180" s="745">
        <f t="shared" si="45"/>
        <v>43741</v>
      </c>
      <c r="DE180" s="745">
        <f t="shared" si="46"/>
        <v>43751</v>
      </c>
      <c r="DG180" s="745">
        <f t="shared" si="37"/>
        <v>43765</v>
      </c>
      <c r="DH180" s="745">
        <f t="shared" si="44"/>
        <v>43751</v>
      </c>
      <c r="DI180" s="745">
        <v>43751</v>
      </c>
      <c r="DJ180" s="745">
        <v>43765</v>
      </c>
      <c r="DL180" s="745">
        <v>43733</v>
      </c>
    </row>
    <row r="181" spans="1:116" s="726" customFormat="1" ht="21.95" customHeight="1">
      <c r="A181" s="734">
        <v>46.7</v>
      </c>
      <c r="B181" s="733">
        <v>174</v>
      </c>
      <c r="C181" s="735">
        <v>49.3</v>
      </c>
      <c r="D181" s="735">
        <f t="shared" si="39"/>
        <v>6439.3999999999987</v>
      </c>
      <c r="E181" s="733"/>
      <c r="F181" s="733"/>
      <c r="G181" s="736">
        <f>6-6</f>
        <v>0</v>
      </c>
      <c r="H181" s="733">
        <v>3</v>
      </c>
      <c r="I181" s="733"/>
      <c r="J181" s="733" t="s">
        <v>3992</v>
      </c>
      <c r="K181" s="733" t="s">
        <v>3992</v>
      </c>
      <c r="L181" s="733">
        <v>1</v>
      </c>
      <c r="M181" s="733"/>
      <c r="N181" s="733"/>
      <c r="O181" s="733"/>
      <c r="P181" s="733"/>
      <c r="Q181" s="733"/>
      <c r="R181" s="733"/>
      <c r="S181" s="733"/>
      <c r="T181" s="733"/>
      <c r="U181" s="733"/>
      <c r="V181" s="733"/>
      <c r="W181" s="733"/>
      <c r="X181" s="733"/>
      <c r="Y181" s="733"/>
      <c r="Z181" s="733"/>
      <c r="AA181" s="733"/>
      <c r="AB181" s="733"/>
      <c r="AC181" s="733"/>
      <c r="AD181" s="733"/>
      <c r="AE181" s="733"/>
      <c r="AF181" s="738">
        <f>6-4</f>
        <v>2</v>
      </c>
      <c r="AG181" s="733"/>
      <c r="AH181" s="733"/>
      <c r="AI181" s="733"/>
      <c r="AJ181" s="733">
        <v>6</v>
      </c>
      <c r="AK181" s="733"/>
      <c r="AL181" s="733">
        <v>1</v>
      </c>
      <c r="AM181" s="738">
        <f>3-3</f>
        <v>0</v>
      </c>
      <c r="AN181" s="738">
        <f>3-3</f>
        <v>0</v>
      </c>
      <c r="AO181" s="738">
        <f>3-3</f>
        <v>0</v>
      </c>
      <c r="AP181" s="733"/>
      <c r="AQ181" s="733"/>
      <c r="AR181" s="733"/>
      <c r="AS181" s="733"/>
      <c r="AT181" s="733"/>
      <c r="AU181" s="738">
        <f>6-4</f>
        <v>2</v>
      </c>
      <c r="AV181" s="733"/>
      <c r="AW181" s="733"/>
      <c r="AX181" s="733"/>
      <c r="AY181" s="733"/>
      <c r="AZ181" s="733"/>
      <c r="BA181" s="733"/>
      <c r="BB181" s="733"/>
      <c r="BC181" s="733"/>
      <c r="BD181" s="733">
        <f t="shared" si="40"/>
        <v>147.89999999999998</v>
      </c>
      <c r="BE181" s="733"/>
      <c r="BF181" s="733">
        <v>0</v>
      </c>
      <c r="BG181" s="733"/>
      <c r="BH181" s="733"/>
      <c r="BI181" s="733"/>
      <c r="BJ181" s="733"/>
      <c r="BK181" s="733"/>
      <c r="BL181" s="733"/>
      <c r="BM181" s="733"/>
      <c r="BN181" s="733"/>
      <c r="BO181" s="733">
        <v>0</v>
      </c>
      <c r="BP181" s="733">
        <v>0</v>
      </c>
      <c r="BQ181" s="733"/>
      <c r="BR181" s="733"/>
      <c r="BS181" s="733"/>
      <c r="BT181" s="733"/>
      <c r="BU181" s="733"/>
      <c r="BV181" s="733"/>
      <c r="BW181" s="733"/>
      <c r="BX181" s="733"/>
      <c r="BY181" s="733"/>
      <c r="BZ181" s="733"/>
      <c r="CA181" s="733"/>
      <c r="CB181" s="733"/>
      <c r="CC181" s="733"/>
      <c r="CD181" s="733"/>
      <c r="CE181" s="733"/>
      <c r="CF181" s="738">
        <f>1-1</f>
        <v>0</v>
      </c>
      <c r="CG181" s="733"/>
      <c r="CH181" s="733"/>
      <c r="CI181" s="733"/>
      <c r="CJ181" s="733"/>
      <c r="CK181" s="733"/>
      <c r="CL181" s="733"/>
      <c r="CM181" s="733"/>
      <c r="CN181" s="733"/>
      <c r="CO181" s="733"/>
      <c r="CP181" s="733"/>
      <c r="CQ181" s="733"/>
      <c r="CR181" s="733"/>
      <c r="CS181" s="733"/>
      <c r="CT181" s="733"/>
      <c r="CU181" s="733"/>
      <c r="CV181" s="733"/>
      <c r="CW181" s="733"/>
      <c r="CX181" s="733"/>
      <c r="CY181" s="733">
        <v>0</v>
      </c>
      <c r="CZ181" s="733"/>
      <c r="DA181" s="746">
        <f t="shared" si="41"/>
        <v>49.199999999999996</v>
      </c>
      <c r="DC181" s="745">
        <f t="shared" si="45"/>
        <v>43741</v>
      </c>
      <c r="DE181" s="745">
        <f t="shared" si="46"/>
        <v>43751</v>
      </c>
      <c r="DG181" s="745">
        <f t="shared" si="37"/>
        <v>43765</v>
      </c>
      <c r="DH181" s="745" t="str">
        <f t="shared" si="44"/>
        <v/>
      </c>
      <c r="DI181" s="745">
        <v>43765</v>
      </c>
      <c r="DJ181" s="745">
        <v>43765</v>
      </c>
      <c r="DL181" s="745">
        <v>43733</v>
      </c>
    </row>
    <row r="182" spans="1:116" s="726" customFormat="1" ht="21.95" customHeight="1">
      <c r="A182" s="734">
        <v>20</v>
      </c>
      <c r="B182" s="733" t="s">
        <v>3526</v>
      </c>
      <c r="C182" s="735">
        <f>25.4</f>
        <v>25.4</v>
      </c>
      <c r="D182" s="735">
        <f t="shared" si="39"/>
        <v>6464.7999999999984</v>
      </c>
      <c r="E182" s="733"/>
      <c r="F182" s="733"/>
      <c r="G182" s="733">
        <v>9</v>
      </c>
      <c r="H182" s="733">
        <v>2</v>
      </c>
      <c r="I182" s="733"/>
      <c r="J182" s="733" t="s">
        <v>3992</v>
      </c>
      <c r="K182" s="733" t="s">
        <v>3992</v>
      </c>
      <c r="L182" s="733">
        <v>1</v>
      </c>
      <c r="M182" s="733"/>
      <c r="N182" s="733"/>
      <c r="O182" s="733"/>
      <c r="P182" s="733"/>
      <c r="Q182" s="733"/>
      <c r="R182" s="733"/>
      <c r="S182" s="733"/>
      <c r="T182" s="733"/>
      <c r="U182" s="733"/>
      <c r="V182" s="733"/>
      <c r="W182" s="733"/>
      <c r="X182" s="733"/>
      <c r="Y182" s="733"/>
      <c r="Z182" s="733"/>
      <c r="AA182" s="733"/>
      <c r="AB182" s="733"/>
      <c r="AC182" s="733"/>
      <c r="AD182" s="733"/>
      <c r="AE182" s="733"/>
      <c r="AF182" s="733"/>
      <c r="AG182" s="733"/>
      <c r="AH182" s="733"/>
      <c r="AI182" s="733"/>
      <c r="AJ182" s="733">
        <v>3</v>
      </c>
      <c r="AK182" s="733">
        <v>1</v>
      </c>
      <c r="AL182" s="733"/>
      <c r="AM182" s="733">
        <v>3</v>
      </c>
      <c r="AN182" s="733">
        <v>3</v>
      </c>
      <c r="AO182" s="733">
        <v>3</v>
      </c>
      <c r="AP182" s="733"/>
      <c r="AQ182" s="733"/>
      <c r="AR182" s="738">
        <v>2</v>
      </c>
      <c r="AS182" s="733">
        <v>6</v>
      </c>
      <c r="AT182" s="733"/>
      <c r="AU182" s="733"/>
      <c r="AV182" s="733"/>
      <c r="AW182" s="733"/>
      <c r="AX182" s="733"/>
      <c r="AY182" s="733"/>
      <c r="AZ182" s="733"/>
      <c r="BA182" s="733"/>
      <c r="BB182" s="733"/>
      <c r="BC182" s="733"/>
      <c r="BD182" s="733">
        <f t="shared" si="40"/>
        <v>76.199999999999989</v>
      </c>
      <c r="BE182" s="733"/>
      <c r="BF182" s="733">
        <v>0</v>
      </c>
      <c r="BG182" s="733"/>
      <c r="BH182" s="733"/>
      <c r="BI182" s="733"/>
      <c r="BJ182" s="733"/>
      <c r="BK182" s="733"/>
      <c r="BL182" s="733"/>
      <c r="BM182" s="733"/>
      <c r="BN182" s="733"/>
      <c r="BO182" s="733"/>
      <c r="BP182" s="733"/>
      <c r="BQ182" s="733"/>
      <c r="BR182" s="733"/>
      <c r="BS182" s="733"/>
      <c r="BT182" s="733"/>
      <c r="BU182" s="733"/>
      <c r="BV182" s="733"/>
      <c r="BW182" s="733"/>
      <c r="BX182" s="733"/>
      <c r="BY182" s="733"/>
      <c r="BZ182" s="733"/>
      <c r="CA182" s="733"/>
      <c r="CB182" s="733"/>
      <c r="CC182" s="733"/>
      <c r="CD182" s="733"/>
      <c r="CE182" s="733"/>
      <c r="CF182" s="733"/>
      <c r="CG182" s="733"/>
      <c r="CH182" s="733"/>
      <c r="CI182" s="733"/>
      <c r="CJ182" s="733"/>
      <c r="CK182" s="733"/>
      <c r="CL182" s="733"/>
      <c r="CM182" s="733"/>
      <c r="CN182" s="733"/>
      <c r="CO182" s="733"/>
      <c r="CP182" s="733"/>
      <c r="CQ182" s="733"/>
      <c r="CR182" s="733"/>
      <c r="CS182" s="733"/>
      <c r="CT182" s="733"/>
      <c r="CU182" s="733"/>
      <c r="CV182" s="733"/>
      <c r="CW182" s="733"/>
      <c r="CX182" s="733"/>
      <c r="CY182" s="733">
        <v>0</v>
      </c>
      <c r="CZ182" s="733"/>
      <c r="DA182" s="746">
        <f t="shared" si="41"/>
        <v>25.299999999999997</v>
      </c>
      <c r="DC182" s="745">
        <f t="shared" si="45"/>
        <v>43741</v>
      </c>
      <c r="DE182" s="745">
        <f t="shared" si="46"/>
        <v>43751</v>
      </c>
      <c r="DG182" s="745"/>
      <c r="DH182" s="745" t="str">
        <f t="shared" si="44"/>
        <v/>
      </c>
      <c r="DL182" s="745">
        <v>43733</v>
      </c>
    </row>
    <row r="183" spans="1:116" s="726" customFormat="1" ht="21.95" customHeight="1">
      <c r="B183" s="733"/>
      <c r="C183" s="733"/>
      <c r="D183" s="733"/>
      <c r="E183" s="733"/>
      <c r="F183" s="733"/>
      <c r="G183" s="733"/>
      <c r="H183" s="733"/>
      <c r="I183" s="733"/>
      <c r="J183" s="733"/>
      <c r="K183" s="733"/>
      <c r="L183" s="733"/>
      <c r="M183" s="733"/>
      <c r="N183" s="733"/>
      <c r="O183" s="733"/>
      <c r="P183" s="733"/>
      <c r="Q183" s="733"/>
      <c r="R183" s="733"/>
      <c r="S183" s="733"/>
      <c r="T183" s="733"/>
      <c r="U183" s="733"/>
      <c r="V183" s="733"/>
      <c r="W183" s="733"/>
      <c r="X183" s="733"/>
      <c r="Y183" s="733"/>
      <c r="Z183" s="733"/>
      <c r="AA183" s="733"/>
      <c r="AB183" s="733"/>
      <c r="AC183" s="733"/>
      <c r="AD183" s="733"/>
      <c r="AE183" s="733"/>
      <c r="AF183" s="733"/>
      <c r="AG183" s="733"/>
      <c r="AH183" s="733"/>
      <c r="AI183" s="733"/>
      <c r="AJ183" s="733"/>
      <c r="AK183" s="733"/>
      <c r="AL183" s="733"/>
      <c r="AM183" s="733"/>
      <c r="AN183" s="733"/>
      <c r="AO183" s="733"/>
      <c r="AP183" s="733"/>
      <c r="AQ183" s="733"/>
      <c r="AR183" s="733"/>
      <c r="AS183" s="733"/>
      <c r="AT183" s="733"/>
      <c r="AU183" s="733"/>
      <c r="AV183" s="733"/>
      <c r="AW183" s="733"/>
      <c r="AX183" s="733"/>
      <c r="AY183" s="733"/>
      <c r="AZ183" s="733"/>
      <c r="BA183" s="733"/>
      <c r="BB183" s="733"/>
      <c r="BC183" s="733"/>
      <c r="BD183" s="733"/>
      <c r="BE183" s="733"/>
      <c r="BF183" s="733"/>
      <c r="BG183" s="733"/>
      <c r="BH183" s="733"/>
      <c r="BI183" s="733"/>
      <c r="BJ183" s="733"/>
      <c r="BK183" s="733"/>
      <c r="BL183" s="733"/>
      <c r="BM183" s="733"/>
      <c r="BN183" s="733"/>
      <c r="BO183" s="733"/>
      <c r="BP183" s="733"/>
      <c r="BQ183" s="733"/>
      <c r="BR183" s="733"/>
      <c r="BS183" s="733"/>
      <c r="BT183" s="733"/>
      <c r="BU183" s="733"/>
      <c r="BV183" s="733"/>
      <c r="BW183" s="733"/>
      <c r="BX183" s="733"/>
      <c r="BY183" s="733"/>
      <c r="BZ183" s="733"/>
      <c r="CA183" s="733"/>
      <c r="CB183" s="733"/>
      <c r="CC183" s="733"/>
      <c r="CD183" s="733"/>
      <c r="CE183" s="733"/>
      <c r="CF183" s="733"/>
      <c r="CG183" s="733"/>
      <c r="CH183" s="733"/>
      <c r="CI183" s="733"/>
      <c r="CJ183" s="733"/>
      <c r="CK183" s="733"/>
      <c r="CL183" s="733"/>
      <c r="CM183" s="733"/>
      <c r="CN183" s="733"/>
      <c r="CO183" s="733"/>
      <c r="CP183" s="733"/>
      <c r="CQ183" s="733"/>
      <c r="CR183" s="733"/>
      <c r="CS183" s="733"/>
      <c r="CT183" s="733"/>
      <c r="CU183" s="733"/>
      <c r="CV183" s="733"/>
      <c r="CW183" s="733"/>
      <c r="CX183" s="733"/>
      <c r="CY183" s="733">
        <v>0</v>
      </c>
      <c r="CZ183" s="733"/>
      <c r="DA183" s="746"/>
      <c r="DG183" s="745"/>
      <c r="DL183" s="745"/>
    </row>
    <row r="184" spans="1:116" s="726" customFormat="1" ht="21.95" hidden="1" customHeight="1">
      <c r="A184" s="726" t="s">
        <v>4009</v>
      </c>
      <c r="B184" s="733" t="s">
        <v>4010</v>
      </c>
      <c r="C184" s="733">
        <v>6338</v>
      </c>
      <c r="D184" s="733">
        <v>6338</v>
      </c>
      <c r="E184" s="733">
        <v>159</v>
      </c>
      <c r="F184" s="733">
        <v>12</v>
      </c>
      <c r="G184" s="733">
        <v>24</v>
      </c>
      <c r="H184" s="733">
        <v>15</v>
      </c>
      <c r="I184" s="733">
        <v>59</v>
      </c>
      <c r="J184" s="733"/>
      <c r="K184" s="733"/>
      <c r="L184" s="733">
        <v>94</v>
      </c>
      <c r="M184" s="733">
        <v>96</v>
      </c>
      <c r="N184" s="733">
        <v>15</v>
      </c>
      <c r="O184" s="733">
        <v>36</v>
      </c>
      <c r="P184" s="733">
        <v>40</v>
      </c>
      <c r="Q184" s="733">
        <v>10</v>
      </c>
      <c r="R184" s="733">
        <v>15</v>
      </c>
      <c r="S184" s="733">
        <v>7</v>
      </c>
      <c r="T184" s="733">
        <v>3</v>
      </c>
      <c r="U184" s="733">
        <v>2</v>
      </c>
      <c r="V184" s="733">
        <v>2</v>
      </c>
      <c r="W184" s="733">
        <v>1</v>
      </c>
      <c r="X184" s="733">
        <v>2</v>
      </c>
      <c r="Y184" s="733">
        <v>15</v>
      </c>
      <c r="Z184" s="733">
        <v>14</v>
      </c>
      <c r="AA184" s="733">
        <v>10</v>
      </c>
      <c r="AB184" s="733">
        <v>5</v>
      </c>
      <c r="AC184" s="733">
        <v>10</v>
      </c>
      <c r="AD184" s="733">
        <v>151</v>
      </c>
      <c r="AE184" s="733">
        <v>8</v>
      </c>
      <c r="AF184" s="733">
        <v>591</v>
      </c>
      <c r="AG184" s="733">
        <v>93</v>
      </c>
      <c r="AH184" s="733">
        <v>0</v>
      </c>
      <c r="AI184" s="733">
        <v>19</v>
      </c>
      <c r="AJ184" s="733">
        <v>96</v>
      </c>
      <c r="AK184" s="733">
        <v>29</v>
      </c>
      <c r="AL184" s="733">
        <v>163</v>
      </c>
      <c r="AM184" s="733">
        <v>56</v>
      </c>
      <c r="AN184" s="733">
        <v>56</v>
      </c>
      <c r="AO184" s="733">
        <v>47</v>
      </c>
      <c r="AP184" s="733">
        <v>10</v>
      </c>
      <c r="AQ184" s="733">
        <v>4</v>
      </c>
      <c r="AR184" s="733">
        <v>70</v>
      </c>
      <c r="AS184" s="733">
        <v>100</v>
      </c>
      <c r="AT184" s="733">
        <v>48</v>
      </c>
      <c r="AU184" s="733">
        <v>543</v>
      </c>
      <c r="AV184" s="733">
        <v>3</v>
      </c>
      <c r="AW184" s="733">
        <v>6</v>
      </c>
      <c r="AX184" s="733">
        <v>42</v>
      </c>
      <c r="AY184" s="733">
        <v>74</v>
      </c>
      <c r="AZ184" s="733">
        <v>3</v>
      </c>
      <c r="BA184" s="733">
        <v>347</v>
      </c>
      <c r="BB184" s="733">
        <v>353</v>
      </c>
      <c r="BC184" s="733">
        <v>15</v>
      </c>
      <c r="BD184" s="733">
        <v>19014</v>
      </c>
      <c r="BE184" s="733">
        <v>3146.9</v>
      </c>
      <c r="BF184" s="733">
        <v>159</v>
      </c>
      <c r="BG184" s="733">
        <v>20</v>
      </c>
      <c r="BH184" s="733">
        <v>1</v>
      </c>
      <c r="BI184" s="733">
        <v>76</v>
      </c>
      <c r="BJ184" s="733">
        <v>10</v>
      </c>
      <c r="BK184" s="733">
        <v>77</v>
      </c>
      <c r="BL184" s="733">
        <v>8</v>
      </c>
      <c r="BM184" s="733"/>
      <c r="BN184" s="733">
        <v>6</v>
      </c>
      <c r="BO184" s="733">
        <v>3</v>
      </c>
      <c r="BP184" s="733">
        <v>9</v>
      </c>
      <c r="BQ184" s="733">
        <v>30</v>
      </c>
      <c r="BR184" s="733">
        <v>6</v>
      </c>
      <c r="BS184" s="733">
        <v>190</v>
      </c>
      <c r="BT184" s="733">
        <v>93</v>
      </c>
      <c r="BU184" s="733">
        <v>36</v>
      </c>
      <c r="BV184" s="733">
        <v>9</v>
      </c>
      <c r="BW184" s="733">
        <v>81</v>
      </c>
      <c r="BX184" s="733">
        <v>5</v>
      </c>
      <c r="BY184" s="733">
        <v>37</v>
      </c>
      <c r="BZ184" s="733">
        <v>8</v>
      </c>
      <c r="CA184" s="733">
        <v>13</v>
      </c>
      <c r="CB184" s="733">
        <v>3</v>
      </c>
      <c r="CC184" s="733">
        <v>10</v>
      </c>
      <c r="CD184" s="733">
        <v>2</v>
      </c>
      <c r="CE184" s="733">
        <v>9</v>
      </c>
      <c r="CF184" s="733">
        <v>87</v>
      </c>
      <c r="CG184" s="733">
        <v>5</v>
      </c>
      <c r="CH184" s="733">
        <v>2</v>
      </c>
      <c r="CI184" s="733">
        <v>8</v>
      </c>
      <c r="CJ184" s="733">
        <v>5</v>
      </c>
      <c r="CK184" s="733">
        <v>1</v>
      </c>
      <c r="CL184" s="733">
        <v>36</v>
      </c>
      <c r="CM184" s="733">
        <v>9</v>
      </c>
      <c r="CN184" s="733">
        <v>81</v>
      </c>
      <c r="CO184" s="733">
        <v>5</v>
      </c>
      <c r="CP184" s="733">
        <v>37</v>
      </c>
      <c r="CQ184" s="733">
        <v>13</v>
      </c>
      <c r="CR184" s="733">
        <v>3</v>
      </c>
      <c r="CS184" s="733">
        <v>10</v>
      </c>
      <c r="CT184" s="733">
        <v>2</v>
      </c>
      <c r="CU184" s="733">
        <v>9</v>
      </c>
      <c r="CV184" s="733">
        <v>2</v>
      </c>
      <c r="CW184" s="733">
        <v>76</v>
      </c>
      <c r="CX184" s="733">
        <v>40</v>
      </c>
      <c r="CY184" s="733">
        <v>19</v>
      </c>
      <c r="CZ184" s="733"/>
      <c r="DG184" s="745"/>
      <c r="DL184" s="745"/>
    </row>
    <row r="185" spans="1:116" s="727" customFormat="1" ht="30" customHeight="1">
      <c r="B185" s="753" t="s">
        <v>4010</v>
      </c>
      <c r="C185" s="754">
        <f>SUM(C7:C182)</f>
        <v>6464.7999999999984</v>
      </c>
      <c r="D185" s="754">
        <f>C185</f>
        <v>6464.7999999999984</v>
      </c>
      <c r="E185" s="753">
        <f t="shared" ref="E185:R185" si="47">SUM(E7:E182)</f>
        <v>116</v>
      </c>
      <c r="F185" s="753">
        <f t="shared" si="47"/>
        <v>12</v>
      </c>
      <c r="G185" s="753">
        <f t="shared" si="47"/>
        <v>24</v>
      </c>
      <c r="H185" s="753">
        <f t="shared" si="47"/>
        <v>14</v>
      </c>
      <c r="I185" s="753">
        <f t="shared" si="47"/>
        <v>59</v>
      </c>
      <c r="J185" s="753">
        <f t="shared" si="47"/>
        <v>0</v>
      </c>
      <c r="K185" s="753"/>
      <c r="L185" s="753">
        <f t="shared" si="47"/>
        <v>96</v>
      </c>
      <c r="M185" s="753">
        <f t="shared" si="47"/>
        <v>95</v>
      </c>
      <c r="N185" s="753">
        <f t="shared" si="47"/>
        <v>15</v>
      </c>
      <c r="O185" s="753">
        <f t="shared" si="47"/>
        <v>36</v>
      </c>
      <c r="P185" s="753">
        <f t="shared" si="47"/>
        <v>39</v>
      </c>
      <c r="Q185" s="753">
        <f t="shared" si="47"/>
        <v>10</v>
      </c>
      <c r="R185" s="753">
        <f t="shared" si="47"/>
        <v>15</v>
      </c>
      <c r="S185" s="753">
        <f t="shared" ref="S185:AG185" si="48">SUM(S7:S182)</f>
        <v>7</v>
      </c>
      <c r="T185" s="753">
        <f t="shared" si="48"/>
        <v>2</v>
      </c>
      <c r="U185" s="753">
        <f t="shared" si="48"/>
        <v>2</v>
      </c>
      <c r="V185" s="753">
        <f t="shared" si="48"/>
        <v>1</v>
      </c>
      <c r="W185" s="753">
        <f t="shared" si="48"/>
        <v>1</v>
      </c>
      <c r="X185" s="753">
        <f t="shared" si="48"/>
        <v>2</v>
      </c>
      <c r="Y185" s="753">
        <f t="shared" si="48"/>
        <v>15</v>
      </c>
      <c r="Z185" s="753">
        <f t="shared" si="48"/>
        <v>11</v>
      </c>
      <c r="AA185" s="753">
        <f t="shared" si="48"/>
        <v>9</v>
      </c>
      <c r="AB185" s="753">
        <f t="shared" si="48"/>
        <v>4</v>
      </c>
      <c r="AC185" s="753">
        <f t="shared" si="48"/>
        <v>10</v>
      </c>
      <c r="AD185" s="753">
        <f t="shared" si="48"/>
        <v>151</v>
      </c>
      <c r="AE185" s="753">
        <f t="shared" si="48"/>
        <v>8</v>
      </c>
      <c r="AF185" s="753">
        <f t="shared" si="48"/>
        <v>583</v>
      </c>
      <c r="AG185" s="753">
        <f t="shared" si="48"/>
        <v>87</v>
      </c>
      <c r="AH185" s="753">
        <f t="shared" ref="AH185:AM185" si="49">SUM(AH7:AH182)</f>
        <v>0</v>
      </c>
      <c r="AI185" s="753">
        <f t="shared" si="49"/>
        <v>13</v>
      </c>
      <c r="AJ185" s="753">
        <f t="shared" si="49"/>
        <v>96</v>
      </c>
      <c r="AK185" s="753">
        <f t="shared" si="49"/>
        <v>34</v>
      </c>
      <c r="AL185" s="753">
        <f t="shared" si="49"/>
        <v>160</v>
      </c>
      <c r="AM185" s="753">
        <f t="shared" si="49"/>
        <v>56</v>
      </c>
      <c r="AN185" s="753">
        <f t="shared" ref="AN185:BI185" si="50">SUM(AN7:AN182)</f>
        <v>56</v>
      </c>
      <c r="AO185" s="753">
        <f t="shared" si="50"/>
        <v>41</v>
      </c>
      <c r="AP185" s="753">
        <f t="shared" si="50"/>
        <v>6</v>
      </c>
      <c r="AQ185" s="753">
        <f t="shared" si="50"/>
        <v>2</v>
      </c>
      <c r="AR185" s="753">
        <f t="shared" si="50"/>
        <v>64</v>
      </c>
      <c r="AS185" s="753">
        <f t="shared" si="50"/>
        <v>72</v>
      </c>
      <c r="AT185" s="753">
        <f t="shared" si="50"/>
        <v>48</v>
      </c>
      <c r="AU185" s="753">
        <f t="shared" si="50"/>
        <v>535</v>
      </c>
      <c r="AV185" s="753">
        <f t="shared" si="50"/>
        <v>3</v>
      </c>
      <c r="AW185" s="753">
        <f t="shared" si="50"/>
        <v>7</v>
      </c>
      <c r="AX185" s="753">
        <f t="shared" si="50"/>
        <v>41</v>
      </c>
      <c r="AY185" s="753">
        <f t="shared" si="50"/>
        <v>68</v>
      </c>
      <c r="AZ185" s="753">
        <f t="shared" si="50"/>
        <v>0</v>
      </c>
      <c r="BA185" s="753">
        <f t="shared" si="50"/>
        <v>300</v>
      </c>
      <c r="BB185" s="753">
        <f t="shared" si="50"/>
        <v>318</v>
      </c>
      <c r="BC185" s="753">
        <f t="shared" si="50"/>
        <v>14.5</v>
      </c>
      <c r="BD185" s="753">
        <f>C185*3</f>
        <v>19394.399999999994</v>
      </c>
      <c r="BE185" s="753">
        <f>SUM(BE7:BE182)+BF185</f>
        <v>3257.4999999999995</v>
      </c>
      <c r="BF185" s="753">
        <f t="shared" si="50"/>
        <v>71</v>
      </c>
      <c r="BG185" s="753">
        <f t="shared" si="50"/>
        <v>20</v>
      </c>
      <c r="BH185" s="753">
        <f t="shared" si="50"/>
        <v>1</v>
      </c>
      <c r="BI185" s="753">
        <f t="shared" si="50"/>
        <v>71</v>
      </c>
      <c r="BJ185" s="753">
        <f t="shared" ref="BJ185:CV185" si="51">SUM(BJ7:BJ182)</f>
        <v>10</v>
      </c>
      <c r="BK185" s="753">
        <f t="shared" si="51"/>
        <v>77</v>
      </c>
      <c r="BL185" s="753">
        <f t="shared" si="51"/>
        <v>9</v>
      </c>
      <c r="BM185" s="753">
        <f t="shared" ref="BM185" si="52">SUM(BM7:BM182)</f>
        <v>1</v>
      </c>
      <c r="BN185" s="753">
        <f t="shared" si="51"/>
        <v>6</v>
      </c>
      <c r="BO185" s="753">
        <f t="shared" si="51"/>
        <v>3</v>
      </c>
      <c r="BP185" s="753">
        <f t="shared" si="51"/>
        <v>9</v>
      </c>
      <c r="BQ185" s="753">
        <f t="shared" si="51"/>
        <v>30</v>
      </c>
      <c r="BR185" s="753">
        <f t="shared" si="51"/>
        <v>3</v>
      </c>
      <c r="BS185" s="753">
        <f t="shared" si="51"/>
        <v>190</v>
      </c>
      <c r="BT185" s="753">
        <f t="shared" si="51"/>
        <v>93</v>
      </c>
      <c r="BU185" s="753">
        <f t="shared" si="51"/>
        <v>34</v>
      </c>
      <c r="BV185" s="753">
        <f t="shared" si="51"/>
        <v>9</v>
      </c>
      <c r="BW185" s="753">
        <f t="shared" si="51"/>
        <v>74</v>
      </c>
      <c r="BX185" s="753">
        <f t="shared" si="51"/>
        <v>5</v>
      </c>
      <c r="BY185" s="753">
        <f t="shared" si="51"/>
        <v>33</v>
      </c>
      <c r="BZ185" s="753">
        <f t="shared" si="51"/>
        <v>8</v>
      </c>
      <c r="CA185" s="753">
        <f t="shared" si="51"/>
        <v>13</v>
      </c>
      <c r="CB185" s="753">
        <f t="shared" si="51"/>
        <v>3</v>
      </c>
      <c r="CC185" s="753">
        <f t="shared" si="51"/>
        <v>10</v>
      </c>
      <c r="CD185" s="753">
        <f t="shared" si="51"/>
        <v>2</v>
      </c>
      <c r="CE185" s="753">
        <f t="shared" si="51"/>
        <v>9</v>
      </c>
      <c r="CF185" s="753">
        <f t="shared" si="51"/>
        <v>86</v>
      </c>
      <c r="CG185" s="753">
        <f t="shared" si="51"/>
        <v>5</v>
      </c>
      <c r="CH185" s="753">
        <f t="shared" si="51"/>
        <v>2</v>
      </c>
      <c r="CI185" s="753">
        <f t="shared" si="51"/>
        <v>8</v>
      </c>
      <c r="CJ185" s="753">
        <f t="shared" si="51"/>
        <v>5</v>
      </c>
      <c r="CK185" s="753">
        <f t="shared" si="51"/>
        <v>1</v>
      </c>
      <c r="CL185" s="753">
        <f t="shared" si="51"/>
        <v>34</v>
      </c>
      <c r="CM185" s="753">
        <f t="shared" si="51"/>
        <v>9</v>
      </c>
      <c r="CN185" s="753">
        <f t="shared" si="51"/>
        <v>74</v>
      </c>
      <c r="CO185" s="753">
        <f t="shared" si="51"/>
        <v>5</v>
      </c>
      <c r="CP185" s="753">
        <f t="shared" si="51"/>
        <v>33</v>
      </c>
      <c r="CQ185" s="753">
        <f t="shared" si="51"/>
        <v>13</v>
      </c>
      <c r="CR185" s="753">
        <f t="shared" si="51"/>
        <v>3</v>
      </c>
      <c r="CS185" s="753">
        <f t="shared" si="51"/>
        <v>10</v>
      </c>
      <c r="CT185" s="753">
        <f t="shared" si="51"/>
        <v>2</v>
      </c>
      <c r="CU185" s="753">
        <f t="shared" si="51"/>
        <v>9</v>
      </c>
      <c r="CV185" s="753">
        <f t="shared" si="51"/>
        <v>2</v>
      </c>
      <c r="CW185" s="753">
        <f t="shared" ref="CW185:CY185" si="53">SUM(CW7:CW182)</f>
        <v>72</v>
      </c>
      <c r="CX185" s="753">
        <f t="shared" si="53"/>
        <v>36</v>
      </c>
      <c r="CY185" s="753">
        <f t="shared" si="53"/>
        <v>19</v>
      </c>
      <c r="CZ185" s="753"/>
      <c r="DG185" s="757"/>
      <c r="DL185" s="757"/>
    </row>
    <row r="186" spans="1:116" hidden="1">
      <c r="C186" s="544" t="s">
        <v>4011</v>
      </c>
      <c r="D186" t="s">
        <v>4011</v>
      </c>
      <c r="E186" s="544" t="s">
        <v>4011</v>
      </c>
      <c r="M186" s="544" t="s">
        <v>4011</v>
      </c>
      <c r="P186" s="544" t="s">
        <v>4011</v>
      </c>
      <c r="T186" s="544" t="s">
        <v>4011</v>
      </c>
      <c r="V186">
        <v>1</v>
      </c>
      <c r="Z186" s="544" t="s">
        <v>4011</v>
      </c>
      <c r="AA186" s="544" t="s">
        <v>4011</v>
      </c>
      <c r="AB186" s="544" t="s">
        <v>4011</v>
      </c>
      <c r="AF186" s="544" t="s">
        <v>4011</v>
      </c>
      <c r="AG186" s="544" t="s">
        <v>4011</v>
      </c>
      <c r="AI186" s="544" t="s">
        <v>4011</v>
      </c>
      <c r="AK186" s="544" t="s">
        <v>4011</v>
      </c>
      <c r="AM186" s="544" t="s">
        <v>4011</v>
      </c>
      <c r="AN186" s="544" t="s">
        <v>4011</v>
      </c>
      <c r="AO186" s="544" t="s">
        <v>4011</v>
      </c>
      <c r="AR186" s="544" t="s">
        <v>4011</v>
      </c>
      <c r="AS186" s="544" t="s">
        <v>4011</v>
      </c>
      <c r="AT186" s="544" t="s">
        <v>4011</v>
      </c>
      <c r="AU186" s="544" t="s">
        <v>4011</v>
      </c>
      <c r="AX186" s="544" t="s">
        <v>4011</v>
      </c>
      <c r="BB186" s="544" t="s">
        <v>4011</v>
      </c>
      <c r="BC186" s="544" t="s">
        <v>4011</v>
      </c>
      <c r="BD186" s="544" t="s">
        <v>4011</v>
      </c>
      <c r="BE186" s="544" t="s">
        <v>4011</v>
      </c>
      <c r="BF186" s="544" t="s">
        <v>4011</v>
      </c>
      <c r="BS186" s="544" t="s">
        <v>4011</v>
      </c>
      <c r="BT186" s="544"/>
      <c r="DG186" s="537"/>
    </row>
    <row r="187" spans="1:116">
      <c r="BK187">
        <f>18+77</f>
        <v>95</v>
      </c>
      <c r="DG187" s="537"/>
    </row>
    <row r="188" spans="1:116" hidden="1">
      <c r="C188" s="645">
        <f>C185-C184</f>
        <v>126.79999999999836</v>
      </c>
    </row>
    <row r="189" spans="1:116" hidden="1">
      <c r="C189" s="645">
        <f>C185*0.471</f>
        <v>3044.920799999999</v>
      </c>
      <c r="G189" s="645"/>
    </row>
    <row r="190" spans="1:116" hidden="1">
      <c r="C190" s="645"/>
    </row>
    <row r="191" spans="1:116" hidden="1">
      <c r="C191" s="645"/>
    </row>
    <row r="192" spans="1:116" hidden="1">
      <c r="C192" s="645"/>
    </row>
    <row r="193" spans="4:50">
      <c r="E193" s="1702" t="s">
        <v>4066</v>
      </c>
      <c r="F193" s="1702"/>
      <c r="G193" s="1702"/>
      <c r="H193" s="1702"/>
      <c r="I193" s="1702"/>
      <c r="J193" s="1702"/>
      <c r="AS193" s="1702" t="s">
        <v>4067</v>
      </c>
      <c r="AT193" s="1702"/>
      <c r="AU193" s="1702"/>
      <c r="AV193" s="1702"/>
      <c r="AW193" s="1702"/>
      <c r="AX193" s="1702"/>
    </row>
    <row r="194" spans="4:50">
      <c r="E194" s="605"/>
      <c r="F194" s="605"/>
      <c r="G194" s="605"/>
      <c r="H194" s="605"/>
      <c r="I194" s="605"/>
      <c r="J194" s="605"/>
      <c r="AS194" s="605"/>
      <c r="AT194" s="605"/>
      <c r="AU194" s="605"/>
    </row>
    <row r="195" spans="4:50">
      <c r="E195" s="605"/>
      <c r="F195" s="605"/>
      <c r="G195" s="605"/>
      <c r="H195" s="605"/>
      <c r="I195" s="605"/>
      <c r="J195" s="605"/>
      <c r="AS195" s="605"/>
      <c r="AT195" s="605"/>
      <c r="AU195" s="605"/>
    </row>
    <row r="196" spans="4:50">
      <c r="E196" s="605"/>
      <c r="F196" s="605"/>
      <c r="G196" s="605"/>
      <c r="H196" s="605"/>
      <c r="I196" s="605"/>
      <c r="J196" s="605"/>
      <c r="AS196" s="605"/>
      <c r="AT196" s="605"/>
      <c r="AU196" s="605"/>
    </row>
    <row r="197" spans="4:50">
      <c r="E197" s="605"/>
      <c r="F197" s="605"/>
      <c r="G197" s="605"/>
      <c r="H197" s="605"/>
      <c r="I197" s="605"/>
      <c r="J197" s="605"/>
      <c r="AS197" s="605"/>
      <c r="AT197" s="605"/>
      <c r="AU197" s="605"/>
    </row>
    <row r="198" spans="4:50">
      <c r="E198" s="1702" t="str">
        <f>WORD!F2</f>
        <v>Hoàng Như Hoàn</v>
      </c>
      <c r="F198" s="1702"/>
      <c r="G198" s="1702"/>
      <c r="H198" s="1702"/>
      <c r="I198" s="1702"/>
      <c r="J198" s="1702"/>
      <c r="AS198" s="1702" t="str">
        <f>WORD!I2</f>
        <v>Trần Quang Phúc</v>
      </c>
      <c r="AT198" s="1702"/>
      <c r="AU198" s="1702"/>
      <c r="AV198" s="1702"/>
      <c r="AW198" s="1702"/>
      <c r="AX198" s="1702"/>
    </row>
    <row r="199" spans="4:50">
      <c r="D199">
        <f>D185*3</f>
        <v>19394.399999999994</v>
      </c>
    </row>
  </sheetData>
  <autoFilter ref="A5:DK188">
    <filterColumn colId="39">
      <filters blank="1">
        <filter val="0"/>
        <filter val="1"/>
        <filter val="2"/>
        <filter val="3"/>
        <filter val="56"/>
        <filter val="58"/>
      </filters>
    </filterColumn>
  </autoFilter>
  <customSheetViews>
    <customSheetView guid="{4DE83ABE-A74B-4828-BDA1-9398B70F0243}" scale="80" showPageBreaks="1" printArea="1" showAutoFilter="1" hiddenRows="1" hiddenColumns="1" topLeftCell="A4">
      <pane xSplit="2" ySplit="6" topLeftCell="G180" state="frozen"/>
      <selection activeCell="AN96" sqref="AN96"/>
      <pageMargins left="0.81944444444444398" right="0.16944444444444401" top="0.63958333333333295" bottom="0.389583333333333" header="0.3" footer="0.3"/>
      <pageSetup paperSize="8" scale="65" orientation="landscape" blackAndWhite="1"/>
      <autoFilter ref="A5:DK187"/>
    </customSheetView>
    <customSheetView guid="{AB55E406-8F51-45CA-93E6-D8A631ED7648}" scale="70" showAutoFilter="1" hiddenColumns="1">
      <pane xSplit="2" ySplit="6" topLeftCell="H163" state="frozen"/>
      <selection activeCell="AL168" sqref="AL168"/>
      <pageMargins left="0.81944444444444398" right="0.16944444444444401" top="0.63958333333333295" bottom="0.389583333333333" header="0.3" footer="0.3"/>
      <pageSetup paperSize="8" scale="65" orientation="landscape" blackAndWhite="1"/>
      <autoFilter ref="A5:DK187"/>
    </customSheetView>
    <customSheetView guid="{EC23512C-144C-45A4-B885-A0043F0F19E7}" scale="70" showPageBreaks="1" printArea="1" showAutoFilter="1" hiddenColumns="1">
      <pane xSplit="2" ySplit="6" topLeftCell="C176" state="frozen"/>
      <selection activeCell="C181" sqref="C181"/>
      <pageMargins left="0.81944444444444398" right="0.16944444444444401" top="0.63958333333333295" bottom="0.389583333333333" header="0.3" footer="0.3"/>
      <pageSetup paperSize="8" scale="65" orientation="landscape" blackAndWhite="1"/>
      <autoFilter ref="A5:DK187"/>
    </customSheetView>
  </customSheetViews>
  <mergeCells count="8">
    <mergeCell ref="AB4:AE4"/>
    <mergeCell ref="E193:J193"/>
    <mergeCell ref="E198:J198"/>
    <mergeCell ref="AS193:AX193"/>
    <mergeCell ref="AS198:AX198"/>
    <mergeCell ref="L4:N4"/>
    <mergeCell ref="O4:R4"/>
    <mergeCell ref="S4:X4"/>
  </mergeCells>
  <conditionalFormatting sqref="AM185">
    <cfRule type="cellIs" dxfId="34" priority="2" operator="greaterThan">
      <formula>0</formula>
    </cfRule>
  </conditionalFormatting>
  <conditionalFormatting sqref="BM185">
    <cfRule type="cellIs" dxfId="33" priority="1" operator="greaterThan">
      <formula>0</formula>
    </cfRule>
  </conditionalFormatting>
  <conditionalFormatting sqref="C185:AL185 AN185:BL185 A185 DH185:XFD185 BN185:DF185">
    <cfRule type="cellIs" dxfId="32" priority="3" operator="greaterThan">
      <formula>0</formula>
    </cfRule>
  </conditionalFormatting>
  <pageMargins left="0.61" right="0.16944444444444401" top="0.63958333333333295" bottom="0.389583333333333" header="0.3" footer="0.3"/>
  <pageSetup paperSize="8" scale="63" orientation="landscape" blackAndWhite="1"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U94"/>
  <sheetViews>
    <sheetView showZeros="0" topLeftCell="B1" workbookViewId="0">
      <selection activeCell="C23" sqref="C23"/>
    </sheetView>
  </sheetViews>
  <sheetFormatPr defaultColWidth="8.88671875" defaultRowHeight="15.75" outlineLevelRow="1"/>
  <cols>
    <col min="1" max="1" width="11.109375" style="652" customWidth="1"/>
    <col min="2" max="2" width="4.109375" style="651" customWidth="1"/>
    <col min="3" max="3" width="45.21875" style="652" customWidth="1"/>
    <col min="4" max="4" width="6.5546875" style="651" customWidth="1"/>
    <col min="5" max="6" width="8.5546875" style="652" customWidth="1"/>
    <col min="7" max="8" width="6.6640625" style="652" hidden="1" customWidth="1"/>
    <col min="9" max="10" width="6.6640625" style="652" customWidth="1"/>
    <col min="11" max="11" width="7.88671875" style="652" customWidth="1"/>
    <col min="12" max="12" width="6.6640625" style="652" customWidth="1"/>
    <col min="13" max="13" width="11" style="652" customWidth="1"/>
    <col min="14" max="14" width="9.6640625" style="653" customWidth="1"/>
    <col min="15" max="21" width="9.109375" style="652" customWidth="1"/>
    <col min="22" max="16384" width="8.88671875" style="652"/>
  </cols>
  <sheetData>
    <row r="1" spans="1:20" ht="24" customHeight="1" outlineLevel="1">
      <c r="C1" s="1715" t="s">
        <v>3926</v>
      </c>
      <c r="D1" s="1715"/>
      <c r="E1" s="1715" t="s">
        <v>4012</v>
      </c>
      <c r="F1" s="1715"/>
      <c r="G1" s="1715"/>
      <c r="H1" s="1715"/>
      <c r="I1" s="1715"/>
      <c r="J1" s="1715"/>
      <c r="K1" s="1715"/>
      <c r="L1" s="1715"/>
      <c r="M1" s="1715"/>
      <c r="N1" s="684"/>
    </row>
    <row r="2" spans="1:20" outlineLevel="1">
      <c r="C2" s="1717"/>
      <c r="D2" s="1717"/>
      <c r="E2" s="1715" t="s">
        <v>4013</v>
      </c>
      <c r="F2" s="1715"/>
      <c r="G2" s="1715"/>
      <c r="H2" s="1715"/>
      <c r="I2" s="1715"/>
      <c r="J2" s="1715"/>
      <c r="K2" s="1715"/>
      <c r="L2" s="1715"/>
      <c r="M2" s="1715"/>
      <c r="N2" s="684"/>
    </row>
    <row r="3" spans="1:20" s="648" customFormat="1" ht="26.45" customHeight="1" outlineLevel="1">
      <c r="C3" s="1718"/>
      <c r="D3" s="1718"/>
      <c r="E3" s="1719" t="str">
        <f>"Xuân Lộc, ngày "&amp;TEXT(P8,"dd")&amp;" tháng "&amp;TEXT(P8,"MM")&amp;" năm "&amp;TEXT(P8,"yyyy")</f>
        <v>Xuân Lộc, ngày 14 tháng 11 năm 2019</v>
      </c>
      <c r="F3" s="1719"/>
      <c r="G3" s="1719"/>
      <c r="H3" s="1719"/>
      <c r="I3" s="1719"/>
      <c r="J3" s="1719"/>
      <c r="K3" s="1719"/>
      <c r="L3" s="1719"/>
      <c r="M3" s="1719"/>
      <c r="N3" s="685"/>
    </row>
    <row r="4" spans="1:20" ht="27" customHeight="1" outlineLevel="1">
      <c r="B4" s="1716" t="s">
        <v>4014</v>
      </c>
      <c r="C4" s="1716"/>
      <c r="D4" s="1716"/>
      <c r="E4" s="1716"/>
      <c r="F4" s="1716"/>
      <c r="G4" s="1716"/>
      <c r="H4" s="1716"/>
      <c r="I4" s="1716"/>
      <c r="J4" s="1716"/>
      <c r="K4" s="1716"/>
      <c r="L4" s="1716"/>
      <c r="M4" s="1716"/>
      <c r="N4" s="686"/>
    </row>
    <row r="5" spans="1:20" ht="18.75" outlineLevel="1">
      <c r="B5" s="1716" t="s">
        <v>3591</v>
      </c>
      <c r="C5" s="1716"/>
      <c r="D5" s="1716"/>
      <c r="E5" s="1716"/>
      <c r="F5" s="1716"/>
      <c r="G5" s="1716"/>
      <c r="H5" s="1716"/>
      <c r="I5" s="1716"/>
      <c r="J5" s="1716"/>
      <c r="K5" s="1716"/>
      <c r="L5" s="1716"/>
      <c r="M5" s="1716"/>
      <c r="N5" s="686"/>
    </row>
    <row r="6" spans="1:20" ht="18.75" outlineLevel="1">
      <c r="B6" s="655"/>
      <c r="C6" s="655"/>
      <c r="D6" s="655"/>
      <c r="E6" s="655"/>
      <c r="F6" s="655"/>
      <c r="G6" s="655"/>
      <c r="H6" s="655"/>
      <c r="I6" s="655"/>
      <c r="J6" s="655"/>
      <c r="K6" s="655"/>
      <c r="L6" s="655"/>
      <c r="M6" s="655"/>
      <c r="N6" s="686"/>
    </row>
    <row r="7" spans="1:20" ht="18.75" outlineLevel="1">
      <c r="B7" s="655"/>
      <c r="C7" s="655" t="s">
        <v>4015</v>
      </c>
      <c r="D7" s="1716" t="s">
        <v>28</v>
      </c>
      <c r="E7" s="1716"/>
      <c r="F7" s="1716"/>
      <c r="G7" s="1716"/>
      <c r="H7" s="1716"/>
      <c r="I7" s="1716" t="s">
        <v>4016</v>
      </c>
      <c r="J7" s="1716"/>
      <c r="K7" s="1716"/>
      <c r="L7" s="1716"/>
      <c r="M7" s="1716"/>
      <c r="N7" s="686"/>
      <c r="P7" s="687">
        <v>43700</v>
      </c>
    </row>
    <row r="8" spans="1:20" ht="18.75" outlineLevel="1">
      <c r="B8" s="655"/>
      <c r="C8" s="655" t="s">
        <v>4017</v>
      </c>
      <c r="D8" s="656" t="s">
        <v>4018</v>
      </c>
      <c r="F8" s="656"/>
      <c r="G8" s="656"/>
      <c r="H8" s="656"/>
      <c r="I8" s="656"/>
      <c r="K8" s="656">
        <f>P8-P7</f>
        <v>83</v>
      </c>
      <c r="L8" s="656" t="s">
        <v>4019</v>
      </c>
      <c r="M8" s="656"/>
      <c r="N8" s="688"/>
      <c r="O8" s="687"/>
      <c r="P8" s="687">
        <v>43783</v>
      </c>
    </row>
    <row r="9" spans="1:20" ht="8.25" customHeight="1" outlineLevel="1">
      <c r="B9" s="652"/>
      <c r="D9" s="652"/>
    </row>
    <row r="10" spans="1:20" ht="11.25" customHeight="1" outlineLevel="1">
      <c r="O10" s="687"/>
    </row>
    <row r="11" spans="1:20" ht="48" customHeight="1">
      <c r="B11" s="1707" t="s">
        <v>52</v>
      </c>
      <c r="C11" s="1707" t="s">
        <v>4020</v>
      </c>
      <c r="D11" s="1709" t="s">
        <v>51</v>
      </c>
      <c r="E11" s="1709" t="s">
        <v>4021</v>
      </c>
      <c r="F11" s="1709" t="s">
        <v>4022</v>
      </c>
      <c r="G11" s="1712" t="s">
        <v>4023</v>
      </c>
      <c r="H11" s="1712"/>
      <c r="I11" s="1712" t="s">
        <v>4024</v>
      </c>
      <c r="J11" s="1712"/>
      <c r="K11" s="1712" t="s">
        <v>4025</v>
      </c>
      <c r="L11" s="1712"/>
      <c r="M11" s="1707" t="s">
        <v>4026</v>
      </c>
      <c r="N11" s="689" t="s">
        <v>4027</v>
      </c>
      <c r="O11" s="687">
        <v>43741</v>
      </c>
      <c r="P11" s="687">
        <v>43748</v>
      </c>
      <c r="Q11" s="687">
        <v>43748</v>
      </c>
      <c r="R11" s="687">
        <v>43755</v>
      </c>
      <c r="S11" s="687">
        <v>43762</v>
      </c>
      <c r="T11" s="687">
        <v>43768</v>
      </c>
    </row>
    <row r="12" spans="1:20">
      <c r="B12" s="1708"/>
      <c r="C12" s="1708"/>
      <c r="D12" s="1710"/>
      <c r="E12" s="1710"/>
      <c r="F12" s="1710"/>
      <c r="G12" s="658" t="s">
        <v>4028</v>
      </c>
      <c r="H12" s="658" t="s">
        <v>4029</v>
      </c>
      <c r="I12" s="658" t="s">
        <v>4028</v>
      </c>
      <c r="J12" s="658" t="s">
        <v>4029</v>
      </c>
      <c r="K12" s="658" t="s">
        <v>4028</v>
      </c>
      <c r="L12" s="658" t="s">
        <v>4029</v>
      </c>
      <c r="M12" s="1708"/>
      <c r="N12" s="689" t="s">
        <v>4030</v>
      </c>
      <c r="O12" s="652" t="s">
        <v>4031</v>
      </c>
      <c r="P12" s="687">
        <v>43744</v>
      </c>
      <c r="Q12" s="687">
        <v>43751</v>
      </c>
      <c r="R12" s="687">
        <v>43757</v>
      </c>
      <c r="S12" s="687">
        <v>43765</v>
      </c>
      <c r="T12" s="687">
        <v>43778</v>
      </c>
    </row>
    <row r="13" spans="1:20" s="649" customFormat="1">
      <c r="B13" s="659" t="s">
        <v>3434</v>
      </c>
      <c r="C13" s="1711" t="s">
        <v>4032</v>
      </c>
      <c r="D13" s="1711"/>
      <c r="E13" s="1711"/>
      <c r="F13" s="1711"/>
      <c r="G13" s="1711"/>
      <c r="H13" s="1711"/>
      <c r="I13" s="1711"/>
      <c r="J13" s="1711"/>
      <c r="K13" s="1711"/>
      <c r="L13" s="1711"/>
      <c r="M13" s="1711"/>
      <c r="N13" s="690"/>
    </row>
    <row r="14" spans="1:20">
      <c r="B14" s="969" t="s">
        <v>3720</v>
      </c>
      <c r="C14" s="661" t="s">
        <v>4033</v>
      </c>
      <c r="D14" s="660" t="s">
        <v>4034</v>
      </c>
      <c r="E14" s="662">
        <v>101</v>
      </c>
      <c r="F14" s="662">
        <f>E14</f>
        <v>101</v>
      </c>
      <c r="G14" s="662">
        <f>Q14</f>
        <v>0</v>
      </c>
      <c r="H14" s="663">
        <f t="shared" ref="H14:H27" si="0">G14/F14</f>
        <v>0</v>
      </c>
      <c r="I14" s="662">
        <f>P14</f>
        <v>0</v>
      </c>
      <c r="J14" s="663">
        <f t="shared" ref="J14:J15" si="1">I14/F14</f>
        <v>0</v>
      </c>
      <c r="K14" s="662">
        <f>SUM(O14:U14)</f>
        <v>101</v>
      </c>
      <c r="L14" s="663">
        <f t="shared" ref="L14:L18" si="2">K14/F14</f>
        <v>1</v>
      </c>
      <c r="M14" s="662"/>
      <c r="N14" s="691">
        <f>F14-K14</f>
        <v>0</v>
      </c>
      <c r="O14" s="662">
        <v>101</v>
      </c>
    </row>
    <row r="15" spans="1:20">
      <c r="A15" s="652" t="s">
        <v>1191</v>
      </c>
      <c r="B15" s="969" t="s">
        <v>3716</v>
      </c>
      <c r="C15" s="661" t="s">
        <v>2903</v>
      </c>
      <c r="D15" s="660" t="s">
        <v>2853</v>
      </c>
      <c r="E15" s="664">
        <f>VLOOKUP(A15,DonGiaHD!A:H,5,0)</f>
        <v>36</v>
      </c>
      <c r="F15" s="664">
        <f>HLOOKUP(A15,BangKeTru!$1:$3,3,0)</f>
        <v>36</v>
      </c>
      <c r="G15" s="662">
        <f t="shared" ref="G15:G33" si="3">Q15</f>
        <v>0</v>
      </c>
      <c r="H15" s="663">
        <f t="shared" si="0"/>
        <v>0</v>
      </c>
      <c r="I15" s="662">
        <f t="shared" ref="I15" si="4">P15</f>
        <v>0</v>
      </c>
      <c r="J15" s="663">
        <f t="shared" si="1"/>
        <v>0</v>
      </c>
      <c r="K15" s="662">
        <v>36</v>
      </c>
      <c r="L15" s="663">
        <f t="shared" si="2"/>
        <v>1</v>
      </c>
      <c r="M15" s="662"/>
      <c r="N15" s="691">
        <f t="shared" ref="N15:N37" si="5">F15-K15</f>
        <v>0</v>
      </c>
      <c r="O15" s="662">
        <v>36</v>
      </c>
    </row>
    <row r="16" spans="1:20">
      <c r="A16" s="652" t="s">
        <v>2904</v>
      </c>
      <c r="B16" s="969" t="s">
        <v>3710</v>
      </c>
      <c r="C16" s="661" t="s">
        <v>4035</v>
      </c>
      <c r="D16" s="660" t="s">
        <v>2853</v>
      </c>
      <c r="E16" s="664">
        <f>VLOOKUP(A16,DonGiaHD!A:H,5,0)</f>
        <v>40</v>
      </c>
      <c r="F16" s="664">
        <f>HLOOKUP(A16,BangKeTru!$1:$3,3,0)</f>
        <v>39</v>
      </c>
      <c r="G16" s="662">
        <f t="shared" si="3"/>
        <v>0</v>
      </c>
      <c r="H16" s="663">
        <f t="shared" si="0"/>
        <v>0</v>
      </c>
      <c r="I16" s="662">
        <f>Q16</f>
        <v>0</v>
      </c>
      <c r="J16" s="663">
        <f>IFERROR(I16/G16,0)</f>
        <v>0</v>
      </c>
      <c r="K16" s="662">
        <v>39</v>
      </c>
      <c r="L16" s="663">
        <f t="shared" si="2"/>
        <v>1</v>
      </c>
      <c r="M16" s="662"/>
      <c r="N16" s="691">
        <f t="shared" si="5"/>
        <v>0</v>
      </c>
      <c r="O16" s="662">
        <v>30</v>
      </c>
      <c r="P16" s="652">
        <v>10</v>
      </c>
    </row>
    <row r="17" spans="1:21">
      <c r="A17" s="652" t="s">
        <v>2928</v>
      </c>
      <c r="B17" s="969" t="s">
        <v>3677</v>
      </c>
      <c r="C17" s="661" t="s">
        <v>4036</v>
      </c>
      <c r="D17" s="660" t="s">
        <v>2853</v>
      </c>
      <c r="E17" s="664">
        <f>VLOOKUP(A17,DonGiaHD!A:H,5,0)</f>
        <v>10</v>
      </c>
      <c r="F17" s="664">
        <f>HLOOKUP(A17,BangKeTru!$1:$3,3,0)</f>
        <v>10</v>
      </c>
      <c r="G17" s="662">
        <f t="shared" si="3"/>
        <v>0</v>
      </c>
      <c r="H17" s="663">
        <f t="shared" ref="H17:H22" si="6">G17/F17</f>
        <v>0</v>
      </c>
      <c r="I17" s="662">
        <f t="shared" ref="I17" si="7">Q17</f>
        <v>0</v>
      </c>
      <c r="J17" s="663">
        <f t="shared" ref="J17:J37" si="8">IFERROR(I17/G17,0)</f>
        <v>0</v>
      </c>
      <c r="K17" s="662">
        <f t="shared" ref="K17:K28" si="9">SUM(O17:U17)</f>
        <v>10</v>
      </c>
      <c r="L17" s="663">
        <f t="shared" si="2"/>
        <v>1</v>
      </c>
      <c r="M17" s="662"/>
      <c r="N17" s="691">
        <f t="shared" si="5"/>
        <v>0</v>
      </c>
      <c r="O17" s="662">
        <v>10</v>
      </c>
    </row>
    <row r="18" spans="1:21">
      <c r="A18" s="652" t="s">
        <v>2936</v>
      </c>
      <c r="B18" s="969" t="s">
        <v>3688</v>
      </c>
      <c r="C18" s="661" t="s">
        <v>2937</v>
      </c>
      <c r="D18" s="660" t="s">
        <v>2853</v>
      </c>
      <c r="E18" s="664">
        <f>VLOOKUP(A18,DonGiaHD!A:H,5,0)</f>
        <v>15</v>
      </c>
      <c r="F18" s="664">
        <f>HLOOKUP(A18,BangKeTru!$1:$3,3,0)</f>
        <v>15</v>
      </c>
      <c r="G18" s="662">
        <f t="shared" si="3"/>
        <v>14</v>
      </c>
      <c r="H18" s="663">
        <f t="shared" si="6"/>
        <v>0.93333333333333335</v>
      </c>
      <c r="I18" s="662">
        <f>R18</f>
        <v>0</v>
      </c>
      <c r="J18" s="663">
        <f t="shared" si="8"/>
        <v>0</v>
      </c>
      <c r="K18" s="662">
        <f t="shared" si="9"/>
        <v>15</v>
      </c>
      <c r="L18" s="663">
        <f t="shared" si="2"/>
        <v>1</v>
      </c>
      <c r="M18" s="662"/>
      <c r="N18" s="691">
        <f t="shared" si="5"/>
        <v>0</v>
      </c>
      <c r="O18" s="662">
        <v>0</v>
      </c>
      <c r="P18" s="652">
        <v>1</v>
      </c>
      <c r="Q18" s="652">
        <v>14</v>
      </c>
    </row>
    <row r="19" spans="1:21">
      <c r="A19" s="665" t="s">
        <v>3142</v>
      </c>
      <c r="B19" s="969" t="s">
        <v>3681</v>
      </c>
      <c r="C19" s="661" t="s">
        <v>4037</v>
      </c>
      <c r="D19" s="660" t="s">
        <v>2853</v>
      </c>
      <c r="E19" s="664">
        <f>VLOOKUP(A19,DonGiaHD!A:H,5,0)</f>
        <v>2</v>
      </c>
      <c r="F19" s="664">
        <f>HLOOKUP(A19,BangKeTru!$1:$3,3,0)</f>
        <v>2</v>
      </c>
      <c r="G19" s="662">
        <f t="shared" si="3"/>
        <v>0</v>
      </c>
      <c r="H19" s="663">
        <f t="shared" si="6"/>
        <v>0</v>
      </c>
      <c r="I19" s="662">
        <f t="shared" ref="I19:I35" si="10">R19</f>
        <v>0</v>
      </c>
      <c r="J19" s="663">
        <f t="shared" si="8"/>
        <v>0</v>
      </c>
      <c r="K19" s="662">
        <v>2</v>
      </c>
      <c r="L19" s="663">
        <f t="shared" ref="L19:L27" si="11">K19/F19</f>
        <v>1</v>
      </c>
      <c r="M19" s="662"/>
      <c r="N19" s="691">
        <f t="shared" si="5"/>
        <v>0</v>
      </c>
      <c r="O19" s="662">
        <v>2</v>
      </c>
    </row>
    <row r="20" spans="1:21">
      <c r="A20" s="666" t="str">
        <f>C20</f>
        <v>Trồng trụ BTLT12m</v>
      </c>
      <c r="B20" s="969" t="s">
        <v>3700</v>
      </c>
      <c r="C20" s="661" t="s">
        <v>4038</v>
      </c>
      <c r="D20" s="660" t="s">
        <v>2991</v>
      </c>
      <c r="E20" s="667">
        <f>E15+E16</f>
        <v>76</v>
      </c>
      <c r="F20" s="662">
        <f>F15+F16</f>
        <v>75</v>
      </c>
      <c r="G20" s="662">
        <f t="shared" si="3"/>
        <v>22</v>
      </c>
      <c r="H20" s="663">
        <f t="shared" si="6"/>
        <v>0.29333333333333333</v>
      </c>
      <c r="I20" s="662">
        <f t="shared" si="10"/>
        <v>0</v>
      </c>
      <c r="J20" s="663">
        <f t="shared" si="8"/>
        <v>0</v>
      </c>
      <c r="K20" s="662">
        <v>75</v>
      </c>
      <c r="L20" s="663">
        <f t="shared" si="11"/>
        <v>1</v>
      </c>
      <c r="M20" s="662"/>
      <c r="N20" s="691">
        <f t="shared" si="5"/>
        <v>0</v>
      </c>
      <c r="O20" s="692">
        <f>SUMIF(BangKeTru!$DH:$DH,O$12,BangKeTru!$O:$O)</f>
        <v>0</v>
      </c>
      <c r="P20" s="692">
        <v>54</v>
      </c>
      <c r="Q20" s="692">
        <v>22</v>
      </c>
      <c r="R20" s="692">
        <f>SUMIF(BangKeTru!$DH:$DH,R$12,BangKeTru!$O:$O)</f>
        <v>0</v>
      </c>
      <c r="S20" s="692">
        <f>SUMIF(BangKeTru!$DH:$DH,S$12,BangKeTru!$O:$O)</f>
        <v>0</v>
      </c>
      <c r="T20" s="692">
        <f>SUMIF(BangKeTru!$DH:$DH,T$12,BangKeTru!$O:$O)</f>
        <v>0</v>
      </c>
    </row>
    <row r="21" spans="1:21">
      <c r="A21" s="666" t="s">
        <v>2928</v>
      </c>
      <c r="B21" s="969" t="s">
        <v>3700</v>
      </c>
      <c r="C21" s="661" t="s">
        <v>4039</v>
      </c>
      <c r="D21" s="660" t="s">
        <v>2991</v>
      </c>
      <c r="E21" s="664">
        <f>VLOOKUP(A21,DonGiaHD!A:H,5,0)</f>
        <v>10</v>
      </c>
      <c r="F21" s="664">
        <f>HLOOKUP(A21,BangKeTru!$1:$3,3,0)</f>
        <v>10</v>
      </c>
      <c r="G21" s="662">
        <f t="shared" si="3"/>
        <v>2</v>
      </c>
      <c r="H21" s="663">
        <f t="shared" si="6"/>
        <v>0.2</v>
      </c>
      <c r="I21" s="662">
        <f t="shared" si="10"/>
        <v>0</v>
      </c>
      <c r="J21" s="663">
        <f t="shared" si="8"/>
        <v>0</v>
      </c>
      <c r="K21" s="662">
        <f t="shared" si="9"/>
        <v>10</v>
      </c>
      <c r="L21" s="663">
        <f t="shared" si="11"/>
        <v>1</v>
      </c>
      <c r="M21" s="662"/>
      <c r="N21" s="691">
        <f t="shared" si="5"/>
        <v>0</v>
      </c>
      <c r="O21" s="693"/>
      <c r="P21" s="693">
        <v>8</v>
      </c>
      <c r="Q21" s="693">
        <v>2</v>
      </c>
      <c r="R21" s="693"/>
      <c r="S21" s="693"/>
      <c r="T21" s="693"/>
    </row>
    <row r="22" spans="1:21">
      <c r="A22" s="652" t="s">
        <v>2936</v>
      </c>
      <c r="B22" s="969" t="s">
        <v>3679</v>
      </c>
      <c r="C22" s="661" t="s">
        <v>4040</v>
      </c>
      <c r="D22" s="660" t="s">
        <v>2991</v>
      </c>
      <c r="E22" s="664">
        <f>VLOOKUP(A22,DonGiaHD!A:H,5,0)</f>
        <v>15</v>
      </c>
      <c r="F22" s="664">
        <f>HLOOKUP(A22,BangKeTru!$1:$3,3,0)</f>
        <v>15</v>
      </c>
      <c r="G22" s="662">
        <f t="shared" si="3"/>
        <v>14</v>
      </c>
      <c r="H22" s="663">
        <f t="shared" si="6"/>
        <v>0.93333333333333335</v>
      </c>
      <c r="I22" s="662">
        <f t="shared" si="10"/>
        <v>0</v>
      </c>
      <c r="J22" s="663">
        <f t="shared" ref="J22" si="12">IFERROR(I22/G22,0)</f>
        <v>0</v>
      </c>
      <c r="K22" s="662">
        <f t="shared" ref="K22" si="13">SUM(O22:U22)</f>
        <v>15</v>
      </c>
      <c r="L22" s="663">
        <f t="shared" ref="L22" si="14">K22/F22</f>
        <v>1</v>
      </c>
      <c r="M22" s="662"/>
      <c r="N22" s="691">
        <f t="shared" si="5"/>
        <v>0</v>
      </c>
      <c r="O22" s="693"/>
      <c r="P22" s="693">
        <v>1</v>
      </c>
      <c r="Q22" s="693">
        <v>14</v>
      </c>
      <c r="R22" s="693"/>
      <c r="S22" s="693"/>
      <c r="T22" s="693"/>
    </row>
    <row r="23" spans="1:21">
      <c r="A23" s="666" t="s">
        <v>2928</v>
      </c>
      <c r="B23" s="969" t="s">
        <v>3679</v>
      </c>
      <c r="C23" s="661" t="s">
        <v>4041</v>
      </c>
      <c r="D23" s="660" t="s">
        <v>2991</v>
      </c>
      <c r="E23" s="664">
        <f>VLOOKUP(A23,DonGiaHD!A:H,5,0)</f>
        <v>10</v>
      </c>
      <c r="F23" s="664">
        <f>HLOOKUP(A23,BangKeTru!$1:$3,3,0)</f>
        <v>10</v>
      </c>
      <c r="G23" s="662">
        <f t="shared" si="3"/>
        <v>10</v>
      </c>
      <c r="H23" s="663">
        <f t="shared" si="0"/>
        <v>1</v>
      </c>
      <c r="I23" s="662">
        <f t="shared" si="10"/>
        <v>0</v>
      </c>
      <c r="J23" s="663">
        <f t="shared" si="8"/>
        <v>0</v>
      </c>
      <c r="K23" s="662">
        <f t="shared" si="9"/>
        <v>10</v>
      </c>
      <c r="L23" s="663">
        <f t="shared" si="11"/>
        <v>1</v>
      </c>
      <c r="M23" s="662"/>
      <c r="N23" s="691">
        <f t="shared" si="5"/>
        <v>0</v>
      </c>
      <c r="Q23" s="652">
        <v>10</v>
      </c>
    </row>
    <row r="24" spans="1:21">
      <c r="A24" s="652" t="s">
        <v>2904</v>
      </c>
      <c r="B24" s="969" t="s">
        <v>3819</v>
      </c>
      <c r="C24" s="661" t="s">
        <v>4042</v>
      </c>
      <c r="D24" s="660" t="s">
        <v>2853</v>
      </c>
      <c r="E24" s="664">
        <f>VLOOKUP(A24,DonGiaHD!A:H,5,0)</f>
        <v>40</v>
      </c>
      <c r="F24" s="664">
        <f>HLOOKUP(A24,BangKeTru!$1:$3,3,0)</f>
        <v>39</v>
      </c>
      <c r="G24" s="662">
        <f t="shared" si="3"/>
        <v>16</v>
      </c>
      <c r="H24" s="663">
        <f t="shared" si="0"/>
        <v>0.41025641025641024</v>
      </c>
      <c r="I24" s="662">
        <f t="shared" si="10"/>
        <v>0</v>
      </c>
      <c r="J24" s="663">
        <f t="shared" si="8"/>
        <v>0</v>
      </c>
      <c r="K24" s="662">
        <f t="shared" si="9"/>
        <v>39</v>
      </c>
      <c r="L24" s="663">
        <f t="shared" si="11"/>
        <v>1</v>
      </c>
      <c r="M24" s="662"/>
      <c r="N24" s="691">
        <f t="shared" si="5"/>
        <v>0</v>
      </c>
      <c r="P24" s="652">
        <v>23</v>
      </c>
      <c r="Q24" s="652">
        <v>16</v>
      </c>
    </row>
    <row r="25" spans="1:21">
      <c r="A25" s="652" t="s">
        <v>2977</v>
      </c>
      <c r="B25" s="969" t="s">
        <v>4043</v>
      </c>
      <c r="C25" s="661" t="s">
        <v>3944</v>
      </c>
      <c r="D25" s="660" t="s">
        <v>237</v>
      </c>
      <c r="E25" s="664">
        <f>VLOOKUP(A25,DonGiaHD!A:H,5,0)</f>
        <v>15</v>
      </c>
      <c r="F25" s="664">
        <f>HLOOKUP(A25,BangKeTru!$1:$3,3,0)</f>
        <v>15</v>
      </c>
      <c r="G25" s="662">
        <f t="shared" si="3"/>
        <v>0</v>
      </c>
      <c r="H25" s="663">
        <f t="shared" ref="H25:H26" si="15">G25/F25</f>
        <v>0</v>
      </c>
      <c r="I25" s="662">
        <f t="shared" si="10"/>
        <v>0</v>
      </c>
      <c r="J25" s="663">
        <f t="shared" si="8"/>
        <v>0</v>
      </c>
      <c r="K25" s="662">
        <f t="shared" ref="K25:K26" si="16">SUM(O25:U25)</f>
        <v>15</v>
      </c>
      <c r="L25" s="663">
        <f t="shared" si="11"/>
        <v>1</v>
      </c>
      <c r="M25" s="662"/>
      <c r="N25" s="691">
        <f t="shared" si="5"/>
        <v>0</v>
      </c>
      <c r="T25" s="652">
        <v>15</v>
      </c>
    </row>
    <row r="26" spans="1:21">
      <c r="A26" s="652" t="s">
        <v>3641</v>
      </c>
      <c r="B26" s="969" t="s">
        <v>4043</v>
      </c>
      <c r="C26" s="661" t="s">
        <v>3945</v>
      </c>
      <c r="D26" s="660" t="s">
        <v>237</v>
      </c>
      <c r="E26" s="664">
        <f>VLOOKUP(A26,DonGiaHD!A:H,5,0)</f>
        <v>14</v>
      </c>
      <c r="F26" s="664">
        <f>HLOOKUP(A26,BangKeTru!$1:$3,3,0)</f>
        <v>11</v>
      </c>
      <c r="G26" s="662">
        <f t="shared" si="3"/>
        <v>0</v>
      </c>
      <c r="H26" s="663">
        <f t="shared" si="15"/>
        <v>0</v>
      </c>
      <c r="I26" s="662">
        <f t="shared" si="10"/>
        <v>0</v>
      </c>
      <c r="J26" s="663">
        <f t="shared" si="8"/>
        <v>0</v>
      </c>
      <c r="K26" s="662">
        <f t="shared" si="16"/>
        <v>12</v>
      </c>
      <c r="L26" s="663">
        <f t="shared" si="11"/>
        <v>1.0909090909090908</v>
      </c>
      <c r="M26" s="662"/>
      <c r="N26" s="691">
        <f t="shared" si="5"/>
        <v>-1</v>
      </c>
      <c r="T26" s="652">
        <v>12</v>
      </c>
    </row>
    <row r="27" spans="1:21">
      <c r="A27" s="652" t="s">
        <v>2977</v>
      </c>
      <c r="B27" s="969" t="s">
        <v>4043</v>
      </c>
      <c r="C27" s="661" t="s">
        <v>3946</v>
      </c>
      <c r="D27" s="660" t="s">
        <v>237</v>
      </c>
      <c r="E27" s="664">
        <f>VLOOKUP(A27,DonGiaHD!A:H,5,0)</f>
        <v>15</v>
      </c>
      <c r="F27" s="664">
        <f>HLOOKUP(A27,BangKeTru!$1:$3,3,0)</f>
        <v>15</v>
      </c>
      <c r="G27" s="662">
        <f t="shared" si="3"/>
        <v>0</v>
      </c>
      <c r="H27" s="663">
        <f t="shared" si="0"/>
        <v>0</v>
      </c>
      <c r="I27" s="662">
        <f t="shared" si="10"/>
        <v>0</v>
      </c>
      <c r="J27" s="663">
        <f t="shared" si="8"/>
        <v>0</v>
      </c>
      <c r="K27" s="662">
        <f t="shared" si="9"/>
        <v>15</v>
      </c>
      <c r="L27" s="663">
        <f t="shared" si="11"/>
        <v>1</v>
      </c>
      <c r="M27" s="662"/>
      <c r="N27" s="691">
        <f t="shared" si="5"/>
        <v>0</v>
      </c>
      <c r="T27" s="652">
        <v>15</v>
      </c>
    </row>
    <row r="28" spans="1:21" ht="16.5">
      <c r="A28" s="156" t="s">
        <v>3033</v>
      </c>
      <c r="B28" s="969" t="s">
        <v>3682</v>
      </c>
      <c r="C28" s="661" t="str">
        <f>"Lắp "&amp;VLOOKUP(A28,DG!A:C,3,0)</f>
        <v>Lắp Bộ xà đơn L75x75x8 dài 2.2m: X-22Đ - C810</v>
      </c>
      <c r="D28" s="660" t="s">
        <v>237</v>
      </c>
      <c r="E28" s="664">
        <f>HLOOKUP(A28,BangKeTru!$1:$3,3,0)</f>
        <v>4</v>
      </c>
      <c r="F28" s="664">
        <f>HLOOKUP(A28,BangKeTru!$1:$3,3,0)</f>
        <v>4</v>
      </c>
      <c r="G28" s="662">
        <f t="shared" si="3"/>
        <v>2</v>
      </c>
      <c r="H28" s="663">
        <f t="shared" ref="H28:H36" si="17">G28/F28</f>
        <v>0.5</v>
      </c>
      <c r="I28" s="662">
        <f t="shared" si="10"/>
        <v>0</v>
      </c>
      <c r="J28" s="663">
        <f t="shared" si="8"/>
        <v>0</v>
      </c>
      <c r="K28" s="662">
        <f t="shared" si="9"/>
        <v>4</v>
      </c>
      <c r="L28" s="663">
        <f t="shared" ref="L28:L36" si="18">K28/F28</f>
        <v>1</v>
      </c>
      <c r="M28" s="662"/>
      <c r="N28" s="691">
        <f t="shared" si="5"/>
        <v>0</v>
      </c>
      <c r="O28" s="692">
        <f>SUMIF(BangKeTru!$DI:$DI,O$12,BangKeTru!$AB:$AB)</f>
        <v>0</v>
      </c>
      <c r="P28" s="692">
        <f>SUMIF(BangKeTru!$DI:$DI,P$12,BangKeTru!$AB:$AB)</f>
        <v>2</v>
      </c>
      <c r="Q28" s="692">
        <f>SUMIF(BangKeTru!$DI:$DI,Q$12,BangKeTru!$AB:$AB)</f>
        <v>2</v>
      </c>
      <c r="R28" s="692">
        <f>SUMIF(BangKeTru!$DI:$DI,R$12,BangKeTru!$AB:$AB)</f>
        <v>0</v>
      </c>
      <c r="S28"/>
    </row>
    <row r="29" spans="1:21" ht="16.5">
      <c r="A29" s="156" t="s">
        <v>3690</v>
      </c>
      <c r="B29" s="969" t="s">
        <v>3682</v>
      </c>
      <c r="C29" s="661" t="str">
        <f>"Lắp "&amp;VLOOKUP(A29,DG!A:C,3,0)</f>
        <v>Lắp Bộ xà kép L75x75x8 dài 2.2m: X-22K-Đ - C810 (lắp trụ đơn)</v>
      </c>
      <c r="D29" s="660" t="s">
        <v>237</v>
      </c>
      <c r="E29" s="664">
        <f>HLOOKUP(A29,BangKeTru!$1:$3,3,0)</f>
        <v>10</v>
      </c>
      <c r="F29" s="664">
        <f>HLOOKUP(A29,BangKeTru!$1:$3,3,0)</f>
        <v>10</v>
      </c>
      <c r="G29" s="662">
        <f t="shared" si="3"/>
        <v>3</v>
      </c>
      <c r="H29" s="663">
        <f t="shared" si="17"/>
        <v>0.3</v>
      </c>
      <c r="I29" s="662">
        <f t="shared" si="10"/>
        <v>0</v>
      </c>
      <c r="J29" s="663">
        <f t="shared" si="8"/>
        <v>0</v>
      </c>
      <c r="K29" s="662">
        <f t="shared" ref="K29:K36" si="19">SUM(O29:U29)</f>
        <v>10</v>
      </c>
      <c r="L29" s="663">
        <f t="shared" si="18"/>
        <v>1</v>
      </c>
      <c r="M29" s="662"/>
      <c r="N29" s="691">
        <f t="shared" si="5"/>
        <v>0</v>
      </c>
      <c r="O29" s="692">
        <f>SUMIF(BangKeTru!$DI:$DI,O$12,BangKeTru!$AC:$AC)</f>
        <v>0</v>
      </c>
      <c r="P29" s="692">
        <f>SUMIF(BangKeTru!$DI:$DI,P$12,BangKeTru!$AC:$AC)</f>
        <v>7</v>
      </c>
      <c r="Q29" s="692">
        <f>SUMIF(BangKeTru!$DI:$DI,Q$12,BangKeTru!$AC:$AC)</f>
        <v>3</v>
      </c>
      <c r="R29" s="692">
        <f>SUMIF(BangKeTru!$DI:$DI,R$12,BangKeTru!$AC:$AC)</f>
        <v>0</v>
      </c>
      <c r="S29"/>
    </row>
    <row r="30" spans="1:21">
      <c r="A30" s="156" t="s">
        <v>3056</v>
      </c>
      <c r="B30" s="969" t="s">
        <v>3682</v>
      </c>
      <c r="C30" s="661" t="str">
        <f>"Lắp "&amp;VLOOKUP(A30,DG!A:C,3,0)</f>
        <v>Lắp Bộ xà lệch đơn L75x75x8 dài 2m: X-20ĐL2/3</v>
      </c>
      <c r="D30" s="660" t="s">
        <v>237</v>
      </c>
      <c r="E30" s="664">
        <f>HLOOKUP(A30,BangKeTru!$1:$3,3,0)</f>
        <v>151</v>
      </c>
      <c r="F30" s="664">
        <f>HLOOKUP(A30,BangKeTru!$1:$3,3,0)</f>
        <v>151</v>
      </c>
      <c r="G30" s="662">
        <f t="shared" si="3"/>
        <v>37</v>
      </c>
      <c r="H30" s="663">
        <f t="shared" si="17"/>
        <v>0.24503311258278146</v>
      </c>
      <c r="I30" s="662"/>
      <c r="J30" s="663">
        <f>IFERROR(I30/I30,0)</f>
        <v>0</v>
      </c>
      <c r="K30" s="662">
        <f t="shared" si="19"/>
        <v>151</v>
      </c>
      <c r="L30" s="663">
        <f t="shared" si="18"/>
        <v>1</v>
      </c>
      <c r="M30" s="662"/>
      <c r="N30" s="691">
        <f t="shared" si="5"/>
        <v>0</v>
      </c>
      <c r="O30" s="692">
        <f>SUMIF(BangKeTru!$DI:$DI,O$12,BangKeTru!$AD:$AD)</f>
        <v>0</v>
      </c>
      <c r="P30" s="692">
        <f>SUMIF(BangKeTru!$DI:$DI,P$12,BangKeTru!$AD:$AD)</f>
        <v>46</v>
      </c>
      <c r="Q30" s="692">
        <f>SUMIF(BangKeTru!$DI:$DI,Q$12,BangKeTru!$AD:$AD)</f>
        <v>37</v>
      </c>
      <c r="R30" s="692">
        <f>SUMIF(BangKeTru!$DI:$DI,R$12,BangKeTru!$AD:$AD)</f>
        <v>30</v>
      </c>
      <c r="S30" s="692">
        <f>SUMIF(BangKeTru!$DI:$DI,S$12,BangKeTru!$AD:$AD)</f>
        <v>24</v>
      </c>
      <c r="T30" s="692">
        <f>SUMIF(BangKeTru!$DI:$DI,T$12,BangKeTru!$AD:$AD)</f>
        <v>14</v>
      </c>
      <c r="U30" s="692">
        <f>SUMIF(BangKeTru!$DI:$DI,U$12,BangKeTru!$AD:$AD)</f>
        <v>0</v>
      </c>
    </row>
    <row r="31" spans="1:21">
      <c r="A31" s="156" t="s">
        <v>3058</v>
      </c>
      <c r="B31" s="969" t="s">
        <v>3682</v>
      </c>
      <c r="C31" s="661" t="str">
        <f>"Lắp "&amp;VLOOKUP(A31,DG!A:C,3,0)</f>
        <v>Lắp Bộ xà lệch kép L75x75x8 dài 2m: X-20KL2/3</v>
      </c>
      <c r="D31" s="660" t="s">
        <v>237</v>
      </c>
      <c r="E31" s="664">
        <f>HLOOKUP(A31,BangKeTru!$1:$3,3,0)</f>
        <v>8</v>
      </c>
      <c r="F31" s="664">
        <f>HLOOKUP(A31,BangKeTru!$1:$3,3,0)</f>
        <v>8</v>
      </c>
      <c r="G31" s="662">
        <f t="shared" si="3"/>
        <v>2</v>
      </c>
      <c r="H31" s="663">
        <f t="shared" si="17"/>
        <v>0.25</v>
      </c>
      <c r="I31" s="662"/>
      <c r="J31" s="663">
        <f t="shared" ref="J31:J32" si="20">IFERROR(I31/I31,0)</f>
        <v>0</v>
      </c>
      <c r="K31" s="662">
        <f t="shared" si="19"/>
        <v>8</v>
      </c>
      <c r="L31" s="663">
        <f t="shared" si="18"/>
        <v>1</v>
      </c>
      <c r="M31" s="662"/>
      <c r="N31" s="691">
        <f t="shared" si="5"/>
        <v>0</v>
      </c>
      <c r="O31" s="692">
        <f>SUMIF(BangKeTru!$DI:$DI,O$12,BangKeTru!$AE:$AE)</f>
        <v>0</v>
      </c>
      <c r="P31" s="692">
        <f>SUMIF(BangKeTru!$DI:$DI,P$12,BangKeTru!$AE:$AE)</f>
        <v>1</v>
      </c>
      <c r="Q31" s="692">
        <f>SUMIF(BangKeTru!$DI:$DI,Q$12,BangKeTru!$AE:$AE)</f>
        <v>2</v>
      </c>
      <c r="R31" s="692">
        <f>SUMIF(BangKeTru!$DI:$DI,R$12,BangKeTru!$AE:$AE)</f>
        <v>2</v>
      </c>
      <c r="S31" s="692">
        <f>SUMIF(BangKeTru!$DI:$DI,S$12,BangKeTru!$AE:$AE)</f>
        <v>2</v>
      </c>
      <c r="T31" s="692">
        <f>SUMIF(BangKeTru!$DI:$DI,T$12,BangKeTru!$AE:$AE)</f>
        <v>1</v>
      </c>
    </row>
    <row r="32" spans="1:21">
      <c r="A32" s="652" t="s">
        <v>3209</v>
      </c>
      <c r="B32" s="969" t="s">
        <v>3875</v>
      </c>
      <c r="C32" s="661" t="s">
        <v>4044</v>
      </c>
      <c r="D32" s="660" t="s">
        <v>237</v>
      </c>
      <c r="E32" s="664">
        <f>VLOOKUP(A32,ChiTietDuToan!C:I,7,0)</f>
        <v>591</v>
      </c>
      <c r="F32" s="664">
        <f>HLOOKUP(A32,BangKeTru!$1:$3,3,0)</f>
        <v>583</v>
      </c>
      <c r="G32" s="662">
        <f t="shared" si="3"/>
        <v>153</v>
      </c>
      <c r="H32" s="663">
        <f t="shared" si="17"/>
        <v>0.26243567753001718</v>
      </c>
      <c r="I32" s="662"/>
      <c r="J32" s="663">
        <f t="shared" si="20"/>
        <v>0</v>
      </c>
      <c r="K32" s="662">
        <f t="shared" si="19"/>
        <v>583</v>
      </c>
      <c r="L32" s="663">
        <f t="shared" si="18"/>
        <v>1</v>
      </c>
      <c r="M32" s="662"/>
      <c r="N32" s="691">
        <f t="shared" si="5"/>
        <v>0</v>
      </c>
      <c r="O32" s="692">
        <f>SUMIF(BangKeTru!$DI:$DI,O$12,BangKeTru!$AF:$AF)</f>
        <v>0</v>
      </c>
      <c r="P32" s="692">
        <f>SUMIF(BangKeTru!$DI:$DI,P$12,BangKeTru!$AF:$AF)</f>
        <v>194</v>
      </c>
      <c r="Q32" s="692">
        <f>SUMIF(BangKeTru!$DI:$DI,Q$12,BangKeTru!$AF:$AF)</f>
        <v>153</v>
      </c>
      <c r="R32" s="692">
        <f>SUMIF(BangKeTru!$DI:$DI,R$12,BangKeTru!$AF:$AF)</f>
        <v>102</v>
      </c>
      <c r="S32" s="692">
        <f>SUMIF(BangKeTru!$DI:$DI,S$12,BangKeTru!$AF:$AF)</f>
        <v>86</v>
      </c>
      <c r="T32" s="692">
        <f>SUMIF(BangKeTru!$DI:$DI,T$12,BangKeTru!$AF:$AF)</f>
        <v>48</v>
      </c>
    </row>
    <row r="33" spans="1:21">
      <c r="A33" s="652" t="s">
        <v>3229</v>
      </c>
      <c r="B33" s="969" t="s">
        <v>3706</v>
      </c>
      <c r="C33" s="661" t="s">
        <v>4045</v>
      </c>
      <c r="D33" s="660" t="s">
        <v>237</v>
      </c>
      <c r="E33" s="664">
        <f>VLOOKUP(A33,ChiTietDuToan!C:I,7,0)</f>
        <v>93</v>
      </c>
      <c r="F33" s="664">
        <f>HLOOKUP(A33,BangKeTru!$1:$3,3,0)</f>
        <v>87</v>
      </c>
      <c r="G33" s="662">
        <f t="shared" si="3"/>
        <v>30</v>
      </c>
      <c r="H33" s="663">
        <f t="shared" si="17"/>
        <v>0.34482758620689657</v>
      </c>
      <c r="I33" s="662"/>
      <c r="J33" s="663">
        <f t="shared" si="8"/>
        <v>0</v>
      </c>
      <c r="K33" s="662">
        <f t="shared" si="19"/>
        <v>87</v>
      </c>
      <c r="L33" s="663">
        <f t="shared" si="18"/>
        <v>1</v>
      </c>
      <c r="M33" s="662"/>
      <c r="N33" s="691">
        <f t="shared" si="5"/>
        <v>0</v>
      </c>
      <c r="O33" s="692">
        <f>SUMIF(BangKeTru!$DI:$DI,O$12,BangKeTru!$AG:$AG)</f>
        <v>0</v>
      </c>
      <c r="P33" s="692">
        <f>SUMIF(BangKeTru!$DI:$DI,P$12,BangKeTru!$AG:$AG)</f>
        <v>54</v>
      </c>
      <c r="Q33" s="692">
        <f>SUMIF(BangKeTru!$DI:$DI,Q$12,BangKeTru!$AG:$AG)</f>
        <v>30</v>
      </c>
      <c r="R33" s="692">
        <f>SUMIF(BangKeTru!$DI:$DI,R$12,BangKeTru!$AG:$AG)</f>
        <v>3</v>
      </c>
      <c r="S33" s="692">
        <f>SUMIF(BangKeTru!$DI:$DI,S$12,BangKeTru!$AG:$AG)</f>
        <v>0</v>
      </c>
    </row>
    <row r="34" spans="1:21">
      <c r="A34" s="666" t="str">
        <f>C34</f>
        <v>Thay dây</v>
      </c>
      <c r="B34" s="969" t="s">
        <v>3639</v>
      </c>
      <c r="C34" s="661" t="s">
        <v>4046</v>
      </c>
      <c r="D34" s="660" t="s">
        <v>273</v>
      </c>
      <c r="E34" s="667">
        <f>ChiTietDuToan!F142</f>
        <v>1</v>
      </c>
      <c r="F34" s="668">
        <f>E34</f>
        <v>1</v>
      </c>
      <c r="G34" s="662"/>
      <c r="H34" s="663">
        <f t="shared" si="17"/>
        <v>0</v>
      </c>
      <c r="I34" s="662"/>
      <c r="J34" s="663">
        <f t="shared" si="8"/>
        <v>0</v>
      </c>
      <c r="K34" s="662">
        <f>BangKeTru!C3</f>
        <v>6464.7999999999984</v>
      </c>
      <c r="L34" s="663">
        <f t="shared" si="18"/>
        <v>6464.7999999999984</v>
      </c>
      <c r="M34" s="662"/>
      <c r="N34" s="691">
        <f t="shared" si="5"/>
        <v>-6463.7999999999984</v>
      </c>
      <c r="O34" s="694">
        <f>SUMIF(BangKeTru!$DJ:$DJ,BCTienDo!O$12,BangKeTru!$C:$C)</f>
        <v>0</v>
      </c>
      <c r="P34" s="694">
        <f>SUMIF(BangKeTru!$DJ:$DJ,BCTienDo!P$12,BangKeTru!$C:$C)</f>
        <v>0</v>
      </c>
      <c r="Q34" s="694">
        <f>SUMIF(BangKeTru!$DJ:$DJ,BCTienDo!Q$12,BangKeTru!$C:$C)</f>
        <v>0</v>
      </c>
      <c r="R34" s="694">
        <f>SUMIF(BangKeTru!$DJ:$DJ,BCTienDo!R$12,BangKeTru!$C:$C)</f>
        <v>2864.7999999999984</v>
      </c>
      <c r="S34" s="694">
        <f>SUMIF(BangKeTru!$DJ:$DJ,BCTienDo!S$12,BangKeTru!$C:$C)</f>
        <v>2491.900000000001</v>
      </c>
      <c r="T34" s="694">
        <f>SUMIF(BangKeTru!$DJ:$DJ,BCTienDo!T$12,BangKeTru!$C:$C)</f>
        <v>1082.7</v>
      </c>
    </row>
    <row r="35" spans="1:21">
      <c r="A35" s="666" t="str">
        <f t="shared" ref="A35:A36" si="21">C35</f>
        <v>Tháo lắp trạm biến áp 1P - 75KVA</v>
      </c>
      <c r="B35" s="969" t="s">
        <v>3697</v>
      </c>
      <c r="C35" s="661" t="s">
        <v>4047</v>
      </c>
      <c r="D35" s="660" t="s">
        <v>4048</v>
      </c>
      <c r="E35" s="662">
        <v>2</v>
      </c>
      <c r="F35" s="662">
        <f>E35</f>
        <v>2</v>
      </c>
      <c r="G35" s="662"/>
      <c r="H35" s="663">
        <f t="shared" si="17"/>
        <v>0</v>
      </c>
      <c r="I35" s="662">
        <f t="shared" si="10"/>
        <v>0</v>
      </c>
      <c r="J35" s="663">
        <f t="shared" si="8"/>
        <v>0</v>
      </c>
      <c r="K35" s="662">
        <f t="shared" si="19"/>
        <v>2</v>
      </c>
      <c r="L35" s="663">
        <f t="shared" si="18"/>
        <v>1</v>
      </c>
      <c r="M35" s="662"/>
      <c r="N35" s="691">
        <f t="shared" si="5"/>
        <v>0</v>
      </c>
      <c r="Q35" s="652">
        <v>1</v>
      </c>
      <c r="S35" s="652">
        <v>1</v>
      </c>
    </row>
    <row r="36" spans="1:21">
      <c r="A36" s="666" t="str">
        <f t="shared" si="21"/>
        <v>Tháo lắp trạm biến áp 1P - 100KVA</v>
      </c>
      <c r="B36" s="969" t="s">
        <v>4049</v>
      </c>
      <c r="C36" s="661" t="s">
        <v>4050</v>
      </c>
      <c r="D36" s="660" t="s">
        <v>4048</v>
      </c>
      <c r="E36" s="662">
        <v>9</v>
      </c>
      <c r="F36" s="662">
        <f>E36</f>
        <v>9</v>
      </c>
      <c r="G36" s="662"/>
      <c r="H36" s="663">
        <f t="shared" si="17"/>
        <v>0</v>
      </c>
      <c r="I36" s="662"/>
      <c r="J36" s="663">
        <f t="shared" si="8"/>
        <v>0</v>
      </c>
      <c r="K36" s="662">
        <f t="shared" si="19"/>
        <v>9</v>
      </c>
      <c r="L36" s="663">
        <f t="shared" si="18"/>
        <v>1</v>
      </c>
      <c r="M36" s="662"/>
      <c r="N36" s="691">
        <f t="shared" si="5"/>
        <v>0</v>
      </c>
      <c r="Q36" s="652">
        <v>4</v>
      </c>
      <c r="R36" s="652">
        <v>1</v>
      </c>
      <c r="S36" s="652">
        <v>4</v>
      </c>
    </row>
    <row r="37" spans="1:21">
      <c r="B37" s="669"/>
      <c r="C37" s="670"/>
      <c r="D37" s="669"/>
      <c r="E37" s="670"/>
      <c r="F37" s="670"/>
      <c r="G37" s="670"/>
      <c r="H37" s="671"/>
      <c r="I37" s="670"/>
      <c r="J37" s="663">
        <f t="shared" si="8"/>
        <v>0</v>
      </c>
      <c r="K37" s="670"/>
      <c r="L37" s="671"/>
      <c r="M37" s="670"/>
      <c r="N37" s="691">
        <f t="shared" si="5"/>
        <v>0</v>
      </c>
    </row>
    <row r="38" spans="1:21">
      <c r="B38" s="672"/>
      <c r="C38" s="673"/>
      <c r="D38" s="674"/>
      <c r="E38" s="674"/>
      <c r="F38" s="674"/>
      <c r="G38" s="674"/>
      <c r="H38" s="674"/>
      <c r="I38" s="674"/>
      <c r="J38" s="674"/>
      <c r="K38" s="674"/>
      <c r="L38" s="674"/>
      <c r="M38" s="695"/>
      <c r="N38" s="690" t="s">
        <v>60</v>
      </c>
    </row>
    <row r="39" spans="1:21" ht="46.7" hidden="1" customHeight="1">
      <c r="B39" s="658" t="s">
        <v>3571</v>
      </c>
      <c r="C39" s="658" t="s">
        <v>4051</v>
      </c>
      <c r="D39" s="658" t="s">
        <v>51</v>
      </c>
      <c r="E39" s="658" t="s">
        <v>4052</v>
      </c>
      <c r="F39" s="658" t="s">
        <v>4053</v>
      </c>
      <c r="G39" s="675" t="s">
        <v>4054</v>
      </c>
      <c r="H39" s="676" t="s">
        <v>4055</v>
      </c>
      <c r="I39" s="657" t="s">
        <v>4056</v>
      </c>
      <c r="J39" s="657" t="s">
        <v>4055</v>
      </c>
      <c r="K39" s="1712" t="s">
        <v>4057</v>
      </c>
      <c r="L39" s="1712"/>
      <c r="M39" s="696" t="s">
        <v>3531</v>
      </c>
      <c r="N39" s="690">
        <v>1</v>
      </c>
      <c r="O39" s="697">
        <v>43748</v>
      </c>
      <c r="P39" s="697">
        <v>43755</v>
      </c>
      <c r="U39" s="687">
        <v>43787</v>
      </c>
    </row>
    <row r="40" spans="1:21" ht="17.100000000000001" customHeight="1">
      <c r="B40" s="677">
        <f>SUM($N$40:N40)</f>
        <v>0</v>
      </c>
      <c r="C40" s="678" t="str">
        <f t="shared" ref="C40:C61" si="22">C15</f>
        <v>Móng M12</v>
      </c>
      <c r="D40" s="677"/>
      <c r="E40" s="678">
        <f t="shared" ref="E40:F61" si="23">E15</f>
        <v>36</v>
      </c>
      <c r="F40" s="678">
        <f t="shared" si="23"/>
        <v>36</v>
      </c>
      <c r="G40" s="679" t="s">
        <v>4028</v>
      </c>
      <c r="H40" s="679" t="s">
        <v>4029</v>
      </c>
      <c r="I40" s="698">
        <f>SUM(O40:AD40)</f>
        <v>0</v>
      </c>
      <c r="J40" s="699">
        <f>IF(I40&gt;0,I40/E40,0)</f>
        <v>0</v>
      </c>
      <c r="K40" s="700">
        <f>K15+I40</f>
        <v>36</v>
      </c>
      <c r="L40" s="701">
        <f>(K15+I40)/E40</f>
        <v>1</v>
      </c>
      <c r="M40" s="678"/>
      <c r="N40" s="702" t="str">
        <f>IF(I40&gt;0,1,"")</f>
        <v/>
      </c>
    </row>
    <row r="41" spans="1:21">
      <c r="B41" s="660">
        <f>SUM($N$40:N41)</f>
        <v>0</v>
      </c>
      <c r="C41" s="662" t="str">
        <f t="shared" si="22"/>
        <v>Đào lổ trụ M12a</v>
      </c>
      <c r="D41" s="660" t="str">
        <f t="shared" ref="D41:D61" si="24">D16</f>
        <v>Móng</v>
      </c>
      <c r="E41" s="662">
        <f t="shared" si="23"/>
        <v>40</v>
      </c>
      <c r="F41" s="662">
        <f t="shared" si="23"/>
        <v>39</v>
      </c>
      <c r="G41" s="662"/>
      <c r="H41" s="663">
        <f t="shared" ref="H41:H62" si="25">IFERROR(G41/F41,0)</f>
        <v>0</v>
      </c>
      <c r="I41" s="703">
        <f t="shared" ref="I41:I49" si="26">SUM(O41:AD41)</f>
        <v>0</v>
      </c>
      <c r="J41" s="704">
        <f t="shared" ref="J41:J61" si="27">IF(I41&gt;0,I41/E41,0)</f>
        <v>0</v>
      </c>
      <c r="K41" s="705">
        <f t="shared" ref="K41:K61" si="28">K16+I41</f>
        <v>39</v>
      </c>
      <c r="L41" s="706">
        <f t="shared" ref="L41:L63" si="29">(K16+I41)/E41</f>
        <v>0.97499999999999998</v>
      </c>
      <c r="M41" s="662"/>
      <c r="N41" s="702" t="str">
        <f t="shared" ref="N41:N67" si="30">IF(I41&gt;0,1,"")</f>
        <v/>
      </c>
    </row>
    <row r="42" spans="1:21">
      <c r="B42" s="660">
        <f>SUM($N$40:N42)</f>
        <v>0</v>
      </c>
      <c r="C42" s="662" t="str">
        <f t="shared" si="22"/>
        <v>Đào lổ trụ M12-BT đôi</v>
      </c>
      <c r="D42" s="660" t="str">
        <f t="shared" si="24"/>
        <v>Móng</v>
      </c>
      <c r="E42" s="662">
        <f t="shared" si="23"/>
        <v>10</v>
      </c>
      <c r="F42" s="662">
        <f t="shared" si="23"/>
        <v>10</v>
      </c>
      <c r="G42" s="662"/>
      <c r="H42" s="663">
        <f t="shared" si="25"/>
        <v>0</v>
      </c>
      <c r="I42" s="703">
        <f t="shared" si="26"/>
        <v>0</v>
      </c>
      <c r="J42" s="704">
        <f t="shared" si="27"/>
        <v>0</v>
      </c>
      <c r="K42" s="705">
        <f t="shared" si="28"/>
        <v>10</v>
      </c>
      <c r="L42" s="706">
        <f t="shared" si="29"/>
        <v>1</v>
      </c>
      <c r="M42" s="662"/>
      <c r="N42" s="702" t="str">
        <f t="shared" si="30"/>
        <v/>
      </c>
    </row>
    <row r="43" spans="1:21">
      <c r="B43" s="660">
        <f>SUM($N$40:N43)</f>
        <v>0</v>
      </c>
      <c r="C43" s="662" t="str">
        <f t="shared" si="22"/>
        <v>Móng M14a</v>
      </c>
      <c r="D43" s="660" t="str">
        <f t="shared" si="24"/>
        <v>Móng</v>
      </c>
      <c r="E43" s="662">
        <f t="shared" si="23"/>
        <v>15</v>
      </c>
      <c r="F43" s="662">
        <f t="shared" si="23"/>
        <v>15</v>
      </c>
      <c r="G43" s="662"/>
      <c r="H43" s="663">
        <f t="shared" si="25"/>
        <v>0</v>
      </c>
      <c r="I43" s="703">
        <f t="shared" si="26"/>
        <v>0</v>
      </c>
      <c r="J43" s="704">
        <f t="shared" si="27"/>
        <v>0</v>
      </c>
      <c r="K43" s="705">
        <f t="shared" si="28"/>
        <v>15</v>
      </c>
      <c r="L43" s="706">
        <f t="shared" si="29"/>
        <v>1</v>
      </c>
      <c r="M43" s="662"/>
      <c r="N43" s="702" t="str">
        <f t="shared" si="30"/>
        <v/>
      </c>
    </row>
    <row r="44" spans="1:21">
      <c r="A44" s="665"/>
      <c r="B44" s="660">
        <f>SUM($N$40:N44)</f>
        <v>0</v>
      </c>
      <c r="C44" s="662" t="str">
        <f t="shared" si="22"/>
        <v>Đào lổ neo chằng xuống</v>
      </c>
      <c r="D44" s="660" t="str">
        <f t="shared" si="24"/>
        <v>Móng</v>
      </c>
      <c r="E44" s="662">
        <f t="shared" si="23"/>
        <v>2</v>
      </c>
      <c r="F44" s="662">
        <f t="shared" si="23"/>
        <v>2</v>
      </c>
      <c r="G44" s="662"/>
      <c r="H44" s="663">
        <f t="shared" si="25"/>
        <v>0</v>
      </c>
      <c r="I44" s="703">
        <f t="shared" si="26"/>
        <v>0</v>
      </c>
      <c r="J44" s="704">
        <f t="shared" si="27"/>
        <v>0</v>
      </c>
      <c r="K44" s="705">
        <f t="shared" si="28"/>
        <v>2</v>
      </c>
      <c r="L44" s="706">
        <f t="shared" si="29"/>
        <v>1</v>
      </c>
      <c r="M44" s="662"/>
      <c r="N44" s="702" t="str">
        <f t="shared" si="30"/>
        <v/>
      </c>
    </row>
    <row r="45" spans="1:21">
      <c r="A45" s="666"/>
      <c r="B45" s="660">
        <f>SUM($N$40:N45)</f>
        <v>0</v>
      </c>
      <c r="C45" s="662" t="str">
        <f t="shared" si="22"/>
        <v>Trồng trụ BTLT12m</v>
      </c>
      <c r="D45" s="660" t="str">
        <f t="shared" si="24"/>
        <v>Trụ</v>
      </c>
      <c r="E45" s="662">
        <f t="shared" si="23"/>
        <v>76</v>
      </c>
      <c r="F45" s="662">
        <f t="shared" si="23"/>
        <v>75</v>
      </c>
      <c r="G45" s="662"/>
      <c r="H45" s="663">
        <f t="shared" si="25"/>
        <v>0</v>
      </c>
      <c r="I45" s="703">
        <f t="shared" si="26"/>
        <v>0</v>
      </c>
      <c r="J45" s="704">
        <f t="shared" si="27"/>
        <v>0</v>
      </c>
      <c r="K45" s="705">
        <f t="shared" si="28"/>
        <v>75</v>
      </c>
      <c r="L45" s="706">
        <f t="shared" si="29"/>
        <v>0.98684210526315785</v>
      </c>
      <c r="M45" s="662"/>
      <c r="N45" s="702" t="str">
        <f t="shared" si="30"/>
        <v/>
      </c>
    </row>
    <row r="46" spans="1:21">
      <c r="A46" s="666"/>
      <c r="B46" s="660">
        <f>SUM($N$40:N46)</f>
        <v>0</v>
      </c>
      <c r="C46" s="662" t="str">
        <f t="shared" si="22"/>
        <v>Trồng trụ BTLT12m Đôi</v>
      </c>
      <c r="D46" s="660" t="str">
        <f t="shared" si="24"/>
        <v>Trụ</v>
      </c>
      <c r="E46" s="662">
        <f t="shared" si="23"/>
        <v>10</v>
      </c>
      <c r="F46" s="662">
        <f t="shared" si="23"/>
        <v>10</v>
      </c>
      <c r="G46" s="662"/>
      <c r="H46" s="663">
        <f t="shared" si="25"/>
        <v>0</v>
      </c>
      <c r="I46" s="703">
        <f t="shared" si="26"/>
        <v>0</v>
      </c>
      <c r="J46" s="704">
        <f t="shared" si="27"/>
        <v>0</v>
      </c>
      <c r="K46" s="705">
        <f t="shared" si="28"/>
        <v>10</v>
      </c>
      <c r="L46" s="706">
        <f t="shared" si="29"/>
        <v>1</v>
      </c>
      <c r="M46" s="662"/>
      <c r="N46" s="702" t="str">
        <f t="shared" si="30"/>
        <v/>
      </c>
    </row>
    <row r="47" spans="1:21">
      <c r="A47" s="666"/>
      <c r="B47" s="660">
        <f>SUM($N$40:N47)</f>
        <v>0</v>
      </c>
      <c r="C47" s="662" t="str">
        <f t="shared" si="22"/>
        <v>Trồng trụ BTLT14m</v>
      </c>
      <c r="D47" s="660" t="str">
        <f t="shared" si="24"/>
        <v>Trụ</v>
      </c>
      <c r="E47" s="662">
        <f t="shared" si="23"/>
        <v>15</v>
      </c>
      <c r="F47" s="662">
        <f t="shared" si="23"/>
        <v>15</v>
      </c>
      <c r="G47" s="662"/>
      <c r="H47" s="663">
        <f t="shared" si="25"/>
        <v>0</v>
      </c>
      <c r="I47" s="703">
        <f t="shared" si="26"/>
        <v>0</v>
      </c>
      <c r="J47" s="704">
        <f t="shared" si="27"/>
        <v>0</v>
      </c>
      <c r="K47" s="705">
        <f t="shared" si="28"/>
        <v>15</v>
      </c>
      <c r="L47" s="706">
        <f t="shared" si="29"/>
        <v>1</v>
      </c>
      <c r="M47" s="662"/>
      <c r="N47" s="702" t="str">
        <f t="shared" si="30"/>
        <v/>
      </c>
    </row>
    <row r="48" spans="1:21">
      <c r="A48" s="666"/>
      <c r="B48" s="660">
        <f>SUM($N$40:N48)</f>
        <v>0</v>
      </c>
      <c r="C48" s="662" t="str">
        <f t="shared" si="22"/>
        <v>Đổ bê tông trụ</v>
      </c>
      <c r="D48" s="660" t="str">
        <f t="shared" si="24"/>
        <v>Trụ</v>
      </c>
      <c r="E48" s="662">
        <f t="shared" si="23"/>
        <v>10</v>
      </c>
      <c r="F48" s="662">
        <f t="shared" si="23"/>
        <v>10</v>
      </c>
      <c r="G48" s="662"/>
      <c r="H48" s="663">
        <f t="shared" si="25"/>
        <v>0</v>
      </c>
      <c r="I48" s="703">
        <f t="shared" si="26"/>
        <v>0</v>
      </c>
      <c r="J48" s="704">
        <f t="shared" si="27"/>
        <v>0</v>
      </c>
      <c r="K48" s="705">
        <f t="shared" si="28"/>
        <v>10</v>
      </c>
      <c r="L48" s="706">
        <f t="shared" si="29"/>
        <v>1</v>
      </c>
      <c r="M48" s="662"/>
      <c r="N48" s="702" t="str">
        <f t="shared" si="30"/>
        <v/>
      </c>
    </row>
    <row r="49" spans="1:21">
      <c r="B49" s="660">
        <f>SUM($N$40:N49)</f>
        <v>0</v>
      </c>
      <c r="C49" s="662" t="str">
        <f t="shared" si="22"/>
        <v>Lắp đặt móng đà cản M12a</v>
      </c>
      <c r="D49" s="660" t="str">
        <f t="shared" si="24"/>
        <v>Móng</v>
      </c>
      <c r="E49" s="662">
        <f t="shared" si="23"/>
        <v>40</v>
      </c>
      <c r="F49" s="662">
        <f t="shared" si="23"/>
        <v>39</v>
      </c>
      <c r="G49" s="662"/>
      <c r="H49" s="663">
        <f t="shared" si="25"/>
        <v>0</v>
      </c>
      <c r="I49" s="703">
        <f t="shared" si="26"/>
        <v>0</v>
      </c>
      <c r="J49" s="704">
        <f t="shared" si="27"/>
        <v>0</v>
      </c>
      <c r="K49" s="705">
        <f t="shared" si="28"/>
        <v>39</v>
      </c>
      <c r="L49" s="706">
        <f t="shared" si="29"/>
        <v>0.97499999999999998</v>
      </c>
      <c r="M49" s="662"/>
      <c r="N49" s="702" t="str">
        <f t="shared" si="30"/>
        <v/>
      </c>
    </row>
    <row r="50" spans="1:21">
      <c r="B50" s="660">
        <f>SUM($N$40:N50)</f>
        <v>0</v>
      </c>
      <c r="C50" s="662" t="str">
        <f t="shared" si="22"/>
        <v>Tiếp địa lặp lại XDM (trụ 12m)</v>
      </c>
      <c r="D50" s="660" t="str">
        <f t="shared" si="24"/>
        <v>Bộ</v>
      </c>
      <c r="E50" s="662">
        <f t="shared" si="23"/>
        <v>15</v>
      </c>
      <c r="F50" s="662">
        <f t="shared" si="23"/>
        <v>15</v>
      </c>
      <c r="G50" s="662"/>
      <c r="H50" s="663">
        <f t="shared" si="25"/>
        <v>0</v>
      </c>
      <c r="I50" s="703"/>
      <c r="J50" s="704">
        <f t="shared" si="27"/>
        <v>0</v>
      </c>
      <c r="K50" s="705">
        <f t="shared" si="28"/>
        <v>15</v>
      </c>
      <c r="L50" s="706">
        <f t="shared" si="29"/>
        <v>1</v>
      </c>
      <c r="M50" s="662"/>
      <c r="N50" s="702" t="str">
        <f t="shared" si="30"/>
        <v/>
      </c>
    </row>
    <row r="51" spans="1:21">
      <c r="B51" s="660">
        <f>SUM($N$40:N51)</f>
        <v>0</v>
      </c>
      <c r="C51" s="662" t="str">
        <f t="shared" si="22"/>
        <v>Tiếp địa lặp lại hiện hữu</v>
      </c>
      <c r="D51" s="660" t="str">
        <f t="shared" si="24"/>
        <v>Bộ</v>
      </c>
      <c r="E51" s="662">
        <f t="shared" si="23"/>
        <v>14</v>
      </c>
      <c r="F51" s="662">
        <f t="shared" si="23"/>
        <v>11</v>
      </c>
      <c r="G51" s="662"/>
      <c r="H51" s="663">
        <f t="shared" si="25"/>
        <v>0</v>
      </c>
      <c r="I51" s="703"/>
      <c r="J51" s="704">
        <f t="shared" si="27"/>
        <v>0</v>
      </c>
      <c r="K51" s="705">
        <f t="shared" si="28"/>
        <v>12</v>
      </c>
      <c r="L51" s="706">
        <f t="shared" si="29"/>
        <v>0.8571428571428571</v>
      </c>
      <c r="M51" s="662"/>
      <c r="N51" s="702" t="str">
        <f t="shared" si="30"/>
        <v/>
      </c>
    </row>
    <row r="52" spans="1:21" ht="17.100000000000001" customHeight="1">
      <c r="B52" s="660">
        <f>SUM($N$40:N52)</f>
        <v>0</v>
      </c>
      <c r="C52" s="662" t="str">
        <f t="shared" si="22"/>
        <v>Tiếp địa trụ LBS khí + TBA</v>
      </c>
      <c r="D52" s="660" t="str">
        <f t="shared" si="24"/>
        <v>Bộ</v>
      </c>
      <c r="E52" s="662">
        <f t="shared" si="23"/>
        <v>15</v>
      </c>
      <c r="F52" s="662">
        <f t="shared" si="23"/>
        <v>15</v>
      </c>
      <c r="G52" s="662"/>
      <c r="H52" s="663">
        <f t="shared" si="25"/>
        <v>0</v>
      </c>
      <c r="I52" s="703"/>
      <c r="J52" s="704">
        <f t="shared" si="27"/>
        <v>0</v>
      </c>
      <c r="K52" s="705">
        <f t="shared" si="28"/>
        <v>15</v>
      </c>
      <c r="L52" s="706">
        <f t="shared" si="29"/>
        <v>1</v>
      </c>
      <c r="M52" s="662"/>
      <c r="N52" s="702" t="str">
        <f t="shared" si="30"/>
        <v/>
      </c>
    </row>
    <row r="53" spans="1:21">
      <c r="B53" s="660">
        <f>SUM($N$40:N53)</f>
        <v>0</v>
      </c>
      <c r="C53" s="661" t="str">
        <f t="shared" si="22"/>
        <v>Lắp Bộ xà đơn L75x75x8 dài 2.2m: X-22Đ - C810</v>
      </c>
      <c r="D53" s="660" t="str">
        <f t="shared" si="24"/>
        <v>Bộ</v>
      </c>
      <c r="E53" s="662">
        <f t="shared" si="23"/>
        <v>4</v>
      </c>
      <c r="F53" s="662">
        <f t="shared" si="23"/>
        <v>4</v>
      </c>
      <c r="G53" s="662"/>
      <c r="H53" s="663">
        <f t="shared" ref="H53:H60" si="31">IFERROR(G53/F53,0)</f>
        <v>0</v>
      </c>
      <c r="I53" s="703"/>
      <c r="J53" s="704">
        <f t="shared" si="27"/>
        <v>0</v>
      </c>
      <c r="K53" s="705">
        <f t="shared" si="28"/>
        <v>4</v>
      </c>
      <c r="L53" s="706">
        <f t="shared" si="29"/>
        <v>1</v>
      </c>
      <c r="M53" s="662"/>
      <c r="N53" s="702" t="str">
        <f t="shared" si="30"/>
        <v/>
      </c>
      <c r="R53" s="652">
        <v>3</v>
      </c>
      <c r="S53" s="692">
        <f>SUMIF(BangKeTru!$DI:$DI,S$12,BangKeTru!$AB:$AB)</f>
        <v>0</v>
      </c>
      <c r="T53" s="692">
        <f>SUMIF(BangKeTru!$DI:$DI,T$12,BangKeTru!$AB:$AB)</f>
        <v>0</v>
      </c>
    </row>
    <row r="54" spans="1:21">
      <c r="B54" s="660">
        <f>SUM($N$40:N54)</f>
        <v>0</v>
      </c>
      <c r="C54" s="661" t="str">
        <f t="shared" si="22"/>
        <v>Lắp Bộ xà kép L75x75x8 dài 2.2m: X-22K-Đ - C810 (lắp trụ đơn)</v>
      </c>
      <c r="D54" s="660" t="str">
        <f t="shared" si="24"/>
        <v>Bộ</v>
      </c>
      <c r="E54" s="662">
        <f t="shared" si="23"/>
        <v>10</v>
      </c>
      <c r="F54" s="662">
        <f t="shared" si="23"/>
        <v>10</v>
      </c>
      <c r="G54" s="662"/>
      <c r="H54" s="663">
        <f t="shared" si="31"/>
        <v>0</v>
      </c>
      <c r="I54" s="703"/>
      <c r="J54" s="704">
        <f t="shared" si="27"/>
        <v>0</v>
      </c>
      <c r="K54" s="705">
        <f t="shared" si="28"/>
        <v>10</v>
      </c>
      <c r="L54" s="706">
        <f t="shared" si="29"/>
        <v>1</v>
      </c>
      <c r="M54" s="662"/>
      <c r="N54" s="702" t="str">
        <f t="shared" si="30"/>
        <v/>
      </c>
      <c r="R54" s="652">
        <v>6</v>
      </c>
      <c r="S54" s="692">
        <f>SUMIF(BangKeTru!$DI:$DI,S$12,BangKeTru!$AC:$AC)</f>
        <v>0</v>
      </c>
      <c r="T54" s="692">
        <f>SUMIF(BangKeTru!$DI:$DI,T$12,BangKeTru!$AC:$AC)</f>
        <v>0</v>
      </c>
    </row>
    <row r="55" spans="1:21">
      <c r="B55" s="660">
        <f>SUM($N$40:N55)</f>
        <v>0</v>
      </c>
      <c r="C55" s="661" t="str">
        <f t="shared" si="22"/>
        <v>Lắp Bộ xà lệch đơn L75x75x8 dài 2m: X-20ĐL2/3</v>
      </c>
      <c r="D55" s="660" t="str">
        <f t="shared" si="24"/>
        <v>Bộ</v>
      </c>
      <c r="E55" s="662">
        <f t="shared" si="23"/>
        <v>151</v>
      </c>
      <c r="F55" s="662">
        <f t="shared" si="23"/>
        <v>151</v>
      </c>
      <c r="G55" s="662"/>
      <c r="H55" s="663">
        <f t="shared" si="31"/>
        <v>0</v>
      </c>
      <c r="I55" s="660"/>
      <c r="J55" s="704">
        <f t="shared" si="27"/>
        <v>0</v>
      </c>
      <c r="K55" s="705">
        <f t="shared" si="28"/>
        <v>151</v>
      </c>
      <c r="L55" s="706">
        <f t="shared" si="29"/>
        <v>1</v>
      </c>
      <c r="M55" s="662"/>
      <c r="N55" s="702" t="str">
        <f t="shared" si="30"/>
        <v/>
      </c>
      <c r="R55" s="652">
        <v>44</v>
      </c>
      <c r="S55" s="692">
        <f>SUMIF(BangKeTru!$DI:$DI,S$12,BangKeTru!$AD:$AD)</f>
        <v>24</v>
      </c>
      <c r="T55" s="692">
        <f>SUMIF(BangKeTru!$DI:$DI,T$12,BangKeTru!$AD:$AD)</f>
        <v>14</v>
      </c>
    </row>
    <row r="56" spans="1:21">
      <c r="B56" s="660">
        <f>SUM($N$40:N56)</f>
        <v>0</v>
      </c>
      <c r="C56" s="661" t="str">
        <f t="shared" si="22"/>
        <v>Lắp Bộ xà lệch kép L75x75x8 dài 2m: X-20KL2/3</v>
      </c>
      <c r="D56" s="660" t="str">
        <f t="shared" si="24"/>
        <v>Bộ</v>
      </c>
      <c r="E56" s="662">
        <f t="shared" si="23"/>
        <v>8</v>
      </c>
      <c r="F56" s="662">
        <f t="shared" si="23"/>
        <v>8</v>
      </c>
      <c r="G56" s="662"/>
      <c r="H56" s="663">
        <f t="shared" si="31"/>
        <v>0</v>
      </c>
      <c r="I56" s="660"/>
      <c r="J56" s="704">
        <f t="shared" si="27"/>
        <v>0</v>
      </c>
      <c r="K56" s="705">
        <f t="shared" si="28"/>
        <v>8</v>
      </c>
      <c r="L56" s="706">
        <f t="shared" si="29"/>
        <v>1</v>
      </c>
      <c r="M56" s="662"/>
      <c r="N56" s="702" t="str">
        <f t="shared" si="30"/>
        <v/>
      </c>
      <c r="R56" s="652">
        <v>4</v>
      </c>
      <c r="S56" s="692">
        <f>SUMIF(BangKeTru!$DI:$DI,S$12,BangKeTru!$AE:$AE)</f>
        <v>2</v>
      </c>
      <c r="T56" s="692">
        <f>SUMIF(BangKeTru!$DI:$DI,T$12,BangKeTru!$AE:$AE)</f>
        <v>1</v>
      </c>
    </row>
    <row r="57" spans="1:21">
      <c r="B57" s="660">
        <f>SUM($N$40:N57)</f>
        <v>0</v>
      </c>
      <c r="C57" s="662" t="str">
        <f t="shared" si="22"/>
        <v>Lắp sứ đứng</v>
      </c>
      <c r="D57" s="660" t="str">
        <f t="shared" si="24"/>
        <v>Bộ</v>
      </c>
      <c r="E57" s="662">
        <f t="shared" si="23"/>
        <v>591</v>
      </c>
      <c r="F57" s="662">
        <f t="shared" si="23"/>
        <v>583</v>
      </c>
      <c r="G57" s="662"/>
      <c r="H57" s="663">
        <f t="shared" si="31"/>
        <v>0</v>
      </c>
      <c r="I57" s="660"/>
      <c r="J57" s="704">
        <f t="shared" si="27"/>
        <v>0</v>
      </c>
      <c r="K57" s="705">
        <f t="shared" si="28"/>
        <v>583</v>
      </c>
      <c r="L57" s="706">
        <f t="shared" si="29"/>
        <v>0.98646362098138751</v>
      </c>
      <c r="M57" s="662"/>
      <c r="N57" s="702" t="str">
        <f t="shared" si="30"/>
        <v/>
      </c>
      <c r="S57" s="692">
        <f>SUMIF(BangKeTru!$DI:$DI,S$12,BangKeTru!$AF:$AF)</f>
        <v>86</v>
      </c>
      <c r="T57" s="692">
        <f>SUMIF(BangKeTru!$DI:$DI,T$12,BangKeTru!$AF:$AF)</f>
        <v>48</v>
      </c>
    </row>
    <row r="58" spans="1:21">
      <c r="A58" s="666"/>
      <c r="B58" s="660">
        <f>SUM($N$40:N58)</f>
        <v>0</v>
      </c>
      <c r="C58" s="662" t="str">
        <f t="shared" si="22"/>
        <v>Lắp sứ chuỗi</v>
      </c>
      <c r="D58" s="660" t="str">
        <f t="shared" si="24"/>
        <v>Bộ</v>
      </c>
      <c r="E58" s="662">
        <f t="shared" si="23"/>
        <v>93</v>
      </c>
      <c r="F58" s="662">
        <f t="shared" si="23"/>
        <v>87</v>
      </c>
      <c r="G58" s="662"/>
      <c r="H58" s="663">
        <f t="shared" si="31"/>
        <v>0</v>
      </c>
      <c r="I58" s="660"/>
      <c r="J58" s="704">
        <f t="shared" si="27"/>
        <v>0</v>
      </c>
      <c r="K58" s="705">
        <f t="shared" si="28"/>
        <v>87</v>
      </c>
      <c r="L58" s="706">
        <f t="shared" si="29"/>
        <v>0.93548387096774188</v>
      </c>
      <c r="M58" s="662"/>
      <c r="N58" s="702" t="str">
        <f t="shared" si="30"/>
        <v/>
      </c>
      <c r="S58" s="692">
        <f>SUMIF(BangKeTru!$DI:$DI,S$12,BangKeTru!$AG:$AG)</f>
        <v>0</v>
      </c>
      <c r="T58" s="692">
        <f>SUMIF(BangKeTru!$DI:$DI,T$12,BangKeTru!$AG:$AG)</f>
        <v>0</v>
      </c>
    </row>
    <row r="59" spans="1:21">
      <c r="A59" s="666"/>
      <c r="B59" s="660">
        <f>SUM($N$40:N59)</f>
        <v>0</v>
      </c>
      <c r="C59" s="661" t="str">
        <f t="shared" si="22"/>
        <v>Thay dây</v>
      </c>
      <c r="D59" s="660" t="str">
        <f t="shared" si="24"/>
        <v>mét</v>
      </c>
      <c r="E59" s="662">
        <f t="shared" si="23"/>
        <v>1</v>
      </c>
      <c r="F59" s="662">
        <f t="shared" si="23"/>
        <v>1</v>
      </c>
      <c r="G59" s="662"/>
      <c r="H59" s="663">
        <f t="shared" si="31"/>
        <v>0</v>
      </c>
      <c r="I59" s="660"/>
      <c r="J59" s="704">
        <f t="shared" si="27"/>
        <v>0</v>
      </c>
      <c r="K59" s="705">
        <f t="shared" si="28"/>
        <v>6464.7999999999984</v>
      </c>
      <c r="L59" s="706">
        <f t="shared" si="29"/>
        <v>6464.7999999999984</v>
      </c>
      <c r="M59" s="662"/>
      <c r="N59" s="702" t="str">
        <f t="shared" si="30"/>
        <v/>
      </c>
      <c r="R59" s="652">
        <v>2320</v>
      </c>
      <c r="S59" s="694">
        <f>SUMIF(BangKeTru!$DJ:$DJ,BCTienDo!S$12,BangKeTru!$C:$C)</f>
        <v>2491.900000000001</v>
      </c>
      <c r="T59" s="694">
        <f>SUMIF(BangKeTru!$DJ:$DJ,BCTienDo!T$12,BangKeTru!$C:$C)</f>
        <v>1082.7</v>
      </c>
    </row>
    <row r="60" spans="1:21">
      <c r="A60" s="666"/>
      <c r="B60" s="660">
        <f>SUM($N$40:N60)</f>
        <v>0</v>
      </c>
      <c r="C60" s="662" t="str">
        <f t="shared" si="22"/>
        <v>Tháo lắp trạm biến áp 1P - 75KVA</v>
      </c>
      <c r="D60" s="660" t="str">
        <f t="shared" si="24"/>
        <v xml:space="preserve">Trạm </v>
      </c>
      <c r="E60" s="662">
        <f t="shared" si="23"/>
        <v>2</v>
      </c>
      <c r="F60" s="662">
        <f t="shared" si="23"/>
        <v>2</v>
      </c>
      <c r="G60" s="662"/>
      <c r="H60" s="663">
        <f t="shared" si="31"/>
        <v>0</v>
      </c>
      <c r="I60" s="660">
        <f t="shared" ref="I60:I61" si="32">T60</f>
        <v>0</v>
      </c>
      <c r="J60" s="704">
        <f t="shared" si="27"/>
        <v>0</v>
      </c>
      <c r="K60" s="705">
        <f t="shared" si="28"/>
        <v>2</v>
      </c>
      <c r="L60" s="706">
        <f t="shared" si="29"/>
        <v>1</v>
      </c>
      <c r="M60" s="662"/>
      <c r="N60" s="702" t="str">
        <f t="shared" si="30"/>
        <v/>
      </c>
      <c r="S60" s="652">
        <v>1</v>
      </c>
    </row>
    <row r="61" spans="1:21">
      <c r="A61" s="666"/>
      <c r="B61" s="680">
        <f>SUM($N$40:N61)</f>
        <v>0</v>
      </c>
      <c r="C61" s="662" t="str">
        <f t="shared" si="22"/>
        <v>Tháo lắp trạm biến áp 1P - 100KVA</v>
      </c>
      <c r="D61" s="660" t="str">
        <f t="shared" si="24"/>
        <v xml:space="preserve">Trạm </v>
      </c>
      <c r="E61" s="662">
        <f t="shared" si="23"/>
        <v>9</v>
      </c>
      <c r="F61" s="662">
        <f t="shared" si="23"/>
        <v>9</v>
      </c>
      <c r="G61" s="662"/>
      <c r="H61" s="663">
        <f t="shared" si="25"/>
        <v>0</v>
      </c>
      <c r="I61" s="660">
        <f t="shared" si="32"/>
        <v>0</v>
      </c>
      <c r="J61" s="704">
        <f t="shared" si="27"/>
        <v>0</v>
      </c>
      <c r="K61" s="705">
        <f t="shared" si="28"/>
        <v>9</v>
      </c>
      <c r="L61" s="706">
        <f t="shared" si="29"/>
        <v>1</v>
      </c>
      <c r="M61" s="662"/>
      <c r="N61" s="702" t="str">
        <f t="shared" si="30"/>
        <v/>
      </c>
      <c r="S61" s="652">
        <v>4</v>
      </c>
    </row>
    <row r="62" spans="1:21" hidden="1">
      <c r="A62" s="666" t="s">
        <v>3858</v>
      </c>
      <c r="B62" s="681">
        <f>SUM($N$40:N62)</f>
        <v>1</v>
      </c>
      <c r="C62" s="682" t="s">
        <v>4058</v>
      </c>
      <c r="D62" s="680" t="str">
        <f>VLOOKUP(A62,DonGiaHD!A:H,6,0)</f>
        <v>trụ</v>
      </c>
      <c r="E62" s="682">
        <f>VLOOKUP(A62,HopDong,5,0)</f>
        <v>20</v>
      </c>
      <c r="F62" s="682">
        <f>HLOOKUP(A62,BangKeTru!$1:$3,3,0)</f>
        <v>20</v>
      </c>
      <c r="G62" s="682"/>
      <c r="H62" s="683">
        <f t="shared" si="25"/>
        <v>0</v>
      </c>
      <c r="I62" s="680">
        <f>U62</f>
        <v>20</v>
      </c>
      <c r="J62" s="707">
        <f>I62/F62</f>
        <v>1</v>
      </c>
      <c r="K62" s="708">
        <f>SUM(O62:AA62)</f>
        <v>20</v>
      </c>
      <c r="L62" s="706">
        <f t="shared" si="29"/>
        <v>1</v>
      </c>
      <c r="M62" s="682"/>
      <c r="N62" s="702">
        <f t="shared" si="30"/>
        <v>1</v>
      </c>
      <c r="U62" s="652">
        <v>20</v>
      </c>
    </row>
    <row r="63" spans="1:21" hidden="1">
      <c r="A63" s="666" t="s">
        <v>3001</v>
      </c>
      <c r="B63" s="681">
        <f>SUM($N$40:N63)</f>
        <v>2</v>
      </c>
      <c r="C63" s="682" t="s">
        <v>4059</v>
      </c>
      <c r="D63" s="680" t="str">
        <f>VLOOKUP(A63,DonGiaHD!A:H,6,0)</f>
        <v>trụ</v>
      </c>
      <c r="E63" s="682">
        <f>VLOOKUP(A63,HopDong,5,0)</f>
        <v>76</v>
      </c>
      <c r="F63" s="682">
        <f>HLOOKUP(A63,BangKeTru!$1:$3,3,0)</f>
        <v>71</v>
      </c>
      <c r="G63" s="682"/>
      <c r="H63" s="683"/>
      <c r="I63" s="680">
        <f>U63</f>
        <v>30</v>
      </c>
      <c r="J63" s="707">
        <f>I63/F63</f>
        <v>0.42253521126760563</v>
      </c>
      <c r="K63" s="708">
        <f>SUM(O63:AA63)</f>
        <v>30</v>
      </c>
      <c r="L63" s="706">
        <f t="shared" si="29"/>
        <v>0.39473684210526316</v>
      </c>
      <c r="M63" s="682"/>
      <c r="N63" s="702">
        <f t="shared" si="30"/>
        <v>1</v>
      </c>
      <c r="U63" s="652">
        <v>30</v>
      </c>
    </row>
    <row r="64" spans="1:21">
      <c r="A64" s="666"/>
      <c r="B64" s="669">
        <f>SUM($N$40:N64)</f>
        <v>2</v>
      </c>
      <c r="C64" s="682"/>
      <c r="D64" s="680" t="str">
        <f>VLOOKUP(A64,DonGiaHD!A:H,6,0)</f>
        <v>T. Bộ</v>
      </c>
      <c r="E64" s="682"/>
      <c r="F64" s="682"/>
      <c r="G64" s="682"/>
      <c r="H64" s="683"/>
      <c r="I64" s="680"/>
      <c r="J64" s="707"/>
      <c r="K64" s="708"/>
      <c r="L64" s="709"/>
      <c r="M64" s="682"/>
      <c r="N64" s="702" t="str">
        <f t="shared" si="30"/>
        <v/>
      </c>
    </row>
    <row r="65" spans="1:14">
      <c r="A65" s="666"/>
      <c r="B65" s="660">
        <f>SUM($N$40:N65)</f>
        <v>2</v>
      </c>
      <c r="C65" s="682"/>
      <c r="D65" s="680" t="str">
        <f>VLOOKUP(A65,DonGiaHD!A:H,6,0)</f>
        <v>T. Bộ</v>
      </c>
      <c r="E65" s="682"/>
      <c r="F65" s="682"/>
      <c r="G65" s="682"/>
      <c r="H65" s="683"/>
      <c r="I65" s="680"/>
      <c r="J65" s="707"/>
      <c r="K65" s="708"/>
      <c r="L65" s="709"/>
      <c r="M65" s="682"/>
      <c r="N65" s="702" t="str">
        <f t="shared" si="30"/>
        <v/>
      </c>
    </row>
    <row r="66" spans="1:14">
      <c r="A66" s="666"/>
      <c r="B66" s="660">
        <f>SUM($N$40:N66)</f>
        <v>2</v>
      </c>
      <c r="C66" s="682"/>
      <c r="D66" s="680" t="str">
        <f>VLOOKUP(A66,DonGiaHD!A:H,6,0)</f>
        <v>T. Bộ</v>
      </c>
      <c r="E66" s="682"/>
      <c r="F66" s="682"/>
      <c r="G66" s="682"/>
      <c r="H66" s="683"/>
      <c r="I66" s="680"/>
      <c r="J66" s="707"/>
      <c r="K66" s="708"/>
      <c r="L66" s="709"/>
      <c r="M66" s="682"/>
      <c r="N66" s="702" t="str">
        <f t="shared" si="30"/>
        <v/>
      </c>
    </row>
    <row r="67" spans="1:14">
      <c r="A67" s="666"/>
      <c r="B67" s="680">
        <f>SUM($N$40:N67)</f>
        <v>2</v>
      </c>
      <c r="C67" s="682"/>
      <c r="D67" s="680"/>
      <c r="E67" s="682"/>
      <c r="F67" s="682"/>
      <c r="G67" s="682"/>
      <c r="H67" s="683"/>
      <c r="I67" s="680"/>
      <c r="J67" s="707"/>
      <c r="K67" s="708"/>
      <c r="L67" s="709"/>
      <c r="M67" s="682"/>
      <c r="N67" s="702" t="str">
        <f t="shared" si="30"/>
        <v/>
      </c>
    </row>
    <row r="68" spans="1:14" hidden="1">
      <c r="B68" s="681">
        <f>SUM($N$40:N68)</f>
        <v>3</v>
      </c>
      <c r="C68" s="710">
        <f>C37</f>
        <v>0</v>
      </c>
      <c r="D68" s="711">
        <f>D37</f>
        <v>0</v>
      </c>
      <c r="E68" s="710">
        <f>E37</f>
        <v>0</v>
      </c>
      <c r="F68" s="710">
        <f>F37</f>
        <v>0</v>
      </c>
      <c r="G68" s="710"/>
      <c r="H68" s="712">
        <f t="shared" ref="H68" si="33">IFERROR(G68/F68,0)</f>
        <v>0</v>
      </c>
      <c r="I68" s="718"/>
      <c r="J68" s="710">
        <f>IF(I68&gt;0,I68/E68,0)</f>
        <v>0</v>
      </c>
      <c r="K68" s="719"/>
      <c r="L68" s="710"/>
      <c r="M68" s="710"/>
      <c r="N68" s="702">
        <v>1</v>
      </c>
    </row>
    <row r="69" spans="1:14" ht="19.7" customHeight="1">
      <c r="B69" s="713"/>
      <c r="C69" s="650"/>
      <c r="D69" s="713"/>
      <c r="E69" s="650"/>
      <c r="F69" s="650"/>
      <c r="G69" s="650"/>
      <c r="H69" s="714"/>
      <c r="I69" s="720"/>
      <c r="J69" s="720"/>
      <c r="K69" s="650"/>
      <c r="L69" s="650"/>
      <c r="M69" s="650"/>
      <c r="N69" s="702"/>
    </row>
    <row r="70" spans="1:14" ht="24.6" hidden="1" customHeight="1">
      <c r="B70" s="713"/>
      <c r="C70" s="650" t="s">
        <v>4060</v>
      </c>
      <c r="D70" s="713"/>
      <c r="E70" s="650"/>
      <c r="F70" s="650"/>
      <c r="G70" s="650"/>
      <c r="H70" s="714"/>
      <c r="I70" s="720"/>
      <c r="J70" s="720"/>
      <c r="K70" s="650"/>
      <c r="L70" s="650"/>
      <c r="M70" s="650"/>
      <c r="N70" s="702">
        <v>1</v>
      </c>
    </row>
    <row r="71" spans="1:14" ht="30.6" hidden="1" customHeight="1">
      <c r="B71" s="713"/>
      <c r="C71" s="650" t="s">
        <v>4061</v>
      </c>
      <c r="D71" s="713"/>
      <c r="E71" s="650"/>
      <c r="F71" s="650"/>
      <c r="G71" s="650"/>
      <c r="H71" s="714"/>
      <c r="I71" s="720"/>
      <c r="J71" s="720"/>
      <c r="K71" s="650"/>
      <c r="L71" s="650"/>
      <c r="M71" s="650"/>
      <c r="N71" s="702">
        <v>1</v>
      </c>
    </row>
    <row r="72" spans="1:14" ht="30.6" customHeight="1">
      <c r="B72" s="713"/>
      <c r="C72" s="650" t="s">
        <v>4062</v>
      </c>
      <c r="D72" s="713"/>
      <c r="E72" s="650"/>
      <c r="F72" s="650"/>
      <c r="G72" s="650"/>
      <c r="H72" s="714"/>
      <c r="I72" s="720"/>
      <c r="J72" s="720"/>
      <c r="K72" s="650"/>
      <c r="L72" s="650"/>
      <c r="M72" s="650"/>
      <c r="N72" s="702"/>
    </row>
    <row r="73" spans="1:14" s="650" customFormat="1" ht="24.75" customHeight="1">
      <c r="B73" s="713"/>
      <c r="C73" s="1713" t="s">
        <v>4063</v>
      </c>
      <c r="D73" s="1713"/>
      <c r="E73" s="1713"/>
      <c r="F73" s="1713"/>
      <c r="G73" s="1713"/>
      <c r="H73" s="1713"/>
      <c r="I73" s="1713"/>
      <c r="J73" s="1713"/>
      <c r="K73" s="1713"/>
      <c r="L73" s="1713"/>
      <c r="M73" s="1713"/>
      <c r="N73" s="715"/>
    </row>
    <row r="74" spans="1:14" s="650" customFormat="1" ht="24.75" customHeight="1">
      <c r="B74" s="713"/>
      <c r="C74" s="1713" t="s">
        <v>4064</v>
      </c>
      <c r="D74" s="1713"/>
      <c r="E74" s="1713"/>
      <c r="F74" s="1713"/>
      <c r="G74" s="1713"/>
      <c r="H74" s="1713"/>
      <c r="I74" s="1713"/>
      <c r="J74" s="1713"/>
      <c r="K74" s="1713"/>
      <c r="L74" s="1713"/>
      <c r="M74" s="1713"/>
      <c r="N74" s="715"/>
    </row>
    <row r="75" spans="1:14" s="649" customFormat="1" ht="19.5" hidden="1" customHeight="1">
      <c r="B75" s="716"/>
      <c r="C75" s="716" t="s">
        <v>4065</v>
      </c>
      <c r="D75" s="716"/>
      <c r="E75" s="716" t="s">
        <v>4066</v>
      </c>
      <c r="G75" s="717"/>
      <c r="H75" s="717"/>
      <c r="I75" s="717"/>
      <c r="K75" s="717" t="s">
        <v>4067</v>
      </c>
      <c r="L75" s="717"/>
      <c r="M75" s="717"/>
      <c r="N75" s="689">
        <v>1</v>
      </c>
    </row>
    <row r="76" spans="1:14" s="649" customFormat="1" ht="19.5" customHeight="1">
      <c r="B76" s="716"/>
      <c r="C76" s="716"/>
      <c r="D76" s="716"/>
      <c r="E76" s="717"/>
      <c r="G76" s="717"/>
      <c r="H76" s="717"/>
      <c r="I76" s="717"/>
      <c r="J76" s="717"/>
      <c r="K76" s="717"/>
      <c r="L76" s="717"/>
      <c r="M76" s="717"/>
      <c r="N76" s="721"/>
    </row>
    <row r="77" spans="1:14" s="649" customFormat="1" ht="19.5" customHeight="1">
      <c r="B77" s="716"/>
      <c r="C77" s="716"/>
      <c r="D77" s="716"/>
      <c r="E77" s="717"/>
      <c r="G77" s="717"/>
      <c r="H77" s="717"/>
      <c r="I77" s="717"/>
      <c r="J77" s="717"/>
      <c r="K77" s="717"/>
      <c r="L77" s="717"/>
      <c r="M77" s="717"/>
      <c r="N77" s="721"/>
    </row>
    <row r="78" spans="1:14" s="649" customFormat="1" ht="19.5" customHeight="1">
      <c r="B78" s="716"/>
      <c r="C78" s="716"/>
      <c r="D78" s="716"/>
      <c r="E78" s="717"/>
      <c r="G78" s="717"/>
      <c r="H78" s="717"/>
      <c r="I78" s="717"/>
      <c r="J78" s="717"/>
      <c r="K78" s="717"/>
      <c r="L78" s="717"/>
      <c r="M78" s="717"/>
      <c r="N78" s="721"/>
    </row>
    <row r="79" spans="1:14" s="649" customFormat="1" ht="19.5" customHeight="1">
      <c r="B79" s="716"/>
      <c r="C79" s="716"/>
      <c r="D79" s="716"/>
      <c r="E79" s="717"/>
      <c r="G79" s="717"/>
      <c r="H79" s="717"/>
      <c r="I79" s="717"/>
      <c r="J79" s="717"/>
      <c r="K79" s="717"/>
      <c r="L79" s="717"/>
      <c r="M79" s="717"/>
      <c r="N79" s="721"/>
    </row>
    <row r="80" spans="1:14" s="649" customFormat="1" ht="19.5" customHeight="1">
      <c r="B80" s="716"/>
      <c r="C80" s="716" t="s">
        <v>43</v>
      </c>
      <c r="D80" s="716"/>
      <c r="E80" s="716" t="s">
        <v>33</v>
      </c>
      <c r="G80" s="717"/>
      <c r="H80" s="717"/>
      <c r="I80" s="717"/>
      <c r="J80" s="717"/>
      <c r="K80" s="717"/>
      <c r="L80" s="717"/>
      <c r="M80" s="717"/>
      <c r="N80" s="721"/>
    </row>
    <row r="81" spans="2:17" ht="19.5" customHeight="1">
      <c r="B81" s="713"/>
      <c r="C81" s="650"/>
      <c r="D81" s="713"/>
      <c r="E81" s="650"/>
      <c r="G81" s="650"/>
      <c r="H81" s="650"/>
      <c r="I81" s="650"/>
      <c r="J81" s="650"/>
      <c r="K81" s="650"/>
      <c r="L81" s="650"/>
      <c r="M81" s="650"/>
      <c r="N81" s="702"/>
    </row>
    <row r="82" spans="2:17" ht="19.5" customHeight="1">
      <c r="B82" s="713"/>
      <c r="C82" s="650"/>
      <c r="D82" s="713"/>
      <c r="E82" s="650"/>
      <c r="F82" s="650"/>
      <c r="G82" s="650"/>
      <c r="H82" s="650"/>
      <c r="I82" s="650"/>
      <c r="J82" s="650"/>
      <c r="K82" s="650"/>
      <c r="L82" s="650"/>
      <c r="M82" s="650"/>
      <c r="N82" s="702"/>
    </row>
    <row r="83" spans="2:17" ht="19.5" customHeight="1">
      <c r="B83" s="713"/>
      <c r="C83" s="650"/>
      <c r="D83" s="713"/>
      <c r="E83" s="713"/>
      <c r="F83" s="713"/>
      <c r="G83" s="713"/>
      <c r="H83" s="713"/>
      <c r="I83" s="713"/>
      <c r="J83" s="713"/>
      <c r="K83" s="713"/>
      <c r="L83" s="713"/>
      <c r="M83" s="713"/>
      <c r="N83" s="722"/>
    </row>
    <row r="85" spans="2:17" s="649" customFormat="1">
      <c r="B85" s="1714"/>
      <c r="C85" s="1714"/>
      <c r="D85" s="1715"/>
      <c r="E85" s="1715"/>
      <c r="F85" s="1715"/>
      <c r="I85" s="1715"/>
      <c r="J85" s="1715"/>
      <c r="K85" s="1715"/>
      <c r="L85" s="1715"/>
      <c r="N85" s="723"/>
    </row>
    <row r="86" spans="2:17" s="649" customFormat="1">
      <c r="B86" s="1706"/>
      <c r="C86" s="1706"/>
      <c r="I86" s="1715"/>
      <c r="J86" s="1715"/>
      <c r="K86" s="1715"/>
      <c r="L86" s="1715"/>
      <c r="N86" s="723"/>
    </row>
    <row r="87" spans="2:17" s="649" customFormat="1">
      <c r="B87" s="1706"/>
      <c r="C87" s="1706"/>
      <c r="N87" s="723"/>
    </row>
    <row r="88" spans="2:17" s="649" customFormat="1">
      <c r="B88" s="654"/>
      <c r="N88" s="723"/>
    </row>
    <row r="89" spans="2:17" s="649" customFormat="1">
      <c r="B89" s="654"/>
      <c r="N89" s="723"/>
    </row>
    <row r="90" spans="2:17" s="649" customFormat="1" ht="10.5" customHeight="1">
      <c r="B90" s="654"/>
      <c r="I90" s="1715"/>
      <c r="J90" s="1715"/>
      <c r="K90" s="1715"/>
      <c r="L90" s="1715"/>
      <c r="N90" s="723"/>
    </row>
    <row r="91" spans="2:17" s="649" customFormat="1">
      <c r="B91" s="654"/>
      <c r="C91" s="654"/>
      <c r="D91" s="1715"/>
      <c r="E91" s="1715"/>
      <c r="F91" s="1715"/>
      <c r="I91" s="1715"/>
      <c r="J91" s="1715"/>
      <c r="K91" s="1715"/>
      <c r="L91" s="1715"/>
      <c r="N91" s="723"/>
    </row>
    <row r="92" spans="2:17" s="649" customFormat="1">
      <c r="B92" s="1714"/>
      <c r="C92" s="1714"/>
      <c r="D92" s="654"/>
      <c r="N92" s="723"/>
    </row>
    <row r="93" spans="2:17" s="651" customFormat="1">
      <c r="B93" s="1706"/>
      <c r="C93" s="1706"/>
      <c r="E93" s="652"/>
      <c r="F93" s="652"/>
      <c r="G93" s="652"/>
      <c r="H93" s="652"/>
      <c r="I93" s="652"/>
      <c r="J93" s="652"/>
      <c r="K93" s="652"/>
      <c r="L93" s="652"/>
      <c r="M93" s="652"/>
      <c r="N93" s="653"/>
      <c r="O93" s="652"/>
      <c r="P93" s="652"/>
      <c r="Q93" s="652"/>
    </row>
    <row r="94" spans="2:17" s="651" customFormat="1">
      <c r="B94" s="1706"/>
      <c r="C94" s="1706"/>
      <c r="E94" s="652"/>
      <c r="F94" s="652"/>
      <c r="G94" s="652"/>
      <c r="H94" s="652"/>
      <c r="I94" s="652"/>
      <c r="J94" s="652"/>
      <c r="K94" s="652"/>
      <c r="L94" s="652"/>
      <c r="M94" s="652"/>
      <c r="N94" s="653"/>
      <c r="O94" s="652"/>
      <c r="P94" s="652"/>
      <c r="Q94" s="652"/>
    </row>
  </sheetData>
  <autoFilter ref="N38:N75">
    <filterColumn colId="0">
      <customFilters>
        <customFilter operator="notEqual" val=""/>
      </customFilters>
    </filterColumn>
  </autoFilter>
  <customSheetViews>
    <customSheetView guid="{4DE83ABE-A74B-4828-BDA1-9398B70F0243}" showPageBreaks="1" zeroValues="0" printArea="1" filter="1" showAutoFilter="1" hiddenColumns="1" state="hidden" topLeftCell="B1">
      <selection activeCell="E21" sqref="E21"/>
      <pageMargins left="0.45" right="0.45" top="0.5" bottom="0.5" header="0.3" footer="0.3"/>
      <printOptions horizontalCentered="1"/>
      <pageSetup paperSize="9" orientation="landscape" blackAndWhite="1"/>
      <autoFilter ref="N38:N75">
        <filterColumn colId="0">
          <customFilters>
            <customFilter operator="notEqual" val=""/>
          </customFilters>
        </filterColumn>
      </autoFilter>
    </customSheetView>
    <customSheetView guid="{AB55E406-8F51-45CA-93E6-D8A631ED7648}" zeroValues="0" filter="1" showAutoFilter="1" hiddenColumns="1" state="hidden" topLeftCell="B1">
      <selection activeCell="E21" sqref="E21"/>
      <pageMargins left="0.45" right="0.45" top="0.5" bottom="0.5" header="0.3" footer="0.3"/>
      <printOptions horizontalCentered="1"/>
      <pageSetup paperSize="9" orientation="landscape" blackAndWhite="1"/>
      <autoFilter ref="N38:N75">
        <filterColumn colId="0">
          <customFilters>
            <customFilter operator="notEqual" val=""/>
          </customFilters>
        </filterColumn>
      </autoFilter>
    </customSheetView>
    <customSheetView guid="{EC23512C-144C-45A4-B885-A0043F0F19E7}" showPageBreaks="1" zeroValues="0" printArea="1" filter="1" showAutoFilter="1" hiddenColumns="1" state="hidden" topLeftCell="B1">
      <selection activeCell="E21" sqref="E21"/>
      <pageMargins left="0.45" right="0.45" top="0.5" bottom="0.5" header="0.3" footer="0.3"/>
      <printOptions horizontalCentered="1"/>
      <pageSetup paperSize="9" orientation="landscape" blackAndWhite="1"/>
      <autoFilter ref="N38:N75">
        <filterColumn colId="0">
          <customFilters>
            <customFilter operator="notEqual" val=""/>
          </customFilters>
        </filterColumn>
      </autoFilter>
    </customSheetView>
  </customSheetViews>
  <mergeCells count="34">
    <mergeCell ref="C1:D1"/>
    <mergeCell ref="E1:M1"/>
    <mergeCell ref="C2:D2"/>
    <mergeCell ref="E2:M2"/>
    <mergeCell ref="C3:D3"/>
    <mergeCell ref="E3:M3"/>
    <mergeCell ref="B92:C92"/>
    <mergeCell ref="I90:L91"/>
    <mergeCell ref="B4:M4"/>
    <mergeCell ref="B5:M5"/>
    <mergeCell ref="D7:H7"/>
    <mergeCell ref="I7:M7"/>
    <mergeCell ref="G11:H11"/>
    <mergeCell ref="I11:J11"/>
    <mergeCell ref="K11:L11"/>
    <mergeCell ref="E11:E12"/>
    <mergeCell ref="F11:F12"/>
    <mergeCell ref="M11:M12"/>
    <mergeCell ref="B93:C93"/>
    <mergeCell ref="B94:C94"/>
    <mergeCell ref="B11:B12"/>
    <mergeCell ref="C11:C12"/>
    <mergeCell ref="D11:D12"/>
    <mergeCell ref="B86:C86"/>
    <mergeCell ref="C13:M13"/>
    <mergeCell ref="K39:L39"/>
    <mergeCell ref="C73:M73"/>
    <mergeCell ref="C74:M74"/>
    <mergeCell ref="B85:C85"/>
    <mergeCell ref="D85:F85"/>
    <mergeCell ref="I85:L85"/>
    <mergeCell ref="I86:L86"/>
    <mergeCell ref="B87:C87"/>
    <mergeCell ref="D91:F91"/>
  </mergeCells>
  <printOptions horizontalCentered="1"/>
  <pageMargins left="0.45" right="0.45" top="0.5" bottom="0.5" header="0.3" footer="0.3"/>
  <pageSetup paperSize="9" orientation="landscape" blackAndWhite="1"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239"/>
  <sheetViews>
    <sheetView showZeros="0" topLeftCell="D111" zoomScale="85" zoomScaleNormal="85" workbookViewId="0">
      <selection activeCell="I212" sqref="I212"/>
    </sheetView>
  </sheetViews>
  <sheetFormatPr defaultColWidth="8.88671875" defaultRowHeight="16.5" outlineLevelCol="1"/>
  <cols>
    <col min="1" max="1" width="4.33203125" customWidth="1" outlineLevel="1"/>
    <col min="2" max="2" width="14.5546875" customWidth="1" outlineLevel="1"/>
    <col min="3" max="3" width="20.5546875" customWidth="1" outlineLevel="1"/>
    <col min="4" max="4" width="10.5546875" customWidth="1" outlineLevel="1"/>
    <col min="5" max="5" width="8.6640625" customWidth="1" outlineLevel="1"/>
    <col min="6" max="6" width="9.88671875" customWidth="1"/>
    <col min="7" max="7" width="48.5546875" style="546" customWidth="1"/>
    <col min="8" max="8" width="7.6640625" customWidth="1"/>
    <col min="9" max="10" width="10.44140625" customWidth="1"/>
    <col min="11" max="11" width="7.88671875" customWidth="1"/>
    <col min="12" max="12" width="7" customWidth="1"/>
    <col min="13" max="13" width="17.5546875" style="607" customWidth="1"/>
    <col min="14" max="14" width="7.77734375" customWidth="1" outlineLevel="1"/>
    <col min="15" max="15" width="8.88671875" customWidth="1" outlineLevel="1"/>
    <col min="16" max="16" width="8.6640625" customWidth="1" outlineLevel="1"/>
    <col min="17" max="17" width="7.21875" customWidth="1" outlineLevel="1"/>
    <col min="18" max="18" width="30.88671875" customWidth="1" outlineLevel="1"/>
    <col min="19" max="23" width="8.6640625" customWidth="1" outlineLevel="1"/>
    <col min="24" max="24" width="7.88671875" customWidth="1" outlineLevel="1"/>
    <col min="25" max="25" width="8.6640625"/>
  </cols>
  <sheetData>
    <row r="1" spans="1:27" ht="27" customHeight="1">
      <c r="D1" s="608"/>
      <c r="F1" s="1723" t="s">
        <v>4068</v>
      </c>
      <c r="G1" s="1723"/>
      <c r="H1" s="1723"/>
      <c r="I1" s="1723"/>
      <c r="J1" s="1723"/>
      <c r="K1" s="1723"/>
      <c r="L1" s="1723"/>
      <c r="M1" s="1723"/>
    </row>
    <row r="2" spans="1:27" ht="22.5" customHeight="1">
      <c r="D2" s="609"/>
      <c r="F2" s="1724" t="str">
        <f>"Công trình: "&amp;WORD!Y2</f>
        <v>Công trình: Nâng cấp đường dây trung thế từ recloser Xuân Bắc đến LBS khí Chế Biến tuyến 480 Xuân Bắc</v>
      </c>
      <c r="G2" s="1724"/>
      <c r="H2" s="1724"/>
      <c r="I2" s="1724"/>
      <c r="J2" s="1724"/>
      <c r="K2" s="1724"/>
      <c r="L2" s="1724"/>
      <c r="M2" s="1724"/>
    </row>
    <row r="3" spans="1:27" ht="22.5" customHeight="1">
      <c r="D3" s="539"/>
      <c r="F3" s="1725" t="str">
        <f>"Địa điểm: "&amp;WORD!AA2</f>
        <v>Địa điểm: Huyện Xuân Lộc - Tỉnh Đồng Nai</v>
      </c>
      <c r="G3" s="1725"/>
      <c r="H3" s="1725"/>
      <c r="I3" s="1725"/>
      <c r="J3" s="1725"/>
      <c r="K3" s="1725"/>
      <c r="L3" s="1725"/>
      <c r="M3" s="1725"/>
    </row>
    <row r="4" spans="1:27" s="605" customFormat="1" ht="20.25" customHeight="1">
      <c r="A4" s="605" t="s">
        <v>60</v>
      </c>
      <c r="B4" s="605" t="s">
        <v>60</v>
      </c>
      <c r="C4" s="605" t="s">
        <v>4069</v>
      </c>
      <c r="D4" s="610" t="s">
        <v>4070</v>
      </c>
      <c r="E4" s="605" t="s">
        <v>60</v>
      </c>
      <c r="F4" s="1726" t="s">
        <v>52</v>
      </c>
      <c r="G4" s="1728" t="s">
        <v>4071</v>
      </c>
      <c r="H4" s="1730" t="s">
        <v>4072</v>
      </c>
      <c r="I4" s="621" t="s">
        <v>4073</v>
      </c>
      <c r="J4" s="622"/>
      <c r="K4" s="622"/>
      <c r="L4" s="623"/>
      <c r="M4" s="1730" t="s">
        <v>3973</v>
      </c>
      <c r="N4" s="605" t="s">
        <v>4009</v>
      </c>
      <c r="O4" s="605" t="s">
        <v>4030</v>
      </c>
      <c r="P4" s="605" t="s">
        <v>4074</v>
      </c>
      <c r="Q4" s="606" t="s">
        <v>4075</v>
      </c>
      <c r="R4" s="605" t="s">
        <v>4076</v>
      </c>
      <c r="S4" s="631"/>
      <c r="T4" s="632" t="s">
        <v>3599</v>
      </c>
      <c r="U4" s="631"/>
      <c r="V4" s="633"/>
      <c r="W4" s="634"/>
      <c r="X4" s="635"/>
      <c r="Y4" s="631"/>
      <c r="Z4" s="634"/>
      <c r="AA4" s="635"/>
    </row>
    <row r="5" spans="1:27" s="606" customFormat="1" ht="44.25" customHeight="1">
      <c r="D5" s="611" t="s">
        <v>4077</v>
      </c>
      <c r="E5" s="606" t="s">
        <v>60</v>
      </c>
      <c r="F5" s="1727"/>
      <c r="G5" s="1729"/>
      <c r="H5" s="1731"/>
      <c r="I5" s="612" t="s">
        <v>4078</v>
      </c>
      <c r="J5" s="612" t="s">
        <v>4079</v>
      </c>
      <c r="K5" s="612" t="s">
        <v>4080</v>
      </c>
      <c r="L5" s="612" t="s">
        <v>4081</v>
      </c>
      <c r="M5" s="1731"/>
      <c r="S5" s="392"/>
      <c r="T5" s="413" t="s">
        <v>4082</v>
      </c>
      <c r="U5" s="392" t="s">
        <v>4083</v>
      </c>
      <c r="V5" s="392"/>
      <c r="W5" s="392"/>
      <c r="X5" s="636"/>
      <c r="Y5" s="392"/>
      <c r="Z5" s="392"/>
      <c r="AA5" s="636"/>
    </row>
    <row r="6" spans="1:27" ht="22.15" customHeight="1">
      <c r="D6" s="613"/>
      <c r="E6" t="s">
        <v>60</v>
      </c>
      <c r="F6" s="338" t="s">
        <v>3434</v>
      </c>
      <c r="G6" s="614" t="s">
        <v>4084</v>
      </c>
      <c r="H6" s="236"/>
      <c r="I6" s="236"/>
      <c r="J6" s="236"/>
      <c r="K6" s="236"/>
      <c r="L6" s="236"/>
      <c r="M6" s="624"/>
    </row>
    <row r="7" spans="1:27" ht="22.15" customHeight="1">
      <c r="A7" t="s">
        <v>1191</v>
      </c>
      <c r="B7" t="str">
        <f>C7&amp;P7</f>
        <v>M12x</v>
      </c>
      <c r="C7" t="str">
        <f>A7</f>
        <v>M12</v>
      </c>
      <c r="D7" s="615"/>
      <c r="E7" t="s">
        <v>60</v>
      </c>
      <c r="F7" s="236">
        <v>1</v>
      </c>
      <c r="G7" s="616" t="s">
        <v>4085</v>
      </c>
      <c r="H7" s="309" t="s">
        <v>2853</v>
      </c>
      <c r="I7" s="309">
        <f>N7</f>
        <v>36</v>
      </c>
      <c r="J7" s="309">
        <f>O7</f>
        <v>36</v>
      </c>
      <c r="K7" s="309">
        <f>IF(J7&gt;I7,J7-I7,0)</f>
        <v>0</v>
      </c>
      <c r="L7" s="309">
        <f>IF(I7&gt;J7,I7-J7,0)</f>
        <v>0</v>
      </c>
      <c r="M7" s="625"/>
      <c r="N7">
        <v>36</v>
      </c>
      <c r="O7">
        <f>IFERROR(HLOOKUP(C7,BangKeTru!$5:$185,181,0),0)</f>
        <v>36</v>
      </c>
      <c r="P7" s="543" t="s">
        <v>60</v>
      </c>
      <c r="Q7">
        <f>IF(OR(K7&gt;0,L7&gt;0),1,0)</f>
        <v>0</v>
      </c>
      <c r="S7" t="s">
        <v>4086</v>
      </c>
      <c r="T7" t="str">
        <f t="shared" ref="T7:T72" si="0">IF(AND(K7&gt;0,OR(P7=$T$4,P7="x")),1,"")</f>
        <v/>
      </c>
      <c r="U7" t="str">
        <f>C7&amp;"A"</f>
        <v>M12A</v>
      </c>
    </row>
    <row r="8" spans="1:27" ht="22.15" customHeight="1">
      <c r="B8" t="str">
        <f t="shared" ref="B8:B9" si="1">C8&amp;P8</f>
        <v>MDD3B</v>
      </c>
      <c r="C8" t="s">
        <v>1121</v>
      </c>
      <c r="D8" s="613">
        <v>0.35299999999999998</v>
      </c>
      <c r="E8" t="s">
        <v>60</v>
      </c>
      <c r="F8" s="236"/>
      <c r="G8" s="617" t="s">
        <v>3600</v>
      </c>
      <c r="H8" s="236" t="s">
        <v>89</v>
      </c>
      <c r="I8" s="236">
        <f>I7</f>
        <v>36</v>
      </c>
      <c r="J8" s="236">
        <f>J7</f>
        <v>36</v>
      </c>
      <c r="K8" s="236">
        <f>$K$7*D8</f>
        <v>0</v>
      </c>
      <c r="L8" s="236"/>
      <c r="M8" s="625"/>
      <c r="N8">
        <v>36</v>
      </c>
      <c r="O8">
        <f>IFERROR(HLOOKUP(C8,BangKeTru!$5:$185,181,0),0)</f>
        <v>0</v>
      </c>
      <c r="P8" t="str">
        <f>VLOOKUP(C8,DonGiaHD!A:O,15,0)</f>
        <v>B</v>
      </c>
      <c r="Q8">
        <f t="shared" ref="Q8:Q73" si="2">IF(OR(K8&gt;0,L8&gt;0),1,0)</f>
        <v>0</v>
      </c>
      <c r="T8" t="str">
        <f t="shared" si="0"/>
        <v/>
      </c>
      <c r="U8" t="str">
        <f t="shared" ref="U8:U9" si="3">C8&amp;"A"</f>
        <v>MDD3A</v>
      </c>
    </row>
    <row r="9" spans="1:27" ht="23.25" customHeight="1">
      <c r="B9" t="str">
        <f t="shared" si="1"/>
        <v>MDAP3B</v>
      </c>
      <c r="C9" t="s">
        <v>1136</v>
      </c>
      <c r="D9" s="613">
        <v>0.18</v>
      </c>
      <c r="E9" t="s">
        <v>60</v>
      </c>
      <c r="F9" s="236"/>
      <c r="G9" s="617" t="s">
        <v>3603</v>
      </c>
      <c r="H9" s="236" t="s">
        <v>89</v>
      </c>
      <c r="I9" s="236">
        <f>I7</f>
        <v>36</v>
      </c>
      <c r="J9" s="236">
        <f>J7</f>
        <v>36</v>
      </c>
      <c r="K9" s="236">
        <f>$K$7*D9</f>
        <v>0</v>
      </c>
      <c r="L9" s="236"/>
      <c r="M9" s="625"/>
      <c r="N9">
        <v>36</v>
      </c>
      <c r="O9">
        <f>IFERROR(HLOOKUP(C9,BangKeTru!$5:$185,181,0),0)</f>
        <v>0</v>
      </c>
      <c r="P9" t="str">
        <f>VLOOKUP(C9,DonGiaHD!A:O,15,0)</f>
        <v>B</v>
      </c>
      <c r="Q9">
        <f t="shared" si="2"/>
        <v>0</v>
      </c>
      <c r="T9" t="str">
        <f t="shared" si="0"/>
        <v/>
      </c>
      <c r="U9" t="str">
        <f t="shared" si="3"/>
        <v>MDAP3A</v>
      </c>
    </row>
    <row r="10" spans="1:27" ht="99">
      <c r="A10" t="s">
        <v>2904</v>
      </c>
      <c r="C10" t="str">
        <f>A10</f>
        <v>M12a</v>
      </c>
      <c r="D10" s="615"/>
      <c r="E10" t="s">
        <v>60</v>
      </c>
      <c r="F10" s="236">
        <v>2</v>
      </c>
      <c r="G10" s="616" t="s">
        <v>4088</v>
      </c>
      <c r="H10" s="309" t="s">
        <v>2853</v>
      </c>
      <c r="I10" s="309">
        <f>N10</f>
        <v>40</v>
      </c>
      <c r="J10" s="309">
        <f>O10</f>
        <v>39</v>
      </c>
      <c r="K10" s="309">
        <f>IF(J10&gt;I10,J10-I10,0)</f>
        <v>0</v>
      </c>
      <c r="L10" s="309">
        <f>IF(I10&gt;J10,I10-J10,0)</f>
        <v>1</v>
      </c>
      <c r="M10" s="626" t="str">
        <f>R10</f>
        <v>Giảm tại trụ 122A do hiện hữu đã có (trụ 122A công trình Xử lý dây Branchement băng đường đã thi công trồng đôn)</v>
      </c>
      <c r="N10">
        <v>40</v>
      </c>
      <c r="O10">
        <f>IFERROR(HLOOKUP(C10,BangKeTru!$5:$185,181,0),0)</f>
        <v>39</v>
      </c>
      <c r="P10" s="543" t="s">
        <v>60</v>
      </c>
      <c r="Q10">
        <f t="shared" si="2"/>
        <v>1</v>
      </c>
      <c r="R10" s="544" t="s">
        <v>5229</v>
      </c>
      <c r="T10" t="str">
        <f t="shared" si="0"/>
        <v/>
      </c>
    </row>
    <row r="11" spans="1:27" ht="19.5" customHeight="1">
      <c r="B11" t="str">
        <f t="shared" ref="B11:B23" si="4">C11&amp;P11</f>
        <v>d12A</v>
      </c>
      <c r="C11" t="s">
        <v>3397</v>
      </c>
      <c r="D11" s="613">
        <v>1</v>
      </c>
      <c r="E11" t="s">
        <v>60</v>
      </c>
      <c r="F11" s="236"/>
      <c r="G11" s="618" t="s">
        <v>58</v>
      </c>
      <c r="H11" s="236" t="s">
        <v>59</v>
      </c>
      <c r="I11" s="236">
        <f>D11*N11</f>
        <v>40</v>
      </c>
      <c r="J11" s="236">
        <f>J$10*$D11</f>
        <v>39</v>
      </c>
      <c r="K11" s="236">
        <f t="shared" ref="K11:L14" si="5">K$10*$D11</f>
        <v>0</v>
      </c>
      <c r="L11" s="236">
        <f t="shared" si="5"/>
        <v>1</v>
      </c>
      <c r="M11" s="624" t="s">
        <v>4083</v>
      </c>
      <c r="N11">
        <v>40</v>
      </c>
      <c r="O11">
        <f>IFERROR(HLOOKUP(C11,BangKeTru!$5:$185,181,0),0)</f>
        <v>0</v>
      </c>
      <c r="P11" t="str">
        <f>VLOOKUP(C11,DonGiaHD!A:O,15,0)</f>
        <v>A</v>
      </c>
      <c r="Q11">
        <f t="shared" si="2"/>
        <v>1</v>
      </c>
      <c r="T11" t="str">
        <f t="shared" si="0"/>
        <v/>
      </c>
      <c r="U11" t="str">
        <f t="shared" ref="U11:U23" si="6">C11&amp;"A"</f>
        <v>d12A</v>
      </c>
    </row>
    <row r="12" spans="1:27" ht="22.15" customHeight="1">
      <c r="B12" t="str">
        <f t="shared" si="4"/>
        <v>b22650B</v>
      </c>
      <c r="C12" t="s">
        <v>3391</v>
      </c>
      <c r="D12" s="613">
        <v>1</v>
      </c>
      <c r="E12" t="s">
        <v>60</v>
      </c>
      <c r="F12" s="236"/>
      <c r="G12" s="617" t="s">
        <v>200</v>
      </c>
      <c r="H12" s="236" t="s">
        <v>89</v>
      </c>
      <c r="I12" s="236">
        <f>D12*N12</f>
        <v>40</v>
      </c>
      <c r="J12" s="236">
        <f t="shared" ref="J12" si="7">J$10*$D12</f>
        <v>39</v>
      </c>
      <c r="K12" s="236">
        <f t="shared" si="5"/>
        <v>0</v>
      </c>
      <c r="L12" s="236">
        <f t="shared" si="5"/>
        <v>1</v>
      </c>
      <c r="M12" s="624"/>
      <c r="N12">
        <v>40</v>
      </c>
      <c r="O12">
        <f>IFERROR(HLOOKUP(C12,BangKeTru!$5:$185,181,0),0)</f>
        <v>0</v>
      </c>
      <c r="P12" t="str">
        <f>VLOOKUP(C12,DonGiaHD!A:O,15,0)</f>
        <v>B</v>
      </c>
      <c r="Q12">
        <f t="shared" si="2"/>
        <v>1</v>
      </c>
      <c r="T12" t="str">
        <f t="shared" si="0"/>
        <v/>
      </c>
      <c r="U12" t="str">
        <f t="shared" si="6"/>
        <v>b22650A</v>
      </c>
    </row>
    <row r="13" spans="1:27" ht="42.6" customHeight="1">
      <c r="B13" t="str">
        <f t="shared" si="4"/>
        <v>MDD3DCB</v>
      </c>
      <c r="C13" t="s">
        <v>3232</v>
      </c>
      <c r="D13" s="613">
        <v>0.87</v>
      </c>
      <c r="E13" t="s">
        <v>60</v>
      </c>
      <c r="F13" s="236"/>
      <c r="G13" s="617" t="s">
        <v>3233</v>
      </c>
      <c r="H13" s="236" t="s">
        <v>89</v>
      </c>
      <c r="I13" s="236">
        <f>I10</f>
        <v>40</v>
      </c>
      <c r="J13" s="236">
        <f>J10</f>
        <v>39</v>
      </c>
      <c r="K13" s="236">
        <f t="shared" si="5"/>
        <v>0</v>
      </c>
      <c r="L13" s="236">
        <f>I13-J13</f>
        <v>1</v>
      </c>
      <c r="M13" s="624"/>
      <c r="N13">
        <v>40</v>
      </c>
      <c r="O13">
        <f>IFERROR(HLOOKUP(C13,BangKeTru!$5:$185,181,0),0)</f>
        <v>0</v>
      </c>
      <c r="P13" t="str">
        <f>VLOOKUP(C13,DonGiaHD!A:O,15,0)</f>
        <v>B</v>
      </c>
      <c r="Q13">
        <f t="shared" si="2"/>
        <v>1</v>
      </c>
      <c r="T13" t="str">
        <f t="shared" si="0"/>
        <v/>
      </c>
      <c r="U13" t="str">
        <f t="shared" si="6"/>
        <v>MDD3DCA</v>
      </c>
    </row>
    <row r="14" spans="1:27" ht="22.15" customHeight="1">
      <c r="B14" t="str">
        <f t="shared" si="4"/>
        <v>MDAP3B</v>
      </c>
      <c r="C14" t="s">
        <v>1136</v>
      </c>
      <c r="D14" s="613">
        <v>0.26100000000000001</v>
      </c>
      <c r="E14" t="s">
        <v>60</v>
      </c>
      <c r="F14" s="236"/>
      <c r="G14" s="617" t="s">
        <v>3603</v>
      </c>
      <c r="H14" s="236" t="s">
        <v>89</v>
      </c>
      <c r="I14" s="236">
        <f>I13</f>
        <v>40</v>
      </c>
      <c r="J14" s="236">
        <f>J13</f>
        <v>39</v>
      </c>
      <c r="K14" s="236">
        <f t="shared" si="5"/>
        <v>0</v>
      </c>
      <c r="L14" s="236">
        <f>I14-J14</f>
        <v>1</v>
      </c>
      <c r="M14" s="624"/>
      <c r="N14">
        <v>40</v>
      </c>
      <c r="O14">
        <f>IFERROR(HLOOKUP(C14,BangKeTru!$5:$185,181,0),0)</f>
        <v>0</v>
      </c>
      <c r="P14" t="str">
        <f>VLOOKUP(C14,DonGiaHD!A:O,15,0)</f>
        <v>B</v>
      </c>
      <c r="Q14">
        <f t="shared" si="2"/>
        <v>1</v>
      </c>
      <c r="T14" t="str">
        <f t="shared" si="0"/>
        <v/>
      </c>
      <c r="U14" t="str">
        <f t="shared" si="6"/>
        <v>MDAP3A</v>
      </c>
    </row>
    <row r="15" spans="1:27" ht="22.15" customHeight="1">
      <c r="A15" t="s">
        <v>2928</v>
      </c>
      <c r="B15" t="str">
        <f t="shared" si="4"/>
        <v>M12BT ĐÔIx</v>
      </c>
      <c r="C15" t="str">
        <f>A15</f>
        <v>M12BT ĐÔI</v>
      </c>
      <c r="D15" s="615"/>
      <c r="E15" t="s">
        <v>60</v>
      </c>
      <c r="F15" s="236">
        <v>3</v>
      </c>
      <c r="G15" s="616" t="s">
        <v>2929</v>
      </c>
      <c r="H15" s="309" t="s">
        <v>2853</v>
      </c>
      <c r="I15" s="309">
        <f>N15</f>
        <v>10</v>
      </c>
      <c r="J15" s="309">
        <f>O15</f>
        <v>10</v>
      </c>
      <c r="K15" s="309">
        <f>IF(J15&gt;I15,J15-I15,0)</f>
        <v>0</v>
      </c>
      <c r="L15" s="309">
        <f>IF(I15&gt;J15,I15-J15,0)</f>
        <v>0</v>
      </c>
      <c r="M15" s="624"/>
      <c r="N15">
        <v>10</v>
      </c>
      <c r="O15">
        <f>IFERROR(HLOOKUP(C15,BangKeTru!$5:$185,181,0),0)</f>
        <v>10</v>
      </c>
      <c r="P15" s="543" t="s">
        <v>60</v>
      </c>
      <c r="Q15">
        <f t="shared" si="2"/>
        <v>0</v>
      </c>
      <c r="S15" t="s">
        <v>4086</v>
      </c>
      <c r="T15" t="str">
        <f t="shared" si="0"/>
        <v/>
      </c>
      <c r="U15" t="str">
        <f t="shared" si="6"/>
        <v>M12BT ĐÔIA</v>
      </c>
    </row>
    <row r="16" spans="1:27" ht="22.15" customHeight="1">
      <c r="B16" t="str">
        <f t="shared" si="4"/>
        <v>XMB</v>
      </c>
      <c r="C16" t="s">
        <v>1024</v>
      </c>
      <c r="D16" s="613">
        <v>335</v>
      </c>
      <c r="E16" t="s">
        <v>60</v>
      </c>
      <c r="F16" s="236"/>
      <c r="G16" s="617" t="s">
        <v>1025</v>
      </c>
      <c r="H16" s="236" t="s">
        <v>259</v>
      </c>
      <c r="I16" s="236">
        <f t="shared" ref="I16:I30" si="8">D16*N16</f>
        <v>3350</v>
      </c>
      <c r="J16" s="236">
        <f t="shared" ref="J16:J30" si="9">N16*D16</f>
        <v>3350</v>
      </c>
      <c r="K16" s="236"/>
      <c r="L16" s="236"/>
      <c r="M16" s="624"/>
      <c r="N16">
        <v>10</v>
      </c>
      <c r="O16">
        <f>IFERROR(HLOOKUP(C16,BangKeTru!$5:$185,181,0),0)</f>
        <v>0</v>
      </c>
      <c r="P16" t="str">
        <f>VLOOKUP(C16,DonGiaHD!A:O,15,0)</f>
        <v>B</v>
      </c>
      <c r="Q16">
        <f t="shared" si="2"/>
        <v>0</v>
      </c>
      <c r="T16" t="str">
        <f t="shared" si="0"/>
        <v/>
      </c>
      <c r="U16" t="str">
        <f t="shared" si="6"/>
        <v>XMA</v>
      </c>
    </row>
    <row r="17" spans="1:21" ht="22.15" customHeight="1">
      <c r="B17" t="str">
        <f t="shared" si="4"/>
        <v>catB</v>
      </c>
      <c r="C17" s="619" t="s">
        <v>1015</v>
      </c>
      <c r="D17" s="613">
        <v>0.53800000000000003</v>
      </c>
      <c r="E17" t="s">
        <v>60</v>
      </c>
      <c r="F17" s="236"/>
      <c r="G17" s="617" t="s">
        <v>1016</v>
      </c>
      <c r="H17" s="236" t="s">
        <v>632</v>
      </c>
      <c r="I17" s="236">
        <f t="shared" si="8"/>
        <v>5.3800000000000008</v>
      </c>
      <c r="J17" s="236">
        <f t="shared" si="9"/>
        <v>5.3800000000000008</v>
      </c>
      <c r="K17" s="236"/>
      <c r="L17" s="236"/>
      <c r="M17" s="624"/>
      <c r="N17">
        <v>10</v>
      </c>
      <c r="O17">
        <f>IFERROR(HLOOKUP(C17,BangKeTru!$5:$185,181,0),0)</f>
        <v>0</v>
      </c>
      <c r="P17" t="str">
        <f>VLOOKUP(C17,DonGiaHD!A:O,15,0)</f>
        <v>B</v>
      </c>
      <c r="Q17">
        <f t="shared" si="2"/>
        <v>0</v>
      </c>
      <c r="T17" t="str">
        <f t="shared" si="0"/>
        <v/>
      </c>
      <c r="U17" t="str">
        <f t="shared" si="6"/>
        <v>catA</v>
      </c>
    </row>
    <row r="18" spans="1:21" ht="22.15" customHeight="1">
      <c r="B18" t="str">
        <f t="shared" si="4"/>
        <v>D2X4B</v>
      </c>
      <c r="C18" t="s">
        <v>3426</v>
      </c>
      <c r="D18" s="613">
        <v>0.90800000000000003</v>
      </c>
      <c r="E18" t="s">
        <v>60</v>
      </c>
      <c r="F18" s="236"/>
      <c r="G18" s="617" t="s">
        <v>1012</v>
      </c>
      <c r="H18" s="236" t="s">
        <v>632</v>
      </c>
      <c r="I18" s="236">
        <f t="shared" si="8"/>
        <v>9.08</v>
      </c>
      <c r="J18" s="236">
        <f t="shared" si="9"/>
        <v>9.08</v>
      </c>
      <c r="K18" s="236"/>
      <c r="L18" s="236"/>
      <c r="M18" s="624"/>
      <c r="N18">
        <v>10</v>
      </c>
      <c r="O18">
        <f>IFERROR(HLOOKUP(C18,BangKeTru!$5:$185,181,0),0)</f>
        <v>0</v>
      </c>
      <c r="P18" t="str">
        <f>VLOOKUP(C18,DonGiaHD!A:O,15,0)</f>
        <v>B</v>
      </c>
      <c r="Q18">
        <f t="shared" si="2"/>
        <v>0</v>
      </c>
      <c r="T18" t="str">
        <f t="shared" si="0"/>
        <v/>
      </c>
      <c r="U18" t="str">
        <f t="shared" si="6"/>
        <v>D2X4A</v>
      </c>
    </row>
    <row r="19" spans="1:21" ht="22.15" customHeight="1">
      <c r="B19" t="str">
        <f t="shared" si="4"/>
        <v>DINHB</v>
      </c>
      <c r="C19" t="s">
        <v>1005</v>
      </c>
      <c r="D19" s="613">
        <v>0.67500000000000004</v>
      </c>
      <c r="E19" t="s">
        <v>60</v>
      </c>
      <c r="F19" s="236"/>
      <c r="G19" s="617" t="s">
        <v>3621</v>
      </c>
      <c r="H19" s="236" t="s">
        <v>259</v>
      </c>
      <c r="I19" s="236">
        <f t="shared" si="8"/>
        <v>6.75</v>
      </c>
      <c r="J19" s="236">
        <f t="shared" si="9"/>
        <v>6.75</v>
      </c>
      <c r="K19" s="236"/>
      <c r="L19" s="236"/>
      <c r="M19" s="624"/>
      <c r="N19">
        <v>10</v>
      </c>
      <c r="O19">
        <f>IFERROR(HLOOKUP(C19,BangKeTru!$5:$185,181,0),0)</f>
        <v>0</v>
      </c>
      <c r="P19" t="str">
        <f>VLOOKUP(C19,DonGiaHD!A:O,15,0)</f>
        <v>B</v>
      </c>
      <c r="Q19">
        <f t="shared" si="2"/>
        <v>0</v>
      </c>
      <c r="T19" t="str">
        <f t="shared" si="0"/>
        <v/>
      </c>
      <c r="U19" t="str">
        <f t="shared" si="6"/>
        <v>DINHA</v>
      </c>
    </row>
    <row r="20" spans="1:21" ht="22.15" customHeight="1">
      <c r="B20" t="str">
        <f t="shared" si="4"/>
        <v>GO-CHB</v>
      </c>
      <c r="C20" t="s">
        <v>3234</v>
      </c>
      <c r="D20" s="613">
        <v>1.5100000000000001E-2</v>
      </c>
      <c r="E20" t="s">
        <v>60</v>
      </c>
      <c r="F20" s="236"/>
      <c r="G20" s="617" t="s">
        <v>3235</v>
      </c>
      <c r="H20" s="236" t="s">
        <v>632</v>
      </c>
      <c r="I20" s="236">
        <f t="shared" si="8"/>
        <v>0.151</v>
      </c>
      <c r="J20" s="236">
        <f t="shared" si="9"/>
        <v>0.151</v>
      </c>
      <c r="K20" s="236"/>
      <c r="L20" s="236"/>
      <c r="M20" s="624"/>
      <c r="N20">
        <v>10</v>
      </c>
      <c r="O20">
        <f>IFERROR(HLOOKUP(C20,BangKeTru!$5:$185,181,0),0)</f>
        <v>0</v>
      </c>
      <c r="P20" t="str">
        <f>VLOOKUP(C20,DonGiaHD!A:O,15,0)</f>
        <v>B</v>
      </c>
      <c r="Q20">
        <f t="shared" si="2"/>
        <v>0</v>
      </c>
      <c r="T20" t="str">
        <f t="shared" si="0"/>
        <v/>
      </c>
      <c r="U20" t="str">
        <f t="shared" si="6"/>
        <v>GO-CHA</v>
      </c>
    </row>
    <row r="21" spans="1:21" ht="22.15" customHeight="1">
      <c r="B21" t="str">
        <f t="shared" si="4"/>
        <v>GO-DNB</v>
      </c>
      <c r="C21" t="s">
        <v>3236</v>
      </c>
      <c r="D21" s="613">
        <v>9.4999999999999998E-3</v>
      </c>
      <c r="E21" t="s">
        <v>60</v>
      </c>
      <c r="F21" s="236"/>
      <c r="G21" s="617" t="s">
        <v>3237</v>
      </c>
      <c r="H21" s="236" t="s">
        <v>632</v>
      </c>
      <c r="I21" s="236">
        <f t="shared" si="8"/>
        <v>9.5000000000000001E-2</v>
      </c>
      <c r="J21" s="236">
        <f t="shared" si="9"/>
        <v>9.5000000000000001E-2</v>
      </c>
      <c r="K21" s="236"/>
      <c r="L21" s="236"/>
      <c r="M21" s="624"/>
      <c r="N21">
        <v>10</v>
      </c>
      <c r="O21">
        <f>IFERROR(HLOOKUP(C21,BangKeTru!$5:$185,181,0),0)</f>
        <v>0</v>
      </c>
      <c r="P21" t="str">
        <f>VLOOKUP(C21,DonGiaHD!A:O,15,0)</f>
        <v>B</v>
      </c>
      <c r="Q21">
        <f t="shared" si="2"/>
        <v>0</v>
      </c>
      <c r="T21" t="str">
        <f t="shared" si="0"/>
        <v/>
      </c>
      <c r="U21" t="str">
        <f t="shared" si="6"/>
        <v>GO-DNA</v>
      </c>
    </row>
    <row r="22" spans="1:21" ht="22.15" customHeight="1">
      <c r="B22" t="str">
        <f t="shared" si="4"/>
        <v>GO-VB</v>
      </c>
      <c r="C22" t="s">
        <v>3238</v>
      </c>
      <c r="D22" s="613">
        <v>3.56E-2</v>
      </c>
      <c r="E22" t="s">
        <v>60</v>
      </c>
      <c r="F22" s="236"/>
      <c r="G22" s="617" t="s">
        <v>3239</v>
      </c>
      <c r="H22" s="236" t="s">
        <v>632</v>
      </c>
      <c r="I22" s="236">
        <f t="shared" si="8"/>
        <v>0.35599999999999998</v>
      </c>
      <c r="J22" s="236">
        <f t="shared" si="9"/>
        <v>0.35599999999999998</v>
      </c>
      <c r="K22" s="236"/>
      <c r="L22" s="236"/>
      <c r="M22" s="624"/>
      <c r="N22">
        <v>10</v>
      </c>
      <c r="O22">
        <f>IFERROR(HLOOKUP(C22,BangKeTru!$5:$185,181,0),0)</f>
        <v>0</v>
      </c>
      <c r="P22" t="str">
        <f>VLOOKUP(C22,DonGiaHD!A:O,15,0)</f>
        <v>B</v>
      </c>
      <c r="Q22">
        <f t="shared" si="2"/>
        <v>0</v>
      </c>
      <c r="T22" t="str">
        <f t="shared" si="0"/>
        <v/>
      </c>
      <c r="U22" t="str">
        <f t="shared" si="6"/>
        <v>GO-VA</v>
      </c>
    </row>
    <row r="23" spans="1:21" ht="36.75" customHeight="1">
      <c r="B23" t="str">
        <f t="shared" si="4"/>
        <v>MDD3R1B</v>
      </c>
      <c r="C23" t="s">
        <v>3240</v>
      </c>
      <c r="D23" s="613">
        <v>1.93</v>
      </c>
      <c r="E23" t="s">
        <v>60</v>
      </c>
      <c r="F23" s="236"/>
      <c r="G23" s="617" t="s">
        <v>4089</v>
      </c>
      <c r="H23" s="236" t="s">
        <v>89</v>
      </c>
      <c r="I23" s="236">
        <v>10</v>
      </c>
      <c r="J23" s="236">
        <f>J15</f>
        <v>10</v>
      </c>
      <c r="K23" s="236"/>
      <c r="L23" s="236"/>
      <c r="M23" s="624"/>
      <c r="N23">
        <v>10</v>
      </c>
      <c r="O23">
        <f>IFERROR(HLOOKUP(C23,BangKeTru!$5:$185,181,0),0)</f>
        <v>0</v>
      </c>
      <c r="P23" t="str">
        <f>VLOOKUP(C23,DonGiaHD!A:O,15,0)</f>
        <v>B</v>
      </c>
      <c r="Q23">
        <f t="shared" si="2"/>
        <v>0</v>
      </c>
      <c r="T23" t="str">
        <f t="shared" si="0"/>
        <v/>
      </c>
      <c r="U23" t="str">
        <f t="shared" si="6"/>
        <v>MDD3R1A</v>
      </c>
    </row>
    <row r="24" spans="1:21" ht="16.899999999999999" hidden="1" customHeight="1">
      <c r="C24" t="s">
        <v>1136</v>
      </c>
      <c r="D24" s="613">
        <v>0</v>
      </c>
      <c r="F24" s="236" t="s">
        <v>4087</v>
      </c>
      <c r="G24" s="617" t="s">
        <v>3603</v>
      </c>
      <c r="H24" s="236" t="s">
        <v>89</v>
      </c>
      <c r="I24" s="236">
        <f t="shared" si="8"/>
        <v>0</v>
      </c>
      <c r="J24" s="236">
        <f t="shared" si="9"/>
        <v>0</v>
      </c>
      <c r="K24" s="236"/>
      <c r="L24" s="236"/>
      <c r="M24" s="624"/>
      <c r="N24">
        <v>10</v>
      </c>
      <c r="O24">
        <f>IFERROR(HLOOKUP(C24,BangKeTru!$5:$185,181,0),O23)</f>
        <v>0</v>
      </c>
      <c r="P24" t="str">
        <f>VLOOKUP(C24,DonGiaHD!A:O,15,0)</f>
        <v>B</v>
      </c>
      <c r="Q24">
        <f t="shared" si="2"/>
        <v>0</v>
      </c>
      <c r="T24" t="str">
        <f t="shared" si="0"/>
        <v/>
      </c>
    </row>
    <row r="25" spans="1:21" ht="16.899999999999999" hidden="1" customHeight="1">
      <c r="C25" t="s">
        <v>178</v>
      </c>
      <c r="D25" s="613"/>
      <c r="F25" s="236">
        <v>0</v>
      </c>
      <c r="G25" s="617" t="s">
        <v>179</v>
      </c>
      <c r="H25" s="236" t="s">
        <v>89</v>
      </c>
      <c r="I25" s="236">
        <f t="shared" si="8"/>
        <v>0</v>
      </c>
      <c r="J25" s="236">
        <f t="shared" si="9"/>
        <v>0</v>
      </c>
      <c r="K25" s="236"/>
      <c r="L25" s="236"/>
      <c r="M25" s="624"/>
      <c r="N25">
        <v>10</v>
      </c>
      <c r="O25">
        <f>IFERROR(HLOOKUP(C25,BangKeTru!$5:$185,181,0),O24)</f>
        <v>0</v>
      </c>
      <c r="P25" s="544" t="s">
        <v>3798</v>
      </c>
      <c r="Q25">
        <f t="shared" si="2"/>
        <v>0</v>
      </c>
      <c r="T25" t="str">
        <f t="shared" si="0"/>
        <v/>
      </c>
    </row>
    <row r="26" spans="1:21" ht="22.15" customHeight="1">
      <c r="B26" t="str">
        <f t="shared" ref="B26:B35" si="10">C26&amp;P26</f>
        <v>B16550VB</v>
      </c>
      <c r="C26" t="s">
        <v>180</v>
      </c>
      <c r="D26" s="613">
        <v>1</v>
      </c>
      <c r="E26" t="s">
        <v>60</v>
      </c>
      <c r="F26" s="236"/>
      <c r="G26" s="617" t="s">
        <v>181</v>
      </c>
      <c r="H26" s="236" t="s">
        <v>89</v>
      </c>
      <c r="I26" s="236">
        <f t="shared" si="8"/>
        <v>10</v>
      </c>
      <c r="J26" s="236">
        <f t="shared" si="9"/>
        <v>10</v>
      </c>
      <c r="K26" s="236"/>
      <c r="L26" s="236"/>
      <c r="M26" s="624"/>
      <c r="N26">
        <v>10</v>
      </c>
      <c r="O26">
        <f>IFERROR(HLOOKUP(C26,BangKeTru!$5:$185,181,0),0)</f>
        <v>0</v>
      </c>
      <c r="P26" t="str">
        <f>VLOOKUP(C26,DonGiaHD!A:O,15,0)</f>
        <v>B</v>
      </c>
      <c r="Q26">
        <f t="shared" si="2"/>
        <v>0</v>
      </c>
      <c r="T26" t="str">
        <f t="shared" si="0"/>
        <v/>
      </c>
      <c r="U26" t="str">
        <f t="shared" ref="U26:U35" si="11">C26&amp;"A"</f>
        <v>B16550VA</v>
      </c>
    </row>
    <row r="27" spans="1:21" ht="22.15" customHeight="1">
      <c r="B27" t="str">
        <f t="shared" si="10"/>
        <v>B16650VB</v>
      </c>
      <c r="C27" t="s">
        <v>184</v>
      </c>
      <c r="D27" s="613">
        <v>1</v>
      </c>
      <c r="E27" t="s">
        <v>60</v>
      </c>
      <c r="F27" s="1585"/>
      <c r="G27" s="617" t="s">
        <v>185</v>
      </c>
      <c r="H27" s="236" t="s">
        <v>89</v>
      </c>
      <c r="I27" s="236">
        <f t="shared" si="8"/>
        <v>10</v>
      </c>
      <c r="J27" s="236">
        <f t="shared" si="9"/>
        <v>10</v>
      </c>
      <c r="K27" s="236"/>
      <c r="L27" s="236"/>
      <c r="M27" s="624"/>
      <c r="N27">
        <v>10</v>
      </c>
      <c r="O27">
        <f>IFERROR(HLOOKUP(C27,BangKeTru!$5:$185,181,0),0)</f>
        <v>0</v>
      </c>
      <c r="P27" t="str">
        <f>VLOOKUP(C27,DonGiaHD!A:O,15,0)</f>
        <v>B</v>
      </c>
      <c r="Q27">
        <f t="shared" si="2"/>
        <v>0</v>
      </c>
      <c r="T27" t="str">
        <f t="shared" si="0"/>
        <v/>
      </c>
      <c r="U27" t="str">
        <f t="shared" si="11"/>
        <v>B16650VA</v>
      </c>
    </row>
    <row r="28" spans="1:21" ht="22.15" customHeight="1">
      <c r="B28" t="str">
        <f t="shared" si="10"/>
        <v>B16750VB</v>
      </c>
      <c r="C28" t="s">
        <v>3242</v>
      </c>
      <c r="D28" s="613">
        <v>1</v>
      </c>
      <c r="E28" t="s">
        <v>60</v>
      </c>
      <c r="F28" s="236"/>
      <c r="G28" s="617" t="s">
        <v>3243</v>
      </c>
      <c r="H28" s="236" t="s">
        <v>89</v>
      </c>
      <c r="I28" s="236">
        <f t="shared" si="8"/>
        <v>10</v>
      </c>
      <c r="J28" s="236">
        <f t="shared" si="9"/>
        <v>10</v>
      </c>
      <c r="K28" s="236"/>
      <c r="L28" s="236"/>
      <c r="M28" s="624"/>
      <c r="N28">
        <v>10</v>
      </c>
      <c r="O28">
        <f>IFERROR(HLOOKUP(C28,BangKeTru!$5:$185,181,0),0)</f>
        <v>0</v>
      </c>
      <c r="P28" t="str">
        <f>VLOOKUP(C28,DonGiaHD!A:O,15,0)</f>
        <v>B</v>
      </c>
      <c r="Q28">
        <f t="shared" si="2"/>
        <v>0</v>
      </c>
      <c r="T28" t="str">
        <f t="shared" si="0"/>
        <v/>
      </c>
      <c r="U28" t="str">
        <f t="shared" si="11"/>
        <v>B16750VA</v>
      </c>
    </row>
    <row r="29" spans="1:21" ht="22.15" customHeight="1">
      <c r="B29" t="str">
        <f t="shared" si="10"/>
        <v>LVANKB</v>
      </c>
      <c r="C29" t="s">
        <v>3244</v>
      </c>
      <c r="D29" s="613">
        <v>4.4999999999999998E-2</v>
      </c>
      <c r="E29" t="s">
        <v>60</v>
      </c>
      <c r="F29" s="236"/>
      <c r="G29" s="617" t="s">
        <v>3245</v>
      </c>
      <c r="H29" s="236" t="s">
        <v>3246</v>
      </c>
      <c r="I29" s="236">
        <f t="shared" si="8"/>
        <v>0.44999999999999996</v>
      </c>
      <c r="J29" s="236">
        <f t="shared" si="9"/>
        <v>0.44999999999999996</v>
      </c>
      <c r="K29" s="236"/>
      <c r="L29" s="236"/>
      <c r="M29" s="624"/>
      <c r="N29">
        <v>10</v>
      </c>
      <c r="O29">
        <f>IFERROR(HLOOKUP(C29,BangKeTru!$5:$185,181,0),0)</f>
        <v>0</v>
      </c>
      <c r="P29" t="str">
        <f>VLOOKUP(C29,DonGiaHD!A:O,15,0)</f>
        <v>B</v>
      </c>
      <c r="Q29">
        <f t="shared" si="2"/>
        <v>0</v>
      </c>
      <c r="T29" t="str">
        <f t="shared" si="0"/>
        <v/>
      </c>
      <c r="U29" t="str">
        <f t="shared" si="11"/>
        <v>LVANKA</v>
      </c>
    </row>
    <row r="30" spans="1:21" ht="22.15" customHeight="1">
      <c r="B30" t="str">
        <f t="shared" si="10"/>
        <v>DBTM150CSB</v>
      </c>
      <c r="C30" t="s">
        <v>2817</v>
      </c>
      <c r="D30" s="613">
        <v>1.1339999999999999</v>
      </c>
      <c r="E30" t="s">
        <v>60</v>
      </c>
      <c r="F30" s="236"/>
      <c r="G30" s="617" t="s">
        <v>2818</v>
      </c>
      <c r="H30" s="236" t="s">
        <v>632</v>
      </c>
      <c r="I30" s="236">
        <f t="shared" si="8"/>
        <v>11.34</v>
      </c>
      <c r="J30" s="236">
        <f t="shared" si="9"/>
        <v>11.34</v>
      </c>
      <c r="K30" s="236"/>
      <c r="L30" s="236"/>
      <c r="M30" s="624"/>
      <c r="N30">
        <v>10</v>
      </c>
      <c r="O30">
        <f>IFERROR(HLOOKUP(C30,BangKeTru!$5:$185,181,0),0)</f>
        <v>0</v>
      </c>
      <c r="P30" t="str">
        <f>VLOOKUP(C30,DonGiaHD!A:O,15,0)</f>
        <v>B</v>
      </c>
      <c r="Q30">
        <f t="shared" si="2"/>
        <v>0</v>
      </c>
      <c r="T30" t="str">
        <f t="shared" si="0"/>
        <v/>
      </c>
      <c r="U30" t="str">
        <f t="shared" si="11"/>
        <v>DBTM150CSA</v>
      </c>
    </row>
    <row r="31" spans="1:21" ht="22.15" customHeight="1">
      <c r="A31" t="s">
        <v>2936</v>
      </c>
      <c r="B31" t="str">
        <f t="shared" si="10"/>
        <v>M14ax</v>
      </c>
      <c r="C31" t="str">
        <f>A31</f>
        <v>M14a</v>
      </c>
      <c r="D31" s="615"/>
      <c r="E31" t="s">
        <v>60</v>
      </c>
      <c r="F31" s="236">
        <v>4</v>
      </c>
      <c r="G31" s="616" t="s">
        <v>4090</v>
      </c>
      <c r="H31" s="309" t="s">
        <v>2853</v>
      </c>
      <c r="I31" s="309">
        <f>N31</f>
        <v>15</v>
      </c>
      <c r="J31" s="309">
        <f>O31</f>
        <v>15</v>
      </c>
      <c r="K31" s="309">
        <f>IF(J31&gt;I31,J31-I31,0)</f>
        <v>0</v>
      </c>
      <c r="L31" s="309">
        <f>IF(I31&gt;J31,I31-J31,0)</f>
        <v>0</v>
      </c>
      <c r="M31" s="624"/>
      <c r="N31">
        <v>15</v>
      </c>
      <c r="O31">
        <f>IFERROR(HLOOKUP(C31,BangKeTru!$5:$185,181,0),0)</f>
        <v>15</v>
      </c>
      <c r="P31" s="543" t="s">
        <v>60</v>
      </c>
      <c r="Q31">
        <f t="shared" si="2"/>
        <v>0</v>
      </c>
      <c r="T31" t="str">
        <f t="shared" si="0"/>
        <v/>
      </c>
      <c r="U31" t="str">
        <f t="shared" si="11"/>
        <v>M14aA</v>
      </c>
    </row>
    <row r="32" spans="1:21" ht="22.15" customHeight="1">
      <c r="B32" t="str">
        <f t="shared" si="10"/>
        <v>d15A</v>
      </c>
      <c r="C32" t="s">
        <v>3398</v>
      </c>
      <c r="D32" s="613">
        <v>1</v>
      </c>
      <c r="E32" t="s">
        <v>60</v>
      </c>
      <c r="F32" s="236"/>
      <c r="G32" s="618" t="s">
        <v>63</v>
      </c>
      <c r="H32" s="236" t="s">
        <v>59</v>
      </c>
      <c r="I32" s="236">
        <f>D32*N32</f>
        <v>15</v>
      </c>
      <c r="J32" s="236">
        <f>N32*D32</f>
        <v>15</v>
      </c>
      <c r="K32" s="236"/>
      <c r="L32" s="236"/>
      <c r="M32" s="624" t="s">
        <v>4083</v>
      </c>
      <c r="N32">
        <v>15</v>
      </c>
      <c r="O32">
        <f>IFERROR(HLOOKUP(C32,BangKeTru!$5:$185,181,0),0)</f>
        <v>0</v>
      </c>
      <c r="P32" t="str">
        <f>VLOOKUP(C32,DonGiaHD!A:O,15,0)</f>
        <v>A</v>
      </c>
      <c r="Q32">
        <f t="shared" si="2"/>
        <v>0</v>
      </c>
      <c r="T32" t="str">
        <f t="shared" si="0"/>
        <v/>
      </c>
      <c r="U32" t="str">
        <f t="shared" si="11"/>
        <v>d15A</v>
      </c>
    </row>
    <row r="33" spans="1:21" ht="22.15" customHeight="1">
      <c r="B33" t="str">
        <f t="shared" si="10"/>
        <v>b22650B</v>
      </c>
      <c r="C33" t="s">
        <v>3391</v>
      </c>
      <c r="D33" s="613">
        <v>1</v>
      </c>
      <c r="E33" t="s">
        <v>60</v>
      </c>
      <c r="F33" s="236"/>
      <c r="G33" s="617" t="s">
        <v>200</v>
      </c>
      <c r="H33" s="236" t="s">
        <v>89</v>
      </c>
      <c r="I33" s="236">
        <f>D33*N33</f>
        <v>15</v>
      </c>
      <c r="J33" s="236">
        <f>N33*D33</f>
        <v>15</v>
      </c>
      <c r="K33" s="236"/>
      <c r="L33" s="236"/>
      <c r="M33" s="624"/>
      <c r="N33">
        <v>15</v>
      </c>
      <c r="O33">
        <f>IFERROR(HLOOKUP(C33,BangKeTru!$5:$185,181,0),0)</f>
        <v>0</v>
      </c>
      <c r="P33" t="str">
        <f>VLOOKUP(C33,DonGiaHD!A:O,15,0)</f>
        <v>B</v>
      </c>
      <c r="Q33">
        <f t="shared" si="2"/>
        <v>0</v>
      </c>
      <c r="T33" t="str">
        <f t="shared" si="0"/>
        <v/>
      </c>
      <c r="U33" t="str">
        <f t="shared" si="11"/>
        <v>b22650A</v>
      </c>
    </row>
    <row r="34" spans="1:21" ht="41.45" customHeight="1">
      <c r="B34" t="str">
        <f t="shared" si="10"/>
        <v>MDD3DCB</v>
      </c>
      <c r="C34" t="s">
        <v>3232</v>
      </c>
      <c r="D34" s="613">
        <v>0.9</v>
      </c>
      <c r="E34" t="s">
        <v>60</v>
      </c>
      <c r="F34" s="236"/>
      <c r="G34" s="617" t="s">
        <v>3233</v>
      </c>
      <c r="H34" s="236" t="s">
        <v>89</v>
      </c>
      <c r="I34" s="236">
        <f>I31</f>
        <v>15</v>
      </c>
      <c r="J34" s="236">
        <f>J31</f>
        <v>15</v>
      </c>
      <c r="K34" s="236"/>
      <c r="L34" s="236"/>
      <c r="M34" s="624"/>
      <c r="N34">
        <v>15</v>
      </c>
      <c r="O34">
        <f>IFERROR(HLOOKUP(C34,BangKeTru!$5:$185,181,0),0)</f>
        <v>0</v>
      </c>
      <c r="P34" t="str">
        <f>VLOOKUP(C34,DonGiaHD!A:O,15,0)</f>
        <v>B</v>
      </c>
      <c r="Q34">
        <f t="shared" si="2"/>
        <v>0</v>
      </c>
      <c r="T34" t="str">
        <f t="shared" si="0"/>
        <v/>
      </c>
      <c r="U34" t="str">
        <f t="shared" si="11"/>
        <v>MDD3DCA</v>
      </c>
    </row>
    <row r="35" spans="1:21" ht="22.15" customHeight="1">
      <c r="B35" t="str">
        <f t="shared" si="10"/>
        <v>MDAP3B</v>
      </c>
      <c r="C35" t="s">
        <v>1136</v>
      </c>
      <c r="D35" s="613">
        <v>0.27</v>
      </c>
      <c r="E35" t="s">
        <v>60</v>
      </c>
      <c r="F35" s="236"/>
      <c r="G35" s="617" t="s">
        <v>3603</v>
      </c>
      <c r="H35" s="236" t="s">
        <v>89</v>
      </c>
      <c r="I35" s="236">
        <f>I34</f>
        <v>15</v>
      </c>
      <c r="J35" s="236">
        <f>J34</f>
        <v>15</v>
      </c>
      <c r="K35" s="236"/>
      <c r="L35" s="236"/>
      <c r="M35" s="624"/>
      <c r="N35">
        <v>15</v>
      </c>
      <c r="O35">
        <f>IFERROR(HLOOKUP(C35,BangKeTru!$5:$185,181,0),0)</f>
        <v>0</v>
      </c>
      <c r="P35" t="str">
        <f>VLOOKUP(C35,DonGiaHD!A:O,15,0)</f>
        <v>B</v>
      </c>
      <c r="Q35">
        <f t="shared" si="2"/>
        <v>0</v>
      </c>
      <c r="T35" t="str">
        <f t="shared" si="0"/>
        <v/>
      </c>
      <c r="U35" t="str">
        <f t="shared" si="11"/>
        <v>MDAP3A</v>
      </c>
    </row>
    <row r="36" spans="1:21" ht="33.75" customHeight="1">
      <c r="A36" t="s">
        <v>3641</v>
      </c>
      <c r="C36" t="str">
        <f>A36</f>
        <v>TDTT12HH</v>
      </c>
      <c r="D36" s="615"/>
      <c r="E36" t="s">
        <v>60</v>
      </c>
      <c r="F36" s="236">
        <v>5</v>
      </c>
      <c r="G36" s="616" t="s">
        <v>3642</v>
      </c>
      <c r="H36" s="309" t="s">
        <v>237</v>
      </c>
      <c r="I36" s="309">
        <f>N36</f>
        <v>14</v>
      </c>
      <c r="J36" s="309">
        <f>O36</f>
        <v>11</v>
      </c>
      <c r="K36" s="309">
        <f>IF(J36&gt;I36,J36-I36,0)</f>
        <v>0</v>
      </c>
      <c r="L36" s="309">
        <f>IF(I36&gt;J36,I36-J36,0)</f>
        <v>3</v>
      </c>
      <c r="M36" s="627" t="str">
        <f>R36</f>
        <v>Dự toán tính dư tại trụ 112, 129, 142</v>
      </c>
      <c r="N36">
        <v>14</v>
      </c>
      <c r="O36">
        <f>IFERROR(HLOOKUP(C36,BangKeTru!$5:$185,181,0),0)</f>
        <v>11</v>
      </c>
      <c r="P36" s="543" t="s">
        <v>60</v>
      </c>
      <c r="Q36">
        <f t="shared" si="2"/>
        <v>1</v>
      </c>
      <c r="R36" s="544" t="s">
        <v>4091</v>
      </c>
      <c r="T36" t="str">
        <f t="shared" si="0"/>
        <v/>
      </c>
    </row>
    <row r="37" spans="1:21" ht="22.15" customHeight="1">
      <c r="B37" t="str">
        <f t="shared" ref="B37:B50" si="12">C37&amp;P37</f>
        <v>m25A</v>
      </c>
      <c r="C37" t="s">
        <v>3367</v>
      </c>
      <c r="D37" s="613">
        <v>0.45</v>
      </c>
      <c r="E37" t="s">
        <v>60</v>
      </c>
      <c r="F37" s="236"/>
      <c r="G37" s="618" t="s">
        <v>3643</v>
      </c>
      <c r="H37" s="236" t="s">
        <v>259</v>
      </c>
      <c r="I37" s="236">
        <f>D37*N37</f>
        <v>6.3</v>
      </c>
      <c r="J37" s="628">
        <f>ROUND(J$36*D37,2)</f>
        <v>4.95</v>
      </c>
      <c r="K37" s="628"/>
      <c r="L37" s="628">
        <f>L$36*D37</f>
        <v>1.35</v>
      </c>
      <c r="M37" s="624" t="s">
        <v>4083</v>
      </c>
      <c r="N37">
        <v>14</v>
      </c>
      <c r="O37">
        <f>IFERROR(HLOOKUP(C37,BangKeTru!$5:$185,181,0),0)</f>
        <v>0</v>
      </c>
      <c r="P37" t="str">
        <f>VLOOKUP(C37,DonGiaHD!A:O,15,0)</f>
        <v>A</v>
      </c>
      <c r="Q37">
        <f t="shared" si="2"/>
        <v>1</v>
      </c>
      <c r="T37" t="str">
        <f t="shared" si="0"/>
        <v/>
      </c>
      <c r="U37" t="str">
        <f t="shared" ref="U37:U50" si="13">C37&amp;"A"</f>
        <v>m25A</v>
      </c>
    </row>
    <row r="38" spans="1:21" ht="22.15" customHeight="1">
      <c r="B38" t="str">
        <f t="shared" si="12"/>
        <v>KE399B</v>
      </c>
      <c r="C38" t="s">
        <v>657</v>
      </c>
      <c r="D38" s="613">
        <v>2</v>
      </c>
      <c r="E38" t="s">
        <v>60</v>
      </c>
      <c r="F38" s="236"/>
      <c r="G38" s="617" t="s">
        <v>658</v>
      </c>
      <c r="H38" s="236" t="s">
        <v>59</v>
      </c>
      <c r="I38" s="236">
        <f>D38*N38</f>
        <v>28</v>
      </c>
      <c r="J38" s="236">
        <f>J$36*D38</f>
        <v>22</v>
      </c>
      <c r="K38" s="236"/>
      <c r="L38" s="236">
        <f>L$36*D38</f>
        <v>6</v>
      </c>
      <c r="M38" s="629"/>
      <c r="N38">
        <v>14</v>
      </c>
      <c r="O38">
        <f>IFERROR(HLOOKUP(C38,BangKeTru!$5:$185,181,0),0)</f>
        <v>2</v>
      </c>
      <c r="P38" t="str">
        <f>VLOOKUP(C38,DonGiaHD!A:O,15,0)</f>
        <v>B</v>
      </c>
      <c r="Q38">
        <f t="shared" si="2"/>
        <v>1</v>
      </c>
      <c r="T38" t="str">
        <f t="shared" si="0"/>
        <v/>
      </c>
      <c r="U38" t="str">
        <f t="shared" si="13"/>
        <v>KE399A</v>
      </c>
    </row>
    <row r="39" spans="1:21" ht="22.15" customHeight="1">
      <c r="B39" t="str">
        <f t="shared" si="12"/>
        <v>OXCB</v>
      </c>
      <c r="C39" t="s">
        <v>2571</v>
      </c>
      <c r="D39" s="613">
        <v>2</v>
      </c>
      <c r="E39" t="s">
        <v>60</v>
      </c>
      <c r="F39" s="236"/>
      <c r="G39" s="617" t="s">
        <v>2572</v>
      </c>
      <c r="H39" s="236" t="s">
        <v>59</v>
      </c>
      <c r="I39" s="236">
        <f>D39*N39</f>
        <v>28</v>
      </c>
      <c r="J39" s="236">
        <f>J$36*D39</f>
        <v>22</v>
      </c>
      <c r="K39" s="236"/>
      <c r="L39" s="236">
        <f>L$36*D39</f>
        <v>6</v>
      </c>
      <c r="M39" s="629"/>
      <c r="N39">
        <v>14</v>
      </c>
      <c r="O39">
        <f>IFERROR(HLOOKUP(C39,BangKeTru!$5:$185,181,0),0)</f>
        <v>0</v>
      </c>
      <c r="P39" t="str">
        <f>VLOOKUP(C39,DonGiaHD!A:O,15,0)</f>
        <v>B</v>
      </c>
      <c r="Q39">
        <f t="shared" si="2"/>
        <v>1</v>
      </c>
      <c r="T39" t="str">
        <f t="shared" si="0"/>
        <v/>
      </c>
      <c r="U39" t="str">
        <f t="shared" si="13"/>
        <v>OXCA</v>
      </c>
    </row>
    <row r="40" spans="1:21" ht="22.15" customHeight="1">
      <c r="A40" t="s">
        <v>2977</v>
      </c>
      <c r="B40" t="str">
        <f t="shared" si="12"/>
        <v>TDLL12x</v>
      </c>
      <c r="C40" t="str">
        <f>A40</f>
        <v>TDLL12</v>
      </c>
      <c r="D40" s="615"/>
      <c r="E40" t="s">
        <v>60</v>
      </c>
      <c r="F40" s="236">
        <v>6</v>
      </c>
      <c r="G40" s="616" t="s">
        <v>2978</v>
      </c>
      <c r="H40" s="309" t="s">
        <v>237</v>
      </c>
      <c r="I40" s="309">
        <f>N40</f>
        <v>15</v>
      </c>
      <c r="J40" s="309">
        <f>O40</f>
        <v>15</v>
      </c>
      <c r="K40" s="309">
        <f>IF(J40&gt;I40,J40-I40,0)</f>
        <v>0</v>
      </c>
      <c r="L40" s="309">
        <f>IF(I40&gt;J40,I40-J40,0)</f>
        <v>0</v>
      </c>
      <c r="M40" s="624"/>
      <c r="N40">
        <v>15</v>
      </c>
      <c r="O40">
        <f>IFERROR(HLOOKUP(C40,BangKeTru!$5:$185,181,0),0)</f>
        <v>15</v>
      </c>
      <c r="P40" s="543" t="s">
        <v>60</v>
      </c>
      <c r="Q40">
        <f t="shared" si="2"/>
        <v>0</v>
      </c>
      <c r="T40" t="str">
        <f t="shared" si="0"/>
        <v/>
      </c>
      <c r="U40" t="str">
        <f t="shared" si="13"/>
        <v>TDLL12A</v>
      </c>
    </row>
    <row r="41" spans="1:21" ht="22.15" customHeight="1">
      <c r="B41" t="str">
        <f t="shared" si="12"/>
        <v>m25A</v>
      </c>
      <c r="C41" t="s">
        <v>3367</v>
      </c>
      <c r="D41" s="613">
        <v>2.2400000000000002</v>
      </c>
      <c r="E41" t="s">
        <v>60</v>
      </c>
      <c r="F41" s="236"/>
      <c r="G41" s="618" t="s">
        <v>3648</v>
      </c>
      <c r="H41" s="236" t="s">
        <v>259</v>
      </c>
      <c r="I41" s="236">
        <f t="shared" ref="I41:I50" si="14">D41*N41</f>
        <v>33.6</v>
      </c>
      <c r="J41" s="628">
        <f t="shared" ref="J41:J50" si="15">N41*D41</f>
        <v>33.6</v>
      </c>
      <c r="K41" s="236">
        <f t="shared" ref="K41:K50" si="16">$K$40*D41</f>
        <v>0</v>
      </c>
      <c r="L41" s="236"/>
      <c r="M41" s="624" t="s">
        <v>4083</v>
      </c>
      <c r="N41">
        <v>15</v>
      </c>
      <c r="O41">
        <f>IFERROR(HLOOKUP(C41,BangKeTru!$5:$185,181,0),0)</f>
        <v>0</v>
      </c>
      <c r="P41" t="str">
        <f>VLOOKUP(C41,DonGiaHD!A:O,15,0)</f>
        <v>A</v>
      </c>
      <c r="Q41">
        <f t="shared" si="2"/>
        <v>0</v>
      </c>
      <c r="T41" t="str">
        <f t="shared" si="0"/>
        <v/>
      </c>
      <c r="U41" t="str">
        <f t="shared" si="13"/>
        <v>m25A</v>
      </c>
    </row>
    <row r="42" spans="1:21" ht="22.15" customHeight="1">
      <c r="B42" t="str">
        <f t="shared" si="12"/>
        <v>CTD+KB</v>
      </c>
      <c r="C42" t="s">
        <v>545</v>
      </c>
      <c r="D42" s="613">
        <v>1</v>
      </c>
      <c r="E42" t="s">
        <v>60</v>
      </c>
      <c r="F42" s="236"/>
      <c r="G42" s="617" t="s">
        <v>3650</v>
      </c>
      <c r="H42" s="236" t="s">
        <v>89</v>
      </c>
      <c r="I42" s="236">
        <f t="shared" si="14"/>
        <v>15</v>
      </c>
      <c r="J42" s="236">
        <f t="shared" si="15"/>
        <v>15</v>
      </c>
      <c r="K42" s="236">
        <f t="shared" si="16"/>
        <v>0</v>
      </c>
      <c r="L42" s="236"/>
      <c r="M42" s="624"/>
      <c r="N42">
        <v>15</v>
      </c>
      <c r="O42">
        <f>IFERROR(HLOOKUP(C42,BangKeTru!$5:$185,181,0),0)</f>
        <v>0</v>
      </c>
      <c r="P42" t="str">
        <f>VLOOKUP(C42,DonGiaHD!A:O,15,0)</f>
        <v>B</v>
      </c>
      <c r="Q42">
        <f t="shared" si="2"/>
        <v>0</v>
      </c>
      <c r="T42" t="str">
        <f t="shared" si="0"/>
        <v/>
      </c>
      <c r="U42" t="str">
        <f t="shared" si="13"/>
        <v>CTD+KA</v>
      </c>
    </row>
    <row r="43" spans="1:21" ht="22.15" customHeight="1">
      <c r="B43" t="str">
        <f t="shared" si="12"/>
        <v>KE399B</v>
      </c>
      <c r="C43" t="s">
        <v>657</v>
      </c>
      <c r="D43" s="613">
        <v>2</v>
      </c>
      <c r="E43" t="s">
        <v>60</v>
      </c>
      <c r="F43" s="236">
        <v>0</v>
      </c>
      <c r="G43" s="617" t="s">
        <v>658</v>
      </c>
      <c r="H43" s="236" t="s">
        <v>59</v>
      </c>
      <c r="I43" s="236">
        <f t="shared" si="14"/>
        <v>30</v>
      </c>
      <c r="J43" s="236">
        <f t="shared" si="15"/>
        <v>30</v>
      </c>
      <c r="K43" s="236">
        <f t="shared" si="16"/>
        <v>0</v>
      </c>
      <c r="L43" s="236"/>
      <c r="M43" s="624"/>
      <c r="N43">
        <v>15</v>
      </c>
      <c r="O43">
        <f>IFERROR(HLOOKUP(C43,BangKeTru!$5:$185,181,0),0)</f>
        <v>2</v>
      </c>
      <c r="P43" t="str">
        <f>VLOOKUP(C43,DonGiaHD!A:O,15,0)</f>
        <v>B</v>
      </c>
      <c r="Q43">
        <f t="shared" si="2"/>
        <v>0</v>
      </c>
      <c r="T43" t="str">
        <f t="shared" si="0"/>
        <v/>
      </c>
      <c r="U43" t="str">
        <f t="shared" si="13"/>
        <v>KE399A</v>
      </c>
    </row>
    <row r="44" spans="1:21" ht="22.15" customHeight="1">
      <c r="B44" t="str">
        <f t="shared" si="12"/>
        <v>OXCB</v>
      </c>
      <c r="C44" t="s">
        <v>2571</v>
      </c>
      <c r="D44" s="613">
        <v>2</v>
      </c>
      <c r="E44" t="s">
        <v>60</v>
      </c>
      <c r="F44" s="236"/>
      <c r="G44" s="617" t="s">
        <v>2572</v>
      </c>
      <c r="H44" s="236" t="s">
        <v>59</v>
      </c>
      <c r="I44" s="236">
        <f t="shared" si="14"/>
        <v>30</v>
      </c>
      <c r="J44" s="236">
        <f t="shared" si="15"/>
        <v>30</v>
      </c>
      <c r="K44" s="236">
        <f t="shared" si="16"/>
        <v>0</v>
      </c>
      <c r="L44" s="236"/>
      <c r="M44" s="624"/>
      <c r="N44">
        <v>15</v>
      </c>
      <c r="O44">
        <f>IFERROR(HLOOKUP(C44,BangKeTru!$5:$185,181,0),0)</f>
        <v>0</v>
      </c>
      <c r="P44" t="str">
        <f>VLOOKUP(C44,DonGiaHD!A:O,15,0)</f>
        <v>B</v>
      </c>
      <c r="Q44">
        <f t="shared" si="2"/>
        <v>0</v>
      </c>
      <c r="T44" t="str">
        <f t="shared" si="0"/>
        <v/>
      </c>
      <c r="U44" t="str">
        <f t="shared" si="13"/>
        <v>OXCA</v>
      </c>
    </row>
    <row r="45" spans="1:21" ht="22.15" customHeight="1">
      <c r="B45" t="str">
        <f t="shared" si="12"/>
        <v>KTDB</v>
      </c>
      <c r="C45" t="s">
        <v>1449</v>
      </c>
      <c r="D45" s="613">
        <v>2.2400000000000002</v>
      </c>
      <c r="E45" t="s">
        <v>60</v>
      </c>
      <c r="F45" s="236"/>
      <c r="G45" s="617" t="s">
        <v>1451</v>
      </c>
      <c r="H45" s="236" t="s">
        <v>259</v>
      </c>
      <c r="I45" s="236">
        <f t="shared" si="14"/>
        <v>33.6</v>
      </c>
      <c r="J45" s="236">
        <f t="shared" si="15"/>
        <v>33.6</v>
      </c>
      <c r="K45" s="236">
        <f t="shared" si="16"/>
        <v>0</v>
      </c>
      <c r="L45" s="236"/>
      <c r="M45" s="624"/>
      <c r="N45">
        <v>15</v>
      </c>
      <c r="O45">
        <f>IFERROR(HLOOKUP(C45,BangKeTru!$5:$185,181,0),0)</f>
        <v>0</v>
      </c>
      <c r="P45" t="str">
        <f>VLOOKUP(C45,DonGiaHD!A:O,15,0)</f>
        <v>B</v>
      </c>
      <c r="Q45">
        <f t="shared" si="2"/>
        <v>0</v>
      </c>
      <c r="T45" t="str">
        <f t="shared" si="0"/>
        <v/>
      </c>
      <c r="U45" t="str">
        <f t="shared" si="13"/>
        <v>KTDA</v>
      </c>
    </row>
    <row r="46" spans="1:21" ht="22.15" customHeight="1">
      <c r="B46" t="str">
        <f t="shared" si="12"/>
        <v>DCTD3B</v>
      </c>
      <c r="C46" t="s">
        <v>1455</v>
      </c>
      <c r="D46" s="613">
        <v>1</v>
      </c>
      <c r="E46" t="s">
        <v>60</v>
      </c>
      <c r="F46" s="236"/>
      <c r="G46" s="617" t="s">
        <v>1457</v>
      </c>
      <c r="H46" s="236" t="s">
        <v>544</v>
      </c>
      <c r="I46" s="236">
        <f t="shared" si="14"/>
        <v>15</v>
      </c>
      <c r="J46" s="236">
        <f t="shared" si="15"/>
        <v>15</v>
      </c>
      <c r="K46" s="236">
        <f t="shared" si="16"/>
        <v>0</v>
      </c>
      <c r="L46" s="236"/>
      <c r="M46" s="624"/>
      <c r="N46">
        <v>15</v>
      </c>
      <c r="O46">
        <f>IFERROR(HLOOKUP(C46,BangKeTru!$5:$185,181,0),0)</f>
        <v>0</v>
      </c>
      <c r="P46" t="str">
        <f>VLOOKUP(C46,DonGiaHD!A:O,15,0)</f>
        <v>B</v>
      </c>
      <c r="Q46">
        <f t="shared" si="2"/>
        <v>0</v>
      </c>
      <c r="T46" t="str">
        <f t="shared" si="0"/>
        <v/>
      </c>
      <c r="U46" t="str">
        <f t="shared" si="13"/>
        <v>DCTD3A</v>
      </c>
    </row>
    <row r="47" spans="1:21" ht="22.15" customHeight="1">
      <c r="B47" t="str">
        <f t="shared" si="12"/>
        <v>dtd3B</v>
      </c>
      <c r="C47" t="s">
        <v>3656</v>
      </c>
      <c r="D47" s="613">
        <v>0.03</v>
      </c>
      <c r="E47" t="s">
        <v>60</v>
      </c>
      <c r="F47" s="236"/>
      <c r="G47" s="617" t="s">
        <v>3657</v>
      </c>
      <c r="H47" s="236" t="s">
        <v>89</v>
      </c>
      <c r="I47" s="236">
        <v>15</v>
      </c>
      <c r="J47" s="236">
        <v>15</v>
      </c>
      <c r="K47" s="236">
        <f t="shared" si="16"/>
        <v>0</v>
      </c>
      <c r="L47" s="236"/>
      <c r="M47" s="624"/>
      <c r="N47">
        <v>15</v>
      </c>
      <c r="O47">
        <f>IFERROR(HLOOKUP(C47,BangKeTru!$5:$185,181,0),0)</f>
        <v>0</v>
      </c>
      <c r="P47" t="str">
        <f>VLOOKUP(C47,DonGiaHD!A:O,15,0)</f>
        <v>B</v>
      </c>
      <c r="Q47">
        <f t="shared" si="2"/>
        <v>0</v>
      </c>
      <c r="T47" t="str">
        <f t="shared" si="0"/>
        <v/>
      </c>
      <c r="U47" t="str">
        <f t="shared" si="13"/>
        <v>dtd3A</v>
      </c>
    </row>
    <row r="48" spans="1:21" ht="22.15" customHeight="1">
      <c r="B48" t="str">
        <f t="shared" si="12"/>
        <v>datd3B</v>
      </c>
      <c r="C48" t="s">
        <v>3659</v>
      </c>
      <c r="D48" s="613">
        <v>0.03</v>
      </c>
      <c r="E48" t="s">
        <v>60</v>
      </c>
      <c r="F48" s="236"/>
      <c r="G48" s="617" t="s">
        <v>3660</v>
      </c>
      <c r="H48" s="236" t="s">
        <v>89</v>
      </c>
      <c r="I48" s="236">
        <v>15</v>
      </c>
      <c r="J48" s="236">
        <v>15</v>
      </c>
      <c r="K48" s="236">
        <f t="shared" si="16"/>
        <v>0</v>
      </c>
      <c r="L48" s="236"/>
      <c r="M48" s="624"/>
      <c r="N48">
        <v>15</v>
      </c>
      <c r="O48">
        <f>IFERROR(HLOOKUP(C48,BangKeTru!$5:$185,181,0),0)</f>
        <v>0</v>
      </c>
      <c r="P48" t="str">
        <f>VLOOKUP(C48,DonGiaHD!A:O,15,0)</f>
        <v>B</v>
      </c>
      <c r="Q48">
        <f t="shared" si="2"/>
        <v>0</v>
      </c>
      <c r="T48" t="str">
        <f t="shared" si="0"/>
        <v/>
      </c>
      <c r="U48" t="str">
        <f t="shared" si="13"/>
        <v>datd3A</v>
      </c>
    </row>
    <row r="49" spans="1:21" ht="22.15" customHeight="1">
      <c r="B49" t="str">
        <f t="shared" si="12"/>
        <v>PVC21B</v>
      </c>
      <c r="C49" t="s">
        <v>2475</v>
      </c>
      <c r="D49" s="613">
        <v>1.5</v>
      </c>
      <c r="E49" t="s">
        <v>60</v>
      </c>
      <c r="F49" s="236"/>
      <c r="G49" s="617" t="s">
        <v>2476</v>
      </c>
      <c r="H49" s="236" t="s">
        <v>974</v>
      </c>
      <c r="I49" s="236">
        <f t="shared" si="14"/>
        <v>22.5</v>
      </c>
      <c r="J49" s="236">
        <f t="shared" si="15"/>
        <v>22.5</v>
      </c>
      <c r="K49" s="236">
        <f t="shared" si="16"/>
        <v>0</v>
      </c>
      <c r="L49" s="236"/>
      <c r="M49" s="624"/>
      <c r="N49">
        <v>15</v>
      </c>
      <c r="O49">
        <f>IFERROR(HLOOKUP(C49,BangKeTru!$5:$185,181,0),0)</f>
        <v>0</v>
      </c>
      <c r="P49" t="str">
        <f>VLOOKUP(C49,DonGiaHD!A:O,15,0)</f>
        <v>B</v>
      </c>
      <c r="Q49">
        <f t="shared" si="2"/>
        <v>0</v>
      </c>
      <c r="T49" t="str">
        <f t="shared" si="0"/>
        <v/>
      </c>
      <c r="U49" t="str">
        <f t="shared" si="13"/>
        <v>PVC21A</v>
      </c>
    </row>
    <row r="50" spans="1:21" ht="19.5" customHeight="1">
      <c r="B50" t="str">
        <f t="shared" si="12"/>
        <v>CD21B</v>
      </c>
      <c r="C50" t="s">
        <v>906</v>
      </c>
      <c r="D50" s="613">
        <v>2</v>
      </c>
      <c r="E50" t="s">
        <v>60</v>
      </c>
      <c r="F50" s="236"/>
      <c r="G50" s="617" t="s">
        <v>5048</v>
      </c>
      <c r="H50" s="236" t="s">
        <v>89</v>
      </c>
      <c r="I50" s="236">
        <f t="shared" si="14"/>
        <v>30</v>
      </c>
      <c r="J50" s="236">
        <f t="shared" si="15"/>
        <v>30</v>
      </c>
      <c r="K50" s="236">
        <f t="shared" si="16"/>
        <v>0</v>
      </c>
      <c r="L50" s="236"/>
      <c r="M50" s="624"/>
      <c r="N50">
        <v>15</v>
      </c>
      <c r="O50">
        <f>IFERROR(HLOOKUP(C50,BangKeTru!$5:$185,181,0),0)</f>
        <v>0</v>
      </c>
      <c r="P50" t="str">
        <f>VLOOKUP(C50,DonGiaHD!A:O,15,0)</f>
        <v>B</v>
      </c>
      <c r="Q50">
        <f t="shared" si="2"/>
        <v>0</v>
      </c>
      <c r="T50" t="str">
        <f t="shared" si="0"/>
        <v/>
      </c>
      <c r="U50" t="str">
        <f t="shared" si="13"/>
        <v>CD21A</v>
      </c>
    </row>
    <row r="51" spans="1:21" ht="36.75" customHeight="1">
      <c r="A51" t="s">
        <v>2979</v>
      </c>
      <c r="C51" t="str">
        <f>A51</f>
        <v>TDDD12</v>
      </c>
      <c r="D51" s="615"/>
      <c r="E51" t="s">
        <v>60</v>
      </c>
      <c r="F51" s="236">
        <v>7</v>
      </c>
      <c r="G51" s="616" t="s">
        <v>2980</v>
      </c>
      <c r="H51" s="309" t="s">
        <v>237</v>
      </c>
      <c r="I51" s="309">
        <f>N51</f>
        <v>10</v>
      </c>
      <c r="J51" s="309">
        <f>O51</f>
        <v>9</v>
      </c>
      <c r="K51" s="309">
        <f>IF(J51&gt;I51,J51-I51,0)</f>
        <v>0</v>
      </c>
      <c r="L51" s="309">
        <f>IF(I51&gt;J51,I51-J51,0)</f>
        <v>1</v>
      </c>
      <c r="M51" s="230" t="str">
        <f>R51</f>
        <v>Dự toán tính dư tại trụ 170</v>
      </c>
      <c r="N51">
        <v>10</v>
      </c>
      <c r="O51">
        <f>IFERROR(HLOOKUP(C51,BangKeTru!$5:$185,181,0),0)</f>
        <v>9</v>
      </c>
      <c r="P51" s="543" t="s">
        <v>60</v>
      </c>
      <c r="Q51">
        <f t="shared" si="2"/>
        <v>1</v>
      </c>
      <c r="R51" t="s">
        <v>4092</v>
      </c>
      <c r="T51" t="str">
        <f t="shared" si="0"/>
        <v/>
      </c>
    </row>
    <row r="52" spans="1:21" ht="19.5" customHeight="1">
      <c r="B52" t="str">
        <f t="shared" ref="B52:B62" si="17">C52&amp;P52</f>
        <v>m25A</v>
      </c>
      <c r="C52" t="s">
        <v>3367</v>
      </c>
      <c r="D52" s="613">
        <v>2.2400000000000002</v>
      </c>
      <c r="E52" t="s">
        <v>60</v>
      </c>
      <c r="F52" s="236"/>
      <c r="G52" s="618" t="s">
        <v>3667</v>
      </c>
      <c r="H52" s="236" t="s">
        <v>259</v>
      </c>
      <c r="I52" s="236">
        <f>D52*N52</f>
        <v>22.400000000000002</v>
      </c>
      <c r="J52" s="628">
        <f>ROUND(J$51*$D52,1)</f>
        <v>20.2</v>
      </c>
      <c r="K52" s="236"/>
      <c r="L52" s="363">
        <f>ROUND(L$51*$D52,1)</f>
        <v>2.2000000000000002</v>
      </c>
      <c r="M52" s="624" t="s">
        <v>4083</v>
      </c>
      <c r="N52">
        <v>10</v>
      </c>
      <c r="O52">
        <f>IFERROR(HLOOKUP(C52,BangKeTru!$5:$185,181,0),0)</f>
        <v>0</v>
      </c>
      <c r="P52" t="str">
        <f>VLOOKUP(C52,DonGiaHD!A:O,15,0)</f>
        <v>A</v>
      </c>
      <c r="Q52">
        <f t="shared" si="2"/>
        <v>1</v>
      </c>
      <c r="T52" t="str">
        <f t="shared" si="0"/>
        <v/>
      </c>
      <c r="U52" t="str">
        <f t="shared" ref="U52:U62" si="18">C52&amp;"A"</f>
        <v>m25A</v>
      </c>
    </row>
    <row r="53" spans="1:21" ht="22.15" customHeight="1">
      <c r="B53" t="str">
        <f t="shared" si="17"/>
        <v>KE399B</v>
      </c>
      <c r="C53" t="s">
        <v>657</v>
      </c>
      <c r="D53" s="613">
        <v>4</v>
      </c>
      <c r="E53" t="s">
        <v>60</v>
      </c>
      <c r="F53" s="236"/>
      <c r="G53" s="617" t="s">
        <v>658</v>
      </c>
      <c r="H53" s="236" t="s">
        <v>59</v>
      </c>
      <c r="I53" s="236">
        <f>D53*N53</f>
        <v>40</v>
      </c>
      <c r="J53" s="236">
        <f t="shared" ref="J53:J54" si="19">J$51*$D53</f>
        <v>36</v>
      </c>
      <c r="K53" s="236"/>
      <c r="L53" s="236">
        <f t="shared" ref="L53:L54" si="20">L$51*$D53</f>
        <v>4</v>
      </c>
      <c r="M53" s="625"/>
      <c r="N53">
        <v>10</v>
      </c>
      <c r="O53">
        <f>IFERROR(HLOOKUP(C53,BangKeTru!$5:$185,181,0),0)</f>
        <v>2</v>
      </c>
      <c r="P53" t="str">
        <f>VLOOKUP(C53,DonGiaHD!A:O,15,0)</f>
        <v>B</v>
      </c>
      <c r="Q53">
        <f t="shared" si="2"/>
        <v>1</v>
      </c>
      <c r="T53" t="str">
        <f t="shared" si="0"/>
        <v/>
      </c>
      <c r="U53" t="str">
        <f t="shared" si="18"/>
        <v>KE399A</v>
      </c>
    </row>
    <row r="54" spans="1:21" ht="22.15" customHeight="1">
      <c r="B54" t="str">
        <f t="shared" si="17"/>
        <v>OXCB</v>
      </c>
      <c r="C54" t="s">
        <v>2571</v>
      </c>
      <c r="D54" s="613">
        <v>4</v>
      </c>
      <c r="E54" t="s">
        <v>60</v>
      </c>
      <c r="F54" s="236"/>
      <c r="G54" s="617" t="s">
        <v>2572</v>
      </c>
      <c r="H54" s="236" t="s">
        <v>59</v>
      </c>
      <c r="I54" s="236">
        <f>D54*N54</f>
        <v>40</v>
      </c>
      <c r="J54" s="236">
        <f t="shared" si="19"/>
        <v>36</v>
      </c>
      <c r="K54" s="236"/>
      <c r="L54" s="236">
        <f t="shared" si="20"/>
        <v>4</v>
      </c>
      <c r="M54" s="625"/>
      <c r="N54">
        <v>10</v>
      </c>
      <c r="O54">
        <f>IFERROR(HLOOKUP(C54,BangKeTru!$5:$185,181,0),0)</f>
        <v>0</v>
      </c>
      <c r="P54" t="str">
        <f>VLOOKUP(C54,DonGiaHD!A:O,15,0)</f>
        <v>B</v>
      </c>
      <c r="Q54">
        <f t="shared" si="2"/>
        <v>1</v>
      </c>
      <c r="T54" t="str">
        <f t="shared" si="0"/>
        <v/>
      </c>
      <c r="U54" t="str">
        <f t="shared" si="18"/>
        <v>OXCA</v>
      </c>
    </row>
    <row r="55" spans="1:21" ht="22.15" customHeight="1">
      <c r="B55" t="str">
        <f t="shared" si="17"/>
        <v>0x</v>
      </c>
      <c r="C55">
        <f t="shared" ref="C55" si="21">A55</f>
        <v>0</v>
      </c>
      <c r="D55" s="615"/>
      <c r="E55" t="s">
        <v>60</v>
      </c>
      <c r="F55" s="338" t="s">
        <v>3571</v>
      </c>
      <c r="G55" s="616" t="s">
        <v>3942</v>
      </c>
      <c r="H55" s="620"/>
      <c r="I55" s="620"/>
      <c r="J55" s="620"/>
      <c r="K55" s="620"/>
      <c r="L55" s="620"/>
      <c r="M55" s="624"/>
      <c r="N55">
        <v>10</v>
      </c>
      <c r="O55">
        <f>IFERROR(HLOOKUP(C55,BangKeTru!$5:$185,181,0),0)</f>
        <v>0</v>
      </c>
      <c r="P55" s="543" t="s">
        <v>60</v>
      </c>
      <c r="Q55">
        <f t="shared" si="2"/>
        <v>0</v>
      </c>
      <c r="S55" t="s">
        <v>4086</v>
      </c>
      <c r="T55" t="str">
        <f t="shared" si="0"/>
        <v/>
      </c>
      <c r="U55" t="str">
        <f t="shared" si="18"/>
        <v>0A</v>
      </c>
    </row>
    <row r="56" spans="1:21" ht="22.15" customHeight="1">
      <c r="A56" t="s">
        <v>3010</v>
      </c>
      <c r="B56" t="str">
        <f t="shared" si="17"/>
        <v>BTLT 12 F540x</v>
      </c>
      <c r="C56" t="s">
        <v>3288</v>
      </c>
      <c r="D56" s="615"/>
      <c r="E56" t="s">
        <v>60</v>
      </c>
      <c r="F56" s="236">
        <v>8</v>
      </c>
      <c r="G56" s="616" t="s">
        <v>3289</v>
      </c>
      <c r="H56" s="309" t="s">
        <v>2991</v>
      </c>
      <c r="I56" s="309">
        <f>N56</f>
        <v>96</v>
      </c>
      <c r="J56" s="309">
        <f>O56</f>
        <v>95</v>
      </c>
      <c r="K56" s="309">
        <f>IF(J56&gt;I56,J56-I56,0)</f>
        <v>0</v>
      </c>
      <c r="L56" s="309">
        <f>IF(I56&gt;J56,I56-J56,0)</f>
        <v>1</v>
      </c>
      <c r="M56" s="625"/>
      <c r="N56">
        <v>96</v>
      </c>
      <c r="O56">
        <f>IFERROR(HLOOKUP(C56,BangKeTru!$5:$185,181,0),0)</f>
        <v>95</v>
      </c>
      <c r="P56" s="543" t="s">
        <v>60</v>
      </c>
      <c r="Q56">
        <f t="shared" si="2"/>
        <v>1</v>
      </c>
      <c r="R56" t="s">
        <v>4093</v>
      </c>
      <c r="T56" t="str">
        <f t="shared" si="0"/>
        <v/>
      </c>
      <c r="U56" t="str">
        <f t="shared" si="18"/>
        <v>BTLT 12 F540A</v>
      </c>
    </row>
    <row r="57" spans="1:21" ht="22.15" customHeight="1">
      <c r="B57" t="str">
        <f t="shared" si="17"/>
        <v>T12540A</v>
      </c>
      <c r="C57" t="s">
        <v>3247</v>
      </c>
      <c r="D57" s="613">
        <v>1</v>
      </c>
      <c r="E57" t="s">
        <v>60</v>
      </c>
      <c r="F57" s="236"/>
      <c r="G57" s="618" t="s">
        <v>3669</v>
      </c>
      <c r="H57" s="236" t="s">
        <v>539</v>
      </c>
      <c r="I57" s="236">
        <f>D57*N57</f>
        <v>96</v>
      </c>
      <c r="J57" s="236">
        <f t="shared" ref="J57:L58" si="22">J$56*$D57</f>
        <v>95</v>
      </c>
      <c r="K57" s="236">
        <f t="shared" si="22"/>
        <v>0</v>
      </c>
      <c r="L57" s="236">
        <f t="shared" si="22"/>
        <v>1</v>
      </c>
      <c r="M57" s="624" t="s">
        <v>4083</v>
      </c>
      <c r="N57">
        <v>96</v>
      </c>
      <c r="O57">
        <f>IFERROR(HLOOKUP(C57,BangKeTru!$5:$185,181,0),0)</f>
        <v>0</v>
      </c>
      <c r="P57" t="str">
        <f>VLOOKUP(C57,DonGiaHD!A:O,15,0)</f>
        <v>A</v>
      </c>
      <c r="Q57">
        <f t="shared" si="2"/>
        <v>1</v>
      </c>
      <c r="T57" t="str">
        <f t="shared" si="0"/>
        <v/>
      </c>
      <c r="U57" t="str">
        <f t="shared" si="18"/>
        <v>T12540A</v>
      </c>
    </row>
    <row r="58" spans="1:21" ht="22.15" customHeight="1">
      <c r="B58" t="str">
        <f t="shared" si="17"/>
        <v>C12mB</v>
      </c>
      <c r="C58" t="s">
        <v>1490</v>
      </c>
      <c r="D58" s="613">
        <v>1</v>
      </c>
      <c r="E58" t="s">
        <v>60</v>
      </c>
      <c r="F58" s="236"/>
      <c r="G58" s="617" t="s">
        <v>3671</v>
      </c>
      <c r="H58" s="236" t="s">
        <v>539</v>
      </c>
      <c r="I58" s="236">
        <f>D58*N58</f>
        <v>96</v>
      </c>
      <c r="J58" s="236">
        <f t="shared" si="22"/>
        <v>95</v>
      </c>
      <c r="K58" s="236">
        <f t="shared" si="22"/>
        <v>0</v>
      </c>
      <c r="L58" s="236">
        <f t="shared" si="22"/>
        <v>1</v>
      </c>
      <c r="M58" s="625"/>
      <c r="N58">
        <v>96</v>
      </c>
      <c r="O58">
        <f>IFERROR(HLOOKUP(C58,BangKeTru!$5:$185,181,0),0)</f>
        <v>0</v>
      </c>
      <c r="P58" t="str">
        <f>VLOOKUP(C58,DonGiaHD!A:O,15,0)</f>
        <v>B</v>
      </c>
      <c r="Q58">
        <f t="shared" si="2"/>
        <v>1</v>
      </c>
      <c r="T58" t="str">
        <f t="shared" si="0"/>
        <v/>
      </c>
      <c r="U58" t="str">
        <f t="shared" si="18"/>
        <v>C12mA</v>
      </c>
    </row>
    <row r="59" spans="1:21" ht="22.15" customHeight="1">
      <c r="A59" t="s">
        <v>3014</v>
      </c>
      <c r="B59" t="str">
        <f t="shared" si="17"/>
        <v>BTLT 14 F650x</v>
      </c>
      <c r="C59" t="s">
        <v>3673</v>
      </c>
      <c r="D59" s="615"/>
      <c r="E59" t="s">
        <v>60</v>
      </c>
      <c r="F59" s="236">
        <v>9</v>
      </c>
      <c r="G59" s="616" t="s">
        <v>3015</v>
      </c>
      <c r="H59" s="309" t="s">
        <v>2991</v>
      </c>
      <c r="I59" s="309">
        <f>N59</f>
        <v>15</v>
      </c>
      <c r="J59" s="309">
        <f>O59</f>
        <v>15</v>
      </c>
      <c r="K59" s="309">
        <f>IF(J59&gt;I59,J59-I59,0)</f>
        <v>0</v>
      </c>
      <c r="L59" s="309">
        <f>IF(I59&gt;J59,I59-J59,0)</f>
        <v>0</v>
      </c>
      <c r="M59" s="624"/>
      <c r="N59">
        <v>15</v>
      </c>
      <c r="O59">
        <f>IFERROR(HLOOKUP(C59,BangKeTru!$5:$185,181,0),0)</f>
        <v>15</v>
      </c>
      <c r="P59" s="543" t="s">
        <v>60</v>
      </c>
      <c r="Q59">
        <f t="shared" si="2"/>
        <v>0</v>
      </c>
      <c r="T59" t="str">
        <f t="shared" si="0"/>
        <v/>
      </c>
      <c r="U59" t="str">
        <f t="shared" si="18"/>
        <v>BTLT 14 F650A</v>
      </c>
    </row>
    <row r="60" spans="1:21" ht="22.15" customHeight="1">
      <c r="B60" t="str">
        <f t="shared" si="17"/>
        <v>T14A</v>
      </c>
      <c r="C60" t="s">
        <v>993</v>
      </c>
      <c r="D60" s="613">
        <v>1</v>
      </c>
      <c r="E60" t="s">
        <v>60</v>
      </c>
      <c r="F60" s="236"/>
      <c r="G60" s="618" t="s">
        <v>3674</v>
      </c>
      <c r="H60" s="236" t="s">
        <v>539</v>
      </c>
      <c r="I60" s="236">
        <f>D60*N60</f>
        <v>15</v>
      </c>
      <c r="J60" s="236">
        <f>N60*D60</f>
        <v>15</v>
      </c>
      <c r="K60" s="236"/>
      <c r="L60" s="236"/>
      <c r="M60" s="624" t="s">
        <v>4083</v>
      </c>
      <c r="N60">
        <v>15</v>
      </c>
      <c r="O60">
        <f>IFERROR(HLOOKUP(C60,BangKeTru!$5:$185,181,0),0)</f>
        <v>0</v>
      </c>
      <c r="P60" t="str">
        <f>VLOOKUP(C60,DonGiaHD!A:O,15,0)</f>
        <v>A</v>
      </c>
      <c r="Q60">
        <f t="shared" si="2"/>
        <v>0</v>
      </c>
      <c r="T60" t="str">
        <f t="shared" si="0"/>
        <v/>
      </c>
      <c r="U60" t="str">
        <f t="shared" si="18"/>
        <v>T14A</v>
      </c>
    </row>
    <row r="61" spans="1:21" ht="22.15" customHeight="1">
      <c r="B61" t="str">
        <f t="shared" si="17"/>
        <v>C14mB</v>
      </c>
      <c r="C61" t="s">
        <v>1492</v>
      </c>
      <c r="D61" s="613">
        <v>1</v>
      </c>
      <c r="E61" t="s">
        <v>60</v>
      </c>
      <c r="F61" s="236"/>
      <c r="G61" s="617" t="s">
        <v>1494</v>
      </c>
      <c r="H61" s="236" t="s">
        <v>539</v>
      </c>
      <c r="I61" s="236">
        <f>D61*N61</f>
        <v>15</v>
      </c>
      <c r="J61" s="236">
        <f>N61*D61</f>
        <v>15</v>
      </c>
      <c r="K61" s="236"/>
      <c r="L61" s="236"/>
      <c r="M61" s="624"/>
      <c r="N61">
        <v>15</v>
      </c>
      <c r="O61">
        <f>IFERROR(HLOOKUP(C61,BangKeTru!$5:$185,181,0),0)</f>
        <v>0</v>
      </c>
      <c r="P61" t="str">
        <f>VLOOKUP(C61,DonGiaHD!A:O,15,0)</f>
        <v>B</v>
      </c>
      <c r="Q61">
        <f t="shared" si="2"/>
        <v>0</v>
      </c>
      <c r="T61" t="str">
        <f t="shared" si="0"/>
        <v/>
      </c>
      <c r="U61" t="str">
        <f t="shared" si="18"/>
        <v>C14mA</v>
      </c>
    </row>
    <row r="62" spans="1:21" ht="22.15" customHeight="1">
      <c r="B62" t="str">
        <f t="shared" si="17"/>
        <v>0x</v>
      </c>
      <c r="C62">
        <f t="shared" ref="C62:C63" si="23">A62</f>
        <v>0</v>
      </c>
      <c r="D62" s="615"/>
      <c r="E62" t="s">
        <v>60</v>
      </c>
      <c r="F62" s="338" t="s">
        <v>3578</v>
      </c>
      <c r="G62" s="616" t="s">
        <v>4094</v>
      </c>
      <c r="H62" s="620"/>
      <c r="I62" s="620"/>
      <c r="J62" s="620"/>
      <c r="K62" s="620"/>
      <c r="L62" s="620"/>
      <c r="M62" s="624"/>
      <c r="N62">
        <v>15</v>
      </c>
      <c r="O62">
        <f>IFERROR(HLOOKUP(C62,BangKeTru!$5:$185,181,0),0)</f>
        <v>0</v>
      </c>
      <c r="P62" s="543" t="s">
        <v>60</v>
      </c>
      <c r="Q62">
        <f t="shared" si="2"/>
        <v>0</v>
      </c>
      <c r="T62" t="str">
        <f t="shared" si="0"/>
        <v/>
      </c>
      <c r="U62" t="str">
        <f t="shared" si="18"/>
        <v>0A</v>
      </c>
    </row>
    <row r="63" spans="1:21" ht="36" customHeight="1">
      <c r="A63" t="s">
        <v>3033</v>
      </c>
      <c r="C63" t="str">
        <f t="shared" si="23"/>
        <v>X-22K</v>
      </c>
      <c r="D63" s="615"/>
      <c r="E63" t="s">
        <v>60</v>
      </c>
      <c r="F63" s="236">
        <v>1</v>
      </c>
      <c r="G63" s="616" t="s">
        <v>3676</v>
      </c>
      <c r="H63" s="309" t="s">
        <v>237</v>
      </c>
      <c r="I63" s="630">
        <f>N63</f>
        <v>5</v>
      </c>
      <c r="J63" s="309">
        <f>O63</f>
        <v>4</v>
      </c>
      <c r="K63" s="309">
        <f>IF(J63&gt;I63,J63-I63,0)</f>
        <v>0</v>
      </c>
      <c r="L63" s="309">
        <f>IF(I63&gt;J63,I63-J63,0)</f>
        <v>1</v>
      </c>
      <c r="M63" s="1008" t="str">
        <f>R63</f>
        <v>Dự toán tính dư tại trụ 129 (giảm 1 bộ B cấp)</v>
      </c>
      <c r="N63">
        <v>5</v>
      </c>
      <c r="O63">
        <f>IFERROR(HLOOKUP(C63,BangKeTru!$5:$185,181,0),0)</f>
        <v>4</v>
      </c>
      <c r="P63" s="543" t="s">
        <v>60</v>
      </c>
      <c r="Q63">
        <f t="shared" si="2"/>
        <v>1</v>
      </c>
      <c r="R63" s="544" t="s">
        <v>4095</v>
      </c>
      <c r="S63" t="s">
        <v>4086</v>
      </c>
      <c r="T63" t="str">
        <f t="shared" si="0"/>
        <v/>
      </c>
    </row>
    <row r="64" spans="1:21" ht="22.15" customHeight="1">
      <c r="B64" t="str">
        <f t="shared" ref="B64:B99" si="24">C64&amp;P64</f>
        <v>d22B</v>
      </c>
      <c r="C64" t="s">
        <v>3249</v>
      </c>
      <c r="D64" s="613">
        <v>2</v>
      </c>
      <c r="E64" t="s">
        <v>60</v>
      </c>
      <c r="F64" s="236"/>
      <c r="G64" s="618" t="s">
        <v>3250</v>
      </c>
      <c r="H64" s="236" t="s">
        <v>3251</v>
      </c>
      <c r="I64" s="236">
        <v>4</v>
      </c>
      <c r="J64" s="236">
        <v>2</v>
      </c>
      <c r="K64" s="236"/>
      <c r="L64" s="236"/>
      <c r="M64" s="230"/>
      <c r="N64">
        <v>5</v>
      </c>
      <c r="O64">
        <f>IFERROR(HLOOKUP(C64,BangKeTru!$5:$185,181,0),0)</f>
        <v>0</v>
      </c>
      <c r="P64" t="str">
        <f>VLOOKUP(C64,DonGiaHD!A:O,15,0)</f>
        <v>B</v>
      </c>
      <c r="Q64">
        <f t="shared" si="2"/>
        <v>0</v>
      </c>
      <c r="T64" t="str">
        <f t="shared" si="0"/>
        <v/>
      </c>
      <c r="U64" t="str">
        <f t="shared" ref="U64:U99" si="25">C64&amp;"A"</f>
        <v>d22A</v>
      </c>
    </row>
    <row r="65" spans="1:21" ht="22.15" customHeight="1">
      <c r="B65" t="str">
        <f t="shared" si="24"/>
        <v>t81B</v>
      </c>
      <c r="C65" t="s">
        <v>3252</v>
      </c>
      <c r="D65" s="613">
        <v>4</v>
      </c>
      <c r="E65" t="s">
        <v>60</v>
      </c>
      <c r="F65" s="236"/>
      <c r="G65" s="618" t="s">
        <v>3253</v>
      </c>
      <c r="H65" s="236" t="s">
        <v>3251</v>
      </c>
      <c r="I65" s="236">
        <v>8</v>
      </c>
      <c r="J65" s="236">
        <v>4</v>
      </c>
      <c r="K65" s="236"/>
      <c r="L65" s="236"/>
      <c r="M65" s="230"/>
      <c r="N65">
        <v>5</v>
      </c>
      <c r="O65">
        <f>IFERROR(HLOOKUP(C65,BangKeTru!$5:$185,181,0),0)</f>
        <v>0</v>
      </c>
      <c r="P65" t="str">
        <f>VLOOKUP(C65,DonGiaHD!A:O,15,0)</f>
        <v>B</v>
      </c>
      <c r="Q65">
        <f t="shared" si="2"/>
        <v>0</v>
      </c>
      <c r="T65" t="str">
        <f t="shared" si="0"/>
        <v/>
      </c>
      <c r="U65" t="str">
        <f t="shared" si="25"/>
        <v>t81A</v>
      </c>
    </row>
    <row r="66" spans="1:21" ht="22.15" customHeight="1">
      <c r="D66" s="613"/>
      <c r="E66" t="s">
        <v>60</v>
      </c>
      <c r="F66" s="236"/>
      <c r="G66" s="618" t="s">
        <v>3250</v>
      </c>
      <c r="H66" s="236" t="s">
        <v>3251</v>
      </c>
      <c r="I66" s="236">
        <v>6</v>
      </c>
      <c r="J66" s="236">
        <v>4</v>
      </c>
      <c r="K66" s="236"/>
      <c r="L66" s="236">
        <f>I66-J66</f>
        <v>2</v>
      </c>
      <c r="M66" s="230"/>
    </row>
    <row r="67" spans="1:21" ht="22.15" customHeight="1">
      <c r="D67" s="613"/>
      <c r="E67" t="s">
        <v>60</v>
      </c>
      <c r="F67" s="236"/>
      <c r="G67" s="618" t="s">
        <v>3253</v>
      </c>
      <c r="H67" s="236" t="s">
        <v>3251</v>
      </c>
      <c r="I67" s="236">
        <v>12</v>
      </c>
      <c r="J67" s="236">
        <v>8</v>
      </c>
      <c r="K67" s="236"/>
      <c r="L67" s="236">
        <f>I67-J67</f>
        <v>4</v>
      </c>
      <c r="M67" s="230"/>
    </row>
    <row r="68" spans="1:21" ht="22.15" customHeight="1">
      <c r="B68" t="str">
        <f t="shared" si="24"/>
        <v>B16300B</v>
      </c>
      <c r="C68" t="s">
        <v>150</v>
      </c>
      <c r="D68" s="613">
        <v>2</v>
      </c>
      <c r="E68" t="s">
        <v>60</v>
      </c>
      <c r="F68" s="236"/>
      <c r="G68" s="617" t="s">
        <v>151</v>
      </c>
      <c r="H68" s="236" t="s">
        <v>89</v>
      </c>
      <c r="I68" s="236">
        <f t="shared" ref="I68:I71" si="26">D68*N68</f>
        <v>10</v>
      </c>
      <c r="J68" s="236">
        <f t="shared" ref="J68:J71" si="27">J$63*$D68</f>
        <v>8</v>
      </c>
      <c r="K68" s="236"/>
      <c r="L68" s="236">
        <f t="shared" ref="L68:L71" si="28">L$63*$D68</f>
        <v>2</v>
      </c>
      <c r="M68" s="625"/>
      <c r="N68">
        <v>5</v>
      </c>
      <c r="O68">
        <f>IFERROR(HLOOKUP(C68,BangKeTru!$5:$185,181,0),0)</f>
        <v>68</v>
      </c>
      <c r="P68" t="str">
        <f>VLOOKUP(C68,DonGiaHD!A:O,15,0)</f>
        <v>B</v>
      </c>
      <c r="Q68">
        <f t="shared" si="2"/>
        <v>1</v>
      </c>
      <c r="T68" t="str">
        <f t="shared" si="0"/>
        <v/>
      </c>
      <c r="U68" t="str">
        <f t="shared" si="25"/>
        <v>B16300A</v>
      </c>
    </row>
    <row r="69" spans="1:21" ht="22.15" customHeight="1">
      <c r="B69" t="str">
        <f t="shared" si="24"/>
        <v>B16300vB</v>
      </c>
      <c r="C69" t="s">
        <v>3387</v>
      </c>
      <c r="D69" s="613">
        <v>4</v>
      </c>
      <c r="E69" t="s">
        <v>60</v>
      </c>
      <c r="F69" s="236"/>
      <c r="G69" s="617" t="s">
        <v>173</v>
      </c>
      <c r="H69" s="236" t="s">
        <v>89</v>
      </c>
      <c r="I69" s="236">
        <f t="shared" si="26"/>
        <v>20</v>
      </c>
      <c r="J69" s="236">
        <f t="shared" si="27"/>
        <v>16</v>
      </c>
      <c r="K69" s="236"/>
      <c r="L69" s="236">
        <f t="shared" si="28"/>
        <v>4</v>
      </c>
      <c r="M69" s="625"/>
      <c r="N69">
        <v>5</v>
      </c>
      <c r="O69">
        <f>IFERROR(HLOOKUP(C69,BangKeTru!$5:$185,181,0),0)</f>
        <v>0</v>
      </c>
      <c r="P69" t="str">
        <f>VLOOKUP(C69,DonGiaHD!A:O,15,0)</f>
        <v>B</v>
      </c>
      <c r="Q69">
        <f t="shared" si="2"/>
        <v>1</v>
      </c>
      <c r="T69" t="str">
        <f t="shared" si="0"/>
        <v/>
      </c>
      <c r="U69" t="str">
        <f t="shared" si="25"/>
        <v>B16300vA</v>
      </c>
    </row>
    <row r="70" spans="1:21" ht="22.15" customHeight="1">
      <c r="B70" t="str">
        <f t="shared" si="24"/>
        <v>B1650B</v>
      </c>
      <c r="C70" t="s">
        <v>130</v>
      </c>
      <c r="D70" s="613">
        <v>4</v>
      </c>
      <c r="E70" t="s">
        <v>60</v>
      </c>
      <c r="F70" s="236"/>
      <c r="G70" s="617" t="s">
        <v>131</v>
      </c>
      <c r="H70" s="236" t="s">
        <v>89</v>
      </c>
      <c r="I70" s="236">
        <f t="shared" si="26"/>
        <v>20</v>
      </c>
      <c r="J70" s="236">
        <f t="shared" si="27"/>
        <v>16</v>
      </c>
      <c r="K70" s="236"/>
      <c r="L70" s="236">
        <f t="shared" si="28"/>
        <v>4</v>
      </c>
      <c r="M70" s="625"/>
      <c r="N70">
        <v>5</v>
      </c>
      <c r="O70">
        <f>IFERROR(HLOOKUP(C70,BangKeTru!$5:$185,181,0),0)</f>
        <v>0</v>
      </c>
      <c r="P70" t="str">
        <f>VLOOKUP(C70,DonGiaHD!A:O,15,0)</f>
        <v>B</v>
      </c>
      <c r="Q70">
        <f t="shared" si="2"/>
        <v>1</v>
      </c>
      <c r="T70" t="str">
        <f t="shared" si="0"/>
        <v/>
      </c>
      <c r="U70" t="str">
        <f t="shared" si="25"/>
        <v>B1650A</v>
      </c>
    </row>
    <row r="71" spans="1:21" ht="22.15" customHeight="1">
      <c r="B71" t="str">
        <f t="shared" si="24"/>
        <v>LXINB</v>
      </c>
      <c r="C71" t="s">
        <v>1512</v>
      </c>
      <c r="D71" s="613">
        <v>1</v>
      </c>
      <c r="E71" t="s">
        <v>60</v>
      </c>
      <c r="F71" s="236"/>
      <c r="G71" s="617" t="s">
        <v>3687</v>
      </c>
      <c r="H71" s="236" t="s">
        <v>89</v>
      </c>
      <c r="I71" s="236">
        <f t="shared" si="26"/>
        <v>5</v>
      </c>
      <c r="J71" s="236">
        <f t="shared" si="27"/>
        <v>4</v>
      </c>
      <c r="K71" s="236"/>
      <c r="L71" s="236">
        <f t="shared" si="28"/>
        <v>1</v>
      </c>
      <c r="M71" s="625"/>
      <c r="N71">
        <v>5</v>
      </c>
      <c r="O71">
        <f>IFERROR(HLOOKUP(C71,BangKeTru!$5:$185,181,0),0)</f>
        <v>0</v>
      </c>
      <c r="P71" t="str">
        <f>VLOOKUP(C71,DonGiaHD!A:O,15,0)</f>
        <v>B</v>
      </c>
      <c r="Q71">
        <f t="shared" si="2"/>
        <v>1</v>
      </c>
      <c r="T71" t="str">
        <f t="shared" si="0"/>
        <v/>
      </c>
      <c r="U71" t="str">
        <f t="shared" si="25"/>
        <v>LXINA</v>
      </c>
    </row>
    <row r="72" spans="1:21" ht="42.6" customHeight="1">
      <c r="A72" t="s">
        <v>3690</v>
      </c>
      <c r="B72" t="str">
        <f t="shared" si="24"/>
        <v>X-22KKx</v>
      </c>
      <c r="C72" t="str">
        <f>A72</f>
        <v>X-22KK</v>
      </c>
      <c r="D72" s="615"/>
      <c r="E72" t="s">
        <v>60</v>
      </c>
      <c r="F72" s="236">
        <v>2</v>
      </c>
      <c r="G72" s="616" t="s">
        <v>3691</v>
      </c>
      <c r="H72" s="309" t="s">
        <v>237</v>
      </c>
      <c r="I72" s="630">
        <f>N72</f>
        <v>10</v>
      </c>
      <c r="J72" s="309">
        <f>O72</f>
        <v>10</v>
      </c>
      <c r="K72" s="309">
        <f>IF(J72&gt;I72,J72-I72,0)</f>
        <v>0</v>
      </c>
      <c r="L72" s="309">
        <f>IF(I72&gt;J72,I72-J72,0)</f>
        <v>0</v>
      </c>
      <c r="M72" s="624"/>
      <c r="N72">
        <v>10</v>
      </c>
      <c r="O72">
        <f>IFERROR(HLOOKUP(C72,BangKeTru!$5:$185,181,0),0)</f>
        <v>10</v>
      </c>
      <c r="P72" s="543" t="s">
        <v>60</v>
      </c>
      <c r="Q72">
        <f t="shared" si="2"/>
        <v>0</v>
      </c>
      <c r="R72" s="544"/>
      <c r="S72" t="s">
        <v>4086</v>
      </c>
      <c r="T72" t="str">
        <f t="shared" si="0"/>
        <v/>
      </c>
      <c r="U72" t="str">
        <f t="shared" si="25"/>
        <v>X-22KKA</v>
      </c>
    </row>
    <row r="73" spans="1:21" ht="22.15" customHeight="1">
      <c r="B73" t="str">
        <f t="shared" si="24"/>
        <v>d22B</v>
      </c>
      <c r="C73" t="s">
        <v>3249</v>
      </c>
      <c r="D73" s="613">
        <v>2</v>
      </c>
      <c r="E73" t="s">
        <v>60</v>
      </c>
      <c r="F73" s="236"/>
      <c r="G73" s="618" t="s">
        <v>3250</v>
      </c>
      <c r="H73" s="236" t="s">
        <v>3251</v>
      </c>
      <c r="I73" s="236">
        <f t="shared" ref="I73:I78" si="29">D73*N73</f>
        <v>20</v>
      </c>
      <c r="J73" s="236">
        <f t="shared" ref="J73:J78" si="30">N73*D73</f>
        <v>20</v>
      </c>
      <c r="K73" s="236"/>
      <c r="L73" s="236"/>
      <c r="M73" s="624" t="s">
        <v>4083</v>
      </c>
      <c r="N73">
        <v>10</v>
      </c>
      <c r="O73">
        <f>IFERROR(HLOOKUP(C73,BangKeTru!$5:$185,181,0),0)</f>
        <v>0</v>
      </c>
      <c r="P73" t="str">
        <f>VLOOKUP(C73,DonGiaHD!A:O,15,0)</f>
        <v>B</v>
      </c>
      <c r="Q73">
        <f t="shared" si="2"/>
        <v>0</v>
      </c>
      <c r="T73" t="str">
        <f t="shared" ref="T73:T136" si="31">IF(AND(K73&gt;0,OR(P73=$T$4,P73="x")),1,"")</f>
        <v/>
      </c>
      <c r="U73" t="str">
        <f t="shared" si="25"/>
        <v>d22A</v>
      </c>
    </row>
    <row r="74" spans="1:21" ht="22.15" customHeight="1">
      <c r="B74" t="str">
        <f t="shared" si="24"/>
        <v>t81B</v>
      </c>
      <c r="C74" t="s">
        <v>3252</v>
      </c>
      <c r="D74" s="613">
        <v>4</v>
      </c>
      <c r="E74" t="s">
        <v>60</v>
      </c>
      <c r="F74" s="236"/>
      <c r="G74" s="618" t="s">
        <v>3253</v>
      </c>
      <c r="H74" s="236" t="s">
        <v>3251</v>
      </c>
      <c r="I74" s="236">
        <f t="shared" si="29"/>
        <v>40</v>
      </c>
      <c r="J74" s="236">
        <f t="shared" si="30"/>
        <v>40</v>
      </c>
      <c r="K74" s="236"/>
      <c r="L74" s="236"/>
      <c r="M74" s="624" t="s">
        <v>4083</v>
      </c>
      <c r="N74">
        <v>10</v>
      </c>
      <c r="O74">
        <f>IFERROR(HLOOKUP(C74,BangKeTru!$5:$185,181,0),0)</f>
        <v>0</v>
      </c>
      <c r="P74" t="str">
        <f>VLOOKUP(C74,DonGiaHD!A:O,15,0)</f>
        <v>B</v>
      </c>
      <c r="Q74">
        <f t="shared" ref="Q74:Q137" si="32">IF(OR(K74&gt;0,L74&gt;0),1,0)</f>
        <v>0</v>
      </c>
      <c r="T74" t="str">
        <f t="shared" si="31"/>
        <v/>
      </c>
      <c r="U74" t="str">
        <f t="shared" si="25"/>
        <v>t81A</v>
      </c>
    </row>
    <row r="75" spans="1:21" ht="22.15" customHeight="1">
      <c r="B75" t="str">
        <f t="shared" si="24"/>
        <v>B16500B</v>
      </c>
      <c r="C75" t="s">
        <v>160</v>
      </c>
      <c r="D75" s="613">
        <v>2</v>
      </c>
      <c r="E75" t="s">
        <v>60</v>
      </c>
      <c r="F75" s="236"/>
      <c r="G75" s="617" t="s">
        <v>161</v>
      </c>
      <c r="H75" s="236" t="s">
        <v>89</v>
      </c>
      <c r="I75" s="236">
        <f t="shared" si="29"/>
        <v>20</v>
      </c>
      <c r="J75" s="236">
        <f t="shared" si="30"/>
        <v>20</v>
      </c>
      <c r="K75" s="236"/>
      <c r="L75" s="236"/>
      <c r="M75" s="624"/>
      <c r="N75">
        <v>10</v>
      </c>
      <c r="O75">
        <f>IFERROR(HLOOKUP(C75,BangKeTru!$5:$185,181,0),0)</f>
        <v>0</v>
      </c>
      <c r="P75" t="str">
        <f>VLOOKUP(C75,DonGiaHD!A:O,15,0)</f>
        <v>B</v>
      </c>
      <c r="Q75">
        <f t="shared" si="32"/>
        <v>0</v>
      </c>
      <c r="T75" t="str">
        <f t="shared" si="31"/>
        <v/>
      </c>
      <c r="U75" t="str">
        <f t="shared" si="25"/>
        <v>B16500A</v>
      </c>
    </row>
    <row r="76" spans="1:21" ht="22.15" customHeight="1">
      <c r="B76" t="str">
        <f t="shared" si="24"/>
        <v>B16550vB</v>
      </c>
      <c r="C76" t="s">
        <v>4096</v>
      </c>
      <c r="D76" s="613">
        <v>4</v>
      </c>
      <c r="E76" t="s">
        <v>60</v>
      </c>
      <c r="F76" s="236"/>
      <c r="G76" s="617" t="s">
        <v>181</v>
      </c>
      <c r="H76" s="236" t="s">
        <v>89</v>
      </c>
      <c r="I76" s="236">
        <f t="shared" si="29"/>
        <v>40</v>
      </c>
      <c r="J76" s="236">
        <f t="shared" si="30"/>
        <v>40</v>
      </c>
      <c r="K76" s="236"/>
      <c r="L76" s="236"/>
      <c r="M76" s="624"/>
      <c r="N76">
        <v>10</v>
      </c>
      <c r="O76">
        <f>IFERROR(HLOOKUP(C76,BangKeTru!$5:$185,181,0),0)</f>
        <v>0</v>
      </c>
      <c r="P76" t="str">
        <f>VLOOKUP(C76,DonGiaHD!A:O,15,0)</f>
        <v>B</v>
      </c>
      <c r="Q76">
        <f t="shared" si="32"/>
        <v>0</v>
      </c>
      <c r="T76" t="str">
        <f t="shared" si="31"/>
        <v/>
      </c>
      <c r="U76" t="str">
        <f t="shared" si="25"/>
        <v>B16550vA</v>
      </c>
    </row>
    <row r="77" spans="1:21" ht="22.15" customHeight="1">
      <c r="B77" t="str">
        <f t="shared" si="24"/>
        <v>B1650B</v>
      </c>
      <c r="C77" t="s">
        <v>130</v>
      </c>
      <c r="D77" s="613">
        <v>4</v>
      </c>
      <c r="E77" t="s">
        <v>60</v>
      </c>
      <c r="F77" s="236"/>
      <c r="G77" s="617" t="s">
        <v>131</v>
      </c>
      <c r="H77" s="236" t="s">
        <v>89</v>
      </c>
      <c r="I77" s="236">
        <f t="shared" si="29"/>
        <v>40</v>
      </c>
      <c r="J77" s="236">
        <f t="shared" si="30"/>
        <v>40</v>
      </c>
      <c r="K77" s="236"/>
      <c r="L77" s="236"/>
      <c r="M77" s="624"/>
      <c r="N77">
        <v>10</v>
      </c>
      <c r="O77">
        <f>IFERROR(HLOOKUP(C77,BangKeTru!$5:$185,181,0),0)</f>
        <v>0</v>
      </c>
      <c r="P77" t="str">
        <f>VLOOKUP(C77,DonGiaHD!A:O,15,0)</f>
        <v>B</v>
      </c>
      <c r="Q77">
        <f t="shared" si="32"/>
        <v>0</v>
      </c>
      <c r="T77" t="str">
        <f t="shared" si="31"/>
        <v/>
      </c>
      <c r="U77" t="str">
        <f t="shared" si="25"/>
        <v>B1650A</v>
      </c>
    </row>
    <row r="78" spans="1:21" ht="22.15" customHeight="1">
      <c r="B78" t="str">
        <f t="shared" si="24"/>
        <v>LXINB</v>
      </c>
      <c r="C78" t="s">
        <v>1512</v>
      </c>
      <c r="D78" s="613">
        <v>1</v>
      </c>
      <c r="E78" t="s">
        <v>60</v>
      </c>
      <c r="F78" s="236"/>
      <c r="G78" s="617" t="s">
        <v>3687</v>
      </c>
      <c r="H78" s="236" t="s">
        <v>89</v>
      </c>
      <c r="I78" s="236">
        <f t="shared" si="29"/>
        <v>10</v>
      </c>
      <c r="J78" s="236">
        <f t="shared" si="30"/>
        <v>10</v>
      </c>
      <c r="K78" s="236"/>
      <c r="L78" s="236"/>
      <c r="M78" s="624"/>
      <c r="N78">
        <v>10</v>
      </c>
      <c r="O78">
        <f>IFERROR(HLOOKUP(C78,BangKeTru!$5:$185,181,0),0)</f>
        <v>0</v>
      </c>
      <c r="P78" t="str">
        <f>VLOOKUP(C78,DonGiaHD!A:O,15,0)</f>
        <v>B</v>
      </c>
      <c r="Q78">
        <f t="shared" si="32"/>
        <v>0</v>
      </c>
      <c r="T78" t="str">
        <f t="shared" si="31"/>
        <v/>
      </c>
      <c r="U78" t="str">
        <f t="shared" si="25"/>
        <v>LXINA</v>
      </c>
    </row>
    <row r="79" spans="1:21" ht="22.15" customHeight="1">
      <c r="A79" t="s">
        <v>3056</v>
      </c>
      <c r="B79" t="str">
        <f t="shared" si="24"/>
        <v>X-20ĐL2/3x</v>
      </c>
      <c r="C79" t="str">
        <f>A79</f>
        <v>X-20ĐL2/3</v>
      </c>
      <c r="D79" s="615"/>
      <c r="E79" t="s">
        <v>60</v>
      </c>
      <c r="F79" s="236">
        <v>3</v>
      </c>
      <c r="G79" s="616" t="s">
        <v>3057</v>
      </c>
      <c r="H79" s="309" t="s">
        <v>237</v>
      </c>
      <c r="I79" s="630">
        <f>N79</f>
        <v>151</v>
      </c>
      <c r="J79" s="309">
        <f>O79</f>
        <v>151</v>
      </c>
      <c r="K79" s="309">
        <f>IF(J79&gt;I79,J79-I79,0)</f>
        <v>0</v>
      </c>
      <c r="L79" s="309">
        <f>IF(I79&gt;J79,I79-J79,0)</f>
        <v>0</v>
      </c>
      <c r="M79" s="624"/>
      <c r="N79">
        <v>151</v>
      </c>
      <c r="O79">
        <f>IFERROR(HLOOKUP(C79,BangKeTru!$5:$185,181,0),0)</f>
        <v>151</v>
      </c>
      <c r="P79" s="543" t="s">
        <v>60</v>
      </c>
      <c r="Q79">
        <f t="shared" si="32"/>
        <v>0</v>
      </c>
      <c r="R79" s="640" t="s">
        <v>4097</v>
      </c>
      <c r="T79" t="str">
        <f t="shared" si="31"/>
        <v/>
      </c>
      <c r="U79" t="str">
        <f t="shared" si="25"/>
        <v>X-20ĐL2/3A</v>
      </c>
    </row>
    <row r="80" spans="1:21" ht="22.15" customHeight="1">
      <c r="B80" t="str">
        <f t="shared" si="24"/>
        <v>d200A</v>
      </c>
      <c r="C80" t="s">
        <v>3254</v>
      </c>
      <c r="D80" s="613">
        <v>1</v>
      </c>
      <c r="E80" t="s">
        <v>60</v>
      </c>
      <c r="F80" s="236"/>
      <c r="G80" s="618" t="s">
        <v>3255</v>
      </c>
      <c r="H80" s="236" t="s">
        <v>3251</v>
      </c>
      <c r="I80" s="236">
        <f t="shared" ref="I80:L84" si="33">I$79*$D80</f>
        <v>151</v>
      </c>
      <c r="J80" s="236">
        <f t="shared" si="33"/>
        <v>151</v>
      </c>
      <c r="K80" s="236">
        <f t="shared" si="33"/>
        <v>0</v>
      </c>
      <c r="L80" s="236">
        <f t="shared" si="33"/>
        <v>0</v>
      </c>
      <c r="M80" s="624" t="s">
        <v>4083</v>
      </c>
      <c r="N80">
        <v>151</v>
      </c>
      <c r="O80">
        <f>IFERROR(HLOOKUP(C80,BangKeTru!$5:$185,181,0),0)</f>
        <v>0</v>
      </c>
      <c r="P80" t="str">
        <f>VLOOKUP(C80,DonGiaHD!A:O,15,0)</f>
        <v>A</v>
      </c>
      <c r="Q80">
        <f t="shared" si="32"/>
        <v>0</v>
      </c>
      <c r="T80" t="str">
        <f t="shared" si="31"/>
        <v/>
      </c>
      <c r="U80" t="str">
        <f t="shared" si="25"/>
        <v>d200A</v>
      </c>
    </row>
    <row r="81" spans="1:21" ht="22.15" customHeight="1">
      <c r="B81" t="str">
        <f t="shared" si="24"/>
        <v>t115A</v>
      </c>
      <c r="C81" t="s">
        <v>3256</v>
      </c>
      <c r="D81" s="613">
        <v>1</v>
      </c>
      <c r="E81" t="s">
        <v>60</v>
      </c>
      <c r="F81" s="236"/>
      <c r="G81" s="618" t="s">
        <v>3257</v>
      </c>
      <c r="H81" s="236" t="s">
        <v>3251</v>
      </c>
      <c r="I81" s="236">
        <f t="shared" si="33"/>
        <v>151</v>
      </c>
      <c r="J81" s="236">
        <f t="shared" si="33"/>
        <v>151</v>
      </c>
      <c r="K81" s="236">
        <f t="shared" si="33"/>
        <v>0</v>
      </c>
      <c r="L81" s="236">
        <f t="shared" si="33"/>
        <v>0</v>
      </c>
      <c r="M81" s="624" t="s">
        <v>4083</v>
      </c>
      <c r="N81">
        <v>151</v>
      </c>
      <c r="O81">
        <f>IFERROR(HLOOKUP(C81,BangKeTru!$5:$185,181,0),0)</f>
        <v>0</v>
      </c>
      <c r="P81" t="str">
        <f>VLOOKUP(C81,DonGiaHD!A:O,15,0)</f>
        <v>A</v>
      </c>
      <c r="Q81">
        <f t="shared" si="32"/>
        <v>0</v>
      </c>
      <c r="T81" t="str">
        <f t="shared" si="31"/>
        <v/>
      </c>
      <c r="U81" t="str">
        <f t="shared" si="25"/>
        <v>t115A</v>
      </c>
    </row>
    <row r="82" spans="1:21" ht="22.15" customHeight="1">
      <c r="B82" t="str">
        <f t="shared" si="24"/>
        <v>B16250B</v>
      </c>
      <c r="C82" t="s">
        <v>142</v>
      </c>
      <c r="D82" s="613">
        <v>2</v>
      </c>
      <c r="E82" t="s">
        <v>60</v>
      </c>
      <c r="F82" s="236"/>
      <c r="G82" s="617" t="s">
        <v>143</v>
      </c>
      <c r="H82" s="236" t="s">
        <v>89</v>
      </c>
      <c r="I82" s="236">
        <f t="shared" si="33"/>
        <v>302</v>
      </c>
      <c r="J82" s="236">
        <f t="shared" si="33"/>
        <v>302</v>
      </c>
      <c r="K82" s="236">
        <f t="shared" si="33"/>
        <v>0</v>
      </c>
      <c r="L82" s="236">
        <f t="shared" si="33"/>
        <v>0</v>
      </c>
      <c r="M82" s="638"/>
      <c r="N82">
        <v>151</v>
      </c>
      <c r="O82">
        <f>IFERROR(HLOOKUP(C82,BangKeTru!$5:$185,181,0),0)</f>
        <v>0</v>
      </c>
      <c r="P82" t="str">
        <f>VLOOKUP(C82,DonGiaHD!A:O,15,0)</f>
        <v>B</v>
      </c>
      <c r="Q82">
        <f t="shared" si="32"/>
        <v>0</v>
      </c>
      <c r="T82" t="str">
        <f t="shared" si="31"/>
        <v/>
      </c>
      <c r="U82" t="str">
        <f t="shared" si="25"/>
        <v>B16250A</v>
      </c>
    </row>
    <row r="83" spans="1:21" ht="22.15" customHeight="1">
      <c r="B83" t="str">
        <f t="shared" si="24"/>
        <v>B1650B</v>
      </c>
      <c r="C83" t="s">
        <v>130</v>
      </c>
      <c r="D83" s="613">
        <v>1</v>
      </c>
      <c r="E83" t="s">
        <v>60</v>
      </c>
      <c r="F83" s="236"/>
      <c r="G83" s="617" t="s">
        <v>131</v>
      </c>
      <c r="H83" s="236" t="s">
        <v>89</v>
      </c>
      <c r="I83" s="236">
        <f t="shared" si="33"/>
        <v>151</v>
      </c>
      <c r="J83" s="236">
        <f t="shared" si="33"/>
        <v>151</v>
      </c>
      <c r="K83" s="236">
        <f t="shared" si="33"/>
        <v>0</v>
      </c>
      <c r="L83" s="236">
        <f t="shared" si="33"/>
        <v>0</v>
      </c>
      <c r="M83" s="638"/>
      <c r="N83">
        <v>151</v>
      </c>
      <c r="O83">
        <f>IFERROR(HLOOKUP(C83,BangKeTru!$5:$185,181,0),0)</f>
        <v>0</v>
      </c>
      <c r="P83" t="str">
        <f>VLOOKUP(C83,DonGiaHD!A:O,15,0)</f>
        <v>B</v>
      </c>
      <c r="Q83">
        <f t="shared" si="32"/>
        <v>0</v>
      </c>
      <c r="T83" t="str">
        <f t="shared" si="31"/>
        <v/>
      </c>
      <c r="U83" t="str">
        <f t="shared" si="25"/>
        <v>B1650A</v>
      </c>
    </row>
    <row r="84" spans="1:21" ht="22.15" customHeight="1">
      <c r="B84" t="str">
        <f t="shared" si="24"/>
        <v>XT2B</v>
      </c>
      <c r="C84" t="s">
        <v>3258</v>
      </c>
      <c r="D84" s="613">
        <v>1</v>
      </c>
      <c r="E84" t="s">
        <v>60</v>
      </c>
      <c r="F84" s="236"/>
      <c r="G84" s="637" t="s">
        <v>3259</v>
      </c>
      <c r="H84" s="236" t="s">
        <v>89</v>
      </c>
      <c r="I84" s="236">
        <f t="shared" si="33"/>
        <v>151</v>
      </c>
      <c r="J84" s="236">
        <f t="shared" si="33"/>
        <v>151</v>
      </c>
      <c r="K84" s="236">
        <f t="shared" si="33"/>
        <v>0</v>
      </c>
      <c r="L84" s="236">
        <f t="shared" si="33"/>
        <v>0</v>
      </c>
      <c r="M84" s="638"/>
      <c r="N84">
        <v>151</v>
      </c>
      <c r="O84">
        <f>IFERROR(HLOOKUP(C84,BangKeTru!$5:$185,181,0),0)</f>
        <v>0</v>
      </c>
      <c r="P84" t="str">
        <f>VLOOKUP(C84,DonGiaHD!A:O,15,0)</f>
        <v>B</v>
      </c>
      <c r="Q84">
        <f t="shared" si="32"/>
        <v>0</v>
      </c>
      <c r="T84" t="str">
        <f t="shared" si="31"/>
        <v/>
      </c>
      <c r="U84" t="str">
        <f t="shared" si="25"/>
        <v>XT2A</v>
      </c>
    </row>
    <row r="85" spans="1:21" ht="22.15" customHeight="1">
      <c r="A85" t="s">
        <v>3058</v>
      </c>
      <c r="B85" t="str">
        <f t="shared" si="24"/>
        <v>X-20KL2/3x</v>
      </c>
      <c r="C85" t="str">
        <f>A85</f>
        <v>X-20KL2/3</v>
      </c>
      <c r="D85" s="615"/>
      <c r="E85" t="s">
        <v>60</v>
      </c>
      <c r="F85" s="236">
        <v>4</v>
      </c>
      <c r="G85" s="616" t="s">
        <v>3059</v>
      </c>
      <c r="H85" s="309" t="s">
        <v>237</v>
      </c>
      <c r="I85" s="630">
        <f>N85</f>
        <v>8</v>
      </c>
      <c r="J85" s="309">
        <f>O85</f>
        <v>8</v>
      </c>
      <c r="K85" s="309">
        <f>IF(J85&gt;I85,J85-I85,0)</f>
        <v>0</v>
      </c>
      <c r="L85" s="309">
        <f>IF(I85&gt;J85,I85-J85,0)</f>
        <v>0</v>
      </c>
      <c r="M85" s="638"/>
      <c r="N85">
        <v>8</v>
      </c>
      <c r="O85">
        <f>IFERROR(HLOOKUP(C85,BangKeTru!$5:$185,181,0),0)</f>
        <v>8</v>
      </c>
      <c r="P85" s="543" t="s">
        <v>60</v>
      </c>
      <c r="Q85">
        <f t="shared" si="32"/>
        <v>0</v>
      </c>
      <c r="T85" t="str">
        <f t="shared" si="31"/>
        <v/>
      </c>
      <c r="U85" t="str">
        <f t="shared" si="25"/>
        <v>X-20KL2/3A</v>
      </c>
    </row>
    <row r="86" spans="1:21" ht="22.15" customHeight="1">
      <c r="B86" t="str">
        <f t="shared" si="24"/>
        <v>d200A</v>
      </c>
      <c r="C86" t="s">
        <v>3254</v>
      </c>
      <c r="D86" s="613">
        <v>2</v>
      </c>
      <c r="E86" t="s">
        <v>60</v>
      </c>
      <c r="F86" s="236"/>
      <c r="G86" s="618" t="s">
        <v>3255</v>
      </c>
      <c r="H86" s="236" t="s">
        <v>3251</v>
      </c>
      <c r="I86" s="236">
        <f t="shared" ref="I86:I91" si="34">D86*N86</f>
        <v>16</v>
      </c>
      <c r="J86" s="236">
        <f t="shared" ref="J86:J91" si="35">$J$85*D86</f>
        <v>16</v>
      </c>
      <c r="K86" s="236">
        <f t="shared" ref="K86:K91" si="36">$K$85*D86</f>
        <v>0</v>
      </c>
      <c r="L86" s="236"/>
      <c r="M86" s="624" t="s">
        <v>4083</v>
      </c>
      <c r="N86">
        <v>8</v>
      </c>
      <c r="O86">
        <f>IFERROR(HLOOKUP(C86,BangKeTru!$5:$185,181,0),0)</f>
        <v>0</v>
      </c>
      <c r="P86" t="str">
        <f>VLOOKUP(C86,DonGiaHD!A:O,15,0)</f>
        <v>A</v>
      </c>
      <c r="Q86">
        <f t="shared" si="32"/>
        <v>0</v>
      </c>
      <c r="T86" t="str">
        <f t="shared" si="31"/>
        <v/>
      </c>
      <c r="U86" t="str">
        <f t="shared" si="25"/>
        <v>d200A</v>
      </c>
    </row>
    <row r="87" spans="1:21" ht="22.15" customHeight="1">
      <c r="B87" t="str">
        <f t="shared" si="24"/>
        <v>t115A</v>
      </c>
      <c r="C87" t="s">
        <v>3256</v>
      </c>
      <c r="D87" s="613">
        <v>2</v>
      </c>
      <c r="E87" t="s">
        <v>60</v>
      </c>
      <c r="F87" s="236"/>
      <c r="G87" s="618" t="s">
        <v>3257</v>
      </c>
      <c r="H87" s="236" t="s">
        <v>3251</v>
      </c>
      <c r="I87" s="236">
        <f t="shared" si="34"/>
        <v>16</v>
      </c>
      <c r="J87" s="236">
        <f t="shared" si="35"/>
        <v>16</v>
      </c>
      <c r="K87" s="236">
        <f t="shared" si="36"/>
        <v>0</v>
      </c>
      <c r="L87" s="236"/>
      <c r="M87" s="624" t="s">
        <v>4083</v>
      </c>
      <c r="N87">
        <v>8</v>
      </c>
      <c r="O87">
        <f>IFERROR(HLOOKUP(C87,BangKeTru!$5:$185,181,0),0)</f>
        <v>0</v>
      </c>
      <c r="P87" t="str">
        <f>VLOOKUP(C87,DonGiaHD!A:O,15,0)</f>
        <v>A</v>
      </c>
      <c r="Q87">
        <f t="shared" si="32"/>
        <v>0</v>
      </c>
      <c r="T87" t="str">
        <f t="shared" si="31"/>
        <v/>
      </c>
      <c r="U87" t="str">
        <f t="shared" si="25"/>
        <v>t115A</v>
      </c>
    </row>
    <row r="88" spans="1:21" ht="22.15" customHeight="1">
      <c r="B88" t="str">
        <f t="shared" si="24"/>
        <v>B16300vB</v>
      </c>
      <c r="C88" t="s">
        <v>3387</v>
      </c>
      <c r="D88" s="613">
        <v>3</v>
      </c>
      <c r="E88" t="s">
        <v>60</v>
      </c>
      <c r="F88" s="236"/>
      <c r="G88" s="617" t="s">
        <v>173</v>
      </c>
      <c r="H88" s="236" t="s">
        <v>89</v>
      </c>
      <c r="I88" s="236">
        <f t="shared" si="34"/>
        <v>24</v>
      </c>
      <c r="J88" s="236">
        <f t="shared" si="35"/>
        <v>24</v>
      </c>
      <c r="K88" s="236">
        <f t="shared" si="36"/>
        <v>0</v>
      </c>
      <c r="L88" s="236"/>
      <c r="M88" s="638"/>
      <c r="N88">
        <v>8</v>
      </c>
      <c r="O88">
        <f>IFERROR(HLOOKUP(C88,BangKeTru!$5:$185,181,0),0)</f>
        <v>0</v>
      </c>
      <c r="P88" t="str">
        <f>VLOOKUP(C88,DonGiaHD!A:O,15,0)</f>
        <v>B</v>
      </c>
      <c r="Q88">
        <f t="shared" si="32"/>
        <v>0</v>
      </c>
      <c r="T88" t="str">
        <f t="shared" si="31"/>
        <v/>
      </c>
      <c r="U88" t="str">
        <f t="shared" si="25"/>
        <v>B16300vA</v>
      </c>
    </row>
    <row r="89" spans="1:21" ht="22.15" customHeight="1">
      <c r="B89" t="str">
        <f t="shared" si="24"/>
        <v>B16300B</v>
      </c>
      <c r="C89" t="s">
        <v>150</v>
      </c>
      <c r="D89" s="613">
        <v>2</v>
      </c>
      <c r="E89" t="s">
        <v>60</v>
      </c>
      <c r="F89" s="236"/>
      <c r="G89" s="617" t="s">
        <v>151</v>
      </c>
      <c r="H89" s="236" t="s">
        <v>89</v>
      </c>
      <c r="I89" s="236">
        <f t="shared" si="34"/>
        <v>16</v>
      </c>
      <c r="J89" s="236">
        <f t="shared" si="35"/>
        <v>16</v>
      </c>
      <c r="K89" s="236">
        <f t="shared" si="36"/>
        <v>0</v>
      </c>
      <c r="L89" s="236"/>
      <c r="M89" s="638"/>
      <c r="N89">
        <v>8</v>
      </c>
      <c r="O89">
        <f>IFERROR(HLOOKUP(C89,BangKeTru!$5:$185,181,0),0)</f>
        <v>68</v>
      </c>
      <c r="P89" t="str">
        <f>VLOOKUP(C89,DonGiaHD!A:O,15,0)</f>
        <v>B</v>
      </c>
      <c r="Q89">
        <f t="shared" si="32"/>
        <v>0</v>
      </c>
      <c r="T89" t="str">
        <f t="shared" si="31"/>
        <v/>
      </c>
      <c r="U89" t="str">
        <f t="shared" si="25"/>
        <v>B16300A</v>
      </c>
    </row>
    <row r="90" spans="1:21" ht="22.15" customHeight="1">
      <c r="B90" t="str">
        <f t="shared" si="24"/>
        <v>B1650B</v>
      </c>
      <c r="C90" t="s">
        <v>130</v>
      </c>
      <c r="D90" s="613">
        <v>2</v>
      </c>
      <c r="E90" t="s">
        <v>60</v>
      </c>
      <c r="F90" s="236"/>
      <c r="G90" s="617" t="s">
        <v>131</v>
      </c>
      <c r="H90" s="236" t="s">
        <v>89</v>
      </c>
      <c r="I90" s="236">
        <f t="shared" si="34"/>
        <v>16</v>
      </c>
      <c r="J90" s="236">
        <f t="shared" si="35"/>
        <v>16</v>
      </c>
      <c r="K90" s="236">
        <f t="shared" si="36"/>
        <v>0</v>
      </c>
      <c r="L90" s="236"/>
      <c r="M90" s="638"/>
      <c r="N90">
        <v>8</v>
      </c>
      <c r="O90">
        <f>IFERROR(HLOOKUP(C90,BangKeTru!$5:$185,181,0),0)</f>
        <v>0</v>
      </c>
      <c r="P90" t="str">
        <f>VLOOKUP(C90,DonGiaHD!A:O,15,0)</f>
        <v>B</v>
      </c>
      <c r="Q90">
        <f t="shared" si="32"/>
        <v>0</v>
      </c>
      <c r="T90" t="str">
        <f t="shared" si="31"/>
        <v/>
      </c>
      <c r="U90" t="str">
        <f t="shared" si="25"/>
        <v>B1650A</v>
      </c>
    </row>
    <row r="91" spans="1:21" ht="22.15" customHeight="1">
      <c r="B91" t="str">
        <f t="shared" si="24"/>
        <v>XTK2B</v>
      </c>
      <c r="C91" t="s">
        <v>3260</v>
      </c>
      <c r="D91" s="613">
        <v>1</v>
      </c>
      <c r="E91" t="s">
        <v>60</v>
      </c>
      <c r="F91" s="236"/>
      <c r="G91" s="637" t="s">
        <v>3261</v>
      </c>
      <c r="H91" s="236" t="s">
        <v>89</v>
      </c>
      <c r="I91" s="236">
        <f t="shared" si="34"/>
        <v>8</v>
      </c>
      <c r="J91" s="236">
        <f t="shared" si="35"/>
        <v>8</v>
      </c>
      <c r="K91" s="236">
        <f t="shared" si="36"/>
        <v>0</v>
      </c>
      <c r="L91" s="236"/>
      <c r="M91" s="638"/>
      <c r="N91">
        <v>8</v>
      </c>
      <c r="O91">
        <f>IFERROR(HLOOKUP(C91,BangKeTru!$5:$185,181,0),0)</f>
        <v>0</v>
      </c>
      <c r="P91" t="str">
        <f>VLOOKUP(C91,DonGiaHD!A:O,15,0)</f>
        <v>B</v>
      </c>
      <c r="Q91">
        <f t="shared" si="32"/>
        <v>0</v>
      </c>
      <c r="T91" t="str">
        <f t="shared" si="31"/>
        <v/>
      </c>
      <c r="U91" t="str">
        <f t="shared" si="25"/>
        <v>XTK2A</v>
      </c>
    </row>
    <row r="92" spans="1:21" ht="22.15" customHeight="1">
      <c r="A92" t="s">
        <v>3100</v>
      </c>
      <c r="B92" t="str">
        <f t="shared" si="24"/>
        <v>CX12-Bx</v>
      </c>
      <c r="C92" t="str">
        <f>A92</f>
        <v>CX12-B</v>
      </c>
      <c r="D92" s="615"/>
      <c r="E92" t="s">
        <v>60</v>
      </c>
      <c r="F92" s="236">
        <v>5</v>
      </c>
      <c r="G92" s="616" t="s">
        <v>3101</v>
      </c>
      <c r="H92" s="309" t="s">
        <v>237</v>
      </c>
      <c r="I92" s="630">
        <f>N92</f>
        <v>7</v>
      </c>
      <c r="J92" s="309">
        <f>O92</f>
        <v>7</v>
      </c>
      <c r="K92" s="309">
        <f>IF(J92&gt;I92,J92-I92,0)</f>
        <v>0</v>
      </c>
      <c r="L92" s="309">
        <f>IF(I92&gt;J92,I92-J92,0)</f>
        <v>0</v>
      </c>
      <c r="M92" s="624"/>
      <c r="N92">
        <v>7</v>
      </c>
      <c r="O92">
        <f>IFERROR(HLOOKUP(C92,BangKeTru!$5:$185,181,0),0)</f>
        <v>7</v>
      </c>
      <c r="P92" s="543" t="s">
        <v>60</v>
      </c>
      <c r="Q92">
        <f t="shared" si="32"/>
        <v>0</v>
      </c>
      <c r="T92" t="str">
        <f t="shared" si="31"/>
        <v/>
      </c>
      <c r="U92" t="str">
        <f t="shared" si="25"/>
        <v>CX12-BA</v>
      </c>
    </row>
    <row r="93" spans="1:21" ht="22.15" customHeight="1">
      <c r="B93" t="str">
        <f t="shared" si="24"/>
        <v>BM16300B</v>
      </c>
      <c r="C93" t="s">
        <v>221</v>
      </c>
      <c r="D93" s="613">
        <v>1</v>
      </c>
      <c r="E93" t="s">
        <v>60</v>
      </c>
      <c r="F93" s="236"/>
      <c r="G93" s="617" t="s">
        <v>3699</v>
      </c>
      <c r="H93" s="236" t="s">
        <v>89</v>
      </c>
      <c r="I93" s="236">
        <f t="shared" ref="I93:I99" si="37">D93*N93</f>
        <v>7</v>
      </c>
      <c r="J93" s="236">
        <f t="shared" ref="J93:J99" si="38">N93*D93</f>
        <v>7</v>
      </c>
      <c r="K93" s="236"/>
      <c r="L93" s="236"/>
      <c r="M93" s="624"/>
      <c r="N93">
        <v>7</v>
      </c>
      <c r="O93">
        <f>IFERROR(HLOOKUP(C93,BangKeTru!$5:$185,181,0),0)</f>
        <v>0</v>
      </c>
      <c r="P93" t="str">
        <f>VLOOKUP(C93,DonGiaHD!A:O,15,0)</f>
        <v>B</v>
      </c>
      <c r="Q93">
        <f t="shared" si="32"/>
        <v>0</v>
      </c>
      <c r="T93" t="str">
        <f t="shared" si="31"/>
        <v/>
      </c>
      <c r="U93" t="str">
        <f t="shared" si="25"/>
        <v>BM16300A</v>
      </c>
    </row>
    <row r="94" spans="1:21" ht="22.15" customHeight="1">
      <c r="B94" t="str">
        <f t="shared" si="24"/>
        <v>SNA</v>
      </c>
      <c r="C94" t="s">
        <v>812</v>
      </c>
      <c r="D94" s="613">
        <v>1</v>
      </c>
      <c r="E94" t="s">
        <v>60</v>
      </c>
      <c r="F94" s="236"/>
      <c r="G94" s="618" t="s">
        <v>3702</v>
      </c>
      <c r="H94" s="236" t="s">
        <v>59</v>
      </c>
      <c r="I94" s="236">
        <f t="shared" si="37"/>
        <v>7</v>
      </c>
      <c r="J94" s="236">
        <f t="shared" si="38"/>
        <v>7</v>
      </c>
      <c r="K94" s="236"/>
      <c r="L94" s="236"/>
      <c r="M94" s="624" t="s">
        <v>4083</v>
      </c>
      <c r="N94">
        <v>7</v>
      </c>
      <c r="O94">
        <f>IFERROR(HLOOKUP(C94,BangKeTru!$5:$185,181,0),0)</f>
        <v>0</v>
      </c>
      <c r="P94" t="str">
        <f>VLOOKUP(C94,DonGiaHD!A:O,15,0)</f>
        <v>A</v>
      </c>
      <c r="Q94">
        <f t="shared" si="32"/>
        <v>0</v>
      </c>
      <c r="T94" t="str">
        <f t="shared" si="31"/>
        <v/>
      </c>
      <c r="U94" t="str">
        <f t="shared" si="25"/>
        <v>SNA</v>
      </c>
    </row>
    <row r="95" spans="1:21" ht="22.15" customHeight="1">
      <c r="B95" t="str">
        <f t="shared" si="24"/>
        <v>K3BB</v>
      </c>
      <c r="C95" t="s">
        <v>540</v>
      </c>
      <c r="D95" s="613">
        <v>8</v>
      </c>
      <c r="E95" t="s">
        <v>60</v>
      </c>
      <c r="F95" s="236"/>
      <c r="G95" s="617" t="s">
        <v>3703</v>
      </c>
      <c r="H95" s="236" t="s">
        <v>59</v>
      </c>
      <c r="I95" s="236">
        <f t="shared" si="37"/>
        <v>56</v>
      </c>
      <c r="J95" s="236">
        <f t="shared" si="38"/>
        <v>56</v>
      </c>
      <c r="K95" s="236"/>
      <c r="L95" s="236"/>
      <c r="M95" s="624"/>
      <c r="N95">
        <v>7</v>
      </c>
      <c r="O95">
        <f>IFERROR(HLOOKUP(C95,BangKeTru!$5:$185,181,0),0)</f>
        <v>0</v>
      </c>
      <c r="P95" t="str">
        <f>VLOOKUP(C95,DonGiaHD!A:O,15,0)</f>
        <v>B</v>
      </c>
      <c r="Q95">
        <f t="shared" si="32"/>
        <v>0</v>
      </c>
      <c r="T95" t="str">
        <f t="shared" si="31"/>
        <v/>
      </c>
      <c r="U95" t="str">
        <f t="shared" si="25"/>
        <v>K3BA</v>
      </c>
    </row>
    <row r="96" spans="1:21" ht="22.15" customHeight="1">
      <c r="B96" t="str">
        <f t="shared" si="24"/>
        <v>C5/8A</v>
      </c>
      <c r="C96" t="s">
        <v>510</v>
      </c>
      <c r="D96" s="613">
        <v>16</v>
      </c>
      <c r="E96" t="s">
        <v>60</v>
      </c>
      <c r="F96" s="236"/>
      <c r="G96" s="618" t="s">
        <v>511</v>
      </c>
      <c r="H96" s="236" t="s">
        <v>273</v>
      </c>
      <c r="I96" s="236">
        <f t="shared" si="37"/>
        <v>112</v>
      </c>
      <c r="J96" s="236">
        <f t="shared" si="38"/>
        <v>112</v>
      </c>
      <c r="K96" s="236"/>
      <c r="L96" s="236"/>
      <c r="M96" s="624" t="s">
        <v>4083</v>
      </c>
      <c r="N96">
        <v>7</v>
      </c>
      <c r="O96">
        <f>IFERROR(HLOOKUP(C96,BangKeTru!$5:$185,181,0),0)</f>
        <v>0</v>
      </c>
      <c r="P96" t="str">
        <f>VLOOKUP(C96,DonGiaHD!A:O,15,0)</f>
        <v>A</v>
      </c>
      <c r="Q96">
        <f t="shared" si="32"/>
        <v>0</v>
      </c>
      <c r="T96" t="str">
        <f t="shared" si="31"/>
        <v/>
      </c>
      <c r="U96" t="str">
        <f t="shared" si="25"/>
        <v>C5/8A</v>
      </c>
    </row>
    <row r="97" spans="1:21" ht="22.15" customHeight="1">
      <c r="B97" t="str">
        <f t="shared" si="24"/>
        <v>YCB</v>
      </c>
      <c r="C97" t="s">
        <v>1095</v>
      </c>
      <c r="D97" s="613">
        <v>2</v>
      </c>
      <c r="E97" t="s">
        <v>60</v>
      </c>
      <c r="F97" s="236"/>
      <c r="G97" s="617" t="s">
        <v>1096</v>
      </c>
      <c r="H97" s="236" t="s">
        <v>59</v>
      </c>
      <c r="I97" s="236">
        <f t="shared" si="37"/>
        <v>14</v>
      </c>
      <c r="J97" s="236">
        <f t="shared" si="38"/>
        <v>14</v>
      </c>
      <c r="K97" s="236"/>
      <c r="L97" s="236"/>
      <c r="M97" s="624"/>
      <c r="N97">
        <v>7</v>
      </c>
      <c r="O97">
        <f>IFERROR(HLOOKUP(C97,BangKeTru!$5:$185,181,0),0)</f>
        <v>0</v>
      </c>
      <c r="P97" t="str">
        <f>VLOOKUP(C97,DonGiaHD!A:O,15,0)</f>
        <v>B</v>
      </c>
      <c r="Q97">
        <f t="shared" si="32"/>
        <v>0</v>
      </c>
      <c r="T97" t="str">
        <f t="shared" si="31"/>
        <v/>
      </c>
      <c r="U97" t="str">
        <f t="shared" si="25"/>
        <v>YCA</v>
      </c>
    </row>
    <row r="98" spans="1:21" ht="22.15" customHeight="1">
      <c r="B98" t="str">
        <f t="shared" si="24"/>
        <v>MANG4B</v>
      </c>
      <c r="C98" t="s">
        <v>3262</v>
      </c>
      <c r="D98" s="613">
        <v>1</v>
      </c>
      <c r="E98" t="s">
        <v>60</v>
      </c>
      <c r="F98" s="236"/>
      <c r="G98" s="617" t="s">
        <v>3263</v>
      </c>
      <c r="H98" s="236" t="s">
        <v>59</v>
      </c>
      <c r="I98" s="236">
        <f t="shared" si="37"/>
        <v>7</v>
      </c>
      <c r="J98" s="236">
        <f t="shared" si="38"/>
        <v>7</v>
      </c>
      <c r="K98" s="236"/>
      <c r="L98" s="236"/>
      <c r="M98" s="624"/>
      <c r="N98">
        <v>7</v>
      </c>
      <c r="O98">
        <f>IFERROR(HLOOKUP(C98,BangKeTru!$5:$185,181,0),0)</f>
        <v>0</v>
      </c>
      <c r="P98" t="str">
        <f>VLOOKUP(C98,DonGiaHD!A:O,15,0)</f>
        <v>B</v>
      </c>
      <c r="Q98">
        <f t="shared" si="32"/>
        <v>0</v>
      </c>
      <c r="T98" t="str">
        <f t="shared" si="31"/>
        <v/>
      </c>
      <c r="U98" t="str">
        <f t="shared" si="25"/>
        <v>MANG4A</v>
      </c>
    </row>
    <row r="99" spans="1:21" ht="22.15" customHeight="1">
      <c r="B99" t="str">
        <f t="shared" si="24"/>
        <v>LDNB</v>
      </c>
      <c r="C99" t="s">
        <v>1561</v>
      </c>
      <c r="D99" s="613">
        <v>1</v>
      </c>
      <c r="E99" t="s">
        <v>60</v>
      </c>
      <c r="F99" s="236"/>
      <c r="G99" s="617" t="s">
        <v>1563</v>
      </c>
      <c r="H99" s="236" t="s">
        <v>89</v>
      </c>
      <c r="I99" s="236">
        <f t="shared" si="37"/>
        <v>7</v>
      </c>
      <c r="J99" s="236">
        <f t="shared" si="38"/>
        <v>7</v>
      </c>
      <c r="K99" s="236"/>
      <c r="L99" s="236"/>
      <c r="M99" s="624"/>
      <c r="N99">
        <v>7</v>
      </c>
      <c r="O99">
        <f>IFERROR(HLOOKUP(C99,BangKeTru!$5:$185,181,0),0)</f>
        <v>0</v>
      </c>
      <c r="P99" t="str">
        <f>VLOOKUP(C99,DonGiaHD!A:O,15,0)</f>
        <v>B</v>
      </c>
      <c r="Q99">
        <f t="shared" si="32"/>
        <v>0</v>
      </c>
      <c r="T99" t="str">
        <f t="shared" si="31"/>
        <v/>
      </c>
      <c r="U99" t="str">
        <f t="shared" si="25"/>
        <v>LDNA</v>
      </c>
    </row>
    <row r="100" spans="1:21" ht="39.75" customHeight="1">
      <c r="A100" t="s">
        <v>3104</v>
      </c>
      <c r="C100" t="str">
        <f>A100</f>
        <v>CL12-B</v>
      </c>
      <c r="D100" s="615"/>
      <c r="E100" t="s">
        <v>60</v>
      </c>
      <c r="F100" s="236">
        <v>6</v>
      </c>
      <c r="G100" s="616" t="s">
        <v>3105</v>
      </c>
      <c r="H100" s="309" t="s">
        <v>237</v>
      </c>
      <c r="I100" s="630">
        <f>N100</f>
        <v>3</v>
      </c>
      <c r="J100" s="309">
        <f>O100</f>
        <v>2</v>
      </c>
      <c r="K100" s="309">
        <f>IF(J100&gt;I100,J100-I100,0)</f>
        <v>0</v>
      </c>
      <c r="L100" s="309">
        <f>IF(I100&gt;J100,I100-J100,0)</f>
        <v>1</v>
      </c>
      <c r="M100" s="230" t="str">
        <f>R100</f>
        <v>Thay đổi hình thức trụ IG thành I trụ 167</v>
      </c>
      <c r="N100">
        <v>3</v>
      </c>
      <c r="O100">
        <f>IFERROR(HLOOKUP(C100,BangKeTru!$5:$185,181,0),0)</f>
        <v>2</v>
      </c>
      <c r="P100" s="543" t="s">
        <v>60</v>
      </c>
      <c r="Q100">
        <f t="shared" si="32"/>
        <v>1</v>
      </c>
      <c r="R100" s="229" t="s">
        <v>4098</v>
      </c>
      <c r="T100" t="str">
        <f t="shared" si="31"/>
        <v/>
      </c>
    </row>
    <row r="101" spans="1:21" ht="22.15" customHeight="1">
      <c r="B101" t="str">
        <f t="shared" ref="B101:B117" si="39">C101&amp;P101</f>
        <v>BM16300B</v>
      </c>
      <c r="C101" t="s">
        <v>221</v>
      </c>
      <c r="D101" s="613">
        <v>1</v>
      </c>
      <c r="E101" t="s">
        <v>60</v>
      </c>
      <c r="F101" s="236"/>
      <c r="G101" s="617" t="s">
        <v>3699</v>
      </c>
      <c r="H101" s="236" t="s">
        <v>89</v>
      </c>
      <c r="I101" s="236">
        <f t="shared" ref="I101:I109" si="40">D101*N101</f>
        <v>3</v>
      </c>
      <c r="J101" s="236">
        <f t="shared" ref="J101:J109" si="41">J$100*$D101</f>
        <v>2</v>
      </c>
      <c r="K101" s="236">
        <f t="shared" ref="K101:K109" si="42">K$100*$D101</f>
        <v>0</v>
      </c>
      <c r="L101" s="236">
        <f>L$100*$D101</f>
        <v>1</v>
      </c>
      <c r="M101" s="625"/>
      <c r="N101">
        <v>3</v>
      </c>
      <c r="O101">
        <f>IFERROR(HLOOKUP(C101,BangKeTru!$5:$185,181,0),0)</f>
        <v>0</v>
      </c>
      <c r="P101" t="str">
        <f>VLOOKUP(C101,DonGiaHD!A:O,15,0)</f>
        <v>B</v>
      </c>
      <c r="Q101">
        <f t="shared" si="32"/>
        <v>1</v>
      </c>
      <c r="T101" t="str">
        <f t="shared" si="31"/>
        <v/>
      </c>
      <c r="U101" t="str">
        <f t="shared" ref="U101:U117" si="43">C101&amp;"A"</f>
        <v>BM16300A</v>
      </c>
    </row>
    <row r="102" spans="1:21" ht="22.15" customHeight="1">
      <c r="B102" t="str">
        <f t="shared" si="39"/>
        <v>SNA</v>
      </c>
      <c r="C102" t="s">
        <v>812</v>
      </c>
      <c r="D102" s="613">
        <v>1</v>
      </c>
      <c r="E102" t="s">
        <v>60</v>
      </c>
      <c r="F102" s="236"/>
      <c r="G102" s="618" t="s">
        <v>3702</v>
      </c>
      <c r="H102" s="236" t="s">
        <v>59</v>
      </c>
      <c r="I102" s="236">
        <f t="shared" si="40"/>
        <v>3</v>
      </c>
      <c r="J102" s="236">
        <f t="shared" si="41"/>
        <v>2</v>
      </c>
      <c r="K102" s="236">
        <f t="shared" si="42"/>
        <v>0</v>
      </c>
      <c r="L102" s="236">
        <f t="shared" ref="L102:L109" si="44">L$100*$D102</f>
        <v>1</v>
      </c>
      <c r="M102" s="624" t="s">
        <v>4083</v>
      </c>
      <c r="N102">
        <v>3</v>
      </c>
      <c r="O102">
        <f>IFERROR(HLOOKUP(C102,BangKeTru!$5:$185,181,0),0)</f>
        <v>0</v>
      </c>
      <c r="P102" t="str">
        <f>VLOOKUP(C102,DonGiaHD!A:O,15,0)</f>
        <v>A</v>
      </c>
      <c r="Q102">
        <f t="shared" si="32"/>
        <v>1</v>
      </c>
      <c r="T102" t="str">
        <f t="shared" si="31"/>
        <v/>
      </c>
      <c r="U102" t="str">
        <f t="shared" si="43"/>
        <v>SNA</v>
      </c>
    </row>
    <row r="103" spans="1:21" ht="22.15" customHeight="1">
      <c r="B103" t="str">
        <f t="shared" si="39"/>
        <v>K3BB</v>
      </c>
      <c r="C103" t="s">
        <v>540</v>
      </c>
      <c r="D103" s="613">
        <v>8</v>
      </c>
      <c r="E103" t="s">
        <v>60</v>
      </c>
      <c r="F103" s="236"/>
      <c r="G103" s="617" t="s">
        <v>3703</v>
      </c>
      <c r="H103" s="236" t="s">
        <v>59</v>
      </c>
      <c r="I103" s="236">
        <f t="shared" si="40"/>
        <v>24</v>
      </c>
      <c r="J103" s="236">
        <f t="shared" si="41"/>
        <v>16</v>
      </c>
      <c r="K103" s="236">
        <f t="shared" si="42"/>
        <v>0</v>
      </c>
      <c r="L103" s="236">
        <f t="shared" si="44"/>
        <v>8</v>
      </c>
      <c r="M103" s="625"/>
      <c r="N103">
        <v>3</v>
      </c>
      <c r="O103">
        <f>IFERROR(HLOOKUP(C103,BangKeTru!$5:$185,181,0),0)</f>
        <v>0</v>
      </c>
      <c r="P103" t="str">
        <f>VLOOKUP(C103,DonGiaHD!A:O,15,0)</f>
        <v>B</v>
      </c>
      <c r="Q103">
        <f t="shared" si="32"/>
        <v>1</v>
      </c>
      <c r="T103" t="str">
        <f t="shared" si="31"/>
        <v/>
      </c>
      <c r="U103" t="str">
        <f t="shared" si="43"/>
        <v>K3BA</v>
      </c>
    </row>
    <row r="104" spans="1:21" ht="22.15" customHeight="1">
      <c r="B104" t="str">
        <f t="shared" si="39"/>
        <v>C5/8A</v>
      </c>
      <c r="C104" t="s">
        <v>510</v>
      </c>
      <c r="D104" s="613">
        <v>14</v>
      </c>
      <c r="E104" t="s">
        <v>60</v>
      </c>
      <c r="F104" s="236"/>
      <c r="G104" s="618" t="s">
        <v>511</v>
      </c>
      <c r="H104" s="236" t="s">
        <v>273</v>
      </c>
      <c r="I104" s="236">
        <f t="shared" si="40"/>
        <v>42</v>
      </c>
      <c r="J104" s="236">
        <f t="shared" si="41"/>
        <v>28</v>
      </c>
      <c r="K104" s="236">
        <f t="shared" si="42"/>
        <v>0</v>
      </c>
      <c r="L104" s="236">
        <f t="shared" si="44"/>
        <v>14</v>
      </c>
      <c r="M104" s="624" t="s">
        <v>4083</v>
      </c>
      <c r="N104">
        <v>3</v>
      </c>
      <c r="O104">
        <f>IFERROR(HLOOKUP(C104,BangKeTru!$5:$185,181,0),0)</f>
        <v>0</v>
      </c>
      <c r="P104" t="str">
        <f>VLOOKUP(C104,DonGiaHD!A:O,15,0)</f>
        <v>A</v>
      </c>
      <c r="Q104">
        <f t="shared" si="32"/>
        <v>1</v>
      </c>
      <c r="T104" t="str">
        <f t="shared" si="31"/>
        <v/>
      </c>
      <c r="U104" t="str">
        <f t="shared" si="43"/>
        <v>C5/8A</v>
      </c>
    </row>
    <row r="105" spans="1:21" ht="45.6" customHeight="1">
      <c r="B105" t="str">
        <f t="shared" si="39"/>
        <v>CLB</v>
      </c>
      <c r="C105" t="s">
        <v>874</v>
      </c>
      <c r="D105" s="613">
        <v>1</v>
      </c>
      <c r="E105" t="s">
        <v>60</v>
      </c>
      <c r="F105" s="236"/>
      <c r="G105" s="617" t="s">
        <v>4099</v>
      </c>
      <c r="H105" s="236" t="s">
        <v>89</v>
      </c>
      <c r="I105" s="236">
        <f t="shared" si="40"/>
        <v>3</v>
      </c>
      <c r="J105" s="236">
        <f t="shared" si="41"/>
        <v>2</v>
      </c>
      <c r="K105" s="236">
        <f t="shared" si="42"/>
        <v>0</v>
      </c>
      <c r="L105" s="236">
        <f t="shared" si="44"/>
        <v>1</v>
      </c>
      <c r="M105" s="625"/>
      <c r="N105">
        <v>3</v>
      </c>
      <c r="O105">
        <f>IFERROR(HLOOKUP(C105,BangKeTru!$5:$185,181,0),0)</f>
        <v>0</v>
      </c>
      <c r="P105" t="str">
        <f>VLOOKUP(C105,DonGiaHD!A:O,15,0)</f>
        <v>B</v>
      </c>
      <c r="Q105">
        <f t="shared" si="32"/>
        <v>1</v>
      </c>
      <c r="T105" t="str">
        <f t="shared" si="31"/>
        <v/>
      </c>
      <c r="U105" t="str">
        <f t="shared" si="43"/>
        <v>CLA</v>
      </c>
    </row>
    <row r="106" spans="1:21" ht="22.15" customHeight="1">
      <c r="B106" t="str">
        <f t="shared" si="39"/>
        <v>YCB</v>
      </c>
      <c r="C106" t="s">
        <v>1095</v>
      </c>
      <c r="D106" s="613">
        <v>2</v>
      </c>
      <c r="E106" t="s">
        <v>60</v>
      </c>
      <c r="F106" s="236"/>
      <c r="G106" s="617" t="s">
        <v>1096</v>
      </c>
      <c r="H106" s="236" t="s">
        <v>59</v>
      </c>
      <c r="I106" s="236">
        <f t="shared" si="40"/>
        <v>6</v>
      </c>
      <c r="J106" s="236">
        <f t="shared" si="41"/>
        <v>4</v>
      </c>
      <c r="K106" s="236">
        <f t="shared" si="42"/>
        <v>0</v>
      </c>
      <c r="L106" s="236">
        <f t="shared" si="44"/>
        <v>2</v>
      </c>
      <c r="M106" s="625"/>
      <c r="N106">
        <v>3</v>
      </c>
      <c r="O106">
        <f>IFERROR(HLOOKUP(C106,BangKeTru!$5:$185,181,0),0)</f>
        <v>0</v>
      </c>
      <c r="P106" t="str">
        <f>VLOOKUP(C106,DonGiaHD!A:O,15,0)</f>
        <v>B</v>
      </c>
      <c r="Q106">
        <f t="shared" si="32"/>
        <v>1</v>
      </c>
      <c r="T106" t="str">
        <f t="shared" si="31"/>
        <v/>
      </c>
      <c r="U106" t="str">
        <f t="shared" si="43"/>
        <v>YCA</v>
      </c>
    </row>
    <row r="107" spans="1:21" ht="22.15" customHeight="1">
      <c r="B107" t="str">
        <f t="shared" si="39"/>
        <v>MANGB</v>
      </c>
      <c r="C107" t="s">
        <v>748</v>
      </c>
      <c r="D107" s="613">
        <v>1</v>
      </c>
      <c r="E107" t="s">
        <v>60</v>
      </c>
      <c r="F107" s="236"/>
      <c r="G107" s="617" t="s">
        <v>3714</v>
      </c>
      <c r="H107" s="236" t="s">
        <v>59</v>
      </c>
      <c r="I107" s="236">
        <f t="shared" si="40"/>
        <v>3</v>
      </c>
      <c r="J107" s="236">
        <f t="shared" si="41"/>
        <v>2</v>
      </c>
      <c r="K107" s="236">
        <f t="shared" si="42"/>
        <v>0</v>
      </c>
      <c r="L107" s="236">
        <f t="shared" si="44"/>
        <v>1</v>
      </c>
      <c r="M107" s="625"/>
      <c r="N107">
        <v>3</v>
      </c>
      <c r="O107">
        <f>IFERROR(HLOOKUP(C107,BangKeTru!$5:$185,181,0),0)</f>
        <v>0</v>
      </c>
      <c r="P107" t="str">
        <f>VLOOKUP(C107,DonGiaHD!A:O,15,0)</f>
        <v>B</v>
      </c>
      <c r="Q107">
        <f t="shared" si="32"/>
        <v>1</v>
      </c>
      <c r="T107" t="str">
        <f t="shared" si="31"/>
        <v/>
      </c>
      <c r="U107" t="str">
        <f t="shared" si="43"/>
        <v>MANGA</v>
      </c>
    </row>
    <row r="108" spans="1:21" ht="22.15" customHeight="1">
      <c r="B108" t="str">
        <f t="shared" si="39"/>
        <v>LDNB</v>
      </c>
      <c r="C108" t="s">
        <v>1561</v>
      </c>
      <c r="D108" s="613">
        <v>1</v>
      </c>
      <c r="E108" t="s">
        <v>60</v>
      </c>
      <c r="F108" s="236"/>
      <c r="G108" s="617" t="s">
        <v>1563</v>
      </c>
      <c r="H108" s="236" t="s">
        <v>89</v>
      </c>
      <c r="I108" s="236">
        <f t="shared" si="40"/>
        <v>3</v>
      </c>
      <c r="J108" s="236">
        <f t="shared" si="41"/>
        <v>2</v>
      </c>
      <c r="K108" s="236">
        <f t="shared" si="42"/>
        <v>0</v>
      </c>
      <c r="L108" s="236">
        <f t="shared" si="44"/>
        <v>1</v>
      </c>
      <c r="M108" s="625"/>
      <c r="N108">
        <v>3</v>
      </c>
      <c r="O108">
        <f>IFERROR(HLOOKUP(C108,BangKeTru!$5:$185,181,0),0)</f>
        <v>0</v>
      </c>
      <c r="P108" t="str">
        <f>VLOOKUP(C108,DonGiaHD!A:O,15,0)</f>
        <v>B</v>
      </c>
      <c r="Q108">
        <f t="shared" si="32"/>
        <v>1</v>
      </c>
      <c r="T108" t="str">
        <f t="shared" si="31"/>
        <v/>
      </c>
      <c r="U108" t="str">
        <f t="shared" si="43"/>
        <v>LDNA</v>
      </c>
    </row>
    <row r="109" spans="1:21" ht="16.899999999999999" customHeight="1">
      <c r="B109" t="str">
        <f t="shared" si="39"/>
        <v>LCLB</v>
      </c>
      <c r="C109" t="s">
        <v>1558</v>
      </c>
      <c r="D109" s="613">
        <v>1</v>
      </c>
      <c r="E109" t="s">
        <v>60</v>
      </c>
      <c r="F109" s="236"/>
      <c r="G109" s="617" t="s">
        <v>1560</v>
      </c>
      <c r="H109" s="236" t="s">
        <v>89</v>
      </c>
      <c r="I109" s="236">
        <f t="shared" si="40"/>
        <v>3</v>
      </c>
      <c r="J109" s="236">
        <f t="shared" si="41"/>
        <v>2</v>
      </c>
      <c r="K109" s="236">
        <f t="shared" si="42"/>
        <v>0</v>
      </c>
      <c r="L109" s="236">
        <f t="shared" si="44"/>
        <v>1</v>
      </c>
      <c r="M109" s="625"/>
      <c r="N109">
        <v>3</v>
      </c>
      <c r="O109">
        <f>IFERROR(HLOOKUP(C109,BangKeTru!$5:$185,181,0),0)</f>
        <v>0</v>
      </c>
      <c r="P109" t="str">
        <f>VLOOKUP(C109,DonGiaHD!A:O,15,0)</f>
        <v>B</v>
      </c>
      <c r="Q109">
        <f t="shared" si="32"/>
        <v>1</v>
      </c>
      <c r="T109" t="str">
        <f t="shared" si="31"/>
        <v/>
      </c>
      <c r="U109" t="str">
        <f t="shared" si="43"/>
        <v>LCLA</v>
      </c>
    </row>
    <row r="110" spans="1:21" ht="22.15" customHeight="1">
      <c r="A110" t="s">
        <v>3108</v>
      </c>
      <c r="B110" t="str">
        <f t="shared" si="39"/>
        <v>CX14-Bx</v>
      </c>
      <c r="C110" t="str">
        <f>A110</f>
        <v>CX14-B</v>
      </c>
      <c r="D110" s="615"/>
      <c r="E110" t="s">
        <v>60</v>
      </c>
      <c r="F110" s="236">
        <v>7</v>
      </c>
      <c r="G110" s="616" t="s">
        <v>3109</v>
      </c>
      <c r="H110" s="309" t="s">
        <v>237</v>
      </c>
      <c r="I110" s="630">
        <f>N110</f>
        <v>2</v>
      </c>
      <c r="J110" s="309">
        <f>O110</f>
        <v>2</v>
      </c>
      <c r="K110" s="309">
        <f>IF(J110&gt;I110,J110-I110,0)</f>
        <v>0</v>
      </c>
      <c r="L110" s="309">
        <f>IF(I110&gt;J110,I110-J110,0)</f>
        <v>0</v>
      </c>
      <c r="M110" s="639"/>
      <c r="N110">
        <v>2</v>
      </c>
      <c r="O110">
        <f>IFERROR(HLOOKUP(C110,BangKeTru!$5:$185,181,0),0)</f>
        <v>2</v>
      </c>
      <c r="P110" s="543" t="s">
        <v>60</v>
      </c>
      <c r="Q110">
        <f t="shared" si="32"/>
        <v>0</v>
      </c>
      <c r="T110" t="str">
        <f t="shared" si="31"/>
        <v/>
      </c>
      <c r="U110" t="str">
        <f t="shared" si="43"/>
        <v>CX14-BA</v>
      </c>
    </row>
    <row r="111" spans="1:21" ht="22.15" customHeight="1">
      <c r="B111" t="str">
        <f t="shared" si="39"/>
        <v>BM16300B</v>
      </c>
      <c r="C111" t="s">
        <v>221</v>
      </c>
      <c r="D111" s="613">
        <v>1</v>
      </c>
      <c r="E111" t="s">
        <v>60</v>
      </c>
      <c r="F111" s="236"/>
      <c r="G111" s="617" t="s">
        <v>3699</v>
      </c>
      <c r="H111" s="236" t="s">
        <v>89</v>
      </c>
      <c r="I111" s="236">
        <f t="shared" ref="I111:I117" si="45">I$110*$D111</f>
        <v>2</v>
      </c>
      <c r="J111" s="236">
        <f t="shared" ref="J111:J117" si="46">J$110*$D111</f>
        <v>2</v>
      </c>
      <c r="K111" s="236">
        <f t="shared" ref="K111:K117" si="47">K$110*$D111</f>
        <v>0</v>
      </c>
      <c r="L111" s="236"/>
      <c r="M111" s="639"/>
      <c r="N111">
        <v>2</v>
      </c>
      <c r="O111">
        <f>IFERROR(HLOOKUP(C111,BangKeTru!$5:$185,181,0),0)</f>
        <v>0</v>
      </c>
      <c r="P111" t="str">
        <f>VLOOKUP(C111,DonGiaHD!A:O,15,0)</f>
        <v>B</v>
      </c>
      <c r="Q111">
        <f t="shared" si="32"/>
        <v>0</v>
      </c>
      <c r="T111" t="str">
        <f t="shared" si="31"/>
        <v/>
      </c>
      <c r="U111" t="str">
        <f t="shared" si="43"/>
        <v>BM16300A</v>
      </c>
    </row>
    <row r="112" spans="1:21" ht="22.15" customHeight="1">
      <c r="B112" t="str">
        <f t="shared" si="39"/>
        <v>SNA</v>
      </c>
      <c r="C112" t="s">
        <v>812</v>
      </c>
      <c r="D112" s="613">
        <v>1</v>
      </c>
      <c r="E112" t="s">
        <v>60</v>
      </c>
      <c r="F112" s="236"/>
      <c r="G112" s="618" t="s">
        <v>3702</v>
      </c>
      <c r="H112" s="236" t="s">
        <v>59</v>
      </c>
      <c r="I112" s="236">
        <f t="shared" si="45"/>
        <v>2</v>
      </c>
      <c r="J112" s="236">
        <f t="shared" si="46"/>
        <v>2</v>
      </c>
      <c r="K112" s="236">
        <f t="shared" si="47"/>
        <v>0</v>
      </c>
      <c r="L112" s="236"/>
      <c r="M112" s="624" t="s">
        <v>4083</v>
      </c>
      <c r="N112">
        <v>2</v>
      </c>
      <c r="O112">
        <f>IFERROR(HLOOKUP(C112,BangKeTru!$5:$185,181,0),0)</f>
        <v>0</v>
      </c>
      <c r="P112" t="str">
        <f>VLOOKUP(C112,DonGiaHD!A:O,15,0)</f>
        <v>A</v>
      </c>
      <c r="Q112">
        <f t="shared" si="32"/>
        <v>0</v>
      </c>
      <c r="T112" t="str">
        <f t="shared" si="31"/>
        <v/>
      </c>
      <c r="U112" t="str">
        <f t="shared" si="43"/>
        <v>SNA</v>
      </c>
    </row>
    <row r="113" spans="1:21" ht="22.15" customHeight="1">
      <c r="B113" t="str">
        <f t="shared" si="39"/>
        <v>K3BB</v>
      </c>
      <c r="C113" t="s">
        <v>540</v>
      </c>
      <c r="D113" s="613">
        <v>8</v>
      </c>
      <c r="E113" t="s">
        <v>60</v>
      </c>
      <c r="F113" s="236"/>
      <c r="G113" s="617" t="s">
        <v>3703</v>
      </c>
      <c r="H113" s="236" t="s">
        <v>59</v>
      </c>
      <c r="I113" s="236">
        <f t="shared" si="45"/>
        <v>16</v>
      </c>
      <c r="J113" s="236">
        <f t="shared" si="46"/>
        <v>16</v>
      </c>
      <c r="K113" s="236">
        <f t="shared" si="47"/>
        <v>0</v>
      </c>
      <c r="L113" s="236"/>
      <c r="M113" s="639"/>
      <c r="N113">
        <v>2</v>
      </c>
      <c r="O113">
        <f>IFERROR(HLOOKUP(C113,BangKeTru!$5:$185,181,0),0)</f>
        <v>0</v>
      </c>
      <c r="P113" t="str">
        <f>VLOOKUP(C113,DonGiaHD!A:O,15,0)</f>
        <v>B</v>
      </c>
      <c r="Q113">
        <f t="shared" si="32"/>
        <v>0</v>
      </c>
      <c r="T113" t="str">
        <f t="shared" si="31"/>
        <v/>
      </c>
      <c r="U113" t="str">
        <f t="shared" si="43"/>
        <v>K3BA</v>
      </c>
    </row>
    <row r="114" spans="1:21" ht="22.15" customHeight="1">
      <c r="B114" t="str">
        <f t="shared" si="39"/>
        <v>C5/8A</v>
      </c>
      <c r="C114" t="s">
        <v>510</v>
      </c>
      <c r="D114" s="613">
        <v>17</v>
      </c>
      <c r="E114" t="s">
        <v>60</v>
      </c>
      <c r="F114" s="236"/>
      <c r="G114" s="618" t="s">
        <v>511</v>
      </c>
      <c r="H114" s="236" t="s">
        <v>273</v>
      </c>
      <c r="I114" s="236">
        <f t="shared" si="45"/>
        <v>34</v>
      </c>
      <c r="J114" s="236">
        <f t="shared" si="46"/>
        <v>34</v>
      </c>
      <c r="K114" s="236">
        <f t="shared" si="47"/>
        <v>0</v>
      </c>
      <c r="L114" s="236"/>
      <c r="M114" s="624" t="s">
        <v>4083</v>
      </c>
      <c r="N114">
        <v>2</v>
      </c>
      <c r="O114">
        <f>IFERROR(HLOOKUP(C114,BangKeTru!$5:$185,181,0),0)</f>
        <v>0</v>
      </c>
      <c r="P114" t="str">
        <f>VLOOKUP(C114,DonGiaHD!A:O,15,0)</f>
        <v>A</v>
      </c>
      <c r="Q114">
        <f t="shared" si="32"/>
        <v>0</v>
      </c>
      <c r="T114" t="str">
        <f t="shared" si="31"/>
        <v/>
      </c>
      <c r="U114" t="str">
        <f t="shared" si="43"/>
        <v>C5/8A</v>
      </c>
    </row>
    <row r="115" spans="1:21" ht="22.15" customHeight="1">
      <c r="B115" t="str">
        <f t="shared" si="39"/>
        <v>YCB</v>
      </c>
      <c r="C115" t="s">
        <v>1095</v>
      </c>
      <c r="D115" s="613">
        <v>2</v>
      </c>
      <c r="E115" t="s">
        <v>60</v>
      </c>
      <c r="F115" s="236"/>
      <c r="G115" s="617" t="s">
        <v>1096</v>
      </c>
      <c r="H115" s="236" t="s">
        <v>59</v>
      </c>
      <c r="I115" s="236">
        <f t="shared" si="45"/>
        <v>4</v>
      </c>
      <c r="J115" s="236">
        <f t="shared" si="46"/>
        <v>4</v>
      </c>
      <c r="K115" s="236">
        <f t="shared" si="47"/>
        <v>0</v>
      </c>
      <c r="L115" s="236"/>
      <c r="M115" s="639"/>
      <c r="N115">
        <v>2</v>
      </c>
      <c r="O115">
        <f>IFERROR(HLOOKUP(C115,BangKeTru!$5:$185,181,0),0)</f>
        <v>0</v>
      </c>
      <c r="P115" t="str">
        <f>VLOOKUP(C115,DonGiaHD!A:O,15,0)</f>
        <v>B</v>
      </c>
      <c r="Q115">
        <f t="shared" si="32"/>
        <v>0</v>
      </c>
      <c r="T115" t="str">
        <f t="shared" si="31"/>
        <v/>
      </c>
      <c r="U115" t="str">
        <f t="shared" si="43"/>
        <v>YCA</v>
      </c>
    </row>
    <row r="116" spans="1:21" ht="22.15" customHeight="1">
      <c r="B116" t="str">
        <f t="shared" si="39"/>
        <v>MANGB</v>
      </c>
      <c r="C116" t="s">
        <v>748</v>
      </c>
      <c r="D116" s="613">
        <v>1</v>
      </c>
      <c r="E116" t="s">
        <v>60</v>
      </c>
      <c r="F116" s="236"/>
      <c r="G116" s="617" t="s">
        <v>3714</v>
      </c>
      <c r="H116" s="236" t="s">
        <v>59</v>
      </c>
      <c r="I116" s="236">
        <f t="shared" si="45"/>
        <v>2</v>
      </c>
      <c r="J116" s="236">
        <f t="shared" si="46"/>
        <v>2</v>
      </c>
      <c r="K116" s="236">
        <f t="shared" si="47"/>
        <v>0</v>
      </c>
      <c r="L116" s="236"/>
      <c r="M116" s="639"/>
      <c r="N116">
        <v>2</v>
      </c>
      <c r="O116">
        <f>IFERROR(HLOOKUP(C116,BangKeTru!$5:$185,181,0),0)</f>
        <v>0</v>
      </c>
      <c r="P116" t="str">
        <f>VLOOKUP(C116,DonGiaHD!A:O,15,0)</f>
        <v>B</v>
      </c>
      <c r="Q116">
        <f t="shared" si="32"/>
        <v>0</v>
      </c>
      <c r="T116" t="str">
        <f t="shared" si="31"/>
        <v/>
      </c>
      <c r="U116" t="str">
        <f t="shared" si="43"/>
        <v>MANGA</v>
      </c>
    </row>
    <row r="117" spans="1:21" ht="22.5" customHeight="1">
      <c r="B117" t="str">
        <f t="shared" si="39"/>
        <v>LDNB</v>
      </c>
      <c r="C117" t="s">
        <v>1561</v>
      </c>
      <c r="D117" s="613">
        <v>1</v>
      </c>
      <c r="E117" t="s">
        <v>60</v>
      </c>
      <c r="F117" s="236"/>
      <c r="G117" s="617" t="s">
        <v>1563</v>
      </c>
      <c r="H117" s="236" t="s">
        <v>89</v>
      </c>
      <c r="I117" s="236">
        <f t="shared" si="45"/>
        <v>2</v>
      </c>
      <c r="J117" s="236">
        <f t="shared" si="46"/>
        <v>2</v>
      </c>
      <c r="K117" s="236">
        <f t="shared" si="47"/>
        <v>0</v>
      </c>
      <c r="L117" s="236"/>
      <c r="M117" s="639"/>
      <c r="N117">
        <v>2</v>
      </c>
      <c r="O117">
        <f>IFERROR(HLOOKUP(C117,BangKeTru!$5:$185,181,0),0)</f>
        <v>0</v>
      </c>
      <c r="P117" t="str">
        <f>VLOOKUP(C117,DonGiaHD!A:O,15,0)</f>
        <v>B</v>
      </c>
      <c r="Q117">
        <f t="shared" si="32"/>
        <v>0</v>
      </c>
      <c r="T117" t="str">
        <f t="shared" si="31"/>
        <v/>
      </c>
      <c r="U117" t="str">
        <f t="shared" si="43"/>
        <v>LDNA</v>
      </c>
    </row>
    <row r="118" spans="1:21" ht="53.25" customHeight="1">
      <c r="A118" t="s">
        <v>3112</v>
      </c>
      <c r="C118" t="str">
        <f>A118</f>
        <v>CXX14-B</v>
      </c>
      <c r="D118" s="615"/>
      <c r="E118" t="s">
        <v>60</v>
      </c>
      <c r="F118" s="236">
        <v>8</v>
      </c>
      <c r="G118" s="616" t="s">
        <v>3113</v>
      </c>
      <c r="H118" s="309" t="s">
        <v>237</v>
      </c>
      <c r="I118" s="630">
        <f>N118</f>
        <v>2</v>
      </c>
      <c r="J118" s="309">
        <f>O118</f>
        <v>1</v>
      </c>
      <c r="K118" s="309">
        <f>IF(J118&gt;I118,J118-I118,0)</f>
        <v>0</v>
      </c>
      <c r="L118" s="309">
        <f>IF(I118&gt;J118,I118-J118,0)</f>
        <v>1</v>
      </c>
      <c r="M118" s="626" t="str">
        <f>R118</f>
        <v>Giảm tại trụ 171 và chuyển thành chằng phân giác</v>
      </c>
      <c r="N118">
        <v>2</v>
      </c>
      <c r="O118">
        <f>IFERROR(HLOOKUP(C118,BangKeTru!$5:$185,181,0),0)</f>
        <v>1</v>
      </c>
      <c r="P118" s="543" t="s">
        <v>60</v>
      </c>
      <c r="Q118">
        <f t="shared" si="32"/>
        <v>1</v>
      </c>
      <c r="R118" s="545" t="s">
        <v>4100</v>
      </c>
      <c r="T118" t="str">
        <f t="shared" si="31"/>
        <v/>
      </c>
    </row>
    <row r="119" spans="1:21" ht="22.15" customHeight="1">
      <c r="B119" t="str">
        <f t="shared" ref="B119:B133" si="48">C119&amp;P119</f>
        <v>BM16300B</v>
      </c>
      <c r="C119" t="s">
        <v>221</v>
      </c>
      <c r="D119" s="613">
        <v>2</v>
      </c>
      <c r="E119" t="s">
        <v>60</v>
      </c>
      <c r="F119" s="236"/>
      <c r="G119" s="617" t="s">
        <v>3699</v>
      </c>
      <c r="H119" s="236" t="s">
        <v>89</v>
      </c>
      <c r="I119" s="236">
        <f t="shared" ref="I119:I125" si="49">D119*N119</f>
        <v>4</v>
      </c>
      <c r="J119" s="236">
        <f>J$118*$D119</f>
        <v>2</v>
      </c>
      <c r="K119" s="236"/>
      <c r="L119" s="236">
        <f t="shared" ref="L119:L125" si="50">L$118*$D119</f>
        <v>2</v>
      </c>
      <c r="M119" s="625"/>
      <c r="N119">
        <v>2</v>
      </c>
      <c r="O119">
        <f>IFERROR(HLOOKUP(C119,BangKeTru!$5:$185,181,0),0)</f>
        <v>0</v>
      </c>
      <c r="P119" t="str">
        <f>VLOOKUP(C119,DonGiaHD!A:O,15,0)</f>
        <v>B</v>
      </c>
      <c r="Q119">
        <f t="shared" si="32"/>
        <v>1</v>
      </c>
      <c r="T119" t="str">
        <f t="shared" si="31"/>
        <v/>
      </c>
      <c r="U119" t="str">
        <f t="shared" ref="U119:U133" si="51">C119&amp;"A"</f>
        <v>BM16300A</v>
      </c>
    </row>
    <row r="120" spans="1:21" ht="22.15" customHeight="1">
      <c r="B120" t="str">
        <f t="shared" si="48"/>
        <v>SNA</v>
      </c>
      <c r="C120" t="s">
        <v>812</v>
      </c>
      <c r="D120" s="613">
        <v>2</v>
      </c>
      <c r="E120" t="s">
        <v>60</v>
      </c>
      <c r="F120" s="236"/>
      <c r="G120" s="618" t="s">
        <v>3702</v>
      </c>
      <c r="H120" s="236" t="s">
        <v>59</v>
      </c>
      <c r="I120" s="236">
        <f t="shared" si="49"/>
        <v>4</v>
      </c>
      <c r="J120" s="236">
        <f t="shared" ref="J120:J125" si="52">J$118*$D120</f>
        <v>2</v>
      </c>
      <c r="K120" s="236"/>
      <c r="L120" s="236">
        <f t="shared" si="50"/>
        <v>2</v>
      </c>
      <c r="M120" s="624" t="s">
        <v>4083</v>
      </c>
      <c r="N120">
        <v>2</v>
      </c>
      <c r="O120">
        <f>IFERROR(HLOOKUP(C120,BangKeTru!$5:$185,181,0),0)</f>
        <v>0</v>
      </c>
      <c r="P120" t="str">
        <f>VLOOKUP(C120,DonGiaHD!A:O,15,0)</f>
        <v>A</v>
      </c>
      <c r="Q120">
        <f t="shared" si="32"/>
        <v>1</v>
      </c>
      <c r="T120" t="str">
        <f t="shared" si="31"/>
        <v/>
      </c>
      <c r="U120" t="str">
        <f t="shared" si="51"/>
        <v>SNA</v>
      </c>
    </row>
    <row r="121" spans="1:21" ht="22.15" customHeight="1">
      <c r="B121" t="str">
        <f t="shared" si="48"/>
        <v>K3BB</v>
      </c>
      <c r="C121" t="s">
        <v>540</v>
      </c>
      <c r="D121" s="613">
        <v>16</v>
      </c>
      <c r="E121" t="s">
        <v>60</v>
      </c>
      <c r="F121" s="236"/>
      <c r="G121" s="617" t="s">
        <v>3703</v>
      </c>
      <c r="H121" s="236" t="s">
        <v>59</v>
      </c>
      <c r="I121" s="236">
        <f t="shared" si="49"/>
        <v>32</v>
      </c>
      <c r="J121" s="236">
        <f t="shared" si="52"/>
        <v>16</v>
      </c>
      <c r="K121" s="236"/>
      <c r="L121" s="236">
        <f t="shared" si="50"/>
        <v>16</v>
      </c>
      <c r="M121" s="625"/>
      <c r="N121">
        <v>2</v>
      </c>
      <c r="O121">
        <f>IFERROR(HLOOKUP(C121,BangKeTru!$5:$185,181,0),0)</f>
        <v>0</v>
      </c>
      <c r="P121" t="str">
        <f>VLOOKUP(C121,DonGiaHD!A:O,15,0)</f>
        <v>B</v>
      </c>
      <c r="Q121">
        <f t="shared" si="32"/>
        <v>1</v>
      </c>
      <c r="T121" t="str">
        <f t="shared" si="31"/>
        <v/>
      </c>
      <c r="U121" t="str">
        <f t="shared" si="51"/>
        <v>K3BA</v>
      </c>
    </row>
    <row r="122" spans="1:21" ht="22.15" customHeight="1">
      <c r="B122" t="str">
        <f t="shared" si="48"/>
        <v>C5/8A</v>
      </c>
      <c r="C122" t="s">
        <v>510</v>
      </c>
      <c r="D122" s="613">
        <v>30</v>
      </c>
      <c r="E122" t="s">
        <v>60</v>
      </c>
      <c r="F122" s="236"/>
      <c r="G122" s="618" t="s">
        <v>511</v>
      </c>
      <c r="H122" s="236" t="s">
        <v>273</v>
      </c>
      <c r="I122" s="236">
        <f t="shared" si="49"/>
        <v>60</v>
      </c>
      <c r="J122" s="236">
        <f t="shared" si="52"/>
        <v>30</v>
      </c>
      <c r="K122" s="236"/>
      <c r="L122" s="236">
        <f t="shared" si="50"/>
        <v>30</v>
      </c>
      <c r="M122" s="624" t="s">
        <v>4083</v>
      </c>
      <c r="N122">
        <v>2</v>
      </c>
      <c r="O122">
        <f>IFERROR(HLOOKUP(C122,BangKeTru!$5:$185,181,0),0)</f>
        <v>0</v>
      </c>
      <c r="P122" t="str">
        <f>VLOOKUP(C122,DonGiaHD!A:O,15,0)</f>
        <v>A</v>
      </c>
      <c r="Q122">
        <f t="shared" si="32"/>
        <v>1</v>
      </c>
      <c r="T122" t="str">
        <f t="shared" si="31"/>
        <v/>
      </c>
      <c r="U122" t="str">
        <f t="shared" si="51"/>
        <v>C5/8A</v>
      </c>
    </row>
    <row r="123" spans="1:21" ht="22.15" customHeight="1">
      <c r="B123" t="str">
        <f t="shared" si="48"/>
        <v>YCB</v>
      </c>
      <c r="C123" t="s">
        <v>1095</v>
      </c>
      <c r="D123" s="613">
        <v>4</v>
      </c>
      <c r="E123" t="s">
        <v>60</v>
      </c>
      <c r="F123" s="236"/>
      <c r="G123" s="617" t="s">
        <v>1096</v>
      </c>
      <c r="H123" s="236" t="s">
        <v>59</v>
      </c>
      <c r="I123" s="236">
        <f t="shared" si="49"/>
        <v>8</v>
      </c>
      <c r="J123" s="236">
        <f t="shared" si="52"/>
        <v>4</v>
      </c>
      <c r="K123" s="236"/>
      <c r="L123" s="236">
        <f t="shared" si="50"/>
        <v>4</v>
      </c>
      <c r="M123" s="625"/>
      <c r="N123">
        <v>2</v>
      </c>
      <c r="O123">
        <f>IFERROR(HLOOKUP(C123,BangKeTru!$5:$185,181,0),0)</f>
        <v>0</v>
      </c>
      <c r="P123" t="str">
        <f>VLOOKUP(C123,DonGiaHD!A:O,15,0)</f>
        <v>B</v>
      </c>
      <c r="Q123">
        <f t="shared" si="32"/>
        <v>1</v>
      </c>
      <c r="T123" t="str">
        <f t="shared" si="31"/>
        <v/>
      </c>
      <c r="U123" t="str">
        <f t="shared" si="51"/>
        <v>YCA</v>
      </c>
    </row>
    <row r="124" spans="1:21" ht="22.15" customHeight="1">
      <c r="B124" t="str">
        <f t="shared" si="48"/>
        <v>MANGB</v>
      </c>
      <c r="C124" t="s">
        <v>748</v>
      </c>
      <c r="D124" s="613">
        <v>1</v>
      </c>
      <c r="E124" t="s">
        <v>60</v>
      </c>
      <c r="F124" s="236"/>
      <c r="G124" s="617" t="s">
        <v>3714</v>
      </c>
      <c r="H124" s="236" t="s">
        <v>59</v>
      </c>
      <c r="I124" s="236">
        <f t="shared" si="49"/>
        <v>2</v>
      </c>
      <c r="J124" s="236">
        <f t="shared" si="52"/>
        <v>1</v>
      </c>
      <c r="K124" s="236"/>
      <c r="L124" s="236">
        <f t="shared" si="50"/>
        <v>1</v>
      </c>
      <c r="M124" s="625"/>
      <c r="N124">
        <v>2</v>
      </c>
      <c r="O124">
        <f>IFERROR(HLOOKUP(C124,BangKeTru!$5:$185,181,0),0)</f>
        <v>0</v>
      </c>
      <c r="P124" t="str">
        <f>VLOOKUP(C124,DonGiaHD!A:O,15,0)</f>
        <v>B</v>
      </c>
      <c r="Q124">
        <f t="shared" si="32"/>
        <v>1</v>
      </c>
      <c r="T124" t="str">
        <f t="shared" si="31"/>
        <v/>
      </c>
      <c r="U124" t="str">
        <f t="shared" si="51"/>
        <v>MANGA</v>
      </c>
    </row>
    <row r="125" spans="1:21" ht="22.15" customHeight="1">
      <c r="B125" t="str">
        <f t="shared" si="48"/>
        <v>LDNB</v>
      </c>
      <c r="C125" t="s">
        <v>1561</v>
      </c>
      <c r="D125" s="613">
        <v>2</v>
      </c>
      <c r="E125" t="s">
        <v>60</v>
      </c>
      <c r="F125" s="236"/>
      <c r="G125" s="617" t="s">
        <v>1563</v>
      </c>
      <c r="H125" s="236" t="s">
        <v>89</v>
      </c>
      <c r="I125" s="236">
        <f t="shared" si="49"/>
        <v>4</v>
      </c>
      <c r="J125" s="236">
        <f t="shared" si="52"/>
        <v>2</v>
      </c>
      <c r="K125" s="236"/>
      <c r="L125" s="236">
        <f t="shared" si="50"/>
        <v>2</v>
      </c>
      <c r="M125" s="625"/>
      <c r="N125">
        <v>2</v>
      </c>
      <c r="O125">
        <f>IFERROR(HLOOKUP(C125,BangKeTru!$5:$185,181,0),0)</f>
        <v>0</v>
      </c>
      <c r="P125" t="str">
        <f>VLOOKUP(C125,DonGiaHD!A:O,15,0)</f>
        <v>B</v>
      </c>
      <c r="Q125">
        <f t="shared" si="32"/>
        <v>1</v>
      </c>
      <c r="T125" t="str">
        <f t="shared" si="31"/>
        <v/>
      </c>
      <c r="U125" t="str">
        <f t="shared" si="51"/>
        <v>LDNA</v>
      </c>
    </row>
    <row r="126" spans="1:21" ht="22.15" customHeight="1">
      <c r="A126" t="s">
        <v>3114</v>
      </c>
      <c r="B126" t="str">
        <f t="shared" si="48"/>
        <v>CK-Bx</v>
      </c>
      <c r="C126" t="str">
        <f>A126</f>
        <v>CK-B</v>
      </c>
      <c r="D126" s="615"/>
      <c r="E126" t="s">
        <v>60</v>
      </c>
      <c r="F126" s="236">
        <v>9</v>
      </c>
      <c r="G126" s="616" t="s">
        <v>3115</v>
      </c>
      <c r="H126" s="309" t="s">
        <v>237</v>
      </c>
      <c r="I126" s="630">
        <f>N126</f>
        <v>1</v>
      </c>
      <c r="J126" s="309">
        <f>O126</f>
        <v>1</v>
      </c>
      <c r="K126" s="309">
        <f>IF(J126&gt;I126,J126-I126,0)</f>
        <v>0</v>
      </c>
      <c r="L126" s="309">
        <f>IF(I126&gt;J126,I126-J126,0)</f>
        <v>0</v>
      </c>
      <c r="M126" s="624"/>
      <c r="N126">
        <v>1</v>
      </c>
      <c r="O126">
        <f>IFERROR(HLOOKUP(C126,BangKeTru!$5:$185,181,0),0)</f>
        <v>1</v>
      </c>
      <c r="P126" s="543" t="s">
        <v>60</v>
      </c>
      <c r="Q126">
        <f t="shared" si="32"/>
        <v>0</v>
      </c>
      <c r="T126" t="str">
        <f t="shared" si="31"/>
        <v/>
      </c>
      <c r="U126" t="str">
        <f t="shared" si="51"/>
        <v>CK-BA</v>
      </c>
    </row>
    <row r="127" spans="1:21" ht="22.15" customHeight="1">
      <c r="B127" t="str">
        <f t="shared" si="48"/>
        <v>BM16300B</v>
      </c>
      <c r="C127" t="s">
        <v>221</v>
      </c>
      <c r="D127" s="613">
        <v>3</v>
      </c>
      <c r="E127" t="s">
        <v>60</v>
      </c>
      <c r="F127" s="236"/>
      <c r="G127" s="617" t="s">
        <v>3699</v>
      </c>
      <c r="H127" s="236" t="s">
        <v>89</v>
      </c>
      <c r="I127" s="236">
        <f t="shared" ref="I127:I134" si="53">D127*N127</f>
        <v>3</v>
      </c>
      <c r="J127" s="236">
        <f t="shared" ref="J127:J134" si="54">N127*D127</f>
        <v>3</v>
      </c>
      <c r="K127" s="236"/>
      <c r="L127" s="236"/>
      <c r="M127" s="624"/>
      <c r="N127">
        <v>1</v>
      </c>
      <c r="O127">
        <f>IFERROR(HLOOKUP(C127,BangKeTru!$5:$185,181,0),0)</f>
        <v>0</v>
      </c>
      <c r="P127" t="str">
        <f>VLOOKUP(C127,DonGiaHD!A:O,15,0)</f>
        <v>B</v>
      </c>
      <c r="Q127">
        <f t="shared" si="32"/>
        <v>0</v>
      </c>
      <c r="T127" t="str">
        <f t="shared" si="31"/>
        <v/>
      </c>
      <c r="U127" t="str">
        <f t="shared" si="51"/>
        <v>BM16300A</v>
      </c>
    </row>
    <row r="128" spans="1:21" ht="22.15" customHeight="1">
      <c r="B128" t="str">
        <f t="shared" si="48"/>
        <v>SNA</v>
      </c>
      <c r="C128" t="s">
        <v>812</v>
      </c>
      <c r="D128" s="613">
        <v>2</v>
      </c>
      <c r="E128" t="s">
        <v>60</v>
      </c>
      <c r="F128" s="236"/>
      <c r="G128" s="618" t="s">
        <v>3702</v>
      </c>
      <c r="H128" s="236" t="s">
        <v>59</v>
      </c>
      <c r="I128" s="236">
        <f t="shared" si="53"/>
        <v>2</v>
      </c>
      <c r="J128" s="236">
        <f t="shared" si="54"/>
        <v>2</v>
      </c>
      <c r="K128" s="236"/>
      <c r="L128" s="236"/>
      <c r="M128" s="624" t="s">
        <v>4083</v>
      </c>
      <c r="N128">
        <v>1</v>
      </c>
      <c r="O128">
        <f>IFERROR(HLOOKUP(C128,BangKeTru!$5:$185,181,0),0)</f>
        <v>0</v>
      </c>
      <c r="P128" t="str">
        <f>VLOOKUP(C128,DonGiaHD!A:O,15,0)</f>
        <v>A</v>
      </c>
      <c r="Q128">
        <f t="shared" si="32"/>
        <v>0</v>
      </c>
      <c r="T128" t="str">
        <f t="shared" si="31"/>
        <v/>
      </c>
      <c r="U128" t="str">
        <f t="shared" si="51"/>
        <v>SNA</v>
      </c>
    </row>
    <row r="129" spans="1:21" ht="22.15" customHeight="1">
      <c r="B129" t="str">
        <f t="shared" si="48"/>
        <v>K3BB</v>
      </c>
      <c r="C129" t="s">
        <v>540</v>
      </c>
      <c r="D129" s="613">
        <v>16</v>
      </c>
      <c r="E129" t="s">
        <v>60</v>
      </c>
      <c r="F129" s="236"/>
      <c r="G129" s="617" t="s">
        <v>3703</v>
      </c>
      <c r="H129" s="236" t="s">
        <v>59</v>
      </c>
      <c r="I129" s="236">
        <f t="shared" si="53"/>
        <v>16</v>
      </c>
      <c r="J129" s="236">
        <f t="shared" si="54"/>
        <v>16</v>
      </c>
      <c r="K129" s="236"/>
      <c r="L129" s="236"/>
      <c r="M129" s="624"/>
      <c r="N129">
        <v>1</v>
      </c>
      <c r="O129">
        <f>IFERROR(HLOOKUP(C129,BangKeTru!$5:$185,181,0),0)</f>
        <v>0</v>
      </c>
      <c r="P129" t="str">
        <f>VLOOKUP(C129,DonGiaHD!A:O,15,0)</f>
        <v>B</v>
      </c>
      <c r="Q129">
        <f t="shared" si="32"/>
        <v>0</v>
      </c>
      <c r="T129" t="str">
        <f t="shared" si="31"/>
        <v/>
      </c>
      <c r="U129" t="str">
        <f t="shared" si="51"/>
        <v>K3BA</v>
      </c>
    </row>
    <row r="130" spans="1:21" ht="22.15" customHeight="1">
      <c r="B130" t="str">
        <f t="shared" si="48"/>
        <v>C5/8A</v>
      </c>
      <c r="C130" t="s">
        <v>510</v>
      </c>
      <c r="D130" s="613">
        <v>30</v>
      </c>
      <c r="E130" t="s">
        <v>60</v>
      </c>
      <c r="F130" s="236"/>
      <c r="G130" s="618" t="s">
        <v>511</v>
      </c>
      <c r="H130" s="236" t="s">
        <v>273</v>
      </c>
      <c r="I130" s="236">
        <f t="shared" si="53"/>
        <v>30</v>
      </c>
      <c r="J130" s="236">
        <f t="shared" si="54"/>
        <v>30</v>
      </c>
      <c r="K130" s="236"/>
      <c r="L130" s="236"/>
      <c r="M130" s="624" t="s">
        <v>4083</v>
      </c>
      <c r="N130">
        <v>1</v>
      </c>
      <c r="O130">
        <f>IFERROR(HLOOKUP(C130,BangKeTru!$5:$185,181,0),0)</f>
        <v>0</v>
      </c>
      <c r="P130" t="str">
        <f>VLOOKUP(C130,DonGiaHD!A:O,15,0)</f>
        <v>A</v>
      </c>
      <c r="Q130">
        <f t="shared" si="32"/>
        <v>0</v>
      </c>
      <c r="T130" t="str">
        <f t="shared" si="31"/>
        <v/>
      </c>
      <c r="U130" t="str">
        <f t="shared" si="51"/>
        <v>C5/8A</v>
      </c>
    </row>
    <row r="131" spans="1:21" ht="22.15" customHeight="1">
      <c r="B131" t="str">
        <f t="shared" si="48"/>
        <v>YCB</v>
      </c>
      <c r="C131" t="s">
        <v>1095</v>
      </c>
      <c r="D131" s="613">
        <v>4</v>
      </c>
      <c r="E131" t="s">
        <v>60</v>
      </c>
      <c r="F131" s="236"/>
      <c r="G131" s="617" t="s">
        <v>1096</v>
      </c>
      <c r="H131" s="236" t="s">
        <v>59</v>
      </c>
      <c r="I131" s="236">
        <f t="shared" si="53"/>
        <v>4</v>
      </c>
      <c r="J131" s="236">
        <f t="shared" si="54"/>
        <v>4</v>
      </c>
      <c r="K131" s="236"/>
      <c r="L131" s="236"/>
      <c r="M131" s="624"/>
      <c r="N131">
        <v>1</v>
      </c>
      <c r="O131">
        <f>IFERROR(HLOOKUP(C131,BangKeTru!$5:$185,181,0),0)</f>
        <v>0</v>
      </c>
      <c r="P131" t="str">
        <f>VLOOKUP(C131,DonGiaHD!A:O,15,0)</f>
        <v>B</v>
      </c>
      <c r="Q131">
        <f t="shared" si="32"/>
        <v>0</v>
      </c>
      <c r="T131" t="str">
        <f t="shared" si="31"/>
        <v/>
      </c>
      <c r="U131" t="str">
        <f t="shared" si="51"/>
        <v>YCA</v>
      </c>
    </row>
    <row r="132" spans="1:21" ht="22.15" customHeight="1">
      <c r="B132" t="str">
        <f t="shared" si="48"/>
        <v>MANGB</v>
      </c>
      <c r="C132" t="s">
        <v>748</v>
      </c>
      <c r="D132" s="613">
        <v>1</v>
      </c>
      <c r="E132" t="s">
        <v>60</v>
      </c>
      <c r="F132" s="236"/>
      <c r="G132" s="617" t="s">
        <v>3714</v>
      </c>
      <c r="H132" s="236" t="s">
        <v>59</v>
      </c>
      <c r="I132" s="236">
        <f t="shared" si="53"/>
        <v>1</v>
      </c>
      <c r="J132" s="236">
        <f t="shared" si="54"/>
        <v>1</v>
      </c>
      <c r="K132" s="236"/>
      <c r="L132" s="236"/>
      <c r="M132" s="624"/>
      <c r="N132">
        <v>1</v>
      </c>
      <c r="O132">
        <f>IFERROR(HLOOKUP(C132,BangKeTru!$5:$185,181,0),0)</f>
        <v>0</v>
      </c>
      <c r="P132" t="str">
        <f>VLOOKUP(C132,DonGiaHD!A:O,15,0)</f>
        <v>B</v>
      </c>
      <c r="Q132">
        <f t="shared" si="32"/>
        <v>0</v>
      </c>
      <c r="T132" t="str">
        <f t="shared" si="31"/>
        <v/>
      </c>
      <c r="U132" t="str">
        <f t="shared" si="51"/>
        <v>MANGA</v>
      </c>
    </row>
    <row r="133" spans="1:21" ht="22.15" customHeight="1">
      <c r="B133" t="str">
        <f t="shared" si="48"/>
        <v>LDNB</v>
      </c>
      <c r="C133" t="s">
        <v>1561</v>
      </c>
      <c r="D133" s="613">
        <v>2</v>
      </c>
      <c r="E133" t="s">
        <v>60</v>
      </c>
      <c r="F133" s="236"/>
      <c r="G133" s="617" t="s">
        <v>1563</v>
      </c>
      <c r="H133" s="236" t="s">
        <v>89</v>
      </c>
      <c r="I133" s="236">
        <f t="shared" si="53"/>
        <v>2</v>
      </c>
      <c r="J133" s="236">
        <f t="shared" si="54"/>
        <v>2</v>
      </c>
      <c r="K133" s="236"/>
      <c r="L133" s="236"/>
      <c r="M133" s="624"/>
      <c r="N133">
        <v>1</v>
      </c>
      <c r="O133">
        <f>IFERROR(HLOOKUP(C133,BangKeTru!$5:$185,181,0),0)</f>
        <v>0</v>
      </c>
      <c r="P133" t="str">
        <f>VLOOKUP(C133,DonGiaHD!A:O,15,0)</f>
        <v>B</v>
      </c>
      <c r="Q133">
        <f t="shared" si="32"/>
        <v>0</v>
      </c>
      <c r="T133" t="str">
        <f t="shared" si="31"/>
        <v/>
      </c>
      <c r="U133" t="str">
        <f t="shared" si="51"/>
        <v>LDNA</v>
      </c>
    </row>
    <row r="134" spans="1:21" ht="16.899999999999999" hidden="1" customHeight="1">
      <c r="C134" t="s">
        <v>2835</v>
      </c>
      <c r="D134" s="613"/>
      <c r="F134" s="641">
        <v>21421</v>
      </c>
      <c r="G134" s="617" t="s">
        <v>1251</v>
      </c>
      <c r="H134" s="236" t="s">
        <v>1208</v>
      </c>
      <c r="I134" s="236">
        <f t="shared" si="53"/>
        <v>0</v>
      </c>
      <c r="J134" s="236">
        <f t="shared" si="54"/>
        <v>0</v>
      </c>
      <c r="K134" s="236"/>
      <c r="L134" s="236"/>
      <c r="M134" s="624"/>
      <c r="N134">
        <v>1</v>
      </c>
      <c r="O134">
        <f>IFERROR(HLOOKUP(C134,BangKeTru!$5:$185,181,0),O133)</f>
        <v>0</v>
      </c>
      <c r="P134" s="544" t="s">
        <v>3798</v>
      </c>
      <c r="Q134">
        <f t="shared" si="32"/>
        <v>0</v>
      </c>
      <c r="T134" t="str">
        <f t="shared" si="31"/>
        <v/>
      </c>
    </row>
    <row r="135" spans="1:21" ht="22.15" customHeight="1">
      <c r="A135" t="s">
        <v>3142</v>
      </c>
      <c r="B135" t="str">
        <f t="shared" ref="B135:B234" si="55">C135&amp;P135</f>
        <v>NXXx</v>
      </c>
      <c r="C135" t="str">
        <f>A135</f>
        <v>NXX</v>
      </c>
      <c r="D135" s="615"/>
      <c r="E135" t="s">
        <v>60</v>
      </c>
      <c r="F135" s="236">
        <v>10</v>
      </c>
      <c r="G135" s="616" t="s">
        <v>3143</v>
      </c>
      <c r="H135" s="309" t="s">
        <v>237</v>
      </c>
      <c r="I135" s="630">
        <f>N135</f>
        <v>2</v>
      </c>
      <c r="J135" s="309">
        <f>O135</f>
        <v>2</v>
      </c>
      <c r="K135" s="309">
        <f>IF(J135&gt;I135,J135-I135,0)</f>
        <v>0</v>
      </c>
      <c r="L135" s="309">
        <f>IF(I135&gt;J135,I135-J135,0)</f>
        <v>0</v>
      </c>
      <c r="M135" s="625"/>
      <c r="N135">
        <v>2</v>
      </c>
      <c r="O135">
        <f>IFERROR(HLOOKUP(C135,BangKeTru!$5:$185,181,0),0)</f>
        <v>2</v>
      </c>
      <c r="P135" s="543" t="s">
        <v>60</v>
      </c>
      <c r="Q135">
        <f t="shared" si="32"/>
        <v>0</v>
      </c>
      <c r="S135" t="s">
        <v>4086</v>
      </c>
      <c r="T135" t="str">
        <f t="shared" si="31"/>
        <v/>
      </c>
      <c r="U135" t="str">
        <f t="shared" ref="U135:U150" si="56">C135&amp;"A"</f>
        <v>NXXA</v>
      </c>
    </row>
    <row r="136" spans="1:21" ht="22.15" customHeight="1">
      <c r="B136" t="str">
        <f t="shared" si="55"/>
        <v>TN1824B</v>
      </c>
      <c r="C136" t="s">
        <v>882</v>
      </c>
      <c r="D136" s="613">
        <v>1</v>
      </c>
      <c r="E136" t="s">
        <v>60</v>
      </c>
      <c r="F136" s="236"/>
      <c r="G136" s="617" t="s">
        <v>4101</v>
      </c>
      <c r="H136" s="236" t="s">
        <v>59</v>
      </c>
      <c r="I136" s="236">
        <f t="shared" ref="I136:K139" si="57">I$135*$D136</f>
        <v>2</v>
      </c>
      <c r="J136" s="236">
        <f t="shared" si="57"/>
        <v>2</v>
      </c>
      <c r="K136" s="236">
        <f t="shared" si="57"/>
        <v>0</v>
      </c>
      <c r="L136" s="236"/>
      <c r="M136" s="625"/>
      <c r="N136">
        <v>2</v>
      </c>
      <c r="O136">
        <f>IFERROR(HLOOKUP(C136,BangKeTru!$5:$185,181,0),0)</f>
        <v>0</v>
      </c>
      <c r="P136" t="str">
        <f>VLOOKUP(C136,DonGiaHD!A:O,15,0)</f>
        <v>B</v>
      </c>
      <c r="Q136">
        <f t="shared" si="32"/>
        <v>0</v>
      </c>
      <c r="T136" t="str">
        <f t="shared" si="31"/>
        <v/>
      </c>
      <c r="U136" t="str">
        <f t="shared" si="56"/>
        <v>TN1824A</v>
      </c>
    </row>
    <row r="137" spans="1:21" ht="22.15" customHeight="1">
      <c r="B137" t="str">
        <f t="shared" si="55"/>
        <v>NXB</v>
      </c>
      <c r="C137" t="s">
        <v>890</v>
      </c>
      <c r="D137" s="613">
        <v>1</v>
      </c>
      <c r="E137" t="s">
        <v>60</v>
      </c>
      <c r="F137" s="236"/>
      <c r="G137" s="617" t="s">
        <v>891</v>
      </c>
      <c r="H137" s="236" t="s">
        <v>59</v>
      </c>
      <c r="I137" s="236">
        <f t="shared" si="57"/>
        <v>2</v>
      </c>
      <c r="J137" s="236">
        <f t="shared" si="57"/>
        <v>2</v>
      </c>
      <c r="K137" s="236">
        <f t="shared" si="57"/>
        <v>0</v>
      </c>
      <c r="L137" s="236"/>
      <c r="M137" s="625"/>
      <c r="N137">
        <v>2</v>
      </c>
      <c r="O137">
        <f>IFERROR(HLOOKUP(C137,BangKeTru!$5:$185,181,0),0)</f>
        <v>0</v>
      </c>
      <c r="P137" t="str">
        <f>VLOOKUP(C137,DonGiaHD!A:O,15,0)</f>
        <v>B</v>
      </c>
      <c r="Q137">
        <f t="shared" si="32"/>
        <v>0</v>
      </c>
      <c r="T137" t="str">
        <f t="shared" ref="T137:T151" si="58">IF(AND(K137&gt;0,OR(P137=$T$4,P137="x")),1,"")</f>
        <v/>
      </c>
      <c r="U137" t="str">
        <f t="shared" si="56"/>
        <v>NXA</v>
      </c>
    </row>
    <row r="138" spans="1:21" ht="22.15" customHeight="1">
      <c r="B138" t="str">
        <f t="shared" si="55"/>
        <v>MDD3B</v>
      </c>
      <c r="C138" t="s">
        <v>1121</v>
      </c>
      <c r="D138" s="613">
        <v>0.4</v>
      </c>
      <c r="E138" t="s">
        <v>60</v>
      </c>
      <c r="F138" s="236"/>
      <c r="G138" s="617" t="s">
        <v>3600</v>
      </c>
      <c r="H138" s="1009" t="s">
        <v>89</v>
      </c>
      <c r="I138" s="236">
        <v>2</v>
      </c>
      <c r="J138" s="236">
        <f>J135</f>
        <v>2</v>
      </c>
      <c r="K138" s="236">
        <f t="shared" si="57"/>
        <v>0</v>
      </c>
      <c r="L138" s="236"/>
      <c r="M138" s="625"/>
      <c r="N138">
        <v>2</v>
      </c>
      <c r="O138">
        <f>IFERROR(HLOOKUP(C138,BangKeTru!$5:$185,181,0),0)</f>
        <v>0</v>
      </c>
      <c r="P138" t="str">
        <f>VLOOKUP(C138,DonGiaHD!A:O,15,0)</f>
        <v>B</v>
      </c>
      <c r="Q138">
        <f t="shared" ref="Q138:Q234" si="59">IF(OR(K138&gt;0,L138&gt;0),1,0)</f>
        <v>0</v>
      </c>
      <c r="T138" t="str">
        <f t="shared" si="58"/>
        <v/>
      </c>
      <c r="U138" t="str">
        <f t="shared" si="56"/>
        <v>MDD3A</v>
      </c>
    </row>
    <row r="139" spans="1:21" ht="22.15" customHeight="1">
      <c r="B139" t="str">
        <f t="shared" si="55"/>
        <v>MDAP3B</v>
      </c>
      <c r="C139" t="s">
        <v>1136</v>
      </c>
      <c r="D139" s="613">
        <v>0.4</v>
      </c>
      <c r="E139" t="s">
        <v>60</v>
      </c>
      <c r="F139" s="236"/>
      <c r="G139" s="617" t="s">
        <v>3603</v>
      </c>
      <c r="H139" s="1009" t="s">
        <v>89</v>
      </c>
      <c r="I139" s="236">
        <v>2</v>
      </c>
      <c r="J139" s="236">
        <f>J138</f>
        <v>2</v>
      </c>
      <c r="K139" s="236">
        <f t="shared" si="57"/>
        <v>0</v>
      </c>
      <c r="L139" s="236"/>
      <c r="M139" s="625"/>
      <c r="N139">
        <v>2</v>
      </c>
      <c r="O139">
        <f>IFERROR(HLOOKUP(C139,BangKeTru!$5:$185,181,0),0)</f>
        <v>0</v>
      </c>
      <c r="P139" t="str">
        <f>VLOOKUP(C139,DonGiaHD!A:O,15,0)</f>
        <v>B</v>
      </c>
      <c r="Q139">
        <f t="shared" si="59"/>
        <v>0</v>
      </c>
      <c r="T139" t="str">
        <f t="shared" si="58"/>
        <v/>
      </c>
      <c r="U139" t="str">
        <f t="shared" si="56"/>
        <v>MDAP3A</v>
      </c>
    </row>
    <row r="140" spans="1:21" ht="22.15" customHeight="1">
      <c r="B140" t="str">
        <f t="shared" si="55"/>
        <v>0x</v>
      </c>
      <c r="C140">
        <f t="shared" ref="C140:C141" si="60">A140</f>
        <v>0</v>
      </c>
      <c r="D140" s="615"/>
      <c r="E140" t="s">
        <v>60</v>
      </c>
      <c r="F140" s="236" t="s">
        <v>3586</v>
      </c>
      <c r="G140" s="616" t="s">
        <v>3725</v>
      </c>
      <c r="H140" s="620"/>
      <c r="I140" s="620">
        <f t="shared" ref="I140:I154" si="61">D140*N140</f>
        <v>0</v>
      </c>
      <c r="J140" s="620">
        <f>N140*D140</f>
        <v>0</v>
      </c>
      <c r="K140" s="620"/>
      <c r="L140" s="620"/>
      <c r="M140" s="624"/>
      <c r="N140">
        <v>2</v>
      </c>
      <c r="O140">
        <f>IFERROR(HLOOKUP(C140,BangKeTru!$5:$185,181,0),0)</f>
        <v>0</v>
      </c>
      <c r="P140" s="543" t="s">
        <v>60</v>
      </c>
      <c r="Q140">
        <f t="shared" si="59"/>
        <v>0</v>
      </c>
      <c r="T140" t="str">
        <f t="shared" si="58"/>
        <v/>
      </c>
      <c r="U140" t="str">
        <f t="shared" si="56"/>
        <v>0A</v>
      </c>
    </row>
    <row r="141" spans="1:21" ht="22.15" customHeight="1">
      <c r="A141" t="s">
        <v>3167</v>
      </c>
      <c r="B141" t="str">
        <f t="shared" si="55"/>
        <v>DDTT3P1m-mx</v>
      </c>
      <c r="C141" t="str">
        <f t="shared" si="60"/>
        <v>DDTT3P1m-m</v>
      </c>
      <c r="D141" s="615">
        <v>1</v>
      </c>
      <c r="E141" t="s">
        <v>60</v>
      </c>
      <c r="F141" s="236" t="s">
        <v>4102</v>
      </c>
      <c r="G141" s="616" t="s">
        <v>4103</v>
      </c>
      <c r="H141" s="309"/>
      <c r="I141" s="309"/>
      <c r="J141" s="309"/>
      <c r="K141" s="309"/>
      <c r="L141" s="309"/>
      <c r="M141" s="624"/>
      <c r="N141">
        <v>2</v>
      </c>
      <c r="O141">
        <f>IFERROR(HLOOKUP(C141,BangKeTru!$5:$185,181,0),0)</f>
        <v>0</v>
      </c>
      <c r="P141" s="543" t="s">
        <v>60</v>
      </c>
      <c r="Q141">
        <f t="shared" si="59"/>
        <v>0</v>
      </c>
      <c r="T141" t="str">
        <f t="shared" si="58"/>
        <v/>
      </c>
      <c r="U141" t="str">
        <f t="shared" si="56"/>
        <v>DDTT3P1m-mA</v>
      </c>
    </row>
    <row r="142" spans="1:21" ht="22.15" customHeight="1">
      <c r="B142" t="str">
        <f t="shared" si="55"/>
        <v>AC120A</v>
      </c>
      <c r="C142" t="s">
        <v>390</v>
      </c>
      <c r="D142" s="613">
        <f>0.471</f>
        <v>0.47099999999999997</v>
      </c>
      <c r="E142" t="s">
        <v>60</v>
      </c>
      <c r="F142" s="341">
        <v>1</v>
      </c>
      <c r="G142" s="618" t="s">
        <v>3727</v>
      </c>
      <c r="H142" s="316" t="s">
        <v>259</v>
      </c>
      <c r="I142" s="1010">
        <v>3044.9</v>
      </c>
      <c r="J142" s="1010">
        <f>ROUND(O142*D142,1)</f>
        <v>3044.9</v>
      </c>
      <c r="K142" s="362">
        <f t="shared" ref="K142:K189" si="62">IF(J142&gt;I142,J142-I142,0)</f>
        <v>0</v>
      </c>
      <c r="L142" s="236">
        <f>IF(I142&gt;J142,I142-J142,0)</f>
        <v>0</v>
      </c>
      <c r="M142" s="624" t="s">
        <v>4083</v>
      </c>
      <c r="N142">
        <v>6338</v>
      </c>
      <c r="O142" s="645">
        <f>IFERROR(HLOOKUP(C142,BangKeTru!$5:$185,181,0),0)</f>
        <v>6464.7999999999984</v>
      </c>
      <c r="P142" t="str">
        <f>VLOOKUP(C142,DonGiaHD!A:O,15,0)</f>
        <v>A</v>
      </c>
      <c r="Q142">
        <f t="shared" si="59"/>
        <v>0</v>
      </c>
      <c r="R142" t="s">
        <v>4104</v>
      </c>
      <c r="T142" t="str">
        <f t="shared" si="58"/>
        <v/>
      </c>
      <c r="U142" t="str">
        <f t="shared" si="56"/>
        <v>AC120A</v>
      </c>
    </row>
    <row r="143" spans="1:21" ht="22.15" customHeight="1">
      <c r="B143" t="str">
        <f t="shared" si="55"/>
        <v>XLPE185AA</v>
      </c>
      <c r="C143" t="s">
        <v>308</v>
      </c>
      <c r="D143" s="613">
        <v>1</v>
      </c>
      <c r="E143" t="s">
        <v>60</v>
      </c>
      <c r="F143" s="341">
        <v>2</v>
      </c>
      <c r="G143" s="618" t="s">
        <v>3729</v>
      </c>
      <c r="H143" s="316" t="s">
        <v>273</v>
      </c>
      <c r="I143" s="646">
        <v>19394</v>
      </c>
      <c r="J143" s="646">
        <f>I143</f>
        <v>19394</v>
      </c>
      <c r="K143" s="362">
        <f t="shared" si="62"/>
        <v>0</v>
      </c>
      <c r="L143" s="236">
        <f t="shared" ref="L143:L189" si="63">IF(I143&gt;J143,I143-J143,0)</f>
        <v>0</v>
      </c>
      <c r="M143" s="624" t="s">
        <v>4083</v>
      </c>
      <c r="N143">
        <v>19014</v>
      </c>
      <c r="O143">
        <f>IFERROR(HLOOKUP(C143,BangKeTru!$5:$185,181,0),0)</f>
        <v>6464.7999999999984</v>
      </c>
      <c r="P143" t="str">
        <f>VLOOKUP(C143,DonGiaHD!A:O,15,0)</f>
        <v>A</v>
      </c>
      <c r="Q143">
        <f t="shared" si="59"/>
        <v>0</v>
      </c>
      <c r="R143" t="s">
        <v>4104</v>
      </c>
      <c r="T143" t="str">
        <f t="shared" si="58"/>
        <v/>
      </c>
      <c r="U143" t="str">
        <f t="shared" si="56"/>
        <v>XLPE185AA</v>
      </c>
    </row>
    <row r="144" spans="1:21" ht="22.15" customHeight="1">
      <c r="B144" t="str">
        <f t="shared" si="55"/>
        <v>ACX50A</v>
      </c>
      <c r="C144" t="s">
        <v>3264</v>
      </c>
      <c r="D144" s="613">
        <v>1</v>
      </c>
      <c r="E144" t="s">
        <v>60</v>
      </c>
      <c r="F144" s="341">
        <v>3</v>
      </c>
      <c r="G144" s="618" t="s">
        <v>3265</v>
      </c>
      <c r="H144" s="316" t="s">
        <v>273</v>
      </c>
      <c r="I144" s="317">
        <v>162</v>
      </c>
      <c r="J144" s="317">
        <f>ROUND(O144*D144,0)</f>
        <v>116</v>
      </c>
      <c r="K144" s="236">
        <f t="shared" si="62"/>
        <v>0</v>
      </c>
      <c r="L144" s="236">
        <f t="shared" si="63"/>
        <v>46</v>
      </c>
      <c r="M144" s="624" t="s">
        <v>4083</v>
      </c>
      <c r="N144">
        <v>159</v>
      </c>
      <c r="O144">
        <f>IFERROR(HLOOKUP(C144,BangKeTru!$5:$185,181,0),0)</f>
        <v>116</v>
      </c>
      <c r="P144" t="str">
        <f>VLOOKUP(C144,DonGiaHD!A:O,15,0)</f>
        <v>A</v>
      </c>
      <c r="Q144">
        <f t="shared" si="59"/>
        <v>1</v>
      </c>
      <c r="R144" s="544" t="s">
        <v>4105</v>
      </c>
      <c r="T144" t="str">
        <f t="shared" si="58"/>
        <v/>
      </c>
      <c r="U144" t="str">
        <f t="shared" si="56"/>
        <v>ACX50A</v>
      </c>
    </row>
    <row r="145" spans="2:21" ht="22.15" customHeight="1">
      <c r="B145" t="str">
        <f t="shared" si="55"/>
        <v>XLPE150A</v>
      </c>
      <c r="C145" t="s">
        <v>286</v>
      </c>
      <c r="D145" s="613">
        <v>1</v>
      </c>
      <c r="E145" t="s">
        <v>60</v>
      </c>
      <c r="F145" s="341">
        <v>4</v>
      </c>
      <c r="G145" s="618" t="s">
        <v>287</v>
      </c>
      <c r="H145" s="316" t="s">
        <v>273</v>
      </c>
      <c r="I145" s="236">
        <f t="shared" si="61"/>
        <v>24</v>
      </c>
      <c r="J145" s="317">
        <f t="shared" ref="J145:J147" si="64">O145*D145</f>
        <v>24</v>
      </c>
      <c r="K145" s="236">
        <f t="shared" si="62"/>
        <v>0</v>
      </c>
      <c r="L145" s="236">
        <f t="shared" si="63"/>
        <v>0</v>
      </c>
      <c r="M145" s="624" t="s">
        <v>4083</v>
      </c>
      <c r="N145">
        <v>24</v>
      </c>
      <c r="O145">
        <f>IFERROR(HLOOKUP(C145,BangKeTru!$5:$185,181,0),0)</f>
        <v>24</v>
      </c>
      <c r="P145" t="str">
        <f>VLOOKUP(C145,DonGiaHD!A:O,15,0)</f>
        <v>A</v>
      </c>
      <c r="Q145">
        <f t="shared" si="59"/>
        <v>0</v>
      </c>
      <c r="T145" t="str">
        <f t="shared" si="58"/>
        <v/>
      </c>
      <c r="U145" t="str">
        <f t="shared" si="56"/>
        <v>XLPE150A</v>
      </c>
    </row>
    <row r="146" spans="2:21" ht="22.15" customHeight="1">
      <c r="B146" t="str">
        <f t="shared" si="55"/>
        <v>XLPE25A</v>
      </c>
      <c r="C146" t="s">
        <v>274</v>
      </c>
      <c r="D146" s="613">
        <v>1</v>
      </c>
      <c r="E146" t="s">
        <v>60</v>
      </c>
      <c r="F146" s="341">
        <v>5</v>
      </c>
      <c r="G146" s="618" t="s">
        <v>3732</v>
      </c>
      <c r="H146" s="316" t="s">
        <v>273</v>
      </c>
      <c r="I146" s="236">
        <f t="shared" si="61"/>
        <v>59</v>
      </c>
      <c r="J146" s="317">
        <f t="shared" si="64"/>
        <v>59</v>
      </c>
      <c r="K146" s="236">
        <f t="shared" si="62"/>
        <v>0</v>
      </c>
      <c r="L146" s="236">
        <f t="shared" si="63"/>
        <v>0</v>
      </c>
      <c r="M146" s="624" t="s">
        <v>4083</v>
      </c>
      <c r="N146">
        <v>59</v>
      </c>
      <c r="O146">
        <f>IFERROR(HLOOKUP(C146,BangKeTru!$5:$185,181,0),0)</f>
        <v>59</v>
      </c>
      <c r="P146" t="str">
        <f>VLOOKUP(C146,DonGiaHD!A:O,15,0)</f>
        <v>A</v>
      </c>
      <c r="Q146">
        <f t="shared" si="59"/>
        <v>0</v>
      </c>
      <c r="T146" t="str">
        <f t="shared" si="58"/>
        <v/>
      </c>
      <c r="U146" t="str">
        <f t="shared" si="56"/>
        <v>XLPE25A</v>
      </c>
    </row>
    <row r="147" spans="2:21" ht="22.15" customHeight="1">
      <c r="B147" t="str">
        <f t="shared" si="55"/>
        <v>Đth-Ux</v>
      </c>
      <c r="C147" t="s">
        <v>3201</v>
      </c>
      <c r="D147" s="613">
        <v>1</v>
      </c>
      <c r="E147" t="s">
        <v>60</v>
      </c>
      <c r="F147" s="236">
        <v>6</v>
      </c>
      <c r="G147" s="643" t="s">
        <v>3202</v>
      </c>
      <c r="H147" s="319" t="s">
        <v>89</v>
      </c>
      <c r="I147" s="319">
        <f t="shared" si="61"/>
        <v>163</v>
      </c>
      <c r="J147" s="320">
        <f t="shared" si="64"/>
        <v>160</v>
      </c>
      <c r="K147" s="319">
        <f t="shared" si="62"/>
        <v>0</v>
      </c>
      <c r="L147" s="319">
        <f t="shared" si="63"/>
        <v>3</v>
      </c>
      <c r="M147" s="624"/>
      <c r="N147">
        <v>163</v>
      </c>
      <c r="O147">
        <f>IFERROR(HLOOKUP(C147,BangKeTru!$5:$185,181,0),0)</f>
        <v>160</v>
      </c>
      <c r="P147" s="543" t="s">
        <v>60</v>
      </c>
      <c r="Q147">
        <f t="shared" si="59"/>
        <v>1</v>
      </c>
      <c r="T147" t="str">
        <f t="shared" si="58"/>
        <v/>
      </c>
      <c r="U147" t="str">
        <f t="shared" si="56"/>
        <v>Đth-UA</v>
      </c>
    </row>
    <row r="148" spans="2:21" ht="22.15" customHeight="1">
      <c r="B148" t="str">
        <f t="shared" si="55"/>
        <v>R1B</v>
      </c>
      <c r="C148" t="s">
        <v>794</v>
      </c>
      <c r="D148" s="613">
        <v>1</v>
      </c>
      <c r="E148" t="s">
        <v>60</v>
      </c>
      <c r="F148" s="236"/>
      <c r="G148" s="617" t="s">
        <v>795</v>
      </c>
      <c r="H148" s="236" t="s">
        <v>89</v>
      </c>
      <c r="I148" s="236">
        <f t="shared" si="61"/>
        <v>163</v>
      </c>
      <c r="J148" s="236">
        <f>$J$147*D148</f>
        <v>160</v>
      </c>
      <c r="K148" s="236">
        <f t="shared" si="62"/>
        <v>0</v>
      </c>
      <c r="L148" s="236">
        <f t="shared" si="63"/>
        <v>3</v>
      </c>
      <c r="M148" s="624"/>
      <c r="N148">
        <v>163</v>
      </c>
      <c r="O148">
        <f>IFERROR(HLOOKUP(C148,BangKeTru!$5:$185,181,0),0)</f>
        <v>0</v>
      </c>
      <c r="P148" t="str">
        <f>VLOOKUP(C148,DonGiaHD!A:O,15,0)</f>
        <v>B</v>
      </c>
      <c r="Q148">
        <f t="shared" si="59"/>
        <v>1</v>
      </c>
      <c r="T148" t="str">
        <f t="shared" si="58"/>
        <v/>
      </c>
      <c r="U148" t="str">
        <f t="shared" si="56"/>
        <v>R1A</v>
      </c>
    </row>
    <row r="149" spans="2:21" ht="22.15" customHeight="1">
      <c r="B149" t="str">
        <f t="shared" si="55"/>
        <v>socA</v>
      </c>
      <c r="C149" t="s">
        <v>3420</v>
      </c>
      <c r="D149" s="613">
        <v>1</v>
      </c>
      <c r="E149" t="s">
        <v>60</v>
      </c>
      <c r="F149" s="236"/>
      <c r="G149" s="618" t="s">
        <v>815</v>
      </c>
      <c r="H149" s="236" t="s">
        <v>59</v>
      </c>
      <c r="I149" s="236">
        <f t="shared" si="61"/>
        <v>163</v>
      </c>
      <c r="J149" s="236">
        <f t="shared" ref="J149:J150" si="65">$J$147*D149</f>
        <v>160</v>
      </c>
      <c r="K149" s="236">
        <f t="shared" si="62"/>
        <v>0</v>
      </c>
      <c r="L149" s="236">
        <f t="shared" si="63"/>
        <v>3</v>
      </c>
      <c r="M149" s="624" t="s">
        <v>4083</v>
      </c>
      <c r="N149">
        <v>163</v>
      </c>
      <c r="O149">
        <f>IFERROR(HLOOKUP(C149,BangKeTru!$5:$185,181,0),0)</f>
        <v>0</v>
      </c>
      <c r="P149" t="str">
        <f>VLOOKUP(C149,DonGiaHD!A:O,15,0)</f>
        <v>A</v>
      </c>
      <c r="Q149">
        <f t="shared" si="59"/>
        <v>1</v>
      </c>
      <c r="T149" t="str">
        <f t="shared" si="58"/>
        <v/>
      </c>
      <c r="U149" t="str">
        <f t="shared" si="56"/>
        <v>socA</v>
      </c>
    </row>
    <row r="150" spans="2:21" ht="29.25" customHeight="1">
      <c r="B150" t="str">
        <f t="shared" si="55"/>
        <v>B16300B</v>
      </c>
      <c r="C150" t="s">
        <v>150</v>
      </c>
      <c r="D150" s="613">
        <v>1</v>
      </c>
      <c r="E150" t="s">
        <v>60</v>
      </c>
      <c r="F150" s="236"/>
      <c r="G150" s="617" t="s">
        <v>151</v>
      </c>
      <c r="H150" s="236" t="s">
        <v>89</v>
      </c>
      <c r="I150" s="236">
        <f t="shared" si="61"/>
        <v>163</v>
      </c>
      <c r="J150" s="236">
        <f t="shared" si="65"/>
        <v>160</v>
      </c>
      <c r="K150" s="236">
        <f t="shared" si="62"/>
        <v>0</v>
      </c>
      <c r="L150" s="236">
        <f t="shared" si="63"/>
        <v>3</v>
      </c>
      <c r="M150" s="624"/>
      <c r="N150">
        <v>163</v>
      </c>
      <c r="O150">
        <f>IFERROR(HLOOKUP(C150,BangKeTru!$5:$185,181,0),0)</f>
        <v>68</v>
      </c>
      <c r="P150" t="str">
        <f>VLOOKUP(C150,DonGiaHD!A:O,15,0)</f>
        <v>B</v>
      </c>
      <c r="Q150">
        <f t="shared" si="59"/>
        <v>1</v>
      </c>
      <c r="T150" t="str">
        <f t="shared" si="58"/>
        <v/>
      </c>
      <c r="U150" t="str">
        <f t="shared" si="56"/>
        <v>B16300A</v>
      </c>
    </row>
    <row r="151" spans="2:21" ht="27" customHeight="1">
      <c r="C151" t="s">
        <v>3205</v>
      </c>
      <c r="D151" s="613">
        <v>1</v>
      </c>
      <c r="E151" t="s">
        <v>60</v>
      </c>
      <c r="F151" s="236">
        <v>7</v>
      </c>
      <c r="G151" s="643" t="s">
        <v>3206</v>
      </c>
      <c r="H151" s="319" t="s">
        <v>89</v>
      </c>
      <c r="I151" s="319">
        <f t="shared" si="61"/>
        <v>29</v>
      </c>
      <c r="J151" s="320">
        <f>O151*D151</f>
        <v>34</v>
      </c>
      <c r="K151" s="319">
        <f t="shared" si="62"/>
        <v>5</v>
      </c>
      <c r="L151" s="319">
        <f t="shared" si="63"/>
        <v>0</v>
      </c>
      <c r="M151" s="1720" t="str">
        <f>R151</f>
        <v>Dự toán tính thiếu khi dừng dây nguội hạ thế thu hồi</v>
      </c>
      <c r="N151">
        <v>29</v>
      </c>
      <c r="O151">
        <f>IFERROR(HLOOKUP(C151,BangKeTru!$5:$185,181,0),0)</f>
        <v>34</v>
      </c>
      <c r="P151" s="543" t="s">
        <v>60</v>
      </c>
      <c r="Q151">
        <f t="shared" si="59"/>
        <v>1</v>
      </c>
      <c r="R151" s="544" t="s">
        <v>4106</v>
      </c>
      <c r="S151" t="s">
        <v>4086</v>
      </c>
      <c r="T151">
        <f t="shared" si="58"/>
        <v>1</v>
      </c>
    </row>
    <row r="152" spans="2:21" ht="31.15" customHeight="1">
      <c r="B152" t="str">
        <f t="shared" si="55"/>
        <v>KN120B</v>
      </c>
      <c r="C152" t="s">
        <v>732</v>
      </c>
      <c r="D152" s="613">
        <v>1</v>
      </c>
      <c r="E152" t="s">
        <v>60</v>
      </c>
      <c r="F152" s="236"/>
      <c r="G152" s="617" t="s">
        <v>3737</v>
      </c>
      <c r="H152" s="236" t="s">
        <v>59</v>
      </c>
      <c r="I152" s="236">
        <f t="shared" si="61"/>
        <v>29</v>
      </c>
      <c r="J152" s="236">
        <f>J$151*$D152</f>
        <v>34</v>
      </c>
      <c r="K152" s="236">
        <f>K$151*$D152</f>
        <v>5</v>
      </c>
      <c r="L152" s="236">
        <f t="shared" si="63"/>
        <v>0</v>
      </c>
      <c r="M152" s="1721"/>
      <c r="N152">
        <v>29</v>
      </c>
      <c r="O152">
        <f>IFERROR(HLOOKUP(C152,BangKeTru!$5:$185,181,0),0)</f>
        <v>0</v>
      </c>
      <c r="P152" t="str">
        <f>VLOOKUP(C152,DonGiaHD!A:O,15,0)</f>
        <v>B</v>
      </c>
      <c r="Q152">
        <f t="shared" si="59"/>
        <v>1</v>
      </c>
      <c r="R152" s="544" t="s">
        <v>4106</v>
      </c>
      <c r="T152">
        <f t="shared" ref="T152:T234" si="66">IF(AND(K152&gt;0,OR(P152=$T$4,P152="x")),1,"")</f>
        <v>1</v>
      </c>
      <c r="U152" t="str">
        <f t="shared" ref="U152:U153" si="67">C152&amp;"A"</f>
        <v>KN120A</v>
      </c>
    </row>
    <row r="153" spans="2:21" ht="31.15" customHeight="1">
      <c r="B153" t="str">
        <f t="shared" si="55"/>
        <v>BM16300B</v>
      </c>
      <c r="C153" t="s">
        <v>221</v>
      </c>
      <c r="D153" s="613">
        <v>1</v>
      </c>
      <c r="E153" t="s">
        <v>60</v>
      </c>
      <c r="F153" s="236"/>
      <c r="G153" s="617" t="s">
        <v>3699</v>
      </c>
      <c r="H153" s="236" t="s">
        <v>89</v>
      </c>
      <c r="I153" s="236">
        <f t="shared" si="61"/>
        <v>29</v>
      </c>
      <c r="J153" s="236">
        <f>J$151*D153</f>
        <v>34</v>
      </c>
      <c r="K153" s="236">
        <f>K$151*$D153</f>
        <v>5</v>
      </c>
      <c r="L153" s="236">
        <f t="shared" si="63"/>
        <v>0</v>
      </c>
      <c r="M153" s="1722"/>
      <c r="N153">
        <v>29</v>
      </c>
      <c r="O153">
        <f>IFERROR(HLOOKUP(C153,BangKeTru!$5:$185,181,0),0)</f>
        <v>0</v>
      </c>
      <c r="P153" t="str">
        <f>VLOOKUP(C153,DonGiaHD!A:O,15,0)</f>
        <v>B</v>
      </c>
      <c r="Q153">
        <f t="shared" si="59"/>
        <v>1</v>
      </c>
      <c r="R153" s="544" t="s">
        <v>4106</v>
      </c>
      <c r="T153">
        <f t="shared" si="66"/>
        <v>1</v>
      </c>
      <c r="U153" t="str">
        <f t="shared" si="67"/>
        <v>BM16300A</v>
      </c>
    </row>
    <row r="154" spans="2:21" ht="36" customHeight="1">
      <c r="C154" t="s">
        <v>3209</v>
      </c>
      <c r="D154" s="613">
        <v>1</v>
      </c>
      <c r="E154" t="s">
        <v>60</v>
      </c>
      <c r="F154" s="236">
        <v>8</v>
      </c>
      <c r="G154" s="643" t="s">
        <v>3210</v>
      </c>
      <c r="H154" s="319" t="s">
        <v>89</v>
      </c>
      <c r="I154" s="319">
        <f t="shared" si="61"/>
        <v>591</v>
      </c>
      <c r="J154" s="320">
        <f>O154*D154</f>
        <v>583</v>
      </c>
      <c r="K154" s="319">
        <f t="shared" si="62"/>
        <v>0</v>
      </c>
      <c r="L154" s="319">
        <f t="shared" si="63"/>
        <v>8</v>
      </c>
      <c r="M154" s="626" t="str">
        <f>R154</f>
        <v>Dự toán tính dư 04 bộ tại trụ 136A, 174A và thay đổi theo hình thức trụ</v>
      </c>
      <c r="N154">
        <v>591</v>
      </c>
      <c r="O154">
        <f>IFERROR(HLOOKUP(C154,BangKeTru!$5:$185,181,0),0)</f>
        <v>583</v>
      </c>
      <c r="P154" s="543" t="s">
        <v>60</v>
      </c>
      <c r="Q154">
        <f t="shared" si="59"/>
        <v>1</v>
      </c>
      <c r="R154" s="229" t="s">
        <v>4107</v>
      </c>
      <c r="T154" t="str">
        <f t="shared" si="66"/>
        <v/>
      </c>
    </row>
    <row r="155" spans="2:21" ht="22.15" customHeight="1">
      <c r="B155" t="str">
        <f t="shared" si="55"/>
        <v>SDA</v>
      </c>
      <c r="C155" t="s">
        <v>804</v>
      </c>
      <c r="D155" s="613">
        <v>1</v>
      </c>
      <c r="E155" t="s">
        <v>60</v>
      </c>
      <c r="F155" s="236"/>
      <c r="G155" s="618" t="s">
        <v>3740</v>
      </c>
      <c r="H155" s="236" t="s">
        <v>59</v>
      </c>
      <c r="I155" s="236">
        <f>I$154*$D155</f>
        <v>591</v>
      </c>
      <c r="J155" s="236">
        <f>J$154*$D155</f>
        <v>583</v>
      </c>
      <c r="K155" s="236">
        <f t="shared" si="62"/>
        <v>0</v>
      </c>
      <c r="L155" s="236">
        <f t="shared" si="63"/>
        <v>8</v>
      </c>
      <c r="M155" s="624" t="s">
        <v>4083</v>
      </c>
      <c r="N155">
        <v>591</v>
      </c>
      <c r="O155">
        <f>IFERROR(HLOOKUP(C155,BangKeTru!$5:$185,181,0),0)</f>
        <v>0</v>
      </c>
      <c r="P155" t="str">
        <f>VLOOKUP(C155,DonGiaHD!A:O,15,0)</f>
        <v>A</v>
      </c>
      <c r="Q155">
        <f t="shared" si="59"/>
        <v>1</v>
      </c>
      <c r="T155" t="str">
        <f t="shared" si="66"/>
        <v/>
      </c>
      <c r="U155" t="str">
        <f t="shared" ref="U155:U234" si="68">C155&amp;"A"</f>
        <v>SDA</v>
      </c>
    </row>
    <row r="156" spans="2:21" ht="22.15" customHeight="1">
      <c r="B156" t="str">
        <f t="shared" si="55"/>
        <v>CSDA</v>
      </c>
      <c r="C156" t="s">
        <v>516</v>
      </c>
      <c r="D156" s="613">
        <v>1</v>
      </c>
      <c r="E156" t="s">
        <v>60</v>
      </c>
      <c r="F156" s="236"/>
      <c r="G156" s="618" t="s">
        <v>3742</v>
      </c>
      <c r="H156" s="236" t="s">
        <v>59</v>
      </c>
      <c r="I156" s="236">
        <f>I$154*$D156</f>
        <v>591</v>
      </c>
      <c r="J156" s="236">
        <f>J$154*$D156</f>
        <v>583</v>
      </c>
      <c r="K156" s="236">
        <f t="shared" si="62"/>
        <v>0</v>
      </c>
      <c r="L156" s="236">
        <f t="shared" si="63"/>
        <v>8</v>
      </c>
      <c r="M156" s="624" t="s">
        <v>4083</v>
      </c>
      <c r="N156">
        <v>591</v>
      </c>
      <c r="O156">
        <f>IFERROR(HLOOKUP(C156,BangKeTru!$5:$185,181,0),0)</f>
        <v>0</v>
      </c>
      <c r="P156" t="str">
        <f>VLOOKUP(C156,DonGiaHD!A:O,15,0)</f>
        <v>A</v>
      </c>
      <c r="Q156">
        <f t="shared" si="59"/>
        <v>1</v>
      </c>
      <c r="T156" t="str">
        <f t="shared" si="66"/>
        <v/>
      </c>
      <c r="U156" t="str">
        <f t="shared" si="68"/>
        <v>CSDA</v>
      </c>
    </row>
    <row r="157" spans="2:21" ht="22.15" customHeight="1">
      <c r="B157" t="str">
        <f t="shared" si="55"/>
        <v>CĐTply-Xx</v>
      </c>
      <c r="C157" t="s">
        <v>3229</v>
      </c>
      <c r="D157" s="613">
        <v>1</v>
      </c>
      <c r="E157" t="s">
        <v>60</v>
      </c>
      <c r="F157" s="236">
        <v>9</v>
      </c>
      <c r="G157" s="643" t="s">
        <v>3220</v>
      </c>
      <c r="H157" s="319" t="s">
        <v>823</v>
      </c>
      <c r="I157" s="319">
        <f t="shared" ref="I157:I191" si="69">D157*N157</f>
        <v>93</v>
      </c>
      <c r="J157" s="320">
        <f>O157*D157</f>
        <v>87</v>
      </c>
      <c r="K157" s="319">
        <f t="shared" si="62"/>
        <v>0</v>
      </c>
      <c r="L157" s="319">
        <f t="shared" si="63"/>
        <v>6</v>
      </c>
      <c r="M157" s="647"/>
      <c r="N157">
        <v>93</v>
      </c>
      <c r="O157">
        <f>IFERROR(HLOOKUP(C157,BangKeTru!$5:$185,181,0),0)</f>
        <v>87</v>
      </c>
      <c r="P157" s="543" t="s">
        <v>60</v>
      </c>
      <c r="Q157">
        <f t="shared" si="59"/>
        <v>1</v>
      </c>
      <c r="R157" s="544" t="s">
        <v>4108</v>
      </c>
      <c r="T157" t="str">
        <f t="shared" si="66"/>
        <v/>
      </c>
      <c r="U157" t="str">
        <f t="shared" si="68"/>
        <v>CĐTply-XA</v>
      </c>
    </row>
    <row r="158" spans="2:21" ht="22.15" customHeight="1">
      <c r="B158" t="str">
        <f t="shared" si="55"/>
        <v>StplyA</v>
      </c>
      <c r="C158" t="s">
        <v>3346</v>
      </c>
      <c r="D158" s="613">
        <v>1</v>
      </c>
      <c r="E158" t="s">
        <v>60</v>
      </c>
      <c r="F158" s="236"/>
      <c r="G158" s="618" t="s">
        <v>4109</v>
      </c>
      <c r="H158" s="236" t="s">
        <v>59</v>
      </c>
      <c r="I158" s="236">
        <f>I$157*$D158</f>
        <v>93</v>
      </c>
      <c r="J158" s="236">
        <f>J$157*D158</f>
        <v>87</v>
      </c>
      <c r="K158" s="236">
        <f t="shared" si="62"/>
        <v>0</v>
      </c>
      <c r="L158" s="236">
        <f t="shared" si="63"/>
        <v>6</v>
      </c>
      <c r="M158" s="624" t="s">
        <v>4083</v>
      </c>
      <c r="N158">
        <v>93</v>
      </c>
      <c r="O158">
        <f>IFERROR(HLOOKUP(C158,BangKeTru!$5:$185,181,0),0)</f>
        <v>0</v>
      </c>
      <c r="P158" t="str">
        <f>VLOOKUP(C158,DonGiaHD!A:O,15,0)</f>
        <v>A</v>
      </c>
      <c r="Q158">
        <f t="shared" si="59"/>
        <v>1</v>
      </c>
      <c r="T158" t="str">
        <f t="shared" si="66"/>
        <v/>
      </c>
      <c r="U158" t="str">
        <f t="shared" si="68"/>
        <v>StplyA</v>
      </c>
    </row>
    <row r="159" spans="2:21" ht="22.15" customHeight="1">
      <c r="B159" t="str">
        <f t="shared" si="55"/>
        <v>MTB</v>
      </c>
      <c r="C159" t="s">
        <v>754</v>
      </c>
      <c r="D159" s="613">
        <v>2</v>
      </c>
      <c r="E159" t="s">
        <v>60</v>
      </c>
      <c r="F159" s="236"/>
      <c r="G159" s="617" t="s">
        <v>755</v>
      </c>
      <c r="H159" s="236" t="s">
        <v>59</v>
      </c>
      <c r="I159" s="236">
        <f t="shared" ref="I159" si="70">I$157*$D159</f>
        <v>186</v>
      </c>
      <c r="J159" s="236">
        <f t="shared" ref="J159" si="71">J$157*D159</f>
        <v>174</v>
      </c>
      <c r="K159" s="236">
        <f t="shared" si="62"/>
        <v>0</v>
      </c>
      <c r="L159" s="236">
        <f t="shared" si="63"/>
        <v>12</v>
      </c>
      <c r="M159" s="624"/>
      <c r="N159">
        <v>186</v>
      </c>
      <c r="O159">
        <f>IFERROR(HLOOKUP(C159,BangKeTru!$5:$185,181,0),0)</f>
        <v>0</v>
      </c>
      <c r="P159" t="str">
        <f>VLOOKUP(C159,DonGiaHD!A:O,15,0)</f>
        <v>B</v>
      </c>
      <c r="Q159">
        <f t="shared" si="59"/>
        <v>1</v>
      </c>
      <c r="T159" t="str">
        <f t="shared" si="66"/>
        <v/>
      </c>
      <c r="U159" t="str">
        <f t="shared" si="68"/>
        <v>MTA</v>
      </c>
    </row>
    <row r="160" spans="2:21" ht="22.15" customHeight="1">
      <c r="B160" t="str">
        <f t="shared" si="55"/>
        <v>GNIU 185B</v>
      </c>
      <c r="C160" t="s">
        <v>3266</v>
      </c>
      <c r="D160" s="613">
        <v>1</v>
      </c>
      <c r="E160" t="s">
        <v>60</v>
      </c>
      <c r="F160" s="236"/>
      <c r="G160" s="617" t="s">
        <v>3267</v>
      </c>
      <c r="H160" s="236" t="s">
        <v>59</v>
      </c>
      <c r="I160" s="236">
        <v>96</v>
      </c>
      <c r="J160" s="236">
        <f>O160</f>
        <v>96</v>
      </c>
      <c r="K160" s="236">
        <f t="shared" si="62"/>
        <v>0</v>
      </c>
      <c r="L160" s="236">
        <f t="shared" si="63"/>
        <v>0</v>
      </c>
      <c r="M160" s="624"/>
      <c r="N160">
        <v>96</v>
      </c>
      <c r="O160">
        <f>IFERROR(HLOOKUP(C160,BangKeTru!$5:$185,181,0),0)</f>
        <v>96</v>
      </c>
      <c r="P160" t="str">
        <f>VLOOKUP(C160,DonGiaHD!A:O,15,0)</f>
        <v>B</v>
      </c>
      <c r="Q160">
        <f t="shared" si="59"/>
        <v>0</v>
      </c>
      <c r="T160" t="str">
        <f t="shared" si="66"/>
        <v/>
      </c>
      <c r="U160" t="str">
        <f t="shared" si="68"/>
        <v>GNIU 185A</v>
      </c>
    </row>
    <row r="161" spans="2:21" ht="34.15" customHeight="1">
      <c r="B161" t="str">
        <f t="shared" si="55"/>
        <v>GNIU50B</v>
      </c>
      <c r="C161" t="s">
        <v>3268</v>
      </c>
      <c r="D161" s="613">
        <v>1</v>
      </c>
      <c r="E161" t="s">
        <v>60</v>
      </c>
      <c r="F161" s="236"/>
      <c r="G161" s="617" t="s">
        <v>3269</v>
      </c>
      <c r="H161" s="236" t="s">
        <v>59</v>
      </c>
      <c r="I161" s="236">
        <f t="shared" si="69"/>
        <v>19</v>
      </c>
      <c r="J161" s="236">
        <f t="shared" ref="J161:J181" si="72">O161</f>
        <v>13</v>
      </c>
      <c r="K161" s="236">
        <f t="shared" si="62"/>
        <v>0</v>
      </c>
      <c r="L161" s="236">
        <f t="shared" si="63"/>
        <v>6</v>
      </c>
      <c r="M161" s="624"/>
      <c r="N161">
        <v>19</v>
      </c>
      <c r="O161">
        <f>IFERROR(HLOOKUP(C161,BangKeTru!$5:$185,181,0),0)</f>
        <v>13</v>
      </c>
      <c r="P161" t="str">
        <f>VLOOKUP(C161,DonGiaHD!A:O,15,0)</f>
        <v>B</v>
      </c>
      <c r="Q161">
        <f t="shared" si="59"/>
        <v>1</v>
      </c>
      <c r="T161" t="str">
        <f t="shared" si="66"/>
        <v/>
      </c>
      <c r="U161" t="str">
        <f t="shared" si="68"/>
        <v>GNIU50A</v>
      </c>
    </row>
    <row r="162" spans="2:21" ht="19.5" customHeight="1">
      <c r="D162" s="613"/>
      <c r="F162" s="236"/>
      <c r="G162" s="1011" t="s">
        <v>5049</v>
      </c>
      <c r="H162" s="236"/>
      <c r="I162" s="236"/>
      <c r="J162" s="236"/>
      <c r="K162" s="236"/>
      <c r="L162" s="236"/>
      <c r="M162" s="624"/>
    </row>
    <row r="163" spans="2:21" ht="22.15" customHeight="1">
      <c r="B163" t="str">
        <f t="shared" si="55"/>
        <v>ke279B</v>
      </c>
      <c r="C163" t="s">
        <v>3270</v>
      </c>
      <c r="D163" s="613">
        <v>1</v>
      </c>
      <c r="E163" t="s">
        <v>60</v>
      </c>
      <c r="F163" s="236">
        <v>10</v>
      </c>
      <c r="G163" s="617" t="s">
        <v>3271</v>
      </c>
      <c r="H163" s="236" t="s">
        <v>59</v>
      </c>
      <c r="I163" s="236">
        <f t="shared" si="69"/>
        <v>10</v>
      </c>
      <c r="J163" s="236">
        <f t="shared" si="72"/>
        <v>6</v>
      </c>
      <c r="K163" s="236">
        <f t="shared" si="62"/>
        <v>0</v>
      </c>
      <c r="L163" s="236">
        <f t="shared" si="63"/>
        <v>4</v>
      </c>
      <c r="M163" s="624"/>
      <c r="N163">
        <v>10</v>
      </c>
      <c r="O163">
        <f>IFERROR(HLOOKUP(C163,BangKeTru!$5:$185,181,0),0)</f>
        <v>6</v>
      </c>
      <c r="P163" t="str">
        <f>VLOOKUP(C163,DonGiaHD!A:O,15,0)</f>
        <v>B</v>
      </c>
      <c r="Q163">
        <f t="shared" si="59"/>
        <v>1</v>
      </c>
      <c r="T163" t="str">
        <f t="shared" si="66"/>
        <v/>
      </c>
      <c r="U163" t="str">
        <f t="shared" si="68"/>
        <v>ke279A</v>
      </c>
    </row>
    <row r="164" spans="2:21" ht="22.15" customHeight="1">
      <c r="B164" t="str">
        <f t="shared" si="55"/>
        <v>ke399B</v>
      </c>
      <c r="C164" t="s">
        <v>3983</v>
      </c>
      <c r="D164" s="613">
        <v>1</v>
      </c>
      <c r="E164" t="s">
        <v>60</v>
      </c>
      <c r="F164" s="236">
        <v>11</v>
      </c>
      <c r="G164" s="617" t="s">
        <v>658</v>
      </c>
      <c r="H164" s="236" t="s">
        <v>59</v>
      </c>
      <c r="I164" s="236">
        <f t="shared" si="69"/>
        <v>4</v>
      </c>
      <c r="J164" s="236">
        <f t="shared" si="72"/>
        <v>2</v>
      </c>
      <c r="K164" s="236">
        <f t="shared" si="62"/>
        <v>0</v>
      </c>
      <c r="L164" s="236">
        <f t="shared" si="63"/>
        <v>2</v>
      </c>
      <c r="M164" s="624"/>
      <c r="N164">
        <v>4</v>
      </c>
      <c r="O164">
        <f>IFERROR(HLOOKUP(C164,BangKeTru!$5:$185,181,0),0)</f>
        <v>2</v>
      </c>
      <c r="P164" t="str">
        <f>VLOOKUP(C164,DonGiaHD!A:O,15,0)</f>
        <v>B</v>
      </c>
      <c r="Q164">
        <f t="shared" si="59"/>
        <v>1</v>
      </c>
      <c r="T164" t="str">
        <f t="shared" si="66"/>
        <v/>
      </c>
      <c r="U164" t="str">
        <f t="shared" si="68"/>
        <v>ke399A</v>
      </c>
    </row>
    <row r="165" spans="2:21" ht="22.15" customHeight="1">
      <c r="B165" t="str">
        <f t="shared" si="55"/>
        <v>ke419B</v>
      </c>
      <c r="C165" t="s">
        <v>3272</v>
      </c>
      <c r="D165" s="613">
        <v>1</v>
      </c>
      <c r="E165" t="s">
        <v>60</v>
      </c>
      <c r="F165" s="236">
        <v>12</v>
      </c>
      <c r="G165" s="617" t="s">
        <v>3273</v>
      </c>
      <c r="H165" s="236" t="s">
        <v>59</v>
      </c>
      <c r="I165" s="236">
        <f t="shared" si="69"/>
        <v>70</v>
      </c>
      <c r="J165" s="236">
        <f t="shared" si="72"/>
        <v>64</v>
      </c>
      <c r="K165" s="236">
        <f t="shared" si="62"/>
        <v>0</v>
      </c>
      <c r="L165" s="236">
        <f t="shared" si="63"/>
        <v>6</v>
      </c>
      <c r="M165" s="624"/>
      <c r="N165">
        <v>70</v>
      </c>
      <c r="O165">
        <f>IFERROR(HLOOKUP(C165,BangKeTru!$5:$185,181,0),0)</f>
        <v>64</v>
      </c>
      <c r="P165" t="str">
        <f>VLOOKUP(C165,DonGiaHD!A:O,15,0)</f>
        <v>B</v>
      </c>
      <c r="Q165">
        <f t="shared" si="59"/>
        <v>1</v>
      </c>
      <c r="T165" t="str">
        <f t="shared" si="66"/>
        <v/>
      </c>
      <c r="U165" t="str">
        <f t="shared" si="68"/>
        <v>ke419A</v>
      </c>
    </row>
    <row r="166" spans="2:21" ht="22.15" customHeight="1">
      <c r="B166" t="str">
        <f t="shared" si="55"/>
        <v>ke929B</v>
      </c>
      <c r="C166" t="s">
        <v>3274</v>
      </c>
      <c r="D166" s="613">
        <v>1</v>
      </c>
      <c r="E166" t="s">
        <v>60</v>
      </c>
      <c r="F166" s="236">
        <v>13</v>
      </c>
      <c r="G166" s="617" t="s">
        <v>3275</v>
      </c>
      <c r="H166" s="236" t="s">
        <v>59</v>
      </c>
      <c r="I166" s="236">
        <f t="shared" si="69"/>
        <v>100</v>
      </c>
      <c r="J166" s="236">
        <f t="shared" si="72"/>
        <v>72</v>
      </c>
      <c r="K166" s="236">
        <f t="shared" si="62"/>
        <v>0</v>
      </c>
      <c r="L166" s="236">
        <f t="shared" si="63"/>
        <v>28</v>
      </c>
      <c r="M166" s="624"/>
      <c r="N166">
        <v>100</v>
      </c>
      <c r="O166">
        <f>IFERROR(HLOOKUP(C166,BangKeTru!$5:$185,181,0),0)</f>
        <v>72</v>
      </c>
      <c r="P166" t="str">
        <f>VLOOKUP(C166,DonGiaHD!A:O,15,0)</f>
        <v>B</v>
      </c>
      <c r="Q166">
        <f t="shared" si="59"/>
        <v>1</v>
      </c>
      <c r="T166" t="str">
        <f t="shared" si="66"/>
        <v/>
      </c>
      <c r="U166" t="str">
        <f t="shared" si="68"/>
        <v>ke929A</v>
      </c>
    </row>
    <row r="167" spans="2:21" ht="22.15" customHeight="1">
      <c r="B167" t="str">
        <f t="shared" si="55"/>
        <v>B16300B</v>
      </c>
      <c r="C167" t="s">
        <v>150</v>
      </c>
      <c r="D167" s="613">
        <v>1</v>
      </c>
      <c r="E167" t="s">
        <v>60</v>
      </c>
      <c r="F167" s="236">
        <v>14</v>
      </c>
      <c r="G167" s="617" t="s">
        <v>151</v>
      </c>
      <c r="H167" s="236" t="s">
        <v>89</v>
      </c>
      <c r="I167" s="236">
        <f t="shared" si="69"/>
        <v>42</v>
      </c>
      <c r="J167" s="340">
        <f>I167</f>
        <v>42</v>
      </c>
      <c r="K167" s="236">
        <f t="shared" si="62"/>
        <v>0</v>
      </c>
      <c r="L167" s="236">
        <f t="shared" si="63"/>
        <v>0</v>
      </c>
      <c r="M167" s="624"/>
      <c r="N167">
        <v>42</v>
      </c>
      <c r="O167">
        <f>IFERROR(HLOOKUP(C167,BangKeTru!$5:$185,181,0),0)</f>
        <v>68</v>
      </c>
      <c r="P167" t="str">
        <f>VLOOKUP(C167,DonGiaHD!A:O,15,0)</f>
        <v>B</v>
      </c>
      <c r="Q167">
        <f t="shared" si="59"/>
        <v>0</v>
      </c>
      <c r="T167" t="str">
        <f t="shared" si="66"/>
        <v/>
      </c>
      <c r="U167" t="str">
        <f t="shared" si="68"/>
        <v>B16300A</v>
      </c>
    </row>
    <row r="168" spans="2:21" ht="22.15" customHeight="1">
      <c r="B168" t="str">
        <f t="shared" si="55"/>
        <v>GIP95-35B</v>
      </c>
      <c r="C168" t="s">
        <v>2662</v>
      </c>
      <c r="D168" s="613">
        <v>1</v>
      </c>
      <c r="E168" t="s">
        <v>60</v>
      </c>
      <c r="F168" s="236">
        <v>15</v>
      </c>
      <c r="G168" s="617" t="s">
        <v>3757</v>
      </c>
      <c r="H168" s="236" t="s">
        <v>59</v>
      </c>
      <c r="I168" s="236">
        <f t="shared" si="69"/>
        <v>353</v>
      </c>
      <c r="J168" s="236">
        <f t="shared" si="72"/>
        <v>318</v>
      </c>
      <c r="K168" s="236">
        <f t="shared" si="62"/>
        <v>0</v>
      </c>
      <c r="L168" s="236">
        <f t="shared" si="63"/>
        <v>35</v>
      </c>
      <c r="M168" s="624"/>
      <c r="N168">
        <v>353</v>
      </c>
      <c r="O168">
        <f>IFERROR(HLOOKUP(C168,BangKeTru!$5:$185,181,0),0)</f>
        <v>318</v>
      </c>
      <c r="P168" t="str">
        <f>VLOOKUP(C168,DonGiaHD!A:O,15,0)</f>
        <v>B</v>
      </c>
      <c r="Q168">
        <f t="shared" si="59"/>
        <v>1</v>
      </c>
      <c r="T168" t="str">
        <f t="shared" si="66"/>
        <v/>
      </c>
      <c r="U168" t="str">
        <f t="shared" si="68"/>
        <v>GIP95-35A</v>
      </c>
    </row>
    <row r="169" spans="2:21" ht="22.15" customHeight="1">
      <c r="B169" t="str">
        <f t="shared" si="55"/>
        <v>Duplex 216A</v>
      </c>
      <c r="C169" t="s">
        <v>2418</v>
      </c>
      <c r="D169" s="613">
        <v>1</v>
      </c>
      <c r="E169" t="s">
        <v>60</v>
      </c>
      <c r="F169" s="236">
        <v>16</v>
      </c>
      <c r="G169" s="618" t="s">
        <v>3759</v>
      </c>
      <c r="H169" s="236" t="s">
        <v>974</v>
      </c>
      <c r="I169" s="236">
        <f t="shared" si="69"/>
        <v>174</v>
      </c>
      <c r="J169" s="340">
        <f>BangKeTru!BA185*0.58</f>
        <v>174</v>
      </c>
      <c r="K169" s="236">
        <f t="shared" si="62"/>
        <v>0</v>
      </c>
      <c r="L169" s="236">
        <f t="shared" si="63"/>
        <v>0</v>
      </c>
      <c r="M169" s="624" t="s">
        <v>4083</v>
      </c>
      <c r="N169">
        <v>174</v>
      </c>
      <c r="O169">
        <f>IFERROR(HLOOKUP(C169,BangKeTru!$5:$185,181,0),0)</f>
        <v>0</v>
      </c>
      <c r="P169" t="str">
        <f>VLOOKUP(C169,DonGiaHD!A:O,15,0)</f>
        <v>A</v>
      </c>
      <c r="Q169">
        <f t="shared" si="59"/>
        <v>0</v>
      </c>
      <c r="T169" t="str">
        <f t="shared" si="66"/>
        <v/>
      </c>
      <c r="U169" t="str">
        <f t="shared" si="68"/>
        <v>Duplex 216A</v>
      </c>
    </row>
    <row r="170" spans="2:21" ht="22.15" customHeight="1">
      <c r="B170" t="str">
        <f t="shared" si="55"/>
        <v>BMoc16300B</v>
      </c>
      <c r="C170" t="s">
        <v>3392</v>
      </c>
      <c r="D170" s="613">
        <v>1</v>
      </c>
      <c r="E170" t="s">
        <v>60</v>
      </c>
      <c r="F170" s="236">
        <v>17</v>
      </c>
      <c r="G170" s="617" t="s">
        <v>3761</v>
      </c>
      <c r="H170" s="236" t="s">
        <v>89</v>
      </c>
      <c r="I170" s="236">
        <f t="shared" si="69"/>
        <v>42</v>
      </c>
      <c r="J170" s="236">
        <f t="shared" si="72"/>
        <v>41</v>
      </c>
      <c r="K170" s="236">
        <f t="shared" si="62"/>
        <v>0</v>
      </c>
      <c r="L170" s="236">
        <f t="shared" si="63"/>
        <v>1</v>
      </c>
      <c r="M170" s="624"/>
      <c r="N170">
        <v>42</v>
      </c>
      <c r="O170">
        <f>IFERROR(HLOOKUP(C170,BangKeTru!$5:$185,181,0),0)</f>
        <v>41</v>
      </c>
      <c r="P170" t="str">
        <f>VLOOKUP(C170,DonGiaHD!A:O,15,0)</f>
        <v>B</v>
      </c>
      <c r="Q170">
        <f t="shared" si="59"/>
        <v>1</v>
      </c>
      <c r="T170" t="str">
        <f t="shared" si="66"/>
        <v/>
      </c>
      <c r="U170" t="str">
        <f t="shared" si="68"/>
        <v>BMoc16300A</v>
      </c>
    </row>
    <row r="171" spans="2:21" ht="22.15" customHeight="1">
      <c r="B171" t="str">
        <f t="shared" si="55"/>
        <v>OCNB</v>
      </c>
      <c r="C171" t="s">
        <v>3276</v>
      </c>
      <c r="D171" s="613">
        <v>1</v>
      </c>
      <c r="E171" t="s">
        <v>60</v>
      </c>
      <c r="F171" s="236">
        <v>18</v>
      </c>
      <c r="G171" s="617" t="s">
        <v>3277</v>
      </c>
      <c r="H171" s="236" t="s">
        <v>974</v>
      </c>
      <c r="I171" s="236">
        <f t="shared" si="69"/>
        <v>15</v>
      </c>
      <c r="J171" s="236">
        <f t="shared" si="72"/>
        <v>14.5</v>
      </c>
      <c r="K171" s="236">
        <f t="shared" si="62"/>
        <v>0</v>
      </c>
      <c r="L171" s="236">
        <f t="shared" si="63"/>
        <v>0.5</v>
      </c>
      <c r="M171" s="624"/>
      <c r="N171">
        <v>15</v>
      </c>
      <c r="O171">
        <f>IFERROR(HLOOKUP(C171,BangKeTru!$5:$185,181,0),0)</f>
        <v>14.5</v>
      </c>
      <c r="P171" t="str">
        <f>VLOOKUP(C171,DonGiaHD!A:O,15,0)</f>
        <v>B</v>
      </c>
      <c r="Q171">
        <f t="shared" si="59"/>
        <v>1</v>
      </c>
      <c r="T171" t="str">
        <f t="shared" si="66"/>
        <v/>
      </c>
      <c r="U171" t="str">
        <f t="shared" si="68"/>
        <v>OCNA</v>
      </c>
    </row>
    <row r="172" spans="2:21" ht="22.15" customHeight="1">
      <c r="B172" t="str">
        <f t="shared" si="55"/>
        <v>COS150B</v>
      </c>
      <c r="C172" t="s">
        <v>2363</v>
      </c>
      <c r="D172" s="613">
        <v>1</v>
      </c>
      <c r="E172" t="s">
        <v>60</v>
      </c>
      <c r="F172" s="236">
        <v>19</v>
      </c>
      <c r="G172" s="617" t="s">
        <v>3765</v>
      </c>
      <c r="H172" s="236" t="s">
        <v>59</v>
      </c>
      <c r="I172" s="236">
        <f t="shared" si="69"/>
        <v>15</v>
      </c>
      <c r="J172" s="236">
        <f t="shared" si="72"/>
        <v>14</v>
      </c>
      <c r="K172" s="236">
        <f t="shared" si="62"/>
        <v>0</v>
      </c>
      <c r="L172" s="236">
        <f t="shared" si="63"/>
        <v>1</v>
      </c>
      <c r="M172" s="624"/>
      <c r="N172">
        <v>15</v>
      </c>
      <c r="O172">
        <f>IFERROR(HLOOKUP(C172,BangKeTru!$5:$185,181,0),0)</f>
        <v>14</v>
      </c>
      <c r="P172" t="str">
        <f>VLOOKUP(C172,DonGiaHD!A:O,15,0)</f>
        <v>B</v>
      </c>
      <c r="Q172">
        <f t="shared" si="59"/>
        <v>1</v>
      </c>
      <c r="T172" t="str">
        <f t="shared" si="66"/>
        <v/>
      </c>
      <c r="U172" t="str">
        <f t="shared" si="68"/>
        <v>COS150A</v>
      </c>
    </row>
    <row r="173" spans="2:21" ht="22.15" customHeight="1">
      <c r="B173" t="str">
        <f t="shared" si="55"/>
        <v>KQ4/0B</v>
      </c>
      <c r="C173" t="s">
        <v>686</v>
      </c>
      <c r="D173" s="613">
        <v>1</v>
      </c>
      <c r="E173" t="s">
        <v>60</v>
      </c>
      <c r="F173" s="236">
        <v>20</v>
      </c>
      <c r="G173" s="617" t="s">
        <v>3767</v>
      </c>
      <c r="H173" s="236" t="s">
        <v>59</v>
      </c>
      <c r="I173" s="236">
        <f t="shared" si="69"/>
        <v>56</v>
      </c>
      <c r="J173" s="236">
        <f t="shared" si="72"/>
        <v>56</v>
      </c>
      <c r="K173" s="236">
        <f t="shared" si="62"/>
        <v>0</v>
      </c>
      <c r="L173" s="236">
        <f t="shared" si="63"/>
        <v>0</v>
      </c>
      <c r="M173" s="624"/>
      <c r="N173">
        <v>56</v>
      </c>
      <c r="O173">
        <f>IFERROR(HLOOKUP(C173,BangKeTru!$5:$185,181,0),0)</f>
        <v>56</v>
      </c>
      <c r="P173" t="str">
        <f>VLOOKUP(C173,DonGiaHD!A:O,15,0)</f>
        <v>B</v>
      </c>
      <c r="Q173">
        <f t="shared" si="59"/>
        <v>0</v>
      </c>
      <c r="T173" t="str">
        <f t="shared" si="66"/>
        <v/>
      </c>
      <c r="U173" t="str">
        <f t="shared" si="68"/>
        <v>KQ4/0A</v>
      </c>
    </row>
    <row r="174" spans="2:21" ht="22.15" customHeight="1">
      <c r="B174" t="str">
        <f t="shared" si="55"/>
        <v>KH4/0B</v>
      </c>
      <c r="C174" t="s">
        <v>692</v>
      </c>
      <c r="D174" s="613">
        <v>1</v>
      </c>
      <c r="E174" t="s">
        <v>60</v>
      </c>
      <c r="F174" s="236">
        <v>21</v>
      </c>
      <c r="G174" s="617" t="s">
        <v>693</v>
      </c>
      <c r="H174" s="236" t="s">
        <v>59</v>
      </c>
      <c r="I174" s="236">
        <f t="shared" si="69"/>
        <v>47</v>
      </c>
      <c r="J174" s="236">
        <f t="shared" si="72"/>
        <v>41</v>
      </c>
      <c r="K174" s="236">
        <f t="shared" si="62"/>
        <v>0</v>
      </c>
      <c r="L174" s="236">
        <f t="shared" si="63"/>
        <v>6</v>
      </c>
      <c r="M174" s="624"/>
      <c r="N174">
        <v>47</v>
      </c>
      <c r="O174">
        <f>IFERROR(HLOOKUP(C174,BangKeTru!$5:$185,181,0),0)</f>
        <v>41</v>
      </c>
      <c r="P174" t="str">
        <f>VLOOKUP(C174,DonGiaHD!A:O,15,0)</f>
        <v>B</v>
      </c>
      <c r="Q174">
        <f t="shared" si="59"/>
        <v>1</v>
      </c>
      <c r="T174" t="str">
        <f t="shared" si="66"/>
        <v/>
      </c>
      <c r="U174" t="str">
        <f t="shared" si="68"/>
        <v>KH4/0A</v>
      </c>
    </row>
    <row r="175" spans="2:21" ht="22.15" customHeight="1">
      <c r="B175" t="str">
        <f t="shared" si="55"/>
        <v>ON50B</v>
      </c>
      <c r="C175" t="s">
        <v>776</v>
      </c>
      <c r="D175" s="613">
        <v>1</v>
      </c>
      <c r="E175" t="s">
        <v>60</v>
      </c>
      <c r="F175" s="236">
        <v>22</v>
      </c>
      <c r="G175" s="617" t="s">
        <v>777</v>
      </c>
      <c r="H175" s="236" t="s">
        <v>59</v>
      </c>
      <c r="I175" s="236">
        <f t="shared" si="69"/>
        <v>12</v>
      </c>
      <c r="J175" s="236">
        <f t="shared" si="72"/>
        <v>12</v>
      </c>
      <c r="K175" s="236">
        <f t="shared" si="62"/>
        <v>0</v>
      </c>
      <c r="L175" s="236">
        <f t="shared" si="63"/>
        <v>0</v>
      </c>
      <c r="M175" s="624"/>
      <c r="N175">
        <v>12</v>
      </c>
      <c r="O175">
        <f>IFERROR(HLOOKUP(C175,BangKeTru!$5:$185,181,0),0)</f>
        <v>12</v>
      </c>
      <c r="P175" t="str">
        <f>VLOOKUP(C175,DonGiaHD!A:O,15,0)</f>
        <v>B</v>
      </c>
      <c r="Q175">
        <f t="shared" si="59"/>
        <v>0</v>
      </c>
      <c r="T175" t="str">
        <f t="shared" si="66"/>
        <v/>
      </c>
      <c r="U175" t="str">
        <f t="shared" si="68"/>
        <v>ON50A</v>
      </c>
    </row>
    <row r="176" spans="2:21" ht="22.15" customHeight="1">
      <c r="B176" t="str">
        <f t="shared" si="55"/>
        <v>ON120B</v>
      </c>
      <c r="C176" t="s">
        <v>782</v>
      </c>
      <c r="D176" s="613">
        <v>1</v>
      </c>
      <c r="E176" t="s">
        <v>60</v>
      </c>
      <c r="F176" s="236">
        <v>23</v>
      </c>
      <c r="G176" s="617" t="s">
        <v>783</v>
      </c>
      <c r="H176" s="236" t="s">
        <v>59</v>
      </c>
      <c r="I176" s="236">
        <f t="shared" si="69"/>
        <v>5</v>
      </c>
      <c r="J176" s="340">
        <f>I176</f>
        <v>5</v>
      </c>
      <c r="K176" s="236">
        <f t="shared" si="62"/>
        <v>0</v>
      </c>
      <c r="L176" s="236">
        <f t="shared" si="63"/>
        <v>0</v>
      </c>
      <c r="M176" s="624"/>
      <c r="N176">
        <v>5</v>
      </c>
      <c r="O176">
        <f>IFERROR(HLOOKUP(C176,BangKeTru!$5:$185,181,0),0)</f>
        <v>0</v>
      </c>
      <c r="P176" t="str">
        <f>VLOOKUP(C176,DonGiaHD!A:O,15,0)</f>
        <v>B</v>
      </c>
      <c r="Q176">
        <f t="shared" si="59"/>
        <v>0</v>
      </c>
      <c r="T176" t="str">
        <f t="shared" si="66"/>
        <v/>
      </c>
      <c r="U176" t="str">
        <f t="shared" si="68"/>
        <v>ON120A</v>
      </c>
    </row>
    <row r="177" spans="1:21" ht="22.15" customHeight="1">
      <c r="B177" t="str">
        <f t="shared" si="55"/>
        <v>ON185B</v>
      </c>
      <c r="C177" t="s">
        <v>786</v>
      </c>
      <c r="D177" s="613">
        <v>1</v>
      </c>
      <c r="E177" t="s">
        <v>60</v>
      </c>
      <c r="F177" s="236">
        <v>24</v>
      </c>
      <c r="G177" s="617" t="s">
        <v>787</v>
      </c>
      <c r="H177" s="236" t="s">
        <v>59</v>
      </c>
      <c r="I177" s="236">
        <f t="shared" si="69"/>
        <v>16</v>
      </c>
      <c r="J177" s="340">
        <f>I177</f>
        <v>16</v>
      </c>
      <c r="K177" s="236">
        <f t="shared" si="62"/>
        <v>0</v>
      </c>
      <c r="L177" s="236">
        <f t="shared" si="63"/>
        <v>0</v>
      </c>
      <c r="M177" s="624"/>
      <c r="N177">
        <v>16</v>
      </c>
      <c r="O177">
        <f>IFERROR(HLOOKUP(C177,BangKeTru!$5:$185,181,0),0)</f>
        <v>0</v>
      </c>
      <c r="P177" t="str">
        <f>VLOOKUP(C177,DonGiaHD!A:O,15,0)</f>
        <v>B</v>
      </c>
      <c r="Q177">
        <f t="shared" si="59"/>
        <v>0</v>
      </c>
      <c r="T177" t="str">
        <f t="shared" si="66"/>
        <v/>
      </c>
      <c r="U177" t="str">
        <f t="shared" si="68"/>
        <v>ON185A</v>
      </c>
    </row>
    <row r="178" spans="1:21" ht="22.15" customHeight="1">
      <c r="B178" t="str">
        <f t="shared" si="55"/>
        <v>CCDQUB</v>
      </c>
      <c r="C178" t="s">
        <v>2831</v>
      </c>
      <c r="D178" s="613">
        <v>1</v>
      </c>
      <c r="E178" t="s">
        <v>60</v>
      </c>
      <c r="F178" s="236">
        <v>25</v>
      </c>
      <c r="G178" s="617" t="s">
        <v>3279</v>
      </c>
      <c r="H178" s="236" t="s">
        <v>89</v>
      </c>
      <c r="I178" s="236">
        <f t="shared" si="69"/>
        <v>56</v>
      </c>
      <c r="J178" s="236">
        <f t="shared" si="72"/>
        <v>56</v>
      </c>
      <c r="K178" s="1581">
        <f t="shared" si="62"/>
        <v>0</v>
      </c>
      <c r="L178" s="236">
        <f t="shared" si="63"/>
        <v>0</v>
      </c>
      <c r="M178" s="624"/>
      <c r="N178">
        <v>56</v>
      </c>
      <c r="O178">
        <f>IFERROR(HLOOKUP(C178,BangKeTru!$5:$185,181,0),0)</f>
        <v>56</v>
      </c>
      <c r="P178" t="str">
        <f>VLOOKUP(C178,DonGiaHD!A:O,15,0)</f>
        <v>B</v>
      </c>
      <c r="Q178">
        <f t="shared" si="59"/>
        <v>0</v>
      </c>
      <c r="T178" t="str">
        <f t="shared" si="66"/>
        <v/>
      </c>
      <c r="U178" t="str">
        <f t="shared" si="68"/>
        <v>CCDQUA</v>
      </c>
    </row>
    <row r="179" spans="1:21" ht="22.15" customHeight="1">
      <c r="B179" t="str">
        <f t="shared" si="55"/>
        <v>KDINB</v>
      </c>
      <c r="C179" t="s">
        <v>3280</v>
      </c>
      <c r="D179" s="613">
        <v>1</v>
      </c>
      <c r="E179" t="s">
        <v>60</v>
      </c>
      <c r="F179" s="236">
        <v>26</v>
      </c>
      <c r="G179" s="617" t="s">
        <v>3281</v>
      </c>
      <c r="H179" s="236" t="s">
        <v>237</v>
      </c>
      <c r="I179" s="236">
        <f t="shared" si="69"/>
        <v>74</v>
      </c>
      <c r="J179" s="340">
        <f>I179</f>
        <v>74</v>
      </c>
      <c r="K179" s="236">
        <f t="shared" si="62"/>
        <v>0</v>
      </c>
      <c r="L179" s="236">
        <f t="shared" si="63"/>
        <v>0</v>
      </c>
      <c r="M179" s="624"/>
      <c r="N179">
        <v>74</v>
      </c>
      <c r="O179">
        <f>IFERROR(HLOOKUP(C179,BangKeTru!$5:$185,181,0),0)</f>
        <v>0</v>
      </c>
      <c r="P179" t="str">
        <f>VLOOKUP(C179,DonGiaHD!A:O,15,0)</f>
        <v>B</v>
      </c>
      <c r="Q179">
        <f t="shared" si="59"/>
        <v>0</v>
      </c>
      <c r="T179" t="str">
        <f t="shared" si="66"/>
        <v/>
      </c>
      <c r="U179" t="str">
        <f t="shared" si="68"/>
        <v>KDINA</v>
      </c>
    </row>
    <row r="180" spans="1:21" ht="22.15" customHeight="1">
      <c r="B180" t="str">
        <f t="shared" si="55"/>
        <v>DbsttfB</v>
      </c>
      <c r="C180" t="s">
        <v>3282</v>
      </c>
      <c r="D180" s="613">
        <v>1</v>
      </c>
      <c r="E180" t="s">
        <v>60</v>
      </c>
      <c r="F180" s="236">
        <v>27</v>
      </c>
      <c r="G180" s="617" t="s">
        <v>3283</v>
      </c>
      <c r="H180" s="236" t="s">
        <v>59</v>
      </c>
      <c r="I180" s="236">
        <f t="shared" si="69"/>
        <v>543</v>
      </c>
      <c r="J180" s="236">
        <f t="shared" si="72"/>
        <v>535</v>
      </c>
      <c r="K180" s="236">
        <f t="shared" si="62"/>
        <v>0</v>
      </c>
      <c r="L180" s="236">
        <f t="shared" si="63"/>
        <v>8</v>
      </c>
      <c r="M180" s="625"/>
      <c r="N180">
        <v>543</v>
      </c>
      <c r="O180">
        <f>IFERROR(HLOOKUP(C180,BangKeTru!$5:$185,181,0),0)</f>
        <v>535</v>
      </c>
      <c r="P180" t="str">
        <f>VLOOKUP(C180,DonGiaHD!A:O,15,0)</f>
        <v>B</v>
      </c>
      <c r="Q180">
        <f t="shared" si="59"/>
        <v>1</v>
      </c>
      <c r="T180" t="str">
        <f t="shared" si="66"/>
        <v/>
      </c>
      <c r="U180" t="str">
        <f t="shared" si="68"/>
        <v>DbsttfA</v>
      </c>
    </row>
    <row r="181" spans="1:21" ht="22.15" customHeight="1">
      <c r="B181" t="str">
        <f t="shared" si="55"/>
        <v>DbsssfB</v>
      </c>
      <c r="C181" t="s">
        <v>3284</v>
      </c>
      <c r="D181" s="613">
        <v>1</v>
      </c>
      <c r="E181" t="s">
        <v>60</v>
      </c>
      <c r="F181" s="236">
        <v>28</v>
      </c>
      <c r="G181" s="617" t="s">
        <v>3285</v>
      </c>
      <c r="H181" s="236" t="s">
        <v>59</v>
      </c>
      <c r="I181" s="236">
        <f t="shared" si="69"/>
        <v>48</v>
      </c>
      <c r="J181" s="236">
        <f t="shared" si="72"/>
        <v>48</v>
      </c>
      <c r="K181" s="236">
        <f t="shared" si="62"/>
        <v>0</v>
      </c>
      <c r="L181" s="236">
        <f t="shared" si="63"/>
        <v>0</v>
      </c>
      <c r="M181" s="625"/>
      <c r="N181">
        <v>48</v>
      </c>
      <c r="O181">
        <f>IFERROR(HLOOKUP(C181,BangKeTru!$5:$185,181,0),0)</f>
        <v>48</v>
      </c>
      <c r="P181" t="str">
        <f>VLOOKUP(C181,DonGiaHD!A:O,15,0)</f>
        <v>B</v>
      </c>
      <c r="Q181">
        <f t="shared" si="59"/>
        <v>0</v>
      </c>
      <c r="T181" t="str">
        <f t="shared" si="66"/>
        <v/>
      </c>
      <c r="U181" t="str">
        <f t="shared" si="68"/>
        <v>DbsssfA</v>
      </c>
    </row>
    <row r="182" spans="1:21" ht="22.15" customHeight="1">
      <c r="B182" t="str">
        <f t="shared" si="55"/>
        <v>DAYAB</v>
      </c>
      <c r="C182" t="s">
        <v>518</v>
      </c>
      <c r="D182" s="613">
        <v>1</v>
      </c>
      <c r="E182" t="s">
        <v>60</v>
      </c>
      <c r="F182" s="236">
        <v>29</v>
      </c>
      <c r="G182" s="617" t="s">
        <v>3781</v>
      </c>
      <c r="H182" s="236" t="s">
        <v>259</v>
      </c>
      <c r="I182" s="363">
        <f t="shared" si="69"/>
        <v>4.5999999999999996</v>
      </c>
      <c r="J182" s="642">
        <f>I182</f>
        <v>4.5999999999999996</v>
      </c>
      <c r="K182" s="236">
        <f t="shared" si="62"/>
        <v>0</v>
      </c>
      <c r="L182" s="236">
        <f t="shared" si="63"/>
        <v>0</v>
      </c>
      <c r="M182" s="624"/>
      <c r="N182">
        <v>4.5999999999999996</v>
      </c>
      <c r="O182">
        <f>IFERROR(HLOOKUP(C182,BangKeTru!$5:$185,181,0),0)</f>
        <v>0</v>
      </c>
      <c r="P182" t="str">
        <f>VLOOKUP(C182,DonGiaHD!A:O,15,0)</f>
        <v>B</v>
      </c>
      <c r="Q182">
        <f t="shared" si="59"/>
        <v>0</v>
      </c>
      <c r="T182" t="str">
        <f t="shared" si="66"/>
        <v/>
      </c>
      <c r="U182" t="str">
        <f t="shared" si="68"/>
        <v>DAYAA</v>
      </c>
    </row>
    <row r="183" spans="1:21" ht="39" customHeight="1">
      <c r="B183" t="str">
        <f t="shared" si="55"/>
        <v>bnhB</v>
      </c>
      <c r="C183" t="s">
        <v>3425</v>
      </c>
      <c r="D183" s="613">
        <v>1</v>
      </c>
      <c r="E183" t="s">
        <v>60</v>
      </c>
      <c r="F183" s="236">
        <v>30</v>
      </c>
      <c r="G183" s="617" t="s">
        <v>3784</v>
      </c>
      <c r="H183" s="236" t="s">
        <v>259</v>
      </c>
      <c r="I183" s="236">
        <f t="shared" si="69"/>
        <v>24</v>
      </c>
      <c r="J183" s="340">
        <f>I183</f>
        <v>24</v>
      </c>
      <c r="K183" s="236">
        <f t="shared" si="62"/>
        <v>0</v>
      </c>
      <c r="L183" s="236">
        <f t="shared" si="63"/>
        <v>0</v>
      </c>
      <c r="M183" s="624"/>
      <c r="N183">
        <v>24</v>
      </c>
      <c r="O183">
        <f>IFERROR(HLOOKUP(C183,BangKeTru!$5:$185,181,0),0)</f>
        <v>0</v>
      </c>
      <c r="P183" t="str">
        <f>VLOOKUP(C183,DonGiaHD!A:O,15,0)</f>
        <v>B</v>
      </c>
      <c r="Q183">
        <f t="shared" si="59"/>
        <v>0</v>
      </c>
      <c r="T183" t="str">
        <f t="shared" si="66"/>
        <v/>
      </c>
      <c r="U183" t="str">
        <f t="shared" si="68"/>
        <v>bnhA</v>
      </c>
    </row>
    <row r="184" spans="1:21" ht="22.15" customHeight="1">
      <c r="B184" t="str">
        <f t="shared" si="55"/>
        <v>KDA50BB</v>
      </c>
      <c r="C184" t="s">
        <v>1615</v>
      </c>
      <c r="D184" s="613">
        <v>1</v>
      </c>
      <c r="E184" t="s">
        <v>60</v>
      </c>
      <c r="F184" s="236">
        <v>31</v>
      </c>
      <c r="G184" s="617" t="s">
        <v>1616</v>
      </c>
      <c r="H184" s="236" t="s">
        <v>1602</v>
      </c>
      <c r="I184" s="362">
        <f t="shared" si="69"/>
        <v>0.159</v>
      </c>
      <c r="J184" s="361">
        <f>BangKeTru!E185/1000</f>
        <v>0.11600000000000001</v>
      </c>
      <c r="K184" s="236">
        <f t="shared" si="62"/>
        <v>0</v>
      </c>
      <c r="L184" s="236">
        <f t="shared" si="63"/>
        <v>4.2999999999999997E-2</v>
      </c>
      <c r="M184" s="625"/>
      <c r="N184">
        <v>0.159</v>
      </c>
      <c r="O184">
        <f>F144</f>
        <v>3</v>
      </c>
      <c r="P184" t="str">
        <f>VLOOKUP(C184,DonGiaHD!A:O,15,0)</f>
        <v>B</v>
      </c>
      <c r="Q184">
        <f t="shared" si="59"/>
        <v>1</v>
      </c>
      <c r="R184" t="s">
        <v>4104</v>
      </c>
      <c r="T184" t="str">
        <f t="shared" si="66"/>
        <v/>
      </c>
      <c r="U184" t="str">
        <f t="shared" si="68"/>
        <v>KDA50BA</v>
      </c>
    </row>
    <row r="185" spans="1:21" ht="22.15" customHeight="1">
      <c r="B185" t="str">
        <f t="shared" si="55"/>
        <v>KDAC120B</v>
      </c>
      <c r="C185" t="s">
        <v>1658</v>
      </c>
      <c r="D185" s="613">
        <v>1</v>
      </c>
      <c r="E185" t="s">
        <v>60</v>
      </c>
      <c r="F185" s="236">
        <v>32</v>
      </c>
      <c r="G185" s="617" t="s">
        <v>1659</v>
      </c>
      <c r="H185" s="236" t="s">
        <v>1602</v>
      </c>
      <c r="I185" s="362">
        <f t="shared" si="69"/>
        <v>6.3380000000000001</v>
      </c>
      <c r="J185" s="361">
        <f>BangKeTru!C185/1000</f>
        <v>6.4647999999999985</v>
      </c>
      <c r="K185" s="362">
        <f t="shared" si="62"/>
        <v>0.12679999999999847</v>
      </c>
      <c r="L185" s="236">
        <f t="shared" si="63"/>
        <v>0</v>
      </c>
      <c r="M185" s="625"/>
      <c r="N185">
        <v>6.3380000000000001</v>
      </c>
      <c r="O185" s="645">
        <f>F142</f>
        <v>1</v>
      </c>
      <c r="P185" t="str">
        <f>VLOOKUP(C185,DonGiaHD!A:O,15,0)</f>
        <v>B</v>
      </c>
      <c r="Q185">
        <f t="shared" si="59"/>
        <v>1</v>
      </c>
      <c r="R185" t="s">
        <v>4104</v>
      </c>
      <c r="T185">
        <f t="shared" si="66"/>
        <v>1</v>
      </c>
      <c r="U185" t="str">
        <f t="shared" si="68"/>
        <v>KDAC120A</v>
      </c>
    </row>
    <row r="186" spans="1:21" ht="22.15" customHeight="1">
      <c r="B186" t="str">
        <f t="shared" si="55"/>
        <v>KDA185BB</v>
      </c>
      <c r="C186" t="s">
        <v>1629</v>
      </c>
      <c r="D186" s="613">
        <v>1</v>
      </c>
      <c r="E186" t="s">
        <v>60</v>
      </c>
      <c r="F186" s="236">
        <v>33</v>
      </c>
      <c r="G186" s="617" t="s">
        <v>1631</v>
      </c>
      <c r="H186" s="236" t="s">
        <v>1602</v>
      </c>
      <c r="I186" s="362">
        <f t="shared" si="69"/>
        <v>19.013999999999999</v>
      </c>
      <c r="J186" s="361">
        <f>BangKeTru!D185*3/1000</f>
        <v>19.394399999999994</v>
      </c>
      <c r="K186" s="362">
        <f t="shared" si="62"/>
        <v>0.38039999999999452</v>
      </c>
      <c r="L186" s="236">
        <f t="shared" si="63"/>
        <v>0</v>
      </c>
      <c r="M186" s="625"/>
      <c r="N186">
        <v>19.013999999999999</v>
      </c>
      <c r="O186" s="645">
        <f>F143</f>
        <v>2</v>
      </c>
      <c r="P186" t="str">
        <f>VLOOKUP(C186,DonGiaHD!A:O,15,0)</f>
        <v>B</v>
      </c>
      <c r="Q186">
        <f t="shared" si="59"/>
        <v>1</v>
      </c>
      <c r="R186" t="s">
        <v>4104</v>
      </c>
      <c r="T186">
        <f t="shared" si="66"/>
        <v>1</v>
      </c>
      <c r="U186" t="str">
        <f t="shared" si="68"/>
        <v>KDA185BA</v>
      </c>
    </row>
    <row r="187" spans="1:21" ht="22.15" customHeight="1">
      <c r="B187" t="str">
        <f t="shared" si="55"/>
        <v>LSDDB</v>
      </c>
      <c r="C187" t="s">
        <v>3286</v>
      </c>
      <c r="D187" s="613">
        <v>1</v>
      </c>
      <c r="E187" t="s">
        <v>60</v>
      </c>
      <c r="F187" s="236">
        <v>34</v>
      </c>
      <c r="G187" s="617" t="s">
        <v>3287</v>
      </c>
      <c r="H187" s="236" t="s">
        <v>89</v>
      </c>
      <c r="I187" s="236">
        <f t="shared" si="69"/>
        <v>591</v>
      </c>
      <c r="J187" s="341">
        <f>J154</f>
        <v>583</v>
      </c>
      <c r="K187" s="236">
        <f t="shared" si="62"/>
        <v>0</v>
      </c>
      <c r="L187" s="236">
        <f t="shared" si="63"/>
        <v>8</v>
      </c>
      <c r="M187" s="624"/>
      <c r="N187">
        <v>591</v>
      </c>
      <c r="O187">
        <f>IFERROR(HLOOKUP(C187,BangKeTru!$5:$185,181,0),0)</f>
        <v>0</v>
      </c>
      <c r="P187" t="str">
        <f>VLOOKUP(C187,DonGiaHD!A:O,15,0)</f>
        <v>B</v>
      </c>
      <c r="Q187">
        <f t="shared" si="59"/>
        <v>1</v>
      </c>
      <c r="R187" t="str">
        <f>R154</f>
        <v>Dự toán tính dư 04 bộ tại trụ 136A, 174A và thay đổi theo hình thức trụ</v>
      </c>
      <c r="T187" t="str">
        <f t="shared" si="66"/>
        <v/>
      </c>
      <c r="U187" t="str">
        <f t="shared" si="68"/>
        <v>LSDDA</v>
      </c>
    </row>
    <row r="188" spans="1:21" ht="22.15" customHeight="1">
      <c r="B188" t="str">
        <f t="shared" si="55"/>
        <v>LCHSNplyB</v>
      </c>
      <c r="C188" t="s">
        <v>1805</v>
      </c>
      <c r="D188" s="613">
        <v>1</v>
      </c>
      <c r="E188" t="s">
        <v>60</v>
      </c>
      <c r="F188" s="236">
        <v>35</v>
      </c>
      <c r="G188" s="617" t="s">
        <v>1807</v>
      </c>
      <c r="H188" s="236" t="s">
        <v>823</v>
      </c>
      <c r="I188" s="236">
        <f t="shared" si="69"/>
        <v>93</v>
      </c>
      <c r="J188" s="341">
        <f>J157</f>
        <v>87</v>
      </c>
      <c r="K188" s="236">
        <f t="shared" si="62"/>
        <v>0</v>
      </c>
      <c r="L188" s="236">
        <f t="shared" si="63"/>
        <v>6</v>
      </c>
      <c r="M188" s="624"/>
      <c r="N188">
        <v>93</v>
      </c>
      <c r="O188">
        <f>IFERROR(HLOOKUP(C188,BangKeTru!$5:$185,181,0),0)</f>
        <v>0</v>
      </c>
      <c r="P188" t="str">
        <f>VLOOKUP(C188,DonGiaHD!A:O,15,0)</f>
        <v>B</v>
      </c>
      <c r="Q188">
        <f t="shared" si="59"/>
        <v>1</v>
      </c>
      <c r="R188" t="str">
        <f>R157</f>
        <v>Dự toán tính dư</v>
      </c>
      <c r="T188" t="str">
        <f t="shared" si="66"/>
        <v/>
      </c>
      <c r="U188" t="str">
        <f t="shared" si="68"/>
        <v>LCHSNplyA</v>
      </c>
    </row>
    <row r="189" spans="1:21" ht="22.15" customHeight="1">
      <c r="B189" t="str">
        <f t="shared" si="55"/>
        <v>LSOCB</v>
      </c>
      <c r="C189" t="s">
        <v>1811</v>
      </c>
      <c r="D189" s="613">
        <v>1</v>
      </c>
      <c r="E189" t="s">
        <v>60</v>
      </c>
      <c r="F189" s="236">
        <v>36</v>
      </c>
      <c r="G189" s="617" t="s">
        <v>3794</v>
      </c>
      <c r="H189" s="236" t="s">
        <v>89</v>
      </c>
      <c r="I189" s="236">
        <f t="shared" si="69"/>
        <v>163</v>
      </c>
      <c r="J189" s="341">
        <f>J147</f>
        <v>160</v>
      </c>
      <c r="K189" s="236">
        <f t="shared" si="62"/>
        <v>0</v>
      </c>
      <c r="L189" s="236">
        <f t="shared" si="63"/>
        <v>3</v>
      </c>
      <c r="M189" s="624"/>
      <c r="N189">
        <v>163</v>
      </c>
      <c r="O189">
        <f>IFERROR(HLOOKUP(C189,BangKeTru!$5:$185,181,0),0)</f>
        <v>0</v>
      </c>
      <c r="P189" t="str">
        <f>VLOOKUP(C189,DonGiaHD!A:O,15,0)</f>
        <v>B</v>
      </c>
      <c r="Q189">
        <f t="shared" si="59"/>
        <v>1</v>
      </c>
      <c r="T189" t="str">
        <f t="shared" si="66"/>
        <v/>
      </c>
      <c r="U189" t="str">
        <f t="shared" si="68"/>
        <v>LSOCA</v>
      </c>
    </row>
    <row r="190" spans="1:21" ht="22.15" customHeight="1">
      <c r="A190" t="s">
        <v>3183</v>
      </c>
      <c r="B190" t="str">
        <f t="shared" si="55"/>
        <v>TBDD3p1mA</v>
      </c>
      <c r="C190" t="str">
        <f t="shared" ref="C190" si="73">A190</f>
        <v>TBDD3p1m</v>
      </c>
      <c r="D190" s="644"/>
      <c r="E190" t="s">
        <v>60</v>
      </c>
      <c r="F190" s="338" t="s">
        <v>4110</v>
      </c>
      <c r="G190" s="616" t="s">
        <v>3796</v>
      </c>
      <c r="H190" s="309"/>
      <c r="I190" s="309">
        <f t="shared" si="69"/>
        <v>0</v>
      </c>
      <c r="J190" s="309">
        <f>N190*D190</f>
        <v>0</v>
      </c>
      <c r="K190" s="236">
        <f t="shared" ref="K190" si="74">J190-I190</f>
        <v>0</v>
      </c>
      <c r="L190" s="236">
        <f t="shared" ref="L190" si="75">I190-J190</f>
        <v>0</v>
      </c>
      <c r="M190" s="624"/>
      <c r="N190">
        <v>0</v>
      </c>
      <c r="O190">
        <f>IFERROR(HLOOKUP(C190,BangKeTru!$5:$185,181,0),0)</f>
        <v>0</v>
      </c>
      <c r="P190" t="str">
        <f>VLOOKUP(C190,DonGiaHD!A:O,15,0)</f>
        <v>A</v>
      </c>
      <c r="Q190">
        <f t="shared" si="59"/>
        <v>0</v>
      </c>
      <c r="T190" t="str">
        <f t="shared" si="66"/>
        <v/>
      </c>
      <c r="U190" t="str">
        <f t="shared" si="68"/>
        <v>TBDD3p1mA</v>
      </c>
    </row>
    <row r="191" spans="1:21" ht="22.15" customHeight="1">
      <c r="B191" t="str">
        <f t="shared" si="55"/>
        <v>LTD6A</v>
      </c>
      <c r="C191" t="s">
        <v>2016</v>
      </c>
      <c r="D191" s="613">
        <v>1</v>
      </c>
      <c r="E191" t="s">
        <v>60</v>
      </c>
      <c r="F191" s="236">
        <v>1</v>
      </c>
      <c r="G191" s="618" t="s">
        <v>2017</v>
      </c>
      <c r="H191" s="236" t="s">
        <v>59</v>
      </c>
      <c r="I191" s="236">
        <f t="shared" si="69"/>
        <v>3</v>
      </c>
      <c r="J191" s="317">
        <f>O191*D191</f>
        <v>3</v>
      </c>
      <c r="K191" s="236">
        <f t="shared" ref="K191" si="76">IF(J191&gt;I191,J191-I191,0)</f>
        <v>0</v>
      </c>
      <c r="L191" s="236">
        <f t="shared" ref="L191" si="77">IF(I191&gt;J191,I191-J191,0)</f>
        <v>0</v>
      </c>
      <c r="M191" s="236" t="s">
        <v>4083</v>
      </c>
      <c r="N191">
        <v>3</v>
      </c>
      <c r="O191">
        <f>IFERROR(HLOOKUP(C191,BangKeTru!$5:$185,181,0),0)</f>
        <v>3</v>
      </c>
      <c r="P191" t="str">
        <f>VLOOKUP(C191,DonGiaHD!A:O,15,0)</f>
        <v>A</v>
      </c>
      <c r="Q191">
        <f t="shared" si="59"/>
        <v>0</v>
      </c>
      <c r="T191" t="str">
        <f t="shared" si="66"/>
        <v/>
      </c>
      <c r="U191" t="str">
        <f t="shared" si="68"/>
        <v>LTD6A</v>
      </c>
    </row>
    <row r="192" spans="1:21" ht="22.15" customHeight="1">
      <c r="D192" s="613"/>
      <c r="E192" s="1015" t="s">
        <v>60</v>
      </c>
      <c r="F192" s="1014" t="s">
        <v>5050</v>
      </c>
      <c r="G192" s="1013" t="str">
        <f>DonGiaHD!C187</f>
        <v>Phần tháo thu hồi và sử dụng lại</v>
      </c>
      <c r="H192" s="1014" t="str">
        <f>DonGiaHD!F187</f>
        <v>T. Bộ</v>
      </c>
      <c r="I192" s="1014"/>
      <c r="J192" s="317"/>
      <c r="K192" s="236">
        <f t="shared" ref="K192:K233" si="78">IF(J192&gt;I192,J192-I192,0)</f>
        <v>0</v>
      </c>
      <c r="L192" s="236">
        <f t="shared" ref="L192:L233" si="79">IF(I192&gt;J192,I192-J192,0)</f>
        <v>0</v>
      </c>
      <c r="M192" s="236"/>
    </row>
    <row r="193" spans="3:17" ht="22.15" customHeight="1">
      <c r="C193" s="1012" t="str">
        <f>DonGiaHD!A188</f>
        <v>Tháo sứ đứng</v>
      </c>
      <c r="D193" s="613"/>
      <c r="E193" s="1015" t="s">
        <v>60</v>
      </c>
      <c r="F193" s="236">
        <f>DonGiaHD!B188</f>
        <v>1</v>
      </c>
      <c r="G193" s="1012" t="str">
        <f>DonGiaHD!C188</f>
        <v>Tháo sứ đứng + ty</v>
      </c>
      <c r="H193" s="236" t="str">
        <f>DonGiaHD!F188</f>
        <v>sứ</v>
      </c>
      <c r="I193" s="236">
        <f>DonGiaHD!E188</f>
        <v>190</v>
      </c>
      <c r="J193" s="1554">
        <f>IFERROR(HLOOKUP(C193,BangKeThuHoi!$721:$722,2,0),0)</f>
        <v>193</v>
      </c>
      <c r="K193" s="236">
        <f t="shared" si="78"/>
        <v>3</v>
      </c>
      <c r="L193" s="236">
        <f t="shared" si="79"/>
        <v>0</v>
      </c>
      <c r="M193" s="236"/>
    </row>
    <row r="194" spans="3:17" ht="22.15" customHeight="1">
      <c r="C194" s="1012" t="str">
        <f>DonGiaHD!A189</f>
        <v>Tháo sứ đỉnh</v>
      </c>
      <c r="D194" s="613"/>
      <c r="E194" s="1015" t="s">
        <v>60</v>
      </c>
      <c r="F194" s="236">
        <f>DonGiaHD!B189</f>
        <v>2</v>
      </c>
      <c r="G194" s="1012" t="str">
        <f>DonGiaHD!C189</f>
        <v>Tháo sứ đứng + chân sứ đỉnh</v>
      </c>
      <c r="H194" s="236" t="str">
        <f>DonGiaHD!F189</f>
        <v>sứ</v>
      </c>
      <c r="I194" s="236">
        <f>DonGiaHD!E189</f>
        <v>93</v>
      </c>
      <c r="J194" s="1564">
        <f>IFERROR(HLOOKUP(C194,BangKeThuHoi!$721:$722,2,0),0)</f>
        <v>95</v>
      </c>
      <c r="K194" s="236">
        <f t="shared" si="78"/>
        <v>2</v>
      </c>
      <c r="L194" s="236">
        <f t="shared" si="79"/>
        <v>0</v>
      </c>
      <c r="M194" s="236"/>
      <c r="Q194">
        <v>93</v>
      </c>
    </row>
    <row r="195" spans="3:17" ht="22.15" customHeight="1">
      <c r="C195" s="1012" t="str">
        <f>DonGiaHD!A190</f>
        <v>Tháo bộ đỡ trung hòa</v>
      </c>
      <c r="D195" s="613"/>
      <c r="E195" s="1015" t="s">
        <v>60</v>
      </c>
      <c r="F195" s="236">
        <f>DonGiaHD!B190</f>
        <v>3</v>
      </c>
      <c r="G195" s="1012" t="str">
        <f>DonGiaHD!C190</f>
        <v>Tháo Rack 1 + sứ ống chỉ</v>
      </c>
      <c r="H195" s="236" t="str">
        <f>DonGiaHD!F190</f>
        <v>bộ</v>
      </c>
      <c r="I195" s="236">
        <f>DonGiaHD!E190</f>
        <v>87</v>
      </c>
      <c r="J195" s="1554">
        <f>IFERROR(HLOOKUP(C195,BangKeThuHoi!$721:$722,2,0),0)</f>
        <v>86</v>
      </c>
      <c r="K195" s="236">
        <f t="shared" si="78"/>
        <v>0</v>
      </c>
      <c r="L195" s="236">
        <f t="shared" si="79"/>
        <v>1</v>
      </c>
      <c r="M195" s="236"/>
    </row>
    <row r="196" spans="3:17" ht="22.15" customHeight="1">
      <c r="C196" s="1012" t="str">
        <f>DonGiaHD!A191</f>
        <v>Tháo sứ treo thủy tinh</v>
      </c>
      <c r="D196" s="613"/>
      <c r="E196" s="1015" t="s">
        <v>60</v>
      </c>
      <c r="F196" s="236">
        <f>DonGiaHD!B191</f>
        <v>4</v>
      </c>
      <c r="G196" s="1012" t="str">
        <f>DonGiaHD!C191</f>
        <v>Tháo sứ treo thủy tinh (2 bát)</v>
      </c>
      <c r="H196" s="236" t="str">
        <f>DonGiaHD!F191</f>
        <v>bộ</v>
      </c>
      <c r="I196" s="236">
        <f>DonGiaHD!E191</f>
        <v>30</v>
      </c>
      <c r="J196" s="1554">
        <f>IFERROR(HLOOKUP(C196,BangKeThuHoi!$721:$722,2,0),0)</f>
        <v>30</v>
      </c>
      <c r="K196" s="236">
        <f t="shared" si="78"/>
        <v>0</v>
      </c>
      <c r="L196" s="236">
        <f t="shared" si="79"/>
        <v>0</v>
      </c>
      <c r="M196" s="236"/>
    </row>
    <row r="197" spans="3:17" ht="22.15" customHeight="1">
      <c r="C197" s="1012" t="str">
        <f>DonGiaHD!A192</f>
        <v>Tháo sứ treo Polymer</v>
      </c>
      <c r="D197" s="613"/>
      <c r="E197" s="1015" t="s">
        <v>60</v>
      </c>
      <c r="F197" s="236">
        <f>DonGiaHD!B192</f>
        <v>5</v>
      </c>
      <c r="G197" s="1012" t="str">
        <f>DonGiaHD!C192</f>
        <v>Tháo chuỗi sứ treo Polymer</v>
      </c>
      <c r="H197" s="236" t="str">
        <f>DonGiaHD!F192</f>
        <v>bộ</v>
      </c>
      <c r="I197" s="236">
        <f>DonGiaHD!E192</f>
        <v>6</v>
      </c>
      <c r="J197" s="1564">
        <f>IFERROR(HLOOKUP(C197,BangKeThuHoi!$721:$722,2,0),0)</f>
        <v>6</v>
      </c>
      <c r="K197" s="236">
        <f t="shared" si="78"/>
        <v>0</v>
      </c>
      <c r="L197" s="236">
        <f t="shared" si="79"/>
        <v>0</v>
      </c>
      <c r="M197" s="1009" t="s">
        <v>5190</v>
      </c>
    </row>
    <row r="198" spans="3:17" ht="22.15" customHeight="1">
      <c r="C198" s="1012" t="str">
        <f>DonGiaHD!A193</f>
        <v>Tháo R4 sứ</v>
      </c>
      <c r="D198" s="613"/>
      <c r="E198" s="1015" t="s">
        <v>60</v>
      </c>
      <c r="F198" s="236">
        <f>DonGiaHD!B193</f>
        <v>6</v>
      </c>
      <c r="G198" s="1012" t="str">
        <f>DonGiaHD!C193</f>
        <v>Tháo Rack 4 + sứ ống chỉ</v>
      </c>
      <c r="H198" s="236" t="str">
        <f>DonGiaHD!F193</f>
        <v>bộ</v>
      </c>
      <c r="I198" s="236">
        <f>DonGiaHD!E193</f>
        <v>9</v>
      </c>
      <c r="J198" s="1554">
        <f>IFERROR(HLOOKUP(C198,BangKeThuHoi!$721:$722,2,0),0)</f>
        <v>9</v>
      </c>
      <c r="K198" s="236">
        <f t="shared" si="78"/>
        <v>0</v>
      </c>
      <c r="L198" s="236">
        <f t="shared" si="79"/>
        <v>0</v>
      </c>
      <c r="M198" s="236"/>
    </row>
    <row r="199" spans="3:17" ht="22.15" customHeight="1">
      <c r="C199" s="1012" t="str">
        <f>DonGiaHD!A194</f>
        <v>Tháo R3 sứ</v>
      </c>
      <c r="D199" s="613"/>
      <c r="E199" s="1015" t="s">
        <v>60</v>
      </c>
      <c r="F199" s="236">
        <f>DonGiaHD!B194</f>
        <v>7</v>
      </c>
      <c r="G199" s="1012" t="str">
        <f>DonGiaHD!C194</f>
        <v>Tháo Rack 3 + sứ ống chỉ</v>
      </c>
      <c r="H199" s="236" t="str">
        <f>DonGiaHD!F194</f>
        <v>bộ</v>
      </c>
      <c r="I199" s="236">
        <f>DonGiaHD!E194</f>
        <v>36</v>
      </c>
      <c r="J199" s="1554">
        <f>IFERROR(HLOOKUP(C199,BangKeThuHoi!$721:$722,2,0),0)</f>
        <v>34</v>
      </c>
      <c r="K199" s="236">
        <f t="shared" si="78"/>
        <v>0</v>
      </c>
      <c r="L199" s="236">
        <f t="shared" si="79"/>
        <v>2</v>
      </c>
      <c r="M199" s="236"/>
    </row>
    <row r="200" spans="3:17" ht="22.15" customHeight="1">
      <c r="C200" s="1012" t="str">
        <f>DonGiaHD!A195</f>
        <v>Tháo hộp Domino</v>
      </c>
      <c r="D200" s="613"/>
      <c r="E200" s="1015" t="s">
        <v>60</v>
      </c>
      <c r="F200" s="236">
        <f>DonGiaHD!B195</f>
        <v>8</v>
      </c>
      <c r="G200" s="1012" t="str">
        <f>DonGiaHD!C195</f>
        <v>Thaó hộp Domino</v>
      </c>
      <c r="H200" s="236" t="str">
        <f>DonGiaHD!F195</f>
        <v>cái</v>
      </c>
      <c r="I200" s="236">
        <f>DonGiaHD!E195</f>
        <v>81</v>
      </c>
      <c r="J200" s="1554">
        <f>IFERROR(HLOOKUP(C200,BangKeThuHoi!$721:$722,2,0),0)</f>
        <v>76</v>
      </c>
      <c r="K200" s="236">
        <f t="shared" si="78"/>
        <v>0</v>
      </c>
      <c r="L200" s="236">
        <f t="shared" si="79"/>
        <v>5</v>
      </c>
      <c r="M200" s="236"/>
    </row>
    <row r="201" spans="3:17" ht="22.15" customHeight="1">
      <c r="C201" s="1012" t="str">
        <f>DonGiaHD!A196</f>
        <v>Tháo dây AC95</v>
      </c>
      <c r="D201" s="613"/>
      <c r="E201" s="1015" t="s">
        <v>60</v>
      </c>
      <c r="F201" s="236">
        <f>DonGiaHD!B196</f>
        <v>9</v>
      </c>
      <c r="G201" s="1012" t="str">
        <f>DonGiaHD!C196</f>
        <v>Tháo hạ dây AC95</v>
      </c>
      <c r="H201" s="236" t="str">
        <f>DonGiaHD!F196</f>
        <v>km</v>
      </c>
      <c r="I201" s="236">
        <f>DonGiaHD!E196</f>
        <v>19.010000000000002</v>
      </c>
      <c r="J201" s="317">
        <f>IFERROR(HLOOKUP(C201,BangKeThuHoi!$721:$722,2,0),0)</f>
        <v>0</v>
      </c>
      <c r="K201" s="236">
        <f t="shared" si="78"/>
        <v>0</v>
      </c>
      <c r="L201" s="236">
        <f t="shared" si="79"/>
        <v>19.010000000000002</v>
      </c>
      <c r="M201" s="236"/>
    </row>
    <row r="202" spans="3:17" ht="22.15" customHeight="1">
      <c r="C202" s="1012" t="str">
        <f>DonGiaHD!A197</f>
        <v>Tháo dây AC70</v>
      </c>
      <c r="D202" s="613"/>
      <c r="E202" s="1015" t="s">
        <v>60</v>
      </c>
      <c r="F202" s="236">
        <f>DonGiaHD!B197</f>
        <v>10</v>
      </c>
      <c r="G202" s="1012" t="str">
        <f>DonGiaHD!C197</f>
        <v>Tháo hạ dây AC70</v>
      </c>
      <c r="H202" s="236" t="str">
        <f>DonGiaHD!F197</f>
        <v>km</v>
      </c>
      <c r="I202" s="236">
        <f>DonGiaHD!E197</f>
        <v>3.15</v>
      </c>
      <c r="J202" s="1577">
        <f>ROUND(IFERROR(HLOOKUP(C202,BangKeThuHoi!$721:$722,2,0),0)/1000,3)</f>
        <v>19.393999999999998</v>
      </c>
      <c r="K202" s="236">
        <f t="shared" si="78"/>
        <v>16.244</v>
      </c>
      <c r="L202" s="236">
        <f t="shared" si="79"/>
        <v>0</v>
      </c>
      <c r="M202" s="236"/>
      <c r="Q202">
        <v>19.393999999999998</v>
      </c>
    </row>
    <row r="203" spans="3:17" ht="22.15" customHeight="1">
      <c r="C203" s="1012" t="str">
        <f>DonGiaHD!A198</f>
        <v>Tháo dây AC50</v>
      </c>
      <c r="D203" s="613"/>
      <c r="E203" s="1015" t="s">
        <v>60</v>
      </c>
      <c r="F203" s="236">
        <f>DonGiaHD!B198</f>
        <v>11</v>
      </c>
      <c r="G203" s="1012" t="str">
        <f>DonGiaHD!C198</f>
        <v>Tháo hạ dây AC50</v>
      </c>
      <c r="H203" s="236" t="str">
        <f>DonGiaHD!F198</f>
        <v>km</v>
      </c>
      <c r="I203" s="236">
        <f>DonGiaHD!E198</f>
        <v>0.159</v>
      </c>
      <c r="J203" s="1577">
        <f>ROUND(IFERROR(HLOOKUP(C203,BangKeThuHoi!$721:$722,2,0),0)/1000,3)</f>
        <v>4.9939999999999998</v>
      </c>
      <c r="K203" s="236">
        <f t="shared" si="78"/>
        <v>4.835</v>
      </c>
      <c r="L203" s="236">
        <f t="shared" si="79"/>
        <v>0</v>
      </c>
      <c r="M203" s="236"/>
      <c r="Q203">
        <v>3.3285</v>
      </c>
    </row>
    <row r="204" spans="3:17" ht="22.15" customHeight="1">
      <c r="C204" s="1012" t="str">
        <f>DonGiaHD!A199</f>
        <v>Số dây Dupplex trên trụ</v>
      </c>
      <c r="D204" s="613"/>
      <c r="E204" s="1015" t="s">
        <v>60</v>
      </c>
      <c r="F204" s="236">
        <f>DonGiaHD!B199</f>
        <v>12</v>
      </c>
      <c r="G204" s="1012" t="str">
        <f>DonGiaHD!C199</f>
        <v>Tháo dây Branchment</v>
      </c>
      <c r="H204" s="236" t="str">
        <f>DonGiaHD!F199</f>
        <v>sợi</v>
      </c>
      <c r="I204" s="236">
        <f>DonGiaHD!E199</f>
        <v>347</v>
      </c>
      <c r="J204" s="1578">
        <f>BangKeTru!BA185</f>
        <v>300</v>
      </c>
      <c r="K204" s="236">
        <f t="shared" si="78"/>
        <v>0</v>
      </c>
      <c r="L204" s="236">
        <f t="shared" si="79"/>
        <v>47</v>
      </c>
      <c r="M204" s="236"/>
      <c r="Q204">
        <v>324</v>
      </c>
    </row>
    <row r="205" spans="3:17" ht="22.15" customHeight="1">
      <c r="C205" s="1012" t="str">
        <f>DonGiaHD!A200</f>
        <v>Tháo X-composite 0,8m</v>
      </c>
      <c r="D205" s="613"/>
      <c r="E205" s="1015" t="s">
        <v>60</v>
      </c>
      <c r="F205" s="236">
        <f>DonGiaHD!B200</f>
        <v>13</v>
      </c>
      <c r="G205" s="1012" t="str">
        <f>DonGiaHD!C200</f>
        <v>Tháo bộ xà compoxit 0,8m</v>
      </c>
      <c r="H205" s="236" t="str">
        <f>DonGiaHD!F200</f>
        <v>bộ</v>
      </c>
      <c r="I205" s="236">
        <f>DonGiaHD!E200</f>
        <v>10</v>
      </c>
      <c r="J205" s="1578">
        <f>IFERROR(HLOOKUP(C205,BangKeThuHoi!$721:$722,2,0),0)</f>
        <v>10</v>
      </c>
      <c r="K205" s="236">
        <f t="shared" si="78"/>
        <v>0</v>
      </c>
      <c r="L205" s="236">
        <f t="shared" si="79"/>
        <v>0</v>
      </c>
      <c r="M205" s="236"/>
    </row>
    <row r="206" spans="3:17" ht="22.15" customHeight="1">
      <c r="C206" s="1012" t="str">
        <f>DonGiaHD!A201</f>
        <v>Tháo X-1,66Đ</v>
      </c>
      <c r="D206" s="613"/>
      <c r="E206" s="1015" t="s">
        <v>60</v>
      </c>
      <c r="F206" s="236">
        <f>DonGiaHD!B201</f>
        <v>14</v>
      </c>
      <c r="G206" s="1012" t="str">
        <f>DonGiaHD!C201</f>
        <v>Tháo xà đỡ X-16Đ</v>
      </c>
      <c r="H206" s="236" t="str">
        <f>DonGiaHD!F201</f>
        <v>bộ</v>
      </c>
      <c r="I206" s="236">
        <f>DonGiaHD!E201</f>
        <v>77</v>
      </c>
      <c r="J206" s="1578">
        <f>IFERROR(HLOOKUP(C206,BangKeThuHoi!$721:$722,2,0),0)</f>
        <v>74</v>
      </c>
      <c r="K206" s="236">
        <f t="shared" si="78"/>
        <v>0</v>
      </c>
      <c r="L206" s="236">
        <f t="shared" si="79"/>
        <v>3</v>
      </c>
      <c r="M206" s="236"/>
      <c r="Q206">
        <v>77</v>
      </c>
    </row>
    <row r="207" spans="3:17" ht="22.15" customHeight="1">
      <c r="C207" s="1012" t="str">
        <f>DonGiaHD!A202</f>
        <v>Tháo X-1,66K</v>
      </c>
      <c r="D207" s="613"/>
      <c r="E207" s="1015" t="s">
        <v>60</v>
      </c>
      <c r="F207" s="236">
        <f>DonGiaHD!B202</f>
        <v>15</v>
      </c>
      <c r="G207" s="1012" t="str">
        <f>DonGiaHD!C202</f>
        <v>Tháo xà kép X-16K</v>
      </c>
      <c r="H207" s="236" t="str">
        <f>DonGiaHD!F202</f>
        <v>bộ</v>
      </c>
      <c r="I207" s="236">
        <f>DonGiaHD!E202</f>
        <v>8</v>
      </c>
      <c r="J207" s="1578">
        <f>IFERROR(HLOOKUP(C207,BangKeThuHoi!$721:$722,2,0),0)</f>
        <v>9</v>
      </c>
      <c r="K207" s="236">
        <f t="shared" si="78"/>
        <v>1</v>
      </c>
      <c r="L207" s="236">
        <f t="shared" si="79"/>
        <v>0</v>
      </c>
      <c r="M207" s="236"/>
      <c r="Q207">
        <v>9</v>
      </c>
    </row>
    <row r="208" spans="3:17" ht="22.15" customHeight="1">
      <c r="C208" s="1012" t="str">
        <f>DonGiaHD!A203</f>
        <v>Tháo X-2,2K</v>
      </c>
      <c r="D208" s="613"/>
      <c r="E208" s="1015" t="s">
        <v>60</v>
      </c>
      <c r="F208" s="236">
        <f>DonGiaHD!B203</f>
        <v>16</v>
      </c>
      <c r="G208" s="1012" t="str">
        <f>DonGiaHD!C203</f>
        <v>Tháo xà X-2,2K</v>
      </c>
      <c r="H208" s="236" t="str">
        <f>DonGiaHD!F203</f>
        <v>bộ</v>
      </c>
      <c r="I208" s="236">
        <f>DonGiaHD!E203</f>
        <v>6</v>
      </c>
      <c r="J208" s="1554">
        <f>IFERROR(HLOOKUP(C208,BangKeThuHoi!$721:$722,2,0),0)</f>
        <v>7</v>
      </c>
      <c r="K208" s="236">
        <f t="shared" si="78"/>
        <v>1</v>
      </c>
      <c r="L208" s="236">
        <f t="shared" si="79"/>
        <v>0</v>
      </c>
      <c r="M208" s="236"/>
    </row>
    <row r="209" spans="3:17" ht="22.15" customHeight="1">
      <c r="C209" s="1012" t="str">
        <f>DonGiaHD!A204</f>
        <v>Tháo bộ chằng xuống</v>
      </c>
      <c r="D209" s="613"/>
      <c r="E209" s="1015" t="s">
        <v>60</v>
      </c>
      <c r="F209" s="236">
        <f>DonGiaHD!B204</f>
        <v>17</v>
      </c>
      <c r="G209" s="1012" t="str">
        <f>DonGiaHD!C204</f>
        <v>Tháo bộ chằng xuống</v>
      </c>
      <c r="H209" s="236" t="str">
        <f>DonGiaHD!F204</f>
        <v>bộ</v>
      </c>
      <c r="I209" s="236">
        <f>DonGiaHD!E204</f>
        <v>9</v>
      </c>
      <c r="J209" s="1554">
        <f>IFERROR(HLOOKUP(C209,BangKeThuHoi!$721:$722,2,0),0)</f>
        <v>9</v>
      </c>
      <c r="K209" s="236">
        <f t="shared" si="78"/>
        <v>0</v>
      </c>
      <c r="L209" s="236">
        <f t="shared" si="79"/>
        <v>0</v>
      </c>
      <c r="M209" s="236"/>
    </row>
    <row r="210" spans="3:17" ht="22.15" customHeight="1">
      <c r="C210" s="1012" t="str">
        <f>DonGiaHD!A205</f>
        <v>Tháo bộ chằng lệch</v>
      </c>
      <c r="D210" s="613"/>
      <c r="E210" s="1015" t="s">
        <v>60</v>
      </c>
      <c r="F210" s="236">
        <f>DonGiaHD!B205</f>
        <v>18</v>
      </c>
      <c r="G210" s="1012" t="str">
        <f>DonGiaHD!C205</f>
        <v>Tháo bộ chằng lệch</v>
      </c>
      <c r="H210" s="236" t="str">
        <f>DonGiaHD!F205</f>
        <v>bộ</v>
      </c>
      <c r="I210" s="236">
        <f>DonGiaHD!E205</f>
        <v>3</v>
      </c>
      <c r="J210" s="1554">
        <f>IFERROR(HLOOKUP(C210,BangKeThuHoi!$721:$722,2,0),0)</f>
        <v>3</v>
      </c>
      <c r="K210" s="236">
        <f t="shared" si="78"/>
        <v>0</v>
      </c>
      <c r="L210" s="236">
        <f t="shared" si="79"/>
        <v>0</v>
      </c>
      <c r="M210" s="236"/>
    </row>
    <row r="211" spans="3:17" ht="22.15" customHeight="1">
      <c r="C211" s="1012" t="str">
        <f>DonGiaHD!A206</f>
        <v>Nhổ trụ 12m</v>
      </c>
      <c r="D211" s="613"/>
      <c r="E211" s="1015" t="s">
        <v>60</v>
      </c>
      <c r="F211" s="236">
        <f>DonGiaHD!B206</f>
        <v>19</v>
      </c>
      <c r="G211" s="1012" t="str">
        <f>DonGiaHD!C206</f>
        <v>Nhổ trụ  BTLT 12m</v>
      </c>
      <c r="H211" s="236" t="str">
        <f>DonGiaHD!F206</f>
        <v>trụ</v>
      </c>
      <c r="I211" s="236">
        <f>DonGiaHD!E206</f>
        <v>20</v>
      </c>
      <c r="J211" s="1554">
        <f>IFERROR(HLOOKUP(C211,BangKeThuHoi!$721:$722,2,0),0)</f>
        <v>20</v>
      </c>
      <c r="K211" s="236">
        <f t="shared" si="78"/>
        <v>0</v>
      </c>
      <c r="L211" s="236">
        <f t="shared" si="79"/>
        <v>0</v>
      </c>
      <c r="M211" s="236"/>
    </row>
    <row r="212" spans="3:17" ht="22.15" customHeight="1">
      <c r="C212" s="1012" t="str">
        <f>DonGiaHD!A207</f>
        <v>Nhổ trụ 8,4m</v>
      </c>
      <c r="D212" s="613"/>
      <c r="E212" s="1015" t="s">
        <v>60</v>
      </c>
      <c r="F212" s="236">
        <f>DonGiaHD!B207</f>
        <v>20</v>
      </c>
      <c r="G212" s="1012" t="str">
        <f>DonGiaHD!C207</f>
        <v>Nhổ trụ BTLT 8,4m</v>
      </c>
      <c r="H212" s="236" t="str">
        <f>DonGiaHD!F207</f>
        <v>trụ</v>
      </c>
      <c r="I212" s="236">
        <f>DonGiaHD!E207</f>
        <v>76</v>
      </c>
      <c r="J212" s="1554">
        <f>IFERROR(HLOOKUP(C212,BangKeThuHoi!$721:$722,2,0),0)</f>
        <v>72</v>
      </c>
      <c r="K212" s="236">
        <f t="shared" si="78"/>
        <v>0</v>
      </c>
      <c r="L212" s="236">
        <f t="shared" si="79"/>
        <v>4</v>
      </c>
      <c r="M212" s="236"/>
    </row>
    <row r="213" spans="3:17" ht="22.15" customHeight="1">
      <c r="C213" s="1012" t="str">
        <f>DonGiaHD!A208</f>
        <v>Tháo tủ hạ thế</v>
      </c>
      <c r="D213" s="613"/>
      <c r="E213" s="1015" t="s">
        <v>60</v>
      </c>
      <c r="F213" s="236">
        <f>DonGiaHD!B208</f>
        <v>21</v>
      </c>
      <c r="G213" s="1012" t="str">
        <f>DonGiaHD!C208</f>
        <v>Tháo tủ điện hạ thế</v>
      </c>
      <c r="H213" s="236" t="str">
        <f>DonGiaHD!F208</f>
        <v>bộ</v>
      </c>
      <c r="I213" s="236">
        <f>DonGiaHD!E208</f>
        <v>8</v>
      </c>
      <c r="J213" s="1554">
        <f>IFERROR(HLOOKUP(C213,BangKeThuHoi!$721:$722,2,0),0)</f>
        <v>8</v>
      </c>
      <c r="K213" s="236">
        <f t="shared" si="78"/>
        <v>0</v>
      </c>
      <c r="L213" s="236">
        <f t="shared" si="79"/>
        <v>0</v>
      </c>
      <c r="M213" s="236"/>
    </row>
    <row r="214" spans="3:17" ht="22.15" customHeight="1">
      <c r="C214" s="1012" t="str">
        <f>DonGiaHD!A209</f>
        <v>Tháo TBA 1P 75KVA</v>
      </c>
      <c r="D214" s="613"/>
      <c r="E214" s="1015" t="s">
        <v>60</v>
      </c>
      <c r="F214" s="236">
        <f>DonGiaHD!B209</f>
        <v>22</v>
      </c>
      <c r="G214" s="1012" t="str">
        <f>DonGiaHD!C209</f>
        <v>Tháo MBA 1 pha 75KVA, treo trên cột</v>
      </c>
      <c r="H214" s="236" t="str">
        <f>DonGiaHD!F209</f>
        <v>máy</v>
      </c>
      <c r="I214" s="236">
        <f>DonGiaHD!E209</f>
        <v>2</v>
      </c>
      <c r="J214" s="1554">
        <f>IFERROR(HLOOKUP(C214,BangKeThuHoi!$721:$722,2,0),0)</f>
        <v>2</v>
      </c>
      <c r="K214" s="236">
        <f t="shared" si="78"/>
        <v>0</v>
      </c>
      <c r="L214" s="236">
        <f t="shared" si="79"/>
        <v>0</v>
      </c>
      <c r="M214" s="236"/>
    </row>
    <row r="215" spans="3:17" ht="22.15" customHeight="1">
      <c r="C215" s="1012" t="str">
        <f>DonGiaHD!A210</f>
        <v>Tháo TBA 1P: 100KVA</v>
      </c>
      <c r="D215" s="613"/>
      <c r="E215" s="1015" t="s">
        <v>60</v>
      </c>
      <c r="F215" s="236">
        <f>DonGiaHD!B210</f>
        <v>23</v>
      </c>
      <c r="G215" s="1012" t="str">
        <f>DonGiaHD!C210</f>
        <v>Tháo MBA 1 pha 100KVA, treo trên cột</v>
      </c>
      <c r="H215" s="236" t="str">
        <f>DonGiaHD!F210</f>
        <v>máy</v>
      </c>
      <c r="I215" s="236">
        <f>DonGiaHD!E210</f>
        <v>9</v>
      </c>
      <c r="J215" s="1554">
        <f>IFERROR(HLOOKUP(C215,BangKeThuHoi!$721:$722,2,0),0)</f>
        <v>9</v>
      </c>
      <c r="K215" s="236">
        <f t="shared" si="78"/>
        <v>0</v>
      </c>
      <c r="L215" s="236">
        <f t="shared" si="79"/>
        <v>0</v>
      </c>
      <c r="M215" s="236"/>
    </row>
    <row r="216" spans="3:17" ht="22.15" customHeight="1">
      <c r="C216" s="1012" t="str">
        <f>DonGiaHD!A211</f>
        <v>Tháo FCO</v>
      </c>
      <c r="D216" s="613"/>
      <c r="E216" s="1015" t="s">
        <v>60</v>
      </c>
      <c r="F216" s="236">
        <f>DonGiaHD!B211</f>
        <v>24</v>
      </c>
      <c r="G216" s="1012" t="str">
        <f>DonGiaHD!C211</f>
        <v>Tháo bộ FCO</v>
      </c>
      <c r="H216" s="236" t="str">
        <f>DonGiaHD!F211</f>
        <v>cái</v>
      </c>
      <c r="I216" s="236">
        <f>DonGiaHD!E211</f>
        <v>13</v>
      </c>
      <c r="J216" s="1554">
        <f>IFERROR(HLOOKUP(C216,BangKeThuHoi!$721:$722,2,0),0)</f>
        <v>13</v>
      </c>
      <c r="K216" s="236">
        <f t="shared" si="78"/>
        <v>0</v>
      </c>
      <c r="L216" s="236">
        <f t="shared" si="79"/>
        <v>0</v>
      </c>
      <c r="M216" s="236"/>
    </row>
    <row r="217" spans="3:17" ht="22.15" customHeight="1">
      <c r="C217" s="1012" t="str">
        <f>DonGiaHD!A212</f>
        <v>Tháo LA</v>
      </c>
      <c r="D217" s="613"/>
      <c r="E217" s="1015" t="s">
        <v>60</v>
      </c>
      <c r="F217" s="236">
        <f>DonGiaHD!B212</f>
        <v>25</v>
      </c>
      <c r="G217" s="1012" t="str">
        <f>DonGiaHD!C212</f>
        <v>Tháo bộ LA</v>
      </c>
      <c r="H217" s="236" t="str">
        <f>DonGiaHD!F212</f>
        <v>cái</v>
      </c>
      <c r="I217" s="236">
        <f>DonGiaHD!E212</f>
        <v>10</v>
      </c>
      <c r="J217" s="1554">
        <f>IFERROR(HLOOKUP(C217,BangKeThuHoi!$721:$722,2,0),0)</f>
        <v>10</v>
      </c>
      <c r="K217" s="236">
        <f t="shared" si="78"/>
        <v>0</v>
      </c>
      <c r="L217" s="236">
        <f t="shared" si="79"/>
        <v>0</v>
      </c>
      <c r="M217" s="236"/>
    </row>
    <row r="218" spans="3:17" s="1015" customFormat="1" ht="22.15" customHeight="1">
      <c r="C218" s="1012" t="str">
        <f>DonGiaHD!A213</f>
        <v>Tháo LTD</v>
      </c>
      <c r="D218" s="1018"/>
      <c r="E218" s="1015" t="s">
        <v>60</v>
      </c>
      <c r="F218" s="1009">
        <f>DonGiaHD!B213</f>
        <v>26</v>
      </c>
      <c r="G218" s="1019" t="str">
        <f>DonGiaHD!C213</f>
        <v>Tháo  LTD</v>
      </c>
      <c r="H218" s="1009" t="str">
        <f>DonGiaHD!F213</f>
        <v>bộ</v>
      </c>
      <c r="I218" s="1009">
        <f>DonGiaHD!E213</f>
        <v>3</v>
      </c>
      <c r="J218" s="1554">
        <f>IFERROR(HLOOKUP(C218,BangKeThuHoi!$721:$722,2,0),0)</f>
        <v>0</v>
      </c>
      <c r="K218" s="236">
        <f t="shared" si="78"/>
        <v>0</v>
      </c>
      <c r="L218" s="236">
        <f t="shared" si="79"/>
        <v>3</v>
      </c>
      <c r="M218" s="1009"/>
      <c r="O218"/>
      <c r="P218"/>
    </row>
    <row r="219" spans="3:17" s="1016" customFormat="1" ht="22.15" customHeight="1">
      <c r="C219" s="1012">
        <f>DonGiaHD!A214</f>
        <v>0</v>
      </c>
      <c r="D219" s="1017"/>
      <c r="E219" s="1016" t="s">
        <v>60</v>
      </c>
      <c r="F219" s="1014" t="s">
        <v>5051</v>
      </c>
      <c r="G219" s="1013" t="str">
        <f>DonGiaHD!C214</f>
        <v>Phần lắp lại</v>
      </c>
      <c r="H219" s="1014" t="str">
        <f>DonGiaHD!F214</f>
        <v>T. Bộ</v>
      </c>
      <c r="I219" s="1014"/>
      <c r="J219" s="317">
        <f>IFERROR(HLOOKUP(C219,BangKeThuHoi!$721:$722,2,0),0)</f>
        <v>0</v>
      </c>
      <c r="K219" s="236">
        <f t="shared" si="78"/>
        <v>0</v>
      </c>
      <c r="L219" s="236">
        <f t="shared" si="79"/>
        <v>0</v>
      </c>
      <c r="M219" s="1014"/>
      <c r="O219"/>
      <c r="P219"/>
    </row>
    <row r="220" spans="3:17" ht="43.5" customHeight="1">
      <c r="C220" s="1012" t="str">
        <f>DonGiaHD!A215</f>
        <v>Lắp sứ đỉnh</v>
      </c>
      <c r="D220" s="613"/>
      <c r="E220" s="1015" t="s">
        <v>60</v>
      </c>
      <c r="F220" s="236">
        <f>DonGiaHD!B215</f>
        <v>1</v>
      </c>
      <c r="G220" s="1012" t="str">
        <f>DonGiaHD!C215</f>
        <v>Lắp sứ đứng + chân sứ đỉnh</v>
      </c>
      <c r="H220" s="236" t="str">
        <f>DonGiaHD!F215</f>
        <v>sứ</v>
      </c>
      <c r="I220" s="236">
        <f>DonGiaHD!E215</f>
        <v>1</v>
      </c>
      <c r="J220" s="1576">
        <f>IFERROR(HLOOKUP(C220,BangKeThuHoi!$721:$722,2,0),0)</f>
        <v>0</v>
      </c>
      <c r="K220" s="236">
        <f t="shared" si="78"/>
        <v>0</v>
      </c>
      <c r="L220" s="236">
        <f t="shared" si="79"/>
        <v>1</v>
      </c>
      <c r="M220" s="1580" t="s">
        <v>5223</v>
      </c>
      <c r="Q220">
        <v>1</v>
      </c>
    </row>
    <row r="221" spans="3:17" ht="22.15" customHeight="1">
      <c r="C221" s="1012" t="str">
        <f>DonGiaHD!A216</f>
        <v>Lắp sứ treo Polymer</v>
      </c>
      <c r="D221" s="613"/>
      <c r="E221" s="1015" t="s">
        <v>60</v>
      </c>
      <c r="F221" s="236">
        <f>DonGiaHD!B216</f>
        <v>2</v>
      </c>
      <c r="G221" s="1565" t="s">
        <v>5192</v>
      </c>
      <c r="H221" s="236" t="str">
        <f>DonGiaHD!F216</f>
        <v>bộ</v>
      </c>
      <c r="I221" s="236">
        <f>DonGiaHD!E216</f>
        <v>5</v>
      </c>
      <c r="J221" s="1554">
        <f>IFERROR(HLOOKUP(C221,BangKeThuHoi!$721:$722,2,0),0)</f>
        <v>6</v>
      </c>
      <c r="K221" s="236">
        <f t="shared" si="78"/>
        <v>1</v>
      </c>
      <c r="L221" s="236">
        <f t="shared" si="79"/>
        <v>0</v>
      </c>
      <c r="M221" s="236"/>
    </row>
    <row r="222" spans="3:17" ht="22.15" customHeight="1">
      <c r="C222" s="1012" t="str">
        <f>DonGiaHD!A217</f>
        <v>Lắp R4 sứ</v>
      </c>
      <c r="D222" s="613"/>
      <c r="E222" s="1015" t="s">
        <v>60</v>
      </c>
      <c r="F222" s="236">
        <f>DonGiaHD!B217</f>
        <v>3</v>
      </c>
      <c r="G222" s="1012" t="str">
        <f>DonGiaHD!C217</f>
        <v>Lắp Rack 4 + sứ ống chỉ</v>
      </c>
      <c r="H222" s="236" t="str">
        <f>DonGiaHD!F217</f>
        <v>bộ</v>
      </c>
      <c r="I222" s="236">
        <f>DonGiaHD!E217</f>
        <v>9</v>
      </c>
      <c r="J222" s="1554">
        <f>IFERROR(HLOOKUP(C222,BangKeThuHoi!$721:$722,2,0),0)</f>
        <v>9</v>
      </c>
      <c r="K222" s="236">
        <f t="shared" si="78"/>
        <v>0</v>
      </c>
      <c r="L222" s="236">
        <f t="shared" si="79"/>
        <v>0</v>
      </c>
      <c r="M222" s="236"/>
    </row>
    <row r="223" spans="3:17" ht="22.15" customHeight="1">
      <c r="C223" s="1012" t="str">
        <f>DonGiaHD!A218</f>
        <v>Lắp R3 sứ</v>
      </c>
      <c r="D223" s="613"/>
      <c r="E223" s="1015" t="s">
        <v>60</v>
      </c>
      <c r="F223" s="236">
        <f>DonGiaHD!B218</f>
        <v>4</v>
      </c>
      <c r="G223" s="1012" t="str">
        <f>DonGiaHD!C218</f>
        <v>Lắp Rack 3 + sứ ống chỉ</v>
      </c>
      <c r="H223" s="236" t="str">
        <f>DonGiaHD!F218</f>
        <v>bộ</v>
      </c>
      <c r="I223" s="236">
        <f>DonGiaHD!E218</f>
        <v>36</v>
      </c>
      <c r="J223" s="1554">
        <f>IFERROR(HLOOKUP(C223,BangKeThuHoi!$721:$722,2,0),0)</f>
        <v>34</v>
      </c>
      <c r="K223" s="236">
        <f t="shared" si="78"/>
        <v>0</v>
      </c>
      <c r="L223" s="236">
        <f t="shared" si="79"/>
        <v>2</v>
      </c>
      <c r="M223" s="236"/>
    </row>
    <row r="224" spans="3:17" ht="22.15" customHeight="1">
      <c r="C224" s="1012" t="str">
        <f>DonGiaHD!A219</f>
        <v>Lắp hộp Domino</v>
      </c>
      <c r="D224" s="613"/>
      <c r="E224" s="1015" t="s">
        <v>60</v>
      </c>
      <c r="F224" s="236">
        <f>DonGiaHD!B219</f>
        <v>5</v>
      </c>
      <c r="G224" s="1012" t="str">
        <f>DonGiaHD!C219</f>
        <v>Lắp hộp Domino</v>
      </c>
      <c r="H224" s="236" t="str">
        <f>DonGiaHD!F219</f>
        <v>cái</v>
      </c>
      <c r="I224" s="236">
        <f>DonGiaHD!E219</f>
        <v>81</v>
      </c>
      <c r="J224" s="1554">
        <f>BangKeThuHoi!IV694</f>
        <v>76</v>
      </c>
      <c r="K224" s="236">
        <f t="shared" si="78"/>
        <v>0</v>
      </c>
      <c r="L224" s="236">
        <f t="shared" si="79"/>
        <v>5</v>
      </c>
      <c r="M224" s="236"/>
    </row>
    <row r="225" spans="2:21" ht="22.15" customHeight="1">
      <c r="C225" s="1012" t="str">
        <f>DonGiaHD!A220</f>
        <v>Số dây Dupplex trên trụ</v>
      </c>
      <c r="D225" s="613"/>
      <c r="E225" s="1015" t="s">
        <v>60</v>
      </c>
      <c r="F225" s="236">
        <f>DonGiaHD!B220</f>
        <v>6</v>
      </c>
      <c r="G225" s="1012" t="str">
        <f>DonGiaHD!C220</f>
        <v>Lắp dây Branchment</v>
      </c>
      <c r="H225" s="236" t="str">
        <f>DonGiaHD!F220</f>
        <v>sợi</v>
      </c>
      <c r="I225" s="236">
        <f>DonGiaHD!E220</f>
        <v>347</v>
      </c>
      <c r="J225" s="1554">
        <f>J204</f>
        <v>300</v>
      </c>
      <c r="K225" s="236">
        <f t="shared" si="78"/>
        <v>0</v>
      </c>
      <c r="L225" s="236">
        <f t="shared" si="79"/>
        <v>47</v>
      </c>
      <c r="M225" s="236"/>
    </row>
    <row r="226" spans="2:21" ht="22.15" customHeight="1">
      <c r="C226" s="1012" t="str">
        <f>DonGiaHD!A221</f>
        <v>Lắp X-composite 0,8m</v>
      </c>
      <c r="D226" s="613"/>
      <c r="E226" s="1015" t="s">
        <v>60</v>
      </c>
      <c r="F226" s="236">
        <f>DonGiaHD!B221</f>
        <v>7</v>
      </c>
      <c r="G226" s="1012" t="str">
        <f>DonGiaHD!C221</f>
        <v>Lắp bộ xà compoxit 0,8m</v>
      </c>
      <c r="H226" s="236" t="str">
        <f>DonGiaHD!F221</f>
        <v>bộ</v>
      </c>
      <c r="I226" s="236">
        <f>DonGiaHD!E221</f>
        <v>10</v>
      </c>
      <c r="J226" s="1554">
        <f>IFERROR(HLOOKUP(C226,BangKeThuHoi!$721:$722,2,0),0)</f>
        <v>8</v>
      </c>
      <c r="K226" s="236">
        <f t="shared" si="78"/>
        <v>0</v>
      </c>
      <c r="L226" s="236">
        <f t="shared" si="79"/>
        <v>2</v>
      </c>
      <c r="M226" s="236"/>
    </row>
    <row r="227" spans="2:21" ht="22.15" customHeight="1">
      <c r="C227" s="1012" t="str">
        <f>DonGiaHD!A222</f>
        <v>Lắp X-2,2K</v>
      </c>
      <c r="D227" s="613"/>
      <c r="E227" s="1015" t="s">
        <v>60</v>
      </c>
      <c r="F227" s="236">
        <f>DonGiaHD!B222</f>
        <v>8</v>
      </c>
      <c r="G227" s="1012" t="str">
        <f>DonGiaHD!C222</f>
        <v>Lắp xà X-2,2K</v>
      </c>
      <c r="H227" s="236" t="str">
        <f>DonGiaHD!F222</f>
        <v>bộ</v>
      </c>
      <c r="I227" s="236">
        <f>DonGiaHD!E222</f>
        <v>2</v>
      </c>
      <c r="J227" s="1554">
        <f>IFERROR(HLOOKUP(C227,BangKeThuHoi!$721:$722,2,0),0)</f>
        <v>2</v>
      </c>
      <c r="K227" s="236">
        <f t="shared" si="78"/>
        <v>0</v>
      </c>
      <c r="L227" s="236">
        <f t="shared" si="79"/>
        <v>0</v>
      </c>
      <c r="M227" s="236"/>
    </row>
    <row r="228" spans="2:21" ht="22.15" customHeight="1">
      <c r="C228" s="1012" t="str">
        <f>DonGiaHD!A223</f>
        <v>Tháo tủ hạ thế</v>
      </c>
      <c r="D228" s="613"/>
      <c r="E228" s="1015" t="s">
        <v>60</v>
      </c>
      <c r="F228" s="236">
        <f>DonGiaHD!B223</f>
        <v>9</v>
      </c>
      <c r="G228" s="1012" t="str">
        <f>DonGiaHD!C223</f>
        <v>Lắp tủ điện hạ thế</v>
      </c>
      <c r="H228" s="236" t="str">
        <f>DonGiaHD!F223</f>
        <v>bộ</v>
      </c>
      <c r="I228" s="236">
        <f>DonGiaHD!E223</f>
        <v>8</v>
      </c>
      <c r="J228" s="1554">
        <f>IFERROR(HLOOKUP(C228,BangKeThuHoi!$721:$722,2,0),0)</f>
        <v>8</v>
      </c>
      <c r="K228" s="236">
        <f t="shared" si="78"/>
        <v>0</v>
      </c>
      <c r="L228" s="236">
        <f t="shared" si="79"/>
        <v>0</v>
      </c>
      <c r="M228" s="236"/>
    </row>
    <row r="229" spans="2:21" ht="22.15" customHeight="1">
      <c r="C229" s="1012" t="str">
        <f>DonGiaHD!A224</f>
        <v>Lắp TBA 1P 75KVA</v>
      </c>
      <c r="D229" s="613"/>
      <c r="E229" s="1015" t="s">
        <v>60</v>
      </c>
      <c r="F229" s="236">
        <f>DonGiaHD!B224</f>
        <v>10</v>
      </c>
      <c r="G229" s="1012" t="str">
        <f>DonGiaHD!C224</f>
        <v>Lắp MBA 1 pha 75KVA, treo trên cột</v>
      </c>
      <c r="H229" s="236" t="str">
        <f>DonGiaHD!F224</f>
        <v>máy</v>
      </c>
      <c r="I229" s="236">
        <f>DonGiaHD!E224</f>
        <v>2</v>
      </c>
      <c r="J229" s="1554">
        <f>IFERROR(HLOOKUP(C229,BangKeThuHoi!$721:$722,2,0),0)</f>
        <v>2</v>
      </c>
      <c r="K229" s="236">
        <f t="shared" si="78"/>
        <v>0</v>
      </c>
      <c r="L229" s="236">
        <f t="shared" si="79"/>
        <v>0</v>
      </c>
      <c r="M229" s="236"/>
    </row>
    <row r="230" spans="2:21" ht="22.15" customHeight="1">
      <c r="C230" s="1012" t="str">
        <f>DonGiaHD!A225</f>
        <v>Lắp TBA 1P 100KVA</v>
      </c>
      <c r="D230" s="613"/>
      <c r="E230" s="1015" t="s">
        <v>60</v>
      </c>
      <c r="F230" s="236">
        <f>DonGiaHD!B225</f>
        <v>11</v>
      </c>
      <c r="G230" s="1012" t="str">
        <f>DonGiaHD!C225</f>
        <v>Lắp MBA 1 pha 100KVA, treo trên cột</v>
      </c>
      <c r="H230" s="236" t="str">
        <f>DonGiaHD!F225</f>
        <v>máy</v>
      </c>
      <c r="I230" s="236">
        <f>DonGiaHD!E225</f>
        <v>9</v>
      </c>
      <c r="J230" s="1554">
        <f>IFERROR(HLOOKUP(C230,BangKeThuHoi!$721:$722,2,0),0)</f>
        <v>9</v>
      </c>
      <c r="K230" s="236">
        <f t="shared" si="78"/>
        <v>0</v>
      </c>
      <c r="L230" s="236">
        <f t="shared" si="79"/>
        <v>0</v>
      </c>
      <c r="M230" s="236"/>
    </row>
    <row r="231" spans="2:21" ht="22.15" customHeight="1">
      <c r="C231" s="1012" t="str">
        <f>DonGiaHD!A226</f>
        <v>Lắp FCO</v>
      </c>
      <c r="D231" s="613"/>
      <c r="E231" s="1015" t="s">
        <v>60</v>
      </c>
      <c r="F231" s="236">
        <f>DonGiaHD!B226</f>
        <v>12</v>
      </c>
      <c r="G231" s="1012" t="str">
        <f>DonGiaHD!C226</f>
        <v>Lắp bộ FCO</v>
      </c>
      <c r="H231" s="236" t="str">
        <f>DonGiaHD!F226</f>
        <v>cái</v>
      </c>
      <c r="I231" s="236">
        <f>DonGiaHD!E226</f>
        <v>13</v>
      </c>
      <c r="J231" s="1554">
        <f>IFERROR(HLOOKUP(C231,BangKeThuHoi!$721:$722,2,0),0)</f>
        <v>13</v>
      </c>
      <c r="K231" s="236">
        <f t="shared" si="78"/>
        <v>0</v>
      </c>
      <c r="L231" s="236">
        <f t="shared" si="79"/>
        <v>0</v>
      </c>
      <c r="M231" s="236"/>
    </row>
    <row r="232" spans="2:21" ht="22.15" customHeight="1">
      <c r="C232" s="1012" t="str">
        <f>DonGiaHD!A227</f>
        <v>Lắp LA</v>
      </c>
      <c r="D232" s="613"/>
      <c r="E232" s="1015" t="s">
        <v>60</v>
      </c>
      <c r="F232" s="236">
        <f>DonGiaHD!B227</f>
        <v>13</v>
      </c>
      <c r="G232" s="1012" t="str">
        <f>DonGiaHD!C227</f>
        <v>Lắp bộ LA</v>
      </c>
      <c r="H232" s="236" t="str">
        <f>DonGiaHD!F227</f>
        <v>cái</v>
      </c>
      <c r="I232" s="236">
        <f>DonGiaHD!E227</f>
        <v>10</v>
      </c>
      <c r="J232" s="1554">
        <f>IFERROR(HLOOKUP(C232,BangKeThuHoi!$721:$722,2,0),0)</f>
        <v>10</v>
      </c>
      <c r="K232" s="236">
        <f t="shared" si="78"/>
        <v>0</v>
      </c>
      <c r="L232" s="236">
        <f t="shared" si="79"/>
        <v>0</v>
      </c>
      <c r="M232" s="236"/>
    </row>
    <row r="233" spans="2:21" ht="22.15" customHeight="1">
      <c r="C233" s="1012" t="str">
        <f>DonGiaHD!A228</f>
        <v>Lắp LTD</v>
      </c>
      <c r="D233" s="613"/>
      <c r="E233" s="1015" t="s">
        <v>60</v>
      </c>
      <c r="F233" s="236">
        <f>DonGiaHD!B228</f>
        <v>14</v>
      </c>
      <c r="G233" s="1012" t="str">
        <f>DonGiaHD!C228</f>
        <v>Lắp  LTD</v>
      </c>
      <c r="H233" s="236" t="str">
        <f>DonGiaHD!F228</f>
        <v>bộ</v>
      </c>
      <c r="I233" s="236">
        <f>DonGiaHD!E228</f>
        <v>3</v>
      </c>
      <c r="J233" s="1554">
        <f>IFERROR(HLOOKUP(C233,BangKeThuHoi!$721:$722,2,0),0)</f>
        <v>0</v>
      </c>
      <c r="K233" s="236">
        <f t="shared" si="78"/>
        <v>0</v>
      </c>
      <c r="L233" s="236">
        <f t="shared" si="79"/>
        <v>3</v>
      </c>
      <c r="M233" s="236"/>
    </row>
    <row r="234" spans="2:21" ht="22.15" customHeight="1">
      <c r="B234" t="str">
        <f t="shared" si="55"/>
        <v>x</v>
      </c>
      <c r="D234" s="613"/>
      <c r="E234" s="1015" t="s">
        <v>60</v>
      </c>
      <c r="F234" s="236"/>
      <c r="G234" s="312"/>
      <c r="H234" s="236"/>
      <c r="I234" s="236"/>
      <c r="J234" s="236"/>
      <c r="K234" s="236"/>
      <c r="L234" s="236"/>
      <c r="M234" s="624"/>
      <c r="N234">
        <v>1</v>
      </c>
      <c r="O234">
        <f>IFERROR(HLOOKUP(C234,BangKeTru!$5:$185,181,0),0)</f>
        <v>0</v>
      </c>
      <c r="P234" s="543" t="s">
        <v>60</v>
      </c>
      <c r="Q234">
        <f t="shared" si="59"/>
        <v>0</v>
      </c>
      <c r="T234" t="str">
        <f t="shared" si="66"/>
        <v/>
      </c>
      <c r="U234" t="str">
        <f t="shared" si="68"/>
        <v>A</v>
      </c>
    </row>
    <row r="238" spans="2:21" ht="12" customHeight="1"/>
    <row r="239" spans="2:21" hidden="1"/>
  </sheetData>
  <autoFilter ref="A5:Y234">
    <filterColumn colId="4">
      <customFilters>
        <customFilter operator="notEqual" val=" "/>
      </customFilters>
    </filterColumn>
    <filterColumn colId="12">
      <filters blank="1">
        <filter val="A cấp"/>
        <filter val="A cấp 3 thanh"/>
      </filters>
    </filterColumn>
  </autoFilter>
  <customSheetViews>
    <customSheetView guid="{4DE83ABE-A74B-4828-BDA1-9398B70F0243}" showPageBreaks="1" zeroValues="0" printArea="1" filter="1" showAutoFilter="1" hiddenColumns="1" topLeftCell="F167">
      <selection activeCell="M185" sqref="M185"/>
      <pageMargins left="0.49" right="0.22" top="0.75" bottom="0.75" header="0.3" footer="0.3"/>
      <pageSetup paperSize="9" orientation="landscape" blackAndWhite="1"/>
      <autoFilter ref="A5:Y189">
        <filterColumn colId="4">
          <customFilters>
            <customFilter operator="notEqual" val=""/>
          </customFilters>
        </filterColumn>
      </autoFilter>
    </customSheetView>
    <customSheetView guid="{AB55E406-8F51-45CA-93E6-D8A631ED7648}" zeroValues="0" filter="1" showAutoFilter="1" hiddenColumns="1" topLeftCell="H58">
      <selection activeCell="AA99" sqref="AA99"/>
      <pageMargins left="0.49" right="0.22" top="0.75" bottom="0.75" header="0.3" footer="0.3"/>
      <pageSetup paperSize="9" orientation="landscape" blackAndWhite="1"/>
      <autoFilter ref="A5:Y189">
        <filterColumn colId="16">
          <customFilters>
            <customFilter operator="notEqual" val=""/>
          </customFilters>
        </filterColumn>
      </autoFilter>
    </customSheetView>
    <customSheetView guid="{EC23512C-144C-45A4-B885-A0043F0F19E7}" showPageBreaks="1" zeroValues="0" printArea="1" filter="1" showAutoFilter="1" hiddenColumns="1" topLeftCell="F107">
      <selection activeCell="G150" sqref="G150"/>
      <pageMargins left="0.49" right="0.22" top="0.75" bottom="0.75" header="0.3" footer="0.3"/>
      <pageSetup paperSize="9" orientation="landscape" blackAndWhite="1"/>
      <autoFilter ref="A5:Y189">
        <filterColumn colId="16">
          <customFilters>
            <customFilter operator="notEqual" val=""/>
          </customFilters>
        </filterColumn>
      </autoFilter>
    </customSheetView>
  </customSheetViews>
  <mergeCells count="8">
    <mergeCell ref="M151:M153"/>
    <mergeCell ref="F1:M1"/>
    <mergeCell ref="F2:M2"/>
    <mergeCell ref="F3:M3"/>
    <mergeCell ref="F4:F5"/>
    <mergeCell ref="G4:G5"/>
    <mergeCell ref="H4:H5"/>
    <mergeCell ref="M4:M5"/>
  </mergeCells>
  <conditionalFormatting sqref="C17">
    <cfRule type="duplicateValues" dxfId="31" priority="1"/>
    <cfRule type="duplicateValues" dxfId="30" priority="2"/>
  </conditionalFormatting>
  <pageMargins left="0.49" right="0.22" top="0.6" bottom="0.65" header="0.3" footer="0.3"/>
  <pageSetup paperSize="9" orientation="landscape" blackAndWhite="1" r:id="rId1"/>
  <headerFooter>
    <oddFooter>&amp;R&amp;P</oddFooter>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JN729"/>
  <sheetViews>
    <sheetView showZeros="0" zoomScale="90" zoomScaleNormal="90" workbookViewId="0">
      <pane xSplit="1" ySplit="7" topLeftCell="HM64" activePane="bottomRight" state="frozen"/>
      <selection pane="topRight" activeCell="B1" sqref="B1"/>
      <selection pane="bottomLeft" activeCell="A8" sqref="A8"/>
      <selection pane="bottomRight" activeCell="JK173" sqref="JK173"/>
    </sheetView>
  </sheetViews>
  <sheetFormatPr defaultColWidth="7.44140625" defaultRowHeight="18.95" customHeight="1" outlineLevelRow="1"/>
  <cols>
    <col min="1" max="1" width="7" style="1020" customWidth="1"/>
    <col min="2" max="2" width="6.77734375" style="1021" customWidth="1"/>
    <col min="3" max="3" width="7.44140625" style="1364" hidden="1" customWidth="1"/>
    <col min="4" max="4" width="7.77734375" style="1364" hidden="1" customWidth="1"/>
    <col min="5" max="5" width="7.33203125" style="1365" hidden="1" customWidth="1"/>
    <col min="6" max="6" width="4.77734375" style="1365" hidden="1" customWidth="1"/>
    <col min="7" max="7" width="5" style="1365" hidden="1" customWidth="1"/>
    <col min="8" max="8" width="4.88671875" style="1364" hidden="1" customWidth="1"/>
    <col min="9" max="9" width="5.21875" style="1364" hidden="1" customWidth="1"/>
    <col min="10" max="10" width="4.109375" style="1366" hidden="1" customWidth="1"/>
    <col min="11" max="12" width="3.77734375" style="1021" hidden="1" customWidth="1"/>
    <col min="13" max="13" width="4.44140625" style="1021" hidden="1" customWidth="1"/>
    <col min="14" max="14" width="4.6640625" style="1021" hidden="1" customWidth="1"/>
    <col min="15" max="15" width="5.6640625" style="1025" hidden="1" customWidth="1"/>
    <col min="16" max="16" width="5.44140625" style="1026" hidden="1" customWidth="1"/>
    <col min="17" max="17" width="4.109375" style="1021" hidden="1" customWidth="1"/>
    <col min="18" max="18" width="5.77734375" style="1021" hidden="1" customWidth="1"/>
    <col min="19" max="19" width="6" style="1021" hidden="1" customWidth="1"/>
    <col min="20" max="22" width="4.5546875" style="1021" hidden="1" customWidth="1"/>
    <col min="23" max="23" width="5.77734375" style="1027" hidden="1" customWidth="1"/>
    <col min="24" max="24" width="4.33203125" style="1021" hidden="1" customWidth="1"/>
    <col min="25" max="25" width="4.109375" style="1021" hidden="1" customWidth="1"/>
    <col min="26" max="26" width="4.5546875" style="1021" hidden="1" customWidth="1"/>
    <col min="27" max="27" width="4.77734375" style="1026" hidden="1" customWidth="1"/>
    <col min="28" max="28" width="4.6640625" style="1026" hidden="1" customWidth="1"/>
    <col min="29" max="38" width="4.5546875" style="1026" hidden="1" customWidth="1"/>
    <col min="39" max="39" width="4" style="1026" hidden="1" customWidth="1"/>
    <col min="40" max="40" width="4.21875" style="1026" hidden="1" customWidth="1"/>
    <col min="41" max="50" width="4.5546875" style="1026" hidden="1" customWidth="1"/>
    <col min="51" max="51" width="4.33203125" style="1026" hidden="1" customWidth="1"/>
    <col min="52" max="52" width="5" style="1026" hidden="1" customWidth="1"/>
    <col min="53" max="53" width="4" style="1026" hidden="1" customWidth="1"/>
    <col min="54" max="54" width="5" style="1026" hidden="1" customWidth="1"/>
    <col min="55" max="55" width="4.109375" style="1026" hidden="1" customWidth="1"/>
    <col min="56" max="68" width="5" style="1026" hidden="1" customWidth="1"/>
    <col min="69" max="71" width="5" style="1021" hidden="1" customWidth="1"/>
    <col min="72" max="73" width="3.77734375" style="1021" hidden="1" customWidth="1"/>
    <col min="74" max="75" width="5" style="1021" hidden="1" customWidth="1"/>
    <col min="76" max="76" width="4.6640625" style="1021" hidden="1" customWidth="1"/>
    <col min="77" max="77" width="5" style="1021" hidden="1" customWidth="1"/>
    <col min="78" max="78" width="3.77734375" style="1021" hidden="1" customWidth="1"/>
    <col min="79" max="80" width="5" style="1021" hidden="1" customWidth="1"/>
    <col min="81" max="81" width="4.44140625" style="1021" hidden="1" customWidth="1"/>
    <col min="82" max="82" width="5" style="1021" hidden="1" customWidth="1"/>
    <col min="83" max="83" width="4.21875" style="1021" hidden="1" customWidth="1"/>
    <col min="84" max="84" width="4.33203125" style="1026" hidden="1" customWidth="1"/>
    <col min="85" max="85" width="4.21875" style="1026" hidden="1" customWidth="1"/>
    <col min="86" max="86" width="2.109375" style="1026" hidden="1" customWidth="1"/>
    <col min="87" max="95" width="5" style="1026" hidden="1" customWidth="1"/>
    <col min="96" max="96" width="5" style="1021" hidden="1" customWidth="1"/>
    <col min="97" max="97" width="4.5546875" style="1021" hidden="1" customWidth="1"/>
    <col min="98" max="98" width="4.77734375" style="1021" hidden="1" customWidth="1"/>
    <col min="99" max="100" width="5" style="1021" hidden="1" customWidth="1"/>
    <col min="101" max="101" width="4.5546875" style="1021" hidden="1" customWidth="1"/>
    <col min="102" max="104" width="5" style="1021" hidden="1" customWidth="1"/>
    <col min="105" max="106" width="5" style="1026" hidden="1" customWidth="1"/>
    <col min="107" max="107" width="3.77734375" style="1026" hidden="1" customWidth="1"/>
    <col min="108" max="109" width="5" style="1026" hidden="1" customWidth="1"/>
    <col min="110" max="110" width="3.77734375" style="1026" hidden="1" customWidth="1"/>
    <col min="111" max="120" width="5" style="1026" hidden="1" customWidth="1"/>
    <col min="121" max="121" width="4.21875" style="1026" hidden="1" customWidth="1"/>
    <col min="122" max="141" width="5" style="1026" hidden="1" customWidth="1"/>
    <col min="142" max="143" width="5" style="1021" hidden="1" customWidth="1"/>
    <col min="144" max="144" width="4.77734375" style="1021" hidden="1" customWidth="1"/>
    <col min="145" max="145" width="5.21875" style="1021" hidden="1" customWidth="1"/>
    <col min="146" max="146" width="5" style="1021" hidden="1" customWidth="1"/>
    <col min="147" max="147" width="4.44140625" style="1021" hidden="1" customWidth="1"/>
    <col min="148" max="149" width="4.21875" style="1021" hidden="1" customWidth="1"/>
    <col min="150" max="150" width="5" style="1021" hidden="1" customWidth="1"/>
    <col min="151" max="151" width="4.21875" style="1021" hidden="1" customWidth="1"/>
    <col min="152" max="161" width="5" style="1021" hidden="1" customWidth="1"/>
    <col min="162" max="162" width="5" style="1028" hidden="1" customWidth="1"/>
    <col min="163" max="163" width="5" style="1026" hidden="1" customWidth="1"/>
    <col min="164" max="165" width="4" style="1026" hidden="1" customWidth="1"/>
    <col min="166" max="166" width="3.5546875" style="1026" hidden="1" customWidth="1"/>
    <col min="167" max="167" width="5" style="1026" hidden="1" customWidth="1"/>
    <col min="168" max="168" width="3.33203125" style="1026" hidden="1" customWidth="1"/>
    <col min="169" max="169" width="3.77734375" style="1026" hidden="1" customWidth="1"/>
    <col min="170" max="170" width="4.5546875" style="1026" hidden="1" customWidth="1"/>
    <col min="171" max="172" width="5" style="1026" hidden="1" customWidth="1"/>
    <col min="173" max="173" width="5" style="1029" hidden="1" customWidth="1"/>
    <col min="174" max="174" width="6.21875" style="1029" hidden="1" customWidth="1"/>
    <col min="175" max="175" width="4.21875" style="1026" hidden="1" customWidth="1"/>
    <col min="176" max="176" width="4.44140625" style="1026" hidden="1" customWidth="1"/>
    <col min="177" max="177" width="3.77734375" style="1026" hidden="1" customWidth="1"/>
    <col min="178" max="180" width="5" style="1026" hidden="1" customWidth="1"/>
    <col min="181" max="181" width="4.33203125" style="1026" hidden="1" customWidth="1"/>
    <col min="182" max="182" width="4.109375" style="1026" hidden="1" customWidth="1"/>
    <col min="183" max="183" width="4" style="1021" hidden="1" customWidth="1"/>
    <col min="184" max="184" width="4.5546875" style="1021" hidden="1" customWidth="1"/>
    <col min="185" max="185" width="4.77734375" style="1021" hidden="1" customWidth="1"/>
    <col min="186" max="186" width="4.88671875" style="1021" hidden="1" customWidth="1"/>
    <col min="187" max="187" width="4" style="1021" hidden="1" customWidth="1"/>
    <col min="188" max="189" width="5" style="1021" hidden="1" customWidth="1"/>
    <col min="190" max="191" width="9" style="1021" customWidth="1"/>
    <col min="192" max="192" width="5.5546875" style="1021" customWidth="1"/>
    <col min="193" max="193" width="4.77734375" style="1021" customWidth="1"/>
    <col min="194" max="194" width="3.77734375" style="1021" customWidth="1"/>
    <col min="195" max="196" width="5" style="1021" hidden="1" customWidth="1"/>
    <col min="197" max="197" width="3.77734375" style="1021" customWidth="1"/>
    <col min="198" max="200" width="5" style="1021" hidden="1" customWidth="1"/>
    <col min="201" max="201" width="4.21875" style="1021" customWidth="1"/>
    <col min="202" max="203" width="5" style="1021" hidden="1" customWidth="1"/>
    <col min="204" max="204" width="4" style="1021" customWidth="1"/>
    <col min="205" max="205" width="3.6640625" style="1021" customWidth="1"/>
    <col min="206" max="206" width="5" style="1021" hidden="1" customWidth="1"/>
    <col min="207" max="207" width="5" style="1021" customWidth="1"/>
    <col min="208" max="208" width="3.77734375" style="1021" customWidth="1"/>
    <col min="209" max="210" width="5" style="1021" hidden="1" customWidth="1"/>
    <col min="211" max="212" width="3.77734375" style="1021" customWidth="1"/>
    <col min="213" max="214" width="4" style="1021" customWidth="1"/>
    <col min="215" max="215" width="3.77734375" style="1021" customWidth="1"/>
    <col min="216" max="216" width="5.21875" style="1021" customWidth="1"/>
    <col min="217" max="217" width="4.44140625" style="1021" customWidth="1"/>
    <col min="218" max="218" width="3.77734375" style="1021" customWidth="1"/>
    <col min="219" max="219" width="3.33203125" style="1021" customWidth="1"/>
    <col min="220" max="220" width="4" style="1021" customWidth="1"/>
    <col min="221" max="221" width="5.21875" style="1021" customWidth="1"/>
    <col min="222" max="222" width="4" style="1021" customWidth="1"/>
    <col min="223" max="225" width="3.77734375" style="1021" customWidth="1"/>
    <col min="226" max="226" width="4" style="1021" customWidth="1"/>
    <col min="227" max="227" width="5" style="1021" hidden="1" customWidth="1"/>
    <col min="228" max="229" width="3.77734375" style="1021" customWidth="1"/>
    <col min="230" max="230" width="5" style="1021" hidden="1" customWidth="1"/>
    <col min="231" max="231" width="4" style="1021" customWidth="1"/>
    <col min="232" max="232" width="4.33203125" style="1021" customWidth="1"/>
    <col min="233" max="233" width="4" style="1021" customWidth="1"/>
    <col min="234" max="234" width="3.77734375" style="1021" customWidth="1"/>
    <col min="235" max="238" width="5" style="1021" hidden="1" customWidth="1"/>
    <col min="239" max="239" width="7.33203125" style="1021" hidden="1" customWidth="1"/>
    <col min="240" max="246" width="5" style="1021" hidden="1" customWidth="1"/>
    <col min="247" max="247" width="3.77734375" style="1021" customWidth="1"/>
    <col min="248" max="249" width="5" style="1021" hidden="1" customWidth="1"/>
    <col min="250" max="251" width="3.77734375" style="1021" customWidth="1"/>
    <col min="252" max="252" width="5" style="1021" hidden="1" customWidth="1"/>
    <col min="253" max="253" width="4.33203125" style="1021" customWidth="1"/>
    <col min="254" max="254" width="4.109375" style="1021" customWidth="1"/>
    <col min="255" max="255" width="3.6640625" style="1021" customWidth="1"/>
    <col min="256" max="256" width="4.21875" style="1021" customWidth="1"/>
    <col min="257" max="257" width="4" style="1021" customWidth="1"/>
    <col min="258" max="259" width="4.109375" style="1021" customWidth="1"/>
    <col min="260" max="260" width="5" style="1021" customWidth="1"/>
    <col min="261" max="261" width="3.77734375" style="1021" customWidth="1"/>
    <col min="262" max="263" width="4.109375" style="1021" customWidth="1"/>
    <col min="264" max="265" width="4" style="1021" customWidth="1"/>
    <col min="266" max="266" width="4.109375" style="1021" customWidth="1"/>
    <col min="267" max="267" width="4.109375" style="1021" hidden="1" customWidth="1"/>
    <col min="268" max="268" width="4" style="1021" customWidth="1"/>
    <col min="269" max="269" width="4" style="1021" hidden="1" customWidth="1"/>
    <col min="270" max="270" width="4.21875" style="1021" customWidth="1"/>
    <col min="271" max="271" width="8.44140625" style="1030" customWidth="1"/>
    <col min="272" max="16384" width="7.44140625" style="1021"/>
  </cols>
  <sheetData>
    <row r="1" spans="1:274" ht="16.899999999999999" customHeight="1">
      <c r="C1" s="1022"/>
      <c r="D1" s="1022"/>
      <c r="E1" s="1023"/>
      <c r="F1" s="1023"/>
      <c r="G1" s="1023"/>
      <c r="H1" s="1022"/>
      <c r="I1" s="1022"/>
      <c r="J1" s="1024"/>
      <c r="GI1" s="1550">
        <f>GI186</f>
        <v>4993.6000000000004</v>
      </c>
      <c r="GJ1" s="1550">
        <f t="shared" ref="GJ1:IU1" si="0">GJ186</f>
        <v>116</v>
      </c>
      <c r="GK1" s="1550">
        <f t="shared" si="0"/>
        <v>22</v>
      </c>
      <c r="GL1" s="1550">
        <f t="shared" si="0"/>
        <v>20</v>
      </c>
      <c r="GM1" s="1550">
        <f t="shared" si="0"/>
        <v>0</v>
      </c>
      <c r="GN1" s="1550">
        <f t="shared" si="0"/>
        <v>1</v>
      </c>
      <c r="GO1" s="1550">
        <f t="shared" si="0"/>
        <v>72</v>
      </c>
      <c r="GP1" s="1550">
        <f t="shared" si="0"/>
        <v>0</v>
      </c>
      <c r="GQ1" s="1550">
        <f t="shared" si="0"/>
        <v>0</v>
      </c>
      <c r="GR1" s="1550">
        <f t="shared" si="0"/>
        <v>0</v>
      </c>
      <c r="GS1" s="1550">
        <f t="shared" si="0"/>
        <v>10</v>
      </c>
      <c r="GT1" s="1550">
        <f t="shared" si="0"/>
        <v>0</v>
      </c>
      <c r="GU1" s="1550">
        <f t="shared" si="0"/>
        <v>0</v>
      </c>
      <c r="GV1" s="1550">
        <f t="shared" si="0"/>
        <v>74</v>
      </c>
      <c r="GW1" s="1550">
        <f t="shared" si="0"/>
        <v>9</v>
      </c>
      <c r="GX1" s="1550">
        <f t="shared" si="0"/>
        <v>0</v>
      </c>
      <c r="GY1" s="1550">
        <f t="shared" si="0"/>
        <v>1</v>
      </c>
      <c r="GZ1" s="1550">
        <f t="shared" si="0"/>
        <v>7</v>
      </c>
      <c r="HA1" s="1550">
        <f t="shared" si="0"/>
        <v>0</v>
      </c>
      <c r="HB1" s="1550">
        <f t="shared" si="0"/>
        <v>0</v>
      </c>
      <c r="HC1" s="1550">
        <f t="shared" si="0"/>
        <v>3</v>
      </c>
      <c r="HD1" s="1550">
        <f t="shared" si="0"/>
        <v>9</v>
      </c>
      <c r="HE1" s="1550">
        <f t="shared" si="0"/>
        <v>30</v>
      </c>
      <c r="HF1" s="1550">
        <f t="shared" si="0"/>
        <v>3</v>
      </c>
      <c r="HG1" s="1550">
        <f t="shared" si="0"/>
        <v>6</v>
      </c>
      <c r="HH1" s="1550">
        <f t="shared" si="0"/>
        <v>193</v>
      </c>
      <c r="HI1" s="1550">
        <f t="shared" si="0"/>
        <v>95</v>
      </c>
      <c r="HJ1" s="1550">
        <f t="shared" si="0"/>
        <v>34</v>
      </c>
      <c r="HK1" s="1550">
        <f t="shared" si="0"/>
        <v>9</v>
      </c>
      <c r="HL1" s="1550">
        <f t="shared" si="0"/>
        <v>76</v>
      </c>
      <c r="HM1" s="1550">
        <f t="shared" si="0"/>
        <v>248</v>
      </c>
      <c r="HN1" s="1550">
        <f t="shared" si="0"/>
        <v>42</v>
      </c>
      <c r="HO1" s="1550">
        <f t="shared" si="0"/>
        <v>5</v>
      </c>
      <c r="HP1" s="1550">
        <f t="shared" si="0"/>
        <v>36</v>
      </c>
      <c r="HQ1" s="1550">
        <f t="shared" si="0"/>
        <v>8</v>
      </c>
      <c r="HR1" s="1550">
        <f t="shared" si="0"/>
        <v>13</v>
      </c>
      <c r="HS1" s="1550">
        <f t="shared" si="0"/>
        <v>0</v>
      </c>
      <c r="HT1" s="1550">
        <f t="shared" si="0"/>
        <v>0</v>
      </c>
      <c r="HU1" s="1550">
        <f t="shared" si="0"/>
        <v>10</v>
      </c>
      <c r="HV1" s="1550">
        <f t="shared" si="0"/>
        <v>0</v>
      </c>
      <c r="HW1" s="1550">
        <f t="shared" si="0"/>
        <v>2</v>
      </c>
      <c r="HX1" s="1550">
        <f t="shared" si="0"/>
        <v>9</v>
      </c>
      <c r="HY1" s="1550">
        <f t="shared" si="0"/>
        <v>86</v>
      </c>
      <c r="HZ1" s="1550">
        <f t="shared" si="0"/>
        <v>5</v>
      </c>
      <c r="IA1" s="1550">
        <f t="shared" si="0"/>
        <v>0</v>
      </c>
      <c r="IB1" s="1550">
        <f t="shared" si="0"/>
        <v>0</v>
      </c>
      <c r="IC1" s="1550">
        <f t="shared" si="0"/>
        <v>0</v>
      </c>
      <c r="ID1" s="1550">
        <f t="shared" si="0"/>
        <v>0</v>
      </c>
      <c r="IE1" s="1550">
        <f t="shared" si="0"/>
        <v>0</v>
      </c>
      <c r="IF1" s="1550">
        <f t="shared" si="0"/>
        <v>0</v>
      </c>
      <c r="IG1" s="1550">
        <f t="shared" si="0"/>
        <v>0</v>
      </c>
      <c r="IH1" s="1550">
        <f t="shared" si="0"/>
        <v>0</v>
      </c>
      <c r="II1" s="1550">
        <f t="shared" si="0"/>
        <v>0</v>
      </c>
      <c r="IJ1" s="1550">
        <f t="shared" si="0"/>
        <v>0</v>
      </c>
      <c r="IK1" s="1550">
        <f t="shared" si="0"/>
        <v>0</v>
      </c>
      <c r="IL1" s="1550">
        <f t="shared" si="0"/>
        <v>0</v>
      </c>
      <c r="IM1" s="1550">
        <f t="shared" si="0"/>
        <v>2</v>
      </c>
      <c r="IN1" s="1550">
        <f t="shared" si="0"/>
        <v>0</v>
      </c>
      <c r="IO1" s="1550">
        <f t="shared" si="0"/>
        <v>0</v>
      </c>
      <c r="IP1" s="1550">
        <f t="shared" si="0"/>
        <v>8</v>
      </c>
      <c r="IQ1" s="1550">
        <f t="shared" si="0"/>
        <v>6</v>
      </c>
      <c r="IR1" s="1550">
        <f t="shared" si="0"/>
        <v>0</v>
      </c>
      <c r="IS1" s="1550">
        <f t="shared" si="0"/>
        <v>0</v>
      </c>
      <c r="IT1" s="1550">
        <f t="shared" si="0"/>
        <v>34</v>
      </c>
      <c r="IU1" s="1550">
        <f t="shared" si="0"/>
        <v>9</v>
      </c>
      <c r="IV1" s="1550">
        <f t="shared" ref="IV1:JK1" si="1">IV186</f>
        <v>76</v>
      </c>
      <c r="IW1" s="1550">
        <f t="shared" si="1"/>
        <v>5</v>
      </c>
      <c r="IX1" s="1550">
        <f t="shared" si="1"/>
        <v>36</v>
      </c>
      <c r="IY1" s="1550">
        <f t="shared" si="1"/>
        <v>13</v>
      </c>
      <c r="IZ1" s="1550">
        <f t="shared" si="1"/>
        <v>8</v>
      </c>
      <c r="JA1" s="1550">
        <f t="shared" si="1"/>
        <v>0</v>
      </c>
      <c r="JB1" s="1550">
        <f t="shared" si="1"/>
        <v>10</v>
      </c>
      <c r="JC1" s="1550">
        <f t="shared" si="1"/>
        <v>2</v>
      </c>
      <c r="JD1" s="1550">
        <f t="shared" si="1"/>
        <v>9</v>
      </c>
      <c r="JE1" s="1550">
        <f t="shared" si="1"/>
        <v>0</v>
      </c>
      <c r="JF1" s="1550">
        <f t="shared" si="1"/>
        <v>73</v>
      </c>
      <c r="JG1" s="1550">
        <f t="shared" si="1"/>
        <v>0</v>
      </c>
      <c r="JH1" s="1550">
        <f t="shared" si="1"/>
        <v>39</v>
      </c>
      <c r="JI1" s="1550">
        <f t="shared" si="1"/>
        <v>0</v>
      </c>
      <c r="JJ1" s="1550">
        <f t="shared" si="1"/>
        <v>18</v>
      </c>
      <c r="JK1" s="1550">
        <f t="shared" si="1"/>
        <v>0</v>
      </c>
    </row>
    <row r="2" spans="1:274" ht="25.5" customHeight="1">
      <c r="A2" s="1744" t="s">
        <v>5189</v>
      </c>
      <c r="B2" s="1744"/>
      <c r="C2" s="1744"/>
      <c r="D2" s="1744"/>
      <c r="E2" s="1744"/>
      <c r="F2" s="1744"/>
      <c r="G2" s="1744"/>
      <c r="H2" s="1744"/>
      <c r="I2" s="1744"/>
      <c r="J2" s="1744"/>
      <c r="K2" s="1744"/>
      <c r="L2" s="1744"/>
      <c r="M2" s="1744"/>
      <c r="N2" s="1744"/>
      <c r="O2" s="1744"/>
      <c r="P2" s="1744"/>
      <c r="Q2" s="1744"/>
      <c r="R2" s="1744"/>
      <c r="S2" s="1744"/>
      <c r="T2" s="1744"/>
      <c r="U2" s="1744"/>
      <c r="V2" s="1744"/>
      <c r="W2" s="1744"/>
      <c r="X2" s="1744"/>
      <c r="Y2" s="1744"/>
      <c r="Z2" s="1744"/>
      <c r="AA2" s="1744"/>
      <c r="AB2" s="1744"/>
      <c r="AC2" s="1744"/>
      <c r="AD2" s="1744"/>
      <c r="AE2" s="1744"/>
      <c r="AF2" s="1744"/>
      <c r="AG2" s="1744"/>
      <c r="AH2" s="1744"/>
      <c r="AI2" s="1744"/>
      <c r="AJ2" s="1744"/>
      <c r="AK2" s="1744"/>
      <c r="AL2" s="1744"/>
      <c r="AM2" s="1744"/>
      <c r="AN2" s="1744"/>
      <c r="AO2" s="1744"/>
      <c r="AP2" s="1744"/>
      <c r="AQ2" s="1744"/>
      <c r="AR2" s="1744"/>
      <c r="AS2" s="1744"/>
      <c r="AT2" s="1744"/>
      <c r="AU2" s="1744"/>
      <c r="AV2" s="1744"/>
      <c r="AW2" s="1744"/>
      <c r="AX2" s="1744"/>
      <c r="AY2" s="1744"/>
      <c r="AZ2" s="1744"/>
      <c r="BA2" s="1744"/>
      <c r="BB2" s="1744"/>
      <c r="BC2" s="1744"/>
      <c r="BD2" s="1744"/>
      <c r="BE2" s="1744"/>
      <c r="BF2" s="1744"/>
      <c r="BG2" s="1744"/>
      <c r="BH2" s="1744"/>
      <c r="BI2" s="1744"/>
      <c r="BJ2" s="1744"/>
      <c r="BK2" s="1744"/>
      <c r="BL2" s="1744"/>
      <c r="BM2" s="1744"/>
      <c r="BN2" s="1744"/>
      <c r="BO2" s="1744"/>
      <c r="BP2" s="1744"/>
      <c r="BQ2" s="1744"/>
      <c r="BR2" s="1744"/>
      <c r="BS2" s="1744"/>
      <c r="BT2" s="1744"/>
      <c r="BU2" s="1744"/>
      <c r="BV2" s="1744"/>
      <c r="BW2" s="1744"/>
      <c r="BX2" s="1744"/>
      <c r="BY2" s="1744"/>
      <c r="BZ2" s="1744"/>
      <c r="CA2" s="1744"/>
      <c r="CB2" s="1744"/>
      <c r="CC2" s="1744"/>
      <c r="CD2" s="1744"/>
      <c r="CE2" s="1744"/>
      <c r="CF2" s="1744"/>
      <c r="CG2" s="1744"/>
      <c r="CH2" s="1744"/>
      <c r="CI2" s="1744"/>
      <c r="CJ2" s="1744"/>
      <c r="CK2" s="1744"/>
      <c r="CL2" s="1744"/>
      <c r="CM2" s="1744"/>
      <c r="CN2" s="1744"/>
      <c r="CO2" s="1744"/>
      <c r="CP2" s="1744"/>
      <c r="CQ2" s="1744"/>
      <c r="CR2" s="1744"/>
      <c r="CS2" s="1744"/>
      <c r="CT2" s="1744"/>
      <c r="CU2" s="1744"/>
      <c r="CV2" s="1744"/>
      <c r="CW2" s="1744"/>
      <c r="CX2" s="1744"/>
      <c r="CY2" s="1744"/>
      <c r="CZ2" s="1744"/>
      <c r="DA2" s="1744"/>
      <c r="DB2" s="1744"/>
      <c r="DC2" s="1744"/>
      <c r="DD2" s="1744"/>
      <c r="DE2" s="1744"/>
      <c r="DF2" s="1744"/>
      <c r="DG2" s="1744"/>
      <c r="DH2" s="1744"/>
      <c r="DI2" s="1744"/>
      <c r="DJ2" s="1744"/>
      <c r="DK2" s="1744"/>
      <c r="DL2" s="1744"/>
      <c r="DM2" s="1744"/>
      <c r="DN2" s="1744"/>
      <c r="DO2" s="1744"/>
      <c r="DP2" s="1744"/>
      <c r="DQ2" s="1744"/>
      <c r="DR2" s="1744"/>
      <c r="DS2" s="1744"/>
      <c r="DT2" s="1744"/>
      <c r="DU2" s="1744"/>
      <c r="DV2" s="1744"/>
      <c r="DW2" s="1744"/>
      <c r="DX2" s="1744"/>
      <c r="DY2" s="1744"/>
      <c r="DZ2" s="1744"/>
      <c r="EA2" s="1744"/>
      <c r="EB2" s="1744"/>
      <c r="EC2" s="1744"/>
      <c r="ED2" s="1744"/>
      <c r="EE2" s="1744"/>
      <c r="EF2" s="1744"/>
      <c r="EG2" s="1744"/>
      <c r="EH2" s="1744"/>
      <c r="EI2" s="1744"/>
      <c r="EJ2" s="1744"/>
      <c r="EK2" s="1744"/>
      <c r="EL2" s="1744"/>
      <c r="EM2" s="1744"/>
      <c r="EN2" s="1744"/>
      <c r="EO2" s="1744"/>
      <c r="EP2" s="1744"/>
      <c r="EQ2" s="1744"/>
      <c r="ER2" s="1744"/>
      <c r="ES2" s="1744"/>
      <c r="ET2" s="1744"/>
      <c r="EU2" s="1744"/>
      <c r="EV2" s="1744"/>
      <c r="EW2" s="1744"/>
      <c r="EX2" s="1744"/>
      <c r="EY2" s="1744"/>
      <c r="EZ2" s="1744"/>
      <c r="FA2" s="1744"/>
      <c r="FB2" s="1744"/>
      <c r="FC2" s="1744"/>
      <c r="FD2" s="1744"/>
      <c r="FE2" s="1744"/>
      <c r="FF2" s="1744"/>
      <c r="FG2" s="1744"/>
      <c r="FH2" s="1744"/>
      <c r="FI2" s="1744"/>
      <c r="FJ2" s="1744"/>
      <c r="FK2" s="1744"/>
      <c r="FL2" s="1744"/>
      <c r="FM2" s="1744"/>
      <c r="FN2" s="1744"/>
      <c r="FO2" s="1744"/>
      <c r="FP2" s="1744"/>
      <c r="FQ2" s="1744"/>
      <c r="FR2" s="1744"/>
      <c r="FS2" s="1744"/>
      <c r="FT2" s="1744"/>
      <c r="FU2" s="1744"/>
      <c r="FV2" s="1744"/>
      <c r="FW2" s="1744"/>
      <c r="FX2" s="1744"/>
      <c r="FY2" s="1744"/>
      <c r="FZ2" s="1744"/>
      <c r="GA2" s="1744"/>
      <c r="GB2" s="1744"/>
      <c r="GC2" s="1744"/>
      <c r="GD2" s="1744"/>
      <c r="GE2" s="1744"/>
      <c r="GF2" s="1744"/>
      <c r="GG2" s="1744"/>
      <c r="GH2" s="1744"/>
      <c r="GI2" s="1744"/>
      <c r="GJ2" s="1744"/>
      <c r="GK2" s="1744"/>
      <c r="GL2" s="1744"/>
      <c r="GM2" s="1744"/>
      <c r="GN2" s="1744"/>
      <c r="GO2" s="1744"/>
      <c r="GP2" s="1744"/>
      <c r="GQ2" s="1744"/>
      <c r="GR2" s="1744"/>
      <c r="GS2" s="1744"/>
      <c r="GT2" s="1744"/>
      <c r="GU2" s="1744"/>
      <c r="GV2" s="1744"/>
      <c r="GW2" s="1744"/>
      <c r="GX2" s="1744"/>
      <c r="GY2" s="1744"/>
      <c r="GZ2" s="1744"/>
      <c r="HA2" s="1744"/>
      <c r="HB2" s="1744"/>
      <c r="HC2" s="1744"/>
      <c r="HD2" s="1744"/>
      <c r="HE2" s="1744"/>
      <c r="HF2" s="1744"/>
      <c r="HG2" s="1744"/>
      <c r="HH2" s="1744"/>
      <c r="HI2" s="1744"/>
      <c r="HJ2" s="1744"/>
      <c r="HK2" s="1744"/>
      <c r="HL2" s="1744"/>
      <c r="HM2" s="1744"/>
      <c r="HN2" s="1744"/>
      <c r="HO2" s="1744"/>
      <c r="HP2" s="1744"/>
      <c r="HQ2" s="1744"/>
      <c r="HR2" s="1744"/>
      <c r="HS2" s="1744"/>
      <c r="HT2" s="1744"/>
      <c r="HU2" s="1744"/>
      <c r="HV2" s="1744"/>
      <c r="HW2" s="1744"/>
      <c r="HX2" s="1744"/>
      <c r="HY2" s="1744"/>
      <c r="HZ2" s="1744"/>
      <c r="IA2" s="1744"/>
      <c r="IB2" s="1744"/>
      <c r="IC2" s="1744"/>
      <c r="ID2" s="1744"/>
      <c r="IE2" s="1744"/>
      <c r="IF2" s="1744"/>
      <c r="IG2" s="1744"/>
      <c r="IH2" s="1744"/>
      <c r="II2" s="1744"/>
      <c r="IJ2" s="1744"/>
      <c r="IK2" s="1744"/>
      <c r="IL2" s="1744"/>
      <c r="IM2" s="1744"/>
      <c r="IN2" s="1744"/>
      <c r="IO2" s="1744"/>
      <c r="IP2" s="1744"/>
      <c r="IQ2" s="1744"/>
      <c r="IR2" s="1744"/>
      <c r="IS2" s="1744"/>
      <c r="IT2" s="1744"/>
      <c r="IU2" s="1744"/>
      <c r="IV2" s="1744"/>
      <c r="IW2" s="1744"/>
      <c r="IX2" s="1744"/>
      <c r="IY2" s="1744"/>
      <c r="IZ2" s="1744"/>
      <c r="JA2" s="1744"/>
      <c r="JB2" s="1744"/>
      <c r="JC2" s="1744"/>
      <c r="JD2" s="1744"/>
      <c r="JE2" s="1744"/>
      <c r="JF2" s="1744"/>
      <c r="JG2" s="1744"/>
      <c r="JH2" s="1744"/>
      <c r="JI2" s="1744"/>
      <c r="JJ2" s="1744"/>
      <c r="JK2" s="1744"/>
    </row>
    <row r="3" spans="1:274" s="1032" customFormat="1" ht="21.75" thickBot="1">
      <c r="A3" s="1031"/>
      <c r="B3" s="1031"/>
      <c r="C3" s="1031"/>
      <c r="D3" s="1031"/>
      <c r="E3" s="1031"/>
      <c r="F3" s="1031"/>
      <c r="G3" s="1031"/>
      <c r="H3" s="1031"/>
      <c r="I3" s="1031"/>
      <c r="J3" s="1031"/>
      <c r="K3" s="1031"/>
      <c r="L3" s="1031"/>
      <c r="M3" s="1031"/>
      <c r="N3" s="1031"/>
      <c r="O3" s="1031"/>
      <c r="P3" s="1031"/>
      <c r="Q3" s="1031"/>
      <c r="R3" s="1031"/>
      <c r="S3" s="1031"/>
      <c r="T3" s="1031"/>
      <c r="U3" s="1031"/>
      <c r="V3" s="1031"/>
      <c r="W3" s="1031"/>
      <c r="X3" s="1031"/>
      <c r="Y3" s="1031"/>
      <c r="Z3" s="1031"/>
      <c r="AA3" s="1031"/>
      <c r="AB3" s="1031"/>
      <c r="AC3" s="1031"/>
      <c r="AD3" s="1031"/>
      <c r="AE3" s="1031"/>
      <c r="AF3" s="1031"/>
      <c r="AG3" s="1031"/>
      <c r="AH3" s="1031"/>
      <c r="AI3" s="1031"/>
      <c r="AJ3" s="1031"/>
      <c r="AK3" s="1031"/>
      <c r="AL3" s="1031"/>
      <c r="AM3" s="1031"/>
      <c r="AN3" s="1031"/>
      <c r="AO3" s="1031"/>
      <c r="AP3" s="1031"/>
      <c r="AQ3" s="1031"/>
      <c r="AR3" s="1031"/>
      <c r="AS3" s="1031"/>
      <c r="AT3" s="1031"/>
      <c r="AU3" s="1031"/>
      <c r="AV3" s="1031"/>
      <c r="AW3" s="1031"/>
      <c r="AX3" s="1031"/>
      <c r="AY3" s="1031"/>
      <c r="AZ3" s="1031"/>
      <c r="BA3" s="1031"/>
      <c r="BB3" s="1031"/>
      <c r="BC3" s="1031"/>
      <c r="BD3" s="1031"/>
      <c r="BE3" s="1031"/>
      <c r="BF3" s="1031"/>
      <c r="BG3" s="1031"/>
      <c r="BH3" s="1031"/>
      <c r="BI3" s="1031"/>
      <c r="BJ3" s="1031"/>
      <c r="BK3" s="1031"/>
      <c r="BL3" s="1031"/>
      <c r="BM3" s="1031"/>
      <c r="BN3" s="1031"/>
      <c r="BO3" s="1031"/>
      <c r="BP3" s="1031"/>
      <c r="BQ3" s="1031"/>
      <c r="BR3" s="1031"/>
      <c r="BS3" s="1031"/>
      <c r="BT3" s="1031"/>
      <c r="BU3" s="1031"/>
      <c r="BV3" s="1031"/>
      <c r="BW3" s="1031"/>
      <c r="BX3" s="1031"/>
      <c r="BY3" s="1031"/>
      <c r="BZ3" s="1031"/>
      <c r="CA3" s="1031"/>
      <c r="CB3" s="1031"/>
      <c r="CC3" s="1031"/>
      <c r="CD3" s="1031"/>
      <c r="CE3" s="1031"/>
      <c r="CF3" s="1031"/>
      <c r="CG3" s="1031"/>
      <c r="CH3" s="1031"/>
      <c r="CI3" s="1031"/>
      <c r="CJ3" s="1031"/>
      <c r="CK3" s="1031"/>
      <c r="CL3" s="1031"/>
      <c r="CM3" s="1031"/>
      <c r="CN3" s="1031"/>
      <c r="CO3" s="1031"/>
      <c r="CP3" s="1031"/>
      <c r="CQ3" s="1031"/>
      <c r="CR3" s="1031"/>
      <c r="CS3" s="1031"/>
      <c r="CT3" s="1031"/>
      <c r="CU3" s="1031"/>
      <c r="CV3" s="1031"/>
      <c r="CW3" s="1031"/>
      <c r="CX3" s="1031"/>
      <c r="CY3" s="1031"/>
      <c r="CZ3" s="1031"/>
      <c r="DA3" s="1031"/>
      <c r="DB3" s="1031"/>
      <c r="DC3" s="1031"/>
      <c r="DD3" s="1031"/>
      <c r="DE3" s="1031"/>
      <c r="DF3" s="1031"/>
      <c r="DG3" s="1031"/>
      <c r="DH3" s="1031"/>
      <c r="DI3" s="1031"/>
      <c r="DJ3" s="1031"/>
      <c r="DK3" s="1031"/>
      <c r="DL3" s="1031"/>
      <c r="DM3" s="1031"/>
      <c r="DN3" s="1031"/>
      <c r="DO3" s="1031"/>
      <c r="DP3" s="1031"/>
      <c r="DQ3" s="1031"/>
      <c r="DR3" s="1031"/>
      <c r="DS3" s="1031"/>
      <c r="DT3" s="1031"/>
      <c r="DU3" s="1031"/>
      <c r="DV3" s="1031"/>
      <c r="DW3" s="1031"/>
      <c r="DX3" s="1031"/>
      <c r="DY3" s="1031"/>
      <c r="DZ3" s="1031"/>
      <c r="EA3" s="1031"/>
      <c r="EB3" s="1031"/>
      <c r="EC3" s="1031"/>
      <c r="ED3" s="1031"/>
      <c r="EE3" s="1031"/>
      <c r="EF3" s="1031"/>
      <c r="EG3" s="1031"/>
      <c r="EH3" s="1031"/>
      <c r="EI3" s="1031"/>
      <c r="EJ3" s="1031"/>
      <c r="EK3" s="1031"/>
      <c r="EL3" s="1031"/>
      <c r="EM3" s="1031"/>
      <c r="EN3" s="1031"/>
      <c r="EO3" s="1031"/>
      <c r="EP3" s="1031"/>
      <c r="EQ3" s="1031"/>
      <c r="ER3" s="1031"/>
      <c r="ES3" s="1031"/>
      <c r="ET3" s="1031"/>
      <c r="EU3" s="1031"/>
      <c r="EV3" s="1031"/>
      <c r="EW3" s="1031"/>
      <c r="EX3" s="1031"/>
      <c r="EY3" s="1031"/>
      <c r="EZ3" s="1031"/>
      <c r="FA3" s="1031"/>
      <c r="FB3" s="1031"/>
      <c r="FC3" s="1031"/>
      <c r="FD3" s="1031"/>
      <c r="FE3" s="1031"/>
      <c r="FF3" s="1031"/>
      <c r="FG3" s="1031"/>
      <c r="FH3" s="1031"/>
      <c r="FI3" s="1031"/>
      <c r="FJ3" s="1031"/>
      <c r="FK3" s="1031"/>
      <c r="FL3" s="1031"/>
      <c r="FM3" s="1031"/>
      <c r="FN3" s="1031"/>
      <c r="FO3" s="1031"/>
      <c r="FP3" s="1031"/>
      <c r="FQ3" s="1031"/>
      <c r="FR3" s="1031"/>
      <c r="FS3" s="1031"/>
      <c r="FT3" s="1031"/>
      <c r="FU3" s="1031"/>
      <c r="FV3" s="1031"/>
      <c r="FW3" s="1031"/>
      <c r="FX3" s="1031"/>
      <c r="FY3" s="1031"/>
      <c r="FZ3" s="1031"/>
      <c r="GA3" s="1031"/>
      <c r="GB3" s="1031"/>
      <c r="GC3" s="1031"/>
      <c r="GD3" s="1031"/>
      <c r="GE3" s="1031"/>
      <c r="GF3" s="1031"/>
      <c r="GG3" s="1031"/>
      <c r="GH3" s="1031"/>
      <c r="GI3" s="1031"/>
      <c r="GJ3" s="1031"/>
      <c r="GK3" s="1031"/>
      <c r="GL3" s="1031"/>
      <c r="GM3" s="1031"/>
      <c r="GN3" s="1031"/>
      <c r="GO3" s="1031"/>
      <c r="GP3" s="1031"/>
      <c r="GQ3" s="1031"/>
      <c r="GR3" s="1031"/>
      <c r="GS3" s="1031"/>
      <c r="GT3" s="1031"/>
      <c r="GU3" s="1031"/>
      <c r="GV3" s="1031"/>
      <c r="GW3" s="1031"/>
      <c r="GX3" s="1031"/>
      <c r="GY3" s="1031"/>
      <c r="GZ3" s="1031"/>
      <c r="HA3" s="1031"/>
      <c r="HB3" s="1031"/>
      <c r="HC3" s="1031"/>
      <c r="HD3" s="1031"/>
      <c r="HE3" s="1031"/>
      <c r="HF3" s="1031"/>
      <c r="HG3" s="1031"/>
      <c r="HH3" s="1031"/>
      <c r="HI3" s="1031"/>
      <c r="HJ3" s="1031"/>
      <c r="HK3" s="1031"/>
      <c r="HL3" s="1031"/>
      <c r="HM3" s="1031"/>
      <c r="HN3" s="1031"/>
      <c r="HO3" s="1031"/>
      <c r="HP3" s="1031"/>
      <c r="HQ3" s="1031"/>
      <c r="HR3" s="1031"/>
      <c r="HS3" s="1031"/>
      <c r="HT3" s="1031"/>
      <c r="HU3" s="1031"/>
      <c r="HV3" s="1031"/>
      <c r="HW3" s="1031"/>
      <c r="HX3" s="1031"/>
      <c r="HY3" s="1031"/>
      <c r="HZ3" s="1031"/>
      <c r="IA3" s="1031"/>
      <c r="IB3" s="1031"/>
      <c r="IC3" s="1031"/>
      <c r="ID3" s="1031"/>
      <c r="IE3" s="1031"/>
      <c r="IF3" s="1031"/>
      <c r="IG3" s="1031"/>
      <c r="IH3" s="1031"/>
      <c r="II3" s="1031"/>
      <c r="IJ3" s="1031"/>
      <c r="IK3" s="1031"/>
      <c r="IL3" s="1031"/>
      <c r="IM3" s="1031"/>
      <c r="IN3" s="1031"/>
      <c r="IO3" s="1031"/>
      <c r="IP3" s="1031"/>
      <c r="IQ3" s="1031"/>
      <c r="IR3" s="1031"/>
      <c r="IS3" s="1031"/>
      <c r="IT3" s="1031"/>
      <c r="IU3" s="1031"/>
      <c r="IV3" s="1031"/>
      <c r="IW3" s="1031"/>
      <c r="IX3" s="1031"/>
      <c r="IY3" s="1031"/>
      <c r="IZ3" s="1031"/>
      <c r="JA3" s="1031"/>
      <c r="JB3" s="1031"/>
      <c r="JC3" s="1031"/>
      <c r="JD3" s="1031"/>
      <c r="JE3" s="1031"/>
      <c r="JF3" s="1031"/>
      <c r="JG3" s="1031"/>
      <c r="JH3" s="1031"/>
      <c r="JI3" s="1031"/>
      <c r="JJ3" s="1031"/>
      <c r="JK3" s="1031"/>
    </row>
    <row r="4" spans="1:274" s="1032" customFormat="1" ht="18.75" hidden="1" thickBot="1">
      <c r="A4" s="1375" t="s">
        <v>5104</v>
      </c>
      <c r="B4" s="1376"/>
      <c r="C4" s="1376"/>
      <c r="D4" s="1376"/>
      <c r="E4" s="1377"/>
      <c r="F4" s="1377"/>
      <c r="G4" s="1377"/>
      <c r="H4" s="1376"/>
      <c r="I4" s="1376"/>
      <c r="J4" s="1376"/>
      <c r="K4" s="1376"/>
      <c r="L4" s="1376"/>
      <c r="M4" s="1376"/>
      <c r="N4" s="1376"/>
      <c r="O4" s="1376"/>
      <c r="P4" s="1376"/>
      <c r="Q4" s="1376"/>
      <c r="R4" s="1376"/>
      <c r="S4" s="1376"/>
      <c r="T4" s="1376"/>
      <c r="U4" s="1376"/>
      <c r="V4" s="1376"/>
      <c r="W4" s="1378"/>
      <c r="X4" s="1376"/>
      <c r="Y4" s="1376"/>
      <c r="Z4" s="1376"/>
      <c r="AA4" s="1376"/>
      <c r="AB4" s="1376"/>
      <c r="AC4" s="1376"/>
      <c r="AD4" s="1376"/>
      <c r="AE4" s="1376"/>
      <c r="AF4" s="1376"/>
      <c r="AG4" s="1376"/>
      <c r="AH4" s="1376"/>
      <c r="AI4" s="1376"/>
      <c r="AJ4" s="1376"/>
      <c r="AK4" s="1376"/>
      <c r="AL4" s="1376"/>
      <c r="AM4" s="1376"/>
      <c r="AN4" s="1376"/>
      <c r="AO4" s="1376"/>
      <c r="AP4" s="1376"/>
      <c r="AQ4" s="1376"/>
      <c r="AR4" s="1376"/>
      <c r="AS4" s="1376"/>
      <c r="AT4" s="1376"/>
      <c r="AU4" s="1376"/>
      <c r="AV4" s="1376"/>
      <c r="AW4" s="1376"/>
      <c r="AX4" s="1376"/>
      <c r="AY4" s="1376"/>
      <c r="AZ4" s="1376"/>
      <c r="BA4" s="1376"/>
      <c r="BB4" s="1376"/>
      <c r="BC4" s="1376"/>
      <c r="BD4" s="1376"/>
      <c r="BE4" s="1376"/>
      <c r="BF4" s="1376"/>
      <c r="BG4" s="1376"/>
      <c r="BH4" s="1376"/>
      <c r="BI4" s="1376"/>
      <c r="BJ4" s="1376"/>
      <c r="BK4" s="1376"/>
      <c r="BL4" s="1376"/>
      <c r="BM4" s="1376"/>
      <c r="BN4" s="1376"/>
      <c r="BO4" s="1376"/>
      <c r="BP4" s="1376"/>
      <c r="BQ4" s="1376"/>
      <c r="BR4" s="1376"/>
      <c r="BS4" s="1376"/>
      <c r="BT4" s="1376"/>
      <c r="BU4" s="1376"/>
      <c r="BV4" s="1376"/>
      <c r="BW4" s="1376"/>
      <c r="BX4" s="1376"/>
      <c r="BY4" s="1376"/>
      <c r="BZ4" s="1376"/>
      <c r="CA4" s="1376"/>
      <c r="CB4" s="1376"/>
      <c r="CC4" s="1376"/>
      <c r="CD4" s="1376"/>
      <c r="CE4" s="1376"/>
      <c r="CF4" s="1376"/>
      <c r="CG4" s="1376"/>
      <c r="CH4" s="1376"/>
      <c r="CI4" s="1376"/>
      <c r="CJ4" s="1376"/>
      <c r="CK4" s="1376"/>
      <c r="CL4" s="1376"/>
      <c r="CM4" s="1376"/>
      <c r="CN4" s="1376"/>
      <c r="CO4" s="1376"/>
      <c r="CP4" s="1376"/>
      <c r="CQ4" s="1376"/>
      <c r="CR4" s="1376"/>
      <c r="CS4" s="1376"/>
      <c r="CT4" s="1376"/>
      <c r="CU4" s="1376"/>
      <c r="CV4" s="1376"/>
      <c r="CW4" s="1376"/>
      <c r="CX4" s="1376"/>
      <c r="CY4" s="1376"/>
      <c r="CZ4" s="1376"/>
      <c r="DA4" s="1376"/>
      <c r="DB4" s="1376"/>
      <c r="DC4" s="1376"/>
      <c r="DD4" s="1376"/>
      <c r="DE4" s="1376"/>
      <c r="DF4" s="1376"/>
      <c r="DG4" s="1376"/>
      <c r="DH4" s="1376"/>
      <c r="DI4" s="1376"/>
      <c r="DJ4" s="1376"/>
      <c r="DK4" s="1376"/>
      <c r="DL4" s="1376"/>
      <c r="DM4" s="1376"/>
      <c r="DN4" s="1376"/>
      <c r="DO4" s="1376"/>
      <c r="DP4" s="1376"/>
      <c r="DQ4" s="1376"/>
      <c r="DR4" s="1376"/>
      <c r="DS4" s="1376"/>
      <c r="DT4" s="1376"/>
      <c r="DU4" s="1376"/>
      <c r="DV4" s="1376"/>
      <c r="DW4" s="1376"/>
      <c r="DX4" s="1376"/>
      <c r="DY4" s="1376"/>
      <c r="DZ4" s="1376"/>
      <c r="EA4" s="1376"/>
      <c r="EB4" s="1376"/>
      <c r="EC4" s="1376"/>
      <c r="ED4" s="1376"/>
      <c r="EE4" s="1376"/>
      <c r="EF4" s="1376"/>
      <c r="EG4" s="1376"/>
      <c r="EH4" s="1376"/>
      <c r="EI4" s="1376"/>
      <c r="EJ4" s="1376"/>
      <c r="EK4" s="1376"/>
      <c r="EL4" s="1376"/>
      <c r="EM4" s="1376"/>
      <c r="EN4" s="1376"/>
      <c r="EO4" s="1376"/>
      <c r="EP4" s="1376"/>
      <c r="EQ4" s="1376"/>
      <c r="ER4" s="1376"/>
      <c r="ES4" s="1376"/>
      <c r="ET4" s="1376"/>
      <c r="EU4" s="1376"/>
      <c r="EV4" s="1376"/>
      <c r="EW4" s="1376"/>
      <c r="EX4" s="1376"/>
      <c r="EY4" s="1376"/>
      <c r="EZ4" s="1376"/>
      <c r="FA4" s="1376"/>
      <c r="FB4" s="1376"/>
      <c r="FC4" s="1376"/>
      <c r="FD4" s="1376"/>
      <c r="FE4" s="1376"/>
      <c r="FF4" s="1376"/>
      <c r="FG4" s="1376"/>
      <c r="FH4" s="1376"/>
      <c r="FI4" s="1376"/>
      <c r="FJ4" s="1376"/>
      <c r="FK4" s="1376"/>
      <c r="FL4" s="1376"/>
      <c r="FM4" s="1376"/>
      <c r="FN4" s="1376"/>
      <c r="FO4" s="1376"/>
      <c r="FP4" s="1376"/>
      <c r="FQ4" s="1379"/>
      <c r="FR4" s="1379"/>
      <c r="FS4" s="1376"/>
      <c r="FT4" s="1376"/>
      <c r="FU4" s="1376"/>
      <c r="FV4" s="1376"/>
      <c r="FW4" s="1376"/>
      <c r="FX4" s="1376"/>
      <c r="FY4" s="1376"/>
      <c r="FZ4" s="1376"/>
      <c r="GA4" s="1376"/>
      <c r="GB4" s="1376"/>
      <c r="GC4" s="1376"/>
      <c r="GD4" s="1376"/>
      <c r="GE4" s="1376"/>
      <c r="GF4" s="1376"/>
      <c r="GG4" s="1376"/>
      <c r="GH4" s="1376"/>
      <c r="GI4" s="1376"/>
      <c r="GJ4" s="1376"/>
      <c r="GK4" s="1376"/>
      <c r="GL4" s="1376"/>
      <c r="GM4" s="1376"/>
      <c r="GN4" s="1376"/>
      <c r="GO4" s="1376"/>
      <c r="GP4" s="1376"/>
      <c r="GQ4" s="1376"/>
      <c r="GR4" s="1376"/>
      <c r="GS4" s="1376"/>
      <c r="GT4" s="1376"/>
      <c r="GU4" s="1376"/>
      <c r="GV4" s="1376"/>
      <c r="GW4" s="1376"/>
      <c r="GX4" s="1376"/>
      <c r="GY4" s="1376"/>
      <c r="GZ4" s="1376"/>
      <c r="HA4" s="1376"/>
      <c r="HB4" s="1376"/>
      <c r="HC4" s="1376"/>
      <c r="HD4" s="1376"/>
      <c r="HE4" s="1376"/>
      <c r="HF4" s="1376"/>
      <c r="HG4" s="1376"/>
      <c r="HH4" s="1376"/>
      <c r="HI4" s="1376"/>
      <c r="HJ4" s="1376"/>
      <c r="HK4" s="1376"/>
      <c r="HL4" s="1376"/>
      <c r="HM4" s="1376"/>
      <c r="HN4" s="1376"/>
      <c r="HO4" s="1376"/>
      <c r="HP4" s="1376"/>
      <c r="HQ4" s="1376"/>
      <c r="HR4" s="1376"/>
      <c r="HS4" s="1376"/>
      <c r="HT4" s="1376"/>
      <c r="HU4" s="1376"/>
      <c r="HV4" s="1376"/>
      <c r="HW4" s="1376"/>
      <c r="HX4" s="1376"/>
      <c r="HY4" s="1376"/>
      <c r="HZ4" s="1376"/>
      <c r="IA4" s="1376"/>
      <c r="IB4" s="1376"/>
      <c r="IC4" s="1376"/>
      <c r="ID4" s="1376"/>
      <c r="IE4" s="1376"/>
      <c r="IF4" s="1376"/>
      <c r="IG4" s="1376"/>
      <c r="IH4" s="1376"/>
      <c r="II4" s="1376"/>
      <c r="IJ4" s="1376"/>
      <c r="IK4" s="1376"/>
      <c r="IL4" s="1376"/>
      <c r="IM4" s="1376"/>
      <c r="IN4" s="1376"/>
      <c r="IO4" s="1376"/>
      <c r="IP4" s="1376"/>
      <c r="IQ4" s="1376"/>
      <c r="IR4" s="1376"/>
      <c r="IS4" s="1376"/>
      <c r="IT4" s="1376"/>
      <c r="IU4" s="1376"/>
      <c r="IV4" s="1376"/>
      <c r="IW4" s="1376"/>
      <c r="IX4" s="1376"/>
      <c r="IY4" s="1376"/>
      <c r="IZ4" s="1376"/>
      <c r="JA4" s="1376"/>
      <c r="JB4" s="1376"/>
      <c r="JC4" s="1376"/>
      <c r="JD4" s="1376"/>
      <c r="JE4" s="1376"/>
      <c r="JF4" s="1376"/>
      <c r="JG4" s="1376"/>
      <c r="JH4" s="1376"/>
      <c r="JI4" s="1376"/>
      <c r="JJ4" s="1376"/>
      <c r="JK4" s="1376"/>
    </row>
    <row r="5" spans="1:274" s="1032" customFormat="1" ht="18.75" hidden="1" thickBot="1">
      <c r="A5" s="1380">
        <v>0</v>
      </c>
      <c r="B5" s="1381"/>
      <c r="C5" s="1381"/>
      <c r="D5" s="1381"/>
      <c r="E5" s="1382"/>
      <c r="F5" s="1382"/>
      <c r="G5" s="1382"/>
      <c r="H5" s="1381"/>
      <c r="I5" s="1381"/>
      <c r="J5" s="1381"/>
      <c r="K5" s="1381"/>
      <c r="L5" s="1381"/>
      <c r="M5" s="1381"/>
      <c r="N5" s="1381"/>
      <c r="O5" s="1381"/>
      <c r="P5" s="1381"/>
      <c r="Q5" s="1381"/>
      <c r="R5" s="1381"/>
      <c r="S5" s="1381"/>
      <c r="T5" s="1381"/>
      <c r="U5" s="1381"/>
      <c r="V5" s="1381"/>
      <c r="W5" s="1383"/>
      <c r="X5" s="1381"/>
      <c r="Y5" s="1381"/>
      <c r="Z5" s="1381"/>
      <c r="AA5" s="1381"/>
      <c r="AB5" s="1381"/>
      <c r="AC5" s="1381"/>
      <c r="AD5" s="1381"/>
      <c r="AE5" s="1381"/>
      <c r="AF5" s="1381"/>
      <c r="AG5" s="1381"/>
      <c r="AH5" s="1381"/>
      <c r="AI5" s="1381"/>
      <c r="AJ5" s="1381"/>
      <c r="AK5" s="1381"/>
      <c r="AL5" s="1381"/>
      <c r="AM5" s="1381"/>
      <c r="AN5" s="1381"/>
      <c r="AO5" s="1381"/>
      <c r="AP5" s="1381"/>
      <c r="AQ5" s="1381"/>
      <c r="AR5" s="1381"/>
      <c r="AS5" s="1381"/>
      <c r="AT5" s="1381"/>
      <c r="AU5" s="1381"/>
      <c r="AV5" s="1381"/>
      <c r="AW5" s="1381"/>
      <c r="AX5" s="1381"/>
      <c r="AY5" s="1381"/>
      <c r="AZ5" s="1381"/>
      <c r="BA5" s="1381"/>
      <c r="BB5" s="1381"/>
      <c r="BC5" s="1381"/>
      <c r="BD5" s="1381"/>
      <c r="BE5" s="1381"/>
      <c r="BF5" s="1381"/>
      <c r="BG5" s="1381"/>
      <c r="BH5" s="1381"/>
      <c r="BI5" s="1381"/>
      <c r="BJ5" s="1381"/>
      <c r="BK5" s="1381"/>
      <c r="BL5" s="1381"/>
      <c r="BM5" s="1381"/>
      <c r="BN5" s="1381"/>
      <c r="BO5" s="1381"/>
      <c r="BP5" s="1381"/>
      <c r="BQ5" s="1381"/>
      <c r="BR5" s="1381"/>
      <c r="BS5" s="1381"/>
      <c r="BT5" s="1381"/>
      <c r="BU5" s="1381"/>
      <c r="BV5" s="1381"/>
      <c r="BW5" s="1381"/>
      <c r="BX5" s="1381"/>
      <c r="BY5" s="1381"/>
      <c r="BZ5" s="1381"/>
      <c r="CA5" s="1381"/>
      <c r="CB5" s="1381"/>
      <c r="CC5" s="1381"/>
      <c r="CD5" s="1381"/>
      <c r="CE5" s="1381"/>
      <c r="CF5" s="1381"/>
      <c r="CG5" s="1381"/>
      <c r="CH5" s="1381"/>
      <c r="CI5" s="1381"/>
      <c r="CJ5" s="1381"/>
      <c r="CK5" s="1381"/>
      <c r="CL5" s="1381"/>
      <c r="CM5" s="1381"/>
      <c r="CN5" s="1381"/>
      <c r="CO5" s="1381"/>
      <c r="CP5" s="1381"/>
      <c r="CQ5" s="1381"/>
      <c r="CR5" s="1381"/>
      <c r="CS5" s="1381"/>
      <c r="CT5" s="1381"/>
      <c r="CU5" s="1381"/>
      <c r="CV5" s="1381"/>
      <c r="CW5" s="1381"/>
      <c r="CX5" s="1381"/>
      <c r="CY5" s="1381"/>
      <c r="CZ5" s="1381"/>
      <c r="DA5" s="1381"/>
      <c r="DB5" s="1381"/>
      <c r="DC5" s="1381"/>
      <c r="DD5" s="1381"/>
      <c r="DE5" s="1381"/>
      <c r="DF5" s="1381"/>
      <c r="DG5" s="1381"/>
      <c r="DH5" s="1381"/>
      <c r="DI5" s="1381"/>
      <c r="DJ5" s="1381"/>
      <c r="DK5" s="1381"/>
      <c r="DL5" s="1381"/>
      <c r="DM5" s="1381"/>
      <c r="DN5" s="1381"/>
      <c r="DO5" s="1381"/>
      <c r="DP5" s="1381"/>
      <c r="DQ5" s="1381"/>
      <c r="DR5" s="1381"/>
      <c r="DS5" s="1381"/>
      <c r="DT5" s="1381"/>
      <c r="DU5" s="1381"/>
      <c r="DV5" s="1381"/>
      <c r="DW5" s="1381"/>
      <c r="DX5" s="1381"/>
      <c r="DY5" s="1381"/>
      <c r="DZ5" s="1381"/>
      <c r="EA5" s="1381"/>
      <c r="EB5" s="1381"/>
      <c r="EC5" s="1381"/>
      <c r="ED5" s="1381"/>
      <c r="EE5" s="1381"/>
      <c r="EF5" s="1381"/>
      <c r="EG5" s="1381"/>
      <c r="EH5" s="1381"/>
      <c r="EI5" s="1381"/>
      <c r="EJ5" s="1381"/>
      <c r="EK5" s="1381"/>
      <c r="EL5" s="1381"/>
      <c r="EM5" s="1381"/>
      <c r="EN5" s="1381"/>
      <c r="EO5" s="1381"/>
      <c r="EP5" s="1381"/>
      <c r="EQ5" s="1381"/>
      <c r="ER5" s="1381"/>
      <c r="ES5" s="1381"/>
      <c r="ET5" s="1381"/>
      <c r="EU5" s="1381"/>
      <c r="EV5" s="1381"/>
      <c r="EW5" s="1381"/>
      <c r="EX5" s="1381"/>
      <c r="EY5" s="1381"/>
      <c r="EZ5" s="1381"/>
      <c r="FA5" s="1381"/>
      <c r="FB5" s="1381"/>
      <c r="FC5" s="1381"/>
      <c r="FD5" s="1381"/>
      <c r="FE5" s="1381"/>
      <c r="FF5" s="1381"/>
      <c r="FG5" s="1381"/>
      <c r="FH5" s="1381"/>
      <c r="FI5" s="1381"/>
      <c r="FJ5" s="1381"/>
      <c r="FK5" s="1381"/>
      <c r="FL5" s="1381"/>
      <c r="FM5" s="1381"/>
      <c r="FN5" s="1381"/>
      <c r="FO5" s="1381"/>
      <c r="FP5" s="1381"/>
      <c r="FQ5" s="1384"/>
      <c r="FR5" s="1384"/>
      <c r="FS5" s="1381"/>
      <c r="FT5" s="1381"/>
      <c r="FU5" s="1381"/>
      <c r="FV5" s="1381"/>
      <c r="FW5" s="1381"/>
      <c r="FX5" s="1381"/>
      <c r="FY5" s="1381"/>
      <c r="FZ5" s="1381"/>
      <c r="GA5" s="1381"/>
      <c r="GB5" s="1381"/>
      <c r="GC5" s="1381"/>
      <c r="GD5" s="1381"/>
      <c r="GE5" s="1381"/>
      <c r="GF5" s="1376"/>
      <c r="GG5" s="1376"/>
      <c r="GH5" s="1376"/>
      <c r="GI5" s="1376"/>
      <c r="GJ5" s="1376"/>
      <c r="GK5" s="1376"/>
      <c r="GL5" s="1376"/>
      <c r="GM5" s="1376"/>
      <c r="GN5" s="1376"/>
      <c r="GO5" s="1376"/>
      <c r="GP5" s="1376"/>
      <c r="GQ5" s="1376"/>
      <c r="GR5" s="1376"/>
      <c r="GS5" s="1376"/>
      <c r="GT5" s="1376"/>
      <c r="GU5" s="1376"/>
      <c r="GV5" s="1376"/>
      <c r="GW5" s="1376"/>
      <c r="GX5" s="1376"/>
      <c r="GY5" s="1376"/>
      <c r="GZ5" s="1376"/>
      <c r="HA5" s="1376"/>
      <c r="HB5" s="1376"/>
      <c r="HC5" s="1376"/>
      <c r="HD5" s="1376"/>
      <c r="HE5" s="1376"/>
      <c r="HF5" s="1376"/>
      <c r="HG5" s="1376"/>
      <c r="HH5" s="1376"/>
      <c r="HI5" s="1376"/>
      <c r="HJ5" s="1376"/>
      <c r="HK5" s="1376"/>
      <c r="HL5" s="1376"/>
      <c r="HM5" s="1376"/>
      <c r="HN5" s="1376"/>
      <c r="HO5" s="1376"/>
      <c r="HP5" s="1376"/>
      <c r="HQ5" s="1376"/>
      <c r="HR5" s="1376"/>
      <c r="HS5" s="1376"/>
      <c r="HT5" s="1376"/>
      <c r="HU5" s="1376"/>
      <c r="HV5" s="1376"/>
      <c r="HW5" s="1376"/>
      <c r="HX5" s="1376"/>
      <c r="HY5" s="1376"/>
      <c r="HZ5" s="1376"/>
      <c r="IA5" s="1376"/>
      <c r="IB5" s="1376"/>
      <c r="IC5" s="1376"/>
      <c r="ID5" s="1376"/>
      <c r="IE5" s="1376"/>
      <c r="IF5" s="1376"/>
      <c r="IG5" s="1376"/>
      <c r="IH5" s="1376"/>
      <c r="II5" s="1376"/>
      <c r="IJ5" s="1376"/>
      <c r="IK5" s="1376"/>
      <c r="IL5" s="1376"/>
      <c r="IM5" s="1376"/>
      <c r="IN5" s="1376"/>
      <c r="IO5" s="1376"/>
      <c r="IP5" s="1376"/>
      <c r="IQ5" s="1376"/>
      <c r="IR5" s="1376"/>
      <c r="IS5" s="1376"/>
      <c r="IT5" s="1376"/>
      <c r="IU5" s="1376"/>
      <c r="IV5" s="1376"/>
      <c r="IW5" s="1376"/>
      <c r="IX5" s="1376"/>
      <c r="IY5" s="1376"/>
      <c r="IZ5" s="1376"/>
      <c r="JA5" s="1376"/>
      <c r="JB5" s="1376"/>
      <c r="JC5" s="1376"/>
      <c r="JD5" s="1376"/>
      <c r="JE5" s="1376"/>
      <c r="JF5" s="1376"/>
      <c r="JG5" s="1376"/>
      <c r="JH5" s="1381"/>
      <c r="JI5" s="1381"/>
      <c r="JJ5" s="1381"/>
      <c r="JK5" s="1381"/>
    </row>
    <row r="6" spans="1:274" s="1033" customFormat="1" ht="21.75" customHeight="1" thickTop="1">
      <c r="A6" s="1745" t="s">
        <v>3933</v>
      </c>
      <c r="B6" s="1747" t="s">
        <v>3934</v>
      </c>
      <c r="C6" s="1749" t="s">
        <v>5105</v>
      </c>
      <c r="D6" s="1749" t="s">
        <v>5106</v>
      </c>
      <c r="E6" s="1751" t="s">
        <v>5052</v>
      </c>
      <c r="F6" s="1749" t="s">
        <v>5107</v>
      </c>
      <c r="G6" s="1749" t="s">
        <v>5108</v>
      </c>
      <c r="H6" s="1749" t="s">
        <v>5109</v>
      </c>
      <c r="I6" s="1753" t="s">
        <v>3935</v>
      </c>
      <c r="J6" s="1749" t="s">
        <v>5110</v>
      </c>
      <c r="K6" s="1749" t="s">
        <v>3937</v>
      </c>
      <c r="L6" s="1749" t="s">
        <v>3938</v>
      </c>
      <c r="M6" s="1749" t="s">
        <v>3939</v>
      </c>
      <c r="N6" s="1747" t="s">
        <v>3940</v>
      </c>
      <c r="O6" s="1733" t="s">
        <v>3941</v>
      </c>
      <c r="P6" s="1735" t="s">
        <v>5111</v>
      </c>
      <c r="Q6" s="1736"/>
      <c r="R6" s="1736"/>
      <c r="S6" s="1736"/>
      <c r="T6" s="1736"/>
      <c r="U6" s="1736"/>
      <c r="V6" s="1736"/>
      <c r="W6" s="1736"/>
      <c r="X6" s="1736"/>
      <c r="Y6" s="1736"/>
      <c r="Z6" s="1737"/>
      <c r="AA6" s="1738" t="s">
        <v>3334</v>
      </c>
      <c r="AB6" s="1738"/>
      <c r="AC6" s="1738"/>
      <c r="AD6" s="1738"/>
      <c r="AE6" s="1738"/>
      <c r="AF6" s="1738"/>
      <c r="AG6" s="1738"/>
      <c r="AH6" s="1738"/>
      <c r="AI6" s="1738"/>
      <c r="AJ6" s="1738"/>
      <c r="AK6" s="1738"/>
      <c r="AL6" s="1738"/>
      <c r="AM6" s="1738"/>
      <c r="AN6" s="1738"/>
      <c r="AO6" s="1738"/>
      <c r="AP6" s="1738"/>
      <c r="AQ6" s="1738"/>
      <c r="AR6" s="1738"/>
      <c r="AS6" s="1738"/>
      <c r="AT6" s="1738"/>
      <c r="AU6" s="1738"/>
      <c r="AV6" s="1738"/>
      <c r="AW6" s="1738"/>
      <c r="AX6" s="1738"/>
      <c r="AY6" s="1738"/>
      <c r="AZ6" s="1738"/>
      <c r="BA6" s="1738"/>
      <c r="BB6" s="1738"/>
      <c r="BC6" s="1738"/>
      <c r="BD6" s="1738"/>
      <c r="BE6" s="1738"/>
      <c r="BF6" s="1738"/>
      <c r="BG6" s="1738"/>
      <c r="BH6" s="1738"/>
      <c r="BI6" s="1738"/>
      <c r="BJ6" s="1738"/>
      <c r="BK6" s="1738"/>
      <c r="BL6" s="1738"/>
      <c r="BM6" s="1738"/>
      <c r="BN6" s="1738"/>
      <c r="BO6" s="1738"/>
      <c r="BP6" s="1738"/>
      <c r="BQ6" s="1735" t="s">
        <v>5112</v>
      </c>
      <c r="BR6" s="1736"/>
      <c r="BS6" s="1736"/>
      <c r="BT6" s="1736"/>
      <c r="BU6" s="1736"/>
      <c r="BV6" s="1736"/>
      <c r="BW6" s="1736"/>
      <c r="BX6" s="1736"/>
      <c r="BY6" s="1736"/>
      <c r="BZ6" s="1736"/>
      <c r="CA6" s="1736"/>
      <c r="CB6" s="1736"/>
      <c r="CC6" s="1736"/>
      <c r="CD6" s="1736"/>
      <c r="CE6" s="1737"/>
      <c r="CF6" s="1739" t="s">
        <v>3943</v>
      </c>
      <c r="CG6" s="1739"/>
      <c r="CH6" s="1739"/>
      <c r="CI6" s="1739"/>
      <c r="CJ6" s="1739"/>
      <c r="CK6" s="1739"/>
      <c r="CL6" s="1739"/>
      <c r="CM6" s="1739"/>
      <c r="CN6" s="1739"/>
      <c r="CO6" s="1739"/>
      <c r="CP6" s="1739"/>
      <c r="CQ6" s="1739"/>
      <c r="CR6" s="1740" t="s">
        <v>2974</v>
      </c>
      <c r="CS6" s="1740" t="s">
        <v>3944</v>
      </c>
      <c r="CT6" s="1740" t="s">
        <v>3945</v>
      </c>
      <c r="CU6" s="1740" t="s">
        <v>5113</v>
      </c>
      <c r="CV6" s="1742" t="s">
        <v>5114</v>
      </c>
      <c r="CW6" s="1740" t="s">
        <v>3946</v>
      </c>
      <c r="CX6" s="1740" t="s">
        <v>5115</v>
      </c>
      <c r="CY6" s="1740" t="s">
        <v>2982</v>
      </c>
      <c r="CZ6" s="1740" t="s">
        <v>2984</v>
      </c>
      <c r="DA6" s="1367" t="s">
        <v>3947</v>
      </c>
      <c r="DB6" s="1368"/>
      <c r="DC6" s="1756" t="s">
        <v>3947</v>
      </c>
      <c r="DD6" s="1756"/>
      <c r="DE6" s="1756"/>
      <c r="DF6" s="1756"/>
      <c r="DG6" s="1756"/>
      <c r="DH6" s="1756"/>
      <c r="DI6" s="1756"/>
      <c r="DJ6" s="1756"/>
      <c r="DK6" s="1756"/>
      <c r="DL6" s="1756"/>
      <c r="DM6" s="1756"/>
      <c r="DN6" s="1756"/>
      <c r="DO6" s="1756"/>
      <c r="DP6" s="1756"/>
      <c r="DQ6" s="1756"/>
      <c r="DR6" s="1756"/>
      <c r="DS6" s="1756"/>
      <c r="DT6" s="1756"/>
      <c r="DU6" s="1756"/>
      <c r="DV6" s="1756"/>
      <c r="DW6" s="1756"/>
      <c r="DX6" s="1756"/>
      <c r="DY6" s="1756"/>
      <c r="DZ6" s="1756"/>
      <c r="EA6" s="1756"/>
      <c r="EB6" s="1757" t="s">
        <v>5121</v>
      </c>
      <c r="EC6" s="1756"/>
      <c r="ED6" s="1758"/>
      <c r="EE6" s="1368"/>
      <c r="EF6" s="1368"/>
      <c r="EG6" s="1368"/>
      <c r="EH6" s="1368"/>
      <c r="EI6" s="1368"/>
      <c r="EJ6" s="1368"/>
      <c r="EK6" s="1369"/>
      <c r="EL6" s="1747" t="s">
        <v>5166</v>
      </c>
      <c r="EM6" s="1747" t="s">
        <v>5167</v>
      </c>
      <c r="EN6" s="1747" t="s">
        <v>5168</v>
      </c>
      <c r="EO6" s="1747" t="s">
        <v>5169</v>
      </c>
      <c r="EP6" s="1747" t="s">
        <v>3950</v>
      </c>
      <c r="EQ6" s="1740" t="s">
        <v>3951</v>
      </c>
      <c r="ER6" s="1740" t="s">
        <v>3952</v>
      </c>
      <c r="ES6" s="1740" t="s">
        <v>3953</v>
      </c>
      <c r="ET6" s="1740" t="s">
        <v>5170</v>
      </c>
      <c r="EU6" s="1747" t="s">
        <v>5171</v>
      </c>
      <c r="EV6" s="1747" t="s">
        <v>5172</v>
      </c>
      <c r="EW6" s="1747" t="s">
        <v>5173</v>
      </c>
      <c r="EX6" s="1747" t="s">
        <v>5174</v>
      </c>
      <c r="EY6" s="1747" t="s">
        <v>5175</v>
      </c>
      <c r="EZ6" s="1747" t="s">
        <v>5176</v>
      </c>
      <c r="FA6" s="1740" t="s">
        <v>5177</v>
      </c>
      <c r="FB6" s="1740" t="s">
        <v>5178</v>
      </c>
      <c r="FC6" s="1747" t="s">
        <v>5179</v>
      </c>
      <c r="FD6" s="1747" t="s">
        <v>5180</v>
      </c>
      <c r="FE6" s="1747" t="s">
        <v>5181</v>
      </c>
      <c r="FF6" s="1747" t="s">
        <v>683</v>
      </c>
      <c r="FG6" s="1747" t="s">
        <v>5053</v>
      </c>
      <c r="FH6" s="1747" t="s">
        <v>5182</v>
      </c>
      <c r="FI6" s="1740" t="s">
        <v>3956</v>
      </c>
      <c r="FJ6" s="1740" t="s">
        <v>3957</v>
      </c>
      <c r="FK6" s="1740" t="s">
        <v>5183</v>
      </c>
      <c r="FL6" s="1740" t="s">
        <v>3958</v>
      </c>
      <c r="FM6" s="1740" t="s">
        <v>3959</v>
      </c>
      <c r="FN6" s="1740" t="s">
        <v>3960</v>
      </c>
      <c r="FO6" s="1740" t="s">
        <v>5054</v>
      </c>
      <c r="FP6" s="1740" t="s">
        <v>5055</v>
      </c>
      <c r="FQ6" s="1759" t="s">
        <v>5184</v>
      </c>
      <c r="FR6" s="1759" t="s">
        <v>5185</v>
      </c>
      <c r="FS6" s="1759" t="s">
        <v>3961</v>
      </c>
      <c r="FT6" s="1759" t="s">
        <v>3962</v>
      </c>
      <c r="FU6" s="1740" t="s">
        <v>2013</v>
      </c>
      <c r="FV6" s="1740" t="s">
        <v>2020</v>
      </c>
      <c r="FW6" s="1740" t="s">
        <v>2022</v>
      </c>
      <c r="FX6" s="1740" t="s">
        <v>5056</v>
      </c>
      <c r="FY6" s="1740" t="s">
        <v>5186</v>
      </c>
      <c r="FZ6" s="1740" t="s">
        <v>3964</v>
      </c>
      <c r="GA6" s="1740" t="s">
        <v>3965</v>
      </c>
      <c r="GB6" s="1740" t="s">
        <v>3838</v>
      </c>
      <c r="GC6" s="1740" t="s">
        <v>3966</v>
      </c>
      <c r="GD6" s="1370"/>
      <c r="GE6" s="1740" t="s">
        <v>5188</v>
      </c>
      <c r="GF6" s="1735" t="s">
        <v>3968</v>
      </c>
      <c r="GG6" s="1736"/>
      <c r="GH6" s="1736"/>
      <c r="GI6" s="1736"/>
      <c r="GJ6" s="1736"/>
      <c r="GK6" s="1736"/>
      <c r="GL6" s="1736"/>
      <c r="GM6" s="1736"/>
      <c r="GN6" s="1736"/>
      <c r="GO6" s="1736"/>
      <c r="GP6" s="1736"/>
      <c r="GQ6" s="1736"/>
      <c r="GR6" s="1736"/>
      <c r="GS6" s="1736"/>
      <c r="GT6" s="1736"/>
      <c r="GU6" s="1736"/>
      <c r="GV6" s="1736"/>
      <c r="GW6" s="1736"/>
      <c r="GX6" s="1736"/>
      <c r="GY6" s="1736"/>
      <c r="GZ6" s="1736"/>
      <c r="HA6" s="1736"/>
      <c r="HB6" s="1736"/>
      <c r="HC6" s="1736"/>
      <c r="HD6" s="1736"/>
      <c r="HE6" s="1736"/>
      <c r="HF6" s="1736"/>
      <c r="HG6" s="1736"/>
      <c r="HH6" s="1736"/>
      <c r="HI6" s="1736"/>
      <c r="HJ6" s="1736"/>
      <c r="HK6" s="1736"/>
      <c r="HL6" s="1736"/>
      <c r="HM6" s="1736"/>
      <c r="HN6" s="1736"/>
      <c r="HO6" s="1736"/>
      <c r="HP6" s="1736"/>
      <c r="HQ6" s="1736"/>
      <c r="HR6" s="1736"/>
      <c r="HS6" s="1736"/>
      <c r="HT6" s="1736"/>
      <c r="HU6" s="1736"/>
      <c r="HV6" s="1736"/>
      <c r="HW6" s="1736"/>
      <c r="HX6" s="1736"/>
      <c r="HY6" s="1736"/>
      <c r="HZ6" s="1737"/>
      <c r="IA6" s="1735" t="s">
        <v>3969</v>
      </c>
      <c r="IB6" s="1736"/>
      <c r="IC6" s="1736"/>
      <c r="ID6" s="1736"/>
      <c r="IE6" s="1736"/>
      <c r="IF6" s="1736"/>
      <c r="IG6" s="1736"/>
      <c r="IH6" s="1736"/>
      <c r="II6" s="1736"/>
      <c r="IJ6" s="1736"/>
      <c r="IK6" s="1736"/>
      <c r="IL6" s="1736"/>
      <c r="IM6" s="1736"/>
      <c r="IN6" s="1736"/>
      <c r="IO6" s="1736"/>
      <c r="IP6" s="1736"/>
      <c r="IQ6" s="1736"/>
      <c r="IR6" s="1736"/>
      <c r="IS6" s="1736"/>
      <c r="IT6" s="1736"/>
      <c r="IU6" s="1736"/>
      <c r="IV6" s="1736"/>
      <c r="IW6" s="1736"/>
      <c r="IX6" s="1736"/>
      <c r="IY6" s="1736"/>
      <c r="IZ6" s="1736"/>
      <c r="JA6" s="1736"/>
      <c r="JB6" s="1736"/>
      <c r="JC6" s="1736"/>
      <c r="JD6" s="1736"/>
      <c r="JE6" s="1737"/>
      <c r="JF6" s="1768" t="s">
        <v>3970</v>
      </c>
      <c r="JG6" s="1740" t="s">
        <v>5122</v>
      </c>
      <c r="JH6" s="1768" t="s">
        <v>3971</v>
      </c>
      <c r="JI6" s="1768" t="s">
        <v>5123</v>
      </c>
      <c r="JJ6" s="1768" t="s">
        <v>3972</v>
      </c>
      <c r="JK6" s="1770" t="s">
        <v>3973</v>
      </c>
      <c r="JL6" s="1020"/>
      <c r="JM6" s="1020"/>
      <c r="JN6" s="1020"/>
    </row>
    <row r="7" spans="1:274" s="1034" customFormat="1" ht="158.25" customHeight="1">
      <c r="A7" s="1746"/>
      <c r="B7" s="1748"/>
      <c r="C7" s="1750"/>
      <c r="D7" s="1750"/>
      <c r="E7" s="1752"/>
      <c r="F7" s="1750"/>
      <c r="G7" s="1750"/>
      <c r="H7" s="1750"/>
      <c r="I7" s="1754"/>
      <c r="J7" s="1750"/>
      <c r="K7" s="1750"/>
      <c r="L7" s="1750"/>
      <c r="M7" s="1750"/>
      <c r="N7" s="1755"/>
      <c r="O7" s="1734"/>
      <c r="P7" s="1371" t="s">
        <v>5057</v>
      </c>
      <c r="Q7" s="1371" t="s">
        <v>3982</v>
      </c>
      <c r="R7" s="1371" t="s">
        <v>5058</v>
      </c>
      <c r="S7" s="1371" t="s">
        <v>5059</v>
      </c>
      <c r="T7" s="1371" t="s">
        <v>5060</v>
      </c>
      <c r="U7" s="1371" t="s">
        <v>5061</v>
      </c>
      <c r="V7" s="1371" t="s">
        <v>5062</v>
      </c>
      <c r="W7" s="1372" t="s">
        <v>5063</v>
      </c>
      <c r="X7" s="1371" t="s">
        <v>3288</v>
      </c>
      <c r="Y7" s="1371" t="s">
        <v>3673</v>
      </c>
      <c r="Z7" s="1371" t="s">
        <v>3016</v>
      </c>
      <c r="AA7" s="1371" t="s">
        <v>2883</v>
      </c>
      <c r="AB7" s="1371" t="s">
        <v>2887</v>
      </c>
      <c r="AC7" s="1371" t="s">
        <v>2865</v>
      </c>
      <c r="AD7" s="1371" t="s">
        <v>5116</v>
      </c>
      <c r="AE7" s="1371" t="s">
        <v>5117</v>
      </c>
      <c r="AF7" s="1371" t="s">
        <v>5118</v>
      </c>
      <c r="AG7" s="1371" t="s">
        <v>2891</v>
      </c>
      <c r="AH7" s="1371" t="s">
        <v>2893</v>
      </c>
      <c r="AI7" s="1371" t="s">
        <v>2895</v>
      </c>
      <c r="AJ7" s="1371" t="s">
        <v>2899</v>
      </c>
      <c r="AK7" s="1371" t="s">
        <v>2901</v>
      </c>
      <c r="AL7" s="1371" t="s">
        <v>2897</v>
      </c>
      <c r="AM7" s="1371" t="s">
        <v>1191</v>
      </c>
      <c r="AN7" s="1371" t="s">
        <v>2904</v>
      </c>
      <c r="AO7" s="1371" t="s">
        <v>2906</v>
      </c>
      <c r="AP7" s="1371" t="s">
        <v>2908</v>
      </c>
      <c r="AQ7" s="1371" t="s">
        <v>2910</v>
      </c>
      <c r="AR7" s="1371" t="s">
        <v>2912</v>
      </c>
      <c r="AS7" s="1371" t="s">
        <v>2916</v>
      </c>
      <c r="AT7" s="1371" t="s">
        <v>2918</v>
      </c>
      <c r="AU7" s="1371" t="s">
        <v>2914</v>
      </c>
      <c r="AV7" s="1371" t="s">
        <v>2920</v>
      </c>
      <c r="AW7" s="1371" t="s">
        <v>2930</v>
      </c>
      <c r="AX7" s="1371" t="s">
        <v>2924</v>
      </c>
      <c r="AY7" s="1371" t="s">
        <v>2926</v>
      </c>
      <c r="AZ7" s="1371" t="s">
        <v>2932</v>
      </c>
      <c r="BA7" s="1371" t="s">
        <v>2928</v>
      </c>
      <c r="BB7" s="1371" t="s">
        <v>2934</v>
      </c>
      <c r="BC7" s="1371" t="s">
        <v>2936</v>
      </c>
      <c r="BD7" s="1371" t="s">
        <v>2938</v>
      </c>
      <c r="BE7" s="1371" t="s">
        <v>2940</v>
      </c>
      <c r="BF7" s="1371" t="s">
        <v>5119</v>
      </c>
      <c r="BG7" s="1371" t="s">
        <v>2950</v>
      </c>
      <c r="BH7" s="1371" t="s">
        <v>2942</v>
      </c>
      <c r="BI7" s="1371" t="s">
        <v>2944</v>
      </c>
      <c r="BJ7" s="1371" t="s">
        <v>2946</v>
      </c>
      <c r="BK7" s="1371" t="s">
        <v>2950</v>
      </c>
      <c r="BL7" s="1371" t="s">
        <v>2952</v>
      </c>
      <c r="BM7" s="1371" t="s">
        <v>2948</v>
      </c>
      <c r="BN7" s="1371" t="s">
        <v>2954</v>
      </c>
      <c r="BO7" s="1371" t="s">
        <v>2956</v>
      </c>
      <c r="BP7" s="1371" t="s">
        <v>2958</v>
      </c>
      <c r="BQ7" s="1371" t="s">
        <v>3092</v>
      </c>
      <c r="BR7" s="1371" t="s">
        <v>3094</v>
      </c>
      <c r="BS7" s="1371" t="s">
        <v>3096</v>
      </c>
      <c r="BT7" s="1371" t="s">
        <v>3100</v>
      </c>
      <c r="BU7" s="1371" t="s">
        <v>3104</v>
      </c>
      <c r="BV7" s="1371" t="s">
        <v>3106</v>
      </c>
      <c r="BW7" s="1371" t="s">
        <v>3128</v>
      </c>
      <c r="BX7" s="1373" t="s">
        <v>3108</v>
      </c>
      <c r="BY7" s="1373" t="s">
        <v>3110</v>
      </c>
      <c r="BZ7" s="1373" t="s">
        <v>3112</v>
      </c>
      <c r="CA7" s="1373" t="s">
        <v>3134</v>
      </c>
      <c r="CB7" s="1373" t="s">
        <v>5064</v>
      </c>
      <c r="CC7" s="1373" t="s">
        <v>3114</v>
      </c>
      <c r="CD7" s="1371" t="s">
        <v>3116</v>
      </c>
      <c r="CE7" s="1373" t="s">
        <v>5120</v>
      </c>
      <c r="CF7" s="1371" t="s">
        <v>3142</v>
      </c>
      <c r="CG7" s="1371" t="s">
        <v>3144</v>
      </c>
      <c r="CH7" s="1371" t="s">
        <v>3146</v>
      </c>
      <c r="CI7" s="1371" t="s">
        <v>3148</v>
      </c>
      <c r="CJ7" s="1371" t="s">
        <v>3150</v>
      </c>
      <c r="CK7" s="1371" t="s">
        <v>3152</v>
      </c>
      <c r="CL7" s="1371" t="s">
        <v>3154</v>
      </c>
      <c r="CM7" s="1371" t="s">
        <v>3156</v>
      </c>
      <c r="CN7" s="1371" t="s">
        <v>3158</v>
      </c>
      <c r="CO7" s="1371" t="s">
        <v>3160</v>
      </c>
      <c r="CP7" s="1371" t="s">
        <v>5065</v>
      </c>
      <c r="CQ7" s="1371" t="s">
        <v>5066</v>
      </c>
      <c r="CR7" s="1741"/>
      <c r="CS7" s="1741"/>
      <c r="CT7" s="1741"/>
      <c r="CU7" s="1741"/>
      <c r="CV7" s="1743"/>
      <c r="CW7" s="1741"/>
      <c r="CX7" s="1741"/>
      <c r="CY7" s="1741"/>
      <c r="CZ7" s="1741"/>
      <c r="DA7" s="1371" t="s">
        <v>3031</v>
      </c>
      <c r="DB7" s="1371" t="s">
        <v>3034</v>
      </c>
      <c r="DC7" s="1371" t="s">
        <v>3026</v>
      </c>
      <c r="DD7" s="1371" t="s">
        <v>5157</v>
      </c>
      <c r="DE7" s="1371" t="s">
        <v>5067</v>
      </c>
      <c r="DF7" s="1371" t="s">
        <v>3038</v>
      </c>
      <c r="DG7" s="1371" t="s">
        <v>3034</v>
      </c>
      <c r="DH7" s="1371" t="s">
        <v>3040</v>
      </c>
      <c r="DI7" s="1371" t="s">
        <v>3022</v>
      </c>
      <c r="DJ7" s="1371" t="s">
        <v>5068</v>
      </c>
      <c r="DK7" s="1371" t="s">
        <v>3020</v>
      </c>
      <c r="DL7" s="1371" t="s">
        <v>5069</v>
      </c>
      <c r="DM7" s="1371" t="s">
        <v>3054</v>
      </c>
      <c r="DN7" s="1371" t="s">
        <v>3052</v>
      </c>
      <c r="DO7" s="1371" t="s">
        <v>3056</v>
      </c>
      <c r="DP7" s="1371" t="s">
        <v>5158</v>
      </c>
      <c r="DQ7" s="1371" t="s">
        <v>3058</v>
      </c>
      <c r="DR7" s="1371" t="s">
        <v>5070</v>
      </c>
      <c r="DS7" s="1371" t="s">
        <v>5159</v>
      </c>
      <c r="DT7" s="1371" t="s">
        <v>5160</v>
      </c>
      <c r="DU7" s="1371" t="s">
        <v>3042</v>
      </c>
      <c r="DV7" s="1371" t="s">
        <v>3044</v>
      </c>
      <c r="DW7" s="1371" t="s">
        <v>3048</v>
      </c>
      <c r="DX7" s="1371" t="s">
        <v>3050</v>
      </c>
      <c r="DY7" s="1371" t="s">
        <v>3060</v>
      </c>
      <c r="DZ7" s="1371" t="s">
        <v>3062</v>
      </c>
      <c r="EA7" s="1371" t="s">
        <v>5071</v>
      </c>
      <c r="EB7" s="1371" t="s">
        <v>5161</v>
      </c>
      <c r="EC7" s="1371" t="s">
        <v>5162</v>
      </c>
      <c r="ED7" s="1371" t="s">
        <v>5163</v>
      </c>
      <c r="EE7" s="1371" t="s">
        <v>5164</v>
      </c>
      <c r="EF7" s="1371" t="s">
        <v>3076</v>
      </c>
      <c r="EG7" s="1371" t="s">
        <v>3078</v>
      </c>
      <c r="EH7" s="1371" t="s">
        <v>3080</v>
      </c>
      <c r="EI7" s="1371" t="s">
        <v>3082</v>
      </c>
      <c r="EJ7" s="1371" t="s">
        <v>5165</v>
      </c>
      <c r="EK7" s="1371" t="s">
        <v>3084</v>
      </c>
      <c r="EL7" s="1755"/>
      <c r="EM7" s="1755"/>
      <c r="EN7" s="1755"/>
      <c r="EO7" s="1755"/>
      <c r="EP7" s="1755"/>
      <c r="EQ7" s="1741"/>
      <c r="ER7" s="1741"/>
      <c r="ES7" s="1741"/>
      <c r="ET7" s="1741"/>
      <c r="EU7" s="1755"/>
      <c r="EV7" s="1755"/>
      <c r="EW7" s="1755"/>
      <c r="EX7" s="1755"/>
      <c r="EY7" s="1755"/>
      <c r="EZ7" s="1755"/>
      <c r="FA7" s="1741"/>
      <c r="FB7" s="1741"/>
      <c r="FC7" s="1755"/>
      <c r="FD7" s="1755"/>
      <c r="FE7" s="1755"/>
      <c r="FF7" s="1755"/>
      <c r="FG7" s="1755"/>
      <c r="FH7" s="1755"/>
      <c r="FI7" s="1741"/>
      <c r="FJ7" s="1741"/>
      <c r="FK7" s="1741"/>
      <c r="FL7" s="1741"/>
      <c r="FM7" s="1741"/>
      <c r="FN7" s="1741"/>
      <c r="FO7" s="1761"/>
      <c r="FP7" s="1761"/>
      <c r="FQ7" s="1760"/>
      <c r="FR7" s="1760"/>
      <c r="FS7" s="1760"/>
      <c r="FT7" s="1760"/>
      <c r="FU7" s="1761"/>
      <c r="FV7" s="1761"/>
      <c r="FW7" s="1761"/>
      <c r="FX7" s="1761"/>
      <c r="FY7" s="1741"/>
      <c r="FZ7" s="1741"/>
      <c r="GA7" s="1741"/>
      <c r="GB7" s="1741"/>
      <c r="GC7" s="1741"/>
      <c r="GD7" s="1374" t="s">
        <v>5187</v>
      </c>
      <c r="GE7" s="1741"/>
      <c r="GF7" s="1371" t="s">
        <v>5124</v>
      </c>
      <c r="GG7" s="1371" t="s">
        <v>5125</v>
      </c>
      <c r="GH7" s="1371" t="s">
        <v>3831</v>
      </c>
      <c r="GI7" s="1371" t="s">
        <v>3835</v>
      </c>
      <c r="GJ7" s="1371" t="s">
        <v>3835</v>
      </c>
      <c r="GK7" s="1371" t="s">
        <v>5126</v>
      </c>
      <c r="GL7" s="1371" t="s">
        <v>3858</v>
      </c>
      <c r="GM7" s="1371" t="s">
        <v>5124</v>
      </c>
      <c r="GN7" s="1371" t="s">
        <v>3984</v>
      </c>
      <c r="GO7" s="1371" t="s">
        <v>3001</v>
      </c>
      <c r="GP7" s="1371" t="s">
        <v>5127</v>
      </c>
      <c r="GQ7" s="1371" t="s">
        <v>5128</v>
      </c>
      <c r="GR7" s="1371" t="s">
        <v>5129</v>
      </c>
      <c r="GS7" s="1371" t="s">
        <v>3843</v>
      </c>
      <c r="GT7" s="1371" t="s">
        <v>5130</v>
      </c>
      <c r="GU7" s="1371" t="s">
        <v>5131</v>
      </c>
      <c r="GV7" s="1371" t="s">
        <v>3846</v>
      </c>
      <c r="GW7" s="1371" t="s">
        <v>3849</v>
      </c>
      <c r="GX7" s="1371" t="s">
        <v>5132</v>
      </c>
      <c r="GY7" s="1371" t="s">
        <v>3056</v>
      </c>
      <c r="GZ7" s="1371" t="s">
        <v>3852</v>
      </c>
      <c r="HA7" s="1371" t="s">
        <v>5133</v>
      </c>
      <c r="HB7" s="1371" t="s">
        <v>5134</v>
      </c>
      <c r="HC7" s="1371" t="s">
        <v>3857</v>
      </c>
      <c r="HD7" s="1371" t="s">
        <v>3855</v>
      </c>
      <c r="HE7" s="1371" t="s">
        <v>3811</v>
      </c>
      <c r="HF7" s="1371" t="s">
        <v>3305</v>
      </c>
      <c r="HG7" s="1371" t="s">
        <v>3814</v>
      </c>
      <c r="HH7" s="1371" t="s">
        <v>3800</v>
      </c>
      <c r="HI7" s="1371" t="s">
        <v>3805</v>
      </c>
      <c r="HJ7" s="1371" t="s">
        <v>3821</v>
      </c>
      <c r="HK7" s="1371" t="s">
        <v>3817</v>
      </c>
      <c r="HL7" s="1371" t="s">
        <v>3824</v>
      </c>
      <c r="HM7" s="1371" t="s">
        <v>5135</v>
      </c>
      <c r="HN7" s="1371" t="s">
        <v>5136</v>
      </c>
      <c r="HO7" s="1371" t="s">
        <v>3986</v>
      </c>
      <c r="HP7" s="1371" t="s">
        <v>5137</v>
      </c>
      <c r="HQ7" s="1371" t="s">
        <v>3864</v>
      </c>
      <c r="HR7" s="1371" t="s">
        <v>3873</v>
      </c>
      <c r="HS7" s="1371" t="s">
        <v>5138</v>
      </c>
      <c r="HT7" s="1371" t="s">
        <v>3880</v>
      </c>
      <c r="HU7" s="1371" t="s">
        <v>3877</v>
      </c>
      <c r="HV7" s="1371" t="s">
        <v>5139</v>
      </c>
      <c r="HW7" s="1371" t="s">
        <v>3867</v>
      </c>
      <c r="HX7" s="1371" t="s">
        <v>3870</v>
      </c>
      <c r="HY7" s="1371" t="s">
        <v>3807</v>
      </c>
      <c r="HZ7" s="1371" t="s">
        <v>3988</v>
      </c>
      <c r="IA7" s="1371" t="s">
        <v>5140</v>
      </c>
      <c r="IB7" s="1371" t="s">
        <v>5141</v>
      </c>
      <c r="IC7" s="1371" t="s">
        <v>5142</v>
      </c>
      <c r="ID7" s="1371" t="s">
        <v>5143</v>
      </c>
      <c r="IE7" s="1371" t="s">
        <v>5144</v>
      </c>
      <c r="IF7" s="1371" t="s">
        <v>5145</v>
      </c>
      <c r="IG7" s="1371" t="s">
        <v>5146</v>
      </c>
      <c r="IH7" s="1371" t="s">
        <v>5147</v>
      </c>
      <c r="II7" s="1371" t="s">
        <v>5148</v>
      </c>
      <c r="IJ7" s="1371" t="s">
        <v>5149</v>
      </c>
      <c r="IK7" s="1371" t="s">
        <v>5150</v>
      </c>
      <c r="IL7" s="1371" t="s">
        <v>5151</v>
      </c>
      <c r="IM7" s="1371" t="s">
        <v>3901</v>
      </c>
      <c r="IN7" s="1371" t="s">
        <v>5152</v>
      </c>
      <c r="IO7" s="1371" t="s">
        <v>5153</v>
      </c>
      <c r="IP7" s="1371" t="s">
        <v>3898</v>
      </c>
      <c r="IQ7" s="1371" t="s">
        <v>3887</v>
      </c>
      <c r="IR7" s="1371" t="s">
        <v>4044</v>
      </c>
      <c r="IS7" s="1371" t="s">
        <v>3884</v>
      </c>
      <c r="IT7" s="1371" t="s">
        <v>3892</v>
      </c>
      <c r="IU7" s="1371" t="s">
        <v>3889</v>
      </c>
      <c r="IV7" s="1371" t="s">
        <v>5154</v>
      </c>
      <c r="IW7" s="1371" t="s">
        <v>3989</v>
      </c>
      <c r="IX7" s="1371" t="s">
        <v>3990</v>
      </c>
      <c r="IY7" s="1371" t="s">
        <v>3911</v>
      </c>
      <c r="IZ7" s="1371" t="s">
        <v>5155</v>
      </c>
      <c r="JA7" s="1371" t="s">
        <v>3916</v>
      </c>
      <c r="JB7" s="1371" t="s">
        <v>1846</v>
      </c>
      <c r="JC7" s="1371" t="s">
        <v>3906</v>
      </c>
      <c r="JD7" s="1371" t="s">
        <v>3909</v>
      </c>
      <c r="JE7" s="1371" t="s">
        <v>5156</v>
      </c>
      <c r="JF7" s="1769"/>
      <c r="JG7" s="1781"/>
      <c r="JH7" s="1769"/>
      <c r="JI7" s="1769"/>
      <c r="JJ7" s="1769"/>
      <c r="JK7" s="1771"/>
      <c r="JL7" s="1020"/>
      <c r="JM7" s="1020"/>
      <c r="JN7" s="1020"/>
    </row>
    <row r="8" spans="1:274" s="1027" customFormat="1" ht="14.25" hidden="1" customHeight="1" thickTop="1">
      <c r="A8" s="1385" t="s">
        <v>5072</v>
      </c>
      <c r="B8" s="1386"/>
      <c r="C8" s="1387"/>
      <c r="D8" s="1387"/>
      <c r="E8" s="1388"/>
      <c r="F8" s="1388"/>
      <c r="G8" s="1388"/>
      <c r="H8" s="1387"/>
      <c r="I8" s="1387"/>
      <c r="J8" s="1389"/>
      <c r="K8" s="1390"/>
      <c r="L8" s="1390"/>
      <c r="M8" s="1390"/>
      <c r="N8" s="1390"/>
      <c r="O8" s="1391"/>
      <c r="P8" s="1390"/>
      <c r="Q8" s="1390"/>
      <c r="R8" s="1390"/>
      <c r="S8" s="1390"/>
      <c r="T8" s="1390"/>
      <c r="U8" s="1390"/>
      <c r="V8" s="1390"/>
      <c r="W8" s="1386"/>
      <c r="X8" s="1386"/>
      <c r="Y8" s="1386"/>
      <c r="Z8" s="1386"/>
      <c r="AA8" s="1390"/>
      <c r="AB8" s="1390"/>
      <c r="AC8" s="1390"/>
      <c r="AD8" s="1390"/>
      <c r="AE8" s="1390"/>
      <c r="AF8" s="1390"/>
      <c r="AG8" s="1390"/>
      <c r="AH8" s="1390"/>
      <c r="AI8" s="1390"/>
      <c r="AJ8" s="1390"/>
      <c r="AK8" s="1390"/>
      <c r="AL8" s="1390"/>
      <c r="AM8" s="1390"/>
      <c r="AN8" s="1390"/>
      <c r="AO8" s="1390"/>
      <c r="AP8" s="1390"/>
      <c r="AQ8" s="1390"/>
      <c r="AR8" s="1390"/>
      <c r="AS8" s="1390"/>
      <c r="AT8" s="1390"/>
      <c r="AU8" s="1390"/>
      <c r="AV8" s="1390"/>
      <c r="AW8" s="1390"/>
      <c r="AX8" s="1390"/>
      <c r="AY8" s="1390"/>
      <c r="AZ8" s="1390"/>
      <c r="BA8" s="1390"/>
      <c r="BB8" s="1390"/>
      <c r="BC8" s="1390"/>
      <c r="BD8" s="1390"/>
      <c r="BE8" s="1390"/>
      <c r="BF8" s="1390"/>
      <c r="BG8" s="1390"/>
      <c r="BH8" s="1390"/>
      <c r="BI8" s="1390"/>
      <c r="BJ8" s="1390"/>
      <c r="BK8" s="1390"/>
      <c r="BL8" s="1390"/>
      <c r="BM8" s="1390"/>
      <c r="BN8" s="1390"/>
      <c r="BO8" s="1390"/>
      <c r="BP8" s="1390"/>
      <c r="BQ8" s="1390"/>
      <c r="BR8" s="1390"/>
      <c r="BS8" s="1390"/>
      <c r="BT8" s="1390"/>
      <c r="BU8" s="1390"/>
      <c r="BV8" s="1390"/>
      <c r="BW8" s="1390"/>
      <c r="BX8" s="1390"/>
      <c r="BY8" s="1390"/>
      <c r="BZ8" s="1390"/>
      <c r="CA8" s="1390"/>
      <c r="CB8" s="1390"/>
      <c r="CC8" s="1390"/>
      <c r="CD8" s="1390"/>
      <c r="CE8" s="1390"/>
      <c r="CF8" s="1390"/>
      <c r="CG8" s="1390"/>
      <c r="CH8" s="1390"/>
      <c r="CI8" s="1390"/>
      <c r="CJ8" s="1390"/>
      <c r="CK8" s="1390"/>
      <c r="CL8" s="1390"/>
      <c r="CM8" s="1390"/>
      <c r="CN8" s="1390"/>
      <c r="CO8" s="1390"/>
      <c r="CP8" s="1390"/>
      <c r="CQ8" s="1390"/>
      <c r="CR8" s="1390"/>
      <c r="CS8" s="1390"/>
      <c r="CT8" s="1390"/>
      <c r="CU8" s="1390"/>
      <c r="CV8" s="1390"/>
      <c r="CW8" s="1390"/>
      <c r="CX8" s="1390"/>
      <c r="CY8" s="1390"/>
      <c r="CZ8" s="1390"/>
      <c r="DA8" s="1390"/>
      <c r="DB8" s="1390"/>
      <c r="DC8" s="1390"/>
      <c r="DD8" s="1390"/>
      <c r="DE8" s="1390"/>
      <c r="DF8" s="1390"/>
      <c r="DG8" s="1390"/>
      <c r="DH8" s="1390"/>
      <c r="DI8" s="1390"/>
      <c r="DJ8" s="1390"/>
      <c r="DK8" s="1390"/>
      <c r="DL8" s="1390"/>
      <c r="DM8" s="1390"/>
      <c r="DN8" s="1390"/>
      <c r="DO8" s="1390"/>
      <c r="DP8" s="1390"/>
      <c r="DQ8" s="1390"/>
      <c r="DR8" s="1390"/>
      <c r="DS8" s="1390"/>
      <c r="DT8" s="1390"/>
      <c r="DU8" s="1390"/>
      <c r="DV8" s="1390"/>
      <c r="DW8" s="1390"/>
      <c r="DX8" s="1390"/>
      <c r="DY8" s="1390"/>
      <c r="DZ8" s="1390"/>
      <c r="EA8" s="1390"/>
      <c r="EB8" s="1390"/>
      <c r="EC8" s="1390"/>
      <c r="ED8" s="1390"/>
      <c r="EE8" s="1390"/>
      <c r="EF8" s="1390"/>
      <c r="EG8" s="1390"/>
      <c r="EH8" s="1390"/>
      <c r="EI8" s="1390"/>
      <c r="EJ8" s="1390"/>
      <c r="EK8" s="1390"/>
      <c r="EL8" s="1392"/>
      <c r="EM8" s="1392"/>
      <c r="EN8" s="1392"/>
      <c r="EO8" s="1392"/>
      <c r="EP8" s="1392"/>
      <c r="EQ8" s="1392"/>
      <c r="ER8" s="1370"/>
      <c r="ES8" s="1393"/>
      <c r="ET8" s="1392"/>
      <c r="EU8" s="1392"/>
      <c r="EV8" s="1392"/>
      <c r="EW8" s="1392"/>
      <c r="EX8" s="1392"/>
      <c r="EY8" s="1392"/>
      <c r="EZ8" s="1392"/>
      <c r="FA8" s="1392"/>
      <c r="FB8" s="1392"/>
      <c r="FC8" s="1392"/>
      <c r="FD8" s="1392"/>
      <c r="FE8" s="1392"/>
      <c r="FF8" s="1394"/>
      <c r="FG8" s="1392"/>
      <c r="FH8" s="1392"/>
      <c r="FI8" s="1392"/>
      <c r="FJ8" s="1392"/>
      <c r="FK8" s="1392"/>
      <c r="FL8" s="1392"/>
      <c r="FM8" s="1392"/>
      <c r="FN8" s="1392"/>
      <c r="FO8" s="1392"/>
      <c r="FP8" s="1392"/>
      <c r="FQ8" s="1395"/>
      <c r="FR8" s="1395"/>
      <c r="FS8" s="1392"/>
      <c r="FT8" s="1392"/>
      <c r="FU8" s="1392"/>
      <c r="FV8" s="1392"/>
      <c r="FW8" s="1392"/>
      <c r="FX8" s="1392"/>
      <c r="FY8" s="1392"/>
      <c r="FZ8" s="1392"/>
      <c r="GA8" s="1393"/>
      <c r="GB8" s="1393"/>
      <c r="GC8" s="1393"/>
      <c r="GD8" s="1392"/>
      <c r="GE8" s="1392"/>
      <c r="GF8" s="1392"/>
      <c r="GG8" s="1392"/>
      <c r="GH8" s="1392"/>
      <c r="GI8" s="1392"/>
      <c r="GJ8" s="1392"/>
      <c r="GK8" s="1392"/>
      <c r="GL8" s="1392"/>
      <c r="GM8" s="1392"/>
      <c r="GN8" s="1392"/>
      <c r="GO8" s="1392"/>
      <c r="GP8" s="1392"/>
      <c r="GQ8" s="1392"/>
      <c r="GR8" s="1392"/>
      <c r="GS8" s="1392"/>
      <c r="GT8" s="1392"/>
      <c r="GU8" s="1392"/>
      <c r="GV8" s="1392"/>
      <c r="GW8" s="1392"/>
      <c r="GX8" s="1392"/>
      <c r="GY8" s="1392"/>
      <c r="GZ8" s="1392"/>
      <c r="HA8" s="1392"/>
      <c r="HB8" s="1392"/>
      <c r="HC8" s="1392"/>
      <c r="HD8" s="1392"/>
      <c r="HE8" s="1392"/>
      <c r="HF8" s="1392"/>
      <c r="HG8" s="1392"/>
      <c r="HH8" s="1392"/>
      <c r="HI8" s="1392"/>
      <c r="HJ8" s="1392"/>
      <c r="HK8" s="1392"/>
      <c r="HL8" s="1392"/>
      <c r="HM8" s="1392"/>
      <c r="HN8" s="1392"/>
      <c r="HO8" s="1392"/>
      <c r="HP8" s="1392"/>
      <c r="HQ8" s="1392"/>
      <c r="HR8" s="1392"/>
      <c r="HS8" s="1392"/>
      <c r="HT8" s="1392"/>
      <c r="HU8" s="1392"/>
      <c r="HV8" s="1392"/>
      <c r="HW8" s="1392"/>
      <c r="HX8" s="1392"/>
      <c r="HY8" s="1392"/>
      <c r="HZ8" s="1392"/>
      <c r="IA8" s="1392"/>
      <c r="IB8" s="1396"/>
      <c r="IC8" s="1396"/>
      <c r="ID8" s="1396"/>
      <c r="IE8" s="1396"/>
      <c r="IF8" s="1396"/>
      <c r="IG8" s="1396"/>
      <c r="IH8" s="1392"/>
      <c r="II8" s="1392"/>
      <c r="IJ8" s="1392"/>
      <c r="IK8" s="1392"/>
      <c r="IL8" s="1392"/>
      <c r="IM8" s="1392"/>
      <c r="IN8" s="1392"/>
      <c r="IO8" s="1392"/>
      <c r="IP8" s="1392"/>
      <c r="IQ8" s="1392"/>
      <c r="IR8" s="1392"/>
      <c r="IS8" s="1392"/>
      <c r="IT8" s="1392"/>
      <c r="IU8" s="1392"/>
      <c r="IV8" s="1392"/>
      <c r="IW8" s="1392"/>
      <c r="IX8" s="1392"/>
      <c r="IY8" s="1392"/>
      <c r="IZ8" s="1392"/>
      <c r="JA8" s="1392"/>
      <c r="JB8" s="1392"/>
      <c r="JC8" s="1392"/>
      <c r="JD8" s="1392"/>
      <c r="JE8" s="1392"/>
      <c r="JF8" s="1392"/>
      <c r="JG8" s="1397"/>
      <c r="JH8" s="1392"/>
      <c r="JI8" s="1392"/>
      <c r="JJ8" s="1392"/>
      <c r="JK8" s="1398"/>
      <c r="JL8" s="1036"/>
      <c r="JM8" s="1036"/>
      <c r="JN8" s="1036"/>
    </row>
    <row r="9" spans="1:274" s="1037" customFormat="1" ht="16.5" hidden="1">
      <c r="A9" s="1547">
        <f>BangKeTru!B7</f>
        <v>89</v>
      </c>
      <c r="B9" s="1548">
        <f>BangKeTru!C7</f>
        <v>0</v>
      </c>
      <c r="C9" s="1399"/>
      <c r="D9" s="1399"/>
      <c r="E9" s="1400"/>
      <c r="F9" s="1400"/>
      <c r="G9" s="1400"/>
      <c r="H9" s="1399"/>
      <c r="I9" s="1401"/>
      <c r="J9" s="1401"/>
      <c r="K9" s="1402"/>
      <c r="L9" s="1402"/>
      <c r="M9" s="1402"/>
      <c r="N9" s="1402" t="s">
        <v>3992</v>
      </c>
      <c r="O9" s="1402" t="s">
        <v>3992</v>
      </c>
      <c r="P9" s="1403"/>
      <c r="Q9" s="1402">
        <v>2</v>
      </c>
      <c r="R9" s="1402"/>
      <c r="S9" s="1403"/>
      <c r="T9" s="1402"/>
      <c r="U9" s="1402"/>
      <c r="V9" s="1402"/>
      <c r="W9" s="1404"/>
      <c r="X9" s="1404"/>
      <c r="Y9" s="1404"/>
      <c r="Z9" s="1404"/>
      <c r="AA9" s="1403"/>
      <c r="AB9" s="1402"/>
      <c r="AC9" s="1402"/>
      <c r="AD9" s="1402"/>
      <c r="AE9" s="1402"/>
      <c r="AF9" s="1402"/>
      <c r="AG9" s="1402"/>
      <c r="AH9" s="1402"/>
      <c r="AI9" s="1402"/>
      <c r="AJ9" s="1402"/>
      <c r="AK9" s="1402"/>
      <c r="AL9" s="1402"/>
      <c r="AM9" s="1402"/>
      <c r="AN9" s="1402"/>
      <c r="AO9" s="1402"/>
      <c r="AP9" s="1402"/>
      <c r="AQ9" s="1402"/>
      <c r="AR9" s="1402"/>
      <c r="AS9" s="1402"/>
      <c r="AT9" s="1402"/>
      <c r="AU9" s="1402"/>
      <c r="AV9" s="1402"/>
      <c r="AW9" s="1402"/>
      <c r="AX9" s="1402"/>
      <c r="AY9" s="1402"/>
      <c r="AZ9" s="1402"/>
      <c r="BA9" s="1402"/>
      <c r="BB9" s="1402"/>
      <c r="BC9" s="1402"/>
      <c r="BD9" s="1402"/>
      <c r="BE9" s="1402"/>
      <c r="BF9" s="1402"/>
      <c r="BG9" s="1402"/>
      <c r="BH9" s="1402"/>
      <c r="BI9" s="1402"/>
      <c r="BJ9" s="1402"/>
      <c r="BK9" s="1402"/>
      <c r="BL9" s="1402"/>
      <c r="BM9" s="1402"/>
      <c r="BN9" s="1402"/>
      <c r="BO9" s="1402"/>
      <c r="BP9" s="1402"/>
      <c r="BQ9" s="1402"/>
      <c r="BR9" s="1402"/>
      <c r="BS9" s="1402"/>
      <c r="BT9" s="1403"/>
      <c r="BU9" s="1403"/>
      <c r="BV9" s="1402"/>
      <c r="BW9" s="1402"/>
      <c r="BX9" s="1402"/>
      <c r="BY9" s="1402"/>
      <c r="BZ9" s="1402"/>
      <c r="CA9" s="1402"/>
      <c r="CB9" s="1402"/>
      <c r="CC9" s="1402"/>
      <c r="CD9" s="1402"/>
      <c r="CE9" s="1402"/>
      <c r="CF9" s="1405"/>
      <c r="CG9" s="1402"/>
      <c r="CH9" s="1402"/>
      <c r="CI9" s="1402"/>
      <c r="CJ9" s="1402"/>
      <c r="CK9" s="1402"/>
      <c r="CL9" s="1402"/>
      <c r="CM9" s="1402"/>
      <c r="CN9" s="1402"/>
      <c r="CO9" s="1402"/>
      <c r="CP9" s="1402"/>
      <c r="CQ9" s="1402"/>
      <c r="CR9" s="1402"/>
      <c r="CS9" s="1402"/>
      <c r="CT9" s="1402">
        <v>1</v>
      </c>
      <c r="CU9" s="1402"/>
      <c r="CV9" s="1402"/>
      <c r="CW9" s="1402"/>
      <c r="CX9" s="1402"/>
      <c r="CY9" s="1402"/>
      <c r="CZ9" s="1402"/>
      <c r="DA9" s="1402"/>
      <c r="DB9" s="1402"/>
      <c r="DC9" s="1403"/>
      <c r="DD9" s="1402"/>
      <c r="DE9" s="1402"/>
      <c r="DF9" s="1402"/>
      <c r="DG9" s="1402"/>
      <c r="DH9" s="1402"/>
      <c r="DI9" s="1402"/>
      <c r="DJ9" s="1402"/>
      <c r="DK9" s="1402"/>
      <c r="DL9" s="1402"/>
      <c r="DM9" s="1402"/>
      <c r="DN9" s="1402"/>
      <c r="DO9" s="1402"/>
      <c r="DP9" s="1402"/>
      <c r="DQ9" s="1403"/>
      <c r="DR9" s="1402"/>
      <c r="DS9" s="1402"/>
      <c r="DT9" s="1402"/>
      <c r="DU9" s="1402"/>
      <c r="DV9" s="1402"/>
      <c r="DW9" s="1402"/>
      <c r="DX9" s="1402"/>
      <c r="DY9" s="1402"/>
      <c r="DZ9" s="1402"/>
      <c r="EA9" s="1403"/>
      <c r="EB9" s="1402"/>
      <c r="EC9" s="1402"/>
      <c r="ED9" s="1402"/>
      <c r="EE9" s="1402"/>
      <c r="EF9" s="1402"/>
      <c r="EG9" s="1402"/>
      <c r="EH9" s="1402"/>
      <c r="EI9" s="1402"/>
      <c r="EJ9" s="1402"/>
      <c r="EK9" s="1402"/>
      <c r="EL9" s="1406"/>
      <c r="EM9" s="1407"/>
      <c r="EN9" s="1408"/>
      <c r="EO9" s="1408">
        <v>3</v>
      </c>
      <c r="EP9" s="1405"/>
      <c r="EQ9" s="1405"/>
      <c r="ER9" s="1405">
        <v>3</v>
      </c>
      <c r="ES9" s="1407">
        <v>1</v>
      </c>
      <c r="ET9" s="1405"/>
      <c r="EU9" s="1408"/>
      <c r="EV9" s="1405"/>
      <c r="EW9" s="1405"/>
      <c r="EX9" s="1405"/>
      <c r="EY9" s="1405"/>
      <c r="EZ9" s="1405"/>
      <c r="FA9" s="1405"/>
      <c r="FB9" s="1405"/>
      <c r="FC9" s="1405"/>
      <c r="FD9" s="1405"/>
      <c r="FE9" s="1408"/>
      <c r="FF9" s="1409"/>
      <c r="FG9" s="1405"/>
      <c r="FH9" s="1405"/>
      <c r="FI9" s="1405"/>
      <c r="FJ9" s="1408"/>
      <c r="FK9" s="1406"/>
      <c r="FL9" s="1407"/>
      <c r="FM9" s="1407">
        <v>2</v>
      </c>
      <c r="FN9" s="1407">
        <v>12</v>
      </c>
      <c r="FO9" s="1407"/>
      <c r="FP9" s="1406"/>
      <c r="FQ9" s="1407"/>
      <c r="FR9" s="1407"/>
      <c r="FS9" s="1407"/>
      <c r="FT9" s="1407"/>
      <c r="FU9" s="1407"/>
      <c r="FV9" s="1407"/>
      <c r="FW9" s="1407"/>
      <c r="FX9" s="1407"/>
      <c r="FY9" s="1407"/>
      <c r="FZ9" s="1407"/>
      <c r="GA9" s="1407"/>
      <c r="GB9" s="1407"/>
      <c r="GC9" s="1407"/>
      <c r="GD9" s="1410"/>
      <c r="GE9" s="1410"/>
      <c r="GF9" s="1411"/>
      <c r="GG9" s="1407"/>
      <c r="GH9" s="1412"/>
      <c r="GI9" s="1412"/>
      <c r="GJ9" s="1413"/>
      <c r="GK9" s="1413"/>
      <c r="GL9" s="1413"/>
      <c r="GM9" s="1413"/>
      <c r="GN9" s="1413"/>
      <c r="GO9" s="1412"/>
      <c r="GP9" s="1412"/>
      <c r="GQ9" s="1412"/>
      <c r="GR9" s="1413"/>
      <c r="GS9" s="1413"/>
      <c r="GT9" s="1412"/>
      <c r="GU9" s="1412"/>
      <c r="GV9" s="1412"/>
      <c r="GW9" s="1412"/>
      <c r="GX9" s="1412"/>
      <c r="GY9" s="1412"/>
      <c r="GZ9" s="1412"/>
      <c r="HA9" s="1412"/>
      <c r="HB9" s="1412"/>
      <c r="HC9" s="1412"/>
      <c r="HD9" s="1413"/>
      <c r="HE9" s="1412">
        <v>3</v>
      </c>
      <c r="HF9" s="1413"/>
      <c r="HG9" s="1413"/>
      <c r="HH9" s="1412"/>
      <c r="HI9" s="1413"/>
      <c r="HJ9" s="1412"/>
      <c r="HK9" s="1413"/>
      <c r="HL9" s="1412"/>
      <c r="HM9" s="1413"/>
      <c r="HN9" s="1413"/>
      <c r="HO9" s="1413"/>
      <c r="HP9" s="1413"/>
      <c r="HQ9" s="1413"/>
      <c r="HR9" s="1413"/>
      <c r="HS9" s="1412"/>
      <c r="HT9" s="1412"/>
      <c r="HU9" s="1412"/>
      <c r="HV9" s="1412"/>
      <c r="HW9" s="1412"/>
      <c r="HX9" s="1412"/>
      <c r="HY9" s="1412"/>
      <c r="HZ9" s="1413"/>
      <c r="IA9" s="1413"/>
      <c r="IB9" s="1413"/>
      <c r="IC9" s="1412"/>
      <c r="ID9" s="1414"/>
      <c r="IE9" s="1414"/>
      <c r="IF9" s="1412"/>
      <c r="IG9" s="1412"/>
      <c r="IH9" s="1412"/>
      <c r="II9" s="1412"/>
      <c r="IJ9" s="1412"/>
      <c r="IK9" s="1412"/>
      <c r="IL9" s="1412"/>
      <c r="IM9" s="1412"/>
      <c r="IN9" s="1412"/>
      <c r="IO9" s="1412"/>
      <c r="IP9" s="1412"/>
      <c r="IQ9" s="1412"/>
      <c r="IR9" s="1412"/>
      <c r="IS9" s="1412"/>
      <c r="IT9" s="1412"/>
      <c r="IU9" s="1412"/>
      <c r="IV9" s="1412"/>
      <c r="IW9" s="1413"/>
      <c r="IX9" s="1413"/>
      <c r="IY9" s="1413"/>
      <c r="IZ9" s="1412">
        <f>HQ9</f>
        <v>0</v>
      </c>
      <c r="JA9" s="1412"/>
      <c r="JB9" s="1412"/>
      <c r="JC9" s="1412"/>
      <c r="JD9" s="1412"/>
      <c r="JE9" s="1413"/>
      <c r="JF9" s="1413"/>
      <c r="JG9" s="1413"/>
      <c r="JH9" s="1412"/>
      <c r="JI9" s="1413"/>
      <c r="JJ9" s="1413"/>
      <c r="JK9" s="1415" t="s">
        <v>3993</v>
      </c>
    </row>
    <row r="10" spans="1:274" s="1037" customFormat="1" ht="16.5" hidden="1">
      <c r="A10" s="1547" t="str">
        <f>BangKeTru!B8</f>
        <v>89a</v>
      </c>
      <c r="B10" s="1548">
        <f>BangKeTru!C8</f>
        <v>23.4</v>
      </c>
      <c r="C10" s="1416">
        <f>B10+C9</f>
        <v>23.4</v>
      </c>
      <c r="D10" s="1416"/>
      <c r="E10" s="1417"/>
      <c r="F10" s="1417"/>
      <c r="G10" s="1417"/>
      <c r="H10" s="1418"/>
      <c r="I10" s="1416"/>
      <c r="J10" s="1416"/>
      <c r="K10" s="1419">
        <v>12</v>
      </c>
      <c r="L10" s="1419">
        <v>6</v>
      </c>
      <c r="M10" s="1419"/>
      <c r="N10" s="1420"/>
      <c r="O10" s="1421" t="s">
        <v>3992</v>
      </c>
      <c r="P10" s="1421"/>
      <c r="Q10" s="1422"/>
      <c r="R10" s="1422"/>
      <c r="S10" s="1423"/>
      <c r="T10" s="1422"/>
      <c r="U10" s="1422"/>
      <c r="V10" s="1422"/>
      <c r="W10" s="1423"/>
      <c r="X10" s="1424">
        <v>2</v>
      </c>
      <c r="Y10" s="1424"/>
      <c r="Z10" s="1424"/>
      <c r="AA10" s="1425"/>
      <c r="AB10" s="1422"/>
      <c r="AC10" s="1422"/>
      <c r="AD10" s="1422"/>
      <c r="AE10" s="1422"/>
      <c r="AF10" s="1422"/>
      <c r="AG10" s="1422"/>
      <c r="AH10" s="1422"/>
      <c r="AI10" s="1422"/>
      <c r="AJ10" s="1422"/>
      <c r="AK10" s="1422"/>
      <c r="AL10" s="1422"/>
      <c r="AM10" s="1422"/>
      <c r="AN10" s="1422"/>
      <c r="AO10" s="1422"/>
      <c r="AP10" s="1422"/>
      <c r="AQ10" s="1422"/>
      <c r="AR10" s="1422"/>
      <c r="AS10" s="1422"/>
      <c r="AT10" s="1422"/>
      <c r="AU10" s="1422"/>
      <c r="AV10" s="1422"/>
      <c r="AW10" s="1422"/>
      <c r="AX10" s="1422"/>
      <c r="AY10" s="1422"/>
      <c r="AZ10" s="1422"/>
      <c r="BA10" s="1422">
        <v>1</v>
      </c>
      <c r="BB10" s="1422"/>
      <c r="BC10" s="1422"/>
      <c r="BD10" s="1422"/>
      <c r="BE10" s="1422"/>
      <c r="BF10" s="1422"/>
      <c r="BG10" s="1422"/>
      <c r="BH10" s="1422"/>
      <c r="BI10" s="1422"/>
      <c r="BJ10" s="1422"/>
      <c r="BK10" s="1422"/>
      <c r="BL10" s="1422"/>
      <c r="BM10" s="1422"/>
      <c r="BN10" s="1422"/>
      <c r="BO10" s="1422"/>
      <c r="BP10" s="1422"/>
      <c r="BQ10" s="1422"/>
      <c r="BR10" s="1422"/>
      <c r="BS10" s="1422"/>
      <c r="BT10" s="1425"/>
      <c r="BU10" s="1425"/>
      <c r="BV10" s="1422"/>
      <c r="BW10" s="1422"/>
      <c r="BX10" s="1422"/>
      <c r="BY10" s="1422"/>
      <c r="BZ10" s="1422"/>
      <c r="CA10" s="1422"/>
      <c r="CB10" s="1422"/>
      <c r="CC10" s="1422"/>
      <c r="CD10" s="1422"/>
      <c r="CE10" s="1422"/>
      <c r="CF10" s="1425"/>
      <c r="CG10" s="1422"/>
      <c r="CH10" s="1422"/>
      <c r="CI10" s="1422"/>
      <c r="CJ10" s="1422"/>
      <c r="CK10" s="1422"/>
      <c r="CL10" s="1422"/>
      <c r="CM10" s="1422"/>
      <c r="CN10" s="1422"/>
      <c r="CO10" s="1422"/>
      <c r="CP10" s="1422"/>
      <c r="CQ10" s="1422"/>
      <c r="CR10" s="1422"/>
      <c r="CS10" s="1422"/>
      <c r="CT10" s="1422"/>
      <c r="CU10" s="1422"/>
      <c r="CV10" s="1422"/>
      <c r="CW10" s="1422"/>
      <c r="CX10" s="1422"/>
      <c r="CY10" s="1422"/>
      <c r="CZ10" s="1422"/>
      <c r="DA10" s="1422"/>
      <c r="DB10" s="1422"/>
      <c r="DC10" s="1425"/>
      <c r="DD10" s="1422"/>
      <c r="DE10" s="1422"/>
      <c r="DF10" s="1422">
        <v>1</v>
      </c>
      <c r="DG10" s="1422"/>
      <c r="DH10" s="1422"/>
      <c r="DI10" s="1422"/>
      <c r="DJ10" s="1422"/>
      <c r="DK10" s="1422"/>
      <c r="DL10" s="1422"/>
      <c r="DM10" s="1422"/>
      <c r="DN10" s="1422"/>
      <c r="DO10" s="1425"/>
      <c r="DP10" s="1422"/>
      <c r="DQ10" s="1425"/>
      <c r="DR10" s="1422"/>
      <c r="DS10" s="1422"/>
      <c r="DT10" s="1422"/>
      <c r="DU10" s="1422"/>
      <c r="DV10" s="1422"/>
      <c r="DW10" s="1422"/>
      <c r="DX10" s="1422"/>
      <c r="DY10" s="1422"/>
      <c r="DZ10" s="1422"/>
      <c r="EA10" s="1425"/>
      <c r="EB10" s="1422"/>
      <c r="EC10" s="1422"/>
      <c r="ED10" s="1422"/>
      <c r="EE10" s="1422"/>
      <c r="EF10" s="1422"/>
      <c r="EG10" s="1422"/>
      <c r="EH10" s="1422"/>
      <c r="EI10" s="1422"/>
      <c r="EJ10" s="1422"/>
      <c r="EK10" s="1422"/>
      <c r="EL10" s="1426"/>
      <c r="EM10" s="1427"/>
      <c r="EN10" s="1425">
        <v>6</v>
      </c>
      <c r="EO10" s="1425">
        <v>9</v>
      </c>
      <c r="EP10" s="1425"/>
      <c r="EQ10" s="1425"/>
      <c r="ER10" s="1425">
        <v>6</v>
      </c>
      <c r="ES10" s="1427"/>
      <c r="ET10" s="1425"/>
      <c r="EU10" s="1425">
        <v>1</v>
      </c>
      <c r="EV10" s="1425"/>
      <c r="EW10" s="1425"/>
      <c r="EX10" s="1425"/>
      <c r="EY10" s="1425"/>
      <c r="EZ10" s="1425"/>
      <c r="FA10" s="1425"/>
      <c r="FB10" s="1425"/>
      <c r="FC10" s="1425"/>
      <c r="FD10" s="1425"/>
      <c r="FE10" s="1425"/>
      <c r="FF10" s="1428"/>
      <c r="FG10" s="1425"/>
      <c r="FH10" s="1425"/>
      <c r="FI10" s="1425"/>
      <c r="FJ10" s="1425"/>
      <c r="FK10" s="1425"/>
      <c r="FL10" s="1427"/>
      <c r="FM10" s="1427"/>
      <c r="FN10" s="1427">
        <v>6</v>
      </c>
      <c r="FO10" s="1427"/>
      <c r="FP10" s="1425"/>
      <c r="FQ10" s="1427"/>
      <c r="FR10" s="1427"/>
      <c r="FS10" s="1427"/>
      <c r="FT10" s="1427">
        <v>6</v>
      </c>
      <c r="FU10" s="1427"/>
      <c r="FV10" s="1427"/>
      <c r="FW10" s="1427"/>
      <c r="FX10" s="1427"/>
      <c r="FY10" s="1427"/>
      <c r="FZ10" s="1427">
        <v>2</v>
      </c>
      <c r="GA10" s="1427"/>
      <c r="GB10" s="1427">
        <v>4</v>
      </c>
      <c r="GC10" s="1427">
        <v>5</v>
      </c>
      <c r="GD10" s="1429"/>
      <c r="GE10" s="1430"/>
      <c r="GF10" s="1430"/>
      <c r="GG10" s="1427"/>
      <c r="GH10" s="1431">
        <f>B10*3</f>
        <v>70.199999999999989</v>
      </c>
      <c r="GI10" s="1432">
        <f>B10*3</f>
        <v>70.199999999999989</v>
      </c>
      <c r="GJ10" s="1433">
        <f>I10</f>
        <v>0</v>
      </c>
      <c r="GK10" s="1433"/>
      <c r="GL10" s="1434"/>
      <c r="GM10" s="1434"/>
      <c r="GN10" s="1434"/>
      <c r="GO10" s="1435">
        <v>1</v>
      </c>
      <c r="GP10" s="1435"/>
      <c r="GQ10" s="1435"/>
      <c r="GR10" s="1436"/>
      <c r="GS10" s="1437"/>
      <c r="GT10" s="1435"/>
      <c r="GU10" s="1435"/>
      <c r="GV10" s="1435"/>
      <c r="GW10" s="1435"/>
      <c r="GX10" s="1435"/>
      <c r="GY10" s="1435"/>
      <c r="GZ10" s="1435"/>
      <c r="HA10" s="1435"/>
      <c r="HB10" s="1435"/>
      <c r="HC10" s="1435"/>
      <c r="HD10" s="1437"/>
      <c r="HE10" s="1435"/>
      <c r="HF10" s="1436"/>
      <c r="HG10" s="1437"/>
      <c r="HH10" s="1435"/>
      <c r="HI10" s="1437"/>
      <c r="HJ10" s="1435"/>
      <c r="HK10" s="1437">
        <v>1</v>
      </c>
      <c r="HL10" s="1435">
        <v>1</v>
      </c>
      <c r="HM10" s="1436">
        <v>4</v>
      </c>
      <c r="HN10" s="1436"/>
      <c r="HO10" s="1436"/>
      <c r="HP10" s="1436"/>
      <c r="HQ10" s="1436"/>
      <c r="HR10" s="1437"/>
      <c r="HS10" s="1435"/>
      <c r="HT10" s="1435"/>
      <c r="HU10" s="1435"/>
      <c r="HV10" s="1435"/>
      <c r="HW10" s="1435"/>
      <c r="HX10" s="1435"/>
      <c r="HY10" s="1435"/>
      <c r="HZ10" s="1437"/>
      <c r="IA10" s="1437"/>
      <c r="IB10" s="1437"/>
      <c r="IC10" s="1435"/>
      <c r="ID10" s="1438"/>
      <c r="IE10" s="1438"/>
      <c r="IF10" s="1435"/>
      <c r="IG10" s="1435"/>
      <c r="IH10" s="1435"/>
      <c r="II10" s="1435"/>
      <c r="IJ10" s="1435"/>
      <c r="IK10" s="1435"/>
      <c r="IL10" s="1435"/>
      <c r="IM10" s="1435"/>
      <c r="IN10" s="1435"/>
      <c r="IO10" s="1435"/>
      <c r="IP10" s="1435"/>
      <c r="IQ10" s="1435"/>
      <c r="IR10" s="1435"/>
      <c r="IS10" s="1435"/>
      <c r="IT10" s="1435">
        <f>HJ10</f>
        <v>0</v>
      </c>
      <c r="IU10" s="1435">
        <f>HK10</f>
        <v>1</v>
      </c>
      <c r="IV10" s="1435">
        <f t="shared" ref="IV10:IV73" si="2">HL10</f>
        <v>1</v>
      </c>
      <c r="IW10" s="1436">
        <f>HO10</f>
        <v>0</v>
      </c>
      <c r="IX10" s="1436">
        <f>HP10</f>
        <v>0</v>
      </c>
      <c r="IY10" s="1437"/>
      <c r="IZ10" s="1435">
        <f t="shared" ref="IZ10:IZ73" si="3">HQ10</f>
        <v>0</v>
      </c>
      <c r="JA10" s="1435"/>
      <c r="JB10" s="1435"/>
      <c r="JC10" s="1435"/>
      <c r="JD10" s="1435"/>
      <c r="JE10" s="1437"/>
      <c r="JF10" s="1437">
        <v>2</v>
      </c>
      <c r="JG10" s="1437"/>
      <c r="JH10" s="1435"/>
      <c r="JI10" s="1439"/>
      <c r="JJ10" s="1439"/>
      <c r="JK10" s="1440"/>
    </row>
    <row r="11" spans="1:274" s="1027" customFormat="1" ht="16.5" hidden="1">
      <c r="A11" s="1547">
        <f>BangKeTru!B9</f>
        <v>90</v>
      </c>
      <c r="B11" s="1548">
        <f>BangKeTru!C9</f>
        <v>27.7</v>
      </c>
      <c r="C11" s="1416">
        <f t="shared" ref="C11:C74" si="4">B11+C10</f>
        <v>51.099999999999994</v>
      </c>
      <c r="D11" s="1416"/>
      <c r="E11" s="1441"/>
      <c r="F11" s="1441"/>
      <c r="G11" s="1441"/>
      <c r="H11" s="1442"/>
      <c r="I11" s="1443"/>
      <c r="J11" s="1443"/>
      <c r="K11" s="1444"/>
      <c r="L11" s="1444"/>
      <c r="M11" s="1444"/>
      <c r="N11" s="1445" t="s">
        <v>3994</v>
      </c>
      <c r="O11" s="1446" t="s">
        <v>3994</v>
      </c>
      <c r="P11" s="1446"/>
      <c r="Q11" s="1444">
        <v>1</v>
      </c>
      <c r="R11" s="1444"/>
      <c r="S11" s="1445"/>
      <c r="T11" s="1444"/>
      <c r="U11" s="1444"/>
      <c r="V11" s="1444"/>
      <c r="W11" s="1445"/>
      <c r="X11" s="1447"/>
      <c r="Y11" s="1447"/>
      <c r="Z11" s="1447"/>
      <c r="AA11" s="1448"/>
      <c r="AB11" s="1444"/>
      <c r="AC11" s="1444"/>
      <c r="AD11" s="1444"/>
      <c r="AE11" s="1444"/>
      <c r="AF11" s="1444"/>
      <c r="AG11" s="1444"/>
      <c r="AH11" s="1444"/>
      <c r="AI11" s="1444"/>
      <c r="AJ11" s="1444"/>
      <c r="AK11" s="1444"/>
      <c r="AL11" s="1444"/>
      <c r="AM11" s="1444"/>
      <c r="AN11" s="1444"/>
      <c r="AO11" s="1444"/>
      <c r="AP11" s="1444"/>
      <c r="AQ11" s="1444"/>
      <c r="AR11" s="1444"/>
      <c r="AS11" s="1444"/>
      <c r="AT11" s="1444"/>
      <c r="AU11" s="1444"/>
      <c r="AV11" s="1444"/>
      <c r="AW11" s="1444"/>
      <c r="AX11" s="1444"/>
      <c r="AY11" s="1444"/>
      <c r="AZ11" s="1444"/>
      <c r="BA11" s="1444"/>
      <c r="BB11" s="1444"/>
      <c r="BC11" s="1444"/>
      <c r="BD11" s="1444"/>
      <c r="BE11" s="1444"/>
      <c r="BF11" s="1444"/>
      <c r="BG11" s="1444"/>
      <c r="BH11" s="1444"/>
      <c r="BI11" s="1444"/>
      <c r="BJ11" s="1444"/>
      <c r="BK11" s="1444"/>
      <c r="BL11" s="1444"/>
      <c r="BM11" s="1444"/>
      <c r="BN11" s="1444"/>
      <c r="BO11" s="1444"/>
      <c r="BP11" s="1444"/>
      <c r="BQ11" s="1444"/>
      <c r="BR11" s="1444"/>
      <c r="BS11" s="1444"/>
      <c r="BT11" s="1448"/>
      <c r="BU11" s="1448">
        <v>1</v>
      </c>
      <c r="BV11" s="1444"/>
      <c r="BW11" s="1444"/>
      <c r="BX11" s="1444"/>
      <c r="BY11" s="1444"/>
      <c r="BZ11" s="1444"/>
      <c r="CA11" s="1444"/>
      <c r="CB11" s="1444"/>
      <c r="CC11" s="1444"/>
      <c r="CD11" s="1444"/>
      <c r="CE11" s="1444"/>
      <c r="CF11" s="1448"/>
      <c r="CG11" s="1444"/>
      <c r="CH11" s="1444"/>
      <c r="CI11" s="1444"/>
      <c r="CJ11" s="1444"/>
      <c r="CK11" s="1444"/>
      <c r="CL11" s="1444"/>
      <c r="CM11" s="1444"/>
      <c r="CN11" s="1444"/>
      <c r="CO11" s="1444"/>
      <c r="CP11" s="1444"/>
      <c r="CQ11" s="1444"/>
      <c r="CR11" s="1444"/>
      <c r="CS11" s="1444"/>
      <c r="CT11" s="1444"/>
      <c r="CU11" s="1444"/>
      <c r="CV11" s="1444"/>
      <c r="CW11" s="1444"/>
      <c r="CX11" s="1444"/>
      <c r="CY11" s="1444"/>
      <c r="CZ11" s="1444"/>
      <c r="DA11" s="1444"/>
      <c r="DB11" s="1444"/>
      <c r="DC11" s="1448"/>
      <c r="DD11" s="1444"/>
      <c r="DE11" s="1444"/>
      <c r="DF11" s="1444"/>
      <c r="DG11" s="1444"/>
      <c r="DH11" s="1444"/>
      <c r="DI11" s="1444"/>
      <c r="DJ11" s="1444"/>
      <c r="DK11" s="1444"/>
      <c r="DL11" s="1444"/>
      <c r="DM11" s="1444"/>
      <c r="DN11" s="1444"/>
      <c r="DO11" s="1448"/>
      <c r="DP11" s="1444"/>
      <c r="DQ11" s="1448">
        <v>1</v>
      </c>
      <c r="DR11" s="1444"/>
      <c r="DS11" s="1444"/>
      <c r="DT11" s="1444"/>
      <c r="DU11" s="1444"/>
      <c r="DV11" s="1444"/>
      <c r="DW11" s="1444"/>
      <c r="DX11" s="1444"/>
      <c r="DY11" s="1444"/>
      <c r="DZ11" s="1444"/>
      <c r="EA11" s="1448"/>
      <c r="EB11" s="1444"/>
      <c r="EC11" s="1444"/>
      <c r="ED11" s="1444"/>
      <c r="EE11" s="1444"/>
      <c r="EF11" s="1444"/>
      <c r="EG11" s="1444"/>
      <c r="EH11" s="1444"/>
      <c r="EI11" s="1444"/>
      <c r="EJ11" s="1444"/>
      <c r="EK11" s="1444"/>
      <c r="EL11" s="1449"/>
      <c r="EM11" s="1450"/>
      <c r="EN11" s="1448">
        <v>6</v>
      </c>
      <c r="EO11" s="1448"/>
      <c r="EP11" s="1448"/>
      <c r="EQ11" s="1448"/>
      <c r="ER11" s="1448"/>
      <c r="ES11" s="1450"/>
      <c r="ET11" s="1448"/>
      <c r="EU11" s="1448">
        <v>1</v>
      </c>
      <c r="EV11" s="1448"/>
      <c r="EW11" s="1448"/>
      <c r="EX11" s="1448"/>
      <c r="EY11" s="1448"/>
      <c r="EZ11" s="1448"/>
      <c r="FA11" s="1448"/>
      <c r="FB11" s="1448"/>
      <c r="FC11" s="1448"/>
      <c r="FD11" s="1448"/>
      <c r="FE11" s="1448"/>
      <c r="FF11" s="1451"/>
      <c r="FG11" s="1448"/>
      <c r="FH11" s="1448">
        <v>3</v>
      </c>
      <c r="FI11" s="1448"/>
      <c r="FJ11" s="1448"/>
      <c r="FK11" s="1448"/>
      <c r="FL11" s="1450"/>
      <c r="FM11" s="1450"/>
      <c r="FN11" s="1450"/>
      <c r="FO11" s="1450"/>
      <c r="FP11" s="1448"/>
      <c r="FQ11" s="1452"/>
      <c r="FR11" s="1452"/>
      <c r="FS11" s="1450">
        <v>6</v>
      </c>
      <c r="FT11" s="1450"/>
      <c r="FU11" s="1450"/>
      <c r="FV11" s="1450"/>
      <c r="FW11" s="1450"/>
      <c r="FX11" s="1450"/>
      <c r="FY11" s="1450"/>
      <c r="FZ11" s="1450"/>
      <c r="GA11" s="1450"/>
      <c r="GB11" s="1450"/>
      <c r="GC11" s="1450"/>
      <c r="GD11" s="1453"/>
      <c r="GE11" s="1454"/>
      <c r="GF11" s="1454"/>
      <c r="GG11" s="1450"/>
      <c r="GH11" s="1431">
        <f t="shared" ref="GH11:GH74" si="5">B11*3</f>
        <v>83.1</v>
      </c>
      <c r="GI11" s="1432">
        <f t="shared" ref="GI11:GI25" si="6">B11*3</f>
        <v>83.1</v>
      </c>
      <c r="GJ11" s="1433">
        <f t="shared" ref="GJ11:GJ74" si="7">I11</f>
        <v>0</v>
      </c>
      <c r="GK11" s="1433"/>
      <c r="GL11" s="1434"/>
      <c r="GM11" s="1434"/>
      <c r="GN11" s="1434"/>
      <c r="GO11" s="1435"/>
      <c r="GP11" s="1435"/>
      <c r="GQ11" s="1435"/>
      <c r="GR11" s="1436"/>
      <c r="GS11" s="1437"/>
      <c r="GT11" s="1435"/>
      <c r="GU11" s="1435"/>
      <c r="GV11" s="1435"/>
      <c r="GW11" s="1435">
        <v>1</v>
      </c>
      <c r="GX11" s="1435"/>
      <c r="GY11" s="1435"/>
      <c r="GZ11" s="1435"/>
      <c r="HA11" s="1435"/>
      <c r="HB11" s="1435"/>
      <c r="HC11" s="1435">
        <f>BU11</f>
        <v>1</v>
      </c>
      <c r="HD11" s="1437">
        <f>BT11</f>
        <v>0</v>
      </c>
      <c r="HE11" s="1435"/>
      <c r="HF11" s="1436"/>
      <c r="HG11" s="1437"/>
      <c r="HH11" s="1435">
        <v>4</v>
      </c>
      <c r="HI11" s="1437">
        <v>2</v>
      </c>
      <c r="HJ11" s="1435"/>
      <c r="HK11" s="1437"/>
      <c r="HL11" s="1435"/>
      <c r="HM11" s="1436"/>
      <c r="HN11" s="1436"/>
      <c r="HO11" s="1436"/>
      <c r="HP11" s="1436"/>
      <c r="HQ11" s="1436"/>
      <c r="HR11" s="1437"/>
      <c r="HS11" s="1435"/>
      <c r="HT11" s="1435"/>
      <c r="HU11" s="1435"/>
      <c r="HV11" s="1435"/>
      <c r="HW11" s="1435"/>
      <c r="HX11" s="1435"/>
      <c r="HY11" s="1435">
        <v>1</v>
      </c>
      <c r="HZ11" s="1437"/>
      <c r="IA11" s="1437"/>
      <c r="IB11" s="1437"/>
      <c r="IC11" s="1435"/>
      <c r="ID11" s="1438"/>
      <c r="IE11" s="1438"/>
      <c r="IF11" s="1435"/>
      <c r="IG11" s="1435"/>
      <c r="IH11" s="1435"/>
      <c r="II11" s="1435"/>
      <c r="IJ11" s="1435"/>
      <c r="IK11" s="1435"/>
      <c r="IL11" s="1435"/>
      <c r="IM11" s="1435"/>
      <c r="IN11" s="1435"/>
      <c r="IO11" s="1435"/>
      <c r="IP11" s="1435"/>
      <c r="IQ11" s="1435"/>
      <c r="IR11" s="1435"/>
      <c r="IS11" s="1435"/>
      <c r="IT11" s="1435"/>
      <c r="IU11" s="1435"/>
      <c r="IV11" s="1435">
        <f t="shared" si="2"/>
        <v>0</v>
      </c>
      <c r="IW11" s="1436"/>
      <c r="IX11" s="1436"/>
      <c r="IY11" s="1437"/>
      <c r="IZ11" s="1435">
        <f t="shared" si="3"/>
        <v>0</v>
      </c>
      <c r="JA11" s="1435"/>
      <c r="JB11" s="1435"/>
      <c r="JC11" s="1435"/>
      <c r="JD11" s="1435"/>
      <c r="JE11" s="1437"/>
      <c r="JF11" s="1437"/>
      <c r="JG11" s="1437"/>
      <c r="JH11" s="1435"/>
      <c r="JI11" s="1436"/>
      <c r="JJ11" s="1436">
        <f t="shared" ref="JJ11:JJ74" si="8">EQ11</f>
        <v>0</v>
      </c>
      <c r="JK11" s="1455"/>
    </row>
    <row r="12" spans="1:274" s="1027" customFormat="1" ht="16.5" hidden="1">
      <c r="A12" s="1547" t="str">
        <f>BangKeTru!B10</f>
        <v>90a</v>
      </c>
      <c r="B12" s="1548">
        <f>BangKeTru!C10</f>
        <v>40.700000000000003</v>
      </c>
      <c r="C12" s="1416">
        <f t="shared" si="4"/>
        <v>91.8</v>
      </c>
      <c r="D12" s="1456"/>
      <c r="E12" s="1457"/>
      <c r="F12" s="1457"/>
      <c r="G12" s="1457"/>
      <c r="H12" s="1458"/>
      <c r="I12" s="1456"/>
      <c r="J12" s="1456"/>
      <c r="K12" s="1422"/>
      <c r="L12" s="1422"/>
      <c r="M12" s="1422"/>
      <c r="N12" s="1423"/>
      <c r="O12" s="1421" t="s">
        <v>3434</v>
      </c>
      <c r="P12" s="1421"/>
      <c r="Q12" s="1422"/>
      <c r="R12" s="1422"/>
      <c r="S12" s="1423"/>
      <c r="T12" s="1422"/>
      <c r="U12" s="1422"/>
      <c r="V12" s="1422"/>
      <c r="W12" s="1423"/>
      <c r="X12" s="1424">
        <v>1</v>
      </c>
      <c r="Y12" s="1424"/>
      <c r="Z12" s="1424"/>
      <c r="AA12" s="1425"/>
      <c r="AB12" s="1422"/>
      <c r="AC12" s="1422"/>
      <c r="AD12" s="1422"/>
      <c r="AE12" s="1422"/>
      <c r="AF12" s="1422"/>
      <c r="AG12" s="1422"/>
      <c r="AH12" s="1422"/>
      <c r="AI12" s="1422"/>
      <c r="AJ12" s="1422"/>
      <c r="AK12" s="1422"/>
      <c r="AL12" s="1422"/>
      <c r="AM12" s="1422">
        <v>1</v>
      </c>
      <c r="AN12" s="1422"/>
      <c r="AO12" s="1422"/>
      <c r="AP12" s="1422"/>
      <c r="AQ12" s="1422"/>
      <c r="AR12" s="1422"/>
      <c r="AS12" s="1422"/>
      <c r="AT12" s="1422"/>
      <c r="AU12" s="1422"/>
      <c r="AV12" s="1422"/>
      <c r="AW12" s="1422"/>
      <c r="AX12" s="1422"/>
      <c r="AY12" s="1422"/>
      <c r="AZ12" s="1422"/>
      <c r="BA12" s="1422"/>
      <c r="BB12" s="1422"/>
      <c r="BC12" s="1422"/>
      <c r="BD12" s="1422"/>
      <c r="BE12" s="1422"/>
      <c r="BF12" s="1422"/>
      <c r="BG12" s="1422"/>
      <c r="BH12" s="1422"/>
      <c r="BI12" s="1422"/>
      <c r="BJ12" s="1422"/>
      <c r="BK12" s="1422"/>
      <c r="BL12" s="1422"/>
      <c r="BM12" s="1422"/>
      <c r="BN12" s="1422"/>
      <c r="BO12" s="1422"/>
      <c r="BP12" s="1422"/>
      <c r="BQ12" s="1422"/>
      <c r="BR12" s="1422"/>
      <c r="BS12" s="1422"/>
      <c r="BT12" s="1425"/>
      <c r="BU12" s="1425"/>
      <c r="BV12" s="1422"/>
      <c r="BW12" s="1422"/>
      <c r="BX12" s="1422"/>
      <c r="BY12" s="1422"/>
      <c r="BZ12" s="1422"/>
      <c r="CA12" s="1422"/>
      <c r="CB12" s="1422"/>
      <c r="CC12" s="1422"/>
      <c r="CD12" s="1422"/>
      <c r="CE12" s="1422"/>
      <c r="CF12" s="1425"/>
      <c r="CG12" s="1422"/>
      <c r="CH12" s="1422"/>
      <c r="CI12" s="1422"/>
      <c r="CJ12" s="1422"/>
      <c r="CK12" s="1422"/>
      <c r="CL12" s="1422"/>
      <c r="CM12" s="1422"/>
      <c r="CN12" s="1422"/>
      <c r="CO12" s="1422"/>
      <c r="CP12" s="1422"/>
      <c r="CQ12" s="1422"/>
      <c r="CR12" s="1422"/>
      <c r="CS12" s="1422"/>
      <c r="CT12" s="1422"/>
      <c r="CU12" s="1422"/>
      <c r="CV12" s="1422"/>
      <c r="CW12" s="1422"/>
      <c r="CX12" s="1422"/>
      <c r="CY12" s="1422"/>
      <c r="CZ12" s="1422"/>
      <c r="DA12" s="1422"/>
      <c r="DB12" s="1422"/>
      <c r="DC12" s="1425"/>
      <c r="DD12" s="1422"/>
      <c r="DE12" s="1422"/>
      <c r="DF12" s="1422"/>
      <c r="DG12" s="1422"/>
      <c r="DH12" s="1422"/>
      <c r="DI12" s="1422"/>
      <c r="DJ12" s="1422"/>
      <c r="DK12" s="1422"/>
      <c r="DL12" s="1422"/>
      <c r="DM12" s="1422"/>
      <c r="DN12" s="1422"/>
      <c r="DO12" s="1425">
        <v>1</v>
      </c>
      <c r="DP12" s="1422"/>
      <c r="DQ12" s="1425"/>
      <c r="DR12" s="1422"/>
      <c r="DS12" s="1422"/>
      <c r="DT12" s="1422"/>
      <c r="DU12" s="1422"/>
      <c r="DV12" s="1422"/>
      <c r="DW12" s="1422"/>
      <c r="DX12" s="1422"/>
      <c r="DY12" s="1422"/>
      <c r="DZ12" s="1422"/>
      <c r="EA12" s="1425"/>
      <c r="EB12" s="1422"/>
      <c r="EC12" s="1422"/>
      <c r="ED12" s="1422"/>
      <c r="EE12" s="1422"/>
      <c r="EF12" s="1422"/>
      <c r="EG12" s="1422"/>
      <c r="EH12" s="1422"/>
      <c r="EI12" s="1422"/>
      <c r="EJ12" s="1422"/>
      <c r="EK12" s="1422"/>
      <c r="EL12" s="1426"/>
      <c r="EM12" s="1427"/>
      <c r="EN12" s="1425">
        <v>3</v>
      </c>
      <c r="EO12" s="1425"/>
      <c r="EP12" s="1425"/>
      <c r="EQ12" s="1425"/>
      <c r="ER12" s="1425"/>
      <c r="ES12" s="1427"/>
      <c r="ET12" s="1425"/>
      <c r="EU12" s="1425">
        <v>1</v>
      </c>
      <c r="EV12" s="1425"/>
      <c r="EW12" s="1425"/>
      <c r="EX12" s="1425"/>
      <c r="EY12" s="1425"/>
      <c r="EZ12" s="1425"/>
      <c r="FA12" s="1425"/>
      <c r="FB12" s="1425"/>
      <c r="FC12" s="1425"/>
      <c r="FD12" s="1425"/>
      <c r="FE12" s="1425"/>
      <c r="FF12" s="1428"/>
      <c r="FG12" s="1425"/>
      <c r="FH12" s="1425"/>
      <c r="FI12" s="1425"/>
      <c r="FJ12" s="1425"/>
      <c r="FK12" s="1425"/>
      <c r="FL12" s="1427"/>
      <c r="FM12" s="1427"/>
      <c r="FN12" s="1427"/>
      <c r="FO12" s="1427"/>
      <c r="FP12" s="1425"/>
      <c r="FQ12" s="1427"/>
      <c r="FR12" s="1427"/>
      <c r="FS12" s="1427"/>
      <c r="FT12" s="1427">
        <v>3</v>
      </c>
      <c r="FU12" s="1427"/>
      <c r="FV12" s="1427"/>
      <c r="FW12" s="1427"/>
      <c r="FX12" s="1427"/>
      <c r="FY12" s="1427"/>
      <c r="FZ12" s="1427">
        <v>2</v>
      </c>
      <c r="GA12" s="1427"/>
      <c r="GB12" s="1427">
        <v>10</v>
      </c>
      <c r="GC12" s="1427">
        <v>10</v>
      </c>
      <c r="GD12" s="1429"/>
      <c r="GE12" s="1430"/>
      <c r="GF12" s="1430"/>
      <c r="GG12" s="1427"/>
      <c r="GH12" s="1431">
        <f t="shared" si="5"/>
        <v>122.10000000000001</v>
      </c>
      <c r="GI12" s="1432">
        <f t="shared" si="6"/>
        <v>122.10000000000001</v>
      </c>
      <c r="GJ12" s="1433">
        <f t="shared" si="7"/>
        <v>0</v>
      </c>
      <c r="GK12" s="1433"/>
      <c r="GL12" s="1434"/>
      <c r="GM12" s="1434"/>
      <c r="GN12" s="1434"/>
      <c r="GO12" s="1435">
        <v>1</v>
      </c>
      <c r="GP12" s="1435"/>
      <c r="GQ12" s="1435"/>
      <c r="GR12" s="1436"/>
      <c r="GS12" s="1437"/>
      <c r="GT12" s="1435"/>
      <c r="GU12" s="1435"/>
      <c r="GV12" s="1435"/>
      <c r="GW12" s="1435"/>
      <c r="GX12" s="1435"/>
      <c r="GY12" s="1435"/>
      <c r="GZ12" s="1435"/>
      <c r="HA12" s="1435"/>
      <c r="HB12" s="1435"/>
      <c r="HC12" s="1435">
        <f t="shared" ref="HC12:HC76" si="9">BU12</f>
        <v>0</v>
      </c>
      <c r="HD12" s="1437">
        <f t="shared" ref="HD12:HD76" si="10">BT12</f>
        <v>0</v>
      </c>
      <c r="HE12" s="1435"/>
      <c r="HF12" s="1436"/>
      <c r="HG12" s="1437"/>
      <c r="HH12" s="1435"/>
      <c r="HI12" s="1437"/>
      <c r="HJ12" s="1435"/>
      <c r="HK12" s="1437">
        <v>1</v>
      </c>
      <c r="HL12" s="1435">
        <v>2</v>
      </c>
      <c r="HM12" s="1436">
        <v>12</v>
      </c>
      <c r="HN12" s="1436"/>
      <c r="HO12" s="1436"/>
      <c r="HP12" s="1436"/>
      <c r="HQ12" s="1436"/>
      <c r="HR12" s="1437"/>
      <c r="HS12" s="1435"/>
      <c r="HT12" s="1435"/>
      <c r="HU12" s="1435"/>
      <c r="HV12" s="1435"/>
      <c r="HW12" s="1435"/>
      <c r="HX12" s="1435"/>
      <c r="HY12" s="1435"/>
      <c r="HZ12" s="1437"/>
      <c r="IA12" s="1437"/>
      <c r="IB12" s="1437"/>
      <c r="IC12" s="1435"/>
      <c r="ID12" s="1438"/>
      <c r="IE12" s="1438"/>
      <c r="IF12" s="1435"/>
      <c r="IG12" s="1435"/>
      <c r="IH12" s="1435"/>
      <c r="II12" s="1435"/>
      <c r="IJ12" s="1435"/>
      <c r="IK12" s="1435"/>
      <c r="IL12" s="1435"/>
      <c r="IM12" s="1435"/>
      <c r="IN12" s="1435"/>
      <c r="IO12" s="1435"/>
      <c r="IP12" s="1435"/>
      <c r="IQ12" s="1435"/>
      <c r="IR12" s="1435"/>
      <c r="IS12" s="1435"/>
      <c r="IT12" s="1435">
        <f>HJ12</f>
        <v>0</v>
      </c>
      <c r="IU12" s="1435">
        <f>HK12</f>
        <v>1</v>
      </c>
      <c r="IV12" s="1435">
        <f t="shared" si="2"/>
        <v>2</v>
      </c>
      <c r="IW12" s="1436">
        <f>HO12</f>
        <v>0</v>
      </c>
      <c r="IX12" s="1436">
        <f>HP12</f>
        <v>0</v>
      </c>
      <c r="IY12" s="1437"/>
      <c r="IZ12" s="1435">
        <f t="shared" si="3"/>
        <v>0</v>
      </c>
      <c r="JA12" s="1435"/>
      <c r="JB12" s="1435"/>
      <c r="JC12" s="1435"/>
      <c r="JD12" s="1435"/>
      <c r="JE12" s="1437"/>
      <c r="JF12" s="1437">
        <v>2</v>
      </c>
      <c r="JG12" s="1437"/>
      <c r="JH12" s="1435"/>
      <c r="JI12" s="1436"/>
      <c r="JJ12" s="1436">
        <f t="shared" si="8"/>
        <v>0</v>
      </c>
      <c r="JK12" s="1459"/>
    </row>
    <row r="13" spans="1:274" s="1027" customFormat="1" ht="16.5" hidden="1">
      <c r="A13" s="1547">
        <f>BangKeTru!B11</f>
        <v>91</v>
      </c>
      <c r="B13" s="1548">
        <f>BangKeTru!C11</f>
        <v>32.9</v>
      </c>
      <c r="C13" s="1416">
        <f t="shared" si="4"/>
        <v>124.69999999999999</v>
      </c>
      <c r="D13" s="1416"/>
      <c r="E13" s="1441"/>
      <c r="F13" s="1441"/>
      <c r="G13" s="1441"/>
      <c r="H13" s="1442"/>
      <c r="I13" s="1443"/>
      <c r="J13" s="1443"/>
      <c r="K13" s="1444"/>
      <c r="L13" s="1444"/>
      <c r="M13" s="1444"/>
      <c r="N13" s="1445" t="s">
        <v>3434</v>
      </c>
      <c r="O13" s="1446" t="s">
        <v>3434</v>
      </c>
      <c r="P13" s="1446"/>
      <c r="Q13" s="1444">
        <v>1</v>
      </c>
      <c r="R13" s="1444"/>
      <c r="S13" s="1445"/>
      <c r="T13" s="1444"/>
      <c r="U13" s="1444"/>
      <c r="V13" s="1444"/>
      <c r="W13" s="1445"/>
      <c r="X13" s="1447"/>
      <c r="Y13" s="1447"/>
      <c r="Z13" s="1447"/>
      <c r="AA13" s="1448"/>
      <c r="AB13" s="1444"/>
      <c r="AC13" s="1444"/>
      <c r="AD13" s="1444"/>
      <c r="AE13" s="1444"/>
      <c r="AF13" s="1444"/>
      <c r="AG13" s="1444"/>
      <c r="AH13" s="1444"/>
      <c r="AI13" s="1444"/>
      <c r="AJ13" s="1444"/>
      <c r="AK13" s="1444"/>
      <c r="AL13" s="1444"/>
      <c r="AM13" s="1444"/>
      <c r="AN13" s="1444"/>
      <c r="AO13" s="1444"/>
      <c r="AP13" s="1444"/>
      <c r="AQ13" s="1444"/>
      <c r="AR13" s="1444"/>
      <c r="AS13" s="1444"/>
      <c r="AT13" s="1444"/>
      <c r="AU13" s="1444"/>
      <c r="AV13" s="1444"/>
      <c r="AW13" s="1444"/>
      <c r="AX13" s="1444"/>
      <c r="AY13" s="1444"/>
      <c r="AZ13" s="1444"/>
      <c r="BA13" s="1444"/>
      <c r="BB13" s="1444"/>
      <c r="BC13" s="1444"/>
      <c r="BD13" s="1444"/>
      <c r="BE13" s="1444"/>
      <c r="BF13" s="1444"/>
      <c r="BG13" s="1444"/>
      <c r="BH13" s="1444"/>
      <c r="BI13" s="1444"/>
      <c r="BJ13" s="1444"/>
      <c r="BK13" s="1444"/>
      <c r="BL13" s="1444"/>
      <c r="BM13" s="1444"/>
      <c r="BN13" s="1444"/>
      <c r="BO13" s="1444"/>
      <c r="BP13" s="1444"/>
      <c r="BQ13" s="1444"/>
      <c r="BR13" s="1444"/>
      <c r="BS13" s="1444"/>
      <c r="BT13" s="1448"/>
      <c r="BU13" s="1448"/>
      <c r="BV13" s="1444"/>
      <c r="BW13" s="1444"/>
      <c r="BX13" s="1444"/>
      <c r="BY13" s="1444"/>
      <c r="BZ13" s="1444"/>
      <c r="CA13" s="1444"/>
      <c r="CB13" s="1444"/>
      <c r="CC13" s="1444"/>
      <c r="CD13" s="1444"/>
      <c r="CE13" s="1444"/>
      <c r="CF13" s="1448"/>
      <c r="CG13" s="1444"/>
      <c r="CH13" s="1444"/>
      <c r="CI13" s="1444"/>
      <c r="CJ13" s="1444"/>
      <c r="CK13" s="1444"/>
      <c r="CL13" s="1444"/>
      <c r="CM13" s="1444"/>
      <c r="CN13" s="1444"/>
      <c r="CO13" s="1444"/>
      <c r="CP13" s="1444"/>
      <c r="CQ13" s="1444"/>
      <c r="CR13" s="1444"/>
      <c r="CS13" s="1444"/>
      <c r="CT13" s="1444">
        <v>1</v>
      </c>
      <c r="CU13" s="1444"/>
      <c r="CV13" s="1444"/>
      <c r="CW13" s="1444"/>
      <c r="CX13" s="1444"/>
      <c r="CY13" s="1444"/>
      <c r="CZ13" s="1444"/>
      <c r="DA13" s="1444"/>
      <c r="DB13" s="1444"/>
      <c r="DC13" s="1448"/>
      <c r="DD13" s="1444"/>
      <c r="DE13" s="1444"/>
      <c r="DF13" s="1444"/>
      <c r="DG13" s="1444"/>
      <c r="DH13" s="1444"/>
      <c r="DI13" s="1444"/>
      <c r="DJ13" s="1444"/>
      <c r="DK13" s="1444"/>
      <c r="DL13" s="1444"/>
      <c r="DM13" s="1444"/>
      <c r="DN13" s="1444"/>
      <c r="DO13" s="1448">
        <v>1</v>
      </c>
      <c r="DP13" s="1444"/>
      <c r="DQ13" s="1448"/>
      <c r="DR13" s="1444"/>
      <c r="DS13" s="1444"/>
      <c r="DT13" s="1444"/>
      <c r="DU13" s="1444"/>
      <c r="DV13" s="1444"/>
      <c r="DW13" s="1444"/>
      <c r="DX13" s="1444"/>
      <c r="DY13" s="1444"/>
      <c r="DZ13" s="1444"/>
      <c r="EA13" s="1448"/>
      <c r="EB13" s="1444"/>
      <c r="EC13" s="1444"/>
      <c r="ED13" s="1444"/>
      <c r="EE13" s="1444"/>
      <c r="EF13" s="1444"/>
      <c r="EG13" s="1444"/>
      <c r="EH13" s="1444"/>
      <c r="EI13" s="1444"/>
      <c r="EJ13" s="1444"/>
      <c r="EK13" s="1444"/>
      <c r="EL13" s="1449"/>
      <c r="EM13" s="1450"/>
      <c r="EN13" s="1448">
        <v>3</v>
      </c>
      <c r="EO13" s="1448"/>
      <c r="EP13" s="1448"/>
      <c r="EQ13" s="1448"/>
      <c r="ER13" s="1448"/>
      <c r="ES13" s="1450"/>
      <c r="ET13" s="1448"/>
      <c r="EU13" s="1448">
        <v>1</v>
      </c>
      <c r="EV13" s="1448"/>
      <c r="EW13" s="1448"/>
      <c r="EX13" s="1448"/>
      <c r="EY13" s="1448"/>
      <c r="EZ13" s="1448"/>
      <c r="FA13" s="1448"/>
      <c r="FB13" s="1448"/>
      <c r="FC13" s="1448"/>
      <c r="FD13" s="1448"/>
      <c r="FE13" s="1448"/>
      <c r="FF13" s="1451"/>
      <c r="FG13" s="1448"/>
      <c r="FH13" s="1448"/>
      <c r="FI13" s="1448"/>
      <c r="FJ13" s="1448"/>
      <c r="FK13" s="1448"/>
      <c r="FL13" s="1450"/>
      <c r="FM13" s="1450"/>
      <c r="FN13" s="1450"/>
      <c r="FO13" s="1450"/>
      <c r="FP13" s="1448"/>
      <c r="FQ13" s="1452"/>
      <c r="FR13" s="1452"/>
      <c r="FS13" s="1450"/>
      <c r="FT13" s="1450">
        <v>3</v>
      </c>
      <c r="FU13" s="1450"/>
      <c r="FV13" s="1450"/>
      <c r="FW13" s="1450"/>
      <c r="FX13" s="1450"/>
      <c r="FY13" s="1450"/>
      <c r="FZ13" s="1450"/>
      <c r="GA13" s="1450"/>
      <c r="GB13" s="1450"/>
      <c r="GC13" s="1450"/>
      <c r="GD13" s="1453"/>
      <c r="GE13" s="1454"/>
      <c r="GF13" s="1454"/>
      <c r="GG13" s="1450"/>
      <c r="GH13" s="1431">
        <f t="shared" si="5"/>
        <v>98.699999999999989</v>
      </c>
      <c r="GI13" s="1432">
        <f t="shared" si="6"/>
        <v>98.699999999999989</v>
      </c>
      <c r="GJ13" s="1433">
        <f t="shared" si="7"/>
        <v>0</v>
      </c>
      <c r="GK13" s="1433"/>
      <c r="GL13" s="1434"/>
      <c r="GM13" s="1434"/>
      <c r="GN13" s="1434"/>
      <c r="GO13" s="1435"/>
      <c r="GP13" s="1435"/>
      <c r="GQ13" s="1435"/>
      <c r="GR13" s="1436"/>
      <c r="GS13" s="1437"/>
      <c r="GT13" s="1435"/>
      <c r="GU13" s="1435"/>
      <c r="GV13" s="1435">
        <v>1</v>
      </c>
      <c r="GW13" s="1435"/>
      <c r="GX13" s="1435"/>
      <c r="GY13" s="1435"/>
      <c r="GZ13" s="1435"/>
      <c r="HA13" s="1435"/>
      <c r="HB13" s="1435"/>
      <c r="HC13" s="1435">
        <f t="shared" si="9"/>
        <v>0</v>
      </c>
      <c r="HD13" s="1437">
        <f t="shared" si="10"/>
        <v>0</v>
      </c>
      <c r="HE13" s="1435"/>
      <c r="HF13" s="1436"/>
      <c r="HG13" s="1437"/>
      <c r="HH13" s="1435">
        <v>2</v>
      </c>
      <c r="HI13" s="1437">
        <v>1</v>
      </c>
      <c r="HJ13" s="1435"/>
      <c r="HK13" s="1437"/>
      <c r="HL13" s="1435"/>
      <c r="HM13" s="1436"/>
      <c r="HN13" s="1436"/>
      <c r="HO13" s="1436"/>
      <c r="HP13" s="1436"/>
      <c r="HQ13" s="1436"/>
      <c r="HR13" s="1437"/>
      <c r="HS13" s="1435"/>
      <c r="HT13" s="1435"/>
      <c r="HU13" s="1435"/>
      <c r="HV13" s="1435"/>
      <c r="HW13" s="1435"/>
      <c r="HX13" s="1435"/>
      <c r="HY13" s="1435">
        <v>1</v>
      </c>
      <c r="HZ13" s="1437"/>
      <c r="IA13" s="1437"/>
      <c r="IB13" s="1437"/>
      <c r="IC13" s="1435"/>
      <c r="ID13" s="1438"/>
      <c r="IE13" s="1438"/>
      <c r="IF13" s="1435"/>
      <c r="IG13" s="1435"/>
      <c r="IH13" s="1435"/>
      <c r="II13" s="1435"/>
      <c r="IJ13" s="1435"/>
      <c r="IK13" s="1435"/>
      <c r="IL13" s="1435"/>
      <c r="IM13" s="1435"/>
      <c r="IN13" s="1435"/>
      <c r="IO13" s="1435"/>
      <c r="IP13" s="1435"/>
      <c r="IQ13" s="1435"/>
      <c r="IR13" s="1435"/>
      <c r="IS13" s="1435"/>
      <c r="IT13" s="1435"/>
      <c r="IU13" s="1435"/>
      <c r="IV13" s="1435">
        <f t="shared" si="2"/>
        <v>0</v>
      </c>
      <c r="IW13" s="1436"/>
      <c r="IX13" s="1436"/>
      <c r="IY13" s="1437"/>
      <c r="IZ13" s="1435">
        <f t="shared" si="3"/>
        <v>0</v>
      </c>
      <c r="JA13" s="1435"/>
      <c r="JB13" s="1435"/>
      <c r="JC13" s="1435"/>
      <c r="JD13" s="1435"/>
      <c r="JE13" s="1437"/>
      <c r="JF13" s="1437"/>
      <c r="JG13" s="1437"/>
      <c r="JH13" s="1435"/>
      <c r="JI13" s="1436"/>
      <c r="JJ13" s="1436">
        <f t="shared" si="8"/>
        <v>0</v>
      </c>
      <c r="JK13" s="1455"/>
    </row>
    <row r="14" spans="1:274" s="1027" customFormat="1" ht="16.5" hidden="1">
      <c r="A14" s="1547" t="str">
        <f>BangKeTru!B12</f>
        <v>91a</v>
      </c>
      <c r="B14" s="1548">
        <f>BangKeTru!C12</f>
        <v>44</v>
      </c>
      <c r="C14" s="1416">
        <f t="shared" si="4"/>
        <v>168.7</v>
      </c>
      <c r="D14" s="1456"/>
      <c r="E14" s="1457"/>
      <c r="F14" s="1457"/>
      <c r="G14" s="1457"/>
      <c r="H14" s="1458"/>
      <c r="I14" s="1456"/>
      <c r="J14" s="1456"/>
      <c r="K14" s="1422"/>
      <c r="L14" s="1422"/>
      <c r="M14" s="1422"/>
      <c r="N14" s="1423"/>
      <c r="O14" s="1421" t="s">
        <v>3434</v>
      </c>
      <c r="P14" s="1421"/>
      <c r="Q14" s="1422"/>
      <c r="R14" s="1422"/>
      <c r="S14" s="1423"/>
      <c r="T14" s="1422"/>
      <c r="U14" s="1422"/>
      <c r="V14" s="1422"/>
      <c r="W14" s="1423"/>
      <c r="X14" s="1424">
        <v>1</v>
      </c>
      <c r="Y14" s="1424"/>
      <c r="Z14" s="1424"/>
      <c r="AA14" s="1425"/>
      <c r="AB14" s="1422"/>
      <c r="AC14" s="1422"/>
      <c r="AD14" s="1422"/>
      <c r="AE14" s="1422"/>
      <c r="AF14" s="1422"/>
      <c r="AG14" s="1422"/>
      <c r="AH14" s="1422"/>
      <c r="AI14" s="1422"/>
      <c r="AJ14" s="1422"/>
      <c r="AK14" s="1422"/>
      <c r="AL14" s="1422"/>
      <c r="AM14" s="1422">
        <v>1</v>
      </c>
      <c r="AN14" s="1422"/>
      <c r="AO14" s="1422"/>
      <c r="AP14" s="1422"/>
      <c r="AQ14" s="1422"/>
      <c r="AR14" s="1422"/>
      <c r="AS14" s="1422"/>
      <c r="AT14" s="1422"/>
      <c r="AU14" s="1422"/>
      <c r="AV14" s="1422"/>
      <c r="AW14" s="1422"/>
      <c r="AX14" s="1422"/>
      <c r="AY14" s="1422"/>
      <c r="AZ14" s="1422"/>
      <c r="BA14" s="1422"/>
      <c r="BB14" s="1422"/>
      <c r="BC14" s="1422"/>
      <c r="BD14" s="1422"/>
      <c r="BE14" s="1422"/>
      <c r="BF14" s="1422"/>
      <c r="BG14" s="1422"/>
      <c r="BH14" s="1422"/>
      <c r="BI14" s="1422"/>
      <c r="BJ14" s="1422"/>
      <c r="BK14" s="1422"/>
      <c r="BL14" s="1422"/>
      <c r="BM14" s="1422"/>
      <c r="BN14" s="1422"/>
      <c r="BO14" s="1422"/>
      <c r="BP14" s="1422"/>
      <c r="BQ14" s="1422"/>
      <c r="BR14" s="1422"/>
      <c r="BS14" s="1422"/>
      <c r="BT14" s="1425"/>
      <c r="BU14" s="1425"/>
      <c r="BV14" s="1422"/>
      <c r="BW14" s="1422"/>
      <c r="BX14" s="1422"/>
      <c r="BY14" s="1422"/>
      <c r="BZ14" s="1422"/>
      <c r="CA14" s="1422"/>
      <c r="CB14" s="1422"/>
      <c r="CC14" s="1422"/>
      <c r="CD14" s="1422"/>
      <c r="CE14" s="1422"/>
      <c r="CF14" s="1425"/>
      <c r="CG14" s="1422"/>
      <c r="CH14" s="1422"/>
      <c r="CI14" s="1422"/>
      <c r="CJ14" s="1422"/>
      <c r="CK14" s="1422"/>
      <c r="CL14" s="1422"/>
      <c r="CM14" s="1422"/>
      <c r="CN14" s="1422"/>
      <c r="CO14" s="1422"/>
      <c r="CP14" s="1422"/>
      <c r="CQ14" s="1422"/>
      <c r="CR14" s="1422"/>
      <c r="CS14" s="1422"/>
      <c r="CT14" s="1422"/>
      <c r="CU14" s="1422"/>
      <c r="CV14" s="1422"/>
      <c r="CW14" s="1422"/>
      <c r="CX14" s="1422"/>
      <c r="CY14" s="1422"/>
      <c r="CZ14" s="1422"/>
      <c r="DA14" s="1422"/>
      <c r="DB14" s="1422"/>
      <c r="DC14" s="1425"/>
      <c r="DD14" s="1422"/>
      <c r="DE14" s="1422"/>
      <c r="DF14" s="1422"/>
      <c r="DG14" s="1422"/>
      <c r="DH14" s="1422"/>
      <c r="DI14" s="1422"/>
      <c r="DJ14" s="1422"/>
      <c r="DK14" s="1422"/>
      <c r="DL14" s="1422"/>
      <c r="DM14" s="1422"/>
      <c r="DN14" s="1422"/>
      <c r="DO14" s="1425">
        <v>1</v>
      </c>
      <c r="DP14" s="1422"/>
      <c r="DQ14" s="1425"/>
      <c r="DR14" s="1422"/>
      <c r="DS14" s="1422"/>
      <c r="DT14" s="1422"/>
      <c r="DU14" s="1422"/>
      <c r="DV14" s="1422"/>
      <c r="DW14" s="1422"/>
      <c r="DX14" s="1422"/>
      <c r="DY14" s="1422"/>
      <c r="DZ14" s="1422"/>
      <c r="EA14" s="1425"/>
      <c r="EB14" s="1422"/>
      <c r="EC14" s="1422"/>
      <c r="ED14" s="1422"/>
      <c r="EE14" s="1422"/>
      <c r="EF14" s="1422"/>
      <c r="EG14" s="1422"/>
      <c r="EH14" s="1422"/>
      <c r="EI14" s="1422"/>
      <c r="EJ14" s="1422"/>
      <c r="EK14" s="1422"/>
      <c r="EL14" s="1426"/>
      <c r="EM14" s="1427"/>
      <c r="EN14" s="1425">
        <v>3</v>
      </c>
      <c r="EO14" s="1425"/>
      <c r="EP14" s="1425"/>
      <c r="EQ14" s="1425"/>
      <c r="ER14" s="1425"/>
      <c r="ES14" s="1427"/>
      <c r="ET14" s="1425"/>
      <c r="EU14" s="1425">
        <v>1</v>
      </c>
      <c r="EV14" s="1425"/>
      <c r="EW14" s="1425"/>
      <c r="EX14" s="1425"/>
      <c r="EY14" s="1425"/>
      <c r="EZ14" s="1425"/>
      <c r="FA14" s="1425"/>
      <c r="FB14" s="1425"/>
      <c r="FC14" s="1425"/>
      <c r="FD14" s="1425"/>
      <c r="FE14" s="1425"/>
      <c r="FF14" s="1428"/>
      <c r="FG14" s="1425"/>
      <c r="FH14" s="1425"/>
      <c r="FI14" s="1425"/>
      <c r="FJ14" s="1425"/>
      <c r="FK14" s="1425"/>
      <c r="FL14" s="1427"/>
      <c r="FM14" s="1427"/>
      <c r="FN14" s="1427"/>
      <c r="FO14" s="1427"/>
      <c r="FP14" s="1425"/>
      <c r="FQ14" s="1427"/>
      <c r="FR14" s="1427"/>
      <c r="FS14" s="1427"/>
      <c r="FT14" s="1427">
        <v>3</v>
      </c>
      <c r="FU14" s="1427"/>
      <c r="FV14" s="1427"/>
      <c r="FW14" s="1427"/>
      <c r="FX14" s="1427"/>
      <c r="FY14" s="1427"/>
      <c r="FZ14" s="1427">
        <v>2</v>
      </c>
      <c r="GA14" s="1427"/>
      <c r="GB14" s="1427">
        <v>15</v>
      </c>
      <c r="GC14" s="1427">
        <v>15</v>
      </c>
      <c r="GD14" s="1429"/>
      <c r="GE14" s="1430"/>
      <c r="GF14" s="1430"/>
      <c r="GG14" s="1427"/>
      <c r="GH14" s="1431">
        <f t="shared" si="5"/>
        <v>132</v>
      </c>
      <c r="GI14" s="1432">
        <f t="shared" si="6"/>
        <v>132</v>
      </c>
      <c r="GJ14" s="1433">
        <f t="shared" si="7"/>
        <v>0</v>
      </c>
      <c r="GK14" s="1433"/>
      <c r="GL14" s="1434"/>
      <c r="GM14" s="1434"/>
      <c r="GN14" s="1434"/>
      <c r="GO14" s="1435">
        <v>1</v>
      </c>
      <c r="GP14" s="1435"/>
      <c r="GQ14" s="1435"/>
      <c r="GR14" s="1436"/>
      <c r="GS14" s="1437"/>
      <c r="GT14" s="1435"/>
      <c r="GU14" s="1435"/>
      <c r="GV14" s="1435"/>
      <c r="GW14" s="1435"/>
      <c r="GX14" s="1435"/>
      <c r="GY14" s="1435"/>
      <c r="GZ14" s="1435"/>
      <c r="HA14" s="1435"/>
      <c r="HB14" s="1435"/>
      <c r="HC14" s="1435">
        <f t="shared" si="9"/>
        <v>0</v>
      </c>
      <c r="HD14" s="1437">
        <f t="shared" si="10"/>
        <v>0</v>
      </c>
      <c r="HE14" s="1435"/>
      <c r="HF14" s="1436"/>
      <c r="HG14" s="1437"/>
      <c r="HH14" s="1435"/>
      <c r="HI14" s="1437"/>
      <c r="HJ14" s="1435"/>
      <c r="HK14" s="1437">
        <v>1</v>
      </c>
      <c r="HL14" s="1435">
        <v>3</v>
      </c>
      <c r="HM14" s="1436">
        <v>8</v>
      </c>
      <c r="HN14" s="1436"/>
      <c r="HO14" s="1436"/>
      <c r="HP14" s="1436"/>
      <c r="HQ14" s="1436"/>
      <c r="HR14" s="1437"/>
      <c r="HS14" s="1435"/>
      <c r="HT14" s="1435"/>
      <c r="HU14" s="1435"/>
      <c r="HV14" s="1435"/>
      <c r="HW14" s="1435"/>
      <c r="HX14" s="1435"/>
      <c r="HY14" s="1435"/>
      <c r="HZ14" s="1437"/>
      <c r="IA14" s="1437"/>
      <c r="IB14" s="1437"/>
      <c r="IC14" s="1435"/>
      <c r="ID14" s="1438"/>
      <c r="IE14" s="1438"/>
      <c r="IF14" s="1435"/>
      <c r="IG14" s="1435"/>
      <c r="IH14" s="1435"/>
      <c r="II14" s="1435"/>
      <c r="IJ14" s="1435"/>
      <c r="IK14" s="1435"/>
      <c r="IL14" s="1435"/>
      <c r="IM14" s="1435"/>
      <c r="IN14" s="1435"/>
      <c r="IO14" s="1435"/>
      <c r="IP14" s="1435"/>
      <c r="IQ14" s="1435"/>
      <c r="IR14" s="1435"/>
      <c r="IS14" s="1435"/>
      <c r="IT14" s="1435">
        <f>HJ14</f>
        <v>0</v>
      </c>
      <c r="IU14" s="1435">
        <f>HK14</f>
        <v>1</v>
      </c>
      <c r="IV14" s="1435">
        <f t="shared" si="2"/>
        <v>3</v>
      </c>
      <c r="IW14" s="1436">
        <f>HO14</f>
        <v>0</v>
      </c>
      <c r="IX14" s="1436">
        <f>HP14</f>
        <v>0</v>
      </c>
      <c r="IY14" s="1437"/>
      <c r="IZ14" s="1435">
        <f t="shared" si="3"/>
        <v>0</v>
      </c>
      <c r="JA14" s="1435"/>
      <c r="JB14" s="1435"/>
      <c r="JC14" s="1435"/>
      <c r="JD14" s="1435"/>
      <c r="JE14" s="1437"/>
      <c r="JF14" s="1437">
        <v>2</v>
      </c>
      <c r="JG14" s="1437"/>
      <c r="JH14" s="1435"/>
      <c r="JI14" s="1436"/>
      <c r="JJ14" s="1436">
        <f t="shared" si="8"/>
        <v>0</v>
      </c>
      <c r="JK14" s="1459"/>
    </row>
    <row r="15" spans="1:274" s="1027" customFormat="1" ht="16.5" hidden="1">
      <c r="A15" s="1547">
        <f>BangKeTru!B13</f>
        <v>92</v>
      </c>
      <c r="B15" s="1548">
        <f>BangKeTru!C13</f>
        <v>34.5</v>
      </c>
      <c r="C15" s="1416">
        <f t="shared" si="4"/>
        <v>203.2</v>
      </c>
      <c r="D15" s="1416"/>
      <c r="E15" s="1441"/>
      <c r="F15" s="1441"/>
      <c r="G15" s="1441"/>
      <c r="H15" s="1442"/>
      <c r="I15" s="1443"/>
      <c r="J15" s="1443"/>
      <c r="K15" s="1444"/>
      <c r="L15" s="1444"/>
      <c r="M15" s="1444"/>
      <c r="N15" s="1445" t="s">
        <v>3434</v>
      </c>
      <c r="O15" s="1446" t="s">
        <v>3434</v>
      </c>
      <c r="P15" s="1446"/>
      <c r="Q15" s="1444">
        <v>1</v>
      </c>
      <c r="R15" s="1444"/>
      <c r="S15" s="1445"/>
      <c r="T15" s="1444"/>
      <c r="U15" s="1444"/>
      <c r="V15" s="1444"/>
      <c r="W15" s="1445"/>
      <c r="X15" s="1447"/>
      <c r="Y15" s="1447"/>
      <c r="Z15" s="1447"/>
      <c r="AA15" s="1448"/>
      <c r="AB15" s="1444"/>
      <c r="AC15" s="1444"/>
      <c r="AD15" s="1444"/>
      <c r="AE15" s="1444"/>
      <c r="AF15" s="1444"/>
      <c r="AG15" s="1444"/>
      <c r="AH15" s="1444"/>
      <c r="AI15" s="1444"/>
      <c r="AJ15" s="1444"/>
      <c r="AK15" s="1444"/>
      <c r="AL15" s="1444"/>
      <c r="AM15" s="1444"/>
      <c r="AN15" s="1444"/>
      <c r="AO15" s="1444"/>
      <c r="AP15" s="1444"/>
      <c r="AQ15" s="1444"/>
      <c r="AR15" s="1444"/>
      <c r="AS15" s="1444"/>
      <c r="AT15" s="1444"/>
      <c r="AU15" s="1444"/>
      <c r="AV15" s="1444"/>
      <c r="AW15" s="1444"/>
      <c r="AX15" s="1444"/>
      <c r="AY15" s="1444"/>
      <c r="AZ15" s="1444"/>
      <c r="BA15" s="1444"/>
      <c r="BB15" s="1444"/>
      <c r="BC15" s="1444"/>
      <c r="BD15" s="1444"/>
      <c r="BE15" s="1444"/>
      <c r="BF15" s="1444"/>
      <c r="BG15" s="1444"/>
      <c r="BH15" s="1444"/>
      <c r="BI15" s="1444"/>
      <c r="BJ15" s="1444"/>
      <c r="BK15" s="1444"/>
      <c r="BL15" s="1444"/>
      <c r="BM15" s="1444"/>
      <c r="BN15" s="1444"/>
      <c r="BO15" s="1444"/>
      <c r="BP15" s="1444"/>
      <c r="BQ15" s="1444"/>
      <c r="BR15" s="1444"/>
      <c r="BS15" s="1444"/>
      <c r="BT15" s="1448"/>
      <c r="BU15" s="1448"/>
      <c r="BV15" s="1444"/>
      <c r="BW15" s="1444"/>
      <c r="BX15" s="1444"/>
      <c r="BY15" s="1444"/>
      <c r="BZ15" s="1444"/>
      <c r="CA15" s="1444"/>
      <c r="CB15" s="1444"/>
      <c r="CC15" s="1444"/>
      <c r="CD15" s="1444"/>
      <c r="CE15" s="1444"/>
      <c r="CF15" s="1448"/>
      <c r="CG15" s="1444"/>
      <c r="CH15" s="1444"/>
      <c r="CI15" s="1444"/>
      <c r="CJ15" s="1444"/>
      <c r="CK15" s="1444"/>
      <c r="CL15" s="1444"/>
      <c r="CM15" s="1444"/>
      <c r="CN15" s="1444"/>
      <c r="CO15" s="1444"/>
      <c r="CP15" s="1444"/>
      <c r="CQ15" s="1444"/>
      <c r="CR15" s="1444"/>
      <c r="CS15" s="1444"/>
      <c r="CT15" s="1444"/>
      <c r="CU15" s="1444"/>
      <c r="CV15" s="1444"/>
      <c r="CW15" s="1444"/>
      <c r="CX15" s="1444"/>
      <c r="CY15" s="1444"/>
      <c r="CZ15" s="1444"/>
      <c r="DA15" s="1444"/>
      <c r="DB15" s="1444"/>
      <c r="DC15" s="1448"/>
      <c r="DD15" s="1444"/>
      <c r="DE15" s="1444"/>
      <c r="DF15" s="1444"/>
      <c r="DG15" s="1444"/>
      <c r="DH15" s="1444"/>
      <c r="DI15" s="1444"/>
      <c r="DJ15" s="1444"/>
      <c r="DK15" s="1444"/>
      <c r="DL15" s="1444"/>
      <c r="DM15" s="1444"/>
      <c r="DN15" s="1444"/>
      <c r="DO15" s="1448">
        <v>1</v>
      </c>
      <c r="DP15" s="1444"/>
      <c r="DQ15" s="1448"/>
      <c r="DR15" s="1444"/>
      <c r="DS15" s="1444"/>
      <c r="DT15" s="1444"/>
      <c r="DU15" s="1444"/>
      <c r="DV15" s="1444"/>
      <c r="DW15" s="1444"/>
      <c r="DX15" s="1444"/>
      <c r="DY15" s="1444"/>
      <c r="DZ15" s="1444"/>
      <c r="EA15" s="1448"/>
      <c r="EB15" s="1444"/>
      <c r="EC15" s="1444"/>
      <c r="ED15" s="1444"/>
      <c r="EE15" s="1444"/>
      <c r="EF15" s="1444"/>
      <c r="EG15" s="1444"/>
      <c r="EH15" s="1444"/>
      <c r="EI15" s="1444"/>
      <c r="EJ15" s="1444"/>
      <c r="EK15" s="1444"/>
      <c r="EL15" s="1449"/>
      <c r="EM15" s="1450"/>
      <c r="EN15" s="1448">
        <v>3</v>
      </c>
      <c r="EO15" s="1448"/>
      <c r="EP15" s="1448"/>
      <c r="EQ15" s="1448"/>
      <c r="ER15" s="1448"/>
      <c r="ES15" s="1450"/>
      <c r="ET15" s="1448"/>
      <c r="EU15" s="1448">
        <v>1</v>
      </c>
      <c r="EV15" s="1448"/>
      <c r="EW15" s="1448"/>
      <c r="EX15" s="1448"/>
      <c r="EY15" s="1448"/>
      <c r="EZ15" s="1448"/>
      <c r="FA15" s="1448"/>
      <c r="FB15" s="1448"/>
      <c r="FC15" s="1448"/>
      <c r="FD15" s="1448"/>
      <c r="FE15" s="1448"/>
      <c r="FF15" s="1451"/>
      <c r="FG15" s="1448"/>
      <c r="FH15" s="1448"/>
      <c r="FI15" s="1448"/>
      <c r="FJ15" s="1448"/>
      <c r="FK15" s="1448"/>
      <c r="FL15" s="1450"/>
      <c r="FM15" s="1450"/>
      <c r="FN15" s="1450"/>
      <c r="FO15" s="1450"/>
      <c r="FP15" s="1448"/>
      <c r="FQ15" s="1452"/>
      <c r="FR15" s="1452"/>
      <c r="FS15" s="1450"/>
      <c r="FT15" s="1450">
        <v>3</v>
      </c>
      <c r="FU15" s="1450"/>
      <c r="FV15" s="1450"/>
      <c r="FW15" s="1450"/>
      <c r="FX15" s="1450"/>
      <c r="FY15" s="1450"/>
      <c r="FZ15" s="1450"/>
      <c r="GA15" s="1450"/>
      <c r="GB15" s="1450"/>
      <c r="GC15" s="1450"/>
      <c r="GD15" s="1453"/>
      <c r="GE15" s="1454"/>
      <c r="GF15" s="1454"/>
      <c r="GG15" s="1450"/>
      <c r="GH15" s="1431">
        <f t="shared" si="5"/>
        <v>103.5</v>
      </c>
      <c r="GI15" s="1432">
        <f t="shared" si="6"/>
        <v>103.5</v>
      </c>
      <c r="GJ15" s="1433">
        <f t="shared" si="7"/>
        <v>0</v>
      </c>
      <c r="GK15" s="1433"/>
      <c r="GL15" s="1434"/>
      <c r="GM15" s="1434"/>
      <c r="GN15" s="1434"/>
      <c r="GO15" s="1435"/>
      <c r="GP15" s="1435"/>
      <c r="GQ15" s="1435"/>
      <c r="GR15" s="1436"/>
      <c r="GS15" s="1437"/>
      <c r="GT15" s="1435"/>
      <c r="GU15" s="1435"/>
      <c r="GV15" s="1435">
        <v>1</v>
      </c>
      <c r="GW15" s="1435"/>
      <c r="GX15" s="1435"/>
      <c r="GY15" s="1435"/>
      <c r="GZ15" s="1435"/>
      <c r="HA15" s="1435"/>
      <c r="HB15" s="1435"/>
      <c r="HC15" s="1435">
        <f t="shared" si="9"/>
        <v>0</v>
      </c>
      <c r="HD15" s="1437">
        <f t="shared" si="10"/>
        <v>0</v>
      </c>
      <c r="HE15" s="1435"/>
      <c r="HF15" s="1436"/>
      <c r="HG15" s="1437"/>
      <c r="HH15" s="1435">
        <v>2</v>
      </c>
      <c r="HI15" s="1437">
        <v>1</v>
      </c>
      <c r="HJ15" s="1435"/>
      <c r="HK15" s="1437"/>
      <c r="HL15" s="1435"/>
      <c r="HM15" s="1436"/>
      <c r="HN15" s="1436"/>
      <c r="HO15" s="1436"/>
      <c r="HP15" s="1436"/>
      <c r="HQ15" s="1436"/>
      <c r="HR15" s="1437"/>
      <c r="HS15" s="1435"/>
      <c r="HT15" s="1435"/>
      <c r="HU15" s="1435"/>
      <c r="HV15" s="1435"/>
      <c r="HW15" s="1435"/>
      <c r="HX15" s="1435"/>
      <c r="HY15" s="1435">
        <v>1</v>
      </c>
      <c r="HZ15" s="1437"/>
      <c r="IA15" s="1437"/>
      <c r="IB15" s="1437"/>
      <c r="IC15" s="1435"/>
      <c r="ID15" s="1438"/>
      <c r="IE15" s="1438"/>
      <c r="IF15" s="1435"/>
      <c r="IG15" s="1435"/>
      <c r="IH15" s="1435"/>
      <c r="II15" s="1435"/>
      <c r="IJ15" s="1435"/>
      <c r="IK15" s="1435"/>
      <c r="IL15" s="1435"/>
      <c r="IM15" s="1435"/>
      <c r="IN15" s="1435"/>
      <c r="IO15" s="1435"/>
      <c r="IP15" s="1435"/>
      <c r="IQ15" s="1435"/>
      <c r="IR15" s="1435"/>
      <c r="IS15" s="1435"/>
      <c r="IT15" s="1435"/>
      <c r="IU15" s="1435"/>
      <c r="IV15" s="1435">
        <f t="shared" si="2"/>
        <v>0</v>
      </c>
      <c r="IW15" s="1436"/>
      <c r="IX15" s="1436"/>
      <c r="IY15" s="1437"/>
      <c r="IZ15" s="1435">
        <f t="shared" si="3"/>
        <v>0</v>
      </c>
      <c r="JA15" s="1435"/>
      <c r="JB15" s="1435"/>
      <c r="JC15" s="1435"/>
      <c r="JD15" s="1435"/>
      <c r="JE15" s="1437"/>
      <c r="JF15" s="1437"/>
      <c r="JG15" s="1437"/>
      <c r="JH15" s="1435"/>
      <c r="JI15" s="1436"/>
      <c r="JJ15" s="1436">
        <f t="shared" si="8"/>
        <v>0</v>
      </c>
      <c r="JK15" s="1459"/>
    </row>
    <row r="16" spans="1:274" s="1027" customFormat="1" ht="16.5" hidden="1">
      <c r="A16" s="1547" t="str">
        <f>BangKeTru!B14</f>
        <v>92a</v>
      </c>
      <c r="B16" s="1548">
        <f>BangKeTru!C14</f>
        <v>45</v>
      </c>
      <c r="C16" s="1416">
        <f t="shared" si="4"/>
        <v>248.2</v>
      </c>
      <c r="D16" s="1456"/>
      <c r="E16" s="1457"/>
      <c r="F16" s="1457"/>
      <c r="G16" s="1457"/>
      <c r="H16" s="1458"/>
      <c r="I16" s="1456"/>
      <c r="J16" s="1456"/>
      <c r="K16" s="1422"/>
      <c r="L16" s="1422"/>
      <c r="M16" s="1422"/>
      <c r="N16" s="1423"/>
      <c r="O16" s="1421" t="s">
        <v>3434</v>
      </c>
      <c r="P16" s="1421"/>
      <c r="Q16" s="1422"/>
      <c r="R16" s="1422"/>
      <c r="S16" s="1423"/>
      <c r="T16" s="1422"/>
      <c r="U16" s="1422"/>
      <c r="V16" s="1422"/>
      <c r="W16" s="1423"/>
      <c r="X16" s="1424">
        <v>1</v>
      </c>
      <c r="Y16" s="1424"/>
      <c r="Z16" s="1424"/>
      <c r="AA16" s="1425"/>
      <c r="AB16" s="1422"/>
      <c r="AC16" s="1422"/>
      <c r="AD16" s="1422"/>
      <c r="AE16" s="1422"/>
      <c r="AF16" s="1422"/>
      <c r="AG16" s="1422"/>
      <c r="AH16" s="1422"/>
      <c r="AI16" s="1422"/>
      <c r="AJ16" s="1422"/>
      <c r="AK16" s="1422"/>
      <c r="AL16" s="1422"/>
      <c r="AM16" s="1422"/>
      <c r="AN16" s="1422">
        <v>1</v>
      </c>
      <c r="AO16" s="1422"/>
      <c r="AP16" s="1422"/>
      <c r="AQ16" s="1422"/>
      <c r="AR16" s="1422"/>
      <c r="AS16" s="1422"/>
      <c r="AT16" s="1422"/>
      <c r="AU16" s="1422"/>
      <c r="AV16" s="1422"/>
      <c r="AW16" s="1422"/>
      <c r="AX16" s="1422"/>
      <c r="AY16" s="1422"/>
      <c r="AZ16" s="1422"/>
      <c r="BA16" s="1422"/>
      <c r="BB16" s="1422"/>
      <c r="BC16" s="1422"/>
      <c r="BD16" s="1422"/>
      <c r="BE16" s="1422"/>
      <c r="BF16" s="1422"/>
      <c r="BG16" s="1422"/>
      <c r="BH16" s="1422"/>
      <c r="BI16" s="1422"/>
      <c r="BJ16" s="1422"/>
      <c r="BK16" s="1422"/>
      <c r="BL16" s="1422"/>
      <c r="BM16" s="1422"/>
      <c r="BN16" s="1422"/>
      <c r="BO16" s="1422"/>
      <c r="BP16" s="1422"/>
      <c r="BQ16" s="1422"/>
      <c r="BR16" s="1422"/>
      <c r="BS16" s="1422"/>
      <c r="BT16" s="1425"/>
      <c r="BU16" s="1425"/>
      <c r="BV16" s="1422"/>
      <c r="BW16" s="1422"/>
      <c r="BX16" s="1422"/>
      <c r="BY16" s="1422"/>
      <c r="BZ16" s="1422"/>
      <c r="CA16" s="1422"/>
      <c r="CB16" s="1422"/>
      <c r="CC16" s="1422"/>
      <c r="CD16" s="1422"/>
      <c r="CE16" s="1422"/>
      <c r="CF16" s="1425"/>
      <c r="CG16" s="1422"/>
      <c r="CH16" s="1422"/>
      <c r="CI16" s="1422"/>
      <c r="CJ16" s="1422"/>
      <c r="CK16" s="1422"/>
      <c r="CL16" s="1422"/>
      <c r="CM16" s="1422"/>
      <c r="CN16" s="1422"/>
      <c r="CO16" s="1422"/>
      <c r="CP16" s="1422"/>
      <c r="CQ16" s="1422"/>
      <c r="CR16" s="1422"/>
      <c r="CS16" s="1422"/>
      <c r="CT16" s="1422"/>
      <c r="CU16" s="1422"/>
      <c r="CV16" s="1422"/>
      <c r="CW16" s="1422"/>
      <c r="CX16" s="1422"/>
      <c r="CY16" s="1422"/>
      <c r="CZ16" s="1422"/>
      <c r="DA16" s="1422"/>
      <c r="DB16" s="1422"/>
      <c r="DC16" s="1425"/>
      <c r="DD16" s="1422"/>
      <c r="DE16" s="1422"/>
      <c r="DF16" s="1422"/>
      <c r="DG16" s="1422"/>
      <c r="DH16" s="1422"/>
      <c r="DI16" s="1422"/>
      <c r="DJ16" s="1422"/>
      <c r="DK16" s="1422"/>
      <c r="DL16" s="1422"/>
      <c r="DM16" s="1422"/>
      <c r="DN16" s="1422"/>
      <c r="DO16" s="1425">
        <v>1</v>
      </c>
      <c r="DP16" s="1422"/>
      <c r="DQ16" s="1425"/>
      <c r="DR16" s="1422"/>
      <c r="DS16" s="1422"/>
      <c r="DT16" s="1422"/>
      <c r="DU16" s="1422"/>
      <c r="DV16" s="1422"/>
      <c r="DW16" s="1422"/>
      <c r="DX16" s="1422"/>
      <c r="DY16" s="1422"/>
      <c r="DZ16" s="1422"/>
      <c r="EA16" s="1425"/>
      <c r="EB16" s="1422"/>
      <c r="EC16" s="1422"/>
      <c r="ED16" s="1422"/>
      <c r="EE16" s="1422"/>
      <c r="EF16" s="1422"/>
      <c r="EG16" s="1422"/>
      <c r="EH16" s="1422"/>
      <c r="EI16" s="1422"/>
      <c r="EJ16" s="1422"/>
      <c r="EK16" s="1422"/>
      <c r="EL16" s="1426"/>
      <c r="EM16" s="1427"/>
      <c r="EN16" s="1425">
        <v>3</v>
      </c>
      <c r="EO16" s="1425"/>
      <c r="EP16" s="1425"/>
      <c r="EQ16" s="1425"/>
      <c r="ER16" s="1425"/>
      <c r="ES16" s="1427"/>
      <c r="ET16" s="1425"/>
      <c r="EU16" s="1425">
        <v>1</v>
      </c>
      <c r="EV16" s="1425"/>
      <c r="EW16" s="1425"/>
      <c r="EX16" s="1425"/>
      <c r="EY16" s="1425"/>
      <c r="EZ16" s="1425"/>
      <c r="FA16" s="1425"/>
      <c r="FB16" s="1425"/>
      <c r="FC16" s="1425"/>
      <c r="FD16" s="1425"/>
      <c r="FE16" s="1425"/>
      <c r="FF16" s="1428"/>
      <c r="FG16" s="1425"/>
      <c r="FH16" s="1425"/>
      <c r="FI16" s="1425"/>
      <c r="FJ16" s="1425"/>
      <c r="FK16" s="1425"/>
      <c r="FL16" s="1427"/>
      <c r="FM16" s="1427"/>
      <c r="FN16" s="1427"/>
      <c r="FO16" s="1427"/>
      <c r="FP16" s="1425"/>
      <c r="FQ16" s="1427"/>
      <c r="FR16" s="1427"/>
      <c r="FS16" s="1427"/>
      <c r="FT16" s="1427">
        <v>3</v>
      </c>
      <c r="FU16" s="1427"/>
      <c r="FV16" s="1427"/>
      <c r="FW16" s="1427"/>
      <c r="FX16" s="1427"/>
      <c r="FY16" s="1427"/>
      <c r="FZ16" s="1427">
        <v>2</v>
      </c>
      <c r="GA16" s="1427"/>
      <c r="GB16" s="1427">
        <v>2</v>
      </c>
      <c r="GC16" s="1427">
        <v>5</v>
      </c>
      <c r="GD16" s="1429"/>
      <c r="GE16" s="1430"/>
      <c r="GF16" s="1430"/>
      <c r="GG16" s="1427"/>
      <c r="GH16" s="1431">
        <f t="shared" si="5"/>
        <v>135</v>
      </c>
      <c r="GI16" s="1432">
        <f t="shared" si="6"/>
        <v>135</v>
      </c>
      <c r="GJ16" s="1433">
        <f t="shared" si="7"/>
        <v>0</v>
      </c>
      <c r="GK16" s="1433"/>
      <c r="GL16" s="1434"/>
      <c r="GM16" s="1434"/>
      <c r="GN16" s="1434"/>
      <c r="GO16" s="1435">
        <v>1</v>
      </c>
      <c r="GP16" s="1435"/>
      <c r="GQ16" s="1435"/>
      <c r="GR16" s="1436"/>
      <c r="GS16" s="1437"/>
      <c r="GT16" s="1435"/>
      <c r="GU16" s="1435"/>
      <c r="GV16" s="1435"/>
      <c r="GW16" s="1435"/>
      <c r="GX16" s="1435"/>
      <c r="GY16" s="1435"/>
      <c r="GZ16" s="1435"/>
      <c r="HA16" s="1435"/>
      <c r="HB16" s="1435"/>
      <c r="HC16" s="1435">
        <f t="shared" si="9"/>
        <v>0</v>
      </c>
      <c r="HD16" s="1437">
        <f t="shared" si="10"/>
        <v>0</v>
      </c>
      <c r="HE16" s="1435"/>
      <c r="HF16" s="1436"/>
      <c r="HG16" s="1437"/>
      <c r="HH16" s="1435"/>
      <c r="HI16" s="1437"/>
      <c r="HJ16" s="1435"/>
      <c r="HK16" s="1437">
        <v>1</v>
      </c>
      <c r="HL16" s="1435">
        <v>1</v>
      </c>
      <c r="HM16" s="1436">
        <v>3</v>
      </c>
      <c r="HN16" s="1436"/>
      <c r="HO16" s="1436"/>
      <c r="HP16" s="1436"/>
      <c r="HQ16" s="1436"/>
      <c r="HR16" s="1437"/>
      <c r="HS16" s="1435"/>
      <c r="HT16" s="1435"/>
      <c r="HU16" s="1435"/>
      <c r="HV16" s="1435"/>
      <c r="HW16" s="1435"/>
      <c r="HX16" s="1435"/>
      <c r="HY16" s="1435"/>
      <c r="HZ16" s="1437"/>
      <c r="IA16" s="1437"/>
      <c r="IB16" s="1437"/>
      <c r="IC16" s="1435"/>
      <c r="ID16" s="1438"/>
      <c r="IE16" s="1438"/>
      <c r="IF16" s="1435"/>
      <c r="IG16" s="1435"/>
      <c r="IH16" s="1435"/>
      <c r="II16" s="1435"/>
      <c r="IJ16" s="1435"/>
      <c r="IK16" s="1435"/>
      <c r="IL16" s="1435"/>
      <c r="IM16" s="1435"/>
      <c r="IN16" s="1435"/>
      <c r="IO16" s="1435"/>
      <c r="IP16" s="1435"/>
      <c r="IQ16" s="1435"/>
      <c r="IR16" s="1435"/>
      <c r="IS16" s="1435"/>
      <c r="IT16" s="1435">
        <f>HJ16</f>
        <v>0</v>
      </c>
      <c r="IU16" s="1435">
        <f>HK16</f>
        <v>1</v>
      </c>
      <c r="IV16" s="1435">
        <f t="shared" si="2"/>
        <v>1</v>
      </c>
      <c r="IW16" s="1436">
        <f>HO16</f>
        <v>0</v>
      </c>
      <c r="IX16" s="1436">
        <f>HP16</f>
        <v>0</v>
      </c>
      <c r="IY16" s="1437"/>
      <c r="IZ16" s="1435">
        <f t="shared" si="3"/>
        <v>0</v>
      </c>
      <c r="JA16" s="1435"/>
      <c r="JB16" s="1435"/>
      <c r="JC16" s="1435"/>
      <c r="JD16" s="1435"/>
      <c r="JE16" s="1437"/>
      <c r="JF16" s="1437">
        <v>2</v>
      </c>
      <c r="JG16" s="1437"/>
      <c r="JH16" s="1435"/>
      <c r="JI16" s="1436"/>
      <c r="JJ16" s="1436">
        <f t="shared" si="8"/>
        <v>0</v>
      </c>
      <c r="JK16" s="1459"/>
    </row>
    <row r="17" spans="1:271" s="1027" customFormat="1" ht="20.25" hidden="1" customHeight="1">
      <c r="A17" s="1547">
        <f>BangKeTru!B15</f>
        <v>93</v>
      </c>
      <c r="B17" s="1548">
        <f>BangKeTru!C15</f>
        <v>36.200000000000003</v>
      </c>
      <c r="C17" s="1416">
        <f t="shared" si="4"/>
        <v>284.39999999999998</v>
      </c>
      <c r="D17" s="1416"/>
      <c r="E17" s="1441"/>
      <c r="F17" s="1441"/>
      <c r="G17" s="1441"/>
      <c r="H17" s="1442"/>
      <c r="I17" s="1443"/>
      <c r="J17" s="1443"/>
      <c r="K17" s="1444"/>
      <c r="L17" s="1444"/>
      <c r="M17" s="1444"/>
      <c r="N17" s="1445" t="s">
        <v>3434</v>
      </c>
      <c r="O17" s="1446" t="s">
        <v>3434</v>
      </c>
      <c r="P17" s="1446"/>
      <c r="Q17" s="1444">
        <v>1</v>
      </c>
      <c r="R17" s="1444"/>
      <c r="S17" s="1445"/>
      <c r="T17" s="1444"/>
      <c r="U17" s="1444"/>
      <c r="V17" s="1444"/>
      <c r="W17" s="1445"/>
      <c r="X17" s="1447"/>
      <c r="Y17" s="1447"/>
      <c r="Z17" s="1447"/>
      <c r="AA17" s="1448"/>
      <c r="AB17" s="1444"/>
      <c r="AC17" s="1444"/>
      <c r="AD17" s="1444"/>
      <c r="AE17" s="1444"/>
      <c r="AF17" s="1444"/>
      <c r="AG17" s="1444"/>
      <c r="AH17" s="1444"/>
      <c r="AI17" s="1444"/>
      <c r="AJ17" s="1444"/>
      <c r="AK17" s="1444"/>
      <c r="AL17" s="1444"/>
      <c r="AM17" s="1444"/>
      <c r="AN17" s="1444"/>
      <c r="AO17" s="1444"/>
      <c r="AP17" s="1444"/>
      <c r="AQ17" s="1444"/>
      <c r="AR17" s="1444"/>
      <c r="AS17" s="1444"/>
      <c r="AT17" s="1444"/>
      <c r="AU17" s="1444"/>
      <c r="AV17" s="1444"/>
      <c r="AW17" s="1444"/>
      <c r="AX17" s="1444"/>
      <c r="AY17" s="1444"/>
      <c r="AZ17" s="1444"/>
      <c r="BA17" s="1444"/>
      <c r="BB17" s="1444"/>
      <c r="BC17" s="1444"/>
      <c r="BD17" s="1444"/>
      <c r="BE17" s="1444"/>
      <c r="BF17" s="1444"/>
      <c r="BG17" s="1444"/>
      <c r="BH17" s="1444"/>
      <c r="BI17" s="1444"/>
      <c r="BJ17" s="1444"/>
      <c r="BK17" s="1444"/>
      <c r="BL17" s="1444"/>
      <c r="BM17" s="1444"/>
      <c r="BN17" s="1444"/>
      <c r="BO17" s="1444"/>
      <c r="BP17" s="1444"/>
      <c r="BQ17" s="1444"/>
      <c r="BR17" s="1444"/>
      <c r="BS17" s="1444"/>
      <c r="BT17" s="1448"/>
      <c r="BU17" s="1448"/>
      <c r="BV17" s="1444"/>
      <c r="BW17" s="1444"/>
      <c r="BX17" s="1444"/>
      <c r="BY17" s="1444"/>
      <c r="BZ17" s="1444"/>
      <c r="CA17" s="1444"/>
      <c r="CB17" s="1444"/>
      <c r="CC17" s="1444"/>
      <c r="CD17" s="1444"/>
      <c r="CE17" s="1444"/>
      <c r="CF17" s="1448"/>
      <c r="CG17" s="1444"/>
      <c r="CH17" s="1444"/>
      <c r="CI17" s="1444"/>
      <c r="CJ17" s="1444"/>
      <c r="CK17" s="1444"/>
      <c r="CL17" s="1444"/>
      <c r="CM17" s="1444"/>
      <c r="CN17" s="1444"/>
      <c r="CO17" s="1444"/>
      <c r="CP17" s="1444"/>
      <c r="CQ17" s="1444"/>
      <c r="CR17" s="1444"/>
      <c r="CS17" s="1444"/>
      <c r="CT17" s="1444"/>
      <c r="CU17" s="1444"/>
      <c r="CV17" s="1444"/>
      <c r="CW17" s="1444"/>
      <c r="CX17" s="1444"/>
      <c r="CY17" s="1444"/>
      <c r="CZ17" s="1444"/>
      <c r="DA17" s="1444"/>
      <c r="DB17" s="1444"/>
      <c r="DC17" s="1448"/>
      <c r="DD17" s="1444"/>
      <c r="DE17" s="1444"/>
      <c r="DF17" s="1444"/>
      <c r="DG17" s="1444"/>
      <c r="DH17" s="1444"/>
      <c r="DI17" s="1444"/>
      <c r="DJ17" s="1444"/>
      <c r="DK17" s="1444"/>
      <c r="DL17" s="1444"/>
      <c r="DM17" s="1444"/>
      <c r="DN17" s="1444"/>
      <c r="DO17" s="1448">
        <v>1</v>
      </c>
      <c r="DP17" s="1444"/>
      <c r="DQ17" s="1448"/>
      <c r="DR17" s="1444"/>
      <c r="DS17" s="1444"/>
      <c r="DT17" s="1444"/>
      <c r="DU17" s="1444"/>
      <c r="DV17" s="1444"/>
      <c r="DW17" s="1444"/>
      <c r="DX17" s="1444"/>
      <c r="DY17" s="1444"/>
      <c r="DZ17" s="1444"/>
      <c r="EA17" s="1448"/>
      <c r="EB17" s="1444"/>
      <c r="EC17" s="1444"/>
      <c r="ED17" s="1444"/>
      <c r="EE17" s="1444"/>
      <c r="EF17" s="1444"/>
      <c r="EG17" s="1444"/>
      <c r="EH17" s="1444"/>
      <c r="EI17" s="1444"/>
      <c r="EJ17" s="1444"/>
      <c r="EK17" s="1444"/>
      <c r="EL17" s="1449"/>
      <c r="EM17" s="1450"/>
      <c r="EN17" s="1448">
        <v>3</v>
      </c>
      <c r="EO17" s="1448"/>
      <c r="EP17" s="1448"/>
      <c r="EQ17" s="1448"/>
      <c r="ER17" s="1448"/>
      <c r="ES17" s="1450"/>
      <c r="ET17" s="1448"/>
      <c r="EU17" s="1448">
        <v>1</v>
      </c>
      <c r="EV17" s="1448"/>
      <c r="EW17" s="1448"/>
      <c r="EX17" s="1448"/>
      <c r="EY17" s="1448"/>
      <c r="EZ17" s="1448"/>
      <c r="FA17" s="1448"/>
      <c r="FB17" s="1448"/>
      <c r="FC17" s="1448"/>
      <c r="FD17" s="1448"/>
      <c r="FE17" s="1448"/>
      <c r="FF17" s="1451"/>
      <c r="FG17" s="1448"/>
      <c r="FH17" s="1448"/>
      <c r="FI17" s="1448"/>
      <c r="FJ17" s="1448"/>
      <c r="FK17" s="1448"/>
      <c r="FL17" s="1450"/>
      <c r="FM17" s="1450"/>
      <c r="FN17" s="1450"/>
      <c r="FO17" s="1450"/>
      <c r="FP17" s="1448"/>
      <c r="FQ17" s="1452"/>
      <c r="FR17" s="1452"/>
      <c r="FS17" s="1450"/>
      <c r="FT17" s="1450">
        <v>3</v>
      </c>
      <c r="FU17" s="1450"/>
      <c r="FV17" s="1450"/>
      <c r="FW17" s="1450"/>
      <c r="FX17" s="1450"/>
      <c r="FY17" s="1450"/>
      <c r="FZ17" s="1450"/>
      <c r="GA17" s="1450"/>
      <c r="GB17" s="1450"/>
      <c r="GC17" s="1450"/>
      <c r="GD17" s="1453"/>
      <c r="GE17" s="1454"/>
      <c r="GF17" s="1454"/>
      <c r="GG17" s="1450"/>
      <c r="GH17" s="1431">
        <f t="shared" si="5"/>
        <v>108.60000000000001</v>
      </c>
      <c r="GI17" s="1432">
        <f t="shared" si="6"/>
        <v>108.60000000000001</v>
      </c>
      <c r="GJ17" s="1433">
        <f t="shared" si="7"/>
        <v>0</v>
      </c>
      <c r="GK17" s="1433"/>
      <c r="GL17" s="1434"/>
      <c r="GM17" s="1434"/>
      <c r="GN17" s="1434"/>
      <c r="GO17" s="1435"/>
      <c r="GP17" s="1435"/>
      <c r="GQ17" s="1435"/>
      <c r="GR17" s="1436"/>
      <c r="GS17" s="1437"/>
      <c r="GT17" s="1435"/>
      <c r="GU17" s="1435"/>
      <c r="GV17" s="1435">
        <v>1</v>
      </c>
      <c r="GW17" s="1435"/>
      <c r="GX17" s="1435"/>
      <c r="GY17" s="1435"/>
      <c r="GZ17" s="1435"/>
      <c r="HA17" s="1435"/>
      <c r="HB17" s="1435"/>
      <c r="HC17" s="1435">
        <f t="shared" si="9"/>
        <v>0</v>
      </c>
      <c r="HD17" s="1437">
        <f t="shared" si="10"/>
        <v>0</v>
      </c>
      <c r="HE17" s="1435"/>
      <c r="HF17" s="1436"/>
      <c r="HG17" s="1437"/>
      <c r="HH17" s="1435">
        <v>2</v>
      </c>
      <c r="HI17" s="1437">
        <v>1</v>
      </c>
      <c r="HJ17" s="1435"/>
      <c r="HK17" s="1437"/>
      <c r="HL17" s="1435"/>
      <c r="HM17" s="1436"/>
      <c r="HN17" s="1436"/>
      <c r="HO17" s="1436"/>
      <c r="HP17" s="1436"/>
      <c r="HQ17" s="1436"/>
      <c r="HR17" s="1437"/>
      <c r="HS17" s="1435"/>
      <c r="HT17" s="1435"/>
      <c r="HU17" s="1435"/>
      <c r="HV17" s="1435"/>
      <c r="HW17" s="1435"/>
      <c r="HX17" s="1435"/>
      <c r="HY17" s="1435">
        <v>1</v>
      </c>
      <c r="HZ17" s="1437"/>
      <c r="IA17" s="1437"/>
      <c r="IB17" s="1437"/>
      <c r="IC17" s="1435"/>
      <c r="ID17" s="1438"/>
      <c r="IE17" s="1438"/>
      <c r="IF17" s="1435"/>
      <c r="IG17" s="1435"/>
      <c r="IH17" s="1435"/>
      <c r="II17" s="1435"/>
      <c r="IJ17" s="1435"/>
      <c r="IK17" s="1435"/>
      <c r="IL17" s="1435"/>
      <c r="IM17" s="1435"/>
      <c r="IN17" s="1435"/>
      <c r="IO17" s="1435"/>
      <c r="IP17" s="1435"/>
      <c r="IQ17" s="1435"/>
      <c r="IR17" s="1435"/>
      <c r="IS17" s="1435"/>
      <c r="IT17" s="1435"/>
      <c r="IU17" s="1435"/>
      <c r="IV17" s="1435">
        <f t="shared" si="2"/>
        <v>0</v>
      </c>
      <c r="IW17" s="1436"/>
      <c r="IX17" s="1436"/>
      <c r="IY17" s="1437"/>
      <c r="IZ17" s="1435">
        <f t="shared" si="3"/>
        <v>0</v>
      </c>
      <c r="JA17" s="1435"/>
      <c r="JB17" s="1435"/>
      <c r="JC17" s="1435"/>
      <c r="JD17" s="1435"/>
      <c r="JE17" s="1437"/>
      <c r="JF17" s="1437"/>
      <c r="JG17" s="1437"/>
      <c r="JH17" s="1435"/>
      <c r="JI17" s="1436"/>
      <c r="JJ17" s="1436">
        <f t="shared" si="8"/>
        <v>0</v>
      </c>
      <c r="JK17" s="1459"/>
    </row>
    <row r="18" spans="1:271" s="1027" customFormat="1" ht="20.25" hidden="1" customHeight="1">
      <c r="A18" s="1547" t="str">
        <f>BangKeTru!B16</f>
        <v>93a</v>
      </c>
      <c r="B18" s="1548">
        <f>BangKeTru!C16</f>
        <v>44.4</v>
      </c>
      <c r="C18" s="1416">
        <f t="shared" si="4"/>
        <v>328.79999999999995</v>
      </c>
      <c r="D18" s="1456"/>
      <c r="E18" s="1457"/>
      <c r="F18" s="1457"/>
      <c r="G18" s="1457"/>
      <c r="H18" s="1458"/>
      <c r="I18" s="1456"/>
      <c r="J18" s="1456"/>
      <c r="K18" s="1422"/>
      <c r="L18" s="1422"/>
      <c r="M18" s="1422"/>
      <c r="N18" s="1423"/>
      <c r="O18" s="1421" t="s">
        <v>3434</v>
      </c>
      <c r="P18" s="1421"/>
      <c r="Q18" s="1422"/>
      <c r="R18" s="1422"/>
      <c r="S18" s="1423"/>
      <c r="T18" s="1422"/>
      <c r="U18" s="1422"/>
      <c r="V18" s="1422"/>
      <c r="W18" s="1423"/>
      <c r="X18" s="1424">
        <v>1</v>
      </c>
      <c r="Y18" s="1424"/>
      <c r="Z18" s="1424"/>
      <c r="AA18" s="1425"/>
      <c r="AB18" s="1422"/>
      <c r="AC18" s="1422"/>
      <c r="AD18" s="1422"/>
      <c r="AE18" s="1422"/>
      <c r="AF18" s="1422"/>
      <c r="AG18" s="1422"/>
      <c r="AH18" s="1422"/>
      <c r="AI18" s="1422"/>
      <c r="AJ18" s="1422"/>
      <c r="AK18" s="1422"/>
      <c r="AL18" s="1422"/>
      <c r="AM18" s="1422"/>
      <c r="AN18" s="1422">
        <v>1</v>
      </c>
      <c r="AO18" s="1422"/>
      <c r="AP18" s="1422"/>
      <c r="AQ18" s="1422"/>
      <c r="AR18" s="1422"/>
      <c r="AS18" s="1422"/>
      <c r="AT18" s="1422"/>
      <c r="AU18" s="1422"/>
      <c r="AV18" s="1422"/>
      <c r="AW18" s="1422"/>
      <c r="AX18" s="1422"/>
      <c r="AY18" s="1422"/>
      <c r="AZ18" s="1422"/>
      <c r="BA18" s="1422"/>
      <c r="BB18" s="1422"/>
      <c r="BC18" s="1422"/>
      <c r="BD18" s="1422"/>
      <c r="BE18" s="1422"/>
      <c r="BF18" s="1422"/>
      <c r="BG18" s="1422"/>
      <c r="BH18" s="1422"/>
      <c r="BI18" s="1422"/>
      <c r="BJ18" s="1422"/>
      <c r="BK18" s="1422"/>
      <c r="BL18" s="1422"/>
      <c r="BM18" s="1422"/>
      <c r="BN18" s="1422"/>
      <c r="BO18" s="1422"/>
      <c r="BP18" s="1422"/>
      <c r="BQ18" s="1422"/>
      <c r="BR18" s="1422"/>
      <c r="BS18" s="1422"/>
      <c r="BT18" s="1425"/>
      <c r="BU18" s="1425"/>
      <c r="BV18" s="1422"/>
      <c r="BW18" s="1422"/>
      <c r="BX18" s="1422"/>
      <c r="BY18" s="1422"/>
      <c r="BZ18" s="1422"/>
      <c r="CA18" s="1422"/>
      <c r="CB18" s="1422"/>
      <c r="CC18" s="1422"/>
      <c r="CD18" s="1422"/>
      <c r="CE18" s="1422"/>
      <c r="CF18" s="1425"/>
      <c r="CG18" s="1422"/>
      <c r="CH18" s="1422"/>
      <c r="CI18" s="1422"/>
      <c r="CJ18" s="1422"/>
      <c r="CK18" s="1422"/>
      <c r="CL18" s="1422"/>
      <c r="CM18" s="1422"/>
      <c r="CN18" s="1422"/>
      <c r="CO18" s="1422"/>
      <c r="CP18" s="1422"/>
      <c r="CQ18" s="1422"/>
      <c r="CR18" s="1422"/>
      <c r="CS18" s="1422"/>
      <c r="CT18" s="1422"/>
      <c r="CU18" s="1422"/>
      <c r="CV18" s="1422"/>
      <c r="CW18" s="1422"/>
      <c r="CX18" s="1422"/>
      <c r="CY18" s="1422"/>
      <c r="CZ18" s="1422"/>
      <c r="DA18" s="1422"/>
      <c r="DB18" s="1422"/>
      <c r="DC18" s="1425"/>
      <c r="DD18" s="1422"/>
      <c r="DE18" s="1422"/>
      <c r="DF18" s="1422"/>
      <c r="DG18" s="1422"/>
      <c r="DH18" s="1422"/>
      <c r="DI18" s="1422"/>
      <c r="DJ18" s="1422"/>
      <c r="DK18" s="1422"/>
      <c r="DL18" s="1422"/>
      <c r="DM18" s="1422"/>
      <c r="DN18" s="1422"/>
      <c r="DO18" s="1425">
        <v>1</v>
      </c>
      <c r="DP18" s="1422"/>
      <c r="DQ18" s="1425"/>
      <c r="DR18" s="1422"/>
      <c r="DS18" s="1422"/>
      <c r="DT18" s="1422"/>
      <c r="DU18" s="1422"/>
      <c r="DV18" s="1422"/>
      <c r="DW18" s="1422"/>
      <c r="DX18" s="1422"/>
      <c r="DY18" s="1422"/>
      <c r="DZ18" s="1422"/>
      <c r="EA18" s="1425"/>
      <c r="EB18" s="1422"/>
      <c r="EC18" s="1422"/>
      <c r="ED18" s="1422"/>
      <c r="EE18" s="1422"/>
      <c r="EF18" s="1422"/>
      <c r="EG18" s="1422"/>
      <c r="EH18" s="1422"/>
      <c r="EI18" s="1422"/>
      <c r="EJ18" s="1422"/>
      <c r="EK18" s="1422"/>
      <c r="EL18" s="1426"/>
      <c r="EM18" s="1427"/>
      <c r="EN18" s="1425">
        <v>3</v>
      </c>
      <c r="EO18" s="1425"/>
      <c r="EP18" s="1425"/>
      <c r="EQ18" s="1425"/>
      <c r="ER18" s="1425"/>
      <c r="ES18" s="1427"/>
      <c r="ET18" s="1425"/>
      <c r="EU18" s="1425">
        <v>1</v>
      </c>
      <c r="EV18" s="1425"/>
      <c r="EW18" s="1425"/>
      <c r="EX18" s="1425"/>
      <c r="EY18" s="1425"/>
      <c r="EZ18" s="1425"/>
      <c r="FA18" s="1425"/>
      <c r="FB18" s="1425"/>
      <c r="FC18" s="1425"/>
      <c r="FD18" s="1425"/>
      <c r="FE18" s="1425"/>
      <c r="FF18" s="1428"/>
      <c r="FG18" s="1425"/>
      <c r="FH18" s="1425"/>
      <c r="FI18" s="1425"/>
      <c r="FJ18" s="1425"/>
      <c r="FK18" s="1425"/>
      <c r="FL18" s="1427"/>
      <c r="FM18" s="1427"/>
      <c r="FN18" s="1427"/>
      <c r="FO18" s="1427"/>
      <c r="FP18" s="1425"/>
      <c r="FQ18" s="1427"/>
      <c r="FR18" s="1427"/>
      <c r="FS18" s="1427"/>
      <c r="FT18" s="1427">
        <v>3</v>
      </c>
      <c r="FU18" s="1427"/>
      <c r="FV18" s="1427"/>
      <c r="FW18" s="1427"/>
      <c r="FX18" s="1427"/>
      <c r="FY18" s="1427"/>
      <c r="FZ18" s="1427">
        <v>2</v>
      </c>
      <c r="GA18" s="1427"/>
      <c r="GB18" s="1427">
        <v>5</v>
      </c>
      <c r="GC18" s="1427">
        <v>5</v>
      </c>
      <c r="GD18" s="1429"/>
      <c r="GE18" s="1430"/>
      <c r="GF18" s="1430"/>
      <c r="GG18" s="1427"/>
      <c r="GH18" s="1431">
        <f t="shared" si="5"/>
        <v>133.19999999999999</v>
      </c>
      <c r="GI18" s="1432">
        <f t="shared" si="6"/>
        <v>133.19999999999999</v>
      </c>
      <c r="GJ18" s="1433">
        <f t="shared" si="7"/>
        <v>0</v>
      </c>
      <c r="GK18" s="1433"/>
      <c r="GL18" s="1434"/>
      <c r="GM18" s="1434"/>
      <c r="GN18" s="1434"/>
      <c r="GO18" s="1435">
        <v>1</v>
      </c>
      <c r="GP18" s="1435"/>
      <c r="GQ18" s="1435"/>
      <c r="GR18" s="1436"/>
      <c r="GS18" s="1437"/>
      <c r="GT18" s="1435"/>
      <c r="GU18" s="1435"/>
      <c r="GV18" s="1435"/>
      <c r="GW18" s="1435"/>
      <c r="GX18" s="1435"/>
      <c r="GY18" s="1435"/>
      <c r="GZ18" s="1435"/>
      <c r="HA18" s="1435"/>
      <c r="HB18" s="1435"/>
      <c r="HC18" s="1435">
        <f t="shared" si="9"/>
        <v>0</v>
      </c>
      <c r="HD18" s="1437">
        <f t="shared" si="10"/>
        <v>0</v>
      </c>
      <c r="HE18" s="1435"/>
      <c r="HF18" s="1436"/>
      <c r="HG18" s="1437"/>
      <c r="HH18" s="1435"/>
      <c r="HI18" s="1437"/>
      <c r="HJ18" s="1435"/>
      <c r="HK18" s="1437">
        <v>1</v>
      </c>
      <c r="HL18" s="1435">
        <v>1</v>
      </c>
      <c r="HM18" s="1436">
        <v>6</v>
      </c>
      <c r="HN18" s="1436"/>
      <c r="HO18" s="1436"/>
      <c r="HP18" s="1436"/>
      <c r="HQ18" s="1436"/>
      <c r="HR18" s="1437"/>
      <c r="HS18" s="1435"/>
      <c r="HT18" s="1435"/>
      <c r="HU18" s="1435"/>
      <c r="HV18" s="1435"/>
      <c r="HW18" s="1435"/>
      <c r="HX18" s="1435"/>
      <c r="HY18" s="1435"/>
      <c r="HZ18" s="1437"/>
      <c r="IA18" s="1437"/>
      <c r="IB18" s="1437"/>
      <c r="IC18" s="1435"/>
      <c r="ID18" s="1438"/>
      <c r="IE18" s="1438"/>
      <c r="IF18" s="1435"/>
      <c r="IG18" s="1435"/>
      <c r="IH18" s="1435"/>
      <c r="II18" s="1435"/>
      <c r="IJ18" s="1435"/>
      <c r="IK18" s="1435"/>
      <c r="IL18" s="1435"/>
      <c r="IM18" s="1435"/>
      <c r="IN18" s="1435"/>
      <c r="IO18" s="1435"/>
      <c r="IP18" s="1435"/>
      <c r="IQ18" s="1435"/>
      <c r="IR18" s="1435"/>
      <c r="IS18" s="1435"/>
      <c r="IT18" s="1435">
        <f>HJ18</f>
        <v>0</v>
      </c>
      <c r="IU18" s="1435">
        <f>HK18</f>
        <v>1</v>
      </c>
      <c r="IV18" s="1435">
        <f t="shared" si="2"/>
        <v>1</v>
      </c>
      <c r="IW18" s="1436">
        <f>HO18</f>
        <v>0</v>
      </c>
      <c r="IX18" s="1436">
        <f>HP18</f>
        <v>0</v>
      </c>
      <c r="IY18" s="1437"/>
      <c r="IZ18" s="1435">
        <f t="shared" si="3"/>
        <v>0</v>
      </c>
      <c r="JA18" s="1435"/>
      <c r="JB18" s="1435"/>
      <c r="JC18" s="1435"/>
      <c r="JD18" s="1435"/>
      <c r="JE18" s="1437"/>
      <c r="JF18" s="1437">
        <v>2</v>
      </c>
      <c r="JG18" s="1437"/>
      <c r="JH18" s="1435"/>
      <c r="JI18" s="1436"/>
      <c r="JJ18" s="1436">
        <f t="shared" si="8"/>
        <v>0</v>
      </c>
      <c r="JK18" s="1459"/>
    </row>
    <row r="19" spans="1:271" s="1027" customFormat="1" ht="20.25" hidden="1" customHeight="1">
      <c r="A19" s="1547">
        <f>BangKeTru!B17</f>
        <v>94</v>
      </c>
      <c r="B19" s="1548">
        <f>BangKeTru!C17</f>
        <v>32.700000000000003</v>
      </c>
      <c r="C19" s="1416">
        <f t="shared" si="4"/>
        <v>361.49999999999994</v>
      </c>
      <c r="D19" s="1416"/>
      <c r="E19" s="1441"/>
      <c r="F19" s="1441"/>
      <c r="G19" s="1441"/>
      <c r="H19" s="1442"/>
      <c r="I19" s="1443"/>
      <c r="J19" s="1443"/>
      <c r="K19" s="1444"/>
      <c r="L19" s="1444"/>
      <c r="M19" s="1444"/>
      <c r="N19" s="1445" t="s">
        <v>3434</v>
      </c>
      <c r="O19" s="1446" t="s">
        <v>3434</v>
      </c>
      <c r="P19" s="1446"/>
      <c r="Q19" s="1444">
        <v>1</v>
      </c>
      <c r="R19" s="1444"/>
      <c r="S19" s="1445"/>
      <c r="T19" s="1444"/>
      <c r="U19" s="1444"/>
      <c r="V19" s="1444"/>
      <c r="W19" s="1445"/>
      <c r="X19" s="1447"/>
      <c r="Y19" s="1447"/>
      <c r="Z19" s="1447"/>
      <c r="AA19" s="1448"/>
      <c r="AB19" s="1444"/>
      <c r="AC19" s="1444"/>
      <c r="AD19" s="1444"/>
      <c r="AE19" s="1444"/>
      <c r="AF19" s="1444"/>
      <c r="AG19" s="1444"/>
      <c r="AH19" s="1444"/>
      <c r="AI19" s="1444"/>
      <c r="AJ19" s="1444"/>
      <c r="AK19" s="1444"/>
      <c r="AL19" s="1444"/>
      <c r="AM19" s="1444"/>
      <c r="AN19" s="1444"/>
      <c r="AO19" s="1444"/>
      <c r="AP19" s="1444"/>
      <c r="AQ19" s="1444"/>
      <c r="AR19" s="1444"/>
      <c r="AS19" s="1444"/>
      <c r="AT19" s="1444"/>
      <c r="AU19" s="1444"/>
      <c r="AV19" s="1444"/>
      <c r="AW19" s="1444"/>
      <c r="AX19" s="1444"/>
      <c r="AY19" s="1444"/>
      <c r="AZ19" s="1444"/>
      <c r="BA19" s="1444"/>
      <c r="BB19" s="1444"/>
      <c r="BC19" s="1444"/>
      <c r="BD19" s="1444"/>
      <c r="BE19" s="1444"/>
      <c r="BF19" s="1444"/>
      <c r="BG19" s="1444"/>
      <c r="BH19" s="1444"/>
      <c r="BI19" s="1444"/>
      <c r="BJ19" s="1444"/>
      <c r="BK19" s="1444"/>
      <c r="BL19" s="1444"/>
      <c r="BM19" s="1444"/>
      <c r="BN19" s="1444"/>
      <c r="BO19" s="1444"/>
      <c r="BP19" s="1444"/>
      <c r="BQ19" s="1444"/>
      <c r="BR19" s="1444"/>
      <c r="BS19" s="1444"/>
      <c r="BT19" s="1448"/>
      <c r="BU19" s="1448"/>
      <c r="BV19" s="1444"/>
      <c r="BW19" s="1444"/>
      <c r="BX19" s="1444"/>
      <c r="BY19" s="1444"/>
      <c r="BZ19" s="1444"/>
      <c r="CA19" s="1444"/>
      <c r="CB19" s="1444"/>
      <c r="CC19" s="1444"/>
      <c r="CD19" s="1444"/>
      <c r="CE19" s="1444"/>
      <c r="CF19" s="1448"/>
      <c r="CG19" s="1444"/>
      <c r="CH19" s="1444"/>
      <c r="CI19" s="1444"/>
      <c r="CJ19" s="1444"/>
      <c r="CK19" s="1444"/>
      <c r="CL19" s="1444"/>
      <c r="CM19" s="1444"/>
      <c r="CN19" s="1444"/>
      <c r="CO19" s="1444"/>
      <c r="CP19" s="1444"/>
      <c r="CQ19" s="1444"/>
      <c r="CR19" s="1444"/>
      <c r="CS19" s="1444"/>
      <c r="CT19" s="1444"/>
      <c r="CU19" s="1444"/>
      <c r="CV19" s="1444"/>
      <c r="CW19" s="1444"/>
      <c r="CX19" s="1444"/>
      <c r="CY19" s="1444"/>
      <c r="CZ19" s="1444"/>
      <c r="DA19" s="1444"/>
      <c r="DB19" s="1444"/>
      <c r="DC19" s="1448"/>
      <c r="DD19" s="1444"/>
      <c r="DE19" s="1444"/>
      <c r="DF19" s="1444"/>
      <c r="DG19" s="1444"/>
      <c r="DH19" s="1444"/>
      <c r="DI19" s="1444"/>
      <c r="DJ19" s="1444"/>
      <c r="DK19" s="1444"/>
      <c r="DL19" s="1444"/>
      <c r="DM19" s="1444"/>
      <c r="DN19" s="1444"/>
      <c r="DO19" s="1448">
        <v>1</v>
      </c>
      <c r="DP19" s="1444"/>
      <c r="DQ19" s="1448"/>
      <c r="DR19" s="1444"/>
      <c r="DS19" s="1444"/>
      <c r="DT19" s="1444"/>
      <c r="DU19" s="1444"/>
      <c r="DV19" s="1444"/>
      <c r="DW19" s="1444"/>
      <c r="DX19" s="1444"/>
      <c r="DY19" s="1444"/>
      <c r="DZ19" s="1444"/>
      <c r="EA19" s="1448"/>
      <c r="EB19" s="1444"/>
      <c r="EC19" s="1444"/>
      <c r="ED19" s="1444"/>
      <c r="EE19" s="1444"/>
      <c r="EF19" s="1444"/>
      <c r="EG19" s="1444"/>
      <c r="EH19" s="1444"/>
      <c r="EI19" s="1444"/>
      <c r="EJ19" s="1444"/>
      <c r="EK19" s="1444"/>
      <c r="EL19" s="1449"/>
      <c r="EM19" s="1450"/>
      <c r="EN19" s="1448">
        <v>3</v>
      </c>
      <c r="EO19" s="1448"/>
      <c r="EP19" s="1448"/>
      <c r="EQ19" s="1448"/>
      <c r="ER19" s="1448"/>
      <c r="ES19" s="1450"/>
      <c r="ET19" s="1448"/>
      <c r="EU19" s="1448">
        <v>1</v>
      </c>
      <c r="EV19" s="1448"/>
      <c r="EW19" s="1448"/>
      <c r="EX19" s="1448"/>
      <c r="EY19" s="1448"/>
      <c r="EZ19" s="1448"/>
      <c r="FA19" s="1448"/>
      <c r="FB19" s="1448"/>
      <c r="FC19" s="1448"/>
      <c r="FD19" s="1448"/>
      <c r="FE19" s="1448"/>
      <c r="FF19" s="1451"/>
      <c r="FG19" s="1448"/>
      <c r="FH19" s="1448"/>
      <c r="FI19" s="1448"/>
      <c r="FJ19" s="1448"/>
      <c r="FK19" s="1448"/>
      <c r="FL19" s="1450"/>
      <c r="FM19" s="1450"/>
      <c r="FN19" s="1450"/>
      <c r="FO19" s="1450"/>
      <c r="FP19" s="1448"/>
      <c r="FQ19" s="1452"/>
      <c r="FR19" s="1452"/>
      <c r="FS19" s="1450"/>
      <c r="FT19" s="1450">
        <v>3</v>
      </c>
      <c r="FU19" s="1450"/>
      <c r="FV19" s="1450"/>
      <c r="FW19" s="1450"/>
      <c r="FX19" s="1450"/>
      <c r="FY19" s="1450"/>
      <c r="FZ19" s="1450"/>
      <c r="GA19" s="1450"/>
      <c r="GB19" s="1450"/>
      <c r="GC19" s="1450"/>
      <c r="GD19" s="1453"/>
      <c r="GE19" s="1454"/>
      <c r="GF19" s="1454"/>
      <c r="GG19" s="1450"/>
      <c r="GH19" s="1431">
        <f t="shared" si="5"/>
        <v>98.100000000000009</v>
      </c>
      <c r="GI19" s="1432">
        <f t="shared" si="6"/>
        <v>98.100000000000009</v>
      </c>
      <c r="GJ19" s="1433">
        <f t="shared" si="7"/>
        <v>0</v>
      </c>
      <c r="GK19" s="1433"/>
      <c r="GL19" s="1434"/>
      <c r="GM19" s="1434"/>
      <c r="GN19" s="1434"/>
      <c r="GO19" s="1435"/>
      <c r="GP19" s="1435"/>
      <c r="GQ19" s="1435"/>
      <c r="GR19" s="1436"/>
      <c r="GS19" s="1437"/>
      <c r="GT19" s="1435"/>
      <c r="GU19" s="1435"/>
      <c r="GV19" s="1435">
        <v>1</v>
      </c>
      <c r="GW19" s="1435"/>
      <c r="GX19" s="1435"/>
      <c r="GY19" s="1435"/>
      <c r="GZ19" s="1435"/>
      <c r="HA19" s="1435"/>
      <c r="HB19" s="1435"/>
      <c r="HC19" s="1435">
        <f t="shared" si="9"/>
        <v>0</v>
      </c>
      <c r="HD19" s="1437">
        <f t="shared" si="10"/>
        <v>0</v>
      </c>
      <c r="HE19" s="1435"/>
      <c r="HF19" s="1436"/>
      <c r="HG19" s="1437"/>
      <c r="HH19" s="1435">
        <v>2</v>
      </c>
      <c r="HI19" s="1437">
        <v>1</v>
      </c>
      <c r="HJ19" s="1435"/>
      <c r="HK19" s="1437"/>
      <c r="HL19" s="1435"/>
      <c r="HM19" s="1436"/>
      <c r="HN19" s="1436"/>
      <c r="HO19" s="1436"/>
      <c r="HP19" s="1436"/>
      <c r="HQ19" s="1436"/>
      <c r="HR19" s="1437"/>
      <c r="HS19" s="1435"/>
      <c r="HT19" s="1435"/>
      <c r="HU19" s="1435"/>
      <c r="HV19" s="1435"/>
      <c r="HW19" s="1435"/>
      <c r="HX19" s="1435"/>
      <c r="HY19" s="1435">
        <v>1</v>
      </c>
      <c r="HZ19" s="1437"/>
      <c r="IA19" s="1437"/>
      <c r="IB19" s="1437"/>
      <c r="IC19" s="1435"/>
      <c r="ID19" s="1438"/>
      <c r="IE19" s="1438"/>
      <c r="IF19" s="1435"/>
      <c r="IG19" s="1435"/>
      <c r="IH19" s="1435"/>
      <c r="II19" s="1435"/>
      <c r="IJ19" s="1435"/>
      <c r="IK19" s="1435"/>
      <c r="IL19" s="1435"/>
      <c r="IM19" s="1435"/>
      <c r="IN19" s="1435"/>
      <c r="IO19" s="1435"/>
      <c r="IP19" s="1435"/>
      <c r="IQ19" s="1435"/>
      <c r="IR19" s="1435"/>
      <c r="IS19" s="1435"/>
      <c r="IT19" s="1435"/>
      <c r="IU19" s="1435"/>
      <c r="IV19" s="1435">
        <f t="shared" si="2"/>
        <v>0</v>
      </c>
      <c r="IW19" s="1436"/>
      <c r="IX19" s="1436"/>
      <c r="IY19" s="1437"/>
      <c r="IZ19" s="1435">
        <f t="shared" si="3"/>
        <v>0</v>
      </c>
      <c r="JA19" s="1435"/>
      <c r="JB19" s="1435"/>
      <c r="JC19" s="1435"/>
      <c r="JD19" s="1435"/>
      <c r="JE19" s="1437"/>
      <c r="JF19" s="1437"/>
      <c r="JG19" s="1437"/>
      <c r="JH19" s="1435"/>
      <c r="JI19" s="1436"/>
      <c r="JJ19" s="1436">
        <f t="shared" si="8"/>
        <v>0</v>
      </c>
      <c r="JK19" s="1459"/>
    </row>
    <row r="20" spans="1:271" s="1027" customFormat="1" ht="20.25" hidden="1" customHeight="1">
      <c r="A20" s="1547" t="str">
        <f>BangKeTru!B18</f>
        <v>94a</v>
      </c>
      <c r="B20" s="1548">
        <f>BangKeTru!C18</f>
        <v>36.5</v>
      </c>
      <c r="C20" s="1416">
        <f t="shared" si="4"/>
        <v>397.99999999999994</v>
      </c>
      <c r="D20" s="1456"/>
      <c r="E20" s="1457"/>
      <c r="F20" s="1457"/>
      <c r="G20" s="1457"/>
      <c r="H20" s="1458"/>
      <c r="I20" s="1456"/>
      <c r="J20" s="1456"/>
      <c r="K20" s="1422"/>
      <c r="L20" s="1422"/>
      <c r="M20" s="1422"/>
      <c r="N20" s="1423"/>
      <c r="O20" s="1421" t="s">
        <v>3434</v>
      </c>
      <c r="P20" s="1421"/>
      <c r="Q20" s="1422"/>
      <c r="R20" s="1422"/>
      <c r="S20" s="1423"/>
      <c r="T20" s="1422"/>
      <c r="U20" s="1422"/>
      <c r="V20" s="1422"/>
      <c r="W20" s="1423"/>
      <c r="X20" s="1424">
        <v>1</v>
      </c>
      <c r="Y20" s="1424"/>
      <c r="Z20" s="1424"/>
      <c r="AA20" s="1425"/>
      <c r="AB20" s="1422"/>
      <c r="AC20" s="1422"/>
      <c r="AD20" s="1422"/>
      <c r="AE20" s="1422"/>
      <c r="AF20" s="1422"/>
      <c r="AG20" s="1422"/>
      <c r="AH20" s="1422"/>
      <c r="AI20" s="1422"/>
      <c r="AJ20" s="1422"/>
      <c r="AK20" s="1422"/>
      <c r="AL20" s="1422"/>
      <c r="AM20" s="1422"/>
      <c r="AN20" s="1422">
        <v>1</v>
      </c>
      <c r="AO20" s="1422"/>
      <c r="AP20" s="1422"/>
      <c r="AQ20" s="1422"/>
      <c r="AR20" s="1422"/>
      <c r="AS20" s="1422"/>
      <c r="AT20" s="1422"/>
      <c r="AU20" s="1422"/>
      <c r="AV20" s="1422"/>
      <c r="AW20" s="1422"/>
      <c r="AX20" s="1422"/>
      <c r="AY20" s="1422"/>
      <c r="AZ20" s="1422"/>
      <c r="BA20" s="1422"/>
      <c r="BB20" s="1422"/>
      <c r="BC20" s="1422"/>
      <c r="BD20" s="1422"/>
      <c r="BE20" s="1422"/>
      <c r="BF20" s="1422"/>
      <c r="BG20" s="1422"/>
      <c r="BH20" s="1422"/>
      <c r="BI20" s="1422"/>
      <c r="BJ20" s="1422"/>
      <c r="BK20" s="1422"/>
      <c r="BL20" s="1422"/>
      <c r="BM20" s="1422"/>
      <c r="BN20" s="1422"/>
      <c r="BO20" s="1422"/>
      <c r="BP20" s="1422"/>
      <c r="BQ20" s="1422"/>
      <c r="BR20" s="1422"/>
      <c r="BS20" s="1422"/>
      <c r="BT20" s="1425"/>
      <c r="BU20" s="1425"/>
      <c r="BV20" s="1422"/>
      <c r="BW20" s="1422"/>
      <c r="BX20" s="1422"/>
      <c r="BY20" s="1422"/>
      <c r="BZ20" s="1422"/>
      <c r="CA20" s="1422"/>
      <c r="CB20" s="1422"/>
      <c r="CC20" s="1422"/>
      <c r="CD20" s="1422"/>
      <c r="CE20" s="1422"/>
      <c r="CF20" s="1425"/>
      <c r="CG20" s="1422"/>
      <c r="CH20" s="1422"/>
      <c r="CI20" s="1422"/>
      <c r="CJ20" s="1422"/>
      <c r="CK20" s="1422"/>
      <c r="CL20" s="1422"/>
      <c r="CM20" s="1422"/>
      <c r="CN20" s="1422"/>
      <c r="CO20" s="1422"/>
      <c r="CP20" s="1422"/>
      <c r="CQ20" s="1422"/>
      <c r="CR20" s="1422"/>
      <c r="CS20" s="1422"/>
      <c r="CT20" s="1422"/>
      <c r="CU20" s="1422"/>
      <c r="CV20" s="1422"/>
      <c r="CW20" s="1422"/>
      <c r="CX20" s="1422"/>
      <c r="CY20" s="1422"/>
      <c r="CZ20" s="1422"/>
      <c r="DA20" s="1422"/>
      <c r="DB20" s="1422"/>
      <c r="DC20" s="1425"/>
      <c r="DD20" s="1422"/>
      <c r="DE20" s="1422"/>
      <c r="DF20" s="1422"/>
      <c r="DG20" s="1422"/>
      <c r="DH20" s="1422"/>
      <c r="DI20" s="1422"/>
      <c r="DJ20" s="1422"/>
      <c r="DK20" s="1422"/>
      <c r="DL20" s="1422"/>
      <c r="DM20" s="1422"/>
      <c r="DN20" s="1422"/>
      <c r="DO20" s="1425">
        <v>1</v>
      </c>
      <c r="DP20" s="1422"/>
      <c r="DQ20" s="1425"/>
      <c r="DR20" s="1422"/>
      <c r="DS20" s="1422"/>
      <c r="DT20" s="1422"/>
      <c r="DU20" s="1422"/>
      <c r="DV20" s="1422"/>
      <c r="DW20" s="1422"/>
      <c r="DX20" s="1422"/>
      <c r="DY20" s="1422"/>
      <c r="DZ20" s="1422"/>
      <c r="EA20" s="1425"/>
      <c r="EB20" s="1422"/>
      <c r="EC20" s="1422"/>
      <c r="ED20" s="1422"/>
      <c r="EE20" s="1422"/>
      <c r="EF20" s="1422"/>
      <c r="EG20" s="1422"/>
      <c r="EH20" s="1422"/>
      <c r="EI20" s="1422"/>
      <c r="EJ20" s="1422"/>
      <c r="EK20" s="1422"/>
      <c r="EL20" s="1426"/>
      <c r="EM20" s="1427"/>
      <c r="EN20" s="1425">
        <v>3</v>
      </c>
      <c r="EO20" s="1425"/>
      <c r="EP20" s="1425"/>
      <c r="EQ20" s="1425"/>
      <c r="ER20" s="1425"/>
      <c r="ES20" s="1427"/>
      <c r="ET20" s="1425"/>
      <c r="EU20" s="1425">
        <v>1</v>
      </c>
      <c r="EV20" s="1425"/>
      <c r="EW20" s="1425"/>
      <c r="EX20" s="1425"/>
      <c r="EY20" s="1425"/>
      <c r="EZ20" s="1425"/>
      <c r="FA20" s="1425"/>
      <c r="FB20" s="1425"/>
      <c r="FC20" s="1425"/>
      <c r="FD20" s="1425"/>
      <c r="FE20" s="1425"/>
      <c r="FF20" s="1428"/>
      <c r="FG20" s="1425"/>
      <c r="FH20" s="1425"/>
      <c r="FI20" s="1425"/>
      <c r="FJ20" s="1425"/>
      <c r="FK20" s="1425"/>
      <c r="FL20" s="1427"/>
      <c r="FM20" s="1427"/>
      <c r="FN20" s="1427"/>
      <c r="FO20" s="1427"/>
      <c r="FP20" s="1425"/>
      <c r="FQ20" s="1427"/>
      <c r="FR20" s="1427"/>
      <c r="FS20" s="1427"/>
      <c r="FT20" s="1427">
        <v>3</v>
      </c>
      <c r="FU20" s="1427"/>
      <c r="FV20" s="1427"/>
      <c r="FW20" s="1427"/>
      <c r="FX20" s="1427"/>
      <c r="FY20" s="1427"/>
      <c r="FZ20" s="1427">
        <v>2</v>
      </c>
      <c r="GA20" s="1427"/>
      <c r="GB20" s="1427">
        <v>3</v>
      </c>
      <c r="GC20" s="1427">
        <v>5</v>
      </c>
      <c r="GD20" s="1429"/>
      <c r="GE20" s="1430"/>
      <c r="GF20" s="1430"/>
      <c r="GG20" s="1427"/>
      <c r="GH20" s="1431">
        <f t="shared" si="5"/>
        <v>109.5</v>
      </c>
      <c r="GI20" s="1432">
        <f t="shared" si="6"/>
        <v>109.5</v>
      </c>
      <c r="GJ20" s="1433">
        <f t="shared" si="7"/>
        <v>0</v>
      </c>
      <c r="GK20" s="1433"/>
      <c r="GL20" s="1434"/>
      <c r="GM20" s="1434"/>
      <c r="GN20" s="1434"/>
      <c r="GO20" s="1435">
        <v>1</v>
      </c>
      <c r="GP20" s="1435"/>
      <c r="GQ20" s="1435"/>
      <c r="GR20" s="1436"/>
      <c r="GS20" s="1437"/>
      <c r="GT20" s="1435"/>
      <c r="GU20" s="1435"/>
      <c r="GV20" s="1435"/>
      <c r="GW20" s="1435"/>
      <c r="GX20" s="1435"/>
      <c r="GY20" s="1435"/>
      <c r="GZ20" s="1435"/>
      <c r="HA20" s="1435"/>
      <c r="HB20" s="1435"/>
      <c r="HC20" s="1435">
        <f t="shared" si="9"/>
        <v>0</v>
      </c>
      <c r="HD20" s="1437">
        <f t="shared" si="10"/>
        <v>0</v>
      </c>
      <c r="HE20" s="1435"/>
      <c r="HF20" s="1436"/>
      <c r="HG20" s="1437"/>
      <c r="HH20" s="1435"/>
      <c r="HI20" s="1437"/>
      <c r="HJ20" s="1435"/>
      <c r="HK20" s="1437">
        <v>1</v>
      </c>
      <c r="HL20" s="1435">
        <v>1</v>
      </c>
      <c r="HM20" s="1436">
        <v>3</v>
      </c>
      <c r="HN20" s="1436"/>
      <c r="HO20" s="1436"/>
      <c r="HP20" s="1436"/>
      <c r="HQ20" s="1436"/>
      <c r="HR20" s="1437"/>
      <c r="HS20" s="1435"/>
      <c r="HT20" s="1435"/>
      <c r="HU20" s="1435"/>
      <c r="HV20" s="1435"/>
      <c r="HW20" s="1435"/>
      <c r="HX20" s="1435"/>
      <c r="HY20" s="1435"/>
      <c r="HZ20" s="1437"/>
      <c r="IA20" s="1437"/>
      <c r="IB20" s="1437"/>
      <c r="IC20" s="1435"/>
      <c r="ID20" s="1438"/>
      <c r="IE20" s="1438"/>
      <c r="IF20" s="1435"/>
      <c r="IG20" s="1435"/>
      <c r="IH20" s="1435"/>
      <c r="II20" s="1435"/>
      <c r="IJ20" s="1435"/>
      <c r="IK20" s="1435"/>
      <c r="IL20" s="1435"/>
      <c r="IM20" s="1435"/>
      <c r="IN20" s="1435"/>
      <c r="IO20" s="1435"/>
      <c r="IP20" s="1435"/>
      <c r="IQ20" s="1435"/>
      <c r="IR20" s="1435"/>
      <c r="IS20" s="1435"/>
      <c r="IT20" s="1435">
        <f>HJ20</f>
        <v>0</v>
      </c>
      <c r="IU20" s="1435">
        <f>HK20</f>
        <v>1</v>
      </c>
      <c r="IV20" s="1435">
        <f t="shared" si="2"/>
        <v>1</v>
      </c>
      <c r="IW20" s="1436">
        <f>HO20</f>
        <v>0</v>
      </c>
      <c r="IX20" s="1436">
        <f>HP20</f>
        <v>0</v>
      </c>
      <c r="IY20" s="1437"/>
      <c r="IZ20" s="1435">
        <f t="shared" si="3"/>
        <v>0</v>
      </c>
      <c r="JA20" s="1435"/>
      <c r="JB20" s="1435"/>
      <c r="JC20" s="1435"/>
      <c r="JD20" s="1435"/>
      <c r="JE20" s="1437"/>
      <c r="JF20" s="1437">
        <v>2</v>
      </c>
      <c r="JG20" s="1437"/>
      <c r="JH20" s="1435"/>
      <c r="JI20" s="1436"/>
      <c r="JJ20" s="1436">
        <f t="shared" si="8"/>
        <v>0</v>
      </c>
      <c r="JK20" s="1459"/>
    </row>
    <row r="21" spans="1:271" s="1027" customFormat="1" ht="20.25" hidden="1" customHeight="1">
      <c r="A21" s="1547">
        <f>BangKeTru!B19</f>
        <v>95</v>
      </c>
      <c r="B21" s="1548">
        <f>BangKeTru!C19</f>
        <v>45.5</v>
      </c>
      <c r="C21" s="1416">
        <f t="shared" si="4"/>
        <v>443.49999999999994</v>
      </c>
      <c r="D21" s="1416"/>
      <c r="E21" s="1441"/>
      <c r="F21" s="1441"/>
      <c r="G21" s="1441"/>
      <c r="H21" s="1442"/>
      <c r="I21" s="1443"/>
      <c r="J21" s="1443"/>
      <c r="K21" s="1444"/>
      <c r="L21" s="1444"/>
      <c r="M21" s="1444"/>
      <c r="N21" s="1445" t="s">
        <v>3434</v>
      </c>
      <c r="O21" s="1446" t="s">
        <v>3994</v>
      </c>
      <c r="P21" s="1446"/>
      <c r="Q21" s="1444">
        <v>1</v>
      </c>
      <c r="R21" s="1444"/>
      <c r="S21" s="1445"/>
      <c r="T21" s="1444"/>
      <c r="U21" s="1444"/>
      <c r="V21" s="1444"/>
      <c r="W21" s="1445"/>
      <c r="X21" s="1447"/>
      <c r="Y21" s="1447"/>
      <c r="Z21" s="1447"/>
      <c r="AA21" s="1448"/>
      <c r="AB21" s="1444"/>
      <c r="AC21" s="1444"/>
      <c r="AD21" s="1444"/>
      <c r="AE21" s="1444"/>
      <c r="AF21" s="1444"/>
      <c r="AG21" s="1444"/>
      <c r="AH21" s="1444"/>
      <c r="AI21" s="1444"/>
      <c r="AJ21" s="1444"/>
      <c r="AK21" s="1444"/>
      <c r="AL21" s="1444"/>
      <c r="AM21" s="1444"/>
      <c r="AN21" s="1444"/>
      <c r="AO21" s="1444"/>
      <c r="AP21" s="1444"/>
      <c r="AQ21" s="1444"/>
      <c r="AR21" s="1444"/>
      <c r="AS21" s="1444"/>
      <c r="AT21" s="1444"/>
      <c r="AU21" s="1444"/>
      <c r="AV21" s="1444"/>
      <c r="AW21" s="1444"/>
      <c r="AX21" s="1444"/>
      <c r="AY21" s="1444"/>
      <c r="AZ21" s="1444"/>
      <c r="BA21" s="1444"/>
      <c r="BB21" s="1444"/>
      <c r="BC21" s="1444"/>
      <c r="BD21" s="1444"/>
      <c r="BE21" s="1444"/>
      <c r="BF21" s="1444"/>
      <c r="BG21" s="1444"/>
      <c r="BH21" s="1444"/>
      <c r="BI21" s="1444"/>
      <c r="BJ21" s="1444"/>
      <c r="BK21" s="1444"/>
      <c r="BL21" s="1444"/>
      <c r="BM21" s="1444"/>
      <c r="BN21" s="1444"/>
      <c r="BO21" s="1444"/>
      <c r="BP21" s="1444"/>
      <c r="BQ21" s="1444"/>
      <c r="BR21" s="1444"/>
      <c r="BS21" s="1444"/>
      <c r="BT21" s="1448"/>
      <c r="BU21" s="1448"/>
      <c r="BV21" s="1444"/>
      <c r="BW21" s="1444"/>
      <c r="BX21" s="1444"/>
      <c r="BY21" s="1444"/>
      <c r="BZ21" s="1444"/>
      <c r="CA21" s="1444"/>
      <c r="CB21" s="1444"/>
      <c r="CC21" s="1444"/>
      <c r="CD21" s="1444"/>
      <c r="CE21" s="1444"/>
      <c r="CF21" s="1448"/>
      <c r="CG21" s="1444"/>
      <c r="CH21" s="1444"/>
      <c r="CI21" s="1444"/>
      <c r="CJ21" s="1444"/>
      <c r="CK21" s="1444"/>
      <c r="CL21" s="1444"/>
      <c r="CM21" s="1444"/>
      <c r="CN21" s="1444"/>
      <c r="CO21" s="1444"/>
      <c r="CP21" s="1444"/>
      <c r="CQ21" s="1444"/>
      <c r="CR21" s="1444"/>
      <c r="CS21" s="1444"/>
      <c r="CT21" s="1444"/>
      <c r="CU21" s="1444"/>
      <c r="CV21" s="1444"/>
      <c r="CW21" s="1444"/>
      <c r="CX21" s="1444"/>
      <c r="CY21" s="1444"/>
      <c r="CZ21" s="1444"/>
      <c r="DA21" s="1444"/>
      <c r="DB21" s="1444"/>
      <c r="DC21" s="1448"/>
      <c r="DD21" s="1444"/>
      <c r="DE21" s="1444"/>
      <c r="DF21" s="1444"/>
      <c r="DG21" s="1444"/>
      <c r="DH21" s="1444"/>
      <c r="DI21" s="1444"/>
      <c r="DJ21" s="1444"/>
      <c r="DK21" s="1444"/>
      <c r="DL21" s="1444"/>
      <c r="DM21" s="1444"/>
      <c r="DN21" s="1444"/>
      <c r="DO21" s="1448">
        <v>1</v>
      </c>
      <c r="DP21" s="1444"/>
      <c r="DQ21" s="1448"/>
      <c r="DR21" s="1444"/>
      <c r="DS21" s="1444"/>
      <c r="DT21" s="1444"/>
      <c r="DU21" s="1444"/>
      <c r="DV21" s="1444"/>
      <c r="DW21" s="1444"/>
      <c r="DX21" s="1444"/>
      <c r="DY21" s="1444"/>
      <c r="DZ21" s="1444"/>
      <c r="EA21" s="1448"/>
      <c r="EB21" s="1444"/>
      <c r="EC21" s="1444"/>
      <c r="ED21" s="1444"/>
      <c r="EE21" s="1444"/>
      <c r="EF21" s="1444"/>
      <c r="EG21" s="1444"/>
      <c r="EH21" s="1444"/>
      <c r="EI21" s="1444"/>
      <c r="EJ21" s="1444"/>
      <c r="EK21" s="1444"/>
      <c r="EL21" s="1449"/>
      <c r="EM21" s="1450"/>
      <c r="EN21" s="1448">
        <v>3</v>
      </c>
      <c r="EO21" s="1448"/>
      <c r="EP21" s="1448"/>
      <c r="EQ21" s="1448"/>
      <c r="ER21" s="1448"/>
      <c r="ES21" s="1450"/>
      <c r="ET21" s="1448"/>
      <c r="EU21" s="1448">
        <v>1</v>
      </c>
      <c r="EV21" s="1448"/>
      <c r="EW21" s="1448"/>
      <c r="EX21" s="1448"/>
      <c r="EY21" s="1448"/>
      <c r="EZ21" s="1448"/>
      <c r="FA21" s="1448"/>
      <c r="FB21" s="1448"/>
      <c r="FC21" s="1448"/>
      <c r="FD21" s="1448"/>
      <c r="FE21" s="1448"/>
      <c r="FF21" s="1451"/>
      <c r="FG21" s="1448"/>
      <c r="FH21" s="1448"/>
      <c r="FI21" s="1448"/>
      <c r="FJ21" s="1448"/>
      <c r="FK21" s="1448"/>
      <c r="FL21" s="1450"/>
      <c r="FM21" s="1450"/>
      <c r="FN21" s="1450"/>
      <c r="FO21" s="1450"/>
      <c r="FP21" s="1448"/>
      <c r="FQ21" s="1452"/>
      <c r="FR21" s="1452"/>
      <c r="FS21" s="1450"/>
      <c r="FT21" s="1450">
        <v>3</v>
      </c>
      <c r="FU21" s="1450"/>
      <c r="FV21" s="1450"/>
      <c r="FW21" s="1450"/>
      <c r="FX21" s="1450"/>
      <c r="FY21" s="1450"/>
      <c r="FZ21" s="1450"/>
      <c r="GA21" s="1450"/>
      <c r="GB21" s="1450"/>
      <c r="GC21" s="1450"/>
      <c r="GD21" s="1453"/>
      <c r="GE21" s="1454"/>
      <c r="GF21" s="1454"/>
      <c r="GG21" s="1450"/>
      <c r="GH21" s="1431">
        <f t="shared" si="5"/>
        <v>136.5</v>
      </c>
      <c r="GI21" s="1432">
        <f t="shared" si="6"/>
        <v>136.5</v>
      </c>
      <c r="GJ21" s="1433">
        <f t="shared" si="7"/>
        <v>0</v>
      </c>
      <c r="GK21" s="1433"/>
      <c r="GL21" s="1434"/>
      <c r="GM21" s="1434"/>
      <c r="GN21" s="1434"/>
      <c r="GO21" s="1435"/>
      <c r="GP21" s="1435"/>
      <c r="GQ21" s="1435"/>
      <c r="GR21" s="1436"/>
      <c r="GS21" s="1437"/>
      <c r="GT21" s="1435"/>
      <c r="GU21" s="1435"/>
      <c r="GV21" s="1435"/>
      <c r="GW21" s="1435">
        <v>1</v>
      </c>
      <c r="GX21" s="1435"/>
      <c r="GY21" s="1435"/>
      <c r="GZ21" s="1435"/>
      <c r="HA21" s="1435"/>
      <c r="HB21" s="1435"/>
      <c r="HC21" s="1435">
        <f t="shared" si="9"/>
        <v>0</v>
      </c>
      <c r="HD21" s="1437">
        <f t="shared" si="10"/>
        <v>0</v>
      </c>
      <c r="HE21" s="1435"/>
      <c r="HF21" s="1436"/>
      <c r="HG21" s="1437"/>
      <c r="HH21" s="1435">
        <v>4</v>
      </c>
      <c r="HI21" s="1437">
        <v>2</v>
      </c>
      <c r="HJ21" s="1435"/>
      <c r="HK21" s="1437"/>
      <c r="HL21" s="1435"/>
      <c r="HM21" s="1436"/>
      <c r="HN21" s="1436"/>
      <c r="HO21" s="1436"/>
      <c r="HP21" s="1436"/>
      <c r="HQ21" s="1436"/>
      <c r="HR21" s="1437"/>
      <c r="HS21" s="1435"/>
      <c r="HT21" s="1435"/>
      <c r="HU21" s="1435"/>
      <c r="HV21" s="1435"/>
      <c r="HW21" s="1435"/>
      <c r="HX21" s="1435"/>
      <c r="HY21" s="1435">
        <v>1</v>
      </c>
      <c r="HZ21" s="1437"/>
      <c r="IA21" s="1437"/>
      <c r="IB21" s="1437"/>
      <c r="IC21" s="1435"/>
      <c r="ID21" s="1438"/>
      <c r="IE21" s="1438"/>
      <c r="IF21" s="1435"/>
      <c r="IG21" s="1435"/>
      <c r="IH21" s="1435"/>
      <c r="II21" s="1435"/>
      <c r="IJ21" s="1435"/>
      <c r="IK21" s="1435"/>
      <c r="IL21" s="1435"/>
      <c r="IM21" s="1435"/>
      <c r="IN21" s="1435"/>
      <c r="IO21" s="1435"/>
      <c r="IP21" s="1435"/>
      <c r="IQ21" s="1435"/>
      <c r="IR21" s="1435"/>
      <c r="IS21" s="1435"/>
      <c r="IT21" s="1435"/>
      <c r="IU21" s="1435"/>
      <c r="IV21" s="1435">
        <f t="shared" si="2"/>
        <v>0</v>
      </c>
      <c r="IW21" s="1436"/>
      <c r="IX21" s="1436"/>
      <c r="IY21" s="1437"/>
      <c r="IZ21" s="1435">
        <f t="shared" si="3"/>
        <v>0</v>
      </c>
      <c r="JA21" s="1435"/>
      <c r="JB21" s="1435"/>
      <c r="JC21" s="1435"/>
      <c r="JD21" s="1435"/>
      <c r="JE21" s="1437"/>
      <c r="JF21" s="1437"/>
      <c r="JG21" s="1437"/>
      <c r="JH21" s="1435"/>
      <c r="JI21" s="1436"/>
      <c r="JJ21" s="1436">
        <f t="shared" si="8"/>
        <v>0</v>
      </c>
      <c r="JK21" s="1459"/>
    </row>
    <row r="22" spans="1:271" s="1027" customFormat="1" ht="20.25" hidden="1" customHeight="1">
      <c r="A22" s="1547" t="str">
        <f>BangKeTru!B20</f>
        <v>95a</v>
      </c>
      <c r="B22" s="1548">
        <f>BangKeTru!C20</f>
        <v>43.3</v>
      </c>
      <c r="C22" s="1416">
        <f t="shared" si="4"/>
        <v>486.79999999999995</v>
      </c>
      <c r="D22" s="1456"/>
      <c r="E22" s="1457"/>
      <c r="F22" s="1457"/>
      <c r="G22" s="1457"/>
      <c r="H22" s="1458"/>
      <c r="I22" s="1456"/>
      <c r="J22" s="1456"/>
      <c r="K22" s="1422"/>
      <c r="L22" s="1422"/>
      <c r="M22" s="1422"/>
      <c r="N22" s="1423"/>
      <c r="O22" s="1421" t="s">
        <v>3992</v>
      </c>
      <c r="P22" s="1421"/>
      <c r="Q22" s="1422"/>
      <c r="R22" s="1422"/>
      <c r="S22" s="1423"/>
      <c r="T22" s="1422"/>
      <c r="U22" s="1422"/>
      <c r="V22" s="1422"/>
      <c r="W22" s="1423"/>
      <c r="X22" s="1424">
        <v>2</v>
      </c>
      <c r="Y22" s="1424"/>
      <c r="Z22" s="1424"/>
      <c r="AA22" s="1425"/>
      <c r="AB22" s="1422"/>
      <c r="AC22" s="1422"/>
      <c r="AD22" s="1422"/>
      <c r="AE22" s="1422"/>
      <c r="AF22" s="1422"/>
      <c r="AG22" s="1422"/>
      <c r="AH22" s="1422"/>
      <c r="AI22" s="1422"/>
      <c r="AJ22" s="1422"/>
      <c r="AK22" s="1422"/>
      <c r="AL22" s="1422"/>
      <c r="AM22" s="1422"/>
      <c r="AN22" s="1422"/>
      <c r="AO22" s="1422"/>
      <c r="AP22" s="1422"/>
      <c r="AQ22" s="1422"/>
      <c r="AR22" s="1422"/>
      <c r="AS22" s="1422"/>
      <c r="AT22" s="1422"/>
      <c r="AU22" s="1422"/>
      <c r="AV22" s="1422"/>
      <c r="AW22" s="1422"/>
      <c r="AX22" s="1422"/>
      <c r="AY22" s="1422"/>
      <c r="AZ22" s="1422"/>
      <c r="BA22" s="1422">
        <v>1</v>
      </c>
      <c r="BB22" s="1422"/>
      <c r="BC22" s="1422"/>
      <c r="BD22" s="1422"/>
      <c r="BE22" s="1422"/>
      <c r="BF22" s="1422"/>
      <c r="BG22" s="1422"/>
      <c r="BH22" s="1422"/>
      <c r="BI22" s="1422"/>
      <c r="BJ22" s="1422"/>
      <c r="BK22" s="1422"/>
      <c r="BL22" s="1422"/>
      <c r="BM22" s="1422"/>
      <c r="BN22" s="1422"/>
      <c r="BO22" s="1422"/>
      <c r="BP22" s="1422"/>
      <c r="BQ22" s="1422"/>
      <c r="BR22" s="1422"/>
      <c r="BS22" s="1422"/>
      <c r="BT22" s="1425"/>
      <c r="BU22" s="1425"/>
      <c r="BV22" s="1422"/>
      <c r="BW22" s="1422"/>
      <c r="BX22" s="1422"/>
      <c r="BY22" s="1422"/>
      <c r="BZ22" s="1422"/>
      <c r="CA22" s="1422"/>
      <c r="CB22" s="1422"/>
      <c r="CC22" s="1422"/>
      <c r="CD22" s="1422"/>
      <c r="CE22" s="1422"/>
      <c r="CF22" s="1425"/>
      <c r="CG22" s="1422"/>
      <c r="CH22" s="1422"/>
      <c r="CI22" s="1422"/>
      <c r="CJ22" s="1422"/>
      <c r="CK22" s="1422"/>
      <c r="CL22" s="1422"/>
      <c r="CM22" s="1422"/>
      <c r="CN22" s="1422"/>
      <c r="CO22" s="1422"/>
      <c r="CP22" s="1422"/>
      <c r="CQ22" s="1422"/>
      <c r="CR22" s="1422"/>
      <c r="CS22" s="1422">
        <v>1</v>
      </c>
      <c r="CT22" s="1422"/>
      <c r="CU22" s="1422"/>
      <c r="CV22" s="1422"/>
      <c r="CW22" s="1422"/>
      <c r="CX22" s="1422"/>
      <c r="CY22" s="1422"/>
      <c r="CZ22" s="1422"/>
      <c r="DA22" s="1422"/>
      <c r="DB22" s="1422"/>
      <c r="DC22" s="1425"/>
      <c r="DD22" s="1422"/>
      <c r="DE22" s="1422"/>
      <c r="DF22" s="1422">
        <v>1</v>
      </c>
      <c r="DG22" s="1422"/>
      <c r="DH22" s="1422"/>
      <c r="DI22" s="1422"/>
      <c r="DJ22" s="1422"/>
      <c r="DK22" s="1422"/>
      <c r="DL22" s="1422"/>
      <c r="DM22" s="1422"/>
      <c r="DN22" s="1422"/>
      <c r="DO22" s="1425"/>
      <c r="DP22" s="1422"/>
      <c r="DQ22" s="1425"/>
      <c r="DR22" s="1422"/>
      <c r="DS22" s="1422"/>
      <c r="DT22" s="1422"/>
      <c r="DU22" s="1422"/>
      <c r="DV22" s="1422"/>
      <c r="DW22" s="1422"/>
      <c r="DX22" s="1422"/>
      <c r="DY22" s="1422"/>
      <c r="DZ22" s="1422"/>
      <c r="EA22" s="1425"/>
      <c r="EB22" s="1422"/>
      <c r="EC22" s="1422"/>
      <c r="ED22" s="1422"/>
      <c r="EE22" s="1422"/>
      <c r="EF22" s="1422"/>
      <c r="EG22" s="1422"/>
      <c r="EH22" s="1422"/>
      <c r="EI22" s="1422"/>
      <c r="EJ22" s="1422"/>
      <c r="EK22" s="1422"/>
      <c r="EL22" s="1426"/>
      <c r="EM22" s="1427"/>
      <c r="EN22" s="1425">
        <v>6</v>
      </c>
      <c r="EO22" s="1425">
        <v>6</v>
      </c>
      <c r="EP22" s="1425"/>
      <c r="EQ22" s="1425"/>
      <c r="ER22" s="1425">
        <v>6</v>
      </c>
      <c r="ES22" s="1427"/>
      <c r="ET22" s="1425"/>
      <c r="EU22" s="1425">
        <v>2</v>
      </c>
      <c r="EV22" s="1425"/>
      <c r="EW22" s="1425"/>
      <c r="EX22" s="1425"/>
      <c r="EY22" s="1425"/>
      <c r="EZ22" s="1425"/>
      <c r="FA22" s="1425"/>
      <c r="FB22" s="1425"/>
      <c r="FC22" s="1425"/>
      <c r="FD22" s="1425"/>
      <c r="FE22" s="1425"/>
      <c r="FF22" s="1428"/>
      <c r="FG22" s="1425"/>
      <c r="FH22" s="1425"/>
      <c r="FI22" s="1425"/>
      <c r="FJ22" s="1425"/>
      <c r="FK22" s="1425"/>
      <c r="FL22" s="1427"/>
      <c r="FM22" s="1427">
        <v>2</v>
      </c>
      <c r="FN22" s="1427">
        <v>6</v>
      </c>
      <c r="FO22" s="1427"/>
      <c r="FP22" s="1425"/>
      <c r="FQ22" s="1427"/>
      <c r="FR22" s="1427"/>
      <c r="FS22" s="1427"/>
      <c r="FT22" s="1427">
        <v>6</v>
      </c>
      <c r="FU22" s="1427"/>
      <c r="FV22" s="1427"/>
      <c r="FW22" s="1427"/>
      <c r="FX22" s="1427"/>
      <c r="FY22" s="1427"/>
      <c r="FZ22" s="1427">
        <v>2</v>
      </c>
      <c r="GA22" s="1427"/>
      <c r="GB22" s="1427">
        <v>1</v>
      </c>
      <c r="GC22" s="1427"/>
      <c r="GD22" s="1429"/>
      <c r="GE22" s="1430">
        <v>1.2</v>
      </c>
      <c r="GF22" s="1430"/>
      <c r="GG22" s="1427"/>
      <c r="GH22" s="1431">
        <f t="shared" si="5"/>
        <v>129.89999999999998</v>
      </c>
      <c r="GI22" s="1432">
        <f t="shared" si="6"/>
        <v>129.89999999999998</v>
      </c>
      <c r="GJ22" s="1433">
        <f t="shared" si="7"/>
        <v>0</v>
      </c>
      <c r="GK22" s="1433"/>
      <c r="GL22" s="1434"/>
      <c r="GM22" s="1434"/>
      <c r="GN22" s="1434"/>
      <c r="GO22" s="1435">
        <v>1</v>
      </c>
      <c r="GP22" s="1435"/>
      <c r="GQ22" s="1435"/>
      <c r="GR22" s="1436"/>
      <c r="GS22" s="1437"/>
      <c r="GT22" s="1435"/>
      <c r="GU22" s="1435"/>
      <c r="GV22" s="1435"/>
      <c r="GW22" s="1435"/>
      <c r="GX22" s="1435"/>
      <c r="GY22" s="1435"/>
      <c r="GZ22" s="1435"/>
      <c r="HA22" s="1435"/>
      <c r="HB22" s="1435"/>
      <c r="HC22" s="1435">
        <f t="shared" si="9"/>
        <v>0</v>
      </c>
      <c r="HD22" s="1437">
        <f t="shared" si="10"/>
        <v>0</v>
      </c>
      <c r="HE22" s="1435"/>
      <c r="HF22" s="1436"/>
      <c r="HG22" s="1437"/>
      <c r="HH22" s="1435"/>
      <c r="HI22" s="1437"/>
      <c r="HJ22" s="1435"/>
      <c r="HK22" s="1437">
        <v>1</v>
      </c>
      <c r="HL22" s="1435"/>
      <c r="HM22" s="1436"/>
      <c r="HN22" s="1436"/>
      <c r="HO22" s="1436"/>
      <c r="HP22" s="1436"/>
      <c r="HQ22" s="1436"/>
      <c r="HR22" s="1437"/>
      <c r="HS22" s="1435"/>
      <c r="HT22" s="1435"/>
      <c r="HU22" s="1435"/>
      <c r="HV22" s="1435"/>
      <c r="HW22" s="1435"/>
      <c r="HX22" s="1435"/>
      <c r="HY22" s="1435"/>
      <c r="HZ22" s="1437"/>
      <c r="IA22" s="1437"/>
      <c r="IB22" s="1437"/>
      <c r="IC22" s="1435"/>
      <c r="ID22" s="1438"/>
      <c r="IE22" s="1438"/>
      <c r="IF22" s="1435"/>
      <c r="IG22" s="1435"/>
      <c r="IH22" s="1435"/>
      <c r="II22" s="1435"/>
      <c r="IJ22" s="1435"/>
      <c r="IK22" s="1435"/>
      <c r="IL22" s="1435"/>
      <c r="IM22" s="1435"/>
      <c r="IN22" s="1435"/>
      <c r="IO22" s="1435"/>
      <c r="IP22" s="1435"/>
      <c r="IQ22" s="1435"/>
      <c r="IR22" s="1435"/>
      <c r="IS22" s="1435"/>
      <c r="IT22" s="1435">
        <f>HJ22</f>
        <v>0</v>
      </c>
      <c r="IU22" s="1435">
        <f>HK22</f>
        <v>1</v>
      </c>
      <c r="IV22" s="1435">
        <f t="shared" si="2"/>
        <v>0</v>
      </c>
      <c r="IW22" s="1436">
        <f>HO22</f>
        <v>0</v>
      </c>
      <c r="IX22" s="1436">
        <f>HP22</f>
        <v>0</v>
      </c>
      <c r="IY22" s="1437"/>
      <c r="IZ22" s="1435">
        <f t="shared" si="3"/>
        <v>0</v>
      </c>
      <c r="JA22" s="1435"/>
      <c r="JB22" s="1435"/>
      <c r="JC22" s="1435"/>
      <c r="JD22" s="1435"/>
      <c r="JE22" s="1437"/>
      <c r="JF22" s="1437">
        <v>2</v>
      </c>
      <c r="JG22" s="1437"/>
      <c r="JH22" s="1435"/>
      <c r="JI22" s="1436"/>
      <c r="JJ22" s="1436">
        <f t="shared" si="8"/>
        <v>0</v>
      </c>
      <c r="JK22" s="1459"/>
    </row>
    <row r="23" spans="1:271" s="1027" customFormat="1" ht="20.25" hidden="1" customHeight="1">
      <c r="A23" s="1547">
        <f>BangKeTru!B21</f>
        <v>96</v>
      </c>
      <c r="B23" s="1548">
        <f>BangKeTru!C21</f>
        <v>29.8</v>
      </c>
      <c r="C23" s="1416">
        <f t="shared" si="4"/>
        <v>516.59999999999991</v>
      </c>
      <c r="D23" s="1416"/>
      <c r="E23" s="1441"/>
      <c r="F23" s="1441"/>
      <c r="G23" s="1441"/>
      <c r="H23" s="1442"/>
      <c r="I23" s="1443"/>
      <c r="J23" s="1443"/>
      <c r="K23" s="1444"/>
      <c r="L23" s="1444"/>
      <c r="M23" s="1444"/>
      <c r="N23" s="1445" t="s">
        <v>3434</v>
      </c>
      <c r="O23" s="1446" t="s">
        <v>3434</v>
      </c>
      <c r="P23" s="1446"/>
      <c r="Q23" s="1444">
        <v>1</v>
      </c>
      <c r="R23" s="1444"/>
      <c r="S23" s="1445"/>
      <c r="T23" s="1444"/>
      <c r="U23" s="1444"/>
      <c r="V23" s="1444"/>
      <c r="W23" s="1445"/>
      <c r="X23" s="1447"/>
      <c r="Y23" s="1447"/>
      <c r="Z23" s="1447"/>
      <c r="AA23" s="1448"/>
      <c r="AB23" s="1444"/>
      <c r="AC23" s="1444"/>
      <c r="AD23" s="1444"/>
      <c r="AE23" s="1444"/>
      <c r="AF23" s="1444"/>
      <c r="AG23" s="1444"/>
      <c r="AH23" s="1444"/>
      <c r="AI23" s="1444"/>
      <c r="AJ23" s="1444"/>
      <c r="AK23" s="1444"/>
      <c r="AL23" s="1444"/>
      <c r="AM23" s="1444"/>
      <c r="AN23" s="1444"/>
      <c r="AO23" s="1444"/>
      <c r="AP23" s="1444"/>
      <c r="AQ23" s="1444"/>
      <c r="AR23" s="1444"/>
      <c r="AS23" s="1444"/>
      <c r="AT23" s="1444"/>
      <c r="AU23" s="1444"/>
      <c r="AV23" s="1444"/>
      <c r="AW23" s="1444"/>
      <c r="AX23" s="1444"/>
      <c r="AY23" s="1444"/>
      <c r="AZ23" s="1444"/>
      <c r="BA23" s="1444"/>
      <c r="BB23" s="1444"/>
      <c r="BC23" s="1444"/>
      <c r="BD23" s="1444"/>
      <c r="BE23" s="1444"/>
      <c r="BF23" s="1444"/>
      <c r="BG23" s="1444"/>
      <c r="BH23" s="1444"/>
      <c r="BI23" s="1444"/>
      <c r="BJ23" s="1444"/>
      <c r="BK23" s="1444"/>
      <c r="BL23" s="1444"/>
      <c r="BM23" s="1444"/>
      <c r="BN23" s="1444"/>
      <c r="BO23" s="1444"/>
      <c r="BP23" s="1444"/>
      <c r="BQ23" s="1444"/>
      <c r="BR23" s="1444"/>
      <c r="BS23" s="1444"/>
      <c r="BT23" s="1448"/>
      <c r="BU23" s="1448"/>
      <c r="BV23" s="1444"/>
      <c r="BW23" s="1444"/>
      <c r="BX23" s="1444"/>
      <c r="BY23" s="1444"/>
      <c r="BZ23" s="1444"/>
      <c r="CA23" s="1444"/>
      <c r="CB23" s="1444"/>
      <c r="CC23" s="1444"/>
      <c r="CD23" s="1444"/>
      <c r="CE23" s="1444"/>
      <c r="CF23" s="1448"/>
      <c r="CG23" s="1444"/>
      <c r="CH23" s="1444"/>
      <c r="CI23" s="1444"/>
      <c r="CJ23" s="1444"/>
      <c r="CK23" s="1444"/>
      <c r="CL23" s="1444"/>
      <c r="CM23" s="1444"/>
      <c r="CN23" s="1444"/>
      <c r="CO23" s="1444"/>
      <c r="CP23" s="1444"/>
      <c r="CQ23" s="1444"/>
      <c r="CR23" s="1444"/>
      <c r="CS23" s="1444"/>
      <c r="CT23" s="1444"/>
      <c r="CU23" s="1444"/>
      <c r="CV23" s="1444"/>
      <c r="CW23" s="1444"/>
      <c r="CX23" s="1444"/>
      <c r="CY23" s="1444"/>
      <c r="CZ23" s="1444"/>
      <c r="DA23" s="1444"/>
      <c r="DB23" s="1444"/>
      <c r="DC23" s="1448"/>
      <c r="DD23" s="1444"/>
      <c r="DE23" s="1444"/>
      <c r="DF23" s="1444"/>
      <c r="DG23" s="1444"/>
      <c r="DH23" s="1444"/>
      <c r="DI23" s="1444"/>
      <c r="DJ23" s="1444"/>
      <c r="DK23" s="1444"/>
      <c r="DL23" s="1444"/>
      <c r="DM23" s="1444"/>
      <c r="DN23" s="1444"/>
      <c r="DO23" s="1448">
        <v>1</v>
      </c>
      <c r="DP23" s="1444"/>
      <c r="DQ23" s="1448"/>
      <c r="DR23" s="1444"/>
      <c r="DS23" s="1444"/>
      <c r="DT23" s="1444"/>
      <c r="DU23" s="1444"/>
      <c r="DV23" s="1444"/>
      <c r="DW23" s="1444"/>
      <c r="DX23" s="1444"/>
      <c r="DY23" s="1444"/>
      <c r="DZ23" s="1444"/>
      <c r="EA23" s="1448"/>
      <c r="EB23" s="1444"/>
      <c r="EC23" s="1444"/>
      <c r="ED23" s="1444"/>
      <c r="EE23" s="1444"/>
      <c r="EF23" s="1444"/>
      <c r="EG23" s="1444"/>
      <c r="EH23" s="1444"/>
      <c r="EI23" s="1444"/>
      <c r="EJ23" s="1444"/>
      <c r="EK23" s="1444"/>
      <c r="EL23" s="1449"/>
      <c r="EM23" s="1450"/>
      <c r="EN23" s="1448">
        <v>3</v>
      </c>
      <c r="EO23" s="1448"/>
      <c r="EP23" s="1448"/>
      <c r="EQ23" s="1448"/>
      <c r="ER23" s="1448"/>
      <c r="ES23" s="1450"/>
      <c r="ET23" s="1448"/>
      <c r="EU23" s="1448">
        <v>1</v>
      </c>
      <c r="EV23" s="1448"/>
      <c r="EW23" s="1448"/>
      <c r="EX23" s="1448"/>
      <c r="EY23" s="1448"/>
      <c r="EZ23" s="1448"/>
      <c r="FA23" s="1448"/>
      <c r="FB23" s="1448"/>
      <c r="FC23" s="1448"/>
      <c r="FD23" s="1448"/>
      <c r="FE23" s="1448"/>
      <c r="FF23" s="1451"/>
      <c r="FG23" s="1448"/>
      <c r="FH23" s="1448"/>
      <c r="FI23" s="1448"/>
      <c r="FJ23" s="1448"/>
      <c r="FK23" s="1448"/>
      <c r="FL23" s="1450"/>
      <c r="FM23" s="1450"/>
      <c r="FN23" s="1450"/>
      <c r="FO23" s="1450"/>
      <c r="FP23" s="1448"/>
      <c r="FQ23" s="1452"/>
      <c r="FR23" s="1452"/>
      <c r="FS23" s="1450"/>
      <c r="FT23" s="1450">
        <v>3</v>
      </c>
      <c r="FU23" s="1450"/>
      <c r="FV23" s="1450"/>
      <c r="FW23" s="1450"/>
      <c r="FX23" s="1450"/>
      <c r="FY23" s="1450"/>
      <c r="FZ23" s="1450"/>
      <c r="GA23" s="1450"/>
      <c r="GB23" s="1450"/>
      <c r="GC23" s="1450"/>
      <c r="GD23" s="1453"/>
      <c r="GE23" s="1454"/>
      <c r="GF23" s="1454"/>
      <c r="GG23" s="1450"/>
      <c r="GH23" s="1431">
        <f t="shared" si="5"/>
        <v>89.4</v>
      </c>
      <c r="GI23" s="1432">
        <f t="shared" si="6"/>
        <v>89.4</v>
      </c>
      <c r="GJ23" s="1433">
        <f t="shared" si="7"/>
        <v>0</v>
      </c>
      <c r="GK23" s="1433"/>
      <c r="GL23" s="1434"/>
      <c r="GM23" s="1434"/>
      <c r="GN23" s="1434"/>
      <c r="GO23" s="1435"/>
      <c r="GP23" s="1435"/>
      <c r="GQ23" s="1435"/>
      <c r="GR23" s="1436"/>
      <c r="GS23" s="1437"/>
      <c r="GT23" s="1435"/>
      <c r="GU23" s="1435"/>
      <c r="GV23" s="1435">
        <v>1</v>
      </c>
      <c r="GW23" s="1435"/>
      <c r="GX23" s="1435"/>
      <c r="GY23" s="1435"/>
      <c r="GZ23" s="1435"/>
      <c r="HA23" s="1435"/>
      <c r="HB23" s="1435"/>
      <c r="HC23" s="1435">
        <f t="shared" si="9"/>
        <v>0</v>
      </c>
      <c r="HD23" s="1437">
        <f t="shared" si="10"/>
        <v>0</v>
      </c>
      <c r="HE23" s="1435"/>
      <c r="HF23" s="1436"/>
      <c r="HG23" s="1437"/>
      <c r="HH23" s="1435">
        <v>2</v>
      </c>
      <c r="HI23" s="1437">
        <v>1</v>
      </c>
      <c r="HJ23" s="1435"/>
      <c r="HK23" s="1437"/>
      <c r="HL23" s="1435"/>
      <c r="HM23" s="1436"/>
      <c r="HN23" s="1436"/>
      <c r="HO23" s="1436"/>
      <c r="HP23" s="1436"/>
      <c r="HQ23" s="1436"/>
      <c r="HR23" s="1437"/>
      <c r="HS23" s="1435"/>
      <c r="HT23" s="1435"/>
      <c r="HU23" s="1435"/>
      <c r="HV23" s="1435"/>
      <c r="HW23" s="1435"/>
      <c r="HX23" s="1435"/>
      <c r="HY23" s="1435">
        <v>1</v>
      </c>
      <c r="HZ23" s="1437"/>
      <c r="IA23" s="1437"/>
      <c r="IB23" s="1437"/>
      <c r="IC23" s="1435"/>
      <c r="ID23" s="1438"/>
      <c r="IE23" s="1438"/>
      <c r="IF23" s="1435"/>
      <c r="IG23" s="1435"/>
      <c r="IH23" s="1435"/>
      <c r="II23" s="1435"/>
      <c r="IJ23" s="1435"/>
      <c r="IK23" s="1435"/>
      <c r="IL23" s="1435"/>
      <c r="IM23" s="1435"/>
      <c r="IN23" s="1435"/>
      <c r="IO23" s="1435"/>
      <c r="IP23" s="1435"/>
      <c r="IQ23" s="1435"/>
      <c r="IR23" s="1435"/>
      <c r="IS23" s="1435"/>
      <c r="IT23" s="1435"/>
      <c r="IU23" s="1435"/>
      <c r="IV23" s="1435">
        <f t="shared" si="2"/>
        <v>0</v>
      </c>
      <c r="IW23" s="1436"/>
      <c r="IX23" s="1436"/>
      <c r="IY23" s="1437"/>
      <c r="IZ23" s="1435">
        <f t="shared" si="3"/>
        <v>0</v>
      </c>
      <c r="JA23" s="1435"/>
      <c r="JB23" s="1435"/>
      <c r="JC23" s="1435"/>
      <c r="JD23" s="1435"/>
      <c r="JE23" s="1437"/>
      <c r="JF23" s="1437"/>
      <c r="JG23" s="1437"/>
      <c r="JH23" s="1435"/>
      <c r="JI23" s="1436"/>
      <c r="JJ23" s="1436">
        <f t="shared" si="8"/>
        <v>0</v>
      </c>
      <c r="JK23" s="1459"/>
    </row>
    <row r="24" spans="1:271" s="1027" customFormat="1" ht="20.25" hidden="1" customHeight="1">
      <c r="A24" s="1547" t="str">
        <f>BangKeTru!B22</f>
        <v>96a</v>
      </c>
      <c r="B24" s="1548">
        <f>BangKeTru!C22</f>
        <v>32.799999999999997</v>
      </c>
      <c r="C24" s="1416">
        <f t="shared" si="4"/>
        <v>549.39999999999986</v>
      </c>
      <c r="D24" s="1456"/>
      <c r="E24" s="1457"/>
      <c r="F24" s="1457"/>
      <c r="G24" s="1457"/>
      <c r="H24" s="1458"/>
      <c r="I24" s="1456"/>
      <c r="J24" s="1456"/>
      <c r="K24" s="1422"/>
      <c r="L24" s="1422"/>
      <c r="M24" s="1422"/>
      <c r="N24" s="1423"/>
      <c r="O24" s="1421" t="s">
        <v>3434</v>
      </c>
      <c r="P24" s="1421"/>
      <c r="Q24" s="1422"/>
      <c r="R24" s="1422"/>
      <c r="S24" s="1423"/>
      <c r="T24" s="1422"/>
      <c r="U24" s="1422"/>
      <c r="V24" s="1422"/>
      <c r="W24" s="1423"/>
      <c r="X24" s="1424">
        <v>1</v>
      </c>
      <c r="Y24" s="1424"/>
      <c r="Z24" s="1424"/>
      <c r="AA24" s="1425"/>
      <c r="AB24" s="1422"/>
      <c r="AC24" s="1422"/>
      <c r="AD24" s="1422"/>
      <c r="AE24" s="1422"/>
      <c r="AF24" s="1422"/>
      <c r="AG24" s="1422"/>
      <c r="AH24" s="1422"/>
      <c r="AI24" s="1422"/>
      <c r="AJ24" s="1422"/>
      <c r="AK24" s="1422"/>
      <c r="AL24" s="1422"/>
      <c r="AM24" s="1422"/>
      <c r="AN24" s="1422">
        <v>1</v>
      </c>
      <c r="AO24" s="1422"/>
      <c r="AP24" s="1422"/>
      <c r="AQ24" s="1422"/>
      <c r="AR24" s="1422"/>
      <c r="AS24" s="1422"/>
      <c r="AT24" s="1422"/>
      <c r="AU24" s="1422"/>
      <c r="AV24" s="1422"/>
      <c r="AW24" s="1422"/>
      <c r="AX24" s="1422"/>
      <c r="AY24" s="1422"/>
      <c r="AZ24" s="1422"/>
      <c r="BA24" s="1422"/>
      <c r="BB24" s="1422"/>
      <c r="BC24" s="1422"/>
      <c r="BD24" s="1422"/>
      <c r="BE24" s="1422"/>
      <c r="BF24" s="1422"/>
      <c r="BG24" s="1422"/>
      <c r="BH24" s="1422"/>
      <c r="BI24" s="1422"/>
      <c r="BJ24" s="1422"/>
      <c r="BK24" s="1422"/>
      <c r="BL24" s="1422"/>
      <c r="BM24" s="1422"/>
      <c r="BN24" s="1422"/>
      <c r="BO24" s="1422"/>
      <c r="BP24" s="1422"/>
      <c r="BQ24" s="1422"/>
      <c r="BR24" s="1422"/>
      <c r="BS24" s="1422"/>
      <c r="BT24" s="1425"/>
      <c r="BU24" s="1425"/>
      <c r="BV24" s="1422"/>
      <c r="BW24" s="1422"/>
      <c r="BX24" s="1422"/>
      <c r="BY24" s="1422"/>
      <c r="BZ24" s="1422"/>
      <c r="CA24" s="1422"/>
      <c r="CB24" s="1422"/>
      <c r="CC24" s="1422"/>
      <c r="CD24" s="1422"/>
      <c r="CE24" s="1422"/>
      <c r="CF24" s="1425"/>
      <c r="CG24" s="1422"/>
      <c r="CH24" s="1422"/>
      <c r="CI24" s="1422"/>
      <c r="CJ24" s="1422"/>
      <c r="CK24" s="1422"/>
      <c r="CL24" s="1422"/>
      <c r="CM24" s="1422"/>
      <c r="CN24" s="1422"/>
      <c r="CO24" s="1422"/>
      <c r="CP24" s="1422"/>
      <c r="CQ24" s="1422"/>
      <c r="CR24" s="1422"/>
      <c r="CS24" s="1422"/>
      <c r="CT24" s="1422"/>
      <c r="CU24" s="1422"/>
      <c r="CV24" s="1422"/>
      <c r="CW24" s="1422"/>
      <c r="CX24" s="1422"/>
      <c r="CY24" s="1422"/>
      <c r="CZ24" s="1422"/>
      <c r="DA24" s="1422"/>
      <c r="DB24" s="1422"/>
      <c r="DC24" s="1425"/>
      <c r="DD24" s="1422"/>
      <c r="DE24" s="1422"/>
      <c r="DF24" s="1422"/>
      <c r="DG24" s="1422"/>
      <c r="DH24" s="1422"/>
      <c r="DI24" s="1422"/>
      <c r="DJ24" s="1422"/>
      <c r="DK24" s="1422"/>
      <c r="DL24" s="1422"/>
      <c r="DM24" s="1422"/>
      <c r="DN24" s="1422"/>
      <c r="DO24" s="1425">
        <v>1</v>
      </c>
      <c r="DP24" s="1422"/>
      <c r="DQ24" s="1425"/>
      <c r="DR24" s="1422"/>
      <c r="DS24" s="1422"/>
      <c r="DT24" s="1422"/>
      <c r="DU24" s="1422"/>
      <c r="DV24" s="1422"/>
      <c r="DW24" s="1422"/>
      <c r="DX24" s="1422"/>
      <c r="DY24" s="1422"/>
      <c r="DZ24" s="1422"/>
      <c r="EA24" s="1425"/>
      <c r="EB24" s="1422"/>
      <c r="EC24" s="1422"/>
      <c r="ED24" s="1422"/>
      <c r="EE24" s="1422"/>
      <c r="EF24" s="1422"/>
      <c r="EG24" s="1422"/>
      <c r="EH24" s="1422"/>
      <c r="EI24" s="1422"/>
      <c r="EJ24" s="1422"/>
      <c r="EK24" s="1422"/>
      <c r="EL24" s="1426"/>
      <c r="EM24" s="1427"/>
      <c r="EN24" s="1425">
        <v>3</v>
      </c>
      <c r="EO24" s="1425"/>
      <c r="EP24" s="1425"/>
      <c r="EQ24" s="1425"/>
      <c r="ER24" s="1425"/>
      <c r="ES24" s="1427"/>
      <c r="ET24" s="1425"/>
      <c r="EU24" s="1425">
        <v>1</v>
      </c>
      <c r="EV24" s="1425"/>
      <c r="EW24" s="1425"/>
      <c r="EX24" s="1425"/>
      <c r="EY24" s="1425"/>
      <c r="EZ24" s="1425"/>
      <c r="FA24" s="1425"/>
      <c r="FB24" s="1425"/>
      <c r="FC24" s="1425"/>
      <c r="FD24" s="1425"/>
      <c r="FE24" s="1425"/>
      <c r="FF24" s="1428"/>
      <c r="FG24" s="1425"/>
      <c r="FH24" s="1425"/>
      <c r="FI24" s="1425"/>
      <c r="FJ24" s="1425"/>
      <c r="FK24" s="1425"/>
      <c r="FL24" s="1427"/>
      <c r="FM24" s="1427"/>
      <c r="FN24" s="1427"/>
      <c r="FO24" s="1427"/>
      <c r="FP24" s="1425"/>
      <c r="FQ24" s="1427"/>
      <c r="FR24" s="1427"/>
      <c r="FS24" s="1427"/>
      <c r="FT24" s="1427">
        <v>3</v>
      </c>
      <c r="FU24" s="1427"/>
      <c r="FV24" s="1427"/>
      <c r="FW24" s="1427"/>
      <c r="FX24" s="1427"/>
      <c r="FY24" s="1427">
        <v>1</v>
      </c>
      <c r="FZ24" s="1427">
        <v>2</v>
      </c>
      <c r="GA24" s="1427"/>
      <c r="GB24" s="1427">
        <v>4</v>
      </c>
      <c r="GC24" s="1427">
        <v>4</v>
      </c>
      <c r="GD24" s="1429"/>
      <c r="GE24" s="1430"/>
      <c r="GF24" s="1430"/>
      <c r="GG24" s="1427"/>
      <c r="GH24" s="1431">
        <f t="shared" si="5"/>
        <v>98.399999999999991</v>
      </c>
      <c r="GI24" s="1432">
        <f t="shared" si="6"/>
        <v>98.399999999999991</v>
      </c>
      <c r="GJ24" s="1433">
        <f t="shared" si="7"/>
        <v>0</v>
      </c>
      <c r="GK24" s="1433"/>
      <c r="GL24" s="1434"/>
      <c r="GM24" s="1434"/>
      <c r="GN24" s="1434"/>
      <c r="GO24" s="1435">
        <v>1</v>
      </c>
      <c r="GP24" s="1435"/>
      <c r="GQ24" s="1435"/>
      <c r="GR24" s="1436"/>
      <c r="GS24" s="1437"/>
      <c r="GT24" s="1435"/>
      <c r="GU24" s="1435"/>
      <c r="GV24" s="1435"/>
      <c r="GW24" s="1435"/>
      <c r="GX24" s="1435"/>
      <c r="GY24" s="1435"/>
      <c r="GZ24" s="1435"/>
      <c r="HA24" s="1435"/>
      <c r="HB24" s="1435"/>
      <c r="HC24" s="1435">
        <f t="shared" si="9"/>
        <v>0</v>
      </c>
      <c r="HD24" s="1437">
        <f t="shared" si="10"/>
        <v>0</v>
      </c>
      <c r="HE24" s="1435"/>
      <c r="HF24" s="1436"/>
      <c r="HG24" s="1437"/>
      <c r="HH24" s="1435"/>
      <c r="HI24" s="1437"/>
      <c r="HJ24" s="1435"/>
      <c r="HK24" s="1437">
        <v>1</v>
      </c>
      <c r="HL24" s="1435">
        <v>1</v>
      </c>
      <c r="HM24" s="1436">
        <v>3</v>
      </c>
      <c r="HN24" s="1436"/>
      <c r="HO24" s="1436">
        <v>1</v>
      </c>
      <c r="HP24" s="1436"/>
      <c r="HQ24" s="1436"/>
      <c r="HR24" s="1437"/>
      <c r="HS24" s="1435"/>
      <c r="HT24" s="1435"/>
      <c r="HU24" s="1435"/>
      <c r="HV24" s="1435"/>
      <c r="HW24" s="1435"/>
      <c r="HX24" s="1435"/>
      <c r="HY24" s="1435"/>
      <c r="HZ24" s="1437"/>
      <c r="IA24" s="1437"/>
      <c r="IB24" s="1437"/>
      <c r="IC24" s="1435"/>
      <c r="ID24" s="1438"/>
      <c r="IE24" s="1438"/>
      <c r="IF24" s="1435"/>
      <c r="IG24" s="1435"/>
      <c r="IH24" s="1435"/>
      <c r="II24" s="1435"/>
      <c r="IJ24" s="1435"/>
      <c r="IK24" s="1435"/>
      <c r="IL24" s="1435"/>
      <c r="IM24" s="1435"/>
      <c r="IN24" s="1435"/>
      <c r="IO24" s="1435"/>
      <c r="IP24" s="1435"/>
      <c r="IQ24" s="1435"/>
      <c r="IR24" s="1435"/>
      <c r="IS24" s="1435"/>
      <c r="IT24" s="1435"/>
      <c r="IU24" s="1435">
        <v>1</v>
      </c>
      <c r="IV24" s="1435">
        <f t="shared" si="2"/>
        <v>1</v>
      </c>
      <c r="IW24" s="1436">
        <f>HO24</f>
        <v>1</v>
      </c>
      <c r="IX24" s="1436">
        <f>HP24</f>
        <v>0</v>
      </c>
      <c r="IY24" s="1437"/>
      <c r="IZ24" s="1435">
        <f t="shared" si="3"/>
        <v>0</v>
      </c>
      <c r="JA24" s="1435"/>
      <c r="JB24" s="1435"/>
      <c r="JC24" s="1435"/>
      <c r="JD24" s="1435"/>
      <c r="JE24" s="1437"/>
      <c r="JF24" s="1437">
        <v>2</v>
      </c>
      <c r="JG24" s="1437"/>
      <c r="JH24" s="1435">
        <v>1</v>
      </c>
      <c r="JI24" s="1436"/>
      <c r="JJ24" s="1436">
        <f t="shared" si="8"/>
        <v>0</v>
      </c>
      <c r="JK24" s="1459"/>
    </row>
    <row r="25" spans="1:271" s="1027" customFormat="1" ht="20.25" hidden="1" customHeight="1">
      <c r="A25" s="1547">
        <f>BangKeTru!B23</f>
        <v>97</v>
      </c>
      <c r="B25" s="1548">
        <f>BangKeTru!C23</f>
        <v>39.4</v>
      </c>
      <c r="C25" s="1416">
        <f t="shared" si="4"/>
        <v>588.79999999999984</v>
      </c>
      <c r="D25" s="1416"/>
      <c r="E25" s="1441"/>
      <c r="F25" s="1441"/>
      <c r="G25" s="1441"/>
      <c r="H25" s="1442"/>
      <c r="I25" s="1443"/>
      <c r="J25" s="1443"/>
      <c r="K25" s="1444"/>
      <c r="L25" s="1444"/>
      <c r="M25" s="1444"/>
      <c r="N25" s="1445" t="s">
        <v>3434</v>
      </c>
      <c r="O25" s="1446" t="s">
        <v>3434</v>
      </c>
      <c r="P25" s="1446"/>
      <c r="Q25" s="1444">
        <v>1</v>
      </c>
      <c r="R25" s="1444"/>
      <c r="S25" s="1445"/>
      <c r="T25" s="1444"/>
      <c r="U25" s="1444"/>
      <c r="V25" s="1444"/>
      <c r="W25" s="1445"/>
      <c r="X25" s="1447"/>
      <c r="Y25" s="1447"/>
      <c r="Z25" s="1447"/>
      <c r="AA25" s="1448"/>
      <c r="AB25" s="1444"/>
      <c r="AC25" s="1444"/>
      <c r="AD25" s="1444"/>
      <c r="AE25" s="1444"/>
      <c r="AF25" s="1444"/>
      <c r="AG25" s="1444"/>
      <c r="AH25" s="1444"/>
      <c r="AI25" s="1444"/>
      <c r="AJ25" s="1444"/>
      <c r="AK25" s="1444"/>
      <c r="AL25" s="1444"/>
      <c r="AM25" s="1444"/>
      <c r="AN25" s="1444"/>
      <c r="AO25" s="1444"/>
      <c r="AP25" s="1444"/>
      <c r="AQ25" s="1444"/>
      <c r="AR25" s="1444"/>
      <c r="AS25" s="1444"/>
      <c r="AT25" s="1444"/>
      <c r="AU25" s="1444"/>
      <c r="AV25" s="1444"/>
      <c r="AW25" s="1444"/>
      <c r="AX25" s="1444"/>
      <c r="AY25" s="1444"/>
      <c r="AZ25" s="1444"/>
      <c r="BA25" s="1444"/>
      <c r="BB25" s="1444"/>
      <c r="BC25" s="1444"/>
      <c r="BD25" s="1444"/>
      <c r="BE25" s="1444"/>
      <c r="BF25" s="1444"/>
      <c r="BG25" s="1444"/>
      <c r="BH25" s="1444"/>
      <c r="BI25" s="1444"/>
      <c r="BJ25" s="1444"/>
      <c r="BK25" s="1444"/>
      <c r="BL25" s="1444"/>
      <c r="BM25" s="1444"/>
      <c r="BN25" s="1444"/>
      <c r="BO25" s="1444"/>
      <c r="BP25" s="1444"/>
      <c r="BQ25" s="1444"/>
      <c r="BR25" s="1444"/>
      <c r="BS25" s="1444"/>
      <c r="BT25" s="1448"/>
      <c r="BU25" s="1448"/>
      <c r="BV25" s="1444"/>
      <c r="BW25" s="1444"/>
      <c r="BX25" s="1444"/>
      <c r="BY25" s="1444"/>
      <c r="BZ25" s="1444"/>
      <c r="CA25" s="1444"/>
      <c r="CB25" s="1444"/>
      <c r="CC25" s="1444"/>
      <c r="CD25" s="1444"/>
      <c r="CE25" s="1444"/>
      <c r="CF25" s="1448"/>
      <c r="CG25" s="1444"/>
      <c r="CH25" s="1444"/>
      <c r="CI25" s="1444"/>
      <c r="CJ25" s="1444"/>
      <c r="CK25" s="1444"/>
      <c r="CL25" s="1444"/>
      <c r="CM25" s="1444"/>
      <c r="CN25" s="1444"/>
      <c r="CO25" s="1444"/>
      <c r="CP25" s="1444"/>
      <c r="CQ25" s="1444"/>
      <c r="CR25" s="1444"/>
      <c r="CS25" s="1444"/>
      <c r="CT25" s="1444">
        <v>1</v>
      </c>
      <c r="CU25" s="1444"/>
      <c r="CV25" s="1444"/>
      <c r="CW25" s="1444"/>
      <c r="CX25" s="1444"/>
      <c r="CY25" s="1444"/>
      <c r="CZ25" s="1444"/>
      <c r="DA25" s="1444"/>
      <c r="DB25" s="1444"/>
      <c r="DC25" s="1448"/>
      <c r="DD25" s="1444"/>
      <c r="DE25" s="1444"/>
      <c r="DF25" s="1444"/>
      <c r="DG25" s="1444"/>
      <c r="DH25" s="1444"/>
      <c r="DI25" s="1444"/>
      <c r="DJ25" s="1444"/>
      <c r="DK25" s="1444"/>
      <c r="DL25" s="1444"/>
      <c r="DM25" s="1444"/>
      <c r="DN25" s="1444"/>
      <c r="DO25" s="1448">
        <v>1</v>
      </c>
      <c r="DP25" s="1444"/>
      <c r="DQ25" s="1448"/>
      <c r="DR25" s="1444"/>
      <c r="DS25" s="1444"/>
      <c r="DT25" s="1444"/>
      <c r="DU25" s="1444"/>
      <c r="DV25" s="1444"/>
      <c r="DW25" s="1444"/>
      <c r="DX25" s="1444"/>
      <c r="DY25" s="1444"/>
      <c r="DZ25" s="1444"/>
      <c r="EA25" s="1448"/>
      <c r="EB25" s="1444"/>
      <c r="EC25" s="1444"/>
      <c r="ED25" s="1444"/>
      <c r="EE25" s="1444"/>
      <c r="EF25" s="1444"/>
      <c r="EG25" s="1444"/>
      <c r="EH25" s="1444"/>
      <c r="EI25" s="1444"/>
      <c r="EJ25" s="1444"/>
      <c r="EK25" s="1444"/>
      <c r="EL25" s="1449"/>
      <c r="EM25" s="1450"/>
      <c r="EN25" s="1448">
        <v>3</v>
      </c>
      <c r="EO25" s="1448"/>
      <c r="EP25" s="1448"/>
      <c r="EQ25" s="1448"/>
      <c r="ER25" s="1448"/>
      <c r="ES25" s="1450"/>
      <c r="ET25" s="1448"/>
      <c r="EU25" s="1448">
        <v>1</v>
      </c>
      <c r="EV25" s="1448"/>
      <c r="EW25" s="1448"/>
      <c r="EX25" s="1448"/>
      <c r="EY25" s="1448"/>
      <c r="EZ25" s="1448"/>
      <c r="FA25" s="1448"/>
      <c r="FB25" s="1448"/>
      <c r="FC25" s="1448"/>
      <c r="FD25" s="1448"/>
      <c r="FE25" s="1448"/>
      <c r="FF25" s="1451"/>
      <c r="FG25" s="1448"/>
      <c r="FH25" s="1448"/>
      <c r="FI25" s="1448"/>
      <c r="FJ25" s="1448"/>
      <c r="FK25" s="1448"/>
      <c r="FL25" s="1450"/>
      <c r="FM25" s="1450"/>
      <c r="FN25" s="1450"/>
      <c r="FO25" s="1450"/>
      <c r="FP25" s="1448"/>
      <c r="FQ25" s="1452"/>
      <c r="FR25" s="1452"/>
      <c r="FS25" s="1450"/>
      <c r="FT25" s="1450">
        <v>3</v>
      </c>
      <c r="FU25" s="1450"/>
      <c r="FV25" s="1450"/>
      <c r="FW25" s="1450"/>
      <c r="FX25" s="1450"/>
      <c r="FY25" s="1450"/>
      <c r="FZ25" s="1450"/>
      <c r="GA25" s="1450"/>
      <c r="GB25" s="1450"/>
      <c r="GC25" s="1450"/>
      <c r="GD25" s="1453"/>
      <c r="GE25" s="1454"/>
      <c r="GF25" s="1454"/>
      <c r="GG25" s="1450"/>
      <c r="GH25" s="1431">
        <f t="shared" si="5"/>
        <v>118.19999999999999</v>
      </c>
      <c r="GI25" s="1432">
        <f t="shared" si="6"/>
        <v>118.19999999999999</v>
      </c>
      <c r="GJ25" s="1433">
        <f t="shared" si="7"/>
        <v>0</v>
      </c>
      <c r="GK25" s="1433"/>
      <c r="GL25" s="1434"/>
      <c r="GM25" s="1434"/>
      <c r="GN25" s="1434"/>
      <c r="GO25" s="1435"/>
      <c r="GP25" s="1435"/>
      <c r="GQ25" s="1435"/>
      <c r="GR25" s="1436"/>
      <c r="GS25" s="1437"/>
      <c r="GT25" s="1435"/>
      <c r="GU25" s="1435"/>
      <c r="GV25" s="1435">
        <v>1</v>
      </c>
      <c r="GW25" s="1435"/>
      <c r="GX25" s="1435"/>
      <c r="GY25" s="1435"/>
      <c r="GZ25" s="1435"/>
      <c r="HA25" s="1435"/>
      <c r="HB25" s="1435"/>
      <c r="HC25" s="1435">
        <f t="shared" si="9"/>
        <v>0</v>
      </c>
      <c r="HD25" s="1437">
        <f t="shared" si="10"/>
        <v>0</v>
      </c>
      <c r="HE25" s="1435"/>
      <c r="HF25" s="1436"/>
      <c r="HG25" s="1437"/>
      <c r="HH25" s="1435">
        <v>2</v>
      </c>
      <c r="HI25" s="1437">
        <v>1</v>
      </c>
      <c r="HJ25" s="1435"/>
      <c r="HK25" s="1437"/>
      <c r="HL25" s="1435"/>
      <c r="HM25" s="1436"/>
      <c r="HN25" s="1436"/>
      <c r="HO25" s="1436"/>
      <c r="HP25" s="1436"/>
      <c r="HQ25" s="1436"/>
      <c r="HR25" s="1437"/>
      <c r="HS25" s="1435"/>
      <c r="HT25" s="1435"/>
      <c r="HU25" s="1435"/>
      <c r="HV25" s="1435"/>
      <c r="HW25" s="1435"/>
      <c r="HX25" s="1435"/>
      <c r="HY25" s="1435">
        <v>1</v>
      </c>
      <c r="HZ25" s="1437"/>
      <c r="IA25" s="1437"/>
      <c r="IB25" s="1437"/>
      <c r="IC25" s="1435"/>
      <c r="ID25" s="1438"/>
      <c r="IE25" s="1438"/>
      <c r="IF25" s="1435"/>
      <c r="IG25" s="1435"/>
      <c r="IH25" s="1435"/>
      <c r="II25" s="1435"/>
      <c r="IJ25" s="1435"/>
      <c r="IK25" s="1435"/>
      <c r="IL25" s="1435"/>
      <c r="IM25" s="1435"/>
      <c r="IN25" s="1435"/>
      <c r="IO25" s="1435"/>
      <c r="IP25" s="1435"/>
      <c r="IQ25" s="1435"/>
      <c r="IR25" s="1435"/>
      <c r="IS25" s="1435"/>
      <c r="IT25" s="1435"/>
      <c r="IU25" s="1435"/>
      <c r="IV25" s="1435">
        <f t="shared" si="2"/>
        <v>0</v>
      </c>
      <c r="IW25" s="1436"/>
      <c r="IX25" s="1436"/>
      <c r="IY25" s="1437"/>
      <c r="IZ25" s="1435">
        <f t="shared" si="3"/>
        <v>0</v>
      </c>
      <c r="JA25" s="1435"/>
      <c r="JB25" s="1435"/>
      <c r="JC25" s="1435"/>
      <c r="JD25" s="1435"/>
      <c r="JE25" s="1437"/>
      <c r="JF25" s="1437"/>
      <c r="JG25" s="1437"/>
      <c r="JH25" s="1435"/>
      <c r="JI25" s="1436"/>
      <c r="JJ25" s="1436">
        <f t="shared" si="8"/>
        <v>0</v>
      </c>
      <c r="JK25" s="1459"/>
    </row>
    <row r="26" spans="1:271" s="1027" customFormat="1" ht="20.25" hidden="1" customHeight="1">
      <c r="A26" s="1547" t="str">
        <f>BangKeTru!B24</f>
        <v>97a</v>
      </c>
      <c r="B26" s="1548">
        <f>BangKeTru!C24</f>
        <v>37</v>
      </c>
      <c r="C26" s="1416">
        <f t="shared" si="4"/>
        <v>625.79999999999984</v>
      </c>
      <c r="D26" s="1456"/>
      <c r="E26" s="1457"/>
      <c r="F26" s="1457"/>
      <c r="G26" s="1457"/>
      <c r="H26" s="1458"/>
      <c r="I26" s="1456"/>
      <c r="J26" s="1456"/>
      <c r="K26" s="1422"/>
      <c r="L26" s="1422"/>
      <c r="M26" s="1422"/>
      <c r="N26" s="1423"/>
      <c r="O26" s="1421" t="s">
        <v>3434</v>
      </c>
      <c r="P26" s="1421"/>
      <c r="Q26" s="1422"/>
      <c r="R26" s="1422"/>
      <c r="S26" s="1423"/>
      <c r="T26" s="1422"/>
      <c r="U26" s="1422"/>
      <c r="V26" s="1422"/>
      <c r="W26" s="1423"/>
      <c r="X26" s="1424" t="s">
        <v>3434</v>
      </c>
      <c r="Y26" s="1424"/>
      <c r="Z26" s="1424"/>
      <c r="AA26" s="1425"/>
      <c r="AB26" s="1422"/>
      <c r="AC26" s="1422"/>
      <c r="AD26" s="1422"/>
      <c r="AE26" s="1422"/>
      <c r="AF26" s="1422"/>
      <c r="AG26" s="1422"/>
      <c r="AH26" s="1422"/>
      <c r="AI26" s="1422"/>
      <c r="AJ26" s="1422"/>
      <c r="AK26" s="1422"/>
      <c r="AL26" s="1422"/>
      <c r="AM26" s="1422" t="s">
        <v>3434</v>
      </c>
      <c r="AN26" s="1422"/>
      <c r="AO26" s="1422"/>
      <c r="AP26" s="1422"/>
      <c r="AQ26" s="1422"/>
      <c r="AR26" s="1422"/>
      <c r="AS26" s="1422"/>
      <c r="AT26" s="1422"/>
      <c r="AU26" s="1422"/>
      <c r="AV26" s="1422"/>
      <c r="AW26" s="1422"/>
      <c r="AX26" s="1422"/>
      <c r="AY26" s="1422"/>
      <c r="AZ26" s="1422"/>
      <c r="BA26" s="1422"/>
      <c r="BB26" s="1422"/>
      <c r="BC26" s="1422"/>
      <c r="BD26" s="1422"/>
      <c r="BE26" s="1422"/>
      <c r="BF26" s="1422"/>
      <c r="BG26" s="1422"/>
      <c r="BH26" s="1422"/>
      <c r="BI26" s="1422"/>
      <c r="BJ26" s="1422"/>
      <c r="BK26" s="1422"/>
      <c r="BL26" s="1422"/>
      <c r="BM26" s="1422"/>
      <c r="BN26" s="1422"/>
      <c r="BO26" s="1422"/>
      <c r="BP26" s="1422"/>
      <c r="BQ26" s="1422"/>
      <c r="BR26" s="1422"/>
      <c r="BS26" s="1422"/>
      <c r="BT26" s="1425"/>
      <c r="BU26" s="1425"/>
      <c r="BV26" s="1422"/>
      <c r="BW26" s="1422"/>
      <c r="BX26" s="1422"/>
      <c r="BY26" s="1422"/>
      <c r="BZ26" s="1422"/>
      <c r="CA26" s="1422"/>
      <c r="CB26" s="1422"/>
      <c r="CC26" s="1422"/>
      <c r="CD26" s="1422"/>
      <c r="CE26" s="1422"/>
      <c r="CF26" s="1425"/>
      <c r="CG26" s="1422"/>
      <c r="CH26" s="1422"/>
      <c r="CI26" s="1422"/>
      <c r="CJ26" s="1422"/>
      <c r="CK26" s="1422"/>
      <c r="CL26" s="1422"/>
      <c r="CM26" s="1422"/>
      <c r="CN26" s="1422"/>
      <c r="CO26" s="1422"/>
      <c r="CP26" s="1422"/>
      <c r="CQ26" s="1422"/>
      <c r="CR26" s="1422"/>
      <c r="CS26" s="1422"/>
      <c r="CT26" s="1422"/>
      <c r="CU26" s="1422"/>
      <c r="CV26" s="1422"/>
      <c r="CW26" s="1422"/>
      <c r="CX26" s="1422"/>
      <c r="CY26" s="1422"/>
      <c r="CZ26" s="1422"/>
      <c r="DA26" s="1422"/>
      <c r="DB26" s="1422"/>
      <c r="DC26" s="1425"/>
      <c r="DD26" s="1422"/>
      <c r="DE26" s="1422"/>
      <c r="DF26" s="1422"/>
      <c r="DG26" s="1422"/>
      <c r="DH26" s="1422"/>
      <c r="DI26" s="1422"/>
      <c r="DJ26" s="1422"/>
      <c r="DK26" s="1422"/>
      <c r="DL26" s="1422"/>
      <c r="DM26" s="1422"/>
      <c r="DN26" s="1422"/>
      <c r="DO26" s="1425">
        <v>1</v>
      </c>
      <c r="DP26" s="1422"/>
      <c r="DQ26" s="1425"/>
      <c r="DR26" s="1422"/>
      <c r="DS26" s="1422"/>
      <c r="DT26" s="1422"/>
      <c r="DU26" s="1422"/>
      <c r="DV26" s="1422"/>
      <c r="DW26" s="1422"/>
      <c r="DX26" s="1422"/>
      <c r="DY26" s="1422"/>
      <c r="DZ26" s="1422"/>
      <c r="EA26" s="1425"/>
      <c r="EB26" s="1422"/>
      <c r="EC26" s="1422"/>
      <c r="ED26" s="1422"/>
      <c r="EE26" s="1422"/>
      <c r="EF26" s="1422"/>
      <c r="EG26" s="1422"/>
      <c r="EH26" s="1422"/>
      <c r="EI26" s="1422"/>
      <c r="EJ26" s="1422"/>
      <c r="EK26" s="1422"/>
      <c r="EL26" s="1426"/>
      <c r="EM26" s="1427"/>
      <c r="EN26" s="1425">
        <v>3</v>
      </c>
      <c r="EO26" s="1425"/>
      <c r="EP26" s="1425"/>
      <c r="EQ26" s="1425"/>
      <c r="ER26" s="1425"/>
      <c r="ES26" s="1427"/>
      <c r="ET26" s="1425"/>
      <c r="EU26" s="1425">
        <v>1</v>
      </c>
      <c r="EV26" s="1425"/>
      <c r="EW26" s="1425"/>
      <c r="EX26" s="1425"/>
      <c r="EY26" s="1425"/>
      <c r="EZ26" s="1425"/>
      <c r="FA26" s="1425"/>
      <c r="FB26" s="1425"/>
      <c r="FC26" s="1425"/>
      <c r="FD26" s="1425"/>
      <c r="FE26" s="1425"/>
      <c r="FF26" s="1428"/>
      <c r="FG26" s="1425"/>
      <c r="FH26" s="1425"/>
      <c r="FI26" s="1425"/>
      <c r="FJ26" s="1425"/>
      <c r="FK26" s="1425"/>
      <c r="FL26" s="1427"/>
      <c r="FM26" s="1427"/>
      <c r="FN26" s="1427"/>
      <c r="FO26" s="1427"/>
      <c r="FP26" s="1425"/>
      <c r="FQ26" s="1427"/>
      <c r="FR26" s="1427"/>
      <c r="FS26" s="1427"/>
      <c r="FT26" s="1427">
        <v>3</v>
      </c>
      <c r="FU26" s="1427"/>
      <c r="FV26" s="1427"/>
      <c r="FW26" s="1427"/>
      <c r="FX26" s="1427"/>
      <c r="FY26" s="1427">
        <v>1</v>
      </c>
      <c r="FZ26" s="1427"/>
      <c r="GA26" s="1427"/>
      <c r="GB26" s="1427">
        <v>5</v>
      </c>
      <c r="GC26" s="1427">
        <v>4</v>
      </c>
      <c r="GD26" s="1429"/>
      <c r="GE26" s="1430">
        <v>1.5</v>
      </c>
      <c r="GF26" s="1430"/>
      <c r="GG26" s="1427"/>
      <c r="GH26" s="1431">
        <f t="shared" si="5"/>
        <v>111</v>
      </c>
      <c r="GI26" s="1432">
        <f>B26</f>
        <v>37</v>
      </c>
      <c r="GJ26" s="1433">
        <f t="shared" si="7"/>
        <v>0</v>
      </c>
      <c r="GK26" s="1433"/>
      <c r="GL26" s="1434"/>
      <c r="GM26" s="1434"/>
      <c r="GN26" s="1434"/>
      <c r="GO26" s="1435">
        <v>1</v>
      </c>
      <c r="GP26" s="1435"/>
      <c r="GQ26" s="1435"/>
      <c r="GR26" s="1436"/>
      <c r="GS26" s="1437"/>
      <c r="GT26" s="1435"/>
      <c r="GU26" s="1435"/>
      <c r="GV26" s="1435"/>
      <c r="GW26" s="1435"/>
      <c r="GX26" s="1435"/>
      <c r="GY26" s="1435"/>
      <c r="GZ26" s="1435"/>
      <c r="HA26" s="1435"/>
      <c r="HB26" s="1435"/>
      <c r="HC26" s="1435">
        <f t="shared" si="9"/>
        <v>0</v>
      </c>
      <c r="HD26" s="1437">
        <f t="shared" si="10"/>
        <v>0</v>
      </c>
      <c r="HE26" s="1435"/>
      <c r="HF26" s="1436"/>
      <c r="HG26" s="1437"/>
      <c r="HH26" s="1435"/>
      <c r="HI26" s="1437"/>
      <c r="HJ26" s="1435"/>
      <c r="HK26" s="1437"/>
      <c r="HL26" s="1435">
        <v>1</v>
      </c>
      <c r="HM26" s="1436">
        <v>3</v>
      </c>
      <c r="HN26" s="1436"/>
      <c r="HO26" s="1436"/>
      <c r="HP26" s="1436">
        <v>1</v>
      </c>
      <c r="HQ26" s="1436"/>
      <c r="HR26" s="1437"/>
      <c r="HS26" s="1435"/>
      <c r="HT26" s="1435"/>
      <c r="HU26" s="1435"/>
      <c r="HV26" s="1435"/>
      <c r="HW26" s="1435"/>
      <c r="HX26" s="1435"/>
      <c r="HY26" s="1435"/>
      <c r="HZ26" s="1437"/>
      <c r="IA26" s="1437"/>
      <c r="IB26" s="1437"/>
      <c r="IC26" s="1435"/>
      <c r="ID26" s="1438"/>
      <c r="IE26" s="1438"/>
      <c r="IF26" s="1435"/>
      <c r="IG26" s="1435"/>
      <c r="IH26" s="1435"/>
      <c r="II26" s="1435"/>
      <c r="IJ26" s="1435"/>
      <c r="IK26" s="1435"/>
      <c r="IL26" s="1435"/>
      <c r="IM26" s="1435"/>
      <c r="IN26" s="1435"/>
      <c r="IO26" s="1435"/>
      <c r="IP26" s="1435"/>
      <c r="IQ26" s="1435"/>
      <c r="IR26" s="1435"/>
      <c r="IS26" s="1435"/>
      <c r="IT26" s="1435"/>
      <c r="IU26" s="1435"/>
      <c r="IV26" s="1435">
        <f t="shared" si="2"/>
        <v>1</v>
      </c>
      <c r="IW26" s="1436">
        <f>HO26</f>
        <v>0</v>
      </c>
      <c r="IX26" s="1436">
        <f>HP26</f>
        <v>1</v>
      </c>
      <c r="IY26" s="1437"/>
      <c r="IZ26" s="1435">
        <f t="shared" si="3"/>
        <v>0</v>
      </c>
      <c r="JA26" s="1435"/>
      <c r="JB26" s="1435"/>
      <c r="JC26" s="1435"/>
      <c r="JD26" s="1435"/>
      <c r="JE26" s="1437"/>
      <c r="JF26" s="1437"/>
      <c r="JG26" s="1437"/>
      <c r="JH26" s="1435">
        <v>1</v>
      </c>
      <c r="JI26" s="1436"/>
      <c r="JJ26" s="1436">
        <f t="shared" si="8"/>
        <v>0</v>
      </c>
      <c r="JK26" s="1459"/>
    </row>
    <row r="27" spans="1:271" s="1027" customFormat="1" ht="20.25" hidden="1" customHeight="1">
      <c r="A27" s="1547">
        <f>BangKeTru!B25</f>
        <v>98</v>
      </c>
      <c r="B27" s="1548">
        <f>BangKeTru!C25</f>
        <v>36.1</v>
      </c>
      <c r="C27" s="1416">
        <f t="shared" si="4"/>
        <v>661.89999999999986</v>
      </c>
      <c r="D27" s="1416"/>
      <c r="E27" s="1441"/>
      <c r="F27" s="1441"/>
      <c r="G27" s="1441"/>
      <c r="H27" s="1460"/>
      <c r="I27" s="1443"/>
      <c r="J27" s="1443"/>
      <c r="K27" s="1461"/>
      <c r="L27" s="1461"/>
      <c r="M27" s="1461"/>
      <c r="N27" s="1445" t="s">
        <v>3434</v>
      </c>
      <c r="O27" s="1446" t="s">
        <v>3434</v>
      </c>
      <c r="P27" s="1446"/>
      <c r="Q27" s="1444">
        <v>1</v>
      </c>
      <c r="R27" s="1444"/>
      <c r="S27" s="1445"/>
      <c r="T27" s="1444"/>
      <c r="U27" s="1444"/>
      <c r="V27" s="1444"/>
      <c r="W27" s="1445"/>
      <c r="X27" s="1447"/>
      <c r="Y27" s="1447"/>
      <c r="Z27" s="1447"/>
      <c r="AA27" s="1448"/>
      <c r="AB27" s="1444"/>
      <c r="AC27" s="1444"/>
      <c r="AD27" s="1444"/>
      <c r="AE27" s="1444"/>
      <c r="AF27" s="1444"/>
      <c r="AG27" s="1444"/>
      <c r="AH27" s="1444"/>
      <c r="AI27" s="1444"/>
      <c r="AJ27" s="1444"/>
      <c r="AK27" s="1444"/>
      <c r="AL27" s="1444"/>
      <c r="AM27" s="1444"/>
      <c r="AN27" s="1444"/>
      <c r="AO27" s="1444"/>
      <c r="AP27" s="1444"/>
      <c r="AQ27" s="1444"/>
      <c r="AR27" s="1444"/>
      <c r="AS27" s="1444"/>
      <c r="AT27" s="1444"/>
      <c r="AU27" s="1444"/>
      <c r="AV27" s="1444"/>
      <c r="AW27" s="1444"/>
      <c r="AX27" s="1444"/>
      <c r="AY27" s="1444"/>
      <c r="AZ27" s="1444"/>
      <c r="BA27" s="1444"/>
      <c r="BB27" s="1444"/>
      <c r="BC27" s="1444"/>
      <c r="BD27" s="1444"/>
      <c r="BE27" s="1444"/>
      <c r="BF27" s="1444"/>
      <c r="BG27" s="1444"/>
      <c r="BH27" s="1444"/>
      <c r="BI27" s="1444"/>
      <c r="BJ27" s="1444"/>
      <c r="BK27" s="1444"/>
      <c r="BL27" s="1444"/>
      <c r="BM27" s="1444"/>
      <c r="BN27" s="1444"/>
      <c r="BO27" s="1444"/>
      <c r="BP27" s="1444"/>
      <c r="BQ27" s="1444"/>
      <c r="BR27" s="1444"/>
      <c r="BS27" s="1444"/>
      <c r="BT27" s="1448"/>
      <c r="BU27" s="1448"/>
      <c r="BV27" s="1444"/>
      <c r="BW27" s="1444"/>
      <c r="BX27" s="1444"/>
      <c r="BY27" s="1444"/>
      <c r="BZ27" s="1444"/>
      <c r="CA27" s="1444"/>
      <c r="CB27" s="1444"/>
      <c r="CC27" s="1444"/>
      <c r="CD27" s="1444"/>
      <c r="CE27" s="1444"/>
      <c r="CF27" s="1448"/>
      <c r="CG27" s="1444"/>
      <c r="CH27" s="1444"/>
      <c r="CI27" s="1444"/>
      <c r="CJ27" s="1444"/>
      <c r="CK27" s="1444"/>
      <c r="CL27" s="1444"/>
      <c r="CM27" s="1444"/>
      <c r="CN27" s="1444"/>
      <c r="CO27" s="1444"/>
      <c r="CP27" s="1444"/>
      <c r="CQ27" s="1444"/>
      <c r="CR27" s="1444"/>
      <c r="CS27" s="1444"/>
      <c r="CT27" s="1444"/>
      <c r="CU27" s="1444"/>
      <c r="CV27" s="1444"/>
      <c r="CW27" s="1444"/>
      <c r="CX27" s="1444"/>
      <c r="CY27" s="1444"/>
      <c r="CZ27" s="1444"/>
      <c r="DA27" s="1444"/>
      <c r="DB27" s="1444"/>
      <c r="DC27" s="1448"/>
      <c r="DD27" s="1444"/>
      <c r="DE27" s="1444"/>
      <c r="DF27" s="1444"/>
      <c r="DG27" s="1444"/>
      <c r="DH27" s="1444"/>
      <c r="DI27" s="1444"/>
      <c r="DJ27" s="1444"/>
      <c r="DK27" s="1444"/>
      <c r="DL27" s="1444"/>
      <c r="DM27" s="1444"/>
      <c r="DN27" s="1444"/>
      <c r="DO27" s="1448">
        <v>1</v>
      </c>
      <c r="DP27" s="1444"/>
      <c r="DQ27" s="1448"/>
      <c r="DR27" s="1444"/>
      <c r="DS27" s="1444"/>
      <c r="DT27" s="1444"/>
      <c r="DU27" s="1444"/>
      <c r="DV27" s="1444"/>
      <c r="DW27" s="1444"/>
      <c r="DX27" s="1444"/>
      <c r="DY27" s="1444"/>
      <c r="DZ27" s="1444"/>
      <c r="EA27" s="1448"/>
      <c r="EB27" s="1444"/>
      <c r="EC27" s="1444"/>
      <c r="ED27" s="1444"/>
      <c r="EE27" s="1444"/>
      <c r="EF27" s="1444"/>
      <c r="EG27" s="1444"/>
      <c r="EH27" s="1444"/>
      <c r="EI27" s="1444"/>
      <c r="EJ27" s="1444"/>
      <c r="EK27" s="1444"/>
      <c r="EL27" s="1449"/>
      <c r="EM27" s="1450"/>
      <c r="EN27" s="1448">
        <v>3</v>
      </c>
      <c r="EO27" s="1448"/>
      <c r="EP27" s="1448"/>
      <c r="EQ27" s="1448"/>
      <c r="ER27" s="1448"/>
      <c r="ES27" s="1450"/>
      <c r="ET27" s="1448"/>
      <c r="EU27" s="1448">
        <v>1</v>
      </c>
      <c r="EV27" s="1448"/>
      <c r="EW27" s="1448"/>
      <c r="EX27" s="1448"/>
      <c r="EY27" s="1448"/>
      <c r="EZ27" s="1448"/>
      <c r="FA27" s="1448"/>
      <c r="FB27" s="1448"/>
      <c r="FC27" s="1448"/>
      <c r="FD27" s="1448"/>
      <c r="FE27" s="1448"/>
      <c r="FF27" s="1451"/>
      <c r="FG27" s="1448"/>
      <c r="FH27" s="1448"/>
      <c r="FI27" s="1448"/>
      <c r="FJ27" s="1448"/>
      <c r="FK27" s="1448"/>
      <c r="FL27" s="1450"/>
      <c r="FM27" s="1450"/>
      <c r="FN27" s="1450"/>
      <c r="FO27" s="1450"/>
      <c r="FP27" s="1448"/>
      <c r="FQ27" s="1452"/>
      <c r="FR27" s="1452"/>
      <c r="FS27" s="1450"/>
      <c r="FT27" s="1450">
        <v>3</v>
      </c>
      <c r="FU27" s="1450"/>
      <c r="FV27" s="1450"/>
      <c r="FW27" s="1450"/>
      <c r="FX27" s="1450"/>
      <c r="FY27" s="1450"/>
      <c r="FZ27" s="1450"/>
      <c r="GA27" s="1450"/>
      <c r="GB27" s="1450"/>
      <c r="GC27" s="1450"/>
      <c r="GD27" s="1453"/>
      <c r="GE27" s="1454"/>
      <c r="GF27" s="1454"/>
      <c r="GG27" s="1450"/>
      <c r="GH27" s="1431">
        <f t="shared" si="5"/>
        <v>108.30000000000001</v>
      </c>
      <c r="GI27" s="1432">
        <f t="shared" ref="GI27:GI83" si="11">B27</f>
        <v>36.1</v>
      </c>
      <c r="GJ27" s="1433">
        <f t="shared" si="7"/>
        <v>0</v>
      </c>
      <c r="GK27" s="1433"/>
      <c r="GL27" s="1434"/>
      <c r="GM27" s="1434"/>
      <c r="GN27" s="1434"/>
      <c r="GO27" s="1435"/>
      <c r="GP27" s="1435"/>
      <c r="GQ27" s="1435"/>
      <c r="GR27" s="1436"/>
      <c r="GS27" s="1437"/>
      <c r="GT27" s="1435"/>
      <c r="GU27" s="1435"/>
      <c r="GV27" s="1435">
        <v>1</v>
      </c>
      <c r="GW27" s="1435"/>
      <c r="GX27" s="1435"/>
      <c r="GY27" s="1435"/>
      <c r="GZ27" s="1435"/>
      <c r="HA27" s="1435"/>
      <c r="HB27" s="1435"/>
      <c r="HC27" s="1435">
        <f t="shared" si="9"/>
        <v>0</v>
      </c>
      <c r="HD27" s="1437">
        <f t="shared" si="10"/>
        <v>0</v>
      </c>
      <c r="HE27" s="1435"/>
      <c r="HF27" s="1436"/>
      <c r="HG27" s="1437"/>
      <c r="HH27" s="1435">
        <v>2</v>
      </c>
      <c r="HI27" s="1437">
        <v>1</v>
      </c>
      <c r="HJ27" s="1435"/>
      <c r="HK27" s="1437"/>
      <c r="HL27" s="1435"/>
      <c r="HM27" s="1436"/>
      <c r="HN27" s="1436"/>
      <c r="HO27" s="1436"/>
      <c r="HP27" s="1436"/>
      <c r="HQ27" s="1436"/>
      <c r="HR27" s="1437"/>
      <c r="HS27" s="1435"/>
      <c r="HT27" s="1435"/>
      <c r="HU27" s="1435"/>
      <c r="HV27" s="1435"/>
      <c r="HW27" s="1435"/>
      <c r="HX27" s="1435"/>
      <c r="HY27" s="1435">
        <v>1</v>
      </c>
      <c r="HZ27" s="1437"/>
      <c r="IA27" s="1437"/>
      <c r="IB27" s="1437"/>
      <c r="IC27" s="1462"/>
      <c r="ID27" s="1463"/>
      <c r="IE27" s="1463"/>
      <c r="IF27" s="1462"/>
      <c r="IG27" s="1435"/>
      <c r="IH27" s="1462"/>
      <c r="II27" s="1462"/>
      <c r="IJ27" s="1462"/>
      <c r="IK27" s="1462"/>
      <c r="IL27" s="1462"/>
      <c r="IM27" s="1462"/>
      <c r="IN27" s="1462"/>
      <c r="IO27" s="1462"/>
      <c r="IP27" s="1462"/>
      <c r="IQ27" s="1462"/>
      <c r="IR27" s="1462"/>
      <c r="IS27" s="1462"/>
      <c r="IT27" s="1462"/>
      <c r="IU27" s="1462"/>
      <c r="IV27" s="1435">
        <f t="shared" si="2"/>
        <v>0</v>
      </c>
      <c r="IW27" s="1437"/>
      <c r="IX27" s="1437"/>
      <c r="IY27" s="1437"/>
      <c r="IZ27" s="1435">
        <f t="shared" si="3"/>
        <v>0</v>
      </c>
      <c r="JA27" s="1462"/>
      <c r="JB27" s="1462"/>
      <c r="JC27" s="1462"/>
      <c r="JD27" s="1462"/>
      <c r="JE27" s="1437"/>
      <c r="JF27" s="1437"/>
      <c r="JG27" s="1437"/>
      <c r="JH27" s="1435"/>
      <c r="JI27" s="1436"/>
      <c r="JJ27" s="1436">
        <f t="shared" si="8"/>
        <v>0</v>
      </c>
      <c r="JK27" s="1455"/>
    </row>
    <row r="28" spans="1:271" s="1027" customFormat="1" ht="20.25" hidden="1" customHeight="1">
      <c r="A28" s="1547" t="str">
        <f>BangKeTru!B26</f>
        <v>98a</v>
      </c>
      <c r="B28" s="1548">
        <f>BangKeTru!C26</f>
        <v>34.700000000000003</v>
      </c>
      <c r="C28" s="1416">
        <f t="shared" si="4"/>
        <v>696.59999999999991</v>
      </c>
      <c r="D28" s="1456"/>
      <c r="E28" s="1457"/>
      <c r="F28" s="1457"/>
      <c r="G28" s="1457"/>
      <c r="H28" s="1458"/>
      <c r="I28" s="1456"/>
      <c r="J28" s="1456"/>
      <c r="K28" s="1422"/>
      <c r="L28" s="1422"/>
      <c r="M28" s="1422"/>
      <c r="N28" s="1423"/>
      <c r="O28" s="1421" t="s">
        <v>3434</v>
      </c>
      <c r="P28" s="1421"/>
      <c r="Q28" s="1422"/>
      <c r="R28" s="1422"/>
      <c r="S28" s="1423"/>
      <c r="T28" s="1422"/>
      <c r="U28" s="1422"/>
      <c r="V28" s="1422"/>
      <c r="W28" s="1423"/>
      <c r="X28" s="1424">
        <v>1</v>
      </c>
      <c r="Y28" s="1424"/>
      <c r="Z28" s="1424"/>
      <c r="AA28" s="1425"/>
      <c r="AB28" s="1422"/>
      <c r="AC28" s="1422"/>
      <c r="AD28" s="1422"/>
      <c r="AE28" s="1422"/>
      <c r="AF28" s="1422"/>
      <c r="AG28" s="1422"/>
      <c r="AH28" s="1422"/>
      <c r="AI28" s="1422"/>
      <c r="AJ28" s="1422"/>
      <c r="AK28" s="1422"/>
      <c r="AL28" s="1422"/>
      <c r="AM28" s="1422">
        <v>1</v>
      </c>
      <c r="AN28" s="1422"/>
      <c r="AO28" s="1422"/>
      <c r="AP28" s="1422"/>
      <c r="AQ28" s="1422"/>
      <c r="AR28" s="1422"/>
      <c r="AS28" s="1422"/>
      <c r="AT28" s="1422"/>
      <c r="AU28" s="1422"/>
      <c r="AV28" s="1422"/>
      <c r="AW28" s="1422"/>
      <c r="AX28" s="1422"/>
      <c r="AY28" s="1422"/>
      <c r="AZ28" s="1422"/>
      <c r="BA28" s="1422"/>
      <c r="BB28" s="1422"/>
      <c r="BC28" s="1422"/>
      <c r="BD28" s="1422"/>
      <c r="BE28" s="1422"/>
      <c r="BF28" s="1422"/>
      <c r="BG28" s="1422"/>
      <c r="BH28" s="1422"/>
      <c r="BI28" s="1422"/>
      <c r="BJ28" s="1422"/>
      <c r="BK28" s="1422"/>
      <c r="BL28" s="1422"/>
      <c r="BM28" s="1422"/>
      <c r="BN28" s="1422"/>
      <c r="BO28" s="1422"/>
      <c r="BP28" s="1422"/>
      <c r="BQ28" s="1422"/>
      <c r="BR28" s="1422"/>
      <c r="BS28" s="1422"/>
      <c r="BT28" s="1425"/>
      <c r="BU28" s="1425"/>
      <c r="BV28" s="1422"/>
      <c r="BW28" s="1422"/>
      <c r="BX28" s="1422"/>
      <c r="BY28" s="1422"/>
      <c r="BZ28" s="1422"/>
      <c r="CA28" s="1422"/>
      <c r="CB28" s="1422"/>
      <c r="CC28" s="1422"/>
      <c r="CD28" s="1422"/>
      <c r="CE28" s="1422"/>
      <c r="CF28" s="1425"/>
      <c r="CG28" s="1422"/>
      <c r="CH28" s="1422"/>
      <c r="CI28" s="1422"/>
      <c r="CJ28" s="1422"/>
      <c r="CK28" s="1422"/>
      <c r="CL28" s="1422"/>
      <c r="CM28" s="1422"/>
      <c r="CN28" s="1422"/>
      <c r="CO28" s="1422"/>
      <c r="CP28" s="1422"/>
      <c r="CQ28" s="1422"/>
      <c r="CR28" s="1422"/>
      <c r="CS28" s="1422"/>
      <c r="CT28" s="1422"/>
      <c r="CU28" s="1422"/>
      <c r="CV28" s="1422"/>
      <c r="CW28" s="1422"/>
      <c r="CX28" s="1422"/>
      <c r="CY28" s="1422"/>
      <c r="CZ28" s="1422"/>
      <c r="DA28" s="1422"/>
      <c r="DB28" s="1422"/>
      <c r="DC28" s="1425"/>
      <c r="DD28" s="1422"/>
      <c r="DE28" s="1422"/>
      <c r="DF28" s="1422"/>
      <c r="DG28" s="1422"/>
      <c r="DH28" s="1422"/>
      <c r="DI28" s="1422"/>
      <c r="DJ28" s="1422"/>
      <c r="DK28" s="1422"/>
      <c r="DL28" s="1422"/>
      <c r="DM28" s="1422"/>
      <c r="DN28" s="1422"/>
      <c r="DO28" s="1425">
        <v>1</v>
      </c>
      <c r="DP28" s="1422"/>
      <c r="DQ28" s="1425"/>
      <c r="DR28" s="1422"/>
      <c r="DS28" s="1422"/>
      <c r="DT28" s="1422"/>
      <c r="DU28" s="1422"/>
      <c r="DV28" s="1422"/>
      <c r="DW28" s="1422"/>
      <c r="DX28" s="1422"/>
      <c r="DY28" s="1422"/>
      <c r="DZ28" s="1422"/>
      <c r="EA28" s="1425"/>
      <c r="EB28" s="1422"/>
      <c r="EC28" s="1422"/>
      <c r="ED28" s="1422"/>
      <c r="EE28" s="1422"/>
      <c r="EF28" s="1422"/>
      <c r="EG28" s="1422"/>
      <c r="EH28" s="1422"/>
      <c r="EI28" s="1422"/>
      <c r="EJ28" s="1422"/>
      <c r="EK28" s="1422"/>
      <c r="EL28" s="1426"/>
      <c r="EM28" s="1427"/>
      <c r="EN28" s="1425">
        <v>3</v>
      </c>
      <c r="EO28" s="1425"/>
      <c r="EP28" s="1425"/>
      <c r="EQ28" s="1425"/>
      <c r="ER28" s="1425"/>
      <c r="ES28" s="1427"/>
      <c r="ET28" s="1425"/>
      <c r="EU28" s="1425">
        <v>1</v>
      </c>
      <c r="EV28" s="1425"/>
      <c r="EW28" s="1425"/>
      <c r="EX28" s="1425"/>
      <c r="EY28" s="1425"/>
      <c r="EZ28" s="1425"/>
      <c r="FA28" s="1425"/>
      <c r="FB28" s="1425"/>
      <c r="FC28" s="1425"/>
      <c r="FD28" s="1425"/>
      <c r="FE28" s="1425"/>
      <c r="FF28" s="1428"/>
      <c r="FG28" s="1425"/>
      <c r="FH28" s="1425"/>
      <c r="FI28" s="1425"/>
      <c r="FJ28" s="1425"/>
      <c r="FK28" s="1425"/>
      <c r="FL28" s="1427"/>
      <c r="FM28" s="1427"/>
      <c r="FN28" s="1427"/>
      <c r="FO28" s="1427"/>
      <c r="FP28" s="1425"/>
      <c r="FQ28" s="1427"/>
      <c r="FR28" s="1427"/>
      <c r="FS28" s="1427"/>
      <c r="FT28" s="1427">
        <v>3</v>
      </c>
      <c r="FU28" s="1427"/>
      <c r="FV28" s="1427"/>
      <c r="FW28" s="1427"/>
      <c r="FX28" s="1427"/>
      <c r="FY28" s="1427">
        <v>1</v>
      </c>
      <c r="FZ28" s="1427"/>
      <c r="GA28" s="1427"/>
      <c r="GB28" s="1427">
        <v>2</v>
      </c>
      <c r="GC28" s="1427">
        <v>4</v>
      </c>
      <c r="GD28" s="1429"/>
      <c r="GE28" s="1430"/>
      <c r="GF28" s="1430"/>
      <c r="GG28" s="1427"/>
      <c r="GH28" s="1431">
        <f t="shared" si="5"/>
        <v>104.10000000000001</v>
      </c>
      <c r="GI28" s="1432">
        <f t="shared" si="11"/>
        <v>34.700000000000003</v>
      </c>
      <c r="GJ28" s="1433">
        <f t="shared" si="7"/>
        <v>0</v>
      </c>
      <c r="GK28" s="1433"/>
      <c r="GL28" s="1434"/>
      <c r="GM28" s="1434"/>
      <c r="GN28" s="1434"/>
      <c r="GO28" s="1435">
        <v>1</v>
      </c>
      <c r="GP28" s="1435"/>
      <c r="GQ28" s="1435"/>
      <c r="GR28" s="1436"/>
      <c r="GS28" s="1437"/>
      <c r="GT28" s="1435"/>
      <c r="GU28" s="1435"/>
      <c r="GV28" s="1435"/>
      <c r="GW28" s="1435"/>
      <c r="GX28" s="1435"/>
      <c r="GY28" s="1435"/>
      <c r="GZ28" s="1435"/>
      <c r="HA28" s="1435"/>
      <c r="HB28" s="1435"/>
      <c r="HC28" s="1435">
        <f t="shared" si="9"/>
        <v>0</v>
      </c>
      <c r="HD28" s="1437">
        <f t="shared" si="10"/>
        <v>0</v>
      </c>
      <c r="HE28" s="1435"/>
      <c r="HF28" s="1436"/>
      <c r="HG28" s="1437"/>
      <c r="HH28" s="1435"/>
      <c r="HI28" s="1437"/>
      <c r="HJ28" s="1435"/>
      <c r="HK28" s="1437"/>
      <c r="HL28" s="1435">
        <v>1</v>
      </c>
      <c r="HM28" s="1436">
        <v>3</v>
      </c>
      <c r="HN28" s="1436"/>
      <c r="HO28" s="1436"/>
      <c r="HP28" s="1436">
        <v>1</v>
      </c>
      <c r="HQ28" s="1436"/>
      <c r="HR28" s="1437"/>
      <c r="HS28" s="1435"/>
      <c r="HT28" s="1435"/>
      <c r="HU28" s="1435"/>
      <c r="HV28" s="1435"/>
      <c r="HW28" s="1435"/>
      <c r="HX28" s="1435"/>
      <c r="HY28" s="1435"/>
      <c r="HZ28" s="1437"/>
      <c r="IA28" s="1437"/>
      <c r="IB28" s="1437"/>
      <c r="IC28" s="1435"/>
      <c r="ID28" s="1438"/>
      <c r="IE28" s="1438"/>
      <c r="IF28" s="1435"/>
      <c r="IG28" s="1435"/>
      <c r="IH28" s="1435"/>
      <c r="II28" s="1435"/>
      <c r="IJ28" s="1435"/>
      <c r="IK28" s="1435"/>
      <c r="IL28" s="1435"/>
      <c r="IM28" s="1435"/>
      <c r="IN28" s="1435"/>
      <c r="IO28" s="1435"/>
      <c r="IP28" s="1435"/>
      <c r="IQ28" s="1435"/>
      <c r="IR28" s="1435"/>
      <c r="IS28" s="1435"/>
      <c r="IT28" s="1435"/>
      <c r="IU28" s="1435"/>
      <c r="IV28" s="1435">
        <f t="shared" si="2"/>
        <v>1</v>
      </c>
      <c r="IW28" s="1436">
        <f>HO28</f>
        <v>0</v>
      </c>
      <c r="IX28" s="1436">
        <f>HP28</f>
        <v>1</v>
      </c>
      <c r="IY28" s="1437"/>
      <c r="IZ28" s="1435">
        <f t="shared" si="3"/>
        <v>0</v>
      </c>
      <c r="JA28" s="1435"/>
      <c r="JB28" s="1435"/>
      <c r="JC28" s="1435"/>
      <c r="JD28" s="1435"/>
      <c r="JE28" s="1437"/>
      <c r="JF28" s="1437"/>
      <c r="JG28" s="1437"/>
      <c r="JH28" s="1435">
        <v>1</v>
      </c>
      <c r="JI28" s="1436"/>
      <c r="JJ28" s="1436">
        <f t="shared" si="8"/>
        <v>0</v>
      </c>
      <c r="JK28" s="1459"/>
    </row>
    <row r="29" spans="1:271" s="1027" customFormat="1" ht="20.25" hidden="1" customHeight="1">
      <c r="A29" s="1547">
        <f>BangKeTru!B27</f>
        <v>99</v>
      </c>
      <c r="B29" s="1548">
        <f>BangKeTru!C27</f>
        <v>40.9</v>
      </c>
      <c r="C29" s="1416">
        <f t="shared" si="4"/>
        <v>737.49999999999989</v>
      </c>
      <c r="D29" s="1416"/>
      <c r="E29" s="1441"/>
      <c r="F29" s="1441"/>
      <c r="G29" s="1441"/>
      <c r="H29" s="1460"/>
      <c r="I29" s="1443"/>
      <c r="J29" s="1443"/>
      <c r="K29" s="1461"/>
      <c r="L29" s="1461"/>
      <c r="M29" s="1461"/>
      <c r="N29" s="1445" t="s">
        <v>3434</v>
      </c>
      <c r="O29" s="1446" t="s">
        <v>3434</v>
      </c>
      <c r="P29" s="1446"/>
      <c r="Q29" s="1444">
        <v>1</v>
      </c>
      <c r="R29" s="1444"/>
      <c r="S29" s="1445"/>
      <c r="T29" s="1444"/>
      <c r="U29" s="1444"/>
      <c r="V29" s="1444"/>
      <c r="W29" s="1445"/>
      <c r="X29" s="1447"/>
      <c r="Y29" s="1447"/>
      <c r="Z29" s="1447"/>
      <c r="AA29" s="1448"/>
      <c r="AB29" s="1444"/>
      <c r="AC29" s="1444"/>
      <c r="AD29" s="1444"/>
      <c r="AE29" s="1444"/>
      <c r="AF29" s="1444"/>
      <c r="AG29" s="1444"/>
      <c r="AH29" s="1444"/>
      <c r="AI29" s="1444"/>
      <c r="AJ29" s="1444"/>
      <c r="AK29" s="1444"/>
      <c r="AL29" s="1444"/>
      <c r="AM29" s="1444"/>
      <c r="AN29" s="1444"/>
      <c r="AO29" s="1444"/>
      <c r="AP29" s="1444"/>
      <c r="AQ29" s="1444"/>
      <c r="AR29" s="1444"/>
      <c r="AS29" s="1444"/>
      <c r="AT29" s="1444"/>
      <c r="AU29" s="1444"/>
      <c r="AV29" s="1444"/>
      <c r="AW29" s="1444"/>
      <c r="AX29" s="1444"/>
      <c r="AY29" s="1444"/>
      <c r="AZ29" s="1444"/>
      <c r="BA29" s="1444"/>
      <c r="BB29" s="1444"/>
      <c r="BC29" s="1444"/>
      <c r="BD29" s="1444"/>
      <c r="BE29" s="1444"/>
      <c r="BF29" s="1444"/>
      <c r="BG29" s="1444"/>
      <c r="BH29" s="1444"/>
      <c r="BI29" s="1444"/>
      <c r="BJ29" s="1444"/>
      <c r="BK29" s="1444"/>
      <c r="BL29" s="1444"/>
      <c r="BM29" s="1444"/>
      <c r="BN29" s="1444"/>
      <c r="BO29" s="1444"/>
      <c r="BP29" s="1444"/>
      <c r="BQ29" s="1444"/>
      <c r="BR29" s="1444"/>
      <c r="BS29" s="1444"/>
      <c r="BT29" s="1448"/>
      <c r="BU29" s="1448"/>
      <c r="BV29" s="1444"/>
      <c r="BW29" s="1444"/>
      <c r="BX29" s="1444"/>
      <c r="BY29" s="1444"/>
      <c r="BZ29" s="1444"/>
      <c r="CA29" s="1444"/>
      <c r="CB29" s="1444"/>
      <c r="CC29" s="1444"/>
      <c r="CD29" s="1444"/>
      <c r="CE29" s="1444"/>
      <c r="CF29" s="1448"/>
      <c r="CG29" s="1444"/>
      <c r="CH29" s="1444"/>
      <c r="CI29" s="1444"/>
      <c r="CJ29" s="1444"/>
      <c r="CK29" s="1444"/>
      <c r="CL29" s="1444"/>
      <c r="CM29" s="1444"/>
      <c r="CN29" s="1444"/>
      <c r="CO29" s="1444"/>
      <c r="CP29" s="1444"/>
      <c r="CQ29" s="1444"/>
      <c r="CR29" s="1444"/>
      <c r="CS29" s="1444"/>
      <c r="CT29" s="1444"/>
      <c r="CU29" s="1444"/>
      <c r="CV29" s="1444"/>
      <c r="CW29" s="1444"/>
      <c r="CX29" s="1444"/>
      <c r="CY29" s="1444"/>
      <c r="CZ29" s="1444"/>
      <c r="DA29" s="1444"/>
      <c r="DB29" s="1444"/>
      <c r="DC29" s="1448"/>
      <c r="DD29" s="1444"/>
      <c r="DE29" s="1444"/>
      <c r="DF29" s="1444"/>
      <c r="DG29" s="1444"/>
      <c r="DH29" s="1444"/>
      <c r="DI29" s="1444"/>
      <c r="DJ29" s="1444"/>
      <c r="DK29" s="1444"/>
      <c r="DL29" s="1444"/>
      <c r="DM29" s="1444"/>
      <c r="DN29" s="1444"/>
      <c r="DO29" s="1448">
        <v>1</v>
      </c>
      <c r="DP29" s="1444"/>
      <c r="DQ29" s="1448"/>
      <c r="DR29" s="1444"/>
      <c r="DS29" s="1444"/>
      <c r="DT29" s="1444"/>
      <c r="DU29" s="1444"/>
      <c r="DV29" s="1444"/>
      <c r="DW29" s="1444"/>
      <c r="DX29" s="1444"/>
      <c r="DY29" s="1444"/>
      <c r="DZ29" s="1444"/>
      <c r="EA29" s="1448"/>
      <c r="EB29" s="1444"/>
      <c r="EC29" s="1444"/>
      <c r="ED29" s="1444"/>
      <c r="EE29" s="1444"/>
      <c r="EF29" s="1444"/>
      <c r="EG29" s="1444"/>
      <c r="EH29" s="1444"/>
      <c r="EI29" s="1444"/>
      <c r="EJ29" s="1444"/>
      <c r="EK29" s="1444"/>
      <c r="EL29" s="1449"/>
      <c r="EM29" s="1450"/>
      <c r="EN29" s="1448">
        <v>3</v>
      </c>
      <c r="EO29" s="1448"/>
      <c r="EP29" s="1448"/>
      <c r="EQ29" s="1448"/>
      <c r="ER29" s="1448"/>
      <c r="ES29" s="1450"/>
      <c r="ET29" s="1448"/>
      <c r="EU29" s="1448">
        <v>1</v>
      </c>
      <c r="EV29" s="1448"/>
      <c r="EW29" s="1448"/>
      <c r="EX29" s="1448"/>
      <c r="EY29" s="1448"/>
      <c r="EZ29" s="1448"/>
      <c r="FA29" s="1448"/>
      <c r="FB29" s="1448"/>
      <c r="FC29" s="1448"/>
      <c r="FD29" s="1448"/>
      <c r="FE29" s="1448"/>
      <c r="FF29" s="1451"/>
      <c r="FG29" s="1448"/>
      <c r="FH29" s="1448"/>
      <c r="FI29" s="1448"/>
      <c r="FJ29" s="1448"/>
      <c r="FK29" s="1448"/>
      <c r="FL29" s="1450"/>
      <c r="FM29" s="1450"/>
      <c r="FN29" s="1450"/>
      <c r="FO29" s="1450"/>
      <c r="FP29" s="1448"/>
      <c r="FQ29" s="1452"/>
      <c r="FR29" s="1452"/>
      <c r="FS29" s="1450"/>
      <c r="FT29" s="1450">
        <v>3</v>
      </c>
      <c r="FU29" s="1450"/>
      <c r="FV29" s="1450"/>
      <c r="FW29" s="1450"/>
      <c r="FX29" s="1450"/>
      <c r="FY29" s="1450"/>
      <c r="FZ29" s="1450"/>
      <c r="GA29" s="1450"/>
      <c r="GB29" s="1450"/>
      <c r="GC29" s="1450"/>
      <c r="GD29" s="1453"/>
      <c r="GE29" s="1454"/>
      <c r="GF29" s="1454"/>
      <c r="GG29" s="1450"/>
      <c r="GH29" s="1431">
        <f t="shared" si="5"/>
        <v>122.69999999999999</v>
      </c>
      <c r="GI29" s="1432">
        <f t="shared" si="11"/>
        <v>40.9</v>
      </c>
      <c r="GJ29" s="1433">
        <f t="shared" si="7"/>
        <v>0</v>
      </c>
      <c r="GK29" s="1433"/>
      <c r="GL29" s="1434"/>
      <c r="GM29" s="1434"/>
      <c r="GN29" s="1434"/>
      <c r="GO29" s="1435"/>
      <c r="GP29" s="1435"/>
      <c r="GQ29" s="1435"/>
      <c r="GR29" s="1436"/>
      <c r="GS29" s="1437"/>
      <c r="GT29" s="1435"/>
      <c r="GU29" s="1435"/>
      <c r="GV29" s="1435">
        <v>1</v>
      </c>
      <c r="GW29" s="1435"/>
      <c r="GX29" s="1435"/>
      <c r="GY29" s="1435"/>
      <c r="GZ29" s="1435"/>
      <c r="HA29" s="1435"/>
      <c r="HB29" s="1435"/>
      <c r="HC29" s="1435">
        <f t="shared" si="9"/>
        <v>0</v>
      </c>
      <c r="HD29" s="1437">
        <f t="shared" si="10"/>
        <v>0</v>
      </c>
      <c r="HE29" s="1435"/>
      <c r="HF29" s="1436"/>
      <c r="HG29" s="1437"/>
      <c r="HH29" s="1435">
        <v>2</v>
      </c>
      <c r="HI29" s="1437">
        <v>1</v>
      </c>
      <c r="HJ29" s="1435"/>
      <c r="HK29" s="1437"/>
      <c r="HL29" s="1435"/>
      <c r="HM29" s="1436"/>
      <c r="HN29" s="1436"/>
      <c r="HO29" s="1436"/>
      <c r="HP29" s="1436"/>
      <c r="HQ29" s="1436"/>
      <c r="HR29" s="1437"/>
      <c r="HS29" s="1435"/>
      <c r="HT29" s="1435"/>
      <c r="HU29" s="1435"/>
      <c r="HV29" s="1435"/>
      <c r="HW29" s="1435"/>
      <c r="HX29" s="1435"/>
      <c r="HY29" s="1435">
        <v>1</v>
      </c>
      <c r="HZ29" s="1437"/>
      <c r="IA29" s="1437"/>
      <c r="IB29" s="1437"/>
      <c r="IC29" s="1462"/>
      <c r="ID29" s="1463"/>
      <c r="IE29" s="1463"/>
      <c r="IF29" s="1462"/>
      <c r="IG29" s="1435"/>
      <c r="IH29" s="1462"/>
      <c r="II29" s="1462"/>
      <c r="IJ29" s="1462"/>
      <c r="IK29" s="1462"/>
      <c r="IL29" s="1462"/>
      <c r="IM29" s="1462"/>
      <c r="IN29" s="1462"/>
      <c r="IO29" s="1462"/>
      <c r="IP29" s="1462"/>
      <c r="IQ29" s="1462"/>
      <c r="IR29" s="1462"/>
      <c r="IS29" s="1462"/>
      <c r="IT29" s="1462"/>
      <c r="IU29" s="1462"/>
      <c r="IV29" s="1435">
        <f t="shared" si="2"/>
        <v>0</v>
      </c>
      <c r="IW29" s="1437"/>
      <c r="IX29" s="1437"/>
      <c r="IY29" s="1437"/>
      <c r="IZ29" s="1435">
        <f t="shared" si="3"/>
        <v>0</v>
      </c>
      <c r="JA29" s="1462"/>
      <c r="JB29" s="1462"/>
      <c r="JC29" s="1462"/>
      <c r="JD29" s="1462"/>
      <c r="JE29" s="1437"/>
      <c r="JF29" s="1437"/>
      <c r="JG29" s="1437"/>
      <c r="JH29" s="1435"/>
      <c r="JI29" s="1436"/>
      <c r="JJ29" s="1436">
        <f t="shared" si="8"/>
        <v>0</v>
      </c>
      <c r="JK29" s="1455"/>
    </row>
    <row r="30" spans="1:271" s="1027" customFormat="1" ht="20.25" hidden="1" customHeight="1">
      <c r="A30" s="1547" t="str">
        <f>BangKeTru!B28</f>
        <v>99a</v>
      </c>
      <c r="B30" s="1548">
        <f>BangKeTru!C28</f>
        <v>37.799999999999997</v>
      </c>
      <c r="C30" s="1416">
        <f t="shared" si="4"/>
        <v>775.29999999999984</v>
      </c>
      <c r="D30" s="1456"/>
      <c r="E30" s="1457"/>
      <c r="F30" s="1457"/>
      <c r="G30" s="1457"/>
      <c r="H30" s="1458"/>
      <c r="I30" s="1456"/>
      <c r="J30" s="1456"/>
      <c r="K30" s="1422"/>
      <c r="L30" s="1422"/>
      <c r="M30" s="1422"/>
      <c r="N30" s="1423"/>
      <c r="O30" s="1421" t="s">
        <v>3434</v>
      </c>
      <c r="P30" s="1421"/>
      <c r="Q30" s="1422"/>
      <c r="R30" s="1422"/>
      <c r="S30" s="1423"/>
      <c r="T30" s="1422"/>
      <c r="U30" s="1422"/>
      <c r="V30" s="1422"/>
      <c r="W30" s="1423"/>
      <c r="X30" s="1424">
        <v>1</v>
      </c>
      <c r="Y30" s="1424"/>
      <c r="Z30" s="1424"/>
      <c r="AA30" s="1425"/>
      <c r="AB30" s="1422"/>
      <c r="AC30" s="1422"/>
      <c r="AD30" s="1422"/>
      <c r="AE30" s="1422"/>
      <c r="AF30" s="1422"/>
      <c r="AG30" s="1422"/>
      <c r="AH30" s="1422"/>
      <c r="AI30" s="1422"/>
      <c r="AJ30" s="1422"/>
      <c r="AK30" s="1422"/>
      <c r="AL30" s="1422"/>
      <c r="AM30" s="1422">
        <v>1</v>
      </c>
      <c r="AN30" s="1422"/>
      <c r="AO30" s="1422"/>
      <c r="AP30" s="1422"/>
      <c r="AQ30" s="1422"/>
      <c r="AR30" s="1422"/>
      <c r="AS30" s="1422"/>
      <c r="AT30" s="1422"/>
      <c r="AU30" s="1422"/>
      <c r="AV30" s="1422"/>
      <c r="AW30" s="1422"/>
      <c r="AX30" s="1422"/>
      <c r="AY30" s="1422"/>
      <c r="AZ30" s="1422"/>
      <c r="BA30" s="1422"/>
      <c r="BB30" s="1422"/>
      <c r="BC30" s="1422"/>
      <c r="BD30" s="1422"/>
      <c r="BE30" s="1422"/>
      <c r="BF30" s="1422"/>
      <c r="BG30" s="1422"/>
      <c r="BH30" s="1422"/>
      <c r="BI30" s="1422"/>
      <c r="BJ30" s="1422"/>
      <c r="BK30" s="1422"/>
      <c r="BL30" s="1422"/>
      <c r="BM30" s="1422"/>
      <c r="BN30" s="1422"/>
      <c r="BO30" s="1422"/>
      <c r="BP30" s="1422"/>
      <c r="BQ30" s="1422"/>
      <c r="BR30" s="1422"/>
      <c r="BS30" s="1422"/>
      <c r="BT30" s="1425"/>
      <c r="BU30" s="1425"/>
      <c r="BV30" s="1422"/>
      <c r="BW30" s="1422"/>
      <c r="BX30" s="1422"/>
      <c r="BY30" s="1422"/>
      <c r="BZ30" s="1422"/>
      <c r="CA30" s="1422"/>
      <c r="CB30" s="1422"/>
      <c r="CC30" s="1422"/>
      <c r="CD30" s="1422"/>
      <c r="CE30" s="1422"/>
      <c r="CF30" s="1425"/>
      <c r="CG30" s="1422"/>
      <c r="CH30" s="1422"/>
      <c r="CI30" s="1422"/>
      <c r="CJ30" s="1422"/>
      <c r="CK30" s="1422"/>
      <c r="CL30" s="1422"/>
      <c r="CM30" s="1422"/>
      <c r="CN30" s="1422"/>
      <c r="CO30" s="1422"/>
      <c r="CP30" s="1422"/>
      <c r="CQ30" s="1422"/>
      <c r="CR30" s="1422"/>
      <c r="CS30" s="1422"/>
      <c r="CT30" s="1422"/>
      <c r="CU30" s="1422"/>
      <c r="CV30" s="1422"/>
      <c r="CW30" s="1422"/>
      <c r="CX30" s="1422"/>
      <c r="CY30" s="1422"/>
      <c r="CZ30" s="1422"/>
      <c r="DA30" s="1422"/>
      <c r="DB30" s="1422"/>
      <c r="DC30" s="1425"/>
      <c r="DD30" s="1422"/>
      <c r="DE30" s="1422"/>
      <c r="DF30" s="1422"/>
      <c r="DG30" s="1422"/>
      <c r="DH30" s="1422"/>
      <c r="DI30" s="1422"/>
      <c r="DJ30" s="1422"/>
      <c r="DK30" s="1422"/>
      <c r="DL30" s="1422"/>
      <c r="DM30" s="1422"/>
      <c r="DN30" s="1422"/>
      <c r="DO30" s="1425">
        <v>1</v>
      </c>
      <c r="DP30" s="1422"/>
      <c r="DQ30" s="1425"/>
      <c r="DR30" s="1422"/>
      <c r="DS30" s="1422"/>
      <c r="DT30" s="1422"/>
      <c r="DU30" s="1422"/>
      <c r="DV30" s="1422"/>
      <c r="DW30" s="1422"/>
      <c r="DX30" s="1422"/>
      <c r="DY30" s="1422"/>
      <c r="DZ30" s="1422"/>
      <c r="EA30" s="1425"/>
      <c r="EB30" s="1422"/>
      <c r="EC30" s="1422"/>
      <c r="ED30" s="1422"/>
      <c r="EE30" s="1422"/>
      <c r="EF30" s="1422"/>
      <c r="EG30" s="1422"/>
      <c r="EH30" s="1422"/>
      <c r="EI30" s="1422"/>
      <c r="EJ30" s="1422"/>
      <c r="EK30" s="1422"/>
      <c r="EL30" s="1426"/>
      <c r="EM30" s="1427"/>
      <c r="EN30" s="1425">
        <v>3</v>
      </c>
      <c r="EO30" s="1425"/>
      <c r="EP30" s="1425"/>
      <c r="EQ30" s="1425"/>
      <c r="ER30" s="1425"/>
      <c r="ES30" s="1427"/>
      <c r="ET30" s="1425"/>
      <c r="EU30" s="1425">
        <v>1</v>
      </c>
      <c r="EV30" s="1425"/>
      <c r="EW30" s="1425"/>
      <c r="EX30" s="1425"/>
      <c r="EY30" s="1425"/>
      <c r="EZ30" s="1425"/>
      <c r="FA30" s="1425"/>
      <c r="FB30" s="1425"/>
      <c r="FC30" s="1425"/>
      <c r="FD30" s="1425"/>
      <c r="FE30" s="1425"/>
      <c r="FF30" s="1428"/>
      <c r="FG30" s="1425"/>
      <c r="FH30" s="1425"/>
      <c r="FI30" s="1425"/>
      <c r="FJ30" s="1425"/>
      <c r="FK30" s="1425"/>
      <c r="FL30" s="1427"/>
      <c r="FM30" s="1427"/>
      <c r="FN30" s="1427"/>
      <c r="FO30" s="1427"/>
      <c r="FP30" s="1425"/>
      <c r="FQ30" s="1427"/>
      <c r="FR30" s="1427"/>
      <c r="FS30" s="1427"/>
      <c r="FT30" s="1427">
        <v>3</v>
      </c>
      <c r="FU30" s="1427"/>
      <c r="FV30" s="1427"/>
      <c r="FW30" s="1427"/>
      <c r="FX30" s="1427"/>
      <c r="FY30" s="1427">
        <v>1</v>
      </c>
      <c r="FZ30" s="1427"/>
      <c r="GA30" s="1427"/>
      <c r="GB30" s="1427">
        <v>1</v>
      </c>
      <c r="GC30" s="1427">
        <v>4</v>
      </c>
      <c r="GD30" s="1429"/>
      <c r="GE30" s="1430"/>
      <c r="GF30" s="1430"/>
      <c r="GG30" s="1427"/>
      <c r="GH30" s="1431">
        <f t="shared" si="5"/>
        <v>113.39999999999999</v>
      </c>
      <c r="GI30" s="1432">
        <f t="shared" si="11"/>
        <v>37.799999999999997</v>
      </c>
      <c r="GJ30" s="1433">
        <f t="shared" si="7"/>
        <v>0</v>
      </c>
      <c r="GK30" s="1433"/>
      <c r="GL30" s="1434"/>
      <c r="GM30" s="1434"/>
      <c r="GN30" s="1434"/>
      <c r="GO30" s="1435">
        <v>1</v>
      </c>
      <c r="GP30" s="1435"/>
      <c r="GQ30" s="1435"/>
      <c r="GR30" s="1436"/>
      <c r="GS30" s="1437"/>
      <c r="GT30" s="1435"/>
      <c r="GU30" s="1435"/>
      <c r="GV30" s="1435"/>
      <c r="GW30" s="1435"/>
      <c r="GX30" s="1435"/>
      <c r="GY30" s="1435"/>
      <c r="GZ30" s="1435"/>
      <c r="HA30" s="1435"/>
      <c r="HB30" s="1435"/>
      <c r="HC30" s="1435">
        <f t="shared" si="9"/>
        <v>0</v>
      </c>
      <c r="HD30" s="1437">
        <f t="shared" si="10"/>
        <v>0</v>
      </c>
      <c r="HE30" s="1435"/>
      <c r="HF30" s="1436"/>
      <c r="HG30" s="1437"/>
      <c r="HH30" s="1435"/>
      <c r="HI30" s="1437"/>
      <c r="HJ30" s="1435"/>
      <c r="HK30" s="1437"/>
      <c r="HL30" s="1435">
        <v>1</v>
      </c>
      <c r="HM30" s="1436">
        <v>3</v>
      </c>
      <c r="HN30" s="1436"/>
      <c r="HO30" s="1436"/>
      <c r="HP30" s="1436">
        <v>1</v>
      </c>
      <c r="HQ30" s="1436"/>
      <c r="HR30" s="1437"/>
      <c r="HS30" s="1435"/>
      <c r="HT30" s="1435"/>
      <c r="HU30" s="1435"/>
      <c r="HV30" s="1435"/>
      <c r="HW30" s="1435"/>
      <c r="HX30" s="1435"/>
      <c r="HY30" s="1435"/>
      <c r="HZ30" s="1437"/>
      <c r="IA30" s="1437"/>
      <c r="IB30" s="1437"/>
      <c r="IC30" s="1435"/>
      <c r="ID30" s="1438"/>
      <c r="IE30" s="1438"/>
      <c r="IF30" s="1435"/>
      <c r="IG30" s="1435"/>
      <c r="IH30" s="1435"/>
      <c r="II30" s="1435"/>
      <c r="IJ30" s="1435"/>
      <c r="IK30" s="1435"/>
      <c r="IL30" s="1435"/>
      <c r="IM30" s="1435"/>
      <c r="IN30" s="1435"/>
      <c r="IO30" s="1435"/>
      <c r="IP30" s="1435"/>
      <c r="IQ30" s="1435"/>
      <c r="IR30" s="1435"/>
      <c r="IS30" s="1435"/>
      <c r="IT30" s="1435"/>
      <c r="IU30" s="1435"/>
      <c r="IV30" s="1435">
        <f t="shared" si="2"/>
        <v>1</v>
      </c>
      <c r="IW30" s="1436">
        <f>HO30</f>
        <v>0</v>
      </c>
      <c r="IX30" s="1436">
        <f>HP30</f>
        <v>1</v>
      </c>
      <c r="IY30" s="1437"/>
      <c r="IZ30" s="1435">
        <f t="shared" si="3"/>
        <v>0</v>
      </c>
      <c r="JA30" s="1435"/>
      <c r="JB30" s="1435"/>
      <c r="JC30" s="1435"/>
      <c r="JD30" s="1435"/>
      <c r="JE30" s="1437"/>
      <c r="JF30" s="1437"/>
      <c r="JG30" s="1437"/>
      <c r="JH30" s="1435">
        <v>1</v>
      </c>
      <c r="JI30" s="1436"/>
      <c r="JJ30" s="1436">
        <f t="shared" si="8"/>
        <v>0</v>
      </c>
      <c r="JK30" s="1459"/>
    </row>
    <row r="31" spans="1:271" s="1027" customFormat="1" ht="20.25" hidden="1" customHeight="1">
      <c r="A31" s="1547">
        <f>BangKeTru!B29</f>
        <v>100</v>
      </c>
      <c r="B31" s="1548">
        <f>BangKeTru!C29</f>
        <v>38.700000000000003</v>
      </c>
      <c r="C31" s="1416">
        <f t="shared" si="4"/>
        <v>813.99999999999989</v>
      </c>
      <c r="D31" s="1416"/>
      <c r="E31" s="1441"/>
      <c r="F31" s="1441"/>
      <c r="G31" s="1441"/>
      <c r="H31" s="1460"/>
      <c r="I31" s="1443"/>
      <c r="J31" s="1443"/>
      <c r="K31" s="1461"/>
      <c r="L31" s="1461"/>
      <c r="M31" s="1461"/>
      <c r="N31" s="1445" t="s">
        <v>3434</v>
      </c>
      <c r="O31" s="1446" t="s">
        <v>3434</v>
      </c>
      <c r="P31" s="1446"/>
      <c r="Q31" s="1444">
        <v>1</v>
      </c>
      <c r="R31" s="1444"/>
      <c r="S31" s="1445"/>
      <c r="T31" s="1444"/>
      <c r="U31" s="1444"/>
      <c r="V31" s="1444"/>
      <c r="W31" s="1445"/>
      <c r="X31" s="1447"/>
      <c r="Y31" s="1447"/>
      <c r="Z31" s="1447"/>
      <c r="AA31" s="1448"/>
      <c r="AB31" s="1444"/>
      <c r="AC31" s="1444"/>
      <c r="AD31" s="1444"/>
      <c r="AE31" s="1444"/>
      <c r="AF31" s="1444"/>
      <c r="AG31" s="1444"/>
      <c r="AH31" s="1444"/>
      <c r="AI31" s="1444"/>
      <c r="AJ31" s="1444"/>
      <c r="AK31" s="1444"/>
      <c r="AL31" s="1444"/>
      <c r="AM31" s="1444"/>
      <c r="AN31" s="1444"/>
      <c r="AO31" s="1444"/>
      <c r="AP31" s="1444"/>
      <c r="AQ31" s="1444"/>
      <c r="AR31" s="1444"/>
      <c r="AS31" s="1444"/>
      <c r="AT31" s="1444"/>
      <c r="AU31" s="1444"/>
      <c r="AV31" s="1444"/>
      <c r="AW31" s="1444"/>
      <c r="AX31" s="1444"/>
      <c r="AY31" s="1444"/>
      <c r="AZ31" s="1444"/>
      <c r="BA31" s="1444"/>
      <c r="BB31" s="1444"/>
      <c r="BC31" s="1444"/>
      <c r="BD31" s="1444"/>
      <c r="BE31" s="1444"/>
      <c r="BF31" s="1444"/>
      <c r="BG31" s="1444"/>
      <c r="BH31" s="1444"/>
      <c r="BI31" s="1444"/>
      <c r="BJ31" s="1444"/>
      <c r="BK31" s="1444"/>
      <c r="BL31" s="1444"/>
      <c r="BM31" s="1444"/>
      <c r="BN31" s="1444"/>
      <c r="BO31" s="1444"/>
      <c r="BP31" s="1444"/>
      <c r="BQ31" s="1444"/>
      <c r="BR31" s="1444"/>
      <c r="BS31" s="1444"/>
      <c r="BT31" s="1448"/>
      <c r="BU31" s="1448"/>
      <c r="BV31" s="1444"/>
      <c r="BW31" s="1444"/>
      <c r="BX31" s="1444"/>
      <c r="BY31" s="1444"/>
      <c r="BZ31" s="1444"/>
      <c r="CA31" s="1444"/>
      <c r="CB31" s="1444"/>
      <c r="CC31" s="1444"/>
      <c r="CD31" s="1444"/>
      <c r="CE31" s="1444"/>
      <c r="CF31" s="1448"/>
      <c r="CG31" s="1444"/>
      <c r="CH31" s="1444"/>
      <c r="CI31" s="1444"/>
      <c r="CJ31" s="1444"/>
      <c r="CK31" s="1444"/>
      <c r="CL31" s="1444"/>
      <c r="CM31" s="1444"/>
      <c r="CN31" s="1444"/>
      <c r="CO31" s="1444"/>
      <c r="CP31" s="1444"/>
      <c r="CQ31" s="1444"/>
      <c r="CR31" s="1444"/>
      <c r="CS31" s="1444"/>
      <c r="CT31" s="1444">
        <v>1</v>
      </c>
      <c r="CU31" s="1444"/>
      <c r="CV31" s="1444"/>
      <c r="CW31" s="1444"/>
      <c r="CX31" s="1444"/>
      <c r="CY31" s="1444"/>
      <c r="CZ31" s="1444"/>
      <c r="DA31" s="1444"/>
      <c r="DB31" s="1444"/>
      <c r="DC31" s="1448"/>
      <c r="DD31" s="1444"/>
      <c r="DE31" s="1444"/>
      <c r="DF31" s="1444"/>
      <c r="DG31" s="1444"/>
      <c r="DH31" s="1444"/>
      <c r="DI31" s="1444"/>
      <c r="DJ31" s="1444"/>
      <c r="DK31" s="1444"/>
      <c r="DL31" s="1444"/>
      <c r="DM31" s="1444"/>
      <c r="DN31" s="1444"/>
      <c r="DO31" s="1448">
        <v>1</v>
      </c>
      <c r="DP31" s="1444"/>
      <c r="DQ31" s="1448"/>
      <c r="DR31" s="1444"/>
      <c r="DS31" s="1444"/>
      <c r="DT31" s="1444"/>
      <c r="DU31" s="1444"/>
      <c r="DV31" s="1444"/>
      <c r="DW31" s="1444"/>
      <c r="DX31" s="1444"/>
      <c r="DY31" s="1444"/>
      <c r="DZ31" s="1444"/>
      <c r="EA31" s="1448"/>
      <c r="EB31" s="1444"/>
      <c r="EC31" s="1444"/>
      <c r="ED31" s="1444"/>
      <c r="EE31" s="1444"/>
      <c r="EF31" s="1444"/>
      <c r="EG31" s="1444"/>
      <c r="EH31" s="1444"/>
      <c r="EI31" s="1444"/>
      <c r="EJ31" s="1444"/>
      <c r="EK31" s="1444"/>
      <c r="EL31" s="1449"/>
      <c r="EM31" s="1450"/>
      <c r="EN31" s="1448">
        <v>3</v>
      </c>
      <c r="EO31" s="1448"/>
      <c r="EP31" s="1448"/>
      <c r="EQ31" s="1448"/>
      <c r="ER31" s="1448"/>
      <c r="ES31" s="1450"/>
      <c r="ET31" s="1448"/>
      <c r="EU31" s="1448">
        <v>1</v>
      </c>
      <c r="EV31" s="1448"/>
      <c r="EW31" s="1448"/>
      <c r="EX31" s="1448"/>
      <c r="EY31" s="1448"/>
      <c r="EZ31" s="1448"/>
      <c r="FA31" s="1448"/>
      <c r="FB31" s="1448"/>
      <c r="FC31" s="1448"/>
      <c r="FD31" s="1448"/>
      <c r="FE31" s="1448"/>
      <c r="FF31" s="1451"/>
      <c r="FG31" s="1448"/>
      <c r="FH31" s="1448"/>
      <c r="FI31" s="1448"/>
      <c r="FJ31" s="1448"/>
      <c r="FK31" s="1448"/>
      <c r="FL31" s="1450"/>
      <c r="FM31" s="1450"/>
      <c r="FN31" s="1450"/>
      <c r="FO31" s="1450"/>
      <c r="FP31" s="1448"/>
      <c r="FQ31" s="1452"/>
      <c r="FR31" s="1452"/>
      <c r="FS31" s="1450"/>
      <c r="FT31" s="1450">
        <v>3</v>
      </c>
      <c r="FU31" s="1450"/>
      <c r="FV31" s="1450"/>
      <c r="FW31" s="1450"/>
      <c r="FX31" s="1450"/>
      <c r="FY31" s="1450"/>
      <c r="FZ31" s="1450"/>
      <c r="GA31" s="1450"/>
      <c r="GB31" s="1450"/>
      <c r="GC31" s="1450"/>
      <c r="GD31" s="1453"/>
      <c r="GE31" s="1454"/>
      <c r="GF31" s="1454"/>
      <c r="GG31" s="1450"/>
      <c r="GH31" s="1431">
        <f t="shared" si="5"/>
        <v>116.10000000000001</v>
      </c>
      <c r="GI31" s="1432">
        <f t="shared" si="11"/>
        <v>38.700000000000003</v>
      </c>
      <c r="GJ31" s="1433">
        <f t="shared" si="7"/>
        <v>0</v>
      </c>
      <c r="GK31" s="1433"/>
      <c r="GL31" s="1434"/>
      <c r="GM31" s="1434"/>
      <c r="GN31" s="1434"/>
      <c r="GO31" s="1435"/>
      <c r="GP31" s="1435"/>
      <c r="GQ31" s="1435"/>
      <c r="GR31" s="1436"/>
      <c r="GS31" s="1437"/>
      <c r="GT31" s="1435"/>
      <c r="GU31" s="1435"/>
      <c r="GV31" s="1435">
        <v>1</v>
      </c>
      <c r="GW31" s="1435"/>
      <c r="GX31" s="1435"/>
      <c r="GY31" s="1435"/>
      <c r="GZ31" s="1435"/>
      <c r="HA31" s="1435"/>
      <c r="HB31" s="1435"/>
      <c r="HC31" s="1435">
        <f t="shared" si="9"/>
        <v>0</v>
      </c>
      <c r="HD31" s="1437">
        <f t="shared" si="10"/>
        <v>0</v>
      </c>
      <c r="HE31" s="1435"/>
      <c r="HF31" s="1436"/>
      <c r="HG31" s="1437"/>
      <c r="HH31" s="1435">
        <v>2</v>
      </c>
      <c r="HI31" s="1437">
        <v>1</v>
      </c>
      <c r="HJ31" s="1435"/>
      <c r="HK31" s="1437"/>
      <c r="HL31" s="1435"/>
      <c r="HM31" s="1436"/>
      <c r="HN31" s="1436"/>
      <c r="HO31" s="1436"/>
      <c r="HP31" s="1436"/>
      <c r="HQ31" s="1436"/>
      <c r="HR31" s="1437"/>
      <c r="HS31" s="1435"/>
      <c r="HT31" s="1435"/>
      <c r="HU31" s="1435"/>
      <c r="HV31" s="1435"/>
      <c r="HW31" s="1435"/>
      <c r="HX31" s="1435"/>
      <c r="HY31" s="1435">
        <v>1</v>
      </c>
      <c r="HZ31" s="1437"/>
      <c r="IA31" s="1437"/>
      <c r="IB31" s="1437"/>
      <c r="IC31" s="1462"/>
      <c r="ID31" s="1463"/>
      <c r="IE31" s="1463"/>
      <c r="IF31" s="1462"/>
      <c r="IG31" s="1435"/>
      <c r="IH31" s="1462"/>
      <c r="II31" s="1462"/>
      <c r="IJ31" s="1462"/>
      <c r="IK31" s="1462"/>
      <c r="IL31" s="1462"/>
      <c r="IM31" s="1462"/>
      <c r="IN31" s="1462"/>
      <c r="IO31" s="1462"/>
      <c r="IP31" s="1462"/>
      <c r="IQ31" s="1462"/>
      <c r="IR31" s="1462"/>
      <c r="IS31" s="1462"/>
      <c r="IT31" s="1462"/>
      <c r="IU31" s="1462"/>
      <c r="IV31" s="1435">
        <f t="shared" si="2"/>
        <v>0</v>
      </c>
      <c r="IW31" s="1437"/>
      <c r="IX31" s="1437"/>
      <c r="IY31" s="1437"/>
      <c r="IZ31" s="1435">
        <f t="shared" si="3"/>
        <v>0</v>
      </c>
      <c r="JA31" s="1462"/>
      <c r="JB31" s="1462"/>
      <c r="JC31" s="1462"/>
      <c r="JD31" s="1462"/>
      <c r="JE31" s="1437"/>
      <c r="JF31" s="1437"/>
      <c r="JG31" s="1437"/>
      <c r="JH31" s="1435"/>
      <c r="JI31" s="1436"/>
      <c r="JJ31" s="1436">
        <f t="shared" si="8"/>
        <v>0</v>
      </c>
      <c r="JK31" s="1455"/>
    </row>
    <row r="32" spans="1:271" s="1027" customFormat="1" ht="20.25" hidden="1" customHeight="1">
      <c r="A32" s="1547" t="str">
        <f>BangKeTru!B30</f>
        <v>100a</v>
      </c>
      <c r="B32" s="1548">
        <f>BangKeTru!C30</f>
        <v>35.5</v>
      </c>
      <c r="C32" s="1416">
        <f t="shared" si="4"/>
        <v>849.49999999999989</v>
      </c>
      <c r="D32" s="1456"/>
      <c r="E32" s="1457"/>
      <c r="F32" s="1457"/>
      <c r="G32" s="1457"/>
      <c r="H32" s="1458"/>
      <c r="I32" s="1456"/>
      <c r="J32" s="1456"/>
      <c r="K32" s="1422"/>
      <c r="L32" s="1422"/>
      <c r="M32" s="1422"/>
      <c r="N32" s="1423"/>
      <c r="O32" s="1421" t="s">
        <v>3434</v>
      </c>
      <c r="P32" s="1421"/>
      <c r="Q32" s="1422"/>
      <c r="R32" s="1422"/>
      <c r="S32" s="1423"/>
      <c r="T32" s="1422"/>
      <c r="U32" s="1422"/>
      <c r="V32" s="1422"/>
      <c r="W32" s="1423"/>
      <c r="X32" s="1424">
        <v>1</v>
      </c>
      <c r="Y32" s="1424"/>
      <c r="Z32" s="1424"/>
      <c r="AA32" s="1425"/>
      <c r="AB32" s="1422"/>
      <c r="AC32" s="1422"/>
      <c r="AD32" s="1422"/>
      <c r="AE32" s="1422"/>
      <c r="AF32" s="1422"/>
      <c r="AG32" s="1422"/>
      <c r="AH32" s="1422"/>
      <c r="AI32" s="1422"/>
      <c r="AJ32" s="1422"/>
      <c r="AK32" s="1422"/>
      <c r="AL32" s="1422"/>
      <c r="AM32" s="1422"/>
      <c r="AN32" s="1422">
        <v>1</v>
      </c>
      <c r="AO32" s="1422"/>
      <c r="AP32" s="1422"/>
      <c r="AQ32" s="1422"/>
      <c r="AR32" s="1422"/>
      <c r="AS32" s="1422"/>
      <c r="AT32" s="1422"/>
      <c r="AU32" s="1422"/>
      <c r="AV32" s="1422"/>
      <c r="AW32" s="1422"/>
      <c r="AX32" s="1422"/>
      <c r="AY32" s="1422"/>
      <c r="AZ32" s="1422"/>
      <c r="BA32" s="1422"/>
      <c r="BB32" s="1422"/>
      <c r="BC32" s="1422"/>
      <c r="BD32" s="1422"/>
      <c r="BE32" s="1422"/>
      <c r="BF32" s="1422"/>
      <c r="BG32" s="1422"/>
      <c r="BH32" s="1422"/>
      <c r="BI32" s="1422"/>
      <c r="BJ32" s="1422"/>
      <c r="BK32" s="1422"/>
      <c r="BL32" s="1422"/>
      <c r="BM32" s="1422"/>
      <c r="BN32" s="1422"/>
      <c r="BO32" s="1422"/>
      <c r="BP32" s="1422"/>
      <c r="BQ32" s="1422"/>
      <c r="BR32" s="1422"/>
      <c r="BS32" s="1422"/>
      <c r="BT32" s="1425"/>
      <c r="BU32" s="1425"/>
      <c r="BV32" s="1422"/>
      <c r="BW32" s="1422"/>
      <c r="BX32" s="1422"/>
      <c r="BY32" s="1422"/>
      <c r="BZ32" s="1422"/>
      <c r="CA32" s="1422"/>
      <c r="CB32" s="1422"/>
      <c r="CC32" s="1422"/>
      <c r="CD32" s="1422"/>
      <c r="CE32" s="1422"/>
      <c r="CF32" s="1425"/>
      <c r="CG32" s="1422"/>
      <c r="CH32" s="1422"/>
      <c r="CI32" s="1422"/>
      <c r="CJ32" s="1422"/>
      <c r="CK32" s="1422"/>
      <c r="CL32" s="1422"/>
      <c r="CM32" s="1422"/>
      <c r="CN32" s="1422"/>
      <c r="CO32" s="1422"/>
      <c r="CP32" s="1422"/>
      <c r="CQ32" s="1422"/>
      <c r="CR32" s="1422"/>
      <c r="CS32" s="1422"/>
      <c r="CT32" s="1422"/>
      <c r="CU32" s="1422"/>
      <c r="CV32" s="1422"/>
      <c r="CW32" s="1422"/>
      <c r="CX32" s="1422"/>
      <c r="CY32" s="1422"/>
      <c r="CZ32" s="1422"/>
      <c r="DA32" s="1422"/>
      <c r="DB32" s="1422"/>
      <c r="DC32" s="1425"/>
      <c r="DD32" s="1422"/>
      <c r="DE32" s="1422"/>
      <c r="DF32" s="1422"/>
      <c r="DG32" s="1422"/>
      <c r="DH32" s="1422"/>
      <c r="DI32" s="1422"/>
      <c r="DJ32" s="1422"/>
      <c r="DK32" s="1422"/>
      <c r="DL32" s="1422"/>
      <c r="DM32" s="1422"/>
      <c r="DN32" s="1422"/>
      <c r="DO32" s="1425">
        <v>1</v>
      </c>
      <c r="DP32" s="1422"/>
      <c r="DQ32" s="1425"/>
      <c r="DR32" s="1422"/>
      <c r="DS32" s="1422"/>
      <c r="DT32" s="1422"/>
      <c r="DU32" s="1422"/>
      <c r="DV32" s="1422"/>
      <c r="DW32" s="1422"/>
      <c r="DX32" s="1422"/>
      <c r="DY32" s="1422"/>
      <c r="DZ32" s="1422"/>
      <c r="EA32" s="1425"/>
      <c r="EB32" s="1422"/>
      <c r="EC32" s="1422"/>
      <c r="ED32" s="1422"/>
      <c r="EE32" s="1422"/>
      <c r="EF32" s="1422"/>
      <c r="EG32" s="1422"/>
      <c r="EH32" s="1422"/>
      <c r="EI32" s="1422"/>
      <c r="EJ32" s="1422"/>
      <c r="EK32" s="1422"/>
      <c r="EL32" s="1426"/>
      <c r="EM32" s="1427"/>
      <c r="EN32" s="1425">
        <v>3</v>
      </c>
      <c r="EO32" s="1425"/>
      <c r="EP32" s="1425"/>
      <c r="EQ32" s="1425"/>
      <c r="ER32" s="1425"/>
      <c r="ES32" s="1427"/>
      <c r="ET32" s="1425"/>
      <c r="EU32" s="1425">
        <v>1</v>
      </c>
      <c r="EV32" s="1425"/>
      <c r="EW32" s="1425"/>
      <c r="EX32" s="1425"/>
      <c r="EY32" s="1425"/>
      <c r="EZ32" s="1425"/>
      <c r="FA32" s="1425"/>
      <c r="FB32" s="1425"/>
      <c r="FC32" s="1425"/>
      <c r="FD32" s="1425"/>
      <c r="FE32" s="1425"/>
      <c r="FF32" s="1428"/>
      <c r="FG32" s="1425"/>
      <c r="FH32" s="1425"/>
      <c r="FI32" s="1425"/>
      <c r="FJ32" s="1425"/>
      <c r="FK32" s="1425"/>
      <c r="FL32" s="1427"/>
      <c r="FM32" s="1427"/>
      <c r="FN32" s="1427"/>
      <c r="FO32" s="1427"/>
      <c r="FP32" s="1425"/>
      <c r="FQ32" s="1427"/>
      <c r="FR32" s="1427"/>
      <c r="FS32" s="1427"/>
      <c r="FT32" s="1427">
        <v>3</v>
      </c>
      <c r="FU32" s="1427"/>
      <c r="FV32" s="1427"/>
      <c r="FW32" s="1427"/>
      <c r="FX32" s="1427"/>
      <c r="FY32" s="1427">
        <v>1</v>
      </c>
      <c r="FZ32" s="1427"/>
      <c r="GA32" s="1427"/>
      <c r="GB32" s="1427">
        <v>4</v>
      </c>
      <c r="GC32" s="1427">
        <v>8</v>
      </c>
      <c r="GD32" s="1429"/>
      <c r="GE32" s="1430"/>
      <c r="GF32" s="1430"/>
      <c r="GG32" s="1427"/>
      <c r="GH32" s="1431">
        <f t="shared" si="5"/>
        <v>106.5</v>
      </c>
      <c r="GI32" s="1432">
        <f t="shared" si="11"/>
        <v>35.5</v>
      </c>
      <c r="GJ32" s="1433">
        <f t="shared" si="7"/>
        <v>0</v>
      </c>
      <c r="GK32" s="1433"/>
      <c r="GL32" s="1434"/>
      <c r="GM32" s="1434"/>
      <c r="GN32" s="1434"/>
      <c r="GO32" s="1435">
        <v>1</v>
      </c>
      <c r="GP32" s="1435"/>
      <c r="GQ32" s="1435"/>
      <c r="GR32" s="1436"/>
      <c r="GS32" s="1437"/>
      <c r="GT32" s="1435"/>
      <c r="GU32" s="1435"/>
      <c r="GV32" s="1435"/>
      <c r="GW32" s="1435"/>
      <c r="GX32" s="1435"/>
      <c r="GY32" s="1435"/>
      <c r="GZ32" s="1435"/>
      <c r="HA32" s="1435"/>
      <c r="HB32" s="1435"/>
      <c r="HC32" s="1435">
        <f t="shared" si="9"/>
        <v>0</v>
      </c>
      <c r="HD32" s="1437">
        <f t="shared" si="10"/>
        <v>0</v>
      </c>
      <c r="HE32" s="1435"/>
      <c r="HF32" s="1436"/>
      <c r="HG32" s="1437"/>
      <c r="HH32" s="1435"/>
      <c r="HI32" s="1437"/>
      <c r="HJ32" s="1435"/>
      <c r="HK32" s="1437"/>
      <c r="HL32" s="1435">
        <v>1</v>
      </c>
      <c r="HM32" s="1436">
        <v>6</v>
      </c>
      <c r="HN32" s="1436"/>
      <c r="HO32" s="1436"/>
      <c r="HP32" s="1436">
        <v>1</v>
      </c>
      <c r="HQ32" s="1436"/>
      <c r="HR32" s="1437"/>
      <c r="HS32" s="1435"/>
      <c r="HT32" s="1435"/>
      <c r="HU32" s="1435"/>
      <c r="HV32" s="1435"/>
      <c r="HW32" s="1435"/>
      <c r="HX32" s="1435"/>
      <c r="HY32" s="1435"/>
      <c r="HZ32" s="1437"/>
      <c r="IA32" s="1437"/>
      <c r="IB32" s="1437"/>
      <c r="IC32" s="1435"/>
      <c r="ID32" s="1438"/>
      <c r="IE32" s="1438"/>
      <c r="IF32" s="1435"/>
      <c r="IG32" s="1435"/>
      <c r="IH32" s="1435"/>
      <c r="II32" s="1435"/>
      <c r="IJ32" s="1435"/>
      <c r="IK32" s="1435"/>
      <c r="IL32" s="1435"/>
      <c r="IM32" s="1435"/>
      <c r="IN32" s="1435"/>
      <c r="IO32" s="1435"/>
      <c r="IP32" s="1435"/>
      <c r="IQ32" s="1435"/>
      <c r="IR32" s="1435"/>
      <c r="IS32" s="1435"/>
      <c r="IT32" s="1435"/>
      <c r="IU32" s="1435"/>
      <c r="IV32" s="1435">
        <f t="shared" si="2"/>
        <v>1</v>
      </c>
      <c r="IW32" s="1436">
        <f>HO32</f>
        <v>0</v>
      </c>
      <c r="IX32" s="1436">
        <f>HP32</f>
        <v>1</v>
      </c>
      <c r="IY32" s="1437"/>
      <c r="IZ32" s="1435">
        <f t="shared" si="3"/>
        <v>0</v>
      </c>
      <c r="JA32" s="1435"/>
      <c r="JB32" s="1435"/>
      <c r="JC32" s="1435"/>
      <c r="JD32" s="1435"/>
      <c r="JE32" s="1437"/>
      <c r="JF32" s="1437"/>
      <c r="JG32" s="1437"/>
      <c r="JH32" s="1435">
        <v>1</v>
      </c>
      <c r="JI32" s="1436"/>
      <c r="JJ32" s="1436">
        <f t="shared" si="8"/>
        <v>0</v>
      </c>
      <c r="JK32" s="1459" t="s">
        <v>5073</v>
      </c>
    </row>
    <row r="33" spans="1:271" s="1027" customFormat="1" ht="20.25" customHeight="1">
      <c r="A33" s="1547">
        <f>BangKeTru!B31</f>
        <v>101</v>
      </c>
      <c r="B33" s="1548">
        <f>BangKeTru!C31</f>
        <v>38.9</v>
      </c>
      <c r="C33" s="1416">
        <f t="shared" si="4"/>
        <v>888.39999999999986</v>
      </c>
      <c r="D33" s="1464"/>
      <c r="E33" s="1465"/>
      <c r="F33" s="1465"/>
      <c r="G33" s="1465"/>
      <c r="H33" s="1466"/>
      <c r="I33" s="1464"/>
      <c r="J33" s="1464"/>
      <c r="K33" s="1467"/>
      <c r="L33" s="1467"/>
      <c r="M33" s="1467">
        <v>5</v>
      </c>
      <c r="N33" s="1468" t="s">
        <v>3434</v>
      </c>
      <c r="O33" s="1469" t="s">
        <v>3434</v>
      </c>
      <c r="P33" s="1469"/>
      <c r="Q33" s="1470">
        <v>1</v>
      </c>
      <c r="R33" s="1470"/>
      <c r="S33" s="1468"/>
      <c r="T33" s="1470"/>
      <c r="U33" s="1470"/>
      <c r="V33" s="1470"/>
      <c r="W33" s="1468"/>
      <c r="X33" s="1471"/>
      <c r="Y33" s="1471">
        <v>1</v>
      </c>
      <c r="Z33" s="1471"/>
      <c r="AA33" s="1462"/>
      <c r="AB33" s="1470"/>
      <c r="AC33" s="1470"/>
      <c r="AD33" s="1470"/>
      <c r="AE33" s="1470"/>
      <c r="AF33" s="1470"/>
      <c r="AG33" s="1470"/>
      <c r="AH33" s="1470"/>
      <c r="AI33" s="1470"/>
      <c r="AJ33" s="1470"/>
      <c r="AK33" s="1470"/>
      <c r="AL33" s="1470"/>
      <c r="AM33" s="1470"/>
      <c r="AN33" s="1470"/>
      <c r="AO33" s="1470"/>
      <c r="AP33" s="1470"/>
      <c r="AQ33" s="1470"/>
      <c r="AR33" s="1470"/>
      <c r="AS33" s="1470"/>
      <c r="AT33" s="1470"/>
      <c r="AU33" s="1470"/>
      <c r="AV33" s="1470"/>
      <c r="AW33" s="1470"/>
      <c r="AX33" s="1470"/>
      <c r="AY33" s="1470"/>
      <c r="AZ33" s="1470"/>
      <c r="BA33" s="1470"/>
      <c r="BB33" s="1470"/>
      <c r="BC33" s="1470">
        <v>1</v>
      </c>
      <c r="BD33" s="1470"/>
      <c r="BE33" s="1470"/>
      <c r="BF33" s="1470"/>
      <c r="BG33" s="1470"/>
      <c r="BH33" s="1470"/>
      <c r="BI33" s="1470"/>
      <c r="BJ33" s="1470"/>
      <c r="BK33" s="1470"/>
      <c r="BL33" s="1470"/>
      <c r="BM33" s="1470"/>
      <c r="BN33" s="1470"/>
      <c r="BO33" s="1470"/>
      <c r="BP33" s="1470"/>
      <c r="BQ33" s="1470"/>
      <c r="BR33" s="1470"/>
      <c r="BS33" s="1470"/>
      <c r="BT33" s="1462"/>
      <c r="BU33" s="1462"/>
      <c r="BV33" s="1470"/>
      <c r="BW33" s="1470"/>
      <c r="BX33" s="1470"/>
      <c r="BY33" s="1470"/>
      <c r="BZ33" s="1470"/>
      <c r="CA33" s="1470"/>
      <c r="CB33" s="1470"/>
      <c r="CC33" s="1470"/>
      <c r="CD33" s="1470"/>
      <c r="CE33" s="1470"/>
      <c r="CF33" s="1462"/>
      <c r="CG33" s="1470"/>
      <c r="CH33" s="1470"/>
      <c r="CI33" s="1470"/>
      <c r="CJ33" s="1470"/>
      <c r="CK33" s="1470"/>
      <c r="CL33" s="1470"/>
      <c r="CM33" s="1470"/>
      <c r="CN33" s="1470"/>
      <c r="CO33" s="1470"/>
      <c r="CP33" s="1470"/>
      <c r="CQ33" s="1470"/>
      <c r="CR33" s="1470"/>
      <c r="CS33" s="1470"/>
      <c r="CT33" s="1470"/>
      <c r="CU33" s="1470"/>
      <c r="CV33" s="1470"/>
      <c r="CW33" s="1470">
        <v>1</v>
      </c>
      <c r="CX33" s="1470"/>
      <c r="CY33" s="1470"/>
      <c r="CZ33" s="1470"/>
      <c r="DA33" s="1470"/>
      <c r="DB33" s="1470"/>
      <c r="DC33" s="1462"/>
      <c r="DD33" s="1470"/>
      <c r="DE33" s="1470"/>
      <c r="DF33" s="1470"/>
      <c r="DG33" s="1470"/>
      <c r="DH33" s="1470"/>
      <c r="DI33" s="1470"/>
      <c r="DJ33" s="1470"/>
      <c r="DK33" s="1470"/>
      <c r="DL33" s="1470"/>
      <c r="DM33" s="1470"/>
      <c r="DN33" s="1470"/>
      <c r="DO33" s="1462">
        <v>1</v>
      </c>
      <c r="DP33" s="1470"/>
      <c r="DQ33" s="1462"/>
      <c r="DR33" s="1470"/>
      <c r="DS33" s="1470"/>
      <c r="DT33" s="1470"/>
      <c r="DU33" s="1470"/>
      <c r="DV33" s="1470"/>
      <c r="DW33" s="1470"/>
      <c r="DX33" s="1470"/>
      <c r="DY33" s="1470"/>
      <c r="DZ33" s="1470"/>
      <c r="EA33" s="1462"/>
      <c r="EB33" s="1470"/>
      <c r="EC33" s="1470"/>
      <c r="ED33" s="1470"/>
      <c r="EE33" s="1470"/>
      <c r="EF33" s="1470"/>
      <c r="EG33" s="1470"/>
      <c r="EH33" s="1470"/>
      <c r="EI33" s="1470"/>
      <c r="EJ33" s="1470"/>
      <c r="EK33" s="1470"/>
      <c r="EL33" s="1472"/>
      <c r="EM33" s="1435"/>
      <c r="EN33" s="1462">
        <v>3</v>
      </c>
      <c r="EO33" s="1462"/>
      <c r="EP33" s="1462"/>
      <c r="EQ33" s="1462"/>
      <c r="ER33" s="1462"/>
      <c r="ES33" s="1435"/>
      <c r="ET33" s="1462"/>
      <c r="EU33" s="1462">
        <v>1</v>
      </c>
      <c r="EV33" s="1462"/>
      <c r="EW33" s="1462"/>
      <c r="EX33" s="1462"/>
      <c r="EY33" s="1462"/>
      <c r="EZ33" s="1462"/>
      <c r="FA33" s="1462"/>
      <c r="FB33" s="1462"/>
      <c r="FC33" s="1462"/>
      <c r="FD33" s="1462"/>
      <c r="FE33" s="1462"/>
      <c r="FF33" s="1473"/>
      <c r="FG33" s="1462"/>
      <c r="FH33" s="1462">
        <v>1</v>
      </c>
      <c r="FI33" s="1462">
        <v>1</v>
      </c>
      <c r="FJ33" s="1462"/>
      <c r="FK33" s="1462"/>
      <c r="FL33" s="1435"/>
      <c r="FM33" s="1435">
        <v>2</v>
      </c>
      <c r="FN33" s="1435"/>
      <c r="FO33" s="1435"/>
      <c r="FP33" s="1462"/>
      <c r="FQ33" s="1435"/>
      <c r="FR33" s="1435"/>
      <c r="FS33" s="1435"/>
      <c r="FT33" s="1435">
        <v>3</v>
      </c>
      <c r="FU33" s="1435"/>
      <c r="FV33" s="1435"/>
      <c r="FW33" s="1435"/>
      <c r="FX33" s="1435"/>
      <c r="FY33" s="1435"/>
      <c r="FZ33" s="1435"/>
      <c r="GA33" s="1435"/>
      <c r="GB33" s="1435"/>
      <c r="GC33" s="1435"/>
      <c r="GD33" s="1439"/>
      <c r="GE33" s="1434"/>
      <c r="GF33" s="1434"/>
      <c r="GG33" s="1435"/>
      <c r="GH33" s="1431">
        <f t="shared" si="5"/>
        <v>116.69999999999999</v>
      </c>
      <c r="GI33" s="1432">
        <f t="shared" si="11"/>
        <v>38.9</v>
      </c>
      <c r="GJ33" s="1433">
        <f t="shared" si="7"/>
        <v>0</v>
      </c>
      <c r="GK33" s="1433">
        <v>3</v>
      </c>
      <c r="GL33" s="1434">
        <v>1</v>
      </c>
      <c r="GM33" s="1434"/>
      <c r="GN33" s="1434"/>
      <c r="GO33" s="1435"/>
      <c r="GP33" s="1435"/>
      <c r="GQ33" s="1435"/>
      <c r="GR33" s="1436"/>
      <c r="GS33" s="1437">
        <v>1</v>
      </c>
      <c r="GT33" s="1435"/>
      <c r="GU33" s="1435"/>
      <c r="GV33" s="1435">
        <v>1</v>
      </c>
      <c r="GW33" s="1435"/>
      <c r="GX33" s="1435"/>
      <c r="GY33" s="1435"/>
      <c r="GZ33" s="1435"/>
      <c r="HA33" s="1435"/>
      <c r="HB33" s="1435"/>
      <c r="HC33" s="1435">
        <f t="shared" si="9"/>
        <v>0</v>
      </c>
      <c r="HD33" s="1437">
        <f t="shared" si="10"/>
        <v>0</v>
      </c>
      <c r="HE33" s="1435"/>
      <c r="HF33" s="1436"/>
      <c r="HG33" s="1437"/>
      <c r="HH33" s="1435">
        <v>2</v>
      </c>
      <c r="HI33" s="1437">
        <v>1</v>
      </c>
      <c r="HJ33" s="1435"/>
      <c r="HK33" s="1437"/>
      <c r="HL33" s="1435"/>
      <c r="HM33" s="1436"/>
      <c r="HN33" s="1436"/>
      <c r="HO33" s="1436"/>
      <c r="HP33" s="1436"/>
      <c r="HQ33" s="1436">
        <v>1</v>
      </c>
      <c r="HR33" s="1437">
        <v>1</v>
      </c>
      <c r="HS33" s="1435"/>
      <c r="HT33" s="1435"/>
      <c r="HU33" s="1435">
        <v>1</v>
      </c>
      <c r="HV33" s="1435"/>
      <c r="HW33" s="1435"/>
      <c r="HX33" s="1435">
        <v>1</v>
      </c>
      <c r="HY33" s="1435">
        <v>1</v>
      </c>
      <c r="HZ33" s="1437"/>
      <c r="IA33" s="1437"/>
      <c r="IB33" s="1437"/>
      <c r="IC33" s="1462"/>
      <c r="ID33" s="1463"/>
      <c r="IE33" s="1463"/>
      <c r="IF33" s="1462"/>
      <c r="IG33" s="1435"/>
      <c r="IH33" s="1462"/>
      <c r="II33" s="1462"/>
      <c r="IJ33" s="1462"/>
      <c r="IK33" s="1462"/>
      <c r="IL33" s="1462"/>
      <c r="IM33" s="1462"/>
      <c r="IN33" s="1462"/>
      <c r="IO33" s="1462"/>
      <c r="IP33" s="1462">
        <v>1</v>
      </c>
      <c r="IQ33" s="1462"/>
      <c r="IR33" s="1462"/>
      <c r="IS33" s="1462"/>
      <c r="IT33" s="1462"/>
      <c r="IU33" s="1462"/>
      <c r="IV33" s="1435">
        <f t="shared" si="2"/>
        <v>0</v>
      </c>
      <c r="IW33" s="1437"/>
      <c r="IX33" s="1437"/>
      <c r="IY33" s="1437">
        <v>1</v>
      </c>
      <c r="IZ33" s="1435">
        <f t="shared" si="3"/>
        <v>1</v>
      </c>
      <c r="JA33" s="1462"/>
      <c r="JB33" s="1462">
        <v>1</v>
      </c>
      <c r="JC33" s="1462"/>
      <c r="JD33" s="1462">
        <v>1</v>
      </c>
      <c r="JE33" s="1437"/>
      <c r="JF33" s="1437"/>
      <c r="JG33" s="1437"/>
      <c r="JH33" s="1435"/>
      <c r="JI33" s="1436"/>
      <c r="JJ33" s="1436">
        <f t="shared" si="8"/>
        <v>0</v>
      </c>
      <c r="JK33" s="1455" t="s">
        <v>3996</v>
      </c>
    </row>
    <row r="34" spans="1:271" s="1027" customFormat="1" ht="20.25" hidden="1" customHeight="1">
      <c r="A34" s="1547" t="str">
        <f>BangKeTru!B32</f>
        <v>101a</v>
      </c>
      <c r="B34" s="1548">
        <f>BangKeTru!C32</f>
        <v>43.6</v>
      </c>
      <c r="C34" s="1416">
        <f t="shared" si="4"/>
        <v>931.99999999999989</v>
      </c>
      <c r="D34" s="1456"/>
      <c r="E34" s="1457"/>
      <c r="F34" s="1457"/>
      <c r="G34" s="1457"/>
      <c r="H34" s="1458"/>
      <c r="I34" s="1456"/>
      <c r="J34" s="1456"/>
      <c r="K34" s="1422"/>
      <c r="L34" s="1422"/>
      <c r="M34" s="1422"/>
      <c r="N34" s="1423"/>
      <c r="O34" s="1421" t="s">
        <v>3992</v>
      </c>
      <c r="P34" s="1421"/>
      <c r="Q34" s="1422"/>
      <c r="R34" s="1422"/>
      <c r="S34" s="1423"/>
      <c r="T34" s="1422"/>
      <c r="U34" s="1422"/>
      <c r="V34" s="1422"/>
      <c r="W34" s="1423"/>
      <c r="X34" s="1424">
        <v>2</v>
      </c>
      <c r="Y34" s="1424"/>
      <c r="Z34" s="1424"/>
      <c r="AA34" s="1425"/>
      <c r="AB34" s="1422"/>
      <c r="AC34" s="1422"/>
      <c r="AD34" s="1422"/>
      <c r="AE34" s="1422"/>
      <c r="AF34" s="1422"/>
      <c r="AG34" s="1422"/>
      <c r="AH34" s="1422"/>
      <c r="AI34" s="1422"/>
      <c r="AJ34" s="1422"/>
      <c r="AK34" s="1422"/>
      <c r="AL34" s="1422"/>
      <c r="AM34" s="1422"/>
      <c r="AN34" s="1422"/>
      <c r="AO34" s="1422"/>
      <c r="AP34" s="1422"/>
      <c r="AQ34" s="1422"/>
      <c r="AR34" s="1422"/>
      <c r="AS34" s="1422"/>
      <c r="AT34" s="1422"/>
      <c r="AU34" s="1422"/>
      <c r="AV34" s="1422"/>
      <c r="AW34" s="1422"/>
      <c r="AX34" s="1422"/>
      <c r="AY34" s="1422"/>
      <c r="AZ34" s="1422"/>
      <c r="BA34" s="1422">
        <v>1</v>
      </c>
      <c r="BB34" s="1422"/>
      <c r="BC34" s="1422"/>
      <c r="BD34" s="1422"/>
      <c r="BE34" s="1422"/>
      <c r="BF34" s="1422"/>
      <c r="BG34" s="1422"/>
      <c r="BH34" s="1422"/>
      <c r="BI34" s="1422"/>
      <c r="BJ34" s="1422"/>
      <c r="BK34" s="1422"/>
      <c r="BL34" s="1422"/>
      <c r="BM34" s="1422"/>
      <c r="BN34" s="1422"/>
      <c r="BO34" s="1422"/>
      <c r="BP34" s="1422"/>
      <c r="BQ34" s="1422"/>
      <c r="BR34" s="1422"/>
      <c r="BS34" s="1422"/>
      <c r="BT34" s="1425"/>
      <c r="BU34" s="1425"/>
      <c r="BV34" s="1422"/>
      <c r="BW34" s="1422"/>
      <c r="BX34" s="1422"/>
      <c r="BY34" s="1422"/>
      <c r="BZ34" s="1422"/>
      <c r="CA34" s="1422"/>
      <c r="CB34" s="1422"/>
      <c r="CC34" s="1422"/>
      <c r="CD34" s="1422"/>
      <c r="CE34" s="1422"/>
      <c r="CF34" s="1425"/>
      <c r="CG34" s="1422"/>
      <c r="CH34" s="1422"/>
      <c r="CI34" s="1422"/>
      <c r="CJ34" s="1422"/>
      <c r="CK34" s="1422"/>
      <c r="CL34" s="1422"/>
      <c r="CM34" s="1422"/>
      <c r="CN34" s="1422"/>
      <c r="CO34" s="1422"/>
      <c r="CP34" s="1422"/>
      <c r="CQ34" s="1422"/>
      <c r="CR34" s="1422"/>
      <c r="CS34" s="1422"/>
      <c r="CT34" s="1422"/>
      <c r="CU34" s="1422"/>
      <c r="CV34" s="1422"/>
      <c r="CW34" s="1422"/>
      <c r="CX34" s="1422"/>
      <c r="CY34" s="1422"/>
      <c r="CZ34" s="1422"/>
      <c r="DA34" s="1422"/>
      <c r="DB34" s="1422"/>
      <c r="DC34" s="1425"/>
      <c r="DD34" s="1422"/>
      <c r="DE34" s="1422"/>
      <c r="DF34" s="1422">
        <v>1</v>
      </c>
      <c r="DG34" s="1422"/>
      <c r="DH34" s="1422"/>
      <c r="DI34" s="1422"/>
      <c r="DJ34" s="1422"/>
      <c r="DK34" s="1422"/>
      <c r="DL34" s="1422"/>
      <c r="DM34" s="1422"/>
      <c r="DN34" s="1422"/>
      <c r="DO34" s="1425"/>
      <c r="DP34" s="1422"/>
      <c r="DQ34" s="1425"/>
      <c r="DR34" s="1422"/>
      <c r="DS34" s="1422"/>
      <c r="DT34" s="1422"/>
      <c r="DU34" s="1422"/>
      <c r="DV34" s="1422"/>
      <c r="DW34" s="1422"/>
      <c r="DX34" s="1422"/>
      <c r="DY34" s="1422"/>
      <c r="DZ34" s="1422"/>
      <c r="EA34" s="1425"/>
      <c r="EB34" s="1422"/>
      <c r="EC34" s="1422"/>
      <c r="ED34" s="1422"/>
      <c r="EE34" s="1422"/>
      <c r="EF34" s="1422"/>
      <c r="EG34" s="1422"/>
      <c r="EH34" s="1422"/>
      <c r="EI34" s="1422"/>
      <c r="EJ34" s="1422"/>
      <c r="EK34" s="1422"/>
      <c r="EL34" s="1426"/>
      <c r="EM34" s="1427"/>
      <c r="EN34" s="1425">
        <v>6</v>
      </c>
      <c r="EO34" s="1425">
        <v>6</v>
      </c>
      <c r="EP34" s="1425"/>
      <c r="EQ34" s="1425"/>
      <c r="ER34" s="1425">
        <v>6</v>
      </c>
      <c r="ES34" s="1427">
        <v>2</v>
      </c>
      <c r="ET34" s="1425"/>
      <c r="EU34" s="1425"/>
      <c r="EV34" s="1425"/>
      <c r="EW34" s="1425"/>
      <c r="EX34" s="1425"/>
      <c r="EY34" s="1425"/>
      <c r="EZ34" s="1425"/>
      <c r="FA34" s="1425"/>
      <c r="FB34" s="1425"/>
      <c r="FC34" s="1425"/>
      <c r="FD34" s="1425"/>
      <c r="FE34" s="1425"/>
      <c r="FF34" s="1428"/>
      <c r="FG34" s="1425"/>
      <c r="FH34" s="1425"/>
      <c r="FI34" s="1425"/>
      <c r="FJ34" s="1425"/>
      <c r="FK34" s="1425"/>
      <c r="FL34" s="1427"/>
      <c r="FM34" s="1427"/>
      <c r="FN34" s="1427"/>
      <c r="FO34" s="1427"/>
      <c r="FP34" s="1425"/>
      <c r="FQ34" s="1427"/>
      <c r="FR34" s="1427"/>
      <c r="FS34" s="1427"/>
      <c r="FT34" s="1427">
        <v>6</v>
      </c>
      <c r="FU34" s="1427"/>
      <c r="FV34" s="1427"/>
      <c r="FW34" s="1427"/>
      <c r="FX34" s="1427"/>
      <c r="FY34" s="1427">
        <v>1</v>
      </c>
      <c r="FZ34" s="1427"/>
      <c r="GA34" s="1427"/>
      <c r="GB34" s="1427">
        <v>4</v>
      </c>
      <c r="GC34" s="1427">
        <v>4</v>
      </c>
      <c r="GD34" s="1429"/>
      <c r="GE34" s="1430"/>
      <c r="GF34" s="1430"/>
      <c r="GG34" s="1427"/>
      <c r="GH34" s="1431">
        <f t="shared" si="5"/>
        <v>130.80000000000001</v>
      </c>
      <c r="GI34" s="1432">
        <f t="shared" si="11"/>
        <v>43.6</v>
      </c>
      <c r="GJ34" s="1433">
        <f t="shared" si="7"/>
        <v>0</v>
      </c>
      <c r="GK34" s="1433"/>
      <c r="GL34" s="1434"/>
      <c r="GM34" s="1434"/>
      <c r="GN34" s="1434"/>
      <c r="GO34" s="1435">
        <v>1</v>
      </c>
      <c r="GP34" s="1435"/>
      <c r="GQ34" s="1435"/>
      <c r="GR34" s="1436"/>
      <c r="GS34" s="1437"/>
      <c r="GT34" s="1435"/>
      <c r="GU34" s="1435"/>
      <c r="GV34" s="1435"/>
      <c r="GW34" s="1435"/>
      <c r="GX34" s="1435"/>
      <c r="GY34" s="1435"/>
      <c r="GZ34" s="1435"/>
      <c r="HA34" s="1435"/>
      <c r="HB34" s="1435"/>
      <c r="HC34" s="1435">
        <f t="shared" si="9"/>
        <v>0</v>
      </c>
      <c r="HD34" s="1437">
        <f t="shared" si="10"/>
        <v>0</v>
      </c>
      <c r="HE34" s="1435"/>
      <c r="HF34" s="1436"/>
      <c r="HG34" s="1437"/>
      <c r="HH34" s="1435"/>
      <c r="HI34" s="1437"/>
      <c r="HJ34" s="1435"/>
      <c r="HK34" s="1437"/>
      <c r="HL34" s="1435">
        <v>1</v>
      </c>
      <c r="HM34" s="1436"/>
      <c r="HN34" s="1436"/>
      <c r="HO34" s="1436"/>
      <c r="HP34" s="1436">
        <v>1</v>
      </c>
      <c r="HQ34" s="1436"/>
      <c r="HR34" s="1437"/>
      <c r="HS34" s="1435"/>
      <c r="HT34" s="1435"/>
      <c r="HU34" s="1435"/>
      <c r="HV34" s="1435"/>
      <c r="HW34" s="1435"/>
      <c r="HX34" s="1435"/>
      <c r="HY34" s="1435"/>
      <c r="HZ34" s="1437"/>
      <c r="IA34" s="1437"/>
      <c r="IB34" s="1437"/>
      <c r="IC34" s="1435"/>
      <c r="ID34" s="1438"/>
      <c r="IE34" s="1438"/>
      <c r="IF34" s="1435"/>
      <c r="IG34" s="1435"/>
      <c r="IH34" s="1435"/>
      <c r="II34" s="1435"/>
      <c r="IJ34" s="1435"/>
      <c r="IK34" s="1435"/>
      <c r="IL34" s="1435"/>
      <c r="IM34" s="1435"/>
      <c r="IN34" s="1435"/>
      <c r="IO34" s="1435"/>
      <c r="IP34" s="1435"/>
      <c r="IQ34" s="1435"/>
      <c r="IR34" s="1435"/>
      <c r="IS34" s="1435"/>
      <c r="IT34" s="1435"/>
      <c r="IU34" s="1435"/>
      <c r="IV34" s="1435">
        <f t="shared" si="2"/>
        <v>1</v>
      </c>
      <c r="IW34" s="1436">
        <f>HO34</f>
        <v>0</v>
      </c>
      <c r="IX34" s="1436">
        <f>HP34</f>
        <v>1</v>
      </c>
      <c r="IY34" s="1437"/>
      <c r="IZ34" s="1435">
        <f t="shared" si="3"/>
        <v>0</v>
      </c>
      <c r="JA34" s="1435"/>
      <c r="JB34" s="1435"/>
      <c r="JC34" s="1435"/>
      <c r="JD34" s="1435"/>
      <c r="JE34" s="1437"/>
      <c r="JF34" s="1437"/>
      <c r="JG34" s="1437"/>
      <c r="JH34" s="1435">
        <v>1</v>
      </c>
      <c r="JI34" s="1436"/>
      <c r="JJ34" s="1436">
        <f t="shared" si="8"/>
        <v>0</v>
      </c>
      <c r="JK34" s="1459"/>
    </row>
    <row r="35" spans="1:271" s="1027" customFormat="1" ht="20.25" hidden="1" customHeight="1">
      <c r="A35" s="1547">
        <f>BangKeTru!B33</f>
        <v>102</v>
      </c>
      <c r="B35" s="1548">
        <f>BangKeTru!C33</f>
        <v>54.3</v>
      </c>
      <c r="C35" s="1416">
        <f t="shared" si="4"/>
        <v>986.29999999999984</v>
      </c>
      <c r="D35" s="1416"/>
      <c r="E35" s="1441"/>
      <c r="F35" s="1441"/>
      <c r="G35" s="1441"/>
      <c r="H35" s="1460"/>
      <c r="I35" s="1443"/>
      <c r="J35" s="1443"/>
      <c r="K35" s="1461"/>
      <c r="L35" s="1461"/>
      <c r="M35" s="1461"/>
      <c r="N35" s="1445" t="s">
        <v>3994</v>
      </c>
      <c r="O35" s="1446" t="s">
        <v>3994</v>
      </c>
      <c r="P35" s="1446"/>
      <c r="Q35" s="1444">
        <v>1</v>
      </c>
      <c r="R35" s="1444"/>
      <c r="S35" s="1445"/>
      <c r="T35" s="1444"/>
      <c r="U35" s="1444"/>
      <c r="V35" s="1444"/>
      <c r="W35" s="1445"/>
      <c r="X35" s="1447">
        <v>1</v>
      </c>
      <c r="Y35" s="1447"/>
      <c r="Z35" s="1447"/>
      <c r="AA35" s="1448"/>
      <c r="AB35" s="1444"/>
      <c r="AC35" s="1444"/>
      <c r="AD35" s="1444"/>
      <c r="AE35" s="1444"/>
      <c r="AF35" s="1444"/>
      <c r="AG35" s="1444"/>
      <c r="AH35" s="1444"/>
      <c r="AI35" s="1444"/>
      <c r="AJ35" s="1444"/>
      <c r="AK35" s="1444"/>
      <c r="AL35" s="1444"/>
      <c r="AM35" s="1444"/>
      <c r="AN35" s="1444">
        <v>1</v>
      </c>
      <c r="AO35" s="1444"/>
      <c r="AP35" s="1444"/>
      <c r="AQ35" s="1444"/>
      <c r="AR35" s="1444"/>
      <c r="AS35" s="1444"/>
      <c r="AT35" s="1444"/>
      <c r="AU35" s="1444"/>
      <c r="AV35" s="1444"/>
      <c r="AW35" s="1444"/>
      <c r="AX35" s="1444"/>
      <c r="AY35" s="1444"/>
      <c r="AZ35" s="1444"/>
      <c r="BA35" s="1444"/>
      <c r="BB35" s="1444"/>
      <c r="BC35" s="1444"/>
      <c r="BD35" s="1444"/>
      <c r="BE35" s="1444"/>
      <c r="BF35" s="1444"/>
      <c r="BG35" s="1444"/>
      <c r="BH35" s="1444"/>
      <c r="BI35" s="1444"/>
      <c r="BJ35" s="1444"/>
      <c r="BK35" s="1444"/>
      <c r="BL35" s="1444"/>
      <c r="BM35" s="1444"/>
      <c r="BN35" s="1444"/>
      <c r="BO35" s="1444"/>
      <c r="BP35" s="1444"/>
      <c r="BQ35" s="1444"/>
      <c r="BR35" s="1444"/>
      <c r="BS35" s="1444"/>
      <c r="BT35" s="1448"/>
      <c r="BU35" s="1448"/>
      <c r="BV35" s="1444"/>
      <c r="BW35" s="1444"/>
      <c r="BX35" s="1444"/>
      <c r="BY35" s="1444"/>
      <c r="BZ35" s="1444"/>
      <c r="CA35" s="1444"/>
      <c r="CB35" s="1444"/>
      <c r="CC35" s="1444">
        <v>1</v>
      </c>
      <c r="CD35" s="1444"/>
      <c r="CE35" s="1444"/>
      <c r="CF35" s="1448"/>
      <c r="CG35" s="1444"/>
      <c r="CH35" s="1444"/>
      <c r="CI35" s="1444"/>
      <c r="CJ35" s="1444"/>
      <c r="CK35" s="1444"/>
      <c r="CL35" s="1444"/>
      <c r="CM35" s="1444"/>
      <c r="CN35" s="1444"/>
      <c r="CO35" s="1444"/>
      <c r="CP35" s="1444"/>
      <c r="CQ35" s="1444"/>
      <c r="CR35" s="1444"/>
      <c r="CS35" s="1444"/>
      <c r="CT35" s="1444"/>
      <c r="CU35" s="1444"/>
      <c r="CV35" s="1444"/>
      <c r="CW35" s="1444"/>
      <c r="CX35" s="1444"/>
      <c r="CY35" s="1444"/>
      <c r="CZ35" s="1444"/>
      <c r="DA35" s="1444"/>
      <c r="DB35" s="1444"/>
      <c r="DC35" s="1448"/>
      <c r="DD35" s="1444"/>
      <c r="DE35" s="1444"/>
      <c r="DF35" s="1444"/>
      <c r="DG35" s="1444"/>
      <c r="DH35" s="1444"/>
      <c r="DI35" s="1444"/>
      <c r="DJ35" s="1444"/>
      <c r="DK35" s="1444"/>
      <c r="DL35" s="1444"/>
      <c r="DM35" s="1444"/>
      <c r="DN35" s="1444"/>
      <c r="DO35" s="1448"/>
      <c r="DP35" s="1444"/>
      <c r="DQ35" s="1448">
        <v>1</v>
      </c>
      <c r="DR35" s="1444"/>
      <c r="DS35" s="1444"/>
      <c r="DT35" s="1444"/>
      <c r="DU35" s="1444"/>
      <c r="DV35" s="1444"/>
      <c r="DW35" s="1444"/>
      <c r="DX35" s="1444"/>
      <c r="DY35" s="1444"/>
      <c r="DZ35" s="1444"/>
      <c r="EA35" s="1448"/>
      <c r="EB35" s="1444"/>
      <c r="EC35" s="1444"/>
      <c r="ED35" s="1444"/>
      <c r="EE35" s="1444"/>
      <c r="EF35" s="1444"/>
      <c r="EG35" s="1444"/>
      <c r="EH35" s="1444"/>
      <c r="EI35" s="1444"/>
      <c r="EJ35" s="1444"/>
      <c r="EK35" s="1444"/>
      <c r="EL35" s="1449"/>
      <c r="EM35" s="1450"/>
      <c r="EN35" s="1448">
        <v>6</v>
      </c>
      <c r="EO35" s="1448"/>
      <c r="EP35" s="1448"/>
      <c r="EQ35" s="1448"/>
      <c r="ER35" s="1448"/>
      <c r="ES35" s="1450"/>
      <c r="ET35" s="1448"/>
      <c r="EU35" s="1448">
        <v>1</v>
      </c>
      <c r="EV35" s="1448"/>
      <c r="EW35" s="1448"/>
      <c r="EX35" s="1448"/>
      <c r="EY35" s="1448"/>
      <c r="EZ35" s="1448"/>
      <c r="FA35" s="1448"/>
      <c r="FB35" s="1448"/>
      <c r="FC35" s="1448"/>
      <c r="FD35" s="1448"/>
      <c r="FE35" s="1448"/>
      <c r="FF35" s="1451"/>
      <c r="FG35" s="1448"/>
      <c r="FH35" s="1448"/>
      <c r="FI35" s="1448"/>
      <c r="FJ35" s="1448"/>
      <c r="FK35" s="1448"/>
      <c r="FL35" s="1450"/>
      <c r="FM35" s="1450"/>
      <c r="FN35" s="1450"/>
      <c r="FO35" s="1450"/>
      <c r="FP35" s="1448"/>
      <c r="FQ35" s="1452"/>
      <c r="FR35" s="1452"/>
      <c r="FS35" s="1450">
        <v>6</v>
      </c>
      <c r="FT35" s="1450"/>
      <c r="FU35" s="1450"/>
      <c r="FV35" s="1450"/>
      <c r="FW35" s="1450"/>
      <c r="FX35" s="1450"/>
      <c r="FY35" s="1450"/>
      <c r="FZ35" s="1450"/>
      <c r="GA35" s="1450"/>
      <c r="GB35" s="1450"/>
      <c r="GC35" s="1450">
        <v>4</v>
      </c>
      <c r="GD35" s="1453"/>
      <c r="GE35" s="1454"/>
      <c r="GF35" s="1454"/>
      <c r="GG35" s="1450"/>
      <c r="GH35" s="1431">
        <f t="shared" si="5"/>
        <v>162.89999999999998</v>
      </c>
      <c r="GI35" s="1432">
        <f t="shared" si="11"/>
        <v>54.3</v>
      </c>
      <c r="GJ35" s="1433">
        <f t="shared" si="7"/>
        <v>0</v>
      </c>
      <c r="GK35" s="1433"/>
      <c r="GL35" s="1434">
        <v>1</v>
      </c>
      <c r="GM35" s="1434"/>
      <c r="GN35" s="1434"/>
      <c r="GO35" s="1435"/>
      <c r="GP35" s="1435"/>
      <c r="GQ35" s="1435"/>
      <c r="GR35" s="1436"/>
      <c r="GS35" s="1437"/>
      <c r="GT35" s="1435"/>
      <c r="GU35" s="1435"/>
      <c r="GV35" s="1435"/>
      <c r="GW35" s="1435">
        <v>1</v>
      </c>
      <c r="GX35" s="1435"/>
      <c r="GY35" s="1435"/>
      <c r="GZ35" s="1435"/>
      <c r="HA35" s="1435"/>
      <c r="HB35" s="1435"/>
      <c r="HC35" s="1435">
        <f t="shared" si="9"/>
        <v>0</v>
      </c>
      <c r="HD35" s="1437">
        <f t="shared" si="10"/>
        <v>0</v>
      </c>
      <c r="HE35" s="1435"/>
      <c r="HF35" s="1436"/>
      <c r="HG35" s="1437"/>
      <c r="HH35" s="1435">
        <v>4</v>
      </c>
      <c r="HI35" s="1437">
        <v>2</v>
      </c>
      <c r="HJ35" s="1435"/>
      <c r="HK35" s="1437"/>
      <c r="HL35" s="1435">
        <v>1</v>
      </c>
      <c r="HM35" s="1436">
        <v>3</v>
      </c>
      <c r="HN35" s="1436"/>
      <c r="HO35" s="1436"/>
      <c r="HP35" s="1436">
        <v>1</v>
      </c>
      <c r="HQ35" s="1436"/>
      <c r="HR35" s="1437"/>
      <c r="HS35" s="1435"/>
      <c r="HT35" s="1435"/>
      <c r="HU35" s="1435"/>
      <c r="HV35" s="1435"/>
      <c r="HW35" s="1435"/>
      <c r="HX35" s="1435"/>
      <c r="HY35" s="1435">
        <v>1</v>
      </c>
      <c r="HZ35" s="1437"/>
      <c r="IA35" s="1437"/>
      <c r="IB35" s="1437"/>
      <c r="IC35" s="1435"/>
      <c r="ID35" s="1438"/>
      <c r="IE35" s="1438"/>
      <c r="IF35" s="1435"/>
      <c r="IG35" s="1435"/>
      <c r="IH35" s="1435"/>
      <c r="II35" s="1435"/>
      <c r="IJ35" s="1435"/>
      <c r="IK35" s="1435"/>
      <c r="IL35" s="1435"/>
      <c r="IM35" s="1435"/>
      <c r="IN35" s="1435"/>
      <c r="IO35" s="1435"/>
      <c r="IP35" s="1435"/>
      <c r="IQ35" s="1435"/>
      <c r="IR35" s="1435"/>
      <c r="IS35" s="1435"/>
      <c r="IT35" s="1435"/>
      <c r="IU35" s="1435"/>
      <c r="IV35" s="1435">
        <f t="shared" si="2"/>
        <v>1</v>
      </c>
      <c r="IW35" s="1436"/>
      <c r="IX35" s="1436">
        <v>1</v>
      </c>
      <c r="IY35" s="1437"/>
      <c r="IZ35" s="1435">
        <f t="shared" si="3"/>
        <v>0</v>
      </c>
      <c r="JA35" s="1435"/>
      <c r="JB35" s="1435"/>
      <c r="JC35" s="1435"/>
      <c r="JD35" s="1435"/>
      <c r="JE35" s="1437"/>
      <c r="JF35" s="1437"/>
      <c r="JG35" s="1437"/>
      <c r="JH35" s="1435"/>
      <c r="JI35" s="1436"/>
      <c r="JJ35" s="1436">
        <f t="shared" si="8"/>
        <v>0</v>
      </c>
      <c r="JK35" s="1455" t="s">
        <v>3997</v>
      </c>
    </row>
    <row r="36" spans="1:271" s="1027" customFormat="1" ht="20.25" hidden="1" customHeight="1">
      <c r="A36" s="1547" t="str">
        <f>BangKeTru!B34</f>
        <v>102a</v>
      </c>
      <c r="B36" s="1548">
        <f>BangKeTru!C34</f>
        <v>35.700000000000003</v>
      </c>
      <c r="C36" s="1416">
        <f t="shared" si="4"/>
        <v>1021.9999999999999</v>
      </c>
      <c r="D36" s="1456"/>
      <c r="E36" s="1457"/>
      <c r="F36" s="1457"/>
      <c r="G36" s="1457"/>
      <c r="H36" s="1458"/>
      <c r="I36" s="1456"/>
      <c r="J36" s="1456"/>
      <c r="K36" s="1422"/>
      <c r="L36" s="1422"/>
      <c r="M36" s="1422"/>
      <c r="N36" s="1423"/>
      <c r="O36" s="1421" t="s">
        <v>3434</v>
      </c>
      <c r="P36" s="1421"/>
      <c r="Q36" s="1422"/>
      <c r="R36" s="1422"/>
      <c r="S36" s="1423"/>
      <c r="T36" s="1422"/>
      <c r="U36" s="1422"/>
      <c r="V36" s="1422"/>
      <c r="W36" s="1423"/>
      <c r="X36" s="1424">
        <v>1</v>
      </c>
      <c r="Y36" s="1424"/>
      <c r="Z36" s="1424"/>
      <c r="AA36" s="1425"/>
      <c r="AB36" s="1422"/>
      <c r="AC36" s="1422"/>
      <c r="AD36" s="1422"/>
      <c r="AE36" s="1422"/>
      <c r="AF36" s="1422"/>
      <c r="AG36" s="1422"/>
      <c r="AH36" s="1422"/>
      <c r="AI36" s="1422"/>
      <c r="AJ36" s="1422"/>
      <c r="AK36" s="1422"/>
      <c r="AL36" s="1422"/>
      <c r="AM36" s="1422">
        <v>1</v>
      </c>
      <c r="AN36" s="1422"/>
      <c r="AO36" s="1422"/>
      <c r="AP36" s="1422"/>
      <c r="AQ36" s="1422"/>
      <c r="AR36" s="1422"/>
      <c r="AS36" s="1422"/>
      <c r="AT36" s="1422"/>
      <c r="AU36" s="1422"/>
      <c r="AV36" s="1422"/>
      <c r="AW36" s="1422"/>
      <c r="AX36" s="1422"/>
      <c r="AY36" s="1422"/>
      <c r="AZ36" s="1422"/>
      <c r="BA36" s="1422"/>
      <c r="BB36" s="1422"/>
      <c r="BC36" s="1422"/>
      <c r="BD36" s="1422"/>
      <c r="BE36" s="1422"/>
      <c r="BF36" s="1422"/>
      <c r="BG36" s="1422"/>
      <c r="BH36" s="1422"/>
      <c r="BI36" s="1422"/>
      <c r="BJ36" s="1422"/>
      <c r="BK36" s="1422"/>
      <c r="BL36" s="1422"/>
      <c r="BM36" s="1422"/>
      <c r="BN36" s="1422"/>
      <c r="BO36" s="1422"/>
      <c r="BP36" s="1422"/>
      <c r="BQ36" s="1422"/>
      <c r="BR36" s="1422"/>
      <c r="BS36" s="1422"/>
      <c r="BT36" s="1425"/>
      <c r="BU36" s="1425"/>
      <c r="BV36" s="1422"/>
      <c r="BW36" s="1422"/>
      <c r="BX36" s="1422"/>
      <c r="BY36" s="1422"/>
      <c r="BZ36" s="1422"/>
      <c r="CA36" s="1422"/>
      <c r="CB36" s="1422"/>
      <c r="CC36" s="1422"/>
      <c r="CD36" s="1422"/>
      <c r="CE36" s="1422"/>
      <c r="CF36" s="1425"/>
      <c r="CG36" s="1422"/>
      <c r="CH36" s="1422"/>
      <c r="CI36" s="1422"/>
      <c r="CJ36" s="1422"/>
      <c r="CK36" s="1422"/>
      <c r="CL36" s="1422"/>
      <c r="CM36" s="1422"/>
      <c r="CN36" s="1422"/>
      <c r="CO36" s="1422"/>
      <c r="CP36" s="1422"/>
      <c r="CQ36" s="1422"/>
      <c r="CR36" s="1422"/>
      <c r="CS36" s="1422"/>
      <c r="CT36" s="1422"/>
      <c r="CU36" s="1422"/>
      <c r="CV36" s="1422"/>
      <c r="CW36" s="1422"/>
      <c r="CX36" s="1422"/>
      <c r="CY36" s="1422"/>
      <c r="CZ36" s="1422"/>
      <c r="DA36" s="1422"/>
      <c r="DB36" s="1422"/>
      <c r="DC36" s="1425"/>
      <c r="DD36" s="1422"/>
      <c r="DE36" s="1422"/>
      <c r="DF36" s="1422"/>
      <c r="DG36" s="1422"/>
      <c r="DH36" s="1422"/>
      <c r="DI36" s="1422"/>
      <c r="DJ36" s="1422"/>
      <c r="DK36" s="1422"/>
      <c r="DL36" s="1422"/>
      <c r="DM36" s="1422"/>
      <c r="DN36" s="1422"/>
      <c r="DO36" s="1425">
        <v>1</v>
      </c>
      <c r="DP36" s="1422"/>
      <c r="DQ36" s="1425"/>
      <c r="DR36" s="1422"/>
      <c r="DS36" s="1422"/>
      <c r="DT36" s="1422"/>
      <c r="DU36" s="1422"/>
      <c r="DV36" s="1422"/>
      <c r="DW36" s="1422"/>
      <c r="DX36" s="1422"/>
      <c r="DY36" s="1422"/>
      <c r="DZ36" s="1422"/>
      <c r="EA36" s="1425"/>
      <c r="EB36" s="1422"/>
      <c r="EC36" s="1422"/>
      <c r="ED36" s="1422"/>
      <c r="EE36" s="1422"/>
      <c r="EF36" s="1422"/>
      <c r="EG36" s="1422"/>
      <c r="EH36" s="1422"/>
      <c r="EI36" s="1422"/>
      <c r="EJ36" s="1422"/>
      <c r="EK36" s="1422"/>
      <c r="EL36" s="1426"/>
      <c r="EM36" s="1427"/>
      <c r="EN36" s="1425">
        <v>3</v>
      </c>
      <c r="EO36" s="1425"/>
      <c r="EP36" s="1425"/>
      <c r="EQ36" s="1425"/>
      <c r="ER36" s="1425"/>
      <c r="ES36" s="1427"/>
      <c r="ET36" s="1425"/>
      <c r="EU36" s="1425">
        <v>1</v>
      </c>
      <c r="EV36" s="1425"/>
      <c r="EW36" s="1425"/>
      <c r="EX36" s="1425"/>
      <c r="EY36" s="1425"/>
      <c r="EZ36" s="1425"/>
      <c r="FA36" s="1425"/>
      <c r="FB36" s="1425"/>
      <c r="FC36" s="1425"/>
      <c r="FD36" s="1425"/>
      <c r="FE36" s="1425"/>
      <c r="FF36" s="1428"/>
      <c r="FG36" s="1425"/>
      <c r="FH36" s="1425"/>
      <c r="FI36" s="1425"/>
      <c r="FJ36" s="1425"/>
      <c r="FK36" s="1425"/>
      <c r="FL36" s="1427"/>
      <c r="FM36" s="1427"/>
      <c r="FN36" s="1427"/>
      <c r="FO36" s="1427"/>
      <c r="FP36" s="1425"/>
      <c r="FQ36" s="1427"/>
      <c r="FR36" s="1427"/>
      <c r="FS36" s="1427"/>
      <c r="FT36" s="1427">
        <v>3</v>
      </c>
      <c r="FU36" s="1427"/>
      <c r="FV36" s="1427"/>
      <c r="FW36" s="1427"/>
      <c r="FX36" s="1427"/>
      <c r="FY36" s="1427">
        <v>1</v>
      </c>
      <c r="FZ36" s="1427"/>
      <c r="GA36" s="1427"/>
      <c r="GB36" s="1427">
        <v>1</v>
      </c>
      <c r="GC36" s="1427">
        <v>4</v>
      </c>
      <c r="GD36" s="1429"/>
      <c r="GE36" s="1430"/>
      <c r="GF36" s="1430"/>
      <c r="GG36" s="1427"/>
      <c r="GH36" s="1431">
        <f t="shared" si="5"/>
        <v>107.10000000000001</v>
      </c>
      <c r="GI36" s="1432">
        <f t="shared" si="11"/>
        <v>35.700000000000003</v>
      </c>
      <c r="GJ36" s="1433">
        <f t="shared" si="7"/>
        <v>0</v>
      </c>
      <c r="GK36" s="1433"/>
      <c r="GL36" s="1434"/>
      <c r="GM36" s="1434"/>
      <c r="GN36" s="1434"/>
      <c r="GO36" s="1435">
        <v>1</v>
      </c>
      <c r="GP36" s="1435"/>
      <c r="GQ36" s="1435"/>
      <c r="GR36" s="1436"/>
      <c r="GS36" s="1437"/>
      <c r="GT36" s="1435"/>
      <c r="GU36" s="1435"/>
      <c r="GV36" s="1435"/>
      <c r="GW36" s="1435"/>
      <c r="GX36" s="1435"/>
      <c r="GY36" s="1435"/>
      <c r="GZ36" s="1435"/>
      <c r="HA36" s="1435"/>
      <c r="HB36" s="1435"/>
      <c r="HC36" s="1435">
        <f t="shared" si="9"/>
        <v>0</v>
      </c>
      <c r="HD36" s="1437">
        <f t="shared" si="10"/>
        <v>0</v>
      </c>
      <c r="HE36" s="1435"/>
      <c r="HF36" s="1436"/>
      <c r="HG36" s="1437"/>
      <c r="HH36" s="1435"/>
      <c r="HI36" s="1437"/>
      <c r="HJ36" s="1435"/>
      <c r="HK36" s="1437"/>
      <c r="HL36" s="1435">
        <v>1</v>
      </c>
      <c r="HM36" s="1436">
        <v>3</v>
      </c>
      <c r="HN36" s="1436"/>
      <c r="HO36" s="1436"/>
      <c r="HP36" s="1436">
        <v>1</v>
      </c>
      <c r="HQ36" s="1436"/>
      <c r="HR36" s="1437"/>
      <c r="HS36" s="1435"/>
      <c r="HT36" s="1435"/>
      <c r="HU36" s="1435"/>
      <c r="HV36" s="1435"/>
      <c r="HW36" s="1435"/>
      <c r="HX36" s="1435"/>
      <c r="HY36" s="1435"/>
      <c r="HZ36" s="1437"/>
      <c r="IA36" s="1437"/>
      <c r="IB36" s="1437"/>
      <c r="IC36" s="1435"/>
      <c r="ID36" s="1438"/>
      <c r="IE36" s="1438"/>
      <c r="IF36" s="1435"/>
      <c r="IG36" s="1435"/>
      <c r="IH36" s="1435"/>
      <c r="II36" s="1435"/>
      <c r="IJ36" s="1435"/>
      <c r="IK36" s="1435"/>
      <c r="IL36" s="1435"/>
      <c r="IM36" s="1435"/>
      <c r="IN36" s="1435"/>
      <c r="IO36" s="1435"/>
      <c r="IP36" s="1435"/>
      <c r="IQ36" s="1435"/>
      <c r="IR36" s="1435"/>
      <c r="IS36" s="1435"/>
      <c r="IT36" s="1435"/>
      <c r="IU36" s="1435"/>
      <c r="IV36" s="1435">
        <f t="shared" si="2"/>
        <v>1</v>
      </c>
      <c r="IW36" s="1436">
        <f>HO36</f>
        <v>0</v>
      </c>
      <c r="IX36" s="1436">
        <f>HP36</f>
        <v>1</v>
      </c>
      <c r="IY36" s="1437"/>
      <c r="IZ36" s="1435">
        <f t="shared" si="3"/>
        <v>0</v>
      </c>
      <c r="JA36" s="1435"/>
      <c r="JB36" s="1435"/>
      <c r="JC36" s="1435"/>
      <c r="JD36" s="1435"/>
      <c r="JE36" s="1437"/>
      <c r="JF36" s="1437"/>
      <c r="JG36" s="1437"/>
      <c r="JH36" s="1435">
        <v>1</v>
      </c>
      <c r="JI36" s="1436"/>
      <c r="JJ36" s="1436">
        <f t="shared" si="8"/>
        <v>0</v>
      </c>
      <c r="JK36" s="1459"/>
    </row>
    <row r="37" spans="1:271" s="1027" customFormat="1" ht="20.25" hidden="1" customHeight="1">
      <c r="A37" s="1547">
        <f>BangKeTru!B35</f>
        <v>103</v>
      </c>
      <c r="B37" s="1548">
        <f>BangKeTru!C35</f>
        <v>38.9</v>
      </c>
      <c r="C37" s="1416">
        <f t="shared" si="4"/>
        <v>1060.8999999999999</v>
      </c>
      <c r="D37" s="1416"/>
      <c r="E37" s="1441"/>
      <c r="F37" s="1441"/>
      <c r="G37" s="1441"/>
      <c r="H37" s="1460"/>
      <c r="I37" s="1443"/>
      <c r="J37" s="1443"/>
      <c r="K37" s="1461"/>
      <c r="L37" s="1461"/>
      <c r="M37" s="1461"/>
      <c r="N37" s="1445" t="s">
        <v>3434</v>
      </c>
      <c r="O37" s="1446" t="s">
        <v>3434</v>
      </c>
      <c r="P37" s="1446"/>
      <c r="Q37" s="1444">
        <v>1</v>
      </c>
      <c r="R37" s="1444"/>
      <c r="S37" s="1445"/>
      <c r="T37" s="1444"/>
      <c r="U37" s="1444"/>
      <c r="V37" s="1444"/>
      <c r="W37" s="1445"/>
      <c r="X37" s="1447"/>
      <c r="Y37" s="1447"/>
      <c r="Z37" s="1447"/>
      <c r="AA37" s="1448"/>
      <c r="AB37" s="1444"/>
      <c r="AC37" s="1444"/>
      <c r="AD37" s="1444"/>
      <c r="AE37" s="1444"/>
      <c r="AF37" s="1444"/>
      <c r="AG37" s="1444"/>
      <c r="AH37" s="1444"/>
      <c r="AI37" s="1444"/>
      <c r="AJ37" s="1444"/>
      <c r="AK37" s="1444"/>
      <c r="AL37" s="1444"/>
      <c r="AM37" s="1444"/>
      <c r="AN37" s="1444"/>
      <c r="AO37" s="1444"/>
      <c r="AP37" s="1444"/>
      <c r="AQ37" s="1444"/>
      <c r="AR37" s="1444"/>
      <c r="AS37" s="1444"/>
      <c r="AT37" s="1444"/>
      <c r="AU37" s="1444"/>
      <c r="AV37" s="1444"/>
      <c r="AW37" s="1444"/>
      <c r="AX37" s="1444"/>
      <c r="AY37" s="1444"/>
      <c r="AZ37" s="1444"/>
      <c r="BA37" s="1444"/>
      <c r="BB37" s="1444"/>
      <c r="BC37" s="1444"/>
      <c r="BD37" s="1444"/>
      <c r="BE37" s="1444"/>
      <c r="BF37" s="1444"/>
      <c r="BG37" s="1444"/>
      <c r="BH37" s="1444"/>
      <c r="BI37" s="1444"/>
      <c r="BJ37" s="1444"/>
      <c r="BK37" s="1444"/>
      <c r="BL37" s="1444"/>
      <c r="BM37" s="1444"/>
      <c r="BN37" s="1444"/>
      <c r="BO37" s="1444"/>
      <c r="BP37" s="1444"/>
      <c r="BQ37" s="1444"/>
      <c r="BR37" s="1444"/>
      <c r="BS37" s="1444"/>
      <c r="BT37" s="1448"/>
      <c r="BU37" s="1448"/>
      <c r="BV37" s="1444"/>
      <c r="BW37" s="1444"/>
      <c r="BX37" s="1444"/>
      <c r="BY37" s="1444"/>
      <c r="BZ37" s="1444"/>
      <c r="CA37" s="1444"/>
      <c r="CB37" s="1444"/>
      <c r="CC37" s="1444"/>
      <c r="CD37" s="1444"/>
      <c r="CE37" s="1444"/>
      <c r="CF37" s="1448"/>
      <c r="CG37" s="1444"/>
      <c r="CH37" s="1444"/>
      <c r="CI37" s="1444"/>
      <c r="CJ37" s="1444"/>
      <c r="CK37" s="1444"/>
      <c r="CL37" s="1444"/>
      <c r="CM37" s="1444"/>
      <c r="CN37" s="1444"/>
      <c r="CO37" s="1444"/>
      <c r="CP37" s="1444"/>
      <c r="CQ37" s="1444"/>
      <c r="CR37" s="1444"/>
      <c r="CS37" s="1444"/>
      <c r="CT37" s="1444"/>
      <c r="CU37" s="1444"/>
      <c r="CV37" s="1444"/>
      <c r="CW37" s="1444"/>
      <c r="CX37" s="1444"/>
      <c r="CY37" s="1444"/>
      <c r="CZ37" s="1444"/>
      <c r="DA37" s="1444"/>
      <c r="DB37" s="1444"/>
      <c r="DC37" s="1448"/>
      <c r="DD37" s="1444"/>
      <c r="DE37" s="1444"/>
      <c r="DF37" s="1444"/>
      <c r="DG37" s="1444"/>
      <c r="DH37" s="1444"/>
      <c r="DI37" s="1444"/>
      <c r="DJ37" s="1444"/>
      <c r="DK37" s="1444"/>
      <c r="DL37" s="1444"/>
      <c r="DM37" s="1444"/>
      <c r="DN37" s="1444"/>
      <c r="DO37" s="1448">
        <v>1</v>
      </c>
      <c r="DP37" s="1444"/>
      <c r="DQ37" s="1448"/>
      <c r="DR37" s="1444"/>
      <c r="DS37" s="1444"/>
      <c r="DT37" s="1444"/>
      <c r="DU37" s="1444"/>
      <c r="DV37" s="1444"/>
      <c r="DW37" s="1444"/>
      <c r="DX37" s="1444"/>
      <c r="DY37" s="1444"/>
      <c r="DZ37" s="1444"/>
      <c r="EA37" s="1448"/>
      <c r="EB37" s="1444"/>
      <c r="EC37" s="1444"/>
      <c r="ED37" s="1444"/>
      <c r="EE37" s="1444"/>
      <c r="EF37" s="1444"/>
      <c r="EG37" s="1444"/>
      <c r="EH37" s="1444"/>
      <c r="EI37" s="1444"/>
      <c r="EJ37" s="1444"/>
      <c r="EK37" s="1444"/>
      <c r="EL37" s="1449"/>
      <c r="EM37" s="1450"/>
      <c r="EN37" s="1448">
        <v>3</v>
      </c>
      <c r="EO37" s="1448"/>
      <c r="EP37" s="1448"/>
      <c r="EQ37" s="1448"/>
      <c r="ER37" s="1448"/>
      <c r="ES37" s="1450"/>
      <c r="ET37" s="1448"/>
      <c r="EU37" s="1448">
        <v>1</v>
      </c>
      <c r="EV37" s="1448"/>
      <c r="EW37" s="1448"/>
      <c r="EX37" s="1448"/>
      <c r="EY37" s="1448"/>
      <c r="EZ37" s="1448"/>
      <c r="FA37" s="1448"/>
      <c r="FB37" s="1448"/>
      <c r="FC37" s="1448"/>
      <c r="FD37" s="1448"/>
      <c r="FE37" s="1448"/>
      <c r="FF37" s="1451"/>
      <c r="FG37" s="1448"/>
      <c r="FH37" s="1448"/>
      <c r="FI37" s="1448"/>
      <c r="FJ37" s="1448"/>
      <c r="FK37" s="1448"/>
      <c r="FL37" s="1450"/>
      <c r="FM37" s="1450"/>
      <c r="FN37" s="1450"/>
      <c r="FO37" s="1450"/>
      <c r="FP37" s="1448"/>
      <c r="FQ37" s="1452"/>
      <c r="FR37" s="1452"/>
      <c r="FS37" s="1450"/>
      <c r="FT37" s="1450">
        <v>3</v>
      </c>
      <c r="FU37" s="1450"/>
      <c r="FV37" s="1450"/>
      <c r="FW37" s="1450"/>
      <c r="FX37" s="1450"/>
      <c r="FY37" s="1450"/>
      <c r="FZ37" s="1450"/>
      <c r="GA37" s="1450"/>
      <c r="GB37" s="1450"/>
      <c r="GC37" s="1450"/>
      <c r="GD37" s="1453"/>
      <c r="GE37" s="1454"/>
      <c r="GF37" s="1454"/>
      <c r="GG37" s="1450"/>
      <c r="GH37" s="1431">
        <f t="shared" si="5"/>
        <v>116.69999999999999</v>
      </c>
      <c r="GI37" s="1432">
        <f t="shared" si="11"/>
        <v>38.9</v>
      </c>
      <c r="GJ37" s="1433">
        <f t="shared" si="7"/>
        <v>0</v>
      </c>
      <c r="GK37" s="1433"/>
      <c r="GL37" s="1434"/>
      <c r="GM37" s="1434"/>
      <c r="GN37" s="1434"/>
      <c r="GO37" s="1435"/>
      <c r="GP37" s="1435"/>
      <c r="GQ37" s="1435"/>
      <c r="GR37" s="1436"/>
      <c r="GS37" s="1437"/>
      <c r="GT37" s="1435"/>
      <c r="GU37" s="1435"/>
      <c r="GV37" s="1435">
        <v>1</v>
      </c>
      <c r="GW37" s="1435"/>
      <c r="GX37" s="1435"/>
      <c r="GY37" s="1435"/>
      <c r="GZ37" s="1435"/>
      <c r="HA37" s="1435"/>
      <c r="HB37" s="1435"/>
      <c r="HC37" s="1435">
        <f t="shared" si="9"/>
        <v>0</v>
      </c>
      <c r="HD37" s="1437">
        <f t="shared" si="10"/>
        <v>0</v>
      </c>
      <c r="HE37" s="1435"/>
      <c r="HF37" s="1436"/>
      <c r="HG37" s="1437"/>
      <c r="HH37" s="1435">
        <v>2</v>
      </c>
      <c r="HI37" s="1437">
        <v>1</v>
      </c>
      <c r="HJ37" s="1435"/>
      <c r="HK37" s="1437"/>
      <c r="HL37" s="1435"/>
      <c r="HM37" s="1436"/>
      <c r="HN37" s="1436"/>
      <c r="HO37" s="1436"/>
      <c r="HP37" s="1436"/>
      <c r="HQ37" s="1436"/>
      <c r="HR37" s="1437"/>
      <c r="HS37" s="1435"/>
      <c r="HT37" s="1435"/>
      <c r="HU37" s="1435"/>
      <c r="HV37" s="1435"/>
      <c r="HW37" s="1435"/>
      <c r="HX37" s="1435"/>
      <c r="HY37" s="1435">
        <v>1</v>
      </c>
      <c r="HZ37" s="1437"/>
      <c r="IA37" s="1437"/>
      <c r="IB37" s="1437"/>
      <c r="IC37" s="1462"/>
      <c r="ID37" s="1463"/>
      <c r="IE37" s="1463"/>
      <c r="IF37" s="1462"/>
      <c r="IG37" s="1435"/>
      <c r="IH37" s="1462"/>
      <c r="II37" s="1462"/>
      <c r="IJ37" s="1462"/>
      <c r="IK37" s="1462"/>
      <c r="IL37" s="1462"/>
      <c r="IM37" s="1462"/>
      <c r="IN37" s="1462"/>
      <c r="IO37" s="1462"/>
      <c r="IP37" s="1462"/>
      <c r="IQ37" s="1462"/>
      <c r="IR37" s="1462"/>
      <c r="IS37" s="1462"/>
      <c r="IT37" s="1462"/>
      <c r="IU37" s="1462"/>
      <c r="IV37" s="1435">
        <f t="shared" si="2"/>
        <v>0</v>
      </c>
      <c r="IW37" s="1437"/>
      <c r="IX37" s="1437"/>
      <c r="IY37" s="1437"/>
      <c r="IZ37" s="1435">
        <f t="shared" si="3"/>
        <v>0</v>
      </c>
      <c r="JA37" s="1462"/>
      <c r="JB37" s="1462"/>
      <c r="JC37" s="1462"/>
      <c r="JD37" s="1462"/>
      <c r="JE37" s="1437"/>
      <c r="JF37" s="1437"/>
      <c r="JG37" s="1437"/>
      <c r="JH37" s="1435"/>
      <c r="JI37" s="1436"/>
      <c r="JJ37" s="1436">
        <f t="shared" si="8"/>
        <v>0</v>
      </c>
      <c r="JK37" s="1455"/>
    </row>
    <row r="38" spans="1:271" s="1027" customFormat="1" ht="20.25" hidden="1" customHeight="1">
      <c r="A38" s="1547" t="str">
        <f>BangKeTru!B36</f>
        <v>103a</v>
      </c>
      <c r="B38" s="1548">
        <f>BangKeTru!C36</f>
        <v>39</v>
      </c>
      <c r="C38" s="1416">
        <f t="shared" si="4"/>
        <v>1099.8999999999999</v>
      </c>
      <c r="D38" s="1456"/>
      <c r="E38" s="1457"/>
      <c r="F38" s="1457"/>
      <c r="G38" s="1457"/>
      <c r="H38" s="1458"/>
      <c r="I38" s="1456"/>
      <c r="J38" s="1456"/>
      <c r="K38" s="1422"/>
      <c r="L38" s="1422"/>
      <c r="M38" s="1422"/>
      <c r="N38" s="1423"/>
      <c r="O38" s="1421" t="s">
        <v>3434</v>
      </c>
      <c r="P38" s="1421"/>
      <c r="Q38" s="1422"/>
      <c r="R38" s="1422"/>
      <c r="S38" s="1423"/>
      <c r="T38" s="1422"/>
      <c r="U38" s="1422"/>
      <c r="V38" s="1422"/>
      <c r="W38" s="1423"/>
      <c r="X38" s="1424">
        <v>1</v>
      </c>
      <c r="Y38" s="1424"/>
      <c r="Z38" s="1424"/>
      <c r="AA38" s="1425"/>
      <c r="AB38" s="1422"/>
      <c r="AC38" s="1422"/>
      <c r="AD38" s="1422"/>
      <c r="AE38" s="1422"/>
      <c r="AF38" s="1422"/>
      <c r="AG38" s="1422"/>
      <c r="AH38" s="1422"/>
      <c r="AI38" s="1422"/>
      <c r="AJ38" s="1422"/>
      <c r="AK38" s="1422"/>
      <c r="AL38" s="1422"/>
      <c r="AM38" s="1422"/>
      <c r="AN38" s="1422">
        <v>1</v>
      </c>
      <c r="AO38" s="1422"/>
      <c r="AP38" s="1422"/>
      <c r="AQ38" s="1422"/>
      <c r="AR38" s="1422"/>
      <c r="AS38" s="1422"/>
      <c r="AT38" s="1422"/>
      <c r="AU38" s="1422"/>
      <c r="AV38" s="1422"/>
      <c r="AW38" s="1422"/>
      <c r="AX38" s="1422"/>
      <c r="AY38" s="1422"/>
      <c r="AZ38" s="1422"/>
      <c r="BA38" s="1422"/>
      <c r="BB38" s="1422"/>
      <c r="BC38" s="1422"/>
      <c r="BD38" s="1422"/>
      <c r="BE38" s="1422"/>
      <c r="BF38" s="1422"/>
      <c r="BG38" s="1422"/>
      <c r="BH38" s="1422"/>
      <c r="BI38" s="1422"/>
      <c r="BJ38" s="1422"/>
      <c r="BK38" s="1422"/>
      <c r="BL38" s="1422"/>
      <c r="BM38" s="1422"/>
      <c r="BN38" s="1422"/>
      <c r="BO38" s="1422"/>
      <c r="BP38" s="1422"/>
      <c r="BQ38" s="1422"/>
      <c r="BR38" s="1422"/>
      <c r="BS38" s="1422"/>
      <c r="BT38" s="1425"/>
      <c r="BU38" s="1425"/>
      <c r="BV38" s="1422"/>
      <c r="BW38" s="1422"/>
      <c r="BX38" s="1422"/>
      <c r="BY38" s="1422"/>
      <c r="BZ38" s="1422"/>
      <c r="CA38" s="1422"/>
      <c r="CB38" s="1422"/>
      <c r="CC38" s="1422"/>
      <c r="CD38" s="1422"/>
      <c r="CE38" s="1422"/>
      <c r="CF38" s="1425"/>
      <c r="CG38" s="1422"/>
      <c r="CH38" s="1422"/>
      <c r="CI38" s="1422"/>
      <c r="CJ38" s="1422"/>
      <c r="CK38" s="1422"/>
      <c r="CL38" s="1422"/>
      <c r="CM38" s="1422"/>
      <c r="CN38" s="1422"/>
      <c r="CO38" s="1422"/>
      <c r="CP38" s="1422"/>
      <c r="CQ38" s="1422"/>
      <c r="CR38" s="1422"/>
      <c r="CS38" s="1422">
        <v>1</v>
      </c>
      <c r="CT38" s="1422"/>
      <c r="CU38" s="1422"/>
      <c r="CV38" s="1422"/>
      <c r="CW38" s="1422"/>
      <c r="CX38" s="1422"/>
      <c r="CY38" s="1422"/>
      <c r="CZ38" s="1422"/>
      <c r="DA38" s="1422"/>
      <c r="DB38" s="1422"/>
      <c r="DC38" s="1425"/>
      <c r="DD38" s="1422"/>
      <c r="DE38" s="1422"/>
      <c r="DF38" s="1422"/>
      <c r="DG38" s="1422"/>
      <c r="DH38" s="1422"/>
      <c r="DI38" s="1422"/>
      <c r="DJ38" s="1422"/>
      <c r="DK38" s="1422"/>
      <c r="DL38" s="1422"/>
      <c r="DM38" s="1422"/>
      <c r="DN38" s="1422"/>
      <c r="DO38" s="1425">
        <v>1</v>
      </c>
      <c r="DP38" s="1422"/>
      <c r="DQ38" s="1425"/>
      <c r="DR38" s="1422"/>
      <c r="DS38" s="1422"/>
      <c r="DT38" s="1422"/>
      <c r="DU38" s="1422"/>
      <c r="DV38" s="1422"/>
      <c r="DW38" s="1422"/>
      <c r="DX38" s="1422"/>
      <c r="DY38" s="1422"/>
      <c r="DZ38" s="1422"/>
      <c r="EA38" s="1425"/>
      <c r="EB38" s="1422"/>
      <c r="EC38" s="1422"/>
      <c r="ED38" s="1422"/>
      <c r="EE38" s="1422"/>
      <c r="EF38" s="1422"/>
      <c r="EG38" s="1422"/>
      <c r="EH38" s="1422"/>
      <c r="EI38" s="1422"/>
      <c r="EJ38" s="1422"/>
      <c r="EK38" s="1422"/>
      <c r="EL38" s="1426"/>
      <c r="EM38" s="1427"/>
      <c r="EN38" s="1425">
        <v>3</v>
      </c>
      <c r="EO38" s="1425"/>
      <c r="EP38" s="1425"/>
      <c r="EQ38" s="1425"/>
      <c r="ER38" s="1425"/>
      <c r="ES38" s="1427"/>
      <c r="ET38" s="1425"/>
      <c r="EU38" s="1425">
        <v>1</v>
      </c>
      <c r="EV38" s="1425"/>
      <c r="EW38" s="1425"/>
      <c r="EX38" s="1425"/>
      <c r="EY38" s="1425"/>
      <c r="EZ38" s="1425"/>
      <c r="FA38" s="1425"/>
      <c r="FB38" s="1425"/>
      <c r="FC38" s="1425"/>
      <c r="FD38" s="1425"/>
      <c r="FE38" s="1425"/>
      <c r="FF38" s="1428"/>
      <c r="FG38" s="1425"/>
      <c r="FH38" s="1425"/>
      <c r="FI38" s="1425"/>
      <c r="FJ38" s="1425"/>
      <c r="FK38" s="1425"/>
      <c r="FL38" s="1427"/>
      <c r="FM38" s="1427"/>
      <c r="FN38" s="1427"/>
      <c r="FO38" s="1427"/>
      <c r="FP38" s="1425"/>
      <c r="FQ38" s="1427"/>
      <c r="FR38" s="1427"/>
      <c r="FS38" s="1427"/>
      <c r="FT38" s="1427">
        <v>3</v>
      </c>
      <c r="FU38" s="1427"/>
      <c r="FV38" s="1427"/>
      <c r="FW38" s="1427"/>
      <c r="FX38" s="1427"/>
      <c r="FY38" s="1427">
        <v>2</v>
      </c>
      <c r="FZ38" s="1427"/>
      <c r="GA38" s="1427"/>
      <c r="GB38" s="1427">
        <v>1</v>
      </c>
      <c r="GC38" s="1427">
        <v>4</v>
      </c>
      <c r="GD38" s="1429"/>
      <c r="GE38" s="1430"/>
      <c r="GF38" s="1430"/>
      <c r="GG38" s="1427"/>
      <c r="GH38" s="1431">
        <f t="shared" si="5"/>
        <v>117</v>
      </c>
      <c r="GI38" s="1432">
        <f t="shared" si="11"/>
        <v>39</v>
      </c>
      <c r="GJ38" s="1433">
        <f t="shared" si="7"/>
        <v>0</v>
      </c>
      <c r="GK38" s="1433"/>
      <c r="GL38" s="1434"/>
      <c r="GM38" s="1434"/>
      <c r="GN38" s="1434"/>
      <c r="GO38" s="1435">
        <v>1</v>
      </c>
      <c r="GP38" s="1435"/>
      <c r="GQ38" s="1435"/>
      <c r="GR38" s="1436"/>
      <c r="GS38" s="1437"/>
      <c r="GT38" s="1435"/>
      <c r="GU38" s="1435"/>
      <c r="GV38" s="1435"/>
      <c r="GW38" s="1435"/>
      <c r="GX38" s="1435"/>
      <c r="GY38" s="1435"/>
      <c r="GZ38" s="1435"/>
      <c r="HA38" s="1435"/>
      <c r="HB38" s="1435"/>
      <c r="HC38" s="1435">
        <f t="shared" si="9"/>
        <v>0</v>
      </c>
      <c r="HD38" s="1437">
        <f t="shared" si="10"/>
        <v>0</v>
      </c>
      <c r="HE38" s="1435"/>
      <c r="HF38" s="1436"/>
      <c r="HG38" s="1437"/>
      <c r="HH38" s="1435"/>
      <c r="HI38" s="1437"/>
      <c r="HJ38" s="1435"/>
      <c r="HK38" s="1437"/>
      <c r="HL38" s="1435">
        <v>1</v>
      </c>
      <c r="HM38" s="1436">
        <v>3</v>
      </c>
      <c r="HN38" s="1436"/>
      <c r="HO38" s="1436">
        <v>2</v>
      </c>
      <c r="HP38" s="1436"/>
      <c r="HQ38" s="1436"/>
      <c r="HR38" s="1437"/>
      <c r="HS38" s="1435"/>
      <c r="HT38" s="1435"/>
      <c r="HU38" s="1435"/>
      <c r="HV38" s="1435"/>
      <c r="HW38" s="1435"/>
      <c r="HX38" s="1435"/>
      <c r="HY38" s="1435"/>
      <c r="HZ38" s="1437"/>
      <c r="IA38" s="1437"/>
      <c r="IB38" s="1437"/>
      <c r="IC38" s="1435"/>
      <c r="ID38" s="1438"/>
      <c r="IE38" s="1438"/>
      <c r="IF38" s="1435"/>
      <c r="IG38" s="1435"/>
      <c r="IH38" s="1435"/>
      <c r="II38" s="1435"/>
      <c r="IJ38" s="1435"/>
      <c r="IK38" s="1435"/>
      <c r="IL38" s="1435"/>
      <c r="IM38" s="1435"/>
      <c r="IN38" s="1435"/>
      <c r="IO38" s="1435"/>
      <c r="IP38" s="1435"/>
      <c r="IQ38" s="1435"/>
      <c r="IR38" s="1435"/>
      <c r="IS38" s="1435"/>
      <c r="IT38" s="1435"/>
      <c r="IU38" s="1435"/>
      <c r="IV38" s="1435">
        <f t="shared" si="2"/>
        <v>1</v>
      </c>
      <c r="IW38" s="1436">
        <f>HO38</f>
        <v>2</v>
      </c>
      <c r="IX38" s="1436">
        <f>HP38</f>
        <v>0</v>
      </c>
      <c r="IY38" s="1437"/>
      <c r="IZ38" s="1435">
        <f t="shared" si="3"/>
        <v>0</v>
      </c>
      <c r="JA38" s="1435"/>
      <c r="JB38" s="1435"/>
      <c r="JC38" s="1435"/>
      <c r="JD38" s="1435"/>
      <c r="JE38" s="1437"/>
      <c r="JF38" s="1437"/>
      <c r="JG38" s="1437"/>
      <c r="JH38" s="1435">
        <v>2</v>
      </c>
      <c r="JI38" s="1436"/>
      <c r="JJ38" s="1436">
        <f t="shared" si="8"/>
        <v>0</v>
      </c>
      <c r="JK38" s="1459"/>
    </row>
    <row r="39" spans="1:271" s="1027" customFormat="1" ht="20.25" hidden="1" customHeight="1">
      <c r="A39" s="1547">
        <f>BangKeTru!B37</f>
        <v>104</v>
      </c>
      <c r="B39" s="1548">
        <f>BangKeTru!C37</f>
        <v>34.799999999999997</v>
      </c>
      <c r="C39" s="1416">
        <f t="shared" si="4"/>
        <v>1134.6999999999998</v>
      </c>
      <c r="D39" s="1416"/>
      <c r="E39" s="1441"/>
      <c r="F39" s="1441"/>
      <c r="G39" s="1441"/>
      <c r="H39" s="1460"/>
      <c r="I39" s="1443"/>
      <c r="J39" s="1443"/>
      <c r="K39" s="1461"/>
      <c r="L39" s="1461"/>
      <c r="M39" s="1461"/>
      <c r="N39" s="1445" t="s">
        <v>3434</v>
      </c>
      <c r="O39" s="1446" t="s">
        <v>3434</v>
      </c>
      <c r="P39" s="1446"/>
      <c r="Q39" s="1444">
        <v>1</v>
      </c>
      <c r="R39" s="1444"/>
      <c r="S39" s="1445"/>
      <c r="T39" s="1444"/>
      <c r="U39" s="1444"/>
      <c r="V39" s="1444"/>
      <c r="W39" s="1445"/>
      <c r="X39" s="1447"/>
      <c r="Y39" s="1447"/>
      <c r="Z39" s="1447"/>
      <c r="AA39" s="1448"/>
      <c r="AB39" s="1444"/>
      <c r="AC39" s="1444"/>
      <c r="AD39" s="1444"/>
      <c r="AE39" s="1444"/>
      <c r="AF39" s="1444"/>
      <c r="AG39" s="1444"/>
      <c r="AH39" s="1444"/>
      <c r="AI39" s="1444"/>
      <c r="AJ39" s="1444"/>
      <c r="AK39" s="1444"/>
      <c r="AL39" s="1444"/>
      <c r="AM39" s="1444"/>
      <c r="AN39" s="1444"/>
      <c r="AO39" s="1444"/>
      <c r="AP39" s="1444"/>
      <c r="AQ39" s="1444"/>
      <c r="AR39" s="1444"/>
      <c r="AS39" s="1444"/>
      <c r="AT39" s="1444"/>
      <c r="AU39" s="1444"/>
      <c r="AV39" s="1444"/>
      <c r="AW39" s="1444"/>
      <c r="AX39" s="1444"/>
      <c r="AY39" s="1444"/>
      <c r="AZ39" s="1444"/>
      <c r="BA39" s="1444"/>
      <c r="BB39" s="1444"/>
      <c r="BC39" s="1444"/>
      <c r="BD39" s="1444"/>
      <c r="BE39" s="1444"/>
      <c r="BF39" s="1444"/>
      <c r="BG39" s="1444"/>
      <c r="BH39" s="1444"/>
      <c r="BI39" s="1444"/>
      <c r="BJ39" s="1444"/>
      <c r="BK39" s="1444"/>
      <c r="BL39" s="1444"/>
      <c r="BM39" s="1444"/>
      <c r="BN39" s="1444"/>
      <c r="BO39" s="1444"/>
      <c r="BP39" s="1444"/>
      <c r="BQ39" s="1444"/>
      <c r="BR39" s="1444"/>
      <c r="BS39" s="1444"/>
      <c r="BT39" s="1448"/>
      <c r="BU39" s="1448"/>
      <c r="BV39" s="1444"/>
      <c r="BW39" s="1444"/>
      <c r="BX39" s="1444"/>
      <c r="BY39" s="1444"/>
      <c r="BZ39" s="1444"/>
      <c r="CA39" s="1444"/>
      <c r="CB39" s="1444"/>
      <c r="CC39" s="1444"/>
      <c r="CD39" s="1444"/>
      <c r="CE39" s="1444"/>
      <c r="CF39" s="1448"/>
      <c r="CG39" s="1444"/>
      <c r="CH39" s="1444"/>
      <c r="CI39" s="1444"/>
      <c r="CJ39" s="1444"/>
      <c r="CK39" s="1444"/>
      <c r="CL39" s="1444"/>
      <c r="CM39" s="1444"/>
      <c r="CN39" s="1444"/>
      <c r="CO39" s="1444"/>
      <c r="CP39" s="1444"/>
      <c r="CQ39" s="1444"/>
      <c r="CR39" s="1444"/>
      <c r="CS39" s="1444"/>
      <c r="CT39" s="1444"/>
      <c r="CU39" s="1444"/>
      <c r="CV39" s="1444"/>
      <c r="CW39" s="1444"/>
      <c r="CX39" s="1444"/>
      <c r="CY39" s="1444"/>
      <c r="CZ39" s="1444"/>
      <c r="DA39" s="1444"/>
      <c r="DB39" s="1444"/>
      <c r="DC39" s="1448"/>
      <c r="DD39" s="1444"/>
      <c r="DE39" s="1444"/>
      <c r="DF39" s="1444"/>
      <c r="DG39" s="1444"/>
      <c r="DH39" s="1444"/>
      <c r="DI39" s="1444"/>
      <c r="DJ39" s="1444"/>
      <c r="DK39" s="1444"/>
      <c r="DL39" s="1444"/>
      <c r="DM39" s="1444"/>
      <c r="DN39" s="1444"/>
      <c r="DO39" s="1448">
        <v>1</v>
      </c>
      <c r="DP39" s="1444"/>
      <c r="DQ39" s="1448"/>
      <c r="DR39" s="1444"/>
      <c r="DS39" s="1444"/>
      <c r="DT39" s="1444"/>
      <c r="DU39" s="1444"/>
      <c r="DV39" s="1444"/>
      <c r="DW39" s="1444"/>
      <c r="DX39" s="1444"/>
      <c r="DY39" s="1444"/>
      <c r="DZ39" s="1444"/>
      <c r="EA39" s="1448"/>
      <c r="EB39" s="1444"/>
      <c r="EC39" s="1444"/>
      <c r="ED39" s="1444"/>
      <c r="EE39" s="1444"/>
      <c r="EF39" s="1444"/>
      <c r="EG39" s="1444"/>
      <c r="EH39" s="1444"/>
      <c r="EI39" s="1444"/>
      <c r="EJ39" s="1444"/>
      <c r="EK39" s="1444"/>
      <c r="EL39" s="1449"/>
      <c r="EM39" s="1450"/>
      <c r="EN39" s="1448">
        <v>3</v>
      </c>
      <c r="EO39" s="1448"/>
      <c r="EP39" s="1448"/>
      <c r="EQ39" s="1448"/>
      <c r="ER39" s="1448"/>
      <c r="ES39" s="1450"/>
      <c r="ET39" s="1448"/>
      <c r="EU39" s="1448">
        <v>1</v>
      </c>
      <c r="EV39" s="1448"/>
      <c r="EW39" s="1448"/>
      <c r="EX39" s="1448"/>
      <c r="EY39" s="1448"/>
      <c r="EZ39" s="1448"/>
      <c r="FA39" s="1448"/>
      <c r="FB39" s="1448"/>
      <c r="FC39" s="1448"/>
      <c r="FD39" s="1448"/>
      <c r="FE39" s="1448"/>
      <c r="FF39" s="1451"/>
      <c r="FG39" s="1448"/>
      <c r="FH39" s="1448"/>
      <c r="FI39" s="1448"/>
      <c r="FJ39" s="1448"/>
      <c r="FK39" s="1448"/>
      <c r="FL39" s="1450"/>
      <c r="FM39" s="1450"/>
      <c r="FN39" s="1450"/>
      <c r="FO39" s="1450"/>
      <c r="FP39" s="1448"/>
      <c r="FQ39" s="1452"/>
      <c r="FR39" s="1452"/>
      <c r="FS39" s="1450"/>
      <c r="FT39" s="1450">
        <v>3</v>
      </c>
      <c r="FU39" s="1450"/>
      <c r="FV39" s="1450"/>
      <c r="FW39" s="1450"/>
      <c r="FX39" s="1450"/>
      <c r="FY39" s="1450"/>
      <c r="FZ39" s="1450"/>
      <c r="GA39" s="1450"/>
      <c r="GB39" s="1450"/>
      <c r="GC39" s="1450"/>
      <c r="GD39" s="1453"/>
      <c r="GE39" s="1454"/>
      <c r="GF39" s="1454"/>
      <c r="GG39" s="1450"/>
      <c r="GH39" s="1431">
        <f t="shared" si="5"/>
        <v>104.39999999999999</v>
      </c>
      <c r="GI39" s="1432">
        <f t="shared" si="11"/>
        <v>34.799999999999997</v>
      </c>
      <c r="GJ39" s="1433">
        <f t="shared" si="7"/>
        <v>0</v>
      </c>
      <c r="GK39" s="1433"/>
      <c r="GL39" s="1434"/>
      <c r="GM39" s="1434"/>
      <c r="GN39" s="1434"/>
      <c r="GO39" s="1435"/>
      <c r="GP39" s="1435"/>
      <c r="GQ39" s="1435"/>
      <c r="GR39" s="1436"/>
      <c r="GS39" s="1437"/>
      <c r="GT39" s="1435"/>
      <c r="GU39" s="1435"/>
      <c r="GV39" s="1435">
        <v>1</v>
      </c>
      <c r="GW39" s="1435"/>
      <c r="GX39" s="1435"/>
      <c r="GY39" s="1435"/>
      <c r="GZ39" s="1435"/>
      <c r="HA39" s="1435"/>
      <c r="HB39" s="1435"/>
      <c r="HC39" s="1435">
        <f t="shared" si="9"/>
        <v>0</v>
      </c>
      <c r="HD39" s="1437">
        <f t="shared" si="10"/>
        <v>0</v>
      </c>
      <c r="HE39" s="1435"/>
      <c r="HF39" s="1436"/>
      <c r="HG39" s="1437"/>
      <c r="HH39" s="1435">
        <v>2</v>
      </c>
      <c r="HI39" s="1437">
        <v>1</v>
      </c>
      <c r="HJ39" s="1435"/>
      <c r="HK39" s="1437"/>
      <c r="HL39" s="1435"/>
      <c r="HM39" s="1436"/>
      <c r="HN39" s="1436"/>
      <c r="HO39" s="1436"/>
      <c r="HP39" s="1436"/>
      <c r="HQ39" s="1436"/>
      <c r="HR39" s="1437"/>
      <c r="HS39" s="1435"/>
      <c r="HT39" s="1435"/>
      <c r="HU39" s="1435"/>
      <c r="HV39" s="1435"/>
      <c r="HW39" s="1435"/>
      <c r="HX39" s="1435"/>
      <c r="HY39" s="1435">
        <v>1</v>
      </c>
      <c r="HZ39" s="1437"/>
      <c r="IA39" s="1437"/>
      <c r="IB39" s="1437"/>
      <c r="IC39" s="1462"/>
      <c r="ID39" s="1463"/>
      <c r="IE39" s="1463"/>
      <c r="IF39" s="1462"/>
      <c r="IG39" s="1435"/>
      <c r="IH39" s="1462"/>
      <c r="II39" s="1462"/>
      <c r="IJ39" s="1462"/>
      <c r="IK39" s="1462"/>
      <c r="IL39" s="1462"/>
      <c r="IM39" s="1462"/>
      <c r="IN39" s="1462"/>
      <c r="IO39" s="1462"/>
      <c r="IP39" s="1462"/>
      <c r="IQ39" s="1462"/>
      <c r="IR39" s="1462"/>
      <c r="IS39" s="1462"/>
      <c r="IT39" s="1462"/>
      <c r="IU39" s="1462"/>
      <c r="IV39" s="1435">
        <f t="shared" si="2"/>
        <v>0</v>
      </c>
      <c r="IW39" s="1437"/>
      <c r="IX39" s="1437"/>
      <c r="IY39" s="1437"/>
      <c r="IZ39" s="1435">
        <f t="shared" si="3"/>
        <v>0</v>
      </c>
      <c r="JA39" s="1462"/>
      <c r="JB39" s="1462"/>
      <c r="JC39" s="1462"/>
      <c r="JD39" s="1462"/>
      <c r="JE39" s="1437"/>
      <c r="JF39" s="1437"/>
      <c r="JG39" s="1437"/>
      <c r="JH39" s="1435"/>
      <c r="JI39" s="1436"/>
      <c r="JJ39" s="1436">
        <f t="shared" si="8"/>
        <v>0</v>
      </c>
      <c r="JK39" s="1455"/>
    </row>
    <row r="40" spans="1:271" s="1027" customFormat="1" ht="20.25" hidden="1" customHeight="1">
      <c r="A40" s="1547" t="str">
        <f>BangKeTru!B38</f>
        <v>104a</v>
      </c>
      <c r="B40" s="1548">
        <f>BangKeTru!C38</f>
        <v>37</v>
      </c>
      <c r="C40" s="1416">
        <f t="shared" si="4"/>
        <v>1171.6999999999998</v>
      </c>
      <c r="D40" s="1456"/>
      <c r="E40" s="1457"/>
      <c r="F40" s="1457"/>
      <c r="G40" s="1457"/>
      <c r="H40" s="1458"/>
      <c r="I40" s="1456"/>
      <c r="J40" s="1456"/>
      <c r="K40" s="1422"/>
      <c r="L40" s="1422"/>
      <c r="M40" s="1422"/>
      <c r="N40" s="1423"/>
      <c r="O40" s="1421" t="s">
        <v>3434</v>
      </c>
      <c r="P40" s="1421"/>
      <c r="Q40" s="1422"/>
      <c r="R40" s="1422"/>
      <c r="S40" s="1423"/>
      <c r="T40" s="1422"/>
      <c r="U40" s="1422"/>
      <c r="V40" s="1422"/>
      <c r="W40" s="1423"/>
      <c r="X40" s="1424">
        <v>1</v>
      </c>
      <c r="Y40" s="1424"/>
      <c r="Z40" s="1424"/>
      <c r="AA40" s="1425"/>
      <c r="AB40" s="1422"/>
      <c r="AC40" s="1422"/>
      <c r="AD40" s="1422"/>
      <c r="AE40" s="1422"/>
      <c r="AF40" s="1422"/>
      <c r="AG40" s="1422"/>
      <c r="AH40" s="1422"/>
      <c r="AI40" s="1422"/>
      <c r="AJ40" s="1422"/>
      <c r="AK40" s="1422"/>
      <c r="AL40" s="1422"/>
      <c r="AM40" s="1422"/>
      <c r="AN40" s="1422">
        <v>1</v>
      </c>
      <c r="AO40" s="1422"/>
      <c r="AP40" s="1422"/>
      <c r="AQ40" s="1422"/>
      <c r="AR40" s="1422"/>
      <c r="AS40" s="1422"/>
      <c r="AT40" s="1422"/>
      <c r="AU40" s="1422"/>
      <c r="AV40" s="1422"/>
      <c r="AW40" s="1422"/>
      <c r="AX40" s="1422"/>
      <c r="AY40" s="1422"/>
      <c r="AZ40" s="1422"/>
      <c r="BA40" s="1422"/>
      <c r="BB40" s="1422"/>
      <c r="BC40" s="1422"/>
      <c r="BD40" s="1422"/>
      <c r="BE40" s="1422"/>
      <c r="BF40" s="1422"/>
      <c r="BG40" s="1422"/>
      <c r="BH40" s="1422"/>
      <c r="BI40" s="1422"/>
      <c r="BJ40" s="1422"/>
      <c r="BK40" s="1422"/>
      <c r="BL40" s="1422"/>
      <c r="BM40" s="1422"/>
      <c r="BN40" s="1422"/>
      <c r="BO40" s="1422"/>
      <c r="BP40" s="1422"/>
      <c r="BQ40" s="1422"/>
      <c r="BR40" s="1422"/>
      <c r="BS40" s="1422"/>
      <c r="BT40" s="1425"/>
      <c r="BU40" s="1425"/>
      <c r="BV40" s="1422"/>
      <c r="BW40" s="1422"/>
      <c r="BX40" s="1422"/>
      <c r="BY40" s="1422"/>
      <c r="BZ40" s="1422"/>
      <c r="CA40" s="1422"/>
      <c r="CB40" s="1422"/>
      <c r="CC40" s="1422"/>
      <c r="CD40" s="1422"/>
      <c r="CE40" s="1422"/>
      <c r="CF40" s="1425"/>
      <c r="CG40" s="1422"/>
      <c r="CH40" s="1422"/>
      <c r="CI40" s="1422"/>
      <c r="CJ40" s="1422"/>
      <c r="CK40" s="1422"/>
      <c r="CL40" s="1422"/>
      <c r="CM40" s="1422"/>
      <c r="CN40" s="1422"/>
      <c r="CO40" s="1422"/>
      <c r="CP40" s="1422"/>
      <c r="CQ40" s="1422"/>
      <c r="CR40" s="1422"/>
      <c r="CS40" s="1422"/>
      <c r="CT40" s="1422"/>
      <c r="CU40" s="1422"/>
      <c r="CV40" s="1422"/>
      <c r="CW40" s="1422"/>
      <c r="CX40" s="1422"/>
      <c r="CY40" s="1422"/>
      <c r="CZ40" s="1422"/>
      <c r="DA40" s="1422"/>
      <c r="DB40" s="1422"/>
      <c r="DC40" s="1425"/>
      <c r="DD40" s="1422"/>
      <c r="DE40" s="1422"/>
      <c r="DF40" s="1422"/>
      <c r="DG40" s="1422"/>
      <c r="DH40" s="1422"/>
      <c r="DI40" s="1422"/>
      <c r="DJ40" s="1422"/>
      <c r="DK40" s="1422"/>
      <c r="DL40" s="1422"/>
      <c r="DM40" s="1422"/>
      <c r="DN40" s="1422"/>
      <c r="DO40" s="1425">
        <v>1</v>
      </c>
      <c r="DP40" s="1422"/>
      <c r="DQ40" s="1425"/>
      <c r="DR40" s="1422"/>
      <c r="DS40" s="1422"/>
      <c r="DT40" s="1422"/>
      <c r="DU40" s="1422"/>
      <c r="DV40" s="1422"/>
      <c r="DW40" s="1422"/>
      <c r="DX40" s="1422"/>
      <c r="DY40" s="1422"/>
      <c r="DZ40" s="1422"/>
      <c r="EA40" s="1425"/>
      <c r="EB40" s="1422"/>
      <c r="EC40" s="1422"/>
      <c r="ED40" s="1422"/>
      <c r="EE40" s="1422"/>
      <c r="EF40" s="1422"/>
      <c r="EG40" s="1422"/>
      <c r="EH40" s="1422"/>
      <c r="EI40" s="1422"/>
      <c r="EJ40" s="1422"/>
      <c r="EK40" s="1422"/>
      <c r="EL40" s="1426"/>
      <c r="EM40" s="1427"/>
      <c r="EN40" s="1425">
        <v>3</v>
      </c>
      <c r="EO40" s="1425"/>
      <c r="EP40" s="1425"/>
      <c r="EQ40" s="1425"/>
      <c r="ER40" s="1425"/>
      <c r="ES40" s="1427"/>
      <c r="ET40" s="1425"/>
      <c r="EU40" s="1425">
        <v>1</v>
      </c>
      <c r="EV40" s="1425"/>
      <c r="EW40" s="1425"/>
      <c r="EX40" s="1425"/>
      <c r="EY40" s="1425"/>
      <c r="EZ40" s="1425"/>
      <c r="FA40" s="1425"/>
      <c r="FB40" s="1425"/>
      <c r="FC40" s="1425"/>
      <c r="FD40" s="1425"/>
      <c r="FE40" s="1425"/>
      <c r="FF40" s="1428"/>
      <c r="FG40" s="1425"/>
      <c r="FH40" s="1425"/>
      <c r="FI40" s="1425"/>
      <c r="FJ40" s="1425"/>
      <c r="FK40" s="1425"/>
      <c r="FL40" s="1427"/>
      <c r="FM40" s="1427"/>
      <c r="FN40" s="1427"/>
      <c r="FO40" s="1427"/>
      <c r="FP40" s="1425"/>
      <c r="FQ40" s="1427"/>
      <c r="FR40" s="1427"/>
      <c r="FS40" s="1427"/>
      <c r="FT40" s="1427">
        <v>3</v>
      </c>
      <c r="FU40" s="1427"/>
      <c r="FV40" s="1427"/>
      <c r="FW40" s="1427"/>
      <c r="FX40" s="1427"/>
      <c r="FY40" s="1427">
        <v>1</v>
      </c>
      <c r="FZ40" s="1427"/>
      <c r="GA40" s="1427"/>
      <c r="GB40" s="1427">
        <v>3</v>
      </c>
      <c r="GC40" s="1427">
        <v>4</v>
      </c>
      <c r="GD40" s="1429"/>
      <c r="GE40" s="1430"/>
      <c r="GF40" s="1430"/>
      <c r="GG40" s="1427"/>
      <c r="GH40" s="1431">
        <f t="shared" si="5"/>
        <v>111</v>
      </c>
      <c r="GI40" s="1432">
        <f t="shared" si="11"/>
        <v>37</v>
      </c>
      <c r="GJ40" s="1433">
        <f t="shared" si="7"/>
        <v>0</v>
      </c>
      <c r="GK40" s="1433"/>
      <c r="GL40" s="1434"/>
      <c r="GM40" s="1434"/>
      <c r="GN40" s="1434"/>
      <c r="GO40" s="1435">
        <v>1</v>
      </c>
      <c r="GP40" s="1435"/>
      <c r="GQ40" s="1435"/>
      <c r="GR40" s="1436"/>
      <c r="GS40" s="1437"/>
      <c r="GT40" s="1435"/>
      <c r="GU40" s="1435"/>
      <c r="GV40" s="1435"/>
      <c r="GW40" s="1435"/>
      <c r="GX40" s="1435"/>
      <c r="GY40" s="1435"/>
      <c r="GZ40" s="1435"/>
      <c r="HA40" s="1435"/>
      <c r="HB40" s="1435"/>
      <c r="HC40" s="1435">
        <f t="shared" si="9"/>
        <v>0</v>
      </c>
      <c r="HD40" s="1437">
        <f t="shared" si="10"/>
        <v>0</v>
      </c>
      <c r="HE40" s="1435"/>
      <c r="HF40" s="1436"/>
      <c r="HG40" s="1437"/>
      <c r="HH40" s="1435"/>
      <c r="HI40" s="1437"/>
      <c r="HJ40" s="1435"/>
      <c r="HK40" s="1437"/>
      <c r="HL40" s="1435">
        <v>1</v>
      </c>
      <c r="HM40" s="1436">
        <v>3</v>
      </c>
      <c r="HN40" s="1436"/>
      <c r="HO40" s="1436"/>
      <c r="HP40" s="1436">
        <v>1</v>
      </c>
      <c r="HQ40" s="1436"/>
      <c r="HR40" s="1437"/>
      <c r="HS40" s="1435"/>
      <c r="HT40" s="1435"/>
      <c r="HU40" s="1435"/>
      <c r="HV40" s="1435"/>
      <c r="HW40" s="1435"/>
      <c r="HX40" s="1435"/>
      <c r="HY40" s="1435"/>
      <c r="HZ40" s="1437"/>
      <c r="IA40" s="1437"/>
      <c r="IB40" s="1437"/>
      <c r="IC40" s="1435"/>
      <c r="ID40" s="1438"/>
      <c r="IE40" s="1438"/>
      <c r="IF40" s="1435"/>
      <c r="IG40" s="1435"/>
      <c r="IH40" s="1435"/>
      <c r="II40" s="1435"/>
      <c r="IJ40" s="1435"/>
      <c r="IK40" s="1435"/>
      <c r="IL40" s="1435"/>
      <c r="IM40" s="1435"/>
      <c r="IN40" s="1435"/>
      <c r="IO40" s="1435"/>
      <c r="IP40" s="1435"/>
      <c r="IQ40" s="1435"/>
      <c r="IR40" s="1435"/>
      <c r="IS40" s="1435"/>
      <c r="IT40" s="1435"/>
      <c r="IU40" s="1435"/>
      <c r="IV40" s="1435">
        <f t="shared" si="2"/>
        <v>1</v>
      </c>
      <c r="IW40" s="1436">
        <f>HO40</f>
        <v>0</v>
      </c>
      <c r="IX40" s="1436">
        <f>HP40</f>
        <v>1</v>
      </c>
      <c r="IY40" s="1437"/>
      <c r="IZ40" s="1435">
        <f t="shared" si="3"/>
        <v>0</v>
      </c>
      <c r="JA40" s="1435"/>
      <c r="JB40" s="1435"/>
      <c r="JC40" s="1435"/>
      <c r="JD40" s="1435"/>
      <c r="JE40" s="1437"/>
      <c r="JF40" s="1437"/>
      <c r="JG40" s="1437"/>
      <c r="JH40" s="1435">
        <v>1</v>
      </c>
      <c r="JI40" s="1436"/>
      <c r="JJ40" s="1436">
        <f t="shared" si="8"/>
        <v>0</v>
      </c>
      <c r="JK40" s="1459"/>
    </row>
    <row r="41" spans="1:271" s="1027" customFormat="1" ht="20.25" hidden="1" customHeight="1">
      <c r="A41" s="1547">
        <f>BangKeTru!B39</f>
        <v>105</v>
      </c>
      <c r="B41" s="1548">
        <f>BangKeTru!C39</f>
        <v>35.299999999999997</v>
      </c>
      <c r="C41" s="1416">
        <f t="shared" si="4"/>
        <v>1206.9999999999998</v>
      </c>
      <c r="D41" s="1464"/>
      <c r="E41" s="1465"/>
      <c r="F41" s="1465"/>
      <c r="G41" s="1465"/>
      <c r="H41" s="1466"/>
      <c r="I41" s="1464">
        <f>28-28</f>
        <v>0</v>
      </c>
      <c r="J41" s="1464"/>
      <c r="K41" s="1467"/>
      <c r="L41" s="1467"/>
      <c r="M41" s="1467">
        <v>1</v>
      </c>
      <c r="N41" s="1468" t="s">
        <v>3998</v>
      </c>
      <c r="O41" s="1469" t="s">
        <v>3998</v>
      </c>
      <c r="P41" s="1469"/>
      <c r="Q41" s="1470">
        <v>1</v>
      </c>
      <c r="R41" s="1470"/>
      <c r="S41" s="1468"/>
      <c r="T41" s="1470"/>
      <c r="U41" s="1470"/>
      <c r="V41" s="1470"/>
      <c r="W41" s="1468"/>
      <c r="X41" s="1471"/>
      <c r="Y41" s="1471"/>
      <c r="Z41" s="1471"/>
      <c r="AA41" s="1462"/>
      <c r="AB41" s="1470"/>
      <c r="AC41" s="1470"/>
      <c r="AD41" s="1470"/>
      <c r="AE41" s="1470"/>
      <c r="AF41" s="1470"/>
      <c r="AG41" s="1470"/>
      <c r="AH41" s="1470"/>
      <c r="AI41" s="1470"/>
      <c r="AJ41" s="1470"/>
      <c r="AK41" s="1470"/>
      <c r="AL41" s="1470"/>
      <c r="AM41" s="1470"/>
      <c r="AN41" s="1470"/>
      <c r="AO41" s="1470"/>
      <c r="AP41" s="1470"/>
      <c r="AQ41" s="1470"/>
      <c r="AR41" s="1470"/>
      <c r="AS41" s="1470"/>
      <c r="AT41" s="1470"/>
      <c r="AU41" s="1470"/>
      <c r="AV41" s="1470"/>
      <c r="AW41" s="1470"/>
      <c r="AX41" s="1470"/>
      <c r="AY41" s="1470"/>
      <c r="AZ41" s="1470"/>
      <c r="BA41" s="1470"/>
      <c r="BB41" s="1470"/>
      <c r="BC41" s="1470"/>
      <c r="BD41" s="1470"/>
      <c r="BE41" s="1470"/>
      <c r="BF41" s="1470"/>
      <c r="BG41" s="1470"/>
      <c r="BH41" s="1470"/>
      <c r="BI41" s="1470"/>
      <c r="BJ41" s="1470"/>
      <c r="BK41" s="1470"/>
      <c r="BL41" s="1470"/>
      <c r="BM41" s="1470"/>
      <c r="BN41" s="1470"/>
      <c r="BO41" s="1470"/>
      <c r="BP41" s="1470"/>
      <c r="BQ41" s="1470"/>
      <c r="BR41" s="1470"/>
      <c r="BS41" s="1470"/>
      <c r="BT41" s="1462"/>
      <c r="BU41" s="1462"/>
      <c r="BV41" s="1470"/>
      <c r="BW41" s="1470"/>
      <c r="BX41" s="1470"/>
      <c r="BY41" s="1470"/>
      <c r="BZ41" s="1470"/>
      <c r="CA41" s="1470"/>
      <c r="CB41" s="1470"/>
      <c r="CC41" s="1470"/>
      <c r="CD41" s="1470"/>
      <c r="CE41" s="1470"/>
      <c r="CF41" s="1462"/>
      <c r="CG41" s="1470"/>
      <c r="CH41" s="1470"/>
      <c r="CI41" s="1470"/>
      <c r="CJ41" s="1470"/>
      <c r="CK41" s="1470"/>
      <c r="CL41" s="1470"/>
      <c r="CM41" s="1470"/>
      <c r="CN41" s="1470"/>
      <c r="CO41" s="1470"/>
      <c r="CP41" s="1470"/>
      <c r="CQ41" s="1470"/>
      <c r="CR41" s="1470"/>
      <c r="CS41" s="1470"/>
      <c r="CT41" s="1470"/>
      <c r="CU41" s="1470"/>
      <c r="CV41" s="1470"/>
      <c r="CW41" s="1470"/>
      <c r="CX41" s="1470"/>
      <c r="CY41" s="1470"/>
      <c r="CZ41" s="1470"/>
      <c r="DA41" s="1470"/>
      <c r="DB41" s="1470"/>
      <c r="DC41" s="1462"/>
      <c r="DD41" s="1470"/>
      <c r="DE41" s="1470"/>
      <c r="DF41" s="1470"/>
      <c r="DG41" s="1470"/>
      <c r="DH41" s="1470"/>
      <c r="DI41" s="1470"/>
      <c r="DJ41" s="1470"/>
      <c r="DK41" s="1470"/>
      <c r="DL41" s="1470"/>
      <c r="DM41" s="1470"/>
      <c r="DN41" s="1470"/>
      <c r="DO41" s="1462">
        <v>1</v>
      </c>
      <c r="DP41" s="1470"/>
      <c r="DQ41" s="1462"/>
      <c r="DR41" s="1470"/>
      <c r="DS41" s="1470"/>
      <c r="DT41" s="1470"/>
      <c r="DU41" s="1470"/>
      <c r="DV41" s="1470"/>
      <c r="DW41" s="1470"/>
      <c r="DX41" s="1470"/>
      <c r="DY41" s="1470"/>
      <c r="DZ41" s="1470"/>
      <c r="EA41" s="1462"/>
      <c r="EB41" s="1470"/>
      <c r="EC41" s="1470"/>
      <c r="ED41" s="1470"/>
      <c r="EE41" s="1470"/>
      <c r="EF41" s="1470"/>
      <c r="EG41" s="1470"/>
      <c r="EH41" s="1470"/>
      <c r="EI41" s="1470"/>
      <c r="EJ41" s="1470"/>
      <c r="EK41" s="1470"/>
      <c r="EL41" s="1472"/>
      <c r="EM41" s="1435"/>
      <c r="EN41" s="1462">
        <v>3</v>
      </c>
      <c r="EO41" s="1462"/>
      <c r="EP41" s="1462"/>
      <c r="EQ41" s="1462">
        <v>2</v>
      </c>
      <c r="ER41" s="1462"/>
      <c r="ES41" s="1435"/>
      <c r="ET41" s="1462"/>
      <c r="EU41" s="1462">
        <v>1</v>
      </c>
      <c r="EV41" s="1462"/>
      <c r="EW41" s="1462"/>
      <c r="EX41" s="1462"/>
      <c r="EY41" s="1462"/>
      <c r="EZ41" s="1462"/>
      <c r="FA41" s="1462"/>
      <c r="FB41" s="1462"/>
      <c r="FC41" s="1462"/>
      <c r="FD41" s="1462"/>
      <c r="FE41" s="1462"/>
      <c r="FF41" s="1473"/>
      <c r="FG41" s="1462"/>
      <c r="FH41" s="1462">
        <v>1</v>
      </c>
      <c r="FI41" s="1462">
        <v>1</v>
      </c>
      <c r="FJ41" s="1462"/>
      <c r="FK41" s="1462"/>
      <c r="FL41" s="1435"/>
      <c r="FM41" s="1435">
        <v>2</v>
      </c>
      <c r="FN41" s="1435"/>
      <c r="FO41" s="1435"/>
      <c r="FP41" s="1462"/>
      <c r="FQ41" s="1435"/>
      <c r="FR41" s="1435"/>
      <c r="FS41" s="1435"/>
      <c r="FT41" s="1435">
        <v>3</v>
      </c>
      <c r="FU41" s="1435"/>
      <c r="FV41" s="1435"/>
      <c r="FW41" s="1435"/>
      <c r="FX41" s="1435"/>
      <c r="FY41" s="1435"/>
      <c r="FZ41" s="1435"/>
      <c r="GA41" s="1435"/>
      <c r="GB41" s="1435"/>
      <c r="GC41" s="1435"/>
      <c r="GD41" s="1439"/>
      <c r="GE41" s="1434"/>
      <c r="GF41" s="1434"/>
      <c r="GG41" s="1435"/>
      <c r="GH41" s="1431">
        <f t="shared" si="5"/>
        <v>105.89999999999999</v>
      </c>
      <c r="GI41" s="1432">
        <f t="shared" si="11"/>
        <v>35.299999999999997</v>
      </c>
      <c r="GJ41" s="1433">
        <f t="shared" si="7"/>
        <v>0</v>
      </c>
      <c r="GK41" s="1433"/>
      <c r="GL41" s="1434"/>
      <c r="GM41" s="1434"/>
      <c r="GN41" s="1434"/>
      <c r="GO41" s="1435"/>
      <c r="GP41" s="1435"/>
      <c r="GQ41" s="1435"/>
      <c r="GR41" s="1436"/>
      <c r="GS41" s="1437"/>
      <c r="GT41" s="1435"/>
      <c r="GU41" s="1435"/>
      <c r="GV41" s="1435">
        <v>1</v>
      </c>
      <c r="GW41" s="1435"/>
      <c r="GX41" s="1435"/>
      <c r="GY41" s="1435"/>
      <c r="GZ41" s="1435"/>
      <c r="HA41" s="1435"/>
      <c r="HB41" s="1435"/>
      <c r="HC41" s="1435">
        <f t="shared" si="9"/>
        <v>0</v>
      </c>
      <c r="HD41" s="1437">
        <f t="shared" si="10"/>
        <v>0</v>
      </c>
      <c r="HE41" s="1435"/>
      <c r="HF41" s="1436"/>
      <c r="HG41" s="1437"/>
      <c r="HH41" s="1435">
        <v>2</v>
      </c>
      <c r="HI41" s="1437">
        <v>1</v>
      </c>
      <c r="HJ41" s="1435"/>
      <c r="HK41" s="1437"/>
      <c r="HL41" s="1435"/>
      <c r="HM41" s="1436"/>
      <c r="HN41" s="1436"/>
      <c r="HO41" s="1436"/>
      <c r="HP41" s="1436"/>
      <c r="HQ41" s="1436"/>
      <c r="HR41" s="1437"/>
      <c r="HS41" s="1435"/>
      <c r="HT41" s="1435"/>
      <c r="HU41" s="1435"/>
      <c r="HV41" s="1435"/>
      <c r="HW41" s="1435"/>
      <c r="HX41" s="1435"/>
      <c r="HY41" s="1435">
        <v>1</v>
      </c>
      <c r="HZ41" s="1437"/>
      <c r="IA41" s="1437"/>
      <c r="IB41" s="1437"/>
      <c r="IC41" s="1462"/>
      <c r="ID41" s="1463"/>
      <c r="IE41" s="1463"/>
      <c r="IF41" s="1462"/>
      <c r="IG41" s="1435"/>
      <c r="IH41" s="1462"/>
      <c r="II41" s="1462"/>
      <c r="IJ41" s="1462"/>
      <c r="IK41" s="1462"/>
      <c r="IL41" s="1462"/>
      <c r="IM41" s="1462"/>
      <c r="IN41" s="1462"/>
      <c r="IO41" s="1462"/>
      <c r="IP41" s="1462"/>
      <c r="IQ41" s="1462"/>
      <c r="IR41" s="1462"/>
      <c r="IS41" s="1462"/>
      <c r="IT41" s="1462"/>
      <c r="IU41" s="1462"/>
      <c r="IV41" s="1435">
        <f t="shared" si="2"/>
        <v>0</v>
      </c>
      <c r="IW41" s="1437"/>
      <c r="IX41" s="1437"/>
      <c r="IY41" s="1437"/>
      <c r="IZ41" s="1435">
        <f t="shared" si="3"/>
        <v>0</v>
      </c>
      <c r="JA41" s="1462"/>
      <c r="JB41" s="1462"/>
      <c r="JC41" s="1462"/>
      <c r="JD41" s="1462"/>
      <c r="JE41" s="1437"/>
      <c r="JF41" s="1437"/>
      <c r="JG41" s="1437"/>
      <c r="JH41" s="1435"/>
      <c r="JI41" s="1436"/>
      <c r="JJ41" s="1436">
        <f t="shared" si="8"/>
        <v>2</v>
      </c>
      <c r="JK41" s="1455" t="s">
        <v>3999</v>
      </c>
    </row>
    <row r="42" spans="1:271" s="1027" customFormat="1" ht="20.25" hidden="1" customHeight="1">
      <c r="A42" s="1547" t="str">
        <f>BangKeTru!B40</f>
        <v>105a</v>
      </c>
      <c r="B42" s="1548">
        <f>BangKeTru!C40</f>
        <v>45</v>
      </c>
      <c r="C42" s="1416">
        <f t="shared" si="4"/>
        <v>1251.9999999999998</v>
      </c>
      <c r="D42" s="1456"/>
      <c r="E42" s="1457"/>
      <c r="F42" s="1457"/>
      <c r="G42" s="1457"/>
      <c r="H42" s="1458"/>
      <c r="I42" s="1456"/>
      <c r="J42" s="1456"/>
      <c r="K42" s="1422"/>
      <c r="L42" s="1422"/>
      <c r="M42" s="1422"/>
      <c r="N42" s="1423"/>
      <c r="O42" s="1421" t="s">
        <v>3434</v>
      </c>
      <c r="P42" s="1421"/>
      <c r="Q42" s="1422"/>
      <c r="R42" s="1422"/>
      <c r="S42" s="1423"/>
      <c r="T42" s="1422"/>
      <c r="U42" s="1422"/>
      <c r="V42" s="1422"/>
      <c r="W42" s="1423"/>
      <c r="X42" s="1424">
        <v>1</v>
      </c>
      <c r="Y42" s="1424"/>
      <c r="Z42" s="1424"/>
      <c r="AA42" s="1425"/>
      <c r="AB42" s="1422"/>
      <c r="AC42" s="1422"/>
      <c r="AD42" s="1422"/>
      <c r="AE42" s="1422"/>
      <c r="AF42" s="1422"/>
      <c r="AG42" s="1422"/>
      <c r="AH42" s="1422"/>
      <c r="AI42" s="1422"/>
      <c r="AJ42" s="1422"/>
      <c r="AK42" s="1422"/>
      <c r="AL42" s="1422"/>
      <c r="AM42" s="1422">
        <v>1</v>
      </c>
      <c r="AN42" s="1422"/>
      <c r="AO42" s="1422"/>
      <c r="AP42" s="1422"/>
      <c r="AQ42" s="1422"/>
      <c r="AR42" s="1422"/>
      <c r="AS42" s="1422"/>
      <c r="AT42" s="1422"/>
      <c r="AU42" s="1422"/>
      <c r="AV42" s="1422"/>
      <c r="AW42" s="1422"/>
      <c r="AX42" s="1422"/>
      <c r="AY42" s="1422"/>
      <c r="AZ42" s="1422"/>
      <c r="BA42" s="1422"/>
      <c r="BB42" s="1422"/>
      <c r="BC42" s="1422"/>
      <c r="BD42" s="1422"/>
      <c r="BE42" s="1422"/>
      <c r="BF42" s="1422"/>
      <c r="BG42" s="1422"/>
      <c r="BH42" s="1422"/>
      <c r="BI42" s="1422"/>
      <c r="BJ42" s="1422"/>
      <c r="BK42" s="1422"/>
      <c r="BL42" s="1422"/>
      <c r="BM42" s="1422"/>
      <c r="BN42" s="1422"/>
      <c r="BO42" s="1422"/>
      <c r="BP42" s="1422"/>
      <c r="BQ42" s="1422"/>
      <c r="BR42" s="1422"/>
      <c r="BS42" s="1422"/>
      <c r="BT42" s="1425"/>
      <c r="BU42" s="1425"/>
      <c r="BV42" s="1422"/>
      <c r="BW42" s="1422"/>
      <c r="BX42" s="1422"/>
      <c r="BY42" s="1422"/>
      <c r="BZ42" s="1422"/>
      <c r="CA42" s="1422"/>
      <c r="CB42" s="1422"/>
      <c r="CC42" s="1422"/>
      <c r="CD42" s="1422"/>
      <c r="CE42" s="1422"/>
      <c r="CF42" s="1425"/>
      <c r="CG42" s="1422"/>
      <c r="CH42" s="1422"/>
      <c r="CI42" s="1422"/>
      <c r="CJ42" s="1422"/>
      <c r="CK42" s="1422"/>
      <c r="CL42" s="1422"/>
      <c r="CM42" s="1422"/>
      <c r="CN42" s="1422"/>
      <c r="CO42" s="1422"/>
      <c r="CP42" s="1422"/>
      <c r="CQ42" s="1422"/>
      <c r="CR42" s="1422"/>
      <c r="CS42" s="1422"/>
      <c r="CT42" s="1422"/>
      <c r="CU42" s="1422"/>
      <c r="CV42" s="1422"/>
      <c r="CW42" s="1422"/>
      <c r="CX42" s="1422"/>
      <c r="CY42" s="1422"/>
      <c r="CZ42" s="1422"/>
      <c r="DA42" s="1422"/>
      <c r="DB42" s="1422"/>
      <c r="DC42" s="1425"/>
      <c r="DD42" s="1422"/>
      <c r="DE42" s="1422"/>
      <c r="DF42" s="1422"/>
      <c r="DG42" s="1422"/>
      <c r="DH42" s="1422"/>
      <c r="DI42" s="1422"/>
      <c r="DJ42" s="1422"/>
      <c r="DK42" s="1422"/>
      <c r="DL42" s="1422"/>
      <c r="DM42" s="1422"/>
      <c r="DN42" s="1422"/>
      <c r="DO42" s="1425">
        <v>1</v>
      </c>
      <c r="DP42" s="1422"/>
      <c r="DQ42" s="1425"/>
      <c r="DR42" s="1422"/>
      <c r="DS42" s="1422"/>
      <c r="DT42" s="1422"/>
      <c r="DU42" s="1422"/>
      <c r="DV42" s="1422"/>
      <c r="DW42" s="1422"/>
      <c r="DX42" s="1422"/>
      <c r="DY42" s="1422"/>
      <c r="DZ42" s="1422"/>
      <c r="EA42" s="1425"/>
      <c r="EB42" s="1422"/>
      <c r="EC42" s="1422"/>
      <c r="ED42" s="1422"/>
      <c r="EE42" s="1422"/>
      <c r="EF42" s="1422"/>
      <c r="EG42" s="1422"/>
      <c r="EH42" s="1422"/>
      <c r="EI42" s="1422"/>
      <c r="EJ42" s="1422"/>
      <c r="EK42" s="1422"/>
      <c r="EL42" s="1426"/>
      <c r="EM42" s="1427"/>
      <c r="EN42" s="1425">
        <v>3</v>
      </c>
      <c r="EO42" s="1425"/>
      <c r="EP42" s="1425"/>
      <c r="EQ42" s="1425"/>
      <c r="ER42" s="1425"/>
      <c r="ES42" s="1427"/>
      <c r="ET42" s="1425"/>
      <c r="EU42" s="1425">
        <v>1</v>
      </c>
      <c r="EV42" s="1425"/>
      <c r="EW42" s="1425"/>
      <c r="EX42" s="1425"/>
      <c r="EY42" s="1425"/>
      <c r="EZ42" s="1425"/>
      <c r="FA42" s="1425"/>
      <c r="FB42" s="1425"/>
      <c r="FC42" s="1425"/>
      <c r="FD42" s="1425"/>
      <c r="FE42" s="1425"/>
      <c r="FF42" s="1428"/>
      <c r="FG42" s="1425"/>
      <c r="FH42" s="1425"/>
      <c r="FI42" s="1425"/>
      <c r="FJ42" s="1425"/>
      <c r="FK42" s="1425"/>
      <c r="FL42" s="1427"/>
      <c r="FM42" s="1427"/>
      <c r="FN42" s="1427"/>
      <c r="FO42" s="1427"/>
      <c r="FP42" s="1425"/>
      <c r="FQ42" s="1427"/>
      <c r="FR42" s="1427"/>
      <c r="FS42" s="1427"/>
      <c r="FT42" s="1427">
        <v>3</v>
      </c>
      <c r="FU42" s="1427"/>
      <c r="FV42" s="1427"/>
      <c r="FW42" s="1427"/>
      <c r="FX42" s="1427"/>
      <c r="FY42" s="1427">
        <v>1</v>
      </c>
      <c r="FZ42" s="1427"/>
      <c r="GA42" s="1427"/>
      <c r="GB42" s="1427">
        <v>7</v>
      </c>
      <c r="GC42" s="1427">
        <v>4</v>
      </c>
      <c r="GD42" s="1429"/>
      <c r="GE42" s="1430"/>
      <c r="GF42" s="1430"/>
      <c r="GG42" s="1427"/>
      <c r="GH42" s="1431">
        <f t="shared" si="5"/>
        <v>135</v>
      </c>
      <c r="GI42" s="1432">
        <f t="shared" si="11"/>
        <v>45</v>
      </c>
      <c r="GJ42" s="1433">
        <f t="shared" si="7"/>
        <v>0</v>
      </c>
      <c r="GK42" s="1433"/>
      <c r="GL42" s="1434"/>
      <c r="GM42" s="1434"/>
      <c r="GN42" s="1434"/>
      <c r="GO42" s="1435">
        <v>1</v>
      </c>
      <c r="GP42" s="1435"/>
      <c r="GQ42" s="1435"/>
      <c r="GR42" s="1436"/>
      <c r="GS42" s="1437"/>
      <c r="GT42" s="1435"/>
      <c r="GU42" s="1435"/>
      <c r="GV42" s="1435"/>
      <c r="GW42" s="1435"/>
      <c r="GX42" s="1435"/>
      <c r="GY42" s="1435"/>
      <c r="GZ42" s="1435"/>
      <c r="HA42" s="1435"/>
      <c r="HB42" s="1435"/>
      <c r="HC42" s="1435">
        <f t="shared" si="9"/>
        <v>0</v>
      </c>
      <c r="HD42" s="1437">
        <f t="shared" si="10"/>
        <v>0</v>
      </c>
      <c r="HE42" s="1435"/>
      <c r="HF42" s="1436"/>
      <c r="HG42" s="1437"/>
      <c r="HH42" s="1435"/>
      <c r="HI42" s="1437"/>
      <c r="HJ42" s="1435"/>
      <c r="HK42" s="1437"/>
      <c r="HL42" s="1435">
        <v>1</v>
      </c>
      <c r="HM42" s="1436">
        <v>3</v>
      </c>
      <c r="HN42" s="1436"/>
      <c r="HO42" s="1436"/>
      <c r="HP42" s="1436">
        <v>1</v>
      </c>
      <c r="HQ42" s="1436"/>
      <c r="HR42" s="1437"/>
      <c r="HS42" s="1435"/>
      <c r="HT42" s="1435"/>
      <c r="HU42" s="1435"/>
      <c r="HV42" s="1435"/>
      <c r="HW42" s="1435"/>
      <c r="HX42" s="1435"/>
      <c r="HY42" s="1435"/>
      <c r="HZ42" s="1437"/>
      <c r="IA42" s="1437"/>
      <c r="IB42" s="1437"/>
      <c r="IC42" s="1435"/>
      <c r="ID42" s="1438"/>
      <c r="IE42" s="1438"/>
      <c r="IF42" s="1435"/>
      <c r="IG42" s="1435"/>
      <c r="IH42" s="1435"/>
      <c r="II42" s="1435"/>
      <c r="IJ42" s="1435"/>
      <c r="IK42" s="1435"/>
      <c r="IL42" s="1435"/>
      <c r="IM42" s="1435"/>
      <c r="IN42" s="1435"/>
      <c r="IO42" s="1435"/>
      <c r="IP42" s="1435"/>
      <c r="IQ42" s="1435"/>
      <c r="IR42" s="1435"/>
      <c r="IS42" s="1435"/>
      <c r="IT42" s="1435"/>
      <c r="IU42" s="1435"/>
      <c r="IV42" s="1435">
        <f t="shared" si="2"/>
        <v>1</v>
      </c>
      <c r="IW42" s="1436">
        <f>HO42</f>
        <v>0</v>
      </c>
      <c r="IX42" s="1436">
        <f>HP42</f>
        <v>1</v>
      </c>
      <c r="IY42" s="1437"/>
      <c r="IZ42" s="1435">
        <f t="shared" si="3"/>
        <v>0</v>
      </c>
      <c r="JA42" s="1435"/>
      <c r="JB42" s="1435"/>
      <c r="JC42" s="1435"/>
      <c r="JD42" s="1435"/>
      <c r="JE42" s="1437"/>
      <c r="JF42" s="1437"/>
      <c r="JG42" s="1437"/>
      <c r="JH42" s="1435">
        <v>1</v>
      </c>
      <c r="JI42" s="1436"/>
      <c r="JJ42" s="1436">
        <f t="shared" si="8"/>
        <v>0</v>
      </c>
      <c r="JK42" s="1459"/>
    </row>
    <row r="43" spans="1:271" s="1027" customFormat="1" ht="20.25" customHeight="1">
      <c r="A43" s="1547">
        <f>BangKeTru!B41</f>
        <v>106</v>
      </c>
      <c r="B43" s="1548">
        <f>BangKeTru!C41</f>
        <v>36.1</v>
      </c>
      <c r="C43" s="1416">
        <f t="shared" si="4"/>
        <v>1288.0999999999997</v>
      </c>
      <c r="D43" s="1464"/>
      <c r="E43" s="1465"/>
      <c r="F43" s="1465"/>
      <c r="G43" s="1465"/>
      <c r="H43" s="1466"/>
      <c r="I43" s="1464"/>
      <c r="J43" s="1464"/>
      <c r="K43" s="1467"/>
      <c r="L43" s="1467"/>
      <c r="M43" s="1467">
        <v>5</v>
      </c>
      <c r="N43" s="1468" t="s">
        <v>3434</v>
      </c>
      <c r="O43" s="1469" t="s">
        <v>3434</v>
      </c>
      <c r="P43" s="1469"/>
      <c r="Q43" s="1470">
        <v>1</v>
      </c>
      <c r="R43" s="1470"/>
      <c r="S43" s="1468"/>
      <c r="T43" s="1470"/>
      <c r="U43" s="1470"/>
      <c r="V43" s="1470"/>
      <c r="W43" s="1468"/>
      <c r="X43" s="1471"/>
      <c r="Y43" s="1471">
        <v>1</v>
      </c>
      <c r="Z43" s="1471"/>
      <c r="AA43" s="1462"/>
      <c r="AB43" s="1470"/>
      <c r="AC43" s="1470"/>
      <c r="AD43" s="1470"/>
      <c r="AE43" s="1470"/>
      <c r="AF43" s="1470"/>
      <c r="AG43" s="1470"/>
      <c r="AH43" s="1470"/>
      <c r="AI43" s="1470"/>
      <c r="AJ43" s="1470"/>
      <c r="AK43" s="1470"/>
      <c r="AL43" s="1470"/>
      <c r="AM43" s="1470"/>
      <c r="AN43" s="1470"/>
      <c r="AO43" s="1470"/>
      <c r="AP43" s="1470"/>
      <c r="AQ43" s="1470"/>
      <c r="AR43" s="1470"/>
      <c r="AS43" s="1470"/>
      <c r="AT43" s="1470"/>
      <c r="AU43" s="1470"/>
      <c r="AV43" s="1470"/>
      <c r="AW43" s="1470"/>
      <c r="AX43" s="1470"/>
      <c r="AY43" s="1470"/>
      <c r="AZ43" s="1470"/>
      <c r="BA43" s="1470"/>
      <c r="BB43" s="1470"/>
      <c r="BC43" s="1470">
        <v>1</v>
      </c>
      <c r="BD43" s="1470"/>
      <c r="BE43" s="1470"/>
      <c r="BF43" s="1470"/>
      <c r="BG43" s="1470"/>
      <c r="BH43" s="1470"/>
      <c r="BI43" s="1470"/>
      <c r="BJ43" s="1470"/>
      <c r="BK43" s="1470"/>
      <c r="BL43" s="1470"/>
      <c r="BM43" s="1470"/>
      <c r="BN43" s="1470"/>
      <c r="BO43" s="1470"/>
      <c r="BP43" s="1470"/>
      <c r="BQ43" s="1470"/>
      <c r="BR43" s="1470"/>
      <c r="BS43" s="1470"/>
      <c r="BT43" s="1462"/>
      <c r="BU43" s="1462"/>
      <c r="BV43" s="1470"/>
      <c r="BW43" s="1470"/>
      <c r="BX43" s="1470"/>
      <c r="BY43" s="1470"/>
      <c r="BZ43" s="1470"/>
      <c r="CA43" s="1470"/>
      <c r="CB43" s="1470"/>
      <c r="CC43" s="1470"/>
      <c r="CD43" s="1470"/>
      <c r="CE43" s="1470"/>
      <c r="CF43" s="1462"/>
      <c r="CG43" s="1470"/>
      <c r="CH43" s="1470"/>
      <c r="CI43" s="1470"/>
      <c r="CJ43" s="1470"/>
      <c r="CK43" s="1470"/>
      <c r="CL43" s="1470"/>
      <c r="CM43" s="1470"/>
      <c r="CN43" s="1470"/>
      <c r="CO43" s="1470"/>
      <c r="CP43" s="1470"/>
      <c r="CQ43" s="1470"/>
      <c r="CR43" s="1470"/>
      <c r="CS43" s="1470"/>
      <c r="CT43" s="1470"/>
      <c r="CU43" s="1470"/>
      <c r="CV43" s="1470"/>
      <c r="CW43" s="1470">
        <v>1</v>
      </c>
      <c r="CX43" s="1470"/>
      <c r="CY43" s="1470"/>
      <c r="CZ43" s="1470"/>
      <c r="DA43" s="1470"/>
      <c r="DB43" s="1470"/>
      <c r="DC43" s="1462"/>
      <c r="DD43" s="1470"/>
      <c r="DE43" s="1470"/>
      <c r="DF43" s="1470"/>
      <c r="DG43" s="1470"/>
      <c r="DH43" s="1470"/>
      <c r="DI43" s="1470"/>
      <c r="DJ43" s="1470"/>
      <c r="DK43" s="1470"/>
      <c r="DL43" s="1470"/>
      <c r="DM43" s="1470"/>
      <c r="DN43" s="1470"/>
      <c r="DO43" s="1462">
        <v>1</v>
      </c>
      <c r="DP43" s="1470"/>
      <c r="DQ43" s="1462"/>
      <c r="DR43" s="1470"/>
      <c r="DS43" s="1470"/>
      <c r="DT43" s="1470"/>
      <c r="DU43" s="1470"/>
      <c r="DV43" s="1470"/>
      <c r="DW43" s="1470"/>
      <c r="DX43" s="1470"/>
      <c r="DY43" s="1470"/>
      <c r="DZ43" s="1470"/>
      <c r="EA43" s="1462"/>
      <c r="EB43" s="1470"/>
      <c r="EC43" s="1470"/>
      <c r="ED43" s="1470"/>
      <c r="EE43" s="1470"/>
      <c r="EF43" s="1470"/>
      <c r="EG43" s="1470"/>
      <c r="EH43" s="1470"/>
      <c r="EI43" s="1470"/>
      <c r="EJ43" s="1470"/>
      <c r="EK43" s="1470"/>
      <c r="EL43" s="1472"/>
      <c r="EM43" s="1435"/>
      <c r="EN43" s="1462">
        <v>3</v>
      </c>
      <c r="EO43" s="1462"/>
      <c r="EP43" s="1462"/>
      <c r="EQ43" s="1462"/>
      <c r="ER43" s="1462"/>
      <c r="ES43" s="1435"/>
      <c r="ET43" s="1462"/>
      <c r="EU43" s="1462">
        <v>1</v>
      </c>
      <c r="EV43" s="1462"/>
      <c r="EW43" s="1462"/>
      <c r="EX43" s="1462"/>
      <c r="EY43" s="1462"/>
      <c r="EZ43" s="1462"/>
      <c r="FA43" s="1462"/>
      <c r="FB43" s="1462"/>
      <c r="FC43" s="1462"/>
      <c r="FD43" s="1462"/>
      <c r="FE43" s="1462"/>
      <c r="FF43" s="1473"/>
      <c r="FG43" s="1462"/>
      <c r="FH43" s="1462">
        <v>1</v>
      </c>
      <c r="FI43" s="1462">
        <v>1</v>
      </c>
      <c r="FJ43" s="1462"/>
      <c r="FK43" s="1462"/>
      <c r="FL43" s="1435"/>
      <c r="FM43" s="1435">
        <v>2</v>
      </c>
      <c r="FN43" s="1435"/>
      <c r="FO43" s="1435"/>
      <c r="FP43" s="1462"/>
      <c r="FQ43" s="1435"/>
      <c r="FR43" s="1435"/>
      <c r="FS43" s="1435"/>
      <c r="FT43" s="1435">
        <v>3</v>
      </c>
      <c r="FU43" s="1435"/>
      <c r="FV43" s="1435"/>
      <c r="FW43" s="1435"/>
      <c r="FX43" s="1435"/>
      <c r="FY43" s="1435"/>
      <c r="FZ43" s="1435"/>
      <c r="GA43" s="1435"/>
      <c r="GB43" s="1435"/>
      <c r="GC43" s="1435"/>
      <c r="GD43" s="1439"/>
      <c r="GE43" s="1434"/>
      <c r="GF43" s="1434"/>
      <c r="GG43" s="1435"/>
      <c r="GH43" s="1431">
        <f t="shared" si="5"/>
        <v>108.30000000000001</v>
      </c>
      <c r="GI43" s="1432">
        <f t="shared" si="11"/>
        <v>36.1</v>
      </c>
      <c r="GJ43" s="1433">
        <f t="shared" si="7"/>
        <v>0</v>
      </c>
      <c r="GK43" s="1433">
        <v>2.5</v>
      </c>
      <c r="GL43" s="1434">
        <v>1</v>
      </c>
      <c r="GM43" s="1434"/>
      <c r="GN43" s="1434"/>
      <c r="GO43" s="1435"/>
      <c r="GP43" s="1435"/>
      <c r="GQ43" s="1435"/>
      <c r="GR43" s="1436"/>
      <c r="GS43" s="1437">
        <v>1</v>
      </c>
      <c r="GT43" s="1435"/>
      <c r="GU43" s="1435"/>
      <c r="GV43" s="1435">
        <v>1</v>
      </c>
      <c r="GW43" s="1435"/>
      <c r="GX43" s="1435"/>
      <c r="GY43" s="1435"/>
      <c r="GZ43" s="1435"/>
      <c r="HA43" s="1435"/>
      <c r="HB43" s="1435"/>
      <c r="HC43" s="1435">
        <f t="shared" si="9"/>
        <v>0</v>
      </c>
      <c r="HD43" s="1437">
        <f t="shared" si="10"/>
        <v>0</v>
      </c>
      <c r="HE43" s="1435"/>
      <c r="HF43" s="1436"/>
      <c r="HG43" s="1437"/>
      <c r="HH43" s="1435">
        <v>2</v>
      </c>
      <c r="HI43" s="1437">
        <v>1</v>
      </c>
      <c r="HJ43" s="1435"/>
      <c r="HK43" s="1437"/>
      <c r="HL43" s="1435"/>
      <c r="HM43" s="1436">
        <v>3</v>
      </c>
      <c r="HN43" s="1436"/>
      <c r="HO43" s="1436"/>
      <c r="HP43" s="1436"/>
      <c r="HQ43" s="1436">
        <v>1</v>
      </c>
      <c r="HR43" s="1437">
        <v>1</v>
      </c>
      <c r="HS43" s="1435"/>
      <c r="HT43" s="1435"/>
      <c r="HU43" s="1435">
        <v>1</v>
      </c>
      <c r="HV43" s="1435"/>
      <c r="HW43" s="1435"/>
      <c r="HX43" s="1435">
        <v>2</v>
      </c>
      <c r="HY43" s="1435">
        <v>1</v>
      </c>
      <c r="HZ43" s="1437"/>
      <c r="IA43" s="1437"/>
      <c r="IB43" s="1437"/>
      <c r="IC43" s="1462"/>
      <c r="ID43" s="1463"/>
      <c r="IE43" s="1463"/>
      <c r="IF43" s="1462"/>
      <c r="IG43" s="1435"/>
      <c r="IH43" s="1462"/>
      <c r="II43" s="1462"/>
      <c r="IJ43" s="1462"/>
      <c r="IK43" s="1462"/>
      <c r="IL43" s="1462"/>
      <c r="IM43" s="1462"/>
      <c r="IN43" s="1462"/>
      <c r="IO43" s="1462"/>
      <c r="IP43" s="1462">
        <v>1</v>
      </c>
      <c r="IQ43" s="1462"/>
      <c r="IR43" s="1462"/>
      <c r="IS43" s="1462"/>
      <c r="IT43" s="1462"/>
      <c r="IU43" s="1462"/>
      <c r="IV43" s="1435">
        <f t="shared" si="2"/>
        <v>0</v>
      </c>
      <c r="IW43" s="1437"/>
      <c r="IX43" s="1437"/>
      <c r="IY43" s="1437">
        <v>1</v>
      </c>
      <c r="IZ43" s="1435">
        <f t="shared" si="3"/>
        <v>1</v>
      </c>
      <c r="JA43" s="1462"/>
      <c r="JB43" s="1462">
        <v>1</v>
      </c>
      <c r="JC43" s="1462"/>
      <c r="JD43" s="1462">
        <v>2</v>
      </c>
      <c r="JE43" s="1437"/>
      <c r="JF43" s="1437"/>
      <c r="JG43" s="1437"/>
      <c r="JH43" s="1435"/>
      <c r="JI43" s="1436"/>
      <c r="JJ43" s="1436">
        <f t="shared" si="8"/>
        <v>0</v>
      </c>
      <c r="JK43" s="1455" t="s">
        <v>3996</v>
      </c>
    </row>
    <row r="44" spans="1:271" s="1027" customFormat="1" ht="20.25" hidden="1" customHeight="1">
      <c r="A44" s="1547" t="str">
        <f>BangKeTru!B42</f>
        <v>106a</v>
      </c>
      <c r="B44" s="1548">
        <f>BangKeTru!C42</f>
        <v>38.1</v>
      </c>
      <c r="C44" s="1416">
        <f t="shared" si="4"/>
        <v>1326.1999999999996</v>
      </c>
      <c r="D44" s="1456"/>
      <c r="E44" s="1457"/>
      <c r="F44" s="1457"/>
      <c r="G44" s="1457"/>
      <c r="H44" s="1458"/>
      <c r="I44" s="1456"/>
      <c r="J44" s="1456"/>
      <c r="K44" s="1422"/>
      <c r="L44" s="1422"/>
      <c r="M44" s="1422"/>
      <c r="N44" s="1423"/>
      <c r="O44" s="1421" t="s">
        <v>3434</v>
      </c>
      <c r="P44" s="1421"/>
      <c r="Q44" s="1422"/>
      <c r="R44" s="1422"/>
      <c r="S44" s="1423"/>
      <c r="T44" s="1422"/>
      <c r="U44" s="1422"/>
      <c r="V44" s="1422"/>
      <c r="W44" s="1423"/>
      <c r="X44" s="1424">
        <v>1</v>
      </c>
      <c r="Y44" s="1424"/>
      <c r="Z44" s="1424"/>
      <c r="AA44" s="1425"/>
      <c r="AB44" s="1422"/>
      <c r="AC44" s="1422"/>
      <c r="AD44" s="1422"/>
      <c r="AE44" s="1422"/>
      <c r="AF44" s="1422"/>
      <c r="AG44" s="1422"/>
      <c r="AH44" s="1422"/>
      <c r="AI44" s="1422"/>
      <c r="AJ44" s="1422"/>
      <c r="AK44" s="1422"/>
      <c r="AL44" s="1422"/>
      <c r="AM44" s="1422">
        <v>1</v>
      </c>
      <c r="AN44" s="1422"/>
      <c r="AO44" s="1422"/>
      <c r="AP44" s="1422"/>
      <c r="AQ44" s="1422"/>
      <c r="AR44" s="1422"/>
      <c r="AS44" s="1422"/>
      <c r="AT44" s="1422"/>
      <c r="AU44" s="1422"/>
      <c r="AV44" s="1422"/>
      <c r="AW44" s="1422"/>
      <c r="AX44" s="1422"/>
      <c r="AY44" s="1422"/>
      <c r="AZ44" s="1422"/>
      <c r="BA44" s="1422"/>
      <c r="BB44" s="1422"/>
      <c r="BC44" s="1422"/>
      <c r="BD44" s="1422"/>
      <c r="BE44" s="1422"/>
      <c r="BF44" s="1422"/>
      <c r="BG44" s="1422"/>
      <c r="BH44" s="1422"/>
      <c r="BI44" s="1422"/>
      <c r="BJ44" s="1422"/>
      <c r="BK44" s="1422"/>
      <c r="BL44" s="1422"/>
      <c r="BM44" s="1422"/>
      <c r="BN44" s="1422"/>
      <c r="BO44" s="1422"/>
      <c r="BP44" s="1422"/>
      <c r="BQ44" s="1422"/>
      <c r="BR44" s="1422"/>
      <c r="BS44" s="1422"/>
      <c r="BT44" s="1425"/>
      <c r="BU44" s="1425"/>
      <c r="BV44" s="1422"/>
      <c r="BW44" s="1422"/>
      <c r="BX44" s="1422"/>
      <c r="BY44" s="1422"/>
      <c r="BZ44" s="1422"/>
      <c r="CA44" s="1422"/>
      <c r="CB44" s="1422"/>
      <c r="CC44" s="1422"/>
      <c r="CD44" s="1422"/>
      <c r="CE44" s="1422"/>
      <c r="CF44" s="1425"/>
      <c r="CG44" s="1422"/>
      <c r="CH44" s="1422"/>
      <c r="CI44" s="1422"/>
      <c r="CJ44" s="1422"/>
      <c r="CK44" s="1422"/>
      <c r="CL44" s="1422"/>
      <c r="CM44" s="1422"/>
      <c r="CN44" s="1422"/>
      <c r="CO44" s="1422"/>
      <c r="CP44" s="1422"/>
      <c r="CQ44" s="1422"/>
      <c r="CR44" s="1422"/>
      <c r="CS44" s="1422"/>
      <c r="CT44" s="1422"/>
      <c r="CU44" s="1422"/>
      <c r="CV44" s="1422"/>
      <c r="CW44" s="1422"/>
      <c r="CX44" s="1422"/>
      <c r="CY44" s="1422"/>
      <c r="CZ44" s="1422"/>
      <c r="DA44" s="1422"/>
      <c r="DB44" s="1422"/>
      <c r="DC44" s="1425"/>
      <c r="DD44" s="1422"/>
      <c r="DE44" s="1422"/>
      <c r="DF44" s="1422"/>
      <c r="DG44" s="1422"/>
      <c r="DH44" s="1422"/>
      <c r="DI44" s="1422"/>
      <c r="DJ44" s="1422"/>
      <c r="DK44" s="1422"/>
      <c r="DL44" s="1422"/>
      <c r="DM44" s="1422"/>
      <c r="DN44" s="1422"/>
      <c r="DO44" s="1425">
        <v>1</v>
      </c>
      <c r="DP44" s="1422"/>
      <c r="DQ44" s="1425"/>
      <c r="DR44" s="1422"/>
      <c r="DS44" s="1422"/>
      <c r="DT44" s="1422"/>
      <c r="DU44" s="1422"/>
      <c r="DV44" s="1422"/>
      <c r="DW44" s="1422"/>
      <c r="DX44" s="1422"/>
      <c r="DY44" s="1422"/>
      <c r="DZ44" s="1422"/>
      <c r="EA44" s="1425"/>
      <c r="EB44" s="1422"/>
      <c r="EC44" s="1422"/>
      <c r="ED44" s="1422"/>
      <c r="EE44" s="1422"/>
      <c r="EF44" s="1422"/>
      <c r="EG44" s="1422"/>
      <c r="EH44" s="1422"/>
      <c r="EI44" s="1422"/>
      <c r="EJ44" s="1422"/>
      <c r="EK44" s="1422"/>
      <c r="EL44" s="1426"/>
      <c r="EM44" s="1427"/>
      <c r="EN44" s="1425">
        <v>3</v>
      </c>
      <c r="EO44" s="1425"/>
      <c r="EP44" s="1425"/>
      <c r="EQ44" s="1425"/>
      <c r="ER44" s="1425"/>
      <c r="ES44" s="1427"/>
      <c r="ET44" s="1425"/>
      <c r="EU44" s="1425">
        <v>1</v>
      </c>
      <c r="EV44" s="1425"/>
      <c r="EW44" s="1425"/>
      <c r="EX44" s="1425"/>
      <c r="EY44" s="1425"/>
      <c r="EZ44" s="1425"/>
      <c r="FA44" s="1425"/>
      <c r="FB44" s="1425"/>
      <c r="FC44" s="1425"/>
      <c r="FD44" s="1425"/>
      <c r="FE44" s="1425"/>
      <c r="FF44" s="1428"/>
      <c r="FG44" s="1425"/>
      <c r="FH44" s="1425"/>
      <c r="FI44" s="1425"/>
      <c r="FJ44" s="1425"/>
      <c r="FK44" s="1425"/>
      <c r="FL44" s="1427"/>
      <c r="FM44" s="1427"/>
      <c r="FN44" s="1427"/>
      <c r="FO44" s="1427"/>
      <c r="FP44" s="1425"/>
      <c r="FQ44" s="1427"/>
      <c r="FR44" s="1427"/>
      <c r="FS44" s="1427"/>
      <c r="FT44" s="1427">
        <v>3</v>
      </c>
      <c r="FU44" s="1427"/>
      <c r="FV44" s="1427"/>
      <c r="FW44" s="1427"/>
      <c r="FX44" s="1427"/>
      <c r="FY44" s="1427">
        <v>1</v>
      </c>
      <c r="FZ44" s="1427"/>
      <c r="GA44" s="1427"/>
      <c r="GB44" s="1427">
        <v>4</v>
      </c>
      <c r="GC44" s="1427">
        <v>4</v>
      </c>
      <c r="GD44" s="1429"/>
      <c r="GE44" s="1430"/>
      <c r="GF44" s="1430"/>
      <c r="GG44" s="1427"/>
      <c r="GH44" s="1431">
        <f t="shared" si="5"/>
        <v>114.30000000000001</v>
      </c>
      <c r="GI44" s="1432">
        <f t="shared" si="11"/>
        <v>38.1</v>
      </c>
      <c r="GJ44" s="1433">
        <f t="shared" si="7"/>
        <v>0</v>
      </c>
      <c r="GK44" s="1433"/>
      <c r="GL44" s="1434"/>
      <c r="GM44" s="1434"/>
      <c r="GN44" s="1434"/>
      <c r="GO44" s="1435">
        <v>1</v>
      </c>
      <c r="GP44" s="1435"/>
      <c r="GQ44" s="1435"/>
      <c r="GR44" s="1436"/>
      <c r="GS44" s="1437"/>
      <c r="GT44" s="1435"/>
      <c r="GU44" s="1435"/>
      <c r="GV44" s="1435"/>
      <c r="GW44" s="1435"/>
      <c r="GX44" s="1435"/>
      <c r="GY44" s="1435"/>
      <c r="GZ44" s="1435"/>
      <c r="HA44" s="1435"/>
      <c r="HB44" s="1435"/>
      <c r="HC44" s="1435">
        <f t="shared" si="9"/>
        <v>0</v>
      </c>
      <c r="HD44" s="1437">
        <f t="shared" si="10"/>
        <v>0</v>
      </c>
      <c r="HE44" s="1435"/>
      <c r="HF44" s="1436"/>
      <c r="HG44" s="1437"/>
      <c r="HH44" s="1435"/>
      <c r="HI44" s="1437"/>
      <c r="HJ44" s="1435"/>
      <c r="HK44" s="1437"/>
      <c r="HL44" s="1435">
        <v>1</v>
      </c>
      <c r="HM44" s="1436">
        <v>4</v>
      </c>
      <c r="HN44" s="1436"/>
      <c r="HO44" s="1436"/>
      <c r="HP44" s="1436">
        <v>1</v>
      </c>
      <c r="HQ44" s="1436"/>
      <c r="HR44" s="1437"/>
      <c r="HS44" s="1435"/>
      <c r="HT44" s="1435"/>
      <c r="HU44" s="1435"/>
      <c r="HV44" s="1435"/>
      <c r="HW44" s="1435"/>
      <c r="HX44" s="1435"/>
      <c r="HY44" s="1435"/>
      <c r="HZ44" s="1437"/>
      <c r="IA44" s="1437"/>
      <c r="IB44" s="1437"/>
      <c r="IC44" s="1435"/>
      <c r="ID44" s="1438"/>
      <c r="IE44" s="1438"/>
      <c r="IF44" s="1435"/>
      <c r="IG44" s="1435"/>
      <c r="IH44" s="1435"/>
      <c r="II44" s="1435"/>
      <c r="IJ44" s="1435"/>
      <c r="IK44" s="1435"/>
      <c r="IL44" s="1435"/>
      <c r="IM44" s="1435"/>
      <c r="IN44" s="1435"/>
      <c r="IO44" s="1435"/>
      <c r="IP44" s="1435"/>
      <c r="IQ44" s="1435"/>
      <c r="IR44" s="1435"/>
      <c r="IS44" s="1435"/>
      <c r="IT44" s="1435"/>
      <c r="IU44" s="1435"/>
      <c r="IV44" s="1435">
        <f t="shared" si="2"/>
        <v>1</v>
      </c>
      <c r="IW44" s="1436">
        <f>HO44</f>
        <v>0</v>
      </c>
      <c r="IX44" s="1436">
        <f>HP44</f>
        <v>1</v>
      </c>
      <c r="IY44" s="1437"/>
      <c r="IZ44" s="1435">
        <f t="shared" si="3"/>
        <v>0</v>
      </c>
      <c r="JA44" s="1435"/>
      <c r="JB44" s="1435"/>
      <c r="JC44" s="1435"/>
      <c r="JD44" s="1435"/>
      <c r="JE44" s="1437"/>
      <c r="JF44" s="1437"/>
      <c r="JG44" s="1437"/>
      <c r="JH44" s="1435">
        <v>1</v>
      </c>
      <c r="JI44" s="1436"/>
      <c r="JJ44" s="1436">
        <f t="shared" si="8"/>
        <v>0</v>
      </c>
      <c r="JK44" s="1459"/>
    </row>
    <row r="45" spans="1:271" s="1027" customFormat="1" ht="20.25" hidden="1" customHeight="1">
      <c r="A45" s="1547">
        <f>BangKeTru!B43</f>
        <v>107</v>
      </c>
      <c r="B45" s="1548">
        <f>BangKeTru!C43</f>
        <v>35.6</v>
      </c>
      <c r="C45" s="1416">
        <f t="shared" si="4"/>
        <v>1361.7999999999995</v>
      </c>
      <c r="D45" s="1474"/>
      <c r="E45" s="1475"/>
      <c r="F45" s="1475"/>
      <c r="G45" s="1475"/>
      <c r="H45" s="1476"/>
      <c r="I45" s="1474"/>
      <c r="J45" s="1474"/>
      <c r="K45" s="1477"/>
      <c r="L45" s="1477"/>
      <c r="M45" s="1477"/>
      <c r="N45" s="1478" t="s">
        <v>3992</v>
      </c>
      <c r="O45" s="1479" t="s">
        <v>3992</v>
      </c>
      <c r="P45" s="1479"/>
      <c r="Q45" s="1480">
        <v>1</v>
      </c>
      <c r="R45" s="1480"/>
      <c r="S45" s="1478"/>
      <c r="T45" s="1480"/>
      <c r="U45" s="1480"/>
      <c r="V45" s="1480"/>
      <c r="W45" s="1478"/>
      <c r="X45" s="1481">
        <v>1</v>
      </c>
      <c r="Y45" s="1481"/>
      <c r="Z45" s="1481"/>
      <c r="AA45" s="1482"/>
      <c r="AB45" s="1480"/>
      <c r="AC45" s="1480"/>
      <c r="AD45" s="1480"/>
      <c r="AE45" s="1480"/>
      <c r="AF45" s="1480"/>
      <c r="AG45" s="1480"/>
      <c r="AH45" s="1480"/>
      <c r="AI45" s="1480"/>
      <c r="AJ45" s="1480"/>
      <c r="AK45" s="1480"/>
      <c r="AL45" s="1480"/>
      <c r="AM45" s="1480"/>
      <c r="AN45" s="1480">
        <v>1</v>
      </c>
      <c r="AO45" s="1480"/>
      <c r="AP45" s="1480"/>
      <c r="AQ45" s="1480"/>
      <c r="AR45" s="1480"/>
      <c r="AS45" s="1480"/>
      <c r="AT45" s="1480"/>
      <c r="AU45" s="1480"/>
      <c r="AV45" s="1480"/>
      <c r="AW45" s="1480"/>
      <c r="AX45" s="1480"/>
      <c r="AY45" s="1480"/>
      <c r="AZ45" s="1480"/>
      <c r="BA45" s="1480"/>
      <c r="BB45" s="1480"/>
      <c r="BC45" s="1480"/>
      <c r="BD45" s="1480"/>
      <c r="BE45" s="1480"/>
      <c r="BF45" s="1480"/>
      <c r="BG45" s="1480"/>
      <c r="BH45" s="1480"/>
      <c r="BI45" s="1480"/>
      <c r="BJ45" s="1480"/>
      <c r="BK45" s="1480"/>
      <c r="BL45" s="1480"/>
      <c r="BM45" s="1480"/>
      <c r="BN45" s="1480"/>
      <c r="BO45" s="1480"/>
      <c r="BP45" s="1480"/>
      <c r="BQ45" s="1480"/>
      <c r="BR45" s="1480"/>
      <c r="BS45" s="1480"/>
      <c r="BT45" s="1482">
        <v>2</v>
      </c>
      <c r="BU45" s="1482"/>
      <c r="BV45" s="1480"/>
      <c r="BW45" s="1480"/>
      <c r="BX45" s="1480"/>
      <c r="BY45" s="1480"/>
      <c r="BZ45" s="1480"/>
      <c r="CA45" s="1480"/>
      <c r="CB45" s="1480"/>
      <c r="CC45" s="1480"/>
      <c r="CD45" s="1480"/>
      <c r="CE45" s="1480"/>
      <c r="CF45" s="1482"/>
      <c r="CG45" s="1480"/>
      <c r="CH45" s="1480"/>
      <c r="CI45" s="1480"/>
      <c r="CJ45" s="1480"/>
      <c r="CK45" s="1480"/>
      <c r="CL45" s="1480"/>
      <c r="CM45" s="1480"/>
      <c r="CN45" s="1480"/>
      <c r="CO45" s="1480"/>
      <c r="CP45" s="1480"/>
      <c r="CQ45" s="1480"/>
      <c r="CR45" s="1480"/>
      <c r="CS45" s="1480"/>
      <c r="CT45" s="1480"/>
      <c r="CU45" s="1480"/>
      <c r="CV45" s="1480"/>
      <c r="CW45" s="1480"/>
      <c r="CX45" s="1480"/>
      <c r="CY45" s="1480"/>
      <c r="CZ45" s="1480"/>
      <c r="DA45" s="1480"/>
      <c r="DB45" s="1480"/>
      <c r="DC45" s="1482">
        <v>1</v>
      </c>
      <c r="DD45" s="1480"/>
      <c r="DE45" s="1480"/>
      <c r="DF45" s="1480"/>
      <c r="DG45" s="1480"/>
      <c r="DH45" s="1480"/>
      <c r="DI45" s="1480"/>
      <c r="DJ45" s="1480"/>
      <c r="DK45" s="1480"/>
      <c r="DL45" s="1480"/>
      <c r="DM45" s="1480"/>
      <c r="DN45" s="1480"/>
      <c r="DO45" s="1482"/>
      <c r="DP45" s="1480"/>
      <c r="DQ45" s="1482"/>
      <c r="DR45" s="1480"/>
      <c r="DS45" s="1480"/>
      <c r="DT45" s="1480"/>
      <c r="DU45" s="1480"/>
      <c r="DV45" s="1480"/>
      <c r="DW45" s="1480"/>
      <c r="DX45" s="1480"/>
      <c r="DY45" s="1480"/>
      <c r="DZ45" s="1480"/>
      <c r="EA45" s="1482"/>
      <c r="EB45" s="1480"/>
      <c r="EC45" s="1480"/>
      <c r="ED45" s="1480"/>
      <c r="EE45" s="1480"/>
      <c r="EF45" s="1480"/>
      <c r="EG45" s="1480"/>
      <c r="EH45" s="1480"/>
      <c r="EI45" s="1480"/>
      <c r="EJ45" s="1480"/>
      <c r="EK45" s="1480"/>
      <c r="EL45" s="1483"/>
      <c r="EM45" s="1484"/>
      <c r="EN45" s="1482">
        <v>6</v>
      </c>
      <c r="EO45" s="1482">
        <v>6</v>
      </c>
      <c r="EP45" s="1482"/>
      <c r="EQ45" s="1482"/>
      <c r="ER45" s="1482">
        <v>6</v>
      </c>
      <c r="ES45" s="1484">
        <v>2</v>
      </c>
      <c r="ET45" s="1482"/>
      <c r="EU45" s="1482"/>
      <c r="EV45" s="1482"/>
      <c r="EW45" s="1482"/>
      <c r="EX45" s="1482"/>
      <c r="EY45" s="1482"/>
      <c r="EZ45" s="1482"/>
      <c r="FA45" s="1482"/>
      <c r="FB45" s="1482"/>
      <c r="FC45" s="1482"/>
      <c r="FD45" s="1482"/>
      <c r="FE45" s="1482"/>
      <c r="FF45" s="1485"/>
      <c r="FG45" s="1482"/>
      <c r="FH45" s="1482"/>
      <c r="FI45" s="1482"/>
      <c r="FJ45" s="1482"/>
      <c r="FK45" s="1482"/>
      <c r="FL45" s="1484"/>
      <c r="FM45" s="1484">
        <v>2</v>
      </c>
      <c r="FN45" s="1484">
        <v>6</v>
      </c>
      <c r="FO45" s="1484"/>
      <c r="FP45" s="1482"/>
      <c r="FQ45" s="1484"/>
      <c r="FR45" s="1484"/>
      <c r="FS45" s="1484"/>
      <c r="FT45" s="1484">
        <v>6</v>
      </c>
      <c r="FU45" s="1484"/>
      <c r="FV45" s="1484"/>
      <c r="FW45" s="1484"/>
      <c r="FX45" s="1484"/>
      <c r="FY45" s="1484"/>
      <c r="FZ45" s="1484"/>
      <c r="GA45" s="1484"/>
      <c r="GB45" s="1484"/>
      <c r="GC45" s="1484"/>
      <c r="GD45" s="1486"/>
      <c r="GE45" s="1487">
        <v>1.2</v>
      </c>
      <c r="GF45" s="1487"/>
      <c r="GG45" s="1484"/>
      <c r="GH45" s="1431">
        <f t="shared" si="5"/>
        <v>106.80000000000001</v>
      </c>
      <c r="GI45" s="1432">
        <f t="shared" si="11"/>
        <v>35.6</v>
      </c>
      <c r="GJ45" s="1433">
        <f t="shared" si="7"/>
        <v>0</v>
      </c>
      <c r="GK45" s="1433"/>
      <c r="GL45" s="1434">
        <v>1</v>
      </c>
      <c r="GM45" s="1434"/>
      <c r="GN45" s="1434"/>
      <c r="GO45" s="1435"/>
      <c r="GP45" s="1435"/>
      <c r="GQ45" s="1435"/>
      <c r="GR45" s="1436"/>
      <c r="GS45" s="1437"/>
      <c r="GT45" s="1435"/>
      <c r="GU45" s="1435"/>
      <c r="GV45" s="1435"/>
      <c r="GW45" s="1435"/>
      <c r="GX45" s="1435"/>
      <c r="GY45" s="1435"/>
      <c r="GZ45" s="1435">
        <v>1</v>
      </c>
      <c r="HA45" s="1435"/>
      <c r="HB45" s="1435"/>
      <c r="HC45" s="1435">
        <f t="shared" si="9"/>
        <v>0</v>
      </c>
      <c r="HD45" s="1437">
        <f t="shared" si="10"/>
        <v>2</v>
      </c>
      <c r="HE45" s="1435">
        <v>6</v>
      </c>
      <c r="HF45" s="1436"/>
      <c r="HG45" s="1437"/>
      <c r="HH45" s="1435">
        <v>1</v>
      </c>
      <c r="HI45" s="1437"/>
      <c r="HJ45" s="1435"/>
      <c r="HK45" s="1437"/>
      <c r="HL45" s="1435"/>
      <c r="HM45" s="1436"/>
      <c r="HN45" s="1436"/>
      <c r="HO45" s="1436"/>
      <c r="HP45" s="1436"/>
      <c r="HQ45" s="1436"/>
      <c r="HR45" s="1437"/>
      <c r="HS45" s="1435"/>
      <c r="HT45" s="1435"/>
      <c r="HU45" s="1435"/>
      <c r="HV45" s="1435"/>
      <c r="HW45" s="1435"/>
      <c r="HX45" s="1435"/>
      <c r="HY45" s="1435"/>
      <c r="HZ45" s="1437">
        <v>2</v>
      </c>
      <c r="IA45" s="1437"/>
      <c r="IB45" s="1437"/>
      <c r="IC45" s="1462"/>
      <c r="ID45" s="1463"/>
      <c r="IE45" s="1463"/>
      <c r="IF45" s="1462"/>
      <c r="IG45" s="1435"/>
      <c r="IH45" s="1462"/>
      <c r="II45" s="1462"/>
      <c r="IJ45" s="1462"/>
      <c r="IK45" s="1462"/>
      <c r="IL45" s="1462"/>
      <c r="IM45" s="1462"/>
      <c r="IN45" s="1462"/>
      <c r="IO45" s="1462"/>
      <c r="IP45" s="1462"/>
      <c r="IQ45" s="1462"/>
      <c r="IR45" s="1462"/>
      <c r="IS45" s="1462"/>
      <c r="IT45" s="1462"/>
      <c r="IU45" s="1462"/>
      <c r="IV45" s="1435">
        <f t="shared" si="2"/>
        <v>0</v>
      </c>
      <c r="IW45" s="1437"/>
      <c r="IX45" s="1437"/>
      <c r="IY45" s="1437"/>
      <c r="IZ45" s="1435">
        <f t="shared" si="3"/>
        <v>0</v>
      </c>
      <c r="JA45" s="1462"/>
      <c r="JB45" s="1462"/>
      <c r="JC45" s="1462"/>
      <c r="JD45" s="1462"/>
      <c r="JE45" s="1437"/>
      <c r="JF45" s="1437"/>
      <c r="JG45" s="1437"/>
      <c r="JH45" s="1435"/>
      <c r="JI45" s="1436"/>
      <c r="JJ45" s="1436">
        <f t="shared" si="8"/>
        <v>0</v>
      </c>
      <c r="JK45" s="1455"/>
    </row>
    <row r="46" spans="1:271" s="1027" customFormat="1" ht="20.25" hidden="1" customHeight="1">
      <c r="A46" s="1547" t="str">
        <f>BangKeTru!B44</f>
        <v>107a</v>
      </c>
      <c r="B46" s="1548">
        <f>BangKeTru!C44</f>
        <v>34.799999999999997</v>
      </c>
      <c r="C46" s="1416">
        <f t="shared" si="4"/>
        <v>1396.5999999999995</v>
      </c>
      <c r="D46" s="1456"/>
      <c r="E46" s="1457"/>
      <c r="F46" s="1457"/>
      <c r="G46" s="1457"/>
      <c r="H46" s="1458"/>
      <c r="I46" s="1456"/>
      <c r="J46" s="1456"/>
      <c r="K46" s="1422"/>
      <c r="L46" s="1422"/>
      <c r="M46" s="1422"/>
      <c r="N46" s="1423"/>
      <c r="O46" s="1421" t="s">
        <v>3434</v>
      </c>
      <c r="P46" s="1421"/>
      <c r="Q46" s="1422"/>
      <c r="R46" s="1422"/>
      <c r="S46" s="1423"/>
      <c r="T46" s="1422"/>
      <c r="U46" s="1422"/>
      <c r="V46" s="1422"/>
      <c r="W46" s="1423"/>
      <c r="X46" s="1424">
        <v>1</v>
      </c>
      <c r="Y46" s="1424"/>
      <c r="Z46" s="1424"/>
      <c r="AA46" s="1425"/>
      <c r="AB46" s="1422"/>
      <c r="AC46" s="1422"/>
      <c r="AD46" s="1422"/>
      <c r="AE46" s="1422"/>
      <c r="AF46" s="1422"/>
      <c r="AG46" s="1422"/>
      <c r="AH46" s="1422"/>
      <c r="AI46" s="1422"/>
      <c r="AJ46" s="1422"/>
      <c r="AK46" s="1422"/>
      <c r="AL46" s="1422"/>
      <c r="AM46" s="1422">
        <v>1</v>
      </c>
      <c r="AN46" s="1422"/>
      <c r="AO46" s="1422"/>
      <c r="AP46" s="1422"/>
      <c r="AQ46" s="1422"/>
      <c r="AR46" s="1422"/>
      <c r="AS46" s="1422"/>
      <c r="AT46" s="1422"/>
      <c r="AU46" s="1422"/>
      <c r="AV46" s="1422"/>
      <c r="AW46" s="1422"/>
      <c r="AX46" s="1422"/>
      <c r="AY46" s="1422"/>
      <c r="AZ46" s="1422"/>
      <c r="BA46" s="1422"/>
      <c r="BB46" s="1422"/>
      <c r="BC46" s="1422"/>
      <c r="BD46" s="1422"/>
      <c r="BE46" s="1422"/>
      <c r="BF46" s="1422"/>
      <c r="BG46" s="1422"/>
      <c r="BH46" s="1422"/>
      <c r="BI46" s="1422"/>
      <c r="BJ46" s="1422"/>
      <c r="BK46" s="1422"/>
      <c r="BL46" s="1422"/>
      <c r="BM46" s="1422"/>
      <c r="BN46" s="1422"/>
      <c r="BO46" s="1422"/>
      <c r="BP46" s="1422"/>
      <c r="BQ46" s="1422"/>
      <c r="BR46" s="1422"/>
      <c r="BS46" s="1422"/>
      <c r="BT46" s="1425"/>
      <c r="BU46" s="1425"/>
      <c r="BV46" s="1422"/>
      <c r="BW46" s="1422"/>
      <c r="BX46" s="1422"/>
      <c r="BY46" s="1422"/>
      <c r="BZ46" s="1422"/>
      <c r="CA46" s="1422"/>
      <c r="CB46" s="1422"/>
      <c r="CC46" s="1422"/>
      <c r="CD46" s="1422"/>
      <c r="CE46" s="1422"/>
      <c r="CF46" s="1425"/>
      <c r="CG46" s="1422"/>
      <c r="CH46" s="1422"/>
      <c r="CI46" s="1422"/>
      <c r="CJ46" s="1422"/>
      <c r="CK46" s="1422"/>
      <c r="CL46" s="1422"/>
      <c r="CM46" s="1422"/>
      <c r="CN46" s="1422"/>
      <c r="CO46" s="1422"/>
      <c r="CP46" s="1422"/>
      <c r="CQ46" s="1422"/>
      <c r="CR46" s="1422"/>
      <c r="CS46" s="1422"/>
      <c r="CT46" s="1422"/>
      <c r="CU46" s="1422"/>
      <c r="CV46" s="1422"/>
      <c r="CW46" s="1422"/>
      <c r="CX46" s="1422"/>
      <c r="CY46" s="1422"/>
      <c r="CZ46" s="1422"/>
      <c r="DA46" s="1422"/>
      <c r="DB46" s="1422"/>
      <c r="DC46" s="1425"/>
      <c r="DD46" s="1422"/>
      <c r="DE46" s="1422"/>
      <c r="DF46" s="1422"/>
      <c r="DG46" s="1422"/>
      <c r="DH46" s="1422"/>
      <c r="DI46" s="1422"/>
      <c r="DJ46" s="1422"/>
      <c r="DK46" s="1422"/>
      <c r="DL46" s="1422"/>
      <c r="DM46" s="1422"/>
      <c r="DN46" s="1422"/>
      <c r="DO46" s="1425">
        <v>1</v>
      </c>
      <c r="DP46" s="1422"/>
      <c r="DQ46" s="1425"/>
      <c r="DR46" s="1422"/>
      <c r="DS46" s="1422"/>
      <c r="DT46" s="1422"/>
      <c r="DU46" s="1422"/>
      <c r="DV46" s="1422"/>
      <c r="DW46" s="1422"/>
      <c r="DX46" s="1422"/>
      <c r="DY46" s="1422"/>
      <c r="DZ46" s="1422"/>
      <c r="EA46" s="1425"/>
      <c r="EB46" s="1422"/>
      <c r="EC46" s="1422"/>
      <c r="ED46" s="1422"/>
      <c r="EE46" s="1422"/>
      <c r="EF46" s="1422"/>
      <c r="EG46" s="1422"/>
      <c r="EH46" s="1422"/>
      <c r="EI46" s="1422"/>
      <c r="EJ46" s="1422"/>
      <c r="EK46" s="1422"/>
      <c r="EL46" s="1426"/>
      <c r="EM46" s="1427"/>
      <c r="EN46" s="1425">
        <v>3</v>
      </c>
      <c r="EO46" s="1425"/>
      <c r="EP46" s="1425"/>
      <c r="EQ46" s="1425"/>
      <c r="ER46" s="1425"/>
      <c r="ES46" s="1427"/>
      <c r="ET46" s="1425"/>
      <c r="EU46" s="1425">
        <v>1</v>
      </c>
      <c r="EV46" s="1425"/>
      <c r="EW46" s="1425"/>
      <c r="EX46" s="1425"/>
      <c r="EY46" s="1425"/>
      <c r="EZ46" s="1425"/>
      <c r="FA46" s="1425"/>
      <c r="FB46" s="1425"/>
      <c r="FC46" s="1425"/>
      <c r="FD46" s="1425"/>
      <c r="FE46" s="1425"/>
      <c r="FF46" s="1428"/>
      <c r="FG46" s="1425"/>
      <c r="FH46" s="1425"/>
      <c r="FI46" s="1425"/>
      <c r="FJ46" s="1425"/>
      <c r="FK46" s="1425"/>
      <c r="FL46" s="1427"/>
      <c r="FM46" s="1427"/>
      <c r="FN46" s="1427"/>
      <c r="FO46" s="1427"/>
      <c r="FP46" s="1425"/>
      <c r="FQ46" s="1427"/>
      <c r="FR46" s="1427"/>
      <c r="FS46" s="1427"/>
      <c r="FT46" s="1427">
        <v>3</v>
      </c>
      <c r="FU46" s="1427"/>
      <c r="FV46" s="1427"/>
      <c r="FW46" s="1427"/>
      <c r="FX46" s="1427"/>
      <c r="FY46" s="1427">
        <v>1</v>
      </c>
      <c r="FZ46" s="1427"/>
      <c r="GA46" s="1427"/>
      <c r="GB46" s="1427">
        <v>5</v>
      </c>
      <c r="GC46" s="1427">
        <v>4</v>
      </c>
      <c r="GD46" s="1429"/>
      <c r="GE46" s="1430"/>
      <c r="GF46" s="1430"/>
      <c r="GG46" s="1427"/>
      <c r="GH46" s="1431">
        <f t="shared" si="5"/>
        <v>104.39999999999999</v>
      </c>
      <c r="GI46" s="1432">
        <f t="shared" si="11"/>
        <v>34.799999999999997</v>
      </c>
      <c r="GJ46" s="1433">
        <f t="shared" si="7"/>
        <v>0</v>
      </c>
      <c r="GK46" s="1433"/>
      <c r="GL46" s="1434"/>
      <c r="GM46" s="1434"/>
      <c r="GN46" s="1434"/>
      <c r="GO46" s="1435">
        <v>1</v>
      </c>
      <c r="GP46" s="1435"/>
      <c r="GQ46" s="1435"/>
      <c r="GR46" s="1436"/>
      <c r="GS46" s="1437"/>
      <c r="GT46" s="1435"/>
      <c r="GU46" s="1435"/>
      <c r="GV46" s="1435"/>
      <c r="GW46" s="1435"/>
      <c r="GX46" s="1435"/>
      <c r="GY46" s="1435"/>
      <c r="GZ46" s="1435"/>
      <c r="HA46" s="1435"/>
      <c r="HB46" s="1435"/>
      <c r="HC46" s="1435">
        <f t="shared" si="9"/>
        <v>0</v>
      </c>
      <c r="HD46" s="1437">
        <f t="shared" si="10"/>
        <v>0</v>
      </c>
      <c r="HE46" s="1435"/>
      <c r="HF46" s="1436"/>
      <c r="HG46" s="1437"/>
      <c r="HH46" s="1435"/>
      <c r="HI46" s="1437"/>
      <c r="HJ46" s="1435"/>
      <c r="HK46" s="1437"/>
      <c r="HL46" s="1435">
        <v>1</v>
      </c>
      <c r="HM46" s="1436">
        <v>3</v>
      </c>
      <c r="HN46" s="1436"/>
      <c r="HO46" s="1436"/>
      <c r="HP46" s="1436">
        <v>1</v>
      </c>
      <c r="HQ46" s="1436"/>
      <c r="HR46" s="1437"/>
      <c r="HS46" s="1435"/>
      <c r="HT46" s="1435"/>
      <c r="HU46" s="1435"/>
      <c r="HV46" s="1435"/>
      <c r="HW46" s="1435"/>
      <c r="HX46" s="1435"/>
      <c r="HY46" s="1435"/>
      <c r="HZ46" s="1437"/>
      <c r="IA46" s="1437"/>
      <c r="IB46" s="1437"/>
      <c r="IC46" s="1435"/>
      <c r="ID46" s="1438"/>
      <c r="IE46" s="1438"/>
      <c r="IF46" s="1435"/>
      <c r="IG46" s="1435"/>
      <c r="IH46" s="1435"/>
      <c r="II46" s="1435"/>
      <c r="IJ46" s="1435"/>
      <c r="IK46" s="1435"/>
      <c r="IL46" s="1435"/>
      <c r="IM46" s="1435"/>
      <c r="IN46" s="1435"/>
      <c r="IO46" s="1435"/>
      <c r="IP46" s="1435"/>
      <c r="IQ46" s="1435"/>
      <c r="IR46" s="1435"/>
      <c r="IS46" s="1435"/>
      <c r="IT46" s="1435"/>
      <c r="IU46" s="1435"/>
      <c r="IV46" s="1435">
        <f t="shared" si="2"/>
        <v>1</v>
      </c>
      <c r="IW46" s="1436">
        <f>HO46</f>
        <v>0</v>
      </c>
      <c r="IX46" s="1436">
        <f>HP46</f>
        <v>1</v>
      </c>
      <c r="IY46" s="1437"/>
      <c r="IZ46" s="1435">
        <f t="shared" si="3"/>
        <v>0</v>
      </c>
      <c r="JA46" s="1435"/>
      <c r="JB46" s="1435"/>
      <c r="JC46" s="1435"/>
      <c r="JD46" s="1435"/>
      <c r="JE46" s="1437"/>
      <c r="JF46" s="1437"/>
      <c r="JG46" s="1437"/>
      <c r="JH46" s="1435">
        <v>1</v>
      </c>
      <c r="JI46" s="1436"/>
      <c r="JJ46" s="1436">
        <f t="shared" si="8"/>
        <v>0</v>
      </c>
      <c r="JK46" s="1459"/>
    </row>
    <row r="47" spans="1:271" s="1027" customFormat="1" ht="20.25" hidden="1" customHeight="1">
      <c r="A47" s="1547">
        <f>BangKeTru!B45</f>
        <v>108</v>
      </c>
      <c r="B47" s="1548">
        <f>BangKeTru!C45</f>
        <v>31.3</v>
      </c>
      <c r="C47" s="1416">
        <f t="shared" si="4"/>
        <v>1427.8999999999994</v>
      </c>
      <c r="D47" s="1416"/>
      <c r="E47" s="1441"/>
      <c r="F47" s="1441"/>
      <c r="G47" s="1441"/>
      <c r="H47" s="1460"/>
      <c r="I47" s="1443"/>
      <c r="J47" s="1443"/>
      <c r="K47" s="1461"/>
      <c r="L47" s="1461"/>
      <c r="M47" s="1461"/>
      <c r="N47" s="1445" t="s">
        <v>3434</v>
      </c>
      <c r="O47" s="1446" t="s">
        <v>3434</v>
      </c>
      <c r="P47" s="1446"/>
      <c r="Q47" s="1444">
        <v>1</v>
      </c>
      <c r="R47" s="1444"/>
      <c r="S47" s="1445"/>
      <c r="T47" s="1444"/>
      <c r="U47" s="1444"/>
      <c r="V47" s="1444"/>
      <c r="W47" s="1445"/>
      <c r="X47" s="1447"/>
      <c r="Y47" s="1447"/>
      <c r="Z47" s="1447"/>
      <c r="AA47" s="1448"/>
      <c r="AB47" s="1444"/>
      <c r="AC47" s="1444"/>
      <c r="AD47" s="1444"/>
      <c r="AE47" s="1444"/>
      <c r="AF47" s="1444"/>
      <c r="AG47" s="1444"/>
      <c r="AH47" s="1444"/>
      <c r="AI47" s="1444"/>
      <c r="AJ47" s="1444"/>
      <c r="AK47" s="1444"/>
      <c r="AL47" s="1444"/>
      <c r="AM47" s="1444"/>
      <c r="AN47" s="1444"/>
      <c r="AO47" s="1444"/>
      <c r="AP47" s="1444"/>
      <c r="AQ47" s="1444"/>
      <c r="AR47" s="1444"/>
      <c r="AS47" s="1444"/>
      <c r="AT47" s="1444"/>
      <c r="AU47" s="1444"/>
      <c r="AV47" s="1444"/>
      <c r="AW47" s="1444"/>
      <c r="AX47" s="1444"/>
      <c r="AY47" s="1444"/>
      <c r="AZ47" s="1444"/>
      <c r="BA47" s="1444"/>
      <c r="BB47" s="1444"/>
      <c r="BC47" s="1444"/>
      <c r="BD47" s="1444"/>
      <c r="BE47" s="1444"/>
      <c r="BF47" s="1444"/>
      <c r="BG47" s="1444"/>
      <c r="BH47" s="1444"/>
      <c r="BI47" s="1444"/>
      <c r="BJ47" s="1444"/>
      <c r="BK47" s="1444"/>
      <c r="BL47" s="1444"/>
      <c r="BM47" s="1444"/>
      <c r="BN47" s="1444"/>
      <c r="BO47" s="1444"/>
      <c r="BP47" s="1444"/>
      <c r="BQ47" s="1444"/>
      <c r="BR47" s="1444"/>
      <c r="BS47" s="1444"/>
      <c r="BT47" s="1448"/>
      <c r="BU47" s="1448"/>
      <c r="BV47" s="1444"/>
      <c r="BW47" s="1444"/>
      <c r="BX47" s="1444"/>
      <c r="BY47" s="1444"/>
      <c r="BZ47" s="1444"/>
      <c r="CA47" s="1444"/>
      <c r="CB47" s="1444"/>
      <c r="CC47" s="1444"/>
      <c r="CD47" s="1444"/>
      <c r="CE47" s="1444"/>
      <c r="CF47" s="1448"/>
      <c r="CG47" s="1444"/>
      <c r="CH47" s="1444"/>
      <c r="CI47" s="1444"/>
      <c r="CJ47" s="1444"/>
      <c r="CK47" s="1444"/>
      <c r="CL47" s="1444"/>
      <c r="CM47" s="1444"/>
      <c r="CN47" s="1444"/>
      <c r="CO47" s="1444"/>
      <c r="CP47" s="1444"/>
      <c r="CQ47" s="1444"/>
      <c r="CR47" s="1444"/>
      <c r="CS47" s="1444"/>
      <c r="CT47" s="1444"/>
      <c r="CU47" s="1444"/>
      <c r="CV47" s="1444"/>
      <c r="CW47" s="1444"/>
      <c r="CX47" s="1444"/>
      <c r="CY47" s="1444"/>
      <c r="CZ47" s="1444"/>
      <c r="DA47" s="1444"/>
      <c r="DB47" s="1444"/>
      <c r="DC47" s="1448"/>
      <c r="DD47" s="1444"/>
      <c r="DE47" s="1444"/>
      <c r="DF47" s="1444"/>
      <c r="DG47" s="1444"/>
      <c r="DH47" s="1444"/>
      <c r="DI47" s="1444"/>
      <c r="DJ47" s="1444"/>
      <c r="DK47" s="1444"/>
      <c r="DL47" s="1444"/>
      <c r="DM47" s="1444"/>
      <c r="DN47" s="1444"/>
      <c r="DO47" s="1448">
        <v>1</v>
      </c>
      <c r="DP47" s="1444"/>
      <c r="DQ47" s="1448"/>
      <c r="DR47" s="1444"/>
      <c r="DS47" s="1444"/>
      <c r="DT47" s="1444"/>
      <c r="DU47" s="1444"/>
      <c r="DV47" s="1444"/>
      <c r="DW47" s="1444"/>
      <c r="DX47" s="1444"/>
      <c r="DY47" s="1444"/>
      <c r="DZ47" s="1444"/>
      <c r="EA47" s="1448"/>
      <c r="EB47" s="1444"/>
      <c r="EC47" s="1444"/>
      <c r="ED47" s="1444"/>
      <c r="EE47" s="1444"/>
      <c r="EF47" s="1444"/>
      <c r="EG47" s="1444"/>
      <c r="EH47" s="1444"/>
      <c r="EI47" s="1444"/>
      <c r="EJ47" s="1444"/>
      <c r="EK47" s="1444"/>
      <c r="EL47" s="1449"/>
      <c r="EM47" s="1450"/>
      <c r="EN47" s="1448">
        <v>3</v>
      </c>
      <c r="EO47" s="1448"/>
      <c r="EP47" s="1448"/>
      <c r="EQ47" s="1448"/>
      <c r="ER47" s="1448"/>
      <c r="ES47" s="1450"/>
      <c r="ET47" s="1448"/>
      <c r="EU47" s="1448">
        <v>1</v>
      </c>
      <c r="EV47" s="1448"/>
      <c r="EW47" s="1448"/>
      <c r="EX47" s="1448"/>
      <c r="EY47" s="1448"/>
      <c r="EZ47" s="1448"/>
      <c r="FA47" s="1448"/>
      <c r="FB47" s="1448"/>
      <c r="FC47" s="1448"/>
      <c r="FD47" s="1448"/>
      <c r="FE47" s="1448"/>
      <c r="FF47" s="1451"/>
      <c r="FG47" s="1448"/>
      <c r="FH47" s="1448"/>
      <c r="FI47" s="1448"/>
      <c r="FJ47" s="1448"/>
      <c r="FK47" s="1448"/>
      <c r="FL47" s="1450"/>
      <c r="FM47" s="1450"/>
      <c r="FN47" s="1450"/>
      <c r="FO47" s="1450"/>
      <c r="FP47" s="1448"/>
      <c r="FQ47" s="1452"/>
      <c r="FR47" s="1452"/>
      <c r="FS47" s="1450"/>
      <c r="FT47" s="1450">
        <v>3</v>
      </c>
      <c r="FU47" s="1450"/>
      <c r="FV47" s="1450"/>
      <c r="FW47" s="1450"/>
      <c r="FX47" s="1450"/>
      <c r="FY47" s="1450"/>
      <c r="FZ47" s="1450"/>
      <c r="GA47" s="1450"/>
      <c r="GB47" s="1450"/>
      <c r="GC47" s="1450"/>
      <c r="GD47" s="1453"/>
      <c r="GE47" s="1454"/>
      <c r="GF47" s="1454"/>
      <c r="GG47" s="1450"/>
      <c r="GH47" s="1431">
        <f t="shared" si="5"/>
        <v>93.9</v>
      </c>
      <c r="GI47" s="1432">
        <f t="shared" si="11"/>
        <v>31.3</v>
      </c>
      <c r="GJ47" s="1433">
        <f t="shared" si="7"/>
        <v>0</v>
      </c>
      <c r="GK47" s="1433"/>
      <c r="GL47" s="1434"/>
      <c r="GM47" s="1434"/>
      <c r="GN47" s="1434"/>
      <c r="GO47" s="1435"/>
      <c r="GP47" s="1435"/>
      <c r="GQ47" s="1435"/>
      <c r="GR47" s="1436"/>
      <c r="GS47" s="1437"/>
      <c r="GT47" s="1435"/>
      <c r="GU47" s="1435"/>
      <c r="GV47" s="1435">
        <v>1</v>
      </c>
      <c r="GW47" s="1435"/>
      <c r="GX47" s="1435"/>
      <c r="GY47" s="1435"/>
      <c r="GZ47" s="1435"/>
      <c r="HA47" s="1435"/>
      <c r="HB47" s="1435"/>
      <c r="HC47" s="1435">
        <f t="shared" si="9"/>
        <v>0</v>
      </c>
      <c r="HD47" s="1437">
        <f t="shared" si="10"/>
        <v>0</v>
      </c>
      <c r="HE47" s="1435"/>
      <c r="HF47" s="1436"/>
      <c r="HG47" s="1437"/>
      <c r="HH47" s="1435">
        <v>2</v>
      </c>
      <c r="HI47" s="1437">
        <v>1</v>
      </c>
      <c r="HJ47" s="1435"/>
      <c r="HK47" s="1437"/>
      <c r="HL47" s="1435"/>
      <c r="HM47" s="1436"/>
      <c r="HN47" s="1436"/>
      <c r="HO47" s="1436"/>
      <c r="HP47" s="1436"/>
      <c r="HQ47" s="1436"/>
      <c r="HR47" s="1437"/>
      <c r="HS47" s="1435"/>
      <c r="HT47" s="1435"/>
      <c r="HU47" s="1435"/>
      <c r="HV47" s="1435"/>
      <c r="HW47" s="1435"/>
      <c r="HX47" s="1435"/>
      <c r="HY47" s="1435">
        <v>1</v>
      </c>
      <c r="HZ47" s="1437"/>
      <c r="IA47" s="1437"/>
      <c r="IB47" s="1437"/>
      <c r="IC47" s="1462"/>
      <c r="ID47" s="1463"/>
      <c r="IE47" s="1463"/>
      <c r="IF47" s="1462"/>
      <c r="IG47" s="1435"/>
      <c r="IH47" s="1462"/>
      <c r="II47" s="1462"/>
      <c r="IJ47" s="1462"/>
      <c r="IK47" s="1462"/>
      <c r="IL47" s="1462"/>
      <c r="IM47" s="1462"/>
      <c r="IN47" s="1462"/>
      <c r="IO47" s="1462"/>
      <c r="IP47" s="1462"/>
      <c r="IQ47" s="1462"/>
      <c r="IR47" s="1462"/>
      <c r="IS47" s="1462"/>
      <c r="IT47" s="1462"/>
      <c r="IU47" s="1462"/>
      <c r="IV47" s="1435">
        <f t="shared" si="2"/>
        <v>0</v>
      </c>
      <c r="IW47" s="1437"/>
      <c r="IX47" s="1437"/>
      <c r="IY47" s="1437"/>
      <c r="IZ47" s="1435">
        <f t="shared" si="3"/>
        <v>0</v>
      </c>
      <c r="JA47" s="1462"/>
      <c r="JB47" s="1462"/>
      <c r="JC47" s="1462"/>
      <c r="JD47" s="1462"/>
      <c r="JE47" s="1437"/>
      <c r="JF47" s="1437"/>
      <c r="JG47" s="1437"/>
      <c r="JH47" s="1435"/>
      <c r="JI47" s="1436"/>
      <c r="JJ47" s="1436">
        <f t="shared" si="8"/>
        <v>0</v>
      </c>
      <c r="JK47" s="1455"/>
    </row>
    <row r="48" spans="1:271" s="1027" customFormat="1" ht="20.25" hidden="1" customHeight="1">
      <c r="A48" s="1547" t="str">
        <f>BangKeTru!B46</f>
        <v>108a</v>
      </c>
      <c r="B48" s="1548">
        <f>BangKeTru!C46</f>
        <v>34</v>
      </c>
      <c r="C48" s="1416">
        <f t="shared" si="4"/>
        <v>1461.8999999999994</v>
      </c>
      <c r="D48" s="1456"/>
      <c r="E48" s="1457"/>
      <c r="F48" s="1457"/>
      <c r="G48" s="1457"/>
      <c r="H48" s="1458"/>
      <c r="I48" s="1456"/>
      <c r="J48" s="1456"/>
      <c r="K48" s="1422"/>
      <c r="L48" s="1422"/>
      <c r="M48" s="1422"/>
      <c r="N48" s="1423"/>
      <c r="O48" s="1421" t="s">
        <v>3434</v>
      </c>
      <c r="P48" s="1421"/>
      <c r="Q48" s="1422"/>
      <c r="R48" s="1422"/>
      <c r="S48" s="1423"/>
      <c r="T48" s="1422"/>
      <c r="U48" s="1422"/>
      <c r="V48" s="1422"/>
      <c r="W48" s="1423"/>
      <c r="X48" s="1424">
        <v>1</v>
      </c>
      <c r="Y48" s="1424"/>
      <c r="Z48" s="1424"/>
      <c r="AA48" s="1425"/>
      <c r="AB48" s="1422"/>
      <c r="AC48" s="1422"/>
      <c r="AD48" s="1422"/>
      <c r="AE48" s="1422"/>
      <c r="AF48" s="1422"/>
      <c r="AG48" s="1422"/>
      <c r="AH48" s="1422"/>
      <c r="AI48" s="1422"/>
      <c r="AJ48" s="1422"/>
      <c r="AK48" s="1422"/>
      <c r="AL48" s="1422"/>
      <c r="AM48" s="1422">
        <v>1</v>
      </c>
      <c r="AN48" s="1422"/>
      <c r="AO48" s="1422"/>
      <c r="AP48" s="1422"/>
      <c r="AQ48" s="1422"/>
      <c r="AR48" s="1422"/>
      <c r="AS48" s="1422"/>
      <c r="AT48" s="1422"/>
      <c r="AU48" s="1422"/>
      <c r="AV48" s="1422"/>
      <c r="AW48" s="1422"/>
      <c r="AX48" s="1422"/>
      <c r="AY48" s="1422"/>
      <c r="AZ48" s="1422"/>
      <c r="BA48" s="1422"/>
      <c r="BB48" s="1422"/>
      <c r="BC48" s="1422"/>
      <c r="BD48" s="1422"/>
      <c r="BE48" s="1422"/>
      <c r="BF48" s="1422"/>
      <c r="BG48" s="1422"/>
      <c r="BH48" s="1422"/>
      <c r="BI48" s="1422"/>
      <c r="BJ48" s="1422"/>
      <c r="BK48" s="1422"/>
      <c r="BL48" s="1422"/>
      <c r="BM48" s="1422"/>
      <c r="BN48" s="1422"/>
      <c r="BO48" s="1422"/>
      <c r="BP48" s="1422"/>
      <c r="BQ48" s="1422"/>
      <c r="BR48" s="1422"/>
      <c r="BS48" s="1422"/>
      <c r="BT48" s="1425"/>
      <c r="BU48" s="1425"/>
      <c r="BV48" s="1422"/>
      <c r="BW48" s="1422"/>
      <c r="BX48" s="1422"/>
      <c r="BY48" s="1422"/>
      <c r="BZ48" s="1422"/>
      <c r="CA48" s="1422"/>
      <c r="CB48" s="1422"/>
      <c r="CC48" s="1422"/>
      <c r="CD48" s="1422"/>
      <c r="CE48" s="1422"/>
      <c r="CF48" s="1425"/>
      <c r="CG48" s="1422"/>
      <c r="CH48" s="1422"/>
      <c r="CI48" s="1422"/>
      <c r="CJ48" s="1422"/>
      <c r="CK48" s="1422"/>
      <c r="CL48" s="1422"/>
      <c r="CM48" s="1422"/>
      <c r="CN48" s="1422"/>
      <c r="CO48" s="1422"/>
      <c r="CP48" s="1422"/>
      <c r="CQ48" s="1422"/>
      <c r="CR48" s="1422"/>
      <c r="CS48" s="1422"/>
      <c r="CT48" s="1422"/>
      <c r="CU48" s="1422"/>
      <c r="CV48" s="1422"/>
      <c r="CW48" s="1422"/>
      <c r="CX48" s="1422"/>
      <c r="CY48" s="1422"/>
      <c r="CZ48" s="1422"/>
      <c r="DA48" s="1422"/>
      <c r="DB48" s="1422"/>
      <c r="DC48" s="1425"/>
      <c r="DD48" s="1422"/>
      <c r="DE48" s="1422"/>
      <c r="DF48" s="1422"/>
      <c r="DG48" s="1422"/>
      <c r="DH48" s="1422"/>
      <c r="DI48" s="1422"/>
      <c r="DJ48" s="1422"/>
      <c r="DK48" s="1422"/>
      <c r="DL48" s="1422"/>
      <c r="DM48" s="1422"/>
      <c r="DN48" s="1422"/>
      <c r="DO48" s="1425">
        <v>1</v>
      </c>
      <c r="DP48" s="1422"/>
      <c r="DQ48" s="1425"/>
      <c r="DR48" s="1422"/>
      <c r="DS48" s="1422"/>
      <c r="DT48" s="1422"/>
      <c r="DU48" s="1422"/>
      <c r="DV48" s="1422"/>
      <c r="DW48" s="1422"/>
      <c r="DX48" s="1422"/>
      <c r="DY48" s="1422"/>
      <c r="DZ48" s="1422"/>
      <c r="EA48" s="1425"/>
      <c r="EB48" s="1422"/>
      <c r="EC48" s="1422"/>
      <c r="ED48" s="1422"/>
      <c r="EE48" s="1422"/>
      <c r="EF48" s="1422"/>
      <c r="EG48" s="1422"/>
      <c r="EH48" s="1422"/>
      <c r="EI48" s="1422"/>
      <c r="EJ48" s="1422"/>
      <c r="EK48" s="1422"/>
      <c r="EL48" s="1426"/>
      <c r="EM48" s="1427"/>
      <c r="EN48" s="1425">
        <v>3</v>
      </c>
      <c r="EO48" s="1425"/>
      <c r="EP48" s="1425"/>
      <c r="EQ48" s="1425"/>
      <c r="ER48" s="1425"/>
      <c r="ES48" s="1427"/>
      <c r="ET48" s="1425"/>
      <c r="EU48" s="1425">
        <v>1</v>
      </c>
      <c r="EV48" s="1425"/>
      <c r="EW48" s="1425"/>
      <c r="EX48" s="1425"/>
      <c r="EY48" s="1425"/>
      <c r="EZ48" s="1425"/>
      <c r="FA48" s="1425"/>
      <c r="FB48" s="1425"/>
      <c r="FC48" s="1425"/>
      <c r="FD48" s="1425"/>
      <c r="FE48" s="1425"/>
      <c r="FF48" s="1428"/>
      <c r="FG48" s="1425"/>
      <c r="FH48" s="1425"/>
      <c r="FI48" s="1425"/>
      <c r="FJ48" s="1425"/>
      <c r="FK48" s="1425"/>
      <c r="FL48" s="1427"/>
      <c r="FM48" s="1427"/>
      <c r="FN48" s="1427"/>
      <c r="FO48" s="1427"/>
      <c r="FP48" s="1425"/>
      <c r="FQ48" s="1427"/>
      <c r="FR48" s="1427"/>
      <c r="FS48" s="1427"/>
      <c r="FT48" s="1427">
        <v>3</v>
      </c>
      <c r="FU48" s="1427"/>
      <c r="FV48" s="1427"/>
      <c r="FW48" s="1427"/>
      <c r="FX48" s="1427"/>
      <c r="FY48" s="1427">
        <v>1</v>
      </c>
      <c r="FZ48" s="1427"/>
      <c r="GA48" s="1427"/>
      <c r="GB48" s="1427">
        <v>7</v>
      </c>
      <c r="GC48" s="1427">
        <v>8</v>
      </c>
      <c r="GD48" s="1429"/>
      <c r="GE48" s="1430"/>
      <c r="GF48" s="1430"/>
      <c r="GG48" s="1427"/>
      <c r="GH48" s="1431">
        <f t="shared" si="5"/>
        <v>102</v>
      </c>
      <c r="GI48" s="1432">
        <f t="shared" si="11"/>
        <v>34</v>
      </c>
      <c r="GJ48" s="1433">
        <f t="shared" si="7"/>
        <v>0</v>
      </c>
      <c r="GK48" s="1433"/>
      <c r="GL48" s="1434"/>
      <c r="GM48" s="1434"/>
      <c r="GN48" s="1434"/>
      <c r="GO48" s="1435">
        <v>1</v>
      </c>
      <c r="GP48" s="1435"/>
      <c r="GQ48" s="1435"/>
      <c r="GR48" s="1436"/>
      <c r="GS48" s="1437"/>
      <c r="GT48" s="1435"/>
      <c r="GU48" s="1435"/>
      <c r="GV48" s="1435"/>
      <c r="GW48" s="1435"/>
      <c r="GX48" s="1435"/>
      <c r="GY48" s="1435"/>
      <c r="GZ48" s="1435"/>
      <c r="HA48" s="1435"/>
      <c r="HB48" s="1435"/>
      <c r="HC48" s="1435">
        <f t="shared" si="9"/>
        <v>0</v>
      </c>
      <c r="HD48" s="1437">
        <f t="shared" si="10"/>
        <v>0</v>
      </c>
      <c r="HE48" s="1435"/>
      <c r="HF48" s="1436"/>
      <c r="HG48" s="1437"/>
      <c r="HH48" s="1435"/>
      <c r="HI48" s="1437"/>
      <c r="HJ48" s="1435"/>
      <c r="HK48" s="1437"/>
      <c r="HL48" s="1435">
        <v>1</v>
      </c>
      <c r="HM48" s="1436">
        <v>6</v>
      </c>
      <c r="HN48" s="1436"/>
      <c r="HO48" s="1436"/>
      <c r="HP48" s="1436">
        <v>1</v>
      </c>
      <c r="HQ48" s="1436"/>
      <c r="HR48" s="1437"/>
      <c r="HS48" s="1435"/>
      <c r="HT48" s="1435"/>
      <c r="HU48" s="1435"/>
      <c r="HV48" s="1435"/>
      <c r="HW48" s="1435"/>
      <c r="HX48" s="1435"/>
      <c r="HY48" s="1435"/>
      <c r="HZ48" s="1437"/>
      <c r="IA48" s="1437"/>
      <c r="IB48" s="1437"/>
      <c r="IC48" s="1435"/>
      <c r="ID48" s="1438"/>
      <c r="IE48" s="1438"/>
      <c r="IF48" s="1435"/>
      <c r="IG48" s="1435"/>
      <c r="IH48" s="1435"/>
      <c r="II48" s="1435"/>
      <c r="IJ48" s="1435"/>
      <c r="IK48" s="1435"/>
      <c r="IL48" s="1435"/>
      <c r="IM48" s="1435"/>
      <c r="IN48" s="1435"/>
      <c r="IO48" s="1435"/>
      <c r="IP48" s="1435"/>
      <c r="IQ48" s="1435"/>
      <c r="IR48" s="1435"/>
      <c r="IS48" s="1435"/>
      <c r="IT48" s="1435"/>
      <c r="IU48" s="1435"/>
      <c r="IV48" s="1435">
        <f t="shared" si="2"/>
        <v>1</v>
      </c>
      <c r="IW48" s="1436">
        <f>HO48</f>
        <v>0</v>
      </c>
      <c r="IX48" s="1436">
        <f>HP48</f>
        <v>1</v>
      </c>
      <c r="IY48" s="1437"/>
      <c r="IZ48" s="1435">
        <f t="shared" si="3"/>
        <v>0</v>
      </c>
      <c r="JA48" s="1435"/>
      <c r="JB48" s="1435"/>
      <c r="JC48" s="1435"/>
      <c r="JD48" s="1435"/>
      <c r="JE48" s="1437"/>
      <c r="JF48" s="1437"/>
      <c r="JG48" s="1437"/>
      <c r="JH48" s="1435">
        <v>1</v>
      </c>
      <c r="JI48" s="1436"/>
      <c r="JJ48" s="1436">
        <f t="shared" si="8"/>
        <v>0</v>
      </c>
      <c r="JK48" s="1459" t="s">
        <v>5073</v>
      </c>
    </row>
    <row r="49" spans="1:271" s="1027" customFormat="1" ht="20.25" hidden="1" customHeight="1">
      <c r="A49" s="1547">
        <f>BangKeTru!B47</f>
        <v>109</v>
      </c>
      <c r="B49" s="1548">
        <f>BangKeTru!C47</f>
        <v>34.5</v>
      </c>
      <c r="C49" s="1416">
        <f t="shared" si="4"/>
        <v>1496.3999999999994</v>
      </c>
      <c r="D49" s="1416"/>
      <c r="E49" s="1441"/>
      <c r="F49" s="1441"/>
      <c r="G49" s="1441"/>
      <c r="H49" s="1460"/>
      <c r="I49" s="1443"/>
      <c r="J49" s="1443"/>
      <c r="K49" s="1461"/>
      <c r="L49" s="1461"/>
      <c r="M49" s="1461"/>
      <c r="N49" s="1445" t="s">
        <v>3434</v>
      </c>
      <c r="O49" s="1446" t="s">
        <v>3434</v>
      </c>
      <c r="P49" s="1446"/>
      <c r="Q49" s="1444">
        <v>1</v>
      </c>
      <c r="R49" s="1444"/>
      <c r="S49" s="1445"/>
      <c r="T49" s="1444"/>
      <c r="U49" s="1444"/>
      <c r="V49" s="1444"/>
      <c r="W49" s="1445"/>
      <c r="X49" s="1447"/>
      <c r="Y49" s="1447"/>
      <c r="Z49" s="1447"/>
      <c r="AA49" s="1448"/>
      <c r="AB49" s="1444"/>
      <c r="AC49" s="1444"/>
      <c r="AD49" s="1444"/>
      <c r="AE49" s="1444"/>
      <c r="AF49" s="1444"/>
      <c r="AG49" s="1444"/>
      <c r="AH49" s="1444"/>
      <c r="AI49" s="1444"/>
      <c r="AJ49" s="1444"/>
      <c r="AK49" s="1444"/>
      <c r="AL49" s="1444"/>
      <c r="AM49" s="1444"/>
      <c r="AN49" s="1444"/>
      <c r="AO49" s="1444"/>
      <c r="AP49" s="1444"/>
      <c r="AQ49" s="1444"/>
      <c r="AR49" s="1444"/>
      <c r="AS49" s="1444"/>
      <c r="AT49" s="1444"/>
      <c r="AU49" s="1444"/>
      <c r="AV49" s="1444"/>
      <c r="AW49" s="1444"/>
      <c r="AX49" s="1444"/>
      <c r="AY49" s="1444"/>
      <c r="AZ49" s="1444"/>
      <c r="BA49" s="1444"/>
      <c r="BB49" s="1444"/>
      <c r="BC49" s="1444"/>
      <c r="BD49" s="1444"/>
      <c r="BE49" s="1444"/>
      <c r="BF49" s="1444"/>
      <c r="BG49" s="1444"/>
      <c r="BH49" s="1444"/>
      <c r="BI49" s="1444"/>
      <c r="BJ49" s="1444"/>
      <c r="BK49" s="1444"/>
      <c r="BL49" s="1444"/>
      <c r="BM49" s="1444"/>
      <c r="BN49" s="1444"/>
      <c r="BO49" s="1444"/>
      <c r="BP49" s="1444"/>
      <c r="BQ49" s="1444"/>
      <c r="BR49" s="1444"/>
      <c r="BS49" s="1444"/>
      <c r="BT49" s="1448"/>
      <c r="BU49" s="1448"/>
      <c r="BV49" s="1444"/>
      <c r="BW49" s="1444"/>
      <c r="BX49" s="1444"/>
      <c r="BY49" s="1444"/>
      <c r="BZ49" s="1444"/>
      <c r="CA49" s="1444"/>
      <c r="CB49" s="1444"/>
      <c r="CC49" s="1444"/>
      <c r="CD49" s="1444"/>
      <c r="CE49" s="1444"/>
      <c r="CF49" s="1448"/>
      <c r="CG49" s="1444"/>
      <c r="CH49" s="1444"/>
      <c r="CI49" s="1444"/>
      <c r="CJ49" s="1444"/>
      <c r="CK49" s="1444"/>
      <c r="CL49" s="1444"/>
      <c r="CM49" s="1444"/>
      <c r="CN49" s="1444"/>
      <c r="CO49" s="1444"/>
      <c r="CP49" s="1444"/>
      <c r="CQ49" s="1444"/>
      <c r="CR49" s="1444"/>
      <c r="CS49" s="1444"/>
      <c r="CT49" s="1444">
        <v>1</v>
      </c>
      <c r="CU49" s="1444"/>
      <c r="CV49" s="1444"/>
      <c r="CW49" s="1444"/>
      <c r="CX49" s="1444"/>
      <c r="CY49" s="1444"/>
      <c r="CZ49" s="1444"/>
      <c r="DA49" s="1444"/>
      <c r="DB49" s="1444"/>
      <c r="DC49" s="1448"/>
      <c r="DD49" s="1444"/>
      <c r="DE49" s="1444"/>
      <c r="DF49" s="1444"/>
      <c r="DG49" s="1444"/>
      <c r="DH49" s="1444"/>
      <c r="DI49" s="1444"/>
      <c r="DJ49" s="1444"/>
      <c r="DK49" s="1444"/>
      <c r="DL49" s="1444"/>
      <c r="DM49" s="1444"/>
      <c r="DN49" s="1444"/>
      <c r="DO49" s="1448">
        <v>1</v>
      </c>
      <c r="DP49" s="1444"/>
      <c r="DQ49" s="1448"/>
      <c r="DR49" s="1444"/>
      <c r="DS49" s="1444"/>
      <c r="DT49" s="1444"/>
      <c r="DU49" s="1444"/>
      <c r="DV49" s="1444"/>
      <c r="DW49" s="1444"/>
      <c r="DX49" s="1444"/>
      <c r="DY49" s="1444"/>
      <c r="DZ49" s="1444"/>
      <c r="EA49" s="1448"/>
      <c r="EB49" s="1444"/>
      <c r="EC49" s="1444"/>
      <c r="ED49" s="1444"/>
      <c r="EE49" s="1444"/>
      <c r="EF49" s="1444"/>
      <c r="EG49" s="1444"/>
      <c r="EH49" s="1444"/>
      <c r="EI49" s="1444"/>
      <c r="EJ49" s="1444"/>
      <c r="EK49" s="1444"/>
      <c r="EL49" s="1449"/>
      <c r="EM49" s="1450"/>
      <c r="EN49" s="1448">
        <v>3</v>
      </c>
      <c r="EO49" s="1448"/>
      <c r="EP49" s="1448"/>
      <c r="EQ49" s="1448"/>
      <c r="ER49" s="1448"/>
      <c r="ES49" s="1450"/>
      <c r="ET49" s="1448"/>
      <c r="EU49" s="1448">
        <v>1</v>
      </c>
      <c r="EV49" s="1448"/>
      <c r="EW49" s="1448"/>
      <c r="EX49" s="1448"/>
      <c r="EY49" s="1448"/>
      <c r="EZ49" s="1448"/>
      <c r="FA49" s="1448"/>
      <c r="FB49" s="1448"/>
      <c r="FC49" s="1448"/>
      <c r="FD49" s="1448"/>
      <c r="FE49" s="1448"/>
      <c r="FF49" s="1451"/>
      <c r="FG49" s="1448"/>
      <c r="FH49" s="1448"/>
      <c r="FI49" s="1448"/>
      <c r="FJ49" s="1448"/>
      <c r="FK49" s="1448"/>
      <c r="FL49" s="1450"/>
      <c r="FM49" s="1450"/>
      <c r="FN49" s="1450"/>
      <c r="FO49" s="1450"/>
      <c r="FP49" s="1448"/>
      <c r="FQ49" s="1452"/>
      <c r="FR49" s="1452"/>
      <c r="FS49" s="1450"/>
      <c r="FT49" s="1450">
        <v>3</v>
      </c>
      <c r="FU49" s="1450"/>
      <c r="FV49" s="1450"/>
      <c r="FW49" s="1450"/>
      <c r="FX49" s="1450"/>
      <c r="FY49" s="1450"/>
      <c r="FZ49" s="1450"/>
      <c r="GA49" s="1450"/>
      <c r="GB49" s="1450"/>
      <c r="GC49" s="1450"/>
      <c r="GD49" s="1453"/>
      <c r="GE49" s="1454"/>
      <c r="GF49" s="1454"/>
      <c r="GG49" s="1450"/>
      <c r="GH49" s="1431">
        <f t="shared" si="5"/>
        <v>103.5</v>
      </c>
      <c r="GI49" s="1432">
        <f t="shared" si="11"/>
        <v>34.5</v>
      </c>
      <c r="GJ49" s="1433">
        <f t="shared" si="7"/>
        <v>0</v>
      </c>
      <c r="GK49" s="1433"/>
      <c r="GL49" s="1434"/>
      <c r="GM49" s="1434"/>
      <c r="GN49" s="1434"/>
      <c r="GO49" s="1435"/>
      <c r="GP49" s="1435"/>
      <c r="GQ49" s="1435"/>
      <c r="GR49" s="1436"/>
      <c r="GS49" s="1437"/>
      <c r="GT49" s="1435"/>
      <c r="GU49" s="1435"/>
      <c r="GV49" s="1435">
        <v>1</v>
      </c>
      <c r="GW49" s="1435"/>
      <c r="GX49" s="1435"/>
      <c r="GY49" s="1435"/>
      <c r="GZ49" s="1435"/>
      <c r="HA49" s="1435"/>
      <c r="HB49" s="1435"/>
      <c r="HC49" s="1435">
        <f t="shared" si="9"/>
        <v>0</v>
      </c>
      <c r="HD49" s="1437">
        <f t="shared" si="10"/>
        <v>0</v>
      </c>
      <c r="HE49" s="1435"/>
      <c r="HF49" s="1436"/>
      <c r="HG49" s="1437"/>
      <c r="HH49" s="1435">
        <v>2</v>
      </c>
      <c r="HI49" s="1437">
        <v>1</v>
      </c>
      <c r="HJ49" s="1435"/>
      <c r="HK49" s="1437"/>
      <c r="HL49" s="1435"/>
      <c r="HM49" s="1436"/>
      <c r="HN49" s="1436"/>
      <c r="HO49" s="1436"/>
      <c r="HP49" s="1436"/>
      <c r="HQ49" s="1436"/>
      <c r="HR49" s="1437"/>
      <c r="HS49" s="1435"/>
      <c r="HT49" s="1435"/>
      <c r="HU49" s="1435"/>
      <c r="HV49" s="1435"/>
      <c r="HW49" s="1435"/>
      <c r="HX49" s="1435"/>
      <c r="HY49" s="1435">
        <v>1</v>
      </c>
      <c r="HZ49" s="1437"/>
      <c r="IA49" s="1437"/>
      <c r="IB49" s="1437"/>
      <c r="IC49" s="1462"/>
      <c r="ID49" s="1463"/>
      <c r="IE49" s="1463"/>
      <c r="IF49" s="1462"/>
      <c r="IG49" s="1435"/>
      <c r="IH49" s="1462"/>
      <c r="II49" s="1462"/>
      <c r="IJ49" s="1462"/>
      <c r="IK49" s="1462"/>
      <c r="IL49" s="1462"/>
      <c r="IM49" s="1462"/>
      <c r="IN49" s="1462"/>
      <c r="IO49" s="1462"/>
      <c r="IP49" s="1462"/>
      <c r="IQ49" s="1462"/>
      <c r="IR49" s="1462"/>
      <c r="IS49" s="1462"/>
      <c r="IT49" s="1462"/>
      <c r="IU49" s="1462"/>
      <c r="IV49" s="1435">
        <f t="shared" si="2"/>
        <v>0</v>
      </c>
      <c r="IW49" s="1437"/>
      <c r="IX49" s="1437"/>
      <c r="IY49" s="1437"/>
      <c r="IZ49" s="1435">
        <f t="shared" si="3"/>
        <v>0</v>
      </c>
      <c r="JA49" s="1462"/>
      <c r="JB49" s="1462"/>
      <c r="JC49" s="1462"/>
      <c r="JD49" s="1462"/>
      <c r="JE49" s="1437"/>
      <c r="JF49" s="1437"/>
      <c r="JG49" s="1437"/>
      <c r="JH49" s="1435"/>
      <c r="JI49" s="1436"/>
      <c r="JJ49" s="1436">
        <f t="shared" si="8"/>
        <v>0</v>
      </c>
      <c r="JK49" s="1455"/>
    </row>
    <row r="50" spans="1:271" s="1027" customFormat="1" ht="20.25" hidden="1" customHeight="1">
      <c r="A50" s="1547" t="str">
        <f>BangKeTru!B48</f>
        <v>109a</v>
      </c>
      <c r="B50" s="1548">
        <f>BangKeTru!C48</f>
        <v>24</v>
      </c>
      <c r="C50" s="1416">
        <f t="shared" si="4"/>
        <v>1520.3999999999994</v>
      </c>
      <c r="D50" s="1456"/>
      <c r="E50" s="1457"/>
      <c r="F50" s="1457"/>
      <c r="G50" s="1457"/>
      <c r="H50" s="1458"/>
      <c r="I50" s="1456"/>
      <c r="J50" s="1456"/>
      <c r="K50" s="1422"/>
      <c r="L50" s="1422"/>
      <c r="M50" s="1422"/>
      <c r="N50" s="1423"/>
      <c r="O50" s="1421" t="s">
        <v>3434</v>
      </c>
      <c r="P50" s="1421"/>
      <c r="Q50" s="1422"/>
      <c r="R50" s="1422"/>
      <c r="S50" s="1423"/>
      <c r="T50" s="1422"/>
      <c r="U50" s="1422"/>
      <c r="V50" s="1422"/>
      <c r="W50" s="1423"/>
      <c r="X50" s="1424">
        <v>1</v>
      </c>
      <c r="Y50" s="1424"/>
      <c r="Z50" s="1424"/>
      <c r="AA50" s="1425"/>
      <c r="AB50" s="1422"/>
      <c r="AC50" s="1422"/>
      <c r="AD50" s="1422"/>
      <c r="AE50" s="1422"/>
      <c r="AF50" s="1422"/>
      <c r="AG50" s="1422"/>
      <c r="AH50" s="1422"/>
      <c r="AI50" s="1422"/>
      <c r="AJ50" s="1422"/>
      <c r="AK50" s="1422"/>
      <c r="AL50" s="1422"/>
      <c r="AM50" s="1422"/>
      <c r="AN50" s="1422">
        <v>1</v>
      </c>
      <c r="AO50" s="1422"/>
      <c r="AP50" s="1422"/>
      <c r="AQ50" s="1422"/>
      <c r="AR50" s="1422"/>
      <c r="AS50" s="1422"/>
      <c r="AT50" s="1422"/>
      <c r="AU50" s="1422"/>
      <c r="AV50" s="1422"/>
      <c r="AW50" s="1422"/>
      <c r="AX50" s="1422"/>
      <c r="AY50" s="1422"/>
      <c r="AZ50" s="1422"/>
      <c r="BA50" s="1422"/>
      <c r="BB50" s="1422"/>
      <c r="BC50" s="1422"/>
      <c r="BD50" s="1422"/>
      <c r="BE50" s="1422"/>
      <c r="BF50" s="1422"/>
      <c r="BG50" s="1422"/>
      <c r="BH50" s="1422"/>
      <c r="BI50" s="1422"/>
      <c r="BJ50" s="1422"/>
      <c r="BK50" s="1422"/>
      <c r="BL50" s="1422"/>
      <c r="BM50" s="1422"/>
      <c r="BN50" s="1422"/>
      <c r="BO50" s="1422"/>
      <c r="BP50" s="1422"/>
      <c r="BQ50" s="1422"/>
      <c r="BR50" s="1422"/>
      <c r="BS50" s="1422"/>
      <c r="BT50" s="1425"/>
      <c r="BU50" s="1425"/>
      <c r="BV50" s="1422"/>
      <c r="BW50" s="1422"/>
      <c r="BX50" s="1422"/>
      <c r="BY50" s="1422"/>
      <c r="BZ50" s="1422"/>
      <c r="CA50" s="1422"/>
      <c r="CB50" s="1422"/>
      <c r="CC50" s="1422"/>
      <c r="CD50" s="1422"/>
      <c r="CE50" s="1422"/>
      <c r="CF50" s="1425"/>
      <c r="CG50" s="1422"/>
      <c r="CH50" s="1422"/>
      <c r="CI50" s="1422"/>
      <c r="CJ50" s="1422"/>
      <c r="CK50" s="1422"/>
      <c r="CL50" s="1422"/>
      <c r="CM50" s="1422"/>
      <c r="CN50" s="1422"/>
      <c r="CO50" s="1422"/>
      <c r="CP50" s="1422"/>
      <c r="CQ50" s="1422"/>
      <c r="CR50" s="1422"/>
      <c r="CS50" s="1422"/>
      <c r="CT50" s="1422"/>
      <c r="CU50" s="1422"/>
      <c r="CV50" s="1422"/>
      <c r="CW50" s="1422"/>
      <c r="CX50" s="1422"/>
      <c r="CY50" s="1422"/>
      <c r="CZ50" s="1422"/>
      <c r="DA50" s="1422"/>
      <c r="DB50" s="1422"/>
      <c r="DC50" s="1425"/>
      <c r="DD50" s="1422"/>
      <c r="DE50" s="1422"/>
      <c r="DF50" s="1422"/>
      <c r="DG50" s="1422"/>
      <c r="DH50" s="1422"/>
      <c r="DI50" s="1422"/>
      <c r="DJ50" s="1422"/>
      <c r="DK50" s="1422"/>
      <c r="DL50" s="1422"/>
      <c r="DM50" s="1422"/>
      <c r="DN50" s="1422"/>
      <c r="DO50" s="1425">
        <v>1</v>
      </c>
      <c r="DP50" s="1422"/>
      <c r="DQ50" s="1425"/>
      <c r="DR50" s="1422"/>
      <c r="DS50" s="1422"/>
      <c r="DT50" s="1422"/>
      <c r="DU50" s="1422"/>
      <c r="DV50" s="1422"/>
      <c r="DW50" s="1422"/>
      <c r="DX50" s="1422"/>
      <c r="DY50" s="1422"/>
      <c r="DZ50" s="1422"/>
      <c r="EA50" s="1425"/>
      <c r="EB50" s="1422"/>
      <c r="EC50" s="1422"/>
      <c r="ED50" s="1422"/>
      <c r="EE50" s="1422"/>
      <c r="EF50" s="1422"/>
      <c r="EG50" s="1422"/>
      <c r="EH50" s="1422"/>
      <c r="EI50" s="1422"/>
      <c r="EJ50" s="1422"/>
      <c r="EK50" s="1422"/>
      <c r="EL50" s="1426"/>
      <c r="EM50" s="1427"/>
      <c r="EN50" s="1425">
        <v>3</v>
      </c>
      <c r="EO50" s="1425"/>
      <c r="EP50" s="1425"/>
      <c r="EQ50" s="1425"/>
      <c r="ER50" s="1425"/>
      <c r="ES50" s="1427"/>
      <c r="ET50" s="1425"/>
      <c r="EU50" s="1425">
        <v>1</v>
      </c>
      <c r="EV50" s="1425"/>
      <c r="EW50" s="1425"/>
      <c r="EX50" s="1425"/>
      <c r="EY50" s="1425"/>
      <c r="EZ50" s="1425"/>
      <c r="FA50" s="1425"/>
      <c r="FB50" s="1425"/>
      <c r="FC50" s="1425"/>
      <c r="FD50" s="1425"/>
      <c r="FE50" s="1425"/>
      <c r="FF50" s="1428"/>
      <c r="FG50" s="1425"/>
      <c r="FH50" s="1425"/>
      <c r="FI50" s="1425"/>
      <c r="FJ50" s="1425"/>
      <c r="FK50" s="1425"/>
      <c r="FL50" s="1427"/>
      <c r="FM50" s="1427"/>
      <c r="FN50" s="1427"/>
      <c r="FO50" s="1427"/>
      <c r="FP50" s="1425"/>
      <c r="FQ50" s="1427"/>
      <c r="FR50" s="1427"/>
      <c r="FS50" s="1427"/>
      <c r="FT50" s="1427">
        <v>3</v>
      </c>
      <c r="FU50" s="1427"/>
      <c r="FV50" s="1427"/>
      <c r="FW50" s="1427"/>
      <c r="FX50" s="1427"/>
      <c r="FY50" s="1427">
        <v>1</v>
      </c>
      <c r="FZ50" s="1427"/>
      <c r="GA50" s="1427"/>
      <c r="GB50" s="1427">
        <v>6</v>
      </c>
      <c r="GC50" s="1427">
        <v>4</v>
      </c>
      <c r="GD50" s="1429"/>
      <c r="GE50" s="1430"/>
      <c r="GF50" s="1430"/>
      <c r="GG50" s="1427"/>
      <c r="GH50" s="1431">
        <f t="shared" si="5"/>
        <v>72</v>
      </c>
      <c r="GI50" s="1432">
        <f t="shared" si="11"/>
        <v>24</v>
      </c>
      <c r="GJ50" s="1433">
        <f t="shared" si="7"/>
        <v>0</v>
      </c>
      <c r="GK50" s="1433"/>
      <c r="GL50" s="1434"/>
      <c r="GM50" s="1434"/>
      <c r="GN50" s="1434"/>
      <c r="GO50" s="1435">
        <v>1</v>
      </c>
      <c r="GP50" s="1435"/>
      <c r="GQ50" s="1435"/>
      <c r="GR50" s="1436"/>
      <c r="GS50" s="1437"/>
      <c r="GT50" s="1435"/>
      <c r="GU50" s="1435"/>
      <c r="GV50" s="1435"/>
      <c r="GW50" s="1435"/>
      <c r="GX50" s="1435"/>
      <c r="GY50" s="1435"/>
      <c r="GZ50" s="1435"/>
      <c r="HA50" s="1435"/>
      <c r="HB50" s="1435"/>
      <c r="HC50" s="1435">
        <f t="shared" si="9"/>
        <v>0</v>
      </c>
      <c r="HD50" s="1437">
        <f t="shared" si="10"/>
        <v>0</v>
      </c>
      <c r="HE50" s="1435"/>
      <c r="HF50" s="1436"/>
      <c r="HG50" s="1437"/>
      <c r="HH50" s="1435"/>
      <c r="HI50" s="1437"/>
      <c r="HJ50" s="1435"/>
      <c r="HK50" s="1437"/>
      <c r="HL50" s="1435">
        <v>1</v>
      </c>
      <c r="HM50" s="1436">
        <v>3</v>
      </c>
      <c r="HN50" s="1436"/>
      <c r="HO50" s="1436"/>
      <c r="HP50" s="1436">
        <v>1</v>
      </c>
      <c r="HQ50" s="1436"/>
      <c r="HR50" s="1437"/>
      <c r="HS50" s="1435"/>
      <c r="HT50" s="1435"/>
      <c r="HU50" s="1435"/>
      <c r="HV50" s="1435"/>
      <c r="HW50" s="1435"/>
      <c r="HX50" s="1435"/>
      <c r="HY50" s="1435"/>
      <c r="HZ50" s="1437"/>
      <c r="IA50" s="1437"/>
      <c r="IB50" s="1437"/>
      <c r="IC50" s="1435"/>
      <c r="ID50" s="1438"/>
      <c r="IE50" s="1438"/>
      <c r="IF50" s="1435"/>
      <c r="IG50" s="1435"/>
      <c r="IH50" s="1435"/>
      <c r="II50" s="1435"/>
      <c r="IJ50" s="1435"/>
      <c r="IK50" s="1435"/>
      <c r="IL50" s="1435"/>
      <c r="IM50" s="1435"/>
      <c r="IN50" s="1435"/>
      <c r="IO50" s="1435"/>
      <c r="IP50" s="1435"/>
      <c r="IQ50" s="1435"/>
      <c r="IR50" s="1435"/>
      <c r="IS50" s="1435"/>
      <c r="IT50" s="1435"/>
      <c r="IU50" s="1435"/>
      <c r="IV50" s="1435">
        <f t="shared" si="2"/>
        <v>1</v>
      </c>
      <c r="IW50" s="1436">
        <f>HO50</f>
        <v>0</v>
      </c>
      <c r="IX50" s="1436">
        <f>HP50</f>
        <v>1</v>
      </c>
      <c r="IY50" s="1437"/>
      <c r="IZ50" s="1435">
        <f t="shared" si="3"/>
        <v>0</v>
      </c>
      <c r="JA50" s="1435"/>
      <c r="JB50" s="1435"/>
      <c r="JC50" s="1435"/>
      <c r="JD50" s="1435"/>
      <c r="JE50" s="1437"/>
      <c r="JF50" s="1437"/>
      <c r="JG50" s="1437"/>
      <c r="JH50" s="1435">
        <v>1</v>
      </c>
      <c r="JI50" s="1436"/>
      <c r="JJ50" s="1436">
        <f t="shared" si="8"/>
        <v>0</v>
      </c>
      <c r="JK50" s="1459"/>
    </row>
    <row r="51" spans="1:271" s="1027" customFormat="1" ht="20.25" hidden="1" customHeight="1">
      <c r="A51" s="1547">
        <f>BangKeTru!B49</f>
        <v>110</v>
      </c>
      <c r="B51" s="1548">
        <f>BangKeTru!C49</f>
        <v>31.2</v>
      </c>
      <c r="C51" s="1416">
        <f t="shared" si="4"/>
        <v>1551.5999999999995</v>
      </c>
      <c r="D51" s="1416"/>
      <c r="E51" s="1441"/>
      <c r="F51" s="1441"/>
      <c r="G51" s="1441"/>
      <c r="H51" s="1460"/>
      <c r="I51" s="1443"/>
      <c r="J51" s="1443"/>
      <c r="K51" s="1461"/>
      <c r="L51" s="1461"/>
      <c r="M51" s="1461"/>
      <c r="N51" s="1445" t="s">
        <v>3994</v>
      </c>
      <c r="O51" s="1446" t="s">
        <v>3994</v>
      </c>
      <c r="P51" s="1446"/>
      <c r="Q51" s="1444">
        <v>1</v>
      </c>
      <c r="R51" s="1444"/>
      <c r="S51" s="1445"/>
      <c r="T51" s="1444"/>
      <c r="U51" s="1444"/>
      <c r="V51" s="1444"/>
      <c r="W51" s="1445"/>
      <c r="X51" s="1447"/>
      <c r="Y51" s="1447"/>
      <c r="Z51" s="1447"/>
      <c r="AA51" s="1448"/>
      <c r="AB51" s="1444"/>
      <c r="AC51" s="1444"/>
      <c r="AD51" s="1444"/>
      <c r="AE51" s="1444"/>
      <c r="AF51" s="1444"/>
      <c r="AG51" s="1444"/>
      <c r="AH51" s="1444"/>
      <c r="AI51" s="1444"/>
      <c r="AJ51" s="1444"/>
      <c r="AK51" s="1444"/>
      <c r="AL51" s="1444"/>
      <c r="AM51" s="1444"/>
      <c r="AN51" s="1444"/>
      <c r="AO51" s="1444"/>
      <c r="AP51" s="1444"/>
      <c r="AQ51" s="1444"/>
      <c r="AR51" s="1444"/>
      <c r="AS51" s="1444"/>
      <c r="AT51" s="1444"/>
      <c r="AU51" s="1444"/>
      <c r="AV51" s="1444"/>
      <c r="AW51" s="1444"/>
      <c r="AX51" s="1444"/>
      <c r="AY51" s="1444"/>
      <c r="AZ51" s="1444"/>
      <c r="BA51" s="1444"/>
      <c r="BB51" s="1444"/>
      <c r="BC51" s="1444"/>
      <c r="BD51" s="1444"/>
      <c r="BE51" s="1444"/>
      <c r="BF51" s="1444"/>
      <c r="BG51" s="1444"/>
      <c r="BH51" s="1444"/>
      <c r="BI51" s="1444"/>
      <c r="BJ51" s="1444"/>
      <c r="BK51" s="1444"/>
      <c r="BL51" s="1444"/>
      <c r="BM51" s="1444"/>
      <c r="BN51" s="1444"/>
      <c r="BO51" s="1444"/>
      <c r="BP51" s="1444"/>
      <c r="BQ51" s="1444"/>
      <c r="BR51" s="1444"/>
      <c r="BS51" s="1444"/>
      <c r="BT51" s="1448"/>
      <c r="BU51" s="1448">
        <v>1</v>
      </c>
      <c r="BV51" s="1444"/>
      <c r="BW51" s="1444"/>
      <c r="BX51" s="1444"/>
      <c r="BY51" s="1444"/>
      <c r="BZ51" s="1444"/>
      <c r="CA51" s="1444"/>
      <c r="CB51" s="1444"/>
      <c r="CC51" s="1444"/>
      <c r="CD51" s="1444"/>
      <c r="CE51" s="1444"/>
      <c r="CF51" s="1448"/>
      <c r="CG51" s="1444"/>
      <c r="CH51" s="1444"/>
      <c r="CI51" s="1444"/>
      <c r="CJ51" s="1444"/>
      <c r="CK51" s="1444"/>
      <c r="CL51" s="1444"/>
      <c r="CM51" s="1444"/>
      <c r="CN51" s="1444"/>
      <c r="CO51" s="1444"/>
      <c r="CP51" s="1444"/>
      <c r="CQ51" s="1444"/>
      <c r="CR51" s="1444"/>
      <c r="CS51" s="1444"/>
      <c r="CT51" s="1444"/>
      <c r="CU51" s="1444"/>
      <c r="CV51" s="1444"/>
      <c r="CW51" s="1444"/>
      <c r="CX51" s="1444"/>
      <c r="CY51" s="1444"/>
      <c r="CZ51" s="1444"/>
      <c r="DA51" s="1444"/>
      <c r="DB51" s="1444"/>
      <c r="DC51" s="1448"/>
      <c r="DD51" s="1444"/>
      <c r="DE51" s="1444"/>
      <c r="DF51" s="1444"/>
      <c r="DG51" s="1444"/>
      <c r="DH51" s="1444"/>
      <c r="DI51" s="1444"/>
      <c r="DJ51" s="1444"/>
      <c r="DK51" s="1444"/>
      <c r="DL51" s="1444"/>
      <c r="DM51" s="1444"/>
      <c r="DN51" s="1444"/>
      <c r="DO51" s="1448"/>
      <c r="DP51" s="1444"/>
      <c r="DQ51" s="1448">
        <v>1</v>
      </c>
      <c r="DR51" s="1444"/>
      <c r="DS51" s="1444"/>
      <c r="DT51" s="1444"/>
      <c r="DU51" s="1444"/>
      <c r="DV51" s="1444"/>
      <c r="DW51" s="1444"/>
      <c r="DX51" s="1444"/>
      <c r="DY51" s="1444"/>
      <c r="DZ51" s="1444"/>
      <c r="EA51" s="1448"/>
      <c r="EB51" s="1444"/>
      <c r="EC51" s="1444"/>
      <c r="ED51" s="1444"/>
      <c r="EE51" s="1444"/>
      <c r="EF51" s="1444"/>
      <c r="EG51" s="1444"/>
      <c r="EH51" s="1444"/>
      <c r="EI51" s="1444"/>
      <c r="EJ51" s="1444"/>
      <c r="EK51" s="1444"/>
      <c r="EL51" s="1449"/>
      <c r="EM51" s="1450"/>
      <c r="EN51" s="1448">
        <v>6</v>
      </c>
      <c r="EO51" s="1448"/>
      <c r="EP51" s="1448"/>
      <c r="EQ51" s="1448"/>
      <c r="ER51" s="1448"/>
      <c r="ES51" s="1450"/>
      <c r="ET51" s="1448"/>
      <c r="EU51" s="1448">
        <v>1</v>
      </c>
      <c r="EV51" s="1448"/>
      <c r="EW51" s="1448"/>
      <c r="EX51" s="1448"/>
      <c r="EY51" s="1448"/>
      <c r="EZ51" s="1448"/>
      <c r="FA51" s="1448"/>
      <c r="FB51" s="1448"/>
      <c r="FC51" s="1448"/>
      <c r="FD51" s="1448"/>
      <c r="FE51" s="1448"/>
      <c r="FF51" s="1451"/>
      <c r="FG51" s="1448"/>
      <c r="FH51" s="1448"/>
      <c r="FI51" s="1448"/>
      <c r="FJ51" s="1448"/>
      <c r="FK51" s="1448"/>
      <c r="FL51" s="1450"/>
      <c r="FM51" s="1450"/>
      <c r="FN51" s="1450"/>
      <c r="FO51" s="1450"/>
      <c r="FP51" s="1448"/>
      <c r="FQ51" s="1452"/>
      <c r="FR51" s="1452"/>
      <c r="FS51" s="1450">
        <v>6</v>
      </c>
      <c r="FT51" s="1450"/>
      <c r="FU51" s="1450"/>
      <c r="FV51" s="1450"/>
      <c r="FW51" s="1450"/>
      <c r="FX51" s="1450"/>
      <c r="FY51" s="1450"/>
      <c r="FZ51" s="1450"/>
      <c r="GA51" s="1450"/>
      <c r="GB51" s="1450"/>
      <c r="GC51" s="1450"/>
      <c r="GD51" s="1453"/>
      <c r="GE51" s="1454"/>
      <c r="GF51" s="1454"/>
      <c r="GG51" s="1450"/>
      <c r="GH51" s="1431">
        <f t="shared" si="5"/>
        <v>93.6</v>
      </c>
      <c r="GI51" s="1432">
        <f t="shared" si="11"/>
        <v>31.2</v>
      </c>
      <c r="GJ51" s="1433">
        <f t="shared" si="7"/>
        <v>0</v>
      </c>
      <c r="GK51" s="1433"/>
      <c r="GL51" s="1434">
        <v>1</v>
      </c>
      <c r="GM51" s="1434"/>
      <c r="GN51" s="1434"/>
      <c r="GO51" s="1435"/>
      <c r="GP51" s="1435"/>
      <c r="GQ51" s="1435"/>
      <c r="GR51" s="1436"/>
      <c r="GS51" s="1437"/>
      <c r="GT51" s="1435"/>
      <c r="GU51" s="1435"/>
      <c r="GV51" s="1435"/>
      <c r="GW51" s="1435">
        <v>1</v>
      </c>
      <c r="GX51" s="1435"/>
      <c r="GY51" s="1435"/>
      <c r="GZ51" s="1435"/>
      <c r="HA51" s="1435"/>
      <c r="HB51" s="1435"/>
      <c r="HC51" s="1435">
        <f t="shared" si="9"/>
        <v>1</v>
      </c>
      <c r="HD51" s="1437">
        <f t="shared" si="10"/>
        <v>0</v>
      </c>
      <c r="HE51" s="1435"/>
      <c r="HF51" s="1436"/>
      <c r="HG51" s="1437"/>
      <c r="HH51" s="1435">
        <v>4</v>
      </c>
      <c r="HI51" s="1437">
        <v>2</v>
      </c>
      <c r="HJ51" s="1435"/>
      <c r="HK51" s="1437"/>
      <c r="HL51" s="1435"/>
      <c r="HM51" s="1436"/>
      <c r="HN51" s="1436"/>
      <c r="HO51" s="1436"/>
      <c r="HP51" s="1436"/>
      <c r="HQ51" s="1436"/>
      <c r="HR51" s="1437"/>
      <c r="HS51" s="1435"/>
      <c r="HT51" s="1435"/>
      <c r="HU51" s="1435"/>
      <c r="HV51" s="1435"/>
      <c r="HW51" s="1435"/>
      <c r="HX51" s="1435"/>
      <c r="HY51" s="1435">
        <v>1</v>
      </c>
      <c r="HZ51" s="1437"/>
      <c r="IA51" s="1437"/>
      <c r="IB51" s="1437"/>
      <c r="IC51" s="1435"/>
      <c r="ID51" s="1438"/>
      <c r="IE51" s="1438"/>
      <c r="IF51" s="1435"/>
      <c r="IG51" s="1435"/>
      <c r="IH51" s="1435"/>
      <c r="II51" s="1435"/>
      <c r="IJ51" s="1435"/>
      <c r="IK51" s="1435"/>
      <c r="IL51" s="1435"/>
      <c r="IM51" s="1435"/>
      <c r="IN51" s="1435"/>
      <c r="IO51" s="1435"/>
      <c r="IP51" s="1435"/>
      <c r="IQ51" s="1435"/>
      <c r="IR51" s="1435"/>
      <c r="IS51" s="1435"/>
      <c r="IT51" s="1435"/>
      <c r="IU51" s="1435"/>
      <c r="IV51" s="1435">
        <f t="shared" si="2"/>
        <v>0</v>
      </c>
      <c r="IW51" s="1436"/>
      <c r="IX51" s="1436"/>
      <c r="IY51" s="1437"/>
      <c r="IZ51" s="1435">
        <f t="shared" si="3"/>
        <v>0</v>
      </c>
      <c r="JA51" s="1435"/>
      <c r="JB51" s="1435"/>
      <c r="JC51" s="1435"/>
      <c r="JD51" s="1435"/>
      <c r="JE51" s="1437"/>
      <c r="JF51" s="1437"/>
      <c r="JG51" s="1437"/>
      <c r="JH51" s="1435"/>
      <c r="JI51" s="1436"/>
      <c r="JJ51" s="1436">
        <f t="shared" si="8"/>
        <v>0</v>
      </c>
      <c r="JK51" s="1455"/>
    </row>
    <row r="52" spans="1:271" s="1027" customFormat="1" ht="20.25" hidden="1" customHeight="1">
      <c r="A52" s="1547" t="str">
        <f>BangKeTru!B50</f>
        <v>110a</v>
      </c>
      <c r="B52" s="1548">
        <f>BangKeTru!C50</f>
        <v>34.200000000000003</v>
      </c>
      <c r="C52" s="1416">
        <f t="shared" si="4"/>
        <v>1585.7999999999995</v>
      </c>
      <c r="D52" s="1456"/>
      <c r="E52" s="1457"/>
      <c r="F52" s="1457"/>
      <c r="G52" s="1457"/>
      <c r="H52" s="1458"/>
      <c r="I52" s="1456"/>
      <c r="J52" s="1456"/>
      <c r="K52" s="1422"/>
      <c r="L52" s="1422"/>
      <c r="M52" s="1422"/>
      <c r="N52" s="1423"/>
      <c r="O52" s="1421" t="s">
        <v>3434</v>
      </c>
      <c r="P52" s="1421"/>
      <c r="Q52" s="1422"/>
      <c r="R52" s="1422"/>
      <c r="S52" s="1423"/>
      <c r="T52" s="1422"/>
      <c r="U52" s="1422"/>
      <c r="V52" s="1422"/>
      <c r="W52" s="1423"/>
      <c r="X52" s="1424">
        <v>1</v>
      </c>
      <c r="Y52" s="1424"/>
      <c r="Z52" s="1424"/>
      <c r="AA52" s="1425"/>
      <c r="AB52" s="1422"/>
      <c r="AC52" s="1422"/>
      <c r="AD52" s="1422"/>
      <c r="AE52" s="1422"/>
      <c r="AF52" s="1422"/>
      <c r="AG52" s="1422"/>
      <c r="AH52" s="1422"/>
      <c r="AI52" s="1422"/>
      <c r="AJ52" s="1422"/>
      <c r="AK52" s="1422"/>
      <c r="AL52" s="1422"/>
      <c r="AM52" s="1422"/>
      <c r="AN52" s="1422">
        <v>1</v>
      </c>
      <c r="AO52" s="1422"/>
      <c r="AP52" s="1422"/>
      <c r="AQ52" s="1422"/>
      <c r="AR52" s="1422"/>
      <c r="AS52" s="1422"/>
      <c r="AT52" s="1422"/>
      <c r="AU52" s="1422"/>
      <c r="AV52" s="1422"/>
      <c r="AW52" s="1422"/>
      <c r="AX52" s="1422"/>
      <c r="AY52" s="1422"/>
      <c r="AZ52" s="1422"/>
      <c r="BA52" s="1422"/>
      <c r="BB52" s="1422"/>
      <c r="BC52" s="1422"/>
      <c r="BD52" s="1422"/>
      <c r="BE52" s="1422"/>
      <c r="BF52" s="1422"/>
      <c r="BG52" s="1422"/>
      <c r="BH52" s="1422"/>
      <c r="BI52" s="1422"/>
      <c r="BJ52" s="1422"/>
      <c r="BK52" s="1422"/>
      <c r="BL52" s="1422"/>
      <c r="BM52" s="1422"/>
      <c r="BN52" s="1422"/>
      <c r="BO52" s="1422"/>
      <c r="BP52" s="1422"/>
      <c r="BQ52" s="1422"/>
      <c r="BR52" s="1422"/>
      <c r="BS52" s="1422"/>
      <c r="BT52" s="1425"/>
      <c r="BU52" s="1425"/>
      <c r="BV52" s="1422"/>
      <c r="BW52" s="1422"/>
      <c r="BX52" s="1422"/>
      <c r="BY52" s="1422"/>
      <c r="BZ52" s="1422"/>
      <c r="CA52" s="1422"/>
      <c r="CB52" s="1422"/>
      <c r="CC52" s="1422"/>
      <c r="CD52" s="1422"/>
      <c r="CE52" s="1422"/>
      <c r="CF52" s="1425"/>
      <c r="CG52" s="1422"/>
      <c r="CH52" s="1422"/>
      <c r="CI52" s="1422"/>
      <c r="CJ52" s="1422"/>
      <c r="CK52" s="1422"/>
      <c r="CL52" s="1422"/>
      <c r="CM52" s="1422"/>
      <c r="CN52" s="1422"/>
      <c r="CO52" s="1422"/>
      <c r="CP52" s="1422"/>
      <c r="CQ52" s="1422"/>
      <c r="CR52" s="1422"/>
      <c r="CS52" s="1422"/>
      <c r="CT52" s="1422"/>
      <c r="CU52" s="1422"/>
      <c r="CV52" s="1422"/>
      <c r="CW52" s="1422"/>
      <c r="CX52" s="1422"/>
      <c r="CY52" s="1422"/>
      <c r="CZ52" s="1422"/>
      <c r="DA52" s="1422"/>
      <c r="DB52" s="1422"/>
      <c r="DC52" s="1425"/>
      <c r="DD52" s="1422"/>
      <c r="DE52" s="1422"/>
      <c r="DF52" s="1422"/>
      <c r="DG52" s="1422"/>
      <c r="DH52" s="1422"/>
      <c r="DI52" s="1422"/>
      <c r="DJ52" s="1422"/>
      <c r="DK52" s="1422"/>
      <c r="DL52" s="1422"/>
      <c r="DM52" s="1422"/>
      <c r="DN52" s="1422"/>
      <c r="DO52" s="1425">
        <v>1</v>
      </c>
      <c r="DP52" s="1422"/>
      <c r="DQ52" s="1425"/>
      <c r="DR52" s="1422"/>
      <c r="DS52" s="1422"/>
      <c r="DT52" s="1422"/>
      <c r="DU52" s="1422"/>
      <c r="DV52" s="1422"/>
      <c r="DW52" s="1422"/>
      <c r="DX52" s="1422"/>
      <c r="DY52" s="1422"/>
      <c r="DZ52" s="1422"/>
      <c r="EA52" s="1425"/>
      <c r="EB52" s="1422"/>
      <c r="EC52" s="1422"/>
      <c r="ED52" s="1422"/>
      <c r="EE52" s="1422"/>
      <c r="EF52" s="1422"/>
      <c r="EG52" s="1422"/>
      <c r="EH52" s="1422"/>
      <c r="EI52" s="1422"/>
      <c r="EJ52" s="1422"/>
      <c r="EK52" s="1422"/>
      <c r="EL52" s="1426"/>
      <c r="EM52" s="1427"/>
      <c r="EN52" s="1425">
        <v>3</v>
      </c>
      <c r="EO52" s="1425"/>
      <c r="EP52" s="1425"/>
      <c r="EQ52" s="1425"/>
      <c r="ER52" s="1425"/>
      <c r="ES52" s="1427"/>
      <c r="ET52" s="1425"/>
      <c r="EU52" s="1425">
        <v>1</v>
      </c>
      <c r="EV52" s="1425"/>
      <c r="EW52" s="1425"/>
      <c r="EX52" s="1425"/>
      <c r="EY52" s="1425"/>
      <c r="EZ52" s="1425"/>
      <c r="FA52" s="1425"/>
      <c r="FB52" s="1425"/>
      <c r="FC52" s="1425"/>
      <c r="FD52" s="1425"/>
      <c r="FE52" s="1425"/>
      <c r="FF52" s="1428"/>
      <c r="FG52" s="1425"/>
      <c r="FH52" s="1425"/>
      <c r="FI52" s="1425"/>
      <c r="FJ52" s="1425"/>
      <c r="FK52" s="1425"/>
      <c r="FL52" s="1427"/>
      <c r="FM52" s="1427"/>
      <c r="FN52" s="1427"/>
      <c r="FO52" s="1427"/>
      <c r="FP52" s="1425"/>
      <c r="FQ52" s="1427"/>
      <c r="FR52" s="1427"/>
      <c r="FS52" s="1427"/>
      <c r="FT52" s="1427">
        <v>3</v>
      </c>
      <c r="FU52" s="1427"/>
      <c r="FV52" s="1427"/>
      <c r="FW52" s="1427"/>
      <c r="FX52" s="1427"/>
      <c r="FY52" s="1427">
        <v>1</v>
      </c>
      <c r="FZ52" s="1427"/>
      <c r="GA52" s="1427"/>
      <c r="GB52" s="1427">
        <v>3</v>
      </c>
      <c r="GC52" s="1427">
        <v>4</v>
      </c>
      <c r="GD52" s="1429"/>
      <c r="GE52" s="1430"/>
      <c r="GF52" s="1430"/>
      <c r="GG52" s="1427"/>
      <c r="GH52" s="1431">
        <f t="shared" si="5"/>
        <v>102.60000000000001</v>
      </c>
      <c r="GI52" s="1432">
        <f t="shared" si="11"/>
        <v>34.200000000000003</v>
      </c>
      <c r="GJ52" s="1433">
        <f t="shared" si="7"/>
        <v>0</v>
      </c>
      <c r="GK52" s="1433"/>
      <c r="GL52" s="1434"/>
      <c r="GM52" s="1434"/>
      <c r="GN52" s="1434"/>
      <c r="GO52" s="1435">
        <v>1</v>
      </c>
      <c r="GP52" s="1435"/>
      <c r="GQ52" s="1435"/>
      <c r="GR52" s="1436"/>
      <c r="GS52" s="1437"/>
      <c r="GT52" s="1435"/>
      <c r="GU52" s="1435"/>
      <c r="GV52" s="1435"/>
      <c r="GW52" s="1435"/>
      <c r="GX52" s="1435"/>
      <c r="GY52" s="1435"/>
      <c r="GZ52" s="1435"/>
      <c r="HA52" s="1435"/>
      <c r="HB52" s="1435"/>
      <c r="HC52" s="1435">
        <f t="shared" si="9"/>
        <v>0</v>
      </c>
      <c r="HD52" s="1437">
        <f t="shared" si="10"/>
        <v>0</v>
      </c>
      <c r="HE52" s="1435"/>
      <c r="HF52" s="1436"/>
      <c r="HG52" s="1437"/>
      <c r="HH52" s="1435"/>
      <c r="HI52" s="1437"/>
      <c r="HJ52" s="1435"/>
      <c r="HK52" s="1437"/>
      <c r="HL52" s="1435">
        <v>1</v>
      </c>
      <c r="HM52" s="1436">
        <v>3</v>
      </c>
      <c r="HN52" s="1436"/>
      <c r="HO52" s="1436"/>
      <c r="HP52" s="1436">
        <v>1</v>
      </c>
      <c r="HQ52" s="1436"/>
      <c r="HR52" s="1437"/>
      <c r="HS52" s="1435"/>
      <c r="HT52" s="1435"/>
      <c r="HU52" s="1435"/>
      <c r="HV52" s="1435"/>
      <c r="HW52" s="1435"/>
      <c r="HX52" s="1435"/>
      <c r="HY52" s="1435"/>
      <c r="HZ52" s="1437"/>
      <c r="IA52" s="1437"/>
      <c r="IB52" s="1437"/>
      <c r="IC52" s="1435"/>
      <c r="ID52" s="1438"/>
      <c r="IE52" s="1438"/>
      <c r="IF52" s="1435"/>
      <c r="IG52" s="1435"/>
      <c r="IH52" s="1435"/>
      <c r="II52" s="1435"/>
      <c r="IJ52" s="1435"/>
      <c r="IK52" s="1435"/>
      <c r="IL52" s="1435"/>
      <c r="IM52" s="1435"/>
      <c r="IN52" s="1435"/>
      <c r="IO52" s="1435"/>
      <c r="IP52" s="1435"/>
      <c r="IQ52" s="1435"/>
      <c r="IR52" s="1435"/>
      <c r="IS52" s="1435"/>
      <c r="IT52" s="1435"/>
      <c r="IU52" s="1435"/>
      <c r="IV52" s="1435">
        <f t="shared" si="2"/>
        <v>1</v>
      </c>
      <c r="IW52" s="1436">
        <f>HO52</f>
        <v>0</v>
      </c>
      <c r="IX52" s="1436">
        <f>HP52</f>
        <v>1</v>
      </c>
      <c r="IY52" s="1437"/>
      <c r="IZ52" s="1435">
        <f t="shared" si="3"/>
        <v>0</v>
      </c>
      <c r="JA52" s="1435"/>
      <c r="JB52" s="1435"/>
      <c r="JC52" s="1435"/>
      <c r="JD52" s="1435"/>
      <c r="JE52" s="1437"/>
      <c r="JF52" s="1437"/>
      <c r="JG52" s="1437"/>
      <c r="JH52" s="1435">
        <v>1</v>
      </c>
      <c r="JI52" s="1436"/>
      <c r="JJ52" s="1436">
        <f t="shared" si="8"/>
        <v>0</v>
      </c>
      <c r="JK52" s="1459"/>
    </row>
    <row r="53" spans="1:271" s="1027" customFormat="1" ht="20.25" hidden="1" customHeight="1">
      <c r="A53" s="1547" t="str">
        <f>BangKeTru!B51</f>
        <v>110b</v>
      </c>
      <c r="B53" s="1548">
        <f>BangKeTru!C51</f>
        <v>12.9</v>
      </c>
      <c r="C53" s="1416">
        <f t="shared" si="4"/>
        <v>1598.6999999999996</v>
      </c>
      <c r="D53" s="1464"/>
      <c r="E53" s="1465"/>
      <c r="F53" s="1465"/>
      <c r="G53" s="1465"/>
      <c r="H53" s="1466"/>
      <c r="I53" s="1464"/>
      <c r="J53" s="1464"/>
      <c r="K53" s="1467"/>
      <c r="L53" s="1467"/>
      <c r="M53" s="1467"/>
      <c r="N53" s="1468" t="s">
        <v>3998</v>
      </c>
      <c r="O53" s="1469" t="s">
        <v>3998</v>
      </c>
      <c r="P53" s="1469"/>
      <c r="Q53" s="1470">
        <v>1</v>
      </c>
      <c r="R53" s="1470"/>
      <c r="S53" s="1468"/>
      <c r="T53" s="1470"/>
      <c r="U53" s="1470"/>
      <c r="V53" s="1470"/>
      <c r="W53" s="1468"/>
      <c r="X53" s="1471"/>
      <c r="Y53" s="1471"/>
      <c r="Z53" s="1471"/>
      <c r="AA53" s="1462"/>
      <c r="AB53" s="1470"/>
      <c r="AC53" s="1470"/>
      <c r="AD53" s="1470"/>
      <c r="AE53" s="1470"/>
      <c r="AF53" s="1470"/>
      <c r="AG53" s="1470"/>
      <c r="AH53" s="1470"/>
      <c r="AI53" s="1470"/>
      <c r="AJ53" s="1470"/>
      <c r="AK53" s="1470"/>
      <c r="AL53" s="1470"/>
      <c r="AM53" s="1470"/>
      <c r="AN53" s="1470"/>
      <c r="AO53" s="1470"/>
      <c r="AP53" s="1470"/>
      <c r="AQ53" s="1470"/>
      <c r="AR53" s="1470"/>
      <c r="AS53" s="1470"/>
      <c r="AT53" s="1470"/>
      <c r="AU53" s="1470"/>
      <c r="AV53" s="1470"/>
      <c r="AW53" s="1470"/>
      <c r="AX53" s="1470"/>
      <c r="AY53" s="1470"/>
      <c r="AZ53" s="1470"/>
      <c r="BA53" s="1470"/>
      <c r="BB53" s="1470"/>
      <c r="BC53" s="1470"/>
      <c r="BD53" s="1470"/>
      <c r="BE53" s="1470"/>
      <c r="BF53" s="1470"/>
      <c r="BG53" s="1470"/>
      <c r="BH53" s="1470"/>
      <c r="BI53" s="1470"/>
      <c r="BJ53" s="1470"/>
      <c r="BK53" s="1470"/>
      <c r="BL53" s="1470"/>
      <c r="BM53" s="1470"/>
      <c r="BN53" s="1470"/>
      <c r="BO53" s="1470"/>
      <c r="BP53" s="1470"/>
      <c r="BQ53" s="1470"/>
      <c r="BR53" s="1470"/>
      <c r="BS53" s="1470"/>
      <c r="BT53" s="1462"/>
      <c r="BU53" s="1462"/>
      <c r="BV53" s="1470"/>
      <c r="BW53" s="1470"/>
      <c r="BX53" s="1470"/>
      <c r="BY53" s="1470"/>
      <c r="BZ53" s="1470"/>
      <c r="CA53" s="1470"/>
      <c r="CB53" s="1470"/>
      <c r="CC53" s="1470"/>
      <c r="CD53" s="1470"/>
      <c r="CE53" s="1470"/>
      <c r="CF53" s="1462"/>
      <c r="CG53" s="1470"/>
      <c r="CH53" s="1470"/>
      <c r="CI53" s="1470"/>
      <c r="CJ53" s="1470"/>
      <c r="CK53" s="1470"/>
      <c r="CL53" s="1470"/>
      <c r="CM53" s="1470"/>
      <c r="CN53" s="1470"/>
      <c r="CO53" s="1470"/>
      <c r="CP53" s="1470"/>
      <c r="CQ53" s="1470"/>
      <c r="CR53" s="1470"/>
      <c r="CS53" s="1470"/>
      <c r="CT53" s="1470"/>
      <c r="CU53" s="1470"/>
      <c r="CV53" s="1470"/>
      <c r="CW53" s="1470"/>
      <c r="CX53" s="1470"/>
      <c r="CY53" s="1470"/>
      <c r="CZ53" s="1470"/>
      <c r="DA53" s="1470"/>
      <c r="DB53" s="1470"/>
      <c r="DC53" s="1462"/>
      <c r="DD53" s="1470"/>
      <c r="DE53" s="1470"/>
      <c r="DF53" s="1470"/>
      <c r="DG53" s="1470"/>
      <c r="DH53" s="1470"/>
      <c r="DI53" s="1470"/>
      <c r="DJ53" s="1470"/>
      <c r="DK53" s="1470"/>
      <c r="DL53" s="1470"/>
      <c r="DM53" s="1470"/>
      <c r="DN53" s="1470"/>
      <c r="DO53" s="1462">
        <v>1</v>
      </c>
      <c r="DP53" s="1470"/>
      <c r="DQ53" s="1462"/>
      <c r="DR53" s="1470"/>
      <c r="DS53" s="1470"/>
      <c r="DT53" s="1470"/>
      <c r="DU53" s="1470"/>
      <c r="DV53" s="1470"/>
      <c r="DW53" s="1470"/>
      <c r="DX53" s="1470"/>
      <c r="DY53" s="1470"/>
      <c r="DZ53" s="1470"/>
      <c r="EA53" s="1462"/>
      <c r="EB53" s="1470"/>
      <c r="EC53" s="1470"/>
      <c r="ED53" s="1470"/>
      <c r="EE53" s="1470"/>
      <c r="EF53" s="1470"/>
      <c r="EG53" s="1470"/>
      <c r="EH53" s="1470"/>
      <c r="EI53" s="1470"/>
      <c r="EJ53" s="1470"/>
      <c r="EK53" s="1470"/>
      <c r="EL53" s="1472"/>
      <c r="EM53" s="1435"/>
      <c r="EN53" s="1462">
        <v>3</v>
      </c>
      <c r="EO53" s="1462"/>
      <c r="EP53" s="1462"/>
      <c r="EQ53" s="1462"/>
      <c r="ER53" s="1462"/>
      <c r="ES53" s="1435"/>
      <c r="ET53" s="1462"/>
      <c r="EU53" s="1462">
        <v>1</v>
      </c>
      <c r="EV53" s="1462"/>
      <c r="EW53" s="1462"/>
      <c r="EX53" s="1462"/>
      <c r="EY53" s="1462"/>
      <c r="EZ53" s="1462"/>
      <c r="FA53" s="1462"/>
      <c r="FB53" s="1462"/>
      <c r="FC53" s="1462"/>
      <c r="FD53" s="1462"/>
      <c r="FE53" s="1462"/>
      <c r="FF53" s="1473"/>
      <c r="FG53" s="1462"/>
      <c r="FH53" s="1462">
        <v>3</v>
      </c>
      <c r="FI53" s="1462">
        <v>3</v>
      </c>
      <c r="FJ53" s="1462"/>
      <c r="FK53" s="1462"/>
      <c r="FL53" s="1435"/>
      <c r="FM53" s="1435"/>
      <c r="FN53" s="1435"/>
      <c r="FO53" s="1435"/>
      <c r="FP53" s="1462"/>
      <c r="FQ53" s="1435"/>
      <c r="FR53" s="1435"/>
      <c r="FS53" s="1435"/>
      <c r="FT53" s="1435">
        <v>3</v>
      </c>
      <c r="FU53" s="1435"/>
      <c r="FV53" s="1435"/>
      <c r="FW53" s="1435"/>
      <c r="FX53" s="1435"/>
      <c r="FY53" s="1435"/>
      <c r="FZ53" s="1435"/>
      <c r="GA53" s="1435"/>
      <c r="GB53" s="1435"/>
      <c r="GC53" s="1435"/>
      <c r="GD53" s="1439"/>
      <c r="GE53" s="1434"/>
      <c r="GF53" s="1434"/>
      <c r="GG53" s="1435"/>
      <c r="GH53" s="1431">
        <f t="shared" si="5"/>
        <v>38.700000000000003</v>
      </c>
      <c r="GI53" s="1432">
        <f t="shared" si="11"/>
        <v>12.9</v>
      </c>
      <c r="GJ53" s="1433">
        <f t="shared" si="7"/>
        <v>0</v>
      </c>
      <c r="GK53" s="1433"/>
      <c r="GL53" s="1434"/>
      <c r="GM53" s="1434"/>
      <c r="GN53" s="1434"/>
      <c r="GO53" s="1435"/>
      <c r="GP53" s="1435"/>
      <c r="GQ53" s="1435"/>
      <c r="GR53" s="1436"/>
      <c r="GS53" s="1437"/>
      <c r="GT53" s="1435"/>
      <c r="GU53" s="1435"/>
      <c r="GV53" s="1435">
        <v>1</v>
      </c>
      <c r="GW53" s="1435"/>
      <c r="GX53" s="1435"/>
      <c r="GY53" s="1435"/>
      <c r="GZ53" s="1435"/>
      <c r="HA53" s="1435"/>
      <c r="HB53" s="1435"/>
      <c r="HC53" s="1435">
        <f t="shared" si="9"/>
        <v>0</v>
      </c>
      <c r="HD53" s="1437">
        <f t="shared" si="10"/>
        <v>0</v>
      </c>
      <c r="HE53" s="1435"/>
      <c r="HF53" s="1436"/>
      <c r="HG53" s="1437"/>
      <c r="HH53" s="1435">
        <v>2</v>
      </c>
      <c r="HI53" s="1437">
        <v>1</v>
      </c>
      <c r="HJ53" s="1435"/>
      <c r="HK53" s="1437"/>
      <c r="HL53" s="1435"/>
      <c r="HM53" s="1436"/>
      <c r="HN53" s="1436"/>
      <c r="HO53" s="1436"/>
      <c r="HP53" s="1436"/>
      <c r="HQ53" s="1436"/>
      <c r="HR53" s="1437"/>
      <c r="HS53" s="1435"/>
      <c r="HT53" s="1435"/>
      <c r="HU53" s="1435"/>
      <c r="HV53" s="1435"/>
      <c r="HW53" s="1435"/>
      <c r="HX53" s="1435"/>
      <c r="HY53" s="1435">
        <v>1</v>
      </c>
      <c r="HZ53" s="1437"/>
      <c r="IA53" s="1437"/>
      <c r="IB53" s="1437"/>
      <c r="IC53" s="1462"/>
      <c r="ID53" s="1463"/>
      <c r="IE53" s="1463"/>
      <c r="IF53" s="1462"/>
      <c r="IG53" s="1435"/>
      <c r="IH53" s="1462"/>
      <c r="II53" s="1462"/>
      <c r="IJ53" s="1462"/>
      <c r="IK53" s="1462"/>
      <c r="IL53" s="1462"/>
      <c r="IM53" s="1462"/>
      <c r="IN53" s="1462"/>
      <c r="IO53" s="1462"/>
      <c r="IP53" s="1462"/>
      <c r="IQ53" s="1462"/>
      <c r="IR53" s="1462"/>
      <c r="IS53" s="1462"/>
      <c r="IT53" s="1462"/>
      <c r="IU53" s="1462"/>
      <c r="IV53" s="1435">
        <f t="shared" si="2"/>
        <v>0</v>
      </c>
      <c r="IW53" s="1437"/>
      <c r="IX53" s="1437"/>
      <c r="IY53" s="1437"/>
      <c r="IZ53" s="1435">
        <f t="shared" si="3"/>
        <v>0</v>
      </c>
      <c r="JA53" s="1462"/>
      <c r="JB53" s="1462"/>
      <c r="JC53" s="1462"/>
      <c r="JD53" s="1462"/>
      <c r="JE53" s="1437"/>
      <c r="JF53" s="1437"/>
      <c r="JG53" s="1437"/>
      <c r="JH53" s="1435"/>
      <c r="JI53" s="1436"/>
      <c r="JJ53" s="1436">
        <f t="shared" si="8"/>
        <v>0</v>
      </c>
      <c r="JK53" s="1455" t="s">
        <v>4001</v>
      </c>
    </row>
    <row r="54" spans="1:271" s="1027" customFormat="1" ht="20.25" hidden="1" customHeight="1">
      <c r="A54" s="1547">
        <f>BangKeTru!B52</f>
        <v>111</v>
      </c>
      <c r="B54" s="1548">
        <f>BangKeTru!C52</f>
        <v>29.9</v>
      </c>
      <c r="C54" s="1416">
        <f t="shared" si="4"/>
        <v>1628.5999999999997</v>
      </c>
      <c r="D54" s="1464"/>
      <c r="E54" s="1465"/>
      <c r="F54" s="1465"/>
      <c r="G54" s="1465"/>
      <c r="H54" s="1488"/>
      <c r="I54" s="1464">
        <v>45</v>
      </c>
      <c r="J54" s="1464"/>
      <c r="K54" s="1470"/>
      <c r="L54" s="1470"/>
      <c r="M54" s="1470"/>
      <c r="N54" s="1468" t="s">
        <v>3434</v>
      </c>
      <c r="O54" s="1469" t="s">
        <v>3434</v>
      </c>
      <c r="P54" s="1469"/>
      <c r="Q54" s="1470"/>
      <c r="R54" s="1470"/>
      <c r="S54" s="1468"/>
      <c r="T54" s="1470"/>
      <c r="U54" s="1470"/>
      <c r="V54" s="1470"/>
      <c r="W54" s="1468"/>
      <c r="X54" s="1471">
        <v>1</v>
      </c>
      <c r="Y54" s="1471"/>
      <c r="Z54" s="1471"/>
      <c r="AA54" s="1462"/>
      <c r="AB54" s="1470"/>
      <c r="AC54" s="1470"/>
      <c r="AD54" s="1470"/>
      <c r="AE54" s="1470"/>
      <c r="AF54" s="1470"/>
      <c r="AG54" s="1470"/>
      <c r="AH54" s="1470"/>
      <c r="AI54" s="1470"/>
      <c r="AJ54" s="1470"/>
      <c r="AK54" s="1470"/>
      <c r="AL54" s="1470"/>
      <c r="AM54" s="1470">
        <v>1</v>
      </c>
      <c r="AN54" s="1470"/>
      <c r="AO54" s="1470"/>
      <c r="AP54" s="1470"/>
      <c r="AQ54" s="1470"/>
      <c r="AR54" s="1470"/>
      <c r="AS54" s="1470"/>
      <c r="AT54" s="1470"/>
      <c r="AU54" s="1470"/>
      <c r="AV54" s="1470"/>
      <c r="AW54" s="1470"/>
      <c r="AX54" s="1470"/>
      <c r="AY54" s="1470"/>
      <c r="AZ54" s="1470"/>
      <c r="BA54" s="1470"/>
      <c r="BB54" s="1470"/>
      <c r="BC54" s="1470"/>
      <c r="BD54" s="1470"/>
      <c r="BE54" s="1470"/>
      <c r="BF54" s="1470"/>
      <c r="BG54" s="1470"/>
      <c r="BH54" s="1470"/>
      <c r="BI54" s="1470"/>
      <c r="BJ54" s="1470"/>
      <c r="BK54" s="1470"/>
      <c r="BL54" s="1470"/>
      <c r="BM54" s="1470"/>
      <c r="BN54" s="1470"/>
      <c r="BO54" s="1470"/>
      <c r="BP54" s="1470"/>
      <c r="BQ54" s="1470"/>
      <c r="BR54" s="1470"/>
      <c r="BS54" s="1470"/>
      <c r="BT54" s="1462"/>
      <c r="BU54" s="1462"/>
      <c r="BV54" s="1470"/>
      <c r="BW54" s="1470"/>
      <c r="BX54" s="1470"/>
      <c r="BY54" s="1470"/>
      <c r="BZ54" s="1470"/>
      <c r="CA54" s="1470"/>
      <c r="CB54" s="1470"/>
      <c r="CC54" s="1470"/>
      <c r="CD54" s="1470"/>
      <c r="CE54" s="1470"/>
      <c r="CF54" s="1462"/>
      <c r="CG54" s="1470"/>
      <c r="CH54" s="1470"/>
      <c r="CI54" s="1470"/>
      <c r="CJ54" s="1470"/>
      <c r="CK54" s="1470"/>
      <c r="CL54" s="1470"/>
      <c r="CM54" s="1470"/>
      <c r="CN54" s="1470"/>
      <c r="CO54" s="1470"/>
      <c r="CP54" s="1470"/>
      <c r="CQ54" s="1470"/>
      <c r="CR54" s="1470"/>
      <c r="CS54" s="1470"/>
      <c r="CT54" s="1470"/>
      <c r="CU54" s="1470"/>
      <c r="CV54" s="1470"/>
      <c r="CW54" s="1470"/>
      <c r="CX54" s="1470"/>
      <c r="CY54" s="1470"/>
      <c r="CZ54" s="1470"/>
      <c r="DA54" s="1470"/>
      <c r="DB54" s="1470"/>
      <c r="DC54" s="1462"/>
      <c r="DD54" s="1470"/>
      <c r="DE54" s="1470"/>
      <c r="DF54" s="1470"/>
      <c r="DG54" s="1470"/>
      <c r="DH54" s="1470"/>
      <c r="DI54" s="1470"/>
      <c r="DJ54" s="1470"/>
      <c r="DK54" s="1470"/>
      <c r="DL54" s="1470"/>
      <c r="DM54" s="1470"/>
      <c r="DN54" s="1470"/>
      <c r="DO54" s="1462">
        <v>1</v>
      </c>
      <c r="DP54" s="1470"/>
      <c r="DQ54" s="1462"/>
      <c r="DR54" s="1470"/>
      <c r="DS54" s="1470"/>
      <c r="DT54" s="1470"/>
      <c r="DU54" s="1470"/>
      <c r="DV54" s="1470"/>
      <c r="DW54" s="1470"/>
      <c r="DX54" s="1470"/>
      <c r="DY54" s="1470"/>
      <c r="DZ54" s="1470"/>
      <c r="EA54" s="1462"/>
      <c r="EB54" s="1470"/>
      <c r="EC54" s="1470"/>
      <c r="ED54" s="1470"/>
      <c r="EE54" s="1470"/>
      <c r="EF54" s="1470"/>
      <c r="EG54" s="1470"/>
      <c r="EH54" s="1470"/>
      <c r="EI54" s="1470"/>
      <c r="EJ54" s="1470"/>
      <c r="EK54" s="1470"/>
      <c r="EL54" s="1472"/>
      <c r="EM54" s="1435"/>
      <c r="EN54" s="1462">
        <v>3</v>
      </c>
      <c r="EO54" s="1462"/>
      <c r="EP54" s="1462"/>
      <c r="EQ54" s="1462"/>
      <c r="ER54" s="1462"/>
      <c r="ES54" s="1435"/>
      <c r="ET54" s="1462"/>
      <c r="EU54" s="1462">
        <v>1</v>
      </c>
      <c r="EV54" s="1462"/>
      <c r="EW54" s="1462"/>
      <c r="EX54" s="1462"/>
      <c r="EY54" s="1462"/>
      <c r="EZ54" s="1462"/>
      <c r="FA54" s="1462"/>
      <c r="FB54" s="1462"/>
      <c r="FC54" s="1462"/>
      <c r="FD54" s="1462"/>
      <c r="FE54" s="1462"/>
      <c r="FF54" s="1473"/>
      <c r="FG54" s="1462"/>
      <c r="FH54" s="1462"/>
      <c r="FI54" s="1462"/>
      <c r="FJ54" s="1462"/>
      <c r="FK54" s="1462"/>
      <c r="FL54" s="1435"/>
      <c r="FM54" s="1435"/>
      <c r="FN54" s="1435"/>
      <c r="FO54" s="1435"/>
      <c r="FP54" s="1462"/>
      <c r="FQ54" s="1435"/>
      <c r="FR54" s="1435"/>
      <c r="FS54" s="1435"/>
      <c r="FT54" s="1435">
        <v>3</v>
      </c>
      <c r="FU54" s="1435"/>
      <c r="FV54" s="1435"/>
      <c r="FW54" s="1435"/>
      <c r="FX54" s="1435"/>
      <c r="FY54" s="1435"/>
      <c r="FZ54" s="1435"/>
      <c r="GA54" s="1435"/>
      <c r="GB54" s="1435"/>
      <c r="GC54" s="1435"/>
      <c r="GD54" s="1439"/>
      <c r="GE54" s="1434"/>
      <c r="GF54" s="1434"/>
      <c r="GG54" s="1435"/>
      <c r="GH54" s="1431">
        <f t="shared" si="5"/>
        <v>89.699999999999989</v>
      </c>
      <c r="GI54" s="1432">
        <f t="shared" si="11"/>
        <v>29.9</v>
      </c>
      <c r="GJ54" s="1433">
        <f t="shared" si="7"/>
        <v>45</v>
      </c>
      <c r="GK54" s="1433"/>
      <c r="GL54" s="1434"/>
      <c r="GM54" s="1434"/>
      <c r="GN54" s="1434"/>
      <c r="GO54" s="1435"/>
      <c r="GP54" s="1435"/>
      <c r="GQ54" s="1435"/>
      <c r="GR54" s="1436"/>
      <c r="GS54" s="1437"/>
      <c r="GT54" s="1435"/>
      <c r="GU54" s="1435"/>
      <c r="GV54" s="1435"/>
      <c r="GW54" s="1435"/>
      <c r="GX54" s="1435"/>
      <c r="GY54" s="1435"/>
      <c r="GZ54" s="1435"/>
      <c r="HA54" s="1435"/>
      <c r="HB54" s="1435"/>
      <c r="HC54" s="1435">
        <f t="shared" si="9"/>
        <v>0</v>
      </c>
      <c r="HD54" s="1437">
        <f t="shared" si="10"/>
        <v>0</v>
      </c>
      <c r="HE54" s="1435"/>
      <c r="HF54" s="1436"/>
      <c r="HG54" s="1437"/>
      <c r="HH54" s="1435"/>
      <c r="HI54" s="1437"/>
      <c r="HJ54" s="1435"/>
      <c r="HK54" s="1437"/>
      <c r="HL54" s="1435"/>
      <c r="HM54" s="1436"/>
      <c r="HN54" s="1436"/>
      <c r="HO54" s="1436"/>
      <c r="HP54" s="1436"/>
      <c r="HQ54" s="1436"/>
      <c r="HR54" s="1437"/>
      <c r="HS54" s="1435"/>
      <c r="HT54" s="1435"/>
      <c r="HU54" s="1435"/>
      <c r="HV54" s="1435"/>
      <c r="HW54" s="1435"/>
      <c r="HX54" s="1435"/>
      <c r="HY54" s="1435"/>
      <c r="HZ54" s="1437"/>
      <c r="IA54" s="1437"/>
      <c r="IB54" s="1437"/>
      <c r="IC54" s="1435"/>
      <c r="ID54" s="1438"/>
      <c r="IE54" s="1438"/>
      <c r="IF54" s="1435"/>
      <c r="IG54" s="1435"/>
      <c r="IH54" s="1435"/>
      <c r="II54" s="1435"/>
      <c r="IJ54" s="1435"/>
      <c r="IK54" s="1435"/>
      <c r="IL54" s="1435"/>
      <c r="IM54" s="1435"/>
      <c r="IN54" s="1435"/>
      <c r="IO54" s="1435"/>
      <c r="IP54" s="1435"/>
      <c r="IQ54" s="1435"/>
      <c r="IR54" s="1435"/>
      <c r="IS54" s="1435"/>
      <c r="IT54" s="1435"/>
      <c r="IU54" s="1435"/>
      <c r="IV54" s="1435">
        <f t="shared" si="2"/>
        <v>0</v>
      </c>
      <c r="IW54" s="1436"/>
      <c r="IX54" s="1436"/>
      <c r="IY54" s="1437"/>
      <c r="IZ54" s="1435">
        <f t="shared" si="3"/>
        <v>0</v>
      </c>
      <c r="JA54" s="1435"/>
      <c r="JB54" s="1435"/>
      <c r="JC54" s="1435"/>
      <c r="JD54" s="1435"/>
      <c r="JE54" s="1437"/>
      <c r="JF54" s="1437"/>
      <c r="JG54" s="1437"/>
      <c r="JH54" s="1435"/>
      <c r="JI54" s="1436"/>
      <c r="JJ54" s="1436">
        <f t="shared" si="8"/>
        <v>0</v>
      </c>
      <c r="JK54" s="1455"/>
    </row>
    <row r="55" spans="1:271" s="1063" customFormat="1" ht="20.25" hidden="1" customHeight="1">
      <c r="A55" s="1547" t="str">
        <f>BangKeTru!B53</f>
        <v>111a</v>
      </c>
      <c r="B55" s="1548">
        <f>BangKeTru!C53</f>
        <v>51.6</v>
      </c>
      <c r="C55" s="1416">
        <f t="shared" si="4"/>
        <v>1680.1999999999996</v>
      </c>
      <c r="D55" s="1464"/>
      <c r="E55" s="1465"/>
      <c r="F55" s="1465"/>
      <c r="G55" s="1465"/>
      <c r="H55" s="1488"/>
      <c r="I55" s="1464"/>
      <c r="J55" s="1464"/>
      <c r="K55" s="1470"/>
      <c r="L55" s="1470"/>
      <c r="M55" s="1470"/>
      <c r="N55" s="1468" t="s">
        <v>3434</v>
      </c>
      <c r="O55" s="1469" t="s">
        <v>3434</v>
      </c>
      <c r="P55" s="1469"/>
      <c r="Q55" s="1470"/>
      <c r="R55" s="1470"/>
      <c r="S55" s="1468"/>
      <c r="T55" s="1470"/>
      <c r="U55" s="1470"/>
      <c r="V55" s="1470"/>
      <c r="W55" s="1468"/>
      <c r="X55" s="1471">
        <v>1</v>
      </c>
      <c r="Y55" s="1471"/>
      <c r="Z55" s="1471"/>
      <c r="AA55" s="1462"/>
      <c r="AB55" s="1470"/>
      <c r="AC55" s="1470"/>
      <c r="AD55" s="1470"/>
      <c r="AE55" s="1470"/>
      <c r="AF55" s="1470"/>
      <c r="AG55" s="1470"/>
      <c r="AH55" s="1470"/>
      <c r="AI55" s="1470"/>
      <c r="AJ55" s="1470"/>
      <c r="AK55" s="1470"/>
      <c r="AL55" s="1470"/>
      <c r="AM55" s="1470">
        <v>1</v>
      </c>
      <c r="AN55" s="1470"/>
      <c r="AO55" s="1470"/>
      <c r="AP55" s="1470"/>
      <c r="AQ55" s="1470"/>
      <c r="AR55" s="1470"/>
      <c r="AS55" s="1470"/>
      <c r="AT55" s="1470"/>
      <c r="AU55" s="1470"/>
      <c r="AV55" s="1470"/>
      <c r="AW55" s="1470"/>
      <c r="AX55" s="1470"/>
      <c r="AY55" s="1470"/>
      <c r="AZ55" s="1470"/>
      <c r="BA55" s="1470"/>
      <c r="BB55" s="1470"/>
      <c r="BC55" s="1470"/>
      <c r="BD55" s="1470"/>
      <c r="BE55" s="1470"/>
      <c r="BF55" s="1470"/>
      <c r="BG55" s="1470"/>
      <c r="BH55" s="1470"/>
      <c r="BI55" s="1470"/>
      <c r="BJ55" s="1470"/>
      <c r="BK55" s="1470"/>
      <c r="BL55" s="1470"/>
      <c r="BM55" s="1470"/>
      <c r="BN55" s="1470"/>
      <c r="BO55" s="1470"/>
      <c r="BP55" s="1470"/>
      <c r="BQ55" s="1470"/>
      <c r="BR55" s="1470"/>
      <c r="BS55" s="1470"/>
      <c r="BT55" s="1462"/>
      <c r="BU55" s="1462"/>
      <c r="BV55" s="1470"/>
      <c r="BW55" s="1470"/>
      <c r="BX55" s="1470"/>
      <c r="BY55" s="1470"/>
      <c r="BZ55" s="1470"/>
      <c r="CA55" s="1470"/>
      <c r="CB55" s="1470"/>
      <c r="CC55" s="1470"/>
      <c r="CD55" s="1470"/>
      <c r="CE55" s="1470"/>
      <c r="CF55" s="1462"/>
      <c r="CG55" s="1470"/>
      <c r="CH55" s="1470"/>
      <c r="CI55" s="1470"/>
      <c r="CJ55" s="1470"/>
      <c r="CK55" s="1470"/>
      <c r="CL55" s="1470"/>
      <c r="CM55" s="1470"/>
      <c r="CN55" s="1470"/>
      <c r="CO55" s="1470"/>
      <c r="CP55" s="1470"/>
      <c r="CQ55" s="1470"/>
      <c r="CR55" s="1470"/>
      <c r="CS55" s="1470"/>
      <c r="CT55" s="1470"/>
      <c r="CU55" s="1470"/>
      <c r="CV55" s="1470"/>
      <c r="CW55" s="1470"/>
      <c r="CX55" s="1470"/>
      <c r="CY55" s="1470"/>
      <c r="CZ55" s="1470"/>
      <c r="DA55" s="1470"/>
      <c r="DB55" s="1470"/>
      <c r="DC55" s="1462"/>
      <c r="DD55" s="1470"/>
      <c r="DE55" s="1470"/>
      <c r="DF55" s="1470"/>
      <c r="DG55" s="1470"/>
      <c r="DH55" s="1470"/>
      <c r="DI55" s="1470"/>
      <c r="DJ55" s="1470"/>
      <c r="DK55" s="1470"/>
      <c r="DL55" s="1470"/>
      <c r="DM55" s="1470"/>
      <c r="DN55" s="1470"/>
      <c r="DO55" s="1462">
        <v>1</v>
      </c>
      <c r="DP55" s="1470"/>
      <c r="DQ55" s="1462"/>
      <c r="DR55" s="1470"/>
      <c r="DS55" s="1470"/>
      <c r="DT55" s="1470"/>
      <c r="DU55" s="1470"/>
      <c r="DV55" s="1470"/>
      <c r="DW55" s="1470"/>
      <c r="DX55" s="1470"/>
      <c r="DY55" s="1470"/>
      <c r="DZ55" s="1470"/>
      <c r="EA55" s="1462"/>
      <c r="EB55" s="1470"/>
      <c r="EC55" s="1470"/>
      <c r="ED55" s="1470"/>
      <c r="EE55" s="1470"/>
      <c r="EF55" s="1470"/>
      <c r="EG55" s="1470"/>
      <c r="EH55" s="1470"/>
      <c r="EI55" s="1470"/>
      <c r="EJ55" s="1470"/>
      <c r="EK55" s="1470"/>
      <c r="EL55" s="1472"/>
      <c r="EM55" s="1435"/>
      <c r="EN55" s="1462">
        <v>3</v>
      </c>
      <c r="EO55" s="1462"/>
      <c r="EP55" s="1462"/>
      <c r="EQ55" s="1462"/>
      <c r="ER55" s="1462"/>
      <c r="ES55" s="1435"/>
      <c r="ET55" s="1462"/>
      <c r="EU55" s="1462">
        <v>1</v>
      </c>
      <c r="EV55" s="1462"/>
      <c r="EW55" s="1462"/>
      <c r="EX55" s="1462"/>
      <c r="EY55" s="1462"/>
      <c r="EZ55" s="1462"/>
      <c r="FA55" s="1462"/>
      <c r="FB55" s="1462"/>
      <c r="FC55" s="1462"/>
      <c r="FD55" s="1462"/>
      <c r="FE55" s="1462"/>
      <c r="FF55" s="1473"/>
      <c r="FG55" s="1462"/>
      <c r="FH55" s="1462"/>
      <c r="FI55" s="1462"/>
      <c r="FJ55" s="1462"/>
      <c r="FK55" s="1462"/>
      <c r="FL55" s="1435"/>
      <c r="FM55" s="1435"/>
      <c r="FN55" s="1435"/>
      <c r="FO55" s="1435"/>
      <c r="FP55" s="1462"/>
      <c r="FQ55" s="1435"/>
      <c r="FR55" s="1435"/>
      <c r="FS55" s="1435"/>
      <c r="FT55" s="1435">
        <v>3</v>
      </c>
      <c r="FU55" s="1435"/>
      <c r="FV55" s="1435"/>
      <c r="FW55" s="1435"/>
      <c r="FX55" s="1435"/>
      <c r="FY55" s="1435"/>
      <c r="FZ55" s="1435"/>
      <c r="GA55" s="1435"/>
      <c r="GB55" s="1435"/>
      <c r="GC55" s="1435"/>
      <c r="GD55" s="1439"/>
      <c r="GE55" s="1434"/>
      <c r="GF55" s="1434"/>
      <c r="GG55" s="1435"/>
      <c r="GH55" s="1431">
        <f t="shared" si="5"/>
        <v>154.80000000000001</v>
      </c>
      <c r="GI55" s="1432">
        <f t="shared" si="11"/>
        <v>51.6</v>
      </c>
      <c r="GJ55" s="1433">
        <f t="shared" si="7"/>
        <v>0</v>
      </c>
      <c r="GK55" s="1433"/>
      <c r="GL55" s="1434"/>
      <c r="GM55" s="1434"/>
      <c r="GN55" s="1434"/>
      <c r="GO55" s="1435"/>
      <c r="GP55" s="1435"/>
      <c r="GQ55" s="1435"/>
      <c r="GR55" s="1436"/>
      <c r="GS55" s="1437"/>
      <c r="GT55" s="1435"/>
      <c r="GU55" s="1435"/>
      <c r="GV55" s="1435"/>
      <c r="GW55" s="1435"/>
      <c r="GX55" s="1435"/>
      <c r="GY55" s="1435"/>
      <c r="GZ55" s="1435"/>
      <c r="HA55" s="1435"/>
      <c r="HB55" s="1435"/>
      <c r="HC55" s="1435">
        <f t="shared" si="9"/>
        <v>0</v>
      </c>
      <c r="HD55" s="1437">
        <f t="shared" si="10"/>
        <v>0</v>
      </c>
      <c r="HE55" s="1435"/>
      <c r="HF55" s="1436"/>
      <c r="HG55" s="1437"/>
      <c r="HH55" s="1435"/>
      <c r="HI55" s="1437"/>
      <c r="HJ55" s="1435"/>
      <c r="HK55" s="1437"/>
      <c r="HL55" s="1435"/>
      <c r="HM55" s="1436"/>
      <c r="HN55" s="1436"/>
      <c r="HO55" s="1436"/>
      <c r="HP55" s="1436"/>
      <c r="HQ55" s="1436"/>
      <c r="HR55" s="1437"/>
      <c r="HS55" s="1435"/>
      <c r="HT55" s="1435"/>
      <c r="HU55" s="1435"/>
      <c r="HV55" s="1435"/>
      <c r="HW55" s="1435"/>
      <c r="HX55" s="1435"/>
      <c r="HY55" s="1435"/>
      <c r="HZ55" s="1437"/>
      <c r="IA55" s="1437"/>
      <c r="IB55" s="1437"/>
      <c r="IC55" s="1435"/>
      <c r="ID55" s="1438"/>
      <c r="IE55" s="1438"/>
      <c r="IF55" s="1435"/>
      <c r="IG55" s="1435"/>
      <c r="IH55" s="1435"/>
      <c r="II55" s="1435"/>
      <c r="IJ55" s="1435"/>
      <c r="IK55" s="1435"/>
      <c r="IL55" s="1435"/>
      <c r="IM55" s="1435"/>
      <c r="IN55" s="1435"/>
      <c r="IO55" s="1435"/>
      <c r="IP55" s="1435"/>
      <c r="IQ55" s="1435"/>
      <c r="IR55" s="1435"/>
      <c r="IS55" s="1435"/>
      <c r="IT55" s="1435"/>
      <c r="IU55" s="1435"/>
      <c r="IV55" s="1435">
        <f t="shared" si="2"/>
        <v>0</v>
      </c>
      <c r="IW55" s="1436"/>
      <c r="IX55" s="1436"/>
      <c r="IY55" s="1437"/>
      <c r="IZ55" s="1435">
        <f t="shared" si="3"/>
        <v>0</v>
      </c>
      <c r="JA55" s="1435"/>
      <c r="JB55" s="1435"/>
      <c r="JC55" s="1435"/>
      <c r="JD55" s="1435"/>
      <c r="JE55" s="1437"/>
      <c r="JF55" s="1437"/>
      <c r="JG55" s="1437"/>
      <c r="JH55" s="1435"/>
      <c r="JI55" s="1436"/>
      <c r="JJ55" s="1436">
        <f t="shared" si="8"/>
        <v>0</v>
      </c>
      <c r="JK55" s="1459"/>
    </row>
    <row r="56" spans="1:271" s="1027" customFormat="1" ht="20.25" hidden="1" customHeight="1">
      <c r="A56" s="1547">
        <f>BangKeTru!B54</f>
        <v>112</v>
      </c>
      <c r="B56" s="1548">
        <f>BangKeTru!C54</f>
        <v>12.6</v>
      </c>
      <c r="C56" s="1416">
        <f t="shared" si="4"/>
        <v>1692.7999999999995</v>
      </c>
      <c r="D56" s="1416"/>
      <c r="E56" s="1441"/>
      <c r="F56" s="1441"/>
      <c r="G56" s="1441"/>
      <c r="H56" s="1460"/>
      <c r="I56" s="1443"/>
      <c r="J56" s="1443"/>
      <c r="K56" s="1461"/>
      <c r="L56" s="1461"/>
      <c r="M56" s="1461"/>
      <c r="N56" s="1445" t="s">
        <v>3434</v>
      </c>
      <c r="O56" s="1446" t="s">
        <v>3434</v>
      </c>
      <c r="P56" s="1446"/>
      <c r="Q56" s="1444">
        <v>1</v>
      </c>
      <c r="R56" s="1444"/>
      <c r="S56" s="1445"/>
      <c r="T56" s="1444"/>
      <c r="U56" s="1444"/>
      <c r="V56" s="1444"/>
      <c r="W56" s="1445"/>
      <c r="X56" s="1447"/>
      <c r="Y56" s="1447"/>
      <c r="Z56" s="1447"/>
      <c r="AA56" s="1448"/>
      <c r="AB56" s="1444"/>
      <c r="AC56" s="1444"/>
      <c r="AD56" s="1444"/>
      <c r="AE56" s="1444"/>
      <c r="AF56" s="1444"/>
      <c r="AG56" s="1444"/>
      <c r="AH56" s="1444"/>
      <c r="AI56" s="1444"/>
      <c r="AJ56" s="1444"/>
      <c r="AK56" s="1444"/>
      <c r="AL56" s="1444"/>
      <c r="AM56" s="1444"/>
      <c r="AN56" s="1444"/>
      <c r="AO56" s="1444"/>
      <c r="AP56" s="1444"/>
      <c r="AQ56" s="1444"/>
      <c r="AR56" s="1444"/>
      <c r="AS56" s="1444"/>
      <c r="AT56" s="1444"/>
      <c r="AU56" s="1444"/>
      <c r="AV56" s="1444"/>
      <c r="AW56" s="1444"/>
      <c r="AX56" s="1444"/>
      <c r="AY56" s="1444"/>
      <c r="AZ56" s="1444"/>
      <c r="BA56" s="1444"/>
      <c r="BB56" s="1444"/>
      <c r="BC56" s="1444"/>
      <c r="BD56" s="1444"/>
      <c r="BE56" s="1444"/>
      <c r="BF56" s="1444"/>
      <c r="BG56" s="1444"/>
      <c r="BH56" s="1444"/>
      <c r="BI56" s="1444"/>
      <c r="BJ56" s="1444"/>
      <c r="BK56" s="1444"/>
      <c r="BL56" s="1444"/>
      <c r="BM56" s="1444"/>
      <c r="BN56" s="1444"/>
      <c r="BO56" s="1444"/>
      <c r="BP56" s="1444"/>
      <c r="BQ56" s="1444"/>
      <c r="BR56" s="1444"/>
      <c r="BS56" s="1444"/>
      <c r="BT56" s="1448"/>
      <c r="BU56" s="1448"/>
      <c r="BV56" s="1444"/>
      <c r="BW56" s="1444"/>
      <c r="BX56" s="1444"/>
      <c r="BY56" s="1444"/>
      <c r="BZ56" s="1444"/>
      <c r="CA56" s="1444"/>
      <c r="CB56" s="1444"/>
      <c r="CC56" s="1444"/>
      <c r="CD56" s="1444"/>
      <c r="CE56" s="1444"/>
      <c r="CF56" s="1448"/>
      <c r="CG56" s="1444"/>
      <c r="CH56" s="1444"/>
      <c r="CI56" s="1444"/>
      <c r="CJ56" s="1444"/>
      <c r="CK56" s="1444"/>
      <c r="CL56" s="1444"/>
      <c r="CM56" s="1444"/>
      <c r="CN56" s="1444"/>
      <c r="CO56" s="1444"/>
      <c r="CP56" s="1444"/>
      <c r="CQ56" s="1444"/>
      <c r="CR56" s="1444"/>
      <c r="CS56" s="1444"/>
      <c r="CT56" s="1444">
        <v>1</v>
      </c>
      <c r="CU56" s="1444"/>
      <c r="CV56" s="1444"/>
      <c r="CW56" s="1444"/>
      <c r="CX56" s="1444"/>
      <c r="CY56" s="1444"/>
      <c r="CZ56" s="1444"/>
      <c r="DA56" s="1444"/>
      <c r="DB56" s="1444"/>
      <c r="DC56" s="1448"/>
      <c r="DD56" s="1444"/>
      <c r="DE56" s="1444"/>
      <c r="DF56" s="1444"/>
      <c r="DG56" s="1444"/>
      <c r="DH56" s="1444"/>
      <c r="DI56" s="1444"/>
      <c r="DJ56" s="1444"/>
      <c r="DK56" s="1444"/>
      <c r="DL56" s="1444"/>
      <c r="DM56" s="1444"/>
      <c r="DN56" s="1444"/>
      <c r="DO56" s="1448">
        <v>1</v>
      </c>
      <c r="DP56" s="1444"/>
      <c r="DQ56" s="1448"/>
      <c r="DR56" s="1444"/>
      <c r="DS56" s="1444"/>
      <c r="DT56" s="1444"/>
      <c r="DU56" s="1444"/>
      <c r="DV56" s="1444"/>
      <c r="DW56" s="1444"/>
      <c r="DX56" s="1444"/>
      <c r="DY56" s="1444"/>
      <c r="DZ56" s="1444"/>
      <c r="EA56" s="1448"/>
      <c r="EB56" s="1444"/>
      <c r="EC56" s="1444"/>
      <c r="ED56" s="1444"/>
      <c r="EE56" s="1444"/>
      <c r="EF56" s="1444"/>
      <c r="EG56" s="1444"/>
      <c r="EH56" s="1444"/>
      <c r="EI56" s="1444"/>
      <c r="EJ56" s="1444"/>
      <c r="EK56" s="1444"/>
      <c r="EL56" s="1449"/>
      <c r="EM56" s="1450"/>
      <c r="EN56" s="1448">
        <v>3</v>
      </c>
      <c r="EO56" s="1448"/>
      <c r="EP56" s="1448"/>
      <c r="EQ56" s="1448"/>
      <c r="ER56" s="1448"/>
      <c r="ES56" s="1450"/>
      <c r="ET56" s="1448"/>
      <c r="EU56" s="1448">
        <v>1</v>
      </c>
      <c r="EV56" s="1448"/>
      <c r="EW56" s="1448"/>
      <c r="EX56" s="1448"/>
      <c r="EY56" s="1448"/>
      <c r="EZ56" s="1448"/>
      <c r="FA56" s="1448"/>
      <c r="FB56" s="1448"/>
      <c r="FC56" s="1448"/>
      <c r="FD56" s="1448"/>
      <c r="FE56" s="1448"/>
      <c r="FF56" s="1451"/>
      <c r="FG56" s="1448"/>
      <c r="FH56" s="1448"/>
      <c r="FI56" s="1448"/>
      <c r="FJ56" s="1448"/>
      <c r="FK56" s="1448"/>
      <c r="FL56" s="1450"/>
      <c r="FM56" s="1450"/>
      <c r="FN56" s="1450"/>
      <c r="FO56" s="1450"/>
      <c r="FP56" s="1448"/>
      <c r="FQ56" s="1452"/>
      <c r="FR56" s="1452"/>
      <c r="FS56" s="1450"/>
      <c r="FT56" s="1450">
        <v>3</v>
      </c>
      <c r="FU56" s="1450"/>
      <c r="FV56" s="1450"/>
      <c r="FW56" s="1450"/>
      <c r="FX56" s="1450"/>
      <c r="FY56" s="1450"/>
      <c r="FZ56" s="1450"/>
      <c r="GA56" s="1450"/>
      <c r="GB56" s="1450"/>
      <c r="GC56" s="1450"/>
      <c r="GD56" s="1453"/>
      <c r="GE56" s="1454"/>
      <c r="GF56" s="1454"/>
      <c r="GG56" s="1450"/>
      <c r="GH56" s="1431">
        <f t="shared" si="5"/>
        <v>37.799999999999997</v>
      </c>
      <c r="GI56" s="1432">
        <f t="shared" si="11"/>
        <v>12.6</v>
      </c>
      <c r="GJ56" s="1433">
        <f t="shared" si="7"/>
        <v>0</v>
      </c>
      <c r="GK56" s="1433"/>
      <c r="GL56" s="1434"/>
      <c r="GM56" s="1434"/>
      <c r="GN56" s="1434"/>
      <c r="GO56" s="1435"/>
      <c r="GP56" s="1435"/>
      <c r="GQ56" s="1435"/>
      <c r="GR56" s="1436"/>
      <c r="GS56" s="1437"/>
      <c r="GT56" s="1435"/>
      <c r="GU56" s="1435"/>
      <c r="GV56" s="1435">
        <v>1</v>
      </c>
      <c r="GW56" s="1435"/>
      <c r="GX56" s="1435"/>
      <c r="GY56" s="1435"/>
      <c r="GZ56" s="1435"/>
      <c r="HA56" s="1435"/>
      <c r="HB56" s="1435"/>
      <c r="HC56" s="1435">
        <f t="shared" si="9"/>
        <v>0</v>
      </c>
      <c r="HD56" s="1437">
        <f t="shared" si="10"/>
        <v>0</v>
      </c>
      <c r="HE56" s="1435"/>
      <c r="HF56" s="1436"/>
      <c r="HG56" s="1437"/>
      <c r="HH56" s="1435">
        <v>2</v>
      </c>
      <c r="HI56" s="1437">
        <v>1</v>
      </c>
      <c r="HJ56" s="1435"/>
      <c r="HK56" s="1437"/>
      <c r="HL56" s="1435"/>
      <c r="HM56" s="1436"/>
      <c r="HN56" s="1436"/>
      <c r="HO56" s="1436"/>
      <c r="HP56" s="1436"/>
      <c r="HQ56" s="1436"/>
      <c r="HR56" s="1437"/>
      <c r="HS56" s="1435"/>
      <c r="HT56" s="1435"/>
      <c r="HU56" s="1435"/>
      <c r="HV56" s="1435"/>
      <c r="HW56" s="1435"/>
      <c r="HX56" s="1435"/>
      <c r="HY56" s="1435">
        <v>1</v>
      </c>
      <c r="HZ56" s="1437"/>
      <c r="IA56" s="1437"/>
      <c r="IB56" s="1437"/>
      <c r="IC56" s="1462"/>
      <c r="ID56" s="1463"/>
      <c r="IE56" s="1463"/>
      <c r="IF56" s="1462"/>
      <c r="IG56" s="1435"/>
      <c r="IH56" s="1462"/>
      <c r="II56" s="1462"/>
      <c r="IJ56" s="1462"/>
      <c r="IK56" s="1462"/>
      <c r="IL56" s="1462"/>
      <c r="IM56" s="1462"/>
      <c r="IN56" s="1462"/>
      <c r="IO56" s="1462"/>
      <c r="IP56" s="1462"/>
      <c r="IQ56" s="1462"/>
      <c r="IR56" s="1462"/>
      <c r="IS56" s="1462"/>
      <c r="IT56" s="1462"/>
      <c r="IU56" s="1462"/>
      <c r="IV56" s="1435">
        <f t="shared" si="2"/>
        <v>0</v>
      </c>
      <c r="IW56" s="1437"/>
      <c r="IX56" s="1437"/>
      <c r="IY56" s="1437"/>
      <c r="IZ56" s="1435">
        <f t="shared" si="3"/>
        <v>0</v>
      </c>
      <c r="JA56" s="1462"/>
      <c r="JB56" s="1462"/>
      <c r="JC56" s="1462"/>
      <c r="JD56" s="1462"/>
      <c r="JE56" s="1437"/>
      <c r="JF56" s="1437"/>
      <c r="JG56" s="1437"/>
      <c r="JH56" s="1435"/>
      <c r="JI56" s="1436"/>
      <c r="JJ56" s="1436">
        <f t="shared" si="8"/>
        <v>0</v>
      </c>
      <c r="JK56" s="1455"/>
    </row>
    <row r="57" spans="1:271" s="1027" customFormat="1" ht="20.25" hidden="1" customHeight="1">
      <c r="A57" s="1547" t="str">
        <f>BangKeTru!B55</f>
        <v>112a</v>
      </c>
      <c r="B57" s="1548">
        <f>BangKeTru!C55</f>
        <v>27</v>
      </c>
      <c r="C57" s="1416">
        <f t="shared" si="4"/>
        <v>1719.7999999999995</v>
      </c>
      <c r="D57" s="1456"/>
      <c r="E57" s="1457"/>
      <c r="F57" s="1457"/>
      <c r="G57" s="1457"/>
      <c r="H57" s="1458"/>
      <c r="I57" s="1456"/>
      <c r="J57" s="1456"/>
      <c r="K57" s="1422"/>
      <c r="L57" s="1422"/>
      <c r="M57" s="1422"/>
      <c r="N57" s="1423"/>
      <c r="O57" s="1421" t="s">
        <v>3434</v>
      </c>
      <c r="P57" s="1421"/>
      <c r="Q57" s="1422"/>
      <c r="R57" s="1422"/>
      <c r="S57" s="1423"/>
      <c r="T57" s="1422"/>
      <c r="U57" s="1422"/>
      <c r="V57" s="1422"/>
      <c r="W57" s="1423"/>
      <c r="X57" s="1424">
        <v>1</v>
      </c>
      <c r="Y57" s="1424"/>
      <c r="Z57" s="1424"/>
      <c r="AA57" s="1425"/>
      <c r="AB57" s="1422"/>
      <c r="AC57" s="1422"/>
      <c r="AD57" s="1422"/>
      <c r="AE57" s="1422"/>
      <c r="AF57" s="1422"/>
      <c r="AG57" s="1422"/>
      <c r="AH57" s="1422"/>
      <c r="AI57" s="1422"/>
      <c r="AJ57" s="1422"/>
      <c r="AK57" s="1422"/>
      <c r="AL57" s="1422"/>
      <c r="AM57" s="1422"/>
      <c r="AN57" s="1422">
        <v>1</v>
      </c>
      <c r="AO57" s="1422"/>
      <c r="AP57" s="1422"/>
      <c r="AQ57" s="1422"/>
      <c r="AR57" s="1422"/>
      <c r="AS57" s="1422"/>
      <c r="AT57" s="1422"/>
      <c r="AU57" s="1422"/>
      <c r="AV57" s="1422"/>
      <c r="AW57" s="1422"/>
      <c r="AX57" s="1422"/>
      <c r="AY57" s="1422"/>
      <c r="AZ57" s="1422"/>
      <c r="BA57" s="1422"/>
      <c r="BB57" s="1422"/>
      <c r="BC57" s="1422"/>
      <c r="BD57" s="1422"/>
      <c r="BE57" s="1422"/>
      <c r="BF57" s="1422"/>
      <c r="BG57" s="1422"/>
      <c r="BH57" s="1422"/>
      <c r="BI57" s="1422"/>
      <c r="BJ57" s="1422"/>
      <c r="BK57" s="1422"/>
      <c r="BL57" s="1422"/>
      <c r="BM57" s="1422"/>
      <c r="BN57" s="1422"/>
      <c r="BO57" s="1422"/>
      <c r="BP57" s="1422"/>
      <c r="BQ57" s="1422"/>
      <c r="BR57" s="1422"/>
      <c r="BS57" s="1422"/>
      <c r="BT57" s="1425"/>
      <c r="BU57" s="1425"/>
      <c r="BV57" s="1422"/>
      <c r="BW57" s="1422"/>
      <c r="BX57" s="1422"/>
      <c r="BY57" s="1422"/>
      <c r="BZ57" s="1422"/>
      <c r="CA57" s="1422"/>
      <c r="CB57" s="1422"/>
      <c r="CC57" s="1422"/>
      <c r="CD57" s="1422"/>
      <c r="CE57" s="1422"/>
      <c r="CF57" s="1425"/>
      <c r="CG57" s="1422"/>
      <c r="CH57" s="1422"/>
      <c r="CI57" s="1422"/>
      <c r="CJ57" s="1422"/>
      <c r="CK57" s="1422"/>
      <c r="CL57" s="1422"/>
      <c r="CM57" s="1422"/>
      <c r="CN57" s="1422"/>
      <c r="CO57" s="1422"/>
      <c r="CP57" s="1422"/>
      <c r="CQ57" s="1422"/>
      <c r="CR57" s="1422"/>
      <c r="CS57" s="1422"/>
      <c r="CT57" s="1422"/>
      <c r="CU57" s="1422"/>
      <c r="CV57" s="1422"/>
      <c r="CW57" s="1422"/>
      <c r="CX57" s="1422"/>
      <c r="CY57" s="1422"/>
      <c r="CZ57" s="1422"/>
      <c r="DA57" s="1422"/>
      <c r="DB57" s="1422"/>
      <c r="DC57" s="1425"/>
      <c r="DD57" s="1422"/>
      <c r="DE57" s="1422"/>
      <c r="DF57" s="1422"/>
      <c r="DG57" s="1422"/>
      <c r="DH57" s="1422"/>
      <c r="DI57" s="1422"/>
      <c r="DJ57" s="1422"/>
      <c r="DK57" s="1422"/>
      <c r="DL57" s="1422"/>
      <c r="DM57" s="1422"/>
      <c r="DN57" s="1422"/>
      <c r="DO57" s="1425">
        <v>1</v>
      </c>
      <c r="DP57" s="1422"/>
      <c r="DQ57" s="1425"/>
      <c r="DR57" s="1422"/>
      <c r="DS57" s="1422"/>
      <c r="DT57" s="1422"/>
      <c r="DU57" s="1422"/>
      <c r="DV57" s="1422"/>
      <c r="DW57" s="1422"/>
      <c r="DX57" s="1422"/>
      <c r="DY57" s="1422"/>
      <c r="DZ57" s="1422"/>
      <c r="EA57" s="1425"/>
      <c r="EB57" s="1422"/>
      <c r="EC57" s="1422"/>
      <c r="ED57" s="1422"/>
      <c r="EE57" s="1422"/>
      <c r="EF57" s="1422"/>
      <c r="EG57" s="1422"/>
      <c r="EH57" s="1422"/>
      <c r="EI57" s="1422"/>
      <c r="EJ57" s="1422"/>
      <c r="EK57" s="1422"/>
      <c r="EL57" s="1426"/>
      <c r="EM57" s="1427"/>
      <c r="EN57" s="1425">
        <v>3</v>
      </c>
      <c r="EO57" s="1425"/>
      <c r="EP57" s="1425"/>
      <c r="EQ57" s="1425"/>
      <c r="ER57" s="1425"/>
      <c r="ES57" s="1427"/>
      <c r="ET57" s="1425"/>
      <c r="EU57" s="1425">
        <v>1</v>
      </c>
      <c r="EV57" s="1425"/>
      <c r="EW57" s="1425"/>
      <c r="EX57" s="1425"/>
      <c r="EY57" s="1425"/>
      <c r="EZ57" s="1425"/>
      <c r="FA57" s="1425"/>
      <c r="FB57" s="1425"/>
      <c r="FC57" s="1425"/>
      <c r="FD57" s="1425"/>
      <c r="FE57" s="1425"/>
      <c r="FF57" s="1428"/>
      <c r="FG57" s="1425"/>
      <c r="FH57" s="1425"/>
      <c r="FI57" s="1425"/>
      <c r="FJ57" s="1425"/>
      <c r="FK57" s="1425"/>
      <c r="FL57" s="1427"/>
      <c r="FM57" s="1427"/>
      <c r="FN57" s="1427"/>
      <c r="FO57" s="1427"/>
      <c r="FP57" s="1425"/>
      <c r="FQ57" s="1427"/>
      <c r="FR57" s="1427"/>
      <c r="FS57" s="1427"/>
      <c r="FT57" s="1427">
        <v>3</v>
      </c>
      <c r="FU57" s="1427"/>
      <c r="FV57" s="1427"/>
      <c r="FW57" s="1427"/>
      <c r="FX57" s="1427"/>
      <c r="FY57" s="1427">
        <v>1</v>
      </c>
      <c r="FZ57" s="1427"/>
      <c r="GA57" s="1427"/>
      <c r="GB57" s="1435">
        <f>6-6</f>
        <v>0</v>
      </c>
      <c r="GC57" s="1427">
        <v>4</v>
      </c>
      <c r="GD57" s="1429"/>
      <c r="GE57" s="1430"/>
      <c r="GF57" s="1430"/>
      <c r="GG57" s="1427"/>
      <c r="GH57" s="1431">
        <f t="shared" si="5"/>
        <v>81</v>
      </c>
      <c r="GI57" s="1432">
        <f t="shared" si="11"/>
        <v>27</v>
      </c>
      <c r="GJ57" s="1433">
        <f t="shared" si="7"/>
        <v>0</v>
      </c>
      <c r="GK57" s="1433"/>
      <c r="GL57" s="1434"/>
      <c r="GM57" s="1434"/>
      <c r="GN57" s="1434"/>
      <c r="GO57" s="1490">
        <f>1-1</f>
        <v>0</v>
      </c>
      <c r="GP57" s="1435"/>
      <c r="GQ57" s="1435"/>
      <c r="GR57" s="1436"/>
      <c r="GS57" s="1437"/>
      <c r="GT57" s="1435"/>
      <c r="GU57" s="1435"/>
      <c r="GV57" s="1435"/>
      <c r="GW57" s="1435"/>
      <c r="GX57" s="1435"/>
      <c r="GY57" s="1435"/>
      <c r="GZ57" s="1435"/>
      <c r="HA57" s="1435"/>
      <c r="HB57" s="1435"/>
      <c r="HC57" s="1435">
        <f t="shared" si="9"/>
        <v>0</v>
      </c>
      <c r="HD57" s="1437">
        <f t="shared" si="10"/>
        <v>0</v>
      </c>
      <c r="HE57" s="1435"/>
      <c r="HF57" s="1436"/>
      <c r="HG57" s="1437"/>
      <c r="HH57" s="1435"/>
      <c r="HI57" s="1437"/>
      <c r="HJ57" s="1435"/>
      <c r="HK57" s="1437"/>
      <c r="HL57" s="1435"/>
      <c r="HM57" s="1436"/>
      <c r="HN57" s="1436"/>
      <c r="HO57" s="1436"/>
      <c r="HP57" s="1436"/>
      <c r="HQ57" s="1436"/>
      <c r="HR57" s="1437"/>
      <c r="HS57" s="1435"/>
      <c r="HT57" s="1435"/>
      <c r="HU57" s="1435"/>
      <c r="HV57" s="1435"/>
      <c r="HW57" s="1435"/>
      <c r="HX57" s="1435"/>
      <c r="HY57" s="1435"/>
      <c r="HZ57" s="1437"/>
      <c r="IA57" s="1437"/>
      <c r="IB57" s="1437"/>
      <c r="IC57" s="1435"/>
      <c r="ID57" s="1438"/>
      <c r="IE57" s="1438"/>
      <c r="IF57" s="1435"/>
      <c r="IG57" s="1435"/>
      <c r="IH57" s="1435"/>
      <c r="II57" s="1435"/>
      <c r="IJ57" s="1435"/>
      <c r="IK57" s="1435"/>
      <c r="IL57" s="1435"/>
      <c r="IM57" s="1435"/>
      <c r="IN57" s="1435"/>
      <c r="IO57" s="1435"/>
      <c r="IP57" s="1435"/>
      <c r="IQ57" s="1435"/>
      <c r="IR57" s="1435"/>
      <c r="IS57" s="1435"/>
      <c r="IT57" s="1435"/>
      <c r="IU57" s="1435"/>
      <c r="IV57" s="1435">
        <f t="shared" si="2"/>
        <v>0</v>
      </c>
      <c r="IW57" s="1436">
        <f>HO57</f>
        <v>0</v>
      </c>
      <c r="IX57" s="1436">
        <f>HP57</f>
        <v>0</v>
      </c>
      <c r="IY57" s="1437"/>
      <c r="IZ57" s="1435">
        <f t="shared" si="3"/>
        <v>0</v>
      </c>
      <c r="JA57" s="1435"/>
      <c r="JB57" s="1435"/>
      <c r="JC57" s="1435"/>
      <c r="JD57" s="1435"/>
      <c r="JE57" s="1437"/>
      <c r="JF57" s="1437"/>
      <c r="JG57" s="1437"/>
      <c r="JH57" s="1435"/>
      <c r="JI57" s="1436"/>
      <c r="JJ57" s="1436">
        <f t="shared" si="8"/>
        <v>0</v>
      </c>
      <c r="JK57" s="1459"/>
    </row>
    <row r="58" spans="1:271" s="1027" customFormat="1" ht="20.25" hidden="1" customHeight="1">
      <c r="A58" s="1547">
        <f>BangKeTru!B56</f>
        <v>113</v>
      </c>
      <c r="B58" s="1548">
        <f>BangKeTru!C56</f>
        <v>49.5</v>
      </c>
      <c r="C58" s="1416">
        <f t="shared" si="4"/>
        <v>1769.2999999999995</v>
      </c>
      <c r="D58" s="1416"/>
      <c r="E58" s="1441"/>
      <c r="F58" s="1441"/>
      <c r="G58" s="1441"/>
      <c r="H58" s="1460"/>
      <c r="I58" s="1443"/>
      <c r="J58" s="1443"/>
      <c r="K58" s="1461"/>
      <c r="L58" s="1461"/>
      <c r="M58" s="1461"/>
      <c r="N58" s="1445" t="s">
        <v>3434</v>
      </c>
      <c r="O58" s="1446" t="s">
        <v>3434</v>
      </c>
      <c r="P58" s="1446"/>
      <c r="Q58" s="1444">
        <v>1</v>
      </c>
      <c r="R58" s="1444"/>
      <c r="S58" s="1445"/>
      <c r="T58" s="1444"/>
      <c r="U58" s="1444"/>
      <c r="V58" s="1444"/>
      <c r="W58" s="1445"/>
      <c r="X58" s="1447"/>
      <c r="Y58" s="1447"/>
      <c r="Z58" s="1447"/>
      <c r="AA58" s="1448"/>
      <c r="AB58" s="1444"/>
      <c r="AC58" s="1444"/>
      <c r="AD58" s="1444"/>
      <c r="AE58" s="1444"/>
      <c r="AF58" s="1444"/>
      <c r="AG58" s="1444"/>
      <c r="AH58" s="1444"/>
      <c r="AI58" s="1444"/>
      <c r="AJ58" s="1444"/>
      <c r="AK58" s="1444"/>
      <c r="AL58" s="1444"/>
      <c r="AM58" s="1444"/>
      <c r="AN58" s="1444"/>
      <c r="AO58" s="1444"/>
      <c r="AP58" s="1444"/>
      <c r="AQ58" s="1444"/>
      <c r="AR58" s="1444"/>
      <c r="AS58" s="1444"/>
      <c r="AT58" s="1444"/>
      <c r="AU58" s="1444"/>
      <c r="AV58" s="1444"/>
      <c r="AW58" s="1444"/>
      <c r="AX58" s="1444"/>
      <c r="AY58" s="1444"/>
      <c r="AZ58" s="1444"/>
      <c r="BA58" s="1444"/>
      <c r="BB58" s="1444"/>
      <c r="BC58" s="1444"/>
      <c r="BD58" s="1444"/>
      <c r="BE58" s="1444"/>
      <c r="BF58" s="1444"/>
      <c r="BG58" s="1444"/>
      <c r="BH58" s="1444"/>
      <c r="BI58" s="1444"/>
      <c r="BJ58" s="1444"/>
      <c r="BK58" s="1444"/>
      <c r="BL58" s="1444"/>
      <c r="BM58" s="1444"/>
      <c r="BN58" s="1444"/>
      <c r="BO58" s="1444"/>
      <c r="BP58" s="1444"/>
      <c r="BQ58" s="1444"/>
      <c r="BR58" s="1444"/>
      <c r="BS58" s="1444"/>
      <c r="BT58" s="1448"/>
      <c r="BU58" s="1448"/>
      <c r="BV58" s="1444"/>
      <c r="BW58" s="1444"/>
      <c r="BX58" s="1444"/>
      <c r="BY58" s="1444"/>
      <c r="BZ58" s="1444"/>
      <c r="CA58" s="1444"/>
      <c r="CB58" s="1444"/>
      <c r="CC58" s="1444"/>
      <c r="CD58" s="1444"/>
      <c r="CE58" s="1444"/>
      <c r="CF58" s="1448"/>
      <c r="CG58" s="1444"/>
      <c r="CH58" s="1444"/>
      <c r="CI58" s="1444"/>
      <c r="CJ58" s="1444"/>
      <c r="CK58" s="1444"/>
      <c r="CL58" s="1444"/>
      <c r="CM58" s="1444"/>
      <c r="CN58" s="1444"/>
      <c r="CO58" s="1444"/>
      <c r="CP58" s="1444"/>
      <c r="CQ58" s="1444"/>
      <c r="CR58" s="1444"/>
      <c r="CS58" s="1444"/>
      <c r="CT58" s="1444"/>
      <c r="CU58" s="1444"/>
      <c r="CV58" s="1444"/>
      <c r="CW58" s="1444"/>
      <c r="CX58" s="1444"/>
      <c r="CY58" s="1444"/>
      <c r="CZ58" s="1444"/>
      <c r="DA58" s="1444"/>
      <c r="DB58" s="1444"/>
      <c r="DC58" s="1448"/>
      <c r="DD58" s="1444"/>
      <c r="DE58" s="1444"/>
      <c r="DF58" s="1444"/>
      <c r="DG58" s="1444"/>
      <c r="DH58" s="1444"/>
      <c r="DI58" s="1444"/>
      <c r="DJ58" s="1444"/>
      <c r="DK58" s="1444"/>
      <c r="DL58" s="1444"/>
      <c r="DM58" s="1444"/>
      <c r="DN58" s="1444"/>
      <c r="DO58" s="1448">
        <v>1</v>
      </c>
      <c r="DP58" s="1444"/>
      <c r="DQ58" s="1448"/>
      <c r="DR58" s="1444"/>
      <c r="DS58" s="1444"/>
      <c r="DT58" s="1444"/>
      <c r="DU58" s="1444"/>
      <c r="DV58" s="1444"/>
      <c r="DW58" s="1444"/>
      <c r="DX58" s="1444"/>
      <c r="DY58" s="1444"/>
      <c r="DZ58" s="1444"/>
      <c r="EA58" s="1448"/>
      <c r="EB58" s="1444"/>
      <c r="EC58" s="1444"/>
      <c r="ED58" s="1444"/>
      <c r="EE58" s="1444"/>
      <c r="EF58" s="1444"/>
      <c r="EG58" s="1444"/>
      <c r="EH58" s="1444"/>
      <c r="EI58" s="1444"/>
      <c r="EJ58" s="1444"/>
      <c r="EK58" s="1444"/>
      <c r="EL58" s="1449"/>
      <c r="EM58" s="1450"/>
      <c r="EN58" s="1448">
        <v>3</v>
      </c>
      <c r="EO58" s="1448"/>
      <c r="EP58" s="1448"/>
      <c r="EQ58" s="1448"/>
      <c r="ER58" s="1448"/>
      <c r="ES58" s="1450"/>
      <c r="ET58" s="1448"/>
      <c r="EU58" s="1448">
        <v>1</v>
      </c>
      <c r="EV58" s="1448"/>
      <c r="EW58" s="1448"/>
      <c r="EX58" s="1448"/>
      <c r="EY58" s="1448"/>
      <c r="EZ58" s="1448"/>
      <c r="FA58" s="1448"/>
      <c r="FB58" s="1448"/>
      <c r="FC58" s="1448"/>
      <c r="FD58" s="1448"/>
      <c r="FE58" s="1448"/>
      <c r="FF58" s="1451"/>
      <c r="FG58" s="1448"/>
      <c r="FH58" s="1448"/>
      <c r="FI58" s="1448"/>
      <c r="FJ58" s="1448"/>
      <c r="FK58" s="1448"/>
      <c r="FL58" s="1450"/>
      <c r="FM58" s="1450"/>
      <c r="FN58" s="1450"/>
      <c r="FO58" s="1450"/>
      <c r="FP58" s="1448"/>
      <c r="FQ58" s="1452"/>
      <c r="FR58" s="1452"/>
      <c r="FS58" s="1450"/>
      <c r="FT58" s="1450">
        <v>3</v>
      </c>
      <c r="FU58" s="1450"/>
      <c r="FV58" s="1450"/>
      <c r="FW58" s="1450"/>
      <c r="FX58" s="1450"/>
      <c r="FY58" s="1450"/>
      <c r="FZ58" s="1450"/>
      <c r="GA58" s="1450"/>
      <c r="GB58" s="1450"/>
      <c r="GC58" s="1450"/>
      <c r="GD58" s="1453"/>
      <c r="GE58" s="1454"/>
      <c r="GF58" s="1454"/>
      <c r="GG58" s="1450"/>
      <c r="GH58" s="1431">
        <f t="shared" si="5"/>
        <v>148.5</v>
      </c>
      <c r="GI58" s="1432">
        <f t="shared" si="11"/>
        <v>49.5</v>
      </c>
      <c r="GJ58" s="1433">
        <f t="shared" si="7"/>
        <v>0</v>
      </c>
      <c r="GK58" s="1433"/>
      <c r="GL58" s="1434"/>
      <c r="GM58" s="1434"/>
      <c r="GN58" s="1434"/>
      <c r="GO58" s="1435"/>
      <c r="GP58" s="1435"/>
      <c r="GQ58" s="1435"/>
      <c r="GR58" s="1436"/>
      <c r="GS58" s="1437"/>
      <c r="GT58" s="1435"/>
      <c r="GU58" s="1435"/>
      <c r="GV58" s="1435">
        <v>1</v>
      </c>
      <c r="GW58" s="1435"/>
      <c r="GX58" s="1435"/>
      <c r="GY58" s="1435"/>
      <c r="GZ58" s="1435"/>
      <c r="HA58" s="1435"/>
      <c r="HB58" s="1435"/>
      <c r="HC58" s="1435">
        <f t="shared" si="9"/>
        <v>0</v>
      </c>
      <c r="HD58" s="1437">
        <f t="shared" si="10"/>
        <v>0</v>
      </c>
      <c r="HE58" s="1435"/>
      <c r="HF58" s="1436"/>
      <c r="HG58" s="1437"/>
      <c r="HH58" s="1435">
        <v>2</v>
      </c>
      <c r="HI58" s="1437">
        <v>1</v>
      </c>
      <c r="HJ58" s="1435"/>
      <c r="HK58" s="1437"/>
      <c r="HL58" s="1435"/>
      <c r="HM58" s="1436"/>
      <c r="HN58" s="1436"/>
      <c r="HO58" s="1436"/>
      <c r="HP58" s="1436"/>
      <c r="HQ58" s="1436"/>
      <c r="HR58" s="1437"/>
      <c r="HS58" s="1435"/>
      <c r="HT58" s="1435"/>
      <c r="HU58" s="1435"/>
      <c r="HV58" s="1435"/>
      <c r="HW58" s="1435"/>
      <c r="HX58" s="1435"/>
      <c r="HY58" s="1435">
        <v>1</v>
      </c>
      <c r="HZ58" s="1437"/>
      <c r="IA58" s="1437"/>
      <c r="IB58" s="1437"/>
      <c r="IC58" s="1462"/>
      <c r="ID58" s="1463"/>
      <c r="IE58" s="1463"/>
      <c r="IF58" s="1462"/>
      <c r="IG58" s="1435"/>
      <c r="IH58" s="1462"/>
      <c r="II58" s="1462"/>
      <c r="IJ58" s="1462"/>
      <c r="IK58" s="1462"/>
      <c r="IL58" s="1462"/>
      <c r="IM58" s="1462"/>
      <c r="IN58" s="1462"/>
      <c r="IO58" s="1462"/>
      <c r="IP58" s="1462"/>
      <c r="IQ58" s="1462"/>
      <c r="IR58" s="1462"/>
      <c r="IS58" s="1462"/>
      <c r="IT58" s="1462"/>
      <c r="IU58" s="1462"/>
      <c r="IV58" s="1435">
        <f t="shared" si="2"/>
        <v>0</v>
      </c>
      <c r="IW58" s="1437"/>
      <c r="IX58" s="1437"/>
      <c r="IY58" s="1437"/>
      <c r="IZ58" s="1435">
        <f t="shared" si="3"/>
        <v>0</v>
      </c>
      <c r="JA58" s="1462"/>
      <c r="JB58" s="1462"/>
      <c r="JC58" s="1462"/>
      <c r="JD58" s="1462"/>
      <c r="JE58" s="1437"/>
      <c r="JF58" s="1437"/>
      <c r="JG58" s="1437"/>
      <c r="JH58" s="1435"/>
      <c r="JI58" s="1436"/>
      <c r="JJ58" s="1436">
        <f t="shared" si="8"/>
        <v>0</v>
      </c>
      <c r="JK58" s="1455"/>
    </row>
    <row r="59" spans="1:271" s="1027" customFormat="1" ht="20.25" hidden="1" customHeight="1">
      <c r="A59" s="1547" t="str">
        <f>BangKeTru!B57</f>
        <v>113a</v>
      </c>
      <c r="B59" s="1548">
        <f>BangKeTru!C57</f>
        <v>33.5</v>
      </c>
      <c r="C59" s="1416">
        <f t="shared" si="4"/>
        <v>1802.7999999999995</v>
      </c>
      <c r="D59" s="1456"/>
      <c r="E59" s="1457"/>
      <c r="F59" s="1457"/>
      <c r="G59" s="1457"/>
      <c r="H59" s="1458"/>
      <c r="I59" s="1456"/>
      <c r="J59" s="1456"/>
      <c r="K59" s="1422"/>
      <c r="L59" s="1422"/>
      <c r="M59" s="1422"/>
      <c r="N59" s="1423"/>
      <c r="O59" s="1421" t="s">
        <v>3992</v>
      </c>
      <c r="P59" s="1421"/>
      <c r="Q59" s="1422"/>
      <c r="R59" s="1422"/>
      <c r="S59" s="1423"/>
      <c r="T59" s="1422"/>
      <c r="U59" s="1422"/>
      <c r="V59" s="1422"/>
      <c r="W59" s="1423"/>
      <c r="X59" s="1424">
        <v>2</v>
      </c>
      <c r="Y59" s="1424"/>
      <c r="Z59" s="1424"/>
      <c r="AA59" s="1425"/>
      <c r="AB59" s="1422"/>
      <c r="AC59" s="1422"/>
      <c r="AD59" s="1422"/>
      <c r="AE59" s="1422"/>
      <c r="AF59" s="1422"/>
      <c r="AG59" s="1422"/>
      <c r="AH59" s="1422"/>
      <c r="AI59" s="1422"/>
      <c r="AJ59" s="1422"/>
      <c r="AK59" s="1422"/>
      <c r="AL59" s="1422"/>
      <c r="AM59" s="1422"/>
      <c r="AN59" s="1422"/>
      <c r="AO59" s="1422"/>
      <c r="AP59" s="1422"/>
      <c r="AQ59" s="1422"/>
      <c r="AR59" s="1422"/>
      <c r="AS59" s="1422"/>
      <c r="AT59" s="1422"/>
      <c r="AU59" s="1422"/>
      <c r="AV59" s="1422"/>
      <c r="AW59" s="1422"/>
      <c r="AX59" s="1422"/>
      <c r="AY59" s="1422"/>
      <c r="AZ59" s="1422"/>
      <c r="BA59" s="1422">
        <v>1</v>
      </c>
      <c r="BB59" s="1422"/>
      <c r="BC59" s="1422"/>
      <c r="BD59" s="1422"/>
      <c r="BE59" s="1422"/>
      <c r="BF59" s="1422"/>
      <c r="BG59" s="1422"/>
      <c r="BH59" s="1422"/>
      <c r="BI59" s="1422"/>
      <c r="BJ59" s="1422"/>
      <c r="BK59" s="1422"/>
      <c r="BL59" s="1422"/>
      <c r="BM59" s="1422"/>
      <c r="BN59" s="1422"/>
      <c r="BO59" s="1422"/>
      <c r="BP59" s="1422"/>
      <c r="BQ59" s="1422"/>
      <c r="BR59" s="1422"/>
      <c r="BS59" s="1422"/>
      <c r="BT59" s="1425"/>
      <c r="BU59" s="1425"/>
      <c r="BV59" s="1422"/>
      <c r="BW59" s="1422"/>
      <c r="BX59" s="1422"/>
      <c r="BY59" s="1422"/>
      <c r="BZ59" s="1422"/>
      <c r="CA59" s="1422"/>
      <c r="CB59" s="1422"/>
      <c r="CC59" s="1422"/>
      <c r="CD59" s="1422"/>
      <c r="CE59" s="1422"/>
      <c r="CF59" s="1425"/>
      <c r="CG59" s="1422"/>
      <c r="CH59" s="1422"/>
      <c r="CI59" s="1422"/>
      <c r="CJ59" s="1422"/>
      <c r="CK59" s="1422"/>
      <c r="CL59" s="1422"/>
      <c r="CM59" s="1422"/>
      <c r="CN59" s="1422"/>
      <c r="CO59" s="1422"/>
      <c r="CP59" s="1422"/>
      <c r="CQ59" s="1422"/>
      <c r="CR59" s="1422"/>
      <c r="CS59" s="1422"/>
      <c r="CT59" s="1422"/>
      <c r="CU59" s="1422"/>
      <c r="CV59" s="1422"/>
      <c r="CW59" s="1422"/>
      <c r="CX59" s="1422"/>
      <c r="CY59" s="1422"/>
      <c r="CZ59" s="1422"/>
      <c r="DA59" s="1422"/>
      <c r="DB59" s="1422"/>
      <c r="DC59" s="1425"/>
      <c r="DD59" s="1422"/>
      <c r="DE59" s="1422"/>
      <c r="DF59" s="1422">
        <v>1</v>
      </c>
      <c r="DG59" s="1422"/>
      <c r="DH59" s="1422"/>
      <c r="DI59" s="1422"/>
      <c r="DJ59" s="1422"/>
      <c r="DK59" s="1422"/>
      <c r="DL59" s="1422"/>
      <c r="DM59" s="1422"/>
      <c r="DN59" s="1422"/>
      <c r="DO59" s="1425"/>
      <c r="DP59" s="1422"/>
      <c r="DQ59" s="1425"/>
      <c r="DR59" s="1422"/>
      <c r="DS59" s="1422"/>
      <c r="DT59" s="1422"/>
      <c r="DU59" s="1422"/>
      <c r="DV59" s="1422"/>
      <c r="DW59" s="1422"/>
      <c r="DX59" s="1422"/>
      <c r="DY59" s="1422"/>
      <c r="DZ59" s="1422"/>
      <c r="EA59" s="1425"/>
      <c r="EB59" s="1422"/>
      <c r="EC59" s="1422"/>
      <c r="ED59" s="1422"/>
      <c r="EE59" s="1422"/>
      <c r="EF59" s="1422"/>
      <c r="EG59" s="1422"/>
      <c r="EH59" s="1422"/>
      <c r="EI59" s="1422"/>
      <c r="EJ59" s="1422"/>
      <c r="EK59" s="1422"/>
      <c r="EL59" s="1426"/>
      <c r="EM59" s="1427"/>
      <c r="EN59" s="1425">
        <v>6</v>
      </c>
      <c r="EO59" s="1425">
        <v>6</v>
      </c>
      <c r="EP59" s="1425"/>
      <c r="EQ59" s="1425"/>
      <c r="ER59" s="1425">
        <v>6</v>
      </c>
      <c r="ES59" s="1427">
        <v>2</v>
      </c>
      <c r="ET59" s="1425"/>
      <c r="EU59" s="1425"/>
      <c r="EV59" s="1425"/>
      <c r="EW59" s="1425"/>
      <c r="EX59" s="1425"/>
      <c r="EY59" s="1425"/>
      <c r="EZ59" s="1425"/>
      <c r="FA59" s="1425"/>
      <c r="FB59" s="1425"/>
      <c r="FC59" s="1425"/>
      <c r="FD59" s="1425"/>
      <c r="FE59" s="1425"/>
      <c r="FF59" s="1428"/>
      <c r="FG59" s="1425"/>
      <c r="FH59" s="1425"/>
      <c r="FI59" s="1425"/>
      <c r="FJ59" s="1425"/>
      <c r="FK59" s="1425"/>
      <c r="FL59" s="1427"/>
      <c r="FM59" s="1427"/>
      <c r="FN59" s="1427"/>
      <c r="FO59" s="1427"/>
      <c r="FP59" s="1425"/>
      <c r="FQ59" s="1427"/>
      <c r="FR59" s="1427"/>
      <c r="FS59" s="1427"/>
      <c r="FT59" s="1427">
        <v>6</v>
      </c>
      <c r="FU59" s="1427"/>
      <c r="FV59" s="1427"/>
      <c r="FW59" s="1427"/>
      <c r="FX59" s="1427"/>
      <c r="FY59" s="1427">
        <v>1</v>
      </c>
      <c r="FZ59" s="1427"/>
      <c r="GA59" s="1427"/>
      <c r="GB59" s="1427">
        <v>10</v>
      </c>
      <c r="GC59" s="1427">
        <v>8</v>
      </c>
      <c r="GD59" s="1429"/>
      <c r="GE59" s="1430"/>
      <c r="GF59" s="1430"/>
      <c r="GG59" s="1427"/>
      <c r="GH59" s="1431">
        <f t="shared" si="5"/>
        <v>100.5</v>
      </c>
      <c r="GI59" s="1432">
        <f t="shared" si="11"/>
        <v>33.5</v>
      </c>
      <c r="GJ59" s="1433">
        <f t="shared" si="7"/>
        <v>0</v>
      </c>
      <c r="GK59" s="1433"/>
      <c r="GL59" s="1434"/>
      <c r="GM59" s="1434"/>
      <c r="GN59" s="1434"/>
      <c r="GO59" s="1435">
        <v>1</v>
      </c>
      <c r="GP59" s="1435"/>
      <c r="GQ59" s="1435"/>
      <c r="GR59" s="1436"/>
      <c r="GS59" s="1437"/>
      <c r="GT59" s="1435"/>
      <c r="GU59" s="1435"/>
      <c r="GV59" s="1435"/>
      <c r="GW59" s="1435"/>
      <c r="GX59" s="1435"/>
      <c r="GY59" s="1435"/>
      <c r="GZ59" s="1435"/>
      <c r="HA59" s="1435"/>
      <c r="HB59" s="1435"/>
      <c r="HC59" s="1435">
        <f t="shared" si="9"/>
        <v>0</v>
      </c>
      <c r="HD59" s="1437">
        <f t="shared" si="10"/>
        <v>0</v>
      </c>
      <c r="HE59" s="1435"/>
      <c r="HF59" s="1436"/>
      <c r="HG59" s="1437"/>
      <c r="HH59" s="1435"/>
      <c r="HI59" s="1437"/>
      <c r="HJ59" s="1435"/>
      <c r="HK59" s="1437"/>
      <c r="HL59" s="1435">
        <v>1</v>
      </c>
      <c r="HM59" s="1436">
        <v>6</v>
      </c>
      <c r="HN59" s="1436"/>
      <c r="HO59" s="1436"/>
      <c r="HP59" s="1436">
        <v>1</v>
      </c>
      <c r="HQ59" s="1436"/>
      <c r="HR59" s="1437"/>
      <c r="HS59" s="1435"/>
      <c r="HT59" s="1435"/>
      <c r="HU59" s="1435"/>
      <c r="HV59" s="1435"/>
      <c r="HW59" s="1435"/>
      <c r="HX59" s="1435"/>
      <c r="HY59" s="1435"/>
      <c r="HZ59" s="1437"/>
      <c r="IA59" s="1437"/>
      <c r="IB59" s="1437"/>
      <c r="IC59" s="1435"/>
      <c r="ID59" s="1438"/>
      <c r="IE59" s="1438"/>
      <c r="IF59" s="1435"/>
      <c r="IG59" s="1435"/>
      <c r="IH59" s="1435"/>
      <c r="II59" s="1435"/>
      <c r="IJ59" s="1435"/>
      <c r="IK59" s="1435"/>
      <c r="IL59" s="1435"/>
      <c r="IM59" s="1435"/>
      <c r="IN59" s="1435"/>
      <c r="IO59" s="1435"/>
      <c r="IP59" s="1435"/>
      <c r="IQ59" s="1435"/>
      <c r="IR59" s="1435"/>
      <c r="IS59" s="1435"/>
      <c r="IT59" s="1435"/>
      <c r="IU59" s="1435"/>
      <c r="IV59" s="1435">
        <f t="shared" si="2"/>
        <v>1</v>
      </c>
      <c r="IW59" s="1436">
        <f>HO59</f>
        <v>0</v>
      </c>
      <c r="IX59" s="1436">
        <f>HP59</f>
        <v>1</v>
      </c>
      <c r="IY59" s="1437"/>
      <c r="IZ59" s="1435">
        <f t="shared" si="3"/>
        <v>0</v>
      </c>
      <c r="JA59" s="1435"/>
      <c r="JB59" s="1435"/>
      <c r="JC59" s="1435"/>
      <c r="JD59" s="1435"/>
      <c r="JE59" s="1437"/>
      <c r="JF59" s="1437"/>
      <c r="JG59" s="1437"/>
      <c r="JH59" s="1435">
        <v>1</v>
      </c>
      <c r="JI59" s="1436"/>
      <c r="JJ59" s="1436">
        <f t="shared" si="8"/>
        <v>0</v>
      </c>
      <c r="JK59" s="1459"/>
    </row>
    <row r="60" spans="1:271" s="1027" customFormat="1" ht="20.25" hidden="1" customHeight="1">
      <c r="A60" s="1547">
        <f>BangKeTru!B58</f>
        <v>114</v>
      </c>
      <c r="B60" s="1548">
        <f>BangKeTru!C58</f>
        <v>35.9</v>
      </c>
      <c r="C60" s="1416">
        <f t="shared" si="4"/>
        <v>1838.6999999999996</v>
      </c>
      <c r="D60" s="1416"/>
      <c r="E60" s="1441"/>
      <c r="F60" s="1441"/>
      <c r="G60" s="1441"/>
      <c r="H60" s="1460"/>
      <c r="I60" s="1443"/>
      <c r="J60" s="1443"/>
      <c r="K60" s="1461"/>
      <c r="L60" s="1461"/>
      <c r="M60" s="1461"/>
      <c r="N60" s="1445" t="s">
        <v>3434</v>
      </c>
      <c r="O60" s="1446" t="s">
        <v>3434</v>
      </c>
      <c r="P60" s="1446"/>
      <c r="Q60" s="1444">
        <v>1</v>
      </c>
      <c r="R60" s="1444"/>
      <c r="S60" s="1445"/>
      <c r="T60" s="1444"/>
      <c r="U60" s="1444"/>
      <c r="V60" s="1444"/>
      <c r="W60" s="1445"/>
      <c r="X60" s="1447"/>
      <c r="Y60" s="1447"/>
      <c r="Z60" s="1447"/>
      <c r="AA60" s="1448"/>
      <c r="AB60" s="1444"/>
      <c r="AC60" s="1444"/>
      <c r="AD60" s="1444"/>
      <c r="AE60" s="1444"/>
      <c r="AF60" s="1444"/>
      <c r="AG60" s="1444"/>
      <c r="AH60" s="1444"/>
      <c r="AI60" s="1444"/>
      <c r="AJ60" s="1444"/>
      <c r="AK60" s="1444"/>
      <c r="AL60" s="1444"/>
      <c r="AM60" s="1444"/>
      <c r="AN60" s="1444"/>
      <c r="AO60" s="1444"/>
      <c r="AP60" s="1444"/>
      <c r="AQ60" s="1444"/>
      <c r="AR60" s="1444"/>
      <c r="AS60" s="1444"/>
      <c r="AT60" s="1444"/>
      <c r="AU60" s="1444"/>
      <c r="AV60" s="1444"/>
      <c r="AW60" s="1444"/>
      <c r="AX60" s="1444"/>
      <c r="AY60" s="1444"/>
      <c r="AZ60" s="1444"/>
      <c r="BA60" s="1444"/>
      <c r="BB60" s="1444"/>
      <c r="BC60" s="1444"/>
      <c r="BD60" s="1444"/>
      <c r="BE60" s="1444"/>
      <c r="BF60" s="1444"/>
      <c r="BG60" s="1444"/>
      <c r="BH60" s="1444"/>
      <c r="BI60" s="1444"/>
      <c r="BJ60" s="1444"/>
      <c r="BK60" s="1444"/>
      <c r="BL60" s="1444"/>
      <c r="BM60" s="1444"/>
      <c r="BN60" s="1444"/>
      <c r="BO60" s="1444"/>
      <c r="BP60" s="1444"/>
      <c r="BQ60" s="1444"/>
      <c r="BR60" s="1444"/>
      <c r="BS60" s="1444"/>
      <c r="BT60" s="1448"/>
      <c r="BU60" s="1448"/>
      <c r="BV60" s="1444"/>
      <c r="BW60" s="1444"/>
      <c r="BX60" s="1444"/>
      <c r="BY60" s="1444"/>
      <c r="BZ60" s="1444"/>
      <c r="CA60" s="1444"/>
      <c r="CB60" s="1444"/>
      <c r="CC60" s="1444"/>
      <c r="CD60" s="1444"/>
      <c r="CE60" s="1444"/>
      <c r="CF60" s="1448"/>
      <c r="CG60" s="1444"/>
      <c r="CH60" s="1444"/>
      <c r="CI60" s="1444"/>
      <c r="CJ60" s="1444"/>
      <c r="CK60" s="1444"/>
      <c r="CL60" s="1444"/>
      <c r="CM60" s="1444"/>
      <c r="CN60" s="1444"/>
      <c r="CO60" s="1444"/>
      <c r="CP60" s="1444"/>
      <c r="CQ60" s="1444"/>
      <c r="CR60" s="1444"/>
      <c r="CS60" s="1444"/>
      <c r="CT60" s="1444"/>
      <c r="CU60" s="1444"/>
      <c r="CV60" s="1444"/>
      <c r="CW60" s="1444"/>
      <c r="CX60" s="1444"/>
      <c r="CY60" s="1444"/>
      <c r="CZ60" s="1444"/>
      <c r="DA60" s="1444"/>
      <c r="DB60" s="1444"/>
      <c r="DC60" s="1448"/>
      <c r="DD60" s="1444"/>
      <c r="DE60" s="1444"/>
      <c r="DF60" s="1444"/>
      <c r="DG60" s="1444"/>
      <c r="DH60" s="1444"/>
      <c r="DI60" s="1444"/>
      <c r="DJ60" s="1444"/>
      <c r="DK60" s="1444"/>
      <c r="DL60" s="1444"/>
      <c r="DM60" s="1444"/>
      <c r="DN60" s="1444"/>
      <c r="DO60" s="1448">
        <v>1</v>
      </c>
      <c r="DP60" s="1444"/>
      <c r="DQ60" s="1448"/>
      <c r="DR60" s="1444"/>
      <c r="DS60" s="1444"/>
      <c r="DT60" s="1444"/>
      <c r="DU60" s="1444"/>
      <c r="DV60" s="1444"/>
      <c r="DW60" s="1444"/>
      <c r="DX60" s="1444"/>
      <c r="DY60" s="1444"/>
      <c r="DZ60" s="1444"/>
      <c r="EA60" s="1448"/>
      <c r="EB60" s="1444"/>
      <c r="EC60" s="1444"/>
      <c r="ED60" s="1444"/>
      <c r="EE60" s="1444"/>
      <c r="EF60" s="1444"/>
      <c r="EG60" s="1444"/>
      <c r="EH60" s="1444"/>
      <c r="EI60" s="1444"/>
      <c r="EJ60" s="1444"/>
      <c r="EK60" s="1444"/>
      <c r="EL60" s="1449"/>
      <c r="EM60" s="1450"/>
      <c r="EN60" s="1448">
        <v>3</v>
      </c>
      <c r="EO60" s="1448"/>
      <c r="EP60" s="1448"/>
      <c r="EQ60" s="1448"/>
      <c r="ER60" s="1448"/>
      <c r="ES60" s="1450"/>
      <c r="ET60" s="1448"/>
      <c r="EU60" s="1448">
        <v>1</v>
      </c>
      <c r="EV60" s="1448"/>
      <c r="EW60" s="1448"/>
      <c r="EX60" s="1448"/>
      <c r="EY60" s="1448"/>
      <c r="EZ60" s="1448"/>
      <c r="FA60" s="1448"/>
      <c r="FB60" s="1448"/>
      <c r="FC60" s="1448"/>
      <c r="FD60" s="1448"/>
      <c r="FE60" s="1448"/>
      <c r="FF60" s="1451"/>
      <c r="FG60" s="1448"/>
      <c r="FH60" s="1448"/>
      <c r="FI60" s="1448"/>
      <c r="FJ60" s="1448"/>
      <c r="FK60" s="1448"/>
      <c r="FL60" s="1450"/>
      <c r="FM60" s="1450"/>
      <c r="FN60" s="1450"/>
      <c r="FO60" s="1450"/>
      <c r="FP60" s="1448"/>
      <c r="FQ60" s="1452"/>
      <c r="FR60" s="1452"/>
      <c r="FS60" s="1450"/>
      <c r="FT60" s="1450">
        <v>3</v>
      </c>
      <c r="FU60" s="1450"/>
      <c r="FV60" s="1450"/>
      <c r="FW60" s="1450"/>
      <c r="FX60" s="1450"/>
      <c r="FY60" s="1450"/>
      <c r="FZ60" s="1450"/>
      <c r="GA60" s="1450"/>
      <c r="GB60" s="1450"/>
      <c r="GC60" s="1450"/>
      <c r="GD60" s="1453"/>
      <c r="GE60" s="1454"/>
      <c r="GF60" s="1454"/>
      <c r="GG60" s="1450"/>
      <c r="GH60" s="1431">
        <f t="shared" si="5"/>
        <v>107.69999999999999</v>
      </c>
      <c r="GI60" s="1432">
        <f t="shared" si="11"/>
        <v>35.9</v>
      </c>
      <c r="GJ60" s="1433">
        <f t="shared" si="7"/>
        <v>0</v>
      </c>
      <c r="GK60" s="1433"/>
      <c r="GL60" s="1434"/>
      <c r="GM60" s="1434"/>
      <c r="GN60" s="1434"/>
      <c r="GO60" s="1435"/>
      <c r="GP60" s="1435"/>
      <c r="GQ60" s="1435"/>
      <c r="GR60" s="1436"/>
      <c r="GS60" s="1437"/>
      <c r="GT60" s="1435"/>
      <c r="GU60" s="1435"/>
      <c r="GV60" s="1435">
        <v>1</v>
      </c>
      <c r="GW60" s="1435"/>
      <c r="GX60" s="1435"/>
      <c r="GY60" s="1435"/>
      <c r="GZ60" s="1435"/>
      <c r="HA60" s="1435"/>
      <c r="HB60" s="1435"/>
      <c r="HC60" s="1435">
        <f t="shared" si="9"/>
        <v>0</v>
      </c>
      <c r="HD60" s="1437">
        <f t="shared" si="10"/>
        <v>0</v>
      </c>
      <c r="HE60" s="1435"/>
      <c r="HF60" s="1436"/>
      <c r="HG60" s="1437"/>
      <c r="HH60" s="1435">
        <v>2</v>
      </c>
      <c r="HI60" s="1437">
        <v>1</v>
      </c>
      <c r="HJ60" s="1435"/>
      <c r="HK60" s="1437"/>
      <c r="HL60" s="1435"/>
      <c r="HM60" s="1436"/>
      <c r="HN60" s="1436"/>
      <c r="HO60" s="1436"/>
      <c r="HP60" s="1436"/>
      <c r="HQ60" s="1436"/>
      <c r="HR60" s="1437"/>
      <c r="HS60" s="1435"/>
      <c r="HT60" s="1435"/>
      <c r="HU60" s="1435"/>
      <c r="HV60" s="1435"/>
      <c r="HW60" s="1435"/>
      <c r="HX60" s="1435"/>
      <c r="HY60" s="1435">
        <v>1</v>
      </c>
      <c r="HZ60" s="1437"/>
      <c r="IA60" s="1437"/>
      <c r="IB60" s="1437"/>
      <c r="IC60" s="1462"/>
      <c r="ID60" s="1463"/>
      <c r="IE60" s="1463"/>
      <c r="IF60" s="1462"/>
      <c r="IG60" s="1435"/>
      <c r="IH60" s="1462"/>
      <c r="II60" s="1462"/>
      <c r="IJ60" s="1462"/>
      <c r="IK60" s="1462"/>
      <c r="IL60" s="1462"/>
      <c r="IM60" s="1462"/>
      <c r="IN60" s="1462"/>
      <c r="IO60" s="1462"/>
      <c r="IP60" s="1462"/>
      <c r="IQ60" s="1462"/>
      <c r="IR60" s="1462"/>
      <c r="IS60" s="1462"/>
      <c r="IT60" s="1462"/>
      <c r="IU60" s="1462"/>
      <c r="IV60" s="1435">
        <f t="shared" si="2"/>
        <v>0</v>
      </c>
      <c r="IW60" s="1437"/>
      <c r="IX60" s="1437"/>
      <c r="IY60" s="1437"/>
      <c r="IZ60" s="1435">
        <f t="shared" si="3"/>
        <v>0</v>
      </c>
      <c r="JA60" s="1462"/>
      <c r="JB60" s="1462"/>
      <c r="JC60" s="1462"/>
      <c r="JD60" s="1462"/>
      <c r="JE60" s="1437"/>
      <c r="JF60" s="1437"/>
      <c r="JG60" s="1437"/>
      <c r="JH60" s="1435"/>
      <c r="JI60" s="1436"/>
      <c r="JJ60" s="1436">
        <f t="shared" si="8"/>
        <v>0</v>
      </c>
      <c r="JK60" s="1455"/>
    </row>
    <row r="61" spans="1:271" s="1027" customFormat="1" ht="20.25" hidden="1" customHeight="1">
      <c r="A61" s="1547" t="str">
        <f>BangKeTru!B59</f>
        <v>114a</v>
      </c>
      <c r="B61" s="1548">
        <f>BangKeTru!C59</f>
        <v>31.2</v>
      </c>
      <c r="C61" s="1416">
        <f t="shared" si="4"/>
        <v>1869.8999999999996</v>
      </c>
      <c r="D61" s="1456"/>
      <c r="E61" s="1457"/>
      <c r="F61" s="1457"/>
      <c r="G61" s="1457"/>
      <c r="H61" s="1458"/>
      <c r="I61" s="1456"/>
      <c r="J61" s="1456"/>
      <c r="K61" s="1422"/>
      <c r="L61" s="1422"/>
      <c r="M61" s="1422"/>
      <c r="N61" s="1423"/>
      <c r="O61" s="1421" t="s">
        <v>3434</v>
      </c>
      <c r="P61" s="1421"/>
      <c r="Q61" s="1422"/>
      <c r="R61" s="1422"/>
      <c r="S61" s="1423"/>
      <c r="T61" s="1422"/>
      <c r="U61" s="1422"/>
      <c r="V61" s="1422"/>
      <c r="W61" s="1423"/>
      <c r="X61" s="1424">
        <v>1</v>
      </c>
      <c r="Y61" s="1424"/>
      <c r="Z61" s="1424"/>
      <c r="AA61" s="1425"/>
      <c r="AB61" s="1422"/>
      <c r="AC61" s="1422"/>
      <c r="AD61" s="1422"/>
      <c r="AE61" s="1422"/>
      <c r="AF61" s="1422"/>
      <c r="AG61" s="1422"/>
      <c r="AH61" s="1422"/>
      <c r="AI61" s="1422"/>
      <c r="AJ61" s="1422"/>
      <c r="AK61" s="1422"/>
      <c r="AL61" s="1422"/>
      <c r="AM61" s="1422">
        <v>1</v>
      </c>
      <c r="AN61" s="1422"/>
      <c r="AO61" s="1422"/>
      <c r="AP61" s="1422"/>
      <c r="AQ61" s="1422"/>
      <c r="AR61" s="1422"/>
      <c r="AS61" s="1422"/>
      <c r="AT61" s="1422"/>
      <c r="AU61" s="1422"/>
      <c r="AV61" s="1422"/>
      <c r="AW61" s="1422"/>
      <c r="AX61" s="1422"/>
      <c r="AY61" s="1422"/>
      <c r="AZ61" s="1422"/>
      <c r="BA61" s="1422"/>
      <c r="BB61" s="1422"/>
      <c r="BC61" s="1422"/>
      <c r="BD61" s="1422"/>
      <c r="BE61" s="1422"/>
      <c r="BF61" s="1422"/>
      <c r="BG61" s="1422"/>
      <c r="BH61" s="1422"/>
      <c r="BI61" s="1422"/>
      <c r="BJ61" s="1422"/>
      <c r="BK61" s="1422"/>
      <c r="BL61" s="1422"/>
      <c r="BM61" s="1422"/>
      <c r="BN61" s="1422"/>
      <c r="BO61" s="1422"/>
      <c r="BP61" s="1422"/>
      <c r="BQ61" s="1422"/>
      <c r="BR61" s="1422"/>
      <c r="BS61" s="1422"/>
      <c r="BT61" s="1425"/>
      <c r="BU61" s="1425"/>
      <c r="BV61" s="1422"/>
      <c r="BW61" s="1422"/>
      <c r="BX61" s="1422"/>
      <c r="BY61" s="1422"/>
      <c r="BZ61" s="1422"/>
      <c r="CA61" s="1422"/>
      <c r="CB61" s="1422"/>
      <c r="CC61" s="1422"/>
      <c r="CD61" s="1422"/>
      <c r="CE61" s="1422"/>
      <c r="CF61" s="1425"/>
      <c r="CG61" s="1422"/>
      <c r="CH61" s="1422"/>
      <c r="CI61" s="1422"/>
      <c r="CJ61" s="1422"/>
      <c r="CK61" s="1422"/>
      <c r="CL61" s="1422"/>
      <c r="CM61" s="1422"/>
      <c r="CN61" s="1422"/>
      <c r="CO61" s="1422"/>
      <c r="CP61" s="1422"/>
      <c r="CQ61" s="1422"/>
      <c r="CR61" s="1422"/>
      <c r="CS61" s="1422"/>
      <c r="CT61" s="1422"/>
      <c r="CU61" s="1422"/>
      <c r="CV61" s="1422"/>
      <c r="CW61" s="1422"/>
      <c r="CX61" s="1422"/>
      <c r="CY61" s="1422"/>
      <c r="CZ61" s="1422"/>
      <c r="DA61" s="1422"/>
      <c r="DB61" s="1422"/>
      <c r="DC61" s="1425"/>
      <c r="DD61" s="1422"/>
      <c r="DE61" s="1422"/>
      <c r="DF61" s="1422"/>
      <c r="DG61" s="1422"/>
      <c r="DH61" s="1422"/>
      <c r="DI61" s="1422"/>
      <c r="DJ61" s="1422"/>
      <c r="DK61" s="1422"/>
      <c r="DL61" s="1422"/>
      <c r="DM61" s="1422"/>
      <c r="DN61" s="1422"/>
      <c r="DO61" s="1425">
        <v>1</v>
      </c>
      <c r="DP61" s="1422"/>
      <c r="DQ61" s="1425"/>
      <c r="DR61" s="1422"/>
      <c r="DS61" s="1422"/>
      <c r="DT61" s="1422"/>
      <c r="DU61" s="1422"/>
      <c r="DV61" s="1422"/>
      <c r="DW61" s="1422"/>
      <c r="DX61" s="1422"/>
      <c r="DY61" s="1422"/>
      <c r="DZ61" s="1422"/>
      <c r="EA61" s="1425"/>
      <c r="EB61" s="1422"/>
      <c r="EC61" s="1422"/>
      <c r="ED61" s="1422"/>
      <c r="EE61" s="1422"/>
      <c r="EF61" s="1422"/>
      <c r="EG61" s="1422"/>
      <c r="EH61" s="1422"/>
      <c r="EI61" s="1422"/>
      <c r="EJ61" s="1422"/>
      <c r="EK61" s="1422"/>
      <c r="EL61" s="1426"/>
      <c r="EM61" s="1427"/>
      <c r="EN61" s="1425">
        <v>3</v>
      </c>
      <c r="EO61" s="1425"/>
      <c r="EP61" s="1425"/>
      <c r="EQ61" s="1425"/>
      <c r="ER61" s="1425"/>
      <c r="ES61" s="1427"/>
      <c r="ET61" s="1425"/>
      <c r="EU61" s="1425">
        <v>1</v>
      </c>
      <c r="EV61" s="1425"/>
      <c r="EW61" s="1425"/>
      <c r="EX61" s="1425"/>
      <c r="EY61" s="1425"/>
      <c r="EZ61" s="1425"/>
      <c r="FA61" s="1425"/>
      <c r="FB61" s="1425"/>
      <c r="FC61" s="1425"/>
      <c r="FD61" s="1425"/>
      <c r="FE61" s="1425"/>
      <c r="FF61" s="1428"/>
      <c r="FG61" s="1425"/>
      <c r="FH61" s="1425"/>
      <c r="FI61" s="1425"/>
      <c r="FJ61" s="1425"/>
      <c r="FK61" s="1425"/>
      <c r="FL61" s="1427"/>
      <c r="FM61" s="1427"/>
      <c r="FN61" s="1427"/>
      <c r="FO61" s="1427"/>
      <c r="FP61" s="1425"/>
      <c r="FQ61" s="1427"/>
      <c r="FR61" s="1427"/>
      <c r="FS61" s="1427"/>
      <c r="FT61" s="1427">
        <v>3</v>
      </c>
      <c r="FU61" s="1427"/>
      <c r="FV61" s="1427"/>
      <c r="FW61" s="1427"/>
      <c r="FX61" s="1427"/>
      <c r="FY61" s="1427">
        <v>1</v>
      </c>
      <c r="FZ61" s="1427"/>
      <c r="GA61" s="1427"/>
      <c r="GB61" s="1435">
        <f>5-5</f>
        <v>0</v>
      </c>
      <c r="GC61" s="1427">
        <v>4</v>
      </c>
      <c r="GD61" s="1429"/>
      <c r="GE61" s="1430"/>
      <c r="GF61" s="1430"/>
      <c r="GG61" s="1427"/>
      <c r="GH61" s="1431">
        <f t="shared" si="5"/>
        <v>93.6</v>
      </c>
      <c r="GI61" s="1432">
        <f t="shared" si="11"/>
        <v>31.2</v>
      </c>
      <c r="GJ61" s="1433">
        <f t="shared" si="7"/>
        <v>0</v>
      </c>
      <c r="GK61" s="1433"/>
      <c r="GL61" s="1434"/>
      <c r="GM61" s="1434"/>
      <c r="GN61" s="1434"/>
      <c r="GO61" s="1490">
        <f>1-1</f>
        <v>0</v>
      </c>
      <c r="GP61" s="1435"/>
      <c r="GQ61" s="1435"/>
      <c r="GR61" s="1436"/>
      <c r="GS61" s="1437"/>
      <c r="GT61" s="1435"/>
      <c r="GU61" s="1435"/>
      <c r="GV61" s="1435"/>
      <c r="GW61" s="1435"/>
      <c r="GX61" s="1435"/>
      <c r="GY61" s="1435"/>
      <c r="GZ61" s="1435"/>
      <c r="HA61" s="1435"/>
      <c r="HB61" s="1435"/>
      <c r="HC61" s="1435">
        <f t="shared" si="9"/>
        <v>0</v>
      </c>
      <c r="HD61" s="1437">
        <f t="shared" si="10"/>
        <v>0</v>
      </c>
      <c r="HE61" s="1435"/>
      <c r="HF61" s="1436"/>
      <c r="HG61" s="1437"/>
      <c r="HH61" s="1435"/>
      <c r="HI61" s="1437"/>
      <c r="HJ61" s="1435"/>
      <c r="HK61" s="1437"/>
      <c r="HL61" s="1435"/>
      <c r="HM61" s="1436"/>
      <c r="HN61" s="1436"/>
      <c r="HO61" s="1436"/>
      <c r="HP61" s="1436"/>
      <c r="HQ61" s="1436"/>
      <c r="HR61" s="1437"/>
      <c r="HS61" s="1435"/>
      <c r="HT61" s="1435"/>
      <c r="HU61" s="1435"/>
      <c r="HV61" s="1435"/>
      <c r="HW61" s="1435"/>
      <c r="HX61" s="1435"/>
      <c r="HY61" s="1435"/>
      <c r="HZ61" s="1437"/>
      <c r="IA61" s="1437"/>
      <c r="IB61" s="1437"/>
      <c r="IC61" s="1435"/>
      <c r="ID61" s="1438"/>
      <c r="IE61" s="1438"/>
      <c r="IF61" s="1435"/>
      <c r="IG61" s="1435"/>
      <c r="IH61" s="1435"/>
      <c r="II61" s="1435"/>
      <c r="IJ61" s="1435"/>
      <c r="IK61" s="1435"/>
      <c r="IL61" s="1435"/>
      <c r="IM61" s="1435"/>
      <c r="IN61" s="1435"/>
      <c r="IO61" s="1435"/>
      <c r="IP61" s="1435"/>
      <c r="IQ61" s="1435"/>
      <c r="IR61" s="1435"/>
      <c r="IS61" s="1435"/>
      <c r="IT61" s="1435"/>
      <c r="IU61" s="1435"/>
      <c r="IV61" s="1435">
        <f t="shared" si="2"/>
        <v>0</v>
      </c>
      <c r="IW61" s="1436">
        <f>HO61</f>
        <v>0</v>
      </c>
      <c r="IX61" s="1436">
        <f>HP61</f>
        <v>0</v>
      </c>
      <c r="IY61" s="1437"/>
      <c r="IZ61" s="1435">
        <f t="shared" si="3"/>
        <v>0</v>
      </c>
      <c r="JA61" s="1435"/>
      <c r="JB61" s="1435"/>
      <c r="JC61" s="1435"/>
      <c r="JD61" s="1435"/>
      <c r="JE61" s="1437"/>
      <c r="JF61" s="1437"/>
      <c r="JG61" s="1437"/>
      <c r="JH61" s="1435"/>
      <c r="JI61" s="1436"/>
      <c r="JJ61" s="1436">
        <f t="shared" si="8"/>
        <v>0</v>
      </c>
      <c r="JK61" s="1459"/>
    </row>
    <row r="62" spans="1:271" s="1027" customFormat="1" ht="20.25" hidden="1" customHeight="1">
      <c r="A62" s="1547">
        <f>BangKeTru!B60</f>
        <v>115</v>
      </c>
      <c r="B62" s="1548">
        <f>BangKeTru!C60</f>
        <v>49</v>
      </c>
      <c r="C62" s="1416">
        <f t="shared" si="4"/>
        <v>1918.8999999999996</v>
      </c>
      <c r="D62" s="1464"/>
      <c r="E62" s="1465"/>
      <c r="F62" s="1465"/>
      <c r="G62" s="1465"/>
      <c r="H62" s="1466"/>
      <c r="I62" s="1464"/>
      <c r="J62" s="1464"/>
      <c r="K62" s="1467"/>
      <c r="L62" s="1467"/>
      <c r="M62" s="1467"/>
      <c r="N62" s="1468" t="s">
        <v>3434</v>
      </c>
      <c r="O62" s="1469" t="s">
        <v>3434</v>
      </c>
      <c r="P62" s="1469"/>
      <c r="Q62" s="1470">
        <v>1</v>
      </c>
      <c r="R62" s="1470"/>
      <c r="S62" s="1468"/>
      <c r="T62" s="1470"/>
      <c r="U62" s="1470"/>
      <c r="V62" s="1470"/>
      <c r="W62" s="1468"/>
      <c r="X62" s="1471">
        <v>1</v>
      </c>
      <c r="Y62" s="1471"/>
      <c r="Z62" s="1471"/>
      <c r="AA62" s="1462"/>
      <c r="AB62" s="1470"/>
      <c r="AC62" s="1470"/>
      <c r="AD62" s="1470"/>
      <c r="AE62" s="1470"/>
      <c r="AF62" s="1470"/>
      <c r="AG62" s="1470"/>
      <c r="AH62" s="1470"/>
      <c r="AI62" s="1470"/>
      <c r="AJ62" s="1470"/>
      <c r="AK62" s="1470"/>
      <c r="AL62" s="1470"/>
      <c r="AM62" s="1470">
        <v>1</v>
      </c>
      <c r="AN62" s="1470"/>
      <c r="AO62" s="1470"/>
      <c r="AP62" s="1470"/>
      <c r="AQ62" s="1470"/>
      <c r="AR62" s="1470"/>
      <c r="AS62" s="1470"/>
      <c r="AT62" s="1470"/>
      <c r="AU62" s="1470"/>
      <c r="AV62" s="1470"/>
      <c r="AW62" s="1470"/>
      <c r="AX62" s="1470"/>
      <c r="AY62" s="1470"/>
      <c r="AZ62" s="1470"/>
      <c r="BA62" s="1470"/>
      <c r="BB62" s="1470"/>
      <c r="BC62" s="1470"/>
      <c r="BD62" s="1470"/>
      <c r="BE62" s="1470"/>
      <c r="BF62" s="1470"/>
      <c r="BG62" s="1470"/>
      <c r="BH62" s="1470"/>
      <c r="BI62" s="1470"/>
      <c r="BJ62" s="1470"/>
      <c r="BK62" s="1470"/>
      <c r="BL62" s="1470"/>
      <c r="BM62" s="1470"/>
      <c r="BN62" s="1470"/>
      <c r="BO62" s="1470"/>
      <c r="BP62" s="1470"/>
      <c r="BQ62" s="1470"/>
      <c r="BR62" s="1470"/>
      <c r="BS62" s="1470"/>
      <c r="BT62" s="1462"/>
      <c r="BU62" s="1462"/>
      <c r="BV62" s="1470"/>
      <c r="BW62" s="1470"/>
      <c r="BX62" s="1470"/>
      <c r="BY62" s="1470"/>
      <c r="BZ62" s="1470"/>
      <c r="CA62" s="1470"/>
      <c r="CB62" s="1470"/>
      <c r="CC62" s="1470"/>
      <c r="CD62" s="1470"/>
      <c r="CE62" s="1470"/>
      <c r="CF62" s="1462"/>
      <c r="CG62" s="1470"/>
      <c r="CH62" s="1470"/>
      <c r="CI62" s="1470"/>
      <c r="CJ62" s="1470"/>
      <c r="CK62" s="1470"/>
      <c r="CL62" s="1470"/>
      <c r="CM62" s="1470"/>
      <c r="CN62" s="1470"/>
      <c r="CO62" s="1470"/>
      <c r="CP62" s="1470"/>
      <c r="CQ62" s="1470"/>
      <c r="CR62" s="1470"/>
      <c r="CS62" s="1470"/>
      <c r="CT62" s="1470">
        <v>1</v>
      </c>
      <c r="CU62" s="1470"/>
      <c r="CV62" s="1470"/>
      <c r="CW62" s="1470"/>
      <c r="CX62" s="1470"/>
      <c r="CY62" s="1470"/>
      <c r="CZ62" s="1470"/>
      <c r="DA62" s="1470"/>
      <c r="DB62" s="1470"/>
      <c r="DC62" s="1462"/>
      <c r="DD62" s="1470"/>
      <c r="DE62" s="1470"/>
      <c r="DF62" s="1470"/>
      <c r="DG62" s="1470"/>
      <c r="DH62" s="1470"/>
      <c r="DI62" s="1470"/>
      <c r="DJ62" s="1470"/>
      <c r="DK62" s="1470"/>
      <c r="DL62" s="1470"/>
      <c r="DM62" s="1470"/>
      <c r="DN62" s="1470"/>
      <c r="DO62" s="1462">
        <v>1</v>
      </c>
      <c r="DP62" s="1470"/>
      <c r="DQ62" s="1462"/>
      <c r="DR62" s="1470"/>
      <c r="DS62" s="1470"/>
      <c r="DT62" s="1470"/>
      <c r="DU62" s="1470"/>
      <c r="DV62" s="1470"/>
      <c r="DW62" s="1470"/>
      <c r="DX62" s="1470"/>
      <c r="DY62" s="1470"/>
      <c r="DZ62" s="1470"/>
      <c r="EA62" s="1462"/>
      <c r="EB62" s="1470"/>
      <c r="EC62" s="1470"/>
      <c r="ED62" s="1470"/>
      <c r="EE62" s="1470"/>
      <c r="EF62" s="1470"/>
      <c r="EG62" s="1470"/>
      <c r="EH62" s="1470"/>
      <c r="EI62" s="1470"/>
      <c r="EJ62" s="1470"/>
      <c r="EK62" s="1470"/>
      <c r="EL62" s="1472"/>
      <c r="EM62" s="1435"/>
      <c r="EN62" s="1462">
        <v>3</v>
      </c>
      <c r="EO62" s="1462"/>
      <c r="EP62" s="1462"/>
      <c r="EQ62" s="1462"/>
      <c r="ER62" s="1462"/>
      <c r="ES62" s="1435"/>
      <c r="ET62" s="1462"/>
      <c r="EU62" s="1462">
        <v>1</v>
      </c>
      <c r="EV62" s="1462"/>
      <c r="EW62" s="1462"/>
      <c r="EX62" s="1462"/>
      <c r="EY62" s="1462"/>
      <c r="EZ62" s="1462"/>
      <c r="FA62" s="1462"/>
      <c r="FB62" s="1462"/>
      <c r="FC62" s="1462"/>
      <c r="FD62" s="1462"/>
      <c r="FE62" s="1462"/>
      <c r="FF62" s="1473"/>
      <c r="FG62" s="1462"/>
      <c r="FH62" s="1462"/>
      <c r="FI62" s="1462"/>
      <c r="FJ62" s="1462"/>
      <c r="FK62" s="1462"/>
      <c r="FL62" s="1435"/>
      <c r="FM62" s="1435"/>
      <c r="FN62" s="1435"/>
      <c r="FO62" s="1435"/>
      <c r="FP62" s="1462"/>
      <c r="FQ62" s="1435"/>
      <c r="FR62" s="1435"/>
      <c r="FS62" s="1435"/>
      <c r="FT62" s="1435">
        <v>3</v>
      </c>
      <c r="FU62" s="1435"/>
      <c r="FV62" s="1435"/>
      <c r="FW62" s="1435"/>
      <c r="FX62" s="1435"/>
      <c r="FY62" s="1435"/>
      <c r="FZ62" s="1435"/>
      <c r="GA62" s="1435"/>
      <c r="GB62" s="1435"/>
      <c r="GC62" s="1435"/>
      <c r="GD62" s="1439"/>
      <c r="GE62" s="1434"/>
      <c r="GF62" s="1434"/>
      <c r="GG62" s="1435"/>
      <c r="GH62" s="1431">
        <f t="shared" si="5"/>
        <v>147</v>
      </c>
      <c r="GI62" s="1432">
        <f t="shared" si="11"/>
        <v>49</v>
      </c>
      <c r="GJ62" s="1433">
        <f t="shared" si="7"/>
        <v>0</v>
      </c>
      <c r="GK62" s="1433"/>
      <c r="GL62" s="1434">
        <v>1</v>
      </c>
      <c r="GM62" s="1434"/>
      <c r="GN62" s="1434"/>
      <c r="GO62" s="1435"/>
      <c r="GP62" s="1435"/>
      <c r="GQ62" s="1435"/>
      <c r="GR62" s="1436"/>
      <c r="GS62" s="1437"/>
      <c r="GT62" s="1435"/>
      <c r="GU62" s="1435"/>
      <c r="GV62" s="1435">
        <v>1</v>
      </c>
      <c r="GW62" s="1435"/>
      <c r="GX62" s="1435"/>
      <c r="GY62" s="1435"/>
      <c r="GZ62" s="1435"/>
      <c r="HA62" s="1435"/>
      <c r="HB62" s="1435"/>
      <c r="HC62" s="1435">
        <f t="shared" si="9"/>
        <v>0</v>
      </c>
      <c r="HD62" s="1437">
        <f t="shared" si="10"/>
        <v>0</v>
      </c>
      <c r="HE62" s="1435"/>
      <c r="HF62" s="1436"/>
      <c r="HG62" s="1437"/>
      <c r="HH62" s="1435">
        <v>2</v>
      </c>
      <c r="HI62" s="1437">
        <v>1</v>
      </c>
      <c r="HJ62" s="1435"/>
      <c r="HK62" s="1437"/>
      <c r="HL62" s="1435">
        <v>1</v>
      </c>
      <c r="HM62" s="1436">
        <v>3</v>
      </c>
      <c r="HN62" s="1436"/>
      <c r="HO62" s="1436"/>
      <c r="HP62" s="1436"/>
      <c r="HQ62" s="1436"/>
      <c r="HR62" s="1437"/>
      <c r="HS62" s="1435"/>
      <c r="HT62" s="1435"/>
      <c r="HU62" s="1435"/>
      <c r="HV62" s="1435"/>
      <c r="HW62" s="1435"/>
      <c r="HX62" s="1435"/>
      <c r="HY62" s="1435">
        <v>1</v>
      </c>
      <c r="HZ62" s="1437"/>
      <c r="IA62" s="1437"/>
      <c r="IB62" s="1437"/>
      <c r="IC62" s="1462"/>
      <c r="ID62" s="1463"/>
      <c r="IE62" s="1463"/>
      <c r="IF62" s="1462"/>
      <c r="IG62" s="1435"/>
      <c r="IH62" s="1462"/>
      <c r="II62" s="1462"/>
      <c r="IJ62" s="1462"/>
      <c r="IK62" s="1462"/>
      <c r="IL62" s="1462"/>
      <c r="IM62" s="1462"/>
      <c r="IN62" s="1462"/>
      <c r="IO62" s="1462"/>
      <c r="IP62" s="1462"/>
      <c r="IQ62" s="1462"/>
      <c r="IR62" s="1462"/>
      <c r="IS62" s="1462"/>
      <c r="IT62" s="1462"/>
      <c r="IU62" s="1462"/>
      <c r="IV62" s="1435">
        <v>1</v>
      </c>
      <c r="IW62" s="1437"/>
      <c r="IX62" s="1437"/>
      <c r="IY62" s="1437"/>
      <c r="IZ62" s="1435">
        <f t="shared" si="3"/>
        <v>0</v>
      </c>
      <c r="JA62" s="1462"/>
      <c r="JB62" s="1462"/>
      <c r="JC62" s="1462"/>
      <c r="JD62" s="1462"/>
      <c r="JE62" s="1437"/>
      <c r="JF62" s="1437"/>
      <c r="JG62" s="1437"/>
      <c r="JH62" s="1435"/>
      <c r="JI62" s="1436"/>
      <c r="JJ62" s="1436">
        <f t="shared" si="8"/>
        <v>0</v>
      </c>
      <c r="JK62" s="1561" t="s">
        <v>5191</v>
      </c>
    </row>
    <row r="63" spans="1:271" s="1027" customFormat="1" ht="20.25" hidden="1" customHeight="1">
      <c r="A63" s="1547" t="str">
        <f>BangKeTru!B61</f>
        <v>115a</v>
      </c>
      <c r="B63" s="1548">
        <f>BangKeTru!C61</f>
        <v>40</v>
      </c>
      <c r="C63" s="1416">
        <f t="shared" si="4"/>
        <v>1958.8999999999996</v>
      </c>
      <c r="D63" s="1456"/>
      <c r="E63" s="1457"/>
      <c r="F63" s="1457"/>
      <c r="G63" s="1457"/>
      <c r="H63" s="1458"/>
      <c r="I63" s="1456"/>
      <c r="J63" s="1456"/>
      <c r="K63" s="1422"/>
      <c r="L63" s="1422"/>
      <c r="M63" s="1422"/>
      <c r="N63" s="1423"/>
      <c r="O63" s="1421" t="s">
        <v>3434</v>
      </c>
      <c r="P63" s="1421"/>
      <c r="Q63" s="1422"/>
      <c r="R63" s="1422"/>
      <c r="S63" s="1423"/>
      <c r="T63" s="1422"/>
      <c r="U63" s="1422"/>
      <c r="V63" s="1422"/>
      <c r="W63" s="1423"/>
      <c r="X63" s="1424">
        <v>1</v>
      </c>
      <c r="Y63" s="1424"/>
      <c r="Z63" s="1424"/>
      <c r="AA63" s="1425"/>
      <c r="AB63" s="1422"/>
      <c r="AC63" s="1422"/>
      <c r="AD63" s="1422"/>
      <c r="AE63" s="1422"/>
      <c r="AF63" s="1422"/>
      <c r="AG63" s="1422"/>
      <c r="AH63" s="1422"/>
      <c r="AI63" s="1422"/>
      <c r="AJ63" s="1422"/>
      <c r="AK63" s="1422"/>
      <c r="AL63" s="1422"/>
      <c r="AM63" s="1422"/>
      <c r="AN63" s="1422">
        <v>1</v>
      </c>
      <c r="AO63" s="1422"/>
      <c r="AP63" s="1422"/>
      <c r="AQ63" s="1422"/>
      <c r="AR63" s="1422"/>
      <c r="AS63" s="1422"/>
      <c r="AT63" s="1422"/>
      <c r="AU63" s="1422"/>
      <c r="AV63" s="1422"/>
      <c r="AW63" s="1422"/>
      <c r="AX63" s="1422"/>
      <c r="AY63" s="1422"/>
      <c r="AZ63" s="1422"/>
      <c r="BA63" s="1422"/>
      <c r="BB63" s="1422"/>
      <c r="BC63" s="1422"/>
      <c r="BD63" s="1422"/>
      <c r="BE63" s="1422"/>
      <c r="BF63" s="1422"/>
      <c r="BG63" s="1422"/>
      <c r="BH63" s="1422"/>
      <c r="BI63" s="1422"/>
      <c r="BJ63" s="1422"/>
      <c r="BK63" s="1422"/>
      <c r="BL63" s="1422"/>
      <c r="BM63" s="1422"/>
      <c r="BN63" s="1422"/>
      <c r="BO63" s="1422"/>
      <c r="BP63" s="1422"/>
      <c r="BQ63" s="1422"/>
      <c r="BR63" s="1422"/>
      <c r="BS63" s="1422"/>
      <c r="BT63" s="1425"/>
      <c r="BU63" s="1425"/>
      <c r="BV63" s="1422"/>
      <c r="BW63" s="1422"/>
      <c r="BX63" s="1422"/>
      <c r="BY63" s="1422"/>
      <c r="BZ63" s="1422"/>
      <c r="CA63" s="1422"/>
      <c r="CB63" s="1422"/>
      <c r="CC63" s="1422"/>
      <c r="CD63" s="1422"/>
      <c r="CE63" s="1422"/>
      <c r="CF63" s="1425"/>
      <c r="CG63" s="1422"/>
      <c r="CH63" s="1422"/>
      <c r="CI63" s="1422"/>
      <c r="CJ63" s="1422"/>
      <c r="CK63" s="1422"/>
      <c r="CL63" s="1422"/>
      <c r="CM63" s="1422"/>
      <c r="CN63" s="1422"/>
      <c r="CO63" s="1422"/>
      <c r="CP63" s="1422"/>
      <c r="CQ63" s="1422"/>
      <c r="CR63" s="1422"/>
      <c r="CS63" s="1422"/>
      <c r="CT63" s="1422"/>
      <c r="CU63" s="1422"/>
      <c r="CV63" s="1422"/>
      <c r="CW63" s="1422"/>
      <c r="CX63" s="1422"/>
      <c r="CY63" s="1422"/>
      <c r="CZ63" s="1422"/>
      <c r="DA63" s="1422"/>
      <c r="DB63" s="1422"/>
      <c r="DC63" s="1425"/>
      <c r="DD63" s="1422"/>
      <c r="DE63" s="1422"/>
      <c r="DF63" s="1422"/>
      <c r="DG63" s="1422"/>
      <c r="DH63" s="1422"/>
      <c r="DI63" s="1422"/>
      <c r="DJ63" s="1422"/>
      <c r="DK63" s="1422"/>
      <c r="DL63" s="1422"/>
      <c r="DM63" s="1422"/>
      <c r="DN63" s="1422"/>
      <c r="DO63" s="1425">
        <v>1</v>
      </c>
      <c r="DP63" s="1422"/>
      <c r="DQ63" s="1425"/>
      <c r="DR63" s="1422"/>
      <c r="DS63" s="1422"/>
      <c r="DT63" s="1422"/>
      <c r="DU63" s="1422"/>
      <c r="DV63" s="1422"/>
      <c r="DW63" s="1422"/>
      <c r="DX63" s="1422"/>
      <c r="DY63" s="1422"/>
      <c r="DZ63" s="1422"/>
      <c r="EA63" s="1425"/>
      <c r="EB63" s="1422"/>
      <c r="EC63" s="1422"/>
      <c r="ED63" s="1422"/>
      <c r="EE63" s="1422"/>
      <c r="EF63" s="1422"/>
      <c r="EG63" s="1422"/>
      <c r="EH63" s="1422"/>
      <c r="EI63" s="1422"/>
      <c r="EJ63" s="1422"/>
      <c r="EK63" s="1422"/>
      <c r="EL63" s="1426"/>
      <c r="EM63" s="1427"/>
      <c r="EN63" s="1425">
        <v>3</v>
      </c>
      <c r="EO63" s="1425"/>
      <c r="EP63" s="1425"/>
      <c r="EQ63" s="1425"/>
      <c r="ER63" s="1425"/>
      <c r="ES63" s="1427"/>
      <c r="ET63" s="1425"/>
      <c r="EU63" s="1425">
        <v>1</v>
      </c>
      <c r="EV63" s="1425"/>
      <c r="EW63" s="1425"/>
      <c r="EX63" s="1425"/>
      <c r="EY63" s="1425"/>
      <c r="EZ63" s="1425"/>
      <c r="FA63" s="1425"/>
      <c r="FB63" s="1425"/>
      <c r="FC63" s="1425"/>
      <c r="FD63" s="1425"/>
      <c r="FE63" s="1425"/>
      <c r="FF63" s="1428"/>
      <c r="FG63" s="1425"/>
      <c r="FH63" s="1425"/>
      <c r="FI63" s="1425"/>
      <c r="FJ63" s="1425"/>
      <c r="FK63" s="1425"/>
      <c r="FL63" s="1427"/>
      <c r="FM63" s="1427"/>
      <c r="FN63" s="1427"/>
      <c r="FO63" s="1427"/>
      <c r="FP63" s="1425"/>
      <c r="FQ63" s="1427"/>
      <c r="FR63" s="1427"/>
      <c r="FS63" s="1427"/>
      <c r="FT63" s="1427">
        <v>3</v>
      </c>
      <c r="FU63" s="1427"/>
      <c r="FV63" s="1427"/>
      <c r="FW63" s="1427"/>
      <c r="FX63" s="1427"/>
      <c r="FY63" s="1427">
        <v>1</v>
      </c>
      <c r="FZ63" s="1427"/>
      <c r="GA63" s="1427"/>
      <c r="GB63" s="1427">
        <v>2</v>
      </c>
      <c r="GC63" s="1427">
        <v>4</v>
      </c>
      <c r="GD63" s="1429"/>
      <c r="GE63" s="1430"/>
      <c r="GF63" s="1430"/>
      <c r="GG63" s="1427"/>
      <c r="GH63" s="1431">
        <f t="shared" si="5"/>
        <v>120</v>
      </c>
      <c r="GI63" s="1432">
        <f t="shared" si="11"/>
        <v>40</v>
      </c>
      <c r="GJ63" s="1433">
        <f t="shared" si="7"/>
        <v>0</v>
      </c>
      <c r="GK63" s="1433"/>
      <c r="GL63" s="1434"/>
      <c r="GM63" s="1434"/>
      <c r="GN63" s="1434"/>
      <c r="GO63" s="1435">
        <v>1</v>
      </c>
      <c r="GP63" s="1435"/>
      <c r="GQ63" s="1435"/>
      <c r="GR63" s="1436"/>
      <c r="GS63" s="1437"/>
      <c r="GT63" s="1435"/>
      <c r="GU63" s="1435"/>
      <c r="GV63" s="1435"/>
      <c r="GW63" s="1435"/>
      <c r="GX63" s="1435"/>
      <c r="GY63" s="1435"/>
      <c r="GZ63" s="1435"/>
      <c r="HA63" s="1435"/>
      <c r="HB63" s="1435"/>
      <c r="HC63" s="1435">
        <f t="shared" si="9"/>
        <v>0</v>
      </c>
      <c r="HD63" s="1437">
        <f t="shared" si="10"/>
        <v>0</v>
      </c>
      <c r="HE63" s="1435"/>
      <c r="HF63" s="1436"/>
      <c r="HG63" s="1437"/>
      <c r="HH63" s="1435"/>
      <c r="HI63" s="1437"/>
      <c r="HJ63" s="1435"/>
      <c r="HK63" s="1437"/>
      <c r="HL63" s="1435">
        <v>1</v>
      </c>
      <c r="HM63" s="1436">
        <v>3</v>
      </c>
      <c r="HN63" s="1436"/>
      <c r="HO63" s="1436"/>
      <c r="HP63" s="1436">
        <v>1</v>
      </c>
      <c r="HQ63" s="1436"/>
      <c r="HR63" s="1437"/>
      <c r="HS63" s="1435"/>
      <c r="HT63" s="1435"/>
      <c r="HU63" s="1435"/>
      <c r="HV63" s="1435"/>
      <c r="HW63" s="1435"/>
      <c r="HX63" s="1435"/>
      <c r="HY63" s="1435"/>
      <c r="HZ63" s="1437"/>
      <c r="IA63" s="1437"/>
      <c r="IB63" s="1437"/>
      <c r="IC63" s="1435"/>
      <c r="ID63" s="1438"/>
      <c r="IE63" s="1438"/>
      <c r="IF63" s="1435"/>
      <c r="IG63" s="1435"/>
      <c r="IH63" s="1435"/>
      <c r="II63" s="1435"/>
      <c r="IJ63" s="1435"/>
      <c r="IK63" s="1435"/>
      <c r="IL63" s="1435"/>
      <c r="IM63" s="1435"/>
      <c r="IN63" s="1435"/>
      <c r="IO63" s="1435"/>
      <c r="IP63" s="1435"/>
      <c r="IQ63" s="1435"/>
      <c r="IR63" s="1435"/>
      <c r="IS63" s="1435"/>
      <c r="IT63" s="1435"/>
      <c r="IU63" s="1435"/>
      <c r="IV63" s="1435">
        <f t="shared" si="2"/>
        <v>1</v>
      </c>
      <c r="IW63" s="1436">
        <f>HO63</f>
        <v>0</v>
      </c>
      <c r="IX63" s="1436">
        <f>HP63</f>
        <v>1</v>
      </c>
      <c r="IY63" s="1437"/>
      <c r="IZ63" s="1435">
        <f t="shared" si="3"/>
        <v>0</v>
      </c>
      <c r="JA63" s="1435"/>
      <c r="JB63" s="1435"/>
      <c r="JC63" s="1435"/>
      <c r="JD63" s="1435"/>
      <c r="JE63" s="1437"/>
      <c r="JF63" s="1437"/>
      <c r="JG63" s="1437"/>
      <c r="JH63" s="1435">
        <v>1</v>
      </c>
      <c r="JI63" s="1436"/>
      <c r="JJ63" s="1436">
        <f t="shared" si="8"/>
        <v>0</v>
      </c>
      <c r="JK63" s="1459"/>
    </row>
    <row r="64" spans="1:271" s="1027" customFormat="1" ht="20.25" customHeight="1">
      <c r="A64" s="1547">
        <f>BangKeTru!B62</f>
        <v>116</v>
      </c>
      <c r="B64" s="1548">
        <f>BangKeTru!C62</f>
        <v>35</v>
      </c>
      <c r="C64" s="1416">
        <f t="shared" si="4"/>
        <v>1993.8999999999996</v>
      </c>
      <c r="D64" s="1464"/>
      <c r="E64" s="1465"/>
      <c r="F64" s="1465"/>
      <c r="G64" s="1465"/>
      <c r="H64" s="1466"/>
      <c r="I64" s="1464"/>
      <c r="J64" s="1464"/>
      <c r="K64" s="1467"/>
      <c r="L64" s="1467"/>
      <c r="M64" s="1467">
        <v>5</v>
      </c>
      <c r="N64" s="1468" t="s">
        <v>3434</v>
      </c>
      <c r="O64" s="1469" t="s">
        <v>3434</v>
      </c>
      <c r="P64" s="1469"/>
      <c r="Q64" s="1470">
        <v>1</v>
      </c>
      <c r="R64" s="1470"/>
      <c r="S64" s="1468"/>
      <c r="T64" s="1470"/>
      <c r="U64" s="1470"/>
      <c r="V64" s="1470"/>
      <c r="W64" s="1468"/>
      <c r="X64" s="1471"/>
      <c r="Y64" s="1471">
        <v>1</v>
      </c>
      <c r="Z64" s="1471"/>
      <c r="AA64" s="1462"/>
      <c r="AB64" s="1470"/>
      <c r="AC64" s="1470"/>
      <c r="AD64" s="1470"/>
      <c r="AE64" s="1470"/>
      <c r="AF64" s="1470"/>
      <c r="AG64" s="1470"/>
      <c r="AH64" s="1470"/>
      <c r="AI64" s="1470"/>
      <c r="AJ64" s="1470"/>
      <c r="AK64" s="1470"/>
      <c r="AL64" s="1470"/>
      <c r="AM64" s="1470"/>
      <c r="AN64" s="1470"/>
      <c r="AO64" s="1470"/>
      <c r="AP64" s="1470"/>
      <c r="AQ64" s="1470"/>
      <c r="AR64" s="1470"/>
      <c r="AS64" s="1470"/>
      <c r="AT64" s="1470"/>
      <c r="AU64" s="1470"/>
      <c r="AV64" s="1470"/>
      <c r="AW64" s="1470"/>
      <c r="AX64" s="1470"/>
      <c r="AY64" s="1470"/>
      <c r="AZ64" s="1470"/>
      <c r="BA64" s="1470"/>
      <c r="BB64" s="1470"/>
      <c r="BC64" s="1470">
        <v>1</v>
      </c>
      <c r="BD64" s="1470"/>
      <c r="BE64" s="1470"/>
      <c r="BF64" s="1470"/>
      <c r="BG64" s="1470"/>
      <c r="BH64" s="1470"/>
      <c r="BI64" s="1470"/>
      <c r="BJ64" s="1470"/>
      <c r="BK64" s="1470"/>
      <c r="BL64" s="1470"/>
      <c r="BM64" s="1470"/>
      <c r="BN64" s="1470"/>
      <c r="BO64" s="1470"/>
      <c r="BP64" s="1470"/>
      <c r="BQ64" s="1470"/>
      <c r="BR64" s="1470"/>
      <c r="BS64" s="1470"/>
      <c r="BT64" s="1462"/>
      <c r="BU64" s="1462"/>
      <c r="BV64" s="1470"/>
      <c r="BW64" s="1470"/>
      <c r="BX64" s="1470"/>
      <c r="BY64" s="1470"/>
      <c r="BZ64" s="1470"/>
      <c r="CA64" s="1470"/>
      <c r="CB64" s="1470"/>
      <c r="CC64" s="1470"/>
      <c r="CD64" s="1470"/>
      <c r="CE64" s="1470"/>
      <c r="CF64" s="1462"/>
      <c r="CG64" s="1470"/>
      <c r="CH64" s="1470"/>
      <c r="CI64" s="1470"/>
      <c r="CJ64" s="1470"/>
      <c r="CK64" s="1470"/>
      <c r="CL64" s="1470"/>
      <c r="CM64" s="1470"/>
      <c r="CN64" s="1470"/>
      <c r="CO64" s="1470"/>
      <c r="CP64" s="1470"/>
      <c r="CQ64" s="1470"/>
      <c r="CR64" s="1470"/>
      <c r="CS64" s="1470"/>
      <c r="CT64" s="1470"/>
      <c r="CU64" s="1470"/>
      <c r="CV64" s="1470"/>
      <c r="CW64" s="1470">
        <v>1</v>
      </c>
      <c r="CX64" s="1470"/>
      <c r="CY64" s="1470"/>
      <c r="CZ64" s="1470"/>
      <c r="DA64" s="1470"/>
      <c r="DB64" s="1470"/>
      <c r="DC64" s="1462"/>
      <c r="DD64" s="1470"/>
      <c r="DE64" s="1470"/>
      <c r="DF64" s="1470"/>
      <c r="DG64" s="1470"/>
      <c r="DH64" s="1470"/>
      <c r="DI64" s="1470"/>
      <c r="DJ64" s="1470"/>
      <c r="DK64" s="1470"/>
      <c r="DL64" s="1470"/>
      <c r="DM64" s="1470"/>
      <c r="DN64" s="1470"/>
      <c r="DO64" s="1462">
        <v>1</v>
      </c>
      <c r="DP64" s="1470"/>
      <c r="DQ64" s="1462"/>
      <c r="DR64" s="1470"/>
      <c r="DS64" s="1470"/>
      <c r="DT64" s="1470"/>
      <c r="DU64" s="1470"/>
      <c r="DV64" s="1470"/>
      <c r="DW64" s="1470"/>
      <c r="DX64" s="1470"/>
      <c r="DY64" s="1470"/>
      <c r="DZ64" s="1470"/>
      <c r="EA64" s="1462"/>
      <c r="EB64" s="1470"/>
      <c r="EC64" s="1470"/>
      <c r="ED64" s="1470"/>
      <c r="EE64" s="1470"/>
      <c r="EF64" s="1470"/>
      <c r="EG64" s="1470"/>
      <c r="EH64" s="1470"/>
      <c r="EI64" s="1470"/>
      <c r="EJ64" s="1470"/>
      <c r="EK64" s="1470"/>
      <c r="EL64" s="1472"/>
      <c r="EM64" s="1435"/>
      <c r="EN64" s="1462">
        <v>3</v>
      </c>
      <c r="EO64" s="1462"/>
      <c r="EP64" s="1462"/>
      <c r="EQ64" s="1462"/>
      <c r="ER64" s="1462"/>
      <c r="ES64" s="1435"/>
      <c r="ET64" s="1462"/>
      <c r="EU64" s="1462">
        <v>1</v>
      </c>
      <c r="EV64" s="1462"/>
      <c r="EW64" s="1462"/>
      <c r="EX64" s="1462"/>
      <c r="EY64" s="1462"/>
      <c r="EZ64" s="1462"/>
      <c r="FA64" s="1462"/>
      <c r="FB64" s="1462"/>
      <c r="FC64" s="1462"/>
      <c r="FD64" s="1462"/>
      <c r="FE64" s="1462"/>
      <c r="FF64" s="1473"/>
      <c r="FG64" s="1462"/>
      <c r="FH64" s="1462">
        <v>1</v>
      </c>
      <c r="FI64" s="1462">
        <v>1</v>
      </c>
      <c r="FJ64" s="1462"/>
      <c r="FK64" s="1462"/>
      <c r="FL64" s="1435"/>
      <c r="FM64" s="1435">
        <v>2</v>
      </c>
      <c r="FN64" s="1435"/>
      <c r="FO64" s="1435"/>
      <c r="FP64" s="1462"/>
      <c r="FQ64" s="1435"/>
      <c r="FR64" s="1435"/>
      <c r="FS64" s="1435"/>
      <c r="FT64" s="1435">
        <v>3</v>
      </c>
      <c r="FU64" s="1435"/>
      <c r="FV64" s="1435"/>
      <c r="FW64" s="1435"/>
      <c r="FX64" s="1435"/>
      <c r="FY64" s="1435"/>
      <c r="FZ64" s="1435"/>
      <c r="GA64" s="1435"/>
      <c r="GB64" s="1435"/>
      <c r="GC64" s="1435"/>
      <c r="GD64" s="1439"/>
      <c r="GE64" s="1434"/>
      <c r="GF64" s="1434"/>
      <c r="GG64" s="1435"/>
      <c r="GH64" s="1431">
        <f t="shared" si="5"/>
        <v>105</v>
      </c>
      <c r="GI64" s="1432">
        <f t="shared" si="11"/>
        <v>35</v>
      </c>
      <c r="GJ64" s="1433">
        <f t="shared" si="7"/>
        <v>0</v>
      </c>
      <c r="GK64" s="1433">
        <v>1.5</v>
      </c>
      <c r="GL64" s="1434">
        <v>1</v>
      </c>
      <c r="GM64" s="1434"/>
      <c r="GN64" s="1434"/>
      <c r="GO64" s="1435"/>
      <c r="GP64" s="1435"/>
      <c r="GQ64" s="1435"/>
      <c r="GR64" s="1436"/>
      <c r="GS64" s="1437">
        <v>1</v>
      </c>
      <c r="GT64" s="1435"/>
      <c r="GU64" s="1435"/>
      <c r="GV64" s="1435">
        <v>1</v>
      </c>
      <c r="GW64" s="1435"/>
      <c r="GX64" s="1435"/>
      <c r="GY64" s="1435"/>
      <c r="GZ64" s="1435"/>
      <c r="HA64" s="1435"/>
      <c r="HB64" s="1435"/>
      <c r="HC64" s="1435">
        <f t="shared" si="9"/>
        <v>0</v>
      </c>
      <c r="HD64" s="1437">
        <f t="shared" si="10"/>
        <v>0</v>
      </c>
      <c r="HE64" s="1435"/>
      <c r="HF64" s="1436"/>
      <c r="HG64" s="1437"/>
      <c r="HH64" s="1435">
        <v>2</v>
      </c>
      <c r="HI64" s="1437">
        <v>1</v>
      </c>
      <c r="HJ64" s="1435"/>
      <c r="HK64" s="1437"/>
      <c r="HL64" s="1435"/>
      <c r="HM64" s="1436">
        <v>3</v>
      </c>
      <c r="HN64" s="1436"/>
      <c r="HO64" s="1436"/>
      <c r="HP64" s="1436"/>
      <c r="HQ64" s="1436">
        <v>1</v>
      </c>
      <c r="HR64" s="1437">
        <v>1</v>
      </c>
      <c r="HS64" s="1435"/>
      <c r="HT64" s="1435"/>
      <c r="HU64" s="1435">
        <v>1</v>
      </c>
      <c r="HV64" s="1435"/>
      <c r="HW64" s="1435"/>
      <c r="HX64" s="1435">
        <v>1</v>
      </c>
      <c r="HY64" s="1435">
        <v>1</v>
      </c>
      <c r="HZ64" s="1437"/>
      <c r="IA64" s="1437"/>
      <c r="IB64" s="1437"/>
      <c r="IC64" s="1462"/>
      <c r="ID64" s="1463"/>
      <c r="IE64" s="1463"/>
      <c r="IF64" s="1462"/>
      <c r="IG64" s="1435"/>
      <c r="IH64" s="1462"/>
      <c r="II64" s="1462"/>
      <c r="IJ64" s="1462"/>
      <c r="IK64" s="1462"/>
      <c r="IL64" s="1462"/>
      <c r="IM64" s="1462"/>
      <c r="IN64" s="1462"/>
      <c r="IO64" s="1462"/>
      <c r="IP64" s="1462">
        <v>1</v>
      </c>
      <c r="IQ64" s="1462"/>
      <c r="IR64" s="1462"/>
      <c r="IS64" s="1462"/>
      <c r="IT64" s="1462"/>
      <c r="IU64" s="1462"/>
      <c r="IV64" s="1435">
        <f t="shared" si="2"/>
        <v>0</v>
      </c>
      <c r="IW64" s="1437"/>
      <c r="IX64" s="1437"/>
      <c r="IY64" s="1437">
        <v>1</v>
      </c>
      <c r="IZ64" s="1435">
        <f t="shared" si="3"/>
        <v>1</v>
      </c>
      <c r="JA64" s="1462"/>
      <c r="JB64" s="1462">
        <v>1</v>
      </c>
      <c r="JC64" s="1462"/>
      <c r="JD64" s="1462">
        <v>1</v>
      </c>
      <c r="JE64" s="1437"/>
      <c r="JF64" s="1437"/>
      <c r="JG64" s="1437"/>
      <c r="JH64" s="1435"/>
      <c r="JI64" s="1436"/>
      <c r="JJ64" s="1436">
        <f t="shared" si="8"/>
        <v>0</v>
      </c>
      <c r="JK64" s="1455" t="s">
        <v>3996</v>
      </c>
    </row>
    <row r="65" spans="1:271" s="1027" customFormat="1" ht="20.25" hidden="1" customHeight="1">
      <c r="A65" s="1547" t="str">
        <f>BangKeTru!B63</f>
        <v>116a</v>
      </c>
      <c r="B65" s="1548">
        <f>BangKeTru!C63</f>
        <v>41.3</v>
      </c>
      <c r="C65" s="1416">
        <f t="shared" si="4"/>
        <v>2035.1999999999996</v>
      </c>
      <c r="D65" s="1456"/>
      <c r="E65" s="1457"/>
      <c r="F65" s="1457"/>
      <c r="G65" s="1457"/>
      <c r="H65" s="1458"/>
      <c r="I65" s="1456"/>
      <c r="J65" s="1456"/>
      <c r="K65" s="1422"/>
      <c r="L65" s="1422"/>
      <c r="M65" s="1422"/>
      <c r="N65" s="1423"/>
      <c r="O65" s="1421" t="s">
        <v>3434</v>
      </c>
      <c r="P65" s="1421"/>
      <c r="Q65" s="1422"/>
      <c r="R65" s="1422"/>
      <c r="S65" s="1423"/>
      <c r="T65" s="1422"/>
      <c r="U65" s="1422"/>
      <c r="V65" s="1422"/>
      <c r="W65" s="1423"/>
      <c r="X65" s="1424">
        <v>1</v>
      </c>
      <c r="Y65" s="1424"/>
      <c r="Z65" s="1424"/>
      <c r="AA65" s="1425"/>
      <c r="AB65" s="1422"/>
      <c r="AC65" s="1422"/>
      <c r="AD65" s="1422"/>
      <c r="AE65" s="1422"/>
      <c r="AF65" s="1422"/>
      <c r="AG65" s="1422"/>
      <c r="AH65" s="1422"/>
      <c r="AI65" s="1422"/>
      <c r="AJ65" s="1422"/>
      <c r="AK65" s="1422"/>
      <c r="AL65" s="1422"/>
      <c r="AM65" s="1422">
        <v>1</v>
      </c>
      <c r="AN65" s="1422"/>
      <c r="AO65" s="1422"/>
      <c r="AP65" s="1422"/>
      <c r="AQ65" s="1422"/>
      <c r="AR65" s="1422"/>
      <c r="AS65" s="1422"/>
      <c r="AT65" s="1422"/>
      <c r="AU65" s="1422"/>
      <c r="AV65" s="1422"/>
      <c r="AW65" s="1422"/>
      <c r="AX65" s="1422"/>
      <c r="AY65" s="1422"/>
      <c r="AZ65" s="1422"/>
      <c r="BA65" s="1422"/>
      <c r="BB65" s="1422"/>
      <c r="BC65" s="1422"/>
      <c r="BD65" s="1422"/>
      <c r="BE65" s="1422"/>
      <c r="BF65" s="1422"/>
      <c r="BG65" s="1422"/>
      <c r="BH65" s="1422"/>
      <c r="BI65" s="1422"/>
      <c r="BJ65" s="1422"/>
      <c r="BK65" s="1422"/>
      <c r="BL65" s="1422"/>
      <c r="BM65" s="1422"/>
      <c r="BN65" s="1422"/>
      <c r="BO65" s="1422"/>
      <c r="BP65" s="1422"/>
      <c r="BQ65" s="1422"/>
      <c r="BR65" s="1422"/>
      <c r="BS65" s="1422"/>
      <c r="BT65" s="1425"/>
      <c r="BU65" s="1425"/>
      <c r="BV65" s="1422"/>
      <c r="BW65" s="1422"/>
      <c r="BX65" s="1422"/>
      <c r="BY65" s="1422"/>
      <c r="BZ65" s="1422"/>
      <c r="CA65" s="1422"/>
      <c r="CB65" s="1422"/>
      <c r="CC65" s="1422"/>
      <c r="CD65" s="1422"/>
      <c r="CE65" s="1422"/>
      <c r="CF65" s="1425"/>
      <c r="CG65" s="1422"/>
      <c r="CH65" s="1422"/>
      <c r="CI65" s="1422"/>
      <c r="CJ65" s="1422"/>
      <c r="CK65" s="1422"/>
      <c r="CL65" s="1422"/>
      <c r="CM65" s="1422"/>
      <c r="CN65" s="1422"/>
      <c r="CO65" s="1422"/>
      <c r="CP65" s="1422"/>
      <c r="CQ65" s="1422"/>
      <c r="CR65" s="1422"/>
      <c r="CS65" s="1422"/>
      <c r="CT65" s="1422"/>
      <c r="CU65" s="1422"/>
      <c r="CV65" s="1422"/>
      <c r="CW65" s="1422"/>
      <c r="CX65" s="1422"/>
      <c r="CY65" s="1422"/>
      <c r="CZ65" s="1422"/>
      <c r="DA65" s="1422"/>
      <c r="DB65" s="1422"/>
      <c r="DC65" s="1425"/>
      <c r="DD65" s="1422"/>
      <c r="DE65" s="1422"/>
      <c r="DF65" s="1422"/>
      <c r="DG65" s="1422"/>
      <c r="DH65" s="1422"/>
      <c r="DI65" s="1422"/>
      <c r="DJ65" s="1422"/>
      <c r="DK65" s="1422"/>
      <c r="DL65" s="1422"/>
      <c r="DM65" s="1422"/>
      <c r="DN65" s="1422"/>
      <c r="DO65" s="1425">
        <v>1</v>
      </c>
      <c r="DP65" s="1422"/>
      <c r="DQ65" s="1425"/>
      <c r="DR65" s="1422"/>
      <c r="DS65" s="1422"/>
      <c r="DT65" s="1422"/>
      <c r="DU65" s="1422"/>
      <c r="DV65" s="1422"/>
      <c r="DW65" s="1422"/>
      <c r="DX65" s="1422"/>
      <c r="DY65" s="1422"/>
      <c r="DZ65" s="1422"/>
      <c r="EA65" s="1425"/>
      <c r="EB65" s="1422"/>
      <c r="EC65" s="1422"/>
      <c r="ED65" s="1422"/>
      <c r="EE65" s="1422"/>
      <c r="EF65" s="1422"/>
      <c r="EG65" s="1422"/>
      <c r="EH65" s="1422"/>
      <c r="EI65" s="1422"/>
      <c r="EJ65" s="1422"/>
      <c r="EK65" s="1422"/>
      <c r="EL65" s="1426"/>
      <c r="EM65" s="1427"/>
      <c r="EN65" s="1425">
        <v>3</v>
      </c>
      <c r="EO65" s="1425"/>
      <c r="EP65" s="1425"/>
      <c r="EQ65" s="1425"/>
      <c r="ER65" s="1425"/>
      <c r="ES65" s="1427"/>
      <c r="ET65" s="1425"/>
      <c r="EU65" s="1425">
        <v>1</v>
      </c>
      <c r="EV65" s="1425"/>
      <c r="EW65" s="1425"/>
      <c r="EX65" s="1425"/>
      <c r="EY65" s="1425"/>
      <c r="EZ65" s="1425"/>
      <c r="FA65" s="1425"/>
      <c r="FB65" s="1425"/>
      <c r="FC65" s="1425"/>
      <c r="FD65" s="1425"/>
      <c r="FE65" s="1425"/>
      <c r="FF65" s="1428"/>
      <c r="FG65" s="1425"/>
      <c r="FH65" s="1425"/>
      <c r="FI65" s="1425"/>
      <c r="FJ65" s="1425"/>
      <c r="FK65" s="1425"/>
      <c r="FL65" s="1427"/>
      <c r="FM65" s="1427"/>
      <c r="FN65" s="1427"/>
      <c r="FO65" s="1427"/>
      <c r="FP65" s="1425"/>
      <c r="FQ65" s="1427"/>
      <c r="FR65" s="1427"/>
      <c r="FS65" s="1427"/>
      <c r="FT65" s="1427">
        <v>3</v>
      </c>
      <c r="FU65" s="1427"/>
      <c r="FV65" s="1427"/>
      <c r="FW65" s="1427"/>
      <c r="FX65" s="1427"/>
      <c r="FY65" s="1427">
        <v>1</v>
      </c>
      <c r="FZ65" s="1427"/>
      <c r="GA65" s="1427"/>
      <c r="GB65" s="1427">
        <v>2</v>
      </c>
      <c r="GC65" s="1427">
        <v>4</v>
      </c>
      <c r="GD65" s="1429"/>
      <c r="GE65" s="1430"/>
      <c r="GF65" s="1430"/>
      <c r="GG65" s="1427"/>
      <c r="GH65" s="1431">
        <f t="shared" si="5"/>
        <v>123.89999999999999</v>
      </c>
      <c r="GI65" s="1432">
        <f t="shared" si="11"/>
        <v>41.3</v>
      </c>
      <c r="GJ65" s="1433">
        <f t="shared" si="7"/>
        <v>0</v>
      </c>
      <c r="GK65" s="1433"/>
      <c r="GL65" s="1434"/>
      <c r="GM65" s="1434"/>
      <c r="GN65" s="1434"/>
      <c r="GO65" s="1435">
        <v>1</v>
      </c>
      <c r="GP65" s="1435"/>
      <c r="GQ65" s="1435"/>
      <c r="GR65" s="1436"/>
      <c r="GS65" s="1437"/>
      <c r="GT65" s="1435"/>
      <c r="GU65" s="1435"/>
      <c r="GV65" s="1435"/>
      <c r="GW65" s="1435"/>
      <c r="GX65" s="1435"/>
      <c r="GY65" s="1435"/>
      <c r="GZ65" s="1435"/>
      <c r="HA65" s="1435"/>
      <c r="HB65" s="1435"/>
      <c r="HC65" s="1435">
        <f t="shared" si="9"/>
        <v>0</v>
      </c>
      <c r="HD65" s="1437">
        <f t="shared" si="10"/>
        <v>0</v>
      </c>
      <c r="HE65" s="1435"/>
      <c r="HF65" s="1436"/>
      <c r="HG65" s="1437"/>
      <c r="HH65" s="1435"/>
      <c r="HI65" s="1437"/>
      <c r="HJ65" s="1435"/>
      <c r="HK65" s="1437"/>
      <c r="HL65" s="1435">
        <v>1</v>
      </c>
      <c r="HM65" s="1436">
        <v>4</v>
      </c>
      <c r="HN65" s="1436"/>
      <c r="HO65" s="1436"/>
      <c r="HP65" s="1436">
        <v>1</v>
      </c>
      <c r="HQ65" s="1436"/>
      <c r="HR65" s="1437"/>
      <c r="HS65" s="1435"/>
      <c r="HT65" s="1435"/>
      <c r="HU65" s="1435"/>
      <c r="HV65" s="1435"/>
      <c r="HW65" s="1435"/>
      <c r="HX65" s="1435"/>
      <c r="HY65" s="1435"/>
      <c r="HZ65" s="1437"/>
      <c r="IA65" s="1437"/>
      <c r="IB65" s="1437"/>
      <c r="IC65" s="1435"/>
      <c r="ID65" s="1438"/>
      <c r="IE65" s="1438"/>
      <c r="IF65" s="1435"/>
      <c r="IG65" s="1435"/>
      <c r="IH65" s="1435"/>
      <c r="II65" s="1435"/>
      <c r="IJ65" s="1435"/>
      <c r="IK65" s="1435"/>
      <c r="IL65" s="1435"/>
      <c r="IM65" s="1435"/>
      <c r="IN65" s="1435"/>
      <c r="IO65" s="1435"/>
      <c r="IP65" s="1435"/>
      <c r="IQ65" s="1435"/>
      <c r="IR65" s="1435"/>
      <c r="IS65" s="1435"/>
      <c r="IT65" s="1435"/>
      <c r="IU65" s="1435"/>
      <c r="IV65" s="1435">
        <f t="shared" si="2"/>
        <v>1</v>
      </c>
      <c r="IW65" s="1436">
        <f>HO65</f>
        <v>0</v>
      </c>
      <c r="IX65" s="1436">
        <f>HP65</f>
        <v>1</v>
      </c>
      <c r="IY65" s="1437"/>
      <c r="IZ65" s="1435">
        <f t="shared" si="3"/>
        <v>0</v>
      </c>
      <c r="JA65" s="1435"/>
      <c r="JB65" s="1435"/>
      <c r="JC65" s="1435"/>
      <c r="JD65" s="1435"/>
      <c r="JE65" s="1437"/>
      <c r="JF65" s="1437"/>
      <c r="JG65" s="1437"/>
      <c r="JH65" s="1435">
        <v>1</v>
      </c>
      <c r="JI65" s="1436"/>
      <c r="JJ65" s="1436">
        <f t="shared" si="8"/>
        <v>0</v>
      </c>
      <c r="JK65" s="1459"/>
    </row>
    <row r="66" spans="1:271" s="1027" customFormat="1" ht="16.5" hidden="1">
      <c r="A66" s="1547">
        <f>BangKeTru!B64</f>
        <v>117</v>
      </c>
      <c r="B66" s="1548">
        <f>BangKeTru!C64</f>
        <v>29.6</v>
      </c>
      <c r="C66" s="1416">
        <f t="shared" si="4"/>
        <v>2064.7999999999997</v>
      </c>
      <c r="D66" s="1416"/>
      <c r="E66" s="1441"/>
      <c r="F66" s="1441"/>
      <c r="G66" s="1441"/>
      <c r="H66" s="1460"/>
      <c r="I66" s="1443"/>
      <c r="J66" s="1443"/>
      <c r="K66" s="1461"/>
      <c r="L66" s="1461"/>
      <c r="M66" s="1461"/>
      <c r="N66" s="1445" t="s">
        <v>3434</v>
      </c>
      <c r="O66" s="1446" t="s">
        <v>3434</v>
      </c>
      <c r="P66" s="1446"/>
      <c r="Q66" s="1444">
        <v>1</v>
      </c>
      <c r="R66" s="1444"/>
      <c r="S66" s="1445"/>
      <c r="T66" s="1444"/>
      <c r="U66" s="1444"/>
      <c r="V66" s="1444"/>
      <c r="W66" s="1445"/>
      <c r="X66" s="1447"/>
      <c r="Y66" s="1447"/>
      <c r="Z66" s="1447"/>
      <c r="AA66" s="1448"/>
      <c r="AB66" s="1444"/>
      <c r="AC66" s="1444"/>
      <c r="AD66" s="1444"/>
      <c r="AE66" s="1444"/>
      <c r="AF66" s="1444"/>
      <c r="AG66" s="1444"/>
      <c r="AH66" s="1444"/>
      <c r="AI66" s="1444"/>
      <c r="AJ66" s="1444"/>
      <c r="AK66" s="1444"/>
      <c r="AL66" s="1444"/>
      <c r="AM66" s="1444"/>
      <c r="AN66" s="1444"/>
      <c r="AO66" s="1444"/>
      <c r="AP66" s="1444"/>
      <c r="AQ66" s="1444"/>
      <c r="AR66" s="1444"/>
      <c r="AS66" s="1444"/>
      <c r="AT66" s="1444"/>
      <c r="AU66" s="1444"/>
      <c r="AV66" s="1444"/>
      <c r="AW66" s="1444"/>
      <c r="AX66" s="1444"/>
      <c r="AY66" s="1444"/>
      <c r="AZ66" s="1444"/>
      <c r="BA66" s="1444"/>
      <c r="BB66" s="1444"/>
      <c r="BC66" s="1444"/>
      <c r="BD66" s="1444"/>
      <c r="BE66" s="1444"/>
      <c r="BF66" s="1444"/>
      <c r="BG66" s="1444"/>
      <c r="BH66" s="1444"/>
      <c r="BI66" s="1444"/>
      <c r="BJ66" s="1444"/>
      <c r="BK66" s="1444"/>
      <c r="BL66" s="1444"/>
      <c r="BM66" s="1444"/>
      <c r="BN66" s="1444"/>
      <c r="BO66" s="1444"/>
      <c r="BP66" s="1444"/>
      <c r="BQ66" s="1444"/>
      <c r="BR66" s="1444"/>
      <c r="BS66" s="1444"/>
      <c r="BT66" s="1448"/>
      <c r="BU66" s="1448"/>
      <c r="BV66" s="1444"/>
      <c r="BW66" s="1444"/>
      <c r="BX66" s="1444"/>
      <c r="BY66" s="1444"/>
      <c r="BZ66" s="1444"/>
      <c r="CA66" s="1444"/>
      <c r="CB66" s="1444"/>
      <c r="CC66" s="1444"/>
      <c r="CD66" s="1444"/>
      <c r="CE66" s="1444"/>
      <c r="CF66" s="1448"/>
      <c r="CG66" s="1444"/>
      <c r="CH66" s="1444"/>
      <c r="CI66" s="1444"/>
      <c r="CJ66" s="1444"/>
      <c r="CK66" s="1444"/>
      <c r="CL66" s="1444"/>
      <c r="CM66" s="1444"/>
      <c r="CN66" s="1444"/>
      <c r="CO66" s="1444"/>
      <c r="CP66" s="1444"/>
      <c r="CQ66" s="1444"/>
      <c r="CR66" s="1444"/>
      <c r="CS66" s="1444"/>
      <c r="CT66" s="1444"/>
      <c r="CU66" s="1444"/>
      <c r="CV66" s="1444"/>
      <c r="CW66" s="1444"/>
      <c r="CX66" s="1444"/>
      <c r="CY66" s="1444"/>
      <c r="CZ66" s="1444"/>
      <c r="DA66" s="1444"/>
      <c r="DB66" s="1444"/>
      <c r="DC66" s="1448"/>
      <c r="DD66" s="1444"/>
      <c r="DE66" s="1444"/>
      <c r="DF66" s="1444"/>
      <c r="DG66" s="1444"/>
      <c r="DH66" s="1444"/>
      <c r="DI66" s="1444"/>
      <c r="DJ66" s="1444"/>
      <c r="DK66" s="1444"/>
      <c r="DL66" s="1444"/>
      <c r="DM66" s="1444"/>
      <c r="DN66" s="1444"/>
      <c r="DO66" s="1448">
        <v>1</v>
      </c>
      <c r="DP66" s="1444"/>
      <c r="DQ66" s="1448"/>
      <c r="DR66" s="1444"/>
      <c r="DS66" s="1444"/>
      <c r="DT66" s="1444"/>
      <c r="DU66" s="1444"/>
      <c r="DV66" s="1444"/>
      <c r="DW66" s="1444"/>
      <c r="DX66" s="1444"/>
      <c r="DY66" s="1444"/>
      <c r="DZ66" s="1444"/>
      <c r="EA66" s="1448"/>
      <c r="EB66" s="1444"/>
      <c r="EC66" s="1444"/>
      <c r="ED66" s="1444"/>
      <c r="EE66" s="1444"/>
      <c r="EF66" s="1444"/>
      <c r="EG66" s="1444"/>
      <c r="EH66" s="1444"/>
      <c r="EI66" s="1444"/>
      <c r="EJ66" s="1444"/>
      <c r="EK66" s="1444"/>
      <c r="EL66" s="1449"/>
      <c r="EM66" s="1450"/>
      <c r="EN66" s="1448">
        <v>3</v>
      </c>
      <c r="EO66" s="1448"/>
      <c r="EP66" s="1448"/>
      <c r="EQ66" s="1448"/>
      <c r="ER66" s="1448"/>
      <c r="ES66" s="1450"/>
      <c r="ET66" s="1448"/>
      <c r="EU66" s="1448">
        <v>1</v>
      </c>
      <c r="EV66" s="1448"/>
      <c r="EW66" s="1448"/>
      <c r="EX66" s="1448"/>
      <c r="EY66" s="1448"/>
      <c r="EZ66" s="1448"/>
      <c r="FA66" s="1448"/>
      <c r="FB66" s="1448"/>
      <c r="FC66" s="1448"/>
      <c r="FD66" s="1448"/>
      <c r="FE66" s="1448"/>
      <c r="FF66" s="1451"/>
      <c r="FG66" s="1448"/>
      <c r="FH66" s="1448">
        <v>3</v>
      </c>
      <c r="FI66" s="1448"/>
      <c r="FJ66" s="1448"/>
      <c r="FK66" s="1448"/>
      <c r="FL66" s="1450"/>
      <c r="FM66" s="1450"/>
      <c r="FN66" s="1450"/>
      <c r="FO66" s="1450"/>
      <c r="FP66" s="1448"/>
      <c r="FQ66" s="1452"/>
      <c r="FR66" s="1452"/>
      <c r="FS66" s="1450"/>
      <c r="FT66" s="1450">
        <v>3</v>
      </c>
      <c r="FU66" s="1450"/>
      <c r="FV66" s="1450"/>
      <c r="FW66" s="1450"/>
      <c r="FX66" s="1450"/>
      <c r="FY66" s="1450"/>
      <c r="FZ66" s="1450"/>
      <c r="GA66" s="1450"/>
      <c r="GB66" s="1450"/>
      <c r="GC66" s="1450"/>
      <c r="GD66" s="1453"/>
      <c r="GE66" s="1454"/>
      <c r="GF66" s="1454"/>
      <c r="GG66" s="1450"/>
      <c r="GH66" s="1431">
        <f t="shared" si="5"/>
        <v>88.800000000000011</v>
      </c>
      <c r="GI66" s="1432">
        <f t="shared" si="11"/>
        <v>29.6</v>
      </c>
      <c r="GJ66" s="1433">
        <f t="shared" si="7"/>
        <v>0</v>
      </c>
      <c r="GK66" s="1433"/>
      <c r="GL66" s="1434"/>
      <c r="GM66" s="1434"/>
      <c r="GN66" s="1434"/>
      <c r="GO66" s="1435"/>
      <c r="GP66" s="1435"/>
      <c r="GQ66" s="1435"/>
      <c r="GR66" s="1436"/>
      <c r="GS66" s="1437"/>
      <c r="GT66" s="1435"/>
      <c r="GU66" s="1435"/>
      <c r="GV66" s="1435">
        <v>1</v>
      </c>
      <c r="GW66" s="1435"/>
      <c r="GX66" s="1435"/>
      <c r="GY66" s="1435"/>
      <c r="GZ66" s="1435"/>
      <c r="HA66" s="1435"/>
      <c r="HB66" s="1435"/>
      <c r="HC66" s="1435">
        <f t="shared" si="9"/>
        <v>0</v>
      </c>
      <c r="HD66" s="1437">
        <f t="shared" si="10"/>
        <v>0</v>
      </c>
      <c r="HE66" s="1435"/>
      <c r="HF66" s="1436"/>
      <c r="HG66" s="1437"/>
      <c r="HH66" s="1435">
        <v>2</v>
      </c>
      <c r="HI66" s="1437">
        <v>1</v>
      </c>
      <c r="HJ66" s="1435"/>
      <c r="HK66" s="1437"/>
      <c r="HL66" s="1435"/>
      <c r="HM66" s="1436"/>
      <c r="HN66" s="1436"/>
      <c r="HO66" s="1436"/>
      <c r="HP66" s="1436"/>
      <c r="HQ66" s="1436"/>
      <c r="HR66" s="1437"/>
      <c r="HS66" s="1435"/>
      <c r="HT66" s="1435"/>
      <c r="HU66" s="1435"/>
      <c r="HV66" s="1435"/>
      <c r="HW66" s="1435"/>
      <c r="HX66" s="1435"/>
      <c r="HY66" s="1435">
        <v>1</v>
      </c>
      <c r="HZ66" s="1437"/>
      <c r="IA66" s="1437"/>
      <c r="IB66" s="1437"/>
      <c r="IC66" s="1462"/>
      <c r="ID66" s="1463"/>
      <c r="IE66" s="1463"/>
      <c r="IF66" s="1462"/>
      <c r="IG66" s="1435"/>
      <c r="IH66" s="1462"/>
      <c r="II66" s="1462"/>
      <c r="IJ66" s="1462"/>
      <c r="IK66" s="1462"/>
      <c r="IL66" s="1462"/>
      <c r="IM66" s="1462"/>
      <c r="IN66" s="1462"/>
      <c r="IO66" s="1462"/>
      <c r="IP66" s="1462"/>
      <c r="IQ66" s="1462"/>
      <c r="IR66" s="1462"/>
      <c r="IS66" s="1462"/>
      <c r="IT66" s="1462"/>
      <c r="IU66" s="1462"/>
      <c r="IV66" s="1435">
        <f t="shared" si="2"/>
        <v>0</v>
      </c>
      <c r="IW66" s="1437"/>
      <c r="IX66" s="1437"/>
      <c r="IY66" s="1437"/>
      <c r="IZ66" s="1435">
        <f t="shared" si="3"/>
        <v>0</v>
      </c>
      <c r="JA66" s="1462"/>
      <c r="JB66" s="1462"/>
      <c r="JC66" s="1462"/>
      <c r="JD66" s="1462"/>
      <c r="JE66" s="1437"/>
      <c r="JF66" s="1437"/>
      <c r="JG66" s="1437"/>
      <c r="JH66" s="1435"/>
      <c r="JI66" s="1436"/>
      <c r="JJ66" s="1436">
        <f t="shared" si="8"/>
        <v>0</v>
      </c>
      <c r="JK66" s="1455"/>
    </row>
    <row r="67" spans="1:271" s="1027" customFormat="1" ht="16.5" hidden="1">
      <c r="A67" s="1547" t="str">
        <f>BangKeTru!B65</f>
        <v>117a</v>
      </c>
      <c r="B67" s="1548">
        <f>BangKeTru!C65</f>
        <v>39</v>
      </c>
      <c r="C67" s="1416">
        <f t="shared" si="4"/>
        <v>2103.7999999999997</v>
      </c>
      <c r="D67" s="1456"/>
      <c r="E67" s="1457"/>
      <c r="F67" s="1457"/>
      <c r="G67" s="1457"/>
      <c r="H67" s="1458"/>
      <c r="I67" s="1456"/>
      <c r="J67" s="1456"/>
      <c r="K67" s="1422"/>
      <c r="L67" s="1422"/>
      <c r="M67" s="1422"/>
      <c r="N67" s="1423"/>
      <c r="O67" s="1421" t="s">
        <v>3434</v>
      </c>
      <c r="P67" s="1421"/>
      <c r="Q67" s="1422"/>
      <c r="R67" s="1422"/>
      <c r="S67" s="1423"/>
      <c r="T67" s="1422"/>
      <c r="U67" s="1422"/>
      <c r="V67" s="1422"/>
      <c r="W67" s="1423"/>
      <c r="X67" s="1424">
        <v>1</v>
      </c>
      <c r="Y67" s="1424"/>
      <c r="Z67" s="1424"/>
      <c r="AA67" s="1425"/>
      <c r="AB67" s="1422"/>
      <c r="AC67" s="1422"/>
      <c r="AD67" s="1422"/>
      <c r="AE67" s="1422"/>
      <c r="AF67" s="1422"/>
      <c r="AG67" s="1422"/>
      <c r="AH67" s="1422"/>
      <c r="AI67" s="1422"/>
      <c r="AJ67" s="1422"/>
      <c r="AK67" s="1422"/>
      <c r="AL67" s="1422"/>
      <c r="AM67" s="1422">
        <v>1</v>
      </c>
      <c r="AN67" s="1422"/>
      <c r="AO67" s="1422"/>
      <c r="AP67" s="1422"/>
      <c r="AQ67" s="1422"/>
      <c r="AR67" s="1422"/>
      <c r="AS67" s="1422"/>
      <c r="AT67" s="1422"/>
      <c r="AU67" s="1422"/>
      <c r="AV67" s="1422"/>
      <c r="AW67" s="1422"/>
      <c r="AX67" s="1422"/>
      <c r="AY67" s="1422"/>
      <c r="AZ67" s="1422"/>
      <c r="BA67" s="1422"/>
      <c r="BB67" s="1422"/>
      <c r="BC67" s="1422"/>
      <c r="BD67" s="1422"/>
      <c r="BE67" s="1422"/>
      <c r="BF67" s="1422"/>
      <c r="BG67" s="1422"/>
      <c r="BH67" s="1422"/>
      <c r="BI67" s="1422"/>
      <c r="BJ67" s="1422"/>
      <c r="BK67" s="1422"/>
      <c r="BL67" s="1422"/>
      <c r="BM67" s="1422"/>
      <c r="BN67" s="1422"/>
      <c r="BO67" s="1422"/>
      <c r="BP67" s="1422"/>
      <c r="BQ67" s="1422"/>
      <c r="BR67" s="1422"/>
      <c r="BS67" s="1422"/>
      <c r="BT67" s="1425"/>
      <c r="BU67" s="1425"/>
      <c r="BV67" s="1422"/>
      <c r="BW67" s="1422"/>
      <c r="BX67" s="1422"/>
      <c r="BY67" s="1422"/>
      <c r="BZ67" s="1422"/>
      <c r="CA67" s="1422"/>
      <c r="CB67" s="1422"/>
      <c r="CC67" s="1422"/>
      <c r="CD67" s="1422"/>
      <c r="CE67" s="1422"/>
      <c r="CF67" s="1425"/>
      <c r="CG67" s="1422"/>
      <c r="CH67" s="1422"/>
      <c r="CI67" s="1422"/>
      <c r="CJ67" s="1422"/>
      <c r="CK67" s="1422"/>
      <c r="CL67" s="1422"/>
      <c r="CM67" s="1422"/>
      <c r="CN67" s="1422"/>
      <c r="CO67" s="1422"/>
      <c r="CP67" s="1422"/>
      <c r="CQ67" s="1422"/>
      <c r="CR67" s="1422"/>
      <c r="CS67" s="1422"/>
      <c r="CT67" s="1422"/>
      <c r="CU67" s="1422"/>
      <c r="CV67" s="1422"/>
      <c r="CW67" s="1422"/>
      <c r="CX67" s="1422"/>
      <c r="CY67" s="1422"/>
      <c r="CZ67" s="1422"/>
      <c r="DA67" s="1422"/>
      <c r="DB67" s="1422"/>
      <c r="DC67" s="1425"/>
      <c r="DD67" s="1422"/>
      <c r="DE67" s="1422"/>
      <c r="DF67" s="1422"/>
      <c r="DG67" s="1422"/>
      <c r="DH67" s="1422"/>
      <c r="DI67" s="1422"/>
      <c r="DJ67" s="1422"/>
      <c r="DK67" s="1422"/>
      <c r="DL67" s="1422"/>
      <c r="DM67" s="1422"/>
      <c r="DN67" s="1422"/>
      <c r="DO67" s="1425">
        <v>1</v>
      </c>
      <c r="DP67" s="1422"/>
      <c r="DQ67" s="1425"/>
      <c r="DR67" s="1422"/>
      <c r="DS67" s="1422"/>
      <c r="DT67" s="1422"/>
      <c r="DU67" s="1422"/>
      <c r="DV67" s="1422"/>
      <c r="DW67" s="1422"/>
      <c r="DX67" s="1422"/>
      <c r="DY67" s="1422"/>
      <c r="DZ67" s="1422"/>
      <c r="EA67" s="1425"/>
      <c r="EB67" s="1422"/>
      <c r="EC67" s="1422"/>
      <c r="ED67" s="1422"/>
      <c r="EE67" s="1422"/>
      <c r="EF67" s="1422"/>
      <c r="EG67" s="1422"/>
      <c r="EH67" s="1422"/>
      <c r="EI67" s="1422"/>
      <c r="EJ67" s="1422"/>
      <c r="EK67" s="1422"/>
      <c r="EL67" s="1426"/>
      <c r="EM67" s="1427"/>
      <c r="EN67" s="1425">
        <v>3</v>
      </c>
      <c r="EO67" s="1425"/>
      <c r="EP67" s="1425"/>
      <c r="EQ67" s="1425"/>
      <c r="ER67" s="1425"/>
      <c r="ES67" s="1427"/>
      <c r="ET67" s="1425"/>
      <c r="EU67" s="1425">
        <v>1</v>
      </c>
      <c r="EV67" s="1425"/>
      <c r="EW67" s="1425"/>
      <c r="EX67" s="1425"/>
      <c r="EY67" s="1425"/>
      <c r="EZ67" s="1425"/>
      <c r="FA67" s="1425"/>
      <c r="FB67" s="1425"/>
      <c r="FC67" s="1425"/>
      <c r="FD67" s="1425"/>
      <c r="FE67" s="1425"/>
      <c r="FF67" s="1428"/>
      <c r="FG67" s="1425"/>
      <c r="FH67" s="1425"/>
      <c r="FI67" s="1425"/>
      <c r="FJ67" s="1425"/>
      <c r="FK67" s="1425"/>
      <c r="FL67" s="1427"/>
      <c r="FM67" s="1427"/>
      <c r="FN67" s="1427"/>
      <c r="FO67" s="1427"/>
      <c r="FP67" s="1425"/>
      <c r="FQ67" s="1427"/>
      <c r="FR67" s="1427"/>
      <c r="FS67" s="1427"/>
      <c r="FT67" s="1427">
        <v>3</v>
      </c>
      <c r="FU67" s="1427"/>
      <c r="FV67" s="1427"/>
      <c r="FW67" s="1427"/>
      <c r="FX67" s="1427"/>
      <c r="FY67" s="1427">
        <v>1</v>
      </c>
      <c r="FZ67" s="1427"/>
      <c r="GA67" s="1427"/>
      <c r="GB67" s="1427">
        <v>2</v>
      </c>
      <c r="GC67" s="1427">
        <v>4</v>
      </c>
      <c r="GD67" s="1429"/>
      <c r="GE67" s="1430">
        <v>1.2</v>
      </c>
      <c r="GF67" s="1430"/>
      <c r="GG67" s="1427"/>
      <c r="GH67" s="1431">
        <f t="shared" si="5"/>
        <v>117</v>
      </c>
      <c r="GI67" s="1432">
        <f t="shared" si="11"/>
        <v>39</v>
      </c>
      <c r="GJ67" s="1433">
        <f t="shared" si="7"/>
        <v>0</v>
      </c>
      <c r="GK67" s="1433"/>
      <c r="GL67" s="1434"/>
      <c r="GM67" s="1434"/>
      <c r="GN67" s="1434"/>
      <c r="GO67" s="1435">
        <v>1</v>
      </c>
      <c r="GP67" s="1435"/>
      <c r="GQ67" s="1435"/>
      <c r="GR67" s="1436"/>
      <c r="GS67" s="1437"/>
      <c r="GT67" s="1435"/>
      <c r="GU67" s="1435"/>
      <c r="GV67" s="1435"/>
      <c r="GW67" s="1435"/>
      <c r="GX67" s="1435"/>
      <c r="GY67" s="1435"/>
      <c r="GZ67" s="1435"/>
      <c r="HA67" s="1435"/>
      <c r="HB67" s="1435"/>
      <c r="HC67" s="1435">
        <f t="shared" si="9"/>
        <v>0</v>
      </c>
      <c r="HD67" s="1437">
        <f t="shared" si="10"/>
        <v>0</v>
      </c>
      <c r="HE67" s="1435"/>
      <c r="HF67" s="1436"/>
      <c r="HG67" s="1437"/>
      <c r="HH67" s="1435"/>
      <c r="HI67" s="1437"/>
      <c r="HJ67" s="1435"/>
      <c r="HK67" s="1437"/>
      <c r="HL67" s="1435">
        <v>1</v>
      </c>
      <c r="HM67" s="1436">
        <v>4</v>
      </c>
      <c r="HN67" s="1436"/>
      <c r="HO67" s="1436"/>
      <c r="HP67" s="1436">
        <v>1</v>
      </c>
      <c r="HQ67" s="1436"/>
      <c r="HR67" s="1437"/>
      <c r="HS67" s="1435"/>
      <c r="HT67" s="1435"/>
      <c r="HU67" s="1435"/>
      <c r="HV67" s="1435"/>
      <c r="HW67" s="1435"/>
      <c r="HX67" s="1435"/>
      <c r="HY67" s="1435"/>
      <c r="HZ67" s="1437"/>
      <c r="IA67" s="1437"/>
      <c r="IB67" s="1437"/>
      <c r="IC67" s="1435"/>
      <c r="ID67" s="1438"/>
      <c r="IE67" s="1438"/>
      <c r="IF67" s="1435"/>
      <c r="IG67" s="1435"/>
      <c r="IH67" s="1435"/>
      <c r="II67" s="1435"/>
      <c r="IJ67" s="1435"/>
      <c r="IK67" s="1435"/>
      <c r="IL67" s="1435"/>
      <c r="IM67" s="1435"/>
      <c r="IN67" s="1435"/>
      <c r="IO67" s="1435"/>
      <c r="IP67" s="1435"/>
      <c r="IQ67" s="1435"/>
      <c r="IR67" s="1435"/>
      <c r="IS67" s="1435"/>
      <c r="IT67" s="1435"/>
      <c r="IU67" s="1435"/>
      <c r="IV67" s="1435">
        <f t="shared" si="2"/>
        <v>1</v>
      </c>
      <c r="IW67" s="1436">
        <f>HO67</f>
        <v>0</v>
      </c>
      <c r="IX67" s="1436">
        <f>HP67</f>
        <v>1</v>
      </c>
      <c r="IY67" s="1437"/>
      <c r="IZ67" s="1435">
        <f t="shared" si="3"/>
        <v>0</v>
      </c>
      <c r="JA67" s="1435"/>
      <c r="JB67" s="1435"/>
      <c r="JC67" s="1435"/>
      <c r="JD67" s="1435"/>
      <c r="JE67" s="1437"/>
      <c r="JF67" s="1437"/>
      <c r="JG67" s="1437"/>
      <c r="JH67" s="1435">
        <v>1</v>
      </c>
      <c r="JI67" s="1436"/>
      <c r="JJ67" s="1436">
        <f t="shared" si="8"/>
        <v>0</v>
      </c>
      <c r="JK67" s="1459"/>
    </row>
    <row r="68" spans="1:271" s="1027" customFormat="1" ht="16.5" hidden="1">
      <c r="A68" s="1547">
        <f>BangKeTru!B66</f>
        <v>118</v>
      </c>
      <c r="B68" s="1548">
        <f>BangKeTru!C66</f>
        <v>41</v>
      </c>
      <c r="C68" s="1416">
        <f t="shared" si="4"/>
        <v>2144.7999999999997</v>
      </c>
      <c r="D68" s="1416"/>
      <c r="E68" s="1441"/>
      <c r="F68" s="1441"/>
      <c r="G68" s="1441"/>
      <c r="H68" s="1460"/>
      <c r="I68" s="1443"/>
      <c r="J68" s="1443"/>
      <c r="K68" s="1461"/>
      <c r="L68" s="1461"/>
      <c r="M68" s="1461"/>
      <c r="N68" s="1445" t="s">
        <v>3434</v>
      </c>
      <c r="O68" s="1446" t="s">
        <v>3434</v>
      </c>
      <c r="P68" s="1446"/>
      <c r="Q68" s="1444">
        <v>1</v>
      </c>
      <c r="R68" s="1444"/>
      <c r="S68" s="1445"/>
      <c r="T68" s="1444"/>
      <c r="U68" s="1444"/>
      <c r="V68" s="1444"/>
      <c r="W68" s="1445"/>
      <c r="X68" s="1447"/>
      <c r="Y68" s="1447"/>
      <c r="Z68" s="1447"/>
      <c r="AA68" s="1448"/>
      <c r="AB68" s="1444"/>
      <c r="AC68" s="1444"/>
      <c r="AD68" s="1444"/>
      <c r="AE68" s="1444"/>
      <c r="AF68" s="1444"/>
      <c r="AG68" s="1444"/>
      <c r="AH68" s="1444"/>
      <c r="AI68" s="1444"/>
      <c r="AJ68" s="1444"/>
      <c r="AK68" s="1444"/>
      <c r="AL68" s="1444"/>
      <c r="AM68" s="1444"/>
      <c r="AN68" s="1444"/>
      <c r="AO68" s="1444"/>
      <c r="AP68" s="1444"/>
      <c r="AQ68" s="1444"/>
      <c r="AR68" s="1444"/>
      <c r="AS68" s="1444"/>
      <c r="AT68" s="1444"/>
      <c r="AU68" s="1444"/>
      <c r="AV68" s="1444"/>
      <c r="AW68" s="1444"/>
      <c r="AX68" s="1444"/>
      <c r="AY68" s="1444"/>
      <c r="AZ68" s="1444"/>
      <c r="BA68" s="1444"/>
      <c r="BB68" s="1444"/>
      <c r="BC68" s="1444"/>
      <c r="BD68" s="1444"/>
      <c r="BE68" s="1444"/>
      <c r="BF68" s="1444"/>
      <c r="BG68" s="1444"/>
      <c r="BH68" s="1444"/>
      <c r="BI68" s="1444"/>
      <c r="BJ68" s="1444"/>
      <c r="BK68" s="1444"/>
      <c r="BL68" s="1444"/>
      <c r="BM68" s="1444"/>
      <c r="BN68" s="1444"/>
      <c r="BO68" s="1444"/>
      <c r="BP68" s="1444"/>
      <c r="BQ68" s="1444"/>
      <c r="BR68" s="1444"/>
      <c r="BS68" s="1444"/>
      <c r="BT68" s="1448"/>
      <c r="BU68" s="1448"/>
      <c r="BV68" s="1444"/>
      <c r="BW68" s="1444"/>
      <c r="BX68" s="1444"/>
      <c r="BY68" s="1444"/>
      <c r="BZ68" s="1444"/>
      <c r="CA68" s="1444"/>
      <c r="CB68" s="1444"/>
      <c r="CC68" s="1444"/>
      <c r="CD68" s="1444"/>
      <c r="CE68" s="1444"/>
      <c r="CF68" s="1448"/>
      <c r="CG68" s="1444"/>
      <c r="CH68" s="1444"/>
      <c r="CI68" s="1444"/>
      <c r="CJ68" s="1444"/>
      <c r="CK68" s="1444"/>
      <c r="CL68" s="1444"/>
      <c r="CM68" s="1444"/>
      <c r="CN68" s="1444"/>
      <c r="CO68" s="1444"/>
      <c r="CP68" s="1444"/>
      <c r="CQ68" s="1444"/>
      <c r="CR68" s="1444"/>
      <c r="CS68" s="1444"/>
      <c r="CT68" s="1444"/>
      <c r="CU68" s="1444"/>
      <c r="CV68" s="1444"/>
      <c r="CW68" s="1444"/>
      <c r="CX68" s="1444"/>
      <c r="CY68" s="1444"/>
      <c r="CZ68" s="1444"/>
      <c r="DA68" s="1444"/>
      <c r="DB68" s="1444"/>
      <c r="DC68" s="1448"/>
      <c r="DD68" s="1444"/>
      <c r="DE68" s="1444"/>
      <c r="DF68" s="1444"/>
      <c r="DG68" s="1444"/>
      <c r="DH68" s="1444"/>
      <c r="DI68" s="1444"/>
      <c r="DJ68" s="1444"/>
      <c r="DK68" s="1444"/>
      <c r="DL68" s="1444"/>
      <c r="DM68" s="1444"/>
      <c r="DN68" s="1444"/>
      <c r="DO68" s="1448">
        <v>1</v>
      </c>
      <c r="DP68" s="1444"/>
      <c r="DQ68" s="1448"/>
      <c r="DR68" s="1444"/>
      <c r="DS68" s="1444"/>
      <c r="DT68" s="1444"/>
      <c r="DU68" s="1444"/>
      <c r="DV68" s="1444"/>
      <c r="DW68" s="1444"/>
      <c r="DX68" s="1444"/>
      <c r="DY68" s="1444"/>
      <c r="DZ68" s="1444"/>
      <c r="EA68" s="1448"/>
      <c r="EB68" s="1444"/>
      <c r="EC68" s="1444"/>
      <c r="ED68" s="1444"/>
      <c r="EE68" s="1444"/>
      <c r="EF68" s="1444"/>
      <c r="EG68" s="1444"/>
      <c r="EH68" s="1444"/>
      <c r="EI68" s="1444"/>
      <c r="EJ68" s="1444"/>
      <c r="EK68" s="1444"/>
      <c r="EL68" s="1449"/>
      <c r="EM68" s="1450"/>
      <c r="EN68" s="1448">
        <v>3</v>
      </c>
      <c r="EO68" s="1448"/>
      <c r="EP68" s="1448"/>
      <c r="EQ68" s="1448"/>
      <c r="ER68" s="1448"/>
      <c r="ES68" s="1450"/>
      <c r="ET68" s="1448"/>
      <c r="EU68" s="1448">
        <v>1</v>
      </c>
      <c r="EV68" s="1448"/>
      <c r="EW68" s="1448"/>
      <c r="EX68" s="1448"/>
      <c r="EY68" s="1448"/>
      <c r="EZ68" s="1448"/>
      <c r="FA68" s="1448"/>
      <c r="FB68" s="1448"/>
      <c r="FC68" s="1448"/>
      <c r="FD68" s="1448"/>
      <c r="FE68" s="1448"/>
      <c r="FF68" s="1451"/>
      <c r="FG68" s="1448"/>
      <c r="FH68" s="1448"/>
      <c r="FI68" s="1448"/>
      <c r="FJ68" s="1448"/>
      <c r="FK68" s="1448"/>
      <c r="FL68" s="1450"/>
      <c r="FM68" s="1450"/>
      <c r="FN68" s="1450"/>
      <c r="FO68" s="1450"/>
      <c r="FP68" s="1448"/>
      <c r="FQ68" s="1452"/>
      <c r="FR68" s="1452"/>
      <c r="FS68" s="1450"/>
      <c r="FT68" s="1450">
        <v>3</v>
      </c>
      <c r="FU68" s="1450"/>
      <c r="FV68" s="1450"/>
      <c r="FW68" s="1450"/>
      <c r="FX68" s="1450"/>
      <c r="FY68" s="1450"/>
      <c r="FZ68" s="1450"/>
      <c r="GA68" s="1450"/>
      <c r="GB68" s="1450"/>
      <c r="GC68" s="1450"/>
      <c r="GD68" s="1453"/>
      <c r="GE68" s="1454"/>
      <c r="GF68" s="1454"/>
      <c r="GG68" s="1450"/>
      <c r="GH68" s="1431">
        <f t="shared" si="5"/>
        <v>123</v>
      </c>
      <c r="GI68" s="1432">
        <f t="shared" si="11"/>
        <v>41</v>
      </c>
      <c r="GJ68" s="1433">
        <f t="shared" si="7"/>
        <v>0</v>
      </c>
      <c r="GK68" s="1433"/>
      <c r="GL68" s="1434"/>
      <c r="GM68" s="1434"/>
      <c r="GN68" s="1434"/>
      <c r="GO68" s="1435"/>
      <c r="GP68" s="1435"/>
      <c r="GQ68" s="1435"/>
      <c r="GR68" s="1436"/>
      <c r="GS68" s="1437"/>
      <c r="GT68" s="1435"/>
      <c r="GU68" s="1435"/>
      <c r="GV68" s="1435">
        <v>1</v>
      </c>
      <c r="GW68" s="1435"/>
      <c r="GX68" s="1435"/>
      <c r="GY68" s="1435"/>
      <c r="GZ68" s="1435"/>
      <c r="HA68" s="1435"/>
      <c r="HB68" s="1435"/>
      <c r="HC68" s="1435">
        <f t="shared" si="9"/>
        <v>0</v>
      </c>
      <c r="HD68" s="1437">
        <f t="shared" si="10"/>
        <v>0</v>
      </c>
      <c r="HE68" s="1435"/>
      <c r="HF68" s="1436"/>
      <c r="HG68" s="1437"/>
      <c r="HH68" s="1435">
        <v>2</v>
      </c>
      <c r="HI68" s="1437">
        <v>1</v>
      </c>
      <c r="HJ68" s="1435"/>
      <c r="HK68" s="1437"/>
      <c r="HL68" s="1435"/>
      <c r="HM68" s="1436"/>
      <c r="HN68" s="1436"/>
      <c r="HO68" s="1436"/>
      <c r="HP68" s="1436"/>
      <c r="HQ68" s="1436"/>
      <c r="HR68" s="1437"/>
      <c r="HS68" s="1435"/>
      <c r="HT68" s="1435"/>
      <c r="HU68" s="1435"/>
      <c r="HV68" s="1435"/>
      <c r="HW68" s="1435"/>
      <c r="HX68" s="1435"/>
      <c r="HY68" s="1435">
        <v>1</v>
      </c>
      <c r="HZ68" s="1437"/>
      <c r="IA68" s="1437"/>
      <c r="IB68" s="1437"/>
      <c r="IC68" s="1462"/>
      <c r="ID68" s="1463"/>
      <c r="IE68" s="1463"/>
      <c r="IF68" s="1462"/>
      <c r="IG68" s="1435"/>
      <c r="IH68" s="1462"/>
      <c r="II68" s="1462"/>
      <c r="IJ68" s="1462"/>
      <c r="IK68" s="1462"/>
      <c r="IL68" s="1462"/>
      <c r="IM68" s="1462"/>
      <c r="IN68" s="1462"/>
      <c r="IO68" s="1462"/>
      <c r="IP68" s="1462"/>
      <c r="IQ68" s="1462"/>
      <c r="IR68" s="1462"/>
      <c r="IS68" s="1462"/>
      <c r="IT68" s="1462"/>
      <c r="IU68" s="1462"/>
      <c r="IV68" s="1435">
        <f t="shared" si="2"/>
        <v>0</v>
      </c>
      <c r="IW68" s="1437"/>
      <c r="IX68" s="1437"/>
      <c r="IY68" s="1437"/>
      <c r="IZ68" s="1435">
        <f t="shared" si="3"/>
        <v>0</v>
      </c>
      <c r="JA68" s="1462"/>
      <c r="JB68" s="1462"/>
      <c r="JC68" s="1462"/>
      <c r="JD68" s="1462"/>
      <c r="JE68" s="1437"/>
      <c r="JF68" s="1437"/>
      <c r="JG68" s="1437"/>
      <c r="JH68" s="1435"/>
      <c r="JI68" s="1436"/>
      <c r="JJ68" s="1436">
        <f t="shared" si="8"/>
        <v>0</v>
      </c>
      <c r="JK68" s="1455"/>
    </row>
    <row r="69" spans="1:271" s="1027" customFormat="1" ht="16.5" hidden="1">
      <c r="A69" s="1547" t="str">
        <f>BangKeTru!B67</f>
        <v>118a</v>
      </c>
      <c r="B69" s="1548">
        <f>BangKeTru!C67</f>
        <v>38</v>
      </c>
      <c r="C69" s="1416">
        <f t="shared" si="4"/>
        <v>2182.7999999999997</v>
      </c>
      <c r="D69" s="1456"/>
      <c r="E69" s="1457"/>
      <c r="F69" s="1457"/>
      <c r="G69" s="1457"/>
      <c r="H69" s="1458"/>
      <c r="I69" s="1456"/>
      <c r="J69" s="1456"/>
      <c r="K69" s="1422"/>
      <c r="L69" s="1422"/>
      <c r="M69" s="1422"/>
      <c r="N69" s="1423"/>
      <c r="O69" s="1421" t="s">
        <v>3434</v>
      </c>
      <c r="P69" s="1421"/>
      <c r="Q69" s="1422"/>
      <c r="R69" s="1422"/>
      <c r="S69" s="1423"/>
      <c r="T69" s="1422"/>
      <c r="U69" s="1422"/>
      <c r="V69" s="1422"/>
      <c r="W69" s="1423"/>
      <c r="X69" s="1424">
        <v>1</v>
      </c>
      <c r="Y69" s="1424"/>
      <c r="Z69" s="1424"/>
      <c r="AA69" s="1425"/>
      <c r="AB69" s="1422"/>
      <c r="AC69" s="1422"/>
      <c r="AD69" s="1422"/>
      <c r="AE69" s="1422"/>
      <c r="AF69" s="1422"/>
      <c r="AG69" s="1422"/>
      <c r="AH69" s="1422"/>
      <c r="AI69" s="1422"/>
      <c r="AJ69" s="1422"/>
      <c r="AK69" s="1422"/>
      <c r="AL69" s="1422"/>
      <c r="AM69" s="1422"/>
      <c r="AN69" s="1422">
        <v>1</v>
      </c>
      <c r="AO69" s="1422"/>
      <c r="AP69" s="1422"/>
      <c r="AQ69" s="1422"/>
      <c r="AR69" s="1422"/>
      <c r="AS69" s="1422"/>
      <c r="AT69" s="1422"/>
      <c r="AU69" s="1422"/>
      <c r="AV69" s="1422"/>
      <c r="AW69" s="1422"/>
      <c r="AX69" s="1422"/>
      <c r="AY69" s="1422"/>
      <c r="AZ69" s="1422"/>
      <c r="BA69" s="1422"/>
      <c r="BB69" s="1422"/>
      <c r="BC69" s="1422"/>
      <c r="BD69" s="1422"/>
      <c r="BE69" s="1422"/>
      <c r="BF69" s="1422"/>
      <c r="BG69" s="1422"/>
      <c r="BH69" s="1422"/>
      <c r="BI69" s="1422"/>
      <c r="BJ69" s="1422"/>
      <c r="BK69" s="1422"/>
      <c r="BL69" s="1422"/>
      <c r="BM69" s="1422"/>
      <c r="BN69" s="1422"/>
      <c r="BO69" s="1422"/>
      <c r="BP69" s="1422"/>
      <c r="BQ69" s="1422"/>
      <c r="BR69" s="1422"/>
      <c r="BS69" s="1422"/>
      <c r="BT69" s="1425"/>
      <c r="BU69" s="1425"/>
      <c r="BV69" s="1422"/>
      <c r="BW69" s="1422"/>
      <c r="BX69" s="1422"/>
      <c r="BY69" s="1422"/>
      <c r="BZ69" s="1422"/>
      <c r="CA69" s="1422"/>
      <c r="CB69" s="1422"/>
      <c r="CC69" s="1422"/>
      <c r="CD69" s="1422"/>
      <c r="CE69" s="1422"/>
      <c r="CF69" s="1425"/>
      <c r="CG69" s="1422"/>
      <c r="CH69" s="1422"/>
      <c r="CI69" s="1422"/>
      <c r="CJ69" s="1422"/>
      <c r="CK69" s="1422"/>
      <c r="CL69" s="1422"/>
      <c r="CM69" s="1422"/>
      <c r="CN69" s="1422"/>
      <c r="CO69" s="1422"/>
      <c r="CP69" s="1422"/>
      <c r="CQ69" s="1422"/>
      <c r="CR69" s="1422"/>
      <c r="CS69" s="1422">
        <v>1</v>
      </c>
      <c r="CT69" s="1422"/>
      <c r="CU69" s="1422"/>
      <c r="CV69" s="1422"/>
      <c r="CW69" s="1422"/>
      <c r="CX69" s="1422"/>
      <c r="CY69" s="1422"/>
      <c r="CZ69" s="1422"/>
      <c r="DA69" s="1422"/>
      <c r="DB69" s="1422"/>
      <c r="DC69" s="1425"/>
      <c r="DD69" s="1422"/>
      <c r="DE69" s="1422"/>
      <c r="DF69" s="1422"/>
      <c r="DG69" s="1422"/>
      <c r="DH69" s="1422"/>
      <c r="DI69" s="1422"/>
      <c r="DJ69" s="1422"/>
      <c r="DK69" s="1422"/>
      <c r="DL69" s="1422"/>
      <c r="DM69" s="1422"/>
      <c r="DN69" s="1422"/>
      <c r="DO69" s="1425">
        <v>1</v>
      </c>
      <c r="DP69" s="1422"/>
      <c r="DQ69" s="1425"/>
      <c r="DR69" s="1422"/>
      <c r="DS69" s="1422"/>
      <c r="DT69" s="1422"/>
      <c r="DU69" s="1422"/>
      <c r="DV69" s="1422"/>
      <c r="DW69" s="1422"/>
      <c r="DX69" s="1422"/>
      <c r="DY69" s="1422"/>
      <c r="DZ69" s="1422"/>
      <c r="EA69" s="1425"/>
      <c r="EB69" s="1422"/>
      <c r="EC69" s="1422"/>
      <c r="ED69" s="1422"/>
      <c r="EE69" s="1422"/>
      <c r="EF69" s="1422"/>
      <c r="EG69" s="1422"/>
      <c r="EH69" s="1422"/>
      <c r="EI69" s="1422"/>
      <c r="EJ69" s="1422"/>
      <c r="EK69" s="1422"/>
      <c r="EL69" s="1426"/>
      <c r="EM69" s="1427"/>
      <c r="EN69" s="1425">
        <v>3</v>
      </c>
      <c r="EO69" s="1425"/>
      <c r="EP69" s="1425"/>
      <c r="EQ69" s="1425"/>
      <c r="ER69" s="1425"/>
      <c r="ES69" s="1427"/>
      <c r="ET69" s="1425"/>
      <c r="EU69" s="1425">
        <v>1</v>
      </c>
      <c r="EV69" s="1425"/>
      <c r="EW69" s="1425"/>
      <c r="EX69" s="1425"/>
      <c r="EY69" s="1425"/>
      <c r="EZ69" s="1425"/>
      <c r="FA69" s="1425"/>
      <c r="FB69" s="1425"/>
      <c r="FC69" s="1425"/>
      <c r="FD69" s="1425"/>
      <c r="FE69" s="1425"/>
      <c r="FF69" s="1428"/>
      <c r="FG69" s="1425"/>
      <c r="FH69" s="1425"/>
      <c r="FI69" s="1425"/>
      <c r="FJ69" s="1425"/>
      <c r="FK69" s="1425"/>
      <c r="FL69" s="1427"/>
      <c r="FM69" s="1427"/>
      <c r="FN69" s="1427"/>
      <c r="FO69" s="1427"/>
      <c r="FP69" s="1425"/>
      <c r="FQ69" s="1427"/>
      <c r="FR69" s="1427"/>
      <c r="FS69" s="1427"/>
      <c r="FT69" s="1427">
        <v>3</v>
      </c>
      <c r="FU69" s="1427"/>
      <c r="FV69" s="1427"/>
      <c r="FW69" s="1427"/>
      <c r="FX69" s="1427"/>
      <c r="FY69" s="1427">
        <v>2</v>
      </c>
      <c r="FZ69" s="1427"/>
      <c r="GA69" s="1427"/>
      <c r="GB69" s="1427">
        <v>4</v>
      </c>
      <c r="GC69" s="1427">
        <v>4</v>
      </c>
      <c r="GD69" s="1429"/>
      <c r="GE69" s="1430"/>
      <c r="GF69" s="1430"/>
      <c r="GG69" s="1427"/>
      <c r="GH69" s="1431">
        <f t="shared" si="5"/>
        <v>114</v>
      </c>
      <c r="GI69" s="1432">
        <f t="shared" si="11"/>
        <v>38</v>
      </c>
      <c r="GJ69" s="1433">
        <f t="shared" si="7"/>
        <v>0</v>
      </c>
      <c r="GK69" s="1433"/>
      <c r="GL69" s="1434"/>
      <c r="GM69" s="1434"/>
      <c r="GN69" s="1434"/>
      <c r="GO69" s="1435">
        <v>1</v>
      </c>
      <c r="GP69" s="1435"/>
      <c r="GQ69" s="1435"/>
      <c r="GR69" s="1436"/>
      <c r="GS69" s="1437"/>
      <c r="GT69" s="1435"/>
      <c r="GU69" s="1435"/>
      <c r="GV69" s="1435"/>
      <c r="GW69" s="1435"/>
      <c r="GX69" s="1435"/>
      <c r="GY69" s="1435"/>
      <c r="GZ69" s="1435"/>
      <c r="HA69" s="1435"/>
      <c r="HB69" s="1435"/>
      <c r="HC69" s="1435">
        <f t="shared" si="9"/>
        <v>0</v>
      </c>
      <c r="HD69" s="1437">
        <f t="shared" si="10"/>
        <v>0</v>
      </c>
      <c r="HE69" s="1435"/>
      <c r="HF69" s="1436"/>
      <c r="HG69" s="1437"/>
      <c r="HH69" s="1435"/>
      <c r="HI69" s="1437"/>
      <c r="HJ69" s="1435"/>
      <c r="HK69" s="1437"/>
      <c r="HL69" s="1435">
        <v>1</v>
      </c>
      <c r="HM69" s="1436">
        <v>3</v>
      </c>
      <c r="HN69" s="1436"/>
      <c r="HO69" s="1436">
        <v>2</v>
      </c>
      <c r="HP69" s="1436"/>
      <c r="HQ69" s="1436"/>
      <c r="HR69" s="1437"/>
      <c r="HS69" s="1435"/>
      <c r="HT69" s="1435"/>
      <c r="HU69" s="1435"/>
      <c r="HV69" s="1435"/>
      <c r="HW69" s="1435"/>
      <c r="HX69" s="1435"/>
      <c r="HY69" s="1435"/>
      <c r="HZ69" s="1437"/>
      <c r="IA69" s="1437"/>
      <c r="IB69" s="1437"/>
      <c r="IC69" s="1435"/>
      <c r="ID69" s="1438"/>
      <c r="IE69" s="1438"/>
      <c r="IF69" s="1435"/>
      <c r="IG69" s="1435"/>
      <c r="IH69" s="1435"/>
      <c r="II69" s="1435"/>
      <c r="IJ69" s="1435"/>
      <c r="IK69" s="1435"/>
      <c r="IL69" s="1435"/>
      <c r="IM69" s="1435"/>
      <c r="IN69" s="1435"/>
      <c r="IO69" s="1435"/>
      <c r="IP69" s="1435"/>
      <c r="IQ69" s="1435"/>
      <c r="IR69" s="1435"/>
      <c r="IS69" s="1435"/>
      <c r="IT69" s="1435"/>
      <c r="IU69" s="1435"/>
      <c r="IV69" s="1435">
        <f t="shared" si="2"/>
        <v>1</v>
      </c>
      <c r="IW69" s="1436">
        <f>HO69</f>
        <v>2</v>
      </c>
      <c r="IX69" s="1436">
        <f>HP69</f>
        <v>0</v>
      </c>
      <c r="IY69" s="1437"/>
      <c r="IZ69" s="1435">
        <f t="shared" si="3"/>
        <v>0</v>
      </c>
      <c r="JA69" s="1435"/>
      <c r="JB69" s="1435"/>
      <c r="JC69" s="1435"/>
      <c r="JD69" s="1435"/>
      <c r="JE69" s="1437"/>
      <c r="JF69" s="1437"/>
      <c r="JG69" s="1437"/>
      <c r="JH69" s="1435">
        <v>2</v>
      </c>
      <c r="JI69" s="1436"/>
      <c r="JJ69" s="1436">
        <f t="shared" si="8"/>
        <v>0</v>
      </c>
      <c r="JK69" s="1459"/>
    </row>
    <row r="70" spans="1:271" s="1027" customFormat="1" ht="16.5" hidden="1">
      <c r="A70" s="1547">
        <f>BangKeTru!B68</f>
        <v>119</v>
      </c>
      <c r="B70" s="1548">
        <f>BangKeTru!C68</f>
        <v>32.4</v>
      </c>
      <c r="C70" s="1416">
        <f t="shared" si="4"/>
        <v>2215.1999999999998</v>
      </c>
      <c r="D70" s="1416"/>
      <c r="E70" s="1441"/>
      <c r="F70" s="1441"/>
      <c r="G70" s="1441"/>
      <c r="H70" s="1460"/>
      <c r="I70" s="1443"/>
      <c r="J70" s="1443"/>
      <c r="K70" s="1461"/>
      <c r="L70" s="1461"/>
      <c r="M70" s="1461"/>
      <c r="N70" s="1445" t="s">
        <v>3434</v>
      </c>
      <c r="O70" s="1446" t="s">
        <v>3434</v>
      </c>
      <c r="P70" s="1446"/>
      <c r="Q70" s="1444">
        <v>1</v>
      </c>
      <c r="R70" s="1444"/>
      <c r="S70" s="1445"/>
      <c r="T70" s="1444"/>
      <c r="U70" s="1444"/>
      <c r="V70" s="1444"/>
      <c r="W70" s="1445"/>
      <c r="X70" s="1447"/>
      <c r="Y70" s="1447"/>
      <c r="Z70" s="1447"/>
      <c r="AA70" s="1448"/>
      <c r="AB70" s="1444"/>
      <c r="AC70" s="1444"/>
      <c r="AD70" s="1444"/>
      <c r="AE70" s="1444"/>
      <c r="AF70" s="1444"/>
      <c r="AG70" s="1444"/>
      <c r="AH70" s="1444"/>
      <c r="AI70" s="1444"/>
      <c r="AJ70" s="1444"/>
      <c r="AK70" s="1444"/>
      <c r="AL70" s="1444"/>
      <c r="AM70" s="1444"/>
      <c r="AN70" s="1444"/>
      <c r="AO70" s="1444"/>
      <c r="AP70" s="1444"/>
      <c r="AQ70" s="1444"/>
      <c r="AR70" s="1444"/>
      <c r="AS70" s="1444"/>
      <c r="AT70" s="1444"/>
      <c r="AU70" s="1444"/>
      <c r="AV70" s="1444"/>
      <c r="AW70" s="1444"/>
      <c r="AX70" s="1444"/>
      <c r="AY70" s="1444"/>
      <c r="AZ70" s="1444"/>
      <c r="BA70" s="1444"/>
      <c r="BB70" s="1444"/>
      <c r="BC70" s="1444"/>
      <c r="BD70" s="1444"/>
      <c r="BE70" s="1444"/>
      <c r="BF70" s="1444"/>
      <c r="BG70" s="1444"/>
      <c r="BH70" s="1444"/>
      <c r="BI70" s="1444"/>
      <c r="BJ70" s="1444"/>
      <c r="BK70" s="1444"/>
      <c r="BL70" s="1444"/>
      <c r="BM70" s="1444"/>
      <c r="BN70" s="1444"/>
      <c r="BO70" s="1444"/>
      <c r="BP70" s="1444"/>
      <c r="BQ70" s="1444"/>
      <c r="BR70" s="1444"/>
      <c r="BS70" s="1444"/>
      <c r="BT70" s="1448"/>
      <c r="BU70" s="1448"/>
      <c r="BV70" s="1444"/>
      <c r="BW70" s="1444"/>
      <c r="BX70" s="1444"/>
      <c r="BY70" s="1444"/>
      <c r="BZ70" s="1444"/>
      <c r="CA70" s="1444"/>
      <c r="CB70" s="1444"/>
      <c r="CC70" s="1444"/>
      <c r="CD70" s="1444"/>
      <c r="CE70" s="1444"/>
      <c r="CF70" s="1448"/>
      <c r="CG70" s="1444"/>
      <c r="CH70" s="1444"/>
      <c r="CI70" s="1444"/>
      <c r="CJ70" s="1444"/>
      <c r="CK70" s="1444"/>
      <c r="CL70" s="1444"/>
      <c r="CM70" s="1444"/>
      <c r="CN70" s="1444"/>
      <c r="CO70" s="1444"/>
      <c r="CP70" s="1444"/>
      <c r="CQ70" s="1444"/>
      <c r="CR70" s="1444"/>
      <c r="CS70" s="1444"/>
      <c r="CT70" s="1444"/>
      <c r="CU70" s="1444"/>
      <c r="CV70" s="1444"/>
      <c r="CW70" s="1444"/>
      <c r="CX70" s="1444"/>
      <c r="CY70" s="1444"/>
      <c r="CZ70" s="1444"/>
      <c r="DA70" s="1444"/>
      <c r="DB70" s="1444"/>
      <c r="DC70" s="1448"/>
      <c r="DD70" s="1444"/>
      <c r="DE70" s="1444"/>
      <c r="DF70" s="1444"/>
      <c r="DG70" s="1444"/>
      <c r="DH70" s="1444"/>
      <c r="DI70" s="1444"/>
      <c r="DJ70" s="1444"/>
      <c r="DK70" s="1444"/>
      <c r="DL70" s="1444"/>
      <c r="DM70" s="1444"/>
      <c r="DN70" s="1444"/>
      <c r="DO70" s="1448">
        <v>1</v>
      </c>
      <c r="DP70" s="1444"/>
      <c r="DQ70" s="1448"/>
      <c r="DR70" s="1444"/>
      <c r="DS70" s="1444"/>
      <c r="DT70" s="1444"/>
      <c r="DU70" s="1444"/>
      <c r="DV70" s="1444"/>
      <c r="DW70" s="1444"/>
      <c r="DX70" s="1444"/>
      <c r="DY70" s="1444"/>
      <c r="DZ70" s="1444"/>
      <c r="EA70" s="1448"/>
      <c r="EB70" s="1444"/>
      <c r="EC70" s="1444"/>
      <c r="ED70" s="1444"/>
      <c r="EE70" s="1444"/>
      <c r="EF70" s="1444"/>
      <c r="EG70" s="1444"/>
      <c r="EH70" s="1444"/>
      <c r="EI70" s="1444"/>
      <c r="EJ70" s="1444"/>
      <c r="EK70" s="1444"/>
      <c r="EL70" s="1449"/>
      <c r="EM70" s="1450"/>
      <c r="EN70" s="1448">
        <v>3</v>
      </c>
      <c r="EO70" s="1448"/>
      <c r="EP70" s="1448"/>
      <c r="EQ70" s="1448"/>
      <c r="ER70" s="1448"/>
      <c r="ES70" s="1450"/>
      <c r="ET70" s="1448"/>
      <c r="EU70" s="1448">
        <v>1</v>
      </c>
      <c r="EV70" s="1448"/>
      <c r="EW70" s="1448"/>
      <c r="EX70" s="1448"/>
      <c r="EY70" s="1448"/>
      <c r="EZ70" s="1448"/>
      <c r="FA70" s="1448"/>
      <c r="FB70" s="1448"/>
      <c r="FC70" s="1448"/>
      <c r="FD70" s="1448"/>
      <c r="FE70" s="1448"/>
      <c r="FF70" s="1451"/>
      <c r="FG70" s="1448"/>
      <c r="FH70" s="1448"/>
      <c r="FI70" s="1448"/>
      <c r="FJ70" s="1448"/>
      <c r="FK70" s="1448"/>
      <c r="FL70" s="1450"/>
      <c r="FM70" s="1450"/>
      <c r="FN70" s="1450"/>
      <c r="FO70" s="1450"/>
      <c r="FP70" s="1448"/>
      <c r="FQ70" s="1452"/>
      <c r="FR70" s="1452"/>
      <c r="FS70" s="1450"/>
      <c r="FT70" s="1450">
        <v>3</v>
      </c>
      <c r="FU70" s="1450"/>
      <c r="FV70" s="1450"/>
      <c r="FW70" s="1450"/>
      <c r="FX70" s="1450"/>
      <c r="FY70" s="1450"/>
      <c r="FZ70" s="1450"/>
      <c r="GA70" s="1450"/>
      <c r="GB70" s="1450"/>
      <c r="GC70" s="1450"/>
      <c r="GD70" s="1453"/>
      <c r="GE70" s="1454"/>
      <c r="GF70" s="1454"/>
      <c r="GG70" s="1450"/>
      <c r="GH70" s="1431">
        <f t="shared" si="5"/>
        <v>97.199999999999989</v>
      </c>
      <c r="GI70" s="1432">
        <f t="shared" si="11"/>
        <v>32.4</v>
      </c>
      <c r="GJ70" s="1433">
        <f t="shared" si="7"/>
        <v>0</v>
      </c>
      <c r="GK70" s="1433"/>
      <c r="GL70" s="1434"/>
      <c r="GM70" s="1434"/>
      <c r="GN70" s="1434"/>
      <c r="GO70" s="1435"/>
      <c r="GP70" s="1435"/>
      <c r="GQ70" s="1435"/>
      <c r="GR70" s="1436"/>
      <c r="GS70" s="1437"/>
      <c r="GT70" s="1435"/>
      <c r="GU70" s="1435"/>
      <c r="GV70" s="1435">
        <v>1</v>
      </c>
      <c r="GW70" s="1435"/>
      <c r="GX70" s="1435"/>
      <c r="GY70" s="1435"/>
      <c r="GZ70" s="1435"/>
      <c r="HA70" s="1435"/>
      <c r="HB70" s="1435"/>
      <c r="HC70" s="1435">
        <f t="shared" si="9"/>
        <v>0</v>
      </c>
      <c r="HD70" s="1437">
        <f t="shared" si="10"/>
        <v>0</v>
      </c>
      <c r="HE70" s="1435"/>
      <c r="HF70" s="1436"/>
      <c r="HG70" s="1437"/>
      <c r="HH70" s="1435">
        <v>2</v>
      </c>
      <c r="HI70" s="1437">
        <v>1</v>
      </c>
      <c r="HJ70" s="1435"/>
      <c r="HK70" s="1437"/>
      <c r="HL70" s="1435"/>
      <c r="HM70" s="1436"/>
      <c r="HN70" s="1436"/>
      <c r="HO70" s="1436"/>
      <c r="HP70" s="1436"/>
      <c r="HQ70" s="1436"/>
      <c r="HR70" s="1437"/>
      <c r="HS70" s="1435"/>
      <c r="HT70" s="1435"/>
      <c r="HU70" s="1435"/>
      <c r="HV70" s="1435"/>
      <c r="HW70" s="1435"/>
      <c r="HX70" s="1435"/>
      <c r="HY70" s="1435">
        <v>1</v>
      </c>
      <c r="HZ70" s="1437"/>
      <c r="IA70" s="1437"/>
      <c r="IB70" s="1437"/>
      <c r="IC70" s="1462"/>
      <c r="ID70" s="1463"/>
      <c r="IE70" s="1463"/>
      <c r="IF70" s="1462"/>
      <c r="IG70" s="1435"/>
      <c r="IH70" s="1462"/>
      <c r="II70" s="1462"/>
      <c r="IJ70" s="1462"/>
      <c r="IK70" s="1462"/>
      <c r="IL70" s="1462"/>
      <c r="IM70" s="1462"/>
      <c r="IN70" s="1462"/>
      <c r="IO70" s="1462"/>
      <c r="IP70" s="1462"/>
      <c r="IQ70" s="1462"/>
      <c r="IR70" s="1462"/>
      <c r="IS70" s="1462"/>
      <c r="IT70" s="1462"/>
      <c r="IU70" s="1462"/>
      <c r="IV70" s="1435">
        <f t="shared" si="2"/>
        <v>0</v>
      </c>
      <c r="IW70" s="1437"/>
      <c r="IX70" s="1437"/>
      <c r="IY70" s="1437"/>
      <c r="IZ70" s="1435">
        <f t="shared" si="3"/>
        <v>0</v>
      </c>
      <c r="JA70" s="1462"/>
      <c r="JB70" s="1462"/>
      <c r="JC70" s="1462"/>
      <c r="JD70" s="1462"/>
      <c r="JE70" s="1437"/>
      <c r="JF70" s="1437"/>
      <c r="JG70" s="1437"/>
      <c r="JH70" s="1435"/>
      <c r="JI70" s="1436"/>
      <c r="JJ70" s="1436">
        <f t="shared" si="8"/>
        <v>0</v>
      </c>
      <c r="JK70" s="1455"/>
    </row>
    <row r="71" spans="1:271" s="1027" customFormat="1" ht="16.5" hidden="1">
      <c r="A71" s="1547" t="str">
        <f>BangKeTru!B69</f>
        <v>119a</v>
      </c>
      <c r="B71" s="1548">
        <f>BangKeTru!C69</f>
        <v>37.9</v>
      </c>
      <c r="C71" s="1416">
        <f t="shared" si="4"/>
        <v>2253.1</v>
      </c>
      <c r="D71" s="1456"/>
      <c r="E71" s="1457"/>
      <c r="F71" s="1457"/>
      <c r="G71" s="1457"/>
      <c r="H71" s="1458"/>
      <c r="I71" s="1456"/>
      <c r="J71" s="1456"/>
      <c r="K71" s="1422"/>
      <c r="L71" s="1422"/>
      <c r="M71" s="1422"/>
      <c r="N71" s="1423"/>
      <c r="O71" s="1421" t="s">
        <v>3434</v>
      </c>
      <c r="P71" s="1421"/>
      <c r="Q71" s="1422"/>
      <c r="R71" s="1422"/>
      <c r="S71" s="1423"/>
      <c r="T71" s="1422"/>
      <c r="U71" s="1422"/>
      <c r="V71" s="1422"/>
      <c r="W71" s="1423"/>
      <c r="X71" s="1424">
        <v>1</v>
      </c>
      <c r="Y71" s="1424"/>
      <c r="Z71" s="1424"/>
      <c r="AA71" s="1425"/>
      <c r="AB71" s="1422"/>
      <c r="AC71" s="1422"/>
      <c r="AD71" s="1422"/>
      <c r="AE71" s="1422"/>
      <c r="AF71" s="1422"/>
      <c r="AG71" s="1422"/>
      <c r="AH71" s="1422"/>
      <c r="AI71" s="1422"/>
      <c r="AJ71" s="1422"/>
      <c r="AK71" s="1422"/>
      <c r="AL71" s="1422"/>
      <c r="AM71" s="1422"/>
      <c r="AN71" s="1422">
        <v>1</v>
      </c>
      <c r="AO71" s="1422"/>
      <c r="AP71" s="1422"/>
      <c r="AQ71" s="1422"/>
      <c r="AR71" s="1422"/>
      <c r="AS71" s="1422"/>
      <c r="AT71" s="1422"/>
      <c r="AU71" s="1422"/>
      <c r="AV71" s="1422"/>
      <c r="AW71" s="1422"/>
      <c r="AX71" s="1422"/>
      <c r="AY71" s="1422"/>
      <c r="AZ71" s="1422"/>
      <c r="BA71" s="1422"/>
      <c r="BB71" s="1422"/>
      <c r="BC71" s="1422"/>
      <c r="BD71" s="1422"/>
      <c r="BE71" s="1422"/>
      <c r="BF71" s="1422"/>
      <c r="BG71" s="1422"/>
      <c r="BH71" s="1422"/>
      <c r="BI71" s="1422"/>
      <c r="BJ71" s="1422"/>
      <c r="BK71" s="1422"/>
      <c r="BL71" s="1422"/>
      <c r="BM71" s="1422"/>
      <c r="BN71" s="1422"/>
      <c r="BO71" s="1422"/>
      <c r="BP71" s="1422"/>
      <c r="BQ71" s="1422"/>
      <c r="BR71" s="1422"/>
      <c r="BS71" s="1422"/>
      <c r="BT71" s="1425"/>
      <c r="BU71" s="1425"/>
      <c r="BV71" s="1422"/>
      <c r="BW71" s="1422"/>
      <c r="BX71" s="1422"/>
      <c r="BY71" s="1422"/>
      <c r="BZ71" s="1422"/>
      <c r="CA71" s="1422"/>
      <c r="CB71" s="1422"/>
      <c r="CC71" s="1422"/>
      <c r="CD71" s="1422"/>
      <c r="CE71" s="1422"/>
      <c r="CF71" s="1425"/>
      <c r="CG71" s="1422"/>
      <c r="CH71" s="1422"/>
      <c r="CI71" s="1422"/>
      <c r="CJ71" s="1422"/>
      <c r="CK71" s="1422"/>
      <c r="CL71" s="1422"/>
      <c r="CM71" s="1422"/>
      <c r="CN71" s="1422"/>
      <c r="CO71" s="1422"/>
      <c r="CP71" s="1422"/>
      <c r="CQ71" s="1422"/>
      <c r="CR71" s="1422"/>
      <c r="CS71" s="1422"/>
      <c r="CT71" s="1422"/>
      <c r="CU71" s="1422"/>
      <c r="CV71" s="1422"/>
      <c r="CW71" s="1422"/>
      <c r="CX71" s="1422"/>
      <c r="CY71" s="1422"/>
      <c r="CZ71" s="1422"/>
      <c r="DA71" s="1422"/>
      <c r="DB71" s="1422"/>
      <c r="DC71" s="1425"/>
      <c r="DD71" s="1422"/>
      <c r="DE71" s="1422"/>
      <c r="DF71" s="1422"/>
      <c r="DG71" s="1422"/>
      <c r="DH71" s="1422"/>
      <c r="DI71" s="1422"/>
      <c r="DJ71" s="1422"/>
      <c r="DK71" s="1422"/>
      <c r="DL71" s="1422"/>
      <c r="DM71" s="1422"/>
      <c r="DN71" s="1422"/>
      <c r="DO71" s="1425">
        <v>1</v>
      </c>
      <c r="DP71" s="1422"/>
      <c r="DQ71" s="1425"/>
      <c r="DR71" s="1422"/>
      <c r="DS71" s="1422"/>
      <c r="DT71" s="1422"/>
      <c r="DU71" s="1422"/>
      <c r="DV71" s="1422"/>
      <c r="DW71" s="1422"/>
      <c r="DX71" s="1422"/>
      <c r="DY71" s="1422"/>
      <c r="DZ71" s="1422"/>
      <c r="EA71" s="1425"/>
      <c r="EB71" s="1422"/>
      <c r="EC71" s="1422"/>
      <c r="ED71" s="1422"/>
      <c r="EE71" s="1422"/>
      <c r="EF71" s="1422"/>
      <c r="EG71" s="1422"/>
      <c r="EH71" s="1422"/>
      <c r="EI71" s="1422"/>
      <c r="EJ71" s="1422"/>
      <c r="EK71" s="1422"/>
      <c r="EL71" s="1426"/>
      <c r="EM71" s="1427"/>
      <c r="EN71" s="1425">
        <v>3</v>
      </c>
      <c r="EO71" s="1425"/>
      <c r="EP71" s="1425"/>
      <c r="EQ71" s="1425"/>
      <c r="ER71" s="1425"/>
      <c r="ES71" s="1427"/>
      <c r="ET71" s="1425"/>
      <c r="EU71" s="1425">
        <v>1</v>
      </c>
      <c r="EV71" s="1425"/>
      <c r="EW71" s="1425"/>
      <c r="EX71" s="1425"/>
      <c r="EY71" s="1425"/>
      <c r="EZ71" s="1425"/>
      <c r="FA71" s="1425"/>
      <c r="FB71" s="1425"/>
      <c r="FC71" s="1425"/>
      <c r="FD71" s="1425"/>
      <c r="FE71" s="1425"/>
      <c r="FF71" s="1428"/>
      <c r="FG71" s="1425"/>
      <c r="FH71" s="1425"/>
      <c r="FI71" s="1425"/>
      <c r="FJ71" s="1425"/>
      <c r="FK71" s="1425"/>
      <c r="FL71" s="1427"/>
      <c r="FM71" s="1427"/>
      <c r="FN71" s="1427"/>
      <c r="FO71" s="1427"/>
      <c r="FP71" s="1425"/>
      <c r="FQ71" s="1427"/>
      <c r="FR71" s="1427"/>
      <c r="FS71" s="1427"/>
      <c r="FT71" s="1427">
        <v>3</v>
      </c>
      <c r="FU71" s="1427"/>
      <c r="FV71" s="1427"/>
      <c r="FW71" s="1427"/>
      <c r="FX71" s="1427"/>
      <c r="FY71" s="1427">
        <v>1</v>
      </c>
      <c r="FZ71" s="1427"/>
      <c r="GA71" s="1427"/>
      <c r="GB71" s="1427">
        <v>3</v>
      </c>
      <c r="GC71" s="1427">
        <v>8</v>
      </c>
      <c r="GD71" s="1429"/>
      <c r="GE71" s="1430"/>
      <c r="GF71" s="1430"/>
      <c r="GG71" s="1427"/>
      <c r="GH71" s="1431">
        <f t="shared" si="5"/>
        <v>113.69999999999999</v>
      </c>
      <c r="GI71" s="1432">
        <f t="shared" si="11"/>
        <v>37.9</v>
      </c>
      <c r="GJ71" s="1433">
        <f t="shared" si="7"/>
        <v>0</v>
      </c>
      <c r="GK71" s="1433"/>
      <c r="GL71" s="1434"/>
      <c r="GM71" s="1434"/>
      <c r="GN71" s="1434"/>
      <c r="GO71" s="1435">
        <v>1</v>
      </c>
      <c r="GP71" s="1435"/>
      <c r="GQ71" s="1435"/>
      <c r="GR71" s="1436"/>
      <c r="GS71" s="1437"/>
      <c r="GT71" s="1435"/>
      <c r="GU71" s="1435"/>
      <c r="GV71" s="1435"/>
      <c r="GW71" s="1435"/>
      <c r="GX71" s="1435"/>
      <c r="GY71" s="1435"/>
      <c r="GZ71" s="1435"/>
      <c r="HA71" s="1435"/>
      <c r="HB71" s="1435"/>
      <c r="HC71" s="1435">
        <f t="shared" si="9"/>
        <v>0</v>
      </c>
      <c r="HD71" s="1437">
        <f t="shared" si="10"/>
        <v>0</v>
      </c>
      <c r="HE71" s="1435"/>
      <c r="HF71" s="1436"/>
      <c r="HG71" s="1437"/>
      <c r="HH71" s="1435"/>
      <c r="HI71" s="1437"/>
      <c r="HJ71" s="1435"/>
      <c r="HK71" s="1437"/>
      <c r="HL71" s="1435">
        <v>1</v>
      </c>
      <c r="HM71" s="1436">
        <v>5</v>
      </c>
      <c r="HN71" s="1436"/>
      <c r="HO71" s="1436"/>
      <c r="HP71" s="1436">
        <v>1</v>
      </c>
      <c r="HQ71" s="1436"/>
      <c r="HR71" s="1437"/>
      <c r="HS71" s="1435"/>
      <c r="HT71" s="1435"/>
      <c r="HU71" s="1435"/>
      <c r="HV71" s="1435"/>
      <c r="HW71" s="1435"/>
      <c r="HX71" s="1435"/>
      <c r="HY71" s="1435"/>
      <c r="HZ71" s="1437"/>
      <c r="IA71" s="1437"/>
      <c r="IB71" s="1437"/>
      <c r="IC71" s="1435"/>
      <c r="ID71" s="1438"/>
      <c r="IE71" s="1438"/>
      <c r="IF71" s="1435"/>
      <c r="IG71" s="1435"/>
      <c r="IH71" s="1435"/>
      <c r="II71" s="1435"/>
      <c r="IJ71" s="1435"/>
      <c r="IK71" s="1435"/>
      <c r="IL71" s="1435"/>
      <c r="IM71" s="1435"/>
      <c r="IN71" s="1435"/>
      <c r="IO71" s="1435"/>
      <c r="IP71" s="1435"/>
      <c r="IQ71" s="1435"/>
      <c r="IR71" s="1435"/>
      <c r="IS71" s="1435"/>
      <c r="IT71" s="1435"/>
      <c r="IU71" s="1435"/>
      <c r="IV71" s="1435">
        <f t="shared" si="2"/>
        <v>1</v>
      </c>
      <c r="IW71" s="1436">
        <f>HO71</f>
        <v>0</v>
      </c>
      <c r="IX71" s="1436">
        <f>HP71</f>
        <v>1</v>
      </c>
      <c r="IY71" s="1437"/>
      <c r="IZ71" s="1435">
        <f t="shared" si="3"/>
        <v>0</v>
      </c>
      <c r="JA71" s="1435"/>
      <c r="JB71" s="1435"/>
      <c r="JC71" s="1435"/>
      <c r="JD71" s="1435"/>
      <c r="JE71" s="1437"/>
      <c r="JF71" s="1437"/>
      <c r="JG71" s="1437"/>
      <c r="JH71" s="1435">
        <v>1</v>
      </c>
      <c r="JI71" s="1436"/>
      <c r="JJ71" s="1436">
        <f t="shared" si="8"/>
        <v>0</v>
      </c>
      <c r="JK71" s="1459" t="s">
        <v>5073</v>
      </c>
    </row>
    <row r="72" spans="1:271" s="1027" customFormat="1" ht="16.5" hidden="1">
      <c r="A72" s="1547">
        <f>BangKeTru!B70</f>
        <v>120</v>
      </c>
      <c r="B72" s="1548">
        <f>BangKeTru!C70</f>
        <v>33.700000000000003</v>
      </c>
      <c r="C72" s="1416">
        <f t="shared" si="4"/>
        <v>2286.7999999999997</v>
      </c>
      <c r="D72" s="1416"/>
      <c r="E72" s="1441"/>
      <c r="F72" s="1441"/>
      <c r="G72" s="1441"/>
      <c r="H72" s="1460"/>
      <c r="I72" s="1443"/>
      <c r="J72" s="1443"/>
      <c r="K72" s="1461"/>
      <c r="L72" s="1461"/>
      <c r="M72" s="1461"/>
      <c r="N72" s="1445" t="s">
        <v>3434</v>
      </c>
      <c r="O72" s="1446" t="s">
        <v>3434</v>
      </c>
      <c r="P72" s="1446"/>
      <c r="Q72" s="1444">
        <v>1</v>
      </c>
      <c r="R72" s="1444"/>
      <c r="S72" s="1445"/>
      <c r="T72" s="1444"/>
      <c r="U72" s="1444"/>
      <c r="V72" s="1444"/>
      <c r="W72" s="1445"/>
      <c r="X72" s="1447"/>
      <c r="Y72" s="1447"/>
      <c r="Z72" s="1447"/>
      <c r="AA72" s="1448"/>
      <c r="AB72" s="1444"/>
      <c r="AC72" s="1444"/>
      <c r="AD72" s="1444"/>
      <c r="AE72" s="1444"/>
      <c r="AF72" s="1444"/>
      <c r="AG72" s="1444"/>
      <c r="AH72" s="1444"/>
      <c r="AI72" s="1444"/>
      <c r="AJ72" s="1444"/>
      <c r="AK72" s="1444"/>
      <c r="AL72" s="1444"/>
      <c r="AM72" s="1444"/>
      <c r="AN72" s="1444"/>
      <c r="AO72" s="1444"/>
      <c r="AP72" s="1444"/>
      <c r="AQ72" s="1444"/>
      <c r="AR72" s="1444"/>
      <c r="AS72" s="1444"/>
      <c r="AT72" s="1444"/>
      <c r="AU72" s="1444"/>
      <c r="AV72" s="1444"/>
      <c r="AW72" s="1444"/>
      <c r="AX72" s="1444"/>
      <c r="AY72" s="1444"/>
      <c r="AZ72" s="1444"/>
      <c r="BA72" s="1444"/>
      <c r="BB72" s="1444"/>
      <c r="BC72" s="1444"/>
      <c r="BD72" s="1444"/>
      <c r="BE72" s="1444"/>
      <c r="BF72" s="1444"/>
      <c r="BG72" s="1444"/>
      <c r="BH72" s="1444"/>
      <c r="BI72" s="1444"/>
      <c r="BJ72" s="1444"/>
      <c r="BK72" s="1444"/>
      <c r="BL72" s="1444"/>
      <c r="BM72" s="1444"/>
      <c r="BN72" s="1444"/>
      <c r="BO72" s="1444"/>
      <c r="BP72" s="1444"/>
      <c r="BQ72" s="1444"/>
      <c r="BR72" s="1444"/>
      <c r="BS72" s="1444"/>
      <c r="BT72" s="1448"/>
      <c r="BU72" s="1448"/>
      <c r="BV72" s="1444"/>
      <c r="BW72" s="1444"/>
      <c r="BX72" s="1444"/>
      <c r="BY72" s="1444"/>
      <c r="BZ72" s="1444"/>
      <c r="CA72" s="1444"/>
      <c r="CB72" s="1444"/>
      <c r="CC72" s="1444"/>
      <c r="CD72" s="1444"/>
      <c r="CE72" s="1444"/>
      <c r="CF72" s="1448"/>
      <c r="CG72" s="1444"/>
      <c r="CH72" s="1444"/>
      <c r="CI72" s="1444"/>
      <c r="CJ72" s="1444"/>
      <c r="CK72" s="1444"/>
      <c r="CL72" s="1444"/>
      <c r="CM72" s="1444"/>
      <c r="CN72" s="1444"/>
      <c r="CO72" s="1444"/>
      <c r="CP72" s="1444"/>
      <c r="CQ72" s="1444"/>
      <c r="CR72" s="1444"/>
      <c r="CS72" s="1444"/>
      <c r="CT72" s="1444"/>
      <c r="CU72" s="1444"/>
      <c r="CV72" s="1444"/>
      <c r="CW72" s="1444"/>
      <c r="CX72" s="1444"/>
      <c r="CY72" s="1444"/>
      <c r="CZ72" s="1444"/>
      <c r="DA72" s="1444"/>
      <c r="DB72" s="1444"/>
      <c r="DC72" s="1448"/>
      <c r="DD72" s="1444"/>
      <c r="DE72" s="1444"/>
      <c r="DF72" s="1444"/>
      <c r="DG72" s="1444"/>
      <c r="DH72" s="1444"/>
      <c r="DI72" s="1444"/>
      <c r="DJ72" s="1444"/>
      <c r="DK72" s="1444"/>
      <c r="DL72" s="1444"/>
      <c r="DM72" s="1444"/>
      <c r="DN72" s="1444"/>
      <c r="DO72" s="1448">
        <v>1</v>
      </c>
      <c r="DP72" s="1444"/>
      <c r="DQ72" s="1448"/>
      <c r="DR72" s="1444"/>
      <c r="DS72" s="1444"/>
      <c r="DT72" s="1444"/>
      <c r="DU72" s="1444"/>
      <c r="DV72" s="1444"/>
      <c r="DW72" s="1444"/>
      <c r="DX72" s="1444"/>
      <c r="DY72" s="1444"/>
      <c r="DZ72" s="1444"/>
      <c r="EA72" s="1448"/>
      <c r="EB72" s="1444"/>
      <c r="EC72" s="1444"/>
      <c r="ED72" s="1444"/>
      <c r="EE72" s="1444"/>
      <c r="EF72" s="1444"/>
      <c r="EG72" s="1444"/>
      <c r="EH72" s="1444"/>
      <c r="EI72" s="1444"/>
      <c r="EJ72" s="1444"/>
      <c r="EK72" s="1444"/>
      <c r="EL72" s="1449"/>
      <c r="EM72" s="1450"/>
      <c r="EN72" s="1448">
        <v>3</v>
      </c>
      <c r="EO72" s="1448"/>
      <c r="EP72" s="1448"/>
      <c r="EQ72" s="1448"/>
      <c r="ER72" s="1448"/>
      <c r="ES72" s="1450"/>
      <c r="ET72" s="1448"/>
      <c r="EU72" s="1448">
        <v>1</v>
      </c>
      <c r="EV72" s="1448"/>
      <c r="EW72" s="1448"/>
      <c r="EX72" s="1448"/>
      <c r="EY72" s="1448"/>
      <c r="EZ72" s="1448"/>
      <c r="FA72" s="1448"/>
      <c r="FB72" s="1448"/>
      <c r="FC72" s="1448"/>
      <c r="FD72" s="1448"/>
      <c r="FE72" s="1448"/>
      <c r="FF72" s="1451"/>
      <c r="FG72" s="1448"/>
      <c r="FH72" s="1448"/>
      <c r="FI72" s="1448"/>
      <c r="FJ72" s="1448"/>
      <c r="FK72" s="1448"/>
      <c r="FL72" s="1450"/>
      <c r="FM72" s="1450"/>
      <c r="FN72" s="1450"/>
      <c r="FO72" s="1450"/>
      <c r="FP72" s="1448"/>
      <c r="FQ72" s="1452"/>
      <c r="FR72" s="1452"/>
      <c r="FS72" s="1450"/>
      <c r="FT72" s="1450">
        <v>3</v>
      </c>
      <c r="FU72" s="1450"/>
      <c r="FV72" s="1450"/>
      <c r="FW72" s="1450"/>
      <c r="FX72" s="1450"/>
      <c r="FY72" s="1450"/>
      <c r="FZ72" s="1450"/>
      <c r="GA72" s="1450"/>
      <c r="GB72" s="1450"/>
      <c r="GC72" s="1450"/>
      <c r="GD72" s="1453"/>
      <c r="GE72" s="1454"/>
      <c r="GF72" s="1454"/>
      <c r="GG72" s="1450"/>
      <c r="GH72" s="1431">
        <f t="shared" si="5"/>
        <v>101.10000000000001</v>
      </c>
      <c r="GI72" s="1432">
        <f t="shared" si="11"/>
        <v>33.700000000000003</v>
      </c>
      <c r="GJ72" s="1433">
        <f t="shared" si="7"/>
        <v>0</v>
      </c>
      <c r="GK72" s="1433"/>
      <c r="GL72" s="1434"/>
      <c r="GM72" s="1434"/>
      <c r="GN72" s="1434"/>
      <c r="GO72" s="1435"/>
      <c r="GP72" s="1435"/>
      <c r="GQ72" s="1435"/>
      <c r="GR72" s="1436"/>
      <c r="GS72" s="1437"/>
      <c r="GT72" s="1435"/>
      <c r="GU72" s="1435"/>
      <c r="GV72" s="1435">
        <v>1</v>
      </c>
      <c r="GW72" s="1435"/>
      <c r="GX72" s="1435"/>
      <c r="GY72" s="1435"/>
      <c r="GZ72" s="1435"/>
      <c r="HA72" s="1435"/>
      <c r="HB72" s="1435"/>
      <c r="HC72" s="1435">
        <f t="shared" si="9"/>
        <v>0</v>
      </c>
      <c r="HD72" s="1437">
        <f t="shared" si="10"/>
        <v>0</v>
      </c>
      <c r="HE72" s="1435"/>
      <c r="HF72" s="1436"/>
      <c r="HG72" s="1437"/>
      <c r="HH72" s="1435">
        <v>2</v>
      </c>
      <c r="HI72" s="1437">
        <v>1</v>
      </c>
      <c r="HJ72" s="1435"/>
      <c r="HK72" s="1437"/>
      <c r="HL72" s="1435"/>
      <c r="HM72" s="1436"/>
      <c r="HN72" s="1436"/>
      <c r="HO72" s="1436"/>
      <c r="HP72" s="1436"/>
      <c r="HQ72" s="1436"/>
      <c r="HR72" s="1437"/>
      <c r="HS72" s="1435"/>
      <c r="HT72" s="1435"/>
      <c r="HU72" s="1435"/>
      <c r="HV72" s="1435"/>
      <c r="HW72" s="1435"/>
      <c r="HX72" s="1435"/>
      <c r="HY72" s="1435">
        <v>1</v>
      </c>
      <c r="HZ72" s="1437"/>
      <c r="IA72" s="1437"/>
      <c r="IB72" s="1437"/>
      <c r="IC72" s="1462"/>
      <c r="ID72" s="1463"/>
      <c r="IE72" s="1463"/>
      <c r="IF72" s="1462"/>
      <c r="IG72" s="1435"/>
      <c r="IH72" s="1462"/>
      <c r="II72" s="1462"/>
      <c r="IJ72" s="1462"/>
      <c r="IK72" s="1462"/>
      <c r="IL72" s="1462"/>
      <c r="IM72" s="1462"/>
      <c r="IN72" s="1462"/>
      <c r="IO72" s="1462"/>
      <c r="IP72" s="1462"/>
      <c r="IQ72" s="1462"/>
      <c r="IR72" s="1462"/>
      <c r="IS72" s="1462"/>
      <c r="IT72" s="1462"/>
      <c r="IU72" s="1462"/>
      <c r="IV72" s="1435">
        <f t="shared" si="2"/>
        <v>0</v>
      </c>
      <c r="IW72" s="1437"/>
      <c r="IX72" s="1437"/>
      <c r="IY72" s="1437"/>
      <c r="IZ72" s="1435">
        <f t="shared" si="3"/>
        <v>0</v>
      </c>
      <c r="JA72" s="1462"/>
      <c r="JB72" s="1462"/>
      <c r="JC72" s="1462"/>
      <c r="JD72" s="1462"/>
      <c r="JE72" s="1437"/>
      <c r="JF72" s="1437"/>
      <c r="JG72" s="1437"/>
      <c r="JH72" s="1435"/>
      <c r="JI72" s="1436"/>
      <c r="JJ72" s="1436">
        <f t="shared" si="8"/>
        <v>0</v>
      </c>
      <c r="JK72" s="1455"/>
    </row>
    <row r="73" spans="1:271" s="1027" customFormat="1" ht="17.25" hidden="1" customHeight="1">
      <c r="A73" s="1547" t="str">
        <f>BangKeTru!B71</f>
        <v>120a</v>
      </c>
      <c r="B73" s="1548">
        <f>BangKeTru!C71</f>
        <v>39.5</v>
      </c>
      <c r="C73" s="1416">
        <f t="shared" si="4"/>
        <v>2326.2999999999997</v>
      </c>
      <c r="D73" s="1456"/>
      <c r="E73" s="1457"/>
      <c r="F73" s="1457"/>
      <c r="G73" s="1457"/>
      <c r="H73" s="1458"/>
      <c r="I73" s="1456"/>
      <c r="J73" s="1456"/>
      <c r="K73" s="1422"/>
      <c r="L73" s="1422"/>
      <c r="M73" s="1422"/>
      <c r="N73" s="1423"/>
      <c r="O73" s="1421" t="s">
        <v>3992</v>
      </c>
      <c r="P73" s="1421"/>
      <c r="Q73" s="1422"/>
      <c r="R73" s="1422"/>
      <c r="S73" s="1423"/>
      <c r="T73" s="1422"/>
      <c r="U73" s="1422"/>
      <c r="V73" s="1422"/>
      <c r="W73" s="1423"/>
      <c r="X73" s="1424">
        <v>2</v>
      </c>
      <c r="Y73" s="1424"/>
      <c r="Z73" s="1424"/>
      <c r="AA73" s="1425"/>
      <c r="AB73" s="1422"/>
      <c r="AC73" s="1422"/>
      <c r="AD73" s="1422"/>
      <c r="AE73" s="1422"/>
      <c r="AF73" s="1422"/>
      <c r="AG73" s="1422"/>
      <c r="AH73" s="1422"/>
      <c r="AI73" s="1422"/>
      <c r="AJ73" s="1422"/>
      <c r="AK73" s="1422"/>
      <c r="AL73" s="1422"/>
      <c r="AM73" s="1422"/>
      <c r="AN73" s="1422"/>
      <c r="AO73" s="1422"/>
      <c r="AP73" s="1422"/>
      <c r="AQ73" s="1422"/>
      <c r="AR73" s="1422"/>
      <c r="AS73" s="1422"/>
      <c r="AT73" s="1422"/>
      <c r="AU73" s="1422"/>
      <c r="AV73" s="1422"/>
      <c r="AW73" s="1422"/>
      <c r="AX73" s="1422"/>
      <c r="AY73" s="1422"/>
      <c r="AZ73" s="1422"/>
      <c r="BA73" s="1422">
        <v>1</v>
      </c>
      <c r="BB73" s="1422"/>
      <c r="BC73" s="1422"/>
      <c r="BD73" s="1422"/>
      <c r="BE73" s="1422"/>
      <c r="BF73" s="1422"/>
      <c r="BG73" s="1422"/>
      <c r="BH73" s="1422"/>
      <c r="BI73" s="1422"/>
      <c r="BJ73" s="1422"/>
      <c r="BK73" s="1422"/>
      <c r="BL73" s="1422"/>
      <c r="BM73" s="1422"/>
      <c r="BN73" s="1422"/>
      <c r="BO73" s="1422"/>
      <c r="BP73" s="1422"/>
      <c r="BQ73" s="1422"/>
      <c r="BR73" s="1422"/>
      <c r="BS73" s="1422"/>
      <c r="BT73" s="1425"/>
      <c r="BU73" s="1425"/>
      <c r="BV73" s="1422"/>
      <c r="BW73" s="1422"/>
      <c r="BX73" s="1422"/>
      <c r="BY73" s="1422"/>
      <c r="BZ73" s="1422"/>
      <c r="CA73" s="1422"/>
      <c r="CB73" s="1422"/>
      <c r="CC73" s="1422"/>
      <c r="CD73" s="1422"/>
      <c r="CE73" s="1422"/>
      <c r="CF73" s="1425"/>
      <c r="CG73" s="1422"/>
      <c r="CH73" s="1422"/>
      <c r="CI73" s="1422"/>
      <c r="CJ73" s="1422"/>
      <c r="CK73" s="1422"/>
      <c r="CL73" s="1422"/>
      <c r="CM73" s="1422"/>
      <c r="CN73" s="1422"/>
      <c r="CO73" s="1422"/>
      <c r="CP73" s="1422"/>
      <c r="CQ73" s="1422"/>
      <c r="CR73" s="1422"/>
      <c r="CS73" s="1422"/>
      <c r="CT73" s="1422"/>
      <c r="CU73" s="1422"/>
      <c r="CV73" s="1422"/>
      <c r="CW73" s="1422"/>
      <c r="CX73" s="1422"/>
      <c r="CY73" s="1422"/>
      <c r="CZ73" s="1422"/>
      <c r="DA73" s="1422"/>
      <c r="DB73" s="1422"/>
      <c r="DC73" s="1425"/>
      <c r="DD73" s="1422"/>
      <c r="DE73" s="1422"/>
      <c r="DF73" s="1422">
        <v>1</v>
      </c>
      <c r="DG73" s="1422"/>
      <c r="DH73" s="1422"/>
      <c r="DI73" s="1422"/>
      <c r="DJ73" s="1422"/>
      <c r="DK73" s="1422"/>
      <c r="DL73" s="1422"/>
      <c r="DM73" s="1422"/>
      <c r="DN73" s="1422"/>
      <c r="DO73" s="1425"/>
      <c r="DP73" s="1422"/>
      <c r="DQ73" s="1425"/>
      <c r="DR73" s="1422"/>
      <c r="DS73" s="1422"/>
      <c r="DT73" s="1422"/>
      <c r="DU73" s="1422"/>
      <c r="DV73" s="1422"/>
      <c r="DW73" s="1422"/>
      <c r="DX73" s="1422"/>
      <c r="DY73" s="1422"/>
      <c r="DZ73" s="1422"/>
      <c r="EA73" s="1425"/>
      <c r="EB73" s="1422"/>
      <c r="EC73" s="1422"/>
      <c r="ED73" s="1422"/>
      <c r="EE73" s="1422"/>
      <c r="EF73" s="1422"/>
      <c r="EG73" s="1422"/>
      <c r="EH73" s="1422"/>
      <c r="EI73" s="1422"/>
      <c r="EJ73" s="1422"/>
      <c r="EK73" s="1422"/>
      <c r="EL73" s="1426"/>
      <c r="EM73" s="1427"/>
      <c r="EN73" s="1425">
        <v>6</v>
      </c>
      <c r="EO73" s="1425">
        <v>6</v>
      </c>
      <c r="EP73" s="1425"/>
      <c r="EQ73" s="1425"/>
      <c r="ER73" s="1425">
        <v>6</v>
      </c>
      <c r="ES73" s="1427">
        <v>2</v>
      </c>
      <c r="ET73" s="1425"/>
      <c r="EU73" s="1425"/>
      <c r="EV73" s="1425"/>
      <c r="EW73" s="1425"/>
      <c r="EX73" s="1425"/>
      <c r="EY73" s="1425"/>
      <c r="EZ73" s="1425"/>
      <c r="FA73" s="1425"/>
      <c r="FB73" s="1425"/>
      <c r="FC73" s="1425"/>
      <c r="FD73" s="1425"/>
      <c r="FE73" s="1425"/>
      <c r="FF73" s="1428"/>
      <c r="FG73" s="1425"/>
      <c r="FH73" s="1425"/>
      <c r="FI73" s="1425"/>
      <c r="FJ73" s="1425"/>
      <c r="FK73" s="1425"/>
      <c r="FL73" s="1427"/>
      <c r="FM73" s="1427">
        <v>2</v>
      </c>
      <c r="FN73" s="1427">
        <v>6</v>
      </c>
      <c r="FO73" s="1427"/>
      <c r="FP73" s="1425"/>
      <c r="FQ73" s="1427"/>
      <c r="FR73" s="1427"/>
      <c r="FS73" s="1427"/>
      <c r="FT73" s="1427">
        <v>6</v>
      </c>
      <c r="FU73" s="1427"/>
      <c r="FV73" s="1427"/>
      <c r="FW73" s="1427"/>
      <c r="FX73" s="1427"/>
      <c r="FY73" s="1427">
        <v>1</v>
      </c>
      <c r="FZ73" s="1427"/>
      <c r="GA73" s="1427"/>
      <c r="GB73" s="1427">
        <v>8</v>
      </c>
      <c r="GC73" s="1427">
        <v>4</v>
      </c>
      <c r="GD73" s="1429"/>
      <c r="GE73" s="1430">
        <v>1.2</v>
      </c>
      <c r="GF73" s="1430"/>
      <c r="GG73" s="1427"/>
      <c r="GH73" s="1431">
        <f t="shared" si="5"/>
        <v>118.5</v>
      </c>
      <c r="GI73" s="1432">
        <f t="shared" si="11"/>
        <v>39.5</v>
      </c>
      <c r="GJ73" s="1433">
        <f t="shared" si="7"/>
        <v>0</v>
      </c>
      <c r="GK73" s="1433"/>
      <c r="GL73" s="1434"/>
      <c r="GM73" s="1434"/>
      <c r="GN73" s="1434"/>
      <c r="GO73" s="1435">
        <v>1</v>
      </c>
      <c r="GP73" s="1435"/>
      <c r="GQ73" s="1435"/>
      <c r="GR73" s="1436"/>
      <c r="GS73" s="1437"/>
      <c r="GT73" s="1435"/>
      <c r="GU73" s="1435"/>
      <c r="GV73" s="1435"/>
      <c r="GW73" s="1435"/>
      <c r="GX73" s="1435"/>
      <c r="GY73" s="1435"/>
      <c r="GZ73" s="1435"/>
      <c r="HA73" s="1435"/>
      <c r="HB73" s="1435"/>
      <c r="HC73" s="1435">
        <f t="shared" si="9"/>
        <v>0</v>
      </c>
      <c r="HD73" s="1437">
        <f t="shared" si="10"/>
        <v>0</v>
      </c>
      <c r="HE73" s="1435"/>
      <c r="HF73" s="1436"/>
      <c r="HG73" s="1437"/>
      <c r="HH73" s="1435"/>
      <c r="HI73" s="1437"/>
      <c r="HJ73" s="1435"/>
      <c r="HK73" s="1437"/>
      <c r="HL73" s="1435">
        <v>1</v>
      </c>
      <c r="HM73" s="1436">
        <v>3</v>
      </c>
      <c r="HN73" s="1436"/>
      <c r="HO73" s="1436"/>
      <c r="HP73" s="1436">
        <v>1</v>
      </c>
      <c r="HQ73" s="1436"/>
      <c r="HR73" s="1437"/>
      <c r="HS73" s="1435"/>
      <c r="HT73" s="1435"/>
      <c r="HU73" s="1435"/>
      <c r="HV73" s="1435"/>
      <c r="HW73" s="1435"/>
      <c r="HX73" s="1435"/>
      <c r="HY73" s="1435"/>
      <c r="HZ73" s="1437"/>
      <c r="IA73" s="1437"/>
      <c r="IB73" s="1437"/>
      <c r="IC73" s="1435"/>
      <c r="ID73" s="1438"/>
      <c r="IE73" s="1438"/>
      <c r="IF73" s="1435"/>
      <c r="IG73" s="1435"/>
      <c r="IH73" s="1435"/>
      <c r="II73" s="1435"/>
      <c r="IJ73" s="1435"/>
      <c r="IK73" s="1435"/>
      <c r="IL73" s="1435"/>
      <c r="IM73" s="1435"/>
      <c r="IN73" s="1435"/>
      <c r="IO73" s="1435"/>
      <c r="IP73" s="1435"/>
      <c r="IQ73" s="1435"/>
      <c r="IR73" s="1435"/>
      <c r="IS73" s="1435"/>
      <c r="IT73" s="1435"/>
      <c r="IU73" s="1435"/>
      <c r="IV73" s="1435">
        <f t="shared" si="2"/>
        <v>1</v>
      </c>
      <c r="IW73" s="1436">
        <f>HO73</f>
        <v>0</v>
      </c>
      <c r="IX73" s="1436">
        <f>HP73</f>
        <v>1</v>
      </c>
      <c r="IY73" s="1437"/>
      <c r="IZ73" s="1435">
        <f t="shared" si="3"/>
        <v>0</v>
      </c>
      <c r="JA73" s="1435"/>
      <c r="JB73" s="1435"/>
      <c r="JC73" s="1435"/>
      <c r="JD73" s="1435"/>
      <c r="JE73" s="1437"/>
      <c r="JF73" s="1437"/>
      <c r="JG73" s="1437"/>
      <c r="JH73" s="1435">
        <v>1</v>
      </c>
      <c r="JI73" s="1436"/>
      <c r="JJ73" s="1436">
        <f t="shared" si="8"/>
        <v>0</v>
      </c>
      <c r="JK73" s="1459"/>
    </row>
    <row r="74" spans="1:271" s="1027" customFormat="1" ht="16.5" hidden="1">
      <c r="A74" s="1547">
        <f>BangKeTru!B72</f>
        <v>121</v>
      </c>
      <c r="B74" s="1548">
        <f>BangKeTru!C72</f>
        <v>35.700000000000003</v>
      </c>
      <c r="C74" s="1416">
        <f t="shared" si="4"/>
        <v>2361.9999999999995</v>
      </c>
      <c r="D74" s="1416"/>
      <c r="E74" s="1441"/>
      <c r="F74" s="1441"/>
      <c r="G74" s="1441"/>
      <c r="H74" s="1460"/>
      <c r="I74" s="1443"/>
      <c r="J74" s="1443"/>
      <c r="K74" s="1461"/>
      <c r="L74" s="1461"/>
      <c r="M74" s="1461"/>
      <c r="N74" s="1445" t="s">
        <v>3434</v>
      </c>
      <c r="O74" s="1446" t="s">
        <v>3434</v>
      </c>
      <c r="P74" s="1446"/>
      <c r="Q74" s="1444">
        <v>1</v>
      </c>
      <c r="R74" s="1444"/>
      <c r="S74" s="1445"/>
      <c r="T74" s="1444"/>
      <c r="U74" s="1444"/>
      <c r="V74" s="1444"/>
      <c r="W74" s="1445"/>
      <c r="X74" s="1447"/>
      <c r="Y74" s="1447"/>
      <c r="Z74" s="1447"/>
      <c r="AA74" s="1448"/>
      <c r="AB74" s="1444"/>
      <c r="AC74" s="1444"/>
      <c r="AD74" s="1444"/>
      <c r="AE74" s="1444"/>
      <c r="AF74" s="1444"/>
      <c r="AG74" s="1444"/>
      <c r="AH74" s="1444"/>
      <c r="AI74" s="1444"/>
      <c r="AJ74" s="1444"/>
      <c r="AK74" s="1444"/>
      <c r="AL74" s="1444"/>
      <c r="AM74" s="1444"/>
      <c r="AN74" s="1444"/>
      <c r="AO74" s="1444"/>
      <c r="AP74" s="1444"/>
      <c r="AQ74" s="1444"/>
      <c r="AR74" s="1444"/>
      <c r="AS74" s="1444"/>
      <c r="AT74" s="1444"/>
      <c r="AU74" s="1444"/>
      <c r="AV74" s="1444"/>
      <c r="AW74" s="1444"/>
      <c r="AX74" s="1444"/>
      <c r="AY74" s="1444"/>
      <c r="AZ74" s="1444"/>
      <c r="BA74" s="1444"/>
      <c r="BB74" s="1444"/>
      <c r="BC74" s="1444"/>
      <c r="BD74" s="1444"/>
      <c r="BE74" s="1444"/>
      <c r="BF74" s="1444"/>
      <c r="BG74" s="1444"/>
      <c r="BH74" s="1444"/>
      <c r="BI74" s="1444"/>
      <c r="BJ74" s="1444"/>
      <c r="BK74" s="1444"/>
      <c r="BL74" s="1444"/>
      <c r="BM74" s="1444"/>
      <c r="BN74" s="1444"/>
      <c r="BO74" s="1444"/>
      <c r="BP74" s="1444"/>
      <c r="BQ74" s="1444"/>
      <c r="BR74" s="1444"/>
      <c r="BS74" s="1444"/>
      <c r="BT74" s="1448"/>
      <c r="BU74" s="1448"/>
      <c r="BV74" s="1444"/>
      <c r="BW74" s="1444"/>
      <c r="BX74" s="1444"/>
      <c r="BY74" s="1444"/>
      <c r="BZ74" s="1444"/>
      <c r="CA74" s="1444"/>
      <c r="CB74" s="1444"/>
      <c r="CC74" s="1444"/>
      <c r="CD74" s="1444"/>
      <c r="CE74" s="1444"/>
      <c r="CF74" s="1448"/>
      <c r="CG74" s="1444"/>
      <c r="CH74" s="1444"/>
      <c r="CI74" s="1444"/>
      <c r="CJ74" s="1444"/>
      <c r="CK74" s="1444"/>
      <c r="CL74" s="1444"/>
      <c r="CM74" s="1444"/>
      <c r="CN74" s="1444"/>
      <c r="CO74" s="1444"/>
      <c r="CP74" s="1444"/>
      <c r="CQ74" s="1444"/>
      <c r="CR74" s="1444"/>
      <c r="CS74" s="1444"/>
      <c r="CT74" s="1444">
        <v>1</v>
      </c>
      <c r="CU74" s="1444"/>
      <c r="CV74" s="1444"/>
      <c r="CW74" s="1444"/>
      <c r="CX74" s="1444"/>
      <c r="CY74" s="1444"/>
      <c r="CZ74" s="1444"/>
      <c r="DA74" s="1444"/>
      <c r="DB74" s="1444"/>
      <c r="DC74" s="1448"/>
      <c r="DD74" s="1444"/>
      <c r="DE74" s="1444"/>
      <c r="DF74" s="1444"/>
      <c r="DG74" s="1444"/>
      <c r="DH74" s="1444"/>
      <c r="DI74" s="1444"/>
      <c r="DJ74" s="1444"/>
      <c r="DK74" s="1444"/>
      <c r="DL74" s="1444"/>
      <c r="DM74" s="1444"/>
      <c r="DN74" s="1444"/>
      <c r="DO74" s="1448">
        <v>1</v>
      </c>
      <c r="DP74" s="1444"/>
      <c r="DQ74" s="1448"/>
      <c r="DR74" s="1444"/>
      <c r="DS74" s="1444"/>
      <c r="DT74" s="1444"/>
      <c r="DU74" s="1444"/>
      <c r="DV74" s="1444"/>
      <c r="DW74" s="1444"/>
      <c r="DX74" s="1444"/>
      <c r="DY74" s="1444"/>
      <c r="DZ74" s="1444"/>
      <c r="EA74" s="1448"/>
      <c r="EB74" s="1444"/>
      <c r="EC74" s="1444"/>
      <c r="ED74" s="1444"/>
      <c r="EE74" s="1444"/>
      <c r="EF74" s="1444"/>
      <c r="EG74" s="1444"/>
      <c r="EH74" s="1444"/>
      <c r="EI74" s="1444"/>
      <c r="EJ74" s="1444"/>
      <c r="EK74" s="1444"/>
      <c r="EL74" s="1449"/>
      <c r="EM74" s="1450"/>
      <c r="EN74" s="1448">
        <v>3</v>
      </c>
      <c r="EO74" s="1448"/>
      <c r="EP74" s="1448"/>
      <c r="EQ74" s="1448"/>
      <c r="ER74" s="1448"/>
      <c r="ES74" s="1450"/>
      <c r="ET74" s="1448"/>
      <c r="EU74" s="1448">
        <v>1</v>
      </c>
      <c r="EV74" s="1448"/>
      <c r="EW74" s="1448"/>
      <c r="EX74" s="1448"/>
      <c r="EY74" s="1448"/>
      <c r="EZ74" s="1448"/>
      <c r="FA74" s="1448"/>
      <c r="FB74" s="1448"/>
      <c r="FC74" s="1448"/>
      <c r="FD74" s="1448"/>
      <c r="FE74" s="1448"/>
      <c r="FF74" s="1451"/>
      <c r="FG74" s="1448"/>
      <c r="FH74" s="1448"/>
      <c r="FI74" s="1448"/>
      <c r="FJ74" s="1448"/>
      <c r="FK74" s="1448"/>
      <c r="FL74" s="1450"/>
      <c r="FM74" s="1450"/>
      <c r="FN74" s="1450"/>
      <c r="FO74" s="1450"/>
      <c r="FP74" s="1448"/>
      <c r="FQ74" s="1452"/>
      <c r="FR74" s="1452"/>
      <c r="FS74" s="1450"/>
      <c r="FT74" s="1450">
        <v>3</v>
      </c>
      <c r="FU74" s="1450"/>
      <c r="FV74" s="1450"/>
      <c r="FW74" s="1450"/>
      <c r="FX74" s="1450"/>
      <c r="FY74" s="1450"/>
      <c r="FZ74" s="1450"/>
      <c r="GA74" s="1450"/>
      <c r="GB74" s="1450"/>
      <c r="GC74" s="1450"/>
      <c r="GD74" s="1453"/>
      <c r="GE74" s="1454"/>
      <c r="GF74" s="1454"/>
      <c r="GG74" s="1450"/>
      <c r="GH74" s="1431">
        <f t="shared" si="5"/>
        <v>107.10000000000001</v>
      </c>
      <c r="GI74" s="1432">
        <f t="shared" si="11"/>
        <v>35.700000000000003</v>
      </c>
      <c r="GJ74" s="1433">
        <f t="shared" si="7"/>
        <v>0</v>
      </c>
      <c r="GK74" s="1433"/>
      <c r="GL74" s="1434"/>
      <c r="GM74" s="1434"/>
      <c r="GN74" s="1434"/>
      <c r="GO74" s="1435"/>
      <c r="GP74" s="1435"/>
      <c r="GQ74" s="1435"/>
      <c r="GR74" s="1436"/>
      <c r="GS74" s="1437"/>
      <c r="GT74" s="1435"/>
      <c r="GU74" s="1435"/>
      <c r="GV74" s="1435">
        <v>1</v>
      </c>
      <c r="GW74" s="1435"/>
      <c r="GX74" s="1435"/>
      <c r="GY74" s="1435"/>
      <c r="GZ74" s="1435"/>
      <c r="HA74" s="1435"/>
      <c r="HB74" s="1435"/>
      <c r="HC74" s="1435">
        <f t="shared" si="9"/>
        <v>0</v>
      </c>
      <c r="HD74" s="1437">
        <f t="shared" si="10"/>
        <v>0</v>
      </c>
      <c r="HE74" s="1435"/>
      <c r="HF74" s="1436"/>
      <c r="HG74" s="1437"/>
      <c r="HH74" s="1435">
        <v>2</v>
      </c>
      <c r="HI74" s="1437">
        <v>1</v>
      </c>
      <c r="HJ74" s="1435"/>
      <c r="HK74" s="1437"/>
      <c r="HL74" s="1435"/>
      <c r="HM74" s="1436"/>
      <c r="HN74" s="1436"/>
      <c r="HO74" s="1436"/>
      <c r="HP74" s="1436"/>
      <c r="HQ74" s="1436"/>
      <c r="HR74" s="1437"/>
      <c r="HS74" s="1435"/>
      <c r="HT74" s="1435"/>
      <c r="HU74" s="1435"/>
      <c r="HV74" s="1435"/>
      <c r="HW74" s="1435"/>
      <c r="HX74" s="1435"/>
      <c r="HY74" s="1435">
        <v>1</v>
      </c>
      <c r="HZ74" s="1437"/>
      <c r="IA74" s="1437"/>
      <c r="IB74" s="1437"/>
      <c r="IC74" s="1462"/>
      <c r="ID74" s="1463"/>
      <c r="IE74" s="1463"/>
      <c r="IF74" s="1462"/>
      <c r="IG74" s="1435"/>
      <c r="IH74" s="1462"/>
      <c r="II74" s="1462"/>
      <c r="IJ74" s="1462"/>
      <c r="IK74" s="1462"/>
      <c r="IL74" s="1462"/>
      <c r="IM74" s="1462"/>
      <c r="IN74" s="1462"/>
      <c r="IO74" s="1462"/>
      <c r="IP74" s="1462"/>
      <c r="IQ74" s="1462"/>
      <c r="IR74" s="1462"/>
      <c r="IS74" s="1462"/>
      <c r="IT74" s="1462"/>
      <c r="IU74" s="1462"/>
      <c r="IV74" s="1435">
        <f t="shared" ref="IV74:IV137" si="12">HL74</f>
        <v>0</v>
      </c>
      <c r="IW74" s="1437"/>
      <c r="IX74" s="1437"/>
      <c r="IY74" s="1437"/>
      <c r="IZ74" s="1435">
        <f t="shared" ref="IZ74:IZ137" si="13">HQ74</f>
        <v>0</v>
      </c>
      <c r="JA74" s="1462"/>
      <c r="JB74" s="1462"/>
      <c r="JC74" s="1462"/>
      <c r="JD74" s="1462"/>
      <c r="JE74" s="1437"/>
      <c r="JF74" s="1437"/>
      <c r="JG74" s="1437"/>
      <c r="JH74" s="1435"/>
      <c r="JI74" s="1436"/>
      <c r="JJ74" s="1436">
        <f t="shared" si="8"/>
        <v>0</v>
      </c>
      <c r="JK74" s="1455"/>
    </row>
    <row r="75" spans="1:271" s="1027" customFormat="1" ht="16.5" hidden="1">
      <c r="A75" s="1547" t="str">
        <f>BangKeTru!B73</f>
        <v>121a</v>
      </c>
      <c r="B75" s="1548">
        <f>BangKeTru!C73</f>
        <v>37.200000000000003</v>
      </c>
      <c r="C75" s="1416">
        <f t="shared" ref="C75:C138" si="14">B75+C74</f>
        <v>2399.1999999999994</v>
      </c>
      <c r="D75" s="1456"/>
      <c r="E75" s="1457"/>
      <c r="F75" s="1457"/>
      <c r="G75" s="1457"/>
      <c r="H75" s="1458"/>
      <c r="I75" s="1456"/>
      <c r="J75" s="1456"/>
      <c r="K75" s="1422"/>
      <c r="L75" s="1422"/>
      <c r="M75" s="1422"/>
      <c r="N75" s="1423"/>
      <c r="O75" s="1421" t="s">
        <v>3434</v>
      </c>
      <c r="P75" s="1421"/>
      <c r="Q75" s="1422"/>
      <c r="R75" s="1422"/>
      <c r="S75" s="1423"/>
      <c r="T75" s="1422"/>
      <c r="U75" s="1422"/>
      <c r="V75" s="1422"/>
      <c r="W75" s="1423"/>
      <c r="X75" s="1424">
        <v>1</v>
      </c>
      <c r="Y75" s="1424"/>
      <c r="Z75" s="1424"/>
      <c r="AA75" s="1425"/>
      <c r="AB75" s="1422"/>
      <c r="AC75" s="1422"/>
      <c r="AD75" s="1422"/>
      <c r="AE75" s="1422"/>
      <c r="AF75" s="1422"/>
      <c r="AG75" s="1422"/>
      <c r="AH75" s="1422"/>
      <c r="AI75" s="1422"/>
      <c r="AJ75" s="1422"/>
      <c r="AK75" s="1422"/>
      <c r="AL75" s="1422"/>
      <c r="AM75" s="1422">
        <v>1</v>
      </c>
      <c r="AN75" s="1422"/>
      <c r="AO75" s="1422"/>
      <c r="AP75" s="1422"/>
      <c r="AQ75" s="1422"/>
      <c r="AR75" s="1422"/>
      <c r="AS75" s="1422"/>
      <c r="AT75" s="1422"/>
      <c r="AU75" s="1422"/>
      <c r="AV75" s="1422"/>
      <c r="AW75" s="1422"/>
      <c r="AX75" s="1422"/>
      <c r="AY75" s="1422"/>
      <c r="AZ75" s="1422"/>
      <c r="BA75" s="1422"/>
      <c r="BB75" s="1422"/>
      <c r="BC75" s="1422"/>
      <c r="BD75" s="1422"/>
      <c r="BE75" s="1422"/>
      <c r="BF75" s="1422"/>
      <c r="BG75" s="1422"/>
      <c r="BH75" s="1422"/>
      <c r="BI75" s="1422"/>
      <c r="BJ75" s="1422"/>
      <c r="BK75" s="1422"/>
      <c r="BL75" s="1422"/>
      <c r="BM75" s="1422"/>
      <c r="BN75" s="1422"/>
      <c r="BO75" s="1422"/>
      <c r="BP75" s="1422"/>
      <c r="BQ75" s="1422"/>
      <c r="BR75" s="1422"/>
      <c r="BS75" s="1422"/>
      <c r="BT75" s="1425"/>
      <c r="BU75" s="1425"/>
      <c r="BV75" s="1422"/>
      <c r="BW75" s="1422"/>
      <c r="BX75" s="1422"/>
      <c r="BY75" s="1422"/>
      <c r="BZ75" s="1422"/>
      <c r="CA75" s="1422"/>
      <c r="CB75" s="1422"/>
      <c r="CC75" s="1422"/>
      <c r="CD75" s="1422"/>
      <c r="CE75" s="1422"/>
      <c r="CF75" s="1425"/>
      <c r="CG75" s="1422"/>
      <c r="CH75" s="1422"/>
      <c r="CI75" s="1422"/>
      <c r="CJ75" s="1422"/>
      <c r="CK75" s="1422"/>
      <c r="CL75" s="1422"/>
      <c r="CM75" s="1422"/>
      <c r="CN75" s="1422"/>
      <c r="CO75" s="1422"/>
      <c r="CP75" s="1422"/>
      <c r="CQ75" s="1422"/>
      <c r="CR75" s="1422"/>
      <c r="CS75" s="1422"/>
      <c r="CT75" s="1422"/>
      <c r="CU75" s="1422"/>
      <c r="CV75" s="1422"/>
      <c r="CW75" s="1422"/>
      <c r="CX75" s="1422"/>
      <c r="CY75" s="1422"/>
      <c r="CZ75" s="1422"/>
      <c r="DA75" s="1422"/>
      <c r="DB75" s="1422"/>
      <c r="DC75" s="1425"/>
      <c r="DD75" s="1422"/>
      <c r="DE75" s="1422"/>
      <c r="DF75" s="1422"/>
      <c r="DG75" s="1422"/>
      <c r="DH75" s="1422"/>
      <c r="DI75" s="1422"/>
      <c r="DJ75" s="1422"/>
      <c r="DK75" s="1422"/>
      <c r="DL75" s="1422"/>
      <c r="DM75" s="1422"/>
      <c r="DN75" s="1422"/>
      <c r="DO75" s="1425">
        <v>1</v>
      </c>
      <c r="DP75" s="1422"/>
      <c r="DQ75" s="1425"/>
      <c r="DR75" s="1422"/>
      <c r="DS75" s="1422"/>
      <c r="DT75" s="1422"/>
      <c r="DU75" s="1422"/>
      <c r="DV75" s="1422"/>
      <c r="DW75" s="1422"/>
      <c r="DX75" s="1422"/>
      <c r="DY75" s="1422"/>
      <c r="DZ75" s="1422"/>
      <c r="EA75" s="1425"/>
      <c r="EB75" s="1422"/>
      <c r="EC75" s="1422"/>
      <c r="ED75" s="1422"/>
      <c r="EE75" s="1422"/>
      <c r="EF75" s="1422"/>
      <c r="EG75" s="1422"/>
      <c r="EH75" s="1422"/>
      <c r="EI75" s="1422"/>
      <c r="EJ75" s="1422"/>
      <c r="EK75" s="1422"/>
      <c r="EL75" s="1426"/>
      <c r="EM75" s="1427"/>
      <c r="EN75" s="1425">
        <v>3</v>
      </c>
      <c r="EO75" s="1425"/>
      <c r="EP75" s="1425"/>
      <c r="EQ75" s="1425"/>
      <c r="ER75" s="1425"/>
      <c r="ES75" s="1427"/>
      <c r="ET75" s="1425"/>
      <c r="EU75" s="1425">
        <v>1</v>
      </c>
      <c r="EV75" s="1425"/>
      <c r="EW75" s="1425"/>
      <c r="EX75" s="1425"/>
      <c r="EY75" s="1425"/>
      <c r="EZ75" s="1425"/>
      <c r="FA75" s="1425"/>
      <c r="FB75" s="1425"/>
      <c r="FC75" s="1425"/>
      <c r="FD75" s="1425"/>
      <c r="FE75" s="1425"/>
      <c r="FF75" s="1428"/>
      <c r="FG75" s="1425"/>
      <c r="FH75" s="1425"/>
      <c r="FI75" s="1425"/>
      <c r="FJ75" s="1425"/>
      <c r="FK75" s="1425"/>
      <c r="FL75" s="1427"/>
      <c r="FM75" s="1427"/>
      <c r="FN75" s="1427"/>
      <c r="FO75" s="1427"/>
      <c r="FP75" s="1425"/>
      <c r="FQ75" s="1427"/>
      <c r="FR75" s="1427"/>
      <c r="FS75" s="1427"/>
      <c r="FT75" s="1427">
        <v>3</v>
      </c>
      <c r="FU75" s="1427"/>
      <c r="FV75" s="1427"/>
      <c r="FW75" s="1427"/>
      <c r="FX75" s="1427"/>
      <c r="FY75" s="1427">
        <v>1</v>
      </c>
      <c r="FZ75" s="1427"/>
      <c r="GA75" s="1427"/>
      <c r="GB75" s="1427">
        <v>6</v>
      </c>
      <c r="GC75" s="1427">
        <v>4</v>
      </c>
      <c r="GD75" s="1429"/>
      <c r="GE75" s="1430"/>
      <c r="GF75" s="1430"/>
      <c r="GG75" s="1427"/>
      <c r="GH75" s="1431">
        <f t="shared" ref="GH75:GH138" si="15">B75*3</f>
        <v>111.60000000000001</v>
      </c>
      <c r="GI75" s="1432">
        <f t="shared" si="11"/>
        <v>37.200000000000003</v>
      </c>
      <c r="GJ75" s="1433">
        <f t="shared" ref="GJ75:GJ138" si="16">I75</f>
        <v>0</v>
      </c>
      <c r="GK75" s="1433"/>
      <c r="GL75" s="1434"/>
      <c r="GM75" s="1434"/>
      <c r="GN75" s="1434"/>
      <c r="GO75" s="1435">
        <v>1</v>
      </c>
      <c r="GP75" s="1435"/>
      <c r="GQ75" s="1435"/>
      <c r="GR75" s="1436"/>
      <c r="GS75" s="1437"/>
      <c r="GT75" s="1435"/>
      <c r="GU75" s="1435"/>
      <c r="GV75" s="1435"/>
      <c r="GW75" s="1435"/>
      <c r="GX75" s="1435"/>
      <c r="GY75" s="1435"/>
      <c r="GZ75" s="1435"/>
      <c r="HA75" s="1435"/>
      <c r="HB75" s="1435"/>
      <c r="HC75" s="1435">
        <f t="shared" si="9"/>
        <v>0</v>
      </c>
      <c r="HD75" s="1437">
        <f t="shared" si="10"/>
        <v>0</v>
      </c>
      <c r="HE75" s="1435"/>
      <c r="HF75" s="1436"/>
      <c r="HG75" s="1437"/>
      <c r="HH75" s="1435"/>
      <c r="HI75" s="1437"/>
      <c r="HJ75" s="1435"/>
      <c r="HK75" s="1437"/>
      <c r="HL75" s="1435">
        <v>1</v>
      </c>
      <c r="HM75" s="1436">
        <v>3</v>
      </c>
      <c r="HN75" s="1436"/>
      <c r="HO75" s="1436"/>
      <c r="HP75" s="1436">
        <v>1</v>
      </c>
      <c r="HQ75" s="1436"/>
      <c r="HR75" s="1437"/>
      <c r="HS75" s="1435"/>
      <c r="HT75" s="1435"/>
      <c r="HU75" s="1435"/>
      <c r="HV75" s="1435"/>
      <c r="HW75" s="1435"/>
      <c r="HX75" s="1435"/>
      <c r="HY75" s="1435"/>
      <c r="HZ75" s="1437"/>
      <c r="IA75" s="1437"/>
      <c r="IB75" s="1437"/>
      <c r="IC75" s="1435"/>
      <c r="ID75" s="1438"/>
      <c r="IE75" s="1438"/>
      <c r="IF75" s="1435"/>
      <c r="IG75" s="1435"/>
      <c r="IH75" s="1435"/>
      <c r="II75" s="1435"/>
      <c r="IJ75" s="1435"/>
      <c r="IK75" s="1435"/>
      <c r="IL75" s="1435"/>
      <c r="IM75" s="1435"/>
      <c r="IN75" s="1435"/>
      <c r="IO75" s="1435"/>
      <c r="IP75" s="1435"/>
      <c r="IQ75" s="1435"/>
      <c r="IR75" s="1435"/>
      <c r="IS75" s="1435"/>
      <c r="IT75" s="1435"/>
      <c r="IU75" s="1435"/>
      <c r="IV75" s="1435">
        <f t="shared" si="12"/>
        <v>1</v>
      </c>
      <c r="IW75" s="1436">
        <f>HO75</f>
        <v>0</v>
      </c>
      <c r="IX75" s="1436">
        <f>HP75</f>
        <v>1</v>
      </c>
      <c r="IY75" s="1437"/>
      <c r="IZ75" s="1435">
        <f t="shared" si="13"/>
        <v>0</v>
      </c>
      <c r="JA75" s="1435"/>
      <c r="JB75" s="1435"/>
      <c r="JC75" s="1435"/>
      <c r="JD75" s="1435"/>
      <c r="JE75" s="1437"/>
      <c r="JF75" s="1437"/>
      <c r="JG75" s="1437"/>
      <c r="JH75" s="1435">
        <v>1</v>
      </c>
      <c r="JI75" s="1436"/>
      <c r="JJ75" s="1436">
        <f t="shared" ref="JJ75:JJ138" si="17">EQ75</f>
        <v>0</v>
      </c>
      <c r="JK75" s="1459"/>
    </row>
    <row r="76" spans="1:271" s="1027" customFormat="1" ht="16.5" hidden="1">
      <c r="A76" s="1547">
        <f>BangKeTru!B74</f>
        <v>122</v>
      </c>
      <c r="B76" s="1548">
        <f>BangKeTru!C74</f>
        <v>34.700000000000003</v>
      </c>
      <c r="C76" s="1416">
        <f t="shared" si="14"/>
        <v>2433.8999999999992</v>
      </c>
      <c r="D76" s="1416"/>
      <c r="E76" s="1441"/>
      <c r="F76" s="1441"/>
      <c r="G76" s="1441"/>
      <c r="H76" s="1460"/>
      <c r="I76" s="1443"/>
      <c r="J76" s="1443"/>
      <c r="K76" s="1461"/>
      <c r="L76" s="1461"/>
      <c r="M76" s="1461"/>
      <c r="N76" s="1445" t="s">
        <v>3434</v>
      </c>
      <c r="O76" s="1446" t="s">
        <v>3434</v>
      </c>
      <c r="P76" s="1446"/>
      <c r="Q76" s="1444">
        <v>1</v>
      </c>
      <c r="R76" s="1444"/>
      <c r="S76" s="1445"/>
      <c r="T76" s="1444"/>
      <c r="U76" s="1444"/>
      <c r="V76" s="1444"/>
      <c r="W76" s="1445"/>
      <c r="X76" s="1447"/>
      <c r="Y76" s="1447"/>
      <c r="Z76" s="1447"/>
      <c r="AA76" s="1448"/>
      <c r="AB76" s="1444"/>
      <c r="AC76" s="1444"/>
      <c r="AD76" s="1444"/>
      <c r="AE76" s="1444"/>
      <c r="AF76" s="1444"/>
      <c r="AG76" s="1444"/>
      <c r="AH76" s="1444"/>
      <c r="AI76" s="1444"/>
      <c r="AJ76" s="1444"/>
      <c r="AK76" s="1444"/>
      <c r="AL76" s="1444"/>
      <c r="AM76" s="1444"/>
      <c r="AN76" s="1444"/>
      <c r="AO76" s="1444"/>
      <c r="AP76" s="1444"/>
      <c r="AQ76" s="1444"/>
      <c r="AR76" s="1444"/>
      <c r="AS76" s="1444"/>
      <c r="AT76" s="1444"/>
      <c r="AU76" s="1444"/>
      <c r="AV76" s="1444"/>
      <c r="AW76" s="1444"/>
      <c r="AX76" s="1444"/>
      <c r="AY76" s="1444"/>
      <c r="AZ76" s="1444"/>
      <c r="BA76" s="1444"/>
      <c r="BB76" s="1444"/>
      <c r="BC76" s="1444"/>
      <c r="BD76" s="1444"/>
      <c r="BE76" s="1444"/>
      <c r="BF76" s="1444"/>
      <c r="BG76" s="1444"/>
      <c r="BH76" s="1444"/>
      <c r="BI76" s="1444"/>
      <c r="BJ76" s="1444"/>
      <c r="BK76" s="1444"/>
      <c r="BL76" s="1444"/>
      <c r="BM76" s="1444"/>
      <c r="BN76" s="1444"/>
      <c r="BO76" s="1444"/>
      <c r="BP76" s="1444"/>
      <c r="BQ76" s="1444"/>
      <c r="BR76" s="1444"/>
      <c r="BS76" s="1444"/>
      <c r="BT76" s="1448"/>
      <c r="BU76" s="1448"/>
      <c r="BV76" s="1444"/>
      <c r="BW76" s="1444"/>
      <c r="BX76" s="1444"/>
      <c r="BY76" s="1444"/>
      <c r="BZ76" s="1444"/>
      <c r="CA76" s="1444"/>
      <c r="CB76" s="1444"/>
      <c r="CC76" s="1444"/>
      <c r="CD76" s="1444"/>
      <c r="CE76" s="1444"/>
      <c r="CF76" s="1448"/>
      <c r="CG76" s="1444"/>
      <c r="CH76" s="1444"/>
      <c r="CI76" s="1444"/>
      <c r="CJ76" s="1444"/>
      <c r="CK76" s="1444"/>
      <c r="CL76" s="1444"/>
      <c r="CM76" s="1444"/>
      <c r="CN76" s="1444"/>
      <c r="CO76" s="1444"/>
      <c r="CP76" s="1444"/>
      <c r="CQ76" s="1444"/>
      <c r="CR76" s="1444"/>
      <c r="CS76" s="1444"/>
      <c r="CT76" s="1444"/>
      <c r="CU76" s="1444"/>
      <c r="CV76" s="1444"/>
      <c r="CW76" s="1444"/>
      <c r="CX76" s="1444"/>
      <c r="CY76" s="1444"/>
      <c r="CZ76" s="1444"/>
      <c r="DA76" s="1444"/>
      <c r="DB76" s="1444"/>
      <c r="DC76" s="1448"/>
      <c r="DD76" s="1444"/>
      <c r="DE76" s="1444"/>
      <c r="DF76" s="1444"/>
      <c r="DG76" s="1444"/>
      <c r="DH76" s="1444"/>
      <c r="DI76" s="1444"/>
      <c r="DJ76" s="1444"/>
      <c r="DK76" s="1444"/>
      <c r="DL76" s="1444"/>
      <c r="DM76" s="1444"/>
      <c r="DN76" s="1444"/>
      <c r="DO76" s="1448">
        <v>1</v>
      </c>
      <c r="DP76" s="1444"/>
      <c r="DQ76" s="1448"/>
      <c r="DR76" s="1444"/>
      <c r="DS76" s="1444"/>
      <c r="DT76" s="1444"/>
      <c r="DU76" s="1444"/>
      <c r="DV76" s="1444"/>
      <c r="DW76" s="1444"/>
      <c r="DX76" s="1444"/>
      <c r="DY76" s="1444"/>
      <c r="DZ76" s="1444"/>
      <c r="EA76" s="1448"/>
      <c r="EB76" s="1444"/>
      <c r="EC76" s="1444"/>
      <c r="ED76" s="1444"/>
      <c r="EE76" s="1444"/>
      <c r="EF76" s="1444"/>
      <c r="EG76" s="1444"/>
      <c r="EH76" s="1444"/>
      <c r="EI76" s="1444"/>
      <c r="EJ76" s="1444"/>
      <c r="EK76" s="1444"/>
      <c r="EL76" s="1449"/>
      <c r="EM76" s="1450"/>
      <c r="EN76" s="1448">
        <v>3</v>
      </c>
      <c r="EO76" s="1448"/>
      <c r="EP76" s="1448"/>
      <c r="EQ76" s="1448"/>
      <c r="ER76" s="1448"/>
      <c r="ES76" s="1450"/>
      <c r="ET76" s="1448"/>
      <c r="EU76" s="1448">
        <v>1</v>
      </c>
      <c r="EV76" s="1448"/>
      <c r="EW76" s="1448"/>
      <c r="EX76" s="1448"/>
      <c r="EY76" s="1448"/>
      <c r="EZ76" s="1448"/>
      <c r="FA76" s="1448"/>
      <c r="FB76" s="1448"/>
      <c r="FC76" s="1448"/>
      <c r="FD76" s="1448"/>
      <c r="FE76" s="1448"/>
      <c r="FF76" s="1451"/>
      <c r="FG76" s="1448"/>
      <c r="FH76" s="1448"/>
      <c r="FI76" s="1448"/>
      <c r="FJ76" s="1448"/>
      <c r="FK76" s="1448"/>
      <c r="FL76" s="1450"/>
      <c r="FM76" s="1450"/>
      <c r="FN76" s="1450"/>
      <c r="FO76" s="1450"/>
      <c r="FP76" s="1448"/>
      <c r="FQ76" s="1452"/>
      <c r="FR76" s="1452"/>
      <c r="FS76" s="1450"/>
      <c r="FT76" s="1450">
        <v>3</v>
      </c>
      <c r="FU76" s="1450"/>
      <c r="FV76" s="1450"/>
      <c r="FW76" s="1450"/>
      <c r="FX76" s="1450"/>
      <c r="FY76" s="1450"/>
      <c r="FZ76" s="1450"/>
      <c r="GA76" s="1450"/>
      <c r="GB76" s="1450"/>
      <c r="GC76" s="1450"/>
      <c r="GD76" s="1453"/>
      <c r="GE76" s="1454"/>
      <c r="GF76" s="1454"/>
      <c r="GG76" s="1450"/>
      <c r="GH76" s="1431">
        <f t="shared" si="15"/>
        <v>104.10000000000001</v>
      </c>
      <c r="GI76" s="1432">
        <f t="shared" si="11"/>
        <v>34.700000000000003</v>
      </c>
      <c r="GJ76" s="1433">
        <f t="shared" si="16"/>
        <v>0</v>
      </c>
      <c r="GK76" s="1433"/>
      <c r="GL76" s="1434"/>
      <c r="GM76" s="1434"/>
      <c r="GN76" s="1434"/>
      <c r="GO76" s="1435"/>
      <c r="GP76" s="1435"/>
      <c r="GQ76" s="1435"/>
      <c r="GR76" s="1436"/>
      <c r="GS76" s="1437"/>
      <c r="GT76" s="1435"/>
      <c r="GU76" s="1435"/>
      <c r="GV76" s="1435">
        <v>1</v>
      </c>
      <c r="GW76" s="1435"/>
      <c r="GX76" s="1435"/>
      <c r="GY76" s="1435"/>
      <c r="GZ76" s="1435"/>
      <c r="HA76" s="1435"/>
      <c r="HB76" s="1435"/>
      <c r="HC76" s="1435">
        <f t="shared" si="9"/>
        <v>0</v>
      </c>
      <c r="HD76" s="1437">
        <f t="shared" si="10"/>
        <v>0</v>
      </c>
      <c r="HE76" s="1435"/>
      <c r="HF76" s="1436"/>
      <c r="HG76" s="1437"/>
      <c r="HH76" s="1435">
        <v>2</v>
      </c>
      <c r="HI76" s="1437">
        <v>1</v>
      </c>
      <c r="HJ76" s="1435"/>
      <c r="HK76" s="1437"/>
      <c r="HL76" s="1435"/>
      <c r="HM76" s="1436"/>
      <c r="HN76" s="1436"/>
      <c r="HO76" s="1436"/>
      <c r="HP76" s="1436"/>
      <c r="HQ76" s="1436"/>
      <c r="HR76" s="1437"/>
      <c r="HS76" s="1435"/>
      <c r="HT76" s="1435"/>
      <c r="HU76" s="1435"/>
      <c r="HV76" s="1435"/>
      <c r="HW76" s="1435"/>
      <c r="HX76" s="1435"/>
      <c r="HY76" s="1435">
        <v>1</v>
      </c>
      <c r="HZ76" s="1437"/>
      <c r="IA76" s="1437"/>
      <c r="IB76" s="1437"/>
      <c r="IC76" s="1462"/>
      <c r="ID76" s="1463"/>
      <c r="IE76" s="1463"/>
      <c r="IF76" s="1462"/>
      <c r="IG76" s="1435"/>
      <c r="IH76" s="1462"/>
      <c r="II76" s="1462"/>
      <c r="IJ76" s="1462"/>
      <c r="IK76" s="1462"/>
      <c r="IL76" s="1462"/>
      <c r="IM76" s="1462"/>
      <c r="IN76" s="1462"/>
      <c r="IO76" s="1462"/>
      <c r="IP76" s="1462"/>
      <c r="IQ76" s="1462"/>
      <c r="IR76" s="1462"/>
      <c r="IS76" s="1462"/>
      <c r="IT76" s="1462"/>
      <c r="IU76" s="1462"/>
      <c r="IV76" s="1435">
        <f t="shared" si="12"/>
        <v>0</v>
      </c>
      <c r="IW76" s="1437"/>
      <c r="IX76" s="1437"/>
      <c r="IY76" s="1437"/>
      <c r="IZ76" s="1435">
        <f t="shared" si="13"/>
        <v>0</v>
      </c>
      <c r="JA76" s="1462"/>
      <c r="JB76" s="1462"/>
      <c r="JC76" s="1462"/>
      <c r="JD76" s="1462"/>
      <c r="JE76" s="1437"/>
      <c r="JF76" s="1437"/>
      <c r="JG76" s="1437"/>
      <c r="JH76" s="1435"/>
      <c r="JI76" s="1436"/>
      <c r="JJ76" s="1436">
        <f t="shared" si="17"/>
        <v>0</v>
      </c>
      <c r="JK76" s="1455"/>
    </row>
    <row r="77" spans="1:271" s="1027" customFormat="1" ht="16.5" hidden="1">
      <c r="A77" s="1547" t="str">
        <f>BangKeTru!B75</f>
        <v>122a</v>
      </c>
      <c r="B77" s="1548">
        <f>BangKeTru!C75</f>
        <v>36</v>
      </c>
      <c r="C77" s="1416">
        <f t="shared" si="14"/>
        <v>2469.8999999999992</v>
      </c>
      <c r="D77" s="1456"/>
      <c r="E77" s="1457"/>
      <c r="F77" s="1457"/>
      <c r="G77" s="1457"/>
      <c r="H77" s="1458"/>
      <c r="I77" s="1456"/>
      <c r="J77" s="1456"/>
      <c r="K77" s="1422"/>
      <c r="L77" s="1422"/>
      <c r="M77" s="1422"/>
      <c r="N77" s="1423"/>
      <c r="O77" s="1421" t="s">
        <v>3434</v>
      </c>
      <c r="P77" s="1421"/>
      <c r="Q77" s="1422"/>
      <c r="R77" s="1422"/>
      <c r="S77" s="1423"/>
      <c r="T77" s="1422"/>
      <c r="U77" s="1422"/>
      <c r="V77" s="1422"/>
      <c r="W77" s="1423"/>
      <c r="X77" s="1424">
        <v>1</v>
      </c>
      <c r="Y77" s="1424"/>
      <c r="Z77" s="1424"/>
      <c r="AA77" s="1425"/>
      <c r="AB77" s="1422"/>
      <c r="AC77" s="1422"/>
      <c r="AD77" s="1422"/>
      <c r="AE77" s="1422"/>
      <c r="AF77" s="1422"/>
      <c r="AG77" s="1422"/>
      <c r="AH77" s="1422"/>
      <c r="AI77" s="1422"/>
      <c r="AJ77" s="1422"/>
      <c r="AK77" s="1422"/>
      <c r="AL77" s="1422"/>
      <c r="AM77" s="1422"/>
      <c r="AN77" s="1422">
        <v>1</v>
      </c>
      <c r="AO77" s="1422"/>
      <c r="AP77" s="1422"/>
      <c r="AQ77" s="1422"/>
      <c r="AR77" s="1422"/>
      <c r="AS77" s="1422"/>
      <c r="AT77" s="1422"/>
      <c r="AU77" s="1422"/>
      <c r="AV77" s="1422"/>
      <c r="AW77" s="1422"/>
      <c r="AX77" s="1422"/>
      <c r="AY77" s="1422"/>
      <c r="AZ77" s="1422"/>
      <c r="BA77" s="1422"/>
      <c r="BB77" s="1422"/>
      <c r="BC77" s="1422"/>
      <c r="BD77" s="1422"/>
      <c r="BE77" s="1422"/>
      <c r="BF77" s="1422"/>
      <c r="BG77" s="1422"/>
      <c r="BH77" s="1422"/>
      <c r="BI77" s="1422"/>
      <c r="BJ77" s="1422"/>
      <c r="BK77" s="1422"/>
      <c r="BL77" s="1422"/>
      <c r="BM77" s="1422"/>
      <c r="BN77" s="1422"/>
      <c r="BO77" s="1422"/>
      <c r="BP77" s="1422"/>
      <c r="BQ77" s="1422"/>
      <c r="BR77" s="1422"/>
      <c r="BS77" s="1422"/>
      <c r="BT77" s="1425"/>
      <c r="BU77" s="1425"/>
      <c r="BV77" s="1422"/>
      <c r="BW77" s="1422"/>
      <c r="BX77" s="1422"/>
      <c r="BY77" s="1422"/>
      <c r="BZ77" s="1422"/>
      <c r="CA77" s="1422"/>
      <c r="CB77" s="1422"/>
      <c r="CC77" s="1422"/>
      <c r="CD77" s="1422"/>
      <c r="CE77" s="1422"/>
      <c r="CF77" s="1425"/>
      <c r="CG77" s="1422"/>
      <c r="CH77" s="1422"/>
      <c r="CI77" s="1422"/>
      <c r="CJ77" s="1422"/>
      <c r="CK77" s="1422"/>
      <c r="CL77" s="1422"/>
      <c r="CM77" s="1422"/>
      <c r="CN77" s="1422"/>
      <c r="CO77" s="1422"/>
      <c r="CP77" s="1422"/>
      <c r="CQ77" s="1422"/>
      <c r="CR77" s="1422"/>
      <c r="CS77" s="1422"/>
      <c r="CT77" s="1422"/>
      <c r="CU77" s="1422"/>
      <c r="CV77" s="1422"/>
      <c r="CW77" s="1422"/>
      <c r="CX77" s="1422"/>
      <c r="CY77" s="1422"/>
      <c r="CZ77" s="1422"/>
      <c r="DA77" s="1422"/>
      <c r="DB77" s="1422"/>
      <c r="DC77" s="1425"/>
      <c r="DD77" s="1422"/>
      <c r="DE77" s="1422"/>
      <c r="DF77" s="1422"/>
      <c r="DG77" s="1422"/>
      <c r="DH77" s="1422"/>
      <c r="DI77" s="1422"/>
      <c r="DJ77" s="1422"/>
      <c r="DK77" s="1422"/>
      <c r="DL77" s="1422"/>
      <c r="DM77" s="1422"/>
      <c r="DN77" s="1422"/>
      <c r="DO77" s="1425">
        <v>1</v>
      </c>
      <c r="DP77" s="1422"/>
      <c r="DQ77" s="1425"/>
      <c r="DR77" s="1422"/>
      <c r="DS77" s="1422"/>
      <c r="DT77" s="1422"/>
      <c r="DU77" s="1422"/>
      <c r="DV77" s="1422"/>
      <c r="DW77" s="1422"/>
      <c r="DX77" s="1422"/>
      <c r="DY77" s="1422"/>
      <c r="DZ77" s="1422"/>
      <c r="EA77" s="1425"/>
      <c r="EB77" s="1422"/>
      <c r="EC77" s="1422"/>
      <c r="ED77" s="1422"/>
      <c r="EE77" s="1422"/>
      <c r="EF77" s="1422"/>
      <c r="EG77" s="1422"/>
      <c r="EH77" s="1422"/>
      <c r="EI77" s="1422"/>
      <c r="EJ77" s="1422"/>
      <c r="EK77" s="1422"/>
      <c r="EL77" s="1426"/>
      <c r="EM77" s="1427"/>
      <c r="EN77" s="1425">
        <v>3</v>
      </c>
      <c r="EO77" s="1425"/>
      <c r="EP77" s="1425"/>
      <c r="EQ77" s="1425"/>
      <c r="ER77" s="1425"/>
      <c r="ES77" s="1427"/>
      <c r="ET77" s="1425"/>
      <c r="EU77" s="1425">
        <v>1</v>
      </c>
      <c r="EV77" s="1425"/>
      <c r="EW77" s="1425"/>
      <c r="EX77" s="1425"/>
      <c r="EY77" s="1425"/>
      <c r="EZ77" s="1425"/>
      <c r="FA77" s="1425"/>
      <c r="FB77" s="1425"/>
      <c r="FC77" s="1425"/>
      <c r="FD77" s="1425"/>
      <c r="FE77" s="1425"/>
      <c r="FF77" s="1428"/>
      <c r="FG77" s="1425"/>
      <c r="FH77" s="1425"/>
      <c r="FI77" s="1425"/>
      <c r="FJ77" s="1425"/>
      <c r="FK77" s="1425"/>
      <c r="FL77" s="1427"/>
      <c r="FM77" s="1427"/>
      <c r="FN77" s="1427"/>
      <c r="FO77" s="1427"/>
      <c r="FP77" s="1425"/>
      <c r="FQ77" s="1427"/>
      <c r="FR77" s="1427"/>
      <c r="FS77" s="1427"/>
      <c r="FT77" s="1427">
        <v>3</v>
      </c>
      <c r="FU77" s="1427"/>
      <c r="FV77" s="1427"/>
      <c r="FW77" s="1427"/>
      <c r="FX77" s="1427"/>
      <c r="FY77" s="1427">
        <v>1</v>
      </c>
      <c r="FZ77" s="1427"/>
      <c r="GA77" s="1427"/>
      <c r="GB77" s="1435">
        <f>11-11</f>
        <v>0</v>
      </c>
      <c r="GC77" s="1427">
        <v>4</v>
      </c>
      <c r="GD77" s="1429"/>
      <c r="GE77" s="1430"/>
      <c r="GF77" s="1430"/>
      <c r="GG77" s="1427"/>
      <c r="GH77" s="1431">
        <f t="shared" si="15"/>
        <v>108</v>
      </c>
      <c r="GI77" s="1432">
        <f t="shared" si="11"/>
        <v>36</v>
      </c>
      <c r="GJ77" s="1433">
        <f t="shared" si="16"/>
        <v>0</v>
      </c>
      <c r="GK77" s="1433"/>
      <c r="GL77" s="1434"/>
      <c r="GM77" s="1434"/>
      <c r="GN77" s="1434"/>
      <c r="GO77" s="1435">
        <v>1</v>
      </c>
      <c r="GP77" s="1435"/>
      <c r="GQ77" s="1435"/>
      <c r="GR77" s="1436"/>
      <c r="GS77" s="1437"/>
      <c r="GT77" s="1435"/>
      <c r="GU77" s="1435"/>
      <c r="GV77" s="1435"/>
      <c r="GW77" s="1435"/>
      <c r="GX77" s="1435"/>
      <c r="GY77" s="1435"/>
      <c r="GZ77" s="1435"/>
      <c r="HA77" s="1435"/>
      <c r="HB77" s="1435"/>
      <c r="HC77" s="1435">
        <f t="shared" ref="HC77:HC140" si="18">BU77</f>
        <v>0</v>
      </c>
      <c r="HD77" s="1437">
        <f t="shared" ref="HD77:HD140" si="19">BT77</f>
        <v>0</v>
      </c>
      <c r="HE77" s="1435"/>
      <c r="HF77" s="1436"/>
      <c r="HG77" s="1437"/>
      <c r="HH77" s="1435"/>
      <c r="HI77" s="1437"/>
      <c r="HJ77" s="1435"/>
      <c r="HK77" s="1437"/>
      <c r="HL77" s="1435"/>
      <c r="HM77" s="1436">
        <v>6</v>
      </c>
      <c r="HN77" s="1436"/>
      <c r="HO77" s="1436"/>
      <c r="HP77" s="1436"/>
      <c r="HQ77" s="1436"/>
      <c r="HR77" s="1437"/>
      <c r="HS77" s="1435"/>
      <c r="HT77" s="1435"/>
      <c r="HU77" s="1435"/>
      <c r="HV77" s="1435"/>
      <c r="HW77" s="1435"/>
      <c r="HX77" s="1435"/>
      <c r="HY77" s="1435"/>
      <c r="HZ77" s="1437"/>
      <c r="IA77" s="1437"/>
      <c r="IB77" s="1437"/>
      <c r="IC77" s="1435"/>
      <c r="ID77" s="1438"/>
      <c r="IE77" s="1438"/>
      <c r="IF77" s="1435"/>
      <c r="IG77" s="1435"/>
      <c r="IH77" s="1435"/>
      <c r="II77" s="1435"/>
      <c r="IJ77" s="1435"/>
      <c r="IK77" s="1435"/>
      <c r="IL77" s="1435"/>
      <c r="IM77" s="1435"/>
      <c r="IN77" s="1435"/>
      <c r="IO77" s="1435"/>
      <c r="IP77" s="1435"/>
      <c r="IQ77" s="1435"/>
      <c r="IR77" s="1435"/>
      <c r="IS77" s="1435"/>
      <c r="IT77" s="1435"/>
      <c r="IU77" s="1435"/>
      <c r="IV77" s="1435">
        <f t="shared" si="12"/>
        <v>0</v>
      </c>
      <c r="IW77" s="1436">
        <f>HO77</f>
        <v>0</v>
      </c>
      <c r="IX77" s="1436">
        <f>HP77</f>
        <v>0</v>
      </c>
      <c r="IY77" s="1437"/>
      <c r="IZ77" s="1435">
        <f t="shared" si="13"/>
        <v>0</v>
      </c>
      <c r="JA77" s="1435"/>
      <c r="JB77" s="1435"/>
      <c r="JC77" s="1435"/>
      <c r="JD77" s="1435"/>
      <c r="JE77" s="1437"/>
      <c r="JF77" s="1437"/>
      <c r="JG77" s="1437"/>
      <c r="JH77" s="1435">
        <v>1</v>
      </c>
      <c r="JI77" s="1436"/>
      <c r="JJ77" s="1436">
        <f t="shared" si="17"/>
        <v>0</v>
      </c>
      <c r="JK77" s="1459"/>
    </row>
    <row r="78" spans="1:271" s="1027" customFormat="1" ht="16.5">
      <c r="A78" s="1547">
        <f>BangKeTru!B76</f>
        <v>123</v>
      </c>
      <c r="B78" s="1548">
        <f>BangKeTru!C76</f>
        <v>39.200000000000003</v>
      </c>
      <c r="C78" s="1416">
        <f t="shared" si="14"/>
        <v>2509.099999999999</v>
      </c>
      <c r="D78" s="1464"/>
      <c r="E78" s="1465"/>
      <c r="F78" s="1465"/>
      <c r="G78" s="1465"/>
      <c r="H78" s="1466"/>
      <c r="I78" s="1464"/>
      <c r="J78" s="1464"/>
      <c r="K78" s="1467"/>
      <c r="L78" s="1467"/>
      <c r="M78" s="1467">
        <v>5</v>
      </c>
      <c r="N78" s="1468" t="s">
        <v>3434</v>
      </c>
      <c r="O78" s="1469" t="s">
        <v>3434</v>
      </c>
      <c r="P78" s="1469"/>
      <c r="Q78" s="1470">
        <v>1</v>
      </c>
      <c r="R78" s="1470"/>
      <c r="S78" s="1468"/>
      <c r="T78" s="1470"/>
      <c r="U78" s="1470"/>
      <c r="V78" s="1470"/>
      <c r="W78" s="1468"/>
      <c r="X78" s="1471"/>
      <c r="Y78" s="1471">
        <v>1</v>
      </c>
      <c r="Z78" s="1471"/>
      <c r="AA78" s="1462"/>
      <c r="AB78" s="1470"/>
      <c r="AC78" s="1470"/>
      <c r="AD78" s="1470"/>
      <c r="AE78" s="1470"/>
      <c r="AF78" s="1470"/>
      <c r="AG78" s="1470"/>
      <c r="AH78" s="1470"/>
      <c r="AI78" s="1470"/>
      <c r="AJ78" s="1470"/>
      <c r="AK78" s="1470"/>
      <c r="AL78" s="1470"/>
      <c r="AM78" s="1470"/>
      <c r="AN78" s="1470"/>
      <c r="AO78" s="1470"/>
      <c r="AP78" s="1470"/>
      <c r="AQ78" s="1470"/>
      <c r="AR78" s="1470"/>
      <c r="AS78" s="1470"/>
      <c r="AT78" s="1470"/>
      <c r="AU78" s="1470"/>
      <c r="AV78" s="1470"/>
      <c r="AW78" s="1470"/>
      <c r="AX78" s="1470"/>
      <c r="AY78" s="1470"/>
      <c r="AZ78" s="1470"/>
      <c r="BA78" s="1470"/>
      <c r="BB78" s="1470"/>
      <c r="BC78" s="1470">
        <v>1</v>
      </c>
      <c r="BD78" s="1470"/>
      <c r="BE78" s="1470"/>
      <c r="BF78" s="1470"/>
      <c r="BG78" s="1470"/>
      <c r="BH78" s="1470"/>
      <c r="BI78" s="1470"/>
      <c r="BJ78" s="1470"/>
      <c r="BK78" s="1470"/>
      <c r="BL78" s="1470"/>
      <c r="BM78" s="1470"/>
      <c r="BN78" s="1470"/>
      <c r="BO78" s="1470"/>
      <c r="BP78" s="1470"/>
      <c r="BQ78" s="1470"/>
      <c r="BR78" s="1470"/>
      <c r="BS78" s="1470"/>
      <c r="BT78" s="1462"/>
      <c r="BU78" s="1462"/>
      <c r="BV78" s="1470"/>
      <c r="BW78" s="1470"/>
      <c r="BX78" s="1470"/>
      <c r="BY78" s="1470"/>
      <c r="BZ78" s="1470"/>
      <c r="CA78" s="1470"/>
      <c r="CB78" s="1470"/>
      <c r="CC78" s="1470"/>
      <c r="CD78" s="1470"/>
      <c r="CE78" s="1470"/>
      <c r="CF78" s="1462"/>
      <c r="CG78" s="1470"/>
      <c r="CH78" s="1470"/>
      <c r="CI78" s="1470"/>
      <c r="CJ78" s="1470"/>
      <c r="CK78" s="1470"/>
      <c r="CL78" s="1470"/>
      <c r="CM78" s="1470"/>
      <c r="CN78" s="1470"/>
      <c r="CO78" s="1470"/>
      <c r="CP78" s="1470"/>
      <c r="CQ78" s="1470"/>
      <c r="CR78" s="1470"/>
      <c r="CS78" s="1470"/>
      <c r="CT78" s="1470"/>
      <c r="CU78" s="1470"/>
      <c r="CV78" s="1470"/>
      <c r="CW78" s="1470">
        <v>1</v>
      </c>
      <c r="CX78" s="1470"/>
      <c r="CY78" s="1470"/>
      <c r="CZ78" s="1470"/>
      <c r="DA78" s="1470"/>
      <c r="DB78" s="1470"/>
      <c r="DC78" s="1462"/>
      <c r="DD78" s="1470"/>
      <c r="DE78" s="1470"/>
      <c r="DF78" s="1470"/>
      <c r="DG78" s="1470"/>
      <c r="DH78" s="1470"/>
      <c r="DI78" s="1470"/>
      <c r="DJ78" s="1470"/>
      <c r="DK78" s="1470"/>
      <c r="DL78" s="1470"/>
      <c r="DM78" s="1470"/>
      <c r="DN78" s="1470"/>
      <c r="DO78" s="1462">
        <v>1</v>
      </c>
      <c r="DP78" s="1470"/>
      <c r="DQ78" s="1462"/>
      <c r="DR78" s="1470"/>
      <c r="DS78" s="1470"/>
      <c r="DT78" s="1470"/>
      <c r="DU78" s="1470"/>
      <c r="DV78" s="1470"/>
      <c r="DW78" s="1470"/>
      <c r="DX78" s="1470"/>
      <c r="DY78" s="1470"/>
      <c r="DZ78" s="1470"/>
      <c r="EA78" s="1462"/>
      <c r="EB78" s="1470"/>
      <c r="EC78" s="1470"/>
      <c r="ED78" s="1470"/>
      <c r="EE78" s="1470"/>
      <c r="EF78" s="1470"/>
      <c r="EG78" s="1470"/>
      <c r="EH78" s="1470"/>
      <c r="EI78" s="1470"/>
      <c r="EJ78" s="1470"/>
      <c r="EK78" s="1470"/>
      <c r="EL78" s="1472"/>
      <c r="EM78" s="1435"/>
      <c r="EN78" s="1462">
        <v>3</v>
      </c>
      <c r="EO78" s="1462"/>
      <c r="EP78" s="1462"/>
      <c r="EQ78" s="1462"/>
      <c r="ER78" s="1462"/>
      <c r="ES78" s="1435"/>
      <c r="ET78" s="1462"/>
      <c r="EU78" s="1462">
        <v>1</v>
      </c>
      <c r="EV78" s="1462"/>
      <c r="EW78" s="1462"/>
      <c r="EX78" s="1462"/>
      <c r="EY78" s="1462"/>
      <c r="EZ78" s="1462"/>
      <c r="FA78" s="1462"/>
      <c r="FB78" s="1462"/>
      <c r="FC78" s="1462"/>
      <c r="FD78" s="1462"/>
      <c r="FE78" s="1462"/>
      <c r="FF78" s="1473"/>
      <c r="FG78" s="1462"/>
      <c r="FH78" s="1462">
        <v>1</v>
      </c>
      <c r="FI78" s="1462">
        <v>1</v>
      </c>
      <c r="FJ78" s="1462"/>
      <c r="FK78" s="1462"/>
      <c r="FL78" s="1435"/>
      <c r="FM78" s="1435">
        <v>2</v>
      </c>
      <c r="FN78" s="1435"/>
      <c r="FO78" s="1435"/>
      <c r="FP78" s="1462"/>
      <c r="FQ78" s="1435"/>
      <c r="FR78" s="1435"/>
      <c r="FS78" s="1435"/>
      <c r="FT78" s="1435">
        <v>3</v>
      </c>
      <c r="FU78" s="1435"/>
      <c r="FV78" s="1435"/>
      <c r="FW78" s="1435"/>
      <c r="FX78" s="1435"/>
      <c r="FY78" s="1435"/>
      <c r="FZ78" s="1435"/>
      <c r="GA78" s="1435"/>
      <c r="GB78" s="1435"/>
      <c r="GC78" s="1435"/>
      <c r="GD78" s="1439"/>
      <c r="GE78" s="1434"/>
      <c r="GF78" s="1434"/>
      <c r="GG78" s="1435"/>
      <c r="GH78" s="1431">
        <f t="shared" si="15"/>
        <v>117.60000000000001</v>
      </c>
      <c r="GI78" s="1432">
        <f t="shared" si="11"/>
        <v>39.200000000000003</v>
      </c>
      <c r="GJ78" s="1433">
        <f t="shared" si="16"/>
        <v>0</v>
      </c>
      <c r="GK78" s="1433">
        <v>2.5</v>
      </c>
      <c r="GL78" s="1434">
        <v>1</v>
      </c>
      <c r="GM78" s="1434"/>
      <c r="GN78" s="1434"/>
      <c r="GO78" s="1435"/>
      <c r="GP78" s="1435"/>
      <c r="GQ78" s="1435"/>
      <c r="GR78" s="1436"/>
      <c r="GS78" s="1437">
        <v>1</v>
      </c>
      <c r="GT78" s="1435"/>
      <c r="GU78" s="1435"/>
      <c r="GV78" s="1435">
        <v>1</v>
      </c>
      <c r="GW78" s="1435"/>
      <c r="GX78" s="1435"/>
      <c r="GY78" s="1435"/>
      <c r="GZ78" s="1435"/>
      <c r="HA78" s="1435"/>
      <c r="HB78" s="1435"/>
      <c r="HC78" s="1435">
        <f t="shared" si="18"/>
        <v>0</v>
      </c>
      <c r="HD78" s="1437">
        <f t="shared" si="19"/>
        <v>0</v>
      </c>
      <c r="HE78" s="1435"/>
      <c r="HF78" s="1436"/>
      <c r="HG78" s="1437"/>
      <c r="HH78" s="1435">
        <v>2</v>
      </c>
      <c r="HI78" s="1437">
        <v>1</v>
      </c>
      <c r="HJ78" s="1435"/>
      <c r="HK78" s="1437"/>
      <c r="HL78" s="1435"/>
      <c r="HM78" s="1436">
        <v>3</v>
      </c>
      <c r="HN78" s="1436"/>
      <c r="HO78" s="1436"/>
      <c r="HP78" s="1436"/>
      <c r="HQ78" s="1436">
        <v>1</v>
      </c>
      <c r="HR78" s="1437">
        <v>1</v>
      </c>
      <c r="HS78" s="1435"/>
      <c r="HT78" s="1435"/>
      <c r="HU78" s="1435">
        <v>1</v>
      </c>
      <c r="HV78" s="1435"/>
      <c r="HW78" s="1435">
        <v>0</v>
      </c>
      <c r="HX78" s="1435">
        <v>2</v>
      </c>
      <c r="HY78" s="1435">
        <v>1</v>
      </c>
      <c r="HZ78" s="1437"/>
      <c r="IA78" s="1437"/>
      <c r="IB78" s="1437"/>
      <c r="IC78" s="1462"/>
      <c r="ID78" s="1463"/>
      <c r="IE78" s="1463"/>
      <c r="IF78" s="1462"/>
      <c r="IG78" s="1435"/>
      <c r="IH78" s="1462"/>
      <c r="II78" s="1462"/>
      <c r="IJ78" s="1462"/>
      <c r="IK78" s="1462"/>
      <c r="IL78" s="1462"/>
      <c r="IM78" s="1462"/>
      <c r="IN78" s="1462"/>
      <c r="IO78" s="1462"/>
      <c r="IP78" s="1462">
        <v>1</v>
      </c>
      <c r="IQ78" s="1462"/>
      <c r="IR78" s="1462"/>
      <c r="IS78" s="1462"/>
      <c r="IT78" s="1462"/>
      <c r="IU78" s="1462"/>
      <c r="IV78" s="1435">
        <f t="shared" si="12"/>
        <v>0</v>
      </c>
      <c r="IW78" s="1437"/>
      <c r="IX78" s="1437"/>
      <c r="IY78" s="1437">
        <v>1</v>
      </c>
      <c r="IZ78" s="1435">
        <f t="shared" si="13"/>
        <v>1</v>
      </c>
      <c r="JA78" s="1462"/>
      <c r="JB78" s="1462">
        <v>1</v>
      </c>
      <c r="JC78" s="1462">
        <v>0</v>
      </c>
      <c r="JD78" s="1462">
        <v>2</v>
      </c>
      <c r="JE78" s="1437"/>
      <c r="JF78" s="1437"/>
      <c r="JG78" s="1437"/>
      <c r="JH78" s="1435"/>
      <c r="JI78" s="1436"/>
      <c r="JJ78" s="1436">
        <f t="shared" si="17"/>
        <v>0</v>
      </c>
      <c r="JK78" s="1455" t="s">
        <v>3996</v>
      </c>
    </row>
    <row r="79" spans="1:271" s="1027" customFormat="1" ht="16.5" hidden="1">
      <c r="A79" s="1547" t="str">
        <f>BangKeTru!B77</f>
        <v>123a</v>
      </c>
      <c r="B79" s="1548">
        <f>BangKeTru!C77</f>
        <v>40</v>
      </c>
      <c r="C79" s="1416">
        <f t="shared" si="14"/>
        <v>2549.099999999999</v>
      </c>
      <c r="D79" s="1456"/>
      <c r="E79" s="1457"/>
      <c r="F79" s="1457"/>
      <c r="G79" s="1457"/>
      <c r="H79" s="1458"/>
      <c r="I79" s="1456"/>
      <c r="J79" s="1456"/>
      <c r="K79" s="1422"/>
      <c r="L79" s="1422"/>
      <c r="M79" s="1422"/>
      <c r="N79" s="1423"/>
      <c r="O79" s="1421" t="s">
        <v>3434</v>
      </c>
      <c r="P79" s="1421"/>
      <c r="Q79" s="1422"/>
      <c r="R79" s="1422"/>
      <c r="S79" s="1423"/>
      <c r="T79" s="1422"/>
      <c r="U79" s="1422"/>
      <c r="V79" s="1422"/>
      <c r="W79" s="1423"/>
      <c r="X79" s="1424">
        <v>1</v>
      </c>
      <c r="Y79" s="1424"/>
      <c r="Z79" s="1424"/>
      <c r="AA79" s="1425"/>
      <c r="AB79" s="1422"/>
      <c r="AC79" s="1422"/>
      <c r="AD79" s="1422"/>
      <c r="AE79" s="1422"/>
      <c r="AF79" s="1422"/>
      <c r="AG79" s="1422"/>
      <c r="AH79" s="1422"/>
      <c r="AI79" s="1422"/>
      <c r="AJ79" s="1422"/>
      <c r="AK79" s="1422"/>
      <c r="AL79" s="1422"/>
      <c r="AM79" s="1422">
        <v>1</v>
      </c>
      <c r="AN79" s="1422"/>
      <c r="AO79" s="1422"/>
      <c r="AP79" s="1422"/>
      <c r="AQ79" s="1422"/>
      <c r="AR79" s="1422"/>
      <c r="AS79" s="1422"/>
      <c r="AT79" s="1422"/>
      <c r="AU79" s="1422"/>
      <c r="AV79" s="1422"/>
      <c r="AW79" s="1422"/>
      <c r="AX79" s="1422"/>
      <c r="AY79" s="1422"/>
      <c r="AZ79" s="1422"/>
      <c r="BA79" s="1422"/>
      <c r="BB79" s="1422"/>
      <c r="BC79" s="1422"/>
      <c r="BD79" s="1422"/>
      <c r="BE79" s="1422"/>
      <c r="BF79" s="1422"/>
      <c r="BG79" s="1422"/>
      <c r="BH79" s="1422"/>
      <c r="BI79" s="1422"/>
      <c r="BJ79" s="1422"/>
      <c r="BK79" s="1422"/>
      <c r="BL79" s="1422"/>
      <c r="BM79" s="1422"/>
      <c r="BN79" s="1422"/>
      <c r="BO79" s="1422"/>
      <c r="BP79" s="1422"/>
      <c r="BQ79" s="1422"/>
      <c r="BR79" s="1422"/>
      <c r="BS79" s="1422"/>
      <c r="BT79" s="1425"/>
      <c r="BU79" s="1425"/>
      <c r="BV79" s="1422"/>
      <c r="BW79" s="1422"/>
      <c r="BX79" s="1422"/>
      <c r="BY79" s="1422"/>
      <c r="BZ79" s="1422"/>
      <c r="CA79" s="1422"/>
      <c r="CB79" s="1422"/>
      <c r="CC79" s="1422"/>
      <c r="CD79" s="1422"/>
      <c r="CE79" s="1422"/>
      <c r="CF79" s="1425"/>
      <c r="CG79" s="1422"/>
      <c r="CH79" s="1422"/>
      <c r="CI79" s="1422"/>
      <c r="CJ79" s="1422"/>
      <c r="CK79" s="1422"/>
      <c r="CL79" s="1422"/>
      <c r="CM79" s="1422"/>
      <c r="CN79" s="1422"/>
      <c r="CO79" s="1422"/>
      <c r="CP79" s="1422"/>
      <c r="CQ79" s="1422"/>
      <c r="CR79" s="1422"/>
      <c r="CS79" s="1422"/>
      <c r="CT79" s="1422"/>
      <c r="CU79" s="1422"/>
      <c r="CV79" s="1422"/>
      <c r="CW79" s="1422"/>
      <c r="CX79" s="1422"/>
      <c r="CY79" s="1422"/>
      <c r="CZ79" s="1422"/>
      <c r="DA79" s="1422"/>
      <c r="DB79" s="1422"/>
      <c r="DC79" s="1425"/>
      <c r="DD79" s="1422"/>
      <c r="DE79" s="1422"/>
      <c r="DF79" s="1422"/>
      <c r="DG79" s="1422"/>
      <c r="DH79" s="1422"/>
      <c r="DI79" s="1422"/>
      <c r="DJ79" s="1422"/>
      <c r="DK79" s="1422"/>
      <c r="DL79" s="1422"/>
      <c r="DM79" s="1422"/>
      <c r="DN79" s="1422"/>
      <c r="DO79" s="1425">
        <v>1</v>
      </c>
      <c r="DP79" s="1422"/>
      <c r="DQ79" s="1425"/>
      <c r="DR79" s="1422"/>
      <c r="DS79" s="1422"/>
      <c r="DT79" s="1422"/>
      <c r="DU79" s="1422"/>
      <c r="DV79" s="1422"/>
      <c r="DW79" s="1422"/>
      <c r="DX79" s="1422"/>
      <c r="DY79" s="1422"/>
      <c r="DZ79" s="1422"/>
      <c r="EA79" s="1425"/>
      <c r="EB79" s="1422"/>
      <c r="EC79" s="1422"/>
      <c r="ED79" s="1422"/>
      <c r="EE79" s="1422"/>
      <c r="EF79" s="1422"/>
      <c r="EG79" s="1422"/>
      <c r="EH79" s="1422"/>
      <c r="EI79" s="1422"/>
      <c r="EJ79" s="1422"/>
      <c r="EK79" s="1422"/>
      <c r="EL79" s="1426"/>
      <c r="EM79" s="1427"/>
      <c r="EN79" s="1425">
        <v>3</v>
      </c>
      <c r="EO79" s="1425"/>
      <c r="EP79" s="1425"/>
      <c r="EQ79" s="1425"/>
      <c r="ER79" s="1425"/>
      <c r="ES79" s="1427"/>
      <c r="ET79" s="1425"/>
      <c r="EU79" s="1425">
        <v>1</v>
      </c>
      <c r="EV79" s="1425"/>
      <c r="EW79" s="1425"/>
      <c r="EX79" s="1425"/>
      <c r="EY79" s="1425"/>
      <c r="EZ79" s="1425"/>
      <c r="FA79" s="1425"/>
      <c r="FB79" s="1425"/>
      <c r="FC79" s="1425"/>
      <c r="FD79" s="1425"/>
      <c r="FE79" s="1425"/>
      <c r="FF79" s="1428"/>
      <c r="FG79" s="1425"/>
      <c r="FH79" s="1425"/>
      <c r="FI79" s="1425"/>
      <c r="FJ79" s="1425"/>
      <c r="FK79" s="1425"/>
      <c r="FL79" s="1427"/>
      <c r="FM79" s="1427"/>
      <c r="FN79" s="1427"/>
      <c r="FO79" s="1427"/>
      <c r="FP79" s="1425"/>
      <c r="FQ79" s="1427"/>
      <c r="FR79" s="1427"/>
      <c r="FS79" s="1427"/>
      <c r="FT79" s="1427">
        <v>3</v>
      </c>
      <c r="FU79" s="1427"/>
      <c r="FV79" s="1427"/>
      <c r="FW79" s="1427"/>
      <c r="FX79" s="1427"/>
      <c r="FY79" s="1427">
        <v>1</v>
      </c>
      <c r="FZ79" s="1427"/>
      <c r="GA79" s="1427"/>
      <c r="GB79" s="1427">
        <v>4</v>
      </c>
      <c r="GC79" s="1427">
        <v>4</v>
      </c>
      <c r="GD79" s="1429"/>
      <c r="GE79" s="1430"/>
      <c r="GF79" s="1430"/>
      <c r="GG79" s="1427"/>
      <c r="GH79" s="1431">
        <f t="shared" si="15"/>
        <v>120</v>
      </c>
      <c r="GI79" s="1432">
        <f t="shared" si="11"/>
        <v>40</v>
      </c>
      <c r="GJ79" s="1433">
        <f t="shared" si="16"/>
        <v>0</v>
      </c>
      <c r="GK79" s="1433"/>
      <c r="GL79" s="1434"/>
      <c r="GM79" s="1434"/>
      <c r="GN79" s="1434"/>
      <c r="GO79" s="1435">
        <v>1</v>
      </c>
      <c r="GP79" s="1435"/>
      <c r="GQ79" s="1435"/>
      <c r="GR79" s="1436"/>
      <c r="GS79" s="1437"/>
      <c r="GT79" s="1435"/>
      <c r="GU79" s="1435"/>
      <c r="GV79" s="1435"/>
      <c r="GW79" s="1435"/>
      <c r="GX79" s="1435"/>
      <c r="GY79" s="1435"/>
      <c r="GZ79" s="1435"/>
      <c r="HA79" s="1435"/>
      <c r="HB79" s="1435"/>
      <c r="HC79" s="1435">
        <f t="shared" si="18"/>
        <v>0</v>
      </c>
      <c r="HD79" s="1437">
        <f t="shared" si="19"/>
        <v>0</v>
      </c>
      <c r="HE79" s="1435"/>
      <c r="HF79" s="1436"/>
      <c r="HG79" s="1437"/>
      <c r="HH79" s="1435"/>
      <c r="HI79" s="1437"/>
      <c r="HJ79" s="1435"/>
      <c r="HK79" s="1437"/>
      <c r="HL79" s="1435">
        <v>1</v>
      </c>
      <c r="HM79" s="1436">
        <v>3</v>
      </c>
      <c r="HN79" s="1436"/>
      <c r="HO79" s="1436"/>
      <c r="HP79" s="1436">
        <v>1</v>
      </c>
      <c r="HQ79" s="1436"/>
      <c r="HR79" s="1437"/>
      <c r="HS79" s="1435"/>
      <c r="HT79" s="1435"/>
      <c r="HU79" s="1435"/>
      <c r="HV79" s="1435"/>
      <c r="HW79" s="1435"/>
      <c r="HX79" s="1435"/>
      <c r="HY79" s="1435"/>
      <c r="HZ79" s="1437"/>
      <c r="IA79" s="1437"/>
      <c r="IB79" s="1437"/>
      <c r="IC79" s="1435"/>
      <c r="ID79" s="1438"/>
      <c r="IE79" s="1438"/>
      <c r="IF79" s="1435"/>
      <c r="IG79" s="1435"/>
      <c r="IH79" s="1435"/>
      <c r="II79" s="1435"/>
      <c r="IJ79" s="1435"/>
      <c r="IK79" s="1435"/>
      <c r="IL79" s="1435"/>
      <c r="IM79" s="1435"/>
      <c r="IN79" s="1435"/>
      <c r="IO79" s="1435"/>
      <c r="IP79" s="1435"/>
      <c r="IQ79" s="1435"/>
      <c r="IR79" s="1435"/>
      <c r="IS79" s="1435"/>
      <c r="IT79" s="1435"/>
      <c r="IU79" s="1435"/>
      <c r="IV79" s="1435">
        <f t="shared" si="12"/>
        <v>1</v>
      </c>
      <c r="IW79" s="1436">
        <f>HO79</f>
        <v>0</v>
      </c>
      <c r="IX79" s="1436">
        <f>HP79</f>
        <v>1</v>
      </c>
      <c r="IY79" s="1437"/>
      <c r="IZ79" s="1435">
        <f t="shared" si="13"/>
        <v>0</v>
      </c>
      <c r="JA79" s="1435"/>
      <c r="JB79" s="1435"/>
      <c r="JC79" s="1435"/>
      <c r="JD79" s="1435"/>
      <c r="JE79" s="1437"/>
      <c r="JF79" s="1437"/>
      <c r="JG79" s="1437"/>
      <c r="JH79" s="1435">
        <v>1</v>
      </c>
      <c r="JI79" s="1436"/>
      <c r="JJ79" s="1436">
        <f t="shared" si="17"/>
        <v>0</v>
      </c>
      <c r="JK79" s="1459"/>
    </row>
    <row r="80" spans="1:271" s="1027" customFormat="1" ht="16.5" hidden="1">
      <c r="A80" s="1547">
        <f>BangKeTru!B78</f>
        <v>124</v>
      </c>
      <c r="B80" s="1548">
        <f>BangKeTru!C78</f>
        <v>31.2</v>
      </c>
      <c r="C80" s="1416">
        <f t="shared" si="14"/>
        <v>2580.2999999999988</v>
      </c>
      <c r="D80" s="1416"/>
      <c r="E80" s="1441"/>
      <c r="F80" s="1441"/>
      <c r="G80" s="1441"/>
      <c r="H80" s="1460"/>
      <c r="I80" s="1443"/>
      <c r="J80" s="1443"/>
      <c r="K80" s="1461"/>
      <c r="L80" s="1461"/>
      <c r="M80" s="1461"/>
      <c r="N80" s="1445" t="s">
        <v>3434</v>
      </c>
      <c r="O80" s="1446" t="s">
        <v>3434</v>
      </c>
      <c r="P80" s="1446"/>
      <c r="Q80" s="1444">
        <v>1</v>
      </c>
      <c r="R80" s="1444"/>
      <c r="S80" s="1445"/>
      <c r="T80" s="1444"/>
      <c r="U80" s="1444"/>
      <c r="V80" s="1444"/>
      <c r="W80" s="1445"/>
      <c r="X80" s="1447"/>
      <c r="Y80" s="1447"/>
      <c r="Z80" s="1447"/>
      <c r="AA80" s="1448"/>
      <c r="AB80" s="1444"/>
      <c r="AC80" s="1444"/>
      <c r="AD80" s="1444"/>
      <c r="AE80" s="1444"/>
      <c r="AF80" s="1444"/>
      <c r="AG80" s="1444"/>
      <c r="AH80" s="1444"/>
      <c r="AI80" s="1444"/>
      <c r="AJ80" s="1444"/>
      <c r="AK80" s="1444"/>
      <c r="AL80" s="1444"/>
      <c r="AM80" s="1444"/>
      <c r="AN80" s="1444"/>
      <c r="AO80" s="1444"/>
      <c r="AP80" s="1444"/>
      <c r="AQ80" s="1444"/>
      <c r="AR80" s="1444"/>
      <c r="AS80" s="1444"/>
      <c r="AT80" s="1444"/>
      <c r="AU80" s="1444"/>
      <c r="AV80" s="1444"/>
      <c r="AW80" s="1444"/>
      <c r="AX80" s="1444"/>
      <c r="AY80" s="1444"/>
      <c r="AZ80" s="1444"/>
      <c r="BA80" s="1444"/>
      <c r="BB80" s="1444"/>
      <c r="BC80" s="1444"/>
      <c r="BD80" s="1444"/>
      <c r="BE80" s="1444"/>
      <c r="BF80" s="1444"/>
      <c r="BG80" s="1444"/>
      <c r="BH80" s="1444"/>
      <c r="BI80" s="1444"/>
      <c r="BJ80" s="1444"/>
      <c r="BK80" s="1444"/>
      <c r="BL80" s="1444"/>
      <c r="BM80" s="1444"/>
      <c r="BN80" s="1444"/>
      <c r="BO80" s="1444"/>
      <c r="BP80" s="1444"/>
      <c r="BQ80" s="1444"/>
      <c r="BR80" s="1444"/>
      <c r="BS80" s="1444"/>
      <c r="BT80" s="1448"/>
      <c r="BU80" s="1448"/>
      <c r="BV80" s="1444"/>
      <c r="BW80" s="1444"/>
      <c r="BX80" s="1444"/>
      <c r="BY80" s="1444"/>
      <c r="BZ80" s="1444"/>
      <c r="CA80" s="1444"/>
      <c r="CB80" s="1444"/>
      <c r="CC80" s="1444"/>
      <c r="CD80" s="1444"/>
      <c r="CE80" s="1444"/>
      <c r="CF80" s="1448"/>
      <c r="CG80" s="1444"/>
      <c r="CH80" s="1444"/>
      <c r="CI80" s="1444"/>
      <c r="CJ80" s="1444"/>
      <c r="CK80" s="1444"/>
      <c r="CL80" s="1444"/>
      <c r="CM80" s="1444"/>
      <c r="CN80" s="1444"/>
      <c r="CO80" s="1444"/>
      <c r="CP80" s="1444"/>
      <c r="CQ80" s="1444"/>
      <c r="CR80" s="1444"/>
      <c r="CS80" s="1444"/>
      <c r="CT80" s="1444">
        <v>1</v>
      </c>
      <c r="CU80" s="1444"/>
      <c r="CV80" s="1444"/>
      <c r="CW80" s="1444"/>
      <c r="CX80" s="1444"/>
      <c r="CY80" s="1444"/>
      <c r="CZ80" s="1444"/>
      <c r="DA80" s="1444"/>
      <c r="DB80" s="1444"/>
      <c r="DC80" s="1448"/>
      <c r="DD80" s="1444"/>
      <c r="DE80" s="1444"/>
      <c r="DF80" s="1444"/>
      <c r="DG80" s="1444"/>
      <c r="DH80" s="1444"/>
      <c r="DI80" s="1444"/>
      <c r="DJ80" s="1444"/>
      <c r="DK80" s="1444"/>
      <c r="DL80" s="1444"/>
      <c r="DM80" s="1444"/>
      <c r="DN80" s="1444"/>
      <c r="DO80" s="1448">
        <v>1</v>
      </c>
      <c r="DP80" s="1444"/>
      <c r="DQ80" s="1448"/>
      <c r="DR80" s="1444"/>
      <c r="DS80" s="1444"/>
      <c r="DT80" s="1444"/>
      <c r="DU80" s="1444"/>
      <c r="DV80" s="1444"/>
      <c r="DW80" s="1444"/>
      <c r="DX80" s="1444"/>
      <c r="DY80" s="1444"/>
      <c r="DZ80" s="1444"/>
      <c r="EA80" s="1448"/>
      <c r="EB80" s="1444"/>
      <c r="EC80" s="1444"/>
      <c r="ED80" s="1444"/>
      <c r="EE80" s="1444"/>
      <c r="EF80" s="1444"/>
      <c r="EG80" s="1444"/>
      <c r="EH80" s="1444"/>
      <c r="EI80" s="1444"/>
      <c r="EJ80" s="1444"/>
      <c r="EK80" s="1444"/>
      <c r="EL80" s="1449"/>
      <c r="EM80" s="1450"/>
      <c r="EN80" s="1448">
        <v>3</v>
      </c>
      <c r="EO80" s="1448"/>
      <c r="EP80" s="1448"/>
      <c r="EQ80" s="1448"/>
      <c r="ER80" s="1448"/>
      <c r="ES80" s="1450"/>
      <c r="ET80" s="1448"/>
      <c r="EU80" s="1448">
        <v>1</v>
      </c>
      <c r="EV80" s="1448"/>
      <c r="EW80" s="1448"/>
      <c r="EX80" s="1448"/>
      <c r="EY80" s="1448"/>
      <c r="EZ80" s="1448"/>
      <c r="FA80" s="1448"/>
      <c r="FB80" s="1448"/>
      <c r="FC80" s="1448"/>
      <c r="FD80" s="1448"/>
      <c r="FE80" s="1448"/>
      <c r="FF80" s="1451"/>
      <c r="FG80" s="1448"/>
      <c r="FH80" s="1448"/>
      <c r="FI80" s="1448"/>
      <c r="FJ80" s="1448"/>
      <c r="FK80" s="1448"/>
      <c r="FL80" s="1450"/>
      <c r="FM80" s="1450"/>
      <c r="FN80" s="1450"/>
      <c r="FO80" s="1450"/>
      <c r="FP80" s="1448"/>
      <c r="FQ80" s="1452"/>
      <c r="FR80" s="1452"/>
      <c r="FS80" s="1450"/>
      <c r="FT80" s="1450">
        <v>3</v>
      </c>
      <c r="FU80" s="1450"/>
      <c r="FV80" s="1450"/>
      <c r="FW80" s="1450"/>
      <c r="FX80" s="1450"/>
      <c r="FY80" s="1450"/>
      <c r="FZ80" s="1450"/>
      <c r="GA80" s="1450"/>
      <c r="GB80" s="1450"/>
      <c r="GC80" s="1450"/>
      <c r="GD80" s="1453"/>
      <c r="GE80" s="1454"/>
      <c r="GF80" s="1454"/>
      <c r="GG80" s="1450"/>
      <c r="GH80" s="1431">
        <f t="shared" si="15"/>
        <v>93.6</v>
      </c>
      <c r="GI80" s="1432">
        <f t="shared" si="11"/>
        <v>31.2</v>
      </c>
      <c r="GJ80" s="1433">
        <f t="shared" si="16"/>
        <v>0</v>
      </c>
      <c r="GK80" s="1433"/>
      <c r="GL80" s="1434"/>
      <c r="GM80" s="1434"/>
      <c r="GN80" s="1434"/>
      <c r="GO80" s="1435"/>
      <c r="GP80" s="1435"/>
      <c r="GQ80" s="1435"/>
      <c r="GR80" s="1436"/>
      <c r="GS80" s="1437"/>
      <c r="GT80" s="1435"/>
      <c r="GU80" s="1435"/>
      <c r="GV80" s="1435">
        <v>1</v>
      </c>
      <c r="GW80" s="1435"/>
      <c r="GX80" s="1435"/>
      <c r="GY80" s="1435"/>
      <c r="GZ80" s="1435"/>
      <c r="HA80" s="1435"/>
      <c r="HB80" s="1435"/>
      <c r="HC80" s="1435">
        <f t="shared" si="18"/>
        <v>0</v>
      </c>
      <c r="HD80" s="1437">
        <f t="shared" si="19"/>
        <v>0</v>
      </c>
      <c r="HE80" s="1435"/>
      <c r="HF80" s="1436"/>
      <c r="HG80" s="1437"/>
      <c r="HH80" s="1435">
        <v>2</v>
      </c>
      <c r="HI80" s="1437">
        <v>1</v>
      </c>
      <c r="HJ80" s="1435"/>
      <c r="HK80" s="1437"/>
      <c r="HL80" s="1435"/>
      <c r="HM80" s="1436"/>
      <c r="HN80" s="1436"/>
      <c r="HO80" s="1436"/>
      <c r="HP80" s="1436"/>
      <c r="HQ80" s="1436"/>
      <c r="HR80" s="1437"/>
      <c r="HS80" s="1435"/>
      <c r="HT80" s="1435"/>
      <c r="HU80" s="1435"/>
      <c r="HV80" s="1435"/>
      <c r="HW80" s="1435"/>
      <c r="HX80" s="1435"/>
      <c r="HY80" s="1435">
        <v>1</v>
      </c>
      <c r="HZ80" s="1437"/>
      <c r="IA80" s="1437"/>
      <c r="IB80" s="1437"/>
      <c r="IC80" s="1462"/>
      <c r="ID80" s="1463"/>
      <c r="IE80" s="1463"/>
      <c r="IF80" s="1462"/>
      <c r="IG80" s="1435"/>
      <c r="IH80" s="1462"/>
      <c r="II80" s="1462"/>
      <c r="IJ80" s="1462"/>
      <c r="IK80" s="1462"/>
      <c r="IL80" s="1462"/>
      <c r="IM80" s="1462"/>
      <c r="IN80" s="1462"/>
      <c r="IO80" s="1462"/>
      <c r="IP80" s="1462"/>
      <c r="IQ80" s="1462"/>
      <c r="IR80" s="1462"/>
      <c r="IS80" s="1462"/>
      <c r="IT80" s="1462"/>
      <c r="IU80" s="1462"/>
      <c r="IV80" s="1435">
        <f t="shared" si="12"/>
        <v>0</v>
      </c>
      <c r="IW80" s="1437"/>
      <c r="IX80" s="1437"/>
      <c r="IY80" s="1437"/>
      <c r="IZ80" s="1435">
        <f t="shared" si="13"/>
        <v>0</v>
      </c>
      <c r="JA80" s="1462"/>
      <c r="JB80" s="1462"/>
      <c r="JC80" s="1462"/>
      <c r="JD80" s="1462"/>
      <c r="JE80" s="1437"/>
      <c r="JF80" s="1437"/>
      <c r="JG80" s="1437"/>
      <c r="JH80" s="1435"/>
      <c r="JI80" s="1436"/>
      <c r="JJ80" s="1436">
        <f t="shared" si="17"/>
        <v>0</v>
      </c>
      <c r="JK80" s="1455"/>
    </row>
    <row r="81" spans="1:271" s="1027" customFormat="1" ht="16.5" hidden="1">
      <c r="A81" s="1547" t="str">
        <f>BangKeTru!B79</f>
        <v>124a</v>
      </c>
      <c r="B81" s="1548">
        <f>BangKeTru!C79</f>
        <v>39.6</v>
      </c>
      <c r="C81" s="1416">
        <f t="shared" si="14"/>
        <v>2619.8999999999987</v>
      </c>
      <c r="D81" s="1456"/>
      <c r="E81" s="1457"/>
      <c r="F81" s="1457"/>
      <c r="G81" s="1457"/>
      <c r="H81" s="1458"/>
      <c r="I81" s="1456"/>
      <c r="J81" s="1456"/>
      <c r="K81" s="1422"/>
      <c r="L81" s="1422"/>
      <c r="M81" s="1422"/>
      <c r="N81" s="1423"/>
      <c r="O81" s="1421" t="s">
        <v>3434</v>
      </c>
      <c r="P81" s="1421"/>
      <c r="Q81" s="1422"/>
      <c r="R81" s="1422"/>
      <c r="S81" s="1423"/>
      <c r="T81" s="1422"/>
      <c r="U81" s="1422"/>
      <c r="V81" s="1422"/>
      <c r="W81" s="1423"/>
      <c r="X81" s="1424">
        <v>1</v>
      </c>
      <c r="Y81" s="1424"/>
      <c r="Z81" s="1424"/>
      <c r="AA81" s="1425"/>
      <c r="AB81" s="1422"/>
      <c r="AC81" s="1422"/>
      <c r="AD81" s="1422"/>
      <c r="AE81" s="1422"/>
      <c r="AF81" s="1422"/>
      <c r="AG81" s="1422"/>
      <c r="AH81" s="1422"/>
      <c r="AI81" s="1422"/>
      <c r="AJ81" s="1422"/>
      <c r="AK81" s="1422"/>
      <c r="AL81" s="1422"/>
      <c r="AM81" s="1422">
        <v>1</v>
      </c>
      <c r="AN81" s="1422"/>
      <c r="AO81" s="1422"/>
      <c r="AP81" s="1422"/>
      <c r="AQ81" s="1422"/>
      <c r="AR81" s="1422"/>
      <c r="AS81" s="1422"/>
      <c r="AT81" s="1422"/>
      <c r="AU81" s="1422"/>
      <c r="AV81" s="1422"/>
      <c r="AW81" s="1422"/>
      <c r="AX81" s="1422"/>
      <c r="AY81" s="1422"/>
      <c r="AZ81" s="1422"/>
      <c r="BA81" s="1422"/>
      <c r="BB81" s="1422"/>
      <c r="BC81" s="1422"/>
      <c r="BD81" s="1422"/>
      <c r="BE81" s="1422"/>
      <c r="BF81" s="1422"/>
      <c r="BG81" s="1422"/>
      <c r="BH81" s="1422"/>
      <c r="BI81" s="1422"/>
      <c r="BJ81" s="1422"/>
      <c r="BK81" s="1422"/>
      <c r="BL81" s="1422"/>
      <c r="BM81" s="1422"/>
      <c r="BN81" s="1422"/>
      <c r="BO81" s="1422"/>
      <c r="BP81" s="1422"/>
      <c r="BQ81" s="1422"/>
      <c r="BR81" s="1422"/>
      <c r="BS81" s="1422"/>
      <c r="BT81" s="1425"/>
      <c r="BU81" s="1425"/>
      <c r="BV81" s="1422"/>
      <c r="BW81" s="1422"/>
      <c r="BX81" s="1422"/>
      <c r="BY81" s="1422"/>
      <c r="BZ81" s="1422"/>
      <c r="CA81" s="1422"/>
      <c r="CB81" s="1422"/>
      <c r="CC81" s="1422"/>
      <c r="CD81" s="1422"/>
      <c r="CE81" s="1422"/>
      <c r="CF81" s="1425"/>
      <c r="CG81" s="1422"/>
      <c r="CH81" s="1422"/>
      <c r="CI81" s="1422"/>
      <c r="CJ81" s="1422"/>
      <c r="CK81" s="1422"/>
      <c r="CL81" s="1422"/>
      <c r="CM81" s="1422"/>
      <c r="CN81" s="1422"/>
      <c r="CO81" s="1422"/>
      <c r="CP81" s="1422"/>
      <c r="CQ81" s="1422"/>
      <c r="CR81" s="1422"/>
      <c r="CS81" s="1422"/>
      <c r="CT81" s="1422"/>
      <c r="CU81" s="1422"/>
      <c r="CV81" s="1422"/>
      <c r="CW81" s="1422"/>
      <c r="CX81" s="1422"/>
      <c r="CY81" s="1422"/>
      <c r="CZ81" s="1422"/>
      <c r="DA81" s="1422"/>
      <c r="DB81" s="1422"/>
      <c r="DC81" s="1425"/>
      <c r="DD81" s="1422"/>
      <c r="DE81" s="1422"/>
      <c r="DF81" s="1422"/>
      <c r="DG81" s="1422"/>
      <c r="DH81" s="1422"/>
      <c r="DI81" s="1422"/>
      <c r="DJ81" s="1422"/>
      <c r="DK81" s="1422"/>
      <c r="DL81" s="1422"/>
      <c r="DM81" s="1422"/>
      <c r="DN81" s="1422"/>
      <c r="DO81" s="1425">
        <v>1</v>
      </c>
      <c r="DP81" s="1422"/>
      <c r="DQ81" s="1425"/>
      <c r="DR81" s="1422"/>
      <c r="DS81" s="1422"/>
      <c r="DT81" s="1422"/>
      <c r="DU81" s="1422"/>
      <c r="DV81" s="1422"/>
      <c r="DW81" s="1422"/>
      <c r="DX81" s="1422"/>
      <c r="DY81" s="1422"/>
      <c r="DZ81" s="1422"/>
      <c r="EA81" s="1425"/>
      <c r="EB81" s="1422"/>
      <c r="EC81" s="1422"/>
      <c r="ED81" s="1422"/>
      <c r="EE81" s="1422"/>
      <c r="EF81" s="1422"/>
      <c r="EG81" s="1422"/>
      <c r="EH81" s="1422"/>
      <c r="EI81" s="1422"/>
      <c r="EJ81" s="1422"/>
      <c r="EK81" s="1422"/>
      <c r="EL81" s="1426"/>
      <c r="EM81" s="1427"/>
      <c r="EN81" s="1425">
        <v>3</v>
      </c>
      <c r="EO81" s="1425"/>
      <c r="EP81" s="1425"/>
      <c r="EQ81" s="1425"/>
      <c r="ER81" s="1425"/>
      <c r="ES81" s="1427"/>
      <c r="ET81" s="1425"/>
      <c r="EU81" s="1425">
        <v>1</v>
      </c>
      <c r="EV81" s="1425"/>
      <c r="EW81" s="1425"/>
      <c r="EX81" s="1425"/>
      <c r="EY81" s="1425"/>
      <c r="EZ81" s="1425"/>
      <c r="FA81" s="1425"/>
      <c r="FB81" s="1425"/>
      <c r="FC81" s="1425"/>
      <c r="FD81" s="1425"/>
      <c r="FE81" s="1425"/>
      <c r="FF81" s="1428"/>
      <c r="FG81" s="1425"/>
      <c r="FH81" s="1425"/>
      <c r="FI81" s="1425"/>
      <c r="FJ81" s="1425"/>
      <c r="FK81" s="1425"/>
      <c r="FL81" s="1427"/>
      <c r="FM81" s="1427"/>
      <c r="FN81" s="1427"/>
      <c r="FO81" s="1427"/>
      <c r="FP81" s="1425"/>
      <c r="FQ81" s="1427"/>
      <c r="FR81" s="1427"/>
      <c r="FS81" s="1427"/>
      <c r="FT81" s="1427">
        <v>3</v>
      </c>
      <c r="FU81" s="1427"/>
      <c r="FV81" s="1427"/>
      <c r="FW81" s="1427"/>
      <c r="FX81" s="1427"/>
      <c r="FY81" s="1427">
        <v>2</v>
      </c>
      <c r="FZ81" s="1427"/>
      <c r="GA81" s="1427">
        <v>3</v>
      </c>
      <c r="GB81" s="1427">
        <v>5</v>
      </c>
      <c r="GC81" s="1429"/>
      <c r="GD81" s="1430"/>
      <c r="GE81" s="1430"/>
      <c r="GF81" s="1427"/>
      <c r="GG81" s="1427"/>
      <c r="GH81" s="1431">
        <f t="shared" si="15"/>
        <v>118.80000000000001</v>
      </c>
      <c r="GI81" s="1432">
        <f t="shared" si="11"/>
        <v>39.6</v>
      </c>
      <c r="GJ81" s="1433">
        <f t="shared" si="16"/>
        <v>0</v>
      </c>
      <c r="GK81" s="1433"/>
      <c r="GL81" s="1434"/>
      <c r="GM81" s="1434"/>
      <c r="GN81" s="1435">
        <v>1</v>
      </c>
      <c r="GO81" s="1435"/>
      <c r="GP81" s="1435"/>
      <c r="GQ81" s="1436"/>
      <c r="GR81" s="1437"/>
      <c r="GS81" s="1435"/>
      <c r="GT81" s="1435"/>
      <c r="GU81" s="1435"/>
      <c r="GV81" s="1435"/>
      <c r="GW81" s="1435"/>
      <c r="GX81" s="1435"/>
      <c r="GY81" s="1435"/>
      <c r="GZ81" s="1435"/>
      <c r="HA81" s="1435"/>
      <c r="HB81" s="1435"/>
      <c r="HC81" s="1435">
        <f t="shared" si="18"/>
        <v>0</v>
      </c>
      <c r="HD81" s="1437">
        <f t="shared" si="19"/>
        <v>0</v>
      </c>
      <c r="HE81" s="1437"/>
      <c r="HF81" s="1437"/>
      <c r="HG81" s="1435"/>
      <c r="HH81" s="1437"/>
      <c r="HI81" s="1435"/>
      <c r="HJ81" s="1489">
        <v>1</v>
      </c>
      <c r="HK81" s="1490">
        <v>1</v>
      </c>
      <c r="HL81" s="1436">
        <v>1</v>
      </c>
      <c r="HM81" s="1436">
        <v>3</v>
      </c>
      <c r="HN81" s="1436"/>
      <c r="HO81" s="1436"/>
      <c r="HP81" s="1436"/>
      <c r="HQ81" s="1437"/>
      <c r="HR81" s="1435"/>
      <c r="HS81" s="1435"/>
      <c r="HT81" s="1435"/>
      <c r="HU81" s="1435"/>
      <c r="HV81" s="1435"/>
      <c r="HW81" s="1435"/>
      <c r="HX81" s="1435"/>
      <c r="HY81" s="1437"/>
      <c r="HZ81" s="1437"/>
      <c r="IA81" s="1437"/>
      <c r="IB81" s="1435"/>
      <c r="IC81" s="1438"/>
      <c r="ID81" s="1438"/>
      <c r="IE81" s="1435"/>
      <c r="IF81" s="1435"/>
      <c r="IG81" s="1435"/>
      <c r="IH81" s="1435"/>
      <c r="II81" s="1435"/>
      <c r="IJ81" s="1435"/>
      <c r="IK81" s="1435"/>
      <c r="IL81" s="1435"/>
      <c r="IM81" s="1435"/>
      <c r="IN81" s="1435"/>
      <c r="IO81" s="1435"/>
      <c r="IP81" s="1435"/>
      <c r="IQ81" s="1435"/>
      <c r="IR81" s="1435"/>
      <c r="IS81" s="1435">
        <f>HI81</f>
        <v>0</v>
      </c>
      <c r="IT81" s="1562">
        <f>HJ81</f>
        <v>1</v>
      </c>
      <c r="IU81" s="1562">
        <f>HK81</f>
        <v>1</v>
      </c>
      <c r="IV81" s="1435">
        <f t="shared" si="12"/>
        <v>1</v>
      </c>
      <c r="IW81" s="1436">
        <f>HO81</f>
        <v>0</v>
      </c>
      <c r="IX81" s="1437"/>
      <c r="IY81" s="1435"/>
      <c r="IZ81" s="1435">
        <f t="shared" si="13"/>
        <v>0</v>
      </c>
      <c r="JA81" s="1435"/>
      <c r="JB81" s="1435"/>
      <c r="JC81" s="1435"/>
      <c r="JD81" s="1437"/>
      <c r="JE81" s="1489">
        <v>0</v>
      </c>
      <c r="JF81" s="1435"/>
      <c r="JG81" s="1435"/>
      <c r="JH81" s="1435">
        <v>1</v>
      </c>
      <c r="JI81" s="1436"/>
      <c r="JJ81" s="1436">
        <f t="shared" si="17"/>
        <v>0</v>
      </c>
      <c r="JK81" s="1459"/>
    </row>
    <row r="82" spans="1:271" s="1027" customFormat="1" ht="16.5" hidden="1" outlineLevel="1">
      <c r="A82" s="1547">
        <f>BangKeTru!B80</f>
        <v>125</v>
      </c>
      <c r="B82" s="1548">
        <f>BangKeTru!C80</f>
        <v>31</v>
      </c>
      <c r="C82" s="1416">
        <f t="shared" si="14"/>
        <v>2650.8999999999987</v>
      </c>
      <c r="D82" s="1416"/>
      <c r="E82" s="1441"/>
      <c r="F82" s="1441"/>
      <c r="G82" s="1441"/>
      <c r="H82" s="1460"/>
      <c r="I82" s="1443"/>
      <c r="J82" s="1443"/>
      <c r="K82" s="1461"/>
      <c r="L82" s="1461"/>
      <c r="M82" s="1461"/>
      <c r="N82" s="1445" t="s">
        <v>3434</v>
      </c>
      <c r="O82" s="1446" t="s">
        <v>3434</v>
      </c>
      <c r="P82" s="1446"/>
      <c r="Q82" s="1444">
        <v>1</v>
      </c>
      <c r="R82" s="1444"/>
      <c r="S82" s="1445"/>
      <c r="T82" s="1444"/>
      <c r="U82" s="1444"/>
      <c r="V82" s="1444"/>
      <c r="W82" s="1445"/>
      <c r="X82" s="1447"/>
      <c r="Y82" s="1447"/>
      <c r="Z82" s="1447"/>
      <c r="AA82" s="1448"/>
      <c r="AB82" s="1444"/>
      <c r="AC82" s="1444"/>
      <c r="AD82" s="1444"/>
      <c r="AE82" s="1444"/>
      <c r="AF82" s="1444"/>
      <c r="AG82" s="1444"/>
      <c r="AH82" s="1444"/>
      <c r="AI82" s="1444"/>
      <c r="AJ82" s="1444"/>
      <c r="AK82" s="1444"/>
      <c r="AL82" s="1444"/>
      <c r="AM82" s="1444"/>
      <c r="AN82" s="1444"/>
      <c r="AO82" s="1444"/>
      <c r="AP82" s="1444"/>
      <c r="AQ82" s="1444"/>
      <c r="AR82" s="1444"/>
      <c r="AS82" s="1444"/>
      <c r="AT82" s="1444"/>
      <c r="AU82" s="1444"/>
      <c r="AV82" s="1444"/>
      <c r="AW82" s="1444"/>
      <c r="AX82" s="1444"/>
      <c r="AY82" s="1444"/>
      <c r="AZ82" s="1444"/>
      <c r="BA82" s="1444"/>
      <c r="BB82" s="1444"/>
      <c r="BC82" s="1444"/>
      <c r="BD82" s="1444"/>
      <c r="BE82" s="1444"/>
      <c r="BF82" s="1444"/>
      <c r="BG82" s="1444"/>
      <c r="BH82" s="1444"/>
      <c r="BI82" s="1444"/>
      <c r="BJ82" s="1444"/>
      <c r="BK82" s="1444"/>
      <c r="BL82" s="1444"/>
      <c r="BM82" s="1444"/>
      <c r="BN82" s="1444"/>
      <c r="BO82" s="1444"/>
      <c r="BP82" s="1444"/>
      <c r="BQ82" s="1444"/>
      <c r="BR82" s="1444"/>
      <c r="BS82" s="1444"/>
      <c r="BT82" s="1448"/>
      <c r="BU82" s="1448"/>
      <c r="BV82" s="1444"/>
      <c r="BW82" s="1444"/>
      <c r="BX82" s="1444"/>
      <c r="BY82" s="1444"/>
      <c r="BZ82" s="1444"/>
      <c r="CA82" s="1444"/>
      <c r="CB82" s="1444"/>
      <c r="CC82" s="1444"/>
      <c r="CD82" s="1444"/>
      <c r="CE82" s="1444"/>
      <c r="CF82" s="1448"/>
      <c r="CG82" s="1444"/>
      <c r="CH82" s="1444"/>
      <c r="CI82" s="1444"/>
      <c r="CJ82" s="1444"/>
      <c r="CK82" s="1444"/>
      <c r="CL82" s="1444"/>
      <c r="CM82" s="1444"/>
      <c r="CN82" s="1444"/>
      <c r="CO82" s="1444"/>
      <c r="CP82" s="1444"/>
      <c r="CQ82" s="1444"/>
      <c r="CR82" s="1444"/>
      <c r="CS82" s="1444"/>
      <c r="CT82" s="1444"/>
      <c r="CU82" s="1444"/>
      <c r="CV82" s="1444"/>
      <c r="CW82" s="1444"/>
      <c r="CX82" s="1444"/>
      <c r="CY82" s="1444"/>
      <c r="CZ82" s="1444"/>
      <c r="DA82" s="1444"/>
      <c r="DB82" s="1444"/>
      <c r="DC82" s="1448"/>
      <c r="DD82" s="1444"/>
      <c r="DE82" s="1444"/>
      <c r="DF82" s="1444"/>
      <c r="DG82" s="1444"/>
      <c r="DH82" s="1444"/>
      <c r="DI82" s="1444"/>
      <c r="DJ82" s="1444"/>
      <c r="DK82" s="1444"/>
      <c r="DL82" s="1444"/>
      <c r="DM82" s="1444"/>
      <c r="DN82" s="1444"/>
      <c r="DO82" s="1448">
        <v>1</v>
      </c>
      <c r="DP82" s="1444"/>
      <c r="DQ82" s="1448"/>
      <c r="DR82" s="1444"/>
      <c r="DS82" s="1444"/>
      <c r="DT82" s="1444"/>
      <c r="DU82" s="1444"/>
      <c r="DV82" s="1444"/>
      <c r="DW82" s="1444"/>
      <c r="DX82" s="1444"/>
      <c r="DY82" s="1444"/>
      <c r="DZ82" s="1444"/>
      <c r="EA82" s="1448"/>
      <c r="EB82" s="1444"/>
      <c r="EC82" s="1444"/>
      <c r="ED82" s="1444"/>
      <c r="EE82" s="1444"/>
      <c r="EF82" s="1444"/>
      <c r="EG82" s="1444"/>
      <c r="EH82" s="1444"/>
      <c r="EI82" s="1444"/>
      <c r="EJ82" s="1444"/>
      <c r="EK82" s="1444"/>
      <c r="EL82" s="1449"/>
      <c r="EM82" s="1450"/>
      <c r="EN82" s="1448">
        <v>3</v>
      </c>
      <c r="EO82" s="1448"/>
      <c r="EP82" s="1448"/>
      <c r="EQ82" s="1448"/>
      <c r="ER82" s="1448"/>
      <c r="ES82" s="1450"/>
      <c r="ET82" s="1448"/>
      <c r="EU82" s="1448">
        <v>1</v>
      </c>
      <c r="EV82" s="1448"/>
      <c r="EW82" s="1448"/>
      <c r="EX82" s="1448"/>
      <c r="EY82" s="1448"/>
      <c r="EZ82" s="1448"/>
      <c r="FA82" s="1448"/>
      <c r="FB82" s="1448"/>
      <c r="FC82" s="1448"/>
      <c r="FD82" s="1448"/>
      <c r="FE82" s="1448"/>
      <c r="FF82" s="1451"/>
      <c r="FG82" s="1448"/>
      <c r="FH82" s="1448"/>
      <c r="FI82" s="1448"/>
      <c r="FJ82" s="1448"/>
      <c r="FK82" s="1448"/>
      <c r="FL82" s="1450"/>
      <c r="FM82" s="1450"/>
      <c r="FN82" s="1450"/>
      <c r="FO82" s="1450"/>
      <c r="FP82" s="1448"/>
      <c r="FQ82" s="1452"/>
      <c r="FR82" s="1452"/>
      <c r="FS82" s="1450"/>
      <c r="FT82" s="1450">
        <v>3</v>
      </c>
      <c r="FU82" s="1450"/>
      <c r="FV82" s="1450"/>
      <c r="FW82" s="1450"/>
      <c r="FX82" s="1450"/>
      <c r="FY82" s="1450"/>
      <c r="FZ82" s="1450"/>
      <c r="GA82" s="1450"/>
      <c r="GB82" s="1450"/>
      <c r="GC82" s="1450"/>
      <c r="GD82" s="1453"/>
      <c r="GE82" s="1454"/>
      <c r="GF82" s="1454"/>
      <c r="GG82" s="1450"/>
      <c r="GH82" s="1431">
        <f t="shared" si="15"/>
        <v>93</v>
      </c>
      <c r="GI82" s="1432">
        <f t="shared" si="11"/>
        <v>31</v>
      </c>
      <c r="GJ82" s="1433">
        <f t="shared" si="16"/>
        <v>0</v>
      </c>
      <c r="GK82" s="1433"/>
      <c r="GL82" s="1434"/>
      <c r="GM82" s="1434"/>
      <c r="GN82" s="1434"/>
      <c r="GO82" s="1435"/>
      <c r="GP82" s="1435"/>
      <c r="GQ82" s="1435"/>
      <c r="GR82" s="1436"/>
      <c r="GS82" s="1437"/>
      <c r="GT82" s="1435"/>
      <c r="GU82" s="1435"/>
      <c r="GV82" s="1435">
        <v>1</v>
      </c>
      <c r="GW82" s="1435"/>
      <c r="GX82" s="1435"/>
      <c r="GY82" s="1435"/>
      <c r="GZ82" s="1435"/>
      <c r="HA82" s="1435"/>
      <c r="HB82" s="1435"/>
      <c r="HC82" s="1435">
        <f t="shared" si="18"/>
        <v>0</v>
      </c>
      <c r="HD82" s="1437">
        <f t="shared" si="19"/>
        <v>0</v>
      </c>
      <c r="HE82" s="1435"/>
      <c r="HF82" s="1436"/>
      <c r="HG82" s="1437"/>
      <c r="HH82" s="1435">
        <v>2</v>
      </c>
      <c r="HI82" s="1437">
        <v>1</v>
      </c>
      <c r="HJ82" s="1435"/>
      <c r="HK82" s="1437"/>
      <c r="HL82" s="1435"/>
      <c r="HM82" s="1436"/>
      <c r="HN82" s="1436"/>
      <c r="HO82" s="1436"/>
      <c r="HP82" s="1436"/>
      <c r="HQ82" s="1436"/>
      <c r="HR82" s="1437"/>
      <c r="HS82" s="1435"/>
      <c r="HT82" s="1435"/>
      <c r="HU82" s="1435"/>
      <c r="HV82" s="1435"/>
      <c r="HW82" s="1435"/>
      <c r="HX82" s="1435"/>
      <c r="HY82" s="1435">
        <v>1</v>
      </c>
      <c r="HZ82" s="1437"/>
      <c r="IA82" s="1437"/>
      <c r="IB82" s="1437"/>
      <c r="IC82" s="1462"/>
      <c r="ID82" s="1463"/>
      <c r="IE82" s="1463"/>
      <c r="IF82" s="1462"/>
      <c r="IG82" s="1435"/>
      <c r="IH82" s="1462"/>
      <c r="II82" s="1462"/>
      <c r="IJ82" s="1462"/>
      <c r="IK82" s="1462"/>
      <c r="IL82" s="1462"/>
      <c r="IM82" s="1462"/>
      <c r="IN82" s="1462"/>
      <c r="IO82" s="1462"/>
      <c r="IP82" s="1462"/>
      <c r="IQ82" s="1462"/>
      <c r="IR82" s="1462"/>
      <c r="IS82" s="1462"/>
      <c r="IT82" s="1462"/>
      <c r="IU82" s="1462"/>
      <c r="IV82" s="1435">
        <f t="shared" si="12"/>
        <v>0</v>
      </c>
      <c r="IW82" s="1437"/>
      <c r="IX82" s="1437"/>
      <c r="IY82" s="1437"/>
      <c r="IZ82" s="1435">
        <f t="shared" si="13"/>
        <v>0</v>
      </c>
      <c r="JA82" s="1462"/>
      <c r="JB82" s="1462"/>
      <c r="JC82" s="1462"/>
      <c r="JD82" s="1462"/>
      <c r="JE82" s="1437"/>
      <c r="JF82" s="1437"/>
      <c r="JG82" s="1437"/>
      <c r="JH82" s="1435"/>
      <c r="JI82" s="1436"/>
      <c r="JJ82" s="1436">
        <f t="shared" si="17"/>
        <v>0</v>
      </c>
      <c r="JK82" s="1455"/>
    </row>
    <row r="83" spans="1:271" s="1027" customFormat="1" ht="16.5" hidden="1" outlineLevel="1">
      <c r="A83" s="1547" t="str">
        <f>BangKeTru!B81</f>
        <v>125a</v>
      </c>
      <c r="B83" s="1548">
        <f>BangKeTru!C81</f>
        <v>38.5</v>
      </c>
      <c r="C83" s="1416">
        <f t="shared" si="14"/>
        <v>2689.3999999999987</v>
      </c>
      <c r="D83" s="1456"/>
      <c r="E83" s="1457"/>
      <c r="F83" s="1457"/>
      <c r="G83" s="1457"/>
      <c r="H83" s="1458"/>
      <c r="I83" s="1456"/>
      <c r="J83" s="1456"/>
      <c r="K83" s="1422"/>
      <c r="L83" s="1422"/>
      <c r="M83" s="1422"/>
      <c r="N83" s="1423"/>
      <c r="O83" s="1421" t="s">
        <v>3434</v>
      </c>
      <c r="P83" s="1421"/>
      <c r="Q83" s="1422"/>
      <c r="R83" s="1422"/>
      <c r="S83" s="1423"/>
      <c r="T83" s="1422"/>
      <c r="U83" s="1422"/>
      <c r="V83" s="1422"/>
      <c r="W83" s="1423"/>
      <c r="X83" s="1424">
        <v>1</v>
      </c>
      <c r="Y83" s="1424"/>
      <c r="Z83" s="1424"/>
      <c r="AA83" s="1425"/>
      <c r="AB83" s="1422"/>
      <c r="AC83" s="1422"/>
      <c r="AD83" s="1422"/>
      <c r="AE83" s="1422"/>
      <c r="AF83" s="1422"/>
      <c r="AG83" s="1422"/>
      <c r="AH83" s="1422"/>
      <c r="AI83" s="1422"/>
      <c r="AJ83" s="1422"/>
      <c r="AK83" s="1422"/>
      <c r="AL83" s="1422"/>
      <c r="AM83" s="1422"/>
      <c r="AN83" s="1422">
        <v>1</v>
      </c>
      <c r="AO83" s="1422"/>
      <c r="AP83" s="1422"/>
      <c r="AQ83" s="1422"/>
      <c r="AR83" s="1422"/>
      <c r="AS83" s="1422"/>
      <c r="AT83" s="1422"/>
      <c r="AU83" s="1422"/>
      <c r="AV83" s="1422"/>
      <c r="AW83" s="1422"/>
      <c r="AX83" s="1422"/>
      <c r="AY83" s="1422"/>
      <c r="AZ83" s="1422"/>
      <c r="BA83" s="1422"/>
      <c r="BB83" s="1422"/>
      <c r="BC83" s="1422"/>
      <c r="BD83" s="1422"/>
      <c r="BE83" s="1422"/>
      <c r="BF83" s="1422"/>
      <c r="BG83" s="1422"/>
      <c r="BH83" s="1422"/>
      <c r="BI83" s="1422"/>
      <c r="BJ83" s="1422"/>
      <c r="BK83" s="1422"/>
      <c r="BL83" s="1422"/>
      <c r="BM83" s="1422"/>
      <c r="BN83" s="1422"/>
      <c r="BO83" s="1422"/>
      <c r="BP83" s="1422"/>
      <c r="BQ83" s="1422"/>
      <c r="BR83" s="1422"/>
      <c r="BS83" s="1422"/>
      <c r="BT83" s="1425"/>
      <c r="BU83" s="1425"/>
      <c r="BV83" s="1422"/>
      <c r="BW83" s="1422"/>
      <c r="BX83" s="1422"/>
      <c r="BY83" s="1422"/>
      <c r="BZ83" s="1422"/>
      <c r="CA83" s="1422"/>
      <c r="CB83" s="1422"/>
      <c r="CC83" s="1422"/>
      <c r="CD83" s="1422"/>
      <c r="CE83" s="1422"/>
      <c r="CF83" s="1425"/>
      <c r="CG83" s="1422"/>
      <c r="CH83" s="1422"/>
      <c r="CI83" s="1422"/>
      <c r="CJ83" s="1422"/>
      <c r="CK83" s="1422"/>
      <c r="CL83" s="1422"/>
      <c r="CM83" s="1422"/>
      <c r="CN83" s="1422"/>
      <c r="CO83" s="1422"/>
      <c r="CP83" s="1422"/>
      <c r="CQ83" s="1422"/>
      <c r="CR83" s="1422"/>
      <c r="CS83" s="1422"/>
      <c r="CT83" s="1422"/>
      <c r="CU83" s="1422"/>
      <c r="CV83" s="1422"/>
      <c r="CW83" s="1422"/>
      <c r="CX83" s="1422"/>
      <c r="CY83" s="1422"/>
      <c r="CZ83" s="1422"/>
      <c r="DA83" s="1422"/>
      <c r="DB83" s="1422"/>
      <c r="DC83" s="1425"/>
      <c r="DD83" s="1422"/>
      <c r="DE83" s="1422"/>
      <c r="DF83" s="1422"/>
      <c r="DG83" s="1422"/>
      <c r="DH83" s="1422"/>
      <c r="DI83" s="1422"/>
      <c r="DJ83" s="1422"/>
      <c r="DK83" s="1422"/>
      <c r="DL83" s="1422"/>
      <c r="DM83" s="1422"/>
      <c r="DN83" s="1422"/>
      <c r="DO83" s="1425">
        <v>1</v>
      </c>
      <c r="DP83" s="1422"/>
      <c r="DQ83" s="1425"/>
      <c r="DR83" s="1422"/>
      <c r="DS83" s="1422"/>
      <c r="DT83" s="1422"/>
      <c r="DU83" s="1422"/>
      <c r="DV83" s="1422"/>
      <c r="DW83" s="1422"/>
      <c r="DX83" s="1422"/>
      <c r="DY83" s="1422"/>
      <c r="DZ83" s="1422"/>
      <c r="EA83" s="1425"/>
      <c r="EB83" s="1422"/>
      <c r="EC83" s="1422"/>
      <c r="ED83" s="1422"/>
      <c r="EE83" s="1422"/>
      <c r="EF83" s="1422"/>
      <c r="EG83" s="1422"/>
      <c r="EH83" s="1422"/>
      <c r="EI83" s="1422"/>
      <c r="EJ83" s="1422"/>
      <c r="EK83" s="1422"/>
      <c r="EL83" s="1426"/>
      <c r="EM83" s="1427"/>
      <c r="EN83" s="1425">
        <v>3</v>
      </c>
      <c r="EO83" s="1425"/>
      <c r="EP83" s="1425"/>
      <c r="EQ83" s="1425"/>
      <c r="ER83" s="1425"/>
      <c r="ES83" s="1427"/>
      <c r="ET83" s="1425"/>
      <c r="EU83" s="1425">
        <v>1</v>
      </c>
      <c r="EV83" s="1425"/>
      <c r="EW83" s="1425"/>
      <c r="EX83" s="1425"/>
      <c r="EY83" s="1425"/>
      <c r="EZ83" s="1425"/>
      <c r="FA83" s="1425"/>
      <c r="FB83" s="1425"/>
      <c r="FC83" s="1425"/>
      <c r="FD83" s="1425"/>
      <c r="FE83" s="1425"/>
      <c r="FF83" s="1428"/>
      <c r="FG83" s="1425"/>
      <c r="FH83" s="1425"/>
      <c r="FI83" s="1425"/>
      <c r="FJ83" s="1425"/>
      <c r="FK83" s="1425"/>
      <c r="FL83" s="1427"/>
      <c r="FM83" s="1427"/>
      <c r="FN83" s="1427"/>
      <c r="FO83" s="1427"/>
      <c r="FP83" s="1425"/>
      <c r="FQ83" s="1427"/>
      <c r="FR83" s="1427"/>
      <c r="FS83" s="1427"/>
      <c r="FT83" s="1427">
        <v>3</v>
      </c>
      <c r="FU83" s="1427"/>
      <c r="FV83" s="1427"/>
      <c r="FW83" s="1427"/>
      <c r="FX83" s="1427"/>
      <c r="FY83" s="1427"/>
      <c r="FZ83" s="1427"/>
      <c r="GA83" s="1427"/>
      <c r="GB83" s="1427"/>
      <c r="GC83" s="1427"/>
      <c r="GD83" s="1429"/>
      <c r="GE83" s="1430"/>
      <c r="GF83" s="1430"/>
      <c r="GG83" s="1427"/>
      <c r="GH83" s="1431">
        <f t="shared" si="15"/>
        <v>115.5</v>
      </c>
      <c r="GI83" s="1432">
        <f t="shared" si="11"/>
        <v>38.5</v>
      </c>
      <c r="GJ83" s="1433">
        <f t="shared" si="16"/>
        <v>0</v>
      </c>
      <c r="GK83" s="1433"/>
      <c r="GL83" s="1434"/>
      <c r="GM83" s="1434"/>
      <c r="GN83" s="1434"/>
      <c r="GO83" s="1435"/>
      <c r="GP83" s="1435"/>
      <c r="GQ83" s="1435"/>
      <c r="GR83" s="1436"/>
      <c r="GS83" s="1437"/>
      <c r="GT83" s="1435"/>
      <c r="GU83" s="1435"/>
      <c r="GV83" s="1435"/>
      <c r="GW83" s="1435"/>
      <c r="GX83" s="1435"/>
      <c r="GY83" s="1435"/>
      <c r="GZ83" s="1435"/>
      <c r="HA83" s="1435"/>
      <c r="HB83" s="1435"/>
      <c r="HC83" s="1435">
        <f t="shared" si="18"/>
        <v>0</v>
      </c>
      <c r="HD83" s="1437">
        <f t="shared" si="19"/>
        <v>0</v>
      </c>
      <c r="HE83" s="1435"/>
      <c r="HF83" s="1436"/>
      <c r="HG83" s="1437"/>
      <c r="HH83" s="1435"/>
      <c r="HI83" s="1437"/>
      <c r="HJ83" s="1435"/>
      <c r="HK83" s="1437"/>
      <c r="HL83" s="1435"/>
      <c r="HM83" s="1436"/>
      <c r="HN83" s="1436"/>
      <c r="HO83" s="1436"/>
      <c r="HP83" s="1436"/>
      <c r="HQ83" s="1436"/>
      <c r="HR83" s="1437"/>
      <c r="HS83" s="1435"/>
      <c r="HT83" s="1435"/>
      <c r="HU83" s="1435"/>
      <c r="HV83" s="1435"/>
      <c r="HW83" s="1435"/>
      <c r="HX83" s="1435"/>
      <c r="HY83" s="1435"/>
      <c r="HZ83" s="1437"/>
      <c r="IA83" s="1437"/>
      <c r="IB83" s="1437"/>
      <c r="IC83" s="1435"/>
      <c r="ID83" s="1438"/>
      <c r="IE83" s="1438"/>
      <c r="IF83" s="1435"/>
      <c r="IG83" s="1435"/>
      <c r="IH83" s="1435"/>
      <c r="II83" s="1435"/>
      <c r="IJ83" s="1435"/>
      <c r="IK83" s="1435"/>
      <c r="IL83" s="1435"/>
      <c r="IM83" s="1435"/>
      <c r="IN83" s="1435"/>
      <c r="IO83" s="1435"/>
      <c r="IP83" s="1435"/>
      <c r="IQ83" s="1435"/>
      <c r="IR83" s="1435"/>
      <c r="IS83" s="1435"/>
      <c r="IT83" s="1435"/>
      <c r="IU83" s="1435"/>
      <c r="IV83" s="1435">
        <f t="shared" si="12"/>
        <v>0</v>
      </c>
      <c r="IW83" s="1436"/>
      <c r="IX83" s="1436"/>
      <c r="IY83" s="1437"/>
      <c r="IZ83" s="1435">
        <f t="shared" si="13"/>
        <v>0</v>
      </c>
      <c r="JA83" s="1435"/>
      <c r="JB83" s="1435"/>
      <c r="JC83" s="1435"/>
      <c r="JD83" s="1435"/>
      <c r="JE83" s="1437"/>
      <c r="JF83" s="1437"/>
      <c r="JG83" s="1437"/>
      <c r="JH83" s="1435"/>
      <c r="JI83" s="1436"/>
      <c r="JJ83" s="1436">
        <f t="shared" si="17"/>
        <v>0</v>
      </c>
      <c r="JK83" s="1459"/>
    </row>
    <row r="84" spans="1:271" s="1027" customFormat="1" ht="16.5" hidden="1" outlineLevel="1">
      <c r="A84" s="1547">
        <f>BangKeTru!B82</f>
        <v>126</v>
      </c>
      <c r="B84" s="1548">
        <f>BangKeTru!C82</f>
        <v>32.799999999999997</v>
      </c>
      <c r="C84" s="1416">
        <f t="shared" si="14"/>
        <v>2722.1999999999989</v>
      </c>
      <c r="D84" s="1416"/>
      <c r="E84" s="1441"/>
      <c r="F84" s="1441"/>
      <c r="G84" s="1441"/>
      <c r="H84" s="1460"/>
      <c r="I84" s="1443"/>
      <c r="J84" s="1443"/>
      <c r="K84" s="1461"/>
      <c r="L84" s="1461"/>
      <c r="M84" s="1461"/>
      <c r="N84" s="1445" t="s">
        <v>3434</v>
      </c>
      <c r="O84" s="1446" t="s">
        <v>3434</v>
      </c>
      <c r="P84" s="1446"/>
      <c r="Q84" s="1444">
        <v>1</v>
      </c>
      <c r="R84" s="1444"/>
      <c r="S84" s="1445"/>
      <c r="T84" s="1444"/>
      <c r="U84" s="1444"/>
      <c r="V84" s="1444"/>
      <c r="W84" s="1445"/>
      <c r="X84" s="1447"/>
      <c r="Y84" s="1447"/>
      <c r="Z84" s="1447"/>
      <c r="AA84" s="1448"/>
      <c r="AB84" s="1444"/>
      <c r="AC84" s="1444"/>
      <c r="AD84" s="1444"/>
      <c r="AE84" s="1444"/>
      <c r="AF84" s="1444"/>
      <c r="AG84" s="1444"/>
      <c r="AH84" s="1444"/>
      <c r="AI84" s="1444"/>
      <c r="AJ84" s="1444"/>
      <c r="AK84" s="1444"/>
      <c r="AL84" s="1444"/>
      <c r="AM84" s="1444"/>
      <c r="AN84" s="1444"/>
      <c r="AO84" s="1444"/>
      <c r="AP84" s="1444"/>
      <c r="AQ84" s="1444"/>
      <c r="AR84" s="1444"/>
      <c r="AS84" s="1444"/>
      <c r="AT84" s="1444"/>
      <c r="AU84" s="1444"/>
      <c r="AV84" s="1444"/>
      <c r="AW84" s="1444"/>
      <c r="AX84" s="1444"/>
      <c r="AY84" s="1444"/>
      <c r="AZ84" s="1444"/>
      <c r="BA84" s="1444"/>
      <c r="BB84" s="1444"/>
      <c r="BC84" s="1444"/>
      <c r="BD84" s="1444"/>
      <c r="BE84" s="1444"/>
      <c r="BF84" s="1444"/>
      <c r="BG84" s="1444"/>
      <c r="BH84" s="1444"/>
      <c r="BI84" s="1444"/>
      <c r="BJ84" s="1444"/>
      <c r="BK84" s="1444"/>
      <c r="BL84" s="1444"/>
      <c r="BM84" s="1444"/>
      <c r="BN84" s="1444"/>
      <c r="BO84" s="1444"/>
      <c r="BP84" s="1444"/>
      <c r="BQ84" s="1444"/>
      <c r="BR84" s="1444"/>
      <c r="BS84" s="1444"/>
      <c r="BT84" s="1448"/>
      <c r="BU84" s="1448"/>
      <c r="BV84" s="1444"/>
      <c r="BW84" s="1444"/>
      <c r="BX84" s="1444"/>
      <c r="BY84" s="1444"/>
      <c r="BZ84" s="1444"/>
      <c r="CA84" s="1444"/>
      <c r="CB84" s="1444"/>
      <c r="CC84" s="1444"/>
      <c r="CD84" s="1444"/>
      <c r="CE84" s="1444"/>
      <c r="CF84" s="1448"/>
      <c r="CG84" s="1444"/>
      <c r="CH84" s="1444"/>
      <c r="CI84" s="1444"/>
      <c r="CJ84" s="1444"/>
      <c r="CK84" s="1444"/>
      <c r="CL84" s="1444"/>
      <c r="CM84" s="1444"/>
      <c r="CN84" s="1444"/>
      <c r="CO84" s="1444"/>
      <c r="CP84" s="1444"/>
      <c r="CQ84" s="1444"/>
      <c r="CR84" s="1444"/>
      <c r="CS84" s="1444"/>
      <c r="CT84" s="1444"/>
      <c r="CU84" s="1444"/>
      <c r="CV84" s="1444"/>
      <c r="CW84" s="1444"/>
      <c r="CX84" s="1444"/>
      <c r="CY84" s="1444"/>
      <c r="CZ84" s="1444"/>
      <c r="DA84" s="1444"/>
      <c r="DB84" s="1444"/>
      <c r="DC84" s="1448"/>
      <c r="DD84" s="1444"/>
      <c r="DE84" s="1444"/>
      <c r="DF84" s="1444"/>
      <c r="DG84" s="1444"/>
      <c r="DH84" s="1444"/>
      <c r="DI84" s="1444"/>
      <c r="DJ84" s="1444"/>
      <c r="DK84" s="1444"/>
      <c r="DL84" s="1444"/>
      <c r="DM84" s="1444"/>
      <c r="DN84" s="1444"/>
      <c r="DO84" s="1448">
        <v>1</v>
      </c>
      <c r="DP84" s="1444"/>
      <c r="DQ84" s="1448"/>
      <c r="DR84" s="1444"/>
      <c r="DS84" s="1444"/>
      <c r="DT84" s="1444"/>
      <c r="DU84" s="1444"/>
      <c r="DV84" s="1444"/>
      <c r="DW84" s="1444"/>
      <c r="DX84" s="1444"/>
      <c r="DY84" s="1444"/>
      <c r="DZ84" s="1444"/>
      <c r="EA84" s="1448"/>
      <c r="EB84" s="1444"/>
      <c r="EC84" s="1444"/>
      <c r="ED84" s="1444"/>
      <c r="EE84" s="1444"/>
      <c r="EF84" s="1444"/>
      <c r="EG84" s="1444"/>
      <c r="EH84" s="1444"/>
      <c r="EI84" s="1444"/>
      <c r="EJ84" s="1444"/>
      <c r="EK84" s="1444"/>
      <c r="EL84" s="1449"/>
      <c r="EM84" s="1450"/>
      <c r="EN84" s="1448">
        <v>3</v>
      </c>
      <c r="EO84" s="1448"/>
      <c r="EP84" s="1448"/>
      <c r="EQ84" s="1448"/>
      <c r="ER84" s="1448"/>
      <c r="ES84" s="1450">
        <v>1</v>
      </c>
      <c r="ET84" s="1448"/>
      <c r="EU84" s="1448">
        <v>1</v>
      </c>
      <c r="EV84" s="1448"/>
      <c r="EW84" s="1448"/>
      <c r="EX84" s="1448"/>
      <c r="EY84" s="1448"/>
      <c r="EZ84" s="1448"/>
      <c r="FA84" s="1448"/>
      <c r="FB84" s="1448"/>
      <c r="FC84" s="1448"/>
      <c r="FD84" s="1448"/>
      <c r="FE84" s="1448"/>
      <c r="FF84" s="1451"/>
      <c r="FG84" s="1448"/>
      <c r="FH84" s="1448"/>
      <c r="FI84" s="1448"/>
      <c r="FJ84" s="1448"/>
      <c r="FK84" s="1448"/>
      <c r="FL84" s="1450"/>
      <c r="FM84" s="1450"/>
      <c r="FN84" s="1450"/>
      <c r="FO84" s="1450"/>
      <c r="FP84" s="1448"/>
      <c r="FQ84" s="1452"/>
      <c r="FR84" s="1452"/>
      <c r="FS84" s="1450"/>
      <c r="FT84" s="1450">
        <v>3</v>
      </c>
      <c r="FU84" s="1450"/>
      <c r="FV84" s="1450"/>
      <c r="FW84" s="1450"/>
      <c r="FX84" s="1450"/>
      <c r="FY84" s="1450"/>
      <c r="FZ84" s="1450"/>
      <c r="GA84" s="1450"/>
      <c r="GB84" s="1450"/>
      <c r="GC84" s="1450"/>
      <c r="GD84" s="1453"/>
      <c r="GE84" s="1454"/>
      <c r="GF84" s="1454"/>
      <c r="GG84" s="1450"/>
      <c r="GH84" s="1431">
        <f t="shared" si="15"/>
        <v>98.399999999999991</v>
      </c>
      <c r="GI84" s="1432"/>
      <c r="GJ84" s="1433">
        <f t="shared" si="16"/>
        <v>0</v>
      </c>
      <c r="GK84" s="1433"/>
      <c r="GL84" s="1434"/>
      <c r="GM84" s="1434"/>
      <c r="GN84" s="1434"/>
      <c r="GO84" s="1435"/>
      <c r="GP84" s="1435"/>
      <c r="GQ84" s="1435"/>
      <c r="GR84" s="1436"/>
      <c r="GS84" s="1437"/>
      <c r="GT84" s="1435"/>
      <c r="GU84" s="1435"/>
      <c r="GV84" s="1435">
        <v>1</v>
      </c>
      <c r="GW84" s="1435"/>
      <c r="GX84" s="1435"/>
      <c r="GY84" s="1435"/>
      <c r="GZ84" s="1435"/>
      <c r="HA84" s="1435"/>
      <c r="HB84" s="1435"/>
      <c r="HC84" s="1435">
        <f t="shared" si="18"/>
        <v>0</v>
      </c>
      <c r="HD84" s="1437">
        <f t="shared" si="19"/>
        <v>0</v>
      </c>
      <c r="HE84" s="1435"/>
      <c r="HF84" s="1436"/>
      <c r="HG84" s="1437"/>
      <c r="HH84" s="1435">
        <v>2</v>
      </c>
      <c r="HI84" s="1437">
        <v>1</v>
      </c>
      <c r="HJ84" s="1435"/>
      <c r="HK84" s="1437"/>
      <c r="HL84" s="1435"/>
      <c r="HM84" s="1436"/>
      <c r="HN84" s="1436"/>
      <c r="HO84" s="1436"/>
      <c r="HP84" s="1436"/>
      <c r="HQ84" s="1436"/>
      <c r="HR84" s="1437"/>
      <c r="HS84" s="1435"/>
      <c r="HT84" s="1435"/>
      <c r="HU84" s="1435"/>
      <c r="HV84" s="1435"/>
      <c r="HW84" s="1435"/>
      <c r="HX84" s="1435"/>
      <c r="HY84" s="1435">
        <v>1</v>
      </c>
      <c r="HZ84" s="1437"/>
      <c r="IA84" s="1437"/>
      <c r="IB84" s="1437"/>
      <c r="IC84" s="1462"/>
      <c r="ID84" s="1463"/>
      <c r="IE84" s="1463"/>
      <c r="IF84" s="1462"/>
      <c r="IG84" s="1435"/>
      <c r="IH84" s="1462"/>
      <c r="II84" s="1462"/>
      <c r="IJ84" s="1462"/>
      <c r="IK84" s="1462"/>
      <c r="IL84" s="1462"/>
      <c r="IM84" s="1462"/>
      <c r="IN84" s="1462"/>
      <c r="IO84" s="1462"/>
      <c r="IP84" s="1462"/>
      <c r="IQ84" s="1462"/>
      <c r="IR84" s="1462"/>
      <c r="IS84" s="1462"/>
      <c r="IT84" s="1462"/>
      <c r="IU84" s="1462"/>
      <c r="IV84" s="1435">
        <f t="shared" si="12"/>
        <v>0</v>
      </c>
      <c r="IW84" s="1437"/>
      <c r="IX84" s="1437"/>
      <c r="IY84" s="1437"/>
      <c r="IZ84" s="1435">
        <f t="shared" si="13"/>
        <v>0</v>
      </c>
      <c r="JA84" s="1462"/>
      <c r="JB84" s="1462"/>
      <c r="JC84" s="1462"/>
      <c r="JD84" s="1462"/>
      <c r="JE84" s="1437"/>
      <c r="JF84" s="1437"/>
      <c r="JG84" s="1437">
        <v>0</v>
      </c>
      <c r="JH84" s="1435"/>
      <c r="JI84" s="1436"/>
      <c r="JJ84" s="1436">
        <f t="shared" si="17"/>
        <v>0</v>
      </c>
      <c r="JK84" s="1455"/>
    </row>
    <row r="85" spans="1:271" s="1027" customFormat="1" ht="16.5" hidden="1" outlineLevel="1">
      <c r="A85" s="1547" t="str">
        <f>BangKeTru!B83</f>
        <v>126a</v>
      </c>
      <c r="B85" s="1548">
        <f>BangKeTru!C83</f>
        <v>32.6</v>
      </c>
      <c r="C85" s="1416">
        <f t="shared" si="14"/>
        <v>2754.7999999999988</v>
      </c>
      <c r="D85" s="1456"/>
      <c r="E85" s="1457"/>
      <c r="F85" s="1457"/>
      <c r="G85" s="1457"/>
      <c r="H85" s="1458"/>
      <c r="I85" s="1456"/>
      <c r="J85" s="1456"/>
      <c r="K85" s="1422"/>
      <c r="L85" s="1422"/>
      <c r="M85" s="1422"/>
      <c r="N85" s="1423"/>
      <c r="O85" s="1421" t="s">
        <v>3434</v>
      </c>
      <c r="P85" s="1421"/>
      <c r="Q85" s="1422"/>
      <c r="R85" s="1422"/>
      <c r="S85" s="1423"/>
      <c r="T85" s="1422"/>
      <c r="U85" s="1422"/>
      <c r="V85" s="1422"/>
      <c r="W85" s="1423"/>
      <c r="X85" s="1424">
        <v>1</v>
      </c>
      <c r="Y85" s="1424"/>
      <c r="Z85" s="1424"/>
      <c r="AA85" s="1425"/>
      <c r="AB85" s="1422"/>
      <c r="AC85" s="1422"/>
      <c r="AD85" s="1422"/>
      <c r="AE85" s="1422"/>
      <c r="AF85" s="1422"/>
      <c r="AG85" s="1422"/>
      <c r="AH85" s="1422"/>
      <c r="AI85" s="1422"/>
      <c r="AJ85" s="1422"/>
      <c r="AK85" s="1422"/>
      <c r="AL85" s="1422"/>
      <c r="AM85" s="1422"/>
      <c r="AN85" s="1422">
        <v>1</v>
      </c>
      <c r="AO85" s="1422"/>
      <c r="AP85" s="1422"/>
      <c r="AQ85" s="1422"/>
      <c r="AR85" s="1422"/>
      <c r="AS85" s="1422"/>
      <c r="AT85" s="1422"/>
      <c r="AU85" s="1422"/>
      <c r="AV85" s="1422"/>
      <c r="AW85" s="1422"/>
      <c r="AX85" s="1422"/>
      <c r="AY85" s="1422"/>
      <c r="AZ85" s="1422"/>
      <c r="BA85" s="1422"/>
      <c r="BB85" s="1422"/>
      <c r="BC85" s="1422"/>
      <c r="BD85" s="1422"/>
      <c r="BE85" s="1422"/>
      <c r="BF85" s="1422"/>
      <c r="BG85" s="1422"/>
      <c r="BH85" s="1422"/>
      <c r="BI85" s="1422"/>
      <c r="BJ85" s="1422"/>
      <c r="BK85" s="1422"/>
      <c r="BL85" s="1422"/>
      <c r="BM85" s="1422"/>
      <c r="BN85" s="1422"/>
      <c r="BO85" s="1422"/>
      <c r="BP85" s="1422"/>
      <c r="BQ85" s="1422"/>
      <c r="BR85" s="1422"/>
      <c r="BS85" s="1422"/>
      <c r="BT85" s="1425"/>
      <c r="BU85" s="1425"/>
      <c r="BV85" s="1422"/>
      <c r="BW85" s="1422"/>
      <c r="BX85" s="1422"/>
      <c r="BY85" s="1422"/>
      <c r="BZ85" s="1422"/>
      <c r="CA85" s="1422"/>
      <c r="CB85" s="1422"/>
      <c r="CC85" s="1422"/>
      <c r="CD85" s="1422"/>
      <c r="CE85" s="1422"/>
      <c r="CF85" s="1425"/>
      <c r="CG85" s="1422"/>
      <c r="CH85" s="1422"/>
      <c r="CI85" s="1422"/>
      <c r="CJ85" s="1422"/>
      <c r="CK85" s="1422"/>
      <c r="CL85" s="1422"/>
      <c r="CM85" s="1422"/>
      <c r="CN85" s="1422"/>
      <c r="CO85" s="1422"/>
      <c r="CP85" s="1422"/>
      <c r="CQ85" s="1422"/>
      <c r="CR85" s="1422"/>
      <c r="CS85" s="1422"/>
      <c r="CT85" s="1422"/>
      <c r="CU85" s="1422"/>
      <c r="CV85" s="1422"/>
      <c r="CW85" s="1422"/>
      <c r="CX85" s="1422"/>
      <c r="CY85" s="1422"/>
      <c r="CZ85" s="1422"/>
      <c r="DA85" s="1422"/>
      <c r="DB85" s="1422"/>
      <c r="DC85" s="1425"/>
      <c r="DD85" s="1422"/>
      <c r="DE85" s="1422"/>
      <c r="DF85" s="1422"/>
      <c r="DG85" s="1422"/>
      <c r="DH85" s="1422"/>
      <c r="DI85" s="1422"/>
      <c r="DJ85" s="1422"/>
      <c r="DK85" s="1422"/>
      <c r="DL85" s="1422"/>
      <c r="DM85" s="1422"/>
      <c r="DN85" s="1422"/>
      <c r="DO85" s="1425">
        <v>1</v>
      </c>
      <c r="DP85" s="1422"/>
      <c r="DQ85" s="1425"/>
      <c r="DR85" s="1422"/>
      <c r="DS85" s="1422"/>
      <c r="DT85" s="1422"/>
      <c r="DU85" s="1422"/>
      <c r="DV85" s="1422"/>
      <c r="DW85" s="1422"/>
      <c r="DX85" s="1422"/>
      <c r="DY85" s="1422"/>
      <c r="DZ85" s="1422"/>
      <c r="EA85" s="1425"/>
      <c r="EB85" s="1422"/>
      <c r="EC85" s="1422"/>
      <c r="ED85" s="1422"/>
      <c r="EE85" s="1422"/>
      <c r="EF85" s="1422"/>
      <c r="EG85" s="1422"/>
      <c r="EH85" s="1422"/>
      <c r="EI85" s="1422"/>
      <c r="EJ85" s="1422"/>
      <c r="EK85" s="1422"/>
      <c r="EL85" s="1426"/>
      <c r="EM85" s="1427"/>
      <c r="EN85" s="1425">
        <v>3</v>
      </c>
      <c r="EO85" s="1425"/>
      <c r="EP85" s="1425"/>
      <c r="EQ85" s="1425"/>
      <c r="ER85" s="1425"/>
      <c r="ES85" s="1427"/>
      <c r="ET85" s="1425"/>
      <c r="EU85" s="1425">
        <v>1</v>
      </c>
      <c r="EV85" s="1425"/>
      <c r="EW85" s="1425"/>
      <c r="EX85" s="1425"/>
      <c r="EY85" s="1425"/>
      <c r="EZ85" s="1425"/>
      <c r="FA85" s="1425"/>
      <c r="FB85" s="1425"/>
      <c r="FC85" s="1425"/>
      <c r="FD85" s="1425"/>
      <c r="FE85" s="1425"/>
      <c r="FF85" s="1428"/>
      <c r="FG85" s="1425"/>
      <c r="FH85" s="1425"/>
      <c r="FI85" s="1425"/>
      <c r="FJ85" s="1425"/>
      <c r="FK85" s="1425"/>
      <c r="FL85" s="1427"/>
      <c r="FM85" s="1427"/>
      <c r="FN85" s="1427"/>
      <c r="FO85" s="1427"/>
      <c r="FP85" s="1425"/>
      <c r="FQ85" s="1427"/>
      <c r="FR85" s="1427"/>
      <c r="FS85" s="1427"/>
      <c r="FT85" s="1427">
        <v>3</v>
      </c>
      <c r="FU85" s="1427"/>
      <c r="FV85" s="1427"/>
      <c r="FW85" s="1427"/>
      <c r="FX85" s="1427"/>
      <c r="FY85" s="1427"/>
      <c r="FZ85" s="1427">
        <v>2</v>
      </c>
      <c r="GA85" s="1427"/>
      <c r="GB85" s="1427">
        <v>2</v>
      </c>
      <c r="GC85" s="1427">
        <v>4</v>
      </c>
      <c r="GD85" s="1429"/>
      <c r="GE85" s="1430"/>
      <c r="GF85" s="1430"/>
      <c r="GG85" s="1427"/>
      <c r="GH85" s="1431">
        <f t="shared" si="15"/>
        <v>97.800000000000011</v>
      </c>
      <c r="GI85" s="1432"/>
      <c r="GJ85" s="1433">
        <f t="shared" si="16"/>
        <v>0</v>
      </c>
      <c r="GK85" s="1433"/>
      <c r="GL85" s="1434"/>
      <c r="GM85" s="1434"/>
      <c r="GN85" s="1434"/>
      <c r="GO85" s="1435">
        <v>1</v>
      </c>
      <c r="GP85" s="1435"/>
      <c r="GQ85" s="1435"/>
      <c r="GR85" s="1436"/>
      <c r="GS85" s="1437"/>
      <c r="GT85" s="1435"/>
      <c r="GU85" s="1435"/>
      <c r="GV85" s="1435"/>
      <c r="GW85" s="1435"/>
      <c r="GX85" s="1435"/>
      <c r="GY85" s="1435"/>
      <c r="GZ85" s="1435"/>
      <c r="HA85" s="1435"/>
      <c r="HB85" s="1435"/>
      <c r="HC85" s="1435">
        <f t="shared" si="18"/>
        <v>0</v>
      </c>
      <c r="HD85" s="1437">
        <f t="shared" si="19"/>
        <v>0</v>
      </c>
      <c r="HE85" s="1435"/>
      <c r="HF85" s="1436"/>
      <c r="HG85" s="1437"/>
      <c r="HH85" s="1435"/>
      <c r="HI85" s="1437"/>
      <c r="HJ85" s="1435">
        <v>1</v>
      </c>
      <c r="HK85" s="1437"/>
      <c r="HL85" s="1435">
        <v>1</v>
      </c>
      <c r="HM85" s="1436">
        <v>2</v>
      </c>
      <c r="HN85" s="1436"/>
      <c r="HO85" s="1436"/>
      <c r="HP85" s="1436"/>
      <c r="HQ85" s="1436"/>
      <c r="HR85" s="1437"/>
      <c r="HS85" s="1435"/>
      <c r="HT85" s="1435"/>
      <c r="HU85" s="1435"/>
      <c r="HV85" s="1435"/>
      <c r="HW85" s="1435"/>
      <c r="HX85" s="1435"/>
      <c r="HY85" s="1435"/>
      <c r="HZ85" s="1437"/>
      <c r="IA85" s="1437"/>
      <c r="IB85" s="1437"/>
      <c r="IC85" s="1435"/>
      <c r="ID85" s="1438"/>
      <c r="IE85" s="1438"/>
      <c r="IF85" s="1435"/>
      <c r="IG85" s="1435"/>
      <c r="IH85" s="1435"/>
      <c r="II85" s="1435"/>
      <c r="IJ85" s="1435"/>
      <c r="IK85" s="1435"/>
      <c r="IL85" s="1435"/>
      <c r="IM85" s="1435"/>
      <c r="IN85" s="1435"/>
      <c r="IO85" s="1435"/>
      <c r="IP85" s="1435"/>
      <c r="IQ85" s="1435"/>
      <c r="IR85" s="1435"/>
      <c r="IS85" s="1435"/>
      <c r="IT85" s="1435">
        <f>HJ85</f>
        <v>1</v>
      </c>
      <c r="IU85" s="1435">
        <f>HK85</f>
        <v>0</v>
      </c>
      <c r="IV85" s="1435">
        <f t="shared" si="12"/>
        <v>1</v>
      </c>
      <c r="IW85" s="1436">
        <f>HO85</f>
        <v>0</v>
      </c>
      <c r="IX85" s="1436">
        <f>HP85</f>
        <v>0</v>
      </c>
      <c r="IY85" s="1437"/>
      <c r="IZ85" s="1435">
        <f t="shared" si="13"/>
        <v>0</v>
      </c>
      <c r="JA85" s="1435"/>
      <c r="JB85" s="1435"/>
      <c r="JC85" s="1435"/>
      <c r="JD85" s="1435"/>
      <c r="JE85" s="1437"/>
      <c r="JF85" s="1437">
        <v>2</v>
      </c>
      <c r="JG85" s="1437"/>
      <c r="JH85" s="1435"/>
      <c r="JI85" s="1436"/>
      <c r="JJ85" s="1436">
        <f t="shared" si="17"/>
        <v>0</v>
      </c>
      <c r="JK85" s="1459"/>
    </row>
    <row r="86" spans="1:271" s="1027" customFormat="1" ht="14.25" customHeight="1" outlineLevel="1">
      <c r="A86" s="1547">
        <f>BangKeTru!B84</f>
        <v>127</v>
      </c>
      <c r="B86" s="1548">
        <f>BangKeTru!C84</f>
        <v>38.1</v>
      </c>
      <c r="C86" s="1416">
        <f t="shared" si="14"/>
        <v>2792.8999999999987</v>
      </c>
      <c r="D86" s="1464"/>
      <c r="E86" s="1465"/>
      <c r="F86" s="1465"/>
      <c r="G86" s="1465"/>
      <c r="H86" s="1466"/>
      <c r="I86" s="1464">
        <f>28-28</f>
        <v>0</v>
      </c>
      <c r="J86" s="1464"/>
      <c r="K86" s="1467"/>
      <c r="L86" s="1467"/>
      <c r="M86" s="1467">
        <v>6</v>
      </c>
      <c r="N86" s="1468" t="s">
        <v>3998</v>
      </c>
      <c r="O86" s="1469" t="s">
        <v>4003</v>
      </c>
      <c r="P86" s="1469"/>
      <c r="Q86" s="1470">
        <v>1</v>
      </c>
      <c r="R86" s="1470"/>
      <c r="S86" s="1468"/>
      <c r="T86" s="1470"/>
      <c r="U86" s="1470"/>
      <c r="V86" s="1470"/>
      <c r="W86" s="1468"/>
      <c r="X86" s="1471"/>
      <c r="Y86" s="1471">
        <v>1</v>
      </c>
      <c r="Z86" s="1471"/>
      <c r="AA86" s="1462"/>
      <c r="AB86" s="1470"/>
      <c r="AC86" s="1470"/>
      <c r="AD86" s="1470"/>
      <c r="AE86" s="1470"/>
      <c r="AF86" s="1470"/>
      <c r="AG86" s="1470"/>
      <c r="AH86" s="1470"/>
      <c r="AI86" s="1470"/>
      <c r="AJ86" s="1470"/>
      <c r="AK86" s="1470"/>
      <c r="AL86" s="1470"/>
      <c r="AM86" s="1470"/>
      <c r="AN86" s="1470"/>
      <c r="AO86" s="1470"/>
      <c r="AP86" s="1470"/>
      <c r="AQ86" s="1470"/>
      <c r="AR86" s="1470"/>
      <c r="AS86" s="1470"/>
      <c r="AT86" s="1470"/>
      <c r="AU86" s="1470"/>
      <c r="AV86" s="1470"/>
      <c r="AW86" s="1470"/>
      <c r="AX86" s="1470"/>
      <c r="AY86" s="1470"/>
      <c r="AZ86" s="1470"/>
      <c r="BA86" s="1470"/>
      <c r="BB86" s="1470"/>
      <c r="BC86" s="1470">
        <v>1</v>
      </c>
      <c r="BD86" s="1470"/>
      <c r="BE86" s="1470"/>
      <c r="BF86" s="1470"/>
      <c r="BG86" s="1470"/>
      <c r="BH86" s="1470"/>
      <c r="BI86" s="1470"/>
      <c r="BJ86" s="1470"/>
      <c r="BK86" s="1470"/>
      <c r="BL86" s="1470"/>
      <c r="BM86" s="1470"/>
      <c r="BN86" s="1470"/>
      <c r="BO86" s="1470"/>
      <c r="BP86" s="1470"/>
      <c r="BQ86" s="1470"/>
      <c r="BR86" s="1470"/>
      <c r="BS86" s="1470"/>
      <c r="BT86" s="1462"/>
      <c r="BU86" s="1462"/>
      <c r="BV86" s="1470"/>
      <c r="BW86" s="1470"/>
      <c r="BX86" s="1470"/>
      <c r="BY86" s="1470"/>
      <c r="BZ86" s="1470"/>
      <c r="CA86" s="1470"/>
      <c r="CB86" s="1470"/>
      <c r="CC86" s="1470"/>
      <c r="CD86" s="1470"/>
      <c r="CE86" s="1470"/>
      <c r="CF86" s="1462"/>
      <c r="CG86" s="1470"/>
      <c r="CH86" s="1470"/>
      <c r="CI86" s="1470"/>
      <c r="CJ86" s="1470"/>
      <c r="CK86" s="1470"/>
      <c r="CL86" s="1470"/>
      <c r="CM86" s="1470"/>
      <c r="CN86" s="1470"/>
      <c r="CO86" s="1470"/>
      <c r="CP86" s="1470"/>
      <c r="CQ86" s="1470"/>
      <c r="CR86" s="1470"/>
      <c r="CS86" s="1470"/>
      <c r="CT86" s="1470"/>
      <c r="CU86" s="1470"/>
      <c r="CV86" s="1470"/>
      <c r="CW86" s="1470"/>
      <c r="CX86" s="1470"/>
      <c r="CY86" s="1470"/>
      <c r="CZ86" s="1470"/>
      <c r="DA86" s="1470"/>
      <c r="DB86" s="1470"/>
      <c r="DC86" s="1462"/>
      <c r="DD86" s="1470"/>
      <c r="DE86" s="1470"/>
      <c r="DF86" s="1470"/>
      <c r="DG86" s="1470"/>
      <c r="DH86" s="1470"/>
      <c r="DI86" s="1470"/>
      <c r="DJ86" s="1470"/>
      <c r="DK86" s="1470"/>
      <c r="DL86" s="1470"/>
      <c r="DM86" s="1470"/>
      <c r="DN86" s="1470"/>
      <c r="DO86" s="1462">
        <v>1</v>
      </c>
      <c r="DP86" s="1470"/>
      <c r="DQ86" s="1462"/>
      <c r="DR86" s="1470"/>
      <c r="DS86" s="1470"/>
      <c r="DT86" s="1470"/>
      <c r="DU86" s="1470"/>
      <c r="DV86" s="1470"/>
      <c r="DW86" s="1470"/>
      <c r="DX86" s="1470"/>
      <c r="DY86" s="1470"/>
      <c r="DZ86" s="1470"/>
      <c r="EA86" s="1462"/>
      <c r="EB86" s="1470"/>
      <c r="EC86" s="1470"/>
      <c r="ED86" s="1470"/>
      <c r="EE86" s="1470"/>
      <c r="EF86" s="1470"/>
      <c r="EG86" s="1470"/>
      <c r="EH86" s="1470"/>
      <c r="EI86" s="1470"/>
      <c r="EJ86" s="1470"/>
      <c r="EK86" s="1470"/>
      <c r="EL86" s="1472"/>
      <c r="EM86" s="1435"/>
      <c r="EN86" s="1462">
        <v>3</v>
      </c>
      <c r="EO86" s="1462"/>
      <c r="EP86" s="1462"/>
      <c r="EQ86" s="1462">
        <v>2</v>
      </c>
      <c r="ER86" s="1462"/>
      <c r="ES86" s="1435"/>
      <c r="ET86" s="1462"/>
      <c r="EU86" s="1462">
        <v>1</v>
      </c>
      <c r="EV86" s="1462"/>
      <c r="EW86" s="1462"/>
      <c r="EX86" s="1462"/>
      <c r="EY86" s="1462"/>
      <c r="EZ86" s="1462"/>
      <c r="FA86" s="1462"/>
      <c r="FB86" s="1462"/>
      <c r="FC86" s="1462"/>
      <c r="FD86" s="1462"/>
      <c r="FE86" s="1462"/>
      <c r="FF86" s="1473"/>
      <c r="FG86" s="1462"/>
      <c r="FH86" s="1462">
        <v>2</v>
      </c>
      <c r="FI86" s="1462">
        <v>2</v>
      </c>
      <c r="FJ86" s="1462"/>
      <c r="FK86" s="1462"/>
      <c r="FL86" s="1435"/>
      <c r="FM86" s="1435">
        <v>4</v>
      </c>
      <c r="FN86" s="1435">
        <v>2</v>
      </c>
      <c r="FO86" s="1435"/>
      <c r="FP86" s="1462"/>
      <c r="FQ86" s="1435"/>
      <c r="FR86" s="1435"/>
      <c r="FS86" s="1435"/>
      <c r="FT86" s="1435">
        <v>3</v>
      </c>
      <c r="FU86" s="1435"/>
      <c r="FV86" s="1435"/>
      <c r="FW86" s="1435"/>
      <c r="FX86" s="1435"/>
      <c r="FY86" s="1435"/>
      <c r="FZ86" s="1435"/>
      <c r="GA86" s="1435"/>
      <c r="GB86" s="1435"/>
      <c r="GC86" s="1435"/>
      <c r="GD86" s="1439"/>
      <c r="GE86" s="1434"/>
      <c r="GF86" s="1434"/>
      <c r="GG86" s="1435"/>
      <c r="GH86" s="1431">
        <f t="shared" si="15"/>
        <v>114.30000000000001</v>
      </c>
      <c r="GI86" s="1432"/>
      <c r="GJ86" s="1433">
        <f t="shared" si="16"/>
        <v>0</v>
      </c>
      <c r="GK86" s="1433">
        <v>2.5</v>
      </c>
      <c r="GL86" s="1434">
        <v>1</v>
      </c>
      <c r="GM86" s="1434"/>
      <c r="GN86" s="1434"/>
      <c r="GO86" s="1435"/>
      <c r="GP86" s="1435"/>
      <c r="GQ86" s="1435"/>
      <c r="GR86" s="1436"/>
      <c r="GS86" s="1437">
        <v>1</v>
      </c>
      <c r="GT86" s="1435"/>
      <c r="GU86" s="1435"/>
      <c r="GV86" s="1435">
        <v>1</v>
      </c>
      <c r="GW86" s="1435"/>
      <c r="GX86" s="1435"/>
      <c r="GY86" s="1435"/>
      <c r="GZ86" s="1435"/>
      <c r="HA86" s="1435"/>
      <c r="HB86" s="1435"/>
      <c r="HC86" s="1435">
        <f t="shared" si="18"/>
        <v>0</v>
      </c>
      <c r="HD86" s="1437">
        <f t="shared" si="19"/>
        <v>0</v>
      </c>
      <c r="HE86" s="1435"/>
      <c r="HF86" s="1436"/>
      <c r="HG86" s="1437"/>
      <c r="HH86" s="1435">
        <v>2</v>
      </c>
      <c r="HI86" s="1437">
        <v>1</v>
      </c>
      <c r="HJ86" s="1435"/>
      <c r="HK86" s="1437"/>
      <c r="HL86" s="1435"/>
      <c r="HM86" s="1436"/>
      <c r="HN86" s="1436"/>
      <c r="HO86" s="1436"/>
      <c r="HP86" s="1436"/>
      <c r="HQ86" s="1436"/>
      <c r="HR86" s="1437">
        <v>1</v>
      </c>
      <c r="HS86" s="1435"/>
      <c r="HT86" s="1435"/>
      <c r="HU86" s="1435">
        <v>1</v>
      </c>
      <c r="HV86" s="1435"/>
      <c r="HW86" s="1435">
        <v>2</v>
      </c>
      <c r="HX86" s="1435">
        <v>0</v>
      </c>
      <c r="HY86" s="1435">
        <v>1</v>
      </c>
      <c r="HZ86" s="1437"/>
      <c r="IA86" s="1437"/>
      <c r="IB86" s="1437"/>
      <c r="IC86" s="1462"/>
      <c r="ID86" s="1463"/>
      <c r="IE86" s="1463"/>
      <c r="IF86" s="1462"/>
      <c r="IG86" s="1435"/>
      <c r="IH86" s="1462"/>
      <c r="II86" s="1462"/>
      <c r="IJ86" s="1462"/>
      <c r="IK86" s="1462"/>
      <c r="IL86" s="1462"/>
      <c r="IM86" s="1462"/>
      <c r="IN86" s="1462"/>
      <c r="IO86" s="1462"/>
      <c r="IP86" s="1462">
        <v>1</v>
      </c>
      <c r="IQ86" s="1462"/>
      <c r="IR86" s="1462"/>
      <c r="IS86" s="1462"/>
      <c r="IT86" s="1462"/>
      <c r="IU86" s="1462"/>
      <c r="IV86" s="1435">
        <f t="shared" si="12"/>
        <v>0</v>
      </c>
      <c r="IW86" s="1437"/>
      <c r="IX86" s="1437"/>
      <c r="IY86" s="1437">
        <v>1</v>
      </c>
      <c r="IZ86" s="1435">
        <f t="shared" si="13"/>
        <v>0</v>
      </c>
      <c r="JA86" s="1462"/>
      <c r="JB86" s="1462">
        <v>1</v>
      </c>
      <c r="JC86" s="1462">
        <v>2</v>
      </c>
      <c r="JD86" s="1462">
        <v>0</v>
      </c>
      <c r="JE86" s="1437"/>
      <c r="JF86" s="1437"/>
      <c r="JG86" s="1437"/>
      <c r="JH86" s="1435"/>
      <c r="JI86" s="1436"/>
      <c r="JJ86" s="1436">
        <f t="shared" si="17"/>
        <v>2</v>
      </c>
      <c r="JK86" s="1455" t="s">
        <v>4004</v>
      </c>
    </row>
    <row r="87" spans="1:271" s="1027" customFormat="1" ht="16.5" hidden="1" outlineLevel="1">
      <c r="A87" s="1547" t="str">
        <f>BangKeTru!B85</f>
        <v>127a</v>
      </c>
      <c r="B87" s="1548">
        <f>BangKeTru!C85</f>
        <v>37.700000000000003</v>
      </c>
      <c r="C87" s="1416">
        <f t="shared" si="14"/>
        <v>2830.5999999999985</v>
      </c>
      <c r="D87" s="1456"/>
      <c r="E87" s="1457"/>
      <c r="F87" s="1457"/>
      <c r="G87" s="1457"/>
      <c r="H87" s="1458"/>
      <c r="I87" s="1456"/>
      <c r="J87" s="1456"/>
      <c r="K87" s="1422"/>
      <c r="L87" s="1422"/>
      <c r="M87" s="1422"/>
      <c r="N87" s="1423"/>
      <c r="O87" s="1421" t="s">
        <v>3434</v>
      </c>
      <c r="P87" s="1421"/>
      <c r="Q87" s="1422"/>
      <c r="R87" s="1422"/>
      <c r="S87" s="1423"/>
      <c r="T87" s="1422"/>
      <c r="U87" s="1422"/>
      <c r="V87" s="1422"/>
      <c r="W87" s="1423"/>
      <c r="X87" s="1424">
        <v>1</v>
      </c>
      <c r="Y87" s="1424"/>
      <c r="Z87" s="1424"/>
      <c r="AA87" s="1425"/>
      <c r="AB87" s="1422"/>
      <c r="AC87" s="1422"/>
      <c r="AD87" s="1422"/>
      <c r="AE87" s="1422"/>
      <c r="AF87" s="1422"/>
      <c r="AG87" s="1422"/>
      <c r="AH87" s="1422"/>
      <c r="AI87" s="1422"/>
      <c r="AJ87" s="1422"/>
      <c r="AK87" s="1422"/>
      <c r="AL87" s="1422"/>
      <c r="AM87" s="1422">
        <v>1</v>
      </c>
      <c r="AN87" s="1422"/>
      <c r="AO87" s="1422"/>
      <c r="AP87" s="1422"/>
      <c r="AQ87" s="1422"/>
      <c r="AR87" s="1422"/>
      <c r="AS87" s="1422"/>
      <c r="AT87" s="1422"/>
      <c r="AU87" s="1422"/>
      <c r="AV87" s="1422"/>
      <c r="AW87" s="1422"/>
      <c r="AX87" s="1422"/>
      <c r="AY87" s="1422"/>
      <c r="AZ87" s="1422"/>
      <c r="BA87" s="1422"/>
      <c r="BB87" s="1422"/>
      <c r="BC87" s="1422"/>
      <c r="BD87" s="1422"/>
      <c r="BE87" s="1422"/>
      <c r="BF87" s="1422"/>
      <c r="BG87" s="1422"/>
      <c r="BH87" s="1422"/>
      <c r="BI87" s="1422"/>
      <c r="BJ87" s="1422"/>
      <c r="BK87" s="1422"/>
      <c r="BL87" s="1422"/>
      <c r="BM87" s="1422"/>
      <c r="BN87" s="1422"/>
      <c r="BO87" s="1422"/>
      <c r="BP87" s="1422"/>
      <c r="BQ87" s="1422"/>
      <c r="BR87" s="1422"/>
      <c r="BS87" s="1422"/>
      <c r="BT87" s="1425"/>
      <c r="BU87" s="1425"/>
      <c r="BV87" s="1422"/>
      <c r="BW87" s="1422"/>
      <c r="BX87" s="1422"/>
      <c r="BY87" s="1422"/>
      <c r="BZ87" s="1422"/>
      <c r="CA87" s="1422"/>
      <c r="CB87" s="1422"/>
      <c r="CC87" s="1422"/>
      <c r="CD87" s="1422"/>
      <c r="CE87" s="1422"/>
      <c r="CF87" s="1425"/>
      <c r="CG87" s="1422"/>
      <c r="CH87" s="1422"/>
      <c r="CI87" s="1422"/>
      <c r="CJ87" s="1422"/>
      <c r="CK87" s="1422"/>
      <c r="CL87" s="1422"/>
      <c r="CM87" s="1422"/>
      <c r="CN87" s="1422"/>
      <c r="CO87" s="1422"/>
      <c r="CP87" s="1422"/>
      <c r="CQ87" s="1422"/>
      <c r="CR87" s="1422"/>
      <c r="CS87" s="1422">
        <v>1</v>
      </c>
      <c r="CT87" s="1422"/>
      <c r="CU87" s="1422"/>
      <c r="CV87" s="1422"/>
      <c r="CW87" s="1422"/>
      <c r="CX87" s="1422"/>
      <c r="CY87" s="1422"/>
      <c r="CZ87" s="1422"/>
      <c r="DA87" s="1422"/>
      <c r="DB87" s="1422"/>
      <c r="DC87" s="1425"/>
      <c r="DD87" s="1422"/>
      <c r="DE87" s="1422"/>
      <c r="DF87" s="1422"/>
      <c r="DG87" s="1422"/>
      <c r="DH87" s="1422"/>
      <c r="DI87" s="1422"/>
      <c r="DJ87" s="1422"/>
      <c r="DK87" s="1422"/>
      <c r="DL87" s="1422"/>
      <c r="DM87" s="1422"/>
      <c r="DN87" s="1422"/>
      <c r="DO87" s="1425">
        <v>1</v>
      </c>
      <c r="DP87" s="1422"/>
      <c r="DQ87" s="1425"/>
      <c r="DR87" s="1422"/>
      <c r="DS87" s="1422"/>
      <c r="DT87" s="1422"/>
      <c r="DU87" s="1422"/>
      <c r="DV87" s="1422"/>
      <c r="DW87" s="1422"/>
      <c r="DX87" s="1422"/>
      <c r="DY87" s="1422"/>
      <c r="DZ87" s="1422"/>
      <c r="EA87" s="1425"/>
      <c r="EB87" s="1422"/>
      <c r="EC87" s="1422"/>
      <c r="ED87" s="1422"/>
      <c r="EE87" s="1422"/>
      <c r="EF87" s="1422"/>
      <c r="EG87" s="1422"/>
      <c r="EH87" s="1422"/>
      <c r="EI87" s="1422"/>
      <c r="EJ87" s="1422"/>
      <c r="EK87" s="1422"/>
      <c r="EL87" s="1426"/>
      <c r="EM87" s="1427"/>
      <c r="EN87" s="1425">
        <v>3</v>
      </c>
      <c r="EO87" s="1425"/>
      <c r="EP87" s="1425"/>
      <c r="EQ87" s="1425"/>
      <c r="ER87" s="1425"/>
      <c r="ES87" s="1427"/>
      <c r="ET87" s="1425"/>
      <c r="EU87" s="1425">
        <v>1</v>
      </c>
      <c r="EV87" s="1425"/>
      <c r="EW87" s="1425"/>
      <c r="EX87" s="1425"/>
      <c r="EY87" s="1425"/>
      <c r="EZ87" s="1425"/>
      <c r="FA87" s="1425"/>
      <c r="FB87" s="1425"/>
      <c r="FC87" s="1425"/>
      <c r="FD87" s="1425"/>
      <c r="FE87" s="1425"/>
      <c r="FF87" s="1428"/>
      <c r="FG87" s="1425"/>
      <c r="FH87" s="1425"/>
      <c r="FI87" s="1425"/>
      <c r="FJ87" s="1425"/>
      <c r="FK87" s="1425"/>
      <c r="FL87" s="1427"/>
      <c r="FM87" s="1427"/>
      <c r="FN87" s="1427"/>
      <c r="FO87" s="1427"/>
      <c r="FP87" s="1425"/>
      <c r="FQ87" s="1427"/>
      <c r="FR87" s="1427"/>
      <c r="FS87" s="1427"/>
      <c r="FT87" s="1427">
        <v>3</v>
      </c>
      <c r="FU87" s="1427"/>
      <c r="FV87" s="1427"/>
      <c r="FW87" s="1427"/>
      <c r="FX87" s="1427"/>
      <c r="FY87" s="1427"/>
      <c r="FZ87" s="1427">
        <v>2</v>
      </c>
      <c r="GA87" s="1427"/>
      <c r="GB87" s="1427">
        <v>4</v>
      </c>
      <c r="GC87" s="1427">
        <v>4</v>
      </c>
      <c r="GD87" s="1429"/>
      <c r="GE87" s="1430"/>
      <c r="GF87" s="1430"/>
      <c r="GG87" s="1427"/>
      <c r="GH87" s="1431">
        <f t="shared" si="15"/>
        <v>113.10000000000001</v>
      </c>
      <c r="GI87" s="1432"/>
      <c r="GJ87" s="1433">
        <f t="shared" si="16"/>
        <v>0</v>
      </c>
      <c r="GK87" s="1433"/>
      <c r="GL87" s="1434"/>
      <c r="GM87" s="1434"/>
      <c r="GN87" s="1434"/>
      <c r="GO87" s="1435">
        <v>1</v>
      </c>
      <c r="GP87" s="1435"/>
      <c r="GQ87" s="1435"/>
      <c r="GR87" s="1436"/>
      <c r="GS87" s="1437"/>
      <c r="GT87" s="1435"/>
      <c r="GU87" s="1435"/>
      <c r="GV87" s="1435"/>
      <c r="GW87" s="1435"/>
      <c r="GX87" s="1435"/>
      <c r="GY87" s="1435"/>
      <c r="GZ87" s="1435"/>
      <c r="HA87" s="1435"/>
      <c r="HB87" s="1435"/>
      <c r="HC87" s="1435">
        <f t="shared" si="18"/>
        <v>0</v>
      </c>
      <c r="HD87" s="1437">
        <f t="shared" si="19"/>
        <v>0</v>
      </c>
      <c r="HE87" s="1435"/>
      <c r="HF87" s="1436"/>
      <c r="HG87" s="1437"/>
      <c r="HH87" s="1435"/>
      <c r="HI87" s="1437"/>
      <c r="HJ87" s="1435">
        <v>1</v>
      </c>
      <c r="HK87" s="1437"/>
      <c r="HL87" s="1435">
        <v>1</v>
      </c>
      <c r="HM87" s="1436">
        <v>3</v>
      </c>
      <c r="HN87" s="1436"/>
      <c r="HO87" s="1436"/>
      <c r="HP87" s="1436"/>
      <c r="HQ87" s="1436"/>
      <c r="HR87" s="1437"/>
      <c r="HS87" s="1435"/>
      <c r="HT87" s="1435"/>
      <c r="HU87" s="1435"/>
      <c r="HV87" s="1435"/>
      <c r="HW87" s="1435"/>
      <c r="HX87" s="1435"/>
      <c r="HY87" s="1435"/>
      <c r="HZ87" s="1437"/>
      <c r="IA87" s="1437"/>
      <c r="IB87" s="1437"/>
      <c r="IC87" s="1435"/>
      <c r="ID87" s="1438"/>
      <c r="IE87" s="1438"/>
      <c r="IF87" s="1435"/>
      <c r="IG87" s="1435"/>
      <c r="IH87" s="1435"/>
      <c r="II87" s="1435"/>
      <c r="IJ87" s="1435"/>
      <c r="IK87" s="1435"/>
      <c r="IL87" s="1435"/>
      <c r="IM87" s="1435"/>
      <c r="IN87" s="1435"/>
      <c r="IO87" s="1435"/>
      <c r="IP87" s="1435"/>
      <c r="IQ87" s="1435"/>
      <c r="IR87" s="1435"/>
      <c r="IS87" s="1435"/>
      <c r="IT87" s="1435">
        <f>HJ87</f>
        <v>1</v>
      </c>
      <c r="IU87" s="1435">
        <f>HK87</f>
        <v>0</v>
      </c>
      <c r="IV87" s="1435">
        <f t="shared" si="12"/>
        <v>1</v>
      </c>
      <c r="IW87" s="1436">
        <f>HO87</f>
        <v>0</v>
      </c>
      <c r="IX87" s="1436">
        <f>HP87</f>
        <v>0</v>
      </c>
      <c r="IY87" s="1437"/>
      <c r="IZ87" s="1435">
        <f t="shared" si="13"/>
        <v>0</v>
      </c>
      <c r="JA87" s="1435"/>
      <c r="JB87" s="1435"/>
      <c r="JC87" s="1435"/>
      <c r="JD87" s="1435"/>
      <c r="JE87" s="1437"/>
      <c r="JF87" s="1437">
        <v>2</v>
      </c>
      <c r="JG87" s="1437"/>
      <c r="JH87" s="1435"/>
      <c r="JI87" s="1436"/>
      <c r="JJ87" s="1436">
        <f t="shared" si="17"/>
        <v>0</v>
      </c>
      <c r="JK87" s="1459"/>
    </row>
    <row r="88" spans="1:271" s="1027" customFormat="1" ht="16.5" hidden="1" outlineLevel="1">
      <c r="A88" s="1547">
        <f>BangKeTru!B86</f>
        <v>128</v>
      </c>
      <c r="B88" s="1548">
        <f>BangKeTru!C86</f>
        <v>34.200000000000003</v>
      </c>
      <c r="C88" s="1416">
        <f t="shared" si="14"/>
        <v>2864.7999999999984</v>
      </c>
      <c r="D88" s="1491"/>
      <c r="E88" s="1492"/>
      <c r="F88" s="1492"/>
      <c r="G88" s="1492"/>
      <c r="H88" s="1493"/>
      <c r="I88" s="1491"/>
      <c r="J88" s="1491"/>
      <c r="K88" s="1494"/>
      <c r="L88" s="1494"/>
      <c r="M88" s="1494"/>
      <c r="N88" s="1495" t="s">
        <v>3992</v>
      </c>
      <c r="O88" s="1496" t="s">
        <v>3992</v>
      </c>
      <c r="P88" s="1496"/>
      <c r="Q88" s="1497">
        <v>1</v>
      </c>
      <c r="R88" s="1497"/>
      <c r="S88" s="1495"/>
      <c r="T88" s="1497"/>
      <c r="U88" s="1497"/>
      <c r="V88" s="1497"/>
      <c r="W88" s="1495"/>
      <c r="X88" s="1498">
        <v>1</v>
      </c>
      <c r="Y88" s="1498"/>
      <c r="Z88" s="1498"/>
      <c r="AA88" s="1499"/>
      <c r="AB88" s="1497"/>
      <c r="AC88" s="1497"/>
      <c r="AD88" s="1497"/>
      <c r="AE88" s="1497"/>
      <c r="AF88" s="1497"/>
      <c r="AG88" s="1497"/>
      <c r="AH88" s="1497"/>
      <c r="AI88" s="1497"/>
      <c r="AJ88" s="1497"/>
      <c r="AK88" s="1497"/>
      <c r="AL88" s="1497"/>
      <c r="AM88" s="1497"/>
      <c r="AN88" s="1497">
        <v>1</v>
      </c>
      <c r="AO88" s="1497"/>
      <c r="AP88" s="1497"/>
      <c r="AQ88" s="1497"/>
      <c r="AR88" s="1497"/>
      <c r="AS88" s="1497"/>
      <c r="AT88" s="1497"/>
      <c r="AU88" s="1497"/>
      <c r="AV88" s="1497"/>
      <c r="AW88" s="1497"/>
      <c r="AX88" s="1497"/>
      <c r="AY88" s="1497"/>
      <c r="AZ88" s="1497"/>
      <c r="BA88" s="1497"/>
      <c r="BB88" s="1497"/>
      <c r="BC88" s="1497"/>
      <c r="BD88" s="1497"/>
      <c r="BE88" s="1497"/>
      <c r="BF88" s="1497"/>
      <c r="BG88" s="1497"/>
      <c r="BH88" s="1497"/>
      <c r="BI88" s="1497"/>
      <c r="BJ88" s="1497"/>
      <c r="BK88" s="1497"/>
      <c r="BL88" s="1497"/>
      <c r="BM88" s="1497"/>
      <c r="BN88" s="1497"/>
      <c r="BO88" s="1497"/>
      <c r="BP88" s="1497"/>
      <c r="BQ88" s="1497"/>
      <c r="BR88" s="1497"/>
      <c r="BS88" s="1497"/>
      <c r="BT88" s="1499">
        <v>2</v>
      </c>
      <c r="BU88" s="1499"/>
      <c r="BV88" s="1497"/>
      <c r="BW88" s="1497"/>
      <c r="BX88" s="1497"/>
      <c r="BY88" s="1497"/>
      <c r="BZ88" s="1497"/>
      <c r="CA88" s="1497"/>
      <c r="CB88" s="1497"/>
      <c r="CC88" s="1497"/>
      <c r="CD88" s="1497"/>
      <c r="CE88" s="1497"/>
      <c r="CF88" s="1499"/>
      <c r="CG88" s="1497"/>
      <c r="CH88" s="1497"/>
      <c r="CI88" s="1497"/>
      <c r="CJ88" s="1497"/>
      <c r="CK88" s="1497"/>
      <c r="CL88" s="1497"/>
      <c r="CM88" s="1497"/>
      <c r="CN88" s="1497"/>
      <c r="CO88" s="1497"/>
      <c r="CP88" s="1497"/>
      <c r="CQ88" s="1497"/>
      <c r="CR88" s="1497"/>
      <c r="CS88" s="1497"/>
      <c r="CT88" s="1497"/>
      <c r="CU88" s="1497"/>
      <c r="CV88" s="1497"/>
      <c r="CW88" s="1497"/>
      <c r="CX88" s="1497"/>
      <c r="CY88" s="1497"/>
      <c r="CZ88" s="1497"/>
      <c r="DA88" s="1497"/>
      <c r="DB88" s="1497"/>
      <c r="DC88" s="1499">
        <v>1</v>
      </c>
      <c r="DD88" s="1497"/>
      <c r="DE88" s="1497"/>
      <c r="DF88" s="1497"/>
      <c r="DG88" s="1497"/>
      <c r="DH88" s="1497"/>
      <c r="DI88" s="1497"/>
      <c r="DJ88" s="1497"/>
      <c r="DK88" s="1497"/>
      <c r="DL88" s="1497"/>
      <c r="DM88" s="1497"/>
      <c r="DN88" s="1497"/>
      <c r="DO88" s="1499"/>
      <c r="DP88" s="1497"/>
      <c r="DQ88" s="1499"/>
      <c r="DR88" s="1497"/>
      <c r="DS88" s="1497"/>
      <c r="DT88" s="1497"/>
      <c r="DU88" s="1497"/>
      <c r="DV88" s="1497"/>
      <c r="DW88" s="1497"/>
      <c r="DX88" s="1497"/>
      <c r="DY88" s="1497"/>
      <c r="DZ88" s="1497"/>
      <c r="EA88" s="1499"/>
      <c r="EB88" s="1497"/>
      <c r="EC88" s="1497"/>
      <c r="ED88" s="1497"/>
      <c r="EE88" s="1497"/>
      <c r="EF88" s="1497"/>
      <c r="EG88" s="1497"/>
      <c r="EH88" s="1497"/>
      <c r="EI88" s="1497"/>
      <c r="EJ88" s="1497"/>
      <c r="EK88" s="1497"/>
      <c r="EL88" s="1500"/>
      <c r="EM88" s="1501"/>
      <c r="EN88" s="1499">
        <v>6</v>
      </c>
      <c r="EO88" s="1499">
        <v>6</v>
      </c>
      <c r="EP88" s="1499"/>
      <c r="EQ88" s="1499"/>
      <c r="ER88" s="1499">
        <v>6</v>
      </c>
      <c r="ES88" s="1501">
        <v>2</v>
      </c>
      <c r="ET88" s="1499"/>
      <c r="EU88" s="1499"/>
      <c r="EV88" s="1499"/>
      <c r="EW88" s="1499"/>
      <c r="EX88" s="1499"/>
      <c r="EY88" s="1499"/>
      <c r="EZ88" s="1499"/>
      <c r="FA88" s="1499"/>
      <c r="FB88" s="1499"/>
      <c r="FC88" s="1499"/>
      <c r="FD88" s="1499"/>
      <c r="FE88" s="1499"/>
      <c r="FF88" s="1502"/>
      <c r="FG88" s="1499"/>
      <c r="FH88" s="1499"/>
      <c r="FI88" s="1499"/>
      <c r="FJ88" s="1499"/>
      <c r="FK88" s="1499"/>
      <c r="FL88" s="1501"/>
      <c r="FM88" s="1501">
        <v>2</v>
      </c>
      <c r="FN88" s="1501">
        <v>6</v>
      </c>
      <c r="FO88" s="1501"/>
      <c r="FP88" s="1499"/>
      <c r="FQ88" s="1501"/>
      <c r="FR88" s="1501"/>
      <c r="FS88" s="1501"/>
      <c r="FT88" s="1501">
        <v>6</v>
      </c>
      <c r="FU88" s="1501"/>
      <c r="FV88" s="1501"/>
      <c r="FW88" s="1501"/>
      <c r="FX88" s="1501"/>
      <c r="FY88" s="1501"/>
      <c r="FZ88" s="1501"/>
      <c r="GA88" s="1501"/>
      <c r="GB88" s="1501"/>
      <c r="GC88" s="1501"/>
      <c r="GD88" s="1503"/>
      <c r="GE88" s="1504">
        <v>1.2</v>
      </c>
      <c r="GF88" s="1504"/>
      <c r="GG88" s="1501"/>
      <c r="GH88" s="1431">
        <f t="shared" si="15"/>
        <v>102.60000000000001</v>
      </c>
      <c r="GI88" s="1432"/>
      <c r="GJ88" s="1433">
        <f t="shared" si="16"/>
        <v>0</v>
      </c>
      <c r="GK88" s="1433"/>
      <c r="GL88" s="1434">
        <v>1</v>
      </c>
      <c r="GM88" s="1434"/>
      <c r="GN88" s="1434"/>
      <c r="GO88" s="1435"/>
      <c r="GP88" s="1435"/>
      <c r="GQ88" s="1435"/>
      <c r="GR88" s="1436"/>
      <c r="GS88" s="1437"/>
      <c r="GT88" s="1435"/>
      <c r="GU88" s="1435"/>
      <c r="GV88" s="1435"/>
      <c r="GW88" s="1435"/>
      <c r="GX88" s="1435"/>
      <c r="GY88" s="1435"/>
      <c r="GZ88" s="1435">
        <v>1</v>
      </c>
      <c r="HA88" s="1435"/>
      <c r="HB88" s="1435"/>
      <c r="HC88" s="1435">
        <f t="shared" si="18"/>
        <v>0</v>
      </c>
      <c r="HD88" s="1437">
        <f t="shared" si="19"/>
        <v>2</v>
      </c>
      <c r="HE88" s="1435">
        <v>6</v>
      </c>
      <c r="HF88" s="1436"/>
      <c r="HG88" s="1437"/>
      <c r="HH88" s="1435">
        <v>1</v>
      </c>
      <c r="HI88" s="1437"/>
      <c r="HJ88" s="1435"/>
      <c r="HK88" s="1437"/>
      <c r="HL88" s="1435"/>
      <c r="HM88" s="1436"/>
      <c r="HN88" s="1436"/>
      <c r="HO88" s="1436"/>
      <c r="HP88" s="1436"/>
      <c r="HQ88" s="1436"/>
      <c r="HR88" s="1437"/>
      <c r="HS88" s="1435"/>
      <c r="HT88" s="1435"/>
      <c r="HU88" s="1435"/>
      <c r="HV88" s="1435"/>
      <c r="HW88" s="1435"/>
      <c r="HX88" s="1435"/>
      <c r="HY88" s="1435"/>
      <c r="HZ88" s="1437">
        <v>1</v>
      </c>
      <c r="IA88" s="1437"/>
      <c r="IB88" s="1437"/>
      <c r="IC88" s="1462"/>
      <c r="ID88" s="1463"/>
      <c r="IE88" s="1463"/>
      <c r="IF88" s="1462"/>
      <c r="IG88" s="1435"/>
      <c r="IH88" s="1462"/>
      <c r="II88" s="1462"/>
      <c r="IJ88" s="1462"/>
      <c r="IK88" s="1462"/>
      <c r="IL88" s="1462"/>
      <c r="IM88" s="1462"/>
      <c r="IN88" s="1462"/>
      <c r="IO88" s="1462"/>
      <c r="IP88" s="1462"/>
      <c r="IQ88" s="1462"/>
      <c r="IR88" s="1462"/>
      <c r="IS88" s="1462"/>
      <c r="IT88" s="1462"/>
      <c r="IU88" s="1462"/>
      <c r="IV88" s="1435">
        <f t="shared" si="12"/>
        <v>0</v>
      </c>
      <c r="IW88" s="1437"/>
      <c r="IX88" s="1437"/>
      <c r="IY88" s="1437"/>
      <c r="IZ88" s="1435">
        <f t="shared" si="13"/>
        <v>0</v>
      </c>
      <c r="JA88" s="1462"/>
      <c r="JB88" s="1462"/>
      <c r="JC88" s="1462"/>
      <c r="JD88" s="1462"/>
      <c r="JE88" s="1437"/>
      <c r="JF88" s="1437"/>
      <c r="JG88" s="1437">
        <v>0</v>
      </c>
      <c r="JH88" s="1435"/>
      <c r="JI88" s="1436"/>
      <c r="JJ88" s="1436">
        <f t="shared" si="17"/>
        <v>0</v>
      </c>
      <c r="JK88" s="1455"/>
    </row>
    <row r="89" spans="1:271" s="1027" customFormat="1" ht="16.5" hidden="1" outlineLevel="1">
      <c r="A89" s="1547" t="str">
        <f>BangKeTru!B87</f>
        <v>128a</v>
      </c>
      <c r="B89" s="1548">
        <f>BangKeTru!C87</f>
        <v>36.4</v>
      </c>
      <c r="C89" s="1416">
        <f t="shared" si="14"/>
        <v>2901.1999999999985</v>
      </c>
      <c r="D89" s="1456"/>
      <c r="E89" s="1457"/>
      <c r="F89" s="1457"/>
      <c r="G89" s="1457"/>
      <c r="H89" s="1458"/>
      <c r="I89" s="1456"/>
      <c r="J89" s="1456"/>
      <c r="K89" s="1422"/>
      <c r="L89" s="1422"/>
      <c r="M89" s="1422"/>
      <c r="N89" s="1423"/>
      <c r="O89" s="1421" t="s">
        <v>3434</v>
      </c>
      <c r="P89" s="1421"/>
      <c r="Q89" s="1422"/>
      <c r="R89" s="1422"/>
      <c r="S89" s="1423"/>
      <c r="T89" s="1422"/>
      <c r="U89" s="1422"/>
      <c r="V89" s="1422"/>
      <c r="W89" s="1423"/>
      <c r="X89" s="1424">
        <v>1</v>
      </c>
      <c r="Y89" s="1424"/>
      <c r="Z89" s="1424"/>
      <c r="AA89" s="1425"/>
      <c r="AB89" s="1422"/>
      <c r="AC89" s="1422"/>
      <c r="AD89" s="1422"/>
      <c r="AE89" s="1422"/>
      <c r="AF89" s="1422"/>
      <c r="AG89" s="1422"/>
      <c r="AH89" s="1422"/>
      <c r="AI89" s="1422"/>
      <c r="AJ89" s="1422"/>
      <c r="AK89" s="1422"/>
      <c r="AL89" s="1422"/>
      <c r="AM89" s="1422">
        <v>1</v>
      </c>
      <c r="AN89" s="1422"/>
      <c r="AO89" s="1422"/>
      <c r="AP89" s="1422"/>
      <c r="AQ89" s="1422"/>
      <c r="AR89" s="1422"/>
      <c r="AS89" s="1422"/>
      <c r="AT89" s="1422"/>
      <c r="AU89" s="1422"/>
      <c r="AV89" s="1422"/>
      <c r="AW89" s="1422"/>
      <c r="AX89" s="1422"/>
      <c r="AY89" s="1422"/>
      <c r="AZ89" s="1422"/>
      <c r="BA89" s="1422"/>
      <c r="BB89" s="1422"/>
      <c r="BC89" s="1422"/>
      <c r="BD89" s="1422"/>
      <c r="BE89" s="1422"/>
      <c r="BF89" s="1422"/>
      <c r="BG89" s="1422"/>
      <c r="BH89" s="1422"/>
      <c r="BI89" s="1422"/>
      <c r="BJ89" s="1422"/>
      <c r="BK89" s="1422"/>
      <c r="BL89" s="1422"/>
      <c r="BM89" s="1422"/>
      <c r="BN89" s="1422"/>
      <c r="BO89" s="1422"/>
      <c r="BP89" s="1422"/>
      <c r="BQ89" s="1422"/>
      <c r="BR89" s="1422"/>
      <c r="BS89" s="1422"/>
      <c r="BT89" s="1425"/>
      <c r="BU89" s="1425"/>
      <c r="BV89" s="1422"/>
      <c r="BW89" s="1422"/>
      <c r="BX89" s="1422"/>
      <c r="BY89" s="1422"/>
      <c r="BZ89" s="1422"/>
      <c r="CA89" s="1422"/>
      <c r="CB89" s="1422"/>
      <c r="CC89" s="1422"/>
      <c r="CD89" s="1422"/>
      <c r="CE89" s="1422"/>
      <c r="CF89" s="1425"/>
      <c r="CG89" s="1422"/>
      <c r="CH89" s="1422"/>
      <c r="CI89" s="1422"/>
      <c r="CJ89" s="1422"/>
      <c r="CK89" s="1422"/>
      <c r="CL89" s="1422"/>
      <c r="CM89" s="1422"/>
      <c r="CN89" s="1422"/>
      <c r="CO89" s="1422"/>
      <c r="CP89" s="1422"/>
      <c r="CQ89" s="1422"/>
      <c r="CR89" s="1422"/>
      <c r="CS89" s="1422"/>
      <c r="CT89" s="1422"/>
      <c r="CU89" s="1422"/>
      <c r="CV89" s="1422"/>
      <c r="CW89" s="1422"/>
      <c r="CX89" s="1422"/>
      <c r="CY89" s="1422"/>
      <c r="CZ89" s="1422"/>
      <c r="DA89" s="1422"/>
      <c r="DB89" s="1422"/>
      <c r="DC89" s="1425"/>
      <c r="DD89" s="1422"/>
      <c r="DE89" s="1422"/>
      <c r="DF89" s="1422"/>
      <c r="DG89" s="1422"/>
      <c r="DH89" s="1422"/>
      <c r="DI89" s="1422"/>
      <c r="DJ89" s="1422"/>
      <c r="DK89" s="1422"/>
      <c r="DL89" s="1422"/>
      <c r="DM89" s="1422"/>
      <c r="DN89" s="1422"/>
      <c r="DO89" s="1425">
        <v>1</v>
      </c>
      <c r="DP89" s="1422"/>
      <c r="DQ89" s="1425"/>
      <c r="DR89" s="1422"/>
      <c r="DS89" s="1422"/>
      <c r="DT89" s="1422"/>
      <c r="DU89" s="1422"/>
      <c r="DV89" s="1422"/>
      <c r="DW89" s="1422"/>
      <c r="DX89" s="1422"/>
      <c r="DY89" s="1422"/>
      <c r="DZ89" s="1422"/>
      <c r="EA89" s="1425"/>
      <c r="EB89" s="1422"/>
      <c r="EC89" s="1422"/>
      <c r="ED89" s="1422"/>
      <c r="EE89" s="1422"/>
      <c r="EF89" s="1422"/>
      <c r="EG89" s="1422"/>
      <c r="EH89" s="1422"/>
      <c r="EI89" s="1422"/>
      <c r="EJ89" s="1422"/>
      <c r="EK89" s="1422"/>
      <c r="EL89" s="1426"/>
      <c r="EM89" s="1427"/>
      <c r="EN89" s="1425">
        <v>3</v>
      </c>
      <c r="EO89" s="1425"/>
      <c r="EP89" s="1425"/>
      <c r="EQ89" s="1425"/>
      <c r="ER89" s="1425"/>
      <c r="ES89" s="1427"/>
      <c r="ET89" s="1425"/>
      <c r="EU89" s="1425">
        <v>1</v>
      </c>
      <c r="EV89" s="1425"/>
      <c r="EW89" s="1425"/>
      <c r="EX89" s="1425"/>
      <c r="EY89" s="1425"/>
      <c r="EZ89" s="1425"/>
      <c r="FA89" s="1425"/>
      <c r="FB89" s="1425"/>
      <c r="FC89" s="1425"/>
      <c r="FD89" s="1425"/>
      <c r="FE89" s="1425"/>
      <c r="FF89" s="1428"/>
      <c r="FG89" s="1425"/>
      <c r="FH89" s="1425"/>
      <c r="FI89" s="1425"/>
      <c r="FJ89" s="1425"/>
      <c r="FK89" s="1425"/>
      <c r="FL89" s="1427"/>
      <c r="FM89" s="1427"/>
      <c r="FN89" s="1427"/>
      <c r="FO89" s="1427"/>
      <c r="FP89" s="1425"/>
      <c r="FQ89" s="1427"/>
      <c r="FR89" s="1427"/>
      <c r="FS89" s="1427"/>
      <c r="FT89" s="1427">
        <v>3</v>
      </c>
      <c r="FU89" s="1427"/>
      <c r="FV89" s="1427"/>
      <c r="FW89" s="1427"/>
      <c r="FX89" s="1427"/>
      <c r="FY89" s="1427"/>
      <c r="FZ89" s="1427">
        <v>2</v>
      </c>
      <c r="GA89" s="1427"/>
      <c r="GB89" s="1427">
        <v>4</v>
      </c>
      <c r="GC89" s="1427">
        <v>4</v>
      </c>
      <c r="GD89" s="1429"/>
      <c r="GE89" s="1430"/>
      <c r="GF89" s="1430"/>
      <c r="GG89" s="1427"/>
      <c r="GH89" s="1431">
        <f t="shared" si="15"/>
        <v>109.19999999999999</v>
      </c>
      <c r="GI89" s="1432"/>
      <c r="GJ89" s="1433">
        <f t="shared" si="16"/>
        <v>0</v>
      </c>
      <c r="GK89" s="1433"/>
      <c r="GL89" s="1434"/>
      <c r="GM89" s="1434"/>
      <c r="GN89" s="1434"/>
      <c r="GO89" s="1435">
        <v>1</v>
      </c>
      <c r="GP89" s="1435"/>
      <c r="GQ89" s="1435"/>
      <c r="GR89" s="1436"/>
      <c r="GS89" s="1437"/>
      <c r="GT89" s="1435"/>
      <c r="GU89" s="1435"/>
      <c r="GV89" s="1435"/>
      <c r="GW89" s="1435"/>
      <c r="GX89" s="1435"/>
      <c r="GY89" s="1435"/>
      <c r="GZ89" s="1435"/>
      <c r="HA89" s="1435"/>
      <c r="HB89" s="1435"/>
      <c r="HC89" s="1435">
        <f t="shared" si="18"/>
        <v>0</v>
      </c>
      <c r="HD89" s="1437">
        <f t="shared" si="19"/>
        <v>0</v>
      </c>
      <c r="HE89" s="1435"/>
      <c r="HF89" s="1436"/>
      <c r="HG89" s="1437"/>
      <c r="HH89" s="1435"/>
      <c r="HI89" s="1437"/>
      <c r="HJ89" s="1435">
        <v>1</v>
      </c>
      <c r="HK89" s="1437"/>
      <c r="HL89" s="1435">
        <v>1</v>
      </c>
      <c r="HM89" s="1436">
        <v>2</v>
      </c>
      <c r="HN89" s="1436"/>
      <c r="HO89" s="1436"/>
      <c r="HP89" s="1436"/>
      <c r="HQ89" s="1436"/>
      <c r="HR89" s="1437"/>
      <c r="HS89" s="1435"/>
      <c r="HT89" s="1435"/>
      <c r="HU89" s="1435"/>
      <c r="HV89" s="1435"/>
      <c r="HW89" s="1435"/>
      <c r="HX89" s="1435"/>
      <c r="HY89" s="1435"/>
      <c r="HZ89" s="1437"/>
      <c r="IA89" s="1437"/>
      <c r="IB89" s="1437"/>
      <c r="IC89" s="1435"/>
      <c r="ID89" s="1438"/>
      <c r="IE89" s="1438"/>
      <c r="IF89" s="1435"/>
      <c r="IG89" s="1435"/>
      <c r="IH89" s="1435"/>
      <c r="II89" s="1435"/>
      <c r="IJ89" s="1435"/>
      <c r="IK89" s="1435"/>
      <c r="IL89" s="1435"/>
      <c r="IM89" s="1435"/>
      <c r="IN89" s="1435"/>
      <c r="IO89" s="1435"/>
      <c r="IP89" s="1435"/>
      <c r="IQ89" s="1435"/>
      <c r="IR89" s="1435"/>
      <c r="IS89" s="1435"/>
      <c r="IT89" s="1435">
        <f t="shared" ref="IT89:IU91" si="20">HJ89</f>
        <v>1</v>
      </c>
      <c r="IU89" s="1435">
        <f t="shared" si="20"/>
        <v>0</v>
      </c>
      <c r="IV89" s="1435">
        <f t="shared" si="12"/>
        <v>1</v>
      </c>
      <c r="IW89" s="1436">
        <f>HO89</f>
        <v>0</v>
      </c>
      <c r="IX89" s="1436">
        <f>HP89</f>
        <v>0</v>
      </c>
      <c r="IY89" s="1437"/>
      <c r="IZ89" s="1435">
        <f t="shared" si="13"/>
        <v>0</v>
      </c>
      <c r="JA89" s="1435"/>
      <c r="JB89" s="1435"/>
      <c r="JC89" s="1435"/>
      <c r="JD89" s="1435"/>
      <c r="JE89" s="1437"/>
      <c r="JF89" s="1437">
        <v>2</v>
      </c>
      <c r="JG89" s="1437"/>
      <c r="JH89" s="1435"/>
      <c r="JI89" s="1436"/>
      <c r="JJ89" s="1436">
        <f t="shared" si="17"/>
        <v>0</v>
      </c>
      <c r="JK89" s="1459"/>
    </row>
    <row r="90" spans="1:271" s="1027" customFormat="1" ht="16.5" hidden="1" outlineLevel="1">
      <c r="A90" s="1547">
        <f>BangKeTru!B88</f>
        <v>129</v>
      </c>
      <c r="B90" s="1548">
        <f>BangKeTru!C88</f>
        <v>36.1</v>
      </c>
      <c r="C90" s="1416">
        <f t="shared" si="14"/>
        <v>2937.2999999999984</v>
      </c>
      <c r="D90" s="1505"/>
      <c r="E90" s="1506"/>
      <c r="F90" s="1506"/>
      <c r="G90" s="1506"/>
      <c r="H90" s="1507"/>
      <c r="I90" s="1505"/>
      <c r="J90" s="1505"/>
      <c r="K90" s="1508"/>
      <c r="L90" s="1508"/>
      <c r="M90" s="1508"/>
      <c r="N90" s="1509" t="s">
        <v>4005</v>
      </c>
      <c r="O90" s="1510" t="s">
        <v>3992</v>
      </c>
      <c r="P90" s="1510"/>
      <c r="Q90" s="1511">
        <v>1</v>
      </c>
      <c r="R90" s="1511"/>
      <c r="S90" s="1509"/>
      <c r="T90" s="1511"/>
      <c r="U90" s="1511"/>
      <c r="V90" s="1511"/>
      <c r="W90" s="1509"/>
      <c r="X90" s="1512">
        <v>2</v>
      </c>
      <c r="Y90" s="1512"/>
      <c r="Z90" s="1512"/>
      <c r="AA90" s="1513"/>
      <c r="AB90" s="1511"/>
      <c r="AC90" s="1511"/>
      <c r="AD90" s="1511"/>
      <c r="AE90" s="1511"/>
      <c r="AF90" s="1511"/>
      <c r="AG90" s="1511"/>
      <c r="AH90" s="1511"/>
      <c r="AI90" s="1511"/>
      <c r="AJ90" s="1511"/>
      <c r="AK90" s="1511"/>
      <c r="AL90" s="1511"/>
      <c r="AM90" s="1511"/>
      <c r="AN90" s="1511"/>
      <c r="AO90" s="1511"/>
      <c r="AP90" s="1511"/>
      <c r="AQ90" s="1511"/>
      <c r="AR90" s="1511"/>
      <c r="AS90" s="1511"/>
      <c r="AT90" s="1511"/>
      <c r="AU90" s="1511"/>
      <c r="AV90" s="1511"/>
      <c r="AW90" s="1511"/>
      <c r="AX90" s="1511"/>
      <c r="AY90" s="1511"/>
      <c r="AZ90" s="1511"/>
      <c r="BA90" s="1511">
        <v>1</v>
      </c>
      <c r="BB90" s="1511"/>
      <c r="BC90" s="1511"/>
      <c r="BD90" s="1511"/>
      <c r="BE90" s="1511"/>
      <c r="BF90" s="1511"/>
      <c r="BG90" s="1511"/>
      <c r="BH90" s="1511"/>
      <c r="BI90" s="1511"/>
      <c r="BJ90" s="1511"/>
      <c r="BK90" s="1511"/>
      <c r="BL90" s="1511"/>
      <c r="BM90" s="1511"/>
      <c r="BN90" s="1511"/>
      <c r="BO90" s="1511"/>
      <c r="BP90" s="1511"/>
      <c r="BQ90" s="1511"/>
      <c r="BR90" s="1511"/>
      <c r="BS90" s="1511"/>
      <c r="BT90" s="1513"/>
      <c r="BU90" s="1513"/>
      <c r="BV90" s="1511"/>
      <c r="BW90" s="1511"/>
      <c r="BX90" s="1511"/>
      <c r="BY90" s="1511"/>
      <c r="BZ90" s="1511"/>
      <c r="CA90" s="1511"/>
      <c r="CB90" s="1511"/>
      <c r="CC90" s="1511"/>
      <c r="CD90" s="1511"/>
      <c r="CE90" s="1511"/>
      <c r="CF90" s="1513"/>
      <c r="CG90" s="1511"/>
      <c r="CH90" s="1511"/>
      <c r="CI90" s="1511"/>
      <c r="CJ90" s="1511"/>
      <c r="CK90" s="1511"/>
      <c r="CL90" s="1511"/>
      <c r="CM90" s="1511"/>
      <c r="CN90" s="1511"/>
      <c r="CO90" s="1511"/>
      <c r="CP90" s="1511"/>
      <c r="CQ90" s="1511"/>
      <c r="CR90" s="1511"/>
      <c r="CS90" s="1511"/>
      <c r="CT90" s="1511">
        <v>1</v>
      </c>
      <c r="CU90" s="1511"/>
      <c r="CV90" s="1511"/>
      <c r="CW90" s="1511"/>
      <c r="CX90" s="1511"/>
      <c r="CY90" s="1511"/>
      <c r="CZ90" s="1511"/>
      <c r="DA90" s="1511"/>
      <c r="DB90" s="1511"/>
      <c r="DC90" s="1513">
        <v>1</v>
      </c>
      <c r="DD90" s="1511"/>
      <c r="DE90" s="1511"/>
      <c r="DF90" s="1511">
        <v>1</v>
      </c>
      <c r="DG90" s="1511"/>
      <c r="DH90" s="1511"/>
      <c r="DI90" s="1511"/>
      <c r="DJ90" s="1511"/>
      <c r="DK90" s="1511"/>
      <c r="DL90" s="1511"/>
      <c r="DM90" s="1511"/>
      <c r="DN90" s="1511"/>
      <c r="DO90" s="1513"/>
      <c r="DP90" s="1511"/>
      <c r="DQ90" s="1513"/>
      <c r="DR90" s="1511"/>
      <c r="DS90" s="1511"/>
      <c r="DT90" s="1511"/>
      <c r="DU90" s="1511"/>
      <c r="DV90" s="1511"/>
      <c r="DW90" s="1511"/>
      <c r="DX90" s="1511"/>
      <c r="DY90" s="1511"/>
      <c r="DZ90" s="1511"/>
      <c r="EA90" s="1513"/>
      <c r="EB90" s="1511"/>
      <c r="EC90" s="1511"/>
      <c r="ED90" s="1511"/>
      <c r="EE90" s="1511"/>
      <c r="EF90" s="1511"/>
      <c r="EG90" s="1511"/>
      <c r="EH90" s="1511"/>
      <c r="EI90" s="1511"/>
      <c r="EJ90" s="1511"/>
      <c r="EK90" s="1511"/>
      <c r="EL90" s="1514"/>
      <c r="EM90" s="1452"/>
      <c r="EN90" s="1513">
        <v>6</v>
      </c>
      <c r="EO90" s="1513">
        <v>6</v>
      </c>
      <c r="EP90" s="1513"/>
      <c r="EQ90" s="1513"/>
      <c r="ER90" s="1513">
        <v>6</v>
      </c>
      <c r="ES90" s="1452">
        <v>2</v>
      </c>
      <c r="ET90" s="1513"/>
      <c r="EU90" s="1513"/>
      <c r="EV90" s="1513"/>
      <c r="EW90" s="1513"/>
      <c r="EX90" s="1513"/>
      <c r="EY90" s="1513"/>
      <c r="EZ90" s="1513"/>
      <c r="FA90" s="1513"/>
      <c r="FB90" s="1513"/>
      <c r="FC90" s="1513"/>
      <c r="FD90" s="1513"/>
      <c r="FE90" s="1513"/>
      <c r="FF90" s="1515"/>
      <c r="FG90" s="1513"/>
      <c r="FH90" s="1513"/>
      <c r="FI90" s="1513"/>
      <c r="FJ90" s="1513"/>
      <c r="FK90" s="1513"/>
      <c r="FL90" s="1452"/>
      <c r="FM90" s="1452"/>
      <c r="FN90" s="1452"/>
      <c r="FO90" s="1452"/>
      <c r="FP90" s="1513"/>
      <c r="FQ90" s="1452"/>
      <c r="FR90" s="1452"/>
      <c r="FS90" s="1452"/>
      <c r="FT90" s="1452">
        <v>6</v>
      </c>
      <c r="FU90" s="1452"/>
      <c r="FV90" s="1452"/>
      <c r="FW90" s="1452"/>
      <c r="FX90" s="1452"/>
      <c r="FY90" s="1452"/>
      <c r="FZ90" s="1452"/>
      <c r="GA90" s="1452"/>
      <c r="GB90" s="1452"/>
      <c r="GC90" s="1452">
        <v>4</v>
      </c>
      <c r="GD90" s="1516"/>
      <c r="GE90" s="1517"/>
      <c r="GF90" s="1517"/>
      <c r="GG90" s="1452"/>
      <c r="GH90" s="1431">
        <f t="shared" si="15"/>
        <v>108.30000000000001</v>
      </c>
      <c r="GI90" s="1432"/>
      <c r="GJ90" s="1433">
        <f t="shared" si="16"/>
        <v>0</v>
      </c>
      <c r="GK90" s="1433"/>
      <c r="GL90" s="1434">
        <v>1</v>
      </c>
      <c r="GM90" s="1434"/>
      <c r="GN90" s="1434"/>
      <c r="GO90" s="1435"/>
      <c r="GP90" s="1435"/>
      <c r="GQ90" s="1435"/>
      <c r="GR90" s="1436"/>
      <c r="GS90" s="1437"/>
      <c r="GT90" s="1435"/>
      <c r="GU90" s="1435"/>
      <c r="GV90" s="1435"/>
      <c r="GW90" s="1435"/>
      <c r="GX90" s="1435"/>
      <c r="GY90" s="1435"/>
      <c r="GZ90" s="1435"/>
      <c r="HA90" s="1435"/>
      <c r="HB90" s="1435"/>
      <c r="HC90" s="1435">
        <f t="shared" si="18"/>
        <v>0</v>
      </c>
      <c r="HD90" s="1437">
        <f t="shared" si="19"/>
        <v>0</v>
      </c>
      <c r="HE90" s="1435">
        <v>3</v>
      </c>
      <c r="HF90" s="1436">
        <v>3</v>
      </c>
      <c r="HG90" s="1437"/>
      <c r="HH90" s="1435"/>
      <c r="HI90" s="1437"/>
      <c r="HJ90" s="1435">
        <v>1</v>
      </c>
      <c r="HK90" s="1437"/>
      <c r="HL90" s="1435">
        <v>1</v>
      </c>
      <c r="HM90" s="1436">
        <v>7</v>
      </c>
      <c r="HN90" s="1436"/>
      <c r="HO90" s="1436"/>
      <c r="HP90" s="1436"/>
      <c r="HQ90" s="1436"/>
      <c r="HR90" s="1437"/>
      <c r="HS90" s="1435"/>
      <c r="HT90" s="1435"/>
      <c r="HU90" s="1435"/>
      <c r="HV90" s="1435"/>
      <c r="HW90" s="1435"/>
      <c r="HX90" s="1435"/>
      <c r="HY90" s="1435">
        <v>1</v>
      </c>
      <c r="HZ90" s="1437"/>
      <c r="IA90" s="1437"/>
      <c r="IB90" s="1437"/>
      <c r="IC90" s="1462"/>
      <c r="ID90" s="1463"/>
      <c r="IE90" s="1463"/>
      <c r="IF90" s="1462"/>
      <c r="IG90" s="1435"/>
      <c r="IH90" s="1462"/>
      <c r="II90" s="1462"/>
      <c r="IJ90" s="1462"/>
      <c r="IK90" s="1462"/>
      <c r="IL90" s="1462"/>
      <c r="IM90" s="1462"/>
      <c r="IN90" s="1462"/>
      <c r="IO90" s="1462"/>
      <c r="IP90" s="1462"/>
      <c r="IQ90" s="1462"/>
      <c r="IR90" s="1462"/>
      <c r="IS90" s="1462"/>
      <c r="IT90" s="1562">
        <f t="shared" si="20"/>
        <v>1</v>
      </c>
      <c r="IU90" s="1435">
        <f t="shared" si="20"/>
        <v>0</v>
      </c>
      <c r="IV90" s="1435">
        <f t="shared" si="12"/>
        <v>1</v>
      </c>
      <c r="IW90" s="1437"/>
      <c r="IX90" s="1437"/>
      <c r="IY90" s="1437"/>
      <c r="IZ90" s="1435">
        <f t="shared" si="13"/>
        <v>0</v>
      </c>
      <c r="JA90" s="1462"/>
      <c r="JB90" s="1462"/>
      <c r="JC90" s="1462"/>
      <c r="JD90" s="1462"/>
      <c r="JE90" s="1437"/>
      <c r="JF90" s="1437"/>
      <c r="JG90" s="1437"/>
      <c r="JH90" s="1435"/>
      <c r="JI90" s="1436"/>
      <c r="JJ90" s="1436">
        <f t="shared" si="17"/>
        <v>0</v>
      </c>
      <c r="JK90" s="1455"/>
    </row>
    <row r="91" spans="1:271" s="1027" customFormat="1" ht="16.5" hidden="1" outlineLevel="1">
      <c r="A91" s="1547" t="str">
        <f>BangKeTru!B89</f>
        <v>129a</v>
      </c>
      <c r="B91" s="1548">
        <f>BangKeTru!C89</f>
        <v>37.799999999999997</v>
      </c>
      <c r="C91" s="1416">
        <f t="shared" si="14"/>
        <v>2975.0999999999985</v>
      </c>
      <c r="D91" s="1456"/>
      <c r="E91" s="1457"/>
      <c r="F91" s="1457"/>
      <c r="G91" s="1457"/>
      <c r="H91" s="1458"/>
      <c r="I91" s="1456"/>
      <c r="J91" s="1456"/>
      <c r="K91" s="1422"/>
      <c r="L91" s="1422"/>
      <c r="M91" s="1422"/>
      <c r="N91" s="1423"/>
      <c r="O91" s="1421" t="s">
        <v>3434</v>
      </c>
      <c r="P91" s="1421"/>
      <c r="Q91" s="1422"/>
      <c r="R91" s="1422"/>
      <c r="S91" s="1423"/>
      <c r="T91" s="1422"/>
      <c r="U91" s="1422"/>
      <c r="V91" s="1422"/>
      <c r="W91" s="1423"/>
      <c r="X91" s="1424">
        <v>1</v>
      </c>
      <c r="Y91" s="1424"/>
      <c r="Z91" s="1424"/>
      <c r="AA91" s="1425"/>
      <c r="AB91" s="1422"/>
      <c r="AC91" s="1422"/>
      <c r="AD91" s="1422"/>
      <c r="AE91" s="1422"/>
      <c r="AF91" s="1422"/>
      <c r="AG91" s="1422"/>
      <c r="AH91" s="1422"/>
      <c r="AI91" s="1422"/>
      <c r="AJ91" s="1422"/>
      <c r="AK91" s="1422"/>
      <c r="AL91" s="1422"/>
      <c r="AM91" s="1422"/>
      <c r="AN91" s="1422">
        <v>1</v>
      </c>
      <c r="AO91" s="1422"/>
      <c r="AP91" s="1422"/>
      <c r="AQ91" s="1422"/>
      <c r="AR91" s="1422"/>
      <c r="AS91" s="1422"/>
      <c r="AT91" s="1422"/>
      <c r="AU91" s="1422"/>
      <c r="AV91" s="1422"/>
      <c r="AW91" s="1422"/>
      <c r="AX91" s="1422"/>
      <c r="AY91" s="1422"/>
      <c r="AZ91" s="1422"/>
      <c r="BA91" s="1422"/>
      <c r="BB91" s="1422"/>
      <c r="BC91" s="1422"/>
      <c r="BD91" s="1422"/>
      <c r="BE91" s="1422"/>
      <c r="BF91" s="1422"/>
      <c r="BG91" s="1422"/>
      <c r="BH91" s="1422"/>
      <c r="BI91" s="1422"/>
      <c r="BJ91" s="1422"/>
      <c r="BK91" s="1422"/>
      <c r="BL91" s="1422"/>
      <c r="BM91" s="1422"/>
      <c r="BN91" s="1422"/>
      <c r="BO91" s="1422"/>
      <c r="BP91" s="1422"/>
      <c r="BQ91" s="1422"/>
      <c r="BR91" s="1422"/>
      <c r="BS91" s="1422"/>
      <c r="BT91" s="1425"/>
      <c r="BU91" s="1425"/>
      <c r="BV91" s="1422"/>
      <c r="BW91" s="1422"/>
      <c r="BX91" s="1422"/>
      <c r="BY91" s="1422"/>
      <c r="BZ91" s="1422"/>
      <c r="CA91" s="1422"/>
      <c r="CB91" s="1422"/>
      <c r="CC91" s="1422"/>
      <c r="CD91" s="1422"/>
      <c r="CE91" s="1422"/>
      <c r="CF91" s="1425"/>
      <c r="CG91" s="1422"/>
      <c r="CH91" s="1422"/>
      <c r="CI91" s="1422"/>
      <c r="CJ91" s="1422"/>
      <c r="CK91" s="1422"/>
      <c r="CL91" s="1422"/>
      <c r="CM91" s="1422"/>
      <c r="CN91" s="1422"/>
      <c r="CO91" s="1422"/>
      <c r="CP91" s="1422"/>
      <c r="CQ91" s="1422"/>
      <c r="CR91" s="1422"/>
      <c r="CS91" s="1422"/>
      <c r="CT91" s="1422"/>
      <c r="CU91" s="1422"/>
      <c r="CV91" s="1422"/>
      <c r="CW91" s="1422"/>
      <c r="CX91" s="1422"/>
      <c r="CY91" s="1422"/>
      <c r="CZ91" s="1422"/>
      <c r="DA91" s="1422"/>
      <c r="DB91" s="1422"/>
      <c r="DC91" s="1425"/>
      <c r="DD91" s="1422"/>
      <c r="DE91" s="1422"/>
      <c r="DF91" s="1422"/>
      <c r="DG91" s="1422"/>
      <c r="DH91" s="1422"/>
      <c r="DI91" s="1422"/>
      <c r="DJ91" s="1422"/>
      <c r="DK91" s="1422"/>
      <c r="DL91" s="1422"/>
      <c r="DM91" s="1422"/>
      <c r="DN91" s="1422"/>
      <c r="DO91" s="1425">
        <v>1</v>
      </c>
      <c r="DP91" s="1422"/>
      <c r="DQ91" s="1425"/>
      <c r="DR91" s="1422"/>
      <c r="DS91" s="1422"/>
      <c r="DT91" s="1422"/>
      <c r="DU91" s="1422"/>
      <c r="DV91" s="1422"/>
      <c r="DW91" s="1422"/>
      <c r="DX91" s="1422"/>
      <c r="DY91" s="1422"/>
      <c r="DZ91" s="1422"/>
      <c r="EA91" s="1425"/>
      <c r="EB91" s="1422"/>
      <c r="EC91" s="1422"/>
      <c r="ED91" s="1422"/>
      <c r="EE91" s="1422"/>
      <c r="EF91" s="1422"/>
      <c r="EG91" s="1422"/>
      <c r="EH91" s="1422"/>
      <c r="EI91" s="1422"/>
      <c r="EJ91" s="1422"/>
      <c r="EK91" s="1422"/>
      <c r="EL91" s="1426"/>
      <c r="EM91" s="1427"/>
      <c r="EN91" s="1425">
        <v>3</v>
      </c>
      <c r="EO91" s="1425"/>
      <c r="EP91" s="1425"/>
      <c r="EQ91" s="1425"/>
      <c r="ER91" s="1425"/>
      <c r="ES91" s="1427"/>
      <c r="ET91" s="1425"/>
      <c r="EU91" s="1425">
        <v>1</v>
      </c>
      <c r="EV91" s="1425"/>
      <c r="EW91" s="1425"/>
      <c r="EX91" s="1425"/>
      <c r="EY91" s="1425"/>
      <c r="EZ91" s="1425"/>
      <c r="FA91" s="1425"/>
      <c r="FB91" s="1425"/>
      <c r="FC91" s="1425"/>
      <c r="FD91" s="1425"/>
      <c r="FE91" s="1425"/>
      <c r="FF91" s="1428"/>
      <c r="FG91" s="1425"/>
      <c r="FH91" s="1425"/>
      <c r="FI91" s="1425"/>
      <c r="FJ91" s="1425"/>
      <c r="FK91" s="1425"/>
      <c r="FL91" s="1427"/>
      <c r="FM91" s="1427"/>
      <c r="FN91" s="1427"/>
      <c r="FO91" s="1427"/>
      <c r="FP91" s="1425"/>
      <c r="FQ91" s="1427"/>
      <c r="FR91" s="1427"/>
      <c r="FS91" s="1427"/>
      <c r="FT91" s="1427">
        <v>3</v>
      </c>
      <c r="FU91" s="1427"/>
      <c r="FV91" s="1427"/>
      <c r="FW91" s="1427"/>
      <c r="FX91" s="1427"/>
      <c r="FY91" s="1427"/>
      <c r="FZ91" s="1427">
        <v>2</v>
      </c>
      <c r="GA91" s="1427"/>
      <c r="GB91" s="1427">
        <v>3</v>
      </c>
      <c r="GC91" s="1427">
        <v>4</v>
      </c>
      <c r="GD91" s="1429"/>
      <c r="GE91" s="1430"/>
      <c r="GF91" s="1430"/>
      <c r="GG91" s="1427"/>
      <c r="GH91" s="1431">
        <f t="shared" si="15"/>
        <v>113.39999999999999</v>
      </c>
      <c r="GI91" s="1432"/>
      <c r="GJ91" s="1433">
        <f t="shared" si="16"/>
        <v>0</v>
      </c>
      <c r="GK91" s="1433"/>
      <c r="GL91" s="1434"/>
      <c r="GM91" s="1434"/>
      <c r="GN91" s="1434"/>
      <c r="GO91" s="1435">
        <v>1</v>
      </c>
      <c r="GP91" s="1435"/>
      <c r="GQ91" s="1435"/>
      <c r="GR91" s="1436"/>
      <c r="GS91" s="1437"/>
      <c r="GT91" s="1435"/>
      <c r="GU91" s="1435"/>
      <c r="GV91" s="1435"/>
      <c r="GW91" s="1435"/>
      <c r="GX91" s="1435"/>
      <c r="GY91" s="1435"/>
      <c r="GZ91" s="1435"/>
      <c r="HA91" s="1435"/>
      <c r="HB91" s="1435"/>
      <c r="HC91" s="1435">
        <f t="shared" si="18"/>
        <v>0</v>
      </c>
      <c r="HD91" s="1437">
        <f t="shared" si="19"/>
        <v>0</v>
      </c>
      <c r="HE91" s="1435"/>
      <c r="HF91" s="1436"/>
      <c r="HG91" s="1437"/>
      <c r="HH91" s="1435"/>
      <c r="HI91" s="1437"/>
      <c r="HJ91" s="1435">
        <v>1</v>
      </c>
      <c r="HK91" s="1437"/>
      <c r="HL91" s="1435">
        <v>1</v>
      </c>
      <c r="HM91" s="1436">
        <v>2</v>
      </c>
      <c r="HN91" s="1436"/>
      <c r="HO91" s="1436"/>
      <c r="HP91" s="1436"/>
      <c r="HQ91" s="1436"/>
      <c r="HR91" s="1437"/>
      <c r="HS91" s="1435"/>
      <c r="HT91" s="1435"/>
      <c r="HU91" s="1435"/>
      <c r="HV91" s="1435"/>
      <c r="HW91" s="1435"/>
      <c r="HX91" s="1435"/>
      <c r="HY91" s="1435"/>
      <c r="HZ91" s="1437"/>
      <c r="IA91" s="1437"/>
      <c r="IB91" s="1437"/>
      <c r="IC91" s="1435"/>
      <c r="ID91" s="1438"/>
      <c r="IE91" s="1438"/>
      <c r="IF91" s="1435"/>
      <c r="IG91" s="1435"/>
      <c r="IH91" s="1435"/>
      <c r="II91" s="1435"/>
      <c r="IJ91" s="1435"/>
      <c r="IK91" s="1435"/>
      <c r="IL91" s="1435"/>
      <c r="IM91" s="1435"/>
      <c r="IN91" s="1435"/>
      <c r="IO91" s="1435"/>
      <c r="IP91" s="1435"/>
      <c r="IQ91" s="1435"/>
      <c r="IR91" s="1435"/>
      <c r="IS91" s="1435"/>
      <c r="IT91" s="1435">
        <f t="shared" si="20"/>
        <v>1</v>
      </c>
      <c r="IU91" s="1435">
        <f t="shared" si="20"/>
        <v>0</v>
      </c>
      <c r="IV91" s="1435">
        <f t="shared" si="12"/>
        <v>1</v>
      </c>
      <c r="IW91" s="1436">
        <f>HO91</f>
        <v>0</v>
      </c>
      <c r="IX91" s="1436">
        <f>HP91</f>
        <v>0</v>
      </c>
      <c r="IY91" s="1437"/>
      <c r="IZ91" s="1435">
        <f t="shared" si="13"/>
        <v>0</v>
      </c>
      <c r="JA91" s="1435"/>
      <c r="JB91" s="1435"/>
      <c r="JC91" s="1435"/>
      <c r="JD91" s="1435"/>
      <c r="JE91" s="1437"/>
      <c r="JF91" s="1437">
        <v>2</v>
      </c>
      <c r="JG91" s="1437"/>
      <c r="JH91" s="1435"/>
      <c r="JI91" s="1436"/>
      <c r="JJ91" s="1436">
        <f t="shared" si="17"/>
        <v>0</v>
      </c>
      <c r="JK91" s="1459"/>
    </row>
    <row r="92" spans="1:271" s="1027" customFormat="1" ht="16.5" hidden="1" outlineLevel="1">
      <c r="A92" s="1547">
        <f>BangKeTru!B90</f>
        <v>130</v>
      </c>
      <c r="B92" s="1548">
        <f>BangKeTru!C90</f>
        <v>33.9</v>
      </c>
      <c r="C92" s="1416">
        <f t="shared" si="14"/>
        <v>3008.9999999999986</v>
      </c>
      <c r="D92" s="1416"/>
      <c r="E92" s="1441"/>
      <c r="F92" s="1441"/>
      <c r="G92" s="1441"/>
      <c r="H92" s="1460"/>
      <c r="I92" s="1443"/>
      <c r="J92" s="1443"/>
      <c r="K92" s="1461"/>
      <c r="L92" s="1461"/>
      <c r="M92" s="1461"/>
      <c r="N92" s="1445" t="s">
        <v>3434</v>
      </c>
      <c r="O92" s="1446" t="s">
        <v>3434</v>
      </c>
      <c r="P92" s="1446"/>
      <c r="Q92" s="1444">
        <v>1</v>
      </c>
      <c r="R92" s="1444"/>
      <c r="S92" s="1445"/>
      <c r="T92" s="1444"/>
      <c r="U92" s="1444"/>
      <c r="V92" s="1444"/>
      <c r="W92" s="1445"/>
      <c r="X92" s="1447"/>
      <c r="Y92" s="1447"/>
      <c r="Z92" s="1447"/>
      <c r="AA92" s="1448"/>
      <c r="AB92" s="1444"/>
      <c r="AC92" s="1444"/>
      <c r="AD92" s="1444"/>
      <c r="AE92" s="1444"/>
      <c r="AF92" s="1444"/>
      <c r="AG92" s="1444"/>
      <c r="AH92" s="1444"/>
      <c r="AI92" s="1444"/>
      <c r="AJ92" s="1444"/>
      <c r="AK92" s="1444"/>
      <c r="AL92" s="1444"/>
      <c r="AM92" s="1444"/>
      <c r="AN92" s="1444"/>
      <c r="AO92" s="1444"/>
      <c r="AP92" s="1444"/>
      <c r="AQ92" s="1444"/>
      <c r="AR92" s="1444"/>
      <c r="AS92" s="1444"/>
      <c r="AT92" s="1444"/>
      <c r="AU92" s="1444"/>
      <c r="AV92" s="1444"/>
      <c r="AW92" s="1444"/>
      <c r="AX92" s="1444"/>
      <c r="AY92" s="1444"/>
      <c r="AZ92" s="1444"/>
      <c r="BA92" s="1444"/>
      <c r="BB92" s="1444"/>
      <c r="BC92" s="1444"/>
      <c r="BD92" s="1444"/>
      <c r="BE92" s="1444"/>
      <c r="BF92" s="1444"/>
      <c r="BG92" s="1444"/>
      <c r="BH92" s="1444"/>
      <c r="BI92" s="1444"/>
      <c r="BJ92" s="1444"/>
      <c r="BK92" s="1444"/>
      <c r="BL92" s="1444"/>
      <c r="BM92" s="1444"/>
      <c r="BN92" s="1444"/>
      <c r="BO92" s="1444"/>
      <c r="BP92" s="1444"/>
      <c r="BQ92" s="1444"/>
      <c r="BR92" s="1444"/>
      <c r="BS92" s="1444"/>
      <c r="BT92" s="1448"/>
      <c r="BU92" s="1448"/>
      <c r="BV92" s="1444"/>
      <c r="BW92" s="1444"/>
      <c r="BX92" s="1444"/>
      <c r="BY92" s="1444"/>
      <c r="BZ92" s="1444"/>
      <c r="CA92" s="1444"/>
      <c r="CB92" s="1444"/>
      <c r="CC92" s="1444"/>
      <c r="CD92" s="1444"/>
      <c r="CE92" s="1444"/>
      <c r="CF92" s="1448"/>
      <c r="CG92" s="1444"/>
      <c r="CH92" s="1444"/>
      <c r="CI92" s="1444"/>
      <c r="CJ92" s="1444"/>
      <c r="CK92" s="1444"/>
      <c r="CL92" s="1444"/>
      <c r="CM92" s="1444"/>
      <c r="CN92" s="1444"/>
      <c r="CO92" s="1444"/>
      <c r="CP92" s="1444"/>
      <c r="CQ92" s="1444"/>
      <c r="CR92" s="1444"/>
      <c r="CS92" s="1444"/>
      <c r="CT92" s="1444"/>
      <c r="CU92" s="1444"/>
      <c r="CV92" s="1444"/>
      <c r="CW92" s="1444"/>
      <c r="CX92" s="1444"/>
      <c r="CY92" s="1444"/>
      <c r="CZ92" s="1444"/>
      <c r="DA92" s="1444"/>
      <c r="DB92" s="1444"/>
      <c r="DC92" s="1448"/>
      <c r="DD92" s="1444"/>
      <c r="DE92" s="1444"/>
      <c r="DF92" s="1444"/>
      <c r="DG92" s="1444"/>
      <c r="DH92" s="1444"/>
      <c r="DI92" s="1444"/>
      <c r="DJ92" s="1444"/>
      <c r="DK92" s="1444"/>
      <c r="DL92" s="1444"/>
      <c r="DM92" s="1444"/>
      <c r="DN92" s="1444"/>
      <c r="DO92" s="1448">
        <v>1</v>
      </c>
      <c r="DP92" s="1444"/>
      <c r="DQ92" s="1448"/>
      <c r="DR92" s="1444"/>
      <c r="DS92" s="1444"/>
      <c r="DT92" s="1444"/>
      <c r="DU92" s="1444"/>
      <c r="DV92" s="1444"/>
      <c r="DW92" s="1444"/>
      <c r="DX92" s="1444"/>
      <c r="DY92" s="1444"/>
      <c r="DZ92" s="1444"/>
      <c r="EA92" s="1448"/>
      <c r="EB92" s="1444"/>
      <c r="EC92" s="1444"/>
      <c r="ED92" s="1444"/>
      <c r="EE92" s="1444"/>
      <c r="EF92" s="1444"/>
      <c r="EG92" s="1444"/>
      <c r="EH92" s="1444"/>
      <c r="EI92" s="1444"/>
      <c r="EJ92" s="1444"/>
      <c r="EK92" s="1444"/>
      <c r="EL92" s="1449"/>
      <c r="EM92" s="1450"/>
      <c r="EN92" s="1448">
        <v>3</v>
      </c>
      <c r="EO92" s="1448"/>
      <c r="EP92" s="1448"/>
      <c r="EQ92" s="1448"/>
      <c r="ER92" s="1448"/>
      <c r="ES92" s="1450"/>
      <c r="ET92" s="1448"/>
      <c r="EU92" s="1448">
        <v>1</v>
      </c>
      <c r="EV92" s="1448"/>
      <c r="EW92" s="1448"/>
      <c r="EX92" s="1448"/>
      <c r="EY92" s="1448"/>
      <c r="EZ92" s="1448"/>
      <c r="FA92" s="1448"/>
      <c r="FB92" s="1448"/>
      <c r="FC92" s="1448"/>
      <c r="FD92" s="1448"/>
      <c r="FE92" s="1448"/>
      <c r="FF92" s="1451"/>
      <c r="FG92" s="1448"/>
      <c r="FH92" s="1448"/>
      <c r="FI92" s="1448"/>
      <c r="FJ92" s="1448"/>
      <c r="FK92" s="1448"/>
      <c r="FL92" s="1450"/>
      <c r="FM92" s="1450"/>
      <c r="FN92" s="1450"/>
      <c r="FO92" s="1450"/>
      <c r="FP92" s="1448"/>
      <c r="FQ92" s="1452"/>
      <c r="FR92" s="1452"/>
      <c r="FS92" s="1450"/>
      <c r="FT92" s="1450">
        <v>3</v>
      </c>
      <c r="FU92" s="1450"/>
      <c r="FV92" s="1450"/>
      <c r="FW92" s="1450"/>
      <c r="FX92" s="1450"/>
      <c r="FY92" s="1450"/>
      <c r="FZ92" s="1450"/>
      <c r="GA92" s="1450"/>
      <c r="GB92" s="1450"/>
      <c r="GC92" s="1450"/>
      <c r="GD92" s="1453"/>
      <c r="GE92" s="1454"/>
      <c r="GF92" s="1454"/>
      <c r="GG92" s="1450"/>
      <c r="GH92" s="1431">
        <f t="shared" si="15"/>
        <v>101.69999999999999</v>
      </c>
      <c r="GI92" s="1432"/>
      <c r="GJ92" s="1433">
        <f t="shared" si="16"/>
        <v>0</v>
      </c>
      <c r="GK92" s="1433"/>
      <c r="GL92" s="1434"/>
      <c r="GM92" s="1434"/>
      <c r="GN92" s="1434"/>
      <c r="GO92" s="1435"/>
      <c r="GP92" s="1435"/>
      <c r="GQ92" s="1435"/>
      <c r="GR92" s="1436"/>
      <c r="GS92" s="1437"/>
      <c r="GT92" s="1435"/>
      <c r="GU92" s="1435"/>
      <c r="GV92" s="1435">
        <v>1</v>
      </c>
      <c r="GW92" s="1435"/>
      <c r="GX92" s="1435"/>
      <c r="GY92" s="1435"/>
      <c r="GZ92" s="1435"/>
      <c r="HA92" s="1435"/>
      <c r="HB92" s="1435"/>
      <c r="HC92" s="1435">
        <f t="shared" si="18"/>
        <v>0</v>
      </c>
      <c r="HD92" s="1437">
        <f t="shared" si="19"/>
        <v>0</v>
      </c>
      <c r="HE92" s="1435"/>
      <c r="HF92" s="1436"/>
      <c r="HG92" s="1437"/>
      <c r="HH92" s="1435">
        <v>2</v>
      </c>
      <c r="HI92" s="1437">
        <v>1</v>
      </c>
      <c r="HJ92" s="1435"/>
      <c r="HK92" s="1437"/>
      <c r="HL92" s="1435"/>
      <c r="HM92" s="1436"/>
      <c r="HN92" s="1436"/>
      <c r="HO92" s="1436"/>
      <c r="HP92" s="1436"/>
      <c r="HQ92" s="1436"/>
      <c r="HR92" s="1437"/>
      <c r="HS92" s="1435"/>
      <c r="HT92" s="1435"/>
      <c r="HU92" s="1435"/>
      <c r="HV92" s="1435"/>
      <c r="HW92" s="1435"/>
      <c r="HX92" s="1435"/>
      <c r="HY92" s="1435">
        <v>1</v>
      </c>
      <c r="HZ92" s="1437"/>
      <c r="IA92" s="1437"/>
      <c r="IB92" s="1437"/>
      <c r="IC92" s="1462"/>
      <c r="ID92" s="1463"/>
      <c r="IE92" s="1463"/>
      <c r="IF92" s="1462"/>
      <c r="IG92" s="1435"/>
      <c r="IH92" s="1462"/>
      <c r="II92" s="1462"/>
      <c r="IJ92" s="1462"/>
      <c r="IK92" s="1462"/>
      <c r="IL92" s="1462"/>
      <c r="IM92" s="1462"/>
      <c r="IN92" s="1462"/>
      <c r="IO92" s="1462"/>
      <c r="IP92" s="1462"/>
      <c r="IQ92" s="1462"/>
      <c r="IR92" s="1462"/>
      <c r="IS92" s="1462"/>
      <c r="IT92" s="1462"/>
      <c r="IU92" s="1462"/>
      <c r="IV92" s="1435">
        <f t="shared" si="12"/>
        <v>0</v>
      </c>
      <c r="IW92" s="1437"/>
      <c r="IX92" s="1437"/>
      <c r="IY92" s="1437"/>
      <c r="IZ92" s="1435">
        <f t="shared" si="13"/>
        <v>0</v>
      </c>
      <c r="JA92" s="1462"/>
      <c r="JB92" s="1462"/>
      <c r="JC92" s="1462"/>
      <c r="JD92" s="1462"/>
      <c r="JE92" s="1437"/>
      <c r="JF92" s="1437"/>
      <c r="JG92" s="1437"/>
      <c r="JH92" s="1435"/>
      <c r="JI92" s="1436"/>
      <c r="JJ92" s="1436">
        <f t="shared" si="17"/>
        <v>0</v>
      </c>
      <c r="JK92" s="1455"/>
    </row>
    <row r="93" spans="1:271" s="1027" customFormat="1" ht="16.5" hidden="1" outlineLevel="1">
      <c r="A93" s="1547" t="str">
        <f>BangKeTru!B91</f>
        <v>130a</v>
      </c>
      <c r="B93" s="1548">
        <f>BangKeTru!C91</f>
        <v>44</v>
      </c>
      <c r="C93" s="1416">
        <f t="shared" si="14"/>
        <v>3052.9999999999986</v>
      </c>
      <c r="D93" s="1456"/>
      <c r="E93" s="1457"/>
      <c r="F93" s="1457"/>
      <c r="G93" s="1457"/>
      <c r="H93" s="1458"/>
      <c r="I93" s="1456"/>
      <c r="J93" s="1456"/>
      <c r="K93" s="1422"/>
      <c r="L93" s="1422"/>
      <c r="M93" s="1422"/>
      <c r="N93" s="1423"/>
      <c r="O93" s="1421" t="s">
        <v>3434</v>
      </c>
      <c r="P93" s="1421"/>
      <c r="Q93" s="1422"/>
      <c r="R93" s="1422"/>
      <c r="S93" s="1423"/>
      <c r="T93" s="1422"/>
      <c r="U93" s="1422"/>
      <c r="V93" s="1422"/>
      <c r="W93" s="1423"/>
      <c r="X93" s="1424">
        <v>1</v>
      </c>
      <c r="Y93" s="1424"/>
      <c r="Z93" s="1424"/>
      <c r="AA93" s="1425"/>
      <c r="AB93" s="1422"/>
      <c r="AC93" s="1422"/>
      <c r="AD93" s="1422"/>
      <c r="AE93" s="1422"/>
      <c r="AF93" s="1422"/>
      <c r="AG93" s="1422"/>
      <c r="AH93" s="1422"/>
      <c r="AI93" s="1422"/>
      <c r="AJ93" s="1422"/>
      <c r="AK93" s="1422"/>
      <c r="AL93" s="1422"/>
      <c r="AM93" s="1422"/>
      <c r="AN93" s="1422">
        <v>1</v>
      </c>
      <c r="AO93" s="1422"/>
      <c r="AP93" s="1422"/>
      <c r="AQ93" s="1422"/>
      <c r="AR93" s="1422"/>
      <c r="AS93" s="1422"/>
      <c r="AT93" s="1422"/>
      <c r="AU93" s="1422"/>
      <c r="AV93" s="1422"/>
      <c r="AW93" s="1422"/>
      <c r="AX93" s="1422"/>
      <c r="AY93" s="1422"/>
      <c r="AZ93" s="1422"/>
      <c r="BA93" s="1422"/>
      <c r="BB93" s="1422"/>
      <c r="BC93" s="1422"/>
      <c r="BD93" s="1422"/>
      <c r="BE93" s="1422"/>
      <c r="BF93" s="1422"/>
      <c r="BG93" s="1422"/>
      <c r="BH93" s="1422"/>
      <c r="BI93" s="1422"/>
      <c r="BJ93" s="1422"/>
      <c r="BK93" s="1422"/>
      <c r="BL93" s="1422"/>
      <c r="BM93" s="1422"/>
      <c r="BN93" s="1422"/>
      <c r="BO93" s="1422"/>
      <c r="BP93" s="1422"/>
      <c r="BQ93" s="1422"/>
      <c r="BR93" s="1422"/>
      <c r="BS93" s="1422"/>
      <c r="BT93" s="1425"/>
      <c r="BU93" s="1425"/>
      <c r="BV93" s="1422"/>
      <c r="BW93" s="1422"/>
      <c r="BX93" s="1422"/>
      <c r="BY93" s="1422"/>
      <c r="BZ93" s="1422"/>
      <c r="CA93" s="1422"/>
      <c r="CB93" s="1422"/>
      <c r="CC93" s="1422"/>
      <c r="CD93" s="1422"/>
      <c r="CE93" s="1422"/>
      <c r="CF93" s="1425"/>
      <c r="CG93" s="1422"/>
      <c r="CH93" s="1422"/>
      <c r="CI93" s="1422"/>
      <c r="CJ93" s="1422"/>
      <c r="CK93" s="1422"/>
      <c r="CL93" s="1422"/>
      <c r="CM93" s="1422"/>
      <c r="CN93" s="1422"/>
      <c r="CO93" s="1422"/>
      <c r="CP93" s="1422"/>
      <c r="CQ93" s="1422"/>
      <c r="CR93" s="1422"/>
      <c r="CS93" s="1422">
        <v>1</v>
      </c>
      <c r="CT93" s="1422"/>
      <c r="CU93" s="1422"/>
      <c r="CV93" s="1422"/>
      <c r="CW93" s="1422"/>
      <c r="CX93" s="1422"/>
      <c r="CY93" s="1422"/>
      <c r="CZ93" s="1422"/>
      <c r="DA93" s="1422"/>
      <c r="DB93" s="1422"/>
      <c r="DC93" s="1425"/>
      <c r="DD93" s="1422"/>
      <c r="DE93" s="1422"/>
      <c r="DF93" s="1422"/>
      <c r="DG93" s="1422"/>
      <c r="DH93" s="1422"/>
      <c r="DI93" s="1422"/>
      <c r="DJ93" s="1422"/>
      <c r="DK93" s="1422"/>
      <c r="DL93" s="1422"/>
      <c r="DM93" s="1422"/>
      <c r="DN93" s="1422"/>
      <c r="DO93" s="1425">
        <v>1</v>
      </c>
      <c r="DP93" s="1422"/>
      <c r="DQ93" s="1425"/>
      <c r="DR93" s="1422"/>
      <c r="DS93" s="1422"/>
      <c r="DT93" s="1422"/>
      <c r="DU93" s="1422"/>
      <c r="DV93" s="1422"/>
      <c r="DW93" s="1422"/>
      <c r="DX93" s="1422"/>
      <c r="DY93" s="1422"/>
      <c r="DZ93" s="1422"/>
      <c r="EA93" s="1425"/>
      <c r="EB93" s="1422"/>
      <c r="EC93" s="1422"/>
      <c r="ED93" s="1422"/>
      <c r="EE93" s="1422"/>
      <c r="EF93" s="1422"/>
      <c r="EG93" s="1422"/>
      <c r="EH93" s="1422"/>
      <c r="EI93" s="1422"/>
      <c r="EJ93" s="1422"/>
      <c r="EK93" s="1422"/>
      <c r="EL93" s="1426"/>
      <c r="EM93" s="1427"/>
      <c r="EN93" s="1425">
        <v>3</v>
      </c>
      <c r="EO93" s="1425"/>
      <c r="EP93" s="1425"/>
      <c r="EQ93" s="1425"/>
      <c r="ER93" s="1425"/>
      <c r="ES93" s="1427"/>
      <c r="ET93" s="1425"/>
      <c r="EU93" s="1425">
        <v>1</v>
      </c>
      <c r="EV93" s="1425"/>
      <c r="EW93" s="1425"/>
      <c r="EX93" s="1425"/>
      <c r="EY93" s="1425"/>
      <c r="EZ93" s="1425"/>
      <c r="FA93" s="1425"/>
      <c r="FB93" s="1425"/>
      <c r="FC93" s="1425"/>
      <c r="FD93" s="1425"/>
      <c r="FE93" s="1425"/>
      <c r="FF93" s="1428"/>
      <c r="FG93" s="1425"/>
      <c r="FH93" s="1425"/>
      <c r="FI93" s="1425"/>
      <c r="FJ93" s="1425"/>
      <c r="FK93" s="1425"/>
      <c r="FL93" s="1427"/>
      <c r="FM93" s="1427"/>
      <c r="FN93" s="1427"/>
      <c r="FO93" s="1427"/>
      <c r="FP93" s="1425"/>
      <c r="FQ93" s="1427"/>
      <c r="FR93" s="1427"/>
      <c r="FS93" s="1427"/>
      <c r="FT93" s="1427">
        <v>3</v>
      </c>
      <c r="FU93" s="1427"/>
      <c r="FV93" s="1427"/>
      <c r="FW93" s="1427"/>
      <c r="FX93" s="1427"/>
      <c r="FY93" s="1427"/>
      <c r="FZ93" s="1427">
        <v>2</v>
      </c>
      <c r="GA93" s="1427"/>
      <c r="GB93" s="1427">
        <v>4</v>
      </c>
      <c r="GC93" s="1427">
        <v>4</v>
      </c>
      <c r="GD93" s="1429"/>
      <c r="GE93" s="1430"/>
      <c r="GF93" s="1430"/>
      <c r="GG93" s="1427"/>
      <c r="GH93" s="1431">
        <f t="shared" si="15"/>
        <v>132</v>
      </c>
      <c r="GI93" s="1432"/>
      <c r="GJ93" s="1433">
        <f t="shared" si="16"/>
        <v>0</v>
      </c>
      <c r="GK93" s="1433"/>
      <c r="GL93" s="1434"/>
      <c r="GM93" s="1434"/>
      <c r="GN93" s="1434"/>
      <c r="GO93" s="1435">
        <v>1</v>
      </c>
      <c r="GP93" s="1435"/>
      <c r="GQ93" s="1435"/>
      <c r="GR93" s="1436"/>
      <c r="GS93" s="1437"/>
      <c r="GT93" s="1435"/>
      <c r="GU93" s="1435"/>
      <c r="GV93" s="1435"/>
      <c r="GW93" s="1435"/>
      <c r="GX93" s="1435"/>
      <c r="GY93" s="1435"/>
      <c r="GZ93" s="1435"/>
      <c r="HA93" s="1435"/>
      <c r="HB93" s="1435"/>
      <c r="HC93" s="1435">
        <f t="shared" si="18"/>
        <v>0</v>
      </c>
      <c r="HD93" s="1437">
        <f t="shared" si="19"/>
        <v>0</v>
      </c>
      <c r="HE93" s="1435"/>
      <c r="HF93" s="1436"/>
      <c r="HG93" s="1437"/>
      <c r="HH93" s="1435"/>
      <c r="HI93" s="1437"/>
      <c r="HJ93" s="1435">
        <v>1</v>
      </c>
      <c r="HK93" s="1437"/>
      <c r="HL93" s="1435">
        <v>1</v>
      </c>
      <c r="HM93" s="1436">
        <v>2</v>
      </c>
      <c r="HN93" s="1436"/>
      <c r="HO93" s="1436"/>
      <c r="HP93" s="1436"/>
      <c r="HQ93" s="1436"/>
      <c r="HR93" s="1437"/>
      <c r="HS93" s="1435"/>
      <c r="HT93" s="1435"/>
      <c r="HU93" s="1435"/>
      <c r="HV93" s="1435"/>
      <c r="HW93" s="1435"/>
      <c r="HX93" s="1435"/>
      <c r="HY93" s="1435"/>
      <c r="HZ93" s="1437"/>
      <c r="IA93" s="1437"/>
      <c r="IB93" s="1437"/>
      <c r="IC93" s="1435"/>
      <c r="ID93" s="1438"/>
      <c r="IE93" s="1438"/>
      <c r="IF93" s="1435"/>
      <c r="IG93" s="1435"/>
      <c r="IH93" s="1435"/>
      <c r="II93" s="1435"/>
      <c r="IJ93" s="1435"/>
      <c r="IK93" s="1435"/>
      <c r="IL93" s="1435"/>
      <c r="IM93" s="1435"/>
      <c r="IN93" s="1435"/>
      <c r="IO93" s="1435"/>
      <c r="IP93" s="1435"/>
      <c r="IQ93" s="1435"/>
      <c r="IR93" s="1435"/>
      <c r="IS93" s="1435"/>
      <c r="IT93" s="1435">
        <f>HJ93</f>
        <v>1</v>
      </c>
      <c r="IU93" s="1435">
        <f>HK93</f>
        <v>0</v>
      </c>
      <c r="IV93" s="1435">
        <f t="shared" si="12"/>
        <v>1</v>
      </c>
      <c r="IW93" s="1436">
        <f>HO93</f>
        <v>0</v>
      </c>
      <c r="IX93" s="1436">
        <f>HP93</f>
        <v>0</v>
      </c>
      <c r="IY93" s="1437"/>
      <c r="IZ93" s="1435">
        <f t="shared" si="13"/>
        <v>0</v>
      </c>
      <c r="JA93" s="1435"/>
      <c r="JB93" s="1435"/>
      <c r="JC93" s="1435"/>
      <c r="JD93" s="1435"/>
      <c r="JE93" s="1437"/>
      <c r="JF93" s="1437">
        <v>2</v>
      </c>
      <c r="JG93" s="1437"/>
      <c r="JH93" s="1435"/>
      <c r="JI93" s="1436"/>
      <c r="JJ93" s="1436">
        <f t="shared" si="17"/>
        <v>0</v>
      </c>
      <c r="JK93" s="1459"/>
    </row>
    <row r="94" spans="1:271" s="1027" customFormat="1" ht="16.5" hidden="1" outlineLevel="1">
      <c r="A94" s="1547">
        <f>BangKeTru!B92</f>
        <v>131</v>
      </c>
      <c r="B94" s="1548">
        <f>BangKeTru!C92</f>
        <v>28.5</v>
      </c>
      <c r="C94" s="1416">
        <f t="shared" si="14"/>
        <v>3081.4999999999986</v>
      </c>
      <c r="D94" s="1416"/>
      <c r="E94" s="1441"/>
      <c r="F94" s="1441"/>
      <c r="G94" s="1441"/>
      <c r="H94" s="1460"/>
      <c r="I94" s="1443"/>
      <c r="J94" s="1443"/>
      <c r="K94" s="1461"/>
      <c r="L94" s="1461"/>
      <c r="M94" s="1461"/>
      <c r="N94" s="1445" t="s">
        <v>3434</v>
      </c>
      <c r="O94" s="1446" t="s">
        <v>3434</v>
      </c>
      <c r="P94" s="1446"/>
      <c r="Q94" s="1444">
        <v>1</v>
      </c>
      <c r="R94" s="1444"/>
      <c r="S94" s="1445"/>
      <c r="T94" s="1444"/>
      <c r="U94" s="1444"/>
      <c r="V94" s="1444"/>
      <c r="W94" s="1445"/>
      <c r="X94" s="1447"/>
      <c r="Y94" s="1447"/>
      <c r="Z94" s="1447"/>
      <c r="AA94" s="1448"/>
      <c r="AB94" s="1444"/>
      <c r="AC94" s="1444"/>
      <c r="AD94" s="1444"/>
      <c r="AE94" s="1444"/>
      <c r="AF94" s="1444"/>
      <c r="AG94" s="1444"/>
      <c r="AH94" s="1444"/>
      <c r="AI94" s="1444"/>
      <c r="AJ94" s="1444"/>
      <c r="AK94" s="1444"/>
      <c r="AL94" s="1444"/>
      <c r="AM94" s="1444"/>
      <c r="AN94" s="1444"/>
      <c r="AO94" s="1444"/>
      <c r="AP94" s="1444"/>
      <c r="AQ94" s="1444"/>
      <c r="AR94" s="1444"/>
      <c r="AS94" s="1444"/>
      <c r="AT94" s="1444"/>
      <c r="AU94" s="1444"/>
      <c r="AV94" s="1444"/>
      <c r="AW94" s="1444"/>
      <c r="AX94" s="1444"/>
      <c r="AY94" s="1444"/>
      <c r="AZ94" s="1444"/>
      <c r="BA94" s="1444"/>
      <c r="BB94" s="1444"/>
      <c r="BC94" s="1444"/>
      <c r="BD94" s="1444"/>
      <c r="BE94" s="1444"/>
      <c r="BF94" s="1444"/>
      <c r="BG94" s="1444"/>
      <c r="BH94" s="1444"/>
      <c r="BI94" s="1444"/>
      <c r="BJ94" s="1444"/>
      <c r="BK94" s="1444"/>
      <c r="BL94" s="1444"/>
      <c r="BM94" s="1444"/>
      <c r="BN94" s="1444"/>
      <c r="BO94" s="1444"/>
      <c r="BP94" s="1444"/>
      <c r="BQ94" s="1444"/>
      <c r="BR94" s="1444"/>
      <c r="BS94" s="1444"/>
      <c r="BT94" s="1448"/>
      <c r="BU94" s="1448"/>
      <c r="BV94" s="1444"/>
      <c r="BW94" s="1444"/>
      <c r="BX94" s="1444"/>
      <c r="BY94" s="1444"/>
      <c r="BZ94" s="1444"/>
      <c r="CA94" s="1444"/>
      <c r="CB94" s="1444"/>
      <c r="CC94" s="1444"/>
      <c r="CD94" s="1444"/>
      <c r="CE94" s="1444"/>
      <c r="CF94" s="1448"/>
      <c r="CG94" s="1444"/>
      <c r="CH94" s="1444"/>
      <c r="CI94" s="1444"/>
      <c r="CJ94" s="1444"/>
      <c r="CK94" s="1444"/>
      <c r="CL94" s="1444"/>
      <c r="CM94" s="1444"/>
      <c r="CN94" s="1444"/>
      <c r="CO94" s="1444"/>
      <c r="CP94" s="1444"/>
      <c r="CQ94" s="1444"/>
      <c r="CR94" s="1444"/>
      <c r="CS94" s="1444"/>
      <c r="CT94" s="1444"/>
      <c r="CU94" s="1444"/>
      <c r="CV94" s="1444"/>
      <c r="CW94" s="1444"/>
      <c r="CX94" s="1444"/>
      <c r="CY94" s="1444"/>
      <c r="CZ94" s="1444"/>
      <c r="DA94" s="1444"/>
      <c r="DB94" s="1444"/>
      <c r="DC94" s="1448"/>
      <c r="DD94" s="1444"/>
      <c r="DE94" s="1444"/>
      <c r="DF94" s="1444"/>
      <c r="DG94" s="1444"/>
      <c r="DH94" s="1444"/>
      <c r="DI94" s="1444"/>
      <c r="DJ94" s="1444"/>
      <c r="DK94" s="1444"/>
      <c r="DL94" s="1444"/>
      <c r="DM94" s="1444"/>
      <c r="DN94" s="1444"/>
      <c r="DO94" s="1448">
        <v>1</v>
      </c>
      <c r="DP94" s="1444"/>
      <c r="DQ94" s="1448"/>
      <c r="DR94" s="1444"/>
      <c r="DS94" s="1444"/>
      <c r="DT94" s="1444"/>
      <c r="DU94" s="1444"/>
      <c r="DV94" s="1444"/>
      <c r="DW94" s="1444"/>
      <c r="DX94" s="1444"/>
      <c r="DY94" s="1444"/>
      <c r="DZ94" s="1444"/>
      <c r="EA94" s="1448"/>
      <c r="EB94" s="1444"/>
      <c r="EC94" s="1444"/>
      <c r="ED94" s="1444"/>
      <c r="EE94" s="1444"/>
      <c r="EF94" s="1444"/>
      <c r="EG94" s="1444"/>
      <c r="EH94" s="1444"/>
      <c r="EI94" s="1444"/>
      <c r="EJ94" s="1444"/>
      <c r="EK94" s="1444"/>
      <c r="EL94" s="1449"/>
      <c r="EM94" s="1450"/>
      <c r="EN94" s="1448">
        <v>3</v>
      </c>
      <c r="EO94" s="1448"/>
      <c r="EP94" s="1448"/>
      <c r="EQ94" s="1448"/>
      <c r="ER94" s="1448"/>
      <c r="ES94" s="1450"/>
      <c r="ET94" s="1448"/>
      <c r="EU94" s="1448">
        <v>1</v>
      </c>
      <c r="EV94" s="1448"/>
      <c r="EW94" s="1448"/>
      <c r="EX94" s="1448"/>
      <c r="EY94" s="1448"/>
      <c r="EZ94" s="1448"/>
      <c r="FA94" s="1448"/>
      <c r="FB94" s="1448"/>
      <c r="FC94" s="1448"/>
      <c r="FD94" s="1448"/>
      <c r="FE94" s="1448"/>
      <c r="FF94" s="1451"/>
      <c r="FG94" s="1448"/>
      <c r="FH94" s="1448"/>
      <c r="FI94" s="1448"/>
      <c r="FJ94" s="1448"/>
      <c r="FK94" s="1448"/>
      <c r="FL94" s="1450"/>
      <c r="FM94" s="1450"/>
      <c r="FN94" s="1450"/>
      <c r="FO94" s="1450"/>
      <c r="FP94" s="1448"/>
      <c r="FQ94" s="1452"/>
      <c r="FR94" s="1452"/>
      <c r="FS94" s="1450"/>
      <c r="FT94" s="1450">
        <v>3</v>
      </c>
      <c r="FU94" s="1450"/>
      <c r="FV94" s="1450"/>
      <c r="FW94" s="1450"/>
      <c r="FX94" s="1450"/>
      <c r="FY94" s="1450"/>
      <c r="FZ94" s="1450"/>
      <c r="GA94" s="1450"/>
      <c r="GB94" s="1450"/>
      <c r="GC94" s="1450"/>
      <c r="GD94" s="1453"/>
      <c r="GE94" s="1454"/>
      <c r="GF94" s="1454"/>
      <c r="GG94" s="1450"/>
      <c r="GH94" s="1431">
        <f t="shared" si="15"/>
        <v>85.5</v>
      </c>
      <c r="GI94" s="1432"/>
      <c r="GJ94" s="1433">
        <f t="shared" si="16"/>
        <v>0</v>
      </c>
      <c r="GK94" s="1433"/>
      <c r="GL94" s="1434"/>
      <c r="GM94" s="1434"/>
      <c r="GN94" s="1434"/>
      <c r="GO94" s="1435"/>
      <c r="GP94" s="1435"/>
      <c r="GQ94" s="1435"/>
      <c r="GR94" s="1436"/>
      <c r="GS94" s="1437"/>
      <c r="GT94" s="1435"/>
      <c r="GU94" s="1435"/>
      <c r="GV94" s="1435">
        <v>1</v>
      </c>
      <c r="GW94" s="1435"/>
      <c r="GX94" s="1435"/>
      <c r="GY94" s="1435"/>
      <c r="GZ94" s="1435"/>
      <c r="HA94" s="1435"/>
      <c r="HB94" s="1435"/>
      <c r="HC94" s="1435">
        <f t="shared" si="18"/>
        <v>0</v>
      </c>
      <c r="HD94" s="1437">
        <f t="shared" si="19"/>
        <v>0</v>
      </c>
      <c r="HE94" s="1435"/>
      <c r="HF94" s="1436"/>
      <c r="HG94" s="1437"/>
      <c r="HH94" s="1435">
        <v>2</v>
      </c>
      <c r="HI94" s="1437">
        <v>1</v>
      </c>
      <c r="HJ94" s="1435"/>
      <c r="HK94" s="1437"/>
      <c r="HL94" s="1435"/>
      <c r="HM94" s="1436"/>
      <c r="HN94" s="1436"/>
      <c r="HO94" s="1436"/>
      <c r="HP94" s="1436"/>
      <c r="HQ94" s="1436"/>
      <c r="HR94" s="1437"/>
      <c r="HS94" s="1435"/>
      <c r="HT94" s="1435"/>
      <c r="HU94" s="1435"/>
      <c r="HV94" s="1435"/>
      <c r="HW94" s="1435"/>
      <c r="HX94" s="1435"/>
      <c r="HY94" s="1435">
        <v>1</v>
      </c>
      <c r="HZ94" s="1437"/>
      <c r="IA94" s="1437"/>
      <c r="IB94" s="1437"/>
      <c r="IC94" s="1462"/>
      <c r="ID94" s="1463"/>
      <c r="IE94" s="1463"/>
      <c r="IF94" s="1462"/>
      <c r="IG94" s="1435"/>
      <c r="IH94" s="1462"/>
      <c r="II94" s="1462"/>
      <c r="IJ94" s="1462"/>
      <c r="IK94" s="1462"/>
      <c r="IL94" s="1462"/>
      <c r="IM94" s="1462"/>
      <c r="IN94" s="1462"/>
      <c r="IO94" s="1462"/>
      <c r="IP94" s="1462"/>
      <c r="IQ94" s="1462"/>
      <c r="IR94" s="1462"/>
      <c r="IS94" s="1462"/>
      <c r="IT94" s="1462"/>
      <c r="IU94" s="1462"/>
      <c r="IV94" s="1435">
        <f t="shared" si="12"/>
        <v>0</v>
      </c>
      <c r="IW94" s="1437"/>
      <c r="IX94" s="1437"/>
      <c r="IY94" s="1437"/>
      <c r="IZ94" s="1435">
        <f t="shared" si="13"/>
        <v>0</v>
      </c>
      <c r="JA94" s="1462"/>
      <c r="JB94" s="1462"/>
      <c r="JC94" s="1462"/>
      <c r="JD94" s="1462"/>
      <c r="JE94" s="1437"/>
      <c r="JF94" s="1437"/>
      <c r="JG94" s="1437"/>
      <c r="JH94" s="1435"/>
      <c r="JI94" s="1436"/>
      <c r="JJ94" s="1436">
        <f t="shared" si="17"/>
        <v>0</v>
      </c>
      <c r="JK94" s="1455"/>
    </row>
    <row r="95" spans="1:271" s="1027" customFormat="1" ht="16.5" hidden="1" outlineLevel="1">
      <c r="A95" s="1547" t="str">
        <f>BangKeTru!B93</f>
        <v>131a</v>
      </c>
      <c r="B95" s="1548">
        <f>BangKeTru!C93</f>
        <v>40.5</v>
      </c>
      <c r="C95" s="1416">
        <f t="shared" si="14"/>
        <v>3121.9999999999986</v>
      </c>
      <c r="D95" s="1456"/>
      <c r="E95" s="1457"/>
      <c r="F95" s="1457"/>
      <c r="G95" s="1457"/>
      <c r="H95" s="1458"/>
      <c r="I95" s="1456"/>
      <c r="J95" s="1456"/>
      <c r="K95" s="1422"/>
      <c r="L95" s="1422"/>
      <c r="M95" s="1422"/>
      <c r="N95" s="1423"/>
      <c r="O95" s="1421" t="s">
        <v>3434</v>
      </c>
      <c r="P95" s="1421"/>
      <c r="Q95" s="1422"/>
      <c r="R95" s="1422"/>
      <c r="S95" s="1423"/>
      <c r="T95" s="1422"/>
      <c r="U95" s="1422"/>
      <c r="V95" s="1422"/>
      <c r="W95" s="1423"/>
      <c r="X95" s="1424">
        <v>1</v>
      </c>
      <c r="Y95" s="1424"/>
      <c r="Z95" s="1424"/>
      <c r="AA95" s="1425"/>
      <c r="AB95" s="1422"/>
      <c r="AC95" s="1422"/>
      <c r="AD95" s="1422"/>
      <c r="AE95" s="1422"/>
      <c r="AF95" s="1422"/>
      <c r="AG95" s="1422"/>
      <c r="AH95" s="1422"/>
      <c r="AI95" s="1422"/>
      <c r="AJ95" s="1422"/>
      <c r="AK95" s="1422"/>
      <c r="AL95" s="1422"/>
      <c r="AM95" s="1422">
        <v>1</v>
      </c>
      <c r="AN95" s="1422"/>
      <c r="AO95" s="1422"/>
      <c r="AP95" s="1422"/>
      <c r="AQ95" s="1422"/>
      <c r="AR95" s="1422"/>
      <c r="AS95" s="1422"/>
      <c r="AT95" s="1422"/>
      <c r="AU95" s="1422"/>
      <c r="AV95" s="1422"/>
      <c r="AW95" s="1422"/>
      <c r="AX95" s="1422"/>
      <c r="AY95" s="1422"/>
      <c r="AZ95" s="1422"/>
      <c r="BA95" s="1422"/>
      <c r="BB95" s="1422"/>
      <c r="BC95" s="1422"/>
      <c r="BD95" s="1422"/>
      <c r="BE95" s="1422"/>
      <c r="BF95" s="1422"/>
      <c r="BG95" s="1422"/>
      <c r="BH95" s="1422"/>
      <c r="BI95" s="1422"/>
      <c r="BJ95" s="1422"/>
      <c r="BK95" s="1422"/>
      <c r="BL95" s="1422"/>
      <c r="BM95" s="1422"/>
      <c r="BN95" s="1422"/>
      <c r="BO95" s="1422"/>
      <c r="BP95" s="1422"/>
      <c r="BQ95" s="1422"/>
      <c r="BR95" s="1422"/>
      <c r="BS95" s="1422"/>
      <c r="BT95" s="1425"/>
      <c r="BU95" s="1425"/>
      <c r="BV95" s="1422"/>
      <c r="BW95" s="1422"/>
      <c r="BX95" s="1422"/>
      <c r="BY95" s="1422"/>
      <c r="BZ95" s="1422"/>
      <c r="CA95" s="1422"/>
      <c r="CB95" s="1422"/>
      <c r="CC95" s="1422"/>
      <c r="CD95" s="1422"/>
      <c r="CE95" s="1422"/>
      <c r="CF95" s="1425"/>
      <c r="CG95" s="1422"/>
      <c r="CH95" s="1422"/>
      <c r="CI95" s="1422"/>
      <c r="CJ95" s="1422"/>
      <c r="CK95" s="1422"/>
      <c r="CL95" s="1422"/>
      <c r="CM95" s="1422"/>
      <c r="CN95" s="1422"/>
      <c r="CO95" s="1422"/>
      <c r="CP95" s="1422"/>
      <c r="CQ95" s="1422"/>
      <c r="CR95" s="1422"/>
      <c r="CS95" s="1422"/>
      <c r="CT95" s="1422"/>
      <c r="CU95" s="1422"/>
      <c r="CV95" s="1422"/>
      <c r="CW95" s="1422"/>
      <c r="CX95" s="1422"/>
      <c r="CY95" s="1422"/>
      <c r="CZ95" s="1422"/>
      <c r="DA95" s="1422"/>
      <c r="DB95" s="1422"/>
      <c r="DC95" s="1425"/>
      <c r="DD95" s="1422"/>
      <c r="DE95" s="1422"/>
      <c r="DF95" s="1422"/>
      <c r="DG95" s="1422"/>
      <c r="DH95" s="1422"/>
      <c r="DI95" s="1422"/>
      <c r="DJ95" s="1422"/>
      <c r="DK95" s="1422"/>
      <c r="DL95" s="1422"/>
      <c r="DM95" s="1422"/>
      <c r="DN95" s="1422"/>
      <c r="DO95" s="1425">
        <v>1</v>
      </c>
      <c r="DP95" s="1422"/>
      <c r="DQ95" s="1425"/>
      <c r="DR95" s="1422"/>
      <c r="DS95" s="1422"/>
      <c r="DT95" s="1422"/>
      <c r="DU95" s="1422"/>
      <c r="DV95" s="1422"/>
      <c r="DW95" s="1422"/>
      <c r="DX95" s="1422"/>
      <c r="DY95" s="1422"/>
      <c r="DZ95" s="1422"/>
      <c r="EA95" s="1425"/>
      <c r="EB95" s="1422"/>
      <c r="EC95" s="1422"/>
      <c r="ED95" s="1422"/>
      <c r="EE95" s="1422"/>
      <c r="EF95" s="1422"/>
      <c r="EG95" s="1422"/>
      <c r="EH95" s="1422"/>
      <c r="EI95" s="1422"/>
      <c r="EJ95" s="1422"/>
      <c r="EK95" s="1422"/>
      <c r="EL95" s="1426"/>
      <c r="EM95" s="1427"/>
      <c r="EN95" s="1425">
        <v>3</v>
      </c>
      <c r="EO95" s="1425"/>
      <c r="EP95" s="1425"/>
      <c r="EQ95" s="1425"/>
      <c r="ER95" s="1425"/>
      <c r="ES95" s="1427"/>
      <c r="ET95" s="1425"/>
      <c r="EU95" s="1425">
        <v>1</v>
      </c>
      <c r="EV95" s="1425"/>
      <c r="EW95" s="1425"/>
      <c r="EX95" s="1425"/>
      <c r="EY95" s="1425"/>
      <c r="EZ95" s="1425"/>
      <c r="FA95" s="1425"/>
      <c r="FB95" s="1425"/>
      <c r="FC95" s="1425"/>
      <c r="FD95" s="1425"/>
      <c r="FE95" s="1425"/>
      <c r="FF95" s="1428"/>
      <c r="FG95" s="1425"/>
      <c r="FH95" s="1425"/>
      <c r="FI95" s="1425"/>
      <c r="FJ95" s="1425"/>
      <c r="FK95" s="1425"/>
      <c r="FL95" s="1427"/>
      <c r="FM95" s="1427"/>
      <c r="FN95" s="1427"/>
      <c r="FO95" s="1427"/>
      <c r="FP95" s="1425"/>
      <c r="FQ95" s="1427"/>
      <c r="FR95" s="1427"/>
      <c r="FS95" s="1427"/>
      <c r="FT95" s="1427">
        <v>3</v>
      </c>
      <c r="FU95" s="1427"/>
      <c r="FV95" s="1427"/>
      <c r="FW95" s="1427"/>
      <c r="FX95" s="1427"/>
      <c r="FY95" s="1427"/>
      <c r="FZ95" s="1427">
        <v>2</v>
      </c>
      <c r="GA95" s="1427"/>
      <c r="GB95" s="1427">
        <v>8</v>
      </c>
      <c r="GC95" s="1427">
        <v>8</v>
      </c>
      <c r="GD95" s="1429"/>
      <c r="GE95" s="1430"/>
      <c r="GF95" s="1430"/>
      <c r="GG95" s="1427"/>
      <c r="GH95" s="1431">
        <f t="shared" si="15"/>
        <v>121.5</v>
      </c>
      <c r="GI95" s="1432"/>
      <c r="GJ95" s="1433">
        <f t="shared" si="16"/>
        <v>0</v>
      </c>
      <c r="GK95" s="1433"/>
      <c r="GL95" s="1434"/>
      <c r="GM95" s="1434"/>
      <c r="GN95" s="1434"/>
      <c r="GO95" s="1435">
        <v>1</v>
      </c>
      <c r="GP95" s="1435"/>
      <c r="GQ95" s="1435"/>
      <c r="GR95" s="1436"/>
      <c r="GS95" s="1437"/>
      <c r="GT95" s="1435"/>
      <c r="GU95" s="1435"/>
      <c r="GV95" s="1435"/>
      <c r="GW95" s="1435"/>
      <c r="GX95" s="1435"/>
      <c r="GY95" s="1435"/>
      <c r="GZ95" s="1435"/>
      <c r="HA95" s="1435"/>
      <c r="HB95" s="1435"/>
      <c r="HC95" s="1435">
        <f t="shared" si="18"/>
        <v>0</v>
      </c>
      <c r="HD95" s="1437">
        <f t="shared" si="19"/>
        <v>0</v>
      </c>
      <c r="HE95" s="1435"/>
      <c r="HF95" s="1436"/>
      <c r="HG95" s="1437"/>
      <c r="HH95" s="1435"/>
      <c r="HI95" s="1437"/>
      <c r="HJ95" s="1435">
        <v>1</v>
      </c>
      <c r="HK95" s="1437"/>
      <c r="HL95" s="1435">
        <v>2</v>
      </c>
      <c r="HM95" s="1436">
        <v>6</v>
      </c>
      <c r="HN95" s="1436"/>
      <c r="HO95" s="1436"/>
      <c r="HP95" s="1436"/>
      <c r="HQ95" s="1436"/>
      <c r="HR95" s="1437"/>
      <c r="HS95" s="1435"/>
      <c r="HT95" s="1435"/>
      <c r="HU95" s="1435"/>
      <c r="HV95" s="1435"/>
      <c r="HW95" s="1435"/>
      <c r="HX95" s="1435"/>
      <c r="HY95" s="1435"/>
      <c r="HZ95" s="1437"/>
      <c r="IA95" s="1437"/>
      <c r="IB95" s="1437"/>
      <c r="IC95" s="1435"/>
      <c r="ID95" s="1438"/>
      <c r="IE95" s="1438"/>
      <c r="IF95" s="1435"/>
      <c r="IG95" s="1435"/>
      <c r="IH95" s="1435"/>
      <c r="II95" s="1435"/>
      <c r="IJ95" s="1435"/>
      <c r="IK95" s="1435"/>
      <c r="IL95" s="1435"/>
      <c r="IM95" s="1435"/>
      <c r="IN95" s="1435"/>
      <c r="IO95" s="1435"/>
      <c r="IP95" s="1435"/>
      <c r="IQ95" s="1435"/>
      <c r="IR95" s="1435"/>
      <c r="IS95" s="1435"/>
      <c r="IT95" s="1435">
        <f>HJ95</f>
        <v>1</v>
      </c>
      <c r="IU95" s="1435">
        <f>HK95</f>
        <v>0</v>
      </c>
      <c r="IV95" s="1435">
        <f t="shared" si="12"/>
        <v>2</v>
      </c>
      <c r="IW95" s="1436">
        <f>HO95</f>
        <v>0</v>
      </c>
      <c r="IX95" s="1436">
        <f>HP95</f>
        <v>0</v>
      </c>
      <c r="IY95" s="1437"/>
      <c r="IZ95" s="1435">
        <f t="shared" si="13"/>
        <v>0</v>
      </c>
      <c r="JA95" s="1435"/>
      <c r="JB95" s="1435"/>
      <c r="JC95" s="1435"/>
      <c r="JD95" s="1435"/>
      <c r="JE95" s="1437"/>
      <c r="JF95" s="1437">
        <v>2</v>
      </c>
      <c r="JG95" s="1437"/>
      <c r="JH95" s="1435"/>
      <c r="JI95" s="1436"/>
      <c r="JJ95" s="1436">
        <f t="shared" si="17"/>
        <v>0</v>
      </c>
      <c r="JK95" s="1459"/>
    </row>
    <row r="96" spans="1:271" s="1027" customFormat="1" ht="16.5" hidden="1" outlineLevel="1">
      <c r="A96" s="1547">
        <f>BangKeTru!B94</f>
        <v>132</v>
      </c>
      <c r="B96" s="1548">
        <f>BangKeTru!C94</f>
        <v>30.4</v>
      </c>
      <c r="C96" s="1416">
        <f t="shared" si="14"/>
        <v>3152.3999999999987</v>
      </c>
      <c r="D96" s="1416"/>
      <c r="E96" s="1441"/>
      <c r="F96" s="1441"/>
      <c r="G96" s="1441"/>
      <c r="H96" s="1460"/>
      <c r="I96" s="1443"/>
      <c r="J96" s="1443"/>
      <c r="K96" s="1461"/>
      <c r="L96" s="1461"/>
      <c r="M96" s="1461"/>
      <c r="N96" s="1445" t="s">
        <v>3434</v>
      </c>
      <c r="O96" s="1446" t="s">
        <v>3434</v>
      </c>
      <c r="P96" s="1446"/>
      <c r="Q96" s="1444">
        <v>1</v>
      </c>
      <c r="R96" s="1444"/>
      <c r="S96" s="1445"/>
      <c r="T96" s="1444"/>
      <c r="U96" s="1444"/>
      <c r="V96" s="1444"/>
      <c r="W96" s="1445"/>
      <c r="X96" s="1447"/>
      <c r="Y96" s="1447"/>
      <c r="Z96" s="1447"/>
      <c r="AA96" s="1448"/>
      <c r="AB96" s="1444"/>
      <c r="AC96" s="1444"/>
      <c r="AD96" s="1444"/>
      <c r="AE96" s="1444"/>
      <c r="AF96" s="1444"/>
      <c r="AG96" s="1444"/>
      <c r="AH96" s="1444"/>
      <c r="AI96" s="1444"/>
      <c r="AJ96" s="1444"/>
      <c r="AK96" s="1444"/>
      <c r="AL96" s="1444"/>
      <c r="AM96" s="1444"/>
      <c r="AN96" s="1444"/>
      <c r="AO96" s="1444"/>
      <c r="AP96" s="1444"/>
      <c r="AQ96" s="1444"/>
      <c r="AR96" s="1444"/>
      <c r="AS96" s="1444"/>
      <c r="AT96" s="1444"/>
      <c r="AU96" s="1444"/>
      <c r="AV96" s="1444"/>
      <c r="AW96" s="1444"/>
      <c r="AX96" s="1444"/>
      <c r="AY96" s="1444"/>
      <c r="AZ96" s="1444"/>
      <c r="BA96" s="1444"/>
      <c r="BB96" s="1444"/>
      <c r="BC96" s="1444"/>
      <c r="BD96" s="1444"/>
      <c r="BE96" s="1444"/>
      <c r="BF96" s="1444"/>
      <c r="BG96" s="1444"/>
      <c r="BH96" s="1444"/>
      <c r="BI96" s="1444"/>
      <c r="BJ96" s="1444"/>
      <c r="BK96" s="1444"/>
      <c r="BL96" s="1444"/>
      <c r="BM96" s="1444"/>
      <c r="BN96" s="1444"/>
      <c r="BO96" s="1444"/>
      <c r="BP96" s="1444"/>
      <c r="BQ96" s="1444"/>
      <c r="BR96" s="1444"/>
      <c r="BS96" s="1444"/>
      <c r="BT96" s="1448"/>
      <c r="BU96" s="1448"/>
      <c r="BV96" s="1444"/>
      <c r="BW96" s="1444"/>
      <c r="BX96" s="1444"/>
      <c r="BY96" s="1444"/>
      <c r="BZ96" s="1444"/>
      <c r="CA96" s="1444"/>
      <c r="CB96" s="1444"/>
      <c r="CC96" s="1444"/>
      <c r="CD96" s="1444"/>
      <c r="CE96" s="1444"/>
      <c r="CF96" s="1448"/>
      <c r="CG96" s="1444"/>
      <c r="CH96" s="1444"/>
      <c r="CI96" s="1444"/>
      <c r="CJ96" s="1444"/>
      <c r="CK96" s="1444"/>
      <c r="CL96" s="1444"/>
      <c r="CM96" s="1444"/>
      <c r="CN96" s="1444"/>
      <c r="CO96" s="1444"/>
      <c r="CP96" s="1444"/>
      <c r="CQ96" s="1444"/>
      <c r="CR96" s="1444"/>
      <c r="CS96" s="1444"/>
      <c r="CT96" s="1444"/>
      <c r="CU96" s="1444"/>
      <c r="CV96" s="1444"/>
      <c r="CW96" s="1444"/>
      <c r="CX96" s="1444"/>
      <c r="CY96" s="1444"/>
      <c r="CZ96" s="1444"/>
      <c r="DA96" s="1444"/>
      <c r="DB96" s="1444"/>
      <c r="DC96" s="1448"/>
      <c r="DD96" s="1444"/>
      <c r="DE96" s="1444"/>
      <c r="DF96" s="1444"/>
      <c r="DG96" s="1444"/>
      <c r="DH96" s="1444"/>
      <c r="DI96" s="1444"/>
      <c r="DJ96" s="1444"/>
      <c r="DK96" s="1444"/>
      <c r="DL96" s="1444"/>
      <c r="DM96" s="1444"/>
      <c r="DN96" s="1444"/>
      <c r="DO96" s="1448">
        <v>1</v>
      </c>
      <c r="DP96" s="1444"/>
      <c r="DQ96" s="1448"/>
      <c r="DR96" s="1444"/>
      <c r="DS96" s="1444"/>
      <c r="DT96" s="1444"/>
      <c r="DU96" s="1444"/>
      <c r="DV96" s="1444"/>
      <c r="DW96" s="1444"/>
      <c r="DX96" s="1444"/>
      <c r="DY96" s="1444"/>
      <c r="DZ96" s="1444"/>
      <c r="EA96" s="1448"/>
      <c r="EB96" s="1444"/>
      <c r="EC96" s="1444"/>
      <c r="ED96" s="1444"/>
      <c r="EE96" s="1444"/>
      <c r="EF96" s="1444"/>
      <c r="EG96" s="1444"/>
      <c r="EH96" s="1444"/>
      <c r="EI96" s="1444"/>
      <c r="EJ96" s="1444"/>
      <c r="EK96" s="1444"/>
      <c r="EL96" s="1449"/>
      <c r="EM96" s="1450"/>
      <c r="EN96" s="1448">
        <v>3</v>
      </c>
      <c r="EO96" s="1448"/>
      <c r="EP96" s="1448"/>
      <c r="EQ96" s="1448"/>
      <c r="ER96" s="1448"/>
      <c r="ES96" s="1450"/>
      <c r="ET96" s="1448"/>
      <c r="EU96" s="1448">
        <v>1</v>
      </c>
      <c r="EV96" s="1448"/>
      <c r="EW96" s="1448"/>
      <c r="EX96" s="1448"/>
      <c r="EY96" s="1448"/>
      <c r="EZ96" s="1448"/>
      <c r="FA96" s="1448"/>
      <c r="FB96" s="1448"/>
      <c r="FC96" s="1448"/>
      <c r="FD96" s="1448"/>
      <c r="FE96" s="1448"/>
      <c r="FF96" s="1451"/>
      <c r="FG96" s="1448"/>
      <c r="FH96" s="1448"/>
      <c r="FI96" s="1448"/>
      <c r="FJ96" s="1448"/>
      <c r="FK96" s="1448"/>
      <c r="FL96" s="1450"/>
      <c r="FM96" s="1450"/>
      <c r="FN96" s="1450"/>
      <c r="FO96" s="1450"/>
      <c r="FP96" s="1448"/>
      <c r="FQ96" s="1452"/>
      <c r="FR96" s="1452"/>
      <c r="FS96" s="1450"/>
      <c r="FT96" s="1450">
        <v>3</v>
      </c>
      <c r="FU96" s="1450"/>
      <c r="FV96" s="1450"/>
      <c r="FW96" s="1450"/>
      <c r="FX96" s="1450"/>
      <c r="FY96" s="1450"/>
      <c r="FZ96" s="1450"/>
      <c r="GA96" s="1450"/>
      <c r="GB96" s="1450"/>
      <c r="GC96" s="1450"/>
      <c r="GD96" s="1453"/>
      <c r="GE96" s="1454"/>
      <c r="GF96" s="1454"/>
      <c r="GG96" s="1450"/>
      <c r="GH96" s="1431">
        <f t="shared" si="15"/>
        <v>91.199999999999989</v>
      </c>
      <c r="GI96" s="1432"/>
      <c r="GJ96" s="1433">
        <f t="shared" si="16"/>
        <v>0</v>
      </c>
      <c r="GK96" s="1433"/>
      <c r="GL96" s="1434"/>
      <c r="GM96" s="1434"/>
      <c r="GN96" s="1434"/>
      <c r="GO96" s="1435"/>
      <c r="GP96" s="1435"/>
      <c r="GQ96" s="1435"/>
      <c r="GR96" s="1436"/>
      <c r="GS96" s="1437"/>
      <c r="GT96" s="1435"/>
      <c r="GU96" s="1435"/>
      <c r="GV96" s="1435">
        <v>1</v>
      </c>
      <c r="GW96" s="1435"/>
      <c r="GX96" s="1435"/>
      <c r="GY96" s="1435"/>
      <c r="GZ96" s="1435"/>
      <c r="HA96" s="1435"/>
      <c r="HB96" s="1435"/>
      <c r="HC96" s="1435">
        <f t="shared" si="18"/>
        <v>0</v>
      </c>
      <c r="HD96" s="1437">
        <f t="shared" si="19"/>
        <v>0</v>
      </c>
      <c r="HE96" s="1435"/>
      <c r="HF96" s="1436"/>
      <c r="HG96" s="1437"/>
      <c r="HH96" s="1435">
        <v>2</v>
      </c>
      <c r="HI96" s="1437">
        <v>1</v>
      </c>
      <c r="HJ96" s="1435"/>
      <c r="HK96" s="1437"/>
      <c r="HL96" s="1435"/>
      <c r="HM96" s="1436"/>
      <c r="HN96" s="1436"/>
      <c r="HO96" s="1436"/>
      <c r="HP96" s="1436"/>
      <c r="HQ96" s="1436"/>
      <c r="HR96" s="1437"/>
      <c r="HS96" s="1435"/>
      <c r="HT96" s="1435"/>
      <c r="HU96" s="1435"/>
      <c r="HV96" s="1435"/>
      <c r="HW96" s="1435"/>
      <c r="HX96" s="1435"/>
      <c r="HY96" s="1435">
        <v>1</v>
      </c>
      <c r="HZ96" s="1437"/>
      <c r="IA96" s="1437"/>
      <c r="IB96" s="1437"/>
      <c r="IC96" s="1462"/>
      <c r="ID96" s="1463"/>
      <c r="IE96" s="1463"/>
      <c r="IF96" s="1462"/>
      <c r="IG96" s="1435"/>
      <c r="IH96" s="1462"/>
      <c r="II96" s="1462"/>
      <c r="IJ96" s="1462"/>
      <c r="IK96" s="1462"/>
      <c r="IL96" s="1462"/>
      <c r="IM96" s="1462"/>
      <c r="IN96" s="1462"/>
      <c r="IO96" s="1462"/>
      <c r="IP96" s="1462"/>
      <c r="IQ96" s="1462"/>
      <c r="IR96" s="1462"/>
      <c r="IS96" s="1462"/>
      <c r="IT96" s="1462"/>
      <c r="IU96" s="1462"/>
      <c r="IV96" s="1435">
        <f t="shared" si="12"/>
        <v>0</v>
      </c>
      <c r="IW96" s="1437"/>
      <c r="IX96" s="1437"/>
      <c r="IY96" s="1437"/>
      <c r="IZ96" s="1435">
        <f t="shared" si="13"/>
        <v>0</v>
      </c>
      <c r="JA96" s="1462"/>
      <c r="JB96" s="1462"/>
      <c r="JC96" s="1462"/>
      <c r="JD96" s="1462"/>
      <c r="JE96" s="1437"/>
      <c r="JF96" s="1437"/>
      <c r="JG96" s="1437"/>
      <c r="JH96" s="1435"/>
      <c r="JI96" s="1436"/>
      <c r="JJ96" s="1436">
        <f t="shared" si="17"/>
        <v>0</v>
      </c>
      <c r="JK96" s="1455"/>
    </row>
    <row r="97" spans="1:271" s="1027" customFormat="1" ht="16.5" hidden="1" outlineLevel="1">
      <c r="A97" s="1547" t="str">
        <f>BangKeTru!B95</f>
        <v>132A</v>
      </c>
      <c r="B97" s="1548">
        <f>BangKeTru!C95</f>
        <v>40.700000000000003</v>
      </c>
      <c r="C97" s="1416">
        <f t="shared" si="14"/>
        <v>3193.0999999999985</v>
      </c>
      <c r="D97" s="1464"/>
      <c r="E97" s="1465"/>
      <c r="F97" s="1465"/>
      <c r="G97" s="1465"/>
      <c r="H97" s="1466"/>
      <c r="I97" s="1464">
        <v>3</v>
      </c>
      <c r="J97" s="1464">
        <v>1</v>
      </c>
      <c r="K97" s="1467"/>
      <c r="L97" s="1467"/>
      <c r="M97" s="1467"/>
      <c r="N97" s="1468" t="s">
        <v>3998</v>
      </c>
      <c r="O97" s="1469" t="s">
        <v>3998</v>
      </c>
      <c r="P97" s="1469"/>
      <c r="Q97" s="1468">
        <v>1</v>
      </c>
      <c r="R97" s="1468"/>
      <c r="S97" s="1468"/>
      <c r="T97" s="1468"/>
      <c r="U97" s="1468"/>
      <c r="V97" s="1468"/>
      <c r="W97" s="1468"/>
      <c r="X97" s="1468"/>
      <c r="Y97" s="1518"/>
      <c r="Z97" s="1518"/>
      <c r="AA97" s="1462"/>
      <c r="AB97" s="1462"/>
      <c r="AC97" s="1462"/>
      <c r="AD97" s="1462"/>
      <c r="AE97" s="1462"/>
      <c r="AF97" s="1462"/>
      <c r="AG97" s="1462"/>
      <c r="AH97" s="1462"/>
      <c r="AI97" s="1462"/>
      <c r="AJ97" s="1462"/>
      <c r="AK97" s="1462"/>
      <c r="AL97" s="1462"/>
      <c r="AM97" s="1462"/>
      <c r="AN97" s="1472"/>
      <c r="AO97" s="1462"/>
      <c r="AP97" s="1462"/>
      <c r="AQ97" s="1462"/>
      <c r="AR97" s="1462"/>
      <c r="AS97" s="1462"/>
      <c r="AT97" s="1462"/>
      <c r="AU97" s="1462"/>
      <c r="AV97" s="1462"/>
      <c r="AW97" s="1462"/>
      <c r="AX97" s="1462"/>
      <c r="AY97" s="1462"/>
      <c r="AZ97" s="1462"/>
      <c r="BA97" s="1462"/>
      <c r="BB97" s="1462"/>
      <c r="BC97" s="1462"/>
      <c r="BD97" s="1462"/>
      <c r="BE97" s="1462"/>
      <c r="BF97" s="1462"/>
      <c r="BG97" s="1462"/>
      <c r="BH97" s="1462"/>
      <c r="BI97" s="1462"/>
      <c r="BJ97" s="1462"/>
      <c r="BK97" s="1462"/>
      <c r="BL97" s="1462"/>
      <c r="BM97" s="1462"/>
      <c r="BN97" s="1462"/>
      <c r="BO97" s="1462"/>
      <c r="BP97" s="1462"/>
      <c r="BQ97" s="1462"/>
      <c r="BR97" s="1462"/>
      <c r="BS97" s="1462"/>
      <c r="BT97" s="1462"/>
      <c r="BU97" s="1462"/>
      <c r="BV97" s="1462"/>
      <c r="BW97" s="1462"/>
      <c r="BX97" s="1462"/>
      <c r="BY97" s="1462"/>
      <c r="BZ97" s="1462"/>
      <c r="CA97" s="1462"/>
      <c r="CB97" s="1462"/>
      <c r="CC97" s="1462"/>
      <c r="CD97" s="1462"/>
      <c r="CE97" s="1462"/>
      <c r="CF97" s="1462"/>
      <c r="CG97" s="1462"/>
      <c r="CH97" s="1462"/>
      <c r="CI97" s="1462"/>
      <c r="CJ97" s="1462"/>
      <c r="CK97" s="1462"/>
      <c r="CL97" s="1462"/>
      <c r="CM97" s="1462"/>
      <c r="CN97" s="1462"/>
      <c r="CO97" s="1462"/>
      <c r="CP97" s="1462"/>
      <c r="CQ97" s="1462"/>
      <c r="CR97" s="1462"/>
      <c r="CS97" s="1462"/>
      <c r="CT97" s="1462"/>
      <c r="CU97" s="1462"/>
      <c r="CV97" s="1462"/>
      <c r="CW97" s="1462"/>
      <c r="CX97" s="1462"/>
      <c r="CY97" s="1462"/>
      <c r="CZ97" s="1462"/>
      <c r="DA97" s="1462"/>
      <c r="DB97" s="1462"/>
      <c r="DC97" s="1462"/>
      <c r="DD97" s="1462"/>
      <c r="DE97" s="1462"/>
      <c r="DF97" s="1462"/>
      <c r="DG97" s="1462"/>
      <c r="DH97" s="1462"/>
      <c r="DI97" s="1462"/>
      <c r="DJ97" s="1462"/>
      <c r="DK97" s="1472"/>
      <c r="DL97" s="1462"/>
      <c r="DM97" s="1462"/>
      <c r="DN97" s="1462"/>
      <c r="DO97" s="1462">
        <v>1</v>
      </c>
      <c r="DP97" s="1462"/>
      <c r="DQ97" s="1462"/>
      <c r="DR97" s="1462"/>
      <c r="DS97" s="1462"/>
      <c r="DT97" s="1462"/>
      <c r="DU97" s="1462"/>
      <c r="DV97" s="1462"/>
      <c r="DW97" s="1462"/>
      <c r="DX97" s="1462"/>
      <c r="DY97" s="1462"/>
      <c r="DZ97" s="1462"/>
      <c r="EA97" s="1462"/>
      <c r="EB97" s="1462"/>
      <c r="EC97" s="1462"/>
      <c r="ED97" s="1462"/>
      <c r="EE97" s="1462"/>
      <c r="EF97" s="1462"/>
      <c r="EG97" s="1462"/>
      <c r="EH97" s="1462"/>
      <c r="EI97" s="1462"/>
      <c r="EJ97" s="1462"/>
      <c r="EK97" s="1462"/>
      <c r="EL97" s="1472"/>
      <c r="EM97" s="1462"/>
      <c r="EN97" s="1462">
        <v>3</v>
      </c>
      <c r="EO97" s="1462"/>
      <c r="EP97" s="1462"/>
      <c r="EQ97" s="1462">
        <v>1</v>
      </c>
      <c r="ER97" s="1462"/>
      <c r="ES97" s="1462"/>
      <c r="ET97" s="1462"/>
      <c r="EU97" s="1462">
        <v>1</v>
      </c>
      <c r="EV97" s="1462"/>
      <c r="EW97" s="1462"/>
      <c r="EX97" s="1462"/>
      <c r="EY97" s="1462"/>
      <c r="EZ97" s="1462"/>
      <c r="FA97" s="1462"/>
      <c r="FB97" s="1462"/>
      <c r="FC97" s="1462"/>
      <c r="FD97" s="1462"/>
      <c r="FE97" s="1462"/>
      <c r="FF97" s="1473"/>
      <c r="FG97" s="1462"/>
      <c r="FH97" s="1462"/>
      <c r="FI97" s="1462"/>
      <c r="FJ97" s="1462"/>
      <c r="FK97" s="1462"/>
      <c r="FL97" s="1462">
        <v>2</v>
      </c>
      <c r="FM97" s="1462"/>
      <c r="FN97" s="1462">
        <v>2</v>
      </c>
      <c r="FO97" s="1462"/>
      <c r="FP97" s="1462"/>
      <c r="FQ97" s="1462"/>
      <c r="FR97" s="1435"/>
      <c r="FS97" s="1462"/>
      <c r="FT97" s="1462">
        <v>3</v>
      </c>
      <c r="FU97" s="1462"/>
      <c r="FV97" s="1462"/>
      <c r="FW97" s="1462"/>
      <c r="FX97" s="1462"/>
      <c r="FY97" s="1462"/>
      <c r="FZ97" s="1462"/>
      <c r="GA97" s="1462"/>
      <c r="GB97" s="1462"/>
      <c r="GC97" s="1462"/>
      <c r="GD97" s="1434"/>
      <c r="GE97" s="1434"/>
      <c r="GF97" s="1434"/>
      <c r="GG97" s="1462"/>
      <c r="GH97" s="1431">
        <f t="shared" si="15"/>
        <v>122.10000000000001</v>
      </c>
      <c r="GI97" s="1432">
        <f t="shared" ref="GI97" si="21">B97</f>
        <v>40.700000000000003</v>
      </c>
      <c r="GJ97" s="1433">
        <f t="shared" si="16"/>
        <v>3</v>
      </c>
      <c r="GK97" s="1433"/>
      <c r="GL97" s="1434"/>
      <c r="GM97" s="1434"/>
      <c r="GN97" s="1434"/>
      <c r="GO97" s="1462"/>
      <c r="GP97" s="1462"/>
      <c r="GQ97" s="1462"/>
      <c r="GR97" s="1437"/>
      <c r="GS97" s="1437"/>
      <c r="GT97" s="1462"/>
      <c r="GU97" s="1462"/>
      <c r="GV97" s="1462">
        <v>1</v>
      </c>
      <c r="GW97" s="1462"/>
      <c r="GX97" s="1462"/>
      <c r="GY97" s="1462"/>
      <c r="GZ97" s="1462"/>
      <c r="HA97" s="1462"/>
      <c r="HB97" s="1462"/>
      <c r="HC97" s="1435">
        <f t="shared" si="18"/>
        <v>0</v>
      </c>
      <c r="HD97" s="1437">
        <f t="shared" si="19"/>
        <v>0</v>
      </c>
      <c r="HE97" s="1462"/>
      <c r="HF97" s="1437"/>
      <c r="HG97" s="1437"/>
      <c r="HH97" s="1462">
        <v>2</v>
      </c>
      <c r="HI97" s="1437">
        <v>1</v>
      </c>
      <c r="HJ97" s="1462"/>
      <c r="HK97" s="1437"/>
      <c r="HL97" s="1462"/>
      <c r="HM97" s="1437"/>
      <c r="HN97" s="1437"/>
      <c r="HO97" s="1437"/>
      <c r="HP97" s="1437"/>
      <c r="HQ97" s="1437"/>
      <c r="HR97" s="1437"/>
      <c r="HS97" s="1462"/>
      <c r="HT97" s="1462"/>
      <c r="HU97" s="1462"/>
      <c r="HV97" s="1462"/>
      <c r="HW97" s="1462"/>
      <c r="HX97" s="1462"/>
      <c r="HY97" s="1462">
        <v>1</v>
      </c>
      <c r="HZ97" s="1437"/>
      <c r="IA97" s="1437"/>
      <c r="IB97" s="1437"/>
      <c r="IC97" s="1462"/>
      <c r="ID97" s="1463"/>
      <c r="IE97" s="1463"/>
      <c r="IF97" s="1462"/>
      <c r="IG97" s="1435"/>
      <c r="IH97" s="1462"/>
      <c r="II97" s="1462"/>
      <c r="IJ97" s="1462"/>
      <c r="IK97" s="1462"/>
      <c r="IL97" s="1462"/>
      <c r="IM97" s="1462"/>
      <c r="IN97" s="1462"/>
      <c r="IO97" s="1462"/>
      <c r="IP97" s="1462"/>
      <c r="IQ97" s="1462"/>
      <c r="IR97" s="1462"/>
      <c r="IS97" s="1462"/>
      <c r="IT97" s="1462"/>
      <c r="IU97" s="1462"/>
      <c r="IV97" s="1435">
        <f t="shared" si="12"/>
        <v>0</v>
      </c>
      <c r="IW97" s="1437"/>
      <c r="IX97" s="1437"/>
      <c r="IY97" s="1437"/>
      <c r="IZ97" s="1435">
        <f t="shared" si="13"/>
        <v>0</v>
      </c>
      <c r="JA97" s="1462"/>
      <c r="JB97" s="1462"/>
      <c r="JC97" s="1462"/>
      <c r="JD97" s="1462"/>
      <c r="JE97" s="1437"/>
      <c r="JF97" s="1437"/>
      <c r="JG97" s="1437"/>
      <c r="JH97" s="1435"/>
      <c r="JI97" s="1436"/>
      <c r="JJ97" s="1436">
        <f t="shared" si="17"/>
        <v>1</v>
      </c>
      <c r="JK97" s="1455" t="s">
        <v>3999</v>
      </c>
    </row>
    <row r="98" spans="1:271" s="1027" customFormat="1" ht="16.5" hidden="1">
      <c r="A98" s="1547" t="str">
        <f>BangKeTru!B96</f>
        <v>132B</v>
      </c>
      <c r="B98" s="1548">
        <f>BangKeTru!C96</f>
        <v>11.1</v>
      </c>
      <c r="C98" s="1416">
        <f t="shared" si="14"/>
        <v>3204.1999999999985</v>
      </c>
      <c r="D98" s="1464"/>
      <c r="E98" s="1465"/>
      <c r="F98" s="1465"/>
      <c r="G98" s="1465"/>
      <c r="H98" s="1466"/>
      <c r="I98" s="1464">
        <v>9</v>
      </c>
      <c r="J98" s="1464">
        <v>3</v>
      </c>
      <c r="K98" s="1467"/>
      <c r="L98" s="1467"/>
      <c r="M98" s="1467"/>
      <c r="N98" s="1468" t="s">
        <v>3998</v>
      </c>
      <c r="O98" s="1469" t="s">
        <v>3998</v>
      </c>
      <c r="P98" s="1469"/>
      <c r="Q98" s="1468">
        <v>1</v>
      </c>
      <c r="R98" s="1468"/>
      <c r="S98" s="1468"/>
      <c r="T98" s="1468"/>
      <c r="U98" s="1468"/>
      <c r="V98" s="1468"/>
      <c r="W98" s="1468"/>
      <c r="X98" s="1468"/>
      <c r="Y98" s="1518"/>
      <c r="Z98" s="1518"/>
      <c r="AA98" s="1462"/>
      <c r="AB98" s="1462"/>
      <c r="AC98" s="1462"/>
      <c r="AD98" s="1462"/>
      <c r="AE98" s="1462"/>
      <c r="AF98" s="1462"/>
      <c r="AG98" s="1462"/>
      <c r="AH98" s="1462"/>
      <c r="AI98" s="1462"/>
      <c r="AJ98" s="1462"/>
      <c r="AK98" s="1462"/>
      <c r="AL98" s="1462"/>
      <c r="AM98" s="1462"/>
      <c r="AN98" s="1472"/>
      <c r="AO98" s="1462"/>
      <c r="AP98" s="1462"/>
      <c r="AQ98" s="1462"/>
      <c r="AR98" s="1462"/>
      <c r="AS98" s="1462"/>
      <c r="AT98" s="1462"/>
      <c r="AU98" s="1462"/>
      <c r="AV98" s="1462"/>
      <c r="AW98" s="1462"/>
      <c r="AX98" s="1462"/>
      <c r="AY98" s="1462"/>
      <c r="AZ98" s="1462"/>
      <c r="BA98" s="1462"/>
      <c r="BB98" s="1462"/>
      <c r="BC98" s="1462"/>
      <c r="BD98" s="1462"/>
      <c r="BE98" s="1462"/>
      <c r="BF98" s="1462"/>
      <c r="BG98" s="1462"/>
      <c r="BH98" s="1462"/>
      <c r="BI98" s="1462"/>
      <c r="BJ98" s="1462"/>
      <c r="BK98" s="1462"/>
      <c r="BL98" s="1462"/>
      <c r="BM98" s="1462"/>
      <c r="BN98" s="1462"/>
      <c r="BO98" s="1462"/>
      <c r="BP98" s="1462"/>
      <c r="BQ98" s="1462"/>
      <c r="BR98" s="1462"/>
      <c r="BS98" s="1462"/>
      <c r="BT98" s="1462"/>
      <c r="BU98" s="1462"/>
      <c r="BV98" s="1462"/>
      <c r="BW98" s="1462"/>
      <c r="BX98" s="1462"/>
      <c r="BY98" s="1462"/>
      <c r="BZ98" s="1462"/>
      <c r="CA98" s="1462"/>
      <c r="CB98" s="1462"/>
      <c r="CC98" s="1462"/>
      <c r="CD98" s="1462"/>
      <c r="CE98" s="1462"/>
      <c r="CF98" s="1462"/>
      <c r="CG98" s="1462"/>
      <c r="CH98" s="1462"/>
      <c r="CI98" s="1462"/>
      <c r="CJ98" s="1462"/>
      <c r="CK98" s="1462"/>
      <c r="CL98" s="1462"/>
      <c r="CM98" s="1462"/>
      <c r="CN98" s="1462"/>
      <c r="CO98" s="1462"/>
      <c r="CP98" s="1462"/>
      <c r="CQ98" s="1462"/>
      <c r="CR98" s="1462"/>
      <c r="CS98" s="1462"/>
      <c r="CT98" s="1462"/>
      <c r="CU98" s="1462"/>
      <c r="CV98" s="1462"/>
      <c r="CW98" s="1462"/>
      <c r="CX98" s="1462"/>
      <c r="CY98" s="1462"/>
      <c r="CZ98" s="1462"/>
      <c r="DA98" s="1462"/>
      <c r="DB98" s="1462"/>
      <c r="DC98" s="1462"/>
      <c r="DD98" s="1462"/>
      <c r="DE98" s="1462"/>
      <c r="DF98" s="1462"/>
      <c r="DG98" s="1462"/>
      <c r="DH98" s="1462"/>
      <c r="DI98" s="1462"/>
      <c r="DJ98" s="1462"/>
      <c r="DK98" s="1472"/>
      <c r="DL98" s="1462"/>
      <c r="DM98" s="1462"/>
      <c r="DN98" s="1462"/>
      <c r="DO98" s="1462">
        <v>1</v>
      </c>
      <c r="DP98" s="1462"/>
      <c r="DQ98" s="1462"/>
      <c r="DR98" s="1462"/>
      <c r="DS98" s="1462"/>
      <c r="DT98" s="1462"/>
      <c r="DU98" s="1462"/>
      <c r="DV98" s="1462"/>
      <c r="DW98" s="1462"/>
      <c r="DX98" s="1462"/>
      <c r="DY98" s="1462"/>
      <c r="DZ98" s="1462"/>
      <c r="EA98" s="1462"/>
      <c r="EB98" s="1462"/>
      <c r="EC98" s="1462"/>
      <c r="ED98" s="1462"/>
      <c r="EE98" s="1462"/>
      <c r="EF98" s="1462"/>
      <c r="EG98" s="1462"/>
      <c r="EH98" s="1462"/>
      <c r="EI98" s="1462"/>
      <c r="EJ98" s="1462"/>
      <c r="EK98" s="1462"/>
      <c r="EL98" s="1472"/>
      <c r="EM98" s="1462"/>
      <c r="EN98" s="1462">
        <v>3</v>
      </c>
      <c r="EO98" s="1462"/>
      <c r="EP98" s="1462"/>
      <c r="EQ98" s="1462">
        <v>3</v>
      </c>
      <c r="ER98" s="1462"/>
      <c r="ES98" s="1462"/>
      <c r="ET98" s="1462"/>
      <c r="EU98" s="1462">
        <v>1</v>
      </c>
      <c r="EV98" s="1462"/>
      <c r="EW98" s="1462"/>
      <c r="EX98" s="1462"/>
      <c r="EY98" s="1462"/>
      <c r="EZ98" s="1462"/>
      <c r="FA98" s="1462"/>
      <c r="FB98" s="1462"/>
      <c r="FC98" s="1462"/>
      <c r="FD98" s="1462"/>
      <c r="FE98" s="1462"/>
      <c r="FF98" s="1473"/>
      <c r="FG98" s="1462"/>
      <c r="FH98" s="1462"/>
      <c r="FI98" s="1462"/>
      <c r="FJ98" s="1462"/>
      <c r="FK98" s="1462"/>
      <c r="FL98" s="1462">
        <v>2</v>
      </c>
      <c r="FM98" s="1462"/>
      <c r="FN98" s="1462">
        <v>6</v>
      </c>
      <c r="FO98" s="1462"/>
      <c r="FP98" s="1462"/>
      <c r="FQ98" s="1462"/>
      <c r="FR98" s="1435"/>
      <c r="FS98" s="1462"/>
      <c r="FT98" s="1462">
        <v>3</v>
      </c>
      <c r="FU98" s="1462"/>
      <c r="FV98" s="1462"/>
      <c r="FW98" s="1462"/>
      <c r="FX98" s="1462"/>
      <c r="FY98" s="1462"/>
      <c r="FZ98" s="1462"/>
      <c r="GA98" s="1462"/>
      <c r="GB98" s="1462"/>
      <c r="GC98" s="1462"/>
      <c r="GD98" s="1434"/>
      <c r="GE98" s="1434"/>
      <c r="GF98" s="1434"/>
      <c r="GG98" s="1462"/>
      <c r="GH98" s="1431">
        <f t="shared" si="15"/>
        <v>33.299999999999997</v>
      </c>
      <c r="GI98" s="1432"/>
      <c r="GJ98" s="1433">
        <f t="shared" si="16"/>
        <v>9</v>
      </c>
      <c r="GK98" s="1433"/>
      <c r="GL98" s="1434"/>
      <c r="GM98" s="1434"/>
      <c r="GN98" s="1434"/>
      <c r="GO98" s="1462"/>
      <c r="GP98" s="1462"/>
      <c r="GQ98" s="1462"/>
      <c r="GR98" s="1437"/>
      <c r="GS98" s="1437"/>
      <c r="GT98" s="1462"/>
      <c r="GU98" s="1462"/>
      <c r="GV98" s="1462">
        <v>1</v>
      </c>
      <c r="GW98" s="1462"/>
      <c r="GX98" s="1462"/>
      <c r="GY98" s="1462"/>
      <c r="GZ98" s="1462"/>
      <c r="HA98" s="1462"/>
      <c r="HB98" s="1462"/>
      <c r="HC98" s="1435">
        <f t="shared" si="18"/>
        <v>0</v>
      </c>
      <c r="HD98" s="1437">
        <f t="shared" si="19"/>
        <v>0</v>
      </c>
      <c r="HE98" s="1462"/>
      <c r="HF98" s="1437"/>
      <c r="HG98" s="1437"/>
      <c r="HH98" s="1462">
        <v>2</v>
      </c>
      <c r="HI98" s="1437">
        <v>1</v>
      </c>
      <c r="HJ98" s="1462"/>
      <c r="HK98" s="1437"/>
      <c r="HL98" s="1462"/>
      <c r="HM98" s="1437"/>
      <c r="HN98" s="1437"/>
      <c r="HO98" s="1437"/>
      <c r="HP98" s="1437"/>
      <c r="HQ98" s="1437"/>
      <c r="HR98" s="1437"/>
      <c r="HS98" s="1462"/>
      <c r="HT98" s="1462"/>
      <c r="HU98" s="1462"/>
      <c r="HV98" s="1462"/>
      <c r="HW98" s="1462"/>
      <c r="HX98" s="1462"/>
      <c r="HY98" s="1462">
        <v>1</v>
      </c>
      <c r="HZ98" s="1437"/>
      <c r="IA98" s="1437"/>
      <c r="IB98" s="1437"/>
      <c r="IC98" s="1462"/>
      <c r="ID98" s="1463"/>
      <c r="IE98" s="1463"/>
      <c r="IF98" s="1462"/>
      <c r="IG98" s="1435"/>
      <c r="IH98" s="1462"/>
      <c r="II98" s="1462"/>
      <c r="IJ98" s="1462"/>
      <c r="IK98" s="1462"/>
      <c r="IL98" s="1462"/>
      <c r="IM98" s="1462"/>
      <c r="IN98" s="1462"/>
      <c r="IO98" s="1462"/>
      <c r="IP98" s="1462"/>
      <c r="IQ98" s="1462"/>
      <c r="IR98" s="1462"/>
      <c r="IS98" s="1462"/>
      <c r="IT98" s="1462"/>
      <c r="IU98" s="1462"/>
      <c r="IV98" s="1435">
        <f t="shared" si="12"/>
        <v>0</v>
      </c>
      <c r="IW98" s="1437"/>
      <c r="IX98" s="1437"/>
      <c r="IY98" s="1437"/>
      <c r="IZ98" s="1435">
        <f t="shared" si="13"/>
        <v>0</v>
      </c>
      <c r="JA98" s="1462"/>
      <c r="JB98" s="1462"/>
      <c r="JC98" s="1462"/>
      <c r="JD98" s="1462"/>
      <c r="JE98" s="1437"/>
      <c r="JF98" s="1437"/>
      <c r="JG98" s="1437"/>
      <c r="JH98" s="1435"/>
      <c r="JI98" s="1436"/>
      <c r="JJ98" s="1436">
        <f t="shared" si="17"/>
        <v>3</v>
      </c>
      <c r="JK98" s="1455" t="s">
        <v>4001</v>
      </c>
    </row>
    <row r="99" spans="1:271" s="1027" customFormat="1" ht="18.95" hidden="1" customHeight="1" collapsed="1">
      <c r="A99" s="1547">
        <f>BangKeTru!B97</f>
        <v>133</v>
      </c>
      <c r="B99" s="1548">
        <f>BangKeTru!C97</f>
        <v>28.1</v>
      </c>
      <c r="C99" s="1416">
        <f t="shared" si="14"/>
        <v>3232.2999999999984</v>
      </c>
      <c r="D99" s="1416"/>
      <c r="E99" s="1441"/>
      <c r="F99" s="1441"/>
      <c r="G99" s="1441"/>
      <c r="H99" s="1460"/>
      <c r="I99" s="1443"/>
      <c r="J99" s="1443"/>
      <c r="K99" s="1461"/>
      <c r="L99" s="1461"/>
      <c r="M99" s="1461"/>
      <c r="N99" s="1445" t="s">
        <v>3434</v>
      </c>
      <c r="O99" s="1446" t="s">
        <v>3434</v>
      </c>
      <c r="P99" s="1446"/>
      <c r="Q99" s="1444">
        <v>1</v>
      </c>
      <c r="R99" s="1444"/>
      <c r="S99" s="1445"/>
      <c r="T99" s="1444"/>
      <c r="U99" s="1444"/>
      <c r="V99" s="1444"/>
      <c r="W99" s="1445"/>
      <c r="X99" s="1447"/>
      <c r="Y99" s="1447"/>
      <c r="Z99" s="1447"/>
      <c r="AA99" s="1448"/>
      <c r="AB99" s="1444"/>
      <c r="AC99" s="1444"/>
      <c r="AD99" s="1444"/>
      <c r="AE99" s="1444"/>
      <c r="AF99" s="1444"/>
      <c r="AG99" s="1444"/>
      <c r="AH99" s="1444"/>
      <c r="AI99" s="1444"/>
      <c r="AJ99" s="1444"/>
      <c r="AK99" s="1444"/>
      <c r="AL99" s="1444"/>
      <c r="AM99" s="1444"/>
      <c r="AN99" s="1444"/>
      <c r="AO99" s="1444"/>
      <c r="AP99" s="1444"/>
      <c r="AQ99" s="1444"/>
      <c r="AR99" s="1444"/>
      <c r="AS99" s="1444"/>
      <c r="AT99" s="1444"/>
      <c r="AU99" s="1444"/>
      <c r="AV99" s="1444"/>
      <c r="AW99" s="1444"/>
      <c r="AX99" s="1444"/>
      <c r="AY99" s="1444"/>
      <c r="AZ99" s="1444"/>
      <c r="BA99" s="1444"/>
      <c r="BB99" s="1444"/>
      <c r="BC99" s="1444"/>
      <c r="BD99" s="1444"/>
      <c r="BE99" s="1444"/>
      <c r="BF99" s="1444"/>
      <c r="BG99" s="1444"/>
      <c r="BH99" s="1444"/>
      <c r="BI99" s="1444"/>
      <c r="BJ99" s="1444"/>
      <c r="BK99" s="1444"/>
      <c r="BL99" s="1444"/>
      <c r="BM99" s="1444"/>
      <c r="BN99" s="1444"/>
      <c r="BO99" s="1444"/>
      <c r="BP99" s="1444"/>
      <c r="BQ99" s="1444"/>
      <c r="BR99" s="1444"/>
      <c r="BS99" s="1444"/>
      <c r="BT99" s="1448"/>
      <c r="BU99" s="1448"/>
      <c r="BV99" s="1444"/>
      <c r="BW99" s="1444"/>
      <c r="BX99" s="1444"/>
      <c r="BY99" s="1444"/>
      <c r="BZ99" s="1444"/>
      <c r="CA99" s="1444"/>
      <c r="CB99" s="1444"/>
      <c r="CC99" s="1444"/>
      <c r="CD99" s="1444"/>
      <c r="CE99" s="1444"/>
      <c r="CF99" s="1448"/>
      <c r="CG99" s="1444"/>
      <c r="CH99" s="1444"/>
      <c r="CI99" s="1444"/>
      <c r="CJ99" s="1444"/>
      <c r="CK99" s="1444"/>
      <c r="CL99" s="1444"/>
      <c r="CM99" s="1444"/>
      <c r="CN99" s="1444"/>
      <c r="CO99" s="1444"/>
      <c r="CP99" s="1444"/>
      <c r="CQ99" s="1444"/>
      <c r="CR99" s="1444"/>
      <c r="CS99" s="1444"/>
      <c r="CT99" s="1444"/>
      <c r="CU99" s="1444"/>
      <c r="CV99" s="1444"/>
      <c r="CW99" s="1444"/>
      <c r="CX99" s="1444"/>
      <c r="CY99" s="1444"/>
      <c r="CZ99" s="1444"/>
      <c r="DA99" s="1444"/>
      <c r="DB99" s="1444"/>
      <c r="DC99" s="1448"/>
      <c r="DD99" s="1444"/>
      <c r="DE99" s="1444"/>
      <c r="DF99" s="1444"/>
      <c r="DG99" s="1444"/>
      <c r="DH99" s="1444"/>
      <c r="DI99" s="1444"/>
      <c r="DJ99" s="1444"/>
      <c r="DK99" s="1444"/>
      <c r="DL99" s="1444"/>
      <c r="DM99" s="1444"/>
      <c r="DN99" s="1444"/>
      <c r="DO99" s="1448">
        <v>1</v>
      </c>
      <c r="DP99" s="1444"/>
      <c r="DQ99" s="1448"/>
      <c r="DR99" s="1444"/>
      <c r="DS99" s="1444"/>
      <c r="DT99" s="1444"/>
      <c r="DU99" s="1444"/>
      <c r="DV99" s="1444"/>
      <c r="DW99" s="1444"/>
      <c r="DX99" s="1444"/>
      <c r="DY99" s="1444"/>
      <c r="DZ99" s="1444"/>
      <c r="EA99" s="1448"/>
      <c r="EB99" s="1444"/>
      <c r="EC99" s="1444"/>
      <c r="ED99" s="1444"/>
      <c r="EE99" s="1444"/>
      <c r="EF99" s="1444"/>
      <c r="EG99" s="1444"/>
      <c r="EH99" s="1444"/>
      <c r="EI99" s="1444"/>
      <c r="EJ99" s="1444"/>
      <c r="EK99" s="1444"/>
      <c r="EL99" s="1449"/>
      <c r="EM99" s="1450"/>
      <c r="EN99" s="1448">
        <v>3</v>
      </c>
      <c r="EO99" s="1448"/>
      <c r="EP99" s="1448"/>
      <c r="EQ99" s="1448"/>
      <c r="ER99" s="1448"/>
      <c r="ES99" s="1450"/>
      <c r="ET99" s="1448"/>
      <c r="EU99" s="1448">
        <v>1</v>
      </c>
      <c r="EV99" s="1448"/>
      <c r="EW99" s="1448"/>
      <c r="EX99" s="1448"/>
      <c r="EY99" s="1448"/>
      <c r="EZ99" s="1448"/>
      <c r="FA99" s="1448"/>
      <c r="FB99" s="1448"/>
      <c r="FC99" s="1448"/>
      <c r="FD99" s="1448"/>
      <c r="FE99" s="1448"/>
      <c r="FF99" s="1451"/>
      <c r="FG99" s="1448"/>
      <c r="FH99" s="1448"/>
      <c r="FI99" s="1448"/>
      <c r="FJ99" s="1448"/>
      <c r="FK99" s="1448"/>
      <c r="FL99" s="1450"/>
      <c r="FM99" s="1450"/>
      <c r="FN99" s="1450"/>
      <c r="FO99" s="1450"/>
      <c r="FP99" s="1448"/>
      <c r="FQ99" s="1452"/>
      <c r="FR99" s="1452"/>
      <c r="FS99" s="1450"/>
      <c r="FT99" s="1450">
        <v>3</v>
      </c>
      <c r="FU99" s="1450"/>
      <c r="FV99" s="1450"/>
      <c r="FW99" s="1450"/>
      <c r="FX99" s="1450"/>
      <c r="FY99" s="1450"/>
      <c r="FZ99" s="1450"/>
      <c r="GA99" s="1450"/>
      <c r="GB99" s="1450"/>
      <c r="GC99" s="1450"/>
      <c r="GD99" s="1453"/>
      <c r="GE99" s="1454"/>
      <c r="GF99" s="1454"/>
      <c r="GG99" s="1450"/>
      <c r="GH99" s="1431">
        <f t="shared" si="15"/>
        <v>84.300000000000011</v>
      </c>
      <c r="GI99" s="1432"/>
      <c r="GJ99" s="1433">
        <f t="shared" si="16"/>
        <v>0</v>
      </c>
      <c r="GK99" s="1433"/>
      <c r="GL99" s="1434"/>
      <c r="GM99" s="1434"/>
      <c r="GN99" s="1434"/>
      <c r="GO99" s="1435"/>
      <c r="GP99" s="1435"/>
      <c r="GQ99" s="1435"/>
      <c r="GR99" s="1436"/>
      <c r="GS99" s="1437"/>
      <c r="GT99" s="1435"/>
      <c r="GU99" s="1435"/>
      <c r="GV99" s="1435">
        <v>1</v>
      </c>
      <c r="GW99" s="1435"/>
      <c r="GX99" s="1435"/>
      <c r="GY99" s="1435"/>
      <c r="GZ99" s="1435"/>
      <c r="HA99" s="1435"/>
      <c r="HB99" s="1435"/>
      <c r="HC99" s="1435">
        <f t="shared" si="18"/>
        <v>0</v>
      </c>
      <c r="HD99" s="1437">
        <f t="shared" si="19"/>
        <v>0</v>
      </c>
      <c r="HE99" s="1435"/>
      <c r="HF99" s="1436"/>
      <c r="HG99" s="1437"/>
      <c r="HH99" s="1435">
        <v>2</v>
      </c>
      <c r="HI99" s="1437">
        <v>1</v>
      </c>
      <c r="HJ99" s="1435"/>
      <c r="HK99" s="1437"/>
      <c r="HL99" s="1435"/>
      <c r="HM99" s="1436"/>
      <c r="HN99" s="1436"/>
      <c r="HO99" s="1436"/>
      <c r="HP99" s="1436"/>
      <c r="HQ99" s="1436"/>
      <c r="HR99" s="1437"/>
      <c r="HS99" s="1435"/>
      <c r="HT99" s="1435"/>
      <c r="HU99" s="1435"/>
      <c r="HV99" s="1435"/>
      <c r="HW99" s="1435"/>
      <c r="HX99" s="1435"/>
      <c r="HY99" s="1435">
        <v>1</v>
      </c>
      <c r="HZ99" s="1437"/>
      <c r="IA99" s="1437"/>
      <c r="IB99" s="1437"/>
      <c r="IC99" s="1462"/>
      <c r="ID99" s="1463"/>
      <c r="IE99" s="1463"/>
      <c r="IF99" s="1462"/>
      <c r="IG99" s="1435"/>
      <c r="IH99" s="1462"/>
      <c r="II99" s="1462"/>
      <c r="IJ99" s="1462"/>
      <c r="IK99" s="1462"/>
      <c r="IL99" s="1462"/>
      <c r="IM99" s="1462"/>
      <c r="IN99" s="1462"/>
      <c r="IO99" s="1462"/>
      <c r="IP99" s="1462"/>
      <c r="IQ99" s="1462"/>
      <c r="IR99" s="1462"/>
      <c r="IS99" s="1462"/>
      <c r="IT99" s="1462"/>
      <c r="IU99" s="1462"/>
      <c r="IV99" s="1435">
        <f t="shared" si="12"/>
        <v>0</v>
      </c>
      <c r="IW99" s="1437"/>
      <c r="IX99" s="1437"/>
      <c r="IY99" s="1437"/>
      <c r="IZ99" s="1435">
        <f t="shared" si="13"/>
        <v>0</v>
      </c>
      <c r="JA99" s="1462"/>
      <c r="JB99" s="1462"/>
      <c r="JC99" s="1462"/>
      <c r="JD99" s="1462"/>
      <c r="JE99" s="1437"/>
      <c r="JF99" s="1437"/>
      <c r="JG99" s="1437"/>
      <c r="JH99" s="1435"/>
      <c r="JI99" s="1436"/>
      <c r="JJ99" s="1436">
        <f t="shared" si="17"/>
        <v>0</v>
      </c>
      <c r="JK99" s="1455"/>
    </row>
    <row r="100" spans="1:271" s="1027" customFormat="1" ht="18.95" hidden="1" customHeight="1">
      <c r="A100" s="1547" t="str">
        <f>BangKeTru!B98</f>
        <v>133a</v>
      </c>
      <c r="B100" s="1548">
        <f>BangKeTru!C98</f>
        <v>44.2</v>
      </c>
      <c r="C100" s="1416">
        <f t="shared" si="14"/>
        <v>3276.4999999999982</v>
      </c>
      <c r="D100" s="1456"/>
      <c r="E100" s="1457"/>
      <c r="F100" s="1457"/>
      <c r="G100" s="1457"/>
      <c r="H100" s="1458"/>
      <c r="I100" s="1456"/>
      <c r="J100" s="1456"/>
      <c r="K100" s="1422"/>
      <c r="L100" s="1422"/>
      <c r="M100" s="1422"/>
      <c r="N100" s="1423"/>
      <c r="O100" s="1421" t="s">
        <v>3434</v>
      </c>
      <c r="P100" s="1421"/>
      <c r="Q100" s="1422"/>
      <c r="R100" s="1422"/>
      <c r="S100" s="1423"/>
      <c r="T100" s="1422"/>
      <c r="U100" s="1422"/>
      <c r="V100" s="1422"/>
      <c r="W100" s="1423"/>
      <c r="X100" s="1424">
        <v>1</v>
      </c>
      <c r="Y100" s="1424"/>
      <c r="Z100" s="1424"/>
      <c r="AA100" s="1425"/>
      <c r="AB100" s="1422"/>
      <c r="AC100" s="1422"/>
      <c r="AD100" s="1422"/>
      <c r="AE100" s="1422"/>
      <c r="AF100" s="1422"/>
      <c r="AG100" s="1422"/>
      <c r="AH100" s="1422"/>
      <c r="AI100" s="1422"/>
      <c r="AJ100" s="1422"/>
      <c r="AK100" s="1422"/>
      <c r="AL100" s="1422"/>
      <c r="AM100" s="1422">
        <v>1</v>
      </c>
      <c r="AN100" s="1422"/>
      <c r="AO100" s="1422"/>
      <c r="AP100" s="1422"/>
      <c r="AQ100" s="1422"/>
      <c r="AR100" s="1422"/>
      <c r="AS100" s="1422"/>
      <c r="AT100" s="1422"/>
      <c r="AU100" s="1422"/>
      <c r="AV100" s="1422"/>
      <c r="AW100" s="1422"/>
      <c r="AX100" s="1422"/>
      <c r="AY100" s="1422"/>
      <c r="AZ100" s="1422"/>
      <c r="BA100" s="1422"/>
      <c r="BB100" s="1422"/>
      <c r="BC100" s="1422"/>
      <c r="BD100" s="1422"/>
      <c r="BE100" s="1422"/>
      <c r="BF100" s="1422"/>
      <c r="BG100" s="1422"/>
      <c r="BH100" s="1422"/>
      <c r="BI100" s="1422"/>
      <c r="BJ100" s="1422"/>
      <c r="BK100" s="1422"/>
      <c r="BL100" s="1422"/>
      <c r="BM100" s="1422"/>
      <c r="BN100" s="1422"/>
      <c r="BO100" s="1422"/>
      <c r="BP100" s="1422"/>
      <c r="BQ100" s="1422"/>
      <c r="BR100" s="1422"/>
      <c r="BS100" s="1422"/>
      <c r="BT100" s="1425"/>
      <c r="BU100" s="1425"/>
      <c r="BV100" s="1422"/>
      <c r="BW100" s="1422"/>
      <c r="BX100" s="1422"/>
      <c r="BY100" s="1422"/>
      <c r="BZ100" s="1422"/>
      <c r="CA100" s="1422"/>
      <c r="CB100" s="1422"/>
      <c r="CC100" s="1422"/>
      <c r="CD100" s="1422"/>
      <c r="CE100" s="1422"/>
      <c r="CF100" s="1425"/>
      <c r="CG100" s="1422"/>
      <c r="CH100" s="1422"/>
      <c r="CI100" s="1422"/>
      <c r="CJ100" s="1422"/>
      <c r="CK100" s="1422"/>
      <c r="CL100" s="1422"/>
      <c r="CM100" s="1422"/>
      <c r="CN100" s="1422"/>
      <c r="CO100" s="1422"/>
      <c r="CP100" s="1422"/>
      <c r="CQ100" s="1422"/>
      <c r="CR100" s="1422"/>
      <c r="CS100" s="1422">
        <v>1</v>
      </c>
      <c r="CT100" s="1422"/>
      <c r="CU100" s="1422"/>
      <c r="CV100" s="1422"/>
      <c r="CW100" s="1422"/>
      <c r="CX100" s="1422"/>
      <c r="CY100" s="1422"/>
      <c r="CZ100" s="1422"/>
      <c r="DA100" s="1422"/>
      <c r="DB100" s="1422"/>
      <c r="DC100" s="1425"/>
      <c r="DD100" s="1422"/>
      <c r="DE100" s="1422"/>
      <c r="DF100" s="1422"/>
      <c r="DG100" s="1422"/>
      <c r="DH100" s="1422"/>
      <c r="DI100" s="1422"/>
      <c r="DJ100" s="1422"/>
      <c r="DK100" s="1422"/>
      <c r="DL100" s="1422"/>
      <c r="DM100" s="1422"/>
      <c r="DN100" s="1422"/>
      <c r="DO100" s="1425">
        <v>1</v>
      </c>
      <c r="DP100" s="1422"/>
      <c r="DQ100" s="1425"/>
      <c r="DR100" s="1422"/>
      <c r="DS100" s="1422"/>
      <c r="DT100" s="1422"/>
      <c r="DU100" s="1422"/>
      <c r="DV100" s="1422"/>
      <c r="DW100" s="1422"/>
      <c r="DX100" s="1422"/>
      <c r="DY100" s="1422"/>
      <c r="DZ100" s="1422"/>
      <c r="EA100" s="1425"/>
      <c r="EB100" s="1422"/>
      <c r="EC100" s="1422"/>
      <c r="ED100" s="1422"/>
      <c r="EE100" s="1422"/>
      <c r="EF100" s="1422"/>
      <c r="EG100" s="1422"/>
      <c r="EH100" s="1422"/>
      <c r="EI100" s="1422"/>
      <c r="EJ100" s="1422"/>
      <c r="EK100" s="1422"/>
      <c r="EL100" s="1426"/>
      <c r="EM100" s="1427"/>
      <c r="EN100" s="1425">
        <v>3</v>
      </c>
      <c r="EO100" s="1425"/>
      <c r="EP100" s="1425"/>
      <c r="EQ100" s="1425"/>
      <c r="ER100" s="1425"/>
      <c r="ES100" s="1427"/>
      <c r="ET100" s="1425"/>
      <c r="EU100" s="1425">
        <v>1</v>
      </c>
      <c r="EV100" s="1425"/>
      <c r="EW100" s="1425"/>
      <c r="EX100" s="1425"/>
      <c r="EY100" s="1425"/>
      <c r="EZ100" s="1425"/>
      <c r="FA100" s="1425"/>
      <c r="FB100" s="1425"/>
      <c r="FC100" s="1425"/>
      <c r="FD100" s="1425"/>
      <c r="FE100" s="1425"/>
      <c r="FF100" s="1428"/>
      <c r="FG100" s="1425"/>
      <c r="FH100" s="1425"/>
      <c r="FI100" s="1425"/>
      <c r="FJ100" s="1425"/>
      <c r="FK100" s="1425"/>
      <c r="FL100" s="1427"/>
      <c r="FM100" s="1427"/>
      <c r="FN100" s="1427"/>
      <c r="FO100" s="1427"/>
      <c r="FP100" s="1425"/>
      <c r="FQ100" s="1427"/>
      <c r="FR100" s="1427"/>
      <c r="FS100" s="1427"/>
      <c r="FT100" s="1427">
        <v>3</v>
      </c>
      <c r="FU100" s="1427"/>
      <c r="FV100" s="1427"/>
      <c r="FW100" s="1427"/>
      <c r="FX100" s="1427"/>
      <c r="FY100" s="1427"/>
      <c r="FZ100" s="1427">
        <v>2</v>
      </c>
      <c r="GA100" s="1427"/>
      <c r="GB100" s="1427">
        <v>4</v>
      </c>
      <c r="GC100" s="1427">
        <v>4</v>
      </c>
      <c r="GD100" s="1429"/>
      <c r="GE100" s="1430"/>
      <c r="GF100" s="1430"/>
      <c r="GG100" s="1427"/>
      <c r="GH100" s="1431">
        <f t="shared" si="15"/>
        <v>132.60000000000002</v>
      </c>
      <c r="GI100" s="1432"/>
      <c r="GJ100" s="1433">
        <f t="shared" si="16"/>
        <v>0</v>
      </c>
      <c r="GK100" s="1433"/>
      <c r="GL100" s="1434"/>
      <c r="GM100" s="1434"/>
      <c r="GN100" s="1434"/>
      <c r="GO100" s="1435">
        <v>1</v>
      </c>
      <c r="GP100" s="1435"/>
      <c r="GQ100" s="1435"/>
      <c r="GR100" s="1436"/>
      <c r="GS100" s="1437"/>
      <c r="GT100" s="1435"/>
      <c r="GU100" s="1435"/>
      <c r="GV100" s="1435"/>
      <c r="GW100" s="1435"/>
      <c r="GX100" s="1435"/>
      <c r="GY100" s="1435"/>
      <c r="GZ100" s="1435"/>
      <c r="HA100" s="1435"/>
      <c r="HB100" s="1435"/>
      <c r="HC100" s="1435">
        <f t="shared" si="18"/>
        <v>0</v>
      </c>
      <c r="HD100" s="1437">
        <f t="shared" si="19"/>
        <v>0</v>
      </c>
      <c r="HE100" s="1435"/>
      <c r="HF100" s="1436"/>
      <c r="HG100" s="1437"/>
      <c r="HH100" s="1435"/>
      <c r="HI100" s="1437"/>
      <c r="HJ100" s="1435">
        <v>2</v>
      </c>
      <c r="HK100" s="1437"/>
      <c r="HL100" s="1435">
        <v>1</v>
      </c>
      <c r="HM100" s="1436"/>
      <c r="HN100" s="1436"/>
      <c r="HO100" s="1436"/>
      <c r="HP100" s="1436"/>
      <c r="HQ100" s="1436"/>
      <c r="HR100" s="1437"/>
      <c r="HS100" s="1435"/>
      <c r="HT100" s="1435"/>
      <c r="HU100" s="1435"/>
      <c r="HV100" s="1435"/>
      <c r="HW100" s="1435"/>
      <c r="HX100" s="1435"/>
      <c r="HY100" s="1435"/>
      <c r="HZ100" s="1437"/>
      <c r="IA100" s="1437"/>
      <c r="IB100" s="1437"/>
      <c r="IC100" s="1435"/>
      <c r="ID100" s="1438"/>
      <c r="IE100" s="1438"/>
      <c r="IF100" s="1435"/>
      <c r="IG100" s="1435"/>
      <c r="IH100" s="1435"/>
      <c r="II100" s="1435"/>
      <c r="IJ100" s="1435"/>
      <c r="IK100" s="1435"/>
      <c r="IL100" s="1435"/>
      <c r="IM100" s="1435"/>
      <c r="IN100" s="1435"/>
      <c r="IO100" s="1435"/>
      <c r="IP100" s="1435"/>
      <c r="IQ100" s="1435"/>
      <c r="IR100" s="1435"/>
      <c r="IS100" s="1435"/>
      <c r="IT100" s="1435">
        <f>HJ100</f>
        <v>2</v>
      </c>
      <c r="IU100" s="1435">
        <f>HK100</f>
        <v>0</v>
      </c>
      <c r="IV100" s="1435">
        <f t="shared" si="12"/>
        <v>1</v>
      </c>
      <c r="IW100" s="1436">
        <f>HO100</f>
        <v>0</v>
      </c>
      <c r="IX100" s="1436">
        <f>HP100</f>
        <v>0</v>
      </c>
      <c r="IY100" s="1437"/>
      <c r="IZ100" s="1435">
        <f t="shared" si="13"/>
        <v>0</v>
      </c>
      <c r="JA100" s="1435"/>
      <c r="JB100" s="1435"/>
      <c r="JC100" s="1435"/>
      <c r="JD100" s="1435"/>
      <c r="JE100" s="1437"/>
      <c r="JF100" s="1437">
        <v>2</v>
      </c>
      <c r="JG100" s="1437"/>
      <c r="JH100" s="1435"/>
      <c r="JI100" s="1436"/>
      <c r="JJ100" s="1436">
        <f t="shared" si="17"/>
        <v>0</v>
      </c>
      <c r="JK100" s="1459"/>
    </row>
    <row r="101" spans="1:271" s="1027" customFormat="1" ht="18.95" hidden="1" customHeight="1">
      <c r="A101" s="1547">
        <f>BangKeTru!B99</f>
        <v>134</v>
      </c>
      <c r="B101" s="1548">
        <f>BangKeTru!C99</f>
        <v>34.5</v>
      </c>
      <c r="C101" s="1416">
        <f t="shared" si="14"/>
        <v>3310.9999999999982</v>
      </c>
      <c r="D101" s="1416"/>
      <c r="E101" s="1441"/>
      <c r="F101" s="1441"/>
      <c r="G101" s="1441"/>
      <c r="H101" s="1460"/>
      <c r="I101" s="1443"/>
      <c r="J101" s="1443"/>
      <c r="K101" s="1461"/>
      <c r="L101" s="1461"/>
      <c r="M101" s="1461"/>
      <c r="N101" s="1445" t="s">
        <v>3994</v>
      </c>
      <c r="O101" s="1446" t="s">
        <v>3994</v>
      </c>
      <c r="P101" s="1446"/>
      <c r="Q101" s="1444">
        <v>1</v>
      </c>
      <c r="R101" s="1444"/>
      <c r="S101" s="1445"/>
      <c r="T101" s="1444"/>
      <c r="U101" s="1444"/>
      <c r="V101" s="1444"/>
      <c r="W101" s="1445"/>
      <c r="X101" s="1447"/>
      <c r="Y101" s="1447"/>
      <c r="Z101" s="1447"/>
      <c r="AA101" s="1448"/>
      <c r="AB101" s="1444"/>
      <c r="AC101" s="1444"/>
      <c r="AD101" s="1444"/>
      <c r="AE101" s="1444"/>
      <c r="AF101" s="1444"/>
      <c r="AG101" s="1444"/>
      <c r="AH101" s="1444"/>
      <c r="AI101" s="1444"/>
      <c r="AJ101" s="1444"/>
      <c r="AK101" s="1444"/>
      <c r="AL101" s="1444"/>
      <c r="AM101" s="1444"/>
      <c r="AN101" s="1444"/>
      <c r="AO101" s="1444"/>
      <c r="AP101" s="1444"/>
      <c r="AQ101" s="1444"/>
      <c r="AR101" s="1444"/>
      <c r="AS101" s="1444"/>
      <c r="AT101" s="1444"/>
      <c r="AU101" s="1444"/>
      <c r="AV101" s="1444"/>
      <c r="AW101" s="1444"/>
      <c r="AX101" s="1444"/>
      <c r="AY101" s="1444"/>
      <c r="AZ101" s="1444"/>
      <c r="BA101" s="1444"/>
      <c r="BB101" s="1444"/>
      <c r="BC101" s="1444"/>
      <c r="BD101" s="1444"/>
      <c r="BE101" s="1444"/>
      <c r="BF101" s="1444"/>
      <c r="BG101" s="1444"/>
      <c r="BH101" s="1444"/>
      <c r="BI101" s="1444"/>
      <c r="BJ101" s="1444"/>
      <c r="BK101" s="1444"/>
      <c r="BL101" s="1444"/>
      <c r="BM101" s="1444"/>
      <c r="BN101" s="1444"/>
      <c r="BO101" s="1444"/>
      <c r="BP101" s="1444"/>
      <c r="BQ101" s="1444"/>
      <c r="BR101" s="1444"/>
      <c r="BS101" s="1444"/>
      <c r="BT101" s="1448">
        <v>1</v>
      </c>
      <c r="BU101" s="1448"/>
      <c r="BV101" s="1444"/>
      <c r="BW101" s="1444"/>
      <c r="BX101" s="1444"/>
      <c r="BY101" s="1444"/>
      <c r="BZ101" s="1444"/>
      <c r="CA101" s="1444"/>
      <c r="CB101" s="1444"/>
      <c r="CC101" s="1444"/>
      <c r="CD101" s="1444"/>
      <c r="CE101" s="1444"/>
      <c r="CF101" s="1448"/>
      <c r="CG101" s="1444"/>
      <c r="CH101" s="1444"/>
      <c r="CI101" s="1444"/>
      <c r="CJ101" s="1444"/>
      <c r="CK101" s="1444"/>
      <c r="CL101" s="1444"/>
      <c r="CM101" s="1444"/>
      <c r="CN101" s="1444"/>
      <c r="CO101" s="1444"/>
      <c r="CP101" s="1444"/>
      <c r="CQ101" s="1444"/>
      <c r="CR101" s="1444"/>
      <c r="CS101" s="1444"/>
      <c r="CT101" s="1444"/>
      <c r="CU101" s="1444"/>
      <c r="CV101" s="1444"/>
      <c r="CW101" s="1444"/>
      <c r="CX101" s="1444"/>
      <c r="CY101" s="1444"/>
      <c r="CZ101" s="1444"/>
      <c r="DA101" s="1444"/>
      <c r="DB101" s="1444"/>
      <c r="DC101" s="1448"/>
      <c r="DD101" s="1444"/>
      <c r="DE101" s="1444"/>
      <c r="DF101" s="1444"/>
      <c r="DG101" s="1444"/>
      <c r="DH101" s="1444"/>
      <c r="DI101" s="1444"/>
      <c r="DJ101" s="1444"/>
      <c r="DK101" s="1444"/>
      <c r="DL101" s="1444"/>
      <c r="DM101" s="1444"/>
      <c r="DN101" s="1444"/>
      <c r="DO101" s="1448"/>
      <c r="DP101" s="1444"/>
      <c r="DQ101" s="1448">
        <v>1</v>
      </c>
      <c r="DR101" s="1444"/>
      <c r="DS101" s="1444"/>
      <c r="DT101" s="1444"/>
      <c r="DU101" s="1444"/>
      <c r="DV101" s="1444"/>
      <c r="DW101" s="1444"/>
      <c r="DX101" s="1444"/>
      <c r="DY101" s="1444"/>
      <c r="DZ101" s="1444"/>
      <c r="EA101" s="1448"/>
      <c r="EB101" s="1444"/>
      <c r="EC101" s="1444"/>
      <c r="ED101" s="1444"/>
      <c r="EE101" s="1444"/>
      <c r="EF101" s="1444"/>
      <c r="EG101" s="1444"/>
      <c r="EH101" s="1444"/>
      <c r="EI101" s="1444"/>
      <c r="EJ101" s="1444"/>
      <c r="EK101" s="1444"/>
      <c r="EL101" s="1449"/>
      <c r="EM101" s="1450"/>
      <c r="EN101" s="1448">
        <v>6</v>
      </c>
      <c r="EO101" s="1448"/>
      <c r="EP101" s="1448"/>
      <c r="EQ101" s="1448"/>
      <c r="ER101" s="1448"/>
      <c r="ES101" s="1450"/>
      <c r="ET101" s="1448"/>
      <c r="EU101" s="1448">
        <v>1</v>
      </c>
      <c r="EV101" s="1448"/>
      <c r="EW101" s="1448"/>
      <c r="EX101" s="1448"/>
      <c r="EY101" s="1448"/>
      <c r="EZ101" s="1448"/>
      <c r="FA101" s="1448"/>
      <c r="FB101" s="1448"/>
      <c r="FC101" s="1448"/>
      <c r="FD101" s="1448"/>
      <c r="FE101" s="1448"/>
      <c r="FF101" s="1451"/>
      <c r="FG101" s="1448"/>
      <c r="FH101" s="1448"/>
      <c r="FI101" s="1448"/>
      <c r="FJ101" s="1448"/>
      <c r="FK101" s="1448"/>
      <c r="FL101" s="1450"/>
      <c r="FM101" s="1450"/>
      <c r="FN101" s="1450"/>
      <c r="FO101" s="1450"/>
      <c r="FP101" s="1448"/>
      <c r="FQ101" s="1452"/>
      <c r="FR101" s="1452"/>
      <c r="FS101" s="1450">
        <v>6</v>
      </c>
      <c r="FT101" s="1450"/>
      <c r="FU101" s="1450"/>
      <c r="FV101" s="1450"/>
      <c r="FW101" s="1450"/>
      <c r="FX101" s="1450"/>
      <c r="FY101" s="1450"/>
      <c r="FZ101" s="1450"/>
      <c r="GA101" s="1450"/>
      <c r="GB101" s="1450"/>
      <c r="GC101" s="1450"/>
      <c r="GD101" s="1453"/>
      <c r="GE101" s="1454"/>
      <c r="GF101" s="1454"/>
      <c r="GG101" s="1450"/>
      <c r="GH101" s="1431">
        <f t="shared" si="15"/>
        <v>103.5</v>
      </c>
      <c r="GI101" s="1432"/>
      <c r="GJ101" s="1433">
        <f t="shared" si="16"/>
        <v>0</v>
      </c>
      <c r="GK101" s="1433"/>
      <c r="GL101" s="1434"/>
      <c r="GM101" s="1434"/>
      <c r="GN101" s="1434"/>
      <c r="GO101" s="1435"/>
      <c r="GP101" s="1435"/>
      <c r="GQ101" s="1435"/>
      <c r="GR101" s="1436"/>
      <c r="GS101" s="1437"/>
      <c r="GT101" s="1435"/>
      <c r="GU101" s="1435"/>
      <c r="GV101" s="1435"/>
      <c r="GW101" s="1435">
        <v>1</v>
      </c>
      <c r="GX101" s="1435"/>
      <c r="GY101" s="1435"/>
      <c r="GZ101" s="1435"/>
      <c r="HA101" s="1435"/>
      <c r="HB101" s="1435"/>
      <c r="HC101" s="1435">
        <f t="shared" si="18"/>
        <v>0</v>
      </c>
      <c r="HD101" s="1437">
        <f t="shared" si="19"/>
        <v>1</v>
      </c>
      <c r="HE101" s="1435"/>
      <c r="HF101" s="1436"/>
      <c r="HG101" s="1437"/>
      <c r="HH101" s="1435">
        <v>4</v>
      </c>
      <c r="HI101" s="1437">
        <v>2</v>
      </c>
      <c r="HJ101" s="1435"/>
      <c r="HK101" s="1437"/>
      <c r="HL101" s="1435"/>
      <c r="HM101" s="1436"/>
      <c r="HN101" s="1436"/>
      <c r="HO101" s="1436"/>
      <c r="HP101" s="1436"/>
      <c r="HQ101" s="1436"/>
      <c r="HR101" s="1437"/>
      <c r="HS101" s="1435"/>
      <c r="HT101" s="1435"/>
      <c r="HU101" s="1435"/>
      <c r="HV101" s="1435"/>
      <c r="HW101" s="1435"/>
      <c r="HX101" s="1435"/>
      <c r="HY101" s="1435">
        <v>1</v>
      </c>
      <c r="HZ101" s="1437"/>
      <c r="IA101" s="1437"/>
      <c r="IB101" s="1437"/>
      <c r="IC101" s="1435"/>
      <c r="ID101" s="1438"/>
      <c r="IE101" s="1438"/>
      <c r="IF101" s="1435"/>
      <c r="IG101" s="1435"/>
      <c r="IH101" s="1435"/>
      <c r="II101" s="1435"/>
      <c r="IJ101" s="1435"/>
      <c r="IK101" s="1435"/>
      <c r="IL101" s="1435"/>
      <c r="IM101" s="1435"/>
      <c r="IN101" s="1435"/>
      <c r="IO101" s="1435"/>
      <c r="IP101" s="1435"/>
      <c r="IQ101" s="1435"/>
      <c r="IR101" s="1435"/>
      <c r="IS101" s="1435"/>
      <c r="IT101" s="1435"/>
      <c r="IU101" s="1435"/>
      <c r="IV101" s="1435">
        <f t="shared" si="12"/>
        <v>0</v>
      </c>
      <c r="IW101" s="1436"/>
      <c r="IX101" s="1436"/>
      <c r="IY101" s="1437"/>
      <c r="IZ101" s="1435">
        <f t="shared" si="13"/>
        <v>0</v>
      </c>
      <c r="JA101" s="1435"/>
      <c r="JB101" s="1435"/>
      <c r="JC101" s="1435"/>
      <c r="JD101" s="1435"/>
      <c r="JE101" s="1437"/>
      <c r="JF101" s="1437"/>
      <c r="JG101" s="1437"/>
      <c r="JH101" s="1435"/>
      <c r="JI101" s="1436"/>
      <c r="JJ101" s="1436">
        <f t="shared" si="17"/>
        <v>0</v>
      </c>
      <c r="JK101" s="1455"/>
    </row>
    <row r="102" spans="1:271" s="1027" customFormat="1" ht="18.95" hidden="1" customHeight="1">
      <c r="A102" s="1547" t="str">
        <f>BangKeTru!B100</f>
        <v>134a</v>
      </c>
      <c r="B102" s="1548">
        <f>BangKeTru!C100</f>
        <v>39.200000000000003</v>
      </c>
      <c r="C102" s="1416">
        <f t="shared" si="14"/>
        <v>3350.199999999998</v>
      </c>
      <c r="D102" s="1456"/>
      <c r="E102" s="1457"/>
      <c r="F102" s="1457"/>
      <c r="G102" s="1457"/>
      <c r="H102" s="1458"/>
      <c r="I102" s="1456"/>
      <c r="J102" s="1456"/>
      <c r="K102" s="1422"/>
      <c r="L102" s="1422"/>
      <c r="M102" s="1422"/>
      <c r="N102" s="1423"/>
      <c r="O102" s="1421" t="s">
        <v>3434</v>
      </c>
      <c r="P102" s="1421"/>
      <c r="Q102" s="1422"/>
      <c r="R102" s="1422"/>
      <c r="S102" s="1423"/>
      <c r="T102" s="1422"/>
      <c r="U102" s="1422"/>
      <c r="V102" s="1422"/>
      <c r="W102" s="1423"/>
      <c r="X102" s="1424">
        <v>1</v>
      </c>
      <c r="Y102" s="1424"/>
      <c r="Z102" s="1424"/>
      <c r="AA102" s="1425"/>
      <c r="AB102" s="1422"/>
      <c r="AC102" s="1422"/>
      <c r="AD102" s="1422"/>
      <c r="AE102" s="1422"/>
      <c r="AF102" s="1422"/>
      <c r="AG102" s="1422"/>
      <c r="AH102" s="1422"/>
      <c r="AI102" s="1422"/>
      <c r="AJ102" s="1422"/>
      <c r="AK102" s="1422"/>
      <c r="AL102" s="1422"/>
      <c r="AM102" s="1422"/>
      <c r="AN102" s="1422">
        <v>1</v>
      </c>
      <c r="AO102" s="1422"/>
      <c r="AP102" s="1422"/>
      <c r="AQ102" s="1422"/>
      <c r="AR102" s="1422"/>
      <c r="AS102" s="1422"/>
      <c r="AT102" s="1422"/>
      <c r="AU102" s="1422"/>
      <c r="AV102" s="1422"/>
      <c r="AW102" s="1422"/>
      <c r="AX102" s="1422"/>
      <c r="AY102" s="1422"/>
      <c r="AZ102" s="1422"/>
      <c r="BA102" s="1422"/>
      <c r="BB102" s="1422"/>
      <c r="BC102" s="1422"/>
      <c r="BD102" s="1422"/>
      <c r="BE102" s="1422"/>
      <c r="BF102" s="1422"/>
      <c r="BG102" s="1422"/>
      <c r="BH102" s="1422"/>
      <c r="BI102" s="1422"/>
      <c r="BJ102" s="1422"/>
      <c r="BK102" s="1422"/>
      <c r="BL102" s="1422"/>
      <c r="BM102" s="1422"/>
      <c r="BN102" s="1422"/>
      <c r="BO102" s="1422"/>
      <c r="BP102" s="1422"/>
      <c r="BQ102" s="1422"/>
      <c r="BR102" s="1422"/>
      <c r="BS102" s="1422"/>
      <c r="BT102" s="1425"/>
      <c r="BU102" s="1425"/>
      <c r="BV102" s="1422"/>
      <c r="BW102" s="1422"/>
      <c r="BX102" s="1422"/>
      <c r="BY102" s="1422"/>
      <c r="BZ102" s="1422"/>
      <c r="CA102" s="1422"/>
      <c r="CB102" s="1422"/>
      <c r="CC102" s="1422"/>
      <c r="CD102" s="1422"/>
      <c r="CE102" s="1422"/>
      <c r="CF102" s="1425"/>
      <c r="CG102" s="1422"/>
      <c r="CH102" s="1422"/>
      <c r="CI102" s="1422"/>
      <c r="CJ102" s="1422"/>
      <c r="CK102" s="1422"/>
      <c r="CL102" s="1422"/>
      <c r="CM102" s="1422"/>
      <c r="CN102" s="1422"/>
      <c r="CO102" s="1422"/>
      <c r="CP102" s="1422"/>
      <c r="CQ102" s="1422"/>
      <c r="CR102" s="1422"/>
      <c r="CS102" s="1422"/>
      <c r="CT102" s="1422"/>
      <c r="CU102" s="1422"/>
      <c r="CV102" s="1422"/>
      <c r="CW102" s="1422"/>
      <c r="CX102" s="1422"/>
      <c r="CY102" s="1422"/>
      <c r="CZ102" s="1422"/>
      <c r="DA102" s="1422"/>
      <c r="DB102" s="1422"/>
      <c r="DC102" s="1425"/>
      <c r="DD102" s="1422"/>
      <c r="DE102" s="1422"/>
      <c r="DF102" s="1422"/>
      <c r="DG102" s="1422"/>
      <c r="DH102" s="1422"/>
      <c r="DI102" s="1422"/>
      <c r="DJ102" s="1422"/>
      <c r="DK102" s="1422"/>
      <c r="DL102" s="1422"/>
      <c r="DM102" s="1422"/>
      <c r="DN102" s="1422"/>
      <c r="DO102" s="1425">
        <v>1</v>
      </c>
      <c r="DP102" s="1422"/>
      <c r="DQ102" s="1425"/>
      <c r="DR102" s="1422"/>
      <c r="DS102" s="1422"/>
      <c r="DT102" s="1422"/>
      <c r="DU102" s="1422"/>
      <c r="DV102" s="1422"/>
      <c r="DW102" s="1422"/>
      <c r="DX102" s="1422"/>
      <c r="DY102" s="1422"/>
      <c r="DZ102" s="1422"/>
      <c r="EA102" s="1425"/>
      <c r="EB102" s="1422"/>
      <c r="EC102" s="1422"/>
      <c r="ED102" s="1422"/>
      <c r="EE102" s="1422"/>
      <c r="EF102" s="1422"/>
      <c r="EG102" s="1422"/>
      <c r="EH102" s="1422"/>
      <c r="EI102" s="1422"/>
      <c r="EJ102" s="1422"/>
      <c r="EK102" s="1422"/>
      <c r="EL102" s="1426"/>
      <c r="EM102" s="1427"/>
      <c r="EN102" s="1425">
        <v>3</v>
      </c>
      <c r="EO102" s="1425"/>
      <c r="EP102" s="1425"/>
      <c r="EQ102" s="1425"/>
      <c r="ER102" s="1425"/>
      <c r="ES102" s="1427"/>
      <c r="ET102" s="1425"/>
      <c r="EU102" s="1425">
        <v>1</v>
      </c>
      <c r="EV102" s="1425"/>
      <c r="EW102" s="1425"/>
      <c r="EX102" s="1425"/>
      <c r="EY102" s="1425"/>
      <c r="EZ102" s="1425"/>
      <c r="FA102" s="1425"/>
      <c r="FB102" s="1425"/>
      <c r="FC102" s="1425"/>
      <c r="FD102" s="1425"/>
      <c r="FE102" s="1425"/>
      <c r="FF102" s="1428"/>
      <c r="FG102" s="1425"/>
      <c r="FH102" s="1425"/>
      <c r="FI102" s="1425"/>
      <c r="FJ102" s="1425"/>
      <c r="FK102" s="1425"/>
      <c r="FL102" s="1427"/>
      <c r="FM102" s="1427"/>
      <c r="FN102" s="1427"/>
      <c r="FO102" s="1427"/>
      <c r="FP102" s="1425"/>
      <c r="FQ102" s="1427"/>
      <c r="FR102" s="1427"/>
      <c r="FS102" s="1427"/>
      <c r="FT102" s="1427">
        <v>3</v>
      </c>
      <c r="FU102" s="1427"/>
      <c r="FV102" s="1427"/>
      <c r="FW102" s="1427"/>
      <c r="FX102" s="1427"/>
      <c r="FY102" s="1427"/>
      <c r="FZ102" s="1427">
        <v>2</v>
      </c>
      <c r="GA102" s="1427"/>
      <c r="GB102" s="1427">
        <v>5</v>
      </c>
      <c r="GC102" s="1427">
        <v>4</v>
      </c>
      <c r="GD102" s="1429"/>
      <c r="GE102" s="1430"/>
      <c r="GF102" s="1430"/>
      <c r="GG102" s="1427"/>
      <c r="GH102" s="1431">
        <f t="shared" si="15"/>
        <v>117.60000000000001</v>
      </c>
      <c r="GI102" s="1432"/>
      <c r="GJ102" s="1433">
        <f t="shared" si="16"/>
        <v>0</v>
      </c>
      <c r="GK102" s="1433"/>
      <c r="GL102" s="1434"/>
      <c r="GM102" s="1434"/>
      <c r="GN102" s="1434"/>
      <c r="GO102" s="1435">
        <v>1</v>
      </c>
      <c r="GP102" s="1435"/>
      <c r="GQ102" s="1435"/>
      <c r="GR102" s="1436"/>
      <c r="GS102" s="1437"/>
      <c r="GT102" s="1435"/>
      <c r="GU102" s="1435"/>
      <c r="GV102" s="1435"/>
      <c r="GW102" s="1435"/>
      <c r="GX102" s="1435"/>
      <c r="GY102" s="1435"/>
      <c r="GZ102" s="1435"/>
      <c r="HA102" s="1435"/>
      <c r="HB102" s="1435"/>
      <c r="HC102" s="1435">
        <f t="shared" si="18"/>
        <v>0</v>
      </c>
      <c r="HD102" s="1437">
        <f t="shared" si="19"/>
        <v>0</v>
      </c>
      <c r="HE102" s="1435"/>
      <c r="HF102" s="1436"/>
      <c r="HG102" s="1437"/>
      <c r="HH102" s="1435"/>
      <c r="HI102" s="1437"/>
      <c r="HJ102" s="1435">
        <v>1</v>
      </c>
      <c r="HK102" s="1437"/>
      <c r="HL102" s="1435">
        <v>1</v>
      </c>
      <c r="HM102" s="1436">
        <v>3</v>
      </c>
      <c r="HN102" s="1436"/>
      <c r="HO102" s="1436"/>
      <c r="HP102" s="1436"/>
      <c r="HQ102" s="1436"/>
      <c r="HR102" s="1437"/>
      <c r="HS102" s="1435"/>
      <c r="HT102" s="1435"/>
      <c r="HU102" s="1435"/>
      <c r="HV102" s="1435"/>
      <c r="HW102" s="1435"/>
      <c r="HX102" s="1435"/>
      <c r="HY102" s="1435"/>
      <c r="HZ102" s="1437"/>
      <c r="IA102" s="1437"/>
      <c r="IB102" s="1437"/>
      <c r="IC102" s="1435"/>
      <c r="ID102" s="1438"/>
      <c r="IE102" s="1438"/>
      <c r="IF102" s="1435"/>
      <c r="IG102" s="1435"/>
      <c r="IH102" s="1435"/>
      <c r="II102" s="1435"/>
      <c r="IJ102" s="1435"/>
      <c r="IK102" s="1435"/>
      <c r="IL102" s="1435"/>
      <c r="IM102" s="1435"/>
      <c r="IN102" s="1435"/>
      <c r="IO102" s="1435"/>
      <c r="IP102" s="1435"/>
      <c r="IQ102" s="1435"/>
      <c r="IR102" s="1435"/>
      <c r="IS102" s="1435"/>
      <c r="IT102" s="1435">
        <f>HJ102</f>
        <v>1</v>
      </c>
      <c r="IU102" s="1435">
        <f>HK102</f>
        <v>0</v>
      </c>
      <c r="IV102" s="1435">
        <f t="shared" si="12"/>
        <v>1</v>
      </c>
      <c r="IW102" s="1436">
        <f>HO102</f>
        <v>0</v>
      </c>
      <c r="IX102" s="1436">
        <f>HP102</f>
        <v>0</v>
      </c>
      <c r="IY102" s="1437"/>
      <c r="IZ102" s="1435">
        <f t="shared" si="13"/>
        <v>0</v>
      </c>
      <c r="JA102" s="1435"/>
      <c r="JB102" s="1435"/>
      <c r="JC102" s="1435"/>
      <c r="JD102" s="1435"/>
      <c r="JE102" s="1437"/>
      <c r="JF102" s="1437">
        <v>2</v>
      </c>
      <c r="JG102" s="1437"/>
      <c r="JH102" s="1435"/>
      <c r="JI102" s="1436"/>
      <c r="JJ102" s="1436">
        <f t="shared" si="17"/>
        <v>0</v>
      </c>
      <c r="JK102" s="1459"/>
    </row>
    <row r="103" spans="1:271" s="1027" customFormat="1" ht="18.95" hidden="1" customHeight="1">
      <c r="A103" s="1547">
        <f>BangKeTru!B101</f>
        <v>135</v>
      </c>
      <c r="B103" s="1548">
        <f>BangKeTru!C101</f>
        <v>42.3</v>
      </c>
      <c r="C103" s="1416">
        <f t="shared" si="14"/>
        <v>3392.4999999999982</v>
      </c>
      <c r="D103" s="1416"/>
      <c r="E103" s="1441"/>
      <c r="F103" s="1441"/>
      <c r="G103" s="1441"/>
      <c r="H103" s="1460"/>
      <c r="I103" s="1443"/>
      <c r="J103" s="1443"/>
      <c r="K103" s="1461"/>
      <c r="L103" s="1461"/>
      <c r="M103" s="1461"/>
      <c r="N103" s="1445" t="s">
        <v>3434</v>
      </c>
      <c r="O103" s="1446" t="s">
        <v>3434</v>
      </c>
      <c r="P103" s="1446"/>
      <c r="Q103" s="1444">
        <v>1</v>
      </c>
      <c r="R103" s="1444"/>
      <c r="S103" s="1445"/>
      <c r="T103" s="1444"/>
      <c r="U103" s="1444"/>
      <c r="V103" s="1444"/>
      <c r="W103" s="1445"/>
      <c r="X103" s="1447"/>
      <c r="Y103" s="1447"/>
      <c r="Z103" s="1447"/>
      <c r="AA103" s="1448"/>
      <c r="AB103" s="1444"/>
      <c r="AC103" s="1444"/>
      <c r="AD103" s="1444"/>
      <c r="AE103" s="1444"/>
      <c r="AF103" s="1444"/>
      <c r="AG103" s="1444"/>
      <c r="AH103" s="1444"/>
      <c r="AI103" s="1444"/>
      <c r="AJ103" s="1444"/>
      <c r="AK103" s="1444"/>
      <c r="AL103" s="1444"/>
      <c r="AM103" s="1444"/>
      <c r="AN103" s="1444"/>
      <c r="AO103" s="1444"/>
      <c r="AP103" s="1444"/>
      <c r="AQ103" s="1444"/>
      <c r="AR103" s="1444"/>
      <c r="AS103" s="1444"/>
      <c r="AT103" s="1444"/>
      <c r="AU103" s="1444"/>
      <c r="AV103" s="1444"/>
      <c r="AW103" s="1444"/>
      <c r="AX103" s="1444"/>
      <c r="AY103" s="1444"/>
      <c r="AZ103" s="1444"/>
      <c r="BA103" s="1444"/>
      <c r="BB103" s="1444"/>
      <c r="BC103" s="1444"/>
      <c r="BD103" s="1444"/>
      <c r="BE103" s="1444"/>
      <c r="BF103" s="1444"/>
      <c r="BG103" s="1444"/>
      <c r="BH103" s="1444"/>
      <c r="BI103" s="1444"/>
      <c r="BJ103" s="1444"/>
      <c r="BK103" s="1444"/>
      <c r="BL103" s="1444"/>
      <c r="BM103" s="1444"/>
      <c r="BN103" s="1444"/>
      <c r="BO103" s="1444"/>
      <c r="BP103" s="1444"/>
      <c r="BQ103" s="1444"/>
      <c r="BR103" s="1444"/>
      <c r="BS103" s="1444"/>
      <c r="BT103" s="1448"/>
      <c r="BU103" s="1448"/>
      <c r="BV103" s="1444"/>
      <c r="BW103" s="1444"/>
      <c r="BX103" s="1444"/>
      <c r="BY103" s="1444"/>
      <c r="BZ103" s="1444"/>
      <c r="CA103" s="1444"/>
      <c r="CB103" s="1444"/>
      <c r="CC103" s="1444"/>
      <c r="CD103" s="1444"/>
      <c r="CE103" s="1444"/>
      <c r="CF103" s="1448"/>
      <c r="CG103" s="1444"/>
      <c r="CH103" s="1444"/>
      <c r="CI103" s="1444"/>
      <c r="CJ103" s="1444"/>
      <c r="CK103" s="1444"/>
      <c r="CL103" s="1444"/>
      <c r="CM103" s="1444"/>
      <c r="CN103" s="1444"/>
      <c r="CO103" s="1444"/>
      <c r="CP103" s="1444"/>
      <c r="CQ103" s="1444"/>
      <c r="CR103" s="1444"/>
      <c r="CS103" s="1444"/>
      <c r="CT103" s="1444"/>
      <c r="CU103" s="1444"/>
      <c r="CV103" s="1444"/>
      <c r="CW103" s="1444"/>
      <c r="CX103" s="1444"/>
      <c r="CY103" s="1444"/>
      <c r="CZ103" s="1444"/>
      <c r="DA103" s="1444"/>
      <c r="DB103" s="1444"/>
      <c r="DC103" s="1448"/>
      <c r="DD103" s="1444"/>
      <c r="DE103" s="1444"/>
      <c r="DF103" s="1444"/>
      <c r="DG103" s="1444"/>
      <c r="DH103" s="1444"/>
      <c r="DI103" s="1444"/>
      <c r="DJ103" s="1444"/>
      <c r="DK103" s="1444"/>
      <c r="DL103" s="1444"/>
      <c r="DM103" s="1444"/>
      <c r="DN103" s="1444"/>
      <c r="DO103" s="1448">
        <v>1</v>
      </c>
      <c r="DP103" s="1444"/>
      <c r="DQ103" s="1448"/>
      <c r="DR103" s="1444"/>
      <c r="DS103" s="1444"/>
      <c r="DT103" s="1444"/>
      <c r="DU103" s="1444"/>
      <c r="DV103" s="1444"/>
      <c r="DW103" s="1444"/>
      <c r="DX103" s="1444"/>
      <c r="DY103" s="1444"/>
      <c r="DZ103" s="1444"/>
      <c r="EA103" s="1448"/>
      <c r="EB103" s="1444"/>
      <c r="EC103" s="1444"/>
      <c r="ED103" s="1444"/>
      <c r="EE103" s="1444"/>
      <c r="EF103" s="1444"/>
      <c r="EG103" s="1444"/>
      <c r="EH103" s="1444"/>
      <c r="EI103" s="1444"/>
      <c r="EJ103" s="1444"/>
      <c r="EK103" s="1444"/>
      <c r="EL103" s="1449"/>
      <c r="EM103" s="1450"/>
      <c r="EN103" s="1448">
        <v>3</v>
      </c>
      <c r="EO103" s="1448"/>
      <c r="EP103" s="1448"/>
      <c r="EQ103" s="1448"/>
      <c r="ER103" s="1448"/>
      <c r="ES103" s="1450"/>
      <c r="ET103" s="1448"/>
      <c r="EU103" s="1448">
        <v>1</v>
      </c>
      <c r="EV103" s="1448"/>
      <c r="EW103" s="1448"/>
      <c r="EX103" s="1448"/>
      <c r="EY103" s="1448"/>
      <c r="EZ103" s="1448"/>
      <c r="FA103" s="1448"/>
      <c r="FB103" s="1448"/>
      <c r="FC103" s="1448"/>
      <c r="FD103" s="1448"/>
      <c r="FE103" s="1448"/>
      <c r="FF103" s="1451"/>
      <c r="FG103" s="1448"/>
      <c r="FH103" s="1448"/>
      <c r="FI103" s="1448"/>
      <c r="FJ103" s="1448"/>
      <c r="FK103" s="1448"/>
      <c r="FL103" s="1450"/>
      <c r="FM103" s="1450"/>
      <c r="FN103" s="1450"/>
      <c r="FO103" s="1450"/>
      <c r="FP103" s="1448"/>
      <c r="FQ103" s="1452"/>
      <c r="FR103" s="1452"/>
      <c r="FS103" s="1450"/>
      <c r="FT103" s="1450">
        <v>3</v>
      </c>
      <c r="FU103" s="1450"/>
      <c r="FV103" s="1450"/>
      <c r="FW103" s="1450"/>
      <c r="FX103" s="1450"/>
      <c r="FY103" s="1450"/>
      <c r="FZ103" s="1450"/>
      <c r="GA103" s="1450"/>
      <c r="GB103" s="1450"/>
      <c r="GC103" s="1450"/>
      <c r="GD103" s="1453"/>
      <c r="GE103" s="1454"/>
      <c r="GF103" s="1454"/>
      <c r="GG103" s="1450"/>
      <c r="GH103" s="1431">
        <f t="shared" si="15"/>
        <v>126.89999999999999</v>
      </c>
      <c r="GI103" s="1432"/>
      <c r="GJ103" s="1433">
        <f t="shared" si="16"/>
        <v>0</v>
      </c>
      <c r="GK103" s="1433"/>
      <c r="GL103" s="1434"/>
      <c r="GM103" s="1434"/>
      <c r="GN103" s="1434"/>
      <c r="GO103" s="1435"/>
      <c r="GP103" s="1435"/>
      <c r="GQ103" s="1435"/>
      <c r="GR103" s="1436"/>
      <c r="GS103" s="1437"/>
      <c r="GT103" s="1435"/>
      <c r="GU103" s="1435"/>
      <c r="GV103" s="1435">
        <v>1</v>
      </c>
      <c r="GW103" s="1435"/>
      <c r="GX103" s="1435"/>
      <c r="GY103" s="1435"/>
      <c r="GZ103" s="1435"/>
      <c r="HA103" s="1435"/>
      <c r="HB103" s="1435"/>
      <c r="HC103" s="1435">
        <f t="shared" si="18"/>
        <v>0</v>
      </c>
      <c r="HD103" s="1437">
        <f t="shared" si="19"/>
        <v>0</v>
      </c>
      <c r="HE103" s="1435"/>
      <c r="HF103" s="1436"/>
      <c r="HG103" s="1437"/>
      <c r="HH103" s="1435">
        <v>2</v>
      </c>
      <c r="HI103" s="1437">
        <v>1</v>
      </c>
      <c r="HJ103" s="1435"/>
      <c r="HK103" s="1437"/>
      <c r="HL103" s="1435"/>
      <c r="HM103" s="1436"/>
      <c r="HN103" s="1436"/>
      <c r="HO103" s="1436"/>
      <c r="HP103" s="1436"/>
      <c r="HQ103" s="1436"/>
      <c r="HR103" s="1437"/>
      <c r="HS103" s="1435"/>
      <c r="HT103" s="1435"/>
      <c r="HU103" s="1435"/>
      <c r="HV103" s="1435"/>
      <c r="HW103" s="1435"/>
      <c r="HX103" s="1435"/>
      <c r="HY103" s="1435">
        <v>1</v>
      </c>
      <c r="HZ103" s="1437"/>
      <c r="IA103" s="1437"/>
      <c r="IB103" s="1437"/>
      <c r="IC103" s="1462"/>
      <c r="ID103" s="1463"/>
      <c r="IE103" s="1463"/>
      <c r="IF103" s="1462"/>
      <c r="IG103" s="1435"/>
      <c r="IH103" s="1462"/>
      <c r="II103" s="1462"/>
      <c r="IJ103" s="1462"/>
      <c r="IK103" s="1462"/>
      <c r="IL103" s="1462"/>
      <c r="IM103" s="1462"/>
      <c r="IN103" s="1462"/>
      <c r="IO103" s="1462"/>
      <c r="IP103" s="1462"/>
      <c r="IQ103" s="1462"/>
      <c r="IR103" s="1462"/>
      <c r="IS103" s="1462"/>
      <c r="IT103" s="1462"/>
      <c r="IU103" s="1462"/>
      <c r="IV103" s="1435">
        <f t="shared" si="12"/>
        <v>0</v>
      </c>
      <c r="IW103" s="1437"/>
      <c r="IX103" s="1437"/>
      <c r="IY103" s="1437"/>
      <c r="IZ103" s="1435">
        <f t="shared" si="13"/>
        <v>0</v>
      </c>
      <c r="JA103" s="1462"/>
      <c r="JB103" s="1462"/>
      <c r="JC103" s="1462"/>
      <c r="JD103" s="1462"/>
      <c r="JE103" s="1437"/>
      <c r="JF103" s="1437"/>
      <c r="JG103" s="1437"/>
      <c r="JH103" s="1435"/>
      <c r="JI103" s="1436"/>
      <c r="JJ103" s="1436">
        <f t="shared" si="17"/>
        <v>0</v>
      </c>
      <c r="JK103" s="1455"/>
    </row>
    <row r="104" spans="1:271" s="1027" customFormat="1" ht="18.95" hidden="1" customHeight="1">
      <c r="A104" s="1547" t="str">
        <f>BangKeTru!B102</f>
        <v>135a</v>
      </c>
      <c r="B104" s="1548">
        <f>BangKeTru!C102</f>
        <v>38.299999999999997</v>
      </c>
      <c r="C104" s="1416">
        <f t="shared" si="14"/>
        <v>3430.7999999999984</v>
      </c>
      <c r="D104" s="1456"/>
      <c r="E104" s="1457"/>
      <c r="F104" s="1457"/>
      <c r="G104" s="1457"/>
      <c r="H104" s="1458"/>
      <c r="I104" s="1456"/>
      <c r="J104" s="1456"/>
      <c r="K104" s="1422"/>
      <c r="L104" s="1422"/>
      <c r="M104" s="1422"/>
      <c r="N104" s="1423"/>
      <c r="O104" s="1421" t="s">
        <v>3434</v>
      </c>
      <c r="P104" s="1421"/>
      <c r="Q104" s="1422"/>
      <c r="R104" s="1422"/>
      <c r="S104" s="1423"/>
      <c r="T104" s="1422"/>
      <c r="U104" s="1422"/>
      <c r="V104" s="1422"/>
      <c r="W104" s="1423"/>
      <c r="X104" s="1424">
        <v>1</v>
      </c>
      <c r="Y104" s="1424"/>
      <c r="Z104" s="1424"/>
      <c r="AA104" s="1425"/>
      <c r="AB104" s="1422"/>
      <c r="AC104" s="1422"/>
      <c r="AD104" s="1422"/>
      <c r="AE104" s="1422"/>
      <c r="AF104" s="1422"/>
      <c r="AG104" s="1422"/>
      <c r="AH104" s="1422"/>
      <c r="AI104" s="1422"/>
      <c r="AJ104" s="1422"/>
      <c r="AK104" s="1422"/>
      <c r="AL104" s="1422"/>
      <c r="AM104" s="1422"/>
      <c r="AN104" s="1422">
        <v>1</v>
      </c>
      <c r="AO104" s="1422"/>
      <c r="AP104" s="1422"/>
      <c r="AQ104" s="1422"/>
      <c r="AR104" s="1422"/>
      <c r="AS104" s="1422"/>
      <c r="AT104" s="1422"/>
      <c r="AU104" s="1422"/>
      <c r="AV104" s="1422"/>
      <c r="AW104" s="1422"/>
      <c r="AX104" s="1422"/>
      <c r="AY104" s="1422"/>
      <c r="AZ104" s="1422"/>
      <c r="BA104" s="1422"/>
      <c r="BB104" s="1422"/>
      <c r="BC104" s="1422"/>
      <c r="BD104" s="1422"/>
      <c r="BE104" s="1422"/>
      <c r="BF104" s="1422"/>
      <c r="BG104" s="1422"/>
      <c r="BH104" s="1422"/>
      <c r="BI104" s="1422"/>
      <c r="BJ104" s="1422"/>
      <c r="BK104" s="1422"/>
      <c r="BL104" s="1422"/>
      <c r="BM104" s="1422"/>
      <c r="BN104" s="1422"/>
      <c r="BO104" s="1422"/>
      <c r="BP104" s="1422"/>
      <c r="BQ104" s="1422"/>
      <c r="BR104" s="1422"/>
      <c r="BS104" s="1422"/>
      <c r="BT104" s="1425"/>
      <c r="BU104" s="1425"/>
      <c r="BV104" s="1422"/>
      <c r="BW104" s="1422"/>
      <c r="BX104" s="1422"/>
      <c r="BY104" s="1422"/>
      <c r="BZ104" s="1422"/>
      <c r="CA104" s="1422"/>
      <c r="CB104" s="1422"/>
      <c r="CC104" s="1422"/>
      <c r="CD104" s="1422"/>
      <c r="CE104" s="1422"/>
      <c r="CF104" s="1425"/>
      <c r="CG104" s="1422"/>
      <c r="CH104" s="1422"/>
      <c r="CI104" s="1422"/>
      <c r="CJ104" s="1422"/>
      <c r="CK104" s="1422"/>
      <c r="CL104" s="1422"/>
      <c r="CM104" s="1422"/>
      <c r="CN104" s="1422"/>
      <c r="CO104" s="1422"/>
      <c r="CP104" s="1422"/>
      <c r="CQ104" s="1422"/>
      <c r="CR104" s="1422"/>
      <c r="CS104" s="1422"/>
      <c r="CT104" s="1422"/>
      <c r="CU104" s="1422"/>
      <c r="CV104" s="1422"/>
      <c r="CW104" s="1422"/>
      <c r="CX104" s="1422"/>
      <c r="CY104" s="1422"/>
      <c r="CZ104" s="1422"/>
      <c r="DA104" s="1422"/>
      <c r="DB104" s="1422"/>
      <c r="DC104" s="1425"/>
      <c r="DD104" s="1422"/>
      <c r="DE104" s="1422"/>
      <c r="DF104" s="1422"/>
      <c r="DG104" s="1422"/>
      <c r="DH104" s="1422"/>
      <c r="DI104" s="1422"/>
      <c r="DJ104" s="1422"/>
      <c r="DK104" s="1422"/>
      <c r="DL104" s="1422"/>
      <c r="DM104" s="1422"/>
      <c r="DN104" s="1422"/>
      <c r="DO104" s="1425">
        <v>1</v>
      </c>
      <c r="DP104" s="1422"/>
      <c r="DQ104" s="1425"/>
      <c r="DR104" s="1422"/>
      <c r="DS104" s="1422"/>
      <c r="DT104" s="1422"/>
      <c r="DU104" s="1422"/>
      <c r="DV104" s="1422"/>
      <c r="DW104" s="1422"/>
      <c r="DX104" s="1422"/>
      <c r="DY104" s="1422"/>
      <c r="DZ104" s="1422"/>
      <c r="EA104" s="1425"/>
      <c r="EB104" s="1422"/>
      <c r="EC104" s="1422"/>
      <c r="ED104" s="1422"/>
      <c r="EE104" s="1422"/>
      <c r="EF104" s="1422"/>
      <c r="EG104" s="1422"/>
      <c r="EH104" s="1422"/>
      <c r="EI104" s="1422"/>
      <c r="EJ104" s="1422"/>
      <c r="EK104" s="1422"/>
      <c r="EL104" s="1426"/>
      <c r="EM104" s="1427"/>
      <c r="EN104" s="1425">
        <v>3</v>
      </c>
      <c r="EO104" s="1425"/>
      <c r="EP104" s="1425"/>
      <c r="EQ104" s="1425"/>
      <c r="ER104" s="1425"/>
      <c r="ES104" s="1427"/>
      <c r="ET104" s="1425"/>
      <c r="EU104" s="1425">
        <v>1</v>
      </c>
      <c r="EV104" s="1425"/>
      <c r="EW104" s="1425"/>
      <c r="EX104" s="1425"/>
      <c r="EY104" s="1425"/>
      <c r="EZ104" s="1425"/>
      <c r="FA104" s="1425"/>
      <c r="FB104" s="1425"/>
      <c r="FC104" s="1425"/>
      <c r="FD104" s="1425"/>
      <c r="FE104" s="1425"/>
      <c r="FF104" s="1428"/>
      <c r="FG104" s="1425"/>
      <c r="FH104" s="1425"/>
      <c r="FI104" s="1425"/>
      <c r="FJ104" s="1425"/>
      <c r="FK104" s="1425"/>
      <c r="FL104" s="1427"/>
      <c r="FM104" s="1427"/>
      <c r="FN104" s="1427"/>
      <c r="FO104" s="1427"/>
      <c r="FP104" s="1425"/>
      <c r="FQ104" s="1427"/>
      <c r="FR104" s="1427"/>
      <c r="FS104" s="1427"/>
      <c r="FT104" s="1427">
        <v>3</v>
      </c>
      <c r="FU104" s="1427"/>
      <c r="FV104" s="1427"/>
      <c r="FW104" s="1427"/>
      <c r="FX104" s="1427"/>
      <c r="FY104" s="1427"/>
      <c r="FZ104" s="1427">
        <v>2</v>
      </c>
      <c r="GA104" s="1427"/>
      <c r="GB104" s="1427">
        <v>5</v>
      </c>
      <c r="GC104" s="1427">
        <v>4</v>
      </c>
      <c r="GD104" s="1429"/>
      <c r="GE104" s="1430"/>
      <c r="GF104" s="1430"/>
      <c r="GG104" s="1427"/>
      <c r="GH104" s="1431">
        <f t="shared" si="15"/>
        <v>114.89999999999999</v>
      </c>
      <c r="GI104" s="1432"/>
      <c r="GJ104" s="1433">
        <f t="shared" si="16"/>
        <v>0</v>
      </c>
      <c r="GK104" s="1433"/>
      <c r="GL104" s="1434"/>
      <c r="GM104" s="1434"/>
      <c r="GN104" s="1434"/>
      <c r="GO104" s="1435">
        <v>1</v>
      </c>
      <c r="GP104" s="1435"/>
      <c r="GQ104" s="1435"/>
      <c r="GR104" s="1436"/>
      <c r="GS104" s="1437"/>
      <c r="GT104" s="1435"/>
      <c r="GU104" s="1435"/>
      <c r="GV104" s="1435"/>
      <c r="GW104" s="1435"/>
      <c r="GX104" s="1435"/>
      <c r="GY104" s="1435"/>
      <c r="GZ104" s="1435"/>
      <c r="HA104" s="1435"/>
      <c r="HB104" s="1435"/>
      <c r="HC104" s="1435">
        <f t="shared" si="18"/>
        <v>0</v>
      </c>
      <c r="HD104" s="1437">
        <f t="shared" si="19"/>
        <v>0</v>
      </c>
      <c r="HE104" s="1435"/>
      <c r="HF104" s="1436"/>
      <c r="HG104" s="1437"/>
      <c r="HH104" s="1435"/>
      <c r="HI104" s="1437"/>
      <c r="HJ104" s="1435">
        <v>1</v>
      </c>
      <c r="HK104" s="1437"/>
      <c r="HL104" s="1435">
        <v>1</v>
      </c>
      <c r="HM104" s="1436">
        <v>2</v>
      </c>
      <c r="HN104" s="1436"/>
      <c r="HO104" s="1436"/>
      <c r="HP104" s="1436"/>
      <c r="HQ104" s="1436"/>
      <c r="HR104" s="1437"/>
      <c r="HS104" s="1435"/>
      <c r="HT104" s="1435"/>
      <c r="HU104" s="1435"/>
      <c r="HV104" s="1435"/>
      <c r="HW104" s="1435"/>
      <c r="HX104" s="1435"/>
      <c r="HY104" s="1435"/>
      <c r="HZ104" s="1437"/>
      <c r="IA104" s="1437"/>
      <c r="IB104" s="1437"/>
      <c r="IC104" s="1435"/>
      <c r="ID104" s="1438"/>
      <c r="IE104" s="1438"/>
      <c r="IF104" s="1435"/>
      <c r="IG104" s="1435"/>
      <c r="IH104" s="1435"/>
      <c r="II104" s="1435"/>
      <c r="IJ104" s="1435"/>
      <c r="IK104" s="1435"/>
      <c r="IL104" s="1435"/>
      <c r="IM104" s="1435"/>
      <c r="IN104" s="1435"/>
      <c r="IO104" s="1435"/>
      <c r="IP104" s="1435"/>
      <c r="IQ104" s="1435"/>
      <c r="IR104" s="1435"/>
      <c r="IS104" s="1435"/>
      <c r="IT104" s="1435">
        <f>HJ104</f>
        <v>1</v>
      </c>
      <c r="IU104" s="1435">
        <f>HK104</f>
        <v>0</v>
      </c>
      <c r="IV104" s="1435">
        <f t="shared" si="12"/>
        <v>1</v>
      </c>
      <c r="IW104" s="1436">
        <f>HO104</f>
        <v>0</v>
      </c>
      <c r="IX104" s="1436">
        <f>HP104</f>
        <v>0</v>
      </c>
      <c r="IY104" s="1437"/>
      <c r="IZ104" s="1435">
        <f t="shared" si="13"/>
        <v>0</v>
      </c>
      <c r="JA104" s="1435"/>
      <c r="JB104" s="1435"/>
      <c r="JC104" s="1435"/>
      <c r="JD104" s="1435"/>
      <c r="JE104" s="1437"/>
      <c r="JF104" s="1437">
        <v>2</v>
      </c>
      <c r="JG104" s="1437"/>
      <c r="JH104" s="1435"/>
      <c r="JI104" s="1436"/>
      <c r="JJ104" s="1436">
        <f t="shared" si="17"/>
        <v>0</v>
      </c>
      <c r="JK104" s="1459"/>
    </row>
    <row r="105" spans="1:271" s="1027" customFormat="1" ht="18.95" hidden="1" customHeight="1">
      <c r="A105" s="1547">
        <f>BangKeTru!B103</f>
        <v>136</v>
      </c>
      <c r="B105" s="1548">
        <f>BangKeTru!C103</f>
        <v>36.200000000000003</v>
      </c>
      <c r="C105" s="1416">
        <f t="shared" si="14"/>
        <v>3466.9999999999982</v>
      </c>
      <c r="D105" s="1416"/>
      <c r="E105" s="1441"/>
      <c r="F105" s="1441"/>
      <c r="G105" s="1441"/>
      <c r="H105" s="1460"/>
      <c r="I105" s="1443"/>
      <c r="J105" s="1443"/>
      <c r="K105" s="1461"/>
      <c r="L105" s="1461"/>
      <c r="M105" s="1461"/>
      <c r="N105" s="1445" t="s">
        <v>3434</v>
      </c>
      <c r="O105" s="1446" t="s">
        <v>3434</v>
      </c>
      <c r="P105" s="1446"/>
      <c r="Q105" s="1444">
        <v>1</v>
      </c>
      <c r="R105" s="1444"/>
      <c r="S105" s="1445"/>
      <c r="T105" s="1444"/>
      <c r="U105" s="1444"/>
      <c r="V105" s="1444"/>
      <c r="W105" s="1445"/>
      <c r="X105" s="1447"/>
      <c r="Y105" s="1447"/>
      <c r="Z105" s="1447"/>
      <c r="AA105" s="1448"/>
      <c r="AB105" s="1444"/>
      <c r="AC105" s="1444"/>
      <c r="AD105" s="1444"/>
      <c r="AE105" s="1444"/>
      <c r="AF105" s="1444"/>
      <c r="AG105" s="1444"/>
      <c r="AH105" s="1444"/>
      <c r="AI105" s="1444"/>
      <c r="AJ105" s="1444"/>
      <c r="AK105" s="1444"/>
      <c r="AL105" s="1444"/>
      <c r="AM105" s="1444"/>
      <c r="AN105" s="1444"/>
      <c r="AO105" s="1444"/>
      <c r="AP105" s="1444"/>
      <c r="AQ105" s="1444"/>
      <c r="AR105" s="1444"/>
      <c r="AS105" s="1444"/>
      <c r="AT105" s="1444"/>
      <c r="AU105" s="1444"/>
      <c r="AV105" s="1444"/>
      <c r="AW105" s="1444"/>
      <c r="AX105" s="1444"/>
      <c r="AY105" s="1444"/>
      <c r="AZ105" s="1444"/>
      <c r="BA105" s="1444"/>
      <c r="BB105" s="1444"/>
      <c r="BC105" s="1444"/>
      <c r="BD105" s="1444"/>
      <c r="BE105" s="1444"/>
      <c r="BF105" s="1444"/>
      <c r="BG105" s="1444"/>
      <c r="BH105" s="1444"/>
      <c r="BI105" s="1444"/>
      <c r="BJ105" s="1444"/>
      <c r="BK105" s="1444"/>
      <c r="BL105" s="1444"/>
      <c r="BM105" s="1444"/>
      <c r="BN105" s="1444"/>
      <c r="BO105" s="1444"/>
      <c r="BP105" s="1444"/>
      <c r="BQ105" s="1444"/>
      <c r="BR105" s="1444"/>
      <c r="BS105" s="1444"/>
      <c r="BT105" s="1448"/>
      <c r="BU105" s="1448"/>
      <c r="BV105" s="1444"/>
      <c r="BW105" s="1444"/>
      <c r="BX105" s="1444"/>
      <c r="BY105" s="1444"/>
      <c r="BZ105" s="1444"/>
      <c r="CA105" s="1444"/>
      <c r="CB105" s="1444"/>
      <c r="CC105" s="1444"/>
      <c r="CD105" s="1444"/>
      <c r="CE105" s="1444"/>
      <c r="CF105" s="1448"/>
      <c r="CG105" s="1444"/>
      <c r="CH105" s="1444"/>
      <c r="CI105" s="1444"/>
      <c r="CJ105" s="1444"/>
      <c r="CK105" s="1444"/>
      <c r="CL105" s="1444"/>
      <c r="CM105" s="1444"/>
      <c r="CN105" s="1444"/>
      <c r="CO105" s="1444"/>
      <c r="CP105" s="1444"/>
      <c r="CQ105" s="1444"/>
      <c r="CR105" s="1444"/>
      <c r="CS105" s="1444"/>
      <c r="CT105" s="1444">
        <v>1</v>
      </c>
      <c r="CU105" s="1444"/>
      <c r="CV105" s="1444"/>
      <c r="CW105" s="1444"/>
      <c r="CX105" s="1444"/>
      <c r="CY105" s="1444"/>
      <c r="CZ105" s="1444"/>
      <c r="DA105" s="1444"/>
      <c r="DB105" s="1444"/>
      <c r="DC105" s="1448"/>
      <c r="DD105" s="1444"/>
      <c r="DE105" s="1444"/>
      <c r="DF105" s="1444"/>
      <c r="DG105" s="1444"/>
      <c r="DH105" s="1444"/>
      <c r="DI105" s="1444"/>
      <c r="DJ105" s="1444"/>
      <c r="DK105" s="1444"/>
      <c r="DL105" s="1444"/>
      <c r="DM105" s="1444"/>
      <c r="DN105" s="1444"/>
      <c r="DO105" s="1448">
        <v>1</v>
      </c>
      <c r="DP105" s="1444"/>
      <c r="DQ105" s="1448"/>
      <c r="DR105" s="1444"/>
      <c r="DS105" s="1444"/>
      <c r="DT105" s="1444"/>
      <c r="DU105" s="1444"/>
      <c r="DV105" s="1444"/>
      <c r="DW105" s="1444"/>
      <c r="DX105" s="1444"/>
      <c r="DY105" s="1444"/>
      <c r="DZ105" s="1444"/>
      <c r="EA105" s="1448"/>
      <c r="EB105" s="1444"/>
      <c r="EC105" s="1444"/>
      <c r="ED105" s="1444"/>
      <c r="EE105" s="1444"/>
      <c r="EF105" s="1444"/>
      <c r="EG105" s="1444"/>
      <c r="EH105" s="1444"/>
      <c r="EI105" s="1444"/>
      <c r="EJ105" s="1444"/>
      <c r="EK105" s="1444"/>
      <c r="EL105" s="1449"/>
      <c r="EM105" s="1450"/>
      <c r="EN105" s="1448">
        <v>3</v>
      </c>
      <c r="EO105" s="1448"/>
      <c r="EP105" s="1448"/>
      <c r="EQ105" s="1448"/>
      <c r="ER105" s="1448"/>
      <c r="ES105" s="1450"/>
      <c r="ET105" s="1448"/>
      <c r="EU105" s="1448">
        <v>1</v>
      </c>
      <c r="EV105" s="1448"/>
      <c r="EW105" s="1448"/>
      <c r="EX105" s="1448"/>
      <c r="EY105" s="1448"/>
      <c r="EZ105" s="1448"/>
      <c r="FA105" s="1448"/>
      <c r="FB105" s="1448"/>
      <c r="FC105" s="1448"/>
      <c r="FD105" s="1448"/>
      <c r="FE105" s="1448"/>
      <c r="FF105" s="1451"/>
      <c r="FG105" s="1448"/>
      <c r="FH105" s="1448"/>
      <c r="FI105" s="1448"/>
      <c r="FJ105" s="1448"/>
      <c r="FK105" s="1448"/>
      <c r="FL105" s="1450"/>
      <c r="FM105" s="1450"/>
      <c r="FN105" s="1450"/>
      <c r="FO105" s="1450"/>
      <c r="FP105" s="1448"/>
      <c r="FQ105" s="1452"/>
      <c r="FR105" s="1452"/>
      <c r="FS105" s="1450"/>
      <c r="FT105" s="1450">
        <v>3</v>
      </c>
      <c r="FU105" s="1450"/>
      <c r="FV105" s="1450"/>
      <c r="FW105" s="1450"/>
      <c r="FX105" s="1450"/>
      <c r="FY105" s="1450"/>
      <c r="FZ105" s="1450"/>
      <c r="GA105" s="1450"/>
      <c r="GB105" s="1450"/>
      <c r="GC105" s="1450"/>
      <c r="GD105" s="1453"/>
      <c r="GE105" s="1454"/>
      <c r="GF105" s="1454"/>
      <c r="GG105" s="1450"/>
      <c r="GH105" s="1431">
        <f t="shared" si="15"/>
        <v>108.60000000000001</v>
      </c>
      <c r="GI105" s="1432"/>
      <c r="GJ105" s="1433">
        <f t="shared" si="16"/>
        <v>0</v>
      </c>
      <c r="GK105" s="1433"/>
      <c r="GL105" s="1434"/>
      <c r="GM105" s="1434"/>
      <c r="GN105" s="1434"/>
      <c r="GO105" s="1435"/>
      <c r="GP105" s="1435"/>
      <c r="GQ105" s="1435"/>
      <c r="GR105" s="1436"/>
      <c r="GS105" s="1437"/>
      <c r="GT105" s="1435"/>
      <c r="GU105" s="1435"/>
      <c r="GV105" s="1435">
        <v>1</v>
      </c>
      <c r="GW105" s="1435"/>
      <c r="GX105" s="1435"/>
      <c r="GY105" s="1435"/>
      <c r="GZ105" s="1435"/>
      <c r="HA105" s="1435"/>
      <c r="HB105" s="1435"/>
      <c r="HC105" s="1435">
        <f t="shared" si="18"/>
        <v>0</v>
      </c>
      <c r="HD105" s="1437">
        <f t="shared" si="19"/>
        <v>0</v>
      </c>
      <c r="HE105" s="1435"/>
      <c r="HF105" s="1436"/>
      <c r="HG105" s="1437"/>
      <c r="HH105" s="1435">
        <v>2</v>
      </c>
      <c r="HI105" s="1437">
        <v>1</v>
      </c>
      <c r="HJ105" s="1435"/>
      <c r="HK105" s="1437"/>
      <c r="HL105" s="1435"/>
      <c r="HM105" s="1436"/>
      <c r="HN105" s="1436"/>
      <c r="HO105" s="1436"/>
      <c r="HP105" s="1436"/>
      <c r="HQ105" s="1436"/>
      <c r="HR105" s="1437"/>
      <c r="HS105" s="1435"/>
      <c r="HT105" s="1435"/>
      <c r="HU105" s="1435"/>
      <c r="HV105" s="1435"/>
      <c r="HW105" s="1435"/>
      <c r="HX105" s="1435"/>
      <c r="HY105" s="1435">
        <v>1</v>
      </c>
      <c r="HZ105" s="1437"/>
      <c r="IA105" s="1437"/>
      <c r="IB105" s="1437"/>
      <c r="IC105" s="1462"/>
      <c r="ID105" s="1463"/>
      <c r="IE105" s="1463"/>
      <c r="IF105" s="1462"/>
      <c r="IG105" s="1435"/>
      <c r="IH105" s="1462"/>
      <c r="II105" s="1462"/>
      <c r="IJ105" s="1462"/>
      <c r="IK105" s="1462"/>
      <c r="IL105" s="1462"/>
      <c r="IM105" s="1462"/>
      <c r="IN105" s="1462"/>
      <c r="IO105" s="1462"/>
      <c r="IP105" s="1462"/>
      <c r="IQ105" s="1462"/>
      <c r="IR105" s="1462"/>
      <c r="IS105" s="1462"/>
      <c r="IT105" s="1462"/>
      <c r="IU105" s="1462"/>
      <c r="IV105" s="1435">
        <f t="shared" si="12"/>
        <v>0</v>
      </c>
      <c r="IW105" s="1437"/>
      <c r="IX105" s="1437"/>
      <c r="IY105" s="1437"/>
      <c r="IZ105" s="1435">
        <f t="shared" si="13"/>
        <v>0</v>
      </c>
      <c r="JA105" s="1462"/>
      <c r="JB105" s="1462"/>
      <c r="JC105" s="1462"/>
      <c r="JD105" s="1462"/>
      <c r="JE105" s="1437"/>
      <c r="JF105" s="1437"/>
      <c r="JG105" s="1437"/>
      <c r="JH105" s="1435"/>
      <c r="JI105" s="1436"/>
      <c r="JJ105" s="1436">
        <f t="shared" si="17"/>
        <v>0</v>
      </c>
      <c r="JK105" s="1455"/>
    </row>
    <row r="106" spans="1:271" s="1027" customFormat="1" ht="18.95" hidden="1" customHeight="1">
      <c r="A106" s="1547" t="str">
        <f>BangKeTru!B104</f>
        <v>136a</v>
      </c>
      <c r="B106" s="1548">
        <f>BangKeTru!C104</f>
        <v>40.700000000000003</v>
      </c>
      <c r="C106" s="1416">
        <f t="shared" si="14"/>
        <v>3507.699999999998</v>
      </c>
      <c r="D106" s="1456"/>
      <c r="E106" s="1457"/>
      <c r="F106" s="1457"/>
      <c r="G106" s="1457"/>
      <c r="H106" s="1458"/>
      <c r="I106" s="1456"/>
      <c r="J106" s="1456"/>
      <c r="K106" s="1422">
        <v>12</v>
      </c>
      <c r="L106" s="1422">
        <v>6</v>
      </c>
      <c r="M106" s="1422"/>
      <c r="N106" s="1423"/>
      <c r="O106" s="1421" t="s">
        <v>3992</v>
      </c>
      <c r="P106" s="1421"/>
      <c r="Q106" s="1422"/>
      <c r="R106" s="1422"/>
      <c r="S106" s="1423"/>
      <c r="T106" s="1422"/>
      <c r="U106" s="1422"/>
      <c r="V106" s="1422"/>
      <c r="W106" s="1423"/>
      <c r="X106" s="1424">
        <v>2</v>
      </c>
      <c r="Y106" s="1424"/>
      <c r="Z106" s="1424"/>
      <c r="AA106" s="1425"/>
      <c r="AB106" s="1422"/>
      <c r="AC106" s="1422"/>
      <c r="AD106" s="1422"/>
      <c r="AE106" s="1422"/>
      <c r="AF106" s="1422"/>
      <c r="AG106" s="1422"/>
      <c r="AH106" s="1422"/>
      <c r="AI106" s="1422"/>
      <c r="AJ106" s="1422"/>
      <c r="AK106" s="1422"/>
      <c r="AL106" s="1422"/>
      <c r="AM106" s="1422"/>
      <c r="AN106" s="1422"/>
      <c r="AO106" s="1422"/>
      <c r="AP106" s="1422"/>
      <c r="AQ106" s="1422"/>
      <c r="AR106" s="1422"/>
      <c r="AS106" s="1422"/>
      <c r="AT106" s="1422"/>
      <c r="AU106" s="1422"/>
      <c r="AV106" s="1422"/>
      <c r="AW106" s="1422"/>
      <c r="AX106" s="1422"/>
      <c r="AY106" s="1422"/>
      <c r="AZ106" s="1422"/>
      <c r="BA106" s="1422">
        <v>1</v>
      </c>
      <c r="BB106" s="1422"/>
      <c r="BC106" s="1422"/>
      <c r="BD106" s="1422"/>
      <c r="BE106" s="1422"/>
      <c r="BF106" s="1422"/>
      <c r="BG106" s="1422"/>
      <c r="BH106" s="1422"/>
      <c r="BI106" s="1422"/>
      <c r="BJ106" s="1422"/>
      <c r="BK106" s="1422"/>
      <c r="BL106" s="1422"/>
      <c r="BM106" s="1422"/>
      <c r="BN106" s="1422"/>
      <c r="BO106" s="1422"/>
      <c r="BP106" s="1422"/>
      <c r="BQ106" s="1422"/>
      <c r="BR106" s="1422"/>
      <c r="BS106" s="1422"/>
      <c r="BT106" s="1425"/>
      <c r="BU106" s="1425"/>
      <c r="BV106" s="1422"/>
      <c r="BW106" s="1422"/>
      <c r="BX106" s="1422"/>
      <c r="BY106" s="1422"/>
      <c r="BZ106" s="1422"/>
      <c r="CA106" s="1422"/>
      <c r="CB106" s="1422"/>
      <c r="CC106" s="1422"/>
      <c r="CD106" s="1422"/>
      <c r="CE106" s="1422"/>
      <c r="CF106" s="1425"/>
      <c r="CG106" s="1422"/>
      <c r="CH106" s="1422"/>
      <c r="CI106" s="1422"/>
      <c r="CJ106" s="1422"/>
      <c r="CK106" s="1422"/>
      <c r="CL106" s="1422"/>
      <c r="CM106" s="1422"/>
      <c r="CN106" s="1422"/>
      <c r="CO106" s="1422"/>
      <c r="CP106" s="1422"/>
      <c r="CQ106" s="1422"/>
      <c r="CR106" s="1422"/>
      <c r="CS106" s="1422"/>
      <c r="CT106" s="1422"/>
      <c r="CU106" s="1422"/>
      <c r="CV106" s="1422"/>
      <c r="CW106" s="1422"/>
      <c r="CX106" s="1422"/>
      <c r="CY106" s="1422"/>
      <c r="CZ106" s="1422"/>
      <c r="DA106" s="1422"/>
      <c r="DB106" s="1422"/>
      <c r="DC106" s="1425"/>
      <c r="DD106" s="1422"/>
      <c r="DE106" s="1422"/>
      <c r="DF106" s="1422">
        <v>1</v>
      </c>
      <c r="DG106" s="1422"/>
      <c r="DH106" s="1422"/>
      <c r="DI106" s="1422"/>
      <c r="DJ106" s="1422"/>
      <c r="DK106" s="1422"/>
      <c r="DL106" s="1422"/>
      <c r="DM106" s="1422"/>
      <c r="DN106" s="1422"/>
      <c r="DO106" s="1425"/>
      <c r="DP106" s="1422"/>
      <c r="DQ106" s="1425"/>
      <c r="DR106" s="1422"/>
      <c r="DS106" s="1422"/>
      <c r="DT106" s="1422"/>
      <c r="DU106" s="1422"/>
      <c r="DV106" s="1422"/>
      <c r="DW106" s="1422"/>
      <c r="DX106" s="1422"/>
      <c r="DY106" s="1422"/>
      <c r="DZ106" s="1422"/>
      <c r="EA106" s="1425"/>
      <c r="EB106" s="1422"/>
      <c r="EC106" s="1422"/>
      <c r="ED106" s="1422"/>
      <c r="EE106" s="1422"/>
      <c r="EF106" s="1422"/>
      <c r="EG106" s="1422"/>
      <c r="EH106" s="1422"/>
      <c r="EI106" s="1422"/>
      <c r="EJ106" s="1422"/>
      <c r="EK106" s="1422"/>
      <c r="EL106" s="1426"/>
      <c r="EM106" s="1427"/>
      <c r="EN106" s="1425">
        <v>6</v>
      </c>
      <c r="EO106" s="1425">
        <v>9</v>
      </c>
      <c r="EP106" s="1425"/>
      <c r="EQ106" s="1425"/>
      <c r="ER106" s="1425">
        <v>6</v>
      </c>
      <c r="ES106" s="1427">
        <v>2</v>
      </c>
      <c r="ET106" s="1425"/>
      <c r="EU106" s="1425"/>
      <c r="EV106" s="1425"/>
      <c r="EW106" s="1425"/>
      <c r="EX106" s="1425"/>
      <c r="EY106" s="1425"/>
      <c r="EZ106" s="1425"/>
      <c r="FA106" s="1425"/>
      <c r="FB106" s="1425"/>
      <c r="FC106" s="1425"/>
      <c r="FD106" s="1425"/>
      <c r="FE106" s="1425"/>
      <c r="FF106" s="1428"/>
      <c r="FG106" s="1425"/>
      <c r="FH106" s="1425"/>
      <c r="FI106" s="1425"/>
      <c r="FJ106" s="1425"/>
      <c r="FK106" s="1425"/>
      <c r="FL106" s="1427"/>
      <c r="FM106" s="1427">
        <v>2</v>
      </c>
      <c r="FN106" s="1427">
        <v>6</v>
      </c>
      <c r="FO106" s="1427"/>
      <c r="FP106" s="1425"/>
      <c r="FQ106" s="1427"/>
      <c r="FR106" s="1427"/>
      <c r="FS106" s="1427"/>
      <c r="FT106" s="1427">
        <v>6</v>
      </c>
      <c r="FU106" s="1427">
        <v>3</v>
      </c>
      <c r="FV106" s="1427"/>
      <c r="FW106" s="1427"/>
      <c r="FX106" s="1427"/>
      <c r="FY106" s="1427"/>
      <c r="FZ106" s="1427">
        <v>2</v>
      </c>
      <c r="GA106" s="1427"/>
      <c r="GB106" s="1427">
        <v>8</v>
      </c>
      <c r="GC106" s="1427">
        <v>8</v>
      </c>
      <c r="GD106" s="1429"/>
      <c r="GE106" s="1430">
        <v>1.2</v>
      </c>
      <c r="GF106" s="1430"/>
      <c r="GG106" s="1427"/>
      <c r="GH106" s="1431">
        <f t="shared" si="15"/>
        <v>122.10000000000001</v>
      </c>
      <c r="GI106" s="1432"/>
      <c r="GJ106" s="1433">
        <f t="shared" si="16"/>
        <v>0</v>
      </c>
      <c r="GK106" s="1433"/>
      <c r="GL106" s="1434"/>
      <c r="GM106" s="1434"/>
      <c r="GN106" s="1434"/>
      <c r="GO106" s="1435">
        <v>1</v>
      </c>
      <c r="GP106" s="1435"/>
      <c r="GQ106" s="1435"/>
      <c r="GR106" s="1436"/>
      <c r="GS106" s="1437"/>
      <c r="GT106" s="1435"/>
      <c r="GU106" s="1435"/>
      <c r="GV106" s="1435"/>
      <c r="GW106" s="1435"/>
      <c r="GX106" s="1435"/>
      <c r="GY106" s="1435"/>
      <c r="GZ106" s="1435"/>
      <c r="HA106" s="1435"/>
      <c r="HB106" s="1435"/>
      <c r="HC106" s="1435">
        <f t="shared" si="18"/>
        <v>0</v>
      </c>
      <c r="HD106" s="1437">
        <f t="shared" si="19"/>
        <v>0</v>
      </c>
      <c r="HE106" s="1435"/>
      <c r="HF106" s="1436"/>
      <c r="HG106" s="1437"/>
      <c r="HH106" s="1435"/>
      <c r="HI106" s="1437"/>
      <c r="HJ106" s="1435">
        <v>1</v>
      </c>
      <c r="HK106" s="1437"/>
      <c r="HL106" s="1435">
        <v>2</v>
      </c>
      <c r="HM106" s="1436">
        <v>6</v>
      </c>
      <c r="HN106" s="1436"/>
      <c r="HO106" s="1436"/>
      <c r="HP106" s="1436"/>
      <c r="HQ106" s="1436"/>
      <c r="HR106" s="1437"/>
      <c r="HS106" s="1435"/>
      <c r="HT106" s="1435"/>
      <c r="HU106" s="1435"/>
      <c r="HV106" s="1435"/>
      <c r="HW106" s="1435"/>
      <c r="HX106" s="1435"/>
      <c r="HY106" s="1435"/>
      <c r="HZ106" s="1437"/>
      <c r="IA106" s="1437"/>
      <c r="IB106" s="1437"/>
      <c r="IC106" s="1435"/>
      <c r="ID106" s="1438"/>
      <c r="IE106" s="1438"/>
      <c r="IF106" s="1435"/>
      <c r="IG106" s="1435"/>
      <c r="IH106" s="1435"/>
      <c r="II106" s="1435"/>
      <c r="IJ106" s="1435"/>
      <c r="IK106" s="1435"/>
      <c r="IL106" s="1435"/>
      <c r="IM106" s="1435"/>
      <c r="IN106" s="1435"/>
      <c r="IO106" s="1435"/>
      <c r="IP106" s="1435"/>
      <c r="IQ106" s="1435"/>
      <c r="IR106" s="1435"/>
      <c r="IS106" s="1435"/>
      <c r="IT106" s="1435">
        <f>HJ106</f>
        <v>1</v>
      </c>
      <c r="IU106" s="1435">
        <f>HK106</f>
        <v>0</v>
      </c>
      <c r="IV106" s="1435">
        <f t="shared" si="12"/>
        <v>2</v>
      </c>
      <c r="IW106" s="1436">
        <f>HO106</f>
        <v>0</v>
      </c>
      <c r="IX106" s="1436">
        <f>HP106</f>
        <v>0</v>
      </c>
      <c r="IY106" s="1437"/>
      <c r="IZ106" s="1435">
        <f t="shared" si="13"/>
        <v>0</v>
      </c>
      <c r="JA106" s="1435"/>
      <c r="JB106" s="1435"/>
      <c r="JC106" s="1435"/>
      <c r="JD106" s="1435"/>
      <c r="JE106" s="1437"/>
      <c r="JF106" s="1437">
        <v>2</v>
      </c>
      <c r="JG106" s="1437"/>
      <c r="JH106" s="1435"/>
      <c r="JI106" s="1436"/>
      <c r="JJ106" s="1436">
        <f t="shared" si="17"/>
        <v>0</v>
      </c>
      <c r="JK106" s="1459"/>
    </row>
    <row r="107" spans="1:271" s="1027" customFormat="1" ht="14.25" customHeight="1">
      <c r="A107" s="1547">
        <f>BangKeTru!B105</f>
        <v>137</v>
      </c>
      <c r="B107" s="1548">
        <f>BangKeTru!C105</f>
        <v>44.6</v>
      </c>
      <c r="C107" s="1416">
        <f t="shared" si="14"/>
        <v>3552.2999999999979</v>
      </c>
      <c r="D107" s="1464"/>
      <c r="E107" s="1465"/>
      <c r="F107" s="1465"/>
      <c r="G107" s="1465"/>
      <c r="H107" s="1466"/>
      <c r="I107" s="1464"/>
      <c r="J107" s="1464"/>
      <c r="K107" s="1467"/>
      <c r="L107" s="1467"/>
      <c r="M107" s="1467">
        <v>5</v>
      </c>
      <c r="N107" s="1468" t="s">
        <v>3434</v>
      </c>
      <c r="O107" s="1469" t="s">
        <v>3434</v>
      </c>
      <c r="P107" s="1469"/>
      <c r="Q107" s="1470">
        <v>1</v>
      </c>
      <c r="R107" s="1470"/>
      <c r="S107" s="1468"/>
      <c r="T107" s="1470"/>
      <c r="U107" s="1470"/>
      <c r="V107" s="1470"/>
      <c r="W107" s="1468"/>
      <c r="X107" s="1471"/>
      <c r="Y107" s="1471">
        <v>1</v>
      </c>
      <c r="Z107" s="1471"/>
      <c r="AA107" s="1462"/>
      <c r="AB107" s="1470"/>
      <c r="AC107" s="1470"/>
      <c r="AD107" s="1470"/>
      <c r="AE107" s="1470"/>
      <c r="AF107" s="1470"/>
      <c r="AG107" s="1470"/>
      <c r="AH107" s="1470"/>
      <c r="AI107" s="1470"/>
      <c r="AJ107" s="1470"/>
      <c r="AK107" s="1470"/>
      <c r="AL107" s="1470"/>
      <c r="AM107" s="1470"/>
      <c r="AN107" s="1470"/>
      <c r="AO107" s="1470"/>
      <c r="AP107" s="1470"/>
      <c r="AQ107" s="1470"/>
      <c r="AR107" s="1470"/>
      <c r="AS107" s="1470"/>
      <c r="AT107" s="1470"/>
      <c r="AU107" s="1470"/>
      <c r="AV107" s="1470"/>
      <c r="AW107" s="1470"/>
      <c r="AX107" s="1470"/>
      <c r="AY107" s="1470"/>
      <c r="AZ107" s="1470"/>
      <c r="BA107" s="1470"/>
      <c r="BB107" s="1470"/>
      <c r="BC107" s="1470">
        <v>1</v>
      </c>
      <c r="BD107" s="1470"/>
      <c r="BE107" s="1470"/>
      <c r="BF107" s="1470"/>
      <c r="BG107" s="1470"/>
      <c r="BH107" s="1470"/>
      <c r="BI107" s="1470"/>
      <c r="BJ107" s="1470"/>
      <c r="BK107" s="1470"/>
      <c r="BL107" s="1470"/>
      <c r="BM107" s="1470"/>
      <c r="BN107" s="1470"/>
      <c r="BO107" s="1470"/>
      <c r="BP107" s="1470"/>
      <c r="BQ107" s="1470"/>
      <c r="BR107" s="1470"/>
      <c r="BS107" s="1470"/>
      <c r="BT107" s="1462"/>
      <c r="BU107" s="1462"/>
      <c r="BV107" s="1470"/>
      <c r="BW107" s="1470"/>
      <c r="BX107" s="1470"/>
      <c r="BY107" s="1470"/>
      <c r="BZ107" s="1470"/>
      <c r="CA107" s="1470"/>
      <c r="CB107" s="1470"/>
      <c r="CC107" s="1470"/>
      <c r="CD107" s="1470"/>
      <c r="CE107" s="1470"/>
      <c r="CF107" s="1462"/>
      <c r="CG107" s="1470"/>
      <c r="CH107" s="1470"/>
      <c r="CI107" s="1470"/>
      <c r="CJ107" s="1470"/>
      <c r="CK107" s="1470"/>
      <c r="CL107" s="1470"/>
      <c r="CM107" s="1470"/>
      <c r="CN107" s="1470"/>
      <c r="CO107" s="1470"/>
      <c r="CP107" s="1470"/>
      <c r="CQ107" s="1470"/>
      <c r="CR107" s="1470"/>
      <c r="CS107" s="1470"/>
      <c r="CT107" s="1470"/>
      <c r="CU107" s="1470"/>
      <c r="CV107" s="1470"/>
      <c r="CW107" s="1470">
        <v>1</v>
      </c>
      <c r="CX107" s="1470"/>
      <c r="CY107" s="1470"/>
      <c r="CZ107" s="1470"/>
      <c r="DA107" s="1470"/>
      <c r="DB107" s="1470"/>
      <c r="DC107" s="1462"/>
      <c r="DD107" s="1470"/>
      <c r="DE107" s="1470"/>
      <c r="DF107" s="1470"/>
      <c r="DG107" s="1470"/>
      <c r="DH107" s="1470"/>
      <c r="DI107" s="1470"/>
      <c r="DJ107" s="1470"/>
      <c r="DK107" s="1470"/>
      <c r="DL107" s="1470"/>
      <c r="DM107" s="1470"/>
      <c r="DN107" s="1470"/>
      <c r="DO107" s="1462">
        <v>1</v>
      </c>
      <c r="DP107" s="1470"/>
      <c r="DQ107" s="1462"/>
      <c r="DR107" s="1470"/>
      <c r="DS107" s="1470"/>
      <c r="DT107" s="1470"/>
      <c r="DU107" s="1470"/>
      <c r="DV107" s="1470"/>
      <c r="DW107" s="1470"/>
      <c r="DX107" s="1470"/>
      <c r="DY107" s="1470"/>
      <c r="DZ107" s="1470"/>
      <c r="EA107" s="1462"/>
      <c r="EB107" s="1470"/>
      <c r="EC107" s="1470"/>
      <c r="ED107" s="1470"/>
      <c r="EE107" s="1470"/>
      <c r="EF107" s="1470"/>
      <c r="EG107" s="1470"/>
      <c r="EH107" s="1470"/>
      <c r="EI107" s="1470"/>
      <c r="EJ107" s="1470"/>
      <c r="EK107" s="1470"/>
      <c r="EL107" s="1472"/>
      <c r="EM107" s="1435"/>
      <c r="EN107" s="1462">
        <v>3</v>
      </c>
      <c r="EO107" s="1462"/>
      <c r="EP107" s="1462"/>
      <c r="EQ107" s="1462"/>
      <c r="ER107" s="1462"/>
      <c r="ES107" s="1435"/>
      <c r="ET107" s="1462"/>
      <c r="EU107" s="1462">
        <v>1</v>
      </c>
      <c r="EV107" s="1462"/>
      <c r="EW107" s="1462"/>
      <c r="EX107" s="1462"/>
      <c r="EY107" s="1462"/>
      <c r="EZ107" s="1462"/>
      <c r="FA107" s="1462"/>
      <c r="FB107" s="1462"/>
      <c r="FC107" s="1462"/>
      <c r="FD107" s="1462"/>
      <c r="FE107" s="1462"/>
      <c r="FF107" s="1473"/>
      <c r="FG107" s="1462"/>
      <c r="FH107" s="1462">
        <v>1</v>
      </c>
      <c r="FI107" s="1462">
        <v>1</v>
      </c>
      <c r="FJ107" s="1462"/>
      <c r="FK107" s="1462"/>
      <c r="FL107" s="1435"/>
      <c r="FM107" s="1435">
        <v>2</v>
      </c>
      <c r="FN107" s="1435"/>
      <c r="FO107" s="1435"/>
      <c r="FP107" s="1462"/>
      <c r="FQ107" s="1435"/>
      <c r="FR107" s="1435"/>
      <c r="FS107" s="1435"/>
      <c r="FT107" s="1435">
        <v>3</v>
      </c>
      <c r="FU107" s="1435"/>
      <c r="FV107" s="1435"/>
      <c r="FW107" s="1435"/>
      <c r="FX107" s="1435"/>
      <c r="FY107" s="1435"/>
      <c r="FZ107" s="1435"/>
      <c r="GA107" s="1435"/>
      <c r="GB107" s="1435"/>
      <c r="GC107" s="1435"/>
      <c r="GD107" s="1439"/>
      <c r="GE107" s="1434"/>
      <c r="GF107" s="1434"/>
      <c r="GG107" s="1435"/>
      <c r="GH107" s="1431">
        <f t="shared" si="15"/>
        <v>133.80000000000001</v>
      </c>
      <c r="GI107" s="1432"/>
      <c r="GJ107" s="1433">
        <f t="shared" si="16"/>
        <v>0</v>
      </c>
      <c r="GK107" s="1433"/>
      <c r="GL107" s="1434">
        <v>1</v>
      </c>
      <c r="GM107" s="1434"/>
      <c r="GN107" s="1434"/>
      <c r="GO107" s="1435"/>
      <c r="GP107" s="1435"/>
      <c r="GQ107" s="1435"/>
      <c r="GR107" s="1436"/>
      <c r="GS107" s="1437">
        <v>1</v>
      </c>
      <c r="GT107" s="1435"/>
      <c r="GU107" s="1435"/>
      <c r="GV107" s="1435">
        <v>1</v>
      </c>
      <c r="GW107" s="1435"/>
      <c r="GX107" s="1435"/>
      <c r="GY107" s="1435"/>
      <c r="GZ107" s="1435"/>
      <c r="HA107" s="1435"/>
      <c r="HB107" s="1435"/>
      <c r="HC107" s="1435">
        <f t="shared" si="18"/>
        <v>0</v>
      </c>
      <c r="HD107" s="1437">
        <f t="shared" si="19"/>
        <v>0</v>
      </c>
      <c r="HE107" s="1435"/>
      <c r="HF107" s="1436"/>
      <c r="HG107" s="1437"/>
      <c r="HH107" s="1435">
        <v>2</v>
      </c>
      <c r="HI107" s="1437">
        <v>1</v>
      </c>
      <c r="HJ107" s="1435"/>
      <c r="HK107" s="1437"/>
      <c r="HL107" s="1435"/>
      <c r="HM107" s="1436">
        <v>3</v>
      </c>
      <c r="HN107" s="1436"/>
      <c r="HO107" s="1436"/>
      <c r="HP107" s="1436"/>
      <c r="HQ107" s="1436">
        <v>1</v>
      </c>
      <c r="HR107" s="1437">
        <v>1</v>
      </c>
      <c r="HS107" s="1435"/>
      <c r="HT107" s="1435"/>
      <c r="HU107" s="1435">
        <v>1</v>
      </c>
      <c r="HV107" s="1435"/>
      <c r="HW107" s="1582"/>
      <c r="HX107" s="1435"/>
      <c r="HY107" s="1435">
        <v>1</v>
      </c>
      <c r="HZ107" s="1437"/>
      <c r="IA107" s="1437"/>
      <c r="IB107" s="1437"/>
      <c r="IC107" s="1462"/>
      <c r="ID107" s="1463"/>
      <c r="IE107" s="1463"/>
      <c r="IF107" s="1462"/>
      <c r="IG107" s="1435"/>
      <c r="IH107" s="1462"/>
      <c r="II107" s="1462"/>
      <c r="IJ107" s="1462"/>
      <c r="IK107" s="1462"/>
      <c r="IL107" s="1462"/>
      <c r="IM107" s="1462"/>
      <c r="IN107" s="1462"/>
      <c r="IO107" s="1462"/>
      <c r="IP107" s="1462">
        <v>1</v>
      </c>
      <c r="IQ107" s="1462"/>
      <c r="IR107" s="1462"/>
      <c r="IS107" s="1462"/>
      <c r="IT107" s="1462"/>
      <c r="IU107" s="1462"/>
      <c r="IV107" s="1435">
        <f t="shared" si="12"/>
        <v>0</v>
      </c>
      <c r="IW107" s="1437"/>
      <c r="IX107" s="1437"/>
      <c r="IY107" s="1437">
        <v>1</v>
      </c>
      <c r="IZ107" s="1435">
        <f t="shared" si="13"/>
        <v>1</v>
      </c>
      <c r="JA107" s="1462"/>
      <c r="JB107" s="1462">
        <v>1</v>
      </c>
      <c r="JC107" s="1583"/>
      <c r="JD107" s="1462"/>
      <c r="JE107" s="1437"/>
      <c r="JF107" s="1437"/>
      <c r="JG107" s="1437"/>
      <c r="JH107" s="1435"/>
      <c r="JI107" s="1436"/>
      <c r="JJ107" s="1436">
        <f t="shared" si="17"/>
        <v>0</v>
      </c>
      <c r="JK107" s="1455" t="s">
        <v>3996</v>
      </c>
    </row>
    <row r="108" spans="1:271" s="1027" customFormat="1" ht="18.95" hidden="1" customHeight="1">
      <c r="A108" s="1547" t="str">
        <f>BangKeTru!B106</f>
        <v>137a</v>
      </c>
      <c r="B108" s="1548">
        <f>BangKeTru!C106</f>
        <v>40</v>
      </c>
      <c r="C108" s="1416">
        <f t="shared" si="14"/>
        <v>3592.2999999999979</v>
      </c>
      <c r="D108" s="1456"/>
      <c r="E108" s="1457"/>
      <c r="F108" s="1457"/>
      <c r="G108" s="1457"/>
      <c r="H108" s="1458"/>
      <c r="I108" s="1456"/>
      <c r="J108" s="1456"/>
      <c r="K108" s="1422"/>
      <c r="L108" s="1422"/>
      <c r="M108" s="1422"/>
      <c r="N108" s="1423"/>
      <c r="O108" s="1421" t="s">
        <v>3434</v>
      </c>
      <c r="P108" s="1421"/>
      <c r="Q108" s="1422"/>
      <c r="R108" s="1422"/>
      <c r="S108" s="1423"/>
      <c r="T108" s="1422"/>
      <c r="U108" s="1422"/>
      <c r="V108" s="1422"/>
      <c r="W108" s="1423"/>
      <c r="X108" s="1424">
        <v>1</v>
      </c>
      <c r="Y108" s="1424"/>
      <c r="Z108" s="1424"/>
      <c r="AA108" s="1425"/>
      <c r="AB108" s="1422"/>
      <c r="AC108" s="1422"/>
      <c r="AD108" s="1422"/>
      <c r="AE108" s="1422"/>
      <c r="AF108" s="1422"/>
      <c r="AG108" s="1422"/>
      <c r="AH108" s="1422"/>
      <c r="AI108" s="1422"/>
      <c r="AJ108" s="1422"/>
      <c r="AK108" s="1422"/>
      <c r="AL108" s="1422"/>
      <c r="AM108" s="1422"/>
      <c r="AN108" s="1422">
        <v>1</v>
      </c>
      <c r="AO108" s="1422"/>
      <c r="AP108" s="1422"/>
      <c r="AQ108" s="1422"/>
      <c r="AR108" s="1422"/>
      <c r="AS108" s="1422"/>
      <c r="AT108" s="1422"/>
      <c r="AU108" s="1422"/>
      <c r="AV108" s="1422"/>
      <c r="AW108" s="1422"/>
      <c r="AX108" s="1422"/>
      <c r="AY108" s="1422"/>
      <c r="AZ108" s="1422"/>
      <c r="BA108" s="1422"/>
      <c r="BB108" s="1422"/>
      <c r="BC108" s="1422"/>
      <c r="BD108" s="1422"/>
      <c r="BE108" s="1422"/>
      <c r="BF108" s="1422"/>
      <c r="BG108" s="1422"/>
      <c r="BH108" s="1422"/>
      <c r="BI108" s="1422"/>
      <c r="BJ108" s="1422"/>
      <c r="BK108" s="1422"/>
      <c r="BL108" s="1422"/>
      <c r="BM108" s="1422"/>
      <c r="BN108" s="1422"/>
      <c r="BO108" s="1422"/>
      <c r="BP108" s="1422"/>
      <c r="BQ108" s="1422"/>
      <c r="BR108" s="1422"/>
      <c r="BS108" s="1422"/>
      <c r="BT108" s="1425"/>
      <c r="BU108" s="1425"/>
      <c r="BV108" s="1422"/>
      <c r="BW108" s="1422"/>
      <c r="BX108" s="1422"/>
      <c r="BY108" s="1422"/>
      <c r="BZ108" s="1422"/>
      <c r="CA108" s="1422"/>
      <c r="CB108" s="1422"/>
      <c r="CC108" s="1422"/>
      <c r="CD108" s="1422"/>
      <c r="CE108" s="1422"/>
      <c r="CF108" s="1425"/>
      <c r="CG108" s="1422"/>
      <c r="CH108" s="1422"/>
      <c r="CI108" s="1422"/>
      <c r="CJ108" s="1422"/>
      <c r="CK108" s="1422"/>
      <c r="CL108" s="1422"/>
      <c r="CM108" s="1422"/>
      <c r="CN108" s="1422"/>
      <c r="CO108" s="1422"/>
      <c r="CP108" s="1422"/>
      <c r="CQ108" s="1422"/>
      <c r="CR108" s="1422"/>
      <c r="CS108" s="1422"/>
      <c r="CT108" s="1422"/>
      <c r="CU108" s="1422"/>
      <c r="CV108" s="1422"/>
      <c r="CW108" s="1422"/>
      <c r="CX108" s="1422"/>
      <c r="CY108" s="1422"/>
      <c r="CZ108" s="1422"/>
      <c r="DA108" s="1422"/>
      <c r="DB108" s="1422"/>
      <c r="DC108" s="1425"/>
      <c r="DD108" s="1422"/>
      <c r="DE108" s="1422"/>
      <c r="DF108" s="1422"/>
      <c r="DG108" s="1422"/>
      <c r="DH108" s="1422"/>
      <c r="DI108" s="1422"/>
      <c r="DJ108" s="1422"/>
      <c r="DK108" s="1422"/>
      <c r="DL108" s="1422"/>
      <c r="DM108" s="1422"/>
      <c r="DN108" s="1422"/>
      <c r="DO108" s="1425">
        <v>1</v>
      </c>
      <c r="DP108" s="1422"/>
      <c r="DQ108" s="1425"/>
      <c r="DR108" s="1422"/>
      <c r="DS108" s="1422"/>
      <c r="DT108" s="1422"/>
      <c r="DU108" s="1422"/>
      <c r="DV108" s="1422"/>
      <c r="DW108" s="1422"/>
      <c r="DX108" s="1422"/>
      <c r="DY108" s="1422"/>
      <c r="DZ108" s="1422"/>
      <c r="EA108" s="1425"/>
      <c r="EB108" s="1422"/>
      <c r="EC108" s="1422"/>
      <c r="ED108" s="1422"/>
      <c r="EE108" s="1422"/>
      <c r="EF108" s="1422"/>
      <c r="EG108" s="1422"/>
      <c r="EH108" s="1422"/>
      <c r="EI108" s="1422"/>
      <c r="EJ108" s="1422"/>
      <c r="EK108" s="1422"/>
      <c r="EL108" s="1426"/>
      <c r="EM108" s="1427"/>
      <c r="EN108" s="1425">
        <v>3</v>
      </c>
      <c r="EO108" s="1425"/>
      <c r="EP108" s="1425"/>
      <c r="EQ108" s="1425"/>
      <c r="ER108" s="1425"/>
      <c r="ES108" s="1427"/>
      <c r="ET108" s="1425"/>
      <c r="EU108" s="1425">
        <v>1</v>
      </c>
      <c r="EV108" s="1425"/>
      <c r="EW108" s="1425"/>
      <c r="EX108" s="1425"/>
      <c r="EY108" s="1425"/>
      <c r="EZ108" s="1425"/>
      <c r="FA108" s="1425"/>
      <c r="FB108" s="1425"/>
      <c r="FC108" s="1425"/>
      <c r="FD108" s="1425"/>
      <c r="FE108" s="1425"/>
      <c r="FF108" s="1428"/>
      <c r="FG108" s="1425"/>
      <c r="FH108" s="1425"/>
      <c r="FI108" s="1425"/>
      <c r="FJ108" s="1425"/>
      <c r="FK108" s="1425"/>
      <c r="FL108" s="1427"/>
      <c r="FM108" s="1427"/>
      <c r="FN108" s="1427"/>
      <c r="FO108" s="1427"/>
      <c r="FP108" s="1425"/>
      <c r="FQ108" s="1427"/>
      <c r="FR108" s="1427"/>
      <c r="FS108" s="1427"/>
      <c r="FT108" s="1427">
        <v>3</v>
      </c>
      <c r="FU108" s="1427"/>
      <c r="FV108" s="1427"/>
      <c r="FW108" s="1427"/>
      <c r="FX108" s="1427"/>
      <c r="FY108" s="1427"/>
      <c r="FZ108" s="1427">
        <v>2</v>
      </c>
      <c r="GA108" s="1427"/>
      <c r="GB108" s="1427">
        <v>2</v>
      </c>
      <c r="GC108" s="1427">
        <v>4</v>
      </c>
      <c r="GD108" s="1429"/>
      <c r="GE108" s="1430"/>
      <c r="GF108" s="1430"/>
      <c r="GG108" s="1427"/>
      <c r="GH108" s="1431">
        <f t="shared" si="15"/>
        <v>120</v>
      </c>
      <c r="GI108" s="1432"/>
      <c r="GJ108" s="1433">
        <f t="shared" si="16"/>
        <v>0</v>
      </c>
      <c r="GK108" s="1433"/>
      <c r="GL108" s="1434"/>
      <c r="GM108" s="1434"/>
      <c r="GN108" s="1434"/>
      <c r="GO108" s="1435">
        <v>1</v>
      </c>
      <c r="GP108" s="1435"/>
      <c r="GQ108" s="1435"/>
      <c r="GR108" s="1436"/>
      <c r="GS108" s="1437"/>
      <c r="GT108" s="1435"/>
      <c r="GU108" s="1435"/>
      <c r="GV108" s="1435"/>
      <c r="GW108" s="1435"/>
      <c r="GX108" s="1435"/>
      <c r="GY108" s="1435"/>
      <c r="GZ108" s="1435"/>
      <c r="HA108" s="1435"/>
      <c r="HB108" s="1435"/>
      <c r="HC108" s="1435">
        <f t="shared" si="18"/>
        <v>0</v>
      </c>
      <c r="HD108" s="1437">
        <f t="shared" si="19"/>
        <v>0</v>
      </c>
      <c r="HE108" s="1435"/>
      <c r="HF108" s="1436"/>
      <c r="HG108" s="1437"/>
      <c r="HH108" s="1435"/>
      <c r="HI108" s="1437"/>
      <c r="HJ108" s="1435">
        <v>1</v>
      </c>
      <c r="HK108" s="1437"/>
      <c r="HL108" s="1435">
        <v>1</v>
      </c>
      <c r="HM108" s="1436">
        <v>2</v>
      </c>
      <c r="HN108" s="1436"/>
      <c r="HO108" s="1436"/>
      <c r="HP108" s="1436"/>
      <c r="HQ108" s="1436"/>
      <c r="HR108" s="1437"/>
      <c r="HS108" s="1435"/>
      <c r="HT108" s="1435"/>
      <c r="HU108" s="1435"/>
      <c r="HV108" s="1435"/>
      <c r="HW108" s="1435"/>
      <c r="HX108" s="1435"/>
      <c r="HY108" s="1435"/>
      <c r="HZ108" s="1437"/>
      <c r="IA108" s="1437"/>
      <c r="IB108" s="1437"/>
      <c r="IC108" s="1435"/>
      <c r="ID108" s="1438"/>
      <c r="IE108" s="1438"/>
      <c r="IF108" s="1435"/>
      <c r="IG108" s="1435"/>
      <c r="IH108" s="1435"/>
      <c r="II108" s="1435"/>
      <c r="IJ108" s="1435"/>
      <c r="IK108" s="1435"/>
      <c r="IL108" s="1435"/>
      <c r="IM108" s="1435"/>
      <c r="IN108" s="1435"/>
      <c r="IO108" s="1435"/>
      <c r="IP108" s="1435"/>
      <c r="IQ108" s="1435"/>
      <c r="IR108" s="1435"/>
      <c r="IS108" s="1435"/>
      <c r="IT108" s="1435">
        <f>HJ108</f>
        <v>1</v>
      </c>
      <c r="IU108" s="1435">
        <f>HK108</f>
        <v>0</v>
      </c>
      <c r="IV108" s="1435">
        <f t="shared" si="12"/>
        <v>1</v>
      </c>
      <c r="IW108" s="1436">
        <f>HO108</f>
        <v>0</v>
      </c>
      <c r="IX108" s="1436">
        <f>HP108</f>
        <v>0</v>
      </c>
      <c r="IY108" s="1437"/>
      <c r="IZ108" s="1435">
        <f t="shared" si="13"/>
        <v>0</v>
      </c>
      <c r="JA108" s="1435"/>
      <c r="JB108" s="1435"/>
      <c r="JC108" s="1435"/>
      <c r="JD108" s="1435"/>
      <c r="JE108" s="1437"/>
      <c r="JF108" s="1437">
        <v>2</v>
      </c>
      <c r="JG108" s="1437"/>
      <c r="JH108" s="1435"/>
      <c r="JI108" s="1436"/>
      <c r="JJ108" s="1436">
        <f t="shared" si="17"/>
        <v>0</v>
      </c>
      <c r="JK108" s="1459"/>
    </row>
    <row r="109" spans="1:271" s="1027" customFormat="1" ht="18.95" hidden="1" customHeight="1">
      <c r="A109" s="1547">
        <f>BangKeTru!B107</f>
        <v>138</v>
      </c>
      <c r="B109" s="1548">
        <f>BangKeTru!C107</f>
        <v>36</v>
      </c>
      <c r="C109" s="1416">
        <f t="shared" si="14"/>
        <v>3628.2999999999979</v>
      </c>
      <c r="D109" s="1416"/>
      <c r="E109" s="1441"/>
      <c r="F109" s="1441"/>
      <c r="G109" s="1441"/>
      <c r="H109" s="1460"/>
      <c r="I109" s="1443"/>
      <c r="J109" s="1443"/>
      <c r="K109" s="1461"/>
      <c r="L109" s="1461"/>
      <c r="M109" s="1461"/>
      <c r="N109" s="1445" t="s">
        <v>3434</v>
      </c>
      <c r="O109" s="1446" t="s">
        <v>3434</v>
      </c>
      <c r="P109" s="1446"/>
      <c r="Q109" s="1444">
        <v>1</v>
      </c>
      <c r="R109" s="1444"/>
      <c r="S109" s="1445"/>
      <c r="T109" s="1444"/>
      <c r="U109" s="1444"/>
      <c r="V109" s="1444"/>
      <c r="W109" s="1445"/>
      <c r="X109" s="1447"/>
      <c r="Y109" s="1447"/>
      <c r="Z109" s="1447"/>
      <c r="AA109" s="1448"/>
      <c r="AB109" s="1444"/>
      <c r="AC109" s="1444"/>
      <c r="AD109" s="1444"/>
      <c r="AE109" s="1444"/>
      <c r="AF109" s="1444"/>
      <c r="AG109" s="1444"/>
      <c r="AH109" s="1444"/>
      <c r="AI109" s="1444"/>
      <c r="AJ109" s="1444"/>
      <c r="AK109" s="1444"/>
      <c r="AL109" s="1444"/>
      <c r="AM109" s="1444"/>
      <c r="AN109" s="1444"/>
      <c r="AO109" s="1444"/>
      <c r="AP109" s="1444"/>
      <c r="AQ109" s="1444"/>
      <c r="AR109" s="1444"/>
      <c r="AS109" s="1444"/>
      <c r="AT109" s="1444"/>
      <c r="AU109" s="1444"/>
      <c r="AV109" s="1444"/>
      <c r="AW109" s="1444"/>
      <c r="AX109" s="1444"/>
      <c r="AY109" s="1444"/>
      <c r="AZ109" s="1444"/>
      <c r="BA109" s="1444"/>
      <c r="BB109" s="1444"/>
      <c r="BC109" s="1444"/>
      <c r="BD109" s="1444"/>
      <c r="BE109" s="1444"/>
      <c r="BF109" s="1444"/>
      <c r="BG109" s="1444"/>
      <c r="BH109" s="1444"/>
      <c r="BI109" s="1444"/>
      <c r="BJ109" s="1444"/>
      <c r="BK109" s="1444"/>
      <c r="BL109" s="1444"/>
      <c r="BM109" s="1444"/>
      <c r="BN109" s="1444"/>
      <c r="BO109" s="1444"/>
      <c r="BP109" s="1444"/>
      <c r="BQ109" s="1444"/>
      <c r="BR109" s="1444"/>
      <c r="BS109" s="1444"/>
      <c r="BT109" s="1448"/>
      <c r="BU109" s="1448"/>
      <c r="BV109" s="1444"/>
      <c r="BW109" s="1444"/>
      <c r="BX109" s="1444"/>
      <c r="BY109" s="1444"/>
      <c r="BZ109" s="1444"/>
      <c r="CA109" s="1444"/>
      <c r="CB109" s="1444"/>
      <c r="CC109" s="1444"/>
      <c r="CD109" s="1444"/>
      <c r="CE109" s="1444"/>
      <c r="CF109" s="1448"/>
      <c r="CG109" s="1444"/>
      <c r="CH109" s="1444"/>
      <c r="CI109" s="1444"/>
      <c r="CJ109" s="1444"/>
      <c r="CK109" s="1444"/>
      <c r="CL109" s="1444"/>
      <c r="CM109" s="1444"/>
      <c r="CN109" s="1444"/>
      <c r="CO109" s="1444"/>
      <c r="CP109" s="1444"/>
      <c r="CQ109" s="1444"/>
      <c r="CR109" s="1444"/>
      <c r="CS109" s="1444"/>
      <c r="CT109" s="1444"/>
      <c r="CU109" s="1444"/>
      <c r="CV109" s="1444"/>
      <c r="CW109" s="1444"/>
      <c r="CX109" s="1444"/>
      <c r="CY109" s="1444"/>
      <c r="CZ109" s="1444"/>
      <c r="DA109" s="1444"/>
      <c r="DB109" s="1444"/>
      <c r="DC109" s="1448"/>
      <c r="DD109" s="1444"/>
      <c r="DE109" s="1444"/>
      <c r="DF109" s="1444"/>
      <c r="DG109" s="1444"/>
      <c r="DH109" s="1444"/>
      <c r="DI109" s="1444"/>
      <c r="DJ109" s="1444"/>
      <c r="DK109" s="1444"/>
      <c r="DL109" s="1444"/>
      <c r="DM109" s="1444"/>
      <c r="DN109" s="1444"/>
      <c r="DO109" s="1448">
        <v>1</v>
      </c>
      <c r="DP109" s="1444"/>
      <c r="DQ109" s="1448"/>
      <c r="DR109" s="1444"/>
      <c r="DS109" s="1444"/>
      <c r="DT109" s="1444"/>
      <c r="DU109" s="1444"/>
      <c r="DV109" s="1444"/>
      <c r="DW109" s="1444"/>
      <c r="DX109" s="1444"/>
      <c r="DY109" s="1444"/>
      <c r="DZ109" s="1444"/>
      <c r="EA109" s="1448"/>
      <c r="EB109" s="1444"/>
      <c r="EC109" s="1444"/>
      <c r="ED109" s="1444"/>
      <c r="EE109" s="1444"/>
      <c r="EF109" s="1444"/>
      <c r="EG109" s="1444"/>
      <c r="EH109" s="1444"/>
      <c r="EI109" s="1444"/>
      <c r="EJ109" s="1444"/>
      <c r="EK109" s="1444"/>
      <c r="EL109" s="1449"/>
      <c r="EM109" s="1450"/>
      <c r="EN109" s="1448">
        <v>3</v>
      </c>
      <c r="EO109" s="1448"/>
      <c r="EP109" s="1448"/>
      <c r="EQ109" s="1448"/>
      <c r="ER109" s="1448"/>
      <c r="ES109" s="1450"/>
      <c r="ET109" s="1448"/>
      <c r="EU109" s="1448">
        <v>1</v>
      </c>
      <c r="EV109" s="1448"/>
      <c r="EW109" s="1448"/>
      <c r="EX109" s="1448"/>
      <c r="EY109" s="1448"/>
      <c r="EZ109" s="1448"/>
      <c r="FA109" s="1448"/>
      <c r="FB109" s="1448"/>
      <c r="FC109" s="1448"/>
      <c r="FD109" s="1448"/>
      <c r="FE109" s="1448"/>
      <c r="FF109" s="1451"/>
      <c r="FG109" s="1448"/>
      <c r="FH109" s="1448"/>
      <c r="FI109" s="1448"/>
      <c r="FJ109" s="1448"/>
      <c r="FK109" s="1448"/>
      <c r="FL109" s="1450"/>
      <c r="FM109" s="1450"/>
      <c r="FN109" s="1450"/>
      <c r="FO109" s="1450"/>
      <c r="FP109" s="1448"/>
      <c r="FQ109" s="1452"/>
      <c r="FR109" s="1452"/>
      <c r="FS109" s="1450"/>
      <c r="FT109" s="1450">
        <v>3</v>
      </c>
      <c r="FU109" s="1427"/>
      <c r="FV109" s="1427"/>
      <c r="FW109" s="1427"/>
      <c r="FX109" s="1427">
        <v>6</v>
      </c>
      <c r="FY109" s="1427"/>
      <c r="FZ109" s="1429"/>
      <c r="GA109" s="1430"/>
      <c r="GB109" s="1430"/>
      <c r="GC109" s="1427"/>
      <c r="GD109" s="1427"/>
      <c r="GE109" s="1519"/>
      <c r="GF109" s="1520"/>
      <c r="GG109" s="1430"/>
      <c r="GH109" s="1431">
        <f t="shared" si="15"/>
        <v>108</v>
      </c>
      <c r="GI109" s="1434"/>
      <c r="GJ109" s="1433">
        <f t="shared" si="16"/>
        <v>0</v>
      </c>
      <c r="GK109" s="1433"/>
      <c r="GL109" s="1435"/>
      <c r="GM109" s="1435"/>
      <c r="GN109" s="1436"/>
      <c r="GO109" s="1437"/>
      <c r="GP109" s="1435"/>
      <c r="GQ109" s="1435"/>
      <c r="GR109" s="1435"/>
      <c r="GS109" s="1435"/>
      <c r="GT109" s="1435"/>
      <c r="GU109" s="1435"/>
      <c r="GV109" s="1435">
        <v>1</v>
      </c>
      <c r="GW109" s="1435"/>
      <c r="GX109" s="1435"/>
      <c r="GY109" s="1436"/>
      <c r="GZ109" s="1437"/>
      <c r="HA109" s="1435"/>
      <c r="HB109" s="1437"/>
      <c r="HC109" s="1435">
        <f t="shared" si="18"/>
        <v>0</v>
      </c>
      <c r="HD109" s="1437">
        <f t="shared" si="19"/>
        <v>0</v>
      </c>
      <c r="HE109" s="1435"/>
      <c r="HF109" s="1436"/>
      <c r="HG109" s="1437"/>
      <c r="HH109" s="1435">
        <v>2</v>
      </c>
      <c r="HI109" s="1436">
        <v>1</v>
      </c>
      <c r="HJ109" s="1436"/>
      <c r="HK109" s="1436"/>
      <c r="HL109" s="1437"/>
      <c r="HM109" s="1437"/>
      <c r="HN109" s="1437"/>
      <c r="HO109" s="1435"/>
      <c r="HP109" s="1435"/>
      <c r="HQ109" s="1435"/>
      <c r="HR109" s="1435"/>
      <c r="HS109" s="1435"/>
      <c r="HT109" s="1435"/>
      <c r="HU109" s="1435"/>
      <c r="HV109" s="1437"/>
      <c r="HW109" s="1437"/>
      <c r="HX109" s="1437"/>
      <c r="HY109" s="1435"/>
      <c r="HZ109" s="1438"/>
      <c r="IA109" s="1438"/>
      <c r="IB109" s="1435"/>
      <c r="IC109" s="1435"/>
      <c r="ID109" s="1435"/>
      <c r="IE109" s="1435"/>
      <c r="IF109" s="1435"/>
      <c r="IG109" s="1435"/>
      <c r="IH109" s="1435"/>
      <c r="II109" s="1435"/>
      <c r="IJ109" s="1435"/>
      <c r="IK109" s="1435"/>
      <c r="IL109" s="1435"/>
      <c r="IM109" s="1435"/>
      <c r="IN109" s="1435"/>
      <c r="IO109" s="1435"/>
      <c r="IP109" s="1435"/>
      <c r="IQ109" s="1435"/>
      <c r="IR109" s="1435"/>
      <c r="IS109" s="1521">
        <v>0</v>
      </c>
      <c r="IT109" s="1436"/>
      <c r="IU109" s="1437"/>
      <c r="IV109" s="1435">
        <f t="shared" si="12"/>
        <v>0</v>
      </c>
      <c r="IW109" s="1435"/>
      <c r="IX109" s="1435"/>
      <c r="IY109" s="1435"/>
      <c r="IZ109" s="1435">
        <f t="shared" si="13"/>
        <v>0</v>
      </c>
      <c r="JA109" s="1437"/>
      <c r="JB109" s="1437"/>
      <c r="JC109" s="1435"/>
      <c r="JD109" s="1462"/>
      <c r="JE109" s="1437"/>
      <c r="JF109" s="1437"/>
      <c r="JG109" s="1437"/>
      <c r="JH109" s="1435"/>
      <c r="JI109" s="1436"/>
      <c r="JJ109" s="1436">
        <f t="shared" si="17"/>
        <v>0</v>
      </c>
      <c r="JK109" s="1455"/>
    </row>
    <row r="110" spans="1:271" s="1027" customFormat="1" ht="18.95" hidden="1" customHeight="1">
      <c r="A110" s="1547" t="str">
        <f>BangKeTru!B108</f>
        <v>138a</v>
      </c>
      <c r="B110" s="1548">
        <f>BangKeTru!C108</f>
        <v>41.9</v>
      </c>
      <c r="C110" s="1416">
        <f t="shared" si="14"/>
        <v>3670.199999999998</v>
      </c>
      <c r="D110" s="1456"/>
      <c r="E110" s="1457"/>
      <c r="F110" s="1457"/>
      <c r="G110" s="1457"/>
      <c r="H110" s="1458"/>
      <c r="I110" s="1456"/>
      <c r="J110" s="1456"/>
      <c r="K110" s="1422"/>
      <c r="L110" s="1422"/>
      <c r="M110" s="1422"/>
      <c r="N110" s="1423"/>
      <c r="O110" s="1421" t="s">
        <v>3434</v>
      </c>
      <c r="P110" s="1421"/>
      <c r="Q110" s="1422"/>
      <c r="R110" s="1422"/>
      <c r="S110" s="1423"/>
      <c r="T110" s="1422"/>
      <c r="U110" s="1422"/>
      <c r="V110" s="1422"/>
      <c r="W110" s="1423"/>
      <c r="X110" s="1424">
        <v>1</v>
      </c>
      <c r="Y110" s="1424"/>
      <c r="Z110" s="1424"/>
      <c r="AA110" s="1425"/>
      <c r="AB110" s="1422"/>
      <c r="AC110" s="1422"/>
      <c r="AD110" s="1422"/>
      <c r="AE110" s="1422"/>
      <c r="AF110" s="1422"/>
      <c r="AG110" s="1422"/>
      <c r="AH110" s="1422"/>
      <c r="AI110" s="1422"/>
      <c r="AJ110" s="1422"/>
      <c r="AK110" s="1422"/>
      <c r="AL110" s="1422"/>
      <c r="AM110" s="1422"/>
      <c r="AN110" s="1422">
        <v>1</v>
      </c>
      <c r="AO110" s="1422"/>
      <c r="AP110" s="1422"/>
      <c r="AQ110" s="1422"/>
      <c r="AR110" s="1422"/>
      <c r="AS110" s="1422"/>
      <c r="AT110" s="1422"/>
      <c r="AU110" s="1422"/>
      <c r="AV110" s="1422"/>
      <c r="AW110" s="1422"/>
      <c r="AX110" s="1422"/>
      <c r="AY110" s="1422"/>
      <c r="AZ110" s="1422"/>
      <c r="BA110" s="1422"/>
      <c r="BB110" s="1422"/>
      <c r="BC110" s="1422"/>
      <c r="BD110" s="1422"/>
      <c r="BE110" s="1422"/>
      <c r="BF110" s="1422"/>
      <c r="BG110" s="1422"/>
      <c r="BH110" s="1422"/>
      <c r="BI110" s="1422"/>
      <c r="BJ110" s="1422"/>
      <c r="BK110" s="1422"/>
      <c r="BL110" s="1422"/>
      <c r="BM110" s="1422"/>
      <c r="BN110" s="1422"/>
      <c r="BO110" s="1422"/>
      <c r="BP110" s="1422"/>
      <c r="BQ110" s="1422"/>
      <c r="BR110" s="1422"/>
      <c r="BS110" s="1422"/>
      <c r="BT110" s="1425"/>
      <c r="BU110" s="1425"/>
      <c r="BV110" s="1422"/>
      <c r="BW110" s="1422"/>
      <c r="BX110" s="1422"/>
      <c r="BY110" s="1422"/>
      <c r="BZ110" s="1422"/>
      <c r="CA110" s="1422"/>
      <c r="CB110" s="1422"/>
      <c r="CC110" s="1422"/>
      <c r="CD110" s="1422"/>
      <c r="CE110" s="1422"/>
      <c r="CF110" s="1425"/>
      <c r="CG110" s="1422"/>
      <c r="CH110" s="1422"/>
      <c r="CI110" s="1422"/>
      <c r="CJ110" s="1422"/>
      <c r="CK110" s="1422"/>
      <c r="CL110" s="1422"/>
      <c r="CM110" s="1422"/>
      <c r="CN110" s="1422"/>
      <c r="CO110" s="1422"/>
      <c r="CP110" s="1422"/>
      <c r="CQ110" s="1422"/>
      <c r="CR110" s="1422"/>
      <c r="CS110" s="1422"/>
      <c r="CT110" s="1422"/>
      <c r="CU110" s="1422"/>
      <c r="CV110" s="1422"/>
      <c r="CW110" s="1422"/>
      <c r="CX110" s="1422"/>
      <c r="CY110" s="1422"/>
      <c r="CZ110" s="1422"/>
      <c r="DA110" s="1422"/>
      <c r="DB110" s="1422"/>
      <c r="DC110" s="1425"/>
      <c r="DD110" s="1422"/>
      <c r="DE110" s="1422"/>
      <c r="DF110" s="1422"/>
      <c r="DG110" s="1422"/>
      <c r="DH110" s="1422"/>
      <c r="DI110" s="1422"/>
      <c r="DJ110" s="1422"/>
      <c r="DK110" s="1422"/>
      <c r="DL110" s="1422"/>
      <c r="DM110" s="1422"/>
      <c r="DN110" s="1422"/>
      <c r="DO110" s="1425">
        <v>1</v>
      </c>
      <c r="DP110" s="1422"/>
      <c r="DQ110" s="1425"/>
      <c r="DR110" s="1422"/>
      <c r="DS110" s="1422"/>
      <c r="DT110" s="1422"/>
      <c r="DU110" s="1422"/>
      <c r="DV110" s="1422"/>
      <c r="DW110" s="1422"/>
      <c r="DX110" s="1422"/>
      <c r="DY110" s="1422"/>
      <c r="DZ110" s="1422"/>
      <c r="EA110" s="1425"/>
      <c r="EB110" s="1422"/>
      <c r="EC110" s="1422"/>
      <c r="ED110" s="1422"/>
      <c r="EE110" s="1422"/>
      <c r="EF110" s="1422"/>
      <c r="EG110" s="1422"/>
      <c r="EH110" s="1422"/>
      <c r="EI110" s="1422"/>
      <c r="EJ110" s="1422"/>
      <c r="EK110" s="1422"/>
      <c r="EL110" s="1426"/>
      <c r="EM110" s="1427"/>
      <c r="EN110" s="1425">
        <v>3</v>
      </c>
      <c r="EO110" s="1425"/>
      <c r="EP110" s="1425"/>
      <c r="EQ110" s="1425"/>
      <c r="ER110" s="1425"/>
      <c r="ES110" s="1427"/>
      <c r="ET110" s="1425"/>
      <c r="EU110" s="1425">
        <v>1</v>
      </c>
      <c r="EV110" s="1425"/>
      <c r="EW110" s="1425"/>
      <c r="EX110" s="1425"/>
      <c r="EY110" s="1425"/>
      <c r="EZ110" s="1425"/>
      <c r="FA110" s="1425"/>
      <c r="FB110" s="1425"/>
      <c r="FC110" s="1425"/>
      <c r="FD110" s="1425"/>
      <c r="FE110" s="1425"/>
      <c r="FF110" s="1428"/>
      <c r="FG110" s="1425"/>
      <c r="FH110" s="1425"/>
      <c r="FI110" s="1425"/>
      <c r="FJ110" s="1425"/>
      <c r="FK110" s="1425"/>
      <c r="FL110" s="1427"/>
      <c r="FM110" s="1427"/>
      <c r="FN110" s="1427"/>
      <c r="FO110" s="1427"/>
      <c r="FP110" s="1425"/>
      <c r="FQ110" s="1427"/>
      <c r="FR110" s="1427"/>
      <c r="FS110" s="1427"/>
      <c r="FT110" s="1427">
        <v>3</v>
      </c>
      <c r="FU110" s="1427"/>
      <c r="FV110" s="1427"/>
      <c r="FW110" s="1427"/>
      <c r="FX110" s="1427"/>
      <c r="FY110" s="1427"/>
      <c r="FZ110" s="1427">
        <v>2</v>
      </c>
      <c r="GA110" s="1427"/>
      <c r="GB110" s="1427">
        <v>6</v>
      </c>
      <c r="GC110" s="1427">
        <v>4</v>
      </c>
      <c r="GD110" s="1429"/>
      <c r="GE110" s="1430"/>
      <c r="GF110" s="1430"/>
      <c r="GG110" s="1427"/>
      <c r="GH110" s="1431">
        <f t="shared" si="15"/>
        <v>125.69999999999999</v>
      </c>
      <c r="GI110" s="1432"/>
      <c r="GJ110" s="1433">
        <f t="shared" si="16"/>
        <v>0</v>
      </c>
      <c r="GK110" s="1433"/>
      <c r="GL110" s="1434"/>
      <c r="GM110" s="1434"/>
      <c r="GN110" s="1434"/>
      <c r="GO110" s="1435">
        <v>1</v>
      </c>
      <c r="GP110" s="1435"/>
      <c r="GQ110" s="1435"/>
      <c r="GR110" s="1436"/>
      <c r="GS110" s="1437"/>
      <c r="GT110" s="1435"/>
      <c r="GU110" s="1435"/>
      <c r="GV110" s="1435"/>
      <c r="GW110" s="1435"/>
      <c r="GX110" s="1435"/>
      <c r="GY110" s="1435"/>
      <c r="GZ110" s="1435"/>
      <c r="HA110" s="1435"/>
      <c r="HB110" s="1435"/>
      <c r="HC110" s="1435">
        <f t="shared" si="18"/>
        <v>0</v>
      </c>
      <c r="HD110" s="1437">
        <f t="shared" si="19"/>
        <v>0</v>
      </c>
      <c r="HE110" s="1435"/>
      <c r="HF110" s="1436"/>
      <c r="HG110" s="1437"/>
      <c r="HH110" s="1435"/>
      <c r="HI110" s="1437"/>
      <c r="HJ110" s="1435">
        <v>1</v>
      </c>
      <c r="HK110" s="1437"/>
      <c r="HL110" s="1435">
        <v>1</v>
      </c>
      <c r="HM110" s="1436">
        <v>2</v>
      </c>
      <c r="HN110" s="1436"/>
      <c r="HO110" s="1436"/>
      <c r="HP110" s="1436"/>
      <c r="HQ110" s="1436"/>
      <c r="HR110" s="1437"/>
      <c r="HS110" s="1435"/>
      <c r="HT110" s="1435"/>
      <c r="HU110" s="1435"/>
      <c r="HV110" s="1435"/>
      <c r="HW110" s="1435"/>
      <c r="HX110" s="1435"/>
      <c r="HY110" s="1435"/>
      <c r="HZ110" s="1437"/>
      <c r="IA110" s="1437"/>
      <c r="IB110" s="1437"/>
      <c r="IC110" s="1435"/>
      <c r="ID110" s="1438"/>
      <c r="IE110" s="1438"/>
      <c r="IF110" s="1435"/>
      <c r="IG110" s="1435"/>
      <c r="IH110" s="1435"/>
      <c r="II110" s="1435"/>
      <c r="IJ110" s="1435"/>
      <c r="IK110" s="1435"/>
      <c r="IL110" s="1435"/>
      <c r="IM110" s="1435"/>
      <c r="IN110" s="1435"/>
      <c r="IO110" s="1435"/>
      <c r="IP110" s="1435"/>
      <c r="IQ110" s="1435"/>
      <c r="IR110" s="1435"/>
      <c r="IS110" s="1435"/>
      <c r="IT110" s="1435">
        <f>HJ110</f>
        <v>1</v>
      </c>
      <c r="IU110" s="1435">
        <f>HK110</f>
        <v>0</v>
      </c>
      <c r="IV110" s="1435">
        <f t="shared" si="12"/>
        <v>1</v>
      </c>
      <c r="IW110" s="1436">
        <f>HO110</f>
        <v>0</v>
      </c>
      <c r="IX110" s="1436">
        <f>HP110</f>
        <v>0</v>
      </c>
      <c r="IY110" s="1437"/>
      <c r="IZ110" s="1435">
        <f t="shared" si="13"/>
        <v>0</v>
      </c>
      <c r="JA110" s="1435"/>
      <c r="JB110" s="1435"/>
      <c r="JC110" s="1435"/>
      <c r="JD110" s="1435"/>
      <c r="JE110" s="1437"/>
      <c r="JF110" s="1437">
        <v>2</v>
      </c>
      <c r="JG110" s="1437"/>
      <c r="JH110" s="1435"/>
      <c r="JI110" s="1436"/>
      <c r="JJ110" s="1436">
        <f t="shared" si="17"/>
        <v>0</v>
      </c>
      <c r="JK110" s="1459"/>
    </row>
    <row r="111" spans="1:271" s="1027" customFormat="1" ht="18.95" hidden="1" customHeight="1">
      <c r="A111" s="1547">
        <f>BangKeTru!B109</f>
        <v>139</v>
      </c>
      <c r="B111" s="1548">
        <f>BangKeTru!C109</f>
        <v>38.4</v>
      </c>
      <c r="C111" s="1416">
        <f t="shared" si="14"/>
        <v>3708.5999999999981</v>
      </c>
      <c r="D111" s="1416"/>
      <c r="E111" s="1441"/>
      <c r="F111" s="1441"/>
      <c r="G111" s="1441"/>
      <c r="H111" s="1460"/>
      <c r="I111" s="1443"/>
      <c r="J111" s="1443"/>
      <c r="K111" s="1461"/>
      <c r="L111" s="1461"/>
      <c r="M111" s="1461"/>
      <c r="N111" s="1445" t="s">
        <v>3434</v>
      </c>
      <c r="O111" s="1446" t="s">
        <v>3434</v>
      </c>
      <c r="P111" s="1446"/>
      <c r="Q111" s="1444">
        <v>1</v>
      </c>
      <c r="R111" s="1444"/>
      <c r="S111" s="1445"/>
      <c r="T111" s="1444"/>
      <c r="U111" s="1444"/>
      <c r="V111" s="1444"/>
      <c r="W111" s="1445"/>
      <c r="X111" s="1447"/>
      <c r="Y111" s="1447"/>
      <c r="Z111" s="1447"/>
      <c r="AA111" s="1448"/>
      <c r="AB111" s="1444"/>
      <c r="AC111" s="1444"/>
      <c r="AD111" s="1444"/>
      <c r="AE111" s="1444"/>
      <c r="AF111" s="1444"/>
      <c r="AG111" s="1444"/>
      <c r="AH111" s="1444"/>
      <c r="AI111" s="1444"/>
      <c r="AJ111" s="1444"/>
      <c r="AK111" s="1444"/>
      <c r="AL111" s="1444"/>
      <c r="AM111" s="1444"/>
      <c r="AN111" s="1444"/>
      <c r="AO111" s="1444"/>
      <c r="AP111" s="1444"/>
      <c r="AQ111" s="1444"/>
      <c r="AR111" s="1444"/>
      <c r="AS111" s="1444"/>
      <c r="AT111" s="1444"/>
      <c r="AU111" s="1444"/>
      <c r="AV111" s="1444"/>
      <c r="AW111" s="1444"/>
      <c r="AX111" s="1444"/>
      <c r="AY111" s="1444"/>
      <c r="AZ111" s="1444"/>
      <c r="BA111" s="1444"/>
      <c r="BB111" s="1444"/>
      <c r="BC111" s="1444"/>
      <c r="BD111" s="1444"/>
      <c r="BE111" s="1444"/>
      <c r="BF111" s="1444"/>
      <c r="BG111" s="1444"/>
      <c r="BH111" s="1444"/>
      <c r="BI111" s="1444"/>
      <c r="BJ111" s="1444"/>
      <c r="BK111" s="1444"/>
      <c r="BL111" s="1444"/>
      <c r="BM111" s="1444"/>
      <c r="BN111" s="1444"/>
      <c r="BO111" s="1444"/>
      <c r="BP111" s="1444"/>
      <c r="BQ111" s="1444"/>
      <c r="BR111" s="1444"/>
      <c r="BS111" s="1444"/>
      <c r="BT111" s="1448"/>
      <c r="BU111" s="1448"/>
      <c r="BV111" s="1444"/>
      <c r="BW111" s="1444"/>
      <c r="BX111" s="1444"/>
      <c r="BY111" s="1444"/>
      <c r="BZ111" s="1444"/>
      <c r="CA111" s="1444"/>
      <c r="CB111" s="1444"/>
      <c r="CC111" s="1444"/>
      <c r="CD111" s="1444"/>
      <c r="CE111" s="1444"/>
      <c r="CF111" s="1448"/>
      <c r="CG111" s="1444"/>
      <c r="CH111" s="1444"/>
      <c r="CI111" s="1444"/>
      <c r="CJ111" s="1444"/>
      <c r="CK111" s="1444"/>
      <c r="CL111" s="1444"/>
      <c r="CM111" s="1444"/>
      <c r="CN111" s="1444"/>
      <c r="CO111" s="1444"/>
      <c r="CP111" s="1444"/>
      <c r="CQ111" s="1444"/>
      <c r="CR111" s="1444"/>
      <c r="CS111" s="1444"/>
      <c r="CT111" s="1444">
        <v>1</v>
      </c>
      <c r="CU111" s="1444"/>
      <c r="CV111" s="1444"/>
      <c r="CW111" s="1444"/>
      <c r="CX111" s="1444"/>
      <c r="CY111" s="1444"/>
      <c r="CZ111" s="1444"/>
      <c r="DA111" s="1444"/>
      <c r="DB111" s="1444"/>
      <c r="DC111" s="1448"/>
      <c r="DD111" s="1444"/>
      <c r="DE111" s="1444"/>
      <c r="DF111" s="1444"/>
      <c r="DG111" s="1444"/>
      <c r="DH111" s="1444"/>
      <c r="DI111" s="1444"/>
      <c r="DJ111" s="1444"/>
      <c r="DK111" s="1444"/>
      <c r="DL111" s="1444"/>
      <c r="DM111" s="1444"/>
      <c r="DN111" s="1444"/>
      <c r="DO111" s="1448">
        <v>1</v>
      </c>
      <c r="DP111" s="1444"/>
      <c r="DQ111" s="1448"/>
      <c r="DR111" s="1444"/>
      <c r="DS111" s="1444"/>
      <c r="DT111" s="1444"/>
      <c r="DU111" s="1444"/>
      <c r="DV111" s="1444"/>
      <c r="DW111" s="1444"/>
      <c r="DX111" s="1444"/>
      <c r="DY111" s="1444"/>
      <c r="DZ111" s="1444"/>
      <c r="EA111" s="1448"/>
      <c r="EB111" s="1444"/>
      <c r="EC111" s="1444"/>
      <c r="ED111" s="1444"/>
      <c r="EE111" s="1444"/>
      <c r="EF111" s="1444"/>
      <c r="EG111" s="1444"/>
      <c r="EH111" s="1444"/>
      <c r="EI111" s="1444"/>
      <c r="EJ111" s="1444"/>
      <c r="EK111" s="1444"/>
      <c r="EL111" s="1449"/>
      <c r="EM111" s="1450"/>
      <c r="EN111" s="1448">
        <v>3</v>
      </c>
      <c r="EO111" s="1448"/>
      <c r="EP111" s="1448"/>
      <c r="EQ111" s="1448"/>
      <c r="ER111" s="1448"/>
      <c r="ES111" s="1450"/>
      <c r="ET111" s="1448"/>
      <c r="EU111" s="1448">
        <v>1</v>
      </c>
      <c r="EV111" s="1448"/>
      <c r="EW111" s="1448"/>
      <c r="EX111" s="1448"/>
      <c r="EY111" s="1448"/>
      <c r="EZ111" s="1448"/>
      <c r="FA111" s="1448"/>
      <c r="FB111" s="1448"/>
      <c r="FC111" s="1448"/>
      <c r="FD111" s="1448"/>
      <c r="FE111" s="1448"/>
      <c r="FF111" s="1451"/>
      <c r="FG111" s="1448"/>
      <c r="FH111" s="1448"/>
      <c r="FI111" s="1448"/>
      <c r="FJ111" s="1448"/>
      <c r="FK111" s="1448"/>
      <c r="FL111" s="1450"/>
      <c r="FM111" s="1450"/>
      <c r="FN111" s="1450"/>
      <c r="FO111" s="1450"/>
      <c r="FP111" s="1448"/>
      <c r="FQ111" s="1452"/>
      <c r="FR111" s="1452"/>
      <c r="FS111" s="1450"/>
      <c r="FT111" s="1450">
        <v>3</v>
      </c>
      <c r="FU111" s="1450"/>
      <c r="FV111" s="1450"/>
      <c r="FW111" s="1450"/>
      <c r="FX111" s="1450"/>
      <c r="FY111" s="1450"/>
      <c r="FZ111" s="1450"/>
      <c r="GA111" s="1450"/>
      <c r="GB111" s="1450"/>
      <c r="GC111" s="1450"/>
      <c r="GD111" s="1453"/>
      <c r="GE111" s="1454"/>
      <c r="GF111" s="1454"/>
      <c r="GG111" s="1450"/>
      <c r="GH111" s="1431">
        <f t="shared" si="15"/>
        <v>115.19999999999999</v>
      </c>
      <c r="GI111" s="1432"/>
      <c r="GJ111" s="1433">
        <f t="shared" si="16"/>
        <v>0</v>
      </c>
      <c r="GK111" s="1433"/>
      <c r="GL111" s="1434"/>
      <c r="GM111" s="1434"/>
      <c r="GN111" s="1434"/>
      <c r="GO111" s="1435"/>
      <c r="GP111" s="1435"/>
      <c r="GQ111" s="1435"/>
      <c r="GR111" s="1436"/>
      <c r="GS111" s="1437"/>
      <c r="GT111" s="1435"/>
      <c r="GU111" s="1435"/>
      <c r="GV111" s="1435">
        <v>1</v>
      </c>
      <c r="GW111" s="1435"/>
      <c r="GX111" s="1435"/>
      <c r="GY111" s="1435"/>
      <c r="GZ111" s="1435"/>
      <c r="HA111" s="1435"/>
      <c r="HB111" s="1435"/>
      <c r="HC111" s="1435">
        <f t="shared" si="18"/>
        <v>0</v>
      </c>
      <c r="HD111" s="1437">
        <f t="shared" si="19"/>
        <v>0</v>
      </c>
      <c r="HE111" s="1435"/>
      <c r="HF111" s="1436"/>
      <c r="HG111" s="1437"/>
      <c r="HH111" s="1435">
        <v>2</v>
      </c>
      <c r="HI111" s="1437">
        <v>1</v>
      </c>
      <c r="HJ111" s="1435"/>
      <c r="HK111" s="1437"/>
      <c r="HL111" s="1435"/>
      <c r="HM111" s="1436"/>
      <c r="HN111" s="1436"/>
      <c r="HO111" s="1436"/>
      <c r="HP111" s="1436"/>
      <c r="HQ111" s="1436"/>
      <c r="HR111" s="1437"/>
      <c r="HS111" s="1435"/>
      <c r="HT111" s="1435"/>
      <c r="HU111" s="1435"/>
      <c r="HV111" s="1435"/>
      <c r="HW111" s="1435"/>
      <c r="HX111" s="1435"/>
      <c r="HY111" s="1435">
        <v>1</v>
      </c>
      <c r="HZ111" s="1437"/>
      <c r="IA111" s="1437"/>
      <c r="IB111" s="1437"/>
      <c r="IC111" s="1462"/>
      <c r="ID111" s="1463"/>
      <c r="IE111" s="1463"/>
      <c r="IF111" s="1462"/>
      <c r="IG111" s="1435"/>
      <c r="IH111" s="1462"/>
      <c r="II111" s="1462"/>
      <c r="IJ111" s="1462"/>
      <c r="IK111" s="1462"/>
      <c r="IL111" s="1462"/>
      <c r="IM111" s="1462"/>
      <c r="IN111" s="1462"/>
      <c r="IO111" s="1462"/>
      <c r="IP111" s="1462"/>
      <c r="IQ111" s="1462"/>
      <c r="IR111" s="1462"/>
      <c r="IS111" s="1462"/>
      <c r="IT111" s="1462"/>
      <c r="IU111" s="1462"/>
      <c r="IV111" s="1435">
        <f t="shared" si="12"/>
        <v>0</v>
      </c>
      <c r="IW111" s="1437"/>
      <c r="IX111" s="1437"/>
      <c r="IY111" s="1437"/>
      <c r="IZ111" s="1435">
        <f t="shared" si="13"/>
        <v>0</v>
      </c>
      <c r="JA111" s="1462"/>
      <c r="JB111" s="1462"/>
      <c r="JC111" s="1462"/>
      <c r="JD111" s="1462"/>
      <c r="JE111" s="1437"/>
      <c r="JF111" s="1437"/>
      <c r="JG111" s="1437"/>
      <c r="JH111" s="1435"/>
      <c r="JI111" s="1436"/>
      <c r="JJ111" s="1436">
        <f t="shared" si="17"/>
        <v>0</v>
      </c>
      <c r="JK111" s="1455"/>
    </row>
    <row r="112" spans="1:271" s="1027" customFormat="1" ht="18.95" hidden="1" customHeight="1">
      <c r="A112" s="1547" t="str">
        <f>BangKeTru!B110</f>
        <v>139B</v>
      </c>
      <c r="B112" s="1548">
        <f>BangKeTru!C110</f>
        <v>40</v>
      </c>
      <c r="C112" s="1416">
        <f t="shared" si="14"/>
        <v>3748.5999999999981</v>
      </c>
      <c r="D112" s="1416"/>
      <c r="E112" s="1441"/>
      <c r="F112" s="1441"/>
      <c r="G112" s="1441"/>
      <c r="H112" s="1460"/>
      <c r="I112" s="1443"/>
      <c r="J112" s="1443"/>
      <c r="K112" s="1461"/>
      <c r="L112" s="1461"/>
      <c r="M112" s="1461"/>
      <c r="N112" s="1445"/>
      <c r="O112" s="1421" t="s">
        <v>3434</v>
      </c>
      <c r="P112" s="1421"/>
      <c r="Q112" s="1422"/>
      <c r="R112" s="1422"/>
      <c r="S112" s="1423"/>
      <c r="T112" s="1422"/>
      <c r="U112" s="1422"/>
      <c r="V112" s="1422"/>
      <c r="W112" s="1423"/>
      <c r="X112" s="1424">
        <v>1</v>
      </c>
      <c r="Y112" s="1424"/>
      <c r="Z112" s="1424"/>
      <c r="AA112" s="1425"/>
      <c r="AB112" s="1422"/>
      <c r="AC112" s="1422"/>
      <c r="AD112" s="1422"/>
      <c r="AE112" s="1422"/>
      <c r="AF112" s="1422"/>
      <c r="AG112" s="1422"/>
      <c r="AH112" s="1422"/>
      <c r="AI112" s="1422"/>
      <c r="AJ112" s="1422"/>
      <c r="AK112" s="1422"/>
      <c r="AL112" s="1422"/>
      <c r="AM112" s="1422"/>
      <c r="AN112" s="1422">
        <v>1</v>
      </c>
      <c r="AO112" s="1422"/>
      <c r="AP112" s="1422"/>
      <c r="AQ112" s="1422"/>
      <c r="AR112" s="1422"/>
      <c r="AS112" s="1422"/>
      <c r="AT112" s="1422"/>
      <c r="AU112" s="1422"/>
      <c r="AV112" s="1422"/>
      <c r="AW112" s="1422"/>
      <c r="AX112" s="1422"/>
      <c r="AY112" s="1422"/>
      <c r="AZ112" s="1422"/>
      <c r="BA112" s="1422"/>
      <c r="BB112" s="1422"/>
      <c r="BC112" s="1422"/>
      <c r="BD112" s="1422"/>
      <c r="BE112" s="1422"/>
      <c r="BF112" s="1422"/>
      <c r="BG112" s="1422"/>
      <c r="BH112" s="1422"/>
      <c r="BI112" s="1422"/>
      <c r="BJ112" s="1422"/>
      <c r="BK112" s="1422"/>
      <c r="BL112" s="1422"/>
      <c r="BM112" s="1422"/>
      <c r="BN112" s="1422"/>
      <c r="BO112" s="1422"/>
      <c r="BP112" s="1422"/>
      <c r="BQ112" s="1422"/>
      <c r="BR112" s="1422"/>
      <c r="BS112" s="1422"/>
      <c r="BT112" s="1425"/>
      <c r="BU112" s="1425"/>
      <c r="BV112" s="1422"/>
      <c r="BW112" s="1422"/>
      <c r="BX112" s="1422"/>
      <c r="BY112" s="1422"/>
      <c r="BZ112" s="1422"/>
      <c r="CA112" s="1422"/>
      <c r="CB112" s="1422"/>
      <c r="CC112" s="1422"/>
      <c r="CD112" s="1422"/>
      <c r="CE112" s="1422"/>
      <c r="CF112" s="1425"/>
      <c r="CG112" s="1422"/>
      <c r="CH112" s="1422"/>
      <c r="CI112" s="1422"/>
      <c r="CJ112" s="1422"/>
      <c r="CK112" s="1422"/>
      <c r="CL112" s="1422"/>
      <c r="CM112" s="1422"/>
      <c r="CN112" s="1422"/>
      <c r="CO112" s="1422"/>
      <c r="CP112" s="1422"/>
      <c r="CQ112" s="1422"/>
      <c r="CR112" s="1422"/>
      <c r="CS112" s="1422"/>
      <c r="CT112" s="1422"/>
      <c r="CU112" s="1422"/>
      <c r="CV112" s="1422"/>
      <c r="CW112" s="1422"/>
      <c r="CX112" s="1422"/>
      <c r="CY112" s="1422"/>
      <c r="CZ112" s="1422"/>
      <c r="DA112" s="1422"/>
      <c r="DB112" s="1422"/>
      <c r="DC112" s="1425"/>
      <c r="DD112" s="1422"/>
      <c r="DE112" s="1422"/>
      <c r="DF112" s="1422"/>
      <c r="DG112" s="1422"/>
      <c r="DH112" s="1422"/>
      <c r="DI112" s="1422"/>
      <c r="DJ112" s="1422"/>
      <c r="DK112" s="1422"/>
      <c r="DL112" s="1422"/>
      <c r="DM112" s="1422"/>
      <c r="DN112" s="1422"/>
      <c r="DO112" s="1425">
        <v>1</v>
      </c>
      <c r="DP112" s="1422"/>
      <c r="DQ112" s="1425"/>
      <c r="DR112" s="1422"/>
      <c r="DS112" s="1422"/>
      <c r="DT112" s="1422"/>
      <c r="DU112" s="1422"/>
      <c r="DV112" s="1422"/>
      <c r="DW112" s="1422"/>
      <c r="DX112" s="1422"/>
      <c r="DY112" s="1422"/>
      <c r="DZ112" s="1422"/>
      <c r="EA112" s="1425"/>
      <c r="EB112" s="1422"/>
      <c r="EC112" s="1422"/>
      <c r="ED112" s="1422"/>
      <c r="EE112" s="1422"/>
      <c r="EF112" s="1422"/>
      <c r="EG112" s="1422"/>
      <c r="EH112" s="1422"/>
      <c r="EI112" s="1422"/>
      <c r="EJ112" s="1422"/>
      <c r="EK112" s="1422"/>
      <c r="EL112" s="1426"/>
      <c r="EM112" s="1427"/>
      <c r="EN112" s="1425">
        <v>3</v>
      </c>
      <c r="EO112" s="1425"/>
      <c r="EP112" s="1425"/>
      <c r="EQ112" s="1425"/>
      <c r="ER112" s="1425"/>
      <c r="ES112" s="1427"/>
      <c r="ET112" s="1425"/>
      <c r="EU112" s="1425">
        <v>1</v>
      </c>
      <c r="EV112" s="1425"/>
      <c r="EW112" s="1425"/>
      <c r="EX112" s="1425"/>
      <c r="EY112" s="1425"/>
      <c r="EZ112" s="1425"/>
      <c r="FA112" s="1425"/>
      <c r="FB112" s="1425"/>
      <c r="FC112" s="1425"/>
      <c r="FD112" s="1425"/>
      <c r="FE112" s="1425"/>
      <c r="FF112" s="1428"/>
      <c r="FG112" s="1425"/>
      <c r="FH112" s="1425"/>
      <c r="FI112" s="1425"/>
      <c r="FJ112" s="1425"/>
      <c r="FK112" s="1425"/>
      <c r="FL112" s="1427"/>
      <c r="FM112" s="1427"/>
      <c r="FN112" s="1427"/>
      <c r="FO112" s="1427"/>
      <c r="FP112" s="1425"/>
      <c r="FQ112" s="1427"/>
      <c r="FR112" s="1427"/>
      <c r="FS112" s="1427"/>
      <c r="FT112" s="1427">
        <v>3</v>
      </c>
      <c r="FU112" s="1427"/>
      <c r="FV112" s="1427"/>
      <c r="FW112" s="1427"/>
      <c r="FX112" s="1427"/>
      <c r="FY112" s="1427"/>
      <c r="FZ112" s="1427">
        <v>2</v>
      </c>
      <c r="GA112" s="1427"/>
      <c r="GB112" s="1427">
        <v>2</v>
      </c>
      <c r="GC112" s="1427">
        <v>4</v>
      </c>
      <c r="GD112" s="1429"/>
      <c r="GE112" s="1430"/>
      <c r="GF112" s="1430"/>
      <c r="GG112" s="1427"/>
      <c r="GH112" s="1431">
        <f t="shared" si="15"/>
        <v>120</v>
      </c>
      <c r="GI112" s="1432"/>
      <c r="GJ112" s="1433">
        <f t="shared" si="16"/>
        <v>0</v>
      </c>
      <c r="GK112" s="1433"/>
      <c r="GL112" s="1434"/>
      <c r="GM112" s="1434"/>
      <c r="GN112" s="1434"/>
      <c r="GO112" s="1435">
        <v>1</v>
      </c>
      <c r="GP112" s="1435"/>
      <c r="GQ112" s="1435"/>
      <c r="GR112" s="1436"/>
      <c r="GS112" s="1437"/>
      <c r="GT112" s="1435"/>
      <c r="GU112" s="1435"/>
      <c r="GV112" s="1435"/>
      <c r="GW112" s="1435"/>
      <c r="GX112" s="1435"/>
      <c r="GY112" s="1435"/>
      <c r="GZ112" s="1435"/>
      <c r="HA112" s="1435"/>
      <c r="HB112" s="1435"/>
      <c r="HC112" s="1435">
        <f t="shared" si="18"/>
        <v>0</v>
      </c>
      <c r="HD112" s="1437">
        <f t="shared" si="19"/>
        <v>0</v>
      </c>
      <c r="HE112" s="1435"/>
      <c r="HF112" s="1436"/>
      <c r="HG112" s="1437"/>
      <c r="HH112" s="1435"/>
      <c r="HI112" s="1437"/>
      <c r="HJ112" s="1435">
        <v>1</v>
      </c>
      <c r="HK112" s="1437"/>
      <c r="HL112" s="1435">
        <v>1</v>
      </c>
      <c r="HM112" s="1436"/>
      <c r="HN112" s="1436"/>
      <c r="HO112" s="1436"/>
      <c r="HP112" s="1436"/>
      <c r="HQ112" s="1436"/>
      <c r="HR112" s="1437"/>
      <c r="HS112" s="1435"/>
      <c r="HT112" s="1435"/>
      <c r="HU112" s="1435"/>
      <c r="HV112" s="1435"/>
      <c r="HW112" s="1435"/>
      <c r="HX112" s="1435"/>
      <c r="HY112" s="1435"/>
      <c r="HZ112" s="1437"/>
      <c r="IA112" s="1437"/>
      <c r="IB112" s="1437"/>
      <c r="IC112" s="1435"/>
      <c r="ID112" s="1438"/>
      <c r="IE112" s="1438"/>
      <c r="IF112" s="1435"/>
      <c r="IG112" s="1435"/>
      <c r="IH112" s="1435"/>
      <c r="II112" s="1435"/>
      <c r="IJ112" s="1435"/>
      <c r="IK112" s="1435"/>
      <c r="IL112" s="1435"/>
      <c r="IM112" s="1435"/>
      <c r="IN112" s="1435"/>
      <c r="IO112" s="1435"/>
      <c r="IP112" s="1435"/>
      <c r="IQ112" s="1435"/>
      <c r="IR112" s="1435"/>
      <c r="IS112" s="1435"/>
      <c r="IT112" s="1435">
        <f>HJ112</f>
        <v>1</v>
      </c>
      <c r="IU112" s="1435">
        <f>HK112</f>
        <v>0</v>
      </c>
      <c r="IV112" s="1435">
        <f t="shared" si="12"/>
        <v>1</v>
      </c>
      <c r="IW112" s="1436">
        <f>HO112</f>
        <v>0</v>
      </c>
      <c r="IX112" s="1436">
        <f>HP112</f>
        <v>0</v>
      </c>
      <c r="IY112" s="1437"/>
      <c r="IZ112" s="1435">
        <f t="shared" si="13"/>
        <v>0</v>
      </c>
      <c r="JA112" s="1435"/>
      <c r="JB112" s="1435"/>
      <c r="JC112" s="1435"/>
      <c r="JD112" s="1435"/>
      <c r="JE112" s="1437"/>
      <c r="JF112" s="1437">
        <v>2</v>
      </c>
      <c r="JG112" s="1437"/>
      <c r="JH112" s="1435"/>
      <c r="JI112" s="1436"/>
      <c r="JJ112" s="1436">
        <f t="shared" si="17"/>
        <v>0</v>
      </c>
      <c r="JK112" s="1455"/>
    </row>
    <row r="113" spans="1:271" s="1027" customFormat="1" ht="18.95" hidden="1" customHeight="1">
      <c r="A113" s="1547" t="str">
        <f>BangKeTru!B111</f>
        <v>139A</v>
      </c>
      <c r="B113" s="1548">
        <f>BangKeTru!C111</f>
        <v>31.8</v>
      </c>
      <c r="C113" s="1416">
        <f t="shared" si="14"/>
        <v>3780.3999999999983</v>
      </c>
      <c r="D113" s="1464"/>
      <c r="E113" s="1465"/>
      <c r="F113" s="1465"/>
      <c r="G113" s="1465"/>
      <c r="H113" s="1466"/>
      <c r="I113" s="1464">
        <v>9</v>
      </c>
      <c r="J113" s="1464">
        <v>3</v>
      </c>
      <c r="K113" s="1467"/>
      <c r="L113" s="1467"/>
      <c r="M113" s="1467"/>
      <c r="N113" s="1468" t="s">
        <v>3998</v>
      </c>
      <c r="O113" s="1469" t="s">
        <v>3998</v>
      </c>
      <c r="P113" s="1469"/>
      <c r="Q113" s="1468">
        <v>1</v>
      </c>
      <c r="R113" s="1468"/>
      <c r="S113" s="1468"/>
      <c r="T113" s="1468"/>
      <c r="U113" s="1468"/>
      <c r="V113" s="1468"/>
      <c r="W113" s="1468"/>
      <c r="X113" s="1468"/>
      <c r="Y113" s="1518"/>
      <c r="Z113" s="1518"/>
      <c r="AA113" s="1462"/>
      <c r="AB113" s="1462"/>
      <c r="AC113" s="1462"/>
      <c r="AD113" s="1462"/>
      <c r="AE113" s="1462"/>
      <c r="AF113" s="1462"/>
      <c r="AG113" s="1462"/>
      <c r="AH113" s="1462"/>
      <c r="AI113" s="1462"/>
      <c r="AJ113" s="1462"/>
      <c r="AK113" s="1462"/>
      <c r="AL113" s="1462"/>
      <c r="AM113" s="1462"/>
      <c r="AN113" s="1472"/>
      <c r="AO113" s="1462"/>
      <c r="AP113" s="1462"/>
      <c r="AQ113" s="1462"/>
      <c r="AR113" s="1462"/>
      <c r="AS113" s="1462"/>
      <c r="AT113" s="1462"/>
      <c r="AU113" s="1462"/>
      <c r="AV113" s="1462"/>
      <c r="AW113" s="1462"/>
      <c r="AX113" s="1462"/>
      <c r="AY113" s="1462"/>
      <c r="AZ113" s="1462"/>
      <c r="BA113" s="1462"/>
      <c r="BB113" s="1462"/>
      <c r="BC113" s="1462"/>
      <c r="BD113" s="1462"/>
      <c r="BE113" s="1462"/>
      <c r="BF113" s="1462"/>
      <c r="BG113" s="1462"/>
      <c r="BH113" s="1462"/>
      <c r="BI113" s="1462"/>
      <c r="BJ113" s="1462"/>
      <c r="BK113" s="1462"/>
      <c r="BL113" s="1462"/>
      <c r="BM113" s="1462"/>
      <c r="BN113" s="1462"/>
      <c r="BO113" s="1462"/>
      <c r="BP113" s="1462"/>
      <c r="BQ113" s="1462"/>
      <c r="BR113" s="1462"/>
      <c r="BS113" s="1462"/>
      <c r="BT113" s="1462"/>
      <c r="BU113" s="1462"/>
      <c r="BV113" s="1462"/>
      <c r="BW113" s="1462"/>
      <c r="BX113" s="1462"/>
      <c r="BY113" s="1462"/>
      <c r="BZ113" s="1462"/>
      <c r="CA113" s="1462"/>
      <c r="CB113" s="1462"/>
      <c r="CC113" s="1462"/>
      <c r="CD113" s="1462"/>
      <c r="CE113" s="1462"/>
      <c r="CF113" s="1462"/>
      <c r="CG113" s="1462"/>
      <c r="CH113" s="1462"/>
      <c r="CI113" s="1462"/>
      <c r="CJ113" s="1462"/>
      <c r="CK113" s="1462"/>
      <c r="CL113" s="1462"/>
      <c r="CM113" s="1462"/>
      <c r="CN113" s="1462"/>
      <c r="CO113" s="1462"/>
      <c r="CP113" s="1462"/>
      <c r="CQ113" s="1462"/>
      <c r="CR113" s="1462"/>
      <c r="CS113" s="1462"/>
      <c r="CT113" s="1462"/>
      <c r="CU113" s="1462"/>
      <c r="CV113" s="1462"/>
      <c r="CW113" s="1462"/>
      <c r="CX113" s="1462"/>
      <c r="CY113" s="1462"/>
      <c r="CZ113" s="1462"/>
      <c r="DA113" s="1462"/>
      <c r="DB113" s="1462"/>
      <c r="DC113" s="1462"/>
      <c r="DD113" s="1462"/>
      <c r="DE113" s="1462"/>
      <c r="DF113" s="1462"/>
      <c r="DG113" s="1462"/>
      <c r="DH113" s="1462"/>
      <c r="DI113" s="1462"/>
      <c r="DJ113" s="1462"/>
      <c r="DK113" s="1472"/>
      <c r="DL113" s="1462"/>
      <c r="DM113" s="1462"/>
      <c r="DN113" s="1462"/>
      <c r="DO113" s="1462">
        <v>1</v>
      </c>
      <c r="DP113" s="1462"/>
      <c r="DQ113" s="1462"/>
      <c r="DR113" s="1462"/>
      <c r="DS113" s="1462"/>
      <c r="DT113" s="1462"/>
      <c r="DU113" s="1462"/>
      <c r="DV113" s="1462"/>
      <c r="DW113" s="1462"/>
      <c r="DX113" s="1462"/>
      <c r="DY113" s="1462"/>
      <c r="DZ113" s="1462"/>
      <c r="EA113" s="1462"/>
      <c r="EB113" s="1462"/>
      <c r="EC113" s="1462"/>
      <c r="ED113" s="1462"/>
      <c r="EE113" s="1462"/>
      <c r="EF113" s="1462"/>
      <c r="EG113" s="1462"/>
      <c r="EH113" s="1462"/>
      <c r="EI113" s="1462"/>
      <c r="EJ113" s="1462"/>
      <c r="EK113" s="1462"/>
      <c r="EL113" s="1472"/>
      <c r="EM113" s="1462"/>
      <c r="EN113" s="1462">
        <v>3</v>
      </c>
      <c r="EO113" s="1462"/>
      <c r="EP113" s="1462"/>
      <c r="EQ113" s="1462">
        <v>3</v>
      </c>
      <c r="ER113" s="1462"/>
      <c r="ES113" s="1462"/>
      <c r="ET113" s="1462"/>
      <c r="EU113" s="1462">
        <v>1</v>
      </c>
      <c r="EV113" s="1462"/>
      <c r="EW113" s="1462"/>
      <c r="EX113" s="1462"/>
      <c r="EY113" s="1462"/>
      <c r="EZ113" s="1462"/>
      <c r="FA113" s="1462"/>
      <c r="FB113" s="1462"/>
      <c r="FC113" s="1462"/>
      <c r="FD113" s="1462"/>
      <c r="FE113" s="1462"/>
      <c r="FF113" s="1473"/>
      <c r="FG113" s="1462"/>
      <c r="FH113" s="1462"/>
      <c r="FI113" s="1462"/>
      <c r="FJ113" s="1462"/>
      <c r="FK113" s="1462"/>
      <c r="FL113" s="1462"/>
      <c r="FM113" s="1462">
        <v>2</v>
      </c>
      <c r="FN113" s="1462">
        <v>6</v>
      </c>
      <c r="FO113" s="1462"/>
      <c r="FP113" s="1462"/>
      <c r="FQ113" s="1462"/>
      <c r="FR113" s="1435"/>
      <c r="FS113" s="1462"/>
      <c r="FT113" s="1462">
        <v>3</v>
      </c>
      <c r="FU113" s="1462"/>
      <c r="FV113" s="1462"/>
      <c r="FW113" s="1462"/>
      <c r="FX113" s="1462"/>
      <c r="FY113" s="1462"/>
      <c r="FZ113" s="1462"/>
      <c r="GA113" s="1462"/>
      <c r="GB113" s="1462"/>
      <c r="GC113" s="1462"/>
      <c r="GD113" s="1434"/>
      <c r="GE113" s="1434"/>
      <c r="GF113" s="1434"/>
      <c r="GG113" s="1462"/>
      <c r="GH113" s="1431">
        <f t="shared" si="15"/>
        <v>95.4</v>
      </c>
      <c r="GI113" s="1432"/>
      <c r="GJ113" s="1433">
        <f t="shared" si="16"/>
        <v>9</v>
      </c>
      <c r="GK113" s="1433"/>
      <c r="GL113" s="1434"/>
      <c r="GM113" s="1434"/>
      <c r="GN113" s="1434"/>
      <c r="GO113" s="1462"/>
      <c r="GP113" s="1462"/>
      <c r="GQ113" s="1462"/>
      <c r="GR113" s="1437"/>
      <c r="GS113" s="1437"/>
      <c r="GT113" s="1462"/>
      <c r="GU113" s="1462"/>
      <c r="GV113" s="1462">
        <v>1</v>
      </c>
      <c r="GW113" s="1462"/>
      <c r="GX113" s="1462"/>
      <c r="GY113" s="1462"/>
      <c r="GZ113" s="1462"/>
      <c r="HA113" s="1462"/>
      <c r="HB113" s="1462"/>
      <c r="HC113" s="1435">
        <f t="shared" si="18"/>
        <v>0</v>
      </c>
      <c r="HD113" s="1437">
        <f t="shared" si="19"/>
        <v>0</v>
      </c>
      <c r="HE113" s="1462"/>
      <c r="HF113" s="1437"/>
      <c r="HG113" s="1437"/>
      <c r="HH113" s="1462">
        <v>2</v>
      </c>
      <c r="HI113" s="1437">
        <v>1</v>
      </c>
      <c r="HJ113" s="1462"/>
      <c r="HK113" s="1437"/>
      <c r="HL113" s="1462"/>
      <c r="HM113" s="1437"/>
      <c r="HN113" s="1437"/>
      <c r="HO113" s="1437"/>
      <c r="HP113" s="1437"/>
      <c r="HQ113" s="1437"/>
      <c r="HR113" s="1437"/>
      <c r="HS113" s="1462"/>
      <c r="HT113" s="1462"/>
      <c r="HU113" s="1462"/>
      <c r="HV113" s="1462"/>
      <c r="HW113" s="1462"/>
      <c r="HX113" s="1462"/>
      <c r="HY113" s="1462">
        <v>1</v>
      </c>
      <c r="HZ113" s="1437"/>
      <c r="IA113" s="1437"/>
      <c r="IB113" s="1437"/>
      <c r="IC113" s="1462"/>
      <c r="ID113" s="1463"/>
      <c r="IE113" s="1463"/>
      <c r="IF113" s="1462"/>
      <c r="IG113" s="1435"/>
      <c r="IH113" s="1462"/>
      <c r="II113" s="1462"/>
      <c r="IJ113" s="1462"/>
      <c r="IK113" s="1462"/>
      <c r="IL113" s="1462"/>
      <c r="IM113" s="1462"/>
      <c r="IN113" s="1462"/>
      <c r="IO113" s="1462"/>
      <c r="IP113" s="1462"/>
      <c r="IQ113" s="1462"/>
      <c r="IR113" s="1462"/>
      <c r="IS113" s="1462"/>
      <c r="IT113" s="1462"/>
      <c r="IU113" s="1462"/>
      <c r="IV113" s="1435">
        <f t="shared" si="12"/>
        <v>0</v>
      </c>
      <c r="IW113" s="1437"/>
      <c r="IX113" s="1437"/>
      <c r="IY113" s="1437"/>
      <c r="IZ113" s="1435">
        <f t="shared" si="13"/>
        <v>0</v>
      </c>
      <c r="JA113" s="1462"/>
      <c r="JB113" s="1462"/>
      <c r="JC113" s="1462"/>
      <c r="JD113" s="1462"/>
      <c r="JE113" s="1437"/>
      <c r="JF113" s="1437"/>
      <c r="JG113" s="1437"/>
      <c r="JH113" s="1435"/>
      <c r="JI113" s="1436"/>
      <c r="JJ113" s="1436">
        <f t="shared" si="17"/>
        <v>3</v>
      </c>
      <c r="JK113" s="1455" t="s">
        <v>4006</v>
      </c>
    </row>
    <row r="114" spans="1:271" s="1027" customFormat="1" ht="18.95" hidden="1" customHeight="1">
      <c r="A114" s="1547">
        <f>BangKeTru!B112</f>
        <v>140</v>
      </c>
      <c r="B114" s="1548">
        <f>BangKeTru!C112</f>
        <v>8</v>
      </c>
      <c r="C114" s="1416">
        <f t="shared" si="14"/>
        <v>3788.3999999999983</v>
      </c>
      <c r="D114" s="1416"/>
      <c r="E114" s="1441"/>
      <c r="F114" s="1441"/>
      <c r="G114" s="1441"/>
      <c r="H114" s="1460"/>
      <c r="I114" s="1443"/>
      <c r="J114" s="1443"/>
      <c r="K114" s="1461"/>
      <c r="L114" s="1461"/>
      <c r="M114" s="1461"/>
      <c r="N114" s="1445" t="s">
        <v>3434</v>
      </c>
      <c r="O114" s="1446" t="s">
        <v>3434</v>
      </c>
      <c r="P114" s="1446"/>
      <c r="Q114" s="1444">
        <v>1</v>
      </c>
      <c r="R114" s="1444"/>
      <c r="S114" s="1445"/>
      <c r="T114" s="1444"/>
      <c r="U114" s="1444"/>
      <c r="V114" s="1444"/>
      <c r="W114" s="1445"/>
      <c r="X114" s="1447"/>
      <c r="Y114" s="1447"/>
      <c r="Z114" s="1447"/>
      <c r="AA114" s="1448"/>
      <c r="AB114" s="1444"/>
      <c r="AC114" s="1444"/>
      <c r="AD114" s="1444"/>
      <c r="AE114" s="1444"/>
      <c r="AF114" s="1444"/>
      <c r="AG114" s="1444"/>
      <c r="AH114" s="1444"/>
      <c r="AI114" s="1444"/>
      <c r="AJ114" s="1444"/>
      <c r="AK114" s="1444"/>
      <c r="AL114" s="1444"/>
      <c r="AM114" s="1444"/>
      <c r="AN114" s="1444"/>
      <c r="AO114" s="1444"/>
      <c r="AP114" s="1444"/>
      <c r="AQ114" s="1444"/>
      <c r="AR114" s="1444"/>
      <c r="AS114" s="1444"/>
      <c r="AT114" s="1444"/>
      <c r="AU114" s="1444"/>
      <c r="AV114" s="1444"/>
      <c r="AW114" s="1444"/>
      <c r="AX114" s="1444"/>
      <c r="AY114" s="1444"/>
      <c r="AZ114" s="1444"/>
      <c r="BA114" s="1444"/>
      <c r="BB114" s="1444"/>
      <c r="BC114" s="1444"/>
      <c r="BD114" s="1444"/>
      <c r="BE114" s="1444"/>
      <c r="BF114" s="1444"/>
      <c r="BG114" s="1444"/>
      <c r="BH114" s="1444"/>
      <c r="BI114" s="1444"/>
      <c r="BJ114" s="1444"/>
      <c r="BK114" s="1444"/>
      <c r="BL114" s="1444"/>
      <c r="BM114" s="1444"/>
      <c r="BN114" s="1444"/>
      <c r="BO114" s="1444"/>
      <c r="BP114" s="1444"/>
      <c r="BQ114" s="1444"/>
      <c r="BR114" s="1444"/>
      <c r="BS114" s="1444"/>
      <c r="BT114" s="1448"/>
      <c r="BU114" s="1448"/>
      <c r="BV114" s="1444"/>
      <c r="BW114" s="1444"/>
      <c r="BX114" s="1444"/>
      <c r="BY114" s="1444"/>
      <c r="BZ114" s="1444"/>
      <c r="CA114" s="1444"/>
      <c r="CB114" s="1444"/>
      <c r="CC114" s="1444"/>
      <c r="CD114" s="1444"/>
      <c r="CE114" s="1444"/>
      <c r="CF114" s="1448"/>
      <c r="CG114" s="1444"/>
      <c r="CH114" s="1444"/>
      <c r="CI114" s="1444"/>
      <c r="CJ114" s="1444"/>
      <c r="CK114" s="1444"/>
      <c r="CL114" s="1444"/>
      <c r="CM114" s="1444"/>
      <c r="CN114" s="1444"/>
      <c r="CO114" s="1444"/>
      <c r="CP114" s="1444"/>
      <c r="CQ114" s="1444"/>
      <c r="CR114" s="1444"/>
      <c r="CS114" s="1444"/>
      <c r="CT114" s="1444"/>
      <c r="CU114" s="1444"/>
      <c r="CV114" s="1444"/>
      <c r="CW114" s="1444"/>
      <c r="CX114" s="1444"/>
      <c r="CY114" s="1444"/>
      <c r="CZ114" s="1444"/>
      <c r="DA114" s="1444"/>
      <c r="DB114" s="1444"/>
      <c r="DC114" s="1448"/>
      <c r="DD114" s="1444"/>
      <c r="DE114" s="1444"/>
      <c r="DF114" s="1444"/>
      <c r="DG114" s="1444"/>
      <c r="DH114" s="1444"/>
      <c r="DI114" s="1444"/>
      <c r="DJ114" s="1444"/>
      <c r="DK114" s="1444"/>
      <c r="DL114" s="1444"/>
      <c r="DM114" s="1444"/>
      <c r="DN114" s="1444"/>
      <c r="DO114" s="1448">
        <v>1</v>
      </c>
      <c r="DP114" s="1444"/>
      <c r="DQ114" s="1448"/>
      <c r="DR114" s="1444"/>
      <c r="DS114" s="1444"/>
      <c r="DT114" s="1444"/>
      <c r="DU114" s="1444"/>
      <c r="DV114" s="1444"/>
      <c r="DW114" s="1444"/>
      <c r="DX114" s="1444"/>
      <c r="DY114" s="1444"/>
      <c r="DZ114" s="1444"/>
      <c r="EA114" s="1448"/>
      <c r="EB114" s="1444"/>
      <c r="EC114" s="1444"/>
      <c r="ED114" s="1444"/>
      <c r="EE114" s="1444"/>
      <c r="EF114" s="1444"/>
      <c r="EG114" s="1444"/>
      <c r="EH114" s="1444"/>
      <c r="EI114" s="1444"/>
      <c r="EJ114" s="1444"/>
      <c r="EK114" s="1444"/>
      <c r="EL114" s="1449"/>
      <c r="EM114" s="1450"/>
      <c r="EN114" s="1448">
        <v>3</v>
      </c>
      <c r="EO114" s="1448"/>
      <c r="EP114" s="1448"/>
      <c r="EQ114" s="1448"/>
      <c r="ER114" s="1448"/>
      <c r="ES114" s="1450">
        <v>1</v>
      </c>
      <c r="ET114" s="1448"/>
      <c r="EU114" s="1448">
        <v>1</v>
      </c>
      <c r="EV114" s="1448"/>
      <c r="EW114" s="1448"/>
      <c r="EX114" s="1448"/>
      <c r="EY114" s="1448"/>
      <c r="EZ114" s="1448"/>
      <c r="FA114" s="1448"/>
      <c r="FB114" s="1448"/>
      <c r="FC114" s="1448"/>
      <c r="FD114" s="1448"/>
      <c r="FE114" s="1448"/>
      <c r="FF114" s="1451"/>
      <c r="FG114" s="1448"/>
      <c r="FH114" s="1448"/>
      <c r="FI114" s="1448"/>
      <c r="FJ114" s="1448"/>
      <c r="FK114" s="1448"/>
      <c r="FL114" s="1450"/>
      <c r="FM114" s="1450"/>
      <c r="FN114" s="1450"/>
      <c r="FO114" s="1450"/>
      <c r="FP114" s="1448"/>
      <c r="FQ114" s="1452"/>
      <c r="FR114" s="1452"/>
      <c r="FS114" s="1450"/>
      <c r="FT114" s="1450">
        <v>3</v>
      </c>
      <c r="FU114" s="1450"/>
      <c r="FV114" s="1450"/>
      <c r="FW114" s="1450"/>
      <c r="FX114" s="1450"/>
      <c r="FY114" s="1450"/>
      <c r="FZ114" s="1450"/>
      <c r="GA114" s="1450"/>
      <c r="GB114" s="1450"/>
      <c r="GC114" s="1450"/>
      <c r="GD114" s="1453"/>
      <c r="GE114" s="1454"/>
      <c r="GF114" s="1454"/>
      <c r="GG114" s="1450"/>
      <c r="GH114" s="1431">
        <f t="shared" si="15"/>
        <v>24</v>
      </c>
      <c r="GI114" s="1432"/>
      <c r="GJ114" s="1433">
        <f t="shared" si="16"/>
        <v>0</v>
      </c>
      <c r="GK114" s="1433"/>
      <c r="GL114" s="1434"/>
      <c r="GM114" s="1434"/>
      <c r="GN114" s="1434"/>
      <c r="GO114" s="1435"/>
      <c r="GP114" s="1435"/>
      <c r="GQ114" s="1435"/>
      <c r="GR114" s="1436"/>
      <c r="GS114" s="1437"/>
      <c r="GT114" s="1435"/>
      <c r="GU114" s="1435"/>
      <c r="GV114" s="1435">
        <v>1</v>
      </c>
      <c r="GW114" s="1435"/>
      <c r="GX114" s="1435"/>
      <c r="GY114" s="1435"/>
      <c r="GZ114" s="1435"/>
      <c r="HA114" s="1435"/>
      <c r="HB114" s="1435"/>
      <c r="HC114" s="1435">
        <f t="shared" si="18"/>
        <v>0</v>
      </c>
      <c r="HD114" s="1437">
        <f t="shared" si="19"/>
        <v>0</v>
      </c>
      <c r="HE114" s="1435"/>
      <c r="HF114" s="1436"/>
      <c r="HG114" s="1437"/>
      <c r="HH114" s="1435">
        <v>2</v>
      </c>
      <c r="HI114" s="1437">
        <v>1</v>
      </c>
      <c r="HJ114" s="1435"/>
      <c r="HK114" s="1437"/>
      <c r="HL114" s="1435"/>
      <c r="HM114" s="1436"/>
      <c r="HN114" s="1436"/>
      <c r="HO114" s="1436"/>
      <c r="HP114" s="1436"/>
      <c r="HQ114" s="1436"/>
      <c r="HR114" s="1437"/>
      <c r="HS114" s="1435"/>
      <c r="HT114" s="1435"/>
      <c r="HU114" s="1435"/>
      <c r="HV114" s="1435"/>
      <c r="HW114" s="1435"/>
      <c r="HX114" s="1435"/>
      <c r="HY114" s="1435">
        <v>1</v>
      </c>
      <c r="HZ114" s="1437"/>
      <c r="IA114" s="1437"/>
      <c r="IB114" s="1437"/>
      <c r="IC114" s="1462"/>
      <c r="ID114" s="1463"/>
      <c r="IE114" s="1463"/>
      <c r="IF114" s="1462"/>
      <c r="IG114" s="1435"/>
      <c r="IH114" s="1462"/>
      <c r="II114" s="1462"/>
      <c r="IJ114" s="1462"/>
      <c r="IK114" s="1462"/>
      <c r="IL114" s="1462"/>
      <c r="IM114" s="1462"/>
      <c r="IN114" s="1462"/>
      <c r="IO114" s="1462"/>
      <c r="IP114" s="1462"/>
      <c r="IQ114" s="1462"/>
      <c r="IR114" s="1462"/>
      <c r="IS114" s="1462"/>
      <c r="IT114" s="1462"/>
      <c r="IU114" s="1462"/>
      <c r="IV114" s="1435">
        <f t="shared" si="12"/>
        <v>0</v>
      </c>
      <c r="IW114" s="1437"/>
      <c r="IX114" s="1437"/>
      <c r="IY114" s="1437"/>
      <c r="IZ114" s="1435">
        <f t="shared" si="13"/>
        <v>0</v>
      </c>
      <c r="JA114" s="1462"/>
      <c r="JB114" s="1462"/>
      <c r="JC114" s="1462"/>
      <c r="JD114" s="1462"/>
      <c r="JE114" s="1437"/>
      <c r="JF114" s="1437"/>
      <c r="JG114" s="1437"/>
      <c r="JH114" s="1435"/>
      <c r="JI114" s="1436"/>
      <c r="JJ114" s="1436">
        <f t="shared" si="17"/>
        <v>0</v>
      </c>
      <c r="JK114" s="1455"/>
    </row>
    <row r="115" spans="1:271" s="1027" customFormat="1" ht="18.95" hidden="1" customHeight="1">
      <c r="A115" s="1547" t="str">
        <f>BangKeTru!B113</f>
        <v>140a</v>
      </c>
      <c r="B115" s="1548">
        <f>BangKeTru!C113</f>
        <v>40</v>
      </c>
      <c r="C115" s="1416">
        <f t="shared" si="14"/>
        <v>3828.3999999999983</v>
      </c>
      <c r="D115" s="1456"/>
      <c r="E115" s="1457"/>
      <c r="F115" s="1457"/>
      <c r="G115" s="1457"/>
      <c r="H115" s="1458"/>
      <c r="I115" s="1456"/>
      <c r="J115" s="1456"/>
      <c r="K115" s="1422"/>
      <c r="L115" s="1422"/>
      <c r="M115" s="1422"/>
      <c r="N115" s="1423"/>
      <c r="O115" s="1421" t="s">
        <v>3434</v>
      </c>
      <c r="P115" s="1421"/>
      <c r="Q115" s="1422"/>
      <c r="R115" s="1422"/>
      <c r="S115" s="1423"/>
      <c r="T115" s="1422"/>
      <c r="U115" s="1422"/>
      <c r="V115" s="1422"/>
      <c r="W115" s="1423"/>
      <c r="X115" s="1424">
        <v>1</v>
      </c>
      <c r="Y115" s="1424"/>
      <c r="Z115" s="1424"/>
      <c r="AA115" s="1425"/>
      <c r="AB115" s="1422"/>
      <c r="AC115" s="1422"/>
      <c r="AD115" s="1422"/>
      <c r="AE115" s="1422"/>
      <c r="AF115" s="1422"/>
      <c r="AG115" s="1422"/>
      <c r="AH115" s="1422"/>
      <c r="AI115" s="1422"/>
      <c r="AJ115" s="1422"/>
      <c r="AK115" s="1422"/>
      <c r="AL115" s="1422"/>
      <c r="AM115" s="1422">
        <v>1</v>
      </c>
      <c r="AN115" s="1422"/>
      <c r="AO115" s="1422"/>
      <c r="AP115" s="1422"/>
      <c r="AQ115" s="1422"/>
      <c r="AR115" s="1422"/>
      <c r="AS115" s="1422"/>
      <c r="AT115" s="1422"/>
      <c r="AU115" s="1422"/>
      <c r="AV115" s="1422"/>
      <c r="AW115" s="1422"/>
      <c r="AX115" s="1422"/>
      <c r="AY115" s="1422"/>
      <c r="AZ115" s="1422"/>
      <c r="BA115" s="1422"/>
      <c r="BB115" s="1422"/>
      <c r="BC115" s="1422"/>
      <c r="BD115" s="1422"/>
      <c r="BE115" s="1422"/>
      <c r="BF115" s="1422"/>
      <c r="BG115" s="1422"/>
      <c r="BH115" s="1422"/>
      <c r="BI115" s="1422"/>
      <c r="BJ115" s="1422"/>
      <c r="BK115" s="1422"/>
      <c r="BL115" s="1422"/>
      <c r="BM115" s="1422"/>
      <c r="BN115" s="1422"/>
      <c r="BO115" s="1422"/>
      <c r="BP115" s="1422"/>
      <c r="BQ115" s="1422"/>
      <c r="BR115" s="1422"/>
      <c r="BS115" s="1422"/>
      <c r="BT115" s="1425"/>
      <c r="BU115" s="1425"/>
      <c r="BV115" s="1422"/>
      <c r="BW115" s="1422"/>
      <c r="BX115" s="1422"/>
      <c r="BY115" s="1422"/>
      <c r="BZ115" s="1422"/>
      <c r="CA115" s="1422"/>
      <c r="CB115" s="1422"/>
      <c r="CC115" s="1422"/>
      <c r="CD115" s="1422"/>
      <c r="CE115" s="1422"/>
      <c r="CF115" s="1425"/>
      <c r="CG115" s="1422"/>
      <c r="CH115" s="1422"/>
      <c r="CI115" s="1422"/>
      <c r="CJ115" s="1422"/>
      <c r="CK115" s="1422"/>
      <c r="CL115" s="1422"/>
      <c r="CM115" s="1422"/>
      <c r="CN115" s="1422"/>
      <c r="CO115" s="1422"/>
      <c r="CP115" s="1422"/>
      <c r="CQ115" s="1422"/>
      <c r="CR115" s="1422"/>
      <c r="CS115" s="1422"/>
      <c r="CT115" s="1422"/>
      <c r="CU115" s="1422"/>
      <c r="CV115" s="1422"/>
      <c r="CW115" s="1422"/>
      <c r="CX115" s="1422"/>
      <c r="CY115" s="1422"/>
      <c r="CZ115" s="1422"/>
      <c r="DA115" s="1422"/>
      <c r="DB115" s="1422"/>
      <c r="DC115" s="1425"/>
      <c r="DD115" s="1422"/>
      <c r="DE115" s="1422"/>
      <c r="DF115" s="1422"/>
      <c r="DG115" s="1422"/>
      <c r="DH115" s="1422"/>
      <c r="DI115" s="1422"/>
      <c r="DJ115" s="1422"/>
      <c r="DK115" s="1422"/>
      <c r="DL115" s="1422"/>
      <c r="DM115" s="1422"/>
      <c r="DN115" s="1422"/>
      <c r="DO115" s="1425">
        <v>1</v>
      </c>
      <c r="DP115" s="1422"/>
      <c r="DQ115" s="1425"/>
      <c r="DR115" s="1422"/>
      <c r="DS115" s="1422"/>
      <c r="DT115" s="1422"/>
      <c r="DU115" s="1422"/>
      <c r="DV115" s="1422"/>
      <c r="DW115" s="1422"/>
      <c r="DX115" s="1422"/>
      <c r="DY115" s="1422"/>
      <c r="DZ115" s="1422"/>
      <c r="EA115" s="1425"/>
      <c r="EB115" s="1422"/>
      <c r="EC115" s="1422"/>
      <c r="ED115" s="1422"/>
      <c r="EE115" s="1422"/>
      <c r="EF115" s="1422"/>
      <c r="EG115" s="1422"/>
      <c r="EH115" s="1422"/>
      <c r="EI115" s="1422"/>
      <c r="EJ115" s="1422"/>
      <c r="EK115" s="1422"/>
      <c r="EL115" s="1426"/>
      <c r="EM115" s="1427"/>
      <c r="EN115" s="1425">
        <v>3</v>
      </c>
      <c r="EO115" s="1425"/>
      <c r="EP115" s="1425"/>
      <c r="EQ115" s="1425"/>
      <c r="ER115" s="1425"/>
      <c r="ES115" s="1427"/>
      <c r="ET115" s="1425"/>
      <c r="EU115" s="1425">
        <v>1</v>
      </c>
      <c r="EV115" s="1425"/>
      <c r="EW115" s="1425"/>
      <c r="EX115" s="1425"/>
      <c r="EY115" s="1425"/>
      <c r="EZ115" s="1425"/>
      <c r="FA115" s="1425"/>
      <c r="FB115" s="1425"/>
      <c r="FC115" s="1425"/>
      <c r="FD115" s="1425"/>
      <c r="FE115" s="1425"/>
      <c r="FF115" s="1428"/>
      <c r="FG115" s="1425"/>
      <c r="FH115" s="1425"/>
      <c r="FI115" s="1425"/>
      <c r="FJ115" s="1425"/>
      <c r="FK115" s="1425"/>
      <c r="FL115" s="1427"/>
      <c r="FM115" s="1427"/>
      <c r="FN115" s="1427"/>
      <c r="FO115" s="1427"/>
      <c r="FP115" s="1425"/>
      <c r="FQ115" s="1427"/>
      <c r="FR115" s="1427"/>
      <c r="FS115" s="1427"/>
      <c r="FT115" s="1427">
        <v>3</v>
      </c>
      <c r="FU115" s="1427"/>
      <c r="FV115" s="1427"/>
      <c r="FW115" s="1427"/>
      <c r="FX115" s="1427"/>
      <c r="FY115" s="1427"/>
      <c r="FZ115" s="1427"/>
      <c r="GA115" s="1427"/>
      <c r="GB115" s="1427"/>
      <c r="GC115" s="1427"/>
      <c r="GD115" s="1429"/>
      <c r="GE115" s="1430"/>
      <c r="GF115" s="1430"/>
      <c r="GG115" s="1427"/>
      <c r="GH115" s="1431">
        <f t="shared" si="15"/>
        <v>120</v>
      </c>
      <c r="GI115" s="1432">
        <f>B115</f>
        <v>40</v>
      </c>
      <c r="GJ115" s="1433">
        <f t="shared" si="16"/>
        <v>0</v>
      </c>
      <c r="GK115" s="1433"/>
      <c r="GL115" s="1434"/>
      <c r="GM115" s="1434"/>
      <c r="GN115" s="1434"/>
      <c r="GO115" s="1435"/>
      <c r="GP115" s="1435"/>
      <c r="GQ115" s="1435"/>
      <c r="GR115" s="1436"/>
      <c r="GS115" s="1437"/>
      <c r="GT115" s="1435"/>
      <c r="GU115" s="1435"/>
      <c r="GV115" s="1435"/>
      <c r="GW115" s="1435"/>
      <c r="GX115" s="1435"/>
      <c r="GY115" s="1435"/>
      <c r="GZ115" s="1435"/>
      <c r="HA115" s="1435"/>
      <c r="HB115" s="1435"/>
      <c r="HC115" s="1435">
        <f t="shared" si="18"/>
        <v>0</v>
      </c>
      <c r="HD115" s="1437">
        <f t="shared" si="19"/>
        <v>0</v>
      </c>
      <c r="HE115" s="1435"/>
      <c r="HF115" s="1436"/>
      <c r="HG115" s="1437"/>
      <c r="HH115" s="1435"/>
      <c r="HI115" s="1437"/>
      <c r="HJ115" s="1435"/>
      <c r="HK115" s="1437"/>
      <c r="HL115" s="1435"/>
      <c r="HM115" s="1436"/>
      <c r="HN115" s="1436"/>
      <c r="HO115" s="1436"/>
      <c r="HP115" s="1436"/>
      <c r="HQ115" s="1436"/>
      <c r="HR115" s="1437"/>
      <c r="HS115" s="1435"/>
      <c r="HT115" s="1435"/>
      <c r="HU115" s="1435"/>
      <c r="HV115" s="1435"/>
      <c r="HW115" s="1435"/>
      <c r="HX115" s="1435"/>
      <c r="HY115" s="1435"/>
      <c r="HZ115" s="1437"/>
      <c r="IA115" s="1437"/>
      <c r="IB115" s="1437"/>
      <c r="IC115" s="1435"/>
      <c r="ID115" s="1438"/>
      <c r="IE115" s="1438"/>
      <c r="IF115" s="1435"/>
      <c r="IG115" s="1435"/>
      <c r="IH115" s="1435"/>
      <c r="II115" s="1435"/>
      <c r="IJ115" s="1435"/>
      <c r="IK115" s="1435"/>
      <c r="IL115" s="1435"/>
      <c r="IM115" s="1435"/>
      <c r="IN115" s="1435"/>
      <c r="IO115" s="1435"/>
      <c r="IP115" s="1435"/>
      <c r="IQ115" s="1435"/>
      <c r="IR115" s="1435"/>
      <c r="IS115" s="1435"/>
      <c r="IT115" s="1435"/>
      <c r="IU115" s="1435"/>
      <c r="IV115" s="1435">
        <f t="shared" si="12"/>
        <v>0</v>
      </c>
      <c r="IW115" s="1436"/>
      <c r="IX115" s="1436"/>
      <c r="IY115" s="1437"/>
      <c r="IZ115" s="1435">
        <f t="shared" si="13"/>
        <v>0</v>
      </c>
      <c r="JA115" s="1435"/>
      <c r="JB115" s="1435"/>
      <c r="JC115" s="1435"/>
      <c r="JD115" s="1435"/>
      <c r="JE115" s="1437"/>
      <c r="JF115" s="1437"/>
      <c r="JG115" s="1437"/>
      <c r="JH115" s="1435"/>
      <c r="JI115" s="1436"/>
      <c r="JJ115" s="1436">
        <f t="shared" si="17"/>
        <v>0</v>
      </c>
      <c r="JK115" s="1459"/>
    </row>
    <row r="116" spans="1:271" s="1027" customFormat="1" ht="18.95" hidden="1" customHeight="1">
      <c r="A116" s="1547">
        <f>BangKeTru!B114</f>
        <v>141</v>
      </c>
      <c r="B116" s="1548">
        <f>BangKeTru!C114</f>
        <v>37.700000000000003</v>
      </c>
      <c r="C116" s="1416">
        <f t="shared" si="14"/>
        <v>3866.0999999999981</v>
      </c>
      <c r="D116" s="1416"/>
      <c r="E116" s="1441"/>
      <c r="F116" s="1441"/>
      <c r="G116" s="1441"/>
      <c r="H116" s="1460"/>
      <c r="I116" s="1443"/>
      <c r="J116" s="1443"/>
      <c r="K116" s="1461"/>
      <c r="L116" s="1461"/>
      <c r="M116" s="1461"/>
      <c r="N116" s="1445" t="s">
        <v>3434</v>
      </c>
      <c r="O116" s="1446" t="s">
        <v>3434</v>
      </c>
      <c r="P116" s="1446"/>
      <c r="Q116" s="1444">
        <v>1</v>
      </c>
      <c r="R116" s="1444"/>
      <c r="S116" s="1445"/>
      <c r="T116" s="1444"/>
      <c r="U116" s="1444"/>
      <c r="V116" s="1444"/>
      <c r="W116" s="1445"/>
      <c r="X116" s="1447"/>
      <c r="Y116" s="1447"/>
      <c r="Z116" s="1447"/>
      <c r="AA116" s="1448"/>
      <c r="AB116" s="1444"/>
      <c r="AC116" s="1444"/>
      <c r="AD116" s="1444"/>
      <c r="AE116" s="1444"/>
      <c r="AF116" s="1444"/>
      <c r="AG116" s="1444"/>
      <c r="AH116" s="1444"/>
      <c r="AI116" s="1444"/>
      <c r="AJ116" s="1444"/>
      <c r="AK116" s="1444"/>
      <c r="AL116" s="1444"/>
      <c r="AM116" s="1444"/>
      <c r="AN116" s="1444"/>
      <c r="AO116" s="1444"/>
      <c r="AP116" s="1444"/>
      <c r="AQ116" s="1444"/>
      <c r="AR116" s="1444"/>
      <c r="AS116" s="1444"/>
      <c r="AT116" s="1444"/>
      <c r="AU116" s="1444"/>
      <c r="AV116" s="1444"/>
      <c r="AW116" s="1444"/>
      <c r="AX116" s="1444"/>
      <c r="AY116" s="1444"/>
      <c r="AZ116" s="1444"/>
      <c r="BA116" s="1444"/>
      <c r="BB116" s="1444"/>
      <c r="BC116" s="1444"/>
      <c r="BD116" s="1444"/>
      <c r="BE116" s="1444"/>
      <c r="BF116" s="1444"/>
      <c r="BG116" s="1444"/>
      <c r="BH116" s="1444"/>
      <c r="BI116" s="1444"/>
      <c r="BJ116" s="1444"/>
      <c r="BK116" s="1444"/>
      <c r="BL116" s="1444"/>
      <c r="BM116" s="1444"/>
      <c r="BN116" s="1444"/>
      <c r="BO116" s="1444"/>
      <c r="BP116" s="1444"/>
      <c r="BQ116" s="1444"/>
      <c r="BR116" s="1444"/>
      <c r="BS116" s="1444"/>
      <c r="BT116" s="1448"/>
      <c r="BU116" s="1448"/>
      <c r="BV116" s="1444"/>
      <c r="BW116" s="1444"/>
      <c r="BX116" s="1444"/>
      <c r="BY116" s="1444"/>
      <c r="BZ116" s="1444"/>
      <c r="CA116" s="1444"/>
      <c r="CB116" s="1444"/>
      <c r="CC116" s="1444"/>
      <c r="CD116" s="1444"/>
      <c r="CE116" s="1444"/>
      <c r="CF116" s="1448"/>
      <c r="CG116" s="1444"/>
      <c r="CH116" s="1444"/>
      <c r="CI116" s="1444"/>
      <c r="CJ116" s="1444"/>
      <c r="CK116" s="1444"/>
      <c r="CL116" s="1444"/>
      <c r="CM116" s="1444"/>
      <c r="CN116" s="1444"/>
      <c r="CO116" s="1444"/>
      <c r="CP116" s="1444"/>
      <c r="CQ116" s="1444"/>
      <c r="CR116" s="1444"/>
      <c r="CS116" s="1444"/>
      <c r="CT116" s="1444"/>
      <c r="CU116" s="1444"/>
      <c r="CV116" s="1444"/>
      <c r="CW116" s="1444"/>
      <c r="CX116" s="1444"/>
      <c r="CY116" s="1444"/>
      <c r="CZ116" s="1444"/>
      <c r="DA116" s="1444"/>
      <c r="DB116" s="1444"/>
      <c r="DC116" s="1448"/>
      <c r="DD116" s="1444"/>
      <c r="DE116" s="1444"/>
      <c r="DF116" s="1444"/>
      <c r="DG116" s="1444"/>
      <c r="DH116" s="1444"/>
      <c r="DI116" s="1444"/>
      <c r="DJ116" s="1444"/>
      <c r="DK116" s="1444"/>
      <c r="DL116" s="1444"/>
      <c r="DM116" s="1444"/>
      <c r="DN116" s="1444"/>
      <c r="DO116" s="1448">
        <v>1</v>
      </c>
      <c r="DP116" s="1444"/>
      <c r="DQ116" s="1448"/>
      <c r="DR116" s="1444"/>
      <c r="DS116" s="1444"/>
      <c r="DT116" s="1444"/>
      <c r="DU116" s="1444"/>
      <c r="DV116" s="1444"/>
      <c r="DW116" s="1444"/>
      <c r="DX116" s="1444"/>
      <c r="DY116" s="1444"/>
      <c r="DZ116" s="1444"/>
      <c r="EA116" s="1448"/>
      <c r="EB116" s="1444"/>
      <c r="EC116" s="1444"/>
      <c r="ED116" s="1444"/>
      <c r="EE116" s="1444"/>
      <c r="EF116" s="1444"/>
      <c r="EG116" s="1444"/>
      <c r="EH116" s="1444"/>
      <c r="EI116" s="1444"/>
      <c r="EJ116" s="1444"/>
      <c r="EK116" s="1444"/>
      <c r="EL116" s="1449"/>
      <c r="EM116" s="1450"/>
      <c r="EN116" s="1448">
        <v>3</v>
      </c>
      <c r="EO116" s="1448"/>
      <c r="EP116" s="1448"/>
      <c r="EQ116" s="1448"/>
      <c r="ER116" s="1448"/>
      <c r="ES116" s="1450"/>
      <c r="ET116" s="1448"/>
      <c r="EU116" s="1448">
        <v>1</v>
      </c>
      <c r="EV116" s="1448"/>
      <c r="EW116" s="1448"/>
      <c r="EX116" s="1448"/>
      <c r="EY116" s="1448"/>
      <c r="EZ116" s="1448"/>
      <c r="FA116" s="1448"/>
      <c r="FB116" s="1448"/>
      <c r="FC116" s="1448"/>
      <c r="FD116" s="1448"/>
      <c r="FE116" s="1448"/>
      <c r="FF116" s="1451"/>
      <c r="FG116" s="1448"/>
      <c r="FH116" s="1448"/>
      <c r="FI116" s="1448"/>
      <c r="FJ116" s="1448"/>
      <c r="FK116" s="1448"/>
      <c r="FL116" s="1450"/>
      <c r="FM116" s="1450"/>
      <c r="FN116" s="1450"/>
      <c r="FO116" s="1450"/>
      <c r="FP116" s="1448"/>
      <c r="FQ116" s="1452"/>
      <c r="FR116" s="1452"/>
      <c r="FS116" s="1450"/>
      <c r="FT116" s="1450">
        <v>3</v>
      </c>
      <c r="FU116" s="1450"/>
      <c r="FV116" s="1450"/>
      <c r="FW116" s="1450"/>
      <c r="FX116" s="1450"/>
      <c r="FY116" s="1450"/>
      <c r="FZ116" s="1450"/>
      <c r="GA116" s="1450"/>
      <c r="GB116" s="1450"/>
      <c r="GC116" s="1450"/>
      <c r="GD116" s="1453"/>
      <c r="GE116" s="1454"/>
      <c r="GF116" s="1454"/>
      <c r="GG116" s="1450"/>
      <c r="GH116" s="1431">
        <f t="shared" si="15"/>
        <v>113.10000000000001</v>
      </c>
      <c r="GI116" s="1432">
        <f t="shared" ref="GI116:GI145" si="22">B116</f>
        <v>37.700000000000003</v>
      </c>
      <c r="GJ116" s="1433">
        <f t="shared" si="16"/>
        <v>0</v>
      </c>
      <c r="GK116" s="1433"/>
      <c r="GL116" s="1434"/>
      <c r="GM116" s="1434"/>
      <c r="GN116" s="1434"/>
      <c r="GO116" s="1435"/>
      <c r="GP116" s="1435"/>
      <c r="GQ116" s="1435"/>
      <c r="GR116" s="1436"/>
      <c r="GS116" s="1437"/>
      <c r="GT116" s="1435"/>
      <c r="GU116" s="1435"/>
      <c r="GV116" s="1435">
        <v>1</v>
      </c>
      <c r="GW116" s="1435"/>
      <c r="GX116" s="1435"/>
      <c r="GY116" s="1435"/>
      <c r="GZ116" s="1435"/>
      <c r="HA116" s="1435"/>
      <c r="HB116" s="1435"/>
      <c r="HC116" s="1435">
        <f t="shared" si="18"/>
        <v>0</v>
      </c>
      <c r="HD116" s="1437">
        <f t="shared" si="19"/>
        <v>0</v>
      </c>
      <c r="HE116" s="1435"/>
      <c r="HF116" s="1436"/>
      <c r="HG116" s="1437"/>
      <c r="HH116" s="1435">
        <v>2</v>
      </c>
      <c r="HI116" s="1437">
        <v>1</v>
      </c>
      <c r="HJ116" s="1435"/>
      <c r="HK116" s="1437"/>
      <c r="HL116" s="1435"/>
      <c r="HM116" s="1436"/>
      <c r="HN116" s="1436"/>
      <c r="HO116" s="1436"/>
      <c r="HP116" s="1436"/>
      <c r="HQ116" s="1436"/>
      <c r="HR116" s="1437"/>
      <c r="HS116" s="1435"/>
      <c r="HT116" s="1435"/>
      <c r="HU116" s="1435"/>
      <c r="HV116" s="1435"/>
      <c r="HW116" s="1435"/>
      <c r="HX116" s="1435"/>
      <c r="HY116" s="1435">
        <v>1</v>
      </c>
      <c r="HZ116" s="1437"/>
      <c r="IA116" s="1437"/>
      <c r="IB116" s="1437"/>
      <c r="IC116" s="1462"/>
      <c r="ID116" s="1463"/>
      <c r="IE116" s="1463"/>
      <c r="IF116" s="1462"/>
      <c r="IG116" s="1435"/>
      <c r="IH116" s="1462"/>
      <c r="II116" s="1462"/>
      <c r="IJ116" s="1462"/>
      <c r="IK116" s="1462"/>
      <c r="IL116" s="1462"/>
      <c r="IM116" s="1462"/>
      <c r="IN116" s="1462"/>
      <c r="IO116" s="1462"/>
      <c r="IP116" s="1462"/>
      <c r="IQ116" s="1462"/>
      <c r="IR116" s="1462"/>
      <c r="IS116" s="1462"/>
      <c r="IT116" s="1462"/>
      <c r="IU116" s="1462"/>
      <c r="IV116" s="1435">
        <f t="shared" si="12"/>
        <v>0</v>
      </c>
      <c r="IW116" s="1437"/>
      <c r="IX116" s="1437"/>
      <c r="IY116" s="1437"/>
      <c r="IZ116" s="1435">
        <f t="shared" si="13"/>
        <v>0</v>
      </c>
      <c r="JA116" s="1462"/>
      <c r="JB116" s="1462"/>
      <c r="JC116" s="1462"/>
      <c r="JD116" s="1462"/>
      <c r="JE116" s="1437"/>
      <c r="JF116" s="1437"/>
      <c r="JG116" s="1437"/>
      <c r="JH116" s="1435"/>
      <c r="JI116" s="1436"/>
      <c r="JJ116" s="1436">
        <f t="shared" si="17"/>
        <v>0</v>
      </c>
      <c r="JK116" s="1455"/>
    </row>
    <row r="117" spans="1:271" s="1027" customFormat="1" ht="18.95" hidden="1" customHeight="1">
      <c r="A117" s="1547" t="str">
        <f>BangKeTru!B115</f>
        <v>141a</v>
      </c>
      <c r="B117" s="1548">
        <f>BangKeTru!C115</f>
        <v>41</v>
      </c>
      <c r="C117" s="1416">
        <f t="shared" si="14"/>
        <v>3907.0999999999981</v>
      </c>
      <c r="D117" s="1456"/>
      <c r="E117" s="1457"/>
      <c r="F117" s="1457"/>
      <c r="G117" s="1457"/>
      <c r="H117" s="1458"/>
      <c r="I117" s="1456"/>
      <c r="J117" s="1456"/>
      <c r="K117" s="1422"/>
      <c r="L117" s="1422"/>
      <c r="M117" s="1422"/>
      <c r="N117" s="1423"/>
      <c r="O117" s="1421" t="s">
        <v>3434</v>
      </c>
      <c r="P117" s="1421"/>
      <c r="Q117" s="1422"/>
      <c r="R117" s="1422"/>
      <c r="S117" s="1423"/>
      <c r="T117" s="1422"/>
      <c r="U117" s="1422"/>
      <c r="V117" s="1422"/>
      <c r="W117" s="1423"/>
      <c r="X117" s="1424">
        <v>1</v>
      </c>
      <c r="Y117" s="1424"/>
      <c r="Z117" s="1424"/>
      <c r="AA117" s="1425"/>
      <c r="AB117" s="1422"/>
      <c r="AC117" s="1422"/>
      <c r="AD117" s="1422"/>
      <c r="AE117" s="1422"/>
      <c r="AF117" s="1422"/>
      <c r="AG117" s="1422"/>
      <c r="AH117" s="1422"/>
      <c r="AI117" s="1422"/>
      <c r="AJ117" s="1422"/>
      <c r="AK117" s="1422"/>
      <c r="AL117" s="1422"/>
      <c r="AM117" s="1422">
        <v>1</v>
      </c>
      <c r="AN117" s="1422"/>
      <c r="AO117" s="1422"/>
      <c r="AP117" s="1422"/>
      <c r="AQ117" s="1422"/>
      <c r="AR117" s="1422"/>
      <c r="AS117" s="1422"/>
      <c r="AT117" s="1422"/>
      <c r="AU117" s="1422"/>
      <c r="AV117" s="1422"/>
      <c r="AW117" s="1422"/>
      <c r="AX117" s="1422"/>
      <c r="AY117" s="1422"/>
      <c r="AZ117" s="1422"/>
      <c r="BA117" s="1422"/>
      <c r="BB117" s="1422"/>
      <c r="BC117" s="1422"/>
      <c r="BD117" s="1422"/>
      <c r="BE117" s="1422"/>
      <c r="BF117" s="1422"/>
      <c r="BG117" s="1422"/>
      <c r="BH117" s="1422"/>
      <c r="BI117" s="1422"/>
      <c r="BJ117" s="1422"/>
      <c r="BK117" s="1422"/>
      <c r="BL117" s="1422"/>
      <c r="BM117" s="1422"/>
      <c r="BN117" s="1422"/>
      <c r="BO117" s="1422"/>
      <c r="BP117" s="1422"/>
      <c r="BQ117" s="1422"/>
      <c r="BR117" s="1422"/>
      <c r="BS117" s="1422"/>
      <c r="BT117" s="1425"/>
      <c r="BU117" s="1425"/>
      <c r="BV117" s="1422"/>
      <c r="BW117" s="1422"/>
      <c r="BX117" s="1422"/>
      <c r="BY117" s="1422"/>
      <c r="BZ117" s="1422"/>
      <c r="CA117" s="1422"/>
      <c r="CB117" s="1422"/>
      <c r="CC117" s="1422"/>
      <c r="CD117" s="1422"/>
      <c r="CE117" s="1422"/>
      <c r="CF117" s="1425"/>
      <c r="CG117" s="1422"/>
      <c r="CH117" s="1422"/>
      <c r="CI117" s="1422"/>
      <c r="CJ117" s="1422"/>
      <c r="CK117" s="1422"/>
      <c r="CL117" s="1422"/>
      <c r="CM117" s="1422"/>
      <c r="CN117" s="1422"/>
      <c r="CO117" s="1422"/>
      <c r="CP117" s="1422"/>
      <c r="CQ117" s="1422"/>
      <c r="CR117" s="1422"/>
      <c r="CS117" s="1422"/>
      <c r="CT117" s="1422"/>
      <c r="CU117" s="1422"/>
      <c r="CV117" s="1422"/>
      <c r="CW117" s="1422"/>
      <c r="CX117" s="1422"/>
      <c r="CY117" s="1422"/>
      <c r="CZ117" s="1422"/>
      <c r="DA117" s="1422"/>
      <c r="DB117" s="1422"/>
      <c r="DC117" s="1425"/>
      <c r="DD117" s="1422"/>
      <c r="DE117" s="1422"/>
      <c r="DF117" s="1422"/>
      <c r="DG117" s="1422"/>
      <c r="DH117" s="1422"/>
      <c r="DI117" s="1422"/>
      <c r="DJ117" s="1422"/>
      <c r="DK117" s="1422"/>
      <c r="DL117" s="1422"/>
      <c r="DM117" s="1422"/>
      <c r="DN117" s="1422"/>
      <c r="DO117" s="1425">
        <v>1</v>
      </c>
      <c r="DP117" s="1422"/>
      <c r="DQ117" s="1425"/>
      <c r="DR117" s="1422"/>
      <c r="DS117" s="1422"/>
      <c r="DT117" s="1422"/>
      <c r="DU117" s="1422"/>
      <c r="DV117" s="1422"/>
      <c r="DW117" s="1422"/>
      <c r="DX117" s="1422"/>
      <c r="DY117" s="1422"/>
      <c r="DZ117" s="1422"/>
      <c r="EA117" s="1425"/>
      <c r="EB117" s="1422"/>
      <c r="EC117" s="1422"/>
      <c r="ED117" s="1422"/>
      <c r="EE117" s="1422"/>
      <c r="EF117" s="1422"/>
      <c r="EG117" s="1422"/>
      <c r="EH117" s="1422"/>
      <c r="EI117" s="1422"/>
      <c r="EJ117" s="1422"/>
      <c r="EK117" s="1422"/>
      <c r="EL117" s="1426"/>
      <c r="EM117" s="1427"/>
      <c r="EN117" s="1425">
        <v>3</v>
      </c>
      <c r="EO117" s="1425"/>
      <c r="EP117" s="1425"/>
      <c r="EQ117" s="1425"/>
      <c r="ER117" s="1425"/>
      <c r="ES117" s="1427"/>
      <c r="ET117" s="1425"/>
      <c r="EU117" s="1425">
        <v>1</v>
      </c>
      <c r="EV117" s="1425"/>
      <c r="EW117" s="1425"/>
      <c r="EX117" s="1425"/>
      <c r="EY117" s="1425"/>
      <c r="EZ117" s="1425"/>
      <c r="FA117" s="1425"/>
      <c r="FB117" s="1425"/>
      <c r="FC117" s="1425"/>
      <c r="FD117" s="1425"/>
      <c r="FE117" s="1425"/>
      <c r="FF117" s="1428"/>
      <c r="FG117" s="1425"/>
      <c r="FH117" s="1425"/>
      <c r="FI117" s="1425"/>
      <c r="FJ117" s="1425"/>
      <c r="FK117" s="1425"/>
      <c r="FL117" s="1427"/>
      <c r="FM117" s="1427"/>
      <c r="FN117" s="1427"/>
      <c r="FO117" s="1427"/>
      <c r="FP117" s="1425"/>
      <c r="FQ117" s="1427"/>
      <c r="FR117" s="1427"/>
      <c r="FS117" s="1427"/>
      <c r="FT117" s="1427">
        <v>3</v>
      </c>
      <c r="FU117" s="1427"/>
      <c r="FV117" s="1427"/>
      <c r="FW117" s="1427"/>
      <c r="FX117" s="1427"/>
      <c r="FY117" s="1427">
        <v>1</v>
      </c>
      <c r="FZ117" s="1427"/>
      <c r="GA117" s="1427"/>
      <c r="GB117" s="1427">
        <v>5</v>
      </c>
      <c r="GC117" s="1427">
        <v>4</v>
      </c>
      <c r="GD117" s="1429"/>
      <c r="GE117" s="1430"/>
      <c r="GF117" s="1430"/>
      <c r="GG117" s="1427"/>
      <c r="GH117" s="1431">
        <f t="shared" si="15"/>
        <v>123</v>
      </c>
      <c r="GI117" s="1432">
        <f t="shared" si="22"/>
        <v>41</v>
      </c>
      <c r="GJ117" s="1433">
        <f t="shared" si="16"/>
        <v>0</v>
      </c>
      <c r="GK117" s="1433"/>
      <c r="GL117" s="1434"/>
      <c r="GM117" s="1434"/>
      <c r="GN117" s="1434"/>
      <c r="GO117" s="1435">
        <v>1</v>
      </c>
      <c r="GP117" s="1435"/>
      <c r="GQ117" s="1435"/>
      <c r="GR117" s="1436"/>
      <c r="GS117" s="1437"/>
      <c r="GT117" s="1435"/>
      <c r="GU117" s="1435"/>
      <c r="GV117" s="1435"/>
      <c r="GW117" s="1435"/>
      <c r="GX117" s="1435"/>
      <c r="GY117" s="1435"/>
      <c r="GZ117" s="1435"/>
      <c r="HA117" s="1435"/>
      <c r="HB117" s="1435"/>
      <c r="HC117" s="1435">
        <f t="shared" si="18"/>
        <v>0</v>
      </c>
      <c r="HD117" s="1437">
        <f t="shared" si="19"/>
        <v>0</v>
      </c>
      <c r="HE117" s="1435"/>
      <c r="HF117" s="1436"/>
      <c r="HG117" s="1437"/>
      <c r="HH117" s="1435"/>
      <c r="HI117" s="1437"/>
      <c r="HJ117" s="1435"/>
      <c r="HK117" s="1437"/>
      <c r="HL117" s="1435">
        <v>1</v>
      </c>
      <c r="HM117" s="1436">
        <v>2</v>
      </c>
      <c r="HN117" s="1436"/>
      <c r="HO117" s="1436"/>
      <c r="HP117" s="1436">
        <v>1</v>
      </c>
      <c r="HQ117" s="1436"/>
      <c r="HR117" s="1437"/>
      <c r="HS117" s="1435"/>
      <c r="HT117" s="1435"/>
      <c r="HU117" s="1435"/>
      <c r="HV117" s="1435"/>
      <c r="HW117" s="1435"/>
      <c r="HX117" s="1435"/>
      <c r="HY117" s="1435"/>
      <c r="HZ117" s="1437"/>
      <c r="IA117" s="1437"/>
      <c r="IB117" s="1437"/>
      <c r="IC117" s="1435"/>
      <c r="ID117" s="1438"/>
      <c r="IE117" s="1438"/>
      <c r="IF117" s="1435"/>
      <c r="IG117" s="1435"/>
      <c r="IH117" s="1435"/>
      <c r="II117" s="1435"/>
      <c r="IJ117" s="1435"/>
      <c r="IK117" s="1435"/>
      <c r="IL117" s="1435"/>
      <c r="IM117" s="1435"/>
      <c r="IN117" s="1435"/>
      <c r="IO117" s="1435"/>
      <c r="IP117" s="1435"/>
      <c r="IQ117" s="1435"/>
      <c r="IR117" s="1435"/>
      <c r="IS117" s="1435"/>
      <c r="IT117" s="1435"/>
      <c r="IU117" s="1435"/>
      <c r="IV117" s="1435">
        <f t="shared" si="12"/>
        <v>1</v>
      </c>
      <c r="IW117" s="1436">
        <f>HO117</f>
        <v>0</v>
      </c>
      <c r="IX117" s="1436">
        <f>HP117</f>
        <v>1</v>
      </c>
      <c r="IY117" s="1437"/>
      <c r="IZ117" s="1435">
        <f t="shared" si="13"/>
        <v>0</v>
      </c>
      <c r="JA117" s="1435"/>
      <c r="JB117" s="1435"/>
      <c r="JC117" s="1435"/>
      <c r="JD117" s="1435"/>
      <c r="JE117" s="1437"/>
      <c r="JF117" s="1437"/>
      <c r="JG117" s="1437"/>
      <c r="JH117" s="1435">
        <v>1</v>
      </c>
      <c r="JI117" s="1436"/>
      <c r="JJ117" s="1436">
        <f t="shared" si="17"/>
        <v>0</v>
      </c>
      <c r="JK117" s="1459"/>
    </row>
    <row r="118" spans="1:271" s="1027" customFormat="1" ht="18.95" hidden="1" customHeight="1">
      <c r="A118" s="1547">
        <f>BangKeTru!B116</f>
        <v>142</v>
      </c>
      <c r="B118" s="1548">
        <f>BangKeTru!C116</f>
        <v>40.4</v>
      </c>
      <c r="C118" s="1416">
        <f t="shared" si="14"/>
        <v>3947.4999999999982</v>
      </c>
      <c r="D118" s="1464"/>
      <c r="E118" s="1465"/>
      <c r="F118" s="1465"/>
      <c r="G118" s="1465"/>
      <c r="H118" s="1466"/>
      <c r="I118" s="1464"/>
      <c r="J118" s="1464"/>
      <c r="K118" s="1467"/>
      <c r="L118" s="1467"/>
      <c r="M118" s="1467"/>
      <c r="N118" s="1468" t="s">
        <v>3998</v>
      </c>
      <c r="O118" s="1469" t="s">
        <v>3998</v>
      </c>
      <c r="P118" s="1469"/>
      <c r="Q118" s="1470">
        <v>1</v>
      </c>
      <c r="R118" s="1470"/>
      <c r="S118" s="1468"/>
      <c r="T118" s="1470"/>
      <c r="U118" s="1470"/>
      <c r="V118" s="1470"/>
      <c r="W118" s="1468"/>
      <c r="X118" s="1471"/>
      <c r="Y118" s="1471"/>
      <c r="Z118" s="1471"/>
      <c r="AA118" s="1462"/>
      <c r="AB118" s="1470"/>
      <c r="AC118" s="1470"/>
      <c r="AD118" s="1470"/>
      <c r="AE118" s="1470"/>
      <c r="AF118" s="1470"/>
      <c r="AG118" s="1470"/>
      <c r="AH118" s="1470"/>
      <c r="AI118" s="1470"/>
      <c r="AJ118" s="1470"/>
      <c r="AK118" s="1470"/>
      <c r="AL118" s="1470"/>
      <c r="AM118" s="1470"/>
      <c r="AN118" s="1470"/>
      <c r="AO118" s="1470"/>
      <c r="AP118" s="1470"/>
      <c r="AQ118" s="1470"/>
      <c r="AR118" s="1470"/>
      <c r="AS118" s="1470"/>
      <c r="AT118" s="1470"/>
      <c r="AU118" s="1470"/>
      <c r="AV118" s="1470"/>
      <c r="AW118" s="1470"/>
      <c r="AX118" s="1470"/>
      <c r="AY118" s="1470"/>
      <c r="AZ118" s="1470"/>
      <c r="BA118" s="1470"/>
      <c r="BB118" s="1470"/>
      <c r="BC118" s="1470"/>
      <c r="BD118" s="1470"/>
      <c r="BE118" s="1470"/>
      <c r="BF118" s="1470"/>
      <c r="BG118" s="1470"/>
      <c r="BH118" s="1470"/>
      <c r="BI118" s="1470"/>
      <c r="BJ118" s="1470"/>
      <c r="BK118" s="1470"/>
      <c r="BL118" s="1470"/>
      <c r="BM118" s="1470"/>
      <c r="BN118" s="1470"/>
      <c r="BO118" s="1470"/>
      <c r="BP118" s="1470"/>
      <c r="BQ118" s="1470"/>
      <c r="BR118" s="1470"/>
      <c r="BS118" s="1470"/>
      <c r="BT118" s="1462"/>
      <c r="BU118" s="1462"/>
      <c r="BV118" s="1470"/>
      <c r="BW118" s="1470"/>
      <c r="BX118" s="1470"/>
      <c r="BY118" s="1470"/>
      <c r="BZ118" s="1470"/>
      <c r="CA118" s="1470"/>
      <c r="CB118" s="1470"/>
      <c r="CC118" s="1470"/>
      <c r="CD118" s="1470"/>
      <c r="CE118" s="1470"/>
      <c r="CF118" s="1462"/>
      <c r="CG118" s="1470"/>
      <c r="CH118" s="1470"/>
      <c r="CI118" s="1470"/>
      <c r="CJ118" s="1470"/>
      <c r="CK118" s="1470"/>
      <c r="CL118" s="1470"/>
      <c r="CM118" s="1470"/>
      <c r="CN118" s="1470"/>
      <c r="CO118" s="1470"/>
      <c r="CP118" s="1470"/>
      <c r="CQ118" s="1470"/>
      <c r="CR118" s="1470"/>
      <c r="CS118" s="1470"/>
      <c r="CT118" s="1470">
        <v>1</v>
      </c>
      <c r="CU118" s="1470"/>
      <c r="CV118" s="1470"/>
      <c r="CW118" s="1470"/>
      <c r="CX118" s="1470"/>
      <c r="CY118" s="1470"/>
      <c r="CZ118" s="1470"/>
      <c r="DA118" s="1470"/>
      <c r="DB118" s="1470"/>
      <c r="DC118" s="1462"/>
      <c r="DD118" s="1470"/>
      <c r="DE118" s="1470"/>
      <c r="DF118" s="1470"/>
      <c r="DG118" s="1470"/>
      <c r="DH118" s="1470"/>
      <c r="DI118" s="1470"/>
      <c r="DJ118" s="1470"/>
      <c r="DK118" s="1470"/>
      <c r="DL118" s="1470"/>
      <c r="DM118" s="1470"/>
      <c r="DN118" s="1470"/>
      <c r="DO118" s="1462">
        <v>1</v>
      </c>
      <c r="DP118" s="1470"/>
      <c r="DQ118" s="1462"/>
      <c r="DR118" s="1470"/>
      <c r="DS118" s="1470"/>
      <c r="DT118" s="1470"/>
      <c r="DU118" s="1470"/>
      <c r="DV118" s="1470"/>
      <c r="DW118" s="1470"/>
      <c r="DX118" s="1470"/>
      <c r="DY118" s="1470"/>
      <c r="DZ118" s="1470"/>
      <c r="EA118" s="1462"/>
      <c r="EB118" s="1470"/>
      <c r="EC118" s="1470"/>
      <c r="ED118" s="1470"/>
      <c r="EE118" s="1470"/>
      <c r="EF118" s="1470"/>
      <c r="EG118" s="1470"/>
      <c r="EH118" s="1470"/>
      <c r="EI118" s="1470"/>
      <c r="EJ118" s="1470"/>
      <c r="EK118" s="1470"/>
      <c r="EL118" s="1472"/>
      <c r="EM118" s="1435"/>
      <c r="EN118" s="1462">
        <v>3</v>
      </c>
      <c r="EO118" s="1462"/>
      <c r="EP118" s="1462"/>
      <c r="EQ118" s="1462"/>
      <c r="ER118" s="1462"/>
      <c r="ES118" s="1435"/>
      <c r="ET118" s="1462"/>
      <c r="EU118" s="1462">
        <v>1</v>
      </c>
      <c r="EV118" s="1462"/>
      <c r="EW118" s="1462"/>
      <c r="EX118" s="1462"/>
      <c r="EY118" s="1462"/>
      <c r="EZ118" s="1462"/>
      <c r="FA118" s="1462"/>
      <c r="FB118" s="1462"/>
      <c r="FC118" s="1462"/>
      <c r="FD118" s="1462"/>
      <c r="FE118" s="1462"/>
      <c r="FF118" s="1473"/>
      <c r="FG118" s="1462"/>
      <c r="FH118" s="1462">
        <v>3</v>
      </c>
      <c r="FI118" s="1462">
        <v>3</v>
      </c>
      <c r="FJ118" s="1462"/>
      <c r="FK118" s="1462"/>
      <c r="FL118" s="1435"/>
      <c r="FM118" s="1435">
        <v>2</v>
      </c>
      <c r="FN118" s="1435"/>
      <c r="FO118" s="1435"/>
      <c r="FP118" s="1462"/>
      <c r="FQ118" s="1435"/>
      <c r="FR118" s="1435"/>
      <c r="FS118" s="1435"/>
      <c r="FT118" s="1435">
        <v>3</v>
      </c>
      <c r="FU118" s="1435"/>
      <c r="FV118" s="1435"/>
      <c r="FW118" s="1435"/>
      <c r="FX118" s="1435"/>
      <c r="FY118" s="1435"/>
      <c r="FZ118" s="1435"/>
      <c r="GA118" s="1435"/>
      <c r="GB118" s="1435"/>
      <c r="GC118" s="1435"/>
      <c r="GD118" s="1439"/>
      <c r="GE118" s="1434"/>
      <c r="GF118" s="1434"/>
      <c r="GG118" s="1435"/>
      <c r="GH118" s="1431">
        <f t="shared" si="15"/>
        <v>121.19999999999999</v>
      </c>
      <c r="GI118" s="1432">
        <f t="shared" si="22"/>
        <v>40.4</v>
      </c>
      <c r="GJ118" s="1433">
        <f t="shared" si="16"/>
        <v>0</v>
      </c>
      <c r="GK118" s="1433"/>
      <c r="GL118" s="1434"/>
      <c r="GM118" s="1434"/>
      <c r="GN118" s="1434"/>
      <c r="GO118" s="1435"/>
      <c r="GP118" s="1435"/>
      <c r="GQ118" s="1435"/>
      <c r="GR118" s="1436"/>
      <c r="GS118" s="1437"/>
      <c r="GT118" s="1435"/>
      <c r="GU118" s="1435"/>
      <c r="GV118" s="1435">
        <v>1</v>
      </c>
      <c r="GW118" s="1435"/>
      <c r="GX118" s="1435"/>
      <c r="GY118" s="1435"/>
      <c r="GZ118" s="1435"/>
      <c r="HA118" s="1435"/>
      <c r="HB118" s="1435"/>
      <c r="HC118" s="1435">
        <f t="shared" si="18"/>
        <v>0</v>
      </c>
      <c r="HD118" s="1437">
        <f t="shared" si="19"/>
        <v>0</v>
      </c>
      <c r="HE118" s="1435"/>
      <c r="HF118" s="1436"/>
      <c r="HG118" s="1437"/>
      <c r="HH118" s="1435">
        <v>2</v>
      </c>
      <c r="HI118" s="1437">
        <v>1</v>
      </c>
      <c r="HJ118" s="1435"/>
      <c r="HK118" s="1437"/>
      <c r="HL118" s="1435"/>
      <c r="HM118" s="1436"/>
      <c r="HN118" s="1436"/>
      <c r="HO118" s="1436"/>
      <c r="HP118" s="1436"/>
      <c r="HQ118" s="1436"/>
      <c r="HR118" s="1437"/>
      <c r="HS118" s="1435"/>
      <c r="HT118" s="1435"/>
      <c r="HU118" s="1435"/>
      <c r="HV118" s="1435"/>
      <c r="HW118" s="1435"/>
      <c r="HX118" s="1435"/>
      <c r="HY118" s="1435">
        <v>1</v>
      </c>
      <c r="HZ118" s="1437"/>
      <c r="IA118" s="1437"/>
      <c r="IB118" s="1437"/>
      <c r="IC118" s="1462"/>
      <c r="ID118" s="1463"/>
      <c r="IE118" s="1463"/>
      <c r="IF118" s="1462"/>
      <c r="IG118" s="1435"/>
      <c r="IH118" s="1462"/>
      <c r="II118" s="1462"/>
      <c r="IJ118" s="1462"/>
      <c r="IK118" s="1462"/>
      <c r="IL118" s="1462"/>
      <c r="IM118" s="1462"/>
      <c r="IN118" s="1462"/>
      <c r="IO118" s="1462"/>
      <c r="IP118" s="1462"/>
      <c r="IQ118" s="1462"/>
      <c r="IR118" s="1462"/>
      <c r="IS118" s="1462"/>
      <c r="IT118" s="1462"/>
      <c r="IU118" s="1462"/>
      <c r="IV118" s="1435">
        <f t="shared" si="12"/>
        <v>0</v>
      </c>
      <c r="IW118" s="1437"/>
      <c r="IX118" s="1437"/>
      <c r="IY118" s="1437"/>
      <c r="IZ118" s="1435">
        <f t="shared" si="13"/>
        <v>0</v>
      </c>
      <c r="JA118" s="1462"/>
      <c r="JB118" s="1462"/>
      <c r="JC118" s="1462"/>
      <c r="JD118" s="1462"/>
      <c r="JE118" s="1437"/>
      <c r="JF118" s="1437"/>
      <c r="JG118" s="1437"/>
      <c r="JH118" s="1435"/>
      <c r="JI118" s="1436"/>
      <c r="JJ118" s="1436">
        <f t="shared" si="17"/>
        <v>0</v>
      </c>
      <c r="JK118" s="1455" t="s">
        <v>4001</v>
      </c>
    </row>
    <row r="119" spans="1:271" s="1027" customFormat="1" ht="18.95" hidden="1" customHeight="1">
      <c r="A119" s="1547" t="str">
        <f>BangKeTru!B117</f>
        <v>142a</v>
      </c>
      <c r="B119" s="1548">
        <f>BangKeTru!C117</f>
        <v>44.5</v>
      </c>
      <c r="C119" s="1416">
        <f t="shared" si="14"/>
        <v>3991.9999999999982</v>
      </c>
      <c r="D119" s="1456"/>
      <c r="E119" s="1457"/>
      <c r="F119" s="1457"/>
      <c r="G119" s="1457"/>
      <c r="H119" s="1458"/>
      <c r="I119" s="1456"/>
      <c r="J119" s="1456"/>
      <c r="K119" s="1422"/>
      <c r="L119" s="1422"/>
      <c r="M119" s="1422"/>
      <c r="N119" s="1423"/>
      <c r="O119" s="1421" t="s">
        <v>3992</v>
      </c>
      <c r="P119" s="1421"/>
      <c r="Q119" s="1422"/>
      <c r="R119" s="1422"/>
      <c r="S119" s="1423"/>
      <c r="T119" s="1422"/>
      <c r="U119" s="1422"/>
      <c r="V119" s="1422"/>
      <c r="W119" s="1423"/>
      <c r="X119" s="1424">
        <v>2</v>
      </c>
      <c r="Y119" s="1424"/>
      <c r="Z119" s="1424"/>
      <c r="AA119" s="1425"/>
      <c r="AB119" s="1422"/>
      <c r="AC119" s="1422"/>
      <c r="AD119" s="1422"/>
      <c r="AE119" s="1422"/>
      <c r="AF119" s="1422"/>
      <c r="AG119" s="1422"/>
      <c r="AH119" s="1422"/>
      <c r="AI119" s="1422"/>
      <c r="AJ119" s="1422"/>
      <c r="AK119" s="1422"/>
      <c r="AL119" s="1422"/>
      <c r="AM119" s="1422"/>
      <c r="AN119" s="1422"/>
      <c r="AO119" s="1422"/>
      <c r="AP119" s="1422"/>
      <c r="AQ119" s="1422"/>
      <c r="AR119" s="1422"/>
      <c r="AS119" s="1422"/>
      <c r="AT119" s="1422"/>
      <c r="AU119" s="1422"/>
      <c r="AV119" s="1422"/>
      <c r="AW119" s="1422"/>
      <c r="AX119" s="1422"/>
      <c r="AY119" s="1422"/>
      <c r="AZ119" s="1422"/>
      <c r="BA119" s="1422">
        <v>1</v>
      </c>
      <c r="BB119" s="1422"/>
      <c r="BC119" s="1422"/>
      <c r="BD119" s="1422"/>
      <c r="BE119" s="1422"/>
      <c r="BF119" s="1422"/>
      <c r="BG119" s="1422"/>
      <c r="BH119" s="1422"/>
      <c r="BI119" s="1422"/>
      <c r="BJ119" s="1422"/>
      <c r="BK119" s="1422"/>
      <c r="BL119" s="1422"/>
      <c r="BM119" s="1422"/>
      <c r="BN119" s="1422"/>
      <c r="BO119" s="1422"/>
      <c r="BP119" s="1422"/>
      <c r="BQ119" s="1422"/>
      <c r="BR119" s="1422"/>
      <c r="BS119" s="1422"/>
      <c r="BT119" s="1425"/>
      <c r="BU119" s="1425"/>
      <c r="BV119" s="1422"/>
      <c r="BW119" s="1422"/>
      <c r="BX119" s="1422"/>
      <c r="BY119" s="1422"/>
      <c r="BZ119" s="1422"/>
      <c r="CA119" s="1422"/>
      <c r="CB119" s="1422"/>
      <c r="CC119" s="1422"/>
      <c r="CD119" s="1422"/>
      <c r="CE119" s="1422"/>
      <c r="CF119" s="1425"/>
      <c r="CG119" s="1422"/>
      <c r="CH119" s="1422"/>
      <c r="CI119" s="1422"/>
      <c r="CJ119" s="1422"/>
      <c r="CK119" s="1422"/>
      <c r="CL119" s="1422"/>
      <c r="CM119" s="1422"/>
      <c r="CN119" s="1422"/>
      <c r="CO119" s="1422"/>
      <c r="CP119" s="1422"/>
      <c r="CQ119" s="1422"/>
      <c r="CR119" s="1422"/>
      <c r="CS119" s="1422"/>
      <c r="CT119" s="1422"/>
      <c r="CU119" s="1422"/>
      <c r="CV119" s="1422"/>
      <c r="CW119" s="1422"/>
      <c r="CX119" s="1422"/>
      <c r="CY119" s="1422"/>
      <c r="CZ119" s="1422"/>
      <c r="DA119" s="1422"/>
      <c r="DB119" s="1422"/>
      <c r="DC119" s="1425"/>
      <c r="DD119" s="1422"/>
      <c r="DE119" s="1422"/>
      <c r="DF119" s="1422">
        <v>1</v>
      </c>
      <c r="DG119" s="1422"/>
      <c r="DH119" s="1422"/>
      <c r="DI119" s="1422"/>
      <c r="DJ119" s="1422"/>
      <c r="DK119" s="1422"/>
      <c r="DL119" s="1422"/>
      <c r="DM119" s="1422"/>
      <c r="DN119" s="1422"/>
      <c r="DO119" s="1425"/>
      <c r="DP119" s="1422"/>
      <c r="DQ119" s="1425"/>
      <c r="DR119" s="1422"/>
      <c r="DS119" s="1422"/>
      <c r="DT119" s="1422"/>
      <c r="DU119" s="1422"/>
      <c r="DV119" s="1422"/>
      <c r="DW119" s="1422"/>
      <c r="DX119" s="1422"/>
      <c r="DY119" s="1422"/>
      <c r="DZ119" s="1422"/>
      <c r="EA119" s="1425"/>
      <c r="EB119" s="1422"/>
      <c r="EC119" s="1422"/>
      <c r="ED119" s="1422"/>
      <c r="EE119" s="1422"/>
      <c r="EF119" s="1422"/>
      <c r="EG119" s="1422"/>
      <c r="EH119" s="1422"/>
      <c r="EI119" s="1422"/>
      <c r="EJ119" s="1422"/>
      <c r="EK119" s="1422"/>
      <c r="EL119" s="1426"/>
      <c r="EM119" s="1427"/>
      <c r="EN119" s="1425">
        <v>6</v>
      </c>
      <c r="EO119" s="1425">
        <v>6</v>
      </c>
      <c r="EP119" s="1425"/>
      <c r="EQ119" s="1425"/>
      <c r="ER119" s="1425">
        <v>6</v>
      </c>
      <c r="ES119" s="1427">
        <v>2</v>
      </c>
      <c r="ET119" s="1425"/>
      <c r="EU119" s="1425"/>
      <c r="EV119" s="1425"/>
      <c r="EW119" s="1425"/>
      <c r="EX119" s="1425"/>
      <c r="EY119" s="1425"/>
      <c r="EZ119" s="1425"/>
      <c r="FA119" s="1425"/>
      <c r="FB119" s="1425"/>
      <c r="FC119" s="1425"/>
      <c r="FD119" s="1425"/>
      <c r="FE119" s="1425"/>
      <c r="FF119" s="1428"/>
      <c r="FG119" s="1425"/>
      <c r="FH119" s="1425"/>
      <c r="FI119" s="1425"/>
      <c r="FJ119" s="1425"/>
      <c r="FK119" s="1425"/>
      <c r="FL119" s="1427"/>
      <c r="FM119" s="1427">
        <v>2</v>
      </c>
      <c r="FN119" s="1427">
        <v>6</v>
      </c>
      <c r="FO119" s="1427"/>
      <c r="FP119" s="1425"/>
      <c r="FQ119" s="1427"/>
      <c r="FR119" s="1427"/>
      <c r="FS119" s="1427"/>
      <c r="FT119" s="1427">
        <v>6</v>
      </c>
      <c r="FU119" s="1427"/>
      <c r="FV119" s="1427"/>
      <c r="FW119" s="1427"/>
      <c r="FX119" s="1427"/>
      <c r="FY119" s="1427">
        <v>1</v>
      </c>
      <c r="FZ119" s="1427"/>
      <c r="GA119" s="1427"/>
      <c r="GB119" s="1427">
        <v>7</v>
      </c>
      <c r="GC119" s="1427">
        <v>4</v>
      </c>
      <c r="GD119" s="1429"/>
      <c r="GE119" s="1430">
        <v>1.2</v>
      </c>
      <c r="GF119" s="1430"/>
      <c r="GG119" s="1427"/>
      <c r="GH119" s="1431">
        <f t="shared" si="15"/>
        <v>133.5</v>
      </c>
      <c r="GI119" s="1432">
        <f t="shared" si="22"/>
        <v>44.5</v>
      </c>
      <c r="GJ119" s="1433">
        <f t="shared" si="16"/>
        <v>0</v>
      </c>
      <c r="GK119" s="1433"/>
      <c r="GL119" s="1434"/>
      <c r="GM119" s="1434"/>
      <c r="GN119" s="1434"/>
      <c r="GO119" s="1435">
        <v>1</v>
      </c>
      <c r="GP119" s="1435"/>
      <c r="GQ119" s="1435"/>
      <c r="GR119" s="1436"/>
      <c r="GS119" s="1437"/>
      <c r="GT119" s="1435"/>
      <c r="GU119" s="1435"/>
      <c r="GV119" s="1435"/>
      <c r="GW119" s="1435"/>
      <c r="GX119" s="1435"/>
      <c r="GY119" s="1435"/>
      <c r="GZ119" s="1435"/>
      <c r="HA119" s="1435"/>
      <c r="HB119" s="1435"/>
      <c r="HC119" s="1435">
        <f t="shared" si="18"/>
        <v>0</v>
      </c>
      <c r="HD119" s="1437">
        <f t="shared" si="19"/>
        <v>0</v>
      </c>
      <c r="HE119" s="1435"/>
      <c r="HF119" s="1436"/>
      <c r="HG119" s="1437"/>
      <c r="HH119" s="1435"/>
      <c r="HI119" s="1437"/>
      <c r="HJ119" s="1435"/>
      <c r="HK119" s="1437"/>
      <c r="HL119" s="1435">
        <v>1</v>
      </c>
      <c r="HM119" s="1436">
        <v>3</v>
      </c>
      <c r="HN119" s="1436"/>
      <c r="HO119" s="1436"/>
      <c r="HP119" s="1436">
        <v>1</v>
      </c>
      <c r="HQ119" s="1436"/>
      <c r="HR119" s="1437"/>
      <c r="HS119" s="1435"/>
      <c r="HT119" s="1435"/>
      <c r="HU119" s="1435"/>
      <c r="HV119" s="1435"/>
      <c r="HW119" s="1435"/>
      <c r="HX119" s="1435"/>
      <c r="HY119" s="1435"/>
      <c r="HZ119" s="1437"/>
      <c r="IA119" s="1437"/>
      <c r="IB119" s="1437"/>
      <c r="IC119" s="1435"/>
      <c r="ID119" s="1438"/>
      <c r="IE119" s="1438"/>
      <c r="IF119" s="1435"/>
      <c r="IG119" s="1435"/>
      <c r="IH119" s="1435"/>
      <c r="II119" s="1435"/>
      <c r="IJ119" s="1435"/>
      <c r="IK119" s="1435"/>
      <c r="IL119" s="1435"/>
      <c r="IM119" s="1435"/>
      <c r="IN119" s="1435"/>
      <c r="IO119" s="1435"/>
      <c r="IP119" s="1435"/>
      <c r="IQ119" s="1435"/>
      <c r="IR119" s="1435"/>
      <c r="IS119" s="1435"/>
      <c r="IT119" s="1435"/>
      <c r="IU119" s="1435"/>
      <c r="IV119" s="1435">
        <f t="shared" si="12"/>
        <v>1</v>
      </c>
      <c r="IW119" s="1436">
        <f>HO119</f>
        <v>0</v>
      </c>
      <c r="IX119" s="1436">
        <f>HP119</f>
        <v>1</v>
      </c>
      <c r="IY119" s="1437"/>
      <c r="IZ119" s="1435">
        <f t="shared" si="13"/>
        <v>0</v>
      </c>
      <c r="JA119" s="1435"/>
      <c r="JB119" s="1435"/>
      <c r="JC119" s="1435"/>
      <c r="JD119" s="1435"/>
      <c r="JE119" s="1437"/>
      <c r="JF119" s="1437"/>
      <c r="JG119" s="1437"/>
      <c r="JH119" s="1435">
        <v>1</v>
      </c>
      <c r="JI119" s="1436"/>
      <c r="JJ119" s="1436">
        <f t="shared" si="17"/>
        <v>0</v>
      </c>
      <c r="JK119" s="1459"/>
    </row>
    <row r="120" spans="1:271" s="1027" customFormat="1" ht="18.95" hidden="1" customHeight="1">
      <c r="A120" s="1547">
        <f>BangKeTru!B118</f>
        <v>143</v>
      </c>
      <c r="B120" s="1548">
        <f>BangKeTru!C118</f>
        <v>39.6</v>
      </c>
      <c r="C120" s="1416">
        <f t="shared" si="14"/>
        <v>4031.5999999999981</v>
      </c>
      <c r="D120" s="1416"/>
      <c r="E120" s="1441"/>
      <c r="F120" s="1441"/>
      <c r="G120" s="1441"/>
      <c r="H120" s="1460"/>
      <c r="I120" s="1443"/>
      <c r="J120" s="1443"/>
      <c r="K120" s="1461"/>
      <c r="L120" s="1461"/>
      <c r="M120" s="1461"/>
      <c r="N120" s="1445" t="s">
        <v>3434</v>
      </c>
      <c r="O120" s="1446" t="s">
        <v>3434</v>
      </c>
      <c r="P120" s="1446"/>
      <c r="Q120" s="1444">
        <v>1</v>
      </c>
      <c r="R120" s="1444"/>
      <c r="S120" s="1445"/>
      <c r="T120" s="1444"/>
      <c r="U120" s="1444"/>
      <c r="V120" s="1444"/>
      <c r="W120" s="1445"/>
      <c r="X120" s="1447"/>
      <c r="Y120" s="1447"/>
      <c r="Z120" s="1447"/>
      <c r="AA120" s="1448"/>
      <c r="AB120" s="1444"/>
      <c r="AC120" s="1444"/>
      <c r="AD120" s="1444"/>
      <c r="AE120" s="1444"/>
      <c r="AF120" s="1444"/>
      <c r="AG120" s="1444"/>
      <c r="AH120" s="1444"/>
      <c r="AI120" s="1444"/>
      <c r="AJ120" s="1444"/>
      <c r="AK120" s="1444"/>
      <c r="AL120" s="1444"/>
      <c r="AM120" s="1444"/>
      <c r="AN120" s="1444"/>
      <c r="AO120" s="1444"/>
      <c r="AP120" s="1444"/>
      <c r="AQ120" s="1444"/>
      <c r="AR120" s="1444"/>
      <c r="AS120" s="1444"/>
      <c r="AT120" s="1444"/>
      <c r="AU120" s="1444"/>
      <c r="AV120" s="1444"/>
      <c r="AW120" s="1444"/>
      <c r="AX120" s="1444"/>
      <c r="AY120" s="1444"/>
      <c r="AZ120" s="1444"/>
      <c r="BA120" s="1444"/>
      <c r="BB120" s="1444"/>
      <c r="BC120" s="1444"/>
      <c r="BD120" s="1444"/>
      <c r="BE120" s="1444"/>
      <c r="BF120" s="1444"/>
      <c r="BG120" s="1444"/>
      <c r="BH120" s="1444"/>
      <c r="BI120" s="1444"/>
      <c r="BJ120" s="1444"/>
      <c r="BK120" s="1444"/>
      <c r="BL120" s="1444"/>
      <c r="BM120" s="1444"/>
      <c r="BN120" s="1444"/>
      <c r="BO120" s="1444"/>
      <c r="BP120" s="1444"/>
      <c r="BQ120" s="1444"/>
      <c r="BR120" s="1444"/>
      <c r="BS120" s="1444"/>
      <c r="BT120" s="1448"/>
      <c r="BU120" s="1448"/>
      <c r="BV120" s="1444"/>
      <c r="BW120" s="1444"/>
      <c r="BX120" s="1444"/>
      <c r="BY120" s="1444"/>
      <c r="BZ120" s="1444"/>
      <c r="CA120" s="1444"/>
      <c r="CB120" s="1444"/>
      <c r="CC120" s="1444"/>
      <c r="CD120" s="1444"/>
      <c r="CE120" s="1444"/>
      <c r="CF120" s="1448"/>
      <c r="CG120" s="1444"/>
      <c r="CH120" s="1444"/>
      <c r="CI120" s="1444"/>
      <c r="CJ120" s="1444"/>
      <c r="CK120" s="1444"/>
      <c r="CL120" s="1444"/>
      <c r="CM120" s="1444"/>
      <c r="CN120" s="1444"/>
      <c r="CO120" s="1444"/>
      <c r="CP120" s="1444"/>
      <c r="CQ120" s="1444"/>
      <c r="CR120" s="1444"/>
      <c r="CS120" s="1444"/>
      <c r="CT120" s="1444"/>
      <c r="CU120" s="1444"/>
      <c r="CV120" s="1444"/>
      <c r="CW120" s="1444"/>
      <c r="CX120" s="1444"/>
      <c r="CY120" s="1444"/>
      <c r="CZ120" s="1444"/>
      <c r="DA120" s="1444"/>
      <c r="DB120" s="1444"/>
      <c r="DC120" s="1448"/>
      <c r="DD120" s="1444"/>
      <c r="DE120" s="1444"/>
      <c r="DF120" s="1444"/>
      <c r="DG120" s="1444"/>
      <c r="DH120" s="1444"/>
      <c r="DI120" s="1444"/>
      <c r="DJ120" s="1444"/>
      <c r="DK120" s="1444"/>
      <c r="DL120" s="1444"/>
      <c r="DM120" s="1444"/>
      <c r="DN120" s="1444"/>
      <c r="DO120" s="1448">
        <v>1</v>
      </c>
      <c r="DP120" s="1444"/>
      <c r="DQ120" s="1448"/>
      <c r="DR120" s="1444"/>
      <c r="DS120" s="1444"/>
      <c r="DT120" s="1444"/>
      <c r="DU120" s="1444"/>
      <c r="DV120" s="1444"/>
      <c r="DW120" s="1444"/>
      <c r="DX120" s="1444"/>
      <c r="DY120" s="1444"/>
      <c r="DZ120" s="1444"/>
      <c r="EA120" s="1448"/>
      <c r="EB120" s="1444"/>
      <c r="EC120" s="1444"/>
      <c r="ED120" s="1444"/>
      <c r="EE120" s="1444"/>
      <c r="EF120" s="1444"/>
      <c r="EG120" s="1444"/>
      <c r="EH120" s="1444"/>
      <c r="EI120" s="1444"/>
      <c r="EJ120" s="1444"/>
      <c r="EK120" s="1444"/>
      <c r="EL120" s="1449"/>
      <c r="EM120" s="1450"/>
      <c r="EN120" s="1448">
        <v>3</v>
      </c>
      <c r="EO120" s="1448"/>
      <c r="EP120" s="1448"/>
      <c r="EQ120" s="1448"/>
      <c r="ER120" s="1448"/>
      <c r="ES120" s="1450"/>
      <c r="ET120" s="1448"/>
      <c r="EU120" s="1448">
        <v>1</v>
      </c>
      <c r="EV120" s="1448"/>
      <c r="EW120" s="1448"/>
      <c r="EX120" s="1448"/>
      <c r="EY120" s="1448"/>
      <c r="EZ120" s="1448"/>
      <c r="FA120" s="1448"/>
      <c r="FB120" s="1448"/>
      <c r="FC120" s="1448"/>
      <c r="FD120" s="1448"/>
      <c r="FE120" s="1448"/>
      <c r="FF120" s="1451"/>
      <c r="FG120" s="1448"/>
      <c r="FH120" s="1448"/>
      <c r="FI120" s="1448"/>
      <c r="FJ120" s="1448"/>
      <c r="FK120" s="1448"/>
      <c r="FL120" s="1450"/>
      <c r="FM120" s="1450"/>
      <c r="FN120" s="1450"/>
      <c r="FO120" s="1450"/>
      <c r="FP120" s="1448"/>
      <c r="FQ120" s="1452"/>
      <c r="FR120" s="1452"/>
      <c r="FS120" s="1450"/>
      <c r="FT120" s="1450">
        <v>3</v>
      </c>
      <c r="FU120" s="1450"/>
      <c r="FV120" s="1450"/>
      <c r="FW120" s="1450"/>
      <c r="FX120" s="1450"/>
      <c r="FY120" s="1450"/>
      <c r="FZ120" s="1450"/>
      <c r="GA120" s="1450"/>
      <c r="GB120" s="1450"/>
      <c r="GC120" s="1450"/>
      <c r="GD120" s="1453"/>
      <c r="GE120" s="1454"/>
      <c r="GF120" s="1454"/>
      <c r="GG120" s="1450"/>
      <c r="GH120" s="1431">
        <f t="shared" si="15"/>
        <v>118.80000000000001</v>
      </c>
      <c r="GI120" s="1432">
        <f t="shared" si="22"/>
        <v>39.6</v>
      </c>
      <c r="GJ120" s="1433">
        <f t="shared" si="16"/>
        <v>0</v>
      </c>
      <c r="GK120" s="1433"/>
      <c r="GL120" s="1434"/>
      <c r="GM120" s="1434"/>
      <c r="GN120" s="1434"/>
      <c r="GO120" s="1435"/>
      <c r="GP120" s="1435"/>
      <c r="GQ120" s="1435"/>
      <c r="GR120" s="1436"/>
      <c r="GS120" s="1437"/>
      <c r="GT120" s="1435"/>
      <c r="GU120" s="1435"/>
      <c r="GV120" s="1435">
        <v>1</v>
      </c>
      <c r="GW120" s="1435"/>
      <c r="GX120" s="1435"/>
      <c r="GY120" s="1435"/>
      <c r="GZ120" s="1435"/>
      <c r="HA120" s="1435"/>
      <c r="HB120" s="1435"/>
      <c r="HC120" s="1435">
        <f t="shared" si="18"/>
        <v>0</v>
      </c>
      <c r="HD120" s="1437">
        <f t="shared" si="19"/>
        <v>0</v>
      </c>
      <c r="HE120" s="1435"/>
      <c r="HF120" s="1436"/>
      <c r="HG120" s="1437"/>
      <c r="HH120" s="1435">
        <v>2</v>
      </c>
      <c r="HI120" s="1437">
        <v>1</v>
      </c>
      <c r="HJ120" s="1435"/>
      <c r="HK120" s="1437"/>
      <c r="HL120" s="1435"/>
      <c r="HM120" s="1436"/>
      <c r="HN120" s="1436"/>
      <c r="HO120" s="1436"/>
      <c r="HP120" s="1436"/>
      <c r="HQ120" s="1436"/>
      <c r="HR120" s="1437"/>
      <c r="HS120" s="1435"/>
      <c r="HT120" s="1435"/>
      <c r="HU120" s="1435"/>
      <c r="HV120" s="1435"/>
      <c r="HW120" s="1435"/>
      <c r="HX120" s="1435"/>
      <c r="HY120" s="1435">
        <v>1</v>
      </c>
      <c r="HZ120" s="1437"/>
      <c r="IA120" s="1437"/>
      <c r="IB120" s="1437"/>
      <c r="IC120" s="1462"/>
      <c r="ID120" s="1463"/>
      <c r="IE120" s="1463"/>
      <c r="IF120" s="1462"/>
      <c r="IG120" s="1435"/>
      <c r="IH120" s="1462"/>
      <c r="II120" s="1462"/>
      <c r="IJ120" s="1462"/>
      <c r="IK120" s="1462"/>
      <c r="IL120" s="1462"/>
      <c r="IM120" s="1462"/>
      <c r="IN120" s="1462"/>
      <c r="IO120" s="1462"/>
      <c r="IP120" s="1462"/>
      <c r="IQ120" s="1462"/>
      <c r="IR120" s="1462"/>
      <c r="IS120" s="1462"/>
      <c r="IT120" s="1462"/>
      <c r="IU120" s="1462"/>
      <c r="IV120" s="1435">
        <f t="shared" si="12"/>
        <v>0</v>
      </c>
      <c r="IW120" s="1437"/>
      <c r="IX120" s="1437"/>
      <c r="IY120" s="1437"/>
      <c r="IZ120" s="1435">
        <f t="shared" si="13"/>
        <v>0</v>
      </c>
      <c r="JA120" s="1462"/>
      <c r="JB120" s="1462"/>
      <c r="JC120" s="1462"/>
      <c r="JD120" s="1462"/>
      <c r="JE120" s="1437"/>
      <c r="JF120" s="1437"/>
      <c r="JG120" s="1437"/>
      <c r="JH120" s="1435"/>
      <c r="JI120" s="1436"/>
      <c r="JJ120" s="1436">
        <f t="shared" si="17"/>
        <v>0</v>
      </c>
      <c r="JK120" s="1455"/>
    </row>
    <row r="121" spans="1:271" s="1027" customFormat="1" ht="18.95" hidden="1" customHeight="1">
      <c r="A121" s="1547" t="str">
        <f>BangKeTru!B119</f>
        <v>143a</v>
      </c>
      <c r="B121" s="1548">
        <f>BangKeTru!C119</f>
        <v>39.6</v>
      </c>
      <c r="C121" s="1416">
        <f t="shared" si="14"/>
        <v>4071.199999999998</v>
      </c>
      <c r="D121" s="1456"/>
      <c r="E121" s="1457"/>
      <c r="F121" s="1457"/>
      <c r="G121" s="1457"/>
      <c r="H121" s="1458"/>
      <c r="I121" s="1456"/>
      <c r="J121" s="1456"/>
      <c r="K121" s="1422"/>
      <c r="L121" s="1422"/>
      <c r="M121" s="1422"/>
      <c r="N121" s="1423"/>
      <c r="O121" s="1421" t="s">
        <v>3434</v>
      </c>
      <c r="P121" s="1421"/>
      <c r="Q121" s="1422"/>
      <c r="R121" s="1422"/>
      <c r="S121" s="1423"/>
      <c r="T121" s="1422"/>
      <c r="U121" s="1422"/>
      <c r="V121" s="1422"/>
      <c r="W121" s="1423"/>
      <c r="X121" s="1424">
        <v>1</v>
      </c>
      <c r="Y121" s="1424"/>
      <c r="Z121" s="1424"/>
      <c r="AA121" s="1425"/>
      <c r="AB121" s="1422"/>
      <c r="AC121" s="1422"/>
      <c r="AD121" s="1422"/>
      <c r="AE121" s="1422"/>
      <c r="AF121" s="1422"/>
      <c r="AG121" s="1422"/>
      <c r="AH121" s="1422"/>
      <c r="AI121" s="1422"/>
      <c r="AJ121" s="1422"/>
      <c r="AK121" s="1422"/>
      <c r="AL121" s="1422"/>
      <c r="AM121" s="1422">
        <v>1</v>
      </c>
      <c r="AN121" s="1422"/>
      <c r="AO121" s="1422"/>
      <c r="AP121" s="1422"/>
      <c r="AQ121" s="1422"/>
      <c r="AR121" s="1422"/>
      <c r="AS121" s="1422"/>
      <c r="AT121" s="1422"/>
      <c r="AU121" s="1422"/>
      <c r="AV121" s="1422"/>
      <c r="AW121" s="1422"/>
      <c r="AX121" s="1422"/>
      <c r="AY121" s="1422"/>
      <c r="AZ121" s="1422"/>
      <c r="BA121" s="1422"/>
      <c r="BB121" s="1422"/>
      <c r="BC121" s="1422"/>
      <c r="BD121" s="1422"/>
      <c r="BE121" s="1422"/>
      <c r="BF121" s="1422"/>
      <c r="BG121" s="1422"/>
      <c r="BH121" s="1422"/>
      <c r="BI121" s="1422"/>
      <c r="BJ121" s="1422"/>
      <c r="BK121" s="1422"/>
      <c r="BL121" s="1422"/>
      <c r="BM121" s="1422"/>
      <c r="BN121" s="1422"/>
      <c r="BO121" s="1422"/>
      <c r="BP121" s="1422"/>
      <c r="BQ121" s="1422"/>
      <c r="BR121" s="1422"/>
      <c r="BS121" s="1422"/>
      <c r="BT121" s="1425"/>
      <c r="BU121" s="1425"/>
      <c r="BV121" s="1422"/>
      <c r="BW121" s="1422"/>
      <c r="BX121" s="1422"/>
      <c r="BY121" s="1422"/>
      <c r="BZ121" s="1422"/>
      <c r="CA121" s="1422"/>
      <c r="CB121" s="1422"/>
      <c r="CC121" s="1422"/>
      <c r="CD121" s="1422"/>
      <c r="CE121" s="1422"/>
      <c r="CF121" s="1425"/>
      <c r="CG121" s="1422"/>
      <c r="CH121" s="1422"/>
      <c r="CI121" s="1422"/>
      <c r="CJ121" s="1422"/>
      <c r="CK121" s="1422"/>
      <c r="CL121" s="1422"/>
      <c r="CM121" s="1422"/>
      <c r="CN121" s="1422"/>
      <c r="CO121" s="1422"/>
      <c r="CP121" s="1422"/>
      <c r="CQ121" s="1422"/>
      <c r="CR121" s="1422"/>
      <c r="CS121" s="1422"/>
      <c r="CT121" s="1422"/>
      <c r="CU121" s="1422"/>
      <c r="CV121" s="1422"/>
      <c r="CW121" s="1422"/>
      <c r="CX121" s="1422"/>
      <c r="CY121" s="1422"/>
      <c r="CZ121" s="1422"/>
      <c r="DA121" s="1422"/>
      <c r="DB121" s="1422"/>
      <c r="DC121" s="1425"/>
      <c r="DD121" s="1422"/>
      <c r="DE121" s="1422"/>
      <c r="DF121" s="1422"/>
      <c r="DG121" s="1422"/>
      <c r="DH121" s="1422"/>
      <c r="DI121" s="1422"/>
      <c r="DJ121" s="1422"/>
      <c r="DK121" s="1422"/>
      <c r="DL121" s="1422"/>
      <c r="DM121" s="1422"/>
      <c r="DN121" s="1422"/>
      <c r="DO121" s="1425">
        <v>1</v>
      </c>
      <c r="DP121" s="1422"/>
      <c r="DQ121" s="1425"/>
      <c r="DR121" s="1422"/>
      <c r="DS121" s="1422"/>
      <c r="DT121" s="1422"/>
      <c r="DU121" s="1422"/>
      <c r="DV121" s="1422"/>
      <c r="DW121" s="1422"/>
      <c r="DX121" s="1422"/>
      <c r="DY121" s="1422"/>
      <c r="DZ121" s="1422"/>
      <c r="EA121" s="1425"/>
      <c r="EB121" s="1422"/>
      <c r="EC121" s="1422"/>
      <c r="ED121" s="1422"/>
      <c r="EE121" s="1422"/>
      <c r="EF121" s="1422"/>
      <c r="EG121" s="1422"/>
      <c r="EH121" s="1422"/>
      <c r="EI121" s="1422"/>
      <c r="EJ121" s="1422"/>
      <c r="EK121" s="1422"/>
      <c r="EL121" s="1426"/>
      <c r="EM121" s="1427"/>
      <c r="EN121" s="1425">
        <v>3</v>
      </c>
      <c r="EO121" s="1425"/>
      <c r="EP121" s="1425"/>
      <c r="EQ121" s="1425"/>
      <c r="ER121" s="1425"/>
      <c r="ES121" s="1427"/>
      <c r="ET121" s="1425"/>
      <c r="EU121" s="1425">
        <v>1</v>
      </c>
      <c r="EV121" s="1425"/>
      <c r="EW121" s="1425"/>
      <c r="EX121" s="1425"/>
      <c r="EY121" s="1425"/>
      <c r="EZ121" s="1425"/>
      <c r="FA121" s="1425"/>
      <c r="FB121" s="1425"/>
      <c r="FC121" s="1425"/>
      <c r="FD121" s="1425"/>
      <c r="FE121" s="1425"/>
      <c r="FF121" s="1428"/>
      <c r="FG121" s="1425"/>
      <c r="FH121" s="1425"/>
      <c r="FI121" s="1425"/>
      <c r="FJ121" s="1425"/>
      <c r="FK121" s="1425"/>
      <c r="FL121" s="1427"/>
      <c r="FM121" s="1427"/>
      <c r="FN121" s="1427"/>
      <c r="FO121" s="1427"/>
      <c r="FP121" s="1425"/>
      <c r="FQ121" s="1427"/>
      <c r="FR121" s="1427"/>
      <c r="FS121" s="1427"/>
      <c r="FT121" s="1427">
        <v>3</v>
      </c>
      <c r="FU121" s="1427"/>
      <c r="FV121" s="1427"/>
      <c r="FW121" s="1427"/>
      <c r="FX121" s="1427"/>
      <c r="FY121" s="1427">
        <v>1</v>
      </c>
      <c r="FZ121" s="1427"/>
      <c r="GA121" s="1427"/>
      <c r="GB121" s="1427">
        <v>6</v>
      </c>
      <c r="GC121" s="1427">
        <v>4</v>
      </c>
      <c r="GD121" s="1429"/>
      <c r="GE121" s="1430"/>
      <c r="GF121" s="1430"/>
      <c r="GG121" s="1427"/>
      <c r="GH121" s="1431">
        <f t="shared" si="15"/>
        <v>118.80000000000001</v>
      </c>
      <c r="GI121" s="1432">
        <f t="shared" si="22"/>
        <v>39.6</v>
      </c>
      <c r="GJ121" s="1433">
        <f t="shared" si="16"/>
        <v>0</v>
      </c>
      <c r="GK121" s="1433"/>
      <c r="GL121" s="1434"/>
      <c r="GM121" s="1434"/>
      <c r="GN121" s="1434"/>
      <c r="GO121" s="1435">
        <v>1</v>
      </c>
      <c r="GP121" s="1435"/>
      <c r="GQ121" s="1435"/>
      <c r="GR121" s="1436"/>
      <c r="GS121" s="1437"/>
      <c r="GT121" s="1435"/>
      <c r="GU121" s="1435"/>
      <c r="GV121" s="1435"/>
      <c r="GW121" s="1435"/>
      <c r="GX121" s="1435"/>
      <c r="GY121" s="1435"/>
      <c r="GZ121" s="1435"/>
      <c r="HA121" s="1435"/>
      <c r="HB121" s="1435"/>
      <c r="HC121" s="1435">
        <f t="shared" si="18"/>
        <v>0</v>
      </c>
      <c r="HD121" s="1437">
        <f t="shared" si="19"/>
        <v>0</v>
      </c>
      <c r="HE121" s="1435"/>
      <c r="HF121" s="1436"/>
      <c r="HG121" s="1437"/>
      <c r="HH121" s="1435"/>
      <c r="HI121" s="1437"/>
      <c r="HJ121" s="1435"/>
      <c r="HK121" s="1437"/>
      <c r="HL121" s="1435">
        <v>1</v>
      </c>
      <c r="HM121" s="1436">
        <v>3</v>
      </c>
      <c r="HN121" s="1436"/>
      <c r="HO121" s="1436"/>
      <c r="HP121" s="1436">
        <v>1</v>
      </c>
      <c r="HQ121" s="1436"/>
      <c r="HR121" s="1437"/>
      <c r="HS121" s="1435"/>
      <c r="HT121" s="1435"/>
      <c r="HU121" s="1435"/>
      <c r="HV121" s="1435"/>
      <c r="HW121" s="1435"/>
      <c r="HX121" s="1435"/>
      <c r="HY121" s="1435"/>
      <c r="HZ121" s="1437"/>
      <c r="IA121" s="1437"/>
      <c r="IB121" s="1437"/>
      <c r="IC121" s="1435"/>
      <c r="ID121" s="1438"/>
      <c r="IE121" s="1438"/>
      <c r="IF121" s="1435"/>
      <c r="IG121" s="1435"/>
      <c r="IH121" s="1435"/>
      <c r="II121" s="1435"/>
      <c r="IJ121" s="1435"/>
      <c r="IK121" s="1435"/>
      <c r="IL121" s="1435"/>
      <c r="IM121" s="1435"/>
      <c r="IN121" s="1435"/>
      <c r="IO121" s="1435"/>
      <c r="IP121" s="1435"/>
      <c r="IQ121" s="1435"/>
      <c r="IR121" s="1435"/>
      <c r="IS121" s="1435"/>
      <c r="IT121" s="1435"/>
      <c r="IU121" s="1435"/>
      <c r="IV121" s="1435">
        <f t="shared" si="12"/>
        <v>1</v>
      </c>
      <c r="IW121" s="1436">
        <f>HO121</f>
        <v>0</v>
      </c>
      <c r="IX121" s="1436">
        <f>HP121</f>
        <v>1</v>
      </c>
      <c r="IY121" s="1437"/>
      <c r="IZ121" s="1435">
        <f t="shared" si="13"/>
        <v>0</v>
      </c>
      <c r="JA121" s="1435"/>
      <c r="JB121" s="1435"/>
      <c r="JC121" s="1435"/>
      <c r="JD121" s="1435"/>
      <c r="JE121" s="1437"/>
      <c r="JF121" s="1437"/>
      <c r="JG121" s="1437"/>
      <c r="JH121" s="1435">
        <v>1</v>
      </c>
      <c r="JI121" s="1436"/>
      <c r="JJ121" s="1436">
        <f t="shared" si="17"/>
        <v>0</v>
      </c>
      <c r="JK121" s="1459"/>
    </row>
    <row r="122" spans="1:271" s="1027" customFormat="1" ht="18.95" hidden="1" customHeight="1">
      <c r="A122" s="1547">
        <f>BangKeTru!B120</f>
        <v>144</v>
      </c>
      <c r="B122" s="1548">
        <f>BangKeTru!C120</f>
        <v>48</v>
      </c>
      <c r="C122" s="1416">
        <f t="shared" si="14"/>
        <v>4119.199999999998</v>
      </c>
      <c r="D122" s="1416"/>
      <c r="E122" s="1441"/>
      <c r="F122" s="1441"/>
      <c r="G122" s="1441"/>
      <c r="H122" s="1460"/>
      <c r="I122" s="1443"/>
      <c r="J122" s="1443"/>
      <c r="K122" s="1461"/>
      <c r="L122" s="1461"/>
      <c r="M122" s="1461"/>
      <c r="N122" s="1445" t="s">
        <v>3434</v>
      </c>
      <c r="O122" s="1446" t="s">
        <v>3434</v>
      </c>
      <c r="P122" s="1446"/>
      <c r="Q122" s="1444">
        <v>1</v>
      </c>
      <c r="R122" s="1444"/>
      <c r="S122" s="1445"/>
      <c r="T122" s="1444"/>
      <c r="U122" s="1444"/>
      <c r="V122" s="1444"/>
      <c r="W122" s="1445"/>
      <c r="X122" s="1447"/>
      <c r="Y122" s="1447"/>
      <c r="Z122" s="1447"/>
      <c r="AA122" s="1448"/>
      <c r="AB122" s="1444"/>
      <c r="AC122" s="1444"/>
      <c r="AD122" s="1444"/>
      <c r="AE122" s="1444"/>
      <c r="AF122" s="1444"/>
      <c r="AG122" s="1444"/>
      <c r="AH122" s="1444"/>
      <c r="AI122" s="1444"/>
      <c r="AJ122" s="1444"/>
      <c r="AK122" s="1444"/>
      <c r="AL122" s="1444"/>
      <c r="AM122" s="1444"/>
      <c r="AN122" s="1444"/>
      <c r="AO122" s="1444"/>
      <c r="AP122" s="1444"/>
      <c r="AQ122" s="1444"/>
      <c r="AR122" s="1444"/>
      <c r="AS122" s="1444"/>
      <c r="AT122" s="1444"/>
      <c r="AU122" s="1444"/>
      <c r="AV122" s="1444"/>
      <c r="AW122" s="1444"/>
      <c r="AX122" s="1444"/>
      <c r="AY122" s="1444"/>
      <c r="AZ122" s="1444"/>
      <c r="BA122" s="1444"/>
      <c r="BB122" s="1444"/>
      <c r="BC122" s="1444"/>
      <c r="BD122" s="1444"/>
      <c r="BE122" s="1444"/>
      <c r="BF122" s="1444"/>
      <c r="BG122" s="1444"/>
      <c r="BH122" s="1444"/>
      <c r="BI122" s="1444"/>
      <c r="BJ122" s="1444"/>
      <c r="BK122" s="1444"/>
      <c r="BL122" s="1444"/>
      <c r="BM122" s="1444"/>
      <c r="BN122" s="1444"/>
      <c r="BO122" s="1444"/>
      <c r="BP122" s="1444"/>
      <c r="BQ122" s="1444"/>
      <c r="BR122" s="1444"/>
      <c r="BS122" s="1444"/>
      <c r="BT122" s="1448"/>
      <c r="BU122" s="1448"/>
      <c r="BV122" s="1444"/>
      <c r="BW122" s="1444"/>
      <c r="BX122" s="1444"/>
      <c r="BY122" s="1444"/>
      <c r="BZ122" s="1444"/>
      <c r="CA122" s="1444"/>
      <c r="CB122" s="1444"/>
      <c r="CC122" s="1444"/>
      <c r="CD122" s="1444"/>
      <c r="CE122" s="1444"/>
      <c r="CF122" s="1448"/>
      <c r="CG122" s="1444"/>
      <c r="CH122" s="1444"/>
      <c r="CI122" s="1444"/>
      <c r="CJ122" s="1444"/>
      <c r="CK122" s="1444"/>
      <c r="CL122" s="1444"/>
      <c r="CM122" s="1444"/>
      <c r="CN122" s="1444"/>
      <c r="CO122" s="1444"/>
      <c r="CP122" s="1444"/>
      <c r="CQ122" s="1444"/>
      <c r="CR122" s="1444"/>
      <c r="CS122" s="1444"/>
      <c r="CT122" s="1444"/>
      <c r="CU122" s="1444"/>
      <c r="CV122" s="1444"/>
      <c r="CW122" s="1444"/>
      <c r="CX122" s="1444"/>
      <c r="CY122" s="1444"/>
      <c r="CZ122" s="1444"/>
      <c r="DA122" s="1444"/>
      <c r="DB122" s="1444"/>
      <c r="DC122" s="1448"/>
      <c r="DD122" s="1444"/>
      <c r="DE122" s="1444"/>
      <c r="DF122" s="1444"/>
      <c r="DG122" s="1444"/>
      <c r="DH122" s="1444"/>
      <c r="DI122" s="1444"/>
      <c r="DJ122" s="1444"/>
      <c r="DK122" s="1444"/>
      <c r="DL122" s="1444"/>
      <c r="DM122" s="1444"/>
      <c r="DN122" s="1444"/>
      <c r="DO122" s="1448">
        <v>1</v>
      </c>
      <c r="DP122" s="1444"/>
      <c r="DQ122" s="1448"/>
      <c r="DR122" s="1444"/>
      <c r="DS122" s="1444"/>
      <c r="DT122" s="1444"/>
      <c r="DU122" s="1444"/>
      <c r="DV122" s="1444"/>
      <c r="DW122" s="1444"/>
      <c r="DX122" s="1444"/>
      <c r="DY122" s="1444"/>
      <c r="DZ122" s="1444"/>
      <c r="EA122" s="1448"/>
      <c r="EB122" s="1444"/>
      <c r="EC122" s="1444"/>
      <c r="ED122" s="1444"/>
      <c r="EE122" s="1444"/>
      <c r="EF122" s="1444"/>
      <c r="EG122" s="1444"/>
      <c r="EH122" s="1444"/>
      <c r="EI122" s="1444"/>
      <c r="EJ122" s="1444"/>
      <c r="EK122" s="1444"/>
      <c r="EL122" s="1449"/>
      <c r="EM122" s="1450"/>
      <c r="EN122" s="1448">
        <v>3</v>
      </c>
      <c r="EO122" s="1448"/>
      <c r="EP122" s="1448"/>
      <c r="EQ122" s="1448"/>
      <c r="ER122" s="1448"/>
      <c r="ES122" s="1450"/>
      <c r="ET122" s="1448"/>
      <c r="EU122" s="1448">
        <v>1</v>
      </c>
      <c r="EV122" s="1448"/>
      <c r="EW122" s="1448"/>
      <c r="EX122" s="1448"/>
      <c r="EY122" s="1448"/>
      <c r="EZ122" s="1448"/>
      <c r="FA122" s="1448"/>
      <c r="FB122" s="1448"/>
      <c r="FC122" s="1448"/>
      <c r="FD122" s="1448"/>
      <c r="FE122" s="1448"/>
      <c r="FF122" s="1451"/>
      <c r="FG122" s="1448"/>
      <c r="FH122" s="1448">
        <v>3</v>
      </c>
      <c r="FI122" s="1448"/>
      <c r="FJ122" s="1448"/>
      <c r="FK122" s="1448"/>
      <c r="FL122" s="1450"/>
      <c r="FM122" s="1450"/>
      <c r="FN122" s="1450"/>
      <c r="FO122" s="1450"/>
      <c r="FP122" s="1448"/>
      <c r="FQ122" s="1452"/>
      <c r="FR122" s="1452"/>
      <c r="FS122" s="1450"/>
      <c r="FT122" s="1450">
        <v>3</v>
      </c>
      <c r="FU122" s="1450"/>
      <c r="FV122" s="1450"/>
      <c r="FW122" s="1450"/>
      <c r="FX122" s="1450"/>
      <c r="FY122" s="1450"/>
      <c r="FZ122" s="1450"/>
      <c r="GA122" s="1450"/>
      <c r="GB122" s="1450"/>
      <c r="GC122" s="1450"/>
      <c r="GD122" s="1453"/>
      <c r="GE122" s="1454"/>
      <c r="GF122" s="1454"/>
      <c r="GG122" s="1450"/>
      <c r="GH122" s="1431">
        <f t="shared" si="15"/>
        <v>144</v>
      </c>
      <c r="GI122" s="1432">
        <f t="shared" si="22"/>
        <v>48</v>
      </c>
      <c r="GJ122" s="1433">
        <f t="shared" si="16"/>
        <v>0</v>
      </c>
      <c r="GK122" s="1433"/>
      <c r="GL122" s="1434"/>
      <c r="GM122" s="1434"/>
      <c r="GN122" s="1434"/>
      <c r="GO122" s="1435"/>
      <c r="GP122" s="1435"/>
      <c r="GQ122" s="1435"/>
      <c r="GR122" s="1436"/>
      <c r="GS122" s="1437"/>
      <c r="GT122" s="1435"/>
      <c r="GU122" s="1435"/>
      <c r="GV122" s="1435">
        <v>1</v>
      </c>
      <c r="GW122" s="1435"/>
      <c r="GX122" s="1435"/>
      <c r="GY122" s="1435"/>
      <c r="GZ122" s="1435"/>
      <c r="HA122" s="1435"/>
      <c r="HB122" s="1435"/>
      <c r="HC122" s="1435">
        <f t="shared" si="18"/>
        <v>0</v>
      </c>
      <c r="HD122" s="1437">
        <f t="shared" si="19"/>
        <v>0</v>
      </c>
      <c r="HE122" s="1435"/>
      <c r="HF122" s="1436"/>
      <c r="HG122" s="1437"/>
      <c r="HH122" s="1435">
        <v>2</v>
      </c>
      <c r="HI122" s="1437">
        <v>1</v>
      </c>
      <c r="HJ122" s="1435"/>
      <c r="HK122" s="1437"/>
      <c r="HL122" s="1435"/>
      <c r="HM122" s="1436"/>
      <c r="HN122" s="1436"/>
      <c r="HO122" s="1436"/>
      <c r="HP122" s="1436"/>
      <c r="HQ122" s="1436"/>
      <c r="HR122" s="1437"/>
      <c r="HS122" s="1435"/>
      <c r="HT122" s="1435"/>
      <c r="HU122" s="1435"/>
      <c r="HV122" s="1435"/>
      <c r="HW122" s="1435"/>
      <c r="HX122" s="1435"/>
      <c r="HY122" s="1435">
        <v>1</v>
      </c>
      <c r="HZ122" s="1437"/>
      <c r="IA122" s="1437"/>
      <c r="IB122" s="1437"/>
      <c r="IC122" s="1462"/>
      <c r="ID122" s="1463"/>
      <c r="IE122" s="1463"/>
      <c r="IF122" s="1462"/>
      <c r="IG122" s="1435"/>
      <c r="IH122" s="1462"/>
      <c r="II122" s="1462"/>
      <c r="IJ122" s="1462"/>
      <c r="IK122" s="1462"/>
      <c r="IL122" s="1462"/>
      <c r="IM122" s="1462"/>
      <c r="IN122" s="1462"/>
      <c r="IO122" s="1462"/>
      <c r="IP122" s="1462"/>
      <c r="IQ122" s="1462"/>
      <c r="IR122" s="1462"/>
      <c r="IS122" s="1462"/>
      <c r="IT122" s="1462"/>
      <c r="IU122" s="1462"/>
      <c r="IV122" s="1435">
        <f t="shared" si="12"/>
        <v>0</v>
      </c>
      <c r="IW122" s="1437"/>
      <c r="IX122" s="1437"/>
      <c r="IY122" s="1437"/>
      <c r="IZ122" s="1435">
        <f t="shared" si="13"/>
        <v>0</v>
      </c>
      <c r="JA122" s="1462"/>
      <c r="JB122" s="1462"/>
      <c r="JC122" s="1462"/>
      <c r="JD122" s="1462"/>
      <c r="JE122" s="1437"/>
      <c r="JF122" s="1437"/>
      <c r="JG122" s="1437"/>
      <c r="JH122" s="1435"/>
      <c r="JI122" s="1436"/>
      <c r="JJ122" s="1436">
        <f t="shared" si="17"/>
        <v>0</v>
      </c>
      <c r="JK122" s="1455"/>
    </row>
    <row r="123" spans="1:271" s="1027" customFormat="1" ht="18.95" hidden="1" customHeight="1">
      <c r="A123" s="1547" t="str">
        <f>BangKeTru!B121</f>
        <v>144a</v>
      </c>
      <c r="B123" s="1548">
        <f>BangKeTru!C121</f>
        <v>41.4</v>
      </c>
      <c r="C123" s="1416">
        <f t="shared" si="14"/>
        <v>4160.5999999999976</v>
      </c>
      <c r="D123" s="1456"/>
      <c r="E123" s="1457"/>
      <c r="F123" s="1457"/>
      <c r="G123" s="1457"/>
      <c r="H123" s="1458"/>
      <c r="I123" s="1456"/>
      <c r="J123" s="1456"/>
      <c r="K123" s="1422"/>
      <c r="L123" s="1422"/>
      <c r="M123" s="1422"/>
      <c r="N123" s="1423"/>
      <c r="O123" s="1421" t="s">
        <v>3434</v>
      </c>
      <c r="P123" s="1421"/>
      <c r="Q123" s="1422"/>
      <c r="R123" s="1422"/>
      <c r="S123" s="1423"/>
      <c r="T123" s="1422"/>
      <c r="U123" s="1422"/>
      <c r="V123" s="1422"/>
      <c r="W123" s="1423"/>
      <c r="X123" s="1424">
        <v>1</v>
      </c>
      <c r="Y123" s="1424"/>
      <c r="Z123" s="1424"/>
      <c r="AA123" s="1425"/>
      <c r="AB123" s="1422"/>
      <c r="AC123" s="1422"/>
      <c r="AD123" s="1422"/>
      <c r="AE123" s="1422"/>
      <c r="AF123" s="1422"/>
      <c r="AG123" s="1422"/>
      <c r="AH123" s="1422"/>
      <c r="AI123" s="1422"/>
      <c r="AJ123" s="1422"/>
      <c r="AK123" s="1422"/>
      <c r="AL123" s="1422"/>
      <c r="AM123" s="1422">
        <v>1</v>
      </c>
      <c r="AN123" s="1422"/>
      <c r="AO123" s="1422"/>
      <c r="AP123" s="1422"/>
      <c r="AQ123" s="1422"/>
      <c r="AR123" s="1422"/>
      <c r="AS123" s="1422"/>
      <c r="AT123" s="1422"/>
      <c r="AU123" s="1422"/>
      <c r="AV123" s="1422"/>
      <c r="AW123" s="1422"/>
      <c r="AX123" s="1422"/>
      <c r="AY123" s="1422"/>
      <c r="AZ123" s="1422"/>
      <c r="BA123" s="1422"/>
      <c r="BB123" s="1422"/>
      <c r="BC123" s="1422"/>
      <c r="BD123" s="1422"/>
      <c r="BE123" s="1422"/>
      <c r="BF123" s="1422"/>
      <c r="BG123" s="1422"/>
      <c r="BH123" s="1422"/>
      <c r="BI123" s="1422"/>
      <c r="BJ123" s="1422"/>
      <c r="BK123" s="1422"/>
      <c r="BL123" s="1422"/>
      <c r="BM123" s="1422"/>
      <c r="BN123" s="1422"/>
      <c r="BO123" s="1422"/>
      <c r="BP123" s="1422"/>
      <c r="BQ123" s="1422"/>
      <c r="BR123" s="1422"/>
      <c r="BS123" s="1422"/>
      <c r="BT123" s="1425"/>
      <c r="BU123" s="1425"/>
      <c r="BV123" s="1422"/>
      <c r="BW123" s="1422"/>
      <c r="BX123" s="1422"/>
      <c r="BY123" s="1422"/>
      <c r="BZ123" s="1422"/>
      <c r="CA123" s="1422"/>
      <c r="CB123" s="1422"/>
      <c r="CC123" s="1422"/>
      <c r="CD123" s="1422"/>
      <c r="CE123" s="1422"/>
      <c r="CF123" s="1425"/>
      <c r="CG123" s="1422"/>
      <c r="CH123" s="1422"/>
      <c r="CI123" s="1422"/>
      <c r="CJ123" s="1422"/>
      <c r="CK123" s="1422"/>
      <c r="CL123" s="1422"/>
      <c r="CM123" s="1422"/>
      <c r="CN123" s="1422"/>
      <c r="CO123" s="1422"/>
      <c r="CP123" s="1422"/>
      <c r="CQ123" s="1422"/>
      <c r="CR123" s="1422"/>
      <c r="CS123" s="1422">
        <v>1</v>
      </c>
      <c r="CT123" s="1422"/>
      <c r="CU123" s="1422"/>
      <c r="CV123" s="1422"/>
      <c r="CW123" s="1422"/>
      <c r="CX123" s="1422"/>
      <c r="CY123" s="1422"/>
      <c r="CZ123" s="1422"/>
      <c r="DA123" s="1422"/>
      <c r="DB123" s="1422"/>
      <c r="DC123" s="1425"/>
      <c r="DD123" s="1422"/>
      <c r="DE123" s="1422"/>
      <c r="DF123" s="1422"/>
      <c r="DG123" s="1422"/>
      <c r="DH123" s="1422"/>
      <c r="DI123" s="1422"/>
      <c r="DJ123" s="1422"/>
      <c r="DK123" s="1422"/>
      <c r="DL123" s="1422"/>
      <c r="DM123" s="1422"/>
      <c r="DN123" s="1422"/>
      <c r="DO123" s="1425">
        <v>1</v>
      </c>
      <c r="DP123" s="1422"/>
      <c r="DQ123" s="1425"/>
      <c r="DR123" s="1422"/>
      <c r="DS123" s="1422"/>
      <c r="DT123" s="1422"/>
      <c r="DU123" s="1422"/>
      <c r="DV123" s="1422"/>
      <c r="DW123" s="1422"/>
      <c r="DX123" s="1422"/>
      <c r="DY123" s="1422"/>
      <c r="DZ123" s="1422"/>
      <c r="EA123" s="1425"/>
      <c r="EB123" s="1422"/>
      <c r="EC123" s="1422"/>
      <c r="ED123" s="1422"/>
      <c r="EE123" s="1422"/>
      <c r="EF123" s="1422"/>
      <c r="EG123" s="1422"/>
      <c r="EH123" s="1422"/>
      <c r="EI123" s="1422"/>
      <c r="EJ123" s="1422"/>
      <c r="EK123" s="1422"/>
      <c r="EL123" s="1426"/>
      <c r="EM123" s="1427"/>
      <c r="EN123" s="1425">
        <v>3</v>
      </c>
      <c r="EO123" s="1425"/>
      <c r="EP123" s="1425"/>
      <c r="EQ123" s="1425"/>
      <c r="ER123" s="1425"/>
      <c r="ES123" s="1427"/>
      <c r="ET123" s="1425"/>
      <c r="EU123" s="1425">
        <v>1</v>
      </c>
      <c r="EV123" s="1425"/>
      <c r="EW123" s="1425"/>
      <c r="EX123" s="1425"/>
      <c r="EY123" s="1425"/>
      <c r="EZ123" s="1425"/>
      <c r="FA123" s="1425"/>
      <c r="FB123" s="1425"/>
      <c r="FC123" s="1425"/>
      <c r="FD123" s="1425"/>
      <c r="FE123" s="1425"/>
      <c r="FF123" s="1428"/>
      <c r="FG123" s="1425"/>
      <c r="FH123" s="1425"/>
      <c r="FI123" s="1425"/>
      <c r="FJ123" s="1425"/>
      <c r="FK123" s="1425"/>
      <c r="FL123" s="1427"/>
      <c r="FM123" s="1427"/>
      <c r="FN123" s="1427"/>
      <c r="FO123" s="1427"/>
      <c r="FP123" s="1425"/>
      <c r="FQ123" s="1427"/>
      <c r="FR123" s="1427"/>
      <c r="FS123" s="1427"/>
      <c r="FT123" s="1427">
        <v>3</v>
      </c>
      <c r="FU123" s="1427"/>
      <c r="FV123" s="1427"/>
      <c r="FW123" s="1427"/>
      <c r="FX123" s="1427"/>
      <c r="FY123" s="1427">
        <v>1</v>
      </c>
      <c r="FZ123" s="1427"/>
      <c r="GA123" s="1427"/>
      <c r="GB123" s="1427">
        <v>6</v>
      </c>
      <c r="GC123" s="1427">
        <v>4</v>
      </c>
      <c r="GD123" s="1429"/>
      <c r="GE123" s="1430"/>
      <c r="GF123" s="1430"/>
      <c r="GG123" s="1427"/>
      <c r="GH123" s="1431">
        <f t="shared" si="15"/>
        <v>124.19999999999999</v>
      </c>
      <c r="GI123" s="1432">
        <f t="shared" si="22"/>
        <v>41.4</v>
      </c>
      <c r="GJ123" s="1433">
        <f t="shared" si="16"/>
        <v>0</v>
      </c>
      <c r="GK123" s="1433"/>
      <c r="GL123" s="1434"/>
      <c r="GM123" s="1434"/>
      <c r="GN123" s="1434"/>
      <c r="GO123" s="1435">
        <v>1</v>
      </c>
      <c r="GP123" s="1435"/>
      <c r="GQ123" s="1435"/>
      <c r="GR123" s="1436"/>
      <c r="GS123" s="1437"/>
      <c r="GT123" s="1435"/>
      <c r="GU123" s="1435"/>
      <c r="GV123" s="1435"/>
      <c r="GW123" s="1435"/>
      <c r="GX123" s="1435"/>
      <c r="GY123" s="1435"/>
      <c r="GZ123" s="1435"/>
      <c r="HA123" s="1435"/>
      <c r="HB123" s="1435"/>
      <c r="HC123" s="1435">
        <f t="shared" si="18"/>
        <v>0</v>
      </c>
      <c r="HD123" s="1437">
        <f t="shared" si="19"/>
        <v>0</v>
      </c>
      <c r="HE123" s="1435"/>
      <c r="HF123" s="1436"/>
      <c r="HG123" s="1437"/>
      <c r="HH123" s="1435"/>
      <c r="HI123" s="1437"/>
      <c r="HJ123" s="1435"/>
      <c r="HK123" s="1437"/>
      <c r="HL123" s="1435">
        <v>1</v>
      </c>
      <c r="HM123" s="1436">
        <v>3</v>
      </c>
      <c r="HN123" s="1436"/>
      <c r="HO123" s="1436"/>
      <c r="HP123" s="1436">
        <v>1</v>
      </c>
      <c r="HQ123" s="1436"/>
      <c r="HR123" s="1437"/>
      <c r="HS123" s="1435"/>
      <c r="HT123" s="1435"/>
      <c r="HU123" s="1435"/>
      <c r="HV123" s="1435"/>
      <c r="HW123" s="1435"/>
      <c r="HX123" s="1435"/>
      <c r="HY123" s="1435"/>
      <c r="HZ123" s="1437"/>
      <c r="IA123" s="1437"/>
      <c r="IB123" s="1437"/>
      <c r="IC123" s="1435"/>
      <c r="ID123" s="1438"/>
      <c r="IE123" s="1438"/>
      <c r="IF123" s="1435"/>
      <c r="IG123" s="1435"/>
      <c r="IH123" s="1435"/>
      <c r="II123" s="1435"/>
      <c r="IJ123" s="1435"/>
      <c r="IK123" s="1435"/>
      <c r="IL123" s="1435"/>
      <c r="IM123" s="1435"/>
      <c r="IN123" s="1435"/>
      <c r="IO123" s="1435"/>
      <c r="IP123" s="1435"/>
      <c r="IQ123" s="1435"/>
      <c r="IR123" s="1435"/>
      <c r="IS123" s="1435"/>
      <c r="IT123" s="1435"/>
      <c r="IU123" s="1435"/>
      <c r="IV123" s="1435">
        <f t="shared" si="12"/>
        <v>1</v>
      </c>
      <c r="IW123" s="1436">
        <f>HO123</f>
        <v>0</v>
      </c>
      <c r="IX123" s="1436">
        <f>HP123</f>
        <v>1</v>
      </c>
      <c r="IY123" s="1437"/>
      <c r="IZ123" s="1435">
        <f t="shared" si="13"/>
        <v>0</v>
      </c>
      <c r="JA123" s="1435"/>
      <c r="JB123" s="1435"/>
      <c r="JC123" s="1435"/>
      <c r="JD123" s="1435"/>
      <c r="JE123" s="1437"/>
      <c r="JF123" s="1437"/>
      <c r="JG123" s="1437"/>
      <c r="JH123" s="1435">
        <v>1</v>
      </c>
      <c r="JI123" s="1436"/>
      <c r="JJ123" s="1436">
        <f t="shared" si="17"/>
        <v>0</v>
      </c>
      <c r="JK123" s="1459"/>
    </row>
    <row r="124" spans="1:271" s="1027" customFormat="1" ht="18.95" hidden="1" customHeight="1">
      <c r="A124" s="1547">
        <f>BangKeTru!B122</f>
        <v>145</v>
      </c>
      <c r="B124" s="1548">
        <f>BangKeTru!C122</f>
        <v>38</v>
      </c>
      <c r="C124" s="1416">
        <f t="shared" si="14"/>
        <v>4198.5999999999976</v>
      </c>
      <c r="D124" s="1416"/>
      <c r="E124" s="1441"/>
      <c r="F124" s="1441"/>
      <c r="G124" s="1441"/>
      <c r="H124" s="1460"/>
      <c r="I124" s="1443"/>
      <c r="J124" s="1443"/>
      <c r="K124" s="1461"/>
      <c r="L124" s="1461"/>
      <c r="M124" s="1461"/>
      <c r="N124" s="1445" t="s">
        <v>3994</v>
      </c>
      <c r="O124" s="1446" t="s">
        <v>3994</v>
      </c>
      <c r="P124" s="1446"/>
      <c r="Q124" s="1444">
        <v>1</v>
      </c>
      <c r="R124" s="1444"/>
      <c r="S124" s="1445"/>
      <c r="T124" s="1444"/>
      <c r="U124" s="1444"/>
      <c r="V124" s="1444"/>
      <c r="W124" s="1445"/>
      <c r="X124" s="1447"/>
      <c r="Y124" s="1447"/>
      <c r="Z124" s="1447"/>
      <c r="AA124" s="1448"/>
      <c r="AB124" s="1444"/>
      <c r="AC124" s="1444"/>
      <c r="AD124" s="1444"/>
      <c r="AE124" s="1444"/>
      <c r="AF124" s="1444"/>
      <c r="AG124" s="1444"/>
      <c r="AH124" s="1444"/>
      <c r="AI124" s="1444"/>
      <c r="AJ124" s="1444"/>
      <c r="AK124" s="1444"/>
      <c r="AL124" s="1444"/>
      <c r="AM124" s="1444"/>
      <c r="AN124" s="1444"/>
      <c r="AO124" s="1444"/>
      <c r="AP124" s="1444"/>
      <c r="AQ124" s="1444"/>
      <c r="AR124" s="1444"/>
      <c r="AS124" s="1444"/>
      <c r="AT124" s="1444"/>
      <c r="AU124" s="1444"/>
      <c r="AV124" s="1444"/>
      <c r="AW124" s="1444"/>
      <c r="AX124" s="1444"/>
      <c r="AY124" s="1444"/>
      <c r="AZ124" s="1444"/>
      <c r="BA124" s="1444"/>
      <c r="BB124" s="1444"/>
      <c r="BC124" s="1444"/>
      <c r="BD124" s="1444"/>
      <c r="BE124" s="1444"/>
      <c r="BF124" s="1444"/>
      <c r="BG124" s="1444"/>
      <c r="BH124" s="1444"/>
      <c r="BI124" s="1444"/>
      <c r="BJ124" s="1444"/>
      <c r="BK124" s="1444"/>
      <c r="BL124" s="1444"/>
      <c r="BM124" s="1444"/>
      <c r="BN124" s="1444"/>
      <c r="BO124" s="1444"/>
      <c r="BP124" s="1444"/>
      <c r="BQ124" s="1444"/>
      <c r="BR124" s="1444"/>
      <c r="BS124" s="1444"/>
      <c r="BT124" s="1448">
        <v>1</v>
      </c>
      <c r="BU124" s="1448"/>
      <c r="BV124" s="1444"/>
      <c r="BW124" s="1444"/>
      <c r="BX124" s="1444"/>
      <c r="BY124" s="1444"/>
      <c r="BZ124" s="1444"/>
      <c r="CA124" s="1444"/>
      <c r="CB124" s="1444"/>
      <c r="CC124" s="1444"/>
      <c r="CD124" s="1444"/>
      <c r="CE124" s="1444"/>
      <c r="CF124" s="1448"/>
      <c r="CG124" s="1444"/>
      <c r="CH124" s="1444"/>
      <c r="CI124" s="1444"/>
      <c r="CJ124" s="1444"/>
      <c r="CK124" s="1444"/>
      <c r="CL124" s="1444"/>
      <c r="CM124" s="1444"/>
      <c r="CN124" s="1444"/>
      <c r="CO124" s="1444"/>
      <c r="CP124" s="1444"/>
      <c r="CQ124" s="1444"/>
      <c r="CR124" s="1444"/>
      <c r="CS124" s="1444"/>
      <c r="CT124" s="1444"/>
      <c r="CU124" s="1444"/>
      <c r="CV124" s="1444"/>
      <c r="CW124" s="1444"/>
      <c r="CX124" s="1444"/>
      <c r="CY124" s="1444"/>
      <c r="CZ124" s="1444"/>
      <c r="DA124" s="1444"/>
      <c r="DB124" s="1444"/>
      <c r="DC124" s="1448"/>
      <c r="DD124" s="1444"/>
      <c r="DE124" s="1444"/>
      <c r="DF124" s="1444"/>
      <c r="DG124" s="1444"/>
      <c r="DH124" s="1444"/>
      <c r="DI124" s="1444"/>
      <c r="DJ124" s="1444"/>
      <c r="DK124" s="1444"/>
      <c r="DL124" s="1444"/>
      <c r="DM124" s="1444"/>
      <c r="DN124" s="1444"/>
      <c r="DO124" s="1448"/>
      <c r="DP124" s="1444"/>
      <c r="DQ124" s="1448">
        <v>1</v>
      </c>
      <c r="DR124" s="1444"/>
      <c r="DS124" s="1444"/>
      <c r="DT124" s="1444"/>
      <c r="DU124" s="1444"/>
      <c r="DV124" s="1444"/>
      <c r="DW124" s="1444"/>
      <c r="DX124" s="1444"/>
      <c r="DY124" s="1444"/>
      <c r="DZ124" s="1444"/>
      <c r="EA124" s="1448"/>
      <c r="EB124" s="1444"/>
      <c r="EC124" s="1444"/>
      <c r="ED124" s="1444"/>
      <c r="EE124" s="1444"/>
      <c r="EF124" s="1444"/>
      <c r="EG124" s="1444"/>
      <c r="EH124" s="1444"/>
      <c r="EI124" s="1444"/>
      <c r="EJ124" s="1444"/>
      <c r="EK124" s="1444"/>
      <c r="EL124" s="1449"/>
      <c r="EM124" s="1450"/>
      <c r="EN124" s="1448">
        <v>6</v>
      </c>
      <c r="EO124" s="1448"/>
      <c r="EP124" s="1448"/>
      <c r="EQ124" s="1448"/>
      <c r="ER124" s="1448"/>
      <c r="ES124" s="1450"/>
      <c r="ET124" s="1448"/>
      <c r="EU124" s="1448">
        <v>1</v>
      </c>
      <c r="EV124" s="1448"/>
      <c r="EW124" s="1448"/>
      <c r="EX124" s="1448"/>
      <c r="EY124" s="1448"/>
      <c r="EZ124" s="1448"/>
      <c r="FA124" s="1448"/>
      <c r="FB124" s="1448"/>
      <c r="FC124" s="1448"/>
      <c r="FD124" s="1448"/>
      <c r="FE124" s="1448"/>
      <c r="FF124" s="1451"/>
      <c r="FG124" s="1448"/>
      <c r="FH124" s="1448"/>
      <c r="FI124" s="1448"/>
      <c r="FJ124" s="1448"/>
      <c r="FK124" s="1448"/>
      <c r="FL124" s="1450"/>
      <c r="FM124" s="1450"/>
      <c r="FN124" s="1450"/>
      <c r="FO124" s="1450"/>
      <c r="FP124" s="1448"/>
      <c r="FQ124" s="1452"/>
      <c r="FR124" s="1452"/>
      <c r="FS124" s="1450">
        <v>6</v>
      </c>
      <c r="FT124" s="1450"/>
      <c r="FU124" s="1450"/>
      <c r="FV124" s="1450"/>
      <c r="FW124" s="1450"/>
      <c r="FX124" s="1450"/>
      <c r="FY124" s="1450"/>
      <c r="FZ124" s="1450"/>
      <c r="GA124" s="1450"/>
      <c r="GB124" s="1450"/>
      <c r="GC124" s="1450"/>
      <c r="GD124" s="1453"/>
      <c r="GE124" s="1454"/>
      <c r="GF124" s="1454"/>
      <c r="GG124" s="1450"/>
      <c r="GH124" s="1431">
        <f t="shared" si="15"/>
        <v>114</v>
      </c>
      <c r="GI124" s="1432">
        <f t="shared" si="22"/>
        <v>38</v>
      </c>
      <c r="GJ124" s="1433">
        <f t="shared" si="16"/>
        <v>0</v>
      </c>
      <c r="GK124" s="1433"/>
      <c r="GL124" s="1434"/>
      <c r="GM124" s="1434"/>
      <c r="GN124" s="1434"/>
      <c r="GO124" s="1435"/>
      <c r="GP124" s="1435"/>
      <c r="GQ124" s="1435"/>
      <c r="GR124" s="1436"/>
      <c r="GS124" s="1437"/>
      <c r="GT124" s="1435"/>
      <c r="GU124" s="1435"/>
      <c r="GV124" s="1435"/>
      <c r="GW124" s="1435">
        <v>1</v>
      </c>
      <c r="GX124" s="1435"/>
      <c r="GY124" s="1435"/>
      <c r="GZ124" s="1435"/>
      <c r="HA124" s="1435"/>
      <c r="HB124" s="1435"/>
      <c r="HC124" s="1435">
        <f t="shared" si="18"/>
        <v>0</v>
      </c>
      <c r="HD124" s="1437">
        <f t="shared" si="19"/>
        <v>1</v>
      </c>
      <c r="HE124" s="1435"/>
      <c r="HF124" s="1436"/>
      <c r="HG124" s="1437"/>
      <c r="HH124" s="1435">
        <v>4</v>
      </c>
      <c r="HI124" s="1437">
        <v>2</v>
      </c>
      <c r="HJ124" s="1435"/>
      <c r="HK124" s="1437"/>
      <c r="HL124" s="1435"/>
      <c r="HM124" s="1436"/>
      <c r="HN124" s="1436"/>
      <c r="HO124" s="1436"/>
      <c r="HP124" s="1436"/>
      <c r="HQ124" s="1436"/>
      <c r="HR124" s="1437"/>
      <c r="HS124" s="1435"/>
      <c r="HT124" s="1435"/>
      <c r="HU124" s="1435"/>
      <c r="HV124" s="1435"/>
      <c r="HW124" s="1435"/>
      <c r="HX124" s="1435"/>
      <c r="HY124" s="1435">
        <v>1</v>
      </c>
      <c r="HZ124" s="1437"/>
      <c r="IA124" s="1437"/>
      <c r="IB124" s="1437"/>
      <c r="IC124" s="1435"/>
      <c r="ID124" s="1438"/>
      <c r="IE124" s="1438"/>
      <c r="IF124" s="1435"/>
      <c r="IG124" s="1435"/>
      <c r="IH124" s="1435"/>
      <c r="II124" s="1435"/>
      <c r="IJ124" s="1435"/>
      <c r="IK124" s="1435"/>
      <c r="IL124" s="1435"/>
      <c r="IM124" s="1435"/>
      <c r="IN124" s="1435"/>
      <c r="IO124" s="1435"/>
      <c r="IP124" s="1435"/>
      <c r="IQ124" s="1435"/>
      <c r="IR124" s="1435"/>
      <c r="IS124" s="1435"/>
      <c r="IT124" s="1435"/>
      <c r="IU124" s="1435"/>
      <c r="IV124" s="1435">
        <f t="shared" si="12"/>
        <v>0</v>
      </c>
      <c r="IW124" s="1436"/>
      <c r="IX124" s="1436"/>
      <c r="IY124" s="1437"/>
      <c r="IZ124" s="1435">
        <f t="shared" si="13"/>
        <v>0</v>
      </c>
      <c r="JA124" s="1435"/>
      <c r="JB124" s="1435"/>
      <c r="JC124" s="1435"/>
      <c r="JD124" s="1435"/>
      <c r="JE124" s="1437"/>
      <c r="JF124" s="1437"/>
      <c r="JG124" s="1437"/>
      <c r="JH124" s="1435"/>
      <c r="JI124" s="1436"/>
      <c r="JJ124" s="1436">
        <f t="shared" si="17"/>
        <v>0</v>
      </c>
      <c r="JK124" s="1455"/>
    </row>
    <row r="125" spans="1:271" s="1027" customFormat="1" ht="18.95" hidden="1" customHeight="1">
      <c r="A125" s="1547" t="str">
        <f>BangKeTru!B123</f>
        <v>145B</v>
      </c>
      <c r="B125" s="1548">
        <f>BangKeTru!C123</f>
        <v>22.7</v>
      </c>
      <c r="C125" s="1416">
        <f t="shared" si="14"/>
        <v>4221.2999999999975</v>
      </c>
      <c r="D125" s="1416"/>
      <c r="E125" s="1441"/>
      <c r="F125" s="1441"/>
      <c r="G125" s="1441"/>
      <c r="H125" s="1460"/>
      <c r="I125" s="1443"/>
      <c r="J125" s="1443"/>
      <c r="K125" s="1461"/>
      <c r="L125" s="1461"/>
      <c r="M125" s="1461"/>
      <c r="N125" s="1445"/>
      <c r="O125" s="1421" t="s">
        <v>3434</v>
      </c>
      <c r="P125" s="1421"/>
      <c r="Q125" s="1422"/>
      <c r="R125" s="1422"/>
      <c r="S125" s="1423"/>
      <c r="T125" s="1422"/>
      <c r="U125" s="1422"/>
      <c r="V125" s="1422"/>
      <c r="W125" s="1423"/>
      <c r="X125" s="1424">
        <v>1</v>
      </c>
      <c r="Y125" s="1424"/>
      <c r="Z125" s="1424"/>
      <c r="AA125" s="1425"/>
      <c r="AB125" s="1422"/>
      <c r="AC125" s="1422"/>
      <c r="AD125" s="1422"/>
      <c r="AE125" s="1422"/>
      <c r="AF125" s="1422"/>
      <c r="AG125" s="1422"/>
      <c r="AH125" s="1422"/>
      <c r="AI125" s="1422"/>
      <c r="AJ125" s="1422"/>
      <c r="AK125" s="1422"/>
      <c r="AL125" s="1422"/>
      <c r="AM125" s="1422">
        <v>1</v>
      </c>
      <c r="AN125" s="1422"/>
      <c r="AO125" s="1422"/>
      <c r="AP125" s="1422"/>
      <c r="AQ125" s="1422"/>
      <c r="AR125" s="1422"/>
      <c r="AS125" s="1422"/>
      <c r="AT125" s="1422"/>
      <c r="AU125" s="1422"/>
      <c r="AV125" s="1422"/>
      <c r="AW125" s="1422"/>
      <c r="AX125" s="1422"/>
      <c r="AY125" s="1422"/>
      <c r="AZ125" s="1422"/>
      <c r="BA125" s="1422"/>
      <c r="BB125" s="1422"/>
      <c r="BC125" s="1422"/>
      <c r="BD125" s="1422"/>
      <c r="BE125" s="1422"/>
      <c r="BF125" s="1422"/>
      <c r="BG125" s="1422"/>
      <c r="BH125" s="1422"/>
      <c r="BI125" s="1422"/>
      <c r="BJ125" s="1422"/>
      <c r="BK125" s="1422"/>
      <c r="BL125" s="1422"/>
      <c r="BM125" s="1422"/>
      <c r="BN125" s="1422"/>
      <c r="BO125" s="1422"/>
      <c r="BP125" s="1422"/>
      <c r="BQ125" s="1422"/>
      <c r="BR125" s="1422"/>
      <c r="BS125" s="1422"/>
      <c r="BT125" s="1425"/>
      <c r="BU125" s="1425"/>
      <c r="BV125" s="1422"/>
      <c r="BW125" s="1422"/>
      <c r="BX125" s="1422"/>
      <c r="BY125" s="1422"/>
      <c r="BZ125" s="1422"/>
      <c r="CA125" s="1422"/>
      <c r="CB125" s="1422"/>
      <c r="CC125" s="1422"/>
      <c r="CD125" s="1422"/>
      <c r="CE125" s="1422"/>
      <c r="CF125" s="1425"/>
      <c r="CG125" s="1422"/>
      <c r="CH125" s="1422"/>
      <c r="CI125" s="1422"/>
      <c r="CJ125" s="1422"/>
      <c r="CK125" s="1422"/>
      <c r="CL125" s="1422"/>
      <c r="CM125" s="1422"/>
      <c r="CN125" s="1422"/>
      <c r="CO125" s="1422"/>
      <c r="CP125" s="1422"/>
      <c r="CQ125" s="1422"/>
      <c r="CR125" s="1422"/>
      <c r="CS125" s="1422"/>
      <c r="CT125" s="1422"/>
      <c r="CU125" s="1422"/>
      <c r="CV125" s="1422"/>
      <c r="CW125" s="1422"/>
      <c r="CX125" s="1422"/>
      <c r="CY125" s="1422"/>
      <c r="CZ125" s="1422"/>
      <c r="DA125" s="1422"/>
      <c r="DB125" s="1422"/>
      <c r="DC125" s="1425"/>
      <c r="DD125" s="1422"/>
      <c r="DE125" s="1422"/>
      <c r="DF125" s="1422"/>
      <c r="DG125" s="1422"/>
      <c r="DH125" s="1422"/>
      <c r="DI125" s="1422"/>
      <c r="DJ125" s="1422"/>
      <c r="DK125" s="1422"/>
      <c r="DL125" s="1422"/>
      <c r="DM125" s="1422"/>
      <c r="DN125" s="1422"/>
      <c r="DO125" s="1425">
        <v>1</v>
      </c>
      <c r="DP125" s="1422"/>
      <c r="DQ125" s="1425"/>
      <c r="DR125" s="1422"/>
      <c r="DS125" s="1422"/>
      <c r="DT125" s="1422"/>
      <c r="DU125" s="1422"/>
      <c r="DV125" s="1422"/>
      <c r="DW125" s="1422"/>
      <c r="DX125" s="1422"/>
      <c r="DY125" s="1422"/>
      <c r="DZ125" s="1422"/>
      <c r="EA125" s="1425"/>
      <c r="EB125" s="1422"/>
      <c r="EC125" s="1422"/>
      <c r="ED125" s="1422"/>
      <c r="EE125" s="1422"/>
      <c r="EF125" s="1422"/>
      <c r="EG125" s="1422"/>
      <c r="EH125" s="1422"/>
      <c r="EI125" s="1422"/>
      <c r="EJ125" s="1422"/>
      <c r="EK125" s="1422"/>
      <c r="EL125" s="1426"/>
      <c r="EM125" s="1427"/>
      <c r="EN125" s="1425">
        <v>3</v>
      </c>
      <c r="EO125" s="1425"/>
      <c r="EP125" s="1425"/>
      <c r="EQ125" s="1425"/>
      <c r="ER125" s="1425"/>
      <c r="ES125" s="1427"/>
      <c r="ET125" s="1425"/>
      <c r="EU125" s="1425">
        <v>1</v>
      </c>
      <c r="EV125" s="1425"/>
      <c r="EW125" s="1425"/>
      <c r="EX125" s="1425"/>
      <c r="EY125" s="1425"/>
      <c r="EZ125" s="1425"/>
      <c r="FA125" s="1425"/>
      <c r="FB125" s="1425"/>
      <c r="FC125" s="1425"/>
      <c r="FD125" s="1425"/>
      <c r="FE125" s="1425"/>
      <c r="FF125" s="1428"/>
      <c r="FG125" s="1425"/>
      <c r="FH125" s="1425"/>
      <c r="FI125" s="1425"/>
      <c r="FJ125" s="1425"/>
      <c r="FK125" s="1425"/>
      <c r="FL125" s="1427"/>
      <c r="FM125" s="1427"/>
      <c r="FN125" s="1427"/>
      <c r="FO125" s="1427"/>
      <c r="FP125" s="1425"/>
      <c r="FQ125" s="1427"/>
      <c r="FR125" s="1427"/>
      <c r="FS125" s="1427"/>
      <c r="FT125" s="1427">
        <v>3</v>
      </c>
      <c r="FU125" s="1427"/>
      <c r="FV125" s="1427"/>
      <c r="FW125" s="1427"/>
      <c r="FX125" s="1427"/>
      <c r="FY125" s="1427">
        <v>1</v>
      </c>
      <c r="FZ125" s="1427"/>
      <c r="GA125" s="1427"/>
      <c r="GB125" s="1435">
        <f>4-4</f>
        <v>0</v>
      </c>
      <c r="GC125" s="1427">
        <v>4</v>
      </c>
      <c r="GD125" s="1429"/>
      <c r="GE125" s="1430"/>
      <c r="GF125" s="1430"/>
      <c r="GG125" s="1427"/>
      <c r="GH125" s="1431">
        <f t="shared" si="15"/>
        <v>68.099999999999994</v>
      </c>
      <c r="GI125" s="1432">
        <f t="shared" si="22"/>
        <v>22.7</v>
      </c>
      <c r="GJ125" s="1433">
        <f t="shared" si="16"/>
        <v>0</v>
      </c>
      <c r="GK125" s="1433"/>
      <c r="GL125" s="1434"/>
      <c r="GM125" s="1434"/>
      <c r="GN125" s="1434"/>
      <c r="GO125" s="1490">
        <f>1-1</f>
        <v>0</v>
      </c>
      <c r="GP125" s="1435"/>
      <c r="GQ125" s="1435"/>
      <c r="GR125" s="1436"/>
      <c r="GS125" s="1437"/>
      <c r="GT125" s="1435"/>
      <c r="GU125" s="1435"/>
      <c r="GV125" s="1435"/>
      <c r="GW125" s="1435"/>
      <c r="GX125" s="1435"/>
      <c r="GY125" s="1435"/>
      <c r="GZ125" s="1435"/>
      <c r="HA125" s="1435"/>
      <c r="HB125" s="1435"/>
      <c r="HC125" s="1435">
        <f t="shared" si="18"/>
        <v>0</v>
      </c>
      <c r="HD125" s="1437">
        <f t="shared" si="19"/>
        <v>0</v>
      </c>
      <c r="HE125" s="1435"/>
      <c r="HF125" s="1436"/>
      <c r="HG125" s="1437"/>
      <c r="HH125" s="1435"/>
      <c r="HI125" s="1437"/>
      <c r="HJ125" s="1435"/>
      <c r="HK125" s="1437"/>
      <c r="HL125" s="1435"/>
      <c r="HM125" s="1436"/>
      <c r="HN125" s="1436"/>
      <c r="HO125" s="1436"/>
      <c r="HP125" s="1436"/>
      <c r="HQ125" s="1436"/>
      <c r="HR125" s="1437"/>
      <c r="HS125" s="1435"/>
      <c r="HT125" s="1435"/>
      <c r="HU125" s="1435"/>
      <c r="HV125" s="1435"/>
      <c r="HW125" s="1435"/>
      <c r="HX125" s="1435"/>
      <c r="HY125" s="1435"/>
      <c r="HZ125" s="1437"/>
      <c r="IA125" s="1437"/>
      <c r="IB125" s="1437"/>
      <c r="IC125" s="1435"/>
      <c r="ID125" s="1438"/>
      <c r="IE125" s="1438"/>
      <c r="IF125" s="1435"/>
      <c r="IG125" s="1435"/>
      <c r="IH125" s="1435"/>
      <c r="II125" s="1435"/>
      <c r="IJ125" s="1435"/>
      <c r="IK125" s="1435"/>
      <c r="IL125" s="1435"/>
      <c r="IM125" s="1435"/>
      <c r="IN125" s="1435"/>
      <c r="IO125" s="1435"/>
      <c r="IP125" s="1435"/>
      <c r="IQ125" s="1435"/>
      <c r="IR125" s="1435"/>
      <c r="IS125" s="1435"/>
      <c r="IT125" s="1435"/>
      <c r="IU125" s="1435"/>
      <c r="IV125" s="1435">
        <f t="shared" si="12"/>
        <v>0</v>
      </c>
      <c r="IW125" s="1436">
        <f>HO125</f>
        <v>0</v>
      </c>
      <c r="IX125" s="1436">
        <f>HP125</f>
        <v>0</v>
      </c>
      <c r="IY125" s="1437"/>
      <c r="IZ125" s="1435">
        <f t="shared" si="13"/>
        <v>0</v>
      </c>
      <c r="JA125" s="1435"/>
      <c r="JB125" s="1435"/>
      <c r="JC125" s="1435"/>
      <c r="JD125" s="1435"/>
      <c r="JE125" s="1437"/>
      <c r="JF125" s="1437"/>
      <c r="JG125" s="1437"/>
      <c r="JH125" s="1435"/>
      <c r="JI125" s="1436"/>
      <c r="JJ125" s="1436">
        <f t="shared" si="17"/>
        <v>0</v>
      </c>
      <c r="JK125" s="1455"/>
    </row>
    <row r="126" spans="1:271" s="1027" customFormat="1" ht="18.95" hidden="1" customHeight="1">
      <c r="A126" s="1547" t="str">
        <f>BangKeTru!B124</f>
        <v>145A</v>
      </c>
      <c r="B126" s="1548">
        <f>BangKeTru!C124</f>
        <v>29.8</v>
      </c>
      <c r="C126" s="1416">
        <f t="shared" si="14"/>
        <v>4251.0999999999976</v>
      </c>
      <c r="D126" s="1464"/>
      <c r="E126" s="1465"/>
      <c r="F126" s="1465"/>
      <c r="G126" s="1465"/>
      <c r="H126" s="1466"/>
      <c r="I126" s="1464"/>
      <c r="J126" s="1464"/>
      <c r="K126" s="1467"/>
      <c r="L126" s="1467"/>
      <c r="M126" s="1467"/>
      <c r="N126" s="1468" t="s">
        <v>3998</v>
      </c>
      <c r="O126" s="1469" t="s">
        <v>3998</v>
      </c>
      <c r="P126" s="1469"/>
      <c r="Q126" s="1468">
        <v>1</v>
      </c>
      <c r="R126" s="1468"/>
      <c r="S126" s="1468"/>
      <c r="T126" s="1468"/>
      <c r="U126" s="1468"/>
      <c r="V126" s="1468"/>
      <c r="W126" s="1468"/>
      <c r="X126" s="1468"/>
      <c r="Y126" s="1518"/>
      <c r="Z126" s="1518"/>
      <c r="AA126" s="1462"/>
      <c r="AB126" s="1462"/>
      <c r="AC126" s="1462"/>
      <c r="AD126" s="1462"/>
      <c r="AE126" s="1462"/>
      <c r="AF126" s="1462"/>
      <c r="AG126" s="1462"/>
      <c r="AH126" s="1462"/>
      <c r="AI126" s="1462"/>
      <c r="AJ126" s="1462"/>
      <c r="AK126" s="1462"/>
      <c r="AL126" s="1462"/>
      <c r="AM126" s="1462"/>
      <c r="AN126" s="1472"/>
      <c r="AO126" s="1462"/>
      <c r="AP126" s="1462"/>
      <c r="AQ126" s="1462"/>
      <c r="AR126" s="1462"/>
      <c r="AS126" s="1462"/>
      <c r="AT126" s="1462"/>
      <c r="AU126" s="1462"/>
      <c r="AV126" s="1462"/>
      <c r="AW126" s="1462"/>
      <c r="AX126" s="1462"/>
      <c r="AY126" s="1462"/>
      <c r="AZ126" s="1462"/>
      <c r="BA126" s="1462"/>
      <c r="BB126" s="1462"/>
      <c r="BC126" s="1462"/>
      <c r="BD126" s="1462"/>
      <c r="BE126" s="1462"/>
      <c r="BF126" s="1462"/>
      <c r="BG126" s="1462"/>
      <c r="BH126" s="1462"/>
      <c r="BI126" s="1462"/>
      <c r="BJ126" s="1462"/>
      <c r="BK126" s="1462"/>
      <c r="BL126" s="1462"/>
      <c r="BM126" s="1462"/>
      <c r="BN126" s="1462"/>
      <c r="BO126" s="1462"/>
      <c r="BP126" s="1462"/>
      <c r="BQ126" s="1462"/>
      <c r="BR126" s="1462"/>
      <c r="BS126" s="1462"/>
      <c r="BT126" s="1462"/>
      <c r="BU126" s="1462"/>
      <c r="BV126" s="1462"/>
      <c r="BW126" s="1462"/>
      <c r="BX126" s="1462"/>
      <c r="BY126" s="1462"/>
      <c r="BZ126" s="1462"/>
      <c r="CA126" s="1462"/>
      <c r="CB126" s="1462"/>
      <c r="CC126" s="1462"/>
      <c r="CD126" s="1462"/>
      <c r="CE126" s="1462"/>
      <c r="CF126" s="1462"/>
      <c r="CG126" s="1462"/>
      <c r="CH126" s="1462"/>
      <c r="CI126" s="1462"/>
      <c r="CJ126" s="1462"/>
      <c r="CK126" s="1462"/>
      <c r="CL126" s="1462"/>
      <c r="CM126" s="1462"/>
      <c r="CN126" s="1462"/>
      <c r="CO126" s="1462"/>
      <c r="CP126" s="1462"/>
      <c r="CQ126" s="1462"/>
      <c r="CR126" s="1462"/>
      <c r="CS126" s="1462"/>
      <c r="CT126" s="1462"/>
      <c r="CU126" s="1462"/>
      <c r="CV126" s="1462"/>
      <c r="CW126" s="1462"/>
      <c r="CX126" s="1462"/>
      <c r="CY126" s="1462"/>
      <c r="CZ126" s="1462"/>
      <c r="DA126" s="1462"/>
      <c r="DB126" s="1462"/>
      <c r="DC126" s="1462"/>
      <c r="DD126" s="1462"/>
      <c r="DE126" s="1462"/>
      <c r="DF126" s="1462"/>
      <c r="DG126" s="1462"/>
      <c r="DH126" s="1462"/>
      <c r="DI126" s="1462"/>
      <c r="DJ126" s="1462"/>
      <c r="DK126" s="1472"/>
      <c r="DL126" s="1462"/>
      <c r="DM126" s="1462"/>
      <c r="DN126" s="1462"/>
      <c r="DO126" s="1462">
        <v>1</v>
      </c>
      <c r="DP126" s="1462"/>
      <c r="DQ126" s="1462"/>
      <c r="DR126" s="1462"/>
      <c r="DS126" s="1462"/>
      <c r="DT126" s="1462"/>
      <c r="DU126" s="1462"/>
      <c r="DV126" s="1462"/>
      <c r="DW126" s="1462"/>
      <c r="DX126" s="1462"/>
      <c r="DY126" s="1462"/>
      <c r="DZ126" s="1462"/>
      <c r="EA126" s="1462"/>
      <c r="EB126" s="1462"/>
      <c r="EC126" s="1462"/>
      <c r="ED126" s="1462"/>
      <c r="EE126" s="1462"/>
      <c r="EF126" s="1462"/>
      <c r="EG126" s="1462"/>
      <c r="EH126" s="1462"/>
      <c r="EI126" s="1462"/>
      <c r="EJ126" s="1462"/>
      <c r="EK126" s="1462"/>
      <c r="EL126" s="1472"/>
      <c r="EM126" s="1462"/>
      <c r="EN126" s="1462">
        <v>3</v>
      </c>
      <c r="EO126" s="1462"/>
      <c r="EP126" s="1462"/>
      <c r="EQ126" s="1462"/>
      <c r="ER126" s="1462"/>
      <c r="ES126" s="1462"/>
      <c r="ET126" s="1462"/>
      <c r="EU126" s="1462">
        <v>1</v>
      </c>
      <c r="EV126" s="1462"/>
      <c r="EW126" s="1462"/>
      <c r="EX126" s="1462"/>
      <c r="EY126" s="1462"/>
      <c r="EZ126" s="1462"/>
      <c r="FA126" s="1462"/>
      <c r="FB126" s="1462"/>
      <c r="FC126" s="1462"/>
      <c r="FD126" s="1462"/>
      <c r="FE126" s="1462"/>
      <c r="FF126" s="1473"/>
      <c r="FG126" s="1462"/>
      <c r="FH126" s="1462">
        <v>3</v>
      </c>
      <c r="FI126" s="1462">
        <v>3</v>
      </c>
      <c r="FJ126" s="1462"/>
      <c r="FK126" s="1462"/>
      <c r="FL126" s="1462"/>
      <c r="FM126" s="1462">
        <v>2</v>
      </c>
      <c r="FN126" s="1462"/>
      <c r="FO126" s="1462"/>
      <c r="FP126" s="1462"/>
      <c r="FQ126" s="1462"/>
      <c r="FR126" s="1435"/>
      <c r="FS126" s="1462"/>
      <c r="FT126" s="1462">
        <v>3</v>
      </c>
      <c r="FU126" s="1462"/>
      <c r="FV126" s="1462"/>
      <c r="FW126" s="1462"/>
      <c r="FX126" s="1462"/>
      <c r="FY126" s="1462"/>
      <c r="FZ126" s="1462"/>
      <c r="GA126" s="1462"/>
      <c r="GB126" s="1462"/>
      <c r="GC126" s="1462"/>
      <c r="GD126" s="1434"/>
      <c r="GE126" s="1434"/>
      <c r="GF126" s="1434"/>
      <c r="GG126" s="1462"/>
      <c r="GH126" s="1431">
        <f t="shared" si="15"/>
        <v>89.4</v>
      </c>
      <c r="GI126" s="1432">
        <f t="shared" si="22"/>
        <v>29.8</v>
      </c>
      <c r="GJ126" s="1433">
        <f t="shared" si="16"/>
        <v>0</v>
      </c>
      <c r="GK126" s="1433"/>
      <c r="GL126" s="1434"/>
      <c r="GM126" s="1434"/>
      <c r="GN126" s="1434"/>
      <c r="GO126" s="1462"/>
      <c r="GP126" s="1462"/>
      <c r="GQ126" s="1462"/>
      <c r="GR126" s="1437"/>
      <c r="GS126" s="1437"/>
      <c r="GT126" s="1462"/>
      <c r="GU126" s="1462"/>
      <c r="GV126" s="1462">
        <v>1</v>
      </c>
      <c r="GW126" s="1462"/>
      <c r="GX126" s="1462"/>
      <c r="GY126" s="1462"/>
      <c r="GZ126" s="1462"/>
      <c r="HA126" s="1462"/>
      <c r="HB126" s="1462"/>
      <c r="HC126" s="1435">
        <f t="shared" si="18"/>
        <v>0</v>
      </c>
      <c r="HD126" s="1437">
        <f t="shared" si="19"/>
        <v>0</v>
      </c>
      <c r="HE126" s="1462"/>
      <c r="HF126" s="1437"/>
      <c r="HG126" s="1437"/>
      <c r="HH126" s="1462">
        <v>2</v>
      </c>
      <c r="HI126" s="1437">
        <v>1</v>
      </c>
      <c r="HJ126" s="1462"/>
      <c r="HK126" s="1437"/>
      <c r="HL126" s="1462"/>
      <c r="HM126" s="1437"/>
      <c r="HN126" s="1437"/>
      <c r="HO126" s="1437"/>
      <c r="HP126" s="1437"/>
      <c r="HQ126" s="1437"/>
      <c r="HR126" s="1437"/>
      <c r="HS126" s="1462"/>
      <c r="HT126" s="1462"/>
      <c r="HU126" s="1462"/>
      <c r="HV126" s="1462"/>
      <c r="HW126" s="1462"/>
      <c r="HX126" s="1462"/>
      <c r="HY126" s="1462">
        <v>1</v>
      </c>
      <c r="HZ126" s="1437"/>
      <c r="IA126" s="1437"/>
      <c r="IB126" s="1437"/>
      <c r="IC126" s="1462"/>
      <c r="ID126" s="1463"/>
      <c r="IE126" s="1463"/>
      <c r="IF126" s="1462"/>
      <c r="IG126" s="1435"/>
      <c r="IH126" s="1462"/>
      <c r="II126" s="1462"/>
      <c r="IJ126" s="1462"/>
      <c r="IK126" s="1462"/>
      <c r="IL126" s="1462"/>
      <c r="IM126" s="1462"/>
      <c r="IN126" s="1462"/>
      <c r="IO126" s="1462"/>
      <c r="IP126" s="1462"/>
      <c r="IQ126" s="1462"/>
      <c r="IR126" s="1462"/>
      <c r="IS126" s="1462"/>
      <c r="IT126" s="1462"/>
      <c r="IU126" s="1462"/>
      <c r="IV126" s="1435">
        <f t="shared" si="12"/>
        <v>0</v>
      </c>
      <c r="IW126" s="1437"/>
      <c r="IX126" s="1437"/>
      <c r="IY126" s="1437"/>
      <c r="IZ126" s="1435">
        <f t="shared" si="13"/>
        <v>0</v>
      </c>
      <c r="JA126" s="1462"/>
      <c r="JB126" s="1462"/>
      <c r="JC126" s="1462"/>
      <c r="JD126" s="1462"/>
      <c r="JE126" s="1437"/>
      <c r="JF126" s="1437"/>
      <c r="JG126" s="1437"/>
      <c r="JH126" s="1435"/>
      <c r="JI126" s="1436"/>
      <c r="JJ126" s="1436">
        <f t="shared" si="17"/>
        <v>0</v>
      </c>
      <c r="JK126" s="1455" t="s">
        <v>4001</v>
      </c>
    </row>
    <row r="127" spans="1:271" s="1027" customFormat="1" ht="18.95" hidden="1" customHeight="1">
      <c r="A127" s="1547">
        <f>BangKeTru!B125</f>
        <v>146</v>
      </c>
      <c r="B127" s="1548">
        <f>BangKeTru!C125</f>
        <v>16.7</v>
      </c>
      <c r="C127" s="1416">
        <f t="shared" si="14"/>
        <v>4267.7999999999975</v>
      </c>
      <c r="D127" s="1464"/>
      <c r="E127" s="1465"/>
      <c r="F127" s="1465"/>
      <c r="G127" s="1465"/>
      <c r="H127" s="1466"/>
      <c r="I127" s="1464">
        <f>32-32</f>
        <v>0</v>
      </c>
      <c r="J127" s="1464"/>
      <c r="K127" s="1467"/>
      <c r="L127" s="1467"/>
      <c r="M127" s="1467">
        <v>1</v>
      </c>
      <c r="N127" s="1468" t="s">
        <v>3998</v>
      </c>
      <c r="O127" s="1469" t="s">
        <v>3998</v>
      </c>
      <c r="P127" s="1469"/>
      <c r="Q127" s="1470">
        <v>1</v>
      </c>
      <c r="R127" s="1470"/>
      <c r="S127" s="1468"/>
      <c r="T127" s="1470"/>
      <c r="U127" s="1470"/>
      <c r="V127" s="1470"/>
      <c r="W127" s="1468"/>
      <c r="X127" s="1471"/>
      <c r="Y127" s="1471"/>
      <c r="Z127" s="1471"/>
      <c r="AA127" s="1462"/>
      <c r="AB127" s="1470"/>
      <c r="AC127" s="1470"/>
      <c r="AD127" s="1470"/>
      <c r="AE127" s="1470"/>
      <c r="AF127" s="1470"/>
      <c r="AG127" s="1470"/>
      <c r="AH127" s="1470"/>
      <c r="AI127" s="1470"/>
      <c r="AJ127" s="1470"/>
      <c r="AK127" s="1470"/>
      <c r="AL127" s="1470"/>
      <c r="AM127" s="1470"/>
      <c r="AN127" s="1470"/>
      <c r="AO127" s="1470"/>
      <c r="AP127" s="1470"/>
      <c r="AQ127" s="1470"/>
      <c r="AR127" s="1470"/>
      <c r="AS127" s="1470"/>
      <c r="AT127" s="1470"/>
      <c r="AU127" s="1470"/>
      <c r="AV127" s="1470"/>
      <c r="AW127" s="1470"/>
      <c r="AX127" s="1470"/>
      <c r="AY127" s="1470"/>
      <c r="AZ127" s="1470"/>
      <c r="BA127" s="1470"/>
      <c r="BB127" s="1470"/>
      <c r="BC127" s="1470"/>
      <c r="BD127" s="1470"/>
      <c r="BE127" s="1470"/>
      <c r="BF127" s="1470"/>
      <c r="BG127" s="1470"/>
      <c r="BH127" s="1470"/>
      <c r="BI127" s="1470"/>
      <c r="BJ127" s="1470"/>
      <c r="BK127" s="1470"/>
      <c r="BL127" s="1470"/>
      <c r="BM127" s="1470"/>
      <c r="BN127" s="1470"/>
      <c r="BO127" s="1470"/>
      <c r="BP127" s="1470"/>
      <c r="BQ127" s="1470"/>
      <c r="BR127" s="1470"/>
      <c r="BS127" s="1470"/>
      <c r="BT127" s="1462"/>
      <c r="BU127" s="1462"/>
      <c r="BV127" s="1470"/>
      <c r="BW127" s="1470"/>
      <c r="BX127" s="1470"/>
      <c r="BY127" s="1470"/>
      <c r="BZ127" s="1470"/>
      <c r="CA127" s="1470"/>
      <c r="CB127" s="1470"/>
      <c r="CC127" s="1470"/>
      <c r="CD127" s="1470"/>
      <c r="CE127" s="1470"/>
      <c r="CF127" s="1462"/>
      <c r="CG127" s="1470"/>
      <c r="CH127" s="1470"/>
      <c r="CI127" s="1470"/>
      <c r="CJ127" s="1470"/>
      <c r="CK127" s="1470"/>
      <c r="CL127" s="1470"/>
      <c r="CM127" s="1470"/>
      <c r="CN127" s="1470"/>
      <c r="CO127" s="1470"/>
      <c r="CP127" s="1470"/>
      <c r="CQ127" s="1470"/>
      <c r="CR127" s="1470"/>
      <c r="CS127" s="1470"/>
      <c r="CT127" s="1470"/>
      <c r="CU127" s="1470"/>
      <c r="CV127" s="1470"/>
      <c r="CW127" s="1470"/>
      <c r="CX127" s="1470"/>
      <c r="CY127" s="1470"/>
      <c r="CZ127" s="1470"/>
      <c r="DA127" s="1470"/>
      <c r="DB127" s="1470"/>
      <c r="DC127" s="1462"/>
      <c r="DD127" s="1470"/>
      <c r="DE127" s="1470"/>
      <c r="DF127" s="1470"/>
      <c r="DG127" s="1470"/>
      <c r="DH127" s="1470"/>
      <c r="DI127" s="1470"/>
      <c r="DJ127" s="1470"/>
      <c r="DK127" s="1470"/>
      <c r="DL127" s="1470"/>
      <c r="DM127" s="1470"/>
      <c r="DN127" s="1470"/>
      <c r="DO127" s="1462">
        <v>1</v>
      </c>
      <c r="DP127" s="1470"/>
      <c r="DQ127" s="1462"/>
      <c r="DR127" s="1470"/>
      <c r="DS127" s="1470"/>
      <c r="DT127" s="1470"/>
      <c r="DU127" s="1470"/>
      <c r="DV127" s="1470"/>
      <c r="DW127" s="1470"/>
      <c r="DX127" s="1470"/>
      <c r="DY127" s="1470"/>
      <c r="DZ127" s="1470"/>
      <c r="EA127" s="1462"/>
      <c r="EB127" s="1470"/>
      <c r="EC127" s="1470"/>
      <c r="ED127" s="1470"/>
      <c r="EE127" s="1470"/>
      <c r="EF127" s="1470"/>
      <c r="EG127" s="1470"/>
      <c r="EH127" s="1470"/>
      <c r="EI127" s="1470"/>
      <c r="EJ127" s="1470"/>
      <c r="EK127" s="1470"/>
      <c r="EL127" s="1472"/>
      <c r="EM127" s="1435"/>
      <c r="EN127" s="1462">
        <v>3</v>
      </c>
      <c r="EO127" s="1462"/>
      <c r="EP127" s="1462"/>
      <c r="EQ127" s="1462">
        <v>2</v>
      </c>
      <c r="ER127" s="1462"/>
      <c r="ES127" s="1435"/>
      <c r="ET127" s="1462"/>
      <c r="EU127" s="1462">
        <v>1</v>
      </c>
      <c r="EV127" s="1462"/>
      <c r="EW127" s="1462"/>
      <c r="EX127" s="1462"/>
      <c r="EY127" s="1462"/>
      <c r="EZ127" s="1462"/>
      <c r="FA127" s="1462"/>
      <c r="FB127" s="1462"/>
      <c r="FC127" s="1462"/>
      <c r="FD127" s="1462"/>
      <c r="FE127" s="1462"/>
      <c r="FF127" s="1473"/>
      <c r="FG127" s="1462"/>
      <c r="FH127" s="1462">
        <v>1</v>
      </c>
      <c r="FI127" s="1462">
        <v>1</v>
      </c>
      <c r="FJ127" s="1462">
        <v>2</v>
      </c>
      <c r="FK127" s="1462"/>
      <c r="FL127" s="1435"/>
      <c r="FM127" s="1435">
        <v>2</v>
      </c>
      <c r="FN127" s="1435"/>
      <c r="FO127" s="1435"/>
      <c r="FP127" s="1462"/>
      <c r="FQ127" s="1435"/>
      <c r="FR127" s="1435"/>
      <c r="FS127" s="1435"/>
      <c r="FT127" s="1435">
        <v>3</v>
      </c>
      <c r="FU127" s="1435"/>
      <c r="FV127" s="1435"/>
      <c r="FW127" s="1435"/>
      <c r="FX127" s="1435"/>
      <c r="FY127" s="1435"/>
      <c r="FZ127" s="1435"/>
      <c r="GA127" s="1435"/>
      <c r="GB127" s="1435"/>
      <c r="GC127" s="1435"/>
      <c r="GD127" s="1439"/>
      <c r="GE127" s="1434"/>
      <c r="GF127" s="1434"/>
      <c r="GG127" s="1435"/>
      <c r="GH127" s="1431">
        <f t="shared" si="15"/>
        <v>50.099999999999994</v>
      </c>
      <c r="GI127" s="1432">
        <f t="shared" si="22"/>
        <v>16.7</v>
      </c>
      <c r="GJ127" s="1433">
        <f t="shared" si="16"/>
        <v>0</v>
      </c>
      <c r="GK127" s="1433"/>
      <c r="GL127" s="1434"/>
      <c r="GM127" s="1434"/>
      <c r="GN127" s="1434"/>
      <c r="GO127" s="1435"/>
      <c r="GP127" s="1435"/>
      <c r="GQ127" s="1435"/>
      <c r="GR127" s="1436"/>
      <c r="GS127" s="1437"/>
      <c r="GT127" s="1435"/>
      <c r="GU127" s="1435"/>
      <c r="GV127" s="1435">
        <v>1</v>
      </c>
      <c r="GW127" s="1435"/>
      <c r="GX127" s="1435"/>
      <c r="GY127" s="1435"/>
      <c r="GZ127" s="1435"/>
      <c r="HA127" s="1435"/>
      <c r="HB127" s="1435"/>
      <c r="HC127" s="1435">
        <f t="shared" si="18"/>
        <v>0</v>
      </c>
      <c r="HD127" s="1437">
        <f t="shared" si="19"/>
        <v>0</v>
      </c>
      <c r="HE127" s="1435"/>
      <c r="HF127" s="1436"/>
      <c r="HG127" s="1437"/>
      <c r="HH127" s="1435">
        <v>2</v>
      </c>
      <c r="HI127" s="1437">
        <v>1</v>
      </c>
      <c r="HJ127" s="1435"/>
      <c r="HK127" s="1437"/>
      <c r="HL127" s="1435"/>
      <c r="HM127" s="1436"/>
      <c r="HN127" s="1436"/>
      <c r="HO127" s="1436"/>
      <c r="HP127" s="1436"/>
      <c r="HQ127" s="1436"/>
      <c r="HR127" s="1437"/>
      <c r="HS127" s="1435"/>
      <c r="HT127" s="1435"/>
      <c r="HU127" s="1435"/>
      <c r="HV127" s="1435"/>
      <c r="HW127" s="1435"/>
      <c r="HX127" s="1435"/>
      <c r="HY127" s="1435">
        <v>1</v>
      </c>
      <c r="HZ127" s="1437"/>
      <c r="IA127" s="1437"/>
      <c r="IB127" s="1437"/>
      <c r="IC127" s="1462"/>
      <c r="ID127" s="1463"/>
      <c r="IE127" s="1463"/>
      <c r="IF127" s="1462"/>
      <c r="IG127" s="1435"/>
      <c r="IH127" s="1462"/>
      <c r="II127" s="1462"/>
      <c r="IJ127" s="1462"/>
      <c r="IK127" s="1462"/>
      <c r="IL127" s="1462"/>
      <c r="IM127" s="1462"/>
      <c r="IN127" s="1462"/>
      <c r="IO127" s="1462"/>
      <c r="IP127" s="1462"/>
      <c r="IQ127" s="1462"/>
      <c r="IR127" s="1462"/>
      <c r="IS127" s="1462"/>
      <c r="IT127" s="1462"/>
      <c r="IU127" s="1462"/>
      <c r="IV127" s="1435">
        <f t="shared" si="12"/>
        <v>0</v>
      </c>
      <c r="IW127" s="1437"/>
      <c r="IX127" s="1437"/>
      <c r="IY127" s="1437"/>
      <c r="IZ127" s="1435">
        <f t="shared" si="13"/>
        <v>0</v>
      </c>
      <c r="JA127" s="1462"/>
      <c r="JB127" s="1462"/>
      <c r="JC127" s="1462"/>
      <c r="JD127" s="1462"/>
      <c r="JE127" s="1437"/>
      <c r="JF127" s="1437"/>
      <c r="JG127" s="1437"/>
      <c r="JH127" s="1435"/>
      <c r="JI127" s="1436"/>
      <c r="JJ127" s="1436">
        <v>1</v>
      </c>
      <c r="JK127" s="1455" t="s">
        <v>3999</v>
      </c>
    </row>
    <row r="128" spans="1:271" s="1027" customFormat="1" ht="18.95" hidden="1" customHeight="1">
      <c r="A128" s="1547" t="str">
        <f>BangKeTru!B126</f>
        <v>146a</v>
      </c>
      <c r="B128" s="1548">
        <f>BangKeTru!C126</f>
        <v>36.700000000000003</v>
      </c>
      <c r="C128" s="1416">
        <f t="shared" si="14"/>
        <v>4304.4999999999973</v>
      </c>
      <c r="D128" s="1456"/>
      <c r="E128" s="1457"/>
      <c r="F128" s="1457"/>
      <c r="G128" s="1457"/>
      <c r="H128" s="1458"/>
      <c r="I128" s="1456"/>
      <c r="J128" s="1456"/>
      <c r="K128" s="1422"/>
      <c r="L128" s="1422"/>
      <c r="M128" s="1422"/>
      <c r="N128" s="1423"/>
      <c r="O128" s="1421" t="s">
        <v>3434</v>
      </c>
      <c r="P128" s="1421"/>
      <c r="Q128" s="1422"/>
      <c r="R128" s="1422"/>
      <c r="S128" s="1423"/>
      <c r="T128" s="1422"/>
      <c r="U128" s="1422"/>
      <c r="V128" s="1422"/>
      <c r="W128" s="1423"/>
      <c r="X128" s="1424">
        <v>1</v>
      </c>
      <c r="Y128" s="1424"/>
      <c r="Z128" s="1424"/>
      <c r="AA128" s="1425"/>
      <c r="AB128" s="1422"/>
      <c r="AC128" s="1422"/>
      <c r="AD128" s="1422"/>
      <c r="AE128" s="1422"/>
      <c r="AF128" s="1422"/>
      <c r="AG128" s="1422"/>
      <c r="AH128" s="1422"/>
      <c r="AI128" s="1422"/>
      <c r="AJ128" s="1422"/>
      <c r="AK128" s="1422"/>
      <c r="AL128" s="1422"/>
      <c r="AM128" s="1422">
        <v>1</v>
      </c>
      <c r="AN128" s="1422"/>
      <c r="AO128" s="1422"/>
      <c r="AP128" s="1422"/>
      <c r="AQ128" s="1422"/>
      <c r="AR128" s="1422"/>
      <c r="AS128" s="1422"/>
      <c r="AT128" s="1422"/>
      <c r="AU128" s="1422"/>
      <c r="AV128" s="1422"/>
      <c r="AW128" s="1422"/>
      <c r="AX128" s="1422"/>
      <c r="AY128" s="1422"/>
      <c r="AZ128" s="1422"/>
      <c r="BA128" s="1422"/>
      <c r="BB128" s="1422"/>
      <c r="BC128" s="1422"/>
      <c r="BD128" s="1422"/>
      <c r="BE128" s="1422"/>
      <c r="BF128" s="1422"/>
      <c r="BG128" s="1422"/>
      <c r="BH128" s="1422"/>
      <c r="BI128" s="1422"/>
      <c r="BJ128" s="1422"/>
      <c r="BK128" s="1422"/>
      <c r="BL128" s="1422"/>
      <c r="BM128" s="1422"/>
      <c r="BN128" s="1422"/>
      <c r="BO128" s="1422"/>
      <c r="BP128" s="1422"/>
      <c r="BQ128" s="1422"/>
      <c r="BR128" s="1422"/>
      <c r="BS128" s="1422"/>
      <c r="BT128" s="1425"/>
      <c r="BU128" s="1425"/>
      <c r="BV128" s="1422"/>
      <c r="BW128" s="1422"/>
      <c r="BX128" s="1422"/>
      <c r="BY128" s="1422"/>
      <c r="BZ128" s="1422"/>
      <c r="CA128" s="1422"/>
      <c r="CB128" s="1422"/>
      <c r="CC128" s="1422"/>
      <c r="CD128" s="1422"/>
      <c r="CE128" s="1422"/>
      <c r="CF128" s="1425"/>
      <c r="CG128" s="1422"/>
      <c r="CH128" s="1422"/>
      <c r="CI128" s="1422"/>
      <c r="CJ128" s="1422"/>
      <c r="CK128" s="1422"/>
      <c r="CL128" s="1422"/>
      <c r="CM128" s="1422"/>
      <c r="CN128" s="1422"/>
      <c r="CO128" s="1422"/>
      <c r="CP128" s="1422"/>
      <c r="CQ128" s="1422"/>
      <c r="CR128" s="1422"/>
      <c r="CS128" s="1422"/>
      <c r="CT128" s="1422"/>
      <c r="CU128" s="1422"/>
      <c r="CV128" s="1422"/>
      <c r="CW128" s="1422"/>
      <c r="CX128" s="1422"/>
      <c r="CY128" s="1422"/>
      <c r="CZ128" s="1422"/>
      <c r="DA128" s="1422"/>
      <c r="DB128" s="1422"/>
      <c r="DC128" s="1425"/>
      <c r="DD128" s="1422"/>
      <c r="DE128" s="1422"/>
      <c r="DF128" s="1422"/>
      <c r="DG128" s="1422"/>
      <c r="DH128" s="1422"/>
      <c r="DI128" s="1422"/>
      <c r="DJ128" s="1422"/>
      <c r="DK128" s="1422"/>
      <c r="DL128" s="1422"/>
      <c r="DM128" s="1422"/>
      <c r="DN128" s="1422"/>
      <c r="DO128" s="1425">
        <v>1</v>
      </c>
      <c r="DP128" s="1422"/>
      <c r="DQ128" s="1425"/>
      <c r="DR128" s="1422"/>
      <c r="DS128" s="1422"/>
      <c r="DT128" s="1422"/>
      <c r="DU128" s="1422"/>
      <c r="DV128" s="1422"/>
      <c r="DW128" s="1422"/>
      <c r="DX128" s="1422"/>
      <c r="DY128" s="1422"/>
      <c r="DZ128" s="1422"/>
      <c r="EA128" s="1425"/>
      <c r="EB128" s="1422"/>
      <c r="EC128" s="1422"/>
      <c r="ED128" s="1422"/>
      <c r="EE128" s="1422"/>
      <c r="EF128" s="1422"/>
      <c r="EG128" s="1422"/>
      <c r="EH128" s="1422"/>
      <c r="EI128" s="1422"/>
      <c r="EJ128" s="1422"/>
      <c r="EK128" s="1422"/>
      <c r="EL128" s="1426"/>
      <c r="EM128" s="1427"/>
      <c r="EN128" s="1425">
        <v>3</v>
      </c>
      <c r="EO128" s="1425"/>
      <c r="EP128" s="1425"/>
      <c r="EQ128" s="1425"/>
      <c r="ER128" s="1425"/>
      <c r="ES128" s="1427"/>
      <c r="ET128" s="1425"/>
      <c r="EU128" s="1425">
        <v>1</v>
      </c>
      <c r="EV128" s="1425"/>
      <c r="EW128" s="1425"/>
      <c r="EX128" s="1425"/>
      <c r="EY128" s="1425"/>
      <c r="EZ128" s="1425"/>
      <c r="FA128" s="1425"/>
      <c r="FB128" s="1425"/>
      <c r="FC128" s="1425"/>
      <c r="FD128" s="1425"/>
      <c r="FE128" s="1425"/>
      <c r="FF128" s="1428"/>
      <c r="FG128" s="1425"/>
      <c r="FH128" s="1425"/>
      <c r="FI128" s="1425"/>
      <c r="FJ128" s="1425"/>
      <c r="FK128" s="1425"/>
      <c r="FL128" s="1427"/>
      <c r="FM128" s="1427"/>
      <c r="FN128" s="1427"/>
      <c r="FO128" s="1427"/>
      <c r="FP128" s="1425"/>
      <c r="FQ128" s="1427"/>
      <c r="FR128" s="1427"/>
      <c r="FS128" s="1427"/>
      <c r="FT128" s="1427">
        <v>3</v>
      </c>
      <c r="FU128" s="1427"/>
      <c r="FV128" s="1427"/>
      <c r="FW128" s="1427"/>
      <c r="FX128" s="1427"/>
      <c r="FY128" s="1427">
        <v>1</v>
      </c>
      <c r="FZ128" s="1427"/>
      <c r="GA128" s="1427"/>
      <c r="GB128" s="1427">
        <v>7</v>
      </c>
      <c r="GC128" s="1427">
        <v>4</v>
      </c>
      <c r="GD128" s="1429"/>
      <c r="GE128" s="1430"/>
      <c r="GF128" s="1430"/>
      <c r="GG128" s="1427"/>
      <c r="GH128" s="1431">
        <f t="shared" si="15"/>
        <v>110.10000000000001</v>
      </c>
      <c r="GI128" s="1432">
        <f t="shared" si="22"/>
        <v>36.700000000000003</v>
      </c>
      <c r="GJ128" s="1433">
        <f t="shared" si="16"/>
        <v>0</v>
      </c>
      <c r="GK128" s="1433"/>
      <c r="GL128" s="1434"/>
      <c r="GM128" s="1434"/>
      <c r="GN128" s="1434"/>
      <c r="GO128" s="1435">
        <v>1</v>
      </c>
      <c r="GP128" s="1435"/>
      <c r="GQ128" s="1435"/>
      <c r="GR128" s="1436"/>
      <c r="GS128" s="1437"/>
      <c r="GT128" s="1435"/>
      <c r="GU128" s="1435"/>
      <c r="GV128" s="1435"/>
      <c r="GW128" s="1435"/>
      <c r="GX128" s="1435"/>
      <c r="GY128" s="1435"/>
      <c r="GZ128" s="1435"/>
      <c r="HA128" s="1435"/>
      <c r="HB128" s="1435"/>
      <c r="HC128" s="1435">
        <f t="shared" si="18"/>
        <v>0</v>
      </c>
      <c r="HD128" s="1437">
        <f t="shared" si="19"/>
        <v>0</v>
      </c>
      <c r="HE128" s="1435"/>
      <c r="HF128" s="1436"/>
      <c r="HG128" s="1437"/>
      <c r="HH128" s="1435"/>
      <c r="HI128" s="1437"/>
      <c r="HJ128" s="1435"/>
      <c r="HK128" s="1437"/>
      <c r="HL128" s="1435">
        <v>1</v>
      </c>
      <c r="HM128" s="1436">
        <v>3</v>
      </c>
      <c r="HN128" s="1436"/>
      <c r="HO128" s="1436"/>
      <c r="HP128" s="1436">
        <v>1</v>
      </c>
      <c r="HQ128" s="1436"/>
      <c r="HR128" s="1437"/>
      <c r="HS128" s="1435"/>
      <c r="HT128" s="1435"/>
      <c r="HU128" s="1435"/>
      <c r="HV128" s="1435"/>
      <c r="HW128" s="1435"/>
      <c r="HX128" s="1435"/>
      <c r="HY128" s="1435"/>
      <c r="HZ128" s="1437"/>
      <c r="IA128" s="1437"/>
      <c r="IB128" s="1437"/>
      <c r="IC128" s="1435"/>
      <c r="ID128" s="1438"/>
      <c r="IE128" s="1438"/>
      <c r="IF128" s="1435"/>
      <c r="IG128" s="1435"/>
      <c r="IH128" s="1435"/>
      <c r="II128" s="1435"/>
      <c r="IJ128" s="1435"/>
      <c r="IK128" s="1435"/>
      <c r="IL128" s="1435"/>
      <c r="IM128" s="1435"/>
      <c r="IN128" s="1435"/>
      <c r="IO128" s="1435"/>
      <c r="IP128" s="1435"/>
      <c r="IQ128" s="1435"/>
      <c r="IR128" s="1435"/>
      <c r="IS128" s="1435"/>
      <c r="IT128" s="1435"/>
      <c r="IU128" s="1435"/>
      <c r="IV128" s="1435">
        <f t="shared" si="12"/>
        <v>1</v>
      </c>
      <c r="IW128" s="1436">
        <f>HO128</f>
        <v>0</v>
      </c>
      <c r="IX128" s="1436">
        <f>HP128</f>
        <v>1</v>
      </c>
      <c r="IY128" s="1437"/>
      <c r="IZ128" s="1435">
        <f t="shared" si="13"/>
        <v>0</v>
      </c>
      <c r="JA128" s="1435"/>
      <c r="JB128" s="1435"/>
      <c r="JC128" s="1435"/>
      <c r="JD128" s="1435"/>
      <c r="JE128" s="1437"/>
      <c r="JF128" s="1437"/>
      <c r="JG128" s="1437"/>
      <c r="JH128" s="1435">
        <v>1</v>
      </c>
      <c r="JI128" s="1436"/>
      <c r="JJ128" s="1436">
        <f t="shared" si="17"/>
        <v>0</v>
      </c>
      <c r="JK128" s="1459"/>
    </row>
    <row r="129" spans="1:271" s="1027" customFormat="1" ht="18.95" customHeight="1">
      <c r="A129" s="1547">
        <f>BangKeTru!B127</f>
        <v>147</v>
      </c>
      <c r="B129" s="1548">
        <f>BangKeTru!C127</f>
        <v>34</v>
      </c>
      <c r="C129" s="1416">
        <f t="shared" si="14"/>
        <v>4338.4999999999973</v>
      </c>
      <c r="D129" s="1464"/>
      <c r="E129" s="1465"/>
      <c r="F129" s="1465"/>
      <c r="G129" s="1465"/>
      <c r="H129" s="1466"/>
      <c r="I129" s="1464"/>
      <c r="J129" s="1464"/>
      <c r="K129" s="1467"/>
      <c r="L129" s="1467"/>
      <c r="M129" s="1467">
        <v>5</v>
      </c>
      <c r="N129" s="1468" t="s">
        <v>3434</v>
      </c>
      <c r="O129" s="1469" t="s">
        <v>3434</v>
      </c>
      <c r="P129" s="1469"/>
      <c r="Q129" s="1470">
        <v>1</v>
      </c>
      <c r="R129" s="1470"/>
      <c r="S129" s="1468"/>
      <c r="T129" s="1470"/>
      <c r="U129" s="1470"/>
      <c r="V129" s="1470"/>
      <c r="W129" s="1468"/>
      <c r="X129" s="1471"/>
      <c r="Y129" s="1471">
        <v>1</v>
      </c>
      <c r="Z129" s="1471"/>
      <c r="AA129" s="1462"/>
      <c r="AB129" s="1470"/>
      <c r="AC129" s="1470"/>
      <c r="AD129" s="1470"/>
      <c r="AE129" s="1470"/>
      <c r="AF129" s="1470"/>
      <c r="AG129" s="1470"/>
      <c r="AH129" s="1470"/>
      <c r="AI129" s="1470"/>
      <c r="AJ129" s="1470"/>
      <c r="AK129" s="1470"/>
      <c r="AL129" s="1470"/>
      <c r="AM129" s="1470"/>
      <c r="AN129" s="1470"/>
      <c r="AO129" s="1470"/>
      <c r="AP129" s="1470"/>
      <c r="AQ129" s="1470"/>
      <c r="AR129" s="1470"/>
      <c r="AS129" s="1470"/>
      <c r="AT129" s="1470"/>
      <c r="AU129" s="1470"/>
      <c r="AV129" s="1470"/>
      <c r="AW129" s="1470"/>
      <c r="AX129" s="1470"/>
      <c r="AY129" s="1470"/>
      <c r="AZ129" s="1470"/>
      <c r="BA129" s="1470"/>
      <c r="BB129" s="1470"/>
      <c r="BC129" s="1470">
        <v>1</v>
      </c>
      <c r="BD129" s="1470"/>
      <c r="BE129" s="1470"/>
      <c r="BF129" s="1470"/>
      <c r="BG129" s="1470"/>
      <c r="BH129" s="1470"/>
      <c r="BI129" s="1470"/>
      <c r="BJ129" s="1470"/>
      <c r="BK129" s="1470"/>
      <c r="BL129" s="1470"/>
      <c r="BM129" s="1470"/>
      <c r="BN129" s="1470"/>
      <c r="BO129" s="1470"/>
      <c r="BP129" s="1470"/>
      <c r="BQ129" s="1470"/>
      <c r="BR129" s="1470"/>
      <c r="BS129" s="1470"/>
      <c r="BT129" s="1462"/>
      <c r="BU129" s="1462"/>
      <c r="BV129" s="1470"/>
      <c r="BW129" s="1470"/>
      <c r="BX129" s="1470"/>
      <c r="BY129" s="1470"/>
      <c r="BZ129" s="1470"/>
      <c r="CA129" s="1470"/>
      <c r="CB129" s="1470"/>
      <c r="CC129" s="1470"/>
      <c r="CD129" s="1470"/>
      <c r="CE129" s="1470"/>
      <c r="CF129" s="1462"/>
      <c r="CG129" s="1470"/>
      <c r="CH129" s="1470"/>
      <c r="CI129" s="1470"/>
      <c r="CJ129" s="1470"/>
      <c r="CK129" s="1470"/>
      <c r="CL129" s="1470"/>
      <c r="CM129" s="1470"/>
      <c r="CN129" s="1470"/>
      <c r="CO129" s="1470"/>
      <c r="CP129" s="1470"/>
      <c r="CQ129" s="1470"/>
      <c r="CR129" s="1470"/>
      <c r="CS129" s="1470"/>
      <c r="CT129" s="1470"/>
      <c r="CU129" s="1470"/>
      <c r="CV129" s="1470"/>
      <c r="CW129" s="1470">
        <v>1</v>
      </c>
      <c r="CX129" s="1470"/>
      <c r="CY129" s="1470"/>
      <c r="CZ129" s="1470"/>
      <c r="DA129" s="1470"/>
      <c r="DB129" s="1470"/>
      <c r="DC129" s="1462"/>
      <c r="DD129" s="1470"/>
      <c r="DE129" s="1470"/>
      <c r="DF129" s="1470"/>
      <c r="DG129" s="1470"/>
      <c r="DH129" s="1470"/>
      <c r="DI129" s="1470"/>
      <c r="DJ129" s="1470"/>
      <c r="DK129" s="1470"/>
      <c r="DL129" s="1470"/>
      <c r="DM129" s="1470"/>
      <c r="DN129" s="1470"/>
      <c r="DO129" s="1462">
        <v>1</v>
      </c>
      <c r="DP129" s="1470"/>
      <c r="DQ129" s="1462"/>
      <c r="DR129" s="1470"/>
      <c r="DS129" s="1470"/>
      <c r="DT129" s="1470"/>
      <c r="DU129" s="1470"/>
      <c r="DV129" s="1470"/>
      <c r="DW129" s="1470"/>
      <c r="DX129" s="1470"/>
      <c r="DY129" s="1470"/>
      <c r="DZ129" s="1470"/>
      <c r="EA129" s="1462"/>
      <c r="EB129" s="1470"/>
      <c r="EC129" s="1470"/>
      <c r="ED129" s="1470"/>
      <c r="EE129" s="1470"/>
      <c r="EF129" s="1470"/>
      <c r="EG129" s="1470"/>
      <c r="EH129" s="1470"/>
      <c r="EI129" s="1470"/>
      <c r="EJ129" s="1470"/>
      <c r="EK129" s="1470"/>
      <c r="EL129" s="1472"/>
      <c r="EM129" s="1435"/>
      <c r="EN129" s="1462">
        <v>3</v>
      </c>
      <c r="EO129" s="1462"/>
      <c r="EP129" s="1462"/>
      <c r="EQ129" s="1462"/>
      <c r="ER129" s="1462"/>
      <c r="ES129" s="1435"/>
      <c r="ET129" s="1462"/>
      <c r="EU129" s="1462">
        <v>1</v>
      </c>
      <c r="EV129" s="1462"/>
      <c r="EW129" s="1462"/>
      <c r="EX129" s="1462"/>
      <c r="EY129" s="1462"/>
      <c r="EZ129" s="1462"/>
      <c r="FA129" s="1462"/>
      <c r="FB129" s="1462"/>
      <c r="FC129" s="1462"/>
      <c r="FD129" s="1462"/>
      <c r="FE129" s="1462"/>
      <c r="FF129" s="1473"/>
      <c r="FG129" s="1462"/>
      <c r="FH129" s="1462">
        <v>1</v>
      </c>
      <c r="FI129" s="1462">
        <v>1</v>
      </c>
      <c r="FJ129" s="1462"/>
      <c r="FK129" s="1462"/>
      <c r="FL129" s="1435"/>
      <c r="FM129" s="1435">
        <v>2</v>
      </c>
      <c r="FN129" s="1435"/>
      <c r="FO129" s="1435"/>
      <c r="FP129" s="1462"/>
      <c r="FQ129" s="1435"/>
      <c r="FR129" s="1435"/>
      <c r="FS129" s="1435"/>
      <c r="FT129" s="1435">
        <v>3</v>
      </c>
      <c r="FU129" s="1435"/>
      <c r="FV129" s="1435"/>
      <c r="FW129" s="1435"/>
      <c r="FX129" s="1435"/>
      <c r="FY129" s="1435"/>
      <c r="FZ129" s="1435"/>
      <c r="GA129" s="1435"/>
      <c r="GB129" s="1435"/>
      <c r="GC129" s="1435"/>
      <c r="GD129" s="1439"/>
      <c r="GE129" s="1434"/>
      <c r="GF129" s="1434"/>
      <c r="GG129" s="1435"/>
      <c r="GH129" s="1431">
        <f t="shared" si="15"/>
        <v>102</v>
      </c>
      <c r="GI129" s="1432">
        <f t="shared" si="22"/>
        <v>34</v>
      </c>
      <c r="GJ129" s="1433">
        <f t="shared" si="16"/>
        <v>0</v>
      </c>
      <c r="GK129" s="1433">
        <v>2.5</v>
      </c>
      <c r="GL129" s="1434">
        <v>1</v>
      </c>
      <c r="GM129" s="1434"/>
      <c r="GN129" s="1434"/>
      <c r="GO129" s="1435"/>
      <c r="GP129" s="1435"/>
      <c r="GQ129" s="1435"/>
      <c r="GR129" s="1436"/>
      <c r="GS129" s="1437">
        <v>1</v>
      </c>
      <c r="GT129" s="1435"/>
      <c r="GU129" s="1435"/>
      <c r="GV129" s="1435">
        <v>1</v>
      </c>
      <c r="GW129" s="1435"/>
      <c r="GX129" s="1435"/>
      <c r="GY129" s="1435"/>
      <c r="GZ129" s="1435"/>
      <c r="HA129" s="1435"/>
      <c r="HB129" s="1435"/>
      <c r="HC129" s="1435">
        <f t="shared" si="18"/>
        <v>0</v>
      </c>
      <c r="HD129" s="1437">
        <f t="shared" si="19"/>
        <v>0</v>
      </c>
      <c r="HE129" s="1435"/>
      <c r="HF129" s="1436"/>
      <c r="HG129" s="1437"/>
      <c r="HH129" s="1435">
        <v>2</v>
      </c>
      <c r="HI129" s="1437">
        <v>1</v>
      </c>
      <c r="HJ129" s="1435"/>
      <c r="HK129" s="1437"/>
      <c r="HL129" s="1435"/>
      <c r="HM129" s="1436">
        <v>3</v>
      </c>
      <c r="HN129" s="1436"/>
      <c r="HO129" s="1436"/>
      <c r="HP129" s="1436"/>
      <c r="HQ129" s="1436">
        <v>1</v>
      </c>
      <c r="HR129" s="1437">
        <v>1</v>
      </c>
      <c r="HS129" s="1435"/>
      <c r="HT129" s="1435"/>
      <c r="HU129" s="1435">
        <v>1</v>
      </c>
      <c r="HV129" s="1435"/>
      <c r="HW129" s="1435"/>
      <c r="HX129" s="1435">
        <v>2</v>
      </c>
      <c r="HY129" s="1435">
        <v>1</v>
      </c>
      <c r="HZ129" s="1437"/>
      <c r="IA129" s="1437"/>
      <c r="IB129" s="1437"/>
      <c r="IC129" s="1462"/>
      <c r="ID129" s="1463"/>
      <c r="IE129" s="1463"/>
      <c r="IF129" s="1462"/>
      <c r="IG129" s="1435"/>
      <c r="IH129" s="1462"/>
      <c r="II129" s="1462"/>
      <c r="IJ129" s="1462"/>
      <c r="IK129" s="1462"/>
      <c r="IL129" s="1462"/>
      <c r="IM129" s="1462"/>
      <c r="IN129" s="1462"/>
      <c r="IO129" s="1462"/>
      <c r="IP129" s="1462"/>
      <c r="IQ129" s="1462"/>
      <c r="IR129" s="1462"/>
      <c r="IS129" s="1462"/>
      <c r="IT129" s="1462"/>
      <c r="IU129" s="1462"/>
      <c r="IV129" s="1435">
        <f t="shared" si="12"/>
        <v>0</v>
      </c>
      <c r="IW129" s="1437"/>
      <c r="IX129" s="1437"/>
      <c r="IY129" s="1437">
        <v>1</v>
      </c>
      <c r="IZ129" s="1435">
        <f t="shared" si="13"/>
        <v>1</v>
      </c>
      <c r="JA129" s="1462"/>
      <c r="JB129" s="1462">
        <v>1</v>
      </c>
      <c r="JC129" s="1462"/>
      <c r="JD129" s="1462">
        <v>2</v>
      </c>
      <c r="JE129" s="1437"/>
      <c r="JF129" s="1437"/>
      <c r="JG129" s="1437">
        <v>0</v>
      </c>
      <c r="JH129" s="1435"/>
      <c r="JI129" s="1436"/>
      <c r="JJ129" s="1436">
        <f t="shared" si="17"/>
        <v>0</v>
      </c>
      <c r="JK129" s="1455" t="s">
        <v>3996</v>
      </c>
    </row>
    <row r="130" spans="1:271" s="1027" customFormat="1" ht="18.95" hidden="1" customHeight="1">
      <c r="A130" s="1547" t="str">
        <f>BangKeTru!B128</f>
        <v>147a</v>
      </c>
      <c r="B130" s="1548">
        <f>BangKeTru!C128</f>
        <v>37.200000000000003</v>
      </c>
      <c r="C130" s="1416">
        <f t="shared" si="14"/>
        <v>4375.6999999999971</v>
      </c>
      <c r="D130" s="1456"/>
      <c r="E130" s="1457"/>
      <c r="F130" s="1457"/>
      <c r="G130" s="1457"/>
      <c r="H130" s="1458"/>
      <c r="I130" s="1456"/>
      <c r="J130" s="1456"/>
      <c r="K130" s="1422"/>
      <c r="L130" s="1422"/>
      <c r="M130" s="1422"/>
      <c r="N130" s="1423"/>
      <c r="O130" s="1421" t="s">
        <v>3434</v>
      </c>
      <c r="P130" s="1421"/>
      <c r="Q130" s="1422"/>
      <c r="R130" s="1422"/>
      <c r="S130" s="1423"/>
      <c r="T130" s="1422"/>
      <c r="U130" s="1422"/>
      <c r="V130" s="1422"/>
      <c r="W130" s="1423"/>
      <c r="X130" s="1424">
        <v>1</v>
      </c>
      <c r="Y130" s="1424"/>
      <c r="Z130" s="1424"/>
      <c r="AA130" s="1425"/>
      <c r="AB130" s="1422"/>
      <c r="AC130" s="1422"/>
      <c r="AD130" s="1422"/>
      <c r="AE130" s="1422"/>
      <c r="AF130" s="1422"/>
      <c r="AG130" s="1422"/>
      <c r="AH130" s="1422"/>
      <c r="AI130" s="1422"/>
      <c r="AJ130" s="1422"/>
      <c r="AK130" s="1422"/>
      <c r="AL130" s="1422"/>
      <c r="AM130" s="1422"/>
      <c r="AN130" s="1422">
        <v>1</v>
      </c>
      <c r="AO130" s="1422"/>
      <c r="AP130" s="1422"/>
      <c r="AQ130" s="1422"/>
      <c r="AR130" s="1422"/>
      <c r="AS130" s="1422"/>
      <c r="AT130" s="1422"/>
      <c r="AU130" s="1422"/>
      <c r="AV130" s="1422"/>
      <c r="AW130" s="1422"/>
      <c r="AX130" s="1422"/>
      <c r="AY130" s="1422"/>
      <c r="AZ130" s="1422"/>
      <c r="BA130" s="1422"/>
      <c r="BB130" s="1422"/>
      <c r="BC130" s="1422"/>
      <c r="BD130" s="1422"/>
      <c r="BE130" s="1422"/>
      <c r="BF130" s="1422"/>
      <c r="BG130" s="1422"/>
      <c r="BH130" s="1422"/>
      <c r="BI130" s="1422"/>
      <c r="BJ130" s="1422"/>
      <c r="BK130" s="1422"/>
      <c r="BL130" s="1422"/>
      <c r="BM130" s="1422"/>
      <c r="BN130" s="1422"/>
      <c r="BO130" s="1422"/>
      <c r="BP130" s="1422"/>
      <c r="BQ130" s="1422"/>
      <c r="BR130" s="1422"/>
      <c r="BS130" s="1422"/>
      <c r="BT130" s="1425"/>
      <c r="BU130" s="1425"/>
      <c r="BV130" s="1422"/>
      <c r="BW130" s="1422"/>
      <c r="BX130" s="1422"/>
      <c r="BY130" s="1422"/>
      <c r="BZ130" s="1422"/>
      <c r="CA130" s="1422"/>
      <c r="CB130" s="1422"/>
      <c r="CC130" s="1422"/>
      <c r="CD130" s="1422"/>
      <c r="CE130" s="1422"/>
      <c r="CF130" s="1425"/>
      <c r="CG130" s="1422"/>
      <c r="CH130" s="1422"/>
      <c r="CI130" s="1422"/>
      <c r="CJ130" s="1422"/>
      <c r="CK130" s="1422"/>
      <c r="CL130" s="1422"/>
      <c r="CM130" s="1422"/>
      <c r="CN130" s="1422"/>
      <c r="CO130" s="1422"/>
      <c r="CP130" s="1422"/>
      <c r="CQ130" s="1422"/>
      <c r="CR130" s="1422"/>
      <c r="CS130" s="1422">
        <v>1</v>
      </c>
      <c r="CT130" s="1422"/>
      <c r="CU130" s="1422"/>
      <c r="CV130" s="1422"/>
      <c r="CW130" s="1422"/>
      <c r="CX130" s="1422"/>
      <c r="CY130" s="1422"/>
      <c r="CZ130" s="1422"/>
      <c r="DA130" s="1422"/>
      <c r="DB130" s="1422"/>
      <c r="DC130" s="1425"/>
      <c r="DD130" s="1422"/>
      <c r="DE130" s="1422"/>
      <c r="DF130" s="1422"/>
      <c r="DG130" s="1422"/>
      <c r="DH130" s="1422"/>
      <c r="DI130" s="1422"/>
      <c r="DJ130" s="1422"/>
      <c r="DK130" s="1422"/>
      <c r="DL130" s="1422"/>
      <c r="DM130" s="1422"/>
      <c r="DN130" s="1422"/>
      <c r="DO130" s="1425">
        <v>1</v>
      </c>
      <c r="DP130" s="1422"/>
      <c r="DQ130" s="1425"/>
      <c r="DR130" s="1422"/>
      <c r="DS130" s="1422"/>
      <c r="DT130" s="1422"/>
      <c r="DU130" s="1422"/>
      <c r="DV130" s="1422"/>
      <c r="DW130" s="1422"/>
      <c r="DX130" s="1422"/>
      <c r="DY130" s="1422"/>
      <c r="DZ130" s="1422"/>
      <c r="EA130" s="1425"/>
      <c r="EB130" s="1422"/>
      <c r="EC130" s="1422"/>
      <c r="ED130" s="1422"/>
      <c r="EE130" s="1422"/>
      <c r="EF130" s="1422"/>
      <c r="EG130" s="1422"/>
      <c r="EH130" s="1422"/>
      <c r="EI130" s="1422"/>
      <c r="EJ130" s="1422"/>
      <c r="EK130" s="1422"/>
      <c r="EL130" s="1426"/>
      <c r="EM130" s="1427"/>
      <c r="EN130" s="1425">
        <v>3</v>
      </c>
      <c r="EO130" s="1425"/>
      <c r="EP130" s="1425"/>
      <c r="EQ130" s="1425"/>
      <c r="ER130" s="1425"/>
      <c r="ES130" s="1427"/>
      <c r="ET130" s="1425"/>
      <c r="EU130" s="1425">
        <v>1</v>
      </c>
      <c r="EV130" s="1425"/>
      <c r="EW130" s="1425"/>
      <c r="EX130" s="1425"/>
      <c r="EY130" s="1425"/>
      <c r="EZ130" s="1425"/>
      <c r="FA130" s="1425"/>
      <c r="FB130" s="1425"/>
      <c r="FC130" s="1425"/>
      <c r="FD130" s="1425"/>
      <c r="FE130" s="1425"/>
      <c r="FF130" s="1428"/>
      <c r="FG130" s="1425"/>
      <c r="FH130" s="1425"/>
      <c r="FI130" s="1425"/>
      <c r="FJ130" s="1425"/>
      <c r="FK130" s="1425"/>
      <c r="FL130" s="1427"/>
      <c r="FM130" s="1427"/>
      <c r="FN130" s="1427"/>
      <c r="FO130" s="1427"/>
      <c r="FP130" s="1425"/>
      <c r="FQ130" s="1427"/>
      <c r="FR130" s="1427"/>
      <c r="FS130" s="1427"/>
      <c r="FT130" s="1427">
        <v>3</v>
      </c>
      <c r="FU130" s="1427"/>
      <c r="FV130" s="1427"/>
      <c r="FW130" s="1427"/>
      <c r="FX130" s="1427"/>
      <c r="FY130" s="1427">
        <v>1</v>
      </c>
      <c r="FZ130" s="1427"/>
      <c r="GA130" s="1427"/>
      <c r="GB130" s="1427">
        <v>3</v>
      </c>
      <c r="GC130" s="1427">
        <v>4</v>
      </c>
      <c r="GD130" s="1429"/>
      <c r="GE130" s="1430"/>
      <c r="GF130" s="1430"/>
      <c r="GG130" s="1427"/>
      <c r="GH130" s="1431">
        <f t="shared" si="15"/>
        <v>111.60000000000001</v>
      </c>
      <c r="GI130" s="1432">
        <f t="shared" si="22"/>
        <v>37.200000000000003</v>
      </c>
      <c r="GJ130" s="1433">
        <f t="shared" si="16"/>
        <v>0</v>
      </c>
      <c r="GK130" s="1433"/>
      <c r="GL130" s="1434"/>
      <c r="GM130" s="1434"/>
      <c r="GN130" s="1434"/>
      <c r="GO130" s="1435">
        <v>1</v>
      </c>
      <c r="GP130" s="1435"/>
      <c r="GQ130" s="1435"/>
      <c r="GR130" s="1436"/>
      <c r="GS130" s="1437"/>
      <c r="GT130" s="1435"/>
      <c r="GU130" s="1435"/>
      <c r="GV130" s="1435"/>
      <c r="GW130" s="1435"/>
      <c r="GX130" s="1435"/>
      <c r="GY130" s="1435"/>
      <c r="GZ130" s="1435"/>
      <c r="HA130" s="1435"/>
      <c r="HB130" s="1435"/>
      <c r="HC130" s="1435">
        <f t="shared" si="18"/>
        <v>0</v>
      </c>
      <c r="HD130" s="1437">
        <f t="shared" si="19"/>
        <v>0</v>
      </c>
      <c r="HE130" s="1435"/>
      <c r="HF130" s="1436"/>
      <c r="HG130" s="1437"/>
      <c r="HH130" s="1435"/>
      <c r="HI130" s="1437"/>
      <c r="HJ130" s="1435"/>
      <c r="HK130" s="1437"/>
      <c r="HL130" s="1435"/>
      <c r="HM130" s="1436"/>
      <c r="HN130" s="1436"/>
      <c r="HO130" s="1436"/>
      <c r="HP130" s="1521">
        <v>1</v>
      </c>
      <c r="HQ130" s="1436"/>
      <c r="HR130" s="1437"/>
      <c r="HS130" s="1435"/>
      <c r="HT130" s="1435"/>
      <c r="HU130" s="1435"/>
      <c r="HV130" s="1435"/>
      <c r="HW130" s="1435"/>
      <c r="HX130" s="1435"/>
      <c r="HY130" s="1435"/>
      <c r="HZ130" s="1437"/>
      <c r="IA130" s="1437"/>
      <c r="IB130" s="1437"/>
      <c r="IC130" s="1435"/>
      <c r="ID130" s="1438"/>
      <c r="IE130" s="1438"/>
      <c r="IF130" s="1435"/>
      <c r="IG130" s="1435"/>
      <c r="IH130" s="1435"/>
      <c r="II130" s="1435"/>
      <c r="IJ130" s="1435"/>
      <c r="IK130" s="1435"/>
      <c r="IL130" s="1435"/>
      <c r="IM130" s="1435"/>
      <c r="IN130" s="1435"/>
      <c r="IO130" s="1435"/>
      <c r="IP130" s="1435"/>
      <c r="IQ130" s="1435"/>
      <c r="IR130" s="1435"/>
      <c r="IS130" s="1435"/>
      <c r="IT130" s="1435"/>
      <c r="IU130" s="1435"/>
      <c r="IV130" s="1435">
        <f t="shared" si="12"/>
        <v>0</v>
      </c>
      <c r="IW130" s="1436">
        <f>HO130</f>
        <v>0</v>
      </c>
      <c r="IX130" s="1521">
        <v>1</v>
      </c>
      <c r="IY130" s="1437"/>
      <c r="IZ130" s="1435">
        <f t="shared" si="13"/>
        <v>0</v>
      </c>
      <c r="JA130" s="1435"/>
      <c r="JB130" s="1435"/>
      <c r="JC130" s="1435"/>
      <c r="JD130" s="1435"/>
      <c r="JE130" s="1437"/>
      <c r="JF130" s="1437">
        <v>1</v>
      </c>
      <c r="JG130" s="1437"/>
      <c r="JH130" s="1435"/>
      <c r="JI130" s="1436"/>
      <c r="JJ130" s="1436">
        <f t="shared" si="17"/>
        <v>0</v>
      </c>
      <c r="JK130" s="1459"/>
    </row>
    <row r="131" spans="1:271" s="1027" customFormat="1" ht="18.95" hidden="1" customHeight="1">
      <c r="A131" s="1547">
        <f>BangKeTru!B129</f>
        <v>148</v>
      </c>
      <c r="B131" s="1548">
        <f>BangKeTru!C129</f>
        <v>32.299999999999997</v>
      </c>
      <c r="C131" s="1416">
        <f t="shared" si="14"/>
        <v>4407.9999999999973</v>
      </c>
      <c r="D131" s="1464"/>
      <c r="E131" s="1465"/>
      <c r="F131" s="1465"/>
      <c r="G131" s="1465"/>
      <c r="H131" s="1466"/>
      <c r="I131" s="1464"/>
      <c r="J131" s="1464"/>
      <c r="K131" s="1467"/>
      <c r="L131" s="1467"/>
      <c r="M131" s="1467"/>
      <c r="N131" s="1468" t="s">
        <v>3998</v>
      </c>
      <c r="O131" s="1469" t="s">
        <v>3998</v>
      </c>
      <c r="P131" s="1469"/>
      <c r="Q131" s="1470">
        <v>1</v>
      </c>
      <c r="R131" s="1470"/>
      <c r="S131" s="1468"/>
      <c r="T131" s="1470"/>
      <c r="U131" s="1470"/>
      <c r="V131" s="1470"/>
      <c r="W131" s="1468"/>
      <c r="X131" s="1471"/>
      <c r="Y131" s="1471">
        <v>1</v>
      </c>
      <c r="Z131" s="1471"/>
      <c r="AA131" s="1462"/>
      <c r="AB131" s="1470"/>
      <c r="AC131" s="1470"/>
      <c r="AD131" s="1470"/>
      <c r="AE131" s="1470"/>
      <c r="AF131" s="1470"/>
      <c r="AG131" s="1470"/>
      <c r="AH131" s="1470"/>
      <c r="AI131" s="1470"/>
      <c r="AJ131" s="1470"/>
      <c r="AK131" s="1470"/>
      <c r="AL131" s="1470"/>
      <c r="AM131" s="1470"/>
      <c r="AN131" s="1470"/>
      <c r="AO131" s="1470"/>
      <c r="AP131" s="1470"/>
      <c r="AQ131" s="1470"/>
      <c r="AR131" s="1470"/>
      <c r="AS131" s="1470"/>
      <c r="AT131" s="1470"/>
      <c r="AU131" s="1470"/>
      <c r="AV131" s="1470"/>
      <c r="AW131" s="1470"/>
      <c r="AX131" s="1470"/>
      <c r="AY131" s="1470"/>
      <c r="AZ131" s="1470"/>
      <c r="BA131" s="1470"/>
      <c r="BB131" s="1470"/>
      <c r="BC131" s="1470">
        <v>1</v>
      </c>
      <c r="BD131" s="1470"/>
      <c r="BE131" s="1470"/>
      <c r="BF131" s="1470"/>
      <c r="BG131" s="1470"/>
      <c r="BH131" s="1470"/>
      <c r="BI131" s="1470"/>
      <c r="BJ131" s="1470"/>
      <c r="BK131" s="1470"/>
      <c r="BL131" s="1470"/>
      <c r="BM131" s="1470"/>
      <c r="BN131" s="1470"/>
      <c r="BO131" s="1470"/>
      <c r="BP131" s="1470"/>
      <c r="BQ131" s="1470"/>
      <c r="BR131" s="1470"/>
      <c r="BS131" s="1470"/>
      <c r="BT131" s="1462"/>
      <c r="BU131" s="1462"/>
      <c r="BV131" s="1470"/>
      <c r="BW131" s="1470"/>
      <c r="BX131" s="1470"/>
      <c r="BY131" s="1470"/>
      <c r="BZ131" s="1470"/>
      <c r="CA131" s="1470"/>
      <c r="CB131" s="1470"/>
      <c r="CC131" s="1470"/>
      <c r="CD131" s="1470"/>
      <c r="CE131" s="1470"/>
      <c r="CF131" s="1462"/>
      <c r="CG131" s="1470"/>
      <c r="CH131" s="1470"/>
      <c r="CI131" s="1470"/>
      <c r="CJ131" s="1470"/>
      <c r="CK131" s="1470"/>
      <c r="CL131" s="1470"/>
      <c r="CM131" s="1470"/>
      <c r="CN131" s="1470"/>
      <c r="CO131" s="1470"/>
      <c r="CP131" s="1470"/>
      <c r="CQ131" s="1470"/>
      <c r="CR131" s="1470"/>
      <c r="CS131" s="1470"/>
      <c r="CT131" s="1470"/>
      <c r="CU131" s="1470"/>
      <c r="CV131" s="1470"/>
      <c r="CW131" s="1470"/>
      <c r="CX131" s="1470"/>
      <c r="CY131" s="1470"/>
      <c r="CZ131" s="1470"/>
      <c r="DA131" s="1470"/>
      <c r="DB131" s="1470"/>
      <c r="DC131" s="1462"/>
      <c r="DD131" s="1470"/>
      <c r="DE131" s="1470"/>
      <c r="DF131" s="1470"/>
      <c r="DG131" s="1470"/>
      <c r="DH131" s="1470"/>
      <c r="DI131" s="1470"/>
      <c r="DJ131" s="1470"/>
      <c r="DK131" s="1470"/>
      <c r="DL131" s="1470"/>
      <c r="DM131" s="1470"/>
      <c r="DN131" s="1470"/>
      <c r="DO131" s="1462">
        <v>1</v>
      </c>
      <c r="DP131" s="1470"/>
      <c r="DQ131" s="1462"/>
      <c r="DR131" s="1470"/>
      <c r="DS131" s="1470"/>
      <c r="DT131" s="1470"/>
      <c r="DU131" s="1470"/>
      <c r="DV131" s="1470"/>
      <c r="DW131" s="1470"/>
      <c r="DX131" s="1470"/>
      <c r="DY131" s="1470"/>
      <c r="DZ131" s="1470"/>
      <c r="EA131" s="1462"/>
      <c r="EB131" s="1470"/>
      <c r="EC131" s="1470"/>
      <c r="ED131" s="1470"/>
      <c r="EE131" s="1470"/>
      <c r="EF131" s="1470"/>
      <c r="EG131" s="1470"/>
      <c r="EH131" s="1470"/>
      <c r="EI131" s="1470"/>
      <c r="EJ131" s="1470"/>
      <c r="EK131" s="1470"/>
      <c r="EL131" s="1472"/>
      <c r="EM131" s="1435"/>
      <c r="EN131" s="1462">
        <v>3</v>
      </c>
      <c r="EO131" s="1462"/>
      <c r="EP131" s="1462"/>
      <c r="EQ131" s="1462"/>
      <c r="ER131" s="1462"/>
      <c r="ES131" s="1435"/>
      <c r="ET131" s="1462"/>
      <c r="EU131" s="1462">
        <v>1</v>
      </c>
      <c r="EV131" s="1462"/>
      <c r="EW131" s="1462"/>
      <c r="EX131" s="1462"/>
      <c r="EY131" s="1462"/>
      <c r="EZ131" s="1462"/>
      <c r="FA131" s="1462"/>
      <c r="FB131" s="1462"/>
      <c r="FC131" s="1462"/>
      <c r="FD131" s="1462"/>
      <c r="FE131" s="1462"/>
      <c r="FF131" s="1473"/>
      <c r="FG131" s="1462"/>
      <c r="FH131" s="1462">
        <v>3</v>
      </c>
      <c r="FI131" s="1462">
        <v>3</v>
      </c>
      <c r="FJ131" s="1462"/>
      <c r="FK131" s="1462"/>
      <c r="FL131" s="1435"/>
      <c r="FM131" s="1435">
        <v>2</v>
      </c>
      <c r="FN131" s="1435"/>
      <c r="FO131" s="1435"/>
      <c r="FP131" s="1462"/>
      <c r="FQ131" s="1435"/>
      <c r="FR131" s="1435"/>
      <c r="FS131" s="1435"/>
      <c r="FT131" s="1435">
        <v>3</v>
      </c>
      <c r="FU131" s="1435"/>
      <c r="FV131" s="1435"/>
      <c r="FW131" s="1435"/>
      <c r="FX131" s="1435"/>
      <c r="FY131" s="1435"/>
      <c r="FZ131" s="1435"/>
      <c r="GA131" s="1435"/>
      <c r="GB131" s="1435"/>
      <c r="GC131" s="1435">
        <v>4</v>
      </c>
      <c r="GD131" s="1439"/>
      <c r="GE131" s="1434"/>
      <c r="GF131" s="1434"/>
      <c r="GG131" s="1435"/>
      <c r="GH131" s="1431">
        <f t="shared" si="15"/>
        <v>96.899999999999991</v>
      </c>
      <c r="GI131" s="1432">
        <f t="shared" si="22"/>
        <v>32.299999999999997</v>
      </c>
      <c r="GJ131" s="1433">
        <f t="shared" si="16"/>
        <v>0</v>
      </c>
      <c r="GK131" s="1433"/>
      <c r="GL131" s="1434">
        <v>1</v>
      </c>
      <c r="GM131" s="1434"/>
      <c r="GN131" s="1434"/>
      <c r="GO131" s="1435"/>
      <c r="GP131" s="1435"/>
      <c r="GQ131" s="1435"/>
      <c r="GR131" s="1436"/>
      <c r="GS131" s="1437"/>
      <c r="GT131" s="1435"/>
      <c r="GU131" s="1435"/>
      <c r="GV131" s="1435"/>
      <c r="GW131" s="1435"/>
      <c r="GX131" s="1435"/>
      <c r="GY131" s="1435">
        <v>1</v>
      </c>
      <c r="GZ131" s="1435">
        <v>1</v>
      </c>
      <c r="HA131" s="1435"/>
      <c r="HB131" s="1435"/>
      <c r="HC131" s="1435">
        <f t="shared" si="18"/>
        <v>0</v>
      </c>
      <c r="HD131" s="1437">
        <f t="shared" si="19"/>
        <v>0</v>
      </c>
      <c r="HE131" s="1435"/>
      <c r="HF131" s="1436"/>
      <c r="HG131" s="1489">
        <v>3</v>
      </c>
      <c r="HH131" s="1435">
        <v>4</v>
      </c>
      <c r="HI131" s="1437">
        <v>0</v>
      </c>
      <c r="HJ131" s="1435">
        <v>1</v>
      </c>
      <c r="HK131" s="1437"/>
      <c r="HL131" s="1435">
        <v>1</v>
      </c>
      <c r="HM131" s="1436"/>
      <c r="HN131" s="1436"/>
      <c r="HO131" s="1436"/>
      <c r="HP131" s="1436">
        <v>1</v>
      </c>
      <c r="HQ131" s="1436"/>
      <c r="HR131" s="1437"/>
      <c r="HS131" s="1435"/>
      <c r="HT131" s="1435"/>
      <c r="HU131" s="1435"/>
      <c r="HV131" s="1435"/>
      <c r="HW131" s="1435"/>
      <c r="HX131" s="1435"/>
      <c r="HY131" s="1435">
        <v>1</v>
      </c>
      <c r="HZ131" s="1437"/>
      <c r="IA131" s="1437"/>
      <c r="IB131" s="1437"/>
      <c r="IC131" s="1462"/>
      <c r="ID131" s="1463"/>
      <c r="IE131" s="1463"/>
      <c r="IF131" s="1462"/>
      <c r="IG131" s="1435"/>
      <c r="IH131" s="1462"/>
      <c r="II131" s="1462"/>
      <c r="IJ131" s="1462"/>
      <c r="IK131" s="1462"/>
      <c r="IL131" s="1462"/>
      <c r="IM131" s="1462">
        <v>1</v>
      </c>
      <c r="IN131" s="1462"/>
      <c r="IO131" s="1462"/>
      <c r="IP131" s="1462"/>
      <c r="IQ131" s="1462">
        <v>3</v>
      </c>
      <c r="IR131" s="1462"/>
      <c r="IS131" s="1462"/>
      <c r="IT131" s="1563">
        <v>1</v>
      </c>
      <c r="IU131" s="1462"/>
      <c r="IV131" s="1435">
        <f t="shared" si="12"/>
        <v>1</v>
      </c>
      <c r="IW131" s="1437"/>
      <c r="IX131" s="1437">
        <v>1</v>
      </c>
      <c r="IY131" s="1437"/>
      <c r="IZ131" s="1435">
        <f t="shared" si="13"/>
        <v>0</v>
      </c>
      <c r="JA131" s="1462"/>
      <c r="JB131" s="1462"/>
      <c r="JC131" s="1462"/>
      <c r="JD131" s="1462"/>
      <c r="JE131" s="1437"/>
      <c r="JF131" s="1437"/>
      <c r="JG131" s="1437"/>
      <c r="JH131" s="1435"/>
      <c r="JI131" s="1436"/>
      <c r="JJ131" s="1436">
        <f t="shared" si="17"/>
        <v>0</v>
      </c>
      <c r="JK131" s="1455" t="s">
        <v>4001</v>
      </c>
    </row>
    <row r="132" spans="1:271" s="1027" customFormat="1" ht="18.95" hidden="1" customHeight="1">
      <c r="A132" s="1547" t="str">
        <f>BangKeTru!B130</f>
        <v>148a</v>
      </c>
      <c r="B132" s="1548">
        <f>BangKeTru!C130</f>
        <v>38.1</v>
      </c>
      <c r="C132" s="1416">
        <f t="shared" si="14"/>
        <v>4446.0999999999976</v>
      </c>
      <c r="D132" s="1456"/>
      <c r="E132" s="1457"/>
      <c r="F132" s="1457"/>
      <c r="G132" s="1457"/>
      <c r="H132" s="1458"/>
      <c r="I132" s="1456"/>
      <c r="J132" s="1456"/>
      <c r="K132" s="1422"/>
      <c r="L132" s="1422"/>
      <c r="M132" s="1422"/>
      <c r="N132" s="1423"/>
      <c r="O132" s="1421" t="s">
        <v>3434</v>
      </c>
      <c r="P132" s="1421"/>
      <c r="Q132" s="1422"/>
      <c r="R132" s="1422"/>
      <c r="S132" s="1423"/>
      <c r="T132" s="1422"/>
      <c r="U132" s="1422"/>
      <c r="V132" s="1422"/>
      <c r="W132" s="1423"/>
      <c r="X132" s="1424">
        <v>1</v>
      </c>
      <c r="Y132" s="1424"/>
      <c r="Z132" s="1424"/>
      <c r="AA132" s="1425"/>
      <c r="AB132" s="1422"/>
      <c r="AC132" s="1422"/>
      <c r="AD132" s="1422"/>
      <c r="AE132" s="1422"/>
      <c r="AF132" s="1422"/>
      <c r="AG132" s="1422"/>
      <c r="AH132" s="1422"/>
      <c r="AI132" s="1422"/>
      <c r="AJ132" s="1422"/>
      <c r="AK132" s="1422"/>
      <c r="AL132" s="1422"/>
      <c r="AM132" s="1422"/>
      <c r="AN132" s="1422">
        <v>1</v>
      </c>
      <c r="AO132" s="1422"/>
      <c r="AP132" s="1422"/>
      <c r="AQ132" s="1422"/>
      <c r="AR132" s="1422"/>
      <c r="AS132" s="1422"/>
      <c r="AT132" s="1422"/>
      <c r="AU132" s="1422"/>
      <c r="AV132" s="1422"/>
      <c r="AW132" s="1422"/>
      <c r="AX132" s="1422"/>
      <c r="AY132" s="1422"/>
      <c r="AZ132" s="1422"/>
      <c r="BA132" s="1422"/>
      <c r="BB132" s="1422"/>
      <c r="BC132" s="1422"/>
      <c r="BD132" s="1422"/>
      <c r="BE132" s="1422"/>
      <c r="BF132" s="1422"/>
      <c r="BG132" s="1422"/>
      <c r="BH132" s="1422"/>
      <c r="BI132" s="1422"/>
      <c r="BJ132" s="1422"/>
      <c r="BK132" s="1422"/>
      <c r="BL132" s="1422"/>
      <c r="BM132" s="1422"/>
      <c r="BN132" s="1422"/>
      <c r="BO132" s="1422"/>
      <c r="BP132" s="1422"/>
      <c r="BQ132" s="1422"/>
      <c r="BR132" s="1422"/>
      <c r="BS132" s="1422"/>
      <c r="BT132" s="1425"/>
      <c r="BU132" s="1425"/>
      <c r="BV132" s="1422"/>
      <c r="BW132" s="1422"/>
      <c r="BX132" s="1422"/>
      <c r="BY132" s="1422"/>
      <c r="BZ132" s="1422"/>
      <c r="CA132" s="1422"/>
      <c r="CB132" s="1422"/>
      <c r="CC132" s="1422"/>
      <c r="CD132" s="1422"/>
      <c r="CE132" s="1422"/>
      <c r="CF132" s="1425"/>
      <c r="CG132" s="1422"/>
      <c r="CH132" s="1422"/>
      <c r="CI132" s="1422"/>
      <c r="CJ132" s="1422"/>
      <c r="CK132" s="1422"/>
      <c r="CL132" s="1422"/>
      <c r="CM132" s="1422"/>
      <c r="CN132" s="1422"/>
      <c r="CO132" s="1422"/>
      <c r="CP132" s="1422"/>
      <c r="CQ132" s="1422"/>
      <c r="CR132" s="1422"/>
      <c r="CS132" s="1422"/>
      <c r="CT132" s="1422"/>
      <c r="CU132" s="1422"/>
      <c r="CV132" s="1422"/>
      <c r="CW132" s="1422"/>
      <c r="CX132" s="1422"/>
      <c r="CY132" s="1422"/>
      <c r="CZ132" s="1422"/>
      <c r="DA132" s="1422"/>
      <c r="DB132" s="1422"/>
      <c r="DC132" s="1425"/>
      <c r="DD132" s="1422"/>
      <c r="DE132" s="1422"/>
      <c r="DF132" s="1422"/>
      <c r="DG132" s="1422"/>
      <c r="DH132" s="1422"/>
      <c r="DI132" s="1422"/>
      <c r="DJ132" s="1422"/>
      <c r="DK132" s="1422"/>
      <c r="DL132" s="1422"/>
      <c r="DM132" s="1422"/>
      <c r="DN132" s="1422"/>
      <c r="DO132" s="1425">
        <v>1</v>
      </c>
      <c r="DP132" s="1422"/>
      <c r="DQ132" s="1425"/>
      <c r="DR132" s="1422"/>
      <c r="DS132" s="1422"/>
      <c r="DT132" s="1422"/>
      <c r="DU132" s="1422"/>
      <c r="DV132" s="1422"/>
      <c r="DW132" s="1422"/>
      <c r="DX132" s="1422"/>
      <c r="DY132" s="1422"/>
      <c r="DZ132" s="1422"/>
      <c r="EA132" s="1425"/>
      <c r="EB132" s="1422"/>
      <c r="EC132" s="1422"/>
      <c r="ED132" s="1422"/>
      <c r="EE132" s="1422"/>
      <c r="EF132" s="1422"/>
      <c r="EG132" s="1422"/>
      <c r="EH132" s="1422"/>
      <c r="EI132" s="1422"/>
      <c r="EJ132" s="1422"/>
      <c r="EK132" s="1422"/>
      <c r="EL132" s="1426"/>
      <c r="EM132" s="1427"/>
      <c r="EN132" s="1425">
        <v>3</v>
      </c>
      <c r="EO132" s="1425"/>
      <c r="EP132" s="1425"/>
      <c r="EQ132" s="1425"/>
      <c r="ER132" s="1425"/>
      <c r="ES132" s="1427"/>
      <c r="ET132" s="1425"/>
      <c r="EU132" s="1425">
        <v>1</v>
      </c>
      <c r="EV132" s="1425"/>
      <c r="EW132" s="1425"/>
      <c r="EX132" s="1425"/>
      <c r="EY132" s="1425"/>
      <c r="EZ132" s="1425"/>
      <c r="FA132" s="1425"/>
      <c r="FB132" s="1425"/>
      <c r="FC132" s="1425"/>
      <c r="FD132" s="1425"/>
      <c r="FE132" s="1425"/>
      <c r="FF132" s="1428"/>
      <c r="FG132" s="1425"/>
      <c r="FH132" s="1425"/>
      <c r="FI132" s="1425"/>
      <c r="FJ132" s="1425"/>
      <c r="FK132" s="1425"/>
      <c r="FL132" s="1427"/>
      <c r="FM132" s="1427"/>
      <c r="FN132" s="1427"/>
      <c r="FO132" s="1427"/>
      <c r="FP132" s="1425"/>
      <c r="FQ132" s="1427"/>
      <c r="FR132" s="1427"/>
      <c r="FS132" s="1427"/>
      <c r="FT132" s="1427">
        <v>3</v>
      </c>
      <c r="FU132" s="1427"/>
      <c r="FV132" s="1427"/>
      <c r="FW132" s="1427"/>
      <c r="FX132" s="1427"/>
      <c r="FY132" s="1427"/>
      <c r="FZ132" s="1427"/>
      <c r="GA132" s="1427"/>
      <c r="GB132" s="1427"/>
      <c r="GC132" s="1427"/>
      <c r="GD132" s="1429"/>
      <c r="GE132" s="1430"/>
      <c r="GF132" s="1430"/>
      <c r="GG132" s="1427"/>
      <c r="GH132" s="1431">
        <f t="shared" si="15"/>
        <v>114.30000000000001</v>
      </c>
      <c r="GI132" s="1432">
        <f t="shared" si="22"/>
        <v>38.1</v>
      </c>
      <c r="GJ132" s="1433">
        <f t="shared" si="16"/>
        <v>0</v>
      </c>
      <c r="GK132" s="1433"/>
      <c r="GL132" s="1434"/>
      <c r="GM132" s="1434"/>
      <c r="GN132" s="1434"/>
      <c r="GO132" s="1435">
        <v>1</v>
      </c>
      <c r="GP132" s="1435"/>
      <c r="GQ132" s="1435"/>
      <c r="GR132" s="1436"/>
      <c r="GS132" s="1437"/>
      <c r="GT132" s="1435"/>
      <c r="GU132" s="1435"/>
      <c r="GV132" s="1435"/>
      <c r="GW132" s="1435"/>
      <c r="GX132" s="1435"/>
      <c r="GY132" s="1435"/>
      <c r="GZ132" s="1435"/>
      <c r="HA132" s="1435"/>
      <c r="HB132" s="1435"/>
      <c r="HC132" s="1435">
        <f t="shared" si="18"/>
        <v>0</v>
      </c>
      <c r="HD132" s="1437">
        <f t="shared" si="19"/>
        <v>0</v>
      </c>
      <c r="HE132" s="1435"/>
      <c r="HF132" s="1436"/>
      <c r="HG132" s="1437"/>
      <c r="HH132" s="1435"/>
      <c r="HI132" s="1437"/>
      <c r="HJ132" s="1435"/>
      <c r="HK132" s="1437"/>
      <c r="HL132" s="1435"/>
      <c r="HM132" s="1436"/>
      <c r="HN132" s="1436"/>
      <c r="HO132" s="1436"/>
      <c r="HP132" s="1521">
        <v>1</v>
      </c>
      <c r="HQ132" s="1436"/>
      <c r="HR132" s="1437"/>
      <c r="HS132" s="1435"/>
      <c r="HT132" s="1435"/>
      <c r="HU132" s="1435"/>
      <c r="HV132" s="1435"/>
      <c r="HW132" s="1435"/>
      <c r="HX132" s="1435"/>
      <c r="HY132" s="1435"/>
      <c r="HZ132" s="1437"/>
      <c r="IA132" s="1437"/>
      <c r="IB132" s="1437"/>
      <c r="IC132" s="1435"/>
      <c r="ID132" s="1438"/>
      <c r="IE132" s="1438"/>
      <c r="IF132" s="1435"/>
      <c r="IG132" s="1435"/>
      <c r="IH132" s="1435"/>
      <c r="II132" s="1435"/>
      <c r="IJ132" s="1435"/>
      <c r="IK132" s="1435"/>
      <c r="IL132" s="1435"/>
      <c r="IM132" s="1435"/>
      <c r="IN132" s="1435"/>
      <c r="IO132" s="1435"/>
      <c r="IP132" s="1435"/>
      <c r="IQ132" s="1435"/>
      <c r="IR132" s="1435"/>
      <c r="IS132" s="1435"/>
      <c r="IT132" s="1435"/>
      <c r="IU132" s="1435"/>
      <c r="IV132" s="1435">
        <f t="shared" si="12"/>
        <v>0</v>
      </c>
      <c r="IW132" s="1436">
        <f>HO132</f>
        <v>0</v>
      </c>
      <c r="IX132" s="1521">
        <v>1</v>
      </c>
      <c r="IY132" s="1437"/>
      <c r="IZ132" s="1435">
        <f t="shared" si="13"/>
        <v>0</v>
      </c>
      <c r="JA132" s="1435"/>
      <c r="JB132" s="1435"/>
      <c r="JC132" s="1435"/>
      <c r="JD132" s="1435"/>
      <c r="JE132" s="1437"/>
      <c r="JF132" s="1437"/>
      <c r="JG132" s="1437"/>
      <c r="JH132" s="1490">
        <v>1</v>
      </c>
      <c r="JI132" s="1436"/>
      <c r="JJ132" s="1436">
        <f t="shared" si="17"/>
        <v>0</v>
      </c>
      <c r="JK132" s="1459"/>
    </row>
    <row r="133" spans="1:271" s="1027" customFormat="1" ht="18.95" hidden="1" customHeight="1">
      <c r="A133" s="1547">
        <f>BangKeTru!B131</f>
        <v>149</v>
      </c>
      <c r="B133" s="1548">
        <f>BangKeTru!C131</f>
        <v>25</v>
      </c>
      <c r="C133" s="1416">
        <f t="shared" si="14"/>
        <v>4471.0999999999976</v>
      </c>
      <c r="D133" s="1416"/>
      <c r="E133" s="1441"/>
      <c r="F133" s="1441"/>
      <c r="G133" s="1441"/>
      <c r="H133" s="1460"/>
      <c r="I133" s="1443"/>
      <c r="J133" s="1443"/>
      <c r="K133" s="1461"/>
      <c r="L133" s="1461"/>
      <c r="M133" s="1461"/>
      <c r="N133" s="1445" t="s">
        <v>3434</v>
      </c>
      <c r="O133" s="1446" t="s">
        <v>3434</v>
      </c>
      <c r="P133" s="1446"/>
      <c r="Q133" s="1444">
        <v>1</v>
      </c>
      <c r="R133" s="1444"/>
      <c r="S133" s="1445"/>
      <c r="T133" s="1444"/>
      <c r="U133" s="1444"/>
      <c r="V133" s="1444"/>
      <c r="W133" s="1445"/>
      <c r="X133" s="1447"/>
      <c r="Y133" s="1447"/>
      <c r="Z133" s="1447"/>
      <c r="AA133" s="1448"/>
      <c r="AB133" s="1444"/>
      <c r="AC133" s="1444"/>
      <c r="AD133" s="1444"/>
      <c r="AE133" s="1444"/>
      <c r="AF133" s="1444"/>
      <c r="AG133" s="1444"/>
      <c r="AH133" s="1444"/>
      <c r="AI133" s="1444"/>
      <c r="AJ133" s="1444"/>
      <c r="AK133" s="1444"/>
      <c r="AL133" s="1444"/>
      <c r="AM133" s="1444"/>
      <c r="AN133" s="1444"/>
      <c r="AO133" s="1444"/>
      <c r="AP133" s="1444"/>
      <c r="AQ133" s="1444"/>
      <c r="AR133" s="1444"/>
      <c r="AS133" s="1444"/>
      <c r="AT133" s="1444"/>
      <c r="AU133" s="1444"/>
      <c r="AV133" s="1444"/>
      <c r="AW133" s="1444"/>
      <c r="AX133" s="1444"/>
      <c r="AY133" s="1444"/>
      <c r="AZ133" s="1444"/>
      <c r="BA133" s="1444"/>
      <c r="BB133" s="1444"/>
      <c r="BC133" s="1444"/>
      <c r="BD133" s="1444"/>
      <c r="BE133" s="1444"/>
      <c r="BF133" s="1444"/>
      <c r="BG133" s="1444"/>
      <c r="BH133" s="1444"/>
      <c r="BI133" s="1444"/>
      <c r="BJ133" s="1444"/>
      <c r="BK133" s="1444"/>
      <c r="BL133" s="1444"/>
      <c r="BM133" s="1444"/>
      <c r="BN133" s="1444"/>
      <c r="BO133" s="1444"/>
      <c r="BP133" s="1444"/>
      <c r="BQ133" s="1444"/>
      <c r="BR133" s="1444"/>
      <c r="BS133" s="1444"/>
      <c r="BT133" s="1448"/>
      <c r="BU133" s="1448"/>
      <c r="BV133" s="1444"/>
      <c r="BW133" s="1444"/>
      <c r="BX133" s="1444"/>
      <c r="BY133" s="1444"/>
      <c r="BZ133" s="1444"/>
      <c r="CA133" s="1444"/>
      <c r="CB133" s="1444"/>
      <c r="CC133" s="1444"/>
      <c r="CD133" s="1444"/>
      <c r="CE133" s="1444"/>
      <c r="CF133" s="1448"/>
      <c r="CG133" s="1444"/>
      <c r="CH133" s="1444"/>
      <c r="CI133" s="1444"/>
      <c r="CJ133" s="1444"/>
      <c r="CK133" s="1444"/>
      <c r="CL133" s="1444"/>
      <c r="CM133" s="1444"/>
      <c r="CN133" s="1444"/>
      <c r="CO133" s="1444"/>
      <c r="CP133" s="1444"/>
      <c r="CQ133" s="1444"/>
      <c r="CR133" s="1444"/>
      <c r="CS133" s="1444"/>
      <c r="CT133" s="1444"/>
      <c r="CU133" s="1444"/>
      <c r="CV133" s="1444"/>
      <c r="CW133" s="1444"/>
      <c r="CX133" s="1444"/>
      <c r="CY133" s="1444"/>
      <c r="CZ133" s="1444"/>
      <c r="DA133" s="1444"/>
      <c r="DB133" s="1444"/>
      <c r="DC133" s="1448"/>
      <c r="DD133" s="1444"/>
      <c r="DE133" s="1444"/>
      <c r="DF133" s="1444"/>
      <c r="DG133" s="1444"/>
      <c r="DH133" s="1444"/>
      <c r="DI133" s="1444"/>
      <c r="DJ133" s="1444"/>
      <c r="DK133" s="1444"/>
      <c r="DL133" s="1444"/>
      <c r="DM133" s="1444"/>
      <c r="DN133" s="1444"/>
      <c r="DO133" s="1448">
        <v>1</v>
      </c>
      <c r="DP133" s="1444"/>
      <c r="DQ133" s="1448"/>
      <c r="DR133" s="1444"/>
      <c r="DS133" s="1444"/>
      <c r="DT133" s="1444"/>
      <c r="DU133" s="1444"/>
      <c r="DV133" s="1444"/>
      <c r="DW133" s="1444"/>
      <c r="DX133" s="1444"/>
      <c r="DY133" s="1444"/>
      <c r="DZ133" s="1444"/>
      <c r="EA133" s="1448"/>
      <c r="EB133" s="1444"/>
      <c r="EC133" s="1444"/>
      <c r="ED133" s="1444"/>
      <c r="EE133" s="1444"/>
      <c r="EF133" s="1444"/>
      <c r="EG133" s="1444"/>
      <c r="EH133" s="1444"/>
      <c r="EI133" s="1444"/>
      <c r="EJ133" s="1444"/>
      <c r="EK133" s="1444"/>
      <c r="EL133" s="1449"/>
      <c r="EM133" s="1450"/>
      <c r="EN133" s="1448">
        <v>3</v>
      </c>
      <c r="EO133" s="1448"/>
      <c r="EP133" s="1448"/>
      <c r="EQ133" s="1448"/>
      <c r="ER133" s="1448"/>
      <c r="ES133" s="1450"/>
      <c r="ET133" s="1448"/>
      <c r="EU133" s="1448">
        <v>1</v>
      </c>
      <c r="EV133" s="1448"/>
      <c r="EW133" s="1448"/>
      <c r="EX133" s="1448"/>
      <c r="EY133" s="1448"/>
      <c r="EZ133" s="1448"/>
      <c r="FA133" s="1448"/>
      <c r="FB133" s="1448"/>
      <c r="FC133" s="1448"/>
      <c r="FD133" s="1448"/>
      <c r="FE133" s="1448"/>
      <c r="FF133" s="1451"/>
      <c r="FG133" s="1448"/>
      <c r="FH133" s="1448"/>
      <c r="FI133" s="1448"/>
      <c r="FJ133" s="1448"/>
      <c r="FK133" s="1448"/>
      <c r="FL133" s="1450"/>
      <c r="FM133" s="1450"/>
      <c r="FN133" s="1450"/>
      <c r="FO133" s="1450"/>
      <c r="FP133" s="1448"/>
      <c r="FQ133" s="1452"/>
      <c r="FR133" s="1452"/>
      <c r="FS133" s="1450"/>
      <c r="FT133" s="1450">
        <v>3</v>
      </c>
      <c r="FU133" s="1450"/>
      <c r="FV133" s="1450"/>
      <c r="FW133" s="1450"/>
      <c r="FX133" s="1450"/>
      <c r="FY133" s="1450"/>
      <c r="FZ133" s="1450"/>
      <c r="GA133" s="1450"/>
      <c r="GB133" s="1450"/>
      <c r="GC133" s="1450"/>
      <c r="GD133" s="1453"/>
      <c r="GE133" s="1454"/>
      <c r="GF133" s="1454"/>
      <c r="GG133" s="1450"/>
      <c r="GH133" s="1431">
        <f t="shared" si="15"/>
        <v>75</v>
      </c>
      <c r="GI133" s="1432">
        <f t="shared" si="22"/>
        <v>25</v>
      </c>
      <c r="GJ133" s="1433">
        <f t="shared" si="16"/>
        <v>0</v>
      </c>
      <c r="GK133" s="1433"/>
      <c r="GL133" s="1434"/>
      <c r="GM133" s="1434"/>
      <c r="GN133" s="1434"/>
      <c r="GO133" s="1435"/>
      <c r="GP133" s="1435"/>
      <c r="GQ133" s="1435"/>
      <c r="GR133" s="1436"/>
      <c r="GS133" s="1437"/>
      <c r="GT133" s="1435"/>
      <c r="GU133" s="1435"/>
      <c r="GV133" s="1435">
        <v>1</v>
      </c>
      <c r="GW133" s="1435"/>
      <c r="GX133" s="1435"/>
      <c r="GY133" s="1435"/>
      <c r="GZ133" s="1435"/>
      <c r="HA133" s="1435"/>
      <c r="HB133" s="1435"/>
      <c r="HC133" s="1435">
        <f t="shared" si="18"/>
        <v>0</v>
      </c>
      <c r="HD133" s="1437">
        <f t="shared" si="19"/>
        <v>0</v>
      </c>
      <c r="HE133" s="1435"/>
      <c r="HF133" s="1436"/>
      <c r="HG133" s="1437"/>
      <c r="HH133" s="1435">
        <v>2</v>
      </c>
      <c r="HI133" s="1437">
        <v>1</v>
      </c>
      <c r="HJ133" s="1435"/>
      <c r="HK133" s="1437"/>
      <c r="HL133" s="1435"/>
      <c r="HM133" s="1436"/>
      <c r="HN133" s="1436"/>
      <c r="HO133" s="1436"/>
      <c r="HP133" s="1436"/>
      <c r="HQ133" s="1436"/>
      <c r="HR133" s="1437"/>
      <c r="HS133" s="1435"/>
      <c r="HT133" s="1435"/>
      <c r="HU133" s="1435"/>
      <c r="HV133" s="1435"/>
      <c r="HW133" s="1435"/>
      <c r="HX133" s="1435"/>
      <c r="HY133" s="1435">
        <v>1</v>
      </c>
      <c r="HZ133" s="1437"/>
      <c r="IA133" s="1437"/>
      <c r="IB133" s="1437"/>
      <c r="IC133" s="1462"/>
      <c r="ID133" s="1463"/>
      <c r="IE133" s="1463"/>
      <c r="IF133" s="1462"/>
      <c r="IG133" s="1435"/>
      <c r="IH133" s="1462"/>
      <c r="II133" s="1462"/>
      <c r="IJ133" s="1462"/>
      <c r="IK133" s="1462"/>
      <c r="IL133" s="1462"/>
      <c r="IM133" s="1462"/>
      <c r="IN133" s="1462"/>
      <c r="IO133" s="1462"/>
      <c r="IP133" s="1462"/>
      <c r="IQ133" s="1462"/>
      <c r="IR133" s="1462"/>
      <c r="IS133" s="1462"/>
      <c r="IT133" s="1462"/>
      <c r="IU133" s="1462"/>
      <c r="IV133" s="1435">
        <f t="shared" si="12"/>
        <v>0</v>
      </c>
      <c r="IW133" s="1437"/>
      <c r="IX133" s="1437"/>
      <c r="IY133" s="1437"/>
      <c r="IZ133" s="1435">
        <f t="shared" si="13"/>
        <v>0</v>
      </c>
      <c r="JA133" s="1462"/>
      <c r="JB133" s="1462"/>
      <c r="JC133" s="1462"/>
      <c r="JD133" s="1462"/>
      <c r="JE133" s="1437"/>
      <c r="JF133" s="1437"/>
      <c r="JG133" s="1437"/>
      <c r="JH133" s="1435"/>
      <c r="JI133" s="1436"/>
      <c r="JJ133" s="1436">
        <f t="shared" si="17"/>
        <v>0</v>
      </c>
      <c r="JK133" s="1455"/>
    </row>
    <row r="134" spans="1:271" s="1027" customFormat="1" ht="18.95" hidden="1" customHeight="1">
      <c r="A134" s="1547" t="str">
        <f>BangKeTru!B132</f>
        <v>149a</v>
      </c>
      <c r="B134" s="1548">
        <f>BangKeTru!C132</f>
        <v>30.6</v>
      </c>
      <c r="C134" s="1416">
        <f t="shared" si="14"/>
        <v>4501.699999999998</v>
      </c>
      <c r="D134" s="1456"/>
      <c r="E134" s="1457"/>
      <c r="F134" s="1457"/>
      <c r="G134" s="1457"/>
      <c r="H134" s="1458"/>
      <c r="I134" s="1456"/>
      <c r="J134" s="1456"/>
      <c r="K134" s="1422"/>
      <c r="L134" s="1422"/>
      <c r="M134" s="1422"/>
      <c r="N134" s="1423"/>
      <c r="O134" s="1421" t="s">
        <v>3434</v>
      </c>
      <c r="P134" s="1421"/>
      <c r="Q134" s="1422"/>
      <c r="R134" s="1422"/>
      <c r="S134" s="1423"/>
      <c r="T134" s="1422"/>
      <c r="U134" s="1422"/>
      <c r="V134" s="1422"/>
      <c r="W134" s="1423"/>
      <c r="X134" s="1424">
        <v>1</v>
      </c>
      <c r="Y134" s="1424"/>
      <c r="Z134" s="1424"/>
      <c r="AA134" s="1425"/>
      <c r="AB134" s="1422"/>
      <c r="AC134" s="1422"/>
      <c r="AD134" s="1422"/>
      <c r="AE134" s="1422"/>
      <c r="AF134" s="1422"/>
      <c r="AG134" s="1422"/>
      <c r="AH134" s="1422"/>
      <c r="AI134" s="1422"/>
      <c r="AJ134" s="1422"/>
      <c r="AK134" s="1422"/>
      <c r="AL134" s="1422"/>
      <c r="AM134" s="1422"/>
      <c r="AN134" s="1422">
        <v>1</v>
      </c>
      <c r="AO134" s="1422"/>
      <c r="AP134" s="1422"/>
      <c r="AQ134" s="1422"/>
      <c r="AR134" s="1422"/>
      <c r="AS134" s="1422"/>
      <c r="AT134" s="1422"/>
      <c r="AU134" s="1422"/>
      <c r="AV134" s="1422"/>
      <c r="AW134" s="1422"/>
      <c r="AX134" s="1422"/>
      <c r="AY134" s="1422"/>
      <c r="AZ134" s="1422"/>
      <c r="BA134" s="1422"/>
      <c r="BB134" s="1422"/>
      <c r="BC134" s="1422"/>
      <c r="BD134" s="1422"/>
      <c r="BE134" s="1422"/>
      <c r="BF134" s="1422"/>
      <c r="BG134" s="1422"/>
      <c r="BH134" s="1422"/>
      <c r="BI134" s="1422"/>
      <c r="BJ134" s="1422"/>
      <c r="BK134" s="1422"/>
      <c r="BL134" s="1422"/>
      <c r="BM134" s="1422"/>
      <c r="BN134" s="1422"/>
      <c r="BO134" s="1422"/>
      <c r="BP134" s="1422"/>
      <c r="BQ134" s="1422"/>
      <c r="BR134" s="1422"/>
      <c r="BS134" s="1422"/>
      <c r="BT134" s="1425"/>
      <c r="BU134" s="1425"/>
      <c r="BV134" s="1422"/>
      <c r="BW134" s="1422"/>
      <c r="BX134" s="1422"/>
      <c r="BY134" s="1422"/>
      <c r="BZ134" s="1422"/>
      <c r="CA134" s="1422"/>
      <c r="CB134" s="1422"/>
      <c r="CC134" s="1422"/>
      <c r="CD134" s="1422"/>
      <c r="CE134" s="1422"/>
      <c r="CF134" s="1425"/>
      <c r="CG134" s="1422"/>
      <c r="CH134" s="1422"/>
      <c r="CI134" s="1422"/>
      <c r="CJ134" s="1422"/>
      <c r="CK134" s="1422"/>
      <c r="CL134" s="1422"/>
      <c r="CM134" s="1422"/>
      <c r="CN134" s="1422"/>
      <c r="CO134" s="1422"/>
      <c r="CP134" s="1422"/>
      <c r="CQ134" s="1422"/>
      <c r="CR134" s="1422"/>
      <c r="CS134" s="1422"/>
      <c r="CT134" s="1422"/>
      <c r="CU134" s="1422"/>
      <c r="CV134" s="1422"/>
      <c r="CW134" s="1422"/>
      <c r="CX134" s="1422"/>
      <c r="CY134" s="1422"/>
      <c r="CZ134" s="1422"/>
      <c r="DA134" s="1422"/>
      <c r="DB134" s="1422"/>
      <c r="DC134" s="1425"/>
      <c r="DD134" s="1422"/>
      <c r="DE134" s="1422"/>
      <c r="DF134" s="1422"/>
      <c r="DG134" s="1422"/>
      <c r="DH134" s="1422"/>
      <c r="DI134" s="1422"/>
      <c r="DJ134" s="1422"/>
      <c r="DK134" s="1422"/>
      <c r="DL134" s="1422"/>
      <c r="DM134" s="1422"/>
      <c r="DN134" s="1422"/>
      <c r="DO134" s="1425">
        <v>1</v>
      </c>
      <c r="DP134" s="1422"/>
      <c r="DQ134" s="1425"/>
      <c r="DR134" s="1422"/>
      <c r="DS134" s="1422"/>
      <c r="DT134" s="1422"/>
      <c r="DU134" s="1422"/>
      <c r="DV134" s="1422"/>
      <c r="DW134" s="1422"/>
      <c r="DX134" s="1422"/>
      <c r="DY134" s="1422"/>
      <c r="DZ134" s="1422"/>
      <c r="EA134" s="1425"/>
      <c r="EB134" s="1422"/>
      <c r="EC134" s="1422"/>
      <c r="ED134" s="1422"/>
      <c r="EE134" s="1422"/>
      <c r="EF134" s="1422"/>
      <c r="EG134" s="1422"/>
      <c r="EH134" s="1422"/>
      <c r="EI134" s="1422"/>
      <c r="EJ134" s="1422"/>
      <c r="EK134" s="1422"/>
      <c r="EL134" s="1426"/>
      <c r="EM134" s="1427"/>
      <c r="EN134" s="1425">
        <v>3</v>
      </c>
      <c r="EO134" s="1425"/>
      <c r="EP134" s="1425"/>
      <c r="EQ134" s="1425"/>
      <c r="ER134" s="1425"/>
      <c r="ES134" s="1427"/>
      <c r="ET134" s="1425"/>
      <c r="EU134" s="1425">
        <v>1</v>
      </c>
      <c r="EV134" s="1425"/>
      <c r="EW134" s="1425"/>
      <c r="EX134" s="1425"/>
      <c r="EY134" s="1425"/>
      <c r="EZ134" s="1425"/>
      <c r="FA134" s="1425"/>
      <c r="FB134" s="1425"/>
      <c r="FC134" s="1425"/>
      <c r="FD134" s="1425"/>
      <c r="FE134" s="1425"/>
      <c r="FF134" s="1428"/>
      <c r="FG134" s="1425"/>
      <c r="FH134" s="1425"/>
      <c r="FI134" s="1425"/>
      <c r="FJ134" s="1425"/>
      <c r="FK134" s="1425"/>
      <c r="FL134" s="1427"/>
      <c r="FM134" s="1427"/>
      <c r="FN134" s="1427"/>
      <c r="FO134" s="1427"/>
      <c r="FP134" s="1425"/>
      <c r="FQ134" s="1427"/>
      <c r="FR134" s="1427"/>
      <c r="FS134" s="1427"/>
      <c r="FT134" s="1427">
        <v>3</v>
      </c>
      <c r="FU134" s="1427"/>
      <c r="FV134" s="1427"/>
      <c r="FW134" s="1427"/>
      <c r="FX134" s="1427"/>
      <c r="FY134" s="1427">
        <v>1</v>
      </c>
      <c r="FZ134" s="1427"/>
      <c r="GA134" s="1427"/>
      <c r="GB134" s="1427">
        <v>2</v>
      </c>
      <c r="GC134" s="1427">
        <v>4</v>
      </c>
      <c r="GD134" s="1429"/>
      <c r="GE134" s="1430"/>
      <c r="GF134" s="1430"/>
      <c r="GG134" s="1427"/>
      <c r="GH134" s="1431">
        <f t="shared" si="15"/>
        <v>91.800000000000011</v>
      </c>
      <c r="GI134" s="1432">
        <f t="shared" si="22"/>
        <v>30.6</v>
      </c>
      <c r="GJ134" s="1433">
        <f t="shared" si="16"/>
        <v>0</v>
      </c>
      <c r="GK134" s="1433"/>
      <c r="GL134" s="1434"/>
      <c r="GM134" s="1434"/>
      <c r="GN134" s="1434"/>
      <c r="GO134" s="1435">
        <v>1</v>
      </c>
      <c r="GP134" s="1435"/>
      <c r="GQ134" s="1435"/>
      <c r="GR134" s="1436"/>
      <c r="GS134" s="1437"/>
      <c r="GT134" s="1435"/>
      <c r="GU134" s="1435"/>
      <c r="GV134" s="1435"/>
      <c r="GW134" s="1435"/>
      <c r="GX134" s="1435"/>
      <c r="GY134" s="1435"/>
      <c r="GZ134" s="1435"/>
      <c r="HA134" s="1435"/>
      <c r="HB134" s="1435"/>
      <c r="HC134" s="1435">
        <f t="shared" si="18"/>
        <v>0</v>
      </c>
      <c r="HD134" s="1437">
        <f t="shared" si="19"/>
        <v>0</v>
      </c>
      <c r="HE134" s="1435"/>
      <c r="HF134" s="1436"/>
      <c r="HG134" s="1437"/>
      <c r="HH134" s="1435"/>
      <c r="HI134" s="1437"/>
      <c r="HJ134" s="1435"/>
      <c r="HK134" s="1437"/>
      <c r="HL134" s="1435">
        <v>1</v>
      </c>
      <c r="HM134" s="1436">
        <v>2</v>
      </c>
      <c r="HN134" s="1436"/>
      <c r="HO134" s="1436"/>
      <c r="HP134" s="1436">
        <v>1</v>
      </c>
      <c r="HQ134" s="1436"/>
      <c r="HR134" s="1437"/>
      <c r="HS134" s="1435"/>
      <c r="HT134" s="1435"/>
      <c r="HU134" s="1435"/>
      <c r="HV134" s="1435"/>
      <c r="HW134" s="1435"/>
      <c r="HX134" s="1435"/>
      <c r="HY134" s="1435"/>
      <c r="HZ134" s="1437"/>
      <c r="IA134" s="1437"/>
      <c r="IB134" s="1437"/>
      <c r="IC134" s="1435"/>
      <c r="ID134" s="1438"/>
      <c r="IE134" s="1438"/>
      <c r="IF134" s="1435"/>
      <c r="IG134" s="1435"/>
      <c r="IH134" s="1435"/>
      <c r="II134" s="1435"/>
      <c r="IJ134" s="1435"/>
      <c r="IK134" s="1435"/>
      <c r="IL134" s="1435"/>
      <c r="IM134" s="1435"/>
      <c r="IN134" s="1435"/>
      <c r="IO134" s="1435"/>
      <c r="IP134" s="1435"/>
      <c r="IQ134" s="1435"/>
      <c r="IR134" s="1435"/>
      <c r="IS134" s="1435"/>
      <c r="IT134" s="1435"/>
      <c r="IU134" s="1435"/>
      <c r="IV134" s="1435">
        <f t="shared" si="12"/>
        <v>1</v>
      </c>
      <c r="IW134" s="1436">
        <f>HO134</f>
        <v>0</v>
      </c>
      <c r="IX134" s="1436">
        <f>HP134</f>
        <v>1</v>
      </c>
      <c r="IY134" s="1437"/>
      <c r="IZ134" s="1435">
        <f t="shared" si="13"/>
        <v>0</v>
      </c>
      <c r="JA134" s="1435"/>
      <c r="JB134" s="1435"/>
      <c r="JC134" s="1435"/>
      <c r="JD134" s="1435"/>
      <c r="JE134" s="1437"/>
      <c r="JF134" s="1437"/>
      <c r="JG134" s="1437"/>
      <c r="JH134" s="1435">
        <v>1</v>
      </c>
      <c r="JI134" s="1436"/>
      <c r="JJ134" s="1436">
        <f t="shared" si="17"/>
        <v>0</v>
      </c>
      <c r="JK134" s="1459"/>
    </row>
    <row r="135" spans="1:271" s="1027" customFormat="1" ht="18.95" hidden="1" customHeight="1">
      <c r="A135" s="1547">
        <f>BangKeTru!B133</f>
        <v>150</v>
      </c>
      <c r="B135" s="1548">
        <f>BangKeTru!C133</f>
        <v>30</v>
      </c>
      <c r="C135" s="1416">
        <f t="shared" si="14"/>
        <v>4531.699999999998</v>
      </c>
      <c r="D135" s="1491"/>
      <c r="E135" s="1492"/>
      <c r="F135" s="1492"/>
      <c r="G135" s="1492"/>
      <c r="H135" s="1493"/>
      <c r="I135" s="1491"/>
      <c r="J135" s="1491"/>
      <c r="K135" s="1494"/>
      <c r="L135" s="1494"/>
      <c r="M135" s="1494"/>
      <c r="N135" s="1495" t="s">
        <v>4007</v>
      </c>
      <c r="O135" s="1496" t="s">
        <v>4007</v>
      </c>
      <c r="P135" s="1496"/>
      <c r="Q135" s="1497">
        <v>1</v>
      </c>
      <c r="R135" s="1497"/>
      <c r="S135" s="1495"/>
      <c r="T135" s="1497"/>
      <c r="U135" s="1497"/>
      <c r="V135" s="1497"/>
      <c r="W135" s="1495"/>
      <c r="X135" s="1498"/>
      <c r="Y135" s="1498">
        <v>1</v>
      </c>
      <c r="Z135" s="1498"/>
      <c r="AA135" s="1499"/>
      <c r="AB135" s="1497"/>
      <c r="AC135" s="1497"/>
      <c r="AD135" s="1497"/>
      <c r="AE135" s="1497"/>
      <c r="AF135" s="1497"/>
      <c r="AG135" s="1497"/>
      <c r="AH135" s="1497"/>
      <c r="AI135" s="1497"/>
      <c r="AJ135" s="1497"/>
      <c r="AK135" s="1497"/>
      <c r="AL135" s="1497"/>
      <c r="AM135" s="1497"/>
      <c r="AN135" s="1497"/>
      <c r="AO135" s="1497"/>
      <c r="AP135" s="1497"/>
      <c r="AQ135" s="1497"/>
      <c r="AR135" s="1497"/>
      <c r="AS135" s="1497"/>
      <c r="AT135" s="1497"/>
      <c r="AU135" s="1497"/>
      <c r="AV135" s="1497"/>
      <c r="AW135" s="1497"/>
      <c r="AX135" s="1497"/>
      <c r="AY135" s="1497"/>
      <c r="AZ135" s="1497"/>
      <c r="BA135" s="1497"/>
      <c r="BB135" s="1497"/>
      <c r="BC135" s="1497">
        <v>1</v>
      </c>
      <c r="BD135" s="1497"/>
      <c r="BE135" s="1497"/>
      <c r="BF135" s="1497"/>
      <c r="BG135" s="1497"/>
      <c r="BH135" s="1497"/>
      <c r="BI135" s="1497"/>
      <c r="BJ135" s="1497"/>
      <c r="BK135" s="1497"/>
      <c r="BL135" s="1497"/>
      <c r="BM135" s="1497"/>
      <c r="BN135" s="1497"/>
      <c r="BO135" s="1497"/>
      <c r="BP135" s="1497"/>
      <c r="BQ135" s="1497"/>
      <c r="BR135" s="1497"/>
      <c r="BS135" s="1497"/>
      <c r="BT135" s="1499"/>
      <c r="BU135" s="1499"/>
      <c r="BV135" s="1497"/>
      <c r="BW135" s="1497"/>
      <c r="BX135" s="1497">
        <v>2</v>
      </c>
      <c r="BY135" s="1497"/>
      <c r="BZ135" s="1497"/>
      <c r="CA135" s="1497"/>
      <c r="CB135" s="1497"/>
      <c r="CC135" s="1497"/>
      <c r="CD135" s="1497"/>
      <c r="CE135" s="1497"/>
      <c r="CF135" s="1499"/>
      <c r="CG135" s="1497"/>
      <c r="CH135" s="1497"/>
      <c r="CI135" s="1497"/>
      <c r="CJ135" s="1497"/>
      <c r="CK135" s="1497"/>
      <c r="CL135" s="1497"/>
      <c r="CM135" s="1497"/>
      <c r="CN135" s="1497"/>
      <c r="CO135" s="1497"/>
      <c r="CP135" s="1497"/>
      <c r="CQ135" s="1497"/>
      <c r="CR135" s="1497"/>
      <c r="CS135" s="1497"/>
      <c r="CT135" s="1497"/>
      <c r="CU135" s="1497"/>
      <c r="CV135" s="1497"/>
      <c r="CW135" s="1497"/>
      <c r="CX135" s="1497"/>
      <c r="CY135" s="1497"/>
      <c r="CZ135" s="1497"/>
      <c r="DA135" s="1497"/>
      <c r="DB135" s="1497"/>
      <c r="DC135" s="1499">
        <v>1</v>
      </c>
      <c r="DD135" s="1497"/>
      <c r="DE135" s="1497"/>
      <c r="DF135" s="1497"/>
      <c r="DG135" s="1497"/>
      <c r="DH135" s="1497"/>
      <c r="DI135" s="1497"/>
      <c r="DJ135" s="1497"/>
      <c r="DK135" s="1497"/>
      <c r="DL135" s="1497"/>
      <c r="DM135" s="1497"/>
      <c r="DN135" s="1497"/>
      <c r="DO135" s="1499"/>
      <c r="DP135" s="1497"/>
      <c r="DQ135" s="1499"/>
      <c r="DR135" s="1497"/>
      <c r="DS135" s="1497"/>
      <c r="DT135" s="1497"/>
      <c r="DU135" s="1497"/>
      <c r="DV135" s="1497"/>
      <c r="DW135" s="1497"/>
      <c r="DX135" s="1497"/>
      <c r="DY135" s="1497"/>
      <c r="DZ135" s="1497"/>
      <c r="EA135" s="1499"/>
      <c r="EB135" s="1497"/>
      <c r="EC135" s="1497"/>
      <c r="ED135" s="1497"/>
      <c r="EE135" s="1497"/>
      <c r="EF135" s="1497"/>
      <c r="EG135" s="1497"/>
      <c r="EH135" s="1497"/>
      <c r="EI135" s="1497"/>
      <c r="EJ135" s="1497"/>
      <c r="EK135" s="1497"/>
      <c r="EL135" s="1500"/>
      <c r="EM135" s="1501"/>
      <c r="EN135" s="1499">
        <v>6</v>
      </c>
      <c r="EO135" s="1499">
        <v>6</v>
      </c>
      <c r="EP135" s="1499"/>
      <c r="EQ135" s="1499"/>
      <c r="ER135" s="1499">
        <v>6</v>
      </c>
      <c r="ES135" s="1501">
        <v>2</v>
      </c>
      <c r="ET135" s="1499"/>
      <c r="EU135" s="1499"/>
      <c r="EV135" s="1499"/>
      <c r="EW135" s="1499"/>
      <c r="EX135" s="1499"/>
      <c r="EY135" s="1499"/>
      <c r="EZ135" s="1499"/>
      <c r="FA135" s="1499"/>
      <c r="FB135" s="1499"/>
      <c r="FC135" s="1499"/>
      <c r="FD135" s="1499"/>
      <c r="FE135" s="1499"/>
      <c r="FF135" s="1502"/>
      <c r="FG135" s="1499"/>
      <c r="FH135" s="1499">
        <v>3</v>
      </c>
      <c r="FI135" s="1499">
        <v>3</v>
      </c>
      <c r="FJ135" s="1499"/>
      <c r="FK135" s="1499"/>
      <c r="FL135" s="1501"/>
      <c r="FM135" s="1501">
        <v>4</v>
      </c>
      <c r="FN135" s="1501">
        <v>6</v>
      </c>
      <c r="FO135" s="1501"/>
      <c r="FP135" s="1499"/>
      <c r="FQ135" s="1501"/>
      <c r="FR135" s="1501"/>
      <c r="FS135" s="1501"/>
      <c r="FT135" s="1501">
        <v>6</v>
      </c>
      <c r="FU135" s="1501"/>
      <c r="FV135" s="1501"/>
      <c r="FW135" s="1501"/>
      <c r="FX135" s="1501"/>
      <c r="FY135" s="1501"/>
      <c r="FZ135" s="1501"/>
      <c r="GA135" s="1501"/>
      <c r="GB135" s="1501"/>
      <c r="GC135" s="1501">
        <v>4</v>
      </c>
      <c r="GD135" s="1503"/>
      <c r="GE135" s="1504">
        <v>1.2</v>
      </c>
      <c r="GF135" s="1504"/>
      <c r="GG135" s="1501"/>
      <c r="GH135" s="1431">
        <f t="shared" si="15"/>
        <v>90</v>
      </c>
      <c r="GI135" s="1432">
        <f t="shared" si="22"/>
        <v>30</v>
      </c>
      <c r="GJ135" s="1433">
        <f t="shared" si="16"/>
        <v>0</v>
      </c>
      <c r="GK135" s="1433"/>
      <c r="GL135" s="1434">
        <v>1</v>
      </c>
      <c r="GM135" s="1434"/>
      <c r="GN135" s="1434"/>
      <c r="GO135" s="1435"/>
      <c r="GP135" s="1435"/>
      <c r="GQ135" s="1435"/>
      <c r="GR135" s="1436"/>
      <c r="GS135" s="1437"/>
      <c r="GT135" s="1435"/>
      <c r="GU135" s="1435"/>
      <c r="GV135" s="1435"/>
      <c r="GW135" s="1435"/>
      <c r="GX135" s="1435"/>
      <c r="GY135" s="1435"/>
      <c r="GZ135" s="1435">
        <v>2</v>
      </c>
      <c r="HA135" s="1435"/>
      <c r="HB135" s="1435"/>
      <c r="HC135" s="1435">
        <f t="shared" si="18"/>
        <v>0</v>
      </c>
      <c r="HD135" s="1437">
        <f t="shared" si="19"/>
        <v>0</v>
      </c>
      <c r="HE135" s="1435">
        <v>6</v>
      </c>
      <c r="HF135" s="1436"/>
      <c r="HG135" s="1437">
        <v>3</v>
      </c>
      <c r="HH135" s="1435">
        <v>1</v>
      </c>
      <c r="HI135" s="1437">
        <v>1</v>
      </c>
      <c r="HJ135" s="1435"/>
      <c r="HK135" s="1437"/>
      <c r="HL135" s="1435">
        <v>1</v>
      </c>
      <c r="HM135" s="1436"/>
      <c r="HN135" s="1436"/>
      <c r="HO135" s="1436"/>
      <c r="HP135" s="1436">
        <v>1</v>
      </c>
      <c r="HQ135" s="1436"/>
      <c r="HR135" s="1437">
        <v>3</v>
      </c>
      <c r="HS135" s="1435"/>
      <c r="HT135" s="1435"/>
      <c r="HU135" s="1435"/>
      <c r="HV135" s="1435"/>
      <c r="HW135" s="1435"/>
      <c r="HX135" s="1435"/>
      <c r="HY135" s="1435">
        <v>1</v>
      </c>
      <c r="HZ135" s="1437"/>
      <c r="IA135" s="1437"/>
      <c r="IB135" s="1437"/>
      <c r="IC135" s="1462"/>
      <c r="ID135" s="1463"/>
      <c r="IE135" s="1463"/>
      <c r="IF135" s="1462"/>
      <c r="IG135" s="1435"/>
      <c r="IH135" s="1462"/>
      <c r="II135" s="1462"/>
      <c r="IJ135" s="1462"/>
      <c r="IK135" s="1462"/>
      <c r="IL135" s="1462"/>
      <c r="IM135" s="1462">
        <v>1</v>
      </c>
      <c r="IN135" s="1462"/>
      <c r="IO135" s="1462"/>
      <c r="IP135" s="1462"/>
      <c r="IQ135" s="1462">
        <v>3</v>
      </c>
      <c r="IR135" s="1462"/>
      <c r="IS135" s="1462"/>
      <c r="IT135" s="1462"/>
      <c r="IU135" s="1462"/>
      <c r="IV135" s="1435">
        <f t="shared" si="12"/>
        <v>1</v>
      </c>
      <c r="IW135" s="1437"/>
      <c r="IX135" s="1437">
        <v>1</v>
      </c>
      <c r="IY135" s="1437">
        <v>3</v>
      </c>
      <c r="IZ135" s="1435">
        <f t="shared" si="13"/>
        <v>0</v>
      </c>
      <c r="JA135" s="1462"/>
      <c r="JB135" s="1462"/>
      <c r="JC135" s="1462"/>
      <c r="JD135" s="1462"/>
      <c r="JE135" s="1437"/>
      <c r="JF135" s="1437"/>
      <c r="JG135" s="1437"/>
      <c r="JH135" s="1435"/>
      <c r="JI135" s="1436"/>
      <c r="JJ135" s="1436">
        <f t="shared" si="17"/>
        <v>0</v>
      </c>
      <c r="JK135" s="1455"/>
    </row>
    <row r="136" spans="1:271" s="1027" customFormat="1" ht="18.95" hidden="1" customHeight="1">
      <c r="A136" s="1547" t="str">
        <f>BangKeTru!B134</f>
        <v>150a</v>
      </c>
      <c r="B136" s="1548">
        <f>BangKeTru!C134</f>
        <v>40</v>
      </c>
      <c r="C136" s="1416">
        <f t="shared" si="14"/>
        <v>4571.699999999998</v>
      </c>
      <c r="D136" s="1456"/>
      <c r="E136" s="1457"/>
      <c r="F136" s="1457"/>
      <c r="G136" s="1457"/>
      <c r="H136" s="1458"/>
      <c r="I136" s="1456"/>
      <c r="J136" s="1456"/>
      <c r="K136" s="1422"/>
      <c r="L136" s="1422"/>
      <c r="M136" s="1422"/>
      <c r="N136" s="1423"/>
      <c r="O136" s="1421" t="s">
        <v>3434</v>
      </c>
      <c r="P136" s="1421"/>
      <c r="Q136" s="1422"/>
      <c r="R136" s="1422"/>
      <c r="S136" s="1423"/>
      <c r="T136" s="1422"/>
      <c r="U136" s="1422"/>
      <c r="V136" s="1422"/>
      <c r="W136" s="1423"/>
      <c r="X136" s="1424">
        <v>1</v>
      </c>
      <c r="Y136" s="1424"/>
      <c r="Z136" s="1424"/>
      <c r="AA136" s="1425"/>
      <c r="AB136" s="1422"/>
      <c r="AC136" s="1422"/>
      <c r="AD136" s="1422"/>
      <c r="AE136" s="1422"/>
      <c r="AF136" s="1422"/>
      <c r="AG136" s="1422"/>
      <c r="AH136" s="1422"/>
      <c r="AI136" s="1422"/>
      <c r="AJ136" s="1422"/>
      <c r="AK136" s="1422"/>
      <c r="AL136" s="1422"/>
      <c r="AM136" s="1422">
        <v>1</v>
      </c>
      <c r="AN136" s="1422"/>
      <c r="AO136" s="1422"/>
      <c r="AP136" s="1422"/>
      <c r="AQ136" s="1422"/>
      <c r="AR136" s="1422"/>
      <c r="AS136" s="1422"/>
      <c r="AT136" s="1422"/>
      <c r="AU136" s="1422"/>
      <c r="AV136" s="1422"/>
      <c r="AW136" s="1422"/>
      <c r="AX136" s="1422"/>
      <c r="AY136" s="1422"/>
      <c r="AZ136" s="1422"/>
      <c r="BA136" s="1422"/>
      <c r="BB136" s="1422"/>
      <c r="BC136" s="1422"/>
      <c r="BD136" s="1422"/>
      <c r="BE136" s="1422"/>
      <c r="BF136" s="1422"/>
      <c r="BG136" s="1422"/>
      <c r="BH136" s="1422"/>
      <c r="BI136" s="1422"/>
      <c r="BJ136" s="1422"/>
      <c r="BK136" s="1422"/>
      <c r="BL136" s="1422"/>
      <c r="BM136" s="1422"/>
      <c r="BN136" s="1422"/>
      <c r="BO136" s="1422"/>
      <c r="BP136" s="1422"/>
      <c r="BQ136" s="1422"/>
      <c r="BR136" s="1422"/>
      <c r="BS136" s="1422"/>
      <c r="BT136" s="1425"/>
      <c r="BU136" s="1425"/>
      <c r="BV136" s="1422"/>
      <c r="BW136" s="1422"/>
      <c r="BX136" s="1422"/>
      <c r="BY136" s="1422"/>
      <c r="BZ136" s="1422"/>
      <c r="CA136" s="1422"/>
      <c r="CB136" s="1422"/>
      <c r="CC136" s="1422"/>
      <c r="CD136" s="1422"/>
      <c r="CE136" s="1422"/>
      <c r="CF136" s="1425"/>
      <c r="CG136" s="1422"/>
      <c r="CH136" s="1422"/>
      <c r="CI136" s="1422"/>
      <c r="CJ136" s="1422"/>
      <c r="CK136" s="1422"/>
      <c r="CL136" s="1422"/>
      <c r="CM136" s="1422"/>
      <c r="CN136" s="1422"/>
      <c r="CO136" s="1422"/>
      <c r="CP136" s="1422"/>
      <c r="CQ136" s="1422"/>
      <c r="CR136" s="1422"/>
      <c r="CS136" s="1422">
        <v>1</v>
      </c>
      <c r="CT136" s="1422"/>
      <c r="CU136" s="1422"/>
      <c r="CV136" s="1422"/>
      <c r="CW136" s="1422"/>
      <c r="CX136" s="1422"/>
      <c r="CY136" s="1422"/>
      <c r="CZ136" s="1422"/>
      <c r="DA136" s="1422"/>
      <c r="DB136" s="1422"/>
      <c r="DC136" s="1425"/>
      <c r="DD136" s="1422"/>
      <c r="DE136" s="1422"/>
      <c r="DF136" s="1422"/>
      <c r="DG136" s="1422"/>
      <c r="DH136" s="1422"/>
      <c r="DI136" s="1422"/>
      <c r="DJ136" s="1422"/>
      <c r="DK136" s="1422"/>
      <c r="DL136" s="1422"/>
      <c r="DM136" s="1422"/>
      <c r="DN136" s="1422"/>
      <c r="DO136" s="1425">
        <v>1</v>
      </c>
      <c r="DP136" s="1422"/>
      <c r="DQ136" s="1425"/>
      <c r="DR136" s="1422"/>
      <c r="DS136" s="1422"/>
      <c r="DT136" s="1422"/>
      <c r="DU136" s="1422"/>
      <c r="DV136" s="1422"/>
      <c r="DW136" s="1422"/>
      <c r="DX136" s="1422"/>
      <c r="DY136" s="1422"/>
      <c r="DZ136" s="1422"/>
      <c r="EA136" s="1425"/>
      <c r="EB136" s="1422"/>
      <c r="EC136" s="1422"/>
      <c r="ED136" s="1422"/>
      <c r="EE136" s="1422"/>
      <c r="EF136" s="1422"/>
      <c r="EG136" s="1422"/>
      <c r="EH136" s="1422"/>
      <c r="EI136" s="1422"/>
      <c r="EJ136" s="1422"/>
      <c r="EK136" s="1422"/>
      <c r="EL136" s="1426"/>
      <c r="EM136" s="1427"/>
      <c r="EN136" s="1425">
        <v>3</v>
      </c>
      <c r="EO136" s="1425"/>
      <c r="EP136" s="1425"/>
      <c r="EQ136" s="1425"/>
      <c r="ER136" s="1425"/>
      <c r="ES136" s="1427"/>
      <c r="ET136" s="1425"/>
      <c r="EU136" s="1425">
        <v>1</v>
      </c>
      <c r="EV136" s="1425"/>
      <c r="EW136" s="1425"/>
      <c r="EX136" s="1425"/>
      <c r="EY136" s="1425"/>
      <c r="EZ136" s="1425"/>
      <c r="FA136" s="1425"/>
      <c r="FB136" s="1425"/>
      <c r="FC136" s="1425"/>
      <c r="FD136" s="1425"/>
      <c r="FE136" s="1425"/>
      <c r="FF136" s="1428"/>
      <c r="FG136" s="1425"/>
      <c r="FH136" s="1425"/>
      <c r="FI136" s="1425"/>
      <c r="FJ136" s="1425"/>
      <c r="FK136" s="1425"/>
      <c r="FL136" s="1427"/>
      <c r="FM136" s="1427"/>
      <c r="FN136" s="1427"/>
      <c r="FO136" s="1427"/>
      <c r="FP136" s="1425"/>
      <c r="FQ136" s="1427"/>
      <c r="FR136" s="1427"/>
      <c r="FS136" s="1427"/>
      <c r="FT136" s="1427">
        <v>3</v>
      </c>
      <c r="FU136" s="1427"/>
      <c r="FV136" s="1427"/>
      <c r="FW136" s="1427"/>
      <c r="FX136" s="1427"/>
      <c r="FY136" s="1427">
        <v>1</v>
      </c>
      <c r="FZ136" s="1427"/>
      <c r="GA136" s="1427"/>
      <c r="GB136" s="1427">
        <v>1</v>
      </c>
      <c r="GC136" s="1427">
        <v>4</v>
      </c>
      <c r="GD136" s="1429"/>
      <c r="GE136" s="1430"/>
      <c r="GF136" s="1430"/>
      <c r="GG136" s="1427"/>
      <c r="GH136" s="1431">
        <f t="shared" si="15"/>
        <v>120</v>
      </c>
      <c r="GI136" s="1432">
        <f t="shared" si="22"/>
        <v>40</v>
      </c>
      <c r="GJ136" s="1433">
        <f t="shared" si="16"/>
        <v>0</v>
      </c>
      <c r="GK136" s="1433"/>
      <c r="GL136" s="1434"/>
      <c r="GM136" s="1434"/>
      <c r="GN136" s="1434"/>
      <c r="GO136" s="1435">
        <v>1</v>
      </c>
      <c r="GP136" s="1435"/>
      <c r="GQ136" s="1435"/>
      <c r="GR136" s="1436"/>
      <c r="GS136" s="1437"/>
      <c r="GT136" s="1435"/>
      <c r="GU136" s="1435"/>
      <c r="GV136" s="1435"/>
      <c r="GW136" s="1435"/>
      <c r="GX136" s="1435"/>
      <c r="GY136" s="1435"/>
      <c r="GZ136" s="1435"/>
      <c r="HA136" s="1435"/>
      <c r="HB136" s="1435"/>
      <c r="HC136" s="1435">
        <f t="shared" si="18"/>
        <v>0</v>
      </c>
      <c r="HD136" s="1437">
        <f t="shared" si="19"/>
        <v>0</v>
      </c>
      <c r="HE136" s="1435"/>
      <c r="HF136" s="1436"/>
      <c r="HG136" s="1437"/>
      <c r="HH136" s="1435"/>
      <c r="HI136" s="1437"/>
      <c r="HJ136" s="1435"/>
      <c r="HK136" s="1437"/>
      <c r="HL136" s="1435">
        <v>1</v>
      </c>
      <c r="HM136" s="1436">
        <v>3</v>
      </c>
      <c r="HN136" s="1436"/>
      <c r="HO136" s="1436"/>
      <c r="HP136" s="1436">
        <v>1</v>
      </c>
      <c r="HQ136" s="1436"/>
      <c r="HR136" s="1437"/>
      <c r="HS136" s="1435"/>
      <c r="HT136" s="1435"/>
      <c r="HU136" s="1435"/>
      <c r="HV136" s="1435"/>
      <c r="HW136" s="1435"/>
      <c r="HX136" s="1435"/>
      <c r="HY136" s="1435"/>
      <c r="HZ136" s="1437"/>
      <c r="IA136" s="1437"/>
      <c r="IB136" s="1437"/>
      <c r="IC136" s="1435"/>
      <c r="ID136" s="1438"/>
      <c r="IE136" s="1438"/>
      <c r="IF136" s="1435"/>
      <c r="IG136" s="1435"/>
      <c r="IH136" s="1435"/>
      <c r="II136" s="1435"/>
      <c r="IJ136" s="1435"/>
      <c r="IK136" s="1435"/>
      <c r="IL136" s="1435"/>
      <c r="IM136" s="1435"/>
      <c r="IN136" s="1435"/>
      <c r="IO136" s="1435"/>
      <c r="IP136" s="1435"/>
      <c r="IQ136" s="1435"/>
      <c r="IR136" s="1435"/>
      <c r="IS136" s="1435"/>
      <c r="IT136" s="1435"/>
      <c r="IU136" s="1435"/>
      <c r="IV136" s="1435">
        <f t="shared" si="12"/>
        <v>1</v>
      </c>
      <c r="IW136" s="1436">
        <f>HO136</f>
        <v>0</v>
      </c>
      <c r="IX136" s="1436">
        <f>HP136</f>
        <v>1</v>
      </c>
      <c r="IY136" s="1437"/>
      <c r="IZ136" s="1435">
        <f t="shared" si="13"/>
        <v>0</v>
      </c>
      <c r="JA136" s="1435"/>
      <c r="JB136" s="1435"/>
      <c r="JC136" s="1435"/>
      <c r="JD136" s="1435"/>
      <c r="JE136" s="1437"/>
      <c r="JF136" s="1437"/>
      <c r="JG136" s="1437"/>
      <c r="JH136" s="1435">
        <v>1</v>
      </c>
      <c r="JI136" s="1436"/>
      <c r="JJ136" s="1436">
        <f t="shared" si="17"/>
        <v>0</v>
      </c>
      <c r="JK136" s="1459"/>
    </row>
    <row r="137" spans="1:271" s="1027" customFormat="1" ht="18.95" hidden="1" customHeight="1">
      <c r="A137" s="1547">
        <f>BangKeTru!B135</f>
        <v>151</v>
      </c>
      <c r="B137" s="1548">
        <f>BangKeTru!C135</f>
        <v>30</v>
      </c>
      <c r="C137" s="1416">
        <f t="shared" si="14"/>
        <v>4601.699999999998</v>
      </c>
      <c r="D137" s="1464"/>
      <c r="E137" s="1465"/>
      <c r="F137" s="1465"/>
      <c r="G137" s="1465"/>
      <c r="H137" s="1466"/>
      <c r="I137" s="1464">
        <v>12</v>
      </c>
      <c r="J137" s="1464">
        <v>3</v>
      </c>
      <c r="K137" s="1467"/>
      <c r="L137" s="1467"/>
      <c r="M137" s="1467">
        <v>3</v>
      </c>
      <c r="N137" s="1468" t="s">
        <v>3998</v>
      </c>
      <c r="O137" s="1469" t="s">
        <v>3998</v>
      </c>
      <c r="P137" s="1469"/>
      <c r="Q137" s="1470">
        <v>1</v>
      </c>
      <c r="R137" s="1470"/>
      <c r="S137" s="1468"/>
      <c r="T137" s="1470"/>
      <c r="U137" s="1470"/>
      <c r="V137" s="1470"/>
      <c r="W137" s="1468"/>
      <c r="X137" s="1471"/>
      <c r="Y137" s="1471"/>
      <c r="Z137" s="1471"/>
      <c r="AA137" s="1462"/>
      <c r="AB137" s="1470"/>
      <c r="AC137" s="1470"/>
      <c r="AD137" s="1470"/>
      <c r="AE137" s="1470"/>
      <c r="AF137" s="1470"/>
      <c r="AG137" s="1470"/>
      <c r="AH137" s="1470"/>
      <c r="AI137" s="1470"/>
      <c r="AJ137" s="1470"/>
      <c r="AK137" s="1470"/>
      <c r="AL137" s="1470"/>
      <c r="AM137" s="1470"/>
      <c r="AN137" s="1470"/>
      <c r="AO137" s="1470"/>
      <c r="AP137" s="1470"/>
      <c r="AQ137" s="1470"/>
      <c r="AR137" s="1470"/>
      <c r="AS137" s="1470"/>
      <c r="AT137" s="1470"/>
      <c r="AU137" s="1470"/>
      <c r="AV137" s="1470"/>
      <c r="AW137" s="1470"/>
      <c r="AX137" s="1470"/>
      <c r="AY137" s="1470"/>
      <c r="AZ137" s="1470"/>
      <c r="BA137" s="1470"/>
      <c r="BB137" s="1470"/>
      <c r="BC137" s="1470"/>
      <c r="BD137" s="1470"/>
      <c r="BE137" s="1470"/>
      <c r="BF137" s="1470"/>
      <c r="BG137" s="1470"/>
      <c r="BH137" s="1470"/>
      <c r="BI137" s="1470"/>
      <c r="BJ137" s="1470"/>
      <c r="BK137" s="1470"/>
      <c r="BL137" s="1470"/>
      <c r="BM137" s="1470"/>
      <c r="BN137" s="1470"/>
      <c r="BO137" s="1470"/>
      <c r="BP137" s="1470"/>
      <c r="BQ137" s="1470"/>
      <c r="BR137" s="1470"/>
      <c r="BS137" s="1470"/>
      <c r="BT137" s="1462"/>
      <c r="BU137" s="1462"/>
      <c r="BV137" s="1470"/>
      <c r="BW137" s="1470"/>
      <c r="BX137" s="1470"/>
      <c r="BY137" s="1470"/>
      <c r="BZ137" s="1470"/>
      <c r="CA137" s="1470"/>
      <c r="CB137" s="1470"/>
      <c r="CC137" s="1470"/>
      <c r="CD137" s="1470"/>
      <c r="CE137" s="1470"/>
      <c r="CF137" s="1462"/>
      <c r="CG137" s="1470"/>
      <c r="CH137" s="1470"/>
      <c r="CI137" s="1470"/>
      <c r="CJ137" s="1470"/>
      <c r="CK137" s="1470"/>
      <c r="CL137" s="1470"/>
      <c r="CM137" s="1470"/>
      <c r="CN137" s="1470"/>
      <c r="CO137" s="1470"/>
      <c r="CP137" s="1470"/>
      <c r="CQ137" s="1470"/>
      <c r="CR137" s="1470"/>
      <c r="CS137" s="1470"/>
      <c r="CT137" s="1470"/>
      <c r="CU137" s="1470"/>
      <c r="CV137" s="1470"/>
      <c r="CW137" s="1470"/>
      <c r="CX137" s="1470"/>
      <c r="CY137" s="1470"/>
      <c r="CZ137" s="1470"/>
      <c r="DA137" s="1470"/>
      <c r="DB137" s="1470"/>
      <c r="DC137" s="1462"/>
      <c r="DD137" s="1470"/>
      <c r="DE137" s="1470"/>
      <c r="DF137" s="1470"/>
      <c r="DG137" s="1470"/>
      <c r="DH137" s="1470"/>
      <c r="DI137" s="1470"/>
      <c r="DJ137" s="1470"/>
      <c r="DK137" s="1470"/>
      <c r="DL137" s="1470"/>
      <c r="DM137" s="1470"/>
      <c r="DN137" s="1470"/>
      <c r="DO137" s="1462">
        <v>1</v>
      </c>
      <c r="DP137" s="1470"/>
      <c r="DQ137" s="1462"/>
      <c r="DR137" s="1470"/>
      <c r="DS137" s="1470"/>
      <c r="DT137" s="1470"/>
      <c r="DU137" s="1470"/>
      <c r="DV137" s="1470"/>
      <c r="DW137" s="1470"/>
      <c r="DX137" s="1470"/>
      <c r="DY137" s="1470"/>
      <c r="DZ137" s="1470"/>
      <c r="EA137" s="1462"/>
      <c r="EB137" s="1470"/>
      <c r="EC137" s="1470"/>
      <c r="ED137" s="1470"/>
      <c r="EE137" s="1470"/>
      <c r="EF137" s="1470"/>
      <c r="EG137" s="1470"/>
      <c r="EH137" s="1470"/>
      <c r="EI137" s="1470"/>
      <c r="EJ137" s="1470"/>
      <c r="EK137" s="1470"/>
      <c r="EL137" s="1472"/>
      <c r="EM137" s="1435"/>
      <c r="EN137" s="1462">
        <v>3</v>
      </c>
      <c r="EO137" s="1462"/>
      <c r="EP137" s="1462"/>
      <c r="EQ137" s="1462">
        <v>3</v>
      </c>
      <c r="ER137" s="1462"/>
      <c r="ES137" s="1435"/>
      <c r="ET137" s="1462"/>
      <c r="EU137" s="1462">
        <v>1</v>
      </c>
      <c r="EV137" s="1462"/>
      <c r="EW137" s="1462"/>
      <c r="EX137" s="1462"/>
      <c r="EY137" s="1462"/>
      <c r="EZ137" s="1462"/>
      <c r="FA137" s="1462"/>
      <c r="FB137" s="1462"/>
      <c r="FC137" s="1462"/>
      <c r="FD137" s="1462"/>
      <c r="FE137" s="1462"/>
      <c r="FF137" s="1473"/>
      <c r="FG137" s="1462"/>
      <c r="FH137" s="1462">
        <v>3</v>
      </c>
      <c r="FI137" s="1462">
        <v>3</v>
      </c>
      <c r="FJ137" s="1462">
        <v>2</v>
      </c>
      <c r="FK137" s="1462"/>
      <c r="FL137" s="1435"/>
      <c r="FM137" s="1435">
        <v>2</v>
      </c>
      <c r="FN137" s="1435"/>
      <c r="FO137" s="1435"/>
      <c r="FP137" s="1462"/>
      <c r="FQ137" s="1435"/>
      <c r="FR137" s="1435"/>
      <c r="FS137" s="1435"/>
      <c r="FT137" s="1435">
        <v>3</v>
      </c>
      <c r="FU137" s="1435"/>
      <c r="FV137" s="1435"/>
      <c r="FW137" s="1435"/>
      <c r="FX137" s="1435"/>
      <c r="FY137" s="1435"/>
      <c r="FZ137" s="1435"/>
      <c r="GA137" s="1435"/>
      <c r="GB137" s="1435"/>
      <c r="GC137" s="1435"/>
      <c r="GD137" s="1439"/>
      <c r="GE137" s="1434"/>
      <c r="GF137" s="1434"/>
      <c r="GG137" s="1435"/>
      <c r="GH137" s="1431">
        <f t="shared" si="15"/>
        <v>90</v>
      </c>
      <c r="GI137" s="1432">
        <f>B137</f>
        <v>30</v>
      </c>
      <c r="GJ137" s="1433">
        <f t="shared" si="16"/>
        <v>12</v>
      </c>
      <c r="GK137" s="1433"/>
      <c r="GL137" s="1434"/>
      <c r="GM137" s="1434"/>
      <c r="GN137" s="1434"/>
      <c r="GO137" s="1435"/>
      <c r="GP137" s="1435"/>
      <c r="GQ137" s="1435"/>
      <c r="GR137" s="1436"/>
      <c r="GS137" s="1437"/>
      <c r="GT137" s="1435"/>
      <c r="GU137" s="1435"/>
      <c r="GV137" s="1435">
        <v>1</v>
      </c>
      <c r="GW137" s="1435"/>
      <c r="GX137" s="1435"/>
      <c r="GY137" s="1435"/>
      <c r="GZ137" s="1435"/>
      <c r="HA137" s="1435"/>
      <c r="HB137" s="1435"/>
      <c r="HC137" s="1435">
        <f t="shared" si="18"/>
        <v>0</v>
      </c>
      <c r="HD137" s="1437">
        <f t="shared" si="19"/>
        <v>0</v>
      </c>
      <c r="HE137" s="1435"/>
      <c r="HF137" s="1436"/>
      <c r="HG137" s="1437"/>
      <c r="HH137" s="1435">
        <v>2</v>
      </c>
      <c r="HI137" s="1437">
        <v>1</v>
      </c>
      <c r="HJ137" s="1435"/>
      <c r="HK137" s="1437"/>
      <c r="HL137" s="1435"/>
      <c r="HM137" s="1436"/>
      <c r="HN137" s="1436"/>
      <c r="HO137" s="1436"/>
      <c r="HP137" s="1436"/>
      <c r="HQ137" s="1436"/>
      <c r="HR137" s="1437"/>
      <c r="HS137" s="1435"/>
      <c r="HT137" s="1435"/>
      <c r="HU137" s="1435"/>
      <c r="HV137" s="1435"/>
      <c r="HW137" s="1435"/>
      <c r="HX137" s="1435"/>
      <c r="HY137" s="1435">
        <v>1</v>
      </c>
      <c r="HZ137" s="1437"/>
      <c r="IA137" s="1437"/>
      <c r="IB137" s="1437"/>
      <c r="IC137" s="1462"/>
      <c r="ID137" s="1463"/>
      <c r="IE137" s="1463"/>
      <c r="IF137" s="1462"/>
      <c r="IG137" s="1435"/>
      <c r="IH137" s="1462"/>
      <c r="II137" s="1462"/>
      <c r="IJ137" s="1462"/>
      <c r="IK137" s="1462"/>
      <c r="IL137" s="1462"/>
      <c r="IM137" s="1462"/>
      <c r="IN137" s="1462"/>
      <c r="IO137" s="1462"/>
      <c r="IP137" s="1462"/>
      <c r="IQ137" s="1462"/>
      <c r="IR137" s="1462"/>
      <c r="IS137" s="1462"/>
      <c r="IT137" s="1462"/>
      <c r="IU137" s="1462"/>
      <c r="IV137" s="1435">
        <f t="shared" si="12"/>
        <v>0</v>
      </c>
      <c r="IW137" s="1437"/>
      <c r="IX137" s="1437"/>
      <c r="IY137" s="1437"/>
      <c r="IZ137" s="1435">
        <f t="shared" si="13"/>
        <v>0</v>
      </c>
      <c r="JA137" s="1462"/>
      <c r="JB137" s="1462"/>
      <c r="JC137" s="1462"/>
      <c r="JD137" s="1462"/>
      <c r="JE137" s="1437"/>
      <c r="JF137" s="1437"/>
      <c r="JG137" s="1437"/>
      <c r="JH137" s="1435"/>
      <c r="JI137" s="1436"/>
      <c r="JJ137" s="1436">
        <f t="shared" si="17"/>
        <v>3</v>
      </c>
      <c r="JK137" s="1455" t="s">
        <v>4001</v>
      </c>
    </row>
    <row r="138" spans="1:271" s="1027" customFormat="1" ht="18.95" hidden="1" customHeight="1">
      <c r="A138" s="1547" t="str">
        <f>BangKeTru!B136</f>
        <v>151a</v>
      </c>
      <c r="B138" s="1548">
        <f>BangKeTru!C136</f>
        <v>32.200000000000003</v>
      </c>
      <c r="C138" s="1416">
        <f t="shared" si="14"/>
        <v>4633.8999999999978</v>
      </c>
      <c r="D138" s="1456"/>
      <c r="E138" s="1457"/>
      <c r="F138" s="1457"/>
      <c r="G138" s="1457"/>
      <c r="H138" s="1458"/>
      <c r="I138" s="1456"/>
      <c r="J138" s="1456"/>
      <c r="K138" s="1422"/>
      <c r="L138" s="1422"/>
      <c r="M138" s="1422"/>
      <c r="N138" s="1423"/>
      <c r="O138" s="1421" t="s">
        <v>3434</v>
      </c>
      <c r="P138" s="1421"/>
      <c r="Q138" s="1422"/>
      <c r="R138" s="1422"/>
      <c r="S138" s="1423"/>
      <c r="T138" s="1422"/>
      <c r="U138" s="1422"/>
      <c r="V138" s="1422"/>
      <c r="W138" s="1423"/>
      <c r="X138" s="1424">
        <v>1</v>
      </c>
      <c r="Y138" s="1424"/>
      <c r="Z138" s="1424"/>
      <c r="AA138" s="1425"/>
      <c r="AB138" s="1422"/>
      <c r="AC138" s="1422"/>
      <c r="AD138" s="1422"/>
      <c r="AE138" s="1422"/>
      <c r="AF138" s="1422"/>
      <c r="AG138" s="1422"/>
      <c r="AH138" s="1422"/>
      <c r="AI138" s="1422"/>
      <c r="AJ138" s="1422"/>
      <c r="AK138" s="1422"/>
      <c r="AL138" s="1422"/>
      <c r="AM138" s="1422">
        <v>1</v>
      </c>
      <c r="AN138" s="1422"/>
      <c r="AO138" s="1422"/>
      <c r="AP138" s="1422"/>
      <c r="AQ138" s="1422"/>
      <c r="AR138" s="1422"/>
      <c r="AS138" s="1422"/>
      <c r="AT138" s="1422"/>
      <c r="AU138" s="1422"/>
      <c r="AV138" s="1422"/>
      <c r="AW138" s="1422"/>
      <c r="AX138" s="1422"/>
      <c r="AY138" s="1422"/>
      <c r="AZ138" s="1422"/>
      <c r="BA138" s="1422"/>
      <c r="BB138" s="1422"/>
      <c r="BC138" s="1422"/>
      <c r="BD138" s="1422"/>
      <c r="BE138" s="1422"/>
      <c r="BF138" s="1422"/>
      <c r="BG138" s="1422"/>
      <c r="BH138" s="1422"/>
      <c r="BI138" s="1422"/>
      <c r="BJ138" s="1422"/>
      <c r="BK138" s="1422"/>
      <c r="BL138" s="1422"/>
      <c r="BM138" s="1422"/>
      <c r="BN138" s="1422"/>
      <c r="BO138" s="1422"/>
      <c r="BP138" s="1422"/>
      <c r="BQ138" s="1422"/>
      <c r="BR138" s="1422"/>
      <c r="BS138" s="1422"/>
      <c r="BT138" s="1425"/>
      <c r="BU138" s="1425"/>
      <c r="BV138" s="1422"/>
      <c r="BW138" s="1422"/>
      <c r="BX138" s="1422"/>
      <c r="BY138" s="1422"/>
      <c r="BZ138" s="1422"/>
      <c r="CA138" s="1422"/>
      <c r="CB138" s="1422"/>
      <c r="CC138" s="1422"/>
      <c r="CD138" s="1422"/>
      <c r="CE138" s="1422"/>
      <c r="CF138" s="1425"/>
      <c r="CG138" s="1422"/>
      <c r="CH138" s="1422"/>
      <c r="CI138" s="1422"/>
      <c r="CJ138" s="1422"/>
      <c r="CK138" s="1422"/>
      <c r="CL138" s="1422"/>
      <c r="CM138" s="1422"/>
      <c r="CN138" s="1422"/>
      <c r="CO138" s="1422"/>
      <c r="CP138" s="1422"/>
      <c r="CQ138" s="1422"/>
      <c r="CR138" s="1422"/>
      <c r="CS138" s="1422"/>
      <c r="CT138" s="1422"/>
      <c r="CU138" s="1422"/>
      <c r="CV138" s="1422"/>
      <c r="CW138" s="1422"/>
      <c r="CX138" s="1422"/>
      <c r="CY138" s="1422"/>
      <c r="CZ138" s="1422"/>
      <c r="DA138" s="1422"/>
      <c r="DB138" s="1422"/>
      <c r="DC138" s="1425"/>
      <c r="DD138" s="1422"/>
      <c r="DE138" s="1422"/>
      <c r="DF138" s="1422"/>
      <c r="DG138" s="1422"/>
      <c r="DH138" s="1422"/>
      <c r="DI138" s="1422"/>
      <c r="DJ138" s="1422"/>
      <c r="DK138" s="1422"/>
      <c r="DL138" s="1422"/>
      <c r="DM138" s="1422"/>
      <c r="DN138" s="1422"/>
      <c r="DO138" s="1425">
        <v>1</v>
      </c>
      <c r="DP138" s="1422"/>
      <c r="DQ138" s="1425"/>
      <c r="DR138" s="1422"/>
      <c r="DS138" s="1422"/>
      <c r="DT138" s="1422"/>
      <c r="DU138" s="1422"/>
      <c r="DV138" s="1422"/>
      <c r="DW138" s="1422"/>
      <c r="DX138" s="1422"/>
      <c r="DY138" s="1422"/>
      <c r="DZ138" s="1422"/>
      <c r="EA138" s="1425"/>
      <c r="EB138" s="1422"/>
      <c r="EC138" s="1422"/>
      <c r="ED138" s="1422"/>
      <c r="EE138" s="1422"/>
      <c r="EF138" s="1422"/>
      <c r="EG138" s="1422"/>
      <c r="EH138" s="1422"/>
      <c r="EI138" s="1422"/>
      <c r="EJ138" s="1422"/>
      <c r="EK138" s="1422"/>
      <c r="EL138" s="1426"/>
      <c r="EM138" s="1427"/>
      <c r="EN138" s="1425">
        <v>3</v>
      </c>
      <c r="EO138" s="1425"/>
      <c r="EP138" s="1425"/>
      <c r="EQ138" s="1425"/>
      <c r="ER138" s="1425"/>
      <c r="ES138" s="1427"/>
      <c r="ET138" s="1425"/>
      <c r="EU138" s="1425">
        <v>1</v>
      </c>
      <c r="EV138" s="1425"/>
      <c r="EW138" s="1425"/>
      <c r="EX138" s="1425"/>
      <c r="EY138" s="1425"/>
      <c r="EZ138" s="1425"/>
      <c r="FA138" s="1425"/>
      <c r="FB138" s="1425"/>
      <c r="FC138" s="1425"/>
      <c r="FD138" s="1425"/>
      <c r="FE138" s="1425"/>
      <c r="FF138" s="1428"/>
      <c r="FG138" s="1425"/>
      <c r="FH138" s="1425"/>
      <c r="FI138" s="1425"/>
      <c r="FJ138" s="1425"/>
      <c r="FK138" s="1425"/>
      <c r="FL138" s="1427"/>
      <c r="FM138" s="1427"/>
      <c r="FN138" s="1427"/>
      <c r="FO138" s="1427"/>
      <c r="FP138" s="1425"/>
      <c r="FQ138" s="1427"/>
      <c r="FR138" s="1427"/>
      <c r="FS138" s="1427"/>
      <c r="FT138" s="1427">
        <v>3</v>
      </c>
      <c r="FU138" s="1427"/>
      <c r="FV138" s="1427"/>
      <c r="FW138" s="1427"/>
      <c r="FX138" s="1427"/>
      <c r="FY138" s="1427"/>
      <c r="FZ138" s="1427"/>
      <c r="GA138" s="1427"/>
      <c r="GB138" s="1427"/>
      <c r="GC138" s="1427"/>
      <c r="GD138" s="1429"/>
      <c r="GE138" s="1430"/>
      <c r="GF138" s="1430"/>
      <c r="GG138" s="1427"/>
      <c r="GH138" s="1431">
        <f t="shared" si="15"/>
        <v>96.600000000000009</v>
      </c>
      <c r="GI138" s="1432">
        <f t="shared" si="22"/>
        <v>32.200000000000003</v>
      </c>
      <c r="GJ138" s="1433">
        <f t="shared" si="16"/>
        <v>0</v>
      </c>
      <c r="GK138" s="1433"/>
      <c r="GL138" s="1434"/>
      <c r="GM138" s="1434"/>
      <c r="GN138" s="1434"/>
      <c r="GO138" s="1435">
        <v>1</v>
      </c>
      <c r="GP138" s="1435"/>
      <c r="GQ138" s="1435"/>
      <c r="GR138" s="1436"/>
      <c r="GS138" s="1437"/>
      <c r="GT138" s="1435"/>
      <c r="GU138" s="1435"/>
      <c r="GV138" s="1435"/>
      <c r="GW138" s="1435"/>
      <c r="GX138" s="1435"/>
      <c r="GY138" s="1435"/>
      <c r="GZ138" s="1435"/>
      <c r="HA138" s="1435"/>
      <c r="HB138" s="1435"/>
      <c r="HC138" s="1435">
        <f t="shared" si="18"/>
        <v>0</v>
      </c>
      <c r="HD138" s="1437">
        <f t="shared" si="19"/>
        <v>0</v>
      </c>
      <c r="HE138" s="1435"/>
      <c r="HF138" s="1436"/>
      <c r="HG138" s="1437"/>
      <c r="HH138" s="1435"/>
      <c r="HI138" s="1437"/>
      <c r="HJ138" s="1435"/>
      <c r="HK138" s="1437"/>
      <c r="HL138" s="1435"/>
      <c r="HM138" s="1436"/>
      <c r="HN138" s="1436"/>
      <c r="HO138" s="1436"/>
      <c r="HP138" s="1521">
        <v>1</v>
      </c>
      <c r="HQ138" s="1436"/>
      <c r="HR138" s="1437"/>
      <c r="HS138" s="1435"/>
      <c r="HT138" s="1435"/>
      <c r="HU138" s="1435"/>
      <c r="HV138" s="1435"/>
      <c r="HW138" s="1435"/>
      <c r="HX138" s="1435"/>
      <c r="HY138" s="1435"/>
      <c r="HZ138" s="1437"/>
      <c r="IA138" s="1437"/>
      <c r="IB138" s="1437"/>
      <c r="IC138" s="1435"/>
      <c r="ID138" s="1438"/>
      <c r="IE138" s="1438"/>
      <c r="IF138" s="1435"/>
      <c r="IG138" s="1435"/>
      <c r="IH138" s="1435"/>
      <c r="II138" s="1435"/>
      <c r="IJ138" s="1435"/>
      <c r="IK138" s="1435"/>
      <c r="IL138" s="1435"/>
      <c r="IM138" s="1435"/>
      <c r="IN138" s="1435"/>
      <c r="IO138" s="1435"/>
      <c r="IP138" s="1435"/>
      <c r="IQ138" s="1435"/>
      <c r="IR138" s="1435"/>
      <c r="IS138" s="1435"/>
      <c r="IT138" s="1435"/>
      <c r="IU138" s="1435"/>
      <c r="IV138" s="1435">
        <f t="shared" ref="IV138:IV181" si="23">HL138</f>
        <v>0</v>
      </c>
      <c r="IW138" s="1436">
        <f>HO138</f>
        <v>0</v>
      </c>
      <c r="IX138" s="1521">
        <v>1</v>
      </c>
      <c r="IY138" s="1437"/>
      <c r="IZ138" s="1435">
        <f t="shared" ref="IZ138:IZ185" si="24">HQ138</f>
        <v>0</v>
      </c>
      <c r="JA138" s="1435"/>
      <c r="JB138" s="1435"/>
      <c r="JC138" s="1435"/>
      <c r="JD138" s="1435"/>
      <c r="JE138" s="1437"/>
      <c r="JF138" s="1437"/>
      <c r="JG138" s="1437"/>
      <c r="JH138" s="1490">
        <v>1</v>
      </c>
      <c r="JI138" s="1436"/>
      <c r="JJ138" s="1436">
        <f t="shared" si="17"/>
        <v>0</v>
      </c>
      <c r="JK138" s="1459"/>
    </row>
    <row r="139" spans="1:271" s="1027" customFormat="1" ht="18.95" hidden="1" customHeight="1">
      <c r="A139" s="1547">
        <f>BangKeTru!B137</f>
        <v>152</v>
      </c>
      <c r="B139" s="1548">
        <f>BangKeTru!C137</f>
        <v>36.200000000000003</v>
      </c>
      <c r="C139" s="1416">
        <f t="shared" ref="C139:C184" si="25">B139+C138</f>
        <v>4670.0999999999976</v>
      </c>
      <c r="D139" s="1416"/>
      <c r="E139" s="1441"/>
      <c r="F139" s="1441"/>
      <c r="G139" s="1441"/>
      <c r="H139" s="1460"/>
      <c r="I139" s="1443"/>
      <c r="J139" s="1443"/>
      <c r="K139" s="1461"/>
      <c r="L139" s="1461"/>
      <c r="M139" s="1461"/>
      <c r="N139" s="1445" t="s">
        <v>3434</v>
      </c>
      <c r="O139" s="1446" t="s">
        <v>3434</v>
      </c>
      <c r="P139" s="1446"/>
      <c r="Q139" s="1444">
        <v>1</v>
      </c>
      <c r="R139" s="1444"/>
      <c r="S139" s="1445"/>
      <c r="T139" s="1444"/>
      <c r="U139" s="1444"/>
      <c r="V139" s="1444"/>
      <c r="W139" s="1445"/>
      <c r="X139" s="1447"/>
      <c r="Y139" s="1447"/>
      <c r="Z139" s="1447"/>
      <c r="AA139" s="1448"/>
      <c r="AB139" s="1444"/>
      <c r="AC139" s="1444"/>
      <c r="AD139" s="1444"/>
      <c r="AE139" s="1444"/>
      <c r="AF139" s="1444"/>
      <c r="AG139" s="1444"/>
      <c r="AH139" s="1444"/>
      <c r="AI139" s="1444"/>
      <c r="AJ139" s="1444"/>
      <c r="AK139" s="1444"/>
      <c r="AL139" s="1444"/>
      <c r="AM139" s="1444"/>
      <c r="AN139" s="1444"/>
      <c r="AO139" s="1444"/>
      <c r="AP139" s="1444"/>
      <c r="AQ139" s="1444"/>
      <c r="AR139" s="1444"/>
      <c r="AS139" s="1444"/>
      <c r="AT139" s="1444"/>
      <c r="AU139" s="1444"/>
      <c r="AV139" s="1444"/>
      <c r="AW139" s="1444"/>
      <c r="AX139" s="1444"/>
      <c r="AY139" s="1444"/>
      <c r="AZ139" s="1444"/>
      <c r="BA139" s="1444"/>
      <c r="BB139" s="1444"/>
      <c r="BC139" s="1444"/>
      <c r="BD139" s="1444"/>
      <c r="BE139" s="1444"/>
      <c r="BF139" s="1444"/>
      <c r="BG139" s="1444"/>
      <c r="BH139" s="1444"/>
      <c r="BI139" s="1444"/>
      <c r="BJ139" s="1444"/>
      <c r="BK139" s="1444"/>
      <c r="BL139" s="1444"/>
      <c r="BM139" s="1444"/>
      <c r="BN139" s="1444"/>
      <c r="BO139" s="1444"/>
      <c r="BP139" s="1444"/>
      <c r="BQ139" s="1444"/>
      <c r="BR139" s="1444"/>
      <c r="BS139" s="1444"/>
      <c r="BT139" s="1448"/>
      <c r="BU139" s="1448"/>
      <c r="BV139" s="1444"/>
      <c r="BW139" s="1444"/>
      <c r="BX139" s="1444"/>
      <c r="BY139" s="1444"/>
      <c r="BZ139" s="1444"/>
      <c r="CA139" s="1444"/>
      <c r="CB139" s="1444"/>
      <c r="CC139" s="1444"/>
      <c r="CD139" s="1444"/>
      <c r="CE139" s="1444"/>
      <c r="CF139" s="1448"/>
      <c r="CG139" s="1444"/>
      <c r="CH139" s="1444"/>
      <c r="CI139" s="1444"/>
      <c r="CJ139" s="1444"/>
      <c r="CK139" s="1444"/>
      <c r="CL139" s="1444"/>
      <c r="CM139" s="1444"/>
      <c r="CN139" s="1444"/>
      <c r="CO139" s="1444"/>
      <c r="CP139" s="1444"/>
      <c r="CQ139" s="1444"/>
      <c r="CR139" s="1444"/>
      <c r="CS139" s="1444"/>
      <c r="CT139" s="1444"/>
      <c r="CU139" s="1444"/>
      <c r="CV139" s="1444"/>
      <c r="CW139" s="1444"/>
      <c r="CX139" s="1444"/>
      <c r="CY139" s="1444"/>
      <c r="CZ139" s="1444"/>
      <c r="DA139" s="1444"/>
      <c r="DB139" s="1444"/>
      <c r="DC139" s="1448"/>
      <c r="DD139" s="1444"/>
      <c r="DE139" s="1444"/>
      <c r="DF139" s="1444"/>
      <c r="DG139" s="1444"/>
      <c r="DH139" s="1444"/>
      <c r="DI139" s="1444"/>
      <c r="DJ139" s="1444"/>
      <c r="DK139" s="1444"/>
      <c r="DL139" s="1444"/>
      <c r="DM139" s="1444"/>
      <c r="DN139" s="1444"/>
      <c r="DO139" s="1448">
        <v>1</v>
      </c>
      <c r="DP139" s="1444"/>
      <c r="DQ139" s="1448"/>
      <c r="DR139" s="1444"/>
      <c r="DS139" s="1444"/>
      <c r="DT139" s="1444"/>
      <c r="DU139" s="1444"/>
      <c r="DV139" s="1444"/>
      <c r="DW139" s="1444"/>
      <c r="DX139" s="1444"/>
      <c r="DY139" s="1444"/>
      <c r="DZ139" s="1444"/>
      <c r="EA139" s="1448"/>
      <c r="EB139" s="1444"/>
      <c r="EC139" s="1444"/>
      <c r="ED139" s="1444"/>
      <c r="EE139" s="1444"/>
      <c r="EF139" s="1444"/>
      <c r="EG139" s="1444"/>
      <c r="EH139" s="1444"/>
      <c r="EI139" s="1444"/>
      <c r="EJ139" s="1444"/>
      <c r="EK139" s="1444"/>
      <c r="EL139" s="1449"/>
      <c r="EM139" s="1450"/>
      <c r="EN139" s="1448">
        <v>3</v>
      </c>
      <c r="EO139" s="1448"/>
      <c r="EP139" s="1448"/>
      <c r="EQ139" s="1448"/>
      <c r="ER139" s="1448"/>
      <c r="ES139" s="1450"/>
      <c r="ET139" s="1448"/>
      <c r="EU139" s="1448">
        <v>1</v>
      </c>
      <c r="EV139" s="1448"/>
      <c r="EW139" s="1448"/>
      <c r="EX139" s="1448"/>
      <c r="EY139" s="1448"/>
      <c r="EZ139" s="1448"/>
      <c r="FA139" s="1448"/>
      <c r="FB139" s="1448"/>
      <c r="FC139" s="1448"/>
      <c r="FD139" s="1448"/>
      <c r="FE139" s="1448"/>
      <c r="FF139" s="1451"/>
      <c r="FG139" s="1448"/>
      <c r="FH139" s="1448"/>
      <c r="FI139" s="1448"/>
      <c r="FJ139" s="1448"/>
      <c r="FK139" s="1448"/>
      <c r="FL139" s="1450"/>
      <c r="FM139" s="1450"/>
      <c r="FN139" s="1450"/>
      <c r="FO139" s="1450"/>
      <c r="FP139" s="1448"/>
      <c r="FQ139" s="1452"/>
      <c r="FR139" s="1452"/>
      <c r="FS139" s="1450"/>
      <c r="FT139" s="1450">
        <v>3</v>
      </c>
      <c r="FU139" s="1450"/>
      <c r="FV139" s="1450"/>
      <c r="FW139" s="1450"/>
      <c r="FX139" s="1450"/>
      <c r="FY139" s="1450"/>
      <c r="FZ139" s="1450"/>
      <c r="GA139" s="1450"/>
      <c r="GB139" s="1450"/>
      <c r="GC139" s="1450"/>
      <c r="GD139" s="1453"/>
      <c r="GE139" s="1454"/>
      <c r="GF139" s="1454"/>
      <c r="GG139" s="1450"/>
      <c r="GH139" s="1431">
        <f t="shared" ref="GH139:GH184" si="26">B139*3</f>
        <v>108.60000000000001</v>
      </c>
      <c r="GI139" s="1432">
        <f t="shared" si="22"/>
        <v>36.200000000000003</v>
      </c>
      <c r="GJ139" s="1433">
        <f t="shared" ref="GJ139:GJ184" si="27">I139</f>
        <v>0</v>
      </c>
      <c r="GK139" s="1433"/>
      <c r="GL139" s="1434"/>
      <c r="GM139" s="1434"/>
      <c r="GN139" s="1434"/>
      <c r="GO139" s="1435"/>
      <c r="GP139" s="1435"/>
      <c r="GQ139" s="1435"/>
      <c r="GR139" s="1436"/>
      <c r="GS139" s="1437"/>
      <c r="GT139" s="1435"/>
      <c r="GU139" s="1435"/>
      <c r="GV139" s="1435">
        <v>1</v>
      </c>
      <c r="GW139" s="1435"/>
      <c r="GX139" s="1435"/>
      <c r="GY139" s="1435"/>
      <c r="GZ139" s="1435"/>
      <c r="HA139" s="1435"/>
      <c r="HB139" s="1435"/>
      <c r="HC139" s="1435">
        <f t="shared" si="18"/>
        <v>0</v>
      </c>
      <c r="HD139" s="1437">
        <f t="shared" si="19"/>
        <v>0</v>
      </c>
      <c r="HE139" s="1435"/>
      <c r="HF139" s="1436"/>
      <c r="HG139" s="1437"/>
      <c r="HH139" s="1435">
        <v>2</v>
      </c>
      <c r="HI139" s="1437">
        <v>1</v>
      </c>
      <c r="HJ139" s="1435"/>
      <c r="HK139" s="1437"/>
      <c r="HL139" s="1435"/>
      <c r="HM139" s="1436"/>
      <c r="HN139" s="1436"/>
      <c r="HO139" s="1436"/>
      <c r="HP139" s="1436"/>
      <c r="HQ139" s="1436"/>
      <c r="HR139" s="1437"/>
      <c r="HS139" s="1435"/>
      <c r="HT139" s="1435"/>
      <c r="HU139" s="1435"/>
      <c r="HV139" s="1435"/>
      <c r="HW139" s="1435"/>
      <c r="HX139" s="1435"/>
      <c r="HY139" s="1435">
        <v>1</v>
      </c>
      <c r="HZ139" s="1437"/>
      <c r="IA139" s="1437"/>
      <c r="IB139" s="1437"/>
      <c r="IC139" s="1462"/>
      <c r="ID139" s="1463"/>
      <c r="IE139" s="1463"/>
      <c r="IF139" s="1462"/>
      <c r="IG139" s="1435"/>
      <c r="IH139" s="1462"/>
      <c r="II139" s="1462"/>
      <c r="IJ139" s="1462"/>
      <c r="IK139" s="1462"/>
      <c r="IL139" s="1462"/>
      <c r="IM139" s="1462"/>
      <c r="IN139" s="1462"/>
      <c r="IO139" s="1462"/>
      <c r="IP139" s="1462"/>
      <c r="IQ139" s="1462"/>
      <c r="IR139" s="1462"/>
      <c r="IS139" s="1462"/>
      <c r="IT139" s="1462"/>
      <c r="IU139" s="1462"/>
      <c r="IV139" s="1435">
        <f t="shared" si="23"/>
        <v>0</v>
      </c>
      <c r="IW139" s="1437"/>
      <c r="IX139" s="1437"/>
      <c r="IY139" s="1437"/>
      <c r="IZ139" s="1435">
        <f t="shared" si="24"/>
        <v>0</v>
      </c>
      <c r="JA139" s="1462"/>
      <c r="JB139" s="1462"/>
      <c r="JC139" s="1462"/>
      <c r="JD139" s="1462"/>
      <c r="JE139" s="1437"/>
      <c r="JF139" s="1437"/>
      <c r="JG139" s="1437"/>
      <c r="JH139" s="1435"/>
      <c r="JI139" s="1436"/>
      <c r="JJ139" s="1436">
        <f t="shared" ref="JJ139:JJ185" si="28">EQ139</f>
        <v>0</v>
      </c>
      <c r="JK139" s="1455"/>
    </row>
    <row r="140" spans="1:271" s="1027" customFormat="1" ht="18.95" hidden="1" customHeight="1">
      <c r="A140" s="1547" t="str">
        <f>BangKeTru!B138</f>
        <v>152a</v>
      </c>
      <c r="B140" s="1548">
        <f>BangKeTru!C138</f>
        <v>32.6</v>
      </c>
      <c r="C140" s="1416">
        <f t="shared" si="25"/>
        <v>4702.699999999998</v>
      </c>
      <c r="D140" s="1456"/>
      <c r="E140" s="1457"/>
      <c r="F140" s="1457"/>
      <c r="G140" s="1457"/>
      <c r="H140" s="1458"/>
      <c r="I140" s="1456"/>
      <c r="J140" s="1456"/>
      <c r="K140" s="1422"/>
      <c r="L140" s="1422"/>
      <c r="M140" s="1422"/>
      <c r="N140" s="1423"/>
      <c r="O140" s="1421" t="s">
        <v>3434</v>
      </c>
      <c r="P140" s="1421"/>
      <c r="Q140" s="1422"/>
      <c r="R140" s="1422"/>
      <c r="S140" s="1423"/>
      <c r="T140" s="1422"/>
      <c r="U140" s="1422"/>
      <c r="V140" s="1422"/>
      <c r="W140" s="1423"/>
      <c r="X140" s="1424">
        <v>1</v>
      </c>
      <c r="Y140" s="1424"/>
      <c r="Z140" s="1424"/>
      <c r="AA140" s="1425"/>
      <c r="AB140" s="1422"/>
      <c r="AC140" s="1422"/>
      <c r="AD140" s="1422"/>
      <c r="AE140" s="1422"/>
      <c r="AF140" s="1422"/>
      <c r="AG140" s="1422"/>
      <c r="AH140" s="1422"/>
      <c r="AI140" s="1422"/>
      <c r="AJ140" s="1422"/>
      <c r="AK140" s="1422"/>
      <c r="AL140" s="1422"/>
      <c r="AM140" s="1422">
        <v>1</v>
      </c>
      <c r="AN140" s="1422"/>
      <c r="AO140" s="1422"/>
      <c r="AP140" s="1422"/>
      <c r="AQ140" s="1422"/>
      <c r="AR140" s="1422"/>
      <c r="AS140" s="1422"/>
      <c r="AT140" s="1422"/>
      <c r="AU140" s="1422"/>
      <c r="AV140" s="1422"/>
      <c r="AW140" s="1422"/>
      <c r="AX140" s="1422"/>
      <c r="AY140" s="1422"/>
      <c r="AZ140" s="1422"/>
      <c r="BA140" s="1422"/>
      <c r="BB140" s="1422"/>
      <c r="BC140" s="1422"/>
      <c r="BD140" s="1422"/>
      <c r="BE140" s="1422"/>
      <c r="BF140" s="1422"/>
      <c r="BG140" s="1422"/>
      <c r="BH140" s="1422"/>
      <c r="BI140" s="1422"/>
      <c r="BJ140" s="1422"/>
      <c r="BK140" s="1422"/>
      <c r="BL140" s="1422"/>
      <c r="BM140" s="1422"/>
      <c r="BN140" s="1422"/>
      <c r="BO140" s="1422"/>
      <c r="BP140" s="1422"/>
      <c r="BQ140" s="1422"/>
      <c r="BR140" s="1422"/>
      <c r="BS140" s="1422"/>
      <c r="BT140" s="1425"/>
      <c r="BU140" s="1425"/>
      <c r="BV140" s="1422"/>
      <c r="BW140" s="1422"/>
      <c r="BX140" s="1422"/>
      <c r="BY140" s="1422"/>
      <c r="BZ140" s="1422"/>
      <c r="CA140" s="1422"/>
      <c r="CB140" s="1422"/>
      <c r="CC140" s="1422"/>
      <c r="CD140" s="1422"/>
      <c r="CE140" s="1422"/>
      <c r="CF140" s="1425"/>
      <c r="CG140" s="1422"/>
      <c r="CH140" s="1422"/>
      <c r="CI140" s="1422"/>
      <c r="CJ140" s="1422"/>
      <c r="CK140" s="1422"/>
      <c r="CL140" s="1422"/>
      <c r="CM140" s="1422"/>
      <c r="CN140" s="1422"/>
      <c r="CO140" s="1422"/>
      <c r="CP140" s="1422"/>
      <c r="CQ140" s="1422"/>
      <c r="CR140" s="1422"/>
      <c r="CS140" s="1422"/>
      <c r="CT140" s="1422"/>
      <c r="CU140" s="1422"/>
      <c r="CV140" s="1422"/>
      <c r="CW140" s="1422"/>
      <c r="CX140" s="1422"/>
      <c r="CY140" s="1422"/>
      <c r="CZ140" s="1422"/>
      <c r="DA140" s="1422"/>
      <c r="DB140" s="1422"/>
      <c r="DC140" s="1425"/>
      <c r="DD140" s="1422"/>
      <c r="DE140" s="1422"/>
      <c r="DF140" s="1422"/>
      <c r="DG140" s="1422"/>
      <c r="DH140" s="1422"/>
      <c r="DI140" s="1422"/>
      <c r="DJ140" s="1422"/>
      <c r="DK140" s="1422"/>
      <c r="DL140" s="1422"/>
      <c r="DM140" s="1422"/>
      <c r="DN140" s="1422"/>
      <c r="DO140" s="1425">
        <v>1</v>
      </c>
      <c r="DP140" s="1422"/>
      <c r="DQ140" s="1425"/>
      <c r="DR140" s="1422"/>
      <c r="DS140" s="1422"/>
      <c r="DT140" s="1422"/>
      <c r="DU140" s="1422"/>
      <c r="DV140" s="1422"/>
      <c r="DW140" s="1422"/>
      <c r="DX140" s="1422"/>
      <c r="DY140" s="1422"/>
      <c r="DZ140" s="1422"/>
      <c r="EA140" s="1425"/>
      <c r="EB140" s="1422"/>
      <c r="EC140" s="1422"/>
      <c r="ED140" s="1422"/>
      <c r="EE140" s="1422"/>
      <c r="EF140" s="1422"/>
      <c r="EG140" s="1422"/>
      <c r="EH140" s="1422"/>
      <c r="EI140" s="1422"/>
      <c r="EJ140" s="1422"/>
      <c r="EK140" s="1422"/>
      <c r="EL140" s="1426"/>
      <c r="EM140" s="1427"/>
      <c r="EN140" s="1425">
        <v>3</v>
      </c>
      <c r="EO140" s="1425"/>
      <c r="EP140" s="1425"/>
      <c r="EQ140" s="1425"/>
      <c r="ER140" s="1425"/>
      <c r="ES140" s="1427"/>
      <c r="ET140" s="1425"/>
      <c r="EU140" s="1425">
        <v>1</v>
      </c>
      <c r="EV140" s="1425"/>
      <c r="EW140" s="1425"/>
      <c r="EX140" s="1425"/>
      <c r="EY140" s="1425"/>
      <c r="EZ140" s="1425"/>
      <c r="FA140" s="1425"/>
      <c r="FB140" s="1425"/>
      <c r="FC140" s="1425"/>
      <c r="FD140" s="1425"/>
      <c r="FE140" s="1425"/>
      <c r="FF140" s="1428"/>
      <c r="FG140" s="1425"/>
      <c r="FH140" s="1425"/>
      <c r="FI140" s="1425"/>
      <c r="FJ140" s="1425"/>
      <c r="FK140" s="1425"/>
      <c r="FL140" s="1427"/>
      <c r="FM140" s="1427"/>
      <c r="FN140" s="1427"/>
      <c r="FO140" s="1427"/>
      <c r="FP140" s="1425"/>
      <c r="FQ140" s="1427"/>
      <c r="FR140" s="1427"/>
      <c r="FS140" s="1427"/>
      <c r="FT140" s="1427">
        <v>3</v>
      </c>
      <c r="FU140" s="1427"/>
      <c r="FV140" s="1427"/>
      <c r="FW140" s="1427"/>
      <c r="FX140" s="1427"/>
      <c r="FY140" s="1427">
        <v>1</v>
      </c>
      <c r="FZ140" s="1427"/>
      <c r="GA140" s="1427"/>
      <c r="GB140" s="1427">
        <v>2</v>
      </c>
      <c r="GC140" s="1427">
        <v>4</v>
      </c>
      <c r="GD140" s="1429"/>
      <c r="GE140" s="1430"/>
      <c r="GF140" s="1430"/>
      <c r="GG140" s="1427"/>
      <c r="GH140" s="1431">
        <f t="shared" si="26"/>
        <v>97.800000000000011</v>
      </c>
      <c r="GI140" s="1432">
        <f t="shared" si="22"/>
        <v>32.6</v>
      </c>
      <c r="GJ140" s="1433">
        <f t="shared" si="27"/>
        <v>0</v>
      </c>
      <c r="GK140" s="1433"/>
      <c r="GL140" s="1434"/>
      <c r="GM140" s="1434"/>
      <c r="GN140" s="1434"/>
      <c r="GO140" s="1435">
        <v>1</v>
      </c>
      <c r="GP140" s="1435"/>
      <c r="GQ140" s="1435"/>
      <c r="GR140" s="1436"/>
      <c r="GS140" s="1437"/>
      <c r="GT140" s="1435"/>
      <c r="GU140" s="1435"/>
      <c r="GV140" s="1435"/>
      <c r="GW140" s="1435"/>
      <c r="GX140" s="1435"/>
      <c r="GY140" s="1435"/>
      <c r="GZ140" s="1435"/>
      <c r="HA140" s="1435"/>
      <c r="HB140" s="1435"/>
      <c r="HC140" s="1435">
        <f t="shared" si="18"/>
        <v>0</v>
      </c>
      <c r="HD140" s="1437">
        <f t="shared" si="19"/>
        <v>0</v>
      </c>
      <c r="HE140" s="1435"/>
      <c r="HF140" s="1436"/>
      <c r="HG140" s="1437"/>
      <c r="HH140" s="1435"/>
      <c r="HI140" s="1437"/>
      <c r="HJ140" s="1435"/>
      <c r="HK140" s="1437"/>
      <c r="HL140" s="1435">
        <v>1</v>
      </c>
      <c r="HM140" s="1436">
        <v>3</v>
      </c>
      <c r="HN140" s="1436"/>
      <c r="HO140" s="1436"/>
      <c r="HP140" s="1436">
        <v>1</v>
      </c>
      <c r="HQ140" s="1436"/>
      <c r="HR140" s="1437"/>
      <c r="HS140" s="1435"/>
      <c r="HT140" s="1435"/>
      <c r="HU140" s="1435"/>
      <c r="HV140" s="1435"/>
      <c r="HW140" s="1435"/>
      <c r="HX140" s="1435"/>
      <c r="HY140" s="1435"/>
      <c r="HZ140" s="1437"/>
      <c r="IA140" s="1437"/>
      <c r="IB140" s="1437"/>
      <c r="IC140" s="1435"/>
      <c r="ID140" s="1438"/>
      <c r="IE140" s="1438"/>
      <c r="IF140" s="1435"/>
      <c r="IG140" s="1435"/>
      <c r="IH140" s="1435"/>
      <c r="II140" s="1435"/>
      <c r="IJ140" s="1435"/>
      <c r="IK140" s="1435"/>
      <c r="IL140" s="1435"/>
      <c r="IM140" s="1435"/>
      <c r="IN140" s="1435"/>
      <c r="IO140" s="1435"/>
      <c r="IP140" s="1435"/>
      <c r="IQ140" s="1435"/>
      <c r="IR140" s="1435"/>
      <c r="IS140" s="1435"/>
      <c r="IT140" s="1435"/>
      <c r="IU140" s="1435"/>
      <c r="IV140" s="1435">
        <f t="shared" si="23"/>
        <v>1</v>
      </c>
      <c r="IW140" s="1436">
        <f>HO140</f>
        <v>0</v>
      </c>
      <c r="IX140" s="1436">
        <f>HP140</f>
        <v>1</v>
      </c>
      <c r="IY140" s="1437"/>
      <c r="IZ140" s="1435">
        <f t="shared" si="24"/>
        <v>0</v>
      </c>
      <c r="JA140" s="1435"/>
      <c r="JB140" s="1435"/>
      <c r="JC140" s="1435"/>
      <c r="JD140" s="1435"/>
      <c r="JE140" s="1437"/>
      <c r="JF140" s="1437"/>
      <c r="JG140" s="1437"/>
      <c r="JH140" s="1435">
        <v>1</v>
      </c>
      <c r="JI140" s="1436"/>
      <c r="JJ140" s="1436">
        <f t="shared" si="28"/>
        <v>0</v>
      </c>
      <c r="JK140" s="1459"/>
    </row>
    <row r="141" spans="1:271" s="1027" customFormat="1" ht="18.95" hidden="1" customHeight="1">
      <c r="A141" s="1547">
        <f>BangKeTru!B139</f>
        <v>153</v>
      </c>
      <c r="B141" s="1548">
        <f>BangKeTru!C139</f>
        <v>37.9</v>
      </c>
      <c r="C141" s="1416">
        <f t="shared" si="25"/>
        <v>4740.5999999999976</v>
      </c>
      <c r="D141" s="1416"/>
      <c r="E141" s="1441"/>
      <c r="F141" s="1441"/>
      <c r="G141" s="1441"/>
      <c r="H141" s="1460"/>
      <c r="I141" s="1443"/>
      <c r="J141" s="1443"/>
      <c r="K141" s="1461"/>
      <c r="L141" s="1461"/>
      <c r="M141" s="1461"/>
      <c r="N141" s="1445" t="s">
        <v>3994</v>
      </c>
      <c r="O141" s="1446" t="s">
        <v>3994</v>
      </c>
      <c r="P141" s="1446"/>
      <c r="Q141" s="1444">
        <v>1</v>
      </c>
      <c r="R141" s="1444"/>
      <c r="S141" s="1445"/>
      <c r="T141" s="1444"/>
      <c r="U141" s="1444"/>
      <c r="V141" s="1444"/>
      <c r="W141" s="1445"/>
      <c r="X141" s="1447"/>
      <c r="Y141" s="1447"/>
      <c r="Z141" s="1447"/>
      <c r="AA141" s="1448"/>
      <c r="AB141" s="1444"/>
      <c r="AC141" s="1444"/>
      <c r="AD141" s="1444"/>
      <c r="AE141" s="1444"/>
      <c r="AF141" s="1444"/>
      <c r="AG141" s="1444"/>
      <c r="AH141" s="1444"/>
      <c r="AI141" s="1444"/>
      <c r="AJ141" s="1444"/>
      <c r="AK141" s="1444"/>
      <c r="AL141" s="1444"/>
      <c r="AM141" s="1444"/>
      <c r="AN141" s="1444"/>
      <c r="AO141" s="1444"/>
      <c r="AP141" s="1444"/>
      <c r="AQ141" s="1444"/>
      <c r="AR141" s="1444"/>
      <c r="AS141" s="1444"/>
      <c r="AT141" s="1444"/>
      <c r="AU141" s="1444"/>
      <c r="AV141" s="1444"/>
      <c r="AW141" s="1444"/>
      <c r="AX141" s="1444"/>
      <c r="AY141" s="1444"/>
      <c r="AZ141" s="1444"/>
      <c r="BA141" s="1444"/>
      <c r="BB141" s="1444"/>
      <c r="BC141" s="1444"/>
      <c r="BD141" s="1444"/>
      <c r="BE141" s="1444"/>
      <c r="BF141" s="1444"/>
      <c r="BG141" s="1444"/>
      <c r="BH141" s="1444"/>
      <c r="BI141" s="1444"/>
      <c r="BJ141" s="1444"/>
      <c r="BK141" s="1444"/>
      <c r="BL141" s="1444"/>
      <c r="BM141" s="1444"/>
      <c r="BN141" s="1444"/>
      <c r="BO141" s="1444"/>
      <c r="BP141" s="1444"/>
      <c r="BQ141" s="1444"/>
      <c r="BR141" s="1444"/>
      <c r="BS141" s="1444"/>
      <c r="BT141" s="1448">
        <v>1</v>
      </c>
      <c r="BU141" s="1448"/>
      <c r="BV141" s="1444"/>
      <c r="BW141" s="1444"/>
      <c r="BX141" s="1444"/>
      <c r="BY141" s="1444"/>
      <c r="BZ141" s="1444"/>
      <c r="CA141" s="1444"/>
      <c r="CB141" s="1444"/>
      <c r="CC141" s="1444"/>
      <c r="CD141" s="1444"/>
      <c r="CE141" s="1444"/>
      <c r="CF141" s="1448"/>
      <c r="CG141" s="1444"/>
      <c r="CH141" s="1444"/>
      <c r="CI141" s="1444"/>
      <c r="CJ141" s="1444"/>
      <c r="CK141" s="1444"/>
      <c r="CL141" s="1444"/>
      <c r="CM141" s="1444"/>
      <c r="CN141" s="1444"/>
      <c r="CO141" s="1444"/>
      <c r="CP141" s="1444"/>
      <c r="CQ141" s="1444"/>
      <c r="CR141" s="1444"/>
      <c r="CS141" s="1444"/>
      <c r="CT141" s="1444">
        <v>1</v>
      </c>
      <c r="CU141" s="1444"/>
      <c r="CV141" s="1444"/>
      <c r="CW141" s="1444"/>
      <c r="CX141" s="1444"/>
      <c r="CY141" s="1444"/>
      <c r="CZ141" s="1444"/>
      <c r="DA141" s="1444"/>
      <c r="DB141" s="1444"/>
      <c r="DC141" s="1448"/>
      <c r="DD141" s="1444"/>
      <c r="DE141" s="1444"/>
      <c r="DF141" s="1444"/>
      <c r="DG141" s="1444"/>
      <c r="DH141" s="1444"/>
      <c r="DI141" s="1444"/>
      <c r="DJ141" s="1444"/>
      <c r="DK141" s="1444"/>
      <c r="DL141" s="1444"/>
      <c r="DM141" s="1444"/>
      <c r="DN141" s="1444"/>
      <c r="DO141" s="1448"/>
      <c r="DP141" s="1444"/>
      <c r="DQ141" s="1448">
        <v>1</v>
      </c>
      <c r="DR141" s="1444"/>
      <c r="DS141" s="1444"/>
      <c r="DT141" s="1444"/>
      <c r="DU141" s="1444"/>
      <c r="DV141" s="1444"/>
      <c r="DW141" s="1444"/>
      <c r="DX141" s="1444"/>
      <c r="DY141" s="1444"/>
      <c r="DZ141" s="1444"/>
      <c r="EA141" s="1448"/>
      <c r="EB141" s="1444"/>
      <c r="EC141" s="1444"/>
      <c r="ED141" s="1444"/>
      <c r="EE141" s="1444"/>
      <c r="EF141" s="1444"/>
      <c r="EG141" s="1444"/>
      <c r="EH141" s="1444"/>
      <c r="EI141" s="1444"/>
      <c r="EJ141" s="1444"/>
      <c r="EK141" s="1444"/>
      <c r="EL141" s="1449"/>
      <c r="EM141" s="1450"/>
      <c r="EN141" s="1448">
        <v>6</v>
      </c>
      <c r="EO141" s="1448"/>
      <c r="EP141" s="1448"/>
      <c r="EQ141" s="1448"/>
      <c r="ER141" s="1448"/>
      <c r="ES141" s="1450"/>
      <c r="ET141" s="1448"/>
      <c r="EU141" s="1448">
        <v>1</v>
      </c>
      <c r="EV141" s="1448"/>
      <c r="EW141" s="1448"/>
      <c r="EX141" s="1448"/>
      <c r="EY141" s="1448"/>
      <c r="EZ141" s="1448"/>
      <c r="FA141" s="1448"/>
      <c r="FB141" s="1448"/>
      <c r="FC141" s="1448"/>
      <c r="FD141" s="1448"/>
      <c r="FE141" s="1448"/>
      <c r="FF141" s="1451"/>
      <c r="FG141" s="1448"/>
      <c r="FH141" s="1448"/>
      <c r="FI141" s="1448"/>
      <c r="FJ141" s="1448"/>
      <c r="FK141" s="1448"/>
      <c r="FL141" s="1450"/>
      <c r="FM141" s="1450"/>
      <c r="FN141" s="1450"/>
      <c r="FO141" s="1450"/>
      <c r="FP141" s="1448"/>
      <c r="FQ141" s="1452"/>
      <c r="FR141" s="1452"/>
      <c r="FS141" s="1450">
        <v>6</v>
      </c>
      <c r="FT141" s="1450"/>
      <c r="FU141" s="1450"/>
      <c r="FV141" s="1450"/>
      <c r="FW141" s="1450"/>
      <c r="FX141" s="1450"/>
      <c r="FY141" s="1450"/>
      <c r="FZ141" s="1450"/>
      <c r="GA141" s="1450"/>
      <c r="GB141" s="1450"/>
      <c r="GC141" s="1450"/>
      <c r="GD141" s="1453"/>
      <c r="GE141" s="1454"/>
      <c r="GF141" s="1454"/>
      <c r="GG141" s="1450"/>
      <c r="GH141" s="1431">
        <f t="shared" si="26"/>
        <v>113.69999999999999</v>
      </c>
      <c r="GI141" s="1432">
        <f t="shared" si="22"/>
        <v>37.9</v>
      </c>
      <c r="GJ141" s="1433">
        <f t="shared" si="27"/>
        <v>0</v>
      </c>
      <c r="GK141" s="1433"/>
      <c r="GL141" s="1434"/>
      <c r="GM141" s="1434"/>
      <c r="GN141" s="1434"/>
      <c r="GO141" s="1435"/>
      <c r="GP141" s="1435"/>
      <c r="GQ141" s="1435"/>
      <c r="GR141" s="1436"/>
      <c r="GS141" s="1437"/>
      <c r="GT141" s="1435"/>
      <c r="GU141" s="1435"/>
      <c r="GV141" s="1435"/>
      <c r="GW141" s="1435">
        <v>1</v>
      </c>
      <c r="GX141" s="1435"/>
      <c r="GY141" s="1435"/>
      <c r="GZ141" s="1435"/>
      <c r="HA141" s="1435"/>
      <c r="HB141" s="1435"/>
      <c r="HC141" s="1435">
        <f t="shared" ref="HC141:HC183" si="29">BU141</f>
        <v>0</v>
      </c>
      <c r="HD141" s="1437">
        <f t="shared" ref="HD141:HD183" si="30">BT141</f>
        <v>1</v>
      </c>
      <c r="HE141" s="1435"/>
      <c r="HF141" s="1436"/>
      <c r="HG141" s="1437"/>
      <c r="HH141" s="1435">
        <v>4</v>
      </c>
      <c r="HI141" s="1437">
        <v>2</v>
      </c>
      <c r="HJ141" s="1435"/>
      <c r="HK141" s="1437"/>
      <c r="HL141" s="1435"/>
      <c r="HM141" s="1436"/>
      <c r="HN141" s="1436"/>
      <c r="HO141" s="1436"/>
      <c r="HP141" s="1436"/>
      <c r="HQ141" s="1436"/>
      <c r="HR141" s="1437"/>
      <c r="HS141" s="1435"/>
      <c r="HT141" s="1435"/>
      <c r="HU141" s="1435"/>
      <c r="HV141" s="1435"/>
      <c r="HW141" s="1435"/>
      <c r="HX141" s="1435"/>
      <c r="HY141" s="1435">
        <v>1</v>
      </c>
      <c r="HZ141" s="1437"/>
      <c r="IA141" s="1437"/>
      <c r="IB141" s="1437"/>
      <c r="IC141" s="1435"/>
      <c r="ID141" s="1438"/>
      <c r="IE141" s="1438"/>
      <c r="IF141" s="1435"/>
      <c r="IG141" s="1435"/>
      <c r="IH141" s="1435"/>
      <c r="II141" s="1435"/>
      <c r="IJ141" s="1435"/>
      <c r="IK141" s="1435"/>
      <c r="IL141" s="1435"/>
      <c r="IM141" s="1435"/>
      <c r="IN141" s="1435"/>
      <c r="IO141" s="1435"/>
      <c r="IP141" s="1435"/>
      <c r="IQ141" s="1435"/>
      <c r="IR141" s="1435"/>
      <c r="IS141" s="1435"/>
      <c r="IT141" s="1435"/>
      <c r="IU141" s="1435"/>
      <c r="IV141" s="1435">
        <f t="shared" si="23"/>
        <v>0</v>
      </c>
      <c r="IW141" s="1436"/>
      <c r="IX141" s="1436"/>
      <c r="IY141" s="1437"/>
      <c r="IZ141" s="1435">
        <f t="shared" si="24"/>
        <v>0</v>
      </c>
      <c r="JA141" s="1435"/>
      <c r="JB141" s="1435"/>
      <c r="JC141" s="1435"/>
      <c r="JD141" s="1435"/>
      <c r="JE141" s="1437"/>
      <c r="JF141" s="1437"/>
      <c r="JG141" s="1437"/>
      <c r="JH141" s="1435"/>
      <c r="JI141" s="1436"/>
      <c r="JJ141" s="1436">
        <f t="shared" si="28"/>
        <v>0</v>
      </c>
      <c r="JK141" s="1455"/>
    </row>
    <row r="142" spans="1:271" s="1027" customFormat="1" ht="18.95" hidden="1" customHeight="1">
      <c r="A142" s="1547" t="str">
        <f>BangKeTru!B140</f>
        <v>153a</v>
      </c>
      <c r="B142" s="1548">
        <f>BangKeTru!C140</f>
        <v>32.299999999999997</v>
      </c>
      <c r="C142" s="1416">
        <f t="shared" si="25"/>
        <v>4772.8999999999978</v>
      </c>
      <c r="D142" s="1456"/>
      <c r="E142" s="1457"/>
      <c r="F142" s="1457"/>
      <c r="G142" s="1457"/>
      <c r="H142" s="1458"/>
      <c r="I142" s="1456"/>
      <c r="J142" s="1456"/>
      <c r="K142" s="1422"/>
      <c r="L142" s="1422"/>
      <c r="M142" s="1422"/>
      <c r="N142" s="1423"/>
      <c r="O142" s="1421" t="s">
        <v>3434</v>
      </c>
      <c r="P142" s="1421"/>
      <c r="Q142" s="1422"/>
      <c r="R142" s="1422"/>
      <c r="S142" s="1423"/>
      <c r="T142" s="1422"/>
      <c r="U142" s="1422"/>
      <c r="V142" s="1422"/>
      <c r="W142" s="1423"/>
      <c r="X142" s="1424">
        <v>1</v>
      </c>
      <c r="Y142" s="1424"/>
      <c r="Z142" s="1424"/>
      <c r="AA142" s="1425"/>
      <c r="AB142" s="1422"/>
      <c r="AC142" s="1422"/>
      <c r="AD142" s="1422"/>
      <c r="AE142" s="1422"/>
      <c r="AF142" s="1422"/>
      <c r="AG142" s="1422"/>
      <c r="AH142" s="1422"/>
      <c r="AI142" s="1422"/>
      <c r="AJ142" s="1422"/>
      <c r="AK142" s="1422"/>
      <c r="AL142" s="1422"/>
      <c r="AM142" s="1422"/>
      <c r="AN142" s="1422">
        <v>1</v>
      </c>
      <c r="AO142" s="1422"/>
      <c r="AP142" s="1422"/>
      <c r="AQ142" s="1422"/>
      <c r="AR142" s="1422"/>
      <c r="AS142" s="1422"/>
      <c r="AT142" s="1422"/>
      <c r="AU142" s="1422"/>
      <c r="AV142" s="1422"/>
      <c r="AW142" s="1422"/>
      <c r="AX142" s="1422"/>
      <c r="AY142" s="1422"/>
      <c r="AZ142" s="1422"/>
      <c r="BA142" s="1422"/>
      <c r="BB142" s="1422"/>
      <c r="BC142" s="1422"/>
      <c r="BD142" s="1422"/>
      <c r="BE142" s="1422"/>
      <c r="BF142" s="1422"/>
      <c r="BG142" s="1422"/>
      <c r="BH142" s="1422"/>
      <c r="BI142" s="1422"/>
      <c r="BJ142" s="1422"/>
      <c r="BK142" s="1422"/>
      <c r="BL142" s="1422"/>
      <c r="BM142" s="1422"/>
      <c r="BN142" s="1422"/>
      <c r="BO142" s="1422"/>
      <c r="BP142" s="1422"/>
      <c r="BQ142" s="1422"/>
      <c r="BR142" s="1422"/>
      <c r="BS142" s="1422"/>
      <c r="BT142" s="1425"/>
      <c r="BU142" s="1425"/>
      <c r="BV142" s="1422"/>
      <c r="BW142" s="1422"/>
      <c r="BX142" s="1422"/>
      <c r="BY142" s="1422"/>
      <c r="BZ142" s="1422"/>
      <c r="CA142" s="1422"/>
      <c r="CB142" s="1422"/>
      <c r="CC142" s="1422"/>
      <c r="CD142" s="1422"/>
      <c r="CE142" s="1422"/>
      <c r="CF142" s="1425"/>
      <c r="CG142" s="1422"/>
      <c r="CH142" s="1422"/>
      <c r="CI142" s="1422"/>
      <c r="CJ142" s="1422"/>
      <c r="CK142" s="1422"/>
      <c r="CL142" s="1422"/>
      <c r="CM142" s="1422"/>
      <c r="CN142" s="1422"/>
      <c r="CO142" s="1422"/>
      <c r="CP142" s="1422"/>
      <c r="CQ142" s="1422"/>
      <c r="CR142" s="1422"/>
      <c r="CS142" s="1422"/>
      <c r="CT142" s="1422"/>
      <c r="CU142" s="1422"/>
      <c r="CV142" s="1422"/>
      <c r="CW142" s="1422"/>
      <c r="CX142" s="1422"/>
      <c r="CY142" s="1422"/>
      <c r="CZ142" s="1422"/>
      <c r="DA142" s="1422"/>
      <c r="DB142" s="1422"/>
      <c r="DC142" s="1425"/>
      <c r="DD142" s="1422"/>
      <c r="DE142" s="1422"/>
      <c r="DF142" s="1422"/>
      <c r="DG142" s="1422"/>
      <c r="DH142" s="1422"/>
      <c r="DI142" s="1422"/>
      <c r="DJ142" s="1422"/>
      <c r="DK142" s="1422"/>
      <c r="DL142" s="1422"/>
      <c r="DM142" s="1422"/>
      <c r="DN142" s="1422"/>
      <c r="DO142" s="1425">
        <v>1</v>
      </c>
      <c r="DP142" s="1422"/>
      <c r="DQ142" s="1425"/>
      <c r="DR142" s="1422"/>
      <c r="DS142" s="1422"/>
      <c r="DT142" s="1422"/>
      <c r="DU142" s="1422"/>
      <c r="DV142" s="1422"/>
      <c r="DW142" s="1422"/>
      <c r="DX142" s="1422"/>
      <c r="DY142" s="1422"/>
      <c r="DZ142" s="1422"/>
      <c r="EA142" s="1425"/>
      <c r="EB142" s="1422"/>
      <c r="EC142" s="1422"/>
      <c r="ED142" s="1422"/>
      <c r="EE142" s="1422"/>
      <c r="EF142" s="1422"/>
      <c r="EG142" s="1422"/>
      <c r="EH142" s="1422"/>
      <c r="EI142" s="1422"/>
      <c r="EJ142" s="1422"/>
      <c r="EK142" s="1422"/>
      <c r="EL142" s="1426"/>
      <c r="EM142" s="1427"/>
      <c r="EN142" s="1425">
        <v>3</v>
      </c>
      <c r="EO142" s="1425"/>
      <c r="EP142" s="1425"/>
      <c r="EQ142" s="1425"/>
      <c r="ER142" s="1425"/>
      <c r="ES142" s="1427"/>
      <c r="ET142" s="1425"/>
      <c r="EU142" s="1425">
        <v>1</v>
      </c>
      <c r="EV142" s="1425"/>
      <c r="EW142" s="1425"/>
      <c r="EX142" s="1425"/>
      <c r="EY142" s="1425"/>
      <c r="EZ142" s="1425"/>
      <c r="FA142" s="1425"/>
      <c r="FB142" s="1425"/>
      <c r="FC142" s="1425"/>
      <c r="FD142" s="1425"/>
      <c r="FE142" s="1425"/>
      <c r="FF142" s="1428"/>
      <c r="FG142" s="1425"/>
      <c r="FH142" s="1425"/>
      <c r="FI142" s="1425"/>
      <c r="FJ142" s="1425"/>
      <c r="FK142" s="1425"/>
      <c r="FL142" s="1427"/>
      <c r="FM142" s="1427"/>
      <c r="FN142" s="1427"/>
      <c r="FO142" s="1427"/>
      <c r="FP142" s="1425"/>
      <c r="FQ142" s="1427"/>
      <c r="FR142" s="1427"/>
      <c r="FS142" s="1427"/>
      <c r="FT142" s="1427">
        <v>3</v>
      </c>
      <c r="FU142" s="1427"/>
      <c r="FV142" s="1427"/>
      <c r="FW142" s="1427"/>
      <c r="FX142" s="1427"/>
      <c r="FY142" s="1427">
        <v>1</v>
      </c>
      <c r="FZ142" s="1427"/>
      <c r="GA142" s="1427"/>
      <c r="GB142" s="1427">
        <v>6</v>
      </c>
      <c r="GC142" s="1427">
        <v>4</v>
      </c>
      <c r="GD142" s="1429"/>
      <c r="GE142" s="1430"/>
      <c r="GF142" s="1430"/>
      <c r="GG142" s="1427"/>
      <c r="GH142" s="1431">
        <f t="shared" si="26"/>
        <v>96.899999999999991</v>
      </c>
      <c r="GI142" s="1432">
        <f t="shared" si="22"/>
        <v>32.299999999999997</v>
      </c>
      <c r="GJ142" s="1433">
        <f t="shared" si="27"/>
        <v>0</v>
      </c>
      <c r="GK142" s="1433"/>
      <c r="GL142" s="1434"/>
      <c r="GM142" s="1434"/>
      <c r="GN142" s="1434"/>
      <c r="GO142" s="1435">
        <v>1</v>
      </c>
      <c r="GP142" s="1435"/>
      <c r="GQ142" s="1435"/>
      <c r="GR142" s="1436"/>
      <c r="GS142" s="1437"/>
      <c r="GT142" s="1435"/>
      <c r="GU142" s="1435"/>
      <c r="GV142" s="1435"/>
      <c r="GW142" s="1435"/>
      <c r="GX142" s="1435"/>
      <c r="GY142" s="1435"/>
      <c r="GZ142" s="1435"/>
      <c r="HA142" s="1435"/>
      <c r="HB142" s="1435"/>
      <c r="HC142" s="1435">
        <f t="shared" si="29"/>
        <v>0</v>
      </c>
      <c r="HD142" s="1437">
        <f t="shared" si="30"/>
        <v>0</v>
      </c>
      <c r="HE142" s="1435"/>
      <c r="HF142" s="1436"/>
      <c r="HG142" s="1437"/>
      <c r="HH142" s="1435"/>
      <c r="HI142" s="1437"/>
      <c r="HJ142" s="1435"/>
      <c r="HK142" s="1437"/>
      <c r="HL142" s="1435">
        <v>1</v>
      </c>
      <c r="HM142" s="1436">
        <v>3</v>
      </c>
      <c r="HN142" s="1436"/>
      <c r="HO142" s="1436"/>
      <c r="HP142" s="1436">
        <v>1</v>
      </c>
      <c r="HQ142" s="1436"/>
      <c r="HR142" s="1437"/>
      <c r="HS142" s="1435"/>
      <c r="HT142" s="1435"/>
      <c r="HU142" s="1435"/>
      <c r="HV142" s="1435"/>
      <c r="HW142" s="1435"/>
      <c r="HX142" s="1435"/>
      <c r="HY142" s="1435"/>
      <c r="HZ142" s="1437"/>
      <c r="IA142" s="1437"/>
      <c r="IB142" s="1437"/>
      <c r="IC142" s="1435"/>
      <c r="ID142" s="1438"/>
      <c r="IE142" s="1438"/>
      <c r="IF142" s="1435"/>
      <c r="IG142" s="1435"/>
      <c r="IH142" s="1435"/>
      <c r="II142" s="1435"/>
      <c r="IJ142" s="1435"/>
      <c r="IK142" s="1435"/>
      <c r="IL142" s="1435"/>
      <c r="IM142" s="1435"/>
      <c r="IN142" s="1435"/>
      <c r="IO142" s="1435"/>
      <c r="IP142" s="1435"/>
      <c r="IQ142" s="1435"/>
      <c r="IR142" s="1435"/>
      <c r="IS142" s="1435"/>
      <c r="IT142" s="1435"/>
      <c r="IU142" s="1435"/>
      <c r="IV142" s="1435">
        <f t="shared" si="23"/>
        <v>1</v>
      </c>
      <c r="IW142" s="1436">
        <f>HO142</f>
        <v>0</v>
      </c>
      <c r="IX142" s="1436">
        <f>HP142</f>
        <v>1</v>
      </c>
      <c r="IY142" s="1437"/>
      <c r="IZ142" s="1435">
        <f t="shared" si="24"/>
        <v>0</v>
      </c>
      <c r="JA142" s="1435"/>
      <c r="JB142" s="1435"/>
      <c r="JC142" s="1435"/>
      <c r="JD142" s="1435"/>
      <c r="JE142" s="1437"/>
      <c r="JF142" s="1437"/>
      <c r="JG142" s="1437"/>
      <c r="JH142" s="1435">
        <v>1</v>
      </c>
      <c r="JI142" s="1436"/>
      <c r="JJ142" s="1436">
        <f t="shared" si="28"/>
        <v>0</v>
      </c>
      <c r="JK142" s="1459"/>
    </row>
    <row r="143" spans="1:271" s="1027" customFormat="1" ht="18.95" hidden="1" customHeight="1">
      <c r="A143" s="1547">
        <f>BangKeTru!B141</f>
        <v>154</v>
      </c>
      <c r="B143" s="1548">
        <f>BangKeTru!C141</f>
        <v>36.6</v>
      </c>
      <c r="C143" s="1416">
        <f t="shared" si="25"/>
        <v>4809.4999999999982</v>
      </c>
      <c r="D143" s="1416"/>
      <c r="E143" s="1441"/>
      <c r="F143" s="1441"/>
      <c r="G143" s="1441"/>
      <c r="H143" s="1460"/>
      <c r="I143" s="1443"/>
      <c r="J143" s="1443"/>
      <c r="K143" s="1461"/>
      <c r="L143" s="1461"/>
      <c r="M143" s="1461"/>
      <c r="N143" s="1445" t="s">
        <v>3434</v>
      </c>
      <c r="O143" s="1446" t="s">
        <v>3434</v>
      </c>
      <c r="P143" s="1446"/>
      <c r="Q143" s="1444">
        <v>1</v>
      </c>
      <c r="R143" s="1444"/>
      <c r="S143" s="1445"/>
      <c r="T143" s="1444"/>
      <c r="U143" s="1444"/>
      <c r="V143" s="1444"/>
      <c r="W143" s="1445"/>
      <c r="X143" s="1447"/>
      <c r="Y143" s="1447"/>
      <c r="Z143" s="1447"/>
      <c r="AA143" s="1448"/>
      <c r="AB143" s="1444"/>
      <c r="AC143" s="1444"/>
      <c r="AD143" s="1444"/>
      <c r="AE143" s="1444"/>
      <c r="AF143" s="1444"/>
      <c r="AG143" s="1444"/>
      <c r="AH143" s="1444"/>
      <c r="AI143" s="1444"/>
      <c r="AJ143" s="1444"/>
      <c r="AK143" s="1444"/>
      <c r="AL143" s="1444"/>
      <c r="AM143" s="1444"/>
      <c r="AN143" s="1444"/>
      <c r="AO143" s="1444"/>
      <c r="AP143" s="1444"/>
      <c r="AQ143" s="1444"/>
      <c r="AR143" s="1444"/>
      <c r="AS143" s="1444"/>
      <c r="AT143" s="1444"/>
      <c r="AU143" s="1444"/>
      <c r="AV143" s="1444"/>
      <c r="AW143" s="1444"/>
      <c r="AX143" s="1444"/>
      <c r="AY143" s="1444"/>
      <c r="AZ143" s="1444"/>
      <c r="BA143" s="1444"/>
      <c r="BB143" s="1444"/>
      <c r="BC143" s="1444"/>
      <c r="BD143" s="1444"/>
      <c r="BE143" s="1444"/>
      <c r="BF143" s="1444"/>
      <c r="BG143" s="1444"/>
      <c r="BH143" s="1444"/>
      <c r="BI143" s="1444"/>
      <c r="BJ143" s="1444"/>
      <c r="BK143" s="1444"/>
      <c r="BL143" s="1444"/>
      <c r="BM143" s="1444"/>
      <c r="BN143" s="1444"/>
      <c r="BO143" s="1444"/>
      <c r="BP143" s="1444"/>
      <c r="BQ143" s="1444"/>
      <c r="BR143" s="1444"/>
      <c r="BS143" s="1444"/>
      <c r="BT143" s="1448"/>
      <c r="BU143" s="1448"/>
      <c r="BV143" s="1444"/>
      <c r="BW143" s="1444"/>
      <c r="BX143" s="1444"/>
      <c r="BY143" s="1444"/>
      <c r="BZ143" s="1444"/>
      <c r="CA143" s="1444"/>
      <c r="CB143" s="1444"/>
      <c r="CC143" s="1444"/>
      <c r="CD143" s="1444"/>
      <c r="CE143" s="1444"/>
      <c r="CF143" s="1448"/>
      <c r="CG143" s="1444"/>
      <c r="CH143" s="1444"/>
      <c r="CI143" s="1444"/>
      <c r="CJ143" s="1444"/>
      <c r="CK143" s="1444"/>
      <c r="CL143" s="1444"/>
      <c r="CM143" s="1444"/>
      <c r="CN143" s="1444"/>
      <c r="CO143" s="1444"/>
      <c r="CP143" s="1444"/>
      <c r="CQ143" s="1444"/>
      <c r="CR143" s="1444"/>
      <c r="CS143" s="1444"/>
      <c r="CT143" s="1444"/>
      <c r="CU143" s="1444"/>
      <c r="CV143" s="1444"/>
      <c r="CW143" s="1444"/>
      <c r="CX143" s="1444"/>
      <c r="CY143" s="1444"/>
      <c r="CZ143" s="1444"/>
      <c r="DA143" s="1444"/>
      <c r="DB143" s="1444"/>
      <c r="DC143" s="1448"/>
      <c r="DD143" s="1444"/>
      <c r="DE143" s="1444"/>
      <c r="DF143" s="1444"/>
      <c r="DG143" s="1444"/>
      <c r="DH143" s="1444"/>
      <c r="DI143" s="1444"/>
      <c r="DJ143" s="1444"/>
      <c r="DK143" s="1444"/>
      <c r="DL143" s="1444"/>
      <c r="DM143" s="1444"/>
      <c r="DN143" s="1444"/>
      <c r="DO143" s="1448">
        <v>1</v>
      </c>
      <c r="DP143" s="1444"/>
      <c r="DQ143" s="1448"/>
      <c r="DR143" s="1444"/>
      <c r="DS143" s="1444"/>
      <c r="DT143" s="1444"/>
      <c r="DU143" s="1444"/>
      <c r="DV143" s="1444"/>
      <c r="DW143" s="1444"/>
      <c r="DX143" s="1444"/>
      <c r="DY143" s="1444"/>
      <c r="DZ143" s="1444"/>
      <c r="EA143" s="1448"/>
      <c r="EB143" s="1444"/>
      <c r="EC143" s="1444"/>
      <c r="ED143" s="1444"/>
      <c r="EE143" s="1444"/>
      <c r="EF143" s="1444"/>
      <c r="EG143" s="1444"/>
      <c r="EH143" s="1444"/>
      <c r="EI143" s="1444"/>
      <c r="EJ143" s="1444"/>
      <c r="EK143" s="1444"/>
      <c r="EL143" s="1449"/>
      <c r="EM143" s="1450"/>
      <c r="EN143" s="1448">
        <v>3</v>
      </c>
      <c r="EO143" s="1448"/>
      <c r="EP143" s="1448"/>
      <c r="EQ143" s="1448"/>
      <c r="ER143" s="1448"/>
      <c r="ES143" s="1450"/>
      <c r="ET143" s="1448"/>
      <c r="EU143" s="1448">
        <v>1</v>
      </c>
      <c r="EV143" s="1448"/>
      <c r="EW143" s="1448"/>
      <c r="EX143" s="1448"/>
      <c r="EY143" s="1448"/>
      <c r="EZ143" s="1448"/>
      <c r="FA143" s="1448"/>
      <c r="FB143" s="1448"/>
      <c r="FC143" s="1448"/>
      <c r="FD143" s="1448"/>
      <c r="FE143" s="1448"/>
      <c r="FF143" s="1451"/>
      <c r="FG143" s="1448"/>
      <c r="FH143" s="1448"/>
      <c r="FI143" s="1448"/>
      <c r="FJ143" s="1448"/>
      <c r="FK143" s="1448"/>
      <c r="FL143" s="1450"/>
      <c r="FM143" s="1450"/>
      <c r="FN143" s="1450"/>
      <c r="FO143" s="1450"/>
      <c r="FP143" s="1448"/>
      <c r="FQ143" s="1452"/>
      <c r="FR143" s="1452"/>
      <c r="FS143" s="1450"/>
      <c r="FT143" s="1450">
        <v>3</v>
      </c>
      <c r="FU143" s="1450"/>
      <c r="FV143" s="1450"/>
      <c r="FW143" s="1450"/>
      <c r="FX143" s="1450"/>
      <c r="FY143" s="1450"/>
      <c r="FZ143" s="1450"/>
      <c r="GA143" s="1450"/>
      <c r="GB143" s="1450"/>
      <c r="GC143" s="1450"/>
      <c r="GD143" s="1453"/>
      <c r="GE143" s="1454"/>
      <c r="GF143" s="1454"/>
      <c r="GG143" s="1450"/>
      <c r="GH143" s="1431">
        <f t="shared" si="26"/>
        <v>109.80000000000001</v>
      </c>
      <c r="GI143" s="1432">
        <f t="shared" si="22"/>
        <v>36.6</v>
      </c>
      <c r="GJ143" s="1433">
        <f t="shared" si="27"/>
        <v>0</v>
      </c>
      <c r="GK143" s="1433"/>
      <c r="GL143" s="1434"/>
      <c r="GM143" s="1434"/>
      <c r="GN143" s="1434"/>
      <c r="GO143" s="1435"/>
      <c r="GP143" s="1435"/>
      <c r="GQ143" s="1435"/>
      <c r="GR143" s="1436"/>
      <c r="GS143" s="1437"/>
      <c r="GT143" s="1435"/>
      <c r="GU143" s="1435"/>
      <c r="GV143" s="1435">
        <v>1</v>
      </c>
      <c r="GW143" s="1435"/>
      <c r="GX143" s="1435"/>
      <c r="GY143" s="1435"/>
      <c r="GZ143" s="1435"/>
      <c r="HA143" s="1435"/>
      <c r="HB143" s="1435"/>
      <c r="HC143" s="1435">
        <f t="shared" si="29"/>
        <v>0</v>
      </c>
      <c r="HD143" s="1437">
        <f t="shared" si="30"/>
        <v>0</v>
      </c>
      <c r="HE143" s="1435"/>
      <c r="HF143" s="1436"/>
      <c r="HG143" s="1437"/>
      <c r="HH143" s="1435">
        <v>2</v>
      </c>
      <c r="HI143" s="1437">
        <v>1</v>
      </c>
      <c r="HJ143" s="1435"/>
      <c r="HK143" s="1437"/>
      <c r="HL143" s="1435"/>
      <c r="HM143" s="1436"/>
      <c r="HN143" s="1436"/>
      <c r="HO143" s="1436"/>
      <c r="HP143" s="1436"/>
      <c r="HQ143" s="1436"/>
      <c r="HR143" s="1437"/>
      <c r="HS143" s="1435"/>
      <c r="HT143" s="1435"/>
      <c r="HU143" s="1435"/>
      <c r="HV143" s="1435"/>
      <c r="HW143" s="1435"/>
      <c r="HX143" s="1435"/>
      <c r="HY143" s="1435">
        <v>1</v>
      </c>
      <c r="HZ143" s="1437"/>
      <c r="IA143" s="1437"/>
      <c r="IB143" s="1437"/>
      <c r="IC143" s="1462"/>
      <c r="ID143" s="1463"/>
      <c r="IE143" s="1463"/>
      <c r="IF143" s="1462"/>
      <c r="IG143" s="1435"/>
      <c r="IH143" s="1462"/>
      <c r="II143" s="1462"/>
      <c r="IJ143" s="1462"/>
      <c r="IK143" s="1462"/>
      <c r="IL143" s="1462"/>
      <c r="IM143" s="1462"/>
      <c r="IN143" s="1462"/>
      <c r="IO143" s="1462"/>
      <c r="IP143" s="1462"/>
      <c r="IQ143" s="1462"/>
      <c r="IR143" s="1462"/>
      <c r="IS143" s="1462"/>
      <c r="IT143" s="1462"/>
      <c r="IU143" s="1462"/>
      <c r="IV143" s="1435">
        <f t="shared" si="23"/>
        <v>0</v>
      </c>
      <c r="IW143" s="1437"/>
      <c r="IX143" s="1437"/>
      <c r="IY143" s="1437"/>
      <c r="IZ143" s="1435">
        <f t="shared" si="24"/>
        <v>0</v>
      </c>
      <c r="JA143" s="1462"/>
      <c r="JB143" s="1462"/>
      <c r="JC143" s="1462"/>
      <c r="JD143" s="1462"/>
      <c r="JE143" s="1437"/>
      <c r="JF143" s="1437"/>
      <c r="JG143" s="1437"/>
      <c r="JH143" s="1435"/>
      <c r="JI143" s="1436"/>
      <c r="JJ143" s="1436">
        <f t="shared" si="28"/>
        <v>0</v>
      </c>
      <c r="JK143" s="1455"/>
    </row>
    <row r="144" spans="1:271" s="1027" customFormat="1" ht="18.95" hidden="1" customHeight="1">
      <c r="A144" s="1547" t="str">
        <f>BangKeTru!B142</f>
        <v>154a</v>
      </c>
      <c r="B144" s="1548">
        <f>BangKeTru!C142</f>
        <v>28</v>
      </c>
      <c r="C144" s="1416">
        <f t="shared" si="25"/>
        <v>4837.4999999999982</v>
      </c>
      <c r="D144" s="1456"/>
      <c r="E144" s="1457"/>
      <c r="F144" s="1457"/>
      <c r="G144" s="1457"/>
      <c r="H144" s="1458"/>
      <c r="I144" s="1456"/>
      <c r="J144" s="1456"/>
      <c r="K144" s="1422"/>
      <c r="L144" s="1422"/>
      <c r="M144" s="1422"/>
      <c r="N144" s="1423"/>
      <c r="O144" s="1421" t="s">
        <v>3434</v>
      </c>
      <c r="P144" s="1421"/>
      <c r="Q144" s="1422"/>
      <c r="R144" s="1422"/>
      <c r="S144" s="1423"/>
      <c r="T144" s="1422"/>
      <c r="U144" s="1422"/>
      <c r="V144" s="1422"/>
      <c r="W144" s="1423"/>
      <c r="X144" s="1424">
        <v>1</v>
      </c>
      <c r="Y144" s="1424"/>
      <c r="Z144" s="1424"/>
      <c r="AA144" s="1425"/>
      <c r="AB144" s="1422"/>
      <c r="AC144" s="1422"/>
      <c r="AD144" s="1422"/>
      <c r="AE144" s="1422"/>
      <c r="AF144" s="1422"/>
      <c r="AG144" s="1422"/>
      <c r="AH144" s="1422"/>
      <c r="AI144" s="1422"/>
      <c r="AJ144" s="1422"/>
      <c r="AK144" s="1422"/>
      <c r="AL144" s="1422"/>
      <c r="AM144" s="1422">
        <v>1</v>
      </c>
      <c r="AN144" s="1422"/>
      <c r="AO144" s="1422"/>
      <c r="AP144" s="1422"/>
      <c r="AQ144" s="1422"/>
      <c r="AR144" s="1422"/>
      <c r="AS144" s="1422"/>
      <c r="AT144" s="1422"/>
      <c r="AU144" s="1422"/>
      <c r="AV144" s="1422"/>
      <c r="AW144" s="1422"/>
      <c r="AX144" s="1422"/>
      <c r="AY144" s="1422"/>
      <c r="AZ144" s="1422"/>
      <c r="BA144" s="1422"/>
      <c r="BB144" s="1422"/>
      <c r="BC144" s="1422"/>
      <c r="BD144" s="1422"/>
      <c r="BE144" s="1422"/>
      <c r="BF144" s="1422"/>
      <c r="BG144" s="1422"/>
      <c r="BH144" s="1422"/>
      <c r="BI144" s="1422"/>
      <c r="BJ144" s="1422"/>
      <c r="BK144" s="1422"/>
      <c r="BL144" s="1422"/>
      <c r="BM144" s="1422"/>
      <c r="BN144" s="1422"/>
      <c r="BO144" s="1422"/>
      <c r="BP144" s="1422"/>
      <c r="BQ144" s="1422"/>
      <c r="BR144" s="1422"/>
      <c r="BS144" s="1422"/>
      <c r="BT144" s="1425"/>
      <c r="BU144" s="1425"/>
      <c r="BV144" s="1422"/>
      <c r="BW144" s="1422"/>
      <c r="BX144" s="1422"/>
      <c r="BY144" s="1422"/>
      <c r="BZ144" s="1422"/>
      <c r="CA144" s="1422"/>
      <c r="CB144" s="1422"/>
      <c r="CC144" s="1422"/>
      <c r="CD144" s="1422"/>
      <c r="CE144" s="1422"/>
      <c r="CF144" s="1425"/>
      <c r="CG144" s="1422"/>
      <c r="CH144" s="1422"/>
      <c r="CI144" s="1422"/>
      <c r="CJ144" s="1422"/>
      <c r="CK144" s="1422"/>
      <c r="CL144" s="1422"/>
      <c r="CM144" s="1422"/>
      <c r="CN144" s="1422"/>
      <c r="CO144" s="1422"/>
      <c r="CP144" s="1422"/>
      <c r="CQ144" s="1422"/>
      <c r="CR144" s="1422"/>
      <c r="CS144" s="1422"/>
      <c r="CT144" s="1422"/>
      <c r="CU144" s="1422"/>
      <c r="CV144" s="1422"/>
      <c r="CW144" s="1422"/>
      <c r="CX144" s="1422"/>
      <c r="CY144" s="1422"/>
      <c r="CZ144" s="1422"/>
      <c r="DA144" s="1422"/>
      <c r="DB144" s="1422"/>
      <c r="DC144" s="1425"/>
      <c r="DD144" s="1422"/>
      <c r="DE144" s="1422"/>
      <c r="DF144" s="1422"/>
      <c r="DG144" s="1422"/>
      <c r="DH144" s="1422"/>
      <c r="DI144" s="1422"/>
      <c r="DJ144" s="1422"/>
      <c r="DK144" s="1422"/>
      <c r="DL144" s="1422"/>
      <c r="DM144" s="1422"/>
      <c r="DN144" s="1422"/>
      <c r="DO144" s="1425">
        <v>1</v>
      </c>
      <c r="DP144" s="1422"/>
      <c r="DQ144" s="1425"/>
      <c r="DR144" s="1422"/>
      <c r="DS144" s="1422"/>
      <c r="DT144" s="1422"/>
      <c r="DU144" s="1422"/>
      <c r="DV144" s="1422"/>
      <c r="DW144" s="1422"/>
      <c r="DX144" s="1422"/>
      <c r="DY144" s="1422"/>
      <c r="DZ144" s="1422"/>
      <c r="EA144" s="1425"/>
      <c r="EB144" s="1422"/>
      <c r="EC144" s="1422"/>
      <c r="ED144" s="1422"/>
      <c r="EE144" s="1422"/>
      <c r="EF144" s="1422"/>
      <c r="EG144" s="1422"/>
      <c r="EH144" s="1422"/>
      <c r="EI144" s="1422"/>
      <c r="EJ144" s="1422"/>
      <c r="EK144" s="1422"/>
      <c r="EL144" s="1426"/>
      <c r="EM144" s="1427"/>
      <c r="EN144" s="1425">
        <v>3</v>
      </c>
      <c r="EO144" s="1425"/>
      <c r="EP144" s="1425"/>
      <c r="EQ144" s="1425"/>
      <c r="ER144" s="1425"/>
      <c r="ES144" s="1427"/>
      <c r="ET144" s="1425"/>
      <c r="EU144" s="1425">
        <v>1</v>
      </c>
      <c r="EV144" s="1425"/>
      <c r="EW144" s="1425"/>
      <c r="EX144" s="1425"/>
      <c r="EY144" s="1425"/>
      <c r="EZ144" s="1425"/>
      <c r="FA144" s="1425"/>
      <c r="FB144" s="1425"/>
      <c r="FC144" s="1425"/>
      <c r="FD144" s="1425"/>
      <c r="FE144" s="1425"/>
      <c r="FF144" s="1428"/>
      <c r="FG144" s="1425"/>
      <c r="FH144" s="1425"/>
      <c r="FI144" s="1425"/>
      <c r="FJ144" s="1425"/>
      <c r="FK144" s="1425"/>
      <c r="FL144" s="1427"/>
      <c r="FM144" s="1427"/>
      <c r="FN144" s="1427"/>
      <c r="FO144" s="1427"/>
      <c r="FP144" s="1425"/>
      <c r="FQ144" s="1427"/>
      <c r="FR144" s="1427"/>
      <c r="FS144" s="1427"/>
      <c r="FT144" s="1427">
        <v>3</v>
      </c>
      <c r="FU144" s="1427"/>
      <c r="FV144" s="1427"/>
      <c r="FW144" s="1427"/>
      <c r="FX144" s="1427"/>
      <c r="FY144" s="1427"/>
      <c r="FZ144" s="1427"/>
      <c r="GA144" s="1427"/>
      <c r="GB144" s="1427"/>
      <c r="GC144" s="1427"/>
      <c r="GD144" s="1429"/>
      <c r="GE144" s="1430"/>
      <c r="GF144" s="1430"/>
      <c r="GG144" s="1427"/>
      <c r="GH144" s="1431">
        <f t="shared" si="26"/>
        <v>84</v>
      </c>
      <c r="GI144" s="1432">
        <f t="shared" si="22"/>
        <v>28</v>
      </c>
      <c r="GJ144" s="1433">
        <f t="shared" si="27"/>
        <v>0</v>
      </c>
      <c r="GK144" s="1433"/>
      <c r="GL144" s="1434"/>
      <c r="GM144" s="1434"/>
      <c r="GN144" s="1434"/>
      <c r="GO144" s="1490">
        <f>0+1-1</f>
        <v>0</v>
      </c>
      <c r="GP144" s="1435"/>
      <c r="GQ144" s="1435"/>
      <c r="GR144" s="1436"/>
      <c r="GS144" s="1437"/>
      <c r="GT144" s="1435"/>
      <c r="GU144" s="1435"/>
      <c r="GV144" s="1435"/>
      <c r="GW144" s="1435"/>
      <c r="GX144" s="1435"/>
      <c r="GY144" s="1435"/>
      <c r="GZ144" s="1435"/>
      <c r="HA144" s="1435"/>
      <c r="HB144" s="1435"/>
      <c r="HC144" s="1435">
        <f t="shared" si="29"/>
        <v>0</v>
      </c>
      <c r="HD144" s="1437">
        <f t="shared" si="30"/>
        <v>0</v>
      </c>
      <c r="HE144" s="1435"/>
      <c r="HF144" s="1436"/>
      <c r="HG144" s="1437"/>
      <c r="HH144" s="1435"/>
      <c r="HI144" s="1437"/>
      <c r="HJ144" s="1435"/>
      <c r="HK144" s="1437"/>
      <c r="HL144" s="1435"/>
      <c r="HM144" s="1436"/>
      <c r="HN144" s="1436"/>
      <c r="HO144" s="1436"/>
      <c r="HP144" s="1436"/>
      <c r="HQ144" s="1436"/>
      <c r="HR144" s="1437"/>
      <c r="HS144" s="1435"/>
      <c r="HT144" s="1435"/>
      <c r="HU144" s="1435"/>
      <c r="HV144" s="1435"/>
      <c r="HW144" s="1435"/>
      <c r="HX144" s="1435"/>
      <c r="HY144" s="1435"/>
      <c r="HZ144" s="1437"/>
      <c r="IA144" s="1437"/>
      <c r="IB144" s="1437"/>
      <c r="IC144" s="1435"/>
      <c r="ID144" s="1438"/>
      <c r="IE144" s="1438"/>
      <c r="IF144" s="1435"/>
      <c r="IG144" s="1435"/>
      <c r="IH144" s="1435"/>
      <c r="II144" s="1435"/>
      <c r="IJ144" s="1435"/>
      <c r="IK144" s="1435"/>
      <c r="IL144" s="1435"/>
      <c r="IM144" s="1435"/>
      <c r="IN144" s="1435"/>
      <c r="IO144" s="1435"/>
      <c r="IP144" s="1435"/>
      <c r="IQ144" s="1435"/>
      <c r="IR144" s="1435"/>
      <c r="IS144" s="1435"/>
      <c r="IT144" s="1435"/>
      <c r="IU144" s="1435"/>
      <c r="IV144" s="1435">
        <f t="shared" si="23"/>
        <v>0</v>
      </c>
      <c r="IW144" s="1436"/>
      <c r="IX144" s="1436"/>
      <c r="IY144" s="1437"/>
      <c r="IZ144" s="1435">
        <f t="shared" si="24"/>
        <v>0</v>
      </c>
      <c r="JA144" s="1435"/>
      <c r="JB144" s="1435"/>
      <c r="JC144" s="1435"/>
      <c r="JD144" s="1435"/>
      <c r="JE144" s="1437"/>
      <c r="JF144" s="1437"/>
      <c r="JG144" s="1437"/>
      <c r="JH144" s="1435"/>
      <c r="JI144" s="1436"/>
      <c r="JJ144" s="1436">
        <f t="shared" si="28"/>
        <v>0</v>
      </c>
      <c r="JK144" s="1459"/>
    </row>
    <row r="145" spans="1:271" s="1027" customFormat="1" ht="18.95" hidden="1" customHeight="1">
      <c r="A145" s="1547">
        <f>BangKeTru!B143</f>
        <v>155</v>
      </c>
      <c r="B145" s="1548">
        <f>BangKeTru!C143</f>
        <v>36.799999999999997</v>
      </c>
      <c r="C145" s="1416">
        <f t="shared" si="25"/>
        <v>4874.2999999999984</v>
      </c>
      <c r="D145" s="1416"/>
      <c r="E145" s="1441"/>
      <c r="F145" s="1441"/>
      <c r="G145" s="1441"/>
      <c r="H145" s="1460"/>
      <c r="I145" s="1443"/>
      <c r="J145" s="1443"/>
      <c r="K145" s="1461"/>
      <c r="L145" s="1461"/>
      <c r="M145" s="1461"/>
      <c r="N145" s="1445" t="s">
        <v>3434</v>
      </c>
      <c r="O145" s="1446" t="s">
        <v>3434</v>
      </c>
      <c r="P145" s="1446"/>
      <c r="Q145" s="1444">
        <v>1</v>
      </c>
      <c r="R145" s="1444"/>
      <c r="S145" s="1445"/>
      <c r="T145" s="1444"/>
      <c r="U145" s="1444"/>
      <c r="V145" s="1444"/>
      <c r="W145" s="1445"/>
      <c r="X145" s="1447"/>
      <c r="Y145" s="1447"/>
      <c r="Z145" s="1447"/>
      <c r="AA145" s="1448"/>
      <c r="AB145" s="1444"/>
      <c r="AC145" s="1444"/>
      <c r="AD145" s="1444"/>
      <c r="AE145" s="1444"/>
      <c r="AF145" s="1444"/>
      <c r="AG145" s="1444"/>
      <c r="AH145" s="1444"/>
      <c r="AI145" s="1444"/>
      <c r="AJ145" s="1444"/>
      <c r="AK145" s="1444"/>
      <c r="AL145" s="1444"/>
      <c r="AM145" s="1444"/>
      <c r="AN145" s="1444"/>
      <c r="AO145" s="1444"/>
      <c r="AP145" s="1444"/>
      <c r="AQ145" s="1444"/>
      <c r="AR145" s="1444"/>
      <c r="AS145" s="1444"/>
      <c r="AT145" s="1444"/>
      <c r="AU145" s="1444"/>
      <c r="AV145" s="1444"/>
      <c r="AW145" s="1444"/>
      <c r="AX145" s="1444"/>
      <c r="AY145" s="1444"/>
      <c r="AZ145" s="1444"/>
      <c r="BA145" s="1444"/>
      <c r="BB145" s="1444"/>
      <c r="BC145" s="1444"/>
      <c r="BD145" s="1444"/>
      <c r="BE145" s="1444"/>
      <c r="BF145" s="1444"/>
      <c r="BG145" s="1444"/>
      <c r="BH145" s="1444"/>
      <c r="BI145" s="1444"/>
      <c r="BJ145" s="1444"/>
      <c r="BK145" s="1444"/>
      <c r="BL145" s="1444"/>
      <c r="BM145" s="1444"/>
      <c r="BN145" s="1444"/>
      <c r="BO145" s="1444"/>
      <c r="BP145" s="1444"/>
      <c r="BQ145" s="1444"/>
      <c r="BR145" s="1444"/>
      <c r="BS145" s="1444"/>
      <c r="BT145" s="1448"/>
      <c r="BU145" s="1448"/>
      <c r="BV145" s="1444"/>
      <c r="BW145" s="1444"/>
      <c r="BX145" s="1444"/>
      <c r="BY145" s="1444"/>
      <c r="BZ145" s="1444"/>
      <c r="CA145" s="1444"/>
      <c r="CB145" s="1444"/>
      <c r="CC145" s="1444"/>
      <c r="CD145" s="1444"/>
      <c r="CE145" s="1444"/>
      <c r="CF145" s="1448"/>
      <c r="CG145" s="1444"/>
      <c r="CH145" s="1444"/>
      <c r="CI145" s="1444"/>
      <c r="CJ145" s="1444"/>
      <c r="CK145" s="1444"/>
      <c r="CL145" s="1444"/>
      <c r="CM145" s="1444"/>
      <c r="CN145" s="1444"/>
      <c r="CO145" s="1444"/>
      <c r="CP145" s="1444"/>
      <c r="CQ145" s="1444"/>
      <c r="CR145" s="1444"/>
      <c r="CS145" s="1444"/>
      <c r="CT145" s="1444"/>
      <c r="CU145" s="1444"/>
      <c r="CV145" s="1444"/>
      <c r="CW145" s="1444"/>
      <c r="CX145" s="1444"/>
      <c r="CY145" s="1444"/>
      <c r="CZ145" s="1444"/>
      <c r="DA145" s="1444"/>
      <c r="DB145" s="1444"/>
      <c r="DC145" s="1448"/>
      <c r="DD145" s="1444"/>
      <c r="DE145" s="1444"/>
      <c r="DF145" s="1444"/>
      <c r="DG145" s="1444"/>
      <c r="DH145" s="1444"/>
      <c r="DI145" s="1444"/>
      <c r="DJ145" s="1444"/>
      <c r="DK145" s="1444"/>
      <c r="DL145" s="1444"/>
      <c r="DM145" s="1444"/>
      <c r="DN145" s="1444"/>
      <c r="DO145" s="1448">
        <v>1</v>
      </c>
      <c r="DP145" s="1444"/>
      <c r="DQ145" s="1448"/>
      <c r="DR145" s="1444"/>
      <c r="DS145" s="1444"/>
      <c r="DT145" s="1444"/>
      <c r="DU145" s="1444"/>
      <c r="DV145" s="1444"/>
      <c r="DW145" s="1444"/>
      <c r="DX145" s="1444"/>
      <c r="DY145" s="1444"/>
      <c r="DZ145" s="1444"/>
      <c r="EA145" s="1448"/>
      <c r="EB145" s="1444"/>
      <c r="EC145" s="1444"/>
      <c r="ED145" s="1444"/>
      <c r="EE145" s="1444"/>
      <c r="EF145" s="1444"/>
      <c r="EG145" s="1444"/>
      <c r="EH145" s="1444"/>
      <c r="EI145" s="1444"/>
      <c r="EJ145" s="1444"/>
      <c r="EK145" s="1444"/>
      <c r="EL145" s="1449"/>
      <c r="EM145" s="1450"/>
      <c r="EN145" s="1448">
        <v>3</v>
      </c>
      <c r="EO145" s="1448"/>
      <c r="EP145" s="1448"/>
      <c r="EQ145" s="1448"/>
      <c r="ER145" s="1448"/>
      <c r="ES145" s="1450">
        <v>1</v>
      </c>
      <c r="ET145" s="1448"/>
      <c r="EU145" s="1448">
        <v>1</v>
      </c>
      <c r="EV145" s="1448"/>
      <c r="EW145" s="1448"/>
      <c r="EX145" s="1448"/>
      <c r="EY145" s="1448"/>
      <c r="EZ145" s="1448"/>
      <c r="FA145" s="1448"/>
      <c r="FB145" s="1448"/>
      <c r="FC145" s="1448"/>
      <c r="FD145" s="1448"/>
      <c r="FE145" s="1448"/>
      <c r="FF145" s="1451"/>
      <c r="FG145" s="1448"/>
      <c r="FH145" s="1448"/>
      <c r="FI145" s="1448"/>
      <c r="FJ145" s="1448"/>
      <c r="FK145" s="1448"/>
      <c r="FL145" s="1450"/>
      <c r="FM145" s="1450"/>
      <c r="FN145" s="1450"/>
      <c r="FO145" s="1450"/>
      <c r="FP145" s="1448"/>
      <c r="FQ145" s="1452"/>
      <c r="FR145" s="1452"/>
      <c r="FS145" s="1450"/>
      <c r="FT145" s="1450">
        <v>3</v>
      </c>
      <c r="FU145" s="1450"/>
      <c r="FV145" s="1450"/>
      <c r="FW145" s="1450"/>
      <c r="FX145" s="1450"/>
      <c r="FY145" s="1450"/>
      <c r="FZ145" s="1450"/>
      <c r="GA145" s="1450"/>
      <c r="GB145" s="1450"/>
      <c r="GC145" s="1450"/>
      <c r="GD145" s="1453"/>
      <c r="GE145" s="1454"/>
      <c r="GF145" s="1454"/>
      <c r="GG145" s="1450"/>
      <c r="GH145" s="1431">
        <f t="shared" si="26"/>
        <v>110.39999999999999</v>
      </c>
      <c r="GI145" s="1432">
        <f t="shared" si="22"/>
        <v>36.799999999999997</v>
      </c>
      <c r="GJ145" s="1433">
        <f t="shared" si="27"/>
        <v>0</v>
      </c>
      <c r="GK145" s="1433"/>
      <c r="GL145" s="1434"/>
      <c r="GM145" s="1434"/>
      <c r="GN145" s="1434"/>
      <c r="GO145" s="1435"/>
      <c r="GP145" s="1435"/>
      <c r="GQ145" s="1435"/>
      <c r="GR145" s="1436"/>
      <c r="GS145" s="1437"/>
      <c r="GT145" s="1435"/>
      <c r="GU145" s="1435"/>
      <c r="GV145" s="1435">
        <v>1</v>
      </c>
      <c r="GW145" s="1435"/>
      <c r="GX145" s="1435"/>
      <c r="GY145" s="1435"/>
      <c r="GZ145" s="1435"/>
      <c r="HA145" s="1435"/>
      <c r="HB145" s="1435"/>
      <c r="HC145" s="1435">
        <f t="shared" si="29"/>
        <v>0</v>
      </c>
      <c r="HD145" s="1437">
        <f t="shared" si="30"/>
        <v>0</v>
      </c>
      <c r="HE145" s="1435"/>
      <c r="HF145" s="1436"/>
      <c r="HG145" s="1437"/>
      <c r="HH145" s="1435">
        <v>2</v>
      </c>
      <c r="HI145" s="1437">
        <v>1</v>
      </c>
      <c r="HJ145" s="1435"/>
      <c r="HK145" s="1437"/>
      <c r="HL145" s="1435"/>
      <c r="HM145" s="1436"/>
      <c r="HN145" s="1436"/>
      <c r="HO145" s="1436"/>
      <c r="HP145" s="1436"/>
      <c r="HQ145" s="1436"/>
      <c r="HR145" s="1437"/>
      <c r="HS145" s="1435"/>
      <c r="HT145" s="1435"/>
      <c r="HU145" s="1435"/>
      <c r="HV145" s="1435"/>
      <c r="HW145" s="1435"/>
      <c r="HX145" s="1435"/>
      <c r="HY145" s="1435">
        <v>1</v>
      </c>
      <c r="HZ145" s="1437"/>
      <c r="IA145" s="1437"/>
      <c r="IB145" s="1437"/>
      <c r="IC145" s="1462"/>
      <c r="ID145" s="1463"/>
      <c r="IE145" s="1463"/>
      <c r="IF145" s="1462"/>
      <c r="IG145" s="1435"/>
      <c r="IH145" s="1462"/>
      <c r="II145" s="1462"/>
      <c r="IJ145" s="1462"/>
      <c r="IK145" s="1462"/>
      <c r="IL145" s="1462"/>
      <c r="IM145" s="1462"/>
      <c r="IN145" s="1462"/>
      <c r="IO145" s="1462"/>
      <c r="IP145" s="1462"/>
      <c r="IQ145" s="1462"/>
      <c r="IR145" s="1462"/>
      <c r="IS145" s="1462"/>
      <c r="IT145" s="1462"/>
      <c r="IU145" s="1462"/>
      <c r="IV145" s="1435">
        <f t="shared" si="23"/>
        <v>0</v>
      </c>
      <c r="IW145" s="1437"/>
      <c r="IX145" s="1437"/>
      <c r="IY145" s="1437"/>
      <c r="IZ145" s="1435">
        <f t="shared" si="24"/>
        <v>0</v>
      </c>
      <c r="JA145" s="1462"/>
      <c r="JB145" s="1462"/>
      <c r="JC145" s="1462"/>
      <c r="JD145" s="1462"/>
      <c r="JE145" s="1437"/>
      <c r="JF145" s="1437"/>
      <c r="JG145" s="1437"/>
      <c r="JH145" s="1435"/>
      <c r="JI145" s="1436"/>
      <c r="JJ145" s="1436">
        <f t="shared" si="28"/>
        <v>0</v>
      </c>
      <c r="JK145" s="1455"/>
    </row>
    <row r="146" spans="1:271" s="1027" customFormat="1" ht="18.95" hidden="1" customHeight="1">
      <c r="A146" s="1547" t="str">
        <f>BangKeTru!B144</f>
        <v>155a</v>
      </c>
      <c r="B146" s="1548">
        <f>BangKeTru!C144</f>
        <v>39.4</v>
      </c>
      <c r="C146" s="1416">
        <f t="shared" si="25"/>
        <v>4913.699999999998</v>
      </c>
      <c r="D146" s="1456"/>
      <c r="E146" s="1457"/>
      <c r="F146" s="1457"/>
      <c r="G146" s="1457"/>
      <c r="H146" s="1458"/>
      <c r="I146" s="1456"/>
      <c r="J146" s="1456"/>
      <c r="K146" s="1422"/>
      <c r="L146" s="1422"/>
      <c r="M146" s="1422"/>
      <c r="N146" s="1423"/>
      <c r="O146" s="1421" t="s">
        <v>3434</v>
      </c>
      <c r="P146" s="1421"/>
      <c r="Q146" s="1422"/>
      <c r="R146" s="1422"/>
      <c r="S146" s="1423"/>
      <c r="T146" s="1422"/>
      <c r="U146" s="1422"/>
      <c r="V146" s="1422"/>
      <c r="W146" s="1423"/>
      <c r="X146" s="1424">
        <v>1</v>
      </c>
      <c r="Y146" s="1424"/>
      <c r="Z146" s="1424"/>
      <c r="AA146" s="1425"/>
      <c r="AB146" s="1422"/>
      <c r="AC146" s="1422"/>
      <c r="AD146" s="1422"/>
      <c r="AE146" s="1422"/>
      <c r="AF146" s="1422"/>
      <c r="AG146" s="1422"/>
      <c r="AH146" s="1422"/>
      <c r="AI146" s="1422"/>
      <c r="AJ146" s="1422"/>
      <c r="AK146" s="1422"/>
      <c r="AL146" s="1422"/>
      <c r="AM146" s="1422"/>
      <c r="AN146" s="1422">
        <v>1</v>
      </c>
      <c r="AO146" s="1422"/>
      <c r="AP146" s="1422"/>
      <c r="AQ146" s="1422"/>
      <c r="AR146" s="1422"/>
      <c r="AS146" s="1422"/>
      <c r="AT146" s="1422"/>
      <c r="AU146" s="1422"/>
      <c r="AV146" s="1422"/>
      <c r="AW146" s="1422"/>
      <c r="AX146" s="1422"/>
      <c r="AY146" s="1422"/>
      <c r="AZ146" s="1422"/>
      <c r="BA146" s="1422"/>
      <c r="BB146" s="1422"/>
      <c r="BC146" s="1422"/>
      <c r="BD146" s="1422"/>
      <c r="BE146" s="1422"/>
      <c r="BF146" s="1422"/>
      <c r="BG146" s="1422"/>
      <c r="BH146" s="1422"/>
      <c r="BI146" s="1422"/>
      <c r="BJ146" s="1422"/>
      <c r="BK146" s="1422"/>
      <c r="BL146" s="1422"/>
      <c r="BM146" s="1422"/>
      <c r="BN146" s="1422"/>
      <c r="BO146" s="1422"/>
      <c r="BP146" s="1422"/>
      <c r="BQ146" s="1422"/>
      <c r="BR146" s="1422"/>
      <c r="BS146" s="1422"/>
      <c r="BT146" s="1425"/>
      <c r="BU146" s="1425"/>
      <c r="BV146" s="1422"/>
      <c r="BW146" s="1422"/>
      <c r="BX146" s="1422"/>
      <c r="BY146" s="1422"/>
      <c r="BZ146" s="1422"/>
      <c r="CA146" s="1422"/>
      <c r="CB146" s="1422"/>
      <c r="CC146" s="1422"/>
      <c r="CD146" s="1422"/>
      <c r="CE146" s="1422"/>
      <c r="CF146" s="1425"/>
      <c r="CG146" s="1422"/>
      <c r="CH146" s="1422"/>
      <c r="CI146" s="1422"/>
      <c r="CJ146" s="1422"/>
      <c r="CK146" s="1422"/>
      <c r="CL146" s="1422"/>
      <c r="CM146" s="1422"/>
      <c r="CN146" s="1422"/>
      <c r="CO146" s="1422"/>
      <c r="CP146" s="1422"/>
      <c r="CQ146" s="1422"/>
      <c r="CR146" s="1422"/>
      <c r="CS146" s="1422">
        <v>1</v>
      </c>
      <c r="CT146" s="1422"/>
      <c r="CU146" s="1422"/>
      <c r="CV146" s="1422"/>
      <c r="CW146" s="1422"/>
      <c r="CX146" s="1422"/>
      <c r="CY146" s="1422"/>
      <c r="CZ146" s="1422"/>
      <c r="DA146" s="1422"/>
      <c r="DB146" s="1422"/>
      <c r="DC146" s="1425"/>
      <c r="DD146" s="1422"/>
      <c r="DE146" s="1422"/>
      <c r="DF146" s="1422"/>
      <c r="DG146" s="1422"/>
      <c r="DH146" s="1422"/>
      <c r="DI146" s="1422"/>
      <c r="DJ146" s="1422"/>
      <c r="DK146" s="1422"/>
      <c r="DL146" s="1422"/>
      <c r="DM146" s="1422"/>
      <c r="DN146" s="1422"/>
      <c r="DO146" s="1425">
        <v>1</v>
      </c>
      <c r="DP146" s="1422"/>
      <c r="DQ146" s="1425"/>
      <c r="DR146" s="1422"/>
      <c r="DS146" s="1422"/>
      <c r="DT146" s="1422"/>
      <c r="DU146" s="1422"/>
      <c r="DV146" s="1422"/>
      <c r="DW146" s="1422"/>
      <c r="DX146" s="1422"/>
      <c r="DY146" s="1422"/>
      <c r="DZ146" s="1422"/>
      <c r="EA146" s="1425"/>
      <c r="EB146" s="1422"/>
      <c r="EC146" s="1422"/>
      <c r="ED146" s="1422"/>
      <c r="EE146" s="1422"/>
      <c r="EF146" s="1422"/>
      <c r="EG146" s="1422"/>
      <c r="EH146" s="1422"/>
      <c r="EI146" s="1422"/>
      <c r="EJ146" s="1422"/>
      <c r="EK146" s="1422"/>
      <c r="EL146" s="1426"/>
      <c r="EM146" s="1427"/>
      <c r="EN146" s="1425">
        <v>3</v>
      </c>
      <c r="EO146" s="1425"/>
      <c r="EP146" s="1425"/>
      <c r="EQ146" s="1425"/>
      <c r="ER146" s="1425"/>
      <c r="ES146" s="1427"/>
      <c r="ET146" s="1425"/>
      <c r="EU146" s="1425">
        <v>1</v>
      </c>
      <c r="EV146" s="1425"/>
      <c r="EW146" s="1425"/>
      <c r="EX146" s="1425"/>
      <c r="EY146" s="1425"/>
      <c r="EZ146" s="1425"/>
      <c r="FA146" s="1425"/>
      <c r="FB146" s="1425"/>
      <c r="FC146" s="1425"/>
      <c r="FD146" s="1425"/>
      <c r="FE146" s="1425"/>
      <c r="FF146" s="1428"/>
      <c r="FG146" s="1425"/>
      <c r="FH146" s="1425"/>
      <c r="FI146" s="1425"/>
      <c r="FJ146" s="1425"/>
      <c r="FK146" s="1425"/>
      <c r="FL146" s="1427"/>
      <c r="FM146" s="1427"/>
      <c r="FN146" s="1427"/>
      <c r="FO146" s="1427"/>
      <c r="FP146" s="1425"/>
      <c r="FQ146" s="1427"/>
      <c r="FR146" s="1427"/>
      <c r="FS146" s="1427"/>
      <c r="FT146" s="1427">
        <v>3</v>
      </c>
      <c r="FU146" s="1427"/>
      <c r="FV146" s="1427"/>
      <c r="FW146" s="1427"/>
      <c r="FX146" s="1427"/>
      <c r="FY146" s="1427"/>
      <c r="FZ146" s="1427">
        <v>2</v>
      </c>
      <c r="GA146" s="1427"/>
      <c r="GB146" s="1427">
        <v>7</v>
      </c>
      <c r="GC146" s="1427">
        <v>4</v>
      </c>
      <c r="GD146" s="1429"/>
      <c r="GE146" s="1430"/>
      <c r="GF146" s="1430"/>
      <c r="GG146" s="1427"/>
      <c r="GH146" s="1431">
        <f t="shared" si="26"/>
        <v>118.19999999999999</v>
      </c>
      <c r="GI146" s="1432"/>
      <c r="GJ146" s="1433">
        <f t="shared" si="27"/>
        <v>0</v>
      </c>
      <c r="GK146" s="1433"/>
      <c r="GL146" s="1434"/>
      <c r="GM146" s="1434"/>
      <c r="GN146" s="1434"/>
      <c r="GO146" s="1435">
        <v>1</v>
      </c>
      <c r="GP146" s="1435"/>
      <c r="GQ146" s="1435"/>
      <c r="GR146" s="1436"/>
      <c r="GS146" s="1437"/>
      <c r="GT146" s="1435"/>
      <c r="GU146" s="1435"/>
      <c r="GV146" s="1435"/>
      <c r="GW146" s="1435"/>
      <c r="GX146" s="1435"/>
      <c r="GY146" s="1435"/>
      <c r="GZ146" s="1435"/>
      <c r="HA146" s="1435"/>
      <c r="HB146" s="1435"/>
      <c r="HC146" s="1435">
        <f t="shared" si="29"/>
        <v>0</v>
      </c>
      <c r="HD146" s="1437">
        <f t="shared" si="30"/>
        <v>0</v>
      </c>
      <c r="HE146" s="1435"/>
      <c r="HF146" s="1436"/>
      <c r="HG146" s="1437"/>
      <c r="HH146" s="1435"/>
      <c r="HI146" s="1437"/>
      <c r="HJ146" s="1435">
        <v>1</v>
      </c>
      <c r="HK146" s="1437"/>
      <c r="HL146" s="1435">
        <v>1</v>
      </c>
      <c r="HM146" s="1436">
        <v>3</v>
      </c>
      <c r="HN146" s="1436">
        <v>1</v>
      </c>
      <c r="HO146" s="1436"/>
      <c r="HP146" s="1436"/>
      <c r="HQ146" s="1436"/>
      <c r="HR146" s="1437"/>
      <c r="HS146" s="1435"/>
      <c r="HT146" s="1435"/>
      <c r="HU146" s="1435"/>
      <c r="HV146" s="1435"/>
      <c r="HW146" s="1435"/>
      <c r="HX146" s="1435"/>
      <c r="HY146" s="1435"/>
      <c r="HZ146" s="1437"/>
      <c r="IA146" s="1437"/>
      <c r="IB146" s="1437"/>
      <c r="IC146" s="1435"/>
      <c r="ID146" s="1438"/>
      <c r="IE146" s="1438"/>
      <c r="IF146" s="1435"/>
      <c r="IG146" s="1435"/>
      <c r="IH146" s="1435"/>
      <c r="II146" s="1435"/>
      <c r="IJ146" s="1435"/>
      <c r="IK146" s="1435"/>
      <c r="IL146" s="1435"/>
      <c r="IM146" s="1435"/>
      <c r="IN146" s="1435"/>
      <c r="IO146" s="1435"/>
      <c r="IP146" s="1435"/>
      <c r="IQ146" s="1435"/>
      <c r="IR146" s="1435"/>
      <c r="IS146" s="1435"/>
      <c r="IT146" s="1435">
        <f>HJ146</f>
        <v>1</v>
      </c>
      <c r="IU146" s="1435">
        <f>HK146</f>
        <v>0</v>
      </c>
      <c r="IV146" s="1435">
        <f t="shared" si="23"/>
        <v>1</v>
      </c>
      <c r="IW146" s="1436">
        <f>HO146</f>
        <v>0</v>
      </c>
      <c r="IX146" s="1436">
        <f>HP146</f>
        <v>0</v>
      </c>
      <c r="IY146" s="1437"/>
      <c r="IZ146" s="1435">
        <f t="shared" si="24"/>
        <v>0</v>
      </c>
      <c r="JA146" s="1435"/>
      <c r="JB146" s="1435"/>
      <c r="JC146" s="1435"/>
      <c r="JD146" s="1435"/>
      <c r="JE146" s="1437"/>
      <c r="JF146" s="1437">
        <v>2</v>
      </c>
      <c r="JG146" s="1437"/>
      <c r="JH146" s="1435"/>
      <c r="JI146" s="1436"/>
      <c r="JJ146" s="1436">
        <f t="shared" si="28"/>
        <v>0</v>
      </c>
      <c r="JK146" s="1459"/>
    </row>
    <row r="147" spans="1:271" s="1027" customFormat="1" ht="18.95" hidden="1" customHeight="1">
      <c r="A147" s="1547">
        <f>BangKeTru!B145</f>
        <v>156</v>
      </c>
      <c r="B147" s="1548">
        <f>BangKeTru!C145</f>
        <v>41.6</v>
      </c>
      <c r="C147" s="1416">
        <f t="shared" si="25"/>
        <v>4955.2999999999984</v>
      </c>
      <c r="D147" s="1416"/>
      <c r="E147" s="1441"/>
      <c r="F147" s="1441"/>
      <c r="G147" s="1441"/>
      <c r="H147" s="1460"/>
      <c r="I147" s="1443"/>
      <c r="J147" s="1443"/>
      <c r="K147" s="1461"/>
      <c r="L147" s="1461"/>
      <c r="M147" s="1461"/>
      <c r="N147" s="1445" t="s">
        <v>3434</v>
      </c>
      <c r="O147" s="1446" t="s">
        <v>3434</v>
      </c>
      <c r="P147" s="1446"/>
      <c r="Q147" s="1444">
        <v>1</v>
      </c>
      <c r="R147" s="1444"/>
      <c r="S147" s="1445"/>
      <c r="T147" s="1444"/>
      <c r="U147" s="1444"/>
      <c r="V147" s="1444"/>
      <c r="W147" s="1445"/>
      <c r="X147" s="1447"/>
      <c r="Y147" s="1447"/>
      <c r="Z147" s="1447"/>
      <c r="AA147" s="1448"/>
      <c r="AB147" s="1444"/>
      <c r="AC147" s="1444"/>
      <c r="AD147" s="1444"/>
      <c r="AE147" s="1444"/>
      <c r="AF147" s="1444"/>
      <c r="AG147" s="1444"/>
      <c r="AH147" s="1444"/>
      <c r="AI147" s="1444"/>
      <c r="AJ147" s="1444"/>
      <c r="AK147" s="1444"/>
      <c r="AL147" s="1444"/>
      <c r="AM147" s="1444"/>
      <c r="AN147" s="1444"/>
      <c r="AO147" s="1444"/>
      <c r="AP147" s="1444"/>
      <c r="AQ147" s="1444"/>
      <c r="AR147" s="1444"/>
      <c r="AS147" s="1444"/>
      <c r="AT147" s="1444"/>
      <c r="AU147" s="1444"/>
      <c r="AV147" s="1444"/>
      <c r="AW147" s="1444"/>
      <c r="AX147" s="1444"/>
      <c r="AY147" s="1444"/>
      <c r="AZ147" s="1444"/>
      <c r="BA147" s="1444"/>
      <c r="BB147" s="1444"/>
      <c r="BC147" s="1444"/>
      <c r="BD147" s="1444"/>
      <c r="BE147" s="1444"/>
      <c r="BF147" s="1444"/>
      <c r="BG147" s="1444"/>
      <c r="BH147" s="1444"/>
      <c r="BI147" s="1444"/>
      <c r="BJ147" s="1444"/>
      <c r="BK147" s="1444"/>
      <c r="BL147" s="1444"/>
      <c r="BM147" s="1444"/>
      <c r="BN147" s="1444"/>
      <c r="BO147" s="1444"/>
      <c r="BP147" s="1444"/>
      <c r="BQ147" s="1444"/>
      <c r="BR147" s="1444"/>
      <c r="BS147" s="1444"/>
      <c r="BT147" s="1448"/>
      <c r="BU147" s="1448"/>
      <c r="BV147" s="1444"/>
      <c r="BW147" s="1444"/>
      <c r="BX147" s="1444"/>
      <c r="BY147" s="1444"/>
      <c r="BZ147" s="1444"/>
      <c r="CA147" s="1444"/>
      <c r="CB147" s="1444"/>
      <c r="CC147" s="1444"/>
      <c r="CD147" s="1444"/>
      <c r="CE147" s="1444"/>
      <c r="CF147" s="1448"/>
      <c r="CG147" s="1444"/>
      <c r="CH147" s="1444"/>
      <c r="CI147" s="1444"/>
      <c r="CJ147" s="1444"/>
      <c r="CK147" s="1444"/>
      <c r="CL147" s="1444"/>
      <c r="CM147" s="1444"/>
      <c r="CN147" s="1444"/>
      <c r="CO147" s="1444"/>
      <c r="CP147" s="1444"/>
      <c r="CQ147" s="1444"/>
      <c r="CR147" s="1444"/>
      <c r="CS147" s="1444"/>
      <c r="CT147" s="1444"/>
      <c r="CU147" s="1444"/>
      <c r="CV147" s="1444"/>
      <c r="CW147" s="1444"/>
      <c r="CX147" s="1444"/>
      <c r="CY147" s="1444"/>
      <c r="CZ147" s="1444"/>
      <c r="DA147" s="1444"/>
      <c r="DB147" s="1444"/>
      <c r="DC147" s="1448"/>
      <c r="DD147" s="1444"/>
      <c r="DE147" s="1444"/>
      <c r="DF147" s="1444"/>
      <c r="DG147" s="1444"/>
      <c r="DH147" s="1444"/>
      <c r="DI147" s="1444"/>
      <c r="DJ147" s="1444"/>
      <c r="DK147" s="1444"/>
      <c r="DL147" s="1444"/>
      <c r="DM147" s="1444"/>
      <c r="DN147" s="1444"/>
      <c r="DO147" s="1448">
        <v>1</v>
      </c>
      <c r="DP147" s="1444"/>
      <c r="DQ147" s="1448"/>
      <c r="DR147" s="1444"/>
      <c r="DS147" s="1444"/>
      <c r="DT147" s="1444"/>
      <c r="DU147" s="1444"/>
      <c r="DV147" s="1444"/>
      <c r="DW147" s="1444"/>
      <c r="DX147" s="1444"/>
      <c r="DY147" s="1444"/>
      <c r="DZ147" s="1444"/>
      <c r="EA147" s="1448"/>
      <c r="EB147" s="1444"/>
      <c r="EC147" s="1444"/>
      <c r="ED147" s="1444"/>
      <c r="EE147" s="1444"/>
      <c r="EF147" s="1444"/>
      <c r="EG147" s="1444"/>
      <c r="EH147" s="1444"/>
      <c r="EI147" s="1444"/>
      <c r="EJ147" s="1444"/>
      <c r="EK147" s="1444"/>
      <c r="EL147" s="1449"/>
      <c r="EM147" s="1450"/>
      <c r="EN147" s="1448">
        <v>3</v>
      </c>
      <c r="EO147" s="1448"/>
      <c r="EP147" s="1448"/>
      <c r="EQ147" s="1448"/>
      <c r="ER147" s="1448"/>
      <c r="ES147" s="1450"/>
      <c r="ET147" s="1448"/>
      <c r="EU147" s="1448">
        <v>1</v>
      </c>
      <c r="EV147" s="1448"/>
      <c r="EW147" s="1448"/>
      <c r="EX147" s="1448"/>
      <c r="EY147" s="1448"/>
      <c r="EZ147" s="1448"/>
      <c r="FA147" s="1448"/>
      <c r="FB147" s="1448"/>
      <c r="FC147" s="1448"/>
      <c r="FD147" s="1448"/>
      <c r="FE147" s="1448"/>
      <c r="FF147" s="1451"/>
      <c r="FG147" s="1448"/>
      <c r="FH147" s="1448"/>
      <c r="FI147" s="1448"/>
      <c r="FJ147" s="1448"/>
      <c r="FK147" s="1448"/>
      <c r="FL147" s="1450"/>
      <c r="FM147" s="1450"/>
      <c r="FN147" s="1450"/>
      <c r="FO147" s="1450"/>
      <c r="FP147" s="1448"/>
      <c r="FQ147" s="1452"/>
      <c r="FR147" s="1452"/>
      <c r="FS147" s="1450"/>
      <c r="FT147" s="1450">
        <v>3</v>
      </c>
      <c r="FU147" s="1450"/>
      <c r="FV147" s="1450"/>
      <c r="FW147" s="1450"/>
      <c r="FX147" s="1450"/>
      <c r="FY147" s="1450"/>
      <c r="FZ147" s="1450"/>
      <c r="GA147" s="1450"/>
      <c r="GB147" s="1450"/>
      <c r="GC147" s="1450"/>
      <c r="GD147" s="1453"/>
      <c r="GE147" s="1454"/>
      <c r="GF147" s="1454"/>
      <c r="GG147" s="1450"/>
      <c r="GH147" s="1431">
        <f t="shared" si="26"/>
        <v>124.80000000000001</v>
      </c>
      <c r="GI147" s="1432"/>
      <c r="GJ147" s="1433">
        <f t="shared" si="27"/>
        <v>0</v>
      </c>
      <c r="GK147" s="1433"/>
      <c r="GL147" s="1434"/>
      <c r="GM147" s="1434"/>
      <c r="GN147" s="1434"/>
      <c r="GO147" s="1435"/>
      <c r="GP147" s="1435"/>
      <c r="GQ147" s="1435"/>
      <c r="GR147" s="1436"/>
      <c r="GS147" s="1437"/>
      <c r="GT147" s="1435"/>
      <c r="GU147" s="1435"/>
      <c r="GV147" s="1435">
        <v>1</v>
      </c>
      <c r="GW147" s="1435"/>
      <c r="GX147" s="1435"/>
      <c r="GY147" s="1435"/>
      <c r="GZ147" s="1435"/>
      <c r="HA147" s="1435"/>
      <c r="HB147" s="1435"/>
      <c r="HC147" s="1435">
        <f t="shared" si="29"/>
        <v>0</v>
      </c>
      <c r="HD147" s="1437">
        <f t="shared" si="30"/>
        <v>0</v>
      </c>
      <c r="HE147" s="1435"/>
      <c r="HF147" s="1436"/>
      <c r="HG147" s="1437"/>
      <c r="HH147" s="1435">
        <v>2</v>
      </c>
      <c r="HI147" s="1437">
        <v>1</v>
      </c>
      <c r="HJ147" s="1435"/>
      <c r="HK147" s="1437"/>
      <c r="HL147" s="1435"/>
      <c r="HM147" s="1436"/>
      <c r="HN147" s="1436"/>
      <c r="HO147" s="1436"/>
      <c r="HP147" s="1436"/>
      <c r="HQ147" s="1436"/>
      <c r="HR147" s="1437"/>
      <c r="HS147" s="1435"/>
      <c r="HT147" s="1435"/>
      <c r="HU147" s="1435"/>
      <c r="HV147" s="1435"/>
      <c r="HW147" s="1435"/>
      <c r="HX147" s="1435"/>
      <c r="HY147" s="1435">
        <v>1</v>
      </c>
      <c r="HZ147" s="1437"/>
      <c r="IA147" s="1437"/>
      <c r="IB147" s="1437"/>
      <c r="IC147" s="1462"/>
      <c r="ID147" s="1463"/>
      <c r="IE147" s="1463"/>
      <c r="IF147" s="1462"/>
      <c r="IG147" s="1435"/>
      <c r="IH147" s="1462"/>
      <c r="II147" s="1462"/>
      <c r="IJ147" s="1462"/>
      <c r="IK147" s="1462"/>
      <c r="IL147" s="1462"/>
      <c r="IM147" s="1462"/>
      <c r="IN147" s="1462"/>
      <c r="IO147" s="1462"/>
      <c r="IP147" s="1462"/>
      <c r="IQ147" s="1462"/>
      <c r="IR147" s="1462"/>
      <c r="IS147" s="1462"/>
      <c r="IT147" s="1462"/>
      <c r="IU147" s="1462"/>
      <c r="IV147" s="1435">
        <f t="shared" si="23"/>
        <v>0</v>
      </c>
      <c r="IW147" s="1437"/>
      <c r="IX147" s="1437"/>
      <c r="IY147" s="1437"/>
      <c r="IZ147" s="1435">
        <f t="shared" si="24"/>
        <v>0</v>
      </c>
      <c r="JA147" s="1462"/>
      <c r="JB147" s="1462"/>
      <c r="JC147" s="1462"/>
      <c r="JD147" s="1462"/>
      <c r="JE147" s="1437"/>
      <c r="JF147" s="1437"/>
      <c r="JG147" s="1437"/>
      <c r="JH147" s="1435"/>
      <c r="JI147" s="1436"/>
      <c r="JJ147" s="1436">
        <f t="shared" si="28"/>
        <v>0</v>
      </c>
      <c r="JK147" s="1455"/>
    </row>
    <row r="148" spans="1:271" s="1027" customFormat="1" ht="18.95" hidden="1" customHeight="1">
      <c r="A148" s="1547" t="str">
        <f>BangKeTru!B146</f>
        <v>156a</v>
      </c>
      <c r="B148" s="1548">
        <f>BangKeTru!C146</f>
        <v>39.4</v>
      </c>
      <c r="C148" s="1416">
        <f t="shared" si="25"/>
        <v>4994.699999999998</v>
      </c>
      <c r="D148" s="1456"/>
      <c r="E148" s="1457"/>
      <c r="F148" s="1457"/>
      <c r="G148" s="1457"/>
      <c r="H148" s="1458"/>
      <c r="I148" s="1456"/>
      <c r="J148" s="1456"/>
      <c r="K148" s="1422"/>
      <c r="L148" s="1422"/>
      <c r="M148" s="1422"/>
      <c r="N148" s="1423"/>
      <c r="O148" s="1421" t="s">
        <v>3434</v>
      </c>
      <c r="P148" s="1421"/>
      <c r="Q148" s="1422"/>
      <c r="R148" s="1422"/>
      <c r="S148" s="1423"/>
      <c r="T148" s="1422"/>
      <c r="U148" s="1422"/>
      <c r="V148" s="1422"/>
      <c r="W148" s="1423"/>
      <c r="X148" s="1424">
        <v>1</v>
      </c>
      <c r="Y148" s="1424"/>
      <c r="Z148" s="1424"/>
      <c r="AA148" s="1425"/>
      <c r="AB148" s="1422"/>
      <c r="AC148" s="1422"/>
      <c r="AD148" s="1422"/>
      <c r="AE148" s="1422"/>
      <c r="AF148" s="1422"/>
      <c r="AG148" s="1422"/>
      <c r="AH148" s="1422"/>
      <c r="AI148" s="1422"/>
      <c r="AJ148" s="1422"/>
      <c r="AK148" s="1422"/>
      <c r="AL148" s="1422"/>
      <c r="AM148" s="1422"/>
      <c r="AN148" s="1422">
        <v>1</v>
      </c>
      <c r="AO148" s="1422"/>
      <c r="AP148" s="1422"/>
      <c r="AQ148" s="1422"/>
      <c r="AR148" s="1422"/>
      <c r="AS148" s="1422"/>
      <c r="AT148" s="1422"/>
      <c r="AU148" s="1422"/>
      <c r="AV148" s="1422"/>
      <c r="AW148" s="1422"/>
      <c r="AX148" s="1422"/>
      <c r="AY148" s="1422"/>
      <c r="AZ148" s="1422"/>
      <c r="BA148" s="1422"/>
      <c r="BB148" s="1422"/>
      <c r="BC148" s="1422"/>
      <c r="BD148" s="1422"/>
      <c r="BE148" s="1422"/>
      <c r="BF148" s="1422"/>
      <c r="BG148" s="1422"/>
      <c r="BH148" s="1422"/>
      <c r="BI148" s="1422"/>
      <c r="BJ148" s="1422"/>
      <c r="BK148" s="1422"/>
      <c r="BL148" s="1422"/>
      <c r="BM148" s="1422"/>
      <c r="BN148" s="1422"/>
      <c r="BO148" s="1422"/>
      <c r="BP148" s="1422"/>
      <c r="BQ148" s="1422"/>
      <c r="BR148" s="1422"/>
      <c r="BS148" s="1422"/>
      <c r="BT148" s="1425"/>
      <c r="BU148" s="1425"/>
      <c r="BV148" s="1422"/>
      <c r="BW148" s="1422"/>
      <c r="BX148" s="1422"/>
      <c r="BY148" s="1422"/>
      <c r="BZ148" s="1422"/>
      <c r="CA148" s="1422"/>
      <c r="CB148" s="1422"/>
      <c r="CC148" s="1422"/>
      <c r="CD148" s="1422"/>
      <c r="CE148" s="1422"/>
      <c r="CF148" s="1425"/>
      <c r="CG148" s="1422"/>
      <c r="CH148" s="1422"/>
      <c r="CI148" s="1422"/>
      <c r="CJ148" s="1422"/>
      <c r="CK148" s="1422"/>
      <c r="CL148" s="1422"/>
      <c r="CM148" s="1422"/>
      <c r="CN148" s="1422"/>
      <c r="CO148" s="1422"/>
      <c r="CP148" s="1422"/>
      <c r="CQ148" s="1422"/>
      <c r="CR148" s="1422"/>
      <c r="CS148" s="1422"/>
      <c r="CT148" s="1422"/>
      <c r="CU148" s="1422"/>
      <c r="CV148" s="1422"/>
      <c r="CW148" s="1422"/>
      <c r="CX148" s="1422"/>
      <c r="CY148" s="1422"/>
      <c r="CZ148" s="1422"/>
      <c r="DA148" s="1422"/>
      <c r="DB148" s="1422"/>
      <c r="DC148" s="1425"/>
      <c r="DD148" s="1422"/>
      <c r="DE148" s="1422"/>
      <c r="DF148" s="1422"/>
      <c r="DG148" s="1422"/>
      <c r="DH148" s="1422"/>
      <c r="DI148" s="1422"/>
      <c r="DJ148" s="1422"/>
      <c r="DK148" s="1422"/>
      <c r="DL148" s="1422"/>
      <c r="DM148" s="1422"/>
      <c r="DN148" s="1422"/>
      <c r="DO148" s="1425">
        <v>1</v>
      </c>
      <c r="DP148" s="1422"/>
      <c r="DQ148" s="1425"/>
      <c r="DR148" s="1422"/>
      <c r="DS148" s="1422"/>
      <c r="DT148" s="1422"/>
      <c r="DU148" s="1422"/>
      <c r="DV148" s="1422"/>
      <c r="DW148" s="1422"/>
      <c r="DX148" s="1422"/>
      <c r="DY148" s="1422"/>
      <c r="DZ148" s="1422"/>
      <c r="EA148" s="1425"/>
      <c r="EB148" s="1422"/>
      <c r="EC148" s="1422"/>
      <c r="ED148" s="1422"/>
      <c r="EE148" s="1422"/>
      <c r="EF148" s="1422"/>
      <c r="EG148" s="1422"/>
      <c r="EH148" s="1422"/>
      <c r="EI148" s="1422"/>
      <c r="EJ148" s="1422"/>
      <c r="EK148" s="1422"/>
      <c r="EL148" s="1426"/>
      <c r="EM148" s="1427"/>
      <c r="EN148" s="1425">
        <v>3</v>
      </c>
      <c r="EO148" s="1425"/>
      <c r="EP148" s="1425"/>
      <c r="EQ148" s="1425"/>
      <c r="ER148" s="1425"/>
      <c r="ES148" s="1427"/>
      <c r="ET148" s="1425"/>
      <c r="EU148" s="1425">
        <v>1</v>
      </c>
      <c r="EV148" s="1425"/>
      <c r="EW148" s="1425"/>
      <c r="EX148" s="1425"/>
      <c r="EY148" s="1425"/>
      <c r="EZ148" s="1425"/>
      <c r="FA148" s="1425"/>
      <c r="FB148" s="1425"/>
      <c r="FC148" s="1425"/>
      <c r="FD148" s="1425"/>
      <c r="FE148" s="1425"/>
      <c r="FF148" s="1428"/>
      <c r="FG148" s="1425"/>
      <c r="FH148" s="1425"/>
      <c r="FI148" s="1425"/>
      <c r="FJ148" s="1425"/>
      <c r="FK148" s="1425"/>
      <c r="FL148" s="1427"/>
      <c r="FM148" s="1427"/>
      <c r="FN148" s="1427"/>
      <c r="FO148" s="1427"/>
      <c r="FP148" s="1425"/>
      <c r="FQ148" s="1427"/>
      <c r="FR148" s="1427"/>
      <c r="FS148" s="1427"/>
      <c r="FT148" s="1427">
        <v>3</v>
      </c>
      <c r="FU148" s="1427"/>
      <c r="FV148" s="1427"/>
      <c r="FW148" s="1427"/>
      <c r="FX148" s="1427"/>
      <c r="FY148" s="1427"/>
      <c r="FZ148" s="1427">
        <v>2</v>
      </c>
      <c r="GA148" s="1427"/>
      <c r="GB148" s="1427">
        <v>3</v>
      </c>
      <c r="GC148" s="1427">
        <v>4</v>
      </c>
      <c r="GD148" s="1429"/>
      <c r="GE148" s="1430"/>
      <c r="GF148" s="1430"/>
      <c r="GG148" s="1427"/>
      <c r="GH148" s="1431">
        <f t="shared" si="26"/>
        <v>118.19999999999999</v>
      </c>
      <c r="GI148" s="1432"/>
      <c r="GJ148" s="1433">
        <f t="shared" si="27"/>
        <v>0</v>
      </c>
      <c r="GK148" s="1433"/>
      <c r="GL148" s="1434"/>
      <c r="GM148" s="1434"/>
      <c r="GN148" s="1434"/>
      <c r="GO148" s="1435">
        <v>1</v>
      </c>
      <c r="GP148" s="1435"/>
      <c r="GQ148" s="1435"/>
      <c r="GR148" s="1436"/>
      <c r="GS148" s="1437"/>
      <c r="GT148" s="1435"/>
      <c r="GU148" s="1435"/>
      <c r="GV148" s="1435"/>
      <c r="GW148" s="1435"/>
      <c r="GX148" s="1435"/>
      <c r="GY148" s="1435"/>
      <c r="GZ148" s="1435"/>
      <c r="HA148" s="1435"/>
      <c r="HB148" s="1435"/>
      <c r="HC148" s="1435">
        <f t="shared" si="29"/>
        <v>0</v>
      </c>
      <c r="HD148" s="1437">
        <f t="shared" si="30"/>
        <v>0</v>
      </c>
      <c r="HE148" s="1435"/>
      <c r="HF148" s="1436"/>
      <c r="HG148" s="1437"/>
      <c r="HH148" s="1435"/>
      <c r="HI148" s="1437"/>
      <c r="HJ148" s="1435">
        <v>1</v>
      </c>
      <c r="HK148" s="1437"/>
      <c r="HL148" s="1435">
        <v>1</v>
      </c>
      <c r="HM148" s="1436">
        <v>4</v>
      </c>
      <c r="HN148" s="1436"/>
      <c r="HO148" s="1436"/>
      <c r="HP148" s="1436"/>
      <c r="HQ148" s="1436"/>
      <c r="HR148" s="1437"/>
      <c r="HS148" s="1435"/>
      <c r="HT148" s="1435"/>
      <c r="HU148" s="1435"/>
      <c r="HV148" s="1435"/>
      <c r="HW148" s="1435"/>
      <c r="HX148" s="1435"/>
      <c r="HY148" s="1435"/>
      <c r="HZ148" s="1437"/>
      <c r="IA148" s="1437"/>
      <c r="IB148" s="1437"/>
      <c r="IC148" s="1435"/>
      <c r="ID148" s="1438"/>
      <c r="IE148" s="1438"/>
      <c r="IF148" s="1435"/>
      <c r="IG148" s="1435"/>
      <c r="IH148" s="1435"/>
      <c r="II148" s="1435"/>
      <c r="IJ148" s="1435"/>
      <c r="IK148" s="1435"/>
      <c r="IL148" s="1435"/>
      <c r="IM148" s="1435"/>
      <c r="IN148" s="1435"/>
      <c r="IO148" s="1435"/>
      <c r="IP148" s="1435"/>
      <c r="IQ148" s="1435"/>
      <c r="IR148" s="1435"/>
      <c r="IS148" s="1435"/>
      <c r="IT148" s="1435">
        <f>HJ148</f>
        <v>1</v>
      </c>
      <c r="IU148" s="1435">
        <f>HK148</f>
        <v>0</v>
      </c>
      <c r="IV148" s="1435">
        <f t="shared" si="23"/>
        <v>1</v>
      </c>
      <c r="IW148" s="1436">
        <f>HO148</f>
        <v>0</v>
      </c>
      <c r="IX148" s="1436">
        <f>HP148</f>
        <v>0</v>
      </c>
      <c r="IY148" s="1437"/>
      <c r="IZ148" s="1435">
        <f t="shared" si="24"/>
        <v>0</v>
      </c>
      <c r="JA148" s="1435"/>
      <c r="JB148" s="1435"/>
      <c r="JC148" s="1435"/>
      <c r="JD148" s="1435"/>
      <c r="JE148" s="1437"/>
      <c r="JF148" s="1437">
        <v>2</v>
      </c>
      <c r="JG148" s="1437"/>
      <c r="JH148" s="1435"/>
      <c r="JI148" s="1436"/>
      <c r="JJ148" s="1436">
        <f t="shared" si="28"/>
        <v>0</v>
      </c>
      <c r="JK148" s="1459" t="s">
        <v>5074</v>
      </c>
    </row>
    <row r="149" spans="1:271" s="1027" customFormat="1" ht="18.95" hidden="1" customHeight="1">
      <c r="A149" s="1547">
        <f>BangKeTru!B147</f>
        <v>157</v>
      </c>
      <c r="B149" s="1548">
        <f>BangKeTru!C147</f>
        <v>41.5</v>
      </c>
      <c r="C149" s="1416">
        <f t="shared" si="25"/>
        <v>5036.199999999998</v>
      </c>
      <c r="D149" s="1416"/>
      <c r="E149" s="1441"/>
      <c r="F149" s="1441"/>
      <c r="G149" s="1441"/>
      <c r="H149" s="1460"/>
      <c r="I149" s="1443"/>
      <c r="J149" s="1443"/>
      <c r="K149" s="1461"/>
      <c r="L149" s="1461"/>
      <c r="M149" s="1461"/>
      <c r="N149" s="1445" t="s">
        <v>3434</v>
      </c>
      <c r="O149" s="1446" t="s">
        <v>3434</v>
      </c>
      <c r="P149" s="1446"/>
      <c r="Q149" s="1444">
        <v>1</v>
      </c>
      <c r="R149" s="1444"/>
      <c r="S149" s="1445"/>
      <c r="T149" s="1444"/>
      <c r="U149" s="1444"/>
      <c r="V149" s="1444"/>
      <c r="W149" s="1445"/>
      <c r="X149" s="1447"/>
      <c r="Y149" s="1447"/>
      <c r="Z149" s="1447"/>
      <c r="AA149" s="1448"/>
      <c r="AB149" s="1444"/>
      <c r="AC149" s="1444"/>
      <c r="AD149" s="1444"/>
      <c r="AE149" s="1444"/>
      <c r="AF149" s="1444"/>
      <c r="AG149" s="1444"/>
      <c r="AH149" s="1444"/>
      <c r="AI149" s="1444"/>
      <c r="AJ149" s="1444"/>
      <c r="AK149" s="1444"/>
      <c r="AL149" s="1444"/>
      <c r="AM149" s="1444"/>
      <c r="AN149" s="1444"/>
      <c r="AO149" s="1444"/>
      <c r="AP149" s="1444"/>
      <c r="AQ149" s="1444"/>
      <c r="AR149" s="1444"/>
      <c r="AS149" s="1444"/>
      <c r="AT149" s="1444"/>
      <c r="AU149" s="1444"/>
      <c r="AV149" s="1444"/>
      <c r="AW149" s="1444"/>
      <c r="AX149" s="1444"/>
      <c r="AY149" s="1444"/>
      <c r="AZ149" s="1444"/>
      <c r="BA149" s="1444"/>
      <c r="BB149" s="1444"/>
      <c r="BC149" s="1444"/>
      <c r="BD149" s="1444"/>
      <c r="BE149" s="1444"/>
      <c r="BF149" s="1444"/>
      <c r="BG149" s="1444"/>
      <c r="BH149" s="1444"/>
      <c r="BI149" s="1444"/>
      <c r="BJ149" s="1444"/>
      <c r="BK149" s="1444"/>
      <c r="BL149" s="1444"/>
      <c r="BM149" s="1444"/>
      <c r="BN149" s="1444"/>
      <c r="BO149" s="1444"/>
      <c r="BP149" s="1444"/>
      <c r="BQ149" s="1444"/>
      <c r="BR149" s="1444"/>
      <c r="BS149" s="1444"/>
      <c r="BT149" s="1448"/>
      <c r="BU149" s="1448"/>
      <c r="BV149" s="1444"/>
      <c r="BW149" s="1444"/>
      <c r="BX149" s="1444"/>
      <c r="BY149" s="1444"/>
      <c r="BZ149" s="1444"/>
      <c r="CA149" s="1444"/>
      <c r="CB149" s="1444"/>
      <c r="CC149" s="1444"/>
      <c r="CD149" s="1444"/>
      <c r="CE149" s="1444"/>
      <c r="CF149" s="1448"/>
      <c r="CG149" s="1444"/>
      <c r="CH149" s="1444"/>
      <c r="CI149" s="1444"/>
      <c r="CJ149" s="1444"/>
      <c r="CK149" s="1444"/>
      <c r="CL149" s="1444"/>
      <c r="CM149" s="1444"/>
      <c r="CN149" s="1444"/>
      <c r="CO149" s="1444"/>
      <c r="CP149" s="1444"/>
      <c r="CQ149" s="1444"/>
      <c r="CR149" s="1444"/>
      <c r="CS149" s="1444"/>
      <c r="CT149" s="1444"/>
      <c r="CU149" s="1444"/>
      <c r="CV149" s="1444"/>
      <c r="CW149" s="1444"/>
      <c r="CX149" s="1444"/>
      <c r="CY149" s="1444"/>
      <c r="CZ149" s="1444"/>
      <c r="DA149" s="1444"/>
      <c r="DB149" s="1444"/>
      <c r="DC149" s="1448"/>
      <c r="DD149" s="1444"/>
      <c r="DE149" s="1444"/>
      <c r="DF149" s="1444"/>
      <c r="DG149" s="1444"/>
      <c r="DH149" s="1444"/>
      <c r="DI149" s="1444"/>
      <c r="DJ149" s="1444"/>
      <c r="DK149" s="1444"/>
      <c r="DL149" s="1444"/>
      <c r="DM149" s="1444"/>
      <c r="DN149" s="1444"/>
      <c r="DO149" s="1448">
        <v>1</v>
      </c>
      <c r="DP149" s="1444"/>
      <c r="DQ149" s="1448"/>
      <c r="DR149" s="1444"/>
      <c r="DS149" s="1444"/>
      <c r="DT149" s="1444"/>
      <c r="DU149" s="1444"/>
      <c r="DV149" s="1444"/>
      <c r="DW149" s="1444"/>
      <c r="DX149" s="1444"/>
      <c r="DY149" s="1444"/>
      <c r="DZ149" s="1444"/>
      <c r="EA149" s="1448"/>
      <c r="EB149" s="1444"/>
      <c r="EC149" s="1444"/>
      <c r="ED149" s="1444"/>
      <c r="EE149" s="1444"/>
      <c r="EF149" s="1444"/>
      <c r="EG149" s="1444"/>
      <c r="EH149" s="1444"/>
      <c r="EI149" s="1444"/>
      <c r="EJ149" s="1444"/>
      <c r="EK149" s="1444"/>
      <c r="EL149" s="1449"/>
      <c r="EM149" s="1450"/>
      <c r="EN149" s="1448">
        <v>3</v>
      </c>
      <c r="EO149" s="1448"/>
      <c r="EP149" s="1448"/>
      <c r="EQ149" s="1448"/>
      <c r="ER149" s="1448"/>
      <c r="ES149" s="1450"/>
      <c r="ET149" s="1448"/>
      <c r="EU149" s="1448">
        <v>1</v>
      </c>
      <c r="EV149" s="1448"/>
      <c r="EW149" s="1448"/>
      <c r="EX149" s="1448"/>
      <c r="EY149" s="1448"/>
      <c r="EZ149" s="1448"/>
      <c r="FA149" s="1448"/>
      <c r="FB149" s="1448"/>
      <c r="FC149" s="1448"/>
      <c r="FD149" s="1448"/>
      <c r="FE149" s="1448"/>
      <c r="FF149" s="1451"/>
      <c r="FG149" s="1448"/>
      <c r="FH149" s="1448"/>
      <c r="FI149" s="1448"/>
      <c r="FJ149" s="1448"/>
      <c r="FK149" s="1448"/>
      <c r="FL149" s="1450"/>
      <c r="FM149" s="1450"/>
      <c r="FN149" s="1450"/>
      <c r="FO149" s="1450"/>
      <c r="FP149" s="1448"/>
      <c r="FQ149" s="1452"/>
      <c r="FR149" s="1452"/>
      <c r="FS149" s="1450"/>
      <c r="FT149" s="1450">
        <v>3</v>
      </c>
      <c r="FU149" s="1450"/>
      <c r="FV149" s="1450"/>
      <c r="FW149" s="1450"/>
      <c r="FX149" s="1450"/>
      <c r="FY149" s="1450"/>
      <c r="FZ149" s="1450"/>
      <c r="GA149" s="1450"/>
      <c r="GB149" s="1450"/>
      <c r="GC149" s="1450"/>
      <c r="GD149" s="1453"/>
      <c r="GE149" s="1454"/>
      <c r="GF149" s="1454"/>
      <c r="GG149" s="1450"/>
      <c r="GH149" s="1431">
        <f t="shared" si="26"/>
        <v>124.5</v>
      </c>
      <c r="GI149" s="1432"/>
      <c r="GJ149" s="1433">
        <f t="shared" si="27"/>
        <v>0</v>
      </c>
      <c r="GK149" s="1433"/>
      <c r="GL149" s="1434"/>
      <c r="GM149" s="1434"/>
      <c r="GN149" s="1434"/>
      <c r="GO149" s="1435"/>
      <c r="GP149" s="1435"/>
      <c r="GQ149" s="1435"/>
      <c r="GR149" s="1436"/>
      <c r="GS149" s="1437"/>
      <c r="GT149" s="1435"/>
      <c r="GU149" s="1435"/>
      <c r="GV149" s="1435">
        <v>1</v>
      </c>
      <c r="GW149" s="1435"/>
      <c r="GX149" s="1435"/>
      <c r="GY149" s="1435"/>
      <c r="GZ149" s="1435"/>
      <c r="HA149" s="1435"/>
      <c r="HB149" s="1435"/>
      <c r="HC149" s="1435">
        <f t="shared" si="29"/>
        <v>0</v>
      </c>
      <c r="HD149" s="1437">
        <f t="shared" si="30"/>
        <v>0</v>
      </c>
      <c r="HE149" s="1435"/>
      <c r="HF149" s="1436"/>
      <c r="HG149" s="1437"/>
      <c r="HH149" s="1435">
        <v>2</v>
      </c>
      <c r="HI149" s="1437">
        <v>1</v>
      </c>
      <c r="HJ149" s="1435"/>
      <c r="HK149" s="1437"/>
      <c r="HL149" s="1435"/>
      <c r="HM149" s="1436"/>
      <c r="HN149" s="1436"/>
      <c r="HO149" s="1436"/>
      <c r="HP149" s="1436"/>
      <c r="HQ149" s="1436"/>
      <c r="HR149" s="1437"/>
      <c r="HS149" s="1435"/>
      <c r="HT149" s="1435"/>
      <c r="HU149" s="1435"/>
      <c r="HV149" s="1435"/>
      <c r="HW149" s="1435"/>
      <c r="HX149" s="1435"/>
      <c r="HY149" s="1435">
        <v>1</v>
      </c>
      <c r="HZ149" s="1437"/>
      <c r="IA149" s="1437"/>
      <c r="IB149" s="1437"/>
      <c r="IC149" s="1462"/>
      <c r="ID149" s="1463"/>
      <c r="IE149" s="1463"/>
      <c r="IF149" s="1462"/>
      <c r="IG149" s="1435"/>
      <c r="IH149" s="1462"/>
      <c r="II149" s="1462"/>
      <c r="IJ149" s="1462"/>
      <c r="IK149" s="1462"/>
      <c r="IL149" s="1462"/>
      <c r="IM149" s="1462"/>
      <c r="IN149" s="1462"/>
      <c r="IO149" s="1462"/>
      <c r="IP149" s="1462"/>
      <c r="IQ149" s="1462"/>
      <c r="IR149" s="1462"/>
      <c r="IS149" s="1462"/>
      <c r="IT149" s="1462"/>
      <c r="IU149" s="1462"/>
      <c r="IV149" s="1435">
        <f t="shared" si="23"/>
        <v>0</v>
      </c>
      <c r="IW149" s="1437"/>
      <c r="IX149" s="1437"/>
      <c r="IY149" s="1437"/>
      <c r="IZ149" s="1435">
        <f t="shared" si="24"/>
        <v>0</v>
      </c>
      <c r="JA149" s="1462"/>
      <c r="JB149" s="1462"/>
      <c r="JC149" s="1462"/>
      <c r="JD149" s="1462"/>
      <c r="JE149" s="1437"/>
      <c r="JF149" s="1437"/>
      <c r="JG149" s="1437"/>
      <c r="JH149" s="1435"/>
      <c r="JI149" s="1436"/>
      <c r="JJ149" s="1436">
        <f t="shared" si="28"/>
        <v>0</v>
      </c>
      <c r="JK149" s="1455"/>
    </row>
    <row r="150" spans="1:271" s="1027" customFormat="1" ht="18.95" hidden="1" customHeight="1">
      <c r="A150" s="1547" t="str">
        <f>BangKeTru!B148</f>
        <v>157a</v>
      </c>
      <c r="B150" s="1548">
        <f>BangKeTru!C148</f>
        <v>39.9</v>
      </c>
      <c r="C150" s="1416">
        <f t="shared" si="25"/>
        <v>5076.0999999999976</v>
      </c>
      <c r="D150" s="1456"/>
      <c r="E150" s="1457"/>
      <c r="F150" s="1457"/>
      <c r="G150" s="1457"/>
      <c r="H150" s="1458"/>
      <c r="I150" s="1456"/>
      <c r="J150" s="1456"/>
      <c r="K150" s="1422"/>
      <c r="L150" s="1422"/>
      <c r="M150" s="1422"/>
      <c r="N150" s="1423"/>
      <c r="O150" s="1421" t="s">
        <v>3992</v>
      </c>
      <c r="P150" s="1421"/>
      <c r="Q150" s="1422"/>
      <c r="R150" s="1422"/>
      <c r="S150" s="1423"/>
      <c r="T150" s="1422"/>
      <c r="U150" s="1422"/>
      <c r="V150" s="1422"/>
      <c r="W150" s="1423"/>
      <c r="X150" s="1424">
        <v>2</v>
      </c>
      <c r="Y150" s="1424"/>
      <c r="Z150" s="1424"/>
      <c r="AA150" s="1425"/>
      <c r="AB150" s="1422"/>
      <c r="AC150" s="1422"/>
      <c r="AD150" s="1422"/>
      <c r="AE150" s="1422"/>
      <c r="AF150" s="1422"/>
      <c r="AG150" s="1422"/>
      <c r="AH150" s="1422"/>
      <c r="AI150" s="1422"/>
      <c r="AJ150" s="1422"/>
      <c r="AK150" s="1422"/>
      <c r="AL150" s="1422"/>
      <c r="AM150" s="1422"/>
      <c r="AN150" s="1422"/>
      <c r="AO150" s="1422"/>
      <c r="AP150" s="1422"/>
      <c r="AQ150" s="1422"/>
      <c r="AR150" s="1422"/>
      <c r="AS150" s="1422"/>
      <c r="AT150" s="1422"/>
      <c r="AU150" s="1422"/>
      <c r="AV150" s="1422"/>
      <c r="AW150" s="1422"/>
      <c r="AX150" s="1422"/>
      <c r="AY150" s="1422"/>
      <c r="AZ150" s="1422"/>
      <c r="BA150" s="1422">
        <v>1</v>
      </c>
      <c r="BB150" s="1422"/>
      <c r="BC150" s="1422"/>
      <c r="BD150" s="1422"/>
      <c r="BE150" s="1422"/>
      <c r="BF150" s="1422"/>
      <c r="BG150" s="1422"/>
      <c r="BH150" s="1422"/>
      <c r="BI150" s="1422"/>
      <c r="BJ150" s="1422"/>
      <c r="BK150" s="1422"/>
      <c r="BL150" s="1422"/>
      <c r="BM150" s="1422"/>
      <c r="BN150" s="1422"/>
      <c r="BO150" s="1422"/>
      <c r="BP150" s="1422"/>
      <c r="BQ150" s="1422"/>
      <c r="BR150" s="1422"/>
      <c r="BS150" s="1422"/>
      <c r="BT150" s="1425"/>
      <c r="BU150" s="1425"/>
      <c r="BV150" s="1422"/>
      <c r="BW150" s="1422"/>
      <c r="BX150" s="1422"/>
      <c r="BY150" s="1422"/>
      <c r="BZ150" s="1422"/>
      <c r="CA150" s="1422"/>
      <c r="CB150" s="1422"/>
      <c r="CC150" s="1422"/>
      <c r="CD150" s="1422"/>
      <c r="CE150" s="1422"/>
      <c r="CF150" s="1425"/>
      <c r="CG150" s="1422"/>
      <c r="CH150" s="1422"/>
      <c r="CI150" s="1422"/>
      <c r="CJ150" s="1422"/>
      <c r="CK150" s="1422"/>
      <c r="CL150" s="1422"/>
      <c r="CM150" s="1422"/>
      <c r="CN150" s="1422"/>
      <c r="CO150" s="1422"/>
      <c r="CP150" s="1422"/>
      <c r="CQ150" s="1422"/>
      <c r="CR150" s="1422"/>
      <c r="CS150" s="1422"/>
      <c r="CT150" s="1422"/>
      <c r="CU150" s="1422"/>
      <c r="CV150" s="1422"/>
      <c r="CW150" s="1422"/>
      <c r="CX150" s="1422"/>
      <c r="CY150" s="1422"/>
      <c r="CZ150" s="1422"/>
      <c r="DA150" s="1422"/>
      <c r="DB150" s="1422"/>
      <c r="DC150" s="1425"/>
      <c r="DD150" s="1422"/>
      <c r="DE150" s="1422"/>
      <c r="DF150" s="1422">
        <v>1</v>
      </c>
      <c r="DG150" s="1422"/>
      <c r="DH150" s="1422"/>
      <c r="DI150" s="1422"/>
      <c r="DJ150" s="1422"/>
      <c r="DK150" s="1422"/>
      <c r="DL150" s="1422"/>
      <c r="DM150" s="1422"/>
      <c r="DN150" s="1422"/>
      <c r="DO150" s="1425"/>
      <c r="DP150" s="1422"/>
      <c r="DQ150" s="1425"/>
      <c r="DR150" s="1422"/>
      <c r="DS150" s="1422"/>
      <c r="DT150" s="1422"/>
      <c r="DU150" s="1422"/>
      <c r="DV150" s="1422"/>
      <c r="DW150" s="1422"/>
      <c r="DX150" s="1422"/>
      <c r="DY150" s="1422"/>
      <c r="DZ150" s="1422"/>
      <c r="EA150" s="1425"/>
      <c r="EB150" s="1422"/>
      <c r="EC150" s="1422"/>
      <c r="ED150" s="1422"/>
      <c r="EE150" s="1422"/>
      <c r="EF150" s="1422"/>
      <c r="EG150" s="1422"/>
      <c r="EH150" s="1422"/>
      <c r="EI150" s="1422"/>
      <c r="EJ150" s="1422"/>
      <c r="EK150" s="1422"/>
      <c r="EL150" s="1426"/>
      <c r="EM150" s="1427"/>
      <c r="EN150" s="1425">
        <v>6</v>
      </c>
      <c r="EO150" s="1425">
        <v>6</v>
      </c>
      <c r="EP150" s="1425"/>
      <c r="EQ150" s="1425"/>
      <c r="ER150" s="1425">
        <v>6</v>
      </c>
      <c r="ES150" s="1427">
        <v>2</v>
      </c>
      <c r="ET150" s="1425"/>
      <c r="EU150" s="1425"/>
      <c r="EV150" s="1425"/>
      <c r="EW150" s="1425"/>
      <c r="EX150" s="1425"/>
      <c r="EY150" s="1425"/>
      <c r="EZ150" s="1425"/>
      <c r="FA150" s="1425"/>
      <c r="FB150" s="1425"/>
      <c r="FC150" s="1425"/>
      <c r="FD150" s="1425"/>
      <c r="FE150" s="1425"/>
      <c r="FF150" s="1428"/>
      <c r="FG150" s="1425"/>
      <c r="FH150" s="1425"/>
      <c r="FI150" s="1425"/>
      <c r="FJ150" s="1425"/>
      <c r="FK150" s="1425"/>
      <c r="FL150" s="1427"/>
      <c r="FM150" s="1427">
        <v>2</v>
      </c>
      <c r="FN150" s="1427">
        <v>6</v>
      </c>
      <c r="FO150" s="1427"/>
      <c r="FP150" s="1425"/>
      <c r="FQ150" s="1427"/>
      <c r="FR150" s="1427"/>
      <c r="FS150" s="1427"/>
      <c r="FT150" s="1427">
        <v>6</v>
      </c>
      <c r="FU150" s="1427"/>
      <c r="FV150" s="1427"/>
      <c r="FW150" s="1427"/>
      <c r="FX150" s="1427"/>
      <c r="FY150" s="1427"/>
      <c r="FZ150" s="1427">
        <v>2</v>
      </c>
      <c r="GA150" s="1427"/>
      <c r="GB150" s="1427">
        <v>3</v>
      </c>
      <c r="GC150" s="1427">
        <v>4</v>
      </c>
      <c r="GD150" s="1429"/>
      <c r="GE150" s="1430">
        <v>1.2</v>
      </c>
      <c r="GF150" s="1430"/>
      <c r="GG150" s="1427"/>
      <c r="GH150" s="1431">
        <f t="shared" si="26"/>
        <v>119.69999999999999</v>
      </c>
      <c r="GI150" s="1432"/>
      <c r="GJ150" s="1433">
        <f t="shared" si="27"/>
        <v>0</v>
      </c>
      <c r="GK150" s="1433"/>
      <c r="GL150" s="1434"/>
      <c r="GM150" s="1434"/>
      <c r="GN150" s="1434"/>
      <c r="GO150" s="1435">
        <v>1</v>
      </c>
      <c r="GP150" s="1435"/>
      <c r="GQ150" s="1435"/>
      <c r="GR150" s="1436"/>
      <c r="GS150" s="1437"/>
      <c r="GT150" s="1435"/>
      <c r="GU150" s="1435"/>
      <c r="GV150" s="1435"/>
      <c r="GW150" s="1435"/>
      <c r="GX150" s="1435"/>
      <c r="GY150" s="1435"/>
      <c r="GZ150" s="1435"/>
      <c r="HA150" s="1435"/>
      <c r="HB150" s="1435"/>
      <c r="HC150" s="1435">
        <f t="shared" si="29"/>
        <v>0</v>
      </c>
      <c r="HD150" s="1437">
        <f t="shared" si="30"/>
        <v>0</v>
      </c>
      <c r="HE150" s="1435"/>
      <c r="HF150" s="1436"/>
      <c r="HG150" s="1437"/>
      <c r="HH150" s="1435"/>
      <c r="HI150" s="1437"/>
      <c r="HJ150" s="1435">
        <v>1</v>
      </c>
      <c r="HK150" s="1437"/>
      <c r="HL150" s="1435">
        <v>1</v>
      </c>
      <c r="HM150" s="1436">
        <v>2</v>
      </c>
      <c r="HN150" s="1436"/>
      <c r="HO150" s="1436"/>
      <c r="HP150" s="1436"/>
      <c r="HQ150" s="1436"/>
      <c r="HR150" s="1437"/>
      <c r="HS150" s="1435"/>
      <c r="HT150" s="1435"/>
      <c r="HU150" s="1435"/>
      <c r="HV150" s="1435"/>
      <c r="HW150" s="1435"/>
      <c r="HX150" s="1435"/>
      <c r="HY150" s="1435"/>
      <c r="HZ150" s="1437"/>
      <c r="IA150" s="1437"/>
      <c r="IB150" s="1437"/>
      <c r="IC150" s="1435"/>
      <c r="ID150" s="1438"/>
      <c r="IE150" s="1438"/>
      <c r="IF150" s="1435"/>
      <c r="IG150" s="1435"/>
      <c r="IH150" s="1435"/>
      <c r="II150" s="1435"/>
      <c r="IJ150" s="1435"/>
      <c r="IK150" s="1435"/>
      <c r="IL150" s="1435"/>
      <c r="IM150" s="1435"/>
      <c r="IN150" s="1435"/>
      <c r="IO150" s="1435"/>
      <c r="IP150" s="1435"/>
      <c r="IQ150" s="1435"/>
      <c r="IR150" s="1435"/>
      <c r="IS150" s="1435"/>
      <c r="IT150" s="1435">
        <f>HJ150</f>
        <v>1</v>
      </c>
      <c r="IU150" s="1435">
        <f>HK150</f>
        <v>0</v>
      </c>
      <c r="IV150" s="1435">
        <f t="shared" si="23"/>
        <v>1</v>
      </c>
      <c r="IW150" s="1436">
        <f>HO150</f>
        <v>0</v>
      </c>
      <c r="IX150" s="1436">
        <f>HP150</f>
        <v>0</v>
      </c>
      <c r="IY150" s="1437"/>
      <c r="IZ150" s="1435">
        <f t="shared" si="24"/>
        <v>0</v>
      </c>
      <c r="JA150" s="1435"/>
      <c r="JB150" s="1435"/>
      <c r="JC150" s="1435"/>
      <c r="JD150" s="1435"/>
      <c r="JE150" s="1437"/>
      <c r="JF150" s="1437">
        <v>2</v>
      </c>
      <c r="JG150" s="1437"/>
      <c r="JH150" s="1435"/>
      <c r="JI150" s="1436"/>
      <c r="JJ150" s="1436">
        <f t="shared" si="28"/>
        <v>0</v>
      </c>
      <c r="JK150" s="1459"/>
    </row>
    <row r="151" spans="1:271" s="1027" customFormat="1" ht="18.95" hidden="1" customHeight="1">
      <c r="A151" s="1547">
        <f>BangKeTru!B149</f>
        <v>158</v>
      </c>
      <c r="B151" s="1548">
        <f>BangKeTru!C149</f>
        <v>42.7</v>
      </c>
      <c r="C151" s="1416">
        <f t="shared" si="25"/>
        <v>5118.7999999999975</v>
      </c>
      <c r="D151" s="1416"/>
      <c r="E151" s="1441"/>
      <c r="F151" s="1441"/>
      <c r="G151" s="1441"/>
      <c r="H151" s="1460"/>
      <c r="I151" s="1443"/>
      <c r="J151" s="1443"/>
      <c r="K151" s="1461"/>
      <c r="L151" s="1461"/>
      <c r="M151" s="1461"/>
      <c r="N151" s="1445" t="s">
        <v>3434</v>
      </c>
      <c r="O151" s="1446" t="s">
        <v>3434</v>
      </c>
      <c r="P151" s="1446"/>
      <c r="Q151" s="1444">
        <v>1</v>
      </c>
      <c r="R151" s="1444"/>
      <c r="S151" s="1445"/>
      <c r="T151" s="1444"/>
      <c r="U151" s="1444"/>
      <c r="V151" s="1444"/>
      <c r="W151" s="1445"/>
      <c r="X151" s="1447"/>
      <c r="Y151" s="1447"/>
      <c r="Z151" s="1447"/>
      <c r="AA151" s="1448"/>
      <c r="AB151" s="1444"/>
      <c r="AC151" s="1444"/>
      <c r="AD151" s="1444"/>
      <c r="AE151" s="1444"/>
      <c r="AF151" s="1444"/>
      <c r="AG151" s="1444"/>
      <c r="AH151" s="1444"/>
      <c r="AI151" s="1444"/>
      <c r="AJ151" s="1444"/>
      <c r="AK151" s="1444"/>
      <c r="AL151" s="1444"/>
      <c r="AM151" s="1444"/>
      <c r="AN151" s="1444"/>
      <c r="AO151" s="1444"/>
      <c r="AP151" s="1444"/>
      <c r="AQ151" s="1444"/>
      <c r="AR151" s="1444"/>
      <c r="AS151" s="1444"/>
      <c r="AT151" s="1444"/>
      <c r="AU151" s="1444"/>
      <c r="AV151" s="1444"/>
      <c r="AW151" s="1444"/>
      <c r="AX151" s="1444"/>
      <c r="AY151" s="1444"/>
      <c r="AZ151" s="1444"/>
      <c r="BA151" s="1444"/>
      <c r="BB151" s="1444"/>
      <c r="BC151" s="1444"/>
      <c r="BD151" s="1444"/>
      <c r="BE151" s="1444"/>
      <c r="BF151" s="1444"/>
      <c r="BG151" s="1444"/>
      <c r="BH151" s="1444"/>
      <c r="BI151" s="1444"/>
      <c r="BJ151" s="1444"/>
      <c r="BK151" s="1444"/>
      <c r="BL151" s="1444"/>
      <c r="BM151" s="1444"/>
      <c r="BN151" s="1444"/>
      <c r="BO151" s="1444"/>
      <c r="BP151" s="1444"/>
      <c r="BQ151" s="1444"/>
      <c r="BR151" s="1444"/>
      <c r="BS151" s="1444"/>
      <c r="BT151" s="1448"/>
      <c r="BU151" s="1448"/>
      <c r="BV151" s="1444"/>
      <c r="BW151" s="1444"/>
      <c r="BX151" s="1444"/>
      <c r="BY151" s="1444"/>
      <c r="BZ151" s="1444"/>
      <c r="CA151" s="1444"/>
      <c r="CB151" s="1444"/>
      <c r="CC151" s="1444"/>
      <c r="CD151" s="1444"/>
      <c r="CE151" s="1444"/>
      <c r="CF151" s="1448"/>
      <c r="CG151" s="1444"/>
      <c r="CH151" s="1444"/>
      <c r="CI151" s="1444"/>
      <c r="CJ151" s="1444"/>
      <c r="CK151" s="1444"/>
      <c r="CL151" s="1444"/>
      <c r="CM151" s="1444"/>
      <c r="CN151" s="1444"/>
      <c r="CO151" s="1444"/>
      <c r="CP151" s="1444"/>
      <c r="CQ151" s="1444"/>
      <c r="CR151" s="1444"/>
      <c r="CS151" s="1444"/>
      <c r="CT151" s="1444"/>
      <c r="CU151" s="1444"/>
      <c r="CV151" s="1444"/>
      <c r="CW151" s="1444"/>
      <c r="CX151" s="1444"/>
      <c r="CY151" s="1444"/>
      <c r="CZ151" s="1444"/>
      <c r="DA151" s="1444"/>
      <c r="DB151" s="1444"/>
      <c r="DC151" s="1448"/>
      <c r="DD151" s="1444"/>
      <c r="DE151" s="1444"/>
      <c r="DF151" s="1444"/>
      <c r="DG151" s="1444"/>
      <c r="DH151" s="1444"/>
      <c r="DI151" s="1444"/>
      <c r="DJ151" s="1444"/>
      <c r="DK151" s="1444"/>
      <c r="DL151" s="1444"/>
      <c r="DM151" s="1444"/>
      <c r="DN151" s="1444"/>
      <c r="DO151" s="1448">
        <v>1</v>
      </c>
      <c r="DP151" s="1444"/>
      <c r="DQ151" s="1448"/>
      <c r="DR151" s="1444"/>
      <c r="DS151" s="1444"/>
      <c r="DT151" s="1444"/>
      <c r="DU151" s="1444"/>
      <c r="DV151" s="1444"/>
      <c r="DW151" s="1444"/>
      <c r="DX151" s="1444"/>
      <c r="DY151" s="1444"/>
      <c r="DZ151" s="1444"/>
      <c r="EA151" s="1448"/>
      <c r="EB151" s="1444"/>
      <c r="EC151" s="1444"/>
      <c r="ED151" s="1444"/>
      <c r="EE151" s="1444"/>
      <c r="EF151" s="1444"/>
      <c r="EG151" s="1444"/>
      <c r="EH151" s="1444"/>
      <c r="EI151" s="1444"/>
      <c r="EJ151" s="1444"/>
      <c r="EK151" s="1444"/>
      <c r="EL151" s="1449"/>
      <c r="EM151" s="1450"/>
      <c r="EN151" s="1448">
        <v>3</v>
      </c>
      <c r="EO151" s="1448"/>
      <c r="EP151" s="1448"/>
      <c r="EQ151" s="1448"/>
      <c r="ER151" s="1448"/>
      <c r="ES151" s="1450"/>
      <c r="ET151" s="1448"/>
      <c r="EU151" s="1448">
        <v>1</v>
      </c>
      <c r="EV151" s="1448"/>
      <c r="EW151" s="1448"/>
      <c r="EX151" s="1448"/>
      <c r="EY151" s="1448"/>
      <c r="EZ151" s="1448"/>
      <c r="FA151" s="1448"/>
      <c r="FB151" s="1448"/>
      <c r="FC151" s="1448"/>
      <c r="FD151" s="1448"/>
      <c r="FE151" s="1448"/>
      <c r="FF151" s="1451"/>
      <c r="FG151" s="1448"/>
      <c r="FH151" s="1448"/>
      <c r="FI151" s="1448"/>
      <c r="FJ151" s="1448"/>
      <c r="FK151" s="1448"/>
      <c r="FL151" s="1450"/>
      <c r="FM151" s="1450"/>
      <c r="FN151" s="1450"/>
      <c r="FO151" s="1450"/>
      <c r="FP151" s="1448"/>
      <c r="FQ151" s="1452"/>
      <c r="FR151" s="1452"/>
      <c r="FS151" s="1450"/>
      <c r="FT151" s="1450">
        <v>3</v>
      </c>
      <c r="FU151" s="1450"/>
      <c r="FV151" s="1450"/>
      <c r="FW151" s="1450"/>
      <c r="FX151" s="1450"/>
      <c r="FY151" s="1450"/>
      <c r="FZ151" s="1450"/>
      <c r="GA151" s="1450"/>
      <c r="GB151" s="1450"/>
      <c r="GC151" s="1450"/>
      <c r="GD151" s="1453"/>
      <c r="GE151" s="1454"/>
      <c r="GF151" s="1454"/>
      <c r="GG151" s="1450"/>
      <c r="GH151" s="1431">
        <f t="shared" si="26"/>
        <v>128.10000000000002</v>
      </c>
      <c r="GI151" s="1432"/>
      <c r="GJ151" s="1433">
        <f t="shared" si="27"/>
        <v>0</v>
      </c>
      <c r="GK151" s="1433"/>
      <c r="GL151" s="1434"/>
      <c r="GM151" s="1434"/>
      <c r="GN151" s="1434"/>
      <c r="GO151" s="1435"/>
      <c r="GP151" s="1435"/>
      <c r="GQ151" s="1435"/>
      <c r="GR151" s="1436"/>
      <c r="GS151" s="1437"/>
      <c r="GT151" s="1435"/>
      <c r="GU151" s="1435"/>
      <c r="GV151" s="1435">
        <v>1</v>
      </c>
      <c r="GW151" s="1435"/>
      <c r="GX151" s="1435"/>
      <c r="GY151" s="1435"/>
      <c r="GZ151" s="1435"/>
      <c r="HA151" s="1435"/>
      <c r="HB151" s="1435"/>
      <c r="HC151" s="1435">
        <f t="shared" si="29"/>
        <v>0</v>
      </c>
      <c r="HD151" s="1437">
        <f t="shared" si="30"/>
        <v>0</v>
      </c>
      <c r="HE151" s="1435"/>
      <c r="HF151" s="1436"/>
      <c r="HG151" s="1437"/>
      <c r="HH151" s="1435">
        <v>2</v>
      </c>
      <c r="HI151" s="1437">
        <v>1</v>
      </c>
      <c r="HJ151" s="1435"/>
      <c r="HK151" s="1437"/>
      <c r="HL151" s="1435"/>
      <c r="HM151" s="1436"/>
      <c r="HN151" s="1436"/>
      <c r="HO151" s="1436"/>
      <c r="HP151" s="1436"/>
      <c r="HQ151" s="1436"/>
      <c r="HR151" s="1437"/>
      <c r="HS151" s="1435"/>
      <c r="HT151" s="1435"/>
      <c r="HU151" s="1435"/>
      <c r="HV151" s="1435"/>
      <c r="HW151" s="1435"/>
      <c r="HX151" s="1435"/>
      <c r="HY151" s="1435">
        <v>1</v>
      </c>
      <c r="HZ151" s="1437"/>
      <c r="IA151" s="1437"/>
      <c r="IB151" s="1437"/>
      <c r="IC151" s="1462"/>
      <c r="ID151" s="1463"/>
      <c r="IE151" s="1463"/>
      <c r="IF151" s="1462"/>
      <c r="IG151" s="1435"/>
      <c r="IH151" s="1462"/>
      <c r="II151" s="1462"/>
      <c r="IJ151" s="1462"/>
      <c r="IK151" s="1462"/>
      <c r="IL151" s="1462"/>
      <c r="IM151" s="1462"/>
      <c r="IN151" s="1462"/>
      <c r="IO151" s="1462"/>
      <c r="IP151" s="1462"/>
      <c r="IQ151" s="1462"/>
      <c r="IR151" s="1462"/>
      <c r="IS151" s="1462"/>
      <c r="IT151" s="1462"/>
      <c r="IU151" s="1462"/>
      <c r="IV151" s="1435">
        <f t="shared" si="23"/>
        <v>0</v>
      </c>
      <c r="IW151" s="1437"/>
      <c r="IX151" s="1437"/>
      <c r="IY151" s="1437"/>
      <c r="IZ151" s="1435">
        <f t="shared" si="24"/>
        <v>0</v>
      </c>
      <c r="JA151" s="1462"/>
      <c r="JB151" s="1462"/>
      <c r="JC151" s="1462"/>
      <c r="JD151" s="1462"/>
      <c r="JE151" s="1437"/>
      <c r="JF151" s="1437"/>
      <c r="JG151" s="1437"/>
      <c r="JH151" s="1435"/>
      <c r="JI151" s="1436"/>
      <c r="JJ151" s="1436">
        <f t="shared" si="28"/>
        <v>0</v>
      </c>
      <c r="JK151" s="1455"/>
    </row>
    <row r="152" spans="1:271" s="1027" customFormat="1" ht="18.95" hidden="1" customHeight="1">
      <c r="A152" s="1547" t="str">
        <f>BangKeTru!B150</f>
        <v>158a</v>
      </c>
      <c r="B152" s="1548">
        <f>BangKeTru!C150</f>
        <v>46.3</v>
      </c>
      <c r="C152" s="1416">
        <f t="shared" si="25"/>
        <v>5165.0999999999976</v>
      </c>
      <c r="D152" s="1456"/>
      <c r="E152" s="1457"/>
      <c r="F152" s="1457"/>
      <c r="G152" s="1457"/>
      <c r="H152" s="1458"/>
      <c r="I152" s="1456"/>
      <c r="J152" s="1456"/>
      <c r="K152" s="1422"/>
      <c r="L152" s="1422"/>
      <c r="M152" s="1422"/>
      <c r="N152" s="1423"/>
      <c r="O152" s="1421" t="s">
        <v>3434</v>
      </c>
      <c r="P152" s="1421"/>
      <c r="Q152" s="1422"/>
      <c r="R152" s="1422"/>
      <c r="S152" s="1423"/>
      <c r="T152" s="1422"/>
      <c r="U152" s="1422"/>
      <c r="V152" s="1422"/>
      <c r="W152" s="1423"/>
      <c r="X152" s="1424">
        <v>1</v>
      </c>
      <c r="Y152" s="1424"/>
      <c r="Z152" s="1424"/>
      <c r="AA152" s="1425"/>
      <c r="AB152" s="1422"/>
      <c r="AC152" s="1422"/>
      <c r="AD152" s="1422"/>
      <c r="AE152" s="1422"/>
      <c r="AF152" s="1422"/>
      <c r="AG152" s="1422"/>
      <c r="AH152" s="1422"/>
      <c r="AI152" s="1422"/>
      <c r="AJ152" s="1422"/>
      <c r="AK152" s="1422"/>
      <c r="AL152" s="1422"/>
      <c r="AM152" s="1422"/>
      <c r="AN152" s="1422">
        <v>1</v>
      </c>
      <c r="AO152" s="1422"/>
      <c r="AP152" s="1422"/>
      <c r="AQ152" s="1422"/>
      <c r="AR152" s="1422"/>
      <c r="AS152" s="1422"/>
      <c r="AT152" s="1422"/>
      <c r="AU152" s="1422"/>
      <c r="AV152" s="1422"/>
      <c r="AW152" s="1422"/>
      <c r="AX152" s="1422"/>
      <c r="AY152" s="1422"/>
      <c r="AZ152" s="1422"/>
      <c r="BA152" s="1422"/>
      <c r="BB152" s="1422"/>
      <c r="BC152" s="1422"/>
      <c r="BD152" s="1422"/>
      <c r="BE152" s="1422"/>
      <c r="BF152" s="1422"/>
      <c r="BG152" s="1422"/>
      <c r="BH152" s="1422"/>
      <c r="BI152" s="1422"/>
      <c r="BJ152" s="1422"/>
      <c r="BK152" s="1422"/>
      <c r="BL152" s="1422"/>
      <c r="BM152" s="1422"/>
      <c r="BN152" s="1422"/>
      <c r="BO152" s="1422"/>
      <c r="BP152" s="1422"/>
      <c r="BQ152" s="1422"/>
      <c r="BR152" s="1422"/>
      <c r="BS152" s="1422"/>
      <c r="BT152" s="1425"/>
      <c r="BU152" s="1425"/>
      <c r="BV152" s="1422"/>
      <c r="BW152" s="1422"/>
      <c r="BX152" s="1422"/>
      <c r="BY152" s="1422"/>
      <c r="BZ152" s="1422"/>
      <c r="CA152" s="1422"/>
      <c r="CB152" s="1422"/>
      <c r="CC152" s="1422"/>
      <c r="CD152" s="1422"/>
      <c r="CE152" s="1422"/>
      <c r="CF152" s="1425"/>
      <c r="CG152" s="1422"/>
      <c r="CH152" s="1422"/>
      <c r="CI152" s="1422"/>
      <c r="CJ152" s="1422"/>
      <c r="CK152" s="1422"/>
      <c r="CL152" s="1422"/>
      <c r="CM152" s="1422"/>
      <c r="CN152" s="1422"/>
      <c r="CO152" s="1422"/>
      <c r="CP152" s="1422"/>
      <c r="CQ152" s="1422"/>
      <c r="CR152" s="1422"/>
      <c r="CS152" s="1422">
        <v>1</v>
      </c>
      <c r="CT152" s="1422"/>
      <c r="CU152" s="1422"/>
      <c r="CV152" s="1422"/>
      <c r="CW152" s="1422"/>
      <c r="CX152" s="1422"/>
      <c r="CY152" s="1422"/>
      <c r="CZ152" s="1422"/>
      <c r="DA152" s="1422"/>
      <c r="DB152" s="1422"/>
      <c r="DC152" s="1425"/>
      <c r="DD152" s="1422"/>
      <c r="DE152" s="1422"/>
      <c r="DF152" s="1422"/>
      <c r="DG152" s="1422"/>
      <c r="DH152" s="1422"/>
      <c r="DI152" s="1422"/>
      <c r="DJ152" s="1422"/>
      <c r="DK152" s="1422"/>
      <c r="DL152" s="1422"/>
      <c r="DM152" s="1422"/>
      <c r="DN152" s="1422"/>
      <c r="DO152" s="1425">
        <v>1</v>
      </c>
      <c r="DP152" s="1422"/>
      <c r="DQ152" s="1425"/>
      <c r="DR152" s="1422"/>
      <c r="DS152" s="1422"/>
      <c r="DT152" s="1422"/>
      <c r="DU152" s="1422"/>
      <c r="DV152" s="1422"/>
      <c r="DW152" s="1422"/>
      <c r="DX152" s="1422"/>
      <c r="DY152" s="1422"/>
      <c r="DZ152" s="1422"/>
      <c r="EA152" s="1425"/>
      <c r="EB152" s="1422"/>
      <c r="EC152" s="1422"/>
      <c r="ED152" s="1422"/>
      <c r="EE152" s="1422"/>
      <c r="EF152" s="1422"/>
      <c r="EG152" s="1422"/>
      <c r="EH152" s="1422"/>
      <c r="EI152" s="1422"/>
      <c r="EJ152" s="1422"/>
      <c r="EK152" s="1422"/>
      <c r="EL152" s="1426"/>
      <c r="EM152" s="1427"/>
      <c r="EN152" s="1425">
        <v>3</v>
      </c>
      <c r="EO152" s="1425"/>
      <c r="EP152" s="1425"/>
      <c r="EQ152" s="1425"/>
      <c r="ER152" s="1425"/>
      <c r="ES152" s="1427"/>
      <c r="ET152" s="1425"/>
      <c r="EU152" s="1425">
        <v>1</v>
      </c>
      <c r="EV152" s="1425"/>
      <c r="EW152" s="1425"/>
      <c r="EX152" s="1425"/>
      <c r="EY152" s="1425"/>
      <c r="EZ152" s="1425"/>
      <c r="FA152" s="1425"/>
      <c r="FB152" s="1425"/>
      <c r="FC152" s="1425"/>
      <c r="FD152" s="1425"/>
      <c r="FE152" s="1425"/>
      <c r="FF152" s="1428"/>
      <c r="FG152" s="1425"/>
      <c r="FH152" s="1425"/>
      <c r="FI152" s="1425"/>
      <c r="FJ152" s="1425"/>
      <c r="FK152" s="1425"/>
      <c r="FL152" s="1427"/>
      <c r="FM152" s="1427"/>
      <c r="FN152" s="1427"/>
      <c r="FO152" s="1427"/>
      <c r="FP152" s="1425"/>
      <c r="FQ152" s="1427"/>
      <c r="FR152" s="1427"/>
      <c r="FS152" s="1427"/>
      <c r="FT152" s="1427">
        <v>3</v>
      </c>
      <c r="FU152" s="1427"/>
      <c r="FV152" s="1427"/>
      <c r="FW152" s="1427"/>
      <c r="FX152" s="1427"/>
      <c r="FY152" s="1427"/>
      <c r="FZ152" s="1427">
        <v>2</v>
      </c>
      <c r="GA152" s="1427"/>
      <c r="GB152" s="1427">
        <v>5</v>
      </c>
      <c r="GC152" s="1427">
        <v>4</v>
      </c>
      <c r="GD152" s="1429"/>
      <c r="GE152" s="1430"/>
      <c r="GF152" s="1430"/>
      <c r="GG152" s="1427"/>
      <c r="GH152" s="1431">
        <f t="shared" si="26"/>
        <v>138.89999999999998</v>
      </c>
      <c r="GI152" s="1432"/>
      <c r="GJ152" s="1433">
        <f t="shared" si="27"/>
        <v>0</v>
      </c>
      <c r="GK152" s="1433"/>
      <c r="GL152" s="1434"/>
      <c r="GM152" s="1434"/>
      <c r="GN152" s="1434"/>
      <c r="GO152" s="1435">
        <v>1</v>
      </c>
      <c r="GP152" s="1435"/>
      <c r="GQ152" s="1435"/>
      <c r="GR152" s="1436"/>
      <c r="GS152" s="1437"/>
      <c r="GT152" s="1435"/>
      <c r="GU152" s="1435"/>
      <c r="GV152" s="1435"/>
      <c r="GW152" s="1435"/>
      <c r="GX152" s="1435"/>
      <c r="GY152" s="1435"/>
      <c r="GZ152" s="1435"/>
      <c r="HA152" s="1435"/>
      <c r="HB152" s="1435"/>
      <c r="HC152" s="1435">
        <f t="shared" si="29"/>
        <v>0</v>
      </c>
      <c r="HD152" s="1437">
        <f t="shared" si="30"/>
        <v>0</v>
      </c>
      <c r="HE152" s="1435"/>
      <c r="HF152" s="1436"/>
      <c r="HG152" s="1437"/>
      <c r="HH152" s="1435"/>
      <c r="HI152" s="1437"/>
      <c r="HJ152" s="1435">
        <v>1</v>
      </c>
      <c r="HK152" s="1437"/>
      <c r="HL152" s="1435">
        <v>1</v>
      </c>
      <c r="HM152" s="1436"/>
      <c r="HN152" s="1436">
        <v>1</v>
      </c>
      <c r="HO152" s="1436"/>
      <c r="HP152" s="1436"/>
      <c r="HQ152" s="1436"/>
      <c r="HR152" s="1437"/>
      <c r="HS152" s="1435"/>
      <c r="HT152" s="1435"/>
      <c r="HU152" s="1435"/>
      <c r="HV152" s="1435"/>
      <c r="HW152" s="1435"/>
      <c r="HX152" s="1435"/>
      <c r="HY152" s="1435"/>
      <c r="HZ152" s="1437"/>
      <c r="IA152" s="1437"/>
      <c r="IB152" s="1437"/>
      <c r="IC152" s="1435"/>
      <c r="ID152" s="1438"/>
      <c r="IE152" s="1438"/>
      <c r="IF152" s="1435"/>
      <c r="IG152" s="1435"/>
      <c r="IH152" s="1435"/>
      <c r="II152" s="1435"/>
      <c r="IJ152" s="1435"/>
      <c r="IK152" s="1435"/>
      <c r="IL152" s="1435"/>
      <c r="IM152" s="1435"/>
      <c r="IN152" s="1435"/>
      <c r="IO152" s="1435"/>
      <c r="IP152" s="1435"/>
      <c r="IQ152" s="1435"/>
      <c r="IR152" s="1435"/>
      <c r="IS152" s="1435"/>
      <c r="IT152" s="1435">
        <f>HJ152</f>
        <v>1</v>
      </c>
      <c r="IU152" s="1435">
        <f>HK152</f>
        <v>0</v>
      </c>
      <c r="IV152" s="1435">
        <f t="shared" si="23"/>
        <v>1</v>
      </c>
      <c r="IW152" s="1436">
        <f>HO152</f>
        <v>0</v>
      </c>
      <c r="IX152" s="1436">
        <f>HP152</f>
        <v>0</v>
      </c>
      <c r="IY152" s="1437"/>
      <c r="IZ152" s="1435">
        <f t="shared" si="24"/>
        <v>0</v>
      </c>
      <c r="JA152" s="1435"/>
      <c r="JB152" s="1435"/>
      <c r="JC152" s="1435"/>
      <c r="JD152" s="1435"/>
      <c r="JE152" s="1437"/>
      <c r="JF152" s="1437">
        <v>2</v>
      </c>
      <c r="JG152" s="1437"/>
      <c r="JH152" s="1435"/>
      <c r="JI152" s="1436"/>
      <c r="JJ152" s="1436">
        <f t="shared" si="28"/>
        <v>0</v>
      </c>
      <c r="JK152" s="1459"/>
    </row>
    <row r="153" spans="1:271" s="1027" customFormat="1" ht="18.95" hidden="1" customHeight="1">
      <c r="A153" s="1547">
        <f>BangKeTru!B151</f>
        <v>159</v>
      </c>
      <c r="B153" s="1548">
        <f>BangKeTru!C151</f>
        <v>35.299999999999997</v>
      </c>
      <c r="C153" s="1416">
        <f t="shared" si="25"/>
        <v>5200.3999999999978</v>
      </c>
      <c r="D153" s="1416"/>
      <c r="E153" s="1441"/>
      <c r="F153" s="1441"/>
      <c r="G153" s="1441"/>
      <c r="H153" s="1460"/>
      <c r="I153" s="1443"/>
      <c r="J153" s="1443"/>
      <c r="K153" s="1461"/>
      <c r="L153" s="1461"/>
      <c r="M153" s="1461"/>
      <c r="N153" s="1445" t="s">
        <v>3434</v>
      </c>
      <c r="O153" s="1446" t="s">
        <v>3434</v>
      </c>
      <c r="P153" s="1446"/>
      <c r="Q153" s="1444">
        <v>1</v>
      </c>
      <c r="R153" s="1444"/>
      <c r="S153" s="1445"/>
      <c r="T153" s="1444"/>
      <c r="U153" s="1444"/>
      <c r="V153" s="1444"/>
      <c r="W153" s="1445"/>
      <c r="X153" s="1447"/>
      <c r="Y153" s="1447"/>
      <c r="Z153" s="1447"/>
      <c r="AA153" s="1448"/>
      <c r="AB153" s="1444"/>
      <c r="AC153" s="1444"/>
      <c r="AD153" s="1444"/>
      <c r="AE153" s="1444"/>
      <c r="AF153" s="1444"/>
      <c r="AG153" s="1444"/>
      <c r="AH153" s="1444"/>
      <c r="AI153" s="1444"/>
      <c r="AJ153" s="1444"/>
      <c r="AK153" s="1444"/>
      <c r="AL153" s="1444"/>
      <c r="AM153" s="1444"/>
      <c r="AN153" s="1444"/>
      <c r="AO153" s="1444"/>
      <c r="AP153" s="1444"/>
      <c r="AQ153" s="1444"/>
      <c r="AR153" s="1444"/>
      <c r="AS153" s="1444"/>
      <c r="AT153" s="1444"/>
      <c r="AU153" s="1444"/>
      <c r="AV153" s="1444"/>
      <c r="AW153" s="1444"/>
      <c r="AX153" s="1444"/>
      <c r="AY153" s="1444"/>
      <c r="AZ153" s="1444"/>
      <c r="BA153" s="1444"/>
      <c r="BB153" s="1444"/>
      <c r="BC153" s="1444"/>
      <c r="BD153" s="1444"/>
      <c r="BE153" s="1444"/>
      <c r="BF153" s="1444"/>
      <c r="BG153" s="1444"/>
      <c r="BH153" s="1444"/>
      <c r="BI153" s="1444"/>
      <c r="BJ153" s="1444"/>
      <c r="BK153" s="1444"/>
      <c r="BL153" s="1444"/>
      <c r="BM153" s="1444"/>
      <c r="BN153" s="1444"/>
      <c r="BO153" s="1444"/>
      <c r="BP153" s="1444"/>
      <c r="BQ153" s="1444"/>
      <c r="BR153" s="1444"/>
      <c r="BS153" s="1444"/>
      <c r="BT153" s="1448"/>
      <c r="BU153" s="1448"/>
      <c r="BV153" s="1444"/>
      <c r="BW153" s="1444"/>
      <c r="BX153" s="1444"/>
      <c r="BY153" s="1444"/>
      <c r="BZ153" s="1444"/>
      <c r="CA153" s="1444"/>
      <c r="CB153" s="1444"/>
      <c r="CC153" s="1444"/>
      <c r="CD153" s="1444"/>
      <c r="CE153" s="1444"/>
      <c r="CF153" s="1448"/>
      <c r="CG153" s="1444"/>
      <c r="CH153" s="1444"/>
      <c r="CI153" s="1444"/>
      <c r="CJ153" s="1444"/>
      <c r="CK153" s="1444"/>
      <c r="CL153" s="1444"/>
      <c r="CM153" s="1444"/>
      <c r="CN153" s="1444"/>
      <c r="CO153" s="1444"/>
      <c r="CP153" s="1444"/>
      <c r="CQ153" s="1444"/>
      <c r="CR153" s="1444"/>
      <c r="CS153" s="1444"/>
      <c r="CT153" s="1444"/>
      <c r="CU153" s="1444"/>
      <c r="CV153" s="1444"/>
      <c r="CW153" s="1444"/>
      <c r="CX153" s="1444"/>
      <c r="CY153" s="1444"/>
      <c r="CZ153" s="1444"/>
      <c r="DA153" s="1444"/>
      <c r="DB153" s="1444"/>
      <c r="DC153" s="1448"/>
      <c r="DD153" s="1444"/>
      <c r="DE153" s="1444"/>
      <c r="DF153" s="1444"/>
      <c r="DG153" s="1444"/>
      <c r="DH153" s="1444"/>
      <c r="DI153" s="1444"/>
      <c r="DJ153" s="1444"/>
      <c r="DK153" s="1444"/>
      <c r="DL153" s="1444"/>
      <c r="DM153" s="1444"/>
      <c r="DN153" s="1444"/>
      <c r="DO153" s="1448">
        <v>1</v>
      </c>
      <c r="DP153" s="1444"/>
      <c r="DQ153" s="1448"/>
      <c r="DR153" s="1444"/>
      <c r="DS153" s="1444"/>
      <c r="DT153" s="1444"/>
      <c r="DU153" s="1444"/>
      <c r="DV153" s="1444"/>
      <c r="DW153" s="1444"/>
      <c r="DX153" s="1444"/>
      <c r="DY153" s="1444"/>
      <c r="DZ153" s="1444"/>
      <c r="EA153" s="1448"/>
      <c r="EB153" s="1444"/>
      <c r="EC153" s="1444"/>
      <c r="ED153" s="1444"/>
      <c r="EE153" s="1444"/>
      <c r="EF153" s="1444"/>
      <c r="EG153" s="1444"/>
      <c r="EH153" s="1444"/>
      <c r="EI153" s="1444"/>
      <c r="EJ153" s="1444"/>
      <c r="EK153" s="1444"/>
      <c r="EL153" s="1449"/>
      <c r="EM153" s="1450"/>
      <c r="EN153" s="1448">
        <v>3</v>
      </c>
      <c r="EO153" s="1448"/>
      <c r="EP153" s="1448"/>
      <c r="EQ153" s="1448"/>
      <c r="ER153" s="1448"/>
      <c r="ES153" s="1450"/>
      <c r="ET153" s="1448"/>
      <c r="EU153" s="1448">
        <v>1</v>
      </c>
      <c r="EV153" s="1448"/>
      <c r="EW153" s="1448"/>
      <c r="EX153" s="1448"/>
      <c r="EY153" s="1448"/>
      <c r="EZ153" s="1448"/>
      <c r="FA153" s="1448"/>
      <c r="FB153" s="1448"/>
      <c r="FC153" s="1448"/>
      <c r="FD153" s="1448"/>
      <c r="FE153" s="1448"/>
      <c r="FF153" s="1451"/>
      <c r="FG153" s="1448"/>
      <c r="FH153" s="1448"/>
      <c r="FI153" s="1448"/>
      <c r="FJ153" s="1448"/>
      <c r="FK153" s="1448"/>
      <c r="FL153" s="1450"/>
      <c r="FM153" s="1450"/>
      <c r="FN153" s="1450"/>
      <c r="FO153" s="1450"/>
      <c r="FP153" s="1448"/>
      <c r="FQ153" s="1452"/>
      <c r="FR153" s="1452"/>
      <c r="FS153" s="1450"/>
      <c r="FT153" s="1450">
        <v>3</v>
      </c>
      <c r="FU153" s="1450"/>
      <c r="FV153" s="1450"/>
      <c r="FW153" s="1450"/>
      <c r="FX153" s="1450"/>
      <c r="FY153" s="1450"/>
      <c r="FZ153" s="1450"/>
      <c r="GA153" s="1450"/>
      <c r="GB153" s="1450"/>
      <c r="GC153" s="1450"/>
      <c r="GD153" s="1453"/>
      <c r="GE153" s="1454"/>
      <c r="GF153" s="1454"/>
      <c r="GG153" s="1450"/>
      <c r="GH153" s="1431">
        <f t="shared" si="26"/>
        <v>105.89999999999999</v>
      </c>
      <c r="GI153" s="1432"/>
      <c r="GJ153" s="1433">
        <f t="shared" si="27"/>
        <v>0</v>
      </c>
      <c r="GK153" s="1433"/>
      <c r="GL153" s="1434"/>
      <c r="GM153" s="1434"/>
      <c r="GN153" s="1434"/>
      <c r="GO153" s="1435"/>
      <c r="GP153" s="1435"/>
      <c r="GQ153" s="1435"/>
      <c r="GR153" s="1436"/>
      <c r="GS153" s="1437"/>
      <c r="GT153" s="1435"/>
      <c r="GU153" s="1435"/>
      <c r="GV153" s="1435">
        <v>1</v>
      </c>
      <c r="GW153" s="1435"/>
      <c r="GX153" s="1435"/>
      <c r="GY153" s="1435"/>
      <c r="GZ153" s="1435"/>
      <c r="HA153" s="1435"/>
      <c r="HB153" s="1435"/>
      <c r="HC153" s="1435">
        <f t="shared" si="29"/>
        <v>0</v>
      </c>
      <c r="HD153" s="1437">
        <f t="shared" si="30"/>
        <v>0</v>
      </c>
      <c r="HE153" s="1435"/>
      <c r="HF153" s="1436"/>
      <c r="HG153" s="1437"/>
      <c r="HH153" s="1435">
        <v>2</v>
      </c>
      <c r="HI153" s="1437">
        <v>1</v>
      </c>
      <c r="HJ153" s="1435"/>
      <c r="HK153" s="1437"/>
      <c r="HL153" s="1435"/>
      <c r="HM153" s="1436"/>
      <c r="HN153" s="1436"/>
      <c r="HO153" s="1436"/>
      <c r="HP153" s="1436"/>
      <c r="HQ153" s="1436"/>
      <c r="HR153" s="1437"/>
      <c r="HS153" s="1435"/>
      <c r="HT153" s="1435"/>
      <c r="HU153" s="1435"/>
      <c r="HV153" s="1435"/>
      <c r="HW153" s="1435"/>
      <c r="HX153" s="1435"/>
      <c r="HY153" s="1435">
        <v>1</v>
      </c>
      <c r="HZ153" s="1437"/>
      <c r="IA153" s="1437"/>
      <c r="IB153" s="1437"/>
      <c r="IC153" s="1462"/>
      <c r="ID153" s="1463"/>
      <c r="IE153" s="1463"/>
      <c r="IF153" s="1462"/>
      <c r="IG153" s="1435"/>
      <c r="IH153" s="1462"/>
      <c r="II153" s="1462"/>
      <c r="IJ153" s="1462"/>
      <c r="IK153" s="1462"/>
      <c r="IL153" s="1462"/>
      <c r="IM153" s="1462"/>
      <c r="IN153" s="1462"/>
      <c r="IO153" s="1462"/>
      <c r="IP153" s="1462"/>
      <c r="IQ153" s="1462"/>
      <c r="IR153" s="1462"/>
      <c r="IS153" s="1462"/>
      <c r="IT153" s="1462"/>
      <c r="IU153" s="1462"/>
      <c r="IV153" s="1435">
        <f t="shared" si="23"/>
        <v>0</v>
      </c>
      <c r="IW153" s="1437"/>
      <c r="IX153" s="1437"/>
      <c r="IY153" s="1437"/>
      <c r="IZ153" s="1435">
        <f t="shared" si="24"/>
        <v>0</v>
      </c>
      <c r="JA153" s="1462"/>
      <c r="JB153" s="1462"/>
      <c r="JC153" s="1462"/>
      <c r="JD153" s="1462"/>
      <c r="JE153" s="1437"/>
      <c r="JF153" s="1437"/>
      <c r="JG153" s="1437"/>
      <c r="JH153" s="1435"/>
      <c r="JI153" s="1436"/>
      <c r="JJ153" s="1436">
        <f t="shared" si="28"/>
        <v>0</v>
      </c>
      <c r="JK153" s="1455"/>
    </row>
    <row r="154" spans="1:271" s="1027" customFormat="1" ht="18.95" hidden="1" customHeight="1">
      <c r="A154" s="1547" t="str">
        <f>BangKeTru!B152</f>
        <v>159a</v>
      </c>
      <c r="B154" s="1548">
        <f>BangKeTru!C152</f>
        <v>46</v>
      </c>
      <c r="C154" s="1416">
        <f t="shared" si="25"/>
        <v>5246.3999999999978</v>
      </c>
      <c r="D154" s="1456"/>
      <c r="E154" s="1457"/>
      <c r="F154" s="1457"/>
      <c r="G154" s="1457"/>
      <c r="H154" s="1458"/>
      <c r="I154" s="1456"/>
      <c r="J154" s="1456"/>
      <c r="K154" s="1422"/>
      <c r="L154" s="1422"/>
      <c r="M154" s="1422"/>
      <c r="N154" s="1423"/>
      <c r="O154" s="1421" t="s">
        <v>3434</v>
      </c>
      <c r="P154" s="1421"/>
      <c r="Q154" s="1422"/>
      <c r="R154" s="1422"/>
      <c r="S154" s="1423"/>
      <c r="T154" s="1422"/>
      <c r="U154" s="1422"/>
      <c r="V154" s="1422"/>
      <c r="W154" s="1423"/>
      <c r="X154" s="1424">
        <v>1</v>
      </c>
      <c r="Y154" s="1424"/>
      <c r="Z154" s="1424"/>
      <c r="AA154" s="1425"/>
      <c r="AB154" s="1422"/>
      <c r="AC154" s="1422"/>
      <c r="AD154" s="1422"/>
      <c r="AE154" s="1422"/>
      <c r="AF154" s="1422"/>
      <c r="AG154" s="1422"/>
      <c r="AH154" s="1422"/>
      <c r="AI154" s="1422"/>
      <c r="AJ154" s="1422"/>
      <c r="AK154" s="1422"/>
      <c r="AL154" s="1422"/>
      <c r="AM154" s="1422">
        <v>1</v>
      </c>
      <c r="AN154" s="1422"/>
      <c r="AO154" s="1422"/>
      <c r="AP154" s="1422"/>
      <c r="AQ154" s="1422"/>
      <c r="AR154" s="1422"/>
      <c r="AS154" s="1422"/>
      <c r="AT154" s="1422"/>
      <c r="AU154" s="1422"/>
      <c r="AV154" s="1422"/>
      <c r="AW154" s="1422"/>
      <c r="AX154" s="1422"/>
      <c r="AY154" s="1422"/>
      <c r="AZ154" s="1422"/>
      <c r="BA154" s="1422"/>
      <c r="BB154" s="1422"/>
      <c r="BC154" s="1422"/>
      <c r="BD154" s="1422"/>
      <c r="BE154" s="1422"/>
      <c r="BF154" s="1422"/>
      <c r="BG154" s="1422"/>
      <c r="BH154" s="1422"/>
      <c r="BI154" s="1422"/>
      <c r="BJ154" s="1422"/>
      <c r="BK154" s="1422"/>
      <c r="BL154" s="1422"/>
      <c r="BM154" s="1422"/>
      <c r="BN154" s="1422"/>
      <c r="BO154" s="1422"/>
      <c r="BP154" s="1422"/>
      <c r="BQ154" s="1422"/>
      <c r="BR154" s="1422"/>
      <c r="BS154" s="1422"/>
      <c r="BT154" s="1425"/>
      <c r="BU154" s="1425"/>
      <c r="BV154" s="1422"/>
      <c r="BW154" s="1422"/>
      <c r="BX154" s="1422"/>
      <c r="BY154" s="1422"/>
      <c r="BZ154" s="1422"/>
      <c r="CA154" s="1422"/>
      <c r="CB154" s="1422"/>
      <c r="CC154" s="1422"/>
      <c r="CD154" s="1422"/>
      <c r="CE154" s="1422"/>
      <c r="CF154" s="1425"/>
      <c r="CG154" s="1422"/>
      <c r="CH154" s="1422"/>
      <c r="CI154" s="1422"/>
      <c r="CJ154" s="1422"/>
      <c r="CK154" s="1422"/>
      <c r="CL154" s="1422"/>
      <c r="CM154" s="1422"/>
      <c r="CN154" s="1422"/>
      <c r="CO154" s="1422"/>
      <c r="CP154" s="1422"/>
      <c r="CQ154" s="1422"/>
      <c r="CR154" s="1422"/>
      <c r="CS154" s="1422"/>
      <c r="CT154" s="1422"/>
      <c r="CU154" s="1422"/>
      <c r="CV154" s="1422"/>
      <c r="CW154" s="1422"/>
      <c r="CX154" s="1422"/>
      <c r="CY154" s="1422"/>
      <c r="CZ154" s="1422"/>
      <c r="DA154" s="1422"/>
      <c r="DB154" s="1422"/>
      <c r="DC154" s="1425"/>
      <c r="DD154" s="1422"/>
      <c r="DE154" s="1422"/>
      <c r="DF154" s="1422"/>
      <c r="DG154" s="1422"/>
      <c r="DH154" s="1422"/>
      <c r="DI154" s="1422"/>
      <c r="DJ154" s="1422"/>
      <c r="DK154" s="1422"/>
      <c r="DL154" s="1422"/>
      <c r="DM154" s="1422"/>
      <c r="DN154" s="1422"/>
      <c r="DO154" s="1425">
        <v>1</v>
      </c>
      <c r="DP154" s="1422"/>
      <c r="DQ154" s="1425"/>
      <c r="DR154" s="1422"/>
      <c r="DS154" s="1422"/>
      <c r="DT154" s="1422"/>
      <c r="DU154" s="1422"/>
      <c r="DV154" s="1422"/>
      <c r="DW154" s="1422"/>
      <c r="DX154" s="1422"/>
      <c r="DY154" s="1422"/>
      <c r="DZ154" s="1422"/>
      <c r="EA154" s="1425"/>
      <c r="EB154" s="1422"/>
      <c r="EC154" s="1422"/>
      <c r="ED154" s="1422"/>
      <c r="EE154" s="1422"/>
      <c r="EF154" s="1422"/>
      <c r="EG154" s="1422"/>
      <c r="EH154" s="1422"/>
      <c r="EI154" s="1422"/>
      <c r="EJ154" s="1422"/>
      <c r="EK154" s="1422"/>
      <c r="EL154" s="1426"/>
      <c r="EM154" s="1427"/>
      <c r="EN154" s="1425">
        <v>3</v>
      </c>
      <c r="EO154" s="1425"/>
      <c r="EP154" s="1425"/>
      <c r="EQ154" s="1425"/>
      <c r="ER154" s="1425"/>
      <c r="ES154" s="1427"/>
      <c r="ET154" s="1425"/>
      <c r="EU154" s="1425">
        <v>1</v>
      </c>
      <c r="EV154" s="1425"/>
      <c r="EW154" s="1425"/>
      <c r="EX154" s="1425"/>
      <c r="EY154" s="1425"/>
      <c r="EZ154" s="1425"/>
      <c r="FA154" s="1425"/>
      <c r="FB154" s="1425"/>
      <c r="FC154" s="1425"/>
      <c r="FD154" s="1425"/>
      <c r="FE154" s="1425"/>
      <c r="FF154" s="1428"/>
      <c r="FG154" s="1425"/>
      <c r="FH154" s="1425"/>
      <c r="FI154" s="1425"/>
      <c r="FJ154" s="1425"/>
      <c r="FK154" s="1425"/>
      <c r="FL154" s="1427"/>
      <c r="FM154" s="1427"/>
      <c r="FN154" s="1427"/>
      <c r="FO154" s="1427"/>
      <c r="FP154" s="1425"/>
      <c r="FQ154" s="1427"/>
      <c r="FR154" s="1427"/>
      <c r="FS154" s="1427"/>
      <c r="FT154" s="1427">
        <v>3</v>
      </c>
      <c r="FU154" s="1427"/>
      <c r="FV154" s="1427"/>
      <c r="FW154" s="1427"/>
      <c r="FX154" s="1427"/>
      <c r="FY154" s="1427"/>
      <c r="FZ154" s="1427">
        <v>2</v>
      </c>
      <c r="GA154" s="1427"/>
      <c r="GB154" s="1427">
        <v>3</v>
      </c>
      <c r="GC154" s="1427">
        <v>4</v>
      </c>
      <c r="GD154" s="1429"/>
      <c r="GE154" s="1430"/>
      <c r="GF154" s="1430"/>
      <c r="GG154" s="1427"/>
      <c r="GH154" s="1431">
        <f t="shared" si="26"/>
        <v>138</v>
      </c>
      <c r="GI154" s="1432"/>
      <c r="GJ154" s="1433">
        <f t="shared" si="27"/>
        <v>0</v>
      </c>
      <c r="GK154" s="1433"/>
      <c r="GL154" s="1434"/>
      <c r="GM154" s="1434"/>
      <c r="GN154" s="1434"/>
      <c r="GO154" s="1435">
        <v>1</v>
      </c>
      <c r="GP154" s="1435"/>
      <c r="GQ154" s="1435"/>
      <c r="GR154" s="1436"/>
      <c r="GS154" s="1437"/>
      <c r="GT154" s="1435"/>
      <c r="GU154" s="1435"/>
      <c r="GV154" s="1435"/>
      <c r="GW154" s="1435"/>
      <c r="GX154" s="1435"/>
      <c r="GY154" s="1435"/>
      <c r="GZ154" s="1435"/>
      <c r="HA154" s="1435"/>
      <c r="HB154" s="1435"/>
      <c r="HC154" s="1435">
        <f t="shared" si="29"/>
        <v>0</v>
      </c>
      <c r="HD154" s="1437">
        <f t="shared" si="30"/>
        <v>0</v>
      </c>
      <c r="HE154" s="1435"/>
      <c r="HF154" s="1436"/>
      <c r="HG154" s="1437"/>
      <c r="HH154" s="1435"/>
      <c r="HI154" s="1437"/>
      <c r="HJ154" s="1435">
        <v>1</v>
      </c>
      <c r="HK154" s="1437"/>
      <c r="HL154" s="1435">
        <v>1</v>
      </c>
      <c r="HM154" s="1436">
        <v>3</v>
      </c>
      <c r="HN154" s="1436">
        <v>1</v>
      </c>
      <c r="HO154" s="1436"/>
      <c r="HP154" s="1436"/>
      <c r="HQ154" s="1436"/>
      <c r="HR154" s="1437"/>
      <c r="HS154" s="1435"/>
      <c r="HT154" s="1435"/>
      <c r="HU154" s="1435"/>
      <c r="HV154" s="1435"/>
      <c r="HW154" s="1435"/>
      <c r="HX154" s="1435"/>
      <c r="HY154" s="1435"/>
      <c r="HZ154" s="1437"/>
      <c r="IA154" s="1437"/>
      <c r="IB154" s="1437"/>
      <c r="IC154" s="1435"/>
      <c r="ID154" s="1438"/>
      <c r="IE154" s="1438"/>
      <c r="IF154" s="1435"/>
      <c r="IG154" s="1435"/>
      <c r="IH154" s="1435"/>
      <c r="II154" s="1435"/>
      <c r="IJ154" s="1435"/>
      <c r="IK154" s="1435"/>
      <c r="IL154" s="1435"/>
      <c r="IM154" s="1435"/>
      <c r="IN154" s="1435"/>
      <c r="IO154" s="1435"/>
      <c r="IP154" s="1435"/>
      <c r="IQ154" s="1435"/>
      <c r="IR154" s="1435"/>
      <c r="IS154" s="1435"/>
      <c r="IT154" s="1435">
        <f>HJ154</f>
        <v>1</v>
      </c>
      <c r="IU154" s="1435">
        <f>HK154</f>
        <v>0</v>
      </c>
      <c r="IV154" s="1435">
        <f t="shared" si="23"/>
        <v>1</v>
      </c>
      <c r="IW154" s="1436">
        <f>HO154</f>
        <v>0</v>
      </c>
      <c r="IX154" s="1436">
        <f>HP154</f>
        <v>0</v>
      </c>
      <c r="IY154" s="1437"/>
      <c r="IZ154" s="1435">
        <f t="shared" si="24"/>
        <v>0</v>
      </c>
      <c r="JA154" s="1435"/>
      <c r="JB154" s="1435"/>
      <c r="JC154" s="1435"/>
      <c r="JD154" s="1435"/>
      <c r="JE154" s="1437"/>
      <c r="JF154" s="1437">
        <v>2</v>
      </c>
      <c r="JG154" s="1437"/>
      <c r="JH154" s="1435"/>
      <c r="JI154" s="1436"/>
      <c r="JJ154" s="1436">
        <f t="shared" si="28"/>
        <v>0</v>
      </c>
      <c r="JK154" s="1459"/>
    </row>
    <row r="155" spans="1:271" s="1027" customFormat="1" ht="18.95" hidden="1" customHeight="1">
      <c r="A155" s="1547">
        <f>BangKeTru!B153</f>
        <v>160</v>
      </c>
      <c r="B155" s="1548">
        <f>BangKeTru!C153</f>
        <v>38.6</v>
      </c>
      <c r="C155" s="1416">
        <f t="shared" si="25"/>
        <v>5284.9999999999982</v>
      </c>
      <c r="D155" s="1464"/>
      <c r="E155" s="1465"/>
      <c r="F155" s="1465"/>
      <c r="G155" s="1465"/>
      <c r="H155" s="1466"/>
      <c r="I155" s="1464"/>
      <c r="J155" s="1464"/>
      <c r="K155" s="1467"/>
      <c r="L155" s="1467"/>
      <c r="M155" s="1467"/>
      <c r="N155" s="1468" t="s">
        <v>3998</v>
      </c>
      <c r="O155" s="1469" t="s">
        <v>3998</v>
      </c>
      <c r="P155" s="1469"/>
      <c r="Q155" s="1470">
        <v>2</v>
      </c>
      <c r="R155" s="1470"/>
      <c r="S155" s="1468"/>
      <c r="T155" s="1470"/>
      <c r="U155" s="1470"/>
      <c r="V155" s="1470"/>
      <c r="W155" s="1468"/>
      <c r="X155" s="1471"/>
      <c r="Y155" s="1471"/>
      <c r="Z155" s="1471"/>
      <c r="AA155" s="1462"/>
      <c r="AB155" s="1470"/>
      <c r="AC155" s="1470"/>
      <c r="AD155" s="1470"/>
      <c r="AE155" s="1470"/>
      <c r="AF155" s="1470"/>
      <c r="AG155" s="1470"/>
      <c r="AH155" s="1470"/>
      <c r="AI155" s="1470"/>
      <c r="AJ155" s="1470"/>
      <c r="AK155" s="1470"/>
      <c r="AL155" s="1470"/>
      <c r="AM155" s="1470"/>
      <c r="AN155" s="1470"/>
      <c r="AO155" s="1470"/>
      <c r="AP155" s="1470"/>
      <c r="AQ155" s="1470"/>
      <c r="AR155" s="1470"/>
      <c r="AS155" s="1470"/>
      <c r="AT155" s="1470"/>
      <c r="AU155" s="1470"/>
      <c r="AV155" s="1470"/>
      <c r="AW155" s="1470"/>
      <c r="AX155" s="1470"/>
      <c r="AY155" s="1470"/>
      <c r="AZ155" s="1470"/>
      <c r="BA155" s="1470"/>
      <c r="BB155" s="1470"/>
      <c r="BC155" s="1470"/>
      <c r="BD155" s="1470"/>
      <c r="BE155" s="1470"/>
      <c r="BF155" s="1470"/>
      <c r="BG155" s="1470"/>
      <c r="BH155" s="1470"/>
      <c r="BI155" s="1470"/>
      <c r="BJ155" s="1470"/>
      <c r="BK155" s="1470"/>
      <c r="BL155" s="1470"/>
      <c r="BM155" s="1470"/>
      <c r="BN155" s="1470"/>
      <c r="BO155" s="1470"/>
      <c r="BP155" s="1470"/>
      <c r="BQ155" s="1470"/>
      <c r="BR155" s="1470"/>
      <c r="BS155" s="1470"/>
      <c r="BT155" s="1462"/>
      <c r="BU155" s="1462"/>
      <c r="BV155" s="1470"/>
      <c r="BW155" s="1470"/>
      <c r="BX155" s="1470"/>
      <c r="BY155" s="1470"/>
      <c r="BZ155" s="1470"/>
      <c r="CA155" s="1470"/>
      <c r="CB155" s="1470"/>
      <c r="CC155" s="1470"/>
      <c r="CD155" s="1470"/>
      <c r="CE155" s="1470"/>
      <c r="CF155" s="1462"/>
      <c r="CG155" s="1470"/>
      <c r="CH155" s="1470"/>
      <c r="CI155" s="1470"/>
      <c r="CJ155" s="1470"/>
      <c r="CK155" s="1470"/>
      <c r="CL155" s="1470"/>
      <c r="CM155" s="1470"/>
      <c r="CN155" s="1470"/>
      <c r="CO155" s="1470"/>
      <c r="CP155" s="1470"/>
      <c r="CQ155" s="1470"/>
      <c r="CR155" s="1470"/>
      <c r="CS155" s="1470"/>
      <c r="CT155" s="1470"/>
      <c r="CU155" s="1470"/>
      <c r="CV155" s="1470"/>
      <c r="CW155" s="1470"/>
      <c r="CX155" s="1470"/>
      <c r="CY155" s="1470"/>
      <c r="CZ155" s="1470"/>
      <c r="DA155" s="1470"/>
      <c r="DB155" s="1470"/>
      <c r="DC155" s="1462"/>
      <c r="DD155" s="1470"/>
      <c r="DE155" s="1470"/>
      <c r="DF155" s="1470"/>
      <c r="DG155" s="1470"/>
      <c r="DH155" s="1470"/>
      <c r="DI155" s="1470"/>
      <c r="DJ155" s="1470"/>
      <c r="DK155" s="1470"/>
      <c r="DL155" s="1470"/>
      <c r="DM155" s="1470"/>
      <c r="DN155" s="1470"/>
      <c r="DO155" s="1462">
        <v>1</v>
      </c>
      <c r="DP155" s="1470"/>
      <c r="DQ155" s="1462"/>
      <c r="DR155" s="1470"/>
      <c r="DS155" s="1470"/>
      <c r="DT155" s="1470"/>
      <c r="DU155" s="1470"/>
      <c r="DV155" s="1470"/>
      <c r="DW155" s="1470"/>
      <c r="DX155" s="1470"/>
      <c r="DY155" s="1470"/>
      <c r="DZ155" s="1470"/>
      <c r="EA155" s="1462"/>
      <c r="EB155" s="1470"/>
      <c r="EC155" s="1470"/>
      <c r="ED155" s="1470"/>
      <c r="EE155" s="1470"/>
      <c r="EF155" s="1470"/>
      <c r="EG155" s="1470"/>
      <c r="EH155" s="1470"/>
      <c r="EI155" s="1470"/>
      <c r="EJ155" s="1470"/>
      <c r="EK155" s="1470"/>
      <c r="EL155" s="1472"/>
      <c r="EM155" s="1435"/>
      <c r="EN155" s="1462">
        <v>3</v>
      </c>
      <c r="EO155" s="1462"/>
      <c r="EP155" s="1462"/>
      <c r="EQ155" s="1462"/>
      <c r="ER155" s="1462"/>
      <c r="ES155" s="1435"/>
      <c r="ET155" s="1462"/>
      <c r="EU155" s="1462">
        <v>1</v>
      </c>
      <c r="EV155" s="1462"/>
      <c r="EW155" s="1462"/>
      <c r="EX155" s="1462"/>
      <c r="EY155" s="1462"/>
      <c r="EZ155" s="1462"/>
      <c r="FA155" s="1462"/>
      <c r="FB155" s="1462"/>
      <c r="FC155" s="1462"/>
      <c r="FD155" s="1462"/>
      <c r="FE155" s="1462"/>
      <c r="FF155" s="1473"/>
      <c r="FG155" s="1462"/>
      <c r="FH155" s="1462">
        <v>1</v>
      </c>
      <c r="FI155" s="1462">
        <v>1</v>
      </c>
      <c r="FJ155" s="1462"/>
      <c r="FK155" s="1462"/>
      <c r="FL155" s="1435"/>
      <c r="FM155" s="1435">
        <v>2</v>
      </c>
      <c r="FN155" s="1435"/>
      <c r="FO155" s="1435"/>
      <c r="FP155" s="1462"/>
      <c r="FQ155" s="1435"/>
      <c r="FR155" s="1435"/>
      <c r="FS155" s="1435"/>
      <c r="FT155" s="1435">
        <v>3</v>
      </c>
      <c r="FU155" s="1435"/>
      <c r="FV155" s="1435"/>
      <c r="FW155" s="1435"/>
      <c r="FX155" s="1435"/>
      <c r="FY155" s="1435"/>
      <c r="FZ155" s="1435"/>
      <c r="GA155" s="1435"/>
      <c r="GB155" s="1435"/>
      <c r="GC155" s="1435"/>
      <c r="GD155" s="1439"/>
      <c r="GE155" s="1434"/>
      <c r="GF155" s="1434"/>
      <c r="GG155" s="1435"/>
      <c r="GH155" s="1431">
        <f t="shared" si="26"/>
        <v>115.80000000000001</v>
      </c>
      <c r="GI155" s="1432"/>
      <c r="GJ155" s="1433">
        <f t="shared" si="27"/>
        <v>0</v>
      </c>
      <c r="GK155" s="1433"/>
      <c r="GL155" s="1434"/>
      <c r="GM155" s="1434"/>
      <c r="GN155" s="1434"/>
      <c r="GO155" s="1435"/>
      <c r="GP155" s="1435"/>
      <c r="GQ155" s="1435"/>
      <c r="GR155" s="1436"/>
      <c r="GS155" s="1437"/>
      <c r="GT155" s="1435"/>
      <c r="GU155" s="1435"/>
      <c r="GV155" s="1435">
        <v>1</v>
      </c>
      <c r="GW155" s="1435"/>
      <c r="GX155" s="1435"/>
      <c r="GY155" s="1435"/>
      <c r="GZ155" s="1435"/>
      <c r="HA155" s="1435"/>
      <c r="HB155" s="1435"/>
      <c r="HC155" s="1435">
        <f t="shared" si="29"/>
        <v>0</v>
      </c>
      <c r="HD155" s="1437">
        <f t="shared" si="30"/>
        <v>0</v>
      </c>
      <c r="HE155" s="1435"/>
      <c r="HF155" s="1436"/>
      <c r="HG155" s="1437"/>
      <c r="HH155" s="1435">
        <v>2</v>
      </c>
      <c r="HI155" s="1437">
        <v>1</v>
      </c>
      <c r="HJ155" s="1435"/>
      <c r="HK155" s="1437"/>
      <c r="HL155" s="1435"/>
      <c r="HM155" s="1436"/>
      <c r="HN155" s="1436"/>
      <c r="HO155" s="1436"/>
      <c r="HP155" s="1436"/>
      <c r="HQ155" s="1436"/>
      <c r="HR155" s="1437"/>
      <c r="HS155" s="1435"/>
      <c r="HT155" s="1435"/>
      <c r="HU155" s="1435"/>
      <c r="HV155" s="1435"/>
      <c r="HW155" s="1435"/>
      <c r="HX155" s="1435"/>
      <c r="HY155" s="1435">
        <v>1</v>
      </c>
      <c r="HZ155" s="1437"/>
      <c r="IA155" s="1437"/>
      <c r="IB155" s="1437"/>
      <c r="IC155" s="1462"/>
      <c r="ID155" s="1463"/>
      <c r="IE155" s="1463"/>
      <c r="IF155" s="1462"/>
      <c r="IG155" s="1435"/>
      <c r="IH155" s="1462"/>
      <c r="II155" s="1462"/>
      <c r="IJ155" s="1462"/>
      <c r="IK155" s="1462"/>
      <c r="IL155" s="1462"/>
      <c r="IM155" s="1462"/>
      <c r="IN155" s="1462"/>
      <c r="IO155" s="1462"/>
      <c r="IP155" s="1462"/>
      <c r="IQ155" s="1462"/>
      <c r="IR155" s="1462"/>
      <c r="IS155" s="1462"/>
      <c r="IT155" s="1462"/>
      <c r="IU155" s="1462"/>
      <c r="IV155" s="1435">
        <f t="shared" si="23"/>
        <v>0</v>
      </c>
      <c r="IW155" s="1437"/>
      <c r="IX155" s="1437"/>
      <c r="IY155" s="1437"/>
      <c r="IZ155" s="1435">
        <f t="shared" si="24"/>
        <v>0</v>
      </c>
      <c r="JA155" s="1462"/>
      <c r="JB155" s="1462"/>
      <c r="JC155" s="1462"/>
      <c r="JD155" s="1462"/>
      <c r="JE155" s="1437"/>
      <c r="JF155" s="1437"/>
      <c r="JG155" s="1437"/>
      <c r="JH155" s="1435"/>
      <c r="JI155" s="1436"/>
      <c r="JJ155" s="1436">
        <f t="shared" si="28"/>
        <v>0</v>
      </c>
      <c r="JK155" s="1455" t="s">
        <v>3999</v>
      </c>
    </row>
    <row r="156" spans="1:271" s="1027" customFormat="1" ht="18.95" hidden="1" customHeight="1">
      <c r="A156" s="1547" t="str">
        <f>BangKeTru!B154</f>
        <v>160a</v>
      </c>
      <c r="B156" s="1548">
        <f>BangKeTru!C154</f>
        <v>36.799999999999997</v>
      </c>
      <c r="C156" s="1416">
        <f t="shared" si="25"/>
        <v>5321.7999999999984</v>
      </c>
      <c r="D156" s="1456"/>
      <c r="E156" s="1457"/>
      <c r="F156" s="1457"/>
      <c r="G156" s="1457"/>
      <c r="H156" s="1458"/>
      <c r="I156" s="1456"/>
      <c r="J156" s="1456"/>
      <c r="K156" s="1422"/>
      <c r="L156" s="1422"/>
      <c r="M156" s="1422"/>
      <c r="N156" s="1423"/>
      <c r="O156" s="1421" t="s">
        <v>3434</v>
      </c>
      <c r="P156" s="1421"/>
      <c r="Q156" s="1422"/>
      <c r="R156" s="1422"/>
      <c r="S156" s="1423"/>
      <c r="T156" s="1422"/>
      <c r="U156" s="1422"/>
      <c r="V156" s="1422"/>
      <c r="W156" s="1423"/>
      <c r="X156" s="1424">
        <v>1</v>
      </c>
      <c r="Y156" s="1424"/>
      <c r="Z156" s="1424"/>
      <c r="AA156" s="1425"/>
      <c r="AB156" s="1422"/>
      <c r="AC156" s="1422"/>
      <c r="AD156" s="1422"/>
      <c r="AE156" s="1422"/>
      <c r="AF156" s="1422"/>
      <c r="AG156" s="1422"/>
      <c r="AH156" s="1422"/>
      <c r="AI156" s="1422"/>
      <c r="AJ156" s="1422"/>
      <c r="AK156" s="1422"/>
      <c r="AL156" s="1422"/>
      <c r="AM156" s="1422"/>
      <c r="AN156" s="1422">
        <v>1</v>
      </c>
      <c r="AO156" s="1422"/>
      <c r="AP156" s="1422"/>
      <c r="AQ156" s="1422"/>
      <c r="AR156" s="1422"/>
      <c r="AS156" s="1422"/>
      <c r="AT156" s="1422"/>
      <c r="AU156" s="1422"/>
      <c r="AV156" s="1422"/>
      <c r="AW156" s="1422"/>
      <c r="AX156" s="1422"/>
      <c r="AY156" s="1422"/>
      <c r="AZ156" s="1422"/>
      <c r="BA156" s="1422"/>
      <c r="BB156" s="1422"/>
      <c r="BC156" s="1422"/>
      <c r="BD156" s="1422"/>
      <c r="BE156" s="1422"/>
      <c r="BF156" s="1422"/>
      <c r="BG156" s="1422"/>
      <c r="BH156" s="1422"/>
      <c r="BI156" s="1422"/>
      <c r="BJ156" s="1422"/>
      <c r="BK156" s="1422"/>
      <c r="BL156" s="1422"/>
      <c r="BM156" s="1422"/>
      <c r="BN156" s="1422"/>
      <c r="BO156" s="1422"/>
      <c r="BP156" s="1422"/>
      <c r="BQ156" s="1422"/>
      <c r="BR156" s="1422"/>
      <c r="BS156" s="1422"/>
      <c r="BT156" s="1425"/>
      <c r="BU156" s="1425"/>
      <c r="BV156" s="1422"/>
      <c r="BW156" s="1422"/>
      <c r="BX156" s="1422"/>
      <c r="BY156" s="1422"/>
      <c r="BZ156" s="1422"/>
      <c r="CA156" s="1422"/>
      <c r="CB156" s="1422"/>
      <c r="CC156" s="1422"/>
      <c r="CD156" s="1422"/>
      <c r="CE156" s="1422"/>
      <c r="CF156" s="1425"/>
      <c r="CG156" s="1422"/>
      <c r="CH156" s="1422"/>
      <c r="CI156" s="1422"/>
      <c r="CJ156" s="1422"/>
      <c r="CK156" s="1422"/>
      <c r="CL156" s="1422"/>
      <c r="CM156" s="1422"/>
      <c r="CN156" s="1422"/>
      <c r="CO156" s="1422"/>
      <c r="CP156" s="1422"/>
      <c r="CQ156" s="1422"/>
      <c r="CR156" s="1422"/>
      <c r="CS156" s="1422"/>
      <c r="CT156" s="1422"/>
      <c r="CU156" s="1422"/>
      <c r="CV156" s="1422"/>
      <c r="CW156" s="1422"/>
      <c r="CX156" s="1422"/>
      <c r="CY156" s="1422"/>
      <c r="CZ156" s="1422"/>
      <c r="DA156" s="1422"/>
      <c r="DB156" s="1422"/>
      <c r="DC156" s="1425"/>
      <c r="DD156" s="1422"/>
      <c r="DE156" s="1422"/>
      <c r="DF156" s="1422"/>
      <c r="DG156" s="1422"/>
      <c r="DH156" s="1422"/>
      <c r="DI156" s="1422"/>
      <c r="DJ156" s="1422"/>
      <c r="DK156" s="1422"/>
      <c r="DL156" s="1422"/>
      <c r="DM156" s="1422"/>
      <c r="DN156" s="1422"/>
      <c r="DO156" s="1425">
        <v>1</v>
      </c>
      <c r="DP156" s="1422"/>
      <c r="DQ156" s="1425"/>
      <c r="DR156" s="1422"/>
      <c r="DS156" s="1422"/>
      <c r="DT156" s="1422"/>
      <c r="DU156" s="1422"/>
      <c r="DV156" s="1422"/>
      <c r="DW156" s="1422"/>
      <c r="DX156" s="1422"/>
      <c r="DY156" s="1422"/>
      <c r="DZ156" s="1422"/>
      <c r="EA156" s="1425"/>
      <c r="EB156" s="1422"/>
      <c r="EC156" s="1422"/>
      <c r="ED156" s="1422"/>
      <c r="EE156" s="1422"/>
      <c r="EF156" s="1422"/>
      <c r="EG156" s="1422"/>
      <c r="EH156" s="1422"/>
      <c r="EI156" s="1422"/>
      <c r="EJ156" s="1422"/>
      <c r="EK156" s="1422"/>
      <c r="EL156" s="1426"/>
      <c r="EM156" s="1427"/>
      <c r="EN156" s="1425">
        <v>3</v>
      </c>
      <c r="EO156" s="1425"/>
      <c r="EP156" s="1425"/>
      <c r="EQ156" s="1425"/>
      <c r="ER156" s="1425"/>
      <c r="ES156" s="1427"/>
      <c r="ET156" s="1425"/>
      <c r="EU156" s="1425">
        <v>1</v>
      </c>
      <c r="EV156" s="1425"/>
      <c r="EW156" s="1425"/>
      <c r="EX156" s="1425"/>
      <c r="EY156" s="1425"/>
      <c r="EZ156" s="1425"/>
      <c r="FA156" s="1425"/>
      <c r="FB156" s="1425"/>
      <c r="FC156" s="1425"/>
      <c r="FD156" s="1425"/>
      <c r="FE156" s="1425"/>
      <c r="FF156" s="1428"/>
      <c r="FG156" s="1425"/>
      <c r="FH156" s="1425"/>
      <c r="FI156" s="1425"/>
      <c r="FJ156" s="1425"/>
      <c r="FK156" s="1425"/>
      <c r="FL156" s="1427"/>
      <c r="FM156" s="1427"/>
      <c r="FN156" s="1427"/>
      <c r="FO156" s="1427"/>
      <c r="FP156" s="1425"/>
      <c r="FQ156" s="1427"/>
      <c r="FR156" s="1427"/>
      <c r="FS156" s="1427"/>
      <c r="FT156" s="1427">
        <v>3</v>
      </c>
      <c r="FU156" s="1427"/>
      <c r="FV156" s="1427"/>
      <c r="FW156" s="1427"/>
      <c r="FX156" s="1427"/>
      <c r="FY156" s="1427"/>
      <c r="FZ156" s="1427">
        <v>2</v>
      </c>
      <c r="GA156" s="1427"/>
      <c r="GB156" s="1427">
        <v>3</v>
      </c>
      <c r="GC156" s="1427">
        <v>4</v>
      </c>
      <c r="GD156" s="1429"/>
      <c r="GE156" s="1430"/>
      <c r="GF156" s="1430"/>
      <c r="GG156" s="1427"/>
      <c r="GH156" s="1431">
        <f t="shared" si="26"/>
        <v>110.39999999999999</v>
      </c>
      <c r="GI156" s="1432"/>
      <c r="GJ156" s="1433">
        <f t="shared" si="27"/>
        <v>0</v>
      </c>
      <c r="GK156" s="1433"/>
      <c r="GL156" s="1434"/>
      <c r="GM156" s="1434"/>
      <c r="GN156" s="1434"/>
      <c r="GO156" s="1435">
        <v>1</v>
      </c>
      <c r="GP156" s="1435"/>
      <c r="GQ156" s="1435"/>
      <c r="GR156" s="1436"/>
      <c r="GS156" s="1437"/>
      <c r="GT156" s="1435"/>
      <c r="GU156" s="1435"/>
      <c r="GV156" s="1435"/>
      <c r="GW156" s="1435"/>
      <c r="GX156" s="1435"/>
      <c r="GY156" s="1435"/>
      <c r="GZ156" s="1435"/>
      <c r="HA156" s="1435"/>
      <c r="HB156" s="1435"/>
      <c r="HC156" s="1435">
        <f t="shared" si="29"/>
        <v>0</v>
      </c>
      <c r="HD156" s="1437">
        <f t="shared" si="30"/>
        <v>0</v>
      </c>
      <c r="HE156" s="1435"/>
      <c r="HF156" s="1436"/>
      <c r="HG156" s="1437"/>
      <c r="HH156" s="1435"/>
      <c r="HI156" s="1437"/>
      <c r="HJ156" s="1435">
        <v>1</v>
      </c>
      <c r="HK156" s="1437"/>
      <c r="HL156" s="1435">
        <v>1</v>
      </c>
      <c r="HM156" s="1436">
        <v>3</v>
      </c>
      <c r="HN156" s="1436">
        <v>1</v>
      </c>
      <c r="HO156" s="1436"/>
      <c r="HP156" s="1436"/>
      <c r="HQ156" s="1436"/>
      <c r="HR156" s="1437"/>
      <c r="HS156" s="1435"/>
      <c r="HT156" s="1435"/>
      <c r="HU156" s="1435"/>
      <c r="HV156" s="1435"/>
      <c r="HW156" s="1435"/>
      <c r="HX156" s="1435"/>
      <c r="HY156" s="1435"/>
      <c r="HZ156" s="1437"/>
      <c r="IA156" s="1437"/>
      <c r="IB156" s="1437"/>
      <c r="IC156" s="1435"/>
      <c r="ID156" s="1438"/>
      <c r="IE156" s="1438"/>
      <c r="IF156" s="1435"/>
      <c r="IG156" s="1435"/>
      <c r="IH156" s="1435"/>
      <c r="II156" s="1435"/>
      <c r="IJ156" s="1435"/>
      <c r="IK156" s="1435"/>
      <c r="IL156" s="1435"/>
      <c r="IM156" s="1435"/>
      <c r="IN156" s="1435"/>
      <c r="IO156" s="1435"/>
      <c r="IP156" s="1435"/>
      <c r="IQ156" s="1435"/>
      <c r="IR156" s="1435"/>
      <c r="IS156" s="1435"/>
      <c r="IT156" s="1435">
        <f>HJ156</f>
        <v>1</v>
      </c>
      <c r="IU156" s="1435">
        <f>HK156</f>
        <v>0</v>
      </c>
      <c r="IV156" s="1435">
        <f t="shared" si="23"/>
        <v>1</v>
      </c>
      <c r="IW156" s="1436">
        <f>HO156</f>
        <v>0</v>
      </c>
      <c r="IX156" s="1436">
        <f>HP156</f>
        <v>0</v>
      </c>
      <c r="IY156" s="1437"/>
      <c r="IZ156" s="1435">
        <f t="shared" si="24"/>
        <v>0</v>
      </c>
      <c r="JA156" s="1435"/>
      <c r="JB156" s="1435"/>
      <c r="JC156" s="1435"/>
      <c r="JD156" s="1435"/>
      <c r="JE156" s="1437"/>
      <c r="JF156" s="1437">
        <v>2</v>
      </c>
      <c r="JG156" s="1437"/>
      <c r="JH156" s="1435"/>
      <c r="JI156" s="1436"/>
      <c r="JJ156" s="1436">
        <f t="shared" si="28"/>
        <v>0</v>
      </c>
      <c r="JK156" s="1459"/>
    </row>
    <row r="157" spans="1:271" s="1027" customFormat="1" ht="14.25" customHeight="1">
      <c r="A157" s="1547">
        <f>BangKeTru!B155</f>
        <v>161</v>
      </c>
      <c r="B157" s="1548">
        <f>BangKeTru!C155</f>
        <v>40.799999999999997</v>
      </c>
      <c r="C157" s="1416">
        <f t="shared" si="25"/>
        <v>5362.5999999999985</v>
      </c>
      <c r="D157" s="1464"/>
      <c r="E157" s="1465"/>
      <c r="F157" s="1465"/>
      <c r="G157" s="1465"/>
      <c r="H157" s="1466"/>
      <c r="I157" s="1464"/>
      <c r="J157" s="1464"/>
      <c r="K157" s="1467"/>
      <c r="L157" s="1467"/>
      <c r="M157" s="1467">
        <v>5</v>
      </c>
      <c r="N157" s="1468" t="s">
        <v>3434</v>
      </c>
      <c r="O157" s="1469" t="s">
        <v>3434</v>
      </c>
      <c r="P157" s="1469"/>
      <c r="Q157" s="1470">
        <v>1</v>
      </c>
      <c r="R157" s="1470"/>
      <c r="S157" s="1468"/>
      <c r="T157" s="1470"/>
      <c r="U157" s="1470"/>
      <c r="V157" s="1470"/>
      <c r="W157" s="1468"/>
      <c r="X157" s="1471"/>
      <c r="Y157" s="1471">
        <v>1</v>
      </c>
      <c r="Z157" s="1471"/>
      <c r="AA157" s="1462"/>
      <c r="AB157" s="1470"/>
      <c r="AC157" s="1470"/>
      <c r="AD157" s="1470"/>
      <c r="AE157" s="1470"/>
      <c r="AF157" s="1470"/>
      <c r="AG157" s="1470"/>
      <c r="AH157" s="1470"/>
      <c r="AI157" s="1470"/>
      <c r="AJ157" s="1470"/>
      <c r="AK157" s="1470"/>
      <c r="AL157" s="1470"/>
      <c r="AM157" s="1470"/>
      <c r="AN157" s="1470"/>
      <c r="AO157" s="1470"/>
      <c r="AP157" s="1470"/>
      <c r="AQ157" s="1470"/>
      <c r="AR157" s="1470"/>
      <c r="AS157" s="1470"/>
      <c r="AT157" s="1470"/>
      <c r="AU157" s="1470"/>
      <c r="AV157" s="1470"/>
      <c r="AW157" s="1470"/>
      <c r="AX157" s="1470"/>
      <c r="AY157" s="1470"/>
      <c r="AZ157" s="1470"/>
      <c r="BA157" s="1470"/>
      <c r="BB157" s="1470"/>
      <c r="BC157" s="1470">
        <v>1</v>
      </c>
      <c r="BD157" s="1470"/>
      <c r="BE157" s="1470"/>
      <c r="BF157" s="1470"/>
      <c r="BG157" s="1470"/>
      <c r="BH157" s="1470"/>
      <c r="BI157" s="1470"/>
      <c r="BJ157" s="1470"/>
      <c r="BK157" s="1470"/>
      <c r="BL157" s="1470"/>
      <c r="BM157" s="1470"/>
      <c r="BN157" s="1470"/>
      <c r="BO157" s="1470"/>
      <c r="BP157" s="1470"/>
      <c r="BQ157" s="1470"/>
      <c r="BR157" s="1470"/>
      <c r="BS157" s="1470"/>
      <c r="BT157" s="1462"/>
      <c r="BU157" s="1462"/>
      <c r="BV157" s="1470"/>
      <c r="BW157" s="1470"/>
      <c r="BX157" s="1470"/>
      <c r="BY157" s="1470"/>
      <c r="BZ157" s="1470"/>
      <c r="CA157" s="1470"/>
      <c r="CB157" s="1470"/>
      <c r="CC157" s="1470"/>
      <c r="CD157" s="1470"/>
      <c r="CE157" s="1470"/>
      <c r="CF157" s="1462"/>
      <c r="CG157" s="1470"/>
      <c r="CH157" s="1470"/>
      <c r="CI157" s="1470"/>
      <c r="CJ157" s="1470"/>
      <c r="CK157" s="1470"/>
      <c r="CL157" s="1470"/>
      <c r="CM157" s="1470"/>
      <c r="CN157" s="1470"/>
      <c r="CO157" s="1470"/>
      <c r="CP157" s="1470"/>
      <c r="CQ157" s="1470"/>
      <c r="CR157" s="1470"/>
      <c r="CS157" s="1470"/>
      <c r="CT157" s="1470"/>
      <c r="CU157" s="1470"/>
      <c r="CV157" s="1470"/>
      <c r="CW157" s="1470">
        <v>1</v>
      </c>
      <c r="CX157" s="1470"/>
      <c r="CY157" s="1470"/>
      <c r="CZ157" s="1470"/>
      <c r="DA157" s="1470"/>
      <c r="DB157" s="1470"/>
      <c r="DC157" s="1462"/>
      <c r="DD157" s="1470"/>
      <c r="DE157" s="1470"/>
      <c r="DF157" s="1470"/>
      <c r="DG157" s="1470"/>
      <c r="DH157" s="1470"/>
      <c r="DI157" s="1470"/>
      <c r="DJ157" s="1470"/>
      <c r="DK157" s="1470"/>
      <c r="DL157" s="1470"/>
      <c r="DM157" s="1470"/>
      <c r="DN157" s="1470"/>
      <c r="DO157" s="1462">
        <v>1</v>
      </c>
      <c r="DP157" s="1470"/>
      <c r="DQ157" s="1462"/>
      <c r="DR157" s="1470"/>
      <c r="DS157" s="1470"/>
      <c r="DT157" s="1470"/>
      <c r="DU157" s="1470"/>
      <c r="DV157" s="1470"/>
      <c r="DW157" s="1470"/>
      <c r="DX157" s="1470"/>
      <c r="DY157" s="1470"/>
      <c r="DZ157" s="1470"/>
      <c r="EA157" s="1462"/>
      <c r="EB157" s="1470"/>
      <c r="EC157" s="1470"/>
      <c r="ED157" s="1470"/>
      <c r="EE157" s="1470"/>
      <c r="EF157" s="1470"/>
      <c r="EG157" s="1470"/>
      <c r="EH157" s="1470"/>
      <c r="EI157" s="1470"/>
      <c r="EJ157" s="1470"/>
      <c r="EK157" s="1470"/>
      <c r="EL157" s="1472"/>
      <c r="EM157" s="1435"/>
      <c r="EN157" s="1462">
        <v>3</v>
      </c>
      <c r="EO157" s="1462"/>
      <c r="EP157" s="1462"/>
      <c r="EQ157" s="1462"/>
      <c r="ER157" s="1462"/>
      <c r="ES157" s="1435"/>
      <c r="ET157" s="1462"/>
      <c r="EU157" s="1462">
        <v>1</v>
      </c>
      <c r="EV157" s="1462"/>
      <c r="EW157" s="1462"/>
      <c r="EX157" s="1462"/>
      <c r="EY157" s="1462"/>
      <c r="EZ157" s="1462"/>
      <c r="FA157" s="1462"/>
      <c r="FB157" s="1462"/>
      <c r="FC157" s="1462"/>
      <c r="FD157" s="1462"/>
      <c r="FE157" s="1462"/>
      <c r="FF157" s="1473"/>
      <c r="FG157" s="1462"/>
      <c r="FH157" s="1462">
        <v>1</v>
      </c>
      <c r="FI157" s="1462">
        <v>1</v>
      </c>
      <c r="FJ157" s="1462"/>
      <c r="FK157" s="1462"/>
      <c r="FL157" s="1435"/>
      <c r="FM157" s="1435"/>
      <c r="FN157" s="1435"/>
      <c r="FO157" s="1435"/>
      <c r="FP157" s="1462"/>
      <c r="FQ157" s="1435"/>
      <c r="FR157" s="1435"/>
      <c r="FS157" s="1435"/>
      <c r="FT157" s="1435">
        <v>3</v>
      </c>
      <c r="FU157" s="1435"/>
      <c r="FV157" s="1435"/>
      <c r="FW157" s="1435"/>
      <c r="FX157" s="1435"/>
      <c r="FY157" s="1435"/>
      <c r="FZ157" s="1435"/>
      <c r="GA157" s="1435"/>
      <c r="GB157" s="1435"/>
      <c r="GC157" s="1435"/>
      <c r="GD157" s="1439"/>
      <c r="GE157" s="1434"/>
      <c r="GF157" s="1434"/>
      <c r="GG157" s="1435"/>
      <c r="GH157" s="1431">
        <f t="shared" si="26"/>
        <v>122.39999999999999</v>
      </c>
      <c r="GI157" s="1432"/>
      <c r="GJ157" s="1433">
        <f t="shared" si="27"/>
        <v>0</v>
      </c>
      <c r="GK157" s="1433">
        <v>2.5</v>
      </c>
      <c r="GL157" s="1434">
        <v>1</v>
      </c>
      <c r="GM157" s="1434"/>
      <c r="GN157" s="1434"/>
      <c r="GO157" s="1435"/>
      <c r="GP157" s="1435"/>
      <c r="GQ157" s="1435"/>
      <c r="GR157" s="1436"/>
      <c r="GS157" s="1437">
        <v>1</v>
      </c>
      <c r="GT157" s="1435"/>
      <c r="GU157" s="1435"/>
      <c r="GV157" s="1435">
        <v>1</v>
      </c>
      <c r="GW157" s="1435"/>
      <c r="GX157" s="1435"/>
      <c r="GY157" s="1435"/>
      <c r="GZ157" s="1435"/>
      <c r="HA157" s="1435"/>
      <c r="HB157" s="1435"/>
      <c r="HC157" s="1435">
        <f t="shared" si="29"/>
        <v>0</v>
      </c>
      <c r="HD157" s="1437">
        <f t="shared" si="30"/>
        <v>0</v>
      </c>
      <c r="HE157" s="1435"/>
      <c r="HF157" s="1436"/>
      <c r="HG157" s="1437"/>
      <c r="HH157" s="1435">
        <v>2</v>
      </c>
      <c r="HI157" s="1437">
        <v>1</v>
      </c>
      <c r="HJ157" s="1435"/>
      <c r="HK157" s="1437"/>
      <c r="HL157" s="1435"/>
      <c r="HM157" s="1436"/>
      <c r="HN157" s="1436"/>
      <c r="HO157" s="1436"/>
      <c r="HP157" s="1436"/>
      <c r="HQ157" s="1436">
        <v>1</v>
      </c>
      <c r="HR157" s="1437">
        <v>1</v>
      </c>
      <c r="HS157" s="1435"/>
      <c r="HT157" s="1435"/>
      <c r="HU157" s="1435">
        <v>1</v>
      </c>
      <c r="HV157" s="1435"/>
      <c r="HW157" s="1582"/>
      <c r="HX157" s="1435"/>
      <c r="HY157" s="1435">
        <v>1</v>
      </c>
      <c r="HZ157" s="1437"/>
      <c r="IA157" s="1437"/>
      <c r="IB157" s="1437"/>
      <c r="IC157" s="1462"/>
      <c r="ID157" s="1463"/>
      <c r="IE157" s="1463"/>
      <c r="IF157" s="1462"/>
      <c r="IG157" s="1435"/>
      <c r="IH157" s="1462"/>
      <c r="II157" s="1462"/>
      <c r="IJ157" s="1462"/>
      <c r="IK157" s="1462"/>
      <c r="IL157" s="1462"/>
      <c r="IM157" s="1462"/>
      <c r="IN157" s="1462"/>
      <c r="IO157" s="1462"/>
      <c r="IP157" s="1462"/>
      <c r="IQ157" s="1462"/>
      <c r="IR157" s="1462"/>
      <c r="IS157" s="1462"/>
      <c r="IT157" s="1462"/>
      <c r="IU157" s="1462"/>
      <c r="IV157" s="1435">
        <f t="shared" si="23"/>
        <v>0</v>
      </c>
      <c r="IW157" s="1437"/>
      <c r="IX157" s="1437"/>
      <c r="IY157" s="1437">
        <v>1</v>
      </c>
      <c r="IZ157" s="1435">
        <f t="shared" si="24"/>
        <v>1</v>
      </c>
      <c r="JA157" s="1462"/>
      <c r="JB157" s="1462">
        <v>1</v>
      </c>
      <c r="JC157" s="1583"/>
      <c r="JD157" s="1462">
        <v>0</v>
      </c>
      <c r="JE157" s="1437"/>
      <c r="JF157" s="1437"/>
      <c r="JG157" s="1437"/>
      <c r="JH157" s="1435"/>
      <c r="JI157" s="1436"/>
      <c r="JJ157" s="1436">
        <f t="shared" si="28"/>
        <v>0</v>
      </c>
      <c r="JK157" s="1455" t="s">
        <v>3996</v>
      </c>
    </row>
    <row r="158" spans="1:271" s="1027" customFormat="1" ht="18.95" hidden="1" customHeight="1">
      <c r="A158" s="1547" t="str">
        <f>BangKeTru!B156</f>
        <v>161A</v>
      </c>
      <c r="B158" s="1548">
        <f>BangKeTru!C156</f>
        <v>33.700000000000003</v>
      </c>
      <c r="C158" s="1416">
        <f t="shared" si="25"/>
        <v>5396.2999999999984</v>
      </c>
      <c r="D158" s="1464"/>
      <c r="E158" s="1465"/>
      <c r="F158" s="1465"/>
      <c r="G158" s="1465"/>
      <c r="H158" s="1466"/>
      <c r="I158" s="1464">
        <v>5</v>
      </c>
      <c r="J158" s="1464">
        <v>1</v>
      </c>
      <c r="K158" s="1467"/>
      <c r="L158" s="1467"/>
      <c r="M158" s="1467">
        <v>1</v>
      </c>
      <c r="N158" s="1468" t="s">
        <v>3998</v>
      </c>
      <c r="O158" s="1469" t="s">
        <v>3998</v>
      </c>
      <c r="P158" s="1469"/>
      <c r="Q158" s="1468">
        <v>1</v>
      </c>
      <c r="R158" s="1468"/>
      <c r="S158" s="1468"/>
      <c r="T158" s="1468"/>
      <c r="U158" s="1468"/>
      <c r="V158" s="1468"/>
      <c r="W158" s="1468"/>
      <c r="X158" s="1468"/>
      <c r="Y158" s="1518"/>
      <c r="Z158" s="1518"/>
      <c r="AA158" s="1462"/>
      <c r="AB158" s="1462"/>
      <c r="AC158" s="1462"/>
      <c r="AD158" s="1462"/>
      <c r="AE158" s="1462"/>
      <c r="AF158" s="1462"/>
      <c r="AG158" s="1462"/>
      <c r="AH158" s="1462"/>
      <c r="AI158" s="1462"/>
      <c r="AJ158" s="1462"/>
      <c r="AK158" s="1462"/>
      <c r="AL158" s="1462"/>
      <c r="AM158" s="1462"/>
      <c r="AN158" s="1472"/>
      <c r="AO158" s="1462"/>
      <c r="AP158" s="1462"/>
      <c r="AQ158" s="1462"/>
      <c r="AR158" s="1462"/>
      <c r="AS158" s="1462"/>
      <c r="AT158" s="1462"/>
      <c r="AU158" s="1462"/>
      <c r="AV158" s="1462"/>
      <c r="AW158" s="1462"/>
      <c r="AX158" s="1462"/>
      <c r="AY158" s="1462"/>
      <c r="AZ158" s="1462"/>
      <c r="BA158" s="1462"/>
      <c r="BB158" s="1462"/>
      <c r="BC158" s="1462"/>
      <c r="BD158" s="1462"/>
      <c r="BE158" s="1462"/>
      <c r="BF158" s="1462"/>
      <c r="BG158" s="1462"/>
      <c r="BH158" s="1462"/>
      <c r="BI158" s="1462"/>
      <c r="BJ158" s="1462"/>
      <c r="BK158" s="1462"/>
      <c r="BL158" s="1462"/>
      <c r="BM158" s="1462"/>
      <c r="BN158" s="1462"/>
      <c r="BO158" s="1462"/>
      <c r="BP158" s="1462"/>
      <c r="BQ158" s="1462"/>
      <c r="BR158" s="1462"/>
      <c r="BS158" s="1462"/>
      <c r="BT158" s="1462"/>
      <c r="BU158" s="1462"/>
      <c r="BV158" s="1462"/>
      <c r="BW158" s="1462"/>
      <c r="BX158" s="1462"/>
      <c r="BY158" s="1462"/>
      <c r="BZ158" s="1462"/>
      <c r="CA158" s="1462"/>
      <c r="CB158" s="1462"/>
      <c r="CC158" s="1462"/>
      <c r="CD158" s="1462"/>
      <c r="CE158" s="1462"/>
      <c r="CF158" s="1462"/>
      <c r="CG158" s="1462"/>
      <c r="CH158" s="1462"/>
      <c r="CI158" s="1462"/>
      <c r="CJ158" s="1462"/>
      <c r="CK158" s="1462"/>
      <c r="CL158" s="1462"/>
      <c r="CM158" s="1462"/>
      <c r="CN158" s="1462"/>
      <c r="CO158" s="1462"/>
      <c r="CP158" s="1462"/>
      <c r="CQ158" s="1462"/>
      <c r="CR158" s="1462"/>
      <c r="CS158" s="1462"/>
      <c r="CT158" s="1462"/>
      <c r="CU158" s="1462"/>
      <c r="CV158" s="1462"/>
      <c r="CW158" s="1462"/>
      <c r="CX158" s="1462"/>
      <c r="CY158" s="1462"/>
      <c r="CZ158" s="1462"/>
      <c r="DA158" s="1462"/>
      <c r="DB158" s="1462"/>
      <c r="DC158" s="1462"/>
      <c r="DD158" s="1462"/>
      <c r="DE158" s="1462"/>
      <c r="DF158" s="1462"/>
      <c r="DG158" s="1462"/>
      <c r="DH158" s="1462"/>
      <c r="DI158" s="1462"/>
      <c r="DJ158" s="1462"/>
      <c r="DK158" s="1472"/>
      <c r="DL158" s="1462"/>
      <c r="DM158" s="1462"/>
      <c r="DN158" s="1462"/>
      <c r="DO158" s="1462">
        <v>1</v>
      </c>
      <c r="DP158" s="1462"/>
      <c r="DQ158" s="1462"/>
      <c r="DR158" s="1462"/>
      <c r="DS158" s="1462"/>
      <c r="DT158" s="1462"/>
      <c r="DU158" s="1462"/>
      <c r="DV158" s="1462"/>
      <c r="DW158" s="1462"/>
      <c r="DX158" s="1462"/>
      <c r="DY158" s="1462"/>
      <c r="DZ158" s="1462"/>
      <c r="EA158" s="1462"/>
      <c r="EB158" s="1462"/>
      <c r="EC158" s="1462"/>
      <c r="ED158" s="1462"/>
      <c r="EE158" s="1462"/>
      <c r="EF158" s="1462"/>
      <c r="EG158" s="1462"/>
      <c r="EH158" s="1462"/>
      <c r="EI158" s="1462"/>
      <c r="EJ158" s="1462"/>
      <c r="EK158" s="1462"/>
      <c r="EL158" s="1472"/>
      <c r="EM158" s="1462"/>
      <c r="EN158" s="1462">
        <v>3</v>
      </c>
      <c r="EO158" s="1462"/>
      <c r="EP158" s="1462"/>
      <c r="EQ158" s="1462">
        <v>1</v>
      </c>
      <c r="ER158" s="1462"/>
      <c r="ES158" s="1462"/>
      <c r="ET158" s="1462"/>
      <c r="EU158" s="1462">
        <v>1</v>
      </c>
      <c r="EV158" s="1462"/>
      <c r="EW158" s="1462"/>
      <c r="EX158" s="1462"/>
      <c r="EY158" s="1462"/>
      <c r="EZ158" s="1462"/>
      <c r="FA158" s="1462"/>
      <c r="FB158" s="1462"/>
      <c r="FC158" s="1462"/>
      <c r="FD158" s="1462"/>
      <c r="FE158" s="1462"/>
      <c r="FF158" s="1473"/>
      <c r="FG158" s="1462"/>
      <c r="FH158" s="1462">
        <v>1</v>
      </c>
      <c r="FI158" s="1462">
        <v>1</v>
      </c>
      <c r="FJ158" s="1462">
        <v>2</v>
      </c>
      <c r="FK158" s="1462"/>
      <c r="FL158" s="1462"/>
      <c r="FM158" s="1462">
        <v>2</v>
      </c>
      <c r="FN158" s="1462"/>
      <c r="FO158" s="1462"/>
      <c r="FP158" s="1462"/>
      <c r="FQ158" s="1462"/>
      <c r="FR158" s="1435"/>
      <c r="FS158" s="1462"/>
      <c r="FT158" s="1462">
        <v>3</v>
      </c>
      <c r="FU158" s="1462"/>
      <c r="FV158" s="1462"/>
      <c r="FW158" s="1462"/>
      <c r="FX158" s="1462"/>
      <c r="FY158" s="1462"/>
      <c r="FZ158" s="1462"/>
      <c r="GA158" s="1462"/>
      <c r="GB158" s="1462"/>
      <c r="GC158" s="1462"/>
      <c r="GD158" s="1434"/>
      <c r="GE158" s="1434"/>
      <c r="GF158" s="1434"/>
      <c r="GG158" s="1462"/>
      <c r="GH158" s="1431">
        <f t="shared" si="26"/>
        <v>101.10000000000001</v>
      </c>
      <c r="GI158" s="1432"/>
      <c r="GJ158" s="1433">
        <f t="shared" si="27"/>
        <v>5</v>
      </c>
      <c r="GK158" s="1433"/>
      <c r="GL158" s="1434"/>
      <c r="GM158" s="1434"/>
      <c r="GN158" s="1434"/>
      <c r="GO158" s="1462"/>
      <c r="GP158" s="1462"/>
      <c r="GQ158" s="1462"/>
      <c r="GR158" s="1437"/>
      <c r="GS158" s="1437"/>
      <c r="GT158" s="1462"/>
      <c r="GU158" s="1462"/>
      <c r="GV158" s="1462">
        <v>1</v>
      </c>
      <c r="GW158" s="1462"/>
      <c r="GX158" s="1462"/>
      <c r="GY158" s="1462"/>
      <c r="GZ158" s="1462"/>
      <c r="HA158" s="1462"/>
      <c r="HB158" s="1462"/>
      <c r="HC158" s="1435">
        <f t="shared" si="29"/>
        <v>0</v>
      </c>
      <c r="HD158" s="1437">
        <f t="shared" si="30"/>
        <v>0</v>
      </c>
      <c r="HE158" s="1462"/>
      <c r="HF158" s="1437"/>
      <c r="HG158" s="1437"/>
      <c r="HH158" s="1462">
        <v>2</v>
      </c>
      <c r="HI158" s="1437">
        <v>1</v>
      </c>
      <c r="HJ158" s="1462"/>
      <c r="HK158" s="1437"/>
      <c r="HL158" s="1462"/>
      <c r="HM158" s="1437"/>
      <c r="HN158" s="1437"/>
      <c r="HO158" s="1437"/>
      <c r="HP158" s="1437"/>
      <c r="HQ158" s="1437"/>
      <c r="HR158" s="1437"/>
      <c r="HS158" s="1462"/>
      <c r="HT158" s="1462"/>
      <c r="HU158" s="1462"/>
      <c r="HV158" s="1462"/>
      <c r="HW158" s="1462"/>
      <c r="HX158" s="1462"/>
      <c r="HY158" s="1462">
        <v>1</v>
      </c>
      <c r="HZ158" s="1437"/>
      <c r="IA158" s="1437"/>
      <c r="IB158" s="1437"/>
      <c r="IC158" s="1462"/>
      <c r="ID158" s="1463"/>
      <c r="IE158" s="1463"/>
      <c r="IF158" s="1462"/>
      <c r="IG158" s="1435"/>
      <c r="IH158" s="1462"/>
      <c r="II158" s="1462"/>
      <c r="IJ158" s="1462"/>
      <c r="IK158" s="1462"/>
      <c r="IL158" s="1462"/>
      <c r="IM158" s="1462"/>
      <c r="IN158" s="1462"/>
      <c r="IO158" s="1462"/>
      <c r="IP158" s="1462"/>
      <c r="IQ158" s="1462"/>
      <c r="IR158" s="1462"/>
      <c r="IS158" s="1462"/>
      <c r="IT158" s="1462"/>
      <c r="IU158" s="1462"/>
      <c r="IV158" s="1435">
        <f t="shared" si="23"/>
        <v>0</v>
      </c>
      <c r="IW158" s="1437"/>
      <c r="IX158" s="1437"/>
      <c r="IY158" s="1437"/>
      <c r="IZ158" s="1435">
        <f t="shared" si="24"/>
        <v>0</v>
      </c>
      <c r="JA158" s="1462"/>
      <c r="JB158" s="1462"/>
      <c r="JC158" s="1462"/>
      <c r="JD158" s="1462"/>
      <c r="JE158" s="1437"/>
      <c r="JF158" s="1437"/>
      <c r="JG158" s="1437"/>
      <c r="JH158" s="1435"/>
      <c r="JI158" s="1436"/>
      <c r="JJ158" s="1436">
        <f t="shared" si="28"/>
        <v>1</v>
      </c>
      <c r="JK158" s="1455" t="s">
        <v>3999</v>
      </c>
    </row>
    <row r="159" spans="1:271" s="1027" customFormat="1" ht="18.95" hidden="1" customHeight="1">
      <c r="A159" s="1547">
        <f>BangKeTru!B157</f>
        <v>162</v>
      </c>
      <c r="B159" s="1548">
        <f>BangKeTru!C157</f>
        <v>44.2</v>
      </c>
      <c r="C159" s="1416">
        <f t="shared" si="25"/>
        <v>5440.4999999999982</v>
      </c>
      <c r="D159" s="1416"/>
      <c r="E159" s="1441"/>
      <c r="F159" s="1441"/>
      <c r="G159" s="1441"/>
      <c r="H159" s="1460"/>
      <c r="I159" s="1443"/>
      <c r="J159" s="1443"/>
      <c r="K159" s="1461"/>
      <c r="L159" s="1461"/>
      <c r="M159" s="1461"/>
      <c r="N159" s="1445" t="s">
        <v>3434</v>
      </c>
      <c r="O159" s="1446" t="s">
        <v>3434</v>
      </c>
      <c r="P159" s="1446"/>
      <c r="Q159" s="1444">
        <v>1</v>
      </c>
      <c r="R159" s="1444"/>
      <c r="S159" s="1445"/>
      <c r="T159" s="1444"/>
      <c r="U159" s="1444"/>
      <c r="V159" s="1444"/>
      <c r="W159" s="1445"/>
      <c r="X159" s="1447"/>
      <c r="Y159" s="1447"/>
      <c r="Z159" s="1447"/>
      <c r="AA159" s="1448"/>
      <c r="AB159" s="1444"/>
      <c r="AC159" s="1444"/>
      <c r="AD159" s="1444"/>
      <c r="AE159" s="1444"/>
      <c r="AF159" s="1444"/>
      <c r="AG159" s="1444"/>
      <c r="AH159" s="1444"/>
      <c r="AI159" s="1444"/>
      <c r="AJ159" s="1444"/>
      <c r="AK159" s="1444"/>
      <c r="AL159" s="1444"/>
      <c r="AM159" s="1444"/>
      <c r="AN159" s="1444"/>
      <c r="AO159" s="1444"/>
      <c r="AP159" s="1444"/>
      <c r="AQ159" s="1444"/>
      <c r="AR159" s="1444"/>
      <c r="AS159" s="1444"/>
      <c r="AT159" s="1444"/>
      <c r="AU159" s="1444"/>
      <c r="AV159" s="1444"/>
      <c r="AW159" s="1444"/>
      <c r="AX159" s="1444"/>
      <c r="AY159" s="1444"/>
      <c r="AZ159" s="1444"/>
      <c r="BA159" s="1444"/>
      <c r="BB159" s="1444"/>
      <c r="BC159" s="1444"/>
      <c r="BD159" s="1444"/>
      <c r="BE159" s="1444"/>
      <c r="BF159" s="1444"/>
      <c r="BG159" s="1444"/>
      <c r="BH159" s="1444"/>
      <c r="BI159" s="1444"/>
      <c r="BJ159" s="1444"/>
      <c r="BK159" s="1444"/>
      <c r="BL159" s="1444"/>
      <c r="BM159" s="1444"/>
      <c r="BN159" s="1444"/>
      <c r="BO159" s="1444"/>
      <c r="BP159" s="1444"/>
      <c r="BQ159" s="1444"/>
      <c r="BR159" s="1444"/>
      <c r="BS159" s="1444"/>
      <c r="BT159" s="1448"/>
      <c r="BU159" s="1448"/>
      <c r="BV159" s="1444"/>
      <c r="BW159" s="1444"/>
      <c r="BX159" s="1444"/>
      <c r="BY159" s="1444"/>
      <c r="BZ159" s="1444"/>
      <c r="CA159" s="1444"/>
      <c r="CB159" s="1444"/>
      <c r="CC159" s="1444"/>
      <c r="CD159" s="1444"/>
      <c r="CE159" s="1444"/>
      <c r="CF159" s="1448"/>
      <c r="CG159" s="1444"/>
      <c r="CH159" s="1444"/>
      <c r="CI159" s="1444"/>
      <c r="CJ159" s="1444"/>
      <c r="CK159" s="1444"/>
      <c r="CL159" s="1444"/>
      <c r="CM159" s="1444"/>
      <c r="CN159" s="1444"/>
      <c r="CO159" s="1444"/>
      <c r="CP159" s="1444"/>
      <c r="CQ159" s="1444"/>
      <c r="CR159" s="1444"/>
      <c r="CS159" s="1444"/>
      <c r="CT159" s="1444"/>
      <c r="CU159" s="1444"/>
      <c r="CV159" s="1444"/>
      <c r="CW159" s="1444"/>
      <c r="CX159" s="1444"/>
      <c r="CY159" s="1444"/>
      <c r="CZ159" s="1444"/>
      <c r="DA159" s="1444"/>
      <c r="DB159" s="1444"/>
      <c r="DC159" s="1448"/>
      <c r="DD159" s="1444"/>
      <c r="DE159" s="1444"/>
      <c r="DF159" s="1444"/>
      <c r="DG159" s="1444"/>
      <c r="DH159" s="1444"/>
      <c r="DI159" s="1444"/>
      <c r="DJ159" s="1444"/>
      <c r="DK159" s="1444"/>
      <c r="DL159" s="1444"/>
      <c r="DM159" s="1444"/>
      <c r="DN159" s="1444"/>
      <c r="DO159" s="1448">
        <v>1</v>
      </c>
      <c r="DP159" s="1444"/>
      <c r="DQ159" s="1448"/>
      <c r="DR159" s="1444"/>
      <c r="DS159" s="1444"/>
      <c r="DT159" s="1444"/>
      <c r="DU159" s="1444"/>
      <c r="DV159" s="1444"/>
      <c r="DW159" s="1444"/>
      <c r="DX159" s="1444"/>
      <c r="DY159" s="1444"/>
      <c r="DZ159" s="1444"/>
      <c r="EA159" s="1448"/>
      <c r="EB159" s="1444"/>
      <c r="EC159" s="1444"/>
      <c r="ED159" s="1444"/>
      <c r="EE159" s="1444"/>
      <c r="EF159" s="1444"/>
      <c r="EG159" s="1444"/>
      <c r="EH159" s="1444"/>
      <c r="EI159" s="1444"/>
      <c r="EJ159" s="1444"/>
      <c r="EK159" s="1444"/>
      <c r="EL159" s="1449"/>
      <c r="EM159" s="1450"/>
      <c r="EN159" s="1448">
        <v>3</v>
      </c>
      <c r="EO159" s="1448"/>
      <c r="EP159" s="1448"/>
      <c r="EQ159" s="1448"/>
      <c r="ER159" s="1448"/>
      <c r="ES159" s="1450"/>
      <c r="ET159" s="1448"/>
      <c r="EU159" s="1448">
        <v>1</v>
      </c>
      <c r="EV159" s="1448"/>
      <c r="EW159" s="1448"/>
      <c r="EX159" s="1448"/>
      <c r="EY159" s="1448"/>
      <c r="EZ159" s="1448"/>
      <c r="FA159" s="1448"/>
      <c r="FB159" s="1448"/>
      <c r="FC159" s="1448"/>
      <c r="FD159" s="1448"/>
      <c r="FE159" s="1448"/>
      <c r="FF159" s="1451"/>
      <c r="FG159" s="1448"/>
      <c r="FH159" s="1448"/>
      <c r="FI159" s="1448"/>
      <c r="FJ159" s="1448"/>
      <c r="FK159" s="1448"/>
      <c r="FL159" s="1450"/>
      <c r="FM159" s="1450"/>
      <c r="FN159" s="1450"/>
      <c r="FO159" s="1450"/>
      <c r="FP159" s="1448"/>
      <c r="FQ159" s="1452"/>
      <c r="FR159" s="1452"/>
      <c r="FS159" s="1450"/>
      <c r="FT159" s="1450">
        <v>3</v>
      </c>
      <c r="FU159" s="1450"/>
      <c r="FV159" s="1450"/>
      <c r="FW159" s="1450"/>
      <c r="FX159" s="1450"/>
      <c r="FY159" s="1450"/>
      <c r="FZ159" s="1450"/>
      <c r="GA159" s="1450"/>
      <c r="GB159" s="1450"/>
      <c r="GC159" s="1450"/>
      <c r="GD159" s="1453"/>
      <c r="GE159" s="1454"/>
      <c r="GF159" s="1454"/>
      <c r="GG159" s="1450"/>
      <c r="GH159" s="1431">
        <f t="shared" si="26"/>
        <v>132.60000000000002</v>
      </c>
      <c r="GI159" s="1432"/>
      <c r="GJ159" s="1433">
        <f t="shared" si="27"/>
        <v>0</v>
      </c>
      <c r="GK159" s="1433"/>
      <c r="GL159" s="1434"/>
      <c r="GM159" s="1434"/>
      <c r="GN159" s="1434"/>
      <c r="GO159" s="1435"/>
      <c r="GP159" s="1435"/>
      <c r="GQ159" s="1435"/>
      <c r="GR159" s="1436"/>
      <c r="GS159" s="1437"/>
      <c r="GT159" s="1435"/>
      <c r="GU159" s="1435"/>
      <c r="GV159" s="1435">
        <v>1</v>
      </c>
      <c r="GW159" s="1435"/>
      <c r="GX159" s="1435"/>
      <c r="GY159" s="1435"/>
      <c r="GZ159" s="1435"/>
      <c r="HA159" s="1435"/>
      <c r="HB159" s="1435"/>
      <c r="HC159" s="1435">
        <f t="shared" si="29"/>
        <v>0</v>
      </c>
      <c r="HD159" s="1437">
        <f t="shared" si="30"/>
        <v>0</v>
      </c>
      <c r="HE159" s="1435"/>
      <c r="HF159" s="1436"/>
      <c r="HG159" s="1437"/>
      <c r="HH159" s="1435">
        <v>2</v>
      </c>
      <c r="HI159" s="1437">
        <v>1</v>
      </c>
      <c r="HJ159" s="1435"/>
      <c r="HK159" s="1437"/>
      <c r="HL159" s="1435"/>
      <c r="HM159" s="1436"/>
      <c r="HN159" s="1436"/>
      <c r="HO159" s="1436"/>
      <c r="HP159" s="1436"/>
      <c r="HQ159" s="1436"/>
      <c r="HR159" s="1437"/>
      <c r="HS159" s="1435"/>
      <c r="HT159" s="1435"/>
      <c r="HU159" s="1435"/>
      <c r="HV159" s="1435"/>
      <c r="HW159" s="1435"/>
      <c r="HX159" s="1435"/>
      <c r="HY159" s="1435">
        <v>1</v>
      </c>
      <c r="HZ159" s="1437"/>
      <c r="IA159" s="1437"/>
      <c r="IB159" s="1437"/>
      <c r="IC159" s="1462"/>
      <c r="ID159" s="1463"/>
      <c r="IE159" s="1463"/>
      <c r="IF159" s="1462"/>
      <c r="IG159" s="1435"/>
      <c r="IH159" s="1462"/>
      <c r="II159" s="1462"/>
      <c r="IJ159" s="1462"/>
      <c r="IK159" s="1462"/>
      <c r="IL159" s="1462"/>
      <c r="IM159" s="1462"/>
      <c r="IN159" s="1462"/>
      <c r="IO159" s="1462"/>
      <c r="IP159" s="1462"/>
      <c r="IQ159" s="1462"/>
      <c r="IR159" s="1462"/>
      <c r="IS159" s="1462"/>
      <c r="IT159" s="1462"/>
      <c r="IU159" s="1462"/>
      <c r="IV159" s="1435">
        <f t="shared" si="23"/>
        <v>0</v>
      </c>
      <c r="IW159" s="1437"/>
      <c r="IX159" s="1437"/>
      <c r="IY159" s="1437"/>
      <c r="IZ159" s="1435">
        <f t="shared" si="24"/>
        <v>0</v>
      </c>
      <c r="JA159" s="1462"/>
      <c r="JB159" s="1462"/>
      <c r="JC159" s="1462"/>
      <c r="JD159" s="1462"/>
      <c r="JE159" s="1437"/>
      <c r="JF159" s="1437"/>
      <c r="JG159" s="1437"/>
      <c r="JH159" s="1435"/>
      <c r="JI159" s="1436"/>
      <c r="JJ159" s="1436">
        <f t="shared" si="28"/>
        <v>0</v>
      </c>
      <c r="JK159" s="1455"/>
    </row>
    <row r="160" spans="1:271" s="1027" customFormat="1" ht="18.95" hidden="1" customHeight="1">
      <c r="A160" s="1547" t="str">
        <f>BangKeTru!B158</f>
        <v>162a</v>
      </c>
      <c r="B160" s="1548">
        <f>BangKeTru!C158</f>
        <v>44.6</v>
      </c>
      <c r="C160" s="1416">
        <f t="shared" si="25"/>
        <v>5485.0999999999985</v>
      </c>
      <c r="D160" s="1456"/>
      <c r="E160" s="1457"/>
      <c r="F160" s="1457"/>
      <c r="G160" s="1457"/>
      <c r="H160" s="1458"/>
      <c r="I160" s="1456"/>
      <c r="J160" s="1456"/>
      <c r="K160" s="1422"/>
      <c r="L160" s="1422"/>
      <c r="M160" s="1422"/>
      <c r="N160" s="1423"/>
      <c r="O160" s="1421" t="s">
        <v>3434</v>
      </c>
      <c r="P160" s="1421"/>
      <c r="Q160" s="1422"/>
      <c r="R160" s="1422"/>
      <c r="S160" s="1423"/>
      <c r="T160" s="1422"/>
      <c r="U160" s="1422"/>
      <c r="V160" s="1422"/>
      <c r="W160" s="1423"/>
      <c r="X160" s="1424">
        <v>1</v>
      </c>
      <c r="Y160" s="1424"/>
      <c r="Z160" s="1424"/>
      <c r="AA160" s="1425"/>
      <c r="AB160" s="1422"/>
      <c r="AC160" s="1422"/>
      <c r="AD160" s="1422"/>
      <c r="AE160" s="1422"/>
      <c r="AF160" s="1422"/>
      <c r="AG160" s="1422"/>
      <c r="AH160" s="1422"/>
      <c r="AI160" s="1422"/>
      <c r="AJ160" s="1422"/>
      <c r="AK160" s="1422"/>
      <c r="AL160" s="1422"/>
      <c r="AM160" s="1422">
        <v>1</v>
      </c>
      <c r="AN160" s="1422"/>
      <c r="AO160" s="1422"/>
      <c r="AP160" s="1422"/>
      <c r="AQ160" s="1422"/>
      <c r="AR160" s="1422"/>
      <c r="AS160" s="1422"/>
      <c r="AT160" s="1422"/>
      <c r="AU160" s="1422"/>
      <c r="AV160" s="1422"/>
      <c r="AW160" s="1422"/>
      <c r="AX160" s="1422"/>
      <c r="AY160" s="1422"/>
      <c r="AZ160" s="1422"/>
      <c r="BA160" s="1422"/>
      <c r="BB160" s="1422"/>
      <c r="BC160" s="1422"/>
      <c r="BD160" s="1422"/>
      <c r="BE160" s="1422"/>
      <c r="BF160" s="1422"/>
      <c r="BG160" s="1422"/>
      <c r="BH160" s="1422"/>
      <c r="BI160" s="1422"/>
      <c r="BJ160" s="1422"/>
      <c r="BK160" s="1422"/>
      <c r="BL160" s="1422"/>
      <c r="BM160" s="1422"/>
      <c r="BN160" s="1422"/>
      <c r="BO160" s="1422"/>
      <c r="BP160" s="1422"/>
      <c r="BQ160" s="1422"/>
      <c r="BR160" s="1422"/>
      <c r="BS160" s="1422"/>
      <c r="BT160" s="1425"/>
      <c r="BU160" s="1425"/>
      <c r="BV160" s="1422"/>
      <c r="BW160" s="1422"/>
      <c r="BX160" s="1422"/>
      <c r="BY160" s="1422"/>
      <c r="BZ160" s="1422"/>
      <c r="CA160" s="1422"/>
      <c r="CB160" s="1422"/>
      <c r="CC160" s="1422"/>
      <c r="CD160" s="1422"/>
      <c r="CE160" s="1422"/>
      <c r="CF160" s="1425"/>
      <c r="CG160" s="1422"/>
      <c r="CH160" s="1422"/>
      <c r="CI160" s="1422"/>
      <c r="CJ160" s="1422"/>
      <c r="CK160" s="1422"/>
      <c r="CL160" s="1422"/>
      <c r="CM160" s="1422"/>
      <c r="CN160" s="1422"/>
      <c r="CO160" s="1422"/>
      <c r="CP160" s="1422"/>
      <c r="CQ160" s="1422"/>
      <c r="CR160" s="1422"/>
      <c r="CS160" s="1422">
        <v>1</v>
      </c>
      <c r="CT160" s="1422"/>
      <c r="CU160" s="1422"/>
      <c r="CV160" s="1422"/>
      <c r="CW160" s="1422"/>
      <c r="CX160" s="1422"/>
      <c r="CY160" s="1422"/>
      <c r="CZ160" s="1422"/>
      <c r="DA160" s="1422"/>
      <c r="DB160" s="1422"/>
      <c r="DC160" s="1425"/>
      <c r="DD160" s="1422"/>
      <c r="DE160" s="1422"/>
      <c r="DF160" s="1422"/>
      <c r="DG160" s="1422"/>
      <c r="DH160" s="1422"/>
      <c r="DI160" s="1422"/>
      <c r="DJ160" s="1422"/>
      <c r="DK160" s="1422"/>
      <c r="DL160" s="1422"/>
      <c r="DM160" s="1422"/>
      <c r="DN160" s="1422"/>
      <c r="DO160" s="1425">
        <v>1</v>
      </c>
      <c r="DP160" s="1422"/>
      <c r="DQ160" s="1425"/>
      <c r="DR160" s="1422"/>
      <c r="DS160" s="1422"/>
      <c r="DT160" s="1422"/>
      <c r="DU160" s="1422"/>
      <c r="DV160" s="1422"/>
      <c r="DW160" s="1422"/>
      <c r="DX160" s="1422"/>
      <c r="DY160" s="1422"/>
      <c r="DZ160" s="1422"/>
      <c r="EA160" s="1425"/>
      <c r="EB160" s="1422"/>
      <c r="EC160" s="1422"/>
      <c r="ED160" s="1422"/>
      <c r="EE160" s="1422"/>
      <c r="EF160" s="1422"/>
      <c r="EG160" s="1422"/>
      <c r="EH160" s="1422"/>
      <c r="EI160" s="1422"/>
      <c r="EJ160" s="1422"/>
      <c r="EK160" s="1422"/>
      <c r="EL160" s="1426"/>
      <c r="EM160" s="1427"/>
      <c r="EN160" s="1425">
        <v>3</v>
      </c>
      <c r="EO160" s="1425"/>
      <c r="EP160" s="1425"/>
      <c r="EQ160" s="1425"/>
      <c r="ER160" s="1425"/>
      <c r="ES160" s="1427"/>
      <c r="ET160" s="1425"/>
      <c r="EU160" s="1425">
        <v>1</v>
      </c>
      <c r="EV160" s="1425"/>
      <c r="EW160" s="1425"/>
      <c r="EX160" s="1425"/>
      <c r="EY160" s="1425"/>
      <c r="EZ160" s="1425"/>
      <c r="FA160" s="1425"/>
      <c r="FB160" s="1425"/>
      <c r="FC160" s="1425"/>
      <c r="FD160" s="1425"/>
      <c r="FE160" s="1425"/>
      <c r="FF160" s="1428"/>
      <c r="FG160" s="1425"/>
      <c r="FH160" s="1425"/>
      <c r="FI160" s="1425"/>
      <c r="FJ160" s="1425"/>
      <c r="FK160" s="1425"/>
      <c r="FL160" s="1427"/>
      <c r="FM160" s="1427"/>
      <c r="FN160" s="1427"/>
      <c r="FO160" s="1427"/>
      <c r="FP160" s="1425"/>
      <c r="FQ160" s="1427"/>
      <c r="FR160" s="1427"/>
      <c r="FS160" s="1427"/>
      <c r="FT160" s="1427">
        <v>3</v>
      </c>
      <c r="FU160" s="1427"/>
      <c r="FV160" s="1427"/>
      <c r="FW160" s="1427"/>
      <c r="FX160" s="1427"/>
      <c r="FY160" s="1427"/>
      <c r="FZ160" s="1427">
        <v>2</v>
      </c>
      <c r="GA160" s="1427"/>
      <c r="GB160" s="1427">
        <v>3</v>
      </c>
      <c r="GC160" s="1427">
        <v>4</v>
      </c>
      <c r="GD160" s="1429"/>
      <c r="GE160" s="1430"/>
      <c r="GF160" s="1430"/>
      <c r="GG160" s="1427"/>
      <c r="GH160" s="1431">
        <f t="shared" si="26"/>
        <v>133.80000000000001</v>
      </c>
      <c r="GI160" s="1432"/>
      <c r="GJ160" s="1433">
        <f t="shared" si="27"/>
        <v>0</v>
      </c>
      <c r="GK160" s="1433"/>
      <c r="GL160" s="1434"/>
      <c r="GM160" s="1434"/>
      <c r="GN160" s="1434"/>
      <c r="GO160" s="1435">
        <v>1</v>
      </c>
      <c r="GP160" s="1435"/>
      <c r="GQ160" s="1435"/>
      <c r="GR160" s="1436"/>
      <c r="GS160" s="1437"/>
      <c r="GT160" s="1435"/>
      <c r="GU160" s="1435"/>
      <c r="GV160" s="1435"/>
      <c r="GW160" s="1435"/>
      <c r="GX160" s="1435"/>
      <c r="GY160" s="1435"/>
      <c r="GZ160" s="1435"/>
      <c r="HA160" s="1435"/>
      <c r="HB160" s="1435"/>
      <c r="HC160" s="1435">
        <f t="shared" si="29"/>
        <v>0</v>
      </c>
      <c r="HD160" s="1437">
        <f t="shared" si="30"/>
        <v>0</v>
      </c>
      <c r="HE160" s="1435"/>
      <c r="HF160" s="1436"/>
      <c r="HG160" s="1437"/>
      <c r="HH160" s="1435"/>
      <c r="HI160" s="1437"/>
      <c r="HJ160" s="1435">
        <v>1</v>
      </c>
      <c r="HK160" s="1437"/>
      <c r="HL160" s="1435">
        <v>1</v>
      </c>
      <c r="HM160" s="1436">
        <v>4</v>
      </c>
      <c r="HN160" s="1436">
        <v>3</v>
      </c>
      <c r="HO160" s="1436"/>
      <c r="HP160" s="1436"/>
      <c r="HQ160" s="1436"/>
      <c r="HR160" s="1437"/>
      <c r="HS160" s="1435"/>
      <c r="HT160" s="1435"/>
      <c r="HU160" s="1435"/>
      <c r="HV160" s="1435"/>
      <c r="HW160" s="1435"/>
      <c r="HX160" s="1435"/>
      <c r="HY160" s="1435"/>
      <c r="HZ160" s="1437"/>
      <c r="IA160" s="1437"/>
      <c r="IB160" s="1437"/>
      <c r="IC160" s="1435"/>
      <c r="ID160" s="1438"/>
      <c r="IE160" s="1438"/>
      <c r="IF160" s="1435"/>
      <c r="IG160" s="1435"/>
      <c r="IH160" s="1435"/>
      <c r="II160" s="1435"/>
      <c r="IJ160" s="1435"/>
      <c r="IK160" s="1435"/>
      <c r="IL160" s="1435"/>
      <c r="IM160" s="1435"/>
      <c r="IN160" s="1435"/>
      <c r="IO160" s="1435"/>
      <c r="IP160" s="1435"/>
      <c r="IQ160" s="1435"/>
      <c r="IR160" s="1435"/>
      <c r="IS160" s="1435"/>
      <c r="IT160" s="1435">
        <f>HJ160</f>
        <v>1</v>
      </c>
      <c r="IU160" s="1435">
        <f>HK160</f>
        <v>0</v>
      </c>
      <c r="IV160" s="1435">
        <f t="shared" si="23"/>
        <v>1</v>
      </c>
      <c r="IW160" s="1436">
        <f>HO160</f>
        <v>0</v>
      </c>
      <c r="IX160" s="1436">
        <f>HP160</f>
        <v>0</v>
      </c>
      <c r="IY160" s="1437"/>
      <c r="IZ160" s="1435">
        <f t="shared" si="24"/>
        <v>0</v>
      </c>
      <c r="JA160" s="1435"/>
      <c r="JB160" s="1435"/>
      <c r="JC160" s="1435"/>
      <c r="JD160" s="1435"/>
      <c r="JE160" s="1437"/>
      <c r="JF160" s="1437">
        <v>2</v>
      </c>
      <c r="JG160" s="1437"/>
      <c r="JH160" s="1435"/>
      <c r="JI160" s="1436"/>
      <c r="JJ160" s="1436">
        <f t="shared" si="28"/>
        <v>0</v>
      </c>
      <c r="JK160" s="1459"/>
    </row>
    <row r="161" spans="1:271" s="1027" customFormat="1" ht="18.95" hidden="1" customHeight="1">
      <c r="A161" s="1547">
        <f>BangKeTru!B159</f>
        <v>163</v>
      </c>
      <c r="B161" s="1548">
        <f>BangKeTru!C159</f>
        <v>37</v>
      </c>
      <c r="C161" s="1416">
        <f t="shared" si="25"/>
        <v>5522.0999999999985</v>
      </c>
      <c r="D161" s="1416"/>
      <c r="E161" s="1441"/>
      <c r="F161" s="1441"/>
      <c r="G161" s="1441"/>
      <c r="H161" s="1460"/>
      <c r="I161" s="1443"/>
      <c r="J161" s="1443"/>
      <c r="K161" s="1461"/>
      <c r="L161" s="1461"/>
      <c r="M161" s="1461"/>
      <c r="N161" s="1445" t="s">
        <v>3434</v>
      </c>
      <c r="O161" s="1446" t="s">
        <v>3434</v>
      </c>
      <c r="P161" s="1446"/>
      <c r="Q161" s="1444">
        <v>1</v>
      </c>
      <c r="R161" s="1444"/>
      <c r="S161" s="1445"/>
      <c r="T161" s="1444"/>
      <c r="U161" s="1444"/>
      <c r="V161" s="1444"/>
      <c r="W161" s="1445"/>
      <c r="X161" s="1447"/>
      <c r="Y161" s="1447"/>
      <c r="Z161" s="1447"/>
      <c r="AA161" s="1448"/>
      <c r="AB161" s="1444"/>
      <c r="AC161" s="1444"/>
      <c r="AD161" s="1444"/>
      <c r="AE161" s="1444"/>
      <c r="AF161" s="1444"/>
      <c r="AG161" s="1444"/>
      <c r="AH161" s="1444"/>
      <c r="AI161" s="1444"/>
      <c r="AJ161" s="1444"/>
      <c r="AK161" s="1444"/>
      <c r="AL161" s="1444"/>
      <c r="AM161" s="1444"/>
      <c r="AN161" s="1444"/>
      <c r="AO161" s="1444"/>
      <c r="AP161" s="1444"/>
      <c r="AQ161" s="1444"/>
      <c r="AR161" s="1444"/>
      <c r="AS161" s="1444"/>
      <c r="AT161" s="1444"/>
      <c r="AU161" s="1444"/>
      <c r="AV161" s="1444"/>
      <c r="AW161" s="1444"/>
      <c r="AX161" s="1444"/>
      <c r="AY161" s="1444"/>
      <c r="AZ161" s="1444"/>
      <c r="BA161" s="1444"/>
      <c r="BB161" s="1444"/>
      <c r="BC161" s="1444"/>
      <c r="BD161" s="1444"/>
      <c r="BE161" s="1444"/>
      <c r="BF161" s="1444"/>
      <c r="BG161" s="1444"/>
      <c r="BH161" s="1444"/>
      <c r="BI161" s="1444"/>
      <c r="BJ161" s="1444"/>
      <c r="BK161" s="1444"/>
      <c r="BL161" s="1444"/>
      <c r="BM161" s="1444"/>
      <c r="BN161" s="1444"/>
      <c r="BO161" s="1444"/>
      <c r="BP161" s="1444"/>
      <c r="BQ161" s="1444"/>
      <c r="BR161" s="1444"/>
      <c r="BS161" s="1444"/>
      <c r="BT161" s="1448"/>
      <c r="BU161" s="1448"/>
      <c r="BV161" s="1444"/>
      <c r="BW161" s="1444"/>
      <c r="BX161" s="1444"/>
      <c r="BY161" s="1444"/>
      <c r="BZ161" s="1444"/>
      <c r="CA161" s="1444"/>
      <c r="CB161" s="1444"/>
      <c r="CC161" s="1444"/>
      <c r="CD161" s="1444"/>
      <c r="CE161" s="1444"/>
      <c r="CF161" s="1448"/>
      <c r="CG161" s="1444"/>
      <c r="CH161" s="1444"/>
      <c r="CI161" s="1444"/>
      <c r="CJ161" s="1444"/>
      <c r="CK161" s="1444"/>
      <c r="CL161" s="1444"/>
      <c r="CM161" s="1444"/>
      <c r="CN161" s="1444"/>
      <c r="CO161" s="1444"/>
      <c r="CP161" s="1444"/>
      <c r="CQ161" s="1444"/>
      <c r="CR161" s="1444"/>
      <c r="CS161" s="1444"/>
      <c r="CT161" s="1444"/>
      <c r="CU161" s="1444"/>
      <c r="CV161" s="1444"/>
      <c r="CW161" s="1444"/>
      <c r="CX161" s="1444"/>
      <c r="CY161" s="1444"/>
      <c r="CZ161" s="1444"/>
      <c r="DA161" s="1444"/>
      <c r="DB161" s="1444"/>
      <c r="DC161" s="1448"/>
      <c r="DD161" s="1444"/>
      <c r="DE161" s="1444"/>
      <c r="DF161" s="1444"/>
      <c r="DG161" s="1444"/>
      <c r="DH161" s="1444"/>
      <c r="DI161" s="1444"/>
      <c r="DJ161" s="1444"/>
      <c r="DK161" s="1444"/>
      <c r="DL161" s="1444"/>
      <c r="DM161" s="1444"/>
      <c r="DN161" s="1444"/>
      <c r="DO161" s="1448">
        <v>1</v>
      </c>
      <c r="DP161" s="1444"/>
      <c r="DQ161" s="1448"/>
      <c r="DR161" s="1444"/>
      <c r="DS161" s="1444"/>
      <c r="DT161" s="1444"/>
      <c r="DU161" s="1444"/>
      <c r="DV161" s="1444"/>
      <c r="DW161" s="1444"/>
      <c r="DX161" s="1444"/>
      <c r="DY161" s="1444"/>
      <c r="DZ161" s="1444"/>
      <c r="EA161" s="1448"/>
      <c r="EB161" s="1444"/>
      <c r="EC161" s="1444"/>
      <c r="ED161" s="1444"/>
      <c r="EE161" s="1444"/>
      <c r="EF161" s="1444"/>
      <c r="EG161" s="1444"/>
      <c r="EH161" s="1444"/>
      <c r="EI161" s="1444"/>
      <c r="EJ161" s="1444"/>
      <c r="EK161" s="1444"/>
      <c r="EL161" s="1449"/>
      <c r="EM161" s="1450"/>
      <c r="EN161" s="1448">
        <v>3</v>
      </c>
      <c r="EO161" s="1448"/>
      <c r="EP161" s="1448"/>
      <c r="EQ161" s="1448"/>
      <c r="ER161" s="1448"/>
      <c r="ES161" s="1450"/>
      <c r="ET161" s="1448"/>
      <c r="EU161" s="1448">
        <v>1</v>
      </c>
      <c r="EV161" s="1448"/>
      <c r="EW161" s="1448"/>
      <c r="EX161" s="1448"/>
      <c r="EY161" s="1448"/>
      <c r="EZ161" s="1448"/>
      <c r="FA161" s="1448"/>
      <c r="FB161" s="1448"/>
      <c r="FC161" s="1448"/>
      <c r="FD161" s="1448"/>
      <c r="FE161" s="1448"/>
      <c r="FF161" s="1451"/>
      <c r="FG161" s="1448"/>
      <c r="FH161" s="1448"/>
      <c r="FI161" s="1448"/>
      <c r="FJ161" s="1448"/>
      <c r="FK161" s="1448"/>
      <c r="FL161" s="1450"/>
      <c r="FM161" s="1450"/>
      <c r="FN161" s="1450"/>
      <c r="FO161" s="1450"/>
      <c r="FP161" s="1448"/>
      <c r="FQ161" s="1452"/>
      <c r="FR161" s="1452"/>
      <c r="FS161" s="1450"/>
      <c r="FT161" s="1450">
        <v>3</v>
      </c>
      <c r="FU161" s="1450"/>
      <c r="FV161" s="1450"/>
      <c r="FW161" s="1450"/>
      <c r="FX161" s="1450"/>
      <c r="FY161" s="1450"/>
      <c r="FZ161" s="1450"/>
      <c r="GA161" s="1450"/>
      <c r="GB161" s="1450"/>
      <c r="GC161" s="1450"/>
      <c r="GD161" s="1453"/>
      <c r="GE161" s="1454"/>
      <c r="GF161" s="1454"/>
      <c r="GG161" s="1450"/>
      <c r="GH161" s="1431">
        <f t="shared" si="26"/>
        <v>111</v>
      </c>
      <c r="GI161" s="1432"/>
      <c r="GJ161" s="1433">
        <f t="shared" si="27"/>
        <v>0</v>
      </c>
      <c r="GK161" s="1433"/>
      <c r="GL161" s="1434"/>
      <c r="GM161" s="1434"/>
      <c r="GN161" s="1434"/>
      <c r="GO161" s="1435"/>
      <c r="GP161" s="1435"/>
      <c r="GQ161" s="1435"/>
      <c r="GR161" s="1436"/>
      <c r="GS161" s="1437"/>
      <c r="GT161" s="1435"/>
      <c r="GU161" s="1435"/>
      <c r="GV161" s="1435">
        <v>1</v>
      </c>
      <c r="GW161" s="1435"/>
      <c r="GX161" s="1435"/>
      <c r="GY161" s="1435"/>
      <c r="GZ161" s="1435"/>
      <c r="HA161" s="1435"/>
      <c r="HB161" s="1435"/>
      <c r="HC161" s="1435">
        <f t="shared" si="29"/>
        <v>0</v>
      </c>
      <c r="HD161" s="1437">
        <f t="shared" si="30"/>
        <v>0</v>
      </c>
      <c r="HE161" s="1435"/>
      <c r="HF161" s="1436"/>
      <c r="HG161" s="1437"/>
      <c r="HH161" s="1435">
        <v>2</v>
      </c>
      <c r="HI161" s="1437">
        <v>1</v>
      </c>
      <c r="HJ161" s="1435"/>
      <c r="HK161" s="1437"/>
      <c r="HL161" s="1435"/>
      <c r="HM161" s="1436"/>
      <c r="HN161" s="1436"/>
      <c r="HO161" s="1436"/>
      <c r="HP161" s="1436"/>
      <c r="HQ161" s="1436"/>
      <c r="HR161" s="1437"/>
      <c r="HS161" s="1435"/>
      <c r="HT161" s="1435"/>
      <c r="HU161" s="1435"/>
      <c r="HV161" s="1435"/>
      <c r="HW161" s="1435"/>
      <c r="HX161" s="1435"/>
      <c r="HY161" s="1435">
        <v>1</v>
      </c>
      <c r="HZ161" s="1437"/>
      <c r="IA161" s="1437"/>
      <c r="IB161" s="1437"/>
      <c r="IC161" s="1462"/>
      <c r="ID161" s="1463"/>
      <c r="IE161" s="1463"/>
      <c r="IF161" s="1462"/>
      <c r="IG161" s="1435"/>
      <c r="IH161" s="1462"/>
      <c r="II161" s="1462"/>
      <c r="IJ161" s="1462"/>
      <c r="IK161" s="1462"/>
      <c r="IL161" s="1462"/>
      <c r="IM161" s="1462"/>
      <c r="IN161" s="1462"/>
      <c r="IO161" s="1462"/>
      <c r="IP161" s="1462"/>
      <c r="IQ161" s="1462"/>
      <c r="IR161" s="1462"/>
      <c r="IS161" s="1462"/>
      <c r="IT161" s="1462"/>
      <c r="IU161" s="1462"/>
      <c r="IV161" s="1435">
        <f t="shared" si="23"/>
        <v>0</v>
      </c>
      <c r="IW161" s="1437"/>
      <c r="IX161" s="1437"/>
      <c r="IY161" s="1437"/>
      <c r="IZ161" s="1435">
        <f t="shared" si="24"/>
        <v>0</v>
      </c>
      <c r="JA161" s="1462"/>
      <c r="JB161" s="1462"/>
      <c r="JC161" s="1462"/>
      <c r="JD161" s="1462"/>
      <c r="JE161" s="1437"/>
      <c r="JF161" s="1437"/>
      <c r="JG161" s="1437"/>
      <c r="JH161" s="1435"/>
      <c r="JI161" s="1436"/>
      <c r="JJ161" s="1436">
        <f t="shared" si="28"/>
        <v>0</v>
      </c>
      <c r="JK161" s="1455"/>
    </row>
    <row r="162" spans="1:271" s="1027" customFormat="1" ht="14.25" hidden="1" customHeight="1">
      <c r="A162" s="1547" t="str">
        <f>BangKeTru!B160</f>
        <v>163a</v>
      </c>
      <c r="B162" s="1548">
        <f>BangKeTru!C160</f>
        <v>43</v>
      </c>
      <c r="C162" s="1416">
        <f t="shared" si="25"/>
        <v>5565.0999999999985</v>
      </c>
      <c r="D162" s="1456"/>
      <c r="E162" s="1457"/>
      <c r="F162" s="1457"/>
      <c r="G162" s="1457"/>
      <c r="H162" s="1458"/>
      <c r="I162" s="1456"/>
      <c r="J162" s="1456"/>
      <c r="K162" s="1422"/>
      <c r="L162" s="1422"/>
      <c r="M162" s="1422"/>
      <c r="N162" s="1423"/>
      <c r="O162" s="1421" t="s">
        <v>3434</v>
      </c>
      <c r="P162" s="1421"/>
      <c r="Q162" s="1422"/>
      <c r="R162" s="1422"/>
      <c r="S162" s="1423"/>
      <c r="T162" s="1422"/>
      <c r="U162" s="1422"/>
      <c r="V162" s="1422"/>
      <c r="W162" s="1423"/>
      <c r="X162" s="1424">
        <v>1</v>
      </c>
      <c r="Y162" s="1424"/>
      <c r="Z162" s="1424"/>
      <c r="AA162" s="1425"/>
      <c r="AB162" s="1422"/>
      <c r="AC162" s="1422"/>
      <c r="AD162" s="1422"/>
      <c r="AE162" s="1422"/>
      <c r="AF162" s="1422"/>
      <c r="AG162" s="1422"/>
      <c r="AH162" s="1422"/>
      <c r="AI162" s="1422"/>
      <c r="AJ162" s="1422"/>
      <c r="AK162" s="1422"/>
      <c r="AL162" s="1422"/>
      <c r="AM162" s="1422">
        <v>1</v>
      </c>
      <c r="AN162" s="1422"/>
      <c r="AO162" s="1422"/>
      <c r="AP162" s="1422"/>
      <c r="AQ162" s="1422"/>
      <c r="AR162" s="1422"/>
      <c r="AS162" s="1422"/>
      <c r="AT162" s="1422"/>
      <c r="AU162" s="1422"/>
      <c r="AV162" s="1422"/>
      <c r="AW162" s="1422"/>
      <c r="AX162" s="1422"/>
      <c r="AY162" s="1422"/>
      <c r="AZ162" s="1422"/>
      <c r="BA162" s="1422"/>
      <c r="BB162" s="1422"/>
      <c r="BC162" s="1422"/>
      <c r="BD162" s="1422"/>
      <c r="BE162" s="1422"/>
      <c r="BF162" s="1422"/>
      <c r="BG162" s="1422"/>
      <c r="BH162" s="1422"/>
      <c r="BI162" s="1422"/>
      <c r="BJ162" s="1422"/>
      <c r="BK162" s="1422"/>
      <c r="BL162" s="1422"/>
      <c r="BM162" s="1422"/>
      <c r="BN162" s="1422"/>
      <c r="BO162" s="1422"/>
      <c r="BP162" s="1422"/>
      <c r="BQ162" s="1422"/>
      <c r="BR162" s="1422"/>
      <c r="BS162" s="1422"/>
      <c r="BT162" s="1425"/>
      <c r="BU162" s="1425"/>
      <c r="BV162" s="1422"/>
      <c r="BW162" s="1422"/>
      <c r="BX162" s="1422"/>
      <c r="BY162" s="1422"/>
      <c r="BZ162" s="1422"/>
      <c r="CA162" s="1422"/>
      <c r="CB162" s="1422"/>
      <c r="CC162" s="1422"/>
      <c r="CD162" s="1422"/>
      <c r="CE162" s="1422"/>
      <c r="CF162" s="1425"/>
      <c r="CG162" s="1422"/>
      <c r="CH162" s="1422"/>
      <c r="CI162" s="1422"/>
      <c r="CJ162" s="1422"/>
      <c r="CK162" s="1422"/>
      <c r="CL162" s="1422"/>
      <c r="CM162" s="1422"/>
      <c r="CN162" s="1422"/>
      <c r="CO162" s="1422"/>
      <c r="CP162" s="1422"/>
      <c r="CQ162" s="1422"/>
      <c r="CR162" s="1422"/>
      <c r="CS162" s="1422"/>
      <c r="CT162" s="1422"/>
      <c r="CU162" s="1422"/>
      <c r="CV162" s="1422"/>
      <c r="CW162" s="1422"/>
      <c r="CX162" s="1422"/>
      <c r="CY162" s="1422"/>
      <c r="CZ162" s="1422"/>
      <c r="DA162" s="1422"/>
      <c r="DB162" s="1422"/>
      <c r="DC162" s="1425"/>
      <c r="DD162" s="1422"/>
      <c r="DE162" s="1422"/>
      <c r="DF162" s="1422"/>
      <c r="DG162" s="1422"/>
      <c r="DH162" s="1422"/>
      <c r="DI162" s="1422"/>
      <c r="DJ162" s="1422"/>
      <c r="DK162" s="1422"/>
      <c r="DL162" s="1422"/>
      <c r="DM162" s="1422"/>
      <c r="DN162" s="1422"/>
      <c r="DO162" s="1425">
        <v>1</v>
      </c>
      <c r="DP162" s="1422"/>
      <c r="DQ162" s="1425"/>
      <c r="DR162" s="1422"/>
      <c r="DS162" s="1422"/>
      <c r="DT162" s="1422"/>
      <c r="DU162" s="1422"/>
      <c r="DV162" s="1422"/>
      <c r="DW162" s="1422"/>
      <c r="DX162" s="1422"/>
      <c r="DY162" s="1422"/>
      <c r="DZ162" s="1422"/>
      <c r="EA162" s="1425"/>
      <c r="EB162" s="1422"/>
      <c r="EC162" s="1422"/>
      <c r="ED162" s="1422"/>
      <c r="EE162" s="1422"/>
      <c r="EF162" s="1422"/>
      <c r="EG162" s="1422"/>
      <c r="EH162" s="1422"/>
      <c r="EI162" s="1422"/>
      <c r="EJ162" s="1422"/>
      <c r="EK162" s="1422"/>
      <c r="EL162" s="1426"/>
      <c r="EM162" s="1427"/>
      <c r="EN162" s="1425">
        <v>3</v>
      </c>
      <c r="EO162" s="1425"/>
      <c r="EP162" s="1425"/>
      <c r="EQ162" s="1425"/>
      <c r="ER162" s="1425"/>
      <c r="ES162" s="1427"/>
      <c r="ET162" s="1425"/>
      <c r="EU162" s="1425">
        <v>1</v>
      </c>
      <c r="EV162" s="1425"/>
      <c r="EW162" s="1425"/>
      <c r="EX162" s="1425"/>
      <c r="EY162" s="1425"/>
      <c r="EZ162" s="1425"/>
      <c r="FA162" s="1425"/>
      <c r="FB162" s="1425"/>
      <c r="FC162" s="1425"/>
      <c r="FD162" s="1425"/>
      <c r="FE162" s="1425"/>
      <c r="FF162" s="1428"/>
      <c r="FG162" s="1425"/>
      <c r="FH162" s="1425"/>
      <c r="FI162" s="1425"/>
      <c r="FJ162" s="1425"/>
      <c r="FK162" s="1425"/>
      <c r="FL162" s="1427"/>
      <c r="FM162" s="1427"/>
      <c r="FN162" s="1427"/>
      <c r="FO162" s="1427"/>
      <c r="FP162" s="1425"/>
      <c r="FQ162" s="1427"/>
      <c r="FR162" s="1427"/>
      <c r="FS162" s="1427"/>
      <c r="FT162" s="1427">
        <v>3</v>
      </c>
      <c r="FU162" s="1427"/>
      <c r="FV162" s="1427"/>
      <c r="FW162" s="1427"/>
      <c r="FX162" s="1427"/>
      <c r="FY162" s="1427"/>
      <c r="FZ162" s="1427">
        <v>2</v>
      </c>
      <c r="GA162" s="1427"/>
      <c r="GB162" s="1427">
        <v>6</v>
      </c>
      <c r="GC162" s="1427">
        <v>4</v>
      </c>
      <c r="GD162" s="1429"/>
      <c r="GE162" s="1430"/>
      <c r="GF162" s="1430"/>
      <c r="GG162" s="1427"/>
      <c r="GH162" s="1431">
        <f t="shared" si="26"/>
        <v>129</v>
      </c>
      <c r="GI162" s="1432"/>
      <c r="GJ162" s="1433">
        <f t="shared" si="27"/>
        <v>0</v>
      </c>
      <c r="GK162" s="1433"/>
      <c r="GL162" s="1434"/>
      <c r="GM162" s="1434"/>
      <c r="GN162" s="1434"/>
      <c r="GO162" s="1435">
        <v>1</v>
      </c>
      <c r="GP162" s="1435"/>
      <c r="GQ162" s="1435"/>
      <c r="GR162" s="1436"/>
      <c r="GS162" s="1437"/>
      <c r="GT162" s="1435"/>
      <c r="GU162" s="1435"/>
      <c r="GV162" s="1435"/>
      <c r="GW162" s="1435"/>
      <c r="GX162" s="1435"/>
      <c r="GY162" s="1435"/>
      <c r="GZ162" s="1435"/>
      <c r="HA162" s="1435"/>
      <c r="HB162" s="1435"/>
      <c r="HC162" s="1435">
        <f t="shared" si="29"/>
        <v>0</v>
      </c>
      <c r="HD162" s="1437">
        <f t="shared" si="30"/>
        <v>0</v>
      </c>
      <c r="HE162" s="1435"/>
      <c r="HF162" s="1436"/>
      <c r="HG162" s="1437"/>
      <c r="HH162" s="1435"/>
      <c r="HI162" s="1437"/>
      <c r="HJ162" s="1435">
        <v>1</v>
      </c>
      <c r="HK162" s="1437"/>
      <c r="HL162" s="1435">
        <v>1</v>
      </c>
      <c r="HM162" s="1436">
        <v>3</v>
      </c>
      <c r="HN162" s="1436">
        <v>3</v>
      </c>
      <c r="HO162" s="1436"/>
      <c r="HP162" s="1436"/>
      <c r="HQ162" s="1436"/>
      <c r="HR162" s="1437"/>
      <c r="HS162" s="1435"/>
      <c r="HT162" s="1435"/>
      <c r="HU162" s="1435"/>
      <c r="HV162" s="1435"/>
      <c r="HW162" s="1435"/>
      <c r="HX162" s="1435"/>
      <c r="HY162" s="1435"/>
      <c r="HZ162" s="1437"/>
      <c r="IA162" s="1437"/>
      <c r="IB162" s="1437"/>
      <c r="IC162" s="1435"/>
      <c r="ID162" s="1438"/>
      <c r="IE162" s="1438"/>
      <c r="IF162" s="1435"/>
      <c r="IG162" s="1435"/>
      <c r="IH162" s="1435"/>
      <c r="II162" s="1435"/>
      <c r="IJ162" s="1435"/>
      <c r="IK162" s="1435"/>
      <c r="IL162" s="1435"/>
      <c r="IM162" s="1435"/>
      <c r="IN162" s="1435"/>
      <c r="IO162" s="1435"/>
      <c r="IP162" s="1435"/>
      <c r="IQ162" s="1435"/>
      <c r="IR162" s="1435"/>
      <c r="IS162" s="1435"/>
      <c r="IT162" s="1435">
        <f>HJ162</f>
        <v>1</v>
      </c>
      <c r="IU162" s="1435">
        <f>HK162</f>
        <v>0</v>
      </c>
      <c r="IV162" s="1435">
        <f t="shared" si="23"/>
        <v>1</v>
      </c>
      <c r="IW162" s="1436">
        <f>HO162</f>
        <v>0</v>
      </c>
      <c r="IX162" s="1436">
        <f>HP162</f>
        <v>0</v>
      </c>
      <c r="IY162" s="1437"/>
      <c r="IZ162" s="1435">
        <f t="shared" si="24"/>
        <v>0</v>
      </c>
      <c r="JA162" s="1435"/>
      <c r="JB162" s="1435"/>
      <c r="JC162" s="1435"/>
      <c r="JD162" s="1435"/>
      <c r="JE162" s="1437"/>
      <c r="JF162" s="1437">
        <v>2</v>
      </c>
      <c r="JG162" s="1437"/>
      <c r="JH162" s="1435"/>
      <c r="JI162" s="1436"/>
      <c r="JJ162" s="1436">
        <f t="shared" si="28"/>
        <v>0</v>
      </c>
      <c r="JK162" s="1459"/>
    </row>
    <row r="163" spans="1:271" s="1027" customFormat="1" ht="14.25" customHeight="1">
      <c r="A163" s="1547">
        <f>BangKeTru!B161</f>
        <v>164</v>
      </c>
      <c r="B163" s="1548">
        <f>BangKeTru!C161</f>
        <v>42.3</v>
      </c>
      <c r="C163" s="1416">
        <f t="shared" si="25"/>
        <v>5607.3999999999987</v>
      </c>
      <c r="D163" s="1464"/>
      <c r="E163" s="1465"/>
      <c r="F163" s="1465"/>
      <c r="G163" s="1465"/>
      <c r="H163" s="1466"/>
      <c r="I163" s="1464"/>
      <c r="J163" s="1464"/>
      <c r="K163" s="1467"/>
      <c r="L163" s="1467"/>
      <c r="M163" s="1467">
        <v>5</v>
      </c>
      <c r="N163" s="1468" t="s">
        <v>3434</v>
      </c>
      <c r="O163" s="1469" t="s">
        <v>3434</v>
      </c>
      <c r="P163" s="1469"/>
      <c r="Q163" s="1470">
        <v>1</v>
      </c>
      <c r="R163" s="1470"/>
      <c r="S163" s="1468"/>
      <c r="T163" s="1470"/>
      <c r="U163" s="1470"/>
      <c r="V163" s="1470"/>
      <c r="W163" s="1468"/>
      <c r="X163" s="1471"/>
      <c r="Y163" s="1471">
        <v>1</v>
      </c>
      <c r="Z163" s="1471"/>
      <c r="AA163" s="1462"/>
      <c r="AB163" s="1470"/>
      <c r="AC163" s="1470"/>
      <c r="AD163" s="1470"/>
      <c r="AE163" s="1470"/>
      <c r="AF163" s="1470"/>
      <c r="AG163" s="1470"/>
      <c r="AH163" s="1470"/>
      <c r="AI163" s="1470"/>
      <c r="AJ163" s="1470"/>
      <c r="AK163" s="1470"/>
      <c r="AL163" s="1470"/>
      <c r="AM163" s="1470"/>
      <c r="AN163" s="1470"/>
      <c r="AO163" s="1470"/>
      <c r="AP163" s="1470"/>
      <c r="AQ163" s="1470"/>
      <c r="AR163" s="1470"/>
      <c r="AS163" s="1470"/>
      <c r="AT163" s="1470"/>
      <c r="AU163" s="1470"/>
      <c r="AV163" s="1470"/>
      <c r="AW163" s="1470"/>
      <c r="AX163" s="1470"/>
      <c r="AY163" s="1470"/>
      <c r="AZ163" s="1470"/>
      <c r="BA163" s="1470"/>
      <c r="BB163" s="1470"/>
      <c r="BC163" s="1470">
        <v>1</v>
      </c>
      <c r="BD163" s="1470"/>
      <c r="BE163" s="1470"/>
      <c r="BF163" s="1470"/>
      <c r="BG163" s="1470"/>
      <c r="BH163" s="1470"/>
      <c r="BI163" s="1470"/>
      <c r="BJ163" s="1470"/>
      <c r="BK163" s="1470"/>
      <c r="BL163" s="1470"/>
      <c r="BM163" s="1470"/>
      <c r="BN163" s="1470"/>
      <c r="BO163" s="1470"/>
      <c r="BP163" s="1470"/>
      <c r="BQ163" s="1470"/>
      <c r="BR163" s="1470"/>
      <c r="BS163" s="1470"/>
      <c r="BT163" s="1462"/>
      <c r="BU163" s="1462"/>
      <c r="BV163" s="1470"/>
      <c r="BW163" s="1470"/>
      <c r="BX163" s="1470"/>
      <c r="BY163" s="1470"/>
      <c r="BZ163" s="1470"/>
      <c r="CA163" s="1470"/>
      <c r="CB163" s="1470"/>
      <c r="CC163" s="1470"/>
      <c r="CD163" s="1470"/>
      <c r="CE163" s="1470"/>
      <c r="CF163" s="1462"/>
      <c r="CG163" s="1470"/>
      <c r="CH163" s="1470"/>
      <c r="CI163" s="1470"/>
      <c r="CJ163" s="1470"/>
      <c r="CK163" s="1470"/>
      <c r="CL163" s="1470"/>
      <c r="CM163" s="1470"/>
      <c r="CN163" s="1470"/>
      <c r="CO163" s="1470"/>
      <c r="CP163" s="1470"/>
      <c r="CQ163" s="1470"/>
      <c r="CR163" s="1470"/>
      <c r="CS163" s="1470"/>
      <c r="CT163" s="1470"/>
      <c r="CU163" s="1470"/>
      <c r="CV163" s="1470"/>
      <c r="CW163" s="1470">
        <v>1</v>
      </c>
      <c r="CX163" s="1470"/>
      <c r="CY163" s="1470"/>
      <c r="CZ163" s="1470"/>
      <c r="DA163" s="1470"/>
      <c r="DB163" s="1470"/>
      <c r="DC163" s="1462"/>
      <c r="DD163" s="1470"/>
      <c r="DE163" s="1470"/>
      <c r="DF163" s="1470"/>
      <c r="DG163" s="1470"/>
      <c r="DH163" s="1470"/>
      <c r="DI163" s="1470"/>
      <c r="DJ163" s="1470"/>
      <c r="DK163" s="1470"/>
      <c r="DL163" s="1470"/>
      <c r="DM163" s="1470"/>
      <c r="DN163" s="1470"/>
      <c r="DO163" s="1462">
        <v>1</v>
      </c>
      <c r="DP163" s="1470"/>
      <c r="DQ163" s="1462"/>
      <c r="DR163" s="1470"/>
      <c r="DS163" s="1470"/>
      <c r="DT163" s="1470"/>
      <c r="DU163" s="1470"/>
      <c r="DV163" s="1470"/>
      <c r="DW163" s="1470"/>
      <c r="DX163" s="1470"/>
      <c r="DY163" s="1470"/>
      <c r="DZ163" s="1470"/>
      <c r="EA163" s="1462"/>
      <c r="EB163" s="1470"/>
      <c r="EC163" s="1470"/>
      <c r="ED163" s="1470"/>
      <c r="EE163" s="1470"/>
      <c r="EF163" s="1470"/>
      <c r="EG163" s="1470"/>
      <c r="EH163" s="1470"/>
      <c r="EI163" s="1470"/>
      <c r="EJ163" s="1470"/>
      <c r="EK163" s="1470"/>
      <c r="EL163" s="1472"/>
      <c r="EM163" s="1435"/>
      <c r="EN163" s="1462">
        <v>3</v>
      </c>
      <c r="EO163" s="1462"/>
      <c r="EP163" s="1462"/>
      <c r="EQ163" s="1462"/>
      <c r="ER163" s="1462"/>
      <c r="ES163" s="1435"/>
      <c r="ET163" s="1462"/>
      <c r="EU163" s="1462">
        <v>1</v>
      </c>
      <c r="EV163" s="1462"/>
      <c r="EW163" s="1462"/>
      <c r="EX163" s="1462"/>
      <c r="EY163" s="1462"/>
      <c r="EZ163" s="1462"/>
      <c r="FA163" s="1462"/>
      <c r="FB163" s="1462"/>
      <c r="FC163" s="1462"/>
      <c r="FD163" s="1462"/>
      <c r="FE163" s="1462"/>
      <c r="FF163" s="1473"/>
      <c r="FG163" s="1462"/>
      <c r="FH163" s="1462">
        <v>1</v>
      </c>
      <c r="FI163" s="1462">
        <v>1</v>
      </c>
      <c r="FJ163" s="1462"/>
      <c r="FK163" s="1462"/>
      <c r="FL163" s="1435"/>
      <c r="FM163" s="1435">
        <v>2</v>
      </c>
      <c r="FN163" s="1435"/>
      <c r="FO163" s="1435"/>
      <c r="FP163" s="1462"/>
      <c r="FQ163" s="1435"/>
      <c r="FR163" s="1435"/>
      <c r="FS163" s="1435"/>
      <c r="FT163" s="1435">
        <v>3</v>
      </c>
      <c r="FU163" s="1435"/>
      <c r="FV163" s="1435"/>
      <c r="FW163" s="1435"/>
      <c r="FX163" s="1435"/>
      <c r="FY163" s="1435"/>
      <c r="FZ163" s="1435"/>
      <c r="GA163" s="1435"/>
      <c r="GB163" s="1435"/>
      <c r="GC163" s="1435"/>
      <c r="GD163" s="1439"/>
      <c r="GE163" s="1434"/>
      <c r="GF163" s="1434"/>
      <c r="GG163" s="1435"/>
      <c r="GH163" s="1431">
        <f t="shared" si="26"/>
        <v>126.89999999999999</v>
      </c>
      <c r="GI163" s="1432"/>
      <c r="GJ163" s="1433">
        <f t="shared" si="27"/>
        <v>0</v>
      </c>
      <c r="GK163" s="1433">
        <v>2.5</v>
      </c>
      <c r="GL163" s="1434">
        <v>1</v>
      </c>
      <c r="GM163" s="1434"/>
      <c r="GN163" s="1434"/>
      <c r="GO163" s="1435"/>
      <c r="GP163" s="1435"/>
      <c r="GQ163" s="1435"/>
      <c r="GR163" s="1436"/>
      <c r="GS163" s="1437">
        <v>1</v>
      </c>
      <c r="GT163" s="1435"/>
      <c r="GU163" s="1435"/>
      <c r="GV163" s="1435">
        <v>1</v>
      </c>
      <c r="GW163" s="1435"/>
      <c r="GX163" s="1435"/>
      <c r="GY163" s="1435"/>
      <c r="GZ163" s="1435"/>
      <c r="HA163" s="1435"/>
      <c r="HB163" s="1435"/>
      <c r="HC163" s="1435">
        <f t="shared" si="29"/>
        <v>0</v>
      </c>
      <c r="HD163" s="1437">
        <f t="shared" si="30"/>
        <v>0</v>
      </c>
      <c r="HE163" s="1435"/>
      <c r="HF163" s="1436"/>
      <c r="HG163" s="1437"/>
      <c r="HH163" s="1435">
        <v>2</v>
      </c>
      <c r="HI163" s="1437">
        <v>1</v>
      </c>
      <c r="HJ163" s="1435"/>
      <c r="HK163" s="1437"/>
      <c r="HL163" s="1435"/>
      <c r="HM163" s="1436"/>
      <c r="HN163" s="1436"/>
      <c r="HO163" s="1436"/>
      <c r="HP163" s="1436"/>
      <c r="HQ163" s="1436"/>
      <c r="HR163" s="1437">
        <v>1</v>
      </c>
      <c r="HS163" s="1435"/>
      <c r="HT163" s="1435"/>
      <c r="HU163" s="1435">
        <v>1</v>
      </c>
      <c r="HV163" s="1435"/>
      <c r="HW163" s="1582"/>
      <c r="HX163" s="1435">
        <v>0</v>
      </c>
      <c r="HY163" s="1435">
        <v>1</v>
      </c>
      <c r="HZ163" s="1437"/>
      <c r="IA163" s="1437"/>
      <c r="IB163" s="1437"/>
      <c r="IC163" s="1462"/>
      <c r="ID163" s="1463"/>
      <c r="IE163" s="1463"/>
      <c r="IF163" s="1462"/>
      <c r="IG163" s="1435"/>
      <c r="IH163" s="1462"/>
      <c r="II163" s="1462"/>
      <c r="IJ163" s="1462"/>
      <c r="IK163" s="1462"/>
      <c r="IL163" s="1462"/>
      <c r="IM163" s="1462"/>
      <c r="IN163" s="1462"/>
      <c r="IO163" s="1462"/>
      <c r="IP163" s="1462">
        <v>1</v>
      </c>
      <c r="IQ163" s="1462"/>
      <c r="IR163" s="1462"/>
      <c r="IS163" s="1462"/>
      <c r="IT163" s="1462"/>
      <c r="IU163" s="1462"/>
      <c r="IV163" s="1435">
        <f t="shared" si="23"/>
        <v>0</v>
      </c>
      <c r="IW163" s="1437"/>
      <c r="IX163" s="1437"/>
      <c r="IY163" s="1437">
        <v>1</v>
      </c>
      <c r="IZ163" s="1435">
        <f t="shared" si="24"/>
        <v>0</v>
      </c>
      <c r="JA163" s="1462"/>
      <c r="JB163" s="1462">
        <v>1</v>
      </c>
      <c r="JC163" s="1583"/>
      <c r="JD163" s="1462">
        <v>0</v>
      </c>
      <c r="JE163" s="1437"/>
      <c r="JF163" s="1437"/>
      <c r="JG163" s="1437"/>
      <c r="JH163" s="1435"/>
      <c r="JI163" s="1436"/>
      <c r="JJ163" s="1436">
        <f t="shared" si="28"/>
        <v>0</v>
      </c>
      <c r="JK163" s="1455" t="s">
        <v>3996</v>
      </c>
    </row>
    <row r="164" spans="1:271" s="1027" customFormat="1" ht="18.95" hidden="1" customHeight="1">
      <c r="A164" s="1547" t="str">
        <f>BangKeTru!B162</f>
        <v>164a</v>
      </c>
      <c r="B164" s="1548">
        <f>BangKeTru!C162</f>
        <v>41.7</v>
      </c>
      <c r="C164" s="1416">
        <f t="shared" si="25"/>
        <v>5649.0999999999985</v>
      </c>
      <c r="D164" s="1456"/>
      <c r="E164" s="1457"/>
      <c r="F164" s="1457"/>
      <c r="G164" s="1457"/>
      <c r="H164" s="1458"/>
      <c r="I164" s="1456"/>
      <c r="J164" s="1456"/>
      <c r="K164" s="1422"/>
      <c r="L164" s="1422"/>
      <c r="M164" s="1422"/>
      <c r="N164" s="1423"/>
      <c r="O164" s="1421" t="s">
        <v>3992</v>
      </c>
      <c r="P164" s="1421"/>
      <c r="Q164" s="1422"/>
      <c r="R164" s="1422"/>
      <c r="S164" s="1423"/>
      <c r="T164" s="1422"/>
      <c r="U164" s="1422"/>
      <c r="V164" s="1422"/>
      <c r="W164" s="1423"/>
      <c r="X164" s="1424">
        <v>2</v>
      </c>
      <c r="Y164" s="1424"/>
      <c r="Z164" s="1424"/>
      <c r="AA164" s="1425"/>
      <c r="AB164" s="1422"/>
      <c r="AC164" s="1422"/>
      <c r="AD164" s="1422"/>
      <c r="AE164" s="1422"/>
      <c r="AF164" s="1422"/>
      <c r="AG164" s="1422"/>
      <c r="AH164" s="1422"/>
      <c r="AI164" s="1422"/>
      <c r="AJ164" s="1422"/>
      <c r="AK164" s="1422"/>
      <c r="AL164" s="1422"/>
      <c r="AM164" s="1422"/>
      <c r="AN164" s="1422"/>
      <c r="AO164" s="1422"/>
      <c r="AP164" s="1422"/>
      <c r="AQ164" s="1422"/>
      <c r="AR164" s="1422"/>
      <c r="AS164" s="1422"/>
      <c r="AT164" s="1422"/>
      <c r="AU164" s="1422"/>
      <c r="AV164" s="1422"/>
      <c r="AW164" s="1422"/>
      <c r="AX164" s="1422"/>
      <c r="AY164" s="1422"/>
      <c r="AZ164" s="1422"/>
      <c r="BA164" s="1422">
        <v>1</v>
      </c>
      <c r="BB164" s="1422"/>
      <c r="BC164" s="1422"/>
      <c r="BD164" s="1422"/>
      <c r="BE164" s="1422"/>
      <c r="BF164" s="1422"/>
      <c r="BG164" s="1422"/>
      <c r="BH164" s="1422"/>
      <c r="BI164" s="1422"/>
      <c r="BJ164" s="1422"/>
      <c r="BK164" s="1422"/>
      <c r="BL164" s="1422"/>
      <c r="BM164" s="1422"/>
      <c r="BN164" s="1422"/>
      <c r="BO164" s="1422"/>
      <c r="BP164" s="1422"/>
      <c r="BQ164" s="1422"/>
      <c r="BR164" s="1422"/>
      <c r="BS164" s="1422"/>
      <c r="BT164" s="1425"/>
      <c r="BU164" s="1425"/>
      <c r="BV164" s="1422"/>
      <c r="BW164" s="1422"/>
      <c r="BX164" s="1422"/>
      <c r="BY164" s="1422"/>
      <c r="BZ164" s="1422"/>
      <c r="CA164" s="1422"/>
      <c r="CB164" s="1422"/>
      <c r="CC164" s="1422"/>
      <c r="CD164" s="1422"/>
      <c r="CE164" s="1422"/>
      <c r="CF164" s="1425"/>
      <c r="CG164" s="1422"/>
      <c r="CH164" s="1422"/>
      <c r="CI164" s="1422"/>
      <c r="CJ164" s="1422"/>
      <c r="CK164" s="1422"/>
      <c r="CL164" s="1422"/>
      <c r="CM164" s="1422"/>
      <c r="CN164" s="1422"/>
      <c r="CO164" s="1422"/>
      <c r="CP164" s="1422"/>
      <c r="CQ164" s="1422"/>
      <c r="CR164" s="1422"/>
      <c r="CS164" s="1422"/>
      <c r="CT164" s="1422"/>
      <c r="CU164" s="1422"/>
      <c r="CV164" s="1422"/>
      <c r="CW164" s="1422"/>
      <c r="CX164" s="1422"/>
      <c r="CY164" s="1422"/>
      <c r="CZ164" s="1422"/>
      <c r="DA164" s="1422"/>
      <c r="DB164" s="1422"/>
      <c r="DC164" s="1425"/>
      <c r="DD164" s="1422"/>
      <c r="DE164" s="1422"/>
      <c r="DF164" s="1422">
        <v>1</v>
      </c>
      <c r="DG164" s="1422"/>
      <c r="DH164" s="1422"/>
      <c r="DI164" s="1422"/>
      <c r="DJ164" s="1422"/>
      <c r="DK164" s="1422"/>
      <c r="DL164" s="1422"/>
      <c r="DM164" s="1422"/>
      <c r="DN164" s="1422"/>
      <c r="DO164" s="1425"/>
      <c r="DP164" s="1422"/>
      <c r="DQ164" s="1425"/>
      <c r="DR164" s="1422"/>
      <c r="DS164" s="1422"/>
      <c r="DT164" s="1422"/>
      <c r="DU164" s="1422"/>
      <c r="DV164" s="1422"/>
      <c r="DW164" s="1422"/>
      <c r="DX164" s="1422"/>
      <c r="DY164" s="1422"/>
      <c r="DZ164" s="1422"/>
      <c r="EA164" s="1425"/>
      <c r="EB164" s="1422"/>
      <c r="EC164" s="1422"/>
      <c r="ED164" s="1422"/>
      <c r="EE164" s="1422"/>
      <c r="EF164" s="1422"/>
      <c r="EG164" s="1422"/>
      <c r="EH164" s="1422"/>
      <c r="EI164" s="1422"/>
      <c r="EJ164" s="1422"/>
      <c r="EK164" s="1422"/>
      <c r="EL164" s="1426"/>
      <c r="EM164" s="1427"/>
      <c r="EN164" s="1425">
        <v>6</v>
      </c>
      <c r="EO164" s="1425">
        <v>6</v>
      </c>
      <c r="EP164" s="1425"/>
      <c r="EQ164" s="1425"/>
      <c r="ER164" s="1425">
        <v>6</v>
      </c>
      <c r="ES164" s="1427">
        <v>2</v>
      </c>
      <c r="ET164" s="1425"/>
      <c r="EU164" s="1425"/>
      <c r="EV164" s="1425"/>
      <c r="EW164" s="1425"/>
      <c r="EX164" s="1425"/>
      <c r="EY164" s="1425"/>
      <c r="EZ164" s="1425"/>
      <c r="FA164" s="1425"/>
      <c r="FB164" s="1425"/>
      <c r="FC164" s="1425"/>
      <c r="FD164" s="1425"/>
      <c r="FE164" s="1425"/>
      <c r="FF164" s="1428"/>
      <c r="FG164" s="1425"/>
      <c r="FH164" s="1425"/>
      <c r="FI164" s="1425"/>
      <c r="FJ164" s="1425"/>
      <c r="FK164" s="1425"/>
      <c r="FL164" s="1427"/>
      <c r="FM164" s="1427">
        <v>2</v>
      </c>
      <c r="FN164" s="1427">
        <v>6</v>
      </c>
      <c r="FO164" s="1427"/>
      <c r="FP164" s="1425"/>
      <c r="FQ164" s="1427"/>
      <c r="FR164" s="1427"/>
      <c r="FS164" s="1427"/>
      <c r="FT164" s="1427">
        <v>6</v>
      </c>
      <c r="FU164" s="1427"/>
      <c r="FV164" s="1427"/>
      <c r="FW164" s="1427"/>
      <c r="FX164" s="1427"/>
      <c r="FY164" s="1427"/>
      <c r="FZ164" s="1427">
        <v>2</v>
      </c>
      <c r="GA164" s="1427"/>
      <c r="GB164" s="1427">
        <v>15</v>
      </c>
      <c r="GC164" s="1427">
        <v>8</v>
      </c>
      <c r="GD164" s="1429"/>
      <c r="GE164" s="1430">
        <v>1.2</v>
      </c>
      <c r="GF164" s="1430"/>
      <c r="GG164" s="1427"/>
      <c r="GH164" s="1431">
        <f t="shared" si="26"/>
        <v>125.10000000000001</v>
      </c>
      <c r="GI164" s="1432"/>
      <c r="GJ164" s="1433">
        <f t="shared" si="27"/>
        <v>0</v>
      </c>
      <c r="GK164" s="1433"/>
      <c r="GL164" s="1434"/>
      <c r="GM164" s="1434"/>
      <c r="GN164" s="1434"/>
      <c r="GO164" s="1490">
        <f>1-1</f>
        <v>0</v>
      </c>
      <c r="GP164" s="1435"/>
      <c r="GQ164" s="1435"/>
      <c r="GR164" s="1436"/>
      <c r="GS164" s="1437"/>
      <c r="GT164" s="1435"/>
      <c r="GU164" s="1435"/>
      <c r="GV164" s="1435"/>
      <c r="GW164" s="1435"/>
      <c r="GX164" s="1435"/>
      <c r="GY164" s="1435"/>
      <c r="GZ164" s="1435"/>
      <c r="HA164" s="1435"/>
      <c r="HB164" s="1435"/>
      <c r="HC164" s="1435">
        <f t="shared" si="29"/>
        <v>0</v>
      </c>
      <c r="HD164" s="1437">
        <f t="shared" si="30"/>
        <v>0</v>
      </c>
      <c r="HE164" s="1435"/>
      <c r="HF164" s="1436"/>
      <c r="HG164" s="1437"/>
      <c r="HH164" s="1435"/>
      <c r="HI164" s="1437"/>
      <c r="HJ164" s="1435"/>
      <c r="HK164" s="1437"/>
      <c r="HL164" s="1435"/>
      <c r="HM164" s="1436"/>
      <c r="HN164" s="1436"/>
      <c r="HO164" s="1436"/>
      <c r="HP164" s="1436"/>
      <c r="HQ164" s="1436"/>
      <c r="HR164" s="1437"/>
      <c r="HS164" s="1435"/>
      <c r="HT164" s="1435"/>
      <c r="HU164" s="1435"/>
      <c r="HV164" s="1435"/>
      <c r="HW164" s="1435"/>
      <c r="HX164" s="1435"/>
      <c r="HY164" s="1435"/>
      <c r="HZ164" s="1437"/>
      <c r="IA164" s="1437"/>
      <c r="IB164" s="1437"/>
      <c r="IC164" s="1435"/>
      <c r="ID164" s="1438"/>
      <c r="IE164" s="1438"/>
      <c r="IF164" s="1435"/>
      <c r="IG164" s="1435"/>
      <c r="IH164" s="1435"/>
      <c r="II164" s="1435"/>
      <c r="IJ164" s="1435"/>
      <c r="IK164" s="1435"/>
      <c r="IL164" s="1435"/>
      <c r="IM164" s="1435"/>
      <c r="IN164" s="1435"/>
      <c r="IO164" s="1435"/>
      <c r="IP164" s="1435"/>
      <c r="IQ164" s="1435"/>
      <c r="IR164" s="1435"/>
      <c r="IS164" s="1435"/>
      <c r="IT164" s="1435">
        <f>HJ164</f>
        <v>0</v>
      </c>
      <c r="IU164" s="1435">
        <f>HK164</f>
        <v>0</v>
      </c>
      <c r="IV164" s="1435">
        <f t="shared" si="23"/>
        <v>0</v>
      </c>
      <c r="IW164" s="1436">
        <f>HO164</f>
        <v>0</v>
      </c>
      <c r="IX164" s="1436">
        <f>HP164</f>
        <v>0</v>
      </c>
      <c r="IY164" s="1437"/>
      <c r="IZ164" s="1435">
        <f t="shared" si="24"/>
        <v>0</v>
      </c>
      <c r="JA164" s="1435"/>
      <c r="JB164" s="1435"/>
      <c r="JC164" s="1435"/>
      <c r="JD164" s="1435"/>
      <c r="JE164" s="1437"/>
      <c r="JF164" s="1437"/>
      <c r="JG164" s="1437"/>
      <c r="JH164" s="1435"/>
      <c r="JI164" s="1436"/>
      <c r="JJ164" s="1436">
        <f t="shared" si="28"/>
        <v>0</v>
      </c>
      <c r="JK164" s="1459"/>
    </row>
    <row r="165" spans="1:271" s="1027" customFormat="1" ht="18.95" hidden="1" customHeight="1">
      <c r="A165" s="1547">
        <f>BangKeTru!B163</f>
        <v>165</v>
      </c>
      <c r="B165" s="1548">
        <f>BangKeTru!C163</f>
        <v>38.6</v>
      </c>
      <c r="C165" s="1416">
        <f t="shared" si="25"/>
        <v>5687.6999999999989</v>
      </c>
      <c r="D165" s="1416"/>
      <c r="E165" s="1441"/>
      <c r="F165" s="1441"/>
      <c r="G165" s="1441"/>
      <c r="H165" s="1460"/>
      <c r="I165" s="1443"/>
      <c r="J165" s="1443"/>
      <c r="K165" s="1461"/>
      <c r="L165" s="1461"/>
      <c r="M165" s="1461"/>
      <c r="N165" s="1445" t="s">
        <v>3434</v>
      </c>
      <c r="O165" s="1446" t="s">
        <v>3434</v>
      </c>
      <c r="P165" s="1446"/>
      <c r="Q165" s="1444">
        <v>1</v>
      </c>
      <c r="R165" s="1444"/>
      <c r="S165" s="1445"/>
      <c r="T165" s="1444"/>
      <c r="U165" s="1444"/>
      <c r="V165" s="1444"/>
      <c r="W165" s="1445"/>
      <c r="X165" s="1447"/>
      <c r="Y165" s="1447"/>
      <c r="Z165" s="1447"/>
      <c r="AA165" s="1448"/>
      <c r="AB165" s="1444"/>
      <c r="AC165" s="1444"/>
      <c r="AD165" s="1444"/>
      <c r="AE165" s="1444"/>
      <c r="AF165" s="1444"/>
      <c r="AG165" s="1444"/>
      <c r="AH165" s="1444"/>
      <c r="AI165" s="1444"/>
      <c r="AJ165" s="1444"/>
      <c r="AK165" s="1444"/>
      <c r="AL165" s="1444"/>
      <c r="AM165" s="1444"/>
      <c r="AN165" s="1444"/>
      <c r="AO165" s="1444"/>
      <c r="AP165" s="1444"/>
      <c r="AQ165" s="1444"/>
      <c r="AR165" s="1444"/>
      <c r="AS165" s="1444"/>
      <c r="AT165" s="1444"/>
      <c r="AU165" s="1444"/>
      <c r="AV165" s="1444"/>
      <c r="AW165" s="1444"/>
      <c r="AX165" s="1444"/>
      <c r="AY165" s="1444"/>
      <c r="AZ165" s="1444"/>
      <c r="BA165" s="1444"/>
      <c r="BB165" s="1444"/>
      <c r="BC165" s="1444"/>
      <c r="BD165" s="1444"/>
      <c r="BE165" s="1444"/>
      <c r="BF165" s="1444"/>
      <c r="BG165" s="1444"/>
      <c r="BH165" s="1444"/>
      <c r="BI165" s="1444"/>
      <c r="BJ165" s="1444"/>
      <c r="BK165" s="1444"/>
      <c r="BL165" s="1444"/>
      <c r="BM165" s="1444"/>
      <c r="BN165" s="1444"/>
      <c r="BO165" s="1444"/>
      <c r="BP165" s="1444"/>
      <c r="BQ165" s="1444"/>
      <c r="BR165" s="1444"/>
      <c r="BS165" s="1444"/>
      <c r="BT165" s="1448"/>
      <c r="BU165" s="1448"/>
      <c r="BV165" s="1444"/>
      <c r="BW165" s="1444"/>
      <c r="BX165" s="1444"/>
      <c r="BY165" s="1444"/>
      <c r="BZ165" s="1444"/>
      <c r="CA165" s="1444"/>
      <c r="CB165" s="1444"/>
      <c r="CC165" s="1444"/>
      <c r="CD165" s="1444"/>
      <c r="CE165" s="1444"/>
      <c r="CF165" s="1448"/>
      <c r="CG165" s="1444"/>
      <c r="CH165" s="1444"/>
      <c r="CI165" s="1444"/>
      <c r="CJ165" s="1444"/>
      <c r="CK165" s="1444"/>
      <c r="CL165" s="1444"/>
      <c r="CM165" s="1444"/>
      <c r="CN165" s="1444"/>
      <c r="CO165" s="1444"/>
      <c r="CP165" s="1444"/>
      <c r="CQ165" s="1444"/>
      <c r="CR165" s="1444"/>
      <c r="CS165" s="1444"/>
      <c r="CT165" s="1444"/>
      <c r="CU165" s="1444"/>
      <c r="CV165" s="1444"/>
      <c r="CW165" s="1444"/>
      <c r="CX165" s="1444"/>
      <c r="CY165" s="1444"/>
      <c r="CZ165" s="1444"/>
      <c r="DA165" s="1444"/>
      <c r="DB165" s="1444"/>
      <c r="DC165" s="1448"/>
      <c r="DD165" s="1444"/>
      <c r="DE165" s="1444"/>
      <c r="DF165" s="1444"/>
      <c r="DG165" s="1444"/>
      <c r="DH165" s="1444"/>
      <c r="DI165" s="1444"/>
      <c r="DJ165" s="1444"/>
      <c r="DK165" s="1444"/>
      <c r="DL165" s="1444"/>
      <c r="DM165" s="1444"/>
      <c r="DN165" s="1444"/>
      <c r="DO165" s="1448">
        <v>1</v>
      </c>
      <c r="DP165" s="1444"/>
      <c r="DQ165" s="1448"/>
      <c r="DR165" s="1444"/>
      <c r="DS165" s="1444"/>
      <c r="DT165" s="1444"/>
      <c r="DU165" s="1444"/>
      <c r="DV165" s="1444"/>
      <c r="DW165" s="1444"/>
      <c r="DX165" s="1444"/>
      <c r="DY165" s="1444"/>
      <c r="DZ165" s="1444"/>
      <c r="EA165" s="1448"/>
      <c r="EB165" s="1444"/>
      <c r="EC165" s="1444"/>
      <c r="ED165" s="1444"/>
      <c r="EE165" s="1444"/>
      <c r="EF165" s="1444"/>
      <c r="EG165" s="1444"/>
      <c r="EH165" s="1444"/>
      <c r="EI165" s="1444"/>
      <c r="EJ165" s="1444"/>
      <c r="EK165" s="1444"/>
      <c r="EL165" s="1449"/>
      <c r="EM165" s="1450"/>
      <c r="EN165" s="1448">
        <v>3</v>
      </c>
      <c r="EO165" s="1448"/>
      <c r="EP165" s="1448"/>
      <c r="EQ165" s="1448"/>
      <c r="ER165" s="1448"/>
      <c r="ES165" s="1450"/>
      <c r="ET165" s="1448"/>
      <c r="EU165" s="1448">
        <v>1</v>
      </c>
      <c r="EV165" s="1448"/>
      <c r="EW165" s="1448"/>
      <c r="EX165" s="1448"/>
      <c r="EY165" s="1448"/>
      <c r="EZ165" s="1448"/>
      <c r="FA165" s="1448"/>
      <c r="FB165" s="1448"/>
      <c r="FC165" s="1448"/>
      <c r="FD165" s="1448"/>
      <c r="FE165" s="1448"/>
      <c r="FF165" s="1451"/>
      <c r="FG165" s="1448"/>
      <c r="FH165" s="1448"/>
      <c r="FI165" s="1448"/>
      <c r="FJ165" s="1448"/>
      <c r="FK165" s="1448"/>
      <c r="FL165" s="1450"/>
      <c r="FM165" s="1450"/>
      <c r="FN165" s="1450"/>
      <c r="FO165" s="1450"/>
      <c r="FP165" s="1448"/>
      <c r="FQ165" s="1452"/>
      <c r="FR165" s="1452"/>
      <c r="FS165" s="1450"/>
      <c r="FT165" s="1450">
        <v>3</v>
      </c>
      <c r="FU165" s="1450"/>
      <c r="FV165" s="1450"/>
      <c r="FW165" s="1450"/>
      <c r="FX165" s="1450"/>
      <c r="FY165" s="1450"/>
      <c r="FZ165" s="1450"/>
      <c r="GA165" s="1450"/>
      <c r="GB165" s="1450"/>
      <c r="GC165" s="1450"/>
      <c r="GD165" s="1453"/>
      <c r="GE165" s="1454"/>
      <c r="GF165" s="1454"/>
      <c r="GG165" s="1450"/>
      <c r="GH165" s="1431">
        <f t="shared" si="26"/>
        <v>115.80000000000001</v>
      </c>
      <c r="GI165" s="1432"/>
      <c r="GJ165" s="1433">
        <f t="shared" si="27"/>
        <v>0</v>
      </c>
      <c r="GK165" s="1433"/>
      <c r="GL165" s="1434"/>
      <c r="GM165" s="1434"/>
      <c r="GN165" s="1434"/>
      <c r="GO165" s="1435"/>
      <c r="GP165" s="1435"/>
      <c r="GQ165" s="1435"/>
      <c r="GR165" s="1436"/>
      <c r="GS165" s="1437"/>
      <c r="GT165" s="1435"/>
      <c r="GU165" s="1435"/>
      <c r="GV165" s="1435">
        <v>1</v>
      </c>
      <c r="GW165" s="1435"/>
      <c r="GX165" s="1435"/>
      <c r="GY165" s="1435"/>
      <c r="GZ165" s="1435"/>
      <c r="HA165" s="1435"/>
      <c r="HB165" s="1435"/>
      <c r="HC165" s="1435">
        <f t="shared" si="29"/>
        <v>0</v>
      </c>
      <c r="HD165" s="1437">
        <f t="shared" si="30"/>
        <v>0</v>
      </c>
      <c r="HE165" s="1435"/>
      <c r="HF165" s="1436"/>
      <c r="HG165" s="1437"/>
      <c r="HH165" s="1435">
        <v>2</v>
      </c>
      <c r="HI165" s="1437">
        <v>1</v>
      </c>
      <c r="HJ165" s="1435"/>
      <c r="HK165" s="1437"/>
      <c r="HL165" s="1435"/>
      <c r="HM165" s="1436"/>
      <c r="HN165" s="1436">
        <v>3</v>
      </c>
      <c r="HO165" s="1436"/>
      <c r="HP165" s="1436"/>
      <c r="HQ165" s="1436"/>
      <c r="HR165" s="1437"/>
      <c r="HS165" s="1435"/>
      <c r="HT165" s="1435"/>
      <c r="HU165" s="1435"/>
      <c r="HV165" s="1435"/>
      <c r="HW165" s="1435"/>
      <c r="HX165" s="1435"/>
      <c r="HY165" s="1435">
        <v>1</v>
      </c>
      <c r="HZ165" s="1437"/>
      <c r="IA165" s="1437"/>
      <c r="IB165" s="1437"/>
      <c r="IC165" s="1462"/>
      <c r="ID165" s="1463"/>
      <c r="IE165" s="1463"/>
      <c r="IF165" s="1462"/>
      <c r="IG165" s="1435"/>
      <c r="IH165" s="1462"/>
      <c r="II165" s="1462"/>
      <c r="IJ165" s="1462"/>
      <c r="IK165" s="1462"/>
      <c r="IL165" s="1462"/>
      <c r="IM165" s="1462"/>
      <c r="IN165" s="1462"/>
      <c r="IO165" s="1462"/>
      <c r="IP165" s="1462"/>
      <c r="IQ165" s="1462"/>
      <c r="IR165" s="1462"/>
      <c r="IS165" s="1462"/>
      <c r="IT165" s="1462"/>
      <c r="IU165" s="1462"/>
      <c r="IV165" s="1435">
        <f t="shared" si="23"/>
        <v>0</v>
      </c>
      <c r="IW165" s="1437"/>
      <c r="IX165" s="1437"/>
      <c r="IY165" s="1437"/>
      <c r="IZ165" s="1435">
        <f t="shared" si="24"/>
        <v>0</v>
      </c>
      <c r="JA165" s="1462"/>
      <c r="JB165" s="1462"/>
      <c r="JC165" s="1462"/>
      <c r="JD165" s="1462"/>
      <c r="JE165" s="1437"/>
      <c r="JF165" s="1437"/>
      <c r="JG165" s="1437"/>
      <c r="JH165" s="1435"/>
      <c r="JI165" s="1436"/>
      <c r="JJ165" s="1436">
        <f t="shared" si="28"/>
        <v>0</v>
      </c>
      <c r="JK165" s="1455"/>
    </row>
    <row r="166" spans="1:271" s="1027" customFormat="1" ht="18.95" hidden="1" customHeight="1">
      <c r="A166" s="1547" t="str">
        <f>BangKeTru!B164</f>
        <v>165a</v>
      </c>
      <c r="B166" s="1548">
        <f>BangKeTru!C164</f>
        <v>39.4</v>
      </c>
      <c r="C166" s="1416">
        <f t="shared" si="25"/>
        <v>5727.0999999999985</v>
      </c>
      <c r="D166" s="1456"/>
      <c r="E166" s="1457"/>
      <c r="F166" s="1457"/>
      <c r="G166" s="1457"/>
      <c r="H166" s="1458"/>
      <c r="I166" s="1456"/>
      <c r="J166" s="1456"/>
      <c r="K166" s="1422"/>
      <c r="L166" s="1422"/>
      <c r="M166" s="1422"/>
      <c r="N166" s="1423"/>
      <c r="O166" s="1421" t="s">
        <v>3434</v>
      </c>
      <c r="P166" s="1421"/>
      <c r="Q166" s="1422"/>
      <c r="R166" s="1422"/>
      <c r="S166" s="1423"/>
      <c r="T166" s="1422"/>
      <c r="U166" s="1422"/>
      <c r="V166" s="1422"/>
      <c r="W166" s="1423"/>
      <c r="X166" s="1424">
        <v>1</v>
      </c>
      <c r="Y166" s="1424"/>
      <c r="Z166" s="1424"/>
      <c r="AA166" s="1425"/>
      <c r="AB166" s="1422"/>
      <c r="AC166" s="1422"/>
      <c r="AD166" s="1422"/>
      <c r="AE166" s="1422"/>
      <c r="AF166" s="1422"/>
      <c r="AG166" s="1422"/>
      <c r="AH166" s="1422"/>
      <c r="AI166" s="1422"/>
      <c r="AJ166" s="1422"/>
      <c r="AK166" s="1422"/>
      <c r="AL166" s="1422"/>
      <c r="AM166" s="1422"/>
      <c r="AN166" s="1422">
        <v>1</v>
      </c>
      <c r="AO166" s="1422"/>
      <c r="AP166" s="1422"/>
      <c r="AQ166" s="1422"/>
      <c r="AR166" s="1422"/>
      <c r="AS166" s="1422"/>
      <c r="AT166" s="1422"/>
      <c r="AU166" s="1422"/>
      <c r="AV166" s="1422"/>
      <c r="AW166" s="1422"/>
      <c r="AX166" s="1422"/>
      <c r="AY166" s="1422"/>
      <c r="AZ166" s="1422"/>
      <c r="BA166" s="1422"/>
      <c r="BB166" s="1422"/>
      <c r="BC166" s="1422"/>
      <c r="BD166" s="1422"/>
      <c r="BE166" s="1422"/>
      <c r="BF166" s="1422"/>
      <c r="BG166" s="1422"/>
      <c r="BH166" s="1422"/>
      <c r="BI166" s="1422"/>
      <c r="BJ166" s="1422"/>
      <c r="BK166" s="1422"/>
      <c r="BL166" s="1422"/>
      <c r="BM166" s="1422"/>
      <c r="BN166" s="1422"/>
      <c r="BO166" s="1422"/>
      <c r="BP166" s="1422"/>
      <c r="BQ166" s="1422"/>
      <c r="BR166" s="1422"/>
      <c r="BS166" s="1422"/>
      <c r="BT166" s="1425"/>
      <c r="BU166" s="1425"/>
      <c r="BV166" s="1422"/>
      <c r="BW166" s="1422"/>
      <c r="BX166" s="1422"/>
      <c r="BY166" s="1422"/>
      <c r="BZ166" s="1422"/>
      <c r="CA166" s="1422"/>
      <c r="CB166" s="1422"/>
      <c r="CC166" s="1422"/>
      <c r="CD166" s="1422"/>
      <c r="CE166" s="1422"/>
      <c r="CF166" s="1425"/>
      <c r="CG166" s="1422"/>
      <c r="CH166" s="1422"/>
      <c r="CI166" s="1422"/>
      <c r="CJ166" s="1422"/>
      <c r="CK166" s="1422"/>
      <c r="CL166" s="1422"/>
      <c r="CM166" s="1422"/>
      <c r="CN166" s="1422"/>
      <c r="CO166" s="1422"/>
      <c r="CP166" s="1422"/>
      <c r="CQ166" s="1422"/>
      <c r="CR166" s="1422"/>
      <c r="CS166" s="1422">
        <v>1</v>
      </c>
      <c r="CT166" s="1422"/>
      <c r="CU166" s="1422"/>
      <c r="CV166" s="1422"/>
      <c r="CW166" s="1422"/>
      <c r="CX166" s="1422"/>
      <c r="CY166" s="1422"/>
      <c r="CZ166" s="1422"/>
      <c r="DA166" s="1422"/>
      <c r="DB166" s="1422"/>
      <c r="DC166" s="1425"/>
      <c r="DD166" s="1422"/>
      <c r="DE166" s="1422"/>
      <c r="DF166" s="1422"/>
      <c r="DG166" s="1422"/>
      <c r="DH166" s="1422"/>
      <c r="DI166" s="1422"/>
      <c r="DJ166" s="1422"/>
      <c r="DK166" s="1422"/>
      <c r="DL166" s="1422"/>
      <c r="DM166" s="1422"/>
      <c r="DN166" s="1422"/>
      <c r="DO166" s="1425">
        <v>1</v>
      </c>
      <c r="DP166" s="1422"/>
      <c r="DQ166" s="1425"/>
      <c r="DR166" s="1422"/>
      <c r="DS166" s="1422"/>
      <c r="DT166" s="1422"/>
      <c r="DU166" s="1422"/>
      <c r="DV166" s="1422"/>
      <c r="DW166" s="1422"/>
      <c r="DX166" s="1422"/>
      <c r="DY166" s="1422"/>
      <c r="DZ166" s="1422"/>
      <c r="EA166" s="1425"/>
      <c r="EB166" s="1422"/>
      <c r="EC166" s="1422"/>
      <c r="ED166" s="1422"/>
      <c r="EE166" s="1422"/>
      <c r="EF166" s="1422"/>
      <c r="EG166" s="1422"/>
      <c r="EH166" s="1422"/>
      <c r="EI166" s="1422"/>
      <c r="EJ166" s="1422"/>
      <c r="EK166" s="1422"/>
      <c r="EL166" s="1426"/>
      <c r="EM166" s="1427"/>
      <c r="EN166" s="1425">
        <v>3</v>
      </c>
      <c r="EO166" s="1425"/>
      <c r="EP166" s="1425"/>
      <c r="EQ166" s="1425"/>
      <c r="ER166" s="1425"/>
      <c r="ES166" s="1427"/>
      <c r="ET166" s="1425"/>
      <c r="EU166" s="1425">
        <v>1</v>
      </c>
      <c r="EV166" s="1425"/>
      <c r="EW166" s="1425"/>
      <c r="EX166" s="1425"/>
      <c r="EY166" s="1425"/>
      <c r="EZ166" s="1425"/>
      <c r="FA166" s="1425"/>
      <c r="FB166" s="1425"/>
      <c r="FC166" s="1425"/>
      <c r="FD166" s="1425"/>
      <c r="FE166" s="1425"/>
      <c r="FF166" s="1428"/>
      <c r="FG166" s="1425"/>
      <c r="FH166" s="1425"/>
      <c r="FI166" s="1425"/>
      <c r="FJ166" s="1425"/>
      <c r="FK166" s="1425"/>
      <c r="FL166" s="1427"/>
      <c r="FM166" s="1427"/>
      <c r="FN166" s="1427"/>
      <c r="FO166" s="1427"/>
      <c r="FP166" s="1425"/>
      <c r="FQ166" s="1427"/>
      <c r="FR166" s="1427"/>
      <c r="FS166" s="1427"/>
      <c r="FT166" s="1427">
        <v>3</v>
      </c>
      <c r="FU166" s="1427"/>
      <c r="FV166" s="1427"/>
      <c r="FW166" s="1427"/>
      <c r="FX166" s="1427"/>
      <c r="FY166" s="1427"/>
      <c r="FZ166" s="1427">
        <v>2</v>
      </c>
      <c r="GA166" s="1427"/>
      <c r="GB166" s="1427">
        <v>2</v>
      </c>
      <c r="GC166" s="1427">
        <v>4</v>
      </c>
      <c r="GD166" s="1429"/>
      <c r="GE166" s="1430"/>
      <c r="GF166" s="1430"/>
      <c r="GG166" s="1427"/>
      <c r="GH166" s="1431">
        <f t="shared" si="26"/>
        <v>118.19999999999999</v>
      </c>
      <c r="GI166" s="1432"/>
      <c r="GJ166" s="1433">
        <f t="shared" si="27"/>
        <v>0</v>
      </c>
      <c r="GK166" s="1433"/>
      <c r="GL166" s="1434"/>
      <c r="GM166" s="1434"/>
      <c r="GN166" s="1434"/>
      <c r="GO166" s="1435">
        <v>1</v>
      </c>
      <c r="GP166" s="1435"/>
      <c r="GQ166" s="1435"/>
      <c r="GR166" s="1436"/>
      <c r="GS166" s="1437"/>
      <c r="GT166" s="1435"/>
      <c r="GU166" s="1435"/>
      <c r="GV166" s="1435"/>
      <c r="GW166" s="1435"/>
      <c r="GX166" s="1435"/>
      <c r="GY166" s="1435"/>
      <c r="GZ166" s="1435"/>
      <c r="HA166" s="1435"/>
      <c r="HB166" s="1435"/>
      <c r="HC166" s="1435">
        <f t="shared" si="29"/>
        <v>0</v>
      </c>
      <c r="HD166" s="1437">
        <f t="shared" si="30"/>
        <v>0</v>
      </c>
      <c r="HE166" s="1435"/>
      <c r="HF166" s="1436"/>
      <c r="HG166" s="1437"/>
      <c r="HH166" s="1435"/>
      <c r="HI166" s="1437"/>
      <c r="HJ166" s="1435">
        <v>1</v>
      </c>
      <c r="HK166" s="1437"/>
      <c r="HL166" s="1435">
        <v>1</v>
      </c>
      <c r="HM166" s="1436">
        <v>3</v>
      </c>
      <c r="HN166" s="1436">
        <v>3</v>
      </c>
      <c r="HO166" s="1436"/>
      <c r="HP166" s="1436"/>
      <c r="HQ166" s="1436"/>
      <c r="HR166" s="1437"/>
      <c r="HS166" s="1435"/>
      <c r="HT166" s="1435"/>
      <c r="HU166" s="1435"/>
      <c r="HV166" s="1435"/>
      <c r="HW166" s="1435"/>
      <c r="HX166" s="1435"/>
      <c r="HY166" s="1435"/>
      <c r="HZ166" s="1437"/>
      <c r="IA166" s="1437"/>
      <c r="IB166" s="1437"/>
      <c r="IC166" s="1435"/>
      <c r="ID166" s="1438"/>
      <c r="IE166" s="1438"/>
      <c r="IF166" s="1435"/>
      <c r="IG166" s="1435"/>
      <c r="IH166" s="1435"/>
      <c r="II166" s="1435"/>
      <c r="IJ166" s="1435"/>
      <c r="IK166" s="1435"/>
      <c r="IL166" s="1435"/>
      <c r="IM166" s="1435"/>
      <c r="IN166" s="1435"/>
      <c r="IO166" s="1435"/>
      <c r="IP166" s="1435"/>
      <c r="IQ166" s="1435"/>
      <c r="IR166" s="1435"/>
      <c r="IS166" s="1435"/>
      <c r="IT166" s="1435">
        <f>HJ166</f>
        <v>1</v>
      </c>
      <c r="IU166" s="1435">
        <f>HK166</f>
        <v>0</v>
      </c>
      <c r="IV166" s="1435">
        <f t="shared" si="23"/>
        <v>1</v>
      </c>
      <c r="IW166" s="1436">
        <f>HO166</f>
        <v>0</v>
      </c>
      <c r="IX166" s="1436">
        <f>HP166</f>
        <v>0</v>
      </c>
      <c r="IY166" s="1437"/>
      <c r="IZ166" s="1435">
        <f t="shared" si="24"/>
        <v>0</v>
      </c>
      <c r="JA166" s="1435"/>
      <c r="JB166" s="1435"/>
      <c r="JC166" s="1435"/>
      <c r="JD166" s="1435"/>
      <c r="JE166" s="1437"/>
      <c r="JF166" s="1437">
        <v>2</v>
      </c>
      <c r="JG166" s="1437"/>
      <c r="JH166" s="1435"/>
      <c r="JI166" s="1436"/>
      <c r="JJ166" s="1436">
        <f t="shared" si="28"/>
        <v>0</v>
      </c>
      <c r="JK166" s="1459"/>
    </row>
    <row r="167" spans="1:271" s="1027" customFormat="1" ht="18.95" hidden="1" customHeight="1">
      <c r="A167" s="1547">
        <f>BangKeTru!B165</f>
        <v>166</v>
      </c>
      <c r="B167" s="1548">
        <f>BangKeTru!C165</f>
        <v>35.4</v>
      </c>
      <c r="C167" s="1416">
        <f t="shared" si="25"/>
        <v>5762.4999999999982</v>
      </c>
      <c r="D167" s="1416"/>
      <c r="E167" s="1441"/>
      <c r="F167" s="1441"/>
      <c r="G167" s="1441"/>
      <c r="H167" s="1460"/>
      <c r="I167" s="1443"/>
      <c r="J167" s="1443"/>
      <c r="K167" s="1461"/>
      <c r="L167" s="1461"/>
      <c r="M167" s="1461"/>
      <c r="N167" s="1445" t="s">
        <v>3434</v>
      </c>
      <c r="O167" s="1446" t="s">
        <v>3434</v>
      </c>
      <c r="P167" s="1446"/>
      <c r="Q167" s="1444">
        <v>1</v>
      </c>
      <c r="R167" s="1444"/>
      <c r="S167" s="1445"/>
      <c r="T167" s="1444"/>
      <c r="U167" s="1444"/>
      <c r="V167" s="1444"/>
      <c r="W167" s="1445"/>
      <c r="X167" s="1447"/>
      <c r="Y167" s="1447"/>
      <c r="Z167" s="1447"/>
      <c r="AA167" s="1448"/>
      <c r="AB167" s="1444"/>
      <c r="AC167" s="1444"/>
      <c r="AD167" s="1444"/>
      <c r="AE167" s="1444"/>
      <c r="AF167" s="1444"/>
      <c r="AG167" s="1444"/>
      <c r="AH167" s="1444"/>
      <c r="AI167" s="1444"/>
      <c r="AJ167" s="1444"/>
      <c r="AK167" s="1444"/>
      <c r="AL167" s="1444"/>
      <c r="AM167" s="1444"/>
      <c r="AN167" s="1444"/>
      <c r="AO167" s="1444"/>
      <c r="AP167" s="1444"/>
      <c r="AQ167" s="1444"/>
      <c r="AR167" s="1444"/>
      <c r="AS167" s="1444"/>
      <c r="AT167" s="1444"/>
      <c r="AU167" s="1444"/>
      <c r="AV167" s="1444"/>
      <c r="AW167" s="1444"/>
      <c r="AX167" s="1444"/>
      <c r="AY167" s="1444"/>
      <c r="AZ167" s="1444"/>
      <c r="BA167" s="1444"/>
      <c r="BB167" s="1444"/>
      <c r="BC167" s="1444"/>
      <c r="BD167" s="1444"/>
      <c r="BE167" s="1444"/>
      <c r="BF167" s="1444"/>
      <c r="BG167" s="1444"/>
      <c r="BH167" s="1444"/>
      <c r="BI167" s="1444"/>
      <c r="BJ167" s="1444"/>
      <c r="BK167" s="1444"/>
      <c r="BL167" s="1444"/>
      <c r="BM167" s="1444"/>
      <c r="BN167" s="1444"/>
      <c r="BO167" s="1444"/>
      <c r="BP167" s="1444"/>
      <c r="BQ167" s="1444"/>
      <c r="BR167" s="1444"/>
      <c r="BS167" s="1444"/>
      <c r="BT167" s="1448"/>
      <c r="BU167" s="1448"/>
      <c r="BV167" s="1444"/>
      <c r="BW167" s="1444"/>
      <c r="BX167" s="1444"/>
      <c r="BY167" s="1444"/>
      <c r="BZ167" s="1444"/>
      <c r="CA167" s="1444"/>
      <c r="CB167" s="1444"/>
      <c r="CC167" s="1444"/>
      <c r="CD167" s="1444"/>
      <c r="CE167" s="1444"/>
      <c r="CF167" s="1448"/>
      <c r="CG167" s="1444"/>
      <c r="CH167" s="1444"/>
      <c r="CI167" s="1444"/>
      <c r="CJ167" s="1444"/>
      <c r="CK167" s="1444"/>
      <c r="CL167" s="1444"/>
      <c r="CM167" s="1444"/>
      <c r="CN167" s="1444"/>
      <c r="CO167" s="1444"/>
      <c r="CP167" s="1444"/>
      <c r="CQ167" s="1444"/>
      <c r="CR167" s="1444"/>
      <c r="CS167" s="1444"/>
      <c r="CT167" s="1444"/>
      <c r="CU167" s="1444"/>
      <c r="CV167" s="1444"/>
      <c r="CW167" s="1444"/>
      <c r="CX167" s="1444"/>
      <c r="CY167" s="1444"/>
      <c r="CZ167" s="1444"/>
      <c r="DA167" s="1444"/>
      <c r="DB167" s="1444"/>
      <c r="DC167" s="1448"/>
      <c r="DD167" s="1444"/>
      <c r="DE167" s="1444"/>
      <c r="DF167" s="1444"/>
      <c r="DG167" s="1444"/>
      <c r="DH167" s="1444"/>
      <c r="DI167" s="1444"/>
      <c r="DJ167" s="1444"/>
      <c r="DK167" s="1444"/>
      <c r="DL167" s="1444"/>
      <c r="DM167" s="1444"/>
      <c r="DN167" s="1444"/>
      <c r="DO167" s="1448">
        <v>1</v>
      </c>
      <c r="DP167" s="1444"/>
      <c r="DQ167" s="1448"/>
      <c r="DR167" s="1444"/>
      <c r="DS167" s="1444"/>
      <c r="DT167" s="1444"/>
      <c r="DU167" s="1444"/>
      <c r="DV167" s="1444"/>
      <c r="DW167" s="1444"/>
      <c r="DX167" s="1444"/>
      <c r="DY167" s="1444"/>
      <c r="DZ167" s="1444"/>
      <c r="EA167" s="1448"/>
      <c r="EB167" s="1444"/>
      <c r="EC167" s="1444"/>
      <c r="ED167" s="1444"/>
      <c r="EE167" s="1444"/>
      <c r="EF167" s="1444"/>
      <c r="EG167" s="1444"/>
      <c r="EH167" s="1444"/>
      <c r="EI167" s="1444"/>
      <c r="EJ167" s="1444"/>
      <c r="EK167" s="1444"/>
      <c r="EL167" s="1449"/>
      <c r="EM167" s="1450"/>
      <c r="EN167" s="1448">
        <v>3</v>
      </c>
      <c r="EO167" s="1448"/>
      <c r="EP167" s="1448"/>
      <c r="EQ167" s="1448"/>
      <c r="ER167" s="1448"/>
      <c r="ES167" s="1450"/>
      <c r="ET167" s="1448"/>
      <c r="EU167" s="1448">
        <v>1</v>
      </c>
      <c r="EV167" s="1448"/>
      <c r="EW167" s="1448"/>
      <c r="EX167" s="1448"/>
      <c r="EY167" s="1448"/>
      <c r="EZ167" s="1448"/>
      <c r="FA167" s="1448"/>
      <c r="FB167" s="1448"/>
      <c r="FC167" s="1448"/>
      <c r="FD167" s="1448"/>
      <c r="FE167" s="1448"/>
      <c r="FF167" s="1451"/>
      <c r="FG167" s="1448"/>
      <c r="FH167" s="1448"/>
      <c r="FI167" s="1448"/>
      <c r="FJ167" s="1448"/>
      <c r="FK167" s="1448"/>
      <c r="FL167" s="1450"/>
      <c r="FM167" s="1450"/>
      <c r="FN167" s="1450"/>
      <c r="FO167" s="1450"/>
      <c r="FP167" s="1448"/>
      <c r="FQ167" s="1452"/>
      <c r="FR167" s="1452"/>
      <c r="FS167" s="1450"/>
      <c r="FT167" s="1450">
        <v>3</v>
      </c>
      <c r="FU167" s="1450"/>
      <c r="FV167" s="1450"/>
      <c r="FW167" s="1450"/>
      <c r="FX167" s="1450"/>
      <c r="FY167" s="1450"/>
      <c r="FZ167" s="1450"/>
      <c r="GA167" s="1450"/>
      <c r="GB167" s="1450"/>
      <c r="GC167" s="1450"/>
      <c r="GD167" s="1453"/>
      <c r="GE167" s="1454"/>
      <c r="GF167" s="1454"/>
      <c r="GG167" s="1450"/>
      <c r="GH167" s="1431">
        <f t="shared" si="26"/>
        <v>106.19999999999999</v>
      </c>
      <c r="GI167" s="1432"/>
      <c r="GJ167" s="1433">
        <f t="shared" si="27"/>
        <v>0</v>
      </c>
      <c r="GK167" s="1433"/>
      <c r="GL167" s="1434"/>
      <c r="GM167" s="1434"/>
      <c r="GN167" s="1434"/>
      <c r="GO167" s="1435"/>
      <c r="GP167" s="1435"/>
      <c r="GQ167" s="1435"/>
      <c r="GR167" s="1436"/>
      <c r="GS167" s="1437"/>
      <c r="GT167" s="1435"/>
      <c r="GU167" s="1435"/>
      <c r="GV167" s="1435">
        <v>1</v>
      </c>
      <c r="GW167" s="1435"/>
      <c r="GX167" s="1435"/>
      <c r="GY167" s="1435"/>
      <c r="GZ167" s="1435"/>
      <c r="HA167" s="1435"/>
      <c r="HB167" s="1435"/>
      <c r="HC167" s="1435">
        <f t="shared" si="29"/>
        <v>0</v>
      </c>
      <c r="HD167" s="1437">
        <f t="shared" si="30"/>
        <v>0</v>
      </c>
      <c r="HE167" s="1435"/>
      <c r="HF167" s="1436"/>
      <c r="HG167" s="1437"/>
      <c r="HH167" s="1435">
        <v>2</v>
      </c>
      <c r="HI167" s="1437">
        <v>1</v>
      </c>
      <c r="HJ167" s="1435"/>
      <c r="HK167" s="1437"/>
      <c r="HL167" s="1435"/>
      <c r="HM167" s="1436"/>
      <c r="HN167" s="1436">
        <v>2</v>
      </c>
      <c r="HO167" s="1436"/>
      <c r="HP167" s="1436"/>
      <c r="HQ167" s="1436"/>
      <c r="HR167" s="1437"/>
      <c r="HS167" s="1435"/>
      <c r="HT167" s="1435"/>
      <c r="HU167" s="1435"/>
      <c r="HV167" s="1435"/>
      <c r="HW167" s="1435"/>
      <c r="HX167" s="1435"/>
      <c r="HY167" s="1435">
        <v>1</v>
      </c>
      <c r="HZ167" s="1437"/>
      <c r="IA167" s="1437"/>
      <c r="IB167" s="1437"/>
      <c r="IC167" s="1462"/>
      <c r="ID167" s="1463"/>
      <c r="IE167" s="1463"/>
      <c r="IF167" s="1462"/>
      <c r="IG167" s="1435"/>
      <c r="IH167" s="1462"/>
      <c r="II167" s="1462"/>
      <c r="IJ167" s="1462"/>
      <c r="IK167" s="1462"/>
      <c r="IL167" s="1462"/>
      <c r="IM167" s="1462"/>
      <c r="IN167" s="1462"/>
      <c r="IO167" s="1462"/>
      <c r="IP167" s="1462"/>
      <c r="IQ167" s="1462"/>
      <c r="IR167" s="1462"/>
      <c r="IS167" s="1462"/>
      <c r="IT167" s="1462"/>
      <c r="IU167" s="1462"/>
      <c r="IV167" s="1435">
        <f t="shared" si="23"/>
        <v>0</v>
      </c>
      <c r="IW167" s="1437"/>
      <c r="IX167" s="1437"/>
      <c r="IY167" s="1437"/>
      <c r="IZ167" s="1435">
        <f t="shared" si="24"/>
        <v>0</v>
      </c>
      <c r="JA167" s="1462"/>
      <c r="JB167" s="1462"/>
      <c r="JC167" s="1462"/>
      <c r="JD167" s="1462"/>
      <c r="JE167" s="1437"/>
      <c r="JF167" s="1437"/>
      <c r="JG167" s="1437"/>
      <c r="JH167" s="1435"/>
      <c r="JI167" s="1436"/>
      <c r="JJ167" s="1436">
        <f t="shared" si="28"/>
        <v>0</v>
      </c>
      <c r="JK167" s="1455"/>
    </row>
    <row r="168" spans="1:271" s="1027" customFormat="1" ht="18.95" hidden="1" customHeight="1">
      <c r="A168" s="1547" t="str">
        <f>BangKeTru!B166</f>
        <v>166A</v>
      </c>
      <c r="B168" s="1548">
        <f>BangKeTru!C166</f>
        <v>39.4</v>
      </c>
      <c r="C168" s="1416">
        <f t="shared" si="25"/>
        <v>5801.8999999999978</v>
      </c>
      <c r="D168" s="1464"/>
      <c r="E168" s="1465"/>
      <c r="F168" s="1465"/>
      <c r="G168" s="1465"/>
      <c r="H168" s="1466"/>
      <c r="I168" s="1464">
        <v>5</v>
      </c>
      <c r="J168" s="1464">
        <v>1</v>
      </c>
      <c r="K168" s="1467"/>
      <c r="L168" s="1467"/>
      <c r="M168" s="1467">
        <v>1</v>
      </c>
      <c r="N168" s="1468" t="s">
        <v>3998</v>
      </c>
      <c r="O168" s="1469" t="s">
        <v>3998</v>
      </c>
      <c r="P168" s="1469"/>
      <c r="Q168" s="1468">
        <v>1</v>
      </c>
      <c r="R168" s="1468"/>
      <c r="S168" s="1468"/>
      <c r="T168" s="1468"/>
      <c r="U168" s="1468"/>
      <c r="V168" s="1468"/>
      <c r="W168" s="1468"/>
      <c r="X168" s="1468"/>
      <c r="Y168" s="1518"/>
      <c r="Z168" s="1518"/>
      <c r="AA168" s="1462"/>
      <c r="AB168" s="1462"/>
      <c r="AC168" s="1462"/>
      <c r="AD168" s="1462"/>
      <c r="AE168" s="1462"/>
      <c r="AF168" s="1462"/>
      <c r="AG168" s="1462"/>
      <c r="AH168" s="1462"/>
      <c r="AI168" s="1462"/>
      <c r="AJ168" s="1462"/>
      <c r="AK168" s="1462"/>
      <c r="AL168" s="1462"/>
      <c r="AM168" s="1462"/>
      <c r="AN168" s="1472"/>
      <c r="AO168" s="1462"/>
      <c r="AP168" s="1462"/>
      <c r="AQ168" s="1462"/>
      <c r="AR168" s="1462"/>
      <c r="AS168" s="1462"/>
      <c r="AT168" s="1462"/>
      <c r="AU168" s="1462"/>
      <c r="AV168" s="1462"/>
      <c r="AW168" s="1462"/>
      <c r="AX168" s="1462"/>
      <c r="AY168" s="1462"/>
      <c r="AZ168" s="1462"/>
      <c r="BA168" s="1462"/>
      <c r="BB168" s="1462"/>
      <c r="BC168" s="1462"/>
      <c r="BD168" s="1462"/>
      <c r="BE168" s="1462"/>
      <c r="BF168" s="1462"/>
      <c r="BG168" s="1462"/>
      <c r="BH168" s="1462"/>
      <c r="BI168" s="1462"/>
      <c r="BJ168" s="1462"/>
      <c r="BK168" s="1462"/>
      <c r="BL168" s="1462"/>
      <c r="BM168" s="1462"/>
      <c r="BN168" s="1462"/>
      <c r="BO168" s="1462"/>
      <c r="BP168" s="1462"/>
      <c r="BQ168" s="1462"/>
      <c r="BR168" s="1462"/>
      <c r="BS168" s="1462"/>
      <c r="BT168" s="1462"/>
      <c r="BU168" s="1462"/>
      <c r="BV168" s="1462"/>
      <c r="BW168" s="1462"/>
      <c r="BX168" s="1462"/>
      <c r="BY168" s="1462"/>
      <c r="BZ168" s="1462"/>
      <c r="CA168" s="1462"/>
      <c r="CB168" s="1462"/>
      <c r="CC168" s="1462"/>
      <c r="CD168" s="1462"/>
      <c r="CE168" s="1462"/>
      <c r="CF168" s="1462"/>
      <c r="CG168" s="1462"/>
      <c r="CH168" s="1462"/>
      <c r="CI168" s="1462"/>
      <c r="CJ168" s="1462"/>
      <c r="CK168" s="1462"/>
      <c r="CL168" s="1462"/>
      <c r="CM168" s="1462"/>
      <c r="CN168" s="1462"/>
      <c r="CO168" s="1462"/>
      <c r="CP168" s="1462"/>
      <c r="CQ168" s="1462"/>
      <c r="CR168" s="1462"/>
      <c r="CS168" s="1462"/>
      <c r="CT168" s="1462"/>
      <c r="CU168" s="1462"/>
      <c r="CV168" s="1462"/>
      <c r="CW168" s="1462"/>
      <c r="CX168" s="1462"/>
      <c r="CY168" s="1462"/>
      <c r="CZ168" s="1462"/>
      <c r="DA168" s="1462"/>
      <c r="DB168" s="1462"/>
      <c r="DC168" s="1462"/>
      <c r="DD168" s="1462"/>
      <c r="DE168" s="1462"/>
      <c r="DF168" s="1462"/>
      <c r="DG168" s="1462"/>
      <c r="DH168" s="1462"/>
      <c r="DI168" s="1462"/>
      <c r="DJ168" s="1462"/>
      <c r="DK168" s="1472"/>
      <c r="DL168" s="1462"/>
      <c r="DM168" s="1462"/>
      <c r="DN168" s="1462"/>
      <c r="DO168" s="1462">
        <v>1</v>
      </c>
      <c r="DP168" s="1462"/>
      <c r="DQ168" s="1462"/>
      <c r="DR168" s="1462"/>
      <c r="DS168" s="1462"/>
      <c r="DT168" s="1462"/>
      <c r="DU168" s="1462"/>
      <c r="DV168" s="1462"/>
      <c r="DW168" s="1462"/>
      <c r="DX168" s="1462"/>
      <c r="DY168" s="1462"/>
      <c r="DZ168" s="1462"/>
      <c r="EA168" s="1462"/>
      <c r="EB168" s="1462"/>
      <c r="EC168" s="1462"/>
      <c r="ED168" s="1462"/>
      <c r="EE168" s="1462"/>
      <c r="EF168" s="1462"/>
      <c r="EG168" s="1462"/>
      <c r="EH168" s="1462"/>
      <c r="EI168" s="1462"/>
      <c r="EJ168" s="1462"/>
      <c r="EK168" s="1462"/>
      <c r="EL168" s="1472"/>
      <c r="EM168" s="1462"/>
      <c r="EN168" s="1462">
        <v>3</v>
      </c>
      <c r="EO168" s="1462"/>
      <c r="EP168" s="1462"/>
      <c r="EQ168" s="1462"/>
      <c r="ER168" s="1462"/>
      <c r="ES168" s="1462"/>
      <c r="ET168" s="1462"/>
      <c r="EU168" s="1462">
        <v>1</v>
      </c>
      <c r="EV168" s="1462"/>
      <c r="EW168" s="1462"/>
      <c r="EX168" s="1462"/>
      <c r="EY168" s="1462"/>
      <c r="EZ168" s="1462"/>
      <c r="FA168" s="1462"/>
      <c r="FB168" s="1462"/>
      <c r="FC168" s="1462"/>
      <c r="FD168" s="1462"/>
      <c r="FE168" s="1462"/>
      <c r="FF168" s="1473"/>
      <c r="FG168" s="1462"/>
      <c r="FH168" s="1462">
        <v>1</v>
      </c>
      <c r="FI168" s="1462">
        <v>1</v>
      </c>
      <c r="FJ168" s="1462">
        <v>2</v>
      </c>
      <c r="FK168" s="1462"/>
      <c r="FL168" s="1462"/>
      <c r="FM168" s="1462">
        <v>2</v>
      </c>
      <c r="FN168" s="1462"/>
      <c r="FO168" s="1462"/>
      <c r="FP168" s="1462"/>
      <c r="FQ168" s="1462"/>
      <c r="FR168" s="1435"/>
      <c r="FS168" s="1462"/>
      <c r="FT168" s="1462">
        <v>3</v>
      </c>
      <c r="FU168" s="1462"/>
      <c r="FV168" s="1462"/>
      <c r="FW168" s="1462"/>
      <c r="FX168" s="1462"/>
      <c r="FY168" s="1462"/>
      <c r="FZ168" s="1462"/>
      <c r="GA168" s="1462"/>
      <c r="GB168" s="1462"/>
      <c r="GC168" s="1462"/>
      <c r="GD168" s="1434"/>
      <c r="GE168" s="1434"/>
      <c r="GF168" s="1434"/>
      <c r="GG168" s="1462"/>
      <c r="GH168" s="1431">
        <f t="shared" si="26"/>
        <v>118.19999999999999</v>
      </c>
      <c r="GI168" s="1432"/>
      <c r="GJ168" s="1433">
        <f t="shared" si="27"/>
        <v>5</v>
      </c>
      <c r="GK168" s="1433"/>
      <c r="GL168" s="1434"/>
      <c r="GM168" s="1434"/>
      <c r="GN168" s="1434"/>
      <c r="GO168" s="1462"/>
      <c r="GP168" s="1462"/>
      <c r="GQ168" s="1462"/>
      <c r="GR168" s="1437"/>
      <c r="GS168" s="1437"/>
      <c r="GT168" s="1462"/>
      <c r="GU168" s="1462"/>
      <c r="GV168" s="1462">
        <v>1</v>
      </c>
      <c r="GW168" s="1462"/>
      <c r="GX168" s="1462"/>
      <c r="GY168" s="1462"/>
      <c r="GZ168" s="1462"/>
      <c r="HA168" s="1462"/>
      <c r="HB168" s="1462"/>
      <c r="HC168" s="1435">
        <f t="shared" si="29"/>
        <v>0</v>
      </c>
      <c r="HD168" s="1437">
        <f t="shared" si="30"/>
        <v>0</v>
      </c>
      <c r="HE168" s="1462"/>
      <c r="HF168" s="1437"/>
      <c r="HG168" s="1437"/>
      <c r="HH168" s="1462">
        <v>2</v>
      </c>
      <c r="HI168" s="1437">
        <v>1</v>
      </c>
      <c r="HJ168" s="1462"/>
      <c r="HK168" s="1437"/>
      <c r="HL168" s="1462"/>
      <c r="HM168" s="1437"/>
      <c r="HN168" s="1437">
        <v>2</v>
      </c>
      <c r="HO168" s="1437"/>
      <c r="HP168" s="1437"/>
      <c r="HQ168" s="1437"/>
      <c r="HR168" s="1437"/>
      <c r="HS168" s="1462"/>
      <c r="HT168" s="1462"/>
      <c r="HU168" s="1462"/>
      <c r="HV168" s="1462"/>
      <c r="HW168" s="1462"/>
      <c r="HX168" s="1462"/>
      <c r="HY168" s="1462">
        <v>1</v>
      </c>
      <c r="HZ168" s="1437"/>
      <c r="IA168" s="1437"/>
      <c r="IB168" s="1437"/>
      <c r="IC168" s="1462"/>
      <c r="ID168" s="1463"/>
      <c r="IE168" s="1463"/>
      <c r="IF168" s="1462"/>
      <c r="IG168" s="1435"/>
      <c r="IH168" s="1462"/>
      <c r="II168" s="1462"/>
      <c r="IJ168" s="1462"/>
      <c r="IK168" s="1462"/>
      <c r="IL168" s="1462"/>
      <c r="IM168" s="1462"/>
      <c r="IN168" s="1462"/>
      <c r="IO168" s="1462"/>
      <c r="IP168" s="1462"/>
      <c r="IQ168" s="1462"/>
      <c r="IR168" s="1462"/>
      <c r="IS168" s="1462"/>
      <c r="IT168" s="1462"/>
      <c r="IU168" s="1462"/>
      <c r="IV168" s="1435">
        <f t="shared" si="23"/>
        <v>0</v>
      </c>
      <c r="IW168" s="1437"/>
      <c r="IX168" s="1437"/>
      <c r="IY168" s="1437"/>
      <c r="IZ168" s="1435">
        <f t="shared" si="24"/>
        <v>0</v>
      </c>
      <c r="JA168" s="1462"/>
      <c r="JB168" s="1462"/>
      <c r="JC168" s="1462"/>
      <c r="JD168" s="1462"/>
      <c r="JE168" s="1437"/>
      <c r="JF168" s="1437"/>
      <c r="JG168" s="1437"/>
      <c r="JH168" s="1435"/>
      <c r="JI168" s="1436"/>
      <c r="JJ168" s="1436">
        <f t="shared" si="28"/>
        <v>0</v>
      </c>
      <c r="JK168" s="1455" t="s">
        <v>3999</v>
      </c>
    </row>
    <row r="169" spans="1:271" s="1027" customFormat="1" ht="18.95" hidden="1" customHeight="1">
      <c r="A169" s="1547">
        <f>BangKeTru!B167</f>
        <v>167</v>
      </c>
      <c r="B169" s="1548">
        <f>BangKeTru!C167</f>
        <v>35.6</v>
      </c>
      <c r="C169" s="1416">
        <f t="shared" si="25"/>
        <v>5837.4999999999982</v>
      </c>
      <c r="D169" s="1416"/>
      <c r="E169" s="1441"/>
      <c r="F169" s="1441"/>
      <c r="G169" s="1441"/>
      <c r="H169" s="1460"/>
      <c r="I169" s="1443"/>
      <c r="J169" s="1443"/>
      <c r="K169" s="1461"/>
      <c r="L169" s="1461"/>
      <c r="M169" s="1461"/>
      <c r="N169" s="1445" t="s">
        <v>3994</v>
      </c>
      <c r="O169" s="1446" t="s">
        <v>3994</v>
      </c>
      <c r="P169" s="1446"/>
      <c r="Q169" s="1444">
        <v>1</v>
      </c>
      <c r="R169" s="1444"/>
      <c r="S169" s="1445"/>
      <c r="T169" s="1444"/>
      <c r="U169" s="1444"/>
      <c r="V169" s="1444"/>
      <c r="W169" s="1445"/>
      <c r="X169" s="1447"/>
      <c r="Y169" s="1447"/>
      <c r="Z169" s="1447"/>
      <c r="AA169" s="1448"/>
      <c r="AB169" s="1444"/>
      <c r="AC169" s="1444"/>
      <c r="AD169" s="1444"/>
      <c r="AE169" s="1444"/>
      <c r="AF169" s="1444"/>
      <c r="AG169" s="1444"/>
      <c r="AH169" s="1444"/>
      <c r="AI169" s="1444"/>
      <c r="AJ169" s="1444"/>
      <c r="AK169" s="1444"/>
      <c r="AL169" s="1444"/>
      <c r="AM169" s="1444"/>
      <c r="AN169" s="1444"/>
      <c r="AO169" s="1444"/>
      <c r="AP169" s="1444"/>
      <c r="AQ169" s="1444"/>
      <c r="AR169" s="1444"/>
      <c r="AS169" s="1444"/>
      <c r="AT169" s="1444"/>
      <c r="AU169" s="1444"/>
      <c r="AV169" s="1444"/>
      <c r="AW169" s="1444"/>
      <c r="AX169" s="1444"/>
      <c r="AY169" s="1444"/>
      <c r="AZ169" s="1444"/>
      <c r="BA169" s="1444"/>
      <c r="BB169" s="1444"/>
      <c r="BC169" s="1444"/>
      <c r="BD169" s="1444"/>
      <c r="BE169" s="1444"/>
      <c r="BF169" s="1444"/>
      <c r="BG169" s="1444"/>
      <c r="BH169" s="1444"/>
      <c r="BI169" s="1444"/>
      <c r="BJ169" s="1444"/>
      <c r="BK169" s="1444"/>
      <c r="BL169" s="1444"/>
      <c r="BM169" s="1444"/>
      <c r="BN169" s="1444"/>
      <c r="BO169" s="1444"/>
      <c r="BP169" s="1444"/>
      <c r="BQ169" s="1444"/>
      <c r="BR169" s="1444"/>
      <c r="BS169" s="1444"/>
      <c r="BT169" s="1448"/>
      <c r="BU169" s="1448">
        <v>1</v>
      </c>
      <c r="BV169" s="1444"/>
      <c r="BW169" s="1444"/>
      <c r="BX169" s="1444"/>
      <c r="BY169" s="1444"/>
      <c r="BZ169" s="1444"/>
      <c r="CA169" s="1444"/>
      <c r="CB169" s="1444"/>
      <c r="CC169" s="1444"/>
      <c r="CD169" s="1444"/>
      <c r="CE169" s="1444"/>
      <c r="CF169" s="1448"/>
      <c r="CG169" s="1444"/>
      <c r="CH169" s="1444"/>
      <c r="CI169" s="1444"/>
      <c r="CJ169" s="1444"/>
      <c r="CK169" s="1444"/>
      <c r="CL169" s="1444"/>
      <c r="CM169" s="1444"/>
      <c r="CN169" s="1444"/>
      <c r="CO169" s="1444"/>
      <c r="CP169" s="1444"/>
      <c r="CQ169" s="1444"/>
      <c r="CR169" s="1444"/>
      <c r="CS169" s="1444"/>
      <c r="CT169" s="1444"/>
      <c r="CU169" s="1444"/>
      <c r="CV169" s="1444"/>
      <c r="CW169" s="1444"/>
      <c r="CX169" s="1444"/>
      <c r="CY169" s="1444"/>
      <c r="CZ169" s="1444"/>
      <c r="DA169" s="1444"/>
      <c r="DB169" s="1444"/>
      <c r="DC169" s="1448"/>
      <c r="DD169" s="1444"/>
      <c r="DE169" s="1444"/>
      <c r="DF169" s="1444"/>
      <c r="DG169" s="1444"/>
      <c r="DH169" s="1444"/>
      <c r="DI169" s="1444"/>
      <c r="DJ169" s="1444"/>
      <c r="DK169" s="1444"/>
      <c r="DL169" s="1444"/>
      <c r="DM169" s="1444"/>
      <c r="DN169" s="1444"/>
      <c r="DO169" s="1448"/>
      <c r="DP169" s="1444"/>
      <c r="DQ169" s="1448">
        <v>1</v>
      </c>
      <c r="DR169" s="1444"/>
      <c r="DS169" s="1444"/>
      <c r="DT169" s="1444"/>
      <c r="DU169" s="1444"/>
      <c r="DV169" s="1444"/>
      <c r="DW169" s="1444"/>
      <c r="DX169" s="1444"/>
      <c r="DY169" s="1444"/>
      <c r="DZ169" s="1444"/>
      <c r="EA169" s="1448"/>
      <c r="EB169" s="1444"/>
      <c r="EC169" s="1444"/>
      <c r="ED169" s="1444"/>
      <c r="EE169" s="1444"/>
      <c r="EF169" s="1444"/>
      <c r="EG169" s="1444"/>
      <c r="EH169" s="1444"/>
      <c r="EI169" s="1444"/>
      <c r="EJ169" s="1444"/>
      <c r="EK169" s="1444"/>
      <c r="EL169" s="1449"/>
      <c r="EM169" s="1450"/>
      <c r="EN169" s="1448">
        <v>6</v>
      </c>
      <c r="EO169" s="1448"/>
      <c r="EP169" s="1448"/>
      <c r="EQ169" s="1448"/>
      <c r="ER169" s="1448"/>
      <c r="ES169" s="1450"/>
      <c r="ET169" s="1448"/>
      <c r="EU169" s="1448">
        <v>1</v>
      </c>
      <c r="EV169" s="1448"/>
      <c r="EW169" s="1448"/>
      <c r="EX169" s="1448"/>
      <c r="EY169" s="1448"/>
      <c r="EZ169" s="1448"/>
      <c r="FA169" s="1448"/>
      <c r="FB169" s="1448"/>
      <c r="FC169" s="1448"/>
      <c r="FD169" s="1448"/>
      <c r="FE169" s="1448"/>
      <c r="FF169" s="1451"/>
      <c r="FG169" s="1448"/>
      <c r="FH169" s="1448"/>
      <c r="FI169" s="1448"/>
      <c r="FJ169" s="1448"/>
      <c r="FK169" s="1448"/>
      <c r="FL169" s="1450"/>
      <c r="FM169" s="1450"/>
      <c r="FN169" s="1450"/>
      <c r="FO169" s="1450"/>
      <c r="FP169" s="1448"/>
      <c r="FQ169" s="1452"/>
      <c r="FR169" s="1452"/>
      <c r="FS169" s="1450">
        <v>6</v>
      </c>
      <c r="FT169" s="1450"/>
      <c r="FU169" s="1450"/>
      <c r="FV169" s="1450"/>
      <c r="FW169" s="1450"/>
      <c r="FX169" s="1450"/>
      <c r="FY169" s="1450"/>
      <c r="FZ169" s="1450"/>
      <c r="GA169" s="1450"/>
      <c r="GB169" s="1450"/>
      <c r="GC169" s="1450"/>
      <c r="GD169" s="1453"/>
      <c r="GE169" s="1454"/>
      <c r="GF169" s="1454"/>
      <c r="GG169" s="1450"/>
      <c r="GH169" s="1431">
        <f t="shared" si="26"/>
        <v>106.80000000000001</v>
      </c>
      <c r="GI169" s="1432"/>
      <c r="GJ169" s="1433">
        <f t="shared" si="27"/>
        <v>0</v>
      </c>
      <c r="GK169" s="1433"/>
      <c r="GL169" s="1434"/>
      <c r="GM169" s="1434"/>
      <c r="GN169" s="1434"/>
      <c r="GO169" s="1435"/>
      <c r="GP169" s="1435"/>
      <c r="GQ169" s="1435"/>
      <c r="GR169" s="1436"/>
      <c r="GS169" s="1437"/>
      <c r="GT169" s="1435"/>
      <c r="GU169" s="1435"/>
      <c r="GV169" s="1435"/>
      <c r="GW169" s="1435">
        <v>1</v>
      </c>
      <c r="GX169" s="1435"/>
      <c r="GY169" s="1435"/>
      <c r="GZ169" s="1435"/>
      <c r="HA169" s="1435"/>
      <c r="HB169" s="1435"/>
      <c r="HC169" s="1435">
        <f t="shared" si="29"/>
        <v>1</v>
      </c>
      <c r="HD169" s="1437">
        <f t="shared" si="30"/>
        <v>0</v>
      </c>
      <c r="HE169" s="1435"/>
      <c r="HF169" s="1436"/>
      <c r="HG169" s="1437"/>
      <c r="HH169" s="1435">
        <v>4</v>
      </c>
      <c r="HI169" s="1437">
        <v>2</v>
      </c>
      <c r="HJ169" s="1435"/>
      <c r="HK169" s="1437"/>
      <c r="HL169" s="1435"/>
      <c r="HM169" s="1436"/>
      <c r="HN169" s="1436">
        <v>1</v>
      </c>
      <c r="HO169" s="1436"/>
      <c r="HP169" s="1436"/>
      <c r="HQ169" s="1436"/>
      <c r="HR169" s="1437"/>
      <c r="HS169" s="1435"/>
      <c r="HT169" s="1435"/>
      <c r="HU169" s="1435"/>
      <c r="HV169" s="1435"/>
      <c r="HW169" s="1435"/>
      <c r="HX169" s="1435"/>
      <c r="HY169" s="1435">
        <v>1</v>
      </c>
      <c r="HZ169" s="1437"/>
      <c r="IA169" s="1437"/>
      <c r="IB169" s="1437"/>
      <c r="IC169" s="1462"/>
      <c r="ID169" s="1463"/>
      <c r="IE169" s="1463"/>
      <c r="IF169" s="1462"/>
      <c r="IG169" s="1435"/>
      <c r="IH169" s="1462"/>
      <c r="II169" s="1462"/>
      <c r="IJ169" s="1462"/>
      <c r="IK169" s="1462"/>
      <c r="IL169" s="1462"/>
      <c r="IM169" s="1462"/>
      <c r="IN169" s="1462"/>
      <c r="IO169" s="1462"/>
      <c r="IP169" s="1462"/>
      <c r="IQ169" s="1462"/>
      <c r="IR169" s="1462"/>
      <c r="IS169" s="1462"/>
      <c r="IT169" s="1462"/>
      <c r="IU169" s="1462"/>
      <c r="IV169" s="1435">
        <f t="shared" si="23"/>
        <v>0</v>
      </c>
      <c r="IW169" s="1437"/>
      <c r="IX169" s="1437"/>
      <c r="IY169" s="1437"/>
      <c r="IZ169" s="1435">
        <f t="shared" si="24"/>
        <v>0</v>
      </c>
      <c r="JA169" s="1462"/>
      <c r="JB169" s="1462"/>
      <c r="JC169" s="1462"/>
      <c r="JD169" s="1462"/>
      <c r="JE169" s="1437"/>
      <c r="JF169" s="1437"/>
      <c r="JG169" s="1437"/>
      <c r="JH169" s="1435"/>
      <c r="JI169" s="1436"/>
      <c r="JJ169" s="1436">
        <f t="shared" si="28"/>
        <v>0</v>
      </c>
      <c r="JK169" s="1455"/>
    </row>
    <row r="170" spans="1:271" s="1027" customFormat="1" ht="18.95" hidden="1" customHeight="1">
      <c r="A170" s="1547" t="str">
        <f>BangKeTru!B168</f>
        <v>167a</v>
      </c>
      <c r="B170" s="1548">
        <f>BangKeTru!C168</f>
        <v>39.5</v>
      </c>
      <c r="C170" s="1416">
        <f t="shared" si="25"/>
        <v>5876.9999999999982</v>
      </c>
      <c r="D170" s="1456"/>
      <c r="E170" s="1457"/>
      <c r="F170" s="1457"/>
      <c r="G170" s="1457"/>
      <c r="H170" s="1458"/>
      <c r="I170" s="1456"/>
      <c r="J170" s="1456"/>
      <c r="K170" s="1422"/>
      <c r="L170" s="1422"/>
      <c r="M170" s="1422"/>
      <c r="N170" s="1423"/>
      <c r="O170" s="1421" t="s">
        <v>3434</v>
      </c>
      <c r="P170" s="1421"/>
      <c r="Q170" s="1422"/>
      <c r="R170" s="1422"/>
      <c r="S170" s="1423"/>
      <c r="T170" s="1422"/>
      <c r="U170" s="1422"/>
      <c r="V170" s="1422"/>
      <c r="W170" s="1423"/>
      <c r="X170" s="1424">
        <v>1</v>
      </c>
      <c r="Y170" s="1424"/>
      <c r="Z170" s="1424"/>
      <c r="AA170" s="1425"/>
      <c r="AB170" s="1422"/>
      <c r="AC170" s="1422"/>
      <c r="AD170" s="1422"/>
      <c r="AE170" s="1422"/>
      <c r="AF170" s="1422"/>
      <c r="AG170" s="1422"/>
      <c r="AH170" s="1422"/>
      <c r="AI170" s="1422"/>
      <c r="AJ170" s="1422"/>
      <c r="AK170" s="1422"/>
      <c r="AL170" s="1422"/>
      <c r="AM170" s="1422"/>
      <c r="AN170" s="1422">
        <v>1</v>
      </c>
      <c r="AO170" s="1422"/>
      <c r="AP170" s="1422"/>
      <c r="AQ170" s="1422"/>
      <c r="AR170" s="1422"/>
      <c r="AS170" s="1422"/>
      <c r="AT170" s="1422"/>
      <c r="AU170" s="1422"/>
      <c r="AV170" s="1422"/>
      <c r="AW170" s="1422"/>
      <c r="AX170" s="1422"/>
      <c r="AY170" s="1422"/>
      <c r="AZ170" s="1422"/>
      <c r="BA170" s="1422"/>
      <c r="BB170" s="1422"/>
      <c r="BC170" s="1422"/>
      <c r="BD170" s="1422"/>
      <c r="BE170" s="1422"/>
      <c r="BF170" s="1422"/>
      <c r="BG170" s="1422"/>
      <c r="BH170" s="1422"/>
      <c r="BI170" s="1422"/>
      <c r="BJ170" s="1422"/>
      <c r="BK170" s="1422"/>
      <c r="BL170" s="1422"/>
      <c r="BM170" s="1422"/>
      <c r="BN170" s="1422"/>
      <c r="BO170" s="1422"/>
      <c r="BP170" s="1422"/>
      <c r="BQ170" s="1422"/>
      <c r="BR170" s="1422"/>
      <c r="BS170" s="1422"/>
      <c r="BT170" s="1425"/>
      <c r="BU170" s="1425"/>
      <c r="BV170" s="1422"/>
      <c r="BW170" s="1422"/>
      <c r="BX170" s="1422"/>
      <c r="BY170" s="1422"/>
      <c r="BZ170" s="1422"/>
      <c r="CA170" s="1422"/>
      <c r="CB170" s="1422"/>
      <c r="CC170" s="1422"/>
      <c r="CD170" s="1422"/>
      <c r="CE170" s="1422"/>
      <c r="CF170" s="1425"/>
      <c r="CG170" s="1422"/>
      <c r="CH170" s="1422"/>
      <c r="CI170" s="1422"/>
      <c r="CJ170" s="1422"/>
      <c r="CK170" s="1422"/>
      <c r="CL170" s="1422"/>
      <c r="CM170" s="1422"/>
      <c r="CN170" s="1422"/>
      <c r="CO170" s="1422"/>
      <c r="CP170" s="1422"/>
      <c r="CQ170" s="1422"/>
      <c r="CR170" s="1422"/>
      <c r="CS170" s="1422"/>
      <c r="CT170" s="1422"/>
      <c r="CU170" s="1422"/>
      <c r="CV170" s="1422"/>
      <c r="CW170" s="1422"/>
      <c r="CX170" s="1422"/>
      <c r="CY170" s="1422"/>
      <c r="CZ170" s="1422"/>
      <c r="DA170" s="1422"/>
      <c r="DB170" s="1422"/>
      <c r="DC170" s="1425"/>
      <c r="DD170" s="1422"/>
      <c r="DE170" s="1422"/>
      <c r="DF170" s="1422"/>
      <c r="DG170" s="1422"/>
      <c r="DH170" s="1422"/>
      <c r="DI170" s="1422"/>
      <c r="DJ170" s="1422"/>
      <c r="DK170" s="1422"/>
      <c r="DL170" s="1422"/>
      <c r="DM170" s="1422"/>
      <c r="DN170" s="1422"/>
      <c r="DO170" s="1425">
        <v>1</v>
      </c>
      <c r="DP170" s="1422"/>
      <c r="DQ170" s="1425"/>
      <c r="DR170" s="1422"/>
      <c r="DS170" s="1422"/>
      <c r="DT170" s="1422"/>
      <c r="DU170" s="1422"/>
      <c r="DV170" s="1422"/>
      <c r="DW170" s="1422"/>
      <c r="DX170" s="1422"/>
      <c r="DY170" s="1422"/>
      <c r="DZ170" s="1422"/>
      <c r="EA170" s="1425"/>
      <c r="EB170" s="1422"/>
      <c r="EC170" s="1422"/>
      <c r="ED170" s="1422"/>
      <c r="EE170" s="1422"/>
      <c r="EF170" s="1422"/>
      <c r="EG170" s="1422"/>
      <c r="EH170" s="1422"/>
      <c r="EI170" s="1422"/>
      <c r="EJ170" s="1422"/>
      <c r="EK170" s="1422"/>
      <c r="EL170" s="1426"/>
      <c r="EM170" s="1427"/>
      <c r="EN170" s="1425">
        <v>3</v>
      </c>
      <c r="EO170" s="1425"/>
      <c r="EP170" s="1425"/>
      <c r="EQ170" s="1425"/>
      <c r="ER170" s="1425"/>
      <c r="ES170" s="1427"/>
      <c r="ET170" s="1425"/>
      <c r="EU170" s="1425">
        <v>1</v>
      </c>
      <c r="EV170" s="1425"/>
      <c r="EW170" s="1425"/>
      <c r="EX170" s="1425"/>
      <c r="EY170" s="1425"/>
      <c r="EZ170" s="1425"/>
      <c r="FA170" s="1425"/>
      <c r="FB170" s="1425"/>
      <c r="FC170" s="1425"/>
      <c r="FD170" s="1425"/>
      <c r="FE170" s="1425"/>
      <c r="FF170" s="1428"/>
      <c r="FG170" s="1425"/>
      <c r="FH170" s="1425"/>
      <c r="FI170" s="1425"/>
      <c r="FJ170" s="1425"/>
      <c r="FK170" s="1425"/>
      <c r="FL170" s="1427"/>
      <c r="FM170" s="1427"/>
      <c r="FN170" s="1427"/>
      <c r="FO170" s="1427"/>
      <c r="FP170" s="1425"/>
      <c r="FQ170" s="1427"/>
      <c r="FR170" s="1427"/>
      <c r="FS170" s="1427"/>
      <c r="FT170" s="1427">
        <v>3</v>
      </c>
      <c r="FU170" s="1427"/>
      <c r="FV170" s="1427"/>
      <c r="FW170" s="1427"/>
      <c r="FX170" s="1427"/>
      <c r="FY170" s="1427"/>
      <c r="FZ170" s="1427">
        <v>2</v>
      </c>
      <c r="GA170" s="1427"/>
      <c r="GB170" s="1435">
        <f>5-5</f>
        <v>0</v>
      </c>
      <c r="GC170" s="1427">
        <v>4</v>
      </c>
      <c r="GD170" s="1429"/>
      <c r="GE170" s="1430"/>
      <c r="GF170" s="1430"/>
      <c r="GG170" s="1427"/>
      <c r="GH170" s="1431">
        <f t="shared" si="26"/>
        <v>118.5</v>
      </c>
      <c r="GI170" s="1432"/>
      <c r="GJ170" s="1433">
        <f t="shared" si="27"/>
        <v>0</v>
      </c>
      <c r="GK170" s="1433"/>
      <c r="GL170" s="1434"/>
      <c r="GM170" s="1434"/>
      <c r="GN170" s="1434"/>
      <c r="GO170" s="1435">
        <v>1</v>
      </c>
      <c r="GP170" s="1435"/>
      <c r="GQ170" s="1435"/>
      <c r="GR170" s="1436"/>
      <c r="GS170" s="1437"/>
      <c r="GT170" s="1435"/>
      <c r="GU170" s="1435"/>
      <c r="GV170" s="1435"/>
      <c r="GW170" s="1435"/>
      <c r="GX170" s="1435"/>
      <c r="GY170" s="1435"/>
      <c r="GZ170" s="1435"/>
      <c r="HA170" s="1435"/>
      <c r="HB170" s="1435"/>
      <c r="HC170" s="1435">
        <f t="shared" si="29"/>
        <v>0</v>
      </c>
      <c r="HD170" s="1437">
        <f t="shared" si="30"/>
        <v>0</v>
      </c>
      <c r="HE170" s="1435"/>
      <c r="HF170" s="1436"/>
      <c r="HG170" s="1437"/>
      <c r="HH170" s="1435"/>
      <c r="HI170" s="1437"/>
      <c r="HJ170" s="1435">
        <v>2</v>
      </c>
      <c r="HK170" s="1437"/>
      <c r="HL170" s="1435">
        <v>1</v>
      </c>
      <c r="HM170" s="1436">
        <v>2</v>
      </c>
      <c r="HN170" s="1436">
        <v>2</v>
      </c>
      <c r="HO170" s="1436"/>
      <c r="HP170" s="1436"/>
      <c r="HQ170" s="1436"/>
      <c r="HR170" s="1437"/>
      <c r="HS170" s="1435"/>
      <c r="HT170" s="1435"/>
      <c r="HU170" s="1435"/>
      <c r="HV170" s="1435"/>
      <c r="HW170" s="1435"/>
      <c r="HX170" s="1435"/>
      <c r="HY170" s="1435"/>
      <c r="HZ170" s="1437"/>
      <c r="IA170" s="1437"/>
      <c r="IB170" s="1437"/>
      <c r="IC170" s="1435"/>
      <c r="ID170" s="1438"/>
      <c r="IE170" s="1438"/>
      <c r="IF170" s="1435"/>
      <c r="IG170" s="1435"/>
      <c r="IH170" s="1435"/>
      <c r="II170" s="1435"/>
      <c r="IJ170" s="1435"/>
      <c r="IK170" s="1435"/>
      <c r="IL170" s="1435"/>
      <c r="IM170" s="1435"/>
      <c r="IN170" s="1435"/>
      <c r="IO170" s="1435"/>
      <c r="IP170" s="1435"/>
      <c r="IQ170" s="1435"/>
      <c r="IR170" s="1435"/>
      <c r="IS170" s="1435"/>
      <c r="IT170" s="1435">
        <f>HJ170</f>
        <v>2</v>
      </c>
      <c r="IU170" s="1435">
        <f>HK170</f>
        <v>0</v>
      </c>
      <c r="IV170" s="1435">
        <f t="shared" si="23"/>
        <v>1</v>
      </c>
      <c r="IW170" s="1436">
        <f>HO170</f>
        <v>0</v>
      </c>
      <c r="IX170" s="1436">
        <f>HP170</f>
        <v>0</v>
      </c>
      <c r="IY170" s="1437"/>
      <c r="IZ170" s="1435">
        <f t="shared" si="24"/>
        <v>0</v>
      </c>
      <c r="JA170" s="1435"/>
      <c r="JB170" s="1435"/>
      <c r="JC170" s="1435"/>
      <c r="JD170" s="1435"/>
      <c r="JE170" s="1437"/>
      <c r="JF170" s="1437">
        <v>2</v>
      </c>
      <c r="JG170" s="1437"/>
      <c r="JH170" s="1435"/>
      <c r="JI170" s="1436"/>
      <c r="JJ170" s="1436">
        <f t="shared" si="28"/>
        <v>0</v>
      </c>
      <c r="JK170" s="1459"/>
    </row>
    <row r="171" spans="1:271" s="1027" customFormat="1" ht="18.95" hidden="1" customHeight="1">
      <c r="A171" s="1547">
        <f>BangKeTru!B169</f>
        <v>168</v>
      </c>
      <c r="B171" s="1548">
        <f>BangKeTru!C169</f>
        <v>38.4</v>
      </c>
      <c r="C171" s="1416">
        <f t="shared" si="25"/>
        <v>5915.3999999999978</v>
      </c>
      <c r="D171" s="1416"/>
      <c r="E171" s="1441"/>
      <c r="F171" s="1441"/>
      <c r="G171" s="1441"/>
      <c r="H171" s="1460"/>
      <c r="I171" s="1443">
        <v>28</v>
      </c>
      <c r="J171" s="1443"/>
      <c r="K171" s="1461"/>
      <c r="L171" s="1461"/>
      <c r="M171" s="1461">
        <v>1</v>
      </c>
      <c r="N171" s="1445" t="s">
        <v>3998</v>
      </c>
      <c r="O171" s="1446" t="s">
        <v>3998</v>
      </c>
      <c r="P171" s="1446"/>
      <c r="Q171" s="1444">
        <v>1</v>
      </c>
      <c r="R171" s="1444"/>
      <c r="S171" s="1445"/>
      <c r="T171" s="1444"/>
      <c r="U171" s="1444"/>
      <c r="V171" s="1444"/>
      <c r="W171" s="1445"/>
      <c r="X171" s="1447"/>
      <c r="Y171" s="1447"/>
      <c r="Z171" s="1447"/>
      <c r="AA171" s="1448"/>
      <c r="AB171" s="1444"/>
      <c r="AC171" s="1444"/>
      <c r="AD171" s="1444"/>
      <c r="AE171" s="1444"/>
      <c r="AF171" s="1444"/>
      <c r="AG171" s="1444"/>
      <c r="AH171" s="1444"/>
      <c r="AI171" s="1444"/>
      <c r="AJ171" s="1444"/>
      <c r="AK171" s="1444"/>
      <c r="AL171" s="1444"/>
      <c r="AM171" s="1444"/>
      <c r="AN171" s="1444"/>
      <c r="AO171" s="1444"/>
      <c r="AP171" s="1444"/>
      <c r="AQ171" s="1444"/>
      <c r="AR171" s="1444"/>
      <c r="AS171" s="1444"/>
      <c r="AT171" s="1444"/>
      <c r="AU171" s="1444"/>
      <c r="AV171" s="1444"/>
      <c r="AW171" s="1444"/>
      <c r="AX171" s="1444"/>
      <c r="AY171" s="1444"/>
      <c r="AZ171" s="1444"/>
      <c r="BA171" s="1444"/>
      <c r="BB171" s="1444"/>
      <c r="BC171" s="1444"/>
      <c r="BD171" s="1444"/>
      <c r="BE171" s="1444"/>
      <c r="BF171" s="1444"/>
      <c r="BG171" s="1444"/>
      <c r="BH171" s="1444"/>
      <c r="BI171" s="1444"/>
      <c r="BJ171" s="1444"/>
      <c r="BK171" s="1444"/>
      <c r="BL171" s="1444"/>
      <c r="BM171" s="1444"/>
      <c r="BN171" s="1444"/>
      <c r="BO171" s="1444"/>
      <c r="BP171" s="1444"/>
      <c r="BQ171" s="1444"/>
      <c r="BR171" s="1444"/>
      <c r="BS171" s="1444"/>
      <c r="BT171" s="1448"/>
      <c r="BU171" s="1448"/>
      <c r="BV171" s="1444"/>
      <c r="BW171" s="1444"/>
      <c r="BX171" s="1444"/>
      <c r="BY171" s="1444"/>
      <c r="BZ171" s="1444"/>
      <c r="CA171" s="1444"/>
      <c r="CB171" s="1444"/>
      <c r="CC171" s="1444"/>
      <c r="CD171" s="1444"/>
      <c r="CE171" s="1444"/>
      <c r="CF171" s="1448"/>
      <c r="CG171" s="1444"/>
      <c r="CH171" s="1444"/>
      <c r="CI171" s="1444"/>
      <c r="CJ171" s="1444"/>
      <c r="CK171" s="1444"/>
      <c r="CL171" s="1444"/>
      <c r="CM171" s="1444"/>
      <c r="CN171" s="1444"/>
      <c r="CO171" s="1444"/>
      <c r="CP171" s="1444"/>
      <c r="CQ171" s="1444"/>
      <c r="CR171" s="1444"/>
      <c r="CS171" s="1444"/>
      <c r="CT171" s="1444"/>
      <c r="CU171" s="1444"/>
      <c r="CV171" s="1444"/>
      <c r="CW171" s="1444"/>
      <c r="CX171" s="1444"/>
      <c r="CY171" s="1444"/>
      <c r="CZ171" s="1444"/>
      <c r="DA171" s="1444"/>
      <c r="DB171" s="1444"/>
      <c r="DC171" s="1448"/>
      <c r="DD171" s="1444"/>
      <c r="DE171" s="1444"/>
      <c r="DF171" s="1444"/>
      <c r="DG171" s="1444"/>
      <c r="DH171" s="1444"/>
      <c r="DI171" s="1444"/>
      <c r="DJ171" s="1444"/>
      <c r="DK171" s="1444"/>
      <c r="DL171" s="1444"/>
      <c r="DM171" s="1444"/>
      <c r="DN171" s="1444"/>
      <c r="DO171" s="1448">
        <v>1</v>
      </c>
      <c r="DP171" s="1444"/>
      <c r="DQ171" s="1448"/>
      <c r="DR171" s="1444"/>
      <c r="DS171" s="1444"/>
      <c r="DT171" s="1444"/>
      <c r="DU171" s="1444"/>
      <c r="DV171" s="1444"/>
      <c r="DW171" s="1444"/>
      <c r="DX171" s="1444"/>
      <c r="DY171" s="1444"/>
      <c r="DZ171" s="1444"/>
      <c r="EA171" s="1448"/>
      <c r="EB171" s="1444"/>
      <c r="EC171" s="1444"/>
      <c r="ED171" s="1444"/>
      <c r="EE171" s="1444"/>
      <c r="EF171" s="1444"/>
      <c r="EG171" s="1444"/>
      <c r="EH171" s="1444"/>
      <c r="EI171" s="1444"/>
      <c r="EJ171" s="1444"/>
      <c r="EK171" s="1444"/>
      <c r="EL171" s="1449"/>
      <c r="EM171" s="1450"/>
      <c r="EN171" s="1448">
        <v>3</v>
      </c>
      <c r="EO171" s="1448"/>
      <c r="EP171" s="1448"/>
      <c r="EQ171" s="1448">
        <v>2</v>
      </c>
      <c r="ER171" s="1448"/>
      <c r="ES171" s="1450"/>
      <c r="ET171" s="1448"/>
      <c r="EU171" s="1448">
        <v>1</v>
      </c>
      <c r="EV171" s="1448"/>
      <c r="EW171" s="1448"/>
      <c r="EX171" s="1448"/>
      <c r="EY171" s="1448"/>
      <c r="EZ171" s="1448"/>
      <c r="FA171" s="1448"/>
      <c r="FB171" s="1448"/>
      <c r="FC171" s="1448"/>
      <c r="FD171" s="1448"/>
      <c r="FE171" s="1448"/>
      <c r="FF171" s="1451"/>
      <c r="FG171" s="1448"/>
      <c r="FH171" s="1448">
        <v>1</v>
      </c>
      <c r="FI171" s="1448">
        <v>1</v>
      </c>
      <c r="FJ171" s="1448">
        <v>2</v>
      </c>
      <c r="FK171" s="1448"/>
      <c r="FL171" s="1450"/>
      <c r="FM171" s="1450">
        <v>2</v>
      </c>
      <c r="FN171" s="1450"/>
      <c r="FO171" s="1450"/>
      <c r="FP171" s="1448"/>
      <c r="FQ171" s="1452"/>
      <c r="FR171" s="1452"/>
      <c r="FS171" s="1450"/>
      <c r="FT171" s="1450">
        <v>3</v>
      </c>
      <c r="FU171" s="1450"/>
      <c r="FV171" s="1450"/>
      <c r="FW171" s="1450"/>
      <c r="FX171" s="1450"/>
      <c r="FY171" s="1450"/>
      <c r="FZ171" s="1450"/>
      <c r="GA171" s="1450"/>
      <c r="GB171" s="1450"/>
      <c r="GC171" s="1450"/>
      <c r="GD171" s="1453"/>
      <c r="GE171" s="1454"/>
      <c r="GF171" s="1454"/>
      <c r="GG171" s="1450"/>
      <c r="GH171" s="1431">
        <f t="shared" si="26"/>
        <v>115.19999999999999</v>
      </c>
      <c r="GI171" s="1432"/>
      <c r="GJ171" s="1433">
        <f t="shared" si="27"/>
        <v>28</v>
      </c>
      <c r="GK171" s="1433"/>
      <c r="GL171" s="1434"/>
      <c r="GM171" s="1434"/>
      <c r="GN171" s="1434"/>
      <c r="GO171" s="1435"/>
      <c r="GP171" s="1435"/>
      <c r="GQ171" s="1435"/>
      <c r="GR171" s="1436"/>
      <c r="GS171" s="1437"/>
      <c r="GT171" s="1435"/>
      <c r="GU171" s="1435"/>
      <c r="GV171" s="1435">
        <v>1</v>
      </c>
      <c r="GW171" s="1435"/>
      <c r="GX171" s="1435"/>
      <c r="GY171" s="1435"/>
      <c r="GZ171" s="1435"/>
      <c r="HA171" s="1435"/>
      <c r="HB171" s="1435"/>
      <c r="HC171" s="1435">
        <f t="shared" si="29"/>
        <v>0</v>
      </c>
      <c r="HD171" s="1437">
        <f t="shared" si="30"/>
        <v>0</v>
      </c>
      <c r="HE171" s="1435"/>
      <c r="HF171" s="1436"/>
      <c r="HG171" s="1437"/>
      <c r="HH171" s="1435">
        <v>2</v>
      </c>
      <c r="HI171" s="1437">
        <v>1</v>
      </c>
      <c r="HJ171" s="1435"/>
      <c r="HK171" s="1437"/>
      <c r="HL171" s="1435"/>
      <c r="HM171" s="1436"/>
      <c r="HN171" s="1436">
        <v>3</v>
      </c>
      <c r="HO171" s="1436"/>
      <c r="HP171" s="1436"/>
      <c r="HQ171" s="1436"/>
      <c r="HR171" s="1437"/>
      <c r="HS171" s="1435"/>
      <c r="HT171" s="1435"/>
      <c r="HU171" s="1435"/>
      <c r="HV171" s="1435"/>
      <c r="HW171" s="1435"/>
      <c r="HX171" s="1435"/>
      <c r="HY171" s="1435">
        <v>1</v>
      </c>
      <c r="HZ171" s="1437"/>
      <c r="IA171" s="1437"/>
      <c r="IB171" s="1437"/>
      <c r="IC171" s="1462"/>
      <c r="ID171" s="1463"/>
      <c r="IE171" s="1463"/>
      <c r="IF171" s="1462"/>
      <c r="IG171" s="1435"/>
      <c r="IH171" s="1462"/>
      <c r="II171" s="1462"/>
      <c r="IJ171" s="1462"/>
      <c r="IK171" s="1462"/>
      <c r="IL171" s="1462"/>
      <c r="IM171" s="1462"/>
      <c r="IN171" s="1462"/>
      <c r="IO171" s="1462"/>
      <c r="IP171" s="1462"/>
      <c r="IQ171" s="1462"/>
      <c r="IR171" s="1462"/>
      <c r="IS171" s="1462"/>
      <c r="IT171" s="1462"/>
      <c r="IU171" s="1462"/>
      <c r="IV171" s="1435">
        <f t="shared" si="23"/>
        <v>0</v>
      </c>
      <c r="IW171" s="1437"/>
      <c r="IX171" s="1437"/>
      <c r="IY171" s="1437"/>
      <c r="IZ171" s="1435">
        <f t="shared" si="24"/>
        <v>0</v>
      </c>
      <c r="JA171" s="1462"/>
      <c r="JB171" s="1462"/>
      <c r="JC171" s="1462"/>
      <c r="JD171" s="1462"/>
      <c r="JE171" s="1437"/>
      <c r="JF171" s="1437"/>
      <c r="JG171" s="1437"/>
      <c r="JH171" s="1435"/>
      <c r="JI171" s="1436"/>
      <c r="JJ171" s="1436">
        <f t="shared" si="28"/>
        <v>2</v>
      </c>
      <c r="JK171" s="1455"/>
    </row>
    <row r="172" spans="1:271" s="1027" customFormat="1" ht="18.95" hidden="1" customHeight="1">
      <c r="A172" s="1547" t="str">
        <f>BangKeTru!B170</f>
        <v>168a</v>
      </c>
      <c r="B172" s="1548">
        <f>BangKeTru!C170</f>
        <v>33.700000000000003</v>
      </c>
      <c r="C172" s="1416">
        <f t="shared" si="25"/>
        <v>5949.0999999999976</v>
      </c>
      <c r="D172" s="1456"/>
      <c r="E172" s="1457"/>
      <c r="F172" s="1457"/>
      <c r="G172" s="1457"/>
      <c r="H172" s="1458"/>
      <c r="I172" s="1456"/>
      <c r="J172" s="1456"/>
      <c r="K172" s="1422"/>
      <c r="L172" s="1422"/>
      <c r="M172" s="1422"/>
      <c r="N172" s="1423"/>
      <c r="O172" s="1421" t="s">
        <v>3434</v>
      </c>
      <c r="P172" s="1421"/>
      <c r="Q172" s="1422"/>
      <c r="R172" s="1422"/>
      <c r="S172" s="1423"/>
      <c r="T172" s="1422"/>
      <c r="U172" s="1422"/>
      <c r="V172" s="1422"/>
      <c r="W172" s="1423"/>
      <c r="X172" s="1424">
        <v>1</v>
      </c>
      <c r="Y172" s="1424"/>
      <c r="Z172" s="1424"/>
      <c r="AA172" s="1425"/>
      <c r="AB172" s="1422"/>
      <c r="AC172" s="1422"/>
      <c r="AD172" s="1422"/>
      <c r="AE172" s="1422"/>
      <c r="AF172" s="1422"/>
      <c r="AG172" s="1422"/>
      <c r="AH172" s="1422"/>
      <c r="AI172" s="1422"/>
      <c r="AJ172" s="1422"/>
      <c r="AK172" s="1422"/>
      <c r="AL172" s="1422"/>
      <c r="AM172" s="1422">
        <v>1</v>
      </c>
      <c r="AN172" s="1422"/>
      <c r="AO172" s="1422"/>
      <c r="AP172" s="1422"/>
      <c r="AQ172" s="1422"/>
      <c r="AR172" s="1422"/>
      <c r="AS172" s="1422"/>
      <c r="AT172" s="1422"/>
      <c r="AU172" s="1422"/>
      <c r="AV172" s="1422"/>
      <c r="AW172" s="1422"/>
      <c r="AX172" s="1422"/>
      <c r="AY172" s="1422"/>
      <c r="AZ172" s="1422"/>
      <c r="BA172" s="1422"/>
      <c r="BB172" s="1422"/>
      <c r="BC172" s="1422"/>
      <c r="BD172" s="1422"/>
      <c r="BE172" s="1422"/>
      <c r="BF172" s="1422"/>
      <c r="BG172" s="1422"/>
      <c r="BH172" s="1422"/>
      <c r="BI172" s="1422"/>
      <c r="BJ172" s="1422"/>
      <c r="BK172" s="1422"/>
      <c r="BL172" s="1422"/>
      <c r="BM172" s="1422"/>
      <c r="BN172" s="1422"/>
      <c r="BO172" s="1422"/>
      <c r="BP172" s="1422"/>
      <c r="BQ172" s="1422"/>
      <c r="BR172" s="1422"/>
      <c r="BS172" s="1422"/>
      <c r="BT172" s="1425"/>
      <c r="BU172" s="1425"/>
      <c r="BV172" s="1422"/>
      <c r="BW172" s="1422"/>
      <c r="BX172" s="1422"/>
      <c r="BY172" s="1422"/>
      <c r="BZ172" s="1422"/>
      <c r="CA172" s="1422"/>
      <c r="CB172" s="1422"/>
      <c r="CC172" s="1422"/>
      <c r="CD172" s="1422"/>
      <c r="CE172" s="1422"/>
      <c r="CF172" s="1425"/>
      <c r="CG172" s="1422"/>
      <c r="CH172" s="1422"/>
      <c r="CI172" s="1422"/>
      <c r="CJ172" s="1422"/>
      <c r="CK172" s="1422"/>
      <c r="CL172" s="1422"/>
      <c r="CM172" s="1422"/>
      <c r="CN172" s="1422"/>
      <c r="CO172" s="1422"/>
      <c r="CP172" s="1422"/>
      <c r="CQ172" s="1422"/>
      <c r="CR172" s="1422"/>
      <c r="CS172" s="1422">
        <v>1</v>
      </c>
      <c r="CT172" s="1422"/>
      <c r="CU172" s="1422"/>
      <c r="CV172" s="1422"/>
      <c r="CW172" s="1422"/>
      <c r="CX172" s="1422"/>
      <c r="CY172" s="1422"/>
      <c r="CZ172" s="1422"/>
      <c r="DA172" s="1422"/>
      <c r="DB172" s="1422"/>
      <c r="DC172" s="1425"/>
      <c r="DD172" s="1422"/>
      <c r="DE172" s="1422"/>
      <c r="DF172" s="1422"/>
      <c r="DG172" s="1422"/>
      <c r="DH172" s="1422"/>
      <c r="DI172" s="1422"/>
      <c r="DJ172" s="1422"/>
      <c r="DK172" s="1422"/>
      <c r="DL172" s="1422"/>
      <c r="DM172" s="1422"/>
      <c r="DN172" s="1422"/>
      <c r="DO172" s="1425">
        <v>1</v>
      </c>
      <c r="DP172" s="1422"/>
      <c r="DQ172" s="1425"/>
      <c r="DR172" s="1422"/>
      <c r="DS172" s="1422"/>
      <c r="DT172" s="1422"/>
      <c r="DU172" s="1422"/>
      <c r="DV172" s="1422"/>
      <c r="DW172" s="1422"/>
      <c r="DX172" s="1422"/>
      <c r="DY172" s="1422"/>
      <c r="DZ172" s="1422"/>
      <c r="EA172" s="1425"/>
      <c r="EB172" s="1422"/>
      <c r="EC172" s="1422"/>
      <c r="ED172" s="1422"/>
      <c r="EE172" s="1422"/>
      <c r="EF172" s="1422"/>
      <c r="EG172" s="1422"/>
      <c r="EH172" s="1422"/>
      <c r="EI172" s="1422"/>
      <c r="EJ172" s="1422"/>
      <c r="EK172" s="1422"/>
      <c r="EL172" s="1426"/>
      <c r="EM172" s="1427"/>
      <c r="EN172" s="1425">
        <v>3</v>
      </c>
      <c r="EO172" s="1425"/>
      <c r="EP172" s="1425"/>
      <c r="EQ172" s="1425"/>
      <c r="ER172" s="1425"/>
      <c r="ES172" s="1427"/>
      <c r="ET172" s="1425"/>
      <c r="EU172" s="1425">
        <v>1</v>
      </c>
      <c r="EV172" s="1425"/>
      <c r="EW172" s="1425"/>
      <c r="EX172" s="1425"/>
      <c r="EY172" s="1425"/>
      <c r="EZ172" s="1425"/>
      <c r="FA172" s="1425"/>
      <c r="FB172" s="1425"/>
      <c r="FC172" s="1425"/>
      <c r="FD172" s="1425"/>
      <c r="FE172" s="1425"/>
      <c r="FF172" s="1428"/>
      <c r="FG172" s="1425"/>
      <c r="FH172" s="1425"/>
      <c r="FI172" s="1425"/>
      <c r="FJ172" s="1425"/>
      <c r="FK172" s="1425"/>
      <c r="FL172" s="1427"/>
      <c r="FM172" s="1427"/>
      <c r="FN172" s="1427"/>
      <c r="FO172" s="1427"/>
      <c r="FP172" s="1425"/>
      <c r="FQ172" s="1427"/>
      <c r="FR172" s="1427"/>
      <c r="FS172" s="1427"/>
      <c r="FT172" s="1427">
        <v>3</v>
      </c>
      <c r="FU172" s="1427"/>
      <c r="FV172" s="1427"/>
      <c r="FW172" s="1427"/>
      <c r="FX172" s="1427"/>
      <c r="FY172" s="1427"/>
      <c r="FZ172" s="1427">
        <v>2</v>
      </c>
      <c r="GA172" s="1427"/>
      <c r="GB172" s="1427">
        <v>3</v>
      </c>
      <c r="GC172" s="1427">
        <v>4</v>
      </c>
      <c r="GD172" s="1429"/>
      <c r="GE172" s="1430"/>
      <c r="GF172" s="1430"/>
      <c r="GG172" s="1427"/>
      <c r="GH172" s="1431">
        <f t="shared" si="26"/>
        <v>101.10000000000001</v>
      </c>
      <c r="GI172" s="1432"/>
      <c r="GJ172" s="1433">
        <f t="shared" si="27"/>
        <v>0</v>
      </c>
      <c r="GK172" s="1433"/>
      <c r="GL172" s="1434"/>
      <c r="GM172" s="1434"/>
      <c r="GN172" s="1434"/>
      <c r="GO172" s="1435">
        <v>1</v>
      </c>
      <c r="GP172" s="1435"/>
      <c r="GQ172" s="1435"/>
      <c r="GR172" s="1436"/>
      <c r="GS172" s="1437"/>
      <c r="GT172" s="1435"/>
      <c r="GU172" s="1435"/>
      <c r="GV172" s="1435"/>
      <c r="GW172" s="1435"/>
      <c r="GX172" s="1435"/>
      <c r="GY172" s="1435"/>
      <c r="GZ172" s="1435"/>
      <c r="HA172" s="1435"/>
      <c r="HB172" s="1435"/>
      <c r="HC172" s="1435">
        <f t="shared" si="29"/>
        <v>0</v>
      </c>
      <c r="HD172" s="1437">
        <f t="shared" si="30"/>
        <v>0</v>
      </c>
      <c r="HE172" s="1435"/>
      <c r="HF172" s="1436"/>
      <c r="HG172" s="1437"/>
      <c r="HH172" s="1435"/>
      <c r="HI172" s="1437"/>
      <c r="HJ172" s="1435">
        <v>1</v>
      </c>
      <c r="HK172" s="1437"/>
      <c r="HL172" s="1435">
        <v>1</v>
      </c>
      <c r="HM172" s="1436">
        <v>3</v>
      </c>
      <c r="HN172" s="1436">
        <v>3</v>
      </c>
      <c r="HO172" s="1436"/>
      <c r="HP172" s="1436"/>
      <c r="HQ172" s="1436"/>
      <c r="HR172" s="1437"/>
      <c r="HS172" s="1435"/>
      <c r="HT172" s="1435"/>
      <c r="HU172" s="1435"/>
      <c r="HV172" s="1435"/>
      <c r="HW172" s="1435"/>
      <c r="HX172" s="1435"/>
      <c r="HY172" s="1435"/>
      <c r="HZ172" s="1437"/>
      <c r="IA172" s="1437"/>
      <c r="IB172" s="1437"/>
      <c r="IC172" s="1435"/>
      <c r="ID172" s="1438"/>
      <c r="IE172" s="1438"/>
      <c r="IF172" s="1435"/>
      <c r="IG172" s="1435"/>
      <c r="IH172" s="1435"/>
      <c r="II172" s="1435"/>
      <c r="IJ172" s="1435"/>
      <c r="IK172" s="1435"/>
      <c r="IL172" s="1435"/>
      <c r="IM172" s="1435"/>
      <c r="IN172" s="1435"/>
      <c r="IO172" s="1435"/>
      <c r="IP172" s="1435"/>
      <c r="IQ172" s="1435"/>
      <c r="IR172" s="1435"/>
      <c r="IS172" s="1435"/>
      <c r="IT172" s="1435">
        <f>HJ172</f>
        <v>1</v>
      </c>
      <c r="IU172" s="1435">
        <f>HK172</f>
        <v>0</v>
      </c>
      <c r="IV172" s="1435">
        <f t="shared" si="23"/>
        <v>1</v>
      </c>
      <c r="IW172" s="1436">
        <f>HO172</f>
        <v>0</v>
      </c>
      <c r="IX172" s="1436">
        <f>HP172</f>
        <v>0</v>
      </c>
      <c r="IY172" s="1437"/>
      <c r="IZ172" s="1435">
        <f t="shared" si="24"/>
        <v>0</v>
      </c>
      <c r="JA172" s="1435"/>
      <c r="JB172" s="1435"/>
      <c r="JC172" s="1435"/>
      <c r="JD172" s="1435"/>
      <c r="JE172" s="1437"/>
      <c r="JF172" s="1437">
        <v>2</v>
      </c>
      <c r="JG172" s="1437"/>
      <c r="JH172" s="1435"/>
      <c r="JI172" s="1436"/>
      <c r="JJ172" s="1436">
        <f t="shared" si="28"/>
        <v>0</v>
      </c>
      <c r="JK172" s="1459"/>
    </row>
    <row r="173" spans="1:271" s="1027" customFormat="1" ht="18.95" customHeight="1">
      <c r="A173" s="1547">
        <f>BangKeTru!B171</f>
        <v>169</v>
      </c>
      <c r="B173" s="1548">
        <f>BangKeTru!C171</f>
        <v>41.1</v>
      </c>
      <c r="C173" s="1416">
        <f t="shared" si="25"/>
        <v>5990.199999999998</v>
      </c>
      <c r="D173" s="1464"/>
      <c r="E173" s="1465"/>
      <c r="F173" s="1465"/>
      <c r="G173" s="1465"/>
      <c r="H173" s="1466"/>
      <c r="I173" s="1464"/>
      <c r="J173" s="1464"/>
      <c r="K173" s="1467"/>
      <c r="L173" s="1467"/>
      <c r="M173" s="1467">
        <v>5</v>
      </c>
      <c r="N173" s="1468" t="s">
        <v>3434</v>
      </c>
      <c r="O173" s="1469" t="s">
        <v>3434</v>
      </c>
      <c r="P173" s="1469"/>
      <c r="Q173" s="1470">
        <v>1</v>
      </c>
      <c r="R173" s="1470"/>
      <c r="S173" s="1468"/>
      <c r="T173" s="1470"/>
      <c r="U173" s="1470"/>
      <c r="V173" s="1470"/>
      <c r="W173" s="1468"/>
      <c r="X173" s="1471"/>
      <c r="Y173" s="1471">
        <v>1</v>
      </c>
      <c r="Z173" s="1471"/>
      <c r="AA173" s="1462"/>
      <c r="AB173" s="1470"/>
      <c r="AC173" s="1470"/>
      <c r="AD173" s="1470"/>
      <c r="AE173" s="1470"/>
      <c r="AF173" s="1470"/>
      <c r="AG173" s="1470"/>
      <c r="AH173" s="1470"/>
      <c r="AI173" s="1470"/>
      <c r="AJ173" s="1470"/>
      <c r="AK173" s="1470"/>
      <c r="AL173" s="1470"/>
      <c r="AM173" s="1470"/>
      <c r="AN173" s="1470"/>
      <c r="AO173" s="1470"/>
      <c r="AP173" s="1470"/>
      <c r="AQ173" s="1470"/>
      <c r="AR173" s="1470"/>
      <c r="AS173" s="1470"/>
      <c r="AT173" s="1470"/>
      <c r="AU173" s="1470"/>
      <c r="AV173" s="1470"/>
      <c r="AW173" s="1470"/>
      <c r="AX173" s="1470"/>
      <c r="AY173" s="1470"/>
      <c r="AZ173" s="1470"/>
      <c r="BA173" s="1470"/>
      <c r="BB173" s="1470"/>
      <c r="BC173" s="1470">
        <v>1</v>
      </c>
      <c r="BD173" s="1470"/>
      <c r="BE173" s="1470"/>
      <c r="BF173" s="1470"/>
      <c r="BG173" s="1470"/>
      <c r="BH173" s="1470"/>
      <c r="BI173" s="1470"/>
      <c r="BJ173" s="1470"/>
      <c r="BK173" s="1470"/>
      <c r="BL173" s="1470"/>
      <c r="BM173" s="1470"/>
      <c r="BN173" s="1470"/>
      <c r="BO173" s="1470"/>
      <c r="BP173" s="1470"/>
      <c r="BQ173" s="1470"/>
      <c r="BR173" s="1470"/>
      <c r="BS173" s="1470"/>
      <c r="BT173" s="1462"/>
      <c r="BU173" s="1462"/>
      <c r="BV173" s="1470"/>
      <c r="BW173" s="1470"/>
      <c r="BX173" s="1470"/>
      <c r="BY173" s="1470"/>
      <c r="BZ173" s="1470"/>
      <c r="CA173" s="1470"/>
      <c r="CB173" s="1470"/>
      <c r="CC173" s="1470"/>
      <c r="CD173" s="1470"/>
      <c r="CE173" s="1470"/>
      <c r="CF173" s="1462"/>
      <c r="CG173" s="1470"/>
      <c r="CH173" s="1470"/>
      <c r="CI173" s="1470"/>
      <c r="CJ173" s="1470"/>
      <c r="CK173" s="1470"/>
      <c r="CL173" s="1470"/>
      <c r="CM173" s="1470"/>
      <c r="CN173" s="1470"/>
      <c r="CO173" s="1470"/>
      <c r="CP173" s="1470"/>
      <c r="CQ173" s="1470"/>
      <c r="CR173" s="1470"/>
      <c r="CS173" s="1470"/>
      <c r="CT173" s="1470"/>
      <c r="CU173" s="1470"/>
      <c r="CV173" s="1470"/>
      <c r="CW173" s="1470">
        <v>1</v>
      </c>
      <c r="CX173" s="1470"/>
      <c r="CY173" s="1470"/>
      <c r="CZ173" s="1470"/>
      <c r="DA173" s="1470"/>
      <c r="DB173" s="1470"/>
      <c r="DC173" s="1462"/>
      <c r="DD173" s="1470"/>
      <c r="DE173" s="1470"/>
      <c r="DF173" s="1470"/>
      <c r="DG173" s="1470"/>
      <c r="DH173" s="1470"/>
      <c r="DI173" s="1470"/>
      <c r="DJ173" s="1470"/>
      <c r="DK173" s="1470"/>
      <c r="DL173" s="1470"/>
      <c r="DM173" s="1470"/>
      <c r="DN173" s="1470"/>
      <c r="DO173" s="1462">
        <v>1</v>
      </c>
      <c r="DP173" s="1470"/>
      <c r="DQ173" s="1462"/>
      <c r="DR173" s="1470"/>
      <c r="DS173" s="1470"/>
      <c r="DT173" s="1470"/>
      <c r="DU173" s="1470"/>
      <c r="DV173" s="1470"/>
      <c r="DW173" s="1470"/>
      <c r="DX173" s="1470"/>
      <c r="DY173" s="1470"/>
      <c r="DZ173" s="1470"/>
      <c r="EA173" s="1462"/>
      <c r="EB173" s="1470"/>
      <c r="EC173" s="1470"/>
      <c r="ED173" s="1470"/>
      <c r="EE173" s="1470"/>
      <c r="EF173" s="1470"/>
      <c r="EG173" s="1470"/>
      <c r="EH173" s="1470"/>
      <c r="EI173" s="1470"/>
      <c r="EJ173" s="1470"/>
      <c r="EK173" s="1470"/>
      <c r="EL173" s="1472"/>
      <c r="EM173" s="1435"/>
      <c r="EN173" s="1462">
        <v>3</v>
      </c>
      <c r="EO173" s="1462"/>
      <c r="EP173" s="1462"/>
      <c r="EQ173" s="1462"/>
      <c r="ER173" s="1462"/>
      <c r="ES173" s="1435"/>
      <c r="ET173" s="1462"/>
      <c r="EU173" s="1462">
        <v>1</v>
      </c>
      <c r="EV173" s="1462"/>
      <c r="EW173" s="1462"/>
      <c r="EX173" s="1462"/>
      <c r="EY173" s="1462"/>
      <c r="EZ173" s="1462"/>
      <c r="FA173" s="1462"/>
      <c r="FB173" s="1462"/>
      <c r="FC173" s="1462"/>
      <c r="FD173" s="1462"/>
      <c r="FE173" s="1462"/>
      <c r="FF173" s="1473"/>
      <c r="FG173" s="1462"/>
      <c r="FH173" s="1462">
        <v>1</v>
      </c>
      <c r="FI173" s="1462">
        <v>1</v>
      </c>
      <c r="FJ173" s="1462"/>
      <c r="FK173" s="1462"/>
      <c r="FL173" s="1435"/>
      <c r="FM173" s="1435">
        <v>2</v>
      </c>
      <c r="FN173" s="1435"/>
      <c r="FO173" s="1435"/>
      <c r="FP173" s="1462"/>
      <c r="FQ173" s="1435"/>
      <c r="FR173" s="1435"/>
      <c r="FS173" s="1435"/>
      <c r="FT173" s="1435">
        <v>3</v>
      </c>
      <c r="FU173" s="1435"/>
      <c r="FV173" s="1435"/>
      <c r="FW173" s="1435"/>
      <c r="FX173" s="1435"/>
      <c r="FY173" s="1435"/>
      <c r="FZ173" s="1435"/>
      <c r="GA173" s="1435"/>
      <c r="GB173" s="1435"/>
      <c r="GC173" s="1435"/>
      <c r="GD173" s="1439"/>
      <c r="GE173" s="1434"/>
      <c r="GF173" s="1434"/>
      <c r="GG173" s="1435"/>
      <c r="GH173" s="1431">
        <f t="shared" si="26"/>
        <v>123.30000000000001</v>
      </c>
      <c r="GI173" s="1432"/>
      <c r="GJ173" s="1433">
        <f t="shared" si="27"/>
        <v>0</v>
      </c>
      <c r="GK173" s="1433">
        <v>2.5</v>
      </c>
      <c r="GL173" s="1434">
        <v>1</v>
      </c>
      <c r="GM173" s="1434"/>
      <c r="GN173" s="1434"/>
      <c r="GO173" s="1435"/>
      <c r="GP173" s="1435"/>
      <c r="GQ173" s="1435"/>
      <c r="GR173" s="1436"/>
      <c r="GS173" s="1437">
        <v>1</v>
      </c>
      <c r="GT173" s="1435"/>
      <c r="GU173" s="1435"/>
      <c r="GV173" s="1435">
        <v>1</v>
      </c>
      <c r="GW173" s="1435"/>
      <c r="GX173" s="1435"/>
      <c r="GY173" s="1435"/>
      <c r="GZ173" s="1435"/>
      <c r="HA173" s="1435"/>
      <c r="HB173" s="1435"/>
      <c r="HC173" s="1435">
        <f t="shared" si="29"/>
        <v>0</v>
      </c>
      <c r="HD173" s="1437">
        <f t="shared" si="30"/>
        <v>0</v>
      </c>
      <c r="HE173" s="1435"/>
      <c r="HF173" s="1436"/>
      <c r="HG173" s="1437"/>
      <c r="HH173" s="1435">
        <v>2</v>
      </c>
      <c r="HI173" s="1437">
        <v>1</v>
      </c>
      <c r="HJ173" s="1435"/>
      <c r="HK173" s="1437"/>
      <c r="HL173" s="1435"/>
      <c r="HM173" s="1436">
        <v>3</v>
      </c>
      <c r="HN173" s="1436">
        <v>3</v>
      </c>
      <c r="HO173" s="1436"/>
      <c r="HP173" s="1436"/>
      <c r="HQ173" s="1436">
        <v>1</v>
      </c>
      <c r="HR173" s="1437">
        <v>1</v>
      </c>
      <c r="HS173" s="1435"/>
      <c r="HT173" s="1435"/>
      <c r="HU173" s="1435">
        <v>1</v>
      </c>
      <c r="HV173" s="1435"/>
      <c r="HW173" s="1435"/>
      <c r="HX173" s="1435">
        <v>1</v>
      </c>
      <c r="HY173" s="1435">
        <v>1</v>
      </c>
      <c r="HZ173" s="1437"/>
      <c r="IA173" s="1437"/>
      <c r="IB173" s="1437"/>
      <c r="IC173" s="1462"/>
      <c r="ID173" s="1463"/>
      <c r="IE173" s="1463"/>
      <c r="IF173" s="1462"/>
      <c r="IG173" s="1435"/>
      <c r="IH173" s="1462"/>
      <c r="II173" s="1462"/>
      <c r="IJ173" s="1462"/>
      <c r="IK173" s="1462"/>
      <c r="IL173" s="1462"/>
      <c r="IM173" s="1462"/>
      <c r="IN173" s="1462"/>
      <c r="IO173" s="1462"/>
      <c r="IP173" s="1462">
        <v>1</v>
      </c>
      <c r="IQ173" s="1462"/>
      <c r="IR173" s="1462"/>
      <c r="IS173" s="1462"/>
      <c r="IT173" s="1462"/>
      <c r="IU173" s="1462"/>
      <c r="IV173" s="1435">
        <f t="shared" si="23"/>
        <v>0</v>
      </c>
      <c r="IW173" s="1437"/>
      <c r="IX173" s="1437"/>
      <c r="IY173" s="1437">
        <v>1</v>
      </c>
      <c r="IZ173" s="1435">
        <f t="shared" si="24"/>
        <v>1</v>
      </c>
      <c r="JA173" s="1462"/>
      <c r="JB173" s="1462">
        <v>1</v>
      </c>
      <c r="JC173" s="1462"/>
      <c r="JD173" s="1462">
        <v>1</v>
      </c>
      <c r="JE173" s="1437"/>
      <c r="JF173" s="1437"/>
      <c r="JG173" s="1437"/>
      <c r="JH173" s="1435"/>
      <c r="JI173" s="1436"/>
      <c r="JJ173" s="1436">
        <f t="shared" si="28"/>
        <v>0</v>
      </c>
      <c r="JK173" s="1455" t="s">
        <v>3996</v>
      </c>
    </row>
    <row r="174" spans="1:271" s="1027" customFormat="1" ht="18.95" hidden="1" customHeight="1">
      <c r="A174" s="1547" t="str">
        <f>BangKeTru!B172</f>
        <v>169a</v>
      </c>
      <c r="B174" s="1548">
        <f>BangKeTru!C172</f>
        <v>35.6</v>
      </c>
      <c r="C174" s="1416">
        <f t="shared" si="25"/>
        <v>6025.7999999999984</v>
      </c>
      <c r="D174" s="1456"/>
      <c r="E174" s="1457"/>
      <c r="F174" s="1457"/>
      <c r="G174" s="1457"/>
      <c r="H174" s="1458"/>
      <c r="I174" s="1456"/>
      <c r="J174" s="1456"/>
      <c r="K174" s="1422"/>
      <c r="L174" s="1422"/>
      <c r="M174" s="1422"/>
      <c r="N174" s="1423"/>
      <c r="O174" s="1421" t="s">
        <v>3434</v>
      </c>
      <c r="P174" s="1421"/>
      <c r="Q174" s="1422"/>
      <c r="R174" s="1422"/>
      <c r="S174" s="1423"/>
      <c r="T174" s="1422"/>
      <c r="U174" s="1422"/>
      <c r="V174" s="1422"/>
      <c r="W174" s="1423"/>
      <c r="X174" s="1424">
        <v>1</v>
      </c>
      <c r="Y174" s="1424"/>
      <c r="Z174" s="1424"/>
      <c r="AA174" s="1425"/>
      <c r="AB174" s="1422"/>
      <c r="AC174" s="1422"/>
      <c r="AD174" s="1422"/>
      <c r="AE174" s="1422"/>
      <c r="AF174" s="1422"/>
      <c r="AG174" s="1422"/>
      <c r="AH174" s="1422"/>
      <c r="AI174" s="1422"/>
      <c r="AJ174" s="1422"/>
      <c r="AK174" s="1422"/>
      <c r="AL174" s="1422"/>
      <c r="AM174" s="1422"/>
      <c r="AN174" s="1422">
        <v>1</v>
      </c>
      <c r="AO174" s="1422"/>
      <c r="AP174" s="1422"/>
      <c r="AQ174" s="1422"/>
      <c r="AR174" s="1422"/>
      <c r="AS174" s="1422"/>
      <c r="AT174" s="1422"/>
      <c r="AU174" s="1422"/>
      <c r="AV174" s="1422"/>
      <c r="AW174" s="1422"/>
      <c r="AX174" s="1422"/>
      <c r="AY174" s="1422"/>
      <c r="AZ174" s="1422"/>
      <c r="BA174" s="1422"/>
      <c r="BB174" s="1422"/>
      <c r="BC174" s="1422"/>
      <c r="BD174" s="1422"/>
      <c r="BE174" s="1422"/>
      <c r="BF174" s="1422"/>
      <c r="BG174" s="1422"/>
      <c r="BH174" s="1422"/>
      <c r="BI174" s="1422"/>
      <c r="BJ174" s="1422"/>
      <c r="BK174" s="1422"/>
      <c r="BL174" s="1422"/>
      <c r="BM174" s="1422"/>
      <c r="BN174" s="1422"/>
      <c r="BO174" s="1422"/>
      <c r="BP174" s="1422"/>
      <c r="BQ174" s="1422"/>
      <c r="BR174" s="1422"/>
      <c r="BS174" s="1422"/>
      <c r="BT174" s="1425"/>
      <c r="BU174" s="1425"/>
      <c r="BV174" s="1422"/>
      <c r="BW174" s="1422"/>
      <c r="BX174" s="1422"/>
      <c r="BY174" s="1422"/>
      <c r="BZ174" s="1422"/>
      <c r="CA174" s="1422"/>
      <c r="CB174" s="1422"/>
      <c r="CC174" s="1422"/>
      <c r="CD174" s="1422"/>
      <c r="CE174" s="1422"/>
      <c r="CF174" s="1425"/>
      <c r="CG174" s="1422"/>
      <c r="CH174" s="1422"/>
      <c r="CI174" s="1422"/>
      <c r="CJ174" s="1422"/>
      <c r="CK174" s="1422"/>
      <c r="CL174" s="1422"/>
      <c r="CM174" s="1422"/>
      <c r="CN174" s="1422"/>
      <c r="CO174" s="1422"/>
      <c r="CP174" s="1422"/>
      <c r="CQ174" s="1422"/>
      <c r="CR174" s="1422"/>
      <c r="CS174" s="1422"/>
      <c r="CT174" s="1422"/>
      <c r="CU174" s="1422"/>
      <c r="CV174" s="1422"/>
      <c r="CW174" s="1422"/>
      <c r="CX174" s="1422"/>
      <c r="CY174" s="1422"/>
      <c r="CZ174" s="1422"/>
      <c r="DA174" s="1422"/>
      <c r="DB174" s="1422"/>
      <c r="DC174" s="1425"/>
      <c r="DD174" s="1422"/>
      <c r="DE174" s="1422"/>
      <c r="DF174" s="1422"/>
      <c r="DG174" s="1422"/>
      <c r="DH174" s="1422"/>
      <c r="DI174" s="1422"/>
      <c r="DJ174" s="1422"/>
      <c r="DK174" s="1422"/>
      <c r="DL174" s="1422"/>
      <c r="DM174" s="1422"/>
      <c r="DN174" s="1422"/>
      <c r="DO174" s="1425">
        <v>1</v>
      </c>
      <c r="DP174" s="1422"/>
      <c r="DQ174" s="1425"/>
      <c r="DR174" s="1422"/>
      <c r="DS174" s="1422"/>
      <c r="DT174" s="1422"/>
      <c r="DU174" s="1422"/>
      <c r="DV174" s="1422"/>
      <c r="DW174" s="1422"/>
      <c r="DX174" s="1422"/>
      <c r="DY174" s="1422"/>
      <c r="DZ174" s="1422"/>
      <c r="EA174" s="1425"/>
      <c r="EB174" s="1422"/>
      <c r="EC174" s="1422"/>
      <c r="ED174" s="1422"/>
      <c r="EE174" s="1422"/>
      <c r="EF174" s="1422"/>
      <c r="EG174" s="1422"/>
      <c r="EH174" s="1422"/>
      <c r="EI174" s="1422"/>
      <c r="EJ174" s="1422"/>
      <c r="EK174" s="1422"/>
      <c r="EL174" s="1426"/>
      <c r="EM174" s="1427"/>
      <c r="EN174" s="1425">
        <v>3</v>
      </c>
      <c r="EO174" s="1425"/>
      <c r="EP174" s="1425"/>
      <c r="EQ174" s="1425"/>
      <c r="ER174" s="1425"/>
      <c r="ES174" s="1427"/>
      <c r="ET174" s="1425"/>
      <c r="EU174" s="1425">
        <v>1</v>
      </c>
      <c r="EV174" s="1425"/>
      <c r="EW174" s="1425"/>
      <c r="EX174" s="1425"/>
      <c r="EY174" s="1425"/>
      <c r="EZ174" s="1425"/>
      <c r="FA174" s="1425"/>
      <c r="FB174" s="1425"/>
      <c r="FC174" s="1425"/>
      <c r="FD174" s="1425"/>
      <c r="FE174" s="1425"/>
      <c r="FF174" s="1428"/>
      <c r="FG174" s="1425"/>
      <c r="FH174" s="1425"/>
      <c r="FI174" s="1425"/>
      <c r="FJ174" s="1425"/>
      <c r="FK174" s="1425"/>
      <c r="FL174" s="1427"/>
      <c r="FM174" s="1427"/>
      <c r="FN174" s="1427"/>
      <c r="FO174" s="1427"/>
      <c r="FP174" s="1425"/>
      <c r="FQ174" s="1427"/>
      <c r="FR174" s="1427"/>
      <c r="FS174" s="1427"/>
      <c r="FT174" s="1427">
        <v>3</v>
      </c>
      <c r="FU174" s="1427"/>
      <c r="FV174" s="1427"/>
      <c r="FW174" s="1427"/>
      <c r="FX174" s="1427"/>
      <c r="FY174" s="1427"/>
      <c r="FZ174" s="1427">
        <v>2</v>
      </c>
      <c r="GA174" s="1427"/>
      <c r="GB174" s="1427">
        <v>3</v>
      </c>
      <c r="GC174" s="1427"/>
      <c r="GD174" s="1429"/>
      <c r="GE174" s="1430"/>
      <c r="GF174" s="1430"/>
      <c r="GG174" s="1427"/>
      <c r="GH174" s="1431">
        <f t="shared" si="26"/>
        <v>106.80000000000001</v>
      </c>
      <c r="GI174" s="1432"/>
      <c r="GJ174" s="1433">
        <f t="shared" si="27"/>
        <v>0</v>
      </c>
      <c r="GK174" s="1433"/>
      <c r="GL174" s="1434"/>
      <c r="GM174" s="1434"/>
      <c r="GN174" s="1434"/>
      <c r="GO174" s="1435">
        <v>1</v>
      </c>
      <c r="GP174" s="1435"/>
      <c r="GQ174" s="1435"/>
      <c r="GR174" s="1436"/>
      <c r="GS174" s="1437"/>
      <c r="GT174" s="1435"/>
      <c r="GU174" s="1435"/>
      <c r="GV174" s="1435"/>
      <c r="GW174" s="1435"/>
      <c r="GX174" s="1435"/>
      <c r="GY174" s="1435"/>
      <c r="GZ174" s="1435"/>
      <c r="HA174" s="1435"/>
      <c r="HB174" s="1435"/>
      <c r="HC174" s="1435">
        <f t="shared" si="29"/>
        <v>0</v>
      </c>
      <c r="HD174" s="1437">
        <f t="shared" si="30"/>
        <v>0</v>
      </c>
      <c r="HE174" s="1435"/>
      <c r="HF174" s="1436"/>
      <c r="HG174" s="1437"/>
      <c r="HH174" s="1435"/>
      <c r="HI174" s="1437"/>
      <c r="HJ174" s="1435">
        <v>1</v>
      </c>
      <c r="HK174" s="1437"/>
      <c r="HL174" s="1435"/>
      <c r="HM174" s="1436"/>
      <c r="HN174" s="1436"/>
      <c r="HO174" s="1436"/>
      <c r="HP174" s="1436"/>
      <c r="HQ174" s="1436"/>
      <c r="HR174" s="1437"/>
      <c r="HS174" s="1435"/>
      <c r="HT174" s="1435"/>
      <c r="HU174" s="1435"/>
      <c r="HV174" s="1435"/>
      <c r="HW174" s="1435"/>
      <c r="HX174" s="1435"/>
      <c r="HY174" s="1435"/>
      <c r="HZ174" s="1437"/>
      <c r="IA174" s="1437"/>
      <c r="IB174" s="1437"/>
      <c r="IC174" s="1435"/>
      <c r="ID174" s="1438"/>
      <c r="IE174" s="1438"/>
      <c r="IF174" s="1435"/>
      <c r="IG174" s="1435"/>
      <c r="IH174" s="1435"/>
      <c r="II174" s="1435"/>
      <c r="IJ174" s="1435"/>
      <c r="IK174" s="1435"/>
      <c r="IL174" s="1435"/>
      <c r="IM174" s="1435"/>
      <c r="IN174" s="1435"/>
      <c r="IO174" s="1435"/>
      <c r="IP174" s="1435"/>
      <c r="IQ174" s="1435"/>
      <c r="IR174" s="1435"/>
      <c r="IS174" s="1435"/>
      <c r="IT174" s="1435">
        <f>HJ174</f>
        <v>1</v>
      </c>
      <c r="IU174" s="1435">
        <f>HK174</f>
        <v>0</v>
      </c>
      <c r="IV174" s="1435">
        <f t="shared" si="23"/>
        <v>0</v>
      </c>
      <c r="IW174" s="1436">
        <f>HO174</f>
        <v>0</v>
      </c>
      <c r="IX174" s="1436">
        <f>HP174</f>
        <v>0</v>
      </c>
      <c r="IY174" s="1437"/>
      <c r="IZ174" s="1435">
        <f t="shared" si="24"/>
        <v>0</v>
      </c>
      <c r="JA174" s="1435"/>
      <c r="JB174" s="1435"/>
      <c r="JC174" s="1435"/>
      <c r="JD174" s="1435"/>
      <c r="JE174" s="1437"/>
      <c r="JF174" s="1437">
        <v>2</v>
      </c>
      <c r="JG174" s="1437"/>
      <c r="JH174" s="1435"/>
      <c r="JI174" s="1436"/>
      <c r="JJ174" s="1436">
        <f t="shared" si="28"/>
        <v>0</v>
      </c>
      <c r="JK174" s="1459"/>
    </row>
    <row r="175" spans="1:271" s="1027" customFormat="1" ht="18.95" hidden="1" customHeight="1">
      <c r="A175" s="1547">
        <f>BangKeTru!B173</f>
        <v>170</v>
      </c>
      <c r="B175" s="1548">
        <f>BangKeTru!C173</f>
        <v>39.299999999999997</v>
      </c>
      <c r="C175" s="1416">
        <f t="shared" si="25"/>
        <v>6065.0999999999985</v>
      </c>
      <c r="D175" s="1464"/>
      <c r="E175" s="1465"/>
      <c r="F175" s="1465"/>
      <c r="G175" s="1465"/>
      <c r="H175" s="1466"/>
      <c r="I175" s="1464"/>
      <c r="J175" s="1464"/>
      <c r="K175" s="1467"/>
      <c r="L175" s="1467"/>
      <c r="M175" s="1467"/>
      <c r="N175" s="1468" t="s">
        <v>3434</v>
      </c>
      <c r="O175" s="1469" t="s">
        <v>3434</v>
      </c>
      <c r="P175" s="1469"/>
      <c r="Q175" s="1470">
        <v>1</v>
      </c>
      <c r="R175" s="1470"/>
      <c r="S175" s="1468"/>
      <c r="T175" s="1470"/>
      <c r="U175" s="1470"/>
      <c r="V175" s="1470"/>
      <c r="W175" s="1468"/>
      <c r="X175" s="1471"/>
      <c r="Y175" s="1471"/>
      <c r="Z175" s="1471"/>
      <c r="AA175" s="1462"/>
      <c r="AB175" s="1470"/>
      <c r="AC175" s="1470"/>
      <c r="AD175" s="1470"/>
      <c r="AE175" s="1470"/>
      <c r="AF175" s="1470"/>
      <c r="AG175" s="1470"/>
      <c r="AH175" s="1470"/>
      <c r="AI175" s="1470"/>
      <c r="AJ175" s="1470"/>
      <c r="AK175" s="1470"/>
      <c r="AL175" s="1470"/>
      <c r="AM175" s="1470"/>
      <c r="AN175" s="1470"/>
      <c r="AO175" s="1470"/>
      <c r="AP175" s="1470"/>
      <c r="AQ175" s="1470"/>
      <c r="AR175" s="1470"/>
      <c r="AS175" s="1470"/>
      <c r="AT175" s="1470"/>
      <c r="AU175" s="1470"/>
      <c r="AV175" s="1470"/>
      <c r="AW175" s="1470"/>
      <c r="AX175" s="1470"/>
      <c r="AY175" s="1470"/>
      <c r="AZ175" s="1470"/>
      <c r="BA175" s="1470"/>
      <c r="BB175" s="1470"/>
      <c r="BC175" s="1470"/>
      <c r="BD175" s="1470"/>
      <c r="BE175" s="1470"/>
      <c r="BF175" s="1470"/>
      <c r="BG175" s="1470"/>
      <c r="BH175" s="1470"/>
      <c r="BI175" s="1470"/>
      <c r="BJ175" s="1470"/>
      <c r="BK175" s="1470"/>
      <c r="BL175" s="1470"/>
      <c r="BM175" s="1470"/>
      <c r="BN175" s="1470"/>
      <c r="BO175" s="1470"/>
      <c r="BP175" s="1470"/>
      <c r="BQ175" s="1470"/>
      <c r="BR175" s="1470"/>
      <c r="BS175" s="1470"/>
      <c r="BT175" s="1462"/>
      <c r="BU175" s="1462"/>
      <c r="BV175" s="1470"/>
      <c r="BW175" s="1470"/>
      <c r="BX175" s="1470"/>
      <c r="BY175" s="1470"/>
      <c r="BZ175" s="1470"/>
      <c r="CA175" s="1470"/>
      <c r="CB175" s="1470"/>
      <c r="CC175" s="1470"/>
      <c r="CD175" s="1470"/>
      <c r="CE175" s="1470"/>
      <c r="CF175" s="1462"/>
      <c r="CG175" s="1470"/>
      <c r="CH175" s="1470"/>
      <c r="CI175" s="1470"/>
      <c r="CJ175" s="1470"/>
      <c r="CK175" s="1470"/>
      <c r="CL175" s="1470"/>
      <c r="CM175" s="1470"/>
      <c r="CN175" s="1470"/>
      <c r="CO175" s="1470"/>
      <c r="CP175" s="1470"/>
      <c r="CQ175" s="1470"/>
      <c r="CR175" s="1470"/>
      <c r="CS175" s="1470"/>
      <c r="CT175" s="1470"/>
      <c r="CU175" s="1470"/>
      <c r="CV175" s="1470"/>
      <c r="CW175" s="1470">
        <v>1</v>
      </c>
      <c r="CX175" s="1470"/>
      <c r="CY175" s="1470"/>
      <c r="CZ175" s="1470"/>
      <c r="DA175" s="1470"/>
      <c r="DB175" s="1470"/>
      <c r="DC175" s="1462"/>
      <c r="DD175" s="1470"/>
      <c r="DE175" s="1470"/>
      <c r="DF175" s="1470"/>
      <c r="DG175" s="1470"/>
      <c r="DH175" s="1470"/>
      <c r="DI175" s="1470"/>
      <c r="DJ175" s="1470"/>
      <c r="DK175" s="1470"/>
      <c r="DL175" s="1470"/>
      <c r="DM175" s="1470"/>
      <c r="DN175" s="1470"/>
      <c r="DO175" s="1462">
        <v>1</v>
      </c>
      <c r="DP175" s="1470"/>
      <c r="DQ175" s="1462"/>
      <c r="DR175" s="1470"/>
      <c r="DS175" s="1470"/>
      <c r="DT175" s="1470"/>
      <c r="DU175" s="1470"/>
      <c r="DV175" s="1470"/>
      <c r="DW175" s="1470"/>
      <c r="DX175" s="1470"/>
      <c r="DY175" s="1470"/>
      <c r="DZ175" s="1470"/>
      <c r="EA175" s="1462"/>
      <c r="EB175" s="1470"/>
      <c r="EC175" s="1470"/>
      <c r="ED175" s="1470"/>
      <c r="EE175" s="1470"/>
      <c r="EF175" s="1470"/>
      <c r="EG175" s="1470"/>
      <c r="EH175" s="1470"/>
      <c r="EI175" s="1470"/>
      <c r="EJ175" s="1470"/>
      <c r="EK175" s="1470"/>
      <c r="EL175" s="1472"/>
      <c r="EM175" s="1435"/>
      <c r="EN175" s="1462">
        <v>3</v>
      </c>
      <c r="EO175" s="1462"/>
      <c r="EP175" s="1462"/>
      <c r="EQ175" s="1462"/>
      <c r="ER175" s="1462"/>
      <c r="ES175" s="1435"/>
      <c r="ET175" s="1462"/>
      <c r="EU175" s="1462">
        <v>1</v>
      </c>
      <c r="EV175" s="1462"/>
      <c r="EW175" s="1462"/>
      <c r="EX175" s="1462"/>
      <c r="EY175" s="1462"/>
      <c r="EZ175" s="1462"/>
      <c r="FA175" s="1462"/>
      <c r="FB175" s="1462"/>
      <c r="FC175" s="1462"/>
      <c r="FD175" s="1462"/>
      <c r="FE175" s="1462"/>
      <c r="FF175" s="1473"/>
      <c r="FG175" s="1462"/>
      <c r="FH175" s="1462">
        <v>3</v>
      </c>
      <c r="FI175" s="1462">
        <v>3</v>
      </c>
      <c r="FJ175" s="1462"/>
      <c r="FK175" s="1462"/>
      <c r="FL175" s="1435"/>
      <c r="FM175" s="1435">
        <v>2</v>
      </c>
      <c r="FN175" s="1435"/>
      <c r="FO175" s="1435"/>
      <c r="FP175" s="1462"/>
      <c r="FQ175" s="1435"/>
      <c r="FR175" s="1435"/>
      <c r="FS175" s="1435"/>
      <c r="FT175" s="1435">
        <v>3</v>
      </c>
      <c r="FU175" s="1435"/>
      <c r="FV175" s="1435"/>
      <c r="FW175" s="1435"/>
      <c r="FX175" s="1435"/>
      <c r="FY175" s="1435"/>
      <c r="FZ175" s="1435"/>
      <c r="GA175" s="1435"/>
      <c r="GB175" s="1435"/>
      <c r="GC175" s="1435"/>
      <c r="GD175" s="1439"/>
      <c r="GE175" s="1434"/>
      <c r="GF175" s="1434"/>
      <c r="GG175" s="1435"/>
      <c r="GH175" s="1431">
        <f t="shared" si="26"/>
        <v>117.89999999999999</v>
      </c>
      <c r="GI175" s="1432"/>
      <c r="GJ175" s="1433">
        <f t="shared" si="27"/>
        <v>0</v>
      </c>
      <c r="GK175" s="1433"/>
      <c r="GL175" s="1434"/>
      <c r="GM175" s="1434"/>
      <c r="GN175" s="1434"/>
      <c r="GO175" s="1435"/>
      <c r="GP175" s="1435"/>
      <c r="GQ175" s="1435"/>
      <c r="GR175" s="1436"/>
      <c r="GS175" s="1437"/>
      <c r="GT175" s="1435"/>
      <c r="GU175" s="1435"/>
      <c r="GV175" s="1435">
        <v>1</v>
      </c>
      <c r="GW175" s="1435"/>
      <c r="GX175" s="1435"/>
      <c r="GY175" s="1435"/>
      <c r="GZ175" s="1435"/>
      <c r="HA175" s="1435"/>
      <c r="HB175" s="1435"/>
      <c r="HC175" s="1435">
        <f t="shared" si="29"/>
        <v>0</v>
      </c>
      <c r="HD175" s="1437">
        <f t="shared" si="30"/>
        <v>0</v>
      </c>
      <c r="HE175" s="1435"/>
      <c r="HF175" s="1436"/>
      <c r="HG175" s="1437"/>
      <c r="HH175" s="1435">
        <v>2</v>
      </c>
      <c r="HI175" s="1437">
        <v>1</v>
      </c>
      <c r="HJ175" s="1435"/>
      <c r="HK175" s="1437"/>
      <c r="HL175" s="1435"/>
      <c r="HM175" s="1436"/>
      <c r="HN175" s="1436"/>
      <c r="HO175" s="1436"/>
      <c r="HP175" s="1436"/>
      <c r="HQ175" s="1436"/>
      <c r="HR175" s="1437"/>
      <c r="HS175" s="1435"/>
      <c r="HT175" s="1435"/>
      <c r="HU175" s="1435"/>
      <c r="HV175" s="1435"/>
      <c r="HW175" s="1435"/>
      <c r="HX175" s="1435"/>
      <c r="HY175" s="1435">
        <v>1</v>
      </c>
      <c r="HZ175" s="1437"/>
      <c r="IA175" s="1437"/>
      <c r="IB175" s="1437"/>
      <c r="IC175" s="1462"/>
      <c r="ID175" s="1463"/>
      <c r="IE175" s="1463"/>
      <c r="IF175" s="1462"/>
      <c r="IG175" s="1435"/>
      <c r="IH175" s="1462"/>
      <c r="II175" s="1462"/>
      <c r="IJ175" s="1462"/>
      <c r="IK175" s="1462"/>
      <c r="IL175" s="1462"/>
      <c r="IM175" s="1462"/>
      <c r="IN175" s="1462"/>
      <c r="IO175" s="1462"/>
      <c r="IP175" s="1462"/>
      <c r="IQ175" s="1462"/>
      <c r="IR175" s="1462"/>
      <c r="IS175" s="1462"/>
      <c r="IT175" s="1462"/>
      <c r="IU175" s="1462"/>
      <c r="IV175" s="1435">
        <f t="shared" si="23"/>
        <v>0</v>
      </c>
      <c r="IW175" s="1437"/>
      <c r="IX175" s="1437"/>
      <c r="IY175" s="1437"/>
      <c r="IZ175" s="1435">
        <f t="shared" si="24"/>
        <v>0</v>
      </c>
      <c r="JA175" s="1462"/>
      <c r="JB175" s="1462"/>
      <c r="JC175" s="1462"/>
      <c r="JD175" s="1462"/>
      <c r="JE175" s="1437"/>
      <c r="JF175" s="1437"/>
      <c r="JG175" s="1437"/>
      <c r="JH175" s="1435"/>
      <c r="JI175" s="1436"/>
      <c r="JJ175" s="1436">
        <f t="shared" si="28"/>
        <v>0</v>
      </c>
      <c r="JK175" s="1455" t="s">
        <v>4008</v>
      </c>
    </row>
    <row r="176" spans="1:271" s="1027" customFormat="1" ht="18.95" hidden="1" customHeight="1">
      <c r="A176" s="1547" t="str">
        <f>BangKeTru!B174</f>
        <v>170a</v>
      </c>
      <c r="B176" s="1548">
        <f>BangKeTru!C174</f>
        <v>45.5</v>
      </c>
      <c r="C176" s="1416">
        <f t="shared" si="25"/>
        <v>6110.5999999999985</v>
      </c>
      <c r="D176" s="1456"/>
      <c r="E176" s="1457"/>
      <c r="F176" s="1457"/>
      <c r="G176" s="1457"/>
      <c r="H176" s="1458"/>
      <c r="I176" s="1456"/>
      <c r="J176" s="1456"/>
      <c r="K176" s="1422"/>
      <c r="L176" s="1422"/>
      <c r="M176" s="1422"/>
      <c r="N176" s="1423"/>
      <c r="O176" s="1421" t="s">
        <v>3434</v>
      </c>
      <c r="P176" s="1421"/>
      <c r="Q176" s="1422"/>
      <c r="R176" s="1422"/>
      <c r="S176" s="1423"/>
      <c r="T176" s="1422"/>
      <c r="U176" s="1422"/>
      <c r="V176" s="1422"/>
      <c r="W176" s="1423"/>
      <c r="X176" s="1424">
        <v>1</v>
      </c>
      <c r="Y176" s="1424"/>
      <c r="Z176" s="1424"/>
      <c r="AA176" s="1425"/>
      <c r="AB176" s="1422"/>
      <c r="AC176" s="1422"/>
      <c r="AD176" s="1422"/>
      <c r="AE176" s="1422"/>
      <c r="AF176" s="1422"/>
      <c r="AG176" s="1422"/>
      <c r="AH176" s="1422"/>
      <c r="AI176" s="1422"/>
      <c r="AJ176" s="1422"/>
      <c r="AK176" s="1422"/>
      <c r="AL176" s="1422"/>
      <c r="AM176" s="1422"/>
      <c r="AN176" s="1422">
        <v>1</v>
      </c>
      <c r="AO176" s="1422"/>
      <c r="AP176" s="1422"/>
      <c r="AQ176" s="1422"/>
      <c r="AR176" s="1422"/>
      <c r="AS176" s="1422"/>
      <c r="AT176" s="1422"/>
      <c r="AU176" s="1422"/>
      <c r="AV176" s="1422"/>
      <c r="AW176" s="1422"/>
      <c r="AX176" s="1422"/>
      <c r="AY176" s="1422"/>
      <c r="AZ176" s="1422"/>
      <c r="BA176" s="1422"/>
      <c r="BB176" s="1422"/>
      <c r="BC176" s="1422"/>
      <c r="BD176" s="1422"/>
      <c r="BE176" s="1422"/>
      <c r="BF176" s="1422"/>
      <c r="BG176" s="1422"/>
      <c r="BH176" s="1422"/>
      <c r="BI176" s="1422"/>
      <c r="BJ176" s="1422"/>
      <c r="BK176" s="1422"/>
      <c r="BL176" s="1422"/>
      <c r="BM176" s="1422"/>
      <c r="BN176" s="1422"/>
      <c r="BO176" s="1422"/>
      <c r="BP176" s="1422"/>
      <c r="BQ176" s="1422"/>
      <c r="BR176" s="1422"/>
      <c r="BS176" s="1422"/>
      <c r="BT176" s="1425"/>
      <c r="BU176" s="1425"/>
      <c r="BV176" s="1422"/>
      <c r="BW176" s="1422"/>
      <c r="BX176" s="1422"/>
      <c r="BY176" s="1422"/>
      <c r="BZ176" s="1422"/>
      <c r="CA176" s="1422"/>
      <c r="CB176" s="1422"/>
      <c r="CC176" s="1422"/>
      <c r="CD176" s="1422"/>
      <c r="CE176" s="1422"/>
      <c r="CF176" s="1425"/>
      <c r="CG176" s="1422"/>
      <c r="CH176" s="1422"/>
      <c r="CI176" s="1422"/>
      <c r="CJ176" s="1422"/>
      <c r="CK176" s="1422"/>
      <c r="CL176" s="1422"/>
      <c r="CM176" s="1422"/>
      <c r="CN176" s="1422"/>
      <c r="CO176" s="1422"/>
      <c r="CP176" s="1422"/>
      <c r="CQ176" s="1422"/>
      <c r="CR176" s="1422"/>
      <c r="CS176" s="1422"/>
      <c r="CT176" s="1422"/>
      <c r="CU176" s="1422"/>
      <c r="CV176" s="1422"/>
      <c r="CW176" s="1422"/>
      <c r="CX176" s="1422"/>
      <c r="CY176" s="1422"/>
      <c r="CZ176" s="1422"/>
      <c r="DA176" s="1422"/>
      <c r="DB176" s="1422"/>
      <c r="DC176" s="1425"/>
      <c r="DD176" s="1422"/>
      <c r="DE176" s="1422"/>
      <c r="DF176" s="1422"/>
      <c r="DG176" s="1422"/>
      <c r="DH176" s="1422"/>
      <c r="DI176" s="1422"/>
      <c r="DJ176" s="1422"/>
      <c r="DK176" s="1422"/>
      <c r="DL176" s="1422"/>
      <c r="DM176" s="1422"/>
      <c r="DN176" s="1422"/>
      <c r="DO176" s="1425">
        <v>1</v>
      </c>
      <c r="DP176" s="1422"/>
      <c r="DQ176" s="1425"/>
      <c r="DR176" s="1422"/>
      <c r="DS176" s="1422"/>
      <c r="DT176" s="1422"/>
      <c r="DU176" s="1422"/>
      <c r="DV176" s="1422"/>
      <c r="DW176" s="1422"/>
      <c r="DX176" s="1422"/>
      <c r="DY176" s="1422"/>
      <c r="DZ176" s="1422"/>
      <c r="EA176" s="1425"/>
      <c r="EB176" s="1422"/>
      <c r="EC176" s="1422"/>
      <c r="ED176" s="1422"/>
      <c r="EE176" s="1422"/>
      <c r="EF176" s="1422"/>
      <c r="EG176" s="1422"/>
      <c r="EH176" s="1422"/>
      <c r="EI176" s="1422"/>
      <c r="EJ176" s="1422"/>
      <c r="EK176" s="1422"/>
      <c r="EL176" s="1426"/>
      <c r="EM176" s="1427"/>
      <c r="EN176" s="1425">
        <v>3</v>
      </c>
      <c r="EO176" s="1425"/>
      <c r="EP176" s="1425"/>
      <c r="EQ176" s="1425"/>
      <c r="ER176" s="1425"/>
      <c r="ES176" s="1427"/>
      <c r="ET176" s="1425"/>
      <c r="EU176" s="1425">
        <v>1</v>
      </c>
      <c r="EV176" s="1425"/>
      <c r="EW176" s="1425"/>
      <c r="EX176" s="1425"/>
      <c r="EY176" s="1425"/>
      <c r="EZ176" s="1425"/>
      <c r="FA176" s="1425"/>
      <c r="FB176" s="1425"/>
      <c r="FC176" s="1425"/>
      <c r="FD176" s="1425"/>
      <c r="FE176" s="1425"/>
      <c r="FF176" s="1428"/>
      <c r="FG176" s="1425"/>
      <c r="FH176" s="1425"/>
      <c r="FI176" s="1425"/>
      <c r="FJ176" s="1425"/>
      <c r="FK176" s="1425"/>
      <c r="FL176" s="1427"/>
      <c r="FM176" s="1427"/>
      <c r="FN176" s="1427"/>
      <c r="FO176" s="1427"/>
      <c r="FP176" s="1425"/>
      <c r="FQ176" s="1427"/>
      <c r="FR176" s="1427"/>
      <c r="FS176" s="1427"/>
      <c r="FT176" s="1427">
        <v>3</v>
      </c>
      <c r="FU176" s="1427"/>
      <c r="FV176" s="1427"/>
      <c r="FW176" s="1427"/>
      <c r="FX176" s="1427"/>
      <c r="FY176" s="1427"/>
      <c r="FZ176" s="1427">
        <v>2</v>
      </c>
      <c r="GA176" s="1427"/>
      <c r="GB176" s="1427">
        <v>2</v>
      </c>
      <c r="GC176" s="1427">
        <v>4</v>
      </c>
      <c r="GD176" s="1429"/>
      <c r="GE176" s="1430"/>
      <c r="GF176" s="1430"/>
      <c r="GG176" s="1427"/>
      <c r="GH176" s="1431">
        <f t="shared" si="26"/>
        <v>136.5</v>
      </c>
      <c r="GI176" s="1432"/>
      <c r="GJ176" s="1433">
        <f t="shared" si="27"/>
        <v>0</v>
      </c>
      <c r="GK176" s="1433"/>
      <c r="GL176" s="1434"/>
      <c r="GM176" s="1434"/>
      <c r="GN176" s="1434"/>
      <c r="GO176" s="1435">
        <v>1</v>
      </c>
      <c r="GP176" s="1435"/>
      <c r="GQ176" s="1435"/>
      <c r="GR176" s="1436"/>
      <c r="GS176" s="1437"/>
      <c r="GT176" s="1435"/>
      <c r="GU176" s="1435"/>
      <c r="GV176" s="1435"/>
      <c r="GW176" s="1435"/>
      <c r="GX176" s="1435"/>
      <c r="GY176" s="1435"/>
      <c r="GZ176" s="1435"/>
      <c r="HA176" s="1435"/>
      <c r="HB176" s="1435"/>
      <c r="HC176" s="1435">
        <f t="shared" si="29"/>
        <v>0</v>
      </c>
      <c r="HD176" s="1437">
        <f t="shared" si="30"/>
        <v>0</v>
      </c>
      <c r="HE176" s="1435"/>
      <c r="HF176" s="1436"/>
      <c r="HG176" s="1437"/>
      <c r="HH176" s="1435"/>
      <c r="HI176" s="1437"/>
      <c r="HJ176" s="1435">
        <v>1</v>
      </c>
      <c r="HK176" s="1437"/>
      <c r="HL176" s="1435">
        <v>1</v>
      </c>
      <c r="HM176" s="1436">
        <v>2</v>
      </c>
      <c r="HN176" s="1436">
        <v>3</v>
      </c>
      <c r="HO176" s="1436"/>
      <c r="HP176" s="1436"/>
      <c r="HQ176" s="1436"/>
      <c r="HR176" s="1437"/>
      <c r="HS176" s="1435"/>
      <c r="HT176" s="1435"/>
      <c r="HU176" s="1435"/>
      <c r="HV176" s="1435"/>
      <c r="HW176" s="1435"/>
      <c r="HX176" s="1435"/>
      <c r="HY176" s="1435"/>
      <c r="HZ176" s="1437"/>
      <c r="IA176" s="1437"/>
      <c r="IB176" s="1437"/>
      <c r="IC176" s="1435"/>
      <c r="ID176" s="1438"/>
      <c r="IE176" s="1438"/>
      <c r="IF176" s="1435"/>
      <c r="IG176" s="1435"/>
      <c r="IH176" s="1435"/>
      <c r="II176" s="1435"/>
      <c r="IJ176" s="1435"/>
      <c r="IK176" s="1435"/>
      <c r="IL176" s="1435"/>
      <c r="IM176" s="1435"/>
      <c r="IN176" s="1435"/>
      <c r="IO176" s="1435"/>
      <c r="IP176" s="1435"/>
      <c r="IQ176" s="1435"/>
      <c r="IR176" s="1435"/>
      <c r="IS176" s="1435"/>
      <c r="IT176" s="1435">
        <f>HJ176</f>
        <v>1</v>
      </c>
      <c r="IU176" s="1435">
        <f>HK176</f>
        <v>0</v>
      </c>
      <c r="IV176" s="1435">
        <f t="shared" si="23"/>
        <v>1</v>
      </c>
      <c r="IW176" s="1436">
        <f>HO176</f>
        <v>0</v>
      </c>
      <c r="IX176" s="1436">
        <f>HP176</f>
        <v>0</v>
      </c>
      <c r="IY176" s="1437"/>
      <c r="IZ176" s="1435">
        <f t="shared" si="24"/>
        <v>0</v>
      </c>
      <c r="JA176" s="1435"/>
      <c r="JB176" s="1435"/>
      <c r="JC176" s="1435"/>
      <c r="JD176" s="1435"/>
      <c r="JE176" s="1437"/>
      <c r="JF176" s="1437">
        <v>2</v>
      </c>
      <c r="JG176" s="1437"/>
      <c r="JH176" s="1435"/>
      <c r="JI176" s="1436"/>
      <c r="JJ176" s="1436">
        <f t="shared" si="28"/>
        <v>0</v>
      </c>
      <c r="JK176" s="1459"/>
    </row>
    <row r="177" spans="1:274" s="1027" customFormat="1" ht="18.95" hidden="1" customHeight="1">
      <c r="A177" s="1547">
        <f>BangKeTru!B175</f>
        <v>171</v>
      </c>
      <c r="B177" s="1548">
        <f>BangKeTru!C175</f>
        <v>35.5</v>
      </c>
      <c r="C177" s="1416">
        <f t="shared" si="25"/>
        <v>6146.0999999999985</v>
      </c>
      <c r="D177" s="1416"/>
      <c r="E177" s="1441"/>
      <c r="F177" s="1441"/>
      <c r="G177" s="1441"/>
      <c r="H177" s="1460"/>
      <c r="I177" s="1443"/>
      <c r="J177" s="1443"/>
      <c r="K177" s="1461"/>
      <c r="L177" s="1461"/>
      <c r="M177" s="1461"/>
      <c r="N177" s="1445" t="s">
        <v>3992</v>
      </c>
      <c r="O177" s="1446" t="s">
        <v>3992</v>
      </c>
      <c r="P177" s="1446"/>
      <c r="Q177" s="1444"/>
      <c r="R177" s="1444"/>
      <c r="S177" s="1445"/>
      <c r="T177" s="1444"/>
      <c r="U177" s="1444"/>
      <c r="V177" s="1444"/>
      <c r="W177" s="1445"/>
      <c r="X177" s="1447"/>
      <c r="Y177" s="1447">
        <v>1</v>
      </c>
      <c r="Z177" s="1447"/>
      <c r="AA177" s="1448"/>
      <c r="AB177" s="1444"/>
      <c r="AC177" s="1444"/>
      <c r="AD177" s="1444"/>
      <c r="AE177" s="1444"/>
      <c r="AF177" s="1444"/>
      <c r="AG177" s="1444"/>
      <c r="AH177" s="1444"/>
      <c r="AI177" s="1444"/>
      <c r="AJ177" s="1444"/>
      <c r="AK177" s="1444"/>
      <c r="AL177" s="1444"/>
      <c r="AM177" s="1444"/>
      <c r="AN177" s="1444"/>
      <c r="AO177" s="1444"/>
      <c r="AP177" s="1444"/>
      <c r="AQ177" s="1444"/>
      <c r="AR177" s="1444"/>
      <c r="AS177" s="1444"/>
      <c r="AT177" s="1444"/>
      <c r="AU177" s="1444"/>
      <c r="AV177" s="1444"/>
      <c r="AW177" s="1444"/>
      <c r="AX177" s="1444"/>
      <c r="AY177" s="1444"/>
      <c r="AZ177" s="1444"/>
      <c r="BA177" s="1444"/>
      <c r="BB177" s="1444"/>
      <c r="BC177" s="1444">
        <v>1</v>
      </c>
      <c r="BD177" s="1444"/>
      <c r="BE177" s="1444"/>
      <c r="BF177" s="1444"/>
      <c r="BG177" s="1444"/>
      <c r="BH177" s="1444"/>
      <c r="BI177" s="1444"/>
      <c r="BJ177" s="1444"/>
      <c r="BK177" s="1444"/>
      <c r="BL177" s="1444"/>
      <c r="BM177" s="1444"/>
      <c r="BN177" s="1444"/>
      <c r="BO177" s="1444"/>
      <c r="BP177" s="1444"/>
      <c r="BQ177" s="1444"/>
      <c r="BR177" s="1444"/>
      <c r="BS177" s="1444"/>
      <c r="BT177" s="1448"/>
      <c r="BU177" s="1448"/>
      <c r="BV177" s="1444"/>
      <c r="BW177" s="1444"/>
      <c r="BX177" s="1444"/>
      <c r="BY177" s="1444"/>
      <c r="BZ177" s="1444">
        <v>2</v>
      </c>
      <c r="CA177" s="1444"/>
      <c r="CB177" s="1444"/>
      <c r="CC177" s="1444"/>
      <c r="CD177" s="1444"/>
      <c r="CE177" s="1444"/>
      <c r="CF177" s="1448">
        <v>2</v>
      </c>
      <c r="CG177" s="1444"/>
      <c r="CH177" s="1444"/>
      <c r="CI177" s="1444"/>
      <c r="CJ177" s="1444"/>
      <c r="CK177" s="1444"/>
      <c r="CL177" s="1444"/>
      <c r="CM177" s="1444"/>
      <c r="CN177" s="1444"/>
      <c r="CO177" s="1444"/>
      <c r="CP177" s="1444"/>
      <c r="CQ177" s="1444"/>
      <c r="CR177" s="1444"/>
      <c r="CS177" s="1444"/>
      <c r="CT177" s="1444"/>
      <c r="CU177" s="1444"/>
      <c r="CV177" s="1444"/>
      <c r="CW177" s="1444"/>
      <c r="CX177" s="1444"/>
      <c r="CY177" s="1444"/>
      <c r="CZ177" s="1444"/>
      <c r="DA177" s="1444"/>
      <c r="DB177" s="1444"/>
      <c r="DC177" s="1448">
        <v>1</v>
      </c>
      <c r="DD177" s="1444"/>
      <c r="DE177" s="1444"/>
      <c r="DF177" s="1444"/>
      <c r="DG177" s="1444"/>
      <c r="DH177" s="1444"/>
      <c r="DI177" s="1444"/>
      <c r="DJ177" s="1444"/>
      <c r="DK177" s="1444"/>
      <c r="DL177" s="1444"/>
      <c r="DM177" s="1444"/>
      <c r="DN177" s="1444"/>
      <c r="DO177" s="1448"/>
      <c r="DP177" s="1444"/>
      <c r="DQ177" s="1448"/>
      <c r="DR177" s="1444"/>
      <c r="DS177" s="1444"/>
      <c r="DT177" s="1444"/>
      <c r="DU177" s="1444"/>
      <c r="DV177" s="1444"/>
      <c r="DW177" s="1444"/>
      <c r="DX177" s="1444"/>
      <c r="DY177" s="1444"/>
      <c r="DZ177" s="1444"/>
      <c r="EA177" s="1448"/>
      <c r="EB177" s="1444"/>
      <c r="EC177" s="1444"/>
      <c r="ED177" s="1444"/>
      <c r="EE177" s="1444"/>
      <c r="EF177" s="1444"/>
      <c r="EG177" s="1444"/>
      <c r="EH177" s="1444"/>
      <c r="EI177" s="1444"/>
      <c r="EJ177" s="1444"/>
      <c r="EK177" s="1444"/>
      <c r="EL177" s="1449"/>
      <c r="EM177" s="1450"/>
      <c r="EN177" s="1448">
        <v>6</v>
      </c>
      <c r="EO177" s="1448">
        <v>6</v>
      </c>
      <c r="EP177" s="1448"/>
      <c r="EQ177" s="1448"/>
      <c r="ER177" s="1448">
        <v>6</v>
      </c>
      <c r="ES177" s="1450">
        <v>2</v>
      </c>
      <c r="ET177" s="1448"/>
      <c r="EU177" s="1448"/>
      <c r="EV177" s="1448"/>
      <c r="EW177" s="1448"/>
      <c r="EX177" s="1448"/>
      <c r="EY177" s="1448"/>
      <c r="EZ177" s="1448"/>
      <c r="FA177" s="1448"/>
      <c r="FB177" s="1448"/>
      <c r="FC177" s="1448"/>
      <c r="FD177" s="1448"/>
      <c r="FE177" s="1448"/>
      <c r="FF177" s="1451"/>
      <c r="FG177" s="1448"/>
      <c r="FH177" s="1448"/>
      <c r="FI177" s="1448"/>
      <c r="FJ177" s="1448"/>
      <c r="FK177" s="1448"/>
      <c r="FL177" s="1450"/>
      <c r="FM177" s="1450">
        <v>2</v>
      </c>
      <c r="FN177" s="1450">
        <v>6</v>
      </c>
      <c r="FO177" s="1450"/>
      <c r="FP177" s="1448"/>
      <c r="FQ177" s="1452"/>
      <c r="FR177" s="1452"/>
      <c r="FS177" s="1450"/>
      <c r="FT177" s="1450">
        <v>6</v>
      </c>
      <c r="FU177" s="1450"/>
      <c r="FV177" s="1450"/>
      <c r="FW177" s="1450"/>
      <c r="FX177" s="1450"/>
      <c r="FY177" s="1450"/>
      <c r="FZ177" s="1450"/>
      <c r="GA177" s="1450"/>
      <c r="GB177" s="1450"/>
      <c r="GC177" s="1450"/>
      <c r="GD177" s="1453"/>
      <c r="GE177" s="1454">
        <v>1.2</v>
      </c>
      <c r="GF177" s="1454"/>
      <c r="GG177" s="1450"/>
      <c r="GH177" s="1431">
        <f t="shared" si="26"/>
        <v>106.5</v>
      </c>
      <c r="GI177" s="1432"/>
      <c r="GJ177" s="1433">
        <f t="shared" si="27"/>
        <v>0</v>
      </c>
      <c r="GK177" s="1433"/>
      <c r="GL177" s="1434">
        <v>1</v>
      </c>
      <c r="GM177" s="1434"/>
      <c r="GN177" s="1434"/>
      <c r="GO177" s="1435"/>
      <c r="GP177" s="1435"/>
      <c r="GQ177" s="1435"/>
      <c r="GR177" s="1436"/>
      <c r="GS177" s="1437"/>
      <c r="GT177" s="1435"/>
      <c r="GU177" s="1435"/>
      <c r="GV177" s="1435"/>
      <c r="GW177" s="1435"/>
      <c r="GX177" s="1435"/>
      <c r="GY177" s="1435"/>
      <c r="GZ177" s="1435">
        <v>1</v>
      </c>
      <c r="HA177" s="1435"/>
      <c r="HB177" s="1435"/>
      <c r="HC177" s="1435">
        <f t="shared" si="29"/>
        <v>0</v>
      </c>
      <c r="HD177" s="1437">
        <v>2</v>
      </c>
      <c r="HE177" s="1435">
        <v>6</v>
      </c>
      <c r="HF177" s="1436"/>
      <c r="HG177" s="1437"/>
      <c r="HH177" s="1435">
        <v>0</v>
      </c>
      <c r="HI177" s="1437">
        <v>1</v>
      </c>
      <c r="HJ177" s="1435">
        <v>1</v>
      </c>
      <c r="HK177" s="1437"/>
      <c r="HL177" s="1435"/>
      <c r="HM177" s="1436"/>
      <c r="HN177" s="1436">
        <v>2</v>
      </c>
      <c r="HO177" s="1436"/>
      <c r="HP177" s="1436"/>
      <c r="HQ177" s="1436"/>
      <c r="HR177" s="1437"/>
      <c r="HS177" s="1435"/>
      <c r="HT177" s="1435"/>
      <c r="HU177" s="1435"/>
      <c r="HV177" s="1435"/>
      <c r="HW177" s="1435"/>
      <c r="HX177" s="1435"/>
      <c r="HY177" s="1435"/>
      <c r="HZ177" s="1437">
        <v>2</v>
      </c>
      <c r="IA177" s="1437"/>
      <c r="IB177" s="1437"/>
      <c r="IC177" s="1462"/>
      <c r="ID177" s="1463"/>
      <c r="IE177" s="1463"/>
      <c r="IF177" s="1462"/>
      <c r="IG177" s="1435"/>
      <c r="IH177" s="1462"/>
      <c r="II177" s="1462"/>
      <c r="IJ177" s="1462"/>
      <c r="IK177" s="1462"/>
      <c r="IL177" s="1462"/>
      <c r="IM177" s="1462"/>
      <c r="IN177" s="1462"/>
      <c r="IO177" s="1462"/>
      <c r="IP177" s="1462"/>
      <c r="IQ177" s="1462"/>
      <c r="IR177" s="1462"/>
      <c r="IS177" s="1462"/>
      <c r="IT177" s="1563">
        <v>1</v>
      </c>
      <c r="IU177" s="1462"/>
      <c r="IV177" s="1435">
        <f t="shared" si="23"/>
        <v>0</v>
      </c>
      <c r="IW177" s="1437"/>
      <c r="IX177" s="1437"/>
      <c r="IY177" s="1437"/>
      <c r="IZ177" s="1435">
        <f t="shared" si="24"/>
        <v>0</v>
      </c>
      <c r="JA177" s="1462"/>
      <c r="JB177" s="1462"/>
      <c r="JC177" s="1462"/>
      <c r="JD177" s="1462"/>
      <c r="JE177" s="1437"/>
      <c r="JF177" s="1437"/>
      <c r="JG177" s="1437"/>
      <c r="JH177" s="1435"/>
      <c r="JI177" s="1436"/>
      <c r="JJ177" s="1436">
        <f t="shared" si="28"/>
        <v>0</v>
      </c>
      <c r="JK177" s="1455"/>
    </row>
    <row r="178" spans="1:274" s="1027" customFormat="1" ht="18.95" hidden="1" customHeight="1">
      <c r="A178" s="1547" t="str">
        <f>BangKeTru!B176</f>
        <v>171a</v>
      </c>
      <c r="B178" s="1548">
        <f>BangKeTru!C176</f>
        <v>43</v>
      </c>
      <c r="C178" s="1416">
        <f t="shared" si="25"/>
        <v>6189.0999999999985</v>
      </c>
      <c r="D178" s="1456"/>
      <c r="E178" s="1457"/>
      <c r="F178" s="1457"/>
      <c r="G178" s="1457"/>
      <c r="H178" s="1458"/>
      <c r="I178" s="1456"/>
      <c r="J178" s="1456"/>
      <c r="K178" s="1422"/>
      <c r="L178" s="1422"/>
      <c r="M178" s="1422"/>
      <c r="N178" s="1423"/>
      <c r="O178" s="1421" t="s">
        <v>3434</v>
      </c>
      <c r="P178" s="1421"/>
      <c r="Q178" s="1422"/>
      <c r="R178" s="1422"/>
      <c r="S178" s="1423"/>
      <c r="T178" s="1422"/>
      <c r="U178" s="1422"/>
      <c r="V178" s="1422"/>
      <c r="W178" s="1423"/>
      <c r="X178" s="1424"/>
      <c r="Y178" s="1424">
        <v>1</v>
      </c>
      <c r="Z178" s="1424"/>
      <c r="AA178" s="1425"/>
      <c r="AB178" s="1422"/>
      <c r="AC178" s="1422"/>
      <c r="AD178" s="1422"/>
      <c r="AE178" s="1422"/>
      <c r="AF178" s="1422"/>
      <c r="AG178" s="1422"/>
      <c r="AH178" s="1422"/>
      <c r="AI178" s="1422"/>
      <c r="AJ178" s="1422"/>
      <c r="AK178" s="1422"/>
      <c r="AL178" s="1422"/>
      <c r="AM178" s="1422"/>
      <c r="AN178" s="1422"/>
      <c r="AO178" s="1422"/>
      <c r="AP178" s="1422"/>
      <c r="AQ178" s="1422"/>
      <c r="AR178" s="1422"/>
      <c r="AS178" s="1422"/>
      <c r="AT178" s="1422"/>
      <c r="AU178" s="1422"/>
      <c r="AV178" s="1422"/>
      <c r="AW178" s="1422"/>
      <c r="AX178" s="1422"/>
      <c r="AY178" s="1422"/>
      <c r="AZ178" s="1422"/>
      <c r="BA178" s="1422"/>
      <c r="BB178" s="1422"/>
      <c r="BC178" s="1422">
        <v>1</v>
      </c>
      <c r="BD178" s="1422"/>
      <c r="BE178" s="1422"/>
      <c r="BF178" s="1422"/>
      <c r="BG178" s="1422"/>
      <c r="BH178" s="1422"/>
      <c r="BI178" s="1422"/>
      <c r="BJ178" s="1422"/>
      <c r="BK178" s="1422"/>
      <c r="BL178" s="1422"/>
      <c r="BM178" s="1422"/>
      <c r="BN178" s="1422"/>
      <c r="BO178" s="1422"/>
      <c r="BP178" s="1422"/>
      <c r="BQ178" s="1422"/>
      <c r="BR178" s="1422"/>
      <c r="BS178" s="1422"/>
      <c r="BT178" s="1425"/>
      <c r="BU178" s="1425"/>
      <c r="BV178" s="1422"/>
      <c r="BW178" s="1422"/>
      <c r="BX178" s="1422"/>
      <c r="BY178" s="1422"/>
      <c r="BZ178" s="1422"/>
      <c r="CA178" s="1422"/>
      <c r="CB178" s="1422"/>
      <c r="CC178" s="1422"/>
      <c r="CD178" s="1422"/>
      <c r="CE178" s="1422"/>
      <c r="CF178" s="1425"/>
      <c r="CG178" s="1422"/>
      <c r="CH178" s="1422"/>
      <c r="CI178" s="1422"/>
      <c r="CJ178" s="1422"/>
      <c r="CK178" s="1422"/>
      <c r="CL178" s="1422"/>
      <c r="CM178" s="1422"/>
      <c r="CN178" s="1422"/>
      <c r="CO178" s="1422"/>
      <c r="CP178" s="1422"/>
      <c r="CQ178" s="1422"/>
      <c r="CR178" s="1422"/>
      <c r="CS178" s="1422">
        <v>1</v>
      </c>
      <c r="CT178" s="1422"/>
      <c r="CU178" s="1422"/>
      <c r="CV178" s="1422"/>
      <c r="CW178" s="1422"/>
      <c r="CX178" s="1422"/>
      <c r="CY178" s="1422"/>
      <c r="CZ178" s="1422"/>
      <c r="DA178" s="1422"/>
      <c r="DB178" s="1422"/>
      <c r="DC178" s="1425"/>
      <c r="DD178" s="1422"/>
      <c r="DE178" s="1422"/>
      <c r="DF178" s="1422"/>
      <c r="DG178" s="1422"/>
      <c r="DH178" s="1422"/>
      <c r="DI178" s="1422"/>
      <c r="DJ178" s="1422"/>
      <c r="DK178" s="1422"/>
      <c r="DL178" s="1422"/>
      <c r="DM178" s="1422"/>
      <c r="DN178" s="1422"/>
      <c r="DO178" s="1425">
        <v>1</v>
      </c>
      <c r="DP178" s="1422"/>
      <c r="DQ178" s="1425"/>
      <c r="DR178" s="1422"/>
      <c r="DS178" s="1422"/>
      <c r="DT178" s="1422"/>
      <c r="DU178" s="1422"/>
      <c r="DV178" s="1422"/>
      <c r="DW178" s="1422"/>
      <c r="DX178" s="1422"/>
      <c r="DY178" s="1422"/>
      <c r="DZ178" s="1422"/>
      <c r="EA178" s="1425"/>
      <c r="EB178" s="1422"/>
      <c r="EC178" s="1422"/>
      <c r="ED178" s="1422"/>
      <c r="EE178" s="1422"/>
      <c r="EF178" s="1422"/>
      <c r="EG178" s="1422"/>
      <c r="EH178" s="1422"/>
      <c r="EI178" s="1422"/>
      <c r="EJ178" s="1422"/>
      <c r="EK178" s="1422"/>
      <c r="EL178" s="1426"/>
      <c r="EM178" s="1427"/>
      <c r="EN178" s="1425">
        <v>3</v>
      </c>
      <c r="EO178" s="1425"/>
      <c r="EP178" s="1425"/>
      <c r="EQ178" s="1425"/>
      <c r="ER178" s="1425"/>
      <c r="ES178" s="1427"/>
      <c r="ET178" s="1425"/>
      <c r="EU178" s="1425">
        <v>1</v>
      </c>
      <c r="EV178" s="1425"/>
      <c r="EW178" s="1425"/>
      <c r="EX178" s="1425"/>
      <c r="EY178" s="1425"/>
      <c r="EZ178" s="1425"/>
      <c r="FA178" s="1425"/>
      <c r="FB178" s="1425"/>
      <c r="FC178" s="1425"/>
      <c r="FD178" s="1425"/>
      <c r="FE178" s="1425"/>
      <c r="FF178" s="1428"/>
      <c r="FG178" s="1425"/>
      <c r="FH178" s="1425"/>
      <c r="FI178" s="1425"/>
      <c r="FJ178" s="1425"/>
      <c r="FK178" s="1425"/>
      <c r="FL178" s="1427"/>
      <c r="FM178" s="1427"/>
      <c r="FN178" s="1427"/>
      <c r="FO178" s="1427"/>
      <c r="FP178" s="1425"/>
      <c r="FQ178" s="1427"/>
      <c r="FR178" s="1427"/>
      <c r="FS178" s="1427"/>
      <c r="FT178" s="1427">
        <v>3</v>
      </c>
      <c r="FU178" s="1427"/>
      <c r="FV178" s="1427"/>
      <c r="FW178" s="1427"/>
      <c r="FX178" s="1427"/>
      <c r="FY178" s="1427"/>
      <c r="FZ178" s="1427"/>
      <c r="GA178" s="1427"/>
      <c r="GB178" s="1427"/>
      <c r="GC178" s="1427"/>
      <c r="GD178" s="1429"/>
      <c r="GE178" s="1430"/>
      <c r="GF178" s="1430"/>
      <c r="GG178" s="1427"/>
      <c r="GH178" s="1431">
        <f t="shared" si="26"/>
        <v>129</v>
      </c>
      <c r="GI178" s="1432"/>
      <c r="GJ178" s="1433">
        <f t="shared" si="27"/>
        <v>0</v>
      </c>
      <c r="GK178" s="1433"/>
      <c r="GL178" s="1434"/>
      <c r="GM178" s="1434"/>
      <c r="GN178" s="1434"/>
      <c r="GO178" s="1435">
        <v>1</v>
      </c>
      <c r="GP178" s="1435"/>
      <c r="GQ178" s="1435"/>
      <c r="GR178" s="1436"/>
      <c r="GS178" s="1437"/>
      <c r="GT178" s="1435"/>
      <c r="GU178" s="1435"/>
      <c r="GV178" s="1435"/>
      <c r="GW178" s="1435"/>
      <c r="GX178" s="1435"/>
      <c r="GY178" s="1435"/>
      <c r="GZ178" s="1435"/>
      <c r="HA178" s="1435"/>
      <c r="HB178" s="1435"/>
      <c r="HC178" s="1435">
        <f t="shared" si="29"/>
        <v>0</v>
      </c>
      <c r="HD178" s="1437">
        <f t="shared" si="30"/>
        <v>0</v>
      </c>
      <c r="HE178" s="1435"/>
      <c r="HF178" s="1436"/>
      <c r="HG178" s="1437"/>
      <c r="HH178" s="1435"/>
      <c r="HI178" s="1437"/>
      <c r="HJ178" s="1435"/>
      <c r="HK178" s="1437"/>
      <c r="HL178" s="1435"/>
      <c r="HM178" s="1436"/>
      <c r="HN178" s="1436">
        <v>2</v>
      </c>
      <c r="HO178" s="1436"/>
      <c r="HP178" s="1436"/>
      <c r="HQ178" s="1436"/>
      <c r="HR178" s="1437"/>
      <c r="HS178" s="1435"/>
      <c r="HT178" s="1435"/>
      <c r="HU178" s="1435"/>
      <c r="HV178" s="1435"/>
      <c r="HW178" s="1435"/>
      <c r="HX178" s="1435"/>
      <c r="HY178" s="1435"/>
      <c r="HZ178" s="1437"/>
      <c r="IA178" s="1437"/>
      <c r="IB178" s="1437"/>
      <c r="IC178" s="1435"/>
      <c r="ID178" s="1438"/>
      <c r="IE178" s="1438"/>
      <c r="IF178" s="1435"/>
      <c r="IG178" s="1435"/>
      <c r="IH178" s="1435"/>
      <c r="II178" s="1435"/>
      <c r="IJ178" s="1435"/>
      <c r="IK178" s="1435"/>
      <c r="IL178" s="1435"/>
      <c r="IM178" s="1435"/>
      <c r="IN178" s="1435"/>
      <c r="IO178" s="1435"/>
      <c r="IP178" s="1435"/>
      <c r="IQ178" s="1435"/>
      <c r="IR178" s="1435"/>
      <c r="IS178" s="1435"/>
      <c r="IT178" s="1435">
        <f>HJ178</f>
        <v>0</v>
      </c>
      <c r="IU178" s="1435">
        <f>HK178</f>
        <v>0</v>
      </c>
      <c r="IV178" s="1435">
        <f t="shared" si="23"/>
        <v>0</v>
      </c>
      <c r="IW178" s="1436">
        <f>HO178</f>
        <v>0</v>
      </c>
      <c r="IX178" s="1436">
        <f>HP178</f>
        <v>0</v>
      </c>
      <c r="IY178" s="1437"/>
      <c r="IZ178" s="1435">
        <f t="shared" si="24"/>
        <v>0</v>
      </c>
      <c r="JA178" s="1435"/>
      <c r="JB178" s="1435"/>
      <c r="JC178" s="1435"/>
      <c r="JD178" s="1435"/>
      <c r="JE178" s="1437"/>
      <c r="JF178" s="1437">
        <v>2</v>
      </c>
      <c r="JG178" s="1437"/>
      <c r="JH178" s="1435"/>
      <c r="JI178" s="1436"/>
      <c r="JJ178" s="1436">
        <f t="shared" si="28"/>
        <v>0</v>
      </c>
      <c r="JK178" s="1459"/>
    </row>
    <row r="179" spans="1:274" s="1027" customFormat="1" ht="18.95" hidden="1" customHeight="1">
      <c r="A179" s="1547">
        <f>BangKeTru!B177</f>
        <v>172</v>
      </c>
      <c r="B179" s="1548">
        <f>BangKeTru!C177</f>
        <v>55.5</v>
      </c>
      <c r="C179" s="1416">
        <f t="shared" si="25"/>
        <v>6244.5999999999985</v>
      </c>
      <c r="D179" s="1416"/>
      <c r="E179" s="1441"/>
      <c r="F179" s="1441"/>
      <c r="G179" s="1441"/>
      <c r="H179" s="1460"/>
      <c r="I179" s="1443"/>
      <c r="J179" s="1443"/>
      <c r="K179" s="1461"/>
      <c r="L179" s="1461"/>
      <c r="M179" s="1461"/>
      <c r="N179" s="1445" t="s">
        <v>3994</v>
      </c>
      <c r="O179" s="1446" t="s">
        <v>3994</v>
      </c>
      <c r="P179" s="1446"/>
      <c r="Q179" s="1444">
        <v>1</v>
      </c>
      <c r="R179" s="1444"/>
      <c r="S179" s="1445"/>
      <c r="T179" s="1444"/>
      <c r="U179" s="1444"/>
      <c r="V179" s="1444"/>
      <c r="W179" s="1445"/>
      <c r="X179" s="1447"/>
      <c r="Y179" s="1447">
        <v>1</v>
      </c>
      <c r="Z179" s="1447"/>
      <c r="AA179" s="1448"/>
      <c r="AB179" s="1444"/>
      <c r="AC179" s="1444"/>
      <c r="AD179" s="1444"/>
      <c r="AE179" s="1444"/>
      <c r="AF179" s="1444"/>
      <c r="AG179" s="1444"/>
      <c r="AH179" s="1444"/>
      <c r="AI179" s="1444"/>
      <c r="AJ179" s="1444"/>
      <c r="AK179" s="1444"/>
      <c r="AL179" s="1444"/>
      <c r="AM179" s="1444"/>
      <c r="AN179" s="1444"/>
      <c r="AO179" s="1444"/>
      <c r="AP179" s="1444"/>
      <c r="AQ179" s="1444"/>
      <c r="AR179" s="1444"/>
      <c r="AS179" s="1444"/>
      <c r="AT179" s="1444"/>
      <c r="AU179" s="1444"/>
      <c r="AV179" s="1444"/>
      <c r="AW179" s="1444"/>
      <c r="AX179" s="1444"/>
      <c r="AY179" s="1444"/>
      <c r="AZ179" s="1444"/>
      <c r="BA179" s="1444"/>
      <c r="BB179" s="1444"/>
      <c r="BC179" s="1444">
        <v>1</v>
      </c>
      <c r="BD179" s="1444"/>
      <c r="BE179" s="1444"/>
      <c r="BF179" s="1444"/>
      <c r="BG179" s="1444"/>
      <c r="BH179" s="1444"/>
      <c r="BI179" s="1444"/>
      <c r="BJ179" s="1444"/>
      <c r="BK179" s="1444"/>
      <c r="BL179" s="1444"/>
      <c r="BM179" s="1444"/>
      <c r="BN179" s="1444"/>
      <c r="BO179" s="1444"/>
      <c r="BP179" s="1444"/>
      <c r="BQ179" s="1444"/>
      <c r="BR179" s="1444"/>
      <c r="BS179" s="1444"/>
      <c r="BT179" s="1448"/>
      <c r="BU179" s="1448"/>
      <c r="BV179" s="1444"/>
      <c r="BW179" s="1444"/>
      <c r="BX179" s="1444"/>
      <c r="BY179" s="1444"/>
      <c r="BZ179" s="1444"/>
      <c r="CA179" s="1444"/>
      <c r="CB179" s="1444"/>
      <c r="CC179" s="1444"/>
      <c r="CD179" s="1444"/>
      <c r="CE179" s="1444"/>
      <c r="CF179" s="1448"/>
      <c r="CG179" s="1444"/>
      <c r="CH179" s="1444"/>
      <c r="CI179" s="1444"/>
      <c r="CJ179" s="1444"/>
      <c r="CK179" s="1444"/>
      <c r="CL179" s="1444"/>
      <c r="CM179" s="1444"/>
      <c r="CN179" s="1444"/>
      <c r="CO179" s="1444"/>
      <c r="CP179" s="1444"/>
      <c r="CQ179" s="1444"/>
      <c r="CR179" s="1444"/>
      <c r="CS179" s="1444"/>
      <c r="CT179" s="1444"/>
      <c r="CU179" s="1444"/>
      <c r="CV179" s="1444"/>
      <c r="CW179" s="1444"/>
      <c r="CX179" s="1444"/>
      <c r="CY179" s="1444"/>
      <c r="CZ179" s="1444"/>
      <c r="DA179" s="1444"/>
      <c r="DB179" s="1444"/>
      <c r="DC179" s="1448"/>
      <c r="DD179" s="1444"/>
      <c r="DE179" s="1444"/>
      <c r="DF179" s="1444"/>
      <c r="DG179" s="1444"/>
      <c r="DH179" s="1444"/>
      <c r="DI179" s="1444"/>
      <c r="DJ179" s="1444"/>
      <c r="DK179" s="1444"/>
      <c r="DL179" s="1444"/>
      <c r="DM179" s="1444"/>
      <c r="DN179" s="1444"/>
      <c r="DO179" s="1448"/>
      <c r="DP179" s="1444"/>
      <c r="DQ179" s="1448">
        <v>1</v>
      </c>
      <c r="DR179" s="1444"/>
      <c r="DS179" s="1444"/>
      <c r="DT179" s="1444"/>
      <c r="DU179" s="1444"/>
      <c r="DV179" s="1444"/>
      <c r="DW179" s="1444"/>
      <c r="DX179" s="1444"/>
      <c r="DY179" s="1444"/>
      <c r="DZ179" s="1444"/>
      <c r="EA179" s="1448"/>
      <c r="EB179" s="1444"/>
      <c r="EC179" s="1444"/>
      <c r="ED179" s="1444"/>
      <c r="EE179" s="1444"/>
      <c r="EF179" s="1444"/>
      <c r="EG179" s="1444"/>
      <c r="EH179" s="1444"/>
      <c r="EI179" s="1444"/>
      <c r="EJ179" s="1444"/>
      <c r="EK179" s="1444"/>
      <c r="EL179" s="1449"/>
      <c r="EM179" s="1450"/>
      <c r="EN179" s="1448">
        <v>6</v>
      </c>
      <c r="EO179" s="1448"/>
      <c r="EP179" s="1448"/>
      <c r="EQ179" s="1448"/>
      <c r="ER179" s="1448"/>
      <c r="ES179" s="1450"/>
      <c r="ET179" s="1448"/>
      <c r="EU179" s="1448">
        <v>1</v>
      </c>
      <c r="EV179" s="1448"/>
      <c r="EW179" s="1448"/>
      <c r="EX179" s="1448"/>
      <c r="EY179" s="1448"/>
      <c r="EZ179" s="1448"/>
      <c r="FA179" s="1448"/>
      <c r="FB179" s="1448"/>
      <c r="FC179" s="1448"/>
      <c r="FD179" s="1448"/>
      <c r="FE179" s="1448"/>
      <c r="FF179" s="1451"/>
      <c r="FG179" s="1448"/>
      <c r="FH179" s="1448"/>
      <c r="FI179" s="1448"/>
      <c r="FJ179" s="1448"/>
      <c r="FK179" s="1448"/>
      <c r="FL179" s="1450"/>
      <c r="FM179" s="1450"/>
      <c r="FN179" s="1450"/>
      <c r="FO179" s="1450"/>
      <c r="FP179" s="1448"/>
      <c r="FQ179" s="1452"/>
      <c r="FR179" s="1452"/>
      <c r="FS179" s="1450">
        <v>6</v>
      </c>
      <c r="FT179" s="1450"/>
      <c r="FU179" s="1450"/>
      <c r="FV179" s="1450"/>
      <c r="FW179" s="1450"/>
      <c r="FX179" s="1450"/>
      <c r="FY179" s="1450"/>
      <c r="FZ179" s="1450"/>
      <c r="GA179" s="1450"/>
      <c r="GB179" s="1450"/>
      <c r="GC179" s="1450"/>
      <c r="GD179" s="1453"/>
      <c r="GE179" s="1454"/>
      <c r="GF179" s="1454"/>
      <c r="GG179" s="1450"/>
      <c r="GH179" s="1431">
        <f t="shared" si="26"/>
        <v>166.5</v>
      </c>
      <c r="GI179" s="1432"/>
      <c r="GJ179" s="1433">
        <f t="shared" si="27"/>
        <v>0</v>
      </c>
      <c r="GK179" s="1433"/>
      <c r="GL179" s="1434">
        <v>1</v>
      </c>
      <c r="GM179" s="1434"/>
      <c r="GN179" s="1434"/>
      <c r="GO179" s="1435"/>
      <c r="GP179" s="1435"/>
      <c r="GQ179" s="1435"/>
      <c r="GR179" s="1436"/>
      <c r="GS179" s="1437"/>
      <c r="GT179" s="1435"/>
      <c r="GU179" s="1435"/>
      <c r="GV179" s="1435"/>
      <c r="GW179" s="1435">
        <v>1</v>
      </c>
      <c r="GX179" s="1435"/>
      <c r="GY179" s="1435"/>
      <c r="GZ179" s="1435"/>
      <c r="HA179" s="1435"/>
      <c r="HB179" s="1435"/>
      <c r="HC179" s="1435">
        <f t="shared" si="29"/>
        <v>0</v>
      </c>
      <c r="HD179" s="1437">
        <f t="shared" si="30"/>
        <v>0</v>
      </c>
      <c r="HE179" s="1435"/>
      <c r="HF179" s="1436"/>
      <c r="HG179" s="1437"/>
      <c r="HH179" s="1435">
        <v>4</v>
      </c>
      <c r="HI179" s="1437">
        <v>2</v>
      </c>
      <c r="HJ179" s="1435"/>
      <c r="HK179" s="1437"/>
      <c r="HL179" s="1435"/>
      <c r="HM179" s="1436"/>
      <c r="HN179" s="1436"/>
      <c r="HO179" s="1436"/>
      <c r="HP179" s="1436"/>
      <c r="HQ179" s="1436"/>
      <c r="HR179" s="1437"/>
      <c r="HS179" s="1435"/>
      <c r="HT179" s="1435"/>
      <c r="HU179" s="1435"/>
      <c r="HV179" s="1435"/>
      <c r="HW179" s="1435"/>
      <c r="HX179" s="1435"/>
      <c r="HY179" s="1435">
        <v>1</v>
      </c>
      <c r="HZ179" s="1437"/>
      <c r="IA179" s="1437"/>
      <c r="IB179" s="1437"/>
      <c r="IC179" s="1435"/>
      <c r="ID179" s="1438"/>
      <c r="IE179" s="1438"/>
      <c r="IF179" s="1435"/>
      <c r="IG179" s="1435"/>
      <c r="IH179" s="1435"/>
      <c r="II179" s="1435"/>
      <c r="IJ179" s="1435"/>
      <c r="IK179" s="1435"/>
      <c r="IL179" s="1435"/>
      <c r="IM179" s="1435"/>
      <c r="IN179" s="1435"/>
      <c r="IO179" s="1435"/>
      <c r="IP179" s="1435"/>
      <c r="IQ179" s="1435"/>
      <c r="IR179" s="1435"/>
      <c r="IS179" s="1435"/>
      <c r="IT179" s="1435"/>
      <c r="IU179" s="1435"/>
      <c r="IV179" s="1435">
        <f t="shared" si="23"/>
        <v>0</v>
      </c>
      <c r="IW179" s="1436"/>
      <c r="IX179" s="1436"/>
      <c r="IY179" s="1437"/>
      <c r="IZ179" s="1435">
        <f t="shared" si="24"/>
        <v>0</v>
      </c>
      <c r="JA179" s="1435"/>
      <c r="JB179" s="1435"/>
      <c r="JC179" s="1435"/>
      <c r="JD179" s="1435"/>
      <c r="JE179" s="1437"/>
      <c r="JF179" s="1437"/>
      <c r="JG179" s="1437"/>
      <c r="JH179" s="1435"/>
      <c r="JI179" s="1436"/>
      <c r="JJ179" s="1436">
        <f t="shared" si="28"/>
        <v>0</v>
      </c>
      <c r="JK179" s="1455"/>
    </row>
    <row r="180" spans="1:274" s="1027" customFormat="1" ht="18.95" hidden="1" customHeight="1">
      <c r="A180" s="1547" t="str">
        <f>BangKeTru!B178</f>
        <v>172a</v>
      </c>
      <c r="B180" s="1548">
        <f>BangKeTru!C178</f>
        <v>50.4</v>
      </c>
      <c r="C180" s="1416">
        <f t="shared" si="25"/>
        <v>6294.9999999999982</v>
      </c>
      <c r="D180" s="1456"/>
      <c r="E180" s="1457"/>
      <c r="F180" s="1457"/>
      <c r="G180" s="1457"/>
      <c r="H180" s="1458"/>
      <c r="I180" s="1456"/>
      <c r="J180" s="1456"/>
      <c r="K180" s="1422"/>
      <c r="L180" s="1422"/>
      <c r="M180" s="1422"/>
      <c r="N180" s="1423"/>
      <c r="O180" s="1421" t="s">
        <v>3434</v>
      </c>
      <c r="P180" s="1421"/>
      <c r="Q180" s="1422"/>
      <c r="R180" s="1422"/>
      <c r="S180" s="1423"/>
      <c r="T180" s="1422"/>
      <c r="U180" s="1422"/>
      <c r="V180" s="1422"/>
      <c r="W180" s="1423"/>
      <c r="X180" s="1424">
        <v>1</v>
      </c>
      <c r="Y180" s="1424"/>
      <c r="Z180" s="1424"/>
      <c r="AA180" s="1425"/>
      <c r="AB180" s="1422"/>
      <c r="AC180" s="1422"/>
      <c r="AD180" s="1422"/>
      <c r="AE180" s="1422"/>
      <c r="AF180" s="1422"/>
      <c r="AG180" s="1422"/>
      <c r="AH180" s="1422"/>
      <c r="AI180" s="1422"/>
      <c r="AJ180" s="1422"/>
      <c r="AK180" s="1422"/>
      <c r="AL180" s="1422"/>
      <c r="AM180" s="1422"/>
      <c r="AN180" s="1422">
        <v>1</v>
      </c>
      <c r="AO180" s="1422"/>
      <c r="AP180" s="1422"/>
      <c r="AQ180" s="1422"/>
      <c r="AR180" s="1422"/>
      <c r="AS180" s="1422"/>
      <c r="AT180" s="1422"/>
      <c r="AU180" s="1422"/>
      <c r="AV180" s="1422"/>
      <c r="AW180" s="1422"/>
      <c r="AX180" s="1422"/>
      <c r="AY180" s="1422"/>
      <c r="AZ180" s="1422"/>
      <c r="BA180" s="1422"/>
      <c r="BB180" s="1422"/>
      <c r="BC180" s="1422"/>
      <c r="BD180" s="1422"/>
      <c r="BE180" s="1422"/>
      <c r="BF180" s="1422"/>
      <c r="BG180" s="1422"/>
      <c r="BH180" s="1422"/>
      <c r="BI180" s="1422"/>
      <c r="BJ180" s="1422"/>
      <c r="BK180" s="1422"/>
      <c r="BL180" s="1422"/>
      <c r="BM180" s="1422"/>
      <c r="BN180" s="1422"/>
      <c r="BO180" s="1422"/>
      <c r="BP180" s="1422"/>
      <c r="BQ180" s="1422"/>
      <c r="BR180" s="1422"/>
      <c r="BS180" s="1422"/>
      <c r="BT180" s="1425"/>
      <c r="BU180" s="1425"/>
      <c r="BV180" s="1422"/>
      <c r="BW180" s="1422"/>
      <c r="BX180" s="1422"/>
      <c r="BY180" s="1422"/>
      <c r="BZ180" s="1422"/>
      <c r="CA180" s="1422"/>
      <c r="CB180" s="1422"/>
      <c r="CC180" s="1422"/>
      <c r="CD180" s="1422"/>
      <c r="CE180" s="1422"/>
      <c r="CF180" s="1425"/>
      <c r="CG180" s="1422"/>
      <c r="CH180" s="1422"/>
      <c r="CI180" s="1422"/>
      <c r="CJ180" s="1422"/>
      <c r="CK180" s="1422"/>
      <c r="CL180" s="1422"/>
      <c r="CM180" s="1422"/>
      <c r="CN180" s="1422"/>
      <c r="CO180" s="1422"/>
      <c r="CP180" s="1422"/>
      <c r="CQ180" s="1422"/>
      <c r="CR180" s="1422"/>
      <c r="CS180" s="1422"/>
      <c r="CT180" s="1422"/>
      <c r="CU180" s="1422"/>
      <c r="CV180" s="1422"/>
      <c r="CW180" s="1422"/>
      <c r="CX180" s="1422"/>
      <c r="CY180" s="1422"/>
      <c r="CZ180" s="1422"/>
      <c r="DA180" s="1422"/>
      <c r="DB180" s="1422"/>
      <c r="DC180" s="1425"/>
      <c r="DD180" s="1422"/>
      <c r="DE180" s="1422"/>
      <c r="DF180" s="1422"/>
      <c r="DG180" s="1422"/>
      <c r="DH180" s="1422"/>
      <c r="DI180" s="1422"/>
      <c r="DJ180" s="1422"/>
      <c r="DK180" s="1422"/>
      <c r="DL180" s="1422"/>
      <c r="DM180" s="1422"/>
      <c r="DN180" s="1422"/>
      <c r="DO180" s="1425">
        <v>1</v>
      </c>
      <c r="DP180" s="1422"/>
      <c r="DQ180" s="1425"/>
      <c r="DR180" s="1422"/>
      <c r="DS180" s="1422"/>
      <c r="DT180" s="1422"/>
      <c r="DU180" s="1422"/>
      <c r="DV180" s="1422"/>
      <c r="DW180" s="1422"/>
      <c r="DX180" s="1422"/>
      <c r="DY180" s="1422"/>
      <c r="DZ180" s="1422"/>
      <c r="EA180" s="1425"/>
      <c r="EB180" s="1422"/>
      <c r="EC180" s="1422"/>
      <c r="ED180" s="1422"/>
      <c r="EE180" s="1422"/>
      <c r="EF180" s="1422"/>
      <c r="EG180" s="1422"/>
      <c r="EH180" s="1422"/>
      <c r="EI180" s="1422"/>
      <c r="EJ180" s="1422"/>
      <c r="EK180" s="1422"/>
      <c r="EL180" s="1426"/>
      <c r="EM180" s="1427"/>
      <c r="EN180" s="1425">
        <v>3</v>
      </c>
      <c r="EO180" s="1425"/>
      <c r="EP180" s="1425"/>
      <c r="EQ180" s="1425"/>
      <c r="ER180" s="1425"/>
      <c r="ES180" s="1427"/>
      <c r="ET180" s="1425"/>
      <c r="EU180" s="1425">
        <v>1</v>
      </c>
      <c r="EV180" s="1425"/>
      <c r="EW180" s="1425"/>
      <c r="EX180" s="1425"/>
      <c r="EY180" s="1425"/>
      <c r="EZ180" s="1425"/>
      <c r="FA180" s="1425"/>
      <c r="FB180" s="1425"/>
      <c r="FC180" s="1425"/>
      <c r="FD180" s="1425"/>
      <c r="FE180" s="1425"/>
      <c r="FF180" s="1428"/>
      <c r="FG180" s="1425"/>
      <c r="FH180" s="1425"/>
      <c r="FI180" s="1425"/>
      <c r="FJ180" s="1425"/>
      <c r="FK180" s="1425"/>
      <c r="FL180" s="1427"/>
      <c r="FM180" s="1427"/>
      <c r="FN180" s="1427"/>
      <c r="FO180" s="1427"/>
      <c r="FP180" s="1425"/>
      <c r="FQ180" s="1427"/>
      <c r="FR180" s="1427"/>
      <c r="FS180" s="1427"/>
      <c r="FT180" s="1427">
        <v>3</v>
      </c>
      <c r="FU180" s="1427"/>
      <c r="FV180" s="1427"/>
      <c r="FW180" s="1427"/>
      <c r="FX180" s="1427"/>
      <c r="FY180" s="1427"/>
      <c r="FZ180" s="1427">
        <v>2</v>
      </c>
      <c r="GA180" s="1427"/>
      <c r="GB180" s="1427">
        <v>4</v>
      </c>
      <c r="GC180" s="1427">
        <v>4</v>
      </c>
      <c r="GD180" s="1429"/>
      <c r="GE180" s="1430"/>
      <c r="GF180" s="1430"/>
      <c r="GG180" s="1427"/>
      <c r="GH180" s="1431">
        <f t="shared" si="26"/>
        <v>151.19999999999999</v>
      </c>
      <c r="GI180" s="1432"/>
      <c r="GJ180" s="1433">
        <f t="shared" si="27"/>
        <v>0</v>
      </c>
      <c r="GK180" s="1433"/>
      <c r="GL180" s="1434"/>
      <c r="GM180" s="1434"/>
      <c r="GN180" s="1434"/>
      <c r="GO180" s="1435">
        <v>1</v>
      </c>
      <c r="GP180" s="1435"/>
      <c r="GQ180" s="1435"/>
      <c r="GR180" s="1436"/>
      <c r="GS180" s="1437"/>
      <c r="GT180" s="1435"/>
      <c r="GU180" s="1435"/>
      <c r="GV180" s="1435"/>
      <c r="GW180" s="1435"/>
      <c r="GX180" s="1435"/>
      <c r="GY180" s="1435"/>
      <c r="GZ180" s="1435"/>
      <c r="HA180" s="1435"/>
      <c r="HB180" s="1435"/>
      <c r="HC180" s="1435">
        <f t="shared" si="29"/>
        <v>0</v>
      </c>
      <c r="HD180" s="1437">
        <f t="shared" si="30"/>
        <v>0</v>
      </c>
      <c r="HE180" s="1435"/>
      <c r="HF180" s="1436"/>
      <c r="HG180" s="1437"/>
      <c r="HH180" s="1435"/>
      <c r="HI180" s="1437"/>
      <c r="HJ180" s="1435">
        <v>2</v>
      </c>
      <c r="HK180" s="1437"/>
      <c r="HL180" s="1435">
        <v>1</v>
      </c>
      <c r="HM180" s="1436"/>
      <c r="HN180" s="1436">
        <v>3</v>
      </c>
      <c r="HO180" s="1436"/>
      <c r="HP180" s="1436"/>
      <c r="HQ180" s="1436"/>
      <c r="HR180" s="1437"/>
      <c r="HS180" s="1435"/>
      <c r="HT180" s="1435"/>
      <c r="HU180" s="1435"/>
      <c r="HV180" s="1435"/>
      <c r="HW180" s="1435"/>
      <c r="HX180" s="1435"/>
      <c r="HY180" s="1435"/>
      <c r="HZ180" s="1437"/>
      <c r="IA180" s="1437"/>
      <c r="IB180" s="1437"/>
      <c r="IC180" s="1435"/>
      <c r="ID180" s="1438"/>
      <c r="IE180" s="1438"/>
      <c r="IF180" s="1435"/>
      <c r="IG180" s="1435"/>
      <c r="IH180" s="1435"/>
      <c r="II180" s="1435"/>
      <c r="IJ180" s="1435"/>
      <c r="IK180" s="1435"/>
      <c r="IL180" s="1435"/>
      <c r="IM180" s="1435"/>
      <c r="IN180" s="1435"/>
      <c r="IO180" s="1435"/>
      <c r="IP180" s="1435"/>
      <c r="IQ180" s="1435"/>
      <c r="IR180" s="1435"/>
      <c r="IS180" s="1435"/>
      <c r="IT180" s="1435">
        <f>HJ180</f>
        <v>2</v>
      </c>
      <c r="IU180" s="1435">
        <f>HK180</f>
        <v>0</v>
      </c>
      <c r="IV180" s="1435">
        <f t="shared" si="23"/>
        <v>1</v>
      </c>
      <c r="IW180" s="1436">
        <f>HO180</f>
        <v>0</v>
      </c>
      <c r="IX180" s="1436">
        <f>HP180</f>
        <v>0</v>
      </c>
      <c r="IY180" s="1437"/>
      <c r="IZ180" s="1435">
        <f t="shared" si="24"/>
        <v>0</v>
      </c>
      <c r="JA180" s="1435"/>
      <c r="JB180" s="1435"/>
      <c r="JC180" s="1435"/>
      <c r="JD180" s="1435"/>
      <c r="JE180" s="1437"/>
      <c r="JF180" s="1437">
        <v>2</v>
      </c>
      <c r="JG180" s="1437"/>
      <c r="JH180" s="1435"/>
      <c r="JI180" s="1436"/>
      <c r="JJ180" s="1436">
        <f t="shared" si="28"/>
        <v>0</v>
      </c>
      <c r="JK180" s="1459"/>
    </row>
    <row r="181" spans="1:274" s="1027" customFormat="1" ht="18.95" hidden="1" customHeight="1">
      <c r="A181" s="1547">
        <f>BangKeTru!B179</f>
        <v>173</v>
      </c>
      <c r="B181" s="1548">
        <f>BangKeTru!C179</f>
        <v>45.3</v>
      </c>
      <c r="C181" s="1416">
        <f t="shared" si="25"/>
        <v>6340.2999999999984</v>
      </c>
      <c r="D181" s="1464"/>
      <c r="E181" s="1465"/>
      <c r="F181" s="1465"/>
      <c r="G181" s="1465"/>
      <c r="H181" s="1466"/>
      <c r="I181" s="1464"/>
      <c r="J181" s="1464"/>
      <c r="K181" s="1467"/>
      <c r="L181" s="1467"/>
      <c r="M181" s="1467"/>
      <c r="N181" s="1468" t="s">
        <v>3998</v>
      </c>
      <c r="O181" s="1469" t="s">
        <v>3998</v>
      </c>
      <c r="P181" s="1469"/>
      <c r="Q181" s="1470">
        <v>1</v>
      </c>
      <c r="R181" s="1470"/>
      <c r="S181" s="1468"/>
      <c r="T181" s="1470"/>
      <c r="U181" s="1470"/>
      <c r="V181" s="1470"/>
      <c r="W181" s="1468"/>
      <c r="X181" s="1471"/>
      <c r="Y181" s="1471"/>
      <c r="Z181" s="1471"/>
      <c r="AA181" s="1462"/>
      <c r="AB181" s="1470"/>
      <c r="AC181" s="1470"/>
      <c r="AD181" s="1470"/>
      <c r="AE181" s="1470"/>
      <c r="AF181" s="1470"/>
      <c r="AG181" s="1470"/>
      <c r="AH181" s="1470"/>
      <c r="AI181" s="1470"/>
      <c r="AJ181" s="1470"/>
      <c r="AK181" s="1470"/>
      <c r="AL181" s="1470"/>
      <c r="AM181" s="1470"/>
      <c r="AN181" s="1470"/>
      <c r="AO181" s="1470"/>
      <c r="AP181" s="1470"/>
      <c r="AQ181" s="1470"/>
      <c r="AR181" s="1470"/>
      <c r="AS181" s="1470"/>
      <c r="AT181" s="1470"/>
      <c r="AU181" s="1470"/>
      <c r="AV181" s="1470"/>
      <c r="AW181" s="1470"/>
      <c r="AX181" s="1470"/>
      <c r="AY181" s="1470"/>
      <c r="AZ181" s="1470"/>
      <c r="BA181" s="1470"/>
      <c r="BB181" s="1470"/>
      <c r="BC181" s="1470"/>
      <c r="BD181" s="1470"/>
      <c r="BE181" s="1470"/>
      <c r="BF181" s="1470"/>
      <c r="BG181" s="1470"/>
      <c r="BH181" s="1470"/>
      <c r="BI181" s="1470"/>
      <c r="BJ181" s="1470"/>
      <c r="BK181" s="1470"/>
      <c r="BL181" s="1470"/>
      <c r="BM181" s="1470"/>
      <c r="BN181" s="1470"/>
      <c r="BO181" s="1470"/>
      <c r="BP181" s="1470"/>
      <c r="BQ181" s="1470"/>
      <c r="BR181" s="1470"/>
      <c r="BS181" s="1470"/>
      <c r="BT181" s="1462"/>
      <c r="BU181" s="1462"/>
      <c r="BV181" s="1470"/>
      <c r="BW181" s="1470"/>
      <c r="BX181" s="1470"/>
      <c r="BY181" s="1470"/>
      <c r="BZ181" s="1470"/>
      <c r="CA181" s="1470"/>
      <c r="CB181" s="1470"/>
      <c r="CC181" s="1470"/>
      <c r="CD181" s="1470"/>
      <c r="CE181" s="1470"/>
      <c r="CF181" s="1462"/>
      <c r="CG181" s="1470"/>
      <c r="CH181" s="1470"/>
      <c r="CI181" s="1470"/>
      <c r="CJ181" s="1470"/>
      <c r="CK181" s="1470"/>
      <c r="CL181" s="1470"/>
      <c r="CM181" s="1470"/>
      <c r="CN181" s="1470"/>
      <c r="CO181" s="1470"/>
      <c r="CP181" s="1470"/>
      <c r="CQ181" s="1470"/>
      <c r="CR181" s="1470"/>
      <c r="CS181" s="1470"/>
      <c r="CT181" s="1470"/>
      <c r="CU181" s="1470"/>
      <c r="CV181" s="1470"/>
      <c r="CW181" s="1470"/>
      <c r="CX181" s="1470"/>
      <c r="CY181" s="1470"/>
      <c r="CZ181" s="1470"/>
      <c r="DA181" s="1470"/>
      <c r="DB181" s="1470"/>
      <c r="DC181" s="1462"/>
      <c r="DD181" s="1470"/>
      <c r="DE181" s="1470"/>
      <c r="DF181" s="1470"/>
      <c r="DG181" s="1470"/>
      <c r="DH181" s="1470"/>
      <c r="DI181" s="1470"/>
      <c r="DJ181" s="1470"/>
      <c r="DK181" s="1470"/>
      <c r="DL181" s="1470"/>
      <c r="DM181" s="1470"/>
      <c r="DN181" s="1470"/>
      <c r="DO181" s="1462">
        <v>1</v>
      </c>
      <c r="DP181" s="1470"/>
      <c r="DQ181" s="1462"/>
      <c r="DR181" s="1470"/>
      <c r="DS181" s="1470"/>
      <c r="DT181" s="1470"/>
      <c r="DU181" s="1470"/>
      <c r="DV181" s="1470"/>
      <c r="DW181" s="1470"/>
      <c r="DX181" s="1470"/>
      <c r="DY181" s="1470"/>
      <c r="DZ181" s="1470"/>
      <c r="EA181" s="1462"/>
      <c r="EB181" s="1470"/>
      <c r="EC181" s="1470"/>
      <c r="ED181" s="1470"/>
      <c r="EE181" s="1470"/>
      <c r="EF181" s="1470"/>
      <c r="EG181" s="1470"/>
      <c r="EH181" s="1470"/>
      <c r="EI181" s="1470"/>
      <c r="EJ181" s="1470"/>
      <c r="EK181" s="1470"/>
      <c r="EL181" s="1472"/>
      <c r="EM181" s="1435"/>
      <c r="EN181" s="1462">
        <v>3</v>
      </c>
      <c r="EO181" s="1462"/>
      <c r="EP181" s="1462"/>
      <c r="EQ181" s="1462"/>
      <c r="ER181" s="1462"/>
      <c r="ES181" s="1435"/>
      <c r="ET181" s="1462"/>
      <c r="EU181" s="1462">
        <v>1</v>
      </c>
      <c r="EV181" s="1462"/>
      <c r="EW181" s="1462"/>
      <c r="EX181" s="1462"/>
      <c r="EY181" s="1462"/>
      <c r="EZ181" s="1462"/>
      <c r="FA181" s="1462"/>
      <c r="FB181" s="1462"/>
      <c r="FC181" s="1462"/>
      <c r="FD181" s="1462"/>
      <c r="FE181" s="1462"/>
      <c r="FF181" s="1473"/>
      <c r="FG181" s="1462"/>
      <c r="FH181" s="1462">
        <v>3</v>
      </c>
      <c r="FI181" s="1462">
        <v>3</v>
      </c>
      <c r="FJ181" s="1462"/>
      <c r="FK181" s="1462"/>
      <c r="FL181" s="1435"/>
      <c r="FM181" s="1435">
        <v>2</v>
      </c>
      <c r="FN181" s="1435"/>
      <c r="FO181" s="1435"/>
      <c r="FP181" s="1462"/>
      <c r="FQ181" s="1435"/>
      <c r="FR181" s="1435"/>
      <c r="FS181" s="1435"/>
      <c r="FT181" s="1435">
        <v>3</v>
      </c>
      <c r="FU181" s="1435"/>
      <c r="FV181" s="1435"/>
      <c r="FW181" s="1435"/>
      <c r="FX181" s="1435"/>
      <c r="FY181" s="1435"/>
      <c r="FZ181" s="1435"/>
      <c r="GA181" s="1435"/>
      <c r="GB181" s="1435"/>
      <c r="GC181" s="1435"/>
      <c r="GD181" s="1439"/>
      <c r="GE181" s="1434"/>
      <c r="GF181" s="1434"/>
      <c r="GG181" s="1435"/>
      <c r="GH181" s="1431">
        <f t="shared" si="26"/>
        <v>135.89999999999998</v>
      </c>
      <c r="GI181" s="1432"/>
      <c r="GJ181" s="1433">
        <f t="shared" si="27"/>
        <v>0</v>
      </c>
      <c r="GK181" s="1433"/>
      <c r="GL181" s="1434"/>
      <c r="GM181" s="1434"/>
      <c r="GN181" s="1434"/>
      <c r="GO181" s="1435"/>
      <c r="GP181" s="1435"/>
      <c r="GQ181" s="1435"/>
      <c r="GR181" s="1436"/>
      <c r="GS181" s="1437"/>
      <c r="GT181" s="1435"/>
      <c r="GU181" s="1435"/>
      <c r="GV181" s="1435">
        <v>0</v>
      </c>
      <c r="GW181" s="1435"/>
      <c r="GX181" s="1435"/>
      <c r="GY181" s="1435"/>
      <c r="GZ181" s="1435">
        <v>1</v>
      </c>
      <c r="HA181" s="1435"/>
      <c r="HB181" s="1435"/>
      <c r="HC181" s="1435">
        <f t="shared" si="29"/>
        <v>0</v>
      </c>
      <c r="HD181" s="1437">
        <f t="shared" si="30"/>
        <v>0</v>
      </c>
      <c r="HE181" s="1435"/>
      <c r="HF181" s="1436"/>
      <c r="HG181" s="1437"/>
      <c r="HH181" s="1435">
        <v>2</v>
      </c>
      <c r="HI181" s="1437">
        <v>1</v>
      </c>
      <c r="HJ181" s="1435"/>
      <c r="HK181" s="1437"/>
      <c r="HL181" s="1435"/>
      <c r="HM181" s="1436"/>
      <c r="HN181" s="1436"/>
      <c r="HO181" s="1436"/>
      <c r="HP181" s="1436"/>
      <c r="HQ181" s="1436"/>
      <c r="HR181" s="1437"/>
      <c r="HS181" s="1435"/>
      <c r="HT181" s="1435"/>
      <c r="HU181" s="1435"/>
      <c r="HV181" s="1435"/>
      <c r="HW181" s="1435"/>
      <c r="HX181" s="1435"/>
      <c r="HY181" s="1435">
        <v>1</v>
      </c>
      <c r="HZ181" s="1437"/>
      <c r="IA181" s="1437"/>
      <c r="IB181" s="1437"/>
      <c r="IC181" s="1462"/>
      <c r="ID181" s="1463"/>
      <c r="IE181" s="1463"/>
      <c r="IF181" s="1462"/>
      <c r="IG181" s="1435"/>
      <c r="IH181" s="1462"/>
      <c r="II181" s="1462"/>
      <c r="IJ181" s="1462"/>
      <c r="IK181" s="1462"/>
      <c r="IL181" s="1462"/>
      <c r="IM181" s="1462"/>
      <c r="IN181" s="1462"/>
      <c r="IO181" s="1462"/>
      <c r="IP181" s="1462"/>
      <c r="IQ181" s="1462"/>
      <c r="IR181" s="1462"/>
      <c r="IS181" s="1462"/>
      <c r="IT181" s="1462"/>
      <c r="IU181" s="1462"/>
      <c r="IV181" s="1435">
        <f t="shared" si="23"/>
        <v>0</v>
      </c>
      <c r="IW181" s="1437"/>
      <c r="IX181" s="1437"/>
      <c r="IY181" s="1437"/>
      <c r="IZ181" s="1435">
        <f t="shared" si="24"/>
        <v>0</v>
      </c>
      <c r="JA181" s="1462"/>
      <c r="JB181" s="1462"/>
      <c r="JC181" s="1462"/>
      <c r="JD181" s="1462"/>
      <c r="JE181" s="1437"/>
      <c r="JF181" s="1437"/>
      <c r="JG181" s="1437"/>
      <c r="JH181" s="1435"/>
      <c r="JI181" s="1436"/>
      <c r="JJ181" s="1436">
        <f t="shared" si="28"/>
        <v>0</v>
      </c>
      <c r="JK181" s="1455" t="s">
        <v>4001</v>
      </c>
    </row>
    <row r="182" spans="1:274" s="1027" customFormat="1" ht="18.95" hidden="1" customHeight="1">
      <c r="A182" s="1547" t="str">
        <f>BangKeTru!B180</f>
        <v>173a</v>
      </c>
      <c r="B182" s="1548">
        <f>BangKeTru!C180</f>
        <v>49.8</v>
      </c>
      <c r="C182" s="1416">
        <f t="shared" si="25"/>
        <v>6390.0999999999985</v>
      </c>
      <c r="D182" s="1456"/>
      <c r="E182" s="1457"/>
      <c r="F182" s="1457"/>
      <c r="G182" s="1457"/>
      <c r="H182" s="1458"/>
      <c r="I182" s="1456"/>
      <c r="J182" s="1456"/>
      <c r="K182" s="1422"/>
      <c r="L182" s="1422"/>
      <c r="M182" s="1422"/>
      <c r="N182" s="1423"/>
      <c r="O182" s="1421" t="s">
        <v>3434</v>
      </c>
      <c r="P182" s="1421"/>
      <c r="Q182" s="1422"/>
      <c r="R182" s="1422"/>
      <c r="S182" s="1423"/>
      <c r="T182" s="1422"/>
      <c r="U182" s="1422"/>
      <c r="V182" s="1422"/>
      <c r="W182" s="1423"/>
      <c r="X182" s="1424">
        <v>1</v>
      </c>
      <c r="Y182" s="1424"/>
      <c r="Z182" s="1424"/>
      <c r="AA182" s="1425"/>
      <c r="AB182" s="1422"/>
      <c r="AC182" s="1422"/>
      <c r="AD182" s="1422"/>
      <c r="AE182" s="1422"/>
      <c r="AF182" s="1422"/>
      <c r="AG182" s="1422"/>
      <c r="AH182" s="1422"/>
      <c r="AI182" s="1422"/>
      <c r="AJ182" s="1422"/>
      <c r="AK182" s="1422"/>
      <c r="AL182" s="1422"/>
      <c r="AM182" s="1422"/>
      <c r="AN182" s="1422">
        <v>1</v>
      </c>
      <c r="AO182" s="1422"/>
      <c r="AP182" s="1422"/>
      <c r="AQ182" s="1422"/>
      <c r="AR182" s="1422"/>
      <c r="AS182" s="1422"/>
      <c r="AT182" s="1422"/>
      <c r="AU182" s="1422"/>
      <c r="AV182" s="1422"/>
      <c r="AW182" s="1422"/>
      <c r="AX182" s="1422"/>
      <c r="AY182" s="1422"/>
      <c r="AZ182" s="1422"/>
      <c r="BA182" s="1422"/>
      <c r="BB182" s="1422"/>
      <c r="BC182" s="1422"/>
      <c r="BD182" s="1422"/>
      <c r="BE182" s="1422"/>
      <c r="BF182" s="1422"/>
      <c r="BG182" s="1422"/>
      <c r="BH182" s="1422"/>
      <c r="BI182" s="1422"/>
      <c r="BJ182" s="1422"/>
      <c r="BK182" s="1422"/>
      <c r="BL182" s="1422"/>
      <c r="BM182" s="1422"/>
      <c r="BN182" s="1422"/>
      <c r="BO182" s="1422"/>
      <c r="BP182" s="1422"/>
      <c r="BQ182" s="1422"/>
      <c r="BR182" s="1422"/>
      <c r="BS182" s="1422"/>
      <c r="BT182" s="1425"/>
      <c r="BU182" s="1425"/>
      <c r="BV182" s="1422"/>
      <c r="BW182" s="1422"/>
      <c r="BX182" s="1422"/>
      <c r="BY182" s="1422"/>
      <c r="BZ182" s="1422"/>
      <c r="CA182" s="1422"/>
      <c r="CB182" s="1422"/>
      <c r="CC182" s="1422"/>
      <c r="CD182" s="1422"/>
      <c r="CE182" s="1422"/>
      <c r="CF182" s="1425"/>
      <c r="CG182" s="1422"/>
      <c r="CH182" s="1422"/>
      <c r="CI182" s="1422"/>
      <c r="CJ182" s="1422"/>
      <c r="CK182" s="1422"/>
      <c r="CL182" s="1422"/>
      <c r="CM182" s="1422"/>
      <c r="CN182" s="1422"/>
      <c r="CO182" s="1422"/>
      <c r="CP182" s="1422"/>
      <c r="CQ182" s="1422"/>
      <c r="CR182" s="1422"/>
      <c r="CS182" s="1422"/>
      <c r="CT182" s="1422"/>
      <c r="CU182" s="1422"/>
      <c r="CV182" s="1422"/>
      <c r="CW182" s="1422"/>
      <c r="CX182" s="1422"/>
      <c r="CY182" s="1422"/>
      <c r="CZ182" s="1422"/>
      <c r="DA182" s="1422"/>
      <c r="DB182" s="1422"/>
      <c r="DC182" s="1425"/>
      <c r="DD182" s="1422"/>
      <c r="DE182" s="1422"/>
      <c r="DF182" s="1422"/>
      <c r="DG182" s="1422"/>
      <c r="DH182" s="1422"/>
      <c r="DI182" s="1422"/>
      <c r="DJ182" s="1422"/>
      <c r="DK182" s="1422"/>
      <c r="DL182" s="1422"/>
      <c r="DM182" s="1422"/>
      <c r="DN182" s="1422"/>
      <c r="DO182" s="1425">
        <v>1</v>
      </c>
      <c r="DP182" s="1422"/>
      <c r="DQ182" s="1425"/>
      <c r="DR182" s="1422"/>
      <c r="DS182" s="1422"/>
      <c r="DT182" s="1422"/>
      <c r="DU182" s="1422"/>
      <c r="DV182" s="1422"/>
      <c r="DW182" s="1422"/>
      <c r="DX182" s="1422"/>
      <c r="DY182" s="1422"/>
      <c r="DZ182" s="1422"/>
      <c r="EA182" s="1425"/>
      <c r="EB182" s="1422"/>
      <c r="EC182" s="1422"/>
      <c r="ED182" s="1422"/>
      <c r="EE182" s="1422"/>
      <c r="EF182" s="1422"/>
      <c r="EG182" s="1422"/>
      <c r="EH182" s="1422"/>
      <c r="EI182" s="1422"/>
      <c r="EJ182" s="1422"/>
      <c r="EK182" s="1422"/>
      <c r="EL182" s="1426"/>
      <c r="EM182" s="1427"/>
      <c r="EN182" s="1425">
        <v>3</v>
      </c>
      <c r="EO182" s="1425"/>
      <c r="EP182" s="1425"/>
      <c r="EQ182" s="1425"/>
      <c r="ER182" s="1425"/>
      <c r="ES182" s="1427"/>
      <c r="ET182" s="1425"/>
      <c r="EU182" s="1425">
        <v>1</v>
      </c>
      <c r="EV182" s="1425"/>
      <c r="EW182" s="1425"/>
      <c r="EX182" s="1425"/>
      <c r="EY182" s="1425"/>
      <c r="EZ182" s="1425"/>
      <c r="FA182" s="1425"/>
      <c r="FB182" s="1425"/>
      <c r="FC182" s="1425"/>
      <c r="FD182" s="1425"/>
      <c r="FE182" s="1425"/>
      <c r="FF182" s="1428"/>
      <c r="FG182" s="1425"/>
      <c r="FH182" s="1425"/>
      <c r="FI182" s="1425"/>
      <c r="FJ182" s="1425"/>
      <c r="FK182" s="1425"/>
      <c r="FL182" s="1427"/>
      <c r="FM182" s="1427"/>
      <c r="FN182" s="1427"/>
      <c r="FO182" s="1427"/>
      <c r="FP182" s="1425"/>
      <c r="FQ182" s="1427"/>
      <c r="FR182" s="1427"/>
      <c r="FS182" s="1427"/>
      <c r="FT182" s="1427">
        <v>3</v>
      </c>
      <c r="FU182" s="1427"/>
      <c r="FV182" s="1427"/>
      <c r="FW182" s="1427"/>
      <c r="FX182" s="1427"/>
      <c r="FY182" s="1427"/>
      <c r="FZ182" s="1427">
        <v>2</v>
      </c>
      <c r="GA182" s="1427"/>
      <c r="GB182" s="1427">
        <f>9-9</f>
        <v>0</v>
      </c>
      <c r="GC182" s="1427">
        <v>4</v>
      </c>
      <c r="GD182" s="1429"/>
      <c r="GE182" s="1430"/>
      <c r="GF182" s="1430"/>
      <c r="GG182" s="1427"/>
      <c r="GH182" s="1431">
        <f t="shared" si="26"/>
        <v>149.39999999999998</v>
      </c>
      <c r="GI182" s="1432"/>
      <c r="GJ182" s="1433">
        <f t="shared" si="27"/>
        <v>0</v>
      </c>
      <c r="GK182" s="1433"/>
      <c r="GL182" s="1434"/>
      <c r="GM182" s="1434"/>
      <c r="GN182" s="1434"/>
      <c r="GO182" s="1490">
        <f>1-1</f>
        <v>0</v>
      </c>
      <c r="GP182" s="1435"/>
      <c r="GQ182" s="1435"/>
      <c r="GR182" s="1436"/>
      <c r="GS182" s="1437"/>
      <c r="GT182" s="1435"/>
      <c r="GU182" s="1435"/>
      <c r="GV182" s="1435"/>
      <c r="GW182" s="1435"/>
      <c r="GX182" s="1435"/>
      <c r="GY182" s="1435"/>
      <c r="GZ182" s="1435"/>
      <c r="HA182" s="1435"/>
      <c r="HB182" s="1435"/>
      <c r="HC182" s="1435">
        <f t="shared" si="29"/>
        <v>0</v>
      </c>
      <c r="HD182" s="1437">
        <f t="shared" si="30"/>
        <v>0</v>
      </c>
      <c r="HE182" s="1435"/>
      <c r="HF182" s="1436"/>
      <c r="HG182" s="1437"/>
      <c r="HH182" s="1435"/>
      <c r="HI182" s="1437"/>
      <c r="HJ182" s="1435"/>
      <c r="HK182" s="1437"/>
      <c r="HL182" s="1435"/>
      <c r="HM182" s="1436"/>
      <c r="HN182" s="1436"/>
      <c r="HO182" s="1436"/>
      <c r="HP182" s="1436"/>
      <c r="HQ182" s="1436"/>
      <c r="HR182" s="1437"/>
      <c r="HS182" s="1435"/>
      <c r="HT182" s="1435"/>
      <c r="HU182" s="1435"/>
      <c r="HV182" s="1435"/>
      <c r="HW182" s="1435"/>
      <c r="HX182" s="1435"/>
      <c r="HY182" s="1435"/>
      <c r="HZ182" s="1437"/>
      <c r="IA182" s="1437"/>
      <c r="IB182" s="1437"/>
      <c r="IC182" s="1435"/>
      <c r="ID182" s="1438"/>
      <c r="IE182" s="1438"/>
      <c r="IF182" s="1435"/>
      <c r="IG182" s="1435"/>
      <c r="IH182" s="1435"/>
      <c r="II182" s="1435"/>
      <c r="IJ182" s="1435"/>
      <c r="IK182" s="1435"/>
      <c r="IL182" s="1435"/>
      <c r="IM182" s="1435"/>
      <c r="IN182" s="1435"/>
      <c r="IO182" s="1435"/>
      <c r="IP182" s="1435"/>
      <c r="IQ182" s="1435"/>
      <c r="IR182" s="1435"/>
      <c r="IS182" s="1435"/>
      <c r="IT182" s="1435">
        <f>HJ182</f>
        <v>0</v>
      </c>
      <c r="IU182" s="1435">
        <f>HK182</f>
        <v>0</v>
      </c>
      <c r="IV182" s="1435">
        <f>HL182</f>
        <v>0</v>
      </c>
      <c r="IW182" s="1436">
        <f>HO182</f>
        <v>0</v>
      </c>
      <c r="IX182" s="1436">
        <f>HP182</f>
        <v>0</v>
      </c>
      <c r="IY182" s="1437"/>
      <c r="IZ182" s="1435">
        <f t="shared" si="24"/>
        <v>0</v>
      </c>
      <c r="JA182" s="1435"/>
      <c r="JB182" s="1435"/>
      <c r="JC182" s="1435"/>
      <c r="JD182" s="1435"/>
      <c r="JE182" s="1437"/>
      <c r="JF182" s="1437"/>
      <c r="JG182" s="1437"/>
      <c r="JH182" s="1435"/>
      <c r="JI182" s="1436"/>
      <c r="JJ182" s="1436">
        <f t="shared" si="28"/>
        <v>0</v>
      </c>
      <c r="JK182" s="1459"/>
    </row>
    <row r="183" spans="1:274" s="1027" customFormat="1" ht="18.95" hidden="1" customHeight="1">
      <c r="A183" s="1547">
        <f>BangKeTru!B181</f>
        <v>174</v>
      </c>
      <c r="B183" s="1548">
        <f>BangKeTru!C181</f>
        <v>49.3</v>
      </c>
      <c r="C183" s="1416">
        <f t="shared" si="25"/>
        <v>6439.3999999999987</v>
      </c>
      <c r="D183" s="1522"/>
      <c r="E183" s="1523"/>
      <c r="F183" s="1523"/>
      <c r="G183" s="1523"/>
      <c r="H183" s="1524"/>
      <c r="I183" s="1522"/>
      <c r="J183" s="1522"/>
      <c r="K183" s="1525"/>
      <c r="L183" s="1525">
        <v>3</v>
      </c>
      <c r="M183" s="1525"/>
      <c r="N183" s="1526" t="s">
        <v>3992</v>
      </c>
      <c r="O183" s="1527" t="s">
        <v>3992</v>
      </c>
      <c r="P183" s="1527"/>
      <c r="Q183" s="1528">
        <v>1</v>
      </c>
      <c r="R183" s="1528"/>
      <c r="S183" s="1526"/>
      <c r="T183" s="1528"/>
      <c r="U183" s="1528"/>
      <c r="V183" s="1528"/>
      <c r="W183" s="1526"/>
      <c r="X183" s="1529"/>
      <c r="Y183" s="1529"/>
      <c r="Z183" s="1529"/>
      <c r="AA183" s="1408"/>
      <c r="AB183" s="1528"/>
      <c r="AC183" s="1528"/>
      <c r="AD183" s="1528"/>
      <c r="AE183" s="1528"/>
      <c r="AF183" s="1528"/>
      <c r="AG183" s="1528"/>
      <c r="AH183" s="1528"/>
      <c r="AI183" s="1528"/>
      <c r="AJ183" s="1528"/>
      <c r="AK183" s="1528"/>
      <c r="AL183" s="1528"/>
      <c r="AM183" s="1528"/>
      <c r="AN183" s="1528"/>
      <c r="AO183" s="1528"/>
      <c r="AP183" s="1528"/>
      <c r="AQ183" s="1528"/>
      <c r="AR183" s="1528"/>
      <c r="AS183" s="1528"/>
      <c r="AT183" s="1528"/>
      <c r="AU183" s="1528"/>
      <c r="AV183" s="1528"/>
      <c r="AW183" s="1528"/>
      <c r="AX183" s="1528"/>
      <c r="AY183" s="1528"/>
      <c r="AZ183" s="1528"/>
      <c r="BA183" s="1528"/>
      <c r="BB183" s="1528"/>
      <c r="BC183" s="1528"/>
      <c r="BD183" s="1528"/>
      <c r="BE183" s="1528"/>
      <c r="BF183" s="1528"/>
      <c r="BG183" s="1528"/>
      <c r="BH183" s="1528"/>
      <c r="BI183" s="1528"/>
      <c r="BJ183" s="1528"/>
      <c r="BK183" s="1528"/>
      <c r="BL183" s="1528"/>
      <c r="BM183" s="1528"/>
      <c r="BN183" s="1528"/>
      <c r="BO183" s="1528"/>
      <c r="BP183" s="1528"/>
      <c r="BQ183" s="1528"/>
      <c r="BR183" s="1528"/>
      <c r="BS183" s="1528"/>
      <c r="BT183" s="1408"/>
      <c r="BU183" s="1408"/>
      <c r="BV183" s="1528"/>
      <c r="BW183" s="1528"/>
      <c r="BX183" s="1528"/>
      <c r="BY183" s="1528"/>
      <c r="BZ183" s="1528"/>
      <c r="CA183" s="1528"/>
      <c r="CB183" s="1528"/>
      <c r="CC183" s="1528"/>
      <c r="CD183" s="1528"/>
      <c r="CE183" s="1528"/>
      <c r="CF183" s="1408"/>
      <c r="CG183" s="1528"/>
      <c r="CH183" s="1528"/>
      <c r="CI183" s="1528"/>
      <c r="CJ183" s="1528"/>
      <c r="CK183" s="1528"/>
      <c r="CL183" s="1528"/>
      <c r="CM183" s="1528"/>
      <c r="CN183" s="1528"/>
      <c r="CO183" s="1528"/>
      <c r="CP183" s="1528"/>
      <c r="CQ183" s="1528"/>
      <c r="CR183" s="1528"/>
      <c r="CS183" s="1528"/>
      <c r="CT183" s="1528"/>
      <c r="CU183" s="1528"/>
      <c r="CV183" s="1528"/>
      <c r="CW183" s="1528"/>
      <c r="CX183" s="1528"/>
      <c r="CY183" s="1528"/>
      <c r="CZ183" s="1528"/>
      <c r="DA183" s="1528"/>
      <c r="DB183" s="1528"/>
      <c r="DC183" s="1408"/>
      <c r="DD183" s="1528"/>
      <c r="DE183" s="1528"/>
      <c r="DF183" s="1528"/>
      <c r="DG183" s="1528"/>
      <c r="DH183" s="1528"/>
      <c r="DI183" s="1528"/>
      <c r="DJ183" s="1528"/>
      <c r="DK183" s="1528"/>
      <c r="DL183" s="1528"/>
      <c r="DM183" s="1528"/>
      <c r="DN183" s="1528"/>
      <c r="DO183" s="1408"/>
      <c r="DP183" s="1528"/>
      <c r="DQ183" s="1408"/>
      <c r="DR183" s="1528"/>
      <c r="DS183" s="1528"/>
      <c r="DT183" s="1528"/>
      <c r="DU183" s="1528"/>
      <c r="DV183" s="1528"/>
      <c r="DW183" s="1528"/>
      <c r="DX183" s="1528"/>
      <c r="DY183" s="1528"/>
      <c r="DZ183" s="1528"/>
      <c r="EA183" s="1408"/>
      <c r="EB183" s="1528"/>
      <c r="EC183" s="1528"/>
      <c r="ED183" s="1528"/>
      <c r="EE183" s="1528"/>
      <c r="EF183" s="1528"/>
      <c r="EG183" s="1528"/>
      <c r="EH183" s="1528"/>
      <c r="EI183" s="1528"/>
      <c r="EJ183" s="1528"/>
      <c r="EK183" s="1528"/>
      <c r="EL183" s="1530"/>
      <c r="EM183" s="1531"/>
      <c r="EN183" s="1408">
        <v>6</v>
      </c>
      <c r="EO183" s="1408"/>
      <c r="EP183" s="1408"/>
      <c r="EQ183" s="1408"/>
      <c r="ER183" s="1408">
        <v>6</v>
      </c>
      <c r="ES183" s="1531"/>
      <c r="ET183" s="1408"/>
      <c r="EU183" s="1408">
        <v>1</v>
      </c>
      <c r="EV183" s="1408"/>
      <c r="EW183" s="1408"/>
      <c r="EX183" s="1408"/>
      <c r="EY183" s="1408"/>
      <c r="EZ183" s="1408"/>
      <c r="FA183" s="1408"/>
      <c r="FB183" s="1408"/>
      <c r="FC183" s="1408"/>
      <c r="FD183" s="1408"/>
      <c r="FE183" s="1408"/>
      <c r="FF183" s="1409"/>
      <c r="FG183" s="1408"/>
      <c r="FH183" s="1408">
        <v>3</v>
      </c>
      <c r="FI183" s="1408">
        <v>3</v>
      </c>
      <c r="FJ183" s="1408"/>
      <c r="FK183" s="1408"/>
      <c r="FL183" s="1531"/>
      <c r="FM183" s="1531"/>
      <c r="FN183" s="1531"/>
      <c r="FO183" s="1531"/>
      <c r="FP183" s="1408"/>
      <c r="FQ183" s="1531"/>
      <c r="FR183" s="1531"/>
      <c r="FS183" s="1531"/>
      <c r="FT183" s="1531">
        <v>6</v>
      </c>
      <c r="FU183" s="1531"/>
      <c r="FV183" s="1531"/>
      <c r="FW183" s="1531"/>
      <c r="FX183" s="1531"/>
      <c r="FY183" s="1531"/>
      <c r="FZ183" s="1531"/>
      <c r="GA183" s="1531"/>
      <c r="GB183" s="1531"/>
      <c r="GC183" s="1531"/>
      <c r="GD183" s="1532"/>
      <c r="GE183" s="1533"/>
      <c r="GF183" s="1533"/>
      <c r="GG183" s="1531"/>
      <c r="GH183" s="1431">
        <f t="shared" si="26"/>
        <v>147.89999999999998</v>
      </c>
      <c r="GI183" s="1432"/>
      <c r="GJ183" s="1433">
        <f t="shared" si="27"/>
        <v>0</v>
      </c>
      <c r="GK183" s="1433"/>
      <c r="GL183" s="1434"/>
      <c r="GM183" s="1434"/>
      <c r="GN183" s="1434"/>
      <c r="GO183" s="1435"/>
      <c r="GP183" s="1435"/>
      <c r="GQ183" s="1435"/>
      <c r="GR183" s="1436"/>
      <c r="GS183" s="1437"/>
      <c r="GT183" s="1435"/>
      <c r="GU183" s="1435"/>
      <c r="GV183" s="1435"/>
      <c r="GW183" s="1435"/>
      <c r="GX183" s="1435"/>
      <c r="GY183" s="1435"/>
      <c r="GZ183" s="1435"/>
      <c r="HA183" s="1435"/>
      <c r="HB183" s="1435"/>
      <c r="HC183" s="1435">
        <f t="shared" si="29"/>
        <v>0</v>
      </c>
      <c r="HD183" s="1437">
        <f t="shared" si="30"/>
        <v>0</v>
      </c>
      <c r="HE183" s="1435"/>
      <c r="HF183" s="1436"/>
      <c r="HG183" s="1437"/>
      <c r="HH183" s="1435"/>
      <c r="HI183" s="1437"/>
      <c r="HJ183" s="1435"/>
      <c r="HK183" s="1437"/>
      <c r="HL183" s="1435"/>
      <c r="HM183" s="1436"/>
      <c r="HN183" s="1436"/>
      <c r="HO183" s="1436"/>
      <c r="HP183" s="1436"/>
      <c r="HQ183" s="1436"/>
      <c r="HR183" s="1437"/>
      <c r="HS183" s="1435"/>
      <c r="HT183" s="1435"/>
      <c r="HU183" s="1435"/>
      <c r="HV183" s="1435"/>
      <c r="HW183" s="1435"/>
      <c r="HX183" s="1435"/>
      <c r="HY183" s="1435">
        <v>0</v>
      </c>
      <c r="HZ183" s="1437"/>
      <c r="IA183" s="1437"/>
      <c r="IB183" s="1437"/>
      <c r="IC183" s="1462"/>
      <c r="ID183" s="1463"/>
      <c r="IE183" s="1463"/>
      <c r="IF183" s="1462"/>
      <c r="IG183" s="1435"/>
      <c r="IH183" s="1462"/>
      <c r="II183" s="1462"/>
      <c r="IJ183" s="1462"/>
      <c r="IK183" s="1462"/>
      <c r="IL183" s="1462"/>
      <c r="IM183" s="1462"/>
      <c r="IN183" s="1462"/>
      <c r="IO183" s="1462"/>
      <c r="IP183" s="1462"/>
      <c r="IQ183" s="1462"/>
      <c r="IR183" s="1462"/>
      <c r="IS183" s="1462"/>
      <c r="IT183" s="1462"/>
      <c r="IU183" s="1462"/>
      <c r="IV183" s="1462"/>
      <c r="IW183" s="1437"/>
      <c r="IX183" s="1437"/>
      <c r="IY183" s="1437"/>
      <c r="IZ183" s="1435">
        <f t="shared" si="24"/>
        <v>0</v>
      </c>
      <c r="JA183" s="1462"/>
      <c r="JB183" s="1462"/>
      <c r="JC183" s="1462"/>
      <c r="JD183" s="1462"/>
      <c r="JE183" s="1437"/>
      <c r="JF183" s="1437"/>
      <c r="JG183" s="1437"/>
      <c r="JH183" s="1435"/>
      <c r="JI183" s="1436"/>
      <c r="JJ183" s="1436">
        <f t="shared" si="28"/>
        <v>0</v>
      </c>
      <c r="JK183" s="1455"/>
    </row>
    <row r="184" spans="1:274" s="1027" customFormat="1" ht="18.95" hidden="1" customHeight="1">
      <c r="A184" s="1547" t="str">
        <f>BangKeTru!B182</f>
        <v>174A</v>
      </c>
      <c r="B184" s="1548">
        <f>BangKeTru!C182</f>
        <v>25.4</v>
      </c>
      <c r="C184" s="1416">
        <f t="shared" si="25"/>
        <v>6464.7999999999984</v>
      </c>
      <c r="D184" s="1522"/>
      <c r="E184" s="1523"/>
      <c r="F184" s="1523"/>
      <c r="G184" s="1523"/>
      <c r="H184" s="1524"/>
      <c r="I184" s="1522"/>
      <c r="J184" s="1522"/>
      <c r="K184" s="1525"/>
      <c r="L184" s="1525"/>
      <c r="M184" s="1525"/>
      <c r="N184" s="1526" t="s">
        <v>3992</v>
      </c>
      <c r="O184" s="1527" t="s">
        <v>3992</v>
      </c>
      <c r="P184" s="1527"/>
      <c r="Q184" s="1526">
        <v>1</v>
      </c>
      <c r="R184" s="1526"/>
      <c r="S184" s="1526"/>
      <c r="T184" s="1526"/>
      <c r="U184" s="1526"/>
      <c r="V184" s="1526"/>
      <c r="W184" s="1526"/>
      <c r="X184" s="1526"/>
      <c r="Y184" s="1534"/>
      <c r="Z184" s="1534"/>
      <c r="AA184" s="1408"/>
      <c r="AB184" s="1408"/>
      <c r="AC184" s="1408"/>
      <c r="AD184" s="1408"/>
      <c r="AE184" s="1408"/>
      <c r="AF184" s="1408"/>
      <c r="AG184" s="1408"/>
      <c r="AH184" s="1408"/>
      <c r="AI184" s="1408"/>
      <c r="AJ184" s="1408"/>
      <c r="AK184" s="1408"/>
      <c r="AL184" s="1408"/>
      <c r="AM184" s="1408"/>
      <c r="AN184" s="1530"/>
      <c r="AO184" s="1408"/>
      <c r="AP184" s="1408"/>
      <c r="AQ184" s="1408"/>
      <c r="AR184" s="1408"/>
      <c r="AS184" s="1408"/>
      <c r="AT184" s="1408"/>
      <c r="AU184" s="1408"/>
      <c r="AV184" s="1408"/>
      <c r="AW184" s="1408"/>
      <c r="AX184" s="1408"/>
      <c r="AY184" s="1408"/>
      <c r="AZ184" s="1408"/>
      <c r="BA184" s="1408"/>
      <c r="BB184" s="1408"/>
      <c r="BC184" s="1408"/>
      <c r="BD184" s="1408"/>
      <c r="BE184" s="1408"/>
      <c r="BF184" s="1408"/>
      <c r="BG184" s="1408"/>
      <c r="BH184" s="1408"/>
      <c r="BI184" s="1408"/>
      <c r="BJ184" s="1408"/>
      <c r="BK184" s="1408"/>
      <c r="BL184" s="1408"/>
      <c r="BM184" s="1408"/>
      <c r="BN184" s="1408"/>
      <c r="BO184" s="1408"/>
      <c r="BP184" s="1408"/>
      <c r="BQ184" s="1408"/>
      <c r="BR184" s="1408"/>
      <c r="BS184" s="1408"/>
      <c r="BT184" s="1408"/>
      <c r="BU184" s="1408"/>
      <c r="BV184" s="1408"/>
      <c r="BW184" s="1408"/>
      <c r="BX184" s="1408"/>
      <c r="BY184" s="1408"/>
      <c r="BZ184" s="1408"/>
      <c r="CA184" s="1408"/>
      <c r="CB184" s="1408"/>
      <c r="CC184" s="1408"/>
      <c r="CD184" s="1408"/>
      <c r="CE184" s="1408"/>
      <c r="CF184" s="1408"/>
      <c r="CG184" s="1408"/>
      <c r="CH184" s="1408"/>
      <c r="CI184" s="1408"/>
      <c r="CJ184" s="1408"/>
      <c r="CK184" s="1408"/>
      <c r="CL184" s="1408"/>
      <c r="CM184" s="1408"/>
      <c r="CN184" s="1408"/>
      <c r="CO184" s="1408"/>
      <c r="CP184" s="1408"/>
      <c r="CQ184" s="1408"/>
      <c r="CR184" s="1408"/>
      <c r="CS184" s="1408"/>
      <c r="CT184" s="1408"/>
      <c r="CU184" s="1408"/>
      <c r="CV184" s="1408"/>
      <c r="CW184" s="1408"/>
      <c r="CX184" s="1408"/>
      <c r="CY184" s="1408"/>
      <c r="CZ184" s="1408"/>
      <c r="DA184" s="1408"/>
      <c r="DB184" s="1408"/>
      <c r="DC184" s="1408"/>
      <c r="DD184" s="1408"/>
      <c r="DE184" s="1408"/>
      <c r="DF184" s="1408"/>
      <c r="DG184" s="1408"/>
      <c r="DH184" s="1408"/>
      <c r="DI184" s="1408"/>
      <c r="DJ184" s="1408"/>
      <c r="DK184" s="1530"/>
      <c r="DL184" s="1408"/>
      <c r="DM184" s="1408"/>
      <c r="DN184" s="1408"/>
      <c r="DO184" s="1408"/>
      <c r="DP184" s="1408"/>
      <c r="DQ184" s="1408"/>
      <c r="DR184" s="1408"/>
      <c r="DS184" s="1408"/>
      <c r="DT184" s="1408"/>
      <c r="DU184" s="1408"/>
      <c r="DV184" s="1408"/>
      <c r="DW184" s="1408"/>
      <c r="DX184" s="1408"/>
      <c r="DY184" s="1408"/>
      <c r="DZ184" s="1408"/>
      <c r="EA184" s="1408"/>
      <c r="EB184" s="1408"/>
      <c r="EC184" s="1408"/>
      <c r="ED184" s="1408"/>
      <c r="EE184" s="1408"/>
      <c r="EF184" s="1408"/>
      <c r="EG184" s="1408"/>
      <c r="EH184" s="1408"/>
      <c r="EI184" s="1408"/>
      <c r="EJ184" s="1408"/>
      <c r="EK184" s="1408"/>
      <c r="EL184" s="1530"/>
      <c r="EM184" s="1408"/>
      <c r="EN184" s="1408"/>
      <c r="EO184" s="1408"/>
      <c r="EP184" s="1408"/>
      <c r="EQ184" s="1408"/>
      <c r="ER184" s="1408">
        <v>3</v>
      </c>
      <c r="ES184" s="1408">
        <v>1</v>
      </c>
      <c r="ET184" s="1408"/>
      <c r="EU184" s="1408"/>
      <c r="EV184" s="1408"/>
      <c r="EW184" s="1408"/>
      <c r="EX184" s="1408"/>
      <c r="EY184" s="1408"/>
      <c r="EZ184" s="1408"/>
      <c r="FA184" s="1408"/>
      <c r="FB184" s="1408"/>
      <c r="FC184" s="1408"/>
      <c r="FD184" s="1408"/>
      <c r="FE184" s="1408"/>
      <c r="FF184" s="1409"/>
      <c r="FG184" s="1408"/>
      <c r="FH184" s="1408">
        <v>3</v>
      </c>
      <c r="FI184" s="1408">
        <v>3</v>
      </c>
      <c r="FJ184" s="1408"/>
      <c r="FK184" s="1408"/>
      <c r="FL184" s="1408"/>
      <c r="FM184" s="1408"/>
      <c r="FN184" s="1408">
        <v>6</v>
      </c>
      <c r="FO184" s="1408"/>
      <c r="FP184" s="1408"/>
      <c r="FQ184" s="1408"/>
      <c r="FR184" s="1531"/>
      <c r="FS184" s="1408"/>
      <c r="FT184" s="1408"/>
      <c r="FU184" s="1408"/>
      <c r="FV184" s="1408"/>
      <c r="FW184" s="1408"/>
      <c r="FX184" s="1408"/>
      <c r="FY184" s="1408"/>
      <c r="FZ184" s="1408"/>
      <c r="GA184" s="1408"/>
      <c r="GB184" s="1408"/>
      <c r="GC184" s="1408"/>
      <c r="GD184" s="1533"/>
      <c r="GE184" s="1533"/>
      <c r="GF184" s="1533"/>
      <c r="GG184" s="1408"/>
      <c r="GH184" s="1431">
        <f t="shared" si="26"/>
        <v>76.199999999999989</v>
      </c>
      <c r="GI184" s="1432"/>
      <c r="GJ184" s="1433">
        <f t="shared" si="27"/>
        <v>0</v>
      </c>
      <c r="GK184" s="1433"/>
      <c r="GL184" s="1434"/>
      <c r="GM184" s="1434"/>
      <c r="GN184" s="1434"/>
      <c r="GO184" s="1462"/>
      <c r="GP184" s="1462"/>
      <c r="GQ184" s="1462"/>
      <c r="GR184" s="1437"/>
      <c r="GS184" s="1437"/>
      <c r="GT184" s="1462"/>
      <c r="GU184" s="1462"/>
      <c r="GV184" s="1462"/>
      <c r="GW184" s="1462"/>
      <c r="GX184" s="1462"/>
      <c r="GY184" s="1462"/>
      <c r="GZ184" s="1462"/>
      <c r="HA184" s="1462"/>
      <c r="HB184" s="1462"/>
      <c r="HC184" s="1462"/>
      <c r="HD184" s="1437"/>
      <c r="HE184" s="1462"/>
      <c r="HF184" s="1437"/>
      <c r="HG184" s="1437"/>
      <c r="HH184" s="1462"/>
      <c r="HI184" s="1437"/>
      <c r="HJ184" s="1462"/>
      <c r="HK184" s="1437"/>
      <c r="HL184" s="1462"/>
      <c r="HM184" s="1437"/>
      <c r="HN184" s="1437"/>
      <c r="HO184" s="1437"/>
      <c r="HP184" s="1437"/>
      <c r="HQ184" s="1437"/>
      <c r="HR184" s="1437"/>
      <c r="HS184" s="1462"/>
      <c r="HT184" s="1462"/>
      <c r="HU184" s="1462"/>
      <c r="HV184" s="1462"/>
      <c r="HW184" s="1462"/>
      <c r="HX184" s="1462"/>
      <c r="HY184" s="1462"/>
      <c r="HZ184" s="1437"/>
      <c r="IA184" s="1437"/>
      <c r="IB184" s="1437"/>
      <c r="IC184" s="1462"/>
      <c r="ID184" s="1463"/>
      <c r="IE184" s="1463"/>
      <c r="IF184" s="1462"/>
      <c r="IG184" s="1435"/>
      <c r="IH184" s="1462"/>
      <c r="II184" s="1462"/>
      <c r="IJ184" s="1462"/>
      <c r="IK184" s="1462"/>
      <c r="IL184" s="1462"/>
      <c r="IM184" s="1462"/>
      <c r="IN184" s="1462"/>
      <c r="IO184" s="1462"/>
      <c r="IP184" s="1462"/>
      <c r="IQ184" s="1462"/>
      <c r="IR184" s="1462"/>
      <c r="IS184" s="1462"/>
      <c r="IT184" s="1462"/>
      <c r="IU184" s="1462"/>
      <c r="IV184" s="1462"/>
      <c r="IW184" s="1437"/>
      <c r="IX184" s="1437"/>
      <c r="IY184" s="1437"/>
      <c r="IZ184" s="1435">
        <f t="shared" si="24"/>
        <v>0</v>
      </c>
      <c r="JA184" s="1462"/>
      <c r="JB184" s="1462"/>
      <c r="JC184" s="1462"/>
      <c r="JD184" s="1462"/>
      <c r="JE184" s="1437"/>
      <c r="JF184" s="1437"/>
      <c r="JG184" s="1437"/>
      <c r="JH184" s="1435"/>
      <c r="JI184" s="1436"/>
      <c r="JJ184" s="1436">
        <f t="shared" si="28"/>
        <v>0</v>
      </c>
      <c r="JK184" s="1455"/>
    </row>
    <row r="185" spans="1:274" s="1027" customFormat="1" ht="18.95" hidden="1" customHeight="1">
      <c r="A185" s="1535"/>
      <c r="B185" s="1536"/>
      <c r="C185" s="1443"/>
      <c r="D185" s="1416"/>
      <c r="E185" s="1441"/>
      <c r="F185" s="1441"/>
      <c r="G185" s="1441"/>
      <c r="H185" s="1460"/>
      <c r="I185" s="1443"/>
      <c r="J185" s="1443"/>
      <c r="K185" s="1461"/>
      <c r="L185" s="1461"/>
      <c r="M185" s="1461"/>
      <c r="N185" s="1445"/>
      <c r="O185" s="1537"/>
      <c r="P185" s="1446"/>
      <c r="Q185" s="1445"/>
      <c r="R185" s="1445"/>
      <c r="S185" s="1445"/>
      <c r="T185" s="1445"/>
      <c r="U185" s="1445"/>
      <c r="V185" s="1445"/>
      <c r="W185" s="1445"/>
      <c r="X185" s="1445"/>
      <c r="Y185" s="1538"/>
      <c r="Z185" s="1538"/>
      <c r="AA185" s="1448"/>
      <c r="AB185" s="1448"/>
      <c r="AC185" s="1448"/>
      <c r="AD185" s="1448"/>
      <c r="AE185" s="1448"/>
      <c r="AF185" s="1448"/>
      <c r="AG185" s="1448"/>
      <c r="AH185" s="1448"/>
      <c r="AI185" s="1448"/>
      <c r="AJ185" s="1448"/>
      <c r="AK185" s="1448"/>
      <c r="AL185" s="1448"/>
      <c r="AM185" s="1448"/>
      <c r="AN185" s="1449"/>
      <c r="AO185" s="1448"/>
      <c r="AP185" s="1448"/>
      <c r="AQ185" s="1448"/>
      <c r="AR185" s="1448"/>
      <c r="AS185" s="1448"/>
      <c r="AT185" s="1448"/>
      <c r="AU185" s="1448"/>
      <c r="AV185" s="1448"/>
      <c r="AW185" s="1448"/>
      <c r="AX185" s="1448"/>
      <c r="AY185" s="1448"/>
      <c r="AZ185" s="1448"/>
      <c r="BA185" s="1448"/>
      <c r="BB185" s="1448"/>
      <c r="BC185" s="1448"/>
      <c r="BD185" s="1448"/>
      <c r="BE185" s="1448"/>
      <c r="BF185" s="1448"/>
      <c r="BG185" s="1448"/>
      <c r="BH185" s="1448"/>
      <c r="BI185" s="1448"/>
      <c r="BJ185" s="1448"/>
      <c r="BK185" s="1448"/>
      <c r="BL185" s="1448"/>
      <c r="BM185" s="1448"/>
      <c r="BN185" s="1448"/>
      <c r="BO185" s="1448"/>
      <c r="BP185" s="1448"/>
      <c r="BQ185" s="1448"/>
      <c r="BR185" s="1448"/>
      <c r="BS185" s="1448"/>
      <c r="BT185" s="1448"/>
      <c r="BU185" s="1448"/>
      <c r="BV185" s="1448"/>
      <c r="BW185" s="1448"/>
      <c r="BX185" s="1448"/>
      <c r="BY185" s="1448"/>
      <c r="BZ185" s="1448"/>
      <c r="CA185" s="1448"/>
      <c r="CB185" s="1448"/>
      <c r="CC185" s="1448"/>
      <c r="CD185" s="1448"/>
      <c r="CE185" s="1448"/>
      <c r="CF185" s="1448"/>
      <c r="CG185" s="1448"/>
      <c r="CH185" s="1448"/>
      <c r="CI185" s="1448"/>
      <c r="CJ185" s="1448"/>
      <c r="CK185" s="1448"/>
      <c r="CL185" s="1448"/>
      <c r="CM185" s="1448"/>
      <c r="CN185" s="1448"/>
      <c r="CO185" s="1448"/>
      <c r="CP185" s="1448"/>
      <c r="CQ185" s="1448"/>
      <c r="CR185" s="1448"/>
      <c r="CS185" s="1448"/>
      <c r="CT185" s="1448"/>
      <c r="CU185" s="1448"/>
      <c r="CV185" s="1448"/>
      <c r="CW185" s="1448"/>
      <c r="CX185" s="1448"/>
      <c r="CY185" s="1448"/>
      <c r="CZ185" s="1448"/>
      <c r="DA185" s="1448"/>
      <c r="DB185" s="1448"/>
      <c r="DC185" s="1448"/>
      <c r="DD185" s="1448"/>
      <c r="DE185" s="1448"/>
      <c r="DF185" s="1448"/>
      <c r="DG185" s="1448"/>
      <c r="DH185" s="1448"/>
      <c r="DI185" s="1448"/>
      <c r="DJ185" s="1448"/>
      <c r="DK185" s="1449"/>
      <c r="DL185" s="1448"/>
      <c r="DM185" s="1448"/>
      <c r="DN185" s="1448"/>
      <c r="DO185" s="1448"/>
      <c r="DP185" s="1448"/>
      <c r="DQ185" s="1448"/>
      <c r="DR185" s="1448"/>
      <c r="DS185" s="1448"/>
      <c r="DT185" s="1448"/>
      <c r="DU185" s="1448"/>
      <c r="DV185" s="1448"/>
      <c r="DW185" s="1448"/>
      <c r="DX185" s="1448"/>
      <c r="DY185" s="1448"/>
      <c r="DZ185" s="1448"/>
      <c r="EA185" s="1448"/>
      <c r="EB185" s="1448"/>
      <c r="EC185" s="1448"/>
      <c r="ED185" s="1448"/>
      <c r="EE185" s="1448"/>
      <c r="EF185" s="1448"/>
      <c r="EG185" s="1448"/>
      <c r="EH185" s="1448"/>
      <c r="EI185" s="1448"/>
      <c r="EJ185" s="1448"/>
      <c r="EK185" s="1448"/>
      <c r="EL185" s="1449"/>
      <c r="EM185" s="1448"/>
      <c r="EN185" s="1448"/>
      <c r="EO185" s="1448"/>
      <c r="EP185" s="1448"/>
      <c r="EQ185" s="1448"/>
      <c r="ER185" s="1448"/>
      <c r="ES185" s="1448"/>
      <c r="ET185" s="1448"/>
      <c r="EU185" s="1448"/>
      <c r="EV185" s="1448"/>
      <c r="EW185" s="1448"/>
      <c r="EX185" s="1448"/>
      <c r="EY185" s="1448"/>
      <c r="EZ185" s="1448"/>
      <c r="FA185" s="1448"/>
      <c r="FB185" s="1448"/>
      <c r="FC185" s="1448"/>
      <c r="FD185" s="1448"/>
      <c r="FE185" s="1448"/>
      <c r="FF185" s="1451"/>
      <c r="FG185" s="1448"/>
      <c r="FH185" s="1448"/>
      <c r="FI185" s="1448"/>
      <c r="FJ185" s="1448"/>
      <c r="FK185" s="1448"/>
      <c r="FL185" s="1448"/>
      <c r="FM185" s="1448"/>
      <c r="FN185" s="1448"/>
      <c r="FO185" s="1448"/>
      <c r="FP185" s="1448"/>
      <c r="FQ185" s="1513"/>
      <c r="FR185" s="1452"/>
      <c r="FS185" s="1448"/>
      <c r="FT185" s="1448"/>
      <c r="FU185" s="1448"/>
      <c r="FV185" s="1448"/>
      <c r="FW185" s="1448"/>
      <c r="FX185" s="1448"/>
      <c r="FY185" s="1448"/>
      <c r="FZ185" s="1448"/>
      <c r="GA185" s="1448"/>
      <c r="GB185" s="1448"/>
      <c r="GC185" s="1448"/>
      <c r="GD185" s="1454"/>
      <c r="GE185" s="1454"/>
      <c r="GF185" s="1454"/>
      <c r="GG185" s="1448"/>
      <c r="GH185" s="1539"/>
      <c r="GI185" s="1432"/>
      <c r="GJ185" s="1433"/>
      <c r="GK185" s="1433"/>
      <c r="GL185" s="1434"/>
      <c r="GM185" s="1434"/>
      <c r="GN185" s="1434"/>
      <c r="GO185" s="1462"/>
      <c r="GP185" s="1462"/>
      <c r="GQ185" s="1462"/>
      <c r="GR185" s="1437"/>
      <c r="GS185" s="1437"/>
      <c r="GT185" s="1462"/>
      <c r="GU185" s="1462"/>
      <c r="GV185" s="1462"/>
      <c r="GW185" s="1462"/>
      <c r="GX185" s="1462"/>
      <c r="GY185" s="1462"/>
      <c r="GZ185" s="1462"/>
      <c r="HA185" s="1462"/>
      <c r="HB185" s="1462"/>
      <c r="HC185" s="1462"/>
      <c r="HD185" s="1437"/>
      <c r="HE185" s="1462"/>
      <c r="HF185" s="1437"/>
      <c r="HG185" s="1437"/>
      <c r="HH185" s="1462"/>
      <c r="HI185" s="1437"/>
      <c r="HJ185" s="1462"/>
      <c r="HK185" s="1437"/>
      <c r="HL185" s="1462"/>
      <c r="HM185" s="1437"/>
      <c r="HN185" s="1437"/>
      <c r="HO185" s="1437"/>
      <c r="HP185" s="1437"/>
      <c r="HQ185" s="1437"/>
      <c r="HR185" s="1437"/>
      <c r="HS185" s="1462"/>
      <c r="HT185" s="1462"/>
      <c r="HU185" s="1462"/>
      <c r="HV185" s="1462"/>
      <c r="HW185" s="1462"/>
      <c r="HX185" s="1462"/>
      <c r="HY185" s="1462"/>
      <c r="HZ185" s="1437"/>
      <c r="IA185" s="1437"/>
      <c r="IB185" s="1437"/>
      <c r="IC185" s="1462"/>
      <c r="ID185" s="1463"/>
      <c r="IE185" s="1463"/>
      <c r="IF185" s="1462"/>
      <c r="IG185" s="1435"/>
      <c r="IH185" s="1462"/>
      <c r="II185" s="1462"/>
      <c r="IJ185" s="1462"/>
      <c r="IK185" s="1462"/>
      <c r="IL185" s="1462"/>
      <c r="IM185" s="1462"/>
      <c r="IN185" s="1462"/>
      <c r="IO185" s="1462"/>
      <c r="IP185" s="1462"/>
      <c r="IQ185" s="1462"/>
      <c r="IR185" s="1462"/>
      <c r="IS185" s="1462"/>
      <c r="IT185" s="1462"/>
      <c r="IU185" s="1462"/>
      <c r="IV185" s="1462"/>
      <c r="IW185" s="1437"/>
      <c r="IX185" s="1437"/>
      <c r="IY185" s="1437"/>
      <c r="IZ185" s="1540">
        <f t="shared" si="24"/>
        <v>0</v>
      </c>
      <c r="JA185" s="1462"/>
      <c r="JB185" s="1462"/>
      <c r="JC185" s="1462"/>
      <c r="JD185" s="1462"/>
      <c r="JE185" s="1437"/>
      <c r="JF185" s="1437"/>
      <c r="JG185" s="1437"/>
      <c r="JH185" s="1435"/>
      <c r="JI185" s="1436"/>
      <c r="JJ185" s="1436">
        <f t="shared" si="28"/>
        <v>0</v>
      </c>
      <c r="JK185" s="1455"/>
    </row>
    <row r="186" spans="1:274" s="1072" customFormat="1" ht="18.95" hidden="1" customHeight="1">
      <c r="A186" s="1541" t="s">
        <v>5075</v>
      </c>
      <c r="B186" s="1542">
        <f>SUM(B9:B185)</f>
        <v>6464.7999999999984</v>
      </c>
      <c r="C186" s="1542">
        <f>C184</f>
        <v>6464.7999999999984</v>
      </c>
      <c r="D186" s="1543">
        <f t="shared" ref="D186:L186" si="31">SUM(D9:D185)</f>
        <v>0</v>
      </c>
      <c r="E186" s="1543">
        <f t="shared" si="31"/>
        <v>0</v>
      </c>
      <c r="F186" s="1543">
        <f t="shared" si="31"/>
        <v>0</v>
      </c>
      <c r="G186" s="1543">
        <f t="shared" si="31"/>
        <v>0</v>
      </c>
      <c r="H186" s="1543">
        <f t="shared" si="31"/>
        <v>0</v>
      </c>
      <c r="I186" s="1543">
        <f t="shared" si="31"/>
        <v>116</v>
      </c>
      <c r="J186" s="1543">
        <f t="shared" si="31"/>
        <v>12</v>
      </c>
      <c r="K186" s="1543">
        <f t="shared" si="31"/>
        <v>24</v>
      </c>
      <c r="L186" s="1543">
        <f t="shared" si="31"/>
        <v>15</v>
      </c>
      <c r="M186" s="1543">
        <f>SUM(M9:M185)</f>
        <v>59</v>
      </c>
      <c r="N186" s="1542"/>
      <c r="O186" s="1542"/>
      <c r="P186" s="1543">
        <f t="shared" ref="P186" si="32">SUM(P9:P185)</f>
        <v>0</v>
      </c>
      <c r="Q186" s="1543">
        <f>SUM(Q9:Q185)</f>
        <v>94</v>
      </c>
      <c r="R186" s="1543">
        <f t="shared" ref="R186:CC186" si="33">SUM(R9:R185)</f>
        <v>0</v>
      </c>
      <c r="S186" s="1543">
        <f t="shared" si="33"/>
        <v>0</v>
      </c>
      <c r="T186" s="1543">
        <f t="shared" si="33"/>
        <v>0</v>
      </c>
      <c r="U186" s="1543">
        <f t="shared" si="33"/>
        <v>0</v>
      </c>
      <c r="V186" s="1543">
        <f t="shared" si="33"/>
        <v>0</v>
      </c>
      <c r="W186" s="1543">
        <f t="shared" si="33"/>
        <v>0</v>
      </c>
      <c r="X186" s="1543">
        <f t="shared" si="33"/>
        <v>96</v>
      </c>
      <c r="Y186" s="1543">
        <f t="shared" si="33"/>
        <v>15</v>
      </c>
      <c r="Z186" s="1543">
        <f t="shared" si="33"/>
        <v>0</v>
      </c>
      <c r="AA186" s="1543">
        <f t="shared" si="33"/>
        <v>0</v>
      </c>
      <c r="AB186" s="1543">
        <f t="shared" si="33"/>
        <v>0</v>
      </c>
      <c r="AC186" s="1543">
        <f t="shared" si="33"/>
        <v>0</v>
      </c>
      <c r="AD186" s="1543">
        <f t="shared" si="33"/>
        <v>0</v>
      </c>
      <c r="AE186" s="1543">
        <f t="shared" si="33"/>
        <v>0</v>
      </c>
      <c r="AF186" s="1543">
        <f t="shared" si="33"/>
        <v>0</v>
      </c>
      <c r="AG186" s="1543">
        <f t="shared" si="33"/>
        <v>0</v>
      </c>
      <c r="AH186" s="1543">
        <f t="shared" si="33"/>
        <v>0</v>
      </c>
      <c r="AI186" s="1543">
        <f t="shared" si="33"/>
        <v>0</v>
      </c>
      <c r="AJ186" s="1543">
        <f t="shared" si="33"/>
        <v>0</v>
      </c>
      <c r="AK186" s="1543">
        <f t="shared" si="33"/>
        <v>0</v>
      </c>
      <c r="AL186" s="1543">
        <f t="shared" si="33"/>
        <v>0</v>
      </c>
      <c r="AM186" s="1543">
        <f t="shared" si="33"/>
        <v>36</v>
      </c>
      <c r="AN186" s="1543">
        <f t="shared" si="33"/>
        <v>40</v>
      </c>
      <c r="AO186" s="1543">
        <f t="shared" si="33"/>
        <v>0</v>
      </c>
      <c r="AP186" s="1543">
        <f t="shared" si="33"/>
        <v>0</v>
      </c>
      <c r="AQ186" s="1543">
        <f t="shared" si="33"/>
        <v>0</v>
      </c>
      <c r="AR186" s="1543">
        <f t="shared" si="33"/>
        <v>0</v>
      </c>
      <c r="AS186" s="1543">
        <f t="shared" si="33"/>
        <v>0</v>
      </c>
      <c r="AT186" s="1543">
        <f t="shared" si="33"/>
        <v>0</v>
      </c>
      <c r="AU186" s="1543">
        <f t="shared" si="33"/>
        <v>0</v>
      </c>
      <c r="AV186" s="1543">
        <f t="shared" si="33"/>
        <v>0</v>
      </c>
      <c r="AW186" s="1543">
        <f t="shared" si="33"/>
        <v>0</v>
      </c>
      <c r="AX186" s="1543">
        <f t="shared" si="33"/>
        <v>0</v>
      </c>
      <c r="AY186" s="1543">
        <f t="shared" si="33"/>
        <v>0</v>
      </c>
      <c r="AZ186" s="1543">
        <f t="shared" si="33"/>
        <v>0</v>
      </c>
      <c r="BA186" s="1543">
        <f t="shared" si="33"/>
        <v>10</v>
      </c>
      <c r="BB186" s="1543">
        <f t="shared" si="33"/>
        <v>0</v>
      </c>
      <c r="BC186" s="1543">
        <f t="shared" si="33"/>
        <v>15</v>
      </c>
      <c r="BD186" s="1543">
        <f t="shared" si="33"/>
        <v>0</v>
      </c>
      <c r="BE186" s="1543">
        <f t="shared" si="33"/>
        <v>0</v>
      </c>
      <c r="BF186" s="1543">
        <f t="shared" si="33"/>
        <v>0</v>
      </c>
      <c r="BG186" s="1543">
        <f t="shared" si="33"/>
        <v>0</v>
      </c>
      <c r="BH186" s="1543">
        <f t="shared" si="33"/>
        <v>0</v>
      </c>
      <c r="BI186" s="1543">
        <f t="shared" si="33"/>
        <v>0</v>
      </c>
      <c r="BJ186" s="1543">
        <f t="shared" si="33"/>
        <v>0</v>
      </c>
      <c r="BK186" s="1543">
        <f t="shared" si="33"/>
        <v>0</v>
      </c>
      <c r="BL186" s="1543">
        <f t="shared" si="33"/>
        <v>0</v>
      </c>
      <c r="BM186" s="1543">
        <f t="shared" si="33"/>
        <v>0</v>
      </c>
      <c r="BN186" s="1543">
        <f t="shared" si="33"/>
        <v>0</v>
      </c>
      <c r="BO186" s="1543">
        <f t="shared" si="33"/>
        <v>0</v>
      </c>
      <c r="BP186" s="1543">
        <f t="shared" si="33"/>
        <v>0</v>
      </c>
      <c r="BQ186" s="1543">
        <f t="shared" si="33"/>
        <v>0</v>
      </c>
      <c r="BR186" s="1543">
        <f t="shared" si="33"/>
        <v>0</v>
      </c>
      <c r="BS186" s="1543">
        <f t="shared" si="33"/>
        <v>0</v>
      </c>
      <c r="BT186" s="1543">
        <f t="shared" si="33"/>
        <v>7</v>
      </c>
      <c r="BU186" s="1543">
        <f t="shared" si="33"/>
        <v>3</v>
      </c>
      <c r="BV186" s="1543">
        <f t="shared" si="33"/>
        <v>0</v>
      </c>
      <c r="BW186" s="1543">
        <f t="shared" si="33"/>
        <v>0</v>
      </c>
      <c r="BX186" s="1543">
        <f t="shared" si="33"/>
        <v>2</v>
      </c>
      <c r="BY186" s="1543">
        <f t="shared" si="33"/>
        <v>0</v>
      </c>
      <c r="BZ186" s="1543">
        <f t="shared" si="33"/>
        <v>2</v>
      </c>
      <c r="CA186" s="1543">
        <f t="shared" si="33"/>
        <v>0</v>
      </c>
      <c r="CB186" s="1543">
        <f t="shared" si="33"/>
        <v>0</v>
      </c>
      <c r="CC186" s="1543">
        <f t="shared" si="33"/>
        <v>1</v>
      </c>
      <c r="CD186" s="1543">
        <f t="shared" ref="CD186:EO186" si="34">SUM(CD9:CD185)</f>
        <v>0</v>
      </c>
      <c r="CE186" s="1543">
        <f t="shared" si="34"/>
        <v>0</v>
      </c>
      <c r="CF186" s="1543">
        <f t="shared" si="34"/>
        <v>2</v>
      </c>
      <c r="CG186" s="1543">
        <f t="shared" si="34"/>
        <v>0</v>
      </c>
      <c r="CH186" s="1543">
        <f t="shared" si="34"/>
        <v>0</v>
      </c>
      <c r="CI186" s="1543">
        <f t="shared" si="34"/>
        <v>0</v>
      </c>
      <c r="CJ186" s="1543">
        <f t="shared" si="34"/>
        <v>0</v>
      </c>
      <c r="CK186" s="1543">
        <f t="shared" si="34"/>
        <v>0</v>
      </c>
      <c r="CL186" s="1543">
        <f t="shared" si="34"/>
        <v>0</v>
      </c>
      <c r="CM186" s="1543">
        <f t="shared" si="34"/>
        <v>0</v>
      </c>
      <c r="CN186" s="1543">
        <f t="shared" si="34"/>
        <v>0</v>
      </c>
      <c r="CO186" s="1543">
        <f t="shared" si="34"/>
        <v>0</v>
      </c>
      <c r="CP186" s="1543">
        <f t="shared" si="34"/>
        <v>0</v>
      </c>
      <c r="CQ186" s="1543">
        <f t="shared" si="34"/>
        <v>0</v>
      </c>
      <c r="CR186" s="1543">
        <f t="shared" si="34"/>
        <v>0</v>
      </c>
      <c r="CS186" s="1543">
        <f t="shared" si="34"/>
        <v>15</v>
      </c>
      <c r="CT186" s="1543">
        <f t="shared" si="34"/>
        <v>14</v>
      </c>
      <c r="CU186" s="1543">
        <f t="shared" si="34"/>
        <v>0</v>
      </c>
      <c r="CV186" s="1543">
        <f t="shared" si="34"/>
        <v>0</v>
      </c>
      <c r="CW186" s="1543">
        <f t="shared" si="34"/>
        <v>10</v>
      </c>
      <c r="CX186" s="1543">
        <f t="shared" si="34"/>
        <v>0</v>
      </c>
      <c r="CY186" s="1543">
        <f t="shared" si="34"/>
        <v>0</v>
      </c>
      <c r="CZ186" s="1543">
        <f t="shared" si="34"/>
        <v>0</v>
      </c>
      <c r="DA186" s="1543">
        <f t="shared" si="34"/>
        <v>0</v>
      </c>
      <c r="DB186" s="1543">
        <f t="shared" si="34"/>
        <v>0</v>
      </c>
      <c r="DC186" s="1543">
        <f t="shared" si="34"/>
        <v>5</v>
      </c>
      <c r="DD186" s="1543">
        <f t="shared" si="34"/>
        <v>0</v>
      </c>
      <c r="DE186" s="1543">
        <f t="shared" si="34"/>
        <v>0</v>
      </c>
      <c r="DF186" s="1543">
        <f t="shared" si="34"/>
        <v>10</v>
      </c>
      <c r="DG186" s="1543">
        <f t="shared" si="34"/>
        <v>0</v>
      </c>
      <c r="DH186" s="1543">
        <f t="shared" si="34"/>
        <v>0</v>
      </c>
      <c r="DI186" s="1543">
        <f t="shared" si="34"/>
        <v>0</v>
      </c>
      <c r="DJ186" s="1543">
        <f t="shared" si="34"/>
        <v>0</v>
      </c>
      <c r="DK186" s="1543">
        <f t="shared" si="34"/>
        <v>0</v>
      </c>
      <c r="DL186" s="1543">
        <f t="shared" si="34"/>
        <v>0</v>
      </c>
      <c r="DM186" s="1543">
        <f t="shared" si="34"/>
        <v>0</v>
      </c>
      <c r="DN186" s="1543">
        <f t="shared" si="34"/>
        <v>0</v>
      </c>
      <c r="DO186" s="1543">
        <f t="shared" si="34"/>
        <v>151</v>
      </c>
      <c r="DP186" s="1543">
        <f t="shared" si="34"/>
        <v>0</v>
      </c>
      <c r="DQ186" s="1543">
        <f t="shared" si="34"/>
        <v>8</v>
      </c>
      <c r="DR186" s="1543">
        <f t="shared" si="34"/>
        <v>0</v>
      </c>
      <c r="DS186" s="1543">
        <f t="shared" si="34"/>
        <v>0</v>
      </c>
      <c r="DT186" s="1543">
        <f t="shared" si="34"/>
        <v>0</v>
      </c>
      <c r="DU186" s="1543">
        <f t="shared" si="34"/>
        <v>0</v>
      </c>
      <c r="DV186" s="1543">
        <f t="shared" si="34"/>
        <v>0</v>
      </c>
      <c r="DW186" s="1543">
        <f t="shared" si="34"/>
        <v>0</v>
      </c>
      <c r="DX186" s="1543">
        <f t="shared" si="34"/>
        <v>0</v>
      </c>
      <c r="DY186" s="1543">
        <f t="shared" si="34"/>
        <v>0</v>
      </c>
      <c r="DZ186" s="1543">
        <f t="shared" si="34"/>
        <v>0</v>
      </c>
      <c r="EA186" s="1543">
        <f t="shared" si="34"/>
        <v>0</v>
      </c>
      <c r="EB186" s="1543">
        <f t="shared" si="34"/>
        <v>0</v>
      </c>
      <c r="EC186" s="1543">
        <f t="shared" si="34"/>
        <v>0</v>
      </c>
      <c r="ED186" s="1543">
        <f t="shared" si="34"/>
        <v>0</v>
      </c>
      <c r="EE186" s="1543">
        <f t="shared" si="34"/>
        <v>0</v>
      </c>
      <c r="EF186" s="1543">
        <f t="shared" si="34"/>
        <v>0</v>
      </c>
      <c r="EG186" s="1543">
        <f t="shared" si="34"/>
        <v>0</v>
      </c>
      <c r="EH186" s="1543">
        <f t="shared" si="34"/>
        <v>0</v>
      </c>
      <c r="EI186" s="1543">
        <f t="shared" si="34"/>
        <v>0</v>
      </c>
      <c r="EJ186" s="1543">
        <f t="shared" si="34"/>
        <v>0</v>
      </c>
      <c r="EK186" s="1543">
        <f t="shared" si="34"/>
        <v>0</v>
      </c>
      <c r="EL186" s="1543">
        <f t="shared" si="34"/>
        <v>0</v>
      </c>
      <c r="EM186" s="1543">
        <f t="shared" si="34"/>
        <v>0</v>
      </c>
      <c r="EN186" s="1543">
        <f t="shared" si="34"/>
        <v>591</v>
      </c>
      <c r="EO186" s="1543">
        <f t="shared" si="34"/>
        <v>93</v>
      </c>
      <c r="EP186" s="1543">
        <f t="shared" ref="EP186:HC186" si="35">SUM(EP9:EP185)</f>
        <v>0</v>
      </c>
      <c r="EQ186" s="1543">
        <f t="shared" si="35"/>
        <v>19</v>
      </c>
      <c r="ER186" s="1543">
        <f t="shared" si="35"/>
        <v>96</v>
      </c>
      <c r="ES186" s="1543">
        <f t="shared" si="35"/>
        <v>29</v>
      </c>
      <c r="ET186" s="1543">
        <f t="shared" si="35"/>
        <v>0</v>
      </c>
      <c r="EU186" s="1543">
        <f t="shared" si="35"/>
        <v>163</v>
      </c>
      <c r="EV186" s="1543">
        <f t="shared" si="35"/>
        <v>0</v>
      </c>
      <c r="EW186" s="1543">
        <f t="shared" si="35"/>
        <v>0</v>
      </c>
      <c r="EX186" s="1543">
        <f t="shared" si="35"/>
        <v>0</v>
      </c>
      <c r="EY186" s="1543">
        <f t="shared" si="35"/>
        <v>0</v>
      </c>
      <c r="EZ186" s="1543">
        <f t="shared" si="35"/>
        <v>0</v>
      </c>
      <c r="FA186" s="1543">
        <f t="shared" si="35"/>
        <v>0</v>
      </c>
      <c r="FB186" s="1543">
        <f t="shared" si="35"/>
        <v>0</v>
      </c>
      <c r="FC186" s="1543">
        <f t="shared" si="35"/>
        <v>0</v>
      </c>
      <c r="FD186" s="1543">
        <f t="shared" si="35"/>
        <v>0</v>
      </c>
      <c r="FE186" s="1543">
        <f t="shared" si="35"/>
        <v>0</v>
      </c>
      <c r="FF186" s="1543">
        <f t="shared" si="35"/>
        <v>0</v>
      </c>
      <c r="FG186" s="1543">
        <f t="shared" si="35"/>
        <v>0</v>
      </c>
      <c r="FH186" s="1543">
        <f t="shared" si="35"/>
        <v>56</v>
      </c>
      <c r="FI186" s="1543">
        <f t="shared" si="35"/>
        <v>47</v>
      </c>
      <c r="FJ186" s="1543">
        <f t="shared" si="35"/>
        <v>10</v>
      </c>
      <c r="FK186" s="1543">
        <f t="shared" si="35"/>
        <v>0</v>
      </c>
      <c r="FL186" s="1543">
        <f t="shared" si="35"/>
        <v>4</v>
      </c>
      <c r="FM186" s="1543">
        <f t="shared" si="35"/>
        <v>70</v>
      </c>
      <c r="FN186" s="1543">
        <f t="shared" si="35"/>
        <v>100</v>
      </c>
      <c r="FO186" s="1543">
        <f t="shared" si="35"/>
        <v>0</v>
      </c>
      <c r="FP186" s="1543">
        <f t="shared" si="35"/>
        <v>0</v>
      </c>
      <c r="FQ186" s="1543">
        <f t="shared" si="35"/>
        <v>0</v>
      </c>
      <c r="FR186" s="1543">
        <f t="shared" si="35"/>
        <v>0</v>
      </c>
      <c r="FS186" s="1543">
        <f t="shared" si="35"/>
        <v>48</v>
      </c>
      <c r="FT186" s="1543">
        <f t="shared" si="35"/>
        <v>543</v>
      </c>
      <c r="FU186" s="1543">
        <f t="shared" si="35"/>
        <v>3</v>
      </c>
      <c r="FV186" s="1543">
        <f t="shared" si="35"/>
        <v>0</v>
      </c>
      <c r="FW186" s="1543">
        <f t="shared" si="35"/>
        <v>0</v>
      </c>
      <c r="FX186" s="1543">
        <f t="shared" si="35"/>
        <v>6</v>
      </c>
      <c r="FY186" s="1543">
        <f t="shared" si="35"/>
        <v>42</v>
      </c>
      <c r="FZ186" s="1543">
        <f t="shared" si="35"/>
        <v>74</v>
      </c>
      <c r="GA186" s="1543">
        <f t="shared" si="35"/>
        <v>3</v>
      </c>
      <c r="GB186" s="1543">
        <f>SUM(GB9:GB185)</f>
        <v>307</v>
      </c>
      <c r="GC186" s="1543">
        <f t="shared" si="35"/>
        <v>353</v>
      </c>
      <c r="GD186" s="1543">
        <f t="shared" si="35"/>
        <v>0</v>
      </c>
      <c r="GE186" s="1543">
        <f t="shared" si="35"/>
        <v>14.699999999999998</v>
      </c>
      <c r="GF186" s="1543">
        <f t="shared" si="35"/>
        <v>0</v>
      </c>
      <c r="GG186" s="1543">
        <f t="shared" si="35"/>
        <v>0</v>
      </c>
      <c r="GH186" s="1544">
        <f>SUM(GH9:GH185)</f>
        <v>19394.400000000009</v>
      </c>
      <c r="GI186" s="1544">
        <f>SUM(GI9:GI185)</f>
        <v>4993.6000000000004</v>
      </c>
      <c r="GJ186" s="1545">
        <f>SUM(GJ9:GJ185)</f>
        <v>116</v>
      </c>
      <c r="GK186" s="1545">
        <f>SUM(GK9:GK185)</f>
        <v>22</v>
      </c>
      <c r="GL186" s="1545">
        <f t="shared" si="35"/>
        <v>20</v>
      </c>
      <c r="GM186" s="1545">
        <f t="shared" si="35"/>
        <v>0</v>
      </c>
      <c r="GN186" s="1545">
        <f t="shared" si="35"/>
        <v>1</v>
      </c>
      <c r="GO186" s="1545">
        <f>SUM(GO9:GO185)</f>
        <v>72</v>
      </c>
      <c r="GP186" s="1545">
        <f t="shared" si="35"/>
        <v>0</v>
      </c>
      <c r="GQ186" s="1545">
        <f t="shared" si="35"/>
        <v>0</v>
      </c>
      <c r="GR186" s="1545">
        <f t="shared" si="35"/>
        <v>0</v>
      </c>
      <c r="GS186" s="1545">
        <f t="shared" si="35"/>
        <v>10</v>
      </c>
      <c r="GT186" s="1545">
        <f t="shared" si="35"/>
        <v>0</v>
      </c>
      <c r="GU186" s="1545">
        <f t="shared" si="35"/>
        <v>0</v>
      </c>
      <c r="GV186" s="1545">
        <f t="shared" si="35"/>
        <v>74</v>
      </c>
      <c r="GW186" s="1545">
        <f t="shared" si="35"/>
        <v>9</v>
      </c>
      <c r="GX186" s="1545">
        <f t="shared" si="35"/>
        <v>0</v>
      </c>
      <c r="GY186" s="1545">
        <f t="shared" si="35"/>
        <v>1</v>
      </c>
      <c r="GZ186" s="1545">
        <f t="shared" si="35"/>
        <v>7</v>
      </c>
      <c r="HA186" s="1545">
        <f t="shared" si="35"/>
        <v>0</v>
      </c>
      <c r="HB186" s="1545">
        <f t="shared" si="35"/>
        <v>0</v>
      </c>
      <c r="HC186" s="1545">
        <f t="shared" si="35"/>
        <v>3</v>
      </c>
      <c r="HD186" s="1545">
        <f t="shared" ref="HD186:JJ186" si="36">SUM(HD9:HD185)</f>
        <v>9</v>
      </c>
      <c r="HE186" s="1545">
        <f t="shared" si="36"/>
        <v>30</v>
      </c>
      <c r="HF186" s="1545">
        <f t="shared" si="36"/>
        <v>3</v>
      </c>
      <c r="HG186" s="1545">
        <f t="shared" si="36"/>
        <v>6</v>
      </c>
      <c r="HH186" s="1545">
        <f t="shared" si="36"/>
        <v>193</v>
      </c>
      <c r="HI186" s="1545">
        <f t="shared" si="36"/>
        <v>95</v>
      </c>
      <c r="HJ186" s="1545">
        <f t="shared" si="36"/>
        <v>34</v>
      </c>
      <c r="HK186" s="1545">
        <f t="shared" si="36"/>
        <v>9</v>
      </c>
      <c r="HL186" s="1545">
        <f t="shared" si="36"/>
        <v>76</v>
      </c>
      <c r="HM186" s="1545">
        <f>SUM(HM9:HM185)</f>
        <v>248</v>
      </c>
      <c r="HN186" s="1545">
        <f t="shared" si="36"/>
        <v>42</v>
      </c>
      <c r="HO186" s="1545">
        <f t="shared" si="36"/>
        <v>5</v>
      </c>
      <c r="HP186" s="1545">
        <f t="shared" si="36"/>
        <v>36</v>
      </c>
      <c r="HQ186" s="1545">
        <f t="shared" si="36"/>
        <v>8</v>
      </c>
      <c r="HR186" s="1545">
        <f t="shared" si="36"/>
        <v>13</v>
      </c>
      <c r="HS186" s="1545">
        <f t="shared" si="36"/>
        <v>0</v>
      </c>
      <c r="HT186" s="1545">
        <f t="shared" si="36"/>
        <v>0</v>
      </c>
      <c r="HU186" s="1545">
        <f t="shared" si="36"/>
        <v>10</v>
      </c>
      <c r="HV186" s="1545">
        <f t="shared" si="36"/>
        <v>0</v>
      </c>
      <c r="HW186" s="1545">
        <f t="shared" si="36"/>
        <v>2</v>
      </c>
      <c r="HX186" s="1545">
        <f t="shared" si="36"/>
        <v>9</v>
      </c>
      <c r="HY186" s="1545">
        <f t="shared" si="36"/>
        <v>86</v>
      </c>
      <c r="HZ186" s="1545">
        <f t="shared" si="36"/>
        <v>5</v>
      </c>
      <c r="IA186" s="1545">
        <f t="shared" si="36"/>
        <v>0</v>
      </c>
      <c r="IB186" s="1545">
        <f t="shared" si="36"/>
        <v>0</v>
      </c>
      <c r="IC186" s="1545">
        <f t="shared" si="36"/>
        <v>0</v>
      </c>
      <c r="ID186" s="1545">
        <f t="shared" si="36"/>
        <v>0</v>
      </c>
      <c r="IE186" s="1545">
        <f t="shared" si="36"/>
        <v>0</v>
      </c>
      <c r="IF186" s="1545">
        <f t="shared" si="36"/>
        <v>0</v>
      </c>
      <c r="IG186" s="1545">
        <f t="shared" si="36"/>
        <v>0</v>
      </c>
      <c r="IH186" s="1545">
        <f t="shared" si="36"/>
        <v>0</v>
      </c>
      <c r="II186" s="1545">
        <f t="shared" si="36"/>
        <v>0</v>
      </c>
      <c r="IJ186" s="1545">
        <f t="shared" si="36"/>
        <v>0</v>
      </c>
      <c r="IK186" s="1545">
        <f t="shared" si="36"/>
        <v>0</v>
      </c>
      <c r="IL186" s="1545">
        <f t="shared" si="36"/>
        <v>0</v>
      </c>
      <c r="IM186" s="1545">
        <f t="shared" si="36"/>
        <v>2</v>
      </c>
      <c r="IN186" s="1545">
        <f t="shared" si="36"/>
        <v>0</v>
      </c>
      <c r="IO186" s="1545">
        <f t="shared" si="36"/>
        <v>0</v>
      </c>
      <c r="IP186" s="1545">
        <f t="shared" si="36"/>
        <v>8</v>
      </c>
      <c r="IQ186" s="1545">
        <f t="shared" si="36"/>
        <v>6</v>
      </c>
      <c r="IR186" s="1545">
        <f t="shared" si="36"/>
        <v>0</v>
      </c>
      <c r="IS186" s="1545">
        <f t="shared" si="36"/>
        <v>0</v>
      </c>
      <c r="IT186" s="1545">
        <f t="shared" si="36"/>
        <v>34</v>
      </c>
      <c r="IU186" s="1545">
        <f t="shared" si="36"/>
        <v>9</v>
      </c>
      <c r="IV186" s="1545">
        <f t="shared" si="36"/>
        <v>76</v>
      </c>
      <c r="IW186" s="1545">
        <f t="shared" si="36"/>
        <v>5</v>
      </c>
      <c r="IX186" s="1545">
        <f t="shared" si="36"/>
        <v>36</v>
      </c>
      <c r="IY186" s="1545">
        <f t="shared" si="36"/>
        <v>13</v>
      </c>
      <c r="IZ186" s="1545">
        <f t="shared" si="36"/>
        <v>8</v>
      </c>
      <c r="JA186" s="1545">
        <f t="shared" si="36"/>
        <v>0</v>
      </c>
      <c r="JB186" s="1545">
        <f t="shared" si="36"/>
        <v>10</v>
      </c>
      <c r="JC186" s="1545">
        <f t="shared" si="36"/>
        <v>2</v>
      </c>
      <c r="JD186" s="1545">
        <f t="shared" si="36"/>
        <v>9</v>
      </c>
      <c r="JE186" s="1545">
        <f t="shared" si="36"/>
        <v>0</v>
      </c>
      <c r="JF186" s="1545">
        <f>SUM(JF9:JF185)</f>
        <v>73</v>
      </c>
      <c r="JG186" s="1545">
        <f t="shared" si="36"/>
        <v>0</v>
      </c>
      <c r="JH186" s="1545">
        <f>SUM(JH9:JH185)</f>
        <v>39</v>
      </c>
      <c r="JI186" s="1545"/>
      <c r="JJ186" s="1545">
        <f t="shared" si="36"/>
        <v>18</v>
      </c>
      <c r="JK186" s="1546"/>
      <c r="JL186" s="1036"/>
      <c r="JM186" s="1036"/>
      <c r="JN186" s="1036"/>
    </row>
    <row r="187" spans="1:274" s="1027" customFormat="1" ht="14.25" customHeight="1">
      <c r="A187" s="1073"/>
      <c r="B187" s="1074"/>
      <c r="C187" s="1074"/>
      <c r="D187" s="1074"/>
      <c r="E187" s="1074"/>
      <c r="F187" s="1074"/>
      <c r="G187" s="1074"/>
      <c r="H187" s="1074"/>
      <c r="I187" s="1074"/>
      <c r="J187" s="1074"/>
      <c r="K187" s="1074"/>
      <c r="L187" s="1074"/>
      <c r="M187" s="1074"/>
      <c r="N187" s="1074"/>
      <c r="O187" s="1075"/>
      <c r="P187" s="1045"/>
      <c r="Q187" s="1044"/>
      <c r="R187" s="1044"/>
      <c r="S187" s="1044"/>
      <c r="T187" s="1044"/>
      <c r="U187" s="1044"/>
      <c r="V187" s="1044"/>
      <c r="W187" s="1044"/>
      <c r="X187" s="1044"/>
      <c r="Y187" s="1068"/>
      <c r="Z187" s="1068"/>
      <c r="AA187" s="1046"/>
      <c r="AB187" s="1046"/>
      <c r="AC187" s="1046"/>
      <c r="AD187" s="1046"/>
      <c r="AE187" s="1046"/>
      <c r="AF187" s="1046"/>
      <c r="AG187" s="1046"/>
      <c r="AH187" s="1046"/>
      <c r="AI187" s="1046"/>
      <c r="AJ187" s="1046"/>
      <c r="AK187" s="1046"/>
      <c r="AL187" s="1046"/>
      <c r="AM187" s="1046"/>
      <c r="AN187" s="1047"/>
      <c r="AO187" s="1046"/>
      <c r="AP187" s="1046"/>
      <c r="AQ187" s="1046"/>
      <c r="AR187" s="1046"/>
      <c r="AS187" s="1046"/>
      <c r="AT187" s="1046"/>
      <c r="AU187" s="1046"/>
      <c r="AV187" s="1046"/>
      <c r="AW187" s="1046"/>
      <c r="AX187" s="1046"/>
      <c r="AY187" s="1046"/>
      <c r="AZ187" s="1046"/>
      <c r="BA187" s="1046"/>
      <c r="BB187" s="1046"/>
      <c r="BC187" s="1046"/>
      <c r="BD187" s="1046"/>
      <c r="BE187" s="1046"/>
      <c r="BF187" s="1046"/>
      <c r="BG187" s="1046"/>
      <c r="BH187" s="1046"/>
      <c r="BI187" s="1046"/>
      <c r="BJ187" s="1046"/>
      <c r="BK187" s="1046"/>
      <c r="BL187" s="1046"/>
      <c r="BM187" s="1046"/>
      <c r="BN187" s="1046"/>
      <c r="BO187" s="1046"/>
      <c r="BP187" s="1046"/>
      <c r="BQ187" s="1046"/>
      <c r="BR187" s="1046"/>
      <c r="BS187" s="1046"/>
      <c r="BT187" s="1046"/>
      <c r="BU187" s="1046"/>
      <c r="BV187" s="1046"/>
      <c r="BW187" s="1046"/>
      <c r="BX187" s="1046"/>
      <c r="BY187" s="1046"/>
      <c r="BZ187" s="1046"/>
      <c r="CA187" s="1046"/>
      <c r="CB187" s="1046"/>
      <c r="CC187" s="1046"/>
      <c r="CD187" s="1046"/>
      <c r="CE187" s="1046"/>
      <c r="CF187" s="1046"/>
      <c r="CG187" s="1046"/>
      <c r="CH187" s="1046"/>
      <c r="CI187" s="1046"/>
      <c r="CJ187" s="1046"/>
      <c r="CK187" s="1046"/>
      <c r="CL187" s="1046"/>
      <c r="CM187" s="1046"/>
      <c r="CN187" s="1046"/>
      <c r="CO187" s="1046"/>
      <c r="CP187" s="1046"/>
      <c r="CQ187" s="1046"/>
      <c r="CR187" s="1046"/>
      <c r="CS187" s="1046"/>
      <c r="CT187" s="1046"/>
      <c r="CU187" s="1046"/>
      <c r="CV187" s="1046"/>
      <c r="CW187" s="1046"/>
      <c r="CX187" s="1046"/>
      <c r="CY187" s="1046"/>
      <c r="CZ187" s="1046"/>
      <c r="DA187" s="1046"/>
      <c r="DB187" s="1046"/>
      <c r="DC187" s="1046"/>
      <c r="DD187" s="1046"/>
      <c r="DE187" s="1046"/>
      <c r="DF187" s="1046"/>
      <c r="DG187" s="1046"/>
      <c r="DH187" s="1046"/>
      <c r="DI187" s="1046"/>
      <c r="DJ187" s="1046"/>
      <c r="DK187" s="1047"/>
      <c r="DL187" s="1046"/>
      <c r="DM187" s="1046"/>
      <c r="DN187" s="1046"/>
      <c r="DO187" s="1046"/>
      <c r="DP187" s="1046"/>
      <c r="DQ187" s="1046"/>
      <c r="DR187" s="1046"/>
      <c r="DS187" s="1046"/>
      <c r="DT187" s="1046"/>
      <c r="DU187" s="1046"/>
      <c r="DV187" s="1046"/>
      <c r="DW187" s="1046"/>
      <c r="DX187" s="1046"/>
      <c r="DY187" s="1046"/>
      <c r="DZ187" s="1046"/>
      <c r="EA187" s="1046"/>
      <c r="EB187" s="1046"/>
      <c r="EC187" s="1046"/>
      <c r="ED187" s="1046"/>
      <c r="EE187" s="1046"/>
      <c r="EF187" s="1046"/>
      <c r="EG187" s="1046"/>
      <c r="EH187" s="1046"/>
      <c r="EI187" s="1046"/>
      <c r="EJ187" s="1046"/>
      <c r="EK187" s="1046"/>
      <c r="EL187" s="1047"/>
      <c r="EM187" s="1046"/>
      <c r="EN187" s="1046"/>
      <c r="EO187" s="1046"/>
      <c r="EP187" s="1046"/>
      <c r="EQ187" s="1046"/>
      <c r="ER187" s="1046"/>
      <c r="ES187" s="1046"/>
      <c r="ET187" s="1046"/>
      <c r="EU187" s="1046"/>
      <c r="EV187" s="1046"/>
      <c r="EW187" s="1046"/>
      <c r="EX187" s="1046"/>
      <c r="EY187" s="1046"/>
      <c r="EZ187" s="1046"/>
      <c r="FA187" s="1046"/>
      <c r="FB187" s="1046"/>
      <c r="FC187" s="1046"/>
      <c r="FD187" s="1046"/>
      <c r="FE187" s="1046"/>
      <c r="FF187" s="1048"/>
      <c r="FG187" s="1046"/>
      <c r="FH187" s="1046"/>
      <c r="FI187" s="1046"/>
      <c r="FJ187" s="1046"/>
      <c r="FK187" s="1046"/>
      <c r="FL187" s="1046"/>
      <c r="FM187" s="1046"/>
      <c r="FN187" s="1046"/>
      <c r="FO187" s="1046"/>
      <c r="FP187" s="1046"/>
      <c r="FQ187" s="1064"/>
      <c r="FR187" s="1064"/>
      <c r="FS187" s="1046"/>
      <c r="FT187" s="1046"/>
      <c r="FU187" s="1046"/>
      <c r="FV187" s="1046"/>
      <c r="FW187" s="1046"/>
      <c r="FX187" s="1046"/>
      <c r="FY187" s="1046"/>
      <c r="FZ187" s="1046"/>
      <c r="GA187" s="1046"/>
      <c r="GB187" s="1046"/>
      <c r="GC187" s="1046"/>
      <c r="GD187" s="1049"/>
      <c r="GE187" s="1049"/>
      <c r="GF187" s="1049"/>
      <c r="GG187" s="1049"/>
      <c r="GH187" s="1076"/>
      <c r="GI187" s="1038"/>
      <c r="GJ187" s="1039"/>
      <c r="GK187" s="1039"/>
      <c r="GL187" s="1039"/>
      <c r="GM187" s="1039"/>
      <c r="GN187" s="1039"/>
      <c r="GO187" s="1039"/>
      <c r="GP187" s="1041"/>
      <c r="GQ187" s="1041"/>
      <c r="GR187" s="1041"/>
      <c r="GS187" s="1041"/>
      <c r="GT187" s="1041"/>
      <c r="GU187" s="1041"/>
      <c r="GV187" s="1041"/>
      <c r="GW187" s="1041"/>
      <c r="GX187" s="1041"/>
      <c r="GY187" s="1041"/>
      <c r="GZ187" s="1041"/>
      <c r="HA187" s="1041"/>
      <c r="HB187" s="1041"/>
      <c r="HC187" s="1041"/>
      <c r="HD187" s="1041"/>
      <c r="HE187" s="1041"/>
      <c r="HF187" s="1041"/>
      <c r="HG187" s="1041"/>
      <c r="HH187" s="1041"/>
      <c r="HI187" s="1041"/>
      <c r="HJ187" s="1041"/>
      <c r="HK187" s="1041"/>
      <c r="HL187" s="1041"/>
      <c r="HM187" s="1041"/>
      <c r="HN187" s="1041"/>
      <c r="HO187" s="1041"/>
      <c r="HP187" s="1041"/>
      <c r="HQ187" s="1041"/>
      <c r="HR187" s="1041"/>
      <c r="HS187" s="1041"/>
      <c r="HT187" s="1041"/>
      <c r="HU187" s="1041"/>
      <c r="HV187" s="1041"/>
      <c r="HW187" s="1041"/>
      <c r="HX187" s="1041"/>
      <c r="HY187" s="1041"/>
      <c r="HZ187" s="1041"/>
      <c r="IA187" s="1041"/>
      <c r="IB187" s="1041"/>
      <c r="IC187" s="1041"/>
      <c r="ID187" s="1038"/>
      <c r="IE187" s="1038"/>
      <c r="IF187" s="1041"/>
      <c r="IG187" s="1040"/>
      <c r="IH187" s="1041"/>
      <c r="II187" s="1041"/>
      <c r="IJ187" s="1041"/>
      <c r="IK187" s="1041"/>
      <c r="IL187" s="1041"/>
      <c r="IM187" s="1041"/>
      <c r="IN187" s="1041"/>
      <c r="IO187" s="1041"/>
      <c r="IP187" s="1041"/>
      <c r="IQ187" s="1041"/>
      <c r="IR187" s="1041"/>
      <c r="IS187" s="1041"/>
      <c r="IT187" s="1041"/>
      <c r="IU187" s="1041"/>
      <c r="IV187" s="1041"/>
      <c r="IW187" s="1041"/>
      <c r="IX187" s="1041"/>
      <c r="IY187" s="1041"/>
      <c r="IZ187" s="1041"/>
      <c r="JA187" s="1041"/>
      <c r="JB187" s="1041"/>
      <c r="JC187" s="1041"/>
      <c r="JD187" s="1041"/>
      <c r="JE187" s="1041"/>
      <c r="JF187" s="1041"/>
      <c r="JG187" s="1041"/>
      <c r="JH187" s="1041"/>
      <c r="JI187" s="1041"/>
      <c r="JJ187" s="1041"/>
      <c r="JK187" s="1051"/>
    </row>
    <row r="188" spans="1:274" s="1027" customFormat="1" ht="18.95" hidden="1" customHeight="1">
      <c r="A188" s="1077"/>
      <c r="B188" s="1042"/>
      <c r="C188" s="1052"/>
      <c r="D188" s="1052"/>
      <c r="E188" s="1078"/>
      <c r="F188" s="1078"/>
      <c r="G188" s="1078"/>
      <c r="H188" s="1052"/>
      <c r="I188" s="1043"/>
      <c r="J188" s="1043"/>
      <c r="K188" s="1053"/>
      <c r="L188" s="1053"/>
      <c r="M188" s="1053"/>
      <c r="N188" s="1044"/>
      <c r="O188" s="1079"/>
      <c r="P188" s="1045"/>
      <c r="Q188" s="1044"/>
      <c r="R188" s="1044"/>
      <c r="S188" s="1044"/>
      <c r="T188" s="1044"/>
      <c r="U188" s="1044"/>
      <c r="V188" s="1044"/>
      <c r="W188" s="1044"/>
      <c r="X188" s="1044"/>
      <c r="Y188" s="1068"/>
      <c r="Z188" s="1068"/>
      <c r="AA188" s="1046"/>
      <c r="AB188" s="1046"/>
      <c r="AC188" s="1046"/>
      <c r="AD188" s="1046"/>
      <c r="AE188" s="1046"/>
      <c r="AF188" s="1046"/>
      <c r="AG188" s="1046"/>
      <c r="AH188" s="1046"/>
      <c r="AI188" s="1046"/>
      <c r="AJ188" s="1046"/>
      <c r="AK188" s="1046"/>
      <c r="AL188" s="1046"/>
      <c r="AM188" s="1054"/>
      <c r="AN188" s="1061"/>
      <c r="AO188" s="1046"/>
      <c r="AP188" s="1046"/>
      <c r="AQ188" s="1046"/>
      <c r="AR188" s="1046"/>
      <c r="AS188" s="1046"/>
      <c r="AT188" s="1046"/>
      <c r="AU188" s="1046"/>
      <c r="AV188" s="1046"/>
      <c r="AW188" s="1046"/>
      <c r="AX188" s="1046"/>
      <c r="AY188" s="1046"/>
      <c r="AZ188" s="1046"/>
      <c r="BA188" s="1046"/>
      <c r="BB188" s="1046"/>
      <c r="BC188" s="1046"/>
      <c r="BD188" s="1046"/>
      <c r="BE188" s="1046"/>
      <c r="BF188" s="1046"/>
      <c r="BG188" s="1046"/>
      <c r="BH188" s="1046"/>
      <c r="BI188" s="1046"/>
      <c r="BJ188" s="1046"/>
      <c r="BK188" s="1046"/>
      <c r="BL188" s="1046"/>
      <c r="BM188" s="1046"/>
      <c r="BN188" s="1046"/>
      <c r="BO188" s="1046"/>
      <c r="BP188" s="1046"/>
      <c r="BQ188" s="1046"/>
      <c r="BR188" s="1046"/>
      <c r="BS188" s="1046"/>
      <c r="BT188" s="1054"/>
      <c r="BU188" s="1046"/>
      <c r="BV188" s="1046"/>
      <c r="BW188" s="1046"/>
      <c r="BX188" s="1046"/>
      <c r="BY188" s="1046"/>
      <c r="BZ188" s="1046"/>
      <c r="CA188" s="1046"/>
      <c r="CB188" s="1046"/>
      <c r="CC188" s="1054"/>
      <c r="CD188" s="1046"/>
      <c r="CE188" s="1046"/>
      <c r="CF188" s="1054"/>
      <c r="CG188" s="1046"/>
      <c r="CH188" s="1046"/>
      <c r="CI188" s="1046"/>
      <c r="CJ188" s="1046"/>
      <c r="CK188" s="1046"/>
      <c r="CL188" s="1046"/>
      <c r="CM188" s="1046"/>
      <c r="CN188" s="1046"/>
      <c r="CO188" s="1046"/>
      <c r="CP188" s="1046"/>
      <c r="CQ188" s="1046"/>
      <c r="CR188" s="1046"/>
      <c r="CS188" s="1054"/>
      <c r="CT188" s="1046"/>
      <c r="CU188" s="1046"/>
      <c r="CV188" s="1046"/>
      <c r="CW188" s="1046"/>
      <c r="CX188" s="1046"/>
      <c r="CY188" s="1046"/>
      <c r="CZ188" s="1046"/>
      <c r="DA188" s="1046"/>
      <c r="DB188" s="1046"/>
      <c r="DC188" s="1054"/>
      <c r="DD188" s="1046"/>
      <c r="DE188" s="1046"/>
      <c r="DF188" s="1046"/>
      <c r="DG188" s="1046"/>
      <c r="DH188" s="1046"/>
      <c r="DI188" s="1046"/>
      <c r="DJ188" s="1046"/>
      <c r="DK188" s="1047"/>
      <c r="DL188" s="1046"/>
      <c r="DM188" s="1046"/>
      <c r="DN188" s="1046"/>
      <c r="DO188" s="1054"/>
      <c r="DP188" s="1046"/>
      <c r="DQ188" s="1054"/>
      <c r="DR188" s="1046"/>
      <c r="DS188" s="1046"/>
      <c r="DT188" s="1046"/>
      <c r="DU188" s="1046"/>
      <c r="DV188" s="1046"/>
      <c r="DW188" s="1046"/>
      <c r="DX188" s="1046"/>
      <c r="DY188" s="1046"/>
      <c r="DZ188" s="1046"/>
      <c r="EA188" s="1046"/>
      <c r="EB188" s="1046"/>
      <c r="EC188" s="1046"/>
      <c r="ED188" s="1046"/>
      <c r="EE188" s="1046"/>
      <c r="EF188" s="1046"/>
      <c r="EG188" s="1046"/>
      <c r="EH188" s="1046"/>
      <c r="EI188" s="1046"/>
      <c r="EJ188" s="1046"/>
      <c r="EK188" s="1046"/>
      <c r="EL188" s="1047"/>
      <c r="EM188" s="1046"/>
      <c r="EN188" s="1054"/>
      <c r="EO188" s="1054"/>
      <c r="EP188" s="1046"/>
      <c r="EQ188" s="1046"/>
      <c r="ER188" s="1046"/>
      <c r="ES188" s="1046"/>
      <c r="ET188" s="1046"/>
      <c r="EU188" s="1054"/>
      <c r="EV188" s="1046"/>
      <c r="EW188" s="1046"/>
      <c r="EX188" s="1054"/>
      <c r="EY188" s="1046"/>
      <c r="EZ188" s="1046"/>
      <c r="FA188" s="1046"/>
      <c r="FB188" s="1046"/>
      <c r="FC188" s="1046"/>
      <c r="FD188" s="1046"/>
      <c r="FE188" s="1046"/>
      <c r="FF188" s="1048"/>
      <c r="FG188" s="1046"/>
      <c r="FH188" s="1046"/>
      <c r="FI188" s="1046"/>
      <c r="FJ188" s="1054"/>
      <c r="FK188" s="1046"/>
      <c r="FL188" s="1046"/>
      <c r="FM188" s="1046"/>
      <c r="FN188" s="1046"/>
      <c r="FO188" s="1046"/>
      <c r="FP188" s="1054"/>
      <c r="FQ188" s="1064"/>
      <c r="FR188" s="1064"/>
      <c r="FS188" s="1046"/>
      <c r="FT188" s="1046"/>
      <c r="FU188" s="1046"/>
      <c r="FV188" s="1046"/>
      <c r="FW188" s="1046"/>
      <c r="FX188" s="1046"/>
      <c r="FY188" s="1046"/>
      <c r="FZ188" s="1046"/>
      <c r="GA188" s="1046"/>
      <c r="GB188" s="1046"/>
      <c r="GC188" s="1046"/>
      <c r="GD188" s="1049"/>
      <c r="GE188" s="1039"/>
      <c r="GF188" s="1049"/>
      <c r="GG188" s="1049"/>
      <c r="GH188" s="1080"/>
      <c r="GI188" s="1081"/>
      <c r="GJ188" s="1082"/>
      <c r="GK188" s="1082"/>
      <c r="GL188" s="1049"/>
      <c r="GM188" s="1049"/>
      <c r="GN188" s="1049"/>
      <c r="GO188" s="1049"/>
      <c r="GP188" s="1083"/>
      <c r="GQ188" s="1083"/>
      <c r="GR188" s="1083"/>
      <c r="GS188" s="1083"/>
      <c r="GT188" s="1083"/>
      <c r="GU188" s="1083"/>
      <c r="GV188" s="1083"/>
      <c r="GW188" s="1083"/>
      <c r="GX188" s="1083"/>
      <c r="GY188" s="1083"/>
      <c r="GZ188" s="1083"/>
      <c r="HA188" s="1083"/>
      <c r="HB188" s="1083"/>
      <c r="HC188" s="1083"/>
      <c r="HD188" s="1083"/>
      <c r="HE188" s="1083"/>
      <c r="HF188" s="1083"/>
      <c r="HG188" s="1041"/>
      <c r="HH188" s="1083"/>
      <c r="HI188" s="1041"/>
      <c r="HJ188" s="1083"/>
      <c r="HK188" s="1083"/>
      <c r="HL188" s="1083"/>
      <c r="HM188" s="1083"/>
      <c r="HN188" s="1083"/>
      <c r="HO188" s="1083"/>
      <c r="HP188" s="1083"/>
      <c r="HQ188" s="1083"/>
      <c r="HR188" s="1083"/>
      <c r="HS188" s="1083"/>
      <c r="HT188" s="1083"/>
      <c r="HU188" s="1083"/>
      <c r="HV188" s="1083"/>
      <c r="HW188" s="1083"/>
      <c r="HX188" s="1083"/>
      <c r="HY188" s="1083"/>
      <c r="HZ188" s="1083"/>
      <c r="IA188" s="1083"/>
      <c r="IB188" s="1083"/>
      <c r="IC188" s="1083"/>
      <c r="ID188" s="1081"/>
      <c r="IE188" s="1081"/>
      <c r="IF188" s="1083"/>
      <c r="IG188" s="1084"/>
      <c r="IH188" s="1083"/>
      <c r="II188" s="1083"/>
      <c r="IJ188" s="1083"/>
      <c r="IK188" s="1083"/>
      <c r="IL188" s="1083"/>
      <c r="IM188" s="1083"/>
      <c r="IN188" s="1083"/>
      <c r="IO188" s="1083"/>
      <c r="IP188" s="1083"/>
      <c r="IQ188" s="1083"/>
      <c r="IR188" s="1083"/>
      <c r="IS188" s="1083"/>
      <c r="IT188" s="1083"/>
      <c r="IU188" s="1083"/>
      <c r="IV188" s="1083"/>
      <c r="IW188" s="1083"/>
      <c r="IX188" s="1083"/>
      <c r="IY188" s="1083"/>
      <c r="IZ188" s="1083"/>
      <c r="JA188" s="1083"/>
      <c r="JB188" s="1083"/>
      <c r="JC188" s="1083"/>
      <c r="JD188" s="1083"/>
      <c r="JE188" s="1083"/>
      <c r="JF188" s="1083"/>
      <c r="JG188" s="1083"/>
      <c r="JH188" s="1083"/>
      <c r="JI188" s="1083"/>
      <c r="JJ188" s="1083"/>
      <c r="JK188" s="1050"/>
    </row>
    <row r="189" spans="1:274" s="1027" customFormat="1" ht="18.95" hidden="1" customHeight="1">
      <c r="A189" s="1066"/>
      <c r="B189" s="1042"/>
      <c r="C189" s="1052"/>
      <c r="D189" s="1052"/>
      <c r="E189" s="1078"/>
      <c r="F189" s="1078"/>
      <c r="G189" s="1078"/>
      <c r="H189" s="1052"/>
      <c r="I189" s="1043"/>
      <c r="J189" s="1043"/>
      <c r="K189" s="1053"/>
      <c r="L189" s="1053"/>
      <c r="M189" s="1053"/>
      <c r="N189" s="1044"/>
      <c r="O189" s="1079"/>
      <c r="P189" s="1045"/>
      <c r="Q189" s="1044"/>
      <c r="R189" s="1044"/>
      <c r="S189" s="1044"/>
      <c r="T189" s="1044"/>
      <c r="U189" s="1044"/>
      <c r="V189" s="1044"/>
      <c r="W189" s="1044"/>
      <c r="X189" s="1044"/>
      <c r="Y189" s="1068"/>
      <c r="Z189" s="1068"/>
      <c r="AA189" s="1046"/>
      <c r="AB189" s="1046"/>
      <c r="AC189" s="1046"/>
      <c r="AD189" s="1046"/>
      <c r="AE189" s="1046"/>
      <c r="AF189" s="1046"/>
      <c r="AG189" s="1046"/>
      <c r="AH189" s="1046"/>
      <c r="AI189" s="1046"/>
      <c r="AJ189" s="1046"/>
      <c r="AK189" s="1046"/>
      <c r="AL189" s="1046"/>
      <c r="AM189" s="1046"/>
      <c r="AN189" s="1047"/>
      <c r="AO189" s="1046"/>
      <c r="AP189" s="1046"/>
      <c r="AQ189" s="1046"/>
      <c r="AR189" s="1046"/>
      <c r="AS189" s="1046"/>
      <c r="AT189" s="1046"/>
      <c r="AU189" s="1046"/>
      <c r="AV189" s="1046"/>
      <c r="AW189" s="1046"/>
      <c r="AX189" s="1046"/>
      <c r="AY189" s="1046"/>
      <c r="AZ189" s="1046"/>
      <c r="BA189" s="1047"/>
      <c r="BB189" s="1046"/>
      <c r="BC189" s="1046"/>
      <c r="BD189" s="1046"/>
      <c r="BE189" s="1046"/>
      <c r="BF189" s="1046"/>
      <c r="BG189" s="1046"/>
      <c r="BH189" s="1046"/>
      <c r="BI189" s="1046"/>
      <c r="BJ189" s="1046"/>
      <c r="BK189" s="1046"/>
      <c r="BL189" s="1046"/>
      <c r="BM189" s="1046"/>
      <c r="BN189" s="1046"/>
      <c r="BO189" s="1046"/>
      <c r="BP189" s="1046"/>
      <c r="BQ189" s="1046"/>
      <c r="BR189" s="1046"/>
      <c r="BS189" s="1046"/>
      <c r="BT189" s="1046"/>
      <c r="BU189" s="1046"/>
      <c r="BV189" s="1046"/>
      <c r="BW189" s="1046"/>
      <c r="BX189" s="1046"/>
      <c r="BY189" s="1046"/>
      <c r="BZ189" s="1046"/>
      <c r="CA189" s="1046"/>
      <c r="CB189" s="1046"/>
      <c r="CC189" s="1046"/>
      <c r="CD189" s="1046"/>
      <c r="CE189" s="1046"/>
      <c r="CF189" s="1046"/>
      <c r="CG189" s="1046"/>
      <c r="CH189" s="1046"/>
      <c r="CI189" s="1046"/>
      <c r="CJ189" s="1046"/>
      <c r="CK189" s="1046"/>
      <c r="CL189" s="1046"/>
      <c r="CM189" s="1046"/>
      <c r="CN189" s="1046"/>
      <c r="CO189" s="1046"/>
      <c r="CP189" s="1046"/>
      <c r="CQ189" s="1046"/>
      <c r="CR189" s="1046"/>
      <c r="CS189" s="1046"/>
      <c r="CT189" s="1046"/>
      <c r="CU189" s="1046"/>
      <c r="CV189" s="1046"/>
      <c r="CW189" s="1046"/>
      <c r="CX189" s="1046"/>
      <c r="CY189" s="1046"/>
      <c r="CZ189" s="1046"/>
      <c r="DA189" s="1046"/>
      <c r="DB189" s="1046"/>
      <c r="DC189" s="1046"/>
      <c r="DD189" s="1046"/>
      <c r="DE189" s="1046"/>
      <c r="DF189" s="1046"/>
      <c r="DG189" s="1046"/>
      <c r="DH189" s="1046"/>
      <c r="DI189" s="1046"/>
      <c r="DJ189" s="1046"/>
      <c r="DK189" s="1047"/>
      <c r="DL189" s="1046"/>
      <c r="DM189" s="1046"/>
      <c r="DN189" s="1046"/>
      <c r="DO189" s="1046"/>
      <c r="DP189" s="1046"/>
      <c r="DQ189" s="1046"/>
      <c r="DR189" s="1046"/>
      <c r="DS189" s="1046"/>
      <c r="DT189" s="1046"/>
      <c r="DU189" s="1046"/>
      <c r="DV189" s="1046"/>
      <c r="DW189" s="1046"/>
      <c r="DX189" s="1046"/>
      <c r="DY189" s="1046"/>
      <c r="DZ189" s="1046"/>
      <c r="EA189" s="1046"/>
      <c r="EB189" s="1046"/>
      <c r="EC189" s="1046"/>
      <c r="ED189" s="1046"/>
      <c r="EE189" s="1046"/>
      <c r="EF189" s="1046"/>
      <c r="EG189" s="1046"/>
      <c r="EH189" s="1046"/>
      <c r="EI189" s="1046"/>
      <c r="EJ189" s="1046"/>
      <c r="EK189" s="1046"/>
      <c r="EL189" s="1047"/>
      <c r="EM189" s="1046"/>
      <c r="EN189" s="1046"/>
      <c r="EO189" s="1046"/>
      <c r="EP189" s="1046"/>
      <c r="EQ189" s="1046"/>
      <c r="ER189" s="1046"/>
      <c r="ES189" s="1046"/>
      <c r="ET189" s="1046"/>
      <c r="EU189" s="1047"/>
      <c r="EV189" s="1046"/>
      <c r="EW189" s="1046"/>
      <c r="EX189" s="1046"/>
      <c r="EY189" s="1046"/>
      <c r="EZ189" s="1046"/>
      <c r="FA189" s="1046"/>
      <c r="FB189" s="1046"/>
      <c r="FC189" s="1046"/>
      <c r="FD189" s="1046"/>
      <c r="FE189" s="1046"/>
      <c r="FF189" s="1048"/>
      <c r="FG189" s="1046"/>
      <c r="FH189" s="1046"/>
      <c r="FI189" s="1046"/>
      <c r="FJ189" s="1046"/>
      <c r="FK189" s="1046"/>
      <c r="FL189" s="1046"/>
      <c r="FM189" s="1046"/>
      <c r="FN189" s="1046"/>
      <c r="FO189" s="1046"/>
      <c r="FP189" s="1046"/>
      <c r="FQ189" s="1064"/>
      <c r="FR189" s="1064"/>
      <c r="FS189" s="1046"/>
      <c r="FT189" s="1046"/>
      <c r="FU189" s="1046"/>
      <c r="FV189" s="1046"/>
      <c r="FW189" s="1046"/>
      <c r="FX189" s="1046"/>
      <c r="FY189" s="1046"/>
      <c r="FZ189" s="1046"/>
      <c r="GA189" s="1046"/>
      <c r="GB189" s="1046"/>
      <c r="GC189" s="1046"/>
      <c r="GD189" s="1049"/>
      <c r="GE189" s="1049"/>
      <c r="GF189" s="1049"/>
      <c r="GG189" s="1049"/>
      <c r="GH189" s="1080"/>
      <c r="GI189" s="1081"/>
      <c r="GJ189" s="1082"/>
      <c r="GK189" s="1082"/>
      <c r="GL189" s="1049"/>
      <c r="GM189" s="1049"/>
      <c r="GN189" s="1049"/>
      <c r="GO189" s="1049"/>
      <c r="GP189" s="1083"/>
      <c r="GQ189" s="1083"/>
      <c r="GR189" s="1083"/>
      <c r="GS189" s="1083"/>
      <c r="GT189" s="1083"/>
      <c r="GU189" s="1083"/>
      <c r="GV189" s="1083"/>
      <c r="GW189" s="1083"/>
      <c r="GX189" s="1083"/>
      <c r="GY189" s="1083"/>
      <c r="GZ189" s="1083"/>
      <c r="HA189" s="1083"/>
      <c r="HB189" s="1083"/>
      <c r="HC189" s="1083"/>
      <c r="HD189" s="1083"/>
      <c r="HE189" s="1083"/>
      <c r="HF189" s="1083"/>
      <c r="HG189" s="1083"/>
      <c r="HH189" s="1083"/>
      <c r="HI189" s="1083"/>
      <c r="HJ189" s="1083"/>
      <c r="HK189" s="1083"/>
      <c r="HL189" s="1083"/>
      <c r="HM189" s="1083"/>
      <c r="HN189" s="1083"/>
      <c r="HO189" s="1083"/>
      <c r="HP189" s="1083"/>
      <c r="HQ189" s="1083"/>
      <c r="HR189" s="1083"/>
      <c r="HS189" s="1083"/>
      <c r="HT189" s="1083"/>
      <c r="HU189" s="1083"/>
      <c r="HV189" s="1083"/>
      <c r="HW189" s="1083"/>
      <c r="HX189" s="1083"/>
      <c r="HY189" s="1083"/>
      <c r="HZ189" s="1083"/>
      <c r="IA189" s="1083"/>
      <c r="IB189" s="1083"/>
      <c r="IC189" s="1083"/>
      <c r="ID189" s="1081"/>
      <c r="IE189" s="1081"/>
      <c r="IF189" s="1083"/>
      <c r="IG189" s="1084"/>
      <c r="IH189" s="1083"/>
      <c r="II189" s="1083"/>
      <c r="IJ189" s="1083"/>
      <c r="IK189" s="1083"/>
      <c r="IL189" s="1083"/>
      <c r="IM189" s="1083"/>
      <c r="IN189" s="1083"/>
      <c r="IO189" s="1083"/>
      <c r="IP189" s="1083"/>
      <c r="IQ189" s="1083"/>
      <c r="IR189" s="1083"/>
      <c r="IS189" s="1083"/>
      <c r="IT189" s="1083"/>
      <c r="IU189" s="1083"/>
      <c r="IV189" s="1083"/>
      <c r="IW189" s="1083"/>
      <c r="IX189" s="1083"/>
      <c r="IY189" s="1083"/>
      <c r="IZ189" s="1083"/>
      <c r="JA189" s="1083"/>
      <c r="JB189" s="1083"/>
      <c r="JC189" s="1083"/>
      <c r="JD189" s="1083"/>
      <c r="JE189" s="1083"/>
      <c r="JF189" s="1083"/>
      <c r="JG189" s="1083"/>
      <c r="JH189" s="1083"/>
      <c r="JI189" s="1083"/>
      <c r="JJ189" s="1083"/>
      <c r="JK189" s="1085"/>
    </row>
    <row r="190" spans="1:274" s="1027" customFormat="1" ht="18.95" hidden="1" customHeight="1">
      <c r="A190" s="1077"/>
      <c r="B190" s="1042"/>
      <c r="C190" s="1052"/>
      <c r="D190" s="1052"/>
      <c r="E190" s="1078"/>
      <c r="F190" s="1078"/>
      <c r="G190" s="1078"/>
      <c r="H190" s="1052"/>
      <c r="I190" s="1043"/>
      <c r="J190" s="1043"/>
      <c r="K190" s="1053"/>
      <c r="L190" s="1053"/>
      <c r="M190" s="1053"/>
      <c r="N190" s="1044"/>
      <c r="O190" s="1079"/>
      <c r="P190" s="1045"/>
      <c r="Q190" s="1044"/>
      <c r="R190" s="1044"/>
      <c r="S190" s="1044"/>
      <c r="T190" s="1044"/>
      <c r="U190" s="1044"/>
      <c r="V190" s="1044"/>
      <c r="W190" s="1044"/>
      <c r="X190" s="1044"/>
      <c r="Y190" s="1068"/>
      <c r="Z190" s="1068"/>
      <c r="AA190" s="1046"/>
      <c r="AB190" s="1046"/>
      <c r="AC190" s="1046"/>
      <c r="AD190" s="1046"/>
      <c r="AE190" s="1046"/>
      <c r="AF190" s="1046"/>
      <c r="AG190" s="1046"/>
      <c r="AH190" s="1046"/>
      <c r="AI190" s="1046"/>
      <c r="AJ190" s="1046"/>
      <c r="AK190" s="1046"/>
      <c r="AL190" s="1046"/>
      <c r="AM190" s="1046"/>
      <c r="AN190" s="1047"/>
      <c r="AO190" s="1046"/>
      <c r="AP190" s="1046"/>
      <c r="AQ190" s="1046"/>
      <c r="AR190" s="1046"/>
      <c r="AS190" s="1046"/>
      <c r="AT190" s="1046"/>
      <c r="AU190" s="1046"/>
      <c r="AV190" s="1046"/>
      <c r="AW190" s="1046"/>
      <c r="AX190" s="1046"/>
      <c r="AY190" s="1046"/>
      <c r="AZ190" s="1046"/>
      <c r="BA190" s="1046"/>
      <c r="BB190" s="1046"/>
      <c r="BC190" s="1046"/>
      <c r="BD190" s="1046"/>
      <c r="BE190" s="1046"/>
      <c r="BF190" s="1046"/>
      <c r="BG190" s="1046"/>
      <c r="BH190" s="1046"/>
      <c r="BI190" s="1046"/>
      <c r="BJ190" s="1046"/>
      <c r="BK190" s="1046"/>
      <c r="BL190" s="1046"/>
      <c r="BM190" s="1046"/>
      <c r="BN190" s="1046"/>
      <c r="BO190" s="1046"/>
      <c r="BP190" s="1046"/>
      <c r="BQ190" s="1046"/>
      <c r="BR190" s="1046"/>
      <c r="BS190" s="1046"/>
      <c r="BT190" s="1046"/>
      <c r="BU190" s="1046"/>
      <c r="BV190" s="1046"/>
      <c r="BW190" s="1046"/>
      <c r="BX190" s="1046"/>
      <c r="BY190" s="1046"/>
      <c r="BZ190" s="1046"/>
      <c r="CA190" s="1046"/>
      <c r="CB190" s="1046"/>
      <c r="CC190" s="1046"/>
      <c r="CD190" s="1046"/>
      <c r="CE190" s="1046"/>
      <c r="CF190" s="1046"/>
      <c r="CG190" s="1046"/>
      <c r="CH190" s="1046"/>
      <c r="CI190" s="1046"/>
      <c r="CJ190" s="1046"/>
      <c r="CK190" s="1046"/>
      <c r="CL190" s="1046"/>
      <c r="CM190" s="1046"/>
      <c r="CN190" s="1046"/>
      <c r="CO190" s="1046"/>
      <c r="CP190" s="1046"/>
      <c r="CQ190" s="1046"/>
      <c r="CR190" s="1046"/>
      <c r="CS190" s="1046"/>
      <c r="CT190" s="1046"/>
      <c r="CU190" s="1046"/>
      <c r="CV190" s="1046"/>
      <c r="CW190" s="1046"/>
      <c r="CX190" s="1046"/>
      <c r="CY190" s="1046"/>
      <c r="CZ190" s="1046"/>
      <c r="DA190" s="1046"/>
      <c r="DB190" s="1046"/>
      <c r="DC190" s="1046"/>
      <c r="DD190" s="1046"/>
      <c r="DE190" s="1046"/>
      <c r="DF190" s="1046"/>
      <c r="DG190" s="1046"/>
      <c r="DH190" s="1046"/>
      <c r="DI190" s="1046"/>
      <c r="DJ190" s="1046"/>
      <c r="DK190" s="1047"/>
      <c r="DL190" s="1046"/>
      <c r="DM190" s="1046"/>
      <c r="DN190" s="1046"/>
      <c r="DO190" s="1046"/>
      <c r="DP190" s="1046"/>
      <c r="DQ190" s="1046"/>
      <c r="DR190" s="1046"/>
      <c r="DS190" s="1046"/>
      <c r="DT190" s="1046"/>
      <c r="DU190" s="1046"/>
      <c r="DV190" s="1046"/>
      <c r="DW190" s="1046"/>
      <c r="DX190" s="1046"/>
      <c r="DY190" s="1046"/>
      <c r="DZ190" s="1046"/>
      <c r="EA190" s="1046"/>
      <c r="EB190" s="1046"/>
      <c r="EC190" s="1046"/>
      <c r="ED190" s="1046"/>
      <c r="EE190" s="1046"/>
      <c r="EF190" s="1046"/>
      <c r="EG190" s="1046"/>
      <c r="EH190" s="1046"/>
      <c r="EI190" s="1046"/>
      <c r="EJ190" s="1046"/>
      <c r="EK190" s="1046"/>
      <c r="EL190" s="1047"/>
      <c r="EM190" s="1046"/>
      <c r="EN190" s="1046"/>
      <c r="EO190" s="1046"/>
      <c r="EP190" s="1046"/>
      <c r="EQ190" s="1046"/>
      <c r="ER190" s="1046"/>
      <c r="ES190" s="1046"/>
      <c r="ET190" s="1046"/>
      <c r="EU190" s="1047"/>
      <c r="EV190" s="1046"/>
      <c r="EW190" s="1046"/>
      <c r="EX190" s="1046"/>
      <c r="EY190" s="1046"/>
      <c r="EZ190" s="1046"/>
      <c r="FA190" s="1046"/>
      <c r="FB190" s="1046"/>
      <c r="FC190" s="1046"/>
      <c r="FD190" s="1046"/>
      <c r="FE190" s="1046"/>
      <c r="FF190" s="1048"/>
      <c r="FG190" s="1046"/>
      <c r="FH190" s="1046"/>
      <c r="FI190" s="1046"/>
      <c r="FJ190" s="1046"/>
      <c r="FK190" s="1046"/>
      <c r="FL190" s="1046"/>
      <c r="FM190" s="1046"/>
      <c r="FN190" s="1046"/>
      <c r="FO190" s="1046"/>
      <c r="FP190" s="1046"/>
      <c r="FQ190" s="1064"/>
      <c r="FR190" s="1064"/>
      <c r="FS190" s="1046"/>
      <c r="FT190" s="1046"/>
      <c r="FU190" s="1046"/>
      <c r="FV190" s="1046"/>
      <c r="FW190" s="1046"/>
      <c r="FX190" s="1046"/>
      <c r="FY190" s="1046"/>
      <c r="FZ190" s="1046"/>
      <c r="GA190" s="1046"/>
      <c r="GB190" s="1046"/>
      <c r="GC190" s="1046"/>
      <c r="GD190" s="1049"/>
      <c r="GE190" s="1049"/>
      <c r="GF190" s="1049"/>
      <c r="GG190" s="1049"/>
      <c r="GH190" s="1080"/>
      <c r="GI190" s="1081"/>
      <c r="GJ190" s="1082"/>
      <c r="GK190" s="1082"/>
      <c r="GL190" s="1049"/>
      <c r="GM190" s="1049"/>
      <c r="GN190" s="1049"/>
      <c r="GO190" s="1049"/>
      <c r="GP190" s="1083"/>
      <c r="GQ190" s="1083"/>
      <c r="GR190" s="1083"/>
      <c r="GS190" s="1083"/>
      <c r="GT190" s="1083"/>
      <c r="GU190" s="1083"/>
      <c r="GV190" s="1083"/>
      <c r="GW190" s="1083"/>
      <c r="GX190" s="1083"/>
      <c r="GY190" s="1083"/>
      <c r="GZ190" s="1083"/>
      <c r="HA190" s="1083"/>
      <c r="HB190" s="1083"/>
      <c r="HC190" s="1083"/>
      <c r="HD190" s="1083"/>
      <c r="HE190" s="1083"/>
      <c r="HF190" s="1083"/>
      <c r="HG190" s="1083"/>
      <c r="HH190" s="1083"/>
      <c r="HI190" s="1083"/>
      <c r="HJ190" s="1083"/>
      <c r="HK190" s="1083"/>
      <c r="HL190" s="1083"/>
      <c r="HM190" s="1083"/>
      <c r="HN190" s="1083"/>
      <c r="HO190" s="1083"/>
      <c r="HP190" s="1083"/>
      <c r="HQ190" s="1083"/>
      <c r="HR190" s="1083"/>
      <c r="HS190" s="1083"/>
      <c r="HT190" s="1083"/>
      <c r="HU190" s="1083"/>
      <c r="HV190" s="1083"/>
      <c r="HW190" s="1083"/>
      <c r="HX190" s="1083"/>
      <c r="HY190" s="1083"/>
      <c r="HZ190" s="1083"/>
      <c r="IA190" s="1083"/>
      <c r="IB190" s="1083"/>
      <c r="IC190" s="1083"/>
      <c r="ID190" s="1081"/>
      <c r="IE190" s="1081"/>
      <c r="IF190" s="1083"/>
      <c r="IG190" s="1084"/>
      <c r="IH190" s="1083"/>
      <c r="II190" s="1083"/>
      <c r="IJ190" s="1083"/>
      <c r="IK190" s="1083"/>
      <c r="IL190" s="1083"/>
      <c r="IM190" s="1083"/>
      <c r="IN190" s="1083"/>
      <c r="IO190" s="1083"/>
      <c r="IP190" s="1083"/>
      <c r="IQ190" s="1083"/>
      <c r="IR190" s="1083"/>
      <c r="IS190" s="1083"/>
      <c r="IT190" s="1083"/>
      <c r="IU190" s="1083"/>
      <c r="IV190" s="1083"/>
      <c r="IW190" s="1083"/>
      <c r="IX190" s="1083"/>
      <c r="IY190" s="1083"/>
      <c r="IZ190" s="1083"/>
      <c r="JA190" s="1083"/>
      <c r="JB190" s="1083"/>
      <c r="JC190" s="1083"/>
      <c r="JD190" s="1083"/>
      <c r="JE190" s="1083"/>
      <c r="JF190" s="1083"/>
      <c r="JG190" s="1083"/>
      <c r="JH190" s="1083"/>
      <c r="JI190" s="1083"/>
      <c r="JJ190" s="1083"/>
      <c r="JK190" s="1085"/>
    </row>
    <row r="191" spans="1:274" s="1027" customFormat="1" ht="18.95" hidden="1" customHeight="1">
      <c r="A191" s="1077"/>
      <c r="B191" s="1042"/>
      <c r="C191" s="1052"/>
      <c r="D191" s="1052"/>
      <c r="E191" s="1078"/>
      <c r="F191" s="1078"/>
      <c r="G191" s="1078"/>
      <c r="H191" s="1052"/>
      <c r="I191" s="1043"/>
      <c r="J191" s="1043"/>
      <c r="K191" s="1053"/>
      <c r="L191" s="1053"/>
      <c r="M191" s="1053"/>
      <c r="N191" s="1044"/>
      <c r="O191" s="1079"/>
      <c r="P191" s="1045"/>
      <c r="Q191" s="1044"/>
      <c r="R191" s="1044"/>
      <c r="S191" s="1044"/>
      <c r="T191" s="1044"/>
      <c r="U191" s="1044"/>
      <c r="V191" s="1044"/>
      <c r="W191" s="1044"/>
      <c r="X191" s="1044"/>
      <c r="Y191" s="1068"/>
      <c r="Z191" s="1068"/>
      <c r="AA191" s="1047"/>
      <c r="AB191" s="1046"/>
      <c r="AC191" s="1046"/>
      <c r="AD191" s="1046"/>
      <c r="AE191" s="1046"/>
      <c r="AF191" s="1046"/>
      <c r="AG191" s="1046"/>
      <c r="AH191" s="1046"/>
      <c r="AI191" s="1046"/>
      <c r="AJ191" s="1046"/>
      <c r="AK191" s="1046"/>
      <c r="AL191" s="1046"/>
      <c r="AM191" s="1046"/>
      <c r="AN191" s="1047"/>
      <c r="AO191" s="1046"/>
      <c r="AP191" s="1046"/>
      <c r="AQ191" s="1046"/>
      <c r="AR191" s="1046"/>
      <c r="AS191" s="1046"/>
      <c r="AT191" s="1046"/>
      <c r="AU191" s="1046"/>
      <c r="AV191" s="1046"/>
      <c r="AW191" s="1046"/>
      <c r="AX191" s="1046"/>
      <c r="AY191" s="1046"/>
      <c r="AZ191" s="1046"/>
      <c r="BA191" s="1046"/>
      <c r="BB191" s="1046"/>
      <c r="BC191" s="1046"/>
      <c r="BD191" s="1046"/>
      <c r="BE191" s="1046"/>
      <c r="BF191" s="1046"/>
      <c r="BG191" s="1046"/>
      <c r="BH191" s="1046"/>
      <c r="BI191" s="1046"/>
      <c r="BJ191" s="1046"/>
      <c r="BK191" s="1046"/>
      <c r="BL191" s="1046"/>
      <c r="BM191" s="1046"/>
      <c r="BN191" s="1046"/>
      <c r="BO191" s="1046"/>
      <c r="BP191" s="1046"/>
      <c r="BQ191" s="1046"/>
      <c r="BR191" s="1046"/>
      <c r="BS191" s="1046"/>
      <c r="BT191" s="1046"/>
      <c r="BU191" s="1046"/>
      <c r="BV191" s="1046"/>
      <c r="BW191" s="1046"/>
      <c r="BX191" s="1046"/>
      <c r="BY191" s="1046"/>
      <c r="BZ191" s="1046"/>
      <c r="CA191" s="1046"/>
      <c r="CB191" s="1046"/>
      <c r="CC191" s="1046"/>
      <c r="CD191" s="1046"/>
      <c r="CE191" s="1046"/>
      <c r="CF191" s="1046"/>
      <c r="CG191" s="1046"/>
      <c r="CH191" s="1046"/>
      <c r="CI191" s="1046"/>
      <c r="CJ191" s="1046"/>
      <c r="CK191" s="1046"/>
      <c r="CL191" s="1046"/>
      <c r="CM191" s="1046"/>
      <c r="CN191" s="1046"/>
      <c r="CO191" s="1046"/>
      <c r="CP191" s="1046"/>
      <c r="CQ191" s="1046"/>
      <c r="CR191" s="1046"/>
      <c r="CS191" s="1046"/>
      <c r="CT191" s="1046"/>
      <c r="CU191" s="1046"/>
      <c r="CV191" s="1046"/>
      <c r="CW191" s="1046"/>
      <c r="CX191" s="1046"/>
      <c r="CY191" s="1046"/>
      <c r="CZ191" s="1046"/>
      <c r="DA191" s="1046"/>
      <c r="DB191" s="1046"/>
      <c r="DC191" s="1046"/>
      <c r="DD191" s="1046"/>
      <c r="DE191" s="1046"/>
      <c r="DF191" s="1046"/>
      <c r="DG191" s="1046"/>
      <c r="DH191" s="1046"/>
      <c r="DI191" s="1046"/>
      <c r="DJ191" s="1046"/>
      <c r="DK191" s="1047"/>
      <c r="DL191" s="1046"/>
      <c r="DM191" s="1046"/>
      <c r="DN191" s="1046"/>
      <c r="DO191" s="1046"/>
      <c r="DP191" s="1046"/>
      <c r="DQ191" s="1046"/>
      <c r="DR191" s="1046"/>
      <c r="DS191" s="1046"/>
      <c r="DT191" s="1046"/>
      <c r="DU191" s="1046"/>
      <c r="DV191" s="1046"/>
      <c r="DW191" s="1046"/>
      <c r="DX191" s="1046"/>
      <c r="DY191" s="1046"/>
      <c r="DZ191" s="1046"/>
      <c r="EA191" s="1046"/>
      <c r="EB191" s="1046"/>
      <c r="EC191" s="1046"/>
      <c r="ED191" s="1046"/>
      <c r="EE191" s="1046"/>
      <c r="EF191" s="1046"/>
      <c r="EG191" s="1046"/>
      <c r="EH191" s="1046"/>
      <c r="EI191" s="1046"/>
      <c r="EJ191" s="1046"/>
      <c r="EK191" s="1046"/>
      <c r="EL191" s="1047"/>
      <c r="EM191" s="1046"/>
      <c r="EN191" s="1046"/>
      <c r="EO191" s="1046"/>
      <c r="EP191" s="1046"/>
      <c r="EQ191" s="1046"/>
      <c r="ER191" s="1046"/>
      <c r="ES191" s="1046"/>
      <c r="ET191" s="1046"/>
      <c r="EU191" s="1047"/>
      <c r="EV191" s="1046"/>
      <c r="EW191" s="1046"/>
      <c r="EX191" s="1046"/>
      <c r="EY191" s="1046"/>
      <c r="EZ191" s="1046"/>
      <c r="FA191" s="1046"/>
      <c r="FB191" s="1046"/>
      <c r="FC191" s="1046"/>
      <c r="FD191" s="1046"/>
      <c r="FE191" s="1046"/>
      <c r="FF191" s="1048"/>
      <c r="FG191" s="1046"/>
      <c r="FH191" s="1046"/>
      <c r="FI191" s="1046"/>
      <c r="FJ191" s="1046"/>
      <c r="FK191" s="1046"/>
      <c r="FL191" s="1046"/>
      <c r="FM191" s="1046"/>
      <c r="FN191" s="1046"/>
      <c r="FO191" s="1046"/>
      <c r="FP191" s="1046"/>
      <c r="FQ191" s="1064"/>
      <c r="FR191" s="1064"/>
      <c r="FS191" s="1046"/>
      <c r="FT191" s="1046"/>
      <c r="FU191" s="1046"/>
      <c r="FV191" s="1046"/>
      <c r="FW191" s="1046"/>
      <c r="FX191" s="1046"/>
      <c r="FY191" s="1046"/>
      <c r="FZ191" s="1046"/>
      <c r="GA191" s="1046"/>
      <c r="GB191" s="1046"/>
      <c r="GC191" s="1046"/>
      <c r="GD191" s="1049"/>
      <c r="GE191" s="1049"/>
      <c r="GF191" s="1049"/>
      <c r="GG191" s="1049"/>
      <c r="GH191" s="1080"/>
      <c r="GI191" s="1081"/>
      <c r="GJ191" s="1082"/>
      <c r="GK191" s="1082"/>
      <c r="GL191" s="1049"/>
      <c r="GM191" s="1049"/>
      <c r="GN191" s="1049"/>
      <c r="GO191" s="1049"/>
      <c r="GP191" s="1083"/>
      <c r="GQ191" s="1083"/>
      <c r="GR191" s="1083"/>
      <c r="GS191" s="1083"/>
      <c r="GT191" s="1083"/>
      <c r="GU191" s="1083"/>
      <c r="GV191" s="1083"/>
      <c r="GW191" s="1083"/>
      <c r="GX191" s="1083"/>
      <c r="GY191" s="1083"/>
      <c r="GZ191" s="1083"/>
      <c r="HA191" s="1083"/>
      <c r="HB191" s="1083"/>
      <c r="HC191" s="1083"/>
      <c r="HD191" s="1083"/>
      <c r="HE191" s="1083"/>
      <c r="HF191" s="1083"/>
      <c r="HG191" s="1083"/>
      <c r="HH191" s="1083"/>
      <c r="HI191" s="1083"/>
      <c r="HJ191" s="1083"/>
      <c r="HK191" s="1083"/>
      <c r="HL191" s="1083"/>
      <c r="HM191" s="1083"/>
      <c r="HN191" s="1083"/>
      <c r="HO191" s="1083"/>
      <c r="HP191" s="1083"/>
      <c r="HQ191" s="1083"/>
      <c r="HR191" s="1083"/>
      <c r="HS191" s="1083"/>
      <c r="HT191" s="1083"/>
      <c r="HU191" s="1083"/>
      <c r="HV191" s="1083"/>
      <c r="HW191" s="1083"/>
      <c r="HX191" s="1083"/>
      <c r="HY191" s="1083"/>
      <c r="HZ191" s="1083"/>
      <c r="IA191" s="1083"/>
      <c r="IB191" s="1083"/>
      <c r="IC191" s="1083"/>
      <c r="ID191" s="1081"/>
      <c r="IE191" s="1081"/>
      <c r="IF191" s="1083"/>
      <c r="IG191" s="1084"/>
      <c r="IH191" s="1083"/>
      <c r="II191" s="1083"/>
      <c r="IJ191" s="1083"/>
      <c r="IK191" s="1083"/>
      <c r="IL191" s="1083"/>
      <c r="IM191" s="1083"/>
      <c r="IN191" s="1083"/>
      <c r="IO191" s="1083"/>
      <c r="IP191" s="1083"/>
      <c r="IQ191" s="1083"/>
      <c r="IR191" s="1083"/>
      <c r="IS191" s="1083"/>
      <c r="IT191" s="1083"/>
      <c r="IU191" s="1083"/>
      <c r="IV191" s="1083"/>
      <c r="IW191" s="1083"/>
      <c r="IX191" s="1083"/>
      <c r="IY191" s="1083"/>
      <c r="IZ191" s="1083"/>
      <c r="JA191" s="1083"/>
      <c r="JB191" s="1083"/>
      <c r="JC191" s="1083"/>
      <c r="JD191" s="1083"/>
      <c r="JE191" s="1083"/>
      <c r="JF191" s="1083"/>
      <c r="JG191" s="1083"/>
      <c r="JH191" s="1083"/>
      <c r="JI191" s="1083"/>
      <c r="JJ191" s="1083"/>
      <c r="JK191" s="1085"/>
    </row>
    <row r="192" spans="1:274" s="1027" customFormat="1" ht="18.95" hidden="1" customHeight="1">
      <c r="A192" s="1077"/>
      <c r="B192" s="1042"/>
      <c r="C192" s="1052"/>
      <c r="D192" s="1052"/>
      <c r="E192" s="1078"/>
      <c r="F192" s="1078"/>
      <c r="G192" s="1078"/>
      <c r="H192" s="1052"/>
      <c r="I192" s="1043"/>
      <c r="J192" s="1043"/>
      <c r="K192" s="1053"/>
      <c r="L192" s="1053"/>
      <c r="M192" s="1053"/>
      <c r="N192" s="1044"/>
      <c r="O192" s="1079"/>
      <c r="P192" s="1045"/>
      <c r="Q192" s="1044"/>
      <c r="R192" s="1044"/>
      <c r="S192" s="1044"/>
      <c r="T192" s="1044"/>
      <c r="U192" s="1044"/>
      <c r="V192" s="1044"/>
      <c r="W192" s="1044"/>
      <c r="X192" s="1044"/>
      <c r="Y192" s="1068"/>
      <c r="Z192" s="1068"/>
      <c r="AA192" s="1047"/>
      <c r="AB192" s="1046"/>
      <c r="AC192" s="1046"/>
      <c r="AD192" s="1046"/>
      <c r="AE192" s="1046"/>
      <c r="AF192" s="1046"/>
      <c r="AG192" s="1046"/>
      <c r="AH192" s="1046"/>
      <c r="AI192" s="1046"/>
      <c r="AJ192" s="1046"/>
      <c r="AK192" s="1046"/>
      <c r="AL192" s="1046"/>
      <c r="AM192" s="1046"/>
      <c r="AN192" s="1047"/>
      <c r="AO192" s="1046"/>
      <c r="AP192" s="1046"/>
      <c r="AQ192" s="1046"/>
      <c r="AR192" s="1046"/>
      <c r="AS192" s="1046"/>
      <c r="AT192" s="1046"/>
      <c r="AU192" s="1046"/>
      <c r="AV192" s="1046"/>
      <c r="AW192" s="1046"/>
      <c r="AX192" s="1046"/>
      <c r="AY192" s="1046"/>
      <c r="AZ192" s="1046"/>
      <c r="BA192" s="1046"/>
      <c r="BB192" s="1046"/>
      <c r="BC192" s="1046"/>
      <c r="BD192" s="1046"/>
      <c r="BE192" s="1046"/>
      <c r="BF192" s="1046"/>
      <c r="BG192" s="1046"/>
      <c r="BH192" s="1046"/>
      <c r="BI192" s="1046"/>
      <c r="BJ192" s="1046"/>
      <c r="BK192" s="1046"/>
      <c r="BL192" s="1046"/>
      <c r="BM192" s="1046"/>
      <c r="BN192" s="1046"/>
      <c r="BO192" s="1046"/>
      <c r="BP192" s="1046"/>
      <c r="BQ192" s="1046"/>
      <c r="BR192" s="1046"/>
      <c r="BS192" s="1046"/>
      <c r="BT192" s="1046"/>
      <c r="BU192" s="1046"/>
      <c r="BV192" s="1046"/>
      <c r="BW192" s="1046"/>
      <c r="BX192" s="1046"/>
      <c r="BY192" s="1046"/>
      <c r="BZ192" s="1046"/>
      <c r="CA192" s="1046"/>
      <c r="CB192" s="1046"/>
      <c r="CC192" s="1046"/>
      <c r="CD192" s="1046"/>
      <c r="CE192" s="1046"/>
      <c r="CF192" s="1046"/>
      <c r="CG192" s="1046"/>
      <c r="CH192" s="1046"/>
      <c r="CI192" s="1046"/>
      <c r="CJ192" s="1046"/>
      <c r="CK192" s="1046"/>
      <c r="CL192" s="1046"/>
      <c r="CM192" s="1046"/>
      <c r="CN192" s="1046"/>
      <c r="CO192" s="1046"/>
      <c r="CP192" s="1046"/>
      <c r="CQ192" s="1046"/>
      <c r="CR192" s="1046"/>
      <c r="CS192" s="1046"/>
      <c r="CT192" s="1046"/>
      <c r="CU192" s="1046"/>
      <c r="CV192" s="1046"/>
      <c r="CW192" s="1046"/>
      <c r="CX192" s="1046"/>
      <c r="CY192" s="1046"/>
      <c r="CZ192" s="1046"/>
      <c r="DA192" s="1046"/>
      <c r="DB192" s="1046"/>
      <c r="DC192" s="1046"/>
      <c r="DD192" s="1046"/>
      <c r="DE192" s="1046"/>
      <c r="DF192" s="1046"/>
      <c r="DG192" s="1046"/>
      <c r="DH192" s="1046"/>
      <c r="DI192" s="1046"/>
      <c r="DJ192" s="1046"/>
      <c r="DK192" s="1047"/>
      <c r="DL192" s="1046"/>
      <c r="DM192" s="1046"/>
      <c r="DN192" s="1046"/>
      <c r="DO192" s="1046"/>
      <c r="DP192" s="1046"/>
      <c r="DQ192" s="1046"/>
      <c r="DR192" s="1046"/>
      <c r="DS192" s="1046"/>
      <c r="DT192" s="1046"/>
      <c r="DU192" s="1046"/>
      <c r="DV192" s="1046"/>
      <c r="DW192" s="1046"/>
      <c r="DX192" s="1046"/>
      <c r="DY192" s="1046"/>
      <c r="DZ192" s="1046"/>
      <c r="EA192" s="1046"/>
      <c r="EB192" s="1046"/>
      <c r="EC192" s="1046"/>
      <c r="ED192" s="1046"/>
      <c r="EE192" s="1046"/>
      <c r="EF192" s="1046"/>
      <c r="EG192" s="1046"/>
      <c r="EH192" s="1046"/>
      <c r="EI192" s="1046"/>
      <c r="EJ192" s="1046"/>
      <c r="EK192" s="1046"/>
      <c r="EL192" s="1047"/>
      <c r="EM192" s="1046"/>
      <c r="EN192" s="1046"/>
      <c r="EO192" s="1046"/>
      <c r="EP192" s="1046"/>
      <c r="EQ192" s="1046"/>
      <c r="ER192" s="1046"/>
      <c r="ES192" s="1046"/>
      <c r="ET192" s="1046"/>
      <c r="EU192" s="1047"/>
      <c r="EV192" s="1046"/>
      <c r="EW192" s="1046"/>
      <c r="EX192" s="1046"/>
      <c r="EY192" s="1046"/>
      <c r="EZ192" s="1046"/>
      <c r="FA192" s="1046"/>
      <c r="FB192" s="1046"/>
      <c r="FC192" s="1046"/>
      <c r="FD192" s="1046"/>
      <c r="FE192" s="1046"/>
      <c r="FF192" s="1048"/>
      <c r="FG192" s="1046"/>
      <c r="FH192" s="1046"/>
      <c r="FI192" s="1046"/>
      <c r="FJ192" s="1046"/>
      <c r="FK192" s="1046"/>
      <c r="FL192" s="1046"/>
      <c r="FM192" s="1046"/>
      <c r="FN192" s="1046"/>
      <c r="FO192" s="1046"/>
      <c r="FP192" s="1046"/>
      <c r="FQ192" s="1064"/>
      <c r="FR192" s="1064"/>
      <c r="FS192" s="1046"/>
      <c r="FT192" s="1046"/>
      <c r="FU192" s="1046"/>
      <c r="FV192" s="1046"/>
      <c r="FW192" s="1046"/>
      <c r="FX192" s="1046"/>
      <c r="FY192" s="1046"/>
      <c r="FZ192" s="1046"/>
      <c r="GA192" s="1046"/>
      <c r="GB192" s="1046"/>
      <c r="GC192" s="1046"/>
      <c r="GD192" s="1049"/>
      <c r="GE192" s="1049"/>
      <c r="GF192" s="1049"/>
      <c r="GG192" s="1049"/>
      <c r="GH192" s="1080"/>
      <c r="GI192" s="1081"/>
      <c r="GJ192" s="1082"/>
      <c r="GK192" s="1082"/>
      <c r="GL192" s="1049"/>
      <c r="GM192" s="1049"/>
      <c r="GN192" s="1049"/>
      <c r="GO192" s="1049"/>
      <c r="GP192" s="1083"/>
      <c r="GQ192" s="1083"/>
      <c r="GR192" s="1083"/>
      <c r="GS192" s="1083"/>
      <c r="GT192" s="1083"/>
      <c r="GU192" s="1083"/>
      <c r="GV192" s="1083"/>
      <c r="GW192" s="1083"/>
      <c r="GX192" s="1083"/>
      <c r="GY192" s="1083"/>
      <c r="GZ192" s="1083"/>
      <c r="HA192" s="1083"/>
      <c r="HB192" s="1083"/>
      <c r="HC192" s="1083"/>
      <c r="HD192" s="1083"/>
      <c r="HE192" s="1083"/>
      <c r="HF192" s="1083"/>
      <c r="HG192" s="1083"/>
      <c r="HH192" s="1083"/>
      <c r="HI192" s="1083"/>
      <c r="HJ192" s="1083"/>
      <c r="HK192" s="1083"/>
      <c r="HL192" s="1083"/>
      <c r="HM192" s="1083"/>
      <c r="HN192" s="1083"/>
      <c r="HO192" s="1083"/>
      <c r="HP192" s="1083"/>
      <c r="HQ192" s="1083"/>
      <c r="HR192" s="1083"/>
      <c r="HS192" s="1083"/>
      <c r="HT192" s="1083"/>
      <c r="HU192" s="1083"/>
      <c r="HV192" s="1083"/>
      <c r="HW192" s="1083"/>
      <c r="HX192" s="1083"/>
      <c r="HY192" s="1083"/>
      <c r="HZ192" s="1083"/>
      <c r="IA192" s="1083"/>
      <c r="IB192" s="1083"/>
      <c r="IC192" s="1083"/>
      <c r="ID192" s="1081"/>
      <c r="IE192" s="1081"/>
      <c r="IF192" s="1083"/>
      <c r="IG192" s="1084"/>
      <c r="IH192" s="1083"/>
      <c r="II192" s="1083"/>
      <c r="IJ192" s="1083"/>
      <c r="IK192" s="1083"/>
      <c r="IL192" s="1083"/>
      <c r="IM192" s="1083"/>
      <c r="IN192" s="1083"/>
      <c r="IO192" s="1083"/>
      <c r="IP192" s="1083"/>
      <c r="IQ192" s="1083"/>
      <c r="IR192" s="1083"/>
      <c r="IS192" s="1083"/>
      <c r="IT192" s="1083"/>
      <c r="IU192" s="1083"/>
      <c r="IV192" s="1083"/>
      <c r="IW192" s="1083"/>
      <c r="IX192" s="1083"/>
      <c r="IY192" s="1083"/>
      <c r="IZ192" s="1083"/>
      <c r="JA192" s="1083"/>
      <c r="JB192" s="1083"/>
      <c r="JC192" s="1083"/>
      <c r="JD192" s="1083"/>
      <c r="JE192" s="1083"/>
      <c r="JF192" s="1083"/>
      <c r="JG192" s="1083"/>
      <c r="JH192" s="1083"/>
      <c r="JI192" s="1083"/>
      <c r="JJ192" s="1083"/>
      <c r="JK192" s="1085"/>
    </row>
    <row r="193" spans="1:271" s="1027" customFormat="1" ht="18.95" hidden="1" customHeight="1">
      <c r="A193" s="1077"/>
      <c r="B193" s="1042"/>
      <c r="C193" s="1052"/>
      <c r="D193" s="1052"/>
      <c r="E193" s="1078"/>
      <c r="F193" s="1078"/>
      <c r="G193" s="1078"/>
      <c r="H193" s="1052"/>
      <c r="I193" s="1043"/>
      <c r="J193" s="1043"/>
      <c r="K193" s="1053"/>
      <c r="L193" s="1053"/>
      <c r="M193" s="1053"/>
      <c r="N193" s="1044"/>
      <c r="O193" s="1079"/>
      <c r="P193" s="1045"/>
      <c r="Q193" s="1044"/>
      <c r="R193" s="1044"/>
      <c r="S193" s="1044"/>
      <c r="T193" s="1044"/>
      <c r="U193" s="1044"/>
      <c r="V193" s="1044"/>
      <c r="W193" s="1044"/>
      <c r="X193" s="1044"/>
      <c r="Y193" s="1068"/>
      <c r="Z193" s="1068"/>
      <c r="AA193" s="1047"/>
      <c r="AB193" s="1046"/>
      <c r="AC193" s="1046"/>
      <c r="AD193" s="1046"/>
      <c r="AE193" s="1046"/>
      <c r="AF193" s="1046"/>
      <c r="AG193" s="1046"/>
      <c r="AH193" s="1046"/>
      <c r="AI193" s="1046"/>
      <c r="AJ193" s="1046"/>
      <c r="AK193" s="1046"/>
      <c r="AL193" s="1046"/>
      <c r="AM193" s="1046"/>
      <c r="AN193" s="1047"/>
      <c r="AO193" s="1046"/>
      <c r="AP193" s="1046"/>
      <c r="AQ193" s="1046"/>
      <c r="AR193" s="1046"/>
      <c r="AS193" s="1046"/>
      <c r="AT193" s="1046"/>
      <c r="AU193" s="1046"/>
      <c r="AV193" s="1046"/>
      <c r="AW193" s="1046"/>
      <c r="AX193" s="1046"/>
      <c r="AY193" s="1046"/>
      <c r="AZ193" s="1046"/>
      <c r="BA193" s="1046"/>
      <c r="BB193" s="1046"/>
      <c r="BC193" s="1046"/>
      <c r="BD193" s="1046"/>
      <c r="BE193" s="1046"/>
      <c r="BF193" s="1046"/>
      <c r="BG193" s="1046"/>
      <c r="BH193" s="1046"/>
      <c r="BI193" s="1046"/>
      <c r="BJ193" s="1046"/>
      <c r="BK193" s="1046"/>
      <c r="BL193" s="1046"/>
      <c r="BM193" s="1046"/>
      <c r="BN193" s="1046"/>
      <c r="BO193" s="1046"/>
      <c r="BP193" s="1046"/>
      <c r="BQ193" s="1046"/>
      <c r="BR193" s="1046"/>
      <c r="BS193" s="1046"/>
      <c r="BT193" s="1046"/>
      <c r="BU193" s="1046"/>
      <c r="BV193" s="1046"/>
      <c r="BW193" s="1046"/>
      <c r="BX193" s="1046"/>
      <c r="BY193" s="1046"/>
      <c r="BZ193" s="1046"/>
      <c r="CA193" s="1046"/>
      <c r="CB193" s="1046"/>
      <c r="CC193" s="1046"/>
      <c r="CD193" s="1046"/>
      <c r="CE193" s="1046"/>
      <c r="CF193" s="1046"/>
      <c r="CG193" s="1046"/>
      <c r="CH193" s="1046"/>
      <c r="CI193" s="1046"/>
      <c r="CJ193" s="1046"/>
      <c r="CK193" s="1046"/>
      <c r="CL193" s="1046"/>
      <c r="CM193" s="1046"/>
      <c r="CN193" s="1046"/>
      <c r="CO193" s="1046"/>
      <c r="CP193" s="1046"/>
      <c r="CQ193" s="1046"/>
      <c r="CR193" s="1046"/>
      <c r="CS193" s="1046"/>
      <c r="CT193" s="1046"/>
      <c r="CU193" s="1046"/>
      <c r="CV193" s="1046"/>
      <c r="CW193" s="1046"/>
      <c r="CX193" s="1046"/>
      <c r="CY193" s="1046"/>
      <c r="CZ193" s="1046"/>
      <c r="DA193" s="1046"/>
      <c r="DB193" s="1046"/>
      <c r="DC193" s="1046"/>
      <c r="DD193" s="1046"/>
      <c r="DE193" s="1046"/>
      <c r="DF193" s="1046"/>
      <c r="DG193" s="1046"/>
      <c r="DH193" s="1046"/>
      <c r="DI193" s="1046"/>
      <c r="DJ193" s="1046"/>
      <c r="DK193" s="1047"/>
      <c r="DL193" s="1046"/>
      <c r="DM193" s="1046"/>
      <c r="DN193" s="1046"/>
      <c r="DO193" s="1046"/>
      <c r="DP193" s="1046"/>
      <c r="DQ193" s="1046"/>
      <c r="DR193" s="1046"/>
      <c r="DS193" s="1046"/>
      <c r="DT193" s="1046"/>
      <c r="DU193" s="1046"/>
      <c r="DV193" s="1046"/>
      <c r="DW193" s="1046"/>
      <c r="DX193" s="1046"/>
      <c r="DY193" s="1046"/>
      <c r="DZ193" s="1046"/>
      <c r="EA193" s="1046"/>
      <c r="EB193" s="1046"/>
      <c r="EC193" s="1046"/>
      <c r="ED193" s="1046"/>
      <c r="EE193" s="1046"/>
      <c r="EF193" s="1046"/>
      <c r="EG193" s="1046"/>
      <c r="EH193" s="1046"/>
      <c r="EI193" s="1046"/>
      <c r="EJ193" s="1046"/>
      <c r="EK193" s="1046"/>
      <c r="EL193" s="1047"/>
      <c r="EM193" s="1046"/>
      <c r="EN193" s="1046"/>
      <c r="EO193" s="1046"/>
      <c r="EP193" s="1046"/>
      <c r="EQ193" s="1046"/>
      <c r="ER193" s="1046"/>
      <c r="ES193" s="1046"/>
      <c r="ET193" s="1046"/>
      <c r="EU193" s="1047"/>
      <c r="EV193" s="1046"/>
      <c r="EW193" s="1046"/>
      <c r="EX193" s="1046"/>
      <c r="EY193" s="1046"/>
      <c r="EZ193" s="1046"/>
      <c r="FA193" s="1046"/>
      <c r="FB193" s="1046"/>
      <c r="FC193" s="1046"/>
      <c r="FD193" s="1046"/>
      <c r="FE193" s="1046"/>
      <c r="FF193" s="1048"/>
      <c r="FG193" s="1046"/>
      <c r="FH193" s="1046"/>
      <c r="FI193" s="1046"/>
      <c r="FJ193" s="1046"/>
      <c r="FK193" s="1046"/>
      <c r="FL193" s="1046"/>
      <c r="FM193" s="1046"/>
      <c r="FN193" s="1046"/>
      <c r="FO193" s="1046"/>
      <c r="FP193" s="1046"/>
      <c r="FQ193" s="1064"/>
      <c r="FR193" s="1064"/>
      <c r="FS193" s="1046"/>
      <c r="FT193" s="1046"/>
      <c r="FU193" s="1046"/>
      <c r="FV193" s="1046"/>
      <c r="FW193" s="1046"/>
      <c r="FX193" s="1046"/>
      <c r="FY193" s="1046"/>
      <c r="FZ193" s="1046"/>
      <c r="GA193" s="1046"/>
      <c r="GB193" s="1046"/>
      <c r="GC193" s="1046"/>
      <c r="GD193" s="1049"/>
      <c r="GE193" s="1049"/>
      <c r="GF193" s="1049"/>
      <c r="GG193" s="1049"/>
      <c r="GH193" s="1080"/>
      <c r="GI193" s="1081"/>
      <c r="GJ193" s="1082"/>
      <c r="GK193" s="1082"/>
      <c r="GL193" s="1049"/>
      <c r="GM193" s="1049"/>
      <c r="GN193" s="1049"/>
      <c r="GO193" s="1049"/>
      <c r="GP193" s="1083"/>
      <c r="GQ193" s="1083"/>
      <c r="GR193" s="1083"/>
      <c r="GS193" s="1083"/>
      <c r="GT193" s="1083"/>
      <c r="GU193" s="1083"/>
      <c r="GV193" s="1083"/>
      <c r="GW193" s="1083"/>
      <c r="GX193" s="1083"/>
      <c r="GY193" s="1083"/>
      <c r="GZ193" s="1083"/>
      <c r="HA193" s="1083"/>
      <c r="HB193" s="1083"/>
      <c r="HC193" s="1083"/>
      <c r="HD193" s="1083"/>
      <c r="HE193" s="1083"/>
      <c r="HF193" s="1083"/>
      <c r="HG193" s="1083"/>
      <c r="HH193" s="1083"/>
      <c r="HI193" s="1083"/>
      <c r="HJ193" s="1083"/>
      <c r="HK193" s="1083"/>
      <c r="HL193" s="1083"/>
      <c r="HM193" s="1083"/>
      <c r="HN193" s="1083"/>
      <c r="HO193" s="1083"/>
      <c r="HP193" s="1083"/>
      <c r="HQ193" s="1083"/>
      <c r="HR193" s="1083"/>
      <c r="HS193" s="1083"/>
      <c r="HT193" s="1083"/>
      <c r="HU193" s="1083"/>
      <c r="HV193" s="1083"/>
      <c r="HW193" s="1083"/>
      <c r="HX193" s="1083"/>
      <c r="HY193" s="1083"/>
      <c r="HZ193" s="1083"/>
      <c r="IA193" s="1083"/>
      <c r="IB193" s="1083"/>
      <c r="IC193" s="1083"/>
      <c r="ID193" s="1081"/>
      <c r="IE193" s="1081"/>
      <c r="IF193" s="1083"/>
      <c r="IG193" s="1084"/>
      <c r="IH193" s="1083"/>
      <c r="II193" s="1083"/>
      <c r="IJ193" s="1083"/>
      <c r="IK193" s="1083"/>
      <c r="IL193" s="1083"/>
      <c r="IM193" s="1083"/>
      <c r="IN193" s="1083"/>
      <c r="IO193" s="1083"/>
      <c r="IP193" s="1083"/>
      <c r="IQ193" s="1083"/>
      <c r="IR193" s="1083"/>
      <c r="IS193" s="1083"/>
      <c r="IT193" s="1083"/>
      <c r="IU193" s="1083"/>
      <c r="IV193" s="1083"/>
      <c r="IW193" s="1083"/>
      <c r="IX193" s="1083"/>
      <c r="IY193" s="1083"/>
      <c r="IZ193" s="1083"/>
      <c r="JA193" s="1083"/>
      <c r="JB193" s="1083"/>
      <c r="JC193" s="1083"/>
      <c r="JD193" s="1083"/>
      <c r="JE193" s="1083"/>
      <c r="JF193" s="1083"/>
      <c r="JG193" s="1083"/>
      <c r="JH193" s="1083"/>
      <c r="JI193" s="1083"/>
      <c r="JJ193" s="1083"/>
      <c r="JK193" s="1085"/>
    </row>
    <row r="194" spans="1:271" s="1027" customFormat="1" ht="18.95" hidden="1" customHeight="1">
      <c r="A194" s="1077"/>
      <c r="B194" s="1042"/>
      <c r="C194" s="1052"/>
      <c r="D194" s="1052"/>
      <c r="E194" s="1078"/>
      <c r="F194" s="1078"/>
      <c r="G194" s="1078"/>
      <c r="H194" s="1052"/>
      <c r="I194" s="1043"/>
      <c r="J194" s="1043"/>
      <c r="K194" s="1053"/>
      <c r="L194" s="1053"/>
      <c r="M194" s="1053"/>
      <c r="N194" s="1044"/>
      <c r="O194" s="1079"/>
      <c r="P194" s="1045"/>
      <c r="Q194" s="1044"/>
      <c r="R194" s="1044"/>
      <c r="S194" s="1044"/>
      <c r="T194" s="1044"/>
      <c r="U194" s="1044"/>
      <c r="V194" s="1044"/>
      <c r="W194" s="1044"/>
      <c r="X194" s="1044"/>
      <c r="Y194" s="1068"/>
      <c r="Z194" s="1068"/>
      <c r="AA194" s="1047"/>
      <c r="AB194" s="1046"/>
      <c r="AC194" s="1046"/>
      <c r="AD194" s="1046"/>
      <c r="AE194" s="1046"/>
      <c r="AF194" s="1046"/>
      <c r="AG194" s="1046"/>
      <c r="AH194" s="1046"/>
      <c r="AI194" s="1046"/>
      <c r="AJ194" s="1046"/>
      <c r="AK194" s="1046"/>
      <c r="AL194" s="1046"/>
      <c r="AM194" s="1046"/>
      <c r="AN194" s="1047"/>
      <c r="AO194" s="1046"/>
      <c r="AP194" s="1046"/>
      <c r="AQ194" s="1046"/>
      <c r="AR194" s="1046"/>
      <c r="AS194" s="1046"/>
      <c r="AT194" s="1046"/>
      <c r="AU194" s="1046"/>
      <c r="AV194" s="1046"/>
      <c r="AW194" s="1046"/>
      <c r="AX194" s="1046"/>
      <c r="AY194" s="1046"/>
      <c r="AZ194" s="1046"/>
      <c r="BA194" s="1046"/>
      <c r="BB194" s="1046"/>
      <c r="BC194" s="1046"/>
      <c r="BD194" s="1046"/>
      <c r="BE194" s="1046"/>
      <c r="BF194" s="1046"/>
      <c r="BG194" s="1046"/>
      <c r="BH194" s="1046"/>
      <c r="BI194" s="1046"/>
      <c r="BJ194" s="1046"/>
      <c r="BK194" s="1046"/>
      <c r="BL194" s="1046"/>
      <c r="BM194" s="1046"/>
      <c r="BN194" s="1046"/>
      <c r="BO194" s="1046"/>
      <c r="BP194" s="1046"/>
      <c r="BQ194" s="1046"/>
      <c r="BR194" s="1046"/>
      <c r="BS194" s="1046"/>
      <c r="BT194" s="1046"/>
      <c r="BU194" s="1046"/>
      <c r="BV194" s="1046"/>
      <c r="BW194" s="1046"/>
      <c r="BX194" s="1046"/>
      <c r="BY194" s="1046"/>
      <c r="BZ194" s="1046"/>
      <c r="CA194" s="1046"/>
      <c r="CB194" s="1046"/>
      <c r="CC194" s="1046"/>
      <c r="CD194" s="1046"/>
      <c r="CE194" s="1046"/>
      <c r="CF194" s="1046"/>
      <c r="CG194" s="1046"/>
      <c r="CH194" s="1046"/>
      <c r="CI194" s="1046"/>
      <c r="CJ194" s="1046"/>
      <c r="CK194" s="1046"/>
      <c r="CL194" s="1046"/>
      <c r="CM194" s="1046"/>
      <c r="CN194" s="1046"/>
      <c r="CO194" s="1046"/>
      <c r="CP194" s="1046"/>
      <c r="CQ194" s="1046"/>
      <c r="CR194" s="1046"/>
      <c r="CS194" s="1046"/>
      <c r="CT194" s="1046"/>
      <c r="CU194" s="1046"/>
      <c r="CV194" s="1046"/>
      <c r="CW194" s="1046"/>
      <c r="CX194" s="1046"/>
      <c r="CY194" s="1046"/>
      <c r="CZ194" s="1046"/>
      <c r="DA194" s="1046"/>
      <c r="DB194" s="1046"/>
      <c r="DC194" s="1046"/>
      <c r="DD194" s="1046"/>
      <c r="DE194" s="1046"/>
      <c r="DF194" s="1046"/>
      <c r="DG194" s="1046"/>
      <c r="DH194" s="1046"/>
      <c r="DI194" s="1046"/>
      <c r="DJ194" s="1046"/>
      <c r="DK194" s="1047"/>
      <c r="DL194" s="1046"/>
      <c r="DM194" s="1046"/>
      <c r="DN194" s="1046"/>
      <c r="DO194" s="1046"/>
      <c r="DP194" s="1046"/>
      <c r="DQ194" s="1046"/>
      <c r="DR194" s="1046"/>
      <c r="DS194" s="1046"/>
      <c r="DT194" s="1046"/>
      <c r="DU194" s="1046"/>
      <c r="DV194" s="1046"/>
      <c r="DW194" s="1046"/>
      <c r="DX194" s="1046"/>
      <c r="DY194" s="1046"/>
      <c r="DZ194" s="1046"/>
      <c r="EA194" s="1046"/>
      <c r="EB194" s="1046"/>
      <c r="EC194" s="1046"/>
      <c r="ED194" s="1046"/>
      <c r="EE194" s="1046"/>
      <c r="EF194" s="1046"/>
      <c r="EG194" s="1046"/>
      <c r="EH194" s="1046"/>
      <c r="EI194" s="1046"/>
      <c r="EJ194" s="1046"/>
      <c r="EK194" s="1046"/>
      <c r="EL194" s="1047"/>
      <c r="EM194" s="1046"/>
      <c r="EN194" s="1046"/>
      <c r="EO194" s="1046"/>
      <c r="EP194" s="1046"/>
      <c r="EQ194" s="1046"/>
      <c r="ER194" s="1046"/>
      <c r="ES194" s="1046"/>
      <c r="ET194" s="1046"/>
      <c r="EU194" s="1047"/>
      <c r="EV194" s="1046"/>
      <c r="EW194" s="1046"/>
      <c r="EX194" s="1046"/>
      <c r="EY194" s="1046"/>
      <c r="EZ194" s="1046"/>
      <c r="FA194" s="1046"/>
      <c r="FB194" s="1046"/>
      <c r="FC194" s="1046"/>
      <c r="FD194" s="1046"/>
      <c r="FE194" s="1046"/>
      <c r="FF194" s="1048"/>
      <c r="FG194" s="1046"/>
      <c r="FH194" s="1046"/>
      <c r="FI194" s="1046"/>
      <c r="FJ194" s="1046"/>
      <c r="FK194" s="1046"/>
      <c r="FL194" s="1046"/>
      <c r="FM194" s="1046"/>
      <c r="FN194" s="1046"/>
      <c r="FO194" s="1046"/>
      <c r="FP194" s="1046"/>
      <c r="FQ194" s="1064"/>
      <c r="FR194" s="1064"/>
      <c r="FS194" s="1046"/>
      <c r="FT194" s="1046"/>
      <c r="FU194" s="1046"/>
      <c r="FV194" s="1046"/>
      <c r="FW194" s="1046"/>
      <c r="FX194" s="1046"/>
      <c r="FY194" s="1046"/>
      <c r="FZ194" s="1046"/>
      <c r="GA194" s="1046"/>
      <c r="GB194" s="1046"/>
      <c r="GC194" s="1046"/>
      <c r="GD194" s="1049"/>
      <c r="GE194" s="1049"/>
      <c r="GF194" s="1049"/>
      <c r="GG194" s="1049"/>
      <c r="GH194" s="1080"/>
      <c r="GI194" s="1081"/>
      <c r="GJ194" s="1082"/>
      <c r="GK194" s="1082"/>
      <c r="GL194" s="1049"/>
      <c r="GM194" s="1049"/>
      <c r="GN194" s="1049"/>
      <c r="GO194" s="1049"/>
      <c r="GP194" s="1083"/>
      <c r="GQ194" s="1083"/>
      <c r="GR194" s="1083"/>
      <c r="GS194" s="1083"/>
      <c r="GT194" s="1083"/>
      <c r="GU194" s="1083"/>
      <c r="GV194" s="1083"/>
      <c r="GW194" s="1083"/>
      <c r="GX194" s="1083"/>
      <c r="GY194" s="1083"/>
      <c r="GZ194" s="1083"/>
      <c r="HA194" s="1083"/>
      <c r="HB194" s="1083"/>
      <c r="HC194" s="1083"/>
      <c r="HD194" s="1083"/>
      <c r="HE194" s="1083"/>
      <c r="HF194" s="1083"/>
      <c r="HG194" s="1083"/>
      <c r="HH194" s="1083"/>
      <c r="HI194" s="1083"/>
      <c r="HJ194" s="1083"/>
      <c r="HK194" s="1083"/>
      <c r="HL194" s="1083"/>
      <c r="HM194" s="1083"/>
      <c r="HN194" s="1083"/>
      <c r="HO194" s="1083"/>
      <c r="HP194" s="1083"/>
      <c r="HQ194" s="1083"/>
      <c r="HR194" s="1083"/>
      <c r="HS194" s="1083"/>
      <c r="HT194" s="1083"/>
      <c r="HU194" s="1083"/>
      <c r="HV194" s="1083"/>
      <c r="HW194" s="1083"/>
      <c r="HX194" s="1083"/>
      <c r="HY194" s="1083"/>
      <c r="HZ194" s="1083"/>
      <c r="IA194" s="1083"/>
      <c r="IB194" s="1083"/>
      <c r="IC194" s="1083"/>
      <c r="ID194" s="1081"/>
      <c r="IE194" s="1081"/>
      <c r="IF194" s="1083"/>
      <c r="IG194" s="1084"/>
      <c r="IH194" s="1083"/>
      <c r="II194" s="1083"/>
      <c r="IJ194" s="1083"/>
      <c r="IK194" s="1083"/>
      <c r="IL194" s="1083"/>
      <c r="IM194" s="1083"/>
      <c r="IN194" s="1083"/>
      <c r="IO194" s="1083"/>
      <c r="IP194" s="1083"/>
      <c r="IQ194" s="1083"/>
      <c r="IR194" s="1083"/>
      <c r="IS194" s="1083"/>
      <c r="IT194" s="1083"/>
      <c r="IU194" s="1083"/>
      <c r="IV194" s="1083"/>
      <c r="IW194" s="1083"/>
      <c r="IX194" s="1083"/>
      <c r="IY194" s="1083"/>
      <c r="IZ194" s="1083"/>
      <c r="JA194" s="1083"/>
      <c r="JB194" s="1083"/>
      <c r="JC194" s="1083"/>
      <c r="JD194" s="1083"/>
      <c r="JE194" s="1083"/>
      <c r="JF194" s="1083"/>
      <c r="JG194" s="1083"/>
      <c r="JH194" s="1083"/>
      <c r="JI194" s="1083"/>
      <c r="JJ194" s="1083"/>
      <c r="JK194" s="1085"/>
    </row>
    <row r="195" spans="1:271" s="1027" customFormat="1" ht="18.95" hidden="1" customHeight="1">
      <c r="A195" s="1077"/>
      <c r="B195" s="1042"/>
      <c r="C195" s="1052"/>
      <c r="D195" s="1052"/>
      <c r="E195" s="1078"/>
      <c r="F195" s="1078"/>
      <c r="G195" s="1078"/>
      <c r="H195" s="1052"/>
      <c r="I195" s="1043"/>
      <c r="J195" s="1043"/>
      <c r="K195" s="1053"/>
      <c r="L195" s="1053"/>
      <c r="M195" s="1053"/>
      <c r="N195" s="1044"/>
      <c r="O195" s="1079"/>
      <c r="P195" s="1045"/>
      <c r="Q195" s="1044"/>
      <c r="R195" s="1044"/>
      <c r="S195" s="1044"/>
      <c r="T195" s="1044"/>
      <c r="U195" s="1044"/>
      <c r="V195" s="1044"/>
      <c r="W195" s="1044"/>
      <c r="X195" s="1044"/>
      <c r="Y195" s="1068"/>
      <c r="Z195" s="1068"/>
      <c r="AA195" s="1047"/>
      <c r="AB195" s="1046"/>
      <c r="AC195" s="1046"/>
      <c r="AD195" s="1046"/>
      <c r="AE195" s="1046"/>
      <c r="AF195" s="1046"/>
      <c r="AG195" s="1046"/>
      <c r="AH195" s="1046"/>
      <c r="AI195" s="1046"/>
      <c r="AJ195" s="1046"/>
      <c r="AK195" s="1046"/>
      <c r="AL195" s="1046"/>
      <c r="AM195" s="1046"/>
      <c r="AN195" s="1047"/>
      <c r="AO195" s="1046"/>
      <c r="AP195" s="1046"/>
      <c r="AQ195" s="1046"/>
      <c r="AR195" s="1046"/>
      <c r="AS195" s="1046"/>
      <c r="AT195" s="1046"/>
      <c r="AU195" s="1046"/>
      <c r="AV195" s="1046"/>
      <c r="AW195" s="1046"/>
      <c r="AX195" s="1046"/>
      <c r="AY195" s="1046"/>
      <c r="AZ195" s="1046"/>
      <c r="BA195" s="1046"/>
      <c r="BB195" s="1046"/>
      <c r="BC195" s="1046"/>
      <c r="BD195" s="1046"/>
      <c r="BE195" s="1046"/>
      <c r="BF195" s="1046"/>
      <c r="BG195" s="1046"/>
      <c r="BH195" s="1046"/>
      <c r="BI195" s="1046"/>
      <c r="BJ195" s="1046"/>
      <c r="BK195" s="1046"/>
      <c r="BL195" s="1046"/>
      <c r="BM195" s="1046"/>
      <c r="BN195" s="1046"/>
      <c r="BO195" s="1046"/>
      <c r="BP195" s="1046"/>
      <c r="BQ195" s="1046"/>
      <c r="BR195" s="1046"/>
      <c r="BS195" s="1046"/>
      <c r="BT195" s="1046"/>
      <c r="BU195" s="1046"/>
      <c r="BV195" s="1046"/>
      <c r="BW195" s="1046"/>
      <c r="BX195" s="1046"/>
      <c r="BY195" s="1046"/>
      <c r="BZ195" s="1046"/>
      <c r="CA195" s="1046"/>
      <c r="CB195" s="1046"/>
      <c r="CC195" s="1046"/>
      <c r="CD195" s="1046"/>
      <c r="CE195" s="1046"/>
      <c r="CF195" s="1046"/>
      <c r="CG195" s="1046"/>
      <c r="CH195" s="1046"/>
      <c r="CI195" s="1046"/>
      <c r="CJ195" s="1046"/>
      <c r="CK195" s="1046"/>
      <c r="CL195" s="1046"/>
      <c r="CM195" s="1046"/>
      <c r="CN195" s="1046"/>
      <c r="CO195" s="1046"/>
      <c r="CP195" s="1046"/>
      <c r="CQ195" s="1046"/>
      <c r="CR195" s="1046"/>
      <c r="CS195" s="1046"/>
      <c r="CT195" s="1046"/>
      <c r="CU195" s="1046"/>
      <c r="CV195" s="1046"/>
      <c r="CW195" s="1046"/>
      <c r="CX195" s="1046"/>
      <c r="CY195" s="1046"/>
      <c r="CZ195" s="1046"/>
      <c r="DA195" s="1046"/>
      <c r="DB195" s="1046"/>
      <c r="DC195" s="1046"/>
      <c r="DD195" s="1046"/>
      <c r="DE195" s="1046"/>
      <c r="DF195" s="1046"/>
      <c r="DG195" s="1046"/>
      <c r="DH195" s="1046"/>
      <c r="DI195" s="1046"/>
      <c r="DJ195" s="1046"/>
      <c r="DK195" s="1047"/>
      <c r="DL195" s="1046"/>
      <c r="DM195" s="1046"/>
      <c r="DN195" s="1046"/>
      <c r="DO195" s="1046"/>
      <c r="DP195" s="1046"/>
      <c r="DQ195" s="1046"/>
      <c r="DR195" s="1046"/>
      <c r="DS195" s="1046"/>
      <c r="DT195" s="1046"/>
      <c r="DU195" s="1046"/>
      <c r="DV195" s="1046"/>
      <c r="DW195" s="1046"/>
      <c r="DX195" s="1046"/>
      <c r="DY195" s="1046"/>
      <c r="DZ195" s="1046"/>
      <c r="EA195" s="1046"/>
      <c r="EB195" s="1046"/>
      <c r="EC195" s="1046"/>
      <c r="ED195" s="1046"/>
      <c r="EE195" s="1046"/>
      <c r="EF195" s="1046"/>
      <c r="EG195" s="1046"/>
      <c r="EH195" s="1046"/>
      <c r="EI195" s="1046"/>
      <c r="EJ195" s="1046"/>
      <c r="EK195" s="1046"/>
      <c r="EL195" s="1047"/>
      <c r="EM195" s="1046"/>
      <c r="EN195" s="1046"/>
      <c r="EO195" s="1046"/>
      <c r="EP195" s="1046"/>
      <c r="EQ195" s="1046"/>
      <c r="ER195" s="1046"/>
      <c r="ES195" s="1046"/>
      <c r="ET195" s="1046"/>
      <c r="EU195" s="1047"/>
      <c r="EV195" s="1046"/>
      <c r="EW195" s="1046"/>
      <c r="EX195" s="1046"/>
      <c r="EY195" s="1046"/>
      <c r="EZ195" s="1046"/>
      <c r="FA195" s="1046"/>
      <c r="FB195" s="1046"/>
      <c r="FC195" s="1046"/>
      <c r="FD195" s="1046"/>
      <c r="FE195" s="1046"/>
      <c r="FF195" s="1048"/>
      <c r="FG195" s="1046"/>
      <c r="FH195" s="1046"/>
      <c r="FI195" s="1046"/>
      <c r="FJ195" s="1046"/>
      <c r="FK195" s="1046"/>
      <c r="FL195" s="1046"/>
      <c r="FM195" s="1046"/>
      <c r="FN195" s="1046"/>
      <c r="FO195" s="1046"/>
      <c r="FP195" s="1046"/>
      <c r="FQ195" s="1064"/>
      <c r="FR195" s="1064"/>
      <c r="FS195" s="1046"/>
      <c r="FT195" s="1046"/>
      <c r="FU195" s="1046"/>
      <c r="FV195" s="1046"/>
      <c r="FW195" s="1046"/>
      <c r="FX195" s="1046"/>
      <c r="FY195" s="1046"/>
      <c r="FZ195" s="1046"/>
      <c r="GA195" s="1046"/>
      <c r="GB195" s="1046"/>
      <c r="GC195" s="1046"/>
      <c r="GD195" s="1049"/>
      <c r="GE195" s="1049"/>
      <c r="GF195" s="1049"/>
      <c r="GG195" s="1049"/>
      <c r="GH195" s="1080"/>
      <c r="GI195" s="1081"/>
      <c r="GJ195" s="1082"/>
      <c r="GK195" s="1082"/>
      <c r="GL195" s="1049"/>
      <c r="GM195" s="1049"/>
      <c r="GN195" s="1049"/>
      <c r="GO195" s="1049"/>
      <c r="GP195" s="1083"/>
      <c r="GQ195" s="1083"/>
      <c r="GR195" s="1083"/>
      <c r="GS195" s="1083"/>
      <c r="GT195" s="1083"/>
      <c r="GU195" s="1083"/>
      <c r="GV195" s="1083"/>
      <c r="GW195" s="1083"/>
      <c r="GX195" s="1083"/>
      <c r="GY195" s="1083"/>
      <c r="GZ195" s="1083"/>
      <c r="HA195" s="1083"/>
      <c r="HB195" s="1083"/>
      <c r="HC195" s="1083"/>
      <c r="HD195" s="1083"/>
      <c r="HE195" s="1083"/>
      <c r="HF195" s="1083"/>
      <c r="HG195" s="1083"/>
      <c r="HH195" s="1083"/>
      <c r="HI195" s="1083"/>
      <c r="HJ195" s="1083"/>
      <c r="HK195" s="1083"/>
      <c r="HL195" s="1083"/>
      <c r="HM195" s="1083"/>
      <c r="HN195" s="1083"/>
      <c r="HO195" s="1083"/>
      <c r="HP195" s="1083"/>
      <c r="HQ195" s="1083"/>
      <c r="HR195" s="1083"/>
      <c r="HS195" s="1083"/>
      <c r="HT195" s="1083"/>
      <c r="HU195" s="1083"/>
      <c r="HV195" s="1083"/>
      <c r="HW195" s="1083"/>
      <c r="HX195" s="1083"/>
      <c r="HY195" s="1083"/>
      <c r="HZ195" s="1083"/>
      <c r="IA195" s="1083"/>
      <c r="IB195" s="1083"/>
      <c r="IC195" s="1083"/>
      <c r="ID195" s="1081"/>
      <c r="IE195" s="1081"/>
      <c r="IF195" s="1083"/>
      <c r="IG195" s="1084"/>
      <c r="IH195" s="1083"/>
      <c r="II195" s="1083"/>
      <c r="IJ195" s="1083"/>
      <c r="IK195" s="1083"/>
      <c r="IL195" s="1083"/>
      <c r="IM195" s="1083"/>
      <c r="IN195" s="1083"/>
      <c r="IO195" s="1083"/>
      <c r="IP195" s="1083"/>
      <c r="IQ195" s="1083"/>
      <c r="IR195" s="1083"/>
      <c r="IS195" s="1083"/>
      <c r="IT195" s="1083"/>
      <c r="IU195" s="1083"/>
      <c r="IV195" s="1083"/>
      <c r="IW195" s="1083"/>
      <c r="IX195" s="1083"/>
      <c r="IY195" s="1083"/>
      <c r="IZ195" s="1083"/>
      <c r="JA195" s="1083"/>
      <c r="JB195" s="1083"/>
      <c r="JC195" s="1083"/>
      <c r="JD195" s="1083"/>
      <c r="JE195" s="1083"/>
      <c r="JF195" s="1083"/>
      <c r="JG195" s="1083"/>
      <c r="JH195" s="1083"/>
      <c r="JI195" s="1083"/>
      <c r="JJ195" s="1083"/>
      <c r="JK195" s="1085"/>
    </row>
    <row r="196" spans="1:271" s="1027" customFormat="1" ht="18.95" hidden="1" customHeight="1">
      <c r="A196" s="1077"/>
      <c r="B196" s="1042"/>
      <c r="C196" s="1052"/>
      <c r="D196" s="1052"/>
      <c r="E196" s="1078"/>
      <c r="F196" s="1078"/>
      <c r="G196" s="1078"/>
      <c r="H196" s="1052"/>
      <c r="I196" s="1043"/>
      <c r="J196" s="1043"/>
      <c r="K196" s="1053"/>
      <c r="L196" s="1053"/>
      <c r="M196" s="1053"/>
      <c r="N196" s="1044"/>
      <c r="O196" s="1079"/>
      <c r="P196" s="1045"/>
      <c r="Q196" s="1044"/>
      <c r="R196" s="1044"/>
      <c r="S196" s="1044"/>
      <c r="T196" s="1044"/>
      <c r="U196" s="1044"/>
      <c r="V196" s="1044"/>
      <c r="W196" s="1044"/>
      <c r="X196" s="1044"/>
      <c r="Y196" s="1068"/>
      <c r="Z196" s="1068"/>
      <c r="AA196" s="1047"/>
      <c r="AB196" s="1046"/>
      <c r="AC196" s="1046"/>
      <c r="AD196" s="1046"/>
      <c r="AE196" s="1046"/>
      <c r="AF196" s="1046"/>
      <c r="AG196" s="1046"/>
      <c r="AH196" s="1046"/>
      <c r="AI196" s="1046"/>
      <c r="AJ196" s="1046"/>
      <c r="AK196" s="1046"/>
      <c r="AL196" s="1046"/>
      <c r="AM196" s="1046"/>
      <c r="AN196" s="1047"/>
      <c r="AO196" s="1046"/>
      <c r="AP196" s="1046"/>
      <c r="AQ196" s="1046"/>
      <c r="AR196" s="1046"/>
      <c r="AS196" s="1046"/>
      <c r="AT196" s="1046"/>
      <c r="AU196" s="1046"/>
      <c r="AV196" s="1046"/>
      <c r="AW196" s="1046"/>
      <c r="AX196" s="1046"/>
      <c r="AY196" s="1046"/>
      <c r="AZ196" s="1046"/>
      <c r="BA196" s="1046"/>
      <c r="BB196" s="1046"/>
      <c r="BC196" s="1046"/>
      <c r="BD196" s="1046"/>
      <c r="BE196" s="1046"/>
      <c r="BF196" s="1046"/>
      <c r="BG196" s="1046"/>
      <c r="BH196" s="1046"/>
      <c r="BI196" s="1046"/>
      <c r="BJ196" s="1046"/>
      <c r="BK196" s="1046"/>
      <c r="BL196" s="1046"/>
      <c r="BM196" s="1046"/>
      <c r="BN196" s="1046"/>
      <c r="BO196" s="1046"/>
      <c r="BP196" s="1046"/>
      <c r="BQ196" s="1046"/>
      <c r="BR196" s="1046"/>
      <c r="BS196" s="1046"/>
      <c r="BT196" s="1046"/>
      <c r="BU196" s="1046"/>
      <c r="BV196" s="1046"/>
      <c r="BW196" s="1046"/>
      <c r="BX196" s="1046"/>
      <c r="BY196" s="1046"/>
      <c r="BZ196" s="1046"/>
      <c r="CA196" s="1046"/>
      <c r="CB196" s="1046"/>
      <c r="CC196" s="1046"/>
      <c r="CD196" s="1046"/>
      <c r="CE196" s="1046"/>
      <c r="CF196" s="1046"/>
      <c r="CG196" s="1046"/>
      <c r="CH196" s="1046"/>
      <c r="CI196" s="1046"/>
      <c r="CJ196" s="1046"/>
      <c r="CK196" s="1046"/>
      <c r="CL196" s="1046"/>
      <c r="CM196" s="1046"/>
      <c r="CN196" s="1046"/>
      <c r="CO196" s="1046"/>
      <c r="CP196" s="1046"/>
      <c r="CQ196" s="1046"/>
      <c r="CR196" s="1046"/>
      <c r="CS196" s="1046"/>
      <c r="CT196" s="1046"/>
      <c r="CU196" s="1046"/>
      <c r="CV196" s="1046"/>
      <c r="CW196" s="1046"/>
      <c r="CX196" s="1046"/>
      <c r="CY196" s="1046"/>
      <c r="CZ196" s="1046"/>
      <c r="DA196" s="1046"/>
      <c r="DB196" s="1046"/>
      <c r="DC196" s="1046"/>
      <c r="DD196" s="1046"/>
      <c r="DE196" s="1046"/>
      <c r="DF196" s="1046"/>
      <c r="DG196" s="1046"/>
      <c r="DH196" s="1046"/>
      <c r="DI196" s="1046"/>
      <c r="DJ196" s="1046"/>
      <c r="DK196" s="1047"/>
      <c r="DL196" s="1046"/>
      <c r="DM196" s="1046"/>
      <c r="DN196" s="1046"/>
      <c r="DO196" s="1046"/>
      <c r="DP196" s="1046"/>
      <c r="DQ196" s="1046"/>
      <c r="DR196" s="1046"/>
      <c r="DS196" s="1046"/>
      <c r="DT196" s="1046"/>
      <c r="DU196" s="1046"/>
      <c r="DV196" s="1046"/>
      <c r="DW196" s="1046"/>
      <c r="DX196" s="1046"/>
      <c r="DY196" s="1046"/>
      <c r="DZ196" s="1046"/>
      <c r="EA196" s="1046"/>
      <c r="EB196" s="1046"/>
      <c r="EC196" s="1046"/>
      <c r="ED196" s="1046"/>
      <c r="EE196" s="1046"/>
      <c r="EF196" s="1046"/>
      <c r="EG196" s="1046"/>
      <c r="EH196" s="1046"/>
      <c r="EI196" s="1046"/>
      <c r="EJ196" s="1046"/>
      <c r="EK196" s="1046"/>
      <c r="EL196" s="1047"/>
      <c r="EM196" s="1046"/>
      <c r="EN196" s="1046"/>
      <c r="EO196" s="1046"/>
      <c r="EP196" s="1046"/>
      <c r="EQ196" s="1046"/>
      <c r="ER196" s="1046"/>
      <c r="ES196" s="1046"/>
      <c r="ET196" s="1046"/>
      <c r="EU196" s="1047"/>
      <c r="EV196" s="1046"/>
      <c r="EW196" s="1046"/>
      <c r="EX196" s="1046"/>
      <c r="EY196" s="1046"/>
      <c r="EZ196" s="1046"/>
      <c r="FA196" s="1046"/>
      <c r="FB196" s="1046"/>
      <c r="FC196" s="1046"/>
      <c r="FD196" s="1046"/>
      <c r="FE196" s="1046"/>
      <c r="FF196" s="1048"/>
      <c r="FG196" s="1046"/>
      <c r="FH196" s="1046"/>
      <c r="FI196" s="1046"/>
      <c r="FJ196" s="1046"/>
      <c r="FK196" s="1046"/>
      <c r="FL196" s="1046"/>
      <c r="FM196" s="1046"/>
      <c r="FN196" s="1046"/>
      <c r="FO196" s="1046"/>
      <c r="FP196" s="1046"/>
      <c r="FQ196" s="1064"/>
      <c r="FR196" s="1064"/>
      <c r="FS196" s="1046"/>
      <c r="FT196" s="1046"/>
      <c r="FU196" s="1046"/>
      <c r="FV196" s="1046"/>
      <c r="FW196" s="1046"/>
      <c r="FX196" s="1046"/>
      <c r="FY196" s="1046"/>
      <c r="FZ196" s="1046"/>
      <c r="GA196" s="1046"/>
      <c r="GB196" s="1046"/>
      <c r="GC196" s="1046"/>
      <c r="GD196" s="1049"/>
      <c r="GE196" s="1049"/>
      <c r="GF196" s="1049"/>
      <c r="GG196" s="1049"/>
      <c r="GH196" s="1080"/>
      <c r="GI196" s="1081"/>
      <c r="GJ196" s="1082"/>
      <c r="GK196" s="1082"/>
      <c r="GL196" s="1049"/>
      <c r="GM196" s="1049"/>
      <c r="GN196" s="1049"/>
      <c r="GO196" s="1049"/>
      <c r="GP196" s="1083"/>
      <c r="GQ196" s="1083"/>
      <c r="GR196" s="1083"/>
      <c r="GS196" s="1083"/>
      <c r="GT196" s="1083"/>
      <c r="GU196" s="1083"/>
      <c r="GV196" s="1083"/>
      <c r="GW196" s="1083"/>
      <c r="GX196" s="1083"/>
      <c r="GY196" s="1083"/>
      <c r="GZ196" s="1083"/>
      <c r="HA196" s="1083"/>
      <c r="HB196" s="1083"/>
      <c r="HC196" s="1083"/>
      <c r="HD196" s="1083"/>
      <c r="HE196" s="1083"/>
      <c r="HF196" s="1083"/>
      <c r="HG196" s="1083"/>
      <c r="HH196" s="1083"/>
      <c r="HI196" s="1083"/>
      <c r="HJ196" s="1083"/>
      <c r="HK196" s="1083"/>
      <c r="HL196" s="1083"/>
      <c r="HM196" s="1083"/>
      <c r="HN196" s="1083"/>
      <c r="HO196" s="1083"/>
      <c r="HP196" s="1083"/>
      <c r="HQ196" s="1083"/>
      <c r="HR196" s="1083"/>
      <c r="HS196" s="1083"/>
      <c r="HT196" s="1083"/>
      <c r="HU196" s="1083"/>
      <c r="HV196" s="1083"/>
      <c r="HW196" s="1083"/>
      <c r="HX196" s="1083"/>
      <c r="HY196" s="1083"/>
      <c r="HZ196" s="1083"/>
      <c r="IA196" s="1083"/>
      <c r="IB196" s="1083"/>
      <c r="IC196" s="1083"/>
      <c r="ID196" s="1081"/>
      <c r="IE196" s="1081"/>
      <c r="IF196" s="1083"/>
      <c r="IG196" s="1084"/>
      <c r="IH196" s="1083"/>
      <c r="II196" s="1083"/>
      <c r="IJ196" s="1083"/>
      <c r="IK196" s="1083"/>
      <c r="IL196" s="1083"/>
      <c r="IM196" s="1083"/>
      <c r="IN196" s="1083"/>
      <c r="IO196" s="1083"/>
      <c r="IP196" s="1083"/>
      <c r="IQ196" s="1083"/>
      <c r="IR196" s="1083"/>
      <c r="IS196" s="1083"/>
      <c r="IT196" s="1083"/>
      <c r="IU196" s="1083"/>
      <c r="IV196" s="1083"/>
      <c r="IW196" s="1083"/>
      <c r="IX196" s="1083"/>
      <c r="IY196" s="1083"/>
      <c r="IZ196" s="1083"/>
      <c r="JA196" s="1083"/>
      <c r="JB196" s="1083"/>
      <c r="JC196" s="1083"/>
      <c r="JD196" s="1083"/>
      <c r="JE196" s="1083"/>
      <c r="JF196" s="1083"/>
      <c r="JG196" s="1083"/>
      <c r="JH196" s="1083"/>
      <c r="JI196" s="1083"/>
      <c r="JJ196" s="1083"/>
      <c r="JK196" s="1085"/>
    </row>
    <row r="197" spans="1:271" s="1027" customFormat="1" ht="18.95" hidden="1" customHeight="1">
      <c r="A197" s="1077"/>
      <c r="B197" s="1042"/>
      <c r="C197" s="1052"/>
      <c r="D197" s="1052"/>
      <c r="E197" s="1078"/>
      <c r="F197" s="1078"/>
      <c r="G197" s="1078"/>
      <c r="H197" s="1052"/>
      <c r="I197" s="1043"/>
      <c r="J197" s="1043"/>
      <c r="K197" s="1053"/>
      <c r="L197" s="1053"/>
      <c r="M197" s="1053"/>
      <c r="N197" s="1044"/>
      <c r="O197" s="1079"/>
      <c r="P197" s="1045"/>
      <c r="Q197" s="1044"/>
      <c r="R197" s="1044"/>
      <c r="S197" s="1044"/>
      <c r="T197" s="1044"/>
      <c r="U197" s="1044"/>
      <c r="V197" s="1044"/>
      <c r="W197" s="1044"/>
      <c r="X197" s="1044"/>
      <c r="Y197" s="1068"/>
      <c r="Z197" s="1068"/>
      <c r="AA197" s="1047"/>
      <c r="AB197" s="1046"/>
      <c r="AC197" s="1046"/>
      <c r="AD197" s="1046"/>
      <c r="AE197" s="1046"/>
      <c r="AF197" s="1046"/>
      <c r="AG197" s="1046"/>
      <c r="AH197" s="1046"/>
      <c r="AI197" s="1046"/>
      <c r="AJ197" s="1046"/>
      <c r="AK197" s="1046"/>
      <c r="AL197" s="1046"/>
      <c r="AM197" s="1046"/>
      <c r="AN197" s="1047"/>
      <c r="AO197" s="1046"/>
      <c r="AP197" s="1046"/>
      <c r="AQ197" s="1046"/>
      <c r="AR197" s="1046"/>
      <c r="AS197" s="1046"/>
      <c r="AT197" s="1046"/>
      <c r="AU197" s="1046"/>
      <c r="AV197" s="1046"/>
      <c r="AW197" s="1046"/>
      <c r="AX197" s="1046"/>
      <c r="AY197" s="1046"/>
      <c r="AZ197" s="1046"/>
      <c r="BA197" s="1046"/>
      <c r="BB197" s="1046"/>
      <c r="BC197" s="1046"/>
      <c r="BD197" s="1046"/>
      <c r="BE197" s="1046"/>
      <c r="BF197" s="1046"/>
      <c r="BG197" s="1046"/>
      <c r="BH197" s="1046"/>
      <c r="BI197" s="1046"/>
      <c r="BJ197" s="1046"/>
      <c r="BK197" s="1046"/>
      <c r="BL197" s="1046"/>
      <c r="BM197" s="1046"/>
      <c r="BN197" s="1046"/>
      <c r="BO197" s="1046"/>
      <c r="BP197" s="1046"/>
      <c r="BQ197" s="1046"/>
      <c r="BR197" s="1046"/>
      <c r="BS197" s="1046"/>
      <c r="BT197" s="1046"/>
      <c r="BU197" s="1046"/>
      <c r="BV197" s="1046"/>
      <c r="BW197" s="1046"/>
      <c r="BX197" s="1046"/>
      <c r="BY197" s="1046"/>
      <c r="BZ197" s="1046"/>
      <c r="CA197" s="1046"/>
      <c r="CB197" s="1046"/>
      <c r="CC197" s="1046"/>
      <c r="CD197" s="1046"/>
      <c r="CE197" s="1046"/>
      <c r="CF197" s="1046"/>
      <c r="CG197" s="1046"/>
      <c r="CH197" s="1046"/>
      <c r="CI197" s="1046"/>
      <c r="CJ197" s="1046"/>
      <c r="CK197" s="1046"/>
      <c r="CL197" s="1046"/>
      <c r="CM197" s="1046"/>
      <c r="CN197" s="1046"/>
      <c r="CO197" s="1046"/>
      <c r="CP197" s="1046"/>
      <c r="CQ197" s="1046"/>
      <c r="CR197" s="1046"/>
      <c r="CS197" s="1046"/>
      <c r="CT197" s="1046"/>
      <c r="CU197" s="1046"/>
      <c r="CV197" s="1046"/>
      <c r="CW197" s="1046"/>
      <c r="CX197" s="1046"/>
      <c r="CY197" s="1046"/>
      <c r="CZ197" s="1046"/>
      <c r="DA197" s="1046"/>
      <c r="DB197" s="1046"/>
      <c r="DC197" s="1046"/>
      <c r="DD197" s="1046"/>
      <c r="DE197" s="1046"/>
      <c r="DF197" s="1046"/>
      <c r="DG197" s="1046"/>
      <c r="DH197" s="1046"/>
      <c r="DI197" s="1046"/>
      <c r="DJ197" s="1046"/>
      <c r="DK197" s="1047"/>
      <c r="DL197" s="1046"/>
      <c r="DM197" s="1046"/>
      <c r="DN197" s="1046"/>
      <c r="DO197" s="1046"/>
      <c r="DP197" s="1046"/>
      <c r="DQ197" s="1046"/>
      <c r="DR197" s="1046"/>
      <c r="DS197" s="1046"/>
      <c r="DT197" s="1046"/>
      <c r="DU197" s="1046"/>
      <c r="DV197" s="1046"/>
      <c r="DW197" s="1046"/>
      <c r="DX197" s="1046"/>
      <c r="DY197" s="1046"/>
      <c r="DZ197" s="1046"/>
      <c r="EA197" s="1046"/>
      <c r="EB197" s="1046"/>
      <c r="EC197" s="1046"/>
      <c r="ED197" s="1046"/>
      <c r="EE197" s="1046"/>
      <c r="EF197" s="1046"/>
      <c r="EG197" s="1046"/>
      <c r="EH197" s="1046"/>
      <c r="EI197" s="1046"/>
      <c r="EJ197" s="1046"/>
      <c r="EK197" s="1046"/>
      <c r="EL197" s="1047"/>
      <c r="EM197" s="1046"/>
      <c r="EN197" s="1046"/>
      <c r="EO197" s="1046"/>
      <c r="EP197" s="1046"/>
      <c r="EQ197" s="1046"/>
      <c r="ER197" s="1046"/>
      <c r="ES197" s="1046"/>
      <c r="ET197" s="1046"/>
      <c r="EU197" s="1047"/>
      <c r="EV197" s="1046"/>
      <c r="EW197" s="1046"/>
      <c r="EX197" s="1046"/>
      <c r="EY197" s="1046"/>
      <c r="EZ197" s="1046"/>
      <c r="FA197" s="1046"/>
      <c r="FB197" s="1046"/>
      <c r="FC197" s="1046"/>
      <c r="FD197" s="1046"/>
      <c r="FE197" s="1046"/>
      <c r="FF197" s="1048"/>
      <c r="FG197" s="1046"/>
      <c r="FH197" s="1046"/>
      <c r="FI197" s="1046"/>
      <c r="FJ197" s="1046"/>
      <c r="FK197" s="1046"/>
      <c r="FL197" s="1046"/>
      <c r="FM197" s="1046"/>
      <c r="FN197" s="1046"/>
      <c r="FO197" s="1046"/>
      <c r="FP197" s="1046"/>
      <c r="FQ197" s="1064"/>
      <c r="FR197" s="1064"/>
      <c r="FS197" s="1046"/>
      <c r="FT197" s="1046"/>
      <c r="FU197" s="1046"/>
      <c r="FV197" s="1046"/>
      <c r="FW197" s="1046"/>
      <c r="FX197" s="1046"/>
      <c r="FY197" s="1046"/>
      <c r="FZ197" s="1046"/>
      <c r="GA197" s="1046"/>
      <c r="GB197" s="1046"/>
      <c r="GC197" s="1046"/>
      <c r="GD197" s="1049"/>
      <c r="GE197" s="1049"/>
      <c r="GF197" s="1049"/>
      <c r="GG197" s="1049"/>
      <c r="GH197" s="1080"/>
      <c r="GI197" s="1081"/>
      <c r="GJ197" s="1082"/>
      <c r="GK197" s="1082"/>
      <c r="GL197" s="1049"/>
      <c r="GM197" s="1049"/>
      <c r="GN197" s="1049"/>
      <c r="GO197" s="1049"/>
      <c r="GP197" s="1083"/>
      <c r="GQ197" s="1083"/>
      <c r="GR197" s="1083"/>
      <c r="GS197" s="1083"/>
      <c r="GT197" s="1083"/>
      <c r="GU197" s="1083"/>
      <c r="GV197" s="1083"/>
      <c r="GW197" s="1083"/>
      <c r="GX197" s="1083"/>
      <c r="GY197" s="1083"/>
      <c r="GZ197" s="1083"/>
      <c r="HA197" s="1083"/>
      <c r="HB197" s="1083"/>
      <c r="HC197" s="1083"/>
      <c r="HD197" s="1083"/>
      <c r="HE197" s="1083"/>
      <c r="HF197" s="1083"/>
      <c r="HG197" s="1083"/>
      <c r="HH197" s="1083"/>
      <c r="HI197" s="1083"/>
      <c r="HJ197" s="1083"/>
      <c r="HK197" s="1083"/>
      <c r="HL197" s="1083"/>
      <c r="HM197" s="1083"/>
      <c r="HN197" s="1083"/>
      <c r="HO197" s="1083"/>
      <c r="HP197" s="1083"/>
      <c r="HQ197" s="1083"/>
      <c r="HR197" s="1083"/>
      <c r="HS197" s="1083"/>
      <c r="HT197" s="1083"/>
      <c r="HU197" s="1083"/>
      <c r="HV197" s="1083"/>
      <c r="HW197" s="1083"/>
      <c r="HX197" s="1083"/>
      <c r="HY197" s="1083"/>
      <c r="HZ197" s="1083"/>
      <c r="IA197" s="1083"/>
      <c r="IB197" s="1083"/>
      <c r="IC197" s="1083"/>
      <c r="ID197" s="1081"/>
      <c r="IE197" s="1081"/>
      <c r="IF197" s="1083"/>
      <c r="IG197" s="1084"/>
      <c r="IH197" s="1083"/>
      <c r="II197" s="1083"/>
      <c r="IJ197" s="1083"/>
      <c r="IK197" s="1083"/>
      <c r="IL197" s="1083"/>
      <c r="IM197" s="1083"/>
      <c r="IN197" s="1083"/>
      <c r="IO197" s="1083"/>
      <c r="IP197" s="1083"/>
      <c r="IQ197" s="1083"/>
      <c r="IR197" s="1083"/>
      <c r="IS197" s="1083"/>
      <c r="IT197" s="1083"/>
      <c r="IU197" s="1083"/>
      <c r="IV197" s="1083"/>
      <c r="IW197" s="1083"/>
      <c r="IX197" s="1083"/>
      <c r="IY197" s="1083"/>
      <c r="IZ197" s="1083"/>
      <c r="JA197" s="1083"/>
      <c r="JB197" s="1083"/>
      <c r="JC197" s="1083"/>
      <c r="JD197" s="1083"/>
      <c r="JE197" s="1083"/>
      <c r="JF197" s="1083"/>
      <c r="JG197" s="1083"/>
      <c r="JH197" s="1083"/>
      <c r="JI197" s="1083"/>
      <c r="JJ197" s="1083"/>
      <c r="JK197" s="1085"/>
    </row>
    <row r="198" spans="1:271" s="1027" customFormat="1" ht="18.95" hidden="1" customHeight="1">
      <c r="A198" s="1077"/>
      <c r="B198" s="1042"/>
      <c r="C198" s="1052"/>
      <c r="D198" s="1052"/>
      <c r="E198" s="1078"/>
      <c r="F198" s="1078"/>
      <c r="G198" s="1078"/>
      <c r="H198" s="1052"/>
      <c r="I198" s="1043"/>
      <c r="J198" s="1043"/>
      <c r="K198" s="1053"/>
      <c r="L198" s="1053"/>
      <c r="M198" s="1053"/>
      <c r="N198" s="1044"/>
      <c r="O198" s="1079"/>
      <c r="P198" s="1045"/>
      <c r="Q198" s="1044"/>
      <c r="R198" s="1044"/>
      <c r="S198" s="1044"/>
      <c r="T198" s="1044"/>
      <c r="U198" s="1044"/>
      <c r="V198" s="1044"/>
      <c r="W198" s="1044"/>
      <c r="X198" s="1044"/>
      <c r="Y198" s="1068"/>
      <c r="Z198" s="1068"/>
      <c r="AA198" s="1047"/>
      <c r="AB198" s="1046"/>
      <c r="AC198" s="1046"/>
      <c r="AD198" s="1046"/>
      <c r="AE198" s="1046"/>
      <c r="AF198" s="1046"/>
      <c r="AG198" s="1046"/>
      <c r="AH198" s="1046"/>
      <c r="AI198" s="1046"/>
      <c r="AJ198" s="1046"/>
      <c r="AK198" s="1046"/>
      <c r="AL198" s="1046"/>
      <c r="AM198" s="1046"/>
      <c r="AN198" s="1047"/>
      <c r="AO198" s="1046"/>
      <c r="AP198" s="1046"/>
      <c r="AQ198" s="1046"/>
      <c r="AR198" s="1046"/>
      <c r="AS198" s="1046"/>
      <c r="AT198" s="1046"/>
      <c r="AU198" s="1046"/>
      <c r="AV198" s="1046"/>
      <c r="AW198" s="1046"/>
      <c r="AX198" s="1046"/>
      <c r="AY198" s="1046"/>
      <c r="AZ198" s="1046"/>
      <c r="BA198" s="1046"/>
      <c r="BB198" s="1046"/>
      <c r="BC198" s="1046"/>
      <c r="BD198" s="1046"/>
      <c r="BE198" s="1046"/>
      <c r="BF198" s="1046"/>
      <c r="BG198" s="1046"/>
      <c r="BH198" s="1046"/>
      <c r="BI198" s="1046"/>
      <c r="BJ198" s="1046"/>
      <c r="BK198" s="1046"/>
      <c r="BL198" s="1046"/>
      <c r="BM198" s="1046"/>
      <c r="BN198" s="1046"/>
      <c r="BO198" s="1046"/>
      <c r="BP198" s="1046"/>
      <c r="BQ198" s="1046"/>
      <c r="BR198" s="1046"/>
      <c r="BS198" s="1046"/>
      <c r="BT198" s="1046"/>
      <c r="BU198" s="1046"/>
      <c r="BV198" s="1046"/>
      <c r="BW198" s="1046"/>
      <c r="BX198" s="1046"/>
      <c r="BY198" s="1046"/>
      <c r="BZ198" s="1046"/>
      <c r="CA198" s="1046"/>
      <c r="CB198" s="1046"/>
      <c r="CC198" s="1046"/>
      <c r="CD198" s="1046"/>
      <c r="CE198" s="1046"/>
      <c r="CF198" s="1046"/>
      <c r="CG198" s="1046"/>
      <c r="CH198" s="1046"/>
      <c r="CI198" s="1046"/>
      <c r="CJ198" s="1046"/>
      <c r="CK198" s="1046"/>
      <c r="CL198" s="1046"/>
      <c r="CM198" s="1046"/>
      <c r="CN198" s="1046"/>
      <c r="CO198" s="1046"/>
      <c r="CP198" s="1046"/>
      <c r="CQ198" s="1046"/>
      <c r="CR198" s="1046"/>
      <c r="CS198" s="1046"/>
      <c r="CT198" s="1046"/>
      <c r="CU198" s="1046"/>
      <c r="CV198" s="1046"/>
      <c r="CW198" s="1046"/>
      <c r="CX198" s="1046"/>
      <c r="CY198" s="1046"/>
      <c r="CZ198" s="1046"/>
      <c r="DA198" s="1046"/>
      <c r="DB198" s="1046"/>
      <c r="DC198" s="1046"/>
      <c r="DD198" s="1046"/>
      <c r="DE198" s="1046"/>
      <c r="DF198" s="1046"/>
      <c r="DG198" s="1046"/>
      <c r="DH198" s="1046"/>
      <c r="DI198" s="1046"/>
      <c r="DJ198" s="1046"/>
      <c r="DK198" s="1047"/>
      <c r="DL198" s="1046"/>
      <c r="DM198" s="1046"/>
      <c r="DN198" s="1046"/>
      <c r="DO198" s="1046"/>
      <c r="DP198" s="1046"/>
      <c r="DQ198" s="1046"/>
      <c r="DR198" s="1046"/>
      <c r="DS198" s="1046"/>
      <c r="DT198" s="1046"/>
      <c r="DU198" s="1046"/>
      <c r="DV198" s="1046"/>
      <c r="DW198" s="1046"/>
      <c r="DX198" s="1046"/>
      <c r="DY198" s="1046"/>
      <c r="DZ198" s="1046"/>
      <c r="EA198" s="1046"/>
      <c r="EB198" s="1046"/>
      <c r="EC198" s="1046"/>
      <c r="ED198" s="1046"/>
      <c r="EE198" s="1046"/>
      <c r="EF198" s="1046"/>
      <c r="EG198" s="1046"/>
      <c r="EH198" s="1046"/>
      <c r="EI198" s="1046"/>
      <c r="EJ198" s="1046"/>
      <c r="EK198" s="1046"/>
      <c r="EL198" s="1047"/>
      <c r="EM198" s="1046"/>
      <c r="EN198" s="1046"/>
      <c r="EO198" s="1046"/>
      <c r="EP198" s="1046"/>
      <c r="EQ198" s="1046"/>
      <c r="ER198" s="1046"/>
      <c r="ES198" s="1046"/>
      <c r="ET198" s="1046"/>
      <c r="EU198" s="1047"/>
      <c r="EV198" s="1046"/>
      <c r="EW198" s="1046"/>
      <c r="EX198" s="1046"/>
      <c r="EY198" s="1046"/>
      <c r="EZ198" s="1046"/>
      <c r="FA198" s="1046"/>
      <c r="FB198" s="1046"/>
      <c r="FC198" s="1046"/>
      <c r="FD198" s="1046"/>
      <c r="FE198" s="1046"/>
      <c r="FF198" s="1048"/>
      <c r="FG198" s="1046"/>
      <c r="FH198" s="1046"/>
      <c r="FI198" s="1046"/>
      <c r="FJ198" s="1046"/>
      <c r="FK198" s="1046"/>
      <c r="FL198" s="1046"/>
      <c r="FM198" s="1046"/>
      <c r="FN198" s="1046"/>
      <c r="FO198" s="1046"/>
      <c r="FP198" s="1046"/>
      <c r="FQ198" s="1064"/>
      <c r="FR198" s="1064"/>
      <c r="FS198" s="1046"/>
      <c r="FT198" s="1046"/>
      <c r="FU198" s="1046"/>
      <c r="FV198" s="1046"/>
      <c r="FW198" s="1046"/>
      <c r="FX198" s="1046"/>
      <c r="FY198" s="1046"/>
      <c r="FZ198" s="1046"/>
      <c r="GA198" s="1046"/>
      <c r="GB198" s="1046"/>
      <c r="GC198" s="1046"/>
      <c r="GD198" s="1049"/>
      <c r="GE198" s="1049"/>
      <c r="GF198" s="1049"/>
      <c r="GG198" s="1049"/>
      <c r="GH198" s="1080"/>
      <c r="GI198" s="1081"/>
      <c r="GJ198" s="1082"/>
      <c r="GK198" s="1082"/>
      <c r="GL198" s="1049"/>
      <c r="GM198" s="1049"/>
      <c r="GN198" s="1049"/>
      <c r="GO198" s="1049"/>
      <c r="GP198" s="1083"/>
      <c r="GQ198" s="1083"/>
      <c r="GR198" s="1083"/>
      <c r="GS198" s="1083"/>
      <c r="GT198" s="1083"/>
      <c r="GU198" s="1083"/>
      <c r="GV198" s="1083"/>
      <c r="GW198" s="1083"/>
      <c r="GX198" s="1083"/>
      <c r="GY198" s="1083"/>
      <c r="GZ198" s="1083"/>
      <c r="HA198" s="1083"/>
      <c r="HB198" s="1083"/>
      <c r="HC198" s="1083"/>
      <c r="HD198" s="1083"/>
      <c r="HE198" s="1083"/>
      <c r="HF198" s="1083"/>
      <c r="HG198" s="1083"/>
      <c r="HH198" s="1083"/>
      <c r="HI198" s="1083"/>
      <c r="HJ198" s="1083"/>
      <c r="HK198" s="1083"/>
      <c r="HL198" s="1083"/>
      <c r="HM198" s="1083"/>
      <c r="HN198" s="1083"/>
      <c r="HO198" s="1083"/>
      <c r="HP198" s="1083"/>
      <c r="HQ198" s="1083"/>
      <c r="HR198" s="1083"/>
      <c r="HS198" s="1083"/>
      <c r="HT198" s="1083"/>
      <c r="HU198" s="1083"/>
      <c r="HV198" s="1083"/>
      <c r="HW198" s="1083"/>
      <c r="HX198" s="1083"/>
      <c r="HY198" s="1083"/>
      <c r="HZ198" s="1083"/>
      <c r="IA198" s="1083"/>
      <c r="IB198" s="1083"/>
      <c r="IC198" s="1083"/>
      <c r="ID198" s="1081"/>
      <c r="IE198" s="1081"/>
      <c r="IF198" s="1083"/>
      <c r="IG198" s="1084"/>
      <c r="IH198" s="1083"/>
      <c r="II198" s="1083"/>
      <c r="IJ198" s="1083"/>
      <c r="IK198" s="1083"/>
      <c r="IL198" s="1083"/>
      <c r="IM198" s="1083"/>
      <c r="IN198" s="1083"/>
      <c r="IO198" s="1083"/>
      <c r="IP198" s="1083"/>
      <c r="IQ198" s="1083"/>
      <c r="IR198" s="1083"/>
      <c r="IS198" s="1083"/>
      <c r="IT198" s="1083"/>
      <c r="IU198" s="1083"/>
      <c r="IV198" s="1083"/>
      <c r="IW198" s="1083"/>
      <c r="IX198" s="1083"/>
      <c r="IY198" s="1083"/>
      <c r="IZ198" s="1083"/>
      <c r="JA198" s="1083"/>
      <c r="JB198" s="1083"/>
      <c r="JC198" s="1083"/>
      <c r="JD198" s="1083"/>
      <c r="JE198" s="1083"/>
      <c r="JF198" s="1083"/>
      <c r="JG198" s="1083"/>
      <c r="JH198" s="1083"/>
      <c r="JI198" s="1083"/>
      <c r="JJ198" s="1083"/>
      <c r="JK198" s="1085"/>
    </row>
    <row r="199" spans="1:271" s="1027" customFormat="1" ht="18.95" hidden="1" customHeight="1">
      <c r="A199" s="1077"/>
      <c r="B199" s="1086"/>
      <c r="C199" s="1052"/>
      <c r="D199" s="1052"/>
      <c r="E199" s="1078"/>
      <c r="F199" s="1078"/>
      <c r="G199" s="1078"/>
      <c r="H199" s="1052"/>
      <c r="I199" s="1043"/>
      <c r="J199" s="1043"/>
      <c r="K199" s="1053"/>
      <c r="L199" s="1053"/>
      <c r="M199" s="1053"/>
      <c r="N199" s="1044"/>
      <c r="O199" s="1079"/>
      <c r="P199" s="1045"/>
      <c r="Q199" s="1044"/>
      <c r="R199" s="1044"/>
      <c r="S199" s="1044"/>
      <c r="T199" s="1044"/>
      <c r="U199" s="1044"/>
      <c r="V199" s="1044"/>
      <c r="W199" s="1044"/>
      <c r="X199" s="1044"/>
      <c r="Y199" s="1068"/>
      <c r="Z199" s="1068"/>
      <c r="AA199" s="1047"/>
      <c r="AB199" s="1046"/>
      <c r="AC199" s="1046"/>
      <c r="AD199" s="1046"/>
      <c r="AE199" s="1046"/>
      <c r="AF199" s="1046"/>
      <c r="AG199" s="1046"/>
      <c r="AH199" s="1046"/>
      <c r="AI199" s="1046"/>
      <c r="AJ199" s="1046"/>
      <c r="AK199" s="1046"/>
      <c r="AL199" s="1046"/>
      <c r="AM199" s="1046"/>
      <c r="AN199" s="1047"/>
      <c r="AO199" s="1046"/>
      <c r="AP199" s="1046"/>
      <c r="AQ199" s="1046"/>
      <c r="AR199" s="1046"/>
      <c r="AS199" s="1046"/>
      <c r="AT199" s="1046"/>
      <c r="AU199" s="1046"/>
      <c r="AV199" s="1046"/>
      <c r="AW199" s="1046"/>
      <c r="AX199" s="1046"/>
      <c r="AY199" s="1046"/>
      <c r="AZ199" s="1046"/>
      <c r="BA199" s="1046"/>
      <c r="BB199" s="1046"/>
      <c r="BC199" s="1046"/>
      <c r="BD199" s="1046"/>
      <c r="BE199" s="1046"/>
      <c r="BF199" s="1046"/>
      <c r="BG199" s="1046"/>
      <c r="BH199" s="1046"/>
      <c r="BI199" s="1046"/>
      <c r="BJ199" s="1046"/>
      <c r="BK199" s="1046"/>
      <c r="BL199" s="1046"/>
      <c r="BM199" s="1046"/>
      <c r="BN199" s="1046"/>
      <c r="BO199" s="1046"/>
      <c r="BP199" s="1046"/>
      <c r="BQ199" s="1046"/>
      <c r="BR199" s="1046"/>
      <c r="BS199" s="1046"/>
      <c r="BT199" s="1046"/>
      <c r="BU199" s="1046"/>
      <c r="BV199" s="1046"/>
      <c r="BW199" s="1046"/>
      <c r="BX199" s="1046"/>
      <c r="BY199" s="1046"/>
      <c r="BZ199" s="1046"/>
      <c r="CA199" s="1046"/>
      <c r="CB199" s="1046"/>
      <c r="CC199" s="1046"/>
      <c r="CD199" s="1046"/>
      <c r="CE199" s="1046"/>
      <c r="CF199" s="1046"/>
      <c r="CG199" s="1046"/>
      <c r="CH199" s="1046"/>
      <c r="CI199" s="1046"/>
      <c r="CJ199" s="1046"/>
      <c r="CK199" s="1046"/>
      <c r="CL199" s="1046"/>
      <c r="CM199" s="1046"/>
      <c r="CN199" s="1046"/>
      <c r="CO199" s="1046"/>
      <c r="CP199" s="1046"/>
      <c r="CQ199" s="1046"/>
      <c r="CR199" s="1046"/>
      <c r="CS199" s="1046"/>
      <c r="CT199" s="1046"/>
      <c r="CU199" s="1046"/>
      <c r="CV199" s="1046"/>
      <c r="CW199" s="1046"/>
      <c r="CX199" s="1046"/>
      <c r="CY199" s="1046"/>
      <c r="CZ199" s="1046"/>
      <c r="DA199" s="1046"/>
      <c r="DB199" s="1046"/>
      <c r="DC199" s="1046"/>
      <c r="DD199" s="1046"/>
      <c r="DE199" s="1046"/>
      <c r="DF199" s="1046"/>
      <c r="DG199" s="1046"/>
      <c r="DH199" s="1046"/>
      <c r="DI199" s="1046"/>
      <c r="DJ199" s="1046"/>
      <c r="DK199" s="1047"/>
      <c r="DL199" s="1046"/>
      <c r="DM199" s="1046"/>
      <c r="DN199" s="1046"/>
      <c r="DO199" s="1046"/>
      <c r="DP199" s="1046"/>
      <c r="DQ199" s="1046"/>
      <c r="DR199" s="1046"/>
      <c r="DS199" s="1046"/>
      <c r="DT199" s="1046"/>
      <c r="DU199" s="1046"/>
      <c r="DV199" s="1046"/>
      <c r="DW199" s="1046"/>
      <c r="DX199" s="1046"/>
      <c r="DY199" s="1046"/>
      <c r="DZ199" s="1046"/>
      <c r="EA199" s="1046"/>
      <c r="EB199" s="1046"/>
      <c r="EC199" s="1046"/>
      <c r="ED199" s="1046"/>
      <c r="EE199" s="1046"/>
      <c r="EF199" s="1046"/>
      <c r="EG199" s="1046"/>
      <c r="EH199" s="1046"/>
      <c r="EI199" s="1046"/>
      <c r="EJ199" s="1046"/>
      <c r="EK199" s="1046"/>
      <c r="EL199" s="1047"/>
      <c r="EM199" s="1046"/>
      <c r="EN199" s="1046"/>
      <c r="EO199" s="1046"/>
      <c r="EP199" s="1046"/>
      <c r="EQ199" s="1046"/>
      <c r="ER199" s="1046"/>
      <c r="ES199" s="1046"/>
      <c r="ET199" s="1046"/>
      <c r="EU199" s="1047"/>
      <c r="EV199" s="1046"/>
      <c r="EW199" s="1046"/>
      <c r="EX199" s="1046"/>
      <c r="EY199" s="1046"/>
      <c r="EZ199" s="1046"/>
      <c r="FA199" s="1046"/>
      <c r="FB199" s="1046"/>
      <c r="FC199" s="1046"/>
      <c r="FD199" s="1046"/>
      <c r="FE199" s="1046"/>
      <c r="FF199" s="1048"/>
      <c r="FG199" s="1046"/>
      <c r="FH199" s="1046"/>
      <c r="FI199" s="1046"/>
      <c r="FJ199" s="1046"/>
      <c r="FK199" s="1046"/>
      <c r="FL199" s="1046"/>
      <c r="FM199" s="1046"/>
      <c r="FN199" s="1046"/>
      <c r="FO199" s="1046"/>
      <c r="FP199" s="1046"/>
      <c r="FQ199" s="1064"/>
      <c r="FR199" s="1064"/>
      <c r="FS199" s="1046"/>
      <c r="FT199" s="1046"/>
      <c r="FU199" s="1046"/>
      <c r="FV199" s="1046"/>
      <c r="FW199" s="1046"/>
      <c r="FX199" s="1046"/>
      <c r="FY199" s="1046"/>
      <c r="FZ199" s="1046"/>
      <c r="GA199" s="1046"/>
      <c r="GB199" s="1046"/>
      <c r="GC199" s="1046"/>
      <c r="GD199" s="1049"/>
      <c r="GE199" s="1049"/>
      <c r="GF199" s="1049"/>
      <c r="GG199" s="1049"/>
      <c r="GH199" s="1080"/>
      <c r="GI199" s="1081"/>
      <c r="GJ199" s="1082"/>
      <c r="GK199" s="1082"/>
      <c r="GL199" s="1049"/>
      <c r="GM199" s="1049"/>
      <c r="GN199" s="1049"/>
      <c r="GO199" s="1049"/>
      <c r="GP199" s="1083"/>
      <c r="GQ199" s="1083"/>
      <c r="GR199" s="1083"/>
      <c r="GS199" s="1083"/>
      <c r="GT199" s="1083"/>
      <c r="GU199" s="1083"/>
      <c r="GV199" s="1083"/>
      <c r="GW199" s="1083"/>
      <c r="GX199" s="1083"/>
      <c r="GY199" s="1083"/>
      <c r="GZ199" s="1083"/>
      <c r="HA199" s="1083"/>
      <c r="HB199" s="1083"/>
      <c r="HC199" s="1083"/>
      <c r="HD199" s="1083"/>
      <c r="HE199" s="1083"/>
      <c r="HF199" s="1083"/>
      <c r="HG199" s="1087"/>
      <c r="HH199" s="1083"/>
      <c r="HI199" s="1087"/>
      <c r="HJ199" s="1083"/>
      <c r="HK199" s="1083"/>
      <c r="HL199" s="1083"/>
      <c r="HM199" s="1083"/>
      <c r="HN199" s="1083"/>
      <c r="HO199" s="1083"/>
      <c r="HP199" s="1083"/>
      <c r="HQ199" s="1083"/>
      <c r="HR199" s="1083"/>
      <c r="HS199" s="1083"/>
      <c r="HT199" s="1083"/>
      <c r="HU199" s="1083"/>
      <c r="HV199" s="1083"/>
      <c r="HW199" s="1083"/>
      <c r="HX199" s="1083"/>
      <c r="HY199" s="1083"/>
      <c r="HZ199" s="1083"/>
      <c r="IA199" s="1083"/>
      <c r="IB199" s="1083"/>
      <c r="IC199" s="1083"/>
      <c r="ID199" s="1081"/>
      <c r="IE199" s="1081"/>
      <c r="IF199" s="1083"/>
      <c r="IG199" s="1084"/>
      <c r="IH199" s="1083"/>
      <c r="II199" s="1083"/>
      <c r="IJ199" s="1083"/>
      <c r="IK199" s="1083"/>
      <c r="IL199" s="1083"/>
      <c r="IM199" s="1083"/>
      <c r="IN199" s="1083"/>
      <c r="IO199" s="1083"/>
      <c r="IP199" s="1083"/>
      <c r="IQ199" s="1083"/>
      <c r="IR199" s="1083"/>
      <c r="IS199" s="1083"/>
      <c r="IT199" s="1083"/>
      <c r="IU199" s="1083"/>
      <c r="IV199" s="1083"/>
      <c r="IW199" s="1083"/>
      <c r="IX199" s="1083"/>
      <c r="IY199" s="1083"/>
      <c r="IZ199" s="1083"/>
      <c r="JA199" s="1083"/>
      <c r="JB199" s="1083"/>
      <c r="JC199" s="1083"/>
      <c r="JD199" s="1083"/>
      <c r="JE199" s="1083"/>
      <c r="JF199" s="1083"/>
      <c r="JG199" s="1083"/>
      <c r="JH199" s="1083"/>
      <c r="JI199" s="1083"/>
      <c r="JJ199" s="1083"/>
      <c r="JK199" s="1088"/>
    </row>
    <row r="200" spans="1:271" s="1027" customFormat="1" ht="18.95" hidden="1" customHeight="1">
      <c r="A200" s="1077"/>
      <c r="B200" s="1042"/>
      <c r="C200" s="1052"/>
      <c r="D200" s="1052"/>
      <c r="E200" s="1078"/>
      <c r="F200" s="1078"/>
      <c r="G200" s="1078"/>
      <c r="H200" s="1052"/>
      <c r="I200" s="1043"/>
      <c r="J200" s="1043"/>
      <c r="K200" s="1053"/>
      <c r="L200" s="1053"/>
      <c r="M200" s="1053"/>
      <c r="N200" s="1044"/>
      <c r="O200" s="1079"/>
      <c r="P200" s="1045"/>
      <c r="Q200" s="1044"/>
      <c r="R200" s="1044"/>
      <c r="S200" s="1044"/>
      <c r="T200" s="1044"/>
      <c r="U200" s="1044"/>
      <c r="V200" s="1044"/>
      <c r="W200" s="1044"/>
      <c r="X200" s="1044"/>
      <c r="Y200" s="1068"/>
      <c r="Z200" s="1068"/>
      <c r="AA200" s="1047"/>
      <c r="AB200" s="1046"/>
      <c r="AC200" s="1046"/>
      <c r="AD200" s="1046"/>
      <c r="AE200" s="1046"/>
      <c r="AF200" s="1046"/>
      <c r="AG200" s="1046"/>
      <c r="AH200" s="1046"/>
      <c r="AI200" s="1046"/>
      <c r="AJ200" s="1046"/>
      <c r="AK200" s="1046"/>
      <c r="AL200" s="1046"/>
      <c r="AM200" s="1046"/>
      <c r="AN200" s="1047"/>
      <c r="AO200" s="1046"/>
      <c r="AP200" s="1046"/>
      <c r="AQ200" s="1046"/>
      <c r="AR200" s="1046"/>
      <c r="AS200" s="1046"/>
      <c r="AT200" s="1046"/>
      <c r="AU200" s="1046"/>
      <c r="AV200" s="1046"/>
      <c r="AW200" s="1046"/>
      <c r="AX200" s="1046"/>
      <c r="AY200" s="1046"/>
      <c r="AZ200" s="1046"/>
      <c r="BA200" s="1046"/>
      <c r="BB200" s="1046"/>
      <c r="BC200" s="1046"/>
      <c r="BD200" s="1046"/>
      <c r="BE200" s="1046"/>
      <c r="BF200" s="1046"/>
      <c r="BG200" s="1046"/>
      <c r="BH200" s="1046"/>
      <c r="BI200" s="1046"/>
      <c r="BJ200" s="1046"/>
      <c r="BK200" s="1046"/>
      <c r="BL200" s="1046"/>
      <c r="BM200" s="1046"/>
      <c r="BN200" s="1046"/>
      <c r="BO200" s="1046"/>
      <c r="BP200" s="1046"/>
      <c r="BQ200" s="1046"/>
      <c r="BR200" s="1046"/>
      <c r="BS200" s="1046"/>
      <c r="BT200" s="1046"/>
      <c r="BU200" s="1046"/>
      <c r="BV200" s="1046"/>
      <c r="BW200" s="1046"/>
      <c r="BX200" s="1046"/>
      <c r="BY200" s="1046"/>
      <c r="BZ200" s="1046"/>
      <c r="CA200" s="1046"/>
      <c r="CB200" s="1046"/>
      <c r="CC200" s="1046"/>
      <c r="CD200" s="1046"/>
      <c r="CE200" s="1046"/>
      <c r="CF200" s="1046"/>
      <c r="CG200" s="1046"/>
      <c r="CH200" s="1046"/>
      <c r="CI200" s="1046"/>
      <c r="CJ200" s="1046"/>
      <c r="CK200" s="1046"/>
      <c r="CL200" s="1046"/>
      <c r="CM200" s="1046"/>
      <c r="CN200" s="1046"/>
      <c r="CO200" s="1046"/>
      <c r="CP200" s="1046"/>
      <c r="CQ200" s="1046"/>
      <c r="CR200" s="1046"/>
      <c r="CS200" s="1046"/>
      <c r="CT200" s="1046"/>
      <c r="CU200" s="1046"/>
      <c r="CV200" s="1046"/>
      <c r="CW200" s="1046"/>
      <c r="CX200" s="1046"/>
      <c r="CY200" s="1046"/>
      <c r="CZ200" s="1046"/>
      <c r="DA200" s="1046"/>
      <c r="DB200" s="1046"/>
      <c r="DC200" s="1046"/>
      <c r="DD200" s="1046"/>
      <c r="DE200" s="1046"/>
      <c r="DF200" s="1046"/>
      <c r="DG200" s="1046"/>
      <c r="DH200" s="1046"/>
      <c r="DI200" s="1046"/>
      <c r="DJ200" s="1046"/>
      <c r="DK200" s="1047"/>
      <c r="DL200" s="1046"/>
      <c r="DM200" s="1046"/>
      <c r="DN200" s="1046"/>
      <c r="DO200" s="1046"/>
      <c r="DP200" s="1046"/>
      <c r="DQ200" s="1046"/>
      <c r="DR200" s="1046"/>
      <c r="DS200" s="1046"/>
      <c r="DT200" s="1046"/>
      <c r="DU200" s="1046"/>
      <c r="DV200" s="1046"/>
      <c r="DW200" s="1046"/>
      <c r="DX200" s="1046"/>
      <c r="DY200" s="1046"/>
      <c r="DZ200" s="1046"/>
      <c r="EA200" s="1046"/>
      <c r="EB200" s="1046"/>
      <c r="EC200" s="1046"/>
      <c r="ED200" s="1046"/>
      <c r="EE200" s="1046"/>
      <c r="EF200" s="1046"/>
      <c r="EG200" s="1046"/>
      <c r="EH200" s="1046"/>
      <c r="EI200" s="1046"/>
      <c r="EJ200" s="1046"/>
      <c r="EK200" s="1046"/>
      <c r="EL200" s="1047"/>
      <c r="EM200" s="1046"/>
      <c r="EN200" s="1046"/>
      <c r="EO200" s="1046"/>
      <c r="EP200" s="1046"/>
      <c r="EQ200" s="1046"/>
      <c r="ER200" s="1046"/>
      <c r="ES200" s="1046"/>
      <c r="ET200" s="1046"/>
      <c r="EU200" s="1047"/>
      <c r="EV200" s="1046"/>
      <c r="EW200" s="1046"/>
      <c r="EX200" s="1046"/>
      <c r="EY200" s="1046"/>
      <c r="EZ200" s="1046"/>
      <c r="FA200" s="1046"/>
      <c r="FB200" s="1046"/>
      <c r="FC200" s="1046"/>
      <c r="FD200" s="1046"/>
      <c r="FE200" s="1046"/>
      <c r="FF200" s="1048"/>
      <c r="FG200" s="1046"/>
      <c r="FH200" s="1046"/>
      <c r="FI200" s="1046"/>
      <c r="FJ200" s="1046"/>
      <c r="FK200" s="1046"/>
      <c r="FL200" s="1046"/>
      <c r="FM200" s="1046"/>
      <c r="FN200" s="1046"/>
      <c r="FO200" s="1046"/>
      <c r="FP200" s="1046"/>
      <c r="FQ200" s="1064"/>
      <c r="FR200" s="1064"/>
      <c r="FS200" s="1046"/>
      <c r="FT200" s="1046"/>
      <c r="FU200" s="1046"/>
      <c r="FV200" s="1046"/>
      <c r="FW200" s="1046"/>
      <c r="FX200" s="1046"/>
      <c r="FY200" s="1046"/>
      <c r="FZ200" s="1046"/>
      <c r="GA200" s="1046"/>
      <c r="GB200" s="1046"/>
      <c r="GC200" s="1046"/>
      <c r="GD200" s="1049"/>
      <c r="GE200" s="1049"/>
      <c r="GF200" s="1049"/>
      <c r="GG200" s="1049"/>
      <c r="GH200" s="1080"/>
      <c r="GI200" s="1081"/>
      <c r="GJ200" s="1082"/>
      <c r="GK200" s="1082"/>
      <c r="GL200" s="1049"/>
      <c r="GM200" s="1049"/>
      <c r="GN200" s="1049"/>
      <c r="GO200" s="1049"/>
      <c r="GP200" s="1083"/>
      <c r="GQ200" s="1083"/>
      <c r="GR200" s="1083"/>
      <c r="GS200" s="1083"/>
      <c r="GT200" s="1083"/>
      <c r="GU200" s="1083"/>
      <c r="GV200" s="1083"/>
      <c r="GW200" s="1083"/>
      <c r="GX200" s="1083"/>
      <c r="GY200" s="1083"/>
      <c r="GZ200" s="1083"/>
      <c r="HA200" s="1083"/>
      <c r="HB200" s="1083"/>
      <c r="HC200" s="1083"/>
      <c r="HD200" s="1083"/>
      <c r="HE200" s="1083"/>
      <c r="HF200" s="1083"/>
      <c r="HG200" s="1083"/>
      <c r="HH200" s="1083"/>
      <c r="HI200" s="1083"/>
      <c r="HJ200" s="1083"/>
      <c r="HK200" s="1083"/>
      <c r="HL200" s="1083"/>
      <c r="HM200" s="1083"/>
      <c r="HN200" s="1083"/>
      <c r="HO200" s="1083"/>
      <c r="HP200" s="1083"/>
      <c r="HQ200" s="1083"/>
      <c r="HR200" s="1083"/>
      <c r="HS200" s="1083"/>
      <c r="HT200" s="1083"/>
      <c r="HU200" s="1083"/>
      <c r="HV200" s="1083"/>
      <c r="HW200" s="1083"/>
      <c r="HX200" s="1083"/>
      <c r="HY200" s="1083"/>
      <c r="HZ200" s="1083"/>
      <c r="IA200" s="1083"/>
      <c r="IB200" s="1083"/>
      <c r="IC200" s="1083"/>
      <c r="ID200" s="1081"/>
      <c r="IE200" s="1081"/>
      <c r="IF200" s="1083"/>
      <c r="IG200" s="1084"/>
      <c r="IH200" s="1083"/>
      <c r="II200" s="1083"/>
      <c r="IJ200" s="1083"/>
      <c r="IK200" s="1083"/>
      <c r="IL200" s="1083"/>
      <c r="IM200" s="1083"/>
      <c r="IN200" s="1083"/>
      <c r="IO200" s="1083"/>
      <c r="IP200" s="1083"/>
      <c r="IQ200" s="1083"/>
      <c r="IR200" s="1083"/>
      <c r="IS200" s="1083"/>
      <c r="IT200" s="1083"/>
      <c r="IU200" s="1083"/>
      <c r="IV200" s="1083"/>
      <c r="IW200" s="1083"/>
      <c r="IX200" s="1083"/>
      <c r="IY200" s="1083"/>
      <c r="IZ200" s="1083"/>
      <c r="JA200" s="1083"/>
      <c r="JB200" s="1083"/>
      <c r="JC200" s="1083"/>
      <c r="JD200" s="1083"/>
      <c r="JE200" s="1083"/>
      <c r="JF200" s="1083"/>
      <c r="JG200" s="1083"/>
      <c r="JH200" s="1083"/>
      <c r="JI200" s="1083"/>
      <c r="JJ200" s="1083"/>
      <c r="JK200" s="1088"/>
    </row>
    <row r="201" spans="1:271" s="1027" customFormat="1" ht="18.95" hidden="1" customHeight="1">
      <c r="A201" s="1077"/>
      <c r="B201" s="1086"/>
      <c r="C201" s="1052"/>
      <c r="D201" s="1052"/>
      <c r="E201" s="1078"/>
      <c r="F201" s="1078"/>
      <c r="G201" s="1078"/>
      <c r="H201" s="1052"/>
      <c r="I201" s="1043"/>
      <c r="J201" s="1043"/>
      <c r="K201" s="1053"/>
      <c r="L201" s="1053"/>
      <c r="M201" s="1053"/>
      <c r="N201" s="1044"/>
      <c r="O201" s="1079"/>
      <c r="P201" s="1045"/>
      <c r="Q201" s="1044"/>
      <c r="R201" s="1044"/>
      <c r="S201" s="1044"/>
      <c r="T201" s="1044"/>
      <c r="U201" s="1044"/>
      <c r="V201" s="1044"/>
      <c r="W201" s="1044"/>
      <c r="X201" s="1044"/>
      <c r="Y201" s="1068"/>
      <c r="Z201" s="1068"/>
      <c r="AA201" s="1047"/>
      <c r="AB201" s="1046"/>
      <c r="AC201" s="1046"/>
      <c r="AD201" s="1046"/>
      <c r="AE201" s="1046"/>
      <c r="AF201" s="1046"/>
      <c r="AG201" s="1046"/>
      <c r="AH201" s="1046"/>
      <c r="AI201" s="1046"/>
      <c r="AJ201" s="1046"/>
      <c r="AK201" s="1046"/>
      <c r="AL201" s="1046"/>
      <c r="AM201" s="1046"/>
      <c r="AN201" s="1047"/>
      <c r="AO201" s="1046"/>
      <c r="AP201" s="1046"/>
      <c r="AQ201" s="1046"/>
      <c r="AR201" s="1046"/>
      <c r="AS201" s="1046"/>
      <c r="AT201" s="1046"/>
      <c r="AU201" s="1046"/>
      <c r="AV201" s="1046"/>
      <c r="AW201" s="1046"/>
      <c r="AX201" s="1046"/>
      <c r="AY201" s="1046"/>
      <c r="AZ201" s="1046"/>
      <c r="BA201" s="1046"/>
      <c r="BB201" s="1046"/>
      <c r="BC201" s="1046"/>
      <c r="BD201" s="1046"/>
      <c r="BE201" s="1046"/>
      <c r="BF201" s="1046"/>
      <c r="BG201" s="1046"/>
      <c r="BH201" s="1046"/>
      <c r="BI201" s="1046"/>
      <c r="BJ201" s="1046"/>
      <c r="BK201" s="1046"/>
      <c r="BL201" s="1046"/>
      <c r="BM201" s="1046"/>
      <c r="BN201" s="1046"/>
      <c r="BO201" s="1046"/>
      <c r="BP201" s="1046"/>
      <c r="BQ201" s="1046"/>
      <c r="BR201" s="1046"/>
      <c r="BS201" s="1046"/>
      <c r="BT201" s="1046"/>
      <c r="BU201" s="1046"/>
      <c r="BV201" s="1046"/>
      <c r="BW201" s="1046"/>
      <c r="BX201" s="1046"/>
      <c r="BY201" s="1046"/>
      <c r="BZ201" s="1046"/>
      <c r="CA201" s="1046"/>
      <c r="CB201" s="1046"/>
      <c r="CC201" s="1046"/>
      <c r="CD201" s="1046"/>
      <c r="CE201" s="1046"/>
      <c r="CF201" s="1046"/>
      <c r="CG201" s="1046"/>
      <c r="CH201" s="1046"/>
      <c r="CI201" s="1046"/>
      <c r="CJ201" s="1046"/>
      <c r="CK201" s="1046"/>
      <c r="CL201" s="1046"/>
      <c r="CM201" s="1046"/>
      <c r="CN201" s="1046"/>
      <c r="CO201" s="1046"/>
      <c r="CP201" s="1046"/>
      <c r="CQ201" s="1046"/>
      <c r="CR201" s="1046"/>
      <c r="CS201" s="1046"/>
      <c r="CT201" s="1046"/>
      <c r="CU201" s="1046"/>
      <c r="CV201" s="1046"/>
      <c r="CW201" s="1046"/>
      <c r="CX201" s="1046"/>
      <c r="CY201" s="1046"/>
      <c r="CZ201" s="1046"/>
      <c r="DA201" s="1046"/>
      <c r="DB201" s="1046"/>
      <c r="DC201" s="1046"/>
      <c r="DD201" s="1046"/>
      <c r="DE201" s="1046"/>
      <c r="DF201" s="1046"/>
      <c r="DG201" s="1046"/>
      <c r="DH201" s="1046"/>
      <c r="DI201" s="1046"/>
      <c r="DJ201" s="1046"/>
      <c r="DK201" s="1047"/>
      <c r="DL201" s="1046"/>
      <c r="DM201" s="1046"/>
      <c r="DN201" s="1046"/>
      <c r="DO201" s="1046"/>
      <c r="DP201" s="1046"/>
      <c r="DQ201" s="1046"/>
      <c r="DR201" s="1046"/>
      <c r="DS201" s="1046"/>
      <c r="DT201" s="1046"/>
      <c r="DU201" s="1046"/>
      <c r="DV201" s="1046"/>
      <c r="DW201" s="1046"/>
      <c r="DX201" s="1046"/>
      <c r="DY201" s="1046"/>
      <c r="DZ201" s="1046"/>
      <c r="EA201" s="1046"/>
      <c r="EB201" s="1046"/>
      <c r="EC201" s="1046"/>
      <c r="ED201" s="1046"/>
      <c r="EE201" s="1046"/>
      <c r="EF201" s="1046"/>
      <c r="EG201" s="1046"/>
      <c r="EH201" s="1046"/>
      <c r="EI201" s="1046"/>
      <c r="EJ201" s="1046"/>
      <c r="EK201" s="1046"/>
      <c r="EL201" s="1047"/>
      <c r="EM201" s="1046"/>
      <c r="EN201" s="1046"/>
      <c r="EO201" s="1046"/>
      <c r="EP201" s="1046"/>
      <c r="EQ201" s="1046"/>
      <c r="ER201" s="1046"/>
      <c r="ES201" s="1046"/>
      <c r="ET201" s="1046"/>
      <c r="EU201" s="1047"/>
      <c r="EV201" s="1046"/>
      <c r="EW201" s="1046"/>
      <c r="EX201" s="1046"/>
      <c r="EY201" s="1046"/>
      <c r="EZ201" s="1046"/>
      <c r="FA201" s="1046"/>
      <c r="FB201" s="1046"/>
      <c r="FC201" s="1046"/>
      <c r="FD201" s="1046"/>
      <c r="FE201" s="1046"/>
      <c r="FF201" s="1048"/>
      <c r="FG201" s="1046"/>
      <c r="FH201" s="1046"/>
      <c r="FI201" s="1046"/>
      <c r="FJ201" s="1046"/>
      <c r="FK201" s="1046"/>
      <c r="FL201" s="1046"/>
      <c r="FM201" s="1046"/>
      <c r="FN201" s="1046"/>
      <c r="FO201" s="1046"/>
      <c r="FP201" s="1046"/>
      <c r="FQ201" s="1064"/>
      <c r="FR201" s="1064"/>
      <c r="FS201" s="1046"/>
      <c r="FT201" s="1046"/>
      <c r="FU201" s="1046"/>
      <c r="FV201" s="1046"/>
      <c r="FW201" s="1046"/>
      <c r="FX201" s="1046"/>
      <c r="FY201" s="1046"/>
      <c r="FZ201" s="1046"/>
      <c r="GA201" s="1046"/>
      <c r="GB201" s="1046"/>
      <c r="GC201" s="1046"/>
      <c r="GD201" s="1049"/>
      <c r="GE201" s="1049"/>
      <c r="GF201" s="1049"/>
      <c r="GG201" s="1049"/>
      <c r="GH201" s="1080"/>
      <c r="GI201" s="1081"/>
      <c r="GJ201" s="1082"/>
      <c r="GK201" s="1082"/>
      <c r="GL201" s="1049"/>
      <c r="GM201" s="1049"/>
      <c r="GN201" s="1049"/>
      <c r="GO201" s="1049"/>
      <c r="GP201" s="1083"/>
      <c r="GQ201" s="1083"/>
      <c r="GR201" s="1083"/>
      <c r="GS201" s="1083"/>
      <c r="GT201" s="1083"/>
      <c r="GU201" s="1083"/>
      <c r="GV201" s="1083"/>
      <c r="GW201" s="1083"/>
      <c r="GX201" s="1083"/>
      <c r="GY201" s="1083"/>
      <c r="GZ201" s="1083"/>
      <c r="HA201" s="1083"/>
      <c r="HB201" s="1083"/>
      <c r="HC201" s="1083"/>
      <c r="HD201" s="1083"/>
      <c r="HE201" s="1083"/>
      <c r="HF201" s="1083"/>
      <c r="HG201" s="1083"/>
      <c r="HH201" s="1083"/>
      <c r="HI201" s="1087"/>
      <c r="HJ201" s="1083"/>
      <c r="HK201" s="1083"/>
      <c r="HL201" s="1083"/>
      <c r="HM201" s="1083"/>
      <c r="HN201" s="1083"/>
      <c r="HO201" s="1083"/>
      <c r="HP201" s="1083"/>
      <c r="HQ201" s="1083"/>
      <c r="HR201" s="1083"/>
      <c r="HS201" s="1083"/>
      <c r="HT201" s="1083"/>
      <c r="HU201" s="1083"/>
      <c r="HV201" s="1083"/>
      <c r="HW201" s="1083"/>
      <c r="HX201" s="1083"/>
      <c r="HY201" s="1083"/>
      <c r="HZ201" s="1083"/>
      <c r="IA201" s="1083"/>
      <c r="IB201" s="1083"/>
      <c r="IC201" s="1083"/>
      <c r="ID201" s="1081"/>
      <c r="IE201" s="1081"/>
      <c r="IF201" s="1083"/>
      <c r="IG201" s="1084"/>
      <c r="IH201" s="1083"/>
      <c r="II201" s="1083"/>
      <c r="IJ201" s="1083"/>
      <c r="IK201" s="1083"/>
      <c r="IL201" s="1083"/>
      <c r="IM201" s="1083"/>
      <c r="IN201" s="1083"/>
      <c r="IO201" s="1083"/>
      <c r="IP201" s="1083"/>
      <c r="IQ201" s="1083"/>
      <c r="IR201" s="1083"/>
      <c r="IS201" s="1083"/>
      <c r="IT201" s="1083"/>
      <c r="IU201" s="1083"/>
      <c r="IV201" s="1083"/>
      <c r="IW201" s="1083"/>
      <c r="IX201" s="1083"/>
      <c r="IY201" s="1083"/>
      <c r="IZ201" s="1083"/>
      <c r="JA201" s="1083"/>
      <c r="JB201" s="1083"/>
      <c r="JC201" s="1083"/>
      <c r="JD201" s="1083"/>
      <c r="JE201" s="1083"/>
      <c r="JF201" s="1083"/>
      <c r="JG201" s="1083"/>
      <c r="JH201" s="1083"/>
      <c r="JI201" s="1083"/>
      <c r="JJ201" s="1083"/>
      <c r="JK201" s="1088"/>
    </row>
    <row r="202" spans="1:271" s="1093" customFormat="1" ht="18.95" hidden="1" customHeight="1">
      <c r="A202" s="1077"/>
      <c r="B202" s="1042"/>
      <c r="C202" s="1052"/>
      <c r="D202" s="1052"/>
      <c r="E202" s="1078"/>
      <c r="F202" s="1078"/>
      <c r="G202" s="1078"/>
      <c r="H202" s="1052"/>
      <c r="I202" s="1043"/>
      <c r="J202" s="1043"/>
      <c r="K202" s="1053"/>
      <c r="L202" s="1053"/>
      <c r="M202" s="1053"/>
      <c r="N202" s="1044"/>
      <c r="O202" s="1079"/>
      <c r="P202" s="1045"/>
      <c r="Q202" s="1044"/>
      <c r="R202" s="1044"/>
      <c r="S202" s="1044"/>
      <c r="T202" s="1044"/>
      <c r="U202" s="1044"/>
      <c r="V202" s="1044"/>
      <c r="W202" s="1044"/>
      <c r="X202" s="1044"/>
      <c r="Y202" s="1089"/>
      <c r="Z202" s="1089"/>
      <c r="AA202" s="1047"/>
      <c r="AB202" s="1046"/>
      <c r="AC202" s="1046"/>
      <c r="AD202" s="1046"/>
      <c r="AE202" s="1046"/>
      <c r="AF202" s="1046"/>
      <c r="AG202" s="1046"/>
      <c r="AH202" s="1046"/>
      <c r="AI202" s="1046"/>
      <c r="AJ202" s="1046"/>
      <c r="AK202" s="1046"/>
      <c r="AL202" s="1046"/>
      <c r="AM202" s="1046"/>
      <c r="AN202" s="1047"/>
      <c r="AO202" s="1046"/>
      <c r="AP202" s="1046"/>
      <c r="AQ202" s="1046"/>
      <c r="AR202" s="1046"/>
      <c r="AS202" s="1046"/>
      <c r="AT202" s="1046"/>
      <c r="AU202" s="1046"/>
      <c r="AV202" s="1046"/>
      <c r="AW202" s="1046"/>
      <c r="AX202" s="1046"/>
      <c r="AY202" s="1046"/>
      <c r="AZ202" s="1046"/>
      <c r="BA202" s="1046"/>
      <c r="BB202" s="1046"/>
      <c r="BC202" s="1046"/>
      <c r="BD202" s="1046"/>
      <c r="BE202" s="1046"/>
      <c r="BF202" s="1046"/>
      <c r="BG202" s="1046"/>
      <c r="BH202" s="1046"/>
      <c r="BI202" s="1046"/>
      <c r="BJ202" s="1046"/>
      <c r="BK202" s="1046"/>
      <c r="BL202" s="1046"/>
      <c r="BM202" s="1046"/>
      <c r="BN202" s="1046"/>
      <c r="BO202" s="1046"/>
      <c r="BP202" s="1046"/>
      <c r="BQ202" s="1046"/>
      <c r="BR202" s="1046"/>
      <c r="BS202" s="1046"/>
      <c r="BT202" s="1046"/>
      <c r="BU202" s="1046"/>
      <c r="BV202" s="1046"/>
      <c r="BW202" s="1046"/>
      <c r="BX202" s="1046"/>
      <c r="BY202" s="1046"/>
      <c r="BZ202" s="1046"/>
      <c r="CA202" s="1046"/>
      <c r="CB202" s="1046"/>
      <c r="CC202" s="1046"/>
      <c r="CD202" s="1046"/>
      <c r="CE202" s="1046"/>
      <c r="CF202" s="1046"/>
      <c r="CG202" s="1046"/>
      <c r="CH202" s="1046"/>
      <c r="CI202" s="1046"/>
      <c r="CJ202" s="1046"/>
      <c r="CK202" s="1046"/>
      <c r="CL202" s="1046"/>
      <c r="CM202" s="1046"/>
      <c r="CN202" s="1046"/>
      <c r="CO202" s="1046"/>
      <c r="CP202" s="1046"/>
      <c r="CQ202" s="1046"/>
      <c r="CR202" s="1046"/>
      <c r="CS202" s="1046"/>
      <c r="CT202" s="1046"/>
      <c r="CU202" s="1046"/>
      <c r="CV202" s="1046"/>
      <c r="CW202" s="1046"/>
      <c r="CX202" s="1046"/>
      <c r="CY202" s="1046"/>
      <c r="CZ202" s="1046"/>
      <c r="DA202" s="1046"/>
      <c r="DB202" s="1046"/>
      <c r="DC202" s="1046"/>
      <c r="DD202" s="1046"/>
      <c r="DE202" s="1046"/>
      <c r="DF202" s="1046"/>
      <c r="DG202" s="1046"/>
      <c r="DH202" s="1046"/>
      <c r="DI202" s="1046"/>
      <c r="DJ202" s="1046"/>
      <c r="DK202" s="1047"/>
      <c r="DL202" s="1046"/>
      <c r="DM202" s="1046"/>
      <c r="DN202" s="1046"/>
      <c r="DO202" s="1046"/>
      <c r="DP202" s="1046"/>
      <c r="DQ202" s="1046"/>
      <c r="DR202" s="1046"/>
      <c r="DS202" s="1046"/>
      <c r="DT202" s="1046"/>
      <c r="DU202" s="1046"/>
      <c r="DV202" s="1046"/>
      <c r="DW202" s="1046"/>
      <c r="DX202" s="1046"/>
      <c r="DY202" s="1046"/>
      <c r="DZ202" s="1046"/>
      <c r="EA202" s="1046"/>
      <c r="EB202" s="1046"/>
      <c r="EC202" s="1046"/>
      <c r="ED202" s="1046"/>
      <c r="EE202" s="1046"/>
      <c r="EF202" s="1046"/>
      <c r="EG202" s="1046"/>
      <c r="EH202" s="1046"/>
      <c r="EI202" s="1046"/>
      <c r="EJ202" s="1046"/>
      <c r="EK202" s="1046"/>
      <c r="EL202" s="1047"/>
      <c r="EM202" s="1046"/>
      <c r="EN202" s="1046"/>
      <c r="EO202" s="1046"/>
      <c r="EP202" s="1046"/>
      <c r="EQ202" s="1046"/>
      <c r="ER202" s="1046"/>
      <c r="ES202" s="1046"/>
      <c r="ET202" s="1046"/>
      <c r="EU202" s="1047"/>
      <c r="EV202" s="1046"/>
      <c r="EW202" s="1046"/>
      <c r="EX202" s="1046"/>
      <c r="EY202" s="1046"/>
      <c r="EZ202" s="1046"/>
      <c r="FA202" s="1046"/>
      <c r="FB202" s="1046"/>
      <c r="FC202" s="1046"/>
      <c r="FD202" s="1046"/>
      <c r="FE202" s="1046"/>
      <c r="FF202" s="1048"/>
      <c r="FG202" s="1046"/>
      <c r="FH202" s="1046"/>
      <c r="FI202" s="1046"/>
      <c r="FJ202" s="1046"/>
      <c r="FK202" s="1046"/>
      <c r="FL202" s="1046"/>
      <c r="FM202" s="1046"/>
      <c r="FN202" s="1046"/>
      <c r="FO202" s="1046"/>
      <c r="FP202" s="1046"/>
      <c r="FQ202" s="1064"/>
      <c r="FR202" s="1064"/>
      <c r="FS202" s="1090"/>
      <c r="FT202" s="1090"/>
      <c r="FU202" s="1090"/>
      <c r="FV202" s="1090"/>
      <c r="FW202" s="1090"/>
      <c r="FX202" s="1090"/>
      <c r="FY202" s="1090"/>
      <c r="FZ202" s="1090"/>
      <c r="GA202" s="1090"/>
      <c r="GB202" s="1090"/>
      <c r="GC202" s="1090"/>
      <c r="GD202" s="1049"/>
      <c r="GE202" s="1049"/>
      <c r="GF202" s="1091"/>
      <c r="GG202" s="1091"/>
      <c r="GH202" s="1092"/>
      <c r="GI202" s="1081"/>
      <c r="GJ202" s="1082"/>
      <c r="GK202" s="1082"/>
      <c r="GL202" s="1049"/>
      <c r="GM202" s="1049"/>
      <c r="GN202" s="1049"/>
      <c r="GO202" s="1049"/>
      <c r="GP202" s="1083"/>
      <c r="GQ202" s="1083"/>
      <c r="GR202" s="1083"/>
      <c r="GS202" s="1083"/>
      <c r="GT202" s="1083"/>
      <c r="GU202" s="1083"/>
      <c r="GV202" s="1083"/>
      <c r="GW202" s="1083"/>
      <c r="GX202" s="1083"/>
      <c r="GY202" s="1083"/>
      <c r="GZ202" s="1083"/>
      <c r="HA202" s="1083"/>
      <c r="HB202" s="1083"/>
      <c r="HC202" s="1083"/>
      <c r="HD202" s="1083"/>
      <c r="HE202" s="1083"/>
      <c r="HF202" s="1083"/>
      <c r="HG202" s="1083"/>
      <c r="HH202" s="1087"/>
      <c r="HI202" s="1083"/>
      <c r="HJ202" s="1087"/>
      <c r="HK202" s="1087"/>
      <c r="HL202" s="1087"/>
      <c r="HM202" s="1087"/>
      <c r="HN202" s="1087"/>
      <c r="HO202" s="1087"/>
      <c r="HP202" s="1087"/>
      <c r="HQ202" s="1087"/>
      <c r="HR202" s="1083"/>
      <c r="HS202" s="1083"/>
      <c r="HT202" s="1083"/>
      <c r="HU202" s="1083"/>
      <c r="HV202" s="1083"/>
      <c r="HW202" s="1083"/>
      <c r="HX202" s="1083"/>
      <c r="HY202" s="1083"/>
      <c r="HZ202" s="1083"/>
      <c r="IA202" s="1083"/>
      <c r="IB202" s="1083"/>
      <c r="IC202" s="1083"/>
      <c r="ID202" s="1081"/>
      <c r="IE202" s="1081"/>
      <c r="IF202" s="1083"/>
      <c r="IG202" s="1084"/>
      <c r="IH202" s="1083"/>
      <c r="II202" s="1083"/>
      <c r="IJ202" s="1083"/>
      <c r="IK202" s="1083"/>
      <c r="IL202" s="1083"/>
      <c r="IM202" s="1083"/>
      <c r="IN202" s="1083"/>
      <c r="IO202" s="1083"/>
      <c r="IP202" s="1083"/>
      <c r="IQ202" s="1083"/>
      <c r="IR202" s="1083"/>
      <c r="IS202" s="1083"/>
      <c r="IT202" s="1083"/>
      <c r="IU202" s="1083"/>
      <c r="IV202" s="1083"/>
      <c r="IW202" s="1083"/>
      <c r="IX202" s="1083"/>
      <c r="IY202" s="1083"/>
      <c r="IZ202" s="1083"/>
      <c r="JA202" s="1083"/>
      <c r="JB202" s="1083"/>
      <c r="JC202" s="1083"/>
      <c r="JD202" s="1083"/>
      <c r="JE202" s="1083"/>
      <c r="JF202" s="1083"/>
      <c r="JG202" s="1083"/>
      <c r="JH202" s="1083"/>
      <c r="JI202" s="1083"/>
      <c r="JJ202" s="1083"/>
      <c r="JK202" s="1088"/>
    </row>
    <row r="203" spans="1:271" s="1027" customFormat="1" ht="18.95" hidden="1" customHeight="1">
      <c r="A203" s="1077"/>
      <c r="B203" s="1042"/>
      <c r="C203" s="1052"/>
      <c r="D203" s="1052"/>
      <c r="E203" s="1078"/>
      <c r="F203" s="1078"/>
      <c r="G203" s="1078"/>
      <c r="H203" s="1052"/>
      <c r="I203" s="1043"/>
      <c r="J203" s="1043"/>
      <c r="K203" s="1053"/>
      <c r="L203" s="1053"/>
      <c r="M203" s="1053"/>
      <c r="N203" s="1044"/>
      <c r="O203" s="1079"/>
      <c r="P203" s="1045"/>
      <c r="Q203" s="1044"/>
      <c r="R203" s="1044"/>
      <c r="S203" s="1044"/>
      <c r="T203" s="1044"/>
      <c r="U203" s="1044"/>
      <c r="V203" s="1044"/>
      <c r="W203" s="1044"/>
      <c r="X203" s="1044"/>
      <c r="Y203" s="1089"/>
      <c r="Z203" s="1089"/>
      <c r="AA203" s="1047"/>
      <c r="AB203" s="1046"/>
      <c r="AC203" s="1046"/>
      <c r="AD203" s="1046"/>
      <c r="AE203" s="1046"/>
      <c r="AF203" s="1046"/>
      <c r="AG203" s="1046"/>
      <c r="AH203" s="1046"/>
      <c r="AI203" s="1046"/>
      <c r="AJ203" s="1046"/>
      <c r="AK203" s="1046"/>
      <c r="AL203" s="1046"/>
      <c r="AM203" s="1046"/>
      <c r="AN203" s="1047"/>
      <c r="AO203" s="1046"/>
      <c r="AP203" s="1046"/>
      <c r="AQ203" s="1046"/>
      <c r="AR203" s="1046"/>
      <c r="AS203" s="1046"/>
      <c r="AT203" s="1046"/>
      <c r="AU203" s="1046"/>
      <c r="AV203" s="1046"/>
      <c r="AW203" s="1046"/>
      <c r="AX203" s="1046"/>
      <c r="AY203" s="1046"/>
      <c r="AZ203" s="1046"/>
      <c r="BA203" s="1046"/>
      <c r="BB203" s="1046"/>
      <c r="BC203" s="1046"/>
      <c r="BD203" s="1046"/>
      <c r="BE203" s="1046"/>
      <c r="BF203" s="1046"/>
      <c r="BG203" s="1046"/>
      <c r="BH203" s="1046"/>
      <c r="BI203" s="1046"/>
      <c r="BJ203" s="1046"/>
      <c r="BK203" s="1046"/>
      <c r="BL203" s="1046"/>
      <c r="BM203" s="1046"/>
      <c r="BN203" s="1046"/>
      <c r="BO203" s="1046"/>
      <c r="BP203" s="1046"/>
      <c r="BQ203" s="1046"/>
      <c r="BR203" s="1046"/>
      <c r="BS203" s="1046"/>
      <c r="BT203" s="1046"/>
      <c r="BU203" s="1046"/>
      <c r="BV203" s="1046"/>
      <c r="BW203" s="1046"/>
      <c r="BX203" s="1046"/>
      <c r="BY203" s="1046"/>
      <c r="BZ203" s="1046"/>
      <c r="CA203" s="1046"/>
      <c r="CB203" s="1046"/>
      <c r="CC203" s="1046"/>
      <c r="CD203" s="1046"/>
      <c r="CE203" s="1046"/>
      <c r="CF203" s="1046"/>
      <c r="CG203" s="1046"/>
      <c r="CH203" s="1046"/>
      <c r="CI203" s="1046"/>
      <c r="CJ203" s="1046"/>
      <c r="CK203" s="1046"/>
      <c r="CL203" s="1046"/>
      <c r="CM203" s="1046"/>
      <c r="CN203" s="1046"/>
      <c r="CO203" s="1046"/>
      <c r="CP203" s="1046"/>
      <c r="CQ203" s="1046"/>
      <c r="CR203" s="1046"/>
      <c r="CS203" s="1046"/>
      <c r="CT203" s="1046"/>
      <c r="CU203" s="1046"/>
      <c r="CV203" s="1046"/>
      <c r="CW203" s="1046"/>
      <c r="CX203" s="1046"/>
      <c r="CY203" s="1046"/>
      <c r="CZ203" s="1046"/>
      <c r="DA203" s="1046"/>
      <c r="DB203" s="1046"/>
      <c r="DC203" s="1046"/>
      <c r="DD203" s="1046"/>
      <c r="DE203" s="1046"/>
      <c r="DF203" s="1046"/>
      <c r="DG203" s="1046"/>
      <c r="DH203" s="1046"/>
      <c r="DI203" s="1046"/>
      <c r="DJ203" s="1046"/>
      <c r="DK203" s="1047"/>
      <c r="DL203" s="1046"/>
      <c r="DM203" s="1046"/>
      <c r="DN203" s="1046"/>
      <c r="DO203" s="1046"/>
      <c r="DP203" s="1046"/>
      <c r="DQ203" s="1046"/>
      <c r="DR203" s="1046"/>
      <c r="DS203" s="1046"/>
      <c r="DT203" s="1046"/>
      <c r="DU203" s="1046"/>
      <c r="DV203" s="1046"/>
      <c r="DW203" s="1046"/>
      <c r="DX203" s="1046"/>
      <c r="DY203" s="1046"/>
      <c r="DZ203" s="1046"/>
      <c r="EA203" s="1046"/>
      <c r="EB203" s="1046"/>
      <c r="EC203" s="1046"/>
      <c r="ED203" s="1046"/>
      <c r="EE203" s="1046"/>
      <c r="EF203" s="1046"/>
      <c r="EG203" s="1046"/>
      <c r="EH203" s="1046"/>
      <c r="EI203" s="1046"/>
      <c r="EJ203" s="1046"/>
      <c r="EK203" s="1046"/>
      <c r="EL203" s="1047"/>
      <c r="EM203" s="1046"/>
      <c r="EN203" s="1046"/>
      <c r="EO203" s="1046"/>
      <c r="EP203" s="1046"/>
      <c r="EQ203" s="1046"/>
      <c r="ER203" s="1046"/>
      <c r="ES203" s="1046"/>
      <c r="ET203" s="1046"/>
      <c r="EU203" s="1047"/>
      <c r="EV203" s="1046"/>
      <c r="EW203" s="1046"/>
      <c r="EX203" s="1046"/>
      <c r="EY203" s="1046"/>
      <c r="EZ203" s="1046"/>
      <c r="FA203" s="1046"/>
      <c r="FB203" s="1046"/>
      <c r="FC203" s="1046"/>
      <c r="FD203" s="1046"/>
      <c r="FE203" s="1046"/>
      <c r="FF203" s="1048"/>
      <c r="FG203" s="1046"/>
      <c r="FH203" s="1046"/>
      <c r="FI203" s="1046"/>
      <c r="FJ203" s="1046"/>
      <c r="FK203" s="1046"/>
      <c r="FL203" s="1046"/>
      <c r="FM203" s="1046"/>
      <c r="FN203" s="1046"/>
      <c r="FO203" s="1046"/>
      <c r="FP203" s="1046"/>
      <c r="FQ203" s="1064"/>
      <c r="FR203" s="1064"/>
      <c r="FS203" s="1046"/>
      <c r="FT203" s="1046"/>
      <c r="FU203" s="1046"/>
      <c r="FV203" s="1046"/>
      <c r="FW203" s="1046"/>
      <c r="FX203" s="1046"/>
      <c r="FY203" s="1046"/>
      <c r="FZ203" s="1046"/>
      <c r="GA203" s="1046"/>
      <c r="GB203" s="1046"/>
      <c r="GC203" s="1046"/>
      <c r="GD203" s="1049"/>
      <c r="GE203" s="1049"/>
      <c r="GF203" s="1049"/>
      <c r="GG203" s="1049"/>
      <c r="GH203" s="1080"/>
      <c r="GI203" s="1081"/>
      <c r="GJ203" s="1082"/>
      <c r="GK203" s="1082"/>
      <c r="GL203" s="1049"/>
      <c r="GM203" s="1049"/>
      <c r="GN203" s="1049"/>
      <c r="GO203" s="1049"/>
      <c r="GP203" s="1083"/>
      <c r="GQ203" s="1083"/>
      <c r="GR203" s="1083"/>
      <c r="GS203" s="1083"/>
      <c r="GT203" s="1083"/>
      <c r="GU203" s="1083"/>
      <c r="GV203" s="1083"/>
      <c r="GW203" s="1083"/>
      <c r="GX203" s="1083"/>
      <c r="GY203" s="1083"/>
      <c r="GZ203" s="1083"/>
      <c r="HA203" s="1083"/>
      <c r="HB203" s="1083"/>
      <c r="HC203" s="1083"/>
      <c r="HD203" s="1083"/>
      <c r="HE203" s="1083"/>
      <c r="HF203" s="1083"/>
      <c r="HG203" s="1083"/>
      <c r="HH203" s="1083"/>
      <c r="HI203" s="1083"/>
      <c r="HJ203" s="1083"/>
      <c r="HK203" s="1083"/>
      <c r="HL203" s="1083"/>
      <c r="HM203" s="1083"/>
      <c r="HN203" s="1083"/>
      <c r="HO203" s="1083"/>
      <c r="HP203" s="1083"/>
      <c r="HQ203" s="1083"/>
      <c r="HR203" s="1083"/>
      <c r="HS203" s="1083"/>
      <c r="HT203" s="1083"/>
      <c r="HU203" s="1083"/>
      <c r="HV203" s="1083"/>
      <c r="HW203" s="1083"/>
      <c r="HX203" s="1083"/>
      <c r="HY203" s="1083"/>
      <c r="HZ203" s="1083"/>
      <c r="IA203" s="1083"/>
      <c r="IB203" s="1083"/>
      <c r="IC203" s="1083"/>
      <c r="ID203" s="1081"/>
      <c r="IE203" s="1081"/>
      <c r="IF203" s="1083"/>
      <c r="IG203" s="1084"/>
      <c r="IH203" s="1083"/>
      <c r="II203" s="1083"/>
      <c r="IJ203" s="1083"/>
      <c r="IK203" s="1083"/>
      <c r="IL203" s="1083"/>
      <c r="IM203" s="1083"/>
      <c r="IN203" s="1083"/>
      <c r="IO203" s="1083"/>
      <c r="IP203" s="1083"/>
      <c r="IQ203" s="1083"/>
      <c r="IR203" s="1083"/>
      <c r="IS203" s="1083"/>
      <c r="IT203" s="1083"/>
      <c r="IU203" s="1083"/>
      <c r="IV203" s="1083"/>
      <c r="IW203" s="1083"/>
      <c r="IX203" s="1083"/>
      <c r="IY203" s="1083"/>
      <c r="IZ203" s="1083"/>
      <c r="JA203" s="1083"/>
      <c r="JB203" s="1083"/>
      <c r="JC203" s="1083"/>
      <c r="JD203" s="1083"/>
      <c r="JE203" s="1083"/>
      <c r="JF203" s="1083"/>
      <c r="JG203" s="1083"/>
      <c r="JH203" s="1083"/>
      <c r="JI203" s="1083"/>
      <c r="JJ203" s="1083"/>
      <c r="JK203" s="1085"/>
    </row>
    <row r="204" spans="1:271" s="1093" customFormat="1" ht="18.95" hidden="1" customHeight="1">
      <c r="A204" s="1077"/>
      <c r="B204" s="1042"/>
      <c r="C204" s="1052"/>
      <c r="D204" s="1052"/>
      <c r="E204" s="1078"/>
      <c r="F204" s="1078"/>
      <c r="G204" s="1078"/>
      <c r="H204" s="1052"/>
      <c r="I204" s="1043"/>
      <c r="J204" s="1043"/>
      <c r="K204" s="1053"/>
      <c r="L204" s="1053"/>
      <c r="M204" s="1053"/>
      <c r="N204" s="1044"/>
      <c r="O204" s="1079"/>
      <c r="P204" s="1045"/>
      <c r="Q204" s="1044"/>
      <c r="R204" s="1044"/>
      <c r="S204" s="1044"/>
      <c r="T204" s="1044"/>
      <c r="U204" s="1044"/>
      <c r="V204" s="1044"/>
      <c r="W204" s="1044"/>
      <c r="X204" s="1044"/>
      <c r="Y204" s="1089"/>
      <c r="Z204" s="1089"/>
      <c r="AA204" s="1047"/>
      <c r="AB204" s="1046"/>
      <c r="AC204" s="1046"/>
      <c r="AD204" s="1046"/>
      <c r="AE204" s="1046"/>
      <c r="AF204" s="1046"/>
      <c r="AG204" s="1046"/>
      <c r="AH204" s="1046"/>
      <c r="AI204" s="1046"/>
      <c r="AJ204" s="1046"/>
      <c r="AK204" s="1046"/>
      <c r="AL204" s="1046"/>
      <c r="AM204" s="1046"/>
      <c r="AN204" s="1047"/>
      <c r="AO204" s="1046"/>
      <c r="AP204" s="1046"/>
      <c r="AQ204" s="1046"/>
      <c r="AR204" s="1046"/>
      <c r="AS204" s="1046"/>
      <c r="AT204" s="1046"/>
      <c r="AU204" s="1046"/>
      <c r="AV204" s="1046"/>
      <c r="AW204" s="1046"/>
      <c r="AX204" s="1046"/>
      <c r="AY204" s="1046"/>
      <c r="AZ204" s="1046"/>
      <c r="BA204" s="1046"/>
      <c r="BB204" s="1046"/>
      <c r="BC204" s="1046"/>
      <c r="BD204" s="1046"/>
      <c r="BE204" s="1046"/>
      <c r="BF204" s="1046"/>
      <c r="BG204" s="1046"/>
      <c r="BH204" s="1046"/>
      <c r="BI204" s="1046"/>
      <c r="BJ204" s="1046"/>
      <c r="BK204" s="1046"/>
      <c r="BL204" s="1046"/>
      <c r="BM204" s="1046"/>
      <c r="BN204" s="1046"/>
      <c r="BO204" s="1046"/>
      <c r="BP204" s="1046"/>
      <c r="BQ204" s="1046"/>
      <c r="BR204" s="1046"/>
      <c r="BS204" s="1046"/>
      <c r="BT204" s="1046"/>
      <c r="BU204" s="1046"/>
      <c r="BV204" s="1046"/>
      <c r="BW204" s="1046"/>
      <c r="BX204" s="1046"/>
      <c r="BY204" s="1046"/>
      <c r="BZ204" s="1046"/>
      <c r="CA204" s="1046"/>
      <c r="CB204" s="1046"/>
      <c r="CC204" s="1046"/>
      <c r="CD204" s="1046"/>
      <c r="CE204" s="1046"/>
      <c r="CF204" s="1046"/>
      <c r="CG204" s="1046"/>
      <c r="CH204" s="1046"/>
      <c r="CI204" s="1046"/>
      <c r="CJ204" s="1046"/>
      <c r="CK204" s="1046"/>
      <c r="CL204" s="1046"/>
      <c r="CM204" s="1046"/>
      <c r="CN204" s="1046"/>
      <c r="CO204" s="1046"/>
      <c r="CP204" s="1046"/>
      <c r="CQ204" s="1046"/>
      <c r="CR204" s="1046"/>
      <c r="CS204" s="1046"/>
      <c r="CT204" s="1046"/>
      <c r="CU204" s="1046"/>
      <c r="CV204" s="1046"/>
      <c r="CW204" s="1046"/>
      <c r="CX204" s="1046"/>
      <c r="CY204" s="1046"/>
      <c r="CZ204" s="1046"/>
      <c r="DA204" s="1046"/>
      <c r="DB204" s="1046"/>
      <c r="DC204" s="1046"/>
      <c r="DD204" s="1046"/>
      <c r="DE204" s="1046"/>
      <c r="DF204" s="1046"/>
      <c r="DG204" s="1046"/>
      <c r="DH204" s="1046"/>
      <c r="DI204" s="1046"/>
      <c r="DJ204" s="1046"/>
      <c r="DK204" s="1047"/>
      <c r="DL204" s="1046"/>
      <c r="DM204" s="1046"/>
      <c r="DN204" s="1046"/>
      <c r="DO204" s="1046"/>
      <c r="DP204" s="1046"/>
      <c r="DQ204" s="1046"/>
      <c r="DR204" s="1046"/>
      <c r="DS204" s="1046"/>
      <c r="DT204" s="1046"/>
      <c r="DU204" s="1046"/>
      <c r="DV204" s="1046"/>
      <c r="DW204" s="1046"/>
      <c r="DX204" s="1046"/>
      <c r="DY204" s="1046"/>
      <c r="DZ204" s="1046"/>
      <c r="EA204" s="1046"/>
      <c r="EB204" s="1046"/>
      <c r="EC204" s="1046"/>
      <c r="ED204" s="1046"/>
      <c r="EE204" s="1046"/>
      <c r="EF204" s="1046"/>
      <c r="EG204" s="1046"/>
      <c r="EH204" s="1046"/>
      <c r="EI204" s="1046"/>
      <c r="EJ204" s="1046"/>
      <c r="EK204" s="1046"/>
      <c r="EL204" s="1047"/>
      <c r="EM204" s="1046"/>
      <c r="EN204" s="1046"/>
      <c r="EO204" s="1046"/>
      <c r="EP204" s="1046"/>
      <c r="EQ204" s="1046"/>
      <c r="ER204" s="1046"/>
      <c r="ES204" s="1046"/>
      <c r="ET204" s="1046"/>
      <c r="EU204" s="1047"/>
      <c r="EV204" s="1046"/>
      <c r="EW204" s="1046"/>
      <c r="EX204" s="1046"/>
      <c r="EY204" s="1046"/>
      <c r="EZ204" s="1046"/>
      <c r="FA204" s="1046"/>
      <c r="FB204" s="1046"/>
      <c r="FC204" s="1046"/>
      <c r="FD204" s="1046"/>
      <c r="FE204" s="1046"/>
      <c r="FF204" s="1048"/>
      <c r="FG204" s="1046"/>
      <c r="FH204" s="1046"/>
      <c r="FI204" s="1046"/>
      <c r="FJ204" s="1046"/>
      <c r="FK204" s="1046"/>
      <c r="FL204" s="1046"/>
      <c r="FM204" s="1046"/>
      <c r="FN204" s="1046"/>
      <c r="FO204" s="1046"/>
      <c r="FP204" s="1046"/>
      <c r="FQ204" s="1064"/>
      <c r="FR204" s="1064"/>
      <c r="FS204" s="1090"/>
      <c r="FT204" s="1090"/>
      <c r="FU204" s="1090"/>
      <c r="FV204" s="1090"/>
      <c r="FW204" s="1090"/>
      <c r="FX204" s="1090"/>
      <c r="FY204" s="1090"/>
      <c r="FZ204" s="1090"/>
      <c r="GA204" s="1090"/>
      <c r="GB204" s="1090"/>
      <c r="GC204" s="1090"/>
      <c r="GD204" s="1049"/>
      <c r="GE204" s="1049"/>
      <c r="GF204" s="1091"/>
      <c r="GG204" s="1091"/>
      <c r="GH204" s="1092"/>
      <c r="GI204" s="1081"/>
      <c r="GJ204" s="1082"/>
      <c r="GK204" s="1082"/>
      <c r="GL204" s="1049"/>
      <c r="GM204" s="1049"/>
      <c r="GN204" s="1049"/>
      <c r="GO204" s="1049"/>
      <c r="GP204" s="1083"/>
      <c r="GQ204" s="1083"/>
      <c r="GR204" s="1083"/>
      <c r="GS204" s="1083"/>
      <c r="GT204" s="1083"/>
      <c r="GU204" s="1083"/>
      <c r="GV204" s="1083"/>
      <c r="GW204" s="1083"/>
      <c r="GX204" s="1083"/>
      <c r="GY204" s="1083"/>
      <c r="GZ204" s="1083"/>
      <c r="HA204" s="1083"/>
      <c r="HB204" s="1083"/>
      <c r="HC204" s="1083"/>
      <c r="HD204" s="1083"/>
      <c r="HE204" s="1083"/>
      <c r="HF204" s="1083"/>
      <c r="HG204" s="1083"/>
      <c r="HH204" s="1087"/>
      <c r="HI204" s="1083"/>
      <c r="HJ204" s="1087"/>
      <c r="HK204" s="1087"/>
      <c r="HL204" s="1087"/>
      <c r="HM204" s="1087"/>
      <c r="HN204" s="1087"/>
      <c r="HO204" s="1087"/>
      <c r="HP204" s="1087"/>
      <c r="HQ204" s="1087"/>
      <c r="HR204" s="1083"/>
      <c r="HS204" s="1083"/>
      <c r="HT204" s="1083"/>
      <c r="HU204" s="1083"/>
      <c r="HV204" s="1083"/>
      <c r="HW204" s="1083"/>
      <c r="HX204" s="1083"/>
      <c r="HY204" s="1083"/>
      <c r="HZ204" s="1083"/>
      <c r="IA204" s="1083"/>
      <c r="IB204" s="1083"/>
      <c r="IC204" s="1083"/>
      <c r="ID204" s="1081"/>
      <c r="IE204" s="1081"/>
      <c r="IF204" s="1083"/>
      <c r="IG204" s="1084"/>
      <c r="IH204" s="1083"/>
      <c r="II204" s="1083"/>
      <c r="IJ204" s="1083"/>
      <c r="IK204" s="1083"/>
      <c r="IL204" s="1083"/>
      <c r="IM204" s="1083"/>
      <c r="IN204" s="1083"/>
      <c r="IO204" s="1083"/>
      <c r="IP204" s="1083"/>
      <c r="IQ204" s="1083"/>
      <c r="IR204" s="1083"/>
      <c r="IS204" s="1083"/>
      <c r="IT204" s="1083"/>
      <c r="IU204" s="1083"/>
      <c r="IV204" s="1083"/>
      <c r="IW204" s="1083"/>
      <c r="IX204" s="1083"/>
      <c r="IY204" s="1083"/>
      <c r="IZ204" s="1083"/>
      <c r="JA204" s="1083"/>
      <c r="JB204" s="1083"/>
      <c r="JC204" s="1083"/>
      <c r="JD204" s="1087"/>
      <c r="JE204" s="1087"/>
      <c r="JF204" s="1087"/>
      <c r="JG204" s="1087"/>
      <c r="JH204" s="1087"/>
      <c r="JI204" s="1087"/>
      <c r="JJ204" s="1087"/>
      <c r="JK204" s="1085"/>
    </row>
    <row r="205" spans="1:271" s="1027" customFormat="1" ht="18.95" hidden="1" customHeight="1">
      <c r="A205" s="1077"/>
      <c r="B205" s="1042"/>
      <c r="C205" s="1052"/>
      <c r="D205" s="1052"/>
      <c r="E205" s="1078"/>
      <c r="F205" s="1078"/>
      <c r="G205" s="1078"/>
      <c r="H205" s="1052"/>
      <c r="I205" s="1043"/>
      <c r="J205" s="1043"/>
      <c r="K205" s="1053"/>
      <c r="L205" s="1053"/>
      <c r="M205" s="1053"/>
      <c r="N205" s="1044"/>
      <c r="O205" s="1079"/>
      <c r="P205" s="1045"/>
      <c r="Q205" s="1044"/>
      <c r="R205" s="1044"/>
      <c r="S205" s="1044"/>
      <c r="T205" s="1044"/>
      <c r="U205" s="1044"/>
      <c r="V205" s="1044"/>
      <c r="W205" s="1044"/>
      <c r="X205" s="1044"/>
      <c r="Y205" s="1068"/>
      <c r="Z205" s="1068"/>
      <c r="AA205" s="1047"/>
      <c r="AB205" s="1046"/>
      <c r="AC205" s="1046"/>
      <c r="AD205" s="1046"/>
      <c r="AE205" s="1046"/>
      <c r="AF205" s="1046"/>
      <c r="AG205" s="1046"/>
      <c r="AH205" s="1046"/>
      <c r="AI205" s="1046"/>
      <c r="AJ205" s="1046"/>
      <c r="AK205" s="1046"/>
      <c r="AL205" s="1046"/>
      <c r="AM205" s="1046"/>
      <c r="AN205" s="1047"/>
      <c r="AO205" s="1046"/>
      <c r="AP205" s="1046"/>
      <c r="AQ205" s="1046"/>
      <c r="AR205" s="1046"/>
      <c r="AS205" s="1046"/>
      <c r="AT205" s="1046"/>
      <c r="AU205" s="1046"/>
      <c r="AV205" s="1046"/>
      <c r="AW205" s="1046"/>
      <c r="AX205" s="1046"/>
      <c r="AY205" s="1046"/>
      <c r="AZ205" s="1046"/>
      <c r="BA205" s="1046"/>
      <c r="BB205" s="1046"/>
      <c r="BC205" s="1046"/>
      <c r="BD205" s="1046"/>
      <c r="BE205" s="1046"/>
      <c r="BF205" s="1046"/>
      <c r="BG205" s="1046"/>
      <c r="BH205" s="1046"/>
      <c r="BI205" s="1046"/>
      <c r="BJ205" s="1046"/>
      <c r="BK205" s="1046"/>
      <c r="BL205" s="1046"/>
      <c r="BM205" s="1046"/>
      <c r="BN205" s="1046"/>
      <c r="BO205" s="1046"/>
      <c r="BP205" s="1046"/>
      <c r="BQ205" s="1046"/>
      <c r="BR205" s="1046"/>
      <c r="BS205" s="1046"/>
      <c r="BT205" s="1046"/>
      <c r="BU205" s="1046"/>
      <c r="BV205" s="1046"/>
      <c r="BW205" s="1046"/>
      <c r="BX205" s="1046"/>
      <c r="BY205" s="1046"/>
      <c r="BZ205" s="1046"/>
      <c r="CA205" s="1046"/>
      <c r="CB205" s="1046"/>
      <c r="CC205" s="1046"/>
      <c r="CD205" s="1046"/>
      <c r="CE205" s="1046"/>
      <c r="CF205" s="1046"/>
      <c r="CG205" s="1046"/>
      <c r="CH205" s="1046"/>
      <c r="CI205" s="1046"/>
      <c r="CJ205" s="1046"/>
      <c r="CK205" s="1046"/>
      <c r="CL205" s="1046"/>
      <c r="CM205" s="1046"/>
      <c r="CN205" s="1046"/>
      <c r="CO205" s="1046"/>
      <c r="CP205" s="1046"/>
      <c r="CQ205" s="1046"/>
      <c r="CR205" s="1046"/>
      <c r="CS205" s="1046"/>
      <c r="CT205" s="1046"/>
      <c r="CU205" s="1046"/>
      <c r="CV205" s="1046"/>
      <c r="CW205" s="1046"/>
      <c r="CX205" s="1046"/>
      <c r="CY205" s="1046"/>
      <c r="CZ205" s="1046"/>
      <c r="DA205" s="1046"/>
      <c r="DB205" s="1046"/>
      <c r="DC205" s="1046"/>
      <c r="DD205" s="1046"/>
      <c r="DE205" s="1046"/>
      <c r="DF205" s="1046"/>
      <c r="DG205" s="1046"/>
      <c r="DH205" s="1046"/>
      <c r="DI205" s="1046"/>
      <c r="DJ205" s="1046"/>
      <c r="DK205" s="1047"/>
      <c r="DL205" s="1046"/>
      <c r="DM205" s="1046"/>
      <c r="DN205" s="1046"/>
      <c r="DO205" s="1046"/>
      <c r="DP205" s="1046"/>
      <c r="DQ205" s="1046"/>
      <c r="DR205" s="1046"/>
      <c r="DS205" s="1046"/>
      <c r="DT205" s="1046"/>
      <c r="DU205" s="1046"/>
      <c r="DV205" s="1046"/>
      <c r="DW205" s="1046"/>
      <c r="DX205" s="1046"/>
      <c r="DY205" s="1046"/>
      <c r="DZ205" s="1046"/>
      <c r="EA205" s="1046"/>
      <c r="EB205" s="1046"/>
      <c r="EC205" s="1046"/>
      <c r="ED205" s="1046"/>
      <c r="EE205" s="1046"/>
      <c r="EF205" s="1046"/>
      <c r="EG205" s="1046"/>
      <c r="EH205" s="1046"/>
      <c r="EI205" s="1046"/>
      <c r="EJ205" s="1046"/>
      <c r="EK205" s="1046"/>
      <c r="EL205" s="1047"/>
      <c r="EM205" s="1046"/>
      <c r="EN205" s="1046"/>
      <c r="EO205" s="1046"/>
      <c r="EP205" s="1046"/>
      <c r="EQ205" s="1046"/>
      <c r="ER205" s="1046"/>
      <c r="ES205" s="1046"/>
      <c r="ET205" s="1046"/>
      <c r="EU205" s="1047"/>
      <c r="EV205" s="1046"/>
      <c r="EW205" s="1046"/>
      <c r="EX205" s="1046"/>
      <c r="EY205" s="1046"/>
      <c r="EZ205" s="1046"/>
      <c r="FA205" s="1046"/>
      <c r="FB205" s="1046"/>
      <c r="FC205" s="1046"/>
      <c r="FD205" s="1046"/>
      <c r="FE205" s="1046"/>
      <c r="FF205" s="1048"/>
      <c r="FG205" s="1046"/>
      <c r="FH205" s="1046"/>
      <c r="FI205" s="1046"/>
      <c r="FJ205" s="1046"/>
      <c r="FK205" s="1046"/>
      <c r="FL205" s="1046"/>
      <c r="FM205" s="1046"/>
      <c r="FN205" s="1046"/>
      <c r="FO205" s="1046"/>
      <c r="FP205" s="1046"/>
      <c r="FQ205" s="1064"/>
      <c r="FR205" s="1064"/>
      <c r="FS205" s="1046"/>
      <c r="FT205" s="1046"/>
      <c r="FU205" s="1046"/>
      <c r="FV205" s="1046"/>
      <c r="FW205" s="1046"/>
      <c r="FX205" s="1046"/>
      <c r="FY205" s="1046"/>
      <c r="FZ205" s="1046"/>
      <c r="GA205" s="1046"/>
      <c r="GB205" s="1046"/>
      <c r="GC205" s="1046"/>
      <c r="GD205" s="1049"/>
      <c r="GE205" s="1049"/>
      <c r="GF205" s="1049"/>
      <c r="GG205" s="1049"/>
      <c r="GH205" s="1080"/>
      <c r="GI205" s="1081"/>
      <c r="GJ205" s="1082"/>
      <c r="GK205" s="1082"/>
      <c r="GL205" s="1049"/>
      <c r="GM205" s="1049"/>
      <c r="GN205" s="1049"/>
      <c r="GO205" s="1049"/>
      <c r="GP205" s="1083"/>
      <c r="GQ205" s="1083"/>
      <c r="GR205" s="1083"/>
      <c r="GS205" s="1083"/>
      <c r="GT205" s="1083"/>
      <c r="GU205" s="1083"/>
      <c r="GV205" s="1083"/>
      <c r="GW205" s="1083"/>
      <c r="GX205" s="1083"/>
      <c r="GY205" s="1083"/>
      <c r="GZ205" s="1083"/>
      <c r="HA205" s="1083"/>
      <c r="HB205" s="1083"/>
      <c r="HC205" s="1083"/>
      <c r="HD205" s="1083"/>
      <c r="HE205" s="1083"/>
      <c r="HF205" s="1083"/>
      <c r="HG205" s="1083"/>
      <c r="HH205" s="1083"/>
      <c r="HI205" s="1083"/>
      <c r="HJ205" s="1083"/>
      <c r="HK205" s="1083"/>
      <c r="HL205" s="1083"/>
      <c r="HM205" s="1083"/>
      <c r="HN205" s="1083"/>
      <c r="HO205" s="1083"/>
      <c r="HP205" s="1083"/>
      <c r="HQ205" s="1083"/>
      <c r="HR205" s="1083"/>
      <c r="HS205" s="1083"/>
      <c r="HT205" s="1083"/>
      <c r="HU205" s="1083"/>
      <c r="HV205" s="1083"/>
      <c r="HW205" s="1083"/>
      <c r="HX205" s="1083"/>
      <c r="HY205" s="1083"/>
      <c r="HZ205" s="1083"/>
      <c r="IA205" s="1083"/>
      <c r="IB205" s="1083"/>
      <c r="IC205" s="1083"/>
      <c r="ID205" s="1081"/>
      <c r="IE205" s="1081"/>
      <c r="IF205" s="1083"/>
      <c r="IG205" s="1084"/>
      <c r="IH205" s="1083"/>
      <c r="II205" s="1083"/>
      <c r="IJ205" s="1083"/>
      <c r="IK205" s="1083"/>
      <c r="IL205" s="1083"/>
      <c r="IM205" s="1083"/>
      <c r="IN205" s="1083"/>
      <c r="IO205" s="1083"/>
      <c r="IP205" s="1083"/>
      <c r="IQ205" s="1083"/>
      <c r="IR205" s="1083"/>
      <c r="IS205" s="1083"/>
      <c r="IT205" s="1083"/>
      <c r="IU205" s="1083"/>
      <c r="IV205" s="1083"/>
      <c r="IW205" s="1083"/>
      <c r="IX205" s="1083"/>
      <c r="IY205" s="1083"/>
      <c r="IZ205" s="1083"/>
      <c r="JA205" s="1083"/>
      <c r="JB205" s="1083"/>
      <c r="JC205" s="1083"/>
      <c r="JD205" s="1083"/>
      <c r="JE205" s="1083"/>
      <c r="JF205" s="1083"/>
      <c r="JG205" s="1083"/>
      <c r="JH205" s="1083"/>
      <c r="JI205" s="1083"/>
      <c r="JJ205" s="1083"/>
      <c r="JK205" s="1085"/>
    </row>
    <row r="206" spans="1:271" s="1027" customFormat="1" ht="18.95" hidden="1" customHeight="1">
      <c r="A206" s="1077"/>
      <c r="B206" s="1042"/>
      <c r="C206" s="1052"/>
      <c r="D206" s="1052"/>
      <c r="E206" s="1078"/>
      <c r="F206" s="1078"/>
      <c r="G206" s="1078"/>
      <c r="H206" s="1052"/>
      <c r="I206" s="1043"/>
      <c r="J206" s="1043"/>
      <c r="K206" s="1053"/>
      <c r="L206" s="1053"/>
      <c r="M206" s="1053"/>
      <c r="N206" s="1044"/>
      <c r="O206" s="1079"/>
      <c r="P206" s="1045"/>
      <c r="Q206" s="1044"/>
      <c r="R206" s="1044"/>
      <c r="S206" s="1044"/>
      <c r="T206" s="1044"/>
      <c r="U206" s="1044"/>
      <c r="V206" s="1044"/>
      <c r="W206" s="1044"/>
      <c r="X206" s="1044"/>
      <c r="Y206" s="1068"/>
      <c r="Z206" s="1068"/>
      <c r="AA206" s="1047"/>
      <c r="AB206" s="1046"/>
      <c r="AC206" s="1046"/>
      <c r="AD206" s="1046"/>
      <c r="AE206" s="1046"/>
      <c r="AF206" s="1046"/>
      <c r="AG206" s="1046"/>
      <c r="AH206" s="1046"/>
      <c r="AI206" s="1046"/>
      <c r="AJ206" s="1046"/>
      <c r="AK206" s="1046"/>
      <c r="AL206" s="1046"/>
      <c r="AM206" s="1046"/>
      <c r="AN206" s="1047"/>
      <c r="AO206" s="1046"/>
      <c r="AP206" s="1046"/>
      <c r="AQ206" s="1046"/>
      <c r="AR206" s="1046"/>
      <c r="AS206" s="1046"/>
      <c r="AT206" s="1046"/>
      <c r="AU206" s="1046"/>
      <c r="AV206" s="1046"/>
      <c r="AW206" s="1046"/>
      <c r="AX206" s="1046"/>
      <c r="AY206" s="1046"/>
      <c r="AZ206" s="1046"/>
      <c r="BA206" s="1046"/>
      <c r="BB206" s="1046"/>
      <c r="BC206" s="1046"/>
      <c r="BD206" s="1046"/>
      <c r="BE206" s="1046"/>
      <c r="BF206" s="1046"/>
      <c r="BG206" s="1046"/>
      <c r="BH206" s="1046"/>
      <c r="BI206" s="1046"/>
      <c r="BJ206" s="1046"/>
      <c r="BK206" s="1046"/>
      <c r="BL206" s="1046"/>
      <c r="BM206" s="1046"/>
      <c r="BN206" s="1046"/>
      <c r="BO206" s="1046"/>
      <c r="BP206" s="1046"/>
      <c r="BQ206" s="1046"/>
      <c r="BR206" s="1046"/>
      <c r="BS206" s="1046"/>
      <c r="BT206" s="1046"/>
      <c r="BU206" s="1046"/>
      <c r="BV206" s="1046"/>
      <c r="BW206" s="1046"/>
      <c r="BX206" s="1046"/>
      <c r="BY206" s="1046"/>
      <c r="BZ206" s="1046"/>
      <c r="CA206" s="1046"/>
      <c r="CB206" s="1046"/>
      <c r="CC206" s="1046"/>
      <c r="CD206" s="1046"/>
      <c r="CE206" s="1046"/>
      <c r="CF206" s="1046"/>
      <c r="CG206" s="1046"/>
      <c r="CH206" s="1046"/>
      <c r="CI206" s="1046"/>
      <c r="CJ206" s="1046"/>
      <c r="CK206" s="1046"/>
      <c r="CL206" s="1046"/>
      <c r="CM206" s="1046"/>
      <c r="CN206" s="1046"/>
      <c r="CO206" s="1046"/>
      <c r="CP206" s="1046"/>
      <c r="CQ206" s="1046"/>
      <c r="CR206" s="1046"/>
      <c r="CS206" s="1046"/>
      <c r="CT206" s="1046"/>
      <c r="CU206" s="1046"/>
      <c r="CV206" s="1046"/>
      <c r="CW206" s="1046"/>
      <c r="CX206" s="1046"/>
      <c r="CY206" s="1046"/>
      <c r="CZ206" s="1046"/>
      <c r="DA206" s="1046"/>
      <c r="DB206" s="1046"/>
      <c r="DC206" s="1046"/>
      <c r="DD206" s="1046"/>
      <c r="DE206" s="1046"/>
      <c r="DF206" s="1046"/>
      <c r="DG206" s="1046"/>
      <c r="DH206" s="1046"/>
      <c r="DI206" s="1046"/>
      <c r="DJ206" s="1046"/>
      <c r="DK206" s="1047"/>
      <c r="DL206" s="1046"/>
      <c r="DM206" s="1046"/>
      <c r="DN206" s="1046"/>
      <c r="DO206" s="1046"/>
      <c r="DP206" s="1046"/>
      <c r="DQ206" s="1046"/>
      <c r="DR206" s="1046"/>
      <c r="DS206" s="1046"/>
      <c r="DT206" s="1046"/>
      <c r="DU206" s="1046"/>
      <c r="DV206" s="1046"/>
      <c r="DW206" s="1046"/>
      <c r="DX206" s="1046"/>
      <c r="DY206" s="1046"/>
      <c r="DZ206" s="1046"/>
      <c r="EA206" s="1046"/>
      <c r="EB206" s="1046"/>
      <c r="EC206" s="1046"/>
      <c r="ED206" s="1046"/>
      <c r="EE206" s="1046"/>
      <c r="EF206" s="1046"/>
      <c r="EG206" s="1046"/>
      <c r="EH206" s="1046"/>
      <c r="EI206" s="1046"/>
      <c r="EJ206" s="1046"/>
      <c r="EK206" s="1046"/>
      <c r="EL206" s="1047"/>
      <c r="EM206" s="1046"/>
      <c r="EN206" s="1046"/>
      <c r="EO206" s="1046"/>
      <c r="EP206" s="1046"/>
      <c r="EQ206" s="1046"/>
      <c r="ER206" s="1046"/>
      <c r="ES206" s="1046"/>
      <c r="ET206" s="1046"/>
      <c r="EU206" s="1047"/>
      <c r="EV206" s="1046"/>
      <c r="EW206" s="1046"/>
      <c r="EX206" s="1046"/>
      <c r="EY206" s="1046"/>
      <c r="EZ206" s="1046"/>
      <c r="FA206" s="1046"/>
      <c r="FB206" s="1046"/>
      <c r="FC206" s="1046"/>
      <c r="FD206" s="1046"/>
      <c r="FE206" s="1046"/>
      <c r="FF206" s="1048"/>
      <c r="FG206" s="1046"/>
      <c r="FH206" s="1046"/>
      <c r="FI206" s="1046"/>
      <c r="FJ206" s="1046"/>
      <c r="FK206" s="1046"/>
      <c r="FL206" s="1046"/>
      <c r="FM206" s="1046"/>
      <c r="FN206" s="1046"/>
      <c r="FO206" s="1046"/>
      <c r="FP206" s="1046"/>
      <c r="FQ206" s="1064"/>
      <c r="FR206" s="1064"/>
      <c r="FS206" s="1046"/>
      <c r="FT206" s="1046"/>
      <c r="FU206" s="1046"/>
      <c r="FV206" s="1046"/>
      <c r="FW206" s="1046"/>
      <c r="FX206" s="1046"/>
      <c r="FY206" s="1046"/>
      <c r="FZ206" s="1046"/>
      <c r="GA206" s="1046"/>
      <c r="GB206" s="1046"/>
      <c r="GC206" s="1046"/>
      <c r="GD206" s="1049"/>
      <c r="GE206" s="1049"/>
      <c r="GF206" s="1049"/>
      <c r="GG206" s="1049"/>
      <c r="GH206" s="1080"/>
      <c r="GI206" s="1081"/>
      <c r="GJ206" s="1082"/>
      <c r="GK206" s="1082"/>
      <c r="GL206" s="1049"/>
      <c r="GM206" s="1049"/>
      <c r="GN206" s="1049"/>
      <c r="GO206" s="1049"/>
      <c r="GP206" s="1083"/>
      <c r="GQ206" s="1083"/>
      <c r="GR206" s="1083"/>
      <c r="GS206" s="1083"/>
      <c r="GT206" s="1083"/>
      <c r="GU206" s="1083"/>
      <c r="GV206" s="1083"/>
      <c r="GW206" s="1083"/>
      <c r="GX206" s="1083"/>
      <c r="GY206" s="1083"/>
      <c r="GZ206" s="1083"/>
      <c r="HA206" s="1083"/>
      <c r="HB206" s="1083"/>
      <c r="HC206" s="1083"/>
      <c r="HD206" s="1083"/>
      <c r="HE206" s="1083"/>
      <c r="HF206" s="1083"/>
      <c r="HG206" s="1083"/>
      <c r="HH206" s="1083"/>
      <c r="HI206" s="1083"/>
      <c r="HJ206" s="1083"/>
      <c r="HK206" s="1083"/>
      <c r="HL206" s="1083"/>
      <c r="HM206" s="1083"/>
      <c r="HN206" s="1083"/>
      <c r="HO206" s="1083"/>
      <c r="HP206" s="1083"/>
      <c r="HQ206" s="1083"/>
      <c r="HR206" s="1083"/>
      <c r="HS206" s="1083"/>
      <c r="HT206" s="1083"/>
      <c r="HU206" s="1083"/>
      <c r="HV206" s="1083"/>
      <c r="HW206" s="1083"/>
      <c r="HX206" s="1083"/>
      <c r="HY206" s="1083"/>
      <c r="HZ206" s="1083"/>
      <c r="IA206" s="1083"/>
      <c r="IB206" s="1083"/>
      <c r="IC206" s="1083"/>
      <c r="ID206" s="1081"/>
      <c r="IE206" s="1081"/>
      <c r="IF206" s="1083"/>
      <c r="IG206" s="1084"/>
      <c r="IH206" s="1083"/>
      <c r="II206" s="1083"/>
      <c r="IJ206" s="1083"/>
      <c r="IK206" s="1083"/>
      <c r="IL206" s="1083"/>
      <c r="IM206" s="1083"/>
      <c r="IN206" s="1083"/>
      <c r="IO206" s="1083"/>
      <c r="IP206" s="1083"/>
      <c r="IQ206" s="1083"/>
      <c r="IR206" s="1083"/>
      <c r="IS206" s="1083"/>
      <c r="IT206" s="1083"/>
      <c r="IU206" s="1083"/>
      <c r="IV206" s="1083"/>
      <c r="IW206" s="1083"/>
      <c r="IX206" s="1083"/>
      <c r="IY206" s="1083"/>
      <c r="IZ206" s="1083"/>
      <c r="JA206" s="1083"/>
      <c r="JB206" s="1083"/>
      <c r="JC206" s="1083"/>
      <c r="JD206" s="1083"/>
      <c r="JE206" s="1083"/>
      <c r="JF206" s="1083"/>
      <c r="JG206" s="1083"/>
      <c r="JH206" s="1083"/>
      <c r="JI206" s="1083"/>
      <c r="JJ206" s="1083"/>
      <c r="JK206" s="1085"/>
    </row>
    <row r="207" spans="1:271" s="1027" customFormat="1" ht="18.95" hidden="1" customHeight="1">
      <c r="A207" s="1077"/>
      <c r="B207" s="1042"/>
      <c r="C207" s="1052"/>
      <c r="D207" s="1052"/>
      <c r="E207" s="1078"/>
      <c r="F207" s="1078"/>
      <c r="G207" s="1078"/>
      <c r="H207" s="1052"/>
      <c r="I207" s="1043"/>
      <c r="J207" s="1043"/>
      <c r="K207" s="1053"/>
      <c r="L207" s="1053"/>
      <c r="M207" s="1053"/>
      <c r="N207" s="1044"/>
      <c r="O207" s="1079"/>
      <c r="P207" s="1045"/>
      <c r="Q207" s="1044"/>
      <c r="R207" s="1044"/>
      <c r="S207" s="1044"/>
      <c r="T207" s="1044"/>
      <c r="U207" s="1044"/>
      <c r="V207" s="1044"/>
      <c r="W207" s="1044"/>
      <c r="X207" s="1044"/>
      <c r="Y207" s="1068"/>
      <c r="Z207" s="1068"/>
      <c r="AA207" s="1047"/>
      <c r="AB207" s="1046"/>
      <c r="AC207" s="1046"/>
      <c r="AD207" s="1046"/>
      <c r="AE207" s="1046"/>
      <c r="AF207" s="1046"/>
      <c r="AG207" s="1046"/>
      <c r="AH207" s="1046"/>
      <c r="AI207" s="1046"/>
      <c r="AJ207" s="1046"/>
      <c r="AK207" s="1046"/>
      <c r="AL207" s="1046"/>
      <c r="AM207" s="1046"/>
      <c r="AN207" s="1047"/>
      <c r="AO207" s="1046"/>
      <c r="AP207" s="1046"/>
      <c r="AQ207" s="1046"/>
      <c r="AR207" s="1046"/>
      <c r="AS207" s="1046"/>
      <c r="AT207" s="1046"/>
      <c r="AU207" s="1046"/>
      <c r="AV207" s="1046"/>
      <c r="AW207" s="1046"/>
      <c r="AX207" s="1046"/>
      <c r="AY207" s="1046"/>
      <c r="AZ207" s="1046"/>
      <c r="BA207" s="1046"/>
      <c r="BB207" s="1046"/>
      <c r="BC207" s="1046"/>
      <c r="BD207" s="1046"/>
      <c r="BE207" s="1046"/>
      <c r="BF207" s="1046"/>
      <c r="BG207" s="1046"/>
      <c r="BH207" s="1046"/>
      <c r="BI207" s="1046"/>
      <c r="BJ207" s="1046"/>
      <c r="BK207" s="1046"/>
      <c r="BL207" s="1046"/>
      <c r="BM207" s="1046"/>
      <c r="BN207" s="1046"/>
      <c r="BO207" s="1046"/>
      <c r="BP207" s="1046"/>
      <c r="BQ207" s="1046"/>
      <c r="BR207" s="1046"/>
      <c r="BS207" s="1046"/>
      <c r="BT207" s="1046"/>
      <c r="BU207" s="1046"/>
      <c r="BV207" s="1046"/>
      <c r="BW207" s="1046"/>
      <c r="BX207" s="1046"/>
      <c r="BY207" s="1046"/>
      <c r="BZ207" s="1046"/>
      <c r="CA207" s="1046"/>
      <c r="CB207" s="1046"/>
      <c r="CC207" s="1046"/>
      <c r="CD207" s="1046"/>
      <c r="CE207" s="1046"/>
      <c r="CF207" s="1046"/>
      <c r="CG207" s="1046"/>
      <c r="CH207" s="1046"/>
      <c r="CI207" s="1046"/>
      <c r="CJ207" s="1046"/>
      <c r="CK207" s="1046"/>
      <c r="CL207" s="1046"/>
      <c r="CM207" s="1046"/>
      <c r="CN207" s="1046"/>
      <c r="CO207" s="1046"/>
      <c r="CP207" s="1046"/>
      <c r="CQ207" s="1046"/>
      <c r="CR207" s="1046"/>
      <c r="CS207" s="1046"/>
      <c r="CT207" s="1046"/>
      <c r="CU207" s="1046"/>
      <c r="CV207" s="1046"/>
      <c r="CW207" s="1046"/>
      <c r="CX207" s="1046"/>
      <c r="CY207" s="1046"/>
      <c r="CZ207" s="1046"/>
      <c r="DA207" s="1046"/>
      <c r="DB207" s="1046"/>
      <c r="DC207" s="1046"/>
      <c r="DD207" s="1046"/>
      <c r="DE207" s="1046"/>
      <c r="DF207" s="1046"/>
      <c r="DG207" s="1046"/>
      <c r="DH207" s="1046"/>
      <c r="DI207" s="1046"/>
      <c r="DJ207" s="1046"/>
      <c r="DK207" s="1047"/>
      <c r="DL207" s="1046"/>
      <c r="DM207" s="1046"/>
      <c r="DN207" s="1046"/>
      <c r="DO207" s="1046"/>
      <c r="DP207" s="1046"/>
      <c r="DQ207" s="1046"/>
      <c r="DR207" s="1046"/>
      <c r="DS207" s="1046"/>
      <c r="DT207" s="1046"/>
      <c r="DU207" s="1046"/>
      <c r="DV207" s="1046"/>
      <c r="DW207" s="1046"/>
      <c r="DX207" s="1046"/>
      <c r="DY207" s="1046"/>
      <c r="DZ207" s="1046"/>
      <c r="EA207" s="1046"/>
      <c r="EB207" s="1046"/>
      <c r="EC207" s="1046"/>
      <c r="ED207" s="1046"/>
      <c r="EE207" s="1046"/>
      <c r="EF207" s="1046"/>
      <c r="EG207" s="1046"/>
      <c r="EH207" s="1046"/>
      <c r="EI207" s="1046"/>
      <c r="EJ207" s="1046"/>
      <c r="EK207" s="1046"/>
      <c r="EL207" s="1047"/>
      <c r="EM207" s="1046"/>
      <c r="EN207" s="1046"/>
      <c r="EO207" s="1046"/>
      <c r="EP207" s="1046"/>
      <c r="EQ207" s="1046"/>
      <c r="ER207" s="1046"/>
      <c r="ES207" s="1046"/>
      <c r="ET207" s="1046"/>
      <c r="EU207" s="1047"/>
      <c r="EV207" s="1046"/>
      <c r="EW207" s="1046"/>
      <c r="EX207" s="1046"/>
      <c r="EY207" s="1046"/>
      <c r="EZ207" s="1046"/>
      <c r="FA207" s="1046"/>
      <c r="FB207" s="1046"/>
      <c r="FC207" s="1046"/>
      <c r="FD207" s="1046"/>
      <c r="FE207" s="1046"/>
      <c r="FF207" s="1048"/>
      <c r="FG207" s="1046"/>
      <c r="FH207" s="1046"/>
      <c r="FI207" s="1046"/>
      <c r="FJ207" s="1046"/>
      <c r="FK207" s="1046"/>
      <c r="FL207" s="1046"/>
      <c r="FM207" s="1046"/>
      <c r="FN207" s="1046"/>
      <c r="FO207" s="1046"/>
      <c r="FP207" s="1046"/>
      <c r="FQ207" s="1064"/>
      <c r="FR207" s="1064"/>
      <c r="FS207" s="1046"/>
      <c r="FT207" s="1046"/>
      <c r="FU207" s="1046"/>
      <c r="FV207" s="1046"/>
      <c r="FW207" s="1046"/>
      <c r="FX207" s="1046"/>
      <c r="FY207" s="1046"/>
      <c r="FZ207" s="1046"/>
      <c r="GA207" s="1046"/>
      <c r="GB207" s="1046"/>
      <c r="GC207" s="1046"/>
      <c r="GD207" s="1049"/>
      <c r="GE207" s="1049"/>
      <c r="GF207" s="1049"/>
      <c r="GG207" s="1049"/>
      <c r="GH207" s="1080"/>
      <c r="GI207" s="1081"/>
      <c r="GJ207" s="1082"/>
      <c r="GK207" s="1082"/>
      <c r="GL207" s="1049"/>
      <c r="GM207" s="1049"/>
      <c r="GN207" s="1049"/>
      <c r="GO207" s="1049"/>
      <c r="GP207" s="1083"/>
      <c r="GQ207" s="1083"/>
      <c r="GR207" s="1083"/>
      <c r="GS207" s="1083"/>
      <c r="GT207" s="1083"/>
      <c r="GU207" s="1083"/>
      <c r="GV207" s="1083"/>
      <c r="GW207" s="1083"/>
      <c r="GX207" s="1083"/>
      <c r="GY207" s="1083"/>
      <c r="GZ207" s="1083"/>
      <c r="HA207" s="1083"/>
      <c r="HB207" s="1083"/>
      <c r="HC207" s="1083"/>
      <c r="HD207" s="1083"/>
      <c r="HE207" s="1083"/>
      <c r="HF207" s="1083"/>
      <c r="HG207" s="1083"/>
      <c r="HH207" s="1083"/>
      <c r="HI207" s="1083"/>
      <c r="HJ207" s="1083"/>
      <c r="HK207" s="1083"/>
      <c r="HL207" s="1083"/>
      <c r="HM207" s="1083"/>
      <c r="HN207" s="1083"/>
      <c r="HO207" s="1083"/>
      <c r="HP207" s="1083"/>
      <c r="HQ207" s="1083"/>
      <c r="HR207" s="1083"/>
      <c r="HS207" s="1083"/>
      <c r="HT207" s="1083"/>
      <c r="HU207" s="1083"/>
      <c r="HV207" s="1083"/>
      <c r="HW207" s="1083"/>
      <c r="HX207" s="1083"/>
      <c r="HY207" s="1083"/>
      <c r="HZ207" s="1083"/>
      <c r="IA207" s="1083"/>
      <c r="IB207" s="1083"/>
      <c r="IC207" s="1083"/>
      <c r="ID207" s="1081"/>
      <c r="IE207" s="1081"/>
      <c r="IF207" s="1083"/>
      <c r="IG207" s="1084"/>
      <c r="IH207" s="1083"/>
      <c r="II207" s="1083"/>
      <c r="IJ207" s="1083"/>
      <c r="IK207" s="1083"/>
      <c r="IL207" s="1083"/>
      <c r="IM207" s="1083"/>
      <c r="IN207" s="1083"/>
      <c r="IO207" s="1083"/>
      <c r="IP207" s="1083"/>
      <c r="IQ207" s="1083"/>
      <c r="IR207" s="1083"/>
      <c r="IS207" s="1083"/>
      <c r="IT207" s="1083"/>
      <c r="IU207" s="1083"/>
      <c r="IV207" s="1083"/>
      <c r="IW207" s="1083"/>
      <c r="IX207" s="1083"/>
      <c r="IY207" s="1083"/>
      <c r="IZ207" s="1083"/>
      <c r="JA207" s="1083"/>
      <c r="JB207" s="1083"/>
      <c r="JC207" s="1083"/>
      <c r="JD207" s="1083"/>
      <c r="JE207" s="1083"/>
      <c r="JF207" s="1083"/>
      <c r="JG207" s="1083"/>
      <c r="JH207" s="1083"/>
      <c r="JI207" s="1083"/>
      <c r="JJ207" s="1083"/>
      <c r="JK207" s="1085"/>
    </row>
    <row r="208" spans="1:271" s="1027" customFormat="1" ht="18.95" hidden="1" customHeight="1">
      <c r="A208" s="1077"/>
      <c r="B208" s="1042"/>
      <c r="C208" s="1052"/>
      <c r="D208" s="1052"/>
      <c r="E208" s="1078"/>
      <c r="F208" s="1078"/>
      <c r="G208" s="1078"/>
      <c r="H208" s="1052"/>
      <c r="I208" s="1043"/>
      <c r="J208" s="1043"/>
      <c r="K208" s="1053"/>
      <c r="L208" s="1053"/>
      <c r="M208" s="1053"/>
      <c r="N208" s="1044"/>
      <c r="O208" s="1079"/>
      <c r="P208" s="1045"/>
      <c r="Q208" s="1044"/>
      <c r="R208" s="1044"/>
      <c r="S208" s="1044"/>
      <c r="T208" s="1044"/>
      <c r="U208" s="1044"/>
      <c r="V208" s="1044"/>
      <c r="W208" s="1044"/>
      <c r="X208" s="1044"/>
      <c r="Y208" s="1068"/>
      <c r="Z208" s="1068"/>
      <c r="AA208" s="1047"/>
      <c r="AB208" s="1046"/>
      <c r="AC208" s="1046"/>
      <c r="AD208" s="1046"/>
      <c r="AE208" s="1046"/>
      <c r="AF208" s="1046"/>
      <c r="AG208" s="1046"/>
      <c r="AH208" s="1046"/>
      <c r="AI208" s="1046"/>
      <c r="AJ208" s="1046"/>
      <c r="AK208" s="1046"/>
      <c r="AL208" s="1046"/>
      <c r="AM208" s="1046"/>
      <c r="AN208" s="1047"/>
      <c r="AO208" s="1046"/>
      <c r="AP208" s="1046"/>
      <c r="AQ208" s="1046"/>
      <c r="AR208" s="1046"/>
      <c r="AS208" s="1046"/>
      <c r="AT208" s="1046"/>
      <c r="AU208" s="1046"/>
      <c r="AV208" s="1046"/>
      <c r="AW208" s="1046"/>
      <c r="AX208" s="1046"/>
      <c r="AY208" s="1046"/>
      <c r="AZ208" s="1046"/>
      <c r="BA208" s="1046"/>
      <c r="BB208" s="1046"/>
      <c r="BC208" s="1046"/>
      <c r="BD208" s="1046"/>
      <c r="BE208" s="1046"/>
      <c r="BF208" s="1046"/>
      <c r="BG208" s="1046"/>
      <c r="BH208" s="1046"/>
      <c r="BI208" s="1046"/>
      <c r="BJ208" s="1046"/>
      <c r="BK208" s="1046"/>
      <c r="BL208" s="1046"/>
      <c r="BM208" s="1046"/>
      <c r="BN208" s="1046"/>
      <c r="BO208" s="1046"/>
      <c r="BP208" s="1046"/>
      <c r="BQ208" s="1046"/>
      <c r="BR208" s="1046"/>
      <c r="BS208" s="1046"/>
      <c r="BT208" s="1046"/>
      <c r="BU208" s="1046"/>
      <c r="BV208" s="1046"/>
      <c r="BW208" s="1046"/>
      <c r="BX208" s="1046"/>
      <c r="BY208" s="1046"/>
      <c r="BZ208" s="1046"/>
      <c r="CA208" s="1046"/>
      <c r="CB208" s="1046"/>
      <c r="CC208" s="1046"/>
      <c r="CD208" s="1046"/>
      <c r="CE208" s="1046"/>
      <c r="CF208" s="1046"/>
      <c r="CG208" s="1046"/>
      <c r="CH208" s="1046"/>
      <c r="CI208" s="1046"/>
      <c r="CJ208" s="1046"/>
      <c r="CK208" s="1046"/>
      <c r="CL208" s="1046"/>
      <c r="CM208" s="1046"/>
      <c r="CN208" s="1046"/>
      <c r="CO208" s="1046"/>
      <c r="CP208" s="1046"/>
      <c r="CQ208" s="1046"/>
      <c r="CR208" s="1046"/>
      <c r="CS208" s="1046"/>
      <c r="CT208" s="1046"/>
      <c r="CU208" s="1046"/>
      <c r="CV208" s="1046"/>
      <c r="CW208" s="1046"/>
      <c r="CX208" s="1046"/>
      <c r="CY208" s="1046"/>
      <c r="CZ208" s="1046"/>
      <c r="DA208" s="1046"/>
      <c r="DB208" s="1046"/>
      <c r="DC208" s="1046"/>
      <c r="DD208" s="1046"/>
      <c r="DE208" s="1046"/>
      <c r="DF208" s="1046"/>
      <c r="DG208" s="1046"/>
      <c r="DH208" s="1046"/>
      <c r="DI208" s="1046"/>
      <c r="DJ208" s="1046"/>
      <c r="DK208" s="1047"/>
      <c r="DL208" s="1046"/>
      <c r="DM208" s="1046"/>
      <c r="DN208" s="1046"/>
      <c r="DO208" s="1046"/>
      <c r="DP208" s="1046"/>
      <c r="DQ208" s="1046"/>
      <c r="DR208" s="1046"/>
      <c r="DS208" s="1046"/>
      <c r="DT208" s="1046"/>
      <c r="DU208" s="1046"/>
      <c r="DV208" s="1046"/>
      <c r="DW208" s="1046"/>
      <c r="DX208" s="1046"/>
      <c r="DY208" s="1046"/>
      <c r="DZ208" s="1046"/>
      <c r="EA208" s="1046"/>
      <c r="EB208" s="1046"/>
      <c r="EC208" s="1046"/>
      <c r="ED208" s="1046"/>
      <c r="EE208" s="1046"/>
      <c r="EF208" s="1046"/>
      <c r="EG208" s="1046"/>
      <c r="EH208" s="1046"/>
      <c r="EI208" s="1046"/>
      <c r="EJ208" s="1046"/>
      <c r="EK208" s="1046"/>
      <c r="EL208" s="1047"/>
      <c r="EM208" s="1046"/>
      <c r="EN208" s="1046"/>
      <c r="EO208" s="1046"/>
      <c r="EP208" s="1046"/>
      <c r="EQ208" s="1046"/>
      <c r="ER208" s="1046"/>
      <c r="ES208" s="1046"/>
      <c r="ET208" s="1046"/>
      <c r="EU208" s="1047"/>
      <c r="EV208" s="1046"/>
      <c r="EW208" s="1046"/>
      <c r="EX208" s="1046"/>
      <c r="EY208" s="1046"/>
      <c r="EZ208" s="1046"/>
      <c r="FA208" s="1046"/>
      <c r="FB208" s="1046"/>
      <c r="FC208" s="1046"/>
      <c r="FD208" s="1046"/>
      <c r="FE208" s="1046"/>
      <c r="FF208" s="1048"/>
      <c r="FG208" s="1046"/>
      <c r="FH208" s="1046"/>
      <c r="FI208" s="1046"/>
      <c r="FJ208" s="1046"/>
      <c r="FK208" s="1046"/>
      <c r="FL208" s="1046"/>
      <c r="FM208" s="1046"/>
      <c r="FN208" s="1046"/>
      <c r="FO208" s="1046"/>
      <c r="FP208" s="1046"/>
      <c r="FQ208" s="1064"/>
      <c r="FR208" s="1064"/>
      <c r="FS208" s="1046"/>
      <c r="FT208" s="1046"/>
      <c r="FU208" s="1046"/>
      <c r="FV208" s="1046"/>
      <c r="FW208" s="1046"/>
      <c r="FX208" s="1046"/>
      <c r="FY208" s="1046"/>
      <c r="FZ208" s="1046"/>
      <c r="GA208" s="1046"/>
      <c r="GB208" s="1046"/>
      <c r="GC208" s="1046"/>
      <c r="GD208" s="1049"/>
      <c r="GE208" s="1049"/>
      <c r="GF208" s="1049"/>
      <c r="GG208" s="1049"/>
      <c r="GH208" s="1080"/>
      <c r="GI208" s="1081"/>
      <c r="GJ208" s="1082"/>
      <c r="GK208" s="1082"/>
      <c r="GL208" s="1049"/>
      <c r="GM208" s="1049"/>
      <c r="GN208" s="1049"/>
      <c r="GO208" s="1049"/>
      <c r="GP208" s="1083"/>
      <c r="GQ208" s="1083"/>
      <c r="GR208" s="1083"/>
      <c r="GS208" s="1083"/>
      <c r="GT208" s="1083"/>
      <c r="GU208" s="1083"/>
      <c r="GV208" s="1083"/>
      <c r="GW208" s="1083"/>
      <c r="GX208" s="1083"/>
      <c r="GY208" s="1083"/>
      <c r="GZ208" s="1083"/>
      <c r="HA208" s="1083"/>
      <c r="HB208" s="1083"/>
      <c r="HC208" s="1083"/>
      <c r="HD208" s="1083"/>
      <c r="HE208" s="1083"/>
      <c r="HF208" s="1083"/>
      <c r="HG208" s="1083"/>
      <c r="HH208" s="1083"/>
      <c r="HI208" s="1083"/>
      <c r="HJ208" s="1083"/>
      <c r="HK208" s="1083"/>
      <c r="HL208" s="1083"/>
      <c r="HM208" s="1083"/>
      <c r="HN208" s="1083"/>
      <c r="HO208" s="1083"/>
      <c r="HP208" s="1083"/>
      <c r="HQ208" s="1083"/>
      <c r="HR208" s="1083"/>
      <c r="HS208" s="1083"/>
      <c r="HT208" s="1083"/>
      <c r="HU208" s="1083"/>
      <c r="HV208" s="1083"/>
      <c r="HW208" s="1083"/>
      <c r="HX208" s="1083"/>
      <c r="HY208" s="1083"/>
      <c r="HZ208" s="1083"/>
      <c r="IA208" s="1083"/>
      <c r="IB208" s="1083"/>
      <c r="IC208" s="1083"/>
      <c r="ID208" s="1081"/>
      <c r="IE208" s="1081"/>
      <c r="IF208" s="1083"/>
      <c r="IG208" s="1084"/>
      <c r="IH208" s="1083"/>
      <c r="II208" s="1083"/>
      <c r="IJ208" s="1083"/>
      <c r="IK208" s="1083"/>
      <c r="IL208" s="1083"/>
      <c r="IM208" s="1083"/>
      <c r="IN208" s="1083"/>
      <c r="IO208" s="1083"/>
      <c r="IP208" s="1083"/>
      <c r="IQ208" s="1083"/>
      <c r="IR208" s="1083"/>
      <c r="IS208" s="1083"/>
      <c r="IT208" s="1083"/>
      <c r="IU208" s="1083"/>
      <c r="IV208" s="1083"/>
      <c r="IW208" s="1083"/>
      <c r="IX208" s="1083"/>
      <c r="IY208" s="1083"/>
      <c r="IZ208" s="1083"/>
      <c r="JA208" s="1083"/>
      <c r="JB208" s="1083"/>
      <c r="JC208" s="1083"/>
      <c r="JD208" s="1083"/>
      <c r="JE208" s="1083"/>
      <c r="JF208" s="1083"/>
      <c r="JG208" s="1083"/>
      <c r="JH208" s="1083"/>
      <c r="JI208" s="1083"/>
      <c r="JJ208" s="1083"/>
      <c r="JK208" s="1085"/>
    </row>
    <row r="209" spans="1:271" s="1027" customFormat="1" ht="18.95" hidden="1" customHeight="1">
      <c r="A209" s="1077"/>
      <c r="B209" s="1042"/>
      <c r="C209" s="1052"/>
      <c r="D209" s="1052"/>
      <c r="E209" s="1078"/>
      <c r="F209" s="1078"/>
      <c r="G209" s="1078"/>
      <c r="H209" s="1052"/>
      <c r="I209" s="1043"/>
      <c r="J209" s="1043"/>
      <c r="K209" s="1053"/>
      <c r="L209" s="1053"/>
      <c r="M209" s="1053"/>
      <c r="N209" s="1044"/>
      <c r="O209" s="1079"/>
      <c r="P209" s="1045"/>
      <c r="Q209" s="1044"/>
      <c r="R209" s="1044"/>
      <c r="S209" s="1044"/>
      <c r="T209" s="1044"/>
      <c r="U209" s="1044"/>
      <c r="V209" s="1044"/>
      <c r="W209" s="1044"/>
      <c r="X209" s="1044"/>
      <c r="Y209" s="1068"/>
      <c r="Z209" s="1068"/>
      <c r="AA209" s="1047"/>
      <c r="AB209" s="1046"/>
      <c r="AC209" s="1046"/>
      <c r="AD209" s="1046"/>
      <c r="AE209" s="1046"/>
      <c r="AF209" s="1046"/>
      <c r="AG209" s="1046"/>
      <c r="AH209" s="1046"/>
      <c r="AI209" s="1046"/>
      <c r="AJ209" s="1046"/>
      <c r="AK209" s="1046"/>
      <c r="AL209" s="1046"/>
      <c r="AM209" s="1046"/>
      <c r="AN209" s="1047"/>
      <c r="AO209" s="1046"/>
      <c r="AP209" s="1046"/>
      <c r="AQ209" s="1046"/>
      <c r="AR209" s="1046"/>
      <c r="AS209" s="1046"/>
      <c r="AT209" s="1046"/>
      <c r="AU209" s="1046"/>
      <c r="AV209" s="1046"/>
      <c r="AW209" s="1046"/>
      <c r="AX209" s="1046"/>
      <c r="AY209" s="1046"/>
      <c r="AZ209" s="1046"/>
      <c r="BA209" s="1046"/>
      <c r="BB209" s="1046"/>
      <c r="BC209" s="1046"/>
      <c r="BD209" s="1046"/>
      <c r="BE209" s="1046"/>
      <c r="BF209" s="1046"/>
      <c r="BG209" s="1046"/>
      <c r="BH209" s="1046"/>
      <c r="BI209" s="1046"/>
      <c r="BJ209" s="1046"/>
      <c r="BK209" s="1046"/>
      <c r="BL209" s="1046"/>
      <c r="BM209" s="1046"/>
      <c r="BN209" s="1046"/>
      <c r="BO209" s="1046"/>
      <c r="BP209" s="1046"/>
      <c r="BQ209" s="1046"/>
      <c r="BR209" s="1046"/>
      <c r="BS209" s="1046"/>
      <c r="BT209" s="1046"/>
      <c r="BU209" s="1046"/>
      <c r="BV209" s="1046"/>
      <c r="BW209" s="1046"/>
      <c r="BX209" s="1046"/>
      <c r="BY209" s="1046"/>
      <c r="BZ209" s="1046"/>
      <c r="CA209" s="1046"/>
      <c r="CB209" s="1046"/>
      <c r="CC209" s="1046"/>
      <c r="CD209" s="1046"/>
      <c r="CE209" s="1046"/>
      <c r="CF209" s="1046"/>
      <c r="CG209" s="1046"/>
      <c r="CH209" s="1046"/>
      <c r="CI209" s="1046"/>
      <c r="CJ209" s="1046"/>
      <c r="CK209" s="1046"/>
      <c r="CL209" s="1046"/>
      <c r="CM209" s="1046"/>
      <c r="CN209" s="1046"/>
      <c r="CO209" s="1046"/>
      <c r="CP209" s="1046"/>
      <c r="CQ209" s="1046"/>
      <c r="CR209" s="1046"/>
      <c r="CS209" s="1046"/>
      <c r="CT209" s="1046"/>
      <c r="CU209" s="1046"/>
      <c r="CV209" s="1046"/>
      <c r="CW209" s="1046"/>
      <c r="CX209" s="1046"/>
      <c r="CY209" s="1046"/>
      <c r="CZ209" s="1046"/>
      <c r="DA209" s="1046"/>
      <c r="DB209" s="1046"/>
      <c r="DC209" s="1046"/>
      <c r="DD209" s="1046"/>
      <c r="DE209" s="1046"/>
      <c r="DF209" s="1046"/>
      <c r="DG209" s="1046"/>
      <c r="DH209" s="1046"/>
      <c r="DI209" s="1046"/>
      <c r="DJ209" s="1046"/>
      <c r="DK209" s="1047"/>
      <c r="DL209" s="1046"/>
      <c r="DM209" s="1046"/>
      <c r="DN209" s="1046"/>
      <c r="DO209" s="1046"/>
      <c r="DP209" s="1046"/>
      <c r="DQ209" s="1046"/>
      <c r="DR209" s="1046"/>
      <c r="DS209" s="1046"/>
      <c r="DT209" s="1046"/>
      <c r="DU209" s="1046"/>
      <c r="DV209" s="1046"/>
      <c r="DW209" s="1046"/>
      <c r="DX209" s="1046"/>
      <c r="DY209" s="1046"/>
      <c r="DZ209" s="1046"/>
      <c r="EA209" s="1046"/>
      <c r="EB209" s="1046"/>
      <c r="EC209" s="1046"/>
      <c r="ED209" s="1046"/>
      <c r="EE209" s="1046"/>
      <c r="EF209" s="1046"/>
      <c r="EG209" s="1046"/>
      <c r="EH209" s="1046"/>
      <c r="EI209" s="1046"/>
      <c r="EJ209" s="1046"/>
      <c r="EK209" s="1046"/>
      <c r="EL209" s="1047"/>
      <c r="EM209" s="1046"/>
      <c r="EN209" s="1046"/>
      <c r="EO209" s="1046"/>
      <c r="EP209" s="1046"/>
      <c r="EQ209" s="1046"/>
      <c r="ER209" s="1046"/>
      <c r="ES209" s="1046"/>
      <c r="ET209" s="1046"/>
      <c r="EU209" s="1047"/>
      <c r="EV209" s="1046"/>
      <c r="EW209" s="1046"/>
      <c r="EX209" s="1046"/>
      <c r="EY209" s="1046"/>
      <c r="EZ209" s="1046"/>
      <c r="FA209" s="1046"/>
      <c r="FB209" s="1046"/>
      <c r="FC209" s="1046"/>
      <c r="FD209" s="1046"/>
      <c r="FE209" s="1046"/>
      <c r="FF209" s="1048"/>
      <c r="FG209" s="1046"/>
      <c r="FH209" s="1046"/>
      <c r="FI209" s="1046"/>
      <c r="FJ209" s="1046"/>
      <c r="FK209" s="1046"/>
      <c r="FL209" s="1046"/>
      <c r="FM209" s="1046"/>
      <c r="FN209" s="1046"/>
      <c r="FO209" s="1046"/>
      <c r="FP209" s="1046"/>
      <c r="FQ209" s="1064"/>
      <c r="FR209" s="1064"/>
      <c r="FS209" s="1046"/>
      <c r="FT209" s="1046"/>
      <c r="FU209" s="1046"/>
      <c r="FV209" s="1046"/>
      <c r="FW209" s="1046"/>
      <c r="FX209" s="1046"/>
      <c r="FY209" s="1046"/>
      <c r="FZ209" s="1046"/>
      <c r="GA209" s="1046"/>
      <c r="GB209" s="1046"/>
      <c r="GC209" s="1046"/>
      <c r="GD209" s="1049"/>
      <c r="GE209" s="1049"/>
      <c r="GF209" s="1049"/>
      <c r="GG209" s="1049"/>
      <c r="GH209" s="1080"/>
      <c r="GI209" s="1081"/>
      <c r="GJ209" s="1082"/>
      <c r="GK209" s="1082"/>
      <c r="GL209" s="1049"/>
      <c r="GM209" s="1049"/>
      <c r="GN209" s="1049"/>
      <c r="GO209" s="1049"/>
      <c r="GP209" s="1083"/>
      <c r="GQ209" s="1083"/>
      <c r="GR209" s="1083"/>
      <c r="GS209" s="1083"/>
      <c r="GT209" s="1083"/>
      <c r="GU209" s="1083"/>
      <c r="GV209" s="1083"/>
      <c r="GW209" s="1083"/>
      <c r="GX209" s="1083"/>
      <c r="GY209" s="1083"/>
      <c r="GZ209" s="1083"/>
      <c r="HA209" s="1083"/>
      <c r="HB209" s="1083"/>
      <c r="HC209" s="1083"/>
      <c r="HD209" s="1083"/>
      <c r="HE209" s="1083"/>
      <c r="HF209" s="1083"/>
      <c r="HG209" s="1083"/>
      <c r="HH209" s="1083"/>
      <c r="HI209" s="1083"/>
      <c r="HJ209" s="1083"/>
      <c r="HK209" s="1083"/>
      <c r="HL209" s="1083"/>
      <c r="HM209" s="1083"/>
      <c r="HN209" s="1083"/>
      <c r="HO209" s="1083"/>
      <c r="HP209" s="1083"/>
      <c r="HQ209" s="1083"/>
      <c r="HR209" s="1083"/>
      <c r="HS209" s="1083"/>
      <c r="HT209" s="1083"/>
      <c r="HU209" s="1083"/>
      <c r="HV209" s="1083"/>
      <c r="HW209" s="1083"/>
      <c r="HX209" s="1083"/>
      <c r="HY209" s="1083"/>
      <c r="HZ209" s="1083"/>
      <c r="IA209" s="1083"/>
      <c r="IB209" s="1083"/>
      <c r="IC209" s="1083"/>
      <c r="ID209" s="1081"/>
      <c r="IE209" s="1081"/>
      <c r="IF209" s="1083"/>
      <c r="IG209" s="1084"/>
      <c r="IH209" s="1083"/>
      <c r="II209" s="1083"/>
      <c r="IJ209" s="1083"/>
      <c r="IK209" s="1083"/>
      <c r="IL209" s="1083"/>
      <c r="IM209" s="1083"/>
      <c r="IN209" s="1083"/>
      <c r="IO209" s="1083"/>
      <c r="IP209" s="1083"/>
      <c r="IQ209" s="1083"/>
      <c r="IR209" s="1083"/>
      <c r="IS209" s="1083"/>
      <c r="IT209" s="1083"/>
      <c r="IU209" s="1083"/>
      <c r="IV209" s="1083"/>
      <c r="IW209" s="1083"/>
      <c r="IX209" s="1083"/>
      <c r="IY209" s="1083"/>
      <c r="IZ209" s="1083"/>
      <c r="JA209" s="1083"/>
      <c r="JB209" s="1083"/>
      <c r="JC209" s="1083"/>
      <c r="JD209" s="1083"/>
      <c r="JE209" s="1083"/>
      <c r="JF209" s="1083"/>
      <c r="JG209" s="1083"/>
      <c r="JH209" s="1083"/>
      <c r="JI209" s="1083"/>
      <c r="JJ209" s="1083"/>
      <c r="JK209" s="1085"/>
    </row>
    <row r="210" spans="1:271" s="1027" customFormat="1" ht="18.95" hidden="1" customHeight="1">
      <c r="A210" s="1077"/>
      <c r="B210" s="1042"/>
      <c r="C210" s="1052"/>
      <c r="D210" s="1052"/>
      <c r="E210" s="1078"/>
      <c r="F210" s="1078"/>
      <c r="G210" s="1078"/>
      <c r="H210" s="1052"/>
      <c r="I210" s="1043"/>
      <c r="J210" s="1043"/>
      <c r="K210" s="1053"/>
      <c r="L210" s="1053"/>
      <c r="M210" s="1053"/>
      <c r="N210" s="1044"/>
      <c r="O210" s="1079"/>
      <c r="P210" s="1045"/>
      <c r="Q210" s="1044"/>
      <c r="R210" s="1044"/>
      <c r="S210" s="1044"/>
      <c r="T210" s="1044"/>
      <c r="U210" s="1044"/>
      <c r="V210" s="1044"/>
      <c r="W210" s="1044"/>
      <c r="X210" s="1044"/>
      <c r="Y210" s="1068"/>
      <c r="Z210" s="1068"/>
      <c r="AA210" s="1047"/>
      <c r="AB210" s="1046"/>
      <c r="AC210" s="1046"/>
      <c r="AD210" s="1046"/>
      <c r="AE210" s="1046"/>
      <c r="AF210" s="1046"/>
      <c r="AG210" s="1046"/>
      <c r="AH210" s="1046"/>
      <c r="AI210" s="1046"/>
      <c r="AJ210" s="1046"/>
      <c r="AK210" s="1046"/>
      <c r="AL210" s="1046"/>
      <c r="AM210" s="1046"/>
      <c r="AN210" s="1047"/>
      <c r="AO210" s="1046"/>
      <c r="AP210" s="1046"/>
      <c r="AQ210" s="1046"/>
      <c r="AR210" s="1046"/>
      <c r="AS210" s="1046"/>
      <c r="AT210" s="1046"/>
      <c r="AU210" s="1046"/>
      <c r="AV210" s="1046"/>
      <c r="AW210" s="1046"/>
      <c r="AX210" s="1046"/>
      <c r="AY210" s="1046"/>
      <c r="AZ210" s="1046"/>
      <c r="BA210" s="1046"/>
      <c r="BB210" s="1046"/>
      <c r="BC210" s="1046"/>
      <c r="BD210" s="1046"/>
      <c r="BE210" s="1046"/>
      <c r="BF210" s="1046"/>
      <c r="BG210" s="1046"/>
      <c r="BH210" s="1046"/>
      <c r="BI210" s="1046"/>
      <c r="BJ210" s="1046"/>
      <c r="BK210" s="1046"/>
      <c r="BL210" s="1046"/>
      <c r="BM210" s="1046"/>
      <c r="BN210" s="1046"/>
      <c r="BO210" s="1046"/>
      <c r="BP210" s="1046"/>
      <c r="BQ210" s="1046"/>
      <c r="BR210" s="1046"/>
      <c r="BS210" s="1046"/>
      <c r="BT210" s="1046"/>
      <c r="BU210" s="1046"/>
      <c r="BV210" s="1046"/>
      <c r="BW210" s="1046"/>
      <c r="BX210" s="1046"/>
      <c r="BY210" s="1046"/>
      <c r="BZ210" s="1046"/>
      <c r="CA210" s="1046"/>
      <c r="CB210" s="1046"/>
      <c r="CC210" s="1046"/>
      <c r="CD210" s="1046"/>
      <c r="CE210" s="1046"/>
      <c r="CF210" s="1046"/>
      <c r="CG210" s="1046"/>
      <c r="CH210" s="1046"/>
      <c r="CI210" s="1046"/>
      <c r="CJ210" s="1046"/>
      <c r="CK210" s="1046"/>
      <c r="CL210" s="1046"/>
      <c r="CM210" s="1046"/>
      <c r="CN210" s="1046"/>
      <c r="CO210" s="1046"/>
      <c r="CP210" s="1046"/>
      <c r="CQ210" s="1046"/>
      <c r="CR210" s="1046"/>
      <c r="CS210" s="1046"/>
      <c r="CT210" s="1046"/>
      <c r="CU210" s="1046"/>
      <c r="CV210" s="1046"/>
      <c r="CW210" s="1046"/>
      <c r="CX210" s="1046"/>
      <c r="CY210" s="1046"/>
      <c r="CZ210" s="1046"/>
      <c r="DA210" s="1046"/>
      <c r="DB210" s="1046"/>
      <c r="DC210" s="1046"/>
      <c r="DD210" s="1046"/>
      <c r="DE210" s="1046"/>
      <c r="DF210" s="1046"/>
      <c r="DG210" s="1046"/>
      <c r="DH210" s="1046"/>
      <c r="DI210" s="1046"/>
      <c r="DJ210" s="1046"/>
      <c r="DK210" s="1047"/>
      <c r="DL210" s="1046"/>
      <c r="DM210" s="1046"/>
      <c r="DN210" s="1046"/>
      <c r="DO210" s="1046"/>
      <c r="DP210" s="1046"/>
      <c r="DQ210" s="1046"/>
      <c r="DR210" s="1046"/>
      <c r="DS210" s="1046"/>
      <c r="DT210" s="1046"/>
      <c r="DU210" s="1046"/>
      <c r="DV210" s="1046"/>
      <c r="DW210" s="1046"/>
      <c r="DX210" s="1046"/>
      <c r="DY210" s="1046"/>
      <c r="DZ210" s="1046"/>
      <c r="EA210" s="1046"/>
      <c r="EB210" s="1046"/>
      <c r="EC210" s="1046"/>
      <c r="ED210" s="1046"/>
      <c r="EE210" s="1046"/>
      <c r="EF210" s="1046"/>
      <c r="EG210" s="1046"/>
      <c r="EH210" s="1046"/>
      <c r="EI210" s="1046"/>
      <c r="EJ210" s="1046"/>
      <c r="EK210" s="1046"/>
      <c r="EL210" s="1047"/>
      <c r="EM210" s="1046"/>
      <c r="EN210" s="1046"/>
      <c r="EO210" s="1046"/>
      <c r="EP210" s="1046"/>
      <c r="EQ210" s="1046"/>
      <c r="ER210" s="1046"/>
      <c r="ES210" s="1046"/>
      <c r="ET210" s="1046"/>
      <c r="EU210" s="1047"/>
      <c r="EV210" s="1046"/>
      <c r="EW210" s="1046"/>
      <c r="EX210" s="1046"/>
      <c r="EY210" s="1046"/>
      <c r="EZ210" s="1046"/>
      <c r="FA210" s="1046"/>
      <c r="FB210" s="1046"/>
      <c r="FC210" s="1046"/>
      <c r="FD210" s="1046"/>
      <c r="FE210" s="1046"/>
      <c r="FF210" s="1048"/>
      <c r="FG210" s="1046"/>
      <c r="FH210" s="1046"/>
      <c r="FI210" s="1046"/>
      <c r="FJ210" s="1046"/>
      <c r="FK210" s="1046"/>
      <c r="FL210" s="1046"/>
      <c r="FM210" s="1046"/>
      <c r="FN210" s="1046"/>
      <c r="FO210" s="1046"/>
      <c r="FP210" s="1046"/>
      <c r="FQ210" s="1064"/>
      <c r="FR210" s="1064"/>
      <c r="FS210" s="1046"/>
      <c r="FT210" s="1046"/>
      <c r="FU210" s="1046"/>
      <c r="FV210" s="1046"/>
      <c r="FW210" s="1046"/>
      <c r="FX210" s="1046"/>
      <c r="FY210" s="1046"/>
      <c r="FZ210" s="1046"/>
      <c r="GA210" s="1046"/>
      <c r="GB210" s="1046"/>
      <c r="GC210" s="1046"/>
      <c r="GD210" s="1049"/>
      <c r="GE210" s="1049"/>
      <c r="GF210" s="1049"/>
      <c r="GG210" s="1049"/>
      <c r="GH210" s="1080"/>
      <c r="GI210" s="1081"/>
      <c r="GJ210" s="1082"/>
      <c r="GK210" s="1082"/>
      <c r="GL210" s="1049"/>
      <c r="GM210" s="1049"/>
      <c r="GN210" s="1049"/>
      <c r="GO210" s="1049"/>
      <c r="GP210" s="1083"/>
      <c r="GQ210" s="1083"/>
      <c r="GR210" s="1083"/>
      <c r="GS210" s="1083"/>
      <c r="GT210" s="1083"/>
      <c r="GU210" s="1083"/>
      <c r="GV210" s="1083"/>
      <c r="GW210" s="1083"/>
      <c r="GX210" s="1083"/>
      <c r="GY210" s="1083"/>
      <c r="GZ210" s="1083"/>
      <c r="HA210" s="1083"/>
      <c r="HB210" s="1083"/>
      <c r="HC210" s="1083"/>
      <c r="HD210" s="1083"/>
      <c r="HE210" s="1083"/>
      <c r="HF210" s="1083"/>
      <c r="HG210" s="1083"/>
      <c r="HH210" s="1083"/>
      <c r="HI210" s="1083"/>
      <c r="HJ210" s="1083"/>
      <c r="HK210" s="1083"/>
      <c r="HL210" s="1083"/>
      <c r="HM210" s="1083"/>
      <c r="HN210" s="1083"/>
      <c r="HO210" s="1083"/>
      <c r="HP210" s="1083"/>
      <c r="HQ210" s="1083"/>
      <c r="HR210" s="1083"/>
      <c r="HS210" s="1083"/>
      <c r="HT210" s="1083"/>
      <c r="HU210" s="1083"/>
      <c r="HV210" s="1083"/>
      <c r="HW210" s="1083"/>
      <c r="HX210" s="1083"/>
      <c r="HY210" s="1083"/>
      <c r="HZ210" s="1083"/>
      <c r="IA210" s="1083"/>
      <c r="IB210" s="1083"/>
      <c r="IC210" s="1083"/>
      <c r="ID210" s="1081"/>
      <c r="IE210" s="1081"/>
      <c r="IF210" s="1083"/>
      <c r="IG210" s="1084"/>
      <c r="IH210" s="1083"/>
      <c r="II210" s="1083"/>
      <c r="IJ210" s="1083"/>
      <c r="IK210" s="1083"/>
      <c r="IL210" s="1083"/>
      <c r="IM210" s="1083"/>
      <c r="IN210" s="1083"/>
      <c r="IO210" s="1083"/>
      <c r="IP210" s="1083"/>
      <c r="IQ210" s="1083"/>
      <c r="IR210" s="1083"/>
      <c r="IS210" s="1083"/>
      <c r="IT210" s="1083"/>
      <c r="IU210" s="1083"/>
      <c r="IV210" s="1083"/>
      <c r="IW210" s="1083"/>
      <c r="IX210" s="1083"/>
      <c r="IY210" s="1083"/>
      <c r="IZ210" s="1083"/>
      <c r="JA210" s="1083"/>
      <c r="JB210" s="1083"/>
      <c r="JC210" s="1083"/>
      <c r="JD210" s="1083"/>
      <c r="JE210" s="1083"/>
      <c r="JF210" s="1083"/>
      <c r="JG210" s="1083"/>
      <c r="JH210" s="1083"/>
      <c r="JI210" s="1083"/>
      <c r="JJ210" s="1083"/>
      <c r="JK210" s="1085"/>
    </row>
    <row r="211" spans="1:271" s="1027" customFormat="1" ht="18.95" hidden="1" customHeight="1">
      <c r="A211" s="1077"/>
      <c r="B211" s="1042"/>
      <c r="C211" s="1052"/>
      <c r="D211" s="1052"/>
      <c r="E211" s="1078"/>
      <c r="F211" s="1078"/>
      <c r="G211" s="1078"/>
      <c r="H211" s="1052"/>
      <c r="I211" s="1043"/>
      <c r="J211" s="1043"/>
      <c r="K211" s="1053"/>
      <c r="L211" s="1053"/>
      <c r="M211" s="1053"/>
      <c r="N211" s="1044"/>
      <c r="O211" s="1079"/>
      <c r="P211" s="1045"/>
      <c r="Q211" s="1044"/>
      <c r="R211" s="1044"/>
      <c r="S211" s="1044"/>
      <c r="T211" s="1044"/>
      <c r="U211" s="1044"/>
      <c r="V211" s="1044"/>
      <c r="W211" s="1044"/>
      <c r="X211" s="1044"/>
      <c r="Y211" s="1068"/>
      <c r="Z211" s="1068"/>
      <c r="AA211" s="1047"/>
      <c r="AB211" s="1046"/>
      <c r="AC211" s="1046"/>
      <c r="AD211" s="1046"/>
      <c r="AE211" s="1046"/>
      <c r="AF211" s="1046"/>
      <c r="AG211" s="1046"/>
      <c r="AH211" s="1046"/>
      <c r="AI211" s="1046"/>
      <c r="AJ211" s="1046"/>
      <c r="AK211" s="1046"/>
      <c r="AL211" s="1046"/>
      <c r="AM211" s="1046"/>
      <c r="AN211" s="1047"/>
      <c r="AO211" s="1046"/>
      <c r="AP211" s="1046"/>
      <c r="AQ211" s="1046"/>
      <c r="AR211" s="1046"/>
      <c r="AS211" s="1046"/>
      <c r="AT211" s="1046"/>
      <c r="AU211" s="1046"/>
      <c r="AV211" s="1046"/>
      <c r="AW211" s="1046"/>
      <c r="AX211" s="1046"/>
      <c r="AY211" s="1046"/>
      <c r="AZ211" s="1046"/>
      <c r="BA211" s="1046"/>
      <c r="BB211" s="1046"/>
      <c r="BC211" s="1046"/>
      <c r="BD211" s="1046"/>
      <c r="BE211" s="1046"/>
      <c r="BF211" s="1046"/>
      <c r="BG211" s="1046"/>
      <c r="BH211" s="1046"/>
      <c r="BI211" s="1046"/>
      <c r="BJ211" s="1046"/>
      <c r="BK211" s="1046"/>
      <c r="BL211" s="1046"/>
      <c r="BM211" s="1046"/>
      <c r="BN211" s="1046"/>
      <c r="BO211" s="1046"/>
      <c r="BP211" s="1046"/>
      <c r="BQ211" s="1046"/>
      <c r="BR211" s="1046"/>
      <c r="BS211" s="1046"/>
      <c r="BT211" s="1046"/>
      <c r="BU211" s="1046"/>
      <c r="BV211" s="1046"/>
      <c r="BW211" s="1046"/>
      <c r="BX211" s="1046"/>
      <c r="BY211" s="1046"/>
      <c r="BZ211" s="1046"/>
      <c r="CA211" s="1046"/>
      <c r="CB211" s="1046"/>
      <c r="CC211" s="1046"/>
      <c r="CD211" s="1046"/>
      <c r="CE211" s="1046"/>
      <c r="CF211" s="1046"/>
      <c r="CG211" s="1046"/>
      <c r="CH211" s="1046"/>
      <c r="CI211" s="1046"/>
      <c r="CJ211" s="1046"/>
      <c r="CK211" s="1046"/>
      <c r="CL211" s="1046"/>
      <c r="CM211" s="1046"/>
      <c r="CN211" s="1046"/>
      <c r="CO211" s="1046"/>
      <c r="CP211" s="1046"/>
      <c r="CQ211" s="1046"/>
      <c r="CR211" s="1046"/>
      <c r="CS211" s="1046"/>
      <c r="CT211" s="1046"/>
      <c r="CU211" s="1046"/>
      <c r="CV211" s="1046"/>
      <c r="CW211" s="1046"/>
      <c r="CX211" s="1046"/>
      <c r="CY211" s="1046"/>
      <c r="CZ211" s="1046"/>
      <c r="DA211" s="1046"/>
      <c r="DB211" s="1046"/>
      <c r="DC211" s="1046"/>
      <c r="DD211" s="1046"/>
      <c r="DE211" s="1046"/>
      <c r="DF211" s="1046"/>
      <c r="DG211" s="1046"/>
      <c r="DH211" s="1046"/>
      <c r="DI211" s="1046"/>
      <c r="DJ211" s="1046"/>
      <c r="DK211" s="1047"/>
      <c r="DL211" s="1046"/>
      <c r="DM211" s="1046"/>
      <c r="DN211" s="1046"/>
      <c r="DO211" s="1046"/>
      <c r="DP211" s="1046"/>
      <c r="DQ211" s="1046"/>
      <c r="DR211" s="1046"/>
      <c r="DS211" s="1046"/>
      <c r="DT211" s="1046"/>
      <c r="DU211" s="1046"/>
      <c r="DV211" s="1046"/>
      <c r="DW211" s="1046"/>
      <c r="DX211" s="1046"/>
      <c r="DY211" s="1046"/>
      <c r="DZ211" s="1046"/>
      <c r="EA211" s="1046"/>
      <c r="EB211" s="1046"/>
      <c r="EC211" s="1046"/>
      <c r="ED211" s="1046"/>
      <c r="EE211" s="1046"/>
      <c r="EF211" s="1046"/>
      <c r="EG211" s="1046"/>
      <c r="EH211" s="1046"/>
      <c r="EI211" s="1046"/>
      <c r="EJ211" s="1046"/>
      <c r="EK211" s="1046"/>
      <c r="EL211" s="1047"/>
      <c r="EM211" s="1046"/>
      <c r="EN211" s="1046"/>
      <c r="EO211" s="1046"/>
      <c r="EP211" s="1046"/>
      <c r="EQ211" s="1046"/>
      <c r="ER211" s="1046"/>
      <c r="ES211" s="1046"/>
      <c r="ET211" s="1046"/>
      <c r="EU211" s="1047"/>
      <c r="EV211" s="1046"/>
      <c r="EW211" s="1046"/>
      <c r="EX211" s="1046"/>
      <c r="EY211" s="1046"/>
      <c r="EZ211" s="1046"/>
      <c r="FA211" s="1046"/>
      <c r="FB211" s="1046"/>
      <c r="FC211" s="1046"/>
      <c r="FD211" s="1046"/>
      <c r="FE211" s="1046"/>
      <c r="FF211" s="1048"/>
      <c r="FG211" s="1046"/>
      <c r="FH211" s="1046"/>
      <c r="FI211" s="1046"/>
      <c r="FJ211" s="1046"/>
      <c r="FK211" s="1046"/>
      <c r="FL211" s="1046"/>
      <c r="FM211" s="1046"/>
      <c r="FN211" s="1046"/>
      <c r="FO211" s="1046"/>
      <c r="FP211" s="1046"/>
      <c r="FQ211" s="1064"/>
      <c r="FR211" s="1064"/>
      <c r="FS211" s="1046"/>
      <c r="FT211" s="1046"/>
      <c r="FU211" s="1046"/>
      <c r="FV211" s="1046"/>
      <c r="FW211" s="1046"/>
      <c r="FX211" s="1046"/>
      <c r="FY211" s="1046"/>
      <c r="FZ211" s="1046"/>
      <c r="GA211" s="1046"/>
      <c r="GB211" s="1046"/>
      <c r="GC211" s="1046"/>
      <c r="GD211" s="1049"/>
      <c r="GE211" s="1049"/>
      <c r="GF211" s="1049"/>
      <c r="GG211" s="1049"/>
      <c r="GH211" s="1080"/>
      <c r="GI211" s="1081"/>
      <c r="GJ211" s="1082"/>
      <c r="GK211" s="1082"/>
      <c r="GL211" s="1049"/>
      <c r="GM211" s="1049"/>
      <c r="GN211" s="1049"/>
      <c r="GO211" s="1049"/>
      <c r="GP211" s="1083"/>
      <c r="GQ211" s="1083"/>
      <c r="GR211" s="1083"/>
      <c r="GS211" s="1083"/>
      <c r="GT211" s="1083"/>
      <c r="GU211" s="1083"/>
      <c r="GV211" s="1083"/>
      <c r="GW211" s="1083"/>
      <c r="GX211" s="1083"/>
      <c r="GY211" s="1083"/>
      <c r="GZ211" s="1083"/>
      <c r="HA211" s="1083"/>
      <c r="HB211" s="1083"/>
      <c r="HC211" s="1083"/>
      <c r="HD211" s="1083"/>
      <c r="HE211" s="1083"/>
      <c r="HF211" s="1083"/>
      <c r="HG211" s="1083"/>
      <c r="HH211" s="1083"/>
      <c r="HI211" s="1083"/>
      <c r="HJ211" s="1083"/>
      <c r="HK211" s="1083"/>
      <c r="HL211" s="1083"/>
      <c r="HM211" s="1083"/>
      <c r="HN211" s="1083"/>
      <c r="HO211" s="1083"/>
      <c r="HP211" s="1083"/>
      <c r="HQ211" s="1083"/>
      <c r="HR211" s="1083"/>
      <c r="HS211" s="1083"/>
      <c r="HT211" s="1083"/>
      <c r="HU211" s="1083"/>
      <c r="HV211" s="1083"/>
      <c r="HW211" s="1083"/>
      <c r="HX211" s="1083"/>
      <c r="HY211" s="1083"/>
      <c r="HZ211" s="1083"/>
      <c r="IA211" s="1083"/>
      <c r="IB211" s="1083"/>
      <c r="IC211" s="1083"/>
      <c r="ID211" s="1081"/>
      <c r="IE211" s="1081"/>
      <c r="IF211" s="1083"/>
      <c r="IG211" s="1084"/>
      <c r="IH211" s="1083"/>
      <c r="II211" s="1083"/>
      <c r="IJ211" s="1083"/>
      <c r="IK211" s="1083"/>
      <c r="IL211" s="1083"/>
      <c r="IM211" s="1083"/>
      <c r="IN211" s="1083"/>
      <c r="IO211" s="1083"/>
      <c r="IP211" s="1083"/>
      <c r="IQ211" s="1083"/>
      <c r="IR211" s="1083"/>
      <c r="IS211" s="1083"/>
      <c r="IT211" s="1083"/>
      <c r="IU211" s="1083"/>
      <c r="IV211" s="1083"/>
      <c r="IW211" s="1083"/>
      <c r="IX211" s="1083"/>
      <c r="IY211" s="1083"/>
      <c r="IZ211" s="1083"/>
      <c r="JA211" s="1083"/>
      <c r="JB211" s="1083"/>
      <c r="JC211" s="1083"/>
      <c r="JD211" s="1083"/>
      <c r="JE211" s="1083"/>
      <c r="JF211" s="1083"/>
      <c r="JG211" s="1083"/>
      <c r="JH211" s="1083"/>
      <c r="JI211" s="1083"/>
      <c r="JJ211" s="1083"/>
      <c r="JK211" s="1085"/>
    </row>
    <row r="212" spans="1:271" s="1027" customFormat="1" ht="18.95" hidden="1" customHeight="1">
      <c r="A212" s="1077"/>
      <c r="B212" s="1042"/>
      <c r="C212" s="1052"/>
      <c r="D212" s="1052"/>
      <c r="E212" s="1078"/>
      <c r="F212" s="1078"/>
      <c r="G212" s="1078"/>
      <c r="H212" s="1052"/>
      <c r="I212" s="1043"/>
      <c r="J212" s="1043"/>
      <c r="K212" s="1053"/>
      <c r="L212" s="1053"/>
      <c r="M212" s="1053"/>
      <c r="N212" s="1044"/>
      <c r="O212" s="1079"/>
      <c r="P212" s="1045"/>
      <c r="Q212" s="1044"/>
      <c r="R212" s="1044"/>
      <c r="S212" s="1044"/>
      <c r="T212" s="1044"/>
      <c r="U212" s="1044"/>
      <c r="V212" s="1044"/>
      <c r="W212" s="1044"/>
      <c r="X212" s="1044"/>
      <c r="Y212" s="1068"/>
      <c r="Z212" s="1068"/>
      <c r="AA212" s="1047"/>
      <c r="AB212" s="1046"/>
      <c r="AC212" s="1046"/>
      <c r="AD212" s="1046"/>
      <c r="AE212" s="1046"/>
      <c r="AF212" s="1046"/>
      <c r="AG212" s="1046"/>
      <c r="AH212" s="1046"/>
      <c r="AI212" s="1046"/>
      <c r="AJ212" s="1046"/>
      <c r="AK212" s="1046"/>
      <c r="AL212" s="1046"/>
      <c r="AM212" s="1046"/>
      <c r="AN212" s="1047"/>
      <c r="AO212" s="1046"/>
      <c r="AP212" s="1046"/>
      <c r="AQ212" s="1046"/>
      <c r="AR212" s="1046"/>
      <c r="AS212" s="1046"/>
      <c r="AT212" s="1046"/>
      <c r="AU212" s="1046"/>
      <c r="AV212" s="1046"/>
      <c r="AW212" s="1046"/>
      <c r="AX212" s="1046"/>
      <c r="AY212" s="1046"/>
      <c r="AZ212" s="1046"/>
      <c r="BA212" s="1046"/>
      <c r="BB212" s="1046"/>
      <c r="BC212" s="1046"/>
      <c r="BD212" s="1046"/>
      <c r="BE212" s="1046"/>
      <c r="BF212" s="1046"/>
      <c r="BG212" s="1046"/>
      <c r="BH212" s="1046"/>
      <c r="BI212" s="1046"/>
      <c r="BJ212" s="1046"/>
      <c r="BK212" s="1046"/>
      <c r="BL212" s="1046"/>
      <c r="BM212" s="1046"/>
      <c r="BN212" s="1046"/>
      <c r="BO212" s="1046"/>
      <c r="BP212" s="1046"/>
      <c r="BQ212" s="1046"/>
      <c r="BR212" s="1046"/>
      <c r="BS212" s="1046"/>
      <c r="BT212" s="1046"/>
      <c r="BU212" s="1046"/>
      <c r="BV212" s="1046"/>
      <c r="BW212" s="1046"/>
      <c r="BX212" s="1046"/>
      <c r="BY212" s="1046"/>
      <c r="BZ212" s="1046"/>
      <c r="CA212" s="1046"/>
      <c r="CB212" s="1046"/>
      <c r="CC212" s="1046"/>
      <c r="CD212" s="1046"/>
      <c r="CE212" s="1046"/>
      <c r="CF212" s="1046"/>
      <c r="CG212" s="1046"/>
      <c r="CH212" s="1046"/>
      <c r="CI212" s="1046"/>
      <c r="CJ212" s="1046"/>
      <c r="CK212" s="1046"/>
      <c r="CL212" s="1046"/>
      <c r="CM212" s="1046"/>
      <c r="CN212" s="1046"/>
      <c r="CO212" s="1046"/>
      <c r="CP212" s="1046"/>
      <c r="CQ212" s="1046"/>
      <c r="CR212" s="1046"/>
      <c r="CS212" s="1046"/>
      <c r="CT212" s="1046"/>
      <c r="CU212" s="1046"/>
      <c r="CV212" s="1046"/>
      <c r="CW212" s="1046"/>
      <c r="CX212" s="1046"/>
      <c r="CY212" s="1046"/>
      <c r="CZ212" s="1046"/>
      <c r="DA212" s="1046"/>
      <c r="DB212" s="1046"/>
      <c r="DC212" s="1046"/>
      <c r="DD212" s="1046"/>
      <c r="DE212" s="1046"/>
      <c r="DF212" s="1046"/>
      <c r="DG212" s="1046"/>
      <c r="DH212" s="1046"/>
      <c r="DI212" s="1046"/>
      <c r="DJ212" s="1046"/>
      <c r="DK212" s="1047"/>
      <c r="DL212" s="1046"/>
      <c r="DM212" s="1046"/>
      <c r="DN212" s="1046"/>
      <c r="DO212" s="1046"/>
      <c r="DP212" s="1046"/>
      <c r="DQ212" s="1046"/>
      <c r="DR212" s="1046"/>
      <c r="DS212" s="1046"/>
      <c r="DT212" s="1046"/>
      <c r="DU212" s="1046"/>
      <c r="DV212" s="1046"/>
      <c r="DW212" s="1046"/>
      <c r="DX212" s="1046"/>
      <c r="DY212" s="1046"/>
      <c r="DZ212" s="1046"/>
      <c r="EA212" s="1046"/>
      <c r="EB212" s="1046"/>
      <c r="EC212" s="1046"/>
      <c r="ED212" s="1046"/>
      <c r="EE212" s="1046"/>
      <c r="EF212" s="1046"/>
      <c r="EG212" s="1046"/>
      <c r="EH212" s="1046"/>
      <c r="EI212" s="1046"/>
      <c r="EJ212" s="1046"/>
      <c r="EK212" s="1046"/>
      <c r="EL212" s="1047"/>
      <c r="EM212" s="1046"/>
      <c r="EN212" s="1046"/>
      <c r="EO212" s="1046"/>
      <c r="EP212" s="1046"/>
      <c r="EQ212" s="1046"/>
      <c r="ER212" s="1046"/>
      <c r="ES212" s="1046"/>
      <c r="ET212" s="1046"/>
      <c r="EU212" s="1047"/>
      <c r="EV212" s="1046"/>
      <c r="EW212" s="1046"/>
      <c r="EX212" s="1046"/>
      <c r="EY212" s="1046"/>
      <c r="EZ212" s="1046"/>
      <c r="FA212" s="1046"/>
      <c r="FB212" s="1046"/>
      <c r="FC212" s="1046"/>
      <c r="FD212" s="1046"/>
      <c r="FE212" s="1046"/>
      <c r="FF212" s="1048"/>
      <c r="FG212" s="1046"/>
      <c r="FH212" s="1046"/>
      <c r="FI212" s="1046"/>
      <c r="FJ212" s="1046"/>
      <c r="FK212" s="1046"/>
      <c r="FL212" s="1046"/>
      <c r="FM212" s="1046"/>
      <c r="FN212" s="1046"/>
      <c r="FO212" s="1046"/>
      <c r="FP212" s="1046"/>
      <c r="FQ212" s="1064"/>
      <c r="FR212" s="1064"/>
      <c r="FS212" s="1046"/>
      <c r="FT212" s="1046"/>
      <c r="FU212" s="1046"/>
      <c r="FV212" s="1046"/>
      <c r="FW212" s="1046"/>
      <c r="FX212" s="1046"/>
      <c r="FY212" s="1046"/>
      <c r="FZ212" s="1046"/>
      <c r="GA212" s="1046"/>
      <c r="GB212" s="1046"/>
      <c r="GC212" s="1046"/>
      <c r="GD212" s="1049"/>
      <c r="GE212" s="1049"/>
      <c r="GF212" s="1049"/>
      <c r="GG212" s="1049"/>
      <c r="GH212" s="1080"/>
      <c r="GI212" s="1081"/>
      <c r="GJ212" s="1082"/>
      <c r="GK212" s="1082"/>
      <c r="GL212" s="1049"/>
      <c r="GM212" s="1049"/>
      <c r="GN212" s="1049"/>
      <c r="GO212" s="1049"/>
      <c r="GP212" s="1083"/>
      <c r="GQ212" s="1083"/>
      <c r="GR212" s="1083"/>
      <c r="GS212" s="1083"/>
      <c r="GT212" s="1083"/>
      <c r="GU212" s="1083"/>
      <c r="GV212" s="1083"/>
      <c r="GW212" s="1083"/>
      <c r="GX212" s="1083"/>
      <c r="GY212" s="1083"/>
      <c r="GZ212" s="1083"/>
      <c r="HA212" s="1083"/>
      <c r="HB212" s="1083"/>
      <c r="HC212" s="1083"/>
      <c r="HD212" s="1083"/>
      <c r="HE212" s="1083"/>
      <c r="HF212" s="1083"/>
      <c r="HG212" s="1083"/>
      <c r="HH212" s="1083"/>
      <c r="HI212" s="1083"/>
      <c r="HJ212" s="1083"/>
      <c r="HK212" s="1083"/>
      <c r="HL212" s="1083"/>
      <c r="HM212" s="1083"/>
      <c r="HN212" s="1083"/>
      <c r="HO212" s="1083"/>
      <c r="HP212" s="1083"/>
      <c r="HQ212" s="1083"/>
      <c r="HR212" s="1083"/>
      <c r="HS212" s="1083"/>
      <c r="HT212" s="1083"/>
      <c r="HU212" s="1083"/>
      <c r="HV212" s="1083"/>
      <c r="HW212" s="1083"/>
      <c r="HX212" s="1083"/>
      <c r="HY212" s="1083"/>
      <c r="HZ212" s="1083"/>
      <c r="IA212" s="1083"/>
      <c r="IB212" s="1083"/>
      <c r="IC212" s="1083"/>
      <c r="ID212" s="1081"/>
      <c r="IE212" s="1081"/>
      <c r="IF212" s="1083"/>
      <c r="IG212" s="1084"/>
      <c r="IH212" s="1083"/>
      <c r="II212" s="1083"/>
      <c r="IJ212" s="1083"/>
      <c r="IK212" s="1083"/>
      <c r="IL212" s="1083"/>
      <c r="IM212" s="1083"/>
      <c r="IN212" s="1083"/>
      <c r="IO212" s="1083"/>
      <c r="IP212" s="1083"/>
      <c r="IQ212" s="1083"/>
      <c r="IR212" s="1083"/>
      <c r="IS212" s="1083"/>
      <c r="IT212" s="1083"/>
      <c r="IU212" s="1083"/>
      <c r="IV212" s="1083"/>
      <c r="IW212" s="1083"/>
      <c r="IX212" s="1083"/>
      <c r="IY212" s="1083"/>
      <c r="IZ212" s="1083"/>
      <c r="JA212" s="1083"/>
      <c r="JB212" s="1083"/>
      <c r="JC212" s="1083"/>
      <c r="JD212" s="1083"/>
      <c r="JE212" s="1083"/>
      <c r="JF212" s="1083"/>
      <c r="JG212" s="1083"/>
      <c r="JH212" s="1083"/>
      <c r="JI212" s="1083"/>
      <c r="JJ212" s="1083"/>
      <c r="JK212" s="1085"/>
    </row>
    <row r="213" spans="1:271" s="1027" customFormat="1" ht="18.95" hidden="1" customHeight="1">
      <c r="A213" s="1077"/>
      <c r="B213" s="1042"/>
      <c r="C213" s="1052"/>
      <c r="D213" s="1052"/>
      <c r="E213" s="1078"/>
      <c r="F213" s="1078"/>
      <c r="G213" s="1078"/>
      <c r="H213" s="1052"/>
      <c r="I213" s="1043"/>
      <c r="J213" s="1043"/>
      <c r="K213" s="1053"/>
      <c r="L213" s="1053"/>
      <c r="M213" s="1053"/>
      <c r="N213" s="1044"/>
      <c r="O213" s="1079"/>
      <c r="P213" s="1045"/>
      <c r="Q213" s="1044"/>
      <c r="R213" s="1044"/>
      <c r="S213" s="1044"/>
      <c r="T213" s="1044"/>
      <c r="U213" s="1044"/>
      <c r="V213" s="1044"/>
      <c r="W213" s="1044"/>
      <c r="X213" s="1044"/>
      <c r="Y213" s="1068"/>
      <c r="Z213" s="1068"/>
      <c r="AA213" s="1047"/>
      <c r="AB213" s="1046"/>
      <c r="AC213" s="1046"/>
      <c r="AD213" s="1046"/>
      <c r="AE213" s="1046"/>
      <c r="AF213" s="1046"/>
      <c r="AG213" s="1046"/>
      <c r="AH213" s="1046"/>
      <c r="AI213" s="1046"/>
      <c r="AJ213" s="1046"/>
      <c r="AK213" s="1046"/>
      <c r="AL213" s="1046"/>
      <c r="AM213" s="1046"/>
      <c r="AN213" s="1047"/>
      <c r="AO213" s="1046"/>
      <c r="AP213" s="1046"/>
      <c r="AQ213" s="1046"/>
      <c r="AR213" s="1046"/>
      <c r="AS213" s="1046"/>
      <c r="AT213" s="1046"/>
      <c r="AU213" s="1046"/>
      <c r="AV213" s="1046"/>
      <c r="AW213" s="1046"/>
      <c r="AX213" s="1046"/>
      <c r="AY213" s="1046"/>
      <c r="AZ213" s="1046"/>
      <c r="BA213" s="1046"/>
      <c r="BB213" s="1046"/>
      <c r="BC213" s="1046"/>
      <c r="BD213" s="1046"/>
      <c r="BE213" s="1046"/>
      <c r="BF213" s="1046"/>
      <c r="BG213" s="1046"/>
      <c r="BH213" s="1046"/>
      <c r="BI213" s="1046"/>
      <c r="BJ213" s="1046"/>
      <c r="BK213" s="1046"/>
      <c r="BL213" s="1046"/>
      <c r="BM213" s="1046"/>
      <c r="BN213" s="1046"/>
      <c r="BO213" s="1046"/>
      <c r="BP213" s="1046"/>
      <c r="BQ213" s="1046"/>
      <c r="BR213" s="1046"/>
      <c r="BS213" s="1046"/>
      <c r="BT213" s="1046"/>
      <c r="BU213" s="1046"/>
      <c r="BV213" s="1046"/>
      <c r="BW213" s="1046"/>
      <c r="BX213" s="1046"/>
      <c r="BY213" s="1046"/>
      <c r="BZ213" s="1046"/>
      <c r="CA213" s="1046"/>
      <c r="CB213" s="1046"/>
      <c r="CC213" s="1046"/>
      <c r="CD213" s="1046"/>
      <c r="CE213" s="1046"/>
      <c r="CF213" s="1046"/>
      <c r="CG213" s="1046"/>
      <c r="CH213" s="1046"/>
      <c r="CI213" s="1046"/>
      <c r="CJ213" s="1046"/>
      <c r="CK213" s="1046"/>
      <c r="CL213" s="1046"/>
      <c r="CM213" s="1046"/>
      <c r="CN213" s="1046"/>
      <c r="CO213" s="1046"/>
      <c r="CP213" s="1046"/>
      <c r="CQ213" s="1046"/>
      <c r="CR213" s="1046"/>
      <c r="CS213" s="1046"/>
      <c r="CT213" s="1046"/>
      <c r="CU213" s="1046"/>
      <c r="CV213" s="1046"/>
      <c r="CW213" s="1046"/>
      <c r="CX213" s="1046"/>
      <c r="CY213" s="1046"/>
      <c r="CZ213" s="1046"/>
      <c r="DA213" s="1046"/>
      <c r="DB213" s="1046"/>
      <c r="DC213" s="1046"/>
      <c r="DD213" s="1046"/>
      <c r="DE213" s="1046"/>
      <c r="DF213" s="1046"/>
      <c r="DG213" s="1046"/>
      <c r="DH213" s="1046"/>
      <c r="DI213" s="1046"/>
      <c r="DJ213" s="1046"/>
      <c r="DK213" s="1047"/>
      <c r="DL213" s="1046"/>
      <c r="DM213" s="1046"/>
      <c r="DN213" s="1046"/>
      <c r="DO213" s="1046"/>
      <c r="DP213" s="1046"/>
      <c r="DQ213" s="1046"/>
      <c r="DR213" s="1046"/>
      <c r="DS213" s="1046"/>
      <c r="DT213" s="1046"/>
      <c r="DU213" s="1046"/>
      <c r="DV213" s="1046"/>
      <c r="DW213" s="1046"/>
      <c r="DX213" s="1046"/>
      <c r="DY213" s="1046"/>
      <c r="DZ213" s="1046"/>
      <c r="EA213" s="1046"/>
      <c r="EB213" s="1046"/>
      <c r="EC213" s="1046"/>
      <c r="ED213" s="1046"/>
      <c r="EE213" s="1046"/>
      <c r="EF213" s="1046"/>
      <c r="EG213" s="1046"/>
      <c r="EH213" s="1046"/>
      <c r="EI213" s="1046"/>
      <c r="EJ213" s="1046"/>
      <c r="EK213" s="1046"/>
      <c r="EL213" s="1047"/>
      <c r="EM213" s="1046"/>
      <c r="EN213" s="1046"/>
      <c r="EO213" s="1046"/>
      <c r="EP213" s="1046"/>
      <c r="EQ213" s="1046"/>
      <c r="ER213" s="1046"/>
      <c r="ES213" s="1046"/>
      <c r="ET213" s="1046"/>
      <c r="EU213" s="1047"/>
      <c r="EV213" s="1046"/>
      <c r="EW213" s="1046"/>
      <c r="EX213" s="1046"/>
      <c r="EY213" s="1046"/>
      <c r="EZ213" s="1046"/>
      <c r="FA213" s="1046"/>
      <c r="FB213" s="1046"/>
      <c r="FC213" s="1046"/>
      <c r="FD213" s="1046"/>
      <c r="FE213" s="1046"/>
      <c r="FF213" s="1048"/>
      <c r="FG213" s="1046"/>
      <c r="FH213" s="1046"/>
      <c r="FI213" s="1046"/>
      <c r="FJ213" s="1046"/>
      <c r="FK213" s="1046"/>
      <c r="FL213" s="1046"/>
      <c r="FM213" s="1046"/>
      <c r="FN213" s="1046"/>
      <c r="FO213" s="1046"/>
      <c r="FP213" s="1046"/>
      <c r="FQ213" s="1064"/>
      <c r="FR213" s="1064"/>
      <c r="FS213" s="1046"/>
      <c r="FT213" s="1046"/>
      <c r="FU213" s="1046"/>
      <c r="FV213" s="1046"/>
      <c r="FW213" s="1046"/>
      <c r="FX213" s="1046"/>
      <c r="FY213" s="1046"/>
      <c r="FZ213" s="1046"/>
      <c r="GA213" s="1046"/>
      <c r="GB213" s="1046"/>
      <c r="GC213" s="1046"/>
      <c r="GD213" s="1049"/>
      <c r="GE213" s="1049"/>
      <c r="GF213" s="1049"/>
      <c r="GG213" s="1049"/>
      <c r="GH213" s="1080"/>
      <c r="GI213" s="1081"/>
      <c r="GJ213" s="1082"/>
      <c r="GK213" s="1082"/>
      <c r="GL213" s="1049"/>
      <c r="GM213" s="1049"/>
      <c r="GN213" s="1049"/>
      <c r="GO213" s="1049"/>
      <c r="GP213" s="1083"/>
      <c r="GQ213" s="1083"/>
      <c r="GR213" s="1083"/>
      <c r="GS213" s="1083"/>
      <c r="GT213" s="1083"/>
      <c r="GU213" s="1083"/>
      <c r="GV213" s="1083"/>
      <c r="GW213" s="1083"/>
      <c r="GX213" s="1083"/>
      <c r="GY213" s="1083"/>
      <c r="GZ213" s="1083"/>
      <c r="HA213" s="1083"/>
      <c r="HB213" s="1083"/>
      <c r="HC213" s="1083"/>
      <c r="HD213" s="1083"/>
      <c r="HE213" s="1083"/>
      <c r="HF213" s="1083"/>
      <c r="HG213" s="1083"/>
      <c r="HH213" s="1083"/>
      <c r="HI213" s="1083"/>
      <c r="HJ213" s="1083"/>
      <c r="HK213" s="1083"/>
      <c r="HL213" s="1083"/>
      <c r="HM213" s="1083"/>
      <c r="HN213" s="1083"/>
      <c r="HO213" s="1083"/>
      <c r="HP213" s="1083"/>
      <c r="HQ213" s="1083"/>
      <c r="HR213" s="1083"/>
      <c r="HS213" s="1083"/>
      <c r="HT213" s="1083"/>
      <c r="HU213" s="1083"/>
      <c r="HV213" s="1083"/>
      <c r="HW213" s="1083"/>
      <c r="HX213" s="1083"/>
      <c r="HY213" s="1083"/>
      <c r="HZ213" s="1083"/>
      <c r="IA213" s="1083"/>
      <c r="IB213" s="1083"/>
      <c r="IC213" s="1083"/>
      <c r="ID213" s="1081"/>
      <c r="IE213" s="1081"/>
      <c r="IF213" s="1083"/>
      <c r="IG213" s="1084"/>
      <c r="IH213" s="1083"/>
      <c r="II213" s="1083"/>
      <c r="IJ213" s="1083"/>
      <c r="IK213" s="1083"/>
      <c r="IL213" s="1083"/>
      <c r="IM213" s="1083"/>
      <c r="IN213" s="1083"/>
      <c r="IO213" s="1083"/>
      <c r="IP213" s="1083"/>
      <c r="IQ213" s="1083"/>
      <c r="IR213" s="1083"/>
      <c r="IS213" s="1083"/>
      <c r="IT213" s="1083"/>
      <c r="IU213" s="1083"/>
      <c r="IV213" s="1083"/>
      <c r="IW213" s="1083"/>
      <c r="IX213" s="1083"/>
      <c r="IY213" s="1083"/>
      <c r="IZ213" s="1083"/>
      <c r="JA213" s="1083"/>
      <c r="JB213" s="1083"/>
      <c r="JC213" s="1083"/>
      <c r="JD213" s="1083"/>
      <c r="JE213" s="1083"/>
      <c r="JF213" s="1083"/>
      <c r="JG213" s="1083"/>
      <c r="JH213" s="1083"/>
      <c r="JI213" s="1083"/>
      <c r="JJ213" s="1083"/>
      <c r="JK213" s="1085"/>
    </row>
    <row r="214" spans="1:271" s="1027" customFormat="1" ht="18.95" hidden="1" customHeight="1">
      <c r="A214" s="1077"/>
      <c r="B214" s="1042"/>
      <c r="C214" s="1052"/>
      <c r="D214" s="1052"/>
      <c r="E214" s="1078"/>
      <c r="F214" s="1078"/>
      <c r="G214" s="1078"/>
      <c r="H214" s="1052"/>
      <c r="I214" s="1043"/>
      <c r="J214" s="1043"/>
      <c r="K214" s="1053"/>
      <c r="L214" s="1053"/>
      <c r="M214" s="1053"/>
      <c r="N214" s="1044"/>
      <c r="O214" s="1079"/>
      <c r="P214" s="1045"/>
      <c r="Q214" s="1044"/>
      <c r="R214" s="1044"/>
      <c r="S214" s="1044"/>
      <c r="T214" s="1044"/>
      <c r="U214" s="1044"/>
      <c r="V214" s="1044"/>
      <c r="W214" s="1044"/>
      <c r="X214" s="1044"/>
      <c r="Y214" s="1068"/>
      <c r="Z214" s="1068"/>
      <c r="AA214" s="1047"/>
      <c r="AB214" s="1046"/>
      <c r="AC214" s="1046"/>
      <c r="AD214" s="1046"/>
      <c r="AE214" s="1046"/>
      <c r="AF214" s="1046"/>
      <c r="AG214" s="1046"/>
      <c r="AH214" s="1046"/>
      <c r="AI214" s="1046"/>
      <c r="AJ214" s="1046"/>
      <c r="AK214" s="1046"/>
      <c r="AL214" s="1046"/>
      <c r="AM214" s="1046"/>
      <c r="AN214" s="1047"/>
      <c r="AO214" s="1046"/>
      <c r="AP214" s="1046"/>
      <c r="AQ214" s="1046"/>
      <c r="AR214" s="1046"/>
      <c r="AS214" s="1046"/>
      <c r="AT214" s="1046"/>
      <c r="AU214" s="1046"/>
      <c r="AV214" s="1046"/>
      <c r="AW214" s="1046"/>
      <c r="AX214" s="1046"/>
      <c r="AY214" s="1046"/>
      <c r="AZ214" s="1046"/>
      <c r="BA214" s="1046"/>
      <c r="BB214" s="1046"/>
      <c r="BC214" s="1046"/>
      <c r="BD214" s="1046"/>
      <c r="BE214" s="1046"/>
      <c r="BF214" s="1046"/>
      <c r="BG214" s="1046"/>
      <c r="BH214" s="1046"/>
      <c r="BI214" s="1046"/>
      <c r="BJ214" s="1046"/>
      <c r="BK214" s="1046"/>
      <c r="BL214" s="1046"/>
      <c r="BM214" s="1046"/>
      <c r="BN214" s="1046"/>
      <c r="BO214" s="1046"/>
      <c r="BP214" s="1046"/>
      <c r="BQ214" s="1046"/>
      <c r="BR214" s="1046"/>
      <c r="BS214" s="1046"/>
      <c r="BT214" s="1046"/>
      <c r="BU214" s="1046"/>
      <c r="BV214" s="1046"/>
      <c r="BW214" s="1046"/>
      <c r="BX214" s="1046"/>
      <c r="BY214" s="1046"/>
      <c r="BZ214" s="1046"/>
      <c r="CA214" s="1046"/>
      <c r="CB214" s="1046"/>
      <c r="CC214" s="1046"/>
      <c r="CD214" s="1046"/>
      <c r="CE214" s="1046"/>
      <c r="CF214" s="1046"/>
      <c r="CG214" s="1046"/>
      <c r="CH214" s="1046"/>
      <c r="CI214" s="1046"/>
      <c r="CJ214" s="1046"/>
      <c r="CK214" s="1046"/>
      <c r="CL214" s="1046"/>
      <c r="CM214" s="1046"/>
      <c r="CN214" s="1046"/>
      <c r="CO214" s="1046"/>
      <c r="CP214" s="1046"/>
      <c r="CQ214" s="1046"/>
      <c r="CR214" s="1046"/>
      <c r="CS214" s="1046"/>
      <c r="CT214" s="1046"/>
      <c r="CU214" s="1046"/>
      <c r="CV214" s="1046"/>
      <c r="CW214" s="1046"/>
      <c r="CX214" s="1046"/>
      <c r="CY214" s="1046"/>
      <c r="CZ214" s="1046"/>
      <c r="DA214" s="1046"/>
      <c r="DB214" s="1046"/>
      <c r="DC214" s="1046"/>
      <c r="DD214" s="1046"/>
      <c r="DE214" s="1046"/>
      <c r="DF214" s="1046"/>
      <c r="DG214" s="1046"/>
      <c r="DH214" s="1046"/>
      <c r="DI214" s="1046"/>
      <c r="DJ214" s="1046"/>
      <c r="DK214" s="1047"/>
      <c r="DL214" s="1046"/>
      <c r="DM214" s="1046"/>
      <c r="DN214" s="1046"/>
      <c r="DO214" s="1046"/>
      <c r="DP214" s="1046"/>
      <c r="DQ214" s="1046"/>
      <c r="DR214" s="1046"/>
      <c r="DS214" s="1046"/>
      <c r="DT214" s="1046"/>
      <c r="DU214" s="1046"/>
      <c r="DV214" s="1046"/>
      <c r="DW214" s="1046"/>
      <c r="DX214" s="1046"/>
      <c r="DY214" s="1046"/>
      <c r="DZ214" s="1046"/>
      <c r="EA214" s="1046"/>
      <c r="EB214" s="1046"/>
      <c r="EC214" s="1046"/>
      <c r="ED214" s="1046"/>
      <c r="EE214" s="1046"/>
      <c r="EF214" s="1046"/>
      <c r="EG214" s="1046"/>
      <c r="EH214" s="1046"/>
      <c r="EI214" s="1046"/>
      <c r="EJ214" s="1046"/>
      <c r="EK214" s="1046"/>
      <c r="EL214" s="1047"/>
      <c r="EM214" s="1046"/>
      <c r="EN214" s="1046"/>
      <c r="EO214" s="1046"/>
      <c r="EP214" s="1046"/>
      <c r="EQ214" s="1046"/>
      <c r="ER214" s="1046"/>
      <c r="ES214" s="1046"/>
      <c r="ET214" s="1046"/>
      <c r="EU214" s="1047"/>
      <c r="EV214" s="1046"/>
      <c r="EW214" s="1046"/>
      <c r="EX214" s="1046"/>
      <c r="EY214" s="1046"/>
      <c r="EZ214" s="1046"/>
      <c r="FA214" s="1046"/>
      <c r="FB214" s="1046"/>
      <c r="FC214" s="1046"/>
      <c r="FD214" s="1046"/>
      <c r="FE214" s="1046"/>
      <c r="FF214" s="1048"/>
      <c r="FG214" s="1046"/>
      <c r="FH214" s="1046"/>
      <c r="FI214" s="1046"/>
      <c r="FJ214" s="1046"/>
      <c r="FK214" s="1046"/>
      <c r="FL214" s="1046"/>
      <c r="FM214" s="1046"/>
      <c r="FN214" s="1046"/>
      <c r="FO214" s="1046"/>
      <c r="FP214" s="1046"/>
      <c r="FQ214" s="1064"/>
      <c r="FR214" s="1064"/>
      <c r="FS214" s="1046"/>
      <c r="FT214" s="1046"/>
      <c r="FU214" s="1046"/>
      <c r="FV214" s="1046"/>
      <c r="FW214" s="1046"/>
      <c r="FX214" s="1046"/>
      <c r="FY214" s="1046"/>
      <c r="FZ214" s="1046"/>
      <c r="GA214" s="1046"/>
      <c r="GB214" s="1046"/>
      <c r="GC214" s="1046"/>
      <c r="GD214" s="1049"/>
      <c r="GE214" s="1049"/>
      <c r="GF214" s="1049"/>
      <c r="GG214" s="1049"/>
      <c r="GH214" s="1080"/>
      <c r="GI214" s="1081"/>
      <c r="GJ214" s="1082"/>
      <c r="GK214" s="1082"/>
      <c r="GL214" s="1049"/>
      <c r="GM214" s="1049"/>
      <c r="GN214" s="1049"/>
      <c r="GO214" s="1049"/>
      <c r="GP214" s="1083"/>
      <c r="GQ214" s="1083"/>
      <c r="GR214" s="1083"/>
      <c r="GS214" s="1083"/>
      <c r="GT214" s="1083"/>
      <c r="GU214" s="1083"/>
      <c r="GV214" s="1083"/>
      <c r="GW214" s="1083"/>
      <c r="GX214" s="1083"/>
      <c r="GY214" s="1083"/>
      <c r="GZ214" s="1083"/>
      <c r="HA214" s="1083"/>
      <c r="HB214" s="1083"/>
      <c r="HC214" s="1083"/>
      <c r="HD214" s="1083"/>
      <c r="HE214" s="1083"/>
      <c r="HF214" s="1083"/>
      <c r="HG214" s="1083"/>
      <c r="HH214" s="1083"/>
      <c r="HI214" s="1083"/>
      <c r="HJ214" s="1083"/>
      <c r="HK214" s="1083"/>
      <c r="HL214" s="1083"/>
      <c r="HM214" s="1083"/>
      <c r="HN214" s="1083"/>
      <c r="HO214" s="1083"/>
      <c r="HP214" s="1083"/>
      <c r="HQ214" s="1083"/>
      <c r="HR214" s="1083"/>
      <c r="HS214" s="1083"/>
      <c r="HT214" s="1083"/>
      <c r="HU214" s="1083"/>
      <c r="HV214" s="1083"/>
      <c r="HW214" s="1083"/>
      <c r="HX214" s="1083"/>
      <c r="HY214" s="1083"/>
      <c r="HZ214" s="1083"/>
      <c r="IA214" s="1083"/>
      <c r="IB214" s="1083"/>
      <c r="IC214" s="1083"/>
      <c r="ID214" s="1081"/>
      <c r="IE214" s="1081"/>
      <c r="IF214" s="1083"/>
      <c r="IG214" s="1084"/>
      <c r="IH214" s="1083"/>
      <c r="II214" s="1083"/>
      <c r="IJ214" s="1083"/>
      <c r="IK214" s="1083"/>
      <c r="IL214" s="1083"/>
      <c r="IM214" s="1083"/>
      <c r="IN214" s="1083"/>
      <c r="IO214" s="1083"/>
      <c r="IP214" s="1083"/>
      <c r="IQ214" s="1083"/>
      <c r="IR214" s="1083"/>
      <c r="IS214" s="1083"/>
      <c r="IT214" s="1083"/>
      <c r="IU214" s="1083"/>
      <c r="IV214" s="1083"/>
      <c r="IW214" s="1083"/>
      <c r="IX214" s="1083"/>
      <c r="IY214" s="1083"/>
      <c r="IZ214" s="1083"/>
      <c r="JA214" s="1083"/>
      <c r="JB214" s="1083"/>
      <c r="JC214" s="1083"/>
      <c r="JD214" s="1083"/>
      <c r="JE214" s="1083"/>
      <c r="JF214" s="1083"/>
      <c r="JG214" s="1083"/>
      <c r="JH214" s="1083"/>
      <c r="JI214" s="1083"/>
      <c r="JJ214" s="1083"/>
      <c r="JK214" s="1085"/>
    </row>
    <row r="215" spans="1:271" s="1063" customFormat="1" ht="18.95" hidden="1" customHeight="1">
      <c r="A215" s="1094"/>
      <c r="B215" s="1055"/>
      <c r="C215" s="1057"/>
      <c r="D215" s="1052"/>
      <c r="E215" s="1078"/>
      <c r="F215" s="1095"/>
      <c r="G215" s="1095"/>
      <c r="H215" s="1057"/>
      <c r="I215" s="1056"/>
      <c r="J215" s="1056"/>
      <c r="K215" s="1058"/>
      <c r="L215" s="1058"/>
      <c r="M215" s="1058"/>
      <c r="N215" s="1059"/>
      <c r="O215" s="1096"/>
      <c r="P215" s="1060"/>
      <c r="Q215" s="1059"/>
      <c r="R215" s="1059"/>
      <c r="S215" s="1059"/>
      <c r="T215" s="1059"/>
      <c r="U215" s="1059"/>
      <c r="V215" s="1059"/>
      <c r="W215" s="1059"/>
      <c r="X215" s="1059"/>
      <c r="Y215" s="1065"/>
      <c r="Z215" s="1065"/>
      <c r="AA215" s="1061"/>
      <c r="AB215" s="1054"/>
      <c r="AC215" s="1054"/>
      <c r="AD215" s="1054"/>
      <c r="AE215" s="1054"/>
      <c r="AF215" s="1054"/>
      <c r="AG215" s="1054"/>
      <c r="AH215" s="1054"/>
      <c r="AI215" s="1054"/>
      <c r="AJ215" s="1054"/>
      <c r="AK215" s="1054"/>
      <c r="AL215" s="1054"/>
      <c r="AM215" s="1054"/>
      <c r="AN215" s="1061"/>
      <c r="AO215" s="1054"/>
      <c r="AP215" s="1054"/>
      <c r="AQ215" s="1054"/>
      <c r="AR215" s="1054"/>
      <c r="AS215" s="1054"/>
      <c r="AT215" s="1054"/>
      <c r="AU215" s="1054"/>
      <c r="AV215" s="1054"/>
      <c r="AW215" s="1054"/>
      <c r="AX215" s="1054"/>
      <c r="AY215" s="1054"/>
      <c r="AZ215" s="1054"/>
      <c r="BA215" s="1054"/>
      <c r="BB215" s="1054"/>
      <c r="BC215" s="1054"/>
      <c r="BD215" s="1054"/>
      <c r="BE215" s="1054"/>
      <c r="BF215" s="1054"/>
      <c r="BG215" s="1054"/>
      <c r="BH215" s="1054"/>
      <c r="BI215" s="1054"/>
      <c r="BJ215" s="1054"/>
      <c r="BK215" s="1054"/>
      <c r="BL215" s="1054"/>
      <c r="BM215" s="1054"/>
      <c r="BN215" s="1054"/>
      <c r="BO215" s="1054"/>
      <c r="BP215" s="1054"/>
      <c r="BQ215" s="1054"/>
      <c r="BR215" s="1054"/>
      <c r="BS215" s="1054"/>
      <c r="BT215" s="1054"/>
      <c r="BU215" s="1054"/>
      <c r="BV215" s="1054"/>
      <c r="BW215" s="1054"/>
      <c r="BX215" s="1054"/>
      <c r="BY215" s="1054"/>
      <c r="BZ215" s="1054"/>
      <c r="CA215" s="1054"/>
      <c r="CB215" s="1054"/>
      <c r="CC215" s="1054"/>
      <c r="CD215" s="1054"/>
      <c r="CE215" s="1054"/>
      <c r="CF215" s="1054"/>
      <c r="CG215" s="1054"/>
      <c r="CH215" s="1054"/>
      <c r="CI215" s="1054"/>
      <c r="CJ215" s="1054"/>
      <c r="CK215" s="1054"/>
      <c r="CL215" s="1054"/>
      <c r="CM215" s="1054"/>
      <c r="CN215" s="1054"/>
      <c r="CO215" s="1054"/>
      <c r="CP215" s="1054"/>
      <c r="CQ215" s="1054"/>
      <c r="CR215" s="1054"/>
      <c r="CS215" s="1054"/>
      <c r="CT215" s="1054"/>
      <c r="CU215" s="1054"/>
      <c r="CV215" s="1054"/>
      <c r="CW215" s="1054"/>
      <c r="CX215" s="1054"/>
      <c r="CY215" s="1054"/>
      <c r="CZ215" s="1054"/>
      <c r="DA215" s="1054"/>
      <c r="DB215" s="1054"/>
      <c r="DC215" s="1054"/>
      <c r="DD215" s="1054"/>
      <c r="DE215" s="1054"/>
      <c r="DF215" s="1054"/>
      <c r="DG215" s="1054"/>
      <c r="DH215" s="1054"/>
      <c r="DI215" s="1054"/>
      <c r="DJ215" s="1054"/>
      <c r="DK215" s="1061"/>
      <c r="DL215" s="1054"/>
      <c r="DM215" s="1054"/>
      <c r="DN215" s="1054"/>
      <c r="DO215" s="1054"/>
      <c r="DP215" s="1054"/>
      <c r="DQ215" s="1054"/>
      <c r="DR215" s="1054"/>
      <c r="DS215" s="1054"/>
      <c r="DT215" s="1054"/>
      <c r="DU215" s="1054"/>
      <c r="DV215" s="1054"/>
      <c r="DW215" s="1054"/>
      <c r="DX215" s="1054"/>
      <c r="DY215" s="1054"/>
      <c r="DZ215" s="1054"/>
      <c r="EA215" s="1054"/>
      <c r="EB215" s="1054"/>
      <c r="EC215" s="1054"/>
      <c r="ED215" s="1054"/>
      <c r="EE215" s="1054"/>
      <c r="EF215" s="1054"/>
      <c r="EG215" s="1054"/>
      <c r="EH215" s="1054"/>
      <c r="EI215" s="1054"/>
      <c r="EJ215" s="1054"/>
      <c r="EK215" s="1054"/>
      <c r="EL215" s="1061"/>
      <c r="EM215" s="1054"/>
      <c r="EN215" s="1054"/>
      <c r="EO215" s="1054"/>
      <c r="EP215" s="1054"/>
      <c r="EQ215" s="1046"/>
      <c r="ER215" s="1046"/>
      <c r="ES215" s="1054"/>
      <c r="ET215" s="1054"/>
      <c r="EU215" s="1047"/>
      <c r="EV215" s="1054"/>
      <c r="EW215" s="1054"/>
      <c r="EX215" s="1054"/>
      <c r="EY215" s="1054"/>
      <c r="EZ215" s="1054"/>
      <c r="FA215" s="1054"/>
      <c r="FB215" s="1054"/>
      <c r="FC215" s="1054"/>
      <c r="FD215" s="1054"/>
      <c r="FE215" s="1054"/>
      <c r="FF215" s="1062"/>
      <c r="FG215" s="1054"/>
      <c r="FH215" s="1054"/>
      <c r="FI215" s="1054"/>
      <c r="FJ215" s="1054"/>
      <c r="FK215" s="1054"/>
      <c r="FL215" s="1054"/>
      <c r="FM215" s="1054"/>
      <c r="FN215" s="1054"/>
      <c r="FO215" s="1054"/>
      <c r="FP215" s="1054"/>
      <c r="FQ215" s="1054"/>
      <c r="FR215" s="1054"/>
      <c r="FS215" s="1054"/>
      <c r="FT215" s="1054"/>
      <c r="FU215" s="1054"/>
      <c r="FV215" s="1054"/>
      <c r="FW215" s="1054"/>
      <c r="FX215" s="1054"/>
      <c r="FY215" s="1054"/>
      <c r="FZ215" s="1054"/>
      <c r="GA215" s="1054"/>
      <c r="GB215" s="1054"/>
      <c r="GC215" s="1054"/>
      <c r="GD215" s="1054"/>
      <c r="GE215" s="1039"/>
      <c r="GF215" s="1039"/>
      <c r="GG215" s="1039"/>
      <c r="GH215" s="1076"/>
      <c r="GI215" s="1081"/>
      <c r="GJ215" s="1097"/>
      <c r="GK215" s="1097"/>
      <c r="GL215" s="1039"/>
      <c r="GM215" s="1039"/>
      <c r="GN215" s="1039"/>
      <c r="GO215" s="1039"/>
      <c r="GP215" s="1041"/>
      <c r="GQ215" s="1041"/>
      <c r="GR215" s="1041"/>
      <c r="GS215" s="1041"/>
      <c r="GT215" s="1041"/>
      <c r="GU215" s="1041"/>
      <c r="GV215" s="1041"/>
      <c r="GW215" s="1041"/>
      <c r="GX215" s="1041"/>
      <c r="GY215" s="1041"/>
      <c r="GZ215" s="1041"/>
      <c r="HA215" s="1041"/>
      <c r="HB215" s="1041"/>
      <c r="HC215" s="1041"/>
      <c r="HD215" s="1041"/>
      <c r="HE215" s="1041"/>
      <c r="HF215" s="1041"/>
      <c r="HG215" s="1041"/>
      <c r="HH215" s="1041"/>
      <c r="HI215" s="1041"/>
      <c r="HJ215" s="1041"/>
      <c r="HK215" s="1041"/>
      <c r="HL215" s="1041"/>
      <c r="HM215" s="1041"/>
      <c r="HN215" s="1041"/>
      <c r="HO215" s="1041"/>
      <c r="HP215" s="1041"/>
      <c r="HQ215" s="1041"/>
      <c r="HR215" s="1041"/>
      <c r="HS215" s="1041"/>
      <c r="HT215" s="1041"/>
      <c r="HU215" s="1041"/>
      <c r="HV215" s="1041"/>
      <c r="HW215" s="1041"/>
      <c r="HX215" s="1041"/>
      <c r="HY215" s="1041"/>
      <c r="HZ215" s="1041"/>
      <c r="IA215" s="1041"/>
      <c r="IB215" s="1041"/>
      <c r="IC215" s="1041"/>
      <c r="ID215" s="1038"/>
      <c r="IE215" s="1038"/>
      <c r="IF215" s="1041"/>
      <c r="IG215" s="1040"/>
      <c r="IH215" s="1041"/>
      <c r="II215" s="1041"/>
      <c r="IJ215" s="1041"/>
      <c r="IK215" s="1041"/>
      <c r="IL215" s="1041"/>
      <c r="IM215" s="1041"/>
      <c r="IN215" s="1041"/>
      <c r="IO215" s="1041"/>
      <c r="IP215" s="1041"/>
      <c r="IQ215" s="1041"/>
      <c r="IR215" s="1041"/>
      <c r="IS215" s="1041"/>
      <c r="IT215" s="1041"/>
      <c r="IU215" s="1041"/>
      <c r="IV215" s="1041"/>
      <c r="IW215" s="1041"/>
      <c r="IX215" s="1041"/>
      <c r="IY215" s="1041"/>
      <c r="IZ215" s="1041"/>
      <c r="JA215" s="1041"/>
      <c r="JB215" s="1041"/>
      <c r="JC215" s="1041"/>
      <c r="JD215" s="1041"/>
      <c r="JE215" s="1041"/>
      <c r="JF215" s="1041"/>
      <c r="JG215" s="1041"/>
      <c r="JH215" s="1041"/>
      <c r="JI215" s="1041"/>
      <c r="JJ215" s="1041"/>
      <c r="JK215" s="1051"/>
    </row>
    <row r="216" spans="1:271" s="1027" customFormat="1" ht="18.95" hidden="1" customHeight="1">
      <c r="A216" s="1077"/>
      <c r="B216" s="1042"/>
      <c r="C216" s="1052"/>
      <c r="D216" s="1052"/>
      <c r="E216" s="1078"/>
      <c r="F216" s="1078"/>
      <c r="G216" s="1078"/>
      <c r="H216" s="1052"/>
      <c r="I216" s="1043"/>
      <c r="J216" s="1043"/>
      <c r="K216" s="1053"/>
      <c r="L216" s="1053"/>
      <c r="M216" s="1053"/>
      <c r="N216" s="1044"/>
      <c r="O216" s="1079"/>
      <c r="P216" s="1045"/>
      <c r="Q216" s="1044"/>
      <c r="R216" s="1044"/>
      <c r="S216" s="1044"/>
      <c r="T216" s="1044"/>
      <c r="U216" s="1044"/>
      <c r="V216" s="1044"/>
      <c r="W216" s="1044"/>
      <c r="X216" s="1044"/>
      <c r="Y216" s="1068"/>
      <c r="Z216" s="1068"/>
      <c r="AA216" s="1047"/>
      <c r="AB216" s="1046"/>
      <c r="AC216" s="1046"/>
      <c r="AD216" s="1046"/>
      <c r="AE216" s="1046"/>
      <c r="AF216" s="1046"/>
      <c r="AG216" s="1046"/>
      <c r="AH216" s="1046"/>
      <c r="AI216" s="1046"/>
      <c r="AJ216" s="1046"/>
      <c r="AK216" s="1046"/>
      <c r="AL216" s="1046"/>
      <c r="AM216" s="1046"/>
      <c r="AN216" s="1047"/>
      <c r="AO216" s="1046"/>
      <c r="AP216" s="1046"/>
      <c r="AQ216" s="1046"/>
      <c r="AR216" s="1046"/>
      <c r="AS216" s="1046"/>
      <c r="AT216" s="1046"/>
      <c r="AU216" s="1046"/>
      <c r="AV216" s="1046"/>
      <c r="AW216" s="1046"/>
      <c r="AX216" s="1046"/>
      <c r="AY216" s="1046"/>
      <c r="AZ216" s="1046"/>
      <c r="BA216" s="1046"/>
      <c r="BB216" s="1046"/>
      <c r="BC216" s="1046"/>
      <c r="BD216" s="1046"/>
      <c r="BE216" s="1046"/>
      <c r="BF216" s="1046"/>
      <c r="BG216" s="1046"/>
      <c r="BH216" s="1046"/>
      <c r="BI216" s="1046"/>
      <c r="BJ216" s="1046"/>
      <c r="BK216" s="1046"/>
      <c r="BL216" s="1046"/>
      <c r="BM216" s="1046"/>
      <c r="BN216" s="1046"/>
      <c r="BO216" s="1046"/>
      <c r="BP216" s="1046"/>
      <c r="BQ216" s="1046"/>
      <c r="BR216" s="1046"/>
      <c r="BS216" s="1046"/>
      <c r="BT216" s="1046"/>
      <c r="BU216" s="1046"/>
      <c r="BV216" s="1046"/>
      <c r="BW216" s="1046"/>
      <c r="BX216" s="1046"/>
      <c r="BY216" s="1046"/>
      <c r="BZ216" s="1046"/>
      <c r="CA216" s="1046"/>
      <c r="CB216" s="1046"/>
      <c r="CC216" s="1046"/>
      <c r="CD216" s="1046"/>
      <c r="CE216" s="1046"/>
      <c r="CF216" s="1046"/>
      <c r="CG216" s="1046"/>
      <c r="CH216" s="1046"/>
      <c r="CI216" s="1046"/>
      <c r="CJ216" s="1046"/>
      <c r="CK216" s="1046"/>
      <c r="CL216" s="1046"/>
      <c r="CM216" s="1046"/>
      <c r="CN216" s="1046"/>
      <c r="CO216" s="1046"/>
      <c r="CP216" s="1046"/>
      <c r="CQ216" s="1046"/>
      <c r="CR216" s="1046"/>
      <c r="CS216" s="1046"/>
      <c r="CT216" s="1046"/>
      <c r="CU216" s="1046"/>
      <c r="CV216" s="1046"/>
      <c r="CW216" s="1046"/>
      <c r="CX216" s="1046"/>
      <c r="CY216" s="1046"/>
      <c r="CZ216" s="1046"/>
      <c r="DA216" s="1046"/>
      <c r="DB216" s="1046"/>
      <c r="DC216" s="1046"/>
      <c r="DD216" s="1046"/>
      <c r="DE216" s="1046"/>
      <c r="DF216" s="1046"/>
      <c r="DG216" s="1046"/>
      <c r="DH216" s="1046"/>
      <c r="DI216" s="1046"/>
      <c r="DJ216" s="1046"/>
      <c r="DK216" s="1047"/>
      <c r="DL216" s="1046"/>
      <c r="DM216" s="1046"/>
      <c r="DN216" s="1046"/>
      <c r="DO216" s="1046"/>
      <c r="DP216" s="1046"/>
      <c r="DQ216" s="1046"/>
      <c r="DR216" s="1046"/>
      <c r="DS216" s="1046"/>
      <c r="DT216" s="1046"/>
      <c r="DU216" s="1046"/>
      <c r="DV216" s="1046"/>
      <c r="DW216" s="1046"/>
      <c r="DX216" s="1046"/>
      <c r="DY216" s="1046"/>
      <c r="DZ216" s="1046"/>
      <c r="EA216" s="1046"/>
      <c r="EB216" s="1046"/>
      <c r="EC216" s="1046"/>
      <c r="ED216" s="1046"/>
      <c r="EE216" s="1046"/>
      <c r="EF216" s="1046"/>
      <c r="EG216" s="1046"/>
      <c r="EH216" s="1046"/>
      <c r="EI216" s="1046"/>
      <c r="EJ216" s="1046"/>
      <c r="EK216" s="1046"/>
      <c r="EL216" s="1047"/>
      <c r="EM216" s="1046"/>
      <c r="EN216" s="1046"/>
      <c r="EO216" s="1046"/>
      <c r="EP216" s="1046"/>
      <c r="EQ216" s="1046"/>
      <c r="ER216" s="1046"/>
      <c r="ES216" s="1046"/>
      <c r="ET216" s="1046"/>
      <c r="EU216" s="1047"/>
      <c r="EV216" s="1046"/>
      <c r="EW216" s="1046"/>
      <c r="EX216" s="1046"/>
      <c r="EY216" s="1046"/>
      <c r="EZ216" s="1046"/>
      <c r="FA216" s="1046"/>
      <c r="FB216" s="1046"/>
      <c r="FC216" s="1046"/>
      <c r="FD216" s="1046"/>
      <c r="FE216" s="1046"/>
      <c r="FF216" s="1048"/>
      <c r="FG216" s="1046"/>
      <c r="FH216" s="1046"/>
      <c r="FI216" s="1046"/>
      <c r="FJ216" s="1046"/>
      <c r="FK216" s="1046"/>
      <c r="FL216" s="1046"/>
      <c r="FM216" s="1046"/>
      <c r="FN216" s="1046"/>
      <c r="FO216" s="1046"/>
      <c r="FP216" s="1046"/>
      <c r="FQ216" s="1064"/>
      <c r="FR216" s="1064"/>
      <c r="FS216" s="1046"/>
      <c r="FT216" s="1046"/>
      <c r="FU216" s="1046"/>
      <c r="FV216" s="1046"/>
      <c r="FW216" s="1046"/>
      <c r="FX216" s="1046"/>
      <c r="FY216" s="1046"/>
      <c r="FZ216" s="1046"/>
      <c r="GA216" s="1046"/>
      <c r="GB216" s="1046"/>
      <c r="GC216" s="1046"/>
      <c r="GD216" s="1049"/>
      <c r="GE216" s="1049"/>
      <c r="GF216" s="1049"/>
      <c r="GG216" s="1049"/>
      <c r="GH216" s="1080"/>
      <c r="GI216" s="1081"/>
      <c r="GJ216" s="1082"/>
      <c r="GK216" s="1082"/>
      <c r="GL216" s="1049"/>
      <c r="GM216" s="1049"/>
      <c r="GN216" s="1049"/>
      <c r="GO216" s="1049"/>
      <c r="GP216" s="1083"/>
      <c r="GQ216" s="1083"/>
      <c r="GR216" s="1083"/>
      <c r="GS216" s="1083"/>
      <c r="GT216" s="1083"/>
      <c r="GU216" s="1083"/>
      <c r="GV216" s="1083"/>
      <c r="GW216" s="1083"/>
      <c r="GX216" s="1083"/>
      <c r="GY216" s="1083"/>
      <c r="GZ216" s="1083"/>
      <c r="HA216" s="1083"/>
      <c r="HB216" s="1083"/>
      <c r="HC216" s="1083"/>
      <c r="HD216" s="1083"/>
      <c r="HE216" s="1083"/>
      <c r="HF216" s="1083"/>
      <c r="HG216" s="1083"/>
      <c r="HH216" s="1083"/>
      <c r="HI216" s="1083"/>
      <c r="HJ216" s="1083"/>
      <c r="HK216" s="1083"/>
      <c r="HL216" s="1083"/>
      <c r="HM216" s="1083"/>
      <c r="HN216" s="1083"/>
      <c r="HO216" s="1083"/>
      <c r="HP216" s="1083"/>
      <c r="HQ216" s="1083"/>
      <c r="HR216" s="1083"/>
      <c r="HS216" s="1083"/>
      <c r="HT216" s="1083"/>
      <c r="HU216" s="1083"/>
      <c r="HV216" s="1083"/>
      <c r="HW216" s="1083"/>
      <c r="HX216" s="1083"/>
      <c r="HY216" s="1083"/>
      <c r="HZ216" s="1083"/>
      <c r="IA216" s="1083"/>
      <c r="IB216" s="1083"/>
      <c r="IC216" s="1083"/>
      <c r="ID216" s="1081"/>
      <c r="IE216" s="1081"/>
      <c r="IF216" s="1083"/>
      <c r="IG216" s="1084"/>
      <c r="IH216" s="1083"/>
      <c r="II216" s="1083"/>
      <c r="IJ216" s="1083"/>
      <c r="IK216" s="1083"/>
      <c r="IL216" s="1083"/>
      <c r="IM216" s="1083"/>
      <c r="IN216" s="1083"/>
      <c r="IO216" s="1083"/>
      <c r="IP216" s="1083"/>
      <c r="IQ216" s="1083"/>
      <c r="IR216" s="1083"/>
      <c r="IS216" s="1083"/>
      <c r="IT216" s="1083"/>
      <c r="IU216" s="1083"/>
      <c r="IV216" s="1083"/>
      <c r="IW216" s="1083"/>
      <c r="IX216" s="1083"/>
      <c r="IY216" s="1083"/>
      <c r="IZ216" s="1083"/>
      <c r="JA216" s="1083"/>
      <c r="JB216" s="1083"/>
      <c r="JC216" s="1083"/>
      <c r="JD216" s="1083"/>
      <c r="JE216" s="1083"/>
      <c r="JF216" s="1083"/>
      <c r="JG216" s="1083"/>
      <c r="JH216" s="1083"/>
      <c r="JI216" s="1083"/>
      <c r="JJ216" s="1083"/>
      <c r="JK216" s="1085"/>
    </row>
    <row r="217" spans="1:271" s="1027" customFormat="1" ht="18.95" hidden="1" customHeight="1">
      <c r="A217" s="1077"/>
      <c r="B217" s="1042"/>
      <c r="C217" s="1052"/>
      <c r="D217" s="1052"/>
      <c r="E217" s="1078"/>
      <c r="F217" s="1078"/>
      <c r="G217" s="1078"/>
      <c r="H217" s="1052"/>
      <c r="I217" s="1043"/>
      <c r="J217" s="1043"/>
      <c r="K217" s="1053"/>
      <c r="L217" s="1053"/>
      <c r="M217" s="1053"/>
      <c r="N217" s="1044"/>
      <c r="O217" s="1079"/>
      <c r="P217" s="1045"/>
      <c r="Q217" s="1044"/>
      <c r="R217" s="1044"/>
      <c r="S217" s="1044"/>
      <c r="T217" s="1044"/>
      <c r="U217" s="1044"/>
      <c r="V217" s="1044"/>
      <c r="W217" s="1044"/>
      <c r="X217" s="1044"/>
      <c r="Y217" s="1068"/>
      <c r="Z217" s="1068"/>
      <c r="AA217" s="1047"/>
      <c r="AB217" s="1046"/>
      <c r="AC217" s="1046"/>
      <c r="AD217" s="1046"/>
      <c r="AE217" s="1046"/>
      <c r="AF217" s="1046"/>
      <c r="AG217" s="1046"/>
      <c r="AH217" s="1046"/>
      <c r="AI217" s="1046"/>
      <c r="AJ217" s="1046"/>
      <c r="AK217" s="1046"/>
      <c r="AL217" s="1046"/>
      <c r="AM217" s="1046"/>
      <c r="AN217" s="1047"/>
      <c r="AO217" s="1046"/>
      <c r="AP217" s="1046"/>
      <c r="AQ217" s="1046"/>
      <c r="AR217" s="1046"/>
      <c r="AS217" s="1046"/>
      <c r="AT217" s="1046"/>
      <c r="AU217" s="1046"/>
      <c r="AV217" s="1046"/>
      <c r="AW217" s="1046"/>
      <c r="AX217" s="1046"/>
      <c r="AY217" s="1046"/>
      <c r="AZ217" s="1046"/>
      <c r="BA217" s="1046"/>
      <c r="BB217" s="1046"/>
      <c r="BC217" s="1046"/>
      <c r="BD217" s="1046"/>
      <c r="BE217" s="1046"/>
      <c r="BF217" s="1046"/>
      <c r="BG217" s="1046"/>
      <c r="BH217" s="1046"/>
      <c r="BI217" s="1046"/>
      <c r="BJ217" s="1046"/>
      <c r="BK217" s="1046"/>
      <c r="BL217" s="1046"/>
      <c r="BM217" s="1046"/>
      <c r="BN217" s="1046"/>
      <c r="BO217" s="1046"/>
      <c r="BP217" s="1046"/>
      <c r="BQ217" s="1046"/>
      <c r="BR217" s="1046"/>
      <c r="BS217" s="1046"/>
      <c r="BT217" s="1046"/>
      <c r="BU217" s="1046"/>
      <c r="BV217" s="1046"/>
      <c r="BW217" s="1046"/>
      <c r="BX217" s="1046"/>
      <c r="BY217" s="1046"/>
      <c r="BZ217" s="1046"/>
      <c r="CA217" s="1046"/>
      <c r="CB217" s="1046"/>
      <c r="CC217" s="1046"/>
      <c r="CD217" s="1046"/>
      <c r="CE217" s="1046"/>
      <c r="CF217" s="1046"/>
      <c r="CG217" s="1046"/>
      <c r="CH217" s="1046"/>
      <c r="CI217" s="1046"/>
      <c r="CJ217" s="1046"/>
      <c r="CK217" s="1046"/>
      <c r="CL217" s="1046"/>
      <c r="CM217" s="1046"/>
      <c r="CN217" s="1046"/>
      <c r="CO217" s="1046"/>
      <c r="CP217" s="1046"/>
      <c r="CQ217" s="1046"/>
      <c r="CR217" s="1046"/>
      <c r="CS217" s="1046"/>
      <c r="CT217" s="1046"/>
      <c r="CU217" s="1046"/>
      <c r="CV217" s="1046"/>
      <c r="CW217" s="1046"/>
      <c r="CX217" s="1046"/>
      <c r="CY217" s="1046"/>
      <c r="CZ217" s="1046"/>
      <c r="DA217" s="1046"/>
      <c r="DB217" s="1046"/>
      <c r="DC217" s="1046"/>
      <c r="DD217" s="1046"/>
      <c r="DE217" s="1046"/>
      <c r="DF217" s="1046"/>
      <c r="DG217" s="1046"/>
      <c r="DH217" s="1046"/>
      <c r="DI217" s="1046"/>
      <c r="DJ217" s="1046"/>
      <c r="DK217" s="1047"/>
      <c r="DL217" s="1046"/>
      <c r="DM217" s="1046"/>
      <c r="DN217" s="1046"/>
      <c r="DO217" s="1046"/>
      <c r="DP217" s="1046"/>
      <c r="DQ217" s="1046"/>
      <c r="DR217" s="1046"/>
      <c r="DS217" s="1046"/>
      <c r="DT217" s="1046"/>
      <c r="DU217" s="1046"/>
      <c r="DV217" s="1046"/>
      <c r="DW217" s="1046"/>
      <c r="DX217" s="1046"/>
      <c r="DY217" s="1046"/>
      <c r="DZ217" s="1046"/>
      <c r="EA217" s="1046"/>
      <c r="EB217" s="1046"/>
      <c r="EC217" s="1046"/>
      <c r="ED217" s="1046"/>
      <c r="EE217" s="1046"/>
      <c r="EF217" s="1046"/>
      <c r="EG217" s="1046"/>
      <c r="EH217" s="1046"/>
      <c r="EI217" s="1046"/>
      <c r="EJ217" s="1046"/>
      <c r="EK217" s="1046"/>
      <c r="EL217" s="1047"/>
      <c r="EM217" s="1046"/>
      <c r="EN217" s="1046"/>
      <c r="EO217" s="1046"/>
      <c r="EP217" s="1046"/>
      <c r="EQ217" s="1046"/>
      <c r="ER217" s="1046"/>
      <c r="ES217" s="1046"/>
      <c r="ET217" s="1046"/>
      <c r="EU217" s="1047"/>
      <c r="EV217" s="1046"/>
      <c r="EW217" s="1046"/>
      <c r="EX217" s="1046"/>
      <c r="EY217" s="1046"/>
      <c r="EZ217" s="1046"/>
      <c r="FA217" s="1046"/>
      <c r="FB217" s="1046"/>
      <c r="FC217" s="1046"/>
      <c r="FD217" s="1046"/>
      <c r="FE217" s="1046"/>
      <c r="FF217" s="1048"/>
      <c r="FG217" s="1046"/>
      <c r="FH217" s="1046"/>
      <c r="FI217" s="1046"/>
      <c r="FJ217" s="1046"/>
      <c r="FK217" s="1046"/>
      <c r="FL217" s="1046"/>
      <c r="FM217" s="1046"/>
      <c r="FN217" s="1046"/>
      <c r="FO217" s="1046"/>
      <c r="FP217" s="1046"/>
      <c r="FQ217" s="1064"/>
      <c r="FR217" s="1064"/>
      <c r="FS217" s="1046"/>
      <c r="FT217" s="1046"/>
      <c r="FU217" s="1046"/>
      <c r="FV217" s="1046"/>
      <c r="FW217" s="1046"/>
      <c r="FX217" s="1046"/>
      <c r="FY217" s="1046"/>
      <c r="FZ217" s="1046"/>
      <c r="GA217" s="1046"/>
      <c r="GB217" s="1046"/>
      <c r="GC217" s="1046"/>
      <c r="GD217" s="1049"/>
      <c r="GE217" s="1049"/>
      <c r="GF217" s="1049"/>
      <c r="GG217" s="1049"/>
      <c r="GH217" s="1080"/>
      <c r="GI217" s="1081"/>
      <c r="GJ217" s="1082"/>
      <c r="GK217" s="1082"/>
      <c r="GL217" s="1049"/>
      <c r="GM217" s="1049"/>
      <c r="GN217" s="1049"/>
      <c r="GO217" s="1049"/>
      <c r="GP217" s="1083"/>
      <c r="GQ217" s="1083"/>
      <c r="GR217" s="1083"/>
      <c r="GS217" s="1083"/>
      <c r="GT217" s="1083"/>
      <c r="GU217" s="1083"/>
      <c r="GV217" s="1083"/>
      <c r="GW217" s="1083"/>
      <c r="GX217" s="1083"/>
      <c r="GY217" s="1083"/>
      <c r="GZ217" s="1083"/>
      <c r="HA217" s="1083"/>
      <c r="HB217" s="1083"/>
      <c r="HC217" s="1083"/>
      <c r="HD217" s="1083"/>
      <c r="HE217" s="1083"/>
      <c r="HF217" s="1083"/>
      <c r="HG217" s="1083"/>
      <c r="HH217" s="1083"/>
      <c r="HI217" s="1083"/>
      <c r="HJ217" s="1083"/>
      <c r="HK217" s="1083"/>
      <c r="HL217" s="1083"/>
      <c r="HM217" s="1083"/>
      <c r="HN217" s="1083"/>
      <c r="HO217" s="1083"/>
      <c r="HP217" s="1083"/>
      <c r="HQ217" s="1083"/>
      <c r="HR217" s="1083"/>
      <c r="HS217" s="1083"/>
      <c r="HT217" s="1083"/>
      <c r="HU217" s="1083"/>
      <c r="HV217" s="1083"/>
      <c r="HW217" s="1083"/>
      <c r="HX217" s="1083"/>
      <c r="HY217" s="1083"/>
      <c r="HZ217" s="1083"/>
      <c r="IA217" s="1083"/>
      <c r="IB217" s="1083"/>
      <c r="IC217" s="1083"/>
      <c r="ID217" s="1081"/>
      <c r="IE217" s="1081"/>
      <c r="IF217" s="1083"/>
      <c r="IG217" s="1084"/>
      <c r="IH217" s="1083"/>
      <c r="II217" s="1083"/>
      <c r="IJ217" s="1083"/>
      <c r="IK217" s="1083"/>
      <c r="IL217" s="1083"/>
      <c r="IM217" s="1083"/>
      <c r="IN217" s="1083"/>
      <c r="IO217" s="1083"/>
      <c r="IP217" s="1083"/>
      <c r="IQ217" s="1083"/>
      <c r="IR217" s="1083"/>
      <c r="IS217" s="1083"/>
      <c r="IT217" s="1083"/>
      <c r="IU217" s="1083"/>
      <c r="IV217" s="1083"/>
      <c r="IW217" s="1083"/>
      <c r="IX217" s="1083"/>
      <c r="IY217" s="1083"/>
      <c r="IZ217" s="1083"/>
      <c r="JA217" s="1083"/>
      <c r="JB217" s="1083"/>
      <c r="JC217" s="1083"/>
      <c r="JD217" s="1083"/>
      <c r="JE217" s="1083"/>
      <c r="JF217" s="1083"/>
      <c r="JG217" s="1083"/>
      <c r="JH217" s="1083"/>
      <c r="JI217" s="1083"/>
      <c r="JJ217" s="1083"/>
      <c r="JK217" s="1085"/>
    </row>
    <row r="218" spans="1:271" s="1027" customFormat="1" ht="18.95" hidden="1" customHeight="1">
      <c r="A218" s="1077"/>
      <c r="B218" s="1042"/>
      <c r="C218" s="1052"/>
      <c r="D218" s="1052"/>
      <c r="E218" s="1078"/>
      <c r="F218" s="1078"/>
      <c r="G218" s="1078"/>
      <c r="H218" s="1052"/>
      <c r="I218" s="1043"/>
      <c r="J218" s="1043"/>
      <c r="K218" s="1053"/>
      <c r="L218" s="1053"/>
      <c r="M218" s="1053"/>
      <c r="N218" s="1044"/>
      <c r="O218" s="1079"/>
      <c r="P218" s="1045"/>
      <c r="Q218" s="1044"/>
      <c r="R218" s="1044"/>
      <c r="S218" s="1044"/>
      <c r="T218" s="1044"/>
      <c r="U218" s="1044"/>
      <c r="V218" s="1044"/>
      <c r="W218" s="1044"/>
      <c r="X218" s="1044"/>
      <c r="Y218" s="1068"/>
      <c r="Z218" s="1068"/>
      <c r="AA218" s="1047"/>
      <c r="AB218" s="1046"/>
      <c r="AC218" s="1046"/>
      <c r="AD218" s="1046"/>
      <c r="AE218" s="1046"/>
      <c r="AF218" s="1046"/>
      <c r="AG218" s="1046"/>
      <c r="AH218" s="1046"/>
      <c r="AI218" s="1046"/>
      <c r="AJ218" s="1046"/>
      <c r="AK218" s="1046"/>
      <c r="AL218" s="1046"/>
      <c r="AM218" s="1046"/>
      <c r="AN218" s="1047"/>
      <c r="AO218" s="1046"/>
      <c r="AP218" s="1046"/>
      <c r="AQ218" s="1046"/>
      <c r="AR218" s="1046"/>
      <c r="AS218" s="1046"/>
      <c r="AT218" s="1046"/>
      <c r="AU218" s="1046"/>
      <c r="AV218" s="1046"/>
      <c r="AW218" s="1046"/>
      <c r="AX218" s="1046"/>
      <c r="AY218" s="1046"/>
      <c r="AZ218" s="1046"/>
      <c r="BA218" s="1046"/>
      <c r="BB218" s="1046"/>
      <c r="BC218" s="1046"/>
      <c r="BD218" s="1046"/>
      <c r="BE218" s="1046"/>
      <c r="BF218" s="1046"/>
      <c r="BG218" s="1046"/>
      <c r="BH218" s="1046"/>
      <c r="BI218" s="1046"/>
      <c r="BJ218" s="1046"/>
      <c r="BK218" s="1046"/>
      <c r="BL218" s="1046"/>
      <c r="BM218" s="1046"/>
      <c r="BN218" s="1046"/>
      <c r="BO218" s="1046"/>
      <c r="BP218" s="1046"/>
      <c r="BQ218" s="1046"/>
      <c r="BR218" s="1046"/>
      <c r="BS218" s="1046"/>
      <c r="BT218" s="1046"/>
      <c r="BU218" s="1046"/>
      <c r="BV218" s="1046"/>
      <c r="BW218" s="1046"/>
      <c r="BX218" s="1046"/>
      <c r="BY218" s="1046"/>
      <c r="BZ218" s="1046"/>
      <c r="CA218" s="1046"/>
      <c r="CB218" s="1046"/>
      <c r="CC218" s="1046"/>
      <c r="CD218" s="1046"/>
      <c r="CE218" s="1046"/>
      <c r="CF218" s="1046"/>
      <c r="CG218" s="1046"/>
      <c r="CH218" s="1046"/>
      <c r="CI218" s="1046"/>
      <c r="CJ218" s="1046"/>
      <c r="CK218" s="1046"/>
      <c r="CL218" s="1046"/>
      <c r="CM218" s="1046"/>
      <c r="CN218" s="1046"/>
      <c r="CO218" s="1046"/>
      <c r="CP218" s="1046"/>
      <c r="CQ218" s="1046"/>
      <c r="CR218" s="1046"/>
      <c r="CS218" s="1046"/>
      <c r="CT218" s="1046"/>
      <c r="CU218" s="1046"/>
      <c r="CV218" s="1046"/>
      <c r="CW218" s="1046"/>
      <c r="CX218" s="1046"/>
      <c r="CY218" s="1046"/>
      <c r="CZ218" s="1046"/>
      <c r="DA218" s="1046"/>
      <c r="DB218" s="1046"/>
      <c r="DC218" s="1046"/>
      <c r="DD218" s="1046"/>
      <c r="DE218" s="1046"/>
      <c r="DF218" s="1046"/>
      <c r="DG218" s="1046"/>
      <c r="DH218" s="1046"/>
      <c r="DI218" s="1046"/>
      <c r="DJ218" s="1046"/>
      <c r="DK218" s="1047"/>
      <c r="DL218" s="1046"/>
      <c r="DM218" s="1046"/>
      <c r="DN218" s="1046"/>
      <c r="DO218" s="1046"/>
      <c r="DP218" s="1046"/>
      <c r="DQ218" s="1046"/>
      <c r="DR218" s="1046"/>
      <c r="DS218" s="1046"/>
      <c r="DT218" s="1046"/>
      <c r="DU218" s="1046"/>
      <c r="DV218" s="1046"/>
      <c r="DW218" s="1046"/>
      <c r="DX218" s="1046"/>
      <c r="DY218" s="1046"/>
      <c r="DZ218" s="1046"/>
      <c r="EA218" s="1046"/>
      <c r="EB218" s="1046"/>
      <c r="EC218" s="1046"/>
      <c r="ED218" s="1046"/>
      <c r="EE218" s="1046"/>
      <c r="EF218" s="1046"/>
      <c r="EG218" s="1046"/>
      <c r="EH218" s="1046"/>
      <c r="EI218" s="1046"/>
      <c r="EJ218" s="1046"/>
      <c r="EK218" s="1046"/>
      <c r="EL218" s="1047"/>
      <c r="EM218" s="1046"/>
      <c r="EN218" s="1046"/>
      <c r="EO218" s="1046"/>
      <c r="EP218" s="1046"/>
      <c r="EQ218" s="1046"/>
      <c r="ER218" s="1046"/>
      <c r="ES218" s="1046"/>
      <c r="ET218" s="1046"/>
      <c r="EU218" s="1047"/>
      <c r="EV218" s="1046"/>
      <c r="EW218" s="1046"/>
      <c r="EX218" s="1046"/>
      <c r="EY218" s="1046"/>
      <c r="EZ218" s="1046"/>
      <c r="FA218" s="1046"/>
      <c r="FB218" s="1046"/>
      <c r="FC218" s="1046"/>
      <c r="FD218" s="1046"/>
      <c r="FE218" s="1046"/>
      <c r="FF218" s="1048"/>
      <c r="FG218" s="1046"/>
      <c r="FH218" s="1046"/>
      <c r="FI218" s="1046"/>
      <c r="FJ218" s="1046"/>
      <c r="FK218" s="1046"/>
      <c r="FL218" s="1046"/>
      <c r="FM218" s="1046"/>
      <c r="FN218" s="1046"/>
      <c r="FO218" s="1046"/>
      <c r="FP218" s="1046"/>
      <c r="FQ218" s="1064"/>
      <c r="FR218" s="1064"/>
      <c r="FS218" s="1046"/>
      <c r="FT218" s="1046"/>
      <c r="FU218" s="1046"/>
      <c r="FV218" s="1046"/>
      <c r="FW218" s="1046"/>
      <c r="FX218" s="1046"/>
      <c r="FY218" s="1046"/>
      <c r="FZ218" s="1046"/>
      <c r="GA218" s="1046"/>
      <c r="GB218" s="1046"/>
      <c r="GC218" s="1046"/>
      <c r="GD218" s="1049"/>
      <c r="GE218" s="1049"/>
      <c r="GF218" s="1049"/>
      <c r="GG218" s="1049"/>
      <c r="GH218" s="1080"/>
      <c r="GI218" s="1081"/>
      <c r="GJ218" s="1082"/>
      <c r="GK218" s="1082"/>
      <c r="GL218" s="1049"/>
      <c r="GM218" s="1049"/>
      <c r="GN218" s="1049"/>
      <c r="GO218" s="1049"/>
      <c r="GP218" s="1083"/>
      <c r="GQ218" s="1083"/>
      <c r="GR218" s="1083"/>
      <c r="GS218" s="1083"/>
      <c r="GT218" s="1083"/>
      <c r="GU218" s="1083"/>
      <c r="GV218" s="1083"/>
      <c r="GW218" s="1083"/>
      <c r="GX218" s="1083"/>
      <c r="GY218" s="1083"/>
      <c r="GZ218" s="1083"/>
      <c r="HA218" s="1083"/>
      <c r="HB218" s="1083"/>
      <c r="HC218" s="1083"/>
      <c r="HD218" s="1083"/>
      <c r="HE218" s="1083"/>
      <c r="HF218" s="1083"/>
      <c r="HG218" s="1083"/>
      <c r="HH218" s="1083"/>
      <c r="HI218" s="1083"/>
      <c r="HJ218" s="1083"/>
      <c r="HK218" s="1083"/>
      <c r="HL218" s="1083"/>
      <c r="HM218" s="1083"/>
      <c r="HN218" s="1083"/>
      <c r="HO218" s="1083"/>
      <c r="HP218" s="1083"/>
      <c r="HQ218" s="1083"/>
      <c r="HR218" s="1083"/>
      <c r="HS218" s="1083"/>
      <c r="HT218" s="1083"/>
      <c r="HU218" s="1083"/>
      <c r="HV218" s="1083"/>
      <c r="HW218" s="1083"/>
      <c r="HX218" s="1083"/>
      <c r="HY218" s="1083"/>
      <c r="HZ218" s="1083"/>
      <c r="IA218" s="1083"/>
      <c r="IB218" s="1083"/>
      <c r="IC218" s="1083"/>
      <c r="ID218" s="1081"/>
      <c r="IE218" s="1081"/>
      <c r="IF218" s="1083"/>
      <c r="IG218" s="1084"/>
      <c r="IH218" s="1083"/>
      <c r="II218" s="1083"/>
      <c r="IJ218" s="1083"/>
      <c r="IK218" s="1083"/>
      <c r="IL218" s="1083"/>
      <c r="IM218" s="1083"/>
      <c r="IN218" s="1083"/>
      <c r="IO218" s="1083"/>
      <c r="IP218" s="1083"/>
      <c r="IQ218" s="1083"/>
      <c r="IR218" s="1083"/>
      <c r="IS218" s="1083"/>
      <c r="IT218" s="1083"/>
      <c r="IU218" s="1083"/>
      <c r="IV218" s="1083"/>
      <c r="IW218" s="1083"/>
      <c r="IX218" s="1083"/>
      <c r="IY218" s="1083"/>
      <c r="IZ218" s="1083"/>
      <c r="JA218" s="1083"/>
      <c r="JB218" s="1083"/>
      <c r="JC218" s="1083"/>
      <c r="JD218" s="1083"/>
      <c r="JE218" s="1083"/>
      <c r="JF218" s="1083"/>
      <c r="JG218" s="1083"/>
      <c r="JH218" s="1083"/>
      <c r="JI218" s="1083"/>
      <c r="JJ218" s="1083"/>
      <c r="JK218" s="1085"/>
    </row>
    <row r="219" spans="1:271" s="1027" customFormat="1" ht="18.95" hidden="1" customHeight="1">
      <c r="A219" s="1077"/>
      <c r="B219" s="1042"/>
      <c r="C219" s="1052"/>
      <c r="D219" s="1052"/>
      <c r="E219" s="1078"/>
      <c r="F219" s="1078"/>
      <c r="G219" s="1078"/>
      <c r="H219" s="1052"/>
      <c r="I219" s="1043"/>
      <c r="J219" s="1043"/>
      <c r="K219" s="1053"/>
      <c r="L219" s="1053"/>
      <c r="M219" s="1053"/>
      <c r="N219" s="1044"/>
      <c r="O219" s="1079"/>
      <c r="P219" s="1045"/>
      <c r="Q219" s="1044"/>
      <c r="R219" s="1044"/>
      <c r="S219" s="1044"/>
      <c r="T219" s="1044"/>
      <c r="U219" s="1044"/>
      <c r="V219" s="1044"/>
      <c r="W219" s="1044"/>
      <c r="X219" s="1044"/>
      <c r="Y219" s="1068"/>
      <c r="Z219" s="1068"/>
      <c r="AA219" s="1047"/>
      <c r="AB219" s="1046"/>
      <c r="AC219" s="1046"/>
      <c r="AD219" s="1046"/>
      <c r="AE219" s="1046"/>
      <c r="AF219" s="1046"/>
      <c r="AG219" s="1046"/>
      <c r="AH219" s="1046"/>
      <c r="AI219" s="1046"/>
      <c r="AJ219" s="1046"/>
      <c r="AK219" s="1046"/>
      <c r="AL219" s="1046"/>
      <c r="AM219" s="1046"/>
      <c r="AN219" s="1047"/>
      <c r="AO219" s="1046"/>
      <c r="AP219" s="1046"/>
      <c r="AQ219" s="1046"/>
      <c r="AR219" s="1046"/>
      <c r="AS219" s="1046"/>
      <c r="AT219" s="1046"/>
      <c r="AU219" s="1046"/>
      <c r="AV219" s="1046"/>
      <c r="AW219" s="1046"/>
      <c r="AX219" s="1046"/>
      <c r="AY219" s="1046"/>
      <c r="AZ219" s="1046"/>
      <c r="BA219" s="1046"/>
      <c r="BB219" s="1046"/>
      <c r="BC219" s="1046"/>
      <c r="BD219" s="1046"/>
      <c r="BE219" s="1046"/>
      <c r="BF219" s="1046"/>
      <c r="BG219" s="1046"/>
      <c r="BH219" s="1046"/>
      <c r="BI219" s="1046"/>
      <c r="BJ219" s="1046"/>
      <c r="BK219" s="1046"/>
      <c r="BL219" s="1046"/>
      <c r="BM219" s="1046"/>
      <c r="BN219" s="1046"/>
      <c r="BO219" s="1046"/>
      <c r="BP219" s="1046"/>
      <c r="BQ219" s="1046"/>
      <c r="BR219" s="1046"/>
      <c r="BS219" s="1046"/>
      <c r="BT219" s="1046"/>
      <c r="BU219" s="1046"/>
      <c r="BV219" s="1046"/>
      <c r="BW219" s="1046"/>
      <c r="BX219" s="1046"/>
      <c r="BY219" s="1046"/>
      <c r="BZ219" s="1046"/>
      <c r="CA219" s="1046"/>
      <c r="CB219" s="1046"/>
      <c r="CC219" s="1046"/>
      <c r="CD219" s="1046"/>
      <c r="CE219" s="1046"/>
      <c r="CF219" s="1046"/>
      <c r="CG219" s="1046"/>
      <c r="CH219" s="1046"/>
      <c r="CI219" s="1046"/>
      <c r="CJ219" s="1046"/>
      <c r="CK219" s="1046"/>
      <c r="CL219" s="1046"/>
      <c r="CM219" s="1046"/>
      <c r="CN219" s="1046"/>
      <c r="CO219" s="1046"/>
      <c r="CP219" s="1046"/>
      <c r="CQ219" s="1046"/>
      <c r="CR219" s="1046"/>
      <c r="CS219" s="1046"/>
      <c r="CT219" s="1046"/>
      <c r="CU219" s="1046"/>
      <c r="CV219" s="1046"/>
      <c r="CW219" s="1046"/>
      <c r="CX219" s="1046"/>
      <c r="CY219" s="1046"/>
      <c r="CZ219" s="1046"/>
      <c r="DA219" s="1046"/>
      <c r="DB219" s="1046"/>
      <c r="DC219" s="1046"/>
      <c r="DD219" s="1046"/>
      <c r="DE219" s="1046"/>
      <c r="DF219" s="1046"/>
      <c r="DG219" s="1046"/>
      <c r="DH219" s="1046"/>
      <c r="DI219" s="1046"/>
      <c r="DJ219" s="1046"/>
      <c r="DK219" s="1047"/>
      <c r="DL219" s="1046"/>
      <c r="DM219" s="1046"/>
      <c r="DN219" s="1046"/>
      <c r="DO219" s="1046"/>
      <c r="DP219" s="1046"/>
      <c r="DQ219" s="1046"/>
      <c r="DR219" s="1046"/>
      <c r="DS219" s="1046"/>
      <c r="DT219" s="1046"/>
      <c r="DU219" s="1046"/>
      <c r="DV219" s="1046"/>
      <c r="DW219" s="1046"/>
      <c r="DX219" s="1046"/>
      <c r="DY219" s="1046"/>
      <c r="DZ219" s="1046"/>
      <c r="EA219" s="1046"/>
      <c r="EB219" s="1046"/>
      <c r="EC219" s="1046"/>
      <c r="ED219" s="1046"/>
      <c r="EE219" s="1046"/>
      <c r="EF219" s="1046"/>
      <c r="EG219" s="1046"/>
      <c r="EH219" s="1046"/>
      <c r="EI219" s="1046"/>
      <c r="EJ219" s="1046"/>
      <c r="EK219" s="1046"/>
      <c r="EL219" s="1047"/>
      <c r="EM219" s="1046"/>
      <c r="EN219" s="1046"/>
      <c r="EO219" s="1046"/>
      <c r="EP219" s="1046"/>
      <c r="EQ219" s="1046"/>
      <c r="ER219" s="1046"/>
      <c r="ES219" s="1046"/>
      <c r="ET219" s="1046"/>
      <c r="EU219" s="1047"/>
      <c r="EV219" s="1046"/>
      <c r="EW219" s="1046"/>
      <c r="EX219" s="1046"/>
      <c r="EY219" s="1046"/>
      <c r="EZ219" s="1046"/>
      <c r="FA219" s="1046"/>
      <c r="FB219" s="1046"/>
      <c r="FC219" s="1046"/>
      <c r="FD219" s="1046"/>
      <c r="FE219" s="1046"/>
      <c r="FF219" s="1048"/>
      <c r="FG219" s="1046"/>
      <c r="FH219" s="1046"/>
      <c r="FI219" s="1046"/>
      <c r="FJ219" s="1046"/>
      <c r="FK219" s="1046"/>
      <c r="FL219" s="1046"/>
      <c r="FM219" s="1046"/>
      <c r="FN219" s="1046"/>
      <c r="FO219" s="1046"/>
      <c r="FP219" s="1046"/>
      <c r="FQ219" s="1064"/>
      <c r="FR219" s="1064"/>
      <c r="FS219" s="1046"/>
      <c r="FT219" s="1046"/>
      <c r="FU219" s="1046"/>
      <c r="FV219" s="1046"/>
      <c r="FW219" s="1046"/>
      <c r="FX219" s="1046"/>
      <c r="FY219" s="1046"/>
      <c r="FZ219" s="1046"/>
      <c r="GA219" s="1046"/>
      <c r="GB219" s="1046"/>
      <c r="GC219" s="1046"/>
      <c r="GD219" s="1049"/>
      <c r="GE219" s="1049"/>
      <c r="GF219" s="1049"/>
      <c r="GG219" s="1049"/>
      <c r="GH219" s="1080"/>
      <c r="GI219" s="1081"/>
      <c r="GJ219" s="1082"/>
      <c r="GK219" s="1082"/>
      <c r="GL219" s="1049"/>
      <c r="GM219" s="1049"/>
      <c r="GN219" s="1049"/>
      <c r="GO219" s="1049"/>
      <c r="GP219" s="1083"/>
      <c r="GQ219" s="1083"/>
      <c r="GR219" s="1083"/>
      <c r="GS219" s="1083"/>
      <c r="GT219" s="1083"/>
      <c r="GU219" s="1083"/>
      <c r="GV219" s="1083"/>
      <c r="GW219" s="1083"/>
      <c r="GX219" s="1083"/>
      <c r="GY219" s="1083"/>
      <c r="GZ219" s="1083"/>
      <c r="HA219" s="1083"/>
      <c r="HB219" s="1083"/>
      <c r="HC219" s="1083"/>
      <c r="HD219" s="1083"/>
      <c r="HE219" s="1083"/>
      <c r="HF219" s="1083"/>
      <c r="HG219" s="1083"/>
      <c r="HH219" s="1083"/>
      <c r="HI219" s="1083"/>
      <c r="HJ219" s="1083"/>
      <c r="HK219" s="1083"/>
      <c r="HL219" s="1083"/>
      <c r="HM219" s="1083"/>
      <c r="HN219" s="1083"/>
      <c r="HO219" s="1083"/>
      <c r="HP219" s="1083"/>
      <c r="HQ219" s="1083"/>
      <c r="HR219" s="1083"/>
      <c r="HS219" s="1083"/>
      <c r="HT219" s="1083"/>
      <c r="HU219" s="1083"/>
      <c r="HV219" s="1083"/>
      <c r="HW219" s="1083"/>
      <c r="HX219" s="1083"/>
      <c r="HY219" s="1083"/>
      <c r="HZ219" s="1083"/>
      <c r="IA219" s="1083"/>
      <c r="IB219" s="1083"/>
      <c r="IC219" s="1083"/>
      <c r="ID219" s="1081"/>
      <c r="IE219" s="1081"/>
      <c r="IF219" s="1083"/>
      <c r="IG219" s="1084"/>
      <c r="IH219" s="1083"/>
      <c r="II219" s="1083"/>
      <c r="IJ219" s="1083"/>
      <c r="IK219" s="1083"/>
      <c r="IL219" s="1083"/>
      <c r="IM219" s="1083"/>
      <c r="IN219" s="1083"/>
      <c r="IO219" s="1083"/>
      <c r="IP219" s="1083"/>
      <c r="IQ219" s="1083"/>
      <c r="IR219" s="1083"/>
      <c r="IS219" s="1083"/>
      <c r="IT219" s="1083"/>
      <c r="IU219" s="1083"/>
      <c r="IV219" s="1083"/>
      <c r="IW219" s="1083"/>
      <c r="IX219" s="1083"/>
      <c r="IY219" s="1083"/>
      <c r="IZ219" s="1083"/>
      <c r="JA219" s="1083"/>
      <c r="JB219" s="1083"/>
      <c r="JC219" s="1083"/>
      <c r="JD219" s="1083"/>
      <c r="JE219" s="1083"/>
      <c r="JF219" s="1083"/>
      <c r="JG219" s="1083"/>
      <c r="JH219" s="1083"/>
      <c r="JI219" s="1083"/>
      <c r="JJ219" s="1083"/>
      <c r="JK219" s="1085"/>
    </row>
    <row r="220" spans="1:271" s="1027" customFormat="1" ht="18.95" hidden="1" customHeight="1">
      <c r="A220" s="1077"/>
      <c r="B220" s="1042"/>
      <c r="C220" s="1052"/>
      <c r="D220" s="1052"/>
      <c r="E220" s="1078"/>
      <c r="F220" s="1078"/>
      <c r="G220" s="1078"/>
      <c r="H220" s="1052"/>
      <c r="I220" s="1043"/>
      <c r="J220" s="1043"/>
      <c r="K220" s="1053"/>
      <c r="L220" s="1053"/>
      <c r="M220" s="1053"/>
      <c r="N220" s="1044"/>
      <c r="O220" s="1079"/>
      <c r="P220" s="1045"/>
      <c r="Q220" s="1044"/>
      <c r="R220" s="1044"/>
      <c r="S220" s="1044"/>
      <c r="T220" s="1044"/>
      <c r="U220" s="1044"/>
      <c r="V220" s="1044"/>
      <c r="W220" s="1044"/>
      <c r="X220" s="1044"/>
      <c r="Y220" s="1068"/>
      <c r="Z220" s="1068"/>
      <c r="AA220" s="1047"/>
      <c r="AB220" s="1046"/>
      <c r="AC220" s="1046"/>
      <c r="AD220" s="1046"/>
      <c r="AE220" s="1046"/>
      <c r="AF220" s="1046"/>
      <c r="AG220" s="1046"/>
      <c r="AH220" s="1046"/>
      <c r="AI220" s="1046"/>
      <c r="AJ220" s="1046"/>
      <c r="AK220" s="1046"/>
      <c r="AL220" s="1046"/>
      <c r="AM220" s="1046"/>
      <c r="AN220" s="1047"/>
      <c r="AO220" s="1046"/>
      <c r="AP220" s="1046"/>
      <c r="AQ220" s="1046"/>
      <c r="AR220" s="1046"/>
      <c r="AS220" s="1046"/>
      <c r="AT220" s="1046"/>
      <c r="AU220" s="1046"/>
      <c r="AV220" s="1046"/>
      <c r="AW220" s="1046"/>
      <c r="AX220" s="1046"/>
      <c r="AY220" s="1046"/>
      <c r="AZ220" s="1046"/>
      <c r="BA220" s="1046"/>
      <c r="BB220" s="1046"/>
      <c r="BC220" s="1046"/>
      <c r="BD220" s="1046"/>
      <c r="BE220" s="1046"/>
      <c r="BF220" s="1046"/>
      <c r="BG220" s="1046"/>
      <c r="BH220" s="1046"/>
      <c r="BI220" s="1046"/>
      <c r="BJ220" s="1046"/>
      <c r="BK220" s="1046"/>
      <c r="BL220" s="1046"/>
      <c r="BM220" s="1046"/>
      <c r="BN220" s="1046"/>
      <c r="BO220" s="1046"/>
      <c r="BP220" s="1046"/>
      <c r="BQ220" s="1046"/>
      <c r="BR220" s="1046"/>
      <c r="BS220" s="1046"/>
      <c r="BT220" s="1046"/>
      <c r="BU220" s="1046"/>
      <c r="BV220" s="1046"/>
      <c r="BW220" s="1046"/>
      <c r="BX220" s="1046"/>
      <c r="BY220" s="1046"/>
      <c r="BZ220" s="1046"/>
      <c r="CA220" s="1046"/>
      <c r="CB220" s="1046"/>
      <c r="CC220" s="1046"/>
      <c r="CD220" s="1046"/>
      <c r="CE220" s="1046"/>
      <c r="CF220" s="1046"/>
      <c r="CG220" s="1046"/>
      <c r="CH220" s="1046"/>
      <c r="CI220" s="1046"/>
      <c r="CJ220" s="1046"/>
      <c r="CK220" s="1046"/>
      <c r="CL220" s="1046"/>
      <c r="CM220" s="1046"/>
      <c r="CN220" s="1046"/>
      <c r="CO220" s="1046"/>
      <c r="CP220" s="1046"/>
      <c r="CQ220" s="1046"/>
      <c r="CR220" s="1046"/>
      <c r="CS220" s="1046"/>
      <c r="CT220" s="1046"/>
      <c r="CU220" s="1046"/>
      <c r="CV220" s="1046"/>
      <c r="CW220" s="1046"/>
      <c r="CX220" s="1046"/>
      <c r="CY220" s="1046"/>
      <c r="CZ220" s="1046"/>
      <c r="DA220" s="1046"/>
      <c r="DB220" s="1046"/>
      <c r="DC220" s="1046"/>
      <c r="DD220" s="1046"/>
      <c r="DE220" s="1046"/>
      <c r="DF220" s="1046"/>
      <c r="DG220" s="1046"/>
      <c r="DH220" s="1046"/>
      <c r="DI220" s="1046"/>
      <c r="DJ220" s="1046"/>
      <c r="DK220" s="1047"/>
      <c r="DL220" s="1046"/>
      <c r="DM220" s="1046"/>
      <c r="DN220" s="1046"/>
      <c r="DO220" s="1046"/>
      <c r="DP220" s="1046"/>
      <c r="DQ220" s="1046"/>
      <c r="DR220" s="1046"/>
      <c r="DS220" s="1046"/>
      <c r="DT220" s="1046"/>
      <c r="DU220" s="1046"/>
      <c r="DV220" s="1046"/>
      <c r="DW220" s="1046"/>
      <c r="DX220" s="1046"/>
      <c r="DY220" s="1046"/>
      <c r="DZ220" s="1046"/>
      <c r="EA220" s="1046"/>
      <c r="EB220" s="1046"/>
      <c r="EC220" s="1046"/>
      <c r="ED220" s="1046"/>
      <c r="EE220" s="1046"/>
      <c r="EF220" s="1046"/>
      <c r="EG220" s="1046"/>
      <c r="EH220" s="1046"/>
      <c r="EI220" s="1046"/>
      <c r="EJ220" s="1046"/>
      <c r="EK220" s="1046"/>
      <c r="EL220" s="1047"/>
      <c r="EM220" s="1046"/>
      <c r="EN220" s="1046"/>
      <c r="EO220" s="1046"/>
      <c r="EP220" s="1046"/>
      <c r="EQ220" s="1046"/>
      <c r="ER220" s="1046"/>
      <c r="ES220" s="1046"/>
      <c r="ET220" s="1046"/>
      <c r="EU220" s="1047"/>
      <c r="EV220" s="1046"/>
      <c r="EW220" s="1046"/>
      <c r="EX220" s="1046"/>
      <c r="EY220" s="1046"/>
      <c r="EZ220" s="1046"/>
      <c r="FA220" s="1046"/>
      <c r="FB220" s="1046"/>
      <c r="FC220" s="1046"/>
      <c r="FD220" s="1046"/>
      <c r="FE220" s="1046"/>
      <c r="FF220" s="1048"/>
      <c r="FG220" s="1046"/>
      <c r="FH220" s="1046"/>
      <c r="FI220" s="1046"/>
      <c r="FJ220" s="1046"/>
      <c r="FK220" s="1046"/>
      <c r="FL220" s="1046"/>
      <c r="FM220" s="1046"/>
      <c r="FN220" s="1046"/>
      <c r="FO220" s="1046"/>
      <c r="FP220" s="1046"/>
      <c r="FQ220" s="1064"/>
      <c r="FR220" s="1064"/>
      <c r="FS220" s="1046"/>
      <c r="FT220" s="1046"/>
      <c r="FU220" s="1046"/>
      <c r="FV220" s="1046"/>
      <c r="FW220" s="1046"/>
      <c r="FX220" s="1046"/>
      <c r="FY220" s="1046"/>
      <c r="FZ220" s="1046"/>
      <c r="GA220" s="1046"/>
      <c r="GB220" s="1046"/>
      <c r="GC220" s="1046"/>
      <c r="GD220" s="1049"/>
      <c r="GE220" s="1049"/>
      <c r="GF220" s="1049"/>
      <c r="GG220" s="1049"/>
      <c r="GH220" s="1080"/>
      <c r="GI220" s="1081"/>
      <c r="GJ220" s="1082"/>
      <c r="GK220" s="1082"/>
      <c r="GL220" s="1049"/>
      <c r="GM220" s="1049"/>
      <c r="GN220" s="1049"/>
      <c r="GO220" s="1049"/>
      <c r="GP220" s="1083"/>
      <c r="GQ220" s="1083"/>
      <c r="GR220" s="1083"/>
      <c r="GS220" s="1083"/>
      <c r="GT220" s="1083"/>
      <c r="GU220" s="1083"/>
      <c r="GV220" s="1083"/>
      <c r="GW220" s="1083"/>
      <c r="GX220" s="1083"/>
      <c r="GY220" s="1083"/>
      <c r="GZ220" s="1083"/>
      <c r="HA220" s="1083"/>
      <c r="HB220" s="1083"/>
      <c r="HC220" s="1083"/>
      <c r="HD220" s="1083"/>
      <c r="HE220" s="1083"/>
      <c r="HF220" s="1083"/>
      <c r="HG220" s="1083"/>
      <c r="HH220" s="1083"/>
      <c r="HI220" s="1083"/>
      <c r="HJ220" s="1083"/>
      <c r="HK220" s="1083"/>
      <c r="HL220" s="1083"/>
      <c r="HM220" s="1083"/>
      <c r="HN220" s="1083"/>
      <c r="HO220" s="1083"/>
      <c r="HP220" s="1083"/>
      <c r="HQ220" s="1083"/>
      <c r="HR220" s="1083"/>
      <c r="HS220" s="1083"/>
      <c r="HT220" s="1083"/>
      <c r="HU220" s="1083"/>
      <c r="HV220" s="1083"/>
      <c r="HW220" s="1083"/>
      <c r="HX220" s="1083"/>
      <c r="HY220" s="1083"/>
      <c r="HZ220" s="1083"/>
      <c r="IA220" s="1083"/>
      <c r="IB220" s="1083"/>
      <c r="IC220" s="1083"/>
      <c r="ID220" s="1081"/>
      <c r="IE220" s="1081"/>
      <c r="IF220" s="1083"/>
      <c r="IG220" s="1084"/>
      <c r="IH220" s="1083"/>
      <c r="II220" s="1083"/>
      <c r="IJ220" s="1083"/>
      <c r="IK220" s="1083"/>
      <c r="IL220" s="1083"/>
      <c r="IM220" s="1083"/>
      <c r="IN220" s="1083"/>
      <c r="IO220" s="1083"/>
      <c r="IP220" s="1083"/>
      <c r="IQ220" s="1083"/>
      <c r="IR220" s="1083"/>
      <c r="IS220" s="1083"/>
      <c r="IT220" s="1083"/>
      <c r="IU220" s="1083"/>
      <c r="IV220" s="1083"/>
      <c r="IW220" s="1083"/>
      <c r="IX220" s="1083"/>
      <c r="IY220" s="1083"/>
      <c r="IZ220" s="1083"/>
      <c r="JA220" s="1083"/>
      <c r="JB220" s="1083"/>
      <c r="JC220" s="1083"/>
      <c r="JD220" s="1083"/>
      <c r="JE220" s="1083"/>
      <c r="JF220" s="1083"/>
      <c r="JG220" s="1083"/>
      <c r="JH220" s="1083"/>
      <c r="JI220" s="1083"/>
      <c r="JJ220" s="1083"/>
      <c r="JK220" s="1085"/>
    </row>
    <row r="221" spans="1:271" s="1027" customFormat="1" ht="18.95" hidden="1" customHeight="1">
      <c r="A221" s="1077"/>
      <c r="B221" s="1042"/>
      <c r="C221" s="1052"/>
      <c r="D221" s="1052"/>
      <c r="E221" s="1078"/>
      <c r="F221" s="1078"/>
      <c r="G221" s="1078"/>
      <c r="H221" s="1052"/>
      <c r="I221" s="1043"/>
      <c r="J221" s="1043"/>
      <c r="K221" s="1053"/>
      <c r="L221" s="1053"/>
      <c r="M221" s="1053"/>
      <c r="N221" s="1044"/>
      <c r="O221" s="1079"/>
      <c r="P221" s="1045"/>
      <c r="Q221" s="1044"/>
      <c r="R221" s="1044"/>
      <c r="S221" s="1044"/>
      <c r="T221" s="1044"/>
      <c r="U221" s="1044"/>
      <c r="V221" s="1044"/>
      <c r="W221" s="1044"/>
      <c r="X221" s="1044"/>
      <c r="Y221" s="1068"/>
      <c r="Z221" s="1068"/>
      <c r="AA221" s="1047"/>
      <c r="AB221" s="1046"/>
      <c r="AC221" s="1046"/>
      <c r="AD221" s="1046"/>
      <c r="AE221" s="1046"/>
      <c r="AF221" s="1046"/>
      <c r="AG221" s="1046"/>
      <c r="AH221" s="1046"/>
      <c r="AI221" s="1046"/>
      <c r="AJ221" s="1046"/>
      <c r="AK221" s="1046"/>
      <c r="AL221" s="1046"/>
      <c r="AM221" s="1046"/>
      <c r="AN221" s="1047"/>
      <c r="AO221" s="1046"/>
      <c r="AP221" s="1046"/>
      <c r="AQ221" s="1046"/>
      <c r="AR221" s="1046"/>
      <c r="AS221" s="1046"/>
      <c r="AT221" s="1046"/>
      <c r="AU221" s="1046"/>
      <c r="AV221" s="1046"/>
      <c r="AW221" s="1046"/>
      <c r="AX221" s="1046"/>
      <c r="AY221" s="1046"/>
      <c r="AZ221" s="1046"/>
      <c r="BA221" s="1046"/>
      <c r="BB221" s="1046"/>
      <c r="BC221" s="1046"/>
      <c r="BD221" s="1046"/>
      <c r="BE221" s="1046"/>
      <c r="BF221" s="1046"/>
      <c r="BG221" s="1046"/>
      <c r="BH221" s="1046"/>
      <c r="BI221" s="1046"/>
      <c r="BJ221" s="1046"/>
      <c r="BK221" s="1046"/>
      <c r="BL221" s="1046"/>
      <c r="BM221" s="1046"/>
      <c r="BN221" s="1046"/>
      <c r="BO221" s="1046"/>
      <c r="BP221" s="1046"/>
      <c r="BQ221" s="1046"/>
      <c r="BR221" s="1046"/>
      <c r="BS221" s="1046"/>
      <c r="BT221" s="1046"/>
      <c r="BU221" s="1046"/>
      <c r="BV221" s="1046"/>
      <c r="BW221" s="1046"/>
      <c r="BX221" s="1046"/>
      <c r="BY221" s="1046"/>
      <c r="BZ221" s="1046"/>
      <c r="CA221" s="1046"/>
      <c r="CB221" s="1046"/>
      <c r="CC221" s="1046"/>
      <c r="CD221" s="1046"/>
      <c r="CE221" s="1046"/>
      <c r="CF221" s="1046"/>
      <c r="CG221" s="1046"/>
      <c r="CH221" s="1046"/>
      <c r="CI221" s="1046"/>
      <c r="CJ221" s="1046"/>
      <c r="CK221" s="1046"/>
      <c r="CL221" s="1046"/>
      <c r="CM221" s="1046"/>
      <c r="CN221" s="1046"/>
      <c r="CO221" s="1046"/>
      <c r="CP221" s="1046"/>
      <c r="CQ221" s="1046"/>
      <c r="CR221" s="1046"/>
      <c r="CS221" s="1046"/>
      <c r="CT221" s="1046"/>
      <c r="CU221" s="1046"/>
      <c r="CV221" s="1046"/>
      <c r="CW221" s="1046"/>
      <c r="CX221" s="1046"/>
      <c r="CY221" s="1046"/>
      <c r="CZ221" s="1046"/>
      <c r="DA221" s="1046"/>
      <c r="DB221" s="1046"/>
      <c r="DC221" s="1046"/>
      <c r="DD221" s="1046"/>
      <c r="DE221" s="1046"/>
      <c r="DF221" s="1046"/>
      <c r="DG221" s="1046"/>
      <c r="DH221" s="1046"/>
      <c r="DI221" s="1046"/>
      <c r="DJ221" s="1046"/>
      <c r="DK221" s="1047"/>
      <c r="DL221" s="1046"/>
      <c r="DM221" s="1046"/>
      <c r="DN221" s="1046"/>
      <c r="DO221" s="1046"/>
      <c r="DP221" s="1046"/>
      <c r="DQ221" s="1046"/>
      <c r="DR221" s="1046"/>
      <c r="DS221" s="1046"/>
      <c r="DT221" s="1046"/>
      <c r="DU221" s="1046"/>
      <c r="DV221" s="1046"/>
      <c r="DW221" s="1046"/>
      <c r="DX221" s="1046"/>
      <c r="DY221" s="1046"/>
      <c r="DZ221" s="1046"/>
      <c r="EA221" s="1046"/>
      <c r="EB221" s="1046"/>
      <c r="EC221" s="1046"/>
      <c r="ED221" s="1046"/>
      <c r="EE221" s="1046"/>
      <c r="EF221" s="1046"/>
      <c r="EG221" s="1046"/>
      <c r="EH221" s="1046"/>
      <c r="EI221" s="1046"/>
      <c r="EJ221" s="1046"/>
      <c r="EK221" s="1046"/>
      <c r="EL221" s="1047"/>
      <c r="EM221" s="1046"/>
      <c r="EN221" s="1046"/>
      <c r="EO221" s="1046"/>
      <c r="EP221" s="1046"/>
      <c r="EQ221" s="1046"/>
      <c r="ER221" s="1046"/>
      <c r="ES221" s="1046"/>
      <c r="ET221" s="1046"/>
      <c r="EU221" s="1047"/>
      <c r="EV221" s="1046"/>
      <c r="EW221" s="1046"/>
      <c r="EX221" s="1046"/>
      <c r="EY221" s="1046"/>
      <c r="EZ221" s="1046"/>
      <c r="FA221" s="1046"/>
      <c r="FB221" s="1046"/>
      <c r="FC221" s="1046"/>
      <c r="FD221" s="1046"/>
      <c r="FE221" s="1046"/>
      <c r="FF221" s="1048"/>
      <c r="FG221" s="1046"/>
      <c r="FH221" s="1046"/>
      <c r="FI221" s="1046"/>
      <c r="FJ221" s="1046"/>
      <c r="FK221" s="1046"/>
      <c r="FL221" s="1046"/>
      <c r="FM221" s="1046"/>
      <c r="FN221" s="1046"/>
      <c r="FO221" s="1046"/>
      <c r="FP221" s="1046"/>
      <c r="FQ221" s="1064"/>
      <c r="FR221" s="1064"/>
      <c r="FS221" s="1046"/>
      <c r="FT221" s="1046"/>
      <c r="FU221" s="1046"/>
      <c r="FV221" s="1046"/>
      <c r="FW221" s="1046"/>
      <c r="FX221" s="1046"/>
      <c r="FY221" s="1046"/>
      <c r="FZ221" s="1046"/>
      <c r="GA221" s="1046"/>
      <c r="GB221" s="1046"/>
      <c r="GC221" s="1046"/>
      <c r="GD221" s="1049"/>
      <c r="GE221" s="1049"/>
      <c r="GF221" s="1049"/>
      <c r="GG221" s="1049"/>
      <c r="GH221" s="1080"/>
      <c r="GI221" s="1081"/>
      <c r="GJ221" s="1082"/>
      <c r="GK221" s="1082"/>
      <c r="GL221" s="1049"/>
      <c r="GM221" s="1049"/>
      <c r="GN221" s="1049"/>
      <c r="GO221" s="1049"/>
      <c r="GP221" s="1083"/>
      <c r="GQ221" s="1083"/>
      <c r="GR221" s="1083"/>
      <c r="GS221" s="1083"/>
      <c r="GT221" s="1083"/>
      <c r="GU221" s="1083"/>
      <c r="GV221" s="1083"/>
      <c r="GW221" s="1083"/>
      <c r="GX221" s="1083"/>
      <c r="GY221" s="1083"/>
      <c r="GZ221" s="1083"/>
      <c r="HA221" s="1083"/>
      <c r="HB221" s="1083"/>
      <c r="HC221" s="1083"/>
      <c r="HD221" s="1083"/>
      <c r="HE221" s="1083"/>
      <c r="HF221" s="1083"/>
      <c r="HG221" s="1083"/>
      <c r="HH221" s="1083"/>
      <c r="HI221" s="1083"/>
      <c r="HJ221" s="1083"/>
      <c r="HK221" s="1083"/>
      <c r="HL221" s="1083"/>
      <c r="HM221" s="1083"/>
      <c r="HN221" s="1083"/>
      <c r="HO221" s="1083"/>
      <c r="HP221" s="1083"/>
      <c r="HQ221" s="1083"/>
      <c r="HR221" s="1083"/>
      <c r="HS221" s="1083"/>
      <c r="HT221" s="1083"/>
      <c r="HU221" s="1083"/>
      <c r="HV221" s="1083"/>
      <c r="HW221" s="1083"/>
      <c r="HX221" s="1083"/>
      <c r="HY221" s="1083"/>
      <c r="HZ221" s="1083"/>
      <c r="IA221" s="1083"/>
      <c r="IB221" s="1083"/>
      <c r="IC221" s="1083"/>
      <c r="ID221" s="1081"/>
      <c r="IE221" s="1081"/>
      <c r="IF221" s="1083"/>
      <c r="IG221" s="1084"/>
      <c r="IH221" s="1083"/>
      <c r="II221" s="1083"/>
      <c r="IJ221" s="1083"/>
      <c r="IK221" s="1083"/>
      <c r="IL221" s="1083"/>
      <c r="IM221" s="1083"/>
      <c r="IN221" s="1083"/>
      <c r="IO221" s="1083"/>
      <c r="IP221" s="1083"/>
      <c r="IQ221" s="1083"/>
      <c r="IR221" s="1083"/>
      <c r="IS221" s="1083"/>
      <c r="IT221" s="1083"/>
      <c r="IU221" s="1083"/>
      <c r="IV221" s="1083"/>
      <c r="IW221" s="1083"/>
      <c r="IX221" s="1083"/>
      <c r="IY221" s="1083"/>
      <c r="IZ221" s="1083"/>
      <c r="JA221" s="1083"/>
      <c r="JB221" s="1083"/>
      <c r="JC221" s="1083"/>
      <c r="JD221" s="1083"/>
      <c r="JE221" s="1083"/>
      <c r="JF221" s="1083"/>
      <c r="JG221" s="1083"/>
      <c r="JH221" s="1083"/>
      <c r="JI221" s="1083"/>
      <c r="JJ221" s="1083"/>
      <c r="JK221" s="1085"/>
    </row>
    <row r="222" spans="1:271" s="1027" customFormat="1" ht="18.95" hidden="1" customHeight="1">
      <c r="A222" s="1077"/>
      <c r="B222" s="1042"/>
      <c r="C222" s="1052"/>
      <c r="D222" s="1052"/>
      <c r="E222" s="1078"/>
      <c r="F222" s="1078"/>
      <c r="G222" s="1078"/>
      <c r="H222" s="1052"/>
      <c r="I222" s="1043"/>
      <c r="J222" s="1043"/>
      <c r="K222" s="1053"/>
      <c r="L222" s="1053"/>
      <c r="M222" s="1053"/>
      <c r="N222" s="1044"/>
      <c r="O222" s="1079"/>
      <c r="P222" s="1045"/>
      <c r="Q222" s="1044"/>
      <c r="R222" s="1044"/>
      <c r="S222" s="1044"/>
      <c r="T222" s="1044"/>
      <c r="U222" s="1044"/>
      <c r="V222" s="1044"/>
      <c r="W222" s="1044"/>
      <c r="X222" s="1044"/>
      <c r="Y222" s="1068"/>
      <c r="Z222" s="1068"/>
      <c r="AA222" s="1047"/>
      <c r="AB222" s="1046"/>
      <c r="AC222" s="1046"/>
      <c r="AD222" s="1046"/>
      <c r="AE222" s="1046"/>
      <c r="AF222" s="1046"/>
      <c r="AG222" s="1046"/>
      <c r="AH222" s="1046"/>
      <c r="AI222" s="1046"/>
      <c r="AJ222" s="1046"/>
      <c r="AK222" s="1046"/>
      <c r="AL222" s="1046"/>
      <c r="AM222" s="1046"/>
      <c r="AN222" s="1047"/>
      <c r="AO222" s="1046"/>
      <c r="AP222" s="1046"/>
      <c r="AQ222" s="1046"/>
      <c r="AR222" s="1046"/>
      <c r="AS222" s="1046"/>
      <c r="AT222" s="1046"/>
      <c r="AU222" s="1046"/>
      <c r="AV222" s="1046"/>
      <c r="AW222" s="1046"/>
      <c r="AX222" s="1046"/>
      <c r="AY222" s="1046"/>
      <c r="AZ222" s="1046"/>
      <c r="BA222" s="1046"/>
      <c r="BB222" s="1046"/>
      <c r="BC222" s="1046"/>
      <c r="BD222" s="1046"/>
      <c r="BE222" s="1046"/>
      <c r="BF222" s="1046"/>
      <c r="BG222" s="1046"/>
      <c r="BH222" s="1046"/>
      <c r="BI222" s="1046"/>
      <c r="BJ222" s="1046"/>
      <c r="BK222" s="1046"/>
      <c r="BL222" s="1046"/>
      <c r="BM222" s="1046"/>
      <c r="BN222" s="1046"/>
      <c r="BO222" s="1046"/>
      <c r="BP222" s="1046"/>
      <c r="BQ222" s="1046"/>
      <c r="BR222" s="1046"/>
      <c r="BS222" s="1046"/>
      <c r="BT222" s="1046"/>
      <c r="BU222" s="1046"/>
      <c r="BV222" s="1046"/>
      <c r="BW222" s="1046"/>
      <c r="BX222" s="1046"/>
      <c r="BY222" s="1046"/>
      <c r="BZ222" s="1046"/>
      <c r="CA222" s="1046"/>
      <c r="CB222" s="1046"/>
      <c r="CC222" s="1046"/>
      <c r="CD222" s="1046"/>
      <c r="CE222" s="1046"/>
      <c r="CF222" s="1046"/>
      <c r="CG222" s="1046"/>
      <c r="CH222" s="1046"/>
      <c r="CI222" s="1046"/>
      <c r="CJ222" s="1046"/>
      <c r="CK222" s="1046"/>
      <c r="CL222" s="1046"/>
      <c r="CM222" s="1046"/>
      <c r="CN222" s="1046"/>
      <c r="CO222" s="1046"/>
      <c r="CP222" s="1046"/>
      <c r="CQ222" s="1046"/>
      <c r="CR222" s="1046"/>
      <c r="CS222" s="1046"/>
      <c r="CT222" s="1046"/>
      <c r="CU222" s="1046"/>
      <c r="CV222" s="1046"/>
      <c r="CW222" s="1046"/>
      <c r="CX222" s="1046"/>
      <c r="CY222" s="1046"/>
      <c r="CZ222" s="1046"/>
      <c r="DA222" s="1046"/>
      <c r="DB222" s="1046"/>
      <c r="DC222" s="1046"/>
      <c r="DD222" s="1046"/>
      <c r="DE222" s="1046"/>
      <c r="DF222" s="1046"/>
      <c r="DG222" s="1046"/>
      <c r="DH222" s="1046"/>
      <c r="DI222" s="1046"/>
      <c r="DJ222" s="1046"/>
      <c r="DK222" s="1047"/>
      <c r="DL222" s="1046"/>
      <c r="DM222" s="1046"/>
      <c r="DN222" s="1046"/>
      <c r="DO222" s="1046"/>
      <c r="DP222" s="1046"/>
      <c r="DQ222" s="1046"/>
      <c r="DR222" s="1046"/>
      <c r="DS222" s="1046"/>
      <c r="DT222" s="1046"/>
      <c r="DU222" s="1046"/>
      <c r="DV222" s="1046"/>
      <c r="DW222" s="1046"/>
      <c r="DX222" s="1046"/>
      <c r="DY222" s="1046"/>
      <c r="DZ222" s="1046"/>
      <c r="EA222" s="1046"/>
      <c r="EB222" s="1046"/>
      <c r="EC222" s="1046"/>
      <c r="ED222" s="1046"/>
      <c r="EE222" s="1046"/>
      <c r="EF222" s="1046"/>
      <c r="EG222" s="1046"/>
      <c r="EH222" s="1046"/>
      <c r="EI222" s="1046"/>
      <c r="EJ222" s="1046"/>
      <c r="EK222" s="1046"/>
      <c r="EL222" s="1047"/>
      <c r="EM222" s="1046"/>
      <c r="EN222" s="1046"/>
      <c r="EO222" s="1046"/>
      <c r="EP222" s="1046"/>
      <c r="EQ222" s="1046"/>
      <c r="ER222" s="1046"/>
      <c r="ES222" s="1046"/>
      <c r="ET222" s="1046"/>
      <c r="EU222" s="1047"/>
      <c r="EV222" s="1046"/>
      <c r="EW222" s="1046"/>
      <c r="EX222" s="1046"/>
      <c r="EY222" s="1046"/>
      <c r="EZ222" s="1046"/>
      <c r="FA222" s="1046"/>
      <c r="FB222" s="1046"/>
      <c r="FC222" s="1046"/>
      <c r="FD222" s="1046"/>
      <c r="FE222" s="1046"/>
      <c r="FF222" s="1048"/>
      <c r="FG222" s="1046"/>
      <c r="FH222" s="1046"/>
      <c r="FI222" s="1046"/>
      <c r="FJ222" s="1046"/>
      <c r="FK222" s="1046"/>
      <c r="FL222" s="1046"/>
      <c r="FM222" s="1046"/>
      <c r="FN222" s="1046"/>
      <c r="FO222" s="1046"/>
      <c r="FP222" s="1046"/>
      <c r="FQ222" s="1064"/>
      <c r="FR222" s="1064"/>
      <c r="FS222" s="1046"/>
      <c r="FT222" s="1046"/>
      <c r="FU222" s="1046"/>
      <c r="FV222" s="1046"/>
      <c r="FW222" s="1046"/>
      <c r="FX222" s="1046"/>
      <c r="FY222" s="1046"/>
      <c r="FZ222" s="1046"/>
      <c r="GA222" s="1046"/>
      <c r="GB222" s="1046"/>
      <c r="GC222" s="1046"/>
      <c r="GD222" s="1049"/>
      <c r="GE222" s="1049"/>
      <c r="GF222" s="1049"/>
      <c r="GG222" s="1049"/>
      <c r="GH222" s="1080"/>
      <c r="GI222" s="1081"/>
      <c r="GJ222" s="1082"/>
      <c r="GK222" s="1082"/>
      <c r="GL222" s="1049"/>
      <c r="GM222" s="1049"/>
      <c r="GN222" s="1049"/>
      <c r="GO222" s="1049"/>
      <c r="GP222" s="1083"/>
      <c r="GQ222" s="1083"/>
      <c r="GR222" s="1083"/>
      <c r="GS222" s="1083"/>
      <c r="GT222" s="1083"/>
      <c r="GU222" s="1083"/>
      <c r="GV222" s="1083"/>
      <c r="GW222" s="1083"/>
      <c r="GX222" s="1083"/>
      <c r="GY222" s="1083"/>
      <c r="GZ222" s="1083"/>
      <c r="HA222" s="1083"/>
      <c r="HB222" s="1083"/>
      <c r="HC222" s="1083"/>
      <c r="HD222" s="1083"/>
      <c r="HE222" s="1083"/>
      <c r="HF222" s="1083"/>
      <c r="HG222" s="1083"/>
      <c r="HH222" s="1083"/>
      <c r="HI222" s="1083"/>
      <c r="HJ222" s="1083"/>
      <c r="HK222" s="1083"/>
      <c r="HL222" s="1083"/>
      <c r="HM222" s="1083"/>
      <c r="HN222" s="1083"/>
      <c r="HO222" s="1083"/>
      <c r="HP222" s="1083"/>
      <c r="HQ222" s="1083"/>
      <c r="HR222" s="1083"/>
      <c r="HS222" s="1083"/>
      <c r="HT222" s="1083"/>
      <c r="HU222" s="1083"/>
      <c r="HV222" s="1083"/>
      <c r="HW222" s="1083"/>
      <c r="HX222" s="1083"/>
      <c r="HY222" s="1083"/>
      <c r="HZ222" s="1083"/>
      <c r="IA222" s="1083"/>
      <c r="IB222" s="1083"/>
      <c r="IC222" s="1083"/>
      <c r="ID222" s="1081"/>
      <c r="IE222" s="1081"/>
      <c r="IF222" s="1083"/>
      <c r="IG222" s="1084"/>
      <c r="IH222" s="1083"/>
      <c r="II222" s="1083"/>
      <c r="IJ222" s="1083"/>
      <c r="IK222" s="1083"/>
      <c r="IL222" s="1083"/>
      <c r="IM222" s="1083"/>
      <c r="IN222" s="1083"/>
      <c r="IO222" s="1083"/>
      <c r="IP222" s="1083"/>
      <c r="IQ222" s="1083"/>
      <c r="IR222" s="1083"/>
      <c r="IS222" s="1083"/>
      <c r="IT222" s="1083"/>
      <c r="IU222" s="1083"/>
      <c r="IV222" s="1083"/>
      <c r="IW222" s="1083"/>
      <c r="IX222" s="1083"/>
      <c r="IY222" s="1083"/>
      <c r="IZ222" s="1083"/>
      <c r="JA222" s="1083"/>
      <c r="JB222" s="1083"/>
      <c r="JC222" s="1083"/>
      <c r="JD222" s="1083"/>
      <c r="JE222" s="1083"/>
      <c r="JF222" s="1083"/>
      <c r="JG222" s="1083"/>
      <c r="JH222" s="1083"/>
      <c r="JI222" s="1083"/>
      <c r="JJ222" s="1083"/>
      <c r="JK222" s="1085"/>
    </row>
    <row r="223" spans="1:271" s="1027" customFormat="1" ht="18.95" hidden="1" customHeight="1">
      <c r="A223" s="1077"/>
      <c r="B223" s="1042"/>
      <c r="C223" s="1052"/>
      <c r="D223" s="1052"/>
      <c r="E223" s="1078"/>
      <c r="F223" s="1078"/>
      <c r="G223" s="1078"/>
      <c r="H223" s="1052"/>
      <c r="I223" s="1043"/>
      <c r="J223" s="1043"/>
      <c r="K223" s="1053"/>
      <c r="L223" s="1053"/>
      <c r="M223" s="1053"/>
      <c r="N223" s="1044"/>
      <c r="O223" s="1079"/>
      <c r="P223" s="1045"/>
      <c r="Q223" s="1044"/>
      <c r="R223" s="1044"/>
      <c r="S223" s="1044"/>
      <c r="T223" s="1044"/>
      <c r="U223" s="1044"/>
      <c r="V223" s="1044"/>
      <c r="W223" s="1044"/>
      <c r="X223" s="1044"/>
      <c r="Y223" s="1068"/>
      <c r="Z223" s="1068"/>
      <c r="AA223" s="1047"/>
      <c r="AB223" s="1046"/>
      <c r="AC223" s="1046"/>
      <c r="AD223" s="1046"/>
      <c r="AE223" s="1046"/>
      <c r="AF223" s="1046"/>
      <c r="AG223" s="1046"/>
      <c r="AH223" s="1046"/>
      <c r="AI223" s="1046"/>
      <c r="AJ223" s="1046"/>
      <c r="AK223" s="1046"/>
      <c r="AL223" s="1046"/>
      <c r="AM223" s="1046"/>
      <c r="AN223" s="1047"/>
      <c r="AO223" s="1046"/>
      <c r="AP223" s="1046"/>
      <c r="AQ223" s="1046"/>
      <c r="AR223" s="1046"/>
      <c r="AS223" s="1046"/>
      <c r="AT223" s="1046"/>
      <c r="AU223" s="1046"/>
      <c r="AV223" s="1046"/>
      <c r="AW223" s="1046"/>
      <c r="AX223" s="1046"/>
      <c r="AY223" s="1046"/>
      <c r="AZ223" s="1046"/>
      <c r="BA223" s="1046"/>
      <c r="BB223" s="1046"/>
      <c r="BC223" s="1046"/>
      <c r="BD223" s="1046"/>
      <c r="BE223" s="1046"/>
      <c r="BF223" s="1046"/>
      <c r="BG223" s="1046"/>
      <c r="BH223" s="1046"/>
      <c r="BI223" s="1046"/>
      <c r="BJ223" s="1046"/>
      <c r="BK223" s="1046"/>
      <c r="BL223" s="1046"/>
      <c r="BM223" s="1046"/>
      <c r="BN223" s="1046"/>
      <c r="BO223" s="1046"/>
      <c r="BP223" s="1046"/>
      <c r="BQ223" s="1046"/>
      <c r="BR223" s="1046"/>
      <c r="BS223" s="1046"/>
      <c r="BT223" s="1046"/>
      <c r="BU223" s="1046"/>
      <c r="BV223" s="1046"/>
      <c r="BW223" s="1046"/>
      <c r="BX223" s="1046"/>
      <c r="BY223" s="1046"/>
      <c r="BZ223" s="1046"/>
      <c r="CA223" s="1046"/>
      <c r="CB223" s="1046"/>
      <c r="CC223" s="1046"/>
      <c r="CD223" s="1046"/>
      <c r="CE223" s="1046"/>
      <c r="CF223" s="1046"/>
      <c r="CG223" s="1046"/>
      <c r="CH223" s="1046"/>
      <c r="CI223" s="1046"/>
      <c r="CJ223" s="1046"/>
      <c r="CK223" s="1046"/>
      <c r="CL223" s="1046"/>
      <c r="CM223" s="1046"/>
      <c r="CN223" s="1046"/>
      <c r="CO223" s="1046"/>
      <c r="CP223" s="1046"/>
      <c r="CQ223" s="1046"/>
      <c r="CR223" s="1046"/>
      <c r="CS223" s="1046"/>
      <c r="CT223" s="1046"/>
      <c r="CU223" s="1046"/>
      <c r="CV223" s="1046"/>
      <c r="CW223" s="1046"/>
      <c r="CX223" s="1046"/>
      <c r="CY223" s="1046"/>
      <c r="CZ223" s="1046"/>
      <c r="DA223" s="1046"/>
      <c r="DB223" s="1046"/>
      <c r="DC223" s="1046"/>
      <c r="DD223" s="1046"/>
      <c r="DE223" s="1046"/>
      <c r="DF223" s="1046"/>
      <c r="DG223" s="1046"/>
      <c r="DH223" s="1046"/>
      <c r="DI223" s="1046"/>
      <c r="DJ223" s="1046"/>
      <c r="DK223" s="1047"/>
      <c r="DL223" s="1046"/>
      <c r="DM223" s="1046"/>
      <c r="DN223" s="1046"/>
      <c r="DO223" s="1046"/>
      <c r="DP223" s="1046"/>
      <c r="DQ223" s="1046"/>
      <c r="DR223" s="1046"/>
      <c r="DS223" s="1046"/>
      <c r="DT223" s="1046"/>
      <c r="DU223" s="1046"/>
      <c r="DV223" s="1046"/>
      <c r="DW223" s="1046"/>
      <c r="DX223" s="1046"/>
      <c r="DY223" s="1046"/>
      <c r="DZ223" s="1046"/>
      <c r="EA223" s="1046"/>
      <c r="EB223" s="1046"/>
      <c r="EC223" s="1046"/>
      <c r="ED223" s="1046"/>
      <c r="EE223" s="1046"/>
      <c r="EF223" s="1046"/>
      <c r="EG223" s="1046"/>
      <c r="EH223" s="1046"/>
      <c r="EI223" s="1046"/>
      <c r="EJ223" s="1046"/>
      <c r="EK223" s="1046"/>
      <c r="EL223" s="1047"/>
      <c r="EM223" s="1046"/>
      <c r="EN223" s="1046"/>
      <c r="EO223" s="1046"/>
      <c r="EP223" s="1046"/>
      <c r="EQ223" s="1046"/>
      <c r="ER223" s="1046"/>
      <c r="ES223" s="1046"/>
      <c r="ET223" s="1046"/>
      <c r="EU223" s="1047"/>
      <c r="EV223" s="1046"/>
      <c r="EW223" s="1046"/>
      <c r="EX223" s="1046"/>
      <c r="EY223" s="1046"/>
      <c r="EZ223" s="1046"/>
      <c r="FA223" s="1046"/>
      <c r="FB223" s="1046"/>
      <c r="FC223" s="1046"/>
      <c r="FD223" s="1046"/>
      <c r="FE223" s="1046"/>
      <c r="FF223" s="1048"/>
      <c r="FG223" s="1046"/>
      <c r="FH223" s="1046"/>
      <c r="FI223" s="1046"/>
      <c r="FJ223" s="1046"/>
      <c r="FK223" s="1046"/>
      <c r="FL223" s="1046"/>
      <c r="FM223" s="1046"/>
      <c r="FN223" s="1046"/>
      <c r="FO223" s="1046"/>
      <c r="FP223" s="1046"/>
      <c r="FQ223" s="1064"/>
      <c r="FR223" s="1064"/>
      <c r="FS223" s="1046"/>
      <c r="FT223" s="1046"/>
      <c r="FU223" s="1046"/>
      <c r="FV223" s="1046"/>
      <c r="FW223" s="1046"/>
      <c r="FX223" s="1046"/>
      <c r="FY223" s="1046"/>
      <c r="FZ223" s="1046"/>
      <c r="GA223" s="1046"/>
      <c r="GB223" s="1046"/>
      <c r="GC223" s="1046"/>
      <c r="GD223" s="1049"/>
      <c r="GE223" s="1049"/>
      <c r="GF223" s="1049"/>
      <c r="GG223" s="1049"/>
      <c r="GH223" s="1080"/>
      <c r="GI223" s="1081"/>
      <c r="GJ223" s="1082"/>
      <c r="GK223" s="1082"/>
      <c r="GL223" s="1049"/>
      <c r="GM223" s="1049"/>
      <c r="GN223" s="1049"/>
      <c r="GO223" s="1049"/>
      <c r="GP223" s="1083"/>
      <c r="GQ223" s="1083"/>
      <c r="GR223" s="1083"/>
      <c r="GS223" s="1083"/>
      <c r="GT223" s="1083"/>
      <c r="GU223" s="1083"/>
      <c r="GV223" s="1083"/>
      <c r="GW223" s="1083"/>
      <c r="GX223" s="1083"/>
      <c r="GY223" s="1083"/>
      <c r="GZ223" s="1083"/>
      <c r="HA223" s="1083"/>
      <c r="HB223" s="1083"/>
      <c r="HC223" s="1083"/>
      <c r="HD223" s="1083"/>
      <c r="HE223" s="1083"/>
      <c r="HF223" s="1083"/>
      <c r="HG223" s="1083"/>
      <c r="HH223" s="1083"/>
      <c r="HI223" s="1083"/>
      <c r="HJ223" s="1083"/>
      <c r="HK223" s="1083"/>
      <c r="HL223" s="1083"/>
      <c r="HM223" s="1083"/>
      <c r="HN223" s="1083"/>
      <c r="HO223" s="1083"/>
      <c r="HP223" s="1083"/>
      <c r="HQ223" s="1083"/>
      <c r="HR223" s="1083"/>
      <c r="HS223" s="1083"/>
      <c r="HT223" s="1083"/>
      <c r="HU223" s="1083"/>
      <c r="HV223" s="1083"/>
      <c r="HW223" s="1083"/>
      <c r="HX223" s="1083"/>
      <c r="HY223" s="1083"/>
      <c r="HZ223" s="1083"/>
      <c r="IA223" s="1083"/>
      <c r="IB223" s="1083"/>
      <c r="IC223" s="1083"/>
      <c r="ID223" s="1081"/>
      <c r="IE223" s="1081"/>
      <c r="IF223" s="1083"/>
      <c r="IG223" s="1084"/>
      <c r="IH223" s="1083"/>
      <c r="II223" s="1083"/>
      <c r="IJ223" s="1083"/>
      <c r="IK223" s="1083"/>
      <c r="IL223" s="1083"/>
      <c r="IM223" s="1083"/>
      <c r="IN223" s="1083"/>
      <c r="IO223" s="1083"/>
      <c r="IP223" s="1083"/>
      <c r="IQ223" s="1083"/>
      <c r="IR223" s="1083"/>
      <c r="IS223" s="1083"/>
      <c r="IT223" s="1083"/>
      <c r="IU223" s="1083"/>
      <c r="IV223" s="1083"/>
      <c r="IW223" s="1083"/>
      <c r="IX223" s="1083"/>
      <c r="IY223" s="1083"/>
      <c r="IZ223" s="1083"/>
      <c r="JA223" s="1083"/>
      <c r="JB223" s="1083"/>
      <c r="JC223" s="1083"/>
      <c r="JD223" s="1083"/>
      <c r="JE223" s="1083"/>
      <c r="JF223" s="1083"/>
      <c r="JG223" s="1083"/>
      <c r="JH223" s="1083"/>
      <c r="JI223" s="1083"/>
      <c r="JJ223" s="1083"/>
      <c r="JK223" s="1085"/>
    </row>
    <row r="224" spans="1:271" s="1027" customFormat="1" ht="18.95" hidden="1" customHeight="1">
      <c r="A224" s="1077"/>
      <c r="B224" s="1042"/>
      <c r="C224" s="1052"/>
      <c r="D224" s="1052"/>
      <c r="E224" s="1078"/>
      <c r="F224" s="1078"/>
      <c r="G224" s="1078"/>
      <c r="H224" s="1052"/>
      <c r="I224" s="1043"/>
      <c r="J224" s="1043"/>
      <c r="K224" s="1053"/>
      <c r="L224" s="1053"/>
      <c r="M224" s="1053"/>
      <c r="N224" s="1044"/>
      <c r="O224" s="1079"/>
      <c r="P224" s="1045"/>
      <c r="Q224" s="1044"/>
      <c r="R224" s="1044"/>
      <c r="S224" s="1044"/>
      <c r="T224" s="1044"/>
      <c r="U224" s="1044"/>
      <c r="V224" s="1044"/>
      <c r="W224" s="1044"/>
      <c r="X224" s="1044"/>
      <c r="Y224" s="1068"/>
      <c r="Z224" s="1068"/>
      <c r="AA224" s="1047"/>
      <c r="AB224" s="1046"/>
      <c r="AC224" s="1046"/>
      <c r="AD224" s="1046"/>
      <c r="AE224" s="1046"/>
      <c r="AF224" s="1046"/>
      <c r="AG224" s="1046"/>
      <c r="AH224" s="1046"/>
      <c r="AI224" s="1046"/>
      <c r="AJ224" s="1046"/>
      <c r="AK224" s="1046"/>
      <c r="AL224" s="1046"/>
      <c r="AM224" s="1046"/>
      <c r="AN224" s="1047"/>
      <c r="AO224" s="1046"/>
      <c r="AP224" s="1046"/>
      <c r="AQ224" s="1046"/>
      <c r="AR224" s="1046"/>
      <c r="AS224" s="1046"/>
      <c r="AT224" s="1046"/>
      <c r="AU224" s="1046"/>
      <c r="AV224" s="1046"/>
      <c r="AW224" s="1046"/>
      <c r="AX224" s="1046"/>
      <c r="AY224" s="1046"/>
      <c r="AZ224" s="1046"/>
      <c r="BA224" s="1046"/>
      <c r="BB224" s="1046"/>
      <c r="BC224" s="1046"/>
      <c r="BD224" s="1046"/>
      <c r="BE224" s="1046"/>
      <c r="BF224" s="1046"/>
      <c r="BG224" s="1046"/>
      <c r="BH224" s="1046"/>
      <c r="BI224" s="1046"/>
      <c r="BJ224" s="1046"/>
      <c r="BK224" s="1046"/>
      <c r="BL224" s="1046"/>
      <c r="BM224" s="1046"/>
      <c r="BN224" s="1046"/>
      <c r="BO224" s="1046"/>
      <c r="BP224" s="1046"/>
      <c r="BQ224" s="1046"/>
      <c r="BR224" s="1046"/>
      <c r="BS224" s="1046"/>
      <c r="BT224" s="1046"/>
      <c r="BU224" s="1046"/>
      <c r="BV224" s="1046"/>
      <c r="BW224" s="1046"/>
      <c r="BX224" s="1046"/>
      <c r="BY224" s="1046"/>
      <c r="BZ224" s="1046"/>
      <c r="CA224" s="1046"/>
      <c r="CB224" s="1046"/>
      <c r="CC224" s="1046"/>
      <c r="CD224" s="1046"/>
      <c r="CE224" s="1046"/>
      <c r="CF224" s="1046"/>
      <c r="CG224" s="1046"/>
      <c r="CH224" s="1046"/>
      <c r="CI224" s="1046"/>
      <c r="CJ224" s="1046"/>
      <c r="CK224" s="1046"/>
      <c r="CL224" s="1046"/>
      <c r="CM224" s="1046"/>
      <c r="CN224" s="1046"/>
      <c r="CO224" s="1046"/>
      <c r="CP224" s="1046"/>
      <c r="CQ224" s="1046"/>
      <c r="CR224" s="1046"/>
      <c r="CS224" s="1046"/>
      <c r="CT224" s="1046"/>
      <c r="CU224" s="1046"/>
      <c r="CV224" s="1046"/>
      <c r="CW224" s="1046"/>
      <c r="CX224" s="1046"/>
      <c r="CY224" s="1046"/>
      <c r="CZ224" s="1046"/>
      <c r="DA224" s="1046"/>
      <c r="DB224" s="1046"/>
      <c r="DC224" s="1046"/>
      <c r="DD224" s="1046"/>
      <c r="DE224" s="1046"/>
      <c r="DF224" s="1046"/>
      <c r="DG224" s="1046"/>
      <c r="DH224" s="1046"/>
      <c r="DI224" s="1046"/>
      <c r="DJ224" s="1046"/>
      <c r="DK224" s="1047"/>
      <c r="DL224" s="1046"/>
      <c r="DM224" s="1046"/>
      <c r="DN224" s="1046"/>
      <c r="DO224" s="1046"/>
      <c r="DP224" s="1046"/>
      <c r="DQ224" s="1046"/>
      <c r="DR224" s="1046"/>
      <c r="DS224" s="1046"/>
      <c r="DT224" s="1046"/>
      <c r="DU224" s="1046"/>
      <c r="DV224" s="1046"/>
      <c r="DW224" s="1046"/>
      <c r="DX224" s="1046"/>
      <c r="DY224" s="1046"/>
      <c r="DZ224" s="1046"/>
      <c r="EA224" s="1046"/>
      <c r="EB224" s="1046"/>
      <c r="EC224" s="1046"/>
      <c r="ED224" s="1046"/>
      <c r="EE224" s="1046"/>
      <c r="EF224" s="1046"/>
      <c r="EG224" s="1046"/>
      <c r="EH224" s="1046"/>
      <c r="EI224" s="1046"/>
      <c r="EJ224" s="1046"/>
      <c r="EK224" s="1046"/>
      <c r="EL224" s="1047"/>
      <c r="EM224" s="1046"/>
      <c r="EN224" s="1046"/>
      <c r="EO224" s="1046"/>
      <c r="EP224" s="1046"/>
      <c r="EQ224" s="1046"/>
      <c r="ER224" s="1046"/>
      <c r="ES224" s="1046"/>
      <c r="ET224" s="1046"/>
      <c r="EU224" s="1047"/>
      <c r="EV224" s="1046"/>
      <c r="EW224" s="1046"/>
      <c r="EX224" s="1046"/>
      <c r="EY224" s="1046"/>
      <c r="EZ224" s="1046"/>
      <c r="FA224" s="1046"/>
      <c r="FB224" s="1046"/>
      <c r="FC224" s="1046"/>
      <c r="FD224" s="1046"/>
      <c r="FE224" s="1046"/>
      <c r="FF224" s="1048"/>
      <c r="FG224" s="1046"/>
      <c r="FH224" s="1046"/>
      <c r="FI224" s="1046"/>
      <c r="FJ224" s="1046"/>
      <c r="FK224" s="1046"/>
      <c r="FL224" s="1046"/>
      <c r="FM224" s="1046"/>
      <c r="FN224" s="1046"/>
      <c r="FO224" s="1046"/>
      <c r="FP224" s="1046"/>
      <c r="FQ224" s="1064"/>
      <c r="FR224" s="1064"/>
      <c r="FS224" s="1046"/>
      <c r="FT224" s="1046"/>
      <c r="FU224" s="1046"/>
      <c r="FV224" s="1046"/>
      <c r="FW224" s="1046"/>
      <c r="FX224" s="1046"/>
      <c r="FY224" s="1046"/>
      <c r="FZ224" s="1046"/>
      <c r="GA224" s="1046"/>
      <c r="GB224" s="1046"/>
      <c r="GC224" s="1046"/>
      <c r="GD224" s="1049"/>
      <c r="GE224" s="1049"/>
      <c r="GF224" s="1049"/>
      <c r="GG224" s="1049"/>
      <c r="GH224" s="1080"/>
      <c r="GI224" s="1081"/>
      <c r="GJ224" s="1082"/>
      <c r="GK224" s="1082"/>
      <c r="GL224" s="1049"/>
      <c r="GM224" s="1049"/>
      <c r="GN224" s="1049"/>
      <c r="GO224" s="1049"/>
      <c r="GP224" s="1083"/>
      <c r="GQ224" s="1083"/>
      <c r="GR224" s="1083"/>
      <c r="GS224" s="1083"/>
      <c r="GT224" s="1083"/>
      <c r="GU224" s="1083"/>
      <c r="GV224" s="1083"/>
      <c r="GW224" s="1083"/>
      <c r="GX224" s="1083"/>
      <c r="GY224" s="1083"/>
      <c r="GZ224" s="1083"/>
      <c r="HA224" s="1083"/>
      <c r="HB224" s="1083"/>
      <c r="HC224" s="1083"/>
      <c r="HD224" s="1083"/>
      <c r="HE224" s="1083"/>
      <c r="HF224" s="1083"/>
      <c r="HG224" s="1083"/>
      <c r="HH224" s="1083"/>
      <c r="HI224" s="1083"/>
      <c r="HJ224" s="1083"/>
      <c r="HK224" s="1083"/>
      <c r="HL224" s="1083"/>
      <c r="HM224" s="1083"/>
      <c r="HN224" s="1083"/>
      <c r="HO224" s="1083"/>
      <c r="HP224" s="1083"/>
      <c r="HQ224" s="1083"/>
      <c r="HR224" s="1083"/>
      <c r="HS224" s="1083"/>
      <c r="HT224" s="1083"/>
      <c r="HU224" s="1083"/>
      <c r="HV224" s="1083"/>
      <c r="HW224" s="1083"/>
      <c r="HX224" s="1083"/>
      <c r="HY224" s="1083"/>
      <c r="HZ224" s="1083"/>
      <c r="IA224" s="1083"/>
      <c r="IB224" s="1083"/>
      <c r="IC224" s="1083"/>
      <c r="ID224" s="1081"/>
      <c r="IE224" s="1081"/>
      <c r="IF224" s="1083"/>
      <c r="IG224" s="1084"/>
      <c r="IH224" s="1083"/>
      <c r="II224" s="1083"/>
      <c r="IJ224" s="1083"/>
      <c r="IK224" s="1083"/>
      <c r="IL224" s="1083"/>
      <c r="IM224" s="1083"/>
      <c r="IN224" s="1083"/>
      <c r="IO224" s="1083"/>
      <c r="IP224" s="1083"/>
      <c r="IQ224" s="1083"/>
      <c r="IR224" s="1083"/>
      <c r="IS224" s="1083"/>
      <c r="IT224" s="1083"/>
      <c r="IU224" s="1083"/>
      <c r="IV224" s="1083"/>
      <c r="IW224" s="1083"/>
      <c r="IX224" s="1083"/>
      <c r="IY224" s="1083"/>
      <c r="IZ224" s="1083"/>
      <c r="JA224" s="1083"/>
      <c r="JB224" s="1083"/>
      <c r="JC224" s="1083"/>
      <c r="JD224" s="1083"/>
      <c r="JE224" s="1083"/>
      <c r="JF224" s="1083"/>
      <c r="JG224" s="1083"/>
      <c r="JH224" s="1083"/>
      <c r="JI224" s="1083"/>
      <c r="JJ224" s="1083"/>
      <c r="JK224" s="1085"/>
    </row>
    <row r="225" spans="1:274" s="1027" customFormat="1" ht="18.95" hidden="1" customHeight="1">
      <c r="A225" s="1077"/>
      <c r="B225" s="1042"/>
      <c r="C225" s="1052"/>
      <c r="D225" s="1052"/>
      <c r="E225" s="1078"/>
      <c r="F225" s="1078"/>
      <c r="G225" s="1078"/>
      <c r="H225" s="1052"/>
      <c r="I225" s="1043"/>
      <c r="J225" s="1043"/>
      <c r="K225" s="1053"/>
      <c r="L225" s="1053"/>
      <c r="M225" s="1053"/>
      <c r="N225" s="1044"/>
      <c r="O225" s="1079"/>
      <c r="P225" s="1045"/>
      <c r="Q225" s="1044"/>
      <c r="R225" s="1044"/>
      <c r="S225" s="1044"/>
      <c r="T225" s="1044"/>
      <c r="U225" s="1044"/>
      <c r="V225" s="1044"/>
      <c r="W225" s="1044"/>
      <c r="X225" s="1044"/>
      <c r="Y225" s="1068"/>
      <c r="Z225" s="1068"/>
      <c r="AA225" s="1047"/>
      <c r="AB225" s="1046"/>
      <c r="AC225" s="1046"/>
      <c r="AD225" s="1046"/>
      <c r="AE225" s="1046"/>
      <c r="AF225" s="1046"/>
      <c r="AG225" s="1046"/>
      <c r="AH225" s="1046"/>
      <c r="AI225" s="1046"/>
      <c r="AJ225" s="1046"/>
      <c r="AK225" s="1046"/>
      <c r="AL225" s="1046"/>
      <c r="AM225" s="1046"/>
      <c r="AN225" s="1047"/>
      <c r="AO225" s="1046"/>
      <c r="AP225" s="1046"/>
      <c r="AQ225" s="1046"/>
      <c r="AR225" s="1046"/>
      <c r="AS225" s="1046"/>
      <c r="AT225" s="1046"/>
      <c r="AU225" s="1046"/>
      <c r="AV225" s="1046"/>
      <c r="AW225" s="1046"/>
      <c r="AX225" s="1046"/>
      <c r="AY225" s="1046"/>
      <c r="AZ225" s="1046"/>
      <c r="BA225" s="1046"/>
      <c r="BB225" s="1046"/>
      <c r="BC225" s="1046"/>
      <c r="BD225" s="1046"/>
      <c r="BE225" s="1046"/>
      <c r="BF225" s="1046"/>
      <c r="BG225" s="1046"/>
      <c r="BH225" s="1046"/>
      <c r="BI225" s="1046"/>
      <c r="BJ225" s="1046"/>
      <c r="BK225" s="1046"/>
      <c r="BL225" s="1046"/>
      <c r="BM225" s="1046"/>
      <c r="BN225" s="1046"/>
      <c r="BO225" s="1046"/>
      <c r="BP225" s="1046"/>
      <c r="BQ225" s="1046"/>
      <c r="BR225" s="1046"/>
      <c r="BS225" s="1046"/>
      <c r="BT225" s="1046"/>
      <c r="BU225" s="1046"/>
      <c r="BV225" s="1046"/>
      <c r="BW225" s="1046"/>
      <c r="BX225" s="1046"/>
      <c r="BY225" s="1046"/>
      <c r="BZ225" s="1046"/>
      <c r="CA225" s="1046"/>
      <c r="CB225" s="1046"/>
      <c r="CC225" s="1046"/>
      <c r="CD225" s="1046"/>
      <c r="CE225" s="1046"/>
      <c r="CF225" s="1046"/>
      <c r="CG225" s="1046"/>
      <c r="CH225" s="1046"/>
      <c r="CI225" s="1046"/>
      <c r="CJ225" s="1046"/>
      <c r="CK225" s="1046"/>
      <c r="CL225" s="1046"/>
      <c r="CM225" s="1046"/>
      <c r="CN225" s="1046"/>
      <c r="CO225" s="1046"/>
      <c r="CP225" s="1046"/>
      <c r="CQ225" s="1046"/>
      <c r="CR225" s="1046"/>
      <c r="CS225" s="1046"/>
      <c r="CT225" s="1046"/>
      <c r="CU225" s="1046"/>
      <c r="CV225" s="1046"/>
      <c r="CW225" s="1046"/>
      <c r="CX225" s="1046"/>
      <c r="CY225" s="1046"/>
      <c r="CZ225" s="1046"/>
      <c r="DA225" s="1046"/>
      <c r="DB225" s="1046"/>
      <c r="DC225" s="1046"/>
      <c r="DD225" s="1046"/>
      <c r="DE225" s="1046"/>
      <c r="DF225" s="1046"/>
      <c r="DG225" s="1046"/>
      <c r="DH225" s="1046"/>
      <c r="DI225" s="1046"/>
      <c r="DJ225" s="1046"/>
      <c r="DK225" s="1047"/>
      <c r="DL225" s="1046"/>
      <c r="DM225" s="1046"/>
      <c r="DN225" s="1046"/>
      <c r="DO225" s="1046"/>
      <c r="DP225" s="1046"/>
      <c r="DQ225" s="1046"/>
      <c r="DR225" s="1046"/>
      <c r="DS225" s="1046"/>
      <c r="DT225" s="1046"/>
      <c r="DU225" s="1046"/>
      <c r="DV225" s="1046"/>
      <c r="DW225" s="1046"/>
      <c r="DX225" s="1046"/>
      <c r="DY225" s="1046"/>
      <c r="DZ225" s="1046"/>
      <c r="EA225" s="1046"/>
      <c r="EB225" s="1046"/>
      <c r="EC225" s="1046"/>
      <c r="ED225" s="1046"/>
      <c r="EE225" s="1046"/>
      <c r="EF225" s="1046"/>
      <c r="EG225" s="1046"/>
      <c r="EH225" s="1046"/>
      <c r="EI225" s="1046"/>
      <c r="EJ225" s="1046"/>
      <c r="EK225" s="1046"/>
      <c r="EL225" s="1047"/>
      <c r="EM225" s="1046"/>
      <c r="EN225" s="1046"/>
      <c r="EO225" s="1046"/>
      <c r="EP225" s="1046"/>
      <c r="EQ225" s="1046"/>
      <c r="ER225" s="1046"/>
      <c r="ES225" s="1046"/>
      <c r="ET225" s="1046"/>
      <c r="EU225" s="1047"/>
      <c r="EV225" s="1046"/>
      <c r="EW225" s="1046"/>
      <c r="EX225" s="1046"/>
      <c r="EY225" s="1046"/>
      <c r="EZ225" s="1046"/>
      <c r="FA225" s="1046"/>
      <c r="FB225" s="1046"/>
      <c r="FC225" s="1046"/>
      <c r="FD225" s="1046"/>
      <c r="FE225" s="1046"/>
      <c r="FF225" s="1048"/>
      <c r="FG225" s="1046"/>
      <c r="FH225" s="1046"/>
      <c r="FI225" s="1046"/>
      <c r="FJ225" s="1046"/>
      <c r="FK225" s="1046"/>
      <c r="FL225" s="1046"/>
      <c r="FM225" s="1046"/>
      <c r="FN225" s="1046"/>
      <c r="FO225" s="1046"/>
      <c r="FP225" s="1046"/>
      <c r="FQ225" s="1064"/>
      <c r="FR225" s="1064"/>
      <c r="FS225" s="1046"/>
      <c r="FT225" s="1046"/>
      <c r="FU225" s="1046"/>
      <c r="FV225" s="1046"/>
      <c r="FW225" s="1046"/>
      <c r="FX225" s="1046"/>
      <c r="FY225" s="1046"/>
      <c r="FZ225" s="1046"/>
      <c r="GA225" s="1046"/>
      <c r="GB225" s="1046"/>
      <c r="GC225" s="1046"/>
      <c r="GD225" s="1049"/>
      <c r="GE225" s="1049"/>
      <c r="GF225" s="1049"/>
      <c r="GG225" s="1049"/>
      <c r="GH225" s="1080"/>
      <c r="GI225" s="1081"/>
      <c r="GJ225" s="1082"/>
      <c r="GK225" s="1082"/>
      <c r="GL225" s="1049"/>
      <c r="GM225" s="1049"/>
      <c r="GN225" s="1049"/>
      <c r="GO225" s="1049"/>
      <c r="GP225" s="1083"/>
      <c r="GQ225" s="1083"/>
      <c r="GR225" s="1083"/>
      <c r="GS225" s="1083"/>
      <c r="GT225" s="1083"/>
      <c r="GU225" s="1083"/>
      <c r="GV225" s="1083"/>
      <c r="GW225" s="1083"/>
      <c r="GX225" s="1083"/>
      <c r="GY225" s="1083"/>
      <c r="GZ225" s="1083"/>
      <c r="HA225" s="1083"/>
      <c r="HB225" s="1083"/>
      <c r="HC225" s="1083"/>
      <c r="HD225" s="1083"/>
      <c r="HE225" s="1083"/>
      <c r="HF225" s="1083"/>
      <c r="HG225" s="1083"/>
      <c r="HH225" s="1083"/>
      <c r="HI225" s="1083"/>
      <c r="HJ225" s="1083"/>
      <c r="HK225" s="1083"/>
      <c r="HL225" s="1083"/>
      <c r="HM225" s="1083"/>
      <c r="HN225" s="1083"/>
      <c r="HO225" s="1083"/>
      <c r="HP225" s="1083"/>
      <c r="HQ225" s="1083"/>
      <c r="HR225" s="1083"/>
      <c r="HS225" s="1083"/>
      <c r="HT225" s="1083"/>
      <c r="HU225" s="1083"/>
      <c r="HV225" s="1083"/>
      <c r="HW225" s="1083"/>
      <c r="HX225" s="1083"/>
      <c r="HY225" s="1083"/>
      <c r="HZ225" s="1083"/>
      <c r="IA225" s="1083"/>
      <c r="IB225" s="1083"/>
      <c r="IC225" s="1083"/>
      <c r="ID225" s="1081"/>
      <c r="IE225" s="1081"/>
      <c r="IF225" s="1083"/>
      <c r="IG225" s="1084"/>
      <c r="IH225" s="1083"/>
      <c r="II225" s="1083"/>
      <c r="IJ225" s="1083"/>
      <c r="IK225" s="1083"/>
      <c r="IL225" s="1083"/>
      <c r="IM225" s="1083"/>
      <c r="IN225" s="1083"/>
      <c r="IO225" s="1083"/>
      <c r="IP225" s="1083"/>
      <c r="IQ225" s="1083"/>
      <c r="IR225" s="1083"/>
      <c r="IS225" s="1083"/>
      <c r="IT225" s="1083"/>
      <c r="IU225" s="1083"/>
      <c r="IV225" s="1083"/>
      <c r="IW225" s="1083"/>
      <c r="IX225" s="1083"/>
      <c r="IY225" s="1083"/>
      <c r="IZ225" s="1083"/>
      <c r="JA225" s="1083"/>
      <c r="JB225" s="1083"/>
      <c r="JC225" s="1083"/>
      <c r="JD225" s="1083"/>
      <c r="JE225" s="1083"/>
      <c r="JF225" s="1083"/>
      <c r="JG225" s="1083"/>
      <c r="JH225" s="1083"/>
      <c r="JI225" s="1083"/>
      <c r="JJ225" s="1083"/>
      <c r="JK225" s="1085"/>
    </row>
    <row r="226" spans="1:274" s="1027" customFormat="1" ht="18.95" hidden="1" customHeight="1">
      <c r="A226" s="1077"/>
      <c r="B226" s="1042"/>
      <c r="C226" s="1052"/>
      <c r="D226" s="1052"/>
      <c r="E226" s="1078"/>
      <c r="F226" s="1078"/>
      <c r="G226" s="1078"/>
      <c r="H226" s="1052"/>
      <c r="I226" s="1043"/>
      <c r="J226" s="1043"/>
      <c r="K226" s="1053"/>
      <c r="L226" s="1053"/>
      <c r="M226" s="1053"/>
      <c r="N226" s="1044"/>
      <c r="O226" s="1079"/>
      <c r="P226" s="1045"/>
      <c r="Q226" s="1044"/>
      <c r="R226" s="1044"/>
      <c r="S226" s="1044"/>
      <c r="T226" s="1044"/>
      <c r="U226" s="1044"/>
      <c r="V226" s="1044"/>
      <c r="W226" s="1044"/>
      <c r="X226" s="1044"/>
      <c r="Y226" s="1068"/>
      <c r="Z226" s="1068"/>
      <c r="AA226" s="1047"/>
      <c r="AB226" s="1046"/>
      <c r="AC226" s="1046"/>
      <c r="AD226" s="1046"/>
      <c r="AE226" s="1046"/>
      <c r="AF226" s="1046"/>
      <c r="AG226" s="1046"/>
      <c r="AH226" s="1046"/>
      <c r="AI226" s="1046"/>
      <c r="AJ226" s="1046"/>
      <c r="AK226" s="1046"/>
      <c r="AL226" s="1046"/>
      <c r="AM226" s="1046"/>
      <c r="AN226" s="1047"/>
      <c r="AO226" s="1046"/>
      <c r="AP226" s="1046"/>
      <c r="AQ226" s="1046"/>
      <c r="AR226" s="1046"/>
      <c r="AS226" s="1046"/>
      <c r="AT226" s="1046"/>
      <c r="AU226" s="1046"/>
      <c r="AV226" s="1046"/>
      <c r="AW226" s="1046"/>
      <c r="AX226" s="1046"/>
      <c r="AY226" s="1046"/>
      <c r="AZ226" s="1046"/>
      <c r="BA226" s="1046"/>
      <c r="BB226" s="1046"/>
      <c r="BC226" s="1046"/>
      <c r="BD226" s="1046"/>
      <c r="BE226" s="1046"/>
      <c r="BF226" s="1046"/>
      <c r="BG226" s="1046"/>
      <c r="BH226" s="1046"/>
      <c r="BI226" s="1046"/>
      <c r="BJ226" s="1046"/>
      <c r="BK226" s="1046"/>
      <c r="BL226" s="1046"/>
      <c r="BM226" s="1046"/>
      <c r="BN226" s="1046"/>
      <c r="BO226" s="1046"/>
      <c r="BP226" s="1046"/>
      <c r="BQ226" s="1046"/>
      <c r="BR226" s="1046"/>
      <c r="BS226" s="1046"/>
      <c r="BT226" s="1046"/>
      <c r="BU226" s="1046"/>
      <c r="BV226" s="1046"/>
      <c r="BW226" s="1046"/>
      <c r="BX226" s="1046"/>
      <c r="BY226" s="1046"/>
      <c r="BZ226" s="1046"/>
      <c r="CA226" s="1046"/>
      <c r="CB226" s="1046"/>
      <c r="CC226" s="1046"/>
      <c r="CD226" s="1046"/>
      <c r="CE226" s="1046"/>
      <c r="CF226" s="1046"/>
      <c r="CG226" s="1046"/>
      <c r="CH226" s="1046"/>
      <c r="CI226" s="1046"/>
      <c r="CJ226" s="1046"/>
      <c r="CK226" s="1046"/>
      <c r="CL226" s="1046"/>
      <c r="CM226" s="1046"/>
      <c r="CN226" s="1046"/>
      <c r="CO226" s="1046"/>
      <c r="CP226" s="1046"/>
      <c r="CQ226" s="1046"/>
      <c r="CR226" s="1046"/>
      <c r="CS226" s="1046"/>
      <c r="CT226" s="1046"/>
      <c r="CU226" s="1046"/>
      <c r="CV226" s="1046"/>
      <c r="CW226" s="1046"/>
      <c r="CX226" s="1046"/>
      <c r="CY226" s="1046"/>
      <c r="CZ226" s="1046"/>
      <c r="DA226" s="1046"/>
      <c r="DB226" s="1046"/>
      <c r="DC226" s="1046"/>
      <c r="DD226" s="1046"/>
      <c r="DE226" s="1046"/>
      <c r="DF226" s="1046"/>
      <c r="DG226" s="1046"/>
      <c r="DH226" s="1046"/>
      <c r="DI226" s="1046"/>
      <c r="DJ226" s="1046"/>
      <c r="DK226" s="1047"/>
      <c r="DL226" s="1046"/>
      <c r="DM226" s="1046"/>
      <c r="DN226" s="1046"/>
      <c r="DO226" s="1046"/>
      <c r="DP226" s="1046"/>
      <c r="DQ226" s="1046"/>
      <c r="DR226" s="1046"/>
      <c r="DS226" s="1046"/>
      <c r="DT226" s="1046"/>
      <c r="DU226" s="1046"/>
      <c r="DV226" s="1046"/>
      <c r="DW226" s="1046"/>
      <c r="DX226" s="1046"/>
      <c r="DY226" s="1046"/>
      <c r="DZ226" s="1046"/>
      <c r="EA226" s="1046"/>
      <c r="EB226" s="1046"/>
      <c r="EC226" s="1046"/>
      <c r="ED226" s="1046"/>
      <c r="EE226" s="1046"/>
      <c r="EF226" s="1046"/>
      <c r="EG226" s="1046"/>
      <c r="EH226" s="1046"/>
      <c r="EI226" s="1046"/>
      <c r="EJ226" s="1046"/>
      <c r="EK226" s="1046"/>
      <c r="EL226" s="1047"/>
      <c r="EM226" s="1046"/>
      <c r="EN226" s="1046"/>
      <c r="EO226" s="1046"/>
      <c r="EP226" s="1046"/>
      <c r="EQ226" s="1046"/>
      <c r="ER226" s="1046"/>
      <c r="ES226" s="1046"/>
      <c r="ET226" s="1046"/>
      <c r="EU226" s="1047"/>
      <c r="EV226" s="1046"/>
      <c r="EW226" s="1046"/>
      <c r="EX226" s="1046"/>
      <c r="EY226" s="1046"/>
      <c r="EZ226" s="1046"/>
      <c r="FA226" s="1046"/>
      <c r="FB226" s="1046"/>
      <c r="FC226" s="1046"/>
      <c r="FD226" s="1046"/>
      <c r="FE226" s="1046"/>
      <c r="FF226" s="1048"/>
      <c r="FG226" s="1046"/>
      <c r="FH226" s="1046"/>
      <c r="FI226" s="1046"/>
      <c r="FJ226" s="1046"/>
      <c r="FK226" s="1046"/>
      <c r="FL226" s="1046"/>
      <c r="FM226" s="1046"/>
      <c r="FN226" s="1046"/>
      <c r="FO226" s="1046"/>
      <c r="FP226" s="1046"/>
      <c r="FQ226" s="1064"/>
      <c r="FR226" s="1064"/>
      <c r="FS226" s="1046"/>
      <c r="FT226" s="1046"/>
      <c r="FU226" s="1046"/>
      <c r="FV226" s="1046"/>
      <c r="FW226" s="1046"/>
      <c r="FX226" s="1046"/>
      <c r="FY226" s="1046"/>
      <c r="FZ226" s="1046"/>
      <c r="GA226" s="1046"/>
      <c r="GB226" s="1046"/>
      <c r="GC226" s="1046"/>
      <c r="GD226" s="1049"/>
      <c r="GE226" s="1049"/>
      <c r="GF226" s="1049"/>
      <c r="GG226" s="1049"/>
      <c r="GH226" s="1080"/>
      <c r="GI226" s="1081"/>
      <c r="GJ226" s="1082"/>
      <c r="GK226" s="1082"/>
      <c r="GL226" s="1049"/>
      <c r="GM226" s="1049"/>
      <c r="GN226" s="1049"/>
      <c r="GO226" s="1049"/>
      <c r="GP226" s="1083"/>
      <c r="GQ226" s="1083"/>
      <c r="GR226" s="1083"/>
      <c r="GS226" s="1083"/>
      <c r="GT226" s="1083"/>
      <c r="GU226" s="1083"/>
      <c r="GV226" s="1083"/>
      <c r="GW226" s="1083"/>
      <c r="GX226" s="1083"/>
      <c r="GY226" s="1083"/>
      <c r="GZ226" s="1083"/>
      <c r="HA226" s="1083"/>
      <c r="HB226" s="1083"/>
      <c r="HC226" s="1083"/>
      <c r="HD226" s="1083"/>
      <c r="HE226" s="1083"/>
      <c r="HF226" s="1083"/>
      <c r="HG226" s="1083"/>
      <c r="HH226" s="1083"/>
      <c r="HI226" s="1083"/>
      <c r="HJ226" s="1083"/>
      <c r="HK226" s="1083"/>
      <c r="HL226" s="1083"/>
      <c r="HM226" s="1083"/>
      <c r="HN226" s="1083"/>
      <c r="HO226" s="1083"/>
      <c r="HP226" s="1083"/>
      <c r="HQ226" s="1083"/>
      <c r="HR226" s="1083"/>
      <c r="HS226" s="1083"/>
      <c r="HT226" s="1083"/>
      <c r="HU226" s="1083"/>
      <c r="HV226" s="1083"/>
      <c r="HW226" s="1083"/>
      <c r="HX226" s="1083"/>
      <c r="HY226" s="1083"/>
      <c r="HZ226" s="1083"/>
      <c r="IA226" s="1083"/>
      <c r="IB226" s="1083"/>
      <c r="IC226" s="1083"/>
      <c r="ID226" s="1081"/>
      <c r="IE226" s="1081"/>
      <c r="IF226" s="1083"/>
      <c r="IG226" s="1084"/>
      <c r="IH226" s="1083"/>
      <c r="II226" s="1083"/>
      <c r="IJ226" s="1083"/>
      <c r="IK226" s="1083"/>
      <c r="IL226" s="1083"/>
      <c r="IM226" s="1083"/>
      <c r="IN226" s="1083"/>
      <c r="IO226" s="1083"/>
      <c r="IP226" s="1083"/>
      <c r="IQ226" s="1083"/>
      <c r="IR226" s="1083"/>
      <c r="IS226" s="1083"/>
      <c r="IT226" s="1083"/>
      <c r="IU226" s="1083"/>
      <c r="IV226" s="1083"/>
      <c r="IW226" s="1083"/>
      <c r="IX226" s="1083"/>
      <c r="IY226" s="1083"/>
      <c r="IZ226" s="1083"/>
      <c r="JA226" s="1083"/>
      <c r="JB226" s="1083"/>
      <c r="JC226" s="1083"/>
      <c r="JD226" s="1083"/>
      <c r="JE226" s="1083"/>
      <c r="JF226" s="1083"/>
      <c r="JG226" s="1083"/>
      <c r="JH226" s="1083"/>
      <c r="JI226" s="1083"/>
      <c r="JJ226" s="1083"/>
      <c r="JK226" s="1085"/>
    </row>
    <row r="227" spans="1:274" s="1027" customFormat="1" ht="18.95" hidden="1" customHeight="1">
      <c r="A227" s="1077"/>
      <c r="B227" s="1042"/>
      <c r="C227" s="1052"/>
      <c r="D227" s="1052"/>
      <c r="E227" s="1078"/>
      <c r="F227" s="1078"/>
      <c r="G227" s="1078"/>
      <c r="H227" s="1052"/>
      <c r="I227" s="1043"/>
      <c r="J227" s="1043"/>
      <c r="K227" s="1053"/>
      <c r="L227" s="1053"/>
      <c r="M227" s="1053"/>
      <c r="N227" s="1044"/>
      <c r="O227" s="1079"/>
      <c r="P227" s="1045"/>
      <c r="Q227" s="1044"/>
      <c r="R227" s="1044"/>
      <c r="S227" s="1044"/>
      <c r="T227" s="1044"/>
      <c r="U227" s="1044"/>
      <c r="V227" s="1044"/>
      <c r="W227" s="1044"/>
      <c r="X227" s="1044"/>
      <c r="Y227" s="1068"/>
      <c r="Z227" s="1068"/>
      <c r="AA227" s="1047"/>
      <c r="AB227" s="1046"/>
      <c r="AC227" s="1046"/>
      <c r="AD227" s="1046"/>
      <c r="AE227" s="1046"/>
      <c r="AF227" s="1046"/>
      <c r="AG227" s="1046"/>
      <c r="AH227" s="1046"/>
      <c r="AI227" s="1046"/>
      <c r="AJ227" s="1046"/>
      <c r="AK227" s="1046"/>
      <c r="AL227" s="1046"/>
      <c r="AM227" s="1046"/>
      <c r="AN227" s="1047"/>
      <c r="AO227" s="1046"/>
      <c r="AP227" s="1046"/>
      <c r="AQ227" s="1046"/>
      <c r="AR227" s="1046"/>
      <c r="AS227" s="1046"/>
      <c r="AT227" s="1046"/>
      <c r="AU227" s="1046"/>
      <c r="AV227" s="1046"/>
      <c r="AW227" s="1046"/>
      <c r="AX227" s="1046"/>
      <c r="AY227" s="1046"/>
      <c r="AZ227" s="1046"/>
      <c r="BA227" s="1046"/>
      <c r="BB227" s="1046"/>
      <c r="BC227" s="1046"/>
      <c r="BD227" s="1046"/>
      <c r="BE227" s="1046"/>
      <c r="BF227" s="1046"/>
      <c r="BG227" s="1046"/>
      <c r="BH227" s="1046"/>
      <c r="BI227" s="1046"/>
      <c r="BJ227" s="1046"/>
      <c r="BK227" s="1046"/>
      <c r="BL227" s="1046"/>
      <c r="BM227" s="1046"/>
      <c r="BN227" s="1046"/>
      <c r="BO227" s="1046"/>
      <c r="BP227" s="1046"/>
      <c r="BQ227" s="1046"/>
      <c r="BR227" s="1046"/>
      <c r="BS227" s="1046"/>
      <c r="BT227" s="1046"/>
      <c r="BU227" s="1046"/>
      <c r="BV227" s="1046"/>
      <c r="BW227" s="1046"/>
      <c r="BX227" s="1046"/>
      <c r="BY227" s="1046"/>
      <c r="BZ227" s="1046"/>
      <c r="CA227" s="1046"/>
      <c r="CB227" s="1046"/>
      <c r="CC227" s="1046"/>
      <c r="CD227" s="1046"/>
      <c r="CE227" s="1046"/>
      <c r="CF227" s="1046"/>
      <c r="CG227" s="1046"/>
      <c r="CH227" s="1046"/>
      <c r="CI227" s="1046"/>
      <c r="CJ227" s="1046"/>
      <c r="CK227" s="1046"/>
      <c r="CL227" s="1046"/>
      <c r="CM227" s="1046"/>
      <c r="CN227" s="1046"/>
      <c r="CO227" s="1046"/>
      <c r="CP227" s="1046"/>
      <c r="CQ227" s="1046"/>
      <c r="CR227" s="1046"/>
      <c r="CS227" s="1046"/>
      <c r="CT227" s="1046"/>
      <c r="CU227" s="1046"/>
      <c r="CV227" s="1046"/>
      <c r="CW227" s="1046"/>
      <c r="CX227" s="1046"/>
      <c r="CY227" s="1046"/>
      <c r="CZ227" s="1046"/>
      <c r="DA227" s="1046"/>
      <c r="DB227" s="1046"/>
      <c r="DC227" s="1046"/>
      <c r="DD227" s="1046"/>
      <c r="DE227" s="1046"/>
      <c r="DF227" s="1046"/>
      <c r="DG227" s="1046"/>
      <c r="DH227" s="1046"/>
      <c r="DI227" s="1046"/>
      <c r="DJ227" s="1046"/>
      <c r="DK227" s="1047"/>
      <c r="DL227" s="1046"/>
      <c r="DM227" s="1046"/>
      <c r="DN227" s="1046"/>
      <c r="DO227" s="1046"/>
      <c r="DP227" s="1046"/>
      <c r="DQ227" s="1046"/>
      <c r="DR227" s="1046"/>
      <c r="DS227" s="1046"/>
      <c r="DT227" s="1046"/>
      <c r="DU227" s="1046"/>
      <c r="DV227" s="1046"/>
      <c r="DW227" s="1046"/>
      <c r="DX227" s="1046"/>
      <c r="DY227" s="1046"/>
      <c r="DZ227" s="1046"/>
      <c r="EA227" s="1046"/>
      <c r="EB227" s="1046"/>
      <c r="EC227" s="1046"/>
      <c r="ED227" s="1046"/>
      <c r="EE227" s="1046"/>
      <c r="EF227" s="1046"/>
      <c r="EG227" s="1046"/>
      <c r="EH227" s="1046"/>
      <c r="EI227" s="1046"/>
      <c r="EJ227" s="1046"/>
      <c r="EK227" s="1046"/>
      <c r="EL227" s="1047"/>
      <c r="EM227" s="1046"/>
      <c r="EN227" s="1046"/>
      <c r="EO227" s="1046"/>
      <c r="EP227" s="1046"/>
      <c r="EQ227" s="1046"/>
      <c r="ER227" s="1046"/>
      <c r="ES227" s="1046"/>
      <c r="ET227" s="1046"/>
      <c r="EU227" s="1047"/>
      <c r="EV227" s="1046"/>
      <c r="EW227" s="1046"/>
      <c r="EX227" s="1046"/>
      <c r="EY227" s="1046"/>
      <c r="EZ227" s="1046"/>
      <c r="FA227" s="1046"/>
      <c r="FB227" s="1046"/>
      <c r="FC227" s="1046"/>
      <c r="FD227" s="1046"/>
      <c r="FE227" s="1046"/>
      <c r="FF227" s="1048"/>
      <c r="FG227" s="1046"/>
      <c r="FH227" s="1046"/>
      <c r="FI227" s="1046"/>
      <c r="FJ227" s="1046"/>
      <c r="FK227" s="1046"/>
      <c r="FL227" s="1046"/>
      <c r="FM227" s="1046"/>
      <c r="FN227" s="1046"/>
      <c r="FO227" s="1046"/>
      <c r="FP227" s="1046"/>
      <c r="FQ227" s="1064"/>
      <c r="FR227" s="1064"/>
      <c r="FS227" s="1046"/>
      <c r="FT227" s="1046"/>
      <c r="FU227" s="1046"/>
      <c r="FV227" s="1046"/>
      <c r="FW227" s="1046"/>
      <c r="FX227" s="1046"/>
      <c r="FY227" s="1046"/>
      <c r="FZ227" s="1046"/>
      <c r="GA227" s="1046"/>
      <c r="GB227" s="1046"/>
      <c r="GC227" s="1046"/>
      <c r="GD227" s="1049"/>
      <c r="GE227" s="1049"/>
      <c r="GF227" s="1049"/>
      <c r="GG227" s="1049"/>
      <c r="GH227" s="1080"/>
      <c r="GI227" s="1081"/>
      <c r="GJ227" s="1082"/>
      <c r="GK227" s="1082"/>
      <c r="GL227" s="1049"/>
      <c r="GM227" s="1049"/>
      <c r="GN227" s="1049"/>
      <c r="GO227" s="1049"/>
      <c r="GP227" s="1083"/>
      <c r="GQ227" s="1083"/>
      <c r="GR227" s="1083"/>
      <c r="GS227" s="1083"/>
      <c r="GT227" s="1083"/>
      <c r="GU227" s="1083"/>
      <c r="GV227" s="1083"/>
      <c r="GW227" s="1083"/>
      <c r="GX227" s="1083"/>
      <c r="GY227" s="1083"/>
      <c r="GZ227" s="1083"/>
      <c r="HA227" s="1083"/>
      <c r="HB227" s="1083"/>
      <c r="HC227" s="1083"/>
      <c r="HD227" s="1083"/>
      <c r="HE227" s="1083"/>
      <c r="HF227" s="1083"/>
      <c r="HG227" s="1083"/>
      <c r="HH227" s="1083"/>
      <c r="HI227" s="1083"/>
      <c r="HJ227" s="1083"/>
      <c r="HK227" s="1083"/>
      <c r="HL227" s="1083"/>
      <c r="HM227" s="1083"/>
      <c r="HN227" s="1083"/>
      <c r="HO227" s="1083"/>
      <c r="HP227" s="1083"/>
      <c r="HQ227" s="1083"/>
      <c r="HR227" s="1083"/>
      <c r="HS227" s="1083"/>
      <c r="HT227" s="1083"/>
      <c r="HU227" s="1083"/>
      <c r="HV227" s="1083"/>
      <c r="HW227" s="1083"/>
      <c r="HX227" s="1083"/>
      <c r="HY227" s="1083"/>
      <c r="HZ227" s="1083"/>
      <c r="IA227" s="1083"/>
      <c r="IB227" s="1083"/>
      <c r="IC227" s="1083"/>
      <c r="ID227" s="1081"/>
      <c r="IE227" s="1081"/>
      <c r="IF227" s="1083"/>
      <c r="IG227" s="1084"/>
      <c r="IH227" s="1083"/>
      <c r="II227" s="1083"/>
      <c r="IJ227" s="1083"/>
      <c r="IK227" s="1083"/>
      <c r="IL227" s="1083"/>
      <c r="IM227" s="1083"/>
      <c r="IN227" s="1083"/>
      <c r="IO227" s="1083"/>
      <c r="IP227" s="1083"/>
      <c r="IQ227" s="1083"/>
      <c r="IR227" s="1083"/>
      <c r="IS227" s="1083"/>
      <c r="IT227" s="1083"/>
      <c r="IU227" s="1083"/>
      <c r="IV227" s="1083"/>
      <c r="IW227" s="1083"/>
      <c r="IX227" s="1083"/>
      <c r="IY227" s="1083"/>
      <c r="IZ227" s="1083"/>
      <c r="JA227" s="1083"/>
      <c r="JB227" s="1083"/>
      <c r="JC227" s="1083"/>
      <c r="JD227" s="1083"/>
      <c r="JE227" s="1083"/>
      <c r="JF227" s="1083"/>
      <c r="JG227" s="1083"/>
      <c r="JH227" s="1083"/>
      <c r="JI227" s="1083"/>
      <c r="JJ227" s="1083"/>
      <c r="JK227" s="1085"/>
    </row>
    <row r="228" spans="1:274" s="1027" customFormat="1" ht="18.95" hidden="1" customHeight="1">
      <c r="A228" s="1077"/>
      <c r="B228" s="1042"/>
      <c r="C228" s="1052"/>
      <c r="D228" s="1052"/>
      <c r="E228" s="1078"/>
      <c r="F228" s="1078"/>
      <c r="G228" s="1078"/>
      <c r="H228" s="1052"/>
      <c r="I228" s="1043"/>
      <c r="J228" s="1043"/>
      <c r="K228" s="1053"/>
      <c r="L228" s="1053"/>
      <c r="M228" s="1053"/>
      <c r="N228" s="1044"/>
      <c r="O228" s="1079"/>
      <c r="P228" s="1045"/>
      <c r="Q228" s="1044"/>
      <c r="R228" s="1044"/>
      <c r="S228" s="1044"/>
      <c r="T228" s="1044"/>
      <c r="U228" s="1044"/>
      <c r="V228" s="1044"/>
      <c r="W228" s="1044"/>
      <c r="X228" s="1044"/>
      <c r="Y228" s="1068"/>
      <c r="Z228" s="1068"/>
      <c r="AA228" s="1047"/>
      <c r="AB228" s="1046"/>
      <c r="AC228" s="1046"/>
      <c r="AD228" s="1046"/>
      <c r="AE228" s="1046"/>
      <c r="AF228" s="1046"/>
      <c r="AG228" s="1046"/>
      <c r="AH228" s="1046"/>
      <c r="AI228" s="1046"/>
      <c r="AJ228" s="1046"/>
      <c r="AK228" s="1046"/>
      <c r="AL228" s="1046"/>
      <c r="AM228" s="1046"/>
      <c r="AN228" s="1047"/>
      <c r="AO228" s="1046"/>
      <c r="AP228" s="1046"/>
      <c r="AQ228" s="1046"/>
      <c r="AR228" s="1046"/>
      <c r="AS228" s="1046"/>
      <c r="AT228" s="1046"/>
      <c r="AU228" s="1046"/>
      <c r="AV228" s="1046"/>
      <c r="AW228" s="1046"/>
      <c r="AX228" s="1046"/>
      <c r="AY228" s="1046"/>
      <c r="AZ228" s="1046"/>
      <c r="BA228" s="1046"/>
      <c r="BB228" s="1046"/>
      <c r="BC228" s="1046"/>
      <c r="BD228" s="1046"/>
      <c r="BE228" s="1046"/>
      <c r="BF228" s="1046"/>
      <c r="BG228" s="1046"/>
      <c r="BH228" s="1046"/>
      <c r="BI228" s="1046"/>
      <c r="BJ228" s="1046"/>
      <c r="BK228" s="1046"/>
      <c r="BL228" s="1046"/>
      <c r="BM228" s="1046"/>
      <c r="BN228" s="1046"/>
      <c r="BO228" s="1046"/>
      <c r="BP228" s="1046"/>
      <c r="BQ228" s="1046"/>
      <c r="BR228" s="1046"/>
      <c r="BS228" s="1046"/>
      <c r="BT228" s="1046"/>
      <c r="BU228" s="1046"/>
      <c r="BV228" s="1046"/>
      <c r="BW228" s="1046"/>
      <c r="BX228" s="1046"/>
      <c r="BY228" s="1046"/>
      <c r="BZ228" s="1046"/>
      <c r="CA228" s="1046"/>
      <c r="CB228" s="1046"/>
      <c r="CC228" s="1046"/>
      <c r="CD228" s="1046"/>
      <c r="CE228" s="1046"/>
      <c r="CF228" s="1046"/>
      <c r="CG228" s="1046"/>
      <c r="CH228" s="1046"/>
      <c r="CI228" s="1046"/>
      <c r="CJ228" s="1046"/>
      <c r="CK228" s="1046"/>
      <c r="CL228" s="1046"/>
      <c r="CM228" s="1046"/>
      <c r="CN228" s="1046"/>
      <c r="CO228" s="1046"/>
      <c r="CP228" s="1046"/>
      <c r="CQ228" s="1046"/>
      <c r="CR228" s="1046"/>
      <c r="CS228" s="1046"/>
      <c r="CT228" s="1046"/>
      <c r="CU228" s="1046"/>
      <c r="CV228" s="1046"/>
      <c r="CW228" s="1046"/>
      <c r="CX228" s="1046"/>
      <c r="CY228" s="1046"/>
      <c r="CZ228" s="1046"/>
      <c r="DA228" s="1046"/>
      <c r="DB228" s="1046"/>
      <c r="DC228" s="1046"/>
      <c r="DD228" s="1046"/>
      <c r="DE228" s="1046"/>
      <c r="DF228" s="1046"/>
      <c r="DG228" s="1046"/>
      <c r="DH228" s="1046"/>
      <c r="DI228" s="1046"/>
      <c r="DJ228" s="1046"/>
      <c r="DK228" s="1047"/>
      <c r="DL228" s="1046"/>
      <c r="DM228" s="1046"/>
      <c r="DN228" s="1046"/>
      <c r="DO228" s="1046"/>
      <c r="DP228" s="1046"/>
      <c r="DQ228" s="1046"/>
      <c r="DR228" s="1046"/>
      <c r="DS228" s="1046"/>
      <c r="DT228" s="1046"/>
      <c r="DU228" s="1046"/>
      <c r="DV228" s="1046"/>
      <c r="DW228" s="1046"/>
      <c r="DX228" s="1046"/>
      <c r="DY228" s="1046"/>
      <c r="DZ228" s="1046"/>
      <c r="EA228" s="1046"/>
      <c r="EB228" s="1046"/>
      <c r="EC228" s="1046"/>
      <c r="ED228" s="1046"/>
      <c r="EE228" s="1046"/>
      <c r="EF228" s="1046"/>
      <c r="EG228" s="1046"/>
      <c r="EH228" s="1046"/>
      <c r="EI228" s="1046"/>
      <c r="EJ228" s="1046"/>
      <c r="EK228" s="1046"/>
      <c r="EL228" s="1047"/>
      <c r="EM228" s="1046"/>
      <c r="EN228" s="1046"/>
      <c r="EO228" s="1046"/>
      <c r="EP228" s="1046"/>
      <c r="EQ228" s="1046"/>
      <c r="ER228" s="1046"/>
      <c r="ES228" s="1046"/>
      <c r="ET228" s="1046"/>
      <c r="EU228" s="1047"/>
      <c r="EV228" s="1046"/>
      <c r="EW228" s="1046"/>
      <c r="EX228" s="1046"/>
      <c r="EY228" s="1046"/>
      <c r="EZ228" s="1046"/>
      <c r="FA228" s="1046"/>
      <c r="FB228" s="1046"/>
      <c r="FC228" s="1046"/>
      <c r="FD228" s="1046"/>
      <c r="FE228" s="1046"/>
      <c r="FF228" s="1048"/>
      <c r="FG228" s="1046"/>
      <c r="FH228" s="1046"/>
      <c r="FI228" s="1046"/>
      <c r="FJ228" s="1046"/>
      <c r="FK228" s="1046"/>
      <c r="FL228" s="1046"/>
      <c r="FM228" s="1046"/>
      <c r="FN228" s="1046"/>
      <c r="FO228" s="1046"/>
      <c r="FP228" s="1046"/>
      <c r="FQ228" s="1064"/>
      <c r="FR228" s="1064"/>
      <c r="FS228" s="1046"/>
      <c r="FT228" s="1046"/>
      <c r="FU228" s="1046"/>
      <c r="FV228" s="1046"/>
      <c r="FW228" s="1046"/>
      <c r="FX228" s="1046"/>
      <c r="FY228" s="1046"/>
      <c r="FZ228" s="1046"/>
      <c r="GA228" s="1046"/>
      <c r="GB228" s="1046"/>
      <c r="GC228" s="1046"/>
      <c r="GD228" s="1049"/>
      <c r="GE228" s="1049"/>
      <c r="GF228" s="1049"/>
      <c r="GG228" s="1049"/>
      <c r="GH228" s="1080"/>
      <c r="GI228" s="1081"/>
      <c r="GJ228" s="1082"/>
      <c r="GK228" s="1082"/>
      <c r="GL228" s="1049"/>
      <c r="GM228" s="1049"/>
      <c r="GN228" s="1049"/>
      <c r="GO228" s="1049"/>
      <c r="GP228" s="1083"/>
      <c r="GQ228" s="1083"/>
      <c r="GR228" s="1083"/>
      <c r="GS228" s="1083"/>
      <c r="GT228" s="1083"/>
      <c r="GU228" s="1083"/>
      <c r="GV228" s="1083"/>
      <c r="GW228" s="1083"/>
      <c r="GX228" s="1083"/>
      <c r="GY228" s="1083"/>
      <c r="GZ228" s="1083"/>
      <c r="HA228" s="1083"/>
      <c r="HB228" s="1083"/>
      <c r="HC228" s="1083"/>
      <c r="HD228" s="1083"/>
      <c r="HE228" s="1083"/>
      <c r="HF228" s="1083"/>
      <c r="HG228" s="1083"/>
      <c r="HH228" s="1083"/>
      <c r="HI228" s="1083"/>
      <c r="HJ228" s="1083"/>
      <c r="HK228" s="1083"/>
      <c r="HL228" s="1083"/>
      <c r="HM228" s="1083"/>
      <c r="HN228" s="1083"/>
      <c r="HO228" s="1083"/>
      <c r="HP228" s="1083"/>
      <c r="HQ228" s="1083"/>
      <c r="HR228" s="1083"/>
      <c r="HS228" s="1083"/>
      <c r="HT228" s="1083"/>
      <c r="HU228" s="1083"/>
      <c r="HV228" s="1083"/>
      <c r="HW228" s="1083"/>
      <c r="HX228" s="1083"/>
      <c r="HY228" s="1083"/>
      <c r="HZ228" s="1083"/>
      <c r="IA228" s="1083"/>
      <c r="IB228" s="1083"/>
      <c r="IC228" s="1083"/>
      <c r="ID228" s="1081"/>
      <c r="IE228" s="1081"/>
      <c r="IF228" s="1083"/>
      <c r="IG228" s="1084"/>
      <c r="IH228" s="1083"/>
      <c r="II228" s="1083"/>
      <c r="IJ228" s="1083"/>
      <c r="IK228" s="1083"/>
      <c r="IL228" s="1083"/>
      <c r="IM228" s="1083"/>
      <c r="IN228" s="1083"/>
      <c r="IO228" s="1083"/>
      <c r="IP228" s="1083"/>
      <c r="IQ228" s="1083"/>
      <c r="IR228" s="1083"/>
      <c r="IS228" s="1083"/>
      <c r="IT228" s="1083"/>
      <c r="IU228" s="1083"/>
      <c r="IV228" s="1083"/>
      <c r="IW228" s="1083"/>
      <c r="IX228" s="1083"/>
      <c r="IY228" s="1083"/>
      <c r="IZ228" s="1083"/>
      <c r="JA228" s="1083"/>
      <c r="JB228" s="1083"/>
      <c r="JC228" s="1083"/>
      <c r="JD228" s="1083"/>
      <c r="JE228" s="1083"/>
      <c r="JF228" s="1083"/>
      <c r="JG228" s="1083"/>
      <c r="JH228" s="1083"/>
      <c r="JI228" s="1083"/>
      <c r="JJ228" s="1083"/>
      <c r="JK228" s="1085"/>
    </row>
    <row r="229" spans="1:274" s="1027" customFormat="1" ht="18.95" hidden="1" customHeight="1">
      <c r="A229" s="1077"/>
      <c r="B229" s="1042"/>
      <c r="C229" s="1052"/>
      <c r="D229" s="1052"/>
      <c r="E229" s="1078"/>
      <c r="F229" s="1078"/>
      <c r="G229" s="1078"/>
      <c r="H229" s="1052"/>
      <c r="I229" s="1043"/>
      <c r="J229" s="1043"/>
      <c r="K229" s="1053"/>
      <c r="L229" s="1053"/>
      <c r="M229" s="1053"/>
      <c r="N229" s="1044"/>
      <c r="O229" s="1079"/>
      <c r="P229" s="1045"/>
      <c r="Q229" s="1044"/>
      <c r="R229" s="1044"/>
      <c r="S229" s="1044"/>
      <c r="T229" s="1044"/>
      <c r="U229" s="1044"/>
      <c r="V229" s="1044"/>
      <c r="W229" s="1044"/>
      <c r="X229" s="1044"/>
      <c r="Y229" s="1068"/>
      <c r="Z229" s="1068"/>
      <c r="AA229" s="1047"/>
      <c r="AB229" s="1046"/>
      <c r="AC229" s="1046"/>
      <c r="AD229" s="1046"/>
      <c r="AE229" s="1046"/>
      <c r="AF229" s="1046"/>
      <c r="AG229" s="1046"/>
      <c r="AH229" s="1046"/>
      <c r="AI229" s="1046"/>
      <c r="AJ229" s="1046"/>
      <c r="AK229" s="1046"/>
      <c r="AL229" s="1046"/>
      <c r="AM229" s="1046"/>
      <c r="AN229" s="1047"/>
      <c r="AO229" s="1046"/>
      <c r="AP229" s="1046"/>
      <c r="AQ229" s="1046"/>
      <c r="AR229" s="1046"/>
      <c r="AS229" s="1046"/>
      <c r="AT229" s="1046"/>
      <c r="AU229" s="1046"/>
      <c r="AV229" s="1046"/>
      <c r="AW229" s="1046"/>
      <c r="AX229" s="1046"/>
      <c r="AY229" s="1046"/>
      <c r="AZ229" s="1046"/>
      <c r="BA229" s="1046"/>
      <c r="BB229" s="1046"/>
      <c r="BC229" s="1046"/>
      <c r="BD229" s="1046"/>
      <c r="BE229" s="1046"/>
      <c r="BF229" s="1046"/>
      <c r="BG229" s="1046"/>
      <c r="BH229" s="1046"/>
      <c r="BI229" s="1046"/>
      <c r="BJ229" s="1046"/>
      <c r="BK229" s="1046"/>
      <c r="BL229" s="1046"/>
      <c r="BM229" s="1046"/>
      <c r="BN229" s="1046"/>
      <c r="BO229" s="1046"/>
      <c r="BP229" s="1046"/>
      <c r="BQ229" s="1046"/>
      <c r="BR229" s="1046"/>
      <c r="BS229" s="1046"/>
      <c r="BT229" s="1046"/>
      <c r="BU229" s="1046"/>
      <c r="BV229" s="1046"/>
      <c r="BW229" s="1046"/>
      <c r="BX229" s="1046"/>
      <c r="BY229" s="1046"/>
      <c r="BZ229" s="1046"/>
      <c r="CA229" s="1046"/>
      <c r="CB229" s="1046"/>
      <c r="CC229" s="1046"/>
      <c r="CD229" s="1046"/>
      <c r="CE229" s="1046"/>
      <c r="CF229" s="1046"/>
      <c r="CG229" s="1046"/>
      <c r="CH229" s="1046"/>
      <c r="CI229" s="1046"/>
      <c r="CJ229" s="1046"/>
      <c r="CK229" s="1046"/>
      <c r="CL229" s="1046"/>
      <c r="CM229" s="1046"/>
      <c r="CN229" s="1046"/>
      <c r="CO229" s="1046"/>
      <c r="CP229" s="1046"/>
      <c r="CQ229" s="1046"/>
      <c r="CR229" s="1046"/>
      <c r="CS229" s="1046"/>
      <c r="CT229" s="1046"/>
      <c r="CU229" s="1046"/>
      <c r="CV229" s="1046"/>
      <c r="CW229" s="1046"/>
      <c r="CX229" s="1046"/>
      <c r="CY229" s="1046"/>
      <c r="CZ229" s="1046"/>
      <c r="DA229" s="1046"/>
      <c r="DB229" s="1046"/>
      <c r="DC229" s="1046"/>
      <c r="DD229" s="1046"/>
      <c r="DE229" s="1046"/>
      <c r="DF229" s="1046"/>
      <c r="DG229" s="1046"/>
      <c r="DH229" s="1046"/>
      <c r="DI229" s="1046"/>
      <c r="DJ229" s="1046"/>
      <c r="DK229" s="1047"/>
      <c r="DL229" s="1046"/>
      <c r="DM229" s="1046"/>
      <c r="DN229" s="1046"/>
      <c r="DO229" s="1046"/>
      <c r="DP229" s="1046"/>
      <c r="DQ229" s="1046"/>
      <c r="DR229" s="1046"/>
      <c r="DS229" s="1046"/>
      <c r="DT229" s="1046"/>
      <c r="DU229" s="1046"/>
      <c r="DV229" s="1046"/>
      <c r="DW229" s="1046"/>
      <c r="DX229" s="1046"/>
      <c r="DY229" s="1046"/>
      <c r="DZ229" s="1046"/>
      <c r="EA229" s="1046"/>
      <c r="EB229" s="1046"/>
      <c r="EC229" s="1046"/>
      <c r="ED229" s="1046"/>
      <c r="EE229" s="1046"/>
      <c r="EF229" s="1046"/>
      <c r="EG229" s="1046"/>
      <c r="EH229" s="1046"/>
      <c r="EI229" s="1046"/>
      <c r="EJ229" s="1046"/>
      <c r="EK229" s="1046"/>
      <c r="EL229" s="1047"/>
      <c r="EM229" s="1046"/>
      <c r="EN229" s="1046"/>
      <c r="EO229" s="1046"/>
      <c r="EP229" s="1046"/>
      <c r="EQ229" s="1046"/>
      <c r="ER229" s="1046"/>
      <c r="ES229" s="1046"/>
      <c r="ET229" s="1046"/>
      <c r="EU229" s="1047"/>
      <c r="EV229" s="1046"/>
      <c r="EW229" s="1046"/>
      <c r="EX229" s="1046"/>
      <c r="EY229" s="1046"/>
      <c r="EZ229" s="1046"/>
      <c r="FA229" s="1046"/>
      <c r="FB229" s="1046"/>
      <c r="FC229" s="1046"/>
      <c r="FD229" s="1046"/>
      <c r="FE229" s="1046"/>
      <c r="FF229" s="1048"/>
      <c r="FG229" s="1046"/>
      <c r="FH229" s="1046"/>
      <c r="FI229" s="1046"/>
      <c r="FJ229" s="1046"/>
      <c r="FK229" s="1046"/>
      <c r="FL229" s="1046"/>
      <c r="FM229" s="1046"/>
      <c r="FN229" s="1046"/>
      <c r="FO229" s="1046"/>
      <c r="FP229" s="1046"/>
      <c r="FQ229" s="1064"/>
      <c r="FR229" s="1064"/>
      <c r="FS229" s="1046"/>
      <c r="FT229" s="1046"/>
      <c r="FU229" s="1046"/>
      <c r="FV229" s="1046"/>
      <c r="FW229" s="1046"/>
      <c r="FX229" s="1046"/>
      <c r="FY229" s="1046"/>
      <c r="FZ229" s="1046"/>
      <c r="GA229" s="1046"/>
      <c r="GB229" s="1046"/>
      <c r="GC229" s="1046"/>
      <c r="GD229" s="1049"/>
      <c r="GE229" s="1049"/>
      <c r="GF229" s="1049"/>
      <c r="GG229" s="1049"/>
      <c r="GH229" s="1080"/>
      <c r="GI229" s="1081"/>
      <c r="GJ229" s="1082"/>
      <c r="GK229" s="1082"/>
      <c r="GL229" s="1049"/>
      <c r="GM229" s="1049"/>
      <c r="GN229" s="1049"/>
      <c r="GO229" s="1049"/>
      <c r="GP229" s="1083"/>
      <c r="GQ229" s="1083"/>
      <c r="GR229" s="1083"/>
      <c r="GS229" s="1083"/>
      <c r="GT229" s="1083"/>
      <c r="GU229" s="1083"/>
      <c r="GV229" s="1083"/>
      <c r="GW229" s="1083"/>
      <c r="GX229" s="1083"/>
      <c r="GY229" s="1083"/>
      <c r="GZ229" s="1083"/>
      <c r="HA229" s="1083"/>
      <c r="HB229" s="1083"/>
      <c r="HC229" s="1083"/>
      <c r="HD229" s="1083"/>
      <c r="HE229" s="1083"/>
      <c r="HF229" s="1083"/>
      <c r="HG229" s="1083"/>
      <c r="HH229" s="1083"/>
      <c r="HI229" s="1083"/>
      <c r="HJ229" s="1083"/>
      <c r="HK229" s="1083"/>
      <c r="HL229" s="1083"/>
      <c r="HM229" s="1083"/>
      <c r="HN229" s="1083"/>
      <c r="HO229" s="1083"/>
      <c r="HP229" s="1083"/>
      <c r="HQ229" s="1083"/>
      <c r="HR229" s="1083"/>
      <c r="HS229" s="1083"/>
      <c r="HT229" s="1083"/>
      <c r="HU229" s="1083"/>
      <c r="HV229" s="1083"/>
      <c r="HW229" s="1083"/>
      <c r="HX229" s="1083"/>
      <c r="HY229" s="1083"/>
      <c r="HZ229" s="1083"/>
      <c r="IA229" s="1083"/>
      <c r="IB229" s="1083"/>
      <c r="IC229" s="1083"/>
      <c r="ID229" s="1081"/>
      <c r="IE229" s="1081"/>
      <c r="IF229" s="1083"/>
      <c r="IG229" s="1084"/>
      <c r="IH229" s="1083"/>
      <c r="II229" s="1083"/>
      <c r="IJ229" s="1083"/>
      <c r="IK229" s="1083"/>
      <c r="IL229" s="1083"/>
      <c r="IM229" s="1083"/>
      <c r="IN229" s="1083"/>
      <c r="IO229" s="1083"/>
      <c r="IP229" s="1083"/>
      <c r="IQ229" s="1083"/>
      <c r="IR229" s="1083"/>
      <c r="IS229" s="1083"/>
      <c r="IT229" s="1083"/>
      <c r="IU229" s="1083"/>
      <c r="IV229" s="1083"/>
      <c r="IW229" s="1083"/>
      <c r="IX229" s="1083"/>
      <c r="IY229" s="1083"/>
      <c r="IZ229" s="1083"/>
      <c r="JA229" s="1083"/>
      <c r="JB229" s="1083"/>
      <c r="JC229" s="1083"/>
      <c r="JD229" s="1083"/>
      <c r="JE229" s="1083"/>
      <c r="JF229" s="1083"/>
      <c r="JG229" s="1083"/>
      <c r="JH229" s="1083"/>
      <c r="JI229" s="1083"/>
      <c r="JJ229" s="1083"/>
      <c r="JK229" s="1085"/>
    </row>
    <row r="230" spans="1:274" s="1027" customFormat="1" ht="18.95" hidden="1" customHeight="1">
      <c r="A230" s="1077"/>
      <c r="B230" s="1042"/>
      <c r="C230" s="1052"/>
      <c r="D230" s="1052"/>
      <c r="E230" s="1078"/>
      <c r="F230" s="1078"/>
      <c r="G230" s="1078"/>
      <c r="H230" s="1052"/>
      <c r="I230" s="1043"/>
      <c r="J230" s="1043"/>
      <c r="K230" s="1053"/>
      <c r="L230" s="1053"/>
      <c r="M230" s="1053"/>
      <c r="N230" s="1044"/>
      <c r="O230" s="1079"/>
      <c r="P230" s="1045"/>
      <c r="Q230" s="1044"/>
      <c r="R230" s="1044"/>
      <c r="S230" s="1044"/>
      <c r="T230" s="1044"/>
      <c r="U230" s="1044"/>
      <c r="V230" s="1044"/>
      <c r="W230" s="1044"/>
      <c r="X230" s="1044"/>
      <c r="Y230" s="1068"/>
      <c r="Z230" s="1068"/>
      <c r="AA230" s="1047"/>
      <c r="AB230" s="1046"/>
      <c r="AC230" s="1046"/>
      <c r="AD230" s="1046"/>
      <c r="AE230" s="1046"/>
      <c r="AF230" s="1046"/>
      <c r="AG230" s="1046"/>
      <c r="AH230" s="1046"/>
      <c r="AI230" s="1046"/>
      <c r="AJ230" s="1046"/>
      <c r="AK230" s="1046"/>
      <c r="AL230" s="1046"/>
      <c r="AM230" s="1046"/>
      <c r="AN230" s="1047"/>
      <c r="AO230" s="1046"/>
      <c r="AP230" s="1046"/>
      <c r="AQ230" s="1046"/>
      <c r="AR230" s="1046"/>
      <c r="AS230" s="1046"/>
      <c r="AT230" s="1046"/>
      <c r="AU230" s="1046"/>
      <c r="AV230" s="1046"/>
      <c r="AW230" s="1046"/>
      <c r="AX230" s="1046"/>
      <c r="AY230" s="1046"/>
      <c r="AZ230" s="1046"/>
      <c r="BA230" s="1046"/>
      <c r="BB230" s="1046"/>
      <c r="BC230" s="1046"/>
      <c r="BD230" s="1046"/>
      <c r="BE230" s="1046"/>
      <c r="BF230" s="1046"/>
      <c r="BG230" s="1046"/>
      <c r="BH230" s="1046"/>
      <c r="BI230" s="1046"/>
      <c r="BJ230" s="1046"/>
      <c r="BK230" s="1046"/>
      <c r="BL230" s="1046"/>
      <c r="BM230" s="1046"/>
      <c r="BN230" s="1046"/>
      <c r="BO230" s="1046"/>
      <c r="BP230" s="1046"/>
      <c r="BQ230" s="1046"/>
      <c r="BR230" s="1046"/>
      <c r="BS230" s="1046"/>
      <c r="BT230" s="1046"/>
      <c r="BU230" s="1046"/>
      <c r="BV230" s="1046"/>
      <c r="BW230" s="1046"/>
      <c r="BX230" s="1046"/>
      <c r="BY230" s="1046"/>
      <c r="BZ230" s="1046"/>
      <c r="CA230" s="1046"/>
      <c r="CB230" s="1046"/>
      <c r="CC230" s="1046"/>
      <c r="CD230" s="1046"/>
      <c r="CE230" s="1046"/>
      <c r="CF230" s="1046"/>
      <c r="CG230" s="1046"/>
      <c r="CH230" s="1046"/>
      <c r="CI230" s="1046"/>
      <c r="CJ230" s="1046"/>
      <c r="CK230" s="1046"/>
      <c r="CL230" s="1046"/>
      <c r="CM230" s="1046"/>
      <c r="CN230" s="1046"/>
      <c r="CO230" s="1046"/>
      <c r="CP230" s="1046"/>
      <c r="CQ230" s="1046"/>
      <c r="CR230" s="1046"/>
      <c r="CS230" s="1046"/>
      <c r="CT230" s="1046"/>
      <c r="CU230" s="1046"/>
      <c r="CV230" s="1046"/>
      <c r="CW230" s="1046"/>
      <c r="CX230" s="1046"/>
      <c r="CY230" s="1046"/>
      <c r="CZ230" s="1046"/>
      <c r="DA230" s="1046"/>
      <c r="DB230" s="1046"/>
      <c r="DC230" s="1046"/>
      <c r="DD230" s="1046"/>
      <c r="DE230" s="1046"/>
      <c r="DF230" s="1046"/>
      <c r="DG230" s="1046"/>
      <c r="DH230" s="1046"/>
      <c r="DI230" s="1046"/>
      <c r="DJ230" s="1046"/>
      <c r="DK230" s="1047"/>
      <c r="DL230" s="1046"/>
      <c r="DM230" s="1046"/>
      <c r="DN230" s="1046"/>
      <c r="DO230" s="1046"/>
      <c r="DP230" s="1046"/>
      <c r="DQ230" s="1046"/>
      <c r="DR230" s="1046"/>
      <c r="DS230" s="1046"/>
      <c r="DT230" s="1046"/>
      <c r="DU230" s="1046"/>
      <c r="DV230" s="1046"/>
      <c r="DW230" s="1046"/>
      <c r="DX230" s="1046"/>
      <c r="DY230" s="1046"/>
      <c r="DZ230" s="1046"/>
      <c r="EA230" s="1046"/>
      <c r="EB230" s="1046"/>
      <c r="EC230" s="1046"/>
      <c r="ED230" s="1046"/>
      <c r="EE230" s="1046"/>
      <c r="EF230" s="1046"/>
      <c r="EG230" s="1046"/>
      <c r="EH230" s="1046"/>
      <c r="EI230" s="1046"/>
      <c r="EJ230" s="1046"/>
      <c r="EK230" s="1046"/>
      <c r="EL230" s="1047"/>
      <c r="EM230" s="1046"/>
      <c r="EN230" s="1046"/>
      <c r="EO230" s="1046"/>
      <c r="EP230" s="1046"/>
      <c r="EQ230" s="1046"/>
      <c r="ER230" s="1046"/>
      <c r="ES230" s="1046"/>
      <c r="ET230" s="1046"/>
      <c r="EU230" s="1047"/>
      <c r="EV230" s="1046"/>
      <c r="EW230" s="1046"/>
      <c r="EX230" s="1046"/>
      <c r="EY230" s="1046"/>
      <c r="EZ230" s="1046"/>
      <c r="FA230" s="1046"/>
      <c r="FB230" s="1046"/>
      <c r="FC230" s="1046"/>
      <c r="FD230" s="1046"/>
      <c r="FE230" s="1046"/>
      <c r="FF230" s="1048"/>
      <c r="FG230" s="1046"/>
      <c r="FH230" s="1046"/>
      <c r="FI230" s="1046"/>
      <c r="FJ230" s="1046"/>
      <c r="FK230" s="1046"/>
      <c r="FL230" s="1046"/>
      <c r="FM230" s="1046"/>
      <c r="FN230" s="1046"/>
      <c r="FO230" s="1046"/>
      <c r="FP230" s="1046"/>
      <c r="FQ230" s="1064"/>
      <c r="FR230" s="1064"/>
      <c r="FS230" s="1046"/>
      <c r="FT230" s="1046"/>
      <c r="FU230" s="1046"/>
      <c r="FV230" s="1046"/>
      <c r="FW230" s="1046"/>
      <c r="FX230" s="1046"/>
      <c r="FY230" s="1046"/>
      <c r="FZ230" s="1046"/>
      <c r="GA230" s="1046"/>
      <c r="GB230" s="1046"/>
      <c r="GC230" s="1046"/>
      <c r="GD230" s="1049"/>
      <c r="GE230" s="1049"/>
      <c r="GF230" s="1049"/>
      <c r="GG230" s="1049"/>
      <c r="GH230" s="1080"/>
      <c r="GI230" s="1081"/>
      <c r="GJ230" s="1082"/>
      <c r="GK230" s="1082"/>
      <c r="GL230" s="1049"/>
      <c r="GM230" s="1049"/>
      <c r="GN230" s="1049"/>
      <c r="GO230" s="1049"/>
      <c r="GP230" s="1083"/>
      <c r="GQ230" s="1083"/>
      <c r="GR230" s="1083"/>
      <c r="GS230" s="1083"/>
      <c r="GT230" s="1083"/>
      <c r="GU230" s="1083"/>
      <c r="GV230" s="1083"/>
      <c r="GW230" s="1083"/>
      <c r="GX230" s="1083"/>
      <c r="GY230" s="1083"/>
      <c r="GZ230" s="1083"/>
      <c r="HA230" s="1083"/>
      <c r="HB230" s="1083"/>
      <c r="HC230" s="1083"/>
      <c r="HD230" s="1083"/>
      <c r="HE230" s="1083"/>
      <c r="HF230" s="1083"/>
      <c r="HG230" s="1083"/>
      <c r="HH230" s="1083"/>
      <c r="HI230" s="1083"/>
      <c r="HJ230" s="1083"/>
      <c r="HK230" s="1083"/>
      <c r="HL230" s="1083"/>
      <c r="HM230" s="1083"/>
      <c r="HN230" s="1083"/>
      <c r="HO230" s="1083"/>
      <c r="HP230" s="1083"/>
      <c r="HQ230" s="1083"/>
      <c r="HR230" s="1083"/>
      <c r="HS230" s="1083"/>
      <c r="HT230" s="1083"/>
      <c r="HU230" s="1083"/>
      <c r="HV230" s="1083"/>
      <c r="HW230" s="1083"/>
      <c r="HX230" s="1083"/>
      <c r="HY230" s="1083"/>
      <c r="HZ230" s="1083"/>
      <c r="IA230" s="1083"/>
      <c r="IB230" s="1083"/>
      <c r="IC230" s="1083"/>
      <c r="ID230" s="1081"/>
      <c r="IE230" s="1081"/>
      <c r="IF230" s="1083"/>
      <c r="IG230" s="1084"/>
      <c r="IH230" s="1083"/>
      <c r="II230" s="1083"/>
      <c r="IJ230" s="1083"/>
      <c r="IK230" s="1083"/>
      <c r="IL230" s="1083"/>
      <c r="IM230" s="1083"/>
      <c r="IN230" s="1083"/>
      <c r="IO230" s="1083"/>
      <c r="IP230" s="1083"/>
      <c r="IQ230" s="1083"/>
      <c r="IR230" s="1083"/>
      <c r="IS230" s="1083"/>
      <c r="IT230" s="1083"/>
      <c r="IU230" s="1083"/>
      <c r="IV230" s="1083"/>
      <c r="IW230" s="1083"/>
      <c r="IX230" s="1083"/>
      <c r="IY230" s="1083"/>
      <c r="IZ230" s="1083"/>
      <c r="JA230" s="1083"/>
      <c r="JB230" s="1083"/>
      <c r="JC230" s="1083"/>
      <c r="JD230" s="1083"/>
      <c r="JE230" s="1083"/>
      <c r="JF230" s="1083"/>
      <c r="JG230" s="1083"/>
      <c r="JH230" s="1083"/>
      <c r="JI230" s="1083"/>
      <c r="JJ230" s="1083"/>
      <c r="JK230" s="1085"/>
    </row>
    <row r="231" spans="1:274" s="1027" customFormat="1" ht="18.95" hidden="1" customHeight="1">
      <c r="A231" s="1077"/>
      <c r="B231" s="1042"/>
      <c r="C231" s="1052"/>
      <c r="D231" s="1052"/>
      <c r="E231" s="1078"/>
      <c r="F231" s="1078"/>
      <c r="G231" s="1078"/>
      <c r="H231" s="1052"/>
      <c r="I231" s="1043"/>
      <c r="J231" s="1043"/>
      <c r="K231" s="1053"/>
      <c r="L231" s="1053"/>
      <c r="M231" s="1053"/>
      <c r="N231" s="1044"/>
      <c r="O231" s="1079"/>
      <c r="P231" s="1045"/>
      <c r="Q231" s="1044"/>
      <c r="R231" s="1044"/>
      <c r="S231" s="1044"/>
      <c r="T231" s="1044"/>
      <c r="U231" s="1044"/>
      <c r="V231" s="1044"/>
      <c r="W231" s="1044"/>
      <c r="X231" s="1044"/>
      <c r="Y231" s="1068"/>
      <c r="Z231" s="1068"/>
      <c r="AA231" s="1047"/>
      <c r="AB231" s="1046"/>
      <c r="AC231" s="1046"/>
      <c r="AD231" s="1046"/>
      <c r="AE231" s="1046"/>
      <c r="AF231" s="1046"/>
      <c r="AG231" s="1046"/>
      <c r="AH231" s="1046"/>
      <c r="AI231" s="1046"/>
      <c r="AJ231" s="1046"/>
      <c r="AK231" s="1046"/>
      <c r="AL231" s="1046"/>
      <c r="AM231" s="1046"/>
      <c r="AN231" s="1047"/>
      <c r="AO231" s="1046"/>
      <c r="AP231" s="1046"/>
      <c r="AQ231" s="1046"/>
      <c r="AR231" s="1046"/>
      <c r="AS231" s="1046"/>
      <c r="AT231" s="1046"/>
      <c r="AU231" s="1046"/>
      <c r="AV231" s="1046"/>
      <c r="AW231" s="1046"/>
      <c r="AX231" s="1046"/>
      <c r="AY231" s="1046"/>
      <c r="AZ231" s="1046"/>
      <c r="BA231" s="1046"/>
      <c r="BB231" s="1046"/>
      <c r="BC231" s="1046"/>
      <c r="BD231" s="1046"/>
      <c r="BE231" s="1046"/>
      <c r="BF231" s="1046"/>
      <c r="BG231" s="1046"/>
      <c r="BH231" s="1046"/>
      <c r="BI231" s="1046"/>
      <c r="BJ231" s="1046"/>
      <c r="BK231" s="1046"/>
      <c r="BL231" s="1046"/>
      <c r="BM231" s="1046"/>
      <c r="BN231" s="1046"/>
      <c r="BO231" s="1046"/>
      <c r="BP231" s="1046"/>
      <c r="BQ231" s="1046"/>
      <c r="BR231" s="1046"/>
      <c r="BS231" s="1046"/>
      <c r="BT231" s="1046"/>
      <c r="BU231" s="1046"/>
      <c r="BV231" s="1046"/>
      <c r="BW231" s="1046"/>
      <c r="BX231" s="1046"/>
      <c r="BY231" s="1046"/>
      <c r="BZ231" s="1046"/>
      <c r="CA231" s="1046"/>
      <c r="CB231" s="1046"/>
      <c r="CC231" s="1046"/>
      <c r="CD231" s="1046"/>
      <c r="CE231" s="1046"/>
      <c r="CF231" s="1046"/>
      <c r="CG231" s="1046"/>
      <c r="CH231" s="1046"/>
      <c r="CI231" s="1046"/>
      <c r="CJ231" s="1046"/>
      <c r="CK231" s="1046"/>
      <c r="CL231" s="1046"/>
      <c r="CM231" s="1046"/>
      <c r="CN231" s="1046"/>
      <c r="CO231" s="1046"/>
      <c r="CP231" s="1046"/>
      <c r="CQ231" s="1046"/>
      <c r="CR231" s="1046"/>
      <c r="CS231" s="1046"/>
      <c r="CT231" s="1046"/>
      <c r="CU231" s="1046"/>
      <c r="CV231" s="1046"/>
      <c r="CW231" s="1046"/>
      <c r="CX231" s="1046"/>
      <c r="CY231" s="1046"/>
      <c r="CZ231" s="1046"/>
      <c r="DA231" s="1046"/>
      <c r="DB231" s="1046"/>
      <c r="DC231" s="1046"/>
      <c r="DD231" s="1046"/>
      <c r="DE231" s="1046"/>
      <c r="DF231" s="1046"/>
      <c r="DG231" s="1046"/>
      <c r="DH231" s="1046"/>
      <c r="DI231" s="1046"/>
      <c r="DJ231" s="1046"/>
      <c r="DK231" s="1047"/>
      <c r="DL231" s="1046"/>
      <c r="DM231" s="1046"/>
      <c r="DN231" s="1046"/>
      <c r="DO231" s="1046"/>
      <c r="DP231" s="1046"/>
      <c r="DQ231" s="1046"/>
      <c r="DR231" s="1046"/>
      <c r="DS231" s="1046"/>
      <c r="DT231" s="1046"/>
      <c r="DU231" s="1046"/>
      <c r="DV231" s="1046"/>
      <c r="DW231" s="1046"/>
      <c r="DX231" s="1046"/>
      <c r="DY231" s="1046"/>
      <c r="DZ231" s="1046"/>
      <c r="EA231" s="1046"/>
      <c r="EB231" s="1046"/>
      <c r="EC231" s="1046"/>
      <c r="ED231" s="1046"/>
      <c r="EE231" s="1046"/>
      <c r="EF231" s="1046"/>
      <c r="EG231" s="1046"/>
      <c r="EH231" s="1046"/>
      <c r="EI231" s="1046"/>
      <c r="EJ231" s="1046"/>
      <c r="EK231" s="1046"/>
      <c r="EL231" s="1047"/>
      <c r="EM231" s="1046"/>
      <c r="EN231" s="1046"/>
      <c r="EO231" s="1046"/>
      <c r="EP231" s="1046"/>
      <c r="EQ231" s="1046"/>
      <c r="ER231" s="1046"/>
      <c r="ES231" s="1046"/>
      <c r="ET231" s="1046"/>
      <c r="EU231" s="1047"/>
      <c r="EV231" s="1046"/>
      <c r="EW231" s="1046"/>
      <c r="EX231" s="1046"/>
      <c r="EY231" s="1046"/>
      <c r="EZ231" s="1046"/>
      <c r="FA231" s="1046"/>
      <c r="FB231" s="1046"/>
      <c r="FC231" s="1046"/>
      <c r="FD231" s="1046"/>
      <c r="FE231" s="1046"/>
      <c r="FF231" s="1048"/>
      <c r="FG231" s="1046"/>
      <c r="FH231" s="1046"/>
      <c r="FI231" s="1046"/>
      <c r="FJ231" s="1046"/>
      <c r="FK231" s="1046"/>
      <c r="FL231" s="1046"/>
      <c r="FM231" s="1046"/>
      <c r="FN231" s="1046"/>
      <c r="FO231" s="1046"/>
      <c r="FP231" s="1046"/>
      <c r="FQ231" s="1064"/>
      <c r="FR231" s="1064"/>
      <c r="FS231" s="1046"/>
      <c r="FT231" s="1046"/>
      <c r="FU231" s="1046"/>
      <c r="FV231" s="1046"/>
      <c r="FW231" s="1046"/>
      <c r="FX231" s="1046"/>
      <c r="FY231" s="1046"/>
      <c r="FZ231" s="1046"/>
      <c r="GA231" s="1046"/>
      <c r="GB231" s="1046"/>
      <c r="GC231" s="1046"/>
      <c r="GD231" s="1049"/>
      <c r="GE231" s="1049"/>
      <c r="GF231" s="1049"/>
      <c r="GG231" s="1049"/>
      <c r="GH231" s="1080"/>
      <c r="GI231" s="1081"/>
      <c r="GJ231" s="1082"/>
      <c r="GK231" s="1082"/>
      <c r="GL231" s="1049"/>
      <c r="GM231" s="1049"/>
      <c r="GN231" s="1049"/>
      <c r="GO231" s="1049"/>
      <c r="GP231" s="1083"/>
      <c r="GQ231" s="1083"/>
      <c r="GR231" s="1083"/>
      <c r="GS231" s="1083"/>
      <c r="GT231" s="1083"/>
      <c r="GU231" s="1083"/>
      <c r="GV231" s="1083"/>
      <c r="GW231" s="1083"/>
      <c r="GX231" s="1083"/>
      <c r="GY231" s="1083"/>
      <c r="GZ231" s="1083"/>
      <c r="HA231" s="1083"/>
      <c r="HB231" s="1083"/>
      <c r="HC231" s="1083"/>
      <c r="HD231" s="1083"/>
      <c r="HE231" s="1083"/>
      <c r="HF231" s="1083"/>
      <c r="HG231" s="1083"/>
      <c r="HH231" s="1083"/>
      <c r="HI231" s="1083"/>
      <c r="HJ231" s="1083"/>
      <c r="HK231" s="1083"/>
      <c r="HL231" s="1083"/>
      <c r="HM231" s="1083"/>
      <c r="HN231" s="1083"/>
      <c r="HO231" s="1083"/>
      <c r="HP231" s="1083"/>
      <c r="HQ231" s="1083"/>
      <c r="HR231" s="1083"/>
      <c r="HS231" s="1083"/>
      <c r="HT231" s="1083"/>
      <c r="HU231" s="1083"/>
      <c r="HV231" s="1083"/>
      <c r="HW231" s="1083"/>
      <c r="HX231" s="1083"/>
      <c r="HY231" s="1083"/>
      <c r="HZ231" s="1083"/>
      <c r="IA231" s="1083"/>
      <c r="IB231" s="1083"/>
      <c r="IC231" s="1083"/>
      <c r="ID231" s="1081"/>
      <c r="IE231" s="1081"/>
      <c r="IF231" s="1083"/>
      <c r="IG231" s="1084"/>
      <c r="IH231" s="1083"/>
      <c r="II231" s="1083"/>
      <c r="IJ231" s="1083"/>
      <c r="IK231" s="1083"/>
      <c r="IL231" s="1083"/>
      <c r="IM231" s="1083"/>
      <c r="IN231" s="1083"/>
      <c r="IO231" s="1083"/>
      <c r="IP231" s="1083"/>
      <c r="IQ231" s="1083"/>
      <c r="IR231" s="1083"/>
      <c r="IS231" s="1083"/>
      <c r="IT231" s="1083"/>
      <c r="IU231" s="1083"/>
      <c r="IV231" s="1083"/>
      <c r="IW231" s="1083"/>
      <c r="IX231" s="1083"/>
      <c r="IY231" s="1083"/>
      <c r="IZ231" s="1083"/>
      <c r="JA231" s="1083"/>
      <c r="JB231" s="1083"/>
      <c r="JC231" s="1083"/>
      <c r="JD231" s="1083"/>
      <c r="JE231" s="1083"/>
      <c r="JF231" s="1083"/>
      <c r="JG231" s="1083"/>
      <c r="JH231" s="1083"/>
      <c r="JI231" s="1083"/>
      <c r="JJ231" s="1083"/>
      <c r="JK231" s="1085"/>
    </row>
    <row r="232" spans="1:274" s="1027" customFormat="1" ht="18.95" hidden="1" customHeight="1">
      <c r="A232" s="1077"/>
      <c r="B232" s="1042"/>
      <c r="C232" s="1052"/>
      <c r="D232" s="1052"/>
      <c r="E232" s="1078"/>
      <c r="F232" s="1078"/>
      <c r="G232" s="1078"/>
      <c r="H232" s="1052"/>
      <c r="I232" s="1043"/>
      <c r="J232" s="1043"/>
      <c r="K232" s="1053"/>
      <c r="L232" s="1053"/>
      <c r="M232" s="1053"/>
      <c r="N232" s="1044"/>
      <c r="O232" s="1079"/>
      <c r="P232" s="1045"/>
      <c r="Q232" s="1044"/>
      <c r="R232" s="1044"/>
      <c r="S232" s="1044"/>
      <c r="T232" s="1044"/>
      <c r="U232" s="1044"/>
      <c r="V232" s="1044"/>
      <c r="W232" s="1044"/>
      <c r="X232" s="1044"/>
      <c r="Y232" s="1068"/>
      <c r="Z232" s="1068"/>
      <c r="AA232" s="1047"/>
      <c r="AB232" s="1046"/>
      <c r="AC232" s="1046"/>
      <c r="AD232" s="1046"/>
      <c r="AE232" s="1046"/>
      <c r="AF232" s="1046"/>
      <c r="AG232" s="1046"/>
      <c r="AH232" s="1046"/>
      <c r="AI232" s="1046"/>
      <c r="AJ232" s="1046"/>
      <c r="AK232" s="1046"/>
      <c r="AL232" s="1046"/>
      <c r="AM232" s="1046"/>
      <c r="AN232" s="1047"/>
      <c r="AO232" s="1046"/>
      <c r="AP232" s="1046"/>
      <c r="AQ232" s="1046"/>
      <c r="AR232" s="1046"/>
      <c r="AS232" s="1046"/>
      <c r="AT232" s="1046"/>
      <c r="AU232" s="1046"/>
      <c r="AV232" s="1046"/>
      <c r="AW232" s="1046"/>
      <c r="AX232" s="1046"/>
      <c r="AY232" s="1046"/>
      <c r="AZ232" s="1046"/>
      <c r="BA232" s="1046"/>
      <c r="BB232" s="1046"/>
      <c r="BC232" s="1046"/>
      <c r="BD232" s="1046"/>
      <c r="BE232" s="1046"/>
      <c r="BF232" s="1046"/>
      <c r="BG232" s="1046"/>
      <c r="BH232" s="1046"/>
      <c r="BI232" s="1046"/>
      <c r="BJ232" s="1046"/>
      <c r="BK232" s="1046"/>
      <c r="BL232" s="1046"/>
      <c r="BM232" s="1046"/>
      <c r="BN232" s="1046"/>
      <c r="BO232" s="1046"/>
      <c r="BP232" s="1046"/>
      <c r="BQ232" s="1046"/>
      <c r="BR232" s="1046"/>
      <c r="BS232" s="1046"/>
      <c r="BT232" s="1046"/>
      <c r="BU232" s="1046"/>
      <c r="BV232" s="1046"/>
      <c r="BW232" s="1046"/>
      <c r="BX232" s="1046"/>
      <c r="BY232" s="1046"/>
      <c r="BZ232" s="1046"/>
      <c r="CA232" s="1046"/>
      <c r="CB232" s="1046"/>
      <c r="CC232" s="1046"/>
      <c r="CD232" s="1046"/>
      <c r="CE232" s="1046"/>
      <c r="CF232" s="1046"/>
      <c r="CG232" s="1046"/>
      <c r="CH232" s="1046"/>
      <c r="CI232" s="1046"/>
      <c r="CJ232" s="1046"/>
      <c r="CK232" s="1046"/>
      <c r="CL232" s="1046"/>
      <c r="CM232" s="1046"/>
      <c r="CN232" s="1046"/>
      <c r="CO232" s="1046"/>
      <c r="CP232" s="1046"/>
      <c r="CQ232" s="1046"/>
      <c r="CR232" s="1046"/>
      <c r="CS232" s="1046"/>
      <c r="CT232" s="1046"/>
      <c r="CU232" s="1046"/>
      <c r="CV232" s="1046"/>
      <c r="CW232" s="1046"/>
      <c r="CX232" s="1046"/>
      <c r="CY232" s="1046"/>
      <c r="CZ232" s="1046"/>
      <c r="DA232" s="1046"/>
      <c r="DB232" s="1046"/>
      <c r="DC232" s="1046"/>
      <c r="DD232" s="1046"/>
      <c r="DE232" s="1046"/>
      <c r="DF232" s="1046"/>
      <c r="DG232" s="1046"/>
      <c r="DH232" s="1046"/>
      <c r="DI232" s="1046"/>
      <c r="DJ232" s="1046"/>
      <c r="DK232" s="1047"/>
      <c r="DL232" s="1046"/>
      <c r="DM232" s="1046"/>
      <c r="DN232" s="1046"/>
      <c r="DO232" s="1046"/>
      <c r="DP232" s="1046"/>
      <c r="DQ232" s="1046"/>
      <c r="DR232" s="1046"/>
      <c r="DS232" s="1046"/>
      <c r="DT232" s="1046"/>
      <c r="DU232" s="1046"/>
      <c r="DV232" s="1046"/>
      <c r="DW232" s="1046"/>
      <c r="DX232" s="1046"/>
      <c r="DY232" s="1046"/>
      <c r="DZ232" s="1046"/>
      <c r="EA232" s="1046"/>
      <c r="EB232" s="1046"/>
      <c r="EC232" s="1046"/>
      <c r="ED232" s="1046"/>
      <c r="EE232" s="1046"/>
      <c r="EF232" s="1046"/>
      <c r="EG232" s="1046"/>
      <c r="EH232" s="1046"/>
      <c r="EI232" s="1046"/>
      <c r="EJ232" s="1046"/>
      <c r="EK232" s="1046"/>
      <c r="EL232" s="1047"/>
      <c r="EM232" s="1046"/>
      <c r="EN232" s="1046"/>
      <c r="EO232" s="1046"/>
      <c r="EP232" s="1046"/>
      <c r="EQ232" s="1046"/>
      <c r="ER232" s="1046"/>
      <c r="ES232" s="1046"/>
      <c r="ET232" s="1046"/>
      <c r="EU232" s="1047"/>
      <c r="EV232" s="1046"/>
      <c r="EW232" s="1046"/>
      <c r="EX232" s="1046"/>
      <c r="EY232" s="1046"/>
      <c r="EZ232" s="1046"/>
      <c r="FA232" s="1046"/>
      <c r="FB232" s="1046"/>
      <c r="FC232" s="1046"/>
      <c r="FD232" s="1046"/>
      <c r="FE232" s="1046"/>
      <c r="FF232" s="1048"/>
      <c r="FG232" s="1046"/>
      <c r="FH232" s="1046"/>
      <c r="FI232" s="1046"/>
      <c r="FJ232" s="1046"/>
      <c r="FK232" s="1046"/>
      <c r="FL232" s="1046"/>
      <c r="FM232" s="1046"/>
      <c r="FN232" s="1046"/>
      <c r="FO232" s="1046"/>
      <c r="FP232" s="1046"/>
      <c r="FQ232" s="1064"/>
      <c r="FR232" s="1064"/>
      <c r="FS232" s="1046"/>
      <c r="FT232" s="1046"/>
      <c r="FU232" s="1046"/>
      <c r="FV232" s="1046"/>
      <c r="FW232" s="1046"/>
      <c r="FX232" s="1046"/>
      <c r="FY232" s="1046"/>
      <c r="FZ232" s="1046"/>
      <c r="GA232" s="1046"/>
      <c r="GB232" s="1046"/>
      <c r="GC232" s="1046"/>
      <c r="GD232" s="1049"/>
      <c r="GE232" s="1049"/>
      <c r="GF232" s="1049"/>
      <c r="GG232" s="1049"/>
      <c r="GH232" s="1080"/>
      <c r="GI232" s="1081"/>
      <c r="GJ232" s="1082"/>
      <c r="GK232" s="1082"/>
      <c r="GL232" s="1049"/>
      <c r="GM232" s="1049"/>
      <c r="GN232" s="1049"/>
      <c r="GO232" s="1049"/>
      <c r="GP232" s="1083"/>
      <c r="GQ232" s="1083"/>
      <c r="GR232" s="1083"/>
      <c r="GS232" s="1083"/>
      <c r="GT232" s="1083"/>
      <c r="GU232" s="1083"/>
      <c r="GV232" s="1083"/>
      <c r="GW232" s="1083"/>
      <c r="GX232" s="1083"/>
      <c r="GY232" s="1083"/>
      <c r="GZ232" s="1083"/>
      <c r="HA232" s="1083"/>
      <c r="HB232" s="1083"/>
      <c r="HC232" s="1083"/>
      <c r="HD232" s="1083"/>
      <c r="HE232" s="1083"/>
      <c r="HF232" s="1083"/>
      <c r="HG232" s="1083"/>
      <c r="HH232" s="1083"/>
      <c r="HI232" s="1083"/>
      <c r="HJ232" s="1083"/>
      <c r="HK232" s="1083"/>
      <c r="HL232" s="1083"/>
      <c r="HM232" s="1083"/>
      <c r="HN232" s="1083"/>
      <c r="HO232" s="1083"/>
      <c r="HP232" s="1083"/>
      <c r="HQ232" s="1083"/>
      <c r="HR232" s="1083"/>
      <c r="HS232" s="1083"/>
      <c r="HT232" s="1083"/>
      <c r="HU232" s="1083"/>
      <c r="HV232" s="1083"/>
      <c r="HW232" s="1083"/>
      <c r="HX232" s="1083"/>
      <c r="HY232" s="1083"/>
      <c r="HZ232" s="1083"/>
      <c r="IA232" s="1083"/>
      <c r="IB232" s="1083"/>
      <c r="IC232" s="1083"/>
      <c r="ID232" s="1081"/>
      <c r="IE232" s="1081"/>
      <c r="IF232" s="1083"/>
      <c r="IG232" s="1084"/>
      <c r="IH232" s="1083"/>
      <c r="II232" s="1083"/>
      <c r="IJ232" s="1083"/>
      <c r="IK232" s="1083"/>
      <c r="IL232" s="1083"/>
      <c r="IM232" s="1083"/>
      <c r="IN232" s="1083"/>
      <c r="IO232" s="1083"/>
      <c r="IP232" s="1083"/>
      <c r="IQ232" s="1083"/>
      <c r="IR232" s="1083"/>
      <c r="IS232" s="1083"/>
      <c r="IT232" s="1083"/>
      <c r="IU232" s="1083"/>
      <c r="IV232" s="1083"/>
      <c r="IW232" s="1083"/>
      <c r="IX232" s="1083"/>
      <c r="IY232" s="1083"/>
      <c r="IZ232" s="1083"/>
      <c r="JA232" s="1083"/>
      <c r="JB232" s="1083"/>
      <c r="JC232" s="1083"/>
      <c r="JD232" s="1083"/>
      <c r="JE232" s="1083"/>
      <c r="JF232" s="1083"/>
      <c r="JG232" s="1083"/>
      <c r="JH232" s="1083"/>
      <c r="JI232" s="1083"/>
      <c r="JJ232" s="1083"/>
      <c r="JK232" s="1085"/>
    </row>
    <row r="233" spans="1:274" s="1072" customFormat="1" ht="18.95" hidden="1" customHeight="1">
      <c r="A233" s="1069"/>
      <c r="B233" s="1070"/>
      <c r="C233" s="1070"/>
      <c r="D233" s="1070"/>
      <c r="E233" s="1098"/>
      <c r="F233" s="1098"/>
      <c r="G233" s="1098"/>
      <c r="H233" s="1071"/>
      <c r="I233" s="1071"/>
      <c r="J233" s="1071"/>
      <c r="K233" s="1071"/>
      <c r="L233" s="1071"/>
      <c r="M233" s="1071"/>
      <c r="N233" s="1071"/>
      <c r="O233" s="1071"/>
      <c r="P233" s="1071"/>
      <c r="Q233" s="1071"/>
      <c r="R233" s="1071"/>
      <c r="S233" s="1071"/>
      <c r="T233" s="1071"/>
      <c r="U233" s="1071"/>
      <c r="V233" s="1071"/>
      <c r="W233" s="1071"/>
      <c r="X233" s="1071"/>
      <c r="Y233" s="1071"/>
      <c r="Z233" s="1071"/>
      <c r="AA233" s="1071"/>
      <c r="AB233" s="1071"/>
      <c r="AC233" s="1071"/>
      <c r="AD233" s="1071"/>
      <c r="AE233" s="1071"/>
      <c r="AF233" s="1071"/>
      <c r="AG233" s="1071"/>
      <c r="AH233" s="1071"/>
      <c r="AI233" s="1071"/>
      <c r="AJ233" s="1071"/>
      <c r="AK233" s="1071"/>
      <c r="AL233" s="1071"/>
      <c r="AM233" s="1071"/>
      <c r="AN233" s="1071"/>
      <c r="AO233" s="1071"/>
      <c r="AP233" s="1071"/>
      <c r="AQ233" s="1071"/>
      <c r="AR233" s="1071"/>
      <c r="AS233" s="1071"/>
      <c r="AT233" s="1071"/>
      <c r="AU233" s="1071"/>
      <c r="AV233" s="1071"/>
      <c r="AW233" s="1071"/>
      <c r="AX233" s="1071"/>
      <c r="AY233" s="1071"/>
      <c r="AZ233" s="1071"/>
      <c r="BA233" s="1071"/>
      <c r="BB233" s="1071"/>
      <c r="BC233" s="1071"/>
      <c r="BD233" s="1071"/>
      <c r="BE233" s="1071"/>
      <c r="BF233" s="1071"/>
      <c r="BG233" s="1071"/>
      <c r="BH233" s="1071"/>
      <c r="BI233" s="1071"/>
      <c r="BJ233" s="1071"/>
      <c r="BK233" s="1071"/>
      <c r="BL233" s="1071"/>
      <c r="BM233" s="1071"/>
      <c r="BN233" s="1071"/>
      <c r="BO233" s="1071"/>
      <c r="BP233" s="1071"/>
      <c r="BQ233" s="1071"/>
      <c r="BR233" s="1071"/>
      <c r="BS233" s="1071"/>
      <c r="BT233" s="1071"/>
      <c r="BU233" s="1071"/>
      <c r="BV233" s="1071"/>
      <c r="BW233" s="1071"/>
      <c r="BX233" s="1071"/>
      <c r="BY233" s="1071"/>
      <c r="BZ233" s="1071"/>
      <c r="CA233" s="1071"/>
      <c r="CB233" s="1071"/>
      <c r="CC233" s="1071"/>
      <c r="CD233" s="1071"/>
      <c r="CE233" s="1071"/>
      <c r="CF233" s="1071"/>
      <c r="CG233" s="1071"/>
      <c r="CH233" s="1071"/>
      <c r="CI233" s="1071"/>
      <c r="CJ233" s="1071"/>
      <c r="CK233" s="1071"/>
      <c r="CL233" s="1071"/>
      <c r="CM233" s="1071"/>
      <c r="CN233" s="1071"/>
      <c r="CO233" s="1071"/>
      <c r="CP233" s="1071"/>
      <c r="CQ233" s="1071"/>
      <c r="CR233" s="1071"/>
      <c r="CS233" s="1071"/>
      <c r="CT233" s="1071"/>
      <c r="CU233" s="1071"/>
      <c r="CV233" s="1071"/>
      <c r="CW233" s="1071"/>
      <c r="CX233" s="1071"/>
      <c r="CY233" s="1071"/>
      <c r="CZ233" s="1071"/>
      <c r="DA233" s="1071"/>
      <c r="DB233" s="1071"/>
      <c r="DC233" s="1071"/>
      <c r="DD233" s="1071"/>
      <c r="DE233" s="1071"/>
      <c r="DF233" s="1071"/>
      <c r="DG233" s="1071"/>
      <c r="DH233" s="1071"/>
      <c r="DI233" s="1071"/>
      <c r="DJ233" s="1071"/>
      <c r="DK233" s="1071"/>
      <c r="DL233" s="1071"/>
      <c r="DM233" s="1071"/>
      <c r="DN233" s="1071"/>
      <c r="DO233" s="1071"/>
      <c r="DP233" s="1071"/>
      <c r="DQ233" s="1071"/>
      <c r="DR233" s="1071"/>
      <c r="DS233" s="1071"/>
      <c r="DT233" s="1071"/>
      <c r="DU233" s="1071"/>
      <c r="DV233" s="1071"/>
      <c r="DW233" s="1071"/>
      <c r="DX233" s="1071"/>
      <c r="DY233" s="1071"/>
      <c r="DZ233" s="1071"/>
      <c r="EA233" s="1071"/>
      <c r="EB233" s="1071"/>
      <c r="EC233" s="1071"/>
      <c r="ED233" s="1071"/>
      <c r="EE233" s="1071"/>
      <c r="EF233" s="1071"/>
      <c r="EG233" s="1071"/>
      <c r="EH233" s="1071"/>
      <c r="EI233" s="1071"/>
      <c r="EJ233" s="1071"/>
      <c r="EK233" s="1071"/>
      <c r="EL233" s="1071"/>
      <c r="EM233" s="1071"/>
      <c r="EN233" s="1071"/>
      <c r="EO233" s="1071"/>
      <c r="EP233" s="1071"/>
      <c r="EQ233" s="1071"/>
      <c r="ER233" s="1071"/>
      <c r="ES233" s="1071"/>
      <c r="ET233" s="1071"/>
      <c r="EU233" s="1071"/>
      <c r="EV233" s="1071"/>
      <c r="EW233" s="1071"/>
      <c r="EX233" s="1071"/>
      <c r="EY233" s="1071"/>
      <c r="EZ233" s="1071"/>
      <c r="FA233" s="1071"/>
      <c r="FB233" s="1071"/>
      <c r="FC233" s="1071"/>
      <c r="FD233" s="1071"/>
      <c r="FE233" s="1071"/>
      <c r="FF233" s="1071"/>
      <c r="FG233" s="1071"/>
      <c r="FH233" s="1071"/>
      <c r="FI233" s="1071"/>
      <c r="FJ233" s="1071"/>
      <c r="FK233" s="1071"/>
      <c r="FL233" s="1071"/>
      <c r="FM233" s="1071"/>
      <c r="FN233" s="1071"/>
      <c r="FO233" s="1071"/>
      <c r="FP233" s="1071"/>
      <c r="FQ233" s="1071"/>
      <c r="FR233" s="1071"/>
      <c r="FS233" s="1071"/>
      <c r="FT233" s="1071"/>
      <c r="FU233" s="1071"/>
      <c r="FV233" s="1071"/>
      <c r="FW233" s="1071"/>
      <c r="FX233" s="1071"/>
      <c r="FY233" s="1071"/>
      <c r="FZ233" s="1071"/>
      <c r="GA233" s="1071"/>
      <c r="GB233" s="1071"/>
      <c r="GC233" s="1071"/>
      <c r="GD233" s="1071"/>
      <c r="GE233" s="1070"/>
      <c r="GF233" s="1071"/>
      <c r="GG233" s="1071"/>
      <c r="GH233" s="1071"/>
      <c r="GI233" s="1070"/>
      <c r="GJ233" s="1071"/>
      <c r="GK233" s="1071"/>
      <c r="GL233" s="1071"/>
      <c r="GM233" s="1071"/>
      <c r="GN233" s="1071"/>
      <c r="GO233" s="1071"/>
      <c r="GP233" s="1071"/>
      <c r="GQ233" s="1071"/>
      <c r="GR233" s="1071"/>
      <c r="GS233" s="1071"/>
      <c r="GT233" s="1071"/>
      <c r="GU233" s="1071"/>
      <c r="GV233" s="1071"/>
      <c r="GW233" s="1071"/>
      <c r="GX233" s="1071"/>
      <c r="GY233" s="1071"/>
      <c r="GZ233" s="1071"/>
      <c r="HA233" s="1071"/>
      <c r="HB233" s="1071"/>
      <c r="HC233" s="1071"/>
      <c r="HD233" s="1071"/>
      <c r="HE233" s="1071"/>
      <c r="HF233" s="1071"/>
      <c r="HG233" s="1071"/>
      <c r="HH233" s="1071"/>
      <c r="HI233" s="1071"/>
      <c r="HJ233" s="1071"/>
      <c r="HK233" s="1071"/>
      <c r="HL233" s="1071"/>
      <c r="HM233" s="1071"/>
      <c r="HN233" s="1071"/>
      <c r="HO233" s="1071"/>
      <c r="HP233" s="1071"/>
      <c r="HQ233" s="1071"/>
      <c r="HR233" s="1071"/>
      <c r="HS233" s="1071"/>
      <c r="HT233" s="1071"/>
      <c r="HU233" s="1071"/>
      <c r="HV233" s="1071"/>
      <c r="HW233" s="1071"/>
      <c r="HX233" s="1071"/>
      <c r="HY233" s="1071"/>
      <c r="HZ233" s="1071"/>
      <c r="IA233" s="1071"/>
      <c r="IB233" s="1071"/>
      <c r="IC233" s="1071"/>
      <c r="ID233" s="1071"/>
      <c r="IE233" s="1071"/>
      <c r="IF233" s="1071"/>
      <c r="IG233" s="1071"/>
      <c r="IH233" s="1071"/>
      <c r="II233" s="1071"/>
      <c r="IJ233" s="1071"/>
      <c r="IK233" s="1071"/>
      <c r="IL233" s="1071"/>
      <c r="IM233" s="1071"/>
      <c r="IN233" s="1071"/>
      <c r="IO233" s="1071"/>
      <c r="IP233" s="1071"/>
      <c r="IQ233" s="1071"/>
      <c r="IR233" s="1071"/>
      <c r="IS233" s="1071"/>
      <c r="IT233" s="1071"/>
      <c r="IU233" s="1071"/>
      <c r="IV233" s="1071"/>
      <c r="IW233" s="1071"/>
      <c r="IX233" s="1071"/>
      <c r="IY233" s="1071"/>
      <c r="IZ233" s="1071"/>
      <c r="JA233" s="1071"/>
      <c r="JB233" s="1071"/>
      <c r="JC233" s="1071"/>
      <c r="JD233" s="1071"/>
      <c r="JE233" s="1071"/>
      <c r="JF233" s="1071"/>
      <c r="JG233" s="1071"/>
      <c r="JH233" s="1071"/>
      <c r="JI233" s="1099"/>
      <c r="JJ233" s="1099"/>
      <c r="JK233" s="1100"/>
      <c r="JL233" s="1036"/>
      <c r="JM233" s="1036"/>
      <c r="JN233" s="1036"/>
    </row>
    <row r="234" spans="1:274" s="1027" customFormat="1" ht="18.95" hidden="1" customHeight="1">
      <c r="A234" s="1772"/>
      <c r="B234" s="1773"/>
      <c r="C234" s="1773"/>
      <c r="D234" s="1773"/>
      <c r="E234" s="1773"/>
      <c r="F234" s="1773"/>
      <c r="G234" s="1773"/>
      <c r="H234" s="1773"/>
      <c r="I234" s="1773"/>
      <c r="J234" s="1773"/>
      <c r="K234" s="1773"/>
      <c r="L234" s="1773"/>
      <c r="M234" s="1773"/>
      <c r="N234" s="1773"/>
      <c r="O234" s="1774"/>
      <c r="P234" s="1045"/>
      <c r="Q234" s="1044"/>
      <c r="R234" s="1044"/>
      <c r="S234" s="1044"/>
      <c r="T234" s="1044"/>
      <c r="U234" s="1044"/>
      <c r="V234" s="1044"/>
      <c r="W234" s="1044"/>
      <c r="X234" s="1044"/>
      <c r="Y234" s="1068"/>
      <c r="Z234" s="1068"/>
      <c r="AA234" s="1046"/>
      <c r="AB234" s="1046"/>
      <c r="AC234" s="1046"/>
      <c r="AD234" s="1046"/>
      <c r="AE234" s="1046"/>
      <c r="AF234" s="1046"/>
      <c r="AG234" s="1046"/>
      <c r="AH234" s="1046"/>
      <c r="AI234" s="1046"/>
      <c r="AJ234" s="1046"/>
      <c r="AK234" s="1046"/>
      <c r="AL234" s="1046"/>
      <c r="AM234" s="1046"/>
      <c r="AN234" s="1047"/>
      <c r="AO234" s="1046"/>
      <c r="AP234" s="1046"/>
      <c r="AQ234" s="1046"/>
      <c r="AR234" s="1046"/>
      <c r="AS234" s="1046"/>
      <c r="AT234" s="1046"/>
      <c r="AU234" s="1046"/>
      <c r="AV234" s="1046"/>
      <c r="AW234" s="1046"/>
      <c r="AX234" s="1046"/>
      <c r="AY234" s="1046"/>
      <c r="AZ234" s="1046"/>
      <c r="BA234" s="1046"/>
      <c r="BB234" s="1046"/>
      <c r="BC234" s="1046"/>
      <c r="BD234" s="1046"/>
      <c r="BE234" s="1046"/>
      <c r="BF234" s="1046"/>
      <c r="BG234" s="1046"/>
      <c r="BH234" s="1046"/>
      <c r="BI234" s="1046"/>
      <c r="BJ234" s="1046"/>
      <c r="BK234" s="1046"/>
      <c r="BL234" s="1046"/>
      <c r="BM234" s="1046"/>
      <c r="BN234" s="1046"/>
      <c r="BO234" s="1046"/>
      <c r="BP234" s="1046"/>
      <c r="BQ234" s="1046"/>
      <c r="BR234" s="1046"/>
      <c r="BS234" s="1046"/>
      <c r="BT234" s="1046"/>
      <c r="BU234" s="1046"/>
      <c r="BV234" s="1046"/>
      <c r="BW234" s="1046"/>
      <c r="BX234" s="1046"/>
      <c r="BY234" s="1046"/>
      <c r="BZ234" s="1046"/>
      <c r="CA234" s="1046"/>
      <c r="CB234" s="1046"/>
      <c r="CC234" s="1046"/>
      <c r="CD234" s="1046"/>
      <c r="CE234" s="1046"/>
      <c r="CF234" s="1046"/>
      <c r="CG234" s="1046"/>
      <c r="CH234" s="1046"/>
      <c r="CI234" s="1046"/>
      <c r="CJ234" s="1046"/>
      <c r="CK234" s="1046"/>
      <c r="CL234" s="1046"/>
      <c r="CM234" s="1046"/>
      <c r="CN234" s="1046"/>
      <c r="CO234" s="1046"/>
      <c r="CP234" s="1046"/>
      <c r="CQ234" s="1046"/>
      <c r="CR234" s="1046"/>
      <c r="CS234" s="1046"/>
      <c r="CT234" s="1046"/>
      <c r="CU234" s="1046"/>
      <c r="CV234" s="1046"/>
      <c r="CW234" s="1046"/>
      <c r="CX234" s="1046"/>
      <c r="CY234" s="1046"/>
      <c r="CZ234" s="1046"/>
      <c r="DA234" s="1046"/>
      <c r="DB234" s="1046"/>
      <c r="DC234" s="1046"/>
      <c r="DD234" s="1046"/>
      <c r="DE234" s="1046"/>
      <c r="DF234" s="1046"/>
      <c r="DG234" s="1046"/>
      <c r="DH234" s="1046"/>
      <c r="DI234" s="1046"/>
      <c r="DJ234" s="1046"/>
      <c r="DK234" s="1047"/>
      <c r="DL234" s="1046"/>
      <c r="DM234" s="1046"/>
      <c r="DN234" s="1046"/>
      <c r="DO234" s="1046"/>
      <c r="DP234" s="1046"/>
      <c r="DQ234" s="1046"/>
      <c r="DR234" s="1046"/>
      <c r="DS234" s="1046"/>
      <c r="DT234" s="1046"/>
      <c r="DU234" s="1046"/>
      <c r="DV234" s="1046"/>
      <c r="DW234" s="1046"/>
      <c r="DX234" s="1046"/>
      <c r="DY234" s="1046"/>
      <c r="DZ234" s="1046"/>
      <c r="EA234" s="1046"/>
      <c r="EB234" s="1046"/>
      <c r="EC234" s="1046"/>
      <c r="ED234" s="1046"/>
      <c r="EE234" s="1046"/>
      <c r="EF234" s="1046"/>
      <c r="EG234" s="1046"/>
      <c r="EH234" s="1046"/>
      <c r="EI234" s="1046"/>
      <c r="EJ234" s="1046"/>
      <c r="EK234" s="1046"/>
      <c r="EL234" s="1047"/>
      <c r="EM234" s="1046"/>
      <c r="EN234" s="1046"/>
      <c r="EO234" s="1046"/>
      <c r="EP234" s="1046"/>
      <c r="EQ234" s="1046"/>
      <c r="ER234" s="1046"/>
      <c r="ES234" s="1046"/>
      <c r="ET234" s="1046"/>
      <c r="EU234" s="1046"/>
      <c r="EV234" s="1046"/>
      <c r="EW234" s="1046"/>
      <c r="EX234" s="1046"/>
      <c r="EY234" s="1046"/>
      <c r="EZ234" s="1046"/>
      <c r="FA234" s="1046"/>
      <c r="FB234" s="1046"/>
      <c r="FC234" s="1046"/>
      <c r="FD234" s="1046"/>
      <c r="FE234" s="1046"/>
      <c r="FF234" s="1048"/>
      <c r="FG234" s="1046"/>
      <c r="FH234" s="1046"/>
      <c r="FI234" s="1046"/>
      <c r="FJ234" s="1046"/>
      <c r="FK234" s="1046"/>
      <c r="FL234" s="1046"/>
      <c r="FM234" s="1046"/>
      <c r="FN234" s="1046"/>
      <c r="FO234" s="1046"/>
      <c r="FP234" s="1046"/>
      <c r="FQ234" s="1064"/>
      <c r="FR234" s="1064"/>
      <c r="FS234" s="1046"/>
      <c r="FT234" s="1046"/>
      <c r="FU234" s="1046"/>
      <c r="FV234" s="1046"/>
      <c r="FW234" s="1046"/>
      <c r="FX234" s="1046"/>
      <c r="FY234" s="1046"/>
      <c r="FZ234" s="1046"/>
      <c r="GA234" s="1046"/>
      <c r="GB234" s="1046"/>
      <c r="GC234" s="1046"/>
      <c r="GD234" s="1049"/>
      <c r="GE234" s="1049"/>
      <c r="GF234" s="1049"/>
      <c r="GG234" s="1049"/>
      <c r="GH234" s="1080"/>
      <c r="GI234" s="1081"/>
      <c r="GJ234" s="1049"/>
      <c r="GK234" s="1049"/>
      <c r="GL234" s="1049"/>
      <c r="GM234" s="1049"/>
      <c r="GN234" s="1049"/>
      <c r="GO234" s="1049"/>
      <c r="GP234" s="1083"/>
      <c r="GQ234" s="1083"/>
      <c r="GR234" s="1083"/>
      <c r="GS234" s="1083"/>
      <c r="GT234" s="1083"/>
      <c r="GU234" s="1083"/>
      <c r="GV234" s="1083"/>
      <c r="GW234" s="1083"/>
      <c r="GX234" s="1083"/>
      <c r="GY234" s="1083"/>
      <c r="GZ234" s="1083"/>
      <c r="HA234" s="1083"/>
      <c r="HB234" s="1083"/>
      <c r="HC234" s="1083"/>
      <c r="HD234" s="1083"/>
      <c r="HE234" s="1083"/>
      <c r="HF234" s="1083"/>
      <c r="HG234" s="1083"/>
      <c r="HH234" s="1083"/>
      <c r="HI234" s="1083"/>
      <c r="HJ234" s="1083"/>
      <c r="HK234" s="1083"/>
      <c r="HL234" s="1083"/>
      <c r="HM234" s="1083"/>
      <c r="HN234" s="1083"/>
      <c r="HO234" s="1083"/>
      <c r="HP234" s="1083"/>
      <c r="HQ234" s="1083"/>
      <c r="HR234" s="1083"/>
      <c r="HS234" s="1083"/>
      <c r="HT234" s="1083"/>
      <c r="HU234" s="1083"/>
      <c r="HV234" s="1083"/>
      <c r="HW234" s="1083"/>
      <c r="HX234" s="1083"/>
      <c r="HY234" s="1083"/>
      <c r="HZ234" s="1083"/>
      <c r="IA234" s="1083"/>
      <c r="IB234" s="1083"/>
      <c r="IC234" s="1083"/>
      <c r="ID234" s="1081"/>
      <c r="IE234" s="1081"/>
      <c r="IF234" s="1083"/>
      <c r="IG234" s="1084"/>
      <c r="IH234" s="1083"/>
      <c r="II234" s="1083"/>
      <c r="IJ234" s="1083"/>
      <c r="IK234" s="1083"/>
      <c r="IL234" s="1083"/>
      <c r="IM234" s="1083"/>
      <c r="IN234" s="1083"/>
      <c r="IO234" s="1083"/>
      <c r="IP234" s="1083"/>
      <c r="IQ234" s="1083"/>
      <c r="IR234" s="1083"/>
      <c r="IS234" s="1083"/>
      <c r="IT234" s="1083"/>
      <c r="IU234" s="1083"/>
      <c r="IV234" s="1083"/>
      <c r="IW234" s="1083"/>
      <c r="IX234" s="1083"/>
      <c r="IY234" s="1083"/>
      <c r="IZ234" s="1083"/>
      <c r="JA234" s="1083"/>
      <c r="JB234" s="1083"/>
      <c r="JC234" s="1083"/>
      <c r="JD234" s="1083"/>
      <c r="JE234" s="1083"/>
      <c r="JF234" s="1083"/>
      <c r="JG234" s="1083"/>
      <c r="JH234" s="1083"/>
      <c r="JI234" s="1083"/>
      <c r="JJ234" s="1083"/>
      <c r="JK234" s="1085"/>
    </row>
    <row r="235" spans="1:274" s="1063" customFormat="1" ht="18.95" hidden="1" customHeight="1">
      <c r="A235" s="1077"/>
      <c r="B235" s="1042"/>
      <c r="C235" s="1052"/>
      <c r="D235" s="1052"/>
      <c r="E235" s="1078"/>
      <c r="F235" s="1078"/>
      <c r="G235" s="1078"/>
      <c r="H235" s="1052"/>
      <c r="I235" s="1043"/>
      <c r="J235" s="1043"/>
      <c r="K235" s="1053"/>
      <c r="L235" s="1053"/>
      <c r="M235" s="1053"/>
      <c r="N235" s="1044"/>
      <c r="O235" s="1067"/>
      <c r="P235" s="1045"/>
      <c r="Q235" s="1044"/>
      <c r="R235" s="1044"/>
      <c r="S235" s="1044"/>
      <c r="T235" s="1044"/>
      <c r="U235" s="1044"/>
      <c r="V235" s="1044"/>
      <c r="W235" s="1044"/>
      <c r="X235" s="1044"/>
      <c r="Y235" s="1089"/>
      <c r="Z235" s="1089"/>
      <c r="AA235" s="1046"/>
      <c r="AB235" s="1046"/>
      <c r="AC235" s="1046"/>
      <c r="AD235" s="1046"/>
      <c r="AE235" s="1046"/>
      <c r="AF235" s="1046"/>
      <c r="AG235" s="1046"/>
      <c r="AH235" s="1046"/>
      <c r="AI235" s="1046"/>
      <c r="AJ235" s="1046"/>
      <c r="AK235" s="1046"/>
      <c r="AL235" s="1046"/>
      <c r="AM235" s="1046"/>
      <c r="AN235" s="1047"/>
      <c r="AO235" s="1046"/>
      <c r="AP235" s="1046"/>
      <c r="AQ235" s="1046"/>
      <c r="AR235" s="1046"/>
      <c r="AS235" s="1046"/>
      <c r="AT235" s="1046"/>
      <c r="AU235" s="1046"/>
      <c r="AV235" s="1046"/>
      <c r="AW235" s="1046"/>
      <c r="AX235" s="1046"/>
      <c r="AY235" s="1046"/>
      <c r="AZ235" s="1046"/>
      <c r="BA235" s="1046"/>
      <c r="BB235" s="1046"/>
      <c r="BC235" s="1046"/>
      <c r="BD235" s="1046"/>
      <c r="BE235" s="1046"/>
      <c r="BF235" s="1046"/>
      <c r="BG235" s="1046"/>
      <c r="BH235" s="1046"/>
      <c r="BI235" s="1046"/>
      <c r="BJ235" s="1046"/>
      <c r="BK235" s="1046"/>
      <c r="BL235" s="1046"/>
      <c r="BM235" s="1046"/>
      <c r="BN235" s="1046"/>
      <c r="BO235" s="1046"/>
      <c r="BP235" s="1046"/>
      <c r="BQ235" s="1046"/>
      <c r="BR235" s="1046"/>
      <c r="BS235" s="1046"/>
      <c r="BT235" s="1046"/>
      <c r="BU235" s="1046"/>
      <c r="BV235" s="1046"/>
      <c r="BW235" s="1046"/>
      <c r="BX235" s="1046"/>
      <c r="BY235" s="1046"/>
      <c r="BZ235" s="1046"/>
      <c r="CA235" s="1046"/>
      <c r="CB235" s="1046"/>
      <c r="CC235" s="1046"/>
      <c r="CD235" s="1046"/>
      <c r="CE235" s="1046"/>
      <c r="CF235" s="1046"/>
      <c r="CG235" s="1046"/>
      <c r="CH235" s="1046"/>
      <c r="CI235" s="1046"/>
      <c r="CJ235" s="1046"/>
      <c r="CK235" s="1046"/>
      <c r="CL235" s="1046"/>
      <c r="CM235" s="1046"/>
      <c r="CN235" s="1046"/>
      <c r="CO235" s="1046"/>
      <c r="CP235" s="1046"/>
      <c r="CQ235" s="1046"/>
      <c r="CR235" s="1046"/>
      <c r="CS235" s="1046"/>
      <c r="CT235" s="1046"/>
      <c r="CU235" s="1046"/>
      <c r="CV235" s="1046"/>
      <c r="CW235" s="1046"/>
      <c r="CX235" s="1046"/>
      <c r="CY235" s="1046"/>
      <c r="CZ235" s="1046"/>
      <c r="DA235" s="1046"/>
      <c r="DB235" s="1046"/>
      <c r="DC235" s="1046"/>
      <c r="DD235" s="1046"/>
      <c r="DE235" s="1046"/>
      <c r="DF235" s="1046"/>
      <c r="DG235" s="1046"/>
      <c r="DH235" s="1046"/>
      <c r="DI235" s="1046"/>
      <c r="DJ235" s="1046"/>
      <c r="DK235" s="1047"/>
      <c r="DL235" s="1046"/>
      <c r="DM235" s="1046"/>
      <c r="DN235" s="1046"/>
      <c r="DO235" s="1046"/>
      <c r="DP235" s="1046"/>
      <c r="DQ235" s="1046"/>
      <c r="DR235" s="1046"/>
      <c r="DS235" s="1046"/>
      <c r="DT235" s="1046"/>
      <c r="DU235" s="1046"/>
      <c r="DV235" s="1046"/>
      <c r="DW235" s="1046"/>
      <c r="DX235" s="1046"/>
      <c r="DY235" s="1046"/>
      <c r="DZ235" s="1046"/>
      <c r="EA235" s="1046"/>
      <c r="EB235" s="1046"/>
      <c r="EC235" s="1046"/>
      <c r="ED235" s="1046"/>
      <c r="EE235" s="1046"/>
      <c r="EF235" s="1046"/>
      <c r="EG235" s="1046"/>
      <c r="EH235" s="1046"/>
      <c r="EI235" s="1046"/>
      <c r="EJ235" s="1046"/>
      <c r="EK235" s="1046"/>
      <c r="EL235" s="1047"/>
      <c r="EM235" s="1046"/>
      <c r="EN235" s="1046"/>
      <c r="EO235" s="1046"/>
      <c r="EP235" s="1046"/>
      <c r="EQ235" s="1046"/>
      <c r="ER235" s="1046"/>
      <c r="ES235" s="1046"/>
      <c r="ET235" s="1046"/>
      <c r="EU235" s="1046"/>
      <c r="EV235" s="1046"/>
      <c r="EW235" s="1046"/>
      <c r="EX235" s="1046"/>
      <c r="EY235" s="1046"/>
      <c r="EZ235" s="1046"/>
      <c r="FA235" s="1046"/>
      <c r="FB235" s="1046"/>
      <c r="FC235" s="1046"/>
      <c r="FD235" s="1046"/>
      <c r="FE235" s="1046"/>
      <c r="FF235" s="1048"/>
      <c r="FG235" s="1046"/>
      <c r="FH235" s="1046"/>
      <c r="FI235" s="1046"/>
      <c r="FJ235" s="1046"/>
      <c r="FK235" s="1046"/>
      <c r="FL235" s="1054"/>
      <c r="FM235" s="1054"/>
      <c r="FN235" s="1054"/>
      <c r="FO235" s="1054"/>
      <c r="FP235" s="1046"/>
      <c r="FQ235" s="1064"/>
      <c r="FR235" s="1064"/>
      <c r="FS235" s="1054"/>
      <c r="FT235" s="1054"/>
      <c r="FU235" s="1054"/>
      <c r="FV235" s="1054"/>
      <c r="FW235" s="1054"/>
      <c r="FX235" s="1054"/>
      <c r="FY235" s="1054"/>
      <c r="FZ235" s="1054"/>
      <c r="GA235" s="1054"/>
      <c r="GB235" s="1054"/>
      <c r="GC235" s="1054"/>
      <c r="GD235" s="1039"/>
      <c r="GE235" s="1039"/>
      <c r="GF235" s="1039"/>
      <c r="GG235" s="1039"/>
      <c r="GH235" s="1076"/>
      <c r="GI235" s="1038"/>
      <c r="GJ235" s="1081"/>
      <c r="GK235" s="1081"/>
      <c r="GL235" s="1039"/>
      <c r="GM235" s="1039"/>
      <c r="GN235" s="1039"/>
      <c r="GO235" s="1039"/>
      <c r="GP235" s="1041"/>
      <c r="GQ235" s="1041"/>
      <c r="GR235" s="1041"/>
      <c r="GS235" s="1041"/>
      <c r="GT235" s="1041"/>
      <c r="GU235" s="1041"/>
      <c r="GV235" s="1041"/>
      <c r="GW235" s="1041"/>
      <c r="GX235" s="1041"/>
      <c r="GY235" s="1041"/>
      <c r="GZ235" s="1041"/>
      <c r="HA235" s="1041"/>
      <c r="HB235" s="1041"/>
      <c r="HC235" s="1041"/>
      <c r="HD235" s="1041"/>
      <c r="HE235" s="1041"/>
      <c r="HF235" s="1041"/>
      <c r="HG235" s="1083"/>
      <c r="HH235" s="1041"/>
      <c r="HI235" s="1083"/>
      <c r="HJ235" s="1041"/>
      <c r="HK235" s="1041"/>
      <c r="HL235" s="1041"/>
      <c r="HM235" s="1041"/>
      <c r="HN235" s="1041"/>
      <c r="HO235" s="1041"/>
      <c r="HP235" s="1041"/>
      <c r="HQ235" s="1041"/>
      <c r="HR235" s="1041"/>
      <c r="HS235" s="1041"/>
      <c r="HT235" s="1041"/>
      <c r="HU235" s="1041"/>
      <c r="HV235" s="1041"/>
      <c r="HW235" s="1041"/>
      <c r="HX235" s="1041"/>
      <c r="HY235" s="1041"/>
      <c r="HZ235" s="1041"/>
      <c r="IA235" s="1041"/>
      <c r="IB235" s="1041"/>
      <c r="IC235" s="1041"/>
      <c r="ID235" s="1038"/>
      <c r="IE235" s="1038"/>
      <c r="IF235" s="1041"/>
      <c r="IG235" s="1040"/>
      <c r="IH235" s="1041"/>
      <c r="II235" s="1041"/>
      <c r="IJ235" s="1041"/>
      <c r="IK235" s="1041"/>
      <c r="IL235" s="1041"/>
      <c r="IM235" s="1041"/>
      <c r="IN235" s="1041"/>
      <c r="IO235" s="1041"/>
      <c r="IP235" s="1041"/>
      <c r="IQ235" s="1083"/>
      <c r="IR235" s="1041"/>
      <c r="IS235" s="1041"/>
      <c r="IT235" s="1041"/>
      <c r="IU235" s="1041"/>
      <c r="IV235" s="1041"/>
      <c r="IW235" s="1041"/>
      <c r="IX235" s="1041"/>
      <c r="IY235" s="1041"/>
      <c r="IZ235" s="1041"/>
      <c r="JA235" s="1041"/>
      <c r="JB235" s="1041"/>
      <c r="JC235" s="1041"/>
      <c r="JD235" s="1041"/>
      <c r="JE235" s="1041"/>
      <c r="JF235" s="1041"/>
      <c r="JG235" s="1041"/>
      <c r="JH235" s="1041"/>
      <c r="JI235" s="1041"/>
      <c r="JJ235" s="1041"/>
      <c r="JK235" s="1101"/>
    </row>
    <row r="236" spans="1:274" s="1027" customFormat="1" ht="18.95" hidden="1" customHeight="1">
      <c r="A236" s="1077"/>
      <c r="B236" s="1042"/>
      <c r="C236" s="1052"/>
      <c r="D236" s="1052"/>
      <c r="E236" s="1078"/>
      <c r="F236" s="1078"/>
      <c r="G236" s="1078"/>
      <c r="H236" s="1052"/>
      <c r="I236" s="1043"/>
      <c r="J236" s="1043"/>
      <c r="K236" s="1053"/>
      <c r="L236" s="1053"/>
      <c r="M236" s="1053"/>
      <c r="N236" s="1044"/>
      <c r="O236" s="1079"/>
      <c r="P236" s="1045"/>
      <c r="Q236" s="1044"/>
      <c r="R236" s="1044"/>
      <c r="S236" s="1044"/>
      <c r="T236" s="1044"/>
      <c r="U236" s="1044"/>
      <c r="V236" s="1044"/>
      <c r="W236" s="1044"/>
      <c r="X236" s="1044"/>
      <c r="Y236" s="1068"/>
      <c r="Z236" s="1068"/>
      <c r="AA236" s="1046"/>
      <c r="AB236" s="1046"/>
      <c r="AC236" s="1046"/>
      <c r="AD236" s="1046"/>
      <c r="AE236" s="1046"/>
      <c r="AF236" s="1046"/>
      <c r="AG236" s="1046"/>
      <c r="AH236" s="1046"/>
      <c r="AI236" s="1046"/>
      <c r="AJ236" s="1046"/>
      <c r="AK236" s="1046"/>
      <c r="AL236" s="1046"/>
      <c r="AM236" s="1047"/>
      <c r="AN236" s="1047"/>
      <c r="AO236" s="1046"/>
      <c r="AP236" s="1046"/>
      <c r="AQ236" s="1046"/>
      <c r="AR236" s="1046"/>
      <c r="AS236" s="1046"/>
      <c r="AT236" s="1046"/>
      <c r="AU236" s="1046"/>
      <c r="AV236" s="1046"/>
      <c r="AW236" s="1046"/>
      <c r="AX236" s="1046"/>
      <c r="AY236" s="1046"/>
      <c r="AZ236" s="1046"/>
      <c r="BA236" s="1047"/>
      <c r="BB236" s="1046"/>
      <c r="BC236" s="1046"/>
      <c r="BD236" s="1046"/>
      <c r="BE236" s="1046"/>
      <c r="BF236" s="1046"/>
      <c r="BG236" s="1046"/>
      <c r="BH236" s="1046"/>
      <c r="BI236" s="1046"/>
      <c r="BJ236" s="1046"/>
      <c r="BK236" s="1046"/>
      <c r="BL236" s="1046"/>
      <c r="BM236" s="1046"/>
      <c r="BN236" s="1046"/>
      <c r="BO236" s="1046"/>
      <c r="BP236" s="1046"/>
      <c r="BQ236" s="1046"/>
      <c r="BR236" s="1046"/>
      <c r="BS236" s="1046"/>
      <c r="BT236" s="1046"/>
      <c r="BU236" s="1046"/>
      <c r="BV236" s="1046"/>
      <c r="BW236" s="1046"/>
      <c r="BX236" s="1046"/>
      <c r="BY236" s="1046"/>
      <c r="BZ236" s="1046"/>
      <c r="CA236" s="1046"/>
      <c r="CB236" s="1046"/>
      <c r="CC236" s="1046"/>
      <c r="CD236" s="1046"/>
      <c r="CE236" s="1046"/>
      <c r="CF236" s="1046"/>
      <c r="CG236" s="1046"/>
      <c r="CH236" s="1046"/>
      <c r="CI236" s="1046"/>
      <c r="CJ236" s="1046"/>
      <c r="CK236" s="1046"/>
      <c r="CL236" s="1046"/>
      <c r="CM236" s="1046"/>
      <c r="CN236" s="1046"/>
      <c r="CO236" s="1046"/>
      <c r="CP236" s="1046"/>
      <c r="CQ236" s="1046"/>
      <c r="CR236" s="1046"/>
      <c r="CS236" s="1046"/>
      <c r="CT236" s="1046"/>
      <c r="CU236" s="1046"/>
      <c r="CV236" s="1046"/>
      <c r="CW236" s="1046"/>
      <c r="CX236" s="1046"/>
      <c r="CY236" s="1046"/>
      <c r="CZ236" s="1046"/>
      <c r="DA236" s="1046"/>
      <c r="DB236" s="1046"/>
      <c r="DC236" s="1046"/>
      <c r="DD236" s="1046"/>
      <c r="DE236" s="1046"/>
      <c r="DF236" s="1046"/>
      <c r="DG236" s="1046"/>
      <c r="DH236" s="1046"/>
      <c r="DI236" s="1046"/>
      <c r="DJ236" s="1046"/>
      <c r="DK236" s="1047"/>
      <c r="DL236" s="1046"/>
      <c r="DM236" s="1046"/>
      <c r="DN236" s="1046"/>
      <c r="DO236" s="1046"/>
      <c r="DP236" s="1046"/>
      <c r="DQ236" s="1046"/>
      <c r="DR236" s="1046"/>
      <c r="DS236" s="1046"/>
      <c r="DT236" s="1046"/>
      <c r="DU236" s="1046"/>
      <c r="DV236" s="1046"/>
      <c r="DW236" s="1046"/>
      <c r="DX236" s="1046"/>
      <c r="DY236" s="1046"/>
      <c r="DZ236" s="1046"/>
      <c r="EA236" s="1046"/>
      <c r="EB236" s="1046"/>
      <c r="EC236" s="1046"/>
      <c r="ED236" s="1046"/>
      <c r="EE236" s="1046"/>
      <c r="EF236" s="1046"/>
      <c r="EG236" s="1046"/>
      <c r="EH236" s="1046"/>
      <c r="EI236" s="1046"/>
      <c r="EJ236" s="1046"/>
      <c r="EK236" s="1046"/>
      <c r="EL236" s="1047"/>
      <c r="EM236" s="1046"/>
      <c r="EN236" s="1046"/>
      <c r="EO236" s="1046"/>
      <c r="EP236" s="1046"/>
      <c r="EQ236" s="1054"/>
      <c r="ER236" s="1054"/>
      <c r="ES236" s="1046"/>
      <c r="ET236" s="1046"/>
      <c r="EU236" s="1046"/>
      <c r="EV236" s="1046"/>
      <c r="EW236" s="1046"/>
      <c r="EX236" s="1046"/>
      <c r="EY236" s="1046"/>
      <c r="EZ236" s="1046"/>
      <c r="FA236" s="1046"/>
      <c r="FB236" s="1046"/>
      <c r="FC236" s="1046"/>
      <c r="FD236" s="1046"/>
      <c r="FE236" s="1046"/>
      <c r="FF236" s="1048"/>
      <c r="FG236" s="1046"/>
      <c r="FH236" s="1046"/>
      <c r="FI236" s="1046"/>
      <c r="FJ236" s="1046"/>
      <c r="FK236" s="1046"/>
      <c r="FL236" s="1046"/>
      <c r="FM236" s="1046"/>
      <c r="FN236" s="1046"/>
      <c r="FO236" s="1046"/>
      <c r="FP236" s="1046"/>
      <c r="FQ236" s="1064"/>
      <c r="FR236" s="1064"/>
      <c r="FS236" s="1046"/>
      <c r="FT236" s="1046"/>
      <c r="FU236" s="1046"/>
      <c r="FV236" s="1046"/>
      <c r="FW236" s="1046"/>
      <c r="FX236" s="1046"/>
      <c r="FY236" s="1046"/>
      <c r="FZ236" s="1046"/>
      <c r="GA236" s="1046"/>
      <c r="GB236" s="1046"/>
      <c r="GC236" s="1046"/>
      <c r="GD236" s="1049"/>
      <c r="GE236" s="1049"/>
      <c r="GF236" s="1049"/>
      <c r="GG236" s="1049"/>
      <c r="GH236" s="1080"/>
      <c r="GI236" s="1081"/>
      <c r="GJ236" s="1081"/>
      <c r="GK236" s="1081"/>
      <c r="GL236" s="1049"/>
      <c r="GM236" s="1049"/>
      <c r="GN236" s="1049"/>
      <c r="GO236" s="1049"/>
      <c r="GP236" s="1083"/>
      <c r="GQ236" s="1083"/>
      <c r="GR236" s="1083"/>
      <c r="GS236" s="1083"/>
      <c r="GT236" s="1083"/>
      <c r="GU236" s="1083"/>
      <c r="GV236" s="1083"/>
      <c r="GW236" s="1083"/>
      <c r="GX236" s="1083"/>
      <c r="GY236" s="1083"/>
      <c r="GZ236" s="1083"/>
      <c r="HA236" s="1083"/>
      <c r="HB236" s="1083"/>
      <c r="HC236" s="1083"/>
      <c r="HD236" s="1083"/>
      <c r="HE236" s="1083"/>
      <c r="HF236" s="1083"/>
      <c r="HG236" s="1083"/>
      <c r="HH236" s="1083"/>
      <c r="HI236" s="1083"/>
      <c r="HJ236" s="1083"/>
      <c r="HK236" s="1083"/>
      <c r="HL236" s="1083"/>
      <c r="HM236" s="1083"/>
      <c r="HN236" s="1083"/>
      <c r="HO236" s="1083"/>
      <c r="HP236" s="1083"/>
      <c r="HQ236" s="1083"/>
      <c r="HR236" s="1083"/>
      <c r="HS236" s="1083"/>
      <c r="HT236" s="1083"/>
      <c r="HU236" s="1083"/>
      <c r="HV236" s="1083"/>
      <c r="HW236" s="1083"/>
      <c r="HX236" s="1083"/>
      <c r="HY236" s="1083"/>
      <c r="HZ236" s="1083"/>
      <c r="IA236" s="1083"/>
      <c r="IB236" s="1083"/>
      <c r="IC236" s="1083"/>
      <c r="ID236" s="1081"/>
      <c r="IE236" s="1081"/>
      <c r="IF236" s="1083"/>
      <c r="IG236" s="1084"/>
      <c r="IH236" s="1083"/>
      <c r="II236" s="1083"/>
      <c r="IJ236" s="1083"/>
      <c r="IK236" s="1083"/>
      <c r="IL236" s="1083"/>
      <c r="IM236" s="1083"/>
      <c r="IN236" s="1083"/>
      <c r="IO236" s="1083"/>
      <c r="IP236" s="1083"/>
      <c r="IQ236" s="1083"/>
      <c r="IR236" s="1083"/>
      <c r="IS236" s="1083"/>
      <c r="IT236" s="1083"/>
      <c r="IU236" s="1083"/>
      <c r="IV236" s="1083"/>
      <c r="IW236" s="1083"/>
      <c r="IX236" s="1083"/>
      <c r="IY236" s="1083"/>
      <c r="IZ236" s="1083"/>
      <c r="JA236" s="1083"/>
      <c r="JB236" s="1083"/>
      <c r="JC236" s="1083"/>
      <c r="JD236" s="1083"/>
      <c r="JE236" s="1083"/>
      <c r="JF236" s="1083"/>
      <c r="JG236" s="1083"/>
      <c r="JH236" s="1083"/>
      <c r="JI236" s="1083"/>
      <c r="JJ236" s="1083"/>
      <c r="JK236" s="1085"/>
    </row>
    <row r="237" spans="1:274" s="1027" customFormat="1" ht="18.95" hidden="1" customHeight="1">
      <c r="A237" s="1077"/>
      <c r="B237" s="1042"/>
      <c r="C237" s="1052"/>
      <c r="D237" s="1052"/>
      <c r="E237" s="1078"/>
      <c r="F237" s="1078"/>
      <c r="G237" s="1078"/>
      <c r="H237" s="1052"/>
      <c r="I237" s="1043"/>
      <c r="J237" s="1043"/>
      <c r="K237" s="1053"/>
      <c r="L237" s="1053"/>
      <c r="M237" s="1053"/>
      <c r="N237" s="1044"/>
      <c r="O237" s="1079"/>
      <c r="P237" s="1045"/>
      <c r="Q237" s="1044"/>
      <c r="R237" s="1044"/>
      <c r="S237" s="1044"/>
      <c r="T237" s="1044"/>
      <c r="U237" s="1044"/>
      <c r="V237" s="1044"/>
      <c r="W237" s="1044"/>
      <c r="X237" s="1044"/>
      <c r="Y237" s="1068"/>
      <c r="Z237" s="1068"/>
      <c r="AA237" s="1046"/>
      <c r="AB237" s="1046"/>
      <c r="AC237" s="1046"/>
      <c r="AD237" s="1046"/>
      <c r="AE237" s="1046"/>
      <c r="AF237" s="1046"/>
      <c r="AG237" s="1046"/>
      <c r="AH237" s="1046"/>
      <c r="AI237" s="1046"/>
      <c r="AJ237" s="1046"/>
      <c r="AK237" s="1046"/>
      <c r="AL237" s="1046"/>
      <c r="AM237" s="1047"/>
      <c r="AN237" s="1047"/>
      <c r="AO237" s="1046"/>
      <c r="AP237" s="1046"/>
      <c r="AQ237" s="1046"/>
      <c r="AR237" s="1046"/>
      <c r="AS237" s="1046"/>
      <c r="AT237" s="1046"/>
      <c r="AU237" s="1046"/>
      <c r="AV237" s="1046"/>
      <c r="AW237" s="1046"/>
      <c r="AX237" s="1046"/>
      <c r="AY237" s="1046"/>
      <c r="AZ237" s="1046"/>
      <c r="BA237" s="1047"/>
      <c r="BB237" s="1046"/>
      <c r="BC237" s="1046"/>
      <c r="BD237" s="1046"/>
      <c r="BE237" s="1046"/>
      <c r="BF237" s="1046"/>
      <c r="BG237" s="1046"/>
      <c r="BH237" s="1046"/>
      <c r="BI237" s="1046"/>
      <c r="BJ237" s="1046"/>
      <c r="BK237" s="1046"/>
      <c r="BL237" s="1046"/>
      <c r="BM237" s="1046"/>
      <c r="BN237" s="1046"/>
      <c r="BO237" s="1046"/>
      <c r="BP237" s="1046"/>
      <c r="BQ237" s="1046"/>
      <c r="BR237" s="1046"/>
      <c r="BS237" s="1046"/>
      <c r="BT237" s="1046"/>
      <c r="BU237" s="1046"/>
      <c r="BV237" s="1046"/>
      <c r="BW237" s="1046"/>
      <c r="BX237" s="1046"/>
      <c r="BY237" s="1046"/>
      <c r="BZ237" s="1046"/>
      <c r="CA237" s="1046"/>
      <c r="CB237" s="1046"/>
      <c r="CC237" s="1046"/>
      <c r="CD237" s="1046"/>
      <c r="CE237" s="1046"/>
      <c r="CF237" s="1046"/>
      <c r="CG237" s="1046"/>
      <c r="CH237" s="1046"/>
      <c r="CI237" s="1046"/>
      <c r="CJ237" s="1046"/>
      <c r="CK237" s="1046"/>
      <c r="CL237" s="1046"/>
      <c r="CM237" s="1046"/>
      <c r="CN237" s="1046"/>
      <c r="CO237" s="1046"/>
      <c r="CP237" s="1046"/>
      <c r="CQ237" s="1046"/>
      <c r="CR237" s="1046"/>
      <c r="CS237" s="1046"/>
      <c r="CT237" s="1046"/>
      <c r="CU237" s="1046"/>
      <c r="CV237" s="1046"/>
      <c r="CW237" s="1046"/>
      <c r="CX237" s="1046"/>
      <c r="CY237" s="1046"/>
      <c r="CZ237" s="1046"/>
      <c r="DA237" s="1046"/>
      <c r="DB237" s="1046"/>
      <c r="DC237" s="1046"/>
      <c r="DD237" s="1046"/>
      <c r="DE237" s="1046"/>
      <c r="DF237" s="1046"/>
      <c r="DG237" s="1046"/>
      <c r="DH237" s="1046"/>
      <c r="DI237" s="1046"/>
      <c r="DJ237" s="1046"/>
      <c r="DK237" s="1047"/>
      <c r="DL237" s="1046"/>
      <c r="DM237" s="1046"/>
      <c r="DN237" s="1046"/>
      <c r="DO237" s="1046"/>
      <c r="DP237" s="1046"/>
      <c r="DQ237" s="1046"/>
      <c r="DR237" s="1046"/>
      <c r="DS237" s="1046"/>
      <c r="DT237" s="1046"/>
      <c r="DU237" s="1046"/>
      <c r="DV237" s="1046"/>
      <c r="DW237" s="1046"/>
      <c r="DX237" s="1046"/>
      <c r="DY237" s="1046"/>
      <c r="DZ237" s="1046"/>
      <c r="EA237" s="1046"/>
      <c r="EB237" s="1046"/>
      <c r="EC237" s="1046"/>
      <c r="ED237" s="1046"/>
      <c r="EE237" s="1046"/>
      <c r="EF237" s="1046"/>
      <c r="EG237" s="1046"/>
      <c r="EH237" s="1046"/>
      <c r="EI237" s="1046"/>
      <c r="EJ237" s="1046"/>
      <c r="EK237" s="1046"/>
      <c r="EL237" s="1047"/>
      <c r="EM237" s="1046"/>
      <c r="EN237" s="1046"/>
      <c r="EO237" s="1046"/>
      <c r="EP237" s="1046"/>
      <c r="EQ237" s="1054"/>
      <c r="ER237" s="1054"/>
      <c r="ES237" s="1046"/>
      <c r="ET237" s="1046"/>
      <c r="EU237" s="1046"/>
      <c r="EV237" s="1046"/>
      <c r="EW237" s="1046"/>
      <c r="EX237" s="1046"/>
      <c r="EY237" s="1046"/>
      <c r="EZ237" s="1046"/>
      <c r="FA237" s="1046"/>
      <c r="FB237" s="1046"/>
      <c r="FC237" s="1046"/>
      <c r="FD237" s="1046"/>
      <c r="FE237" s="1046"/>
      <c r="FF237" s="1048"/>
      <c r="FG237" s="1046"/>
      <c r="FH237" s="1046"/>
      <c r="FI237" s="1046"/>
      <c r="FJ237" s="1046"/>
      <c r="FK237" s="1046"/>
      <c r="FL237" s="1046"/>
      <c r="FM237" s="1046"/>
      <c r="FN237" s="1046"/>
      <c r="FO237" s="1046"/>
      <c r="FP237" s="1046"/>
      <c r="FQ237" s="1064"/>
      <c r="FR237" s="1064"/>
      <c r="FS237" s="1046"/>
      <c r="FT237" s="1046"/>
      <c r="FU237" s="1046"/>
      <c r="FV237" s="1046"/>
      <c r="FW237" s="1046"/>
      <c r="FX237" s="1046"/>
      <c r="FY237" s="1046"/>
      <c r="FZ237" s="1046"/>
      <c r="GA237" s="1046"/>
      <c r="GB237" s="1046"/>
      <c r="GC237" s="1046"/>
      <c r="GD237" s="1049"/>
      <c r="GE237" s="1049"/>
      <c r="GF237" s="1049"/>
      <c r="GG237" s="1049"/>
      <c r="GH237" s="1080"/>
      <c r="GI237" s="1081"/>
      <c r="GJ237" s="1081"/>
      <c r="GK237" s="1081"/>
      <c r="GL237" s="1049"/>
      <c r="GM237" s="1049"/>
      <c r="GN237" s="1049"/>
      <c r="GO237" s="1049"/>
      <c r="GP237" s="1083"/>
      <c r="GQ237" s="1083"/>
      <c r="GR237" s="1083"/>
      <c r="GS237" s="1083"/>
      <c r="GT237" s="1083"/>
      <c r="GU237" s="1083"/>
      <c r="GV237" s="1083"/>
      <c r="GW237" s="1083"/>
      <c r="GX237" s="1083"/>
      <c r="GY237" s="1083"/>
      <c r="GZ237" s="1083"/>
      <c r="HA237" s="1083"/>
      <c r="HB237" s="1083"/>
      <c r="HC237" s="1083"/>
      <c r="HD237" s="1083"/>
      <c r="HE237" s="1083"/>
      <c r="HF237" s="1083"/>
      <c r="HG237" s="1083"/>
      <c r="HH237" s="1083"/>
      <c r="HI237" s="1083"/>
      <c r="HJ237" s="1083"/>
      <c r="HK237" s="1083"/>
      <c r="HL237" s="1083"/>
      <c r="HM237" s="1083"/>
      <c r="HN237" s="1083"/>
      <c r="HO237" s="1083"/>
      <c r="HP237" s="1083"/>
      <c r="HQ237" s="1083"/>
      <c r="HR237" s="1083"/>
      <c r="HS237" s="1083"/>
      <c r="HT237" s="1083"/>
      <c r="HU237" s="1083"/>
      <c r="HV237" s="1083"/>
      <c r="HW237" s="1083"/>
      <c r="HX237" s="1083"/>
      <c r="HY237" s="1083"/>
      <c r="HZ237" s="1083"/>
      <c r="IA237" s="1083"/>
      <c r="IB237" s="1083"/>
      <c r="IC237" s="1083"/>
      <c r="ID237" s="1081"/>
      <c r="IE237" s="1081"/>
      <c r="IF237" s="1083"/>
      <c r="IG237" s="1084"/>
      <c r="IH237" s="1083"/>
      <c r="II237" s="1083"/>
      <c r="IJ237" s="1083"/>
      <c r="IK237" s="1083"/>
      <c r="IL237" s="1083"/>
      <c r="IM237" s="1083"/>
      <c r="IN237" s="1083"/>
      <c r="IO237" s="1083"/>
      <c r="IP237" s="1083"/>
      <c r="IQ237" s="1083"/>
      <c r="IR237" s="1083"/>
      <c r="IS237" s="1083"/>
      <c r="IT237" s="1083"/>
      <c r="IU237" s="1083"/>
      <c r="IV237" s="1083"/>
      <c r="IW237" s="1083"/>
      <c r="IX237" s="1083"/>
      <c r="IY237" s="1083"/>
      <c r="IZ237" s="1083"/>
      <c r="JA237" s="1083"/>
      <c r="JB237" s="1083"/>
      <c r="JC237" s="1083"/>
      <c r="JD237" s="1083"/>
      <c r="JE237" s="1083"/>
      <c r="JF237" s="1083"/>
      <c r="JG237" s="1083"/>
      <c r="JH237" s="1083"/>
      <c r="JI237" s="1083"/>
      <c r="JJ237" s="1083"/>
      <c r="JK237" s="1085"/>
    </row>
    <row r="238" spans="1:274" s="1027" customFormat="1" ht="18.95" hidden="1" customHeight="1">
      <c r="A238" s="1077"/>
      <c r="B238" s="1042"/>
      <c r="C238" s="1052"/>
      <c r="D238" s="1052"/>
      <c r="E238" s="1078"/>
      <c r="F238" s="1078"/>
      <c r="G238" s="1078"/>
      <c r="H238" s="1052"/>
      <c r="I238" s="1043"/>
      <c r="J238" s="1043"/>
      <c r="K238" s="1053"/>
      <c r="L238" s="1053"/>
      <c r="M238" s="1053"/>
      <c r="N238" s="1044"/>
      <c r="O238" s="1079"/>
      <c r="P238" s="1045"/>
      <c r="Q238" s="1044"/>
      <c r="R238" s="1044"/>
      <c r="S238" s="1044"/>
      <c r="T238" s="1044"/>
      <c r="U238" s="1044"/>
      <c r="V238" s="1044"/>
      <c r="W238" s="1044"/>
      <c r="X238" s="1044"/>
      <c r="Y238" s="1068"/>
      <c r="Z238" s="1068"/>
      <c r="AA238" s="1046"/>
      <c r="AB238" s="1046"/>
      <c r="AC238" s="1046"/>
      <c r="AD238" s="1046"/>
      <c r="AE238" s="1046"/>
      <c r="AF238" s="1046"/>
      <c r="AG238" s="1046"/>
      <c r="AH238" s="1046"/>
      <c r="AI238" s="1046"/>
      <c r="AJ238" s="1046"/>
      <c r="AK238" s="1046"/>
      <c r="AL238" s="1046"/>
      <c r="AM238" s="1047"/>
      <c r="AN238" s="1047"/>
      <c r="AO238" s="1046"/>
      <c r="AP238" s="1046"/>
      <c r="AQ238" s="1046"/>
      <c r="AR238" s="1046"/>
      <c r="AS238" s="1046"/>
      <c r="AT238" s="1046"/>
      <c r="AU238" s="1046"/>
      <c r="AV238" s="1046"/>
      <c r="AW238" s="1046"/>
      <c r="AX238" s="1046"/>
      <c r="AY238" s="1046"/>
      <c r="AZ238" s="1046"/>
      <c r="BA238" s="1047"/>
      <c r="BB238" s="1046"/>
      <c r="BC238" s="1046"/>
      <c r="BD238" s="1046"/>
      <c r="BE238" s="1046"/>
      <c r="BF238" s="1046"/>
      <c r="BG238" s="1046"/>
      <c r="BH238" s="1046"/>
      <c r="BI238" s="1046"/>
      <c r="BJ238" s="1046"/>
      <c r="BK238" s="1046"/>
      <c r="BL238" s="1046"/>
      <c r="BM238" s="1046"/>
      <c r="BN238" s="1046"/>
      <c r="BO238" s="1046"/>
      <c r="BP238" s="1046"/>
      <c r="BQ238" s="1046"/>
      <c r="BR238" s="1046"/>
      <c r="BS238" s="1046"/>
      <c r="BT238" s="1046"/>
      <c r="BU238" s="1046"/>
      <c r="BV238" s="1046"/>
      <c r="BW238" s="1046"/>
      <c r="BX238" s="1046"/>
      <c r="BY238" s="1046"/>
      <c r="BZ238" s="1046"/>
      <c r="CA238" s="1046"/>
      <c r="CB238" s="1046"/>
      <c r="CC238" s="1046"/>
      <c r="CD238" s="1046"/>
      <c r="CE238" s="1046"/>
      <c r="CF238" s="1046"/>
      <c r="CG238" s="1046"/>
      <c r="CH238" s="1046"/>
      <c r="CI238" s="1046"/>
      <c r="CJ238" s="1046"/>
      <c r="CK238" s="1046"/>
      <c r="CL238" s="1046"/>
      <c r="CM238" s="1046"/>
      <c r="CN238" s="1046"/>
      <c r="CO238" s="1046"/>
      <c r="CP238" s="1046"/>
      <c r="CQ238" s="1046"/>
      <c r="CR238" s="1046"/>
      <c r="CS238" s="1046"/>
      <c r="CT238" s="1046"/>
      <c r="CU238" s="1046"/>
      <c r="CV238" s="1046"/>
      <c r="CW238" s="1046"/>
      <c r="CX238" s="1046"/>
      <c r="CY238" s="1046"/>
      <c r="CZ238" s="1046"/>
      <c r="DA238" s="1046"/>
      <c r="DB238" s="1046"/>
      <c r="DC238" s="1046"/>
      <c r="DD238" s="1046"/>
      <c r="DE238" s="1046"/>
      <c r="DF238" s="1046"/>
      <c r="DG238" s="1046"/>
      <c r="DH238" s="1046"/>
      <c r="DI238" s="1046"/>
      <c r="DJ238" s="1046"/>
      <c r="DK238" s="1047"/>
      <c r="DL238" s="1046"/>
      <c r="DM238" s="1046"/>
      <c r="DN238" s="1046"/>
      <c r="DO238" s="1046"/>
      <c r="DP238" s="1046"/>
      <c r="DQ238" s="1046"/>
      <c r="DR238" s="1046"/>
      <c r="DS238" s="1046"/>
      <c r="DT238" s="1046"/>
      <c r="DU238" s="1046"/>
      <c r="DV238" s="1046"/>
      <c r="DW238" s="1046"/>
      <c r="DX238" s="1046"/>
      <c r="DY238" s="1046"/>
      <c r="DZ238" s="1046"/>
      <c r="EA238" s="1046"/>
      <c r="EB238" s="1046"/>
      <c r="EC238" s="1046"/>
      <c r="ED238" s="1046"/>
      <c r="EE238" s="1046"/>
      <c r="EF238" s="1046"/>
      <c r="EG238" s="1046"/>
      <c r="EH238" s="1046"/>
      <c r="EI238" s="1046"/>
      <c r="EJ238" s="1046"/>
      <c r="EK238" s="1046"/>
      <c r="EL238" s="1047"/>
      <c r="EM238" s="1046"/>
      <c r="EN238" s="1046"/>
      <c r="EO238" s="1046"/>
      <c r="EP238" s="1046"/>
      <c r="EQ238" s="1054"/>
      <c r="ER238" s="1054"/>
      <c r="ES238" s="1046"/>
      <c r="ET238" s="1046"/>
      <c r="EU238" s="1046"/>
      <c r="EV238" s="1046"/>
      <c r="EW238" s="1046"/>
      <c r="EX238" s="1046"/>
      <c r="EY238" s="1046"/>
      <c r="EZ238" s="1046"/>
      <c r="FA238" s="1046"/>
      <c r="FB238" s="1046"/>
      <c r="FC238" s="1046"/>
      <c r="FD238" s="1046"/>
      <c r="FE238" s="1046"/>
      <c r="FF238" s="1048"/>
      <c r="FG238" s="1046"/>
      <c r="FH238" s="1046"/>
      <c r="FI238" s="1046"/>
      <c r="FJ238" s="1046"/>
      <c r="FK238" s="1046"/>
      <c r="FL238" s="1046"/>
      <c r="FM238" s="1046"/>
      <c r="FN238" s="1046"/>
      <c r="FO238" s="1046"/>
      <c r="FP238" s="1046"/>
      <c r="FQ238" s="1064"/>
      <c r="FR238" s="1064"/>
      <c r="FS238" s="1046"/>
      <c r="FT238" s="1046"/>
      <c r="FU238" s="1046"/>
      <c r="FV238" s="1046"/>
      <c r="FW238" s="1046"/>
      <c r="FX238" s="1046"/>
      <c r="FY238" s="1046"/>
      <c r="FZ238" s="1046"/>
      <c r="GA238" s="1046"/>
      <c r="GB238" s="1046"/>
      <c r="GC238" s="1046"/>
      <c r="GD238" s="1049"/>
      <c r="GE238" s="1049"/>
      <c r="GF238" s="1049"/>
      <c r="GG238" s="1049"/>
      <c r="GH238" s="1080"/>
      <c r="GI238" s="1081"/>
      <c r="GJ238" s="1081"/>
      <c r="GK238" s="1081"/>
      <c r="GL238" s="1049"/>
      <c r="GM238" s="1049"/>
      <c r="GN238" s="1049"/>
      <c r="GO238" s="1049"/>
      <c r="GP238" s="1083"/>
      <c r="GQ238" s="1083"/>
      <c r="GR238" s="1083"/>
      <c r="GS238" s="1083"/>
      <c r="GT238" s="1083"/>
      <c r="GU238" s="1083"/>
      <c r="GV238" s="1083"/>
      <c r="GW238" s="1083"/>
      <c r="GX238" s="1083"/>
      <c r="GY238" s="1083"/>
      <c r="GZ238" s="1083"/>
      <c r="HA238" s="1083"/>
      <c r="HB238" s="1083"/>
      <c r="HC238" s="1083"/>
      <c r="HD238" s="1083"/>
      <c r="HE238" s="1083"/>
      <c r="HF238" s="1083"/>
      <c r="HG238" s="1083"/>
      <c r="HH238" s="1083"/>
      <c r="HI238" s="1083"/>
      <c r="HJ238" s="1083"/>
      <c r="HK238" s="1083"/>
      <c r="HL238" s="1083"/>
      <c r="HM238" s="1083"/>
      <c r="HN238" s="1083"/>
      <c r="HO238" s="1083"/>
      <c r="HP238" s="1083"/>
      <c r="HQ238" s="1083"/>
      <c r="HR238" s="1083"/>
      <c r="HS238" s="1083"/>
      <c r="HT238" s="1083"/>
      <c r="HU238" s="1083"/>
      <c r="HV238" s="1083"/>
      <c r="HW238" s="1083"/>
      <c r="HX238" s="1083"/>
      <c r="HY238" s="1083"/>
      <c r="HZ238" s="1083"/>
      <c r="IA238" s="1083"/>
      <c r="IB238" s="1083"/>
      <c r="IC238" s="1083"/>
      <c r="ID238" s="1081"/>
      <c r="IE238" s="1081"/>
      <c r="IF238" s="1083"/>
      <c r="IG238" s="1084"/>
      <c r="IH238" s="1083"/>
      <c r="II238" s="1083"/>
      <c r="IJ238" s="1083"/>
      <c r="IK238" s="1083"/>
      <c r="IL238" s="1083"/>
      <c r="IM238" s="1083"/>
      <c r="IN238" s="1083"/>
      <c r="IO238" s="1083"/>
      <c r="IP238" s="1083"/>
      <c r="IQ238" s="1083"/>
      <c r="IR238" s="1083"/>
      <c r="IS238" s="1083"/>
      <c r="IT238" s="1083"/>
      <c r="IU238" s="1083"/>
      <c r="IV238" s="1083"/>
      <c r="IW238" s="1083"/>
      <c r="IX238" s="1083"/>
      <c r="IY238" s="1083"/>
      <c r="IZ238" s="1083"/>
      <c r="JA238" s="1083"/>
      <c r="JB238" s="1083"/>
      <c r="JC238" s="1083"/>
      <c r="JD238" s="1083"/>
      <c r="JE238" s="1083"/>
      <c r="JF238" s="1083"/>
      <c r="JG238" s="1083"/>
      <c r="JH238" s="1083"/>
      <c r="JI238" s="1083"/>
      <c r="JJ238" s="1083"/>
      <c r="JK238" s="1085"/>
    </row>
    <row r="239" spans="1:274" s="1027" customFormat="1" ht="18.95" hidden="1" customHeight="1">
      <c r="A239" s="1077"/>
      <c r="B239" s="1042"/>
      <c r="C239" s="1052"/>
      <c r="D239" s="1052"/>
      <c r="E239" s="1078"/>
      <c r="F239" s="1078"/>
      <c r="G239" s="1078"/>
      <c r="H239" s="1052"/>
      <c r="I239" s="1043"/>
      <c r="J239" s="1043"/>
      <c r="K239" s="1053"/>
      <c r="L239" s="1053"/>
      <c r="M239" s="1053"/>
      <c r="N239" s="1044"/>
      <c r="O239" s="1079"/>
      <c r="P239" s="1045"/>
      <c r="Q239" s="1044"/>
      <c r="R239" s="1044"/>
      <c r="S239" s="1044"/>
      <c r="T239" s="1044"/>
      <c r="U239" s="1044"/>
      <c r="V239" s="1044"/>
      <c r="W239" s="1044"/>
      <c r="X239" s="1044"/>
      <c r="Y239" s="1068"/>
      <c r="Z239" s="1068"/>
      <c r="AA239" s="1046"/>
      <c r="AB239" s="1046"/>
      <c r="AC239" s="1046"/>
      <c r="AD239" s="1046"/>
      <c r="AE239" s="1046"/>
      <c r="AF239" s="1046"/>
      <c r="AG239" s="1046"/>
      <c r="AH239" s="1046"/>
      <c r="AI239" s="1046"/>
      <c r="AJ239" s="1046"/>
      <c r="AK239" s="1046"/>
      <c r="AL239" s="1046"/>
      <c r="AM239" s="1047"/>
      <c r="AN239" s="1047"/>
      <c r="AO239" s="1046"/>
      <c r="AP239" s="1046"/>
      <c r="AQ239" s="1046"/>
      <c r="AR239" s="1046"/>
      <c r="AS239" s="1046"/>
      <c r="AT239" s="1046"/>
      <c r="AU239" s="1046"/>
      <c r="AV239" s="1046"/>
      <c r="AW239" s="1046"/>
      <c r="AX239" s="1046"/>
      <c r="AY239" s="1046"/>
      <c r="AZ239" s="1046"/>
      <c r="BA239" s="1047"/>
      <c r="BB239" s="1046"/>
      <c r="BC239" s="1046"/>
      <c r="BD239" s="1046"/>
      <c r="BE239" s="1046"/>
      <c r="BF239" s="1046"/>
      <c r="BG239" s="1046"/>
      <c r="BH239" s="1046"/>
      <c r="BI239" s="1046"/>
      <c r="BJ239" s="1046"/>
      <c r="BK239" s="1046"/>
      <c r="BL239" s="1046"/>
      <c r="BM239" s="1046"/>
      <c r="BN239" s="1046"/>
      <c r="BO239" s="1046"/>
      <c r="BP239" s="1046"/>
      <c r="BQ239" s="1046"/>
      <c r="BR239" s="1046"/>
      <c r="BS239" s="1046"/>
      <c r="BT239" s="1046"/>
      <c r="BU239" s="1046"/>
      <c r="BV239" s="1046"/>
      <c r="BW239" s="1046"/>
      <c r="BX239" s="1046"/>
      <c r="BY239" s="1046"/>
      <c r="BZ239" s="1046"/>
      <c r="CA239" s="1046"/>
      <c r="CB239" s="1046"/>
      <c r="CC239" s="1046"/>
      <c r="CD239" s="1046"/>
      <c r="CE239" s="1046"/>
      <c r="CF239" s="1046"/>
      <c r="CG239" s="1046"/>
      <c r="CH239" s="1046"/>
      <c r="CI239" s="1046"/>
      <c r="CJ239" s="1046"/>
      <c r="CK239" s="1046"/>
      <c r="CL239" s="1046"/>
      <c r="CM239" s="1046"/>
      <c r="CN239" s="1046"/>
      <c r="CO239" s="1046"/>
      <c r="CP239" s="1046"/>
      <c r="CQ239" s="1046"/>
      <c r="CR239" s="1046"/>
      <c r="CS239" s="1046"/>
      <c r="CT239" s="1046"/>
      <c r="CU239" s="1046"/>
      <c r="CV239" s="1046"/>
      <c r="CW239" s="1046"/>
      <c r="CX239" s="1046"/>
      <c r="CY239" s="1046"/>
      <c r="CZ239" s="1046"/>
      <c r="DA239" s="1046"/>
      <c r="DB239" s="1046"/>
      <c r="DC239" s="1046"/>
      <c r="DD239" s="1046"/>
      <c r="DE239" s="1046"/>
      <c r="DF239" s="1046"/>
      <c r="DG239" s="1046"/>
      <c r="DH239" s="1046"/>
      <c r="DI239" s="1046"/>
      <c r="DJ239" s="1046"/>
      <c r="DK239" s="1047"/>
      <c r="DL239" s="1046"/>
      <c r="DM239" s="1046"/>
      <c r="DN239" s="1046"/>
      <c r="DO239" s="1046"/>
      <c r="DP239" s="1046"/>
      <c r="DQ239" s="1046"/>
      <c r="DR239" s="1046"/>
      <c r="DS239" s="1046"/>
      <c r="DT239" s="1046"/>
      <c r="DU239" s="1046"/>
      <c r="DV239" s="1046"/>
      <c r="DW239" s="1046"/>
      <c r="DX239" s="1046"/>
      <c r="DY239" s="1046"/>
      <c r="DZ239" s="1046"/>
      <c r="EA239" s="1046"/>
      <c r="EB239" s="1046"/>
      <c r="EC239" s="1046"/>
      <c r="ED239" s="1046"/>
      <c r="EE239" s="1046"/>
      <c r="EF239" s="1046"/>
      <c r="EG239" s="1046"/>
      <c r="EH239" s="1046"/>
      <c r="EI239" s="1046"/>
      <c r="EJ239" s="1046"/>
      <c r="EK239" s="1046"/>
      <c r="EL239" s="1047"/>
      <c r="EM239" s="1046"/>
      <c r="EN239" s="1046"/>
      <c r="EO239" s="1046"/>
      <c r="EP239" s="1046"/>
      <c r="EQ239" s="1054"/>
      <c r="ER239" s="1054"/>
      <c r="ES239" s="1046"/>
      <c r="ET239" s="1046"/>
      <c r="EU239" s="1046"/>
      <c r="EV239" s="1046"/>
      <c r="EW239" s="1046"/>
      <c r="EX239" s="1046"/>
      <c r="EY239" s="1046"/>
      <c r="EZ239" s="1046"/>
      <c r="FA239" s="1046"/>
      <c r="FB239" s="1046"/>
      <c r="FC239" s="1046"/>
      <c r="FD239" s="1046"/>
      <c r="FE239" s="1046"/>
      <c r="FF239" s="1048"/>
      <c r="FG239" s="1046"/>
      <c r="FH239" s="1046"/>
      <c r="FI239" s="1046"/>
      <c r="FJ239" s="1046"/>
      <c r="FK239" s="1046"/>
      <c r="FL239" s="1046"/>
      <c r="FM239" s="1046"/>
      <c r="FN239" s="1046"/>
      <c r="FO239" s="1046"/>
      <c r="FP239" s="1046"/>
      <c r="FQ239" s="1064"/>
      <c r="FR239" s="1064"/>
      <c r="FS239" s="1046"/>
      <c r="FT239" s="1046"/>
      <c r="FU239" s="1046"/>
      <c r="FV239" s="1046"/>
      <c r="FW239" s="1046"/>
      <c r="FX239" s="1046"/>
      <c r="FY239" s="1046"/>
      <c r="FZ239" s="1046"/>
      <c r="GA239" s="1046"/>
      <c r="GB239" s="1046"/>
      <c r="GC239" s="1046"/>
      <c r="GD239" s="1049"/>
      <c r="GE239" s="1049"/>
      <c r="GF239" s="1049"/>
      <c r="GG239" s="1049"/>
      <c r="GH239" s="1080"/>
      <c r="GI239" s="1081"/>
      <c r="GJ239" s="1081"/>
      <c r="GK239" s="1081"/>
      <c r="GL239" s="1049"/>
      <c r="GM239" s="1049"/>
      <c r="GN239" s="1049"/>
      <c r="GO239" s="1049"/>
      <c r="GP239" s="1083"/>
      <c r="GQ239" s="1083"/>
      <c r="GR239" s="1083"/>
      <c r="GS239" s="1083"/>
      <c r="GT239" s="1083"/>
      <c r="GU239" s="1083"/>
      <c r="GV239" s="1083"/>
      <c r="GW239" s="1083"/>
      <c r="GX239" s="1083"/>
      <c r="GY239" s="1083"/>
      <c r="GZ239" s="1083"/>
      <c r="HA239" s="1083"/>
      <c r="HB239" s="1083"/>
      <c r="HC239" s="1083"/>
      <c r="HD239" s="1083"/>
      <c r="HE239" s="1083"/>
      <c r="HF239" s="1083"/>
      <c r="HG239" s="1083"/>
      <c r="HH239" s="1083"/>
      <c r="HI239" s="1083"/>
      <c r="HJ239" s="1083"/>
      <c r="HK239" s="1083"/>
      <c r="HL239" s="1083"/>
      <c r="HM239" s="1083"/>
      <c r="HN239" s="1083"/>
      <c r="HO239" s="1083"/>
      <c r="HP239" s="1083"/>
      <c r="HQ239" s="1083"/>
      <c r="HR239" s="1083"/>
      <c r="HS239" s="1083"/>
      <c r="HT239" s="1083"/>
      <c r="HU239" s="1083"/>
      <c r="HV239" s="1083"/>
      <c r="HW239" s="1083"/>
      <c r="HX239" s="1083"/>
      <c r="HY239" s="1083"/>
      <c r="HZ239" s="1083"/>
      <c r="IA239" s="1083"/>
      <c r="IB239" s="1083"/>
      <c r="IC239" s="1083"/>
      <c r="ID239" s="1081"/>
      <c r="IE239" s="1081"/>
      <c r="IF239" s="1083"/>
      <c r="IG239" s="1084"/>
      <c r="IH239" s="1083"/>
      <c r="II239" s="1083"/>
      <c r="IJ239" s="1083"/>
      <c r="IK239" s="1083"/>
      <c r="IL239" s="1083"/>
      <c r="IM239" s="1083"/>
      <c r="IN239" s="1083"/>
      <c r="IO239" s="1083"/>
      <c r="IP239" s="1083"/>
      <c r="IQ239" s="1083"/>
      <c r="IR239" s="1083"/>
      <c r="IS239" s="1083"/>
      <c r="IT239" s="1083"/>
      <c r="IU239" s="1083"/>
      <c r="IV239" s="1083"/>
      <c r="IW239" s="1083"/>
      <c r="IX239" s="1083"/>
      <c r="IY239" s="1083"/>
      <c r="IZ239" s="1083"/>
      <c r="JA239" s="1083"/>
      <c r="JB239" s="1083"/>
      <c r="JC239" s="1083"/>
      <c r="JD239" s="1083"/>
      <c r="JE239" s="1083"/>
      <c r="JF239" s="1083"/>
      <c r="JG239" s="1083"/>
      <c r="JH239" s="1083"/>
      <c r="JI239" s="1083"/>
      <c r="JJ239" s="1083"/>
      <c r="JK239" s="1085"/>
    </row>
    <row r="240" spans="1:274" s="1027" customFormat="1" ht="18.95" hidden="1" customHeight="1">
      <c r="A240" s="1077"/>
      <c r="B240" s="1042"/>
      <c r="C240" s="1052"/>
      <c r="D240" s="1052"/>
      <c r="E240" s="1078"/>
      <c r="F240" s="1078"/>
      <c r="G240" s="1078"/>
      <c r="H240" s="1052"/>
      <c r="I240" s="1043"/>
      <c r="J240" s="1043"/>
      <c r="K240" s="1053"/>
      <c r="L240" s="1053"/>
      <c r="M240" s="1053"/>
      <c r="N240" s="1044"/>
      <c r="O240" s="1079"/>
      <c r="P240" s="1045"/>
      <c r="Q240" s="1044"/>
      <c r="R240" s="1044"/>
      <c r="S240" s="1044"/>
      <c r="T240" s="1044"/>
      <c r="U240" s="1044"/>
      <c r="V240" s="1044"/>
      <c r="W240" s="1044"/>
      <c r="X240" s="1044"/>
      <c r="Y240" s="1068"/>
      <c r="Z240" s="1068"/>
      <c r="AA240" s="1046"/>
      <c r="AB240" s="1046"/>
      <c r="AC240" s="1046"/>
      <c r="AD240" s="1046"/>
      <c r="AE240" s="1046"/>
      <c r="AF240" s="1046"/>
      <c r="AG240" s="1046"/>
      <c r="AH240" s="1046"/>
      <c r="AI240" s="1046"/>
      <c r="AJ240" s="1046"/>
      <c r="AK240" s="1046"/>
      <c r="AL240" s="1046"/>
      <c r="AM240" s="1047"/>
      <c r="AN240" s="1047"/>
      <c r="AO240" s="1046"/>
      <c r="AP240" s="1046"/>
      <c r="AQ240" s="1046"/>
      <c r="AR240" s="1046"/>
      <c r="AS240" s="1046"/>
      <c r="AT240" s="1046"/>
      <c r="AU240" s="1046"/>
      <c r="AV240" s="1046"/>
      <c r="AW240" s="1046"/>
      <c r="AX240" s="1046"/>
      <c r="AY240" s="1046"/>
      <c r="AZ240" s="1046"/>
      <c r="BA240" s="1047"/>
      <c r="BB240" s="1046"/>
      <c r="BC240" s="1046"/>
      <c r="BD240" s="1046"/>
      <c r="BE240" s="1046"/>
      <c r="BF240" s="1046"/>
      <c r="BG240" s="1046"/>
      <c r="BH240" s="1046"/>
      <c r="BI240" s="1046"/>
      <c r="BJ240" s="1046"/>
      <c r="BK240" s="1046"/>
      <c r="BL240" s="1046"/>
      <c r="BM240" s="1046"/>
      <c r="BN240" s="1046"/>
      <c r="BO240" s="1046"/>
      <c r="BP240" s="1046"/>
      <c r="BQ240" s="1046"/>
      <c r="BR240" s="1046"/>
      <c r="BS240" s="1046"/>
      <c r="BT240" s="1046"/>
      <c r="BU240" s="1046"/>
      <c r="BV240" s="1046"/>
      <c r="BW240" s="1046"/>
      <c r="BX240" s="1046"/>
      <c r="BY240" s="1046"/>
      <c r="BZ240" s="1046"/>
      <c r="CA240" s="1046"/>
      <c r="CB240" s="1046"/>
      <c r="CC240" s="1046"/>
      <c r="CD240" s="1046"/>
      <c r="CE240" s="1046"/>
      <c r="CF240" s="1046"/>
      <c r="CG240" s="1046"/>
      <c r="CH240" s="1046"/>
      <c r="CI240" s="1046"/>
      <c r="CJ240" s="1046"/>
      <c r="CK240" s="1046"/>
      <c r="CL240" s="1046"/>
      <c r="CM240" s="1046"/>
      <c r="CN240" s="1046"/>
      <c r="CO240" s="1046"/>
      <c r="CP240" s="1046"/>
      <c r="CQ240" s="1046"/>
      <c r="CR240" s="1046"/>
      <c r="CS240" s="1046"/>
      <c r="CT240" s="1046"/>
      <c r="CU240" s="1046"/>
      <c r="CV240" s="1046"/>
      <c r="CW240" s="1046"/>
      <c r="CX240" s="1046"/>
      <c r="CY240" s="1046"/>
      <c r="CZ240" s="1046"/>
      <c r="DA240" s="1046"/>
      <c r="DB240" s="1046"/>
      <c r="DC240" s="1046"/>
      <c r="DD240" s="1046"/>
      <c r="DE240" s="1046"/>
      <c r="DF240" s="1046"/>
      <c r="DG240" s="1046"/>
      <c r="DH240" s="1046"/>
      <c r="DI240" s="1046"/>
      <c r="DJ240" s="1046"/>
      <c r="DK240" s="1047"/>
      <c r="DL240" s="1046"/>
      <c r="DM240" s="1046"/>
      <c r="DN240" s="1046"/>
      <c r="DO240" s="1046"/>
      <c r="DP240" s="1046"/>
      <c r="DQ240" s="1046"/>
      <c r="DR240" s="1046"/>
      <c r="DS240" s="1046"/>
      <c r="DT240" s="1046"/>
      <c r="DU240" s="1046"/>
      <c r="DV240" s="1046"/>
      <c r="DW240" s="1046"/>
      <c r="DX240" s="1046"/>
      <c r="DY240" s="1046"/>
      <c r="DZ240" s="1046"/>
      <c r="EA240" s="1046"/>
      <c r="EB240" s="1046"/>
      <c r="EC240" s="1046"/>
      <c r="ED240" s="1046"/>
      <c r="EE240" s="1046"/>
      <c r="EF240" s="1046"/>
      <c r="EG240" s="1046"/>
      <c r="EH240" s="1046"/>
      <c r="EI240" s="1046"/>
      <c r="EJ240" s="1046"/>
      <c r="EK240" s="1046"/>
      <c r="EL240" s="1047"/>
      <c r="EM240" s="1046"/>
      <c r="EN240" s="1046"/>
      <c r="EO240" s="1046"/>
      <c r="EP240" s="1046"/>
      <c r="EQ240" s="1054"/>
      <c r="ER240" s="1054"/>
      <c r="ES240" s="1046"/>
      <c r="ET240" s="1046"/>
      <c r="EU240" s="1046"/>
      <c r="EV240" s="1046"/>
      <c r="EW240" s="1046"/>
      <c r="EX240" s="1046"/>
      <c r="EY240" s="1046"/>
      <c r="EZ240" s="1046"/>
      <c r="FA240" s="1046"/>
      <c r="FB240" s="1046"/>
      <c r="FC240" s="1046"/>
      <c r="FD240" s="1046"/>
      <c r="FE240" s="1046"/>
      <c r="FF240" s="1048"/>
      <c r="FG240" s="1046"/>
      <c r="FH240" s="1046"/>
      <c r="FI240" s="1046"/>
      <c r="FJ240" s="1046"/>
      <c r="FK240" s="1046"/>
      <c r="FL240" s="1046"/>
      <c r="FM240" s="1046"/>
      <c r="FN240" s="1046"/>
      <c r="FO240" s="1046"/>
      <c r="FP240" s="1046"/>
      <c r="FQ240" s="1064"/>
      <c r="FR240" s="1064"/>
      <c r="FS240" s="1046"/>
      <c r="FT240" s="1046"/>
      <c r="FU240" s="1046"/>
      <c r="FV240" s="1046"/>
      <c r="FW240" s="1046"/>
      <c r="FX240" s="1046"/>
      <c r="FY240" s="1046"/>
      <c r="FZ240" s="1046"/>
      <c r="GA240" s="1046"/>
      <c r="GB240" s="1046"/>
      <c r="GC240" s="1046"/>
      <c r="GD240" s="1049"/>
      <c r="GE240" s="1049"/>
      <c r="GF240" s="1049"/>
      <c r="GG240" s="1049"/>
      <c r="GH240" s="1080"/>
      <c r="GI240" s="1081"/>
      <c r="GJ240" s="1081"/>
      <c r="GK240" s="1081"/>
      <c r="GL240" s="1049"/>
      <c r="GM240" s="1049"/>
      <c r="GN240" s="1049"/>
      <c r="GO240" s="1049"/>
      <c r="GP240" s="1083"/>
      <c r="GQ240" s="1083"/>
      <c r="GR240" s="1083"/>
      <c r="GS240" s="1083"/>
      <c r="GT240" s="1083"/>
      <c r="GU240" s="1083"/>
      <c r="GV240" s="1083"/>
      <c r="GW240" s="1083"/>
      <c r="GX240" s="1083"/>
      <c r="GY240" s="1083"/>
      <c r="GZ240" s="1083"/>
      <c r="HA240" s="1083"/>
      <c r="HB240" s="1083"/>
      <c r="HC240" s="1083"/>
      <c r="HD240" s="1083"/>
      <c r="HE240" s="1083"/>
      <c r="HF240" s="1083"/>
      <c r="HG240" s="1083"/>
      <c r="HH240" s="1083"/>
      <c r="HI240" s="1083"/>
      <c r="HJ240" s="1083"/>
      <c r="HK240" s="1083"/>
      <c r="HL240" s="1083"/>
      <c r="HM240" s="1083"/>
      <c r="HN240" s="1083"/>
      <c r="HO240" s="1083"/>
      <c r="HP240" s="1083"/>
      <c r="HQ240" s="1083"/>
      <c r="HR240" s="1083"/>
      <c r="HS240" s="1083"/>
      <c r="HT240" s="1083"/>
      <c r="HU240" s="1083"/>
      <c r="HV240" s="1083"/>
      <c r="HW240" s="1083"/>
      <c r="HX240" s="1083"/>
      <c r="HY240" s="1083"/>
      <c r="HZ240" s="1083"/>
      <c r="IA240" s="1083"/>
      <c r="IB240" s="1083"/>
      <c r="IC240" s="1083"/>
      <c r="ID240" s="1081"/>
      <c r="IE240" s="1081"/>
      <c r="IF240" s="1083"/>
      <c r="IG240" s="1084"/>
      <c r="IH240" s="1083"/>
      <c r="II240" s="1083"/>
      <c r="IJ240" s="1083"/>
      <c r="IK240" s="1083"/>
      <c r="IL240" s="1083"/>
      <c r="IM240" s="1083"/>
      <c r="IN240" s="1083"/>
      <c r="IO240" s="1083"/>
      <c r="IP240" s="1083"/>
      <c r="IQ240" s="1083"/>
      <c r="IR240" s="1083"/>
      <c r="IS240" s="1083"/>
      <c r="IT240" s="1083"/>
      <c r="IU240" s="1083"/>
      <c r="IV240" s="1083"/>
      <c r="IW240" s="1083"/>
      <c r="IX240" s="1083"/>
      <c r="IY240" s="1083"/>
      <c r="IZ240" s="1083"/>
      <c r="JA240" s="1083"/>
      <c r="JB240" s="1083"/>
      <c r="JC240" s="1083"/>
      <c r="JD240" s="1083"/>
      <c r="JE240" s="1083"/>
      <c r="JF240" s="1083"/>
      <c r="JG240" s="1083"/>
      <c r="JH240" s="1083"/>
      <c r="JI240" s="1083"/>
      <c r="JJ240" s="1083"/>
      <c r="JK240" s="1085"/>
    </row>
    <row r="241" spans="1:271" s="1027" customFormat="1" ht="18.95" hidden="1" customHeight="1">
      <c r="A241" s="1077"/>
      <c r="B241" s="1042"/>
      <c r="C241" s="1052"/>
      <c r="D241" s="1052"/>
      <c r="E241" s="1078"/>
      <c r="F241" s="1078"/>
      <c r="G241" s="1078"/>
      <c r="H241" s="1052"/>
      <c r="I241" s="1043"/>
      <c r="J241" s="1043"/>
      <c r="K241" s="1053"/>
      <c r="L241" s="1053"/>
      <c r="M241" s="1053"/>
      <c r="N241" s="1044"/>
      <c r="O241" s="1079"/>
      <c r="P241" s="1045"/>
      <c r="Q241" s="1044"/>
      <c r="R241" s="1044"/>
      <c r="S241" s="1044"/>
      <c r="T241" s="1044"/>
      <c r="U241" s="1044"/>
      <c r="V241" s="1044"/>
      <c r="W241" s="1044"/>
      <c r="X241" s="1044"/>
      <c r="Y241" s="1068"/>
      <c r="Z241" s="1068"/>
      <c r="AA241" s="1046"/>
      <c r="AB241" s="1046"/>
      <c r="AC241" s="1046"/>
      <c r="AD241" s="1046"/>
      <c r="AE241" s="1046"/>
      <c r="AF241" s="1046"/>
      <c r="AG241" s="1046"/>
      <c r="AH241" s="1046"/>
      <c r="AI241" s="1046"/>
      <c r="AJ241" s="1046"/>
      <c r="AK241" s="1046"/>
      <c r="AL241" s="1046"/>
      <c r="AM241" s="1047"/>
      <c r="AN241" s="1047"/>
      <c r="AO241" s="1046"/>
      <c r="AP241" s="1046"/>
      <c r="AQ241" s="1046"/>
      <c r="AR241" s="1046"/>
      <c r="AS241" s="1046"/>
      <c r="AT241" s="1046"/>
      <c r="AU241" s="1046"/>
      <c r="AV241" s="1046"/>
      <c r="AW241" s="1046"/>
      <c r="AX241" s="1046"/>
      <c r="AY241" s="1046"/>
      <c r="AZ241" s="1046"/>
      <c r="BA241" s="1047"/>
      <c r="BB241" s="1046"/>
      <c r="BC241" s="1046"/>
      <c r="BD241" s="1046"/>
      <c r="BE241" s="1046"/>
      <c r="BF241" s="1046"/>
      <c r="BG241" s="1046"/>
      <c r="BH241" s="1046"/>
      <c r="BI241" s="1046"/>
      <c r="BJ241" s="1046"/>
      <c r="BK241" s="1046"/>
      <c r="BL241" s="1046"/>
      <c r="BM241" s="1046"/>
      <c r="BN241" s="1046"/>
      <c r="BO241" s="1046"/>
      <c r="BP241" s="1046"/>
      <c r="BQ241" s="1046"/>
      <c r="BR241" s="1046"/>
      <c r="BS241" s="1046"/>
      <c r="BT241" s="1046"/>
      <c r="BU241" s="1046"/>
      <c r="BV241" s="1046"/>
      <c r="BW241" s="1046"/>
      <c r="BX241" s="1046"/>
      <c r="BY241" s="1046"/>
      <c r="BZ241" s="1046"/>
      <c r="CA241" s="1046"/>
      <c r="CB241" s="1046"/>
      <c r="CC241" s="1046"/>
      <c r="CD241" s="1046"/>
      <c r="CE241" s="1046"/>
      <c r="CF241" s="1046"/>
      <c r="CG241" s="1046"/>
      <c r="CH241" s="1046"/>
      <c r="CI241" s="1046"/>
      <c r="CJ241" s="1046"/>
      <c r="CK241" s="1046"/>
      <c r="CL241" s="1046"/>
      <c r="CM241" s="1046"/>
      <c r="CN241" s="1046"/>
      <c r="CO241" s="1046"/>
      <c r="CP241" s="1046"/>
      <c r="CQ241" s="1046"/>
      <c r="CR241" s="1046"/>
      <c r="CS241" s="1046"/>
      <c r="CT241" s="1046"/>
      <c r="CU241" s="1046"/>
      <c r="CV241" s="1046"/>
      <c r="CW241" s="1046"/>
      <c r="CX241" s="1046"/>
      <c r="CY241" s="1046"/>
      <c r="CZ241" s="1046"/>
      <c r="DA241" s="1046"/>
      <c r="DB241" s="1046"/>
      <c r="DC241" s="1046"/>
      <c r="DD241" s="1046"/>
      <c r="DE241" s="1046"/>
      <c r="DF241" s="1046"/>
      <c r="DG241" s="1046"/>
      <c r="DH241" s="1046"/>
      <c r="DI241" s="1046"/>
      <c r="DJ241" s="1046"/>
      <c r="DK241" s="1047"/>
      <c r="DL241" s="1046"/>
      <c r="DM241" s="1046"/>
      <c r="DN241" s="1046"/>
      <c r="DO241" s="1046"/>
      <c r="DP241" s="1046"/>
      <c r="DQ241" s="1046"/>
      <c r="DR241" s="1046"/>
      <c r="DS241" s="1046"/>
      <c r="DT241" s="1046"/>
      <c r="DU241" s="1046"/>
      <c r="DV241" s="1046"/>
      <c r="DW241" s="1046"/>
      <c r="DX241" s="1046"/>
      <c r="DY241" s="1046"/>
      <c r="DZ241" s="1046"/>
      <c r="EA241" s="1046"/>
      <c r="EB241" s="1046"/>
      <c r="EC241" s="1046"/>
      <c r="ED241" s="1046"/>
      <c r="EE241" s="1046"/>
      <c r="EF241" s="1046"/>
      <c r="EG241" s="1046"/>
      <c r="EH241" s="1046"/>
      <c r="EI241" s="1046"/>
      <c r="EJ241" s="1046"/>
      <c r="EK241" s="1046"/>
      <c r="EL241" s="1047"/>
      <c r="EM241" s="1046"/>
      <c r="EN241" s="1046"/>
      <c r="EO241" s="1046"/>
      <c r="EP241" s="1046"/>
      <c r="EQ241" s="1054"/>
      <c r="ER241" s="1054"/>
      <c r="ES241" s="1046"/>
      <c r="ET241" s="1046"/>
      <c r="EU241" s="1046"/>
      <c r="EV241" s="1046"/>
      <c r="EW241" s="1046"/>
      <c r="EX241" s="1046"/>
      <c r="EY241" s="1046"/>
      <c r="EZ241" s="1046"/>
      <c r="FA241" s="1046"/>
      <c r="FB241" s="1046"/>
      <c r="FC241" s="1046"/>
      <c r="FD241" s="1046"/>
      <c r="FE241" s="1046"/>
      <c r="FF241" s="1048"/>
      <c r="FG241" s="1046"/>
      <c r="FH241" s="1046"/>
      <c r="FI241" s="1046"/>
      <c r="FJ241" s="1046"/>
      <c r="FK241" s="1046"/>
      <c r="FL241" s="1046"/>
      <c r="FM241" s="1046"/>
      <c r="FN241" s="1046"/>
      <c r="FO241" s="1046"/>
      <c r="FP241" s="1046"/>
      <c r="FQ241" s="1064"/>
      <c r="FR241" s="1064"/>
      <c r="FS241" s="1046"/>
      <c r="FT241" s="1046"/>
      <c r="FU241" s="1046"/>
      <c r="FV241" s="1046"/>
      <c r="FW241" s="1046"/>
      <c r="FX241" s="1046"/>
      <c r="FY241" s="1046"/>
      <c r="FZ241" s="1046"/>
      <c r="GA241" s="1046"/>
      <c r="GB241" s="1046"/>
      <c r="GC241" s="1046"/>
      <c r="GD241" s="1049"/>
      <c r="GE241" s="1049"/>
      <c r="GF241" s="1049"/>
      <c r="GG241" s="1049"/>
      <c r="GH241" s="1080"/>
      <c r="GI241" s="1081"/>
      <c r="GJ241" s="1081"/>
      <c r="GK241" s="1081"/>
      <c r="GL241" s="1049"/>
      <c r="GM241" s="1049"/>
      <c r="GN241" s="1049"/>
      <c r="GO241" s="1049"/>
      <c r="GP241" s="1083"/>
      <c r="GQ241" s="1083"/>
      <c r="GR241" s="1083"/>
      <c r="GS241" s="1083"/>
      <c r="GT241" s="1083"/>
      <c r="GU241" s="1083"/>
      <c r="GV241" s="1083"/>
      <c r="GW241" s="1083"/>
      <c r="GX241" s="1083"/>
      <c r="GY241" s="1083"/>
      <c r="GZ241" s="1083"/>
      <c r="HA241" s="1083"/>
      <c r="HB241" s="1083"/>
      <c r="HC241" s="1083"/>
      <c r="HD241" s="1083"/>
      <c r="HE241" s="1083"/>
      <c r="HF241" s="1083"/>
      <c r="HG241" s="1083"/>
      <c r="HH241" s="1083"/>
      <c r="HI241" s="1083"/>
      <c r="HJ241" s="1083"/>
      <c r="HK241" s="1083"/>
      <c r="HL241" s="1083"/>
      <c r="HM241" s="1083"/>
      <c r="HN241" s="1083"/>
      <c r="HO241" s="1083"/>
      <c r="HP241" s="1083"/>
      <c r="HQ241" s="1083"/>
      <c r="HR241" s="1083"/>
      <c r="HS241" s="1083"/>
      <c r="HT241" s="1083"/>
      <c r="HU241" s="1083"/>
      <c r="HV241" s="1083"/>
      <c r="HW241" s="1083"/>
      <c r="HX241" s="1083"/>
      <c r="HY241" s="1083"/>
      <c r="HZ241" s="1083"/>
      <c r="IA241" s="1083"/>
      <c r="IB241" s="1083"/>
      <c r="IC241" s="1083"/>
      <c r="ID241" s="1081"/>
      <c r="IE241" s="1081"/>
      <c r="IF241" s="1083"/>
      <c r="IG241" s="1084"/>
      <c r="IH241" s="1083"/>
      <c r="II241" s="1083"/>
      <c r="IJ241" s="1083"/>
      <c r="IK241" s="1083"/>
      <c r="IL241" s="1083"/>
      <c r="IM241" s="1083"/>
      <c r="IN241" s="1083"/>
      <c r="IO241" s="1083"/>
      <c r="IP241" s="1083"/>
      <c r="IQ241" s="1083"/>
      <c r="IR241" s="1083"/>
      <c r="IS241" s="1083"/>
      <c r="IT241" s="1083"/>
      <c r="IU241" s="1083"/>
      <c r="IV241" s="1083"/>
      <c r="IW241" s="1083"/>
      <c r="IX241" s="1083"/>
      <c r="IY241" s="1083"/>
      <c r="IZ241" s="1083"/>
      <c r="JA241" s="1083"/>
      <c r="JB241" s="1083"/>
      <c r="JC241" s="1083"/>
      <c r="JD241" s="1083"/>
      <c r="JE241" s="1083"/>
      <c r="JF241" s="1083"/>
      <c r="JG241" s="1083"/>
      <c r="JH241" s="1083"/>
      <c r="JI241" s="1083"/>
      <c r="JJ241" s="1083"/>
      <c r="JK241" s="1085"/>
    </row>
    <row r="242" spans="1:271" s="1027" customFormat="1" ht="18.95" hidden="1" customHeight="1">
      <c r="A242" s="1077"/>
      <c r="B242" s="1042"/>
      <c r="C242" s="1052"/>
      <c r="D242" s="1052"/>
      <c r="E242" s="1078"/>
      <c r="F242" s="1078"/>
      <c r="G242" s="1078"/>
      <c r="H242" s="1052"/>
      <c r="I242" s="1043"/>
      <c r="J242" s="1043"/>
      <c r="K242" s="1053"/>
      <c r="L242" s="1053"/>
      <c r="M242" s="1053"/>
      <c r="N242" s="1044"/>
      <c r="O242" s="1079"/>
      <c r="P242" s="1045"/>
      <c r="Q242" s="1044"/>
      <c r="R242" s="1044"/>
      <c r="S242" s="1044"/>
      <c r="T242" s="1044"/>
      <c r="U242" s="1044"/>
      <c r="V242" s="1044"/>
      <c r="W242" s="1044"/>
      <c r="X242" s="1044"/>
      <c r="Y242" s="1068"/>
      <c r="Z242" s="1068"/>
      <c r="AA242" s="1046"/>
      <c r="AB242" s="1046"/>
      <c r="AC242" s="1046"/>
      <c r="AD242" s="1046"/>
      <c r="AE242" s="1046"/>
      <c r="AF242" s="1046"/>
      <c r="AG242" s="1046"/>
      <c r="AH242" s="1046"/>
      <c r="AI242" s="1046"/>
      <c r="AJ242" s="1046"/>
      <c r="AK242" s="1046"/>
      <c r="AL242" s="1046"/>
      <c r="AM242" s="1047"/>
      <c r="AN242" s="1047"/>
      <c r="AO242" s="1046"/>
      <c r="AP242" s="1046"/>
      <c r="AQ242" s="1046"/>
      <c r="AR242" s="1046"/>
      <c r="AS242" s="1046"/>
      <c r="AT242" s="1046"/>
      <c r="AU242" s="1046"/>
      <c r="AV242" s="1046"/>
      <c r="AW242" s="1046"/>
      <c r="AX242" s="1046"/>
      <c r="AY242" s="1046"/>
      <c r="AZ242" s="1046"/>
      <c r="BA242" s="1047"/>
      <c r="BB242" s="1046"/>
      <c r="BC242" s="1046"/>
      <c r="BD242" s="1046"/>
      <c r="BE242" s="1046"/>
      <c r="BF242" s="1046"/>
      <c r="BG242" s="1046"/>
      <c r="BH242" s="1046"/>
      <c r="BI242" s="1046"/>
      <c r="BJ242" s="1046"/>
      <c r="BK242" s="1046"/>
      <c r="BL242" s="1046"/>
      <c r="BM242" s="1046"/>
      <c r="BN242" s="1046"/>
      <c r="BO242" s="1046"/>
      <c r="BP242" s="1046"/>
      <c r="BQ242" s="1046"/>
      <c r="BR242" s="1046"/>
      <c r="BS242" s="1046"/>
      <c r="BT242" s="1046"/>
      <c r="BU242" s="1046"/>
      <c r="BV242" s="1046"/>
      <c r="BW242" s="1046"/>
      <c r="BX242" s="1046"/>
      <c r="BY242" s="1046"/>
      <c r="BZ242" s="1046"/>
      <c r="CA242" s="1046"/>
      <c r="CB242" s="1046"/>
      <c r="CC242" s="1046"/>
      <c r="CD242" s="1046"/>
      <c r="CE242" s="1046"/>
      <c r="CF242" s="1046"/>
      <c r="CG242" s="1046"/>
      <c r="CH242" s="1046"/>
      <c r="CI242" s="1046"/>
      <c r="CJ242" s="1046"/>
      <c r="CK242" s="1046"/>
      <c r="CL242" s="1046"/>
      <c r="CM242" s="1046"/>
      <c r="CN242" s="1046"/>
      <c r="CO242" s="1046"/>
      <c r="CP242" s="1046"/>
      <c r="CQ242" s="1046"/>
      <c r="CR242" s="1046"/>
      <c r="CS242" s="1046"/>
      <c r="CT242" s="1046"/>
      <c r="CU242" s="1046"/>
      <c r="CV242" s="1046"/>
      <c r="CW242" s="1046"/>
      <c r="CX242" s="1046"/>
      <c r="CY242" s="1046"/>
      <c r="CZ242" s="1046"/>
      <c r="DA242" s="1046"/>
      <c r="DB242" s="1046"/>
      <c r="DC242" s="1046"/>
      <c r="DD242" s="1046"/>
      <c r="DE242" s="1046"/>
      <c r="DF242" s="1046"/>
      <c r="DG242" s="1046"/>
      <c r="DH242" s="1046"/>
      <c r="DI242" s="1046"/>
      <c r="DJ242" s="1046"/>
      <c r="DK242" s="1047"/>
      <c r="DL242" s="1046"/>
      <c r="DM242" s="1046"/>
      <c r="DN242" s="1046"/>
      <c r="DO242" s="1046"/>
      <c r="DP242" s="1046"/>
      <c r="DQ242" s="1046"/>
      <c r="DR242" s="1046"/>
      <c r="DS242" s="1046"/>
      <c r="DT242" s="1046"/>
      <c r="DU242" s="1046"/>
      <c r="DV242" s="1046"/>
      <c r="DW242" s="1046"/>
      <c r="DX242" s="1046"/>
      <c r="DY242" s="1046"/>
      <c r="DZ242" s="1046"/>
      <c r="EA242" s="1046"/>
      <c r="EB242" s="1046"/>
      <c r="EC242" s="1046"/>
      <c r="ED242" s="1046"/>
      <c r="EE242" s="1046"/>
      <c r="EF242" s="1046"/>
      <c r="EG242" s="1046"/>
      <c r="EH242" s="1046"/>
      <c r="EI242" s="1046"/>
      <c r="EJ242" s="1046"/>
      <c r="EK242" s="1046"/>
      <c r="EL242" s="1047"/>
      <c r="EM242" s="1046"/>
      <c r="EN242" s="1046"/>
      <c r="EO242" s="1046"/>
      <c r="EP242" s="1046"/>
      <c r="EQ242" s="1054"/>
      <c r="ER242" s="1054"/>
      <c r="ES242" s="1046"/>
      <c r="ET242" s="1046"/>
      <c r="EU242" s="1046"/>
      <c r="EV242" s="1046"/>
      <c r="EW242" s="1046"/>
      <c r="EX242" s="1046"/>
      <c r="EY242" s="1046"/>
      <c r="EZ242" s="1046"/>
      <c r="FA242" s="1046"/>
      <c r="FB242" s="1046"/>
      <c r="FC242" s="1046"/>
      <c r="FD242" s="1046"/>
      <c r="FE242" s="1046"/>
      <c r="FF242" s="1048"/>
      <c r="FG242" s="1046"/>
      <c r="FH242" s="1046"/>
      <c r="FI242" s="1046"/>
      <c r="FJ242" s="1046"/>
      <c r="FK242" s="1046"/>
      <c r="FL242" s="1046"/>
      <c r="FM242" s="1046"/>
      <c r="FN242" s="1046"/>
      <c r="FO242" s="1046"/>
      <c r="FP242" s="1046"/>
      <c r="FQ242" s="1064"/>
      <c r="FR242" s="1064"/>
      <c r="FS242" s="1046"/>
      <c r="FT242" s="1046"/>
      <c r="FU242" s="1046"/>
      <c r="FV242" s="1046"/>
      <c r="FW242" s="1046"/>
      <c r="FX242" s="1046"/>
      <c r="FY242" s="1046"/>
      <c r="FZ242" s="1046"/>
      <c r="GA242" s="1046"/>
      <c r="GB242" s="1046"/>
      <c r="GC242" s="1046"/>
      <c r="GD242" s="1049"/>
      <c r="GE242" s="1049"/>
      <c r="GF242" s="1049"/>
      <c r="GG242" s="1049"/>
      <c r="GH242" s="1080"/>
      <c r="GI242" s="1081"/>
      <c r="GJ242" s="1081"/>
      <c r="GK242" s="1081"/>
      <c r="GL242" s="1049"/>
      <c r="GM242" s="1049"/>
      <c r="GN242" s="1049"/>
      <c r="GO242" s="1049"/>
      <c r="GP242" s="1083"/>
      <c r="GQ242" s="1083"/>
      <c r="GR242" s="1083"/>
      <c r="GS242" s="1083"/>
      <c r="GT242" s="1083"/>
      <c r="GU242" s="1083"/>
      <c r="GV242" s="1083"/>
      <c r="GW242" s="1083"/>
      <c r="GX242" s="1083"/>
      <c r="GY242" s="1083"/>
      <c r="GZ242" s="1083"/>
      <c r="HA242" s="1083"/>
      <c r="HB242" s="1083"/>
      <c r="HC242" s="1083"/>
      <c r="HD242" s="1083"/>
      <c r="HE242" s="1083"/>
      <c r="HF242" s="1083"/>
      <c r="HG242" s="1083"/>
      <c r="HH242" s="1083"/>
      <c r="HI242" s="1083"/>
      <c r="HJ242" s="1083"/>
      <c r="HK242" s="1083"/>
      <c r="HL242" s="1083"/>
      <c r="HM242" s="1083"/>
      <c r="HN242" s="1083"/>
      <c r="HO242" s="1083"/>
      <c r="HP242" s="1083"/>
      <c r="HQ242" s="1083"/>
      <c r="HR242" s="1083"/>
      <c r="HS242" s="1083"/>
      <c r="HT242" s="1083"/>
      <c r="HU242" s="1083"/>
      <c r="HV242" s="1083"/>
      <c r="HW242" s="1083"/>
      <c r="HX242" s="1083"/>
      <c r="HY242" s="1083"/>
      <c r="HZ242" s="1083"/>
      <c r="IA242" s="1083"/>
      <c r="IB242" s="1083"/>
      <c r="IC242" s="1083"/>
      <c r="ID242" s="1081"/>
      <c r="IE242" s="1081"/>
      <c r="IF242" s="1083"/>
      <c r="IG242" s="1084"/>
      <c r="IH242" s="1083"/>
      <c r="II242" s="1083"/>
      <c r="IJ242" s="1083"/>
      <c r="IK242" s="1083"/>
      <c r="IL242" s="1083"/>
      <c r="IM242" s="1083"/>
      <c r="IN242" s="1083"/>
      <c r="IO242" s="1083"/>
      <c r="IP242" s="1083"/>
      <c r="IQ242" s="1083"/>
      <c r="IR242" s="1083"/>
      <c r="IS242" s="1083"/>
      <c r="IT242" s="1083"/>
      <c r="IU242" s="1083"/>
      <c r="IV242" s="1083"/>
      <c r="IW242" s="1083"/>
      <c r="IX242" s="1083"/>
      <c r="IY242" s="1083"/>
      <c r="IZ242" s="1083"/>
      <c r="JA242" s="1083"/>
      <c r="JB242" s="1083"/>
      <c r="JC242" s="1083"/>
      <c r="JD242" s="1083"/>
      <c r="JE242" s="1083"/>
      <c r="JF242" s="1083"/>
      <c r="JG242" s="1083"/>
      <c r="JH242" s="1083"/>
      <c r="JI242" s="1083"/>
      <c r="JJ242" s="1083"/>
      <c r="JK242" s="1085"/>
    </row>
    <row r="243" spans="1:271" s="1027" customFormat="1" ht="18.95" hidden="1" customHeight="1">
      <c r="A243" s="1077"/>
      <c r="B243" s="1042"/>
      <c r="C243" s="1052"/>
      <c r="D243" s="1052"/>
      <c r="E243" s="1078"/>
      <c r="F243" s="1078"/>
      <c r="G243" s="1078"/>
      <c r="H243" s="1052"/>
      <c r="I243" s="1043"/>
      <c r="J243" s="1043"/>
      <c r="K243" s="1053"/>
      <c r="L243" s="1053"/>
      <c r="M243" s="1053"/>
      <c r="N243" s="1044"/>
      <c r="O243" s="1079"/>
      <c r="P243" s="1045"/>
      <c r="Q243" s="1044"/>
      <c r="R243" s="1044"/>
      <c r="S243" s="1044"/>
      <c r="T243" s="1044"/>
      <c r="U243" s="1044"/>
      <c r="V243" s="1044"/>
      <c r="W243" s="1044"/>
      <c r="X243" s="1044"/>
      <c r="Y243" s="1068"/>
      <c r="Z243" s="1068"/>
      <c r="AA243" s="1046"/>
      <c r="AB243" s="1046"/>
      <c r="AC243" s="1046"/>
      <c r="AD243" s="1046"/>
      <c r="AE243" s="1046"/>
      <c r="AF243" s="1046"/>
      <c r="AG243" s="1046"/>
      <c r="AH243" s="1046"/>
      <c r="AI243" s="1046"/>
      <c r="AJ243" s="1046"/>
      <c r="AK243" s="1046"/>
      <c r="AL243" s="1046"/>
      <c r="AM243" s="1047"/>
      <c r="AN243" s="1047"/>
      <c r="AO243" s="1046"/>
      <c r="AP243" s="1046"/>
      <c r="AQ243" s="1046"/>
      <c r="AR243" s="1046"/>
      <c r="AS243" s="1046"/>
      <c r="AT243" s="1046"/>
      <c r="AU243" s="1046"/>
      <c r="AV243" s="1046"/>
      <c r="AW243" s="1046"/>
      <c r="AX243" s="1046"/>
      <c r="AY243" s="1046"/>
      <c r="AZ243" s="1046"/>
      <c r="BA243" s="1047"/>
      <c r="BB243" s="1046"/>
      <c r="BC243" s="1046"/>
      <c r="BD243" s="1046"/>
      <c r="BE243" s="1046"/>
      <c r="BF243" s="1046"/>
      <c r="BG243" s="1046"/>
      <c r="BH243" s="1046"/>
      <c r="BI243" s="1046"/>
      <c r="BJ243" s="1046"/>
      <c r="BK243" s="1046"/>
      <c r="BL243" s="1046"/>
      <c r="BM243" s="1046"/>
      <c r="BN243" s="1046"/>
      <c r="BO243" s="1046"/>
      <c r="BP243" s="1046"/>
      <c r="BQ243" s="1046"/>
      <c r="BR243" s="1046"/>
      <c r="BS243" s="1046"/>
      <c r="BT243" s="1046"/>
      <c r="BU243" s="1046"/>
      <c r="BV243" s="1046"/>
      <c r="BW243" s="1046"/>
      <c r="BX243" s="1046"/>
      <c r="BY243" s="1046"/>
      <c r="BZ243" s="1046"/>
      <c r="CA243" s="1046"/>
      <c r="CB243" s="1046"/>
      <c r="CC243" s="1046"/>
      <c r="CD243" s="1046"/>
      <c r="CE243" s="1046"/>
      <c r="CF243" s="1046"/>
      <c r="CG243" s="1046"/>
      <c r="CH243" s="1046"/>
      <c r="CI243" s="1046"/>
      <c r="CJ243" s="1046"/>
      <c r="CK243" s="1046"/>
      <c r="CL243" s="1046"/>
      <c r="CM243" s="1046"/>
      <c r="CN243" s="1046"/>
      <c r="CO243" s="1046"/>
      <c r="CP243" s="1046"/>
      <c r="CQ243" s="1046"/>
      <c r="CR243" s="1046"/>
      <c r="CS243" s="1046"/>
      <c r="CT243" s="1046"/>
      <c r="CU243" s="1046"/>
      <c r="CV243" s="1046"/>
      <c r="CW243" s="1046"/>
      <c r="CX243" s="1046"/>
      <c r="CY243" s="1046"/>
      <c r="CZ243" s="1046"/>
      <c r="DA243" s="1046"/>
      <c r="DB243" s="1046"/>
      <c r="DC243" s="1046"/>
      <c r="DD243" s="1046"/>
      <c r="DE243" s="1046"/>
      <c r="DF243" s="1046"/>
      <c r="DG243" s="1046"/>
      <c r="DH243" s="1046"/>
      <c r="DI243" s="1046"/>
      <c r="DJ243" s="1046"/>
      <c r="DK243" s="1047"/>
      <c r="DL243" s="1046"/>
      <c r="DM243" s="1046"/>
      <c r="DN243" s="1046"/>
      <c r="DO243" s="1046"/>
      <c r="DP243" s="1046"/>
      <c r="DQ243" s="1046"/>
      <c r="DR243" s="1046"/>
      <c r="DS243" s="1046"/>
      <c r="DT243" s="1046"/>
      <c r="DU243" s="1046"/>
      <c r="DV243" s="1046"/>
      <c r="DW243" s="1046"/>
      <c r="DX243" s="1046"/>
      <c r="DY243" s="1046"/>
      <c r="DZ243" s="1046"/>
      <c r="EA243" s="1046"/>
      <c r="EB243" s="1046"/>
      <c r="EC243" s="1046"/>
      <c r="ED243" s="1046"/>
      <c r="EE243" s="1046"/>
      <c r="EF243" s="1046"/>
      <c r="EG243" s="1046"/>
      <c r="EH243" s="1046"/>
      <c r="EI243" s="1046"/>
      <c r="EJ243" s="1046"/>
      <c r="EK243" s="1046"/>
      <c r="EL243" s="1047"/>
      <c r="EM243" s="1046"/>
      <c r="EN243" s="1046"/>
      <c r="EO243" s="1046"/>
      <c r="EP243" s="1046"/>
      <c r="EQ243" s="1054"/>
      <c r="ER243" s="1054"/>
      <c r="ES243" s="1046"/>
      <c r="ET243" s="1046"/>
      <c r="EU243" s="1046"/>
      <c r="EV243" s="1046"/>
      <c r="EW243" s="1046"/>
      <c r="EX243" s="1046"/>
      <c r="EY243" s="1046"/>
      <c r="EZ243" s="1046"/>
      <c r="FA243" s="1046"/>
      <c r="FB243" s="1046"/>
      <c r="FC243" s="1046"/>
      <c r="FD243" s="1046"/>
      <c r="FE243" s="1046"/>
      <c r="FF243" s="1048"/>
      <c r="FG243" s="1046"/>
      <c r="FH243" s="1046"/>
      <c r="FI243" s="1046"/>
      <c r="FJ243" s="1046"/>
      <c r="FK243" s="1046"/>
      <c r="FL243" s="1046"/>
      <c r="FM243" s="1046"/>
      <c r="FN243" s="1046"/>
      <c r="FO243" s="1046"/>
      <c r="FP243" s="1046"/>
      <c r="FQ243" s="1064"/>
      <c r="FR243" s="1064"/>
      <c r="FS243" s="1046"/>
      <c r="FT243" s="1046"/>
      <c r="FU243" s="1046"/>
      <c r="FV243" s="1046"/>
      <c r="FW243" s="1046"/>
      <c r="FX243" s="1046"/>
      <c r="FY243" s="1046"/>
      <c r="FZ243" s="1046"/>
      <c r="GA243" s="1046"/>
      <c r="GB243" s="1046"/>
      <c r="GC243" s="1046"/>
      <c r="GD243" s="1049"/>
      <c r="GE243" s="1049"/>
      <c r="GF243" s="1049"/>
      <c r="GG243" s="1049"/>
      <c r="GH243" s="1080"/>
      <c r="GI243" s="1081"/>
      <c r="GJ243" s="1081"/>
      <c r="GK243" s="1081"/>
      <c r="GL243" s="1049"/>
      <c r="GM243" s="1049"/>
      <c r="GN243" s="1049"/>
      <c r="GO243" s="1049"/>
      <c r="GP243" s="1083"/>
      <c r="GQ243" s="1083"/>
      <c r="GR243" s="1083"/>
      <c r="GS243" s="1083"/>
      <c r="GT243" s="1083"/>
      <c r="GU243" s="1083"/>
      <c r="GV243" s="1083"/>
      <c r="GW243" s="1083"/>
      <c r="GX243" s="1083"/>
      <c r="GY243" s="1083"/>
      <c r="GZ243" s="1083"/>
      <c r="HA243" s="1083"/>
      <c r="HB243" s="1083"/>
      <c r="HC243" s="1083"/>
      <c r="HD243" s="1083"/>
      <c r="HE243" s="1083"/>
      <c r="HF243" s="1083"/>
      <c r="HG243" s="1083"/>
      <c r="HH243" s="1083"/>
      <c r="HI243" s="1083"/>
      <c r="HJ243" s="1083"/>
      <c r="HK243" s="1083"/>
      <c r="HL243" s="1083"/>
      <c r="HM243" s="1083"/>
      <c r="HN243" s="1083"/>
      <c r="HO243" s="1083"/>
      <c r="HP243" s="1083"/>
      <c r="HQ243" s="1083"/>
      <c r="HR243" s="1083"/>
      <c r="HS243" s="1083"/>
      <c r="HT243" s="1083"/>
      <c r="HU243" s="1083"/>
      <c r="HV243" s="1083"/>
      <c r="HW243" s="1083"/>
      <c r="HX243" s="1083"/>
      <c r="HY243" s="1083"/>
      <c r="HZ243" s="1083"/>
      <c r="IA243" s="1083"/>
      <c r="IB243" s="1083"/>
      <c r="IC243" s="1083"/>
      <c r="ID243" s="1081"/>
      <c r="IE243" s="1081"/>
      <c r="IF243" s="1083"/>
      <c r="IG243" s="1084"/>
      <c r="IH243" s="1083"/>
      <c r="II243" s="1083"/>
      <c r="IJ243" s="1083"/>
      <c r="IK243" s="1083"/>
      <c r="IL243" s="1083"/>
      <c r="IM243" s="1083"/>
      <c r="IN243" s="1083"/>
      <c r="IO243" s="1083"/>
      <c r="IP243" s="1083"/>
      <c r="IQ243" s="1083"/>
      <c r="IR243" s="1083"/>
      <c r="IS243" s="1083"/>
      <c r="IT243" s="1083"/>
      <c r="IU243" s="1083"/>
      <c r="IV243" s="1083"/>
      <c r="IW243" s="1083"/>
      <c r="IX243" s="1083"/>
      <c r="IY243" s="1083"/>
      <c r="IZ243" s="1083"/>
      <c r="JA243" s="1083"/>
      <c r="JB243" s="1083"/>
      <c r="JC243" s="1083"/>
      <c r="JD243" s="1083"/>
      <c r="JE243" s="1083"/>
      <c r="JF243" s="1083"/>
      <c r="JG243" s="1083"/>
      <c r="JH243" s="1083"/>
      <c r="JI243" s="1083"/>
      <c r="JJ243" s="1083"/>
      <c r="JK243" s="1085"/>
    </row>
    <row r="244" spans="1:271" s="1027" customFormat="1" ht="18.95" hidden="1" customHeight="1">
      <c r="A244" s="1077"/>
      <c r="B244" s="1042"/>
      <c r="C244" s="1052"/>
      <c r="D244" s="1052"/>
      <c r="E244" s="1078"/>
      <c r="F244" s="1078"/>
      <c r="G244" s="1078"/>
      <c r="H244" s="1052"/>
      <c r="I244" s="1043"/>
      <c r="J244" s="1043"/>
      <c r="K244" s="1053"/>
      <c r="L244" s="1053"/>
      <c r="M244" s="1053"/>
      <c r="N244" s="1044"/>
      <c r="O244" s="1079"/>
      <c r="P244" s="1045"/>
      <c r="Q244" s="1044"/>
      <c r="R244" s="1044"/>
      <c r="S244" s="1044"/>
      <c r="T244" s="1044"/>
      <c r="U244" s="1044"/>
      <c r="V244" s="1044"/>
      <c r="W244" s="1044"/>
      <c r="X244" s="1044"/>
      <c r="Y244" s="1068"/>
      <c r="Z244" s="1068"/>
      <c r="AA244" s="1046"/>
      <c r="AB244" s="1046"/>
      <c r="AC244" s="1046"/>
      <c r="AD244" s="1046"/>
      <c r="AE244" s="1046"/>
      <c r="AF244" s="1046"/>
      <c r="AG244" s="1046"/>
      <c r="AH244" s="1046"/>
      <c r="AI244" s="1046"/>
      <c r="AJ244" s="1046"/>
      <c r="AK244" s="1046"/>
      <c r="AL244" s="1046"/>
      <c r="AM244" s="1047"/>
      <c r="AN244" s="1047"/>
      <c r="AO244" s="1046"/>
      <c r="AP244" s="1046"/>
      <c r="AQ244" s="1046"/>
      <c r="AR244" s="1046"/>
      <c r="AS244" s="1046"/>
      <c r="AT244" s="1046"/>
      <c r="AU244" s="1046"/>
      <c r="AV244" s="1046"/>
      <c r="AW244" s="1046"/>
      <c r="AX244" s="1046"/>
      <c r="AY244" s="1046"/>
      <c r="AZ244" s="1046"/>
      <c r="BA244" s="1047"/>
      <c r="BB244" s="1046"/>
      <c r="BC244" s="1046"/>
      <c r="BD244" s="1046"/>
      <c r="BE244" s="1046"/>
      <c r="BF244" s="1046"/>
      <c r="BG244" s="1046"/>
      <c r="BH244" s="1046"/>
      <c r="BI244" s="1046"/>
      <c r="BJ244" s="1046"/>
      <c r="BK244" s="1046"/>
      <c r="BL244" s="1046"/>
      <c r="BM244" s="1046"/>
      <c r="BN244" s="1046"/>
      <c r="BO244" s="1046"/>
      <c r="BP244" s="1046"/>
      <c r="BQ244" s="1046"/>
      <c r="BR244" s="1046"/>
      <c r="BS244" s="1046"/>
      <c r="BT244" s="1046"/>
      <c r="BU244" s="1046"/>
      <c r="BV244" s="1046"/>
      <c r="BW244" s="1046"/>
      <c r="BX244" s="1046"/>
      <c r="BY244" s="1046"/>
      <c r="BZ244" s="1046"/>
      <c r="CA244" s="1046"/>
      <c r="CB244" s="1046"/>
      <c r="CC244" s="1046"/>
      <c r="CD244" s="1046"/>
      <c r="CE244" s="1046"/>
      <c r="CF244" s="1046"/>
      <c r="CG244" s="1046"/>
      <c r="CH244" s="1046"/>
      <c r="CI244" s="1046"/>
      <c r="CJ244" s="1046"/>
      <c r="CK244" s="1046"/>
      <c r="CL244" s="1046"/>
      <c r="CM244" s="1046"/>
      <c r="CN244" s="1046"/>
      <c r="CO244" s="1046"/>
      <c r="CP244" s="1046"/>
      <c r="CQ244" s="1046"/>
      <c r="CR244" s="1046"/>
      <c r="CS244" s="1046"/>
      <c r="CT244" s="1046"/>
      <c r="CU244" s="1046"/>
      <c r="CV244" s="1046"/>
      <c r="CW244" s="1046"/>
      <c r="CX244" s="1046"/>
      <c r="CY244" s="1046"/>
      <c r="CZ244" s="1046"/>
      <c r="DA244" s="1046"/>
      <c r="DB244" s="1046"/>
      <c r="DC244" s="1046"/>
      <c r="DD244" s="1046"/>
      <c r="DE244" s="1046"/>
      <c r="DF244" s="1046"/>
      <c r="DG244" s="1046"/>
      <c r="DH244" s="1046"/>
      <c r="DI244" s="1046"/>
      <c r="DJ244" s="1046"/>
      <c r="DK244" s="1047"/>
      <c r="DL244" s="1046"/>
      <c r="DM244" s="1046"/>
      <c r="DN244" s="1046"/>
      <c r="DO244" s="1046"/>
      <c r="DP244" s="1046"/>
      <c r="DQ244" s="1046"/>
      <c r="DR244" s="1046"/>
      <c r="DS244" s="1046"/>
      <c r="DT244" s="1046"/>
      <c r="DU244" s="1046"/>
      <c r="DV244" s="1046"/>
      <c r="DW244" s="1046"/>
      <c r="DX244" s="1046"/>
      <c r="DY244" s="1046"/>
      <c r="DZ244" s="1046"/>
      <c r="EA244" s="1046"/>
      <c r="EB244" s="1046"/>
      <c r="EC244" s="1046"/>
      <c r="ED244" s="1046"/>
      <c r="EE244" s="1046"/>
      <c r="EF244" s="1046"/>
      <c r="EG244" s="1046"/>
      <c r="EH244" s="1046"/>
      <c r="EI244" s="1046"/>
      <c r="EJ244" s="1046"/>
      <c r="EK244" s="1046"/>
      <c r="EL244" s="1047"/>
      <c r="EM244" s="1046"/>
      <c r="EN244" s="1046"/>
      <c r="EO244" s="1046"/>
      <c r="EP244" s="1046"/>
      <c r="EQ244" s="1054"/>
      <c r="ER244" s="1054"/>
      <c r="ES244" s="1046"/>
      <c r="ET244" s="1046"/>
      <c r="EU244" s="1046"/>
      <c r="EV244" s="1046"/>
      <c r="EW244" s="1046"/>
      <c r="EX244" s="1046"/>
      <c r="EY244" s="1046"/>
      <c r="EZ244" s="1046"/>
      <c r="FA244" s="1046"/>
      <c r="FB244" s="1046"/>
      <c r="FC244" s="1046"/>
      <c r="FD244" s="1046"/>
      <c r="FE244" s="1046"/>
      <c r="FF244" s="1048"/>
      <c r="FG244" s="1046"/>
      <c r="FH244" s="1046"/>
      <c r="FI244" s="1046"/>
      <c r="FJ244" s="1046"/>
      <c r="FK244" s="1046"/>
      <c r="FL244" s="1046"/>
      <c r="FM244" s="1046"/>
      <c r="FN244" s="1046"/>
      <c r="FO244" s="1046"/>
      <c r="FP244" s="1046"/>
      <c r="FQ244" s="1064"/>
      <c r="FR244" s="1064"/>
      <c r="FS244" s="1046"/>
      <c r="FT244" s="1046"/>
      <c r="FU244" s="1046"/>
      <c r="FV244" s="1046"/>
      <c r="FW244" s="1046"/>
      <c r="FX244" s="1046"/>
      <c r="FY244" s="1046"/>
      <c r="FZ244" s="1046"/>
      <c r="GA244" s="1046"/>
      <c r="GB244" s="1046"/>
      <c r="GC244" s="1046"/>
      <c r="GD244" s="1049"/>
      <c r="GE244" s="1049"/>
      <c r="GF244" s="1049"/>
      <c r="GG244" s="1049"/>
      <c r="GH244" s="1080"/>
      <c r="GI244" s="1081"/>
      <c r="GJ244" s="1081"/>
      <c r="GK244" s="1081"/>
      <c r="GL244" s="1049"/>
      <c r="GM244" s="1049"/>
      <c r="GN244" s="1049"/>
      <c r="GO244" s="1049"/>
      <c r="GP244" s="1083"/>
      <c r="GQ244" s="1083"/>
      <c r="GR244" s="1083"/>
      <c r="GS244" s="1083"/>
      <c r="GT244" s="1083"/>
      <c r="GU244" s="1083"/>
      <c r="GV244" s="1083"/>
      <c r="GW244" s="1083"/>
      <c r="GX244" s="1083"/>
      <c r="GY244" s="1083"/>
      <c r="GZ244" s="1083"/>
      <c r="HA244" s="1083"/>
      <c r="HB244" s="1083"/>
      <c r="HC244" s="1083"/>
      <c r="HD244" s="1083"/>
      <c r="HE244" s="1083"/>
      <c r="HF244" s="1083"/>
      <c r="HG244" s="1083"/>
      <c r="HH244" s="1083"/>
      <c r="HI244" s="1083"/>
      <c r="HJ244" s="1083"/>
      <c r="HK244" s="1083"/>
      <c r="HL244" s="1083"/>
      <c r="HM244" s="1083"/>
      <c r="HN244" s="1083"/>
      <c r="HO244" s="1083"/>
      <c r="HP244" s="1083"/>
      <c r="HQ244" s="1083"/>
      <c r="HR244" s="1083"/>
      <c r="HS244" s="1083"/>
      <c r="HT244" s="1083"/>
      <c r="HU244" s="1083"/>
      <c r="HV244" s="1083"/>
      <c r="HW244" s="1083"/>
      <c r="HX244" s="1083"/>
      <c r="HY244" s="1083"/>
      <c r="HZ244" s="1083"/>
      <c r="IA244" s="1083"/>
      <c r="IB244" s="1083"/>
      <c r="IC244" s="1083"/>
      <c r="ID244" s="1081"/>
      <c r="IE244" s="1081"/>
      <c r="IF244" s="1083"/>
      <c r="IG244" s="1084"/>
      <c r="IH244" s="1083"/>
      <c r="II244" s="1083"/>
      <c r="IJ244" s="1083"/>
      <c r="IK244" s="1083"/>
      <c r="IL244" s="1083"/>
      <c r="IM244" s="1083"/>
      <c r="IN244" s="1083"/>
      <c r="IO244" s="1083"/>
      <c r="IP244" s="1083"/>
      <c r="IQ244" s="1083"/>
      <c r="IR244" s="1083"/>
      <c r="IS244" s="1083"/>
      <c r="IT244" s="1083"/>
      <c r="IU244" s="1083"/>
      <c r="IV244" s="1083"/>
      <c r="IW244" s="1083"/>
      <c r="IX244" s="1083"/>
      <c r="IY244" s="1083"/>
      <c r="IZ244" s="1083"/>
      <c r="JA244" s="1083"/>
      <c r="JB244" s="1083"/>
      <c r="JC244" s="1083"/>
      <c r="JD244" s="1083"/>
      <c r="JE244" s="1083"/>
      <c r="JF244" s="1083"/>
      <c r="JG244" s="1083"/>
      <c r="JH244" s="1083"/>
      <c r="JI244" s="1083"/>
      <c r="JJ244" s="1083"/>
      <c r="JK244" s="1085"/>
    </row>
    <row r="245" spans="1:271" s="1027" customFormat="1" ht="18.95" hidden="1" customHeight="1">
      <c r="A245" s="1077"/>
      <c r="B245" s="1042"/>
      <c r="C245" s="1052"/>
      <c r="D245" s="1052"/>
      <c r="E245" s="1078"/>
      <c r="F245" s="1078"/>
      <c r="G245" s="1078"/>
      <c r="H245" s="1052"/>
      <c r="I245" s="1043"/>
      <c r="J245" s="1043"/>
      <c r="K245" s="1053"/>
      <c r="L245" s="1053"/>
      <c r="M245" s="1053"/>
      <c r="N245" s="1044"/>
      <c r="O245" s="1079"/>
      <c r="P245" s="1045"/>
      <c r="Q245" s="1044"/>
      <c r="R245" s="1044"/>
      <c r="S245" s="1044"/>
      <c r="T245" s="1044"/>
      <c r="U245" s="1044"/>
      <c r="V245" s="1044"/>
      <c r="W245" s="1044"/>
      <c r="X245" s="1044"/>
      <c r="Y245" s="1068"/>
      <c r="Z245" s="1068"/>
      <c r="AA245" s="1046"/>
      <c r="AB245" s="1046"/>
      <c r="AC245" s="1046"/>
      <c r="AD245" s="1046"/>
      <c r="AE245" s="1046"/>
      <c r="AF245" s="1046"/>
      <c r="AG245" s="1046"/>
      <c r="AH245" s="1046"/>
      <c r="AI245" s="1046"/>
      <c r="AJ245" s="1046"/>
      <c r="AK245" s="1046"/>
      <c r="AL245" s="1046"/>
      <c r="AM245" s="1047"/>
      <c r="AN245" s="1047"/>
      <c r="AO245" s="1046"/>
      <c r="AP245" s="1046"/>
      <c r="AQ245" s="1046"/>
      <c r="AR245" s="1046"/>
      <c r="AS245" s="1046"/>
      <c r="AT245" s="1046"/>
      <c r="AU245" s="1046"/>
      <c r="AV245" s="1046"/>
      <c r="AW245" s="1046"/>
      <c r="AX245" s="1046"/>
      <c r="AY245" s="1046"/>
      <c r="AZ245" s="1046"/>
      <c r="BA245" s="1047"/>
      <c r="BB245" s="1046"/>
      <c r="BC245" s="1046"/>
      <c r="BD245" s="1046"/>
      <c r="BE245" s="1046"/>
      <c r="BF245" s="1046"/>
      <c r="BG245" s="1046"/>
      <c r="BH245" s="1046"/>
      <c r="BI245" s="1046"/>
      <c r="BJ245" s="1046"/>
      <c r="BK245" s="1046"/>
      <c r="BL245" s="1046"/>
      <c r="BM245" s="1046"/>
      <c r="BN245" s="1046"/>
      <c r="BO245" s="1046"/>
      <c r="BP245" s="1046"/>
      <c r="BQ245" s="1046"/>
      <c r="BR245" s="1046"/>
      <c r="BS245" s="1046"/>
      <c r="BT245" s="1046"/>
      <c r="BU245" s="1046"/>
      <c r="BV245" s="1046"/>
      <c r="BW245" s="1046"/>
      <c r="BX245" s="1046"/>
      <c r="BY245" s="1046"/>
      <c r="BZ245" s="1046"/>
      <c r="CA245" s="1046"/>
      <c r="CB245" s="1046"/>
      <c r="CC245" s="1046"/>
      <c r="CD245" s="1046"/>
      <c r="CE245" s="1046"/>
      <c r="CF245" s="1046"/>
      <c r="CG245" s="1046"/>
      <c r="CH245" s="1046"/>
      <c r="CI245" s="1046"/>
      <c r="CJ245" s="1046"/>
      <c r="CK245" s="1046"/>
      <c r="CL245" s="1046"/>
      <c r="CM245" s="1046"/>
      <c r="CN245" s="1046"/>
      <c r="CO245" s="1046"/>
      <c r="CP245" s="1046"/>
      <c r="CQ245" s="1046"/>
      <c r="CR245" s="1046"/>
      <c r="CS245" s="1046"/>
      <c r="CT245" s="1046"/>
      <c r="CU245" s="1046"/>
      <c r="CV245" s="1046"/>
      <c r="CW245" s="1046"/>
      <c r="CX245" s="1046"/>
      <c r="CY245" s="1046"/>
      <c r="CZ245" s="1046"/>
      <c r="DA245" s="1046"/>
      <c r="DB245" s="1046"/>
      <c r="DC245" s="1046"/>
      <c r="DD245" s="1046"/>
      <c r="DE245" s="1046"/>
      <c r="DF245" s="1046"/>
      <c r="DG245" s="1046"/>
      <c r="DH245" s="1046"/>
      <c r="DI245" s="1046"/>
      <c r="DJ245" s="1046"/>
      <c r="DK245" s="1047"/>
      <c r="DL245" s="1046"/>
      <c r="DM245" s="1046"/>
      <c r="DN245" s="1046"/>
      <c r="DO245" s="1046"/>
      <c r="DP245" s="1046"/>
      <c r="DQ245" s="1046"/>
      <c r="DR245" s="1046"/>
      <c r="DS245" s="1046"/>
      <c r="DT245" s="1046"/>
      <c r="DU245" s="1046"/>
      <c r="DV245" s="1046"/>
      <c r="DW245" s="1046"/>
      <c r="DX245" s="1046"/>
      <c r="DY245" s="1046"/>
      <c r="DZ245" s="1046"/>
      <c r="EA245" s="1046"/>
      <c r="EB245" s="1046"/>
      <c r="EC245" s="1046"/>
      <c r="ED245" s="1046"/>
      <c r="EE245" s="1046"/>
      <c r="EF245" s="1046"/>
      <c r="EG245" s="1046"/>
      <c r="EH245" s="1046"/>
      <c r="EI245" s="1046"/>
      <c r="EJ245" s="1046"/>
      <c r="EK245" s="1046"/>
      <c r="EL245" s="1047"/>
      <c r="EM245" s="1046"/>
      <c r="EN245" s="1046"/>
      <c r="EO245" s="1046"/>
      <c r="EP245" s="1046"/>
      <c r="EQ245" s="1054"/>
      <c r="ER245" s="1054"/>
      <c r="ES245" s="1046"/>
      <c r="ET245" s="1046"/>
      <c r="EU245" s="1046"/>
      <c r="EV245" s="1046"/>
      <c r="EW245" s="1046"/>
      <c r="EX245" s="1046"/>
      <c r="EY245" s="1046"/>
      <c r="EZ245" s="1046"/>
      <c r="FA245" s="1046"/>
      <c r="FB245" s="1046"/>
      <c r="FC245" s="1046"/>
      <c r="FD245" s="1046"/>
      <c r="FE245" s="1046"/>
      <c r="FF245" s="1048"/>
      <c r="FG245" s="1046"/>
      <c r="FH245" s="1046"/>
      <c r="FI245" s="1046"/>
      <c r="FJ245" s="1046"/>
      <c r="FK245" s="1046"/>
      <c r="FL245" s="1046"/>
      <c r="FM245" s="1046"/>
      <c r="FN245" s="1046"/>
      <c r="FO245" s="1046"/>
      <c r="FP245" s="1046"/>
      <c r="FQ245" s="1064"/>
      <c r="FR245" s="1064"/>
      <c r="FS245" s="1046"/>
      <c r="FT245" s="1046"/>
      <c r="FU245" s="1046"/>
      <c r="FV245" s="1046"/>
      <c r="FW245" s="1046"/>
      <c r="FX245" s="1046"/>
      <c r="FY245" s="1046"/>
      <c r="FZ245" s="1046"/>
      <c r="GA245" s="1046"/>
      <c r="GB245" s="1046"/>
      <c r="GC245" s="1046"/>
      <c r="GD245" s="1049"/>
      <c r="GE245" s="1049"/>
      <c r="GF245" s="1049"/>
      <c r="GG245" s="1049"/>
      <c r="GH245" s="1080"/>
      <c r="GI245" s="1081"/>
      <c r="GJ245" s="1081"/>
      <c r="GK245" s="1081"/>
      <c r="GL245" s="1049"/>
      <c r="GM245" s="1049"/>
      <c r="GN245" s="1049"/>
      <c r="GO245" s="1049"/>
      <c r="GP245" s="1083"/>
      <c r="GQ245" s="1083"/>
      <c r="GR245" s="1083"/>
      <c r="GS245" s="1083"/>
      <c r="GT245" s="1083"/>
      <c r="GU245" s="1083"/>
      <c r="GV245" s="1083"/>
      <c r="GW245" s="1083"/>
      <c r="GX245" s="1083"/>
      <c r="GY245" s="1083"/>
      <c r="GZ245" s="1083"/>
      <c r="HA245" s="1083"/>
      <c r="HB245" s="1083"/>
      <c r="HC245" s="1083"/>
      <c r="HD245" s="1083"/>
      <c r="HE245" s="1083"/>
      <c r="HF245" s="1083"/>
      <c r="HG245" s="1083"/>
      <c r="HH245" s="1083"/>
      <c r="HI245" s="1083"/>
      <c r="HJ245" s="1083"/>
      <c r="HK245" s="1083"/>
      <c r="HL245" s="1083"/>
      <c r="HM245" s="1083"/>
      <c r="HN245" s="1083"/>
      <c r="HO245" s="1083"/>
      <c r="HP245" s="1083"/>
      <c r="HQ245" s="1083"/>
      <c r="HR245" s="1083"/>
      <c r="HS245" s="1083"/>
      <c r="HT245" s="1083"/>
      <c r="HU245" s="1083"/>
      <c r="HV245" s="1083"/>
      <c r="HW245" s="1083"/>
      <c r="HX245" s="1083"/>
      <c r="HY245" s="1083"/>
      <c r="HZ245" s="1083"/>
      <c r="IA245" s="1083"/>
      <c r="IB245" s="1083"/>
      <c r="IC245" s="1083"/>
      <c r="ID245" s="1081"/>
      <c r="IE245" s="1081"/>
      <c r="IF245" s="1083"/>
      <c r="IG245" s="1084"/>
      <c r="IH245" s="1083"/>
      <c r="II245" s="1083"/>
      <c r="IJ245" s="1083"/>
      <c r="IK245" s="1083"/>
      <c r="IL245" s="1083"/>
      <c r="IM245" s="1083"/>
      <c r="IN245" s="1083"/>
      <c r="IO245" s="1083"/>
      <c r="IP245" s="1083"/>
      <c r="IQ245" s="1083"/>
      <c r="IR245" s="1083"/>
      <c r="IS245" s="1083"/>
      <c r="IT245" s="1083"/>
      <c r="IU245" s="1083"/>
      <c r="IV245" s="1083"/>
      <c r="IW245" s="1083"/>
      <c r="IX245" s="1083"/>
      <c r="IY245" s="1083"/>
      <c r="IZ245" s="1083"/>
      <c r="JA245" s="1083"/>
      <c r="JB245" s="1083"/>
      <c r="JC245" s="1083"/>
      <c r="JD245" s="1083"/>
      <c r="JE245" s="1083"/>
      <c r="JF245" s="1083"/>
      <c r="JG245" s="1083"/>
      <c r="JH245" s="1083"/>
      <c r="JI245" s="1083"/>
      <c r="JJ245" s="1083"/>
      <c r="JK245" s="1085"/>
    </row>
    <row r="246" spans="1:271" s="1027" customFormat="1" ht="18.95" hidden="1" customHeight="1">
      <c r="A246" s="1077"/>
      <c r="B246" s="1042"/>
      <c r="C246" s="1052"/>
      <c r="D246" s="1052"/>
      <c r="E246" s="1078"/>
      <c r="F246" s="1078"/>
      <c r="G246" s="1078"/>
      <c r="H246" s="1052"/>
      <c r="I246" s="1043"/>
      <c r="J246" s="1043"/>
      <c r="K246" s="1053"/>
      <c r="L246" s="1053"/>
      <c r="M246" s="1053"/>
      <c r="N246" s="1044"/>
      <c r="O246" s="1079"/>
      <c r="P246" s="1045"/>
      <c r="Q246" s="1044"/>
      <c r="R246" s="1044"/>
      <c r="S246" s="1044"/>
      <c r="T246" s="1044"/>
      <c r="U246" s="1044"/>
      <c r="V246" s="1044"/>
      <c r="W246" s="1044"/>
      <c r="X246" s="1044"/>
      <c r="Y246" s="1068"/>
      <c r="Z246" s="1068"/>
      <c r="AA246" s="1046"/>
      <c r="AB246" s="1046"/>
      <c r="AC246" s="1046"/>
      <c r="AD246" s="1046"/>
      <c r="AE246" s="1046"/>
      <c r="AF246" s="1046"/>
      <c r="AG246" s="1046"/>
      <c r="AH246" s="1046"/>
      <c r="AI246" s="1046"/>
      <c r="AJ246" s="1046"/>
      <c r="AK246" s="1046"/>
      <c r="AL246" s="1046"/>
      <c r="AM246" s="1047"/>
      <c r="AN246" s="1047"/>
      <c r="AO246" s="1046"/>
      <c r="AP246" s="1046"/>
      <c r="AQ246" s="1046"/>
      <c r="AR246" s="1046"/>
      <c r="AS246" s="1046"/>
      <c r="AT246" s="1046"/>
      <c r="AU246" s="1046"/>
      <c r="AV246" s="1046"/>
      <c r="AW246" s="1046"/>
      <c r="AX246" s="1046"/>
      <c r="AY246" s="1046"/>
      <c r="AZ246" s="1046"/>
      <c r="BA246" s="1047"/>
      <c r="BB246" s="1046"/>
      <c r="BC246" s="1046"/>
      <c r="BD246" s="1046"/>
      <c r="BE246" s="1046"/>
      <c r="BF246" s="1046"/>
      <c r="BG246" s="1046"/>
      <c r="BH246" s="1046"/>
      <c r="BI246" s="1046"/>
      <c r="BJ246" s="1046"/>
      <c r="BK246" s="1046"/>
      <c r="BL246" s="1046"/>
      <c r="BM246" s="1046"/>
      <c r="BN246" s="1046"/>
      <c r="BO246" s="1046"/>
      <c r="BP246" s="1046"/>
      <c r="BQ246" s="1046"/>
      <c r="BR246" s="1046"/>
      <c r="BS246" s="1046"/>
      <c r="BT246" s="1046"/>
      <c r="BU246" s="1046"/>
      <c r="BV246" s="1046"/>
      <c r="BW246" s="1046"/>
      <c r="BX246" s="1046"/>
      <c r="BY246" s="1046"/>
      <c r="BZ246" s="1046"/>
      <c r="CA246" s="1046"/>
      <c r="CB246" s="1046"/>
      <c r="CC246" s="1046"/>
      <c r="CD246" s="1046"/>
      <c r="CE246" s="1046"/>
      <c r="CF246" s="1046"/>
      <c r="CG246" s="1046"/>
      <c r="CH246" s="1046"/>
      <c r="CI246" s="1046"/>
      <c r="CJ246" s="1046"/>
      <c r="CK246" s="1046"/>
      <c r="CL246" s="1046"/>
      <c r="CM246" s="1046"/>
      <c r="CN246" s="1046"/>
      <c r="CO246" s="1046"/>
      <c r="CP246" s="1046"/>
      <c r="CQ246" s="1046"/>
      <c r="CR246" s="1046"/>
      <c r="CS246" s="1046"/>
      <c r="CT246" s="1046"/>
      <c r="CU246" s="1046"/>
      <c r="CV246" s="1046"/>
      <c r="CW246" s="1046"/>
      <c r="CX246" s="1046"/>
      <c r="CY246" s="1046"/>
      <c r="CZ246" s="1046"/>
      <c r="DA246" s="1046"/>
      <c r="DB246" s="1046"/>
      <c r="DC246" s="1046"/>
      <c r="DD246" s="1046"/>
      <c r="DE246" s="1046"/>
      <c r="DF246" s="1046"/>
      <c r="DG246" s="1046"/>
      <c r="DH246" s="1046"/>
      <c r="DI246" s="1046"/>
      <c r="DJ246" s="1046"/>
      <c r="DK246" s="1047"/>
      <c r="DL246" s="1046"/>
      <c r="DM246" s="1046"/>
      <c r="DN246" s="1046"/>
      <c r="DO246" s="1046"/>
      <c r="DP246" s="1046"/>
      <c r="DQ246" s="1046"/>
      <c r="DR246" s="1046"/>
      <c r="DS246" s="1046"/>
      <c r="DT246" s="1046"/>
      <c r="DU246" s="1046"/>
      <c r="DV246" s="1046"/>
      <c r="DW246" s="1046"/>
      <c r="DX246" s="1046"/>
      <c r="DY246" s="1046"/>
      <c r="DZ246" s="1046"/>
      <c r="EA246" s="1046"/>
      <c r="EB246" s="1046"/>
      <c r="EC246" s="1046"/>
      <c r="ED246" s="1046"/>
      <c r="EE246" s="1046"/>
      <c r="EF246" s="1046"/>
      <c r="EG246" s="1046"/>
      <c r="EH246" s="1046"/>
      <c r="EI246" s="1046"/>
      <c r="EJ246" s="1046"/>
      <c r="EK246" s="1046"/>
      <c r="EL246" s="1047"/>
      <c r="EM246" s="1046"/>
      <c r="EN246" s="1046"/>
      <c r="EO246" s="1046"/>
      <c r="EP246" s="1046"/>
      <c r="EQ246" s="1054"/>
      <c r="ER246" s="1054"/>
      <c r="ES246" s="1046"/>
      <c r="ET246" s="1046"/>
      <c r="EU246" s="1046"/>
      <c r="EV246" s="1046"/>
      <c r="EW246" s="1046"/>
      <c r="EX246" s="1046"/>
      <c r="EY246" s="1046"/>
      <c r="EZ246" s="1046"/>
      <c r="FA246" s="1046"/>
      <c r="FB246" s="1046"/>
      <c r="FC246" s="1046"/>
      <c r="FD246" s="1046"/>
      <c r="FE246" s="1046"/>
      <c r="FF246" s="1048"/>
      <c r="FG246" s="1046"/>
      <c r="FH246" s="1046"/>
      <c r="FI246" s="1046"/>
      <c r="FJ246" s="1046"/>
      <c r="FK246" s="1046"/>
      <c r="FL246" s="1046"/>
      <c r="FM246" s="1046"/>
      <c r="FN246" s="1046"/>
      <c r="FO246" s="1046"/>
      <c r="FP246" s="1046"/>
      <c r="FQ246" s="1064"/>
      <c r="FR246" s="1064"/>
      <c r="FS246" s="1046"/>
      <c r="FT246" s="1046"/>
      <c r="FU246" s="1046"/>
      <c r="FV246" s="1046"/>
      <c r="FW246" s="1046"/>
      <c r="FX246" s="1046"/>
      <c r="FY246" s="1046"/>
      <c r="FZ246" s="1046"/>
      <c r="GA246" s="1046"/>
      <c r="GB246" s="1046"/>
      <c r="GC246" s="1046"/>
      <c r="GD246" s="1049"/>
      <c r="GE246" s="1049"/>
      <c r="GF246" s="1049"/>
      <c r="GG246" s="1049"/>
      <c r="GH246" s="1080"/>
      <c r="GI246" s="1081"/>
      <c r="GJ246" s="1081"/>
      <c r="GK246" s="1081"/>
      <c r="GL246" s="1049"/>
      <c r="GM246" s="1049"/>
      <c r="GN246" s="1049"/>
      <c r="GO246" s="1049"/>
      <c r="GP246" s="1083"/>
      <c r="GQ246" s="1083"/>
      <c r="GR246" s="1083"/>
      <c r="GS246" s="1083"/>
      <c r="GT246" s="1083"/>
      <c r="GU246" s="1083"/>
      <c r="GV246" s="1083"/>
      <c r="GW246" s="1083"/>
      <c r="GX246" s="1083"/>
      <c r="GY246" s="1083"/>
      <c r="GZ246" s="1083"/>
      <c r="HA246" s="1083"/>
      <c r="HB246" s="1083"/>
      <c r="HC246" s="1083"/>
      <c r="HD246" s="1083"/>
      <c r="HE246" s="1083"/>
      <c r="HF246" s="1083"/>
      <c r="HG246" s="1083"/>
      <c r="HH246" s="1083"/>
      <c r="HI246" s="1083"/>
      <c r="HJ246" s="1083"/>
      <c r="HK246" s="1083"/>
      <c r="HL246" s="1083"/>
      <c r="HM246" s="1083"/>
      <c r="HN246" s="1083"/>
      <c r="HO246" s="1083"/>
      <c r="HP246" s="1083"/>
      <c r="HQ246" s="1083"/>
      <c r="HR246" s="1083"/>
      <c r="HS246" s="1083"/>
      <c r="HT246" s="1083"/>
      <c r="HU246" s="1083"/>
      <c r="HV246" s="1083"/>
      <c r="HW246" s="1083"/>
      <c r="HX246" s="1083"/>
      <c r="HY246" s="1083"/>
      <c r="HZ246" s="1083"/>
      <c r="IA246" s="1083"/>
      <c r="IB246" s="1083"/>
      <c r="IC246" s="1083"/>
      <c r="ID246" s="1081"/>
      <c r="IE246" s="1081"/>
      <c r="IF246" s="1083"/>
      <c r="IG246" s="1084"/>
      <c r="IH246" s="1083"/>
      <c r="II246" s="1083"/>
      <c r="IJ246" s="1083"/>
      <c r="IK246" s="1083"/>
      <c r="IL246" s="1083"/>
      <c r="IM246" s="1083"/>
      <c r="IN246" s="1083"/>
      <c r="IO246" s="1083"/>
      <c r="IP246" s="1083"/>
      <c r="IQ246" s="1083"/>
      <c r="IR246" s="1083"/>
      <c r="IS246" s="1083"/>
      <c r="IT246" s="1083"/>
      <c r="IU246" s="1083"/>
      <c r="IV246" s="1083"/>
      <c r="IW246" s="1083"/>
      <c r="IX246" s="1083"/>
      <c r="IY246" s="1083"/>
      <c r="IZ246" s="1083"/>
      <c r="JA246" s="1083"/>
      <c r="JB246" s="1083"/>
      <c r="JC246" s="1083"/>
      <c r="JD246" s="1083"/>
      <c r="JE246" s="1083"/>
      <c r="JF246" s="1083"/>
      <c r="JG246" s="1083"/>
      <c r="JH246" s="1083"/>
      <c r="JI246" s="1083"/>
      <c r="JJ246" s="1083"/>
      <c r="JK246" s="1085"/>
    </row>
    <row r="247" spans="1:271" s="1027" customFormat="1" ht="18.95" hidden="1" customHeight="1">
      <c r="A247" s="1077"/>
      <c r="B247" s="1042"/>
      <c r="C247" s="1052"/>
      <c r="D247" s="1052"/>
      <c r="E247" s="1078"/>
      <c r="F247" s="1078"/>
      <c r="G247" s="1078"/>
      <c r="H247" s="1052"/>
      <c r="I247" s="1043"/>
      <c r="J247" s="1043"/>
      <c r="K247" s="1053"/>
      <c r="L247" s="1053"/>
      <c r="M247" s="1053"/>
      <c r="N247" s="1044"/>
      <c r="O247" s="1079"/>
      <c r="P247" s="1045"/>
      <c r="Q247" s="1044"/>
      <c r="R247" s="1044"/>
      <c r="S247" s="1044"/>
      <c r="T247" s="1044"/>
      <c r="U247" s="1044"/>
      <c r="V247" s="1044"/>
      <c r="W247" s="1044"/>
      <c r="X247" s="1044"/>
      <c r="Y247" s="1068"/>
      <c r="Z247" s="1068"/>
      <c r="AA247" s="1046"/>
      <c r="AB247" s="1046"/>
      <c r="AC247" s="1046"/>
      <c r="AD247" s="1046"/>
      <c r="AE247" s="1046"/>
      <c r="AF247" s="1046"/>
      <c r="AG247" s="1046"/>
      <c r="AH247" s="1046"/>
      <c r="AI247" s="1046"/>
      <c r="AJ247" s="1046"/>
      <c r="AK247" s="1046"/>
      <c r="AL247" s="1046"/>
      <c r="AM247" s="1047"/>
      <c r="AN247" s="1047"/>
      <c r="AO247" s="1046"/>
      <c r="AP247" s="1046"/>
      <c r="AQ247" s="1046"/>
      <c r="AR247" s="1046"/>
      <c r="AS247" s="1046"/>
      <c r="AT247" s="1046"/>
      <c r="AU247" s="1046"/>
      <c r="AV247" s="1046"/>
      <c r="AW247" s="1046"/>
      <c r="AX247" s="1046"/>
      <c r="AY247" s="1046"/>
      <c r="AZ247" s="1046"/>
      <c r="BA247" s="1047"/>
      <c r="BB247" s="1046"/>
      <c r="BC247" s="1046"/>
      <c r="BD247" s="1046"/>
      <c r="BE247" s="1046"/>
      <c r="BF247" s="1046"/>
      <c r="BG247" s="1046"/>
      <c r="BH247" s="1046"/>
      <c r="BI247" s="1046"/>
      <c r="BJ247" s="1046"/>
      <c r="BK247" s="1046"/>
      <c r="BL247" s="1046"/>
      <c r="BM247" s="1046"/>
      <c r="BN247" s="1046"/>
      <c r="BO247" s="1046"/>
      <c r="BP247" s="1046"/>
      <c r="BQ247" s="1046"/>
      <c r="BR247" s="1046"/>
      <c r="BS247" s="1046"/>
      <c r="BT247" s="1046"/>
      <c r="BU247" s="1046"/>
      <c r="BV247" s="1046"/>
      <c r="BW247" s="1046"/>
      <c r="BX247" s="1046"/>
      <c r="BY247" s="1046"/>
      <c r="BZ247" s="1046"/>
      <c r="CA247" s="1046"/>
      <c r="CB247" s="1046"/>
      <c r="CC247" s="1046"/>
      <c r="CD247" s="1046"/>
      <c r="CE247" s="1046"/>
      <c r="CF247" s="1046"/>
      <c r="CG247" s="1046"/>
      <c r="CH247" s="1046"/>
      <c r="CI247" s="1046"/>
      <c r="CJ247" s="1046"/>
      <c r="CK247" s="1046"/>
      <c r="CL247" s="1046"/>
      <c r="CM247" s="1046"/>
      <c r="CN247" s="1046"/>
      <c r="CO247" s="1046"/>
      <c r="CP247" s="1046"/>
      <c r="CQ247" s="1046"/>
      <c r="CR247" s="1046"/>
      <c r="CS247" s="1046"/>
      <c r="CT247" s="1046"/>
      <c r="CU247" s="1046"/>
      <c r="CV247" s="1046"/>
      <c r="CW247" s="1046"/>
      <c r="CX247" s="1046"/>
      <c r="CY247" s="1046"/>
      <c r="CZ247" s="1046"/>
      <c r="DA247" s="1046"/>
      <c r="DB247" s="1046"/>
      <c r="DC247" s="1046"/>
      <c r="DD247" s="1046"/>
      <c r="DE247" s="1046"/>
      <c r="DF247" s="1046"/>
      <c r="DG247" s="1046"/>
      <c r="DH247" s="1046"/>
      <c r="DI247" s="1046"/>
      <c r="DJ247" s="1046"/>
      <c r="DK247" s="1047"/>
      <c r="DL247" s="1046"/>
      <c r="DM247" s="1046"/>
      <c r="DN247" s="1046"/>
      <c r="DO247" s="1046"/>
      <c r="DP247" s="1046"/>
      <c r="DQ247" s="1046"/>
      <c r="DR247" s="1046"/>
      <c r="DS247" s="1046"/>
      <c r="DT247" s="1046"/>
      <c r="DU247" s="1046"/>
      <c r="DV247" s="1046"/>
      <c r="DW247" s="1046"/>
      <c r="DX247" s="1046"/>
      <c r="DY247" s="1046"/>
      <c r="DZ247" s="1046"/>
      <c r="EA247" s="1046"/>
      <c r="EB247" s="1046"/>
      <c r="EC247" s="1046"/>
      <c r="ED247" s="1046"/>
      <c r="EE247" s="1046"/>
      <c r="EF247" s="1046"/>
      <c r="EG247" s="1046"/>
      <c r="EH247" s="1046"/>
      <c r="EI247" s="1046"/>
      <c r="EJ247" s="1046"/>
      <c r="EK247" s="1046"/>
      <c r="EL247" s="1047"/>
      <c r="EM247" s="1046"/>
      <c r="EN247" s="1046"/>
      <c r="EO247" s="1046"/>
      <c r="EP247" s="1046"/>
      <c r="EQ247" s="1054"/>
      <c r="ER247" s="1054"/>
      <c r="ES247" s="1046"/>
      <c r="ET247" s="1046"/>
      <c r="EU247" s="1046"/>
      <c r="EV247" s="1046"/>
      <c r="EW247" s="1046"/>
      <c r="EX247" s="1046"/>
      <c r="EY247" s="1046"/>
      <c r="EZ247" s="1046"/>
      <c r="FA247" s="1046"/>
      <c r="FB247" s="1046"/>
      <c r="FC247" s="1046"/>
      <c r="FD247" s="1046"/>
      <c r="FE247" s="1046"/>
      <c r="FF247" s="1048"/>
      <c r="FG247" s="1046"/>
      <c r="FH247" s="1046"/>
      <c r="FI247" s="1046"/>
      <c r="FJ247" s="1046"/>
      <c r="FK247" s="1046"/>
      <c r="FL247" s="1046"/>
      <c r="FM247" s="1046"/>
      <c r="FN247" s="1046"/>
      <c r="FO247" s="1046"/>
      <c r="FP247" s="1046"/>
      <c r="FQ247" s="1064"/>
      <c r="FR247" s="1064"/>
      <c r="FS247" s="1046"/>
      <c r="FT247" s="1046"/>
      <c r="FU247" s="1046"/>
      <c r="FV247" s="1046"/>
      <c r="FW247" s="1046"/>
      <c r="FX247" s="1046"/>
      <c r="FY247" s="1046"/>
      <c r="FZ247" s="1046"/>
      <c r="GA247" s="1046"/>
      <c r="GB247" s="1046"/>
      <c r="GC247" s="1046"/>
      <c r="GD247" s="1049"/>
      <c r="GE247" s="1049"/>
      <c r="GF247" s="1049"/>
      <c r="GG247" s="1049"/>
      <c r="GH247" s="1080"/>
      <c r="GI247" s="1081"/>
      <c r="GJ247" s="1081"/>
      <c r="GK247" s="1081"/>
      <c r="GL247" s="1049"/>
      <c r="GM247" s="1049"/>
      <c r="GN247" s="1049"/>
      <c r="GO247" s="1049"/>
      <c r="GP247" s="1083"/>
      <c r="GQ247" s="1083"/>
      <c r="GR247" s="1083"/>
      <c r="GS247" s="1083"/>
      <c r="GT247" s="1083"/>
      <c r="GU247" s="1083"/>
      <c r="GV247" s="1083"/>
      <c r="GW247" s="1083"/>
      <c r="GX247" s="1083"/>
      <c r="GY247" s="1083"/>
      <c r="GZ247" s="1083"/>
      <c r="HA247" s="1083"/>
      <c r="HB247" s="1083"/>
      <c r="HC247" s="1083"/>
      <c r="HD247" s="1083"/>
      <c r="HE247" s="1083"/>
      <c r="HF247" s="1083"/>
      <c r="HG247" s="1083"/>
      <c r="HH247" s="1083"/>
      <c r="HI247" s="1083"/>
      <c r="HJ247" s="1083"/>
      <c r="HK247" s="1083"/>
      <c r="HL247" s="1083"/>
      <c r="HM247" s="1083"/>
      <c r="HN247" s="1083"/>
      <c r="HO247" s="1083"/>
      <c r="HP247" s="1083"/>
      <c r="HQ247" s="1083"/>
      <c r="HR247" s="1083"/>
      <c r="HS247" s="1083"/>
      <c r="HT247" s="1083"/>
      <c r="HU247" s="1083"/>
      <c r="HV247" s="1083"/>
      <c r="HW247" s="1083"/>
      <c r="HX247" s="1083"/>
      <c r="HY247" s="1083"/>
      <c r="HZ247" s="1083"/>
      <c r="IA247" s="1083"/>
      <c r="IB247" s="1083"/>
      <c r="IC247" s="1083"/>
      <c r="ID247" s="1081"/>
      <c r="IE247" s="1081"/>
      <c r="IF247" s="1083"/>
      <c r="IG247" s="1084"/>
      <c r="IH247" s="1083"/>
      <c r="II247" s="1083"/>
      <c r="IJ247" s="1083"/>
      <c r="IK247" s="1083"/>
      <c r="IL247" s="1083"/>
      <c r="IM247" s="1083"/>
      <c r="IN247" s="1083"/>
      <c r="IO247" s="1083"/>
      <c r="IP247" s="1083"/>
      <c r="IQ247" s="1083"/>
      <c r="IR247" s="1083"/>
      <c r="IS247" s="1083"/>
      <c r="IT247" s="1083"/>
      <c r="IU247" s="1083"/>
      <c r="IV247" s="1083"/>
      <c r="IW247" s="1083"/>
      <c r="IX247" s="1083"/>
      <c r="IY247" s="1083"/>
      <c r="IZ247" s="1083"/>
      <c r="JA247" s="1083"/>
      <c r="JB247" s="1083"/>
      <c r="JC247" s="1083"/>
      <c r="JD247" s="1083"/>
      <c r="JE247" s="1083"/>
      <c r="JF247" s="1083"/>
      <c r="JG247" s="1083"/>
      <c r="JH247" s="1083"/>
      <c r="JI247" s="1083"/>
      <c r="JJ247" s="1083"/>
      <c r="JK247" s="1085"/>
    </row>
    <row r="248" spans="1:271" s="1027" customFormat="1" ht="18.95" hidden="1" customHeight="1">
      <c r="A248" s="1077"/>
      <c r="B248" s="1042"/>
      <c r="C248" s="1052"/>
      <c r="D248" s="1052"/>
      <c r="E248" s="1078"/>
      <c r="F248" s="1078"/>
      <c r="G248" s="1078"/>
      <c r="H248" s="1052"/>
      <c r="I248" s="1043"/>
      <c r="J248" s="1043"/>
      <c r="K248" s="1053"/>
      <c r="L248" s="1053"/>
      <c r="M248" s="1053"/>
      <c r="N248" s="1044"/>
      <c r="O248" s="1079"/>
      <c r="P248" s="1045"/>
      <c r="Q248" s="1044"/>
      <c r="R248" s="1044"/>
      <c r="S248" s="1044"/>
      <c r="T248" s="1044"/>
      <c r="U248" s="1044"/>
      <c r="V248" s="1044"/>
      <c r="W248" s="1044"/>
      <c r="X248" s="1044"/>
      <c r="Y248" s="1068"/>
      <c r="Z248" s="1068"/>
      <c r="AA248" s="1046"/>
      <c r="AB248" s="1046"/>
      <c r="AC248" s="1046"/>
      <c r="AD248" s="1046"/>
      <c r="AE248" s="1046"/>
      <c r="AF248" s="1046"/>
      <c r="AG248" s="1046"/>
      <c r="AH248" s="1046"/>
      <c r="AI248" s="1046"/>
      <c r="AJ248" s="1046"/>
      <c r="AK248" s="1046"/>
      <c r="AL248" s="1046"/>
      <c r="AM248" s="1047"/>
      <c r="AN248" s="1047"/>
      <c r="AO248" s="1046"/>
      <c r="AP248" s="1046"/>
      <c r="AQ248" s="1046"/>
      <c r="AR248" s="1046"/>
      <c r="AS248" s="1046"/>
      <c r="AT248" s="1046"/>
      <c r="AU248" s="1046"/>
      <c r="AV248" s="1046"/>
      <c r="AW248" s="1046"/>
      <c r="AX248" s="1046"/>
      <c r="AY248" s="1046"/>
      <c r="AZ248" s="1046"/>
      <c r="BA248" s="1047"/>
      <c r="BB248" s="1046"/>
      <c r="BC248" s="1046"/>
      <c r="BD248" s="1046"/>
      <c r="BE248" s="1046"/>
      <c r="BF248" s="1046"/>
      <c r="BG248" s="1046"/>
      <c r="BH248" s="1046"/>
      <c r="BI248" s="1046"/>
      <c r="BJ248" s="1046"/>
      <c r="BK248" s="1046"/>
      <c r="BL248" s="1046"/>
      <c r="BM248" s="1046"/>
      <c r="BN248" s="1046"/>
      <c r="BO248" s="1046"/>
      <c r="BP248" s="1046"/>
      <c r="BQ248" s="1046"/>
      <c r="BR248" s="1046"/>
      <c r="BS248" s="1046"/>
      <c r="BT248" s="1046"/>
      <c r="BU248" s="1046"/>
      <c r="BV248" s="1046"/>
      <c r="BW248" s="1046"/>
      <c r="BX248" s="1046"/>
      <c r="BY248" s="1046"/>
      <c r="BZ248" s="1046"/>
      <c r="CA248" s="1046"/>
      <c r="CB248" s="1046"/>
      <c r="CC248" s="1046"/>
      <c r="CD248" s="1046"/>
      <c r="CE248" s="1046"/>
      <c r="CF248" s="1046"/>
      <c r="CG248" s="1046"/>
      <c r="CH248" s="1046"/>
      <c r="CI248" s="1046"/>
      <c r="CJ248" s="1046"/>
      <c r="CK248" s="1046"/>
      <c r="CL248" s="1046"/>
      <c r="CM248" s="1046"/>
      <c r="CN248" s="1046"/>
      <c r="CO248" s="1046"/>
      <c r="CP248" s="1046"/>
      <c r="CQ248" s="1046"/>
      <c r="CR248" s="1046"/>
      <c r="CS248" s="1046"/>
      <c r="CT248" s="1046"/>
      <c r="CU248" s="1046"/>
      <c r="CV248" s="1046"/>
      <c r="CW248" s="1046"/>
      <c r="CX248" s="1046"/>
      <c r="CY248" s="1046"/>
      <c r="CZ248" s="1046"/>
      <c r="DA248" s="1046"/>
      <c r="DB248" s="1046"/>
      <c r="DC248" s="1046"/>
      <c r="DD248" s="1046"/>
      <c r="DE248" s="1046"/>
      <c r="DF248" s="1046"/>
      <c r="DG248" s="1046"/>
      <c r="DH248" s="1046"/>
      <c r="DI248" s="1046"/>
      <c r="DJ248" s="1046"/>
      <c r="DK248" s="1047"/>
      <c r="DL248" s="1046"/>
      <c r="DM248" s="1046"/>
      <c r="DN248" s="1046"/>
      <c r="DO248" s="1046"/>
      <c r="DP248" s="1046"/>
      <c r="DQ248" s="1046"/>
      <c r="DR248" s="1046"/>
      <c r="DS248" s="1046"/>
      <c r="DT248" s="1046"/>
      <c r="DU248" s="1046"/>
      <c r="DV248" s="1046"/>
      <c r="DW248" s="1046"/>
      <c r="DX248" s="1046"/>
      <c r="DY248" s="1046"/>
      <c r="DZ248" s="1046"/>
      <c r="EA248" s="1046"/>
      <c r="EB248" s="1046"/>
      <c r="EC248" s="1046"/>
      <c r="ED248" s="1046"/>
      <c r="EE248" s="1046"/>
      <c r="EF248" s="1046"/>
      <c r="EG248" s="1046"/>
      <c r="EH248" s="1046"/>
      <c r="EI248" s="1046"/>
      <c r="EJ248" s="1046"/>
      <c r="EK248" s="1046"/>
      <c r="EL248" s="1047"/>
      <c r="EM248" s="1046"/>
      <c r="EN248" s="1046"/>
      <c r="EO248" s="1046"/>
      <c r="EP248" s="1046"/>
      <c r="EQ248" s="1054"/>
      <c r="ER248" s="1054"/>
      <c r="ES248" s="1046"/>
      <c r="ET248" s="1046"/>
      <c r="EU248" s="1046"/>
      <c r="EV248" s="1046"/>
      <c r="EW248" s="1046"/>
      <c r="EX248" s="1046"/>
      <c r="EY248" s="1046"/>
      <c r="EZ248" s="1046"/>
      <c r="FA248" s="1046"/>
      <c r="FB248" s="1046"/>
      <c r="FC248" s="1046"/>
      <c r="FD248" s="1046"/>
      <c r="FE248" s="1046"/>
      <c r="FF248" s="1048"/>
      <c r="FG248" s="1046"/>
      <c r="FH248" s="1046"/>
      <c r="FI248" s="1046"/>
      <c r="FJ248" s="1046"/>
      <c r="FK248" s="1046"/>
      <c r="FL248" s="1046"/>
      <c r="FM248" s="1046"/>
      <c r="FN248" s="1046"/>
      <c r="FO248" s="1046"/>
      <c r="FP248" s="1046"/>
      <c r="FQ248" s="1064"/>
      <c r="FR248" s="1064"/>
      <c r="FS248" s="1046"/>
      <c r="FT248" s="1046"/>
      <c r="FU248" s="1046"/>
      <c r="FV248" s="1046"/>
      <c r="FW248" s="1046"/>
      <c r="FX248" s="1046"/>
      <c r="FY248" s="1046"/>
      <c r="FZ248" s="1046"/>
      <c r="GA248" s="1046"/>
      <c r="GB248" s="1046"/>
      <c r="GC248" s="1046"/>
      <c r="GD248" s="1049"/>
      <c r="GE248" s="1049"/>
      <c r="GF248" s="1049"/>
      <c r="GG248" s="1049"/>
      <c r="GH248" s="1080"/>
      <c r="GI248" s="1081"/>
      <c r="GJ248" s="1081"/>
      <c r="GK248" s="1081"/>
      <c r="GL248" s="1049"/>
      <c r="GM248" s="1049"/>
      <c r="GN248" s="1049"/>
      <c r="GO248" s="1049"/>
      <c r="GP248" s="1083"/>
      <c r="GQ248" s="1083"/>
      <c r="GR248" s="1083"/>
      <c r="GS248" s="1083"/>
      <c r="GT248" s="1083"/>
      <c r="GU248" s="1083"/>
      <c r="GV248" s="1083"/>
      <c r="GW248" s="1083"/>
      <c r="GX248" s="1083"/>
      <c r="GY248" s="1083"/>
      <c r="GZ248" s="1083"/>
      <c r="HA248" s="1083"/>
      <c r="HB248" s="1083"/>
      <c r="HC248" s="1083"/>
      <c r="HD248" s="1083"/>
      <c r="HE248" s="1083"/>
      <c r="HF248" s="1083"/>
      <c r="HG248" s="1083"/>
      <c r="HH248" s="1083"/>
      <c r="HI248" s="1083"/>
      <c r="HJ248" s="1083"/>
      <c r="HK248" s="1083"/>
      <c r="HL248" s="1083"/>
      <c r="HM248" s="1083"/>
      <c r="HN248" s="1083"/>
      <c r="HO248" s="1083"/>
      <c r="HP248" s="1083"/>
      <c r="HQ248" s="1083"/>
      <c r="HR248" s="1083"/>
      <c r="HS248" s="1083"/>
      <c r="HT248" s="1083"/>
      <c r="HU248" s="1083"/>
      <c r="HV248" s="1083"/>
      <c r="HW248" s="1083"/>
      <c r="HX248" s="1083"/>
      <c r="HY248" s="1083"/>
      <c r="HZ248" s="1083"/>
      <c r="IA248" s="1083"/>
      <c r="IB248" s="1083"/>
      <c r="IC248" s="1083"/>
      <c r="ID248" s="1081"/>
      <c r="IE248" s="1081"/>
      <c r="IF248" s="1083"/>
      <c r="IG248" s="1084"/>
      <c r="IH248" s="1083"/>
      <c r="II248" s="1083"/>
      <c r="IJ248" s="1083"/>
      <c r="IK248" s="1083"/>
      <c r="IL248" s="1083"/>
      <c r="IM248" s="1083"/>
      <c r="IN248" s="1083"/>
      <c r="IO248" s="1083"/>
      <c r="IP248" s="1083"/>
      <c r="IQ248" s="1083"/>
      <c r="IR248" s="1083"/>
      <c r="IS248" s="1083"/>
      <c r="IT248" s="1083"/>
      <c r="IU248" s="1083"/>
      <c r="IV248" s="1083"/>
      <c r="IW248" s="1083"/>
      <c r="IX248" s="1083"/>
      <c r="IY248" s="1083"/>
      <c r="IZ248" s="1083"/>
      <c r="JA248" s="1083"/>
      <c r="JB248" s="1083"/>
      <c r="JC248" s="1083"/>
      <c r="JD248" s="1083"/>
      <c r="JE248" s="1083"/>
      <c r="JF248" s="1083"/>
      <c r="JG248" s="1083"/>
      <c r="JH248" s="1083"/>
      <c r="JI248" s="1083"/>
      <c r="JJ248" s="1083"/>
      <c r="JK248" s="1085"/>
    </row>
    <row r="249" spans="1:271" s="1027" customFormat="1" ht="18.95" hidden="1" customHeight="1">
      <c r="A249" s="1077"/>
      <c r="B249" s="1042"/>
      <c r="C249" s="1052"/>
      <c r="D249" s="1052"/>
      <c r="E249" s="1078"/>
      <c r="F249" s="1078"/>
      <c r="G249" s="1078"/>
      <c r="H249" s="1052"/>
      <c r="I249" s="1043"/>
      <c r="J249" s="1043"/>
      <c r="K249" s="1053"/>
      <c r="L249" s="1053"/>
      <c r="M249" s="1053"/>
      <c r="N249" s="1044"/>
      <c r="O249" s="1079"/>
      <c r="P249" s="1045"/>
      <c r="Q249" s="1044"/>
      <c r="R249" s="1044"/>
      <c r="S249" s="1044"/>
      <c r="T249" s="1044"/>
      <c r="U249" s="1044"/>
      <c r="V249" s="1044"/>
      <c r="W249" s="1044"/>
      <c r="X249" s="1044"/>
      <c r="Y249" s="1068"/>
      <c r="Z249" s="1068"/>
      <c r="AA249" s="1046"/>
      <c r="AB249" s="1046"/>
      <c r="AC249" s="1046"/>
      <c r="AD249" s="1046"/>
      <c r="AE249" s="1046"/>
      <c r="AF249" s="1046"/>
      <c r="AG249" s="1046"/>
      <c r="AH249" s="1046"/>
      <c r="AI249" s="1046"/>
      <c r="AJ249" s="1046"/>
      <c r="AK249" s="1046"/>
      <c r="AL249" s="1046"/>
      <c r="AM249" s="1047"/>
      <c r="AN249" s="1047"/>
      <c r="AO249" s="1046"/>
      <c r="AP249" s="1046"/>
      <c r="AQ249" s="1046"/>
      <c r="AR249" s="1046"/>
      <c r="AS249" s="1046"/>
      <c r="AT249" s="1046"/>
      <c r="AU249" s="1046"/>
      <c r="AV249" s="1046"/>
      <c r="AW249" s="1046"/>
      <c r="AX249" s="1046"/>
      <c r="AY249" s="1046"/>
      <c r="AZ249" s="1046"/>
      <c r="BA249" s="1047"/>
      <c r="BB249" s="1046"/>
      <c r="BC249" s="1046"/>
      <c r="BD249" s="1046"/>
      <c r="BE249" s="1046"/>
      <c r="BF249" s="1046"/>
      <c r="BG249" s="1046"/>
      <c r="BH249" s="1046"/>
      <c r="BI249" s="1046"/>
      <c r="BJ249" s="1046"/>
      <c r="BK249" s="1046"/>
      <c r="BL249" s="1046"/>
      <c r="BM249" s="1046"/>
      <c r="BN249" s="1046"/>
      <c r="BO249" s="1046"/>
      <c r="BP249" s="1046"/>
      <c r="BQ249" s="1046"/>
      <c r="BR249" s="1046"/>
      <c r="BS249" s="1046"/>
      <c r="BT249" s="1046"/>
      <c r="BU249" s="1046"/>
      <c r="BV249" s="1046"/>
      <c r="BW249" s="1046"/>
      <c r="BX249" s="1046"/>
      <c r="BY249" s="1046"/>
      <c r="BZ249" s="1046"/>
      <c r="CA249" s="1046"/>
      <c r="CB249" s="1046"/>
      <c r="CC249" s="1046"/>
      <c r="CD249" s="1046"/>
      <c r="CE249" s="1046"/>
      <c r="CF249" s="1046"/>
      <c r="CG249" s="1046"/>
      <c r="CH249" s="1046"/>
      <c r="CI249" s="1046"/>
      <c r="CJ249" s="1046"/>
      <c r="CK249" s="1046"/>
      <c r="CL249" s="1046"/>
      <c r="CM249" s="1046"/>
      <c r="CN249" s="1046"/>
      <c r="CO249" s="1046"/>
      <c r="CP249" s="1046"/>
      <c r="CQ249" s="1046"/>
      <c r="CR249" s="1046"/>
      <c r="CS249" s="1046"/>
      <c r="CT249" s="1046"/>
      <c r="CU249" s="1046"/>
      <c r="CV249" s="1046"/>
      <c r="CW249" s="1046"/>
      <c r="CX249" s="1046"/>
      <c r="CY249" s="1046"/>
      <c r="CZ249" s="1046"/>
      <c r="DA249" s="1046"/>
      <c r="DB249" s="1046"/>
      <c r="DC249" s="1046"/>
      <c r="DD249" s="1046"/>
      <c r="DE249" s="1046"/>
      <c r="DF249" s="1046"/>
      <c r="DG249" s="1046"/>
      <c r="DH249" s="1046"/>
      <c r="DI249" s="1046"/>
      <c r="DJ249" s="1046"/>
      <c r="DK249" s="1047"/>
      <c r="DL249" s="1046"/>
      <c r="DM249" s="1046"/>
      <c r="DN249" s="1046"/>
      <c r="DO249" s="1046"/>
      <c r="DP249" s="1046"/>
      <c r="DQ249" s="1046"/>
      <c r="DR249" s="1046"/>
      <c r="DS249" s="1046"/>
      <c r="DT249" s="1046"/>
      <c r="DU249" s="1046"/>
      <c r="DV249" s="1046"/>
      <c r="DW249" s="1046"/>
      <c r="DX249" s="1046"/>
      <c r="DY249" s="1046"/>
      <c r="DZ249" s="1046"/>
      <c r="EA249" s="1046"/>
      <c r="EB249" s="1046"/>
      <c r="EC249" s="1046"/>
      <c r="ED249" s="1046"/>
      <c r="EE249" s="1046"/>
      <c r="EF249" s="1046"/>
      <c r="EG249" s="1046"/>
      <c r="EH249" s="1046"/>
      <c r="EI249" s="1046"/>
      <c r="EJ249" s="1046"/>
      <c r="EK249" s="1046"/>
      <c r="EL249" s="1047"/>
      <c r="EM249" s="1046"/>
      <c r="EN249" s="1046"/>
      <c r="EO249" s="1046"/>
      <c r="EP249" s="1046"/>
      <c r="EQ249" s="1054"/>
      <c r="ER249" s="1054"/>
      <c r="ES249" s="1046"/>
      <c r="ET249" s="1046"/>
      <c r="EU249" s="1046"/>
      <c r="EV249" s="1046"/>
      <c r="EW249" s="1046"/>
      <c r="EX249" s="1046"/>
      <c r="EY249" s="1046"/>
      <c r="EZ249" s="1046"/>
      <c r="FA249" s="1046"/>
      <c r="FB249" s="1046"/>
      <c r="FC249" s="1046"/>
      <c r="FD249" s="1046"/>
      <c r="FE249" s="1046"/>
      <c r="FF249" s="1048"/>
      <c r="FG249" s="1046"/>
      <c r="FH249" s="1046"/>
      <c r="FI249" s="1046"/>
      <c r="FJ249" s="1046"/>
      <c r="FK249" s="1046"/>
      <c r="FL249" s="1046"/>
      <c r="FM249" s="1046"/>
      <c r="FN249" s="1046"/>
      <c r="FO249" s="1046"/>
      <c r="FP249" s="1046"/>
      <c r="FQ249" s="1064"/>
      <c r="FR249" s="1064"/>
      <c r="FS249" s="1046"/>
      <c r="FT249" s="1046"/>
      <c r="FU249" s="1046"/>
      <c r="FV249" s="1046"/>
      <c r="FW249" s="1046"/>
      <c r="FX249" s="1046"/>
      <c r="FY249" s="1046"/>
      <c r="FZ249" s="1046"/>
      <c r="GA249" s="1046"/>
      <c r="GB249" s="1046"/>
      <c r="GC249" s="1046"/>
      <c r="GD249" s="1049"/>
      <c r="GE249" s="1049"/>
      <c r="GF249" s="1049"/>
      <c r="GG249" s="1049"/>
      <c r="GH249" s="1080"/>
      <c r="GI249" s="1081"/>
      <c r="GJ249" s="1081"/>
      <c r="GK249" s="1081"/>
      <c r="GL249" s="1049"/>
      <c r="GM249" s="1049"/>
      <c r="GN249" s="1049"/>
      <c r="GO249" s="1049"/>
      <c r="GP249" s="1083"/>
      <c r="GQ249" s="1083"/>
      <c r="GR249" s="1083"/>
      <c r="GS249" s="1083"/>
      <c r="GT249" s="1083"/>
      <c r="GU249" s="1083"/>
      <c r="GV249" s="1083"/>
      <c r="GW249" s="1083"/>
      <c r="GX249" s="1083"/>
      <c r="GY249" s="1083"/>
      <c r="GZ249" s="1083"/>
      <c r="HA249" s="1083"/>
      <c r="HB249" s="1083"/>
      <c r="HC249" s="1083"/>
      <c r="HD249" s="1083"/>
      <c r="HE249" s="1083"/>
      <c r="HF249" s="1083"/>
      <c r="HG249" s="1083"/>
      <c r="HH249" s="1083"/>
      <c r="HI249" s="1083"/>
      <c r="HJ249" s="1083"/>
      <c r="HK249" s="1083"/>
      <c r="HL249" s="1083"/>
      <c r="HM249" s="1083"/>
      <c r="HN249" s="1083"/>
      <c r="HO249" s="1083"/>
      <c r="HP249" s="1083"/>
      <c r="HQ249" s="1083"/>
      <c r="HR249" s="1083"/>
      <c r="HS249" s="1083"/>
      <c r="HT249" s="1083"/>
      <c r="HU249" s="1083"/>
      <c r="HV249" s="1083"/>
      <c r="HW249" s="1083"/>
      <c r="HX249" s="1083"/>
      <c r="HY249" s="1083"/>
      <c r="HZ249" s="1083"/>
      <c r="IA249" s="1083"/>
      <c r="IB249" s="1083"/>
      <c r="IC249" s="1083"/>
      <c r="ID249" s="1081"/>
      <c r="IE249" s="1081"/>
      <c r="IF249" s="1083"/>
      <c r="IG249" s="1084"/>
      <c r="IH249" s="1083"/>
      <c r="II249" s="1083"/>
      <c r="IJ249" s="1083"/>
      <c r="IK249" s="1083"/>
      <c r="IL249" s="1083"/>
      <c r="IM249" s="1083"/>
      <c r="IN249" s="1083"/>
      <c r="IO249" s="1083"/>
      <c r="IP249" s="1083"/>
      <c r="IQ249" s="1083"/>
      <c r="IR249" s="1083"/>
      <c r="IS249" s="1083"/>
      <c r="IT249" s="1083"/>
      <c r="IU249" s="1083"/>
      <c r="IV249" s="1083"/>
      <c r="IW249" s="1083"/>
      <c r="IX249" s="1083"/>
      <c r="IY249" s="1083"/>
      <c r="IZ249" s="1083"/>
      <c r="JA249" s="1083"/>
      <c r="JB249" s="1083"/>
      <c r="JC249" s="1083"/>
      <c r="JD249" s="1083"/>
      <c r="JE249" s="1083"/>
      <c r="JF249" s="1083"/>
      <c r="JG249" s="1083"/>
      <c r="JH249" s="1083"/>
      <c r="JI249" s="1083"/>
      <c r="JJ249" s="1083"/>
      <c r="JK249" s="1085"/>
    </row>
    <row r="250" spans="1:271" s="1027" customFormat="1" ht="18.95" hidden="1" customHeight="1">
      <c r="A250" s="1077"/>
      <c r="B250" s="1042"/>
      <c r="C250" s="1052"/>
      <c r="D250" s="1052"/>
      <c r="E250" s="1078"/>
      <c r="F250" s="1078"/>
      <c r="G250" s="1078"/>
      <c r="H250" s="1052"/>
      <c r="I250" s="1043"/>
      <c r="J250" s="1043"/>
      <c r="K250" s="1053"/>
      <c r="L250" s="1053"/>
      <c r="M250" s="1053"/>
      <c r="N250" s="1044"/>
      <c r="O250" s="1079"/>
      <c r="P250" s="1045"/>
      <c r="Q250" s="1044"/>
      <c r="R250" s="1044"/>
      <c r="S250" s="1044"/>
      <c r="T250" s="1044"/>
      <c r="U250" s="1044"/>
      <c r="V250" s="1044"/>
      <c r="W250" s="1044"/>
      <c r="X250" s="1044"/>
      <c r="Y250" s="1068"/>
      <c r="Z250" s="1068"/>
      <c r="AA250" s="1046"/>
      <c r="AB250" s="1046"/>
      <c r="AC250" s="1046"/>
      <c r="AD250" s="1046"/>
      <c r="AE250" s="1046"/>
      <c r="AF250" s="1046"/>
      <c r="AG250" s="1046"/>
      <c r="AH250" s="1046"/>
      <c r="AI250" s="1046"/>
      <c r="AJ250" s="1046"/>
      <c r="AK250" s="1046"/>
      <c r="AL250" s="1046"/>
      <c r="AM250" s="1047"/>
      <c r="AN250" s="1047"/>
      <c r="AO250" s="1046"/>
      <c r="AP250" s="1046"/>
      <c r="AQ250" s="1046"/>
      <c r="AR250" s="1046"/>
      <c r="AS250" s="1046"/>
      <c r="AT250" s="1046"/>
      <c r="AU250" s="1046"/>
      <c r="AV250" s="1046"/>
      <c r="AW250" s="1046"/>
      <c r="AX250" s="1046"/>
      <c r="AY250" s="1046"/>
      <c r="AZ250" s="1046"/>
      <c r="BA250" s="1047"/>
      <c r="BB250" s="1046"/>
      <c r="BC250" s="1046"/>
      <c r="BD250" s="1046"/>
      <c r="BE250" s="1046"/>
      <c r="BF250" s="1046"/>
      <c r="BG250" s="1046"/>
      <c r="BH250" s="1046"/>
      <c r="BI250" s="1046"/>
      <c r="BJ250" s="1046"/>
      <c r="BK250" s="1046"/>
      <c r="BL250" s="1046"/>
      <c r="BM250" s="1046"/>
      <c r="BN250" s="1046"/>
      <c r="BO250" s="1046"/>
      <c r="BP250" s="1046"/>
      <c r="BQ250" s="1046"/>
      <c r="BR250" s="1046"/>
      <c r="BS250" s="1046"/>
      <c r="BT250" s="1046"/>
      <c r="BU250" s="1046"/>
      <c r="BV250" s="1046"/>
      <c r="BW250" s="1046"/>
      <c r="BX250" s="1046"/>
      <c r="BY250" s="1046"/>
      <c r="BZ250" s="1046"/>
      <c r="CA250" s="1046"/>
      <c r="CB250" s="1046"/>
      <c r="CC250" s="1046"/>
      <c r="CD250" s="1046"/>
      <c r="CE250" s="1046"/>
      <c r="CF250" s="1046"/>
      <c r="CG250" s="1046"/>
      <c r="CH250" s="1046"/>
      <c r="CI250" s="1046"/>
      <c r="CJ250" s="1046"/>
      <c r="CK250" s="1046"/>
      <c r="CL250" s="1046"/>
      <c r="CM250" s="1046"/>
      <c r="CN250" s="1046"/>
      <c r="CO250" s="1046"/>
      <c r="CP250" s="1046"/>
      <c r="CQ250" s="1046"/>
      <c r="CR250" s="1046"/>
      <c r="CS250" s="1046"/>
      <c r="CT250" s="1046"/>
      <c r="CU250" s="1046"/>
      <c r="CV250" s="1046"/>
      <c r="CW250" s="1046"/>
      <c r="CX250" s="1046"/>
      <c r="CY250" s="1046"/>
      <c r="CZ250" s="1046"/>
      <c r="DA250" s="1046"/>
      <c r="DB250" s="1046"/>
      <c r="DC250" s="1046"/>
      <c r="DD250" s="1046"/>
      <c r="DE250" s="1046"/>
      <c r="DF250" s="1046"/>
      <c r="DG250" s="1046"/>
      <c r="DH250" s="1046"/>
      <c r="DI250" s="1046"/>
      <c r="DJ250" s="1046"/>
      <c r="DK250" s="1047"/>
      <c r="DL250" s="1046"/>
      <c r="DM250" s="1046"/>
      <c r="DN250" s="1046"/>
      <c r="DO250" s="1046"/>
      <c r="DP250" s="1046"/>
      <c r="DQ250" s="1046"/>
      <c r="DR250" s="1046"/>
      <c r="DS250" s="1046"/>
      <c r="DT250" s="1046"/>
      <c r="DU250" s="1046"/>
      <c r="DV250" s="1046"/>
      <c r="DW250" s="1046"/>
      <c r="DX250" s="1046"/>
      <c r="DY250" s="1046"/>
      <c r="DZ250" s="1046"/>
      <c r="EA250" s="1046"/>
      <c r="EB250" s="1046"/>
      <c r="EC250" s="1046"/>
      <c r="ED250" s="1046"/>
      <c r="EE250" s="1046"/>
      <c r="EF250" s="1046"/>
      <c r="EG250" s="1046"/>
      <c r="EH250" s="1046"/>
      <c r="EI250" s="1046"/>
      <c r="EJ250" s="1046"/>
      <c r="EK250" s="1046"/>
      <c r="EL250" s="1047"/>
      <c r="EM250" s="1046"/>
      <c r="EN250" s="1046"/>
      <c r="EO250" s="1046"/>
      <c r="EP250" s="1046"/>
      <c r="EQ250" s="1054"/>
      <c r="ER250" s="1054"/>
      <c r="ES250" s="1046"/>
      <c r="ET250" s="1046"/>
      <c r="EU250" s="1046"/>
      <c r="EV250" s="1046"/>
      <c r="EW250" s="1046"/>
      <c r="EX250" s="1046"/>
      <c r="EY250" s="1046"/>
      <c r="EZ250" s="1046"/>
      <c r="FA250" s="1046"/>
      <c r="FB250" s="1046"/>
      <c r="FC250" s="1046"/>
      <c r="FD250" s="1046"/>
      <c r="FE250" s="1046"/>
      <c r="FF250" s="1048"/>
      <c r="FG250" s="1046"/>
      <c r="FH250" s="1046"/>
      <c r="FI250" s="1046"/>
      <c r="FJ250" s="1046"/>
      <c r="FK250" s="1046"/>
      <c r="FL250" s="1046"/>
      <c r="FM250" s="1046"/>
      <c r="FN250" s="1046"/>
      <c r="FO250" s="1046"/>
      <c r="FP250" s="1046"/>
      <c r="FQ250" s="1064"/>
      <c r="FR250" s="1064"/>
      <c r="FS250" s="1046"/>
      <c r="FT250" s="1046"/>
      <c r="FU250" s="1046"/>
      <c r="FV250" s="1046"/>
      <c r="FW250" s="1046"/>
      <c r="FX250" s="1046"/>
      <c r="FY250" s="1046"/>
      <c r="FZ250" s="1046"/>
      <c r="GA250" s="1046"/>
      <c r="GB250" s="1046"/>
      <c r="GC250" s="1046"/>
      <c r="GD250" s="1049"/>
      <c r="GE250" s="1049"/>
      <c r="GF250" s="1049"/>
      <c r="GG250" s="1049"/>
      <c r="GH250" s="1080"/>
      <c r="GI250" s="1081"/>
      <c r="GJ250" s="1081"/>
      <c r="GK250" s="1081"/>
      <c r="GL250" s="1049"/>
      <c r="GM250" s="1049"/>
      <c r="GN250" s="1049"/>
      <c r="GO250" s="1049"/>
      <c r="GP250" s="1083"/>
      <c r="GQ250" s="1083"/>
      <c r="GR250" s="1083"/>
      <c r="GS250" s="1083"/>
      <c r="GT250" s="1083"/>
      <c r="GU250" s="1083"/>
      <c r="GV250" s="1083"/>
      <c r="GW250" s="1083"/>
      <c r="GX250" s="1083"/>
      <c r="GY250" s="1083"/>
      <c r="GZ250" s="1083"/>
      <c r="HA250" s="1083"/>
      <c r="HB250" s="1083"/>
      <c r="HC250" s="1083"/>
      <c r="HD250" s="1083"/>
      <c r="HE250" s="1083"/>
      <c r="HF250" s="1083"/>
      <c r="HG250" s="1083"/>
      <c r="HH250" s="1083"/>
      <c r="HI250" s="1083"/>
      <c r="HJ250" s="1083"/>
      <c r="HK250" s="1083"/>
      <c r="HL250" s="1083"/>
      <c r="HM250" s="1083"/>
      <c r="HN250" s="1083"/>
      <c r="HO250" s="1083"/>
      <c r="HP250" s="1083"/>
      <c r="HQ250" s="1083"/>
      <c r="HR250" s="1083"/>
      <c r="HS250" s="1083"/>
      <c r="HT250" s="1083"/>
      <c r="HU250" s="1083"/>
      <c r="HV250" s="1083"/>
      <c r="HW250" s="1083"/>
      <c r="HX250" s="1083"/>
      <c r="HY250" s="1083"/>
      <c r="HZ250" s="1083"/>
      <c r="IA250" s="1083"/>
      <c r="IB250" s="1083"/>
      <c r="IC250" s="1083"/>
      <c r="ID250" s="1081"/>
      <c r="IE250" s="1081"/>
      <c r="IF250" s="1083"/>
      <c r="IG250" s="1084"/>
      <c r="IH250" s="1083"/>
      <c r="II250" s="1083"/>
      <c r="IJ250" s="1083"/>
      <c r="IK250" s="1083"/>
      <c r="IL250" s="1083"/>
      <c r="IM250" s="1083"/>
      <c r="IN250" s="1083"/>
      <c r="IO250" s="1083"/>
      <c r="IP250" s="1083"/>
      <c r="IQ250" s="1083"/>
      <c r="IR250" s="1083"/>
      <c r="IS250" s="1083"/>
      <c r="IT250" s="1083"/>
      <c r="IU250" s="1083"/>
      <c r="IV250" s="1083"/>
      <c r="IW250" s="1083"/>
      <c r="IX250" s="1083"/>
      <c r="IY250" s="1083"/>
      <c r="IZ250" s="1083"/>
      <c r="JA250" s="1083"/>
      <c r="JB250" s="1083"/>
      <c r="JC250" s="1083"/>
      <c r="JD250" s="1083"/>
      <c r="JE250" s="1083"/>
      <c r="JF250" s="1083"/>
      <c r="JG250" s="1083"/>
      <c r="JH250" s="1083"/>
      <c r="JI250" s="1083"/>
      <c r="JJ250" s="1083"/>
      <c r="JK250" s="1085"/>
    </row>
    <row r="251" spans="1:271" s="1027" customFormat="1" ht="18.95" hidden="1" customHeight="1">
      <c r="A251" s="1077"/>
      <c r="B251" s="1042"/>
      <c r="C251" s="1052"/>
      <c r="D251" s="1052"/>
      <c r="E251" s="1078"/>
      <c r="F251" s="1078"/>
      <c r="G251" s="1078"/>
      <c r="H251" s="1052"/>
      <c r="I251" s="1043"/>
      <c r="J251" s="1043"/>
      <c r="K251" s="1053"/>
      <c r="L251" s="1053"/>
      <c r="M251" s="1053"/>
      <c r="N251" s="1044"/>
      <c r="O251" s="1079"/>
      <c r="P251" s="1045"/>
      <c r="Q251" s="1044"/>
      <c r="R251" s="1044"/>
      <c r="S251" s="1044"/>
      <c r="T251" s="1044"/>
      <c r="U251" s="1044"/>
      <c r="V251" s="1044"/>
      <c r="W251" s="1044"/>
      <c r="X251" s="1044"/>
      <c r="Y251" s="1068"/>
      <c r="Z251" s="1068"/>
      <c r="AA251" s="1046"/>
      <c r="AB251" s="1046"/>
      <c r="AC251" s="1046"/>
      <c r="AD251" s="1046"/>
      <c r="AE251" s="1046"/>
      <c r="AF251" s="1046"/>
      <c r="AG251" s="1046"/>
      <c r="AH251" s="1046"/>
      <c r="AI251" s="1046"/>
      <c r="AJ251" s="1046"/>
      <c r="AK251" s="1046"/>
      <c r="AL251" s="1046"/>
      <c r="AM251" s="1047"/>
      <c r="AN251" s="1047"/>
      <c r="AO251" s="1046"/>
      <c r="AP251" s="1046"/>
      <c r="AQ251" s="1046"/>
      <c r="AR251" s="1046"/>
      <c r="AS251" s="1046"/>
      <c r="AT251" s="1046"/>
      <c r="AU251" s="1046"/>
      <c r="AV251" s="1046"/>
      <c r="AW251" s="1046"/>
      <c r="AX251" s="1046"/>
      <c r="AY251" s="1046"/>
      <c r="AZ251" s="1046"/>
      <c r="BA251" s="1047"/>
      <c r="BB251" s="1046"/>
      <c r="BC251" s="1046"/>
      <c r="BD251" s="1046"/>
      <c r="BE251" s="1046"/>
      <c r="BF251" s="1046"/>
      <c r="BG251" s="1046"/>
      <c r="BH251" s="1046"/>
      <c r="BI251" s="1046"/>
      <c r="BJ251" s="1046"/>
      <c r="BK251" s="1046"/>
      <c r="BL251" s="1046"/>
      <c r="BM251" s="1046"/>
      <c r="BN251" s="1046"/>
      <c r="BO251" s="1046"/>
      <c r="BP251" s="1046"/>
      <c r="BQ251" s="1046"/>
      <c r="BR251" s="1046"/>
      <c r="BS251" s="1046"/>
      <c r="BT251" s="1046"/>
      <c r="BU251" s="1046"/>
      <c r="BV251" s="1046"/>
      <c r="BW251" s="1046"/>
      <c r="BX251" s="1046"/>
      <c r="BY251" s="1046"/>
      <c r="BZ251" s="1046"/>
      <c r="CA251" s="1046"/>
      <c r="CB251" s="1046"/>
      <c r="CC251" s="1046"/>
      <c r="CD251" s="1046"/>
      <c r="CE251" s="1046"/>
      <c r="CF251" s="1046"/>
      <c r="CG251" s="1046"/>
      <c r="CH251" s="1046"/>
      <c r="CI251" s="1046"/>
      <c r="CJ251" s="1046"/>
      <c r="CK251" s="1046"/>
      <c r="CL251" s="1046"/>
      <c r="CM251" s="1046"/>
      <c r="CN251" s="1046"/>
      <c r="CO251" s="1046"/>
      <c r="CP251" s="1046"/>
      <c r="CQ251" s="1046"/>
      <c r="CR251" s="1046"/>
      <c r="CS251" s="1046"/>
      <c r="CT251" s="1046"/>
      <c r="CU251" s="1046"/>
      <c r="CV251" s="1046"/>
      <c r="CW251" s="1046"/>
      <c r="CX251" s="1046"/>
      <c r="CY251" s="1046"/>
      <c r="CZ251" s="1046"/>
      <c r="DA251" s="1046"/>
      <c r="DB251" s="1046"/>
      <c r="DC251" s="1046"/>
      <c r="DD251" s="1046"/>
      <c r="DE251" s="1046"/>
      <c r="DF251" s="1046"/>
      <c r="DG251" s="1046"/>
      <c r="DH251" s="1046"/>
      <c r="DI251" s="1046"/>
      <c r="DJ251" s="1046"/>
      <c r="DK251" s="1047"/>
      <c r="DL251" s="1046"/>
      <c r="DM251" s="1046"/>
      <c r="DN251" s="1046"/>
      <c r="DO251" s="1046"/>
      <c r="DP251" s="1046"/>
      <c r="DQ251" s="1046"/>
      <c r="DR251" s="1046"/>
      <c r="DS251" s="1046"/>
      <c r="DT251" s="1046"/>
      <c r="DU251" s="1046"/>
      <c r="DV251" s="1046"/>
      <c r="DW251" s="1046"/>
      <c r="DX251" s="1046"/>
      <c r="DY251" s="1046"/>
      <c r="DZ251" s="1046"/>
      <c r="EA251" s="1046"/>
      <c r="EB251" s="1046"/>
      <c r="EC251" s="1046"/>
      <c r="ED251" s="1046"/>
      <c r="EE251" s="1046"/>
      <c r="EF251" s="1046"/>
      <c r="EG251" s="1046"/>
      <c r="EH251" s="1046"/>
      <c r="EI251" s="1046"/>
      <c r="EJ251" s="1046"/>
      <c r="EK251" s="1046"/>
      <c r="EL251" s="1047"/>
      <c r="EM251" s="1046"/>
      <c r="EN251" s="1046"/>
      <c r="EO251" s="1046"/>
      <c r="EP251" s="1046"/>
      <c r="EQ251" s="1054"/>
      <c r="ER251" s="1054"/>
      <c r="ES251" s="1046"/>
      <c r="ET251" s="1046"/>
      <c r="EU251" s="1046"/>
      <c r="EV251" s="1046"/>
      <c r="EW251" s="1046"/>
      <c r="EX251" s="1046"/>
      <c r="EY251" s="1046"/>
      <c r="EZ251" s="1046"/>
      <c r="FA251" s="1046"/>
      <c r="FB251" s="1046"/>
      <c r="FC251" s="1046"/>
      <c r="FD251" s="1046"/>
      <c r="FE251" s="1046"/>
      <c r="FF251" s="1048"/>
      <c r="FG251" s="1046"/>
      <c r="FH251" s="1046"/>
      <c r="FI251" s="1046"/>
      <c r="FJ251" s="1046"/>
      <c r="FK251" s="1046"/>
      <c r="FL251" s="1046"/>
      <c r="FM251" s="1046"/>
      <c r="FN251" s="1046"/>
      <c r="FO251" s="1046"/>
      <c r="FP251" s="1046"/>
      <c r="FQ251" s="1064"/>
      <c r="FR251" s="1064"/>
      <c r="FS251" s="1046"/>
      <c r="FT251" s="1046"/>
      <c r="FU251" s="1046"/>
      <c r="FV251" s="1046"/>
      <c r="FW251" s="1046"/>
      <c r="FX251" s="1046"/>
      <c r="FY251" s="1046"/>
      <c r="FZ251" s="1046"/>
      <c r="GA251" s="1046"/>
      <c r="GB251" s="1046"/>
      <c r="GC251" s="1046"/>
      <c r="GD251" s="1049"/>
      <c r="GE251" s="1049"/>
      <c r="GF251" s="1049"/>
      <c r="GG251" s="1049"/>
      <c r="GH251" s="1080"/>
      <c r="GI251" s="1081"/>
      <c r="GJ251" s="1081"/>
      <c r="GK251" s="1081"/>
      <c r="GL251" s="1049"/>
      <c r="GM251" s="1049"/>
      <c r="GN251" s="1049"/>
      <c r="GO251" s="1049"/>
      <c r="GP251" s="1083"/>
      <c r="GQ251" s="1083"/>
      <c r="GR251" s="1083"/>
      <c r="GS251" s="1083"/>
      <c r="GT251" s="1083"/>
      <c r="GU251" s="1083"/>
      <c r="GV251" s="1083"/>
      <c r="GW251" s="1083"/>
      <c r="GX251" s="1083"/>
      <c r="GY251" s="1083"/>
      <c r="GZ251" s="1083"/>
      <c r="HA251" s="1083"/>
      <c r="HB251" s="1083"/>
      <c r="HC251" s="1083"/>
      <c r="HD251" s="1083"/>
      <c r="HE251" s="1083"/>
      <c r="HF251" s="1083"/>
      <c r="HG251" s="1083"/>
      <c r="HH251" s="1083"/>
      <c r="HI251" s="1083"/>
      <c r="HJ251" s="1083"/>
      <c r="HK251" s="1083"/>
      <c r="HL251" s="1083"/>
      <c r="HM251" s="1083"/>
      <c r="HN251" s="1083"/>
      <c r="HO251" s="1083"/>
      <c r="HP251" s="1083"/>
      <c r="HQ251" s="1083"/>
      <c r="HR251" s="1083"/>
      <c r="HS251" s="1083"/>
      <c r="HT251" s="1083"/>
      <c r="HU251" s="1083"/>
      <c r="HV251" s="1083"/>
      <c r="HW251" s="1083"/>
      <c r="HX251" s="1083"/>
      <c r="HY251" s="1083"/>
      <c r="HZ251" s="1083"/>
      <c r="IA251" s="1083"/>
      <c r="IB251" s="1083"/>
      <c r="IC251" s="1083"/>
      <c r="ID251" s="1081"/>
      <c r="IE251" s="1081"/>
      <c r="IF251" s="1083"/>
      <c r="IG251" s="1084"/>
      <c r="IH251" s="1083"/>
      <c r="II251" s="1083"/>
      <c r="IJ251" s="1083"/>
      <c r="IK251" s="1083"/>
      <c r="IL251" s="1083"/>
      <c r="IM251" s="1083"/>
      <c r="IN251" s="1083"/>
      <c r="IO251" s="1083"/>
      <c r="IP251" s="1083"/>
      <c r="IQ251" s="1083"/>
      <c r="IR251" s="1083"/>
      <c r="IS251" s="1083"/>
      <c r="IT251" s="1083"/>
      <c r="IU251" s="1083"/>
      <c r="IV251" s="1083"/>
      <c r="IW251" s="1083"/>
      <c r="IX251" s="1083"/>
      <c r="IY251" s="1083"/>
      <c r="IZ251" s="1083"/>
      <c r="JA251" s="1083"/>
      <c r="JB251" s="1083"/>
      <c r="JC251" s="1083"/>
      <c r="JD251" s="1083"/>
      <c r="JE251" s="1083"/>
      <c r="JF251" s="1083"/>
      <c r="JG251" s="1083"/>
      <c r="JH251" s="1083"/>
      <c r="JI251" s="1083"/>
      <c r="JJ251" s="1083"/>
      <c r="JK251" s="1085"/>
    </row>
    <row r="252" spans="1:271" s="1027" customFormat="1" ht="18.95" hidden="1" customHeight="1">
      <c r="A252" s="1077"/>
      <c r="B252" s="1042"/>
      <c r="C252" s="1052"/>
      <c r="D252" s="1052"/>
      <c r="E252" s="1078"/>
      <c r="F252" s="1078"/>
      <c r="G252" s="1078"/>
      <c r="H252" s="1052"/>
      <c r="I252" s="1043"/>
      <c r="J252" s="1043"/>
      <c r="K252" s="1053"/>
      <c r="L252" s="1053"/>
      <c r="M252" s="1053"/>
      <c r="N252" s="1044"/>
      <c r="O252" s="1079"/>
      <c r="P252" s="1045"/>
      <c r="Q252" s="1044"/>
      <c r="R252" s="1044"/>
      <c r="S252" s="1044"/>
      <c r="T252" s="1044"/>
      <c r="U252" s="1044"/>
      <c r="V252" s="1044"/>
      <c r="W252" s="1044"/>
      <c r="X252" s="1044"/>
      <c r="Y252" s="1068"/>
      <c r="Z252" s="1068"/>
      <c r="AA252" s="1046"/>
      <c r="AB252" s="1046"/>
      <c r="AC252" s="1046"/>
      <c r="AD252" s="1046"/>
      <c r="AE252" s="1046"/>
      <c r="AF252" s="1046"/>
      <c r="AG252" s="1046"/>
      <c r="AH252" s="1046"/>
      <c r="AI252" s="1046"/>
      <c r="AJ252" s="1046"/>
      <c r="AK252" s="1046"/>
      <c r="AL252" s="1046"/>
      <c r="AM252" s="1047"/>
      <c r="AN252" s="1047"/>
      <c r="AO252" s="1046"/>
      <c r="AP252" s="1046"/>
      <c r="AQ252" s="1046"/>
      <c r="AR252" s="1046"/>
      <c r="AS252" s="1046"/>
      <c r="AT252" s="1046"/>
      <c r="AU252" s="1046"/>
      <c r="AV252" s="1046"/>
      <c r="AW252" s="1046"/>
      <c r="AX252" s="1046"/>
      <c r="AY252" s="1046"/>
      <c r="AZ252" s="1046"/>
      <c r="BA252" s="1047"/>
      <c r="BB252" s="1046"/>
      <c r="BC252" s="1046"/>
      <c r="BD252" s="1046"/>
      <c r="BE252" s="1046"/>
      <c r="BF252" s="1046"/>
      <c r="BG252" s="1046"/>
      <c r="BH252" s="1046"/>
      <c r="BI252" s="1046"/>
      <c r="BJ252" s="1046"/>
      <c r="BK252" s="1046"/>
      <c r="BL252" s="1046"/>
      <c r="BM252" s="1046"/>
      <c r="BN252" s="1046"/>
      <c r="BO252" s="1046"/>
      <c r="BP252" s="1046"/>
      <c r="BQ252" s="1046"/>
      <c r="BR252" s="1046"/>
      <c r="BS252" s="1046"/>
      <c r="BT252" s="1046"/>
      <c r="BU252" s="1046"/>
      <c r="BV252" s="1046"/>
      <c r="BW252" s="1046"/>
      <c r="BX252" s="1046"/>
      <c r="BY252" s="1046"/>
      <c r="BZ252" s="1046"/>
      <c r="CA252" s="1046"/>
      <c r="CB252" s="1046"/>
      <c r="CC252" s="1046"/>
      <c r="CD252" s="1046"/>
      <c r="CE252" s="1046"/>
      <c r="CF252" s="1046"/>
      <c r="CG252" s="1046"/>
      <c r="CH252" s="1046"/>
      <c r="CI252" s="1046"/>
      <c r="CJ252" s="1046"/>
      <c r="CK252" s="1046"/>
      <c r="CL252" s="1046"/>
      <c r="CM252" s="1046"/>
      <c r="CN252" s="1046"/>
      <c r="CO252" s="1046"/>
      <c r="CP252" s="1046"/>
      <c r="CQ252" s="1046"/>
      <c r="CR252" s="1046"/>
      <c r="CS252" s="1046"/>
      <c r="CT252" s="1046"/>
      <c r="CU252" s="1046"/>
      <c r="CV252" s="1046"/>
      <c r="CW252" s="1046"/>
      <c r="CX252" s="1046"/>
      <c r="CY252" s="1046"/>
      <c r="CZ252" s="1046"/>
      <c r="DA252" s="1046"/>
      <c r="DB252" s="1046"/>
      <c r="DC252" s="1046"/>
      <c r="DD252" s="1046"/>
      <c r="DE252" s="1046"/>
      <c r="DF252" s="1046"/>
      <c r="DG252" s="1046"/>
      <c r="DH252" s="1046"/>
      <c r="DI252" s="1046"/>
      <c r="DJ252" s="1046"/>
      <c r="DK252" s="1047"/>
      <c r="DL252" s="1046"/>
      <c r="DM252" s="1046"/>
      <c r="DN252" s="1046"/>
      <c r="DO252" s="1046"/>
      <c r="DP252" s="1046"/>
      <c r="DQ252" s="1046"/>
      <c r="DR252" s="1046"/>
      <c r="DS252" s="1046"/>
      <c r="DT252" s="1046"/>
      <c r="DU252" s="1046"/>
      <c r="DV252" s="1046"/>
      <c r="DW252" s="1046"/>
      <c r="DX252" s="1046"/>
      <c r="DY252" s="1046"/>
      <c r="DZ252" s="1046"/>
      <c r="EA252" s="1046"/>
      <c r="EB252" s="1046"/>
      <c r="EC252" s="1046"/>
      <c r="ED252" s="1046"/>
      <c r="EE252" s="1046"/>
      <c r="EF252" s="1046"/>
      <c r="EG252" s="1046"/>
      <c r="EH252" s="1046"/>
      <c r="EI252" s="1046"/>
      <c r="EJ252" s="1046"/>
      <c r="EK252" s="1046"/>
      <c r="EL252" s="1047"/>
      <c r="EM252" s="1046"/>
      <c r="EN252" s="1046"/>
      <c r="EO252" s="1046"/>
      <c r="EP252" s="1046"/>
      <c r="EQ252" s="1054"/>
      <c r="ER252" s="1054"/>
      <c r="ES252" s="1046"/>
      <c r="ET252" s="1046"/>
      <c r="EU252" s="1046"/>
      <c r="EV252" s="1046"/>
      <c r="EW252" s="1046"/>
      <c r="EX252" s="1046"/>
      <c r="EY252" s="1046"/>
      <c r="EZ252" s="1046"/>
      <c r="FA252" s="1046"/>
      <c r="FB252" s="1046"/>
      <c r="FC252" s="1046"/>
      <c r="FD252" s="1046"/>
      <c r="FE252" s="1046"/>
      <c r="FF252" s="1048"/>
      <c r="FG252" s="1046"/>
      <c r="FH252" s="1046"/>
      <c r="FI252" s="1046"/>
      <c r="FJ252" s="1046"/>
      <c r="FK252" s="1046"/>
      <c r="FL252" s="1046"/>
      <c r="FM252" s="1046"/>
      <c r="FN252" s="1046"/>
      <c r="FO252" s="1046"/>
      <c r="FP252" s="1046"/>
      <c r="FQ252" s="1064"/>
      <c r="FR252" s="1064"/>
      <c r="FS252" s="1046"/>
      <c r="FT252" s="1046"/>
      <c r="FU252" s="1046"/>
      <c r="FV252" s="1046"/>
      <c r="FW252" s="1046"/>
      <c r="FX252" s="1046"/>
      <c r="FY252" s="1046"/>
      <c r="FZ252" s="1046"/>
      <c r="GA252" s="1046"/>
      <c r="GB252" s="1046"/>
      <c r="GC252" s="1046"/>
      <c r="GD252" s="1049"/>
      <c r="GE252" s="1049"/>
      <c r="GF252" s="1049"/>
      <c r="GG252" s="1049"/>
      <c r="GH252" s="1080"/>
      <c r="GI252" s="1081"/>
      <c r="GJ252" s="1081"/>
      <c r="GK252" s="1081"/>
      <c r="GL252" s="1049"/>
      <c r="GM252" s="1049"/>
      <c r="GN252" s="1049"/>
      <c r="GO252" s="1049"/>
      <c r="GP252" s="1083"/>
      <c r="GQ252" s="1083"/>
      <c r="GR252" s="1083"/>
      <c r="GS252" s="1083"/>
      <c r="GT252" s="1083"/>
      <c r="GU252" s="1083"/>
      <c r="GV252" s="1083"/>
      <c r="GW252" s="1083"/>
      <c r="GX252" s="1083"/>
      <c r="GY252" s="1083"/>
      <c r="GZ252" s="1083"/>
      <c r="HA252" s="1083"/>
      <c r="HB252" s="1083"/>
      <c r="HC252" s="1083"/>
      <c r="HD252" s="1083"/>
      <c r="HE252" s="1083"/>
      <c r="HF252" s="1083"/>
      <c r="HG252" s="1083"/>
      <c r="HH252" s="1083"/>
      <c r="HI252" s="1083"/>
      <c r="HJ252" s="1083"/>
      <c r="HK252" s="1083"/>
      <c r="HL252" s="1083"/>
      <c r="HM252" s="1083"/>
      <c r="HN252" s="1083"/>
      <c r="HO252" s="1083"/>
      <c r="HP252" s="1083"/>
      <c r="HQ252" s="1083"/>
      <c r="HR252" s="1083"/>
      <c r="HS252" s="1083"/>
      <c r="HT252" s="1083"/>
      <c r="HU252" s="1083"/>
      <c r="HV252" s="1083"/>
      <c r="HW252" s="1083"/>
      <c r="HX252" s="1083"/>
      <c r="HY252" s="1083"/>
      <c r="HZ252" s="1083"/>
      <c r="IA252" s="1083"/>
      <c r="IB252" s="1083"/>
      <c r="IC252" s="1083"/>
      <c r="ID252" s="1081"/>
      <c r="IE252" s="1081"/>
      <c r="IF252" s="1083"/>
      <c r="IG252" s="1084"/>
      <c r="IH252" s="1083"/>
      <c r="II252" s="1083"/>
      <c r="IJ252" s="1083"/>
      <c r="IK252" s="1083"/>
      <c r="IL252" s="1083"/>
      <c r="IM252" s="1083"/>
      <c r="IN252" s="1083"/>
      <c r="IO252" s="1083"/>
      <c r="IP252" s="1083"/>
      <c r="IQ252" s="1083"/>
      <c r="IR252" s="1083"/>
      <c r="IS252" s="1083"/>
      <c r="IT252" s="1083"/>
      <c r="IU252" s="1083"/>
      <c r="IV252" s="1083"/>
      <c r="IW252" s="1083"/>
      <c r="IX252" s="1083"/>
      <c r="IY252" s="1083"/>
      <c r="IZ252" s="1083"/>
      <c r="JA252" s="1083"/>
      <c r="JB252" s="1083"/>
      <c r="JC252" s="1083"/>
      <c r="JD252" s="1083"/>
      <c r="JE252" s="1083"/>
      <c r="JF252" s="1083"/>
      <c r="JG252" s="1083"/>
      <c r="JH252" s="1083"/>
      <c r="JI252" s="1083"/>
      <c r="JJ252" s="1083"/>
      <c r="JK252" s="1085"/>
    </row>
    <row r="253" spans="1:271" s="1027" customFormat="1" ht="18.95" hidden="1" customHeight="1">
      <c r="A253" s="1077"/>
      <c r="B253" s="1042"/>
      <c r="C253" s="1052"/>
      <c r="D253" s="1052"/>
      <c r="E253" s="1078"/>
      <c r="F253" s="1078"/>
      <c r="G253" s="1078"/>
      <c r="H253" s="1052"/>
      <c r="I253" s="1043"/>
      <c r="J253" s="1043"/>
      <c r="K253" s="1053"/>
      <c r="L253" s="1053"/>
      <c r="M253" s="1053"/>
      <c r="N253" s="1044"/>
      <c r="O253" s="1067"/>
      <c r="P253" s="1045"/>
      <c r="Q253" s="1044"/>
      <c r="R253" s="1044"/>
      <c r="S253" s="1044"/>
      <c r="T253" s="1044"/>
      <c r="U253" s="1044"/>
      <c r="V253" s="1044"/>
      <c r="W253" s="1044"/>
      <c r="X253" s="1044"/>
      <c r="Y253" s="1068"/>
      <c r="Z253" s="1068"/>
      <c r="AA253" s="1046"/>
      <c r="AB253" s="1046"/>
      <c r="AC253" s="1046"/>
      <c r="AD253" s="1046"/>
      <c r="AE253" s="1046"/>
      <c r="AF253" s="1046"/>
      <c r="AG253" s="1046"/>
      <c r="AH253" s="1046"/>
      <c r="AI253" s="1046"/>
      <c r="AJ253" s="1046"/>
      <c r="AK253" s="1046"/>
      <c r="AL253" s="1046"/>
      <c r="AM253" s="1047"/>
      <c r="AN253" s="1047"/>
      <c r="AO253" s="1046"/>
      <c r="AP253" s="1046"/>
      <c r="AQ253" s="1046"/>
      <c r="AR253" s="1046"/>
      <c r="AS253" s="1046"/>
      <c r="AT253" s="1046"/>
      <c r="AU253" s="1046"/>
      <c r="AV253" s="1046"/>
      <c r="AW253" s="1046"/>
      <c r="AX253" s="1046"/>
      <c r="AY253" s="1046"/>
      <c r="AZ253" s="1046"/>
      <c r="BA253" s="1047"/>
      <c r="BB253" s="1046"/>
      <c r="BC253" s="1046"/>
      <c r="BD253" s="1046"/>
      <c r="BE253" s="1046"/>
      <c r="BF253" s="1046"/>
      <c r="BG253" s="1046"/>
      <c r="BH253" s="1046"/>
      <c r="BI253" s="1046"/>
      <c r="BJ253" s="1046"/>
      <c r="BK253" s="1046"/>
      <c r="BL253" s="1046"/>
      <c r="BM253" s="1046"/>
      <c r="BN253" s="1046"/>
      <c r="BO253" s="1046"/>
      <c r="BP253" s="1046"/>
      <c r="BQ253" s="1046"/>
      <c r="BR253" s="1046"/>
      <c r="BS253" s="1046"/>
      <c r="BT253" s="1046"/>
      <c r="BU253" s="1046"/>
      <c r="BV253" s="1046"/>
      <c r="BW253" s="1046"/>
      <c r="BX253" s="1046"/>
      <c r="BY253" s="1046"/>
      <c r="BZ253" s="1046"/>
      <c r="CA253" s="1046"/>
      <c r="CB253" s="1046"/>
      <c r="CC253" s="1046"/>
      <c r="CD253" s="1046"/>
      <c r="CE253" s="1046"/>
      <c r="CF253" s="1046"/>
      <c r="CG253" s="1046"/>
      <c r="CH253" s="1046"/>
      <c r="CI253" s="1046"/>
      <c r="CJ253" s="1046"/>
      <c r="CK253" s="1046"/>
      <c r="CL253" s="1046"/>
      <c r="CM253" s="1046"/>
      <c r="CN253" s="1046"/>
      <c r="CO253" s="1046"/>
      <c r="CP253" s="1046"/>
      <c r="CQ253" s="1046"/>
      <c r="CR253" s="1046"/>
      <c r="CS253" s="1046"/>
      <c r="CT253" s="1046"/>
      <c r="CU253" s="1046"/>
      <c r="CV253" s="1046"/>
      <c r="CW253" s="1046"/>
      <c r="CX253" s="1046"/>
      <c r="CY253" s="1046"/>
      <c r="CZ253" s="1046"/>
      <c r="DA253" s="1046"/>
      <c r="DB253" s="1046"/>
      <c r="DC253" s="1046"/>
      <c r="DD253" s="1046"/>
      <c r="DE253" s="1046"/>
      <c r="DF253" s="1046"/>
      <c r="DG253" s="1046"/>
      <c r="DH253" s="1046"/>
      <c r="DI253" s="1046"/>
      <c r="DJ253" s="1046"/>
      <c r="DK253" s="1047"/>
      <c r="DL253" s="1046"/>
      <c r="DM253" s="1046"/>
      <c r="DN253" s="1046"/>
      <c r="DO253" s="1046"/>
      <c r="DP253" s="1046"/>
      <c r="DQ253" s="1046"/>
      <c r="DR253" s="1046"/>
      <c r="DS253" s="1046"/>
      <c r="DT253" s="1046"/>
      <c r="DU253" s="1046"/>
      <c r="DV253" s="1046"/>
      <c r="DW253" s="1046"/>
      <c r="DX253" s="1046"/>
      <c r="DY253" s="1046"/>
      <c r="DZ253" s="1046"/>
      <c r="EA253" s="1046"/>
      <c r="EB253" s="1046"/>
      <c r="EC253" s="1046"/>
      <c r="ED253" s="1046"/>
      <c r="EE253" s="1046"/>
      <c r="EF253" s="1046"/>
      <c r="EG253" s="1046"/>
      <c r="EH253" s="1046"/>
      <c r="EI253" s="1046"/>
      <c r="EJ253" s="1046"/>
      <c r="EK253" s="1046"/>
      <c r="EL253" s="1047"/>
      <c r="EM253" s="1046"/>
      <c r="EN253" s="1046"/>
      <c r="EO253" s="1046"/>
      <c r="EP253" s="1046"/>
      <c r="EQ253" s="1054"/>
      <c r="ER253" s="1054"/>
      <c r="ES253" s="1046"/>
      <c r="ET253" s="1046"/>
      <c r="EU253" s="1046"/>
      <c r="EV253" s="1046"/>
      <c r="EW253" s="1046"/>
      <c r="EX253" s="1046"/>
      <c r="EY253" s="1046"/>
      <c r="EZ253" s="1046"/>
      <c r="FA253" s="1046"/>
      <c r="FB253" s="1046"/>
      <c r="FC253" s="1046"/>
      <c r="FD253" s="1046"/>
      <c r="FE253" s="1046"/>
      <c r="FF253" s="1048"/>
      <c r="FG253" s="1046"/>
      <c r="FH253" s="1046"/>
      <c r="FI253" s="1046"/>
      <c r="FJ253" s="1046"/>
      <c r="FK253" s="1046"/>
      <c r="FL253" s="1046"/>
      <c r="FM253" s="1046"/>
      <c r="FN253" s="1046"/>
      <c r="FO253" s="1046"/>
      <c r="FP253" s="1046"/>
      <c r="FQ253" s="1064"/>
      <c r="FR253" s="1064"/>
      <c r="FS253" s="1046"/>
      <c r="FT253" s="1046"/>
      <c r="FU253" s="1046"/>
      <c r="FV253" s="1046"/>
      <c r="FW253" s="1046"/>
      <c r="FX253" s="1046"/>
      <c r="FY253" s="1046"/>
      <c r="FZ253" s="1046"/>
      <c r="GA253" s="1046"/>
      <c r="GB253" s="1046"/>
      <c r="GC253" s="1046"/>
      <c r="GD253" s="1049"/>
      <c r="GE253" s="1049"/>
      <c r="GF253" s="1049"/>
      <c r="GG253" s="1049"/>
      <c r="GH253" s="1080"/>
      <c r="GI253" s="1081"/>
      <c r="GJ253" s="1081"/>
      <c r="GK253" s="1081"/>
      <c r="GL253" s="1049"/>
      <c r="GM253" s="1049"/>
      <c r="GN253" s="1049"/>
      <c r="GO253" s="1049"/>
      <c r="GP253" s="1083"/>
      <c r="GQ253" s="1083"/>
      <c r="GR253" s="1083"/>
      <c r="GS253" s="1083"/>
      <c r="GT253" s="1083"/>
      <c r="GU253" s="1083"/>
      <c r="GV253" s="1083"/>
      <c r="GW253" s="1083"/>
      <c r="GX253" s="1083"/>
      <c r="GY253" s="1083"/>
      <c r="GZ253" s="1083"/>
      <c r="HA253" s="1083"/>
      <c r="HB253" s="1083"/>
      <c r="HC253" s="1083"/>
      <c r="HD253" s="1083"/>
      <c r="HE253" s="1083"/>
      <c r="HF253" s="1083"/>
      <c r="HG253" s="1083"/>
      <c r="HH253" s="1083"/>
      <c r="HI253" s="1083"/>
      <c r="HJ253" s="1083"/>
      <c r="HK253" s="1083"/>
      <c r="HL253" s="1083"/>
      <c r="HM253" s="1083"/>
      <c r="HN253" s="1083"/>
      <c r="HO253" s="1083"/>
      <c r="HP253" s="1083"/>
      <c r="HQ253" s="1083"/>
      <c r="HR253" s="1083"/>
      <c r="HS253" s="1083"/>
      <c r="HT253" s="1083"/>
      <c r="HU253" s="1083"/>
      <c r="HV253" s="1083"/>
      <c r="HW253" s="1083"/>
      <c r="HX253" s="1083"/>
      <c r="HY253" s="1083"/>
      <c r="HZ253" s="1083"/>
      <c r="IA253" s="1083"/>
      <c r="IB253" s="1083"/>
      <c r="IC253" s="1083"/>
      <c r="ID253" s="1081"/>
      <c r="IE253" s="1081"/>
      <c r="IF253" s="1083"/>
      <c r="IG253" s="1084"/>
      <c r="IH253" s="1083"/>
      <c r="II253" s="1083"/>
      <c r="IJ253" s="1083"/>
      <c r="IK253" s="1083"/>
      <c r="IL253" s="1083"/>
      <c r="IM253" s="1083"/>
      <c r="IN253" s="1083"/>
      <c r="IO253" s="1083"/>
      <c r="IP253" s="1083"/>
      <c r="IQ253" s="1083"/>
      <c r="IR253" s="1083"/>
      <c r="IS253" s="1083"/>
      <c r="IT253" s="1083"/>
      <c r="IU253" s="1083"/>
      <c r="IV253" s="1083"/>
      <c r="IW253" s="1083"/>
      <c r="IX253" s="1083"/>
      <c r="IY253" s="1083"/>
      <c r="IZ253" s="1083"/>
      <c r="JA253" s="1083"/>
      <c r="JB253" s="1083"/>
      <c r="JC253" s="1083"/>
      <c r="JD253" s="1083"/>
      <c r="JE253" s="1083"/>
      <c r="JF253" s="1083"/>
      <c r="JG253" s="1083"/>
      <c r="JH253" s="1083"/>
      <c r="JI253" s="1083"/>
      <c r="JJ253" s="1083"/>
      <c r="JK253" s="1085"/>
    </row>
    <row r="254" spans="1:271" s="1027" customFormat="1" ht="18.95" hidden="1" customHeight="1">
      <c r="A254" s="1077"/>
      <c r="B254" s="1042"/>
      <c r="C254" s="1052"/>
      <c r="D254" s="1052"/>
      <c r="E254" s="1078"/>
      <c r="F254" s="1078"/>
      <c r="G254" s="1078"/>
      <c r="H254" s="1052"/>
      <c r="I254" s="1043"/>
      <c r="J254" s="1043"/>
      <c r="K254" s="1053"/>
      <c r="L254" s="1053"/>
      <c r="M254" s="1053"/>
      <c r="N254" s="1044"/>
      <c r="O254" s="1067"/>
      <c r="P254" s="1045"/>
      <c r="Q254" s="1044"/>
      <c r="R254" s="1044"/>
      <c r="S254" s="1044"/>
      <c r="T254" s="1044"/>
      <c r="U254" s="1044"/>
      <c r="V254" s="1044"/>
      <c r="W254" s="1044"/>
      <c r="X254" s="1044"/>
      <c r="Y254" s="1068"/>
      <c r="Z254" s="1068"/>
      <c r="AA254" s="1046"/>
      <c r="AB254" s="1046"/>
      <c r="AC254" s="1046"/>
      <c r="AD254" s="1046"/>
      <c r="AE254" s="1046"/>
      <c r="AF254" s="1046"/>
      <c r="AG254" s="1046"/>
      <c r="AH254" s="1046"/>
      <c r="AI254" s="1046"/>
      <c r="AJ254" s="1046"/>
      <c r="AK254" s="1046"/>
      <c r="AL254" s="1046"/>
      <c r="AM254" s="1047"/>
      <c r="AN254" s="1047"/>
      <c r="AO254" s="1046"/>
      <c r="AP254" s="1046"/>
      <c r="AQ254" s="1046"/>
      <c r="AR254" s="1046"/>
      <c r="AS254" s="1046"/>
      <c r="AT254" s="1046"/>
      <c r="AU254" s="1046"/>
      <c r="AV254" s="1046"/>
      <c r="AW254" s="1046"/>
      <c r="AX254" s="1046"/>
      <c r="AY254" s="1046"/>
      <c r="AZ254" s="1046"/>
      <c r="BA254" s="1047"/>
      <c r="BB254" s="1046"/>
      <c r="BC254" s="1046"/>
      <c r="BD254" s="1046"/>
      <c r="BE254" s="1046"/>
      <c r="BF254" s="1046"/>
      <c r="BG254" s="1046"/>
      <c r="BH254" s="1046"/>
      <c r="BI254" s="1046"/>
      <c r="BJ254" s="1046"/>
      <c r="BK254" s="1046"/>
      <c r="BL254" s="1046"/>
      <c r="BM254" s="1046"/>
      <c r="BN254" s="1046"/>
      <c r="BO254" s="1046"/>
      <c r="BP254" s="1046"/>
      <c r="BQ254" s="1046"/>
      <c r="BR254" s="1046"/>
      <c r="BS254" s="1046"/>
      <c r="BT254" s="1046"/>
      <c r="BU254" s="1046"/>
      <c r="BV254" s="1046"/>
      <c r="BW254" s="1046"/>
      <c r="BX254" s="1046"/>
      <c r="BY254" s="1046"/>
      <c r="BZ254" s="1046"/>
      <c r="CA254" s="1046"/>
      <c r="CB254" s="1046"/>
      <c r="CC254" s="1046"/>
      <c r="CD254" s="1046"/>
      <c r="CE254" s="1046"/>
      <c r="CF254" s="1046"/>
      <c r="CG254" s="1046"/>
      <c r="CH254" s="1046"/>
      <c r="CI254" s="1046"/>
      <c r="CJ254" s="1046"/>
      <c r="CK254" s="1046"/>
      <c r="CL254" s="1046"/>
      <c r="CM254" s="1046"/>
      <c r="CN254" s="1046"/>
      <c r="CO254" s="1046"/>
      <c r="CP254" s="1046"/>
      <c r="CQ254" s="1046"/>
      <c r="CR254" s="1046"/>
      <c r="CS254" s="1046"/>
      <c r="CT254" s="1046"/>
      <c r="CU254" s="1046"/>
      <c r="CV254" s="1046"/>
      <c r="CW254" s="1046"/>
      <c r="CX254" s="1046"/>
      <c r="CY254" s="1046"/>
      <c r="CZ254" s="1046"/>
      <c r="DA254" s="1046"/>
      <c r="DB254" s="1046"/>
      <c r="DC254" s="1046"/>
      <c r="DD254" s="1046"/>
      <c r="DE254" s="1046"/>
      <c r="DF254" s="1046"/>
      <c r="DG254" s="1046"/>
      <c r="DH254" s="1046"/>
      <c r="DI254" s="1046"/>
      <c r="DJ254" s="1046"/>
      <c r="DK254" s="1047"/>
      <c r="DL254" s="1046"/>
      <c r="DM254" s="1046"/>
      <c r="DN254" s="1046"/>
      <c r="DO254" s="1046"/>
      <c r="DP254" s="1046"/>
      <c r="DQ254" s="1046"/>
      <c r="DR254" s="1046"/>
      <c r="DS254" s="1046"/>
      <c r="DT254" s="1046"/>
      <c r="DU254" s="1046"/>
      <c r="DV254" s="1046"/>
      <c r="DW254" s="1046"/>
      <c r="DX254" s="1046"/>
      <c r="DY254" s="1046"/>
      <c r="DZ254" s="1046"/>
      <c r="EA254" s="1046"/>
      <c r="EB254" s="1046"/>
      <c r="EC254" s="1046"/>
      <c r="ED254" s="1046"/>
      <c r="EE254" s="1046"/>
      <c r="EF254" s="1046"/>
      <c r="EG254" s="1046"/>
      <c r="EH254" s="1046"/>
      <c r="EI254" s="1046"/>
      <c r="EJ254" s="1046"/>
      <c r="EK254" s="1046"/>
      <c r="EL254" s="1047"/>
      <c r="EM254" s="1046"/>
      <c r="EN254" s="1046"/>
      <c r="EO254" s="1046"/>
      <c r="EP254" s="1046"/>
      <c r="EQ254" s="1054"/>
      <c r="ER254" s="1054"/>
      <c r="ES254" s="1046"/>
      <c r="ET254" s="1046"/>
      <c r="EU254" s="1046"/>
      <c r="EV254" s="1046"/>
      <c r="EW254" s="1046"/>
      <c r="EX254" s="1046"/>
      <c r="EY254" s="1046"/>
      <c r="EZ254" s="1046"/>
      <c r="FA254" s="1046"/>
      <c r="FB254" s="1046"/>
      <c r="FC254" s="1046"/>
      <c r="FD254" s="1046"/>
      <c r="FE254" s="1046"/>
      <c r="FF254" s="1048"/>
      <c r="FG254" s="1046"/>
      <c r="FH254" s="1046"/>
      <c r="FI254" s="1046"/>
      <c r="FJ254" s="1046"/>
      <c r="FK254" s="1046"/>
      <c r="FL254" s="1046"/>
      <c r="FM254" s="1046"/>
      <c r="FN254" s="1046"/>
      <c r="FO254" s="1046"/>
      <c r="FP254" s="1046"/>
      <c r="FQ254" s="1064"/>
      <c r="FR254" s="1064"/>
      <c r="FS254" s="1046"/>
      <c r="FT254" s="1046"/>
      <c r="FU254" s="1046"/>
      <c r="FV254" s="1046"/>
      <c r="FW254" s="1046"/>
      <c r="FX254" s="1046"/>
      <c r="FY254" s="1046"/>
      <c r="FZ254" s="1046"/>
      <c r="GA254" s="1046"/>
      <c r="GB254" s="1046"/>
      <c r="GC254" s="1046"/>
      <c r="GD254" s="1049"/>
      <c r="GE254" s="1049"/>
      <c r="GF254" s="1049"/>
      <c r="GG254" s="1049"/>
      <c r="GH254" s="1080"/>
      <c r="GI254" s="1081"/>
      <c r="GJ254" s="1049"/>
      <c r="GK254" s="1049"/>
      <c r="GL254" s="1049"/>
      <c r="GM254" s="1049"/>
      <c r="GN254" s="1049"/>
      <c r="GO254" s="1049"/>
      <c r="GP254" s="1083"/>
      <c r="GQ254" s="1083"/>
      <c r="GR254" s="1083"/>
      <c r="GS254" s="1083"/>
      <c r="GT254" s="1083"/>
      <c r="GU254" s="1083"/>
      <c r="GV254" s="1083"/>
      <c r="GW254" s="1083"/>
      <c r="GX254" s="1083"/>
      <c r="GY254" s="1083"/>
      <c r="GZ254" s="1083"/>
      <c r="HA254" s="1083"/>
      <c r="HB254" s="1083"/>
      <c r="HC254" s="1083"/>
      <c r="HD254" s="1083"/>
      <c r="HE254" s="1083"/>
      <c r="HF254" s="1083"/>
      <c r="HG254" s="1083"/>
      <c r="HH254" s="1083"/>
      <c r="HI254" s="1083"/>
      <c r="HJ254" s="1083"/>
      <c r="HK254" s="1083"/>
      <c r="HL254" s="1083"/>
      <c r="HM254" s="1083"/>
      <c r="HN254" s="1083"/>
      <c r="HO254" s="1083"/>
      <c r="HP254" s="1083"/>
      <c r="HQ254" s="1083"/>
      <c r="HR254" s="1083"/>
      <c r="HS254" s="1083"/>
      <c r="HT254" s="1083"/>
      <c r="HU254" s="1083"/>
      <c r="HV254" s="1083"/>
      <c r="HW254" s="1083"/>
      <c r="HX254" s="1083"/>
      <c r="HY254" s="1083"/>
      <c r="HZ254" s="1083"/>
      <c r="IA254" s="1083"/>
      <c r="IB254" s="1083"/>
      <c r="IC254" s="1083"/>
      <c r="ID254" s="1081"/>
      <c r="IE254" s="1081"/>
      <c r="IF254" s="1083"/>
      <c r="IG254" s="1084"/>
      <c r="IH254" s="1083"/>
      <c r="II254" s="1083"/>
      <c r="IJ254" s="1083"/>
      <c r="IK254" s="1083"/>
      <c r="IL254" s="1083"/>
      <c r="IM254" s="1083"/>
      <c r="IN254" s="1083"/>
      <c r="IO254" s="1083"/>
      <c r="IP254" s="1083"/>
      <c r="IQ254" s="1083"/>
      <c r="IR254" s="1083"/>
      <c r="IS254" s="1083"/>
      <c r="IT254" s="1083"/>
      <c r="IU254" s="1083"/>
      <c r="IV254" s="1083"/>
      <c r="IW254" s="1083"/>
      <c r="IX254" s="1083"/>
      <c r="IY254" s="1083"/>
      <c r="IZ254" s="1083"/>
      <c r="JA254" s="1083"/>
      <c r="JB254" s="1083"/>
      <c r="JC254" s="1083"/>
      <c r="JD254" s="1083"/>
      <c r="JE254" s="1083"/>
      <c r="JF254" s="1083"/>
      <c r="JG254" s="1083"/>
      <c r="JH254" s="1083"/>
      <c r="JI254" s="1083"/>
      <c r="JJ254" s="1083"/>
      <c r="JK254" s="1085"/>
    </row>
    <row r="255" spans="1:271" s="1027" customFormat="1" ht="18.95" hidden="1" customHeight="1">
      <c r="A255" s="1077"/>
      <c r="B255" s="1042"/>
      <c r="C255" s="1052"/>
      <c r="D255" s="1052"/>
      <c r="E255" s="1078"/>
      <c r="F255" s="1078"/>
      <c r="G255" s="1078"/>
      <c r="H255" s="1052"/>
      <c r="I255" s="1043"/>
      <c r="J255" s="1043"/>
      <c r="K255" s="1053"/>
      <c r="L255" s="1053"/>
      <c r="M255" s="1053"/>
      <c r="N255" s="1044"/>
      <c r="O255" s="1067"/>
      <c r="P255" s="1045"/>
      <c r="Q255" s="1044"/>
      <c r="R255" s="1044"/>
      <c r="S255" s="1044"/>
      <c r="T255" s="1044"/>
      <c r="U255" s="1044"/>
      <c r="V255" s="1044"/>
      <c r="W255" s="1044"/>
      <c r="X255" s="1044"/>
      <c r="Y255" s="1068"/>
      <c r="Z255" s="1068"/>
      <c r="AA255" s="1046"/>
      <c r="AB255" s="1046"/>
      <c r="AC255" s="1046"/>
      <c r="AD255" s="1046"/>
      <c r="AE255" s="1046"/>
      <c r="AF255" s="1046"/>
      <c r="AG255" s="1046"/>
      <c r="AH255" s="1046"/>
      <c r="AI255" s="1046"/>
      <c r="AJ255" s="1046"/>
      <c r="AK255" s="1046"/>
      <c r="AL255" s="1046"/>
      <c r="AM255" s="1047"/>
      <c r="AN255" s="1047"/>
      <c r="AO255" s="1046"/>
      <c r="AP255" s="1046"/>
      <c r="AQ255" s="1046"/>
      <c r="AR255" s="1046"/>
      <c r="AS255" s="1046"/>
      <c r="AT255" s="1046"/>
      <c r="AU255" s="1046"/>
      <c r="AV255" s="1046"/>
      <c r="AW255" s="1046"/>
      <c r="AX255" s="1046"/>
      <c r="AY255" s="1046"/>
      <c r="AZ255" s="1046"/>
      <c r="BA255" s="1047"/>
      <c r="BB255" s="1046"/>
      <c r="BC255" s="1046"/>
      <c r="BD255" s="1046"/>
      <c r="BE255" s="1046"/>
      <c r="BF255" s="1046"/>
      <c r="BG255" s="1046"/>
      <c r="BH255" s="1046"/>
      <c r="BI255" s="1046"/>
      <c r="BJ255" s="1046"/>
      <c r="BK255" s="1046"/>
      <c r="BL255" s="1046"/>
      <c r="BM255" s="1046"/>
      <c r="BN255" s="1046"/>
      <c r="BO255" s="1046"/>
      <c r="BP255" s="1046"/>
      <c r="BQ255" s="1046"/>
      <c r="BR255" s="1046"/>
      <c r="BS255" s="1046"/>
      <c r="BT255" s="1046"/>
      <c r="BU255" s="1046"/>
      <c r="BV255" s="1046"/>
      <c r="BW255" s="1046"/>
      <c r="BX255" s="1046"/>
      <c r="BY255" s="1046"/>
      <c r="BZ255" s="1046"/>
      <c r="CA255" s="1046"/>
      <c r="CB255" s="1046"/>
      <c r="CC255" s="1046"/>
      <c r="CD255" s="1046"/>
      <c r="CE255" s="1046"/>
      <c r="CF255" s="1046"/>
      <c r="CG255" s="1046"/>
      <c r="CH255" s="1046"/>
      <c r="CI255" s="1046"/>
      <c r="CJ255" s="1046"/>
      <c r="CK255" s="1046"/>
      <c r="CL255" s="1046"/>
      <c r="CM255" s="1046"/>
      <c r="CN255" s="1046"/>
      <c r="CO255" s="1046"/>
      <c r="CP255" s="1046"/>
      <c r="CQ255" s="1046"/>
      <c r="CR255" s="1046"/>
      <c r="CS255" s="1046"/>
      <c r="CT255" s="1046"/>
      <c r="CU255" s="1046"/>
      <c r="CV255" s="1046"/>
      <c r="CW255" s="1046"/>
      <c r="CX255" s="1046"/>
      <c r="CY255" s="1046"/>
      <c r="CZ255" s="1046"/>
      <c r="DA255" s="1046"/>
      <c r="DB255" s="1046"/>
      <c r="DC255" s="1046"/>
      <c r="DD255" s="1046"/>
      <c r="DE255" s="1046"/>
      <c r="DF255" s="1046"/>
      <c r="DG255" s="1046"/>
      <c r="DH255" s="1046"/>
      <c r="DI255" s="1046"/>
      <c r="DJ255" s="1046"/>
      <c r="DK255" s="1047"/>
      <c r="DL255" s="1046"/>
      <c r="DM255" s="1046"/>
      <c r="DN255" s="1046"/>
      <c r="DO255" s="1046"/>
      <c r="DP255" s="1046"/>
      <c r="DQ255" s="1046"/>
      <c r="DR255" s="1046"/>
      <c r="DS255" s="1046"/>
      <c r="DT255" s="1046"/>
      <c r="DU255" s="1046"/>
      <c r="DV255" s="1046"/>
      <c r="DW255" s="1046"/>
      <c r="DX255" s="1046"/>
      <c r="DY255" s="1046"/>
      <c r="DZ255" s="1046"/>
      <c r="EA255" s="1046"/>
      <c r="EB255" s="1046"/>
      <c r="EC255" s="1046"/>
      <c r="ED255" s="1046"/>
      <c r="EE255" s="1046"/>
      <c r="EF255" s="1046"/>
      <c r="EG255" s="1046"/>
      <c r="EH255" s="1046"/>
      <c r="EI255" s="1046"/>
      <c r="EJ255" s="1046"/>
      <c r="EK255" s="1046"/>
      <c r="EL255" s="1047"/>
      <c r="EM255" s="1046"/>
      <c r="EN255" s="1046"/>
      <c r="EO255" s="1046"/>
      <c r="EP255" s="1046"/>
      <c r="EQ255" s="1054"/>
      <c r="ER255" s="1054"/>
      <c r="ES255" s="1046"/>
      <c r="ET255" s="1046"/>
      <c r="EU255" s="1046"/>
      <c r="EV255" s="1046"/>
      <c r="EW255" s="1046"/>
      <c r="EX255" s="1046"/>
      <c r="EY255" s="1046"/>
      <c r="EZ255" s="1046"/>
      <c r="FA255" s="1046"/>
      <c r="FB255" s="1046"/>
      <c r="FC255" s="1046"/>
      <c r="FD255" s="1046"/>
      <c r="FE255" s="1046"/>
      <c r="FF255" s="1048"/>
      <c r="FG255" s="1046"/>
      <c r="FH255" s="1046"/>
      <c r="FI255" s="1046"/>
      <c r="FJ255" s="1046"/>
      <c r="FK255" s="1046"/>
      <c r="FL255" s="1046"/>
      <c r="FM255" s="1046"/>
      <c r="FN255" s="1046"/>
      <c r="FO255" s="1046"/>
      <c r="FP255" s="1046"/>
      <c r="FQ255" s="1064"/>
      <c r="FR255" s="1064"/>
      <c r="FS255" s="1046"/>
      <c r="FT255" s="1046"/>
      <c r="FU255" s="1046"/>
      <c r="FV255" s="1046"/>
      <c r="FW255" s="1046"/>
      <c r="FX255" s="1046"/>
      <c r="FY255" s="1046"/>
      <c r="FZ255" s="1046"/>
      <c r="GA255" s="1046"/>
      <c r="GB255" s="1046"/>
      <c r="GC255" s="1046"/>
      <c r="GD255" s="1049"/>
      <c r="GE255" s="1049"/>
      <c r="GF255" s="1049"/>
      <c r="GG255" s="1049"/>
      <c r="GH255" s="1080"/>
      <c r="GI255" s="1081"/>
      <c r="GJ255" s="1049"/>
      <c r="GK255" s="1049"/>
      <c r="GL255" s="1049"/>
      <c r="GM255" s="1049"/>
      <c r="GN255" s="1049"/>
      <c r="GO255" s="1049"/>
      <c r="GP255" s="1083"/>
      <c r="GQ255" s="1083"/>
      <c r="GR255" s="1083"/>
      <c r="GS255" s="1083"/>
      <c r="GT255" s="1083"/>
      <c r="GU255" s="1083"/>
      <c r="GV255" s="1083"/>
      <c r="GW255" s="1083"/>
      <c r="GX255" s="1083"/>
      <c r="GY255" s="1083"/>
      <c r="GZ255" s="1083"/>
      <c r="HA255" s="1083"/>
      <c r="HB255" s="1083"/>
      <c r="HC255" s="1083"/>
      <c r="HD255" s="1083"/>
      <c r="HE255" s="1083"/>
      <c r="HF255" s="1083"/>
      <c r="HG255" s="1083"/>
      <c r="HH255" s="1083"/>
      <c r="HI255" s="1083"/>
      <c r="HJ255" s="1083"/>
      <c r="HK255" s="1083"/>
      <c r="HL255" s="1083"/>
      <c r="HM255" s="1083"/>
      <c r="HN255" s="1083"/>
      <c r="HO255" s="1083"/>
      <c r="HP255" s="1083"/>
      <c r="HQ255" s="1083"/>
      <c r="HR255" s="1083"/>
      <c r="HS255" s="1083"/>
      <c r="HT255" s="1083"/>
      <c r="HU255" s="1083"/>
      <c r="HV255" s="1083"/>
      <c r="HW255" s="1083"/>
      <c r="HX255" s="1083"/>
      <c r="HY255" s="1083"/>
      <c r="HZ255" s="1083"/>
      <c r="IA255" s="1083"/>
      <c r="IB255" s="1083"/>
      <c r="IC255" s="1083"/>
      <c r="ID255" s="1081"/>
      <c r="IE255" s="1081"/>
      <c r="IF255" s="1083"/>
      <c r="IG255" s="1084"/>
      <c r="IH255" s="1083"/>
      <c r="II255" s="1083"/>
      <c r="IJ255" s="1083"/>
      <c r="IK255" s="1083"/>
      <c r="IL255" s="1083"/>
      <c r="IM255" s="1083"/>
      <c r="IN255" s="1083"/>
      <c r="IO255" s="1083"/>
      <c r="IP255" s="1083"/>
      <c r="IQ255" s="1083"/>
      <c r="IR255" s="1083"/>
      <c r="IS255" s="1083"/>
      <c r="IT255" s="1083"/>
      <c r="IU255" s="1083"/>
      <c r="IV255" s="1083"/>
      <c r="IW255" s="1083"/>
      <c r="IX255" s="1083"/>
      <c r="IY255" s="1083"/>
      <c r="IZ255" s="1083"/>
      <c r="JA255" s="1083"/>
      <c r="JB255" s="1083"/>
      <c r="JC255" s="1083"/>
      <c r="JD255" s="1083"/>
      <c r="JE255" s="1083"/>
      <c r="JF255" s="1083"/>
      <c r="JG255" s="1083"/>
      <c r="JH255" s="1083"/>
      <c r="JI255" s="1083"/>
      <c r="JJ255" s="1083"/>
      <c r="JK255" s="1085"/>
    </row>
    <row r="256" spans="1:271" s="1027" customFormat="1" ht="18.95" hidden="1" customHeight="1">
      <c r="A256" s="1077"/>
      <c r="B256" s="1042"/>
      <c r="C256" s="1052"/>
      <c r="D256" s="1052"/>
      <c r="E256" s="1078"/>
      <c r="F256" s="1078"/>
      <c r="G256" s="1078"/>
      <c r="H256" s="1052"/>
      <c r="I256" s="1043"/>
      <c r="J256" s="1043"/>
      <c r="K256" s="1053"/>
      <c r="L256" s="1053"/>
      <c r="M256" s="1053"/>
      <c r="N256" s="1044"/>
      <c r="O256" s="1067"/>
      <c r="P256" s="1045"/>
      <c r="Q256" s="1044"/>
      <c r="R256" s="1044"/>
      <c r="S256" s="1044"/>
      <c r="T256" s="1044"/>
      <c r="U256" s="1044"/>
      <c r="V256" s="1044"/>
      <c r="W256" s="1044"/>
      <c r="X256" s="1044"/>
      <c r="Y256" s="1068"/>
      <c r="Z256" s="1068"/>
      <c r="AA256" s="1046"/>
      <c r="AB256" s="1046"/>
      <c r="AC256" s="1046"/>
      <c r="AD256" s="1046"/>
      <c r="AE256" s="1046"/>
      <c r="AF256" s="1046"/>
      <c r="AG256" s="1046"/>
      <c r="AH256" s="1046"/>
      <c r="AI256" s="1046"/>
      <c r="AJ256" s="1046"/>
      <c r="AK256" s="1046"/>
      <c r="AL256" s="1046"/>
      <c r="AM256" s="1047"/>
      <c r="AN256" s="1047"/>
      <c r="AO256" s="1046"/>
      <c r="AP256" s="1046"/>
      <c r="AQ256" s="1046"/>
      <c r="AR256" s="1046"/>
      <c r="AS256" s="1046"/>
      <c r="AT256" s="1046"/>
      <c r="AU256" s="1046"/>
      <c r="AV256" s="1046"/>
      <c r="AW256" s="1046"/>
      <c r="AX256" s="1046"/>
      <c r="AY256" s="1046"/>
      <c r="AZ256" s="1046"/>
      <c r="BA256" s="1047"/>
      <c r="BB256" s="1046"/>
      <c r="BC256" s="1046"/>
      <c r="BD256" s="1046"/>
      <c r="BE256" s="1046"/>
      <c r="BF256" s="1046"/>
      <c r="BG256" s="1046"/>
      <c r="BH256" s="1046"/>
      <c r="BI256" s="1046"/>
      <c r="BJ256" s="1046"/>
      <c r="BK256" s="1046"/>
      <c r="BL256" s="1046"/>
      <c r="BM256" s="1046"/>
      <c r="BN256" s="1046"/>
      <c r="BO256" s="1046"/>
      <c r="BP256" s="1046"/>
      <c r="BQ256" s="1046"/>
      <c r="BR256" s="1046"/>
      <c r="BS256" s="1046"/>
      <c r="BT256" s="1046"/>
      <c r="BU256" s="1046"/>
      <c r="BV256" s="1046"/>
      <c r="BW256" s="1046"/>
      <c r="BX256" s="1046"/>
      <c r="BY256" s="1046"/>
      <c r="BZ256" s="1046"/>
      <c r="CA256" s="1046"/>
      <c r="CB256" s="1046"/>
      <c r="CC256" s="1046"/>
      <c r="CD256" s="1046"/>
      <c r="CE256" s="1046"/>
      <c r="CF256" s="1046"/>
      <c r="CG256" s="1046"/>
      <c r="CH256" s="1046"/>
      <c r="CI256" s="1046"/>
      <c r="CJ256" s="1046"/>
      <c r="CK256" s="1046"/>
      <c r="CL256" s="1046"/>
      <c r="CM256" s="1046"/>
      <c r="CN256" s="1046"/>
      <c r="CO256" s="1046"/>
      <c r="CP256" s="1046"/>
      <c r="CQ256" s="1046"/>
      <c r="CR256" s="1046"/>
      <c r="CS256" s="1046"/>
      <c r="CT256" s="1046"/>
      <c r="CU256" s="1046"/>
      <c r="CV256" s="1046"/>
      <c r="CW256" s="1046"/>
      <c r="CX256" s="1046"/>
      <c r="CY256" s="1046"/>
      <c r="CZ256" s="1046"/>
      <c r="DA256" s="1046"/>
      <c r="DB256" s="1046"/>
      <c r="DC256" s="1046"/>
      <c r="DD256" s="1046"/>
      <c r="DE256" s="1046"/>
      <c r="DF256" s="1046"/>
      <c r="DG256" s="1046"/>
      <c r="DH256" s="1046"/>
      <c r="DI256" s="1046"/>
      <c r="DJ256" s="1046"/>
      <c r="DK256" s="1047"/>
      <c r="DL256" s="1046"/>
      <c r="DM256" s="1046"/>
      <c r="DN256" s="1046"/>
      <c r="DO256" s="1046"/>
      <c r="DP256" s="1046"/>
      <c r="DQ256" s="1046"/>
      <c r="DR256" s="1046"/>
      <c r="DS256" s="1046"/>
      <c r="DT256" s="1046"/>
      <c r="DU256" s="1046"/>
      <c r="DV256" s="1046"/>
      <c r="DW256" s="1046"/>
      <c r="DX256" s="1046"/>
      <c r="DY256" s="1046"/>
      <c r="DZ256" s="1046"/>
      <c r="EA256" s="1046"/>
      <c r="EB256" s="1046"/>
      <c r="EC256" s="1046"/>
      <c r="ED256" s="1046"/>
      <c r="EE256" s="1046"/>
      <c r="EF256" s="1046"/>
      <c r="EG256" s="1046"/>
      <c r="EH256" s="1046"/>
      <c r="EI256" s="1046"/>
      <c r="EJ256" s="1046"/>
      <c r="EK256" s="1046"/>
      <c r="EL256" s="1047"/>
      <c r="EM256" s="1046"/>
      <c r="EN256" s="1046"/>
      <c r="EO256" s="1046"/>
      <c r="EP256" s="1046"/>
      <c r="EQ256" s="1054"/>
      <c r="ER256" s="1054"/>
      <c r="ES256" s="1046"/>
      <c r="ET256" s="1046"/>
      <c r="EU256" s="1046"/>
      <c r="EV256" s="1046"/>
      <c r="EW256" s="1046"/>
      <c r="EX256" s="1046"/>
      <c r="EY256" s="1046"/>
      <c r="EZ256" s="1046"/>
      <c r="FA256" s="1046"/>
      <c r="FB256" s="1046"/>
      <c r="FC256" s="1046"/>
      <c r="FD256" s="1046"/>
      <c r="FE256" s="1046"/>
      <c r="FF256" s="1048"/>
      <c r="FG256" s="1046"/>
      <c r="FH256" s="1046"/>
      <c r="FI256" s="1046"/>
      <c r="FJ256" s="1046"/>
      <c r="FK256" s="1046"/>
      <c r="FL256" s="1046"/>
      <c r="FM256" s="1046"/>
      <c r="FN256" s="1046"/>
      <c r="FO256" s="1046"/>
      <c r="FP256" s="1046"/>
      <c r="FQ256" s="1064"/>
      <c r="FR256" s="1064"/>
      <c r="FS256" s="1046"/>
      <c r="FT256" s="1046"/>
      <c r="FU256" s="1046"/>
      <c r="FV256" s="1046"/>
      <c r="FW256" s="1046"/>
      <c r="FX256" s="1046"/>
      <c r="FY256" s="1046"/>
      <c r="FZ256" s="1046"/>
      <c r="GA256" s="1046"/>
      <c r="GB256" s="1046"/>
      <c r="GC256" s="1046"/>
      <c r="GD256" s="1049"/>
      <c r="GE256" s="1049"/>
      <c r="GF256" s="1049"/>
      <c r="GG256" s="1049"/>
      <c r="GH256" s="1080"/>
      <c r="GI256" s="1081"/>
      <c r="GJ256" s="1049"/>
      <c r="GK256" s="1049"/>
      <c r="GL256" s="1049"/>
      <c r="GM256" s="1049"/>
      <c r="GN256" s="1049"/>
      <c r="GO256" s="1049"/>
      <c r="GP256" s="1083"/>
      <c r="GQ256" s="1083"/>
      <c r="GR256" s="1083"/>
      <c r="GS256" s="1083"/>
      <c r="GT256" s="1083"/>
      <c r="GU256" s="1083"/>
      <c r="GV256" s="1083"/>
      <c r="GW256" s="1083"/>
      <c r="GX256" s="1083"/>
      <c r="GY256" s="1083"/>
      <c r="GZ256" s="1083"/>
      <c r="HA256" s="1083"/>
      <c r="HB256" s="1083"/>
      <c r="HC256" s="1083"/>
      <c r="HD256" s="1083"/>
      <c r="HE256" s="1083"/>
      <c r="HF256" s="1083"/>
      <c r="HG256" s="1083"/>
      <c r="HH256" s="1083"/>
      <c r="HI256" s="1083"/>
      <c r="HJ256" s="1083"/>
      <c r="HK256" s="1083"/>
      <c r="HL256" s="1083"/>
      <c r="HM256" s="1083"/>
      <c r="HN256" s="1083"/>
      <c r="HO256" s="1083"/>
      <c r="HP256" s="1083"/>
      <c r="HQ256" s="1083"/>
      <c r="HR256" s="1083"/>
      <c r="HS256" s="1083"/>
      <c r="HT256" s="1083"/>
      <c r="HU256" s="1083"/>
      <c r="HV256" s="1083"/>
      <c r="HW256" s="1083"/>
      <c r="HX256" s="1083"/>
      <c r="HY256" s="1083"/>
      <c r="HZ256" s="1083"/>
      <c r="IA256" s="1083"/>
      <c r="IB256" s="1083"/>
      <c r="IC256" s="1083"/>
      <c r="ID256" s="1081"/>
      <c r="IE256" s="1081"/>
      <c r="IF256" s="1083"/>
      <c r="IG256" s="1084"/>
      <c r="IH256" s="1083"/>
      <c r="II256" s="1083"/>
      <c r="IJ256" s="1083"/>
      <c r="IK256" s="1083"/>
      <c r="IL256" s="1083"/>
      <c r="IM256" s="1083"/>
      <c r="IN256" s="1083"/>
      <c r="IO256" s="1083"/>
      <c r="IP256" s="1083"/>
      <c r="IQ256" s="1083"/>
      <c r="IR256" s="1083"/>
      <c r="IS256" s="1083"/>
      <c r="IT256" s="1083"/>
      <c r="IU256" s="1083"/>
      <c r="IV256" s="1083"/>
      <c r="IW256" s="1083"/>
      <c r="IX256" s="1083"/>
      <c r="IY256" s="1083"/>
      <c r="IZ256" s="1083"/>
      <c r="JA256" s="1083"/>
      <c r="JB256" s="1083"/>
      <c r="JC256" s="1083"/>
      <c r="JD256" s="1083"/>
      <c r="JE256" s="1083"/>
      <c r="JF256" s="1083"/>
      <c r="JG256" s="1083"/>
      <c r="JH256" s="1083"/>
      <c r="JI256" s="1083"/>
      <c r="JJ256" s="1083"/>
      <c r="JK256" s="1085"/>
    </row>
    <row r="257" spans="1:274" s="1027" customFormat="1" ht="18.95" hidden="1" customHeight="1">
      <c r="A257" s="1077"/>
      <c r="B257" s="1042"/>
      <c r="C257" s="1052"/>
      <c r="D257" s="1052"/>
      <c r="E257" s="1078"/>
      <c r="F257" s="1078"/>
      <c r="G257" s="1078"/>
      <c r="H257" s="1052"/>
      <c r="I257" s="1043"/>
      <c r="J257" s="1043"/>
      <c r="K257" s="1053"/>
      <c r="L257" s="1053"/>
      <c r="M257" s="1053"/>
      <c r="N257" s="1044"/>
      <c r="O257" s="1067"/>
      <c r="P257" s="1045"/>
      <c r="Q257" s="1044"/>
      <c r="R257" s="1044"/>
      <c r="S257" s="1044"/>
      <c r="T257" s="1044"/>
      <c r="U257" s="1044"/>
      <c r="V257" s="1044"/>
      <c r="W257" s="1044"/>
      <c r="X257" s="1044"/>
      <c r="Y257" s="1068"/>
      <c r="Z257" s="1068"/>
      <c r="AA257" s="1046"/>
      <c r="AB257" s="1046"/>
      <c r="AC257" s="1046"/>
      <c r="AD257" s="1046"/>
      <c r="AE257" s="1046"/>
      <c r="AF257" s="1046"/>
      <c r="AG257" s="1046"/>
      <c r="AH257" s="1046"/>
      <c r="AI257" s="1046"/>
      <c r="AJ257" s="1046"/>
      <c r="AK257" s="1046"/>
      <c r="AL257" s="1046"/>
      <c r="AM257" s="1047"/>
      <c r="AN257" s="1047"/>
      <c r="AO257" s="1046"/>
      <c r="AP257" s="1046"/>
      <c r="AQ257" s="1046"/>
      <c r="AR257" s="1046"/>
      <c r="AS257" s="1046"/>
      <c r="AT257" s="1046"/>
      <c r="AU257" s="1046"/>
      <c r="AV257" s="1046"/>
      <c r="AW257" s="1046"/>
      <c r="AX257" s="1046"/>
      <c r="AY257" s="1046"/>
      <c r="AZ257" s="1046"/>
      <c r="BA257" s="1047"/>
      <c r="BB257" s="1046"/>
      <c r="BC257" s="1046"/>
      <c r="BD257" s="1046"/>
      <c r="BE257" s="1046"/>
      <c r="BF257" s="1046"/>
      <c r="BG257" s="1046"/>
      <c r="BH257" s="1046"/>
      <c r="BI257" s="1046"/>
      <c r="BJ257" s="1046"/>
      <c r="BK257" s="1046"/>
      <c r="BL257" s="1046"/>
      <c r="BM257" s="1046"/>
      <c r="BN257" s="1046"/>
      <c r="BO257" s="1046"/>
      <c r="BP257" s="1046"/>
      <c r="BQ257" s="1046"/>
      <c r="BR257" s="1046"/>
      <c r="BS257" s="1046"/>
      <c r="BT257" s="1046"/>
      <c r="BU257" s="1046"/>
      <c r="BV257" s="1046"/>
      <c r="BW257" s="1046"/>
      <c r="BX257" s="1046"/>
      <c r="BY257" s="1046"/>
      <c r="BZ257" s="1046"/>
      <c r="CA257" s="1046"/>
      <c r="CB257" s="1046"/>
      <c r="CC257" s="1046"/>
      <c r="CD257" s="1046"/>
      <c r="CE257" s="1046"/>
      <c r="CF257" s="1046"/>
      <c r="CG257" s="1046"/>
      <c r="CH257" s="1046"/>
      <c r="CI257" s="1046"/>
      <c r="CJ257" s="1046"/>
      <c r="CK257" s="1046"/>
      <c r="CL257" s="1046"/>
      <c r="CM257" s="1046"/>
      <c r="CN257" s="1046"/>
      <c r="CO257" s="1046"/>
      <c r="CP257" s="1046"/>
      <c r="CQ257" s="1046"/>
      <c r="CR257" s="1046"/>
      <c r="CS257" s="1046"/>
      <c r="CT257" s="1046"/>
      <c r="CU257" s="1046"/>
      <c r="CV257" s="1046"/>
      <c r="CW257" s="1046"/>
      <c r="CX257" s="1046"/>
      <c r="CY257" s="1046"/>
      <c r="CZ257" s="1046"/>
      <c r="DA257" s="1046"/>
      <c r="DB257" s="1046"/>
      <c r="DC257" s="1046"/>
      <c r="DD257" s="1046"/>
      <c r="DE257" s="1046"/>
      <c r="DF257" s="1046"/>
      <c r="DG257" s="1046"/>
      <c r="DH257" s="1046"/>
      <c r="DI257" s="1046"/>
      <c r="DJ257" s="1046"/>
      <c r="DK257" s="1047"/>
      <c r="DL257" s="1046"/>
      <c r="DM257" s="1046"/>
      <c r="DN257" s="1046"/>
      <c r="DO257" s="1046"/>
      <c r="DP257" s="1046"/>
      <c r="DQ257" s="1046"/>
      <c r="DR257" s="1046"/>
      <c r="DS257" s="1046"/>
      <c r="DT257" s="1046"/>
      <c r="DU257" s="1046"/>
      <c r="DV257" s="1046"/>
      <c r="DW257" s="1046"/>
      <c r="DX257" s="1046"/>
      <c r="DY257" s="1046"/>
      <c r="DZ257" s="1046"/>
      <c r="EA257" s="1046"/>
      <c r="EB257" s="1046"/>
      <c r="EC257" s="1046"/>
      <c r="ED257" s="1046"/>
      <c r="EE257" s="1046"/>
      <c r="EF257" s="1046"/>
      <c r="EG257" s="1046"/>
      <c r="EH257" s="1046"/>
      <c r="EI257" s="1046"/>
      <c r="EJ257" s="1046"/>
      <c r="EK257" s="1046"/>
      <c r="EL257" s="1047"/>
      <c r="EM257" s="1046"/>
      <c r="EN257" s="1046"/>
      <c r="EO257" s="1046"/>
      <c r="EP257" s="1046"/>
      <c r="EQ257" s="1054"/>
      <c r="ER257" s="1054"/>
      <c r="ES257" s="1046"/>
      <c r="ET257" s="1046"/>
      <c r="EU257" s="1046"/>
      <c r="EV257" s="1046"/>
      <c r="EW257" s="1046"/>
      <c r="EX257" s="1046"/>
      <c r="EY257" s="1046"/>
      <c r="EZ257" s="1046"/>
      <c r="FA257" s="1046"/>
      <c r="FB257" s="1046"/>
      <c r="FC257" s="1046"/>
      <c r="FD257" s="1046"/>
      <c r="FE257" s="1046"/>
      <c r="FF257" s="1048"/>
      <c r="FG257" s="1046"/>
      <c r="FH257" s="1046"/>
      <c r="FI257" s="1046"/>
      <c r="FJ257" s="1046"/>
      <c r="FK257" s="1046"/>
      <c r="FL257" s="1046"/>
      <c r="FM257" s="1046"/>
      <c r="FN257" s="1046"/>
      <c r="FO257" s="1046"/>
      <c r="FP257" s="1046"/>
      <c r="FQ257" s="1064"/>
      <c r="FR257" s="1064"/>
      <c r="FS257" s="1046"/>
      <c r="FT257" s="1046"/>
      <c r="FU257" s="1046"/>
      <c r="FV257" s="1046"/>
      <c r="FW257" s="1046"/>
      <c r="FX257" s="1046"/>
      <c r="FY257" s="1046"/>
      <c r="FZ257" s="1046"/>
      <c r="GA257" s="1046"/>
      <c r="GB257" s="1046"/>
      <c r="GC257" s="1046"/>
      <c r="GD257" s="1049"/>
      <c r="GE257" s="1049"/>
      <c r="GF257" s="1049"/>
      <c r="GG257" s="1049"/>
      <c r="GH257" s="1080"/>
      <c r="GI257" s="1081"/>
      <c r="GJ257" s="1049"/>
      <c r="GK257" s="1049"/>
      <c r="GL257" s="1049"/>
      <c r="GM257" s="1049"/>
      <c r="GN257" s="1049"/>
      <c r="GO257" s="1049"/>
      <c r="GP257" s="1083"/>
      <c r="GQ257" s="1083"/>
      <c r="GR257" s="1083"/>
      <c r="GS257" s="1083"/>
      <c r="GT257" s="1083"/>
      <c r="GU257" s="1083"/>
      <c r="GV257" s="1083"/>
      <c r="GW257" s="1083"/>
      <c r="GX257" s="1083"/>
      <c r="GY257" s="1083"/>
      <c r="GZ257" s="1083"/>
      <c r="HA257" s="1083"/>
      <c r="HB257" s="1083"/>
      <c r="HC257" s="1083"/>
      <c r="HD257" s="1083"/>
      <c r="HE257" s="1083"/>
      <c r="HF257" s="1083"/>
      <c r="HG257" s="1083"/>
      <c r="HH257" s="1083"/>
      <c r="HI257" s="1083"/>
      <c r="HJ257" s="1083"/>
      <c r="HK257" s="1083"/>
      <c r="HL257" s="1083"/>
      <c r="HM257" s="1083"/>
      <c r="HN257" s="1083"/>
      <c r="HO257" s="1083"/>
      <c r="HP257" s="1083"/>
      <c r="HQ257" s="1083"/>
      <c r="HR257" s="1083"/>
      <c r="HS257" s="1083"/>
      <c r="HT257" s="1083"/>
      <c r="HU257" s="1083"/>
      <c r="HV257" s="1083"/>
      <c r="HW257" s="1083"/>
      <c r="HX257" s="1083"/>
      <c r="HY257" s="1083"/>
      <c r="HZ257" s="1083"/>
      <c r="IA257" s="1083"/>
      <c r="IB257" s="1083"/>
      <c r="IC257" s="1083"/>
      <c r="ID257" s="1081"/>
      <c r="IE257" s="1081"/>
      <c r="IF257" s="1083"/>
      <c r="IG257" s="1084"/>
      <c r="IH257" s="1083"/>
      <c r="II257" s="1083"/>
      <c r="IJ257" s="1083"/>
      <c r="IK257" s="1083"/>
      <c r="IL257" s="1083"/>
      <c r="IM257" s="1083"/>
      <c r="IN257" s="1083"/>
      <c r="IO257" s="1083"/>
      <c r="IP257" s="1083"/>
      <c r="IQ257" s="1083"/>
      <c r="IR257" s="1083"/>
      <c r="IS257" s="1083"/>
      <c r="IT257" s="1083"/>
      <c r="IU257" s="1083"/>
      <c r="IV257" s="1083"/>
      <c r="IW257" s="1083"/>
      <c r="IX257" s="1083"/>
      <c r="IY257" s="1083"/>
      <c r="IZ257" s="1083"/>
      <c r="JA257" s="1083"/>
      <c r="JB257" s="1083"/>
      <c r="JC257" s="1083"/>
      <c r="JD257" s="1083"/>
      <c r="JE257" s="1083"/>
      <c r="JF257" s="1083"/>
      <c r="JG257" s="1083"/>
      <c r="JH257" s="1083"/>
      <c r="JI257" s="1083"/>
      <c r="JJ257" s="1083"/>
      <c r="JK257" s="1085"/>
    </row>
    <row r="258" spans="1:274" s="1027" customFormat="1" ht="18.95" hidden="1" customHeight="1">
      <c r="A258" s="1077"/>
      <c r="B258" s="1042"/>
      <c r="C258" s="1052"/>
      <c r="D258" s="1052"/>
      <c r="E258" s="1078"/>
      <c r="F258" s="1078"/>
      <c r="G258" s="1078"/>
      <c r="H258" s="1052"/>
      <c r="I258" s="1043"/>
      <c r="J258" s="1043"/>
      <c r="K258" s="1053"/>
      <c r="L258" s="1053"/>
      <c r="M258" s="1053"/>
      <c r="N258" s="1044"/>
      <c r="O258" s="1067"/>
      <c r="P258" s="1045"/>
      <c r="Q258" s="1044"/>
      <c r="R258" s="1044"/>
      <c r="S258" s="1044"/>
      <c r="T258" s="1044"/>
      <c r="U258" s="1044"/>
      <c r="V258" s="1044"/>
      <c r="W258" s="1044"/>
      <c r="X258" s="1044"/>
      <c r="Y258" s="1068"/>
      <c r="Z258" s="1068"/>
      <c r="AA258" s="1046"/>
      <c r="AB258" s="1046"/>
      <c r="AC258" s="1046"/>
      <c r="AD258" s="1046"/>
      <c r="AE258" s="1046"/>
      <c r="AF258" s="1046"/>
      <c r="AG258" s="1046"/>
      <c r="AH258" s="1046"/>
      <c r="AI258" s="1046"/>
      <c r="AJ258" s="1046"/>
      <c r="AK258" s="1046"/>
      <c r="AL258" s="1046"/>
      <c r="AM258" s="1046"/>
      <c r="AN258" s="1047"/>
      <c r="AO258" s="1046"/>
      <c r="AP258" s="1046"/>
      <c r="AQ258" s="1046"/>
      <c r="AR258" s="1046"/>
      <c r="AS258" s="1046"/>
      <c r="AT258" s="1046"/>
      <c r="AU258" s="1046"/>
      <c r="AV258" s="1046"/>
      <c r="AW258" s="1046"/>
      <c r="AX258" s="1046"/>
      <c r="AY258" s="1046"/>
      <c r="AZ258" s="1046"/>
      <c r="BA258" s="1047"/>
      <c r="BB258" s="1046"/>
      <c r="BC258" s="1046"/>
      <c r="BD258" s="1046"/>
      <c r="BE258" s="1046"/>
      <c r="BF258" s="1046"/>
      <c r="BG258" s="1046"/>
      <c r="BH258" s="1046"/>
      <c r="BI258" s="1046"/>
      <c r="BJ258" s="1046"/>
      <c r="BK258" s="1046"/>
      <c r="BL258" s="1046"/>
      <c r="BM258" s="1046"/>
      <c r="BN258" s="1046"/>
      <c r="BO258" s="1046"/>
      <c r="BP258" s="1046"/>
      <c r="BQ258" s="1046"/>
      <c r="BR258" s="1046"/>
      <c r="BS258" s="1046"/>
      <c r="BT258" s="1046"/>
      <c r="BU258" s="1046"/>
      <c r="BV258" s="1046"/>
      <c r="BW258" s="1046"/>
      <c r="BX258" s="1046"/>
      <c r="BY258" s="1046"/>
      <c r="BZ258" s="1046"/>
      <c r="CA258" s="1046"/>
      <c r="CB258" s="1046"/>
      <c r="CC258" s="1046"/>
      <c r="CD258" s="1046"/>
      <c r="CE258" s="1046"/>
      <c r="CF258" s="1046"/>
      <c r="CG258" s="1046"/>
      <c r="CH258" s="1046"/>
      <c r="CI258" s="1046"/>
      <c r="CJ258" s="1046"/>
      <c r="CK258" s="1046"/>
      <c r="CL258" s="1046"/>
      <c r="CM258" s="1046"/>
      <c r="CN258" s="1046"/>
      <c r="CO258" s="1046"/>
      <c r="CP258" s="1046"/>
      <c r="CQ258" s="1046"/>
      <c r="CR258" s="1046"/>
      <c r="CS258" s="1046"/>
      <c r="CT258" s="1046"/>
      <c r="CU258" s="1046"/>
      <c r="CV258" s="1046"/>
      <c r="CW258" s="1046"/>
      <c r="CX258" s="1046"/>
      <c r="CY258" s="1046"/>
      <c r="CZ258" s="1046"/>
      <c r="DA258" s="1046"/>
      <c r="DB258" s="1046"/>
      <c r="DC258" s="1046"/>
      <c r="DD258" s="1046"/>
      <c r="DE258" s="1046"/>
      <c r="DF258" s="1046"/>
      <c r="DG258" s="1046"/>
      <c r="DH258" s="1046"/>
      <c r="DI258" s="1046"/>
      <c r="DJ258" s="1046"/>
      <c r="DK258" s="1047"/>
      <c r="DL258" s="1046"/>
      <c r="DM258" s="1046"/>
      <c r="DN258" s="1046"/>
      <c r="DO258" s="1046"/>
      <c r="DP258" s="1046"/>
      <c r="DQ258" s="1046"/>
      <c r="DR258" s="1046"/>
      <c r="DS258" s="1046"/>
      <c r="DT258" s="1046"/>
      <c r="DU258" s="1046"/>
      <c r="DV258" s="1046"/>
      <c r="DW258" s="1046"/>
      <c r="DX258" s="1046"/>
      <c r="DY258" s="1046"/>
      <c r="DZ258" s="1046"/>
      <c r="EA258" s="1046"/>
      <c r="EB258" s="1046"/>
      <c r="EC258" s="1046"/>
      <c r="ED258" s="1046"/>
      <c r="EE258" s="1046"/>
      <c r="EF258" s="1046"/>
      <c r="EG258" s="1046"/>
      <c r="EH258" s="1046"/>
      <c r="EI258" s="1046"/>
      <c r="EJ258" s="1046"/>
      <c r="EK258" s="1046"/>
      <c r="EL258" s="1047"/>
      <c r="EM258" s="1046"/>
      <c r="EN258" s="1046"/>
      <c r="EO258" s="1046"/>
      <c r="EP258" s="1046"/>
      <c r="EQ258" s="1054"/>
      <c r="ER258" s="1054"/>
      <c r="ES258" s="1046"/>
      <c r="ET258" s="1046"/>
      <c r="EU258" s="1046"/>
      <c r="EV258" s="1046"/>
      <c r="EW258" s="1046"/>
      <c r="EX258" s="1046"/>
      <c r="EY258" s="1046"/>
      <c r="EZ258" s="1046"/>
      <c r="FA258" s="1046"/>
      <c r="FB258" s="1046"/>
      <c r="FC258" s="1046"/>
      <c r="FD258" s="1046"/>
      <c r="FE258" s="1046"/>
      <c r="FF258" s="1048"/>
      <c r="FG258" s="1046"/>
      <c r="FH258" s="1046"/>
      <c r="FI258" s="1046"/>
      <c r="FJ258" s="1046"/>
      <c r="FK258" s="1046"/>
      <c r="FL258" s="1046"/>
      <c r="FM258" s="1046"/>
      <c r="FN258" s="1046"/>
      <c r="FO258" s="1046"/>
      <c r="FP258" s="1046"/>
      <c r="FQ258" s="1064"/>
      <c r="FR258" s="1064"/>
      <c r="FS258" s="1046"/>
      <c r="FT258" s="1046"/>
      <c r="FU258" s="1046"/>
      <c r="FV258" s="1046"/>
      <c r="FW258" s="1046"/>
      <c r="FX258" s="1046"/>
      <c r="FY258" s="1046"/>
      <c r="FZ258" s="1046"/>
      <c r="GA258" s="1046"/>
      <c r="GB258" s="1046"/>
      <c r="GC258" s="1046"/>
      <c r="GD258" s="1049"/>
      <c r="GE258" s="1049"/>
      <c r="GF258" s="1049"/>
      <c r="GG258" s="1049"/>
      <c r="GH258" s="1080"/>
      <c r="GI258" s="1081"/>
      <c r="GJ258" s="1049"/>
      <c r="GK258" s="1049"/>
      <c r="GL258" s="1049"/>
      <c r="GM258" s="1049"/>
      <c r="GN258" s="1049"/>
      <c r="GO258" s="1049"/>
      <c r="GP258" s="1083"/>
      <c r="GQ258" s="1083"/>
      <c r="GR258" s="1083"/>
      <c r="GS258" s="1083"/>
      <c r="GT258" s="1083"/>
      <c r="GU258" s="1083"/>
      <c r="GV258" s="1083"/>
      <c r="GW258" s="1083"/>
      <c r="GX258" s="1083"/>
      <c r="GY258" s="1083"/>
      <c r="GZ258" s="1083"/>
      <c r="HA258" s="1083"/>
      <c r="HB258" s="1083"/>
      <c r="HC258" s="1083"/>
      <c r="HD258" s="1083"/>
      <c r="HE258" s="1083"/>
      <c r="HF258" s="1083"/>
      <c r="HG258" s="1083"/>
      <c r="HH258" s="1083"/>
      <c r="HI258" s="1083"/>
      <c r="HJ258" s="1083"/>
      <c r="HK258" s="1083"/>
      <c r="HL258" s="1083"/>
      <c r="HM258" s="1083"/>
      <c r="HN258" s="1083"/>
      <c r="HO258" s="1083"/>
      <c r="HP258" s="1083"/>
      <c r="HQ258" s="1083"/>
      <c r="HR258" s="1083"/>
      <c r="HS258" s="1083"/>
      <c r="HT258" s="1083"/>
      <c r="HU258" s="1083"/>
      <c r="HV258" s="1083"/>
      <c r="HW258" s="1083"/>
      <c r="HX258" s="1083"/>
      <c r="HY258" s="1083"/>
      <c r="HZ258" s="1083"/>
      <c r="IA258" s="1083"/>
      <c r="IB258" s="1083"/>
      <c r="IC258" s="1083"/>
      <c r="ID258" s="1081"/>
      <c r="IE258" s="1081"/>
      <c r="IF258" s="1083"/>
      <c r="IG258" s="1084"/>
      <c r="IH258" s="1083"/>
      <c r="II258" s="1083"/>
      <c r="IJ258" s="1083"/>
      <c r="IK258" s="1083"/>
      <c r="IL258" s="1083"/>
      <c r="IM258" s="1083"/>
      <c r="IN258" s="1083"/>
      <c r="IO258" s="1083"/>
      <c r="IP258" s="1083"/>
      <c r="IQ258" s="1083"/>
      <c r="IR258" s="1083"/>
      <c r="IS258" s="1083"/>
      <c r="IT258" s="1083"/>
      <c r="IU258" s="1083"/>
      <c r="IV258" s="1083"/>
      <c r="IW258" s="1083"/>
      <c r="IX258" s="1083"/>
      <c r="IY258" s="1083"/>
      <c r="IZ258" s="1083"/>
      <c r="JA258" s="1083"/>
      <c r="JB258" s="1083"/>
      <c r="JC258" s="1083"/>
      <c r="JD258" s="1083"/>
      <c r="JE258" s="1083"/>
      <c r="JF258" s="1083"/>
      <c r="JG258" s="1083"/>
      <c r="JH258" s="1083"/>
      <c r="JI258" s="1083"/>
      <c r="JJ258" s="1083"/>
      <c r="JK258" s="1085"/>
    </row>
    <row r="259" spans="1:274" s="1072" customFormat="1" ht="18.95" hidden="1" customHeight="1">
      <c r="A259" s="1069"/>
      <c r="B259" s="1070"/>
      <c r="C259" s="1071"/>
      <c r="D259" s="1070"/>
      <c r="E259" s="1102"/>
      <c r="F259" s="1102"/>
      <c r="G259" s="1102"/>
      <c r="H259" s="1071"/>
      <c r="I259" s="1071"/>
      <c r="J259" s="1071"/>
      <c r="K259" s="1071"/>
      <c r="L259" s="1071"/>
      <c r="M259" s="1071"/>
      <c r="N259" s="1071"/>
      <c r="O259" s="1071"/>
      <c r="P259" s="1071"/>
      <c r="Q259" s="1071"/>
      <c r="R259" s="1071"/>
      <c r="S259" s="1071"/>
      <c r="T259" s="1071"/>
      <c r="U259" s="1071"/>
      <c r="V259" s="1071"/>
      <c r="W259" s="1071"/>
      <c r="X259" s="1071"/>
      <c r="Y259" s="1071"/>
      <c r="Z259" s="1071"/>
      <c r="AA259" s="1071"/>
      <c r="AB259" s="1071"/>
      <c r="AC259" s="1071"/>
      <c r="AD259" s="1071"/>
      <c r="AE259" s="1071"/>
      <c r="AF259" s="1071"/>
      <c r="AG259" s="1071"/>
      <c r="AH259" s="1071"/>
      <c r="AI259" s="1071"/>
      <c r="AJ259" s="1071"/>
      <c r="AK259" s="1071"/>
      <c r="AL259" s="1071"/>
      <c r="AM259" s="1071"/>
      <c r="AN259" s="1071"/>
      <c r="AO259" s="1071"/>
      <c r="AP259" s="1071"/>
      <c r="AQ259" s="1071"/>
      <c r="AR259" s="1071"/>
      <c r="AS259" s="1071"/>
      <c r="AT259" s="1071"/>
      <c r="AU259" s="1071"/>
      <c r="AV259" s="1071"/>
      <c r="AW259" s="1071"/>
      <c r="AX259" s="1071"/>
      <c r="AY259" s="1071"/>
      <c r="AZ259" s="1071"/>
      <c r="BA259" s="1071"/>
      <c r="BB259" s="1071"/>
      <c r="BC259" s="1071"/>
      <c r="BD259" s="1071"/>
      <c r="BE259" s="1071"/>
      <c r="BF259" s="1071"/>
      <c r="BG259" s="1071"/>
      <c r="BH259" s="1071"/>
      <c r="BI259" s="1071"/>
      <c r="BJ259" s="1071"/>
      <c r="BK259" s="1071"/>
      <c r="BL259" s="1071"/>
      <c r="BM259" s="1071"/>
      <c r="BN259" s="1071"/>
      <c r="BO259" s="1071"/>
      <c r="BP259" s="1071"/>
      <c r="BQ259" s="1071"/>
      <c r="BR259" s="1071"/>
      <c r="BS259" s="1071"/>
      <c r="BT259" s="1071"/>
      <c r="BU259" s="1071"/>
      <c r="BV259" s="1071"/>
      <c r="BW259" s="1071"/>
      <c r="BX259" s="1071"/>
      <c r="BY259" s="1071"/>
      <c r="BZ259" s="1071"/>
      <c r="CA259" s="1071"/>
      <c r="CB259" s="1071"/>
      <c r="CC259" s="1071"/>
      <c r="CD259" s="1071"/>
      <c r="CE259" s="1071"/>
      <c r="CF259" s="1071"/>
      <c r="CG259" s="1071"/>
      <c r="CH259" s="1071"/>
      <c r="CI259" s="1071"/>
      <c r="CJ259" s="1071"/>
      <c r="CK259" s="1071"/>
      <c r="CL259" s="1071"/>
      <c r="CM259" s="1071"/>
      <c r="CN259" s="1071"/>
      <c r="CO259" s="1071"/>
      <c r="CP259" s="1071"/>
      <c r="CQ259" s="1071"/>
      <c r="CR259" s="1071"/>
      <c r="CS259" s="1071"/>
      <c r="CT259" s="1071"/>
      <c r="CU259" s="1071"/>
      <c r="CV259" s="1071"/>
      <c r="CW259" s="1071"/>
      <c r="CX259" s="1071"/>
      <c r="CY259" s="1071"/>
      <c r="CZ259" s="1071"/>
      <c r="DA259" s="1071"/>
      <c r="DB259" s="1071"/>
      <c r="DC259" s="1071"/>
      <c r="DD259" s="1071"/>
      <c r="DE259" s="1071"/>
      <c r="DF259" s="1071"/>
      <c r="DG259" s="1071"/>
      <c r="DH259" s="1071"/>
      <c r="DI259" s="1071"/>
      <c r="DJ259" s="1071"/>
      <c r="DK259" s="1071"/>
      <c r="DL259" s="1071"/>
      <c r="DM259" s="1071"/>
      <c r="DN259" s="1071"/>
      <c r="DO259" s="1071"/>
      <c r="DP259" s="1071"/>
      <c r="DQ259" s="1071"/>
      <c r="DR259" s="1071"/>
      <c r="DS259" s="1071"/>
      <c r="DT259" s="1071"/>
      <c r="DU259" s="1071"/>
      <c r="DV259" s="1071"/>
      <c r="DW259" s="1071"/>
      <c r="DX259" s="1071"/>
      <c r="DY259" s="1071"/>
      <c r="DZ259" s="1071"/>
      <c r="EA259" s="1071"/>
      <c r="EB259" s="1071"/>
      <c r="EC259" s="1071"/>
      <c r="ED259" s="1071"/>
      <c r="EE259" s="1071"/>
      <c r="EF259" s="1071"/>
      <c r="EG259" s="1071"/>
      <c r="EH259" s="1071"/>
      <c r="EI259" s="1071"/>
      <c r="EJ259" s="1071"/>
      <c r="EK259" s="1071"/>
      <c r="EL259" s="1071"/>
      <c r="EM259" s="1071"/>
      <c r="EN259" s="1071"/>
      <c r="EO259" s="1071"/>
      <c r="EP259" s="1071"/>
      <c r="EQ259" s="1071"/>
      <c r="ER259" s="1071"/>
      <c r="ES259" s="1071"/>
      <c r="ET259" s="1071"/>
      <c r="EU259" s="1071"/>
      <c r="EV259" s="1071"/>
      <c r="EW259" s="1071"/>
      <c r="EX259" s="1071"/>
      <c r="EY259" s="1071"/>
      <c r="EZ259" s="1071"/>
      <c r="FA259" s="1071"/>
      <c r="FB259" s="1071"/>
      <c r="FC259" s="1071"/>
      <c r="FD259" s="1071"/>
      <c r="FE259" s="1071"/>
      <c r="FF259" s="1071"/>
      <c r="FG259" s="1071"/>
      <c r="FH259" s="1071"/>
      <c r="FI259" s="1071"/>
      <c r="FJ259" s="1071"/>
      <c r="FK259" s="1071"/>
      <c r="FL259" s="1071"/>
      <c r="FM259" s="1071"/>
      <c r="FN259" s="1071"/>
      <c r="FO259" s="1071"/>
      <c r="FP259" s="1071"/>
      <c r="FQ259" s="1071"/>
      <c r="FR259" s="1071"/>
      <c r="FS259" s="1071"/>
      <c r="FT259" s="1071"/>
      <c r="FU259" s="1071"/>
      <c r="FV259" s="1071"/>
      <c r="FW259" s="1071"/>
      <c r="FX259" s="1071"/>
      <c r="FY259" s="1071"/>
      <c r="FZ259" s="1071"/>
      <c r="GA259" s="1071"/>
      <c r="GB259" s="1071"/>
      <c r="GC259" s="1071"/>
      <c r="GD259" s="1071"/>
      <c r="GE259" s="1071"/>
      <c r="GF259" s="1071"/>
      <c r="GG259" s="1071"/>
      <c r="GH259" s="1071"/>
      <c r="GI259" s="1071"/>
      <c r="GJ259" s="1071"/>
      <c r="GK259" s="1071"/>
      <c r="GL259" s="1071"/>
      <c r="GM259" s="1071"/>
      <c r="GN259" s="1071"/>
      <c r="GO259" s="1071"/>
      <c r="GP259" s="1071"/>
      <c r="GQ259" s="1071"/>
      <c r="GR259" s="1071"/>
      <c r="GS259" s="1071"/>
      <c r="GT259" s="1071"/>
      <c r="GU259" s="1071"/>
      <c r="GV259" s="1071"/>
      <c r="GW259" s="1071"/>
      <c r="GX259" s="1071"/>
      <c r="GY259" s="1071"/>
      <c r="GZ259" s="1071"/>
      <c r="HA259" s="1071"/>
      <c r="HB259" s="1071"/>
      <c r="HC259" s="1071"/>
      <c r="HD259" s="1071"/>
      <c r="HE259" s="1071"/>
      <c r="HF259" s="1071"/>
      <c r="HG259" s="1071"/>
      <c r="HH259" s="1071"/>
      <c r="HI259" s="1071"/>
      <c r="HJ259" s="1071"/>
      <c r="HK259" s="1071"/>
      <c r="HL259" s="1071"/>
      <c r="HM259" s="1071"/>
      <c r="HN259" s="1071"/>
      <c r="HO259" s="1071"/>
      <c r="HP259" s="1071"/>
      <c r="HQ259" s="1071"/>
      <c r="HR259" s="1071"/>
      <c r="HS259" s="1071"/>
      <c r="HT259" s="1071"/>
      <c r="HU259" s="1071"/>
      <c r="HV259" s="1071"/>
      <c r="HW259" s="1071"/>
      <c r="HX259" s="1071"/>
      <c r="HY259" s="1071"/>
      <c r="HZ259" s="1071"/>
      <c r="IA259" s="1071"/>
      <c r="IB259" s="1071"/>
      <c r="IC259" s="1071"/>
      <c r="ID259" s="1071"/>
      <c r="IE259" s="1071"/>
      <c r="IF259" s="1071"/>
      <c r="IG259" s="1071"/>
      <c r="IH259" s="1071"/>
      <c r="II259" s="1071"/>
      <c r="IJ259" s="1071"/>
      <c r="IK259" s="1071"/>
      <c r="IL259" s="1071"/>
      <c r="IM259" s="1071"/>
      <c r="IN259" s="1071"/>
      <c r="IO259" s="1071"/>
      <c r="IP259" s="1071"/>
      <c r="IQ259" s="1071"/>
      <c r="IR259" s="1071"/>
      <c r="IS259" s="1071"/>
      <c r="IT259" s="1071"/>
      <c r="IU259" s="1071"/>
      <c r="IV259" s="1071"/>
      <c r="IW259" s="1071"/>
      <c r="IX259" s="1071"/>
      <c r="IY259" s="1071"/>
      <c r="IZ259" s="1071"/>
      <c r="JA259" s="1071"/>
      <c r="JB259" s="1071"/>
      <c r="JC259" s="1071"/>
      <c r="JD259" s="1071"/>
      <c r="JE259" s="1071"/>
      <c r="JF259" s="1071"/>
      <c r="JG259" s="1071"/>
      <c r="JH259" s="1071"/>
      <c r="JI259" s="1099"/>
      <c r="JJ259" s="1099"/>
      <c r="JK259" s="1100"/>
      <c r="JL259" s="1036"/>
      <c r="JM259" s="1036"/>
      <c r="JN259" s="1036"/>
    </row>
    <row r="260" spans="1:274" ht="18.95" hidden="1" customHeight="1">
      <c r="A260" s="1762"/>
      <c r="B260" s="1775"/>
      <c r="C260" s="1775"/>
      <c r="D260" s="1775"/>
      <c r="E260" s="1775"/>
      <c r="F260" s="1775"/>
      <c r="G260" s="1775"/>
      <c r="H260" s="1775"/>
      <c r="I260" s="1775"/>
      <c r="J260" s="1775"/>
      <c r="K260" s="1775"/>
      <c r="L260" s="1775"/>
      <c r="M260" s="1775"/>
      <c r="N260" s="1775"/>
      <c r="O260" s="1775"/>
      <c r="P260" s="1775"/>
      <c r="Q260" s="1775"/>
      <c r="R260" s="1775"/>
      <c r="S260" s="1775"/>
      <c r="T260" s="1775"/>
      <c r="U260" s="1775"/>
      <c r="V260" s="1775"/>
      <c r="W260" s="1775"/>
      <c r="X260" s="1775"/>
      <c r="Y260" s="1775"/>
      <c r="Z260" s="1775"/>
      <c r="AA260" s="1775"/>
      <c r="AB260" s="1775"/>
      <c r="AC260" s="1775"/>
      <c r="AD260" s="1775"/>
      <c r="AE260" s="1775"/>
      <c r="AF260" s="1775"/>
      <c r="AG260" s="1775"/>
      <c r="AH260" s="1775"/>
      <c r="AI260" s="1775"/>
      <c r="AJ260" s="1775"/>
      <c r="AK260" s="1775"/>
      <c r="AL260" s="1775"/>
      <c r="AM260" s="1775"/>
      <c r="AN260" s="1775"/>
      <c r="AO260" s="1775"/>
      <c r="AP260" s="1775"/>
      <c r="AQ260" s="1775"/>
      <c r="AR260" s="1775"/>
      <c r="AS260" s="1775"/>
      <c r="AT260" s="1775"/>
      <c r="AU260" s="1775"/>
      <c r="AV260" s="1775"/>
      <c r="AW260" s="1775"/>
      <c r="AX260" s="1775"/>
      <c r="AY260" s="1775"/>
      <c r="AZ260" s="1775"/>
      <c r="BA260" s="1776"/>
      <c r="BB260" s="1103"/>
      <c r="BC260" s="1103"/>
      <c r="BD260" s="1103"/>
      <c r="BE260" s="1103"/>
      <c r="BF260" s="1103"/>
      <c r="BG260" s="1103"/>
      <c r="BH260" s="1103"/>
      <c r="BI260" s="1103"/>
      <c r="BJ260" s="1103"/>
      <c r="BK260" s="1103"/>
      <c r="BL260" s="1103"/>
      <c r="BM260" s="1103"/>
      <c r="BN260" s="1103"/>
      <c r="BO260" s="1103"/>
      <c r="BP260" s="1103"/>
      <c r="BQ260" s="1103"/>
      <c r="BR260" s="1103"/>
      <c r="BS260" s="1103"/>
      <c r="BT260" s="1103"/>
      <c r="BU260" s="1103"/>
      <c r="BV260" s="1103"/>
      <c r="BW260" s="1103"/>
      <c r="BX260" s="1103"/>
      <c r="BY260" s="1103"/>
      <c r="BZ260" s="1103"/>
      <c r="CA260" s="1103"/>
      <c r="CB260" s="1103"/>
      <c r="CC260" s="1103"/>
      <c r="CD260" s="1103"/>
      <c r="CE260" s="1103"/>
      <c r="CF260" s="1103"/>
      <c r="CG260" s="1103"/>
      <c r="CH260" s="1103"/>
      <c r="CI260" s="1103"/>
      <c r="CJ260" s="1103"/>
      <c r="CK260" s="1103"/>
      <c r="CL260" s="1103"/>
      <c r="CM260" s="1103"/>
      <c r="CN260" s="1103"/>
      <c r="CO260" s="1103"/>
      <c r="CP260" s="1103"/>
      <c r="CQ260" s="1103"/>
      <c r="CR260" s="1103"/>
      <c r="CS260" s="1103"/>
      <c r="CT260" s="1103"/>
      <c r="CU260" s="1103"/>
      <c r="CV260" s="1103"/>
      <c r="CW260" s="1103"/>
      <c r="CX260" s="1103"/>
      <c r="CY260" s="1103"/>
      <c r="CZ260" s="1103"/>
      <c r="DA260" s="1103"/>
      <c r="DB260" s="1103"/>
      <c r="DC260" s="1103"/>
      <c r="DD260" s="1103"/>
      <c r="DE260" s="1103"/>
      <c r="DF260" s="1103"/>
      <c r="DG260" s="1103"/>
      <c r="DH260" s="1103"/>
      <c r="DI260" s="1103"/>
      <c r="DJ260" s="1103"/>
      <c r="DK260" s="1104"/>
      <c r="DL260" s="1103"/>
      <c r="DM260" s="1103"/>
      <c r="DN260" s="1103"/>
      <c r="DO260" s="1103"/>
      <c r="DP260" s="1103"/>
      <c r="DQ260" s="1103"/>
      <c r="DR260" s="1103"/>
      <c r="DS260" s="1103"/>
      <c r="DT260" s="1103"/>
      <c r="DU260" s="1103"/>
      <c r="DV260" s="1103"/>
      <c r="DW260" s="1103"/>
      <c r="DX260" s="1103"/>
      <c r="DY260" s="1103"/>
      <c r="DZ260" s="1103"/>
      <c r="EA260" s="1103"/>
      <c r="EB260" s="1103"/>
      <c r="EC260" s="1103"/>
      <c r="ED260" s="1103"/>
      <c r="EE260" s="1103"/>
      <c r="EF260" s="1103"/>
      <c r="EG260" s="1103"/>
      <c r="EH260" s="1103"/>
      <c r="EI260" s="1103"/>
      <c r="EJ260" s="1103"/>
      <c r="EK260" s="1103"/>
      <c r="EL260" s="1104"/>
      <c r="EM260" s="1103"/>
      <c r="EN260" s="1103"/>
      <c r="EO260" s="1103"/>
      <c r="EP260" s="1103"/>
      <c r="EQ260" s="1103"/>
      <c r="ER260" s="1103"/>
      <c r="ES260" s="1103"/>
      <c r="ET260" s="1103"/>
      <c r="EU260" s="1103"/>
      <c r="EV260" s="1103"/>
      <c r="EW260" s="1103"/>
      <c r="EX260" s="1103"/>
      <c r="EY260" s="1103"/>
      <c r="EZ260" s="1103"/>
      <c r="FA260" s="1103"/>
      <c r="FB260" s="1103"/>
      <c r="FC260" s="1103"/>
      <c r="FD260" s="1103"/>
      <c r="FE260" s="1103"/>
      <c r="FF260" s="1105"/>
      <c r="FG260" s="1103"/>
      <c r="FH260" s="1103"/>
      <c r="FI260" s="1103"/>
      <c r="FJ260" s="1103"/>
      <c r="FK260" s="1103"/>
      <c r="FL260" s="1103"/>
      <c r="FM260" s="1103"/>
      <c r="FN260" s="1103"/>
      <c r="FO260" s="1103"/>
      <c r="FP260" s="1103"/>
      <c r="FQ260" s="1106"/>
      <c r="FR260" s="1106"/>
      <c r="FS260" s="1103"/>
      <c r="FT260" s="1103"/>
      <c r="FU260" s="1103"/>
      <c r="FV260" s="1103"/>
      <c r="FW260" s="1103"/>
      <c r="FX260" s="1103"/>
      <c r="FY260" s="1103"/>
      <c r="FZ260" s="1103"/>
      <c r="GA260" s="1103"/>
      <c r="GB260" s="1103"/>
      <c r="GC260" s="1103"/>
      <c r="GD260" s="1107"/>
      <c r="GE260" s="1107"/>
      <c r="GF260" s="1107"/>
      <c r="GG260" s="1107"/>
      <c r="GH260" s="1108"/>
      <c r="GI260" s="1109"/>
      <c r="GJ260" s="1107"/>
      <c r="GK260" s="1107"/>
      <c r="GL260" s="1107"/>
      <c r="GM260" s="1107"/>
      <c r="GN260" s="1107"/>
      <c r="GO260" s="1107"/>
      <c r="GP260" s="1110"/>
      <c r="GQ260" s="1110"/>
      <c r="GR260" s="1110"/>
      <c r="GS260" s="1110"/>
      <c r="GT260" s="1110"/>
      <c r="GU260" s="1110"/>
      <c r="GV260" s="1110"/>
      <c r="GW260" s="1110"/>
      <c r="GX260" s="1110"/>
      <c r="GY260" s="1110"/>
      <c r="GZ260" s="1110"/>
      <c r="HA260" s="1110"/>
      <c r="HB260" s="1110"/>
      <c r="HC260" s="1110"/>
      <c r="HD260" s="1110"/>
      <c r="HE260" s="1110"/>
      <c r="HF260" s="1110"/>
      <c r="HG260" s="1110"/>
      <c r="HH260" s="1110"/>
      <c r="HI260" s="1110"/>
      <c r="HJ260" s="1110"/>
      <c r="HK260" s="1110"/>
      <c r="HL260" s="1110"/>
      <c r="HM260" s="1110"/>
      <c r="HN260" s="1110"/>
      <c r="HO260" s="1110"/>
      <c r="HP260" s="1110"/>
      <c r="HQ260" s="1110"/>
      <c r="HR260" s="1110"/>
      <c r="HS260" s="1110"/>
      <c r="HT260" s="1110"/>
      <c r="HU260" s="1110"/>
      <c r="HV260" s="1110"/>
      <c r="HW260" s="1110"/>
      <c r="HX260" s="1110"/>
      <c r="HY260" s="1110"/>
      <c r="HZ260" s="1110"/>
      <c r="IA260" s="1110"/>
      <c r="IB260" s="1110"/>
      <c r="IC260" s="1110"/>
      <c r="ID260" s="1109"/>
      <c r="IE260" s="1109"/>
      <c r="IF260" s="1110"/>
      <c r="IG260" s="1111"/>
      <c r="IH260" s="1110"/>
      <c r="II260" s="1110"/>
      <c r="IJ260" s="1110"/>
      <c r="IK260" s="1110"/>
      <c r="IL260" s="1110"/>
      <c r="IM260" s="1110"/>
      <c r="IN260" s="1110"/>
      <c r="IO260" s="1110"/>
      <c r="IP260" s="1110"/>
      <c r="IQ260" s="1110"/>
      <c r="IR260" s="1110"/>
      <c r="IS260" s="1110"/>
      <c r="IT260" s="1110"/>
      <c r="IU260" s="1110"/>
      <c r="IV260" s="1110"/>
      <c r="IW260" s="1110"/>
      <c r="IX260" s="1110"/>
      <c r="IY260" s="1110"/>
      <c r="IZ260" s="1110"/>
      <c r="JA260" s="1110"/>
      <c r="JB260" s="1110"/>
      <c r="JC260" s="1110"/>
      <c r="JD260" s="1110"/>
      <c r="JE260" s="1110"/>
      <c r="JF260" s="1110"/>
      <c r="JG260" s="1110"/>
      <c r="JH260" s="1110"/>
      <c r="JI260" s="1110"/>
      <c r="JJ260" s="1110"/>
      <c r="JK260" s="1112"/>
    </row>
    <row r="261" spans="1:274" ht="18.95" hidden="1" customHeight="1">
      <c r="A261" s="1113"/>
      <c r="B261" s="1114"/>
      <c r="C261" s="1115"/>
      <c r="D261" s="1115"/>
      <c r="E261" s="1116"/>
      <c r="F261" s="1116"/>
      <c r="G261" s="1116"/>
      <c r="H261" s="1115"/>
      <c r="I261" s="1117"/>
      <c r="J261" s="1117"/>
      <c r="K261" s="1118"/>
      <c r="L261" s="1118"/>
      <c r="M261" s="1118"/>
      <c r="N261" s="1119"/>
      <c r="O261" s="1120"/>
      <c r="P261" s="1121"/>
      <c r="Q261" s="1119"/>
      <c r="R261" s="1119"/>
      <c r="S261" s="1119"/>
      <c r="T261" s="1119"/>
      <c r="U261" s="1119"/>
      <c r="V261" s="1119"/>
      <c r="W261" s="1044"/>
      <c r="X261" s="1119"/>
      <c r="Y261" s="1122"/>
      <c r="Z261" s="1122"/>
      <c r="AA261" s="1103"/>
      <c r="AB261" s="1103"/>
      <c r="AC261" s="1103"/>
      <c r="AD261" s="1103"/>
      <c r="AE261" s="1103"/>
      <c r="AF261" s="1103"/>
      <c r="AG261" s="1103"/>
      <c r="AH261" s="1103"/>
      <c r="AI261" s="1103"/>
      <c r="AJ261" s="1103"/>
      <c r="AK261" s="1103"/>
      <c r="AL261" s="1103"/>
      <c r="AM261" s="1104"/>
      <c r="AN261" s="1104"/>
      <c r="AO261" s="1103"/>
      <c r="AP261" s="1103"/>
      <c r="AQ261" s="1103"/>
      <c r="AR261" s="1103"/>
      <c r="AS261" s="1103"/>
      <c r="AT261" s="1103"/>
      <c r="AU261" s="1103"/>
      <c r="AV261" s="1103"/>
      <c r="AW261" s="1103"/>
      <c r="AX261" s="1103"/>
      <c r="AY261" s="1103"/>
      <c r="AZ261" s="1103"/>
      <c r="BA261" s="1103"/>
      <c r="BB261" s="1103"/>
      <c r="BC261" s="1103"/>
      <c r="BD261" s="1103"/>
      <c r="BE261" s="1103"/>
      <c r="BF261" s="1103"/>
      <c r="BG261" s="1103"/>
      <c r="BH261" s="1103"/>
      <c r="BI261" s="1103"/>
      <c r="BJ261" s="1103"/>
      <c r="BK261" s="1103"/>
      <c r="BL261" s="1103"/>
      <c r="BM261" s="1103"/>
      <c r="BN261" s="1103"/>
      <c r="BO261" s="1103"/>
      <c r="BP261" s="1103"/>
      <c r="BQ261" s="1103"/>
      <c r="BR261" s="1103"/>
      <c r="BS261" s="1103"/>
      <c r="BT261" s="1103"/>
      <c r="BU261" s="1103"/>
      <c r="BV261" s="1103"/>
      <c r="BW261" s="1103"/>
      <c r="BX261" s="1103"/>
      <c r="BY261" s="1103"/>
      <c r="BZ261" s="1103"/>
      <c r="CA261" s="1103"/>
      <c r="CB261" s="1103"/>
      <c r="CC261" s="1103"/>
      <c r="CD261" s="1103"/>
      <c r="CE261" s="1103"/>
      <c r="CF261" s="1103"/>
      <c r="CG261" s="1103"/>
      <c r="CH261" s="1103"/>
      <c r="CI261" s="1103"/>
      <c r="CJ261" s="1103"/>
      <c r="CK261" s="1103"/>
      <c r="CL261" s="1103"/>
      <c r="CM261" s="1103"/>
      <c r="CN261" s="1103"/>
      <c r="CO261" s="1103"/>
      <c r="CP261" s="1103"/>
      <c r="CQ261" s="1103"/>
      <c r="CR261" s="1103"/>
      <c r="CS261" s="1103"/>
      <c r="CT261" s="1103"/>
      <c r="CU261" s="1103"/>
      <c r="CV261" s="1103"/>
      <c r="CW261" s="1103"/>
      <c r="CX261" s="1103"/>
      <c r="CY261" s="1103"/>
      <c r="CZ261" s="1103"/>
      <c r="DA261" s="1103"/>
      <c r="DB261" s="1103"/>
      <c r="DC261" s="1103"/>
      <c r="DD261" s="1103"/>
      <c r="DE261" s="1103"/>
      <c r="DF261" s="1103"/>
      <c r="DG261" s="1103"/>
      <c r="DH261" s="1103"/>
      <c r="DI261" s="1103"/>
      <c r="DJ261" s="1103"/>
      <c r="DK261" s="1104"/>
      <c r="DL261" s="1103"/>
      <c r="DM261" s="1103"/>
      <c r="DN261" s="1103"/>
      <c r="DO261" s="1103"/>
      <c r="DP261" s="1103"/>
      <c r="DQ261" s="1103"/>
      <c r="DR261" s="1103"/>
      <c r="DS261" s="1103"/>
      <c r="DT261" s="1103"/>
      <c r="DU261" s="1103"/>
      <c r="DV261" s="1103"/>
      <c r="DW261" s="1103"/>
      <c r="DX261" s="1103"/>
      <c r="DY261" s="1103"/>
      <c r="DZ261" s="1103"/>
      <c r="EA261" s="1103"/>
      <c r="EB261" s="1103"/>
      <c r="EC261" s="1103"/>
      <c r="ED261" s="1103"/>
      <c r="EE261" s="1103"/>
      <c r="EF261" s="1103"/>
      <c r="EG261" s="1103"/>
      <c r="EH261" s="1103"/>
      <c r="EI261" s="1103"/>
      <c r="EJ261" s="1103"/>
      <c r="EK261" s="1103"/>
      <c r="EL261" s="1104"/>
      <c r="EM261" s="1103"/>
      <c r="EN261" s="1103"/>
      <c r="EO261" s="1103"/>
      <c r="EP261" s="1103"/>
      <c r="EQ261" s="1103"/>
      <c r="ER261" s="1103"/>
      <c r="ES261" s="1103"/>
      <c r="ET261" s="1103"/>
      <c r="EU261" s="1103"/>
      <c r="EV261" s="1103"/>
      <c r="EW261" s="1103"/>
      <c r="EX261" s="1103"/>
      <c r="EY261" s="1103"/>
      <c r="EZ261" s="1103"/>
      <c r="FA261" s="1103"/>
      <c r="FB261" s="1103"/>
      <c r="FC261" s="1103"/>
      <c r="FD261" s="1103"/>
      <c r="FE261" s="1103"/>
      <c r="FF261" s="1105"/>
      <c r="FG261" s="1103"/>
      <c r="FH261" s="1103"/>
      <c r="FI261" s="1103"/>
      <c r="FJ261" s="1103"/>
      <c r="FK261" s="1103"/>
      <c r="FL261" s="1103"/>
      <c r="FM261" s="1103"/>
      <c r="FN261" s="1103"/>
      <c r="FO261" s="1103"/>
      <c r="FP261" s="1103"/>
      <c r="FQ261" s="1106"/>
      <c r="FR261" s="1106"/>
      <c r="FS261" s="1103"/>
      <c r="FT261" s="1103"/>
      <c r="FU261" s="1103"/>
      <c r="FV261" s="1103"/>
      <c r="FW261" s="1103"/>
      <c r="FX261" s="1103"/>
      <c r="FY261" s="1103"/>
      <c r="FZ261" s="1103"/>
      <c r="GA261" s="1103"/>
      <c r="GB261" s="1103"/>
      <c r="GC261" s="1103"/>
      <c r="GD261" s="1107"/>
      <c r="GE261" s="1107"/>
      <c r="GF261" s="1107"/>
      <c r="GG261" s="1107"/>
      <c r="GH261" s="1108"/>
      <c r="GI261" s="1109"/>
      <c r="GJ261" s="1107"/>
      <c r="GK261" s="1107"/>
      <c r="GL261" s="1107"/>
      <c r="GM261" s="1107"/>
      <c r="GN261" s="1107"/>
      <c r="GO261" s="1107"/>
      <c r="GP261" s="1110"/>
      <c r="GQ261" s="1110"/>
      <c r="GR261" s="1110"/>
      <c r="GS261" s="1110"/>
      <c r="GT261" s="1110"/>
      <c r="GU261" s="1110"/>
      <c r="GV261" s="1110"/>
      <c r="GW261" s="1110"/>
      <c r="GX261" s="1110"/>
      <c r="GY261" s="1110"/>
      <c r="GZ261" s="1110"/>
      <c r="HA261" s="1110"/>
      <c r="HB261" s="1110"/>
      <c r="HC261" s="1110"/>
      <c r="HD261" s="1110"/>
      <c r="HE261" s="1110"/>
      <c r="HF261" s="1110"/>
      <c r="HG261" s="1110"/>
      <c r="HH261" s="1110"/>
      <c r="HI261" s="1110"/>
      <c r="HJ261" s="1110"/>
      <c r="HK261" s="1110"/>
      <c r="HL261" s="1110"/>
      <c r="HM261" s="1110"/>
      <c r="HN261" s="1110"/>
      <c r="HO261" s="1110"/>
      <c r="HP261" s="1110"/>
      <c r="HQ261" s="1110"/>
      <c r="HR261" s="1110"/>
      <c r="HS261" s="1110"/>
      <c r="HT261" s="1110"/>
      <c r="HU261" s="1110"/>
      <c r="HV261" s="1110"/>
      <c r="HW261" s="1110"/>
      <c r="HX261" s="1110"/>
      <c r="HY261" s="1110"/>
      <c r="HZ261" s="1110"/>
      <c r="IA261" s="1110"/>
      <c r="IB261" s="1110"/>
      <c r="IC261" s="1110"/>
      <c r="ID261" s="1109"/>
      <c r="IE261" s="1109"/>
      <c r="IF261" s="1110"/>
      <c r="IG261" s="1111"/>
      <c r="IH261" s="1110"/>
      <c r="II261" s="1110"/>
      <c r="IJ261" s="1110"/>
      <c r="IK261" s="1110"/>
      <c r="IL261" s="1110"/>
      <c r="IM261" s="1110"/>
      <c r="IN261" s="1110"/>
      <c r="IO261" s="1110"/>
      <c r="IP261" s="1110"/>
      <c r="IQ261" s="1110"/>
      <c r="IR261" s="1110"/>
      <c r="IS261" s="1110"/>
      <c r="IT261" s="1110"/>
      <c r="IU261" s="1110"/>
      <c r="IV261" s="1110"/>
      <c r="IW261" s="1110"/>
      <c r="IX261" s="1110"/>
      <c r="IY261" s="1110"/>
      <c r="IZ261" s="1110"/>
      <c r="JA261" s="1110"/>
      <c r="JB261" s="1110"/>
      <c r="JC261" s="1110"/>
      <c r="JD261" s="1110"/>
      <c r="JE261" s="1110"/>
      <c r="JF261" s="1110"/>
      <c r="JG261" s="1110"/>
      <c r="JH261" s="1110"/>
      <c r="JI261" s="1110"/>
      <c r="JJ261" s="1110"/>
      <c r="JK261" s="1112"/>
    </row>
    <row r="262" spans="1:274" ht="18.95" hidden="1" customHeight="1">
      <c r="A262" s="1113"/>
      <c r="B262" s="1114"/>
      <c r="C262" s="1115"/>
      <c r="D262" s="1115"/>
      <c r="E262" s="1116"/>
      <c r="F262" s="1116"/>
      <c r="G262" s="1116"/>
      <c r="H262" s="1115"/>
      <c r="I262" s="1117"/>
      <c r="J262" s="1117"/>
      <c r="K262" s="1118"/>
      <c r="L262" s="1118"/>
      <c r="M262" s="1118"/>
      <c r="N262" s="1119"/>
      <c r="O262" s="1120"/>
      <c r="P262" s="1121"/>
      <c r="Q262" s="1119"/>
      <c r="R262" s="1119"/>
      <c r="S262" s="1119"/>
      <c r="T262" s="1119"/>
      <c r="U262" s="1119"/>
      <c r="V262" s="1119"/>
      <c r="W262" s="1044"/>
      <c r="X262" s="1119"/>
      <c r="Y262" s="1122"/>
      <c r="Z262" s="1122"/>
      <c r="AA262" s="1103"/>
      <c r="AB262" s="1103"/>
      <c r="AC262" s="1103"/>
      <c r="AD262" s="1103"/>
      <c r="AE262" s="1103"/>
      <c r="AF262" s="1103"/>
      <c r="AG262" s="1103"/>
      <c r="AH262" s="1103"/>
      <c r="AI262" s="1103"/>
      <c r="AJ262" s="1103"/>
      <c r="AK262" s="1103"/>
      <c r="AL262" s="1103"/>
      <c r="AM262" s="1104"/>
      <c r="AN262" s="1104"/>
      <c r="AO262" s="1103"/>
      <c r="AP262" s="1103"/>
      <c r="AQ262" s="1103"/>
      <c r="AR262" s="1103"/>
      <c r="AS262" s="1103"/>
      <c r="AT262" s="1103"/>
      <c r="AU262" s="1103"/>
      <c r="AV262" s="1103"/>
      <c r="AW262" s="1103"/>
      <c r="AX262" s="1103"/>
      <c r="AY262" s="1103"/>
      <c r="AZ262" s="1103"/>
      <c r="BA262" s="1103"/>
      <c r="BB262" s="1103"/>
      <c r="BC262" s="1103"/>
      <c r="BD262" s="1103"/>
      <c r="BE262" s="1103"/>
      <c r="BF262" s="1103"/>
      <c r="BG262" s="1103"/>
      <c r="BH262" s="1103"/>
      <c r="BI262" s="1103"/>
      <c r="BJ262" s="1103"/>
      <c r="BK262" s="1103"/>
      <c r="BL262" s="1103"/>
      <c r="BM262" s="1103"/>
      <c r="BN262" s="1103"/>
      <c r="BO262" s="1103"/>
      <c r="BP262" s="1103"/>
      <c r="BQ262" s="1103"/>
      <c r="BR262" s="1103"/>
      <c r="BS262" s="1103"/>
      <c r="BT262" s="1103"/>
      <c r="BU262" s="1103"/>
      <c r="BV262" s="1103"/>
      <c r="BW262" s="1103"/>
      <c r="BX262" s="1103"/>
      <c r="BY262" s="1103"/>
      <c r="BZ262" s="1103"/>
      <c r="CA262" s="1103"/>
      <c r="CB262" s="1103"/>
      <c r="CC262" s="1103"/>
      <c r="CD262" s="1103"/>
      <c r="CE262" s="1103"/>
      <c r="CF262" s="1103"/>
      <c r="CG262" s="1103"/>
      <c r="CH262" s="1103"/>
      <c r="CI262" s="1103"/>
      <c r="CJ262" s="1103"/>
      <c r="CK262" s="1103"/>
      <c r="CL262" s="1103"/>
      <c r="CM262" s="1103"/>
      <c r="CN262" s="1103"/>
      <c r="CO262" s="1103"/>
      <c r="CP262" s="1103"/>
      <c r="CQ262" s="1103"/>
      <c r="CR262" s="1103"/>
      <c r="CS262" s="1103"/>
      <c r="CT262" s="1103"/>
      <c r="CU262" s="1103"/>
      <c r="CV262" s="1103"/>
      <c r="CW262" s="1103"/>
      <c r="CX262" s="1103"/>
      <c r="CY262" s="1103"/>
      <c r="CZ262" s="1103"/>
      <c r="DA262" s="1103"/>
      <c r="DB262" s="1103"/>
      <c r="DC262" s="1103"/>
      <c r="DD262" s="1103"/>
      <c r="DE262" s="1103"/>
      <c r="DF262" s="1103"/>
      <c r="DG262" s="1103"/>
      <c r="DH262" s="1103"/>
      <c r="DI262" s="1103"/>
      <c r="DJ262" s="1103"/>
      <c r="DK262" s="1104"/>
      <c r="DL262" s="1103"/>
      <c r="DM262" s="1103"/>
      <c r="DN262" s="1103"/>
      <c r="DO262" s="1103"/>
      <c r="DP262" s="1103"/>
      <c r="DQ262" s="1103"/>
      <c r="DR262" s="1103"/>
      <c r="DS262" s="1103"/>
      <c r="DT262" s="1103"/>
      <c r="DU262" s="1103"/>
      <c r="DV262" s="1103"/>
      <c r="DW262" s="1103"/>
      <c r="DX262" s="1103"/>
      <c r="DY262" s="1103"/>
      <c r="DZ262" s="1103"/>
      <c r="EA262" s="1103"/>
      <c r="EB262" s="1103"/>
      <c r="EC262" s="1103"/>
      <c r="ED262" s="1103"/>
      <c r="EE262" s="1103"/>
      <c r="EF262" s="1103"/>
      <c r="EG262" s="1103"/>
      <c r="EH262" s="1103"/>
      <c r="EI262" s="1103"/>
      <c r="EJ262" s="1103"/>
      <c r="EK262" s="1103"/>
      <c r="EL262" s="1104"/>
      <c r="EM262" s="1103"/>
      <c r="EN262" s="1103"/>
      <c r="EO262" s="1103"/>
      <c r="EP262" s="1103"/>
      <c r="EQ262" s="1103"/>
      <c r="ER262" s="1103"/>
      <c r="ES262" s="1103"/>
      <c r="ET262" s="1103"/>
      <c r="EU262" s="1103"/>
      <c r="EV262" s="1103"/>
      <c r="EW262" s="1103"/>
      <c r="EX262" s="1103"/>
      <c r="EY262" s="1103"/>
      <c r="EZ262" s="1103"/>
      <c r="FA262" s="1103"/>
      <c r="FB262" s="1103"/>
      <c r="FC262" s="1103"/>
      <c r="FD262" s="1103"/>
      <c r="FE262" s="1103"/>
      <c r="FF262" s="1105"/>
      <c r="FG262" s="1103"/>
      <c r="FH262" s="1103"/>
      <c r="FI262" s="1103"/>
      <c r="FJ262" s="1103"/>
      <c r="FK262" s="1103"/>
      <c r="FL262" s="1103"/>
      <c r="FM262" s="1103"/>
      <c r="FN262" s="1103"/>
      <c r="FO262" s="1103"/>
      <c r="FP262" s="1103"/>
      <c r="FQ262" s="1106"/>
      <c r="FR262" s="1106"/>
      <c r="FS262" s="1103"/>
      <c r="FT262" s="1103"/>
      <c r="FU262" s="1103"/>
      <c r="FV262" s="1103"/>
      <c r="FW262" s="1103"/>
      <c r="FX262" s="1103"/>
      <c r="FY262" s="1103"/>
      <c r="FZ262" s="1103"/>
      <c r="GA262" s="1103"/>
      <c r="GB262" s="1103"/>
      <c r="GC262" s="1103"/>
      <c r="GD262" s="1107"/>
      <c r="GE262" s="1107"/>
      <c r="GF262" s="1107"/>
      <c r="GG262" s="1107"/>
      <c r="GH262" s="1108"/>
      <c r="GI262" s="1109"/>
      <c r="GJ262" s="1107"/>
      <c r="GK262" s="1107"/>
      <c r="GL262" s="1107"/>
      <c r="GM262" s="1107"/>
      <c r="GN262" s="1107"/>
      <c r="GO262" s="1107"/>
      <c r="GP262" s="1110"/>
      <c r="GQ262" s="1110"/>
      <c r="GR262" s="1110"/>
      <c r="GS262" s="1110"/>
      <c r="GT262" s="1110"/>
      <c r="GU262" s="1110"/>
      <c r="GV262" s="1110"/>
      <c r="GW262" s="1110"/>
      <c r="GX262" s="1110"/>
      <c r="GY262" s="1110"/>
      <c r="GZ262" s="1110"/>
      <c r="HA262" s="1110"/>
      <c r="HB262" s="1110"/>
      <c r="HC262" s="1110"/>
      <c r="HD262" s="1110"/>
      <c r="HE262" s="1110"/>
      <c r="HF262" s="1110"/>
      <c r="HG262" s="1110"/>
      <c r="HH262" s="1110"/>
      <c r="HI262" s="1110"/>
      <c r="HJ262" s="1110"/>
      <c r="HK262" s="1110"/>
      <c r="HL262" s="1110"/>
      <c r="HM262" s="1110"/>
      <c r="HN262" s="1110"/>
      <c r="HO262" s="1110"/>
      <c r="HP262" s="1110"/>
      <c r="HQ262" s="1110"/>
      <c r="HR262" s="1110"/>
      <c r="HS262" s="1110"/>
      <c r="HT262" s="1110"/>
      <c r="HU262" s="1110"/>
      <c r="HV262" s="1110"/>
      <c r="HW262" s="1110"/>
      <c r="HX262" s="1110"/>
      <c r="HY262" s="1110"/>
      <c r="HZ262" s="1110"/>
      <c r="IA262" s="1110"/>
      <c r="IB262" s="1110"/>
      <c r="IC262" s="1110"/>
      <c r="ID262" s="1109"/>
      <c r="IE262" s="1109"/>
      <c r="IF262" s="1110"/>
      <c r="IG262" s="1111"/>
      <c r="IH262" s="1110"/>
      <c r="II262" s="1110"/>
      <c r="IJ262" s="1110"/>
      <c r="IK262" s="1110"/>
      <c r="IL262" s="1110"/>
      <c r="IM262" s="1110"/>
      <c r="IN262" s="1110"/>
      <c r="IO262" s="1110"/>
      <c r="IP262" s="1110"/>
      <c r="IQ262" s="1110"/>
      <c r="IR262" s="1110"/>
      <c r="IS262" s="1110"/>
      <c r="IT262" s="1110"/>
      <c r="IU262" s="1110"/>
      <c r="IV262" s="1110"/>
      <c r="IW262" s="1110"/>
      <c r="IX262" s="1110"/>
      <c r="IY262" s="1110"/>
      <c r="IZ262" s="1110"/>
      <c r="JA262" s="1110"/>
      <c r="JB262" s="1110"/>
      <c r="JC262" s="1110"/>
      <c r="JD262" s="1110"/>
      <c r="JE262" s="1110"/>
      <c r="JF262" s="1110"/>
      <c r="JG262" s="1110"/>
      <c r="JH262" s="1110"/>
      <c r="JI262" s="1110"/>
      <c r="JJ262" s="1110"/>
      <c r="JK262" s="1112"/>
    </row>
    <row r="263" spans="1:274" ht="18.95" hidden="1" customHeight="1">
      <c r="A263" s="1113"/>
      <c r="B263" s="1114"/>
      <c r="C263" s="1115"/>
      <c r="D263" s="1115"/>
      <c r="E263" s="1116"/>
      <c r="F263" s="1116"/>
      <c r="G263" s="1116"/>
      <c r="H263" s="1115"/>
      <c r="I263" s="1117"/>
      <c r="J263" s="1117"/>
      <c r="K263" s="1118"/>
      <c r="L263" s="1118"/>
      <c r="M263" s="1118"/>
      <c r="N263" s="1119"/>
      <c r="O263" s="1120"/>
      <c r="P263" s="1121"/>
      <c r="Q263" s="1119"/>
      <c r="R263" s="1119"/>
      <c r="S263" s="1119"/>
      <c r="T263" s="1119"/>
      <c r="U263" s="1119"/>
      <c r="V263" s="1119"/>
      <c r="W263" s="1044"/>
      <c r="X263" s="1119"/>
      <c r="Y263" s="1122"/>
      <c r="Z263" s="1122"/>
      <c r="AA263" s="1103"/>
      <c r="AB263" s="1103"/>
      <c r="AC263" s="1103"/>
      <c r="AD263" s="1103"/>
      <c r="AE263" s="1103"/>
      <c r="AF263" s="1103"/>
      <c r="AG263" s="1103"/>
      <c r="AH263" s="1103"/>
      <c r="AI263" s="1103"/>
      <c r="AJ263" s="1103"/>
      <c r="AK263" s="1103"/>
      <c r="AL263" s="1103"/>
      <c r="AM263" s="1104"/>
      <c r="AN263" s="1104"/>
      <c r="AO263" s="1103"/>
      <c r="AP263" s="1103"/>
      <c r="AQ263" s="1103"/>
      <c r="AR263" s="1103"/>
      <c r="AS263" s="1103"/>
      <c r="AT263" s="1103"/>
      <c r="AU263" s="1103"/>
      <c r="AV263" s="1103"/>
      <c r="AW263" s="1103"/>
      <c r="AX263" s="1103"/>
      <c r="AY263" s="1103"/>
      <c r="AZ263" s="1103"/>
      <c r="BA263" s="1103"/>
      <c r="BB263" s="1103"/>
      <c r="BC263" s="1103"/>
      <c r="BD263" s="1103"/>
      <c r="BE263" s="1103"/>
      <c r="BF263" s="1103"/>
      <c r="BG263" s="1103"/>
      <c r="BH263" s="1103"/>
      <c r="BI263" s="1103"/>
      <c r="BJ263" s="1103"/>
      <c r="BK263" s="1103"/>
      <c r="BL263" s="1103"/>
      <c r="BM263" s="1103"/>
      <c r="BN263" s="1103"/>
      <c r="BO263" s="1103"/>
      <c r="BP263" s="1103"/>
      <c r="BQ263" s="1103"/>
      <c r="BR263" s="1103"/>
      <c r="BS263" s="1103"/>
      <c r="BT263" s="1103"/>
      <c r="BU263" s="1103"/>
      <c r="BV263" s="1103"/>
      <c r="BW263" s="1103"/>
      <c r="BX263" s="1103"/>
      <c r="BY263" s="1103"/>
      <c r="BZ263" s="1103"/>
      <c r="CA263" s="1103"/>
      <c r="CB263" s="1103"/>
      <c r="CC263" s="1103"/>
      <c r="CD263" s="1103"/>
      <c r="CE263" s="1103"/>
      <c r="CF263" s="1103"/>
      <c r="CG263" s="1103"/>
      <c r="CH263" s="1103"/>
      <c r="CI263" s="1103"/>
      <c r="CJ263" s="1103"/>
      <c r="CK263" s="1103"/>
      <c r="CL263" s="1103"/>
      <c r="CM263" s="1103"/>
      <c r="CN263" s="1103"/>
      <c r="CO263" s="1103"/>
      <c r="CP263" s="1103"/>
      <c r="CQ263" s="1103"/>
      <c r="CR263" s="1103"/>
      <c r="CS263" s="1103"/>
      <c r="CT263" s="1103"/>
      <c r="CU263" s="1103"/>
      <c r="CV263" s="1103"/>
      <c r="CW263" s="1103"/>
      <c r="CX263" s="1103"/>
      <c r="CY263" s="1103"/>
      <c r="CZ263" s="1103"/>
      <c r="DA263" s="1103"/>
      <c r="DB263" s="1103"/>
      <c r="DC263" s="1103"/>
      <c r="DD263" s="1103"/>
      <c r="DE263" s="1103"/>
      <c r="DF263" s="1103"/>
      <c r="DG263" s="1103"/>
      <c r="DH263" s="1103"/>
      <c r="DI263" s="1103"/>
      <c r="DJ263" s="1103"/>
      <c r="DK263" s="1104"/>
      <c r="DL263" s="1103"/>
      <c r="DM263" s="1103"/>
      <c r="DN263" s="1103"/>
      <c r="DO263" s="1103"/>
      <c r="DP263" s="1103"/>
      <c r="DQ263" s="1103"/>
      <c r="DR263" s="1103"/>
      <c r="DS263" s="1103"/>
      <c r="DT263" s="1103"/>
      <c r="DU263" s="1103"/>
      <c r="DV263" s="1103"/>
      <c r="DW263" s="1103"/>
      <c r="DX263" s="1103"/>
      <c r="DY263" s="1103"/>
      <c r="DZ263" s="1103"/>
      <c r="EA263" s="1103"/>
      <c r="EB263" s="1103"/>
      <c r="EC263" s="1103"/>
      <c r="ED263" s="1103"/>
      <c r="EE263" s="1103"/>
      <c r="EF263" s="1103"/>
      <c r="EG263" s="1103"/>
      <c r="EH263" s="1103"/>
      <c r="EI263" s="1103"/>
      <c r="EJ263" s="1103"/>
      <c r="EK263" s="1103"/>
      <c r="EL263" s="1104"/>
      <c r="EM263" s="1103"/>
      <c r="EN263" s="1103"/>
      <c r="EO263" s="1103"/>
      <c r="EP263" s="1103"/>
      <c r="EQ263" s="1103"/>
      <c r="ER263" s="1103"/>
      <c r="ES263" s="1103"/>
      <c r="ET263" s="1103"/>
      <c r="EU263" s="1103"/>
      <c r="EV263" s="1103"/>
      <c r="EW263" s="1103"/>
      <c r="EX263" s="1103"/>
      <c r="EY263" s="1103"/>
      <c r="EZ263" s="1103"/>
      <c r="FA263" s="1103"/>
      <c r="FB263" s="1103"/>
      <c r="FC263" s="1103"/>
      <c r="FD263" s="1103"/>
      <c r="FE263" s="1103"/>
      <c r="FF263" s="1105"/>
      <c r="FG263" s="1103"/>
      <c r="FH263" s="1103"/>
      <c r="FI263" s="1103"/>
      <c r="FJ263" s="1103"/>
      <c r="FK263" s="1103"/>
      <c r="FL263" s="1103"/>
      <c r="FM263" s="1103"/>
      <c r="FN263" s="1103"/>
      <c r="FO263" s="1103"/>
      <c r="FP263" s="1103"/>
      <c r="FQ263" s="1106"/>
      <c r="FR263" s="1106"/>
      <c r="FS263" s="1103"/>
      <c r="FT263" s="1103"/>
      <c r="FU263" s="1103"/>
      <c r="FV263" s="1103"/>
      <c r="FW263" s="1103"/>
      <c r="FX263" s="1103"/>
      <c r="FY263" s="1103"/>
      <c r="FZ263" s="1103"/>
      <c r="GA263" s="1103"/>
      <c r="GB263" s="1103"/>
      <c r="GC263" s="1103"/>
      <c r="GD263" s="1107"/>
      <c r="GE263" s="1107"/>
      <c r="GF263" s="1107"/>
      <c r="GG263" s="1107"/>
      <c r="GH263" s="1108"/>
      <c r="GI263" s="1109"/>
      <c r="GJ263" s="1107"/>
      <c r="GK263" s="1107"/>
      <c r="GL263" s="1107"/>
      <c r="GM263" s="1107"/>
      <c r="GN263" s="1107"/>
      <c r="GO263" s="1107"/>
      <c r="GP263" s="1110"/>
      <c r="GQ263" s="1110"/>
      <c r="GR263" s="1110"/>
      <c r="GS263" s="1110"/>
      <c r="GT263" s="1110"/>
      <c r="GU263" s="1110"/>
      <c r="GV263" s="1110"/>
      <c r="GW263" s="1110"/>
      <c r="GX263" s="1110"/>
      <c r="GY263" s="1110"/>
      <c r="GZ263" s="1110"/>
      <c r="HA263" s="1110"/>
      <c r="HB263" s="1110"/>
      <c r="HC263" s="1110"/>
      <c r="HD263" s="1110"/>
      <c r="HE263" s="1110"/>
      <c r="HF263" s="1110"/>
      <c r="HG263" s="1110"/>
      <c r="HH263" s="1110"/>
      <c r="HI263" s="1110"/>
      <c r="HJ263" s="1110"/>
      <c r="HK263" s="1110"/>
      <c r="HL263" s="1110"/>
      <c r="HM263" s="1110"/>
      <c r="HN263" s="1110"/>
      <c r="HO263" s="1110"/>
      <c r="HP263" s="1110"/>
      <c r="HQ263" s="1110"/>
      <c r="HR263" s="1110"/>
      <c r="HS263" s="1110"/>
      <c r="HT263" s="1110"/>
      <c r="HU263" s="1110"/>
      <c r="HV263" s="1110"/>
      <c r="HW263" s="1110"/>
      <c r="HX263" s="1110"/>
      <c r="HY263" s="1110"/>
      <c r="HZ263" s="1110"/>
      <c r="IA263" s="1110"/>
      <c r="IB263" s="1110"/>
      <c r="IC263" s="1110"/>
      <c r="ID263" s="1109"/>
      <c r="IE263" s="1109"/>
      <c r="IF263" s="1110"/>
      <c r="IG263" s="1111"/>
      <c r="IH263" s="1110"/>
      <c r="II263" s="1110"/>
      <c r="IJ263" s="1110"/>
      <c r="IK263" s="1110"/>
      <c r="IL263" s="1110"/>
      <c r="IM263" s="1110"/>
      <c r="IN263" s="1110"/>
      <c r="IO263" s="1110"/>
      <c r="IP263" s="1110"/>
      <c r="IQ263" s="1110"/>
      <c r="IR263" s="1110"/>
      <c r="IS263" s="1110"/>
      <c r="IT263" s="1110"/>
      <c r="IU263" s="1110"/>
      <c r="IV263" s="1110"/>
      <c r="IW263" s="1110"/>
      <c r="IX263" s="1110"/>
      <c r="IY263" s="1110"/>
      <c r="IZ263" s="1110"/>
      <c r="JA263" s="1110"/>
      <c r="JB263" s="1110"/>
      <c r="JC263" s="1110"/>
      <c r="JD263" s="1110"/>
      <c r="JE263" s="1110"/>
      <c r="JF263" s="1110"/>
      <c r="JG263" s="1110"/>
      <c r="JH263" s="1110"/>
      <c r="JI263" s="1110"/>
      <c r="JJ263" s="1110"/>
      <c r="JK263" s="1112"/>
    </row>
    <row r="264" spans="1:274" s="1026" customFormat="1" ht="18.95" hidden="1" customHeight="1">
      <c r="A264" s="1113"/>
      <c r="B264" s="1123"/>
      <c r="C264" s="1115"/>
      <c r="D264" s="1115"/>
      <c r="E264" s="1116"/>
      <c r="F264" s="1116"/>
      <c r="G264" s="1116"/>
      <c r="H264" s="1115"/>
      <c r="I264" s="1117"/>
      <c r="J264" s="1117"/>
      <c r="K264" s="1118"/>
      <c r="L264" s="1118"/>
      <c r="M264" s="1118"/>
      <c r="N264" s="1119"/>
      <c r="O264" s="1120"/>
      <c r="P264" s="1121"/>
      <c r="Q264" s="1119"/>
      <c r="R264" s="1119"/>
      <c r="S264" s="1119"/>
      <c r="T264" s="1119"/>
      <c r="U264" s="1119"/>
      <c r="V264" s="1119"/>
      <c r="W264" s="1044"/>
      <c r="X264" s="1119"/>
      <c r="Y264" s="1124"/>
      <c r="Z264" s="1124"/>
      <c r="AA264" s="1103"/>
      <c r="AB264" s="1103"/>
      <c r="AC264" s="1103"/>
      <c r="AD264" s="1103"/>
      <c r="AE264" s="1103"/>
      <c r="AF264" s="1103"/>
      <c r="AG264" s="1103"/>
      <c r="AH264" s="1103"/>
      <c r="AI264" s="1103"/>
      <c r="AJ264" s="1103"/>
      <c r="AK264" s="1103"/>
      <c r="AL264" s="1103"/>
      <c r="AM264" s="1104"/>
      <c r="AN264" s="1104"/>
      <c r="AO264" s="1103"/>
      <c r="AP264" s="1103"/>
      <c r="AQ264" s="1103"/>
      <c r="AR264" s="1103"/>
      <c r="AS264" s="1103"/>
      <c r="AT264" s="1103"/>
      <c r="AU264" s="1103"/>
      <c r="AV264" s="1103"/>
      <c r="AW264" s="1103"/>
      <c r="AX264" s="1103"/>
      <c r="AY264" s="1103"/>
      <c r="AZ264" s="1103"/>
      <c r="BA264" s="1103"/>
      <c r="BB264" s="1103"/>
      <c r="BC264" s="1103"/>
      <c r="BD264" s="1103"/>
      <c r="BE264" s="1103"/>
      <c r="BF264" s="1103"/>
      <c r="BG264" s="1103"/>
      <c r="BH264" s="1103"/>
      <c r="BI264" s="1103"/>
      <c r="BJ264" s="1103"/>
      <c r="BK264" s="1103"/>
      <c r="BL264" s="1103"/>
      <c r="BM264" s="1103"/>
      <c r="BN264" s="1103"/>
      <c r="BO264" s="1103"/>
      <c r="BP264" s="1103"/>
      <c r="BQ264" s="1103"/>
      <c r="BR264" s="1103"/>
      <c r="BS264" s="1103"/>
      <c r="BT264" s="1103"/>
      <c r="BU264" s="1103"/>
      <c r="BV264" s="1103"/>
      <c r="BW264" s="1103"/>
      <c r="BX264" s="1103"/>
      <c r="BY264" s="1103"/>
      <c r="BZ264" s="1103"/>
      <c r="CA264" s="1103"/>
      <c r="CB264" s="1103"/>
      <c r="CC264" s="1103"/>
      <c r="CD264" s="1103"/>
      <c r="CE264" s="1103"/>
      <c r="CF264" s="1103"/>
      <c r="CG264" s="1103"/>
      <c r="CH264" s="1103"/>
      <c r="CI264" s="1103"/>
      <c r="CJ264" s="1103"/>
      <c r="CK264" s="1103"/>
      <c r="CL264" s="1103"/>
      <c r="CM264" s="1103"/>
      <c r="CN264" s="1103"/>
      <c r="CO264" s="1103"/>
      <c r="CP264" s="1103"/>
      <c r="CQ264" s="1103"/>
      <c r="CR264" s="1103"/>
      <c r="CS264" s="1103"/>
      <c r="CT264" s="1103"/>
      <c r="CU264" s="1103"/>
      <c r="CV264" s="1103"/>
      <c r="CW264" s="1103"/>
      <c r="CX264" s="1103"/>
      <c r="CY264" s="1103"/>
      <c r="CZ264" s="1103"/>
      <c r="DA264" s="1103"/>
      <c r="DB264" s="1103"/>
      <c r="DC264" s="1103"/>
      <c r="DD264" s="1103"/>
      <c r="DE264" s="1103"/>
      <c r="DF264" s="1103"/>
      <c r="DG264" s="1103"/>
      <c r="DH264" s="1103"/>
      <c r="DI264" s="1103"/>
      <c r="DJ264" s="1103"/>
      <c r="DK264" s="1104"/>
      <c r="DL264" s="1103"/>
      <c r="DM264" s="1103"/>
      <c r="DN264" s="1103"/>
      <c r="DO264" s="1103"/>
      <c r="DP264" s="1103"/>
      <c r="DQ264" s="1103"/>
      <c r="DR264" s="1103"/>
      <c r="DS264" s="1103"/>
      <c r="DT264" s="1103"/>
      <c r="DU264" s="1103"/>
      <c r="DV264" s="1103"/>
      <c r="DW264" s="1103"/>
      <c r="DX264" s="1103"/>
      <c r="DY264" s="1103"/>
      <c r="DZ264" s="1103"/>
      <c r="EA264" s="1103"/>
      <c r="EB264" s="1103"/>
      <c r="EC264" s="1103"/>
      <c r="ED264" s="1103"/>
      <c r="EE264" s="1103"/>
      <c r="EF264" s="1103"/>
      <c r="EG264" s="1103"/>
      <c r="EH264" s="1103"/>
      <c r="EI264" s="1103"/>
      <c r="EJ264" s="1103"/>
      <c r="EK264" s="1103"/>
      <c r="EL264" s="1104"/>
      <c r="EM264" s="1103"/>
      <c r="EN264" s="1103"/>
      <c r="EO264" s="1103"/>
      <c r="EP264" s="1103"/>
      <c r="EQ264" s="1103"/>
      <c r="ER264" s="1103"/>
      <c r="ES264" s="1103"/>
      <c r="ET264" s="1103"/>
      <c r="EU264" s="1103"/>
      <c r="EV264" s="1103"/>
      <c r="EW264" s="1103"/>
      <c r="EX264" s="1103"/>
      <c r="EY264" s="1103"/>
      <c r="EZ264" s="1103"/>
      <c r="FA264" s="1103"/>
      <c r="FB264" s="1103"/>
      <c r="FC264" s="1103"/>
      <c r="FD264" s="1103"/>
      <c r="FE264" s="1103"/>
      <c r="FF264" s="1105"/>
      <c r="FG264" s="1103"/>
      <c r="FH264" s="1103"/>
      <c r="FI264" s="1103"/>
      <c r="FJ264" s="1103"/>
      <c r="FK264" s="1103"/>
      <c r="FL264" s="1103"/>
      <c r="FM264" s="1103"/>
      <c r="FN264" s="1103"/>
      <c r="FO264" s="1103"/>
      <c r="FP264" s="1103"/>
      <c r="FQ264" s="1103"/>
      <c r="FR264" s="1106"/>
      <c r="FS264" s="1103"/>
      <c r="FT264" s="1103"/>
      <c r="FU264" s="1103"/>
      <c r="FV264" s="1103"/>
      <c r="FW264" s="1103"/>
      <c r="FX264" s="1103"/>
      <c r="FY264" s="1103"/>
      <c r="FZ264" s="1103"/>
      <c r="GA264" s="1103"/>
      <c r="GB264" s="1103"/>
      <c r="GC264" s="1103"/>
      <c r="GD264" s="1107"/>
      <c r="GE264" s="1107"/>
      <c r="GF264" s="1107"/>
      <c r="GG264" s="1107"/>
      <c r="GH264" s="1108"/>
      <c r="GI264" s="1109"/>
      <c r="GJ264" s="1107"/>
      <c r="GK264" s="1107"/>
      <c r="GL264" s="1107"/>
      <c r="GM264" s="1107"/>
      <c r="GN264" s="1107"/>
      <c r="GO264" s="1107"/>
      <c r="GP264" s="1110"/>
      <c r="GQ264" s="1110"/>
      <c r="GR264" s="1110"/>
      <c r="GS264" s="1110"/>
      <c r="GT264" s="1110"/>
      <c r="GU264" s="1110"/>
      <c r="GV264" s="1110"/>
      <c r="GW264" s="1110"/>
      <c r="GX264" s="1110"/>
      <c r="GY264" s="1110"/>
      <c r="GZ264" s="1110"/>
      <c r="HA264" s="1110"/>
      <c r="HB264" s="1110"/>
      <c r="HC264" s="1110"/>
      <c r="HD264" s="1110"/>
      <c r="HE264" s="1110"/>
      <c r="HF264" s="1110"/>
      <c r="HG264" s="1110"/>
      <c r="HH264" s="1110"/>
      <c r="HI264" s="1110"/>
      <c r="HJ264" s="1110"/>
      <c r="HK264" s="1110"/>
      <c r="HL264" s="1110"/>
      <c r="HM264" s="1110"/>
      <c r="HN264" s="1110"/>
      <c r="HO264" s="1110"/>
      <c r="HP264" s="1110"/>
      <c r="HQ264" s="1110"/>
      <c r="HR264" s="1110"/>
      <c r="HS264" s="1110"/>
      <c r="HT264" s="1110"/>
      <c r="HU264" s="1110"/>
      <c r="HV264" s="1110"/>
      <c r="HW264" s="1110"/>
      <c r="HX264" s="1110"/>
      <c r="HY264" s="1110"/>
      <c r="HZ264" s="1110"/>
      <c r="IA264" s="1110"/>
      <c r="IB264" s="1110"/>
      <c r="IC264" s="1110"/>
      <c r="ID264" s="1109"/>
      <c r="IE264" s="1109"/>
      <c r="IF264" s="1110"/>
      <c r="IG264" s="1111"/>
      <c r="IH264" s="1110"/>
      <c r="II264" s="1110"/>
      <c r="IJ264" s="1110"/>
      <c r="IK264" s="1110"/>
      <c r="IL264" s="1110"/>
      <c r="IM264" s="1110"/>
      <c r="IN264" s="1110"/>
      <c r="IO264" s="1110"/>
      <c r="IP264" s="1110"/>
      <c r="IQ264" s="1110"/>
      <c r="IR264" s="1110"/>
      <c r="IS264" s="1110"/>
      <c r="IT264" s="1110"/>
      <c r="IU264" s="1110"/>
      <c r="IV264" s="1110"/>
      <c r="IW264" s="1110"/>
      <c r="IX264" s="1110"/>
      <c r="IY264" s="1110"/>
      <c r="IZ264" s="1110"/>
      <c r="JA264" s="1110"/>
      <c r="JB264" s="1110"/>
      <c r="JC264" s="1110"/>
      <c r="JD264" s="1110"/>
      <c r="JE264" s="1110"/>
      <c r="JF264" s="1110"/>
      <c r="JG264" s="1110"/>
      <c r="JH264" s="1110"/>
      <c r="JI264" s="1110"/>
      <c r="JJ264" s="1110"/>
      <c r="JK264" s="1125"/>
    </row>
    <row r="265" spans="1:274" ht="18.95" hidden="1" customHeight="1">
      <c r="A265" s="1113"/>
      <c r="B265" s="1114"/>
      <c r="C265" s="1115"/>
      <c r="D265" s="1115"/>
      <c r="E265" s="1116"/>
      <c r="F265" s="1116"/>
      <c r="G265" s="1116"/>
      <c r="H265" s="1115"/>
      <c r="I265" s="1117"/>
      <c r="J265" s="1117"/>
      <c r="K265" s="1118"/>
      <c r="L265" s="1118"/>
      <c r="M265" s="1118"/>
      <c r="N265" s="1119"/>
      <c r="O265" s="1120"/>
      <c r="P265" s="1121"/>
      <c r="Q265" s="1119"/>
      <c r="R265" s="1119"/>
      <c r="S265" s="1119"/>
      <c r="T265" s="1119"/>
      <c r="U265" s="1119"/>
      <c r="V265" s="1119"/>
      <c r="W265" s="1044"/>
      <c r="X265" s="1119"/>
      <c r="Y265" s="1122"/>
      <c r="Z265" s="1122"/>
      <c r="AA265" s="1103"/>
      <c r="AB265" s="1103"/>
      <c r="AC265" s="1103"/>
      <c r="AD265" s="1103"/>
      <c r="AE265" s="1103"/>
      <c r="AF265" s="1103"/>
      <c r="AG265" s="1103"/>
      <c r="AH265" s="1103"/>
      <c r="AI265" s="1103"/>
      <c r="AJ265" s="1103"/>
      <c r="AK265" s="1103"/>
      <c r="AL265" s="1103"/>
      <c r="AM265" s="1104"/>
      <c r="AN265" s="1104"/>
      <c r="AO265" s="1103"/>
      <c r="AP265" s="1103"/>
      <c r="AQ265" s="1103"/>
      <c r="AR265" s="1103"/>
      <c r="AS265" s="1103"/>
      <c r="AT265" s="1103"/>
      <c r="AU265" s="1103"/>
      <c r="AV265" s="1103"/>
      <c r="AW265" s="1103"/>
      <c r="AX265" s="1103"/>
      <c r="AY265" s="1103"/>
      <c r="AZ265" s="1103"/>
      <c r="BA265" s="1103"/>
      <c r="BB265" s="1103"/>
      <c r="BC265" s="1103"/>
      <c r="BD265" s="1103"/>
      <c r="BE265" s="1103"/>
      <c r="BF265" s="1103"/>
      <c r="BG265" s="1103"/>
      <c r="BH265" s="1103"/>
      <c r="BI265" s="1103"/>
      <c r="BJ265" s="1103"/>
      <c r="BK265" s="1103"/>
      <c r="BL265" s="1103"/>
      <c r="BM265" s="1103"/>
      <c r="BN265" s="1103"/>
      <c r="BO265" s="1103"/>
      <c r="BP265" s="1103"/>
      <c r="BQ265" s="1103"/>
      <c r="BR265" s="1103"/>
      <c r="BS265" s="1103"/>
      <c r="BT265" s="1103"/>
      <c r="BU265" s="1103"/>
      <c r="BV265" s="1103"/>
      <c r="BW265" s="1103"/>
      <c r="BX265" s="1103"/>
      <c r="BY265" s="1103"/>
      <c r="BZ265" s="1103"/>
      <c r="CA265" s="1103"/>
      <c r="CB265" s="1103"/>
      <c r="CC265" s="1103"/>
      <c r="CD265" s="1103"/>
      <c r="CE265" s="1103"/>
      <c r="CF265" s="1103"/>
      <c r="CG265" s="1103"/>
      <c r="CH265" s="1103"/>
      <c r="CI265" s="1103"/>
      <c r="CJ265" s="1103"/>
      <c r="CK265" s="1103"/>
      <c r="CL265" s="1103"/>
      <c r="CM265" s="1103"/>
      <c r="CN265" s="1103"/>
      <c r="CO265" s="1103"/>
      <c r="CP265" s="1103"/>
      <c r="CQ265" s="1103"/>
      <c r="CR265" s="1103"/>
      <c r="CS265" s="1103"/>
      <c r="CT265" s="1103"/>
      <c r="CU265" s="1103"/>
      <c r="CV265" s="1103"/>
      <c r="CW265" s="1103"/>
      <c r="CX265" s="1103"/>
      <c r="CY265" s="1103"/>
      <c r="CZ265" s="1103"/>
      <c r="DA265" s="1103"/>
      <c r="DB265" s="1103"/>
      <c r="DC265" s="1103"/>
      <c r="DD265" s="1103"/>
      <c r="DE265" s="1103"/>
      <c r="DF265" s="1103"/>
      <c r="DG265" s="1103"/>
      <c r="DH265" s="1103"/>
      <c r="DI265" s="1103"/>
      <c r="DJ265" s="1103"/>
      <c r="DK265" s="1104"/>
      <c r="DL265" s="1103"/>
      <c r="DM265" s="1103"/>
      <c r="DN265" s="1103"/>
      <c r="DO265" s="1103"/>
      <c r="DP265" s="1103"/>
      <c r="DQ265" s="1103"/>
      <c r="DR265" s="1103"/>
      <c r="DS265" s="1103"/>
      <c r="DT265" s="1103"/>
      <c r="DU265" s="1103"/>
      <c r="DV265" s="1103"/>
      <c r="DW265" s="1103"/>
      <c r="DX265" s="1103"/>
      <c r="DY265" s="1103"/>
      <c r="DZ265" s="1103"/>
      <c r="EA265" s="1103"/>
      <c r="EB265" s="1103"/>
      <c r="EC265" s="1103"/>
      <c r="ED265" s="1103"/>
      <c r="EE265" s="1103"/>
      <c r="EF265" s="1103"/>
      <c r="EG265" s="1103"/>
      <c r="EH265" s="1103"/>
      <c r="EI265" s="1103"/>
      <c r="EJ265" s="1103"/>
      <c r="EK265" s="1103"/>
      <c r="EL265" s="1104"/>
      <c r="EM265" s="1103"/>
      <c r="EN265" s="1103"/>
      <c r="EO265" s="1103"/>
      <c r="EP265" s="1103"/>
      <c r="EQ265" s="1103"/>
      <c r="ER265" s="1103"/>
      <c r="ES265" s="1103"/>
      <c r="ET265" s="1103"/>
      <c r="EU265" s="1103"/>
      <c r="EV265" s="1103"/>
      <c r="EW265" s="1103"/>
      <c r="EX265" s="1103"/>
      <c r="EY265" s="1103"/>
      <c r="EZ265" s="1103"/>
      <c r="FA265" s="1103"/>
      <c r="FB265" s="1103"/>
      <c r="FC265" s="1103"/>
      <c r="FD265" s="1103"/>
      <c r="FE265" s="1103"/>
      <c r="FF265" s="1105"/>
      <c r="FG265" s="1103"/>
      <c r="FH265" s="1103"/>
      <c r="FI265" s="1103"/>
      <c r="FJ265" s="1103"/>
      <c r="FK265" s="1103"/>
      <c r="FL265" s="1103"/>
      <c r="FM265" s="1103"/>
      <c r="FN265" s="1103"/>
      <c r="FO265" s="1103"/>
      <c r="FP265" s="1103"/>
      <c r="FQ265" s="1106"/>
      <c r="FR265" s="1106"/>
      <c r="FS265" s="1103"/>
      <c r="FT265" s="1103"/>
      <c r="FU265" s="1103"/>
      <c r="FV265" s="1103"/>
      <c r="FW265" s="1103"/>
      <c r="FX265" s="1103"/>
      <c r="FY265" s="1103"/>
      <c r="FZ265" s="1103"/>
      <c r="GA265" s="1103"/>
      <c r="GB265" s="1103"/>
      <c r="GC265" s="1103"/>
      <c r="GD265" s="1107"/>
      <c r="GE265" s="1107"/>
      <c r="GF265" s="1107"/>
      <c r="GG265" s="1107"/>
      <c r="GH265" s="1108"/>
      <c r="GI265" s="1109"/>
      <c r="GJ265" s="1107"/>
      <c r="GK265" s="1107"/>
      <c r="GL265" s="1107"/>
      <c r="GM265" s="1107"/>
      <c r="GN265" s="1107"/>
      <c r="GO265" s="1107"/>
      <c r="GP265" s="1110"/>
      <c r="GQ265" s="1110"/>
      <c r="GR265" s="1110"/>
      <c r="GS265" s="1110"/>
      <c r="GT265" s="1110"/>
      <c r="GU265" s="1110"/>
      <c r="GV265" s="1110"/>
      <c r="GW265" s="1110"/>
      <c r="GX265" s="1110"/>
      <c r="GY265" s="1110"/>
      <c r="GZ265" s="1110"/>
      <c r="HA265" s="1110"/>
      <c r="HB265" s="1110"/>
      <c r="HC265" s="1110"/>
      <c r="HD265" s="1110"/>
      <c r="HE265" s="1110"/>
      <c r="HF265" s="1110"/>
      <c r="HG265" s="1110"/>
      <c r="HH265" s="1110"/>
      <c r="HI265" s="1110"/>
      <c r="HJ265" s="1110"/>
      <c r="HK265" s="1110"/>
      <c r="HL265" s="1110"/>
      <c r="HM265" s="1110"/>
      <c r="HN265" s="1110"/>
      <c r="HO265" s="1110"/>
      <c r="HP265" s="1110"/>
      <c r="HQ265" s="1110"/>
      <c r="HR265" s="1110"/>
      <c r="HS265" s="1110"/>
      <c r="HT265" s="1110"/>
      <c r="HU265" s="1110"/>
      <c r="HV265" s="1110"/>
      <c r="HW265" s="1110"/>
      <c r="HX265" s="1110"/>
      <c r="HY265" s="1110"/>
      <c r="HZ265" s="1110"/>
      <c r="IA265" s="1110"/>
      <c r="IB265" s="1110"/>
      <c r="IC265" s="1110"/>
      <c r="ID265" s="1109"/>
      <c r="IE265" s="1109"/>
      <c r="IF265" s="1110"/>
      <c r="IG265" s="1111"/>
      <c r="IH265" s="1110"/>
      <c r="II265" s="1110"/>
      <c r="IJ265" s="1110"/>
      <c r="IK265" s="1110"/>
      <c r="IL265" s="1110"/>
      <c r="IM265" s="1110"/>
      <c r="IN265" s="1110"/>
      <c r="IO265" s="1110"/>
      <c r="IP265" s="1110"/>
      <c r="IQ265" s="1110"/>
      <c r="IR265" s="1110"/>
      <c r="IS265" s="1110"/>
      <c r="IT265" s="1110"/>
      <c r="IU265" s="1110"/>
      <c r="IV265" s="1110"/>
      <c r="IW265" s="1110"/>
      <c r="IX265" s="1110"/>
      <c r="IY265" s="1110"/>
      <c r="IZ265" s="1110"/>
      <c r="JA265" s="1110"/>
      <c r="JB265" s="1110"/>
      <c r="JC265" s="1110"/>
      <c r="JD265" s="1110"/>
      <c r="JE265" s="1110"/>
      <c r="JF265" s="1110"/>
      <c r="JG265" s="1110"/>
      <c r="JH265" s="1110"/>
      <c r="JI265" s="1110"/>
      <c r="JJ265" s="1110"/>
      <c r="JK265" s="1112"/>
    </row>
    <row r="266" spans="1:274" ht="18.95" hidden="1" customHeight="1">
      <c r="A266" s="1113"/>
      <c r="B266" s="1114"/>
      <c r="C266" s="1115"/>
      <c r="D266" s="1115"/>
      <c r="E266" s="1116"/>
      <c r="F266" s="1116"/>
      <c r="G266" s="1116"/>
      <c r="H266" s="1115"/>
      <c r="I266" s="1117"/>
      <c r="J266" s="1117"/>
      <c r="K266" s="1118"/>
      <c r="L266" s="1118"/>
      <c r="M266" s="1118"/>
      <c r="N266" s="1119"/>
      <c r="O266" s="1120"/>
      <c r="P266" s="1121"/>
      <c r="Q266" s="1119"/>
      <c r="R266" s="1119"/>
      <c r="S266" s="1119"/>
      <c r="T266" s="1119"/>
      <c r="U266" s="1119"/>
      <c r="V266" s="1119"/>
      <c r="W266" s="1044"/>
      <c r="X266" s="1119"/>
      <c r="Y266" s="1122"/>
      <c r="Z266" s="1122"/>
      <c r="AA266" s="1103"/>
      <c r="AB266" s="1103"/>
      <c r="AC266" s="1103"/>
      <c r="AD266" s="1103"/>
      <c r="AE266" s="1103"/>
      <c r="AF266" s="1103"/>
      <c r="AG266" s="1103"/>
      <c r="AH266" s="1103"/>
      <c r="AI266" s="1103"/>
      <c r="AJ266" s="1103"/>
      <c r="AK266" s="1103"/>
      <c r="AL266" s="1103"/>
      <c r="AM266" s="1104"/>
      <c r="AN266" s="1104"/>
      <c r="AO266" s="1103"/>
      <c r="AP266" s="1103"/>
      <c r="AQ266" s="1103"/>
      <c r="AR266" s="1103"/>
      <c r="AS266" s="1103"/>
      <c r="AT266" s="1103"/>
      <c r="AU266" s="1103"/>
      <c r="AV266" s="1103"/>
      <c r="AW266" s="1103"/>
      <c r="AX266" s="1103"/>
      <c r="AY266" s="1103"/>
      <c r="AZ266" s="1103"/>
      <c r="BA266" s="1103"/>
      <c r="BB266" s="1103"/>
      <c r="BC266" s="1103"/>
      <c r="BD266" s="1103"/>
      <c r="BE266" s="1103"/>
      <c r="BF266" s="1103"/>
      <c r="BG266" s="1103"/>
      <c r="BH266" s="1103"/>
      <c r="BI266" s="1103"/>
      <c r="BJ266" s="1103"/>
      <c r="BK266" s="1103"/>
      <c r="BL266" s="1103"/>
      <c r="BM266" s="1103"/>
      <c r="BN266" s="1103"/>
      <c r="BO266" s="1103"/>
      <c r="BP266" s="1103"/>
      <c r="BQ266" s="1103"/>
      <c r="BR266" s="1103"/>
      <c r="BS266" s="1103"/>
      <c r="BT266" s="1103"/>
      <c r="BU266" s="1103"/>
      <c r="BV266" s="1103"/>
      <c r="BW266" s="1103"/>
      <c r="BX266" s="1103"/>
      <c r="BY266" s="1103"/>
      <c r="BZ266" s="1103"/>
      <c r="CA266" s="1103"/>
      <c r="CB266" s="1103"/>
      <c r="CC266" s="1103"/>
      <c r="CD266" s="1103"/>
      <c r="CE266" s="1103"/>
      <c r="CF266" s="1103"/>
      <c r="CG266" s="1103"/>
      <c r="CH266" s="1103"/>
      <c r="CI266" s="1103"/>
      <c r="CJ266" s="1103"/>
      <c r="CK266" s="1103"/>
      <c r="CL266" s="1103"/>
      <c r="CM266" s="1103"/>
      <c r="CN266" s="1103"/>
      <c r="CO266" s="1103"/>
      <c r="CP266" s="1103"/>
      <c r="CQ266" s="1103"/>
      <c r="CR266" s="1103"/>
      <c r="CS266" s="1103"/>
      <c r="CT266" s="1103"/>
      <c r="CU266" s="1103"/>
      <c r="CV266" s="1103"/>
      <c r="CW266" s="1103"/>
      <c r="CX266" s="1103"/>
      <c r="CY266" s="1103"/>
      <c r="CZ266" s="1103"/>
      <c r="DA266" s="1103"/>
      <c r="DB266" s="1103"/>
      <c r="DC266" s="1103"/>
      <c r="DD266" s="1103"/>
      <c r="DE266" s="1103"/>
      <c r="DF266" s="1103"/>
      <c r="DG266" s="1103"/>
      <c r="DH266" s="1103"/>
      <c r="DI266" s="1103"/>
      <c r="DJ266" s="1103"/>
      <c r="DK266" s="1104"/>
      <c r="DL266" s="1103"/>
      <c r="DM266" s="1103"/>
      <c r="DN266" s="1103"/>
      <c r="DO266" s="1103"/>
      <c r="DP266" s="1103"/>
      <c r="DQ266" s="1103"/>
      <c r="DR266" s="1103"/>
      <c r="DS266" s="1103"/>
      <c r="DT266" s="1103"/>
      <c r="DU266" s="1103"/>
      <c r="DV266" s="1103"/>
      <c r="DW266" s="1103"/>
      <c r="DX266" s="1103"/>
      <c r="DY266" s="1103"/>
      <c r="DZ266" s="1103"/>
      <c r="EA266" s="1103"/>
      <c r="EB266" s="1103"/>
      <c r="EC266" s="1103"/>
      <c r="ED266" s="1103"/>
      <c r="EE266" s="1103"/>
      <c r="EF266" s="1103"/>
      <c r="EG266" s="1103"/>
      <c r="EH266" s="1103"/>
      <c r="EI266" s="1103"/>
      <c r="EJ266" s="1103"/>
      <c r="EK266" s="1103"/>
      <c r="EL266" s="1104"/>
      <c r="EM266" s="1103"/>
      <c r="EN266" s="1103"/>
      <c r="EO266" s="1103"/>
      <c r="EP266" s="1103"/>
      <c r="EQ266" s="1103"/>
      <c r="ER266" s="1103"/>
      <c r="ES266" s="1103"/>
      <c r="ET266" s="1103"/>
      <c r="EU266" s="1103"/>
      <c r="EV266" s="1103"/>
      <c r="EW266" s="1103"/>
      <c r="EX266" s="1103"/>
      <c r="EY266" s="1103"/>
      <c r="EZ266" s="1103"/>
      <c r="FA266" s="1103"/>
      <c r="FB266" s="1103"/>
      <c r="FC266" s="1103"/>
      <c r="FD266" s="1103"/>
      <c r="FE266" s="1103"/>
      <c r="FF266" s="1105"/>
      <c r="FG266" s="1103"/>
      <c r="FH266" s="1103"/>
      <c r="FI266" s="1103"/>
      <c r="FJ266" s="1103"/>
      <c r="FK266" s="1103"/>
      <c r="FL266" s="1103"/>
      <c r="FM266" s="1103"/>
      <c r="FN266" s="1103"/>
      <c r="FO266" s="1103"/>
      <c r="FP266" s="1103"/>
      <c r="FQ266" s="1106"/>
      <c r="FR266" s="1106"/>
      <c r="FS266" s="1103"/>
      <c r="FT266" s="1103"/>
      <c r="FU266" s="1103"/>
      <c r="FV266" s="1103"/>
      <c r="FW266" s="1103"/>
      <c r="FX266" s="1103"/>
      <c r="FY266" s="1103"/>
      <c r="FZ266" s="1103"/>
      <c r="GA266" s="1103"/>
      <c r="GB266" s="1103"/>
      <c r="GC266" s="1103"/>
      <c r="GD266" s="1107"/>
      <c r="GE266" s="1107"/>
      <c r="GF266" s="1107"/>
      <c r="GG266" s="1107"/>
      <c r="GH266" s="1108"/>
      <c r="GI266" s="1109"/>
      <c r="GJ266" s="1107"/>
      <c r="GK266" s="1107"/>
      <c r="GL266" s="1107"/>
      <c r="GM266" s="1107"/>
      <c r="GN266" s="1107"/>
      <c r="GO266" s="1107"/>
      <c r="GP266" s="1110"/>
      <c r="GQ266" s="1110"/>
      <c r="GR266" s="1110"/>
      <c r="GS266" s="1110"/>
      <c r="GT266" s="1110"/>
      <c r="GU266" s="1110"/>
      <c r="GV266" s="1110"/>
      <c r="GW266" s="1110"/>
      <c r="GX266" s="1110"/>
      <c r="GY266" s="1110"/>
      <c r="GZ266" s="1110"/>
      <c r="HA266" s="1110"/>
      <c r="HB266" s="1110"/>
      <c r="HC266" s="1110"/>
      <c r="HD266" s="1110"/>
      <c r="HE266" s="1110"/>
      <c r="HF266" s="1110"/>
      <c r="HG266" s="1110"/>
      <c r="HH266" s="1110"/>
      <c r="HI266" s="1110"/>
      <c r="HJ266" s="1110"/>
      <c r="HK266" s="1110"/>
      <c r="HL266" s="1110"/>
      <c r="HM266" s="1110"/>
      <c r="HN266" s="1110"/>
      <c r="HO266" s="1110"/>
      <c r="HP266" s="1110"/>
      <c r="HQ266" s="1110"/>
      <c r="HR266" s="1110"/>
      <c r="HS266" s="1110"/>
      <c r="HT266" s="1110"/>
      <c r="HU266" s="1110"/>
      <c r="HV266" s="1110"/>
      <c r="HW266" s="1110"/>
      <c r="HX266" s="1110"/>
      <c r="HY266" s="1110"/>
      <c r="HZ266" s="1110"/>
      <c r="IA266" s="1110"/>
      <c r="IB266" s="1110"/>
      <c r="IC266" s="1110"/>
      <c r="ID266" s="1109"/>
      <c r="IE266" s="1109"/>
      <c r="IF266" s="1110"/>
      <c r="IG266" s="1111"/>
      <c r="IH266" s="1110"/>
      <c r="II266" s="1110"/>
      <c r="IJ266" s="1110"/>
      <c r="IK266" s="1110"/>
      <c r="IL266" s="1110"/>
      <c r="IM266" s="1110"/>
      <c r="IN266" s="1110"/>
      <c r="IO266" s="1110"/>
      <c r="IP266" s="1110"/>
      <c r="IQ266" s="1110"/>
      <c r="IR266" s="1110"/>
      <c r="IS266" s="1110"/>
      <c r="IT266" s="1110"/>
      <c r="IU266" s="1110"/>
      <c r="IV266" s="1110"/>
      <c r="IW266" s="1110"/>
      <c r="IX266" s="1110"/>
      <c r="IY266" s="1110"/>
      <c r="IZ266" s="1110"/>
      <c r="JA266" s="1110"/>
      <c r="JB266" s="1110"/>
      <c r="JC266" s="1110"/>
      <c r="JD266" s="1110"/>
      <c r="JE266" s="1110"/>
      <c r="JF266" s="1110"/>
      <c r="JG266" s="1110"/>
      <c r="JH266" s="1110"/>
      <c r="JI266" s="1110"/>
      <c r="JJ266" s="1110"/>
      <c r="JK266" s="1112"/>
    </row>
    <row r="267" spans="1:274" ht="18.95" hidden="1" customHeight="1">
      <c r="A267" s="1113"/>
      <c r="B267" s="1114"/>
      <c r="C267" s="1115"/>
      <c r="D267" s="1115"/>
      <c r="E267" s="1116"/>
      <c r="F267" s="1116"/>
      <c r="G267" s="1116"/>
      <c r="H267" s="1115"/>
      <c r="I267" s="1117"/>
      <c r="J267" s="1117"/>
      <c r="K267" s="1118"/>
      <c r="L267" s="1118"/>
      <c r="M267" s="1118"/>
      <c r="N267" s="1119"/>
      <c r="O267" s="1120"/>
      <c r="P267" s="1121"/>
      <c r="Q267" s="1119"/>
      <c r="R267" s="1119"/>
      <c r="S267" s="1119"/>
      <c r="T267" s="1119"/>
      <c r="U267" s="1119"/>
      <c r="V267" s="1119"/>
      <c r="W267" s="1044"/>
      <c r="X267" s="1119"/>
      <c r="Y267" s="1122"/>
      <c r="Z267" s="1122"/>
      <c r="AA267" s="1103"/>
      <c r="AB267" s="1103"/>
      <c r="AC267" s="1103"/>
      <c r="AD267" s="1103"/>
      <c r="AE267" s="1103"/>
      <c r="AF267" s="1103"/>
      <c r="AG267" s="1103"/>
      <c r="AH267" s="1103"/>
      <c r="AI267" s="1103"/>
      <c r="AJ267" s="1103"/>
      <c r="AK267" s="1103"/>
      <c r="AL267" s="1103"/>
      <c r="AM267" s="1104"/>
      <c r="AN267" s="1104"/>
      <c r="AO267" s="1103"/>
      <c r="AP267" s="1103"/>
      <c r="AQ267" s="1103"/>
      <c r="AR267" s="1103"/>
      <c r="AS267" s="1103"/>
      <c r="AT267" s="1103"/>
      <c r="AU267" s="1103"/>
      <c r="AV267" s="1103"/>
      <c r="AW267" s="1103"/>
      <c r="AX267" s="1103"/>
      <c r="AY267" s="1103"/>
      <c r="AZ267" s="1103"/>
      <c r="BA267" s="1103"/>
      <c r="BB267" s="1103"/>
      <c r="BC267" s="1103"/>
      <c r="BD267" s="1103"/>
      <c r="BE267" s="1103"/>
      <c r="BF267" s="1103"/>
      <c r="BG267" s="1103"/>
      <c r="BH267" s="1103"/>
      <c r="BI267" s="1103"/>
      <c r="BJ267" s="1103"/>
      <c r="BK267" s="1103"/>
      <c r="BL267" s="1103"/>
      <c r="BM267" s="1103"/>
      <c r="BN267" s="1103"/>
      <c r="BO267" s="1103"/>
      <c r="BP267" s="1103"/>
      <c r="BQ267" s="1103"/>
      <c r="BR267" s="1103"/>
      <c r="BS267" s="1103"/>
      <c r="BT267" s="1103"/>
      <c r="BU267" s="1103"/>
      <c r="BV267" s="1103"/>
      <c r="BW267" s="1103"/>
      <c r="BX267" s="1103"/>
      <c r="BY267" s="1103"/>
      <c r="BZ267" s="1103"/>
      <c r="CA267" s="1103"/>
      <c r="CB267" s="1103"/>
      <c r="CC267" s="1103"/>
      <c r="CD267" s="1103"/>
      <c r="CE267" s="1103"/>
      <c r="CF267" s="1103"/>
      <c r="CG267" s="1103"/>
      <c r="CH267" s="1103"/>
      <c r="CI267" s="1103"/>
      <c r="CJ267" s="1103"/>
      <c r="CK267" s="1103"/>
      <c r="CL267" s="1103"/>
      <c r="CM267" s="1103"/>
      <c r="CN267" s="1103"/>
      <c r="CO267" s="1103"/>
      <c r="CP267" s="1103"/>
      <c r="CQ267" s="1103"/>
      <c r="CR267" s="1103"/>
      <c r="CS267" s="1103"/>
      <c r="CT267" s="1103"/>
      <c r="CU267" s="1103"/>
      <c r="CV267" s="1103"/>
      <c r="CW267" s="1103"/>
      <c r="CX267" s="1103"/>
      <c r="CY267" s="1103"/>
      <c r="CZ267" s="1103"/>
      <c r="DA267" s="1103"/>
      <c r="DB267" s="1103"/>
      <c r="DC267" s="1103"/>
      <c r="DD267" s="1103"/>
      <c r="DE267" s="1103"/>
      <c r="DF267" s="1103"/>
      <c r="DG267" s="1103"/>
      <c r="DH267" s="1103"/>
      <c r="DI267" s="1103"/>
      <c r="DJ267" s="1103"/>
      <c r="DK267" s="1104"/>
      <c r="DL267" s="1103"/>
      <c r="DM267" s="1103"/>
      <c r="DN267" s="1103"/>
      <c r="DO267" s="1103"/>
      <c r="DP267" s="1103"/>
      <c r="DQ267" s="1103"/>
      <c r="DR267" s="1103"/>
      <c r="DS267" s="1103"/>
      <c r="DT267" s="1103"/>
      <c r="DU267" s="1103"/>
      <c r="DV267" s="1103"/>
      <c r="DW267" s="1103"/>
      <c r="DX267" s="1103"/>
      <c r="DY267" s="1103"/>
      <c r="DZ267" s="1103"/>
      <c r="EA267" s="1103"/>
      <c r="EB267" s="1103"/>
      <c r="EC267" s="1103"/>
      <c r="ED267" s="1103"/>
      <c r="EE267" s="1103"/>
      <c r="EF267" s="1103"/>
      <c r="EG267" s="1103"/>
      <c r="EH267" s="1103"/>
      <c r="EI267" s="1103"/>
      <c r="EJ267" s="1103"/>
      <c r="EK267" s="1103"/>
      <c r="EL267" s="1104"/>
      <c r="EM267" s="1103"/>
      <c r="EN267" s="1103"/>
      <c r="EO267" s="1103"/>
      <c r="EP267" s="1103"/>
      <c r="EQ267" s="1103"/>
      <c r="ER267" s="1103"/>
      <c r="ES267" s="1103"/>
      <c r="ET267" s="1103"/>
      <c r="EU267" s="1103"/>
      <c r="EV267" s="1103"/>
      <c r="EW267" s="1103"/>
      <c r="EX267" s="1103"/>
      <c r="EY267" s="1103"/>
      <c r="EZ267" s="1103"/>
      <c r="FA267" s="1103"/>
      <c r="FB267" s="1103"/>
      <c r="FC267" s="1103"/>
      <c r="FD267" s="1103"/>
      <c r="FE267" s="1103"/>
      <c r="FF267" s="1105"/>
      <c r="FG267" s="1103"/>
      <c r="FH267" s="1103"/>
      <c r="FI267" s="1103"/>
      <c r="FJ267" s="1103"/>
      <c r="FK267" s="1103"/>
      <c r="FL267" s="1103"/>
      <c r="FM267" s="1103"/>
      <c r="FN267" s="1103"/>
      <c r="FO267" s="1103"/>
      <c r="FP267" s="1103"/>
      <c r="FQ267" s="1106"/>
      <c r="FR267" s="1106"/>
      <c r="FS267" s="1103"/>
      <c r="FT267" s="1103"/>
      <c r="FU267" s="1103"/>
      <c r="FV267" s="1103"/>
      <c r="FW267" s="1103"/>
      <c r="FX267" s="1103"/>
      <c r="FY267" s="1103"/>
      <c r="FZ267" s="1103"/>
      <c r="GA267" s="1103"/>
      <c r="GB267" s="1103"/>
      <c r="GC267" s="1103"/>
      <c r="GD267" s="1107"/>
      <c r="GE267" s="1107"/>
      <c r="GF267" s="1107"/>
      <c r="GG267" s="1107"/>
      <c r="GH267" s="1108"/>
      <c r="GI267" s="1109"/>
      <c r="GJ267" s="1107"/>
      <c r="GK267" s="1107"/>
      <c r="GL267" s="1107"/>
      <c r="GM267" s="1107"/>
      <c r="GN267" s="1107"/>
      <c r="GO267" s="1107"/>
      <c r="GP267" s="1110"/>
      <c r="GQ267" s="1110"/>
      <c r="GR267" s="1110"/>
      <c r="GS267" s="1110"/>
      <c r="GT267" s="1110"/>
      <c r="GU267" s="1110"/>
      <c r="GV267" s="1110"/>
      <c r="GW267" s="1110"/>
      <c r="GX267" s="1110"/>
      <c r="GY267" s="1110"/>
      <c r="GZ267" s="1110"/>
      <c r="HA267" s="1110"/>
      <c r="HB267" s="1110"/>
      <c r="HC267" s="1110"/>
      <c r="HD267" s="1110"/>
      <c r="HE267" s="1110"/>
      <c r="HF267" s="1110"/>
      <c r="HG267" s="1110"/>
      <c r="HH267" s="1110"/>
      <c r="HI267" s="1110"/>
      <c r="HJ267" s="1110"/>
      <c r="HK267" s="1110"/>
      <c r="HL267" s="1110"/>
      <c r="HM267" s="1110"/>
      <c r="HN267" s="1110"/>
      <c r="HO267" s="1110"/>
      <c r="HP267" s="1110"/>
      <c r="HQ267" s="1110"/>
      <c r="HR267" s="1110"/>
      <c r="HS267" s="1110"/>
      <c r="HT267" s="1110"/>
      <c r="HU267" s="1110"/>
      <c r="HV267" s="1110"/>
      <c r="HW267" s="1110"/>
      <c r="HX267" s="1110"/>
      <c r="HY267" s="1110"/>
      <c r="HZ267" s="1110"/>
      <c r="IA267" s="1110"/>
      <c r="IB267" s="1110"/>
      <c r="IC267" s="1110"/>
      <c r="ID267" s="1109"/>
      <c r="IE267" s="1109"/>
      <c r="IF267" s="1110"/>
      <c r="IG267" s="1111"/>
      <c r="IH267" s="1110"/>
      <c r="II267" s="1110"/>
      <c r="IJ267" s="1110"/>
      <c r="IK267" s="1110"/>
      <c r="IL267" s="1110"/>
      <c r="IM267" s="1110"/>
      <c r="IN267" s="1110"/>
      <c r="IO267" s="1110"/>
      <c r="IP267" s="1110"/>
      <c r="IQ267" s="1110"/>
      <c r="IR267" s="1110"/>
      <c r="IS267" s="1110"/>
      <c r="IT267" s="1110"/>
      <c r="IU267" s="1110"/>
      <c r="IV267" s="1110"/>
      <c r="IW267" s="1110"/>
      <c r="IX267" s="1110"/>
      <c r="IY267" s="1110"/>
      <c r="IZ267" s="1110"/>
      <c r="JA267" s="1110"/>
      <c r="JB267" s="1110"/>
      <c r="JC267" s="1110"/>
      <c r="JD267" s="1110"/>
      <c r="JE267" s="1110"/>
      <c r="JF267" s="1110"/>
      <c r="JG267" s="1110"/>
      <c r="JH267" s="1110"/>
      <c r="JI267" s="1110"/>
      <c r="JJ267" s="1110"/>
      <c r="JK267" s="1112"/>
    </row>
    <row r="268" spans="1:274" ht="18.95" hidden="1" customHeight="1">
      <c r="A268" s="1113"/>
      <c r="B268" s="1114"/>
      <c r="C268" s="1115"/>
      <c r="D268" s="1115"/>
      <c r="E268" s="1116"/>
      <c r="F268" s="1116"/>
      <c r="G268" s="1116"/>
      <c r="H268" s="1115"/>
      <c r="I268" s="1117"/>
      <c r="J268" s="1117"/>
      <c r="K268" s="1118"/>
      <c r="L268" s="1118"/>
      <c r="M268" s="1118"/>
      <c r="N268" s="1119"/>
      <c r="O268" s="1120"/>
      <c r="P268" s="1121"/>
      <c r="Q268" s="1119"/>
      <c r="R268" s="1119"/>
      <c r="S268" s="1119"/>
      <c r="T268" s="1119"/>
      <c r="U268" s="1119"/>
      <c r="V268" s="1119"/>
      <c r="W268" s="1044"/>
      <c r="X268" s="1119"/>
      <c r="Y268" s="1122"/>
      <c r="Z268" s="1122"/>
      <c r="AA268" s="1103"/>
      <c r="AB268" s="1103"/>
      <c r="AC268" s="1103"/>
      <c r="AD268" s="1103"/>
      <c r="AE268" s="1103"/>
      <c r="AF268" s="1103"/>
      <c r="AG268" s="1103"/>
      <c r="AH268" s="1103"/>
      <c r="AI268" s="1103"/>
      <c r="AJ268" s="1103"/>
      <c r="AK268" s="1103"/>
      <c r="AL268" s="1103"/>
      <c r="AM268" s="1104"/>
      <c r="AN268" s="1104"/>
      <c r="AO268" s="1103"/>
      <c r="AP268" s="1103"/>
      <c r="AQ268" s="1103"/>
      <c r="AR268" s="1103"/>
      <c r="AS268" s="1103"/>
      <c r="AT268" s="1103"/>
      <c r="AU268" s="1103"/>
      <c r="AV268" s="1103"/>
      <c r="AW268" s="1103"/>
      <c r="AX268" s="1103"/>
      <c r="AY268" s="1103"/>
      <c r="AZ268" s="1103"/>
      <c r="BA268" s="1103"/>
      <c r="BB268" s="1103"/>
      <c r="BC268" s="1103"/>
      <c r="BD268" s="1103"/>
      <c r="BE268" s="1103"/>
      <c r="BF268" s="1103"/>
      <c r="BG268" s="1103"/>
      <c r="BH268" s="1103"/>
      <c r="BI268" s="1103"/>
      <c r="BJ268" s="1103"/>
      <c r="BK268" s="1103"/>
      <c r="BL268" s="1103"/>
      <c r="BM268" s="1103"/>
      <c r="BN268" s="1103"/>
      <c r="BO268" s="1103"/>
      <c r="BP268" s="1103"/>
      <c r="BQ268" s="1103"/>
      <c r="BR268" s="1103"/>
      <c r="BS268" s="1103"/>
      <c r="BT268" s="1103"/>
      <c r="BU268" s="1103"/>
      <c r="BV268" s="1103"/>
      <c r="BW268" s="1103"/>
      <c r="BX268" s="1103"/>
      <c r="BY268" s="1103"/>
      <c r="BZ268" s="1103"/>
      <c r="CA268" s="1103"/>
      <c r="CB268" s="1103"/>
      <c r="CC268" s="1103"/>
      <c r="CD268" s="1103"/>
      <c r="CE268" s="1103"/>
      <c r="CF268" s="1103"/>
      <c r="CG268" s="1103"/>
      <c r="CH268" s="1103"/>
      <c r="CI268" s="1103"/>
      <c r="CJ268" s="1103"/>
      <c r="CK268" s="1103"/>
      <c r="CL268" s="1103"/>
      <c r="CM268" s="1103"/>
      <c r="CN268" s="1103"/>
      <c r="CO268" s="1103"/>
      <c r="CP268" s="1103"/>
      <c r="CQ268" s="1103"/>
      <c r="CR268" s="1103"/>
      <c r="CS268" s="1103"/>
      <c r="CT268" s="1103"/>
      <c r="CU268" s="1103"/>
      <c r="CV268" s="1103"/>
      <c r="CW268" s="1103"/>
      <c r="CX268" s="1103"/>
      <c r="CY268" s="1103"/>
      <c r="CZ268" s="1103"/>
      <c r="DA268" s="1103"/>
      <c r="DB268" s="1103"/>
      <c r="DC268" s="1103"/>
      <c r="DD268" s="1103"/>
      <c r="DE268" s="1103"/>
      <c r="DF268" s="1103"/>
      <c r="DG268" s="1103"/>
      <c r="DH268" s="1103"/>
      <c r="DI268" s="1103"/>
      <c r="DJ268" s="1103"/>
      <c r="DK268" s="1104"/>
      <c r="DL268" s="1103"/>
      <c r="DM268" s="1103"/>
      <c r="DN268" s="1103"/>
      <c r="DO268" s="1103"/>
      <c r="DP268" s="1103"/>
      <c r="DQ268" s="1103"/>
      <c r="DR268" s="1103"/>
      <c r="DS268" s="1103"/>
      <c r="DT268" s="1103"/>
      <c r="DU268" s="1103"/>
      <c r="DV268" s="1103"/>
      <c r="DW268" s="1103"/>
      <c r="DX268" s="1103"/>
      <c r="DY268" s="1103"/>
      <c r="DZ268" s="1103"/>
      <c r="EA268" s="1103"/>
      <c r="EB268" s="1103"/>
      <c r="EC268" s="1103"/>
      <c r="ED268" s="1103"/>
      <c r="EE268" s="1103"/>
      <c r="EF268" s="1103"/>
      <c r="EG268" s="1103"/>
      <c r="EH268" s="1103"/>
      <c r="EI268" s="1103"/>
      <c r="EJ268" s="1103"/>
      <c r="EK268" s="1103"/>
      <c r="EL268" s="1104"/>
      <c r="EM268" s="1103"/>
      <c r="EN268" s="1103"/>
      <c r="EO268" s="1103"/>
      <c r="EP268" s="1103"/>
      <c r="EQ268" s="1103"/>
      <c r="ER268" s="1103"/>
      <c r="ES268" s="1103"/>
      <c r="ET268" s="1103"/>
      <c r="EU268" s="1103"/>
      <c r="EV268" s="1103"/>
      <c r="EW268" s="1103"/>
      <c r="EX268" s="1103"/>
      <c r="EY268" s="1103"/>
      <c r="EZ268" s="1103"/>
      <c r="FA268" s="1103"/>
      <c r="FB268" s="1103"/>
      <c r="FC268" s="1103"/>
      <c r="FD268" s="1103"/>
      <c r="FE268" s="1103"/>
      <c r="FF268" s="1105"/>
      <c r="FG268" s="1103"/>
      <c r="FH268" s="1103"/>
      <c r="FI268" s="1103"/>
      <c r="FJ268" s="1103"/>
      <c r="FK268" s="1103"/>
      <c r="FL268" s="1103"/>
      <c r="FM268" s="1103"/>
      <c r="FN268" s="1103"/>
      <c r="FO268" s="1103"/>
      <c r="FP268" s="1103"/>
      <c r="FQ268" s="1106"/>
      <c r="FR268" s="1106"/>
      <c r="FS268" s="1103"/>
      <c r="FT268" s="1103"/>
      <c r="FU268" s="1103"/>
      <c r="FV268" s="1103"/>
      <c r="FW268" s="1103"/>
      <c r="FX268" s="1103"/>
      <c r="FY268" s="1103"/>
      <c r="FZ268" s="1103"/>
      <c r="GA268" s="1103"/>
      <c r="GB268" s="1103"/>
      <c r="GC268" s="1103"/>
      <c r="GD268" s="1107"/>
      <c r="GE268" s="1107"/>
      <c r="GF268" s="1107"/>
      <c r="GG268" s="1107"/>
      <c r="GH268" s="1108"/>
      <c r="GI268" s="1109"/>
      <c r="GJ268" s="1107"/>
      <c r="GK268" s="1107"/>
      <c r="GL268" s="1107"/>
      <c r="GM268" s="1107"/>
      <c r="GN268" s="1107"/>
      <c r="GO268" s="1107"/>
      <c r="GP268" s="1110"/>
      <c r="GQ268" s="1110"/>
      <c r="GR268" s="1110"/>
      <c r="GS268" s="1110"/>
      <c r="GT268" s="1110"/>
      <c r="GU268" s="1110"/>
      <c r="GV268" s="1110"/>
      <c r="GW268" s="1110"/>
      <c r="GX268" s="1110"/>
      <c r="GY268" s="1110"/>
      <c r="GZ268" s="1110"/>
      <c r="HA268" s="1110"/>
      <c r="HB268" s="1110"/>
      <c r="HC268" s="1110"/>
      <c r="HD268" s="1110"/>
      <c r="HE268" s="1110"/>
      <c r="HF268" s="1110"/>
      <c r="HG268" s="1110"/>
      <c r="HH268" s="1110"/>
      <c r="HI268" s="1110"/>
      <c r="HJ268" s="1110"/>
      <c r="HK268" s="1110"/>
      <c r="HL268" s="1110"/>
      <c r="HM268" s="1110"/>
      <c r="HN268" s="1110"/>
      <c r="HO268" s="1110"/>
      <c r="HP268" s="1110"/>
      <c r="HQ268" s="1110"/>
      <c r="HR268" s="1110"/>
      <c r="HS268" s="1110"/>
      <c r="HT268" s="1110"/>
      <c r="HU268" s="1110"/>
      <c r="HV268" s="1110"/>
      <c r="HW268" s="1110"/>
      <c r="HX268" s="1110"/>
      <c r="HY268" s="1110"/>
      <c r="HZ268" s="1110"/>
      <c r="IA268" s="1110"/>
      <c r="IB268" s="1110"/>
      <c r="IC268" s="1110"/>
      <c r="ID268" s="1109"/>
      <c r="IE268" s="1109"/>
      <c r="IF268" s="1110"/>
      <c r="IG268" s="1111"/>
      <c r="IH268" s="1110"/>
      <c r="II268" s="1110"/>
      <c r="IJ268" s="1110"/>
      <c r="IK268" s="1110"/>
      <c r="IL268" s="1110"/>
      <c r="IM268" s="1110"/>
      <c r="IN268" s="1110"/>
      <c r="IO268" s="1110"/>
      <c r="IP268" s="1110"/>
      <c r="IQ268" s="1110"/>
      <c r="IR268" s="1110"/>
      <c r="IS268" s="1110"/>
      <c r="IT268" s="1110"/>
      <c r="IU268" s="1110"/>
      <c r="IV268" s="1110"/>
      <c r="IW268" s="1110"/>
      <c r="IX268" s="1110"/>
      <c r="IY268" s="1110"/>
      <c r="IZ268" s="1110"/>
      <c r="JA268" s="1110"/>
      <c r="JB268" s="1110"/>
      <c r="JC268" s="1110"/>
      <c r="JD268" s="1110"/>
      <c r="JE268" s="1110"/>
      <c r="JF268" s="1110"/>
      <c r="JG268" s="1110"/>
      <c r="JH268" s="1110"/>
      <c r="JI268" s="1110"/>
      <c r="JJ268" s="1110"/>
      <c r="JK268" s="1112"/>
    </row>
    <row r="269" spans="1:274" s="1139" customFormat="1" ht="18.95" hidden="1" customHeight="1">
      <c r="A269" s="1113"/>
      <c r="B269" s="1126"/>
      <c r="C269" s="1115"/>
      <c r="D269" s="1127"/>
      <c r="E269" s="1116"/>
      <c r="F269" s="1128"/>
      <c r="G269" s="1128"/>
      <c r="H269" s="1127"/>
      <c r="I269" s="1129"/>
      <c r="J269" s="1129"/>
      <c r="K269" s="1130"/>
      <c r="L269" s="1130"/>
      <c r="M269" s="1130"/>
      <c r="N269" s="1131"/>
      <c r="O269" s="1120"/>
      <c r="P269" s="1121"/>
      <c r="Q269" s="1119"/>
      <c r="R269" s="1119"/>
      <c r="S269" s="1119"/>
      <c r="T269" s="1119"/>
      <c r="U269" s="1119"/>
      <c r="V269" s="1119"/>
      <c r="W269" s="1044"/>
      <c r="X269" s="1119"/>
      <c r="Y269" s="1122"/>
      <c r="Z269" s="1122"/>
      <c r="AA269" s="1103"/>
      <c r="AB269" s="1103"/>
      <c r="AC269" s="1103"/>
      <c r="AD269" s="1103"/>
      <c r="AE269" s="1103"/>
      <c r="AF269" s="1103"/>
      <c r="AG269" s="1103"/>
      <c r="AH269" s="1103"/>
      <c r="AI269" s="1103"/>
      <c r="AJ269" s="1103"/>
      <c r="AK269" s="1103"/>
      <c r="AL269" s="1103"/>
      <c r="AM269" s="1104"/>
      <c r="AN269" s="1104"/>
      <c r="AO269" s="1103"/>
      <c r="AP269" s="1103"/>
      <c r="AQ269" s="1103"/>
      <c r="AR269" s="1103"/>
      <c r="AS269" s="1103"/>
      <c r="AT269" s="1103"/>
      <c r="AU269" s="1103"/>
      <c r="AV269" s="1103"/>
      <c r="AW269" s="1103"/>
      <c r="AX269" s="1103"/>
      <c r="AY269" s="1103"/>
      <c r="AZ269" s="1103"/>
      <c r="BA269" s="1103"/>
      <c r="BB269" s="1103"/>
      <c r="BC269" s="1103"/>
      <c r="BD269" s="1103"/>
      <c r="BE269" s="1103"/>
      <c r="BF269" s="1103"/>
      <c r="BG269" s="1103"/>
      <c r="BH269" s="1103"/>
      <c r="BI269" s="1103"/>
      <c r="BJ269" s="1103"/>
      <c r="BK269" s="1103"/>
      <c r="BL269" s="1103"/>
      <c r="BM269" s="1103"/>
      <c r="BN269" s="1103"/>
      <c r="BO269" s="1103"/>
      <c r="BP269" s="1103"/>
      <c r="BQ269" s="1103"/>
      <c r="BR269" s="1103"/>
      <c r="BS269" s="1103"/>
      <c r="BT269" s="1103"/>
      <c r="BU269" s="1103"/>
      <c r="BV269" s="1103"/>
      <c r="BW269" s="1103"/>
      <c r="BX269" s="1103"/>
      <c r="BY269" s="1103"/>
      <c r="BZ269" s="1103"/>
      <c r="CA269" s="1103"/>
      <c r="CB269" s="1103"/>
      <c r="CC269" s="1103"/>
      <c r="CD269" s="1103"/>
      <c r="CE269" s="1103"/>
      <c r="CF269" s="1103"/>
      <c r="CG269" s="1103"/>
      <c r="CH269" s="1103"/>
      <c r="CI269" s="1103"/>
      <c r="CJ269" s="1103"/>
      <c r="CK269" s="1103"/>
      <c r="CL269" s="1103"/>
      <c r="CM269" s="1103"/>
      <c r="CN269" s="1103"/>
      <c r="CO269" s="1103"/>
      <c r="CP269" s="1103"/>
      <c r="CQ269" s="1103"/>
      <c r="CR269" s="1103"/>
      <c r="CS269" s="1103"/>
      <c r="CT269" s="1103"/>
      <c r="CU269" s="1103"/>
      <c r="CV269" s="1103"/>
      <c r="CW269" s="1103"/>
      <c r="CX269" s="1103"/>
      <c r="CY269" s="1103"/>
      <c r="CZ269" s="1103"/>
      <c r="DA269" s="1103"/>
      <c r="DB269" s="1103"/>
      <c r="DC269" s="1103"/>
      <c r="DD269" s="1103"/>
      <c r="DE269" s="1103"/>
      <c r="DF269" s="1103"/>
      <c r="DG269" s="1103"/>
      <c r="DH269" s="1103"/>
      <c r="DI269" s="1103"/>
      <c r="DJ269" s="1103"/>
      <c r="DK269" s="1104"/>
      <c r="DL269" s="1103"/>
      <c r="DM269" s="1103"/>
      <c r="DN269" s="1103"/>
      <c r="DO269" s="1103"/>
      <c r="DP269" s="1103"/>
      <c r="DQ269" s="1103"/>
      <c r="DR269" s="1103"/>
      <c r="DS269" s="1103"/>
      <c r="DT269" s="1103"/>
      <c r="DU269" s="1103"/>
      <c r="DV269" s="1103"/>
      <c r="DW269" s="1103"/>
      <c r="DX269" s="1103"/>
      <c r="DY269" s="1103"/>
      <c r="DZ269" s="1103"/>
      <c r="EA269" s="1103"/>
      <c r="EB269" s="1103"/>
      <c r="EC269" s="1103"/>
      <c r="ED269" s="1103"/>
      <c r="EE269" s="1103"/>
      <c r="EF269" s="1103"/>
      <c r="EG269" s="1103"/>
      <c r="EH269" s="1103"/>
      <c r="EI269" s="1103"/>
      <c r="EJ269" s="1103"/>
      <c r="EK269" s="1103"/>
      <c r="EL269" s="1104"/>
      <c r="EM269" s="1103"/>
      <c r="EN269" s="1103"/>
      <c r="EO269" s="1103"/>
      <c r="EP269" s="1103"/>
      <c r="EQ269" s="1103"/>
      <c r="ER269" s="1103"/>
      <c r="ES269" s="1103"/>
      <c r="ET269" s="1103"/>
      <c r="EU269" s="1103"/>
      <c r="EV269" s="1103"/>
      <c r="EW269" s="1103"/>
      <c r="EX269" s="1103"/>
      <c r="EY269" s="1103"/>
      <c r="EZ269" s="1103"/>
      <c r="FA269" s="1103"/>
      <c r="FB269" s="1103"/>
      <c r="FC269" s="1103"/>
      <c r="FD269" s="1103"/>
      <c r="FE269" s="1103"/>
      <c r="FF269" s="1105"/>
      <c r="FG269" s="1103"/>
      <c r="FH269" s="1103"/>
      <c r="FI269" s="1103"/>
      <c r="FJ269" s="1103"/>
      <c r="FK269" s="1103"/>
      <c r="FL269" s="1103"/>
      <c r="FM269" s="1103"/>
      <c r="FN269" s="1103"/>
      <c r="FO269" s="1103"/>
      <c r="FP269" s="1103"/>
      <c r="FQ269" s="1106"/>
      <c r="FR269" s="1106"/>
      <c r="FS269" s="1132"/>
      <c r="FT269" s="1132"/>
      <c r="FU269" s="1132"/>
      <c r="FV269" s="1132"/>
      <c r="FW269" s="1132"/>
      <c r="FX269" s="1132"/>
      <c r="FY269" s="1132"/>
      <c r="FZ269" s="1132"/>
      <c r="GA269" s="1132"/>
      <c r="GB269" s="1132"/>
      <c r="GC269" s="1132"/>
      <c r="GD269" s="1133"/>
      <c r="GE269" s="1133"/>
      <c r="GF269" s="1133"/>
      <c r="GG269" s="1133"/>
      <c r="GH269" s="1134"/>
      <c r="GI269" s="1109"/>
      <c r="GJ269" s="1133"/>
      <c r="GK269" s="1133"/>
      <c r="GL269" s="1133"/>
      <c r="GM269" s="1133"/>
      <c r="GN269" s="1133"/>
      <c r="GO269" s="1133"/>
      <c r="GP269" s="1135"/>
      <c r="GQ269" s="1135"/>
      <c r="GR269" s="1135"/>
      <c r="GS269" s="1135"/>
      <c r="GT269" s="1135"/>
      <c r="GU269" s="1135"/>
      <c r="GV269" s="1135"/>
      <c r="GW269" s="1135"/>
      <c r="GX269" s="1135"/>
      <c r="GY269" s="1135"/>
      <c r="GZ269" s="1135"/>
      <c r="HA269" s="1135"/>
      <c r="HB269" s="1135"/>
      <c r="HC269" s="1135"/>
      <c r="HD269" s="1135"/>
      <c r="HE269" s="1135"/>
      <c r="HF269" s="1135"/>
      <c r="HG269" s="1135"/>
      <c r="HH269" s="1135"/>
      <c r="HI269" s="1135"/>
      <c r="HJ269" s="1135"/>
      <c r="HK269" s="1135"/>
      <c r="HL269" s="1135"/>
      <c r="HM269" s="1135"/>
      <c r="HN269" s="1135"/>
      <c r="HO269" s="1135"/>
      <c r="HP269" s="1135"/>
      <c r="HQ269" s="1135"/>
      <c r="HR269" s="1135"/>
      <c r="HS269" s="1135"/>
      <c r="HT269" s="1135"/>
      <c r="HU269" s="1135"/>
      <c r="HV269" s="1135"/>
      <c r="HW269" s="1135"/>
      <c r="HX269" s="1135"/>
      <c r="HY269" s="1135"/>
      <c r="HZ269" s="1135"/>
      <c r="IA269" s="1135"/>
      <c r="IB269" s="1135"/>
      <c r="IC269" s="1135"/>
      <c r="ID269" s="1136"/>
      <c r="IE269" s="1136"/>
      <c r="IF269" s="1135"/>
      <c r="IG269" s="1137"/>
      <c r="IH269" s="1135"/>
      <c r="II269" s="1135"/>
      <c r="IJ269" s="1135"/>
      <c r="IK269" s="1135"/>
      <c r="IL269" s="1135"/>
      <c r="IM269" s="1135"/>
      <c r="IN269" s="1135"/>
      <c r="IO269" s="1135"/>
      <c r="IP269" s="1135"/>
      <c r="IQ269" s="1135"/>
      <c r="IR269" s="1135"/>
      <c r="IS269" s="1135"/>
      <c r="IT269" s="1135"/>
      <c r="IU269" s="1135"/>
      <c r="IV269" s="1135"/>
      <c r="IW269" s="1135"/>
      <c r="IX269" s="1135"/>
      <c r="IY269" s="1135"/>
      <c r="IZ269" s="1135"/>
      <c r="JA269" s="1135"/>
      <c r="JB269" s="1135"/>
      <c r="JC269" s="1135"/>
      <c r="JD269" s="1135"/>
      <c r="JE269" s="1135"/>
      <c r="JF269" s="1135"/>
      <c r="JG269" s="1135"/>
      <c r="JH269" s="1135"/>
      <c r="JI269" s="1135"/>
      <c r="JJ269" s="1135"/>
      <c r="JK269" s="1138"/>
    </row>
    <row r="270" spans="1:274" ht="18.95" hidden="1" customHeight="1">
      <c r="A270" s="1113"/>
      <c r="B270" s="1114"/>
      <c r="C270" s="1115"/>
      <c r="D270" s="1115"/>
      <c r="E270" s="1116"/>
      <c r="F270" s="1116"/>
      <c r="G270" s="1116"/>
      <c r="H270" s="1115"/>
      <c r="I270" s="1117"/>
      <c r="J270" s="1117"/>
      <c r="K270" s="1118"/>
      <c r="L270" s="1118"/>
      <c r="M270" s="1118"/>
      <c r="N270" s="1119"/>
      <c r="O270" s="1120"/>
      <c r="P270" s="1121"/>
      <c r="Q270" s="1119"/>
      <c r="R270" s="1119"/>
      <c r="S270" s="1119"/>
      <c r="T270" s="1119"/>
      <c r="U270" s="1119"/>
      <c r="V270" s="1119"/>
      <c r="W270" s="1044"/>
      <c r="X270" s="1119"/>
      <c r="Y270" s="1122"/>
      <c r="Z270" s="1122"/>
      <c r="AA270" s="1103"/>
      <c r="AB270" s="1103"/>
      <c r="AC270" s="1103"/>
      <c r="AD270" s="1103"/>
      <c r="AE270" s="1103"/>
      <c r="AF270" s="1103"/>
      <c r="AG270" s="1103"/>
      <c r="AH270" s="1103"/>
      <c r="AI270" s="1103"/>
      <c r="AJ270" s="1103"/>
      <c r="AK270" s="1103"/>
      <c r="AL270" s="1103"/>
      <c r="AM270" s="1104"/>
      <c r="AN270" s="1104"/>
      <c r="AO270" s="1103"/>
      <c r="AP270" s="1103"/>
      <c r="AQ270" s="1103"/>
      <c r="AR270" s="1103"/>
      <c r="AS270" s="1103"/>
      <c r="AT270" s="1103"/>
      <c r="AU270" s="1103"/>
      <c r="AV270" s="1103"/>
      <c r="AW270" s="1103"/>
      <c r="AX270" s="1103"/>
      <c r="AY270" s="1103"/>
      <c r="AZ270" s="1103"/>
      <c r="BA270" s="1103"/>
      <c r="BB270" s="1103"/>
      <c r="BC270" s="1103"/>
      <c r="BD270" s="1103"/>
      <c r="BE270" s="1103"/>
      <c r="BF270" s="1103"/>
      <c r="BG270" s="1103"/>
      <c r="BH270" s="1103"/>
      <c r="BI270" s="1103"/>
      <c r="BJ270" s="1103"/>
      <c r="BK270" s="1103"/>
      <c r="BL270" s="1103"/>
      <c r="BM270" s="1103"/>
      <c r="BN270" s="1103"/>
      <c r="BO270" s="1103"/>
      <c r="BP270" s="1103"/>
      <c r="BQ270" s="1103"/>
      <c r="BR270" s="1103"/>
      <c r="BS270" s="1103"/>
      <c r="BT270" s="1103"/>
      <c r="BU270" s="1103"/>
      <c r="BV270" s="1103"/>
      <c r="BW270" s="1103"/>
      <c r="BX270" s="1103"/>
      <c r="BY270" s="1103"/>
      <c r="BZ270" s="1103"/>
      <c r="CA270" s="1103"/>
      <c r="CB270" s="1103"/>
      <c r="CC270" s="1103"/>
      <c r="CD270" s="1103"/>
      <c r="CE270" s="1103"/>
      <c r="CF270" s="1103"/>
      <c r="CG270" s="1103"/>
      <c r="CH270" s="1103"/>
      <c r="CI270" s="1103"/>
      <c r="CJ270" s="1103"/>
      <c r="CK270" s="1103"/>
      <c r="CL270" s="1103"/>
      <c r="CM270" s="1103"/>
      <c r="CN270" s="1103"/>
      <c r="CO270" s="1103"/>
      <c r="CP270" s="1103"/>
      <c r="CQ270" s="1103"/>
      <c r="CR270" s="1103"/>
      <c r="CS270" s="1103"/>
      <c r="CT270" s="1103"/>
      <c r="CU270" s="1103"/>
      <c r="CV270" s="1103"/>
      <c r="CW270" s="1103"/>
      <c r="CX270" s="1103"/>
      <c r="CY270" s="1103"/>
      <c r="CZ270" s="1103"/>
      <c r="DA270" s="1103"/>
      <c r="DB270" s="1103"/>
      <c r="DC270" s="1103"/>
      <c r="DD270" s="1103"/>
      <c r="DE270" s="1103"/>
      <c r="DF270" s="1103"/>
      <c r="DG270" s="1103"/>
      <c r="DH270" s="1103"/>
      <c r="DI270" s="1103"/>
      <c r="DJ270" s="1103"/>
      <c r="DK270" s="1104"/>
      <c r="DL270" s="1103"/>
      <c r="DM270" s="1103"/>
      <c r="DN270" s="1103"/>
      <c r="DO270" s="1103"/>
      <c r="DP270" s="1103"/>
      <c r="DQ270" s="1103"/>
      <c r="DR270" s="1103"/>
      <c r="DS270" s="1103"/>
      <c r="DT270" s="1103"/>
      <c r="DU270" s="1103"/>
      <c r="DV270" s="1103"/>
      <c r="DW270" s="1103"/>
      <c r="DX270" s="1103"/>
      <c r="DY270" s="1103"/>
      <c r="DZ270" s="1103"/>
      <c r="EA270" s="1103"/>
      <c r="EB270" s="1103"/>
      <c r="EC270" s="1103"/>
      <c r="ED270" s="1103"/>
      <c r="EE270" s="1103"/>
      <c r="EF270" s="1103"/>
      <c r="EG270" s="1103"/>
      <c r="EH270" s="1103"/>
      <c r="EI270" s="1103"/>
      <c r="EJ270" s="1103"/>
      <c r="EK270" s="1103"/>
      <c r="EL270" s="1104"/>
      <c r="EM270" s="1103"/>
      <c r="EN270" s="1103"/>
      <c r="EO270" s="1103"/>
      <c r="EP270" s="1103"/>
      <c r="EQ270" s="1103"/>
      <c r="ER270" s="1103"/>
      <c r="ES270" s="1103"/>
      <c r="ET270" s="1103"/>
      <c r="EU270" s="1103"/>
      <c r="EV270" s="1103"/>
      <c r="EW270" s="1103"/>
      <c r="EX270" s="1103"/>
      <c r="EY270" s="1103"/>
      <c r="EZ270" s="1103"/>
      <c r="FA270" s="1103"/>
      <c r="FB270" s="1103"/>
      <c r="FC270" s="1103"/>
      <c r="FD270" s="1103"/>
      <c r="FE270" s="1103"/>
      <c r="FF270" s="1105"/>
      <c r="FG270" s="1103"/>
      <c r="FH270" s="1103"/>
      <c r="FI270" s="1103"/>
      <c r="FJ270" s="1103"/>
      <c r="FK270" s="1103"/>
      <c r="FL270" s="1103"/>
      <c r="FM270" s="1103"/>
      <c r="FN270" s="1103"/>
      <c r="FO270" s="1103"/>
      <c r="FP270" s="1103"/>
      <c r="FQ270" s="1106"/>
      <c r="FR270" s="1106"/>
      <c r="FS270" s="1103"/>
      <c r="FT270" s="1103"/>
      <c r="FU270" s="1103"/>
      <c r="FV270" s="1103"/>
      <c r="FW270" s="1103"/>
      <c r="FX270" s="1103"/>
      <c r="FY270" s="1103"/>
      <c r="FZ270" s="1103"/>
      <c r="GA270" s="1103"/>
      <c r="GB270" s="1103"/>
      <c r="GC270" s="1103"/>
      <c r="GD270" s="1107"/>
      <c r="GE270" s="1107"/>
      <c r="GF270" s="1107"/>
      <c r="GG270" s="1107"/>
      <c r="GH270" s="1108"/>
      <c r="GI270" s="1109"/>
      <c r="GJ270" s="1107"/>
      <c r="GK270" s="1107"/>
      <c r="GL270" s="1107"/>
      <c r="GM270" s="1107"/>
      <c r="GN270" s="1107"/>
      <c r="GO270" s="1107"/>
      <c r="GP270" s="1110"/>
      <c r="GQ270" s="1110"/>
      <c r="GR270" s="1110"/>
      <c r="GS270" s="1110"/>
      <c r="GT270" s="1110"/>
      <c r="GU270" s="1110"/>
      <c r="GV270" s="1110"/>
      <c r="GW270" s="1110"/>
      <c r="GX270" s="1110"/>
      <c r="GY270" s="1110"/>
      <c r="GZ270" s="1110"/>
      <c r="HA270" s="1110"/>
      <c r="HB270" s="1110"/>
      <c r="HC270" s="1110"/>
      <c r="HD270" s="1110"/>
      <c r="HE270" s="1110"/>
      <c r="HF270" s="1110"/>
      <c r="HG270" s="1110"/>
      <c r="HH270" s="1110"/>
      <c r="HI270" s="1110"/>
      <c r="HJ270" s="1110"/>
      <c r="HK270" s="1110"/>
      <c r="HL270" s="1110"/>
      <c r="HM270" s="1110"/>
      <c r="HN270" s="1110"/>
      <c r="HO270" s="1110"/>
      <c r="HP270" s="1110"/>
      <c r="HQ270" s="1110"/>
      <c r="HR270" s="1110"/>
      <c r="HS270" s="1110"/>
      <c r="HT270" s="1110"/>
      <c r="HU270" s="1110"/>
      <c r="HV270" s="1110"/>
      <c r="HW270" s="1110"/>
      <c r="HX270" s="1110"/>
      <c r="HY270" s="1110"/>
      <c r="HZ270" s="1110"/>
      <c r="IA270" s="1110"/>
      <c r="IB270" s="1110"/>
      <c r="IC270" s="1110"/>
      <c r="ID270" s="1109"/>
      <c r="IE270" s="1109"/>
      <c r="IF270" s="1110"/>
      <c r="IG270" s="1111"/>
      <c r="IH270" s="1110"/>
      <c r="II270" s="1110"/>
      <c r="IJ270" s="1110"/>
      <c r="IK270" s="1110"/>
      <c r="IL270" s="1110"/>
      <c r="IM270" s="1110"/>
      <c r="IN270" s="1110"/>
      <c r="IO270" s="1110"/>
      <c r="IP270" s="1110"/>
      <c r="IQ270" s="1110"/>
      <c r="IR270" s="1110"/>
      <c r="IS270" s="1110"/>
      <c r="IT270" s="1110"/>
      <c r="IU270" s="1110"/>
      <c r="IV270" s="1110"/>
      <c r="IW270" s="1110"/>
      <c r="IX270" s="1110"/>
      <c r="IY270" s="1110"/>
      <c r="IZ270" s="1110"/>
      <c r="JA270" s="1110"/>
      <c r="JB270" s="1110"/>
      <c r="JC270" s="1110"/>
      <c r="JD270" s="1110"/>
      <c r="JE270" s="1110"/>
      <c r="JF270" s="1110"/>
      <c r="JG270" s="1110"/>
      <c r="JH270" s="1110"/>
      <c r="JI270" s="1110"/>
      <c r="JJ270" s="1110"/>
      <c r="JK270" s="1112"/>
    </row>
    <row r="271" spans="1:274" ht="18.95" hidden="1" customHeight="1">
      <c r="A271" s="1113"/>
      <c r="B271" s="1114"/>
      <c r="C271" s="1115"/>
      <c r="D271" s="1115"/>
      <c r="E271" s="1116"/>
      <c r="F271" s="1116"/>
      <c r="G271" s="1116"/>
      <c r="H271" s="1115"/>
      <c r="I271" s="1117"/>
      <c r="J271" s="1117"/>
      <c r="K271" s="1118"/>
      <c r="L271" s="1118"/>
      <c r="M271" s="1118"/>
      <c r="N271" s="1119"/>
      <c r="O271" s="1120"/>
      <c r="P271" s="1121"/>
      <c r="Q271" s="1119"/>
      <c r="R271" s="1119"/>
      <c r="S271" s="1119"/>
      <c r="T271" s="1119"/>
      <c r="U271" s="1119"/>
      <c r="V271" s="1119"/>
      <c r="W271" s="1044"/>
      <c r="X271" s="1119"/>
      <c r="Y271" s="1122"/>
      <c r="Z271" s="1122"/>
      <c r="AA271" s="1103"/>
      <c r="AB271" s="1103"/>
      <c r="AC271" s="1103"/>
      <c r="AD271" s="1103"/>
      <c r="AE271" s="1103"/>
      <c r="AF271" s="1103"/>
      <c r="AG271" s="1103"/>
      <c r="AH271" s="1103"/>
      <c r="AI271" s="1103"/>
      <c r="AJ271" s="1103"/>
      <c r="AK271" s="1103"/>
      <c r="AL271" s="1103"/>
      <c r="AM271" s="1104"/>
      <c r="AN271" s="1104"/>
      <c r="AO271" s="1103"/>
      <c r="AP271" s="1103"/>
      <c r="AQ271" s="1103"/>
      <c r="AR271" s="1103"/>
      <c r="AS271" s="1103"/>
      <c r="AT271" s="1103"/>
      <c r="AU271" s="1103"/>
      <c r="AV271" s="1103"/>
      <c r="AW271" s="1103"/>
      <c r="AX271" s="1103"/>
      <c r="AY271" s="1103"/>
      <c r="AZ271" s="1103"/>
      <c r="BA271" s="1103"/>
      <c r="BB271" s="1103"/>
      <c r="BC271" s="1103"/>
      <c r="BD271" s="1103"/>
      <c r="BE271" s="1103"/>
      <c r="BF271" s="1103"/>
      <c r="BG271" s="1103"/>
      <c r="BH271" s="1103"/>
      <c r="BI271" s="1103"/>
      <c r="BJ271" s="1103"/>
      <c r="BK271" s="1103"/>
      <c r="BL271" s="1103"/>
      <c r="BM271" s="1103"/>
      <c r="BN271" s="1103"/>
      <c r="BO271" s="1103"/>
      <c r="BP271" s="1103"/>
      <c r="BQ271" s="1103"/>
      <c r="BR271" s="1103"/>
      <c r="BS271" s="1103"/>
      <c r="BT271" s="1103"/>
      <c r="BU271" s="1103"/>
      <c r="BV271" s="1103"/>
      <c r="BW271" s="1103"/>
      <c r="BX271" s="1103"/>
      <c r="BY271" s="1103"/>
      <c r="BZ271" s="1103"/>
      <c r="CA271" s="1103"/>
      <c r="CB271" s="1103"/>
      <c r="CC271" s="1103"/>
      <c r="CD271" s="1103"/>
      <c r="CE271" s="1103"/>
      <c r="CF271" s="1103"/>
      <c r="CG271" s="1103"/>
      <c r="CH271" s="1103"/>
      <c r="CI271" s="1103"/>
      <c r="CJ271" s="1103"/>
      <c r="CK271" s="1103"/>
      <c r="CL271" s="1103"/>
      <c r="CM271" s="1103"/>
      <c r="CN271" s="1103"/>
      <c r="CO271" s="1103"/>
      <c r="CP271" s="1103"/>
      <c r="CQ271" s="1103"/>
      <c r="CR271" s="1103"/>
      <c r="CS271" s="1103"/>
      <c r="CT271" s="1103"/>
      <c r="CU271" s="1103"/>
      <c r="CV271" s="1103"/>
      <c r="CW271" s="1103"/>
      <c r="CX271" s="1103"/>
      <c r="CY271" s="1103"/>
      <c r="CZ271" s="1103"/>
      <c r="DA271" s="1103"/>
      <c r="DB271" s="1103"/>
      <c r="DC271" s="1103"/>
      <c r="DD271" s="1103"/>
      <c r="DE271" s="1103"/>
      <c r="DF271" s="1103"/>
      <c r="DG271" s="1103"/>
      <c r="DH271" s="1103"/>
      <c r="DI271" s="1103"/>
      <c r="DJ271" s="1103"/>
      <c r="DK271" s="1104"/>
      <c r="DL271" s="1103"/>
      <c r="DM271" s="1103"/>
      <c r="DN271" s="1103"/>
      <c r="DO271" s="1103"/>
      <c r="DP271" s="1103"/>
      <c r="DQ271" s="1103"/>
      <c r="DR271" s="1103"/>
      <c r="DS271" s="1103"/>
      <c r="DT271" s="1103"/>
      <c r="DU271" s="1103"/>
      <c r="DV271" s="1103"/>
      <c r="DW271" s="1103"/>
      <c r="DX271" s="1103"/>
      <c r="DY271" s="1103"/>
      <c r="DZ271" s="1103"/>
      <c r="EA271" s="1103"/>
      <c r="EB271" s="1103"/>
      <c r="EC271" s="1103"/>
      <c r="ED271" s="1103"/>
      <c r="EE271" s="1103"/>
      <c r="EF271" s="1103"/>
      <c r="EG271" s="1103"/>
      <c r="EH271" s="1103"/>
      <c r="EI271" s="1103"/>
      <c r="EJ271" s="1103"/>
      <c r="EK271" s="1103"/>
      <c r="EL271" s="1104"/>
      <c r="EM271" s="1103"/>
      <c r="EN271" s="1103"/>
      <c r="EO271" s="1103"/>
      <c r="EP271" s="1103"/>
      <c r="EQ271" s="1103"/>
      <c r="ER271" s="1103"/>
      <c r="ES271" s="1103"/>
      <c r="ET271" s="1103"/>
      <c r="EU271" s="1103"/>
      <c r="EV271" s="1103"/>
      <c r="EW271" s="1103"/>
      <c r="EX271" s="1103"/>
      <c r="EY271" s="1103"/>
      <c r="EZ271" s="1103"/>
      <c r="FA271" s="1103"/>
      <c r="FB271" s="1103"/>
      <c r="FC271" s="1103"/>
      <c r="FD271" s="1103"/>
      <c r="FE271" s="1103"/>
      <c r="FF271" s="1105"/>
      <c r="FG271" s="1103"/>
      <c r="FH271" s="1103"/>
      <c r="FI271" s="1103"/>
      <c r="FJ271" s="1103"/>
      <c r="FK271" s="1103"/>
      <c r="FL271" s="1103"/>
      <c r="FM271" s="1103"/>
      <c r="FN271" s="1103"/>
      <c r="FO271" s="1103"/>
      <c r="FP271" s="1103"/>
      <c r="FQ271" s="1106"/>
      <c r="FR271" s="1106"/>
      <c r="FS271" s="1103"/>
      <c r="FT271" s="1103"/>
      <c r="FU271" s="1103"/>
      <c r="FV271" s="1103"/>
      <c r="FW271" s="1103"/>
      <c r="FX271" s="1103"/>
      <c r="FY271" s="1103"/>
      <c r="FZ271" s="1103"/>
      <c r="GA271" s="1103"/>
      <c r="GB271" s="1103"/>
      <c r="GC271" s="1103"/>
      <c r="GD271" s="1107"/>
      <c r="GE271" s="1107"/>
      <c r="GF271" s="1107"/>
      <c r="GG271" s="1107"/>
      <c r="GH271" s="1108"/>
      <c r="GI271" s="1109"/>
      <c r="GJ271" s="1107"/>
      <c r="GK271" s="1107"/>
      <c r="GL271" s="1107"/>
      <c r="GM271" s="1107"/>
      <c r="GN271" s="1107"/>
      <c r="GO271" s="1107"/>
      <c r="GP271" s="1110"/>
      <c r="GQ271" s="1110"/>
      <c r="GR271" s="1110"/>
      <c r="GS271" s="1110"/>
      <c r="GT271" s="1110"/>
      <c r="GU271" s="1110"/>
      <c r="GV271" s="1110"/>
      <c r="GW271" s="1110"/>
      <c r="GX271" s="1110"/>
      <c r="GY271" s="1110"/>
      <c r="GZ271" s="1110"/>
      <c r="HA271" s="1110"/>
      <c r="HB271" s="1110"/>
      <c r="HC271" s="1110"/>
      <c r="HD271" s="1110"/>
      <c r="HE271" s="1110"/>
      <c r="HF271" s="1110"/>
      <c r="HG271" s="1110"/>
      <c r="HH271" s="1110"/>
      <c r="HI271" s="1110"/>
      <c r="HJ271" s="1110"/>
      <c r="HK271" s="1110"/>
      <c r="HL271" s="1110"/>
      <c r="HM271" s="1110"/>
      <c r="HN271" s="1110"/>
      <c r="HO271" s="1110"/>
      <c r="HP271" s="1110"/>
      <c r="HQ271" s="1110"/>
      <c r="HR271" s="1110"/>
      <c r="HS271" s="1110"/>
      <c r="HT271" s="1110"/>
      <c r="HU271" s="1110"/>
      <c r="HV271" s="1110"/>
      <c r="HW271" s="1110"/>
      <c r="HX271" s="1110"/>
      <c r="HY271" s="1110"/>
      <c r="HZ271" s="1110"/>
      <c r="IA271" s="1110"/>
      <c r="IB271" s="1110"/>
      <c r="IC271" s="1110"/>
      <c r="ID271" s="1109"/>
      <c r="IE271" s="1109"/>
      <c r="IF271" s="1110"/>
      <c r="IG271" s="1111"/>
      <c r="IH271" s="1110"/>
      <c r="II271" s="1110"/>
      <c r="IJ271" s="1110"/>
      <c r="IK271" s="1110"/>
      <c r="IL271" s="1110"/>
      <c r="IM271" s="1110"/>
      <c r="IN271" s="1110"/>
      <c r="IO271" s="1110"/>
      <c r="IP271" s="1110"/>
      <c r="IQ271" s="1110"/>
      <c r="IR271" s="1110"/>
      <c r="IS271" s="1110"/>
      <c r="IT271" s="1110"/>
      <c r="IU271" s="1110"/>
      <c r="IV271" s="1110"/>
      <c r="IW271" s="1110"/>
      <c r="IX271" s="1110"/>
      <c r="IY271" s="1110"/>
      <c r="IZ271" s="1110"/>
      <c r="JA271" s="1110"/>
      <c r="JB271" s="1110"/>
      <c r="JC271" s="1110"/>
      <c r="JD271" s="1110"/>
      <c r="JE271" s="1110"/>
      <c r="JF271" s="1110"/>
      <c r="JG271" s="1110"/>
      <c r="JH271" s="1110"/>
      <c r="JI271" s="1110"/>
      <c r="JJ271" s="1110"/>
      <c r="JK271" s="1112"/>
    </row>
    <row r="272" spans="1:274" ht="18.95" hidden="1" customHeight="1">
      <c r="A272" s="1113"/>
      <c r="B272" s="1114"/>
      <c r="C272" s="1115"/>
      <c r="D272" s="1115"/>
      <c r="E272" s="1116"/>
      <c r="F272" s="1116"/>
      <c r="G272" s="1116"/>
      <c r="H272" s="1115"/>
      <c r="I272" s="1117"/>
      <c r="J272" s="1117"/>
      <c r="K272" s="1118"/>
      <c r="L272" s="1118"/>
      <c r="M272" s="1118"/>
      <c r="N272" s="1119"/>
      <c r="O272" s="1120"/>
      <c r="P272" s="1121"/>
      <c r="Q272" s="1119"/>
      <c r="R272" s="1119"/>
      <c r="S272" s="1119"/>
      <c r="T272" s="1119"/>
      <c r="U272" s="1119"/>
      <c r="V272" s="1119"/>
      <c r="W272" s="1044"/>
      <c r="X272" s="1119"/>
      <c r="Y272" s="1122"/>
      <c r="Z272" s="1122"/>
      <c r="AA272" s="1103"/>
      <c r="AB272" s="1103"/>
      <c r="AC272" s="1103"/>
      <c r="AD272" s="1103"/>
      <c r="AE272" s="1103"/>
      <c r="AF272" s="1103"/>
      <c r="AG272" s="1103"/>
      <c r="AH272" s="1103"/>
      <c r="AI272" s="1103"/>
      <c r="AJ272" s="1103"/>
      <c r="AK272" s="1103"/>
      <c r="AL272" s="1103"/>
      <c r="AM272" s="1104"/>
      <c r="AN272" s="1104"/>
      <c r="AO272" s="1103"/>
      <c r="AP272" s="1103"/>
      <c r="AQ272" s="1103"/>
      <c r="AR272" s="1103"/>
      <c r="AS272" s="1103"/>
      <c r="AT272" s="1103"/>
      <c r="AU272" s="1103"/>
      <c r="AV272" s="1103"/>
      <c r="AW272" s="1103"/>
      <c r="AX272" s="1103"/>
      <c r="AY272" s="1103"/>
      <c r="AZ272" s="1103"/>
      <c r="BA272" s="1103"/>
      <c r="BB272" s="1103"/>
      <c r="BC272" s="1103"/>
      <c r="BD272" s="1103"/>
      <c r="BE272" s="1103"/>
      <c r="BF272" s="1103"/>
      <c r="BG272" s="1103"/>
      <c r="BH272" s="1103"/>
      <c r="BI272" s="1103"/>
      <c r="BJ272" s="1103"/>
      <c r="BK272" s="1103"/>
      <c r="BL272" s="1103"/>
      <c r="BM272" s="1103"/>
      <c r="BN272" s="1103"/>
      <c r="BO272" s="1103"/>
      <c r="BP272" s="1103"/>
      <c r="BQ272" s="1103"/>
      <c r="BR272" s="1103"/>
      <c r="BS272" s="1103"/>
      <c r="BT272" s="1103"/>
      <c r="BU272" s="1103"/>
      <c r="BV272" s="1103"/>
      <c r="BW272" s="1103"/>
      <c r="BX272" s="1103"/>
      <c r="BY272" s="1103"/>
      <c r="BZ272" s="1103"/>
      <c r="CA272" s="1103"/>
      <c r="CB272" s="1103"/>
      <c r="CC272" s="1103"/>
      <c r="CD272" s="1103"/>
      <c r="CE272" s="1103"/>
      <c r="CF272" s="1103"/>
      <c r="CG272" s="1103"/>
      <c r="CH272" s="1103"/>
      <c r="CI272" s="1103"/>
      <c r="CJ272" s="1103"/>
      <c r="CK272" s="1103"/>
      <c r="CL272" s="1103"/>
      <c r="CM272" s="1103"/>
      <c r="CN272" s="1103"/>
      <c r="CO272" s="1103"/>
      <c r="CP272" s="1103"/>
      <c r="CQ272" s="1103"/>
      <c r="CR272" s="1103"/>
      <c r="CS272" s="1103"/>
      <c r="CT272" s="1103"/>
      <c r="CU272" s="1103"/>
      <c r="CV272" s="1103"/>
      <c r="CW272" s="1103"/>
      <c r="CX272" s="1103"/>
      <c r="CY272" s="1103"/>
      <c r="CZ272" s="1103"/>
      <c r="DA272" s="1103"/>
      <c r="DB272" s="1103"/>
      <c r="DC272" s="1103"/>
      <c r="DD272" s="1103"/>
      <c r="DE272" s="1103"/>
      <c r="DF272" s="1103"/>
      <c r="DG272" s="1103"/>
      <c r="DH272" s="1103"/>
      <c r="DI272" s="1103"/>
      <c r="DJ272" s="1103"/>
      <c r="DK272" s="1104"/>
      <c r="DL272" s="1103"/>
      <c r="DM272" s="1103"/>
      <c r="DN272" s="1103"/>
      <c r="DO272" s="1103"/>
      <c r="DP272" s="1103"/>
      <c r="DQ272" s="1103"/>
      <c r="DR272" s="1103"/>
      <c r="DS272" s="1103"/>
      <c r="DT272" s="1103"/>
      <c r="DU272" s="1103"/>
      <c r="DV272" s="1103"/>
      <c r="DW272" s="1103"/>
      <c r="DX272" s="1103"/>
      <c r="DY272" s="1103"/>
      <c r="DZ272" s="1103"/>
      <c r="EA272" s="1103"/>
      <c r="EB272" s="1103"/>
      <c r="EC272" s="1103"/>
      <c r="ED272" s="1103"/>
      <c r="EE272" s="1103"/>
      <c r="EF272" s="1103"/>
      <c r="EG272" s="1103"/>
      <c r="EH272" s="1103"/>
      <c r="EI272" s="1103"/>
      <c r="EJ272" s="1103"/>
      <c r="EK272" s="1103"/>
      <c r="EL272" s="1104"/>
      <c r="EM272" s="1103"/>
      <c r="EN272" s="1103"/>
      <c r="EO272" s="1103"/>
      <c r="EP272" s="1103"/>
      <c r="EQ272" s="1103"/>
      <c r="ER272" s="1103"/>
      <c r="ES272" s="1103"/>
      <c r="ET272" s="1103"/>
      <c r="EU272" s="1103"/>
      <c r="EV272" s="1103"/>
      <c r="EW272" s="1103"/>
      <c r="EX272" s="1103"/>
      <c r="EY272" s="1103"/>
      <c r="EZ272" s="1103"/>
      <c r="FA272" s="1103"/>
      <c r="FB272" s="1103"/>
      <c r="FC272" s="1103"/>
      <c r="FD272" s="1103"/>
      <c r="FE272" s="1103"/>
      <c r="FF272" s="1105"/>
      <c r="FG272" s="1103"/>
      <c r="FH272" s="1103"/>
      <c r="FI272" s="1103"/>
      <c r="FJ272" s="1103"/>
      <c r="FK272" s="1103"/>
      <c r="FL272" s="1103"/>
      <c r="FM272" s="1103"/>
      <c r="FN272" s="1103"/>
      <c r="FO272" s="1103"/>
      <c r="FP272" s="1103"/>
      <c r="FQ272" s="1106"/>
      <c r="FR272" s="1106"/>
      <c r="FS272" s="1103"/>
      <c r="FT272" s="1103"/>
      <c r="FU272" s="1103"/>
      <c r="FV272" s="1103"/>
      <c r="FW272" s="1103"/>
      <c r="FX272" s="1103"/>
      <c r="FY272" s="1103"/>
      <c r="FZ272" s="1103"/>
      <c r="GA272" s="1103"/>
      <c r="GB272" s="1103"/>
      <c r="GC272" s="1103"/>
      <c r="GD272" s="1107"/>
      <c r="GE272" s="1107"/>
      <c r="GF272" s="1107"/>
      <c r="GG272" s="1107"/>
      <c r="GH272" s="1108"/>
      <c r="GI272" s="1109"/>
      <c r="GJ272" s="1107"/>
      <c r="GK272" s="1107"/>
      <c r="GL272" s="1107"/>
      <c r="GM272" s="1107"/>
      <c r="GN272" s="1107"/>
      <c r="GO272" s="1107"/>
      <c r="GP272" s="1110"/>
      <c r="GQ272" s="1110"/>
      <c r="GR272" s="1110"/>
      <c r="GS272" s="1110"/>
      <c r="GT272" s="1110"/>
      <c r="GU272" s="1110"/>
      <c r="GV272" s="1110"/>
      <c r="GW272" s="1110"/>
      <c r="GX272" s="1110"/>
      <c r="GY272" s="1110"/>
      <c r="GZ272" s="1110"/>
      <c r="HA272" s="1110"/>
      <c r="HB272" s="1110"/>
      <c r="HC272" s="1110"/>
      <c r="HD272" s="1110"/>
      <c r="HE272" s="1110"/>
      <c r="HF272" s="1110"/>
      <c r="HG272" s="1110"/>
      <c r="HH272" s="1110"/>
      <c r="HI272" s="1110"/>
      <c r="HJ272" s="1110"/>
      <c r="HK272" s="1110"/>
      <c r="HL272" s="1110"/>
      <c r="HM272" s="1110"/>
      <c r="HN272" s="1110"/>
      <c r="HO272" s="1110"/>
      <c r="HP272" s="1110"/>
      <c r="HQ272" s="1110"/>
      <c r="HR272" s="1110"/>
      <c r="HS272" s="1110"/>
      <c r="HT272" s="1110"/>
      <c r="HU272" s="1110"/>
      <c r="HV272" s="1110"/>
      <c r="HW272" s="1110"/>
      <c r="HX272" s="1110"/>
      <c r="HY272" s="1110"/>
      <c r="HZ272" s="1110"/>
      <c r="IA272" s="1110"/>
      <c r="IB272" s="1110"/>
      <c r="IC272" s="1110"/>
      <c r="ID272" s="1109"/>
      <c r="IE272" s="1109"/>
      <c r="IF272" s="1110"/>
      <c r="IG272" s="1111"/>
      <c r="IH272" s="1110"/>
      <c r="II272" s="1110"/>
      <c r="IJ272" s="1110"/>
      <c r="IK272" s="1110"/>
      <c r="IL272" s="1110"/>
      <c r="IM272" s="1110"/>
      <c r="IN272" s="1110"/>
      <c r="IO272" s="1110"/>
      <c r="IP272" s="1110"/>
      <c r="IQ272" s="1110"/>
      <c r="IR272" s="1110"/>
      <c r="IS272" s="1110"/>
      <c r="IT272" s="1110"/>
      <c r="IU272" s="1110"/>
      <c r="IV272" s="1110"/>
      <c r="IW272" s="1110"/>
      <c r="IX272" s="1110"/>
      <c r="IY272" s="1110"/>
      <c r="IZ272" s="1110"/>
      <c r="JA272" s="1110"/>
      <c r="JB272" s="1110"/>
      <c r="JC272" s="1110"/>
      <c r="JD272" s="1110"/>
      <c r="JE272" s="1110"/>
      <c r="JF272" s="1110"/>
      <c r="JG272" s="1110"/>
      <c r="JH272" s="1110"/>
      <c r="JI272" s="1110"/>
      <c r="JJ272" s="1110"/>
      <c r="JK272" s="1112"/>
    </row>
    <row r="273" spans="1:271" ht="18.95" hidden="1" customHeight="1">
      <c r="A273" s="1113"/>
      <c r="B273" s="1114"/>
      <c r="C273" s="1115"/>
      <c r="D273" s="1115"/>
      <c r="E273" s="1116"/>
      <c r="F273" s="1116"/>
      <c r="G273" s="1116"/>
      <c r="H273" s="1115"/>
      <c r="I273" s="1117"/>
      <c r="J273" s="1117"/>
      <c r="K273" s="1118"/>
      <c r="L273" s="1118"/>
      <c r="M273" s="1118"/>
      <c r="N273" s="1119"/>
      <c r="O273" s="1120"/>
      <c r="P273" s="1121"/>
      <c r="Q273" s="1119"/>
      <c r="R273" s="1119"/>
      <c r="S273" s="1119"/>
      <c r="T273" s="1119"/>
      <c r="U273" s="1119"/>
      <c r="V273" s="1119"/>
      <c r="W273" s="1044"/>
      <c r="X273" s="1119"/>
      <c r="Y273" s="1122"/>
      <c r="Z273" s="1122"/>
      <c r="AA273" s="1103"/>
      <c r="AB273" s="1103"/>
      <c r="AC273" s="1103"/>
      <c r="AD273" s="1103"/>
      <c r="AE273" s="1103"/>
      <c r="AF273" s="1103"/>
      <c r="AG273" s="1103"/>
      <c r="AH273" s="1103"/>
      <c r="AI273" s="1103"/>
      <c r="AJ273" s="1103"/>
      <c r="AK273" s="1103"/>
      <c r="AL273" s="1103"/>
      <c r="AM273" s="1104"/>
      <c r="AN273" s="1104"/>
      <c r="AO273" s="1103"/>
      <c r="AP273" s="1103"/>
      <c r="AQ273" s="1103"/>
      <c r="AR273" s="1103"/>
      <c r="AS273" s="1103"/>
      <c r="AT273" s="1103"/>
      <c r="AU273" s="1103"/>
      <c r="AV273" s="1103"/>
      <c r="AW273" s="1103"/>
      <c r="AX273" s="1103"/>
      <c r="AY273" s="1103"/>
      <c r="AZ273" s="1103"/>
      <c r="BA273" s="1103"/>
      <c r="BB273" s="1103"/>
      <c r="BC273" s="1103"/>
      <c r="BD273" s="1103"/>
      <c r="BE273" s="1103"/>
      <c r="BF273" s="1103"/>
      <c r="BG273" s="1103"/>
      <c r="BH273" s="1103"/>
      <c r="BI273" s="1103"/>
      <c r="BJ273" s="1103"/>
      <c r="BK273" s="1103"/>
      <c r="BL273" s="1103"/>
      <c r="BM273" s="1103"/>
      <c r="BN273" s="1103"/>
      <c r="BO273" s="1103"/>
      <c r="BP273" s="1103"/>
      <c r="BQ273" s="1103"/>
      <c r="BR273" s="1103"/>
      <c r="BS273" s="1103"/>
      <c r="BT273" s="1103"/>
      <c r="BU273" s="1103"/>
      <c r="BV273" s="1103"/>
      <c r="BW273" s="1103"/>
      <c r="BX273" s="1103"/>
      <c r="BY273" s="1103"/>
      <c r="BZ273" s="1103"/>
      <c r="CA273" s="1103"/>
      <c r="CB273" s="1103"/>
      <c r="CC273" s="1103"/>
      <c r="CD273" s="1103"/>
      <c r="CE273" s="1103"/>
      <c r="CF273" s="1103"/>
      <c r="CG273" s="1103"/>
      <c r="CH273" s="1103"/>
      <c r="CI273" s="1103"/>
      <c r="CJ273" s="1103"/>
      <c r="CK273" s="1103"/>
      <c r="CL273" s="1103"/>
      <c r="CM273" s="1103"/>
      <c r="CN273" s="1103"/>
      <c r="CO273" s="1103"/>
      <c r="CP273" s="1103"/>
      <c r="CQ273" s="1103"/>
      <c r="CR273" s="1103"/>
      <c r="CS273" s="1103"/>
      <c r="CT273" s="1103"/>
      <c r="CU273" s="1103"/>
      <c r="CV273" s="1103"/>
      <c r="CW273" s="1103"/>
      <c r="CX273" s="1103"/>
      <c r="CY273" s="1103"/>
      <c r="CZ273" s="1103"/>
      <c r="DA273" s="1103"/>
      <c r="DB273" s="1103"/>
      <c r="DC273" s="1103"/>
      <c r="DD273" s="1103"/>
      <c r="DE273" s="1103"/>
      <c r="DF273" s="1103"/>
      <c r="DG273" s="1103"/>
      <c r="DH273" s="1103"/>
      <c r="DI273" s="1103"/>
      <c r="DJ273" s="1103"/>
      <c r="DK273" s="1104"/>
      <c r="DL273" s="1103"/>
      <c r="DM273" s="1103"/>
      <c r="DN273" s="1103"/>
      <c r="DO273" s="1103"/>
      <c r="DP273" s="1103"/>
      <c r="DQ273" s="1103"/>
      <c r="DR273" s="1103"/>
      <c r="DS273" s="1103"/>
      <c r="DT273" s="1103"/>
      <c r="DU273" s="1103"/>
      <c r="DV273" s="1103"/>
      <c r="DW273" s="1103"/>
      <c r="DX273" s="1103"/>
      <c r="DY273" s="1103"/>
      <c r="DZ273" s="1103"/>
      <c r="EA273" s="1103"/>
      <c r="EB273" s="1103"/>
      <c r="EC273" s="1103"/>
      <c r="ED273" s="1103"/>
      <c r="EE273" s="1103"/>
      <c r="EF273" s="1103"/>
      <c r="EG273" s="1103"/>
      <c r="EH273" s="1103"/>
      <c r="EI273" s="1103"/>
      <c r="EJ273" s="1103"/>
      <c r="EK273" s="1103"/>
      <c r="EL273" s="1104"/>
      <c r="EM273" s="1103"/>
      <c r="EN273" s="1103"/>
      <c r="EO273" s="1103"/>
      <c r="EP273" s="1103"/>
      <c r="EQ273" s="1103"/>
      <c r="ER273" s="1103"/>
      <c r="ES273" s="1103"/>
      <c r="ET273" s="1103"/>
      <c r="EU273" s="1103"/>
      <c r="EV273" s="1103"/>
      <c r="EW273" s="1103"/>
      <c r="EX273" s="1103"/>
      <c r="EY273" s="1103"/>
      <c r="EZ273" s="1103"/>
      <c r="FA273" s="1103"/>
      <c r="FB273" s="1103"/>
      <c r="FC273" s="1103"/>
      <c r="FD273" s="1103"/>
      <c r="FE273" s="1103"/>
      <c r="FF273" s="1105"/>
      <c r="FG273" s="1103"/>
      <c r="FH273" s="1103"/>
      <c r="FI273" s="1103"/>
      <c r="FJ273" s="1103"/>
      <c r="FK273" s="1103"/>
      <c r="FL273" s="1103"/>
      <c r="FM273" s="1103"/>
      <c r="FN273" s="1103"/>
      <c r="FO273" s="1103"/>
      <c r="FP273" s="1103"/>
      <c r="FQ273" s="1106"/>
      <c r="FR273" s="1106"/>
      <c r="FS273" s="1103"/>
      <c r="FT273" s="1103"/>
      <c r="FU273" s="1103"/>
      <c r="FV273" s="1103"/>
      <c r="FW273" s="1103"/>
      <c r="FX273" s="1103"/>
      <c r="FY273" s="1103"/>
      <c r="FZ273" s="1103"/>
      <c r="GA273" s="1103"/>
      <c r="GB273" s="1103"/>
      <c r="GC273" s="1103"/>
      <c r="GD273" s="1107"/>
      <c r="GE273" s="1107"/>
      <c r="GF273" s="1107"/>
      <c r="GG273" s="1107"/>
      <c r="GH273" s="1108"/>
      <c r="GI273" s="1109"/>
      <c r="GJ273" s="1107"/>
      <c r="GK273" s="1107"/>
      <c r="GL273" s="1107"/>
      <c r="GM273" s="1107"/>
      <c r="GN273" s="1107"/>
      <c r="GO273" s="1107"/>
      <c r="GP273" s="1110"/>
      <c r="GQ273" s="1110"/>
      <c r="GR273" s="1110"/>
      <c r="GS273" s="1110"/>
      <c r="GT273" s="1110"/>
      <c r="GU273" s="1110"/>
      <c r="GV273" s="1110"/>
      <c r="GW273" s="1110"/>
      <c r="GX273" s="1110"/>
      <c r="GY273" s="1110"/>
      <c r="GZ273" s="1110"/>
      <c r="HA273" s="1110"/>
      <c r="HB273" s="1110"/>
      <c r="HC273" s="1110"/>
      <c r="HD273" s="1110"/>
      <c r="HE273" s="1110"/>
      <c r="HF273" s="1110"/>
      <c r="HG273" s="1110"/>
      <c r="HH273" s="1110"/>
      <c r="HI273" s="1110"/>
      <c r="HJ273" s="1110"/>
      <c r="HK273" s="1110"/>
      <c r="HL273" s="1110"/>
      <c r="HM273" s="1110"/>
      <c r="HN273" s="1110"/>
      <c r="HO273" s="1110"/>
      <c r="HP273" s="1110"/>
      <c r="HQ273" s="1110"/>
      <c r="HR273" s="1110"/>
      <c r="HS273" s="1110"/>
      <c r="HT273" s="1110"/>
      <c r="HU273" s="1110"/>
      <c r="HV273" s="1110"/>
      <c r="HW273" s="1110"/>
      <c r="HX273" s="1110"/>
      <c r="HY273" s="1110"/>
      <c r="HZ273" s="1110"/>
      <c r="IA273" s="1110"/>
      <c r="IB273" s="1110"/>
      <c r="IC273" s="1110"/>
      <c r="ID273" s="1109"/>
      <c r="IE273" s="1109"/>
      <c r="IF273" s="1110"/>
      <c r="IG273" s="1111"/>
      <c r="IH273" s="1110"/>
      <c r="II273" s="1110"/>
      <c r="IJ273" s="1110"/>
      <c r="IK273" s="1110"/>
      <c r="IL273" s="1110"/>
      <c r="IM273" s="1110"/>
      <c r="IN273" s="1110"/>
      <c r="IO273" s="1110"/>
      <c r="IP273" s="1110"/>
      <c r="IQ273" s="1110"/>
      <c r="IR273" s="1110"/>
      <c r="IS273" s="1110"/>
      <c r="IT273" s="1110"/>
      <c r="IU273" s="1110"/>
      <c r="IV273" s="1110"/>
      <c r="IW273" s="1110"/>
      <c r="IX273" s="1110"/>
      <c r="IY273" s="1110"/>
      <c r="IZ273" s="1110"/>
      <c r="JA273" s="1110"/>
      <c r="JB273" s="1110"/>
      <c r="JC273" s="1110"/>
      <c r="JD273" s="1110"/>
      <c r="JE273" s="1110"/>
      <c r="JF273" s="1110"/>
      <c r="JG273" s="1110"/>
      <c r="JH273" s="1110"/>
      <c r="JI273" s="1110"/>
      <c r="JJ273" s="1110"/>
      <c r="JK273" s="1112"/>
    </row>
    <row r="274" spans="1:271" ht="18.95" hidden="1" customHeight="1">
      <c r="A274" s="1113"/>
      <c r="B274" s="1114"/>
      <c r="C274" s="1115"/>
      <c r="D274" s="1115"/>
      <c r="E274" s="1116"/>
      <c r="F274" s="1116"/>
      <c r="G274" s="1116"/>
      <c r="H274" s="1115"/>
      <c r="I274" s="1117"/>
      <c r="J274" s="1117"/>
      <c r="K274" s="1118"/>
      <c r="L274" s="1118"/>
      <c r="M274" s="1118"/>
      <c r="N274" s="1119"/>
      <c r="O274" s="1120"/>
      <c r="P274" s="1121"/>
      <c r="Q274" s="1119"/>
      <c r="R274" s="1119"/>
      <c r="S274" s="1119"/>
      <c r="T274" s="1119"/>
      <c r="U274" s="1119"/>
      <c r="V274" s="1119"/>
      <c r="W274" s="1044"/>
      <c r="X274" s="1119"/>
      <c r="Y274" s="1124"/>
      <c r="Z274" s="1124"/>
      <c r="AA274" s="1103"/>
      <c r="AB274" s="1103"/>
      <c r="AC274" s="1103"/>
      <c r="AD274" s="1103"/>
      <c r="AE274" s="1103"/>
      <c r="AF274" s="1103"/>
      <c r="AG274" s="1103"/>
      <c r="AH274" s="1103"/>
      <c r="AI274" s="1103"/>
      <c r="AJ274" s="1103"/>
      <c r="AK274" s="1103"/>
      <c r="AL274" s="1103"/>
      <c r="AM274" s="1104"/>
      <c r="AN274" s="1104"/>
      <c r="AO274" s="1103"/>
      <c r="AP274" s="1103"/>
      <c r="AQ274" s="1103"/>
      <c r="AR274" s="1103"/>
      <c r="AS274" s="1103"/>
      <c r="AT274" s="1103"/>
      <c r="AU274" s="1103"/>
      <c r="AV274" s="1103"/>
      <c r="AW274" s="1103"/>
      <c r="AX274" s="1103"/>
      <c r="AY274" s="1103"/>
      <c r="AZ274" s="1103"/>
      <c r="BA274" s="1103"/>
      <c r="BB274" s="1103"/>
      <c r="BC274" s="1103"/>
      <c r="BD274" s="1103"/>
      <c r="BE274" s="1103"/>
      <c r="BF274" s="1103"/>
      <c r="BG274" s="1103"/>
      <c r="BH274" s="1103"/>
      <c r="BI274" s="1103"/>
      <c r="BJ274" s="1103"/>
      <c r="BK274" s="1103"/>
      <c r="BL274" s="1103"/>
      <c r="BM274" s="1103"/>
      <c r="BN274" s="1103"/>
      <c r="BO274" s="1103"/>
      <c r="BP274" s="1103"/>
      <c r="BQ274" s="1103"/>
      <c r="BR274" s="1103"/>
      <c r="BS274" s="1103"/>
      <c r="BT274" s="1103"/>
      <c r="BU274" s="1103"/>
      <c r="BV274" s="1103"/>
      <c r="BW274" s="1103"/>
      <c r="BX274" s="1103"/>
      <c r="BY274" s="1103"/>
      <c r="BZ274" s="1103"/>
      <c r="CA274" s="1103"/>
      <c r="CB274" s="1103"/>
      <c r="CC274" s="1103"/>
      <c r="CD274" s="1103"/>
      <c r="CE274" s="1103"/>
      <c r="CF274" s="1103"/>
      <c r="CG274" s="1103"/>
      <c r="CH274" s="1103"/>
      <c r="CI274" s="1103"/>
      <c r="CJ274" s="1103"/>
      <c r="CK274" s="1103"/>
      <c r="CL274" s="1103"/>
      <c r="CM274" s="1103"/>
      <c r="CN274" s="1103"/>
      <c r="CO274" s="1103"/>
      <c r="CP274" s="1103"/>
      <c r="CQ274" s="1103"/>
      <c r="CR274" s="1103"/>
      <c r="CS274" s="1103"/>
      <c r="CT274" s="1103"/>
      <c r="CU274" s="1103"/>
      <c r="CV274" s="1103"/>
      <c r="CW274" s="1103"/>
      <c r="CX274" s="1103"/>
      <c r="CY274" s="1103"/>
      <c r="CZ274" s="1103"/>
      <c r="DA274" s="1103"/>
      <c r="DB274" s="1103"/>
      <c r="DC274" s="1103"/>
      <c r="DD274" s="1103"/>
      <c r="DE274" s="1103"/>
      <c r="DF274" s="1103"/>
      <c r="DG274" s="1103"/>
      <c r="DH274" s="1103"/>
      <c r="DI274" s="1103"/>
      <c r="DJ274" s="1103"/>
      <c r="DK274" s="1104"/>
      <c r="DL274" s="1103"/>
      <c r="DM274" s="1103"/>
      <c r="DN274" s="1103"/>
      <c r="DO274" s="1103"/>
      <c r="DP274" s="1103"/>
      <c r="DQ274" s="1103"/>
      <c r="DR274" s="1103"/>
      <c r="DS274" s="1103"/>
      <c r="DT274" s="1103"/>
      <c r="DU274" s="1103"/>
      <c r="DV274" s="1103"/>
      <c r="DW274" s="1103"/>
      <c r="DX274" s="1103"/>
      <c r="DY274" s="1103"/>
      <c r="DZ274" s="1103"/>
      <c r="EA274" s="1103"/>
      <c r="EB274" s="1103"/>
      <c r="EC274" s="1103"/>
      <c r="ED274" s="1103"/>
      <c r="EE274" s="1103"/>
      <c r="EF274" s="1103"/>
      <c r="EG274" s="1103"/>
      <c r="EH274" s="1103"/>
      <c r="EI274" s="1103"/>
      <c r="EJ274" s="1103"/>
      <c r="EK274" s="1103"/>
      <c r="EL274" s="1104"/>
      <c r="EM274" s="1103"/>
      <c r="EN274" s="1103"/>
      <c r="EO274" s="1103"/>
      <c r="EP274" s="1103"/>
      <c r="EQ274" s="1103"/>
      <c r="ER274" s="1103"/>
      <c r="ES274" s="1103"/>
      <c r="ET274" s="1103"/>
      <c r="EU274" s="1103"/>
      <c r="EV274" s="1103"/>
      <c r="EW274" s="1103"/>
      <c r="EX274" s="1103"/>
      <c r="EY274" s="1103"/>
      <c r="EZ274" s="1103"/>
      <c r="FA274" s="1103"/>
      <c r="FB274" s="1103"/>
      <c r="FC274" s="1103"/>
      <c r="FD274" s="1103"/>
      <c r="FE274" s="1103"/>
      <c r="FF274" s="1105"/>
      <c r="FG274" s="1103"/>
      <c r="FH274" s="1103"/>
      <c r="FI274" s="1103"/>
      <c r="FJ274" s="1103"/>
      <c r="FK274" s="1103"/>
      <c r="FL274" s="1103"/>
      <c r="FM274" s="1103"/>
      <c r="FN274" s="1103"/>
      <c r="FO274" s="1103"/>
      <c r="FP274" s="1103"/>
      <c r="FQ274" s="1103"/>
      <c r="FR274" s="1106"/>
      <c r="FS274" s="1103"/>
      <c r="FT274" s="1103"/>
      <c r="FU274" s="1103"/>
      <c r="FV274" s="1103"/>
      <c r="FW274" s="1103"/>
      <c r="FX274" s="1103"/>
      <c r="FY274" s="1103"/>
      <c r="FZ274" s="1103"/>
      <c r="GA274" s="1103"/>
      <c r="GB274" s="1103"/>
      <c r="GC274" s="1103"/>
      <c r="GD274" s="1107"/>
      <c r="GE274" s="1107"/>
      <c r="GF274" s="1107"/>
      <c r="GG274" s="1107"/>
      <c r="GH274" s="1108"/>
      <c r="GI274" s="1109"/>
      <c r="GJ274" s="1107"/>
      <c r="GK274" s="1107"/>
      <c r="GL274" s="1107"/>
      <c r="GM274" s="1107"/>
      <c r="GN274" s="1107"/>
      <c r="GO274" s="1107"/>
      <c r="GP274" s="1110"/>
      <c r="GQ274" s="1110"/>
      <c r="GR274" s="1110"/>
      <c r="GS274" s="1110"/>
      <c r="GT274" s="1110"/>
      <c r="GU274" s="1110"/>
      <c r="GV274" s="1110"/>
      <c r="GW274" s="1110"/>
      <c r="GX274" s="1110"/>
      <c r="GY274" s="1110"/>
      <c r="GZ274" s="1110"/>
      <c r="HA274" s="1110"/>
      <c r="HB274" s="1110"/>
      <c r="HC274" s="1110"/>
      <c r="HD274" s="1110"/>
      <c r="HE274" s="1110"/>
      <c r="HF274" s="1110"/>
      <c r="HG274" s="1110"/>
      <c r="HH274" s="1110"/>
      <c r="HI274" s="1110"/>
      <c r="HJ274" s="1110"/>
      <c r="HK274" s="1110"/>
      <c r="HL274" s="1110"/>
      <c r="HM274" s="1110"/>
      <c r="HN274" s="1110"/>
      <c r="HO274" s="1110"/>
      <c r="HP274" s="1110"/>
      <c r="HQ274" s="1110"/>
      <c r="HR274" s="1110"/>
      <c r="HS274" s="1110"/>
      <c r="HT274" s="1110"/>
      <c r="HU274" s="1110"/>
      <c r="HV274" s="1110"/>
      <c r="HW274" s="1110"/>
      <c r="HX274" s="1110"/>
      <c r="HY274" s="1110"/>
      <c r="HZ274" s="1110"/>
      <c r="IA274" s="1110"/>
      <c r="IB274" s="1110"/>
      <c r="IC274" s="1110"/>
      <c r="ID274" s="1109"/>
      <c r="IE274" s="1109"/>
      <c r="IF274" s="1110"/>
      <c r="IG274" s="1111"/>
      <c r="IH274" s="1110"/>
      <c r="II274" s="1110"/>
      <c r="IJ274" s="1110"/>
      <c r="IK274" s="1110"/>
      <c r="IL274" s="1110"/>
      <c r="IM274" s="1110"/>
      <c r="IN274" s="1110"/>
      <c r="IO274" s="1110"/>
      <c r="IP274" s="1110"/>
      <c r="IQ274" s="1110"/>
      <c r="IR274" s="1110"/>
      <c r="IS274" s="1110"/>
      <c r="IT274" s="1110"/>
      <c r="IU274" s="1110"/>
      <c r="IV274" s="1110"/>
      <c r="IW274" s="1110"/>
      <c r="IX274" s="1110"/>
      <c r="IY274" s="1110"/>
      <c r="IZ274" s="1110"/>
      <c r="JA274" s="1110"/>
      <c r="JB274" s="1110"/>
      <c r="JC274" s="1110"/>
      <c r="JD274" s="1110"/>
      <c r="JE274" s="1110"/>
      <c r="JF274" s="1110"/>
      <c r="JG274" s="1110"/>
      <c r="JH274" s="1110"/>
      <c r="JI274" s="1110"/>
      <c r="JJ274" s="1110"/>
      <c r="JK274" s="1112"/>
    </row>
    <row r="275" spans="1:271" ht="18.95" hidden="1" customHeight="1">
      <c r="A275" s="1113"/>
      <c r="B275" s="1114"/>
      <c r="C275" s="1115"/>
      <c r="D275" s="1115"/>
      <c r="E275" s="1116"/>
      <c r="F275" s="1116"/>
      <c r="G275" s="1116"/>
      <c r="H275" s="1115"/>
      <c r="I275" s="1117"/>
      <c r="J275" s="1117"/>
      <c r="K275" s="1118"/>
      <c r="L275" s="1118"/>
      <c r="M275" s="1118"/>
      <c r="N275" s="1119"/>
      <c r="O275" s="1120"/>
      <c r="P275" s="1121"/>
      <c r="Q275" s="1119"/>
      <c r="R275" s="1119"/>
      <c r="S275" s="1119"/>
      <c r="T275" s="1119"/>
      <c r="U275" s="1119"/>
      <c r="V275" s="1119"/>
      <c r="W275" s="1044"/>
      <c r="X275" s="1119"/>
      <c r="Y275" s="1122"/>
      <c r="Z275" s="1122"/>
      <c r="AA275" s="1103"/>
      <c r="AB275" s="1103"/>
      <c r="AC275" s="1103"/>
      <c r="AD275" s="1103"/>
      <c r="AE275" s="1103"/>
      <c r="AF275" s="1103"/>
      <c r="AG275" s="1103"/>
      <c r="AH275" s="1103"/>
      <c r="AI275" s="1103"/>
      <c r="AJ275" s="1103"/>
      <c r="AK275" s="1103"/>
      <c r="AL275" s="1103"/>
      <c r="AM275" s="1104"/>
      <c r="AN275" s="1104"/>
      <c r="AO275" s="1103"/>
      <c r="AP275" s="1103"/>
      <c r="AQ275" s="1103"/>
      <c r="AR275" s="1103"/>
      <c r="AS275" s="1103"/>
      <c r="AT275" s="1103"/>
      <c r="AU275" s="1103"/>
      <c r="AV275" s="1103"/>
      <c r="AW275" s="1103"/>
      <c r="AX275" s="1103"/>
      <c r="AY275" s="1103"/>
      <c r="AZ275" s="1103"/>
      <c r="BA275" s="1103"/>
      <c r="BB275" s="1103"/>
      <c r="BC275" s="1103"/>
      <c r="BD275" s="1103"/>
      <c r="BE275" s="1103"/>
      <c r="BF275" s="1103"/>
      <c r="BG275" s="1103"/>
      <c r="BH275" s="1103"/>
      <c r="BI275" s="1103"/>
      <c r="BJ275" s="1103"/>
      <c r="BK275" s="1103"/>
      <c r="BL275" s="1103"/>
      <c r="BM275" s="1103"/>
      <c r="BN275" s="1103"/>
      <c r="BO275" s="1103"/>
      <c r="BP275" s="1103"/>
      <c r="BQ275" s="1103"/>
      <c r="BR275" s="1103"/>
      <c r="BS275" s="1103"/>
      <c r="BT275" s="1103"/>
      <c r="BU275" s="1103"/>
      <c r="BV275" s="1103"/>
      <c r="BW275" s="1103"/>
      <c r="BX275" s="1103"/>
      <c r="BY275" s="1103"/>
      <c r="BZ275" s="1103"/>
      <c r="CA275" s="1103"/>
      <c r="CB275" s="1103"/>
      <c r="CC275" s="1103"/>
      <c r="CD275" s="1103"/>
      <c r="CE275" s="1103"/>
      <c r="CF275" s="1103"/>
      <c r="CG275" s="1103"/>
      <c r="CH275" s="1103"/>
      <c r="CI275" s="1103"/>
      <c r="CJ275" s="1103"/>
      <c r="CK275" s="1103"/>
      <c r="CL275" s="1103"/>
      <c r="CM275" s="1103"/>
      <c r="CN275" s="1103"/>
      <c r="CO275" s="1103"/>
      <c r="CP275" s="1103"/>
      <c r="CQ275" s="1103"/>
      <c r="CR275" s="1103"/>
      <c r="CS275" s="1103"/>
      <c r="CT275" s="1103"/>
      <c r="CU275" s="1103"/>
      <c r="CV275" s="1103"/>
      <c r="CW275" s="1103"/>
      <c r="CX275" s="1103"/>
      <c r="CY275" s="1103"/>
      <c r="CZ275" s="1103"/>
      <c r="DA275" s="1103"/>
      <c r="DB275" s="1103"/>
      <c r="DC275" s="1103"/>
      <c r="DD275" s="1103"/>
      <c r="DE275" s="1103"/>
      <c r="DF275" s="1103"/>
      <c r="DG275" s="1103"/>
      <c r="DH275" s="1103"/>
      <c r="DI275" s="1103"/>
      <c r="DJ275" s="1103"/>
      <c r="DK275" s="1104"/>
      <c r="DL275" s="1103"/>
      <c r="DM275" s="1103"/>
      <c r="DN275" s="1103"/>
      <c r="DO275" s="1103"/>
      <c r="DP275" s="1103"/>
      <c r="DQ275" s="1103"/>
      <c r="DR275" s="1103"/>
      <c r="DS275" s="1103"/>
      <c r="DT275" s="1103"/>
      <c r="DU275" s="1103"/>
      <c r="DV275" s="1103"/>
      <c r="DW275" s="1103"/>
      <c r="DX275" s="1103"/>
      <c r="DY275" s="1103"/>
      <c r="DZ275" s="1103"/>
      <c r="EA275" s="1103"/>
      <c r="EB275" s="1103"/>
      <c r="EC275" s="1103"/>
      <c r="ED275" s="1103"/>
      <c r="EE275" s="1103"/>
      <c r="EF275" s="1103"/>
      <c r="EG275" s="1103"/>
      <c r="EH275" s="1103"/>
      <c r="EI275" s="1103"/>
      <c r="EJ275" s="1103"/>
      <c r="EK275" s="1103"/>
      <c r="EL275" s="1104"/>
      <c r="EM275" s="1103"/>
      <c r="EN275" s="1103"/>
      <c r="EO275" s="1103"/>
      <c r="EP275" s="1103"/>
      <c r="EQ275" s="1103"/>
      <c r="ER275" s="1103"/>
      <c r="ES275" s="1103"/>
      <c r="ET275" s="1103"/>
      <c r="EU275" s="1103"/>
      <c r="EV275" s="1103"/>
      <c r="EW275" s="1103"/>
      <c r="EX275" s="1103"/>
      <c r="EY275" s="1103"/>
      <c r="EZ275" s="1103"/>
      <c r="FA275" s="1103"/>
      <c r="FB275" s="1103"/>
      <c r="FC275" s="1103"/>
      <c r="FD275" s="1103"/>
      <c r="FE275" s="1103"/>
      <c r="FF275" s="1105"/>
      <c r="FG275" s="1103"/>
      <c r="FH275" s="1103"/>
      <c r="FI275" s="1103"/>
      <c r="FJ275" s="1103"/>
      <c r="FK275" s="1103"/>
      <c r="FL275" s="1103"/>
      <c r="FM275" s="1103"/>
      <c r="FN275" s="1103"/>
      <c r="FO275" s="1103"/>
      <c r="FP275" s="1103"/>
      <c r="FQ275" s="1106"/>
      <c r="FR275" s="1106"/>
      <c r="FS275" s="1103"/>
      <c r="FT275" s="1103"/>
      <c r="FU275" s="1103"/>
      <c r="FV275" s="1103"/>
      <c r="FW275" s="1103"/>
      <c r="FX275" s="1103"/>
      <c r="FY275" s="1103"/>
      <c r="FZ275" s="1103"/>
      <c r="GA275" s="1103"/>
      <c r="GB275" s="1103"/>
      <c r="GC275" s="1103"/>
      <c r="GD275" s="1107"/>
      <c r="GE275" s="1107"/>
      <c r="GF275" s="1107"/>
      <c r="GG275" s="1107"/>
      <c r="GH275" s="1108"/>
      <c r="GI275" s="1109"/>
      <c r="GJ275" s="1107"/>
      <c r="GK275" s="1107"/>
      <c r="GL275" s="1107"/>
      <c r="GM275" s="1107"/>
      <c r="GN275" s="1107"/>
      <c r="GO275" s="1107"/>
      <c r="GP275" s="1110"/>
      <c r="GQ275" s="1110"/>
      <c r="GR275" s="1110"/>
      <c r="GS275" s="1110"/>
      <c r="GT275" s="1110"/>
      <c r="GU275" s="1110"/>
      <c r="GV275" s="1110"/>
      <c r="GW275" s="1110"/>
      <c r="GX275" s="1110"/>
      <c r="GY275" s="1110"/>
      <c r="GZ275" s="1110"/>
      <c r="HA275" s="1110"/>
      <c r="HB275" s="1110"/>
      <c r="HC275" s="1110"/>
      <c r="HD275" s="1110"/>
      <c r="HE275" s="1110"/>
      <c r="HF275" s="1110"/>
      <c r="HG275" s="1110"/>
      <c r="HH275" s="1110"/>
      <c r="HI275" s="1110"/>
      <c r="HJ275" s="1110"/>
      <c r="HK275" s="1110"/>
      <c r="HL275" s="1110"/>
      <c r="HM275" s="1110"/>
      <c r="HN275" s="1110"/>
      <c r="HO275" s="1110"/>
      <c r="HP275" s="1110"/>
      <c r="HQ275" s="1110"/>
      <c r="HR275" s="1110"/>
      <c r="HS275" s="1110"/>
      <c r="HT275" s="1110"/>
      <c r="HU275" s="1110"/>
      <c r="HV275" s="1110"/>
      <c r="HW275" s="1110"/>
      <c r="HX275" s="1110"/>
      <c r="HY275" s="1110"/>
      <c r="HZ275" s="1110"/>
      <c r="IA275" s="1110"/>
      <c r="IB275" s="1110"/>
      <c r="IC275" s="1110"/>
      <c r="ID275" s="1109"/>
      <c r="IE275" s="1109"/>
      <c r="IF275" s="1110"/>
      <c r="IG275" s="1111"/>
      <c r="IH275" s="1110"/>
      <c r="II275" s="1110"/>
      <c r="IJ275" s="1110"/>
      <c r="IK275" s="1110"/>
      <c r="IL275" s="1110"/>
      <c r="IM275" s="1110"/>
      <c r="IN275" s="1110"/>
      <c r="IO275" s="1110"/>
      <c r="IP275" s="1110"/>
      <c r="IQ275" s="1110"/>
      <c r="IR275" s="1110"/>
      <c r="IS275" s="1110"/>
      <c r="IT275" s="1110"/>
      <c r="IU275" s="1110"/>
      <c r="IV275" s="1110"/>
      <c r="IW275" s="1110"/>
      <c r="IX275" s="1110"/>
      <c r="IY275" s="1110"/>
      <c r="IZ275" s="1110"/>
      <c r="JA275" s="1110"/>
      <c r="JB275" s="1110"/>
      <c r="JC275" s="1110"/>
      <c r="JD275" s="1110"/>
      <c r="JE275" s="1110"/>
      <c r="JF275" s="1110"/>
      <c r="JG275" s="1110"/>
      <c r="JH275" s="1110"/>
      <c r="JI275" s="1110"/>
      <c r="JJ275" s="1110"/>
      <c r="JK275" s="1112"/>
    </row>
    <row r="276" spans="1:271" ht="18.95" hidden="1" customHeight="1">
      <c r="A276" s="1113"/>
      <c r="B276" s="1114"/>
      <c r="C276" s="1115"/>
      <c r="D276" s="1115"/>
      <c r="E276" s="1116"/>
      <c r="F276" s="1116"/>
      <c r="G276" s="1116"/>
      <c r="H276" s="1115"/>
      <c r="I276" s="1117"/>
      <c r="J276" s="1117"/>
      <c r="K276" s="1118"/>
      <c r="L276" s="1118"/>
      <c r="M276" s="1118"/>
      <c r="N276" s="1119"/>
      <c r="O276" s="1120"/>
      <c r="P276" s="1121"/>
      <c r="Q276" s="1119"/>
      <c r="R276" s="1119"/>
      <c r="S276" s="1119"/>
      <c r="T276" s="1119"/>
      <c r="U276" s="1119"/>
      <c r="V276" s="1119"/>
      <c r="W276" s="1044"/>
      <c r="X276" s="1119"/>
      <c r="Y276" s="1124"/>
      <c r="Z276" s="1124"/>
      <c r="AA276" s="1103"/>
      <c r="AB276" s="1103"/>
      <c r="AC276" s="1103"/>
      <c r="AD276" s="1103"/>
      <c r="AE276" s="1103"/>
      <c r="AF276" s="1103"/>
      <c r="AG276" s="1103"/>
      <c r="AH276" s="1103"/>
      <c r="AI276" s="1103"/>
      <c r="AJ276" s="1103"/>
      <c r="AK276" s="1103"/>
      <c r="AL276" s="1103"/>
      <c r="AM276" s="1104"/>
      <c r="AN276" s="1104"/>
      <c r="AO276" s="1103"/>
      <c r="AP276" s="1103"/>
      <c r="AQ276" s="1103"/>
      <c r="AR276" s="1103"/>
      <c r="AS276" s="1103"/>
      <c r="AT276" s="1103"/>
      <c r="AU276" s="1103"/>
      <c r="AV276" s="1103"/>
      <c r="AW276" s="1103"/>
      <c r="AX276" s="1103"/>
      <c r="AY276" s="1103"/>
      <c r="AZ276" s="1103"/>
      <c r="BA276" s="1103"/>
      <c r="BB276" s="1103"/>
      <c r="BC276" s="1103"/>
      <c r="BD276" s="1103"/>
      <c r="BE276" s="1103"/>
      <c r="BF276" s="1103"/>
      <c r="BG276" s="1103"/>
      <c r="BH276" s="1103"/>
      <c r="BI276" s="1103"/>
      <c r="BJ276" s="1103"/>
      <c r="BK276" s="1103"/>
      <c r="BL276" s="1103"/>
      <c r="BM276" s="1103"/>
      <c r="BN276" s="1103"/>
      <c r="BO276" s="1103"/>
      <c r="BP276" s="1103"/>
      <c r="BQ276" s="1103"/>
      <c r="BR276" s="1103"/>
      <c r="BS276" s="1103"/>
      <c r="BT276" s="1103"/>
      <c r="BU276" s="1103"/>
      <c r="BV276" s="1103"/>
      <c r="BW276" s="1103"/>
      <c r="BX276" s="1103"/>
      <c r="BY276" s="1103"/>
      <c r="BZ276" s="1103"/>
      <c r="CA276" s="1103"/>
      <c r="CB276" s="1103"/>
      <c r="CC276" s="1103"/>
      <c r="CD276" s="1103"/>
      <c r="CE276" s="1103"/>
      <c r="CF276" s="1103"/>
      <c r="CG276" s="1103"/>
      <c r="CH276" s="1103"/>
      <c r="CI276" s="1103"/>
      <c r="CJ276" s="1103"/>
      <c r="CK276" s="1103"/>
      <c r="CL276" s="1103"/>
      <c r="CM276" s="1103"/>
      <c r="CN276" s="1103"/>
      <c r="CO276" s="1103"/>
      <c r="CP276" s="1103"/>
      <c r="CQ276" s="1103"/>
      <c r="CR276" s="1103"/>
      <c r="CS276" s="1103"/>
      <c r="CT276" s="1103"/>
      <c r="CU276" s="1103"/>
      <c r="CV276" s="1103"/>
      <c r="CW276" s="1103"/>
      <c r="CX276" s="1103"/>
      <c r="CY276" s="1103"/>
      <c r="CZ276" s="1103"/>
      <c r="DA276" s="1103"/>
      <c r="DB276" s="1103"/>
      <c r="DC276" s="1103"/>
      <c r="DD276" s="1103"/>
      <c r="DE276" s="1103"/>
      <c r="DF276" s="1103"/>
      <c r="DG276" s="1103"/>
      <c r="DH276" s="1103"/>
      <c r="DI276" s="1103"/>
      <c r="DJ276" s="1103"/>
      <c r="DK276" s="1104"/>
      <c r="DL276" s="1103"/>
      <c r="DM276" s="1103"/>
      <c r="DN276" s="1103"/>
      <c r="DO276" s="1103"/>
      <c r="DP276" s="1103"/>
      <c r="DQ276" s="1103"/>
      <c r="DR276" s="1103"/>
      <c r="DS276" s="1103"/>
      <c r="DT276" s="1103"/>
      <c r="DU276" s="1103"/>
      <c r="DV276" s="1103"/>
      <c r="DW276" s="1103"/>
      <c r="DX276" s="1103"/>
      <c r="DY276" s="1103"/>
      <c r="DZ276" s="1103"/>
      <c r="EA276" s="1103"/>
      <c r="EB276" s="1103"/>
      <c r="EC276" s="1103"/>
      <c r="ED276" s="1103"/>
      <c r="EE276" s="1103"/>
      <c r="EF276" s="1103"/>
      <c r="EG276" s="1103"/>
      <c r="EH276" s="1103"/>
      <c r="EI276" s="1103"/>
      <c r="EJ276" s="1103"/>
      <c r="EK276" s="1103"/>
      <c r="EL276" s="1104"/>
      <c r="EM276" s="1103"/>
      <c r="EN276" s="1103"/>
      <c r="EO276" s="1103"/>
      <c r="EP276" s="1103"/>
      <c r="EQ276" s="1103"/>
      <c r="ER276" s="1103"/>
      <c r="ES276" s="1103"/>
      <c r="ET276" s="1103"/>
      <c r="EU276" s="1103"/>
      <c r="EV276" s="1103"/>
      <c r="EW276" s="1103"/>
      <c r="EX276" s="1103"/>
      <c r="EY276" s="1103"/>
      <c r="EZ276" s="1103"/>
      <c r="FA276" s="1103"/>
      <c r="FB276" s="1103"/>
      <c r="FC276" s="1103"/>
      <c r="FD276" s="1103"/>
      <c r="FE276" s="1103"/>
      <c r="FF276" s="1105"/>
      <c r="FG276" s="1103"/>
      <c r="FH276" s="1103"/>
      <c r="FI276" s="1103"/>
      <c r="FJ276" s="1103"/>
      <c r="FK276" s="1103"/>
      <c r="FL276" s="1103"/>
      <c r="FM276" s="1103"/>
      <c r="FN276" s="1103"/>
      <c r="FO276" s="1103"/>
      <c r="FP276" s="1103"/>
      <c r="FQ276" s="1103"/>
      <c r="FR276" s="1106"/>
      <c r="FS276" s="1103"/>
      <c r="FT276" s="1103"/>
      <c r="FU276" s="1103"/>
      <c r="FV276" s="1103"/>
      <c r="FW276" s="1103"/>
      <c r="FX276" s="1103"/>
      <c r="FY276" s="1103"/>
      <c r="FZ276" s="1103"/>
      <c r="GA276" s="1103"/>
      <c r="GB276" s="1103"/>
      <c r="GC276" s="1103"/>
      <c r="GD276" s="1107"/>
      <c r="GE276" s="1107"/>
      <c r="GF276" s="1107"/>
      <c r="GG276" s="1107"/>
      <c r="GH276" s="1108"/>
      <c r="GI276" s="1109"/>
      <c r="GJ276" s="1107"/>
      <c r="GK276" s="1107"/>
      <c r="GL276" s="1107"/>
      <c r="GM276" s="1107"/>
      <c r="GN276" s="1107"/>
      <c r="GO276" s="1107"/>
      <c r="GP276" s="1110"/>
      <c r="GQ276" s="1110"/>
      <c r="GR276" s="1110"/>
      <c r="GS276" s="1110"/>
      <c r="GT276" s="1110"/>
      <c r="GU276" s="1110"/>
      <c r="GV276" s="1110"/>
      <c r="GW276" s="1110"/>
      <c r="GX276" s="1110"/>
      <c r="GY276" s="1110"/>
      <c r="GZ276" s="1110"/>
      <c r="HA276" s="1110"/>
      <c r="HB276" s="1110"/>
      <c r="HC276" s="1110"/>
      <c r="HD276" s="1110"/>
      <c r="HE276" s="1110"/>
      <c r="HF276" s="1110"/>
      <c r="HG276" s="1110"/>
      <c r="HH276" s="1110"/>
      <c r="HI276" s="1110"/>
      <c r="HJ276" s="1110"/>
      <c r="HK276" s="1110"/>
      <c r="HL276" s="1110"/>
      <c r="HM276" s="1110"/>
      <c r="HN276" s="1110"/>
      <c r="HO276" s="1110"/>
      <c r="HP276" s="1110"/>
      <c r="HQ276" s="1110"/>
      <c r="HR276" s="1110"/>
      <c r="HS276" s="1110"/>
      <c r="HT276" s="1110"/>
      <c r="HU276" s="1110"/>
      <c r="HV276" s="1110"/>
      <c r="HW276" s="1110"/>
      <c r="HX276" s="1110"/>
      <c r="HY276" s="1110"/>
      <c r="HZ276" s="1110"/>
      <c r="IA276" s="1110"/>
      <c r="IB276" s="1110"/>
      <c r="IC276" s="1110"/>
      <c r="ID276" s="1109"/>
      <c r="IE276" s="1109"/>
      <c r="IF276" s="1110"/>
      <c r="IG276" s="1111"/>
      <c r="IH276" s="1110"/>
      <c r="II276" s="1110"/>
      <c r="IJ276" s="1110"/>
      <c r="IK276" s="1110"/>
      <c r="IL276" s="1110"/>
      <c r="IM276" s="1110"/>
      <c r="IN276" s="1110"/>
      <c r="IO276" s="1110"/>
      <c r="IP276" s="1110"/>
      <c r="IQ276" s="1110"/>
      <c r="IR276" s="1110"/>
      <c r="IS276" s="1110"/>
      <c r="IT276" s="1110"/>
      <c r="IU276" s="1110"/>
      <c r="IV276" s="1110"/>
      <c r="IW276" s="1110"/>
      <c r="IX276" s="1110"/>
      <c r="IY276" s="1110"/>
      <c r="IZ276" s="1110"/>
      <c r="JA276" s="1110"/>
      <c r="JB276" s="1110"/>
      <c r="JC276" s="1110"/>
      <c r="JD276" s="1110"/>
      <c r="JE276" s="1110"/>
      <c r="JF276" s="1110"/>
      <c r="JG276" s="1110"/>
      <c r="JH276" s="1110"/>
      <c r="JI276" s="1110"/>
      <c r="JJ276" s="1110"/>
      <c r="JK276" s="1112"/>
    </row>
    <row r="277" spans="1:271" ht="18.95" hidden="1" customHeight="1">
      <c r="A277" s="1113"/>
      <c r="B277" s="1114"/>
      <c r="C277" s="1115"/>
      <c r="D277" s="1115"/>
      <c r="E277" s="1116"/>
      <c r="F277" s="1116"/>
      <c r="G277" s="1116"/>
      <c r="H277" s="1115"/>
      <c r="I277" s="1117"/>
      <c r="J277" s="1117"/>
      <c r="K277" s="1118"/>
      <c r="L277" s="1118"/>
      <c r="M277" s="1118"/>
      <c r="N277" s="1119"/>
      <c r="O277" s="1120"/>
      <c r="P277" s="1121"/>
      <c r="Q277" s="1119"/>
      <c r="R277" s="1119"/>
      <c r="S277" s="1119"/>
      <c r="T277" s="1119"/>
      <c r="U277" s="1119"/>
      <c r="V277" s="1119"/>
      <c r="W277" s="1044"/>
      <c r="X277" s="1119"/>
      <c r="Y277" s="1122"/>
      <c r="Z277" s="1122"/>
      <c r="AA277" s="1103"/>
      <c r="AB277" s="1103"/>
      <c r="AC277" s="1103"/>
      <c r="AD277" s="1103"/>
      <c r="AE277" s="1103"/>
      <c r="AF277" s="1103"/>
      <c r="AG277" s="1103"/>
      <c r="AH277" s="1103"/>
      <c r="AI277" s="1103"/>
      <c r="AJ277" s="1103"/>
      <c r="AK277" s="1103"/>
      <c r="AL277" s="1103"/>
      <c r="AM277" s="1104"/>
      <c r="AN277" s="1104"/>
      <c r="AO277" s="1103"/>
      <c r="AP277" s="1103"/>
      <c r="AQ277" s="1103"/>
      <c r="AR277" s="1103"/>
      <c r="AS277" s="1103"/>
      <c r="AT277" s="1103"/>
      <c r="AU277" s="1103"/>
      <c r="AV277" s="1103"/>
      <c r="AW277" s="1103"/>
      <c r="AX277" s="1103"/>
      <c r="AY277" s="1103"/>
      <c r="AZ277" s="1103"/>
      <c r="BA277" s="1103"/>
      <c r="BB277" s="1103"/>
      <c r="BC277" s="1103"/>
      <c r="BD277" s="1103"/>
      <c r="BE277" s="1103"/>
      <c r="BF277" s="1103"/>
      <c r="BG277" s="1103"/>
      <c r="BH277" s="1103"/>
      <c r="BI277" s="1103"/>
      <c r="BJ277" s="1103"/>
      <c r="BK277" s="1103"/>
      <c r="BL277" s="1103"/>
      <c r="BM277" s="1103"/>
      <c r="BN277" s="1103"/>
      <c r="BO277" s="1103"/>
      <c r="BP277" s="1103"/>
      <c r="BQ277" s="1103"/>
      <c r="BR277" s="1103"/>
      <c r="BS277" s="1103"/>
      <c r="BT277" s="1103"/>
      <c r="BU277" s="1103"/>
      <c r="BV277" s="1103"/>
      <c r="BW277" s="1103"/>
      <c r="BX277" s="1103"/>
      <c r="BY277" s="1103"/>
      <c r="BZ277" s="1103"/>
      <c r="CA277" s="1103"/>
      <c r="CB277" s="1103"/>
      <c r="CC277" s="1103"/>
      <c r="CD277" s="1103"/>
      <c r="CE277" s="1103"/>
      <c r="CF277" s="1103"/>
      <c r="CG277" s="1103"/>
      <c r="CH277" s="1103"/>
      <c r="CI277" s="1103"/>
      <c r="CJ277" s="1103"/>
      <c r="CK277" s="1103"/>
      <c r="CL277" s="1103"/>
      <c r="CM277" s="1103"/>
      <c r="CN277" s="1103"/>
      <c r="CO277" s="1103"/>
      <c r="CP277" s="1103"/>
      <c r="CQ277" s="1103"/>
      <c r="CR277" s="1103"/>
      <c r="CS277" s="1103"/>
      <c r="CT277" s="1103"/>
      <c r="CU277" s="1103"/>
      <c r="CV277" s="1103"/>
      <c r="CW277" s="1103"/>
      <c r="CX277" s="1103"/>
      <c r="CY277" s="1103"/>
      <c r="CZ277" s="1103"/>
      <c r="DA277" s="1103"/>
      <c r="DB277" s="1103"/>
      <c r="DC277" s="1103"/>
      <c r="DD277" s="1103"/>
      <c r="DE277" s="1103"/>
      <c r="DF277" s="1103"/>
      <c r="DG277" s="1103"/>
      <c r="DH277" s="1103"/>
      <c r="DI277" s="1103"/>
      <c r="DJ277" s="1103"/>
      <c r="DK277" s="1104"/>
      <c r="DL277" s="1103"/>
      <c r="DM277" s="1103"/>
      <c r="DN277" s="1103"/>
      <c r="DO277" s="1103"/>
      <c r="DP277" s="1103"/>
      <c r="DQ277" s="1103"/>
      <c r="DR277" s="1103"/>
      <c r="DS277" s="1103"/>
      <c r="DT277" s="1103"/>
      <c r="DU277" s="1103"/>
      <c r="DV277" s="1103"/>
      <c r="DW277" s="1103"/>
      <c r="DX277" s="1103"/>
      <c r="DY277" s="1103"/>
      <c r="DZ277" s="1103"/>
      <c r="EA277" s="1103"/>
      <c r="EB277" s="1103"/>
      <c r="EC277" s="1103"/>
      <c r="ED277" s="1103"/>
      <c r="EE277" s="1103"/>
      <c r="EF277" s="1103"/>
      <c r="EG277" s="1103"/>
      <c r="EH277" s="1103"/>
      <c r="EI277" s="1103"/>
      <c r="EJ277" s="1103"/>
      <c r="EK277" s="1103"/>
      <c r="EL277" s="1104"/>
      <c r="EM277" s="1103"/>
      <c r="EN277" s="1103"/>
      <c r="EO277" s="1103"/>
      <c r="EP277" s="1103"/>
      <c r="EQ277" s="1103"/>
      <c r="ER277" s="1103"/>
      <c r="ES277" s="1103"/>
      <c r="ET277" s="1103"/>
      <c r="EU277" s="1103"/>
      <c r="EV277" s="1103"/>
      <c r="EW277" s="1103"/>
      <c r="EX277" s="1103"/>
      <c r="EY277" s="1103"/>
      <c r="EZ277" s="1103"/>
      <c r="FA277" s="1103"/>
      <c r="FB277" s="1103"/>
      <c r="FC277" s="1103"/>
      <c r="FD277" s="1103"/>
      <c r="FE277" s="1103"/>
      <c r="FF277" s="1105"/>
      <c r="FG277" s="1103"/>
      <c r="FH277" s="1103"/>
      <c r="FI277" s="1103"/>
      <c r="FJ277" s="1103"/>
      <c r="FK277" s="1103"/>
      <c r="FL277" s="1103"/>
      <c r="FM277" s="1103"/>
      <c r="FN277" s="1103"/>
      <c r="FO277" s="1103"/>
      <c r="FP277" s="1103"/>
      <c r="FQ277" s="1106"/>
      <c r="FR277" s="1106"/>
      <c r="FS277" s="1103"/>
      <c r="FT277" s="1103"/>
      <c r="FU277" s="1103"/>
      <c r="FV277" s="1103"/>
      <c r="FW277" s="1103"/>
      <c r="FX277" s="1103"/>
      <c r="FY277" s="1103"/>
      <c r="FZ277" s="1103"/>
      <c r="GA277" s="1103"/>
      <c r="GB277" s="1103"/>
      <c r="GC277" s="1103"/>
      <c r="GD277" s="1107"/>
      <c r="GE277" s="1107"/>
      <c r="GF277" s="1107"/>
      <c r="GG277" s="1107"/>
      <c r="GH277" s="1108"/>
      <c r="GI277" s="1109"/>
      <c r="GJ277" s="1107"/>
      <c r="GK277" s="1107"/>
      <c r="GL277" s="1107"/>
      <c r="GM277" s="1107"/>
      <c r="GN277" s="1107"/>
      <c r="GO277" s="1107"/>
      <c r="GP277" s="1110"/>
      <c r="GQ277" s="1110"/>
      <c r="GR277" s="1110"/>
      <c r="GS277" s="1110"/>
      <c r="GT277" s="1110"/>
      <c r="GU277" s="1110"/>
      <c r="GV277" s="1110"/>
      <c r="GW277" s="1110"/>
      <c r="GX277" s="1110"/>
      <c r="GY277" s="1110"/>
      <c r="GZ277" s="1110"/>
      <c r="HA277" s="1110"/>
      <c r="HB277" s="1110"/>
      <c r="HC277" s="1110"/>
      <c r="HD277" s="1110"/>
      <c r="HE277" s="1110"/>
      <c r="HF277" s="1110"/>
      <c r="HG277" s="1110"/>
      <c r="HH277" s="1110"/>
      <c r="HI277" s="1110"/>
      <c r="HJ277" s="1110"/>
      <c r="HK277" s="1110"/>
      <c r="HL277" s="1110"/>
      <c r="HM277" s="1110"/>
      <c r="HN277" s="1110"/>
      <c r="HO277" s="1110"/>
      <c r="HP277" s="1110"/>
      <c r="HQ277" s="1110"/>
      <c r="HR277" s="1110"/>
      <c r="HS277" s="1110"/>
      <c r="HT277" s="1110"/>
      <c r="HU277" s="1110"/>
      <c r="HV277" s="1110"/>
      <c r="HW277" s="1110"/>
      <c r="HX277" s="1110"/>
      <c r="HY277" s="1110"/>
      <c r="HZ277" s="1110"/>
      <c r="IA277" s="1110"/>
      <c r="IB277" s="1110"/>
      <c r="IC277" s="1110"/>
      <c r="ID277" s="1109"/>
      <c r="IE277" s="1109"/>
      <c r="IF277" s="1110"/>
      <c r="IG277" s="1111"/>
      <c r="IH277" s="1110"/>
      <c r="II277" s="1110"/>
      <c r="IJ277" s="1110"/>
      <c r="IK277" s="1110"/>
      <c r="IL277" s="1110"/>
      <c r="IM277" s="1110"/>
      <c r="IN277" s="1110"/>
      <c r="IO277" s="1110"/>
      <c r="IP277" s="1110"/>
      <c r="IQ277" s="1110"/>
      <c r="IR277" s="1110"/>
      <c r="IS277" s="1110"/>
      <c r="IT277" s="1110"/>
      <c r="IU277" s="1110"/>
      <c r="IV277" s="1110"/>
      <c r="IW277" s="1110"/>
      <c r="IX277" s="1110"/>
      <c r="IY277" s="1110"/>
      <c r="IZ277" s="1110"/>
      <c r="JA277" s="1110"/>
      <c r="JB277" s="1110"/>
      <c r="JC277" s="1110"/>
      <c r="JD277" s="1110"/>
      <c r="JE277" s="1110"/>
      <c r="JF277" s="1110"/>
      <c r="JG277" s="1110"/>
      <c r="JH277" s="1110"/>
      <c r="JI277" s="1110"/>
      <c r="JJ277" s="1110"/>
      <c r="JK277" s="1112"/>
    </row>
    <row r="278" spans="1:271" ht="18.95" hidden="1" customHeight="1">
      <c r="A278" s="1113"/>
      <c r="B278" s="1114"/>
      <c r="C278" s="1115"/>
      <c r="D278" s="1115"/>
      <c r="E278" s="1116"/>
      <c r="F278" s="1116"/>
      <c r="G278" s="1116"/>
      <c r="H278" s="1115"/>
      <c r="I278" s="1117"/>
      <c r="J278" s="1117"/>
      <c r="K278" s="1118"/>
      <c r="L278" s="1118"/>
      <c r="M278" s="1118"/>
      <c r="N278" s="1119"/>
      <c r="O278" s="1120"/>
      <c r="P278" s="1121"/>
      <c r="Q278" s="1119"/>
      <c r="R278" s="1119"/>
      <c r="S278" s="1119"/>
      <c r="T278" s="1119"/>
      <c r="U278" s="1119"/>
      <c r="V278" s="1119"/>
      <c r="W278" s="1044"/>
      <c r="X278" s="1119"/>
      <c r="Y278" s="1124"/>
      <c r="Z278" s="1124"/>
      <c r="AA278" s="1103"/>
      <c r="AB278" s="1103"/>
      <c r="AC278" s="1103"/>
      <c r="AD278" s="1103"/>
      <c r="AE278" s="1103"/>
      <c r="AF278" s="1103"/>
      <c r="AG278" s="1103"/>
      <c r="AH278" s="1103"/>
      <c r="AI278" s="1103"/>
      <c r="AJ278" s="1103"/>
      <c r="AK278" s="1103"/>
      <c r="AL278" s="1103"/>
      <c r="AM278" s="1104"/>
      <c r="AN278" s="1104"/>
      <c r="AO278" s="1103"/>
      <c r="AP278" s="1103"/>
      <c r="AQ278" s="1103"/>
      <c r="AR278" s="1103"/>
      <c r="AS278" s="1103"/>
      <c r="AT278" s="1103"/>
      <c r="AU278" s="1103"/>
      <c r="AV278" s="1103"/>
      <c r="AW278" s="1103"/>
      <c r="AX278" s="1103"/>
      <c r="AY278" s="1103"/>
      <c r="AZ278" s="1103"/>
      <c r="BA278" s="1103"/>
      <c r="BB278" s="1103"/>
      <c r="BC278" s="1103"/>
      <c r="BD278" s="1103"/>
      <c r="BE278" s="1103"/>
      <c r="BF278" s="1103"/>
      <c r="BG278" s="1103"/>
      <c r="BH278" s="1103"/>
      <c r="BI278" s="1103"/>
      <c r="BJ278" s="1103"/>
      <c r="BK278" s="1103"/>
      <c r="BL278" s="1103"/>
      <c r="BM278" s="1103"/>
      <c r="BN278" s="1103"/>
      <c r="BO278" s="1103"/>
      <c r="BP278" s="1103"/>
      <c r="BQ278" s="1103"/>
      <c r="BR278" s="1103"/>
      <c r="BS278" s="1103"/>
      <c r="BT278" s="1103"/>
      <c r="BU278" s="1103"/>
      <c r="BV278" s="1103"/>
      <c r="BW278" s="1103"/>
      <c r="BX278" s="1103"/>
      <c r="BY278" s="1103"/>
      <c r="BZ278" s="1103"/>
      <c r="CA278" s="1103"/>
      <c r="CB278" s="1103"/>
      <c r="CC278" s="1103"/>
      <c r="CD278" s="1103"/>
      <c r="CE278" s="1103"/>
      <c r="CF278" s="1103"/>
      <c r="CG278" s="1103"/>
      <c r="CH278" s="1103"/>
      <c r="CI278" s="1103"/>
      <c r="CJ278" s="1103"/>
      <c r="CK278" s="1103"/>
      <c r="CL278" s="1103"/>
      <c r="CM278" s="1103"/>
      <c r="CN278" s="1103"/>
      <c r="CO278" s="1103"/>
      <c r="CP278" s="1103"/>
      <c r="CQ278" s="1103"/>
      <c r="CR278" s="1103"/>
      <c r="CS278" s="1103"/>
      <c r="CT278" s="1103"/>
      <c r="CU278" s="1103"/>
      <c r="CV278" s="1103"/>
      <c r="CW278" s="1103"/>
      <c r="CX278" s="1103"/>
      <c r="CY278" s="1103"/>
      <c r="CZ278" s="1103"/>
      <c r="DA278" s="1103"/>
      <c r="DB278" s="1103"/>
      <c r="DC278" s="1103"/>
      <c r="DD278" s="1103"/>
      <c r="DE278" s="1103"/>
      <c r="DF278" s="1103"/>
      <c r="DG278" s="1103"/>
      <c r="DH278" s="1103"/>
      <c r="DI278" s="1103"/>
      <c r="DJ278" s="1103"/>
      <c r="DK278" s="1104"/>
      <c r="DL278" s="1103"/>
      <c r="DM278" s="1103"/>
      <c r="DN278" s="1103"/>
      <c r="DO278" s="1103"/>
      <c r="DP278" s="1103"/>
      <c r="DQ278" s="1103"/>
      <c r="DR278" s="1103"/>
      <c r="DS278" s="1103"/>
      <c r="DT278" s="1103"/>
      <c r="DU278" s="1103"/>
      <c r="DV278" s="1103"/>
      <c r="DW278" s="1103"/>
      <c r="DX278" s="1103"/>
      <c r="DY278" s="1103"/>
      <c r="DZ278" s="1103"/>
      <c r="EA278" s="1103"/>
      <c r="EB278" s="1103"/>
      <c r="EC278" s="1103"/>
      <c r="ED278" s="1103"/>
      <c r="EE278" s="1103"/>
      <c r="EF278" s="1103"/>
      <c r="EG278" s="1103"/>
      <c r="EH278" s="1103"/>
      <c r="EI278" s="1103"/>
      <c r="EJ278" s="1103"/>
      <c r="EK278" s="1103"/>
      <c r="EL278" s="1104"/>
      <c r="EM278" s="1103"/>
      <c r="EN278" s="1103"/>
      <c r="EO278" s="1103"/>
      <c r="EP278" s="1103"/>
      <c r="EQ278" s="1103"/>
      <c r="ER278" s="1103"/>
      <c r="ES278" s="1103"/>
      <c r="ET278" s="1103"/>
      <c r="EU278" s="1103"/>
      <c r="EV278" s="1103"/>
      <c r="EW278" s="1103"/>
      <c r="EX278" s="1103"/>
      <c r="EY278" s="1103"/>
      <c r="EZ278" s="1103"/>
      <c r="FA278" s="1103"/>
      <c r="FB278" s="1103"/>
      <c r="FC278" s="1103"/>
      <c r="FD278" s="1103"/>
      <c r="FE278" s="1103"/>
      <c r="FF278" s="1105"/>
      <c r="FG278" s="1103"/>
      <c r="FH278" s="1103"/>
      <c r="FI278" s="1103"/>
      <c r="FJ278" s="1103"/>
      <c r="FK278" s="1103"/>
      <c r="FL278" s="1103"/>
      <c r="FM278" s="1103"/>
      <c r="FN278" s="1103"/>
      <c r="FO278" s="1103"/>
      <c r="FP278" s="1103"/>
      <c r="FQ278" s="1103"/>
      <c r="FR278" s="1106"/>
      <c r="FS278" s="1103"/>
      <c r="FT278" s="1103"/>
      <c r="FU278" s="1103"/>
      <c r="FV278" s="1103"/>
      <c r="FW278" s="1103"/>
      <c r="FX278" s="1103"/>
      <c r="FY278" s="1103"/>
      <c r="FZ278" s="1103"/>
      <c r="GA278" s="1103"/>
      <c r="GB278" s="1103"/>
      <c r="GC278" s="1103"/>
      <c r="GD278" s="1107"/>
      <c r="GE278" s="1107"/>
      <c r="GF278" s="1107"/>
      <c r="GG278" s="1107"/>
      <c r="GH278" s="1108"/>
      <c r="GI278" s="1109"/>
      <c r="GJ278" s="1107"/>
      <c r="GK278" s="1107"/>
      <c r="GL278" s="1107"/>
      <c r="GM278" s="1107"/>
      <c r="GN278" s="1107"/>
      <c r="GO278" s="1107"/>
      <c r="GP278" s="1110"/>
      <c r="GQ278" s="1110"/>
      <c r="GR278" s="1110"/>
      <c r="GS278" s="1110"/>
      <c r="GT278" s="1110"/>
      <c r="GU278" s="1110"/>
      <c r="GV278" s="1110"/>
      <c r="GW278" s="1110"/>
      <c r="GX278" s="1110"/>
      <c r="GY278" s="1110"/>
      <c r="GZ278" s="1110"/>
      <c r="HA278" s="1110"/>
      <c r="HB278" s="1110"/>
      <c r="HC278" s="1110"/>
      <c r="HD278" s="1110"/>
      <c r="HE278" s="1110"/>
      <c r="HF278" s="1110"/>
      <c r="HG278" s="1110"/>
      <c r="HH278" s="1110"/>
      <c r="HI278" s="1110"/>
      <c r="HJ278" s="1110"/>
      <c r="HK278" s="1110"/>
      <c r="HL278" s="1110"/>
      <c r="HM278" s="1110"/>
      <c r="HN278" s="1110"/>
      <c r="HO278" s="1110"/>
      <c r="HP278" s="1110"/>
      <c r="HQ278" s="1110"/>
      <c r="HR278" s="1110"/>
      <c r="HS278" s="1110"/>
      <c r="HT278" s="1110"/>
      <c r="HU278" s="1110"/>
      <c r="HV278" s="1110"/>
      <c r="HW278" s="1110"/>
      <c r="HX278" s="1110"/>
      <c r="HY278" s="1110"/>
      <c r="HZ278" s="1110"/>
      <c r="IA278" s="1110"/>
      <c r="IB278" s="1110"/>
      <c r="IC278" s="1110"/>
      <c r="ID278" s="1109"/>
      <c r="IE278" s="1109"/>
      <c r="IF278" s="1110"/>
      <c r="IG278" s="1111"/>
      <c r="IH278" s="1110"/>
      <c r="II278" s="1110"/>
      <c r="IJ278" s="1110"/>
      <c r="IK278" s="1110"/>
      <c r="IL278" s="1110"/>
      <c r="IM278" s="1110"/>
      <c r="IN278" s="1110"/>
      <c r="IO278" s="1110"/>
      <c r="IP278" s="1110"/>
      <c r="IQ278" s="1110"/>
      <c r="IR278" s="1110"/>
      <c r="IS278" s="1110"/>
      <c r="IT278" s="1110"/>
      <c r="IU278" s="1110"/>
      <c r="IV278" s="1110"/>
      <c r="IW278" s="1110"/>
      <c r="IX278" s="1110"/>
      <c r="IY278" s="1110"/>
      <c r="IZ278" s="1110"/>
      <c r="JA278" s="1110"/>
      <c r="JB278" s="1110"/>
      <c r="JC278" s="1110"/>
      <c r="JD278" s="1110"/>
      <c r="JE278" s="1110"/>
      <c r="JF278" s="1110"/>
      <c r="JG278" s="1110"/>
      <c r="JH278" s="1110"/>
      <c r="JI278" s="1110"/>
      <c r="JJ278" s="1110"/>
      <c r="JK278" s="1112"/>
    </row>
    <row r="279" spans="1:271" s="1139" customFormat="1" ht="18.95" hidden="1" customHeight="1">
      <c r="A279" s="1140"/>
      <c r="B279" s="1126"/>
      <c r="C279" s="1115"/>
      <c r="D279" s="1127"/>
      <c r="E279" s="1128"/>
      <c r="F279" s="1128"/>
      <c r="G279" s="1128"/>
      <c r="H279" s="1127"/>
      <c r="I279" s="1129"/>
      <c r="J279" s="1129"/>
      <c r="K279" s="1130"/>
      <c r="L279" s="1130"/>
      <c r="M279" s="1130"/>
      <c r="N279" s="1131"/>
      <c r="O279" s="1141"/>
      <c r="P279" s="1142"/>
      <c r="Q279" s="1131"/>
      <c r="R279" s="1131"/>
      <c r="S279" s="1131"/>
      <c r="T279" s="1131"/>
      <c r="U279" s="1131"/>
      <c r="V279" s="1131"/>
      <c r="W279" s="1059"/>
      <c r="X279" s="1131"/>
      <c r="Y279" s="1143"/>
      <c r="Z279" s="1143"/>
      <c r="AA279" s="1132"/>
      <c r="AB279" s="1132"/>
      <c r="AC279" s="1132"/>
      <c r="AD279" s="1132"/>
      <c r="AE279" s="1132"/>
      <c r="AF279" s="1132"/>
      <c r="AG279" s="1132"/>
      <c r="AH279" s="1132"/>
      <c r="AI279" s="1132"/>
      <c r="AJ279" s="1132"/>
      <c r="AK279" s="1132"/>
      <c r="AL279" s="1132"/>
      <c r="AM279" s="1104"/>
      <c r="AN279" s="1144"/>
      <c r="AO279" s="1132"/>
      <c r="AP279" s="1132"/>
      <c r="AQ279" s="1132"/>
      <c r="AR279" s="1132"/>
      <c r="AS279" s="1132"/>
      <c r="AT279" s="1132"/>
      <c r="AU279" s="1132"/>
      <c r="AV279" s="1132"/>
      <c r="AW279" s="1132"/>
      <c r="AX279" s="1132"/>
      <c r="AY279" s="1132"/>
      <c r="AZ279" s="1132"/>
      <c r="BA279" s="1132"/>
      <c r="BB279" s="1132"/>
      <c r="BC279" s="1132"/>
      <c r="BD279" s="1132"/>
      <c r="BE279" s="1132"/>
      <c r="BF279" s="1132"/>
      <c r="BG279" s="1132"/>
      <c r="BH279" s="1132"/>
      <c r="BI279" s="1132"/>
      <c r="BJ279" s="1132"/>
      <c r="BK279" s="1132"/>
      <c r="BL279" s="1132"/>
      <c r="BM279" s="1132"/>
      <c r="BN279" s="1132"/>
      <c r="BO279" s="1132"/>
      <c r="BP279" s="1132"/>
      <c r="BQ279" s="1132"/>
      <c r="BR279" s="1132"/>
      <c r="BS279" s="1132"/>
      <c r="BT279" s="1132"/>
      <c r="BU279" s="1132"/>
      <c r="BV279" s="1132"/>
      <c r="BW279" s="1132"/>
      <c r="BX279" s="1132"/>
      <c r="BY279" s="1132"/>
      <c r="BZ279" s="1132"/>
      <c r="CA279" s="1132"/>
      <c r="CB279" s="1132"/>
      <c r="CC279" s="1132"/>
      <c r="CD279" s="1132"/>
      <c r="CE279" s="1132"/>
      <c r="CF279" s="1132"/>
      <c r="CG279" s="1132"/>
      <c r="CH279" s="1132"/>
      <c r="CI279" s="1132"/>
      <c r="CJ279" s="1132"/>
      <c r="CK279" s="1132"/>
      <c r="CL279" s="1132"/>
      <c r="CM279" s="1132"/>
      <c r="CN279" s="1132"/>
      <c r="CO279" s="1132"/>
      <c r="CP279" s="1132"/>
      <c r="CQ279" s="1132"/>
      <c r="CR279" s="1132"/>
      <c r="CS279" s="1132"/>
      <c r="CT279" s="1132"/>
      <c r="CU279" s="1132"/>
      <c r="CV279" s="1132"/>
      <c r="CW279" s="1132"/>
      <c r="CX279" s="1132"/>
      <c r="CY279" s="1132"/>
      <c r="CZ279" s="1132"/>
      <c r="DA279" s="1132"/>
      <c r="DB279" s="1132"/>
      <c r="DC279" s="1132"/>
      <c r="DD279" s="1132"/>
      <c r="DE279" s="1132"/>
      <c r="DF279" s="1132"/>
      <c r="DG279" s="1132"/>
      <c r="DH279" s="1132"/>
      <c r="DI279" s="1132"/>
      <c r="DJ279" s="1132"/>
      <c r="DK279" s="1144"/>
      <c r="DL279" s="1132"/>
      <c r="DM279" s="1132"/>
      <c r="DN279" s="1132"/>
      <c r="DO279" s="1132"/>
      <c r="DP279" s="1132"/>
      <c r="DQ279" s="1132"/>
      <c r="DR279" s="1132"/>
      <c r="DS279" s="1132"/>
      <c r="DT279" s="1132"/>
      <c r="DU279" s="1132"/>
      <c r="DV279" s="1132"/>
      <c r="DW279" s="1132"/>
      <c r="DX279" s="1132"/>
      <c r="DY279" s="1132"/>
      <c r="DZ279" s="1132"/>
      <c r="EA279" s="1132"/>
      <c r="EB279" s="1132"/>
      <c r="EC279" s="1132"/>
      <c r="ED279" s="1132"/>
      <c r="EE279" s="1132"/>
      <c r="EF279" s="1132"/>
      <c r="EG279" s="1132"/>
      <c r="EH279" s="1132"/>
      <c r="EI279" s="1132"/>
      <c r="EJ279" s="1132"/>
      <c r="EK279" s="1132"/>
      <c r="EL279" s="1144"/>
      <c r="EM279" s="1132"/>
      <c r="EN279" s="1103"/>
      <c r="EO279" s="1132"/>
      <c r="EP279" s="1132"/>
      <c r="EQ279" s="1132"/>
      <c r="ER279" s="1103"/>
      <c r="ES279" s="1132"/>
      <c r="ET279" s="1132"/>
      <c r="EU279" s="1132"/>
      <c r="EV279" s="1132"/>
      <c r="EW279" s="1132"/>
      <c r="EX279" s="1132"/>
      <c r="EY279" s="1132"/>
      <c r="EZ279" s="1132"/>
      <c r="FA279" s="1132"/>
      <c r="FB279" s="1132"/>
      <c r="FC279" s="1132"/>
      <c r="FD279" s="1132"/>
      <c r="FE279" s="1132"/>
      <c r="FF279" s="1145"/>
      <c r="FG279" s="1132"/>
      <c r="FH279" s="1132"/>
      <c r="FI279" s="1132"/>
      <c r="FJ279" s="1132"/>
      <c r="FK279" s="1132"/>
      <c r="FL279" s="1132"/>
      <c r="FM279" s="1132"/>
      <c r="FN279" s="1132"/>
      <c r="FO279" s="1132"/>
      <c r="FP279" s="1132"/>
      <c r="FQ279" s="1132"/>
      <c r="FR279" s="1106"/>
      <c r="FS279" s="1132"/>
      <c r="FT279" s="1132"/>
      <c r="FU279" s="1132"/>
      <c r="FV279" s="1132"/>
      <c r="FW279" s="1132"/>
      <c r="FX279" s="1132"/>
      <c r="FY279" s="1132"/>
      <c r="FZ279" s="1132"/>
      <c r="GA279" s="1132"/>
      <c r="GB279" s="1132"/>
      <c r="GC279" s="1132"/>
      <c r="GD279" s="1133"/>
      <c r="GE279" s="1133"/>
      <c r="GF279" s="1133"/>
      <c r="GG279" s="1133"/>
      <c r="GH279" s="1134"/>
      <c r="GI279" s="1109"/>
      <c r="GJ279" s="1133"/>
      <c r="GK279" s="1133"/>
      <c r="GL279" s="1133"/>
      <c r="GM279" s="1133"/>
      <c r="GN279" s="1133"/>
      <c r="GO279" s="1133"/>
      <c r="GP279" s="1135"/>
      <c r="GQ279" s="1135"/>
      <c r="GR279" s="1135"/>
      <c r="GS279" s="1135"/>
      <c r="GT279" s="1135"/>
      <c r="GU279" s="1135"/>
      <c r="GV279" s="1135"/>
      <c r="GW279" s="1135"/>
      <c r="GX279" s="1135"/>
      <c r="GY279" s="1135"/>
      <c r="GZ279" s="1135"/>
      <c r="HA279" s="1135"/>
      <c r="HB279" s="1135"/>
      <c r="HC279" s="1135"/>
      <c r="HD279" s="1135"/>
      <c r="HE279" s="1135"/>
      <c r="HF279" s="1135"/>
      <c r="HG279" s="1135"/>
      <c r="HH279" s="1135"/>
      <c r="HI279" s="1135"/>
      <c r="HJ279" s="1135"/>
      <c r="HK279" s="1135"/>
      <c r="HL279" s="1135"/>
      <c r="HM279" s="1135"/>
      <c r="HN279" s="1135"/>
      <c r="HO279" s="1135"/>
      <c r="HP279" s="1135"/>
      <c r="HQ279" s="1135"/>
      <c r="HR279" s="1135"/>
      <c r="HS279" s="1135"/>
      <c r="HT279" s="1135"/>
      <c r="HU279" s="1135"/>
      <c r="HV279" s="1135"/>
      <c r="HW279" s="1135"/>
      <c r="HX279" s="1135"/>
      <c r="HY279" s="1135"/>
      <c r="HZ279" s="1135"/>
      <c r="IA279" s="1135"/>
      <c r="IB279" s="1135"/>
      <c r="IC279" s="1135"/>
      <c r="ID279" s="1136"/>
      <c r="IE279" s="1136"/>
      <c r="IF279" s="1135"/>
      <c r="IG279" s="1137"/>
      <c r="IH279" s="1135"/>
      <c r="II279" s="1135"/>
      <c r="IJ279" s="1135"/>
      <c r="IK279" s="1135"/>
      <c r="IL279" s="1135"/>
      <c r="IM279" s="1135"/>
      <c r="IN279" s="1135"/>
      <c r="IO279" s="1135"/>
      <c r="IP279" s="1135"/>
      <c r="IQ279" s="1135"/>
      <c r="IR279" s="1135"/>
      <c r="IS279" s="1135"/>
      <c r="IT279" s="1135"/>
      <c r="IU279" s="1135"/>
      <c r="IV279" s="1135"/>
      <c r="IW279" s="1135"/>
      <c r="IX279" s="1135"/>
      <c r="IY279" s="1135"/>
      <c r="IZ279" s="1135"/>
      <c r="JA279" s="1135"/>
      <c r="JB279" s="1135"/>
      <c r="JC279" s="1135"/>
      <c r="JD279" s="1135"/>
      <c r="JE279" s="1135"/>
      <c r="JF279" s="1135"/>
      <c r="JG279" s="1135"/>
      <c r="JH279" s="1135"/>
      <c r="JI279" s="1135"/>
      <c r="JJ279" s="1135"/>
      <c r="JK279" s="1138"/>
    </row>
    <row r="280" spans="1:271" ht="18.95" hidden="1" customHeight="1">
      <c r="A280" s="1113"/>
      <c r="B280" s="1114"/>
      <c r="C280" s="1115"/>
      <c r="D280" s="1115"/>
      <c r="E280" s="1116"/>
      <c r="F280" s="1116"/>
      <c r="G280" s="1116"/>
      <c r="H280" s="1115"/>
      <c r="I280" s="1117"/>
      <c r="J280" s="1117"/>
      <c r="K280" s="1118"/>
      <c r="L280" s="1118"/>
      <c r="M280" s="1118"/>
      <c r="N280" s="1119"/>
      <c r="O280" s="1120"/>
      <c r="P280" s="1121"/>
      <c r="Q280" s="1119"/>
      <c r="R280" s="1119"/>
      <c r="S280" s="1119"/>
      <c r="T280" s="1119"/>
      <c r="U280" s="1119"/>
      <c r="V280" s="1119"/>
      <c r="W280" s="1044"/>
      <c r="X280" s="1119"/>
      <c r="Y280" s="1124"/>
      <c r="Z280" s="1124"/>
      <c r="AA280" s="1103"/>
      <c r="AB280" s="1103"/>
      <c r="AC280" s="1103"/>
      <c r="AD280" s="1103"/>
      <c r="AE280" s="1103"/>
      <c r="AF280" s="1103"/>
      <c r="AG280" s="1103"/>
      <c r="AH280" s="1103"/>
      <c r="AI280" s="1103"/>
      <c r="AJ280" s="1103"/>
      <c r="AK280" s="1103"/>
      <c r="AL280" s="1103"/>
      <c r="AM280" s="1104"/>
      <c r="AN280" s="1104"/>
      <c r="AO280" s="1103"/>
      <c r="AP280" s="1103"/>
      <c r="AQ280" s="1103"/>
      <c r="AR280" s="1103"/>
      <c r="AS280" s="1103"/>
      <c r="AT280" s="1103"/>
      <c r="AU280" s="1103"/>
      <c r="AV280" s="1103"/>
      <c r="AW280" s="1103"/>
      <c r="AX280" s="1103"/>
      <c r="AY280" s="1103"/>
      <c r="AZ280" s="1103"/>
      <c r="BA280" s="1103"/>
      <c r="BB280" s="1103"/>
      <c r="BC280" s="1103"/>
      <c r="BD280" s="1103"/>
      <c r="BE280" s="1103"/>
      <c r="BF280" s="1103"/>
      <c r="BG280" s="1103"/>
      <c r="BH280" s="1103"/>
      <c r="BI280" s="1103"/>
      <c r="BJ280" s="1103"/>
      <c r="BK280" s="1103"/>
      <c r="BL280" s="1103"/>
      <c r="BM280" s="1103"/>
      <c r="BN280" s="1103"/>
      <c r="BO280" s="1103"/>
      <c r="BP280" s="1103"/>
      <c r="BQ280" s="1103"/>
      <c r="BR280" s="1103"/>
      <c r="BS280" s="1103"/>
      <c r="BT280" s="1103"/>
      <c r="BU280" s="1103"/>
      <c r="BV280" s="1103"/>
      <c r="BW280" s="1103"/>
      <c r="BX280" s="1103"/>
      <c r="BY280" s="1103"/>
      <c r="BZ280" s="1103"/>
      <c r="CA280" s="1103"/>
      <c r="CB280" s="1103"/>
      <c r="CC280" s="1103"/>
      <c r="CD280" s="1103"/>
      <c r="CE280" s="1103"/>
      <c r="CF280" s="1103"/>
      <c r="CG280" s="1103"/>
      <c r="CH280" s="1103"/>
      <c r="CI280" s="1103"/>
      <c r="CJ280" s="1103"/>
      <c r="CK280" s="1103"/>
      <c r="CL280" s="1103"/>
      <c r="CM280" s="1103"/>
      <c r="CN280" s="1103"/>
      <c r="CO280" s="1103"/>
      <c r="CP280" s="1103"/>
      <c r="CQ280" s="1103"/>
      <c r="CR280" s="1103"/>
      <c r="CS280" s="1103"/>
      <c r="CT280" s="1103"/>
      <c r="CU280" s="1103"/>
      <c r="CV280" s="1103"/>
      <c r="CW280" s="1103"/>
      <c r="CX280" s="1103"/>
      <c r="CY280" s="1103"/>
      <c r="CZ280" s="1103"/>
      <c r="DA280" s="1103"/>
      <c r="DB280" s="1103"/>
      <c r="DC280" s="1103"/>
      <c r="DD280" s="1103"/>
      <c r="DE280" s="1103"/>
      <c r="DF280" s="1103"/>
      <c r="DG280" s="1103"/>
      <c r="DH280" s="1103"/>
      <c r="DI280" s="1103"/>
      <c r="DJ280" s="1103"/>
      <c r="DK280" s="1104"/>
      <c r="DL280" s="1103"/>
      <c r="DM280" s="1103"/>
      <c r="DN280" s="1103"/>
      <c r="DO280" s="1103"/>
      <c r="DP280" s="1103"/>
      <c r="DQ280" s="1103"/>
      <c r="DR280" s="1103"/>
      <c r="DS280" s="1103"/>
      <c r="DT280" s="1103"/>
      <c r="DU280" s="1103"/>
      <c r="DV280" s="1103"/>
      <c r="DW280" s="1103"/>
      <c r="DX280" s="1103"/>
      <c r="DY280" s="1103"/>
      <c r="DZ280" s="1103"/>
      <c r="EA280" s="1103"/>
      <c r="EB280" s="1103"/>
      <c r="EC280" s="1103"/>
      <c r="ED280" s="1103"/>
      <c r="EE280" s="1103"/>
      <c r="EF280" s="1103"/>
      <c r="EG280" s="1103"/>
      <c r="EH280" s="1103"/>
      <c r="EI280" s="1103"/>
      <c r="EJ280" s="1103"/>
      <c r="EK280" s="1103"/>
      <c r="EL280" s="1104"/>
      <c r="EM280" s="1103"/>
      <c r="EN280" s="1103"/>
      <c r="EO280" s="1103"/>
      <c r="EP280" s="1103"/>
      <c r="EQ280" s="1103"/>
      <c r="ER280" s="1103"/>
      <c r="ES280" s="1103"/>
      <c r="ET280" s="1103"/>
      <c r="EU280" s="1103"/>
      <c r="EV280" s="1103"/>
      <c r="EW280" s="1103"/>
      <c r="EX280" s="1103"/>
      <c r="EY280" s="1103"/>
      <c r="EZ280" s="1103"/>
      <c r="FA280" s="1103"/>
      <c r="FB280" s="1103"/>
      <c r="FC280" s="1103"/>
      <c r="FD280" s="1103"/>
      <c r="FE280" s="1103"/>
      <c r="FF280" s="1105"/>
      <c r="FG280" s="1103"/>
      <c r="FH280" s="1103"/>
      <c r="FI280" s="1103"/>
      <c r="FJ280" s="1103"/>
      <c r="FK280" s="1103"/>
      <c r="FL280" s="1103"/>
      <c r="FM280" s="1103"/>
      <c r="FN280" s="1103"/>
      <c r="FO280" s="1103"/>
      <c r="FP280" s="1103"/>
      <c r="FQ280" s="1103"/>
      <c r="FR280" s="1106"/>
      <c r="FS280" s="1103"/>
      <c r="FT280" s="1103"/>
      <c r="FU280" s="1103"/>
      <c r="FV280" s="1103"/>
      <c r="FW280" s="1103"/>
      <c r="FX280" s="1103"/>
      <c r="FY280" s="1103"/>
      <c r="FZ280" s="1103"/>
      <c r="GA280" s="1103"/>
      <c r="GB280" s="1103"/>
      <c r="GC280" s="1103"/>
      <c r="GD280" s="1107"/>
      <c r="GE280" s="1107"/>
      <c r="GF280" s="1107"/>
      <c r="GG280" s="1107"/>
      <c r="GH280" s="1108"/>
      <c r="GI280" s="1109"/>
      <c r="GJ280" s="1107"/>
      <c r="GK280" s="1107"/>
      <c r="GL280" s="1107"/>
      <c r="GM280" s="1107"/>
      <c r="GN280" s="1107"/>
      <c r="GO280" s="1107"/>
      <c r="GP280" s="1110"/>
      <c r="GQ280" s="1110"/>
      <c r="GR280" s="1110"/>
      <c r="GS280" s="1110"/>
      <c r="GT280" s="1110"/>
      <c r="GU280" s="1110"/>
      <c r="GV280" s="1110"/>
      <c r="GW280" s="1110"/>
      <c r="GX280" s="1110"/>
      <c r="GY280" s="1110"/>
      <c r="GZ280" s="1110"/>
      <c r="HA280" s="1110"/>
      <c r="HB280" s="1110"/>
      <c r="HC280" s="1110"/>
      <c r="HD280" s="1110"/>
      <c r="HE280" s="1110"/>
      <c r="HF280" s="1110"/>
      <c r="HG280" s="1110"/>
      <c r="HH280" s="1110"/>
      <c r="HI280" s="1110"/>
      <c r="HJ280" s="1110"/>
      <c r="HK280" s="1110"/>
      <c r="HL280" s="1110"/>
      <c r="HM280" s="1110"/>
      <c r="HN280" s="1110"/>
      <c r="HO280" s="1110"/>
      <c r="HP280" s="1110"/>
      <c r="HQ280" s="1110"/>
      <c r="HR280" s="1110"/>
      <c r="HS280" s="1110"/>
      <c r="HT280" s="1110"/>
      <c r="HU280" s="1110"/>
      <c r="HV280" s="1110"/>
      <c r="HW280" s="1110"/>
      <c r="HX280" s="1110"/>
      <c r="HY280" s="1110"/>
      <c r="HZ280" s="1110"/>
      <c r="IA280" s="1110"/>
      <c r="IB280" s="1110"/>
      <c r="IC280" s="1110"/>
      <c r="ID280" s="1109"/>
      <c r="IE280" s="1109"/>
      <c r="IF280" s="1110"/>
      <c r="IG280" s="1111"/>
      <c r="IH280" s="1110"/>
      <c r="II280" s="1110"/>
      <c r="IJ280" s="1110"/>
      <c r="IK280" s="1110"/>
      <c r="IL280" s="1110"/>
      <c r="IM280" s="1110"/>
      <c r="IN280" s="1110"/>
      <c r="IO280" s="1110"/>
      <c r="IP280" s="1110"/>
      <c r="IQ280" s="1110"/>
      <c r="IR280" s="1110"/>
      <c r="IS280" s="1110"/>
      <c r="IT280" s="1110"/>
      <c r="IU280" s="1110"/>
      <c r="IV280" s="1110"/>
      <c r="IW280" s="1110"/>
      <c r="IX280" s="1110"/>
      <c r="IY280" s="1110"/>
      <c r="IZ280" s="1110"/>
      <c r="JA280" s="1110"/>
      <c r="JB280" s="1110"/>
      <c r="JC280" s="1110"/>
      <c r="JD280" s="1110"/>
      <c r="JE280" s="1110"/>
      <c r="JF280" s="1110"/>
      <c r="JG280" s="1110"/>
      <c r="JH280" s="1110"/>
      <c r="JI280" s="1110"/>
      <c r="JJ280" s="1110"/>
      <c r="JK280" s="1112"/>
    </row>
    <row r="281" spans="1:271" ht="18.95" hidden="1" customHeight="1">
      <c r="A281" s="1113"/>
      <c r="B281" s="1114"/>
      <c r="C281" s="1115"/>
      <c r="D281" s="1115"/>
      <c r="E281" s="1116"/>
      <c r="F281" s="1116"/>
      <c r="G281" s="1116"/>
      <c r="H281" s="1115"/>
      <c r="I281" s="1117"/>
      <c r="J281" s="1117"/>
      <c r="K281" s="1118"/>
      <c r="L281" s="1118"/>
      <c r="M281" s="1118"/>
      <c r="N281" s="1119"/>
      <c r="O281" s="1120"/>
      <c r="P281" s="1121"/>
      <c r="Q281" s="1119"/>
      <c r="R281" s="1119"/>
      <c r="S281" s="1119"/>
      <c r="T281" s="1119"/>
      <c r="U281" s="1119"/>
      <c r="V281" s="1119"/>
      <c r="W281" s="1044"/>
      <c r="X281" s="1119"/>
      <c r="Y281" s="1122"/>
      <c r="Z281" s="1122"/>
      <c r="AA281" s="1103"/>
      <c r="AB281" s="1103"/>
      <c r="AC281" s="1103"/>
      <c r="AD281" s="1103"/>
      <c r="AE281" s="1103"/>
      <c r="AF281" s="1103"/>
      <c r="AG281" s="1103"/>
      <c r="AH281" s="1103"/>
      <c r="AI281" s="1103"/>
      <c r="AJ281" s="1103"/>
      <c r="AK281" s="1103"/>
      <c r="AL281" s="1103"/>
      <c r="AM281" s="1104"/>
      <c r="AN281" s="1104"/>
      <c r="AO281" s="1103"/>
      <c r="AP281" s="1103"/>
      <c r="AQ281" s="1103"/>
      <c r="AR281" s="1103"/>
      <c r="AS281" s="1103"/>
      <c r="AT281" s="1103"/>
      <c r="AU281" s="1103"/>
      <c r="AV281" s="1103"/>
      <c r="AW281" s="1103"/>
      <c r="AX281" s="1103"/>
      <c r="AY281" s="1103"/>
      <c r="AZ281" s="1103"/>
      <c r="BA281" s="1103"/>
      <c r="BB281" s="1103"/>
      <c r="BC281" s="1103"/>
      <c r="BD281" s="1103"/>
      <c r="BE281" s="1103"/>
      <c r="BF281" s="1103"/>
      <c r="BG281" s="1103"/>
      <c r="BH281" s="1103"/>
      <c r="BI281" s="1103"/>
      <c r="BJ281" s="1103"/>
      <c r="BK281" s="1103"/>
      <c r="BL281" s="1103"/>
      <c r="BM281" s="1103"/>
      <c r="BN281" s="1103"/>
      <c r="BO281" s="1103"/>
      <c r="BP281" s="1103"/>
      <c r="BQ281" s="1103"/>
      <c r="BR281" s="1103"/>
      <c r="BS281" s="1103"/>
      <c r="BT281" s="1103"/>
      <c r="BU281" s="1103"/>
      <c r="BV281" s="1103"/>
      <c r="BW281" s="1103"/>
      <c r="BX281" s="1103"/>
      <c r="BY281" s="1103"/>
      <c r="BZ281" s="1103"/>
      <c r="CA281" s="1103"/>
      <c r="CB281" s="1103"/>
      <c r="CC281" s="1103"/>
      <c r="CD281" s="1103"/>
      <c r="CE281" s="1103"/>
      <c r="CF281" s="1103"/>
      <c r="CG281" s="1103"/>
      <c r="CH281" s="1103"/>
      <c r="CI281" s="1103"/>
      <c r="CJ281" s="1103"/>
      <c r="CK281" s="1103"/>
      <c r="CL281" s="1103"/>
      <c r="CM281" s="1103"/>
      <c r="CN281" s="1103"/>
      <c r="CO281" s="1103"/>
      <c r="CP281" s="1103"/>
      <c r="CQ281" s="1103"/>
      <c r="CR281" s="1103"/>
      <c r="CS281" s="1103"/>
      <c r="CT281" s="1103"/>
      <c r="CU281" s="1103"/>
      <c r="CV281" s="1103"/>
      <c r="CW281" s="1103"/>
      <c r="CX281" s="1103"/>
      <c r="CY281" s="1103"/>
      <c r="CZ281" s="1103"/>
      <c r="DA281" s="1103"/>
      <c r="DB281" s="1103"/>
      <c r="DC281" s="1103"/>
      <c r="DD281" s="1103"/>
      <c r="DE281" s="1103"/>
      <c r="DF281" s="1103"/>
      <c r="DG281" s="1103"/>
      <c r="DH281" s="1103"/>
      <c r="DI281" s="1103"/>
      <c r="DJ281" s="1103"/>
      <c r="DK281" s="1104"/>
      <c r="DL281" s="1103"/>
      <c r="DM281" s="1103"/>
      <c r="DN281" s="1103"/>
      <c r="DO281" s="1103"/>
      <c r="DP281" s="1103"/>
      <c r="DQ281" s="1103"/>
      <c r="DR281" s="1103"/>
      <c r="DS281" s="1103"/>
      <c r="DT281" s="1103"/>
      <c r="DU281" s="1103"/>
      <c r="DV281" s="1103"/>
      <c r="DW281" s="1103"/>
      <c r="DX281" s="1103"/>
      <c r="DY281" s="1103"/>
      <c r="DZ281" s="1103"/>
      <c r="EA281" s="1103"/>
      <c r="EB281" s="1103"/>
      <c r="EC281" s="1103"/>
      <c r="ED281" s="1103"/>
      <c r="EE281" s="1103"/>
      <c r="EF281" s="1103"/>
      <c r="EG281" s="1103"/>
      <c r="EH281" s="1103"/>
      <c r="EI281" s="1103"/>
      <c r="EJ281" s="1103"/>
      <c r="EK281" s="1103"/>
      <c r="EL281" s="1104"/>
      <c r="EM281" s="1103"/>
      <c r="EN281" s="1103"/>
      <c r="EO281" s="1103"/>
      <c r="EP281" s="1103"/>
      <c r="EQ281" s="1103"/>
      <c r="ER281" s="1103"/>
      <c r="ES281" s="1103"/>
      <c r="ET281" s="1103"/>
      <c r="EU281" s="1103"/>
      <c r="EV281" s="1103"/>
      <c r="EW281" s="1103"/>
      <c r="EX281" s="1103"/>
      <c r="EY281" s="1103"/>
      <c r="EZ281" s="1103"/>
      <c r="FA281" s="1103"/>
      <c r="FB281" s="1103"/>
      <c r="FC281" s="1103"/>
      <c r="FD281" s="1103"/>
      <c r="FE281" s="1103"/>
      <c r="FF281" s="1105"/>
      <c r="FG281" s="1103"/>
      <c r="FH281" s="1103"/>
      <c r="FI281" s="1103"/>
      <c r="FJ281" s="1103"/>
      <c r="FK281" s="1103"/>
      <c r="FL281" s="1103"/>
      <c r="FM281" s="1103"/>
      <c r="FN281" s="1103"/>
      <c r="FO281" s="1103"/>
      <c r="FP281" s="1103"/>
      <c r="FQ281" s="1106"/>
      <c r="FR281" s="1106"/>
      <c r="FS281" s="1103"/>
      <c r="FT281" s="1103"/>
      <c r="FU281" s="1103"/>
      <c r="FV281" s="1103"/>
      <c r="FW281" s="1103"/>
      <c r="FX281" s="1103"/>
      <c r="FY281" s="1103"/>
      <c r="FZ281" s="1103"/>
      <c r="GA281" s="1103"/>
      <c r="GB281" s="1103"/>
      <c r="GC281" s="1103"/>
      <c r="GD281" s="1107"/>
      <c r="GE281" s="1107"/>
      <c r="GF281" s="1107"/>
      <c r="GG281" s="1107"/>
      <c r="GH281" s="1108"/>
      <c r="GI281" s="1109"/>
      <c r="GJ281" s="1107"/>
      <c r="GK281" s="1107"/>
      <c r="GL281" s="1107"/>
      <c r="GM281" s="1107"/>
      <c r="GN281" s="1107"/>
      <c r="GO281" s="1107"/>
      <c r="GP281" s="1110"/>
      <c r="GQ281" s="1110"/>
      <c r="GR281" s="1110"/>
      <c r="GS281" s="1110"/>
      <c r="GT281" s="1110"/>
      <c r="GU281" s="1110"/>
      <c r="GV281" s="1110"/>
      <c r="GW281" s="1110"/>
      <c r="GX281" s="1110"/>
      <c r="GY281" s="1110"/>
      <c r="GZ281" s="1110"/>
      <c r="HA281" s="1110"/>
      <c r="HB281" s="1110"/>
      <c r="HC281" s="1110"/>
      <c r="HD281" s="1110"/>
      <c r="HE281" s="1110"/>
      <c r="HF281" s="1110"/>
      <c r="HG281" s="1110"/>
      <c r="HH281" s="1110"/>
      <c r="HI281" s="1110"/>
      <c r="HJ281" s="1110"/>
      <c r="HK281" s="1110"/>
      <c r="HL281" s="1110"/>
      <c r="HM281" s="1110"/>
      <c r="HN281" s="1110"/>
      <c r="HO281" s="1110"/>
      <c r="HP281" s="1110"/>
      <c r="HQ281" s="1110"/>
      <c r="HR281" s="1110"/>
      <c r="HS281" s="1110"/>
      <c r="HT281" s="1110"/>
      <c r="HU281" s="1110"/>
      <c r="HV281" s="1110"/>
      <c r="HW281" s="1110"/>
      <c r="HX281" s="1110"/>
      <c r="HY281" s="1110"/>
      <c r="HZ281" s="1110"/>
      <c r="IA281" s="1110"/>
      <c r="IB281" s="1110"/>
      <c r="IC281" s="1110"/>
      <c r="ID281" s="1109"/>
      <c r="IE281" s="1109"/>
      <c r="IF281" s="1110"/>
      <c r="IG281" s="1111"/>
      <c r="IH281" s="1110"/>
      <c r="II281" s="1110"/>
      <c r="IJ281" s="1110"/>
      <c r="IK281" s="1110"/>
      <c r="IL281" s="1110"/>
      <c r="IM281" s="1110"/>
      <c r="IN281" s="1110"/>
      <c r="IO281" s="1110"/>
      <c r="IP281" s="1110"/>
      <c r="IQ281" s="1110"/>
      <c r="IR281" s="1110"/>
      <c r="IS281" s="1110"/>
      <c r="IT281" s="1110"/>
      <c r="IU281" s="1110"/>
      <c r="IV281" s="1110"/>
      <c r="IW281" s="1110"/>
      <c r="IX281" s="1110"/>
      <c r="IY281" s="1110"/>
      <c r="IZ281" s="1110"/>
      <c r="JA281" s="1110"/>
      <c r="JB281" s="1110"/>
      <c r="JC281" s="1110"/>
      <c r="JD281" s="1110"/>
      <c r="JE281" s="1110"/>
      <c r="JF281" s="1110"/>
      <c r="JG281" s="1110"/>
      <c r="JH281" s="1110"/>
      <c r="JI281" s="1110"/>
      <c r="JJ281" s="1110"/>
      <c r="JK281" s="1112"/>
    </row>
    <row r="282" spans="1:271" ht="18.95" hidden="1" customHeight="1">
      <c r="A282" s="1113"/>
      <c r="B282" s="1114"/>
      <c r="C282" s="1115"/>
      <c r="D282" s="1115"/>
      <c r="E282" s="1116"/>
      <c r="F282" s="1116"/>
      <c r="G282" s="1116"/>
      <c r="H282" s="1115"/>
      <c r="I282" s="1117"/>
      <c r="J282" s="1117"/>
      <c r="K282" s="1118"/>
      <c r="L282" s="1118"/>
      <c r="M282" s="1118"/>
      <c r="N282" s="1119"/>
      <c r="O282" s="1120"/>
      <c r="P282" s="1121"/>
      <c r="Q282" s="1119"/>
      <c r="R282" s="1119"/>
      <c r="S282" s="1119"/>
      <c r="T282" s="1119"/>
      <c r="U282" s="1119"/>
      <c r="V282" s="1119"/>
      <c r="W282" s="1044"/>
      <c r="X282" s="1119"/>
      <c r="Y282" s="1124"/>
      <c r="Z282" s="1124"/>
      <c r="AA282" s="1103"/>
      <c r="AB282" s="1103"/>
      <c r="AC282" s="1103"/>
      <c r="AD282" s="1103"/>
      <c r="AE282" s="1103"/>
      <c r="AF282" s="1103"/>
      <c r="AG282" s="1103"/>
      <c r="AH282" s="1103"/>
      <c r="AI282" s="1103"/>
      <c r="AJ282" s="1103"/>
      <c r="AK282" s="1103"/>
      <c r="AL282" s="1103"/>
      <c r="AM282" s="1104"/>
      <c r="AN282" s="1104"/>
      <c r="AO282" s="1103"/>
      <c r="AP282" s="1103"/>
      <c r="AQ282" s="1103"/>
      <c r="AR282" s="1103"/>
      <c r="AS282" s="1103"/>
      <c r="AT282" s="1103"/>
      <c r="AU282" s="1103"/>
      <c r="AV282" s="1103"/>
      <c r="AW282" s="1103"/>
      <c r="AX282" s="1103"/>
      <c r="AY282" s="1103"/>
      <c r="AZ282" s="1103"/>
      <c r="BA282" s="1103"/>
      <c r="BB282" s="1103"/>
      <c r="BC282" s="1103"/>
      <c r="BD282" s="1103"/>
      <c r="BE282" s="1103"/>
      <c r="BF282" s="1103"/>
      <c r="BG282" s="1103"/>
      <c r="BH282" s="1103"/>
      <c r="BI282" s="1103"/>
      <c r="BJ282" s="1103"/>
      <c r="BK282" s="1103"/>
      <c r="BL282" s="1103"/>
      <c r="BM282" s="1103"/>
      <c r="BN282" s="1103"/>
      <c r="BO282" s="1103"/>
      <c r="BP282" s="1103"/>
      <c r="BQ282" s="1103"/>
      <c r="BR282" s="1103"/>
      <c r="BS282" s="1103"/>
      <c r="BT282" s="1103"/>
      <c r="BU282" s="1103"/>
      <c r="BV282" s="1103"/>
      <c r="BW282" s="1103"/>
      <c r="BX282" s="1103"/>
      <c r="BY282" s="1103"/>
      <c r="BZ282" s="1103"/>
      <c r="CA282" s="1103"/>
      <c r="CB282" s="1103"/>
      <c r="CC282" s="1103"/>
      <c r="CD282" s="1103"/>
      <c r="CE282" s="1103"/>
      <c r="CF282" s="1103"/>
      <c r="CG282" s="1103"/>
      <c r="CH282" s="1103"/>
      <c r="CI282" s="1103"/>
      <c r="CJ282" s="1103"/>
      <c r="CK282" s="1103"/>
      <c r="CL282" s="1103"/>
      <c r="CM282" s="1103"/>
      <c r="CN282" s="1103"/>
      <c r="CO282" s="1103"/>
      <c r="CP282" s="1103"/>
      <c r="CQ282" s="1103"/>
      <c r="CR282" s="1103"/>
      <c r="CS282" s="1103"/>
      <c r="CT282" s="1103"/>
      <c r="CU282" s="1103"/>
      <c r="CV282" s="1103"/>
      <c r="CW282" s="1103"/>
      <c r="CX282" s="1103"/>
      <c r="CY282" s="1103"/>
      <c r="CZ282" s="1103"/>
      <c r="DA282" s="1103"/>
      <c r="DB282" s="1103"/>
      <c r="DC282" s="1103"/>
      <c r="DD282" s="1103"/>
      <c r="DE282" s="1103"/>
      <c r="DF282" s="1103"/>
      <c r="DG282" s="1103"/>
      <c r="DH282" s="1103"/>
      <c r="DI282" s="1103"/>
      <c r="DJ282" s="1103"/>
      <c r="DK282" s="1104"/>
      <c r="DL282" s="1103"/>
      <c r="DM282" s="1103"/>
      <c r="DN282" s="1103"/>
      <c r="DO282" s="1103"/>
      <c r="DP282" s="1103"/>
      <c r="DQ282" s="1103"/>
      <c r="DR282" s="1103"/>
      <c r="DS282" s="1103"/>
      <c r="DT282" s="1103"/>
      <c r="DU282" s="1103"/>
      <c r="DV282" s="1103"/>
      <c r="DW282" s="1103"/>
      <c r="DX282" s="1103"/>
      <c r="DY282" s="1103"/>
      <c r="DZ282" s="1103"/>
      <c r="EA282" s="1103"/>
      <c r="EB282" s="1103"/>
      <c r="EC282" s="1103"/>
      <c r="ED282" s="1103"/>
      <c r="EE282" s="1103"/>
      <c r="EF282" s="1103"/>
      <c r="EG282" s="1103"/>
      <c r="EH282" s="1103"/>
      <c r="EI282" s="1103"/>
      <c r="EJ282" s="1103"/>
      <c r="EK282" s="1103"/>
      <c r="EL282" s="1104"/>
      <c r="EM282" s="1103"/>
      <c r="EN282" s="1103"/>
      <c r="EO282" s="1103"/>
      <c r="EP282" s="1103"/>
      <c r="EQ282" s="1103"/>
      <c r="ER282" s="1103"/>
      <c r="ES282" s="1103"/>
      <c r="ET282" s="1103"/>
      <c r="EU282" s="1103"/>
      <c r="EV282" s="1103"/>
      <c r="EW282" s="1103"/>
      <c r="EX282" s="1103"/>
      <c r="EY282" s="1103"/>
      <c r="EZ282" s="1103"/>
      <c r="FA282" s="1103"/>
      <c r="FB282" s="1103"/>
      <c r="FC282" s="1103"/>
      <c r="FD282" s="1103"/>
      <c r="FE282" s="1103"/>
      <c r="FF282" s="1105"/>
      <c r="FG282" s="1103"/>
      <c r="FH282" s="1103"/>
      <c r="FI282" s="1103"/>
      <c r="FJ282" s="1103"/>
      <c r="FK282" s="1103"/>
      <c r="FL282" s="1103"/>
      <c r="FM282" s="1103"/>
      <c r="FN282" s="1103"/>
      <c r="FO282" s="1103"/>
      <c r="FP282" s="1103"/>
      <c r="FQ282" s="1103"/>
      <c r="FR282" s="1106"/>
      <c r="FS282" s="1103"/>
      <c r="FT282" s="1103"/>
      <c r="FU282" s="1103"/>
      <c r="FV282" s="1103"/>
      <c r="FW282" s="1103"/>
      <c r="FX282" s="1103"/>
      <c r="FY282" s="1103"/>
      <c r="FZ282" s="1103"/>
      <c r="GA282" s="1103"/>
      <c r="GB282" s="1103"/>
      <c r="GC282" s="1103"/>
      <c r="GD282" s="1107"/>
      <c r="GE282" s="1107"/>
      <c r="GF282" s="1107"/>
      <c r="GG282" s="1107"/>
      <c r="GH282" s="1108"/>
      <c r="GI282" s="1109"/>
      <c r="GJ282" s="1107"/>
      <c r="GK282" s="1107"/>
      <c r="GL282" s="1107"/>
      <c r="GM282" s="1107"/>
      <c r="GN282" s="1107"/>
      <c r="GO282" s="1107"/>
      <c r="GP282" s="1110"/>
      <c r="GQ282" s="1110"/>
      <c r="GR282" s="1110"/>
      <c r="GS282" s="1110"/>
      <c r="GT282" s="1110"/>
      <c r="GU282" s="1110"/>
      <c r="GV282" s="1110"/>
      <c r="GW282" s="1110"/>
      <c r="GX282" s="1110"/>
      <c r="GY282" s="1110"/>
      <c r="GZ282" s="1110"/>
      <c r="HA282" s="1110"/>
      <c r="HB282" s="1110"/>
      <c r="HC282" s="1110"/>
      <c r="HD282" s="1110"/>
      <c r="HE282" s="1110"/>
      <c r="HF282" s="1110"/>
      <c r="HG282" s="1110"/>
      <c r="HH282" s="1110"/>
      <c r="HI282" s="1110"/>
      <c r="HJ282" s="1110"/>
      <c r="HK282" s="1110"/>
      <c r="HL282" s="1110"/>
      <c r="HM282" s="1110"/>
      <c r="HN282" s="1110"/>
      <c r="HO282" s="1110"/>
      <c r="HP282" s="1110"/>
      <c r="HQ282" s="1110"/>
      <c r="HR282" s="1110"/>
      <c r="HS282" s="1110"/>
      <c r="HT282" s="1110"/>
      <c r="HU282" s="1110"/>
      <c r="HV282" s="1110"/>
      <c r="HW282" s="1110"/>
      <c r="HX282" s="1110"/>
      <c r="HY282" s="1110"/>
      <c r="HZ282" s="1110"/>
      <c r="IA282" s="1110"/>
      <c r="IB282" s="1110"/>
      <c r="IC282" s="1110"/>
      <c r="ID282" s="1109"/>
      <c r="IE282" s="1109"/>
      <c r="IF282" s="1110"/>
      <c r="IG282" s="1111"/>
      <c r="IH282" s="1110"/>
      <c r="II282" s="1110"/>
      <c r="IJ282" s="1110"/>
      <c r="IK282" s="1110"/>
      <c r="IL282" s="1110"/>
      <c r="IM282" s="1110"/>
      <c r="IN282" s="1110"/>
      <c r="IO282" s="1110"/>
      <c r="IP282" s="1110"/>
      <c r="IQ282" s="1110"/>
      <c r="IR282" s="1110"/>
      <c r="IS282" s="1110"/>
      <c r="IT282" s="1110"/>
      <c r="IU282" s="1110"/>
      <c r="IV282" s="1110"/>
      <c r="IW282" s="1110"/>
      <c r="IX282" s="1110"/>
      <c r="IY282" s="1110"/>
      <c r="IZ282" s="1110"/>
      <c r="JA282" s="1110"/>
      <c r="JB282" s="1110"/>
      <c r="JC282" s="1110"/>
      <c r="JD282" s="1110"/>
      <c r="JE282" s="1110"/>
      <c r="JF282" s="1110"/>
      <c r="JG282" s="1110"/>
      <c r="JH282" s="1110"/>
      <c r="JI282" s="1110"/>
      <c r="JJ282" s="1110"/>
      <c r="JK282" s="1112"/>
    </row>
    <row r="283" spans="1:271" ht="18.95" hidden="1" customHeight="1">
      <c r="A283" s="1113"/>
      <c r="B283" s="1114"/>
      <c r="C283" s="1115"/>
      <c r="D283" s="1115"/>
      <c r="E283" s="1116"/>
      <c r="F283" s="1116"/>
      <c r="G283" s="1116"/>
      <c r="H283" s="1115"/>
      <c r="I283" s="1117"/>
      <c r="J283" s="1117"/>
      <c r="K283" s="1118"/>
      <c r="L283" s="1118"/>
      <c r="M283" s="1118"/>
      <c r="N283" s="1119"/>
      <c r="O283" s="1120"/>
      <c r="P283" s="1121"/>
      <c r="Q283" s="1119"/>
      <c r="R283" s="1119"/>
      <c r="S283" s="1119"/>
      <c r="T283" s="1119"/>
      <c r="U283" s="1119"/>
      <c r="V283" s="1119"/>
      <c r="W283" s="1044"/>
      <c r="X283" s="1119"/>
      <c r="Y283" s="1122"/>
      <c r="Z283" s="1122"/>
      <c r="AA283" s="1103"/>
      <c r="AB283" s="1103"/>
      <c r="AC283" s="1103"/>
      <c r="AD283" s="1103"/>
      <c r="AE283" s="1103"/>
      <c r="AF283" s="1103"/>
      <c r="AG283" s="1103"/>
      <c r="AH283" s="1103"/>
      <c r="AI283" s="1103"/>
      <c r="AJ283" s="1103"/>
      <c r="AK283" s="1103"/>
      <c r="AL283" s="1103"/>
      <c r="AM283" s="1104"/>
      <c r="AN283" s="1104"/>
      <c r="AO283" s="1103"/>
      <c r="AP283" s="1103"/>
      <c r="AQ283" s="1103"/>
      <c r="AR283" s="1103"/>
      <c r="AS283" s="1103"/>
      <c r="AT283" s="1103"/>
      <c r="AU283" s="1103"/>
      <c r="AV283" s="1103"/>
      <c r="AW283" s="1103"/>
      <c r="AX283" s="1103"/>
      <c r="AY283" s="1103"/>
      <c r="AZ283" s="1103"/>
      <c r="BA283" s="1103"/>
      <c r="BB283" s="1103"/>
      <c r="BC283" s="1103"/>
      <c r="BD283" s="1103"/>
      <c r="BE283" s="1103"/>
      <c r="BF283" s="1103"/>
      <c r="BG283" s="1103"/>
      <c r="BH283" s="1103"/>
      <c r="BI283" s="1103"/>
      <c r="BJ283" s="1103"/>
      <c r="BK283" s="1103"/>
      <c r="BL283" s="1103"/>
      <c r="BM283" s="1103"/>
      <c r="BN283" s="1103"/>
      <c r="BO283" s="1103"/>
      <c r="BP283" s="1103"/>
      <c r="BQ283" s="1103"/>
      <c r="BR283" s="1103"/>
      <c r="BS283" s="1103"/>
      <c r="BT283" s="1103"/>
      <c r="BU283" s="1103"/>
      <c r="BV283" s="1103"/>
      <c r="BW283" s="1103"/>
      <c r="BX283" s="1103"/>
      <c r="BY283" s="1103"/>
      <c r="BZ283" s="1103"/>
      <c r="CA283" s="1103"/>
      <c r="CB283" s="1103"/>
      <c r="CC283" s="1103"/>
      <c r="CD283" s="1103"/>
      <c r="CE283" s="1103"/>
      <c r="CF283" s="1103"/>
      <c r="CG283" s="1103"/>
      <c r="CH283" s="1103"/>
      <c r="CI283" s="1103"/>
      <c r="CJ283" s="1103"/>
      <c r="CK283" s="1103"/>
      <c r="CL283" s="1103"/>
      <c r="CM283" s="1103"/>
      <c r="CN283" s="1103"/>
      <c r="CO283" s="1103"/>
      <c r="CP283" s="1103"/>
      <c r="CQ283" s="1103"/>
      <c r="CR283" s="1103"/>
      <c r="CS283" s="1103"/>
      <c r="CT283" s="1103"/>
      <c r="CU283" s="1103"/>
      <c r="CV283" s="1103"/>
      <c r="CW283" s="1103"/>
      <c r="CX283" s="1103"/>
      <c r="CY283" s="1103"/>
      <c r="CZ283" s="1103"/>
      <c r="DA283" s="1103"/>
      <c r="DB283" s="1103"/>
      <c r="DC283" s="1103"/>
      <c r="DD283" s="1103"/>
      <c r="DE283" s="1103"/>
      <c r="DF283" s="1103"/>
      <c r="DG283" s="1103"/>
      <c r="DH283" s="1103"/>
      <c r="DI283" s="1103"/>
      <c r="DJ283" s="1103"/>
      <c r="DK283" s="1104"/>
      <c r="DL283" s="1103"/>
      <c r="DM283" s="1103"/>
      <c r="DN283" s="1103"/>
      <c r="DO283" s="1103"/>
      <c r="DP283" s="1103"/>
      <c r="DQ283" s="1103"/>
      <c r="DR283" s="1103"/>
      <c r="DS283" s="1103"/>
      <c r="DT283" s="1103"/>
      <c r="DU283" s="1103"/>
      <c r="DV283" s="1103"/>
      <c r="DW283" s="1103"/>
      <c r="DX283" s="1103"/>
      <c r="DY283" s="1103"/>
      <c r="DZ283" s="1103"/>
      <c r="EA283" s="1103"/>
      <c r="EB283" s="1103"/>
      <c r="EC283" s="1103"/>
      <c r="ED283" s="1103"/>
      <c r="EE283" s="1103"/>
      <c r="EF283" s="1103"/>
      <c r="EG283" s="1103"/>
      <c r="EH283" s="1103"/>
      <c r="EI283" s="1103"/>
      <c r="EJ283" s="1103"/>
      <c r="EK283" s="1103"/>
      <c r="EL283" s="1104"/>
      <c r="EM283" s="1103"/>
      <c r="EN283" s="1103"/>
      <c r="EO283" s="1103"/>
      <c r="EP283" s="1103"/>
      <c r="EQ283" s="1103"/>
      <c r="ER283" s="1103"/>
      <c r="ES283" s="1103"/>
      <c r="ET283" s="1103"/>
      <c r="EU283" s="1103"/>
      <c r="EV283" s="1103"/>
      <c r="EW283" s="1103"/>
      <c r="EX283" s="1103"/>
      <c r="EY283" s="1103"/>
      <c r="EZ283" s="1103"/>
      <c r="FA283" s="1103"/>
      <c r="FB283" s="1103"/>
      <c r="FC283" s="1103"/>
      <c r="FD283" s="1103"/>
      <c r="FE283" s="1103"/>
      <c r="FF283" s="1105"/>
      <c r="FG283" s="1103"/>
      <c r="FH283" s="1103"/>
      <c r="FI283" s="1103"/>
      <c r="FJ283" s="1103"/>
      <c r="FK283" s="1103"/>
      <c r="FL283" s="1103"/>
      <c r="FM283" s="1103"/>
      <c r="FN283" s="1103"/>
      <c r="FO283" s="1103"/>
      <c r="FP283" s="1103"/>
      <c r="FQ283" s="1106"/>
      <c r="FR283" s="1106"/>
      <c r="FS283" s="1103"/>
      <c r="FT283" s="1103"/>
      <c r="FU283" s="1103"/>
      <c r="FV283" s="1103"/>
      <c r="FW283" s="1103"/>
      <c r="FX283" s="1103"/>
      <c r="FY283" s="1103"/>
      <c r="FZ283" s="1103"/>
      <c r="GA283" s="1103"/>
      <c r="GB283" s="1103"/>
      <c r="GC283" s="1103"/>
      <c r="GD283" s="1107"/>
      <c r="GE283" s="1107"/>
      <c r="GF283" s="1107"/>
      <c r="GG283" s="1107"/>
      <c r="GH283" s="1108"/>
      <c r="GI283" s="1109"/>
      <c r="GJ283" s="1107"/>
      <c r="GK283" s="1107"/>
      <c r="GL283" s="1107"/>
      <c r="GM283" s="1107"/>
      <c r="GN283" s="1107"/>
      <c r="GO283" s="1107"/>
      <c r="GP283" s="1110"/>
      <c r="GQ283" s="1110"/>
      <c r="GR283" s="1110"/>
      <c r="GS283" s="1110"/>
      <c r="GT283" s="1110"/>
      <c r="GU283" s="1110"/>
      <c r="GV283" s="1110"/>
      <c r="GW283" s="1110"/>
      <c r="GX283" s="1110"/>
      <c r="GY283" s="1110"/>
      <c r="GZ283" s="1110"/>
      <c r="HA283" s="1110"/>
      <c r="HB283" s="1110"/>
      <c r="HC283" s="1110"/>
      <c r="HD283" s="1110"/>
      <c r="HE283" s="1110"/>
      <c r="HF283" s="1110"/>
      <c r="HG283" s="1110"/>
      <c r="HH283" s="1110"/>
      <c r="HI283" s="1110"/>
      <c r="HJ283" s="1110"/>
      <c r="HK283" s="1110"/>
      <c r="HL283" s="1110"/>
      <c r="HM283" s="1110"/>
      <c r="HN283" s="1110"/>
      <c r="HO283" s="1110"/>
      <c r="HP283" s="1110"/>
      <c r="HQ283" s="1110"/>
      <c r="HR283" s="1110"/>
      <c r="HS283" s="1110"/>
      <c r="HT283" s="1110"/>
      <c r="HU283" s="1110"/>
      <c r="HV283" s="1110"/>
      <c r="HW283" s="1110"/>
      <c r="HX283" s="1110"/>
      <c r="HY283" s="1110"/>
      <c r="HZ283" s="1110"/>
      <c r="IA283" s="1110"/>
      <c r="IB283" s="1110"/>
      <c r="IC283" s="1110"/>
      <c r="ID283" s="1109"/>
      <c r="IE283" s="1109"/>
      <c r="IF283" s="1110"/>
      <c r="IG283" s="1111"/>
      <c r="IH283" s="1110"/>
      <c r="II283" s="1110"/>
      <c r="IJ283" s="1110"/>
      <c r="IK283" s="1110"/>
      <c r="IL283" s="1110"/>
      <c r="IM283" s="1110"/>
      <c r="IN283" s="1110"/>
      <c r="IO283" s="1110"/>
      <c r="IP283" s="1110"/>
      <c r="IQ283" s="1110"/>
      <c r="IR283" s="1110"/>
      <c r="IS283" s="1110"/>
      <c r="IT283" s="1110"/>
      <c r="IU283" s="1110"/>
      <c r="IV283" s="1110"/>
      <c r="IW283" s="1110"/>
      <c r="IX283" s="1110"/>
      <c r="IY283" s="1110"/>
      <c r="IZ283" s="1110"/>
      <c r="JA283" s="1110"/>
      <c r="JB283" s="1110"/>
      <c r="JC283" s="1110"/>
      <c r="JD283" s="1110"/>
      <c r="JE283" s="1110"/>
      <c r="JF283" s="1110"/>
      <c r="JG283" s="1110"/>
      <c r="JH283" s="1110"/>
      <c r="JI283" s="1110"/>
      <c r="JJ283" s="1110"/>
      <c r="JK283" s="1112"/>
    </row>
    <row r="284" spans="1:271" ht="17.25" hidden="1">
      <c r="A284" s="1113"/>
      <c r="B284" s="1114"/>
      <c r="C284" s="1115"/>
      <c r="D284" s="1115"/>
      <c r="E284" s="1116"/>
      <c r="F284" s="1116"/>
      <c r="G284" s="1116"/>
      <c r="H284" s="1115"/>
      <c r="I284" s="1117"/>
      <c r="J284" s="1117"/>
      <c r="K284" s="1118"/>
      <c r="L284" s="1118"/>
      <c r="M284" s="1118"/>
      <c r="N284" s="1119"/>
      <c r="O284" s="1120"/>
      <c r="P284" s="1121"/>
      <c r="Q284" s="1119"/>
      <c r="R284" s="1119"/>
      <c r="S284" s="1119"/>
      <c r="T284" s="1119"/>
      <c r="U284" s="1119"/>
      <c r="V284" s="1119"/>
      <c r="W284" s="1044"/>
      <c r="X284" s="1119"/>
      <c r="Y284" s="1124"/>
      <c r="Z284" s="1124"/>
      <c r="AA284" s="1103"/>
      <c r="AB284" s="1103"/>
      <c r="AC284" s="1103"/>
      <c r="AD284" s="1103"/>
      <c r="AE284" s="1103"/>
      <c r="AF284" s="1103"/>
      <c r="AG284" s="1103"/>
      <c r="AH284" s="1103"/>
      <c r="AI284" s="1103"/>
      <c r="AJ284" s="1103"/>
      <c r="AK284" s="1103"/>
      <c r="AL284" s="1103"/>
      <c r="AM284" s="1104"/>
      <c r="AN284" s="1104"/>
      <c r="AO284" s="1103"/>
      <c r="AP284" s="1103"/>
      <c r="AQ284" s="1103"/>
      <c r="AR284" s="1103"/>
      <c r="AS284" s="1103"/>
      <c r="AT284" s="1103"/>
      <c r="AU284" s="1103"/>
      <c r="AV284" s="1103"/>
      <c r="AW284" s="1103"/>
      <c r="AX284" s="1103"/>
      <c r="AY284" s="1103"/>
      <c r="AZ284" s="1103"/>
      <c r="BA284" s="1103"/>
      <c r="BB284" s="1103"/>
      <c r="BC284" s="1103"/>
      <c r="BD284" s="1103"/>
      <c r="BE284" s="1103"/>
      <c r="BF284" s="1103"/>
      <c r="BG284" s="1103"/>
      <c r="BH284" s="1103"/>
      <c r="BI284" s="1103"/>
      <c r="BJ284" s="1103"/>
      <c r="BK284" s="1103"/>
      <c r="BL284" s="1103"/>
      <c r="BM284" s="1103"/>
      <c r="BN284" s="1103"/>
      <c r="BO284" s="1103"/>
      <c r="BP284" s="1103"/>
      <c r="BQ284" s="1103"/>
      <c r="BR284" s="1103"/>
      <c r="BS284" s="1103"/>
      <c r="BT284" s="1103"/>
      <c r="BU284" s="1103"/>
      <c r="BV284" s="1103"/>
      <c r="BW284" s="1103"/>
      <c r="BX284" s="1103"/>
      <c r="BY284" s="1103"/>
      <c r="BZ284" s="1103"/>
      <c r="CA284" s="1103"/>
      <c r="CB284" s="1103"/>
      <c r="CC284" s="1103"/>
      <c r="CD284" s="1103"/>
      <c r="CE284" s="1103"/>
      <c r="CF284" s="1103"/>
      <c r="CG284" s="1103"/>
      <c r="CH284" s="1103"/>
      <c r="CI284" s="1103"/>
      <c r="CJ284" s="1103"/>
      <c r="CK284" s="1103"/>
      <c r="CL284" s="1103"/>
      <c r="CM284" s="1103"/>
      <c r="CN284" s="1103"/>
      <c r="CO284" s="1103"/>
      <c r="CP284" s="1103"/>
      <c r="CQ284" s="1103"/>
      <c r="CR284" s="1103"/>
      <c r="CS284" s="1103"/>
      <c r="CT284" s="1103"/>
      <c r="CU284" s="1103"/>
      <c r="CV284" s="1103"/>
      <c r="CW284" s="1103"/>
      <c r="CX284" s="1103"/>
      <c r="CY284" s="1103"/>
      <c r="CZ284" s="1103"/>
      <c r="DA284" s="1103"/>
      <c r="DB284" s="1103"/>
      <c r="DC284" s="1103"/>
      <c r="DD284" s="1103"/>
      <c r="DE284" s="1103"/>
      <c r="DF284" s="1103"/>
      <c r="DG284" s="1103"/>
      <c r="DH284" s="1103"/>
      <c r="DI284" s="1103"/>
      <c r="DJ284" s="1103"/>
      <c r="DK284" s="1104"/>
      <c r="DL284" s="1103"/>
      <c r="DM284" s="1103"/>
      <c r="DN284" s="1103"/>
      <c r="DO284" s="1103"/>
      <c r="DP284" s="1103"/>
      <c r="DQ284" s="1103"/>
      <c r="DR284" s="1103"/>
      <c r="DS284" s="1103"/>
      <c r="DT284" s="1103"/>
      <c r="DU284" s="1103"/>
      <c r="DV284" s="1103"/>
      <c r="DW284" s="1103"/>
      <c r="DX284" s="1103"/>
      <c r="DY284" s="1103"/>
      <c r="DZ284" s="1103"/>
      <c r="EA284" s="1103"/>
      <c r="EB284" s="1103"/>
      <c r="EC284" s="1103"/>
      <c r="ED284" s="1103"/>
      <c r="EE284" s="1103"/>
      <c r="EF284" s="1103"/>
      <c r="EG284" s="1103"/>
      <c r="EH284" s="1103"/>
      <c r="EI284" s="1103"/>
      <c r="EJ284" s="1103"/>
      <c r="EK284" s="1103"/>
      <c r="EL284" s="1104"/>
      <c r="EM284" s="1103"/>
      <c r="EN284" s="1103"/>
      <c r="EO284" s="1103"/>
      <c r="EP284" s="1103"/>
      <c r="EQ284" s="1103"/>
      <c r="ER284" s="1103"/>
      <c r="ES284" s="1103"/>
      <c r="ET284" s="1103"/>
      <c r="EU284" s="1103"/>
      <c r="EV284" s="1103"/>
      <c r="EW284" s="1103"/>
      <c r="EX284" s="1103"/>
      <c r="EY284" s="1103"/>
      <c r="EZ284" s="1103"/>
      <c r="FA284" s="1103"/>
      <c r="FB284" s="1103"/>
      <c r="FC284" s="1103"/>
      <c r="FD284" s="1103"/>
      <c r="FE284" s="1103"/>
      <c r="FF284" s="1105"/>
      <c r="FG284" s="1103"/>
      <c r="FH284" s="1103"/>
      <c r="FI284" s="1103"/>
      <c r="FJ284" s="1103"/>
      <c r="FK284" s="1103"/>
      <c r="FL284" s="1103"/>
      <c r="FM284" s="1103"/>
      <c r="FN284" s="1103"/>
      <c r="FO284" s="1103"/>
      <c r="FP284" s="1103"/>
      <c r="FQ284" s="1103"/>
      <c r="FR284" s="1106"/>
      <c r="FS284" s="1103"/>
      <c r="FT284" s="1103"/>
      <c r="FU284" s="1103"/>
      <c r="FV284" s="1103"/>
      <c r="FW284" s="1103"/>
      <c r="FX284" s="1103"/>
      <c r="FY284" s="1103"/>
      <c r="FZ284" s="1103"/>
      <c r="GA284" s="1103"/>
      <c r="GB284" s="1103"/>
      <c r="GC284" s="1103"/>
      <c r="GD284" s="1107"/>
      <c r="GE284" s="1107"/>
      <c r="GF284" s="1107"/>
      <c r="GG284" s="1107"/>
      <c r="GH284" s="1108"/>
      <c r="GI284" s="1109"/>
      <c r="GJ284" s="1107"/>
      <c r="GK284" s="1107"/>
      <c r="GL284" s="1107"/>
      <c r="GM284" s="1107"/>
      <c r="GN284" s="1107"/>
      <c r="GO284" s="1107"/>
      <c r="GP284" s="1110"/>
      <c r="GQ284" s="1110"/>
      <c r="GR284" s="1110"/>
      <c r="GS284" s="1110"/>
      <c r="GT284" s="1110"/>
      <c r="GU284" s="1110"/>
      <c r="GV284" s="1110"/>
      <c r="GW284" s="1110"/>
      <c r="GX284" s="1110"/>
      <c r="GY284" s="1110"/>
      <c r="GZ284" s="1110"/>
      <c r="HA284" s="1110"/>
      <c r="HB284" s="1110"/>
      <c r="HC284" s="1110"/>
      <c r="HD284" s="1110"/>
      <c r="HE284" s="1110"/>
      <c r="HF284" s="1110"/>
      <c r="HG284" s="1110"/>
      <c r="HH284" s="1110"/>
      <c r="HI284" s="1110"/>
      <c r="HJ284" s="1110"/>
      <c r="HK284" s="1110"/>
      <c r="HL284" s="1110"/>
      <c r="HM284" s="1110"/>
      <c r="HN284" s="1110"/>
      <c r="HO284" s="1110"/>
      <c r="HP284" s="1110"/>
      <c r="HQ284" s="1110"/>
      <c r="HR284" s="1110"/>
      <c r="HS284" s="1110"/>
      <c r="HT284" s="1110"/>
      <c r="HU284" s="1110"/>
      <c r="HV284" s="1110"/>
      <c r="HW284" s="1110"/>
      <c r="HX284" s="1110"/>
      <c r="HY284" s="1110"/>
      <c r="HZ284" s="1110"/>
      <c r="IA284" s="1110"/>
      <c r="IB284" s="1110"/>
      <c r="IC284" s="1110"/>
      <c r="ID284" s="1109"/>
      <c r="IE284" s="1109"/>
      <c r="IF284" s="1110"/>
      <c r="IG284" s="1111"/>
      <c r="IH284" s="1110"/>
      <c r="II284" s="1110"/>
      <c r="IJ284" s="1110"/>
      <c r="IK284" s="1110"/>
      <c r="IL284" s="1110"/>
      <c r="IM284" s="1110"/>
      <c r="IN284" s="1110"/>
      <c r="IO284" s="1110"/>
      <c r="IP284" s="1110"/>
      <c r="IQ284" s="1110"/>
      <c r="IR284" s="1110"/>
      <c r="IS284" s="1110"/>
      <c r="IT284" s="1110"/>
      <c r="IU284" s="1110"/>
      <c r="IV284" s="1110"/>
      <c r="IW284" s="1110"/>
      <c r="IX284" s="1110"/>
      <c r="IY284" s="1110"/>
      <c r="IZ284" s="1110"/>
      <c r="JA284" s="1110"/>
      <c r="JB284" s="1110"/>
      <c r="JC284" s="1110"/>
      <c r="JD284" s="1110"/>
      <c r="JE284" s="1110"/>
      <c r="JF284" s="1110"/>
      <c r="JG284" s="1110"/>
      <c r="JH284" s="1110"/>
      <c r="JI284" s="1110"/>
      <c r="JJ284" s="1110"/>
      <c r="JK284" s="1112"/>
    </row>
    <row r="285" spans="1:271" ht="17.25" hidden="1">
      <c r="A285" s="1113"/>
      <c r="B285" s="1114"/>
      <c r="C285" s="1115"/>
      <c r="D285" s="1115"/>
      <c r="E285" s="1116"/>
      <c r="F285" s="1116"/>
      <c r="G285" s="1116"/>
      <c r="H285" s="1115"/>
      <c r="I285" s="1117"/>
      <c r="J285" s="1117"/>
      <c r="K285" s="1118"/>
      <c r="L285" s="1118"/>
      <c r="M285" s="1118"/>
      <c r="N285" s="1119"/>
      <c r="O285" s="1120"/>
      <c r="P285" s="1121"/>
      <c r="Q285" s="1119"/>
      <c r="R285" s="1119"/>
      <c r="S285" s="1119"/>
      <c r="T285" s="1119"/>
      <c r="U285" s="1119"/>
      <c r="V285" s="1119"/>
      <c r="W285" s="1044"/>
      <c r="X285" s="1119"/>
      <c r="Y285" s="1122"/>
      <c r="Z285" s="1122"/>
      <c r="AA285" s="1103"/>
      <c r="AB285" s="1103"/>
      <c r="AC285" s="1103"/>
      <c r="AD285" s="1103"/>
      <c r="AE285" s="1103"/>
      <c r="AF285" s="1103"/>
      <c r="AG285" s="1103"/>
      <c r="AH285" s="1103"/>
      <c r="AI285" s="1103"/>
      <c r="AJ285" s="1103"/>
      <c r="AK285" s="1103"/>
      <c r="AL285" s="1103"/>
      <c r="AM285" s="1104"/>
      <c r="AN285" s="1104"/>
      <c r="AO285" s="1103"/>
      <c r="AP285" s="1103"/>
      <c r="AQ285" s="1103"/>
      <c r="AR285" s="1103"/>
      <c r="AS285" s="1103"/>
      <c r="AT285" s="1103"/>
      <c r="AU285" s="1103"/>
      <c r="AV285" s="1103"/>
      <c r="AW285" s="1103"/>
      <c r="AX285" s="1103"/>
      <c r="AY285" s="1103"/>
      <c r="AZ285" s="1103"/>
      <c r="BA285" s="1103"/>
      <c r="BB285" s="1103"/>
      <c r="BC285" s="1103"/>
      <c r="BD285" s="1103"/>
      <c r="BE285" s="1103"/>
      <c r="BF285" s="1103"/>
      <c r="BG285" s="1103"/>
      <c r="BH285" s="1103"/>
      <c r="BI285" s="1103"/>
      <c r="BJ285" s="1103"/>
      <c r="BK285" s="1103"/>
      <c r="BL285" s="1103"/>
      <c r="BM285" s="1103"/>
      <c r="BN285" s="1103"/>
      <c r="BO285" s="1103"/>
      <c r="BP285" s="1103"/>
      <c r="BQ285" s="1103"/>
      <c r="BR285" s="1103"/>
      <c r="BS285" s="1103"/>
      <c r="BT285" s="1103"/>
      <c r="BU285" s="1103"/>
      <c r="BV285" s="1103"/>
      <c r="BW285" s="1103"/>
      <c r="BX285" s="1103"/>
      <c r="BY285" s="1103"/>
      <c r="BZ285" s="1103"/>
      <c r="CA285" s="1103"/>
      <c r="CB285" s="1103"/>
      <c r="CC285" s="1103"/>
      <c r="CD285" s="1103"/>
      <c r="CE285" s="1103"/>
      <c r="CF285" s="1103"/>
      <c r="CG285" s="1103"/>
      <c r="CH285" s="1103"/>
      <c r="CI285" s="1103"/>
      <c r="CJ285" s="1103"/>
      <c r="CK285" s="1103"/>
      <c r="CL285" s="1103"/>
      <c r="CM285" s="1103"/>
      <c r="CN285" s="1103"/>
      <c r="CO285" s="1103"/>
      <c r="CP285" s="1103"/>
      <c r="CQ285" s="1103"/>
      <c r="CR285" s="1103"/>
      <c r="CS285" s="1103"/>
      <c r="CT285" s="1103"/>
      <c r="CU285" s="1103"/>
      <c r="CV285" s="1103"/>
      <c r="CW285" s="1103"/>
      <c r="CX285" s="1103"/>
      <c r="CY285" s="1103"/>
      <c r="CZ285" s="1103"/>
      <c r="DA285" s="1103"/>
      <c r="DB285" s="1103"/>
      <c r="DC285" s="1103"/>
      <c r="DD285" s="1103"/>
      <c r="DE285" s="1103"/>
      <c r="DF285" s="1103"/>
      <c r="DG285" s="1103"/>
      <c r="DH285" s="1103"/>
      <c r="DI285" s="1103"/>
      <c r="DJ285" s="1103"/>
      <c r="DK285" s="1104"/>
      <c r="DL285" s="1103"/>
      <c r="DM285" s="1103"/>
      <c r="DN285" s="1103"/>
      <c r="DO285" s="1103"/>
      <c r="DP285" s="1103"/>
      <c r="DQ285" s="1103"/>
      <c r="DR285" s="1103"/>
      <c r="DS285" s="1103"/>
      <c r="DT285" s="1103"/>
      <c r="DU285" s="1103"/>
      <c r="DV285" s="1103"/>
      <c r="DW285" s="1103"/>
      <c r="DX285" s="1103"/>
      <c r="DY285" s="1103"/>
      <c r="DZ285" s="1103"/>
      <c r="EA285" s="1103"/>
      <c r="EB285" s="1103"/>
      <c r="EC285" s="1103"/>
      <c r="ED285" s="1103"/>
      <c r="EE285" s="1103"/>
      <c r="EF285" s="1103"/>
      <c r="EG285" s="1103"/>
      <c r="EH285" s="1103"/>
      <c r="EI285" s="1103"/>
      <c r="EJ285" s="1103"/>
      <c r="EK285" s="1103"/>
      <c r="EL285" s="1104"/>
      <c r="EM285" s="1103"/>
      <c r="EN285" s="1103"/>
      <c r="EO285" s="1103"/>
      <c r="EP285" s="1103"/>
      <c r="EQ285" s="1103"/>
      <c r="ER285" s="1103"/>
      <c r="ES285" s="1103"/>
      <c r="ET285" s="1103"/>
      <c r="EU285" s="1103"/>
      <c r="EV285" s="1103"/>
      <c r="EW285" s="1103"/>
      <c r="EX285" s="1103"/>
      <c r="EY285" s="1103"/>
      <c r="EZ285" s="1103"/>
      <c r="FA285" s="1103"/>
      <c r="FB285" s="1103"/>
      <c r="FC285" s="1103"/>
      <c r="FD285" s="1103"/>
      <c r="FE285" s="1103"/>
      <c r="FF285" s="1105"/>
      <c r="FG285" s="1103"/>
      <c r="FH285" s="1103"/>
      <c r="FI285" s="1103"/>
      <c r="FJ285" s="1103"/>
      <c r="FK285" s="1103"/>
      <c r="FL285" s="1103"/>
      <c r="FM285" s="1103"/>
      <c r="FN285" s="1103"/>
      <c r="FO285" s="1103"/>
      <c r="FP285" s="1103"/>
      <c r="FQ285" s="1106"/>
      <c r="FR285" s="1106"/>
      <c r="FS285" s="1103"/>
      <c r="FT285" s="1103"/>
      <c r="FU285" s="1103"/>
      <c r="FV285" s="1103"/>
      <c r="FW285" s="1103"/>
      <c r="FX285" s="1103"/>
      <c r="FY285" s="1103"/>
      <c r="FZ285" s="1103"/>
      <c r="GA285" s="1103"/>
      <c r="GB285" s="1103"/>
      <c r="GC285" s="1103"/>
      <c r="GD285" s="1107"/>
      <c r="GE285" s="1107"/>
      <c r="GF285" s="1107"/>
      <c r="GG285" s="1107"/>
      <c r="GH285" s="1108"/>
      <c r="GI285" s="1109"/>
      <c r="GJ285" s="1107"/>
      <c r="GK285" s="1107"/>
      <c r="GL285" s="1107"/>
      <c r="GM285" s="1107"/>
      <c r="GN285" s="1107"/>
      <c r="GO285" s="1107"/>
      <c r="GP285" s="1110"/>
      <c r="GQ285" s="1110"/>
      <c r="GR285" s="1110"/>
      <c r="GS285" s="1110"/>
      <c r="GT285" s="1110"/>
      <c r="GU285" s="1110"/>
      <c r="GV285" s="1110"/>
      <c r="GW285" s="1110"/>
      <c r="GX285" s="1110"/>
      <c r="GY285" s="1110"/>
      <c r="GZ285" s="1110"/>
      <c r="HA285" s="1110"/>
      <c r="HB285" s="1110"/>
      <c r="HC285" s="1110"/>
      <c r="HD285" s="1110"/>
      <c r="HE285" s="1110"/>
      <c r="HF285" s="1110"/>
      <c r="HG285" s="1110"/>
      <c r="HH285" s="1110"/>
      <c r="HI285" s="1110"/>
      <c r="HJ285" s="1110"/>
      <c r="HK285" s="1110"/>
      <c r="HL285" s="1110"/>
      <c r="HM285" s="1110"/>
      <c r="HN285" s="1110"/>
      <c r="HO285" s="1110"/>
      <c r="HP285" s="1110"/>
      <c r="HQ285" s="1110"/>
      <c r="HR285" s="1110"/>
      <c r="HS285" s="1110"/>
      <c r="HT285" s="1110"/>
      <c r="HU285" s="1110"/>
      <c r="HV285" s="1110"/>
      <c r="HW285" s="1110"/>
      <c r="HX285" s="1110"/>
      <c r="HY285" s="1110"/>
      <c r="HZ285" s="1110"/>
      <c r="IA285" s="1110"/>
      <c r="IB285" s="1110"/>
      <c r="IC285" s="1110"/>
      <c r="ID285" s="1109"/>
      <c r="IE285" s="1109"/>
      <c r="IF285" s="1110"/>
      <c r="IG285" s="1111"/>
      <c r="IH285" s="1110"/>
      <c r="II285" s="1110"/>
      <c r="IJ285" s="1110"/>
      <c r="IK285" s="1110"/>
      <c r="IL285" s="1110"/>
      <c r="IM285" s="1110"/>
      <c r="IN285" s="1110"/>
      <c r="IO285" s="1110"/>
      <c r="IP285" s="1110"/>
      <c r="IQ285" s="1110"/>
      <c r="IR285" s="1110"/>
      <c r="IS285" s="1110"/>
      <c r="IT285" s="1110"/>
      <c r="IU285" s="1110"/>
      <c r="IV285" s="1110"/>
      <c r="IW285" s="1110"/>
      <c r="IX285" s="1110"/>
      <c r="IY285" s="1110"/>
      <c r="IZ285" s="1110"/>
      <c r="JA285" s="1110"/>
      <c r="JB285" s="1110"/>
      <c r="JC285" s="1110"/>
      <c r="JD285" s="1110"/>
      <c r="JE285" s="1110"/>
      <c r="JF285" s="1110"/>
      <c r="JG285" s="1110"/>
      <c r="JH285" s="1110"/>
      <c r="JI285" s="1110"/>
      <c r="JJ285" s="1110"/>
      <c r="JK285" s="1112"/>
    </row>
    <row r="286" spans="1:271" ht="17.25" hidden="1">
      <c r="A286" s="1113"/>
      <c r="B286" s="1114"/>
      <c r="C286" s="1115"/>
      <c r="D286" s="1115"/>
      <c r="E286" s="1116"/>
      <c r="F286" s="1116"/>
      <c r="G286" s="1116"/>
      <c r="H286" s="1115"/>
      <c r="I286" s="1117"/>
      <c r="J286" s="1117"/>
      <c r="K286" s="1118"/>
      <c r="L286" s="1118"/>
      <c r="M286" s="1118"/>
      <c r="N286" s="1119"/>
      <c r="O286" s="1120"/>
      <c r="P286" s="1121"/>
      <c r="Q286" s="1119"/>
      <c r="R286" s="1119"/>
      <c r="S286" s="1119"/>
      <c r="T286" s="1119"/>
      <c r="U286" s="1119"/>
      <c r="V286" s="1119"/>
      <c r="W286" s="1044"/>
      <c r="X286" s="1119"/>
      <c r="Y286" s="1124"/>
      <c r="Z286" s="1124"/>
      <c r="AA286" s="1103"/>
      <c r="AB286" s="1103"/>
      <c r="AC286" s="1103"/>
      <c r="AD286" s="1103"/>
      <c r="AE286" s="1103"/>
      <c r="AF286" s="1103"/>
      <c r="AG286" s="1103"/>
      <c r="AH286" s="1103"/>
      <c r="AI286" s="1103"/>
      <c r="AJ286" s="1103"/>
      <c r="AK286" s="1103"/>
      <c r="AL286" s="1103"/>
      <c r="AM286" s="1104"/>
      <c r="AN286" s="1104"/>
      <c r="AO286" s="1103"/>
      <c r="AP286" s="1103"/>
      <c r="AQ286" s="1103"/>
      <c r="AR286" s="1103"/>
      <c r="AS286" s="1103"/>
      <c r="AT286" s="1103"/>
      <c r="AU286" s="1103"/>
      <c r="AV286" s="1103"/>
      <c r="AW286" s="1103"/>
      <c r="AX286" s="1103"/>
      <c r="AY286" s="1103"/>
      <c r="AZ286" s="1103"/>
      <c r="BA286" s="1103"/>
      <c r="BB286" s="1103"/>
      <c r="BC286" s="1103"/>
      <c r="BD286" s="1103"/>
      <c r="BE286" s="1103"/>
      <c r="BF286" s="1103"/>
      <c r="BG286" s="1103"/>
      <c r="BH286" s="1103"/>
      <c r="BI286" s="1103"/>
      <c r="BJ286" s="1103"/>
      <c r="BK286" s="1103"/>
      <c r="BL286" s="1103"/>
      <c r="BM286" s="1103"/>
      <c r="BN286" s="1103"/>
      <c r="BO286" s="1103"/>
      <c r="BP286" s="1103"/>
      <c r="BQ286" s="1103"/>
      <c r="BR286" s="1103"/>
      <c r="BS286" s="1103"/>
      <c r="BT286" s="1103"/>
      <c r="BU286" s="1103"/>
      <c r="BV286" s="1103"/>
      <c r="BW286" s="1103"/>
      <c r="BX286" s="1103"/>
      <c r="BY286" s="1103"/>
      <c r="BZ286" s="1103"/>
      <c r="CA286" s="1103"/>
      <c r="CB286" s="1103"/>
      <c r="CC286" s="1103"/>
      <c r="CD286" s="1103"/>
      <c r="CE286" s="1103"/>
      <c r="CF286" s="1103"/>
      <c r="CG286" s="1103"/>
      <c r="CH286" s="1103"/>
      <c r="CI286" s="1103"/>
      <c r="CJ286" s="1103"/>
      <c r="CK286" s="1103"/>
      <c r="CL286" s="1103"/>
      <c r="CM286" s="1103"/>
      <c r="CN286" s="1103"/>
      <c r="CO286" s="1103"/>
      <c r="CP286" s="1103"/>
      <c r="CQ286" s="1103"/>
      <c r="CR286" s="1103"/>
      <c r="CS286" s="1103"/>
      <c r="CT286" s="1103"/>
      <c r="CU286" s="1103"/>
      <c r="CV286" s="1103"/>
      <c r="CW286" s="1103"/>
      <c r="CX286" s="1103"/>
      <c r="CY286" s="1103"/>
      <c r="CZ286" s="1103"/>
      <c r="DA286" s="1103"/>
      <c r="DB286" s="1103"/>
      <c r="DC286" s="1103"/>
      <c r="DD286" s="1103"/>
      <c r="DE286" s="1103"/>
      <c r="DF286" s="1103"/>
      <c r="DG286" s="1103"/>
      <c r="DH286" s="1103"/>
      <c r="DI286" s="1103"/>
      <c r="DJ286" s="1103"/>
      <c r="DK286" s="1104"/>
      <c r="DL286" s="1103"/>
      <c r="DM286" s="1103"/>
      <c r="DN286" s="1103"/>
      <c r="DO286" s="1103"/>
      <c r="DP286" s="1103"/>
      <c r="DQ286" s="1103"/>
      <c r="DR286" s="1103"/>
      <c r="DS286" s="1103"/>
      <c r="DT286" s="1103"/>
      <c r="DU286" s="1103"/>
      <c r="DV286" s="1103"/>
      <c r="DW286" s="1103"/>
      <c r="DX286" s="1103"/>
      <c r="DY286" s="1103"/>
      <c r="DZ286" s="1103"/>
      <c r="EA286" s="1103"/>
      <c r="EB286" s="1103"/>
      <c r="EC286" s="1103"/>
      <c r="ED286" s="1103"/>
      <c r="EE286" s="1103"/>
      <c r="EF286" s="1103"/>
      <c r="EG286" s="1103"/>
      <c r="EH286" s="1103"/>
      <c r="EI286" s="1103"/>
      <c r="EJ286" s="1103"/>
      <c r="EK286" s="1103"/>
      <c r="EL286" s="1104"/>
      <c r="EM286" s="1103"/>
      <c r="EN286" s="1103"/>
      <c r="EO286" s="1103"/>
      <c r="EP286" s="1103"/>
      <c r="EQ286" s="1103"/>
      <c r="ER286" s="1103"/>
      <c r="ES286" s="1103"/>
      <c r="ET286" s="1103"/>
      <c r="EU286" s="1103"/>
      <c r="EV286" s="1103"/>
      <c r="EW286" s="1103"/>
      <c r="EX286" s="1103"/>
      <c r="EY286" s="1103"/>
      <c r="EZ286" s="1103"/>
      <c r="FA286" s="1103"/>
      <c r="FB286" s="1103"/>
      <c r="FC286" s="1103"/>
      <c r="FD286" s="1103"/>
      <c r="FE286" s="1103"/>
      <c r="FF286" s="1105"/>
      <c r="FG286" s="1103"/>
      <c r="FH286" s="1103"/>
      <c r="FI286" s="1103"/>
      <c r="FJ286" s="1103"/>
      <c r="FK286" s="1103"/>
      <c r="FL286" s="1103"/>
      <c r="FM286" s="1103"/>
      <c r="FN286" s="1103"/>
      <c r="FO286" s="1103"/>
      <c r="FP286" s="1103"/>
      <c r="FQ286" s="1103"/>
      <c r="FR286" s="1106"/>
      <c r="FS286" s="1103"/>
      <c r="FT286" s="1103"/>
      <c r="FU286" s="1103"/>
      <c r="FV286" s="1103"/>
      <c r="FW286" s="1103"/>
      <c r="FX286" s="1103"/>
      <c r="FY286" s="1103"/>
      <c r="FZ286" s="1103"/>
      <c r="GA286" s="1103"/>
      <c r="GB286" s="1103"/>
      <c r="GC286" s="1103"/>
      <c r="GD286" s="1107"/>
      <c r="GE286" s="1107"/>
      <c r="GF286" s="1107"/>
      <c r="GG286" s="1107"/>
      <c r="GH286" s="1108"/>
      <c r="GI286" s="1109"/>
      <c r="GJ286" s="1107"/>
      <c r="GK286" s="1107"/>
      <c r="GL286" s="1107"/>
      <c r="GM286" s="1107"/>
      <c r="GN286" s="1107"/>
      <c r="GO286" s="1107"/>
      <c r="GP286" s="1110"/>
      <c r="GQ286" s="1110"/>
      <c r="GR286" s="1110"/>
      <c r="GS286" s="1110"/>
      <c r="GT286" s="1110"/>
      <c r="GU286" s="1110"/>
      <c r="GV286" s="1110"/>
      <c r="GW286" s="1110"/>
      <c r="GX286" s="1110"/>
      <c r="GY286" s="1110"/>
      <c r="GZ286" s="1110"/>
      <c r="HA286" s="1110"/>
      <c r="HB286" s="1110"/>
      <c r="HC286" s="1110"/>
      <c r="HD286" s="1110"/>
      <c r="HE286" s="1110"/>
      <c r="HF286" s="1110"/>
      <c r="HG286" s="1110"/>
      <c r="HH286" s="1110"/>
      <c r="HI286" s="1110"/>
      <c r="HJ286" s="1110"/>
      <c r="HK286" s="1110"/>
      <c r="HL286" s="1110"/>
      <c r="HM286" s="1110"/>
      <c r="HN286" s="1110"/>
      <c r="HO286" s="1110"/>
      <c r="HP286" s="1110"/>
      <c r="HQ286" s="1110"/>
      <c r="HR286" s="1110"/>
      <c r="HS286" s="1110"/>
      <c r="HT286" s="1110"/>
      <c r="HU286" s="1110"/>
      <c r="HV286" s="1110"/>
      <c r="HW286" s="1110"/>
      <c r="HX286" s="1110"/>
      <c r="HY286" s="1110"/>
      <c r="HZ286" s="1110"/>
      <c r="IA286" s="1110"/>
      <c r="IB286" s="1110"/>
      <c r="IC286" s="1110"/>
      <c r="ID286" s="1109"/>
      <c r="IE286" s="1109"/>
      <c r="IF286" s="1110"/>
      <c r="IG286" s="1111"/>
      <c r="IH286" s="1110"/>
      <c r="II286" s="1110"/>
      <c r="IJ286" s="1110"/>
      <c r="IK286" s="1110"/>
      <c r="IL286" s="1110"/>
      <c r="IM286" s="1110"/>
      <c r="IN286" s="1110"/>
      <c r="IO286" s="1110"/>
      <c r="IP286" s="1110"/>
      <c r="IQ286" s="1110"/>
      <c r="IR286" s="1110"/>
      <c r="IS286" s="1110"/>
      <c r="IT286" s="1110"/>
      <c r="IU286" s="1110"/>
      <c r="IV286" s="1110"/>
      <c r="IW286" s="1110"/>
      <c r="IX286" s="1110"/>
      <c r="IY286" s="1110"/>
      <c r="IZ286" s="1110"/>
      <c r="JA286" s="1110"/>
      <c r="JB286" s="1110"/>
      <c r="JC286" s="1110"/>
      <c r="JD286" s="1110"/>
      <c r="JE286" s="1110"/>
      <c r="JF286" s="1110"/>
      <c r="JG286" s="1110"/>
      <c r="JH286" s="1110"/>
      <c r="JI286" s="1110"/>
      <c r="JJ286" s="1110"/>
      <c r="JK286" s="1112"/>
    </row>
    <row r="287" spans="1:271" ht="17.25" hidden="1">
      <c r="A287" s="1113"/>
      <c r="B287" s="1114"/>
      <c r="C287" s="1115"/>
      <c r="D287" s="1115"/>
      <c r="E287" s="1116"/>
      <c r="F287" s="1116"/>
      <c r="G287" s="1116"/>
      <c r="H287" s="1115"/>
      <c r="I287" s="1117"/>
      <c r="J287" s="1117"/>
      <c r="K287" s="1118"/>
      <c r="L287" s="1118"/>
      <c r="M287" s="1118"/>
      <c r="N287" s="1119"/>
      <c r="O287" s="1120"/>
      <c r="P287" s="1121"/>
      <c r="Q287" s="1119"/>
      <c r="R287" s="1119"/>
      <c r="S287" s="1119"/>
      <c r="T287" s="1119"/>
      <c r="U287" s="1119"/>
      <c r="V287" s="1119"/>
      <c r="W287" s="1044"/>
      <c r="X287" s="1119"/>
      <c r="Y287" s="1122"/>
      <c r="Z287" s="1122"/>
      <c r="AA287" s="1103"/>
      <c r="AB287" s="1103"/>
      <c r="AC287" s="1103"/>
      <c r="AD287" s="1103"/>
      <c r="AE287" s="1103"/>
      <c r="AF287" s="1103"/>
      <c r="AG287" s="1103"/>
      <c r="AH287" s="1103"/>
      <c r="AI287" s="1103"/>
      <c r="AJ287" s="1103"/>
      <c r="AK287" s="1103"/>
      <c r="AL287" s="1103"/>
      <c r="AM287" s="1104"/>
      <c r="AN287" s="1104"/>
      <c r="AO287" s="1103"/>
      <c r="AP287" s="1103"/>
      <c r="AQ287" s="1103"/>
      <c r="AR287" s="1103"/>
      <c r="AS287" s="1103"/>
      <c r="AT287" s="1103"/>
      <c r="AU287" s="1103"/>
      <c r="AV287" s="1103"/>
      <c r="AW287" s="1103"/>
      <c r="AX287" s="1103"/>
      <c r="AY287" s="1103"/>
      <c r="AZ287" s="1103"/>
      <c r="BA287" s="1103"/>
      <c r="BB287" s="1103"/>
      <c r="BC287" s="1103"/>
      <c r="BD287" s="1103"/>
      <c r="BE287" s="1103"/>
      <c r="BF287" s="1103"/>
      <c r="BG287" s="1103"/>
      <c r="BH287" s="1103"/>
      <c r="BI287" s="1103"/>
      <c r="BJ287" s="1103"/>
      <c r="BK287" s="1103"/>
      <c r="BL287" s="1103"/>
      <c r="BM287" s="1103"/>
      <c r="BN287" s="1103"/>
      <c r="BO287" s="1103"/>
      <c r="BP287" s="1103"/>
      <c r="BQ287" s="1103"/>
      <c r="BR287" s="1103"/>
      <c r="BS287" s="1103"/>
      <c r="BT287" s="1103"/>
      <c r="BU287" s="1103"/>
      <c r="BV287" s="1103"/>
      <c r="BW287" s="1103"/>
      <c r="BX287" s="1103"/>
      <c r="BY287" s="1103"/>
      <c r="BZ287" s="1103"/>
      <c r="CA287" s="1103"/>
      <c r="CB287" s="1103"/>
      <c r="CC287" s="1103"/>
      <c r="CD287" s="1103"/>
      <c r="CE287" s="1103"/>
      <c r="CF287" s="1103"/>
      <c r="CG287" s="1103"/>
      <c r="CH287" s="1103"/>
      <c r="CI287" s="1103"/>
      <c r="CJ287" s="1103"/>
      <c r="CK287" s="1103"/>
      <c r="CL287" s="1103"/>
      <c r="CM287" s="1103"/>
      <c r="CN287" s="1103"/>
      <c r="CO287" s="1103"/>
      <c r="CP287" s="1103"/>
      <c r="CQ287" s="1103"/>
      <c r="CR287" s="1103"/>
      <c r="CS287" s="1103"/>
      <c r="CT287" s="1103"/>
      <c r="CU287" s="1103"/>
      <c r="CV287" s="1103"/>
      <c r="CW287" s="1103"/>
      <c r="CX287" s="1103"/>
      <c r="CY287" s="1103"/>
      <c r="CZ287" s="1103"/>
      <c r="DA287" s="1103"/>
      <c r="DB287" s="1103"/>
      <c r="DC287" s="1103"/>
      <c r="DD287" s="1103"/>
      <c r="DE287" s="1103"/>
      <c r="DF287" s="1103"/>
      <c r="DG287" s="1103"/>
      <c r="DH287" s="1103"/>
      <c r="DI287" s="1103"/>
      <c r="DJ287" s="1103"/>
      <c r="DK287" s="1104"/>
      <c r="DL287" s="1103"/>
      <c r="DM287" s="1103"/>
      <c r="DN287" s="1103"/>
      <c r="DO287" s="1103"/>
      <c r="DP287" s="1103"/>
      <c r="DQ287" s="1103"/>
      <c r="DR287" s="1103"/>
      <c r="DS287" s="1103"/>
      <c r="DT287" s="1103"/>
      <c r="DU287" s="1103"/>
      <c r="DV287" s="1103"/>
      <c r="DW287" s="1103"/>
      <c r="DX287" s="1103"/>
      <c r="DY287" s="1103"/>
      <c r="DZ287" s="1103"/>
      <c r="EA287" s="1103"/>
      <c r="EB287" s="1103"/>
      <c r="EC287" s="1103"/>
      <c r="ED287" s="1103"/>
      <c r="EE287" s="1103"/>
      <c r="EF287" s="1103"/>
      <c r="EG287" s="1103"/>
      <c r="EH287" s="1103"/>
      <c r="EI287" s="1103"/>
      <c r="EJ287" s="1103"/>
      <c r="EK287" s="1103"/>
      <c r="EL287" s="1104"/>
      <c r="EM287" s="1103"/>
      <c r="EN287" s="1103"/>
      <c r="EO287" s="1103"/>
      <c r="EP287" s="1103"/>
      <c r="EQ287" s="1103"/>
      <c r="ER287" s="1103"/>
      <c r="ES287" s="1103"/>
      <c r="ET287" s="1103"/>
      <c r="EU287" s="1103"/>
      <c r="EV287" s="1103"/>
      <c r="EW287" s="1103"/>
      <c r="EX287" s="1103"/>
      <c r="EY287" s="1103"/>
      <c r="EZ287" s="1103"/>
      <c r="FA287" s="1103"/>
      <c r="FB287" s="1103"/>
      <c r="FC287" s="1103"/>
      <c r="FD287" s="1103"/>
      <c r="FE287" s="1103"/>
      <c r="FF287" s="1105"/>
      <c r="FG287" s="1103"/>
      <c r="FH287" s="1103"/>
      <c r="FI287" s="1103"/>
      <c r="FJ287" s="1103"/>
      <c r="FK287" s="1103"/>
      <c r="FL287" s="1103"/>
      <c r="FM287" s="1103"/>
      <c r="FN287" s="1103"/>
      <c r="FO287" s="1103"/>
      <c r="FP287" s="1103"/>
      <c r="FQ287" s="1106"/>
      <c r="FR287" s="1106"/>
      <c r="FS287" s="1103"/>
      <c r="FT287" s="1103"/>
      <c r="FU287" s="1103"/>
      <c r="FV287" s="1103"/>
      <c r="FW287" s="1103"/>
      <c r="FX287" s="1103"/>
      <c r="FY287" s="1103"/>
      <c r="FZ287" s="1103"/>
      <c r="GA287" s="1103"/>
      <c r="GB287" s="1103"/>
      <c r="GC287" s="1103"/>
      <c r="GD287" s="1107"/>
      <c r="GE287" s="1107"/>
      <c r="GF287" s="1107"/>
      <c r="GG287" s="1107"/>
      <c r="GH287" s="1108"/>
      <c r="GI287" s="1109"/>
      <c r="GJ287" s="1107"/>
      <c r="GK287" s="1107"/>
      <c r="GL287" s="1107"/>
      <c r="GM287" s="1107"/>
      <c r="GN287" s="1107"/>
      <c r="GO287" s="1107"/>
      <c r="GP287" s="1110"/>
      <c r="GQ287" s="1110"/>
      <c r="GR287" s="1110"/>
      <c r="GS287" s="1110"/>
      <c r="GT287" s="1110"/>
      <c r="GU287" s="1110"/>
      <c r="GV287" s="1110"/>
      <c r="GW287" s="1110"/>
      <c r="GX287" s="1110"/>
      <c r="GY287" s="1110"/>
      <c r="GZ287" s="1110"/>
      <c r="HA287" s="1110"/>
      <c r="HB287" s="1110"/>
      <c r="HC287" s="1110"/>
      <c r="HD287" s="1110"/>
      <c r="HE287" s="1110"/>
      <c r="HF287" s="1110"/>
      <c r="HG287" s="1110"/>
      <c r="HH287" s="1110"/>
      <c r="HI287" s="1110"/>
      <c r="HJ287" s="1110"/>
      <c r="HK287" s="1110"/>
      <c r="HL287" s="1110"/>
      <c r="HM287" s="1110"/>
      <c r="HN287" s="1110"/>
      <c r="HO287" s="1110"/>
      <c r="HP287" s="1110"/>
      <c r="HQ287" s="1110"/>
      <c r="HR287" s="1110"/>
      <c r="HS287" s="1110"/>
      <c r="HT287" s="1110"/>
      <c r="HU287" s="1110"/>
      <c r="HV287" s="1110"/>
      <c r="HW287" s="1110"/>
      <c r="HX287" s="1110"/>
      <c r="HY287" s="1110"/>
      <c r="HZ287" s="1110"/>
      <c r="IA287" s="1110"/>
      <c r="IB287" s="1110"/>
      <c r="IC287" s="1110"/>
      <c r="ID287" s="1109"/>
      <c r="IE287" s="1109"/>
      <c r="IF287" s="1110"/>
      <c r="IG287" s="1111"/>
      <c r="IH287" s="1110"/>
      <c r="II287" s="1110"/>
      <c r="IJ287" s="1110"/>
      <c r="IK287" s="1110"/>
      <c r="IL287" s="1110"/>
      <c r="IM287" s="1110"/>
      <c r="IN287" s="1110"/>
      <c r="IO287" s="1110"/>
      <c r="IP287" s="1110"/>
      <c r="IQ287" s="1110"/>
      <c r="IR287" s="1110"/>
      <c r="IS287" s="1110"/>
      <c r="IT287" s="1110"/>
      <c r="IU287" s="1110"/>
      <c r="IV287" s="1110"/>
      <c r="IW287" s="1110"/>
      <c r="IX287" s="1110"/>
      <c r="IY287" s="1110"/>
      <c r="IZ287" s="1110"/>
      <c r="JA287" s="1110"/>
      <c r="JB287" s="1110"/>
      <c r="JC287" s="1110"/>
      <c r="JD287" s="1110"/>
      <c r="JE287" s="1110"/>
      <c r="JF287" s="1110"/>
      <c r="JG287" s="1110"/>
      <c r="JH287" s="1110"/>
      <c r="JI287" s="1110"/>
      <c r="JJ287" s="1110"/>
      <c r="JK287" s="1112"/>
    </row>
    <row r="288" spans="1:271" ht="17.25" hidden="1">
      <c r="A288" s="1113"/>
      <c r="B288" s="1114"/>
      <c r="C288" s="1115"/>
      <c r="D288" s="1115"/>
      <c r="E288" s="1116"/>
      <c r="F288" s="1116"/>
      <c r="G288" s="1116"/>
      <c r="H288" s="1115"/>
      <c r="I288" s="1117"/>
      <c r="J288" s="1117"/>
      <c r="K288" s="1118"/>
      <c r="L288" s="1118"/>
      <c r="M288" s="1118"/>
      <c r="N288" s="1119"/>
      <c r="O288" s="1120"/>
      <c r="P288" s="1121"/>
      <c r="Q288" s="1119"/>
      <c r="R288" s="1119"/>
      <c r="S288" s="1119"/>
      <c r="T288" s="1119"/>
      <c r="U288" s="1119"/>
      <c r="V288" s="1119"/>
      <c r="W288" s="1044"/>
      <c r="X288" s="1119"/>
      <c r="Y288" s="1124"/>
      <c r="Z288" s="1124"/>
      <c r="AA288" s="1103"/>
      <c r="AB288" s="1103"/>
      <c r="AC288" s="1103"/>
      <c r="AD288" s="1103"/>
      <c r="AE288" s="1103"/>
      <c r="AF288" s="1103"/>
      <c r="AG288" s="1103"/>
      <c r="AH288" s="1103"/>
      <c r="AI288" s="1103"/>
      <c r="AJ288" s="1103"/>
      <c r="AK288" s="1103"/>
      <c r="AL288" s="1103"/>
      <c r="AM288" s="1104"/>
      <c r="AN288" s="1104"/>
      <c r="AO288" s="1103"/>
      <c r="AP288" s="1103"/>
      <c r="AQ288" s="1103"/>
      <c r="AR288" s="1103"/>
      <c r="AS288" s="1103"/>
      <c r="AT288" s="1103"/>
      <c r="AU288" s="1103"/>
      <c r="AV288" s="1103"/>
      <c r="AW288" s="1103"/>
      <c r="AX288" s="1103"/>
      <c r="AY288" s="1103"/>
      <c r="AZ288" s="1103"/>
      <c r="BA288" s="1103"/>
      <c r="BB288" s="1103"/>
      <c r="BC288" s="1103"/>
      <c r="BD288" s="1103"/>
      <c r="BE288" s="1103"/>
      <c r="BF288" s="1103"/>
      <c r="BG288" s="1103"/>
      <c r="BH288" s="1103"/>
      <c r="BI288" s="1103"/>
      <c r="BJ288" s="1103"/>
      <c r="BK288" s="1103"/>
      <c r="BL288" s="1103"/>
      <c r="BM288" s="1103"/>
      <c r="BN288" s="1103"/>
      <c r="BO288" s="1103"/>
      <c r="BP288" s="1103"/>
      <c r="BQ288" s="1103"/>
      <c r="BR288" s="1103"/>
      <c r="BS288" s="1103"/>
      <c r="BT288" s="1103"/>
      <c r="BU288" s="1103"/>
      <c r="BV288" s="1103"/>
      <c r="BW288" s="1103"/>
      <c r="BX288" s="1103"/>
      <c r="BY288" s="1103"/>
      <c r="BZ288" s="1103"/>
      <c r="CA288" s="1103"/>
      <c r="CB288" s="1103"/>
      <c r="CC288" s="1103"/>
      <c r="CD288" s="1103"/>
      <c r="CE288" s="1103"/>
      <c r="CF288" s="1103"/>
      <c r="CG288" s="1103"/>
      <c r="CH288" s="1103"/>
      <c r="CI288" s="1103"/>
      <c r="CJ288" s="1103"/>
      <c r="CK288" s="1103"/>
      <c r="CL288" s="1103"/>
      <c r="CM288" s="1103"/>
      <c r="CN288" s="1103"/>
      <c r="CO288" s="1103"/>
      <c r="CP288" s="1103"/>
      <c r="CQ288" s="1103"/>
      <c r="CR288" s="1103"/>
      <c r="CS288" s="1103"/>
      <c r="CT288" s="1103"/>
      <c r="CU288" s="1103"/>
      <c r="CV288" s="1103"/>
      <c r="CW288" s="1103"/>
      <c r="CX288" s="1103"/>
      <c r="CY288" s="1103"/>
      <c r="CZ288" s="1103"/>
      <c r="DA288" s="1103"/>
      <c r="DB288" s="1103"/>
      <c r="DC288" s="1103"/>
      <c r="DD288" s="1103"/>
      <c r="DE288" s="1103"/>
      <c r="DF288" s="1103"/>
      <c r="DG288" s="1103"/>
      <c r="DH288" s="1103"/>
      <c r="DI288" s="1103"/>
      <c r="DJ288" s="1103"/>
      <c r="DK288" s="1104"/>
      <c r="DL288" s="1103"/>
      <c r="DM288" s="1103"/>
      <c r="DN288" s="1103"/>
      <c r="DO288" s="1103"/>
      <c r="DP288" s="1103"/>
      <c r="DQ288" s="1103"/>
      <c r="DR288" s="1103"/>
      <c r="DS288" s="1103"/>
      <c r="DT288" s="1103"/>
      <c r="DU288" s="1103"/>
      <c r="DV288" s="1103"/>
      <c r="DW288" s="1103"/>
      <c r="DX288" s="1103"/>
      <c r="DY288" s="1103"/>
      <c r="DZ288" s="1103"/>
      <c r="EA288" s="1103"/>
      <c r="EB288" s="1103"/>
      <c r="EC288" s="1103"/>
      <c r="ED288" s="1103"/>
      <c r="EE288" s="1103"/>
      <c r="EF288" s="1103"/>
      <c r="EG288" s="1103"/>
      <c r="EH288" s="1103"/>
      <c r="EI288" s="1103"/>
      <c r="EJ288" s="1103"/>
      <c r="EK288" s="1103"/>
      <c r="EL288" s="1104"/>
      <c r="EM288" s="1103"/>
      <c r="EN288" s="1103"/>
      <c r="EO288" s="1103"/>
      <c r="EP288" s="1103"/>
      <c r="EQ288" s="1103"/>
      <c r="ER288" s="1103"/>
      <c r="ES288" s="1103"/>
      <c r="ET288" s="1103"/>
      <c r="EU288" s="1103"/>
      <c r="EV288" s="1103"/>
      <c r="EW288" s="1103"/>
      <c r="EX288" s="1103"/>
      <c r="EY288" s="1103"/>
      <c r="EZ288" s="1103"/>
      <c r="FA288" s="1103"/>
      <c r="FB288" s="1103"/>
      <c r="FC288" s="1103"/>
      <c r="FD288" s="1103"/>
      <c r="FE288" s="1103"/>
      <c r="FF288" s="1105"/>
      <c r="FG288" s="1103"/>
      <c r="FH288" s="1103"/>
      <c r="FI288" s="1103"/>
      <c r="FJ288" s="1103"/>
      <c r="FK288" s="1103"/>
      <c r="FL288" s="1103"/>
      <c r="FM288" s="1103"/>
      <c r="FN288" s="1103"/>
      <c r="FO288" s="1103"/>
      <c r="FP288" s="1103"/>
      <c r="FQ288" s="1103"/>
      <c r="FR288" s="1106"/>
      <c r="FS288" s="1103"/>
      <c r="FT288" s="1103"/>
      <c r="FU288" s="1103"/>
      <c r="FV288" s="1103"/>
      <c r="FW288" s="1103"/>
      <c r="FX288" s="1103"/>
      <c r="FY288" s="1103"/>
      <c r="FZ288" s="1103"/>
      <c r="GA288" s="1103"/>
      <c r="GB288" s="1103"/>
      <c r="GC288" s="1103"/>
      <c r="GD288" s="1107"/>
      <c r="GE288" s="1107"/>
      <c r="GF288" s="1107"/>
      <c r="GG288" s="1107"/>
      <c r="GH288" s="1108"/>
      <c r="GI288" s="1109"/>
      <c r="GJ288" s="1107"/>
      <c r="GK288" s="1107"/>
      <c r="GL288" s="1107"/>
      <c r="GM288" s="1107"/>
      <c r="GN288" s="1107"/>
      <c r="GO288" s="1107"/>
      <c r="GP288" s="1110"/>
      <c r="GQ288" s="1110"/>
      <c r="GR288" s="1110"/>
      <c r="GS288" s="1110"/>
      <c r="GT288" s="1110"/>
      <c r="GU288" s="1110"/>
      <c r="GV288" s="1110"/>
      <c r="GW288" s="1110"/>
      <c r="GX288" s="1110"/>
      <c r="GY288" s="1110"/>
      <c r="GZ288" s="1110"/>
      <c r="HA288" s="1110"/>
      <c r="HB288" s="1110"/>
      <c r="HC288" s="1110"/>
      <c r="HD288" s="1110"/>
      <c r="HE288" s="1110"/>
      <c r="HF288" s="1110"/>
      <c r="HG288" s="1110"/>
      <c r="HH288" s="1110"/>
      <c r="HI288" s="1110"/>
      <c r="HJ288" s="1110"/>
      <c r="HK288" s="1110"/>
      <c r="HL288" s="1110"/>
      <c r="HM288" s="1110"/>
      <c r="HN288" s="1110"/>
      <c r="HO288" s="1110"/>
      <c r="HP288" s="1110"/>
      <c r="HQ288" s="1110"/>
      <c r="HR288" s="1110"/>
      <c r="HS288" s="1110"/>
      <c r="HT288" s="1110"/>
      <c r="HU288" s="1110"/>
      <c r="HV288" s="1110"/>
      <c r="HW288" s="1110"/>
      <c r="HX288" s="1110"/>
      <c r="HY288" s="1110"/>
      <c r="HZ288" s="1110"/>
      <c r="IA288" s="1110"/>
      <c r="IB288" s="1110"/>
      <c r="IC288" s="1110"/>
      <c r="ID288" s="1109"/>
      <c r="IE288" s="1109"/>
      <c r="IF288" s="1110"/>
      <c r="IG288" s="1111"/>
      <c r="IH288" s="1110"/>
      <c r="II288" s="1110"/>
      <c r="IJ288" s="1110"/>
      <c r="IK288" s="1110"/>
      <c r="IL288" s="1110"/>
      <c r="IM288" s="1110"/>
      <c r="IN288" s="1110"/>
      <c r="IO288" s="1110"/>
      <c r="IP288" s="1110"/>
      <c r="IQ288" s="1110"/>
      <c r="IR288" s="1110"/>
      <c r="IS288" s="1110"/>
      <c r="IT288" s="1110"/>
      <c r="IU288" s="1110"/>
      <c r="IV288" s="1110"/>
      <c r="IW288" s="1110"/>
      <c r="IX288" s="1110"/>
      <c r="IY288" s="1110"/>
      <c r="IZ288" s="1110"/>
      <c r="JA288" s="1110"/>
      <c r="JB288" s="1110"/>
      <c r="JC288" s="1110"/>
      <c r="JD288" s="1110"/>
      <c r="JE288" s="1110"/>
      <c r="JF288" s="1110"/>
      <c r="JG288" s="1110"/>
      <c r="JH288" s="1110"/>
      <c r="JI288" s="1110"/>
      <c r="JJ288" s="1110"/>
      <c r="JK288" s="1112"/>
    </row>
    <row r="289" spans="1:271" ht="17.25" hidden="1">
      <c r="A289" s="1113"/>
      <c r="B289" s="1114"/>
      <c r="C289" s="1115"/>
      <c r="D289" s="1115"/>
      <c r="E289" s="1116"/>
      <c r="F289" s="1116"/>
      <c r="G289" s="1116"/>
      <c r="H289" s="1115"/>
      <c r="I289" s="1117"/>
      <c r="J289" s="1117"/>
      <c r="K289" s="1118"/>
      <c r="L289" s="1118"/>
      <c r="M289" s="1118"/>
      <c r="N289" s="1119"/>
      <c r="O289" s="1120"/>
      <c r="P289" s="1121"/>
      <c r="Q289" s="1119"/>
      <c r="R289" s="1119"/>
      <c r="S289" s="1119"/>
      <c r="T289" s="1119"/>
      <c r="U289" s="1119"/>
      <c r="V289" s="1119"/>
      <c r="W289" s="1044"/>
      <c r="X289" s="1119"/>
      <c r="Y289" s="1122"/>
      <c r="Z289" s="1122"/>
      <c r="AA289" s="1103"/>
      <c r="AB289" s="1103"/>
      <c r="AC289" s="1103"/>
      <c r="AD289" s="1103"/>
      <c r="AE289" s="1103"/>
      <c r="AF289" s="1103"/>
      <c r="AG289" s="1103"/>
      <c r="AH289" s="1103"/>
      <c r="AI289" s="1103"/>
      <c r="AJ289" s="1103"/>
      <c r="AK289" s="1103"/>
      <c r="AL289" s="1103"/>
      <c r="AM289" s="1104"/>
      <c r="AN289" s="1104"/>
      <c r="AO289" s="1103"/>
      <c r="AP289" s="1103"/>
      <c r="AQ289" s="1103"/>
      <c r="AR289" s="1103"/>
      <c r="AS289" s="1103"/>
      <c r="AT289" s="1103"/>
      <c r="AU289" s="1103"/>
      <c r="AV289" s="1103"/>
      <c r="AW289" s="1103"/>
      <c r="AX289" s="1103"/>
      <c r="AY289" s="1103"/>
      <c r="AZ289" s="1103"/>
      <c r="BA289" s="1103"/>
      <c r="BB289" s="1103"/>
      <c r="BC289" s="1103"/>
      <c r="BD289" s="1103"/>
      <c r="BE289" s="1103"/>
      <c r="BF289" s="1103"/>
      <c r="BG289" s="1103"/>
      <c r="BH289" s="1103"/>
      <c r="BI289" s="1103"/>
      <c r="BJ289" s="1103"/>
      <c r="BK289" s="1103"/>
      <c r="BL289" s="1103"/>
      <c r="BM289" s="1103"/>
      <c r="BN289" s="1103"/>
      <c r="BO289" s="1103"/>
      <c r="BP289" s="1103"/>
      <c r="BQ289" s="1103"/>
      <c r="BR289" s="1103"/>
      <c r="BS289" s="1103"/>
      <c r="BT289" s="1103"/>
      <c r="BU289" s="1103"/>
      <c r="BV289" s="1103"/>
      <c r="BW289" s="1103"/>
      <c r="BX289" s="1103"/>
      <c r="BY289" s="1103"/>
      <c r="BZ289" s="1103"/>
      <c r="CA289" s="1103"/>
      <c r="CB289" s="1103"/>
      <c r="CC289" s="1103"/>
      <c r="CD289" s="1103"/>
      <c r="CE289" s="1103"/>
      <c r="CF289" s="1103"/>
      <c r="CG289" s="1103"/>
      <c r="CH289" s="1103"/>
      <c r="CI289" s="1103"/>
      <c r="CJ289" s="1103"/>
      <c r="CK289" s="1103"/>
      <c r="CL289" s="1103"/>
      <c r="CM289" s="1103"/>
      <c r="CN289" s="1103"/>
      <c r="CO289" s="1103"/>
      <c r="CP289" s="1103"/>
      <c r="CQ289" s="1103"/>
      <c r="CR289" s="1103"/>
      <c r="CS289" s="1103"/>
      <c r="CT289" s="1103"/>
      <c r="CU289" s="1103"/>
      <c r="CV289" s="1103"/>
      <c r="CW289" s="1103"/>
      <c r="CX289" s="1103"/>
      <c r="CY289" s="1103"/>
      <c r="CZ289" s="1103"/>
      <c r="DA289" s="1103"/>
      <c r="DB289" s="1103"/>
      <c r="DC289" s="1103"/>
      <c r="DD289" s="1103"/>
      <c r="DE289" s="1103"/>
      <c r="DF289" s="1103"/>
      <c r="DG289" s="1103"/>
      <c r="DH289" s="1103"/>
      <c r="DI289" s="1103"/>
      <c r="DJ289" s="1103"/>
      <c r="DK289" s="1104"/>
      <c r="DL289" s="1103"/>
      <c r="DM289" s="1103"/>
      <c r="DN289" s="1103"/>
      <c r="DO289" s="1103"/>
      <c r="DP289" s="1103"/>
      <c r="DQ289" s="1103"/>
      <c r="DR289" s="1103"/>
      <c r="DS289" s="1103"/>
      <c r="DT289" s="1103"/>
      <c r="DU289" s="1103"/>
      <c r="DV289" s="1103"/>
      <c r="DW289" s="1103"/>
      <c r="DX289" s="1103"/>
      <c r="DY289" s="1103"/>
      <c r="DZ289" s="1103"/>
      <c r="EA289" s="1103"/>
      <c r="EB289" s="1103"/>
      <c r="EC289" s="1103"/>
      <c r="ED289" s="1103"/>
      <c r="EE289" s="1103"/>
      <c r="EF289" s="1103"/>
      <c r="EG289" s="1103"/>
      <c r="EH289" s="1103"/>
      <c r="EI289" s="1103"/>
      <c r="EJ289" s="1103"/>
      <c r="EK289" s="1103"/>
      <c r="EL289" s="1104"/>
      <c r="EM289" s="1103"/>
      <c r="EN289" s="1103"/>
      <c r="EO289" s="1103"/>
      <c r="EP289" s="1103"/>
      <c r="EQ289" s="1103"/>
      <c r="ER289" s="1103"/>
      <c r="ES289" s="1103"/>
      <c r="ET289" s="1103"/>
      <c r="EU289" s="1103"/>
      <c r="EV289" s="1103"/>
      <c r="EW289" s="1103"/>
      <c r="EX289" s="1103"/>
      <c r="EY289" s="1103"/>
      <c r="EZ289" s="1103"/>
      <c r="FA289" s="1103"/>
      <c r="FB289" s="1103"/>
      <c r="FC289" s="1103"/>
      <c r="FD289" s="1103"/>
      <c r="FE289" s="1103"/>
      <c r="FF289" s="1105"/>
      <c r="FG289" s="1103"/>
      <c r="FH289" s="1103"/>
      <c r="FI289" s="1103"/>
      <c r="FJ289" s="1103"/>
      <c r="FK289" s="1103"/>
      <c r="FL289" s="1103"/>
      <c r="FM289" s="1103"/>
      <c r="FN289" s="1103"/>
      <c r="FO289" s="1103"/>
      <c r="FP289" s="1103"/>
      <c r="FQ289" s="1106"/>
      <c r="FR289" s="1106"/>
      <c r="FS289" s="1103"/>
      <c r="FT289" s="1103"/>
      <c r="FU289" s="1103"/>
      <c r="FV289" s="1103"/>
      <c r="FW289" s="1103"/>
      <c r="FX289" s="1103"/>
      <c r="FY289" s="1103"/>
      <c r="FZ289" s="1103"/>
      <c r="GA289" s="1103"/>
      <c r="GB289" s="1103"/>
      <c r="GC289" s="1103"/>
      <c r="GD289" s="1107"/>
      <c r="GE289" s="1107"/>
      <c r="GF289" s="1107"/>
      <c r="GG289" s="1107"/>
      <c r="GH289" s="1108"/>
      <c r="GI289" s="1109"/>
      <c r="GJ289" s="1107"/>
      <c r="GK289" s="1107"/>
      <c r="GL289" s="1107"/>
      <c r="GM289" s="1107"/>
      <c r="GN289" s="1107"/>
      <c r="GO289" s="1107"/>
      <c r="GP289" s="1110"/>
      <c r="GQ289" s="1110"/>
      <c r="GR289" s="1110"/>
      <c r="GS289" s="1110"/>
      <c r="GT289" s="1110"/>
      <c r="GU289" s="1110"/>
      <c r="GV289" s="1110"/>
      <c r="GW289" s="1110"/>
      <c r="GX289" s="1110"/>
      <c r="GY289" s="1110"/>
      <c r="GZ289" s="1110"/>
      <c r="HA289" s="1110"/>
      <c r="HB289" s="1110"/>
      <c r="HC289" s="1110"/>
      <c r="HD289" s="1110"/>
      <c r="HE289" s="1110"/>
      <c r="HF289" s="1110"/>
      <c r="HG289" s="1110"/>
      <c r="HH289" s="1110"/>
      <c r="HI289" s="1110"/>
      <c r="HJ289" s="1110"/>
      <c r="HK289" s="1110"/>
      <c r="HL289" s="1110"/>
      <c r="HM289" s="1110"/>
      <c r="HN289" s="1110"/>
      <c r="HO289" s="1110"/>
      <c r="HP289" s="1110"/>
      <c r="HQ289" s="1110"/>
      <c r="HR289" s="1110"/>
      <c r="HS289" s="1110"/>
      <c r="HT289" s="1110"/>
      <c r="HU289" s="1110"/>
      <c r="HV289" s="1110"/>
      <c r="HW289" s="1110"/>
      <c r="HX289" s="1110"/>
      <c r="HY289" s="1110"/>
      <c r="HZ289" s="1110"/>
      <c r="IA289" s="1110"/>
      <c r="IB289" s="1110"/>
      <c r="IC289" s="1110"/>
      <c r="ID289" s="1109"/>
      <c r="IE289" s="1109"/>
      <c r="IF289" s="1110"/>
      <c r="IG289" s="1111"/>
      <c r="IH289" s="1110"/>
      <c r="II289" s="1110"/>
      <c r="IJ289" s="1110"/>
      <c r="IK289" s="1110"/>
      <c r="IL289" s="1110"/>
      <c r="IM289" s="1110"/>
      <c r="IN289" s="1110"/>
      <c r="IO289" s="1110"/>
      <c r="IP289" s="1110"/>
      <c r="IQ289" s="1110"/>
      <c r="IR289" s="1110"/>
      <c r="IS289" s="1110"/>
      <c r="IT289" s="1110"/>
      <c r="IU289" s="1110"/>
      <c r="IV289" s="1110"/>
      <c r="IW289" s="1110"/>
      <c r="IX289" s="1110"/>
      <c r="IY289" s="1110"/>
      <c r="IZ289" s="1110"/>
      <c r="JA289" s="1110"/>
      <c r="JB289" s="1110"/>
      <c r="JC289" s="1110"/>
      <c r="JD289" s="1110"/>
      <c r="JE289" s="1110"/>
      <c r="JF289" s="1110"/>
      <c r="JG289" s="1110"/>
      <c r="JH289" s="1110"/>
      <c r="JI289" s="1110"/>
      <c r="JJ289" s="1110"/>
      <c r="JK289" s="1112"/>
    </row>
    <row r="290" spans="1:271" ht="17.25" hidden="1">
      <c r="A290" s="1113"/>
      <c r="B290" s="1114"/>
      <c r="C290" s="1115"/>
      <c r="D290" s="1115"/>
      <c r="E290" s="1116"/>
      <c r="F290" s="1116"/>
      <c r="G290" s="1116"/>
      <c r="H290" s="1115"/>
      <c r="I290" s="1117"/>
      <c r="J290" s="1117"/>
      <c r="K290" s="1118"/>
      <c r="L290" s="1118"/>
      <c r="M290" s="1118"/>
      <c r="N290" s="1119"/>
      <c r="O290" s="1120"/>
      <c r="P290" s="1121"/>
      <c r="Q290" s="1119"/>
      <c r="R290" s="1119"/>
      <c r="S290" s="1119"/>
      <c r="T290" s="1119"/>
      <c r="U290" s="1119"/>
      <c r="V290" s="1119"/>
      <c r="W290" s="1044"/>
      <c r="X290" s="1119"/>
      <c r="Y290" s="1122"/>
      <c r="Z290" s="1122"/>
      <c r="AA290" s="1103"/>
      <c r="AB290" s="1103"/>
      <c r="AC290" s="1103"/>
      <c r="AD290" s="1103"/>
      <c r="AE290" s="1103"/>
      <c r="AF290" s="1103"/>
      <c r="AG290" s="1103"/>
      <c r="AH290" s="1103"/>
      <c r="AI290" s="1103"/>
      <c r="AJ290" s="1103"/>
      <c r="AK290" s="1103"/>
      <c r="AL290" s="1103"/>
      <c r="AM290" s="1104"/>
      <c r="AN290" s="1104"/>
      <c r="AO290" s="1103"/>
      <c r="AP290" s="1103"/>
      <c r="AQ290" s="1103"/>
      <c r="AR290" s="1103"/>
      <c r="AS290" s="1103"/>
      <c r="AT290" s="1103"/>
      <c r="AU290" s="1103"/>
      <c r="AV290" s="1103"/>
      <c r="AW290" s="1103"/>
      <c r="AX290" s="1103"/>
      <c r="AY290" s="1103"/>
      <c r="AZ290" s="1103"/>
      <c r="BA290" s="1103"/>
      <c r="BB290" s="1103"/>
      <c r="BC290" s="1103"/>
      <c r="BD290" s="1103"/>
      <c r="BE290" s="1103"/>
      <c r="BF290" s="1103"/>
      <c r="BG290" s="1103"/>
      <c r="BH290" s="1103"/>
      <c r="BI290" s="1103"/>
      <c r="BJ290" s="1103"/>
      <c r="BK290" s="1103"/>
      <c r="BL290" s="1103"/>
      <c r="BM290" s="1103"/>
      <c r="BN290" s="1103"/>
      <c r="BO290" s="1103"/>
      <c r="BP290" s="1103"/>
      <c r="BQ290" s="1103"/>
      <c r="BR290" s="1103"/>
      <c r="BS290" s="1103"/>
      <c r="BT290" s="1103"/>
      <c r="BU290" s="1103"/>
      <c r="BV290" s="1103"/>
      <c r="BW290" s="1103"/>
      <c r="BX290" s="1103"/>
      <c r="BY290" s="1103"/>
      <c r="BZ290" s="1103"/>
      <c r="CA290" s="1103"/>
      <c r="CB290" s="1103"/>
      <c r="CC290" s="1103"/>
      <c r="CD290" s="1103"/>
      <c r="CE290" s="1103"/>
      <c r="CF290" s="1103"/>
      <c r="CG290" s="1103"/>
      <c r="CH290" s="1103"/>
      <c r="CI290" s="1103"/>
      <c r="CJ290" s="1103"/>
      <c r="CK290" s="1103"/>
      <c r="CL290" s="1103"/>
      <c r="CM290" s="1103"/>
      <c r="CN290" s="1103"/>
      <c r="CO290" s="1103"/>
      <c r="CP290" s="1103"/>
      <c r="CQ290" s="1103"/>
      <c r="CR290" s="1103"/>
      <c r="CS290" s="1103"/>
      <c r="CT290" s="1103"/>
      <c r="CU290" s="1103"/>
      <c r="CV290" s="1103"/>
      <c r="CW290" s="1103"/>
      <c r="CX290" s="1103"/>
      <c r="CY290" s="1103"/>
      <c r="CZ290" s="1103"/>
      <c r="DA290" s="1103"/>
      <c r="DB290" s="1103"/>
      <c r="DC290" s="1103"/>
      <c r="DD290" s="1103"/>
      <c r="DE290" s="1103"/>
      <c r="DF290" s="1103"/>
      <c r="DG290" s="1103"/>
      <c r="DH290" s="1103"/>
      <c r="DI290" s="1103"/>
      <c r="DJ290" s="1103"/>
      <c r="DK290" s="1104"/>
      <c r="DL290" s="1103"/>
      <c r="DM290" s="1103"/>
      <c r="DN290" s="1103"/>
      <c r="DO290" s="1103"/>
      <c r="DP290" s="1103"/>
      <c r="DQ290" s="1103"/>
      <c r="DR290" s="1103"/>
      <c r="DS290" s="1103"/>
      <c r="DT290" s="1103"/>
      <c r="DU290" s="1103"/>
      <c r="DV290" s="1103"/>
      <c r="DW290" s="1103"/>
      <c r="DX290" s="1103"/>
      <c r="DY290" s="1103"/>
      <c r="DZ290" s="1103"/>
      <c r="EA290" s="1103"/>
      <c r="EB290" s="1103"/>
      <c r="EC290" s="1103"/>
      <c r="ED290" s="1103"/>
      <c r="EE290" s="1103"/>
      <c r="EF290" s="1103"/>
      <c r="EG290" s="1103"/>
      <c r="EH290" s="1103"/>
      <c r="EI290" s="1103"/>
      <c r="EJ290" s="1103"/>
      <c r="EK290" s="1103"/>
      <c r="EL290" s="1104"/>
      <c r="EM290" s="1103"/>
      <c r="EN290" s="1103"/>
      <c r="EO290" s="1103"/>
      <c r="EP290" s="1103"/>
      <c r="EQ290" s="1103"/>
      <c r="ER290" s="1103"/>
      <c r="ES290" s="1103"/>
      <c r="ET290" s="1103"/>
      <c r="EU290" s="1103"/>
      <c r="EV290" s="1103"/>
      <c r="EW290" s="1103"/>
      <c r="EX290" s="1103"/>
      <c r="EY290" s="1103"/>
      <c r="EZ290" s="1103"/>
      <c r="FA290" s="1103"/>
      <c r="FB290" s="1103"/>
      <c r="FC290" s="1103"/>
      <c r="FD290" s="1103"/>
      <c r="FE290" s="1103"/>
      <c r="FF290" s="1105"/>
      <c r="FG290" s="1103"/>
      <c r="FH290" s="1103"/>
      <c r="FI290" s="1103"/>
      <c r="FJ290" s="1103"/>
      <c r="FK290" s="1103"/>
      <c r="FL290" s="1103"/>
      <c r="FM290" s="1103"/>
      <c r="FN290" s="1103"/>
      <c r="FO290" s="1103"/>
      <c r="FP290" s="1103"/>
      <c r="FQ290" s="1106"/>
      <c r="FR290" s="1106"/>
      <c r="FS290" s="1103"/>
      <c r="FT290" s="1103"/>
      <c r="FU290" s="1103"/>
      <c r="FV290" s="1103"/>
      <c r="FW290" s="1103"/>
      <c r="FX290" s="1103"/>
      <c r="FY290" s="1103"/>
      <c r="FZ290" s="1103"/>
      <c r="GA290" s="1103"/>
      <c r="GB290" s="1103"/>
      <c r="GC290" s="1103"/>
      <c r="GD290" s="1107"/>
      <c r="GE290" s="1107"/>
      <c r="GF290" s="1107"/>
      <c r="GG290" s="1107"/>
      <c r="GH290" s="1108"/>
      <c r="GI290" s="1109"/>
      <c r="GJ290" s="1107"/>
      <c r="GK290" s="1107"/>
      <c r="GL290" s="1107"/>
      <c r="GM290" s="1107"/>
      <c r="GN290" s="1107"/>
      <c r="GO290" s="1107"/>
      <c r="GP290" s="1110"/>
      <c r="GQ290" s="1110"/>
      <c r="GR290" s="1110"/>
      <c r="GS290" s="1110"/>
      <c r="GT290" s="1110"/>
      <c r="GU290" s="1110"/>
      <c r="GV290" s="1110"/>
      <c r="GW290" s="1110"/>
      <c r="GX290" s="1110"/>
      <c r="GY290" s="1110"/>
      <c r="GZ290" s="1110"/>
      <c r="HA290" s="1110"/>
      <c r="HB290" s="1110"/>
      <c r="HC290" s="1110"/>
      <c r="HD290" s="1110"/>
      <c r="HE290" s="1110"/>
      <c r="HF290" s="1110"/>
      <c r="HG290" s="1110"/>
      <c r="HH290" s="1110"/>
      <c r="HI290" s="1110"/>
      <c r="HJ290" s="1110"/>
      <c r="HK290" s="1110"/>
      <c r="HL290" s="1110"/>
      <c r="HM290" s="1110"/>
      <c r="HN290" s="1110"/>
      <c r="HO290" s="1110"/>
      <c r="HP290" s="1110"/>
      <c r="HQ290" s="1110"/>
      <c r="HR290" s="1110"/>
      <c r="HS290" s="1110"/>
      <c r="HT290" s="1110"/>
      <c r="HU290" s="1110"/>
      <c r="HV290" s="1110"/>
      <c r="HW290" s="1110"/>
      <c r="HX290" s="1110"/>
      <c r="HY290" s="1110"/>
      <c r="HZ290" s="1110"/>
      <c r="IA290" s="1110"/>
      <c r="IB290" s="1110"/>
      <c r="IC290" s="1110"/>
      <c r="ID290" s="1109"/>
      <c r="IE290" s="1109"/>
      <c r="IF290" s="1110"/>
      <c r="IG290" s="1111"/>
      <c r="IH290" s="1110"/>
      <c r="II290" s="1110"/>
      <c r="IJ290" s="1110"/>
      <c r="IK290" s="1110"/>
      <c r="IL290" s="1110"/>
      <c r="IM290" s="1110"/>
      <c r="IN290" s="1110"/>
      <c r="IO290" s="1110"/>
      <c r="IP290" s="1110"/>
      <c r="IQ290" s="1110"/>
      <c r="IR290" s="1110"/>
      <c r="IS290" s="1110"/>
      <c r="IT290" s="1110"/>
      <c r="IU290" s="1110"/>
      <c r="IV290" s="1110"/>
      <c r="IW290" s="1110"/>
      <c r="IX290" s="1110"/>
      <c r="IY290" s="1110"/>
      <c r="IZ290" s="1110"/>
      <c r="JA290" s="1110"/>
      <c r="JB290" s="1110"/>
      <c r="JC290" s="1110"/>
      <c r="JD290" s="1110"/>
      <c r="JE290" s="1110"/>
      <c r="JF290" s="1110"/>
      <c r="JG290" s="1110"/>
      <c r="JH290" s="1110"/>
      <c r="JI290" s="1110"/>
      <c r="JJ290" s="1110"/>
      <c r="JK290" s="1112"/>
    </row>
    <row r="291" spans="1:271" ht="17.25" hidden="1">
      <c r="A291" s="1113"/>
      <c r="B291" s="1114"/>
      <c r="C291" s="1115"/>
      <c r="D291" s="1115"/>
      <c r="E291" s="1116"/>
      <c r="F291" s="1116"/>
      <c r="G291" s="1116"/>
      <c r="H291" s="1115"/>
      <c r="I291" s="1117"/>
      <c r="J291" s="1117"/>
      <c r="K291" s="1118"/>
      <c r="L291" s="1118"/>
      <c r="M291" s="1118"/>
      <c r="N291" s="1119"/>
      <c r="O291" s="1120"/>
      <c r="P291" s="1121"/>
      <c r="Q291" s="1119"/>
      <c r="R291" s="1119"/>
      <c r="S291" s="1119"/>
      <c r="T291" s="1119"/>
      <c r="U291" s="1119"/>
      <c r="V291" s="1119"/>
      <c r="W291" s="1044"/>
      <c r="X291" s="1119"/>
      <c r="Y291" s="1124"/>
      <c r="Z291" s="1124"/>
      <c r="AA291" s="1103"/>
      <c r="AB291" s="1103"/>
      <c r="AC291" s="1103"/>
      <c r="AD291" s="1103"/>
      <c r="AE291" s="1103"/>
      <c r="AF291" s="1103"/>
      <c r="AG291" s="1103"/>
      <c r="AH291" s="1103"/>
      <c r="AI291" s="1103"/>
      <c r="AJ291" s="1103"/>
      <c r="AK291" s="1103"/>
      <c r="AL291" s="1103"/>
      <c r="AM291" s="1104"/>
      <c r="AN291" s="1104"/>
      <c r="AO291" s="1103"/>
      <c r="AP291" s="1103"/>
      <c r="AQ291" s="1103"/>
      <c r="AR291" s="1103"/>
      <c r="AS291" s="1103"/>
      <c r="AT291" s="1103"/>
      <c r="AU291" s="1103"/>
      <c r="AV291" s="1103"/>
      <c r="AW291" s="1103"/>
      <c r="AX291" s="1103"/>
      <c r="AY291" s="1103"/>
      <c r="AZ291" s="1103"/>
      <c r="BA291" s="1103"/>
      <c r="BB291" s="1103"/>
      <c r="BC291" s="1103"/>
      <c r="BD291" s="1103"/>
      <c r="BE291" s="1103"/>
      <c r="BF291" s="1103"/>
      <c r="BG291" s="1103"/>
      <c r="BH291" s="1103"/>
      <c r="BI291" s="1103"/>
      <c r="BJ291" s="1103"/>
      <c r="BK291" s="1103"/>
      <c r="BL291" s="1103"/>
      <c r="BM291" s="1103"/>
      <c r="BN291" s="1103"/>
      <c r="BO291" s="1103"/>
      <c r="BP291" s="1103"/>
      <c r="BQ291" s="1103"/>
      <c r="BR291" s="1103"/>
      <c r="BS291" s="1103"/>
      <c r="BT291" s="1103"/>
      <c r="BU291" s="1103"/>
      <c r="BV291" s="1103"/>
      <c r="BW291" s="1103"/>
      <c r="BX291" s="1103"/>
      <c r="BY291" s="1103"/>
      <c r="BZ291" s="1103"/>
      <c r="CA291" s="1103"/>
      <c r="CB291" s="1103"/>
      <c r="CC291" s="1103"/>
      <c r="CD291" s="1103"/>
      <c r="CE291" s="1103"/>
      <c r="CF291" s="1103"/>
      <c r="CG291" s="1103"/>
      <c r="CH291" s="1103"/>
      <c r="CI291" s="1103"/>
      <c r="CJ291" s="1103"/>
      <c r="CK291" s="1103"/>
      <c r="CL291" s="1103"/>
      <c r="CM291" s="1103"/>
      <c r="CN291" s="1103"/>
      <c r="CO291" s="1103"/>
      <c r="CP291" s="1103"/>
      <c r="CQ291" s="1103"/>
      <c r="CR291" s="1103"/>
      <c r="CS291" s="1103"/>
      <c r="CT291" s="1103"/>
      <c r="CU291" s="1103"/>
      <c r="CV291" s="1103"/>
      <c r="CW291" s="1103"/>
      <c r="CX291" s="1103"/>
      <c r="CY291" s="1103"/>
      <c r="CZ291" s="1103"/>
      <c r="DA291" s="1103"/>
      <c r="DB291" s="1103"/>
      <c r="DC291" s="1103"/>
      <c r="DD291" s="1103"/>
      <c r="DE291" s="1103"/>
      <c r="DF291" s="1103"/>
      <c r="DG291" s="1103"/>
      <c r="DH291" s="1103"/>
      <c r="DI291" s="1103"/>
      <c r="DJ291" s="1103"/>
      <c r="DK291" s="1104"/>
      <c r="DL291" s="1103"/>
      <c r="DM291" s="1103"/>
      <c r="DN291" s="1103"/>
      <c r="DO291" s="1103"/>
      <c r="DP291" s="1103"/>
      <c r="DQ291" s="1103"/>
      <c r="DR291" s="1103"/>
      <c r="DS291" s="1103"/>
      <c r="DT291" s="1103"/>
      <c r="DU291" s="1103"/>
      <c r="DV291" s="1103"/>
      <c r="DW291" s="1103"/>
      <c r="DX291" s="1103"/>
      <c r="DY291" s="1103"/>
      <c r="DZ291" s="1103"/>
      <c r="EA291" s="1103"/>
      <c r="EB291" s="1103"/>
      <c r="EC291" s="1103"/>
      <c r="ED291" s="1103"/>
      <c r="EE291" s="1103"/>
      <c r="EF291" s="1103"/>
      <c r="EG291" s="1103"/>
      <c r="EH291" s="1103"/>
      <c r="EI291" s="1103"/>
      <c r="EJ291" s="1103"/>
      <c r="EK291" s="1103"/>
      <c r="EL291" s="1104"/>
      <c r="EM291" s="1103"/>
      <c r="EN291" s="1103"/>
      <c r="EO291" s="1103"/>
      <c r="EP291" s="1103"/>
      <c r="EQ291" s="1103"/>
      <c r="ER291" s="1103"/>
      <c r="ES291" s="1103"/>
      <c r="ET291" s="1103"/>
      <c r="EU291" s="1103"/>
      <c r="EV291" s="1103"/>
      <c r="EW291" s="1103"/>
      <c r="EX291" s="1103"/>
      <c r="EY291" s="1103"/>
      <c r="EZ291" s="1103"/>
      <c r="FA291" s="1103"/>
      <c r="FB291" s="1103"/>
      <c r="FC291" s="1103"/>
      <c r="FD291" s="1103"/>
      <c r="FE291" s="1103"/>
      <c r="FF291" s="1105"/>
      <c r="FG291" s="1103"/>
      <c r="FH291" s="1103"/>
      <c r="FI291" s="1103"/>
      <c r="FJ291" s="1103"/>
      <c r="FK291" s="1103"/>
      <c r="FL291" s="1103"/>
      <c r="FM291" s="1103"/>
      <c r="FN291" s="1103"/>
      <c r="FO291" s="1103"/>
      <c r="FP291" s="1103"/>
      <c r="FQ291" s="1103"/>
      <c r="FR291" s="1106"/>
      <c r="FS291" s="1103"/>
      <c r="FT291" s="1103"/>
      <c r="FU291" s="1103"/>
      <c r="FV291" s="1103"/>
      <c r="FW291" s="1103"/>
      <c r="FX291" s="1103"/>
      <c r="FY291" s="1103"/>
      <c r="FZ291" s="1103"/>
      <c r="GA291" s="1103"/>
      <c r="GB291" s="1103"/>
      <c r="GC291" s="1103"/>
      <c r="GD291" s="1107"/>
      <c r="GE291" s="1107"/>
      <c r="GF291" s="1107"/>
      <c r="GG291" s="1107"/>
      <c r="GH291" s="1108"/>
      <c r="GI291" s="1109"/>
      <c r="GJ291" s="1107"/>
      <c r="GK291" s="1107"/>
      <c r="GL291" s="1107"/>
      <c r="GM291" s="1107"/>
      <c r="GN291" s="1107"/>
      <c r="GO291" s="1107"/>
      <c r="GP291" s="1110"/>
      <c r="GQ291" s="1110"/>
      <c r="GR291" s="1110"/>
      <c r="GS291" s="1110"/>
      <c r="GT291" s="1110"/>
      <c r="GU291" s="1110"/>
      <c r="GV291" s="1110"/>
      <c r="GW291" s="1110"/>
      <c r="GX291" s="1110"/>
      <c r="GY291" s="1110"/>
      <c r="GZ291" s="1110"/>
      <c r="HA291" s="1110"/>
      <c r="HB291" s="1110"/>
      <c r="HC291" s="1110"/>
      <c r="HD291" s="1110"/>
      <c r="HE291" s="1110"/>
      <c r="HF291" s="1110"/>
      <c r="HG291" s="1110"/>
      <c r="HH291" s="1110"/>
      <c r="HI291" s="1110"/>
      <c r="HJ291" s="1110"/>
      <c r="HK291" s="1110"/>
      <c r="HL291" s="1110"/>
      <c r="HM291" s="1110"/>
      <c r="HN291" s="1110"/>
      <c r="HO291" s="1110"/>
      <c r="HP291" s="1110"/>
      <c r="HQ291" s="1110"/>
      <c r="HR291" s="1110"/>
      <c r="HS291" s="1110"/>
      <c r="HT291" s="1110"/>
      <c r="HU291" s="1110"/>
      <c r="HV291" s="1110"/>
      <c r="HW291" s="1110"/>
      <c r="HX291" s="1110"/>
      <c r="HY291" s="1110"/>
      <c r="HZ291" s="1110"/>
      <c r="IA291" s="1110"/>
      <c r="IB291" s="1110"/>
      <c r="IC291" s="1110"/>
      <c r="ID291" s="1109"/>
      <c r="IE291" s="1109"/>
      <c r="IF291" s="1110"/>
      <c r="IG291" s="1111"/>
      <c r="IH291" s="1110"/>
      <c r="II291" s="1110"/>
      <c r="IJ291" s="1110"/>
      <c r="IK291" s="1110"/>
      <c r="IL291" s="1110"/>
      <c r="IM291" s="1110"/>
      <c r="IN291" s="1110"/>
      <c r="IO291" s="1110"/>
      <c r="IP291" s="1110"/>
      <c r="IQ291" s="1110"/>
      <c r="IR291" s="1110"/>
      <c r="IS291" s="1110"/>
      <c r="IT291" s="1110"/>
      <c r="IU291" s="1110"/>
      <c r="IV291" s="1110"/>
      <c r="IW291" s="1110"/>
      <c r="IX291" s="1110"/>
      <c r="IY291" s="1110"/>
      <c r="IZ291" s="1110"/>
      <c r="JA291" s="1110"/>
      <c r="JB291" s="1110"/>
      <c r="JC291" s="1110"/>
      <c r="JD291" s="1110"/>
      <c r="JE291" s="1110"/>
      <c r="JF291" s="1110"/>
      <c r="JG291" s="1110"/>
      <c r="JH291" s="1110"/>
      <c r="JI291" s="1110"/>
      <c r="JJ291" s="1110"/>
      <c r="JK291" s="1112"/>
    </row>
    <row r="292" spans="1:271" ht="17.25" hidden="1">
      <c r="A292" s="1113"/>
      <c r="B292" s="1114"/>
      <c r="C292" s="1115"/>
      <c r="D292" s="1115"/>
      <c r="E292" s="1116"/>
      <c r="F292" s="1116"/>
      <c r="G292" s="1116"/>
      <c r="H292" s="1115"/>
      <c r="I292" s="1117"/>
      <c r="J292" s="1117"/>
      <c r="K292" s="1118"/>
      <c r="L292" s="1118"/>
      <c r="M292" s="1118"/>
      <c r="N292" s="1119"/>
      <c r="O292" s="1120"/>
      <c r="P292" s="1121"/>
      <c r="Q292" s="1119"/>
      <c r="R292" s="1119"/>
      <c r="S292" s="1119"/>
      <c r="T292" s="1119"/>
      <c r="U292" s="1119"/>
      <c r="V292" s="1119"/>
      <c r="W292" s="1044"/>
      <c r="X292" s="1119"/>
      <c r="Y292" s="1122"/>
      <c r="Z292" s="1122"/>
      <c r="AA292" s="1103"/>
      <c r="AB292" s="1103"/>
      <c r="AC292" s="1103"/>
      <c r="AD292" s="1103"/>
      <c r="AE292" s="1103"/>
      <c r="AF292" s="1103"/>
      <c r="AG292" s="1103"/>
      <c r="AH292" s="1103"/>
      <c r="AI292" s="1103"/>
      <c r="AJ292" s="1103"/>
      <c r="AK292" s="1103"/>
      <c r="AL292" s="1103"/>
      <c r="AM292" s="1104"/>
      <c r="AN292" s="1104"/>
      <c r="AO292" s="1103"/>
      <c r="AP292" s="1103"/>
      <c r="AQ292" s="1103"/>
      <c r="AR292" s="1103"/>
      <c r="AS292" s="1103"/>
      <c r="AT292" s="1103"/>
      <c r="AU292" s="1103"/>
      <c r="AV292" s="1103"/>
      <c r="AW292" s="1103"/>
      <c r="AX292" s="1103"/>
      <c r="AY292" s="1103"/>
      <c r="AZ292" s="1103"/>
      <c r="BA292" s="1103"/>
      <c r="BB292" s="1103"/>
      <c r="BC292" s="1103"/>
      <c r="BD292" s="1103"/>
      <c r="BE292" s="1103"/>
      <c r="BF292" s="1103"/>
      <c r="BG292" s="1103"/>
      <c r="BH292" s="1103"/>
      <c r="BI292" s="1103"/>
      <c r="BJ292" s="1103"/>
      <c r="BK292" s="1103"/>
      <c r="BL292" s="1103"/>
      <c r="BM292" s="1103"/>
      <c r="BN292" s="1103"/>
      <c r="BO292" s="1103"/>
      <c r="BP292" s="1103"/>
      <c r="BQ292" s="1103"/>
      <c r="BR292" s="1103"/>
      <c r="BS292" s="1103"/>
      <c r="BT292" s="1103"/>
      <c r="BU292" s="1103"/>
      <c r="BV292" s="1103"/>
      <c r="BW292" s="1103"/>
      <c r="BX292" s="1103"/>
      <c r="BY292" s="1103"/>
      <c r="BZ292" s="1103"/>
      <c r="CA292" s="1103"/>
      <c r="CB292" s="1103"/>
      <c r="CC292" s="1103"/>
      <c r="CD292" s="1103"/>
      <c r="CE292" s="1103"/>
      <c r="CF292" s="1103"/>
      <c r="CG292" s="1103"/>
      <c r="CH292" s="1103"/>
      <c r="CI292" s="1103"/>
      <c r="CJ292" s="1103"/>
      <c r="CK292" s="1103"/>
      <c r="CL292" s="1103"/>
      <c r="CM292" s="1103"/>
      <c r="CN292" s="1103"/>
      <c r="CO292" s="1103"/>
      <c r="CP292" s="1103"/>
      <c r="CQ292" s="1103"/>
      <c r="CR292" s="1103"/>
      <c r="CS292" s="1103"/>
      <c r="CT292" s="1103"/>
      <c r="CU292" s="1103"/>
      <c r="CV292" s="1103"/>
      <c r="CW292" s="1103"/>
      <c r="CX292" s="1103"/>
      <c r="CY292" s="1103"/>
      <c r="CZ292" s="1103"/>
      <c r="DA292" s="1103"/>
      <c r="DB292" s="1103"/>
      <c r="DC292" s="1103"/>
      <c r="DD292" s="1103"/>
      <c r="DE292" s="1103"/>
      <c r="DF292" s="1103"/>
      <c r="DG292" s="1103"/>
      <c r="DH292" s="1103"/>
      <c r="DI292" s="1103"/>
      <c r="DJ292" s="1103"/>
      <c r="DK292" s="1104"/>
      <c r="DL292" s="1103"/>
      <c r="DM292" s="1103"/>
      <c r="DN292" s="1103"/>
      <c r="DO292" s="1103"/>
      <c r="DP292" s="1103"/>
      <c r="DQ292" s="1103"/>
      <c r="DR292" s="1103"/>
      <c r="DS292" s="1103"/>
      <c r="DT292" s="1103"/>
      <c r="DU292" s="1103"/>
      <c r="DV292" s="1103"/>
      <c r="DW292" s="1103"/>
      <c r="DX292" s="1103"/>
      <c r="DY292" s="1103"/>
      <c r="DZ292" s="1103"/>
      <c r="EA292" s="1103"/>
      <c r="EB292" s="1103"/>
      <c r="EC292" s="1103"/>
      <c r="ED292" s="1103"/>
      <c r="EE292" s="1103"/>
      <c r="EF292" s="1103"/>
      <c r="EG292" s="1103"/>
      <c r="EH292" s="1103"/>
      <c r="EI292" s="1103"/>
      <c r="EJ292" s="1103"/>
      <c r="EK292" s="1103"/>
      <c r="EL292" s="1104"/>
      <c r="EM292" s="1103"/>
      <c r="EN292" s="1103"/>
      <c r="EO292" s="1103"/>
      <c r="EP292" s="1103"/>
      <c r="EQ292" s="1103"/>
      <c r="ER292" s="1103"/>
      <c r="ES292" s="1103"/>
      <c r="ET292" s="1103"/>
      <c r="EU292" s="1103"/>
      <c r="EV292" s="1103"/>
      <c r="EW292" s="1103"/>
      <c r="EX292" s="1103"/>
      <c r="EY292" s="1103"/>
      <c r="EZ292" s="1103"/>
      <c r="FA292" s="1103"/>
      <c r="FB292" s="1103"/>
      <c r="FC292" s="1103"/>
      <c r="FD292" s="1103"/>
      <c r="FE292" s="1103"/>
      <c r="FF292" s="1105"/>
      <c r="FG292" s="1103"/>
      <c r="FH292" s="1103"/>
      <c r="FI292" s="1103"/>
      <c r="FJ292" s="1103"/>
      <c r="FK292" s="1103"/>
      <c r="FL292" s="1103"/>
      <c r="FM292" s="1103"/>
      <c r="FN292" s="1103"/>
      <c r="FO292" s="1103"/>
      <c r="FP292" s="1103"/>
      <c r="FQ292" s="1106"/>
      <c r="FR292" s="1106"/>
      <c r="FS292" s="1103"/>
      <c r="FT292" s="1103"/>
      <c r="FU292" s="1103"/>
      <c r="FV292" s="1103"/>
      <c r="FW292" s="1103"/>
      <c r="FX292" s="1103"/>
      <c r="FY292" s="1103"/>
      <c r="FZ292" s="1103"/>
      <c r="GA292" s="1103"/>
      <c r="GB292" s="1103"/>
      <c r="GC292" s="1103"/>
      <c r="GD292" s="1107"/>
      <c r="GE292" s="1107"/>
      <c r="GF292" s="1107"/>
      <c r="GG292" s="1107"/>
      <c r="GH292" s="1108"/>
      <c r="GI292" s="1109"/>
      <c r="GJ292" s="1107"/>
      <c r="GK292" s="1107"/>
      <c r="GL292" s="1107"/>
      <c r="GM292" s="1107"/>
      <c r="GN292" s="1107"/>
      <c r="GO292" s="1107"/>
      <c r="GP292" s="1110"/>
      <c r="GQ292" s="1110"/>
      <c r="GR292" s="1110"/>
      <c r="GS292" s="1110"/>
      <c r="GT292" s="1110"/>
      <c r="GU292" s="1110"/>
      <c r="GV292" s="1110"/>
      <c r="GW292" s="1110"/>
      <c r="GX292" s="1110"/>
      <c r="GY292" s="1110"/>
      <c r="GZ292" s="1110"/>
      <c r="HA292" s="1110"/>
      <c r="HB292" s="1110"/>
      <c r="HC292" s="1110"/>
      <c r="HD292" s="1110"/>
      <c r="HE292" s="1110"/>
      <c r="HF292" s="1110"/>
      <c r="HG292" s="1110"/>
      <c r="HH292" s="1110"/>
      <c r="HI292" s="1110"/>
      <c r="HJ292" s="1110"/>
      <c r="HK292" s="1110"/>
      <c r="HL292" s="1110"/>
      <c r="HM292" s="1110"/>
      <c r="HN292" s="1110"/>
      <c r="HO292" s="1110"/>
      <c r="HP292" s="1110"/>
      <c r="HQ292" s="1110"/>
      <c r="HR292" s="1110"/>
      <c r="HS292" s="1110"/>
      <c r="HT292" s="1110"/>
      <c r="HU292" s="1110"/>
      <c r="HV292" s="1110"/>
      <c r="HW292" s="1110"/>
      <c r="HX292" s="1110"/>
      <c r="HY292" s="1110"/>
      <c r="HZ292" s="1110"/>
      <c r="IA292" s="1110"/>
      <c r="IB292" s="1110"/>
      <c r="IC292" s="1110"/>
      <c r="ID292" s="1109"/>
      <c r="IE292" s="1109"/>
      <c r="IF292" s="1110"/>
      <c r="IG292" s="1111"/>
      <c r="IH292" s="1110"/>
      <c r="II292" s="1110"/>
      <c r="IJ292" s="1110"/>
      <c r="IK292" s="1110"/>
      <c r="IL292" s="1110"/>
      <c r="IM292" s="1110"/>
      <c r="IN292" s="1110"/>
      <c r="IO292" s="1110"/>
      <c r="IP292" s="1110"/>
      <c r="IQ292" s="1110"/>
      <c r="IR292" s="1110"/>
      <c r="IS292" s="1110"/>
      <c r="IT292" s="1110"/>
      <c r="IU292" s="1110"/>
      <c r="IV292" s="1110"/>
      <c r="IW292" s="1110"/>
      <c r="IX292" s="1110"/>
      <c r="IY292" s="1110"/>
      <c r="IZ292" s="1110"/>
      <c r="JA292" s="1110"/>
      <c r="JB292" s="1110"/>
      <c r="JC292" s="1110"/>
      <c r="JD292" s="1110"/>
      <c r="JE292" s="1110"/>
      <c r="JF292" s="1110"/>
      <c r="JG292" s="1110"/>
      <c r="JH292" s="1110"/>
      <c r="JI292" s="1110"/>
      <c r="JJ292" s="1110"/>
      <c r="JK292" s="1112"/>
    </row>
    <row r="293" spans="1:271" ht="17.25" hidden="1">
      <c r="A293" s="1113"/>
      <c r="B293" s="1114"/>
      <c r="C293" s="1115"/>
      <c r="D293" s="1115"/>
      <c r="E293" s="1116"/>
      <c r="F293" s="1116"/>
      <c r="G293" s="1116"/>
      <c r="H293" s="1115"/>
      <c r="I293" s="1117"/>
      <c r="J293" s="1117"/>
      <c r="K293" s="1118"/>
      <c r="L293" s="1118"/>
      <c r="M293" s="1118"/>
      <c r="N293" s="1119"/>
      <c r="O293" s="1120"/>
      <c r="P293" s="1121"/>
      <c r="Q293" s="1119"/>
      <c r="R293" s="1119"/>
      <c r="S293" s="1119"/>
      <c r="T293" s="1119"/>
      <c r="U293" s="1119"/>
      <c r="V293" s="1119"/>
      <c r="W293" s="1044"/>
      <c r="X293" s="1119"/>
      <c r="Y293" s="1124"/>
      <c r="Z293" s="1124"/>
      <c r="AA293" s="1103"/>
      <c r="AB293" s="1103"/>
      <c r="AC293" s="1103"/>
      <c r="AD293" s="1103"/>
      <c r="AE293" s="1103"/>
      <c r="AF293" s="1103"/>
      <c r="AG293" s="1103"/>
      <c r="AH293" s="1103"/>
      <c r="AI293" s="1103"/>
      <c r="AJ293" s="1103"/>
      <c r="AK293" s="1103"/>
      <c r="AL293" s="1103"/>
      <c r="AM293" s="1104"/>
      <c r="AN293" s="1104"/>
      <c r="AO293" s="1103"/>
      <c r="AP293" s="1103"/>
      <c r="AQ293" s="1103"/>
      <c r="AR293" s="1103"/>
      <c r="AS293" s="1103"/>
      <c r="AT293" s="1103"/>
      <c r="AU293" s="1103"/>
      <c r="AV293" s="1103"/>
      <c r="AW293" s="1103"/>
      <c r="AX293" s="1103"/>
      <c r="AY293" s="1103"/>
      <c r="AZ293" s="1103"/>
      <c r="BA293" s="1103"/>
      <c r="BB293" s="1103"/>
      <c r="BC293" s="1103"/>
      <c r="BD293" s="1103"/>
      <c r="BE293" s="1103"/>
      <c r="BF293" s="1103"/>
      <c r="BG293" s="1103"/>
      <c r="BH293" s="1103"/>
      <c r="BI293" s="1103"/>
      <c r="BJ293" s="1103"/>
      <c r="BK293" s="1103"/>
      <c r="BL293" s="1103"/>
      <c r="BM293" s="1103"/>
      <c r="BN293" s="1103"/>
      <c r="BO293" s="1103"/>
      <c r="BP293" s="1103"/>
      <c r="BQ293" s="1103"/>
      <c r="BR293" s="1103"/>
      <c r="BS293" s="1103"/>
      <c r="BT293" s="1103"/>
      <c r="BU293" s="1103"/>
      <c r="BV293" s="1103"/>
      <c r="BW293" s="1103"/>
      <c r="BX293" s="1103"/>
      <c r="BY293" s="1103"/>
      <c r="BZ293" s="1103"/>
      <c r="CA293" s="1103"/>
      <c r="CB293" s="1103"/>
      <c r="CC293" s="1103"/>
      <c r="CD293" s="1103"/>
      <c r="CE293" s="1103"/>
      <c r="CF293" s="1103"/>
      <c r="CG293" s="1103"/>
      <c r="CH293" s="1103"/>
      <c r="CI293" s="1103"/>
      <c r="CJ293" s="1103"/>
      <c r="CK293" s="1103"/>
      <c r="CL293" s="1103"/>
      <c r="CM293" s="1103"/>
      <c r="CN293" s="1103"/>
      <c r="CO293" s="1103"/>
      <c r="CP293" s="1103"/>
      <c r="CQ293" s="1103"/>
      <c r="CR293" s="1103"/>
      <c r="CS293" s="1103"/>
      <c r="CT293" s="1103"/>
      <c r="CU293" s="1103"/>
      <c r="CV293" s="1103"/>
      <c r="CW293" s="1103"/>
      <c r="CX293" s="1103"/>
      <c r="CY293" s="1103"/>
      <c r="CZ293" s="1103"/>
      <c r="DA293" s="1103"/>
      <c r="DB293" s="1103"/>
      <c r="DC293" s="1103"/>
      <c r="DD293" s="1103"/>
      <c r="DE293" s="1103"/>
      <c r="DF293" s="1103"/>
      <c r="DG293" s="1103"/>
      <c r="DH293" s="1103"/>
      <c r="DI293" s="1103"/>
      <c r="DJ293" s="1103"/>
      <c r="DK293" s="1104"/>
      <c r="DL293" s="1103"/>
      <c r="DM293" s="1103"/>
      <c r="DN293" s="1103"/>
      <c r="DO293" s="1103"/>
      <c r="DP293" s="1103"/>
      <c r="DQ293" s="1103"/>
      <c r="DR293" s="1103"/>
      <c r="DS293" s="1103"/>
      <c r="DT293" s="1103"/>
      <c r="DU293" s="1103"/>
      <c r="DV293" s="1103"/>
      <c r="DW293" s="1103"/>
      <c r="DX293" s="1103"/>
      <c r="DY293" s="1103"/>
      <c r="DZ293" s="1103"/>
      <c r="EA293" s="1103"/>
      <c r="EB293" s="1103"/>
      <c r="EC293" s="1103"/>
      <c r="ED293" s="1103"/>
      <c r="EE293" s="1103"/>
      <c r="EF293" s="1103"/>
      <c r="EG293" s="1103"/>
      <c r="EH293" s="1103"/>
      <c r="EI293" s="1103"/>
      <c r="EJ293" s="1103"/>
      <c r="EK293" s="1103"/>
      <c r="EL293" s="1104"/>
      <c r="EM293" s="1103"/>
      <c r="EN293" s="1103"/>
      <c r="EO293" s="1103"/>
      <c r="EP293" s="1103"/>
      <c r="EQ293" s="1103"/>
      <c r="ER293" s="1103"/>
      <c r="ES293" s="1103"/>
      <c r="ET293" s="1103"/>
      <c r="EU293" s="1103"/>
      <c r="EV293" s="1103"/>
      <c r="EW293" s="1103"/>
      <c r="EX293" s="1103"/>
      <c r="EY293" s="1103"/>
      <c r="EZ293" s="1103"/>
      <c r="FA293" s="1103"/>
      <c r="FB293" s="1103"/>
      <c r="FC293" s="1103"/>
      <c r="FD293" s="1103"/>
      <c r="FE293" s="1103"/>
      <c r="FF293" s="1105"/>
      <c r="FG293" s="1103"/>
      <c r="FH293" s="1103"/>
      <c r="FI293" s="1103"/>
      <c r="FJ293" s="1103"/>
      <c r="FK293" s="1103"/>
      <c r="FL293" s="1103"/>
      <c r="FM293" s="1103"/>
      <c r="FN293" s="1103"/>
      <c r="FO293" s="1103"/>
      <c r="FP293" s="1103"/>
      <c r="FQ293" s="1103"/>
      <c r="FR293" s="1106"/>
      <c r="FS293" s="1103"/>
      <c r="FT293" s="1103"/>
      <c r="FU293" s="1103"/>
      <c r="FV293" s="1103"/>
      <c r="FW293" s="1103"/>
      <c r="FX293" s="1103"/>
      <c r="FY293" s="1103"/>
      <c r="FZ293" s="1103"/>
      <c r="GA293" s="1103"/>
      <c r="GB293" s="1103"/>
      <c r="GC293" s="1103"/>
      <c r="GD293" s="1107"/>
      <c r="GE293" s="1107"/>
      <c r="GF293" s="1107"/>
      <c r="GG293" s="1107"/>
      <c r="GH293" s="1108"/>
      <c r="GI293" s="1109"/>
      <c r="GJ293" s="1107"/>
      <c r="GK293" s="1107"/>
      <c r="GL293" s="1107"/>
      <c r="GM293" s="1107"/>
      <c r="GN293" s="1107"/>
      <c r="GO293" s="1107"/>
      <c r="GP293" s="1110"/>
      <c r="GQ293" s="1110"/>
      <c r="GR293" s="1110"/>
      <c r="GS293" s="1110"/>
      <c r="GT293" s="1110"/>
      <c r="GU293" s="1110"/>
      <c r="GV293" s="1110"/>
      <c r="GW293" s="1110"/>
      <c r="GX293" s="1110"/>
      <c r="GY293" s="1110"/>
      <c r="GZ293" s="1110"/>
      <c r="HA293" s="1110"/>
      <c r="HB293" s="1110"/>
      <c r="HC293" s="1110"/>
      <c r="HD293" s="1110"/>
      <c r="HE293" s="1110"/>
      <c r="HF293" s="1110"/>
      <c r="HG293" s="1110"/>
      <c r="HH293" s="1110"/>
      <c r="HI293" s="1110"/>
      <c r="HJ293" s="1110"/>
      <c r="HK293" s="1110"/>
      <c r="HL293" s="1110"/>
      <c r="HM293" s="1110"/>
      <c r="HN293" s="1110"/>
      <c r="HO293" s="1110"/>
      <c r="HP293" s="1110"/>
      <c r="HQ293" s="1110"/>
      <c r="HR293" s="1110"/>
      <c r="HS293" s="1110"/>
      <c r="HT293" s="1110"/>
      <c r="HU293" s="1110"/>
      <c r="HV293" s="1110"/>
      <c r="HW293" s="1110"/>
      <c r="HX293" s="1110"/>
      <c r="HY293" s="1110"/>
      <c r="HZ293" s="1110"/>
      <c r="IA293" s="1110"/>
      <c r="IB293" s="1110"/>
      <c r="IC293" s="1110"/>
      <c r="ID293" s="1109"/>
      <c r="IE293" s="1109"/>
      <c r="IF293" s="1110"/>
      <c r="IG293" s="1111"/>
      <c r="IH293" s="1110"/>
      <c r="II293" s="1110"/>
      <c r="IJ293" s="1110"/>
      <c r="IK293" s="1110"/>
      <c r="IL293" s="1110"/>
      <c r="IM293" s="1110"/>
      <c r="IN293" s="1110"/>
      <c r="IO293" s="1110"/>
      <c r="IP293" s="1110"/>
      <c r="IQ293" s="1110"/>
      <c r="IR293" s="1110"/>
      <c r="IS293" s="1110"/>
      <c r="IT293" s="1110"/>
      <c r="IU293" s="1110"/>
      <c r="IV293" s="1110"/>
      <c r="IW293" s="1110"/>
      <c r="IX293" s="1110"/>
      <c r="IY293" s="1110"/>
      <c r="IZ293" s="1110"/>
      <c r="JA293" s="1110"/>
      <c r="JB293" s="1110"/>
      <c r="JC293" s="1110"/>
      <c r="JD293" s="1110"/>
      <c r="JE293" s="1110"/>
      <c r="JF293" s="1110"/>
      <c r="JG293" s="1110"/>
      <c r="JH293" s="1110"/>
      <c r="JI293" s="1110"/>
      <c r="JJ293" s="1110"/>
      <c r="JK293" s="1112"/>
    </row>
    <row r="294" spans="1:271" ht="17.25" hidden="1">
      <c r="A294" s="1113"/>
      <c r="B294" s="1114"/>
      <c r="C294" s="1115"/>
      <c r="D294" s="1115"/>
      <c r="E294" s="1116"/>
      <c r="F294" s="1116"/>
      <c r="G294" s="1116"/>
      <c r="H294" s="1115"/>
      <c r="I294" s="1117"/>
      <c r="J294" s="1117"/>
      <c r="K294" s="1118"/>
      <c r="L294" s="1118"/>
      <c r="M294" s="1118"/>
      <c r="N294" s="1119"/>
      <c r="O294" s="1120"/>
      <c r="P294" s="1121"/>
      <c r="Q294" s="1119"/>
      <c r="R294" s="1119"/>
      <c r="S294" s="1119"/>
      <c r="T294" s="1119"/>
      <c r="U294" s="1119"/>
      <c r="V294" s="1119"/>
      <c r="W294" s="1044"/>
      <c r="X294" s="1119"/>
      <c r="Y294" s="1122"/>
      <c r="Z294" s="1122"/>
      <c r="AA294" s="1103"/>
      <c r="AB294" s="1103"/>
      <c r="AC294" s="1103"/>
      <c r="AD294" s="1103"/>
      <c r="AE294" s="1103"/>
      <c r="AF294" s="1103"/>
      <c r="AG294" s="1103"/>
      <c r="AH294" s="1103"/>
      <c r="AI294" s="1103"/>
      <c r="AJ294" s="1103"/>
      <c r="AK294" s="1103"/>
      <c r="AL294" s="1103"/>
      <c r="AM294" s="1104"/>
      <c r="AN294" s="1104"/>
      <c r="AO294" s="1103"/>
      <c r="AP294" s="1103"/>
      <c r="AQ294" s="1103"/>
      <c r="AR294" s="1103"/>
      <c r="AS294" s="1103"/>
      <c r="AT294" s="1103"/>
      <c r="AU294" s="1103"/>
      <c r="AV294" s="1103"/>
      <c r="AW294" s="1103"/>
      <c r="AX294" s="1103"/>
      <c r="AY294" s="1103"/>
      <c r="AZ294" s="1103"/>
      <c r="BA294" s="1103"/>
      <c r="BB294" s="1103"/>
      <c r="BC294" s="1103"/>
      <c r="BD294" s="1103"/>
      <c r="BE294" s="1103"/>
      <c r="BF294" s="1103"/>
      <c r="BG294" s="1103"/>
      <c r="BH294" s="1103"/>
      <c r="BI294" s="1103"/>
      <c r="BJ294" s="1103"/>
      <c r="BK294" s="1103"/>
      <c r="BL294" s="1103"/>
      <c r="BM294" s="1103"/>
      <c r="BN294" s="1103"/>
      <c r="BO294" s="1103"/>
      <c r="BP294" s="1103"/>
      <c r="BQ294" s="1103"/>
      <c r="BR294" s="1103"/>
      <c r="BS294" s="1103"/>
      <c r="BT294" s="1103"/>
      <c r="BU294" s="1103"/>
      <c r="BV294" s="1103"/>
      <c r="BW294" s="1103"/>
      <c r="BX294" s="1103"/>
      <c r="BY294" s="1103"/>
      <c r="BZ294" s="1103"/>
      <c r="CA294" s="1103"/>
      <c r="CB294" s="1103"/>
      <c r="CC294" s="1103"/>
      <c r="CD294" s="1103"/>
      <c r="CE294" s="1103"/>
      <c r="CF294" s="1103"/>
      <c r="CG294" s="1103"/>
      <c r="CH294" s="1103"/>
      <c r="CI294" s="1103"/>
      <c r="CJ294" s="1103"/>
      <c r="CK294" s="1103"/>
      <c r="CL294" s="1103"/>
      <c r="CM294" s="1103"/>
      <c r="CN294" s="1103"/>
      <c r="CO294" s="1103"/>
      <c r="CP294" s="1103"/>
      <c r="CQ294" s="1103"/>
      <c r="CR294" s="1103"/>
      <c r="CS294" s="1103"/>
      <c r="CT294" s="1103"/>
      <c r="CU294" s="1103"/>
      <c r="CV294" s="1103"/>
      <c r="CW294" s="1103"/>
      <c r="CX294" s="1103"/>
      <c r="CY294" s="1103"/>
      <c r="CZ294" s="1103"/>
      <c r="DA294" s="1103"/>
      <c r="DB294" s="1103"/>
      <c r="DC294" s="1103"/>
      <c r="DD294" s="1103"/>
      <c r="DE294" s="1103"/>
      <c r="DF294" s="1103"/>
      <c r="DG294" s="1103"/>
      <c r="DH294" s="1103"/>
      <c r="DI294" s="1103"/>
      <c r="DJ294" s="1103"/>
      <c r="DK294" s="1104"/>
      <c r="DL294" s="1103"/>
      <c r="DM294" s="1103"/>
      <c r="DN294" s="1103"/>
      <c r="DO294" s="1103"/>
      <c r="DP294" s="1103"/>
      <c r="DQ294" s="1103"/>
      <c r="DR294" s="1103"/>
      <c r="DS294" s="1103"/>
      <c r="DT294" s="1103"/>
      <c r="DU294" s="1103"/>
      <c r="DV294" s="1103"/>
      <c r="DW294" s="1103"/>
      <c r="DX294" s="1103"/>
      <c r="DY294" s="1103"/>
      <c r="DZ294" s="1103"/>
      <c r="EA294" s="1103"/>
      <c r="EB294" s="1103"/>
      <c r="EC294" s="1103"/>
      <c r="ED294" s="1103"/>
      <c r="EE294" s="1103"/>
      <c r="EF294" s="1103"/>
      <c r="EG294" s="1103"/>
      <c r="EH294" s="1103"/>
      <c r="EI294" s="1103"/>
      <c r="EJ294" s="1103"/>
      <c r="EK294" s="1103"/>
      <c r="EL294" s="1104"/>
      <c r="EM294" s="1103"/>
      <c r="EN294" s="1103"/>
      <c r="EO294" s="1103"/>
      <c r="EP294" s="1103"/>
      <c r="EQ294" s="1103"/>
      <c r="ER294" s="1103"/>
      <c r="ES294" s="1103"/>
      <c r="ET294" s="1103"/>
      <c r="EU294" s="1103"/>
      <c r="EV294" s="1103"/>
      <c r="EW294" s="1103"/>
      <c r="EX294" s="1103"/>
      <c r="EY294" s="1103"/>
      <c r="EZ294" s="1103"/>
      <c r="FA294" s="1103"/>
      <c r="FB294" s="1103"/>
      <c r="FC294" s="1103"/>
      <c r="FD294" s="1103"/>
      <c r="FE294" s="1103"/>
      <c r="FF294" s="1105"/>
      <c r="FG294" s="1103"/>
      <c r="FH294" s="1103"/>
      <c r="FI294" s="1103"/>
      <c r="FJ294" s="1103"/>
      <c r="FK294" s="1103"/>
      <c r="FL294" s="1103"/>
      <c r="FM294" s="1103"/>
      <c r="FN294" s="1103"/>
      <c r="FO294" s="1103"/>
      <c r="FP294" s="1103"/>
      <c r="FQ294" s="1106"/>
      <c r="FR294" s="1106"/>
      <c r="FS294" s="1103"/>
      <c r="FT294" s="1103"/>
      <c r="FU294" s="1103"/>
      <c r="FV294" s="1103"/>
      <c r="FW294" s="1103"/>
      <c r="FX294" s="1103"/>
      <c r="FY294" s="1103"/>
      <c r="FZ294" s="1103"/>
      <c r="GA294" s="1103"/>
      <c r="GB294" s="1103"/>
      <c r="GC294" s="1103"/>
      <c r="GD294" s="1107"/>
      <c r="GE294" s="1107"/>
      <c r="GF294" s="1107"/>
      <c r="GG294" s="1107"/>
      <c r="GH294" s="1108"/>
      <c r="GI294" s="1109"/>
      <c r="GJ294" s="1107"/>
      <c r="GK294" s="1107"/>
      <c r="GL294" s="1107"/>
      <c r="GM294" s="1107"/>
      <c r="GN294" s="1107"/>
      <c r="GO294" s="1107"/>
      <c r="GP294" s="1110"/>
      <c r="GQ294" s="1110"/>
      <c r="GR294" s="1110"/>
      <c r="GS294" s="1110"/>
      <c r="GT294" s="1110"/>
      <c r="GU294" s="1110"/>
      <c r="GV294" s="1110"/>
      <c r="GW294" s="1110"/>
      <c r="GX294" s="1110"/>
      <c r="GY294" s="1110"/>
      <c r="GZ294" s="1110"/>
      <c r="HA294" s="1110"/>
      <c r="HB294" s="1110"/>
      <c r="HC294" s="1110"/>
      <c r="HD294" s="1110"/>
      <c r="HE294" s="1110"/>
      <c r="HF294" s="1110"/>
      <c r="HG294" s="1110"/>
      <c r="HH294" s="1110"/>
      <c r="HI294" s="1110"/>
      <c r="HJ294" s="1110"/>
      <c r="HK294" s="1110"/>
      <c r="HL294" s="1110"/>
      <c r="HM294" s="1110"/>
      <c r="HN294" s="1110"/>
      <c r="HO294" s="1110"/>
      <c r="HP294" s="1110"/>
      <c r="HQ294" s="1110"/>
      <c r="HR294" s="1110"/>
      <c r="HS294" s="1110"/>
      <c r="HT294" s="1110"/>
      <c r="HU294" s="1110"/>
      <c r="HV294" s="1110"/>
      <c r="HW294" s="1110"/>
      <c r="HX294" s="1110"/>
      <c r="HY294" s="1110"/>
      <c r="HZ294" s="1110"/>
      <c r="IA294" s="1110"/>
      <c r="IB294" s="1110"/>
      <c r="IC294" s="1110"/>
      <c r="ID294" s="1109"/>
      <c r="IE294" s="1109"/>
      <c r="IF294" s="1110"/>
      <c r="IG294" s="1111"/>
      <c r="IH294" s="1110"/>
      <c r="II294" s="1110"/>
      <c r="IJ294" s="1110"/>
      <c r="IK294" s="1110"/>
      <c r="IL294" s="1110"/>
      <c r="IM294" s="1110"/>
      <c r="IN294" s="1110"/>
      <c r="IO294" s="1110"/>
      <c r="IP294" s="1110"/>
      <c r="IQ294" s="1110"/>
      <c r="IR294" s="1110"/>
      <c r="IS294" s="1110"/>
      <c r="IT294" s="1110"/>
      <c r="IU294" s="1110"/>
      <c r="IV294" s="1110"/>
      <c r="IW294" s="1110"/>
      <c r="IX294" s="1110"/>
      <c r="IY294" s="1110"/>
      <c r="IZ294" s="1110"/>
      <c r="JA294" s="1110"/>
      <c r="JB294" s="1110"/>
      <c r="JC294" s="1110"/>
      <c r="JD294" s="1110"/>
      <c r="JE294" s="1110"/>
      <c r="JF294" s="1110"/>
      <c r="JG294" s="1110"/>
      <c r="JH294" s="1110"/>
      <c r="JI294" s="1110"/>
      <c r="JJ294" s="1110"/>
      <c r="JK294" s="1112"/>
    </row>
    <row r="295" spans="1:271" ht="17.25" hidden="1">
      <c r="A295" s="1113"/>
      <c r="B295" s="1114"/>
      <c r="C295" s="1115"/>
      <c r="D295" s="1115"/>
      <c r="E295" s="1116"/>
      <c r="F295" s="1116"/>
      <c r="G295" s="1116"/>
      <c r="H295" s="1115"/>
      <c r="I295" s="1117"/>
      <c r="J295" s="1117"/>
      <c r="K295" s="1118"/>
      <c r="L295" s="1118"/>
      <c r="M295" s="1118"/>
      <c r="N295" s="1119"/>
      <c r="O295" s="1120"/>
      <c r="P295" s="1121"/>
      <c r="Q295" s="1119"/>
      <c r="R295" s="1119"/>
      <c r="S295" s="1119"/>
      <c r="T295" s="1119"/>
      <c r="U295" s="1119"/>
      <c r="V295" s="1119"/>
      <c r="W295" s="1044"/>
      <c r="X295" s="1119"/>
      <c r="Y295" s="1124"/>
      <c r="Z295" s="1124"/>
      <c r="AA295" s="1103"/>
      <c r="AB295" s="1103"/>
      <c r="AC295" s="1103"/>
      <c r="AD295" s="1103"/>
      <c r="AE295" s="1103"/>
      <c r="AF295" s="1103"/>
      <c r="AG295" s="1103"/>
      <c r="AH295" s="1103"/>
      <c r="AI295" s="1103"/>
      <c r="AJ295" s="1103"/>
      <c r="AK295" s="1103"/>
      <c r="AL295" s="1103"/>
      <c r="AM295" s="1104"/>
      <c r="AN295" s="1104"/>
      <c r="AO295" s="1103"/>
      <c r="AP295" s="1103"/>
      <c r="AQ295" s="1103"/>
      <c r="AR295" s="1103"/>
      <c r="AS295" s="1103"/>
      <c r="AT295" s="1103"/>
      <c r="AU295" s="1103"/>
      <c r="AV295" s="1103"/>
      <c r="AW295" s="1103"/>
      <c r="AX295" s="1103"/>
      <c r="AY295" s="1103"/>
      <c r="AZ295" s="1103"/>
      <c r="BA295" s="1103"/>
      <c r="BB295" s="1103"/>
      <c r="BC295" s="1103"/>
      <c r="BD295" s="1103"/>
      <c r="BE295" s="1103"/>
      <c r="BF295" s="1103"/>
      <c r="BG295" s="1103"/>
      <c r="BH295" s="1103"/>
      <c r="BI295" s="1103"/>
      <c r="BJ295" s="1103"/>
      <c r="BK295" s="1103"/>
      <c r="BL295" s="1103"/>
      <c r="BM295" s="1103"/>
      <c r="BN295" s="1103"/>
      <c r="BO295" s="1103"/>
      <c r="BP295" s="1103"/>
      <c r="BQ295" s="1103"/>
      <c r="BR295" s="1103"/>
      <c r="BS295" s="1103"/>
      <c r="BT295" s="1103"/>
      <c r="BU295" s="1103"/>
      <c r="BV295" s="1103"/>
      <c r="BW295" s="1103"/>
      <c r="BX295" s="1103"/>
      <c r="BY295" s="1103"/>
      <c r="BZ295" s="1103"/>
      <c r="CA295" s="1103"/>
      <c r="CB295" s="1103"/>
      <c r="CC295" s="1103"/>
      <c r="CD295" s="1103"/>
      <c r="CE295" s="1103"/>
      <c r="CF295" s="1103"/>
      <c r="CG295" s="1103"/>
      <c r="CH295" s="1103"/>
      <c r="CI295" s="1103"/>
      <c r="CJ295" s="1103"/>
      <c r="CK295" s="1103"/>
      <c r="CL295" s="1103"/>
      <c r="CM295" s="1103"/>
      <c r="CN295" s="1103"/>
      <c r="CO295" s="1103"/>
      <c r="CP295" s="1103"/>
      <c r="CQ295" s="1103"/>
      <c r="CR295" s="1103"/>
      <c r="CS295" s="1103"/>
      <c r="CT295" s="1103"/>
      <c r="CU295" s="1103"/>
      <c r="CV295" s="1103"/>
      <c r="CW295" s="1103"/>
      <c r="CX295" s="1103"/>
      <c r="CY295" s="1103"/>
      <c r="CZ295" s="1103"/>
      <c r="DA295" s="1103"/>
      <c r="DB295" s="1103"/>
      <c r="DC295" s="1103"/>
      <c r="DD295" s="1103"/>
      <c r="DE295" s="1103"/>
      <c r="DF295" s="1103"/>
      <c r="DG295" s="1103"/>
      <c r="DH295" s="1103"/>
      <c r="DI295" s="1103"/>
      <c r="DJ295" s="1103"/>
      <c r="DK295" s="1104"/>
      <c r="DL295" s="1103"/>
      <c r="DM295" s="1103"/>
      <c r="DN295" s="1103"/>
      <c r="DO295" s="1103"/>
      <c r="DP295" s="1103"/>
      <c r="DQ295" s="1103"/>
      <c r="DR295" s="1103"/>
      <c r="DS295" s="1103"/>
      <c r="DT295" s="1103"/>
      <c r="DU295" s="1103"/>
      <c r="DV295" s="1103"/>
      <c r="DW295" s="1103"/>
      <c r="DX295" s="1103"/>
      <c r="DY295" s="1103"/>
      <c r="DZ295" s="1103"/>
      <c r="EA295" s="1103"/>
      <c r="EB295" s="1103"/>
      <c r="EC295" s="1103"/>
      <c r="ED295" s="1103"/>
      <c r="EE295" s="1103"/>
      <c r="EF295" s="1103"/>
      <c r="EG295" s="1103"/>
      <c r="EH295" s="1103"/>
      <c r="EI295" s="1103"/>
      <c r="EJ295" s="1103"/>
      <c r="EK295" s="1103"/>
      <c r="EL295" s="1104"/>
      <c r="EM295" s="1103"/>
      <c r="EN295" s="1103"/>
      <c r="EO295" s="1103"/>
      <c r="EP295" s="1103"/>
      <c r="EQ295" s="1103"/>
      <c r="ER295" s="1103"/>
      <c r="ES295" s="1103"/>
      <c r="ET295" s="1103"/>
      <c r="EU295" s="1103"/>
      <c r="EV295" s="1103"/>
      <c r="EW295" s="1103"/>
      <c r="EX295" s="1103"/>
      <c r="EY295" s="1103"/>
      <c r="EZ295" s="1103"/>
      <c r="FA295" s="1103"/>
      <c r="FB295" s="1103"/>
      <c r="FC295" s="1103"/>
      <c r="FD295" s="1103"/>
      <c r="FE295" s="1103"/>
      <c r="FF295" s="1105"/>
      <c r="FG295" s="1103"/>
      <c r="FH295" s="1103"/>
      <c r="FI295" s="1103"/>
      <c r="FJ295" s="1103"/>
      <c r="FK295" s="1103"/>
      <c r="FL295" s="1103"/>
      <c r="FM295" s="1103"/>
      <c r="FN295" s="1103"/>
      <c r="FO295" s="1103"/>
      <c r="FP295" s="1103"/>
      <c r="FQ295" s="1103"/>
      <c r="FR295" s="1106"/>
      <c r="FS295" s="1103"/>
      <c r="FT295" s="1103"/>
      <c r="FU295" s="1103"/>
      <c r="FV295" s="1103"/>
      <c r="FW295" s="1103"/>
      <c r="FX295" s="1103"/>
      <c r="FY295" s="1103"/>
      <c r="FZ295" s="1103"/>
      <c r="GA295" s="1103"/>
      <c r="GB295" s="1103"/>
      <c r="GC295" s="1103"/>
      <c r="GD295" s="1107"/>
      <c r="GE295" s="1107"/>
      <c r="GF295" s="1107"/>
      <c r="GG295" s="1107"/>
      <c r="GH295" s="1108"/>
      <c r="GI295" s="1109"/>
      <c r="GJ295" s="1107"/>
      <c r="GK295" s="1107"/>
      <c r="GL295" s="1107"/>
      <c r="GM295" s="1107"/>
      <c r="GN295" s="1107"/>
      <c r="GO295" s="1107"/>
      <c r="GP295" s="1110"/>
      <c r="GQ295" s="1110"/>
      <c r="GR295" s="1110"/>
      <c r="GS295" s="1110"/>
      <c r="GT295" s="1110"/>
      <c r="GU295" s="1110"/>
      <c r="GV295" s="1110"/>
      <c r="GW295" s="1110"/>
      <c r="GX295" s="1110"/>
      <c r="GY295" s="1110"/>
      <c r="GZ295" s="1110"/>
      <c r="HA295" s="1110"/>
      <c r="HB295" s="1110"/>
      <c r="HC295" s="1110"/>
      <c r="HD295" s="1110"/>
      <c r="HE295" s="1110"/>
      <c r="HF295" s="1110"/>
      <c r="HG295" s="1110"/>
      <c r="HH295" s="1110"/>
      <c r="HI295" s="1110"/>
      <c r="HJ295" s="1110"/>
      <c r="HK295" s="1110"/>
      <c r="HL295" s="1110"/>
      <c r="HM295" s="1110"/>
      <c r="HN295" s="1110"/>
      <c r="HO295" s="1110"/>
      <c r="HP295" s="1110"/>
      <c r="HQ295" s="1110"/>
      <c r="HR295" s="1110"/>
      <c r="HS295" s="1110"/>
      <c r="HT295" s="1110"/>
      <c r="HU295" s="1110"/>
      <c r="HV295" s="1110"/>
      <c r="HW295" s="1110"/>
      <c r="HX295" s="1110"/>
      <c r="HY295" s="1110"/>
      <c r="HZ295" s="1110"/>
      <c r="IA295" s="1110"/>
      <c r="IB295" s="1110"/>
      <c r="IC295" s="1110"/>
      <c r="ID295" s="1109"/>
      <c r="IE295" s="1109"/>
      <c r="IF295" s="1110"/>
      <c r="IG295" s="1111"/>
      <c r="IH295" s="1110"/>
      <c r="II295" s="1110"/>
      <c r="IJ295" s="1110"/>
      <c r="IK295" s="1110"/>
      <c r="IL295" s="1110"/>
      <c r="IM295" s="1110"/>
      <c r="IN295" s="1110"/>
      <c r="IO295" s="1110"/>
      <c r="IP295" s="1110"/>
      <c r="IQ295" s="1110"/>
      <c r="IR295" s="1110"/>
      <c r="IS295" s="1110"/>
      <c r="IT295" s="1110"/>
      <c r="IU295" s="1110"/>
      <c r="IV295" s="1110"/>
      <c r="IW295" s="1110"/>
      <c r="IX295" s="1110"/>
      <c r="IY295" s="1110"/>
      <c r="IZ295" s="1110"/>
      <c r="JA295" s="1110"/>
      <c r="JB295" s="1110"/>
      <c r="JC295" s="1110"/>
      <c r="JD295" s="1110"/>
      <c r="JE295" s="1110"/>
      <c r="JF295" s="1110"/>
      <c r="JG295" s="1110"/>
      <c r="JH295" s="1110"/>
      <c r="JI295" s="1110"/>
      <c r="JJ295" s="1110"/>
      <c r="JK295" s="1112"/>
    </row>
    <row r="296" spans="1:271" ht="17.25" hidden="1">
      <c r="A296" s="1113"/>
      <c r="B296" s="1114"/>
      <c r="C296" s="1115"/>
      <c r="D296" s="1115"/>
      <c r="E296" s="1116"/>
      <c r="F296" s="1116"/>
      <c r="G296" s="1116"/>
      <c r="H296" s="1115"/>
      <c r="I296" s="1117"/>
      <c r="J296" s="1117"/>
      <c r="K296" s="1118"/>
      <c r="L296" s="1118"/>
      <c r="M296" s="1118"/>
      <c r="N296" s="1119"/>
      <c r="O296" s="1120"/>
      <c r="P296" s="1121"/>
      <c r="Q296" s="1119"/>
      <c r="R296" s="1119"/>
      <c r="S296" s="1119"/>
      <c r="T296" s="1119"/>
      <c r="U296" s="1119"/>
      <c r="V296" s="1119"/>
      <c r="W296" s="1044"/>
      <c r="X296" s="1119"/>
      <c r="Y296" s="1124"/>
      <c r="Z296" s="1124"/>
      <c r="AA296" s="1103"/>
      <c r="AB296" s="1103"/>
      <c r="AC296" s="1103"/>
      <c r="AD296" s="1103"/>
      <c r="AE296" s="1103"/>
      <c r="AF296" s="1103"/>
      <c r="AG296" s="1103"/>
      <c r="AH296" s="1103"/>
      <c r="AI296" s="1103"/>
      <c r="AJ296" s="1103"/>
      <c r="AK296" s="1103"/>
      <c r="AL296" s="1103"/>
      <c r="AM296" s="1104"/>
      <c r="AN296" s="1104"/>
      <c r="AO296" s="1103"/>
      <c r="AP296" s="1103"/>
      <c r="AQ296" s="1103"/>
      <c r="AR296" s="1103"/>
      <c r="AS296" s="1103"/>
      <c r="AT296" s="1103"/>
      <c r="AU296" s="1103"/>
      <c r="AV296" s="1103"/>
      <c r="AW296" s="1103"/>
      <c r="AX296" s="1103"/>
      <c r="AY296" s="1103"/>
      <c r="AZ296" s="1103"/>
      <c r="BA296" s="1103"/>
      <c r="BB296" s="1103"/>
      <c r="BC296" s="1103"/>
      <c r="BD296" s="1103"/>
      <c r="BE296" s="1103"/>
      <c r="BF296" s="1103"/>
      <c r="BG296" s="1103"/>
      <c r="BH296" s="1103"/>
      <c r="BI296" s="1103"/>
      <c r="BJ296" s="1103"/>
      <c r="BK296" s="1103"/>
      <c r="BL296" s="1103"/>
      <c r="BM296" s="1103"/>
      <c r="BN296" s="1103"/>
      <c r="BO296" s="1103"/>
      <c r="BP296" s="1103"/>
      <c r="BQ296" s="1103"/>
      <c r="BR296" s="1103"/>
      <c r="BS296" s="1103"/>
      <c r="BT296" s="1103"/>
      <c r="BU296" s="1103"/>
      <c r="BV296" s="1103"/>
      <c r="BW296" s="1103"/>
      <c r="BX296" s="1103"/>
      <c r="BY296" s="1103"/>
      <c r="BZ296" s="1103"/>
      <c r="CA296" s="1103"/>
      <c r="CB296" s="1103"/>
      <c r="CC296" s="1103"/>
      <c r="CD296" s="1103"/>
      <c r="CE296" s="1103"/>
      <c r="CF296" s="1103"/>
      <c r="CG296" s="1103"/>
      <c r="CH296" s="1103"/>
      <c r="CI296" s="1103"/>
      <c r="CJ296" s="1103"/>
      <c r="CK296" s="1103"/>
      <c r="CL296" s="1103"/>
      <c r="CM296" s="1103"/>
      <c r="CN296" s="1103"/>
      <c r="CO296" s="1103"/>
      <c r="CP296" s="1103"/>
      <c r="CQ296" s="1103"/>
      <c r="CR296" s="1103"/>
      <c r="CS296" s="1103"/>
      <c r="CT296" s="1103"/>
      <c r="CU296" s="1103"/>
      <c r="CV296" s="1103"/>
      <c r="CW296" s="1103"/>
      <c r="CX296" s="1103"/>
      <c r="CY296" s="1103"/>
      <c r="CZ296" s="1103"/>
      <c r="DA296" s="1103"/>
      <c r="DB296" s="1103"/>
      <c r="DC296" s="1103"/>
      <c r="DD296" s="1103"/>
      <c r="DE296" s="1103"/>
      <c r="DF296" s="1103"/>
      <c r="DG296" s="1103"/>
      <c r="DH296" s="1103"/>
      <c r="DI296" s="1103"/>
      <c r="DJ296" s="1103"/>
      <c r="DK296" s="1104"/>
      <c r="DL296" s="1103"/>
      <c r="DM296" s="1103"/>
      <c r="DN296" s="1103"/>
      <c r="DO296" s="1103"/>
      <c r="DP296" s="1103"/>
      <c r="DQ296" s="1103"/>
      <c r="DR296" s="1103"/>
      <c r="DS296" s="1103"/>
      <c r="DT296" s="1103"/>
      <c r="DU296" s="1103"/>
      <c r="DV296" s="1103"/>
      <c r="DW296" s="1103"/>
      <c r="DX296" s="1103"/>
      <c r="DY296" s="1103"/>
      <c r="DZ296" s="1103"/>
      <c r="EA296" s="1103"/>
      <c r="EB296" s="1103"/>
      <c r="EC296" s="1103"/>
      <c r="ED296" s="1103"/>
      <c r="EE296" s="1103"/>
      <c r="EF296" s="1103"/>
      <c r="EG296" s="1103"/>
      <c r="EH296" s="1103"/>
      <c r="EI296" s="1103"/>
      <c r="EJ296" s="1103"/>
      <c r="EK296" s="1103"/>
      <c r="EL296" s="1104"/>
      <c r="EM296" s="1103"/>
      <c r="EN296" s="1103"/>
      <c r="EO296" s="1103"/>
      <c r="EP296" s="1103"/>
      <c r="EQ296" s="1103"/>
      <c r="ER296" s="1103"/>
      <c r="ES296" s="1103"/>
      <c r="ET296" s="1103"/>
      <c r="EU296" s="1103"/>
      <c r="EV296" s="1103"/>
      <c r="EW296" s="1103"/>
      <c r="EX296" s="1103"/>
      <c r="EY296" s="1103"/>
      <c r="EZ296" s="1103"/>
      <c r="FA296" s="1103"/>
      <c r="FB296" s="1103"/>
      <c r="FC296" s="1103"/>
      <c r="FD296" s="1103"/>
      <c r="FE296" s="1103"/>
      <c r="FF296" s="1105"/>
      <c r="FG296" s="1103"/>
      <c r="FH296" s="1103"/>
      <c r="FI296" s="1103"/>
      <c r="FJ296" s="1103"/>
      <c r="FK296" s="1103"/>
      <c r="FL296" s="1103"/>
      <c r="FM296" s="1103"/>
      <c r="FN296" s="1103"/>
      <c r="FO296" s="1103"/>
      <c r="FP296" s="1103"/>
      <c r="FQ296" s="1103"/>
      <c r="FR296" s="1103"/>
      <c r="FS296" s="1103"/>
      <c r="FT296" s="1103"/>
      <c r="FU296" s="1103"/>
      <c r="FV296" s="1103"/>
      <c r="FW296" s="1103"/>
      <c r="FX296" s="1103"/>
      <c r="FY296" s="1103"/>
      <c r="FZ296" s="1103"/>
      <c r="GA296" s="1103"/>
      <c r="GB296" s="1103"/>
      <c r="GC296" s="1103"/>
      <c r="GD296" s="1107"/>
      <c r="GE296" s="1107"/>
      <c r="GF296" s="1107"/>
      <c r="GG296" s="1107"/>
      <c r="GH296" s="1108"/>
      <c r="GI296" s="1109"/>
      <c r="GJ296" s="1107"/>
      <c r="GK296" s="1107"/>
      <c r="GL296" s="1107"/>
      <c r="GM296" s="1107"/>
      <c r="GN296" s="1107"/>
      <c r="GO296" s="1107"/>
      <c r="GP296" s="1110"/>
      <c r="GQ296" s="1110"/>
      <c r="GR296" s="1110"/>
      <c r="GS296" s="1110"/>
      <c r="GT296" s="1110"/>
      <c r="GU296" s="1110"/>
      <c r="GV296" s="1110"/>
      <c r="GW296" s="1110"/>
      <c r="GX296" s="1110"/>
      <c r="GY296" s="1110"/>
      <c r="GZ296" s="1110"/>
      <c r="HA296" s="1110"/>
      <c r="HB296" s="1110"/>
      <c r="HC296" s="1110"/>
      <c r="HD296" s="1110"/>
      <c r="HE296" s="1110"/>
      <c r="HF296" s="1110"/>
      <c r="HG296" s="1110"/>
      <c r="HH296" s="1110"/>
      <c r="HI296" s="1110"/>
      <c r="HJ296" s="1110"/>
      <c r="HK296" s="1110"/>
      <c r="HL296" s="1110"/>
      <c r="HM296" s="1110"/>
      <c r="HN296" s="1110"/>
      <c r="HO296" s="1110"/>
      <c r="HP296" s="1110"/>
      <c r="HQ296" s="1110"/>
      <c r="HR296" s="1110"/>
      <c r="HS296" s="1110"/>
      <c r="HT296" s="1110"/>
      <c r="HU296" s="1110"/>
      <c r="HV296" s="1110"/>
      <c r="HW296" s="1110"/>
      <c r="HX296" s="1110"/>
      <c r="HY296" s="1110"/>
      <c r="HZ296" s="1110"/>
      <c r="IA296" s="1110"/>
      <c r="IB296" s="1110"/>
      <c r="IC296" s="1110"/>
      <c r="ID296" s="1109"/>
      <c r="IE296" s="1109"/>
      <c r="IF296" s="1110"/>
      <c r="IG296" s="1111"/>
      <c r="IH296" s="1110"/>
      <c r="II296" s="1110"/>
      <c r="IJ296" s="1110"/>
      <c r="IK296" s="1110"/>
      <c r="IL296" s="1110"/>
      <c r="IM296" s="1110"/>
      <c r="IN296" s="1110"/>
      <c r="IO296" s="1110"/>
      <c r="IP296" s="1110"/>
      <c r="IQ296" s="1110"/>
      <c r="IR296" s="1110"/>
      <c r="IS296" s="1110"/>
      <c r="IT296" s="1110"/>
      <c r="IU296" s="1110"/>
      <c r="IV296" s="1110"/>
      <c r="IW296" s="1110"/>
      <c r="IX296" s="1110"/>
      <c r="IY296" s="1110"/>
      <c r="IZ296" s="1110"/>
      <c r="JA296" s="1110"/>
      <c r="JB296" s="1110"/>
      <c r="JC296" s="1110"/>
      <c r="JD296" s="1110"/>
      <c r="JE296" s="1110"/>
      <c r="JF296" s="1110"/>
      <c r="JG296" s="1110"/>
      <c r="JH296" s="1110"/>
      <c r="JI296" s="1110"/>
      <c r="JJ296" s="1110"/>
      <c r="JK296" s="1112"/>
    </row>
    <row r="297" spans="1:271" s="1139" customFormat="1" ht="17.25" hidden="1">
      <c r="A297" s="1113"/>
      <c r="B297" s="1123"/>
      <c r="C297" s="1115"/>
      <c r="D297" s="1115"/>
      <c r="E297" s="1103"/>
      <c r="F297" s="1103"/>
      <c r="G297" s="1103"/>
      <c r="H297" s="1103"/>
      <c r="I297" s="1103"/>
      <c r="J297" s="1103"/>
      <c r="K297" s="1103"/>
      <c r="L297" s="1103"/>
      <c r="M297" s="1103"/>
      <c r="N297" s="1103"/>
      <c r="O297" s="1103"/>
      <c r="P297" s="1103"/>
      <c r="Q297" s="1103"/>
      <c r="R297" s="1119"/>
      <c r="S297" s="1119"/>
      <c r="T297" s="1119"/>
      <c r="U297" s="1119"/>
      <c r="V297" s="1119"/>
      <c r="W297" s="1044"/>
      <c r="X297" s="1119"/>
      <c r="Y297" s="1124"/>
      <c r="Z297" s="1124"/>
      <c r="AA297" s="1103"/>
      <c r="AB297" s="1103"/>
      <c r="AC297" s="1103"/>
      <c r="AD297" s="1103"/>
      <c r="AE297" s="1103"/>
      <c r="AF297" s="1103"/>
      <c r="AG297" s="1103"/>
      <c r="AH297" s="1103"/>
      <c r="AI297" s="1103"/>
      <c r="AJ297" s="1103"/>
      <c r="AK297" s="1103"/>
      <c r="AL297" s="1103"/>
      <c r="AM297" s="1104"/>
      <c r="AN297" s="1104"/>
      <c r="AO297" s="1103"/>
      <c r="AP297" s="1103"/>
      <c r="AQ297" s="1103"/>
      <c r="AR297" s="1103"/>
      <c r="AS297" s="1103"/>
      <c r="AT297" s="1103"/>
      <c r="AU297" s="1103"/>
      <c r="AV297" s="1103"/>
      <c r="AW297" s="1103"/>
      <c r="AX297" s="1103"/>
      <c r="AY297" s="1103"/>
      <c r="AZ297" s="1103"/>
      <c r="BA297" s="1104"/>
      <c r="BB297" s="1132"/>
      <c r="BC297" s="1132"/>
      <c r="BD297" s="1132"/>
      <c r="BE297" s="1132"/>
      <c r="BF297" s="1132"/>
      <c r="BG297" s="1132"/>
      <c r="BH297" s="1132"/>
      <c r="BI297" s="1132"/>
      <c r="BJ297" s="1132"/>
      <c r="BK297" s="1132"/>
      <c r="BL297" s="1132"/>
      <c r="BM297" s="1132"/>
      <c r="BN297" s="1132"/>
      <c r="BO297" s="1132"/>
      <c r="BP297" s="1132"/>
      <c r="BQ297" s="1103"/>
      <c r="BR297" s="1103"/>
      <c r="BS297" s="1103"/>
      <c r="BT297" s="1103"/>
      <c r="BU297" s="1103"/>
      <c r="BV297" s="1103"/>
      <c r="BW297" s="1103"/>
      <c r="BX297" s="1103"/>
      <c r="BY297" s="1103"/>
      <c r="BZ297" s="1103"/>
      <c r="CA297" s="1103"/>
      <c r="CB297" s="1103"/>
      <c r="CC297" s="1103"/>
      <c r="CD297" s="1103"/>
      <c r="CE297" s="1103"/>
      <c r="CF297" s="1103"/>
      <c r="CG297" s="1103"/>
      <c r="CH297" s="1103"/>
      <c r="CI297" s="1103"/>
      <c r="CJ297" s="1103"/>
      <c r="CK297" s="1103"/>
      <c r="CL297" s="1103"/>
      <c r="CM297" s="1103"/>
      <c r="CN297" s="1103"/>
      <c r="CO297" s="1103"/>
      <c r="CP297" s="1103"/>
      <c r="CQ297" s="1103"/>
      <c r="CR297" s="1103"/>
      <c r="CS297" s="1103"/>
      <c r="CT297" s="1103"/>
      <c r="CU297" s="1103"/>
      <c r="CV297" s="1103"/>
      <c r="CW297" s="1103"/>
      <c r="CX297" s="1103"/>
      <c r="CY297" s="1103"/>
      <c r="CZ297" s="1103"/>
      <c r="DA297" s="1103"/>
      <c r="DB297" s="1103"/>
      <c r="DC297" s="1103"/>
      <c r="DD297" s="1103"/>
      <c r="DE297" s="1103"/>
      <c r="DF297" s="1103"/>
      <c r="DG297" s="1103"/>
      <c r="DH297" s="1103"/>
      <c r="DI297" s="1103"/>
      <c r="DJ297" s="1103"/>
      <c r="DK297" s="1104"/>
      <c r="DL297" s="1103"/>
      <c r="DM297" s="1103"/>
      <c r="DN297" s="1103"/>
      <c r="DO297" s="1103"/>
      <c r="DP297" s="1103"/>
      <c r="DQ297" s="1103"/>
      <c r="DR297" s="1103"/>
      <c r="DS297" s="1103"/>
      <c r="DT297" s="1103"/>
      <c r="DU297" s="1103"/>
      <c r="DV297" s="1103"/>
      <c r="DW297" s="1103"/>
      <c r="DX297" s="1103"/>
      <c r="DY297" s="1103"/>
      <c r="DZ297" s="1103"/>
      <c r="EA297" s="1103"/>
      <c r="EB297" s="1103"/>
      <c r="EC297" s="1103"/>
      <c r="ED297" s="1103"/>
      <c r="EE297" s="1103"/>
      <c r="EF297" s="1103"/>
      <c r="EG297" s="1103"/>
      <c r="EH297" s="1103"/>
      <c r="EI297" s="1103"/>
      <c r="EJ297" s="1103"/>
      <c r="EK297" s="1103"/>
      <c r="EL297" s="1104"/>
      <c r="EM297" s="1103"/>
      <c r="EN297" s="1103"/>
      <c r="EO297" s="1103"/>
      <c r="EP297" s="1103"/>
      <c r="EQ297" s="1103"/>
      <c r="ER297" s="1103"/>
      <c r="ES297" s="1103"/>
      <c r="ET297" s="1103"/>
      <c r="EU297" s="1103"/>
      <c r="EV297" s="1103"/>
      <c r="EW297" s="1103"/>
      <c r="EX297" s="1103"/>
      <c r="EY297" s="1103"/>
      <c r="EZ297" s="1103"/>
      <c r="FA297" s="1103"/>
      <c r="FB297" s="1103"/>
      <c r="FC297" s="1103"/>
      <c r="FD297" s="1103"/>
      <c r="FE297" s="1103"/>
      <c r="FF297" s="1105"/>
      <c r="FG297" s="1103"/>
      <c r="FH297" s="1103"/>
      <c r="FI297" s="1103"/>
      <c r="FJ297" s="1103"/>
      <c r="FK297" s="1103"/>
      <c r="FL297" s="1103"/>
      <c r="FM297" s="1103"/>
      <c r="FN297" s="1103"/>
      <c r="FO297" s="1103"/>
      <c r="FP297" s="1103"/>
      <c r="FQ297" s="1103"/>
      <c r="FR297" s="1103"/>
      <c r="FS297" s="1103"/>
      <c r="FT297" s="1103"/>
      <c r="FU297" s="1103"/>
      <c r="FV297" s="1103"/>
      <c r="FW297" s="1103"/>
      <c r="FX297" s="1103"/>
      <c r="FY297" s="1103"/>
      <c r="FZ297" s="1103"/>
      <c r="GA297" s="1103"/>
      <c r="GB297" s="1103"/>
      <c r="GC297" s="1103"/>
      <c r="GD297" s="1107"/>
      <c r="GE297" s="1107"/>
      <c r="GF297" s="1133"/>
      <c r="GG297" s="1133"/>
      <c r="GH297" s="1134"/>
      <c r="GI297" s="1109"/>
      <c r="GJ297" s="1133"/>
      <c r="GK297" s="1133"/>
      <c r="GL297" s="1107"/>
      <c r="GM297" s="1107"/>
      <c r="GN297" s="1107"/>
      <c r="GO297" s="1133"/>
      <c r="GP297" s="1135"/>
      <c r="GQ297" s="1135"/>
      <c r="GR297" s="1110"/>
      <c r="GS297" s="1110"/>
      <c r="GT297" s="1110"/>
      <c r="GU297" s="1110"/>
      <c r="GV297" s="1110"/>
      <c r="GW297" s="1110"/>
      <c r="GX297" s="1110"/>
      <c r="GY297" s="1110"/>
      <c r="GZ297" s="1110"/>
      <c r="HA297" s="1110"/>
      <c r="HB297" s="1110"/>
      <c r="HC297" s="1110"/>
      <c r="HD297" s="1110"/>
      <c r="HE297" s="1110"/>
      <c r="HF297" s="1110"/>
      <c r="HG297" s="1110"/>
      <c r="HH297" s="1110"/>
      <c r="HI297" s="1110"/>
      <c r="HJ297" s="1110"/>
      <c r="HK297" s="1110"/>
      <c r="HL297" s="1110"/>
      <c r="HM297" s="1110"/>
      <c r="HN297" s="1110"/>
      <c r="HO297" s="1110"/>
      <c r="HP297" s="1110"/>
      <c r="HQ297" s="1110"/>
      <c r="HR297" s="1110"/>
      <c r="HS297" s="1110"/>
      <c r="HT297" s="1110"/>
      <c r="HU297" s="1110"/>
      <c r="HV297" s="1110"/>
      <c r="HW297" s="1110"/>
      <c r="HX297" s="1110"/>
      <c r="HY297" s="1110"/>
      <c r="HZ297" s="1110"/>
      <c r="IA297" s="1110"/>
      <c r="IB297" s="1110"/>
      <c r="IC297" s="1110"/>
      <c r="ID297" s="1109"/>
      <c r="IE297" s="1109"/>
      <c r="IF297" s="1110"/>
      <c r="IG297" s="1111"/>
      <c r="IH297" s="1110"/>
      <c r="II297" s="1110"/>
      <c r="IJ297" s="1110"/>
      <c r="IK297" s="1110"/>
      <c r="IL297" s="1110"/>
      <c r="IM297" s="1110"/>
      <c r="IN297" s="1110"/>
      <c r="IO297" s="1110"/>
      <c r="IP297" s="1110"/>
      <c r="IQ297" s="1110"/>
      <c r="IR297" s="1110"/>
      <c r="IS297" s="1110"/>
      <c r="IT297" s="1110"/>
      <c r="IU297" s="1110"/>
      <c r="IV297" s="1110"/>
      <c r="IW297" s="1110"/>
      <c r="IX297" s="1110"/>
      <c r="IY297" s="1110"/>
      <c r="IZ297" s="1110"/>
      <c r="JA297" s="1110"/>
      <c r="JB297" s="1110"/>
      <c r="JC297" s="1110"/>
      <c r="JD297" s="1135"/>
      <c r="JE297" s="1135"/>
      <c r="JF297" s="1135"/>
      <c r="JG297" s="1135"/>
      <c r="JH297" s="1135"/>
      <c r="JI297" s="1135"/>
      <c r="JJ297" s="1135"/>
      <c r="JK297" s="1146"/>
    </row>
    <row r="298" spans="1:271" ht="17.25" hidden="1">
      <c r="A298" s="1113"/>
      <c r="B298" s="1114"/>
      <c r="C298" s="1115"/>
      <c r="D298" s="1115"/>
      <c r="E298" s="1103"/>
      <c r="F298" s="1103"/>
      <c r="G298" s="1103"/>
      <c r="H298" s="1103"/>
      <c r="I298" s="1103"/>
      <c r="J298" s="1103"/>
      <c r="K298" s="1103"/>
      <c r="L298" s="1103"/>
      <c r="M298" s="1103"/>
      <c r="N298" s="1103"/>
      <c r="O298" s="1103"/>
      <c r="P298" s="1103"/>
      <c r="Q298" s="1103"/>
      <c r="R298" s="1119"/>
      <c r="S298" s="1119"/>
      <c r="T298" s="1119"/>
      <c r="U298" s="1119"/>
      <c r="V298" s="1119"/>
      <c r="W298" s="1044"/>
      <c r="X298" s="1119"/>
      <c r="Y298" s="1124"/>
      <c r="Z298" s="1124"/>
      <c r="AA298" s="1103"/>
      <c r="AB298" s="1103"/>
      <c r="AC298" s="1103"/>
      <c r="AD298" s="1103"/>
      <c r="AE298" s="1103"/>
      <c r="AF298" s="1103"/>
      <c r="AG298" s="1103"/>
      <c r="AH298" s="1103"/>
      <c r="AI298" s="1103"/>
      <c r="AJ298" s="1103"/>
      <c r="AK298" s="1103"/>
      <c r="AL298" s="1103"/>
      <c r="AM298" s="1104"/>
      <c r="AN298" s="1104"/>
      <c r="AO298" s="1103"/>
      <c r="AP298" s="1103"/>
      <c r="AQ298" s="1103"/>
      <c r="AR298" s="1103"/>
      <c r="AS298" s="1103"/>
      <c r="AT298" s="1103"/>
      <c r="AU298" s="1103"/>
      <c r="AV298" s="1103"/>
      <c r="AW298" s="1103"/>
      <c r="AX298" s="1103"/>
      <c r="AY298" s="1103"/>
      <c r="AZ298" s="1103"/>
      <c r="BA298" s="1103"/>
      <c r="BB298" s="1103"/>
      <c r="BC298" s="1103"/>
      <c r="BD298" s="1103"/>
      <c r="BE298" s="1103"/>
      <c r="BF298" s="1103"/>
      <c r="BG298" s="1103"/>
      <c r="BH298" s="1103"/>
      <c r="BI298" s="1103"/>
      <c r="BJ298" s="1103"/>
      <c r="BK298" s="1103"/>
      <c r="BL298" s="1103"/>
      <c r="BM298" s="1103"/>
      <c r="BN298" s="1103"/>
      <c r="BO298" s="1103"/>
      <c r="BP298" s="1103"/>
      <c r="BQ298" s="1103"/>
      <c r="BR298" s="1103"/>
      <c r="BS298" s="1103"/>
      <c r="BT298" s="1103"/>
      <c r="BU298" s="1103"/>
      <c r="BV298" s="1103"/>
      <c r="BW298" s="1103"/>
      <c r="BX298" s="1103"/>
      <c r="BY298" s="1103"/>
      <c r="BZ298" s="1103"/>
      <c r="CA298" s="1103"/>
      <c r="CB298" s="1103"/>
      <c r="CC298" s="1103"/>
      <c r="CD298" s="1103"/>
      <c r="CE298" s="1103"/>
      <c r="CF298" s="1103"/>
      <c r="CG298" s="1103"/>
      <c r="CH298" s="1103"/>
      <c r="CI298" s="1103"/>
      <c r="CJ298" s="1103"/>
      <c r="CK298" s="1103"/>
      <c r="CL298" s="1103"/>
      <c r="CM298" s="1103"/>
      <c r="CN298" s="1103"/>
      <c r="CO298" s="1103"/>
      <c r="CP298" s="1103"/>
      <c r="CQ298" s="1103"/>
      <c r="CR298" s="1103"/>
      <c r="CS298" s="1103"/>
      <c r="CT298" s="1103"/>
      <c r="CU298" s="1103"/>
      <c r="CV298" s="1103"/>
      <c r="CW298" s="1103"/>
      <c r="CX298" s="1103"/>
      <c r="CY298" s="1103"/>
      <c r="CZ298" s="1103"/>
      <c r="DA298" s="1103"/>
      <c r="DB298" s="1103"/>
      <c r="DC298" s="1103"/>
      <c r="DD298" s="1103"/>
      <c r="DE298" s="1103"/>
      <c r="DF298" s="1103"/>
      <c r="DG298" s="1103"/>
      <c r="DH298" s="1103"/>
      <c r="DI298" s="1103"/>
      <c r="DJ298" s="1103"/>
      <c r="DK298" s="1104"/>
      <c r="DL298" s="1103"/>
      <c r="DM298" s="1103"/>
      <c r="DN298" s="1103"/>
      <c r="DO298" s="1103"/>
      <c r="DP298" s="1103"/>
      <c r="DQ298" s="1103"/>
      <c r="DR298" s="1103"/>
      <c r="DS298" s="1103"/>
      <c r="DT298" s="1103"/>
      <c r="DU298" s="1103"/>
      <c r="DV298" s="1103"/>
      <c r="DW298" s="1103"/>
      <c r="DX298" s="1103"/>
      <c r="DY298" s="1103"/>
      <c r="DZ298" s="1103"/>
      <c r="EA298" s="1103"/>
      <c r="EB298" s="1103"/>
      <c r="EC298" s="1103"/>
      <c r="ED298" s="1103"/>
      <c r="EE298" s="1103"/>
      <c r="EF298" s="1103"/>
      <c r="EG298" s="1103"/>
      <c r="EH298" s="1103"/>
      <c r="EI298" s="1103"/>
      <c r="EJ298" s="1103"/>
      <c r="EK298" s="1103"/>
      <c r="EL298" s="1104"/>
      <c r="EM298" s="1103"/>
      <c r="EN298" s="1103"/>
      <c r="EO298" s="1103"/>
      <c r="EP298" s="1103"/>
      <c r="EQ298" s="1103"/>
      <c r="ER298" s="1103"/>
      <c r="ES298" s="1103"/>
      <c r="ET298" s="1103"/>
      <c r="EU298" s="1103"/>
      <c r="EV298" s="1103"/>
      <c r="EW298" s="1103"/>
      <c r="EX298" s="1103"/>
      <c r="EY298" s="1103"/>
      <c r="EZ298" s="1103"/>
      <c r="FA298" s="1103"/>
      <c r="FB298" s="1103"/>
      <c r="FC298" s="1103"/>
      <c r="FD298" s="1103"/>
      <c r="FE298" s="1103"/>
      <c r="FF298" s="1105"/>
      <c r="FG298" s="1103"/>
      <c r="FH298" s="1103"/>
      <c r="FI298" s="1103"/>
      <c r="FJ298" s="1103"/>
      <c r="FK298" s="1103"/>
      <c r="FL298" s="1103"/>
      <c r="FM298" s="1103"/>
      <c r="FN298" s="1103"/>
      <c r="FO298" s="1103"/>
      <c r="FP298" s="1103"/>
      <c r="FQ298" s="1103"/>
      <c r="FR298" s="1103"/>
      <c r="FS298" s="1103"/>
      <c r="FT298" s="1103"/>
      <c r="FU298" s="1103"/>
      <c r="FV298" s="1103"/>
      <c r="FW298" s="1103"/>
      <c r="FX298" s="1103"/>
      <c r="FY298" s="1103"/>
      <c r="FZ298" s="1103"/>
      <c r="GA298" s="1103"/>
      <c r="GB298" s="1103"/>
      <c r="GC298" s="1103"/>
      <c r="GD298" s="1107"/>
      <c r="GE298" s="1107"/>
      <c r="GF298" s="1107"/>
      <c r="GG298" s="1107"/>
      <c r="GH298" s="1108"/>
      <c r="GI298" s="1109"/>
      <c r="GJ298" s="1107"/>
      <c r="GK298" s="1107"/>
      <c r="GL298" s="1107"/>
      <c r="GM298" s="1107"/>
      <c r="GN298" s="1107"/>
      <c r="GO298" s="1107"/>
      <c r="GP298" s="1110"/>
      <c r="GQ298" s="1110"/>
      <c r="GR298" s="1110"/>
      <c r="GS298" s="1110"/>
      <c r="GT298" s="1110"/>
      <c r="GU298" s="1110"/>
      <c r="GV298" s="1110"/>
      <c r="GW298" s="1110"/>
      <c r="GX298" s="1110"/>
      <c r="GY298" s="1110"/>
      <c r="GZ298" s="1110"/>
      <c r="HA298" s="1110"/>
      <c r="HB298" s="1110"/>
      <c r="HC298" s="1110"/>
      <c r="HD298" s="1110"/>
      <c r="HE298" s="1110"/>
      <c r="HF298" s="1110"/>
      <c r="HG298" s="1110"/>
      <c r="HH298" s="1110"/>
      <c r="HI298" s="1110"/>
      <c r="HJ298" s="1110"/>
      <c r="HK298" s="1110"/>
      <c r="HL298" s="1110"/>
      <c r="HM298" s="1110"/>
      <c r="HN298" s="1110"/>
      <c r="HO298" s="1110"/>
      <c r="HP298" s="1110"/>
      <c r="HQ298" s="1110"/>
      <c r="HR298" s="1110"/>
      <c r="HS298" s="1110"/>
      <c r="HT298" s="1110"/>
      <c r="HU298" s="1110"/>
      <c r="HV298" s="1110"/>
      <c r="HW298" s="1110"/>
      <c r="HX298" s="1110"/>
      <c r="HY298" s="1110"/>
      <c r="HZ298" s="1110"/>
      <c r="IA298" s="1110"/>
      <c r="IB298" s="1110"/>
      <c r="IC298" s="1110"/>
      <c r="ID298" s="1109"/>
      <c r="IE298" s="1109"/>
      <c r="IF298" s="1110"/>
      <c r="IG298" s="1111"/>
      <c r="IH298" s="1110"/>
      <c r="II298" s="1110"/>
      <c r="IJ298" s="1110"/>
      <c r="IK298" s="1110"/>
      <c r="IL298" s="1110"/>
      <c r="IM298" s="1110"/>
      <c r="IN298" s="1110"/>
      <c r="IO298" s="1110"/>
      <c r="IP298" s="1110"/>
      <c r="IQ298" s="1110"/>
      <c r="IR298" s="1110"/>
      <c r="IS298" s="1110"/>
      <c r="IT298" s="1110"/>
      <c r="IU298" s="1110"/>
      <c r="IV298" s="1110"/>
      <c r="IW298" s="1110"/>
      <c r="IX298" s="1110"/>
      <c r="IY298" s="1110"/>
      <c r="IZ298" s="1110"/>
      <c r="JA298" s="1110"/>
      <c r="JB298" s="1110"/>
      <c r="JC298" s="1110"/>
      <c r="JD298" s="1110"/>
      <c r="JE298" s="1110"/>
      <c r="JF298" s="1110"/>
      <c r="JG298" s="1110"/>
      <c r="JH298" s="1110"/>
      <c r="JI298" s="1110"/>
      <c r="JJ298" s="1110"/>
      <c r="JK298" s="1112"/>
    </row>
    <row r="299" spans="1:271" s="1151" customFormat="1" ht="17.25" hidden="1">
      <c r="A299" s="1113"/>
      <c r="B299" s="1114"/>
      <c r="C299" s="1115"/>
      <c r="D299" s="1115"/>
      <c r="E299" s="1103"/>
      <c r="F299" s="1103"/>
      <c r="G299" s="1103"/>
      <c r="H299" s="1103"/>
      <c r="I299" s="1103"/>
      <c r="J299" s="1103"/>
      <c r="K299" s="1103"/>
      <c r="L299" s="1103"/>
      <c r="M299" s="1103"/>
      <c r="N299" s="1103"/>
      <c r="O299" s="1103"/>
      <c r="P299" s="1103"/>
      <c r="Q299" s="1103"/>
      <c r="R299" s="1119"/>
      <c r="S299" s="1119"/>
      <c r="T299" s="1119"/>
      <c r="U299" s="1119"/>
      <c r="V299" s="1119"/>
      <c r="W299" s="1044"/>
      <c r="X299" s="1119"/>
      <c r="Y299" s="1124"/>
      <c r="Z299" s="1124"/>
      <c r="AA299" s="1103"/>
      <c r="AB299" s="1103"/>
      <c r="AC299" s="1103"/>
      <c r="AD299" s="1103"/>
      <c r="AE299" s="1103"/>
      <c r="AF299" s="1103"/>
      <c r="AG299" s="1103"/>
      <c r="AH299" s="1103"/>
      <c r="AI299" s="1103"/>
      <c r="AJ299" s="1103"/>
      <c r="AK299" s="1103"/>
      <c r="AL299" s="1103"/>
      <c r="AM299" s="1104"/>
      <c r="AN299" s="1104"/>
      <c r="AO299" s="1103"/>
      <c r="AP299" s="1103"/>
      <c r="AQ299" s="1103"/>
      <c r="AR299" s="1103"/>
      <c r="AS299" s="1103"/>
      <c r="AT299" s="1103"/>
      <c r="AU299" s="1103"/>
      <c r="AV299" s="1103"/>
      <c r="AW299" s="1103"/>
      <c r="AX299" s="1103"/>
      <c r="AY299" s="1103"/>
      <c r="AZ299" s="1103"/>
      <c r="BA299" s="1103"/>
      <c r="BB299" s="1147"/>
      <c r="BC299" s="1147"/>
      <c r="BD299" s="1147"/>
      <c r="BE299" s="1147"/>
      <c r="BF299" s="1147"/>
      <c r="BG299" s="1147"/>
      <c r="BH299" s="1147"/>
      <c r="BI299" s="1147"/>
      <c r="BJ299" s="1147"/>
      <c r="BK299" s="1147"/>
      <c r="BL299" s="1147"/>
      <c r="BM299" s="1147"/>
      <c r="BN299" s="1147"/>
      <c r="BO299" s="1147"/>
      <c r="BP299" s="1147"/>
      <c r="BQ299" s="1103"/>
      <c r="BR299" s="1103"/>
      <c r="BS299" s="1103"/>
      <c r="BT299" s="1103"/>
      <c r="BU299" s="1103"/>
      <c r="BV299" s="1103"/>
      <c r="BW299" s="1103"/>
      <c r="BX299" s="1103"/>
      <c r="BY299" s="1103"/>
      <c r="BZ299" s="1103"/>
      <c r="CA299" s="1103"/>
      <c r="CB299" s="1103"/>
      <c r="CC299" s="1103"/>
      <c r="CD299" s="1103"/>
      <c r="CE299" s="1103"/>
      <c r="CF299" s="1103"/>
      <c r="CG299" s="1103"/>
      <c r="CH299" s="1103"/>
      <c r="CI299" s="1103"/>
      <c r="CJ299" s="1103"/>
      <c r="CK299" s="1103"/>
      <c r="CL299" s="1103"/>
      <c r="CM299" s="1103"/>
      <c r="CN299" s="1103"/>
      <c r="CO299" s="1103"/>
      <c r="CP299" s="1103"/>
      <c r="CQ299" s="1103"/>
      <c r="CR299" s="1103"/>
      <c r="CS299" s="1103"/>
      <c r="CT299" s="1103"/>
      <c r="CU299" s="1103"/>
      <c r="CV299" s="1103"/>
      <c r="CW299" s="1103"/>
      <c r="CX299" s="1103"/>
      <c r="CY299" s="1103"/>
      <c r="CZ299" s="1103"/>
      <c r="DA299" s="1103"/>
      <c r="DB299" s="1103"/>
      <c r="DC299" s="1103"/>
      <c r="DD299" s="1103"/>
      <c r="DE299" s="1103"/>
      <c r="DF299" s="1103"/>
      <c r="DG299" s="1103"/>
      <c r="DH299" s="1103"/>
      <c r="DI299" s="1103"/>
      <c r="DJ299" s="1103"/>
      <c r="DK299" s="1104"/>
      <c r="DL299" s="1103"/>
      <c r="DM299" s="1103"/>
      <c r="DN299" s="1103"/>
      <c r="DO299" s="1103"/>
      <c r="DP299" s="1103"/>
      <c r="DQ299" s="1103"/>
      <c r="DR299" s="1103"/>
      <c r="DS299" s="1103"/>
      <c r="DT299" s="1103"/>
      <c r="DU299" s="1103"/>
      <c r="DV299" s="1103"/>
      <c r="DW299" s="1103"/>
      <c r="DX299" s="1103"/>
      <c r="DY299" s="1103"/>
      <c r="DZ299" s="1103"/>
      <c r="EA299" s="1103"/>
      <c r="EB299" s="1103"/>
      <c r="EC299" s="1103"/>
      <c r="ED299" s="1103"/>
      <c r="EE299" s="1103"/>
      <c r="EF299" s="1103"/>
      <c r="EG299" s="1103"/>
      <c r="EH299" s="1103"/>
      <c r="EI299" s="1103"/>
      <c r="EJ299" s="1103"/>
      <c r="EK299" s="1103"/>
      <c r="EL299" s="1104"/>
      <c r="EM299" s="1103"/>
      <c r="EN299" s="1103"/>
      <c r="EO299" s="1103"/>
      <c r="EP299" s="1103"/>
      <c r="EQ299" s="1103"/>
      <c r="ER299" s="1103"/>
      <c r="ES299" s="1103"/>
      <c r="ET299" s="1103"/>
      <c r="EU299" s="1103"/>
      <c r="EV299" s="1103"/>
      <c r="EW299" s="1103"/>
      <c r="EX299" s="1103"/>
      <c r="EY299" s="1103"/>
      <c r="EZ299" s="1103"/>
      <c r="FA299" s="1103"/>
      <c r="FB299" s="1103"/>
      <c r="FC299" s="1103"/>
      <c r="FD299" s="1103"/>
      <c r="FE299" s="1103"/>
      <c r="FF299" s="1105"/>
      <c r="FG299" s="1103"/>
      <c r="FH299" s="1103"/>
      <c r="FI299" s="1103"/>
      <c r="FJ299" s="1103"/>
      <c r="FK299" s="1103"/>
      <c r="FL299" s="1103"/>
      <c r="FM299" s="1103"/>
      <c r="FN299" s="1103"/>
      <c r="FO299" s="1103"/>
      <c r="FP299" s="1103"/>
      <c r="FQ299" s="1103"/>
      <c r="FR299" s="1103"/>
      <c r="FS299" s="1103"/>
      <c r="FT299" s="1103"/>
      <c r="FU299" s="1103"/>
      <c r="FV299" s="1103"/>
      <c r="FW299" s="1103"/>
      <c r="FX299" s="1103"/>
      <c r="FY299" s="1103"/>
      <c r="FZ299" s="1103"/>
      <c r="GA299" s="1103"/>
      <c r="GB299" s="1103"/>
      <c r="GC299" s="1103"/>
      <c r="GD299" s="1107"/>
      <c r="GE299" s="1107"/>
      <c r="GF299" s="1148"/>
      <c r="GG299" s="1148"/>
      <c r="GH299" s="1149"/>
      <c r="GI299" s="1109"/>
      <c r="GJ299" s="1148"/>
      <c r="GK299" s="1148"/>
      <c r="GL299" s="1107"/>
      <c r="GM299" s="1107"/>
      <c r="GN299" s="1107"/>
      <c r="GO299" s="1148"/>
      <c r="GP299" s="1150"/>
      <c r="GQ299" s="1150"/>
      <c r="GR299" s="1110"/>
      <c r="GS299" s="1110"/>
      <c r="GT299" s="1110"/>
      <c r="GU299" s="1110"/>
      <c r="GV299" s="1110"/>
      <c r="GW299" s="1110"/>
      <c r="GX299" s="1110"/>
      <c r="GY299" s="1110"/>
      <c r="GZ299" s="1110"/>
      <c r="HA299" s="1110"/>
      <c r="HB299" s="1110"/>
      <c r="HC299" s="1110"/>
      <c r="HD299" s="1110"/>
      <c r="HE299" s="1110"/>
      <c r="HF299" s="1110"/>
      <c r="HG299" s="1110"/>
      <c r="HH299" s="1110"/>
      <c r="HI299" s="1110"/>
      <c r="HJ299" s="1110"/>
      <c r="HK299" s="1110"/>
      <c r="HL299" s="1110"/>
      <c r="HM299" s="1110"/>
      <c r="HN299" s="1110"/>
      <c r="HO299" s="1110"/>
      <c r="HP299" s="1110"/>
      <c r="HQ299" s="1110"/>
      <c r="HR299" s="1110"/>
      <c r="HS299" s="1110"/>
      <c r="HT299" s="1110"/>
      <c r="HU299" s="1110"/>
      <c r="HV299" s="1110"/>
      <c r="HW299" s="1110"/>
      <c r="HX299" s="1110"/>
      <c r="HY299" s="1110"/>
      <c r="HZ299" s="1110"/>
      <c r="IA299" s="1110"/>
      <c r="IB299" s="1110"/>
      <c r="IC299" s="1110"/>
      <c r="ID299" s="1109"/>
      <c r="IE299" s="1109"/>
      <c r="IF299" s="1110"/>
      <c r="IG299" s="1111"/>
      <c r="IH299" s="1110"/>
      <c r="II299" s="1110"/>
      <c r="IJ299" s="1110"/>
      <c r="IK299" s="1110"/>
      <c r="IL299" s="1110"/>
      <c r="IM299" s="1110"/>
      <c r="IN299" s="1110"/>
      <c r="IO299" s="1110"/>
      <c r="IP299" s="1110"/>
      <c r="IQ299" s="1110"/>
      <c r="IR299" s="1110"/>
      <c r="IS299" s="1110"/>
      <c r="IT299" s="1110"/>
      <c r="IU299" s="1110"/>
      <c r="IV299" s="1110"/>
      <c r="IW299" s="1110"/>
      <c r="IX299" s="1110"/>
      <c r="IY299" s="1110"/>
      <c r="IZ299" s="1110"/>
      <c r="JA299" s="1110"/>
      <c r="JB299" s="1110"/>
      <c r="JC299" s="1110"/>
      <c r="JD299" s="1150"/>
      <c r="JE299" s="1150"/>
      <c r="JF299" s="1150"/>
      <c r="JG299" s="1150"/>
      <c r="JH299" s="1150"/>
      <c r="JI299" s="1150"/>
      <c r="JJ299" s="1150"/>
      <c r="JK299" s="1112"/>
    </row>
    <row r="300" spans="1:271" s="1151" customFormat="1" ht="17.25" hidden="1">
      <c r="A300" s="1113"/>
      <c r="B300" s="1114"/>
      <c r="C300" s="1115"/>
      <c r="D300" s="1115"/>
      <c r="E300" s="1103"/>
      <c r="F300" s="1103"/>
      <c r="G300" s="1103"/>
      <c r="H300" s="1103"/>
      <c r="I300" s="1103"/>
      <c r="J300" s="1103"/>
      <c r="K300" s="1103"/>
      <c r="L300" s="1103"/>
      <c r="M300" s="1103"/>
      <c r="N300" s="1103"/>
      <c r="O300" s="1103"/>
      <c r="P300" s="1103"/>
      <c r="Q300" s="1103"/>
      <c r="R300" s="1119"/>
      <c r="S300" s="1119"/>
      <c r="T300" s="1119"/>
      <c r="U300" s="1119"/>
      <c r="V300" s="1119"/>
      <c r="W300" s="1044"/>
      <c r="X300" s="1119"/>
      <c r="Y300" s="1124"/>
      <c r="Z300" s="1124"/>
      <c r="AA300" s="1103"/>
      <c r="AB300" s="1103"/>
      <c r="AC300" s="1103"/>
      <c r="AD300" s="1103"/>
      <c r="AE300" s="1103"/>
      <c r="AF300" s="1103"/>
      <c r="AG300" s="1103"/>
      <c r="AH300" s="1103"/>
      <c r="AI300" s="1103"/>
      <c r="AJ300" s="1103"/>
      <c r="AK300" s="1103"/>
      <c r="AL300" s="1103"/>
      <c r="AM300" s="1104"/>
      <c r="AN300" s="1104"/>
      <c r="AO300" s="1103"/>
      <c r="AP300" s="1103"/>
      <c r="AQ300" s="1103"/>
      <c r="AR300" s="1103"/>
      <c r="AS300" s="1103"/>
      <c r="AT300" s="1103"/>
      <c r="AU300" s="1103"/>
      <c r="AV300" s="1103"/>
      <c r="AW300" s="1103"/>
      <c r="AX300" s="1103"/>
      <c r="AY300" s="1103"/>
      <c r="AZ300" s="1103"/>
      <c r="BA300" s="1103"/>
      <c r="BB300" s="1147"/>
      <c r="BC300" s="1147"/>
      <c r="BD300" s="1147"/>
      <c r="BE300" s="1147"/>
      <c r="BF300" s="1147"/>
      <c r="BG300" s="1147"/>
      <c r="BH300" s="1147"/>
      <c r="BI300" s="1147"/>
      <c r="BJ300" s="1147"/>
      <c r="BK300" s="1147"/>
      <c r="BL300" s="1147"/>
      <c r="BM300" s="1147"/>
      <c r="BN300" s="1147"/>
      <c r="BO300" s="1147"/>
      <c r="BP300" s="1147"/>
      <c r="BQ300" s="1103"/>
      <c r="BR300" s="1103"/>
      <c r="BS300" s="1103"/>
      <c r="BT300" s="1103"/>
      <c r="BU300" s="1103"/>
      <c r="BV300" s="1103"/>
      <c r="BW300" s="1103"/>
      <c r="BX300" s="1103"/>
      <c r="BY300" s="1103"/>
      <c r="BZ300" s="1103"/>
      <c r="CA300" s="1103"/>
      <c r="CB300" s="1103"/>
      <c r="CC300" s="1103"/>
      <c r="CD300" s="1103"/>
      <c r="CE300" s="1103"/>
      <c r="CF300" s="1103"/>
      <c r="CG300" s="1103"/>
      <c r="CH300" s="1103"/>
      <c r="CI300" s="1103"/>
      <c r="CJ300" s="1103"/>
      <c r="CK300" s="1103"/>
      <c r="CL300" s="1103"/>
      <c r="CM300" s="1103"/>
      <c r="CN300" s="1103"/>
      <c r="CO300" s="1103"/>
      <c r="CP300" s="1103"/>
      <c r="CQ300" s="1103"/>
      <c r="CR300" s="1103"/>
      <c r="CS300" s="1103"/>
      <c r="CT300" s="1103"/>
      <c r="CU300" s="1103"/>
      <c r="CV300" s="1103"/>
      <c r="CW300" s="1103"/>
      <c r="CX300" s="1103"/>
      <c r="CY300" s="1103"/>
      <c r="CZ300" s="1103"/>
      <c r="DA300" s="1103"/>
      <c r="DB300" s="1103"/>
      <c r="DC300" s="1103"/>
      <c r="DD300" s="1103"/>
      <c r="DE300" s="1103"/>
      <c r="DF300" s="1103"/>
      <c r="DG300" s="1103"/>
      <c r="DH300" s="1103"/>
      <c r="DI300" s="1103"/>
      <c r="DJ300" s="1103"/>
      <c r="DK300" s="1104"/>
      <c r="DL300" s="1103"/>
      <c r="DM300" s="1103"/>
      <c r="DN300" s="1103"/>
      <c r="DO300" s="1103"/>
      <c r="DP300" s="1103"/>
      <c r="DQ300" s="1103"/>
      <c r="DR300" s="1103"/>
      <c r="DS300" s="1103"/>
      <c r="DT300" s="1103"/>
      <c r="DU300" s="1103"/>
      <c r="DV300" s="1103"/>
      <c r="DW300" s="1103"/>
      <c r="DX300" s="1103"/>
      <c r="DY300" s="1103"/>
      <c r="DZ300" s="1103"/>
      <c r="EA300" s="1103"/>
      <c r="EB300" s="1103"/>
      <c r="EC300" s="1103"/>
      <c r="ED300" s="1103"/>
      <c r="EE300" s="1103"/>
      <c r="EF300" s="1103"/>
      <c r="EG300" s="1103"/>
      <c r="EH300" s="1103"/>
      <c r="EI300" s="1103"/>
      <c r="EJ300" s="1103"/>
      <c r="EK300" s="1103"/>
      <c r="EL300" s="1104"/>
      <c r="EM300" s="1103"/>
      <c r="EN300" s="1103"/>
      <c r="EO300" s="1103"/>
      <c r="EP300" s="1103"/>
      <c r="EQ300" s="1103"/>
      <c r="ER300" s="1103"/>
      <c r="ES300" s="1103"/>
      <c r="ET300" s="1103"/>
      <c r="EU300" s="1103"/>
      <c r="EV300" s="1103"/>
      <c r="EW300" s="1103"/>
      <c r="EX300" s="1103"/>
      <c r="EY300" s="1103"/>
      <c r="EZ300" s="1103"/>
      <c r="FA300" s="1103"/>
      <c r="FB300" s="1103"/>
      <c r="FC300" s="1103"/>
      <c r="FD300" s="1103"/>
      <c r="FE300" s="1103"/>
      <c r="FF300" s="1105"/>
      <c r="FG300" s="1103"/>
      <c r="FH300" s="1103"/>
      <c r="FI300" s="1103"/>
      <c r="FJ300" s="1103"/>
      <c r="FK300" s="1103"/>
      <c r="FL300" s="1103"/>
      <c r="FM300" s="1103"/>
      <c r="FN300" s="1103"/>
      <c r="FO300" s="1103"/>
      <c r="FP300" s="1103"/>
      <c r="FQ300" s="1103"/>
      <c r="FR300" s="1103"/>
      <c r="FS300" s="1103"/>
      <c r="FT300" s="1103"/>
      <c r="FU300" s="1103"/>
      <c r="FV300" s="1103"/>
      <c r="FW300" s="1103"/>
      <c r="FX300" s="1103"/>
      <c r="FY300" s="1103"/>
      <c r="FZ300" s="1103"/>
      <c r="GA300" s="1103"/>
      <c r="GB300" s="1103"/>
      <c r="GC300" s="1103"/>
      <c r="GD300" s="1107"/>
      <c r="GE300" s="1107"/>
      <c r="GF300" s="1148"/>
      <c r="GG300" s="1148"/>
      <c r="GH300" s="1149"/>
      <c r="GI300" s="1109"/>
      <c r="GJ300" s="1148"/>
      <c r="GK300" s="1148"/>
      <c r="GL300" s="1107"/>
      <c r="GM300" s="1107"/>
      <c r="GN300" s="1107"/>
      <c r="GO300" s="1148"/>
      <c r="GP300" s="1150"/>
      <c r="GQ300" s="1150"/>
      <c r="GR300" s="1110"/>
      <c r="GS300" s="1110"/>
      <c r="GT300" s="1110"/>
      <c r="GU300" s="1110"/>
      <c r="GV300" s="1110"/>
      <c r="GW300" s="1110"/>
      <c r="GX300" s="1110"/>
      <c r="GY300" s="1110"/>
      <c r="GZ300" s="1110"/>
      <c r="HA300" s="1110"/>
      <c r="HB300" s="1110"/>
      <c r="HC300" s="1110"/>
      <c r="HD300" s="1110"/>
      <c r="HE300" s="1110"/>
      <c r="HF300" s="1110"/>
      <c r="HG300" s="1110"/>
      <c r="HH300" s="1110"/>
      <c r="HI300" s="1110"/>
      <c r="HJ300" s="1110"/>
      <c r="HK300" s="1110"/>
      <c r="HL300" s="1110"/>
      <c r="HM300" s="1110"/>
      <c r="HN300" s="1110"/>
      <c r="HO300" s="1110"/>
      <c r="HP300" s="1110"/>
      <c r="HQ300" s="1110"/>
      <c r="HR300" s="1110"/>
      <c r="HS300" s="1110"/>
      <c r="HT300" s="1110"/>
      <c r="HU300" s="1110"/>
      <c r="HV300" s="1110"/>
      <c r="HW300" s="1110"/>
      <c r="HX300" s="1110"/>
      <c r="HY300" s="1110"/>
      <c r="HZ300" s="1110"/>
      <c r="IA300" s="1110"/>
      <c r="IB300" s="1110"/>
      <c r="IC300" s="1110"/>
      <c r="ID300" s="1109"/>
      <c r="IE300" s="1109"/>
      <c r="IF300" s="1110"/>
      <c r="IG300" s="1111"/>
      <c r="IH300" s="1110"/>
      <c r="II300" s="1110"/>
      <c r="IJ300" s="1110"/>
      <c r="IK300" s="1110"/>
      <c r="IL300" s="1110"/>
      <c r="IM300" s="1110"/>
      <c r="IN300" s="1110"/>
      <c r="IO300" s="1110"/>
      <c r="IP300" s="1110"/>
      <c r="IQ300" s="1110"/>
      <c r="IR300" s="1110"/>
      <c r="IS300" s="1110"/>
      <c r="IT300" s="1110"/>
      <c r="IU300" s="1110"/>
      <c r="IV300" s="1110"/>
      <c r="IW300" s="1110"/>
      <c r="IX300" s="1110"/>
      <c r="IY300" s="1110"/>
      <c r="IZ300" s="1110"/>
      <c r="JA300" s="1110"/>
      <c r="JB300" s="1110"/>
      <c r="JC300" s="1110"/>
      <c r="JD300" s="1150"/>
      <c r="JE300" s="1150"/>
      <c r="JF300" s="1150"/>
      <c r="JG300" s="1150"/>
      <c r="JH300" s="1150"/>
      <c r="JI300" s="1150"/>
      <c r="JJ300" s="1150"/>
      <c r="JK300" s="1112"/>
    </row>
    <row r="301" spans="1:271" s="1151" customFormat="1" ht="17.25" hidden="1">
      <c r="A301" s="1113"/>
      <c r="B301" s="1114"/>
      <c r="C301" s="1115"/>
      <c r="D301" s="1115"/>
      <c r="E301" s="1116"/>
      <c r="F301" s="1116"/>
      <c r="G301" s="1116"/>
      <c r="H301" s="1115"/>
      <c r="I301" s="1117"/>
      <c r="J301" s="1117"/>
      <c r="K301" s="1118"/>
      <c r="L301" s="1118"/>
      <c r="M301" s="1118"/>
      <c r="N301" s="1119"/>
      <c r="O301" s="1120"/>
      <c r="P301" s="1121"/>
      <c r="Q301" s="1119"/>
      <c r="R301" s="1119"/>
      <c r="S301" s="1119"/>
      <c r="T301" s="1119"/>
      <c r="U301" s="1119"/>
      <c r="V301" s="1119"/>
      <c r="W301" s="1044"/>
      <c r="X301" s="1119"/>
      <c r="Y301" s="1124"/>
      <c r="Z301" s="1124"/>
      <c r="AA301" s="1103"/>
      <c r="AB301" s="1103"/>
      <c r="AC301" s="1103"/>
      <c r="AD301" s="1103"/>
      <c r="AE301" s="1103"/>
      <c r="AF301" s="1103"/>
      <c r="AG301" s="1103"/>
      <c r="AH301" s="1103"/>
      <c r="AI301" s="1103"/>
      <c r="AJ301" s="1103"/>
      <c r="AK301" s="1103"/>
      <c r="AL301" s="1103"/>
      <c r="AM301" s="1104"/>
      <c r="AN301" s="1104"/>
      <c r="AO301" s="1103"/>
      <c r="AP301" s="1103"/>
      <c r="AQ301" s="1103"/>
      <c r="AR301" s="1103"/>
      <c r="AS301" s="1103"/>
      <c r="AT301" s="1103"/>
      <c r="AU301" s="1103"/>
      <c r="AV301" s="1103"/>
      <c r="AW301" s="1103"/>
      <c r="AX301" s="1103"/>
      <c r="AY301" s="1103"/>
      <c r="AZ301" s="1103"/>
      <c r="BA301" s="1103"/>
      <c r="BB301" s="1147"/>
      <c r="BC301" s="1147"/>
      <c r="BD301" s="1147"/>
      <c r="BE301" s="1147"/>
      <c r="BF301" s="1147"/>
      <c r="BG301" s="1147"/>
      <c r="BH301" s="1147"/>
      <c r="BI301" s="1147"/>
      <c r="BJ301" s="1147"/>
      <c r="BK301" s="1147"/>
      <c r="BL301" s="1147"/>
      <c r="BM301" s="1147"/>
      <c r="BN301" s="1147"/>
      <c r="BO301" s="1147"/>
      <c r="BP301" s="1147"/>
      <c r="BQ301" s="1103"/>
      <c r="BR301" s="1103"/>
      <c r="BS301" s="1103"/>
      <c r="BT301" s="1103"/>
      <c r="BU301" s="1103"/>
      <c r="BV301" s="1103"/>
      <c r="BW301" s="1103"/>
      <c r="BX301" s="1103"/>
      <c r="BY301" s="1103"/>
      <c r="BZ301" s="1103"/>
      <c r="CA301" s="1103"/>
      <c r="CB301" s="1103"/>
      <c r="CC301" s="1103"/>
      <c r="CD301" s="1103"/>
      <c r="CE301" s="1103"/>
      <c r="CF301" s="1103"/>
      <c r="CG301" s="1103"/>
      <c r="CH301" s="1103"/>
      <c r="CI301" s="1103"/>
      <c r="CJ301" s="1103"/>
      <c r="CK301" s="1103"/>
      <c r="CL301" s="1103"/>
      <c r="CM301" s="1103"/>
      <c r="CN301" s="1103"/>
      <c r="CO301" s="1103"/>
      <c r="CP301" s="1103"/>
      <c r="CQ301" s="1103"/>
      <c r="CR301" s="1103"/>
      <c r="CS301" s="1103"/>
      <c r="CT301" s="1103"/>
      <c r="CU301" s="1103"/>
      <c r="CV301" s="1103"/>
      <c r="CW301" s="1103"/>
      <c r="CX301" s="1103"/>
      <c r="CY301" s="1103"/>
      <c r="CZ301" s="1103"/>
      <c r="DA301" s="1103"/>
      <c r="DB301" s="1103"/>
      <c r="DC301" s="1103"/>
      <c r="DD301" s="1103"/>
      <c r="DE301" s="1103"/>
      <c r="DF301" s="1103"/>
      <c r="DG301" s="1103"/>
      <c r="DH301" s="1103"/>
      <c r="DI301" s="1103"/>
      <c r="DJ301" s="1103"/>
      <c r="DK301" s="1104"/>
      <c r="DL301" s="1103"/>
      <c r="DM301" s="1103"/>
      <c r="DN301" s="1103"/>
      <c r="DO301" s="1103"/>
      <c r="DP301" s="1103"/>
      <c r="DQ301" s="1103"/>
      <c r="DR301" s="1103"/>
      <c r="DS301" s="1103"/>
      <c r="DT301" s="1103"/>
      <c r="DU301" s="1103"/>
      <c r="DV301" s="1103"/>
      <c r="DW301" s="1103"/>
      <c r="DX301" s="1103"/>
      <c r="DY301" s="1103"/>
      <c r="DZ301" s="1103"/>
      <c r="EA301" s="1103"/>
      <c r="EB301" s="1103"/>
      <c r="EC301" s="1103"/>
      <c r="ED301" s="1103"/>
      <c r="EE301" s="1103"/>
      <c r="EF301" s="1103"/>
      <c r="EG301" s="1103"/>
      <c r="EH301" s="1103"/>
      <c r="EI301" s="1103"/>
      <c r="EJ301" s="1103"/>
      <c r="EK301" s="1103"/>
      <c r="EL301" s="1104"/>
      <c r="EM301" s="1103"/>
      <c r="EN301" s="1103"/>
      <c r="EO301" s="1103"/>
      <c r="EP301" s="1103"/>
      <c r="EQ301" s="1103"/>
      <c r="ER301" s="1103"/>
      <c r="ES301" s="1103"/>
      <c r="ET301" s="1103"/>
      <c r="EU301" s="1103"/>
      <c r="EV301" s="1103"/>
      <c r="EW301" s="1103"/>
      <c r="EX301" s="1103"/>
      <c r="EY301" s="1103"/>
      <c r="EZ301" s="1103"/>
      <c r="FA301" s="1103"/>
      <c r="FB301" s="1103"/>
      <c r="FC301" s="1103"/>
      <c r="FD301" s="1103"/>
      <c r="FE301" s="1103"/>
      <c r="FF301" s="1105"/>
      <c r="FG301" s="1103"/>
      <c r="FH301" s="1103"/>
      <c r="FI301" s="1103"/>
      <c r="FJ301" s="1103"/>
      <c r="FK301" s="1103"/>
      <c r="FL301" s="1103"/>
      <c r="FM301" s="1103"/>
      <c r="FN301" s="1103"/>
      <c r="FO301" s="1103"/>
      <c r="FP301" s="1103"/>
      <c r="FQ301" s="1103"/>
      <c r="FR301" s="1103"/>
      <c r="FS301" s="1103"/>
      <c r="FT301" s="1103"/>
      <c r="FU301" s="1103"/>
      <c r="FV301" s="1103"/>
      <c r="FW301" s="1103"/>
      <c r="FX301" s="1103"/>
      <c r="FY301" s="1103"/>
      <c r="FZ301" s="1103"/>
      <c r="GA301" s="1103"/>
      <c r="GB301" s="1103"/>
      <c r="GC301" s="1103"/>
      <c r="GD301" s="1107"/>
      <c r="GE301" s="1107"/>
      <c r="GF301" s="1148"/>
      <c r="GG301" s="1148"/>
      <c r="GH301" s="1149"/>
      <c r="GI301" s="1109"/>
      <c r="GJ301" s="1148"/>
      <c r="GK301" s="1148"/>
      <c r="GL301" s="1107"/>
      <c r="GM301" s="1107"/>
      <c r="GN301" s="1107"/>
      <c r="GO301" s="1148"/>
      <c r="GP301" s="1150"/>
      <c r="GQ301" s="1150"/>
      <c r="GR301" s="1110"/>
      <c r="GS301" s="1110"/>
      <c r="GT301" s="1110"/>
      <c r="GU301" s="1110"/>
      <c r="GV301" s="1110"/>
      <c r="GW301" s="1110"/>
      <c r="GX301" s="1110"/>
      <c r="GY301" s="1110"/>
      <c r="GZ301" s="1110"/>
      <c r="HA301" s="1110"/>
      <c r="HB301" s="1110"/>
      <c r="HC301" s="1110"/>
      <c r="HD301" s="1110"/>
      <c r="HE301" s="1110"/>
      <c r="HF301" s="1110"/>
      <c r="HG301" s="1110"/>
      <c r="HH301" s="1110"/>
      <c r="HI301" s="1110"/>
      <c r="HJ301" s="1110"/>
      <c r="HK301" s="1110"/>
      <c r="HL301" s="1110"/>
      <c r="HM301" s="1110"/>
      <c r="HN301" s="1110"/>
      <c r="HO301" s="1110"/>
      <c r="HP301" s="1110"/>
      <c r="HQ301" s="1110"/>
      <c r="HR301" s="1110"/>
      <c r="HS301" s="1110"/>
      <c r="HT301" s="1110"/>
      <c r="HU301" s="1110"/>
      <c r="HV301" s="1110"/>
      <c r="HW301" s="1110"/>
      <c r="HX301" s="1110"/>
      <c r="HY301" s="1110"/>
      <c r="HZ301" s="1110"/>
      <c r="IA301" s="1110"/>
      <c r="IB301" s="1110"/>
      <c r="IC301" s="1110"/>
      <c r="ID301" s="1109"/>
      <c r="IE301" s="1109"/>
      <c r="IF301" s="1110"/>
      <c r="IG301" s="1111"/>
      <c r="IH301" s="1110"/>
      <c r="II301" s="1110"/>
      <c r="IJ301" s="1110"/>
      <c r="IK301" s="1110"/>
      <c r="IL301" s="1110"/>
      <c r="IM301" s="1110"/>
      <c r="IN301" s="1110"/>
      <c r="IO301" s="1110"/>
      <c r="IP301" s="1110"/>
      <c r="IQ301" s="1110"/>
      <c r="IR301" s="1110"/>
      <c r="IS301" s="1110"/>
      <c r="IT301" s="1110"/>
      <c r="IU301" s="1110"/>
      <c r="IV301" s="1110"/>
      <c r="IW301" s="1110"/>
      <c r="IX301" s="1110"/>
      <c r="IY301" s="1110"/>
      <c r="IZ301" s="1110"/>
      <c r="JA301" s="1110"/>
      <c r="JB301" s="1110"/>
      <c r="JC301" s="1110"/>
      <c r="JD301" s="1150"/>
      <c r="JE301" s="1150"/>
      <c r="JF301" s="1150"/>
      <c r="JG301" s="1150"/>
      <c r="JH301" s="1150"/>
      <c r="JI301" s="1150"/>
      <c r="JJ301" s="1150"/>
      <c r="JK301" s="1112"/>
    </row>
    <row r="302" spans="1:271" s="1151" customFormat="1" ht="17.25" hidden="1">
      <c r="A302" s="1113"/>
      <c r="B302" s="1114"/>
      <c r="C302" s="1115"/>
      <c r="D302" s="1115"/>
      <c r="E302" s="1116"/>
      <c r="F302" s="1116"/>
      <c r="G302" s="1116"/>
      <c r="H302" s="1115"/>
      <c r="I302" s="1117"/>
      <c r="J302" s="1117"/>
      <c r="K302" s="1118"/>
      <c r="L302" s="1118"/>
      <c r="M302" s="1118"/>
      <c r="N302" s="1119"/>
      <c r="O302" s="1120"/>
      <c r="P302" s="1121"/>
      <c r="Q302" s="1119"/>
      <c r="R302" s="1119"/>
      <c r="S302" s="1119"/>
      <c r="T302" s="1119"/>
      <c r="U302" s="1119"/>
      <c r="V302" s="1119"/>
      <c r="W302" s="1044"/>
      <c r="X302" s="1119"/>
      <c r="Y302" s="1124"/>
      <c r="Z302" s="1124"/>
      <c r="AA302" s="1103"/>
      <c r="AB302" s="1103"/>
      <c r="AC302" s="1103"/>
      <c r="AD302" s="1103"/>
      <c r="AE302" s="1103"/>
      <c r="AF302" s="1103"/>
      <c r="AG302" s="1103"/>
      <c r="AH302" s="1103"/>
      <c r="AI302" s="1103"/>
      <c r="AJ302" s="1103"/>
      <c r="AK302" s="1103"/>
      <c r="AL302" s="1103"/>
      <c r="AM302" s="1104"/>
      <c r="AN302" s="1104"/>
      <c r="AO302" s="1103"/>
      <c r="AP302" s="1103"/>
      <c r="AQ302" s="1103"/>
      <c r="AR302" s="1103"/>
      <c r="AS302" s="1103"/>
      <c r="AT302" s="1103"/>
      <c r="AU302" s="1103"/>
      <c r="AV302" s="1103"/>
      <c r="AW302" s="1103"/>
      <c r="AX302" s="1103"/>
      <c r="AY302" s="1103"/>
      <c r="AZ302" s="1103"/>
      <c r="BA302" s="1103"/>
      <c r="BB302" s="1147"/>
      <c r="BC302" s="1147"/>
      <c r="BD302" s="1147"/>
      <c r="BE302" s="1147"/>
      <c r="BF302" s="1147"/>
      <c r="BG302" s="1147"/>
      <c r="BH302" s="1147"/>
      <c r="BI302" s="1147"/>
      <c r="BJ302" s="1147"/>
      <c r="BK302" s="1147"/>
      <c r="BL302" s="1147"/>
      <c r="BM302" s="1147"/>
      <c r="BN302" s="1147"/>
      <c r="BO302" s="1147"/>
      <c r="BP302" s="1147"/>
      <c r="BQ302" s="1103"/>
      <c r="BR302" s="1103"/>
      <c r="BS302" s="1103"/>
      <c r="BT302" s="1103"/>
      <c r="BU302" s="1103"/>
      <c r="BV302" s="1103"/>
      <c r="BW302" s="1103"/>
      <c r="BX302" s="1103"/>
      <c r="BY302" s="1103"/>
      <c r="BZ302" s="1103"/>
      <c r="CA302" s="1103"/>
      <c r="CB302" s="1103"/>
      <c r="CC302" s="1103"/>
      <c r="CD302" s="1103"/>
      <c r="CE302" s="1103"/>
      <c r="CF302" s="1103"/>
      <c r="CG302" s="1103"/>
      <c r="CH302" s="1103"/>
      <c r="CI302" s="1103"/>
      <c r="CJ302" s="1103"/>
      <c r="CK302" s="1103"/>
      <c r="CL302" s="1103"/>
      <c r="CM302" s="1103"/>
      <c r="CN302" s="1103"/>
      <c r="CO302" s="1103"/>
      <c r="CP302" s="1103"/>
      <c r="CQ302" s="1103"/>
      <c r="CR302" s="1103"/>
      <c r="CS302" s="1103"/>
      <c r="CT302" s="1103"/>
      <c r="CU302" s="1103"/>
      <c r="CV302" s="1103"/>
      <c r="CW302" s="1103"/>
      <c r="CX302" s="1103"/>
      <c r="CY302" s="1103"/>
      <c r="CZ302" s="1103"/>
      <c r="DA302" s="1103"/>
      <c r="DB302" s="1103"/>
      <c r="DC302" s="1103"/>
      <c r="DD302" s="1103"/>
      <c r="DE302" s="1103"/>
      <c r="DF302" s="1103"/>
      <c r="DG302" s="1103"/>
      <c r="DH302" s="1103"/>
      <c r="DI302" s="1103"/>
      <c r="DJ302" s="1103"/>
      <c r="DK302" s="1104"/>
      <c r="DL302" s="1103"/>
      <c r="DM302" s="1103"/>
      <c r="DN302" s="1103"/>
      <c r="DO302" s="1103"/>
      <c r="DP302" s="1103"/>
      <c r="DQ302" s="1103"/>
      <c r="DR302" s="1103"/>
      <c r="DS302" s="1103"/>
      <c r="DT302" s="1103"/>
      <c r="DU302" s="1103"/>
      <c r="DV302" s="1103"/>
      <c r="DW302" s="1103"/>
      <c r="DX302" s="1103"/>
      <c r="DY302" s="1103"/>
      <c r="DZ302" s="1103"/>
      <c r="EA302" s="1103"/>
      <c r="EB302" s="1103"/>
      <c r="EC302" s="1103"/>
      <c r="ED302" s="1103"/>
      <c r="EE302" s="1103"/>
      <c r="EF302" s="1103"/>
      <c r="EG302" s="1103"/>
      <c r="EH302" s="1103"/>
      <c r="EI302" s="1103"/>
      <c r="EJ302" s="1103"/>
      <c r="EK302" s="1103"/>
      <c r="EL302" s="1104"/>
      <c r="EM302" s="1103"/>
      <c r="EN302" s="1103"/>
      <c r="EO302" s="1103"/>
      <c r="EP302" s="1103"/>
      <c r="EQ302" s="1103"/>
      <c r="ER302" s="1103"/>
      <c r="ES302" s="1103"/>
      <c r="ET302" s="1103"/>
      <c r="EU302" s="1103"/>
      <c r="EV302" s="1103"/>
      <c r="EW302" s="1103"/>
      <c r="EX302" s="1103"/>
      <c r="EY302" s="1103"/>
      <c r="EZ302" s="1103"/>
      <c r="FA302" s="1103"/>
      <c r="FB302" s="1103"/>
      <c r="FC302" s="1103"/>
      <c r="FD302" s="1103"/>
      <c r="FE302" s="1103"/>
      <c r="FF302" s="1105"/>
      <c r="FG302" s="1103"/>
      <c r="FH302" s="1103"/>
      <c r="FI302" s="1103"/>
      <c r="FJ302" s="1103"/>
      <c r="FK302" s="1103"/>
      <c r="FL302" s="1103"/>
      <c r="FM302" s="1103"/>
      <c r="FN302" s="1103"/>
      <c r="FO302" s="1103"/>
      <c r="FP302" s="1103"/>
      <c r="FQ302" s="1103"/>
      <c r="FR302" s="1103"/>
      <c r="FS302" s="1103"/>
      <c r="FT302" s="1103"/>
      <c r="FU302" s="1103"/>
      <c r="FV302" s="1103"/>
      <c r="FW302" s="1103"/>
      <c r="FX302" s="1103"/>
      <c r="FY302" s="1103"/>
      <c r="FZ302" s="1103"/>
      <c r="GA302" s="1103"/>
      <c r="GB302" s="1103"/>
      <c r="GC302" s="1103"/>
      <c r="GD302" s="1107"/>
      <c r="GE302" s="1107"/>
      <c r="GF302" s="1148"/>
      <c r="GG302" s="1148"/>
      <c r="GH302" s="1149"/>
      <c r="GI302" s="1109"/>
      <c r="GJ302" s="1148"/>
      <c r="GK302" s="1148"/>
      <c r="GL302" s="1107"/>
      <c r="GM302" s="1107"/>
      <c r="GN302" s="1107"/>
      <c r="GO302" s="1148"/>
      <c r="GP302" s="1150"/>
      <c r="GQ302" s="1150"/>
      <c r="GR302" s="1110"/>
      <c r="GS302" s="1110"/>
      <c r="GT302" s="1110"/>
      <c r="GU302" s="1110"/>
      <c r="GV302" s="1110"/>
      <c r="GW302" s="1110"/>
      <c r="GX302" s="1110"/>
      <c r="GY302" s="1110"/>
      <c r="GZ302" s="1110"/>
      <c r="HA302" s="1110"/>
      <c r="HB302" s="1110"/>
      <c r="HC302" s="1110"/>
      <c r="HD302" s="1110"/>
      <c r="HE302" s="1110"/>
      <c r="HF302" s="1110"/>
      <c r="HG302" s="1110"/>
      <c r="HH302" s="1110"/>
      <c r="HI302" s="1110"/>
      <c r="HJ302" s="1110"/>
      <c r="HK302" s="1110"/>
      <c r="HL302" s="1110"/>
      <c r="HM302" s="1110"/>
      <c r="HN302" s="1110"/>
      <c r="HO302" s="1110"/>
      <c r="HP302" s="1110"/>
      <c r="HQ302" s="1110"/>
      <c r="HR302" s="1110"/>
      <c r="HS302" s="1110"/>
      <c r="HT302" s="1110"/>
      <c r="HU302" s="1110"/>
      <c r="HV302" s="1110"/>
      <c r="HW302" s="1110"/>
      <c r="HX302" s="1110"/>
      <c r="HY302" s="1110"/>
      <c r="HZ302" s="1110"/>
      <c r="IA302" s="1110"/>
      <c r="IB302" s="1110"/>
      <c r="IC302" s="1110"/>
      <c r="ID302" s="1109"/>
      <c r="IE302" s="1109"/>
      <c r="IF302" s="1110"/>
      <c r="IG302" s="1111"/>
      <c r="IH302" s="1110"/>
      <c r="II302" s="1110"/>
      <c r="IJ302" s="1110"/>
      <c r="IK302" s="1110"/>
      <c r="IL302" s="1110"/>
      <c r="IM302" s="1110"/>
      <c r="IN302" s="1110"/>
      <c r="IO302" s="1110"/>
      <c r="IP302" s="1110"/>
      <c r="IQ302" s="1110"/>
      <c r="IR302" s="1110"/>
      <c r="IS302" s="1110"/>
      <c r="IT302" s="1110"/>
      <c r="IU302" s="1110"/>
      <c r="IV302" s="1110"/>
      <c r="IW302" s="1110"/>
      <c r="IX302" s="1110"/>
      <c r="IY302" s="1110"/>
      <c r="IZ302" s="1110"/>
      <c r="JA302" s="1110"/>
      <c r="JB302" s="1110"/>
      <c r="JC302" s="1110"/>
      <c r="JD302" s="1150"/>
      <c r="JE302" s="1150"/>
      <c r="JF302" s="1150"/>
      <c r="JG302" s="1150"/>
      <c r="JH302" s="1150"/>
      <c r="JI302" s="1150"/>
      <c r="JJ302" s="1150"/>
      <c r="JK302" s="1112"/>
    </row>
    <row r="303" spans="1:271" s="1151" customFormat="1" ht="17.25" hidden="1">
      <c r="A303" s="1113"/>
      <c r="B303" s="1114"/>
      <c r="C303" s="1115"/>
      <c r="D303" s="1115"/>
      <c r="E303" s="1116"/>
      <c r="F303" s="1116"/>
      <c r="G303" s="1116"/>
      <c r="H303" s="1115"/>
      <c r="I303" s="1117"/>
      <c r="J303" s="1117"/>
      <c r="K303" s="1118"/>
      <c r="L303" s="1118"/>
      <c r="M303" s="1118"/>
      <c r="N303" s="1119"/>
      <c r="O303" s="1120"/>
      <c r="P303" s="1121"/>
      <c r="Q303" s="1119"/>
      <c r="R303" s="1119"/>
      <c r="S303" s="1119"/>
      <c r="T303" s="1119"/>
      <c r="U303" s="1119"/>
      <c r="V303" s="1119"/>
      <c r="W303" s="1044"/>
      <c r="X303" s="1119"/>
      <c r="Y303" s="1124"/>
      <c r="Z303" s="1124"/>
      <c r="AA303" s="1103"/>
      <c r="AB303" s="1103"/>
      <c r="AC303" s="1103"/>
      <c r="AD303" s="1103"/>
      <c r="AE303" s="1103"/>
      <c r="AF303" s="1103"/>
      <c r="AG303" s="1103"/>
      <c r="AH303" s="1103"/>
      <c r="AI303" s="1103"/>
      <c r="AJ303" s="1103"/>
      <c r="AK303" s="1103"/>
      <c r="AL303" s="1103"/>
      <c r="AM303" s="1104"/>
      <c r="AN303" s="1104"/>
      <c r="AO303" s="1103"/>
      <c r="AP303" s="1103"/>
      <c r="AQ303" s="1103"/>
      <c r="AR303" s="1103"/>
      <c r="AS303" s="1103"/>
      <c r="AT303" s="1103"/>
      <c r="AU303" s="1103"/>
      <c r="AV303" s="1103"/>
      <c r="AW303" s="1103"/>
      <c r="AX303" s="1103"/>
      <c r="AY303" s="1103"/>
      <c r="AZ303" s="1103"/>
      <c r="BA303" s="1103"/>
      <c r="BB303" s="1147"/>
      <c r="BC303" s="1147"/>
      <c r="BD303" s="1147"/>
      <c r="BE303" s="1147"/>
      <c r="BF303" s="1147"/>
      <c r="BG303" s="1147"/>
      <c r="BH303" s="1147"/>
      <c r="BI303" s="1147"/>
      <c r="BJ303" s="1147"/>
      <c r="BK303" s="1147"/>
      <c r="BL303" s="1147"/>
      <c r="BM303" s="1147"/>
      <c r="BN303" s="1147"/>
      <c r="BO303" s="1147"/>
      <c r="BP303" s="1147"/>
      <c r="BQ303" s="1103"/>
      <c r="BR303" s="1103"/>
      <c r="BS303" s="1103"/>
      <c r="BT303" s="1103"/>
      <c r="BU303" s="1103"/>
      <c r="BV303" s="1103"/>
      <c r="BW303" s="1103"/>
      <c r="BX303" s="1103"/>
      <c r="BY303" s="1103"/>
      <c r="BZ303" s="1103"/>
      <c r="CA303" s="1103"/>
      <c r="CB303" s="1103"/>
      <c r="CC303" s="1103"/>
      <c r="CD303" s="1103"/>
      <c r="CE303" s="1103"/>
      <c r="CF303" s="1103"/>
      <c r="CG303" s="1103"/>
      <c r="CH303" s="1103"/>
      <c r="CI303" s="1103"/>
      <c r="CJ303" s="1103"/>
      <c r="CK303" s="1103"/>
      <c r="CL303" s="1103"/>
      <c r="CM303" s="1103"/>
      <c r="CN303" s="1103"/>
      <c r="CO303" s="1103"/>
      <c r="CP303" s="1103"/>
      <c r="CQ303" s="1103"/>
      <c r="CR303" s="1103"/>
      <c r="CS303" s="1103"/>
      <c r="CT303" s="1103"/>
      <c r="CU303" s="1103"/>
      <c r="CV303" s="1103"/>
      <c r="CW303" s="1103"/>
      <c r="CX303" s="1103"/>
      <c r="CY303" s="1103"/>
      <c r="CZ303" s="1103"/>
      <c r="DA303" s="1103"/>
      <c r="DB303" s="1103"/>
      <c r="DC303" s="1103"/>
      <c r="DD303" s="1103"/>
      <c r="DE303" s="1103"/>
      <c r="DF303" s="1103"/>
      <c r="DG303" s="1103"/>
      <c r="DH303" s="1103"/>
      <c r="DI303" s="1103"/>
      <c r="DJ303" s="1103"/>
      <c r="DK303" s="1104"/>
      <c r="DL303" s="1103"/>
      <c r="DM303" s="1103"/>
      <c r="DN303" s="1103"/>
      <c r="DO303" s="1103"/>
      <c r="DP303" s="1103"/>
      <c r="DQ303" s="1103"/>
      <c r="DR303" s="1103"/>
      <c r="DS303" s="1103"/>
      <c r="DT303" s="1103"/>
      <c r="DU303" s="1103"/>
      <c r="DV303" s="1103"/>
      <c r="DW303" s="1103"/>
      <c r="DX303" s="1103"/>
      <c r="DY303" s="1103"/>
      <c r="DZ303" s="1103"/>
      <c r="EA303" s="1103"/>
      <c r="EB303" s="1103"/>
      <c r="EC303" s="1103"/>
      <c r="ED303" s="1103"/>
      <c r="EE303" s="1103"/>
      <c r="EF303" s="1103"/>
      <c r="EG303" s="1103"/>
      <c r="EH303" s="1103"/>
      <c r="EI303" s="1103"/>
      <c r="EJ303" s="1103"/>
      <c r="EK303" s="1103"/>
      <c r="EL303" s="1104"/>
      <c r="EM303" s="1103"/>
      <c r="EN303" s="1103"/>
      <c r="EO303" s="1103"/>
      <c r="EP303" s="1103"/>
      <c r="EQ303" s="1103"/>
      <c r="ER303" s="1103"/>
      <c r="ES303" s="1103"/>
      <c r="ET303" s="1103"/>
      <c r="EU303" s="1103"/>
      <c r="EV303" s="1103"/>
      <c r="EW303" s="1103"/>
      <c r="EX303" s="1103"/>
      <c r="EY303" s="1103"/>
      <c r="EZ303" s="1103"/>
      <c r="FA303" s="1103"/>
      <c r="FB303" s="1103"/>
      <c r="FC303" s="1103"/>
      <c r="FD303" s="1103"/>
      <c r="FE303" s="1103"/>
      <c r="FF303" s="1105"/>
      <c r="FG303" s="1103"/>
      <c r="FH303" s="1103"/>
      <c r="FI303" s="1103"/>
      <c r="FJ303" s="1103"/>
      <c r="FK303" s="1103"/>
      <c r="FL303" s="1103"/>
      <c r="FM303" s="1103"/>
      <c r="FN303" s="1103"/>
      <c r="FO303" s="1103"/>
      <c r="FP303" s="1103"/>
      <c r="FQ303" s="1103"/>
      <c r="FR303" s="1103"/>
      <c r="FS303" s="1103"/>
      <c r="FT303" s="1103"/>
      <c r="FU303" s="1103"/>
      <c r="FV303" s="1103"/>
      <c r="FW303" s="1103"/>
      <c r="FX303" s="1103"/>
      <c r="FY303" s="1103"/>
      <c r="FZ303" s="1103"/>
      <c r="GA303" s="1103"/>
      <c r="GB303" s="1103"/>
      <c r="GC303" s="1103"/>
      <c r="GD303" s="1107"/>
      <c r="GE303" s="1107"/>
      <c r="GF303" s="1148"/>
      <c r="GG303" s="1148"/>
      <c r="GH303" s="1149"/>
      <c r="GI303" s="1109"/>
      <c r="GJ303" s="1148"/>
      <c r="GK303" s="1148"/>
      <c r="GL303" s="1107"/>
      <c r="GM303" s="1107"/>
      <c r="GN303" s="1107"/>
      <c r="GO303" s="1148"/>
      <c r="GP303" s="1150"/>
      <c r="GQ303" s="1150"/>
      <c r="GR303" s="1110"/>
      <c r="GS303" s="1110"/>
      <c r="GT303" s="1110"/>
      <c r="GU303" s="1110"/>
      <c r="GV303" s="1110"/>
      <c r="GW303" s="1110"/>
      <c r="GX303" s="1110"/>
      <c r="GY303" s="1110"/>
      <c r="GZ303" s="1110"/>
      <c r="HA303" s="1110"/>
      <c r="HB303" s="1110"/>
      <c r="HC303" s="1110"/>
      <c r="HD303" s="1110"/>
      <c r="HE303" s="1110"/>
      <c r="HF303" s="1110"/>
      <c r="HG303" s="1110"/>
      <c r="HH303" s="1110"/>
      <c r="HI303" s="1110"/>
      <c r="HJ303" s="1110"/>
      <c r="HK303" s="1110"/>
      <c r="HL303" s="1110"/>
      <c r="HM303" s="1110"/>
      <c r="HN303" s="1110"/>
      <c r="HO303" s="1110"/>
      <c r="HP303" s="1110"/>
      <c r="HQ303" s="1110"/>
      <c r="HR303" s="1110"/>
      <c r="HS303" s="1110"/>
      <c r="HT303" s="1110"/>
      <c r="HU303" s="1110"/>
      <c r="HV303" s="1110"/>
      <c r="HW303" s="1110"/>
      <c r="HX303" s="1110"/>
      <c r="HY303" s="1110"/>
      <c r="HZ303" s="1110"/>
      <c r="IA303" s="1110"/>
      <c r="IB303" s="1110"/>
      <c r="IC303" s="1110"/>
      <c r="ID303" s="1109"/>
      <c r="IE303" s="1109"/>
      <c r="IF303" s="1110"/>
      <c r="IG303" s="1111"/>
      <c r="IH303" s="1110"/>
      <c r="II303" s="1110"/>
      <c r="IJ303" s="1110"/>
      <c r="IK303" s="1110"/>
      <c r="IL303" s="1110"/>
      <c r="IM303" s="1110"/>
      <c r="IN303" s="1110"/>
      <c r="IO303" s="1110"/>
      <c r="IP303" s="1110"/>
      <c r="IQ303" s="1110"/>
      <c r="IR303" s="1110"/>
      <c r="IS303" s="1110"/>
      <c r="IT303" s="1110"/>
      <c r="IU303" s="1110"/>
      <c r="IV303" s="1110"/>
      <c r="IW303" s="1110"/>
      <c r="IX303" s="1110"/>
      <c r="IY303" s="1110"/>
      <c r="IZ303" s="1110"/>
      <c r="JA303" s="1110"/>
      <c r="JB303" s="1110"/>
      <c r="JC303" s="1110"/>
      <c r="JD303" s="1150"/>
      <c r="JE303" s="1150"/>
      <c r="JF303" s="1150"/>
      <c r="JG303" s="1150"/>
      <c r="JH303" s="1150"/>
      <c r="JI303" s="1150"/>
      <c r="JJ303" s="1150"/>
      <c r="JK303" s="1112"/>
    </row>
    <row r="304" spans="1:271" s="1151" customFormat="1" ht="17.25" hidden="1">
      <c r="A304" s="1113"/>
      <c r="B304" s="1114"/>
      <c r="C304" s="1115"/>
      <c r="D304" s="1115"/>
      <c r="E304" s="1116"/>
      <c r="F304" s="1116"/>
      <c r="G304" s="1116"/>
      <c r="H304" s="1115"/>
      <c r="I304" s="1117"/>
      <c r="J304" s="1117"/>
      <c r="K304" s="1118"/>
      <c r="L304" s="1118"/>
      <c r="M304" s="1118"/>
      <c r="N304" s="1119"/>
      <c r="O304" s="1120"/>
      <c r="P304" s="1121"/>
      <c r="Q304" s="1119"/>
      <c r="R304" s="1119"/>
      <c r="S304" s="1119"/>
      <c r="T304" s="1119"/>
      <c r="U304" s="1119"/>
      <c r="V304" s="1119"/>
      <c r="W304" s="1044"/>
      <c r="X304" s="1119"/>
      <c r="Y304" s="1124"/>
      <c r="Z304" s="1124"/>
      <c r="AA304" s="1103"/>
      <c r="AB304" s="1103"/>
      <c r="AC304" s="1103"/>
      <c r="AD304" s="1103"/>
      <c r="AE304" s="1103"/>
      <c r="AF304" s="1103"/>
      <c r="AG304" s="1103"/>
      <c r="AH304" s="1103"/>
      <c r="AI304" s="1103"/>
      <c r="AJ304" s="1103"/>
      <c r="AK304" s="1103"/>
      <c r="AL304" s="1103"/>
      <c r="AM304" s="1104"/>
      <c r="AN304" s="1104"/>
      <c r="AO304" s="1103"/>
      <c r="AP304" s="1103"/>
      <c r="AQ304" s="1103"/>
      <c r="AR304" s="1103"/>
      <c r="AS304" s="1103"/>
      <c r="AT304" s="1103"/>
      <c r="AU304" s="1103"/>
      <c r="AV304" s="1103"/>
      <c r="AW304" s="1103"/>
      <c r="AX304" s="1103"/>
      <c r="AY304" s="1103"/>
      <c r="AZ304" s="1103"/>
      <c r="BA304" s="1103"/>
      <c r="BB304" s="1147"/>
      <c r="BC304" s="1147"/>
      <c r="BD304" s="1147"/>
      <c r="BE304" s="1147"/>
      <c r="BF304" s="1147"/>
      <c r="BG304" s="1147"/>
      <c r="BH304" s="1147"/>
      <c r="BI304" s="1147"/>
      <c r="BJ304" s="1147"/>
      <c r="BK304" s="1147"/>
      <c r="BL304" s="1147"/>
      <c r="BM304" s="1147"/>
      <c r="BN304" s="1147"/>
      <c r="BO304" s="1147"/>
      <c r="BP304" s="1147"/>
      <c r="BQ304" s="1103"/>
      <c r="BR304" s="1103"/>
      <c r="BS304" s="1103"/>
      <c r="BT304" s="1103"/>
      <c r="BU304" s="1103"/>
      <c r="BV304" s="1103"/>
      <c r="BW304" s="1103"/>
      <c r="BX304" s="1103"/>
      <c r="BY304" s="1103"/>
      <c r="BZ304" s="1103"/>
      <c r="CA304" s="1103"/>
      <c r="CB304" s="1103"/>
      <c r="CC304" s="1103"/>
      <c r="CD304" s="1103"/>
      <c r="CE304" s="1103"/>
      <c r="CF304" s="1103"/>
      <c r="CG304" s="1103"/>
      <c r="CH304" s="1103"/>
      <c r="CI304" s="1103"/>
      <c r="CJ304" s="1103"/>
      <c r="CK304" s="1103"/>
      <c r="CL304" s="1103"/>
      <c r="CM304" s="1103"/>
      <c r="CN304" s="1103"/>
      <c r="CO304" s="1103"/>
      <c r="CP304" s="1103"/>
      <c r="CQ304" s="1103"/>
      <c r="CR304" s="1103"/>
      <c r="CS304" s="1103"/>
      <c r="CT304" s="1103"/>
      <c r="CU304" s="1103"/>
      <c r="CV304" s="1103"/>
      <c r="CW304" s="1103"/>
      <c r="CX304" s="1103"/>
      <c r="CY304" s="1103"/>
      <c r="CZ304" s="1103"/>
      <c r="DA304" s="1103"/>
      <c r="DB304" s="1103"/>
      <c r="DC304" s="1103"/>
      <c r="DD304" s="1103"/>
      <c r="DE304" s="1103"/>
      <c r="DF304" s="1103"/>
      <c r="DG304" s="1103"/>
      <c r="DH304" s="1103"/>
      <c r="DI304" s="1103"/>
      <c r="DJ304" s="1103"/>
      <c r="DK304" s="1104"/>
      <c r="DL304" s="1103"/>
      <c r="DM304" s="1103"/>
      <c r="DN304" s="1103"/>
      <c r="DO304" s="1103"/>
      <c r="DP304" s="1103"/>
      <c r="DQ304" s="1103"/>
      <c r="DR304" s="1103"/>
      <c r="DS304" s="1103"/>
      <c r="DT304" s="1103"/>
      <c r="DU304" s="1103"/>
      <c r="DV304" s="1103"/>
      <c r="DW304" s="1103"/>
      <c r="DX304" s="1103"/>
      <c r="DY304" s="1103"/>
      <c r="DZ304" s="1103"/>
      <c r="EA304" s="1103"/>
      <c r="EB304" s="1103"/>
      <c r="EC304" s="1103"/>
      <c r="ED304" s="1103"/>
      <c r="EE304" s="1103"/>
      <c r="EF304" s="1103"/>
      <c r="EG304" s="1103"/>
      <c r="EH304" s="1103"/>
      <c r="EI304" s="1103"/>
      <c r="EJ304" s="1103"/>
      <c r="EK304" s="1103"/>
      <c r="EL304" s="1104"/>
      <c r="EM304" s="1103"/>
      <c r="EN304" s="1103"/>
      <c r="EO304" s="1103"/>
      <c r="EP304" s="1103"/>
      <c r="EQ304" s="1103"/>
      <c r="ER304" s="1103"/>
      <c r="ES304" s="1103"/>
      <c r="ET304" s="1103"/>
      <c r="EU304" s="1103"/>
      <c r="EV304" s="1103"/>
      <c r="EW304" s="1103"/>
      <c r="EX304" s="1103"/>
      <c r="EY304" s="1103"/>
      <c r="EZ304" s="1103"/>
      <c r="FA304" s="1103"/>
      <c r="FB304" s="1103"/>
      <c r="FC304" s="1103"/>
      <c r="FD304" s="1103"/>
      <c r="FE304" s="1103"/>
      <c r="FF304" s="1105"/>
      <c r="FG304" s="1103"/>
      <c r="FH304" s="1103"/>
      <c r="FI304" s="1103"/>
      <c r="FJ304" s="1103"/>
      <c r="FK304" s="1103"/>
      <c r="FL304" s="1103"/>
      <c r="FM304" s="1103"/>
      <c r="FN304" s="1103"/>
      <c r="FO304" s="1103"/>
      <c r="FP304" s="1103"/>
      <c r="FQ304" s="1103"/>
      <c r="FR304" s="1103"/>
      <c r="FS304" s="1103"/>
      <c r="FT304" s="1103"/>
      <c r="FU304" s="1103"/>
      <c r="FV304" s="1103"/>
      <c r="FW304" s="1103"/>
      <c r="FX304" s="1103"/>
      <c r="FY304" s="1103"/>
      <c r="FZ304" s="1103"/>
      <c r="GA304" s="1103"/>
      <c r="GB304" s="1103"/>
      <c r="GC304" s="1103"/>
      <c r="GD304" s="1107"/>
      <c r="GE304" s="1107"/>
      <c r="GF304" s="1148"/>
      <c r="GG304" s="1148"/>
      <c r="GH304" s="1149"/>
      <c r="GI304" s="1109"/>
      <c r="GJ304" s="1148"/>
      <c r="GK304" s="1148"/>
      <c r="GL304" s="1107"/>
      <c r="GM304" s="1107"/>
      <c r="GN304" s="1107"/>
      <c r="GO304" s="1148"/>
      <c r="GP304" s="1150"/>
      <c r="GQ304" s="1150"/>
      <c r="GR304" s="1110"/>
      <c r="GS304" s="1110"/>
      <c r="GT304" s="1110"/>
      <c r="GU304" s="1110"/>
      <c r="GV304" s="1110"/>
      <c r="GW304" s="1110"/>
      <c r="GX304" s="1110"/>
      <c r="GY304" s="1110"/>
      <c r="GZ304" s="1110"/>
      <c r="HA304" s="1110"/>
      <c r="HB304" s="1110"/>
      <c r="HC304" s="1110"/>
      <c r="HD304" s="1110"/>
      <c r="HE304" s="1110"/>
      <c r="HF304" s="1110"/>
      <c r="HG304" s="1110"/>
      <c r="HH304" s="1110"/>
      <c r="HI304" s="1110"/>
      <c r="HJ304" s="1110"/>
      <c r="HK304" s="1110"/>
      <c r="HL304" s="1110"/>
      <c r="HM304" s="1110"/>
      <c r="HN304" s="1110"/>
      <c r="HO304" s="1110"/>
      <c r="HP304" s="1110"/>
      <c r="HQ304" s="1110"/>
      <c r="HR304" s="1110"/>
      <c r="HS304" s="1110"/>
      <c r="HT304" s="1110"/>
      <c r="HU304" s="1110"/>
      <c r="HV304" s="1110"/>
      <c r="HW304" s="1110"/>
      <c r="HX304" s="1110"/>
      <c r="HY304" s="1110"/>
      <c r="HZ304" s="1110"/>
      <c r="IA304" s="1110"/>
      <c r="IB304" s="1110"/>
      <c r="IC304" s="1110"/>
      <c r="ID304" s="1109"/>
      <c r="IE304" s="1109"/>
      <c r="IF304" s="1110"/>
      <c r="IG304" s="1111"/>
      <c r="IH304" s="1110"/>
      <c r="II304" s="1110"/>
      <c r="IJ304" s="1110"/>
      <c r="IK304" s="1110"/>
      <c r="IL304" s="1110"/>
      <c r="IM304" s="1110"/>
      <c r="IN304" s="1110"/>
      <c r="IO304" s="1110"/>
      <c r="IP304" s="1110"/>
      <c r="IQ304" s="1110"/>
      <c r="IR304" s="1110"/>
      <c r="IS304" s="1110"/>
      <c r="IT304" s="1110"/>
      <c r="IU304" s="1110"/>
      <c r="IV304" s="1110"/>
      <c r="IW304" s="1110"/>
      <c r="IX304" s="1110"/>
      <c r="IY304" s="1110"/>
      <c r="IZ304" s="1110"/>
      <c r="JA304" s="1110"/>
      <c r="JB304" s="1110"/>
      <c r="JC304" s="1110"/>
      <c r="JD304" s="1150"/>
      <c r="JE304" s="1150"/>
      <c r="JF304" s="1150"/>
      <c r="JG304" s="1150"/>
      <c r="JH304" s="1150"/>
      <c r="JI304" s="1150"/>
      <c r="JJ304" s="1150"/>
      <c r="JK304" s="1112"/>
    </row>
    <row r="305" spans="1:274" s="1151" customFormat="1" ht="17.25" hidden="1">
      <c r="A305" s="1113"/>
      <c r="B305" s="1114"/>
      <c r="C305" s="1115"/>
      <c r="D305" s="1115"/>
      <c r="E305" s="1116"/>
      <c r="F305" s="1116"/>
      <c r="G305" s="1116"/>
      <c r="H305" s="1115"/>
      <c r="I305" s="1117"/>
      <c r="J305" s="1117"/>
      <c r="K305" s="1118"/>
      <c r="L305" s="1118"/>
      <c r="M305" s="1118"/>
      <c r="N305" s="1119"/>
      <c r="O305" s="1120"/>
      <c r="P305" s="1121"/>
      <c r="Q305" s="1119"/>
      <c r="R305" s="1119"/>
      <c r="S305" s="1119"/>
      <c r="T305" s="1119"/>
      <c r="U305" s="1119"/>
      <c r="V305" s="1119"/>
      <c r="W305" s="1044"/>
      <c r="X305" s="1119"/>
      <c r="Y305" s="1124"/>
      <c r="Z305" s="1124"/>
      <c r="AA305" s="1103"/>
      <c r="AB305" s="1103"/>
      <c r="AC305" s="1103"/>
      <c r="AD305" s="1103"/>
      <c r="AE305" s="1103"/>
      <c r="AF305" s="1103"/>
      <c r="AG305" s="1103"/>
      <c r="AH305" s="1103"/>
      <c r="AI305" s="1103"/>
      <c r="AJ305" s="1103"/>
      <c r="AK305" s="1103"/>
      <c r="AL305" s="1103"/>
      <c r="AM305" s="1104"/>
      <c r="AN305" s="1104"/>
      <c r="AO305" s="1103"/>
      <c r="AP305" s="1103"/>
      <c r="AQ305" s="1103"/>
      <c r="AR305" s="1103"/>
      <c r="AS305" s="1103"/>
      <c r="AT305" s="1103"/>
      <c r="AU305" s="1103"/>
      <c r="AV305" s="1103"/>
      <c r="AW305" s="1103"/>
      <c r="AX305" s="1103"/>
      <c r="AY305" s="1103"/>
      <c r="AZ305" s="1103"/>
      <c r="BA305" s="1103"/>
      <c r="BB305" s="1147"/>
      <c r="BC305" s="1147"/>
      <c r="BD305" s="1147"/>
      <c r="BE305" s="1147"/>
      <c r="BF305" s="1147"/>
      <c r="BG305" s="1147"/>
      <c r="BH305" s="1147"/>
      <c r="BI305" s="1147"/>
      <c r="BJ305" s="1147"/>
      <c r="BK305" s="1147"/>
      <c r="BL305" s="1147"/>
      <c r="BM305" s="1147"/>
      <c r="BN305" s="1147"/>
      <c r="BO305" s="1147"/>
      <c r="BP305" s="1147"/>
      <c r="BQ305" s="1103"/>
      <c r="BR305" s="1103"/>
      <c r="BS305" s="1103"/>
      <c r="BT305" s="1103"/>
      <c r="BU305" s="1103"/>
      <c r="BV305" s="1103"/>
      <c r="BW305" s="1103"/>
      <c r="BX305" s="1103"/>
      <c r="BY305" s="1103"/>
      <c r="BZ305" s="1103"/>
      <c r="CA305" s="1103"/>
      <c r="CB305" s="1103"/>
      <c r="CC305" s="1103"/>
      <c r="CD305" s="1103"/>
      <c r="CE305" s="1103"/>
      <c r="CF305" s="1103"/>
      <c r="CG305" s="1103"/>
      <c r="CH305" s="1103"/>
      <c r="CI305" s="1103"/>
      <c r="CJ305" s="1103"/>
      <c r="CK305" s="1103"/>
      <c r="CL305" s="1103"/>
      <c r="CM305" s="1103"/>
      <c r="CN305" s="1103"/>
      <c r="CO305" s="1103"/>
      <c r="CP305" s="1103"/>
      <c r="CQ305" s="1103"/>
      <c r="CR305" s="1103"/>
      <c r="CS305" s="1103"/>
      <c r="CT305" s="1103"/>
      <c r="CU305" s="1103"/>
      <c r="CV305" s="1103"/>
      <c r="CW305" s="1103"/>
      <c r="CX305" s="1103"/>
      <c r="CY305" s="1103"/>
      <c r="CZ305" s="1103"/>
      <c r="DA305" s="1103"/>
      <c r="DB305" s="1103"/>
      <c r="DC305" s="1103"/>
      <c r="DD305" s="1103"/>
      <c r="DE305" s="1103"/>
      <c r="DF305" s="1103"/>
      <c r="DG305" s="1103"/>
      <c r="DH305" s="1103"/>
      <c r="DI305" s="1103"/>
      <c r="DJ305" s="1103"/>
      <c r="DK305" s="1104"/>
      <c r="DL305" s="1103"/>
      <c r="DM305" s="1103"/>
      <c r="DN305" s="1103"/>
      <c r="DO305" s="1103"/>
      <c r="DP305" s="1103"/>
      <c r="DQ305" s="1103"/>
      <c r="DR305" s="1103"/>
      <c r="DS305" s="1103"/>
      <c r="DT305" s="1103"/>
      <c r="DU305" s="1103"/>
      <c r="DV305" s="1103"/>
      <c r="DW305" s="1103"/>
      <c r="DX305" s="1103"/>
      <c r="DY305" s="1103"/>
      <c r="DZ305" s="1103"/>
      <c r="EA305" s="1103"/>
      <c r="EB305" s="1103"/>
      <c r="EC305" s="1103"/>
      <c r="ED305" s="1103"/>
      <c r="EE305" s="1103"/>
      <c r="EF305" s="1103"/>
      <c r="EG305" s="1103"/>
      <c r="EH305" s="1103"/>
      <c r="EI305" s="1103"/>
      <c r="EJ305" s="1103"/>
      <c r="EK305" s="1103"/>
      <c r="EL305" s="1104"/>
      <c r="EM305" s="1103"/>
      <c r="EN305" s="1103"/>
      <c r="EO305" s="1103"/>
      <c r="EP305" s="1103"/>
      <c r="EQ305" s="1103"/>
      <c r="ER305" s="1103"/>
      <c r="ES305" s="1103"/>
      <c r="ET305" s="1103"/>
      <c r="EU305" s="1103"/>
      <c r="EV305" s="1103"/>
      <c r="EW305" s="1103"/>
      <c r="EX305" s="1103"/>
      <c r="EY305" s="1103"/>
      <c r="EZ305" s="1103"/>
      <c r="FA305" s="1103"/>
      <c r="FB305" s="1103"/>
      <c r="FC305" s="1103"/>
      <c r="FD305" s="1103"/>
      <c r="FE305" s="1103"/>
      <c r="FF305" s="1105"/>
      <c r="FG305" s="1103"/>
      <c r="FH305" s="1103"/>
      <c r="FI305" s="1103"/>
      <c r="FJ305" s="1103"/>
      <c r="FK305" s="1103"/>
      <c r="FL305" s="1103"/>
      <c r="FM305" s="1103"/>
      <c r="FN305" s="1103"/>
      <c r="FO305" s="1103"/>
      <c r="FP305" s="1103"/>
      <c r="FQ305" s="1103"/>
      <c r="FR305" s="1103"/>
      <c r="FS305" s="1103"/>
      <c r="FT305" s="1103"/>
      <c r="FU305" s="1103"/>
      <c r="FV305" s="1103"/>
      <c r="FW305" s="1103"/>
      <c r="FX305" s="1103"/>
      <c r="FY305" s="1103"/>
      <c r="FZ305" s="1103"/>
      <c r="GA305" s="1103"/>
      <c r="GB305" s="1103"/>
      <c r="GC305" s="1103"/>
      <c r="GD305" s="1107"/>
      <c r="GE305" s="1107"/>
      <c r="GF305" s="1148"/>
      <c r="GG305" s="1148"/>
      <c r="GH305" s="1149"/>
      <c r="GI305" s="1109"/>
      <c r="GJ305" s="1148"/>
      <c r="GK305" s="1148"/>
      <c r="GL305" s="1107"/>
      <c r="GM305" s="1107"/>
      <c r="GN305" s="1107"/>
      <c r="GO305" s="1148"/>
      <c r="GP305" s="1150"/>
      <c r="GQ305" s="1150"/>
      <c r="GR305" s="1110"/>
      <c r="GS305" s="1110"/>
      <c r="GT305" s="1110"/>
      <c r="GU305" s="1110"/>
      <c r="GV305" s="1110"/>
      <c r="GW305" s="1110"/>
      <c r="GX305" s="1110"/>
      <c r="GY305" s="1110"/>
      <c r="GZ305" s="1110"/>
      <c r="HA305" s="1110"/>
      <c r="HB305" s="1110"/>
      <c r="HC305" s="1110"/>
      <c r="HD305" s="1110"/>
      <c r="HE305" s="1110"/>
      <c r="HF305" s="1110"/>
      <c r="HG305" s="1110"/>
      <c r="HH305" s="1110"/>
      <c r="HI305" s="1110"/>
      <c r="HJ305" s="1110"/>
      <c r="HK305" s="1110"/>
      <c r="HL305" s="1110"/>
      <c r="HM305" s="1110"/>
      <c r="HN305" s="1110"/>
      <c r="HO305" s="1110"/>
      <c r="HP305" s="1110"/>
      <c r="HQ305" s="1110"/>
      <c r="HR305" s="1110"/>
      <c r="HS305" s="1110"/>
      <c r="HT305" s="1110"/>
      <c r="HU305" s="1110"/>
      <c r="HV305" s="1110"/>
      <c r="HW305" s="1110"/>
      <c r="HX305" s="1110"/>
      <c r="HY305" s="1110"/>
      <c r="HZ305" s="1110"/>
      <c r="IA305" s="1110"/>
      <c r="IB305" s="1110"/>
      <c r="IC305" s="1110"/>
      <c r="ID305" s="1109"/>
      <c r="IE305" s="1109"/>
      <c r="IF305" s="1110"/>
      <c r="IG305" s="1111"/>
      <c r="IH305" s="1110"/>
      <c r="II305" s="1110"/>
      <c r="IJ305" s="1110"/>
      <c r="IK305" s="1110"/>
      <c r="IL305" s="1110"/>
      <c r="IM305" s="1110"/>
      <c r="IN305" s="1110"/>
      <c r="IO305" s="1110"/>
      <c r="IP305" s="1110"/>
      <c r="IQ305" s="1110"/>
      <c r="IR305" s="1110"/>
      <c r="IS305" s="1110"/>
      <c r="IT305" s="1110"/>
      <c r="IU305" s="1110"/>
      <c r="IV305" s="1110"/>
      <c r="IW305" s="1110"/>
      <c r="IX305" s="1110"/>
      <c r="IY305" s="1110"/>
      <c r="IZ305" s="1110"/>
      <c r="JA305" s="1110"/>
      <c r="JB305" s="1110"/>
      <c r="JC305" s="1110"/>
      <c r="JD305" s="1150"/>
      <c r="JE305" s="1150"/>
      <c r="JF305" s="1150"/>
      <c r="JG305" s="1150"/>
      <c r="JH305" s="1150"/>
      <c r="JI305" s="1150"/>
      <c r="JJ305" s="1150"/>
      <c r="JK305" s="1112"/>
    </row>
    <row r="306" spans="1:274" s="1151" customFormat="1" ht="17.25" hidden="1">
      <c r="A306" s="1113"/>
      <c r="B306" s="1114"/>
      <c r="C306" s="1115"/>
      <c r="D306" s="1115"/>
      <c r="E306" s="1116"/>
      <c r="F306" s="1116"/>
      <c r="G306" s="1116"/>
      <c r="H306" s="1115"/>
      <c r="I306" s="1117"/>
      <c r="J306" s="1117"/>
      <c r="K306" s="1118"/>
      <c r="L306" s="1118"/>
      <c r="M306" s="1118"/>
      <c r="N306" s="1119"/>
      <c r="O306" s="1120"/>
      <c r="P306" s="1121"/>
      <c r="Q306" s="1119"/>
      <c r="R306" s="1119"/>
      <c r="S306" s="1119"/>
      <c r="T306" s="1119"/>
      <c r="U306" s="1119"/>
      <c r="V306" s="1119"/>
      <c r="W306" s="1044"/>
      <c r="X306" s="1119"/>
      <c r="Y306" s="1124"/>
      <c r="Z306" s="1124"/>
      <c r="AA306" s="1103"/>
      <c r="AB306" s="1103"/>
      <c r="AC306" s="1103"/>
      <c r="AD306" s="1103"/>
      <c r="AE306" s="1103"/>
      <c r="AF306" s="1103"/>
      <c r="AG306" s="1103"/>
      <c r="AH306" s="1103"/>
      <c r="AI306" s="1103"/>
      <c r="AJ306" s="1103"/>
      <c r="AK306" s="1103"/>
      <c r="AL306" s="1103"/>
      <c r="AM306" s="1104"/>
      <c r="AN306" s="1104"/>
      <c r="AO306" s="1103"/>
      <c r="AP306" s="1103"/>
      <c r="AQ306" s="1103"/>
      <c r="AR306" s="1103"/>
      <c r="AS306" s="1103"/>
      <c r="AT306" s="1103"/>
      <c r="AU306" s="1103"/>
      <c r="AV306" s="1103"/>
      <c r="AW306" s="1103"/>
      <c r="AX306" s="1103"/>
      <c r="AY306" s="1103"/>
      <c r="AZ306" s="1103"/>
      <c r="BA306" s="1103"/>
      <c r="BB306" s="1147"/>
      <c r="BC306" s="1147"/>
      <c r="BD306" s="1147"/>
      <c r="BE306" s="1147"/>
      <c r="BF306" s="1147"/>
      <c r="BG306" s="1147"/>
      <c r="BH306" s="1147"/>
      <c r="BI306" s="1147"/>
      <c r="BJ306" s="1147"/>
      <c r="BK306" s="1147"/>
      <c r="BL306" s="1147"/>
      <c r="BM306" s="1147"/>
      <c r="BN306" s="1147"/>
      <c r="BO306" s="1147"/>
      <c r="BP306" s="1147"/>
      <c r="BQ306" s="1103"/>
      <c r="BR306" s="1103"/>
      <c r="BS306" s="1103"/>
      <c r="BT306" s="1103"/>
      <c r="BU306" s="1103"/>
      <c r="BV306" s="1103"/>
      <c r="BW306" s="1103"/>
      <c r="BX306" s="1103"/>
      <c r="BY306" s="1103"/>
      <c r="BZ306" s="1103"/>
      <c r="CA306" s="1103"/>
      <c r="CB306" s="1103"/>
      <c r="CC306" s="1103"/>
      <c r="CD306" s="1103"/>
      <c r="CE306" s="1103"/>
      <c r="CF306" s="1103"/>
      <c r="CG306" s="1103"/>
      <c r="CH306" s="1103"/>
      <c r="CI306" s="1103"/>
      <c r="CJ306" s="1103"/>
      <c r="CK306" s="1103"/>
      <c r="CL306" s="1103"/>
      <c r="CM306" s="1103"/>
      <c r="CN306" s="1103"/>
      <c r="CO306" s="1103"/>
      <c r="CP306" s="1103"/>
      <c r="CQ306" s="1103"/>
      <c r="CR306" s="1103"/>
      <c r="CS306" s="1103"/>
      <c r="CT306" s="1103"/>
      <c r="CU306" s="1103"/>
      <c r="CV306" s="1103"/>
      <c r="CW306" s="1103"/>
      <c r="CX306" s="1103"/>
      <c r="CY306" s="1103"/>
      <c r="CZ306" s="1103"/>
      <c r="DA306" s="1103"/>
      <c r="DB306" s="1103"/>
      <c r="DC306" s="1103"/>
      <c r="DD306" s="1103"/>
      <c r="DE306" s="1103"/>
      <c r="DF306" s="1103"/>
      <c r="DG306" s="1103"/>
      <c r="DH306" s="1103"/>
      <c r="DI306" s="1103"/>
      <c r="DJ306" s="1103"/>
      <c r="DK306" s="1104"/>
      <c r="DL306" s="1103"/>
      <c r="DM306" s="1103"/>
      <c r="DN306" s="1103"/>
      <c r="DO306" s="1103"/>
      <c r="DP306" s="1103"/>
      <c r="DQ306" s="1103"/>
      <c r="DR306" s="1103"/>
      <c r="DS306" s="1103"/>
      <c r="DT306" s="1103"/>
      <c r="DU306" s="1103"/>
      <c r="DV306" s="1103"/>
      <c r="DW306" s="1103"/>
      <c r="DX306" s="1103"/>
      <c r="DY306" s="1103"/>
      <c r="DZ306" s="1103"/>
      <c r="EA306" s="1103"/>
      <c r="EB306" s="1103"/>
      <c r="EC306" s="1103"/>
      <c r="ED306" s="1103"/>
      <c r="EE306" s="1103"/>
      <c r="EF306" s="1103"/>
      <c r="EG306" s="1103"/>
      <c r="EH306" s="1103"/>
      <c r="EI306" s="1103"/>
      <c r="EJ306" s="1103"/>
      <c r="EK306" s="1103"/>
      <c r="EL306" s="1104"/>
      <c r="EM306" s="1103"/>
      <c r="EN306" s="1103"/>
      <c r="EO306" s="1103"/>
      <c r="EP306" s="1103"/>
      <c r="EQ306" s="1103"/>
      <c r="ER306" s="1103"/>
      <c r="ES306" s="1103"/>
      <c r="ET306" s="1103"/>
      <c r="EU306" s="1103"/>
      <c r="EV306" s="1103"/>
      <c r="EW306" s="1103"/>
      <c r="EX306" s="1103"/>
      <c r="EY306" s="1103"/>
      <c r="EZ306" s="1103"/>
      <c r="FA306" s="1103"/>
      <c r="FB306" s="1103"/>
      <c r="FC306" s="1103"/>
      <c r="FD306" s="1103"/>
      <c r="FE306" s="1103"/>
      <c r="FF306" s="1105"/>
      <c r="FG306" s="1103"/>
      <c r="FH306" s="1103"/>
      <c r="FI306" s="1103"/>
      <c r="FJ306" s="1103"/>
      <c r="FK306" s="1103"/>
      <c r="FL306" s="1103"/>
      <c r="FM306" s="1103"/>
      <c r="FN306" s="1103"/>
      <c r="FO306" s="1103"/>
      <c r="FP306" s="1103"/>
      <c r="FQ306" s="1103"/>
      <c r="FR306" s="1103"/>
      <c r="FS306" s="1103"/>
      <c r="FT306" s="1103"/>
      <c r="FU306" s="1103"/>
      <c r="FV306" s="1103"/>
      <c r="FW306" s="1103"/>
      <c r="FX306" s="1103"/>
      <c r="FY306" s="1103"/>
      <c r="FZ306" s="1103"/>
      <c r="GA306" s="1103"/>
      <c r="GB306" s="1103"/>
      <c r="GC306" s="1103"/>
      <c r="GD306" s="1107"/>
      <c r="GE306" s="1107"/>
      <c r="GF306" s="1148"/>
      <c r="GG306" s="1148"/>
      <c r="GH306" s="1149"/>
      <c r="GI306" s="1109"/>
      <c r="GJ306" s="1148"/>
      <c r="GK306" s="1148"/>
      <c r="GL306" s="1107"/>
      <c r="GM306" s="1107"/>
      <c r="GN306" s="1107"/>
      <c r="GO306" s="1148"/>
      <c r="GP306" s="1150"/>
      <c r="GQ306" s="1150"/>
      <c r="GR306" s="1110"/>
      <c r="GS306" s="1110"/>
      <c r="GT306" s="1110"/>
      <c r="GU306" s="1110"/>
      <c r="GV306" s="1110"/>
      <c r="GW306" s="1110"/>
      <c r="GX306" s="1110"/>
      <c r="GY306" s="1110"/>
      <c r="GZ306" s="1110"/>
      <c r="HA306" s="1110"/>
      <c r="HB306" s="1110"/>
      <c r="HC306" s="1110"/>
      <c r="HD306" s="1110"/>
      <c r="HE306" s="1110"/>
      <c r="HF306" s="1110"/>
      <c r="HG306" s="1110"/>
      <c r="HH306" s="1110"/>
      <c r="HI306" s="1110"/>
      <c r="HJ306" s="1110"/>
      <c r="HK306" s="1110"/>
      <c r="HL306" s="1110"/>
      <c r="HM306" s="1110"/>
      <c r="HN306" s="1110"/>
      <c r="HO306" s="1110"/>
      <c r="HP306" s="1110"/>
      <c r="HQ306" s="1110"/>
      <c r="HR306" s="1110"/>
      <c r="HS306" s="1110"/>
      <c r="HT306" s="1110"/>
      <c r="HU306" s="1110"/>
      <c r="HV306" s="1110"/>
      <c r="HW306" s="1110"/>
      <c r="HX306" s="1110"/>
      <c r="HY306" s="1110"/>
      <c r="HZ306" s="1110"/>
      <c r="IA306" s="1110"/>
      <c r="IB306" s="1110"/>
      <c r="IC306" s="1110"/>
      <c r="ID306" s="1109"/>
      <c r="IE306" s="1109"/>
      <c r="IF306" s="1110"/>
      <c r="IG306" s="1111"/>
      <c r="IH306" s="1110"/>
      <c r="II306" s="1110"/>
      <c r="IJ306" s="1110"/>
      <c r="IK306" s="1110"/>
      <c r="IL306" s="1110"/>
      <c r="IM306" s="1110"/>
      <c r="IN306" s="1110"/>
      <c r="IO306" s="1110"/>
      <c r="IP306" s="1110"/>
      <c r="IQ306" s="1110"/>
      <c r="IR306" s="1110"/>
      <c r="IS306" s="1110"/>
      <c r="IT306" s="1110"/>
      <c r="IU306" s="1110"/>
      <c r="IV306" s="1110"/>
      <c r="IW306" s="1110"/>
      <c r="IX306" s="1110"/>
      <c r="IY306" s="1110"/>
      <c r="IZ306" s="1110"/>
      <c r="JA306" s="1110"/>
      <c r="JB306" s="1110"/>
      <c r="JC306" s="1110"/>
      <c r="JD306" s="1150"/>
      <c r="JE306" s="1150"/>
      <c r="JF306" s="1150"/>
      <c r="JG306" s="1150"/>
      <c r="JH306" s="1150"/>
      <c r="JI306" s="1150"/>
      <c r="JJ306" s="1150"/>
      <c r="JK306" s="1112"/>
    </row>
    <row r="307" spans="1:274" ht="17.25" hidden="1">
      <c r="A307" s="1152"/>
      <c r="B307" s="1114"/>
      <c r="C307" s="1115"/>
      <c r="D307" s="1115"/>
      <c r="E307" s="1116"/>
      <c r="F307" s="1116"/>
      <c r="G307" s="1116"/>
      <c r="H307" s="1115"/>
      <c r="I307" s="1117"/>
      <c r="J307" s="1117"/>
      <c r="K307" s="1118"/>
      <c r="L307" s="1118"/>
      <c r="M307" s="1118"/>
      <c r="N307" s="1119"/>
      <c r="O307" s="1153"/>
      <c r="P307" s="1154"/>
      <c r="Q307" s="1155"/>
      <c r="R307" s="1155"/>
      <c r="S307" s="1155"/>
      <c r="T307" s="1155"/>
      <c r="U307" s="1155"/>
      <c r="V307" s="1155"/>
      <c r="W307" s="1156"/>
      <c r="X307" s="1155"/>
      <c r="Y307" s="1157"/>
      <c r="Z307" s="1157"/>
      <c r="AA307" s="1147"/>
      <c r="AB307" s="1147"/>
      <c r="AC307" s="1147"/>
      <c r="AD307" s="1147"/>
      <c r="AE307" s="1147"/>
      <c r="AF307" s="1147"/>
      <c r="AG307" s="1147"/>
      <c r="AH307" s="1147"/>
      <c r="AI307" s="1147"/>
      <c r="AJ307" s="1147"/>
      <c r="AK307" s="1147"/>
      <c r="AL307" s="1147"/>
      <c r="AM307" s="1147"/>
      <c r="AN307" s="1158"/>
      <c r="AO307" s="1147"/>
      <c r="AP307" s="1147"/>
      <c r="AQ307" s="1147"/>
      <c r="AR307" s="1147"/>
      <c r="AS307" s="1147"/>
      <c r="AT307" s="1147"/>
      <c r="AU307" s="1147"/>
      <c r="AV307" s="1147"/>
      <c r="AW307" s="1147"/>
      <c r="AX307" s="1147"/>
      <c r="AY307" s="1147"/>
      <c r="AZ307" s="1147"/>
      <c r="BA307" s="1147"/>
      <c r="BB307" s="1147"/>
      <c r="BC307" s="1147"/>
      <c r="BD307" s="1147"/>
      <c r="BE307" s="1147"/>
      <c r="BF307" s="1147"/>
      <c r="BG307" s="1147"/>
      <c r="BH307" s="1147"/>
      <c r="BI307" s="1147"/>
      <c r="BJ307" s="1147"/>
      <c r="BK307" s="1147"/>
      <c r="BL307" s="1147"/>
      <c r="BM307" s="1147"/>
      <c r="BN307" s="1147"/>
      <c r="BO307" s="1147"/>
      <c r="BP307" s="1147"/>
      <c r="BQ307" s="1147"/>
      <c r="BR307" s="1147"/>
      <c r="BS307" s="1147"/>
      <c r="BT307" s="1147"/>
      <c r="BU307" s="1147"/>
      <c r="BV307" s="1147"/>
      <c r="BW307" s="1147"/>
      <c r="BX307" s="1147"/>
      <c r="BY307" s="1147"/>
      <c r="BZ307" s="1147"/>
      <c r="CA307" s="1147"/>
      <c r="CB307" s="1147"/>
      <c r="CC307" s="1147"/>
      <c r="CD307" s="1147"/>
      <c r="CE307" s="1147"/>
      <c r="CF307" s="1147"/>
      <c r="CG307" s="1147"/>
      <c r="CH307" s="1147"/>
      <c r="CI307" s="1147"/>
      <c r="CJ307" s="1147"/>
      <c r="CK307" s="1147"/>
      <c r="CL307" s="1147"/>
      <c r="CM307" s="1147"/>
      <c r="CN307" s="1147"/>
      <c r="CO307" s="1147"/>
      <c r="CP307" s="1147"/>
      <c r="CQ307" s="1147"/>
      <c r="CR307" s="1147"/>
      <c r="CS307" s="1147"/>
      <c r="CT307" s="1147"/>
      <c r="CU307" s="1147"/>
      <c r="CV307" s="1147"/>
      <c r="CW307" s="1147"/>
      <c r="CX307" s="1147"/>
      <c r="CY307" s="1147"/>
      <c r="CZ307" s="1147"/>
      <c r="DA307" s="1147"/>
      <c r="DB307" s="1147"/>
      <c r="DC307" s="1147"/>
      <c r="DD307" s="1147"/>
      <c r="DE307" s="1147"/>
      <c r="DF307" s="1147"/>
      <c r="DG307" s="1147"/>
      <c r="DH307" s="1147"/>
      <c r="DI307" s="1147"/>
      <c r="DJ307" s="1147"/>
      <c r="DK307" s="1158"/>
      <c r="DL307" s="1147"/>
      <c r="DM307" s="1147"/>
      <c r="DN307" s="1147"/>
      <c r="DO307" s="1147"/>
      <c r="DP307" s="1147"/>
      <c r="DQ307" s="1147"/>
      <c r="DR307" s="1147"/>
      <c r="DS307" s="1147"/>
      <c r="DT307" s="1147"/>
      <c r="DU307" s="1147"/>
      <c r="DV307" s="1147"/>
      <c r="DW307" s="1147"/>
      <c r="DX307" s="1147"/>
      <c r="DY307" s="1147"/>
      <c r="DZ307" s="1147"/>
      <c r="EA307" s="1147"/>
      <c r="EB307" s="1147"/>
      <c r="EC307" s="1147"/>
      <c r="ED307" s="1147"/>
      <c r="EE307" s="1147"/>
      <c r="EF307" s="1147"/>
      <c r="EG307" s="1147"/>
      <c r="EH307" s="1147"/>
      <c r="EI307" s="1147"/>
      <c r="EJ307" s="1147"/>
      <c r="EK307" s="1147"/>
      <c r="EL307" s="1158"/>
      <c r="EM307" s="1147"/>
      <c r="EN307" s="1147"/>
      <c r="EO307" s="1147"/>
      <c r="EP307" s="1147"/>
      <c r="EQ307" s="1147"/>
      <c r="ER307" s="1147"/>
      <c r="ES307" s="1147"/>
      <c r="ET307" s="1147"/>
      <c r="EU307" s="1147"/>
      <c r="EV307" s="1103"/>
      <c r="EW307" s="1103"/>
      <c r="EX307" s="1103"/>
      <c r="EY307" s="1103"/>
      <c r="EZ307" s="1103"/>
      <c r="FA307" s="1103"/>
      <c r="FB307" s="1103"/>
      <c r="FC307" s="1103"/>
      <c r="FD307" s="1103"/>
      <c r="FE307" s="1103"/>
      <c r="FF307" s="1105"/>
      <c r="FG307" s="1103"/>
      <c r="FH307" s="1103"/>
      <c r="FI307" s="1103"/>
      <c r="FJ307" s="1103"/>
      <c r="FK307" s="1103"/>
      <c r="FL307" s="1103"/>
      <c r="FM307" s="1103"/>
      <c r="FN307" s="1103"/>
      <c r="FO307" s="1103"/>
      <c r="FP307" s="1103"/>
      <c r="FQ307" s="1106"/>
      <c r="FR307" s="1106"/>
      <c r="FS307" s="1103"/>
      <c r="FT307" s="1103"/>
      <c r="FU307" s="1103"/>
      <c r="FV307" s="1103"/>
      <c r="FW307" s="1103"/>
      <c r="FX307" s="1103"/>
      <c r="FY307" s="1103"/>
      <c r="FZ307" s="1103"/>
      <c r="GA307" s="1103"/>
      <c r="GB307" s="1103"/>
      <c r="GC307" s="1103"/>
      <c r="GD307" s="1107"/>
      <c r="GE307" s="1107"/>
      <c r="GF307" s="1107"/>
      <c r="GG307" s="1107"/>
      <c r="GH307" s="1108"/>
      <c r="GI307" s="1109"/>
      <c r="GJ307" s="1107"/>
      <c r="GK307" s="1107"/>
      <c r="GL307" s="1107"/>
      <c r="GM307" s="1107"/>
      <c r="GN307" s="1107"/>
      <c r="GO307" s="1107"/>
      <c r="GP307" s="1110"/>
      <c r="GQ307" s="1110"/>
      <c r="GR307" s="1110"/>
      <c r="GS307" s="1110"/>
      <c r="GT307" s="1110"/>
      <c r="GU307" s="1110"/>
      <c r="GV307" s="1110"/>
      <c r="GW307" s="1110"/>
      <c r="GX307" s="1110"/>
      <c r="GY307" s="1110"/>
      <c r="GZ307" s="1110"/>
      <c r="HA307" s="1110"/>
      <c r="HB307" s="1110"/>
      <c r="HC307" s="1110"/>
      <c r="HD307" s="1110"/>
      <c r="HE307" s="1110"/>
      <c r="HF307" s="1110"/>
      <c r="HG307" s="1110"/>
      <c r="HH307" s="1110"/>
      <c r="HI307" s="1110"/>
      <c r="HJ307" s="1110"/>
      <c r="HK307" s="1110"/>
      <c r="HL307" s="1110"/>
      <c r="HM307" s="1110"/>
      <c r="HN307" s="1110"/>
      <c r="HO307" s="1110"/>
      <c r="HP307" s="1110"/>
      <c r="HQ307" s="1110"/>
      <c r="HR307" s="1110"/>
      <c r="HS307" s="1110"/>
      <c r="HT307" s="1110"/>
      <c r="HU307" s="1110"/>
      <c r="HV307" s="1110"/>
      <c r="HW307" s="1110"/>
      <c r="HX307" s="1110"/>
      <c r="HY307" s="1110"/>
      <c r="HZ307" s="1110"/>
      <c r="IA307" s="1110"/>
      <c r="IB307" s="1110"/>
      <c r="IC307" s="1110"/>
      <c r="ID307" s="1109"/>
      <c r="IE307" s="1109"/>
      <c r="IF307" s="1110"/>
      <c r="IG307" s="1111"/>
      <c r="IH307" s="1110"/>
      <c r="II307" s="1110"/>
      <c r="IJ307" s="1110"/>
      <c r="IK307" s="1110"/>
      <c r="IL307" s="1110"/>
      <c r="IM307" s="1110"/>
      <c r="IN307" s="1110"/>
      <c r="IO307" s="1110"/>
      <c r="IP307" s="1110"/>
      <c r="IQ307" s="1110"/>
      <c r="IR307" s="1110"/>
      <c r="IS307" s="1110"/>
      <c r="IT307" s="1110"/>
      <c r="IU307" s="1110"/>
      <c r="IV307" s="1110"/>
      <c r="IW307" s="1110"/>
      <c r="IX307" s="1110"/>
      <c r="IY307" s="1110"/>
      <c r="IZ307" s="1110"/>
      <c r="JA307" s="1110"/>
      <c r="JB307" s="1110"/>
      <c r="JC307" s="1110"/>
      <c r="JD307" s="1110"/>
      <c r="JE307" s="1110"/>
      <c r="JF307" s="1110"/>
      <c r="JG307" s="1110"/>
      <c r="JH307" s="1110"/>
      <c r="JI307" s="1110"/>
      <c r="JJ307" s="1110"/>
      <c r="JK307" s="1112"/>
    </row>
    <row r="308" spans="1:274" s="1151" customFormat="1" ht="17.25" hidden="1">
      <c r="A308" s="1152"/>
      <c r="B308" s="1159"/>
      <c r="C308" s="1115"/>
      <c r="D308" s="1115"/>
      <c r="E308" s="1116"/>
      <c r="F308" s="1116"/>
      <c r="G308" s="1116"/>
      <c r="H308" s="1160"/>
      <c r="I308" s="1161"/>
      <c r="J308" s="1161"/>
      <c r="K308" s="1162"/>
      <c r="L308" s="1162"/>
      <c r="M308" s="1162"/>
      <c r="N308" s="1155"/>
      <c r="O308" s="1153"/>
      <c r="P308" s="1154"/>
      <c r="Q308" s="1155"/>
      <c r="R308" s="1155"/>
      <c r="S308" s="1155"/>
      <c r="T308" s="1155"/>
      <c r="U308" s="1155"/>
      <c r="V308" s="1155"/>
      <c r="W308" s="1156"/>
      <c r="X308" s="1155"/>
      <c r="Y308" s="1157"/>
      <c r="Z308" s="1157"/>
      <c r="AA308" s="1147"/>
      <c r="AB308" s="1147"/>
      <c r="AC308" s="1147"/>
      <c r="AD308" s="1147"/>
      <c r="AE308" s="1147"/>
      <c r="AF308" s="1147"/>
      <c r="AG308" s="1147"/>
      <c r="AH308" s="1147"/>
      <c r="AI308" s="1147"/>
      <c r="AJ308" s="1147"/>
      <c r="AK308" s="1147"/>
      <c r="AL308" s="1147"/>
      <c r="AM308" s="1147"/>
      <c r="AN308" s="1158"/>
      <c r="AO308" s="1147"/>
      <c r="AP308" s="1147"/>
      <c r="AQ308" s="1147"/>
      <c r="AR308" s="1147"/>
      <c r="AS308" s="1147"/>
      <c r="AT308" s="1147"/>
      <c r="AU308" s="1147"/>
      <c r="AV308" s="1147"/>
      <c r="AW308" s="1147"/>
      <c r="AX308" s="1147"/>
      <c r="AY308" s="1147"/>
      <c r="AZ308" s="1147"/>
      <c r="BA308" s="1147"/>
      <c r="BB308" s="1147"/>
      <c r="BC308" s="1147"/>
      <c r="BD308" s="1147"/>
      <c r="BE308" s="1147"/>
      <c r="BF308" s="1147"/>
      <c r="BG308" s="1147"/>
      <c r="BH308" s="1147"/>
      <c r="BI308" s="1147"/>
      <c r="BJ308" s="1147"/>
      <c r="BK308" s="1147"/>
      <c r="BL308" s="1147"/>
      <c r="BM308" s="1147"/>
      <c r="BN308" s="1147"/>
      <c r="BO308" s="1147"/>
      <c r="BP308" s="1147"/>
      <c r="BQ308" s="1147"/>
      <c r="BR308" s="1147"/>
      <c r="BS308" s="1147"/>
      <c r="BT308" s="1147"/>
      <c r="BU308" s="1147"/>
      <c r="BV308" s="1147"/>
      <c r="BW308" s="1147"/>
      <c r="BX308" s="1147"/>
      <c r="BY308" s="1147"/>
      <c r="BZ308" s="1147"/>
      <c r="CA308" s="1147"/>
      <c r="CB308" s="1147"/>
      <c r="CC308" s="1147"/>
      <c r="CD308" s="1147"/>
      <c r="CE308" s="1147"/>
      <c r="CF308" s="1147"/>
      <c r="CG308" s="1147"/>
      <c r="CH308" s="1147"/>
      <c r="CI308" s="1147"/>
      <c r="CJ308" s="1147"/>
      <c r="CK308" s="1147"/>
      <c r="CL308" s="1147"/>
      <c r="CM308" s="1147"/>
      <c r="CN308" s="1147"/>
      <c r="CO308" s="1147"/>
      <c r="CP308" s="1147"/>
      <c r="CQ308" s="1147"/>
      <c r="CR308" s="1147"/>
      <c r="CS308" s="1147"/>
      <c r="CT308" s="1147"/>
      <c r="CU308" s="1147"/>
      <c r="CV308" s="1147"/>
      <c r="CW308" s="1147"/>
      <c r="CX308" s="1147"/>
      <c r="CY308" s="1147"/>
      <c r="CZ308" s="1147"/>
      <c r="DA308" s="1147"/>
      <c r="DB308" s="1147"/>
      <c r="DC308" s="1147"/>
      <c r="DD308" s="1147"/>
      <c r="DE308" s="1147"/>
      <c r="DF308" s="1147"/>
      <c r="DG308" s="1147"/>
      <c r="DH308" s="1147"/>
      <c r="DI308" s="1147"/>
      <c r="DJ308" s="1147"/>
      <c r="DK308" s="1158"/>
      <c r="DL308" s="1147"/>
      <c r="DM308" s="1147"/>
      <c r="DN308" s="1147"/>
      <c r="DO308" s="1147"/>
      <c r="DP308" s="1147"/>
      <c r="DQ308" s="1147"/>
      <c r="DR308" s="1147"/>
      <c r="DS308" s="1147"/>
      <c r="DT308" s="1147"/>
      <c r="DU308" s="1147"/>
      <c r="DV308" s="1147"/>
      <c r="DW308" s="1147"/>
      <c r="DX308" s="1147"/>
      <c r="DY308" s="1147"/>
      <c r="DZ308" s="1147"/>
      <c r="EA308" s="1147"/>
      <c r="EB308" s="1147"/>
      <c r="EC308" s="1147"/>
      <c r="ED308" s="1147"/>
      <c r="EE308" s="1147"/>
      <c r="EF308" s="1147"/>
      <c r="EG308" s="1147"/>
      <c r="EH308" s="1147"/>
      <c r="EI308" s="1147"/>
      <c r="EJ308" s="1147"/>
      <c r="EK308" s="1147"/>
      <c r="EL308" s="1158"/>
      <c r="EM308" s="1147"/>
      <c r="EN308" s="1147"/>
      <c r="EO308" s="1147"/>
      <c r="EP308" s="1147"/>
      <c r="EQ308" s="1147"/>
      <c r="ER308" s="1147"/>
      <c r="ES308" s="1147"/>
      <c r="ET308" s="1147"/>
      <c r="EU308" s="1147"/>
      <c r="EV308" s="1147"/>
      <c r="EW308" s="1147"/>
      <c r="EX308" s="1147"/>
      <c r="EY308" s="1147"/>
      <c r="EZ308" s="1147"/>
      <c r="FA308" s="1147"/>
      <c r="FB308" s="1147"/>
      <c r="FC308" s="1147"/>
      <c r="FD308" s="1147"/>
      <c r="FE308" s="1147"/>
      <c r="FF308" s="1163"/>
      <c r="FG308" s="1147"/>
      <c r="FH308" s="1147"/>
      <c r="FI308" s="1147"/>
      <c r="FJ308" s="1147"/>
      <c r="FK308" s="1147"/>
      <c r="FL308" s="1147"/>
      <c r="FM308" s="1147"/>
      <c r="FN308" s="1147"/>
      <c r="FO308" s="1147"/>
      <c r="FP308" s="1147"/>
      <c r="FQ308" s="1106"/>
      <c r="FR308" s="1106"/>
      <c r="FS308" s="1147"/>
      <c r="FT308" s="1147"/>
      <c r="FU308" s="1147"/>
      <c r="FV308" s="1147"/>
      <c r="FW308" s="1147"/>
      <c r="FX308" s="1147"/>
      <c r="FY308" s="1147"/>
      <c r="FZ308" s="1147"/>
      <c r="GA308" s="1147"/>
      <c r="GB308" s="1147"/>
      <c r="GC308" s="1147"/>
      <c r="GD308" s="1148"/>
      <c r="GE308" s="1148"/>
      <c r="GF308" s="1148"/>
      <c r="GG308" s="1148"/>
      <c r="GH308" s="1149"/>
      <c r="GI308" s="1164"/>
      <c r="GJ308" s="1148"/>
      <c r="GK308" s="1148"/>
      <c r="GL308" s="1148"/>
      <c r="GM308" s="1148"/>
      <c r="GN308" s="1148"/>
      <c r="GO308" s="1148"/>
      <c r="GP308" s="1150"/>
      <c r="GQ308" s="1150"/>
      <c r="GR308" s="1150"/>
      <c r="GS308" s="1150"/>
      <c r="GT308" s="1150"/>
      <c r="GU308" s="1150"/>
      <c r="GV308" s="1150"/>
      <c r="GW308" s="1150"/>
      <c r="GX308" s="1150"/>
      <c r="GY308" s="1150"/>
      <c r="GZ308" s="1150"/>
      <c r="HA308" s="1150"/>
      <c r="HB308" s="1150"/>
      <c r="HC308" s="1150"/>
      <c r="HD308" s="1150"/>
      <c r="HE308" s="1150"/>
      <c r="HF308" s="1150"/>
      <c r="HG308" s="1150"/>
      <c r="HH308" s="1150"/>
      <c r="HI308" s="1150"/>
      <c r="HJ308" s="1150"/>
      <c r="HK308" s="1150"/>
      <c r="HL308" s="1150"/>
      <c r="HM308" s="1150"/>
      <c r="HN308" s="1150"/>
      <c r="HO308" s="1150"/>
      <c r="HP308" s="1150"/>
      <c r="HQ308" s="1150"/>
      <c r="HR308" s="1150"/>
      <c r="HS308" s="1150"/>
      <c r="HT308" s="1150"/>
      <c r="HU308" s="1150"/>
      <c r="HV308" s="1150"/>
      <c r="HW308" s="1150"/>
      <c r="HX308" s="1150"/>
      <c r="HY308" s="1150"/>
      <c r="HZ308" s="1150"/>
      <c r="IA308" s="1150"/>
      <c r="IB308" s="1150"/>
      <c r="IC308" s="1150"/>
      <c r="ID308" s="1165"/>
      <c r="IE308" s="1165"/>
      <c r="IF308" s="1150"/>
      <c r="IG308" s="1166"/>
      <c r="IH308" s="1150"/>
      <c r="II308" s="1150"/>
      <c r="IJ308" s="1150"/>
      <c r="IK308" s="1150"/>
      <c r="IL308" s="1150"/>
      <c r="IM308" s="1150"/>
      <c r="IN308" s="1150"/>
      <c r="IO308" s="1150"/>
      <c r="IP308" s="1150"/>
      <c r="IQ308" s="1150"/>
      <c r="IR308" s="1150"/>
      <c r="IS308" s="1150"/>
      <c r="IT308" s="1150"/>
      <c r="IU308" s="1150"/>
      <c r="IV308" s="1150"/>
      <c r="IW308" s="1150"/>
      <c r="IX308" s="1150"/>
      <c r="IY308" s="1150"/>
      <c r="IZ308" s="1150"/>
      <c r="JA308" s="1150"/>
      <c r="JB308" s="1150"/>
      <c r="JC308" s="1150"/>
      <c r="JD308" s="1150"/>
      <c r="JE308" s="1150"/>
      <c r="JF308" s="1150"/>
      <c r="JG308" s="1150"/>
      <c r="JH308" s="1150"/>
      <c r="JI308" s="1150"/>
      <c r="JJ308" s="1150"/>
      <c r="JK308" s="1167"/>
    </row>
    <row r="309" spans="1:274" s="1034" customFormat="1" ht="17.25" hidden="1">
      <c r="A309" s="1168"/>
      <c r="B309" s="1169"/>
      <c r="C309" s="1169"/>
      <c r="D309" s="1169"/>
      <c r="E309" s="1170"/>
      <c r="F309" s="1170"/>
      <c r="G309" s="1170"/>
      <c r="H309" s="1171"/>
      <c r="I309" s="1171"/>
      <c r="J309" s="1171"/>
      <c r="K309" s="1171"/>
      <c r="L309" s="1171"/>
      <c r="M309" s="1171"/>
      <c r="N309" s="1171"/>
      <c r="O309" s="1171"/>
      <c r="P309" s="1171"/>
      <c r="Q309" s="1171"/>
      <c r="R309" s="1171"/>
      <c r="S309" s="1171"/>
      <c r="T309" s="1171"/>
      <c r="U309" s="1171"/>
      <c r="V309" s="1171"/>
      <c r="W309" s="1171"/>
      <c r="X309" s="1171"/>
      <c r="Y309" s="1171"/>
      <c r="Z309" s="1171"/>
      <c r="AA309" s="1171"/>
      <c r="AB309" s="1171"/>
      <c r="AC309" s="1171"/>
      <c r="AD309" s="1171"/>
      <c r="AE309" s="1171"/>
      <c r="AF309" s="1171"/>
      <c r="AG309" s="1171"/>
      <c r="AH309" s="1171"/>
      <c r="AI309" s="1171"/>
      <c r="AJ309" s="1171"/>
      <c r="AK309" s="1171"/>
      <c r="AL309" s="1171"/>
      <c r="AM309" s="1171"/>
      <c r="AN309" s="1171"/>
      <c r="AO309" s="1171"/>
      <c r="AP309" s="1171"/>
      <c r="AQ309" s="1171"/>
      <c r="AR309" s="1171"/>
      <c r="AS309" s="1171"/>
      <c r="AT309" s="1171"/>
      <c r="AU309" s="1171"/>
      <c r="AV309" s="1171"/>
      <c r="AW309" s="1171"/>
      <c r="AX309" s="1171"/>
      <c r="AY309" s="1171"/>
      <c r="AZ309" s="1171"/>
      <c r="BA309" s="1171"/>
      <c r="BB309" s="1171"/>
      <c r="BC309" s="1171"/>
      <c r="BD309" s="1171"/>
      <c r="BE309" s="1171"/>
      <c r="BF309" s="1171"/>
      <c r="BG309" s="1171"/>
      <c r="BH309" s="1171"/>
      <c r="BI309" s="1171"/>
      <c r="BJ309" s="1171"/>
      <c r="BK309" s="1171"/>
      <c r="BL309" s="1171"/>
      <c r="BM309" s="1171"/>
      <c r="BN309" s="1171"/>
      <c r="BO309" s="1171"/>
      <c r="BP309" s="1171"/>
      <c r="BQ309" s="1171"/>
      <c r="BR309" s="1171"/>
      <c r="BS309" s="1171"/>
      <c r="BT309" s="1171"/>
      <c r="BU309" s="1171"/>
      <c r="BV309" s="1171"/>
      <c r="BW309" s="1171"/>
      <c r="BX309" s="1171"/>
      <c r="BY309" s="1171"/>
      <c r="BZ309" s="1171"/>
      <c r="CA309" s="1171"/>
      <c r="CB309" s="1171"/>
      <c r="CC309" s="1171"/>
      <c r="CD309" s="1171"/>
      <c r="CE309" s="1171"/>
      <c r="CF309" s="1171"/>
      <c r="CG309" s="1171"/>
      <c r="CH309" s="1171"/>
      <c r="CI309" s="1171"/>
      <c r="CJ309" s="1171"/>
      <c r="CK309" s="1171"/>
      <c r="CL309" s="1171"/>
      <c r="CM309" s="1171"/>
      <c r="CN309" s="1171"/>
      <c r="CO309" s="1171"/>
      <c r="CP309" s="1171"/>
      <c r="CQ309" s="1171"/>
      <c r="CR309" s="1171"/>
      <c r="CS309" s="1171"/>
      <c r="CT309" s="1171"/>
      <c r="CU309" s="1171"/>
      <c r="CV309" s="1171"/>
      <c r="CW309" s="1171"/>
      <c r="CX309" s="1171"/>
      <c r="CY309" s="1171"/>
      <c r="CZ309" s="1171"/>
      <c r="DA309" s="1171"/>
      <c r="DB309" s="1171"/>
      <c r="DC309" s="1171"/>
      <c r="DD309" s="1171"/>
      <c r="DE309" s="1171"/>
      <c r="DF309" s="1171"/>
      <c r="DG309" s="1171"/>
      <c r="DH309" s="1171"/>
      <c r="DI309" s="1171"/>
      <c r="DJ309" s="1171"/>
      <c r="DK309" s="1171"/>
      <c r="DL309" s="1171"/>
      <c r="DM309" s="1171"/>
      <c r="DN309" s="1171"/>
      <c r="DO309" s="1171"/>
      <c r="DP309" s="1171"/>
      <c r="DQ309" s="1171"/>
      <c r="DR309" s="1171"/>
      <c r="DS309" s="1171"/>
      <c r="DT309" s="1171"/>
      <c r="DU309" s="1171"/>
      <c r="DV309" s="1171"/>
      <c r="DW309" s="1171"/>
      <c r="DX309" s="1171"/>
      <c r="DY309" s="1171"/>
      <c r="DZ309" s="1171"/>
      <c r="EA309" s="1171"/>
      <c r="EB309" s="1171"/>
      <c r="EC309" s="1171"/>
      <c r="ED309" s="1171"/>
      <c r="EE309" s="1171"/>
      <c r="EF309" s="1171"/>
      <c r="EG309" s="1171"/>
      <c r="EH309" s="1171"/>
      <c r="EI309" s="1171"/>
      <c r="EJ309" s="1171"/>
      <c r="EK309" s="1171"/>
      <c r="EL309" s="1171"/>
      <c r="EM309" s="1171"/>
      <c r="EN309" s="1171"/>
      <c r="EO309" s="1171"/>
      <c r="EP309" s="1171"/>
      <c r="EQ309" s="1171"/>
      <c r="ER309" s="1171"/>
      <c r="ES309" s="1171"/>
      <c r="ET309" s="1171"/>
      <c r="EU309" s="1171"/>
      <c r="EV309" s="1171"/>
      <c r="EW309" s="1171"/>
      <c r="EX309" s="1171"/>
      <c r="EY309" s="1171"/>
      <c r="EZ309" s="1171"/>
      <c r="FA309" s="1171"/>
      <c r="FB309" s="1171"/>
      <c r="FC309" s="1171"/>
      <c r="FD309" s="1171"/>
      <c r="FE309" s="1171"/>
      <c r="FF309" s="1171"/>
      <c r="FG309" s="1171"/>
      <c r="FH309" s="1171"/>
      <c r="FI309" s="1171"/>
      <c r="FJ309" s="1171"/>
      <c r="FK309" s="1171"/>
      <c r="FL309" s="1171"/>
      <c r="FM309" s="1171"/>
      <c r="FN309" s="1171"/>
      <c r="FO309" s="1171"/>
      <c r="FP309" s="1171"/>
      <c r="FQ309" s="1171"/>
      <c r="FR309" s="1171"/>
      <c r="FS309" s="1171"/>
      <c r="FT309" s="1171"/>
      <c r="FU309" s="1171"/>
      <c r="FV309" s="1171"/>
      <c r="FW309" s="1171"/>
      <c r="FX309" s="1171"/>
      <c r="FY309" s="1171"/>
      <c r="FZ309" s="1171"/>
      <c r="GA309" s="1171"/>
      <c r="GB309" s="1171"/>
      <c r="GC309" s="1171"/>
      <c r="GD309" s="1171"/>
      <c r="GE309" s="1171"/>
      <c r="GF309" s="1171"/>
      <c r="GG309" s="1171"/>
      <c r="GH309" s="1171"/>
      <c r="GI309" s="1171"/>
      <c r="GJ309" s="1171"/>
      <c r="GK309" s="1171"/>
      <c r="GL309" s="1171"/>
      <c r="GM309" s="1171"/>
      <c r="GN309" s="1171"/>
      <c r="GO309" s="1171"/>
      <c r="GP309" s="1171"/>
      <c r="GQ309" s="1171"/>
      <c r="GR309" s="1171"/>
      <c r="GS309" s="1171"/>
      <c r="GT309" s="1171"/>
      <c r="GU309" s="1171"/>
      <c r="GV309" s="1171"/>
      <c r="GW309" s="1171"/>
      <c r="GX309" s="1171"/>
      <c r="GY309" s="1171"/>
      <c r="GZ309" s="1171"/>
      <c r="HA309" s="1171"/>
      <c r="HB309" s="1171"/>
      <c r="HC309" s="1171"/>
      <c r="HD309" s="1171"/>
      <c r="HE309" s="1171"/>
      <c r="HF309" s="1171"/>
      <c r="HG309" s="1171"/>
      <c r="HH309" s="1171"/>
      <c r="HI309" s="1171"/>
      <c r="HJ309" s="1171"/>
      <c r="HK309" s="1171"/>
      <c r="HL309" s="1171"/>
      <c r="HM309" s="1171"/>
      <c r="HN309" s="1171"/>
      <c r="HO309" s="1171"/>
      <c r="HP309" s="1171"/>
      <c r="HQ309" s="1171"/>
      <c r="HR309" s="1171"/>
      <c r="HS309" s="1171"/>
      <c r="HT309" s="1171"/>
      <c r="HU309" s="1171"/>
      <c r="HV309" s="1171"/>
      <c r="HW309" s="1171"/>
      <c r="HX309" s="1171"/>
      <c r="HY309" s="1171"/>
      <c r="HZ309" s="1171"/>
      <c r="IA309" s="1171"/>
      <c r="IB309" s="1171"/>
      <c r="IC309" s="1171"/>
      <c r="ID309" s="1171"/>
      <c r="IE309" s="1171"/>
      <c r="IF309" s="1171"/>
      <c r="IG309" s="1171"/>
      <c r="IH309" s="1171"/>
      <c r="II309" s="1171"/>
      <c r="IJ309" s="1171"/>
      <c r="IK309" s="1171"/>
      <c r="IL309" s="1171"/>
      <c r="IM309" s="1171"/>
      <c r="IN309" s="1171"/>
      <c r="IO309" s="1171"/>
      <c r="IP309" s="1171"/>
      <c r="IQ309" s="1171"/>
      <c r="IR309" s="1171"/>
      <c r="IS309" s="1171"/>
      <c r="IT309" s="1171"/>
      <c r="IU309" s="1171"/>
      <c r="IV309" s="1171"/>
      <c r="IW309" s="1171"/>
      <c r="IX309" s="1171"/>
      <c r="IY309" s="1171"/>
      <c r="IZ309" s="1171"/>
      <c r="JA309" s="1171"/>
      <c r="JB309" s="1171"/>
      <c r="JC309" s="1171"/>
      <c r="JD309" s="1171"/>
      <c r="JE309" s="1171"/>
      <c r="JF309" s="1171"/>
      <c r="JG309" s="1171"/>
      <c r="JH309" s="1171"/>
      <c r="JI309" s="1171"/>
      <c r="JJ309" s="1171"/>
      <c r="JK309" s="1071"/>
      <c r="JL309" s="1020"/>
      <c r="JM309" s="1020"/>
      <c r="JN309" s="1020"/>
    </row>
    <row r="310" spans="1:274" s="1151" customFormat="1" ht="16.5" hidden="1">
      <c r="A310" s="1762"/>
      <c r="B310" s="1763"/>
      <c r="C310" s="1763"/>
      <c r="D310" s="1763"/>
      <c r="E310" s="1763"/>
      <c r="F310" s="1763"/>
      <c r="G310" s="1763"/>
      <c r="H310" s="1763"/>
      <c r="I310" s="1763"/>
      <c r="J310" s="1763"/>
      <c r="K310" s="1763"/>
      <c r="L310" s="1763"/>
      <c r="M310" s="1763"/>
      <c r="N310" s="1763"/>
      <c r="O310" s="1763"/>
      <c r="P310" s="1763"/>
      <c r="Q310" s="1777"/>
      <c r="R310" s="1155"/>
      <c r="S310" s="1155"/>
      <c r="T310" s="1155"/>
      <c r="U310" s="1155"/>
      <c r="V310" s="1155"/>
      <c r="W310" s="1156"/>
      <c r="X310" s="1155"/>
      <c r="Y310" s="1157"/>
      <c r="Z310" s="1157"/>
      <c r="AA310" s="1147"/>
      <c r="AB310" s="1147"/>
      <c r="AC310" s="1147"/>
      <c r="AD310" s="1147"/>
      <c r="AE310" s="1147"/>
      <c r="AF310" s="1147"/>
      <c r="AG310" s="1147"/>
      <c r="AH310" s="1147"/>
      <c r="AI310" s="1147"/>
      <c r="AJ310" s="1147"/>
      <c r="AK310" s="1147"/>
      <c r="AL310" s="1147"/>
      <c r="AM310" s="1147"/>
      <c r="AN310" s="1158"/>
      <c r="AO310" s="1147"/>
      <c r="AP310" s="1147"/>
      <c r="AQ310" s="1147"/>
      <c r="AR310" s="1147"/>
      <c r="AS310" s="1147"/>
      <c r="AT310" s="1147"/>
      <c r="AU310" s="1147"/>
      <c r="AV310" s="1147"/>
      <c r="AW310" s="1147"/>
      <c r="AX310" s="1147"/>
      <c r="AY310" s="1147"/>
      <c r="AZ310" s="1147"/>
      <c r="BA310" s="1147"/>
      <c r="BB310" s="1147"/>
      <c r="BC310" s="1147"/>
      <c r="BD310" s="1147"/>
      <c r="BE310" s="1147"/>
      <c r="BF310" s="1147"/>
      <c r="BG310" s="1147"/>
      <c r="BH310" s="1147"/>
      <c r="BI310" s="1147"/>
      <c r="BJ310" s="1147"/>
      <c r="BK310" s="1147"/>
      <c r="BL310" s="1147"/>
      <c r="BM310" s="1147"/>
      <c r="BN310" s="1147"/>
      <c r="BO310" s="1147"/>
      <c r="BP310" s="1147"/>
      <c r="BQ310" s="1147"/>
      <c r="BR310" s="1147"/>
      <c r="BS310" s="1147"/>
      <c r="BT310" s="1147"/>
      <c r="BU310" s="1147"/>
      <c r="BV310" s="1147"/>
      <c r="BW310" s="1147"/>
      <c r="BX310" s="1147"/>
      <c r="BY310" s="1147"/>
      <c r="BZ310" s="1147"/>
      <c r="CA310" s="1147"/>
      <c r="CB310" s="1147"/>
      <c r="CC310" s="1147"/>
      <c r="CD310" s="1147"/>
      <c r="CE310" s="1147"/>
      <c r="CF310" s="1147"/>
      <c r="CG310" s="1147"/>
      <c r="CH310" s="1147"/>
      <c r="CI310" s="1147"/>
      <c r="CJ310" s="1147"/>
      <c r="CK310" s="1147"/>
      <c r="CL310" s="1147"/>
      <c r="CM310" s="1147"/>
      <c r="CN310" s="1147"/>
      <c r="CO310" s="1147"/>
      <c r="CP310" s="1147"/>
      <c r="CQ310" s="1147"/>
      <c r="CR310" s="1147"/>
      <c r="CS310" s="1147"/>
      <c r="CT310" s="1147"/>
      <c r="CU310" s="1147"/>
      <c r="CV310" s="1147"/>
      <c r="CW310" s="1147"/>
      <c r="CX310" s="1147"/>
      <c r="CY310" s="1147"/>
      <c r="CZ310" s="1147"/>
      <c r="DA310" s="1147"/>
      <c r="DB310" s="1147"/>
      <c r="DC310" s="1147"/>
      <c r="DD310" s="1147"/>
      <c r="DE310" s="1147"/>
      <c r="DF310" s="1147"/>
      <c r="DG310" s="1147"/>
      <c r="DH310" s="1147"/>
      <c r="DI310" s="1147"/>
      <c r="DJ310" s="1147"/>
      <c r="DK310" s="1158"/>
      <c r="DL310" s="1147"/>
      <c r="DM310" s="1147"/>
      <c r="DN310" s="1147"/>
      <c r="DO310" s="1147"/>
      <c r="DP310" s="1147"/>
      <c r="DQ310" s="1147"/>
      <c r="DR310" s="1147"/>
      <c r="DS310" s="1147"/>
      <c r="DT310" s="1147"/>
      <c r="DU310" s="1147"/>
      <c r="DV310" s="1147"/>
      <c r="DW310" s="1147"/>
      <c r="DX310" s="1147"/>
      <c r="DY310" s="1147"/>
      <c r="DZ310" s="1147"/>
      <c r="EA310" s="1147"/>
      <c r="EB310" s="1147"/>
      <c r="EC310" s="1147"/>
      <c r="ED310" s="1147"/>
      <c r="EE310" s="1147"/>
      <c r="EF310" s="1147"/>
      <c r="EG310" s="1147"/>
      <c r="EH310" s="1147"/>
      <c r="EI310" s="1147"/>
      <c r="EJ310" s="1147"/>
      <c r="EK310" s="1147"/>
      <c r="EL310" s="1158"/>
      <c r="EM310" s="1147"/>
      <c r="EN310" s="1147"/>
      <c r="EO310" s="1147"/>
      <c r="EP310" s="1147"/>
      <c r="EQ310" s="1147"/>
      <c r="ER310" s="1147"/>
      <c r="ES310" s="1147"/>
      <c r="ET310" s="1147"/>
      <c r="EU310" s="1147"/>
      <c r="EV310" s="1147"/>
      <c r="EW310" s="1147"/>
      <c r="EX310" s="1147"/>
      <c r="EY310" s="1147"/>
      <c r="EZ310" s="1147"/>
      <c r="FA310" s="1147"/>
      <c r="FB310" s="1147"/>
      <c r="FC310" s="1147"/>
      <c r="FD310" s="1147"/>
      <c r="FE310" s="1147"/>
      <c r="FF310" s="1163"/>
      <c r="FG310" s="1147"/>
      <c r="FH310" s="1147"/>
      <c r="FI310" s="1147"/>
      <c r="FJ310" s="1147"/>
      <c r="FK310" s="1147"/>
      <c r="FL310" s="1147"/>
      <c r="FM310" s="1147"/>
      <c r="FN310" s="1147"/>
      <c r="FO310" s="1147"/>
      <c r="FP310" s="1147"/>
      <c r="FQ310" s="1106"/>
      <c r="FR310" s="1106"/>
      <c r="FS310" s="1147"/>
      <c r="FT310" s="1147"/>
      <c r="FU310" s="1147"/>
      <c r="FV310" s="1147"/>
      <c r="FW310" s="1147"/>
      <c r="FX310" s="1147"/>
      <c r="FY310" s="1147"/>
      <c r="FZ310" s="1147"/>
      <c r="GA310" s="1147"/>
      <c r="GB310" s="1147"/>
      <c r="GC310" s="1147"/>
      <c r="GD310" s="1148"/>
      <c r="GE310" s="1148"/>
      <c r="GF310" s="1148"/>
      <c r="GG310" s="1148"/>
      <c r="GH310" s="1149"/>
      <c r="GI310" s="1164"/>
      <c r="GJ310" s="1148"/>
      <c r="GK310" s="1148"/>
      <c r="GL310" s="1148"/>
      <c r="GM310" s="1148"/>
      <c r="GN310" s="1148"/>
      <c r="GO310" s="1148"/>
      <c r="GP310" s="1150"/>
      <c r="GQ310" s="1150"/>
      <c r="GR310" s="1150"/>
      <c r="GS310" s="1150"/>
      <c r="GT310" s="1150"/>
      <c r="GU310" s="1150"/>
      <c r="GV310" s="1150"/>
      <c r="GW310" s="1150"/>
      <c r="GX310" s="1150"/>
      <c r="GY310" s="1150"/>
      <c r="GZ310" s="1150"/>
      <c r="HA310" s="1150"/>
      <c r="HB310" s="1150"/>
      <c r="HC310" s="1150"/>
      <c r="HD310" s="1150"/>
      <c r="HE310" s="1150"/>
      <c r="HF310" s="1150"/>
      <c r="HG310" s="1150"/>
      <c r="HH310" s="1150"/>
      <c r="HI310" s="1150"/>
      <c r="HJ310" s="1150"/>
      <c r="HK310" s="1150"/>
      <c r="HL310" s="1150"/>
      <c r="HM310" s="1150"/>
      <c r="HN310" s="1150"/>
      <c r="HO310" s="1150"/>
      <c r="HP310" s="1150"/>
      <c r="HQ310" s="1150"/>
      <c r="HR310" s="1778"/>
      <c r="HS310" s="1779"/>
      <c r="HT310" s="1779"/>
      <c r="HU310" s="1779"/>
      <c r="HV310" s="1779"/>
      <c r="HW310" s="1779"/>
      <c r="HX310" s="1779"/>
      <c r="HY310" s="1779"/>
      <c r="HZ310" s="1779"/>
      <c r="IA310" s="1779"/>
      <c r="IB310" s="1779"/>
      <c r="IC310" s="1779"/>
      <c r="ID310" s="1779"/>
      <c r="IE310" s="1779"/>
      <c r="IF310" s="1779"/>
      <c r="IG310" s="1779"/>
      <c r="IH310" s="1779"/>
      <c r="II310" s="1779"/>
      <c r="IJ310" s="1779"/>
      <c r="IK310" s="1779"/>
      <c r="IL310" s="1779"/>
      <c r="IM310" s="1779"/>
      <c r="IN310" s="1779"/>
      <c r="IO310" s="1779"/>
      <c r="IP310" s="1779"/>
      <c r="IQ310" s="1779"/>
      <c r="IR310" s="1779"/>
      <c r="IS310" s="1779"/>
      <c r="IT310" s="1779"/>
      <c r="IU310" s="1779"/>
      <c r="IV310" s="1779"/>
      <c r="IW310" s="1779"/>
      <c r="IX310" s="1779"/>
      <c r="IY310" s="1779"/>
      <c r="IZ310" s="1779"/>
      <c r="JA310" s="1779"/>
      <c r="JB310" s="1779"/>
      <c r="JC310" s="1779"/>
      <c r="JD310" s="1779"/>
      <c r="JE310" s="1779"/>
      <c r="JF310" s="1779"/>
      <c r="JG310" s="1779"/>
      <c r="JH310" s="1779"/>
      <c r="JI310" s="1779"/>
      <c r="JJ310" s="1779"/>
      <c r="JK310" s="1780"/>
    </row>
    <row r="311" spans="1:274" ht="17.25" hidden="1">
      <c r="A311" s="1113"/>
      <c r="B311" s="1114"/>
      <c r="C311" s="1115"/>
      <c r="D311" s="1115"/>
      <c r="E311" s="1128"/>
      <c r="F311" s="1128"/>
      <c r="G311" s="1128"/>
      <c r="H311" s="1115"/>
      <c r="I311" s="1117"/>
      <c r="J311" s="1117"/>
      <c r="K311" s="1118"/>
      <c r="L311" s="1118"/>
      <c r="M311" s="1118"/>
      <c r="N311" s="1119"/>
      <c r="O311" s="1120"/>
      <c r="P311" s="1119"/>
      <c r="Q311" s="1119"/>
      <c r="R311" s="1119"/>
      <c r="S311" s="1119"/>
      <c r="T311" s="1119"/>
      <c r="U311" s="1119"/>
      <c r="V311" s="1119"/>
      <c r="W311" s="1044"/>
      <c r="X311" s="1119"/>
      <c r="Y311" s="1122"/>
      <c r="Z311" s="1122"/>
      <c r="AA311" s="1103"/>
      <c r="AB311" s="1103"/>
      <c r="AC311" s="1103"/>
      <c r="AD311" s="1103"/>
      <c r="AE311" s="1103"/>
      <c r="AF311" s="1103"/>
      <c r="AG311" s="1103"/>
      <c r="AH311" s="1103"/>
      <c r="AI311" s="1103"/>
      <c r="AJ311" s="1103"/>
      <c r="AK311" s="1103"/>
      <c r="AL311" s="1103"/>
      <c r="AM311" s="1103"/>
      <c r="AN311" s="1104"/>
      <c r="AO311" s="1103"/>
      <c r="AP311" s="1103"/>
      <c r="AQ311" s="1103"/>
      <c r="AR311" s="1103"/>
      <c r="AS311" s="1103"/>
      <c r="AT311" s="1103"/>
      <c r="AU311" s="1103"/>
      <c r="AV311" s="1103"/>
      <c r="AW311" s="1103"/>
      <c r="AX311" s="1103"/>
      <c r="AY311" s="1103"/>
      <c r="AZ311" s="1103"/>
      <c r="BA311" s="1103"/>
      <c r="BB311" s="1103"/>
      <c r="BC311" s="1103"/>
      <c r="BD311" s="1103"/>
      <c r="BE311" s="1103"/>
      <c r="BF311" s="1103"/>
      <c r="BG311" s="1103"/>
      <c r="BH311" s="1103"/>
      <c r="BI311" s="1103"/>
      <c r="BJ311" s="1103"/>
      <c r="BK311" s="1103"/>
      <c r="BL311" s="1103"/>
      <c r="BM311" s="1103"/>
      <c r="BN311" s="1103"/>
      <c r="BO311" s="1103"/>
      <c r="BP311" s="1103"/>
      <c r="BQ311" s="1103"/>
      <c r="BR311" s="1103"/>
      <c r="BS311" s="1103"/>
      <c r="BT311" s="1103"/>
      <c r="BU311" s="1103"/>
      <c r="BV311" s="1103"/>
      <c r="BW311" s="1103"/>
      <c r="BX311" s="1103"/>
      <c r="BY311" s="1103"/>
      <c r="BZ311" s="1103"/>
      <c r="CA311" s="1103"/>
      <c r="CB311" s="1103"/>
      <c r="CC311" s="1103"/>
      <c r="CD311" s="1103"/>
      <c r="CE311" s="1103"/>
      <c r="CF311" s="1103"/>
      <c r="CG311" s="1103"/>
      <c r="CH311" s="1103"/>
      <c r="CI311" s="1103"/>
      <c r="CJ311" s="1103"/>
      <c r="CK311" s="1103"/>
      <c r="CL311" s="1103"/>
      <c r="CM311" s="1103"/>
      <c r="CN311" s="1103"/>
      <c r="CO311" s="1103"/>
      <c r="CP311" s="1103"/>
      <c r="CQ311" s="1103"/>
      <c r="CR311" s="1103"/>
      <c r="CS311" s="1103"/>
      <c r="CT311" s="1103"/>
      <c r="CU311" s="1103"/>
      <c r="CV311" s="1103"/>
      <c r="CW311" s="1103"/>
      <c r="CX311" s="1103"/>
      <c r="CY311" s="1103"/>
      <c r="CZ311" s="1103"/>
      <c r="DA311" s="1103"/>
      <c r="DB311" s="1103"/>
      <c r="DC311" s="1103"/>
      <c r="DD311" s="1103"/>
      <c r="DE311" s="1103"/>
      <c r="DF311" s="1103"/>
      <c r="DG311" s="1103"/>
      <c r="DH311" s="1103"/>
      <c r="DI311" s="1103"/>
      <c r="DJ311" s="1103"/>
      <c r="DK311" s="1104"/>
      <c r="DL311" s="1103"/>
      <c r="DM311" s="1103"/>
      <c r="DN311" s="1103"/>
      <c r="DO311" s="1103"/>
      <c r="DP311" s="1103"/>
      <c r="DQ311" s="1103"/>
      <c r="DR311" s="1103"/>
      <c r="DS311" s="1103"/>
      <c r="DT311" s="1103"/>
      <c r="DU311" s="1103"/>
      <c r="DV311" s="1103"/>
      <c r="DW311" s="1103"/>
      <c r="DX311" s="1103"/>
      <c r="DY311" s="1103"/>
      <c r="DZ311" s="1103"/>
      <c r="EA311" s="1103"/>
      <c r="EB311" s="1103"/>
      <c r="EC311" s="1103"/>
      <c r="ED311" s="1103"/>
      <c r="EE311" s="1103"/>
      <c r="EF311" s="1103"/>
      <c r="EG311" s="1103"/>
      <c r="EH311" s="1103"/>
      <c r="EI311" s="1103"/>
      <c r="EJ311" s="1103"/>
      <c r="EK311" s="1103"/>
      <c r="EL311" s="1104"/>
      <c r="EM311" s="1103"/>
      <c r="EN311" s="1103"/>
      <c r="EO311" s="1103"/>
      <c r="EP311" s="1103"/>
      <c r="EQ311" s="1103"/>
      <c r="ER311" s="1103"/>
      <c r="ES311" s="1103"/>
      <c r="ET311" s="1103"/>
      <c r="EU311" s="1103"/>
      <c r="EV311" s="1103"/>
      <c r="EW311" s="1103"/>
      <c r="EX311" s="1103"/>
      <c r="EY311" s="1103"/>
      <c r="EZ311" s="1103"/>
      <c r="FA311" s="1103"/>
      <c r="FB311" s="1103"/>
      <c r="FC311" s="1103"/>
      <c r="FD311" s="1103"/>
      <c r="FE311" s="1103"/>
      <c r="FF311" s="1105"/>
      <c r="FG311" s="1103"/>
      <c r="FH311" s="1103"/>
      <c r="FI311" s="1103"/>
      <c r="FJ311" s="1103"/>
      <c r="FK311" s="1103"/>
      <c r="FL311" s="1103"/>
      <c r="FM311" s="1103"/>
      <c r="FN311" s="1103"/>
      <c r="FO311" s="1103"/>
      <c r="FP311" s="1103"/>
      <c r="FQ311" s="1106"/>
      <c r="FR311" s="1106"/>
      <c r="FS311" s="1103"/>
      <c r="FT311" s="1103"/>
      <c r="FU311" s="1103"/>
      <c r="FV311" s="1103"/>
      <c r="FW311" s="1103"/>
      <c r="FX311" s="1103"/>
      <c r="FY311" s="1103"/>
      <c r="FZ311" s="1103"/>
      <c r="GA311" s="1103"/>
      <c r="GB311" s="1103"/>
      <c r="GC311" s="1103"/>
      <c r="GD311" s="1107"/>
      <c r="GE311" s="1107"/>
      <c r="GF311" s="1107"/>
      <c r="GG311" s="1107"/>
      <c r="GH311" s="1108"/>
      <c r="GI311" s="1109"/>
      <c r="GJ311" s="1107"/>
      <c r="GK311" s="1107"/>
      <c r="GL311" s="1107"/>
      <c r="GM311" s="1107"/>
      <c r="GN311" s="1107"/>
      <c r="GO311" s="1107"/>
      <c r="GP311" s="1110"/>
      <c r="GQ311" s="1110"/>
      <c r="GR311" s="1110"/>
      <c r="GS311" s="1110"/>
      <c r="GT311" s="1110"/>
      <c r="GU311" s="1110"/>
      <c r="GV311" s="1110"/>
      <c r="GW311" s="1110"/>
      <c r="GX311" s="1110"/>
      <c r="GY311" s="1110"/>
      <c r="GZ311" s="1110"/>
      <c r="HA311" s="1110"/>
      <c r="HB311" s="1110"/>
      <c r="HC311" s="1110"/>
      <c r="HD311" s="1110"/>
      <c r="HE311" s="1110"/>
      <c r="HF311" s="1110"/>
      <c r="HG311" s="1110"/>
      <c r="HH311" s="1110"/>
      <c r="HI311" s="1110"/>
      <c r="HJ311" s="1110"/>
      <c r="HK311" s="1110"/>
      <c r="HL311" s="1110"/>
      <c r="HM311" s="1110"/>
      <c r="HN311" s="1110"/>
      <c r="HO311" s="1110"/>
      <c r="HP311" s="1110"/>
      <c r="HQ311" s="1110"/>
      <c r="HR311" s="1110"/>
      <c r="HS311" s="1110"/>
      <c r="HT311" s="1110"/>
      <c r="HU311" s="1110"/>
      <c r="HV311" s="1110"/>
      <c r="HW311" s="1110"/>
      <c r="HX311" s="1110"/>
      <c r="HY311" s="1110"/>
      <c r="HZ311" s="1110"/>
      <c r="IA311" s="1110"/>
      <c r="IB311" s="1110"/>
      <c r="IC311" s="1110"/>
      <c r="ID311" s="1109"/>
      <c r="IE311" s="1109"/>
      <c r="IF311" s="1110"/>
      <c r="IG311" s="1111"/>
      <c r="IH311" s="1110"/>
      <c r="II311" s="1110"/>
      <c r="IJ311" s="1110"/>
      <c r="IK311" s="1110"/>
      <c r="IL311" s="1110"/>
      <c r="IM311" s="1110"/>
      <c r="IN311" s="1110"/>
      <c r="IO311" s="1110"/>
      <c r="IP311" s="1110"/>
      <c r="IQ311" s="1110"/>
      <c r="IR311" s="1110"/>
      <c r="IS311" s="1110"/>
      <c r="IT311" s="1110"/>
      <c r="IU311" s="1110"/>
      <c r="IV311" s="1110"/>
      <c r="IW311" s="1110"/>
      <c r="IX311" s="1110"/>
      <c r="IY311" s="1110"/>
      <c r="IZ311" s="1110"/>
      <c r="JA311" s="1110"/>
      <c r="JB311" s="1110"/>
      <c r="JC311" s="1110"/>
      <c r="JD311" s="1110"/>
      <c r="JE311" s="1110"/>
      <c r="JF311" s="1110"/>
      <c r="JG311" s="1110"/>
      <c r="JH311" s="1110"/>
      <c r="JI311" s="1110"/>
      <c r="JJ311" s="1110"/>
      <c r="JK311" s="1112"/>
    </row>
    <row r="312" spans="1:274" ht="17.25" hidden="1">
      <c r="A312" s="1113"/>
      <c r="B312" s="1114"/>
      <c r="C312" s="1115"/>
      <c r="D312" s="1115"/>
      <c r="E312" s="1116"/>
      <c r="F312" s="1128"/>
      <c r="G312" s="1116"/>
      <c r="H312" s="1115"/>
      <c r="I312" s="1117"/>
      <c r="J312" s="1117"/>
      <c r="K312" s="1118"/>
      <c r="L312" s="1118"/>
      <c r="M312" s="1118"/>
      <c r="N312" s="1119"/>
      <c r="O312" s="1120"/>
      <c r="P312" s="1119"/>
      <c r="Q312" s="1119"/>
      <c r="R312" s="1119"/>
      <c r="S312" s="1119"/>
      <c r="T312" s="1119"/>
      <c r="U312" s="1119"/>
      <c r="V312" s="1119"/>
      <c r="W312" s="1044"/>
      <c r="X312" s="1119"/>
      <c r="Y312" s="1122"/>
      <c r="Z312" s="1122"/>
      <c r="AA312" s="1103"/>
      <c r="AB312" s="1103"/>
      <c r="AC312" s="1103"/>
      <c r="AD312" s="1103"/>
      <c r="AE312" s="1103"/>
      <c r="AF312" s="1103"/>
      <c r="AG312" s="1103"/>
      <c r="AH312" s="1103"/>
      <c r="AI312" s="1103"/>
      <c r="AJ312" s="1103"/>
      <c r="AK312" s="1103"/>
      <c r="AL312" s="1103"/>
      <c r="AM312" s="1103"/>
      <c r="AN312" s="1104"/>
      <c r="AO312" s="1103"/>
      <c r="AP312" s="1103"/>
      <c r="AQ312" s="1103"/>
      <c r="AR312" s="1103"/>
      <c r="AS312" s="1103"/>
      <c r="AT312" s="1103"/>
      <c r="AU312" s="1103"/>
      <c r="AV312" s="1103"/>
      <c r="AW312" s="1103"/>
      <c r="AX312" s="1103"/>
      <c r="AY312" s="1103"/>
      <c r="AZ312" s="1103"/>
      <c r="BA312" s="1103"/>
      <c r="BB312" s="1103"/>
      <c r="BC312" s="1103"/>
      <c r="BD312" s="1103"/>
      <c r="BE312" s="1103"/>
      <c r="BF312" s="1103"/>
      <c r="BG312" s="1103"/>
      <c r="BH312" s="1103"/>
      <c r="BI312" s="1103"/>
      <c r="BJ312" s="1103"/>
      <c r="BK312" s="1103"/>
      <c r="BL312" s="1103"/>
      <c r="BM312" s="1103"/>
      <c r="BN312" s="1103"/>
      <c r="BO312" s="1103"/>
      <c r="BP312" s="1103"/>
      <c r="BQ312" s="1103"/>
      <c r="BR312" s="1103"/>
      <c r="BS312" s="1103"/>
      <c r="BT312" s="1103"/>
      <c r="BU312" s="1103"/>
      <c r="BV312" s="1103"/>
      <c r="BW312" s="1103"/>
      <c r="BX312" s="1103"/>
      <c r="BY312" s="1103"/>
      <c r="BZ312" s="1103"/>
      <c r="CA312" s="1103"/>
      <c r="CB312" s="1103"/>
      <c r="CC312" s="1103"/>
      <c r="CD312" s="1103"/>
      <c r="CE312" s="1103"/>
      <c r="CF312" s="1103"/>
      <c r="CG312" s="1103"/>
      <c r="CH312" s="1103"/>
      <c r="CI312" s="1103"/>
      <c r="CJ312" s="1103"/>
      <c r="CK312" s="1103"/>
      <c r="CL312" s="1103"/>
      <c r="CM312" s="1103"/>
      <c r="CN312" s="1103"/>
      <c r="CO312" s="1103"/>
      <c r="CP312" s="1103"/>
      <c r="CQ312" s="1103"/>
      <c r="CR312" s="1103"/>
      <c r="CS312" s="1103"/>
      <c r="CT312" s="1103"/>
      <c r="CU312" s="1103"/>
      <c r="CV312" s="1103"/>
      <c r="CW312" s="1103"/>
      <c r="CX312" s="1103"/>
      <c r="CY312" s="1103"/>
      <c r="CZ312" s="1103"/>
      <c r="DA312" s="1103"/>
      <c r="DB312" s="1103"/>
      <c r="DC312" s="1103"/>
      <c r="DD312" s="1103"/>
      <c r="DE312" s="1103"/>
      <c r="DF312" s="1103"/>
      <c r="DG312" s="1103"/>
      <c r="DH312" s="1103"/>
      <c r="DI312" s="1103"/>
      <c r="DJ312" s="1103"/>
      <c r="DK312" s="1104"/>
      <c r="DL312" s="1103"/>
      <c r="DM312" s="1103"/>
      <c r="DN312" s="1103"/>
      <c r="DO312" s="1103"/>
      <c r="DP312" s="1103"/>
      <c r="DQ312" s="1103"/>
      <c r="DR312" s="1103"/>
      <c r="DS312" s="1103"/>
      <c r="DT312" s="1103"/>
      <c r="DU312" s="1103"/>
      <c r="DV312" s="1103"/>
      <c r="DW312" s="1103"/>
      <c r="DX312" s="1103"/>
      <c r="DY312" s="1103"/>
      <c r="DZ312" s="1103"/>
      <c r="EA312" s="1103"/>
      <c r="EB312" s="1103"/>
      <c r="EC312" s="1103"/>
      <c r="ED312" s="1103"/>
      <c r="EE312" s="1103"/>
      <c r="EF312" s="1103"/>
      <c r="EG312" s="1103"/>
      <c r="EH312" s="1103"/>
      <c r="EI312" s="1103"/>
      <c r="EJ312" s="1103"/>
      <c r="EK312" s="1103"/>
      <c r="EL312" s="1104"/>
      <c r="EM312" s="1103"/>
      <c r="EN312" s="1103"/>
      <c r="EO312" s="1103"/>
      <c r="EP312" s="1103"/>
      <c r="EQ312" s="1103"/>
      <c r="ER312" s="1103"/>
      <c r="ES312" s="1103"/>
      <c r="ET312" s="1103"/>
      <c r="EU312" s="1103"/>
      <c r="EV312" s="1103"/>
      <c r="EW312" s="1103"/>
      <c r="EX312" s="1103"/>
      <c r="EY312" s="1103"/>
      <c r="EZ312" s="1103"/>
      <c r="FA312" s="1103"/>
      <c r="FB312" s="1103"/>
      <c r="FC312" s="1103"/>
      <c r="FD312" s="1103"/>
      <c r="FE312" s="1103"/>
      <c r="FF312" s="1105"/>
      <c r="FG312" s="1103"/>
      <c r="FH312" s="1103"/>
      <c r="FI312" s="1103"/>
      <c r="FJ312" s="1103"/>
      <c r="FK312" s="1103"/>
      <c r="FL312" s="1103"/>
      <c r="FM312" s="1103"/>
      <c r="FN312" s="1103"/>
      <c r="FO312" s="1103"/>
      <c r="FP312" s="1103"/>
      <c r="FQ312" s="1106"/>
      <c r="FR312" s="1106"/>
      <c r="FS312" s="1103"/>
      <c r="FT312" s="1103"/>
      <c r="FU312" s="1103"/>
      <c r="FV312" s="1103"/>
      <c r="FW312" s="1103"/>
      <c r="FX312" s="1103"/>
      <c r="FY312" s="1103"/>
      <c r="FZ312" s="1103"/>
      <c r="GA312" s="1103"/>
      <c r="GB312" s="1103"/>
      <c r="GC312" s="1103"/>
      <c r="GD312" s="1107"/>
      <c r="GE312" s="1107"/>
      <c r="GF312" s="1107"/>
      <c r="GG312" s="1107"/>
      <c r="GH312" s="1108"/>
      <c r="GI312" s="1109"/>
      <c r="GJ312" s="1107"/>
      <c r="GK312" s="1107"/>
      <c r="GL312" s="1107"/>
      <c r="GM312" s="1107"/>
      <c r="GN312" s="1107"/>
      <c r="GO312" s="1107"/>
      <c r="GP312" s="1110"/>
      <c r="GQ312" s="1110"/>
      <c r="GR312" s="1110"/>
      <c r="GS312" s="1110"/>
      <c r="GT312" s="1110"/>
      <c r="GU312" s="1110"/>
      <c r="GV312" s="1110"/>
      <c r="GW312" s="1110"/>
      <c r="GX312" s="1110"/>
      <c r="GY312" s="1110"/>
      <c r="GZ312" s="1110"/>
      <c r="HA312" s="1110"/>
      <c r="HB312" s="1110"/>
      <c r="HC312" s="1110"/>
      <c r="HD312" s="1110"/>
      <c r="HE312" s="1110"/>
      <c r="HF312" s="1110"/>
      <c r="HG312" s="1110"/>
      <c r="HH312" s="1110"/>
      <c r="HI312" s="1110"/>
      <c r="HJ312" s="1110"/>
      <c r="HK312" s="1110"/>
      <c r="HL312" s="1110"/>
      <c r="HM312" s="1110"/>
      <c r="HN312" s="1110"/>
      <c r="HO312" s="1110"/>
      <c r="HP312" s="1110"/>
      <c r="HQ312" s="1110"/>
      <c r="HR312" s="1110"/>
      <c r="HS312" s="1110"/>
      <c r="HT312" s="1110"/>
      <c r="HU312" s="1110"/>
      <c r="HV312" s="1110"/>
      <c r="HW312" s="1110"/>
      <c r="HX312" s="1110"/>
      <c r="HY312" s="1110"/>
      <c r="HZ312" s="1110"/>
      <c r="IA312" s="1110"/>
      <c r="IB312" s="1110"/>
      <c r="IC312" s="1110"/>
      <c r="ID312" s="1109"/>
      <c r="IE312" s="1109"/>
      <c r="IF312" s="1110"/>
      <c r="IG312" s="1111"/>
      <c r="IH312" s="1110"/>
      <c r="II312" s="1110"/>
      <c r="IJ312" s="1110"/>
      <c r="IK312" s="1110"/>
      <c r="IL312" s="1110"/>
      <c r="IM312" s="1110"/>
      <c r="IN312" s="1110"/>
      <c r="IO312" s="1110"/>
      <c r="IP312" s="1110"/>
      <c r="IQ312" s="1110"/>
      <c r="IR312" s="1110"/>
      <c r="IS312" s="1110"/>
      <c r="IT312" s="1110"/>
      <c r="IU312" s="1110"/>
      <c r="IV312" s="1110"/>
      <c r="IW312" s="1110"/>
      <c r="IX312" s="1110"/>
      <c r="IY312" s="1110"/>
      <c r="IZ312" s="1110"/>
      <c r="JA312" s="1110"/>
      <c r="JB312" s="1110"/>
      <c r="JC312" s="1110"/>
      <c r="JD312" s="1110"/>
      <c r="JE312" s="1110"/>
      <c r="JF312" s="1110"/>
      <c r="JG312" s="1110"/>
      <c r="JH312" s="1110"/>
      <c r="JI312" s="1110"/>
      <c r="JJ312" s="1110"/>
      <c r="JK312" s="1146"/>
    </row>
    <row r="313" spans="1:274" ht="17.25" hidden="1">
      <c r="A313" s="1113"/>
      <c r="B313" s="1114"/>
      <c r="C313" s="1115"/>
      <c r="D313" s="1115"/>
      <c r="E313" s="1116"/>
      <c r="F313" s="1128"/>
      <c r="G313" s="1116"/>
      <c r="H313" s="1115"/>
      <c r="I313" s="1117"/>
      <c r="J313" s="1117"/>
      <c r="K313" s="1118"/>
      <c r="L313" s="1118"/>
      <c r="M313" s="1118"/>
      <c r="N313" s="1119"/>
      <c r="O313" s="1120"/>
      <c r="P313" s="1119"/>
      <c r="Q313" s="1119"/>
      <c r="R313" s="1119"/>
      <c r="S313" s="1119"/>
      <c r="T313" s="1119"/>
      <c r="U313" s="1119"/>
      <c r="V313" s="1119"/>
      <c r="W313" s="1044"/>
      <c r="X313" s="1119"/>
      <c r="Y313" s="1122"/>
      <c r="Z313" s="1122"/>
      <c r="AA313" s="1103"/>
      <c r="AB313" s="1103"/>
      <c r="AC313" s="1103"/>
      <c r="AD313" s="1103"/>
      <c r="AE313" s="1103"/>
      <c r="AF313" s="1103"/>
      <c r="AG313" s="1103"/>
      <c r="AH313" s="1103"/>
      <c r="AI313" s="1103"/>
      <c r="AJ313" s="1103"/>
      <c r="AK313" s="1103"/>
      <c r="AL313" s="1103"/>
      <c r="AM313" s="1103"/>
      <c r="AN313" s="1104"/>
      <c r="AO313" s="1103"/>
      <c r="AP313" s="1103"/>
      <c r="AQ313" s="1103"/>
      <c r="AR313" s="1103"/>
      <c r="AS313" s="1103"/>
      <c r="AT313" s="1103"/>
      <c r="AU313" s="1103"/>
      <c r="AV313" s="1103"/>
      <c r="AW313" s="1103"/>
      <c r="AX313" s="1103"/>
      <c r="AY313" s="1103"/>
      <c r="AZ313" s="1103"/>
      <c r="BA313" s="1103"/>
      <c r="BB313" s="1103"/>
      <c r="BC313" s="1103"/>
      <c r="BD313" s="1103"/>
      <c r="BE313" s="1103"/>
      <c r="BF313" s="1103"/>
      <c r="BG313" s="1103"/>
      <c r="BH313" s="1103"/>
      <c r="BI313" s="1103"/>
      <c r="BJ313" s="1103"/>
      <c r="BK313" s="1103"/>
      <c r="BL313" s="1103"/>
      <c r="BM313" s="1103"/>
      <c r="BN313" s="1103"/>
      <c r="BO313" s="1103"/>
      <c r="BP313" s="1103"/>
      <c r="BQ313" s="1103"/>
      <c r="BR313" s="1103"/>
      <c r="BS313" s="1103"/>
      <c r="BT313" s="1103"/>
      <c r="BU313" s="1103"/>
      <c r="BV313" s="1103"/>
      <c r="BW313" s="1103"/>
      <c r="BX313" s="1103"/>
      <c r="BY313" s="1103"/>
      <c r="BZ313" s="1103"/>
      <c r="CA313" s="1103"/>
      <c r="CB313" s="1103"/>
      <c r="CC313" s="1103"/>
      <c r="CD313" s="1103"/>
      <c r="CE313" s="1103"/>
      <c r="CF313" s="1103"/>
      <c r="CG313" s="1103"/>
      <c r="CH313" s="1103"/>
      <c r="CI313" s="1103"/>
      <c r="CJ313" s="1103"/>
      <c r="CK313" s="1103"/>
      <c r="CL313" s="1103"/>
      <c r="CM313" s="1103"/>
      <c r="CN313" s="1103"/>
      <c r="CO313" s="1103"/>
      <c r="CP313" s="1103"/>
      <c r="CQ313" s="1103"/>
      <c r="CR313" s="1103"/>
      <c r="CS313" s="1103"/>
      <c r="CT313" s="1103"/>
      <c r="CU313" s="1103"/>
      <c r="CV313" s="1103"/>
      <c r="CW313" s="1103"/>
      <c r="CX313" s="1103"/>
      <c r="CY313" s="1103"/>
      <c r="CZ313" s="1103"/>
      <c r="DA313" s="1103"/>
      <c r="DB313" s="1103"/>
      <c r="DC313" s="1103"/>
      <c r="DD313" s="1103"/>
      <c r="DE313" s="1103"/>
      <c r="DF313" s="1103"/>
      <c r="DG313" s="1103"/>
      <c r="DH313" s="1103"/>
      <c r="DI313" s="1103"/>
      <c r="DJ313" s="1103"/>
      <c r="DK313" s="1104"/>
      <c r="DL313" s="1103"/>
      <c r="DM313" s="1103"/>
      <c r="DN313" s="1103"/>
      <c r="DO313" s="1103"/>
      <c r="DP313" s="1103"/>
      <c r="DQ313" s="1103"/>
      <c r="DR313" s="1103"/>
      <c r="DS313" s="1103"/>
      <c r="DT313" s="1103"/>
      <c r="DU313" s="1103"/>
      <c r="DV313" s="1103"/>
      <c r="DW313" s="1103"/>
      <c r="DX313" s="1103"/>
      <c r="DY313" s="1103"/>
      <c r="DZ313" s="1103"/>
      <c r="EA313" s="1103"/>
      <c r="EB313" s="1103"/>
      <c r="EC313" s="1103"/>
      <c r="ED313" s="1103"/>
      <c r="EE313" s="1103"/>
      <c r="EF313" s="1103"/>
      <c r="EG313" s="1103"/>
      <c r="EH313" s="1103"/>
      <c r="EI313" s="1103"/>
      <c r="EJ313" s="1103"/>
      <c r="EK313" s="1103"/>
      <c r="EL313" s="1104"/>
      <c r="EM313" s="1103"/>
      <c r="EN313" s="1103"/>
      <c r="EO313" s="1103"/>
      <c r="EP313" s="1103"/>
      <c r="EQ313" s="1103"/>
      <c r="ER313" s="1103"/>
      <c r="ES313" s="1103"/>
      <c r="ET313" s="1103"/>
      <c r="EU313" s="1103"/>
      <c r="EV313" s="1103"/>
      <c r="EW313" s="1103"/>
      <c r="EX313" s="1103"/>
      <c r="EY313" s="1103"/>
      <c r="EZ313" s="1103"/>
      <c r="FA313" s="1103"/>
      <c r="FB313" s="1103"/>
      <c r="FC313" s="1103"/>
      <c r="FD313" s="1103"/>
      <c r="FE313" s="1103"/>
      <c r="FF313" s="1105"/>
      <c r="FG313" s="1103"/>
      <c r="FH313" s="1103"/>
      <c r="FI313" s="1103"/>
      <c r="FJ313" s="1103"/>
      <c r="FK313" s="1103"/>
      <c r="FL313" s="1103"/>
      <c r="FM313" s="1103"/>
      <c r="FN313" s="1103"/>
      <c r="FO313" s="1103"/>
      <c r="FP313" s="1103"/>
      <c r="FQ313" s="1106"/>
      <c r="FR313" s="1106"/>
      <c r="FS313" s="1103"/>
      <c r="FT313" s="1103"/>
      <c r="FU313" s="1103"/>
      <c r="FV313" s="1103"/>
      <c r="FW313" s="1103"/>
      <c r="FX313" s="1103"/>
      <c r="FY313" s="1103"/>
      <c r="FZ313" s="1103"/>
      <c r="GA313" s="1103"/>
      <c r="GB313" s="1103"/>
      <c r="GC313" s="1103"/>
      <c r="GD313" s="1107"/>
      <c r="GE313" s="1107"/>
      <c r="GF313" s="1107"/>
      <c r="GG313" s="1107"/>
      <c r="GH313" s="1108"/>
      <c r="GI313" s="1109"/>
      <c r="GJ313" s="1107"/>
      <c r="GK313" s="1107"/>
      <c r="GL313" s="1107"/>
      <c r="GM313" s="1107"/>
      <c r="GN313" s="1107"/>
      <c r="GO313" s="1107"/>
      <c r="GP313" s="1110"/>
      <c r="GQ313" s="1110"/>
      <c r="GR313" s="1110"/>
      <c r="GS313" s="1110"/>
      <c r="GT313" s="1110"/>
      <c r="GU313" s="1110"/>
      <c r="GV313" s="1110"/>
      <c r="GW313" s="1110"/>
      <c r="GX313" s="1110"/>
      <c r="GY313" s="1110"/>
      <c r="GZ313" s="1110"/>
      <c r="HA313" s="1110"/>
      <c r="HB313" s="1110"/>
      <c r="HC313" s="1110"/>
      <c r="HD313" s="1110"/>
      <c r="HE313" s="1110"/>
      <c r="HF313" s="1110"/>
      <c r="HG313" s="1110"/>
      <c r="HH313" s="1110"/>
      <c r="HI313" s="1110"/>
      <c r="HJ313" s="1110"/>
      <c r="HK313" s="1110"/>
      <c r="HL313" s="1110"/>
      <c r="HM313" s="1110"/>
      <c r="HN313" s="1110"/>
      <c r="HO313" s="1110"/>
      <c r="HP313" s="1110"/>
      <c r="HQ313" s="1110"/>
      <c r="HR313" s="1110"/>
      <c r="HS313" s="1110"/>
      <c r="HT313" s="1110"/>
      <c r="HU313" s="1110"/>
      <c r="HV313" s="1110"/>
      <c r="HW313" s="1110"/>
      <c r="HX313" s="1110"/>
      <c r="HY313" s="1110"/>
      <c r="HZ313" s="1110"/>
      <c r="IA313" s="1110"/>
      <c r="IB313" s="1110"/>
      <c r="IC313" s="1110"/>
      <c r="ID313" s="1109"/>
      <c r="IE313" s="1109"/>
      <c r="IF313" s="1110"/>
      <c r="IG313" s="1111"/>
      <c r="IH313" s="1110"/>
      <c r="II313" s="1110"/>
      <c r="IJ313" s="1110"/>
      <c r="IK313" s="1110"/>
      <c r="IL313" s="1110"/>
      <c r="IM313" s="1110"/>
      <c r="IN313" s="1110"/>
      <c r="IO313" s="1110"/>
      <c r="IP313" s="1110"/>
      <c r="IQ313" s="1110"/>
      <c r="IR313" s="1110"/>
      <c r="IS313" s="1110"/>
      <c r="IT313" s="1110"/>
      <c r="IU313" s="1110"/>
      <c r="IV313" s="1110"/>
      <c r="IW313" s="1110"/>
      <c r="IX313" s="1110"/>
      <c r="IY313" s="1110"/>
      <c r="IZ313" s="1110"/>
      <c r="JA313" s="1110"/>
      <c r="JB313" s="1110"/>
      <c r="JC313" s="1110"/>
      <c r="JD313" s="1110"/>
      <c r="JE313" s="1110"/>
      <c r="JF313" s="1110"/>
      <c r="JG313" s="1110"/>
      <c r="JH313" s="1110"/>
      <c r="JI313" s="1110"/>
      <c r="JJ313" s="1110"/>
      <c r="JK313" s="1146"/>
    </row>
    <row r="314" spans="1:274" ht="17.25" hidden="1">
      <c r="A314" s="1113"/>
      <c r="B314" s="1114"/>
      <c r="C314" s="1115"/>
      <c r="D314" s="1115"/>
      <c r="E314" s="1116"/>
      <c r="F314" s="1128"/>
      <c r="G314" s="1116"/>
      <c r="H314" s="1115"/>
      <c r="I314" s="1117"/>
      <c r="J314" s="1117"/>
      <c r="K314" s="1118"/>
      <c r="L314" s="1118"/>
      <c r="M314" s="1118"/>
      <c r="N314" s="1119"/>
      <c r="O314" s="1120"/>
      <c r="P314" s="1119"/>
      <c r="Q314" s="1119"/>
      <c r="R314" s="1119"/>
      <c r="S314" s="1119"/>
      <c r="T314" s="1119"/>
      <c r="U314" s="1119"/>
      <c r="V314" s="1119"/>
      <c r="W314" s="1044"/>
      <c r="X314" s="1119"/>
      <c r="Y314" s="1122"/>
      <c r="Z314" s="1122"/>
      <c r="AA314" s="1103"/>
      <c r="AB314" s="1103"/>
      <c r="AC314" s="1103"/>
      <c r="AD314" s="1103"/>
      <c r="AE314" s="1103"/>
      <c r="AF314" s="1103"/>
      <c r="AG314" s="1103"/>
      <c r="AH314" s="1103"/>
      <c r="AI314" s="1103"/>
      <c r="AJ314" s="1103"/>
      <c r="AK314" s="1103"/>
      <c r="AL314" s="1103"/>
      <c r="AM314" s="1103"/>
      <c r="AN314" s="1104"/>
      <c r="AO314" s="1103"/>
      <c r="AP314" s="1103"/>
      <c r="AQ314" s="1103"/>
      <c r="AR314" s="1103"/>
      <c r="AS314" s="1103"/>
      <c r="AT314" s="1103"/>
      <c r="AU314" s="1103"/>
      <c r="AV314" s="1103"/>
      <c r="AW314" s="1103"/>
      <c r="AX314" s="1103"/>
      <c r="AY314" s="1103"/>
      <c r="AZ314" s="1103"/>
      <c r="BA314" s="1103"/>
      <c r="BB314" s="1103"/>
      <c r="BC314" s="1103"/>
      <c r="BD314" s="1103"/>
      <c r="BE314" s="1103"/>
      <c r="BF314" s="1103"/>
      <c r="BG314" s="1103"/>
      <c r="BH314" s="1103"/>
      <c r="BI314" s="1103"/>
      <c r="BJ314" s="1103"/>
      <c r="BK314" s="1103"/>
      <c r="BL314" s="1103"/>
      <c r="BM314" s="1103"/>
      <c r="BN314" s="1103"/>
      <c r="BO314" s="1103"/>
      <c r="BP314" s="1103"/>
      <c r="BQ314" s="1103"/>
      <c r="BR314" s="1103"/>
      <c r="BS314" s="1103"/>
      <c r="BT314" s="1103"/>
      <c r="BU314" s="1103"/>
      <c r="BV314" s="1103"/>
      <c r="BW314" s="1103"/>
      <c r="BX314" s="1103"/>
      <c r="BY314" s="1103"/>
      <c r="BZ314" s="1103"/>
      <c r="CA314" s="1103"/>
      <c r="CB314" s="1103"/>
      <c r="CC314" s="1103"/>
      <c r="CD314" s="1103"/>
      <c r="CE314" s="1103"/>
      <c r="CF314" s="1103"/>
      <c r="CG314" s="1103"/>
      <c r="CH314" s="1103"/>
      <c r="CI314" s="1103"/>
      <c r="CJ314" s="1103"/>
      <c r="CK314" s="1103"/>
      <c r="CL314" s="1103"/>
      <c r="CM314" s="1103"/>
      <c r="CN314" s="1103"/>
      <c r="CO314" s="1103"/>
      <c r="CP314" s="1103"/>
      <c r="CQ314" s="1103"/>
      <c r="CR314" s="1103"/>
      <c r="CS314" s="1103"/>
      <c r="CT314" s="1103"/>
      <c r="CU314" s="1103"/>
      <c r="CV314" s="1103"/>
      <c r="CW314" s="1103"/>
      <c r="CX314" s="1103"/>
      <c r="CY314" s="1103"/>
      <c r="CZ314" s="1103"/>
      <c r="DA314" s="1103"/>
      <c r="DB314" s="1103"/>
      <c r="DC314" s="1103"/>
      <c r="DD314" s="1103"/>
      <c r="DE314" s="1103"/>
      <c r="DF314" s="1103"/>
      <c r="DG314" s="1103"/>
      <c r="DH314" s="1103"/>
      <c r="DI314" s="1103"/>
      <c r="DJ314" s="1103"/>
      <c r="DK314" s="1104"/>
      <c r="DL314" s="1103"/>
      <c r="DM314" s="1103"/>
      <c r="DN314" s="1103"/>
      <c r="DO314" s="1103"/>
      <c r="DP314" s="1103"/>
      <c r="DQ314" s="1103"/>
      <c r="DR314" s="1103"/>
      <c r="DS314" s="1103"/>
      <c r="DT314" s="1103"/>
      <c r="DU314" s="1103"/>
      <c r="DV314" s="1103"/>
      <c r="DW314" s="1103"/>
      <c r="DX314" s="1103"/>
      <c r="DY314" s="1103"/>
      <c r="DZ314" s="1103"/>
      <c r="EA314" s="1103"/>
      <c r="EB314" s="1103"/>
      <c r="EC314" s="1103"/>
      <c r="ED314" s="1103"/>
      <c r="EE314" s="1103"/>
      <c r="EF314" s="1103"/>
      <c r="EG314" s="1103"/>
      <c r="EH314" s="1103"/>
      <c r="EI314" s="1103"/>
      <c r="EJ314" s="1103"/>
      <c r="EK314" s="1103"/>
      <c r="EL314" s="1104"/>
      <c r="EM314" s="1103"/>
      <c r="EN314" s="1103"/>
      <c r="EO314" s="1103"/>
      <c r="EP314" s="1103"/>
      <c r="EQ314" s="1103"/>
      <c r="ER314" s="1103"/>
      <c r="ES314" s="1103"/>
      <c r="ET314" s="1103"/>
      <c r="EU314" s="1103"/>
      <c r="EV314" s="1103"/>
      <c r="EW314" s="1103"/>
      <c r="EX314" s="1103"/>
      <c r="EY314" s="1103"/>
      <c r="EZ314" s="1103"/>
      <c r="FA314" s="1103"/>
      <c r="FB314" s="1103"/>
      <c r="FC314" s="1103"/>
      <c r="FD314" s="1103"/>
      <c r="FE314" s="1103"/>
      <c r="FF314" s="1105"/>
      <c r="FG314" s="1103"/>
      <c r="FH314" s="1103"/>
      <c r="FI314" s="1103"/>
      <c r="FJ314" s="1103"/>
      <c r="FK314" s="1103"/>
      <c r="FL314" s="1103"/>
      <c r="FM314" s="1103"/>
      <c r="FN314" s="1103"/>
      <c r="FO314" s="1103"/>
      <c r="FP314" s="1103"/>
      <c r="FQ314" s="1106"/>
      <c r="FR314" s="1106"/>
      <c r="FS314" s="1103"/>
      <c r="FT314" s="1103"/>
      <c r="FU314" s="1103"/>
      <c r="FV314" s="1103"/>
      <c r="FW314" s="1103"/>
      <c r="FX314" s="1103"/>
      <c r="FY314" s="1103"/>
      <c r="FZ314" s="1103"/>
      <c r="GA314" s="1103"/>
      <c r="GB314" s="1103"/>
      <c r="GC314" s="1103"/>
      <c r="GD314" s="1107"/>
      <c r="GE314" s="1107"/>
      <c r="GF314" s="1107"/>
      <c r="GG314" s="1107"/>
      <c r="GH314" s="1108"/>
      <c r="GI314" s="1109"/>
      <c r="GJ314" s="1107"/>
      <c r="GK314" s="1107"/>
      <c r="GL314" s="1107"/>
      <c r="GM314" s="1107"/>
      <c r="GN314" s="1107"/>
      <c r="GO314" s="1107"/>
      <c r="GP314" s="1110"/>
      <c r="GQ314" s="1110"/>
      <c r="GR314" s="1110"/>
      <c r="GS314" s="1110"/>
      <c r="GT314" s="1110"/>
      <c r="GU314" s="1110"/>
      <c r="GV314" s="1110"/>
      <c r="GW314" s="1110"/>
      <c r="GX314" s="1110"/>
      <c r="GY314" s="1110"/>
      <c r="GZ314" s="1110"/>
      <c r="HA314" s="1110"/>
      <c r="HB314" s="1110"/>
      <c r="HC314" s="1110"/>
      <c r="HD314" s="1110"/>
      <c r="HE314" s="1110"/>
      <c r="HF314" s="1110"/>
      <c r="HG314" s="1110"/>
      <c r="HH314" s="1110"/>
      <c r="HI314" s="1110"/>
      <c r="HJ314" s="1110"/>
      <c r="HK314" s="1110"/>
      <c r="HL314" s="1110"/>
      <c r="HM314" s="1110"/>
      <c r="HN314" s="1110"/>
      <c r="HO314" s="1110"/>
      <c r="HP314" s="1110"/>
      <c r="HQ314" s="1110"/>
      <c r="HR314" s="1110"/>
      <c r="HS314" s="1110"/>
      <c r="HT314" s="1110"/>
      <c r="HU314" s="1110"/>
      <c r="HV314" s="1110"/>
      <c r="HW314" s="1110"/>
      <c r="HX314" s="1110"/>
      <c r="HY314" s="1110"/>
      <c r="HZ314" s="1110"/>
      <c r="IA314" s="1110"/>
      <c r="IB314" s="1110"/>
      <c r="IC314" s="1110"/>
      <c r="ID314" s="1109"/>
      <c r="IE314" s="1109"/>
      <c r="IF314" s="1110"/>
      <c r="IG314" s="1111"/>
      <c r="IH314" s="1110"/>
      <c r="II314" s="1110"/>
      <c r="IJ314" s="1110"/>
      <c r="IK314" s="1110"/>
      <c r="IL314" s="1110"/>
      <c r="IM314" s="1110"/>
      <c r="IN314" s="1110"/>
      <c r="IO314" s="1110"/>
      <c r="IP314" s="1110"/>
      <c r="IQ314" s="1110"/>
      <c r="IR314" s="1110"/>
      <c r="IS314" s="1110"/>
      <c r="IT314" s="1110"/>
      <c r="IU314" s="1110"/>
      <c r="IV314" s="1110"/>
      <c r="IW314" s="1110"/>
      <c r="IX314" s="1110"/>
      <c r="IY314" s="1110"/>
      <c r="IZ314" s="1110"/>
      <c r="JA314" s="1110"/>
      <c r="JB314" s="1110"/>
      <c r="JC314" s="1110"/>
      <c r="JD314" s="1110"/>
      <c r="JE314" s="1110"/>
      <c r="JF314" s="1110"/>
      <c r="JG314" s="1110"/>
      <c r="JH314" s="1110"/>
      <c r="JI314" s="1110"/>
      <c r="JJ314" s="1110"/>
      <c r="JK314" s="1146"/>
    </row>
    <row r="315" spans="1:274" ht="17.25" hidden="1">
      <c r="A315" s="1113"/>
      <c r="B315" s="1114"/>
      <c r="C315" s="1115"/>
      <c r="D315" s="1115"/>
      <c r="E315" s="1116"/>
      <c r="F315" s="1128"/>
      <c r="G315" s="1116"/>
      <c r="H315" s="1115"/>
      <c r="I315" s="1117"/>
      <c r="J315" s="1117"/>
      <c r="K315" s="1118"/>
      <c r="L315" s="1118"/>
      <c r="M315" s="1118"/>
      <c r="N315" s="1119"/>
      <c r="O315" s="1120"/>
      <c r="P315" s="1119"/>
      <c r="Q315" s="1119"/>
      <c r="R315" s="1119"/>
      <c r="S315" s="1119"/>
      <c r="T315" s="1119"/>
      <c r="U315" s="1119"/>
      <c r="V315" s="1119"/>
      <c r="W315" s="1044"/>
      <c r="X315" s="1119"/>
      <c r="Y315" s="1122"/>
      <c r="Z315" s="1122"/>
      <c r="AA315" s="1103"/>
      <c r="AB315" s="1103"/>
      <c r="AC315" s="1103"/>
      <c r="AD315" s="1103"/>
      <c r="AE315" s="1103"/>
      <c r="AF315" s="1103"/>
      <c r="AG315" s="1103"/>
      <c r="AH315" s="1103"/>
      <c r="AI315" s="1103"/>
      <c r="AJ315" s="1103"/>
      <c r="AK315" s="1103"/>
      <c r="AL315" s="1103"/>
      <c r="AM315" s="1103"/>
      <c r="AN315" s="1104"/>
      <c r="AO315" s="1103"/>
      <c r="AP315" s="1103"/>
      <c r="AQ315" s="1103"/>
      <c r="AR315" s="1103"/>
      <c r="AS315" s="1103"/>
      <c r="AT315" s="1103"/>
      <c r="AU315" s="1103"/>
      <c r="AV315" s="1103"/>
      <c r="AW315" s="1103"/>
      <c r="AX315" s="1103"/>
      <c r="AY315" s="1103"/>
      <c r="AZ315" s="1103"/>
      <c r="BA315" s="1103"/>
      <c r="BB315" s="1103"/>
      <c r="BC315" s="1103"/>
      <c r="BD315" s="1103"/>
      <c r="BE315" s="1103"/>
      <c r="BF315" s="1103"/>
      <c r="BG315" s="1103"/>
      <c r="BH315" s="1103"/>
      <c r="BI315" s="1103"/>
      <c r="BJ315" s="1103"/>
      <c r="BK315" s="1103"/>
      <c r="BL315" s="1103"/>
      <c r="BM315" s="1103"/>
      <c r="BN315" s="1103"/>
      <c r="BO315" s="1103"/>
      <c r="BP315" s="1103"/>
      <c r="BQ315" s="1103"/>
      <c r="BR315" s="1103"/>
      <c r="BS315" s="1103"/>
      <c r="BT315" s="1103"/>
      <c r="BU315" s="1103"/>
      <c r="BV315" s="1103"/>
      <c r="BW315" s="1103"/>
      <c r="BX315" s="1103"/>
      <c r="BY315" s="1103"/>
      <c r="BZ315" s="1103"/>
      <c r="CA315" s="1103"/>
      <c r="CB315" s="1103"/>
      <c r="CC315" s="1103"/>
      <c r="CD315" s="1103"/>
      <c r="CE315" s="1103"/>
      <c r="CF315" s="1103"/>
      <c r="CG315" s="1103"/>
      <c r="CH315" s="1103"/>
      <c r="CI315" s="1103"/>
      <c r="CJ315" s="1103"/>
      <c r="CK315" s="1103"/>
      <c r="CL315" s="1103"/>
      <c r="CM315" s="1103"/>
      <c r="CN315" s="1103"/>
      <c r="CO315" s="1103"/>
      <c r="CP315" s="1103"/>
      <c r="CQ315" s="1103"/>
      <c r="CR315" s="1103"/>
      <c r="CS315" s="1103"/>
      <c r="CT315" s="1103"/>
      <c r="CU315" s="1103"/>
      <c r="CV315" s="1103"/>
      <c r="CW315" s="1103"/>
      <c r="CX315" s="1103"/>
      <c r="CY315" s="1103"/>
      <c r="CZ315" s="1103"/>
      <c r="DA315" s="1103"/>
      <c r="DB315" s="1103"/>
      <c r="DC315" s="1103"/>
      <c r="DD315" s="1103"/>
      <c r="DE315" s="1103"/>
      <c r="DF315" s="1103"/>
      <c r="DG315" s="1103"/>
      <c r="DH315" s="1103"/>
      <c r="DI315" s="1103"/>
      <c r="DJ315" s="1103"/>
      <c r="DK315" s="1104"/>
      <c r="DL315" s="1103"/>
      <c r="DM315" s="1103"/>
      <c r="DN315" s="1103"/>
      <c r="DO315" s="1103"/>
      <c r="DP315" s="1103"/>
      <c r="DQ315" s="1103"/>
      <c r="DR315" s="1103"/>
      <c r="DS315" s="1103"/>
      <c r="DT315" s="1103"/>
      <c r="DU315" s="1103"/>
      <c r="DV315" s="1103"/>
      <c r="DW315" s="1103"/>
      <c r="DX315" s="1103"/>
      <c r="DY315" s="1103"/>
      <c r="DZ315" s="1103"/>
      <c r="EA315" s="1103"/>
      <c r="EB315" s="1103"/>
      <c r="EC315" s="1103"/>
      <c r="ED315" s="1103"/>
      <c r="EE315" s="1103"/>
      <c r="EF315" s="1103"/>
      <c r="EG315" s="1103"/>
      <c r="EH315" s="1103"/>
      <c r="EI315" s="1103"/>
      <c r="EJ315" s="1103"/>
      <c r="EK315" s="1103"/>
      <c r="EL315" s="1104"/>
      <c r="EM315" s="1103"/>
      <c r="EN315" s="1103"/>
      <c r="EO315" s="1103"/>
      <c r="EP315" s="1103"/>
      <c r="EQ315" s="1103"/>
      <c r="ER315" s="1103"/>
      <c r="ES315" s="1103"/>
      <c r="ET315" s="1103"/>
      <c r="EU315" s="1103"/>
      <c r="EV315" s="1103"/>
      <c r="EW315" s="1103"/>
      <c r="EX315" s="1103"/>
      <c r="EY315" s="1103"/>
      <c r="EZ315" s="1103"/>
      <c r="FA315" s="1103"/>
      <c r="FB315" s="1103"/>
      <c r="FC315" s="1103"/>
      <c r="FD315" s="1103"/>
      <c r="FE315" s="1103"/>
      <c r="FF315" s="1105"/>
      <c r="FG315" s="1103"/>
      <c r="FH315" s="1103"/>
      <c r="FI315" s="1103"/>
      <c r="FJ315" s="1103"/>
      <c r="FK315" s="1103"/>
      <c r="FL315" s="1103"/>
      <c r="FM315" s="1103"/>
      <c r="FN315" s="1103"/>
      <c r="FO315" s="1103"/>
      <c r="FP315" s="1103"/>
      <c r="FQ315" s="1106"/>
      <c r="FR315" s="1106"/>
      <c r="FS315" s="1103"/>
      <c r="FT315" s="1103"/>
      <c r="FU315" s="1103"/>
      <c r="FV315" s="1103"/>
      <c r="FW315" s="1103"/>
      <c r="FX315" s="1103"/>
      <c r="FY315" s="1103"/>
      <c r="FZ315" s="1103"/>
      <c r="GA315" s="1103"/>
      <c r="GB315" s="1103"/>
      <c r="GC315" s="1103"/>
      <c r="GD315" s="1107"/>
      <c r="GE315" s="1107"/>
      <c r="GF315" s="1107"/>
      <c r="GG315" s="1107"/>
      <c r="GH315" s="1108"/>
      <c r="GI315" s="1109"/>
      <c r="GJ315" s="1107"/>
      <c r="GK315" s="1107"/>
      <c r="GL315" s="1107"/>
      <c r="GM315" s="1107"/>
      <c r="GN315" s="1107"/>
      <c r="GO315" s="1107"/>
      <c r="GP315" s="1110"/>
      <c r="GQ315" s="1110"/>
      <c r="GR315" s="1110"/>
      <c r="GS315" s="1110"/>
      <c r="GT315" s="1110"/>
      <c r="GU315" s="1110"/>
      <c r="GV315" s="1110"/>
      <c r="GW315" s="1110"/>
      <c r="GX315" s="1110"/>
      <c r="GY315" s="1110"/>
      <c r="GZ315" s="1110"/>
      <c r="HA315" s="1110"/>
      <c r="HB315" s="1110"/>
      <c r="HC315" s="1110"/>
      <c r="HD315" s="1110"/>
      <c r="HE315" s="1110"/>
      <c r="HF315" s="1110"/>
      <c r="HG315" s="1110"/>
      <c r="HH315" s="1110"/>
      <c r="HI315" s="1110"/>
      <c r="HJ315" s="1110"/>
      <c r="HK315" s="1110"/>
      <c r="HL315" s="1110"/>
      <c r="HM315" s="1110"/>
      <c r="HN315" s="1110"/>
      <c r="HO315" s="1110"/>
      <c r="HP315" s="1110"/>
      <c r="HQ315" s="1110"/>
      <c r="HR315" s="1110"/>
      <c r="HS315" s="1110"/>
      <c r="HT315" s="1110"/>
      <c r="HU315" s="1110"/>
      <c r="HV315" s="1110"/>
      <c r="HW315" s="1110"/>
      <c r="HX315" s="1110"/>
      <c r="HY315" s="1110"/>
      <c r="HZ315" s="1110"/>
      <c r="IA315" s="1110"/>
      <c r="IB315" s="1110"/>
      <c r="IC315" s="1110"/>
      <c r="ID315" s="1109"/>
      <c r="IE315" s="1109"/>
      <c r="IF315" s="1110"/>
      <c r="IG315" s="1111"/>
      <c r="IH315" s="1110"/>
      <c r="II315" s="1110"/>
      <c r="IJ315" s="1110"/>
      <c r="IK315" s="1110"/>
      <c r="IL315" s="1110"/>
      <c r="IM315" s="1110"/>
      <c r="IN315" s="1110"/>
      <c r="IO315" s="1110"/>
      <c r="IP315" s="1110"/>
      <c r="IQ315" s="1110"/>
      <c r="IR315" s="1110"/>
      <c r="IS315" s="1110"/>
      <c r="IT315" s="1110"/>
      <c r="IU315" s="1110"/>
      <c r="IV315" s="1110"/>
      <c r="IW315" s="1110"/>
      <c r="IX315" s="1110"/>
      <c r="IY315" s="1110"/>
      <c r="IZ315" s="1110"/>
      <c r="JA315" s="1110"/>
      <c r="JB315" s="1110"/>
      <c r="JC315" s="1110"/>
      <c r="JD315" s="1110"/>
      <c r="JE315" s="1110"/>
      <c r="JF315" s="1110"/>
      <c r="JG315" s="1110"/>
      <c r="JH315" s="1110"/>
      <c r="JI315" s="1110"/>
      <c r="JJ315" s="1110"/>
      <c r="JK315" s="1146"/>
    </row>
    <row r="316" spans="1:274" ht="17.25" hidden="1">
      <c r="A316" s="1113"/>
      <c r="B316" s="1114"/>
      <c r="C316" s="1115"/>
      <c r="D316" s="1115"/>
      <c r="E316" s="1116"/>
      <c r="F316" s="1128"/>
      <c r="G316" s="1116"/>
      <c r="H316" s="1115"/>
      <c r="I316" s="1117"/>
      <c r="J316" s="1117"/>
      <c r="K316" s="1118"/>
      <c r="L316" s="1118"/>
      <c r="M316" s="1118"/>
      <c r="N316" s="1119"/>
      <c r="O316" s="1120"/>
      <c r="P316" s="1119"/>
      <c r="Q316" s="1119"/>
      <c r="R316" s="1119"/>
      <c r="S316" s="1119"/>
      <c r="T316" s="1119"/>
      <c r="U316" s="1119"/>
      <c r="V316" s="1119"/>
      <c r="W316" s="1044"/>
      <c r="X316" s="1119"/>
      <c r="Y316" s="1122"/>
      <c r="Z316" s="1122"/>
      <c r="AA316" s="1103"/>
      <c r="AB316" s="1103"/>
      <c r="AC316" s="1103"/>
      <c r="AD316" s="1103"/>
      <c r="AE316" s="1103"/>
      <c r="AF316" s="1103"/>
      <c r="AG316" s="1103"/>
      <c r="AH316" s="1103"/>
      <c r="AI316" s="1103"/>
      <c r="AJ316" s="1103"/>
      <c r="AK316" s="1103"/>
      <c r="AL316" s="1103"/>
      <c r="AM316" s="1103"/>
      <c r="AN316" s="1104"/>
      <c r="AO316" s="1103"/>
      <c r="AP316" s="1103"/>
      <c r="AQ316" s="1103"/>
      <c r="AR316" s="1103"/>
      <c r="AS316" s="1103"/>
      <c r="AT316" s="1103"/>
      <c r="AU316" s="1103"/>
      <c r="AV316" s="1103"/>
      <c r="AW316" s="1103"/>
      <c r="AX316" s="1103"/>
      <c r="AY316" s="1103"/>
      <c r="AZ316" s="1103"/>
      <c r="BA316" s="1103"/>
      <c r="BB316" s="1103"/>
      <c r="BC316" s="1103"/>
      <c r="BD316" s="1103"/>
      <c r="BE316" s="1103"/>
      <c r="BF316" s="1103"/>
      <c r="BG316" s="1103"/>
      <c r="BH316" s="1103"/>
      <c r="BI316" s="1103"/>
      <c r="BJ316" s="1103"/>
      <c r="BK316" s="1103"/>
      <c r="BL316" s="1103"/>
      <c r="BM316" s="1103"/>
      <c r="BN316" s="1103"/>
      <c r="BO316" s="1103"/>
      <c r="BP316" s="1103"/>
      <c r="BQ316" s="1103"/>
      <c r="BR316" s="1103"/>
      <c r="BS316" s="1103"/>
      <c r="BT316" s="1103"/>
      <c r="BU316" s="1103"/>
      <c r="BV316" s="1103"/>
      <c r="BW316" s="1103"/>
      <c r="BX316" s="1103"/>
      <c r="BY316" s="1103"/>
      <c r="BZ316" s="1103"/>
      <c r="CA316" s="1103"/>
      <c r="CB316" s="1103"/>
      <c r="CC316" s="1103"/>
      <c r="CD316" s="1103"/>
      <c r="CE316" s="1103"/>
      <c r="CF316" s="1103"/>
      <c r="CG316" s="1103"/>
      <c r="CH316" s="1103"/>
      <c r="CI316" s="1103"/>
      <c r="CJ316" s="1103"/>
      <c r="CK316" s="1103"/>
      <c r="CL316" s="1103"/>
      <c r="CM316" s="1103"/>
      <c r="CN316" s="1103"/>
      <c r="CO316" s="1103"/>
      <c r="CP316" s="1103"/>
      <c r="CQ316" s="1103"/>
      <c r="CR316" s="1103"/>
      <c r="CS316" s="1103"/>
      <c r="CT316" s="1103"/>
      <c r="CU316" s="1103"/>
      <c r="CV316" s="1103"/>
      <c r="CW316" s="1103"/>
      <c r="CX316" s="1103"/>
      <c r="CY316" s="1103"/>
      <c r="CZ316" s="1103"/>
      <c r="DA316" s="1103"/>
      <c r="DB316" s="1103"/>
      <c r="DC316" s="1103"/>
      <c r="DD316" s="1103"/>
      <c r="DE316" s="1103"/>
      <c r="DF316" s="1103"/>
      <c r="DG316" s="1103"/>
      <c r="DH316" s="1103"/>
      <c r="DI316" s="1103"/>
      <c r="DJ316" s="1103"/>
      <c r="DK316" s="1104"/>
      <c r="DL316" s="1103"/>
      <c r="DM316" s="1103"/>
      <c r="DN316" s="1103"/>
      <c r="DO316" s="1103"/>
      <c r="DP316" s="1103"/>
      <c r="DQ316" s="1103"/>
      <c r="DR316" s="1103"/>
      <c r="DS316" s="1103"/>
      <c r="DT316" s="1103"/>
      <c r="DU316" s="1103"/>
      <c r="DV316" s="1103"/>
      <c r="DW316" s="1103"/>
      <c r="DX316" s="1103"/>
      <c r="DY316" s="1103"/>
      <c r="DZ316" s="1103"/>
      <c r="EA316" s="1103"/>
      <c r="EB316" s="1103"/>
      <c r="EC316" s="1103"/>
      <c r="ED316" s="1103"/>
      <c r="EE316" s="1103"/>
      <c r="EF316" s="1103"/>
      <c r="EG316" s="1103"/>
      <c r="EH316" s="1103"/>
      <c r="EI316" s="1103"/>
      <c r="EJ316" s="1103"/>
      <c r="EK316" s="1103"/>
      <c r="EL316" s="1104"/>
      <c r="EM316" s="1103"/>
      <c r="EN316" s="1103"/>
      <c r="EO316" s="1103"/>
      <c r="EP316" s="1103"/>
      <c r="EQ316" s="1103"/>
      <c r="ER316" s="1103"/>
      <c r="ES316" s="1103"/>
      <c r="ET316" s="1103"/>
      <c r="EU316" s="1103"/>
      <c r="EV316" s="1103"/>
      <c r="EW316" s="1103"/>
      <c r="EX316" s="1103"/>
      <c r="EY316" s="1103"/>
      <c r="EZ316" s="1103"/>
      <c r="FA316" s="1103"/>
      <c r="FB316" s="1103"/>
      <c r="FC316" s="1103"/>
      <c r="FD316" s="1103"/>
      <c r="FE316" s="1103"/>
      <c r="FF316" s="1105"/>
      <c r="FG316" s="1103"/>
      <c r="FH316" s="1103"/>
      <c r="FI316" s="1103"/>
      <c r="FJ316" s="1103"/>
      <c r="FK316" s="1103"/>
      <c r="FL316" s="1103"/>
      <c r="FM316" s="1103"/>
      <c r="FN316" s="1103"/>
      <c r="FO316" s="1103"/>
      <c r="FP316" s="1103"/>
      <c r="FQ316" s="1106"/>
      <c r="FR316" s="1106"/>
      <c r="FS316" s="1103"/>
      <c r="FT316" s="1103"/>
      <c r="FU316" s="1103"/>
      <c r="FV316" s="1103"/>
      <c r="FW316" s="1103"/>
      <c r="FX316" s="1103"/>
      <c r="FY316" s="1103"/>
      <c r="FZ316" s="1103"/>
      <c r="GA316" s="1103"/>
      <c r="GB316" s="1103"/>
      <c r="GC316" s="1103"/>
      <c r="GD316" s="1107"/>
      <c r="GE316" s="1107"/>
      <c r="GF316" s="1107"/>
      <c r="GG316" s="1107"/>
      <c r="GH316" s="1108"/>
      <c r="GI316" s="1109"/>
      <c r="GJ316" s="1107"/>
      <c r="GK316" s="1107"/>
      <c r="GL316" s="1107"/>
      <c r="GM316" s="1107"/>
      <c r="GN316" s="1107"/>
      <c r="GO316" s="1107"/>
      <c r="GP316" s="1110"/>
      <c r="GQ316" s="1110"/>
      <c r="GR316" s="1110"/>
      <c r="GS316" s="1110"/>
      <c r="GT316" s="1110"/>
      <c r="GU316" s="1110"/>
      <c r="GV316" s="1110"/>
      <c r="GW316" s="1110"/>
      <c r="GX316" s="1110"/>
      <c r="GY316" s="1110"/>
      <c r="GZ316" s="1110"/>
      <c r="HA316" s="1110"/>
      <c r="HB316" s="1110"/>
      <c r="HC316" s="1110"/>
      <c r="HD316" s="1110"/>
      <c r="HE316" s="1110"/>
      <c r="HF316" s="1110"/>
      <c r="HG316" s="1110"/>
      <c r="HH316" s="1110"/>
      <c r="HI316" s="1110"/>
      <c r="HJ316" s="1110"/>
      <c r="HK316" s="1110"/>
      <c r="HL316" s="1110"/>
      <c r="HM316" s="1110"/>
      <c r="HN316" s="1110"/>
      <c r="HO316" s="1110"/>
      <c r="HP316" s="1110"/>
      <c r="HQ316" s="1110"/>
      <c r="HR316" s="1110"/>
      <c r="HS316" s="1110"/>
      <c r="HT316" s="1110"/>
      <c r="HU316" s="1110"/>
      <c r="HV316" s="1110"/>
      <c r="HW316" s="1110"/>
      <c r="HX316" s="1110"/>
      <c r="HY316" s="1110"/>
      <c r="HZ316" s="1110"/>
      <c r="IA316" s="1110"/>
      <c r="IB316" s="1110"/>
      <c r="IC316" s="1110"/>
      <c r="ID316" s="1109"/>
      <c r="IE316" s="1109"/>
      <c r="IF316" s="1110"/>
      <c r="IG316" s="1111"/>
      <c r="IH316" s="1110"/>
      <c r="II316" s="1110"/>
      <c r="IJ316" s="1110"/>
      <c r="IK316" s="1110"/>
      <c r="IL316" s="1110"/>
      <c r="IM316" s="1110"/>
      <c r="IN316" s="1110"/>
      <c r="IO316" s="1110"/>
      <c r="IP316" s="1110"/>
      <c r="IQ316" s="1110"/>
      <c r="IR316" s="1110"/>
      <c r="IS316" s="1110"/>
      <c r="IT316" s="1110"/>
      <c r="IU316" s="1110"/>
      <c r="IV316" s="1110"/>
      <c r="IW316" s="1110"/>
      <c r="IX316" s="1110"/>
      <c r="IY316" s="1110"/>
      <c r="IZ316" s="1110"/>
      <c r="JA316" s="1110"/>
      <c r="JB316" s="1110"/>
      <c r="JC316" s="1110"/>
      <c r="JD316" s="1110"/>
      <c r="JE316" s="1110"/>
      <c r="JF316" s="1110"/>
      <c r="JG316" s="1110"/>
      <c r="JH316" s="1110"/>
      <c r="JI316" s="1110"/>
      <c r="JJ316" s="1110"/>
      <c r="JK316" s="1146"/>
    </row>
    <row r="317" spans="1:274" ht="17.25" hidden="1">
      <c r="A317" s="1113"/>
      <c r="B317" s="1114"/>
      <c r="C317" s="1115"/>
      <c r="D317" s="1115"/>
      <c r="E317" s="1116"/>
      <c r="F317" s="1128"/>
      <c r="G317" s="1116"/>
      <c r="H317" s="1115"/>
      <c r="I317" s="1117"/>
      <c r="J317" s="1117"/>
      <c r="K317" s="1118"/>
      <c r="L317" s="1118"/>
      <c r="M317" s="1118"/>
      <c r="N317" s="1119"/>
      <c r="O317" s="1120"/>
      <c r="P317" s="1119"/>
      <c r="Q317" s="1119"/>
      <c r="R317" s="1119"/>
      <c r="S317" s="1119"/>
      <c r="T317" s="1119"/>
      <c r="U317" s="1119"/>
      <c r="V317" s="1119"/>
      <c r="W317" s="1044"/>
      <c r="X317" s="1119"/>
      <c r="Y317" s="1122"/>
      <c r="Z317" s="1122"/>
      <c r="AA317" s="1103"/>
      <c r="AB317" s="1103"/>
      <c r="AC317" s="1103"/>
      <c r="AD317" s="1103"/>
      <c r="AE317" s="1103"/>
      <c r="AF317" s="1103"/>
      <c r="AG317" s="1103"/>
      <c r="AH317" s="1103"/>
      <c r="AI317" s="1103"/>
      <c r="AJ317" s="1103"/>
      <c r="AK317" s="1103"/>
      <c r="AL317" s="1103"/>
      <c r="AM317" s="1103"/>
      <c r="AN317" s="1104"/>
      <c r="AO317" s="1103"/>
      <c r="AP317" s="1103"/>
      <c r="AQ317" s="1103"/>
      <c r="AR317" s="1103"/>
      <c r="AS317" s="1103"/>
      <c r="AT317" s="1103"/>
      <c r="AU317" s="1103"/>
      <c r="AV317" s="1103"/>
      <c r="AW317" s="1103"/>
      <c r="AX317" s="1103"/>
      <c r="AY317" s="1103"/>
      <c r="AZ317" s="1103"/>
      <c r="BA317" s="1103"/>
      <c r="BB317" s="1103"/>
      <c r="BC317" s="1103"/>
      <c r="BD317" s="1103"/>
      <c r="BE317" s="1103"/>
      <c r="BF317" s="1103"/>
      <c r="BG317" s="1103"/>
      <c r="BH317" s="1103"/>
      <c r="BI317" s="1103"/>
      <c r="BJ317" s="1103"/>
      <c r="BK317" s="1103"/>
      <c r="BL317" s="1103"/>
      <c r="BM317" s="1103"/>
      <c r="BN317" s="1103"/>
      <c r="BO317" s="1103"/>
      <c r="BP317" s="1103"/>
      <c r="BQ317" s="1103"/>
      <c r="BR317" s="1103"/>
      <c r="BS317" s="1103"/>
      <c r="BT317" s="1103"/>
      <c r="BU317" s="1103"/>
      <c r="BV317" s="1103"/>
      <c r="BW317" s="1103"/>
      <c r="BX317" s="1103"/>
      <c r="BY317" s="1103"/>
      <c r="BZ317" s="1103"/>
      <c r="CA317" s="1103"/>
      <c r="CB317" s="1103"/>
      <c r="CC317" s="1103"/>
      <c r="CD317" s="1103"/>
      <c r="CE317" s="1103"/>
      <c r="CF317" s="1103"/>
      <c r="CG317" s="1103"/>
      <c r="CH317" s="1103"/>
      <c r="CI317" s="1103"/>
      <c r="CJ317" s="1103"/>
      <c r="CK317" s="1103"/>
      <c r="CL317" s="1103"/>
      <c r="CM317" s="1103"/>
      <c r="CN317" s="1103"/>
      <c r="CO317" s="1103"/>
      <c r="CP317" s="1103"/>
      <c r="CQ317" s="1103"/>
      <c r="CR317" s="1103"/>
      <c r="CS317" s="1103"/>
      <c r="CT317" s="1103"/>
      <c r="CU317" s="1103"/>
      <c r="CV317" s="1103"/>
      <c r="CW317" s="1103"/>
      <c r="CX317" s="1103"/>
      <c r="CY317" s="1103"/>
      <c r="CZ317" s="1103"/>
      <c r="DA317" s="1103"/>
      <c r="DB317" s="1103"/>
      <c r="DC317" s="1103"/>
      <c r="DD317" s="1103"/>
      <c r="DE317" s="1103"/>
      <c r="DF317" s="1103"/>
      <c r="DG317" s="1103"/>
      <c r="DH317" s="1103"/>
      <c r="DI317" s="1103"/>
      <c r="DJ317" s="1103"/>
      <c r="DK317" s="1104"/>
      <c r="DL317" s="1103"/>
      <c r="DM317" s="1103"/>
      <c r="DN317" s="1103"/>
      <c r="DO317" s="1103"/>
      <c r="DP317" s="1103"/>
      <c r="DQ317" s="1103"/>
      <c r="DR317" s="1103"/>
      <c r="DS317" s="1103"/>
      <c r="DT317" s="1103"/>
      <c r="DU317" s="1103"/>
      <c r="DV317" s="1103"/>
      <c r="DW317" s="1103"/>
      <c r="DX317" s="1103"/>
      <c r="DY317" s="1103"/>
      <c r="DZ317" s="1103"/>
      <c r="EA317" s="1103"/>
      <c r="EB317" s="1103"/>
      <c r="EC317" s="1103"/>
      <c r="ED317" s="1103"/>
      <c r="EE317" s="1103"/>
      <c r="EF317" s="1103"/>
      <c r="EG317" s="1103"/>
      <c r="EH317" s="1103"/>
      <c r="EI317" s="1103"/>
      <c r="EJ317" s="1103"/>
      <c r="EK317" s="1103"/>
      <c r="EL317" s="1104"/>
      <c r="EM317" s="1103"/>
      <c r="EN317" s="1103"/>
      <c r="EO317" s="1103"/>
      <c r="EP317" s="1103"/>
      <c r="EQ317" s="1103"/>
      <c r="ER317" s="1103"/>
      <c r="ES317" s="1103"/>
      <c r="ET317" s="1103"/>
      <c r="EU317" s="1103"/>
      <c r="EV317" s="1103"/>
      <c r="EW317" s="1103"/>
      <c r="EX317" s="1103"/>
      <c r="EY317" s="1103"/>
      <c r="EZ317" s="1103"/>
      <c r="FA317" s="1103"/>
      <c r="FB317" s="1103"/>
      <c r="FC317" s="1103"/>
      <c r="FD317" s="1103"/>
      <c r="FE317" s="1103"/>
      <c r="FF317" s="1105"/>
      <c r="FG317" s="1103"/>
      <c r="FH317" s="1103"/>
      <c r="FI317" s="1103"/>
      <c r="FJ317" s="1103"/>
      <c r="FK317" s="1103"/>
      <c r="FL317" s="1103"/>
      <c r="FM317" s="1103"/>
      <c r="FN317" s="1103"/>
      <c r="FO317" s="1103"/>
      <c r="FP317" s="1103"/>
      <c r="FQ317" s="1106"/>
      <c r="FR317" s="1106"/>
      <c r="FS317" s="1103"/>
      <c r="FT317" s="1103"/>
      <c r="FU317" s="1103"/>
      <c r="FV317" s="1103"/>
      <c r="FW317" s="1103"/>
      <c r="FX317" s="1103"/>
      <c r="FY317" s="1103"/>
      <c r="FZ317" s="1103"/>
      <c r="GA317" s="1103"/>
      <c r="GB317" s="1103"/>
      <c r="GC317" s="1103"/>
      <c r="GD317" s="1107"/>
      <c r="GE317" s="1107"/>
      <c r="GF317" s="1107"/>
      <c r="GG317" s="1107"/>
      <c r="GH317" s="1108"/>
      <c r="GI317" s="1109"/>
      <c r="GJ317" s="1107"/>
      <c r="GK317" s="1107"/>
      <c r="GL317" s="1107"/>
      <c r="GM317" s="1107"/>
      <c r="GN317" s="1107"/>
      <c r="GO317" s="1107"/>
      <c r="GP317" s="1110"/>
      <c r="GQ317" s="1110"/>
      <c r="GR317" s="1110"/>
      <c r="GS317" s="1110"/>
      <c r="GT317" s="1110"/>
      <c r="GU317" s="1110"/>
      <c r="GV317" s="1110"/>
      <c r="GW317" s="1110"/>
      <c r="GX317" s="1110"/>
      <c r="GY317" s="1110"/>
      <c r="GZ317" s="1110"/>
      <c r="HA317" s="1110"/>
      <c r="HB317" s="1110"/>
      <c r="HC317" s="1110"/>
      <c r="HD317" s="1110"/>
      <c r="HE317" s="1110"/>
      <c r="HF317" s="1110"/>
      <c r="HG317" s="1110"/>
      <c r="HH317" s="1110"/>
      <c r="HI317" s="1110"/>
      <c r="HJ317" s="1110"/>
      <c r="HK317" s="1110"/>
      <c r="HL317" s="1110"/>
      <c r="HM317" s="1110"/>
      <c r="HN317" s="1110"/>
      <c r="HO317" s="1110"/>
      <c r="HP317" s="1110"/>
      <c r="HQ317" s="1110"/>
      <c r="HR317" s="1110"/>
      <c r="HS317" s="1110"/>
      <c r="HT317" s="1110"/>
      <c r="HU317" s="1110"/>
      <c r="HV317" s="1110"/>
      <c r="HW317" s="1110"/>
      <c r="HX317" s="1110"/>
      <c r="HY317" s="1110"/>
      <c r="HZ317" s="1110"/>
      <c r="IA317" s="1110"/>
      <c r="IB317" s="1110"/>
      <c r="IC317" s="1110"/>
      <c r="ID317" s="1109"/>
      <c r="IE317" s="1109"/>
      <c r="IF317" s="1110"/>
      <c r="IG317" s="1111"/>
      <c r="IH317" s="1110"/>
      <c r="II317" s="1110"/>
      <c r="IJ317" s="1110"/>
      <c r="IK317" s="1110"/>
      <c r="IL317" s="1110"/>
      <c r="IM317" s="1110"/>
      <c r="IN317" s="1110"/>
      <c r="IO317" s="1110"/>
      <c r="IP317" s="1110"/>
      <c r="IQ317" s="1110"/>
      <c r="IR317" s="1110"/>
      <c r="IS317" s="1110"/>
      <c r="IT317" s="1110"/>
      <c r="IU317" s="1110"/>
      <c r="IV317" s="1110"/>
      <c r="IW317" s="1110"/>
      <c r="IX317" s="1110"/>
      <c r="IY317" s="1110"/>
      <c r="IZ317" s="1110"/>
      <c r="JA317" s="1110"/>
      <c r="JB317" s="1110"/>
      <c r="JC317" s="1110"/>
      <c r="JD317" s="1110"/>
      <c r="JE317" s="1110"/>
      <c r="JF317" s="1110"/>
      <c r="JG317" s="1110"/>
      <c r="JH317" s="1110"/>
      <c r="JI317" s="1110"/>
      <c r="JJ317" s="1110"/>
      <c r="JK317" s="1146"/>
    </row>
    <row r="318" spans="1:274" ht="17.25" hidden="1">
      <c r="A318" s="1113"/>
      <c r="B318" s="1114"/>
      <c r="C318" s="1115"/>
      <c r="D318" s="1115"/>
      <c r="E318" s="1116"/>
      <c r="F318" s="1128"/>
      <c r="G318" s="1116"/>
      <c r="H318" s="1115"/>
      <c r="I318" s="1117"/>
      <c r="J318" s="1117"/>
      <c r="K318" s="1118"/>
      <c r="L318" s="1118"/>
      <c r="M318" s="1118"/>
      <c r="N318" s="1119"/>
      <c r="O318" s="1120"/>
      <c r="P318" s="1119"/>
      <c r="Q318" s="1119"/>
      <c r="R318" s="1119"/>
      <c r="S318" s="1119"/>
      <c r="T318" s="1119"/>
      <c r="U318" s="1119"/>
      <c r="V318" s="1119"/>
      <c r="W318" s="1044"/>
      <c r="X318" s="1119"/>
      <c r="Y318" s="1122"/>
      <c r="Z318" s="1122"/>
      <c r="AA318" s="1103"/>
      <c r="AB318" s="1103"/>
      <c r="AC318" s="1103"/>
      <c r="AD318" s="1103"/>
      <c r="AE318" s="1103"/>
      <c r="AF318" s="1103"/>
      <c r="AG318" s="1103"/>
      <c r="AH318" s="1103"/>
      <c r="AI318" s="1103"/>
      <c r="AJ318" s="1103"/>
      <c r="AK318" s="1103"/>
      <c r="AL318" s="1103"/>
      <c r="AM318" s="1103"/>
      <c r="AN318" s="1104"/>
      <c r="AO318" s="1103"/>
      <c r="AP318" s="1103"/>
      <c r="AQ318" s="1103"/>
      <c r="AR318" s="1103"/>
      <c r="AS318" s="1103"/>
      <c r="AT318" s="1103"/>
      <c r="AU318" s="1103"/>
      <c r="AV318" s="1103"/>
      <c r="AW318" s="1103"/>
      <c r="AX318" s="1103"/>
      <c r="AY318" s="1103"/>
      <c r="AZ318" s="1103"/>
      <c r="BA318" s="1103"/>
      <c r="BB318" s="1103"/>
      <c r="BC318" s="1103"/>
      <c r="BD318" s="1103"/>
      <c r="BE318" s="1103"/>
      <c r="BF318" s="1103"/>
      <c r="BG318" s="1103"/>
      <c r="BH318" s="1103"/>
      <c r="BI318" s="1103"/>
      <c r="BJ318" s="1103"/>
      <c r="BK318" s="1103"/>
      <c r="BL318" s="1103"/>
      <c r="BM318" s="1103"/>
      <c r="BN318" s="1103"/>
      <c r="BO318" s="1103"/>
      <c r="BP318" s="1103"/>
      <c r="BQ318" s="1103"/>
      <c r="BR318" s="1103"/>
      <c r="BS318" s="1103"/>
      <c r="BT318" s="1103"/>
      <c r="BU318" s="1103"/>
      <c r="BV318" s="1103"/>
      <c r="BW318" s="1103"/>
      <c r="BX318" s="1103"/>
      <c r="BY318" s="1103"/>
      <c r="BZ318" s="1103"/>
      <c r="CA318" s="1103"/>
      <c r="CB318" s="1103"/>
      <c r="CC318" s="1103"/>
      <c r="CD318" s="1103"/>
      <c r="CE318" s="1103"/>
      <c r="CF318" s="1103"/>
      <c r="CG318" s="1103"/>
      <c r="CH318" s="1103"/>
      <c r="CI318" s="1103"/>
      <c r="CJ318" s="1103"/>
      <c r="CK318" s="1103"/>
      <c r="CL318" s="1103"/>
      <c r="CM318" s="1103"/>
      <c r="CN318" s="1103"/>
      <c r="CO318" s="1103"/>
      <c r="CP318" s="1103"/>
      <c r="CQ318" s="1103"/>
      <c r="CR318" s="1103"/>
      <c r="CS318" s="1103"/>
      <c r="CT318" s="1103"/>
      <c r="CU318" s="1103"/>
      <c r="CV318" s="1103"/>
      <c r="CW318" s="1103"/>
      <c r="CX318" s="1103"/>
      <c r="CY318" s="1103"/>
      <c r="CZ318" s="1103"/>
      <c r="DA318" s="1103"/>
      <c r="DB318" s="1103"/>
      <c r="DC318" s="1103"/>
      <c r="DD318" s="1103"/>
      <c r="DE318" s="1103"/>
      <c r="DF318" s="1103"/>
      <c r="DG318" s="1103"/>
      <c r="DH318" s="1103"/>
      <c r="DI318" s="1103"/>
      <c r="DJ318" s="1103"/>
      <c r="DK318" s="1104"/>
      <c r="DL318" s="1103"/>
      <c r="DM318" s="1103"/>
      <c r="DN318" s="1103"/>
      <c r="DO318" s="1103"/>
      <c r="DP318" s="1103"/>
      <c r="DQ318" s="1103"/>
      <c r="DR318" s="1103"/>
      <c r="DS318" s="1103"/>
      <c r="DT318" s="1103"/>
      <c r="DU318" s="1103"/>
      <c r="DV318" s="1103"/>
      <c r="DW318" s="1103"/>
      <c r="DX318" s="1103"/>
      <c r="DY318" s="1103"/>
      <c r="DZ318" s="1103"/>
      <c r="EA318" s="1103"/>
      <c r="EB318" s="1103"/>
      <c r="EC318" s="1103"/>
      <c r="ED318" s="1103"/>
      <c r="EE318" s="1103"/>
      <c r="EF318" s="1103"/>
      <c r="EG318" s="1103"/>
      <c r="EH318" s="1103"/>
      <c r="EI318" s="1103"/>
      <c r="EJ318" s="1103"/>
      <c r="EK318" s="1103"/>
      <c r="EL318" s="1104"/>
      <c r="EM318" s="1103"/>
      <c r="EN318" s="1103"/>
      <c r="EO318" s="1103"/>
      <c r="EP318" s="1103"/>
      <c r="EQ318" s="1103"/>
      <c r="ER318" s="1103"/>
      <c r="ES318" s="1103"/>
      <c r="ET318" s="1103"/>
      <c r="EU318" s="1103"/>
      <c r="EV318" s="1103"/>
      <c r="EW318" s="1103"/>
      <c r="EX318" s="1103"/>
      <c r="EY318" s="1103"/>
      <c r="EZ318" s="1103"/>
      <c r="FA318" s="1103"/>
      <c r="FB318" s="1103"/>
      <c r="FC318" s="1103"/>
      <c r="FD318" s="1103"/>
      <c r="FE318" s="1103"/>
      <c r="FF318" s="1105"/>
      <c r="FG318" s="1103"/>
      <c r="FH318" s="1103"/>
      <c r="FI318" s="1103"/>
      <c r="FJ318" s="1103"/>
      <c r="FK318" s="1103"/>
      <c r="FL318" s="1103"/>
      <c r="FM318" s="1103"/>
      <c r="FN318" s="1103"/>
      <c r="FO318" s="1103"/>
      <c r="FP318" s="1103"/>
      <c r="FQ318" s="1106"/>
      <c r="FR318" s="1106"/>
      <c r="FS318" s="1103"/>
      <c r="FT318" s="1103"/>
      <c r="FU318" s="1103"/>
      <c r="FV318" s="1103"/>
      <c r="FW318" s="1103"/>
      <c r="FX318" s="1103"/>
      <c r="FY318" s="1103"/>
      <c r="FZ318" s="1103"/>
      <c r="GA318" s="1103"/>
      <c r="GB318" s="1103"/>
      <c r="GC318" s="1103"/>
      <c r="GD318" s="1107"/>
      <c r="GE318" s="1107"/>
      <c r="GF318" s="1107"/>
      <c r="GG318" s="1107"/>
      <c r="GH318" s="1108"/>
      <c r="GI318" s="1109"/>
      <c r="GJ318" s="1107"/>
      <c r="GK318" s="1107"/>
      <c r="GL318" s="1107"/>
      <c r="GM318" s="1107"/>
      <c r="GN318" s="1107"/>
      <c r="GO318" s="1107"/>
      <c r="GP318" s="1110"/>
      <c r="GQ318" s="1110"/>
      <c r="GR318" s="1110"/>
      <c r="GS318" s="1110"/>
      <c r="GT318" s="1110"/>
      <c r="GU318" s="1110"/>
      <c r="GV318" s="1110"/>
      <c r="GW318" s="1110"/>
      <c r="GX318" s="1110"/>
      <c r="GY318" s="1110"/>
      <c r="GZ318" s="1110"/>
      <c r="HA318" s="1110"/>
      <c r="HB318" s="1110"/>
      <c r="HC318" s="1110"/>
      <c r="HD318" s="1110"/>
      <c r="HE318" s="1110"/>
      <c r="HF318" s="1110"/>
      <c r="HG318" s="1110"/>
      <c r="HH318" s="1110"/>
      <c r="HI318" s="1110"/>
      <c r="HJ318" s="1110"/>
      <c r="HK318" s="1110"/>
      <c r="HL318" s="1110"/>
      <c r="HM318" s="1110"/>
      <c r="HN318" s="1110"/>
      <c r="HO318" s="1110"/>
      <c r="HP318" s="1110"/>
      <c r="HQ318" s="1110"/>
      <c r="HR318" s="1110"/>
      <c r="HS318" s="1110"/>
      <c r="HT318" s="1110"/>
      <c r="HU318" s="1110"/>
      <c r="HV318" s="1110"/>
      <c r="HW318" s="1110"/>
      <c r="HX318" s="1110"/>
      <c r="HY318" s="1110"/>
      <c r="HZ318" s="1110"/>
      <c r="IA318" s="1110"/>
      <c r="IB318" s="1110"/>
      <c r="IC318" s="1110"/>
      <c r="ID318" s="1109"/>
      <c r="IE318" s="1109"/>
      <c r="IF318" s="1110"/>
      <c r="IG318" s="1111"/>
      <c r="IH318" s="1110"/>
      <c r="II318" s="1110"/>
      <c r="IJ318" s="1110"/>
      <c r="IK318" s="1110"/>
      <c r="IL318" s="1110"/>
      <c r="IM318" s="1110"/>
      <c r="IN318" s="1110"/>
      <c r="IO318" s="1110"/>
      <c r="IP318" s="1110"/>
      <c r="IQ318" s="1110"/>
      <c r="IR318" s="1110"/>
      <c r="IS318" s="1110"/>
      <c r="IT318" s="1110"/>
      <c r="IU318" s="1110"/>
      <c r="IV318" s="1110"/>
      <c r="IW318" s="1110"/>
      <c r="IX318" s="1110"/>
      <c r="IY318" s="1110"/>
      <c r="IZ318" s="1110"/>
      <c r="JA318" s="1110"/>
      <c r="JB318" s="1110"/>
      <c r="JC318" s="1110"/>
      <c r="JD318" s="1110"/>
      <c r="JE318" s="1110"/>
      <c r="JF318" s="1110"/>
      <c r="JG318" s="1110"/>
      <c r="JH318" s="1110"/>
      <c r="JI318" s="1110"/>
      <c r="JJ318" s="1110"/>
      <c r="JK318" s="1146"/>
    </row>
    <row r="319" spans="1:274" ht="17.25" hidden="1">
      <c r="A319" s="1113"/>
      <c r="B319" s="1114"/>
      <c r="C319" s="1115"/>
      <c r="D319" s="1115"/>
      <c r="E319" s="1116"/>
      <c r="F319" s="1128"/>
      <c r="G319" s="1116"/>
      <c r="H319" s="1115"/>
      <c r="I319" s="1117"/>
      <c r="J319" s="1117"/>
      <c r="K319" s="1118"/>
      <c r="L319" s="1118"/>
      <c r="M319" s="1118"/>
      <c r="N319" s="1119"/>
      <c r="O319" s="1120"/>
      <c r="P319" s="1119"/>
      <c r="Q319" s="1119"/>
      <c r="R319" s="1119"/>
      <c r="S319" s="1131"/>
      <c r="T319" s="1131"/>
      <c r="U319" s="1131"/>
      <c r="V319" s="1131"/>
      <c r="W319" s="1059"/>
      <c r="X319" s="1119"/>
      <c r="Y319" s="1122"/>
      <c r="Z319" s="1122"/>
      <c r="AA319" s="1103"/>
      <c r="AB319" s="1103"/>
      <c r="AC319" s="1103"/>
      <c r="AD319" s="1103"/>
      <c r="AE319" s="1103"/>
      <c r="AF319" s="1103"/>
      <c r="AG319" s="1103"/>
      <c r="AH319" s="1103"/>
      <c r="AI319" s="1103"/>
      <c r="AJ319" s="1103"/>
      <c r="AK319" s="1103"/>
      <c r="AL319" s="1103"/>
      <c r="AM319" s="1103"/>
      <c r="AN319" s="1104"/>
      <c r="AO319" s="1103"/>
      <c r="AP319" s="1103"/>
      <c r="AQ319" s="1103"/>
      <c r="AR319" s="1103"/>
      <c r="AS319" s="1103"/>
      <c r="AT319" s="1103"/>
      <c r="AU319" s="1103"/>
      <c r="AV319" s="1103"/>
      <c r="AW319" s="1103"/>
      <c r="AX319" s="1103"/>
      <c r="AY319" s="1103"/>
      <c r="AZ319" s="1103"/>
      <c r="BA319" s="1103"/>
      <c r="BB319" s="1103"/>
      <c r="BC319" s="1103"/>
      <c r="BD319" s="1103"/>
      <c r="BE319" s="1103"/>
      <c r="BF319" s="1103"/>
      <c r="BG319" s="1103"/>
      <c r="BH319" s="1103"/>
      <c r="BI319" s="1103"/>
      <c r="BJ319" s="1103"/>
      <c r="BK319" s="1103"/>
      <c r="BL319" s="1103"/>
      <c r="BM319" s="1103"/>
      <c r="BN319" s="1103"/>
      <c r="BO319" s="1103"/>
      <c r="BP319" s="1103"/>
      <c r="BQ319" s="1103"/>
      <c r="BR319" s="1103"/>
      <c r="BS319" s="1103"/>
      <c r="BT319" s="1103"/>
      <c r="BU319" s="1103"/>
      <c r="BV319" s="1103"/>
      <c r="BW319" s="1103"/>
      <c r="BX319" s="1103"/>
      <c r="BY319" s="1103"/>
      <c r="BZ319" s="1103"/>
      <c r="CA319" s="1103"/>
      <c r="CB319" s="1103"/>
      <c r="CC319" s="1103"/>
      <c r="CD319" s="1103"/>
      <c r="CE319" s="1103"/>
      <c r="CF319" s="1103"/>
      <c r="CG319" s="1103"/>
      <c r="CH319" s="1103"/>
      <c r="CI319" s="1103"/>
      <c r="CJ319" s="1103"/>
      <c r="CK319" s="1103"/>
      <c r="CL319" s="1103"/>
      <c r="CM319" s="1103"/>
      <c r="CN319" s="1103"/>
      <c r="CO319" s="1103"/>
      <c r="CP319" s="1103"/>
      <c r="CQ319" s="1103"/>
      <c r="CR319" s="1103"/>
      <c r="CS319" s="1103"/>
      <c r="CT319" s="1103"/>
      <c r="CU319" s="1103"/>
      <c r="CV319" s="1103"/>
      <c r="CW319" s="1103"/>
      <c r="CX319" s="1103"/>
      <c r="CY319" s="1103"/>
      <c r="CZ319" s="1103"/>
      <c r="DA319" s="1103"/>
      <c r="DB319" s="1103"/>
      <c r="DC319" s="1103"/>
      <c r="DD319" s="1103"/>
      <c r="DE319" s="1103"/>
      <c r="DF319" s="1103"/>
      <c r="DG319" s="1103"/>
      <c r="DH319" s="1103"/>
      <c r="DI319" s="1103"/>
      <c r="DJ319" s="1103"/>
      <c r="DK319" s="1104"/>
      <c r="DL319" s="1103"/>
      <c r="DM319" s="1103"/>
      <c r="DN319" s="1103"/>
      <c r="DO319" s="1103"/>
      <c r="DP319" s="1103"/>
      <c r="DQ319" s="1103"/>
      <c r="DR319" s="1103"/>
      <c r="DS319" s="1103"/>
      <c r="DT319" s="1103"/>
      <c r="DU319" s="1103"/>
      <c r="DV319" s="1103"/>
      <c r="DW319" s="1103"/>
      <c r="DX319" s="1103"/>
      <c r="DY319" s="1103"/>
      <c r="DZ319" s="1103"/>
      <c r="EA319" s="1103"/>
      <c r="EB319" s="1103"/>
      <c r="EC319" s="1103"/>
      <c r="ED319" s="1103"/>
      <c r="EE319" s="1103"/>
      <c r="EF319" s="1103"/>
      <c r="EG319" s="1103"/>
      <c r="EH319" s="1103"/>
      <c r="EI319" s="1103"/>
      <c r="EJ319" s="1103"/>
      <c r="EK319" s="1103"/>
      <c r="EL319" s="1104"/>
      <c r="EM319" s="1103"/>
      <c r="EN319" s="1103"/>
      <c r="EO319" s="1103"/>
      <c r="EP319" s="1103"/>
      <c r="EQ319" s="1103"/>
      <c r="ER319" s="1103"/>
      <c r="ES319" s="1103"/>
      <c r="ET319" s="1103"/>
      <c r="EU319" s="1103"/>
      <c r="EV319" s="1103"/>
      <c r="EW319" s="1103"/>
      <c r="EX319" s="1103"/>
      <c r="EY319" s="1103"/>
      <c r="EZ319" s="1103"/>
      <c r="FA319" s="1103"/>
      <c r="FB319" s="1103"/>
      <c r="FC319" s="1103"/>
      <c r="FD319" s="1103"/>
      <c r="FE319" s="1103"/>
      <c r="FF319" s="1105"/>
      <c r="FG319" s="1103"/>
      <c r="FH319" s="1103"/>
      <c r="FI319" s="1103"/>
      <c r="FJ319" s="1103"/>
      <c r="FK319" s="1103"/>
      <c r="FL319" s="1103"/>
      <c r="FM319" s="1103"/>
      <c r="FN319" s="1103"/>
      <c r="FO319" s="1103"/>
      <c r="FP319" s="1103"/>
      <c r="FQ319" s="1106"/>
      <c r="FR319" s="1106"/>
      <c r="FS319" s="1103"/>
      <c r="FT319" s="1103"/>
      <c r="FU319" s="1103"/>
      <c r="FV319" s="1103"/>
      <c r="FW319" s="1103"/>
      <c r="FX319" s="1103"/>
      <c r="FY319" s="1103"/>
      <c r="FZ319" s="1103"/>
      <c r="GA319" s="1103"/>
      <c r="GB319" s="1103"/>
      <c r="GC319" s="1103"/>
      <c r="GD319" s="1107"/>
      <c r="GE319" s="1107"/>
      <c r="GF319" s="1107"/>
      <c r="GG319" s="1107"/>
      <c r="GH319" s="1108"/>
      <c r="GI319" s="1109"/>
      <c r="GJ319" s="1107"/>
      <c r="GK319" s="1107"/>
      <c r="GL319" s="1107"/>
      <c r="GM319" s="1107"/>
      <c r="GN319" s="1107"/>
      <c r="GO319" s="1107"/>
      <c r="GP319" s="1110"/>
      <c r="GQ319" s="1110"/>
      <c r="GR319" s="1110"/>
      <c r="GS319" s="1110"/>
      <c r="GT319" s="1110"/>
      <c r="GU319" s="1110"/>
      <c r="GV319" s="1110"/>
      <c r="GW319" s="1110"/>
      <c r="GX319" s="1110"/>
      <c r="GY319" s="1110"/>
      <c r="GZ319" s="1110"/>
      <c r="HA319" s="1110"/>
      <c r="HB319" s="1110"/>
      <c r="HC319" s="1110"/>
      <c r="HD319" s="1110"/>
      <c r="HE319" s="1110"/>
      <c r="HF319" s="1110"/>
      <c r="HG319" s="1110"/>
      <c r="HH319" s="1110"/>
      <c r="HI319" s="1110"/>
      <c r="HJ319" s="1110"/>
      <c r="HK319" s="1110"/>
      <c r="HL319" s="1110"/>
      <c r="HM319" s="1110"/>
      <c r="HN319" s="1110"/>
      <c r="HO319" s="1110"/>
      <c r="HP319" s="1110"/>
      <c r="HQ319" s="1110"/>
      <c r="HR319" s="1110"/>
      <c r="HS319" s="1110"/>
      <c r="HT319" s="1110"/>
      <c r="HU319" s="1110"/>
      <c r="HV319" s="1110"/>
      <c r="HW319" s="1110"/>
      <c r="HX319" s="1110"/>
      <c r="HY319" s="1110"/>
      <c r="HZ319" s="1110"/>
      <c r="IA319" s="1110"/>
      <c r="IB319" s="1110"/>
      <c r="IC319" s="1110"/>
      <c r="ID319" s="1109"/>
      <c r="IE319" s="1109"/>
      <c r="IF319" s="1110"/>
      <c r="IG319" s="1111"/>
      <c r="IH319" s="1110"/>
      <c r="II319" s="1110"/>
      <c r="IJ319" s="1110"/>
      <c r="IK319" s="1110"/>
      <c r="IL319" s="1110"/>
      <c r="IM319" s="1110"/>
      <c r="IN319" s="1110"/>
      <c r="IO319" s="1110"/>
      <c r="IP319" s="1110"/>
      <c r="IQ319" s="1110"/>
      <c r="IR319" s="1110"/>
      <c r="IS319" s="1110"/>
      <c r="IT319" s="1110"/>
      <c r="IU319" s="1110"/>
      <c r="IV319" s="1110"/>
      <c r="IW319" s="1110"/>
      <c r="IX319" s="1110"/>
      <c r="IY319" s="1110"/>
      <c r="IZ319" s="1110"/>
      <c r="JA319" s="1110"/>
      <c r="JB319" s="1110"/>
      <c r="JC319" s="1110"/>
      <c r="JD319" s="1110"/>
      <c r="JE319" s="1110"/>
      <c r="JF319" s="1110"/>
      <c r="JG319" s="1110"/>
      <c r="JH319" s="1110"/>
      <c r="JI319" s="1110"/>
      <c r="JJ319" s="1110"/>
      <c r="JK319" s="1146"/>
    </row>
    <row r="320" spans="1:274" ht="17.25" hidden="1">
      <c r="A320" s="1113"/>
      <c r="B320" s="1114"/>
      <c r="C320" s="1115"/>
      <c r="D320" s="1115"/>
      <c r="E320" s="1116"/>
      <c r="F320" s="1128"/>
      <c r="G320" s="1116"/>
      <c r="H320" s="1115"/>
      <c r="I320" s="1117"/>
      <c r="J320" s="1117"/>
      <c r="K320" s="1118"/>
      <c r="L320" s="1118"/>
      <c r="M320" s="1118"/>
      <c r="N320" s="1119"/>
      <c r="O320" s="1120"/>
      <c r="P320" s="1119"/>
      <c r="Q320" s="1119"/>
      <c r="R320" s="1119"/>
      <c r="S320" s="1119"/>
      <c r="T320" s="1119"/>
      <c r="U320" s="1119"/>
      <c r="V320" s="1119"/>
      <c r="W320" s="1044"/>
      <c r="X320" s="1119"/>
      <c r="Y320" s="1122"/>
      <c r="Z320" s="1122"/>
      <c r="AA320" s="1103"/>
      <c r="AB320" s="1103"/>
      <c r="AC320" s="1103"/>
      <c r="AD320" s="1103"/>
      <c r="AE320" s="1103"/>
      <c r="AF320" s="1103"/>
      <c r="AG320" s="1103"/>
      <c r="AH320" s="1103"/>
      <c r="AI320" s="1103"/>
      <c r="AJ320" s="1103"/>
      <c r="AK320" s="1103"/>
      <c r="AL320" s="1103"/>
      <c r="AM320" s="1103"/>
      <c r="AN320" s="1104"/>
      <c r="AO320" s="1103"/>
      <c r="AP320" s="1103"/>
      <c r="AQ320" s="1103"/>
      <c r="AR320" s="1103"/>
      <c r="AS320" s="1103"/>
      <c r="AT320" s="1103"/>
      <c r="AU320" s="1103"/>
      <c r="AV320" s="1103"/>
      <c r="AW320" s="1103"/>
      <c r="AX320" s="1103"/>
      <c r="AY320" s="1103"/>
      <c r="AZ320" s="1103"/>
      <c r="BA320" s="1103"/>
      <c r="BB320" s="1103"/>
      <c r="BC320" s="1103"/>
      <c r="BD320" s="1103"/>
      <c r="BE320" s="1103"/>
      <c r="BF320" s="1103"/>
      <c r="BG320" s="1103"/>
      <c r="BH320" s="1103"/>
      <c r="BI320" s="1103"/>
      <c r="BJ320" s="1103"/>
      <c r="BK320" s="1103"/>
      <c r="BL320" s="1103"/>
      <c r="BM320" s="1103"/>
      <c r="BN320" s="1103"/>
      <c r="BO320" s="1103"/>
      <c r="BP320" s="1103"/>
      <c r="BQ320" s="1103"/>
      <c r="BR320" s="1103"/>
      <c r="BS320" s="1103"/>
      <c r="BT320" s="1103"/>
      <c r="BU320" s="1103"/>
      <c r="BV320" s="1103"/>
      <c r="BW320" s="1103"/>
      <c r="BX320" s="1103"/>
      <c r="BY320" s="1103"/>
      <c r="BZ320" s="1103"/>
      <c r="CA320" s="1103"/>
      <c r="CB320" s="1103"/>
      <c r="CC320" s="1103"/>
      <c r="CD320" s="1103"/>
      <c r="CE320" s="1103"/>
      <c r="CF320" s="1103"/>
      <c r="CG320" s="1103"/>
      <c r="CH320" s="1103"/>
      <c r="CI320" s="1103"/>
      <c r="CJ320" s="1103"/>
      <c r="CK320" s="1103"/>
      <c r="CL320" s="1103"/>
      <c r="CM320" s="1103"/>
      <c r="CN320" s="1103"/>
      <c r="CO320" s="1103"/>
      <c r="CP320" s="1103"/>
      <c r="CQ320" s="1103"/>
      <c r="CR320" s="1103"/>
      <c r="CS320" s="1103"/>
      <c r="CT320" s="1103"/>
      <c r="CU320" s="1103"/>
      <c r="CV320" s="1103"/>
      <c r="CW320" s="1103"/>
      <c r="CX320" s="1103"/>
      <c r="CY320" s="1103"/>
      <c r="CZ320" s="1103"/>
      <c r="DA320" s="1103"/>
      <c r="DB320" s="1103"/>
      <c r="DC320" s="1103"/>
      <c r="DD320" s="1103"/>
      <c r="DE320" s="1103"/>
      <c r="DF320" s="1103"/>
      <c r="DG320" s="1103"/>
      <c r="DH320" s="1103"/>
      <c r="DI320" s="1103"/>
      <c r="DJ320" s="1103"/>
      <c r="DK320" s="1104"/>
      <c r="DL320" s="1103"/>
      <c r="DM320" s="1103"/>
      <c r="DN320" s="1103"/>
      <c r="DO320" s="1103"/>
      <c r="DP320" s="1103"/>
      <c r="DQ320" s="1103"/>
      <c r="DR320" s="1103"/>
      <c r="DS320" s="1103"/>
      <c r="DT320" s="1103"/>
      <c r="DU320" s="1103"/>
      <c r="DV320" s="1103"/>
      <c r="DW320" s="1103"/>
      <c r="DX320" s="1103"/>
      <c r="DY320" s="1103"/>
      <c r="DZ320" s="1103"/>
      <c r="EA320" s="1103"/>
      <c r="EB320" s="1103"/>
      <c r="EC320" s="1103"/>
      <c r="ED320" s="1103"/>
      <c r="EE320" s="1103"/>
      <c r="EF320" s="1103"/>
      <c r="EG320" s="1103"/>
      <c r="EH320" s="1103"/>
      <c r="EI320" s="1103"/>
      <c r="EJ320" s="1103"/>
      <c r="EK320" s="1103"/>
      <c r="EL320" s="1104"/>
      <c r="EM320" s="1103"/>
      <c r="EN320" s="1103"/>
      <c r="EO320" s="1103"/>
      <c r="EP320" s="1103"/>
      <c r="EQ320" s="1103"/>
      <c r="ER320" s="1103"/>
      <c r="ES320" s="1103"/>
      <c r="ET320" s="1103"/>
      <c r="EU320" s="1103"/>
      <c r="EV320" s="1103"/>
      <c r="EW320" s="1103"/>
      <c r="EX320" s="1103"/>
      <c r="EY320" s="1103"/>
      <c r="EZ320" s="1103"/>
      <c r="FA320" s="1103"/>
      <c r="FB320" s="1103"/>
      <c r="FC320" s="1103"/>
      <c r="FD320" s="1103"/>
      <c r="FE320" s="1103"/>
      <c r="FF320" s="1105"/>
      <c r="FG320" s="1103"/>
      <c r="FH320" s="1103"/>
      <c r="FI320" s="1103"/>
      <c r="FJ320" s="1103"/>
      <c r="FK320" s="1103"/>
      <c r="FL320" s="1103"/>
      <c r="FM320" s="1103"/>
      <c r="FN320" s="1103"/>
      <c r="FO320" s="1103"/>
      <c r="FP320" s="1103"/>
      <c r="FQ320" s="1106"/>
      <c r="FR320" s="1106"/>
      <c r="FS320" s="1103"/>
      <c r="FT320" s="1103"/>
      <c r="FU320" s="1103"/>
      <c r="FV320" s="1103"/>
      <c r="FW320" s="1103"/>
      <c r="FX320" s="1103"/>
      <c r="FY320" s="1103"/>
      <c r="FZ320" s="1103"/>
      <c r="GA320" s="1103"/>
      <c r="GB320" s="1103"/>
      <c r="GC320" s="1103"/>
      <c r="GD320" s="1107"/>
      <c r="GE320" s="1107"/>
      <c r="GF320" s="1107"/>
      <c r="GG320" s="1107"/>
      <c r="GH320" s="1108"/>
      <c r="GI320" s="1109"/>
      <c r="GJ320" s="1107"/>
      <c r="GK320" s="1107"/>
      <c r="GL320" s="1107"/>
      <c r="GM320" s="1107"/>
      <c r="GN320" s="1107"/>
      <c r="GO320" s="1107"/>
      <c r="GP320" s="1110"/>
      <c r="GQ320" s="1110"/>
      <c r="GR320" s="1110"/>
      <c r="GS320" s="1110"/>
      <c r="GT320" s="1110"/>
      <c r="GU320" s="1110"/>
      <c r="GV320" s="1110"/>
      <c r="GW320" s="1110"/>
      <c r="GX320" s="1110"/>
      <c r="GY320" s="1110"/>
      <c r="GZ320" s="1110"/>
      <c r="HA320" s="1110"/>
      <c r="HB320" s="1110"/>
      <c r="HC320" s="1110"/>
      <c r="HD320" s="1110"/>
      <c r="HE320" s="1110"/>
      <c r="HF320" s="1110"/>
      <c r="HG320" s="1110"/>
      <c r="HH320" s="1110"/>
      <c r="HI320" s="1110"/>
      <c r="HJ320" s="1110"/>
      <c r="HK320" s="1110"/>
      <c r="HL320" s="1110"/>
      <c r="HM320" s="1110"/>
      <c r="HN320" s="1110"/>
      <c r="HO320" s="1110"/>
      <c r="HP320" s="1110"/>
      <c r="HQ320" s="1110"/>
      <c r="HR320" s="1110"/>
      <c r="HS320" s="1110"/>
      <c r="HT320" s="1110"/>
      <c r="HU320" s="1110"/>
      <c r="HV320" s="1110"/>
      <c r="HW320" s="1110"/>
      <c r="HX320" s="1110"/>
      <c r="HY320" s="1110"/>
      <c r="HZ320" s="1110"/>
      <c r="IA320" s="1110"/>
      <c r="IB320" s="1110"/>
      <c r="IC320" s="1110"/>
      <c r="ID320" s="1109"/>
      <c r="IE320" s="1109"/>
      <c r="IF320" s="1110"/>
      <c r="IG320" s="1111"/>
      <c r="IH320" s="1110"/>
      <c r="II320" s="1110"/>
      <c r="IJ320" s="1110"/>
      <c r="IK320" s="1110"/>
      <c r="IL320" s="1110"/>
      <c r="IM320" s="1110"/>
      <c r="IN320" s="1110"/>
      <c r="IO320" s="1110"/>
      <c r="IP320" s="1110"/>
      <c r="IQ320" s="1110"/>
      <c r="IR320" s="1110"/>
      <c r="IS320" s="1110"/>
      <c r="IT320" s="1110"/>
      <c r="IU320" s="1110"/>
      <c r="IV320" s="1110"/>
      <c r="IW320" s="1110"/>
      <c r="IX320" s="1110"/>
      <c r="IY320" s="1110"/>
      <c r="IZ320" s="1110"/>
      <c r="JA320" s="1110"/>
      <c r="JB320" s="1110"/>
      <c r="JC320" s="1110"/>
      <c r="JD320" s="1110"/>
      <c r="JE320" s="1110"/>
      <c r="JF320" s="1110"/>
      <c r="JG320" s="1110"/>
      <c r="JH320" s="1110"/>
      <c r="JI320" s="1110"/>
      <c r="JJ320" s="1110"/>
      <c r="JK320" s="1146"/>
    </row>
    <row r="321" spans="1:271" ht="18.95" hidden="1" customHeight="1">
      <c r="A321" s="1113"/>
      <c r="B321" s="1114"/>
      <c r="C321" s="1115"/>
      <c r="D321" s="1115"/>
      <c r="E321" s="1116"/>
      <c r="F321" s="1128"/>
      <c r="G321" s="1116"/>
      <c r="H321" s="1115"/>
      <c r="I321" s="1117"/>
      <c r="J321" s="1117"/>
      <c r="K321" s="1118"/>
      <c r="L321" s="1118"/>
      <c r="M321" s="1118"/>
      <c r="N321" s="1119"/>
      <c r="O321" s="1120"/>
      <c r="P321" s="1119"/>
      <c r="Q321" s="1119"/>
      <c r="R321" s="1119"/>
      <c r="S321" s="1131"/>
      <c r="T321" s="1131"/>
      <c r="U321" s="1131"/>
      <c r="V321" s="1131"/>
      <c r="W321" s="1059"/>
      <c r="X321" s="1119"/>
      <c r="Y321" s="1122"/>
      <c r="Z321" s="1122"/>
      <c r="AA321" s="1103"/>
      <c r="AB321" s="1103"/>
      <c r="AC321" s="1103"/>
      <c r="AD321" s="1103"/>
      <c r="AE321" s="1103"/>
      <c r="AF321" s="1103"/>
      <c r="AG321" s="1103"/>
      <c r="AH321" s="1103"/>
      <c r="AI321" s="1103"/>
      <c r="AJ321" s="1103"/>
      <c r="AK321" s="1103"/>
      <c r="AL321" s="1103"/>
      <c r="AM321" s="1103"/>
      <c r="AN321" s="1104"/>
      <c r="AO321" s="1103"/>
      <c r="AP321" s="1103"/>
      <c r="AQ321" s="1103"/>
      <c r="AR321" s="1103"/>
      <c r="AS321" s="1103"/>
      <c r="AT321" s="1103"/>
      <c r="AU321" s="1103"/>
      <c r="AV321" s="1103"/>
      <c r="AW321" s="1103"/>
      <c r="AX321" s="1103"/>
      <c r="AY321" s="1103"/>
      <c r="AZ321" s="1103"/>
      <c r="BA321" s="1103"/>
      <c r="BB321" s="1103"/>
      <c r="BC321" s="1103"/>
      <c r="BD321" s="1103"/>
      <c r="BE321" s="1103"/>
      <c r="BF321" s="1103"/>
      <c r="BG321" s="1103"/>
      <c r="BH321" s="1103"/>
      <c r="BI321" s="1103"/>
      <c r="BJ321" s="1103"/>
      <c r="BK321" s="1103"/>
      <c r="BL321" s="1103"/>
      <c r="BM321" s="1103"/>
      <c r="BN321" s="1103"/>
      <c r="BO321" s="1103"/>
      <c r="BP321" s="1103"/>
      <c r="BQ321" s="1103"/>
      <c r="BR321" s="1103"/>
      <c r="BS321" s="1103"/>
      <c r="BT321" s="1103"/>
      <c r="BU321" s="1103"/>
      <c r="BV321" s="1103"/>
      <c r="BW321" s="1103"/>
      <c r="BX321" s="1103"/>
      <c r="BY321" s="1103"/>
      <c r="BZ321" s="1103"/>
      <c r="CA321" s="1103"/>
      <c r="CB321" s="1103"/>
      <c r="CC321" s="1103"/>
      <c r="CD321" s="1103"/>
      <c r="CE321" s="1103"/>
      <c r="CF321" s="1103"/>
      <c r="CG321" s="1103"/>
      <c r="CH321" s="1103"/>
      <c r="CI321" s="1103"/>
      <c r="CJ321" s="1103"/>
      <c r="CK321" s="1103"/>
      <c r="CL321" s="1103"/>
      <c r="CM321" s="1103"/>
      <c r="CN321" s="1103"/>
      <c r="CO321" s="1103"/>
      <c r="CP321" s="1103"/>
      <c r="CQ321" s="1103"/>
      <c r="CR321" s="1103"/>
      <c r="CS321" s="1103"/>
      <c r="CT321" s="1103"/>
      <c r="CU321" s="1103"/>
      <c r="CV321" s="1103"/>
      <c r="CW321" s="1103"/>
      <c r="CX321" s="1103"/>
      <c r="CY321" s="1103"/>
      <c r="CZ321" s="1103"/>
      <c r="DA321" s="1103"/>
      <c r="DB321" s="1103"/>
      <c r="DC321" s="1103"/>
      <c r="DD321" s="1103"/>
      <c r="DE321" s="1103"/>
      <c r="DF321" s="1103"/>
      <c r="DG321" s="1103"/>
      <c r="DH321" s="1103"/>
      <c r="DI321" s="1103"/>
      <c r="DJ321" s="1103"/>
      <c r="DK321" s="1104"/>
      <c r="DL321" s="1103"/>
      <c r="DM321" s="1103"/>
      <c r="DN321" s="1103"/>
      <c r="DO321" s="1103"/>
      <c r="DP321" s="1103"/>
      <c r="DQ321" s="1103"/>
      <c r="DR321" s="1103"/>
      <c r="DS321" s="1103"/>
      <c r="DT321" s="1103"/>
      <c r="DU321" s="1103"/>
      <c r="DV321" s="1103"/>
      <c r="DW321" s="1103"/>
      <c r="DX321" s="1103"/>
      <c r="DY321" s="1103"/>
      <c r="DZ321" s="1103"/>
      <c r="EA321" s="1103"/>
      <c r="EB321" s="1103"/>
      <c r="EC321" s="1103"/>
      <c r="ED321" s="1103"/>
      <c r="EE321" s="1103"/>
      <c r="EF321" s="1103"/>
      <c r="EG321" s="1103"/>
      <c r="EH321" s="1103"/>
      <c r="EI321" s="1103"/>
      <c r="EJ321" s="1103"/>
      <c r="EK321" s="1103"/>
      <c r="EL321" s="1104"/>
      <c r="EM321" s="1103"/>
      <c r="EN321" s="1103"/>
      <c r="EO321" s="1103"/>
      <c r="EP321" s="1103"/>
      <c r="EQ321" s="1103"/>
      <c r="ER321" s="1103"/>
      <c r="ES321" s="1103"/>
      <c r="ET321" s="1103"/>
      <c r="EU321" s="1103"/>
      <c r="EV321" s="1103"/>
      <c r="EW321" s="1103"/>
      <c r="EX321" s="1103"/>
      <c r="EY321" s="1103"/>
      <c r="EZ321" s="1103"/>
      <c r="FA321" s="1103"/>
      <c r="FB321" s="1103"/>
      <c r="FC321" s="1103"/>
      <c r="FD321" s="1103"/>
      <c r="FE321" s="1103"/>
      <c r="FF321" s="1105"/>
      <c r="FG321" s="1103"/>
      <c r="FH321" s="1103"/>
      <c r="FI321" s="1103"/>
      <c r="FJ321" s="1103"/>
      <c r="FK321" s="1103"/>
      <c r="FL321" s="1103"/>
      <c r="FM321" s="1103"/>
      <c r="FN321" s="1103"/>
      <c r="FO321" s="1103"/>
      <c r="FP321" s="1103"/>
      <c r="FQ321" s="1106"/>
      <c r="FR321" s="1106"/>
      <c r="FS321" s="1103"/>
      <c r="FT321" s="1103"/>
      <c r="FU321" s="1103"/>
      <c r="FV321" s="1103"/>
      <c r="FW321" s="1103"/>
      <c r="FX321" s="1103"/>
      <c r="FY321" s="1103"/>
      <c r="FZ321" s="1103"/>
      <c r="GA321" s="1103"/>
      <c r="GB321" s="1103"/>
      <c r="GC321" s="1103"/>
      <c r="GD321" s="1107"/>
      <c r="GE321" s="1107"/>
      <c r="GF321" s="1107"/>
      <c r="GG321" s="1107"/>
      <c r="GH321" s="1108"/>
      <c r="GI321" s="1109"/>
      <c r="GJ321" s="1107"/>
      <c r="GK321" s="1107"/>
      <c r="GL321" s="1107"/>
      <c r="GM321" s="1107"/>
      <c r="GN321" s="1107"/>
      <c r="GO321" s="1107"/>
      <c r="GP321" s="1110"/>
      <c r="GQ321" s="1110"/>
      <c r="GR321" s="1110"/>
      <c r="GS321" s="1110"/>
      <c r="GT321" s="1110"/>
      <c r="GU321" s="1110"/>
      <c r="GV321" s="1110"/>
      <c r="GW321" s="1110"/>
      <c r="GX321" s="1110"/>
      <c r="GY321" s="1110"/>
      <c r="GZ321" s="1110"/>
      <c r="HA321" s="1110"/>
      <c r="HB321" s="1110"/>
      <c r="HC321" s="1110"/>
      <c r="HD321" s="1110"/>
      <c r="HE321" s="1110"/>
      <c r="HF321" s="1110"/>
      <c r="HG321" s="1110"/>
      <c r="HH321" s="1110"/>
      <c r="HI321" s="1110"/>
      <c r="HJ321" s="1110"/>
      <c r="HK321" s="1110"/>
      <c r="HL321" s="1110"/>
      <c r="HM321" s="1110"/>
      <c r="HN321" s="1110"/>
      <c r="HO321" s="1110"/>
      <c r="HP321" s="1110"/>
      <c r="HQ321" s="1110"/>
      <c r="HR321" s="1110"/>
      <c r="HS321" s="1110"/>
      <c r="HT321" s="1110"/>
      <c r="HU321" s="1110"/>
      <c r="HV321" s="1110"/>
      <c r="HW321" s="1110"/>
      <c r="HX321" s="1110"/>
      <c r="HY321" s="1110"/>
      <c r="HZ321" s="1110"/>
      <c r="IA321" s="1110"/>
      <c r="IB321" s="1110"/>
      <c r="IC321" s="1110"/>
      <c r="ID321" s="1109"/>
      <c r="IE321" s="1109"/>
      <c r="IF321" s="1110"/>
      <c r="IG321" s="1111"/>
      <c r="IH321" s="1110"/>
      <c r="II321" s="1110"/>
      <c r="IJ321" s="1110"/>
      <c r="IK321" s="1110"/>
      <c r="IL321" s="1110"/>
      <c r="IM321" s="1110"/>
      <c r="IN321" s="1110"/>
      <c r="IO321" s="1110"/>
      <c r="IP321" s="1110"/>
      <c r="IQ321" s="1110"/>
      <c r="IR321" s="1110"/>
      <c r="IS321" s="1110"/>
      <c r="IT321" s="1110"/>
      <c r="IU321" s="1110"/>
      <c r="IV321" s="1110"/>
      <c r="IW321" s="1110"/>
      <c r="IX321" s="1110"/>
      <c r="IY321" s="1110"/>
      <c r="IZ321" s="1110"/>
      <c r="JA321" s="1110"/>
      <c r="JB321" s="1110"/>
      <c r="JC321" s="1110"/>
      <c r="JD321" s="1110"/>
      <c r="JE321" s="1110"/>
      <c r="JF321" s="1110"/>
      <c r="JG321" s="1110"/>
      <c r="JH321" s="1110"/>
      <c r="JI321" s="1110"/>
      <c r="JJ321" s="1110"/>
      <c r="JK321" s="1146"/>
    </row>
    <row r="322" spans="1:271" ht="18.95" hidden="1" customHeight="1">
      <c r="A322" s="1113"/>
      <c r="B322" s="1114"/>
      <c r="C322" s="1115"/>
      <c r="D322" s="1115"/>
      <c r="E322" s="1116"/>
      <c r="F322" s="1128"/>
      <c r="G322" s="1116"/>
      <c r="H322" s="1115"/>
      <c r="I322" s="1117"/>
      <c r="J322" s="1117"/>
      <c r="K322" s="1118"/>
      <c r="L322" s="1118"/>
      <c r="M322" s="1118"/>
      <c r="N322" s="1119"/>
      <c r="O322" s="1120"/>
      <c r="P322" s="1119"/>
      <c r="Q322" s="1119"/>
      <c r="R322" s="1119"/>
      <c r="S322" s="1119"/>
      <c r="T322" s="1119"/>
      <c r="U322" s="1119"/>
      <c r="V322" s="1119"/>
      <c r="W322" s="1044"/>
      <c r="X322" s="1119"/>
      <c r="Y322" s="1122"/>
      <c r="Z322" s="1122"/>
      <c r="AA322" s="1103"/>
      <c r="AB322" s="1103"/>
      <c r="AC322" s="1103"/>
      <c r="AD322" s="1103"/>
      <c r="AE322" s="1103"/>
      <c r="AF322" s="1103"/>
      <c r="AG322" s="1103"/>
      <c r="AH322" s="1103"/>
      <c r="AI322" s="1103"/>
      <c r="AJ322" s="1103"/>
      <c r="AK322" s="1103"/>
      <c r="AL322" s="1103"/>
      <c r="AM322" s="1103"/>
      <c r="AN322" s="1104"/>
      <c r="AO322" s="1103"/>
      <c r="AP322" s="1103"/>
      <c r="AQ322" s="1103"/>
      <c r="AR322" s="1103"/>
      <c r="AS322" s="1103"/>
      <c r="AT322" s="1103"/>
      <c r="AU322" s="1103"/>
      <c r="AV322" s="1103"/>
      <c r="AW322" s="1103"/>
      <c r="AX322" s="1103"/>
      <c r="AY322" s="1103"/>
      <c r="AZ322" s="1103"/>
      <c r="BA322" s="1103"/>
      <c r="BB322" s="1103"/>
      <c r="BC322" s="1103"/>
      <c r="BD322" s="1103"/>
      <c r="BE322" s="1103"/>
      <c r="BF322" s="1103"/>
      <c r="BG322" s="1103"/>
      <c r="BH322" s="1103"/>
      <c r="BI322" s="1103"/>
      <c r="BJ322" s="1103"/>
      <c r="BK322" s="1103"/>
      <c r="BL322" s="1103"/>
      <c r="BM322" s="1103"/>
      <c r="BN322" s="1103"/>
      <c r="BO322" s="1103"/>
      <c r="BP322" s="1103"/>
      <c r="BQ322" s="1103"/>
      <c r="BR322" s="1103"/>
      <c r="BS322" s="1103"/>
      <c r="BT322" s="1103"/>
      <c r="BU322" s="1103"/>
      <c r="BV322" s="1103"/>
      <c r="BW322" s="1103"/>
      <c r="BX322" s="1103"/>
      <c r="BY322" s="1103"/>
      <c r="BZ322" s="1103"/>
      <c r="CA322" s="1103"/>
      <c r="CB322" s="1103"/>
      <c r="CC322" s="1103"/>
      <c r="CD322" s="1103"/>
      <c r="CE322" s="1103"/>
      <c r="CF322" s="1103"/>
      <c r="CG322" s="1103"/>
      <c r="CH322" s="1103"/>
      <c r="CI322" s="1103"/>
      <c r="CJ322" s="1103"/>
      <c r="CK322" s="1103"/>
      <c r="CL322" s="1103"/>
      <c r="CM322" s="1103"/>
      <c r="CN322" s="1103"/>
      <c r="CO322" s="1103"/>
      <c r="CP322" s="1103"/>
      <c r="CQ322" s="1103"/>
      <c r="CR322" s="1103"/>
      <c r="CS322" s="1103"/>
      <c r="CT322" s="1103"/>
      <c r="CU322" s="1103"/>
      <c r="CV322" s="1103"/>
      <c r="CW322" s="1103"/>
      <c r="CX322" s="1103"/>
      <c r="CY322" s="1103"/>
      <c r="CZ322" s="1103"/>
      <c r="DA322" s="1103"/>
      <c r="DB322" s="1103"/>
      <c r="DC322" s="1103"/>
      <c r="DD322" s="1103"/>
      <c r="DE322" s="1103"/>
      <c r="DF322" s="1103"/>
      <c r="DG322" s="1103"/>
      <c r="DH322" s="1103"/>
      <c r="DI322" s="1103"/>
      <c r="DJ322" s="1103"/>
      <c r="DK322" s="1104"/>
      <c r="DL322" s="1103"/>
      <c r="DM322" s="1103"/>
      <c r="DN322" s="1103"/>
      <c r="DO322" s="1103"/>
      <c r="DP322" s="1103"/>
      <c r="DQ322" s="1103"/>
      <c r="DR322" s="1103"/>
      <c r="DS322" s="1103"/>
      <c r="DT322" s="1103"/>
      <c r="DU322" s="1103"/>
      <c r="DV322" s="1103"/>
      <c r="DW322" s="1103"/>
      <c r="DX322" s="1103"/>
      <c r="DY322" s="1103"/>
      <c r="DZ322" s="1103"/>
      <c r="EA322" s="1103"/>
      <c r="EB322" s="1103"/>
      <c r="EC322" s="1103"/>
      <c r="ED322" s="1103"/>
      <c r="EE322" s="1103"/>
      <c r="EF322" s="1103"/>
      <c r="EG322" s="1103"/>
      <c r="EH322" s="1103"/>
      <c r="EI322" s="1103"/>
      <c r="EJ322" s="1103"/>
      <c r="EK322" s="1103"/>
      <c r="EL322" s="1104"/>
      <c r="EM322" s="1103"/>
      <c r="EN322" s="1103"/>
      <c r="EO322" s="1103"/>
      <c r="EP322" s="1103"/>
      <c r="EQ322" s="1103"/>
      <c r="ER322" s="1103"/>
      <c r="ES322" s="1103"/>
      <c r="ET322" s="1103"/>
      <c r="EU322" s="1103"/>
      <c r="EV322" s="1103"/>
      <c r="EW322" s="1103"/>
      <c r="EX322" s="1103"/>
      <c r="EY322" s="1103"/>
      <c r="EZ322" s="1103"/>
      <c r="FA322" s="1103"/>
      <c r="FB322" s="1103"/>
      <c r="FC322" s="1103"/>
      <c r="FD322" s="1103"/>
      <c r="FE322" s="1103"/>
      <c r="FF322" s="1105"/>
      <c r="FG322" s="1103"/>
      <c r="FH322" s="1103"/>
      <c r="FI322" s="1103"/>
      <c r="FJ322" s="1103"/>
      <c r="FK322" s="1103"/>
      <c r="FL322" s="1103"/>
      <c r="FM322" s="1103"/>
      <c r="FN322" s="1103"/>
      <c r="FO322" s="1103"/>
      <c r="FP322" s="1103"/>
      <c r="FQ322" s="1106"/>
      <c r="FR322" s="1106"/>
      <c r="FS322" s="1103"/>
      <c r="FT322" s="1103"/>
      <c r="FU322" s="1103"/>
      <c r="FV322" s="1103"/>
      <c r="FW322" s="1103"/>
      <c r="FX322" s="1103"/>
      <c r="FY322" s="1103"/>
      <c r="FZ322" s="1103"/>
      <c r="GA322" s="1103"/>
      <c r="GB322" s="1103"/>
      <c r="GC322" s="1103"/>
      <c r="GD322" s="1107"/>
      <c r="GE322" s="1107"/>
      <c r="GF322" s="1107"/>
      <c r="GG322" s="1107"/>
      <c r="GH322" s="1108"/>
      <c r="GI322" s="1109"/>
      <c r="GJ322" s="1107"/>
      <c r="GK322" s="1107"/>
      <c r="GL322" s="1107"/>
      <c r="GM322" s="1107"/>
      <c r="GN322" s="1107"/>
      <c r="GO322" s="1107"/>
      <c r="GP322" s="1110"/>
      <c r="GQ322" s="1110"/>
      <c r="GR322" s="1110"/>
      <c r="GS322" s="1110"/>
      <c r="GT322" s="1110"/>
      <c r="GU322" s="1110"/>
      <c r="GV322" s="1110"/>
      <c r="GW322" s="1110"/>
      <c r="GX322" s="1110"/>
      <c r="GY322" s="1110"/>
      <c r="GZ322" s="1110"/>
      <c r="HA322" s="1110"/>
      <c r="HB322" s="1110"/>
      <c r="HC322" s="1110"/>
      <c r="HD322" s="1110"/>
      <c r="HE322" s="1110"/>
      <c r="HF322" s="1110"/>
      <c r="HG322" s="1110"/>
      <c r="HH322" s="1110"/>
      <c r="HI322" s="1110"/>
      <c r="HJ322" s="1110"/>
      <c r="HK322" s="1110"/>
      <c r="HL322" s="1110"/>
      <c r="HM322" s="1110"/>
      <c r="HN322" s="1110"/>
      <c r="HO322" s="1110"/>
      <c r="HP322" s="1110"/>
      <c r="HQ322" s="1110"/>
      <c r="HR322" s="1110"/>
      <c r="HS322" s="1110"/>
      <c r="HT322" s="1110"/>
      <c r="HU322" s="1110"/>
      <c r="HV322" s="1110"/>
      <c r="HW322" s="1110"/>
      <c r="HX322" s="1110"/>
      <c r="HY322" s="1110"/>
      <c r="HZ322" s="1110"/>
      <c r="IA322" s="1110"/>
      <c r="IB322" s="1110"/>
      <c r="IC322" s="1110"/>
      <c r="ID322" s="1109"/>
      <c r="IE322" s="1109"/>
      <c r="IF322" s="1110"/>
      <c r="IG322" s="1111"/>
      <c r="IH322" s="1110"/>
      <c r="II322" s="1110"/>
      <c r="IJ322" s="1110"/>
      <c r="IK322" s="1110"/>
      <c r="IL322" s="1110"/>
      <c r="IM322" s="1110"/>
      <c r="IN322" s="1110"/>
      <c r="IO322" s="1110"/>
      <c r="IP322" s="1110"/>
      <c r="IQ322" s="1110"/>
      <c r="IR322" s="1110"/>
      <c r="IS322" s="1110"/>
      <c r="IT322" s="1110"/>
      <c r="IU322" s="1110"/>
      <c r="IV322" s="1110"/>
      <c r="IW322" s="1110"/>
      <c r="IX322" s="1110"/>
      <c r="IY322" s="1110"/>
      <c r="IZ322" s="1110"/>
      <c r="JA322" s="1110"/>
      <c r="JB322" s="1110"/>
      <c r="JC322" s="1110"/>
      <c r="JD322" s="1110"/>
      <c r="JE322" s="1110"/>
      <c r="JF322" s="1110"/>
      <c r="JG322" s="1110"/>
      <c r="JH322" s="1110"/>
      <c r="JI322" s="1110"/>
      <c r="JJ322" s="1110"/>
      <c r="JK322" s="1146"/>
    </row>
    <row r="323" spans="1:271" ht="18.95" hidden="1" customHeight="1">
      <c r="A323" s="1113"/>
      <c r="B323" s="1114"/>
      <c r="C323" s="1115"/>
      <c r="D323" s="1115"/>
      <c r="E323" s="1116"/>
      <c r="F323" s="1128"/>
      <c r="G323" s="1116"/>
      <c r="H323" s="1115"/>
      <c r="I323" s="1117"/>
      <c r="J323" s="1117"/>
      <c r="K323" s="1118"/>
      <c r="L323" s="1118"/>
      <c r="M323" s="1118"/>
      <c r="N323" s="1119"/>
      <c r="O323" s="1120"/>
      <c r="P323" s="1119"/>
      <c r="Q323" s="1119"/>
      <c r="R323" s="1119"/>
      <c r="S323" s="1131"/>
      <c r="T323" s="1131"/>
      <c r="U323" s="1131"/>
      <c r="V323" s="1131"/>
      <c r="W323" s="1059"/>
      <c r="X323" s="1119"/>
      <c r="Y323" s="1122"/>
      <c r="Z323" s="1122"/>
      <c r="AA323" s="1103"/>
      <c r="AB323" s="1103"/>
      <c r="AC323" s="1103"/>
      <c r="AD323" s="1103"/>
      <c r="AE323" s="1103"/>
      <c r="AF323" s="1103"/>
      <c r="AG323" s="1103"/>
      <c r="AH323" s="1103"/>
      <c r="AI323" s="1103"/>
      <c r="AJ323" s="1103"/>
      <c r="AK323" s="1103"/>
      <c r="AL323" s="1103"/>
      <c r="AM323" s="1103"/>
      <c r="AN323" s="1104"/>
      <c r="AO323" s="1103"/>
      <c r="AP323" s="1103"/>
      <c r="AQ323" s="1103"/>
      <c r="AR323" s="1103"/>
      <c r="AS323" s="1103"/>
      <c r="AT323" s="1103"/>
      <c r="AU323" s="1103"/>
      <c r="AV323" s="1103"/>
      <c r="AW323" s="1103"/>
      <c r="AX323" s="1103"/>
      <c r="AY323" s="1103"/>
      <c r="AZ323" s="1103"/>
      <c r="BA323" s="1103"/>
      <c r="BB323" s="1103"/>
      <c r="BC323" s="1103"/>
      <c r="BD323" s="1103"/>
      <c r="BE323" s="1103"/>
      <c r="BF323" s="1103"/>
      <c r="BG323" s="1103"/>
      <c r="BH323" s="1103"/>
      <c r="BI323" s="1103"/>
      <c r="BJ323" s="1103"/>
      <c r="BK323" s="1103"/>
      <c r="BL323" s="1103"/>
      <c r="BM323" s="1103"/>
      <c r="BN323" s="1103"/>
      <c r="BO323" s="1103"/>
      <c r="BP323" s="1103"/>
      <c r="BQ323" s="1103"/>
      <c r="BR323" s="1103"/>
      <c r="BS323" s="1103"/>
      <c r="BT323" s="1103"/>
      <c r="BU323" s="1103"/>
      <c r="BV323" s="1103"/>
      <c r="BW323" s="1103"/>
      <c r="BX323" s="1103"/>
      <c r="BY323" s="1103"/>
      <c r="BZ323" s="1103"/>
      <c r="CA323" s="1103"/>
      <c r="CB323" s="1103"/>
      <c r="CC323" s="1103"/>
      <c r="CD323" s="1103"/>
      <c r="CE323" s="1103"/>
      <c r="CF323" s="1103"/>
      <c r="CG323" s="1103"/>
      <c r="CH323" s="1103"/>
      <c r="CI323" s="1103"/>
      <c r="CJ323" s="1103"/>
      <c r="CK323" s="1103"/>
      <c r="CL323" s="1103"/>
      <c r="CM323" s="1103"/>
      <c r="CN323" s="1103"/>
      <c r="CO323" s="1103"/>
      <c r="CP323" s="1103"/>
      <c r="CQ323" s="1103"/>
      <c r="CR323" s="1103"/>
      <c r="CS323" s="1103"/>
      <c r="CT323" s="1103"/>
      <c r="CU323" s="1103"/>
      <c r="CV323" s="1103"/>
      <c r="CW323" s="1103"/>
      <c r="CX323" s="1103"/>
      <c r="CY323" s="1103"/>
      <c r="CZ323" s="1103"/>
      <c r="DA323" s="1103"/>
      <c r="DB323" s="1103"/>
      <c r="DC323" s="1103"/>
      <c r="DD323" s="1103"/>
      <c r="DE323" s="1103"/>
      <c r="DF323" s="1103"/>
      <c r="DG323" s="1103"/>
      <c r="DH323" s="1103"/>
      <c r="DI323" s="1103"/>
      <c r="DJ323" s="1103"/>
      <c r="DK323" s="1104"/>
      <c r="DL323" s="1103"/>
      <c r="DM323" s="1103"/>
      <c r="DN323" s="1103"/>
      <c r="DO323" s="1103"/>
      <c r="DP323" s="1103"/>
      <c r="DQ323" s="1103"/>
      <c r="DR323" s="1103"/>
      <c r="DS323" s="1103"/>
      <c r="DT323" s="1103"/>
      <c r="DU323" s="1103"/>
      <c r="DV323" s="1103"/>
      <c r="DW323" s="1103"/>
      <c r="DX323" s="1103"/>
      <c r="DY323" s="1103"/>
      <c r="DZ323" s="1103"/>
      <c r="EA323" s="1103"/>
      <c r="EB323" s="1103"/>
      <c r="EC323" s="1103"/>
      <c r="ED323" s="1103"/>
      <c r="EE323" s="1103"/>
      <c r="EF323" s="1103"/>
      <c r="EG323" s="1103"/>
      <c r="EH323" s="1103"/>
      <c r="EI323" s="1103"/>
      <c r="EJ323" s="1103"/>
      <c r="EK323" s="1103"/>
      <c r="EL323" s="1104"/>
      <c r="EM323" s="1103"/>
      <c r="EN323" s="1103"/>
      <c r="EO323" s="1103"/>
      <c r="EP323" s="1103"/>
      <c r="EQ323" s="1103"/>
      <c r="ER323" s="1103"/>
      <c r="ES323" s="1103"/>
      <c r="ET323" s="1103"/>
      <c r="EU323" s="1103"/>
      <c r="EV323" s="1103"/>
      <c r="EW323" s="1103"/>
      <c r="EX323" s="1103"/>
      <c r="EY323" s="1103"/>
      <c r="EZ323" s="1103"/>
      <c r="FA323" s="1103"/>
      <c r="FB323" s="1103"/>
      <c r="FC323" s="1103"/>
      <c r="FD323" s="1103"/>
      <c r="FE323" s="1103"/>
      <c r="FF323" s="1105"/>
      <c r="FG323" s="1103"/>
      <c r="FH323" s="1103"/>
      <c r="FI323" s="1103"/>
      <c r="FJ323" s="1103"/>
      <c r="FK323" s="1103"/>
      <c r="FL323" s="1103"/>
      <c r="FM323" s="1103"/>
      <c r="FN323" s="1103"/>
      <c r="FO323" s="1103"/>
      <c r="FP323" s="1103"/>
      <c r="FQ323" s="1106"/>
      <c r="FR323" s="1106"/>
      <c r="FS323" s="1103"/>
      <c r="FT323" s="1103"/>
      <c r="FU323" s="1103"/>
      <c r="FV323" s="1103"/>
      <c r="FW323" s="1103"/>
      <c r="FX323" s="1103"/>
      <c r="FY323" s="1103"/>
      <c r="FZ323" s="1103"/>
      <c r="GA323" s="1103"/>
      <c r="GB323" s="1103"/>
      <c r="GC323" s="1103"/>
      <c r="GD323" s="1107"/>
      <c r="GE323" s="1107"/>
      <c r="GF323" s="1107"/>
      <c r="GG323" s="1107"/>
      <c r="GH323" s="1108"/>
      <c r="GI323" s="1109"/>
      <c r="GJ323" s="1107"/>
      <c r="GK323" s="1107"/>
      <c r="GL323" s="1107"/>
      <c r="GM323" s="1107"/>
      <c r="GN323" s="1107"/>
      <c r="GO323" s="1107"/>
      <c r="GP323" s="1110"/>
      <c r="GQ323" s="1110"/>
      <c r="GR323" s="1110"/>
      <c r="GS323" s="1110"/>
      <c r="GT323" s="1110"/>
      <c r="GU323" s="1110"/>
      <c r="GV323" s="1110"/>
      <c r="GW323" s="1110"/>
      <c r="GX323" s="1110"/>
      <c r="GY323" s="1110"/>
      <c r="GZ323" s="1110"/>
      <c r="HA323" s="1110"/>
      <c r="HB323" s="1110"/>
      <c r="HC323" s="1110"/>
      <c r="HD323" s="1110"/>
      <c r="HE323" s="1110"/>
      <c r="HF323" s="1110"/>
      <c r="HG323" s="1110"/>
      <c r="HH323" s="1110"/>
      <c r="HI323" s="1110"/>
      <c r="HJ323" s="1110"/>
      <c r="HK323" s="1110"/>
      <c r="HL323" s="1110"/>
      <c r="HM323" s="1110"/>
      <c r="HN323" s="1110"/>
      <c r="HO323" s="1110"/>
      <c r="HP323" s="1110"/>
      <c r="HQ323" s="1110"/>
      <c r="HR323" s="1110"/>
      <c r="HS323" s="1110"/>
      <c r="HT323" s="1110"/>
      <c r="HU323" s="1110"/>
      <c r="HV323" s="1110"/>
      <c r="HW323" s="1110"/>
      <c r="HX323" s="1110"/>
      <c r="HY323" s="1110"/>
      <c r="HZ323" s="1110"/>
      <c r="IA323" s="1110"/>
      <c r="IB323" s="1110"/>
      <c r="IC323" s="1110"/>
      <c r="ID323" s="1109"/>
      <c r="IE323" s="1109"/>
      <c r="IF323" s="1110"/>
      <c r="IG323" s="1111"/>
      <c r="IH323" s="1110"/>
      <c r="II323" s="1110"/>
      <c r="IJ323" s="1110"/>
      <c r="IK323" s="1110"/>
      <c r="IL323" s="1110"/>
      <c r="IM323" s="1110"/>
      <c r="IN323" s="1110"/>
      <c r="IO323" s="1110"/>
      <c r="IP323" s="1110"/>
      <c r="IQ323" s="1110"/>
      <c r="IR323" s="1110"/>
      <c r="IS323" s="1110"/>
      <c r="IT323" s="1110"/>
      <c r="IU323" s="1110"/>
      <c r="IV323" s="1110"/>
      <c r="IW323" s="1110"/>
      <c r="IX323" s="1110"/>
      <c r="IY323" s="1110"/>
      <c r="IZ323" s="1110"/>
      <c r="JA323" s="1110"/>
      <c r="JB323" s="1110"/>
      <c r="JC323" s="1110"/>
      <c r="JD323" s="1110"/>
      <c r="JE323" s="1110"/>
      <c r="JF323" s="1110"/>
      <c r="JG323" s="1110"/>
      <c r="JH323" s="1110"/>
      <c r="JI323" s="1110"/>
      <c r="JJ323" s="1110"/>
      <c r="JK323" s="1146"/>
    </row>
    <row r="324" spans="1:271" ht="18.95" hidden="1" customHeight="1">
      <c r="A324" s="1113"/>
      <c r="B324" s="1114"/>
      <c r="C324" s="1115"/>
      <c r="D324" s="1115"/>
      <c r="E324" s="1116"/>
      <c r="F324" s="1128"/>
      <c r="G324" s="1116"/>
      <c r="H324" s="1115"/>
      <c r="I324" s="1117"/>
      <c r="J324" s="1117"/>
      <c r="K324" s="1118"/>
      <c r="L324" s="1118"/>
      <c r="M324" s="1118"/>
      <c r="N324" s="1119"/>
      <c r="O324" s="1120"/>
      <c r="P324" s="1119"/>
      <c r="Q324" s="1119"/>
      <c r="R324" s="1119"/>
      <c r="S324" s="1119"/>
      <c r="T324" s="1119"/>
      <c r="U324" s="1119"/>
      <c r="V324" s="1119"/>
      <c r="W324" s="1044"/>
      <c r="X324" s="1119"/>
      <c r="Y324" s="1122"/>
      <c r="Z324" s="1122"/>
      <c r="AA324" s="1103"/>
      <c r="AB324" s="1103"/>
      <c r="AC324" s="1103"/>
      <c r="AD324" s="1103"/>
      <c r="AE324" s="1103"/>
      <c r="AF324" s="1103"/>
      <c r="AG324" s="1103"/>
      <c r="AH324" s="1103"/>
      <c r="AI324" s="1103"/>
      <c r="AJ324" s="1103"/>
      <c r="AK324" s="1103"/>
      <c r="AL324" s="1103"/>
      <c r="AM324" s="1103"/>
      <c r="AN324" s="1104"/>
      <c r="AO324" s="1103"/>
      <c r="AP324" s="1103"/>
      <c r="AQ324" s="1103"/>
      <c r="AR324" s="1103"/>
      <c r="AS324" s="1103"/>
      <c r="AT324" s="1103"/>
      <c r="AU324" s="1103"/>
      <c r="AV324" s="1103"/>
      <c r="AW324" s="1103"/>
      <c r="AX324" s="1103"/>
      <c r="AY324" s="1103"/>
      <c r="AZ324" s="1103"/>
      <c r="BA324" s="1103"/>
      <c r="BB324" s="1103"/>
      <c r="BC324" s="1103"/>
      <c r="BD324" s="1103"/>
      <c r="BE324" s="1103"/>
      <c r="BF324" s="1103"/>
      <c r="BG324" s="1103"/>
      <c r="BH324" s="1103"/>
      <c r="BI324" s="1103"/>
      <c r="BJ324" s="1103"/>
      <c r="BK324" s="1103"/>
      <c r="BL324" s="1103"/>
      <c r="BM324" s="1103"/>
      <c r="BN324" s="1103"/>
      <c r="BO324" s="1103"/>
      <c r="BP324" s="1103"/>
      <c r="BQ324" s="1103"/>
      <c r="BR324" s="1103"/>
      <c r="BS324" s="1103"/>
      <c r="BT324" s="1103"/>
      <c r="BU324" s="1103"/>
      <c r="BV324" s="1103"/>
      <c r="BW324" s="1103"/>
      <c r="BX324" s="1103"/>
      <c r="BY324" s="1103"/>
      <c r="BZ324" s="1103"/>
      <c r="CA324" s="1103"/>
      <c r="CB324" s="1103"/>
      <c r="CC324" s="1103"/>
      <c r="CD324" s="1103"/>
      <c r="CE324" s="1103"/>
      <c r="CF324" s="1103"/>
      <c r="CG324" s="1103"/>
      <c r="CH324" s="1103"/>
      <c r="CI324" s="1103"/>
      <c r="CJ324" s="1103"/>
      <c r="CK324" s="1103"/>
      <c r="CL324" s="1103"/>
      <c r="CM324" s="1103"/>
      <c r="CN324" s="1103"/>
      <c r="CO324" s="1103"/>
      <c r="CP324" s="1103"/>
      <c r="CQ324" s="1103"/>
      <c r="CR324" s="1103"/>
      <c r="CS324" s="1103"/>
      <c r="CT324" s="1103"/>
      <c r="CU324" s="1103"/>
      <c r="CV324" s="1103"/>
      <c r="CW324" s="1103"/>
      <c r="CX324" s="1103"/>
      <c r="CY324" s="1103"/>
      <c r="CZ324" s="1103"/>
      <c r="DA324" s="1103"/>
      <c r="DB324" s="1103"/>
      <c r="DC324" s="1103"/>
      <c r="DD324" s="1103"/>
      <c r="DE324" s="1103"/>
      <c r="DF324" s="1103"/>
      <c r="DG324" s="1103"/>
      <c r="DH324" s="1103"/>
      <c r="DI324" s="1103"/>
      <c r="DJ324" s="1103"/>
      <c r="DK324" s="1104"/>
      <c r="DL324" s="1103"/>
      <c r="DM324" s="1103"/>
      <c r="DN324" s="1103"/>
      <c r="DO324" s="1103"/>
      <c r="DP324" s="1103"/>
      <c r="DQ324" s="1103"/>
      <c r="DR324" s="1103"/>
      <c r="DS324" s="1103"/>
      <c r="DT324" s="1103"/>
      <c r="DU324" s="1103"/>
      <c r="DV324" s="1103"/>
      <c r="DW324" s="1103"/>
      <c r="DX324" s="1103"/>
      <c r="DY324" s="1103"/>
      <c r="DZ324" s="1103"/>
      <c r="EA324" s="1103"/>
      <c r="EB324" s="1103"/>
      <c r="EC324" s="1103"/>
      <c r="ED324" s="1103"/>
      <c r="EE324" s="1103"/>
      <c r="EF324" s="1103"/>
      <c r="EG324" s="1103"/>
      <c r="EH324" s="1103"/>
      <c r="EI324" s="1103"/>
      <c r="EJ324" s="1103"/>
      <c r="EK324" s="1103"/>
      <c r="EL324" s="1104"/>
      <c r="EM324" s="1103"/>
      <c r="EN324" s="1103"/>
      <c r="EO324" s="1103"/>
      <c r="EP324" s="1103"/>
      <c r="EQ324" s="1103"/>
      <c r="ER324" s="1103"/>
      <c r="ES324" s="1103"/>
      <c r="ET324" s="1103"/>
      <c r="EU324" s="1103"/>
      <c r="EV324" s="1103"/>
      <c r="EW324" s="1103"/>
      <c r="EX324" s="1103"/>
      <c r="EY324" s="1103"/>
      <c r="EZ324" s="1103"/>
      <c r="FA324" s="1103"/>
      <c r="FB324" s="1103"/>
      <c r="FC324" s="1103"/>
      <c r="FD324" s="1103"/>
      <c r="FE324" s="1103"/>
      <c r="FF324" s="1105"/>
      <c r="FG324" s="1103"/>
      <c r="FH324" s="1103"/>
      <c r="FI324" s="1103"/>
      <c r="FJ324" s="1103"/>
      <c r="FK324" s="1103"/>
      <c r="FL324" s="1103"/>
      <c r="FM324" s="1103"/>
      <c r="FN324" s="1103"/>
      <c r="FO324" s="1103"/>
      <c r="FP324" s="1103"/>
      <c r="FQ324" s="1106"/>
      <c r="FR324" s="1106"/>
      <c r="FS324" s="1103"/>
      <c r="FT324" s="1103"/>
      <c r="FU324" s="1103"/>
      <c r="FV324" s="1103"/>
      <c r="FW324" s="1103"/>
      <c r="FX324" s="1103"/>
      <c r="FY324" s="1103"/>
      <c r="FZ324" s="1103"/>
      <c r="GA324" s="1103"/>
      <c r="GB324" s="1103"/>
      <c r="GC324" s="1103"/>
      <c r="GD324" s="1107"/>
      <c r="GE324" s="1107"/>
      <c r="GF324" s="1107"/>
      <c r="GG324" s="1107"/>
      <c r="GH324" s="1108"/>
      <c r="GI324" s="1109"/>
      <c r="GJ324" s="1107"/>
      <c r="GK324" s="1107"/>
      <c r="GL324" s="1107"/>
      <c r="GM324" s="1107"/>
      <c r="GN324" s="1107"/>
      <c r="GO324" s="1107"/>
      <c r="GP324" s="1110"/>
      <c r="GQ324" s="1110"/>
      <c r="GR324" s="1110"/>
      <c r="GS324" s="1110"/>
      <c r="GT324" s="1110"/>
      <c r="GU324" s="1110"/>
      <c r="GV324" s="1110"/>
      <c r="GW324" s="1110"/>
      <c r="GX324" s="1110"/>
      <c r="GY324" s="1110"/>
      <c r="GZ324" s="1110"/>
      <c r="HA324" s="1110"/>
      <c r="HB324" s="1110"/>
      <c r="HC324" s="1110"/>
      <c r="HD324" s="1110"/>
      <c r="HE324" s="1110"/>
      <c r="HF324" s="1110"/>
      <c r="HG324" s="1110"/>
      <c r="HH324" s="1110"/>
      <c r="HI324" s="1110"/>
      <c r="HJ324" s="1110"/>
      <c r="HK324" s="1110"/>
      <c r="HL324" s="1110"/>
      <c r="HM324" s="1110"/>
      <c r="HN324" s="1110"/>
      <c r="HO324" s="1110"/>
      <c r="HP324" s="1110"/>
      <c r="HQ324" s="1110"/>
      <c r="HR324" s="1110"/>
      <c r="HS324" s="1110"/>
      <c r="HT324" s="1110"/>
      <c r="HU324" s="1110"/>
      <c r="HV324" s="1110"/>
      <c r="HW324" s="1110"/>
      <c r="HX324" s="1110"/>
      <c r="HY324" s="1110"/>
      <c r="HZ324" s="1110"/>
      <c r="IA324" s="1110"/>
      <c r="IB324" s="1110"/>
      <c r="IC324" s="1110"/>
      <c r="ID324" s="1109"/>
      <c r="IE324" s="1109"/>
      <c r="IF324" s="1110"/>
      <c r="IG324" s="1111"/>
      <c r="IH324" s="1110"/>
      <c r="II324" s="1110"/>
      <c r="IJ324" s="1110"/>
      <c r="IK324" s="1110"/>
      <c r="IL324" s="1110"/>
      <c r="IM324" s="1110"/>
      <c r="IN324" s="1110"/>
      <c r="IO324" s="1110"/>
      <c r="IP324" s="1110"/>
      <c r="IQ324" s="1110"/>
      <c r="IR324" s="1110"/>
      <c r="IS324" s="1110"/>
      <c r="IT324" s="1110"/>
      <c r="IU324" s="1110"/>
      <c r="IV324" s="1110"/>
      <c r="IW324" s="1110"/>
      <c r="IX324" s="1110"/>
      <c r="IY324" s="1110"/>
      <c r="IZ324" s="1110"/>
      <c r="JA324" s="1110"/>
      <c r="JB324" s="1110"/>
      <c r="JC324" s="1110"/>
      <c r="JD324" s="1110"/>
      <c r="JE324" s="1110"/>
      <c r="JF324" s="1110"/>
      <c r="JG324" s="1110"/>
      <c r="JH324" s="1110"/>
      <c r="JI324" s="1110"/>
      <c r="JJ324" s="1110"/>
      <c r="JK324" s="1146"/>
    </row>
    <row r="325" spans="1:271" ht="18.95" hidden="1" customHeight="1">
      <c r="A325" s="1113"/>
      <c r="B325" s="1114"/>
      <c r="C325" s="1115"/>
      <c r="D325" s="1115"/>
      <c r="E325" s="1116"/>
      <c r="F325" s="1128"/>
      <c r="G325" s="1116"/>
      <c r="H325" s="1115"/>
      <c r="I325" s="1117"/>
      <c r="J325" s="1117"/>
      <c r="K325" s="1118"/>
      <c r="L325" s="1118"/>
      <c r="M325" s="1118"/>
      <c r="N325" s="1119"/>
      <c r="O325" s="1120"/>
      <c r="P325" s="1119"/>
      <c r="Q325" s="1119"/>
      <c r="R325" s="1119"/>
      <c r="S325" s="1131"/>
      <c r="T325" s="1131"/>
      <c r="U325" s="1131"/>
      <c r="V325" s="1131"/>
      <c r="W325" s="1059"/>
      <c r="X325" s="1119"/>
      <c r="Y325" s="1122"/>
      <c r="Z325" s="1122"/>
      <c r="AA325" s="1103"/>
      <c r="AB325" s="1103"/>
      <c r="AC325" s="1103"/>
      <c r="AD325" s="1103"/>
      <c r="AE325" s="1103"/>
      <c r="AF325" s="1103"/>
      <c r="AG325" s="1103"/>
      <c r="AH325" s="1103"/>
      <c r="AI325" s="1103"/>
      <c r="AJ325" s="1103"/>
      <c r="AK325" s="1103"/>
      <c r="AL325" s="1103"/>
      <c r="AM325" s="1103"/>
      <c r="AN325" s="1104"/>
      <c r="AO325" s="1103"/>
      <c r="AP325" s="1103"/>
      <c r="AQ325" s="1103"/>
      <c r="AR325" s="1103"/>
      <c r="AS325" s="1103"/>
      <c r="AT325" s="1103"/>
      <c r="AU325" s="1103"/>
      <c r="AV325" s="1103"/>
      <c r="AW325" s="1103"/>
      <c r="AX325" s="1103"/>
      <c r="AY325" s="1103"/>
      <c r="AZ325" s="1103"/>
      <c r="BA325" s="1103"/>
      <c r="BB325" s="1103"/>
      <c r="BC325" s="1103"/>
      <c r="BD325" s="1103"/>
      <c r="BE325" s="1103"/>
      <c r="BF325" s="1103"/>
      <c r="BG325" s="1103"/>
      <c r="BH325" s="1103"/>
      <c r="BI325" s="1103"/>
      <c r="BJ325" s="1103"/>
      <c r="BK325" s="1103"/>
      <c r="BL325" s="1103"/>
      <c r="BM325" s="1103"/>
      <c r="BN325" s="1103"/>
      <c r="BO325" s="1103"/>
      <c r="BP325" s="1103"/>
      <c r="BQ325" s="1103"/>
      <c r="BR325" s="1103"/>
      <c r="BS325" s="1103"/>
      <c r="BT325" s="1103"/>
      <c r="BU325" s="1103"/>
      <c r="BV325" s="1103"/>
      <c r="BW325" s="1103"/>
      <c r="BX325" s="1103"/>
      <c r="BY325" s="1103"/>
      <c r="BZ325" s="1103"/>
      <c r="CA325" s="1103"/>
      <c r="CB325" s="1103"/>
      <c r="CC325" s="1103"/>
      <c r="CD325" s="1103"/>
      <c r="CE325" s="1103"/>
      <c r="CF325" s="1103"/>
      <c r="CG325" s="1103"/>
      <c r="CH325" s="1103"/>
      <c r="CI325" s="1103"/>
      <c r="CJ325" s="1103"/>
      <c r="CK325" s="1103"/>
      <c r="CL325" s="1103"/>
      <c r="CM325" s="1103"/>
      <c r="CN325" s="1103"/>
      <c r="CO325" s="1103"/>
      <c r="CP325" s="1103"/>
      <c r="CQ325" s="1103"/>
      <c r="CR325" s="1103"/>
      <c r="CS325" s="1103"/>
      <c r="CT325" s="1103"/>
      <c r="CU325" s="1103"/>
      <c r="CV325" s="1103"/>
      <c r="CW325" s="1103"/>
      <c r="CX325" s="1103"/>
      <c r="CY325" s="1103"/>
      <c r="CZ325" s="1103"/>
      <c r="DA325" s="1103"/>
      <c r="DB325" s="1103"/>
      <c r="DC325" s="1103"/>
      <c r="DD325" s="1103"/>
      <c r="DE325" s="1103"/>
      <c r="DF325" s="1103"/>
      <c r="DG325" s="1103"/>
      <c r="DH325" s="1103"/>
      <c r="DI325" s="1103"/>
      <c r="DJ325" s="1103"/>
      <c r="DK325" s="1104"/>
      <c r="DL325" s="1103"/>
      <c r="DM325" s="1103"/>
      <c r="DN325" s="1103"/>
      <c r="DO325" s="1103"/>
      <c r="DP325" s="1103"/>
      <c r="DQ325" s="1103"/>
      <c r="DR325" s="1103"/>
      <c r="DS325" s="1103"/>
      <c r="DT325" s="1103"/>
      <c r="DU325" s="1103"/>
      <c r="DV325" s="1103"/>
      <c r="DW325" s="1103"/>
      <c r="DX325" s="1103"/>
      <c r="DY325" s="1103"/>
      <c r="DZ325" s="1103"/>
      <c r="EA325" s="1103"/>
      <c r="EB325" s="1103"/>
      <c r="EC325" s="1103"/>
      <c r="ED325" s="1103"/>
      <c r="EE325" s="1103"/>
      <c r="EF325" s="1103"/>
      <c r="EG325" s="1103"/>
      <c r="EH325" s="1103"/>
      <c r="EI325" s="1103"/>
      <c r="EJ325" s="1103"/>
      <c r="EK325" s="1103"/>
      <c r="EL325" s="1104"/>
      <c r="EM325" s="1103"/>
      <c r="EN325" s="1103"/>
      <c r="EO325" s="1103"/>
      <c r="EP325" s="1103"/>
      <c r="EQ325" s="1103"/>
      <c r="ER325" s="1103"/>
      <c r="ES325" s="1103"/>
      <c r="ET325" s="1103"/>
      <c r="EU325" s="1103"/>
      <c r="EV325" s="1103"/>
      <c r="EW325" s="1103"/>
      <c r="EX325" s="1103"/>
      <c r="EY325" s="1103"/>
      <c r="EZ325" s="1103"/>
      <c r="FA325" s="1103"/>
      <c r="FB325" s="1103"/>
      <c r="FC325" s="1103"/>
      <c r="FD325" s="1103"/>
      <c r="FE325" s="1103"/>
      <c r="FF325" s="1105"/>
      <c r="FG325" s="1103"/>
      <c r="FH325" s="1103"/>
      <c r="FI325" s="1103"/>
      <c r="FJ325" s="1103"/>
      <c r="FK325" s="1103"/>
      <c r="FL325" s="1103"/>
      <c r="FM325" s="1103"/>
      <c r="FN325" s="1103"/>
      <c r="FO325" s="1103"/>
      <c r="FP325" s="1103"/>
      <c r="FQ325" s="1106"/>
      <c r="FR325" s="1106"/>
      <c r="FS325" s="1103"/>
      <c r="FT325" s="1103"/>
      <c r="FU325" s="1103"/>
      <c r="FV325" s="1103"/>
      <c r="FW325" s="1103"/>
      <c r="FX325" s="1103"/>
      <c r="FY325" s="1103"/>
      <c r="FZ325" s="1103"/>
      <c r="GA325" s="1103"/>
      <c r="GB325" s="1103"/>
      <c r="GC325" s="1103"/>
      <c r="GD325" s="1107"/>
      <c r="GE325" s="1107"/>
      <c r="GF325" s="1107"/>
      <c r="GG325" s="1107"/>
      <c r="GH325" s="1108"/>
      <c r="GI325" s="1109"/>
      <c r="GJ325" s="1107"/>
      <c r="GK325" s="1107"/>
      <c r="GL325" s="1107"/>
      <c r="GM325" s="1107"/>
      <c r="GN325" s="1107"/>
      <c r="GO325" s="1107"/>
      <c r="GP325" s="1110"/>
      <c r="GQ325" s="1110"/>
      <c r="GR325" s="1110"/>
      <c r="GS325" s="1110"/>
      <c r="GT325" s="1110"/>
      <c r="GU325" s="1110"/>
      <c r="GV325" s="1110"/>
      <c r="GW325" s="1110"/>
      <c r="GX325" s="1110"/>
      <c r="GY325" s="1110"/>
      <c r="GZ325" s="1110"/>
      <c r="HA325" s="1110"/>
      <c r="HB325" s="1110"/>
      <c r="HC325" s="1110"/>
      <c r="HD325" s="1110"/>
      <c r="HE325" s="1110"/>
      <c r="HF325" s="1110"/>
      <c r="HG325" s="1110"/>
      <c r="HH325" s="1110"/>
      <c r="HI325" s="1110"/>
      <c r="HJ325" s="1110"/>
      <c r="HK325" s="1110"/>
      <c r="HL325" s="1110"/>
      <c r="HM325" s="1110"/>
      <c r="HN325" s="1110"/>
      <c r="HO325" s="1110"/>
      <c r="HP325" s="1110"/>
      <c r="HQ325" s="1110"/>
      <c r="HR325" s="1110"/>
      <c r="HS325" s="1110"/>
      <c r="HT325" s="1110"/>
      <c r="HU325" s="1110"/>
      <c r="HV325" s="1110"/>
      <c r="HW325" s="1110"/>
      <c r="HX325" s="1110"/>
      <c r="HY325" s="1110"/>
      <c r="HZ325" s="1110"/>
      <c r="IA325" s="1110"/>
      <c r="IB325" s="1110"/>
      <c r="IC325" s="1110"/>
      <c r="ID325" s="1109"/>
      <c r="IE325" s="1109"/>
      <c r="IF325" s="1110"/>
      <c r="IG325" s="1111"/>
      <c r="IH325" s="1110"/>
      <c r="II325" s="1110"/>
      <c r="IJ325" s="1110"/>
      <c r="IK325" s="1110"/>
      <c r="IL325" s="1110"/>
      <c r="IM325" s="1110"/>
      <c r="IN325" s="1110"/>
      <c r="IO325" s="1110"/>
      <c r="IP325" s="1110"/>
      <c r="IQ325" s="1110"/>
      <c r="IR325" s="1110"/>
      <c r="IS325" s="1110"/>
      <c r="IT325" s="1110"/>
      <c r="IU325" s="1110"/>
      <c r="IV325" s="1110"/>
      <c r="IW325" s="1110"/>
      <c r="IX325" s="1110"/>
      <c r="IY325" s="1110"/>
      <c r="IZ325" s="1110"/>
      <c r="JA325" s="1110"/>
      <c r="JB325" s="1110"/>
      <c r="JC325" s="1110"/>
      <c r="JD325" s="1110"/>
      <c r="JE325" s="1110"/>
      <c r="JF325" s="1110"/>
      <c r="JG325" s="1110"/>
      <c r="JH325" s="1110"/>
      <c r="JI325" s="1110"/>
      <c r="JJ325" s="1110"/>
      <c r="JK325" s="1146"/>
    </row>
    <row r="326" spans="1:271" ht="18.95" hidden="1" customHeight="1">
      <c r="A326" s="1113"/>
      <c r="B326" s="1114"/>
      <c r="C326" s="1115"/>
      <c r="D326" s="1115"/>
      <c r="E326" s="1116"/>
      <c r="F326" s="1128"/>
      <c r="G326" s="1116"/>
      <c r="H326" s="1115"/>
      <c r="I326" s="1117"/>
      <c r="J326" s="1117"/>
      <c r="K326" s="1118"/>
      <c r="L326" s="1118"/>
      <c r="M326" s="1118"/>
      <c r="N326" s="1119"/>
      <c r="O326" s="1120"/>
      <c r="P326" s="1119"/>
      <c r="Q326" s="1119"/>
      <c r="R326" s="1119"/>
      <c r="S326" s="1119"/>
      <c r="T326" s="1119"/>
      <c r="U326" s="1119"/>
      <c r="V326" s="1119"/>
      <c r="W326" s="1044"/>
      <c r="X326" s="1119"/>
      <c r="Y326" s="1122"/>
      <c r="Z326" s="1122"/>
      <c r="AA326" s="1103"/>
      <c r="AB326" s="1103"/>
      <c r="AC326" s="1103"/>
      <c r="AD326" s="1103"/>
      <c r="AE326" s="1103"/>
      <c r="AF326" s="1103"/>
      <c r="AG326" s="1103"/>
      <c r="AH326" s="1103"/>
      <c r="AI326" s="1103"/>
      <c r="AJ326" s="1103"/>
      <c r="AK326" s="1103"/>
      <c r="AL326" s="1103"/>
      <c r="AM326" s="1103"/>
      <c r="AN326" s="1104"/>
      <c r="AO326" s="1103"/>
      <c r="AP326" s="1103"/>
      <c r="AQ326" s="1103"/>
      <c r="AR326" s="1103"/>
      <c r="AS326" s="1103"/>
      <c r="AT326" s="1103"/>
      <c r="AU326" s="1103"/>
      <c r="AV326" s="1103"/>
      <c r="AW326" s="1103"/>
      <c r="AX326" s="1103"/>
      <c r="AY326" s="1103"/>
      <c r="AZ326" s="1103"/>
      <c r="BA326" s="1103"/>
      <c r="BB326" s="1103"/>
      <c r="BC326" s="1103"/>
      <c r="BD326" s="1103"/>
      <c r="BE326" s="1103"/>
      <c r="BF326" s="1103"/>
      <c r="BG326" s="1103"/>
      <c r="BH326" s="1103"/>
      <c r="BI326" s="1103"/>
      <c r="BJ326" s="1103"/>
      <c r="BK326" s="1103"/>
      <c r="BL326" s="1103"/>
      <c r="BM326" s="1103"/>
      <c r="BN326" s="1103"/>
      <c r="BO326" s="1103"/>
      <c r="BP326" s="1103"/>
      <c r="BQ326" s="1103"/>
      <c r="BR326" s="1103"/>
      <c r="BS326" s="1103"/>
      <c r="BT326" s="1103"/>
      <c r="BU326" s="1103"/>
      <c r="BV326" s="1103"/>
      <c r="BW326" s="1103"/>
      <c r="BX326" s="1103"/>
      <c r="BY326" s="1103"/>
      <c r="BZ326" s="1103"/>
      <c r="CA326" s="1103"/>
      <c r="CB326" s="1103"/>
      <c r="CC326" s="1103"/>
      <c r="CD326" s="1103"/>
      <c r="CE326" s="1103"/>
      <c r="CF326" s="1103"/>
      <c r="CG326" s="1103"/>
      <c r="CH326" s="1103"/>
      <c r="CI326" s="1103"/>
      <c r="CJ326" s="1103"/>
      <c r="CK326" s="1103"/>
      <c r="CL326" s="1103"/>
      <c r="CM326" s="1103"/>
      <c r="CN326" s="1103"/>
      <c r="CO326" s="1103"/>
      <c r="CP326" s="1103"/>
      <c r="CQ326" s="1103"/>
      <c r="CR326" s="1103"/>
      <c r="CS326" s="1103"/>
      <c r="CT326" s="1103"/>
      <c r="CU326" s="1103"/>
      <c r="CV326" s="1103"/>
      <c r="CW326" s="1103"/>
      <c r="CX326" s="1103"/>
      <c r="CY326" s="1103"/>
      <c r="CZ326" s="1103"/>
      <c r="DA326" s="1103"/>
      <c r="DB326" s="1103"/>
      <c r="DC326" s="1103"/>
      <c r="DD326" s="1103"/>
      <c r="DE326" s="1103"/>
      <c r="DF326" s="1103"/>
      <c r="DG326" s="1103"/>
      <c r="DH326" s="1103"/>
      <c r="DI326" s="1103"/>
      <c r="DJ326" s="1103"/>
      <c r="DK326" s="1104"/>
      <c r="DL326" s="1103"/>
      <c r="DM326" s="1103"/>
      <c r="DN326" s="1103"/>
      <c r="DO326" s="1103"/>
      <c r="DP326" s="1103"/>
      <c r="DQ326" s="1103"/>
      <c r="DR326" s="1103"/>
      <c r="DS326" s="1103"/>
      <c r="DT326" s="1103"/>
      <c r="DU326" s="1103"/>
      <c r="DV326" s="1103"/>
      <c r="DW326" s="1103"/>
      <c r="DX326" s="1103"/>
      <c r="DY326" s="1103"/>
      <c r="DZ326" s="1103"/>
      <c r="EA326" s="1103"/>
      <c r="EB326" s="1103"/>
      <c r="EC326" s="1103"/>
      <c r="ED326" s="1103"/>
      <c r="EE326" s="1103"/>
      <c r="EF326" s="1103"/>
      <c r="EG326" s="1103"/>
      <c r="EH326" s="1103"/>
      <c r="EI326" s="1103"/>
      <c r="EJ326" s="1103"/>
      <c r="EK326" s="1103"/>
      <c r="EL326" s="1104"/>
      <c r="EM326" s="1103"/>
      <c r="EN326" s="1103"/>
      <c r="EO326" s="1103"/>
      <c r="EP326" s="1103"/>
      <c r="EQ326" s="1103"/>
      <c r="ER326" s="1103"/>
      <c r="ES326" s="1103"/>
      <c r="ET326" s="1103"/>
      <c r="EU326" s="1103"/>
      <c r="EV326" s="1103"/>
      <c r="EW326" s="1103"/>
      <c r="EX326" s="1103"/>
      <c r="EY326" s="1103"/>
      <c r="EZ326" s="1103"/>
      <c r="FA326" s="1103"/>
      <c r="FB326" s="1103"/>
      <c r="FC326" s="1103"/>
      <c r="FD326" s="1103"/>
      <c r="FE326" s="1103"/>
      <c r="FF326" s="1105"/>
      <c r="FG326" s="1103"/>
      <c r="FH326" s="1103"/>
      <c r="FI326" s="1103"/>
      <c r="FJ326" s="1103"/>
      <c r="FK326" s="1103"/>
      <c r="FL326" s="1103"/>
      <c r="FM326" s="1103"/>
      <c r="FN326" s="1103"/>
      <c r="FO326" s="1103"/>
      <c r="FP326" s="1103"/>
      <c r="FQ326" s="1106"/>
      <c r="FR326" s="1106"/>
      <c r="FS326" s="1103"/>
      <c r="FT326" s="1103"/>
      <c r="FU326" s="1103"/>
      <c r="FV326" s="1103"/>
      <c r="FW326" s="1103"/>
      <c r="FX326" s="1103"/>
      <c r="FY326" s="1103"/>
      <c r="FZ326" s="1103"/>
      <c r="GA326" s="1103"/>
      <c r="GB326" s="1103"/>
      <c r="GC326" s="1103"/>
      <c r="GD326" s="1107"/>
      <c r="GE326" s="1107"/>
      <c r="GF326" s="1107"/>
      <c r="GG326" s="1107"/>
      <c r="GH326" s="1108"/>
      <c r="GI326" s="1109"/>
      <c r="GJ326" s="1107"/>
      <c r="GK326" s="1107"/>
      <c r="GL326" s="1107"/>
      <c r="GM326" s="1107"/>
      <c r="GN326" s="1107"/>
      <c r="GO326" s="1107"/>
      <c r="GP326" s="1110"/>
      <c r="GQ326" s="1110"/>
      <c r="GR326" s="1110"/>
      <c r="GS326" s="1110"/>
      <c r="GT326" s="1110"/>
      <c r="GU326" s="1110"/>
      <c r="GV326" s="1110"/>
      <c r="GW326" s="1110"/>
      <c r="GX326" s="1110"/>
      <c r="GY326" s="1110"/>
      <c r="GZ326" s="1110"/>
      <c r="HA326" s="1110"/>
      <c r="HB326" s="1110"/>
      <c r="HC326" s="1110"/>
      <c r="HD326" s="1110"/>
      <c r="HE326" s="1110"/>
      <c r="HF326" s="1110"/>
      <c r="HG326" s="1110"/>
      <c r="HH326" s="1110"/>
      <c r="HI326" s="1110"/>
      <c r="HJ326" s="1110"/>
      <c r="HK326" s="1110"/>
      <c r="HL326" s="1110"/>
      <c r="HM326" s="1110"/>
      <c r="HN326" s="1110"/>
      <c r="HO326" s="1110"/>
      <c r="HP326" s="1110"/>
      <c r="HQ326" s="1110"/>
      <c r="HR326" s="1110"/>
      <c r="HS326" s="1110"/>
      <c r="HT326" s="1110"/>
      <c r="HU326" s="1110"/>
      <c r="HV326" s="1110"/>
      <c r="HW326" s="1110"/>
      <c r="HX326" s="1110"/>
      <c r="HY326" s="1110"/>
      <c r="HZ326" s="1110"/>
      <c r="IA326" s="1110"/>
      <c r="IB326" s="1110"/>
      <c r="IC326" s="1110"/>
      <c r="ID326" s="1109"/>
      <c r="IE326" s="1109"/>
      <c r="IF326" s="1110"/>
      <c r="IG326" s="1111"/>
      <c r="IH326" s="1110"/>
      <c r="II326" s="1110"/>
      <c r="IJ326" s="1110"/>
      <c r="IK326" s="1110"/>
      <c r="IL326" s="1110"/>
      <c r="IM326" s="1110"/>
      <c r="IN326" s="1110"/>
      <c r="IO326" s="1110"/>
      <c r="IP326" s="1110"/>
      <c r="IQ326" s="1110"/>
      <c r="IR326" s="1110"/>
      <c r="IS326" s="1110"/>
      <c r="IT326" s="1110"/>
      <c r="IU326" s="1110"/>
      <c r="IV326" s="1110"/>
      <c r="IW326" s="1110"/>
      <c r="IX326" s="1110"/>
      <c r="IY326" s="1110"/>
      <c r="IZ326" s="1110"/>
      <c r="JA326" s="1110"/>
      <c r="JB326" s="1110"/>
      <c r="JC326" s="1110"/>
      <c r="JD326" s="1110"/>
      <c r="JE326" s="1110"/>
      <c r="JF326" s="1110"/>
      <c r="JG326" s="1110"/>
      <c r="JH326" s="1110"/>
      <c r="JI326" s="1110"/>
      <c r="JJ326" s="1110"/>
      <c r="JK326" s="1146"/>
    </row>
    <row r="327" spans="1:271" ht="18.95" hidden="1" customHeight="1">
      <c r="A327" s="1113"/>
      <c r="B327" s="1114"/>
      <c r="C327" s="1115"/>
      <c r="D327" s="1115"/>
      <c r="E327" s="1116"/>
      <c r="F327" s="1116"/>
      <c r="G327" s="1116"/>
      <c r="H327" s="1115"/>
      <c r="I327" s="1117"/>
      <c r="J327" s="1117"/>
      <c r="K327" s="1118"/>
      <c r="L327" s="1118"/>
      <c r="M327" s="1118"/>
      <c r="N327" s="1119"/>
      <c r="O327" s="1120"/>
      <c r="P327" s="1121"/>
      <c r="Q327" s="1119"/>
      <c r="R327" s="1119"/>
      <c r="S327" s="1119"/>
      <c r="T327" s="1119"/>
      <c r="U327" s="1119"/>
      <c r="V327" s="1119"/>
      <c r="W327" s="1044"/>
      <c r="X327" s="1119"/>
      <c r="Y327" s="1122"/>
      <c r="Z327" s="1122"/>
      <c r="AA327" s="1103"/>
      <c r="AB327" s="1103"/>
      <c r="AC327" s="1103"/>
      <c r="AD327" s="1103"/>
      <c r="AE327" s="1103"/>
      <c r="AF327" s="1103"/>
      <c r="AG327" s="1103"/>
      <c r="AH327" s="1103"/>
      <c r="AI327" s="1103"/>
      <c r="AJ327" s="1103"/>
      <c r="AK327" s="1103"/>
      <c r="AL327" s="1103"/>
      <c r="AM327" s="1103"/>
      <c r="AN327" s="1104"/>
      <c r="AO327" s="1103"/>
      <c r="AP327" s="1103"/>
      <c r="AQ327" s="1103"/>
      <c r="AR327" s="1103"/>
      <c r="AS327" s="1103"/>
      <c r="AT327" s="1103"/>
      <c r="AU327" s="1103"/>
      <c r="AV327" s="1103"/>
      <c r="AW327" s="1103"/>
      <c r="AX327" s="1103"/>
      <c r="AY327" s="1103"/>
      <c r="AZ327" s="1103"/>
      <c r="BA327" s="1103"/>
      <c r="BB327" s="1103"/>
      <c r="BC327" s="1103"/>
      <c r="BD327" s="1103"/>
      <c r="BE327" s="1103"/>
      <c r="BF327" s="1103"/>
      <c r="BG327" s="1103"/>
      <c r="BH327" s="1103"/>
      <c r="BI327" s="1103"/>
      <c r="BJ327" s="1103"/>
      <c r="BK327" s="1103"/>
      <c r="BL327" s="1103"/>
      <c r="BM327" s="1103"/>
      <c r="BN327" s="1103"/>
      <c r="BO327" s="1103"/>
      <c r="BP327" s="1103"/>
      <c r="BQ327" s="1103"/>
      <c r="BR327" s="1103"/>
      <c r="BS327" s="1103"/>
      <c r="BT327" s="1103"/>
      <c r="BU327" s="1103"/>
      <c r="BV327" s="1103"/>
      <c r="BW327" s="1103"/>
      <c r="BX327" s="1103"/>
      <c r="BY327" s="1103"/>
      <c r="BZ327" s="1103"/>
      <c r="CA327" s="1103"/>
      <c r="CB327" s="1103"/>
      <c r="CC327" s="1103"/>
      <c r="CD327" s="1103"/>
      <c r="CE327" s="1103"/>
      <c r="CF327" s="1103"/>
      <c r="CG327" s="1103"/>
      <c r="CH327" s="1103"/>
      <c r="CI327" s="1103"/>
      <c r="CJ327" s="1103"/>
      <c r="CK327" s="1103"/>
      <c r="CL327" s="1103"/>
      <c r="CM327" s="1103"/>
      <c r="CN327" s="1103"/>
      <c r="CO327" s="1103"/>
      <c r="CP327" s="1103"/>
      <c r="CQ327" s="1103"/>
      <c r="CR327" s="1103"/>
      <c r="CS327" s="1103"/>
      <c r="CT327" s="1103"/>
      <c r="CU327" s="1103"/>
      <c r="CV327" s="1103"/>
      <c r="CW327" s="1103"/>
      <c r="CX327" s="1103"/>
      <c r="CY327" s="1103"/>
      <c r="CZ327" s="1103"/>
      <c r="DA327" s="1103"/>
      <c r="DB327" s="1103"/>
      <c r="DC327" s="1103"/>
      <c r="DD327" s="1103"/>
      <c r="DE327" s="1103"/>
      <c r="DF327" s="1103"/>
      <c r="DG327" s="1103"/>
      <c r="DH327" s="1103"/>
      <c r="DI327" s="1103"/>
      <c r="DJ327" s="1103"/>
      <c r="DK327" s="1104"/>
      <c r="DL327" s="1103"/>
      <c r="DM327" s="1103"/>
      <c r="DN327" s="1103"/>
      <c r="DO327" s="1103"/>
      <c r="DP327" s="1103"/>
      <c r="DQ327" s="1103"/>
      <c r="DR327" s="1103"/>
      <c r="DS327" s="1103"/>
      <c r="DT327" s="1103"/>
      <c r="DU327" s="1103"/>
      <c r="DV327" s="1103"/>
      <c r="DW327" s="1103"/>
      <c r="DX327" s="1103"/>
      <c r="DY327" s="1103"/>
      <c r="DZ327" s="1103"/>
      <c r="EA327" s="1103"/>
      <c r="EB327" s="1103"/>
      <c r="EC327" s="1103"/>
      <c r="ED327" s="1103"/>
      <c r="EE327" s="1103"/>
      <c r="EF327" s="1103"/>
      <c r="EG327" s="1103"/>
      <c r="EH327" s="1103"/>
      <c r="EI327" s="1103"/>
      <c r="EJ327" s="1103"/>
      <c r="EK327" s="1103"/>
      <c r="EL327" s="1104"/>
      <c r="EM327" s="1103"/>
      <c r="EN327" s="1103"/>
      <c r="EO327" s="1103"/>
      <c r="EP327" s="1103"/>
      <c r="EQ327" s="1103"/>
      <c r="ER327" s="1103"/>
      <c r="ES327" s="1103"/>
      <c r="ET327" s="1103"/>
      <c r="EU327" s="1103"/>
      <c r="EV327" s="1103"/>
      <c r="EW327" s="1103"/>
      <c r="EX327" s="1103"/>
      <c r="EY327" s="1103"/>
      <c r="EZ327" s="1103"/>
      <c r="FA327" s="1103"/>
      <c r="FB327" s="1103"/>
      <c r="FC327" s="1103"/>
      <c r="FD327" s="1103"/>
      <c r="FE327" s="1103"/>
      <c r="FF327" s="1105"/>
      <c r="FG327" s="1103"/>
      <c r="FH327" s="1103"/>
      <c r="FI327" s="1103"/>
      <c r="FJ327" s="1103"/>
      <c r="FK327" s="1103"/>
      <c r="FL327" s="1103"/>
      <c r="FM327" s="1103"/>
      <c r="FN327" s="1103"/>
      <c r="FO327" s="1103"/>
      <c r="FP327" s="1103"/>
      <c r="FQ327" s="1106"/>
      <c r="FR327" s="1106"/>
      <c r="FS327" s="1103"/>
      <c r="FT327" s="1103"/>
      <c r="FU327" s="1103"/>
      <c r="FV327" s="1103"/>
      <c r="FW327" s="1103"/>
      <c r="FX327" s="1103"/>
      <c r="FY327" s="1103"/>
      <c r="FZ327" s="1103"/>
      <c r="GA327" s="1103"/>
      <c r="GB327" s="1103"/>
      <c r="GC327" s="1103"/>
      <c r="GD327" s="1107"/>
      <c r="GE327" s="1107"/>
      <c r="GF327" s="1107"/>
      <c r="GG327" s="1107"/>
      <c r="GH327" s="1108"/>
      <c r="GI327" s="1109"/>
      <c r="GJ327" s="1107"/>
      <c r="GK327" s="1107"/>
      <c r="GL327" s="1107"/>
      <c r="GM327" s="1107"/>
      <c r="GN327" s="1107"/>
      <c r="GO327" s="1107"/>
      <c r="GP327" s="1110"/>
      <c r="GQ327" s="1110"/>
      <c r="GR327" s="1110"/>
      <c r="GS327" s="1110"/>
      <c r="GT327" s="1110"/>
      <c r="GU327" s="1110"/>
      <c r="GV327" s="1110"/>
      <c r="GW327" s="1110"/>
      <c r="GX327" s="1110"/>
      <c r="GY327" s="1110"/>
      <c r="GZ327" s="1110"/>
      <c r="HA327" s="1110"/>
      <c r="HB327" s="1110"/>
      <c r="HC327" s="1110"/>
      <c r="HD327" s="1110"/>
      <c r="HE327" s="1110"/>
      <c r="HF327" s="1110"/>
      <c r="HG327" s="1110"/>
      <c r="HH327" s="1110"/>
      <c r="HI327" s="1110"/>
      <c r="HJ327" s="1110"/>
      <c r="HK327" s="1110"/>
      <c r="HL327" s="1110"/>
      <c r="HM327" s="1110"/>
      <c r="HN327" s="1110"/>
      <c r="HO327" s="1110"/>
      <c r="HP327" s="1110"/>
      <c r="HQ327" s="1110"/>
      <c r="HR327" s="1110"/>
      <c r="HS327" s="1110"/>
      <c r="HT327" s="1110"/>
      <c r="HU327" s="1110"/>
      <c r="HV327" s="1110"/>
      <c r="HW327" s="1110"/>
      <c r="HX327" s="1110"/>
      <c r="HY327" s="1110"/>
      <c r="HZ327" s="1110"/>
      <c r="IA327" s="1110"/>
      <c r="IB327" s="1110"/>
      <c r="IC327" s="1110"/>
      <c r="ID327" s="1109"/>
      <c r="IE327" s="1109"/>
      <c r="IF327" s="1110"/>
      <c r="IG327" s="1111"/>
      <c r="IH327" s="1110"/>
      <c r="II327" s="1110"/>
      <c r="IJ327" s="1110"/>
      <c r="IK327" s="1110"/>
      <c r="IL327" s="1110"/>
      <c r="IM327" s="1110"/>
      <c r="IN327" s="1110"/>
      <c r="IO327" s="1110"/>
      <c r="IP327" s="1110"/>
      <c r="IQ327" s="1110"/>
      <c r="IR327" s="1110"/>
      <c r="IS327" s="1110"/>
      <c r="IT327" s="1110"/>
      <c r="IU327" s="1110"/>
      <c r="IV327" s="1110"/>
      <c r="IW327" s="1110"/>
      <c r="IX327" s="1110"/>
      <c r="IY327" s="1110"/>
      <c r="IZ327" s="1110"/>
      <c r="JA327" s="1110"/>
      <c r="JB327" s="1110"/>
      <c r="JC327" s="1110"/>
      <c r="JD327" s="1110"/>
      <c r="JE327" s="1110"/>
      <c r="JF327" s="1110"/>
      <c r="JG327" s="1110"/>
      <c r="JH327" s="1110"/>
      <c r="JI327" s="1110"/>
      <c r="JJ327" s="1110"/>
      <c r="JK327" s="1146"/>
    </row>
    <row r="328" spans="1:271" ht="18.95" hidden="1" customHeight="1">
      <c r="A328" s="1113"/>
      <c r="B328" s="1114"/>
      <c r="C328" s="1115"/>
      <c r="D328" s="1115"/>
      <c r="E328" s="1116"/>
      <c r="F328" s="1116"/>
      <c r="G328" s="1116"/>
      <c r="H328" s="1115"/>
      <c r="I328" s="1117"/>
      <c r="J328" s="1117"/>
      <c r="K328" s="1118"/>
      <c r="L328" s="1118"/>
      <c r="M328" s="1118"/>
      <c r="N328" s="1119"/>
      <c r="O328" s="1120"/>
      <c r="P328" s="1121"/>
      <c r="Q328" s="1119"/>
      <c r="R328" s="1119"/>
      <c r="S328" s="1119"/>
      <c r="T328" s="1119"/>
      <c r="U328" s="1119"/>
      <c r="V328" s="1119"/>
      <c r="W328" s="1044"/>
      <c r="X328" s="1119"/>
      <c r="Y328" s="1122"/>
      <c r="Z328" s="1122"/>
      <c r="AA328" s="1103"/>
      <c r="AB328" s="1103"/>
      <c r="AC328" s="1103"/>
      <c r="AD328" s="1103"/>
      <c r="AE328" s="1103"/>
      <c r="AF328" s="1103"/>
      <c r="AG328" s="1103"/>
      <c r="AH328" s="1103"/>
      <c r="AI328" s="1103"/>
      <c r="AJ328" s="1103"/>
      <c r="AK328" s="1103"/>
      <c r="AL328" s="1103"/>
      <c r="AM328" s="1103"/>
      <c r="AN328" s="1104"/>
      <c r="AO328" s="1103"/>
      <c r="AP328" s="1103"/>
      <c r="AQ328" s="1103"/>
      <c r="AR328" s="1103"/>
      <c r="AS328" s="1103"/>
      <c r="AT328" s="1103"/>
      <c r="AU328" s="1103"/>
      <c r="AV328" s="1103"/>
      <c r="AW328" s="1103"/>
      <c r="AX328" s="1103"/>
      <c r="AY328" s="1103"/>
      <c r="AZ328" s="1103"/>
      <c r="BA328" s="1103"/>
      <c r="BB328" s="1103"/>
      <c r="BC328" s="1103"/>
      <c r="BD328" s="1103"/>
      <c r="BE328" s="1103"/>
      <c r="BF328" s="1103"/>
      <c r="BG328" s="1103"/>
      <c r="BH328" s="1103"/>
      <c r="BI328" s="1103"/>
      <c r="BJ328" s="1103"/>
      <c r="BK328" s="1103"/>
      <c r="BL328" s="1103"/>
      <c r="BM328" s="1103"/>
      <c r="BN328" s="1103"/>
      <c r="BO328" s="1103"/>
      <c r="BP328" s="1103"/>
      <c r="BQ328" s="1103"/>
      <c r="BR328" s="1103"/>
      <c r="BS328" s="1103"/>
      <c r="BT328" s="1103"/>
      <c r="BU328" s="1103"/>
      <c r="BV328" s="1103"/>
      <c r="BW328" s="1103"/>
      <c r="BX328" s="1103"/>
      <c r="BY328" s="1103"/>
      <c r="BZ328" s="1103"/>
      <c r="CA328" s="1103"/>
      <c r="CB328" s="1103"/>
      <c r="CC328" s="1103"/>
      <c r="CD328" s="1103"/>
      <c r="CE328" s="1103"/>
      <c r="CF328" s="1103"/>
      <c r="CG328" s="1103"/>
      <c r="CH328" s="1103"/>
      <c r="CI328" s="1103"/>
      <c r="CJ328" s="1103"/>
      <c r="CK328" s="1103"/>
      <c r="CL328" s="1103"/>
      <c r="CM328" s="1103"/>
      <c r="CN328" s="1103"/>
      <c r="CO328" s="1103"/>
      <c r="CP328" s="1103"/>
      <c r="CQ328" s="1103"/>
      <c r="CR328" s="1103"/>
      <c r="CS328" s="1103"/>
      <c r="CT328" s="1103"/>
      <c r="CU328" s="1103"/>
      <c r="CV328" s="1103"/>
      <c r="CW328" s="1103"/>
      <c r="CX328" s="1103"/>
      <c r="CY328" s="1103"/>
      <c r="CZ328" s="1103"/>
      <c r="DA328" s="1103"/>
      <c r="DB328" s="1103"/>
      <c r="DC328" s="1103"/>
      <c r="DD328" s="1103"/>
      <c r="DE328" s="1103"/>
      <c r="DF328" s="1103"/>
      <c r="DG328" s="1103"/>
      <c r="DH328" s="1103"/>
      <c r="DI328" s="1103"/>
      <c r="DJ328" s="1103"/>
      <c r="DK328" s="1104"/>
      <c r="DL328" s="1103"/>
      <c r="DM328" s="1103"/>
      <c r="DN328" s="1103"/>
      <c r="DO328" s="1103"/>
      <c r="DP328" s="1103"/>
      <c r="DQ328" s="1103"/>
      <c r="DR328" s="1103"/>
      <c r="DS328" s="1103"/>
      <c r="DT328" s="1103"/>
      <c r="DU328" s="1103"/>
      <c r="DV328" s="1103"/>
      <c r="DW328" s="1103"/>
      <c r="DX328" s="1103"/>
      <c r="DY328" s="1103"/>
      <c r="DZ328" s="1103"/>
      <c r="EA328" s="1103"/>
      <c r="EB328" s="1103"/>
      <c r="EC328" s="1103"/>
      <c r="ED328" s="1103"/>
      <c r="EE328" s="1103"/>
      <c r="EF328" s="1103"/>
      <c r="EG328" s="1103"/>
      <c r="EH328" s="1103"/>
      <c r="EI328" s="1103"/>
      <c r="EJ328" s="1103"/>
      <c r="EK328" s="1103"/>
      <c r="EL328" s="1104"/>
      <c r="EM328" s="1103"/>
      <c r="EN328" s="1103"/>
      <c r="EO328" s="1103"/>
      <c r="EP328" s="1103"/>
      <c r="EQ328" s="1103"/>
      <c r="ER328" s="1103"/>
      <c r="ES328" s="1103"/>
      <c r="ET328" s="1103"/>
      <c r="EU328" s="1103"/>
      <c r="EV328" s="1103"/>
      <c r="EW328" s="1103"/>
      <c r="EX328" s="1103"/>
      <c r="EY328" s="1103"/>
      <c r="EZ328" s="1103"/>
      <c r="FA328" s="1103"/>
      <c r="FB328" s="1103"/>
      <c r="FC328" s="1103"/>
      <c r="FD328" s="1103"/>
      <c r="FE328" s="1103"/>
      <c r="FF328" s="1105"/>
      <c r="FG328" s="1103"/>
      <c r="FH328" s="1103"/>
      <c r="FI328" s="1103"/>
      <c r="FJ328" s="1103"/>
      <c r="FK328" s="1103"/>
      <c r="FL328" s="1103"/>
      <c r="FM328" s="1103"/>
      <c r="FN328" s="1103"/>
      <c r="FO328" s="1103"/>
      <c r="FP328" s="1103"/>
      <c r="FQ328" s="1106"/>
      <c r="FR328" s="1106"/>
      <c r="FS328" s="1103"/>
      <c r="FT328" s="1103"/>
      <c r="FU328" s="1103"/>
      <c r="FV328" s="1103"/>
      <c r="FW328" s="1103"/>
      <c r="FX328" s="1103"/>
      <c r="FY328" s="1103"/>
      <c r="FZ328" s="1103"/>
      <c r="GA328" s="1103"/>
      <c r="GB328" s="1103"/>
      <c r="GC328" s="1103"/>
      <c r="GD328" s="1107"/>
      <c r="GE328" s="1107"/>
      <c r="GF328" s="1107"/>
      <c r="GG328" s="1107"/>
      <c r="GH328" s="1108"/>
      <c r="GI328" s="1109"/>
      <c r="GJ328" s="1107"/>
      <c r="GK328" s="1107"/>
      <c r="GL328" s="1107"/>
      <c r="GM328" s="1107"/>
      <c r="GN328" s="1107"/>
      <c r="GO328" s="1107"/>
      <c r="GP328" s="1110"/>
      <c r="GQ328" s="1110"/>
      <c r="GR328" s="1110"/>
      <c r="GS328" s="1110"/>
      <c r="GT328" s="1110"/>
      <c r="GU328" s="1110"/>
      <c r="GV328" s="1110"/>
      <c r="GW328" s="1110"/>
      <c r="GX328" s="1110"/>
      <c r="GY328" s="1110"/>
      <c r="GZ328" s="1110"/>
      <c r="HA328" s="1110"/>
      <c r="HB328" s="1110"/>
      <c r="HC328" s="1110"/>
      <c r="HD328" s="1110"/>
      <c r="HE328" s="1110"/>
      <c r="HF328" s="1110"/>
      <c r="HG328" s="1110"/>
      <c r="HH328" s="1110"/>
      <c r="HI328" s="1110"/>
      <c r="HJ328" s="1110"/>
      <c r="HK328" s="1110"/>
      <c r="HL328" s="1110"/>
      <c r="HM328" s="1110"/>
      <c r="HN328" s="1110"/>
      <c r="HO328" s="1110"/>
      <c r="HP328" s="1110"/>
      <c r="HQ328" s="1110"/>
      <c r="HR328" s="1110"/>
      <c r="HS328" s="1110"/>
      <c r="HT328" s="1110"/>
      <c r="HU328" s="1110"/>
      <c r="HV328" s="1110"/>
      <c r="HW328" s="1110"/>
      <c r="HX328" s="1110"/>
      <c r="HY328" s="1110"/>
      <c r="HZ328" s="1110"/>
      <c r="IA328" s="1110"/>
      <c r="IB328" s="1110"/>
      <c r="IC328" s="1110"/>
      <c r="ID328" s="1109"/>
      <c r="IE328" s="1109"/>
      <c r="IF328" s="1110"/>
      <c r="IG328" s="1111"/>
      <c r="IH328" s="1110"/>
      <c r="II328" s="1110"/>
      <c r="IJ328" s="1110"/>
      <c r="IK328" s="1110"/>
      <c r="IL328" s="1110"/>
      <c r="IM328" s="1110"/>
      <c r="IN328" s="1110"/>
      <c r="IO328" s="1110"/>
      <c r="IP328" s="1110"/>
      <c r="IQ328" s="1110"/>
      <c r="IR328" s="1110"/>
      <c r="IS328" s="1110"/>
      <c r="IT328" s="1110"/>
      <c r="IU328" s="1110"/>
      <c r="IV328" s="1110"/>
      <c r="IW328" s="1110"/>
      <c r="IX328" s="1110"/>
      <c r="IY328" s="1110"/>
      <c r="IZ328" s="1110"/>
      <c r="JA328" s="1110"/>
      <c r="JB328" s="1110"/>
      <c r="JC328" s="1110"/>
      <c r="JD328" s="1110"/>
      <c r="JE328" s="1110"/>
      <c r="JF328" s="1110"/>
      <c r="JG328" s="1110"/>
      <c r="JH328" s="1110"/>
      <c r="JI328" s="1110"/>
      <c r="JJ328" s="1110"/>
      <c r="JK328" s="1146"/>
    </row>
    <row r="329" spans="1:271" ht="18.95" hidden="1" customHeight="1">
      <c r="A329" s="1113"/>
      <c r="B329" s="1114"/>
      <c r="C329" s="1115"/>
      <c r="D329" s="1115"/>
      <c r="E329" s="1116"/>
      <c r="F329" s="1116"/>
      <c r="G329" s="1116"/>
      <c r="H329" s="1115"/>
      <c r="I329" s="1117"/>
      <c r="J329" s="1117"/>
      <c r="K329" s="1118"/>
      <c r="L329" s="1118"/>
      <c r="M329" s="1118"/>
      <c r="N329" s="1119"/>
      <c r="O329" s="1120"/>
      <c r="P329" s="1121"/>
      <c r="Q329" s="1119"/>
      <c r="R329" s="1119"/>
      <c r="S329" s="1119"/>
      <c r="T329" s="1119"/>
      <c r="U329" s="1119"/>
      <c r="V329" s="1119"/>
      <c r="W329" s="1044"/>
      <c r="X329" s="1119"/>
      <c r="Y329" s="1122"/>
      <c r="Z329" s="1122"/>
      <c r="AA329" s="1103"/>
      <c r="AB329" s="1103"/>
      <c r="AC329" s="1103"/>
      <c r="AD329" s="1103"/>
      <c r="AE329" s="1103"/>
      <c r="AF329" s="1103"/>
      <c r="AG329" s="1103"/>
      <c r="AH329" s="1103"/>
      <c r="AI329" s="1103"/>
      <c r="AJ329" s="1103"/>
      <c r="AK329" s="1103"/>
      <c r="AL329" s="1103"/>
      <c r="AM329" s="1103"/>
      <c r="AN329" s="1104"/>
      <c r="AO329" s="1103"/>
      <c r="AP329" s="1103"/>
      <c r="AQ329" s="1103"/>
      <c r="AR329" s="1103"/>
      <c r="AS329" s="1103"/>
      <c r="AT329" s="1103"/>
      <c r="AU329" s="1103"/>
      <c r="AV329" s="1103"/>
      <c r="AW329" s="1103"/>
      <c r="AX329" s="1103"/>
      <c r="AY329" s="1103"/>
      <c r="AZ329" s="1103"/>
      <c r="BA329" s="1103"/>
      <c r="BB329" s="1103"/>
      <c r="BC329" s="1103"/>
      <c r="BD329" s="1103"/>
      <c r="BE329" s="1103"/>
      <c r="BF329" s="1103"/>
      <c r="BG329" s="1103"/>
      <c r="BH329" s="1103"/>
      <c r="BI329" s="1103"/>
      <c r="BJ329" s="1103"/>
      <c r="BK329" s="1103"/>
      <c r="BL329" s="1103"/>
      <c r="BM329" s="1103"/>
      <c r="BN329" s="1103"/>
      <c r="BO329" s="1103"/>
      <c r="BP329" s="1103"/>
      <c r="BQ329" s="1103"/>
      <c r="BR329" s="1103"/>
      <c r="BS329" s="1103"/>
      <c r="BT329" s="1103"/>
      <c r="BU329" s="1103"/>
      <c r="BV329" s="1103"/>
      <c r="BW329" s="1103"/>
      <c r="BX329" s="1103"/>
      <c r="BY329" s="1103"/>
      <c r="BZ329" s="1103"/>
      <c r="CA329" s="1103"/>
      <c r="CB329" s="1103"/>
      <c r="CC329" s="1103"/>
      <c r="CD329" s="1103"/>
      <c r="CE329" s="1103"/>
      <c r="CF329" s="1103"/>
      <c r="CG329" s="1103"/>
      <c r="CH329" s="1103"/>
      <c r="CI329" s="1103"/>
      <c r="CJ329" s="1103"/>
      <c r="CK329" s="1103"/>
      <c r="CL329" s="1103"/>
      <c r="CM329" s="1103"/>
      <c r="CN329" s="1103"/>
      <c r="CO329" s="1103"/>
      <c r="CP329" s="1103"/>
      <c r="CQ329" s="1103"/>
      <c r="CR329" s="1103"/>
      <c r="CS329" s="1103"/>
      <c r="CT329" s="1103"/>
      <c r="CU329" s="1103"/>
      <c r="CV329" s="1103"/>
      <c r="CW329" s="1103"/>
      <c r="CX329" s="1103"/>
      <c r="CY329" s="1103"/>
      <c r="CZ329" s="1103"/>
      <c r="DA329" s="1103"/>
      <c r="DB329" s="1103"/>
      <c r="DC329" s="1103"/>
      <c r="DD329" s="1103"/>
      <c r="DE329" s="1103"/>
      <c r="DF329" s="1103"/>
      <c r="DG329" s="1103"/>
      <c r="DH329" s="1103"/>
      <c r="DI329" s="1103"/>
      <c r="DJ329" s="1103"/>
      <c r="DK329" s="1104"/>
      <c r="DL329" s="1103"/>
      <c r="DM329" s="1103"/>
      <c r="DN329" s="1103"/>
      <c r="DO329" s="1103"/>
      <c r="DP329" s="1103"/>
      <c r="DQ329" s="1103"/>
      <c r="DR329" s="1103"/>
      <c r="DS329" s="1103"/>
      <c r="DT329" s="1103"/>
      <c r="DU329" s="1103"/>
      <c r="DV329" s="1103"/>
      <c r="DW329" s="1103"/>
      <c r="DX329" s="1103"/>
      <c r="DY329" s="1103"/>
      <c r="DZ329" s="1103"/>
      <c r="EA329" s="1103"/>
      <c r="EB329" s="1103"/>
      <c r="EC329" s="1103"/>
      <c r="ED329" s="1103"/>
      <c r="EE329" s="1103"/>
      <c r="EF329" s="1103"/>
      <c r="EG329" s="1103"/>
      <c r="EH329" s="1103"/>
      <c r="EI329" s="1103"/>
      <c r="EJ329" s="1103"/>
      <c r="EK329" s="1103"/>
      <c r="EL329" s="1104"/>
      <c r="EM329" s="1103"/>
      <c r="EN329" s="1103"/>
      <c r="EO329" s="1103"/>
      <c r="EP329" s="1103"/>
      <c r="EQ329" s="1103"/>
      <c r="ER329" s="1103"/>
      <c r="ES329" s="1103"/>
      <c r="ET329" s="1103"/>
      <c r="EU329" s="1103"/>
      <c r="EV329" s="1103"/>
      <c r="EW329" s="1103"/>
      <c r="EX329" s="1103"/>
      <c r="EY329" s="1103"/>
      <c r="EZ329" s="1103"/>
      <c r="FA329" s="1103"/>
      <c r="FB329" s="1103"/>
      <c r="FC329" s="1103"/>
      <c r="FD329" s="1103"/>
      <c r="FE329" s="1103"/>
      <c r="FF329" s="1105"/>
      <c r="FG329" s="1103"/>
      <c r="FH329" s="1103"/>
      <c r="FI329" s="1103"/>
      <c r="FJ329" s="1103"/>
      <c r="FK329" s="1103"/>
      <c r="FL329" s="1103"/>
      <c r="FM329" s="1103"/>
      <c r="FN329" s="1103"/>
      <c r="FO329" s="1103"/>
      <c r="FP329" s="1103"/>
      <c r="FQ329" s="1106"/>
      <c r="FR329" s="1106"/>
      <c r="FS329" s="1103"/>
      <c r="FT329" s="1103"/>
      <c r="FU329" s="1103"/>
      <c r="FV329" s="1103"/>
      <c r="FW329" s="1103"/>
      <c r="FX329" s="1103"/>
      <c r="FY329" s="1103"/>
      <c r="FZ329" s="1103"/>
      <c r="GA329" s="1103"/>
      <c r="GB329" s="1103"/>
      <c r="GC329" s="1103"/>
      <c r="GD329" s="1107"/>
      <c r="GE329" s="1107"/>
      <c r="GF329" s="1107"/>
      <c r="GG329" s="1107"/>
      <c r="GH329" s="1108"/>
      <c r="GI329" s="1109"/>
      <c r="GJ329" s="1107"/>
      <c r="GK329" s="1107"/>
      <c r="GL329" s="1107"/>
      <c r="GM329" s="1107"/>
      <c r="GN329" s="1107"/>
      <c r="GO329" s="1107"/>
      <c r="GP329" s="1110"/>
      <c r="GQ329" s="1110"/>
      <c r="GR329" s="1110"/>
      <c r="GS329" s="1110"/>
      <c r="GT329" s="1110"/>
      <c r="GU329" s="1110"/>
      <c r="GV329" s="1110"/>
      <c r="GW329" s="1110"/>
      <c r="GX329" s="1110"/>
      <c r="GY329" s="1110"/>
      <c r="GZ329" s="1110"/>
      <c r="HA329" s="1110"/>
      <c r="HB329" s="1110"/>
      <c r="HC329" s="1110"/>
      <c r="HD329" s="1110"/>
      <c r="HE329" s="1110"/>
      <c r="HF329" s="1110"/>
      <c r="HG329" s="1110"/>
      <c r="HH329" s="1110"/>
      <c r="HI329" s="1110"/>
      <c r="HJ329" s="1110"/>
      <c r="HK329" s="1110"/>
      <c r="HL329" s="1110"/>
      <c r="HM329" s="1110"/>
      <c r="HN329" s="1110"/>
      <c r="HO329" s="1110"/>
      <c r="HP329" s="1110"/>
      <c r="HQ329" s="1110"/>
      <c r="HR329" s="1110"/>
      <c r="HS329" s="1110"/>
      <c r="HT329" s="1110"/>
      <c r="HU329" s="1110"/>
      <c r="HV329" s="1110"/>
      <c r="HW329" s="1110"/>
      <c r="HX329" s="1110"/>
      <c r="HY329" s="1110"/>
      <c r="HZ329" s="1110"/>
      <c r="IA329" s="1110"/>
      <c r="IB329" s="1110"/>
      <c r="IC329" s="1110"/>
      <c r="ID329" s="1109"/>
      <c r="IE329" s="1109"/>
      <c r="IF329" s="1110"/>
      <c r="IG329" s="1111"/>
      <c r="IH329" s="1110"/>
      <c r="II329" s="1110"/>
      <c r="IJ329" s="1110"/>
      <c r="IK329" s="1110"/>
      <c r="IL329" s="1110"/>
      <c r="IM329" s="1110"/>
      <c r="IN329" s="1110"/>
      <c r="IO329" s="1110"/>
      <c r="IP329" s="1110"/>
      <c r="IQ329" s="1110"/>
      <c r="IR329" s="1110"/>
      <c r="IS329" s="1110"/>
      <c r="IT329" s="1110"/>
      <c r="IU329" s="1110"/>
      <c r="IV329" s="1110"/>
      <c r="IW329" s="1110"/>
      <c r="IX329" s="1110"/>
      <c r="IY329" s="1110"/>
      <c r="IZ329" s="1110"/>
      <c r="JA329" s="1110"/>
      <c r="JB329" s="1110"/>
      <c r="JC329" s="1110"/>
      <c r="JD329" s="1110"/>
      <c r="JE329" s="1110"/>
      <c r="JF329" s="1110"/>
      <c r="JG329" s="1110"/>
      <c r="JH329" s="1110"/>
      <c r="JI329" s="1110"/>
      <c r="JJ329" s="1110"/>
      <c r="JK329" s="1146"/>
    </row>
    <row r="330" spans="1:271" ht="18.95" hidden="1" customHeight="1">
      <c r="A330" s="1113"/>
      <c r="B330" s="1114"/>
      <c r="C330" s="1115"/>
      <c r="D330" s="1115"/>
      <c r="E330" s="1116"/>
      <c r="F330" s="1116"/>
      <c r="G330" s="1116"/>
      <c r="H330" s="1115"/>
      <c r="I330" s="1117"/>
      <c r="J330" s="1117"/>
      <c r="K330" s="1118"/>
      <c r="L330" s="1118"/>
      <c r="M330" s="1118"/>
      <c r="N330" s="1119"/>
      <c r="O330" s="1120"/>
      <c r="P330" s="1121"/>
      <c r="Q330" s="1119"/>
      <c r="R330" s="1119"/>
      <c r="S330" s="1119"/>
      <c r="T330" s="1119"/>
      <c r="U330" s="1119"/>
      <c r="V330" s="1119"/>
      <c r="W330" s="1044"/>
      <c r="X330" s="1119"/>
      <c r="Y330" s="1122"/>
      <c r="Z330" s="1122"/>
      <c r="AA330" s="1103"/>
      <c r="AB330" s="1103"/>
      <c r="AC330" s="1103"/>
      <c r="AD330" s="1103"/>
      <c r="AE330" s="1103"/>
      <c r="AF330" s="1103"/>
      <c r="AG330" s="1103"/>
      <c r="AH330" s="1103"/>
      <c r="AI330" s="1103"/>
      <c r="AJ330" s="1103"/>
      <c r="AK330" s="1103"/>
      <c r="AL330" s="1103"/>
      <c r="AM330" s="1103"/>
      <c r="AN330" s="1104"/>
      <c r="AO330" s="1103"/>
      <c r="AP330" s="1103"/>
      <c r="AQ330" s="1103"/>
      <c r="AR330" s="1103"/>
      <c r="AS330" s="1103"/>
      <c r="AT330" s="1103"/>
      <c r="AU330" s="1103"/>
      <c r="AV330" s="1103"/>
      <c r="AW330" s="1103"/>
      <c r="AX330" s="1103"/>
      <c r="AY330" s="1103"/>
      <c r="AZ330" s="1103"/>
      <c r="BA330" s="1103"/>
      <c r="BB330" s="1103"/>
      <c r="BC330" s="1103"/>
      <c r="BD330" s="1103"/>
      <c r="BE330" s="1103"/>
      <c r="BF330" s="1103"/>
      <c r="BG330" s="1103"/>
      <c r="BH330" s="1103"/>
      <c r="BI330" s="1103"/>
      <c r="BJ330" s="1103"/>
      <c r="BK330" s="1103"/>
      <c r="BL330" s="1103"/>
      <c r="BM330" s="1103"/>
      <c r="BN330" s="1103"/>
      <c r="BO330" s="1103"/>
      <c r="BP330" s="1103"/>
      <c r="BQ330" s="1103"/>
      <c r="BR330" s="1103"/>
      <c r="BS330" s="1103"/>
      <c r="BT330" s="1103"/>
      <c r="BU330" s="1103"/>
      <c r="BV330" s="1103"/>
      <c r="BW330" s="1103"/>
      <c r="BX330" s="1103"/>
      <c r="BY330" s="1103"/>
      <c r="BZ330" s="1103"/>
      <c r="CA330" s="1103"/>
      <c r="CB330" s="1103"/>
      <c r="CC330" s="1103"/>
      <c r="CD330" s="1103"/>
      <c r="CE330" s="1103"/>
      <c r="CF330" s="1103"/>
      <c r="CG330" s="1103"/>
      <c r="CH330" s="1103"/>
      <c r="CI330" s="1103"/>
      <c r="CJ330" s="1103"/>
      <c r="CK330" s="1103"/>
      <c r="CL330" s="1103"/>
      <c r="CM330" s="1103"/>
      <c r="CN330" s="1103"/>
      <c r="CO330" s="1103"/>
      <c r="CP330" s="1103"/>
      <c r="CQ330" s="1103"/>
      <c r="CR330" s="1103"/>
      <c r="CS330" s="1103"/>
      <c r="CT330" s="1103"/>
      <c r="CU330" s="1103"/>
      <c r="CV330" s="1103"/>
      <c r="CW330" s="1103"/>
      <c r="CX330" s="1103"/>
      <c r="CY330" s="1103"/>
      <c r="CZ330" s="1103"/>
      <c r="DA330" s="1103"/>
      <c r="DB330" s="1103"/>
      <c r="DC330" s="1103"/>
      <c r="DD330" s="1103"/>
      <c r="DE330" s="1103"/>
      <c r="DF330" s="1103"/>
      <c r="DG330" s="1103"/>
      <c r="DH330" s="1103"/>
      <c r="DI330" s="1103"/>
      <c r="DJ330" s="1103"/>
      <c r="DK330" s="1104"/>
      <c r="DL330" s="1103"/>
      <c r="DM330" s="1103"/>
      <c r="DN330" s="1103"/>
      <c r="DO330" s="1103"/>
      <c r="DP330" s="1103"/>
      <c r="DQ330" s="1103"/>
      <c r="DR330" s="1103"/>
      <c r="DS330" s="1103"/>
      <c r="DT330" s="1103"/>
      <c r="DU330" s="1103"/>
      <c r="DV330" s="1103"/>
      <c r="DW330" s="1103"/>
      <c r="DX330" s="1103"/>
      <c r="DY330" s="1103"/>
      <c r="DZ330" s="1103"/>
      <c r="EA330" s="1103"/>
      <c r="EB330" s="1103"/>
      <c r="EC330" s="1103"/>
      <c r="ED330" s="1103"/>
      <c r="EE330" s="1103"/>
      <c r="EF330" s="1103"/>
      <c r="EG330" s="1103"/>
      <c r="EH330" s="1103"/>
      <c r="EI330" s="1103"/>
      <c r="EJ330" s="1103"/>
      <c r="EK330" s="1103"/>
      <c r="EL330" s="1104"/>
      <c r="EM330" s="1103"/>
      <c r="EN330" s="1103"/>
      <c r="EO330" s="1103"/>
      <c r="EP330" s="1103"/>
      <c r="EQ330" s="1103"/>
      <c r="ER330" s="1103"/>
      <c r="ES330" s="1103"/>
      <c r="ET330" s="1103"/>
      <c r="EU330" s="1103"/>
      <c r="EV330" s="1103"/>
      <c r="EW330" s="1103"/>
      <c r="EX330" s="1103"/>
      <c r="EY330" s="1103"/>
      <c r="EZ330" s="1103"/>
      <c r="FA330" s="1103"/>
      <c r="FB330" s="1103"/>
      <c r="FC330" s="1103"/>
      <c r="FD330" s="1103"/>
      <c r="FE330" s="1103"/>
      <c r="FF330" s="1105"/>
      <c r="FG330" s="1103"/>
      <c r="FH330" s="1103"/>
      <c r="FI330" s="1103"/>
      <c r="FJ330" s="1103"/>
      <c r="FK330" s="1103"/>
      <c r="FL330" s="1103"/>
      <c r="FM330" s="1103"/>
      <c r="FN330" s="1103"/>
      <c r="FO330" s="1103"/>
      <c r="FP330" s="1103"/>
      <c r="FQ330" s="1106"/>
      <c r="FR330" s="1106"/>
      <c r="FS330" s="1103"/>
      <c r="FT330" s="1103"/>
      <c r="FU330" s="1103"/>
      <c r="FV330" s="1103"/>
      <c r="FW330" s="1103"/>
      <c r="FX330" s="1103"/>
      <c r="FY330" s="1103"/>
      <c r="FZ330" s="1103"/>
      <c r="GA330" s="1103"/>
      <c r="GB330" s="1103"/>
      <c r="GC330" s="1103"/>
      <c r="GD330" s="1107"/>
      <c r="GE330" s="1107"/>
      <c r="GF330" s="1107"/>
      <c r="GG330" s="1107"/>
      <c r="GH330" s="1108"/>
      <c r="GI330" s="1109"/>
      <c r="GJ330" s="1107"/>
      <c r="GK330" s="1107"/>
      <c r="GL330" s="1107"/>
      <c r="GM330" s="1107"/>
      <c r="GN330" s="1107"/>
      <c r="GO330" s="1107"/>
      <c r="GP330" s="1110"/>
      <c r="GQ330" s="1110"/>
      <c r="GR330" s="1110"/>
      <c r="GS330" s="1110"/>
      <c r="GT330" s="1110"/>
      <c r="GU330" s="1110"/>
      <c r="GV330" s="1110"/>
      <c r="GW330" s="1110"/>
      <c r="GX330" s="1110"/>
      <c r="GY330" s="1110"/>
      <c r="GZ330" s="1110"/>
      <c r="HA330" s="1110"/>
      <c r="HB330" s="1110"/>
      <c r="HC330" s="1110"/>
      <c r="HD330" s="1110"/>
      <c r="HE330" s="1110"/>
      <c r="HF330" s="1110"/>
      <c r="HG330" s="1110"/>
      <c r="HH330" s="1110"/>
      <c r="HI330" s="1110"/>
      <c r="HJ330" s="1110"/>
      <c r="HK330" s="1110"/>
      <c r="HL330" s="1110"/>
      <c r="HM330" s="1110"/>
      <c r="HN330" s="1110"/>
      <c r="HO330" s="1110"/>
      <c r="HP330" s="1110"/>
      <c r="HQ330" s="1110"/>
      <c r="HR330" s="1110"/>
      <c r="HS330" s="1110"/>
      <c r="HT330" s="1110"/>
      <c r="HU330" s="1110"/>
      <c r="HV330" s="1110"/>
      <c r="HW330" s="1110"/>
      <c r="HX330" s="1110"/>
      <c r="HY330" s="1110"/>
      <c r="HZ330" s="1110"/>
      <c r="IA330" s="1110"/>
      <c r="IB330" s="1110"/>
      <c r="IC330" s="1110"/>
      <c r="ID330" s="1109"/>
      <c r="IE330" s="1109"/>
      <c r="IF330" s="1110"/>
      <c r="IG330" s="1111"/>
      <c r="IH330" s="1110"/>
      <c r="II330" s="1110"/>
      <c r="IJ330" s="1110"/>
      <c r="IK330" s="1110"/>
      <c r="IL330" s="1110"/>
      <c r="IM330" s="1110"/>
      <c r="IN330" s="1110"/>
      <c r="IO330" s="1110"/>
      <c r="IP330" s="1110"/>
      <c r="IQ330" s="1110"/>
      <c r="IR330" s="1110"/>
      <c r="IS330" s="1110"/>
      <c r="IT330" s="1110"/>
      <c r="IU330" s="1110"/>
      <c r="IV330" s="1110"/>
      <c r="IW330" s="1110"/>
      <c r="IX330" s="1110"/>
      <c r="IY330" s="1110"/>
      <c r="IZ330" s="1110"/>
      <c r="JA330" s="1110"/>
      <c r="JB330" s="1110"/>
      <c r="JC330" s="1110"/>
      <c r="JD330" s="1110"/>
      <c r="JE330" s="1110"/>
      <c r="JF330" s="1110"/>
      <c r="JG330" s="1110"/>
      <c r="JH330" s="1110"/>
      <c r="JI330" s="1110"/>
      <c r="JJ330" s="1110"/>
      <c r="JK330" s="1146"/>
    </row>
    <row r="331" spans="1:271" ht="18.95" hidden="1" customHeight="1">
      <c r="A331" s="1113"/>
      <c r="B331" s="1114"/>
      <c r="C331" s="1115"/>
      <c r="D331" s="1115"/>
      <c r="E331" s="1116"/>
      <c r="F331" s="1116"/>
      <c r="G331" s="1116"/>
      <c r="H331" s="1115"/>
      <c r="I331" s="1117"/>
      <c r="J331" s="1117"/>
      <c r="K331" s="1118"/>
      <c r="L331" s="1118"/>
      <c r="M331" s="1118"/>
      <c r="N331" s="1119"/>
      <c r="O331" s="1120"/>
      <c r="P331" s="1121"/>
      <c r="Q331" s="1119"/>
      <c r="R331" s="1119"/>
      <c r="S331" s="1119"/>
      <c r="T331" s="1119"/>
      <c r="U331" s="1119"/>
      <c r="V331" s="1119"/>
      <c r="W331" s="1044"/>
      <c r="X331" s="1119"/>
      <c r="Y331" s="1122"/>
      <c r="Z331" s="1122"/>
      <c r="AA331" s="1103"/>
      <c r="AB331" s="1103"/>
      <c r="AC331" s="1103"/>
      <c r="AD331" s="1103"/>
      <c r="AE331" s="1103"/>
      <c r="AF331" s="1103"/>
      <c r="AG331" s="1103"/>
      <c r="AH331" s="1103"/>
      <c r="AI331" s="1103"/>
      <c r="AJ331" s="1103"/>
      <c r="AK331" s="1103"/>
      <c r="AL331" s="1103"/>
      <c r="AM331" s="1103"/>
      <c r="AN331" s="1104"/>
      <c r="AO331" s="1103"/>
      <c r="AP331" s="1103"/>
      <c r="AQ331" s="1103"/>
      <c r="AR331" s="1103"/>
      <c r="AS331" s="1103"/>
      <c r="AT331" s="1103"/>
      <c r="AU331" s="1103"/>
      <c r="AV331" s="1103"/>
      <c r="AW331" s="1103"/>
      <c r="AX331" s="1103"/>
      <c r="AY331" s="1103"/>
      <c r="AZ331" s="1103"/>
      <c r="BA331" s="1103"/>
      <c r="BB331" s="1103"/>
      <c r="BC331" s="1103"/>
      <c r="BD331" s="1103"/>
      <c r="BE331" s="1103"/>
      <c r="BF331" s="1103"/>
      <c r="BG331" s="1103"/>
      <c r="BH331" s="1103"/>
      <c r="BI331" s="1103"/>
      <c r="BJ331" s="1103"/>
      <c r="BK331" s="1103"/>
      <c r="BL331" s="1103"/>
      <c r="BM331" s="1103"/>
      <c r="BN331" s="1103"/>
      <c r="BO331" s="1103"/>
      <c r="BP331" s="1103"/>
      <c r="BQ331" s="1103"/>
      <c r="BR331" s="1103"/>
      <c r="BS331" s="1103"/>
      <c r="BT331" s="1103"/>
      <c r="BU331" s="1103"/>
      <c r="BV331" s="1103"/>
      <c r="BW331" s="1103"/>
      <c r="BX331" s="1103"/>
      <c r="BY331" s="1103"/>
      <c r="BZ331" s="1103"/>
      <c r="CA331" s="1103"/>
      <c r="CB331" s="1103"/>
      <c r="CC331" s="1103"/>
      <c r="CD331" s="1103"/>
      <c r="CE331" s="1103"/>
      <c r="CF331" s="1103"/>
      <c r="CG331" s="1103"/>
      <c r="CH331" s="1103"/>
      <c r="CI331" s="1103"/>
      <c r="CJ331" s="1103"/>
      <c r="CK331" s="1103"/>
      <c r="CL331" s="1103"/>
      <c r="CM331" s="1103"/>
      <c r="CN331" s="1103"/>
      <c r="CO331" s="1103"/>
      <c r="CP331" s="1103"/>
      <c r="CQ331" s="1103"/>
      <c r="CR331" s="1103"/>
      <c r="CS331" s="1103"/>
      <c r="CT331" s="1103"/>
      <c r="CU331" s="1103"/>
      <c r="CV331" s="1103"/>
      <c r="CW331" s="1103"/>
      <c r="CX331" s="1103"/>
      <c r="CY331" s="1103"/>
      <c r="CZ331" s="1103"/>
      <c r="DA331" s="1103"/>
      <c r="DB331" s="1103"/>
      <c r="DC331" s="1103"/>
      <c r="DD331" s="1103"/>
      <c r="DE331" s="1103"/>
      <c r="DF331" s="1103"/>
      <c r="DG331" s="1103"/>
      <c r="DH331" s="1103"/>
      <c r="DI331" s="1103"/>
      <c r="DJ331" s="1103"/>
      <c r="DK331" s="1104"/>
      <c r="DL331" s="1103"/>
      <c r="DM331" s="1103"/>
      <c r="DN331" s="1103"/>
      <c r="DO331" s="1103"/>
      <c r="DP331" s="1103"/>
      <c r="DQ331" s="1103"/>
      <c r="DR331" s="1103"/>
      <c r="DS331" s="1103"/>
      <c r="DT331" s="1103"/>
      <c r="DU331" s="1103"/>
      <c r="DV331" s="1103"/>
      <c r="DW331" s="1103"/>
      <c r="DX331" s="1103"/>
      <c r="DY331" s="1103"/>
      <c r="DZ331" s="1103"/>
      <c r="EA331" s="1103"/>
      <c r="EB331" s="1103"/>
      <c r="EC331" s="1103"/>
      <c r="ED331" s="1103"/>
      <c r="EE331" s="1103"/>
      <c r="EF331" s="1103"/>
      <c r="EG331" s="1103"/>
      <c r="EH331" s="1103"/>
      <c r="EI331" s="1103"/>
      <c r="EJ331" s="1103"/>
      <c r="EK331" s="1103"/>
      <c r="EL331" s="1104"/>
      <c r="EM331" s="1103"/>
      <c r="EN331" s="1103"/>
      <c r="EO331" s="1103"/>
      <c r="EP331" s="1103"/>
      <c r="EQ331" s="1103"/>
      <c r="ER331" s="1103"/>
      <c r="ES331" s="1103"/>
      <c r="ET331" s="1103"/>
      <c r="EU331" s="1103"/>
      <c r="EV331" s="1103"/>
      <c r="EW331" s="1103"/>
      <c r="EX331" s="1103"/>
      <c r="EY331" s="1103"/>
      <c r="EZ331" s="1103"/>
      <c r="FA331" s="1103"/>
      <c r="FB331" s="1103"/>
      <c r="FC331" s="1103"/>
      <c r="FD331" s="1103"/>
      <c r="FE331" s="1103"/>
      <c r="FF331" s="1105"/>
      <c r="FG331" s="1103"/>
      <c r="FH331" s="1103"/>
      <c r="FI331" s="1103"/>
      <c r="FJ331" s="1103"/>
      <c r="FK331" s="1103"/>
      <c r="FL331" s="1103"/>
      <c r="FM331" s="1103"/>
      <c r="FN331" s="1103"/>
      <c r="FO331" s="1103"/>
      <c r="FP331" s="1103"/>
      <c r="FQ331" s="1106"/>
      <c r="FR331" s="1106"/>
      <c r="FS331" s="1103"/>
      <c r="FT331" s="1103"/>
      <c r="FU331" s="1103"/>
      <c r="FV331" s="1103"/>
      <c r="FW331" s="1103"/>
      <c r="FX331" s="1103"/>
      <c r="FY331" s="1103"/>
      <c r="FZ331" s="1103"/>
      <c r="GA331" s="1103"/>
      <c r="GB331" s="1103"/>
      <c r="GC331" s="1103"/>
      <c r="GD331" s="1107"/>
      <c r="GE331" s="1107"/>
      <c r="GF331" s="1107"/>
      <c r="GG331" s="1107"/>
      <c r="GH331" s="1108"/>
      <c r="GI331" s="1109"/>
      <c r="GJ331" s="1107"/>
      <c r="GK331" s="1107"/>
      <c r="GL331" s="1107"/>
      <c r="GM331" s="1107"/>
      <c r="GN331" s="1107"/>
      <c r="GO331" s="1107"/>
      <c r="GP331" s="1110"/>
      <c r="GQ331" s="1110"/>
      <c r="GR331" s="1110"/>
      <c r="GS331" s="1110"/>
      <c r="GT331" s="1110"/>
      <c r="GU331" s="1110"/>
      <c r="GV331" s="1110"/>
      <c r="GW331" s="1110"/>
      <c r="GX331" s="1110"/>
      <c r="GY331" s="1110"/>
      <c r="GZ331" s="1110"/>
      <c r="HA331" s="1110"/>
      <c r="HB331" s="1110"/>
      <c r="HC331" s="1110"/>
      <c r="HD331" s="1110"/>
      <c r="HE331" s="1110"/>
      <c r="HF331" s="1110"/>
      <c r="HG331" s="1110"/>
      <c r="HH331" s="1110"/>
      <c r="HI331" s="1110"/>
      <c r="HJ331" s="1110"/>
      <c r="HK331" s="1110"/>
      <c r="HL331" s="1110"/>
      <c r="HM331" s="1110"/>
      <c r="HN331" s="1110"/>
      <c r="HO331" s="1110"/>
      <c r="HP331" s="1110"/>
      <c r="HQ331" s="1110"/>
      <c r="HR331" s="1110"/>
      <c r="HS331" s="1110"/>
      <c r="HT331" s="1110"/>
      <c r="HU331" s="1110"/>
      <c r="HV331" s="1110"/>
      <c r="HW331" s="1110"/>
      <c r="HX331" s="1110"/>
      <c r="HY331" s="1110"/>
      <c r="HZ331" s="1110"/>
      <c r="IA331" s="1110"/>
      <c r="IB331" s="1110"/>
      <c r="IC331" s="1110"/>
      <c r="ID331" s="1109"/>
      <c r="IE331" s="1109"/>
      <c r="IF331" s="1110"/>
      <c r="IG331" s="1111"/>
      <c r="IH331" s="1110"/>
      <c r="II331" s="1110"/>
      <c r="IJ331" s="1110"/>
      <c r="IK331" s="1110"/>
      <c r="IL331" s="1110"/>
      <c r="IM331" s="1110"/>
      <c r="IN331" s="1110"/>
      <c r="IO331" s="1110"/>
      <c r="IP331" s="1110"/>
      <c r="IQ331" s="1110"/>
      <c r="IR331" s="1110"/>
      <c r="IS331" s="1110"/>
      <c r="IT331" s="1110"/>
      <c r="IU331" s="1110"/>
      <c r="IV331" s="1110"/>
      <c r="IW331" s="1110"/>
      <c r="IX331" s="1110"/>
      <c r="IY331" s="1110"/>
      <c r="IZ331" s="1110"/>
      <c r="JA331" s="1110"/>
      <c r="JB331" s="1110"/>
      <c r="JC331" s="1110"/>
      <c r="JD331" s="1110"/>
      <c r="JE331" s="1110"/>
      <c r="JF331" s="1110"/>
      <c r="JG331" s="1110"/>
      <c r="JH331" s="1110"/>
      <c r="JI331" s="1110"/>
      <c r="JJ331" s="1110"/>
      <c r="JK331" s="1146"/>
    </row>
    <row r="332" spans="1:271" ht="18.95" hidden="1" customHeight="1">
      <c r="A332" s="1113"/>
      <c r="B332" s="1114"/>
      <c r="C332" s="1115"/>
      <c r="D332" s="1115"/>
      <c r="E332" s="1116"/>
      <c r="F332" s="1116"/>
      <c r="G332" s="1116"/>
      <c r="H332" s="1115"/>
      <c r="I332" s="1117"/>
      <c r="J332" s="1117"/>
      <c r="K332" s="1118"/>
      <c r="L332" s="1118"/>
      <c r="M332" s="1118"/>
      <c r="N332" s="1119"/>
      <c r="O332" s="1120"/>
      <c r="P332" s="1121"/>
      <c r="Q332" s="1119"/>
      <c r="R332" s="1119"/>
      <c r="S332" s="1119"/>
      <c r="T332" s="1119"/>
      <c r="U332" s="1119"/>
      <c r="V332" s="1119"/>
      <c r="W332" s="1044"/>
      <c r="X332" s="1119"/>
      <c r="Y332" s="1122"/>
      <c r="Z332" s="1122"/>
      <c r="AA332" s="1103"/>
      <c r="AB332" s="1103"/>
      <c r="AC332" s="1103"/>
      <c r="AD332" s="1103"/>
      <c r="AE332" s="1103"/>
      <c r="AF332" s="1103"/>
      <c r="AG332" s="1103"/>
      <c r="AH332" s="1103"/>
      <c r="AI332" s="1103"/>
      <c r="AJ332" s="1103"/>
      <c r="AK332" s="1103"/>
      <c r="AL332" s="1103"/>
      <c r="AM332" s="1103"/>
      <c r="AN332" s="1104"/>
      <c r="AO332" s="1103"/>
      <c r="AP332" s="1103"/>
      <c r="AQ332" s="1103"/>
      <c r="AR332" s="1103"/>
      <c r="AS332" s="1103"/>
      <c r="AT332" s="1103"/>
      <c r="AU332" s="1103"/>
      <c r="AV332" s="1103"/>
      <c r="AW332" s="1103"/>
      <c r="AX332" s="1103"/>
      <c r="AY332" s="1103"/>
      <c r="AZ332" s="1103"/>
      <c r="BA332" s="1103"/>
      <c r="BB332" s="1103"/>
      <c r="BC332" s="1103"/>
      <c r="BD332" s="1103"/>
      <c r="BE332" s="1103"/>
      <c r="BF332" s="1103"/>
      <c r="BG332" s="1103"/>
      <c r="BH332" s="1103"/>
      <c r="BI332" s="1103"/>
      <c r="BJ332" s="1103"/>
      <c r="BK332" s="1103"/>
      <c r="BL332" s="1103"/>
      <c r="BM332" s="1103"/>
      <c r="BN332" s="1103"/>
      <c r="BO332" s="1103"/>
      <c r="BP332" s="1103"/>
      <c r="BQ332" s="1103"/>
      <c r="BR332" s="1103"/>
      <c r="BS332" s="1103"/>
      <c r="BT332" s="1103"/>
      <c r="BU332" s="1103"/>
      <c r="BV332" s="1103"/>
      <c r="BW332" s="1103"/>
      <c r="BX332" s="1103"/>
      <c r="BY332" s="1103"/>
      <c r="BZ332" s="1103"/>
      <c r="CA332" s="1103"/>
      <c r="CB332" s="1103"/>
      <c r="CC332" s="1103"/>
      <c r="CD332" s="1103"/>
      <c r="CE332" s="1103"/>
      <c r="CF332" s="1103"/>
      <c r="CG332" s="1103"/>
      <c r="CH332" s="1103"/>
      <c r="CI332" s="1103"/>
      <c r="CJ332" s="1103"/>
      <c r="CK332" s="1103"/>
      <c r="CL332" s="1103"/>
      <c r="CM332" s="1103"/>
      <c r="CN332" s="1103"/>
      <c r="CO332" s="1103"/>
      <c r="CP332" s="1103"/>
      <c r="CQ332" s="1103"/>
      <c r="CR332" s="1103"/>
      <c r="CS332" s="1103"/>
      <c r="CT332" s="1103"/>
      <c r="CU332" s="1103"/>
      <c r="CV332" s="1103"/>
      <c r="CW332" s="1103"/>
      <c r="CX332" s="1103"/>
      <c r="CY332" s="1103"/>
      <c r="CZ332" s="1103"/>
      <c r="DA332" s="1103"/>
      <c r="DB332" s="1103"/>
      <c r="DC332" s="1103"/>
      <c r="DD332" s="1103"/>
      <c r="DE332" s="1103"/>
      <c r="DF332" s="1103"/>
      <c r="DG332" s="1103"/>
      <c r="DH332" s="1103"/>
      <c r="DI332" s="1103"/>
      <c r="DJ332" s="1103"/>
      <c r="DK332" s="1104"/>
      <c r="DL332" s="1103"/>
      <c r="DM332" s="1103"/>
      <c r="DN332" s="1103"/>
      <c r="DO332" s="1103"/>
      <c r="DP332" s="1103"/>
      <c r="DQ332" s="1103"/>
      <c r="DR332" s="1103"/>
      <c r="DS332" s="1103"/>
      <c r="DT332" s="1103"/>
      <c r="DU332" s="1103"/>
      <c r="DV332" s="1103"/>
      <c r="DW332" s="1103"/>
      <c r="DX332" s="1103"/>
      <c r="DY332" s="1103"/>
      <c r="DZ332" s="1103"/>
      <c r="EA332" s="1103"/>
      <c r="EB332" s="1103"/>
      <c r="EC332" s="1103"/>
      <c r="ED332" s="1103"/>
      <c r="EE332" s="1103"/>
      <c r="EF332" s="1103"/>
      <c r="EG332" s="1103"/>
      <c r="EH332" s="1103"/>
      <c r="EI332" s="1103"/>
      <c r="EJ332" s="1103"/>
      <c r="EK332" s="1103"/>
      <c r="EL332" s="1104"/>
      <c r="EM332" s="1103"/>
      <c r="EN332" s="1103"/>
      <c r="EO332" s="1103"/>
      <c r="EP332" s="1103"/>
      <c r="EQ332" s="1103"/>
      <c r="ER332" s="1103"/>
      <c r="ES332" s="1103"/>
      <c r="ET332" s="1103"/>
      <c r="EU332" s="1103"/>
      <c r="EV332" s="1103"/>
      <c r="EW332" s="1103"/>
      <c r="EX332" s="1103"/>
      <c r="EY332" s="1103"/>
      <c r="EZ332" s="1103"/>
      <c r="FA332" s="1103"/>
      <c r="FB332" s="1103"/>
      <c r="FC332" s="1103"/>
      <c r="FD332" s="1103"/>
      <c r="FE332" s="1103"/>
      <c r="FF332" s="1105"/>
      <c r="FG332" s="1103"/>
      <c r="FH332" s="1103"/>
      <c r="FI332" s="1103"/>
      <c r="FJ332" s="1103"/>
      <c r="FK332" s="1103"/>
      <c r="FL332" s="1103"/>
      <c r="FM332" s="1103"/>
      <c r="FN332" s="1103"/>
      <c r="FO332" s="1103"/>
      <c r="FP332" s="1103"/>
      <c r="FQ332" s="1106"/>
      <c r="FR332" s="1106"/>
      <c r="FS332" s="1103"/>
      <c r="FT332" s="1103"/>
      <c r="FU332" s="1103"/>
      <c r="FV332" s="1103"/>
      <c r="FW332" s="1103"/>
      <c r="FX332" s="1103"/>
      <c r="FY332" s="1103"/>
      <c r="FZ332" s="1103"/>
      <c r="GA332" s="1103"/>
      <c r="GB332" s="1103"/>
      <c r="GC332" s="1103"/>
      <c r="GD332" s="1107"/>
      <c r="GE332" s="1107"/>
      <c r="GF332" s="1107"/>
      <c r="GG332" s="1107"/>
      <c r="GH332" s="1108"/>
      <c r="GI332" s="1109"/>
      <c r="GJ332" s="1107"/>
      <c r="GK332" s="1107"/>
      <c r="GL332" s="1107"/>
      <c r="GM332" s="1107"/>
      <c r="GN332" s="1107"/>
      <c r="GO332" s="1107"/>
      <c r="GP332" s="1110"/>
      <c r="GQ332" s="1110"/>
      <c r="GR332" s="1110"/>
      <c r="GS332" s="1110"/>
      <c r="GT332" s="1110"/>
      <c r="GU332" s="1110"/>
      <c r="GV332" s="1110"/>
      <c r="GW332" s="1110"/>
      <c r="GX332" s="1110"/>
      <c r="GY332" s="1110"/>
      <c r="GZ332" s="1110"/>
      <c r="HA332" s="1110"/>
      <c r="HB332" s="1110"/>
      <c r="HC332" s="1110"/>
      <c r="HD332" s="1110"/>
      <c r="HE332" s="1110"/>
      <c r="HF332" s="1110"/>
      <c r="HG332" s="1110"/>
      <c r="HH332" s="1110"/>
      <c r="HI332" s="1110"/>
      <c r="HJ332" s="1110"/>
      <c r="HK332" s="1110"/>
      <c r="HL332" s="1110"/>
      <c r="HM332" s="1110"/>
      <c r="HN332" s="1110"/>
      <c r="HO332" s="1110"/>
      <c r="HP332" s="1110"/>
      <c r="HQ332" s="1110"/>
      <c r="HR332" s="1110"/>
      <c r="HS332" s="1110"/>
      <c r="HT332" s="1110"/>
      <c r="HU332" s="1110"/>
      <c r="HV332" s="1110"/>
      <c r="HW332" s="1110"/>
      <c r="HX332" s="1110"/>
      <c r="HY332" s="1110"/>
      <c r="HZ332" s="1110"/>
      <c r="IA332" s="1110"/>
      <c r="IB332" s="1110"/>
      <c r="IC332" s="1110"/>
      <c r="ID332" s="1109"/>
      <c r="IE332" s="1109"/>
      <c r="IF332" s="1110"/>
      <c r="IG332" s="1111"/>
      <c r="IH332" s="1110"/>
      <c r="II332" s="1110"/>
      <c r="IJ332" s="1110"/>
      <c r="IK332" s="1110"/>
      <c r="IL332" s="1110"/>
      <c r="IM332" s="1110"/>
      <c r="IN332" s="1110"/>
      <c r="IO332" s="1110"/>
      <c r="IP332" s="1110"/>
      <c r="IQ332" s="1110"/>
      <c r="IR332" s="1110"/>
      <c r="IS332" s="1110"/>
      <c r="IT332" s="1110"/>
      <c r="IU332" s="1110"/>
      <c r="IV332" s="1110"/>
      <c r="IW332" s="1110"/>
      <c r="IX332" s="1110"/>
      <c r="IY332" s="1110"/>
      <c r="IZ332" s="1110"/>
      <c r="JA332" s="1110"/>
      <c r="JB332" s="1110"/>
      <c r="JC332" s="1110"/>
      <c r="JD332" s="1110"/>
      <c r="JE332" s="1110"/>
      <c r="JF332" s="1110"/>
      <c r="JG332" s="1110"/>
      <c r="JH332" s="1110"/>
      <c r="JI332" s="1110"/>
      <c r="JJ332" s="1110"/>
      <c r="JK332" s="1146"/>
    </row>
    <row r="333" spans="1:271" ht="18.95" hidden="1" customHeight="1">
      <c r="A333" s="1113"/>
      <c r="B333" s="1114"/>
      <c r="C333" s="1115"/>
      <c r="D333" s="1115"/>
      <c r="E333" s="1116"/>
      <c r="F333" s="1116"/>
      <c r="G333" s="1116"/>
      <c r="H333" s="1115"/>
      <c r="I333" s="1117"/>
      <c r="J333" s="1117"/>
      <c r="K333" s="1118"/>
      <c r="L333" s="1118"/>
      <c r="M333" s="1118"/>
      <c r="N333" s="1119"/>
      <c r="O333" s="1120"/>
      <c r="P333" s="1121"/>
      <c r="Q333" s="1119"/>
      <c r="R333" s="1119"/>
      <c r="S333" s="1119"/>
      <c r="T333" s="1119"/>
      <c r="U333" s="1119"/>
      <c r="V333" s="1119"/>
      <c r="W333" s="1044"/>
      <c r="X333" s="1119"/>
      <c r="Y333" s="1122"/>
      <c r="Z333" s="1122"/>
      <c r="AA333" s="1103"/>
      <c r="AB333" s="1103"/>
      <c r="AC333" s="1103"/>
      <c r="AD333" s="1103"/>
      <c r="AE333" s="1103"/>
      <c r="AF333" s="1103"/>
      <c r="AG333" s="1103"/>
      <c r="AH333" s="1103"/>
      <c r="AI333" s="1103"/>
      <c r="AJ333" s="1103"/>
      <c r="AK333" s="1103"/>
      <c r="AL333" s="1103"/>
      <c r="AM333" s="1103"/>
      <c r="AN333" s="1104"/>
      <c r="AO333" s="1103"/>
      <c r="AP333" s="1103"/>
      <c r="AQ333" s="1103"/>
      <c r="AR333" s="1103"/>
      <c r="AS333" s="1103"/>
      <c r="AT333" s="1103"/>
      <c r="AU333" s="1103"/>
      <c r="AV333" s="1103"/>
      <c r="AW333" s="1103"/>
      <c r="AX333" s="1103"/>
      <c r="AY333" s="1103"/>
      <c r="AZ333" s="1103"/>
      <c r="BA333" s="1103"/>
      <c r="BB333" s="1103"/>
      <c r="BC333" s="1103"/>
      <c r="BD333" s="1103"/>
      <c r="BE333" s="1103"/>
      <c r="BF333" s="1103"/>
      <c r="BG333" s="1103"/>
      <c r="BH333" s="1103"/>
      <c r="BI333" s="1103"/>
      <c r="BJ333" s="1103"/>
      <c r="BK333" s="1103"/>
      <c r="BL333" s="1103"/>
      <c r="BM333" s="1103"/>
      <c r="BN333" s="1103"/>
      <c r="BO333" s="1103"/>
      <c r="BP333" s="1103"/>
      <c r="BQ333" s="1103"/>
      <c r="BR333" s="1103"/>
      <c r="BS333" s="1103"/>
      <c r="BT333" s="1103"/>
      <c r="BU333" s="1103"/>
      <c r="BV333" s="1103"/>
      <c r="BW333" s="1103"/>
      <c r="BX333" s="1103"/>
      <c r="BY333" s="1103"/>
      <c r="BZ333" s="1103"/>
      <c r="CA333" s="1103"/>
      <c r="CB333" s="1103"/>
      <c r="CC333" s="1103"/>
      <c r="CD333" s="1103"/>
      <c r="CE333" s="1103"/>
      <c r="CF333" s="1103"/>
      <c r="CG333" s="1103"/>
      <c r="CH333" s="1103"/>
      <c r="CI333" s="1103"/>
      <c r="CJ333" s="1103"/>
      <c r="CK333" s="1103"/>
      <c r="CL333" s="1103"/>
      <c r="CM333" s="1103"/>
      <c r="CN333" s="1103"/>
      <c r="CO333" s="1103"/>
      <c r="CP333" s="1103"/>
      <c r="CQ333" s="1103"/>
      <c r="CR333" s="1103"/>
      <c r="CS333" s="1103"/>
      <c r="CT333" s="1103"/>
      <c r="CU333" s="1103"/>
      <c r="CV333" s="1103"/>
      <c r="CW333" s="1103"/>
      <c r="CX333" s="1103"/>
      <c r="CY333" s="1103"/>
      <c r="CZ333" s="1103"/>
      <c r="DA333" s="1103"/>
      <c r="DB333" s="1103"/>
      <c r="DC333" s="1103"/>
      <c r="DD333" s="1103"/>
      <c r="DE333" s="1103"/>
      <c r="DF333" s="1103"/>
      <c r="DG333" s="1103"/>
      <c r="DH333" s="1103"/>
      <c r="DI333" s="1103"/>
      <c r="DJ333" s="1103"/>
      <c r="DK333" s="1104"/>
      <c r="DL333" s="1103"/>
      <c r="DM333" s="1103"/>
      <c r="DN333" s="1103"/>
      <c r="DO333" s="1103"/>
      <c r="DP333" s="1103"/>
      <c r="DQ333" s="1103"/>
      <c r="DR333" s="1103"/>
      <c r="DS333" s="1103"/>
      <c r="DT333" s="1103"/>
      <c r="DU333" s="1103"/>
      <c r="DV333" s="1103"/>
      <c r="DW333" s="1103"/>
      <c r="DX333" s="1103"/>
      <c r="DY333" s="1103"/>
      <c r="DZ333" s="1103"/>
      <c r="EA333" s="1103"/>
      <c r="EB333" s="1103"/>
      <c r="EC333" s="1103"/>
      <c r="ED333" s="1103"/>
      <c r="EE333" s="1103"/>
      <c r="EF333" s="1103"/>
      <c r="EG333" s="1103"/>
      <c r="EH333" s="1103"/>
      <c r="EI333" s="1103"/>
      <c r="EJ333" s="1103"/>
      <c r="EK333" s="1103"/>
      <c r="EL333" s="1104"/>
      <c r="EM333" s="1103"/>
      <c r="EN333" s="1103"/>
      <c r="EO333" s="1103"/>
      <c r="EP333" s="1103"/>
      <c r="EQ333" s="1103"/>
      <c r="ER333" s="1103"/>
      <c r="ES333" s="1103"/>
      <c r="ET333" s="1103"/>
      <c r="EU333" s="1103"/>
      <c r="EV333" s="1103"/>
      <c r="EW333" s="1103"/>
      <c r="EX333" s="1103"/>
      <c r="EY333" s="1103"/>
      <c r="EZ333" s="1103"/>
      <c r="FA333" s="1103"/>
      <c r="FB333" s="1103"/>
      <c r="FC333" s="1103"/>
      <c r="FD333" s="1103"/>
      <c r="FE333" s="1103"/>
      <c r="FF333" s="1105"/>
      <c r="FG333" s="1103"/>
      <c r="FH333" s="1103"/>
      <c r="FI333" s="1103"/>
      <c r="FJ333" s="1103"/>
      <c r="FK333" s="1103"/>
      <c r="FL333" s="1103"/>
      <c r="FM333" s="1103"/>
      <c r="FN333" s="1103"/>
      <c r="FO333" s="1103"/>
      <c r="FP333" s="1103"/>
      <c r="FQ333" s="1106"/>
      <c r="FR333" s="1106"/>
      <c r="FS333" s="1103"/>
      <c r="FT333" s="1103"/>
      <c r="FU333" s="1103"/>
      <c r="FV333" s="1103"/>
      <c r="FW333" s="1103"/>
      <c r="FX333" s="1103"/>
      <c r="FY333" s="1103"/>
      <c r="FZ333" s="1103"/>
      <c r="GA333" s="1103"/>
      <c r="GB333" s="1103"/>
      <c r="GC333" s="1103"/>
      <c r="GD333" s="1107"/>
      <c r="GE333" s="1107"/>
      <c r="GF333" s="1107"/>
      <c r="GG333" s="1107"/>
      <c r="GH333" s="1108"/>
      <c r="GI333" s="1109"/>
      <c r="GJ333" s="1107"/>
      <c r="GK333" s="1107"/>
      <c r="GL333" s="1107"/>
      <c r="GM333" s="1107"/>
      <c r="GN333" s="1107"/>
      <c r="GO333" s="1107"/>
      <c r="GP333" s="1110"/>
      <c r="GQ333" s="1110"/>
      <c r="GR333" s="1110"/>
      <c r="GS333" s="1110"/>
      <c r="GT333" s="1110"/>
      <c r="GU333" s="1110"/>
      <c r="GV333" s="1110"/>
      <c r="GW333" s="1110"/>
      <c r="GX333" s="1110"/>
      <c r="GY333" s="1110"/>
      <c r="GZ333" s="1110"/>
      <c r="HA333" s="1110"/>
      <c r="HB333" s="1110"/>
      <c r="HC333" s="1110"/>
      <c r="HD333" s="1110"/>
      <c r="HE333" s="1110"/>
      <c r="HF333" s="1110"/>
      <c r="HG333" s="1110"/>
      <c r="HH333" s="1110"/>
      <c r="HI333" s="1110"/>
      <c r="HJ333" s="1110"/>
      <c r="HK333" s="1110"/>
      <c r="HL333" s="1110"/>
      <c r="HM333" s="1110"/>
      <c r="HN333" s="1110"/>
      <c r="HO333" s="1110"/>
      <c r="HP333" s="1110"/>
      <c r="HQ333" s="1110"/>
      <c r="HR333" s="1110"/>
      <c r="HS333" s="1110"/>
      <c r="HT333" s="1110"/>
      <c r="HU333" s="1110"/>
      <c r="HV333" s="1110"/>
      <c r="HW333" s="1110"/>
      <c r="HX333" s="1110"/>
      <c r="HY333" s="1110"/>
      <c r="HZ333" s="1110"/>
      <c r="IA333" s="1110"/>
      <c r="IB333" s="1110"/>
      <c r="IC333" s="1110"/>
      <c r="ID333" s="1109"/>
      <c r="IE333" s="1109"/>
      <c r="IF333" s="1110"/>
      <c r="IG333" s="1111"/>
      <c r="IH333" s="1110"/>
      <c r="II333" s="1110"/>
      <c r="IJ333" s="1110"/>
      <c r="IK333" s="1110"/>
      <c r="IL333" s="1110"/>
      <c r="IM333" s="1110"/>
      <c r="IN333" s="1110"/>
      <c r="IO333" s="1110"/>
      <c r="IP333" s="1110"/>
      <c r="IQ333" s="1110"/>
      <c r="IR333" s="1110"/>
      <c r="IS333" s="1110"/>
      <c r="IT333" s="1110"/>
      <c r="IU333" s="1110"/>
      <c r="IV333" s="1110"/>
      <c r="IW333" s="1110"/>
      <c r="IX333" s="1110"/>
      <c r="IY333" s="1110"/>
      <c r="IZ333" s="1110"/>
      <c r="JA333" s="1110"/>
      <c r="JB333" s="1110"/>
      <c r="JC333" s="1110"/>
      <c r="JD333" s="1110"/>
      <c r="JE333" s="1110"/>
      <c r="JF333" s="1110"/>
      <c r="JG333" s="1110"/>
      <c r="JH333" s="1110"/>
      <c r="JI333" s="1110"/>
      <c r="JJ333" s="1110"/>
      <c r="JK333" s="1146"/>
    </row>
    <row r="334" spans="1:271" ht="18.95" hidden="1" customHeight="1">
      <c r="A334" s="1113"/>
      <c r="B334" s="1114"/>
      <c r="C334" s="1115"/>
      <c r="D334" s="1115"/>
      <c r="E334" s="1116"/>
      <c r="F334" s="1116"/>
      <c r="G334" s="1116"/>
      <c r="H334" s="1115"/>
      <c r="I334" s="1117"/>
      <c r="J334" s="1117"/>
      <c r="K334" s="1118"/>
      <c r="L334" s="1118"/>
      <c r="M334" s="1118"/>
      <c r="N334" s="1119"/>
      <c r="O334" s="1120"/>
      <c r="P334" s="1121"/>
      <c r="Q334" s="1119"/>
      <c r="R334" s="1119"/>
      <c r="S334" s="1119"/>
      <c r="T334" s="1119"/>
      <c r="U334" s="1119"/>
      <c r="V334" s="1119"/>
      <c r="W334" s="1044"/>
      <c r="X334" s="1119"/>
      <c r="Y334" s="1122"/>
      <c r="Z334" s="1122"/>
      <c r="AA334" s="1103"/>
      <c r="AB334" s="1103"/>
      <c r="AC334" s="1103"/>
      <c r="AD334" s="1103"/>
      <c r="AE334" s="1103"/>
      <c r="AF334" s="1103"/>
      <c r="AG334" s="1103"/>
      <c r="AH334" s="1103"/>
      <c r="AI334" s="1103"/>
      <c r="AJ334" s="1103"/>
      <c r="AK334" s="1103"/>
      <c r="AL334" s="1103"/>
      <c r="AM334" s="1103"/>
      <c r="AN334" s="1104"/>
      <c r="AO334" s="1103"/>
      <c r="AP334" s="1103"/>
      <c r="AQ334" s="1103"/>
      <c r="AR334" s="1103"/>
      <c r="AS334" s="1103"/>
      <c r="AT334" s="1103"/>
      <c r="AU334" s="1103"/>
      <c r="AV334" s="1103"/>
      <c r="AW334" s="1103"/>
      <c r="AX334" s="1103"/>
      <c r="AY334" s="1103"/>
      <c r="AZ334" s="1103"/>
      <c r="BA334" s="1103"/>
      <c r="BB334" s="1103"/>
      <c r="BC334" s="1103"/>
      <c r="BD334" s="1103"/>
      <c r="BE334" s="1103"/>
      <c r="BF334" s="1103"/>
      <c r="BG334" s="1103"/>
      <c r="BH334" s="1103"/>
      <c r="BI334" s="1103"/>
      <c r="BJ334" s="1103"/>
      <c r="BK334" s="1103"/>
      <c r="BL334" s="1103"/>
      <c r="BM334" s="1103"/>
      <c r="BN334" s="1103"/>
      <c r="BO334" s="1103"/>
      <c r="BP334" s="1103"/>
      <c r="BQ334" s="1103"/>
      <c r="BR334" s="1103"/>
      <c r="BS334" s="1103"/>
      <c r="BT334" s="1103"/>
      <c r="BU334" s="1103"/>
      <c r="BV334" s="1103"/>
      <c r="BW334" s="1103"/>
      <c r="BX334" s="1103"/>
      <c r="BY334" s="1103"/>
      <c r="BZ334" s="1103"/>
      <c r="CA334" s="1103"/>
      <c r="CB334" s="1103"/>
      <c r="CC334" s="1103"/>
      <c r="CD334" s="1103"/>
      <c r="CE334" s="1103"/>
      <c r="CF334" s="1103"/>
      <c r="CG334" s="1103"/>
      <c r="CH334" s="1103"/>
      <c r="CI334" s="1103"/>
      <c r="CJ334" s="1103"/>
      <c r="CK334" s="1103"/>
      <c r="CL334" s="1103"/>
      <c r="CM334" s="1103"/>
      <c r="CN334" s="1103"/>
      <c r="CO334" s="1103"/>
      <c r="CP334" s="1103"/>
      <c r="CQ334" s="1103"/>
      <c r="CR334" s="1103"/>
      <c r="CS334" s="1103"/>
      <c r="CT334" s="1103"/>
      <c r="CU334" s="1103"/>
      <c r="CV334" s="1103"/>
      <c r="CW334" s="1103"/>
      <c r="CX334" s="1103"/>
      <c r="CY334" s="1103"/>
      <c r="CZ334" s="1103"/>
      <c r="DA334" s="1103"/>
      <c r="DB334" s="1103"/>
      <c r="DC334" s="1103"/>
      <c r="DD334" s="1103"/>
      <c r="DE334" s="1103"/>
      <c r="DF334" s="1103"/>
      <c r="DG334" s="1103"/>
      <c r="DH334" s="1103"/>
      <c r="DI334" s="1103"/>
      <c r="DJ334" s="1103"/>
      <c r="DK334" s="1104"/>
      <c r="DL334" s="1103"/>
      <c r="DM334" s="1103"/>
      <c r="DN334" s="1103"/>
      <c r="DO334" s="1103"/>
      <c r="DP334" s="1103"/>
      <c r="DQ334" s="1103"/>
      <c r="DR334" s="1103"/>
      <c r="DS334" s="1103"/>
      <c r="DT334" s="1103"/>
      <c r="DU334" s="1103"/>
      <c r="DV334" s="1103"/>
      <c r="DW334" s="1103"/>
      <c r="DX334" s="1103"/>
      <c r="DY334" s="1103"/>
      <c r="DZ334" s="1103"/>
      <c r="EA334" s="1103"/>
      <c r="EB334" s="1103"/>
      <c r="EC334" s="1103"/>
      <c r="ED334" s="1103"/>
      <c r="EE334" s="1103"/>
      <c r="EF334" s="1103"/>
      <c r="EG334" s="1103"/>
      <c r="EH334" s="1103"/>
      <c r="EI334" s="1103"/>
      <c r="EJ334" s="1103"/>
      <c r="EK334" s="1103"/>
      <c r="EL334" s="1104"/>
      <c r="EM334" s="1103"/>
      <c r="EN334" s="1103"/>
      <c r="EO334" s="1103"/>
      <c r="EP334" s="1103"/>
      <c r="EQ334" s="1103"/>
      <c r="ER334" s="1103"/>
      <c r="ES334" s="1103"/>
      <c r="ET334" s="1103"/>
      <c r="EU334" s="1103"/>
      <c r="EV334" s="1103"/>
      <c r="EW334" s="1103"/>
      <c r="EX334" s="1103"/>
      <c r="EY334" s="1103"/>
      <c r="EZ334" s="1103"/>
      <c r="FA334" s="1103"/>
      <c r="FB334" s="1103"/>
      <c r="FC334" s="1103"/>
      <c r="FD334" s="1103"/>
      <c r="FE334" s="1103"/>
      <c r="FF334" s="1105"/>
      <c r="FG334" s="1103"/>
      <c r="FH334" s="1103"/>
      <c r="FI334" s="1103"/>
      <c r="FJ334" s="1103"/>
      <c r="FK334" s="1103"/>
      <c r="FL334" s="1103"/>
      <c r="FM334" s="1103"/>
      <c r="FN334" s="1103"/>
      <c r="FO334" s="1103"/>
      <c r="FP334" s="1103"/>
      <c r="FQ334" s="1106"/>
      <c r="FR334" s="1106"/>
      <c r="FS334" s="1103"/>
      <c r="FT334" s="1103"/>
      <c r="FU334" s="1103"/>
      <c r="FV334" s="1103"/>
      <c r="FW334" s="1103"/>
      <c r="FX334" s="1103"/>
      <c r="FY334" s="1103"/>
      <c r="FZ334" s="1103"/>
      <c r="GA334" s="1103"/>
      <c r="GB334" s="1103"/>
      <c r="GC334" s="1103"/>
      <c r="GD334" s="1107"/>
      <c r="GE334" s="1107"/>
      <c r="GF334" s="1107"/>
      <c r="GG334" s="1107"/>
      <c r="GH334" s="1108"/>
      <c r="GI334" s="1109"/>
      <c r="GJ334" s="1107"/>
      <c r="GK334" s="1107"/>
      <c r="GL334" s="1107"/>
      <c r="GM334" s="1107"/>
      <c r="GN334" s="1107"/>
      <c r="GO334" s="1107"/>
      <c r="GP334" s="1110"/>
      <c r="GQ334" s="1110"/>
      <c r="GR334" s="1110"/>
      <c r="GS334" s="1110"/>
      <c r="GT334" s="1110"/>
      <c r="GU334" s="1110"/>
      <c r="GV334" s="1110"/>
      <c r="GW334" s="1110"/>
      <c r="GX334" s="1110"/>
      <c r="GY334" s="1110"/>
      <c r="GZ334" s="1110"/>
      <c r="HA334" s="1110"/>
      <c r="HB334" s="1110"/>
      <c r="HC334" s="1110"/>
      <c r="HD334" s="1110"/>
      <c r="HE334" s="1110"/>
      <c r="HF334" s="1110"/>
      <c r="HG334" s="1110"/>
      <c r="HH334" s="1110"/>
      <c r="HI334" s="1110"/>
      <c r="HJ334" s="1110"/>
      <c r="HK334" s="1110"/>
      <c r="HL334" s="1110"/>
      <c r="HM334" s="1110"/>
      <c r="HN334" s="1110"/>
      <c r="HO334" s="1110"/>
      <c r="HP334" s="1110"/>
      <c r="HQ334" s="1110"/>
      <c r="HR334" s="1110"/>
      <c r="HS334" s="1110"/>
      <c r="HT334" s="1110"/>
      <c r="HU334" s="1110"/>
      <c r="HV334" s="1110"/>
      <c r="HW334" s="1110"/>
      <c r="HX334" s="1110"/>
      <c r="HY334" s="1110"/>
      <c r="HZ334" s="1110"/>
      <c r="IA334" s="1110"/>
      <c r="IB334" s="1110"/>
      <c r="IC334" s="1110"/>
      <c r="ID334" s="1109"/>
      <c r="IE334" s="1109"/>
      <c r="IF334" s="1110"/>
      <c r="IG334" s="1111"/>
      <c r="IH334" s="1110"/>
      <c r="II334" s="1110"/>
      <c r="IJ334" s="1110"/>
      <c r="IK334" s="1110"/>
      <c r="IL334" s="1110"/>
      <c r="IM334" s="1110"/>
      <c r="IN334" s="1110"/>
      <c r="IO334" s="1110"/>
      <c r="IP334" s="1110"/>
      <c r="IQ334" s="1110"/>
      <c r="IR334" s="1110"/>
      <c r="IS334" s="1110"/>
      <c r="IT334" s="1110"/>
      <c r="IU334" s="1110"/>
      <c r="IV334" s="1110"/>
      <c r="IW334" s="1110"/>
      <c r="IX334" s="1110"/>
      <c r="IY334" s="1110"/>
      <c r="IZ334" s="1110"/>
      <c r="JA334" s="1110"/>
      <c r="JB334" s="1110"/>
      <c r="JC334" s="1110"/>
      <c r="JD334" s="1110"/>
      <c r="JE334" s="1110"/>
      <c r="JF334" s="1110"/>
      <c r="JG334" s="1110"/>
      <c r="JH334" s="1110"/>
      <c r="JI334" s="1110"/>
      <c r="JJ334" s="1110"/>
      <c r="JK334" s="1146"/>
    </row>
    <row r="335" spans="1:271" ht="18.95" hidden="1" customHeight="1">
      <c r="A335" s="1113"/>
      <c r="B335" s="1114"/>
      <c r="C335" s="1115"/>
      <c r="D335" s="1115"/>
      <c r="E335" s="1116"/>
      <c r="F335" s="1116"/>
      <c r="G335" s="1116"/>
      <c r="H335" s="1115"/>
      <c r="I335" s="1117"/>
      <c r="J335" s="1117"/>
      <c r="K335" s="1118"/>
      <c r="L335" s="1118"/>
      <c r="M335" s="1118"/>
      <c r="N335" s="1119"/>
      <c r="O335" s="1120"/>
      <c r="P335" s="1121"/>
      <c r="Q335" s="1119"/>
      <c r="R335" s="1119"/>
      <c r="S335" s="1119"/>
      <c r="T335" s="1119"/>
      <c r="U335" s="1119"/>
      <c r="V335" s="1119"/>
      <c r="W335" s="1044"/>
      <c r="X335" s="1119"/>
      <c r="Y335" s="1122"/>
      <c r="Z335" s="1122"/>
      <c r="AA335" s="1103"/>
      <c r="AB335" s="1103"/>
      <c r="AC335" s="1103"/>
      <c r="AD335" s="1103"/>
      <c r="AE335" s="1103"/>
      <c r="AF335" s="1103"/>
      <c r="AG335" s="1103"/>
      <c r="AH335" s="1103"/>
      <c r="AI335" s="1103"/>
      <c r="AJ335" s="1103"/>
      <c r="AK335" s="1103"/>
      <c r="AL335" s="1103"/>
      <c r="AM335" s="1103"/>
      <c r="AN335" s="1104"/>
      <c r="AO335" s="1103"/>
      <c r="AP335" s="1103"/>
      <c r="AQ335" s="1103"/>
      <c r="AR335" s="1103"/>
      <c r="AS335" s="1103"/>
      <c r="AT335" s="1103"/>
      <c r="AU335" s="1103"/>
      <c r="AV335" s="1103"/>
      <c r="AW335" s="1103"/>
      <c r="AX335" s="1103"/>
      <c r="AY335" s="1103"/>
      <c r="AZ335" s="1103"/>
      <c r="BA335" s="1103"/>
      <c r="BB335" s="1103"/>
      <c r="BC335" s="1103"/>
      <c r="BD335" s="1103"/>
      <c r="BE335" s="1103"/>
      <c r="BF335" s="1103"/>
      <c r="BG335" s="1103"/>
      <c r="BH335" s="1103"/>
      <c r="BI335" s="1103"/>
      <c r="BJ335" s="1103"/>
      <c r="BK335" s="1103"/>
      <c r="BL335" s="1103"/>
      <c r="BM335" s="1103"/>
      <c r="BN335" s="1103"/>
      <c r="BO335" s="1103"/>
      <c r="BP335" s="1103"/>
      <c r="BQ335" s="1103"/>
      <c r="BR335" s="1103"/>
      <c r="BS335" s="1103"/>
      <c r="BT335" s="1103"/>
      <c r="BU335" s="1103"/>
      <c r="BV335" s="1103"/>
      <c r="BW335" s="1103"/>
      <c r="BX335" s="1103"/>
      <c r="BY335" s="1103"/>
      <c r="BZ335" s="1103"/>
      <c r="CA335" s="1103"/>
      <c r="CB335" s="1103"/>
      <c r="CC335" s="1103"/>
      <c r="CD335" s="1103"/>
      <c r="CE335" s="1103"/>
      <c r="CF335" s="1103"/>
      <c r="CG335" s="1103"/>
      <c r="CH335" s="1103"/>
      <c r="CI335" s="1103"/>
      <c r="CJ335" s="1103"/>
      <c r="CK335" s="1103"/>
      <c r="CL335" s="1103"/>
      <c r="CM335" s="1103"/>
      <c r="CN335" s="1103"/>
      <c r="CO335" s="1103"/>
      <c r="CP335" s="1103"/>
      <c r="CQ335" s="1103"/>
      <c r="CR335" s="1103"/>
      <c r="CS335" s="1103"/>
      <c r="CT335" s="1103"/>
      <c r="CU335" s="1103"/>
      <c r="CV335" s="1103"/>
      <c r="CW335" s="1103"/>
      <c r="CX335" s="1103"/>
      <c r="CY335" s="1103"/>
      <c r="CZ335" s="1103"/>
      <c r="DA335" s="1103"/>
      <c r="DB335" s="1103"/>
      <c r="DC335" s="1103"/>
      <c r="DD335" s="1103"/>
      <c r="DE335" s="1103"/>
      <c r="DF335" s="1103"/>
      <c r="DG335" s="1103"/>
      <c r="DH335" s="1103"/>
      <c r="DI335" s="1103"/>
      <c r="DJ335" s="1103"/>
      <c r="DK335" s="1104"/>
      <c r="DL335" s="1103"/>
      <c r="DM335" s="1103"/>
      <c r="DN335" s="1103"/>
      <c r="DO335" s="1103"/>
      <c r="DP335" s="1103"/>
      <c r="DQ335" s="1103"/>
      <c r="DR335" s="1103"/>
      <c r="DS335" s="1103"/>
      <c r="DT335" s="1103"/>
      <c r="DU335" s="1103"/>
      <c r="DV335" s="1103"/>
      <c r="DW335" s="1103"/>
      <c r="DX335" s="1103"/>
      <c r="DY335" s="1103"/>
      <c r="DZ335" s="1103"/>
      <c r="EA335" s="1103"/>
      <c r="EB335" s="1103"/>
      <c r="EC335" s="1103"/>
      <c r="ED335" s="1103"/>
      <c r="EE335" s="1103"/>
      <c r="EF335" s="1103"/>
      <c r="EG335" s="1103"/>
      <c r="EH335" s="1103"/>
      <c r="EI335" s="1103"/>
      <c r="EJ335" s="1103"/>
      <c r="EK335" s="1103"/>
      <c r="EL335" s="1104"/>
      <c r="EM335" s="1103"/>
      <c r="EN335" s="1103"/>
      <c r="EO335" s="1103"/>
      <c r="EP335" s="1103"/>
      <c r="EQ335" s="1103"/>
      <c r="ER335" s="1103"/>
      <c r="ES335" s="1103"/>
      <c r="ET335" s="1103"/>
      <c r="EU335" s="1103"/>
      <c r="EV335" s="1103"/>
      <c r="EW335" s="1103"/>
      <c r="EX335" s="1103"/>
      <c r="EY335" s="1103"/>
      <c r="EZ335" s="1103"/>
      <c r="FA335" s="1103"/>
      <c r="FB335" s="1103"/>
      <c r="FC335" s="1103"/>
      <c r="FD335" s="1103"/>
      <c r="FE335" s="1103"/>
      <c r="FF335" s="1105"/>
      <c r="FG335" s="1103"/>
      <c r="FH335" s="1103"/>
      <c r="FI335" s="1103"/>
      <c r="FJ335" s="1103"/>
      <c r="FK335" s="1103"/>
      <c r="FL335" s="1103"/>
      <c r="FM335" s="1103"/>
      <c r="FN335" s="1103"/>
      <c r="FO335" s="1103"/>
      <c r="FP335" s="1103"/>
      <c r="FQ335" s="1106"/>
      <c r="FR335" s="1106"/>
      <c r="FS335" s="1103"/>
      <c r="FT335" s="1103"/>
      <c r="FU335" s="1103"/>
      <c r="FV335" s="1103"/>
      <c r="FW335" s="1103"/>
      <c r="FX335" s="1103"/>
      <c r="FY335" s="1103"/>
      <c r="FZ335" s="1103"/>
      <c r="GA335" s="1103"/>
      <c r="GB335" s="1103"/>
      <c r="GC335" s="1103"/>
      <c r="GD335" s="1107"/>
      <c r="GE335" s="1107"/>
      <c r="GF335" s="1107"/>
      <c r="GG335" s="1107"/>
      <c r="GH335" s="1108"/>
      <c r="GI335" s="1109"/>
      <c r="GJ335" s="1107"/>
      <c r="GK335" s="1107"/>
      <c r="GL335" s="1107"/>
      <c r="GM335" s="1107"/>
      <c r="GN335" s="1107"/>
      <c r="GO335" s="1107"/>
      <c r="GP335" s="1110"/>
      <c r="GQ335" s="1110"/>
      <c r="GR335" s="1110"/>
      <c r="GS335" s="1110"/>
      <c r="GT335" s="1110"/>
      <c r="GU335" s="1110"/>
      <c r="GV335" s="1110"/>
      <c r="GW335" s="1110"/>
      <c r="GX335" s="1110"/>
      <c r="GY335" s="1110"/>
      <c r="GZ335" s="1110"/>
      <c r="HA335" s="1110"/>
      <c r="HB335" s="1110"/>
      <c r="HC335" s="1110"/>
      <c r="HD335" s="1110"/>
      <c r="HE335" s="1110"/>
      <c r="HF335" s="1110"/>
      <c r="HG335" s="1110"/>
      <c r="HH335" s="1110"/>
      <c r="HI335" s="1110"/>
      <c r="HJ335" s="1110"/>
      <c r="HK335" s="1110"/>
      <c r="HL335" s="1110"/>
      <c r="HM335" s="1110"/>
      <c r="HN335" s="1110"/>
      <c r="HO335" s="1110"/>
      <c r="HP335" s="1110"/>
      <c r="HQ335" s="1110"/>
      <c r="HR335" s="1110"/>
      <c r="HS335" s="1110"/>
      <c r="HT335" s="1110"/>
      <c r="HU335" s="1110"/>
      <c r="HV335" s="1110"/>
      <c r="HW335" s="1110"/>
      <c r="HX335" s="1110"/>
      <c r="HY335" s="1110"/>
      <c r="HZ335" s="1110"/>
      <c r="IA335" s="1110"/>
      <c r="IB335" s="1110"/>
      <c r="IC335" s="1110"/>
      <c r="ID335" s="1109"/>
      <c r="IE335" s="1109"/>
      <c r="IF335" s="1110"/>
      <c r="IG335" s="1111"/>
      <c r="IH335" s="1110"/>
      <c r="II335" s="1110"/>
      <c r="IJ335" s="1110"/>
      <c r="IK335" s="1110"/>
      <c r="IL335" s="1110"/>
      <c r="IM335" s="1110"/>
      <c r="IN335" s="1110"/>
      <c r="IO335" s="1110"/>
      <c r="IP335" s="1110"/>
      <c r="IQ335" s="1110"/>
      <c r="IR335" s="1110"/>
      <c r="IS335" s="1110"/>
      <c r="IT335" s="1110"/>
      <c r="IU335" s="1110"/>
      <c r="IV335" s="1110"/>
      <c r="IW335" s="1110"/>
      <c r="IX335" s="1110"/>
      <c r="IY335" s="1110"/>
      <c r="IZ335" s="1110"/>
      <c r="JA335" s="1110"/>
      <c r="JB335" s="1110"/>
      <c r="JC335" s="1110"/>
      <c r="JD335" s="1110"/>
      <c r="JE335" s="1110"/>
      <c r="JF335" s="1110"/>
      <c r="JG335" s="1110"/>
      <c r="JH335" s="1110"/>
      <c r="JI335" s="1110"/>
      <c r="JJ335" s="1110"/>
      <c r="JK335" s="1146"/>
    </row>
    <row r="336" spans="1:271" ht="18.95" hidden="1" customHeight="1">
      <c r="A336" s="1113"/>
      <c r="B336" s="1114"/>
      <c r="C336" s="1115"/>
      <c r="D336" s="1115"/>
      <c r="E336" s="1116"/>
      <c r="F336" s="1116"/>
      <c r="G336" s="1116"/>
      <c r="H336" s="1115"/>
      <c r="I336" s="1117"/>
      <c r="J336" s="1117"/>
      <c r="K336" s="1118"/>
      <c r="L336" s="1118"/>
      <c r="M336" s="1118"/>
      <c r="N336" s="1119"/>
      <c r="O336" s="1120"/>
      <c r="P336" s="1121"/>
      <c r="Q336" s="1119"/>
      <c r="R336" s="1119"/>
      <c r="S336" s="1119"/>
      <c r="T336" s="1119"/>
      <c r="U336" s="1119"/>
      <c r="V336" s="1119"/>
      <c r="W336" s="1044"/>
      <c r="X336" s="1119"/>
      <c r="Y336" s="1122"/>
      <c r="Z336" s="1122"/>
      <c r="AA336" s="1103"/>
      <c r="AB336" s="1103"/>
      <c r="AC336" s="1103"/>
      <c r="AD336" s="1103"/>
      <c r="AE336" s="1103"/>
      <c r="AF336" s="1103"/>
      <c r="AG336" s="1103"/>
      <c r="AH336" s="1103"/>
      <c r="AI336" s="1103"/>
      <c r="AJ336" s="1103"/>
      <c r="AK336" s="1103"/>
      <c r="AL336" s="1103"/>
      <c r="AM336" s="1103"/>
      <c r="AN336" s="1104"/>
      <c r="AO336" s="1103"/>
      <c r="AP336" s="1103"/>
      <c r="AQ336" s="1103"/>
      <c r="AR336" s="1103"/>
      <c r="AS336" s="1103"/>
      <c r="AT336" s="1103"/>
      <c r="AU336" s="1103"/>
      <c r="AV336" s="1103"/>
      <c r="AW336" s="1103"/>
      <c r="AX336" s="1103"/>
      <c r="AY336" s="1103"/>
      <c r="AZ336" s="1103"/>
      <c r="BA336" s="1103"/>
      <c r="BB336" s="1103"/>
      <c r="BC336" s="1103"/>
      <c r="BD336" s="1103"/>
      <c r="BE336" s="1103"/>
      <c r="BF336" s="1103"/>
      <c r="BG336" s="1103"/>
      <c r="BH336" s="1103"/>
      <c r="BI336" s="1103"/>
      <c r="BJ336" s="1103"/>
      <c r="BK336" s="1103"/>
      <c r="BL336" s="1103"/>
      <c r="BM336" s="1103"/>
      <c r="BN336" s="1103"/>
      <c r="BO336" s="1103"/>
      <c r="BP336" s="1103"/>
      <c r="BQ336" s="1103"/>
      <c r="BR336" s="1103"/>
      <c r="BS336" s="1103"/>
      <c r="BT336" s="1103"/>
      <c r="BU336" s="1103"/>
      <c r="BV336" s="1103"/>
      <c r="BW336" s="1103"/>
      <c r="BX336" s="1103"/>
      <c r="BY336" s="1103"/>
      <c r="BZ336" s="1103"/>
      <c r="CA336" s="1103"/>
      <c r="CB336" s="1103"/>
      <c r="CC336" s="1103"/>
      <c r="CD336" s="1103"/>
      <c r="CE336" s="1103"/>
      <c r="CF336" s="1103"/>
      <c r="CG336" s="1103"/>
      <c r="CH336" s="1103"/>
      <c r="CI336" s="1103"/>
      <c r="CJ336" s="1103"/>
      <c r="CK336" s="1103"/>
      <c r="CL336" s="1103"/>
      <c r="CM336" s="1103"/>
      <c r="CN336" s="1103"/>
      <c r="CO336" s="1103"/>
      <c r="CP336" s="1103"/>
      <c r="CQ336" s="1103"/>
      <c r="CR336" s="1103"/>
      <c r="CS336" s="1103"/>
      <c r="CT336" s="1103"/>
      <c r="CU336" s="1103"/>
      <c r="CV336" s="1103"/>
      <c r="CW336" s="1103"/>
      <c r="CX336" s="1103"/>
      <c r="CY336" s="1103"/>
      <c r="CZ336" s="1103"/>
      <c r="DA336" s="1103"/>
      <c r="DB336" s="1103"/>
      <c r="DC336" s="1103"/>
      <c r="DD336" s="1103"/>
      <c r="DE336" s="1103"/>
      <c r="DF336" s="1103"/>
      <c r="DG336" s="1103"/>
      <c r="DH336" s="1103"/>
      <c r="DI336" s="1103"/>
      <c r="DJ336" s="1103"/>
      <c r="DK336" s="1104"/>
      <c r="DL336" s="1103"/>
      <c r="DM336" s="1103"/>
      <c r="DN336" s="1103"/>
      <c r="DO336" s="1103"/>
      <c r="DP336" s="1103"/>
      <c r="DQ336" s="1103"/>
      <c r="DR336" s="1103"/>
      <c r="DS336" s="1103"/>
      <c r="DT336" s="1103"/>
      <c r="DU336" s="1103"/>
      <c r="DV336" s="1103"/>
      <c r="DW336" s="1103"/>
      <c r="DX336" s="1103"/>
      <c r="DY336" s="1103"/>
      <c r="DZ336" s="1103"/>
      <c r="EA336" s="1103"/>
      <c r="EB336" s="1103"/>
      <c r="EC336" s="1103"/>
      <c r="ED336" s="1103"/>
      <c r="EE336" s="1103"/>
      <c r="EF336" s="1103"/>
      <c r="EG336" s="1103"/>
      <c r="EH336" s="1103"/>
      <c r="EI336" s="1103"/>
      <c r="EJ336" s="1103"/>
      <c r="EK336" s="1103"/>
      <c r="EL336" s="1104"/>
      <c r="EM336" s="1103"/>
      <c r="EN336" s="1103"/>
      <c r="EO336" s="1103"/>
      <c r="EP336" s="1103"/>
      <c r="EQ336" s="1103"/>
      <c r="ER336" s="1103"/>
      <c r="ES336" s="1103"/>
      <c r="ET336" s="1103"/>
      <c r="EU336" s="1103"/>
      <c r="EV336" s="1103"/>
      <c r="EW336" s="1103"/>
      <c r="EX336" s="1103"/>
      <c r="EY336" s="1103"/>
      <c r="EZ336" s="1103"/>
      <c r="FA336" s="1103"/>
      <c r="FB336" s="1103"/>
      <c r="FC336" s="1103"/>
      <c r="FD336" s="1103"/>
      <c r="FE336" s="1103"/>
      <c r="FF336" s="1105"/>
      <c r="FG336" s="1103"/>
      <c r="FH336" s="1103"/>
      <c r="FI336" s="1103"/>
      <c r="FJ336" s="1103"/>
      <c r="FK336" s="1103"/>
      <c r="FL336" s="1103"/>
      <c r="FM336" s="1103"/>
      <c r="FN336" s="1103"/>
      <c r="FO336" s="1103"/>
      <c r="FP336" s="1103"/>
      <c r="FQ336" s="1106"/>
      <c r="FR336" s="1106"/>
      <c r="FS336" s="1103"/>
      <c r="FT336" s="1103"/>
      <c r="FU336" s="1103"/>
      <c r="FV336" s="1103"/>
      <c r="FW336" s="1103"/>
      <c r="FX336" s="1103"/>
      <c r="FY336" s="1103"/>
      <c r="FZ336" s="1103"/>
      <c r="GA336" s="1103"/>
      <c r="GB336" s="1103"/>
      <c r="GC336" s="1103"/>
      <c r="GD336" s="1107"/>
      <c r="GE336" s="1107"/>
      <c r="GF336" s="1107"/>
      <c r="GG336" s="1107"/>
      <c r="GH336" s="1108"/>
      <c r="GI336" s="1109"/>
      <c r="GJ336" s="1107"/>
      <c r="GK336" s="1107"/>
      <c r="GL336" s="1107"/>
      <c r="GM336" s="1107"/>
      <c r="GN336" s="1107"/>
      <c r="GO336" s="1107"/>
      <c r="GP336" s="1110"/>
      <c r="GQ336" s="1110"/>
      <c r="GR336" s="1110"/>
      <c r="GS336" s="1110"/>
      <c r="GT336" s="1110"/>
      <c r="GU336" s="1110"/>
      <c r="GV336" s="1110"/>
      <c r="GW336" s="1110"/>
      <c r="GX336" s="1110"/>
      <c r="GY336" s="1110"/>
      <c r="GZ336" s="1110"/>
      <c r="HA336" s="1110"/>
      <c r="HB336" s="1110"/>
      <c r="HC336" s="1110"/>
      <c r="HD336" s="1110"/>
      <c r="HE336" s="1110"/>
      <c r="HF336" s="1110"/>
      <c r="HG336" s="1110"/>
      <c r="HH336" s="1110"/>
      <c r="HI336" s="1110"/>
      <c r="HJ336" s="1110"/>
      <c r="HK336" s="1110"/>
      <c r="HL336" s="1110"/>
      <c r="HM336" s="1110"/>
      <c r="HN336" s="1110"/>
      <c r="HO336" s="1110"/>
      <c r="HP336" s="1110"/>
      <c r="HQ336" s="1110"/>
      <c r="HR336" s="1110"/>
      <c r="HS336" s="1110"/>
      <c r="HT336" s="1110"/>
      <c r="HU336" s="1110"/>
      <c r="HV336" s="1110"/>
      <c r="HW336" s="1110"/>
      <c r="HX336" s="1110"/>
      <c r="HY336" s="1110"/>
      <c r="HZ336" s="1110"/>
      <c r="IA336" s="1110"/>
      <c r="IB336" s="1110"/>
      <c r="IC336" s="1110"/>
      <c r="ID336" s="1109"/>
      <c r="IE336" s="1109"/>
      <c r="IF336" s="1110"/>
      <c r="IG336" s="1111"/>
      <c r="IH336" s="1110"/>
      <c r="II336" s="1110"/>
      <c r="IJ336" s="1110"/>
      <c r="IK336" s="1110"/>
      <c r="IL336" s="1110"/>
      <c r="IM336" s="1110"/>
      <c r="IN336" s="1110"/>
      <c r="IO336" s="1110"/>
      <c r="IP336" s="1110"/>
      <c r="IQ336" s="1110"/>
      <c r="IR336" s="1110"/>
      <c r="IS336" s="1110"/>
      <c r="IT336" s="1110"/>
      <c r="IU336" s="1110"/>
      <c r="IV336" s="1110"/>
      <c r="IW336" s="1110"/>
      <c r="IX336" s="1110"/>
      <c r="IY336" s="1110"/>
      <c r="IZ336" s="1110"/>
      <c r="JA336" s="1110"/>
      <c r="JB336" s="1110"/>
      <c r="JC336" s="1110"/>
      <c r="JD336" s="1110"/>
      <c r="JE336" s="1110"/>
      <c r="JF336" s="1110"/>
      <c r="JG336" s="1110"/>
      <c r="JH336" s="1110"/>
      <c r="JI336" s="1110"/>
      <c r="JJ336" s="1110"/>
      <c r="JK336" s="1146"/>
    </row>
    <row r="337" spans="1:274" ht="18.95" hidden="1" customHeight="1">
      <c r="A337" s="1113"/>
      <c r="B337" s="1114"/>
      <c r="C337" s="1115"/>
      <c r="D337" s="1115"/>
      <c r="E337" s="1116"/>
      <c r="F337" s="1116"/>
      <c r="G337" s="1116"/>
      <c r="H337" s="1115"/>
      <c r="I337" s="1117"/>
      <c r="J337" s="1117"/>
      <c r="K337" s="1118"/>
      <c r="L337" s="1118"/>
      <c r="M337" s="1118"/>
      <c r="N337" s="1119"/>
      <c r="O337" s="1120"/>
      <c r="P337" s="1121"/>
      <c r="Q337" s="1119"/>
      <c r="R337" s="1119"/>
      <c r="S337" s="1119"/>
      <c r="T337" s="1119"/>
      <c r="U337" s="1119"/>
      <c r="V337" s="1119"/>
      <c r="W337" s="1044"/>
      <c r="X337" s="1119"/>
      <c r="Y337" s="1122"/>
      <c r="Z337" s="1122"/>
      <c r="AA337" s="1103"/>
      <c r="AB337" s="1103"/>
      <c r="AC337" s="1103"/>
      <c r="AD337" s="1103"/>
      <c r="AE337" s="1103"/>
      <c r="AF337" s="1103"/>
      <c r="AG337" s="1103"/>
      <c r="AH337" s="1103"/>
      <c r="AI337" s="1103"/>
      <c r="AJ337" s="1103"/>
      <c r="AK337" s="1103"/>
      <c r="AL337" s="1103"/>
      <c r="AM337" s="1103"/>
      <c r="AN337" s="1104"/>
      <c r="AO337" s="1103"/>
      <c r="AP337" s="1103"/>
      <c r="AQ337" s="1103"/>
      <c r="AR337" s="1103"/>
      <c r="AS337" s="1103"/>
      <c r="AT337" s="1103"/>
      <c r="AU337" s="1103"/>
      <c r="AV337" s="1103"/>
      <c r="AW337" s="1103"/>
      <c r="AX337" s="1103"/>
      <c r="AY337" s="1103"/>
      <c r="AZ337" s="1103"/>
      <c r="BA337" s="1103"/>
      <c r="BB337" s="1103"/>
      <c r="BC337" s="1103"/>
      <c r="BD337" s="1103"/>
      <c r="BE337" s="1103"/>
      <c r="BF337" s="1103"/>
      <c r="BG337" s="1103"/>
      <c r="BH337" s="1103"/>
      <c r="BI337" s="1103"/>
      <c r="BJ337" s="1103"/>
      <c r="BK337" s="1103"/>
      <c r="BL337" s="1103"/>
      <c r="BM337" s="1103"/>
      <c r="BN337" s="1103"/>
      <c r="BO337" s="1103"/>
      <c r="BP337" s="1103"/>
      <c r="BQ337" s="1103"/>
      <c r="BR337" s="1103"/>
      <c r="BS337" s="1103"/>
      <c r="BT337" s="1103"/>
      <c r="BU337" s="1103"/>
      <c r="BV337" s="1103"/>
      <c r="BW337" s="1103"/>
      <c r="BX337" s="1103"/>
      <c r="BY337" s="1103"/>
      <c r="BZ337" s="1103"/>
      <c r="CA337" s="1103"/>
      <c r="CB337" s="1103"/>
      <c r="CC337" s="1103"/>
      <c r="CD337" s="1103"/>
      <c r="CE337" s="1103"/>
      <c r="CF337" s="1103"/>
      <c r="CG337" s="1103"/>
      <c r="CH337" s="1103"/>
      <c r="CI337" s="1103"/>
      <c r="CJ337" s="1103"/>
      <c r="CK337" s="1103"/>
      <c r="CL337" s="1103"/>
      <c r="CM337" s="1103"/>
      <c r="CN337" s="1103"/>
      <c r="CO337" s="1103"/>
      <c r="CP337" s="1103"/>
      <c r="CQ337" s="1103"/>
      <c r="CR337" s="1103"/>
      <c r="CS337" s="1103"/>
      <c r="CT337" s="1103"/>
      <c r="CU337" s="1103"/>
      <c r="CV337" s="1103"/>
      <c r="CW337" s="1103"/>
      <c r="CX337" s="1103"/>
      <c r="CY337" s="1103"/>
      <c r="CZ337" s="1103"/>
      <c r="DA337" s="1103"/>
      <c r="DB337" s="1103"/>
      <c r="DC337" s="1103"/>
      <c r="DD337" s="1103"/>
      <c r="DE337" s="1103"/>
      <c r="DF337" s="1103"/>
      <c r="DG337" s="1103"/>
      <c r="DH337" s="1103"/>
      <c r="DI337" s="1103"/>
      <c r="DJ337" s="1103"/>
      <c r="DK337" s="1104"/>
      <c r="DL337" s="1103"/>
      <c r="DM337" s="1103"/>
      <c r="DN337" s="1103"/>
      <c r="DO337" s="1103"/>
      <c r="DP337" s="1103"/>
      <c r="DQ337" s="1103"/>
      <c r="DR337" s="1103"/>
      <c r="DS337" s="1103"/>
      <c r="DT337" s="1103"/>
      <c r="DU337" s="1103"/>
      <c r="DV337" s="1103"/>
      <c r="DW337" s="1103"/>
      <c r="DX337" s="1103"/>
      <c r="DY337" s="1103"/>
      <c r="DZ337" s="1103"/>
      <c r="EA337" s="1103"/>
      <c r="EB337" s="1103"/>
      <c r="EC337" s="1103"/>
      <c r="ED337" s="1103"/>
      <c r="EE337" s="1103"/>
      <c r="EF337" s="1103"/>
      <c r="EG337" s="1103"/>
      <c r="EH337" s="1103"/>
      <c r="EI337" s="1103"/>
      <c r="EJ337" s="1103"/>
      <c r="EK337" s="1103"/>
      <c r="EL337" s="1104"/>
      <c r="EM337" s="1103"/>
      <c r="EN337" s="1103"/>
      <c r="EO337" s="1103"/>
      <c r="EP337" s="1103"/>
      <c r="EQ337" s="1103"/>
      <c r="ER337" s="1103"/>
      <c r="ES337" s="1103"/>
      <c r="ET337" s="1103"/>
      <c r="EU337" s="1103"/>
      <c r="EV337" s="1103"/>
      <c r="EW337" s="1103"/>
      <c r="EX337" s="1103"/>
      <c r="EY337" s="1103"/>
      <c r="EZ337" s="1103"/>
      <c r="FA337" s="1103"/>
      <c r="FB337" s="1103"/>
      <c r="FC337" s="1103"/>
      <c r="FD337" s="1103"/>
      <c r="FE337" s="1103"/>
      <c r="FF337" s="1105"/>
      <c r="FG337" s="1103"/>
      <c r="FH337" s="1103"/>
      <c r="FI337" s="1103"/>
      <c r="FJ337" s="1103"/>
      <c r="FK337" s="1103"/>
      <c r="FL337" s="1103"/>
      <c r="FM337" s="1103"/>
      <c r="FN337" s="1103"/>
      <c r="FO337" s="1103"/>
      <c r="FP337" s="1103"/>
      <c r="FQ337" s="1106"/>
      <c r="FR337" s="1106"/>
      <c r="FS337" s="1103"/>
      <c r="FT337" s="1103"/>
      <c r="FU337" s="1103"/>
      <c r="FV337" s="1103"/>
      <c r="FW337" s="1103"/>
      <c r="FX337" s="1103"/>
      <c r="FY337" s="1103"/>
      <c r="FZ337" s="1103"/>
      <c r="GA337" s="1103"/>
      <c r="GB337" s="1103"/>
      <c r="GC337" s="1103"/>
      <c r="GD337" s="1107"/>
      <c r="GE337" s="1107"/>
      <c r="GF337" s="1107"/>
      <c r="GG337" s="1107"/>
      <c r="GH337" s="1108"/>
      <c r="GI337" s="1109"/>
      <c r="GJ337" s="1107"/>
      <c r="GK337" s="1107"/>
      <c r="GL337" s="1107"/>
      <c r="GM337" s="1107"/>
      <c r="GN337" s="1107"/>
      <c r="GO337" s="1107"/>
      <c r="GP337" s="1110"/>
      <c r="GQ337" s="1110"/>
      <c r="GR337" s="1110"/>
      <c r="GS337" s="1110"/>
      <c r="GT337" s="1110"/>
      <c r="GU337" s="1110"/>
      <c r="GV337" s="1110"/>
      <c r="GW337" s="1110"/>
      <c r="GX337" s="1110"/>
      <c r="GY337" s="1110"/>
      <c r="GZ337" s="1110"/>
      <c r="HA337" s="1110"/>
      <c r="HB337" s="1110"/>
      <c r="HC337" s="1110"/>
      <c r="HD337" s="1110"/>
      <c r="HE337" s="1110"/>
      <c r="HF337" s="1110"/>
      <c r="HG337" s="1110"/>
      <c r="HH337" s="1110"/>
      <c r="HI337" s="1110"/>
      <c r="HJ337" s="1110"/>
      <c r="HK337" s="1110"/>
      <c r="HL337" s="1110"/>
      <c r="HM337" s="1110"/>
      <c r="HN337" s="1110"/>
      <c r="HO337" s="1110"/>
      <c r="HP337" s="1110"/>
      <c r="HQ337" s="1110"/>
      <c r="HR337" s="1110"/>
      <c r="HS337" s="1110"/>
      <c r="HT337" s="1110"/>
      <c r="HU337" s="1110"/>
      <c r="HV337" s="1110"/>
      <c r="HW337" s="1110"/>
      <c r="HX337" s="1110"/>
      <c r="HY337" s="1110"/>
      <c r="HZ337" s="1110"/>
      <c r="IA337" s="1110"/>
      <c r="IB337" s="1110"/>
      <c r="IC337" s="1110"/>
      <c r="ID337" s="1109"/>
      <c r="IE337" s="1109"/>
      <c r="IF337" s="1110"/>
      <c r="IG337" s="1111"/>
      <c r="IH337" s="1110"/>
      <c r="II337" s="1110"/>
      <c r="IJ337" s="1110"/>
      <c r="IK337" s="1110"/>
      <c r="IL337" s="1110"/>
      <c r="IM337" s="1110"/>
      <c r="IN337" s="1110"/>
      <c r="IO337" s="1110"/>
      <c r="IP337" s="1110"/>
      <c r="IQ337" s="1110"/>
      <c r="IR337" s="1110"/>
      <c r="IS337" s="1110"/>
      <c r="IT337" s="1110"/>
      <c r="IU337" s="1110"/>
      <c r="IV337" s="1110"/>
      <c r="IW337" s="1110"/>
      <c r="IX337" s="1110"/>
      <c r="IY337" s="1110"/>
      <c r="IZ337" s="1110"/>
      <c r="JA337" s="1110"/>
      <c r="JB337" s="1110"/>
      <c r="JC337" s="1110"/>
      <c r="JD337" s="1110"/>
      <c r="JE337" s="1110"/>
      <c r="JF337" s="1110"/>
      <c r="JG337" s="1110"/>
      <c r="JH337" s="1110"/>
      <c r="JI337" s="1110"/>
      <c r="JJ337" s="1110"/>
      <c r="JK337" s="1146"/>
    </row>
    <row r="338" spans="1:274" ht="18.95" hidden="1" customHeight="1">
      <c r="A338" s="1113"/>
      <c r="B338" s="1114"/>
      <c r="C338" s="1115"/>
      <c r="D338" s="1115"/>
      <c r="E338" s="1116"/>
      <c r="F338" s="1116"/>
      <c r="G338" s="1116"/>
      <c r="H338" s="1115"/>
      <c r="I338" s="1117"/>
      <c r="J338" s="1117"/>
      <c r="K338" s="1118"/>
      <c r="L338" s="1118"/>
      <c r="M338" s="1118"/>
      <c r="N338" s="1119"/>
      <c r="O338" s="1120"/>
      <c r="P338" s="1121"/>
      <c r="Q338" s="1119"/>
      <c r="R338" s="1119"/>
      <c r="S338" s="1119"/>
      <c r="T338" s="1119"/>
      <c r="U338" s="1119"/>
      <c r="V338" s="1119"/>
      <c r="W338" s="1044"/>
      <c r="X338" s="1119"/>
      <c r="Y338" s="1122"/>
      <c r="Z338" s="1122"/>
      <c r="AA338" s="1103"/>
      <c r="AB338" s="1103"/>
      <c r="AC338" s="1103"/>
      <c r="AD338" s="1103"/>
      <c r="AE338" s="1103"/>
      <c r="AF338" s="1103"/>
      <c r="AG338" s="1103"/>
      <c r="AH338" s="1103"/>
      <c r="AI338" s="1103"/>
      <c r="AJ338" s="1103"/>
      <c r="AK338" s="1103"/>
      <c r="AL338" s="1103"/>
      <c r="AM338" s="1103"/>
      <c r="AN338" s="1104"/>
      <c r="AO338" s="1103"/>
      <c r="AP338" s="1103"/>
      <c r="AQ338" s="1103"/>
      <c r="AR338" s="1103"/>
      <c r="AS338" s="1103"/>
      <c r="AT338" s="1103"/>
      <c r="AU338" s="1103"/>
      <c r="AV338" s="1103"/>
      <c r="AW338" s="1103"/>
      <c r="AX338" s="1103"/>
      <c r="AY338" s="1103"/>
      <c r="AZ338" s="1103"/>
      <c r="BA338" s="1103"/>
      <c r="BB338" s="1103"/>
      <c r="BC338" s="1103"/>
      <c r="BD338" s="1103"/>
      <c r="BE338" s="1103"/>
      <c r="BF338" s="1103"/>
      <c r="BG338" s="1103"/>
      <c r="BH338" s="1103"/>
      <c r="BI338" s="1103"/>
      <c r="BJ338" s="1103"/>
      <c r="BK338" s="1103"/>
      <c r="BL338" s="1103"/>
      <c r="BM338" s="1103"/>
      <c r="BN338" s="1103"/>
      <c r="BO338" s="1103"/>
      <c r="BP338" s="1103"/>
      <c r="BQ338" s="1103"/>
      <c r="BR338" s="1103"/>
      <c r="BS338" s="1103"/>
      <c r="BT338" s="1103"/>
      <c r="BU338" s="1103"/>
      <c r="BV338" s="1103"/>
      <c r="BW338" s="1103"/>
      <c r="BX338" s="1103"/>
      <c r="BY338" s="1103"/>
      <c r="BZ338" s="1103"/>
      <c r="CA338" s="1103"/>
      <c r="CB338" s="1103"/>
      <c r="CC338" s="1103"/>
      <c r="CD338" s="1103"/>
      <c r="CE338" s="1103"/>
      <c r="CF338" s="1103"/>
      <c r="CG338" s="1103"/>
      <c r="CH338" s="1103"/>
      <c r="CI338" s="1103"/>
      <c r="CJ338" s="1103"/>
      <c r="CK338" s="1103"/>
      <c r="CL338" s="1103"/>
      <c r="CM338" s="1103"/>
      <c r="CN338" s="1103"/>
      <c r="CO338" s="1103"/>
      <c r="CP338" s="1103"/>
      <c r="CQ338" s="1103"/>
      <c r="CR338" s="1103"/>
      <c r="CS338" s="1103"/>
      <c r="CT338" s="1103"/>
      <c r="CU338" s="1103"/>
      <c r="CV338" s="1103"/>
      <c r="CW338" s="1103"/>
      <c r="CX338" s="1103"/>
      <c r="CY338" s="1103"/>
      <c r="CZ338" s="1103"/>
      <c r="DA338" s="1103"/>
      <c r="DB338" s="1103"/>
      <c r="DC338" s="1103"/>
      <c r="DD338" s="1103"/>
      <c r="DE338" s="1103"/>
      <c r="DF338" s="1103"/>
      <c r="DG338" s="1103"/>
      <c r="DH338" s="1103"/>
      <c r="DI338" s="1103"/>
      <c r="DJ338" s="1103"/>
      <c r="DK338" s="1104"/>
      <c r="DL338" s="1103"/>
      <c r="DM338" s="1103"/>
      <c r="DN338" s="1103"/>
      <c r="DO338" s="1103"/>
      <c r="DP338" s="1103"/>
      <c r="DQ338" s="1103"/>
      <c r="DR338" s="1103"/>
      <c r="DS338" s="1103"/>
      <c r="DT338" s="1103"/>
      <c r="DU338" s="1103"/>
      <c r="DV338" s="1103"/>
      <c r="DW338" s="1103"/>
      <c r="DX338" s="1103"/>
      <c r="DY338" s="1103"/>
      <c r="DZ338" s="1103"/>
      <c r="EA338" s="1103"/>
      <c r="EB338" s="1103"/>
      <c r="EC338" s="1103"/>
      <c r="ED338" s="1103"/>
      <c r="EE338" s="1103"/>
      <c r="EF338" s="1103"/>
      <c r="EG338" s="1103"/>
      <c r="EH338" s="1103"/>
      <c r="EI338" s="1103"/>
      <c r="EJ338" s="1103"/>
      <c r="EK338" s="1103"/>
      <c r="EL338" s="1104"/>
      <c r="EM338" s="1103"/>
      <c r="EN338" s="1103"/>
      <c r="EO338" s="1103"/>
      <c r="EP338" s="1103"/>
      <c r="EQ338" s="1103"/>
      <c r="ER338" s="1103"/>
      <c r="ES338" s="1103"/>
      <c r="ET338" s="1103"/>
      <c r="EU338" s="1103"/>
      <c r="EV338" s="1103"/>
      <c r="EW338" s="1103"/>
      <c r="EX338" s="1103"/>
      <c r="EY338" s="1103"/>
      <c r="EZ338" s="1103"/>
      <c r="FA338" s="1103"/>
      <c r="FB338" s="1103"/>
      <c r="FC338" s="1103"/>
      <c r="FD338" s="1103"/>
      <c r="FE338" s="1103"/>
      <c r="FF338" s="1105"/>
      <c r="FG338" s="1103"/>
      <c r="FH338" s="1103"/>
      <c r="FI338" s="1103"/>
      <c r="FJ338" s="1103"/>
      <c r="FK338" s="1103"/>
      <c r="FL338" s="1103"/>
      <c r="FM338" s="1103"/>
      <c r="FN338" s="1103"/>
      <c r="FO338" s="1103"/>
      <c r="FP338" s="1103"/>
      <c r="FQ338" s="1106"/>
      <c r="FR338" s="1106"/>
      <c r="FS338" s="1103"/>
      <c r="FT338" s="1103"/>
      <c r="FU338" s="1103"/>
      <c r="FV338" s="1103"/>
      <c r="FW338" s="1103"/>
      <c r="FX338" s="1103"/>
      <c r="FY338" s="1103"/>
      <c r="FZ338" s="1103"/>
      <c r="GA338" s="1103"/>
      <c r="GB338" s="1103"/>
      <c r="GC338" s="1103"/>
      <c r="GD338" s="1107"/>
      <c r="GE338" s="1107"/>
      <c r="GF338" s="1107"/>
      <c r="GG338" s="1107"/>
      <c r="GH338" s="1108"/>
      <c r="GI338" s="1109"/>
      <c r="GJ338" s="1107"/>
      <c r="GK338" s="1107"/>
      <c r="GL338" s="1107"/>
      <c r="GM338" s="1107"/>
      <c r="GN338" s="1107"/>
      <c r="GO338" s="1107"/>
      <c r="GP338" s="1110"/>
      <c r="GQ338" s="1110"/>
      <c r="GR338" s="1110"/>
      <c r="GS338" s="1110"/>
      <c r="GT338" s="1110"/>
      <c r="GU338" s="1110"/>
      <c r="GV338" s="1110"/>
      <c r="GW338" s="1110"/>
      <c r="GX338" s="1110"/>
      <c r="GY338" s="1110"/>
      <c r="GZ338" s="1110"/>
      <c r="HA338" s="1110"/>
      <c r="HB338" s="1110"/>
      <c r="HC338" s="1110"/>
      <c r="HD338" s="1110"/>
      <c r="HE338" s="1110"/>
      <c r="HF338" s="1110"/>
      <c r="HG338" s="1110"/>
      <c r="HH338" s="1110"/>
      <c r="HI338" s="1110"/>
      <c r="HJ338" s="1110"/>
      <c r="HK338" s="1110"/>
      <c r="HL338" s="1110"/>
      <c r="HM338" s="1110"/>
      <c r="HN338" s="1110"/>
      <c r="HO338" s="1110"/>
      <c r="HP338" s="1110"/>
      <c r="HQ338" s="1110"/>
      <c r="HR338" s="1110"/>
      <c r="HS338" s="1110"/>
      <c r="HT338" s="1110"/>
      <c r="HU338" s="1110"/>
      <c r="HV338" s="1110"/>
      <c r="HW338" s="1110"/>
      <c r="HX338" s="1110"/>
      <c r="HY338" s="1110"/>
      <c r="HZ338" s="1110"/>
      <c r="IA338" s="1110"/>
      <c r="IB338" s="1110"/>
      <c r="IC338" s="1110"/>
      <c r="ID338" s="1109"/>
      <c r="IE338" s="1109"/>
      <c r="IF338" s="1110"/>
      <c r="IG338" s="1111"/>
      <c r="IH338" s="1110"/>
      <c r="II338" s="1110"/>
      <c r="IJ338" s="1110"/>
      <c r="IK338" s="1110"/>
      <c r="IL338" s="1110"/>
      <c r="IM338" s="1110"/>
      <c r="IN338" s="1110"/>
      <c r="IO338" s="1110"/>
      <c r="IP338" s="1110"/>
      <c r="IQ338" s="1110"/>
      <c r="IR338" s="1110"/>
      <c r="IS338" s="1110"/>
      <c r="IT338" s="1110"/>
      <c r="IU338" s="1110"/>
      <c r="IV338" s="1110"/>
      <c r="IW338" s="1110"/>
      <c r="IX338" s="1110"/>
      <c r="IY338" s="1110"/>
      <c r="IZ338" s="1110"/>
      <c r="JA338" s="1110"/>
      <c r="JB338" s="1110"/>
      <c r="JC338" s="1110"/>
      <c r="JD338" s="1110"/>
      <c r="JE338" s="1110"/>
      <c r="JF338" s="1110"/>
      <c r="JG338" s="1110"/>
      <c r="JH338" s="1110"/>
      <c r="JI338" s="1110"/>
      <c r="JJ338" s="1110"/>
      <c r="JK338" s="1146"/>
    </row>
    <row r="339" spans="1:274" ht="18.95" hidden="1" customHeight="1">
      <c r="A339" s="1113"/>
      <c r="B339" s="1114"/>
      <c r="C339" s="1115"/>
      <c r="D339" s="1115"/>
      <c r="E339" s="1116"/>
      <c r="F339" s="1116"/>
      <c r="G339" s="1116"/>
      <c r="H339" s="1115"/>
      <c r="I339" s="1117"/>
      <c r="J339" s="1117"/>
      <c r="K339" s="1118"/>
      <c r="L339" s="1118"/>
      <c r="M339" s="1118"/>
      <c r="N339" s="1119"/>
      <c r="O339" s="1120"/>
      <c r="P339" s="1121"/>
      <c r="Q339" s="1119"/>
      <c r="R339" s="1119"/>
      <c r="S339" s="1119"/>
      <c r="T339" s="1119"/>
      <c r="U339" s="1119"/>
      <c r="V339" s="1119"/>
      <c r="W339" s="1044"/>
      <c r="X339" s="1119"/>
      <c r="Y339" s="1122"/>
      <c r="Z339" s="1122"/>
      <c r="AA339" s="1103"/>
      <c r="AB339" s="1103"/>
      <c r="AC339" s="1103"/>
      <c r="AD339" s="1103"/>
      <c r="AE339" s="1103"/>
      <c r="AF339" s="1103"/>
      <c r="AG339" s="1103"/>
      <c r="AH339" s="1103"/>
      <c r="AI339" s="1103"/>
      <c r="AJ339" s="1103"/>
      <c r="AK339" s="1103"/>
      <c r="AL339" s="1103"/>
      <c r="AM339" s="1103"/>
      <c r="AN339" s="1104"/>
      <c r="AO339" s="1103"/>
      <c r="AP339" s="1103"/>
      <c r="AQ339" s="1103"/>
      <c r="AR339" s="1103"/>
      <c r="AS339" s="1103"/>
      <c r="AT339" s="1103"/>
      <c r="AU339" s="1103"/>
      <c r="AV339" s="1103"/>
      <c r="AW339" s="1103"/>
      <c r="AX339" s="1103"/>
      <c r="AY339" s="1103"/>
      <c r="AZ339" s="1103"/>
      <c r="BA339" s="1103"/>
      <c r="BB339" s="1103"/>
      <c r="BC339" s="1103"/>
      <c r="BD339" s="1103"/>
      <c r="BE339" s="1103"/>
      <c r="BF339" s="1103"/>
      <c r="BG339" s="1103"/>
      <c r="BH339" s="1103"/>
      <c r="BI339" s="1103"/>
      <c r="BJ339" s="1103"/>
      <c r="BK339" s="1103"/>
      <c r="BL339" s="1103"/>
      <c r="BM339" s="1103"/>
      <c r="BN339" s="1103"/>
      <c r="BO339" s="1103"/>
      <c r="BP339" s="1103"/>
      <c r="BQ339" s="1103"/>
      <c r="BR339" s="1103"/>
      <c r="BS339" s="1103"/>
      <c r="BT339" s="1103"/>
      <c r="BU339" s="1103"/>
      <c r="BV339" s="1103"/>
      <c r="BW339" s="1103"/>
      <c r="BX339" s="1103"/>
      <c r="BY339" s="1103"/>
      <c r="BZ339" s="1103"/>
      <c r="CA339" s="1103"/>
      <c r="CB339" s="1103"/>
      <c r="CC339" s="1103"/>
      <c r="CD339" s="1103"/>
      <c r="CE339" s="1103"/>
      <c r="CF339" s="1103"/>
      <c r="CG339" s="1103"/>
      <c r="CH339" s="1103"/>
      <c r="CI339" s="1103"/>
      <c r="CJ339" s="1103"/>
      <c r="CK339" s="1103"/>
      <c r="CL339" s="1103"/>
      <c r="CM339" s="1103"/>
      <c r="CN339" s="1103"/>
      <c r="CO339" s="1103"/>
      <c r="CP339" s="1103"/>
      <c r="CQ339" s="1103"/>
      <c r="CR339" s="1103"/>
      <c r="CS339" s="1103"/>
      <c r="CT339" s="1103"/>
      <c r="CU339" s="1103"/>
      <c r="CV339" s="1103"/>
      <c r="CW339" s="1103"/>
      <c r="CX339" s="1103"/>
      <c r="CY339" s="1103"/>
      <c r="CZ339" s="1103"/>
      <c r="DA339" s="1103"/>
      <c r="DB339" s="1103"/>
      <c r="DC339" s="1103"/>
      <c r="DD339" s="1103"/>
      <c r="DE339" s="1103"/>
      <c r="DF339" s="1103"/>
      <c r="DG339" s="1103"/>
      <c r="DH339" s="1103"/>
      <c r="DI339" s="1103"/>
      <c r="DJ339" s="1103"/>
      <c r="DK339" s="1104"/>
      <c r="DL339" s="1103"/>
      <c r="DM339" s="1103"/>
      <c r="DN339" s="1103"/>
      <c r="DO339" s="1103"/>
      <c r="DP339" s="1103"/>
      <c r="DQ339" s="1103"/>
      <c r="DR339" s="1103"/>
      <c r="DS339" s="1103"/>
      <c r="DT339" s="1103"/>
      <c r="DU339" s="1103"/>
      <c r="DV339" s="1103"/>
      <c r="DW339" s="1103"/>
      <c r="DX339" s="1103"/>
      <c r="DY339" s="1103"/>
      <c r="DZ339" s="1103"/>
      <c r="EA339" s="1103"/>
      <c r="EB339" s="1103"/>
      <c r="EC339" s="1103"/>
      <c r="ED339" s="1103"/>
      <c r="EE339" s="1103"/>
      <c r="EF339" s="1103"/>
      <c r="EG339" s="1103"/>
      <c r="EH339" s="1103"/>
      <c r="EI339" s="1103"/>
      <c r="EJ339" s="1103"/>
      <c r="EK339" s="1103"/>
      <c r="EL339" s="1104"/>
      <c r="EM339" s="1103"/>
      <c r="EN339" s="1103"/>
      <c r="EO339" s="1103"/>
      <c r="EP339" s="1103"/>
      <c r="EQ339" s="1103"/>
      <c r="ER339" s="1103"/>
      <c r="ES339" s="1103"/>
      <c r="ET339" s="1103"/>
      <c r="EU339" s="1103"/>
      <c r="EV339" s="1103"/>
      <c r="EW339" s="1103"/>
      <c r="EX339" s="1103"/>
      <c r="EY339" s="1103"/>
      <c r="EZ339" s="1103"/>
      <c r="FA339" s="1103"/>
      <c r="FB339" s="1103"/>
      <c r="FC339" s="1103"/>
      <c r="FD339" s="1103"/>
      <c r="FE339" s="1103"/>
      <c r="FF339" s="1105"/>
      <c r="FG339" s="1103"/>
      <c r="FH339" s="1103"/>
      <c r="FI339" s="1103"/>
      <c r="FJ339" s="1103"/>
      <c r="FK339" s="1103"/>
      <c r="FL339" s="1103"/>
      <c r="FM339" s="1103"/>
      <c r="FN339" s="1103"/>
      <c r="FO339" s="1103"/>
      <c r="FP339" s="1103"/>
      <c r="FQ339" s="1106"/>
      <c r="FR339" s="1106"/>
      <c r="FS339" s="1103"/>
      <c r="FT339" s="1103"/>
      <c r="FU339" s="1103"/>
      <c r="FV339" s="1103"/>
      <c r="FW339" s="1103"/>
      <c r="FX339" s="1103"/>
      <c r="FY339" s="1103"/>
      <c r="FZ339" s="1103"/>
      <c r="GA339" s="1103"/>
      <c r="GB339" s="1103"/>
      <c r="GC339" s="1103"/>
      <c r="GD339" s="1107"/>
      <c r="GE339" s="1107"/>
      <c r="GF339" s="1107"/>
      <c r="GG339" s="1107"/>
      <c r="GH339" s="1108"/>
      <c r="GI339" s="1109"/>
      <c r="GJ339" s="1107"/>
      <c r="GK339" s="1107"/>
      <c r="GL339" s="1107"/>
      <c r="GM339" s="1107"/>
      <c r="GN339" s="1107"/>
      <c r="GO339" s="1107"/>
      <c r="GP339" s="1110"/>
      <c r="GQ339" s="1110"/>
      <c r="GR339" s="1110"/>
      <c r="GS339" s="1110"/>
      <c r="GT339" s="1110"/>
      <c r="GU339" s="1110"/>
      <c r="GV339" s="1110"/>
      <c r="GW339" s="1110"/>
      <c r="GX339" s="1110"/>
      <c r="GY339" s="1110"/>
      <c r="GZ339" s="1110"/>
      <c r="HA339" s="1110"/>
      <c r="HB339" s="1110"/>
      <c r="HC339" s="1110"/>
      <c r="HD339" s="1110"/>
      <c r="HE339" s="1110"/>
      <c r="HF339" s="1110"/>
      <c r="HG339" s="1110"/>
      <c r="HH339" s="1110"/>
      <c r="HI339" s="1110"/>
      <c r="HJ339" s="1110"/>
      <c r="HK339" s="1110"/>
      <c r="HL339" s="1110"/>
      <c r="HM339" s="1110"/>
      <c r="HN339" s="1110"/>
      <c r="HO339" s="1110"/>
      <c r="HP339" s="1110"/>
      <c r="HQ339" s="1110"/>
      <c r="HR339" s="1110"/>
      <c r="HS339" s="1110"/>
      <c r="HT339" s="1110"/>
      <c r="HU339" s="1110"/>
      <c r="HV339" s="1110"/>
      <c r="HW339" s="1110"/>
      <c r="HX339" s="1110"/>
      <c r="HY339" s="1110"/>
      <c r="HZ339" s="1110"/>
      <c r="IA339" s="1110"/>
      <c r="IB339" s="1110"/>
      <c r="IC339" s="1110"/>
      <c r="ID339" s="1109"/>
      <c r="IE339" s="1109"/>
      <c r="IF339" s="1110"/>
      <c r="IG339" s="1111"/>
      <c r="IH339" s="1110"/>
      <c r="II339" s="1110"/>
      <c r="IJ339" s="1110"/>
      <c r="IK339" s="1110"/>
      <c r="IL339" s="1110"/>
      <c r="IM339" s="1110"/>
      <c r="IN339" s="1110"/>
      <c r="IO339" s="1110"/>
      <c r="IP339" s="1110"/>
      <c r="IQ339" s="1110"/>
      <c r="IR339" s="1110"/>
      <c r="IS339" s="1110"/>
      <c r="IT339" s="1110"/>
      <c r="IU339" s="1110"/>
      <c r="IV339" s="1110"/>
      <c r="IW339" s="1110"/>
      <c r="IX339" s="1110"/>
      <c r="IY339" s="1110"/>
      <c r="IZ339" s="1110"/>
      <c r="JA339" s="1110"/>
      <c r="JB339" s="1110"/>
      <c r="JC339" s="1110"/>
      <c r="JD339" s="1110"/>
      <c r="JE339" s="1110"/>
      <c r="JF339" s="1110"/>
      <c r="JG339" s="1110"/>
      <c r="JH339" s="1110"/>
      <c r="JI339" s="1110"/>
      <c r="JJ339" s="1110"/>
      <c r="JK339" s="1112"/>
    </row>
    <row r="340" spans="1:274" s="1034" customFormat="1" ht="18.95" hidden="1" customHeight="1">
      <c r="A340" s="1168"/>
      <c r="B340" s="1169"/>
      <c r="C340" s="1169"/>
      <c r="D340" s="1169"/>
      <c r="E340" s="1169"/>
      <c r="F340" s="1169"/>
      <c r="G340" s="1169"/>
      <c r="H340" s="1169"/>
      <c r="I340" s="1171"/>
      <c r="J340" s="1171"/>
      <c r="K340" s="1171"/>
      <c r="L340" s="1171"/>
      <c r="M340" s="1171"/>
      <c r="N340" s="1171"/>
      <c r="O340" s="1171"/>
      <c r="P340" s="1171"/>
      <c r="Q340" s="1171"/>
      <c r="R340" s="1171"/>
      <c r="S340" s="1171"/>
      <c r="T340" s="1171"/>
      <c r="U340" s="1171"/>
      <c r="V340" s="1171"/>
      <c r="W340" s="1171"/>
      <c r="X340" s="1171"/>
      <c r="Y340" s="1171"/>
      <c r="Z340" s="1171"/>
      <c r="AA340" s="1171"/>
      <c r="AB340" s="1171"/>
      <c r="AC340" s="1171"/>
      <c r="AD340" s="1171"/>
      <c r="AE340" s="1171"/>
      <c r="AF340" s="1171"/>
      <c r="AG340" s="1171"/>
      <c r="AH340" s="1171"/>
      <c r="AI340" s="1171"/>
      <c r="AJ340" s="1171"/>
      <c r="AK340" s="1171"/>
      <c r="AL340" s="1171"/>
      <c r="AM340" s="1171"/>
      <c r="AN340" s="1171"/>
      <c r="AO340" s="1171"/>
      <c r="AP340" s="1171"/>
      <c r="AQ340" s="1171"/>
      <c r="AR340" s="1171"/>
      <c r="AS340" s="1171"/>
      <c r="AT340" s="1171"/>
      <c r="AU340" s="1171"/>
      <c r="AV340" s="1171"/>
      <c r="AW340" s="1171"/>
      <c r="AX340" s="1171"/>
      <c r="AY340" s="1171"/>
      <c r="AZ340" s="1171"/>
      <c r="BA340" s="1171"/>
      <c r="BB340" s="1171"/>
      <c r="BC340" s="1171"/>
      <c r="BD340" s="1171"/>
      <c r="BE340" s="1171"/>
      <c r="BF340" s="1171"/>
      <c r="BG340" s="1171"/>
      <c r="BH340" s="1171"/>
      <c r="BI340" s="1171"/>
      <c r="BJ340" s="1171"/>
      <c r="BK340" s="1171"/>
      <c r="BL340" s="1171"/>
      <c r="BM340" s="1171"/>
      <c r="BN340" s="1171"/>
      <c r="BO340" s="1171"/>
      <c r="BP340" s="1171"/>
      <c r="BQ340" s="1171"/>
      <c r="BR340" s="1171"/>
      <c r="BS340" s="1171"/>
      <c r="BT340" s="1171"/>
      <c r="BU340" s="1171"/>
      <c r="BV340" s="1171"/>
      <c r="BW340" s="1171"/>
      <c r="BX340" s="1171"/>
      <c r="BY340" s="1171"/>
      <c r="BZ340" s="1171"/>
      <c r="CA340" s="1171"/>
      <c r="CB340" s="1171"/>
      <c r="CC340" s="1171"/>
      <c r="CD340" s="1171"/>
      <c r="CE340" s="1171"/>
      <c r="CF340" s="1171"/>
      <c r="CG340" s="1171"/>
      <c r="CH340" s="1171"/>
      <c r="CI340" s="1171"/>
      <c r="CJ340" s="1171"/>
      <c r="CK340" s="1171"/>
      <c r="CL340" s="1171"/>
      <c r="CM340" s="1171"/>
      <c r="CN340" s="1171"/>
      <c r="CO340" s="1171"/>
      <c r="CP340" s="1171"/>
      <c r="CQ340" s="1171"/>
      <c r="CR340" s="1171"/>
      <c r="CS340" s="1171"/>
      <c r="CT340" s="1171"/>
      <c r="CU340" s="1171"/>
      <c r="CV340" s="1171"/>
      <c r="CW340" s="1171"/>
      <c r="CX340" s="1171"/>
      <c r="CY340" s="1171"/>
      <c r="CZ340" s="1171"/>
      <c r="DA340" s="1171"/>
      <c r="DB340" s="1171"/>
      <c r="DC340" s="1171"/>
      <c r="DD340" s="1171"/>
      <c r="DE340" s="1171"/>
      <c r="DF340" s="1171"/>
      <c r="DG340" s="1171"/>
      <c r="DH340" s="1171"/>
      <c r="DI340" s="1171"/>
      <c r="DJ340" s="1171"/>
      <c r="DK340" s="1171"/>
      <c r="DL340" s="1171"/>
      <c r="DM340" s="1171"/>
      <c r="DN340" s="1171"/>
      <c r="DO340" s="1171"/>
      <c r="DP340" s="1171"/>
      <c r="DQ340" s="1171"/>
      <c r="DR340" s="1171"/>
      <c r="DS340" s="1171"/>
      <c r="DT340" s="1171"/>
      <c r="DU340" s="1171"/>
      <c r="DV340" s="1171"/>
      <c r="DW340" s="1171"/>
      <c r="DX340" s="1171"/>
      <c r="DY340" s="1171"/>
      <c r="DZ340" s="1171"/>
      <c r="EA340" s="1171"/>
      <c r="EB340" s="1171"/>
      <c r="EC340" s="1171"/>
      <c r="ED340" s="1171"/>
      <c r="EE340" s="1171"/>
      <c r="EF340" s="1171"/>
      <c r="EG340" s="1171"/>
      <c r="EH340" s="1171"/>
      <c r="EI340" s="1171"/>
      <c r="EJ340" s="1171"/>
      <c r="EK340" s="1171"/>
      <c r="EL340" s="1171"/>
      <c r="EM340" s="1171"/>
      <c r="EN340" s="1171"/>
      <c r="EO340" s="1171"/>
      <c r="EP340" s="1171"/>
      <c r="EQ340" s="1171"/>
      <c r="ER340" s="1171"/>
      <c r="ES340" s="1171"/>
      <c r="ET340" s="1171"/>
      <c r="EU340" s="1171"/>
      <c r="EV340" s="1171"/>
      <c r="EW340" s="1171"/>
      <c r="EX340" s="1171"/>
      <c r="EY340" s="1171"/>
      <c r="EZ340" s="1171"/>
      <c r="FA340" s="1171"/>
      <c r="FB340" s="1171"/>
      <c r="FC340" s="1171"/>
      <c r="FD340" s="1171"/>
      <c r="FE340" s="1171"/>
      <c r="FF340" s="1171"/>
      <c r="FG340" s="1171"/>
      <c r="FH340" s="1171"/>
      <c r="FI340" s="1171"/>
      <c r="FJ340" s="1171"/>
      <c r="FK340" s="1171"/>
      <c r="FL340" s="1171"/>
      <c r="FM340" s="1171"/>
      <c r="FN340" s="1171"/>
      <c r="FO340" s="1171"/>
      <c r="FP340" s="1171"/>
      <c r="FQ340" s="1171"/>
      <c r="FR340" s="1171"/>
      <c r="FS340" s="1171"/>
      <c r="FT340" s="1171"/>
      <c r="FU340" s="1171"/>
      <c r="FV340" s="1171"/>
      <c r="FW340" s="1171"/>
      <c r="FX340" s="1171"/>
      <c r="FY340" s="1171"/>
      <c r="FZ340" s="1171"/>
      <c r="GA340" s="1171"/>
      <c r="GB340" s="1171"/>
      <c r="GC340" s="1171"/>
      <c r="GD340" s="1171"/>
      <c r="GE340" s="1171"/>
      <c r="GF340" s="1171"/>
      <c r="GG340" s="1171"/>
      <c r="GH340" s="1171"/>
      <c r="GI340" s="1169"/>
      <c r="GJ340" s="1171"/>
      <c r="GK340" s="1171"/>
      <c r="GL340" s="1171"/>
      <c r="GM340" s="1171"/>
      <c r="GN340" s="1171"/>
      <c r="GO340" s="1171"/>
      <c r="GP340" s="1171"/>
      <c r="GQ340" s="1171"/>
      <c r="GR340" s="1171"/>
      <c r="GS340" s="1171"/>
      <c r="GT340" s="1171"/>
      <c r="GU340" s="1171"/>
      <c r="GV340" s="1171"/>
      <c r="GW340" s="1171"/>
      <c r="GX340" s="1171"/>
      <c r="GY340" s="1171"/>
      <c r="GZ340" s="1171"/>
      <c r="HA340" s="1171"/>
      <c r="HB340" s="1171"/>
      <c r="HC340" s="1171"/>
      <c r="HD340" s="1171"/>
      <c r="HE340" s="1171"/>
      <c r="HF340" s="1171"/>
      <c r="HG340" s="1171"/>
      <c r="HH340" s="1171"/>
      <c r="HI340" s="1171"/>
      <c r="HJ340" s="1171"/>
      <c r="HK340" s="1171"/>
      <c r="HL340" s="1171"/>
      <c r="HM340" s="1171"/>
      <c r="HN340" s="1171"/>
      <c r="HO340" s="1171"/>
      <c r="HP340" s="1171"/>
      <c r="HQ340" s="1171"/>
      <c r="HR340" s="1171"/>
      <c r="HS340" s="1171"/>
      <c r="HT340" s="1171"/>
      <c r="HU340" s="1171"/>
      <c r="HV340" s="1171"/>
      <c r="HW340" s="1171"/>
      <c r="HX340" s="1171"/>
      <c r="HY340" s="1171"/>
      <c r="HZ340" s="1171"/>
      <c r="IA340" s="1171"/>
      <c r="IB340" s="1171"/>
      <c r="IC340" s="1171"/>
      <c r="ID340" s="1171"/>
      <c r="IE340" s="1171"/>
      <c r="IF340" s="1171"/>
      <c r="IG340" s="1171"/>
      <c r="IH340" s="1171"/>
      <c r="II340" s="1171"/>
      <c r="IJ340" s="1171"/>
      <c r="IK340" s="1171"/>
      <c r="IL340" s="1171"/>
      <c r="IM340" s="1171"/>
      <c r="IN340" s="1171"/>
      <c r="IO340" s="1171"/>
      <c r="IP340" s="1171"/>
      <c r="IQ340" s="1171"/>
      <c r="IR340" s="1171"/>
      <c r="IS340" s="1171"/>
      <c r="IT340" s="1171"/>
      <c r="IU340" s="1171"/>
      <c r="IV340" s="1171"/>
      <c r="IW340" s="1171"/>
      <c r="IX340" s="1171"/>
      <c r="IY340" s="1171"/>
      <c r="IZ340" s="1171"/>
      <c r="JA340" s="1171"/>
      <c r="JB340" s="1171"/>
      <c r="JC340" s="1171"/>
      <c r="JD340" s="1171"/>
      <c r="JE340" s="1171"/>
      <c r="JF340" s="1171"/>
      <c r="JG340" s="1171"/>
      <c r="JH340" s="1171"/>
      <c r="JI340" s="1171"/>
      <c r="JJ340" s="1171"/>
      <c r="JK340" s="1171"/>
      <c r="JL340" s="1020"/>
      <c r="JM340" s="1020"/>
      <c r="JN340" s="1020"/>
    </row>
    <row r="341" spans="1:274" ht="18.95" hidden="1" customHeight="1">
      <c r="A341" s="1762" t="s">
        <v>5076</v>
      </c>
      <c r="B341" s="1763"/>
      <c r="C341" s="1763"/>
      <c r="D341" s="1763"/>
      <c r="E341" s="1763"/>
      <c r="F341" s="1763"/>
      <c r="G341" s="1763"/>
      <c r="H341" s="1763"/>
      <c r="I341" s="1763"/>
      <c r="J341" s="1763"/>
      <c r="K341" s="1763"/>
      <c r="L341" s="1763"/>
      <c r="M341" s="1763"/>
      <c r="N341" s="1763"/>
      <c r="O341" s="1763"/>
      <c r="P341" s="1763"/>
      <c r="Q341" s="1763"/>
      <c r="R341" s="1763"/>
      <c r="S341" s="1763"/>
      <c r="T341" s="1763"/>
      <c r="U341" s="1763"/>
      <c r="V341" s="1763"/>
      <c r="W341" s="1763"/>
      <c r="X341" s="1763"/>
      <c r="Y341" s="1763"/>
      <c r="Z341" s="1763"/>
      <c r="AA341" s="1763"/>
      <c r="AB341" s="1763"/>
      <c r="AC341" s="1763"/>
      <c r="AD341" s="1763"/>
      <c r="AE341" s="1763"/>
      <c r="AF341" s="1763"/>
      <c r="AG341" s="1763"/>
      <c r="AH341" s="1763"/>
      <c r="AI341" s="1763"/>
      <c r="AJ341" s="1763"/>
      <c r="AK341" s="1763"/>
      <c r="AL341" s="1763"/>
      <c r="AM341" s="1763"/>
      <c r="AN341" s="1172"/>
      <c r="AO341" s="1172"/>
      <c r="AP341" s="1172"/>
      <c r="AQ341" s="1172"/>
      <c r="AR341" s="1172"/>
      <c r="AS341" s="1172"/>
      <c r="AT341" s="1172"/>
      <c r="AU341" s="1172"/>
      <c r="AV341" s="1172"/>
      <c r="AW341" s="1172"/>
      <c r="AX341" s="1172"/>
      <c r="AY341" s="1172"/>
      <c r="AZ341" s="1172"/>
      <c r="BA341" s="1172"/>
      <c r="BB341" s="1172"/>
      <c r="BC341" s="1172"/>
      <c r="BD341" s="1172"/>
      <c r="BE341" s="1172"/>
      <c r="BF341" s="1172"/>
      <c r="BG341" s="1172"/>
      <c r="BH341" s="1172"/>
      <c r="BI341" s="1172"/>
      <c r="BJ341" s="1172"/>
      <c r="BK341" s="1172"/>
      <c r="BL341" s="1172"/>
      <c r="BM341" s="1172"/>
      <c r="BN341" s="1172"/>
      <c r="BO341" s="1172"/>
      <c r="BP341" s="1172"/>
      <c r="BQ341" s="1172"/>
      <c r="BR341" s="1172"/>
      <c r="BS341" s="1172"/>
      <c r="BT341" s="1172"/>
      <c r="BU341" s="1173"/>
      <c r="BV341" s="1103"/>
      <c r="BW341" s="1103"/>
      <c r="BX341" s="1103"/>
      <c r="BY341" s="1103"/>
      <c r="BZ341" s="1103"/>
      <c r="CA341" s="1103"/>
      <c r="CB341" s="1103"/>
      <c r="CC341" s="1103"/>
      <c r="CD341" s="1103"/>
      <c r="CE341" s="1103"/>
      <c r="CF341" s="1103"/>
      <c r="CG341" s="1103"/>
      <c r="CH341" s="1103"/>
      <c r="CI341" s="1103"/>
      <c r="CJ341" s="1103"/>
      <c r="CK341" s="1103"/>
      <c r="CL341" s="1103"/>
      <c r="CM341" s="1103"/>
      <c r="CN341" s="1103"/>
      <c r="CO341" s="1103"/>
      <c r="CP341" s="1103"/>
      <c r="CQ341" s="1103"/>
      <c r="CR341" s="1103"/>
      <c r="CS341" s="1103"/>
      <c r="CT341" s="1103"/>
      <c r="CU341" s="1103"/>
      <c r="CV341" s="1103"/>
      <c r="CW341" s="1103"/>
      <c r="CX341" s="1103"/>
      <c r="CY341" s="1103"/>
      <c r="CZ341" s="1103"/>
      <c r="DA341" s="1103"/>
      <c r="DB341" s="1103"/>
      <c r="DC341" s="1103"/>
      <c r="DD341" s="1103"/>
      <c r="DE341" s="1103"/>
      <c r="DF341" s="1103"/>
      <c r="DG341" s="1103"/>
      <c r="DH341" s="1103"/>
      <c r="DI341" s="1103"/>
      <c r="DJ341" s="1103"/>
      <c r="DK341" s="1104"/>
      <c r="DL341" s="1103"/>
      <c r="DM341" s="1103"/>
      <c r="DN341" s="1103"/>
      <c r="DO341" s="1103"/>
      <c r="DP341" s="1103"/>
      <c r="DQ341" s="1103"/>
      <c r="DR341" s="1103"/>
      <c r="DS341" s="1103"/>
      <c r="DT341" s="1103"/>
      <c r="DU341" s="1103"/>
      <c r="DV341" s="1103"/>
      <c r="DW341" s="1103"/>
      <c r="DX341" s="1103"/>
      <c r="DY341" s="1103"/>
      <c r="DZ341" s="1103"/>
      <c r="EA341" s="1103"/>
      <c r="EB341" s="1103"/>
      <c r="EC341" s="1103"/>
      <c r="ED341" s="1103"/>
      <c r="EE341" s="1103"/>
      <c r="EF341" s="1103"/>
      <c r="EG341" s="1103"/>
      <c r="EH341" s="1103"/>
      <c r="EI341" s="1103"/>
      <c r="EJ341" s="1103"/>
      <c r="EK341" s="1103"/>
      <c r="EL341" s="1104"/>
      <c r="EM341" s="1103"/>
      <c r="EN341" s="1103"/>
      <c r="EO341" s="1103"/>
      <c r="EP341" s="1103"/>
      <c r="EQ341" s="1103"/>
      <c r="ER341" s="1103"/>
      <c r="ES341" s="1103"/>
      <c r="ET341" s="1103"/>
      <c r="EU341" s="1103"/>
      <c r="EV341" s="1103"/>
      <c r="EW341" s="1103"/>
      <c r="EX341" s="1103"/>
      <c r="EY341" s="1103"/>
      <c r="EZ341" s="1103"/>
      <c r="FA341" s="1103"/>
      <c r="FB341" s="1103"/>
      <c r="FC341" s="1103"/>
      <c r="FD341" s="1103"/>
      <c r="FE341" s="1103"/>
      <c r="FF341" s="1105"/>
      <c r="FG341" s="1103"/>
      <c r="FH341" s="1103"/>
      <c r="FI341" s="1103"/>
      <c r="FJ341" s="1103"/>
      <c r="FK341" s="1103"/>
      <c r="FL341" s="1103"/>
      <c r="FM341" s="1103"/>
      <c r="FN341" s="1103"/>
      <c r="FO341" s="1103"/>
      <c r="FP341" s="1103"/>
      <c r="FQ341" s="1106"/>
      <c r="FR341" s="1106"/>
      <c r="FS341" s="1103"/>
      <c r="FT341" s="1103"/>
      <c r="FU341" s="1103"/>
      <c r="FV341" s="1103"/>
      <c r="FW341" s="1103"/>
      <c r="FX341" s="1103"/>
      <c r="FY341" s="1103"/>
      <c r="FZ341" s="1103"/>
      <c r="GA341" s="1103"/>
      <c r="GB341" s="1103"/>
      <c r="GC341" s="1103"/>
      <c r="GD341" s="1107"/>
      <c r="GE341" s="1107"/>
      <c r="GF341" s="1107"/>
      <c r="GG341" s="1107"/>
      <c r="GH341" s="1108"/>
      <c r="GI341" s="1109"/>
      <c r="GJ341" s="1107"/>
      <c r="GK341" s="1107"/>
      <c r="GL341" s="1107"/>
      <c r="GM341" s="1107"/>
      <c r="GN341" s="1107"/>
      <c r="GO341" s="1107"/>
      <c r="GP341" s="1110"/>
      <c r="GQ341" s="1110"/>
      <c r="GR341" s="1110"/>
      <c r="GS341" s="1110"/>
      <c r="GT341" s="1110"/>
      <c r="GU341" s="1110"/>
      <c r="GV341" s="1110"/>
      <c r="GW341" s="1110"/>
      <c r="GX341" s="1110"/>
      <c r="GY341" s="1110"/>
      <c r="GZ341" s="1110"/>
      <c r="HA341" s="1110"/>
      <c r="HB341" s="1110"/>
      <c r="HC341" s="1110"/>
      <c r="HD341" s="1110"/>
      <c r="HE341" s="1110"/>
      <c r="HF341" s="1110"/>
      <c r="HG341" s="1110"/>
      <c r="HH341" s="1110"/>
      <c r="HI341" s="1110"/>
      <c r="HJ341" s="1110"/>
      <c r="HK341" s="1110"/>
      <c r="HL341" s="1110"/>
      <c r="HM341" s="1110"/>
      <c r="HN341" s="1110"/>
      <c r="HO341" s="1110"/>
      <c r="HP341" s="1110"/>
      <c r="HQ341" s="1110"/>
      <c r="HR341" s="1110"/>
      <c r="HS341" s="1110"/>
      <c r="HT341" s="1110"/>
      <c r="HU341" s="1764" t="s">
        <v>5077</v>
      </c>
      <c r="HV341" s="1765"/>
      <c r="HW341" s="1765"/>
      <c r="HX341" s="1765"/>
      <c r="HY341" s="1765"/>
      <c r="HZ341" s="1765"/>
      <c r="IA341" s="1765"/>
      <c r="IB341" s="1765"/>
      <c r="IC341" s="1765"/>
      <c r="ID341" s="1765"/>
      <c r="IE341" s="1765"/>
      <c r="IF341" s="1765"/>
      <c r="IG341" s="1765"/>
      <c r="IH341" s="1765"/>
      <c r="II341" s="1765"/>
      <c r="IJ341" s="1765"/>
      <c r="IK341" s="1765"/>
      <c r="IL341" s="1765"/>
      <c r="IM341" s="1765"/>
      <c r="IN341" s="1765"/>
      <c r="IO341" s="1765"/>
      <c r="IP341" s="1765"/>
      <c r="IQ341" s="1765"/>
      <c r="IR341" s="1765"/>
      <c r="IS341" s="1765"/>
      <c r="IT341" s="1765"/>
      <c r="IU341" s="1765"/>
      <c r="IV341" s="1765"/>
      <c r="IW341" s="1765"/>
      <c r="IX341" s="1765"/>
      <c r="IY341" s="1765"/>
      <c r="IZ341" s="1765"/>
      <c r="JA341" s="1765"/>
      <c r="JB341" s="1765"/>
      <c r="JC341" s="1765"/>
      <c r="JD341" s="1765"/>
      <c r="JE341" s="1765"/>
      <c r="JF341" s="1765"/>
      <c r="JG341" s="1765"/>
      <c r="JH341" s="1765"/>
      <c r="JI341" s="1765"/>
      <c r="JJ341" s="1765"/>
      <c r="JK341" s="1766"/>
    </row>
    <row r="342" spans="1:274" ht="18.95" hidden="1" customHeight="1">
      <c r="A342" s="1174"/>
      <c r="B342" s="1114"/>
      <c r="C342" s="1115"/>
      <c r="D342" s="1115"/>
      <c r="E342" s="1116"/>
      <c r="F342" s="1116"/>
      <c r="G342" s="1116"/>
      <c r="H342" s="1115"/>
      <c r="I342" s="1117"/>
      <c r="J342" s="1117"/>
      <c r="K342" s="1118"/>
      <c r="L342" s="1118"/>
      <c r="M342" s="1118"/>
      <c r="N342" s="1119"/>
      <c r="O342" s="1121"/>
      <c r="P342" s="1121"/>
      <c r="Q342" s="1119"/>
      <c r="R342" s="1119"/>
      <c r="S342" s="1119"/>
      <c r="T342" s="1119"/>
      <c r="U342" s="1119"/>
      <c r="V342" s="1119"/>
      <c r="W342" s="1044"/>
      <c r="X342" s="1119"/>
      <c r="Y342" s="1122"/>
      <c r="Z342" s="1122"/>
      <c r="AA342" s="1103"/>
      <c r="AB342" s="1103"/>
      <c r="AC342" s="1103"/>
      <c r="AD342" s="1103"/>
      <c r="AE342" s="1103"/>
      <c r="AF342" s="1103"/>
      <c r="AG342" s="1103"/>
      <c r="AH342" s="1103"/>
      <c r="AI342" s="1103"/>
      <c r="AJ342" s="1103"/>
      <c r="AK342" s="1103"/>
      <c r="AL342" s="1103"/>
      <c r="AM342" s="1103"/>
      <c r="AN342" s="1104"/>
      <c r="AO342" s="1103"/>
      <c r="AP342" s="1103"/>
      <c r="AQ342" s="1103"/>
      <c r="AR342" s="1103"/>
      <c r="AS342" s="1103"/>
      <c r="AT342" s="1103"/>
      <c r="AU342" s="1103"/>
      <c r="AV342" s="1103"/>
      <c r="AW342" s="1103"/>
      <c r="AX342" s="1103"/>
      <c r="AY342" s="1103"/>
      <c r="AZ342" s="1103"/>
      <c r="BA342" s="1103"/>
      <c r="BB342" s="1103"/>
      <c r="BC342" s="1103"/>
      <c r="BD342" s="1103"/>
      <c r="BE342" s="1103"/>
      <c r="BF342" s="1103"/>
      <c r="BG342" s="1103"/>
      <c r="BH342" s="1103"/>
      <c r="BI342" s="1103"/>
      <c r="BJ342" s="1103"/>
      <c r="BK342" s="1103"/>
      <c r="BL342" s="1103"/>
      <c r="BM342" s="1103"/>
      <c r="BN342" s="1103"/>
      <c r="BO342" s="1103"/>
      <c r="BP342" s="1103"/>
      <c r="BQ342" s="1103"/>
      <c r="BR342" s="1103"/>
      <c r="BS342" s="1103"/>
      <c r="BT342" s="1103"/>
      <c r="BU342" s="1103"/>
      <c r="BV342" s="1103"/>
      <c r="BW342" s="1103"/>
      <c r="BX342" s="1103"/>
      <c r="BY342" s="1103"/>
      <c r="BZ342" s="1103"/>
      <c r="CA342" s="1103"/>
      <c r="CB342" s="1103"/>
      <c r="CC342" s="1103"/>
      <c r="CD342" s="1103"/>
      <c r="CE342" s="1103"/>
      <c r="CF342" s="1103"/>
      <c r="CG342" s="1103"/>
      <c r="CH342" s="1103"/>
      <c r="CI342" s="1103"/>
      <c r="CJ342" s="1103"/>
      <c r="CK342" s="1103"/>
      <c r="CL342" s="1103"/>
      <c r="CM342" s="1103"/>
      <c r="CN342" s="1103"/>
      <c r="CO342" s="1103"/>
      <c r="CP342" s="1103"/>
      <c r="CQ342" s="1103"/>
      <c r="CR342" s="1103"/>
      <c r="CS342" s="1103"/>
      <c r="CT342" s="1103"/>
      <c r="CU342" s="1103"/>
      <c r="CV342" s="1103"/>
      <c r="CW342" s="1103"/>
      <c r="CX342" s="1103"/>
      <c r="CY342" s="1103"/>
      <c r="CZ342" s="1103"/>
      <c r="DA342" s="1103"/>
      <c r="DB342" s="1103"/>
      <c r="DC342" s="1103"/>
      <c r="DD342" s="1103"/>
      <c r="DE342" s="1103"/>
      <c r="DF342" s="1103"/>
      <c r="DG342" s="1103"/>
      <c r="DH342" s="1103"/>
      <c r="DI342" s="1103"/>
      <c r="DJ342" s="1103"/>
      <c r="DK342" s="1104"/>
      <c r="DL342" s="1103"/>
      <c r="DM342" s="1103"/>
      <c r="DN342" s="1103"/>
      <c r="DO342" s="1103"/>
      <c r="DP342" s="1103"/>
      <c r="DQ342" s="1103"/>
      <c r="DR342" s="1103"/>
      <c r="DS342" s="1103"/>
      <c r="DT342" s="1103"/>
      <c r="DU342" s="1103"/>
      <c r="DV342" s="1103"/>
      <c r="DW342" s="1103"/>
      <c r="DX342" s="1103"/>
      <c r="DY342" s="1103"/>
      <c r="DZ342" s="1103"/>
      <c r="EA342" s="1103"/>
      <c r="EB342" s="1103"/>
      <c r="EC342" s="1103"/>
      <c r="ED342" s="1103"/>
      <c r="EE342" s="1103"/>
      <c r="EF342" s="1103"/>
      <c r="EG342" s="1103"/>
      <c r="EH342" s="1103"/>
      <c r="EI342" s="1103"/>
      <c r="EJ342" s="1103"/>
      <c r="EK342" s="1103"/>
      <c r="EL342" s="1104"/>
      <c r="EM342" s="1103"/>
      <c r="EN342" s="1103"/>
      <c r="EO342" s="1103"/>
      <c r="EP342" s="1103"/>
      <c r="EQ342" s="1103"/>
      <c r="ER342" s="1103"/>
      <c r="ES342" s="1103"/>
      <c r="ET342" s="1103"/>
      <c r="EU342" s="1103"/>
      <c r="EV342" s="1103"/>
      <c r="EW342" s="1103"/>
      <c r="EX342" s="1103"/>
      <c r="EY342" s="1103"/>
      <c r="EZ342" s="1103"/>
      <c r="FA342" s="1103"/>
      <c r="FB342" s="1103"/>
      <c r="FC342" s="1103"/>
      <c r="FD342" s="1103"/>
      <c r="FE342" s="1103"/>
      <c r="FF342" s="1105"/>
      <c r="FG342" s="1103"/>
      <c r="FH342" s="1103"/>
      <c r="FI342" s="1103"/>
      <c r="FJ342" s="1103"/>
      <c r="FK342" s="1103"/>
      <c r="FL342" s="1103"/>
      <c r="FM342" s="1103"/>
      <c r="FN342" s="1103"/>
      <c r="FO342" s="1103"/>
      <c r="FP342" s="1103"/>
      <c r="FQ342" s="1106"/>
      <c r="FR342" s="1106"/>
      <c r="FS342" s="1103"/>
      <c r="FT342" s="1103"/>
      <c r="FU342" s="1103"/>
      <c r="FV342" s="1103"/>
      <c r="FW342" s="1103"/>
      <c r="FX342" s="1103"/>
      <c r="FY342" s="1103"/>
      <c r="FZ342" s="1103"/>
      <c r="GA342" s="1103"/>
      <c r="GB342" s="1103"/>
      <c r="GC342" s="1103"/>
      <c r="GD342" s="1107"/>
      <c r="GE342" s="1107"/>
      <c r="GF342" s="1107"/>
      <c r="GG342" s="1107"/>
      <c r="GH342" s="1108"/>
      <c r="GI342" s="1109"/>
      <c r="GJ342" s="1107"/>
      <c r="GK342" s="1107"/>
      <c r="GL342" s="1107"/>
      <c r="GM342" s="1107"/>
      <c r="GN342" s="1107"/>
      <c r="GO342" s="1107"/>
      <c r="GP342" s="1110"/>
      <c r="GQ342" s="1110"/>
      <c r="GR342" s="1110"/>
      <c r="GS342" s="1110"/>
      <c r="GT342" s="1110"/>
      <c r="GU342" s="1110"/>
      <c r="GV342" s="1110"/>
      <c r="GW342" s="1110"/>
      <c r="GX342" s="1110"/>
      <c r="GY342" s="1110"/>
      <c r="GZ342" s="1110"/>
      <c r="HA342" s="1110"/>
      <c r="HB342" s="1110"/>
      <c r="HC342" s="1110"/>
      <c r="HD342" s="1110"/>
      <c r="HE342" s="1110"/>
      <c r="HF342" s="1110"/>
      <c r="HG342" s="1110"/>
      <c r="HH342" s="1110"/>
      <c r="HI342" s="1110"/>
      <c r="HJ342" s="1110"/>
      <c r="HK342" s="1110"/>
      <c r="HL342" s="1110"/>
      <c r="HM342" s="1110"/>
      <c r="HN342" s="1110"/>
      <c r="HO342" s="1110"/>
      <c r="HP342" s="1110"/>
      <c r="HQ342" s="1110"/>
      <c r="HR342" s="1110"/>
      <c r="HS342" s="1110"/>
      <c r="HT342" s="1110"/>
      <c r="HU342" s="1110"/>
      <c r="HV342" s="1110"/>
      <c r="HW342" s="1110"/>
      <c r="HX342" s="1110"/>
      <c r="HY342" s="1110"/>
      <c r="HZ342" s="1110"/>
      <c r="IA342" s="1110"/>
      <c r="IB342" s="1110"/>
      <c r="IC342" s="1110"/>
      <c r="ID342" s="1109"/>
      <c r="IE342" s="1109"/>
      <c r="IF342" s="1110"/>
      <c r="IG342" s="1111"/>
      <c r="IH342" s="1110"/>
      <c r="II342" s="1110"/>
      <c r="IJ342" s="1110"/>
      <c r="IK342" s="1110"/>
      <c r="IL342" s="1110"/>
      <c r="IM342" s="1110"/>
      <c r="IN342" s="1110"/>
      <c r="IO342" s="1110"/>
      <c r="IP342" s="1110"/>
      <c r="IQ342" s="1110"/>
      <c r="IR342" s="1110"/>
      <c r="IS342" s="1110"/>
      <c r="IT342" s="1110"/>
      <c r="IU342" s="1110"/>
      <c r="IV342" s="1110"/>
      <c r="IW342" s="1110"/>
      <c r="IX342" s="1110"/>
      <c r="IY342" s="1110"/>
      <c r="IZ342" s="1110"/>
      <c r="JA342" s="1110"/>
      <c r="JB342" s="1110"/>
      <c r="JC342" s="1110"/>
      <c r="JD342" s="1110"/>
      <c r="JE342" s="1110"/>
      <c r="JF342" s="1110"/>
      <c r="JG342" s="1110"/>
      <c r="JH342" s="1110"/>
      <c r="JI342" s="1110"/>
      <c r="JJ342" s="1110"/>
      <c r="JK342" s="1112"/>
    </row>
    <row r="343" spans="1:274" ht="18.95" hidden="1" customHeight="1">
      <c r="A343" s="1174"/>
      <c r="B343" s="1114"/>
      <c r="C343" s="1115"/>
      <c r="D343" s="1115"/>
      <c r="E343" s="1116"/>
      <c r="F343" s="1116"/>
      <c r="G343" s="1116"/>
      <c r="H343" s="1115"/>
      <c r="I343" s="1117"/>
      <c r="J343" s="1117"/>
      <c r="K343" s="1118"/>
      <c r="L343" s="1118"/>
      <c r="M343" s="1118"/>
      <c r="N343" s="1119"/>
      <c r="O343" s="1121"/>
      <c r="P343" s="1121"/>
      <c r="Q343" s="1119"/>
      <c r="R343" s="1119"/>
      <c r="S343" s="1119"/>
      <c r="T343" s="1119"/>
      <c r="U343" s="1119"/>
      <c r="V343" s="1119"/>
      <c r="W343" s="1044"/>
      <c r="X343" s="1119"/>
      <c r="Y343" s="1122"/>
      <c r="Z343" s="1122"/>
      <c r="AA343" s="1103"/>
      <c r="AB343" s="1103"/>
      <c r="AC343" s="1103"/>
      <c r="AD343" s="1103"/>
      <c r="AE343" s="1103"/>
      <c r="AF343" s="1103"/>
      <c r="AG343" s="1103"/>
      <c r="AH343" s="1103"/>
      <c r="AI343" s="1103"/>
      <c r="AJ343" s="1103"/>
      <c r="AK343" s="1103"/>
      <c r="AL343" s="1103"/>
      <c r="AM343" s="1103"/>
      <c r="AN343" s="1104"/>
      <c r="AO343" s="1103"/>
      <c r="AP343" s="1103"/>
      <c r="AQ343" s="1103"/>
      <c r="AR343" s="1103"/>
      <c r="AS343" s="1103"/>
      <c r="AT343" s="1103"/>
      <c r="AU343" s="1103"/>
      <c r="AV343" s="1103"/>
      <c r="AW343" s="1103"/>
      <c r="AX343" s="1103"/>
      <c r="AY343" s="1103"/>
      <c r="AZ343" s="1103"/>
      <c r="BA343" s="1103"/>
      <c r="BB343" s="1103"/>
      <c r="BC343" s="1103"/>
      <c r="BD343" s="1103"/>
      <c r="BE343" s="1103"/>
      <c r="BF343" s="1103"/>
      <c r="BG343" s="1103"/>
      <c r="BH343" s="1103"/>
      <c r="BI343" s="1103"/>
      <c r="BJ343" s="1103"/>
      <c r="BK343" s="1103"/>
      <c r="BL343" s="1103"/>
      <c r="BM343" s="1103"/>
      <c r="BN343" s="1103"/>
      <c r="BO343" s="1103"/>
      <c r="BP343" s="1103"/>
      <c r="BQ343" s="1103"/>
      <c r="BR343" s="1103"/>
      <c r="BS343" s="1103"/>
      <c r="BT343" s="1103"/>
      <c r="BU343" s="1103"/>
      <c r="BV343" s="1103"/>
      <c r="BW343" s="1103"/>
      <c r="BX343" s="1103"/>
      <c r="BY343" s="1103"/>
      <c r="BZ343" s="1103"/>
      <c r="CA343" s="1103"/>
      <c r="CB343" s="1103"/>
      <c r="CC343" s="1103"/>
      <c r="CD343" s="1103"/>
      <c r="CE343" s="1103"/>
      <c r="CF343" s="1103"/>
      <c r="CG343" s="1103"/>
      <c r="CH343" s="1103"/>
      <c r="CI343" s="1103"/>
      <c r="CJ343" s="1103"/>
      <c r="CK343" s="1103"/>
      <c r="CL343" s="1103"/>
      <c r="CM343" s="1103"/>
      <c r="CN343" s="1103"/>
      <c r="CO343" s="1103"/>
      <c r="CP343" s="1103"/>
      <c r="CQ343" s="1103"/>
      <c r="CR343" s="1103"/>
      <c r="CS343" s="1103"/>
      <c r="CT343" s="1103"/>
      <c r="CU343" s="1103"/>
      <c r="CV343" s="1103"/>
      <c r="CW343" s="1103"/>
      <c r="CX343" s="1103"/>
      <c r="CY343" s="1103"/>
      <c r="CZ343" s="1103"/>
      <c r="DA343" s="1103"/>
      <c r="DB343" s="1103"/>
      <c r="DC343" s="1103"/>
      <c r="DD343" s="1103"/>
      <c r="DE343" s="1103"/>
      <c r="DF343" s="1103"/>
      <c r="DG343" s="1103"/>
      <c r="DH343" s="1103"/>
      <c r="DI343" s="1103"/>
      <c r="DJ343" s="1103"/>
      <c r="DK343" s="1104"/>
      <c r="DL343" s="1103"/>
      <c r="DM343" s="1103"/>
      <c r="DN343" s="1103"/>
      <c r="DO343" s="1103"/>
      <c r="DP343" s="1103"/>
      <c r="DQ343" s="1103"/>
      <c r="DR343" s="1103"/>
      <c r="DS343" s="1103"/>
      <c r="DT343" s="1103"/>
      <c r="DU343" s="1103"/>
      <c r="DV343" s="1103"/>
      <c r="DW343" s="1103"/>
      <c r="DX343" s="1103"/>
      <c r="DY343" s="1103"/>
      <c r="DZ343" s="1103"/>
      <c r="EA343" s="1103"/>
      <c r="EB343" s="1103"/>
      <c r="EC343" s="1103"/>
      <c r="ED343" s="1103"/>
      <c r="EE343" s="1103"/>
      <c r="EF343" s="1103"/>
      <c r="EG343" s="1103"/>
      <c r="EH343" s="1103"/>
      <c r="EI343" s="1103"/>
      <c r="EJ343" s="1103"/>
      <c r="EK343" s="1103"/>
      <c r="EL343" s="1104"/>
      <c r="EM343" s="1103"/>
      <c r="EN343" s="1103"/>
      <c r="EO343" s="1103"/>
      <c r="EP343" s="1103"/>
      <c r="EQ343" s="1103"/>
      <c r="ER343" s="1103"/>
      <c r="ES343" s="1103"/>
      <c r="ET343" s="1103"/>
      <c r="EU343" s="1103"/>
      <c r="EV343" s="1103"/>
      <c r="EW343" s="1103"/>
      <c r="EX343" s="1103"/>
      <c r="EY343" s="1103"/>
      <c r="EZ343" s="1103"/>
      <c r="FA343" s="1103"/>
      <c r="FB343" s="1103"/>
      <c r="FC343" s="1103"/>
      <c r="FD343" s="1103"/>
      <c r="FE343" s="1103"/>
      <c r="FF343" s="1105"/>
      <c r="FG343" s="1103"/>
      <c r="FH343" s="1103"/>
      <c r="FI343" s="1103"/>
      <c r="FJ343" s="1103"/>
      <c r="FK343" s="1103"/>
      <c r="FL343" s="1103"/>
      <c r="FM343" s="1103"/>
      <c r="FN343" s="1103"/>
      <c r="FO343" s="1103"/>
      <c r="FP343" s="1103"/>
      <c r="FQ343" s="1106"/>
      <c r="FR343" s="1106"/>
      <c r="FS343" s="1103"/>
      <c r="FT343" s="1103"/>
      <c r="FU343" s="1103"/>
      <c r="FV343" s="1103"/>
      <c r="FW343" s="1103"/>
      <c r="FX343" s="1103"/>
      <c r="FY343" s="1103"/>
      <c r="FZ343" s="1103"/>
      <c r="GA343" s="1103"/>
      <c r="GB343" s="1103"/>
      <c r="GC343" s="1103"/>
      <c r="GD343" s="1107"/>
      <c r="GE343" s="1107"/>
      <c r="GF343" s="1107"/>
      <c r="GG343" s="1107"/>
      <c r="GH343" s="1108"/>
      <c r="GI343" s="1109"/>
      <c r="GJ343" s="1107"/>
      <c r="GK343" s="1107"/>
      <c r="GL343" s="1107"/>
      <c r="GM343" s="1107"/>
      <c r="GN343" s="1107"/>
      <c r="GO343" s="1107"/>
      <c r="GP343" s="1110"/>
      <c r="GQ343" s="1110"/>
      <c r="GR343" s="1110"/>
      <c r="GS343" s="1110"/>
      <c r="GT343" s="1110"/>
      <c r="GU343" s="1110"/>
      <c r="GV343" s="1110"/>
      <c r="GW343" s="1110"/>
      <c r="GX343" s="1110"/>
      <c r="GY343" s="1110"/>
      <c r="GZ343" s="1110"/>
      <c r="HA343" s="1110"/>
      <c r="HB343" s="1110"/>
      <c r="HC343" s="1110"/>
      <c r="HD343" s="1110"/>
      <c r="HE343" s="1110"/>
      <c r="HF343" s="1110"/>
      <c r="HG343" s="1110"/>
      <c r="HH343" s="1110"/>
      <c r="HI343" s="1110"/>
      <c r="HJ343" s="1110"/>
      <c r="HK343" s="1110"/>
      <c r="HL343" s="1110"/>
      <c r="HM343" s="1110"/>
      <c r="HN343" s="1110"/>
      <c r="HO343" s="1110"/>
      <c r="HP343" s="1110"/>
      <c r="HQ343" s="1110"/>
      <c r="HR343" s="1110"/>
      <c r="HS343" s="1110"/>
      <c r="HT343" s="1110"/>
      <c r="HU343" s="1110"/>
      <c r="HV343" s="1110"/>
      <c r="HW343" s="1110"/>
      <c r="HX343" s="1110"/>
      <c r="HY343" s="1110"/>
      <c r="HZ343" s="1110"/>
      <c r="IA343" s="1110"/>
      <c r="IB343" s="1110"/>
      <c r="IC343" s="1110"/>
      <c r="ID343" s="1109"/>
      <c r="IE343" s="1109"/>
      <c r="IF343" s="1110"/>
      <c r="IG343" s="1111"/>
      <c r="IH343" s="1110"/>
      <c r="II343" s="1110"/>
      <c r="IJ343" s="1110"/>
      <c r="IK343" s="1110"/>
      <c r="IL343" s="1110"/>
      <c r="IM343" s="1110"/>
      <c r="IN343" s="1110"/>
      <c r="IO343" s="1110"/>
      <c r="IP343" s="1110"/>
      <c r="IQ343" s="1110"/>
      <c r="IR343" s="1110"/>
      <c r="IS343" s="1110"/>
      <c r="IT343" s="1110"/>
      <c r="IU343" s="1110"/>
      <c r="IV343" s="1110"/>
      <c r="IW343" s="1110"/>
      <c r="IX343" s="1110"/>
      <c r="IY343" s="1110"/>
      <c r="IZ343" s="1110"/>
      <c r="JA343" s="1110"/>
      <c r="JB343" s="1110"/>
      <c r="JC343" s="1110"/>
      <c r="JD343" s="1110"/>
      <c r="JE343" s="1110"/>
      <c r="JF343" s="1110"/>
      <c r="JG343" s="1110"/>
      <c r="JH343" s="1110"/>
      <c r="JI343" s="1110"/>
      <c r="JJ343" s="1110"/>
      <c r="JK343" s="1112"/>
    </row>
    <row r="344" spans="1:274" s="1139" customFormat="1" ht="18.95" hidden="1" customHeight="1">
      <c r="A344" s="1175"/>
      <c r="B344" s="1126"/>
      <c r="C344" s="1127"/>
      <c r="D344" s="1127"/>
      <c r="E344" s="1128"/>
      <c r="F344" s="1128"/>
      <c r="G344" s="1128"/>
      <c r="H344" s="1127"/>
      <c r="I344" s="1129"/>
      <c r="J344" s="1129"/>
      <c r="K344" s="1130"/>
      <c r="L344" s="1130"/>
      <c r="M344" s="1130"/>
      <c r="N344" s="1131"/>
      <c r="O344" s="1142"/>
      <c r="P344" s="1142"/>
      <c r="Q344" s="1131"/>
      <c r="R344" s="1131"/>
      <c r="S344" s="1131"/>
      <c r="T344" s="1131"/>
      <c r="U344" s="1131"/>
      <c r="V344" s="1131"/>
      <c r="W344" s="1059"/>
      <c r="X344" s="1131"/>
      <c r="Y344" s="1143"/>
      <c r="Z344" s="1143"/>
      <c r="AA344" s="1144"/>
      <c r="AB344" s="1132"/>
      <c r="AC344" s="1132"/>
      <c r="AD344" s="1132"/>
      <c r="AE344" s="1132"/>
      <c r="AF344" s="1132"/>
      <c r="AG344" s="1132"/>
      <c r="AH344" s="1132"/>
      <c r="AI344" s="1132"/>
      <c r="AJ344" s="1132"/>
      <c r="AK344" s="1132"/>
      <c r="AL344" s="1132"/>
      <c r="AM344" s="1132"/>
      <c r="AN344" s="1144"/>
      <c r="AO344" s="1132"/>
      <c r="AP344" s="1132"/>
      <c r="AQ344" s="1132"/>
      <c r="AR344" s="1132"/>
      <c r="AS344" s="1132"/>
      <c r="AT344" s="1132"/>
      <c r="AU344" s="1132"/>
      <c r="AV344" s="1132"/>
      <c r="AW344" s="1132"/>
      <c r="AX344" s="1132"/>
      <c r="AY344" s="1132"/>
      <c r="AZ344" s="1132"/>
      <c r="BA344" s="1132"/>
      <c r="BB344" s="1132"/>
      <c r="BC344" s="1132"/>
      <c r="BD344" s="1132"/>
      <c r="BE344" s="1132"/>
      <c r="BF344" s="1132"/>
      <c r="BG344" s="1132"/>
      <c r="BH344" s="1132"/>
      <c r="BI344" s="1132"/>
      <c r="BJ344" s="1132"/>
      <c r="BK344" s="1132"/>
      <c r="BL344" s="1132"/>
      <c r="BM344" s="1132"/>
      <c r="BN344" s="1132"/>
      <c r="BO344" s="1132"/>
      <c r="BP344" s="1132"/>
      <c r="BQ344" s="1132"/>
      <c r="BR344" s="1132"/>
      <c r="BS344" s="1132"/>
      <c r="BT344" s="1132"/>
      <c r="BU344" s="1132"/>
      <c r="BV344" s="1132"/>
      <c r="BW344" s="1132"/>
      <c r="BX344" s="1132"/>
      <c r="BY344" s="1132"/>
      <c r="BZ344" s="1132"/>
      <c r="CA344" s="1132"/>
      <c r="CB344" s="1132"/>
      <c r="CC344" s="1132"/>
      <c r="CD344" s="1132"/>
      <c r="CE344" s="1132"/>
      <c r="CF344" s="1132"/>
      <c r="CG344" s="1132"/>
      <c r="CH344" s="1132"/>
      <c r="CI344" s="1132"/>
      <c r="CJ344" s="1132"/>
      <c r="CK344" s="1132"/>
      <c r="CL344" s="1132"/>
      <c r="CM344" s="1132"/>
      <c r="CN344" s="1132"/>
      <c r="CO344" s="1132"/>
      <c r="CP344" s="1132"/>
      <c r="CQ344" s="1132"/>
      <c r="CR344" s="1132"/>
      <c r="CS344" s="1132"/>
      <c r="CT344" s="1132"/>
      <c r="CU344" s="1132"/>
      <c r="CV344" s="1132"/>
      <c r="CW344" s="1132"/>
      <c r="CX344" s="1132"/>
      <c r="CY344" s="1132"/>
      <c r="CZ344" s="1132"/>
      <c r="DA344" s="1132"/>
      <c r="DB344" s="1132"/>
      <c r="DC344" s="1132"/>
      <c r="DD344" s="1132"/>
      <c r="DE344" s="1132"/>
      <c r="DF344" s="1132"/>
      <c r="DG344" s="1132"/>
      <c r="DH344" s="1132"/>
      <c r="DI344" s="1132"/>
      <c r="DJ344" s="1132"/>
      <c r="DK344" s="1144"/>
      <c r="DL344" s="1132"/>
      <c r="DM344" s="1132"/>
      <c r="DN344" s="1132"/>
      <c r="DO344" s="1132"/>
      <c r="DP344" s="1132"/>
      <c r="DQ344" s="1132"/>
      <c r="DR344" s="1132"/>
      <c r="DS344" s="1132"/>
      <c r="DT344" s="1132"/>
      <c r="DU344" s="1132"/>
      <c r="DV344" s="1132"/>
      <c r="DW344" s="1132"/>
      <c r="DX344" s="1132"/>
      <c r="DY344" s="1132"/>
      <c r="DZ344" s="1132"/>
      <c r="EA344" s="1132"/>
      <c r="EB344" s="1132"/>
      <c r="EC344" s="1132"/>
      <c r="ED344" s="1132"/>
      <c r="EE344" s="1132"/>
      <c r="EF344" s="1132"/>
      <c r="EG344" s="1132"/>
      <c r="EH344" s="1132"/>
      <c r="EI344" s="1132"/>
      <c r="EJ344" s="1132"/>
      <c r="EK344" s="1132"/>
      <c r="EL344" s="1144"/>
      <c r="EM344" s="1132"/>
      <c r="EN344" s="1132"/>
      <c r="EO344" s="1132"/>
      <c r="EP344" s="1132"/>
      <c r="EQ344" s="1132"/>
      <c r="ER344" s="1132"/>
      <c r="ES344" s="1132"/>
      <c r="ET344" s="1132"/>
      <c r="EU344" s="1132"/>
      <c r="EV344" s="1132"/>
      <c r="EW344" s="1132"/>
      <c r="EX344" s="1132"/>
      <c r="EY344" s="1132"/>
      <c r="EZ344" s="1132"/>
      <c r="FA344" s="1132"/>
      <c r="FB344" s="1132"/>
      <c r="FC344" s="1132"/>
      <c r="FD344" s="1132"/>
      <c r="FE344" s="1132"/>
      <c r="FF344" s="1145"/>
      <c r="FG344" s="1132"/>
      <c r="FH344" s="1132"/>
      <c r="FI344" s="1132"/>
      <c r="FJ344" s="1132"/>
      <c r="FK344" s="1132"/>
      <c r="FL344" s="1132"/>
      <c r="FM344" s="1132"/>
      <c r="FN344" s="1132"/>
      <c r="FO344" s="1132"/>
      <c r="FP344" s="1132"/>
      <c r="FQ344" s="1132"/>
      <c r="FR344" s="1132"/>
      <c r="FS344" s="1132"/>
      <c r="FT344" s="1132"/>
      <c r="FU344" s="1132"/>
      <c r="FV344" s="1132"/>
      <c r="FW344" s="1132"/>
      <c r="FX344" s="1132"/>
      <c r="FY344" s="1132"/>
      <c r="FZ344" s="1132"/>
      <c r="GA344" s="1132"/>
      <c r="GB344" s="1132"/>
      <c r="GC344" s="1132"/>
      <c r="GD344" s="1133"/>
      <c r="GE344" s="1133"/>
      <c r="GF344" s="1133"/>
      <c r="GG344" s="1133"/>
      <c r="GH344" s="1134"/>
      <c r="GI344" s="1109"/>
      <c r="GJ344" s="1133"/>
      <c r="GK344" s="1133"/>
      <c r="GL344" s="1133"/>
      <c r="GM344" s="1133"/>
      <c r="GN344" s="1133"/>
      <c r="GO344" s="1133"/>
      <c r="GP344" s="1135"/>
      <c r="GQ344" s="1135"/>
      <c r="GR344" s="1135"/>
      <c r="GS344" s="1135"/>
      <c r="GT344" s="1135"/>
      <c r="GU344" s="1135"/>
      <c r="GV344" s="1135"/>
      <c r="GW344" s="1135"/>
      <c r="GX344" s="1135"/>
      <c r="GY344" s="1135"/>
      <c r="GZ344" s="1135"/>
      <c r="HA344" s="1135"/>
      <c r="HB344" s="1135"/>
      <c r="HC344" s="1135"/>
      <c r="HD344" s="1135"/>
      <c r="HE344" s="1135"/>
      <c r="HF344" s="1135"/>
      <c r="HG344" s="1135"/>
      <c r="HH344" s="1135"/>
      <c r="HI344" s="1135"/>
      <c r="HJ344" s="1135"/>
      <c r="HK344" s="1135"/>
      <c r="HL344" s="1135"/>
      <c r="HM344" s="1135"/>
      <c r="HN344" s="1135"/>
      <c r="HO344" s="1135"/>
      <c r="HP344" s="1135"/>
      <c r="HQ344" s="1135"/>
      <c r="HR344" s="1135"/>
      <c r="HS344" s="1135"/>
      <c r="HT344" s="1135"/>
      <c r="HU344" s="1135"/>
      <c r="HV344" s="1135"/>
      <c r="HW344" s="1135"/>
      <c r="HX344" s="1135"/>
      <c r="HY344" s="1135"/>
      <c r="HZ344" s="1135"/>
      <c r="IA344" s="1135"/>
      <c r="IB344" s="1135"/>
      <c r="IC344" s="1135"/>
      <c r="ID344" s="1136"/>
      <c r="IE344" s="1109"/>
      <c r="IF344" s="1135"/>
      <c r="IG344" s="1137"/>
      <c r="IH344" s="1135"/>
      <c r="II344" s="1135"/>
      <c r="IJ344" s="1135"/>
      <c r="IK344" s="1135"/>
      <c r="IL344" s="1135"/>
      <c r="IM344" s="1135"/>
      <c r="IN344" s="1135"/>
      <c r="IO344" s="1135"/>
      <c r="IP344" s="1135"/>
      <c r="IQ344" s="1135"/>
      <c r="IR344" s="1135"/>
      <c r="IS344" s="1135"/>
      <c r="IT344" s="1135"/>
      <c r="IU344" s="1135"/>
      <c r="IV344" s="1135"/>
      <c r="IW344" s="1135"/>
      <c r="IX344" s="1135"/>
      <c r="IY344" s="1135"/>
      <c r="IZ344" s="1135"/>
      <c r="JA344" s="1135"/>
      <c r="JB344" s="1135"/>
      <c r="JC344" s="1135"/>
      <c r="JD344" s="1135"/>
      <c r="JE344" s="1135"/>
      <c r="JF344" s="1135"/>
      <c r="JG344" s="1135"/>
      <c r="JH344" s="1135"/>
      <c r="JI344" s="1135"/>
      <c r="JJ344" s="1135"/>
      <c r="JK344" s="1138"/>
    </row>
    <row r="345" spans="1:274" ht="18.95" hidden="1" customHeight="1">
      <c r="A345" s="1174"/>
      <c r="B345" s="1114"/>
      <c r="C345" s="1115"/>
      <c r="D345" s="1115"/>
      <c r="E345" s="1116"/>
      <c r="F345" s="1116"/>
      <c r="G345" s="1116"/>
      <c r="H345" s="1115"/>
      <c r="I345" s="1117"/>
      <c r="J345" s="1117"/>
      <c r="K345" s="1118"/>
      <c r="L345" s="1118"/>
      <c r="M345" s="1118"/>
      <c r="N345" s="1119"/>
      <c r="O345" s="1045"/>
      <c r="P345" s="1121"/>
      <c r="Q345" s="1119"/>
      <c r="R345" s="1119"/>
      <c r="S345" s="1119"/>
      <c r="T345" s="1119"/>
      <c r="U345" s="1119"/>
      <c r="V345" s="1119"/>
      <c r="W345" s="1044"/>
      <c r="X345" s="1119"/>
      <c r="Y345" s="1122"/>
      <c r="Z345" s="1122"/>
      <c r="AA345" s="1104"/>
      <c r="AB345" s="1103"/>
      <c r="AC345" s="1103"/>
      <c r="AD345" s="1103"/>
      <c r="AE345" s="1103"/>
      <c r="AF345" s="1103"/>
      <c r="AG345" s="1103"/>
      <c r="AH345" s="1103"/>
      <c r="AI345" s="1103"/>
      <c r="AJ345" s="1103"/>
      <c r="AK345" s="1103"/>
      <c r="AL345" s="1103"/>
      <c r="AM345" s="1103"/>
      <c r="AN345" s="1104"/>
      <c r="AO345" s="1103"/>
      <c r="AP345" s="1103"/>
      <c r="AQ345" s="1103"/>
      <c r="AR345" s="1103"/>
      <c r="AS345" s="1103"/>
      <c r="AT345" s="1103"/>
      <c r="AU345" s="1103"/>
      <c r="AV345" s="1103"/>
      <c r="AW345" s="1103"/>
      <c r="AX345" s="1103"/>
      <c r="AY345" s="1103"/>
      <c r="AZ345" s="1103"/>
      <c r="BA345" s="1103"/>
      <c r="BB345" s="1103"/>
      <c r="BC345" s="1103"/>
      <c r="BD345" s="1103"/>
      <c r="BE345" s="1103"/>
      <c r="BF345" s="1103"/>
      <c r="BG345" s="1103"/>
      <c r="BH345" s="1103"/>
      <c r="BI345" s="1103"/>
      <c r="BJ345" s="1103"/>
      <c r="BK345" s="1103"/>
      <c r="BL345" s="1103"/>
      <c r="BM345" s="1103"/>
      <c r="BN345" s="1103"/>
      <c r="BO345" s="1103"/>
      <c r="BP345" s="1103"/>
      <c r="BQ345" s="1103"/>
      <c r="BR345" s="1103"/>
      <c r="BS345" s="1103"/>
      <c r="BT345" s="1103"/>
      <c r="BU345" s="1103"/>
      <c r="BV345" s="1103"/>
      <c r="BW345" s="1103"/>
      <c r="BX345" s="1103"/>
      <c r="BY345" s="1103"/>
      <c r="BZ345" s="1103"/>
      <c r="CA345" s="1103"/>
      <c r="CB345" s="1103"/>
      <c r="CC345" s="1103"/>
      <c r="CD345" s="1103"/>
      <c r="CE345" s="1103"/>
      <c r="CF345" s="1103"/>
      <c r="CG345" s="1103"/>
      <c r="CH345" s="1103"/>
      <c r="CI345" s="1103"/>
      <c r="CJ345" s="1103"/>
      <c r="CK345" s="1103"/>
      <c r="CL345" s="1103"/>
      <c r="CM345" s="1103"/>
      <c r="CN345" s="1103"/>
      <c r="CO345" s="1103"/>
      <c r="CP345" s="1103"/>
      <c r="CQ345" s="1103"/>
      <c r="CR345" s="1103"/>
      <c r="CS345" s="1103"/>
      <c r="CT345" s="1103"/>
      <c r="CU345" s="1103"/>
      <c r="CV345" s="1103"/>
      <c r="CW345" s="1103"/>
      <c r="CX345" s="1103"/>
      <c r="CY345" s="1103"/>
      <c r="CZ345" s="1103"/>
      <c r="DA345" s="1103"/>
      <c r="DB345" s="1103"/>
      <c r="DC345" s="1103"/>
      <c r="DD345" s="1103"/>
      <c r="DE345" s="1103"/>
      <c r="DF345" s="1103"/>
      <c r="DG345" s="1103"/>
      <c r="DH345" s="1103"/>
      <c r="DI345" s="1103"/>
      <c r="DJ345" s="1103"/>
      <c r="DK345" s="1104"/>
      <c r="DL345" s="1103"/>
      <c r="DM345" s="1103"/>
      <c r="DN345" s="1103"/>
      <c r="DO345" s="1103"/>
      <c r="DP345" s="1103"/>
      <c r="DQ345" s="1103"/>
      <c r="DR345" s="1103"/>
      <c r="DS345" s="1103"/>
      <c r="DT345" s="1103"/>
      <c r="DU345" s="1103"/>
      <c r="DV345" s="1103"/>
      <c r="DW345" s="1103"/>
      <c r="DX345" s="1103"/>
      <c r="DY345" s="1103"/>
      <c r="DZ345" s="1103"/>
      <c r="EA345" s="1103"/>
      <c r="EB345" s="1103"/>
      <c r="EC345" s="1103"/>
      <c r="ED345" s="1103"/>
      <c r="EE345" s="1103"/>
      <c r="EF345" s="1103"/>
      <c r="EG345" s="1103"/>
      <c r="EH345" s="1103"/>
      <c r="EI345" s="1103"/>
      <c r="EJ345" s="1103"/>
      <c r="EK345" s="1103"/>
      <c r="EL345" s="1104"/>
      <c r="EM345" s="1103"/>
      <c r="EN345" s="1132"/>
      <c r="EO345" s="1103"/>
      <c r="EP345" s="1103"/>
      <c r="EQ345" s="1103"/>
      <c r="ER345" s="1103"/>
      <c r="ES345" s="1103"/>
      <c r="ET345" s="1103"/>
      <c r="EU345" s="1103"/>
      <c r="EV345" s="1103"/>
      <c r="EW345" s="1103"/>
      <c r="EX345" s="1103"/>
      <c r="EY345" s="1103"/>
      <c r="EZ345" s="1103"/>
      <c r="FA345" s="1103"/>
      <c r="FB345" s="1103"/>
      <c r="FC345" s="1103"/>
      <c r="FD345" s="1103"/>
      <c r="FE345" s="1103"/>
      <c r="FF345" s="1105"/>
      <c r="FG345" s="1103"/>
      <c r="FH345" s="1103"/>
      <c r="FI345" s="1103"/>
      <c r="FJ345" s="1103"/>
      <c r="FK345" s="1103"/>
      <c r="FL345" s="1103"/>
      <c r="FM345" s="1103"/>
      <c r="FN345" s="1103"/>
      <c r="FO345" s="1103"/>
      <c r="FP345" s="1103"/>
      <c r="FQ345" s="1106"/>
      <c r="FR345" s="1106"/>
      <c r="FS345" s="1103"/>
      <c r="FT345" s="1103"/>
      <c r="FU345" s="1103"/>
      <c r="FV345" s="1103"/>
      <c r="FW345" s="1103"/>
      <c r="FX345" s="1103"/>
      <c r="FY345" s="1103"/>
      <c r="FZ345" s="1103"/>
      <c r="GA345" s="1103"/>
      <c r="GB345" s="1103"/>
      <c r="GC345" s="1103"/>
      <c r="GD345" s="1107"/>
      <c r="GE345" s="1107"/>
      <c r="GF345" s="1107"/>
      <c r="GG345" s="1107"/>
      <c r="GH345" s="1108"/>
      <c r="GI345" s="1109"/>
      <c r="GJ345" s="1107"/>
      <c r="GK345" s="1107"/>
      <c r="GL345" s="1107"/>
      <c r="GM345" s="1107"/>
      <c r="GN345" s="1107"/>
      <c r="GO345" s="1107"/>
      <c r="GP345" s="1110"/>
      <c r="GQ345" s="1110"/>
      <c r="GR345" s="1110"/>
      <c r="GS345" s="1110"/>
      <c r="GT345" s="1110"/>
      <c r="GU345" s="1110"/>
      <c r="GV345" s="1110"/>
      <c r="GW345" s="1110"/>
      <c r="GX345" s="1110"/>
      <c r="GY345" s="1110"/>
      <c r="GZ345" s="1110"/>
      <c r="HA345" s="1110"/>
      <c r="HB345" s="1110"/>
      <c r="HC345" s="1110"/>
      <c r="HD345" s="1110"/>
      <c r="HE345" s="1110"/>
      <c r="HF345" s="1110"/>
      <c r="HG345" s="1110"/>
      <c r="HH345" s="1110"/>
      <c r="HI345" s="1110"/>
      <c r="HJ345" s="1110"/>
      <c r="HK345" s="1110"/>
      <c r="HL345" s="1110"/>
      <c r="HM345" s="1110"/>
      <c r="HN345" s="1110"/>
      <c r="HO345" s="1110"/>
      <c r="HP345" s="1110"/>
      <c r="HQ345" s="1110"/>
      <c r="HR345" s="1110"/>
      <c r="HS345" s="1110"/>
      <c r="HT345" s="1110"/>
      <c r="HU345" s="1110"/>
      <c r="HV345" s="1110"/>
      <c r="HW345" s="1110"/>
      <c r="HX345" s="1110"/>
      <c r="HY345" s="1110"/>
      <c r="HZ345" s="1110"/>
      <c r="IA345" s="1110"/>
      <c r="IB345" s="1110"/>
      <c r="IC345" s="1110"/>
      <c r="ID345" s="1109"/>
      <c r="IE345" s="1109"/>
      <c r="IF345" s="1110"/>
      <c r="IG345" s="1111"/>
      <c r="IH345" s="1110"/>
      <c r="II345" s="1110"/>
      <c r="IJ345" s="1110"/>
      <c r="IK345" s="1110"/>
      <c r="IL345" s="1110"/>
      <c r="IM345" s="1110"/>
      <c r="IN345" s="1110"/>
      <c r="IO345" s="1110"/>
      <c r="IP345" s="1110"/>
      <c r="IQ345" s="1110"/>
      <c r="IR345" s="1110"/>
      <c r="IS345" s="1110"/>
      <c r="IT345" s="1110"/>
      <c r="IU345" s="1110"/>
      <c r="IV345" s="1110"/>
      <c r="IW345" s="1110"/>
      <c r="IX345" s="1110"/>
      <c r="IY345" s="1110"/>
      <c r="IZ345" s="1110"/>
      <c r="JA345" s="1110"/>
      <c r="JB345" s="1110"/>
      <c r="JC345" s="1110"/>
      <c r="JD345" s="1110"/>
      <c r="JE345" s="1110"/>
      <c r="JF345" s="1110"/>
      <c r="JG345" s="1110"/>
      <c r="JH345" s="1110"/>
      <c r="JI345" s="1110"/>
      <c r="JJ345" s="1110"/>
      <c r="JK345" s="1112"/>
    </row>
    <row r="346" spans="1:274" ht="18.95" hidden="1" customHeight="1">
      <c r="A346" s="1174"/>
      <c r="B346" s="1114"/>
      <c r="C346" s="1115"/>
      <c r="D346" s="1115"/>
      <c r="E346" s="1116"/>
      <c r="F346" s="1116"/>
      <c r="G346" s="1116"/>
      <c r="H346" s="1115"/>
      <c r="I346" s="1117"/>
      <c r="J346" s="1117"/>
      <c r="K346" s="1118"/>
      <c r="L346" s="1118"/>
      <c r="M346" s="1118"/>
      <c r="N346" s="1119"/>
      <c r="O346" s="1121"/>
      <c r="P346" s="1121"/>
      <c r="Q346" s="1119"/>
      <c r="R346" s="1119"/>
      <c r="S346" s="1119"/>
      <c r="T346" s="1119"/>
      <c r="U346" s="1119"/>
      <c r="V346" s="1119"/>
      <c r="W346" s="1044"/>
      <c r="X346" s="1119"/>
      <c r="Y346" s="1122"/>
      <c r="Z346" s="1122"/>
      <c r="AA346" s="1104"/>
      <c r="AB346" s="1103"/>
      <c r="AC346" s="1103"/>
      <c r="AD346" s="1103"/>
      <c r="AE346" s="1103"/>
      <c r="AF346" s="1103"/>
      <c r="AG346" s="1103"/>
      <c r="AH346" s="1103"/>
      <c r="AI346" s="1103"/>
      <c r="AJ346" s="1103"/>
      <c r="AK346" s="1103"/>
      <c r="AL346" s="1103"/>
      <c r="AM346" s="1103"/>
      <c r="AN346" s="1104"/>
      <c r="AO346" s="1103"/>
      <c r="AP346" s="1103"/>
      <c r="AQ346" s="1103"/>
      <c r="AR346" s="1103"/>
      <c r="AS346" s="1103"/>
      <c r="AT346" s="1103"/>
      <c r="AU346" s="1103"/>
      <c r="AV346" s="1103"/>
      <c r="AW346" s="1103"/>
      <c r="AX346" s="1103"/>
      <c r="AY346" s="1103"/>
      <c r="AZ346" s="1103"/>
      <c r="BA346" s="1103"/>
      <c r="BB346" s="1103"/>
      <c r="BC346" s="1103"/>
      <c r="BD346" s="1103"/>
      <c r="BE346" s="1103"/>
      <c r="BF346" s="1103"/>
      <c r="BG346" s="1103"/>
      <c r="BH346" s="1103"/>
      <c r="BI346" s="1103"/>
      <c r="BJ346" s="1103"/>
      <c r="BK346" s="1103"/>
      <c r="BL346" s="1103"/>
      <c r="BM346" s="1103"/>
      <c r="BN346" s="1103"/>
      <c r="BO346" s="1103"/>
      <c r="BP346" s="1103"/>
      <c r="BQ346" s="1103"/>
      <c r="BR346" s="1103"/>
      <c r="BS346" s="1103"/>
      <c r="BT346" s="1103"/>
      <c r="BU346" s="1103"/>
      <c r="BV346" s="1103"/>
      <c r="BW346" s="1103"/>
      <c r="BX346" s="1103"/>
      <c r="BY346" s="1103"/>
      <c r="BZ346" s="1103"/>
      <c r="CA346" s="1103"/>
      <c r="CB346" s="1103"/>
      <c r="CC346" s="1103"/>
      <c r="CD346" s="1103"/>
      <c r="CE346" s="1103"/>
      <c r="CF346" s="1103"/>
      <c r="CG346" s="1103"/>
      <c r="CH346" s="1103"/>
      <c r="CI346" s="1103"/>
      <c r="CJ346" s="1103"/>
      <c r="CK346" s="1103"/>
      <c r="CL346" s="1103"/>
      <c r="CM346" s="1103"/>
      <c r="CN346" s="1103"/>
      <c r="CO346" s="1103"/>
      <c r="CP346" s="1103"/>
      <c r="CQ346" s="1103"/>
      <c r="CR346" s="1103"/>
      <c r="CS346" s="1103"/>
      <c r="CT346" s="1103"/>
      <c r="CU346" s="1103"/>
      <c r="CV346" s="1103"/>
      <c r="CW346" s="1103"/>
      <c r="CX346" s="1103"/>
      <c r="CY346" s="1103"/>
      <c r="CZ346" s="1103"/>
      <c r="DA346" s="1103"/>
      <c r="DB346" s="1103"/>
      <c r="DC346" s="1103"/>
      <c r="DD346" s="1103"/>
      <c r="DE346" s="1103"/>
      <c r="DF346" s="1103"/>
      <c r="DG346" s="1103"/>
      <c r="DH346" s="1103"/>
      <c r="DI346" s="1103"/>
      <c r="DJ346" s="1103"/>
      <c r="DK346" s="1104"/>
      <c r="DL346" s="1103"/>
      <c r="DM346" s="1103"/>
      <c r="DN346" s="1103"/>
      <c r="DO346" s="1103"/>
      <c r="DP346" s="1103"/>
      <c r="DQ346" s="1103"/>
      <c r="DR346" s="1103"/>
      <c r="DS346" s="1103"/>
      <c r="DT346" s="1103"/>
      <c r="DU346" s="1103"/>
      <c r="DV346" s="1103"/>
      <c r="DW346" s="1103"/>
      <c r="DX346" s="1103"/>
      <c r="DY346" s="1103"/>
      <c r="DZ346" s="1103"/>
      <c r="EA346" s="1103"/>
      <c r="EB346" s="1103"/>
      <c r="EC346" s="1103"/>
      <c r="ED346" s="1103"/>
      <c r="EE346" s="1103"/>
      <c r="EF346" s="1103"/>
      <c r="EG346" s="1103"/>
      <c r="EH346" s="1103"/>
      <c r="EI346" s="1103"/>
      <c r="EJ346" s="1103"/>
      <c r="EK346" s="1103"/>
      <c r="EL346" s="1104"/>
      <c r="EM346" s="1103"/>
      <c r="EN346" s="1132"/>
      <c r="EO346" s="1103"/>
      <c r="EP346" s="1103"/>
      <c r="EQ346" s="1103"/>
      <c r="ER346" s="1103"/>
      <c r="ES346" s="1103"/>
      <c r="ET346" s="1103"/>
      <c r="EU346" s="1103"/>
      <c r="EV346" s="1103"/>
      <c r="EW346" s="1103"/>
      <c r="EX346" s="1103"/>
      <c r="EY346" s="1103"/>
      <c r="EZ346" s="1103"/>
      <c r="FA346" s="1103"/>
      <c r="FB346" s="1103"/>
      <c r="FC346" s="1103"/>
      <c r="FD346" s="1103"/>
      <c r="FE346" s="1103"/>
      <c r="FF346" s="1105"/>
      <c r="FG346" s="1103"/>
      <c r="FH346" s="1103"/>
      <c r="FI346" s="1103"/>
      <c r="FJ346" s="1103"/>
      <c r="FK346" s="1103"/>
      <c r="FL346" s="1103"/>
      <c r="FM346" s="1103"/>
      <c r="FN346" s="1103"/>
      <c r="FO346" s="1103"/>
      <c r="FP346" s="1103"/>
      <c r="FQ346" s="1106"/>
      <c r="FR346" s="1106"/>
      <c r="FS346" s="1103"/>
      <c r="FT346" s="1103"/>
      <c r="FU346" s="1103"/>
      <c r="FV346" s="1103"/>
      <c r="FW346" s="1103"/>
      <c r="FX346" s="1103"/>
      <c r="FY346" s="1103"/>
      <c r="FZ346" s="1103"/>
      <c r="GA346" s="1103"/>
      <c r="GB346" s="1103"/>
      <c r="GC346" s="1103"/>
      <c r="GD346" s="1107"/>
      <c r="GE346" s="1107"/>
      <c r="GF346" s="1107"/>
      <c r="GG346" s="1107"/>
      <c r="GH346" s="1108"/>
      <c r="GI346" s="1109"/>
      <c r="GJ346" s="1107"/>
      <c r="GK346" s="1107"/>
      <c r="GL346" s="1107"/>
      <c r="GM346" s="1107"/>
      <c r="GN346" s="1107"/>
      <c r="GO346" s="1107"/>
      <c r="GP346" s="1110"/>
      <c r="GQ346" s="1110"/>
      <c r="GR346" s="1110"/>
      <c r="GS346" s="1110"/>
      <c r="GT346" s="1110"/>
      <c r="GU346" s="1110"/>
      <c r="GV346" s="1110"/>
      <c r="GW346" s="1110"/>
      <c r="GX346" s="1110"/>
      <c r="GY346" s="1110"/>
      <c r="GZ346" s="1110"/>
      <c r="HA346" s="1110"/>
      <c r="HB346" s="1110"/>
      <c r="HC346" s="1110"/>
      <c r="HD346" s="1110"/>
      <c r="HE346" s="1110"/>
      <c r="HF346" s="1110"/>
      <c r="HG346" s="1110"/>
      <c r="HH346" s="1110"/>
      <c r="HI346" s="1110"/>
      <c r="HJ346" s="1110"/>
      <c r="HK346" s="1110"/>
      <c r="HL346" s="1110"/>
      <c r="HM346" s="1110"/>
      <c r="HN346" s="1110"/>
      <c r="HO346" s="1110"/>
      <c r="HP346" s="1110"/>
      <c r="HQ346" s="1110"/>
      <c r="HR346" s="1110"/>
      <c r="HS346" s="1110"/>
      <c r="HT346" s="1110"/>
      <c r="HU346" s="1110"/>
      <c r="HV346" s="1110"/>
      <c r="HW346" s="1110"/>
      <c r="HX346" s="1110"/>
      <c r="HY346" s="1110"/>
      <c r="HZ346" s="1110"/>
      <c r="IA346" s="1110"/>
      <c r="IB346" s="1110"/>
      <c r="IC346" s="1110"/>
      <c r="ID346" s="1109"/>
      <c r="IE346" s="1109"/>
      <c r="IF346" s="1110"/>
      <c r="IG346" s="1111"/>
      <c r="IH346" s="1110"/>
      <c r="II346" s="1110"/>
      <c r="IJ346" s="1110"/>
      <c r="IK346" s="1110"/>
      <c r="IL346" s="1110"/>
      <c r="IM346" s="1110"/>
      <c r="IN346" s="1110"/>
      <c r="IO346" s="1110"/>
      <c r="IP346" s="1110"/>
      <c r="IQ346" s="1110"/>
      <c r="IR346" s="1110"/>
      <c r="IS346" s="1110"/>
      <c r="IT346" s="1110"/>
      <c r="IU346" s="1110"/>
      <c r="IV346" s="1110"/>
      <c r="IW346" s="1110"/>
      <c r="IX346" s="1110"/>
      <c r="IY346" s="1110"/>
      <c r="IZ346" s="1110"/>
      <c r="JA346" s="1110"/>
      <c r="JB346" s="1110"/>
      <c r="JC346" s="1110"/>
      <c r="JD346" s="1110"/>
      <c r="JE346" s="1110"/>
      <c r="JF346" s="1110"/>
      <c r="JG346" s="1110"/>
      <c r="JH346" s="1110"/>
      <c r="JI346" s="1110"/>
      <c r="JJ346" s="1110"/>
      <c r="JK346" s="1112"/>
    </row>
    <row r="347" spans="1:274" ht="18.95" hidden="1" customHeight="1">
      <c r="A347" s="1174"/>
      <c r="B347" s="1114"/>
      <c r="C347" s="1115"/>
      <c r="D347" s="1115"/>
      <c r="E347" s="1116"/>
      <c r="F347" s="1116"/>
      <c r="G347" s="1116"/>
      <c r="H347" s="1115"/>
      <c r="I347" s="1117"/>
      <c r="J347" s="1117"/>
      <c r="K347" s="1118"/>
      <c r="L347" s="1118"/>
      <c r="M347" s="1118"/>
      <c r="N347" s="1119"/>
      <c r="O347" s="1045"/>
      <c r="P347" s="1121"/>
      <c r="Q347" s="1119"/>
      <c r="R347" s="1119"/>
      <c r="S347" s="1119"/>
      <c r="T347" s="1119"/>
      <c r="U347" s="1119"/>
      <c r="V347" s="1119"/>
      <c r="W347" s="1044"/>
      <c r="X347" s="1119"/>
      <c r="Y347" s="1122"/>
      <c r="Z347" s="1122"/>
      <c r="AA347" s="1104"/>
      <c r="AB347" s="1103"/>
      <c r="AC347" s="1103"/>
      <c r="AD347" s="1103"/>
      <c r="AE347" s="1103"/>
      <c r="AF347" s="1103"/>
      <c r="AG347" s="1103"/>
      <c r="AH347" s="1103"/>
      <c r="AI347" s="1103"/>
      <c r="AJ347" s="1103"/>
      <c r="AK347" s="1103"/>
      <c r="AL347" s="1103"/>
      <c r="AM347" s="1103"/>
      <c r="AN347" s="1104"/>
      <c r="AO347" s="1103"/>
      <c r="AP347" s="1103"/>
      <c r="AQ347" s="1103"/>
      <c r="AR347" s="1103"/>
      <c r="AS347" s="1103"/>
      <c r="AT347" s="1103"/>
      <c r="AU347" s="1103"/>
      <c r="AV347" s="1103"/>
      <c r="AW347" s="1103"/>
      <c r="AX347" s="1103"/>
      <c r="AY347" s="1103"/>
      <c r="AZ347" s="1103"/>
      <c r="BA347" s="1103"/>
      <c r="BB347" s="1103"/>
      <c r="BC347" s="1103"/>
      <c r="BD347" s="1103"/>
      <c r="BE347" s="1103"/>
      <c r="BF347" s="1103"/>
      <c r="BG347" s="1103"/>
      <c r="BH347" s="1103"/>
      <c r="BI347" s="1103"/>
      <c r="BJ347" s="1103"/>
      <c r="BK347" s="1103"/>
      <c r="BL347" s="1103"/>
      <c r="BM347" s="1103"/>
      <c r="BN347" s="1103"/>
      <c r="BO347" s="1103"/>
      <c r="BP347" s="1103"/>
      <c r="BQ347" s="1103"/>
      <c r="BR347" s="1103"/>
      <c r="BS347" s="1103"/>
      <c r="BT347" s="1103"/>
      <c r="BU347" s="1103"/>
      <c r="BV347" s="1103"/>
      <c r="BW347" s="1103"/>
      <c r="BX347" s="1103"/>
      <c r="BY347" s="1103"/>
      <c r="BZ347" s="1103"/>
      <c r="CA347" s="1103"/>
      <c r="CB347" s="1103"/>
      <c r="CC347" s="1103"/>
      <c r="CD347" s="1103"/>
      <c r="CE347" s="1103"/>
      <c r="CF347" s="1103"/>
      <c r="CG347" s="1103"/>
      <c r="CH347" s="1103"/>
      <c r="CI347" s="1103"/>
      <c r="CJ347" s="1103"/>
      <c r="CK347" s="1103"/>
      <c r="CL347" s="1103"/>
      <c r="CM347" s="1103"/>
      <c r="CN347" s="1103"/>
      <c r="CO347" s="1103"/>
      <c r="CP347" s="1103"/>
      <c r="CQ347" s="1103"/>
      <c r="CR347" s="1103"/>
      <c r="CS347" s="1103"/>
      <c r="CT347" s="1103"/>
      <c r="CU347" s="1103"/>
      <c r="CV347" s="1103"/>
      <c r="CW347" s="1103"/>
      <c r="CX347" s="1103"/>
      <c r="CY347" s="1103"/>
      <c r="CZ347" s="1103"/>
      <c r="DA347" s="1103"/>
      <c r="DB347" s="1103"/>
      <c r="DC347" s="1103"/>
      <c r="DD347" s="1103"/>
      <c r="DE347" s="1103"/>
      <c r="DF347" s="1103"/>
      <c r="DG347" s="1103"/>
      <c r="DH347" s="1103"/>
      <c r="DI347" s="1103"/>
      <c r="DJ347" s="1103"/>
      <c r="DK347" s="1104"/>
      <c r="DL347" s="1103"/>
      <c r="DM347" s="1103"/>
      <c r="DN347" s="1103"/>
      <c r="DO347" s="1103"/>
      <c r="DP347" s="1103"/>
      <c r="DQ347" s="1103"/>
      <c r="DR347" s="1103"/>
      <c r="DS347" s="1103"/>
      <c r="DT347" s="1103"/>
      <c r="DU347" s="1103"/>
      <c r="DV347" s="1103"/>
      <c r="DW347" s="1103"/>
      <c r="DX347" s="1103"/>
      <c r="DY347" s="1103"/>
      <c r="DZ347" s="1103"/>
      <c r="EA347" s="1103"/>
      <c r="EB347" s="1103"/>
      <c r="EC347" s="1103"/>
      <c r="ED347" s="1103"/>
      <c r="EE347" s="1103"/>
      <c r="EF347" s="1103"/>
      <c r="EG347" s="1103"/>
      <c r="EH347" s="1103"/>
      <c r="EI347" s="1103"/>
      <c r="EJ347" s="1103"/>
      <c r="EK347" s="1103"/>
      <c r="EL347" s="1104"/>
      <c r="EM347" s="1103"/>
      <c r="EN347" s="1132"/>
      <c r="EO347" s="1103"/>
      <c r="EP347" s="1103"/>
      <c r="EQ347" s="1103"/>
      <c r="ER347" s="1103"/>
      <c r="ES347" s="1103"/>
      <c r="ET347" s="1103"/>
      <c r="EU347" s="1103"/>
      <c r="EV347" s="1103"/>
      <c r="EW347" s="1103"/>
      <c r="EX347" s="1103"/>
      <c r="EY347" s="1103"/>
      <c r="EZ347" s="1103"/>
      <c r="FA347" s="1103"/>
      <c r="FB347" s="1103"/>
      <c r="FC347" s="1103"/>
      <c r="FD347" s="1103"/>
      <c r="FE347" s="1103"/>
      <c r="FF347" s="1105"/>
      <c r="FG347" s="1103"/>
      <c r="FH347" s="1103"/>
      <c r="FI347" s="1103"/>
      <c r="FJ347" s="1103"/>
      <c r="FK347" s="1103"/>
      <c r="FL347" s="1103"/>
      <c r="FM347" s="1103"/>
      <c r="FN347" s="1103"/>
      <c r="FO347" s="1103"/>
      <c r="FP347" s="1103"/>
      <c r="FQ347" s="1106"/>
      <c r="FR347" s="1106"/>
      <c r="FS347" s="1103"/>
      <c r="FT347" s="1103"/>
      <c r="FU347" s="1103"/>
      <c r="FV347" s="1103"/>
      <c r="FW347" s="1103"/>
      <c r="FX347" s="1103"/>
      <c r="FY347" s="1103"/>
      <c r="FZ347" s="1103"/>
      <c r="GA347" s="1103"/>
      <c r="GB347" s="1103"/>
      <c r="GC347" s="1103"/>
      <c r="GD347" s="1107"/>
      <c r="GE347" s="1107"/>
      <c r="GF347" s="1107"/>
      <c r="GG347" s="1107"/>
      <c r="GH347" s="1108"/>
      <c r="GI347" s="1109"/>
      <c r="GJ347" s="1107"/>
      <c r="GK347" s="1107"/>
      <c r="GL347" s="1107"/>
      <c r="GM347" s="1107"/>
      <c r="GN347" s="1107"/>
      <c r="GO347" s="1107"/>
      <c r="GP347" s="1110"/>
      <c r="GQ347" s="1110"/>
      <c r="GR347" s="1110"/>
      <c r="GS347" s="1110"/>
      <c r="GT347" s="1110"/>
      <c r="GU347" s="1110"/>
      <c r="GV347" s="1110"/>
      <c r="GW347" s="1110"/>
      <c r="GX347" s="1110"/>
      <c r="GY347" s="1110"/>
      <c r="GZ347" s="1110"/>
      <c r="HA347" s="1110"/>
      <c r="HB347" s="1110"/>
      <c r="HC347" s="1110"/>
      <c r="HD347" s="1110"/>
      <c r="HE347" s="1110"/>
      <c r="HF347" s="1110"/>
      <c r="HG347" s="1110"/>
      <c r="HH347" s="1110"/>
      <c r="HI347" s="1110"/>
      <c r="HJ347" s="1110"/>
      <c r="HK347" s="1110"/>
      <c r="HL347" s="1110"/>
      <c r="HM347" s="1110"/>
      <c r="HN347" s="1110"/>
      <c r="HO347" s="1110"/>
      <c r="HP347" s="1110"/>
      <c r="HQ347" s="1110"/>
      <c r="HR347" s="1110"/>
      <c r="HS347" s="1110"/>
      <c r="HT347" s="1110"/>
      <c r="HU347" s="1110"/>
      <c r="HV347" s="1110"/>
      <c r="HW347" s="1110"/>
      <c r="HX347" s="1110"/>
      <c r="HY347" s="1110"/>
      <c r="HZ347" s="1110"/>
      <c r="IA347" s="1110"/>
      <c r="IB347" s="1110"/>
      <c r="IC347" s="1110"/>
      <c r="ID347" s="1109"/>
      <c r="IE347" s="1109"/>
      <c r="IF347" s="1110"/>
      <c r="IG347" s="1111"/>
      <c r="IH347" s="1110"/>
      <c r="II347" s="1110"/>
      <c r="IJ347" s="1110"/>
      <c r="IK347" s="1110"/>
      <c r="IL347" s="1110"/>
      <c r="IM347" s="1110"/>
      <c r="IN347" s="1110"/>
      <c r="IO347" s="1110"/>
      <c r="IP347" s="1110"/>
      <c r="IQ347" s="1110"/>
      <c r="IR347" s="1110"/>
      <c r="IS347" s="1110"/>
      <c r="IT347" s="1110"/>
      <c r="IU347" s="1110"/>
      <c r="IV347" s="1110"/>
      <c r="IW347" s="1110"/>
      <c r="IX347" s="1110"/>
      <c r="IY347" s="1110"/>
      <c r="IZ347" s="1110"/>
      <c r="JA347" s="1110"/>
      <c r="JB347" s="1110"/>
      <c r="JC347" s="1110"/>
      <c r="JD347" s="1110"/>
      <c r="JE347" s="1110"/>
      <c r="JF347" s="1110"/>
      <c r="JG347" s="1110"/>
      <c r="JH347" s="1110"/>
      <c r="JI347" s="1110"/>
      <c r="JJ347" s="1110"/>
      <c r="JK347" s="1112"/>
    </row>
    <row r="348" spans="1:274" ht="18.95" hidden="1" customHeight="1">
      <c r="A348" s="1174"/>
      <c r="B348" s="1114"/>
      <c r="C348" s="1115"/>
      <c r="D348" s="1115"/>
      <c r="E348" s="1116"/>
      <c r="F348" s="1116"/>
      <c r="G348" s="1116"/>
      <c r="H348" s="1115"/>
      <c r="I348" s="1117"/>
      <c r="J348" s="1117"/>
      <c r="K348" s="1118"/>
      <c r="L348" s="1118"/>
      <c r="M348" s="1118"/>
      <c r="N348" s="1119"/>
      <c r="O348" s="1121"/>
      <c r="P348" s="1121"/>
      <c r="Q348" s="1119"/>
      <c r="R348" s="1119"/>
      <c r="S348" s="1119"/>
      <c r="T348" s="1119"/>
      <c r="U348" s="1119"/>
      <c r="V348" s="1119"/>
      <c r="W348" s="1044"/>
      <c r="X348" s="1119"/>
      <c r="Y348" s="1122"/>
      <c r="Z348" s="1122"/>
      <c r="AA348" s="1104"/>
      <c r="AB348" s="1103"/>
      <c r="AC348" s="1103"/>
      <c r="AD348" s="1103"/>
      <c r="AE348" s="1103"/>
      <c r="AF348" s="1103"/>
      <c r="AG348" s="1103"/>
      <c r="AH348" s="1103"/>
      <c r="AI348" s="1103"/>
      <c r="AJ348" s="1103"/>
      <c r="AK348" s="1103"/>
      <c r="AL348" s="1103"/>
      <c r="AM348" s="1103"/>
      <c r="AN348" s="1104"/>
      <c r="AO348" s="1103"/>
      <c r="AP348" s="1103"/>
      <c r="AQ348" s="1103"/>
      <c r="AR348" s="1103"/>
      <c r="AS348" s="1103"/>
      <c r="AT348" s="1103"/>
      <c r="AU348" s="1103"/>
      <c r="AV348" s="1103"/>
      <c r="AW348" s="1103"/>
      <c r="AX348" s="1103"/>
      <c r="AY348" s="1103"/>
      <c r="AZ348" s="1103"/>
      <c r="BA348" s="1103"/>
      <c r="BB348" s="1103"/>
      <c r="BC348" s="1103"/>
      <c r="BD348" s="1103"/>
      <c r="BE348" s="1103"/>
      <c r="BF348" s="1103"/>
      <c r="BG348" s="1103"/>
      <c r="BH348" s="1103"/>
      <c r="BI348" s="1103"/>
      <c r="BJ348" s="1103"/>
      <c r="BK348" s="1103"/>
      <c r="BL348" s="1103"/>
      <c r="BM348" s="1103"/>
      <c r="BN348" s="1103"/>
      <c r="BO348" s="1103"/>
      <c r="BP348" s="1103"/>
      <c r="BQ348" s="1103"/>
      <c r="BR348" s="1103"/>
      <c r="BS348" s="1103"/>
      <c r="BT348" s="1103"/>
      <c r="BU348" s="1103"/>
      <c r="BV348" s="1103"/>
      <c r="BW348" s="1103"/>
      <c r="BX348" s="1103"/>
      <c r="BY348" s="1103"/>
      <c r="BZ348" s="1103"/>
      <c r="CA348" s="1103"/>
      <c r="CB348" s="1103"/>
      <c r="CC348" s="1103"/>
      <c r="CD348" s="1103"/>
      <c r="CE348" s="1103"/>
      <c r="CF348" s="1103"/>
      <c r="CG348" s="1103"/>
      <c r="CH348" s="1103"/>
      <c r="CI348" s="1103"/>
      <c r="CJ348" s="1103"/>
      <c r="CK348" s="1103"/>
      <c r="CL348" s="1103"/>
      <c r="CM348" s="1103"/>
      <c r="CN348" s="1103"/>
      <c r="CO348" s="1103"/>
      <c r="CP348" s="1103"/>
      <c r="CQ348" s="1103"/>
      <c r="CR348" s="1103"/>
      <c r="CS348" s="1103"/>
      <c r="CT348" s="1103"/>
      <c r="CU348" s="1103"/>
      <c r="CV348" s="1103"/>
      <c r="CW348" s="1103"/>
      <c r="CX348" s="1103"/>
      <c r="CY348" s="1103"/>
      <c r="CZ348" s="1103"/>
      <c r="DA348" s="1103"/>
      <c r="DB348" s="1103"/>
      <c r="DC348" s="1103"/>
      <c r="DD348" s="1103"/>
      <c r="DE348" s="1103"/>
      <c r="DF348" s="1103"/>
      <c r="DG348" s="1103"/>
      <c r="DH348" s="1103"/>
      <c r="DI348" s="1103"/>
      <c r="DJ348" s="1103"/>
      <c r="DK348" s="1104"/>
      <c r="DL348" s="1103"/>
      <c r="DM348" s="1103"/>
      <c r="DN348" s="1103"/>
      <c r="DO348" s="1103"/>
      <c r="DP348" s="1103"/>
      <c r="DQ348" s="1103"/>
      <c r="DR348" s="1103"/>
      <c r="DS348" s="1103"/>
      <c r="DT348" s="1103"/>
      <c r="DU348" s="1103"/>
      <c r="DV348" s="1103"/>
      <c r="DW348" s="1103"/>
      <c r="DX348" s="1103"/>
      <c r="DY348" s="1103"/>
      <c r="DZ348" s="1103"/>
      <c r="EA348" s="1103"/>
      <c r="EB348" s="1103"/>
      <c r="EC348" s="1103"/>
      <c r="ED348" s="1103"/>
      <c r="EE348" s="1103"/>
      <c r="EF348" s="1103"/>
      <c r="EG348" s="1103"/>
      <c r="EH348" s="1103"/>
      <c r="EI348" s="1103"/>
      <c r="EJ348" s="1103"/>
      <c r="EK348" s="1103"/>
      <c r="EL348" s="1104"/>
      <c r="EM348" s="1103"/>
      <c r="EN348" s="1132"/>
      <c r="EO348" s="1103"/>
      <c r="EP348" s="1103"/>
      <c r="EQ348" s="1103"/>
      <c r="ER348" s="1103"/>
      <c r="ES348" s="1103"/>
      <c r="ET348" s="1103"/>
      <c r="EU348" s="1103"/>
      <c r="EV348" s="1103"/>
      <c r="EW348" s="1103"/>
      <c r="EX348" s="1103"/>
      <c r="EY348" s="1103"/>
      <c r="EZ348" s="1103"/>
      <c r="FA348" s="1103"/>
      <c r="FB348" s="1103"/>
      <c r="FC348" s="1103"/>
      <c r="FD348" s="1103"/>
      <c r="FE348" s="1103"/>
      <c r="FF348" s="1105"/>
      <c r="FG348" s="1103"/>
      <c r="FH348" s="1103"/>
      <c r="FI348" s="1103"/>
      <c r="FJ348" s="1103"/>
      <c r="FK348" s="1103"/>
      <c r="FL348" s="1103"/>
      <c r="FM348" s="1103"/>
      <c r="FN348" s="1103"/>
      <c r="FO348" s="1103"/>
      <c r="FP348" s="1103"/>
      <c r="FQ348" s="1106"/>
      <c r="FR348" s="1106"/>
      <c r="FS348" s="1103"/>
      <c r="FT348" s="1103"/>
      <c r="FU348" s="1103"/>
      <c r="FV348" s="1103"/>
      <c r="FW348" s="1103"/>
      <c r="FX348" s="1103"/>
      <c r="FY348" s="1103"/>
      <c r="FZ348" s="1103"/>
      <c r="GA348" s="1103"/>
      <c r="GB348" s="1103"/>
      <c r="GC348" s="1103"/>
      <c r="GD348" s="1107"/>
      <c r="GE348" s="1107"/>
      <c r="GF348" s="1107"/>
      <c r="GG348" s="1107"/>
      <c r="GH348" s="1108"/>
      <c r="GI348" s="1109"/>
      <c r="GJ348" s="1107"/>
      <c r="GK348" s="1107"/>
      <c r="GL348" s="1107"/>
      <c r="GM348" s="1176"/>
      <c r="GN348" s="1107"/>
      <c r="GO348" s="1107"/>
      <c r="GP348" s="1110"/>
      <c r="GQ348" s="1110"/>
      <c r="GR348" s="1110"/>
      <c r="GS348" s="1110"/>
      <c r="GT348" s="1110"/>
      <c r="GU348" s="1110"/>
      <c r="GV348" s="1110"/>
      <c r="GW348" s="1110"/>
      <c r="GX348" s="1110"/>
      <c r="GY348" s="1110"/>
      <c r="GZ348" s="1110"/>
      <c r="HA348" s="1110"/>
      <c r="HB348" s="1110"/>
      <c r="HC348" s="1110"/>
      <c r="HD348" s="1110"/>
      <c r="HE348" s="1110"/>
      <c r="HF348" s="1110"/>
      <c r="HG348" s="1110"/>
      <c r="HH348" s="1110"/>
      <c r="HI348" s="1110"/>
      <c r="HJ348" s="1110"/>
      <c r="HK348" s="1110"/>
      <c r="HL348" s="1110"/>
      <c r="HM348" s="1110"/>
      <c r="HN348" s="1110"/>
      <c r="HO348" s="1110"/>
      <c r="HP348" s="1110"/>
      <c r="HQ348" s="1110"/>
      <c r="HR348" s="1110"/>
      <c r="HS348" s="1110"/>
      <c r="HT348" s="1110"/>
      <c r="HU348" s="1110"/>
      <c r="HV348" s="1110"/>
      <c r="HW348" s="1110"/>
      <c r="HX348" s="1110"/>
      <c r="HY348" s="1110"/>
      <c r="HZ348" s="1110"/>
      <c r="IA348" s="1110"/>
      <c r="IB348" s="1110"/>
      <c r="IC348" s="1110"/>
      <c r="ID348" s="1109"/>
      <c r="IE348" s="1109"/>
      <c r="IF348" s="1110"/>
      <c r="IG348" s="1111"/>
      <c r="IH348" s="1110"/>
      <c r="II348" s="1110"/>
      <c r="IJ348" s="1110"/>
      <c r="IK348" s="1110"/>
      <c r="IL348" s="1110"/>
      <c r="IM348" s="1110"/>
      <c r="IN348" s="1110"/>
      <c r="IO348" s="1110"/>
      <c r="IP348" s="1110"/>
      <c r="IQ348" s="1110"/>
      <c r="IR348" s="1110"/>
      <c r="IS348" s="1110"/>
      <c r="IT348" s="1110"/>
      <c r="IU348" s="1110"/>
      <c r="IV348" s="1110"/>
      <c r="IW348" s="1110"/>
      <c r="IX348" s="1110"/>
      <c r="IY348" s="1110"/>
      <c r="IZ348" s="1110"/>
      <c r="JA348" s="1110"/>
      <c r="JB348" s="1110"/>
      <c r="JC348" s="1110"/>
      <c r="JD348" s="1110"/>
      <c r="JE348" s="1110"/>
      <c r="JF348" s="1110"/>
      <c r="JG348" s="1110"/>
      <c r="JH348" s="1110"/>
      <c r="JI348" s="1110"/>
      <c r="JJ348" s="1110"/>
      <c r="JK348" s="1112"/>
    </row>
    <row r="349" spans="1:274" ht="18.95" hidden="1" customHeight="1">
      <c r="A349" s="1174"/>
      <c r="B349" s="1114"/>
      <c r="C349" s="1115"/>
      <c r="D349" s="1115"/>
      <c r="E349" s="1116"/>
      <c r="F349" s="1116"/>
      <c r="G349" s="1116"/>
      <c r="H349" s="1115"/>
      <c r="I349" s="1117"/>
      <c r="J349" s="1117"/>
      <c r="K349" s="1118"/>
      <c r="L349" s="1118"/>
      <c r="M349" s="1118"/>
      <c r="N349" s="1119"/>
      <c r="O349" s="1045"/>
      <c r="P349" s="1121"/>
      <c r="Q349" s="1119"/>
      <c r="R349" s="1119"/>
      <c r="S349" s="1119"/>
      <c r="T349" s="1119"/>
      <c r="U349" s="1119"/>
      <c r="V349" s="1119"/>
      <c r="W349" s="1044"/>
      <c r="X349" s="1119"/>
      <c r="Y349" s="1122"/>
      <c r="Z349" s="1122"/>
      <c r="AA349" s="1104"/>
      <c r="AB349" s="1103"/>
      <c r="AC349" s="1103"/>
      <c r="AD349" s="1103"/>
      <c r="AE349" s="1103"/>
      <c r="AF349" s="1103"/>
      <c r="AG349" s="1103"/>
      <c r="AH349" s="1103"/>
      <c r="AI349" s="1103"/>
      <c r="AJ349" s="1103"/>
      <c r="AK349" s="1103"/>
      <c r="AL349" s="1103"/>
      <c r="AM349" s="1103"/>
      <c r="AN349" s="1104"/>
      <c r="AO349" s="1103"/>
      <c r="AP349" s="1103"/>
      <c r="AQ349" s="1103"/>
      <c r="AR349" s="1103"/>
      <c r="AS349" s="1103"/>
      <c r="AT349" s="1103"/>
      <c r="AU349" s="1103"/>
      <c r="AV349" s="1103"/>
      <c r="AW349" s="1103"/>
      <c r="AX349" s="1103"/>
      <c r="AY349" s="1103"/>
      <c r="AZ349" s="1103"/>
      <c r="BA349" s="1103"/>
      <c r="BB349" s="1103"/>
      <c r="BC349" s="1103"/>
      <c r="BD349" s="1103"/>
      <c r="BE349" s="1103"/>
      <c r="BF349" s="1103"/>
      <c r="BG349" s="1103"/>
      <c r="BH349" s="1103"/>
      <c r="BI349" s="1103"/>
      <c r="BJ349" s="1103"/>
      <c r="BK349" s="1103"/>
      <c r="BL349" s="1103"/>
      <c r="BM349" s="1103"/>
      <c r="BN349" s="1103"/>
      <c r="BO349" s="1103"/>
      <c r="BP349" s="1103"/>
      <c r="BQ349" s="1103"/>
      <c r="BR349" s="1103"/>
      <c r="BS349" s="1103"/>
      <c r="BT349" s="1103"/>
      <c r="BU349" s="1103"/>
      <c r="BV349" s="1103"/>
      <c r="BW349" s="1103"/>
      <c r="BX349" s="1103"/>
      <c r="BY349" s="1103"/>
      <c r="BZ349" s="1103"/>
      <c r="CA349" s="1103"/>
      <c r="CB349" s="1103"/>
      <c r="CC349" s="1103"/>
      <c r="CD349" s="1103"/>
      <c r="CE349" s="1103"/>
      <c r="CF349" s="1103"/>
      <c r="CG349" s="1103"/>
      <c r="CH349" s="1103"/>
      <c r="CI349" s="1103"/>
      <c r="CJ349" s="1103"/>
      <c r="CK349" s="1103"/>
      <c r="CL349" s="1103"/>
      <c r="CM349" s="1103"/>
      <c r="CN349" s="1103"/>
      <c r="CO349" s="1103"/>
      <c r="CP349" s="1103"/>
      <c r="CQ349" s="1103"/>
      <c r="CR349" s="1103"/>
      <c r="CS349" s="1103"/>
      <c r="CT349" s="1103"/>
      <c r="CU349" s="1103"/>
      <c r="CV349" s="1103"/>
      <c r="CW349" s="1103"/>
      <c r="CX349" s="1103"/>
      <c r="CY349" s="1103"/>
      <c r="CZ349" s="1103"/>
      <c r="DA349" s="1103"/>
      <c r="DB349" s="1103"/>
      <c r="DC349" s="1103"/>
      <c r="DD349" s="1103"/>
      <c r="DE349" s="1103"/>
      <c r="DF349" s="1103"/>
      <c r="DG349" s="1103"/>
      <c r="DH349" s="1103"/>
      <c r="DI349" s="1103"/>
      <c r="DJ349" s="1103"/>
      <c r="DK349" s="1104"/>
      <c r="DL349" s="1103"/>
      <c r="DM349" s="1103"/>
      <c r="DN349" s="1103"/>
      <c r="DO349" s="1103"/>
      <c r="DP349" s="1103"/>
      <c r="DQ349" s="1103"/>
      <c r="DR349" s="1103"/>
      <c r="DS349" s="1103"/>
      <c r="DT349" s="1103"/>
      <c r="DU349" s="1103"/>
      <c r="DV349" s="1103"/>
      <c r="DW349" s="1103"/>
      <c r="DX349" s="1103"/>
      <c r="DY349" s="1103"/>
      <c r="DZ349" s="1103"/>
      <c r="EA349" s="1103"/>
      <c r="EB349" s="1103"/>
      <c r="EC349" s="1103"/>
      <c r="ED349" s="1103"/>
      <c r="EE349" s="1103"/>
      <c r="EF349" s="1103"/>
      <c r="EG349" s="1103"/>
      <c r="EH349" s="1103"/>
      <c r="EI349" s="1103"/>
      <c r="EJ349" s="1103"/>
      <c r="EK349" s="1103"/>
      <c r="EL349" s="1104"/>
      <c r="EM349" s="1103"/>
      <c r="EN349" s="1132"/>
      <c r="EO349" s="1103"/>
      <c r="EP349" s="1103"/>
      <c r="EQ349" s="1103"/>
      <c r="ER349" s="1103"/>
      <c r="ES349" s="1103"/>
      <c r="ET349" s="1103"/>
      <c r="EU349" s="1103"/>
      <c r="EV349" s="1103"/>
      <c r="EW349" s="1103"/>
      <c r="EX349" s="1103"/>
      <c r="EY349" s="1103"/>
      <c r="EZ349" s="1103"/>
      <c r="FA349" s="1103"/>
      <c r="FB349" s="1103"/>
      <c r="FC349" s="1103"/>
      <c r="FD349" s="1103"/>
      <c r="FE349" s="1103"/>
      <c r="FF349" s="1105"/>
      <c r="FG349" s="1103"/>
      <c r="FH349" s="1103"/>
      <c r="FI349" s="1103"/>
      <c r="FJ349" s="1103"/>
      <c r="FK349" s="1103"/>
      <c r="FL349" s="1103"/>
      <c r="FM349" s="1103"/>
      <c r="FN349" s="1103"/>
      <c r="FO349" s="1103"/>
      <c r="FP349" s="1103"/>
      <c r="FQ349" s="1106"/>
      <c r="FR349" s="1106"/>
      <c r="FS349" s="1103"/>
      <c r="FT349" s="1103"/>
      <c r="FU349" s="1103"/>
      <c r="FV349" s="1103"/>
      <c r="FW349" s="1103"/>
      <c r="FX349" s="1103"/>
      <c r="FY349" s="1103"/>
      <c r="FZ349" s="1103"/>
      <c r="GA349" s="1103"/>
      <c r="GB349" s="1103"/>
      <c r="GC349" s="1103"/>
      <c r="GD349" s="1107"/>
      <c r="GE349" s="1107"/>
      <c r="GF349" s="1107"/>
      <c r="GG349" s="1107"/>
      <c r="GH349" s="1108"/>
      <c r="GI349" s="1109"/>
      <c r="GJ349" s="1107"/>
      <c r="GK349" s="1107"/>
      <c r="GL349" s="1107"/>
      <c r="GM349" s="1107"/>
      <c r="GN349" s="1107"/>
      <c r="GO349" s="1107"/>
      <c r="GP349" s="1110"/>
      <c r="GQ349" s="1110"/>
      <c r="GR349" s="1110"/>
      <c r="GS349" s="1110"/>
      <c r="GT349" s="1110"/>
      <c r="GU349" s="1110"/>
      <c r="GV349" s="1110"/>
      <c r="GW349" s="1110"/>
      <c r="GX349" s="1110"/>
      <c r="GY349" s="1110"/>
      <c r="GZ349" s="1110"/>
      <c r="HA349" s="1110"/>
      <c r="HB349" s="1110"/>
      <c r="HC349" s="1110"/>
      <c r="HD349" s="1110"/>
      <c r="HE349" s="1110"/>
      <c r="HF349" s="1110"/>
      <c r="HG349" s="1110"/>
      <c r="HH349" s="1110"/>
      <c r="HI349" s="1110"/>
      <c r="HJ349" s="1110"/>
      <c r="HK349" s="1110"/>
      <c r="HL349" s="1110"/>
      <c r="HM349" s="1110"/>
      <c r="HN349" s="1110"/>
      <c r="HO349" s="1110"/>
      <c r="HP349" s="1110"/>
      <c r="HQ349" s="1110"/>
      <c r="HR349" s="1110"/>
      <c r="HS349" s="1110"/>
      <c r="HT349" s="1110"/>
      <c r="HU349" s="1110"/>
      <c r="HV349" s="1110"/>
      <c r="HW349" s="1110"/>
      <c r="HX349" s="1110"/>
      <c r="HY349" s="1110"/>
      <c r="HZ349" s="1110"/>
      <c r="IA349" s="1110"/>
      <c r="IB349" s="1110"/>
      <c r="IC349" s="1110"/>
      <c r="ID349" s="1109"/>
      <c r="IE349" s="1109"/>
      <c r="IF349" s="1110"/>
      <c r="IG349" s="1111"/>
      <c r="IH349" s="1110"/>
      <c r="II349" s="1110"/>
      <c r="IJ349" s="1110"/>
      <c r="IK349" s="1110"/>
      <c r="IL349" s="1110"/>
      <c r="IM349" s="1110"/>
      <c r="IN349" s="1110"/>
      <c r="IO349" s="1110"/>
      <c r="IP349" s="1110"/>
      <c r="IQ349" s="1110"/>
      <c r="IR349" s="1110"/>
      <c r="IS349" s="1110"/>
      <c r="IT349" s="1110"/>
      <c r="IU349" s="1110"/>
      <c r="IV349" s="1110"/>
      <c r="IW349" s="1110"/>
      <c r="IX349" s="1110"/>
      <c r="IY349" s="1110"/>
      <c r="IZ349" s="1110"/>
      <c r="JA349" s="1110"/>
      <c r="JB349" s="1110"/>
      <c r="JC349" s="1110"/>
      <c r="JD349" s="1110"/>
      <c r="JE349" s="1110"/>
      <c r="JF349" s="1110"/>
      <c r="JG349" s="1110"/>
      <c r="JH349" s="1110"/>
      <c r="JI349" s="1110"/>
      <c r="JJ349" s="1110"/>
      <c r="JK349" s="1112"/>
    </row>
    <row r="350" spans="1:274" ht="18.95" hidden="1" customHeight="1">
      <c r="A350" s="1174"/>
      <c r="B350" s="1114"/>
      <c r="C350" s="1115"/>
      <c r="D350" s="1115"/>
      <c r="E350" s="1116"/>
      <c r="F350" s="1116"/>
      <c r="G350" s="1116"/>
      <c r="H350" s="1115"/>
      <c r="I350" s="1117"/>
      <c r="J350" s="1117"/>
      <c r="K350" s="1118"/>
      <c r="L350" s="1118"/>
      <c r="M350" s="1118"/>
      <c r="N350" s="1119"/>
      <c r="O350" s="1121"/>
      <c r="P350" s="1121"/>
      <c r="Q350" s="1119"/>
      <c r="R350" s="1119"/>
      <c r="S350" s="1119"/>
      <c r="T350" s="1119"/>
      <c r="U350" s="1119"/>
      <c r="V350" s="1119"/>
      <c r="W350" s="1044"/>
      <c r="X350" s="1119"/>
      <c r="Y350" s="1122"/>
      <c r="Z350" s="1122"/>
      <c r="AA350" s="1104"/>
      <c r="AB350" s="1103"/>
      <c r="AC350" s="1103"/>
      <c r="AD350" s="1103"/>
      <c r="AE350" s="1103"/>
      <c r="AF350" s="1103"/>
      <c r="AG350" s="1103"/>
      <c r="AH350" s="1103"/>
      <c r="AI350" s="1103"/>
      <c r="AJ350" s="1103"/>
      <c r="AK350" s="1103"/>
      <c r="AL350" s="1103"/>
      <c r="AM350" s="1103"/>
      <c r="AN350" s="1104"/>
      <c r="AO350" s="1103"/>
      <c r="AP350" s="1103"/>
      <c r="AQ350" s="1103"/>
      <c r="AR350" s="1103"/>
      <c r="AS350" s="1103"/>
      <c r="AT350" s="1103"/>
      <c r="AU350" s="1103"/>
      <c r="AV350" s="1103"/>
      <c r="AW350" s="1103"/>
      <c r="AX350" s="1103"/>
      <c r="AY350" s="1103"/>
      <c r="AZ350" s="1103"/>
      <c r="BA350" s="1103"/>
      <c r="BB350" s="1103"/>
      <c r="BC350" s="1103"/>
      <c r="BD350" s="1103"/>
      <c r="BE350" s="1103"/>
      <c r="BF350" s="1103"/>
      <c r="BG350" s="1103"/>
      <c r="BH350" s="1103"/>
      <c r="BI350" s="1103"/>
      <c r="BJ350" s="1103"/>
      <c r="BK350" s="1103"/>
      <c r="BL350" s="1103"/>
      <c r="BM350" s="1103"/>
      <c r="BN350" s="1103"/>
      <c r="BO350" s="1103"/>
      <c r="BP350" s="1103"/>
      <c r="BQ350" s="1103"/>
      <c r="BR350" s="1103"/>
      <c r="BS350" s="1103"/>
      <c r="BT350" s="1103"/>
      <c r="BU350" s="1103"/>
      <c r="BV350" s="1103"/>
      <c r="BW350" s="1103"/>
      <c r="BX350" s="1103"/>
      <c r="BY350" s="1103"/>
      <c r="BZ350" s="1103"/>
      <c r="CA350" s="1103"/>
      <c r="CB350" s="1103"/>
      <c r="CC350" s="1103"/>
      <c r="CD350" s="1103"/>
      <c r="CE350" s="1103"/>
      <c r="CF350" s="1103"/>
      <c r="CG350" s="1103"/>
      <c r="CH350" s="1103"/>
      <c r="CI350" s="1103"/>
      <c r="CJ350" s="1103"/>
      <c r="CK350" s="1103"/>
      <c r="CL350" s="1103"/>
      <c r="CM350" s="1103"/>
      <c r="CN350" s="1103"/>
      <c r="CO350" s="1103"/>
      <c r="CP350" s="1103"/>
      <c r="CQ350" s="1103"/>
      <c r="CR350" s="1103"/>
      <c r="CS350" s="1103"/>
      <c r="CT350" s="1103"/>
      <c r="CU350" s="1103"/>
      <c r="CV350" s="1103"/>
      <c r="CW350" s="1103"/>
      <c r="CX350" s="1103"/>
      <c r="CY350" s="1103"/>
      <c r="CZ350" s="1103"/>
      <c r="DA350" s="1103"/>
      <c r="DB350" s="1103"/>
      <c r="DC350" s="1103"/>
      <c r="DD350" s="1103"/>
      <c r="DE350" s="1103"/>
      <c r="DF350" s="1103"/>
      <c r="DG350" s="1103"/>
      <c r="DH350" s="1103"/>
      <c r="DI350" s="1103"/>
      <c r="DJ350" s="1103"/>
      <c r="DK350" s="1104"/>
      <c r="DL350" s="1103"/>
      <c r="DM350" s="1103"/>
      <c r="DN350" s="1103"/>
      <c r="DO350" s="1103"/>
      <c r="DP350" s="1103"/>
      <c r="DQ350" s="1103"/>
      <c r="DR350" s="1103"/>
      <c r="DS350" s="1103"/>
      <c r="DT350" s="1103"/>
      <c r="DU350" s="1103"/>
      <c r="DV350" s="1103"/>
      <c r="DW350" s="1103"/>
      <c r="DX350" s="1103"/>
      <c r="DY350" s="1103"/>
      <c r="DZ350" s="1103"/>
      <c r="EA350" s="1103"/>
      <c r="EB350" s="1103"/>
      <c r="EC350" s="1103"/>
      <c r="ED350" s="1103"/>
      <c r="EE350" s="1103"/>
      <c r="EF350" s="1103"/>
      <c r="EG350" s="1103"/>
      <c r="EH350" s="1103"/>
      <c r="EI350" s="1103"/>
      <c r="EJ350" s="1103"/>
      <c r="EK350" s="1103"/>
      <c r="EL350" s="1104"/>
      <c r="EM350" s="1103"/>
      <c r="EN350" s="1132"/>
      <c r="EO350" s="1103"/>
      <c r="EP350" s="1103"/>
      <c r="EQ350" s="1103"/>
      <c r="ER350" s="1103"/>
      <c r="ES350" s="1103"/>
      <c r="ET350" s="1103"/>
      <c r="EU350" s="1103"/>
      <c r="EV350" s="1103"/>
      <c r="EW350" s="1103"/>
      <c r="EX350" s="1103"/>
      <c r="EY350" s="1103"/>
      <c r="EZ350" s="1103"/>
      <c r="FA350" s="1103"/>
      <c r="FB350" s="1103"/>
      <c r="FC350" s="1103"/>
      <c r="FD350" s="1103"/>
      <c r="FE350" s="1103"/>
      <c r="FF350" s="1105"/>
      <c r="FG350" s="1103"/>
      <c r="FH350" s="1103"/>
      <c r="FI350" s="1103"/>
      <c r="FJ350" s="1103"/>
      <c r="FK350" s="1103"/>
      <c r="FL350" s="1103"/>
      <c r="FM350" s="1103"/>
      <c r="FN350" s="1103"/>
      <c r="FO350" s="1103"/>
      <c r="FP350" s="1103"/>
      <c r="FQ350" s="1106"/>
      <c r="FR350" s="1106"/>
      <c r="FS350" s="1103"/>
      <c r="FT350" s="1103"/>
      <c r="FU350" s="1103"/>
      <c r="FV350" s="1103"/>
      <c r="FW350" s="1103"/>
      <c r="FX350" s="1103"/>
      <c r="FY350" s="1103"/>
      <c r="FZ350" s="1103"/>
      <c r="GA350" s="1103"/>
      <c r="GB350" s="1103"/>
      <c r="GC350" s="1103"/>
      <c r="GD350" s="1107"/>
      <c r="GE350" s="1107"/>
      <c r="GF350" s="1107"/>
      <c r="GG350" s="1107"/>
      <c r="GH350" s="1108"/>
      <c r="GI350" s="1109"/>
      <c r="GJ350" s="1107"/>
      <c r="GK350" s="1107"/>
      <c r="GL350" s="1107"/>
      <c r="GM350" s="1107"/>
      <c r="GN350" s="1107"/>
      <c r="GO350" s="1107"/>
      <c r="GP350" s="1110"/>
      <c r="GQ350" s="1110"/>
      <c r="GR350" s="1110"/>
      <c r="GS350" s="1110"/>
      <c r="GT350" s="1110"/>
      <c r="GU350" s="1110"/>
      <c r="GV350" s="1110"/>
      <c r="GW350" s="1110"/>
      <c r="GX350" s="1110"/>
      <c r="GY350" s="1110"/>
      <c r="GZ350" s="1110"/>
      <c r="HA350" s="1110"/>
      <c r="HB350" s="1110"/>
      <c r="HC350" s="1110"/>
      <c r="HD350" s="1110"/>
      <c r="HE350" s="1110"/>
      <c r="HF350" s="1110"/>
      <c r="HG350" s="1110"/>
      <c r="HH350" s="1110"/>
      <c r="HI350" s="1110"/>
      <c r="HJ350" s="1110"/>
      <c r="HK350" s="1110"/>
      <c r="HL350" s="1110"/>
      <c r="HM350" s="1110"/>
      <c r="HN350" s="1110"/>
      <c r="HO350" s="1110"/>
      <c r="HP350" s="1110"/>
      <c r="HQ350" s="1110"/>
      <c r="HR350" s="1110"/>
      <c r="HS350" s="1110"/>
      <c r="HT350" s="1110"/>
      <c r="HU350" s="1110"/>
      <c r="HV350" s="1110"/>
      <c r="HW350" s="1110"/>
      <c r="HX350" s="1110"/>
      <c r="HY350" s="1110"/>
      <c r="HZ350" s="1110"/>
      <c r="IA350" s="1110"/>
      <c r="IB350" s="1110"/>
      <c r="IC350" s="1110"/>
      <c r="ID350" s="1109"/>
      <c r="IE350" s="1109"/>
      <c r="IF350" s="1110"/>
      <c r="IG350" s="1111"/>
      <c r="IH350" s="1110"/>
      <c r="II350" s="1110"/>
      <c r="IJ350" s="1110"/>
      <c r="IK350" s="1110"/>
      <c r="IL350" s="1110"/>
      <c r="IM350" s="1110"/>
      <c r="IN350" s="1110"/>
      <c r="IO350" s="1110"/>
      <c r="IP350" s="1110"/>
      <c r="IQ350" s="1110"/>
      <c r="IR350" s="1110"/>
      <c r="IS350" s="1110"/>
      <c r="IT350" s="1110"/>
      <c r="IU350" s="1110"/>
      <c r="IV350" s="1110"/>
      <c r="IW350" s="1110"/>
      <c r="IX350" s="1110"/>
      <c r="IY350" s="1110"/>
      <c r="IZ350" s="1110"/>
      <c r="JA350" s="1110"/>
      <c r="JB350" s="1110"/>
      <c r="JC350" s="1110"/>
      <c r="JD350" s="1110"/>
      <c r="JE350" s="1110"/>
      <c r="JF350" s="1110"/>
      <c r="JG350" s="1110"/>
      <c r="JH350" s="1110"/>
      <c r="JI350" s="1110"/>
      <c r="JJ350" s="1110"/>
      <c r="JK350" s="1112"/>
    </row>
    <row r="351" spans="1:274" ht="18.95" hidden="1" customHeight="1">
      <c r="A351" s="1174"/>
      <c r="B351" s="1114"/>
      <c r="C351" s="1115"/>
      <c r="D351" s="1115"/>
      <c r="E351" s="1116"/>
      <c r="F351" s="1116"/>
      <c r="G351" s="1116"/>
      <c r="H351" s="1115"/>
      <c r="I351" s="1117"/>
      <c r="J351" s="1117"/>
      <c r="K351" s="1118"/>
      <c r="L351" s="1118"/>
      <c r="M351" s="1118"/>
      <c r="N351" s="1119"/>
      <c r="O351" s="1045"/>
      <c r="P351" s="1121"/>
      <c r="Q351" s="1119"/>
      <c r="R351" s="1119"/>
      <c r="S351" s="1119"/>
      <c r="T351" s="1119"/>
      <c r="U351" s="1119"/>
      <c r="V351" s="1119"/>
      <c r="W351" s="1044"/>
      <c r="X351" s="1119"/>
      <c r="Y351" s="1122"/>
      <c r="Z351" s="1122"/>
      <c r="AA351" s="1104"/>
      <c r="AB351" s="1103"/>
      <c r="AC351" s="1103"/>
      <c r="AD351" s="1103"/>
      <c r="AE351" s="1103"/>
      <c r="AF351" s="1103"/>
      <c r="AG351" s="1103"/>
      <c r="AH351" s="1103"/>
      <c r="AI351" s="1103"/>
      <c r="AJ351" s="1103"/>
      <c r="AK351" s="1103"/>
      <c r="AL351" s="1103"/>
      <c r="AM351" s="1103"/>
      <c r="AN351" s="1104"/>
      <c r="AO351" s="1103"/>
      <c r="AP351" s="1103"/>
      <c r="AQ351" s="1103"/>
      <c r="AR351" s="1103"/>
      <c r="AS351" s="1103"/>
      <c r="AT351" s="1103"/>
      <c r="AU351" s="1103"/>
      <c r="AV351" s="1103"/>
      <c r="AW351" s="1103"/>
      <c r="AX351" s="1103"/>
      <c r="AY351" s="1103"/>
      <c r="AZ351" s="1103"/>
      <c r="BA351" s="1103"/>
      <c r="BB351" s="1103"/>
      <c r="BC351" s="1103"/>
      <c r="BD351" s="1103"/>
      <c r="BE351" s="1103"/>
      <c r="BF351" s="1103"/>
      <c r="BG351" s="1103"/>
      <c r="BH351" s="1103"/>
      <c r="BI351" s="1103"/>
      <c r="BJ351" s="1103"/>
      <c r="BK351" s="1103"/>
      <c r="BL351" s="1103"/>
      <c r="BM351" s="1103"/>
      <c r="BN351" s="1103"/>
      <c r="BO351" s="1103"/>
      <c r="BP351" s="1103"/>
      <c r="BQ351" s="1103"/>
      <c r="BR351" s="1103"/>
      <c r="BS351" s="1103"/>
      <c r="BT351" s="1103"/>
      <c r="BU351" s="1103"/>
      <c r="BV351" s="1103"/>
      <c r="BW351" s="1103"/>
      <c r="BX351" s="1103"/>
      <c r="BY351" s="1103"/>
      <c r="BZ351" s="1103"/>
      <c r="CA351" s="1103"/>
      <c r="CB351" s="1103"/>
      <c r="CC351" s="1103"/>
      <c r="CD351" s="1103"/>
      <c r="CE351" s="1103"/>
      <c r="CF351" s="1103"/>
      <c r="CG351" s="1103"/>
      <c r="CH351" s="1103"/>
      <c r="CI351" s="1103"/>
      <c r="CJ351" s="1103"/>
      <c r="CK351" s="1103"/>
      <c r="CL351" s="1103"/>
      <c r="CM351" s="1103"/>
      <c r="CN351" s="1103"/>
      <c r="CO351" s="1103"/>
      <c r="CP351" s="1103"/>
      <c r="CQ351" s="1103"/>
      <c r="CR351" s="1103"/>
      <c r="CS351" s="1103"/>
      <c r="CT351" s="1103"/>
      <c r="CU351" s="1103"/>
      <c r="CV351" s="1103"/>
      <c r="CW351" s="1103"/>
      <c r="CX351" s="1103"/>
      <c r="CY351" s="1103"/>
      <c r="CZ351" s="1103"/>
      <c r="DA351" s="1103"/>
      <c r="DB351" s="1103"/>
      <c r="DC351" s="1103"/>
      <c r="DD351" s="1103"/>
      <c r="DE351" s="1103"/>
      <c r="DF351" s="1103"/>
      <c r="DG351" s="1103"/>
      <c r="DH351" s="1103"/>
      <c r="DI351" s="1103"/>
      <c r="DJ351" s="1103"/>
      <c r="DK351" s="1104"/>
      <c r="DL351" s="1103"/>
      <c r="DM351" s="1103"/>
      <c r="DN351" s="1103"/>
      <c r="DO351" s="1103"/>
      <c r="DP351" s="1103"/>
      <c r="DQ351" s="1103"/>
      <c r="DR351" s="1103"/>
      <c r="DS351" s="1103"/>
      <c r="DT351" s="1103"/>
      <c r="DU351" s="1103"/>
      <c r="DV351" s="1103"/>
      <c r="DW351" s="1103"/>
      <c r="DX351" s="1103"/>
      <c r="DY351" s="1103"/>
      <c r="DZ351" s="1103"/>
      <c r="EA351" s="1103"/>
      <c r="EB351" s="1103"/>
      <c r="EC351" s="1103"/>
      <c r="ED351" s="1103"/>
      <c r="EE351" s="1103"/>
      <c r="EF351" s="1103"/>
      <c r="EG351" s="1103"/>
      <c r="EH351" s="1103"/>
      <c r="EI351" s="1103"/>
      <c r="EJ351" s="1103"/>
      <c r="EK351" s="1103"/>
      <c r="EL351" s="1104"/>
      <c r="EM351" s="1103"/>
      <c r="EN351" s="1132"/>
      <c r="EO351" s="1103"/>
      <c r="EP351" s="1103"/>
      <c r="EQ351" s="1103"/>
      <c r="ER351" s="1103"/>
      <c r="ES351" s="1103"/>
      <c r="ET351" s="1103"/>
      <c r="EU351" s="1103"/>
      <c r="EV351" s="1103"/>
      <c r="EW351" s="1103"/>
      <c r="EX351" s="1103"/>
      <c r="EY351" s="1103"/>
      <c r="EZ351" s="1103"/>
      <c r="FA351" s="1103"/>
      <c r="FB351" s="1103"/>
      <c r="FC351" s="1103"/>
      <c r="FD351" s="1103"/>
      <c r="FE351" s="1103"/>
      <c r="FF351" s="1105"/>
      <c r="FG351" s="1103"/>
      <c r="FH351" s="1103"/>
      <c r="FI351" s="1103"/>
      <c r="FJ351" s="1103"/>
      <c r="FK351" s="1103"/>
      <c r="FL351" s="1103"/>
      <c r="FM351" s="1103"/>
      <c r="FN351" s="1103"/>
      <c r="FO351" s="1103"/>
      <c r="FP351" s="1103"/>
      <c r="FQ351" s="1106"/>
      <c r="FR351" s="1106"/>
      <c r="FS351" s="1103"/>
      <c r="FT351" s="1103"/>
      <c r="FU351" s="1103"/>
      <c r="FV351" s="1103"/>
      <c r="FW351" s="1103"/>
      <c r="FX351" s="1103"/>
      <c r="FY351" s="1103"/>
      <c r="FZ351" s="1103"/>
      <c r="GA351" s="1103"/>
      <c r="GB351" s="1103"/>
      <c r="GC351" s="1103"/>
      <c r="GD351" s="1107"/>
      <c r="GE351" s="1107"/>
      <c r="GF351" s="1107"/>
      <c r="GG351" s="1107"/>
      <c r="GH351" s="1108"/>
      <c r="GI351" s="1109"/>
      <c r="GJ351" s="1107"/>
      <c r="GK351" s="1107"/>
      <c r="GL351" s="1107"/>
      <c r="GM351" s="1107"/>
      <c r="GN351" s="1107"/>
      <c r="GO351" s="1107"/>
      <c r="GP351" s="1110"/>
      <c r="GQ351" s="1110"/>
      <c r="GR351" s="1110"/>
      <c r="GS351" s="1110"/>
      <c r="GT351" s="1110"/>
      <c r="GU351" s="1110"/>
      <c r="GV351" s="1110"/>
      <c r="GW351" s="1110"/>
      <c r="GX351" s="1110"/>
      <c r="GY351" s="1110"/>
      <c r="GZ351" s="1110"/>
      <c r="HA351" s="1110"/>
      <c r="HB351" s="1110"/>
      <c r="HC351" s="1110"/>
      <c r="HD351" s="1110"/>
      <c r="HE351" s="1110"/>
      <c r="HF351" s="1110"/>
      <c r="HG351" s="1110"/>
      <c r="HH351" s="1110"/>
      <c r="HI351" s="1110"/>
      <c r="HJ351" s="1110"/>
      <c r="HK351" s="1110"/>
      <c r="HL351" s="1110"/>
      <c r="HM351" s="1110"/>
      <c r="HN351" s="1110"/>
      <c r="HO351" s="1110"/>
      <c r="HP351" s="1110"/>
      <c r="HQ351" s="1110"/>
      <c r="HR351" s="1110"/>
      <c r="HS351" s="1110"/>
      <c r="HT351" s="1110"/>
      <c r="HU351" s="1110"/>
      <c r="HV351" s="1110"/>
      <c r="HW351" s="1110"/>
      <c r="HX351" s="1110"/>
      <c r="HY351" s="1110"/>
      <c r="HZ351" s="1110"/>
      <c r="IA351" s="1110"/>
      <c r="IB351" s="1110"/>
      <c r="IC351" s="1110"/>
      <c r="ID351" s="1109"/>
      <c r="IE351" s="1109"/>
      <c r="IF351" s="1110"/>
      <c r="IG351" s="1111"/>
      <c r="IH351" s="1110"/>
      <c r="II351" s="1110"/>
      <c r="IJ351" s="1110"/>
      <c r="IK351" s="1110"/>
      <c r="IL351" s="1110"/>
      <c r="IM351" s="1110"/>
      <c r="IN351" s="1110"/>
      <c r="IO351" s="1110"/>
      <c r="IP351" s="1110"/>
      <c r="IQ351" s="1110"/>
      <c r="IR351" s="1110"/>
      <c r="IS351" s="1110"/>
      <c r="IT351" s="1110"/>
      <c r="IU351" s="1110"/>
      <c r="IV351" s="1110"/>
      <c r="IW351" s="1110"/>
      <c r="IX351" s="1110"/>
      <c r="IY351" s="1110"/>
      <c r="IZ351" s="1110"/>
      <c r="JA351" s="1110"/>
      <c r="JB351" s="1110"/>
      <c r="JC351" s="1110"/>
      <c r="JD351" s="1110"/>
      <c r="JE351" s="1110"/>
      <c r="JF351" s="1110"/>
      <c r="JG351" s="1110"/>
      <c r="JH351" s="1110"/>
      <c r="JI351" s="1110"/>
      <c r="JJ351" s="1110"/>
      <c r="JK351" s="1112"/>
    </row>
    <row r="352" spans="1:274" ht="18.95" hidden="1" customHeight="1">
      <c r="A352" s="1174"/>
      <c r="B352" s="1116"/>
      <c r="C352" s="1115"/>
      <c r="D352" s="1115"/>
      <c r="E352" s="1116"/>
      <c r="F352" s="1116"/>
      <c r="G352" s="1116"/>
      <c r="H352" s="1115"/>
      <c r="I352" s="1117"/>
      <c r="J352" s="1117"/>
      <c r="K352" s="1118"/>
      <c r="L352" s="1118"/>
      <c r="M352" s="1118"/>
      <c r="N352" s="1119"/>
      <c r="O352" s="1121"/>
      <c r="P352" s="1121"/>
      <c r="Q352" s="1119"/>
      <c r="R352" s="1119"/>
      <c r="S352" s="1119"/>
      <c r="T352" s="1119"/>
      <c r="U352" s="1119"/>
      <c r="V352" s="1119"/>
      <c r="W352" s="1044"/>
      <c r="X352" s="1119"/>
      <c r="Y352" s="1122"/>
      <c r="Z352" s="1122"/>
      <c r="AA352" s="1104"/>
      <c r="AB352" s="1103"/>
      <c r="AC352" s="1103"/>
      <c r="AD352" s="1103"/>
      <c r="AE352" s="1103"/>
      <c r="AF352" s="1103"/>
      <c r="AG352" s="1103"/>
      <c r="AH352" s="1103"/>
      <c r="AI352" s="1103"/>
      <c r="AJ352" s="1103"/>
      <c r="AK352" s="1103"/>
      <c r="AL352" s="1103"/>
      <c r="AM352" s="1103"/>
      <c r="AN352" s="1104"/>
      <c r="AO352" s="1103"/>
      <c r="AP352" s="1103"/>
      <c r="AQ352" s="1103"/>
      <c r="AR352" s="1103"/>
      <c r="AS352" s="1103"/>
      <c r="AT352" s="1103"/>
      <c r="AU352" s="1103"/>
      <c r="AV352" s="1103"/>
      <c r="AW352" s="1103"/>
      <c r="AX352" s="1103"/>
      <c r="AY352" s="1103"/>
      <c r="AZ352" s="1103"/>
      <c r="BA352" s="1103"/>
      <c r="BB352" s="1103"/>
      <c r="BC352" s="1103"/>
      <c r="BD352" s="1103"/>
      <c r="BE352" s="1103"/>
      <c r="BF352" s="1103"/>
      <c r="BG352" s="1103"/>
      <c r="BH352" s="1103"/>
      <c r="BI352" s="1103"/>
      <c r="BJ352" s="1103"/>
      <c r="BK352" s="1103"/>
      <c r="BL352" s="1103"/>
      <c r="BM352" s="1103"/>
      <c r="BN352" s="1103"/>
      <c r="BO352" s="1103"/>
      <c r="BP352" s="1103"/>
      <c r="BQ352" s="1103"/>
      <c r="BR352" s="1103"/>
      <c r="BS352" s="1103"/>
      <c r="BT352" s="1103"/>
      <c r="BU352" s="1103"/>
      <c r="BV352" s="1103"/>
      <c r="BW352" s="1103"/>
      <c r="BX352" s="1103"/>
      <c r="BY352" s="1103"/>
      <c r="BZ352" s="1103"/>
      <c r="CA352" s="1103"/>
      <c r="CB352" s="1103"/>
      <c r="CC352" s="1103"/>
      <c r="CD352" s="1103"/>
      <c r="CE352" s="1103"/>
      <c r="CF352" s="1103"/>
      <c r="CG352" s="1103"/>
      <c r="CH352" s="1103"/>
      <c r="CI352" s="1103"/>
      <c r="CJ352" s="1103"/>
      <c r="CK352" s="1103"/>
      <c r="CL352" s="1103"/>
      <c r="CM352" s="1103"/>
      <c r="CN352" s="1103"/>
      <c r="CO352" s="1103"/>
      <c r="CP352" s="1103"/>
      <c r="CQ352" s="1103"/>
      <c r="CR352" s="1103"/>
      <c r="CS352" s="1103"/>
      <c r="CT352" s="1103"/>
      <c r="CU352" s="1103"/>
      <c r="CV352" s="1103"/>
      <c r="CW352" s="1103"/>
      <c r="CX352" s="1103"/>
      <c r="CY352" s="1103"/>
      <c r="CZ352" s="1103"/>
      <c r="DA352" s="1103"/>
      <c r="DB352" s="1103"/>
      <c r="DC352" s="1103"/>
      <c r="DD352" s="1103"/>
      <c r="DE352" s="1103"/>
      <c r="DF352" s="1103"/>
      <c r="DG352" s="1103"/>
      <c r="DH352" s="1103"/>
      <c r="DI352" s="1103"/>
      <c r="DJ352" s="1103"/>
      <c r="DK352" s="1104"/>
      <c r="DL352" s="1103"/>
      <c r="DM352" s="1103"/>
      <c r="DN352" s="1103"/>
      <c r="DO352" s="1103"/>
      <c r="DP352" s="1103"/>
      <c r="DQ352" s="1103"/>
      <c r="DR352" s="1103"/>
      <c r="DS352" s="1103"/>
      <c r="DT352" s="1103"/>
      <c r="DU352" s="1103"/>
      <c r="DV352" s="1103"/>
      <c r="DW352" s="1103"/>
      <c r="DX352" s="1103"/>
      <c r="DY352" s="1103"/>
      <c r="DZ352" s="1103"/>
      <c r="EA352" s="1103"/>
      <c r="EB352" s="1103"/>
      <c r="EC352" s="1103"/>
      <c r="ED352" s="1103"/>
      <c r="EE352" s="1103"/>
      <c r="EF352" s="1103"/>
      <c r="EG352" s="1103"/>
      <c r="EH352" s="1103"/>
      <c r="EI352" s="1103"/>
      <c r="EJ352" s="1103"/>
      <c r="EK352" s="1103"/>
      <c r="EL352" s="1104"/>
      <c r="EM352" s="1103"/>
      <c r="EN352" s="1132"/>
      <c r="EO352" s="1103"/>
      <c r="EP352" s="1103"/>
      <c r="EQ352" s="1103"/>
      <c r="ER352" s="1103"/>
      <c r="ES352" s="1103"/>
      <c r="ET352" s="1103"/>
      <c r="EU352" s="1103"/>
      <c r="EV352" s="1103"/>
      <c r="EW352" s="1103"/>
      <c r="EX352" s="1103"/>
      <c r="EY352" s="1103"/>
      <c r="EZ352" s="1103"/>
      <c r="FA352" s="1103"/>
      <c r="FB352" s="1103"/>
      <c r="FC352" s="1103"/>
      <c r="FD352" s="1103"/>
      <c r="FE352" s="1103"/>
      <c r="FF352" s="1105"/>
      <c r="FG352" s="1103"/>
      <c r="FH352" s="1103"/>
      <c r="FI352" s="1103"/>
      <c r="FJ352" s="1103"/>
      <c r="FK352" s="1103"/>
      <c r="FL352" s="1103"/>
      <c r="FM352" s="1103"/>
      <c r="FN352" s="1103"/>
      <c r="FO352" s="1103"/>
      <c r="FP352" s="1103"/>
      <c r="FQ352" s="1106"/>
      <c r="FR352" s="1106"/>
      <c r="FS352" s="1103"/>
      <c r="FT352" s="1103"/>
      <c r="FU352" s="1103"/>
      <c r="FV352" s="1103"/>
      <c r="FW352" s="1103"/>
      <c r="FX352" s="1103"/>
      <c r="FY352" s="1103"/>
      <c r="FZ352" s="1103"/>
      <c r="GA352" s="1103"/>
      <c r="GB352" s="1103"/>
      <c r="GC352" s="1103"/>
      <c r="GD352" s="1107"/>
      <c r="GE352" s="1107"/>
      <c r="GF352" s="1107"/>
      <c r="GG352" s="1107"/>
      <c r="GH352" s="1108"/>
      <c r="GI352" s="1109"/>
      <c r="GJ352" s="1107"/>
      <c r="GK352" s="1107"/>
      <c r="GL352" s="1107"/>
      <c r="GM352" s="1107"/>
      <c r="GN352" s="1107"/>
      <c r="GO352" s="1107"/>
      <c r="GP352" s="1110"/>
      <c r="GQ352" s="1110"/>
      <c r="GR352" s="1110"/>
      <c r="GS352" s="1110"/>
      <c r="GT352" s="1110"/>
      <c r="GU352" s="1110"/>
      <c r="GV352" s="1110"/>
      <c r="GW352" s="1110"/>
      <c r="GX352" s="1110"/>
      <c r="GY352" s="1110"/>
      <c r="GZ352" s="1110"/>
      <c r="HA352" s="1110"/>
      <c r="HB352" s="1110"/>
      <c r="HC352" s="1110"/>
      <c r="HD352" s="1110"/>
      <c r="HE352" s="1110"/>
      <c r="HF352" s="1110"/>
      <c r="HG352" s="1110"/>
      <c r="HH352" s="1110"/>
      <c r="HI352" s="1110"/>
      <c r="HJ352" s="1110"/>
      <c r="HK352" s="1110"/>
      <c r="HL352" s="1110"/>
      <c r="HM352" s="1110"/>
      <c r="HN352" s="1110"/>
      <c r="HO352" s="1110"/>
      <c r="HP352" s="1110"/>
      <c r="HQ352" s="1110"/>
      <c r="HR352" s="1110"/>
      <c r="HS352" s="1110"/>
      <c r="HT352" s="1110"/>
      <c r="HU352" s="1110"/>
      <c r="HV352" s="1110"/>
      <c r="HW352" s="1110"/>
      <c r="HX352" s="1110"/>
      <c r="HY352" s="1110"/>
      <c r="HZ352" s="1110"/>
      <c r="IA352" s="1110"/>
      <c r="IB352" s="1110"/>
      <c r="IC352" s="1110"/>
      <c r="ID352" s="1109"/>
      <c r="IE352" s="1109"/>
      <c r="IF352" s="1110"/>
      <c r="IG352" s="1111"/>
      <c r="IH352" s="1110"/>
      <c r="II352" s="1110"/>
      <c r="IJ352" s="1110"/>
      <c r="IK352" s="1110"/>
      <c r="IL352" s="1110"/>
      <c r="IM352" s="1110"/>
      <c r="IN352" s="1110"/>
      <c r="IO352" s="1110"/>
      <c r="IP352" s="1110"/>
      <c r="IQ352" s="1110"/>
      <c r="IR352" s="1110"/>
      <c r="IS352" s="1110"/>
      <c r="IT352" s="1110"/>
      <c r="IU352" s="1110"/>
      <c r="IV352" s="1110"/>
      <c r="IW352" s="1110"/>
      <c r="IX352" s="1110"/>
      <c r="IY352" s="1110"/>
      <c r="IZ352" s="1110"/>
      <c r="JA352" s="1110"/>
      <c r="JB352" s="1110"/>
      <c r="JC352" s="1110"/>
      <c r="JD352" s="1110"/>
      <c r="JE352" s="1110"/>
      <c r="JF352" s="1110"/>
      <c r="JG352" s="1110"/>
      <c r="JH352" s="1110"/>
      <c r="JI352" s="1110"/>
      <c r="JJ352" s="1110"/>
      <c r="JK352" s="1112"/>
    </row>
    <row r="353" spans="1:271" ht="18.95" hidden="1" customHeight="1">
      <c r="A353" s="1174"/>
      <c r="B353" s="1116"/>
      <c r="C353" s="1115"/>
      <c r="D353" s="1115"/>
      <c r="E353" s="1116"/>
      <c r="F353" s="1116"/>
      <c r="G353" s="1116"/>
      <c r="H353" s="1115"/>
      <c r="I353" s="1117"/>
      <c r="J353" s="1117"/>
      <c r="K353" s="1118"/>
      <c r="L353" s="1118"/>
      <c r="M353" s="1118"/>
      <c r="N353" s="1119"/>
      <c r="O353" s="1045"/>
      <c r="P353" s="1121"/>
      <c r="Q353" s="1119"/>
      <c r="R353" s="1119"/>
      <c r="S353" s="1119"/>
      <c r="T353" s="1119"/>
      <c r="U353" s="1119"/>
      <c r="V353" s="1119"/>
      <c r="W353" s="1044"/>
      <c r="X353" s="1119"/>
      <c r="Y353" s="1122"/>
      <c r="Z353" s="1122"/>
      <c r="AA353" s="1104"/>
      <c r="AB353" s="1103"/>
      <c r="AC353" s="1103"/>
      <c r="AD353" s="1103"/>
      <c r="AE353" s="1103"/>
      <c r="AF353" s="1103"/>
      <c r="AG353" s="1103"/>
      <c r="AH353" s="1103"/>
      <c r="AI353" s="1103"/>
      <c r="AJ353" s="1103"/>
      <c r="AK353" s="1103"/>
      <c r="AL353" s="1103"/>
      <c r="AM353" s="1103"/>
      <c r="AN353" s="1104"/>
      <c r="AO353" s="1103"/>
      <c r="AP353" s="1103"/>
      <c r="AQ353" s="1103"/>
      <c r="AR353" s="1103"/>
      <c r="AS353" s="1103"/>
      <c r="AT353" s="1103"/>
      <c r="AU353" s="1103"/>
      <c r="AV353" s="1103"/>
      <c r="AW353" s="1103"/>
      <c r="AX353" s="1103"/>
      <c r="AY353" s="1103"/>
      <c r="AZ353" s="1103"/>
      <c r="BA353" s="1103"/>
      <c r="BB353" s="1103"/>
      <c r="BC353" s="1103"/>
      <c r="BD353" s="1103"/>
      <c r="BE353" s="1103"/>
      <c r="BF353" s="1103"/>
      <c r="BG353" s="1103"/>
      <c r="BH353" s="1103"/>
      <c r="BI353" s="1103"/>
      <c r="BJ353" s="1103"/>
      <c r="BK353" s="1103"/>
      <c r="BL353" s="1103"/>
      <c r="BM353" s="1103"/>
      <c r="BN353" s="1103"/>
      <c r="BO353" s="1103"/>
      <c r="BP353" s="1103"/>
      <c r="BQ353" s="1103"/>
      <c r="BR353" s="1103"/>
      <c r="BS353" s="1103"/>
      <c r="BT353" s="1103"/>
      <c r="BU353" s="1103"/>
      <c r="BV353" s="1103"/>
      <c r="BW353" s="1103"/>
      <c r="BX353" s="1103"/>
      <c r="BY353" s="1103"/>
      <c r="BZ353" s="1103"/>
      <c r="CA353" s="1103"/>
      <c r="CB353" s="1103"/>
      <c r="CC353" s="1103"/>
      <c r="CD353" s="1103"/>
      <c r="CE353" s="1103"/>
      <c r="CF353" s="1103"/>
      <c r="CG353" s="1103"/>
      <c r="CH353" s="1103"/>
      <c r="CI353" s="1103"/>
      <c r="CJ353" s="1103"/>
      <c r="CK353" s="1103"/>
      <c r="CL353" s="1103"/>
      <c r="CM353" s="1103"/>
      <c r="CN353" s="1103"/>
      <c r="CO353" s="1103"/>
      <c r="CP353" s="1103"/>
      <c r="CQ353" s="1103"/>
      <c r="CR353" s="1103"/>
      <c r="CS353" s="1103"/>
      <c r="CT353" s="1103"/>
      <c r="CU353" s="1103"/>
      <c r="CV353" s="1103"/>
      <c r="CW353" s="1103"/>
      <c r="CX353" s="1103"/>
      <c r="CY353" s="1103"/>
      <c r="CZ353" s="1103"/>
      <c r="DA353" s="1103"/>
      <c r="DB353" s="1103"/>
      <c r="DC353" s="1103"/>
      <c r="DD353" s="1103"/>
      <c r="DE353" s="1103"/>
      <c r="DF353" s="1103"/>
      <c r="DG353" s="1103"/>
      <c r="DH353" s="1103"/>
      <c r="DI353" s="1103"/>
      <c r="DJ353" s="1103"/>
      <c r="DK353" s="1104"/>
      <c r="DL353" s="1103"/>
      <c r="DM353" s="1103"/>
      <c r="DN353" s="1103"/>
      <c r="DO353" s="1103"/>
      <c r="DP353" s="1103"/>
      <c r="DQ353" s="1103"/>
      <c r="DR353" s="1103"/>
      <c r="DS353" s="1103"/>
      <c r="DT353" s="1103"/>
      <c r="DU353" s="1103"/>
      <c r="DV353" s="1103"/>
      <c r="DW353" s="1103"/>
      <c r="DX353" s="1103"/>
      <c r="DY353" s="1103"/>
      <c r="DZ353" s="1103"/>
      <c r="EA353" s="1103"/>
      <c r="EB353" s="1103"/>
      <c r="EC353" s="1103"/>
      <c r="ED353" s="1103"/>
      <c r="EE353" s="1103"/>
      <c r="EF353" s="1103"/>
      <c r="EG353" s="1103"/>
      <c r="EH353" s="1103"/>
      <c r="EI353" s="1103"/>
      <c r="EJ353" s="1103"/>
      <c r="EK353" s="1103"/>
      <c r="EL353" s="1104"/>
      <c r="EM353" s="1103"/>
      <c r="EN353" s="1132"/>
      <c r="EO353" s="1103"/>
      <c r="EP353" s="1103"/>
      <c r="EQ353" s="1103"/>
      <c r="ER353" s="1103"/>
      <c r="ES353" s="1103"/>
      <c r="ET353" s="1103"/>
      <c r="EU353" s="1103"/>
      <c r="EV353" s="1103"/>
      <c r="EW353" s="1103"/>
      <c r="EX353" s="1103"/>
      <c r="EY353" s="1103"/>
      <c r="EZ353" s="1103"/>
      <c r="FA353" s="1103"/>
      <c r="FB353" s="1103"/>
      <c r="FC353" s="1103"/>
      <c r="FD353" s="1103"/>
      <c r="FE353" s="1103"/>
      <c r="FF353" s="1105"/>
      <c r="FG353" s="1103"/>
      <c r="FH353" s="1103"/>
      <c r="FI353" s="1103"/>
      <c r="FJ353" s="1103"/>
      <c r="FK353" s="1103"/>
      <c r="FL353" s="1103"/>
      <c r="FM353" s="1103"/>
      <c r="FN353" s="1103"/>
      <c r="FO353" s="1103"/>
      <c r="FP353" s="1103"/>
      <c r="FQ353" s="1106"/>
      <c r="FR353" s="1106"/>
      <c r="FS353" s="1103"/>
      <c r="FT353" s="1103"/>
      <c r="FU353" s="1103"/>
      <c r="FV353" s="1103"/>
      <c r="FW353" s="1103"/>
      <c r="FX353" s="1103"/>
      <c r="FY353" s="1103"/>
      <c r="FZ353" s="1103"/>
      <c r="GA353" s="1103"/>
      <c r="GB353" s="1103"/>
      <c r="GC353" s="1103"/>
      <c r="GD353" s="1107"/>
      <c r="GE353" s="1107"/>
      <c r="GF353" s="1107"/>
      <c r="GG353" s="1107"/>
      <c r="GH353" s="1108"/>
      <c r="GI353" s="1109"/>
      <c r="GJ353" s="1107"/>
      <c r="GK353" s="1107"/>
      <c r="GL353" s="1107"/>
      <c r="GM353" s="1107"/>
      <c r="GN353" s="1107"/>
      <c r="GO353" s="1107"/>
      <c r="GP353" s="1110"/>
      <c r="GQ353" s="1110"/>
      <c r="GR353" s="1110"/>
      <c r="GS353" s="1110"/>
      <c r="GT353" s="1110"/>
      <c r="GU353" s="1110"/>
      <c r="GV353" s="1110"/>
      <c r="GW353" s="1110"/>
      <c r="GX353" s="1110"/>
      <c r="GY353" s="1110"/>
      <c r="GZ353" s="1110"/>
      <c r="HA353" s="1110"/>
      <c r="HB353" s="1110"/>
      <c r="HC353" s="1110"/>
      <c r="HD353" s="1110"/>
      <c r="HE353" s="1110"/>
      <c r="HF353" s="1110"/>
      <c r="HG353" s="1110"/>
      <c r="HH353" s="1110"/>
      <c r="HI353" s="1110"/>
      <c r="HJ353" s="1110"/>
      <c r="HK353" s="1110"/>
      <c r="HL353" s="1110"/>
      <c r="HM353" s="1110"/>
      <c r="HN353" s="1110"/>
      <c r="HO353" s="1110"/>
      <c r="HP353" s="1110"/>
      <c r="HQ353" s="1110"/>
      <c r="HR353" s="1110"/>
      <c r="HS353" s="1110"/>
      <c r="HT353" s="1110"/>
      <c r="HU353" s="1110"/>
      <c r="HV353" s="1110"/>
      <c r="HW353" s="1110"/>
      <c r="HX353" s="1110"/>
      <c r="HY353" s="1110"/>
      <c r="HZ353" s="1110"/>
      <c r="IA353" s="1110"/>
      <c r="IB353" s="1110"/>
      <c r="IC353" s="1110"/>
      <c r="ID353" s="1109"/>
      <c r="IE353" s="1109"/>
      <c r="IF353" s="1110"/>
      <c r="IG353" s="1111"/>
      <c r="IH353" s="1110"/>
      <c r="II353" s="1110"/>
      <c r="IJ353" s="1110"/>
      <c r="IK353" s="1110"/>
      <c r="IL353" s="1110"/>
      <c r="IM353" s="1110"/>
      <c r="IN353" s="1110"/>
      <c r="IO353" s="1110"/>
      <c r="IP353" s="1110"/>
      <c r="IQ353" s="1110"/>
      <c r="IR353" s="1110"/>
      <c r="IS353" s="1110"/>
      <c r="IT353" s="1110"/>
      <c r="IU353" s="1110"/>
      <c r="IV353" s="1110"/>
      <c r="IW353" s="1110"/>
      <c r="IX353" s="1110"/>
      <c r="IY353" s="1110"/>
      <c r="IZ353" s="1110"/>
      <c r="JA353" s="1110"/>
      <c r="JB353" s="1110"/>
      <c r="JC353" s="1110"/>
      <c r="JD353" s="1110"/>
      <c r="JE353" s="1110"/>
      <c r="JF353" s="1110"/>
      <c r="JG353" s="1110"/>
      <c r="JH353" s="1110"/>
      <c r="JI353" s="1110"/>
      <c r="JJ353" s="1110"/>
      <c r="JK353" s="1112"/>
    </row>
    <row r="354" spans="1:271" ht="18.95" hidden="1" customHeight="1">
      <c r="A354" s="1174"/>
      <c r="B354" s="1116"/>
      <c r="C354" s="1115"/>
      <c r="D354" s="1115"/>
      <c r="E354" s="1116"/>
      <c r="F354" s="1116"/>
      <c r="G354" s="1116"/>
      <c r="H354" s="1115"/>
      <c r="I354" s="1117"/>
      <c r="J354" s="1117"/>
      <c r="K354" s="1118"/>
      <c r="L354" s="1118"/>
      <c r="M354" s="1118"/>
      <c r="N354" s="1119"/>
      <c r="O354" s="1121"/>
      <c r="P354" s="1121"/>
      <c r="Q354" s="1119"/>
      <c r="R354" s="1119"/>
      <c r="S354" s="1119"/>
      <c r="T354" s="1119"/>
      <c r="U354" s="1119"/>
      <c r="V354" s="1119"/>
      <c r="W354" s="1044"/>
      <c r="X354" s="1119"/>
      <c r="Y354" s="1122"/>
      <c r="Z354" s="1122"/>
      <c r="AA354" s="1104"/>
      <c r="AB354" s="1103"/>
      <c r="AC354" s="1103"/>
      <c r="AD354" s="1103"/>
      <c r="AE354" s="1103"/>
      <c r="AF354" s="1103"/>
      <c r="AG354" s="1103"/>
      <c r="AH354" s="1103"/>
      <c r="AI354" s="1103"/>
      <c r="AJ354" s="1103"/>
      <c r="AK354" s="1103"/>
      <c r="AL354" s="1103"/>
      <c r="AM354" s="1103"/>
      <c r="AN354" s="1104"/>
      <c r="AO354" s="1103"/>
      <c r="AP354" s="1103"/>
      <c r="AQ354" s="1103"/>
      <c r="AR354" s="1103"/>
      <c r="AS354" s="1103"/>
      <c r="AT354" s="1103"/>
      <c r="AU354" s="1103"/>
      <c r="AV354" s="1103"/>
      <c r="AW354" s="1103"/>
      <c r="AX354" s="1103"/>
      <c r="AY354" s="1103"/>
      <c r="AZ354" s="1103"/>
      <c r="BA354" s="1103"/>
      <c r="BB354" s="1103"/>
      <c r="BC354" s="1103"/>
      <c r="BD354" s="1103"/>
      <c r="BE354" s="1103"/>
      <c r="BF354" s="1103"/>
      <c r="BG354" s="1103"/>
      <c r="BH354" s="1103"/>
      <c r="BI354" s="1103"/>
      <c r="BJ354" s="1103"/>
      <c r="BK354" s="1103"/>
      <c r="BL354" s="1103"/>
      <c r="BM354" s="1103"/>
      <c r="BN354" s="1103"/>
      <c r="BO354" s="1103"/>
      <c r="BP354" s="1103"/>
      <c r="BQ354" s="1103"/>
      <c r="BR354" s="1103"/>
      <c r="BS354" s="1103"/>
      <c r="BT354" s="1103"/>
      <c r="BU354" s="1103"/>
      <c r="BV354" s="1103"/>
      <c r="BW354" s="1103"/>
      <c r="BX354" s="1103"/>
      <c r="BY354" s="1103"/>
      <c r="BZ354" s="1103"/>
      <c r="CA354" s="1103"/>
      <c r="CB354" s="1103"/>
      <c r="CC354" s="1103"/>
      <c r="CD354" s="1103"/>
      <c r="CE354" s="1103"/>
      <c r="CF354" s="1103"/>
      <c r="CG354" s="1103"/>
      <c r="CH354" s="1103"/>
      <c r="CI354" s="1103"/>
      <c r="CJ354" s="1103"/>
      <c r="CK354" s="1103"/>
      <c r="CL354" s="1103"/>
      <c r="CM354" s="1103"/>
      <c r="CN354" s="1103"/>
      <c r="CO354" s="1103"/>
      <c r="CP354" s="1103"/>
      <c r="CQ354" s="1103"/>
      <c r="CR354" s="1103"/>
      <c r="CS354" s="1103"/>
      <c r="CT354" s="1103"/>
      <c r="CU354" s="1103"/>
      <c r="CV354" s="1103"/>
      <c r="CW354" s="1103"/>
      <c r="CX354" s="1103"/>
      <c r="CY354" s="1103"/>
      <c r="CZ354" s="1103"/>
      <c r="DA354" s="1103"/>
      <c r="DB354" s="1103"/>
      <c r="DC354" s="1103"/>
      <c r="DD354" s="1103"/>
      <c r="DE354" s="1103"/>
      <c r="DF354" s="1103"/>
      <c r="DG354" s="1103"/>
      <c r="DH354" s="1103"/>
      <c r="DI354" s="1103"/>
      <c r="DJ354" s="1103"/>
      <c r="DK354" s="1104"/>
      <c r="DL354" s="1103"/>
      <c r="DM354" s="1103"/>
      <c r="DN354" s="1103"/>
      <c r="DO354" s="1103"/>
      <c r="DP354" s="1103"/>
      <c r="DQ354" s="1103"/>
      <c r="DR354" s="1103"/>
      <c r="DS354" s="1103"/>
      <c r="DT354" s="1103"/>
      <c r="DU354" s="1103"/>
      <c r="DV354" s="1103"/>
      <c r="DW354" s="1103"/>
      <c r="DX354" s="1103"/>
      <c r="DY354" s="1103"/>
      <c r="DZ354" s="1103"/>
      <c r="EA354" s="1103"/>
      <c r="EB354" s="1103"/>
      <c r="EC354" s="1103"/>
      <c r="ED354" s="1103"/>
      <c r="EE354" s="1103"/>
      <c r="EF354" s="1103"/>
      <c r="EG354" s="1103"/>
      <c r="EH354" s="1103"/>
      <c r="EI354" s="1103"/>
      <c r="EJ354" s="1103"/>
      <c r="EK354" s="1103"/>
      <c r="EL354" s="1104"/>
      <c r="EM354" s="1103"/>
      <c r="EN354" s="1132"/>
      <c r="EO354" s="1103"/>
      <c r="EP354" s="1103"/>
      <c r="EQ354" s="1103"/>
      <c r="ER354" s="1103"/>
      <c r="ES354" s="1103"/>
      <c r="ET354" s="1103"/>
      <c r="EU354" s="1103"/>
      <c r="EV354" s="1103"/>
      <c r="EW354" s="1103"/>
      <c r="EX354" s="1103"/>
      <c r="EY354" s="1103"/>
      <c r="EZ354" s="1103"/>
      <c r="FA354" s="1103"/>
      <c r="FB354" s="1103"/>
      <c r="FC354" s="1103"/>
      <c r="FD354" s="1103"/>
      <c r="FE354" s="1103"/>
      <c r="FF354" s="1105"/>
      <c r="FG354" s="1103"/>
      <c r="FH354" s="1103"/>
      <c r="FI354" s="1103"/>
      <c r="FJ354" s="1103"/>
      <c r="FK354" s="1103"/>
      <c r="FL354" s="1103"/>
      <c r="FM354" s="1103"/>
      <c r="FN354" s="1103"/>
      <c r="FO354" s="1103"/>
      <c r="FP354" s="1103"/>
      <c r="FQ354" s="1106"/>
      <c r="FR354" s="1106"/>
      <c r="FS354" s="1103"/>
      <c r="FT354" s="1103"/>
      <c r="FU354" s="1103"/>
      <c r="FV354" s="1103"/>
      <c r="FW354" s="1103"/>
      <c r="FX354" s="1103"/>
      <c r="FY354" s="1103"/>
      <c r="FZ354" s="1103"/>
      <c r="GA354" s="1103"/>
      <c r="GB354" s="1103"/>
      <c r="GC354" s="1103"/>
      <c r="GD354" s="1107"/>
      <c r="GE354" s="1107"/>
      <c r="GF354" s="1107"/>
      <c r="GG354" s="1107"/>
      <c r="GH354" s="1108"/>
      <c r="GI354" s="1109"/>
      <c r="GJ354" s="1107"/>
      <c r="GK354" s="1107"/>
      <c r="GL354" s="1107"/>
      <c r="GM354" s="1107"/>
      <c r="GN354" s="1107"/>
      <c r="GO354" s="1107"/>
      <c r="GP354" s="1110"/>
      <c r="GQ354" s="1110"/>
      <c r="GR354" s="1110"/>
      <c r="GS354" s="1110"/>
      <c r="GT354" s="1110"/>
      <c r="GU354" s="1110"/>
      <c r="GV354" s="1110"/>
      <c r="GW354" s="1110"/>
      <c r="GX354" s="1110"/>
      <c r="GY354" s="1110"/>
      <c r="GZ354" s="1110"/>
      <c r="HA354" s="1110"/>
      <c r="HB354" s="1110"/>
      <c r="HC354" s="1110"/>
      <c r="HD354" s="1110"/>
      <c r="HE354" s="1110"/>
      <c r="HF354" s="1110"/>
      <c r="HG354" s="1110"/>
      <c r="HH354" s="1110"/>
      <c r="HI354" s="1110"/>
      <c r="HJ354" s="1110"/>
      <c r="HK354" s="1110"/>
      <c r="HL354" s="1110"/>
      <c r="HM354" s="1110"/>
      <c r="HN354" s="1110"/>
      <c r="HO354" s="1110"/>
      <c r="HP354" s="1110"/>
      <c r="HQ354" s="1110"/>
      <c r="HR354" s="1110"/>
      <c r="HS354" s="1110"/>
      <c r="HT354" s="1110"/>
      <c r="HU354" s="1110"/>
      <c r="HV354" s="1110"/>
      <c r="HW354" s="1110"/>
      <c r="HX354" s="1110"/>
      <c r="HY354" s="1110"/>
      <c r="HZ354" s="1110"/>
      <c r="IA354" s="1110"/>
      <c r="IB354" s="1110"/>
      <c r="IC354" s="1110"/>
      <c r="ID354" s="1109"/>
      <c r="IE354" s="1109"/>
      <c r="IF354" s="1110"/>
      <c r="IG354" s="1111"/>
      <c r="IH354" s="1110"/>
      <c r="II354" s="1110"/>
      <c r="IJ354" s="1110"/>
      <c r="IK354" s="1110"/>
      <c r="IL354" s="1110"/>
      <c r="IM354" s="1110"/>
      <c r="IN354" s="1110"/>
      <c r="IO354" s="1110"/>
      <c r="IP354" s="1110"/>
      <c r="IQ354" s="1110"/>
      <c r="IR354" s="1110"/>
      <c r="IS354" s="1110"/>
      <c r="IT354" s="1110"/>
      <c r="IU354" s="1110"/>
      <c r="IV354" s="1110"/>
      <c r="IW354" s="1110"/>
      <c r="IX354" s="1110"/>
      <c r="IY354" s="1110"/>
      <c r="IZ354" s="1110"/>
      <c r="JA354" s="1110"/>
      <c r="JB354" s="1110"/>
      <c r="JC354" s="1110"/>
      <c r="JD354" s="1110"/>
      <c r="JE354" s="1110"/>
      <c r="JF354" s="1110"/>
      <c r="JG354" s="1110"/>
      <c r="JH354" s="1110"/>
      <c r="JI354" s="1110"/>
      <c r="JJ354" s="1110"/>
      <c r="JK354" s="1112"/>
    </row>
    <row r="355" spans="1:271" ht="18.95" hidden="1" customHeight="1">
      <c r="A355" s="1174"/>
      <c r="B355" s="1116"/>
      <c r="C355" s="1115"/>
      <c r="D355" s="1115"/>
      <c r="E355" s="1116"/>
      <c r="F355" s="1116"/>
      <c r="G355" s="1116"/>
      <c r="H355" s="1115"/>
      <c r="I355" s="1117"/>
      <c r="J355" s="1117"/>
      <c r="K355" s="1118"/>
      <c r="L355" s="1118"/>
      <c r="M355" s="1118"/>
      <c r="N355" s="1119"/>
      <c r="O355" s="1045"/>
      <c r="P355" s="1121"/>
      <c r="Q355" s="1119"/>
      <c r="R355" s="1119"/>
      <c r="S355" s="1119"/>
      <c r="T355" s="1119"/>
      <c r="U355" s="1119"/>
      <c r="V355" s="1119"/>
      <c r="W355" s="1044"/>
      <c r="X355" s="1119"/>
      <c r="Y355" s="1122"/>
      <c r="Z355" s="1122"/>
      <c r="AA355" s="1104"/>
      <c r="AB355" s="1103"/>
      <c r="AC355" s="1103"/>
      <c r="AD355" s="1103"/>
      <c r="AE355" s="1103"/>
      <c r="AF355" s="1103"/>
      <c r="AG355" s="1103"/>
      <c r="AH355" s="1103"/>
      <c r="AI355" s="1103"/>
      <c r="AJ355" s="1103"/>
      <c r="AK355" s="1103"/>
      <c r="AL355" s="1103"/>
      <c r="AM355" s="1103"/>
      <c r="AN355" s="1104"/>
      <c r="AO355" s="1103"/>
      <c r="AP355" s="1103"/>
      <c r="AQ355" s="1103"/>
      <c r="AR355" s="1103"/>
      <c r="AS355" s="1103"/>
      <c r="AT355" s="1103"/>
      <c r="AU355" s="1103"/>
      <c r="AV355" s="1103"/>
      <c r="AW355" s="1103"/>
      <c r="AX355" s="1103"/>
      <c r="AY355" s="1103"/>
      <c r="AZ355" s="1103"/>
      <c r="BA355" s="1103"/>
      <c r="BB355" s="1103"/>
      <c r="BC355" s="1103"/>
      <c r="BD355" s="1103"/>
      <c r="BE355" s="1103"/>
      <c r="BF355" s="1103"/>
      <c r="BG355" s="1103"/>
      <c r="BH355" s="1103"/>
      <c r="BI355" s="1103"/>
      <c r="BJ355" s="1103"/>
      <c r="BK355" s="1103"/>
      <c r="BL355" s="1103"/>
      <c r="BM355" s="1103"/>
      <c r="BN355" s="1103"/>
      <c r="BO355" s="1103"/>
      <c r="BP355" s="1103"/>
      <c r="BQ355" s="1103"/>
      <c r="BR355" s="1103"/>
      <c r="BS355" s="1103"/>
      <c r="BT355" s="1103"/>
      <c r="BU355" s="1103"/>
      <c r="BV355" s="1103"/>
      <c r="BW355" s="1103"/>
      <c r="BX355" s="1103"/>
      <c r="BY355" s="1103"/>
      <c r="BZ355" s="1103"/>
      <c r="CA355" s="1103"/>
      <c r="CB355" s="1103"/>
      <c r="CC355" s="1103"/>
      <c r="CD355" s="1103"/>
      <c r="CE355" s="1103"/>
      <c r="CF355" s="1103"/>
      <c r="CG355" s="1103"/>
      <c r="CH355" s="1103"/>
      <c r="CI355" s="1103"/>
      <c r="CJ355" s="1103"/>
      <c r="CK355" s="1103"/>
      <c r="CL355" s="1103"/>
      <c r="CM355" s="1103"/>
      <c r="CN355" s="1103"/>
      <c r="CO355" s="1103"/>
      <c r="CP355" s="1103"/>
      <c r="CQ355" s="1103"/>
      <c r="CR355" s="1103"/>
      <c r="CS355" s="1103"/>
      <c r="CT355" s="1103"/>
      <c r="CU355" s="1103"/>
      <c r="CV355" s="1103"/>
      <c r="CW355" s="1103"/>
      <c r="CX355" s="1103"/>
      <c r="CY355" s="1103"/>
      <c r="CZ355" s="1103"/>
      <c r="DA355" s="1103"/>
      <c r="DB355" s="1103"/>
      <c r="DC355" s="1103"/>
      <c r="DD355" s="1103"/>
      <c r="DE355" s="1103"/>
      <c r="DF355" s="1103"/>
      <c r="DG355" s="1103"/>
      <c r="DH355" s="1103"/>
      <c r="DI355" s="1103"/>
      <c r="DJ355" s="1103"/>
      <c r="DK355" s="1104"/>
      <c r="DL355" s="1103"/>
      <c r="DM355" s="1103"/>
      <c r="DN355" s="1103"/>
      <c r="DO355" s="1103"/>
      <c r="DP355" s="1103"/>
      <c r="DQ355" s="1103"/>
      <c r="DR355" s="1103"/>
      <c r="DS355" s="1103"/>
      <c r="DT355" s="1103"/>
      <c r="DU355" s="1103"/>
      <c r="DV355" s="1103"/>
      <c r="DW355" s="1103"/>
      <c r="DX355" s="1103"/>
      <c r="DY355" s="1103"/>
      <c r="DZ355" s="1103"/>
      <c r="EA355" s="1103"/>
      <c r="EB355" s="1103"/>
      <c r="EC355" s="1103"/>
      <c r="ED355" s="1103"/>
      <c r="EE355" s="1103"/>
      <c r="EF355" s="1103"/>
      <c r="EG355" s="1103"/>
      <c r="EH355" s="1103"/>
      <c r="EI355" s="1103"/>
      <c r="EJ355" s="1103"/>
      <c r="EK355" s="1103"/>
      <c r="EL355" s="1104"/>
      <c r="EM355" s="1103"/>
      <c r="EN355" s="1132"/>
      <c r="EO355" s="1103"/>
      <c r="EP355" s="1103"/>
      <c r="EQ355" s="1103"/>
      <c r="ER355" s="1103"/>
      <c r="ES355" s="1103"/>
      <c r="ET355" s="1103"/>
      <c r="EU355" s="1103"/>
      <c r="EV355" s="1103"/>
      <c r="EW355" s="1103"/>
      <c r="EX355" s="1103"/>
      <c r="EY355" s="1103"/>
      <c r="EZ355" s="1103"/>
      <c r="FA355" s="1103"/>
      <c r="FB355" s="1103"/>
      <c r="FC355" s="1103"/>
      <c r="FD355" s="1103"/>
      <c r="FE355" s="1103"/>
      <c r="FF355" s="1105"/>
      <c r="FG355" s="1103"/>
      <c r="FH355" s="1103"/>
      <c r="FI355" s="1103"/>
      <c r="FJ355" s="1103"/>
      <c r="FK355" s="1103"/>
      <c r="FL355" s="1103"/>
      <c r="FM355" s="1103"/>
      <c r="FN355" s="1103"/>
      <c r="FO355" s="1103"/>
      <c r="FP355" s="1103"/>
      <c r="FQ355" s="1106"/>
      <c r="FR355" s="1106"/>
      <c r="FS355" s="1103"/>
      <c r="FT355" s="1103"/>
      <c r="FU355" s="1103"/>
      <c r="FV355" s="1103"/>
      <c r="FW355" s="1103"/>
      <c r="FX355" s="1103"/>
      <c r="FY355" s="1103"/>
      <c r="FZ355" s="1103"/>
      <c r="GA355" s="1103"/>
      <c r="GB355" s="1103"/>
      <c r="GC355" s="1103"/>
      <c r="GD355" s="1107"/>
      <c r="GE355" s="1107"/>
      <c r="GF355" s="1107"/>
      <c r="GG355" s="1107"/>
      <c r="GH355" s="1108"/>
      <c r="GI355" s="1109"/>
      <c r="GJ355" s="1107"/>
      <c r="GK355" s="1107"/>
      <c r="GL355" s="1107"/>
      <c r="GM355" s="1107"/>
      <c r="GN355" s="1107"/>
      <c r="GO355" s="1107"/>
      <c r="GP355" s="1110"/>
      <c r="GQ355" s="1110"/>
      <c r="GR355" s="1110"/>
      <c r="GS355" s="1110"/>
      <c r="GT355" s="1110"/>
      <c r="GU355" s="1110"/>
      <c r="GV355" s="1110"/>
      <c r="GW355" s="1110"/>
      <c r="GX355" s="1110"/>
      <c r="GY355" s="1110"/>
      <c r="GZ355" s="1110"/>
      <c r="HA355" s="1110"/>
      <c r="HB355" s="1110"/>
      <c r="HC355" s="1110"/>
      <c r="HD355" s="1110"/>
      <c r="HE355" s="1110"/>
      <c r="HF355" s="1110"/>
      <c r="HG355" s="1110"/>
      <c r="HH355" s="1110"/>
      <c r="HI355" s="1110"/>
      <c r="HJ355" s="1110"/>
      <c r="HK355" s="1110"/>
      <c r="HL355" s="1110"/>
      <c r="HM355" s="1110"/>
      <c r="HN355" s="1110"/>
      <c r="HO355" s="1110"/>
      <c r="HP355" s="1110"/>
      <c r="HQ355" s="1110"/>
      <c r="HR355" s="1110"/>
      <c r="HS355" s="1110"/>
      <c r="HT355" s="1110"/>
      <c r="HU355" s="1110"/>
      <c r="HV355" s="1110"/>
      <c r="HW355" s="1110"/>
      <c r="HX355" s="1110"/>
      <c r="HY355" s="1110"/>
      <c r="HZ355" s="1110"/>
      <c r="IA355" s="1110"/>
      <c r="IB355" s="1110"/>
      <c r="IC355" s="1110"/>
      <c r="ID355" s="1109"/>
      <c r="IE355" s="1109"/>
      <c r="IF355" s="1110"/>
      <c r="IG355" s="1111"/>
      <c r="IH355" s="1110"/>
      <c r="II355" s="1110"/>
      <c r="IJ355" s="1110"/>
      <c r="IK355" s="1110"/>
      <c r="IL355" s="1110"/>
      <c r="IM355" s="1110"/>
      <c r="IN355" s="1110"/>
      <c r="IO355" s="1110"/>
      <c r="IP355" s="1110"/>
      <c r="IQ355" s="1110"/>
      <c r="IR355" s="1110"/>
      <c r="IS355" s="1110"/>
      <c r="IT355" s="1110"/>
      <c r="IU355" s="1110"/>
      <c r="IV355" s="1110"/>
      <c r="IW355" s="1110"/>
      <c r="IX355" s="1110"/>
      <c r="IY355" s="1110"/>
      <c r="IZ355" s="1110"/>
      <c r="JA355" s="1110"/>
      <c r="JB355" s="1110"/>
      <c r="JC355" s="1110"/>
      <c r="JD355" s="1110"/>
      <c r="JE355" s="1110"/>
      <c r="JF355" s="1110"/>
      <c r="JG355" s="1110"/>
      <c r="JH355" s="1110"/>
      <c r="JI355" s="1110"/>
      <c r="JJ355" s="1110"/>
      <c r="JK355" s="1112"/>
    </row>
    <row r="356" spans="1:271" s="1139" customFormat="1" ht="18.95" hidden="1" customHeight="1">
      <c r="A356" s="1175"/>
      <c r="B356" s="1128"/>
      <c r="C356" s="1127"/>
      <c r="D356" s="1127"/>
      <c r="E356" s="1128"/>
      <c r="F356" s="1128"/>
      <c r="G356" s="1128"/>
      <c r="H356" s="1127"/>
      <c r="I356" s="1129"/>
      <c r="J356" s="1129"/>
      <c r="K356" s="1130"/>
      <c r="L356" s="1130"/>
      <c r="M356" s="1130"/>
      <c r="N356" s="1131"/>
      <c r="O356" s="1142"/>
      <c r="P356" s="1142"/>
      <c r="Q356" s="1131"/>
      <c r="R356" s="1131"/>
      <c r="S356" s="1131"/>
      <c r="T356" s="1131"/>
      <c r="U356" s="1131"/>
      <c r="V356" s="1131"/>
      <c r="W356" s="1059"/>
      <c r="X356" s="1131"/>
      <c r="Y356" s="1143"/>
      <c r="Z356" s="1143"/>
      <c r="AA356" s="1144"/>
      <c r="AB356" s="1132"/>
      <c r="AC356" s="1132"/>
      <c r="AD356" s="1132"/>
      <c r="AE356" s="1132"/>
      <c r="AF356" s="1132"/>
      <c r="AG356" s="1132"/>
      <c r="AH356" s="1132"/>
      <c r="AI356" s="1132"/>
      <c r="AJ356" s="1132"/>
      <c r="AK356" s="1132"/>
      <c r="AL356" s="1132"/>
      <c r="AM356" s="1132"/>
      <c r="AN356" s="1144"/>
      <c r="AO356" s="1132"/>
      <c r="AP356" s="1132"/>
      <c r="AQ356" s="1132"/>
      <c r="AR356" s="1132"/>
      <c r="AS356" s="1132"/>
      <c r="AT356" s="1132"/>
      <c r="AU356" s="1132"/>
      <c r="AV356" s="1132"/>
      <c r="AW356" s="1132"/>
      <c r="AX356" s="1132"/>
      <c r="AY356" s="1132"/>
      <c r="AZ356" s="1132"/>
      <c r="BA356" s="1132"/>
      <c r="BB356" s="1132"/>
      <c r="BC356" s="1132"/>
      <c r="BD356" s="1132"/>
      <c r="BE356" s="1132"/>
      <c r="BF356" s="1132"/>
      <c r="BG356" s="1132"/>
      <c r="BH356" s="1132"/>
      <c r="BI356" s="1132"/>
      <c r="BJ356" s="1132"/>
      <c r="BK356" s="1132"/>
      <c r="BL356" s="1132"/>
      <c r="BM356" s="1132"/>
      <c r="BN356" s="1132"/>
      <c r="BO356" s="1132"/>
      <c r="BP356" s="1132"/>
      <c r="BQ356" s="1132"/>
      <c r="BR356" s="1132"/>
      <c r="BS356" s="1132"/>
      <c r="BT356" s="1132"/>
      <c r="BU356" s="1132"/>
      <c r="BV356" s="1132"/>
      <c r="BW356" s="1132"/>
      <c r="BX356" s="1132"/>
      <c r="BY356" s="1132"/>
      <c r="BZ356" s="1132"/>
      <c r="CA356" s="1132"/>
      <c r="CB356" s="1132"/>
      <c r="CC356" s="1132"/>
      <c r="CD356" s="1132"/>
      <c r="CE356" s="1132"/>
      <c r="CF356" s="1132"/>
      <c r="CG356" s="1132"/>
      <c r="CH356" s="1132"/>
      <c r="CI356" s="1132"/>
      <c r="CJ356" s="1132"/>
      <c r="CK356" s="1132"/>
      <c r="CL356" s="1132"/>
      <c r="CM356" s="1132"/>
      <c r="CN356" s="1132"/>
      <c r="CO356" s="1132"/>
      <c r="CP356" s="1132"/>
      <c r="CQ356" s="1132"/>
      <c r="CR356" s="1132"/>
      <c r="CS356" s="1132"/>
      <c r="CT356" s="1132"/>
      <c r="CU356" s="1132"/>
      <c r="CV356" s="1132"/>
      <c r="CW356" s="1132"/>
      <c r="CX356" s="1132"/>
      <c r="CY356" s="1132"/>
      <c r="CZ356" s="1132"/>
      <c r="DA356" s="1132"/>
      <c r="DB356" s="1132"/>
      <c r="DC356" s="1132"/>
      <c r="DD356" s="1132"/>
      <c r="DE356" s="1132"/>
      <c r="DF356" s="1132"/>
      <c r="DG356" s="1132"/>
      <c r="DH356" s="1132"/>
      <c r="DI356" s="1132"/>
      <c r="DJ356" s="1132"/>
      <c r="DK356" s="1144"/>
      <c r="DL356" s="1132"/>
      <c r="DM356" s="1132"/>
      <c r="DN356" s="1132"/>
      <c r="DO356" s="1132"/>
      <c r="DP356" s="1132"/>
      <c r="DQ356" s="1132"/>
      <c r="DR356" s="1132"/>
      <c r="DS356" s="1132"/>
      <c r="DT356" s="1132"/>
      <c r="DU356" s="1132"/>
      <c r="DV356" s="1132"/>
      <c r="DW356" s="1132"/>
      <c r="DX356" s="1132"/>
      <c r="DY356" s="1132"/>
      <c r="DZ356" s="1132"/>
      <c r="EA356" s="1132"/>
      <c r="EB356" s="1132"/>
      <c r="EC356" s="1132"/>
      <c r="ED356" s="1132"/>
      <c r="EE356" s="1132"/>
      <c r="EF356" s="1132"/>
      <c r="EG356" s="1132"/>
      <c r="EH356" s="1132"/>
      <c r="EI356" s="1132"/>
      <c r="EJ356" s="1132"/>
      <c r="EK356" s="1132"/>
      <c r="EL356" s="1144"/>
      <c r="EM356" s="1132"/>
      <c r="EN356" s="1132"/>
      <c r="EO356" s="1132"/>
      <c r="EP356" s="1132"/>
      <c r="EQ356" s="1103"/>
      <c r="ER356" s="1132"/>
      <c r="ES356" s="1132"/>
      <c r="ET356" s="1132"/>
      <c r="EU356" s="1132"/>
      <c r="EV356" s="1132"/>
      <c r="EW356" s="1132"/>
      <c r="EX356" s="1132"/>
      <c r="EY356" s="1132"/>
      <c r="EZ356" s="1132"/>
      <c r="FA356" s="1132"/>
      <c r="FB356" s="1132"/>
      <c r="FC356" s="1132"/>
      <c r="FD356" s="1132"/>
      <c r="FE356" s="1132"/>
      <c r="FF356" s="1145"/>
      <c r="FG356" s="1132"/>
      <c r="FH356" s="1132"/>
      <c r="FI356" s="1132"/>
      <c r="FJ356" s="1132"/>
      <c r="FK356" s="1132"/>
      <c r="FL356" s="1132"/>
      <c r="FM356" s="1132"/>
      <c r="FN356" s="1132"/>
      <c r="FO356" s="1132"/>
      <c r="FP356" s="1132"/>
      <c r="FQ356" s="1132"/>
      <c r="FR356" s="1106"/>
      <c r="FS356" s="1132"/>
      <c r="FT356" s="1132"/>
      <c r="FU356" s="1132"/>
      <c r="FV356" s="1132"/>
      <c r="FW356" s="1132"/>
      <c r="FX356" s="1132"/>
      <c r="FY356" s="1132"/>
      <c r="FZ356" s="1132"/>
      <c r="GA356" s="1132"/>
      <c r="GB356" s="1132"/>
      <c r="GC356" s="1132"/>
      <c r="GD356" s="1133"/>
      <c r="GE356" s="1133"/>
      <c r="GF356" s="1133"/>
      <c r="GG356" s="1133"/>
      <c r="GH356" s="1134"/>
      <c r="GI356" s="1109"/>
      <c r="GJ356" s="1133"/>
      <c r="GK356" s="1133"/>
      <c r="GL356" s="1133"/>
      <c r="GM356" s="1133"/>
      <c r="GN356" s="1133"/>
      <c r="GO356" s="1133"/>
      <c r="GP356" s="1135"/>
      <c r="GQ356" s="1135"/>
      <c r="GR356" s="1135"/>
      <c r="GS356" s="1135"/>
      <c r="GT356" s="1135"/>
      <c r="GU356" s="1135"/>
      <c r="GV356" s="1135"/>
      <c r="GW356" s="1135"/>
      <c r="GX356" s="1135"/>
      <c r="GY356" s="1135"/>
      <c r="GZ356" s="1135"/>
      <c r="HA356" s="1135"/>
      <c r="HB356" s="1135"/>
      <c r="HC356" s="1135"/>
      <c r="HD356" s="1135"/>
      <c r="HE356" s="1135"/>
      <c r="HF356" s="1135"/>
      <c r="HG356" s="1135"/>
      <c r="HH356" s="1135"/>
      <c r="HI356" s="1135"/>
      <c r="HJ356" s="1135"/>
      <c r="HK356" s="1135"/>
      <c r="HL356" s="1135"/>
      <c r="HM356" s="1135"/>
      <c r="HN356" s="1135"/>
      <c r="HO356" s="1135"/>
      <c r="HP356" s="1135"/>
      <c r="HQ356" s="1135"/>
      <c r="HR356" s="1135"/>
      <c r="HS356" s="1135"/>
      <c r="HT356" s="1135"/>
      <c r="HU356" s="1135"/>
      <c r="HV356" s="1135"/>
      <c r="HW356" s="1135"/>
      <c r="HX356" s="1135"/>
      <c r="HY356" s="1135"/>
      <c r="HZ356" s="1135"/>
      <c r="IA356" s="1135"/>
      <c r="IB356" s="1135"/>
      <c r="IC356" s="1135"/>
      <c r="ID356" s="1136"/>
      <c r="IE356" s="1109"/>
      <c r="IF356" s="1135"/>
      <c r="IG356" s="1137"/>
      <c r="IH356" s="1135"/>
      <c r="II356" s="1135"/>
      <c r="IJ356" s="1135"/>
      <c r="IK356" s="1135"/>
      <c r="IL356" s="1135"/>
      <c r="IM356" s="1135"/>
      <c r="IN356" s="1135"/>
      <c r="IO356" s="1135"/>
      <c r="IP356" s="1135"/>
      <c r="IQ356" s="1135"/>
      <c r="IR356" s="1135"/>
      <c r="IS356" s="1135"/>
      <c r="IT356" s="1135"/>
      <c r="IU356" s="1135"/>
      <c r="IV356" s="1135"/>
      <c r="IW356" s="1135"/>
      <c r="IX356" s="1135"/>
      <c r="IY356" s="1135"/>
      <c r="IZ356" s="1135"/>
      <c r="JA356" s="1135"/>
      <c r="JB356" s="1135"/>
      <c r="JC356" s="1135"/>
      <c r="JD356" s="1135"/>
      <c r="JE356" s="1135"/>
      <c r="JF356" s="1135"/>
      <c r="JG356" s="1135"/>
      <c r="JH356" s="1135"/>
      <c r="JI356" s="1135"/>
      <c r="JJ356" s="1135"/>
      <c r="JK356" s="1112"/>
    </row>
    <row r="357" spans="1:271" ht="18.95" hidden="1" customHeight="1">
      <c r="A357" s="1174"/>
      <c r="B357" s="1116"/>
      <c r="C357" s="1115"/>
      <c r="D357" s="1115"/>
      <c r="E357" s="1116"/>
      <c r="F357" s="1116"/>
      <c r="G357" s="1116"/>
      <c r="H357" s="1115"/>
      <c r="I357" s="1117"/>
      <c r="J357" s="1117"/>
      <c r="K357" s="1118"/>
      <c r="L357" s="1118"/>
      <c r="M357" s="1118"/>
      <c r="N357" s="1119"/>
      <c r="O357" s="1045"/>
      <c r="P357" s="1121"/>
      <c r="Q357" s="1119"/>
      <c r="R357" s="1119"/>
      <c r="S357" s="1119"/>
      <c r="T357" s="1119"/>
      <c r="U357" s="1119"/>
      <c r="V357" s="1119"/>
      <c r="W357" s="1044"/>
      <c r="X357" s="1119"/>
      <c r="Y357" s="1122"/>
      <c r="Z357" s="1122"/>
      <c r="AA357" s="1104"/>
      <c r="AB357" s="1103"/>
      <c r="AC357" s="1103"/>
      <c r="AD357" s="1103"/>
      <c r="AE357" s="1103"/>
      <c r="AF357" s="1103"/>
      <c r="AG357" s="1103"/>
      <c r="AH357" s="1103"/>
      <c r="AI357" s="1103"/>
      <c r="AJ357" s="1103"/>
      <c r="AK357" s="1103"/>
      <c r="AL357" s="1103"/>
      <c r="AM357" s="1103"/>
      <c r="AN357" s="1104"/>
      <c r="AO357" s="1103"/>
      <c r="AP357" s="1103"/>
      <c r="AQ357" s="1103"/>
      <c r="AR357" s="1103"/>
      <c r="AS357" s="1103"/>
      <c r="AT357" s="1103"/>
      <c r="AU357" s="1103"/>
      <c r="AV357" s="1103"/>
      <c r="AW357" s="1103"/>
      <c r="AX357" s="1103"/>
      <c r="AY357" s="1103"/>
      <c r="AZ357" s="1103"/>
      <c r="BA357" s="1103"/>
      <c r="BB357" s="1103"/>
      <c r="BC357" s="1103"/>
      <c r="BD357" s="1103"/>
      <c r="BE357" s="1103"/>
      <c r="BF357" s="1103"/>
      <c r="BG357" s="1103"/>
      <c r="BH357" s="1103"/>
      <c r="BI357" s="1103"/>
      <c r="BJ357" s="1103"/>
      <c r="BK357" s="1103"/>
      <c r="BL357" s="1103"/>
      <c r="BM357" s="1103"/>
      <c r="BN357" s="1103"/>
      <c r="BO357" s="1103"/>
      <c r="BP357" s="1103"/>
      <c r="BQ357" s="1103"/>
      <c r="BR357" s="1103"/>
      <c r="BS357" s="1103"/>
      <c r="BT357" s="1103"/>
      <c r="BU357" s="1103"/>
      <c r="BV357" s="1103"/>
      <c r="BW357" s="1103"/>
      <c r="BX357" s="1103"/>
      <c r="BY357" s="1103"/>
      <c r="BZ357" s="1103"/>
      <c r="CA357" s="1103"/>
      <c r="CB357" s="1103"/>
      <c r="CC357" s="1103"/>
      <c r="CD357" s="1103"/>
      <c r="CE357" s="1103"/>
      <c r="CF357" s="1103"/>
      <c r="CG357" s="1103"/>
      <c r="CH357" s="1103"/>
      <c r="CI357" s="1103"/>
      <c r="CJ357" s="1103"/>
      <c r="CK357" s="1103"/>
      <c r="CL357" s="1103"/>
      <c r="CM357" s="1103"/>
      <c r="CN357" s="1103"/>
      <c r="CO357" s="1103"/>
      <c r="CP357" s="1103"/>
      <c r="CQ357" s="1103"/>
      <c r="CR357" s="1103"/>
      <c r="CS357" s="1103"/>
      <c r="CT357" s="1103"/>
      <c r="CU357" s="1103"/>
      <c r="CV357" s="1103"/>
      <c r="CW357" s="1103"/>
      <c r="CX357" s="1103"/>
      <c r="CY357" s="1103"/>
      <c r="CZ357" s="1103"/>
      <c r="DA357" s="1103"/>
      <c r="DB357" s="1103"/>
      <c r="DC357" s="1103"/>
      <c r="DD357" s="1103"/>
      <c r="DE357" s="1103"/>
      <c r="DF357" s="1103"/>
      <c r="DG357" s="1103"/>
      <c r="DH357" s="1103"/>
      <c r="DI357" s="1103"/>
      <c r="DJ357" s="1103"/>
      <c r="DK357" s="1104"/>
      <c r="DL357" s="1103"/>
      <c r="DM357" s="1103"/>
      <c r="DN357" s="1103"/>
      <c r="DO357" s="1103"/>
      <c r="DP357" s="1103"/>
      <c r="DQ357" s="1103"/>
      <c r="DR357" s="1103"/>
      <c r="DS357" s="1103"/>
      <c r="DT357" s="1103"/>
      <c r="DU357" s="1103"/>
      <c r="DV357" s="1103"/>
      <c r="DW357" s="1103"/>
      <c r="DX357" s="1103"/>
      <c r="DY357" s="1103"/>
      <c r="DZ357" s="1103"/>
      <c r="EA357" s="1103"/>
      <c r="EB357" s="1103"/>
      <c r="EC357" s="1103"/>
      <c r="ED357" s="1103"/>
      <c r="EE357" s="1103"/>
      <c r="EF357" s="1103"/>
      <c r="EG357" s="1103"/>
      <c r="EH357" s="1103"/>
      <c r="EI357" s="1103"/>
      <c r="EJ357" s="1103"/>
      <c r="EK357" s="1103"/>
      <c r="EL357" s="1104"/>
      <c r="EM357" s="1103"/>
      <c r="EN357" s="1132"/>
      <c r="EO357" s="1103"/>
      <c r="EP357" s="1103"/>
      <c r="EQ357" s="1103"/>
      <c r="ER357" s="1103"/>
      <c r="ES357" s="1103"/>
      <c r="ET357" s="1103"/>
      <c r="EU357" s="1103"/>
      <c r="EV357" s="1103"/>
      <c r="EW357" s="1103"/>
      <c r="EX357" s="1103"/>
      <c r="EY357" s="1103"/>
      <c r="EZ357" s="1103"/>
      <c r="FA357" s="1103"/>
      <c r="FB357" s="1103"/>
      <c r="FC357" s="1103"/>
      <c r="FD357" s="1103"/>
      <c r="FE357" s="1103"/>
      <c r="FF357" s="1105"/>
      <c r="FG357" s="1103"/>
      <c r="FH357" s="1103"/>
      <c r="FI357" s="1103"/>
      <c r="FJ357" s="1103"/>
      <c r="FK357" s="1103"/>
      <c r="FL357" s="1103"/>
      <c r="FM357" s="1103"/>
      <c r="FN357" s="1103"/>
      <c r="FO357" s="1103"/>
      <c r="FP357" s="1103"/>
      <c r="FQ357" s="1106"/>
      <c r="FR357" s="1106"/>
      <c r="FS357" s="1103"/>
      <c r="FT357" s="1103"/>
      <c r="FU357" s="1103"/>
      <c r="FV357" s="1103"/>
      <c r="FW357" s="1103"/>
      <c r="FX357" s="1103"/>
      <c r="FY357" s="1103"/>
      <c r="FZ357" s="1103"/>
      <c r="GA357" s="1103"/>
      <c r="GB357" s="1103"/>
      <c r="GC357" s="1103"/>
      <c r="GD357" s="1107"/>
      <c r="GE357" s="1107"/>
      <c r="GF357" s="1107"/>
      <c r="GG357" s="1107"/>
      <c r="GH357" s="1108"/>
      <c r="GI357" s="1109"/>
      <c r="GJ357" s="1107"/>
      <c r="GK357" s="1107"/>
      <c r="GL357" s="1107"/>
      <c r="GM357" s="1107"/>
      <c r="GN357" s="1107"/>
      <c r="GO357" s="1107"/>
      <c r="GP357" s="1110"/>
      <c r="GQ357" s="1110"/>
      <c r="GR357" s="1110"/>
      <c r="GS357" s="1110"/>
      <c r="GT357" s="1110"/>
      <c r="GU357" s="1110"/>
      <c r="GV357" s="1110"/>
      <c r="GW357" s="1110"/>
      <c r="GX357" s="1110"/>
      <c r="GY357" s="1110"/>
      <c r="GZ357" s="1110"/>
      <c r="HA357" s="1110"/>
      <c r="HB357" s="1110"/>
      <c r="HC357" s="1110"/>
      <c r="HD357" s="1110"/>
      <c r="HE357" s="1110"/>
      <c r="HF357" s="1110"/>
      <c r="HG357" s="1110"/>
      <c r="HH357" s="1110"/>
      <c r="HI357" s="1110"/>
      <c r="HJ357" s="1110"/>
      <c r="HK357" s="1110"/>
      <c r="HL357" s="1110"/>
      <c r="HM357" s="1110"/>
      <c r="HN357" s="1110"/>
      <c r="HO357" s="1110"/>
      <c r="HP357" s="1110"/>
      <c r="HQ357" s="1110"/>
      <c r="HR357" s="1110"/>
      <c r="HS357" s="1110"/>
      <c r="HT357" s="1110"/>
      <c r="HU357" s="1110"/>
      <c r="HV357" s="1110"/>
      <c r="HW357" s="1110"/>
      <c r="HX357" s="1110"/>
      <c r="HY357" s="1110"/>
      <c r="HZ357" s="1110"/>
      <c r="IA357" s="1110"/>
      <c r="IB357" s="1110"/>
      <c r="IC357" s="1110"/>
      <c r="ID357" s="1109"/>
      <c r="IE357" s="1109"/>
      <c r="IF357" s="1110"/>
      <c r="IG357" s="1111"/>
      <c r="IH357" s="1110"/>
      <c r="II357" s="1110"/>
      <c r="IJ357" s="1110"/>
      <c r="IK357" s="1110"/>
      <c r="IL357" s="1110"/>
      <c r="IM357" s="1110"/>
      <c r="IN357" s="1110"/>
      <c r="IO357" s="1110"/>
      <c r="IP357" s="1110"/>
      <c r="IQ357" s="1110"/>
      <c r="IR357" s="1110"/>
      <c r="IS357" s="1110"/>
      <c r="IT357" s="1110"/>
      <c r="IU357" s="1110"/>
      <c r="IV357" s="1110"/>
      <c r="IW357" s="1110"/>
      <c r="IX357" s="1110"/>
      <c r="IY357" s="1110"/>
      <c r="IZ357" s="1110"/>
      <c r="JA357" s="1110"/>
      <c r="JB357" s="1110"/>
      <c r="JC357" s="1110"/>
      <c r="JD357" s="1110"/>
      <c r="JE357" s="1110"/>
      <c r="JF357" s="1110"/>
      <c r="JG357" s="1110"/>
      <c r="JH357" s="1110"/>
      <c r="JI357" s="1110"/>
      <c r="JJ357" s="1110"/>
      <c r="JK357" s="1112"/>
    </row>
    <row r="358" spans="1:271" ht="18.95" hidden="1" customHeight="1">
      <c r="A358" s="1174"/>
      <c r="B358" s="1116"/>
      <c r="C358" s="1115"/>
      <c r="D358" s="1115"/>
      <c r="E358" s="1116"/>
      <c r="F358" s="1116"/>
      <c r="G358" s="1116"/>
      <c r="H358" s="1115"/>
      <c r="I358" s="1117"/>
      <c r="J358" s="1117"/>
      <c r="K358" s="1118"/>
      <c r="L358" s="1118"/>
      <c r="M358" s="1118"/>
      <c r="N358" s="1119"/>
      <c r="O358" s="1121"/>
      <c r="P358" s="1121"/>
      <c r="Q358" s="1119"/>
      <c r="R358" s="1119"/>
      <c r="S358" s="1119"/>
      <c r="T358" s="1119"/>
      <c r="U358" s="1119"/>
      <c r="V358" s="1119"/>
      <c r="W358" s="1044"/>
      <c r="X358" s="1119"/>
      <c r="Y358" s="1122"/>
      <c r="Z358" s="1122"/>
      <c r="AA358" s="1104"/>
      <c r="AB358" s="1103"/>
      <c r="AC358" s="1103"/>
      <c r="AD358" s="1103"/>
      <c r="AE358" s="1103"/>
      <c r="AF358" s="1103"/>
      <c r="AG358" s="1103"/>
      <c r="AH358" s="1103"/>
      <c r="AI358" s="1103"/>
      <c r="AJ358" s="1103"/>
      <c r="AK358" s="1103"/>
      <c r="AL358" s="1103"/>
      <c r="AM358" s="1103"/>
      <c r="AN358" s="1104"/>
      <c r="AO358" s="1103"/>
      <c r="AP358" s="1103"/>
      <c r="AQ358" s="1103"/>
      <c r="AR358" s="1103"/>
      <c r="AS358" s="1103"/>
      <c r="AT358" s="1103"/>
      <c r="AU358" s="1103"/>
      <c r="AV358" s="1103"/>
      <c r="AW358" s="1103"/>
      <c r="AX358" s="1103"/>
      <c r="AY358" s="1103"/>
      <c r="AZ358" s="1103"/>
      <c r="BA358" s="1103"/>
      <c r="BB358" s="1103"/>
      <c r="BC358" s="1103"/>
      <c r="BD358" s="1103"/>
      <c r="BE358" s="1103"/>
      <c r="BF358" s="1103"/>
      <c r="BG358" s="1103"/>
      <c r="BH358" s="1103"/>
      <c r="BI358" s="1103"/>
      <c r="BJ358" s="1103"/>
      <c r="BK358" s="1103"/>
      <c r="BL358" s="1103"/>
      <c r="BM358" s="1103"/>
      <c r="BN358" s="1103"/>
      <c r="BO358" s="1103"/>
      <c r="BP358" s="1103"/>
      <c r="BQ358" s="1103"/>
      <c r="BR358" s="1103"/>
      <c r="BS358" s="1103"/>
      <c r="BT358" s="1103"/>
      <c r="BU358" s="1103"/>
      <c r="BV358" s="1103"/>
      <c r="BW358" s="1103"/>
      <c r="BX358" s="1103"/>
      <c r="BY358" s="1103"/>
      <c r="BZ358" s="1103"/>
      <c r="CA358" s="1103"/>
      <c r="CB358" s="1103"/>
      <c r="CC358" s="1103"/>
      <c r="CD358" s="1103"/>
      <c r="CE358" s="1103"/>
      <c r="CF358" s="1103"/>
      <c r="CG358" s="1103"/>
      <c r="CH358" s="1103"/>
      <c r="CI358" s="1103"/>
      <c r="CJ358" s="1103"/>
      <c r="CK358" s="1103"/>
      <c r="CL358" s="1103"/>
      <c r="CM358" s="1103"/>
      <c r="CN358" s="1103"/>
      <c r="CO358" s="1103"/>
      <c r="CP358" s="1103"/>
      <c r="CQ358" s="1103"/>
      <c r="CR358" s="1103"/>
      <c r="CS358" s="1103"/>
      <c r="CT358" s="1103"/>
      <c r="CU358" s="1103"/>
      <c r="CV358" s="1103"/>
      <c r="CW358" s="1103"/>
      <c r="CX358" s="1103"/>
      <c r="CY358" s="1103"/>
      <c r="CZ358" s="1103"/>
      <c r="DA358" s="1103"/>
      <c r="DB358" s="1103"/>
      <c r="DC358" s="1103"/>
      <c r="DD358" s="1103"/>
      <c r="DE358" s="1103"/>
      <c r="DF358" s="1103"/>
      <c r="DG358" s="1103"/>
      <c r="DH358" s="1103"/>
      <c r="DI358" s="1103"/>
      <c r="DJ358" s="1103"/>
      <c r="DK358" s="1104"/>
      <c r="DL358" s="1103"/>
      <c r="DM358" s="1103"/>
      <c r="DN358" s="1103"/>
      <c r="DO358" s="1103"/>
      <c r="DP358" s="1103"/>
      <c r="DQ358" s="1103"/>
      <c r="DR358" s="1103"/>
      <c r="DS358" s="1103"/>
      <c r="DT358" s="1103"/>
      <c r="DU358" s="1103"/>
      <c r="DV358" s="1103"/>
      <c r="DW358" s="1103"/>
      <c r="DX358" s="1103"/>
      <c r="DY358" s="1103"/>
      <c r="DZ358" s="1103"/>
      <c r="EA358" s="1103"/>
      <c r="EB358" s="1103"/>
      <c r="EC358" s="1103"/>
      <c r="ED358" s="1103"/>
      <c r="EE358" s="1103"/>
      <c r="EF358" s="1103"/>
      <c r="EG358" s="1103"/>
      <c r="EH358" s="1103"/>
      <c r="EI358" s="1103"/>
      <c r="EJ358" s="1103"/>
      <c r="EK358" s="1103"/>
      <c r="EL358" s="1104"/>
      <c r="EM358" s="1103"/>
      <c r="EN358" s="1132"/>
      <c r="EO358" s="1103"/>
      <c r="EP358" s="1103"/>
      <c r="EQ358" s="1103"/>
      <c r="ER358" s="1103"/>
      <c r="ES358" s="1103"/>
      <c r="ET358" s="1103"/>
      <c r="EU358" s="1103"/>
      <c r="EV358" s="1103"/>
      <c r="EW358" s="1103"/>
      <c r="EX358" s="1103"/>
      <c r="EY358" s="1103"/>
      <c r="EZ358" s="1103"/>
      <c r="FA358" s="1103"/>
      <c r="FB358" s="1103"/>
      <c r="FC358" s="1103"/>
      <c r="FD358" s="1103"/>
      <c r="FE358" s="1103"/>
      <c r="FF358" s="1105"/>
      <c r="FG358" s="1103"/>
      <c r="FH358" s="1103"/>
      <c r="FI358" s="1103"/>
      <c r="FJ358" s="1103"/>
      <c r="FK358" s="1103"/>
      <c r="FL358" s="1103"/>
      <c r="FM358" s="1103"/>
      <c r="FN358" s="1103"/>
      <c r="FO358" s="1103"/>
      <c r="FP358" s="1103"/>
      <c r="FQ358" s="1106"/>
      <c r="FR358" s="1106"/>
      <c r="FS358" s="1103"/>
      <c r="FT358" s="1103"/>
      <c r="FU358" s="1103"/>
      <c r="FV358" s="1103"/>
      <c r="FW358" s="1103"/>
      <c r="FX358" s="1103"/>
      <c r="FY358" s="1103"/>
      <c r="FZ358" s="1103"/>
      <c r="GA358" s="1103"/>
      <c r="GB358" s="1103"/>
      <c r="GC358" s="1103"/>
      <c r="GD358" s="1107"/>
      <c r="GE358" s="1107"/>
      <c r="GF358" s="1107"/>
      <c r="GG358" s="1107"/>
      <c r="GH358" s="1108"/>
      <c r="GI358" s="1109"/>
      <c r="GJ358" s="1107"/>
      <c r="GK358" s="1107"/>
      <c r="GL358" s="1107"/>
      <c r="GM358" s="1107"/>
      <c r="GN358" s="1107"/>
      <c r="GO358" s="1107"/>
      <c r="GP358" s="1110"/>
      <c r="GQ358" s="1110"/>
      <c r="GR358" s="1110"/>
      <c r="GS358" s="1110"/>
      <c r="GT358" s="1110"/>
      <c r="GU358" s="1110"/>
      <c r="GV358" s="1110"/>
      <c r="GW358" s="1110"/>
      <c r="GX358" s="1110"/>
      <c r="GY358" s="1110"/>
      <c r="GZ358" s="1110"/>
      <c r="HA358" s="1110"/>
      <c r="HB358" s="1110"/>
      <c r="HC358" s="1110"/>
      <c r="HD358" s="1110"/>
      <c r="HE358" s="1110"/>
      <c r="HF358" s="1110"/>
      <c r="HG358" s="1110"/>
      <c r="HH358" s="1110"/>
      <c r="HI358" s="1110"/>
      <c r="HJ358" s="1110"/>
      <c r="HK358" s="1110"/>
      <c r="HL358" s="1110"/>
      <c r="HM358" s="1110"/>
      <c r="HN358" s="1110"/>
      <c r="HO358" s="1110"/>
      <c r="HP358" s="1110"/>
      <c r="HQ358" s="1110"/>
      <c r="HR358" s="1110"/>
      <c r="HS358" s="1110"/>
      <c r="HT358" s="1110"/>
      <c r="HU358" s="1110"/>
      <c r="HV358" s="1110"/>
      <c r="HW358" s="1110"/>
      <c r="HX358" s="1110"/>
      <c r="HY358" s="1110"/>
      <c r="HZ358" s="1110"/>
      <c r="IA358" s="1110"/>
      <c r="IB358" s="1110"/>
      <c r="IC358" s="1110"/>
      <c r="ID358" s="1109"/>
      <c r="IE358" s="1109"/>
      <c r="IF358" s="1110"/>
      <c r="IG358" s="1111"/>
      <c r="IH358" s="1110"/>
      <c r="II358" s="1110"/>
      <c r="IJ358" s="1110"/>
      <c r="IK358" s="1110"/>
      <c r="IL358" s="1110"/>
      <c r="IM358" s="1110"/>
      <c r="IN358" s="1110"/>
      <c r="IO358" s="1110"/>
      <c r="IP358" s="1110"/>
      <c r="IQ358" s="1110"/>
      <c r="IR358" s="1110"/>
      <c r="IS358" s="1110"/>
      <c r="IT358" s="1110"/>
      <c r="IU358" s="1110"/>
      <c r="IV358" s="1110"/>
      <c r="IW358" s="1110"/>
      <c r="IX358" s="1110"/>
      <c r="IY358" s="1110"/>
      <c r="IZ358" s="1110"/>
      <c r="JA358" s="1110"/>
      <c r="JB358" s="1110"/>
      <c r="JC358" s="1110"/>
      <c r="JD358" s="1110"/>
      <c r="JE358" s="1110"/>
      <c r="JF358" s="1110"/>
      <c r="JG358" s="1110"/>
      <c r="JH358" s="1110"/>
      <c r="JI358" s="1110"/>
      <c r="JJ358" s="1110"/>
      <c r="JK358" s="1112"/>
    </row>
    <row r="359" spans="1:271" ht="18.95" hidden="1" customHeight="1">
      <c r="A359" s="1174"/>
      <c r="B359" s="1116"/>
      <c r="C359" s="1115"/>
      <c r="D359" s="1115"/>
      <c r="E359" s="1116"/>
      <c r="F359" s="1116"/>
      <c r="G359" s="1116"/>
      <c r="H359" s="1115"/>
      <c r="I359" s="1117"/>
      <c r="J359" s="1117"/>
      <c r="K359" s="1118"/>
      <c r="L359" s="1118"/>
      <c r="M359" s="1118"/>
      <c r="N359" s="1119"/>
      <c r="O359" s="1045"/>
      <c r="P359" s="1121"/>
      <c r="Q359" s="1119"/>
      <c r="R359" s="1119"/>
      <c r="S359" s="1119"/>
      <c r="T359" s="1119"/>
      <c r="U359" s="1119"/>
      <c r="V359" s="1119"/>
      <c r="W359" s="1044"/>
      <c r="X359" s="1119"/>
      <c r="Y359" s="1122"/>
      <c r="Z359" s="1122"/>
      <c r="AA359" s="1104"/>
      <c r="AB359" s="1103"/>
      <c r="AC359" s="1103"/>
      <c r="AD359" s="1103"/>
      <c r="AE359" s="1103"/>
      <c r="AF359" s="1103"/>
      <c r="AG359" s="1103"/>
      <c r="AH359" s="1103"/>
      <c r="AI359" s="1103"/>
      <c r="AJ359" s="1103"/>
      <c r="AK359" s="1103"/>
      <c r="AL359" s="1103"/>
      <c r="AM359" s="1103"/>
      <c r="AN359" s="1104"/>
      <c r="AO359" s="1103"/>
      <c r="AP359" s="1103"/>
      <c r="AQ359" s="1103"/>
      <c r="AR359" s="1103"/>
      <c r="AS359" s="1103"/>
      <c r="AT359" s="1103"/>
      <c r="AU359" s="1103"/>
      <c r="AV359" s="1103"/>
      <c r="AW359" s="1103"/>
      <c r="AX359" s="1103"/>
      <c r="AY359" s="1103"/>
      <c r="AZ359" s="1103"/>
      <c r="BA359" s="1103"/>
      <c r="BB359" s="1103"/>
      <c r="BC359" s="1103"/>
      <c r="BD359" s="1103"/>
      <c r="BE359" s="1103"/>
      <c r="BF359" s="1103"/>
      <c r="BG359" s="1103"/>
      <c r="BH359" s="1103"/>
      <c r="BI359" s="1103"/>
      <c r="BJ359" s="1103"/>
      <c r="BK359" s="1103"/>
      <c r="BL359" s="1103"/>
      <c r="BM359" s="1103"/>
      <c r="BN359" s="1103"/>
      <c r="BO359" s="1103"/>
      <c r="BP359" s="1103"/>
      <c r="BQ359" s="1103"/>
      <c r="BR359" s="1103"/>
      <c r="BS359" s="1103"/>
      <c r="BT359" s="1103"/>
      <c r="BU359" s="1103"/>
      <c r="BV359" s="1103"/>
      <c r="BW359" s="1103"/>
      <c r="BX359" s="1103"/>
      <c r="BY359" s="1103"/>
      <c r="BZ359" s="1103"/>
      <c r="CA359" s="1103"/>
      <c r="CB359" s="1103"/>
      <c r="CC359" s="1103"/>
      <c r="CD359" s="1103"/>
      <c r="CE359" s="1103"/>
      <c r="CF359" s="1103"/>
      <c r="CG359" s="1103"/>
      <c r="CH359" s="1103"/>
      <c r="CI359" s="1103"/>
      <c r="CJ359" s="1103"/>
      <c r="CK359" s="1103"/>
      <c r="CL359" s="1103"/>
      <c r="CM359" s="1103"/>
      <c r="CN359" s="1103"/>
      <c r="CO359" s="1103"/>
      <c r="CP359" s="1103"/>
      <c r="CQ359" s="1103"/>
      <c r="CR359" s="1103"/>
      <c r="CS359" s="1103"/>
      <c r="CT359" s="1103"/>
      <c r="CU359" s="1103"/>
      <c r="CV359" s="1103"/>
      <c r="CW359" s="1103"/>
      <c r="CX359" s="1103"/>
      <c r="CY359" s="1103"/>
      <c r="CZ359" s="1103"/>
      <c r="DA359" s="1103"/>
      <c r="DB359" s="1103"/>
      <c r="DC359" s="1103"/>
      <c r="DD359" s="1103"/>
      <c r="DE359" s="1103"/>
      <c r="DF359" s="1103"/>
      <c r="DG359" s="1103"/>
      <c r="DH359" s="1103"/>
      <c r="DI359" s="1103"/>
      <c r="DJ359" s="1103"/>
      <c r="DK359" s="1104"/>
      <c r="DL359" s="1103"/>
      <c r="DM359" s="1103"/>
      <c r="DN359" s="1103"/>
      <c r="DO359" s="1103"/>
      <c r="DP359" s="1103"/>
      <c r="DQ359" s="1103"/>
      <c r="DR359" s="1103"/>
      <c r="DS359" s="1103"/>
      <c r="DT359" s="1103"/>
      <c r="DU359" s="1103"/>
      <c r="DV359" s="1103"/>
      <c r="DW359" s="1103"/>
      <c r="DX359" s="1103"/>
      <c r="DY359" s="1103"/>
      <c r="DZ359" s="1103"/>
      <c r="EA359" s="1103"/>
      <c r="EB359" s="1103"/>
      <c r="EC359" s="1103"/>
      <c r="ED359" s="1103"/>
      <c r="EE359" s="1103"/>
      <c r="EF359" s="1103"/>
      <c r="EG359" s="1103"/>
      <c r="EH359" s="1103"/>
      <c r="EI359" s="1103"/>
      <c r="EJ359" s="1103"/>
      <c r="EK359" s="1103"/>
      <c r="EL359" s="1104"/>
      <c r="EM359" s="1103"/>
      <c r="EN359" s="1132"/>
      <c r="EO359" s="1103"/>
      <c r="EP359" s="1103"/>
      <c r="EQ359" s="1103"/>
      <c r="ER359" s="1103"/>
      <c r="ES359" s="1103"/>
      <c r="ET359" s="1103"/>
      <c r="EU359" s="1103"/>
      <c r="EV359" s="1103"/>
      <c r="EW359" s="1103"/>
      <c r="EX359" s="1103"/>
      <c r="EY359" s="1103"/>
      <c r="EZ359" s="1103"/>
      <c r="FA359" s="1103"/>
      <c r="FB359" s="1103"/>
      <c r="FC359" s="1103"/>
      <c r="FD359" s="1103"/>
      <c r="FE359" s="1103"/>
      <c r="FF359" s="1105"/>
      <c r="FG359" s="1103"/>
      <c r="FH359" s="1103"/>
      <c r="FI359" s="1103"/>
      <c r="FJ359" s="1103"/>
      <c r="FK359" s="1103"/>
      <c r="FL359" s="1103"/>
      <c r="FM359" s="1103"/>
      <c r="FN359" s="1103"/>
      <c r="FO359" s="1103"/>
      <c r="FP359" s="1103"/>
      <c r="FQ359" s="1106"/>
      <c r="FR359" s="1106"/>
      <c r="FS359" s="1103"/>
      <c r="FT359" s="1103"/>
      <c r="FU359" s="1103"/>
      <c r="FV359" s="1103"/>
      <c r="FW359" s="1103"/>
      <c r="FX359" s="1103"/>
      <c r="FY359" s="1103"/>
      <c r="FZ359" s="1103"/>
      <c r="GA359" s="1103"/>
      <c r="GB359" s="1103"/>
      <c r="GC359" s="1103"/>
      <c r="GD359" s="1107"/>
      <c r="GE359" s="1107"/>
      <c r="GF359" s="1107"/>
      <c r="GG359" s="1107"/>
      <c r="GH359" s="1108"/>
      <c r="GI359" s="1109"/>
      <c r="GJ359" s="1107"/>
      <c r="GK359" s="1107"/>
      <c r="GL359" s="1107"/>
      <c r="GM359" s="1107"/>
      <c r="GN359" s="1107"/>
      <c r="GO359" s="1107"/>
      <c r="GP359" s="1110"/>
      <c r="GQ359" s="1110"/>
      <c r="GR359" s="1110"/>
      <c r="GS359" s="1110"/>
      <c r="GT359" s="1110"/>
      <c r="GU359" s="1110"/>
      <c r="GV359" s="1110"/>
      <c r="GW359" s="1110"/>
      <c r="GX359" s="1110"/>
      <c r="GY359" s="1110"/>
      <c r="GZ359" s="1110"/>
      <c r="HA359" s="1110"/>
      <c r="HB359" s="1110"/>
      <c r="HC359" s="1110"/>
      <c r="HD359" s="1110"/>
      <c r="HE359" s="1110"/>
      <c r="HF359" s="1110"/>
      <c r="HG359" s="1110"/>
      <c r="HH359" s="1110"/>
      <c r="HI359" s="1110"/>
      <c r="HJ359" s="1110"/>
      <c r="HK359" s="1110"/>
      <c r="HL359" s="1110"/>
      <c r="HM359" s="1110"/>
      <c r="HN359" s="1110"/>
      <c r="HO359" s="1110"/>
      <c r="HP359" s="1110"/>
      <c r="HQ359" s="1110"/>
      <c r="HR359" s="1110"/>
      <c r="HS359" s="1110"/>
      <c r="HT359" s="1110"/>
      <c r="HU359" s="1110"/>
      <c r="HV359" s="1110"/>
      <c r="HW359" s="1110"/>
      <c r="HX359" s="1110"/>
      <c r="HY359" s="1110"/>
      <c r="HZ359" s="1110"/>
      <c r="IA359" s="1110"/>
      <c r="IB359" s="1110"/>
      <c r="IC359" s="1110"/>
      <c r="ID359" s="1109"/>
      <c r="IE359" s="1109"/>
      <c r="IF359" s="1110"/>
      <c r="IG359" s="1111"/>
      <c r="IH359" s="1110"/>
      <c r="II359" s="1110"/>
      <c r="IJ359" s="1110"/>
      <c r="IK359" s="1110"/>
      <c r="IL359" s="1110"/>
      <c r="IM359" s="1110"/>
      <c r="IN359" s="1110"/>
      <c r="IO359" s="1110"/>
      <c r="IP359" s="1110"/>
      <c r="IQ359" s="1110"/>
      <c r="IR359" s="1110"/>
      <c r="IS359" s="1110"/>
      <c r="IT359" s="1110"/>
      <c r="IU359" s="1110"/>
      <c r="IV359" s="1110"/>
      <c r="IW359" s="1110"/>
      <c r="IX359" s="1110"/>
      <c r="IY359" s="1110"/>
      <c r="IZ359" s="1110"/>
      <c r="JA359" s="1110"/>
      <c r="JB359" s="1110"/>
      <c r="JC359" s="1110"/>
      <c r="JD359" s="1110"/>
      <c r="JE359" s="1110"/>
      <c r="JF359" s="1110"/>
      <c r="JG359" s="1110"/>
      <c r="JH359" s="1110"/>
      <c r="JI359" s="1110"/>
      <c r="JJ359" s="1110"/>
      <c r="JK359" s="1112"/>
    </row>
    <row r="360" spans="1:271" ht="18.95" hidden="1" customHeight="1">
      <c r="A360" s="1174"/>
      <c r="B360" s="1116"/>
      <c r="C360" s="1115"/>
      <c r="D360" s="1115"/>
      <c r="E360" s="1116"/>
      <c r="F360" s="1116"/>
      <c r="G360" s="1116"/>
      <c r="H360" s="1115"/>
      <c r="I360" s="1117"/>
      <c r="J360" s="1117"/>
      <c r="K360" s="1118"/>
      <c r="L360" s="1118"/>
      <c r="M360" s="1118"/>
      <c r="N360" s="1119"/>
      <c r="O360" s="1121"/>
      <c r="P360" s="1121"/>
      <c r="Q360" s="1119"/>
      <c r="R360" s="1119"/>
      <c r="S360" s="1119"/>
      <c r="T360" s="1119"/>
      <c r="U360" s="1119"/>
      <c r="V360" s="1119"/>
      <c r="W360" s="1044"/>
      <c r="X360" s="1119"/>
      <c r="Y360" s="1122"/>
      <c r="Z360" s="1122"/>
      <c r="AA360" s="1104"/>
      <c r="AB360" s="1103"/>
      <c r="AC360" s="1103"/>
      <c r="AD360" s="1103"/>
      <c r="AE360" s="1103"/>
      <c r="AF360" s="1103"/>
      <c r="AG360" s="1103"/>
      <c r="AH360" s="1103"/>
      <c r="AI360" s="1103"/>
      <c r="AJ360" s="1103"/>
      <c r="AK360" s="1103"/>
      <c r="AL360" s="1103"/>
      <c r="AM360" s="1103"/>
      <c r="AN360" s="1104"/>
      <c r="AO360" s="1103"/>
      <c r="AP360" s="1103"/>
      <c r="AQ360" s="1103"/>
      <c r="AR360" s="1103"/>
      <c r="AS360" s="1103"/>
      <c r="AT360" s="1103"/>
      <c r="AU360" s="1103"/>
      <c r="AV360" s="1103"/>
      <c r="AW360" s="1103"/>
      <c r="AX360" s="1103"/>
      <c r="AY360" s="1103"/>
      <c r="AZ360" s="1103"/>
      <c r="BA360" s="1103"/>
      <c r="BB360" s="1103"/>
      <c r="BC360" s="1103"/>
      <c r="BD360" s="1103"/>
      <c r="BE360" s="1103"/>
      <c r="BF360" s="1103"/>
      <c r="BG360" s="1103"/>
      <c r="BH360" s="1103"/>
      <c r="BI360" s="1103"/>
      <c r="BJ360" s="1103"/>
      <c r="BK360" s="1103"/>
      <c r="BL360" s="1103"/>
      <c r="BM360" s="1103"/>
      <c r="BN360" s="1103"/>
      <c r="BO360" s="1103"/>
      <c r="BP360" s="1103"/>
      <c r="BQ360" s="1103"/>
      <c r="BR360" s="1103"/>
      <c r="BS360" s="1103"/>
      <c r="BT360" s="1103"/>
      <c r="BU360" s="1103"/>
      <c r="BV360" s="1103"/>
      <c r="BW360" s="1103"/>
      <c r="BX360" s="1103"/>
      <c r="BY360" s="1103"/>
      <c r="BZ360" s="1103"/>
      <c r="CA360" s="1103"/>
      <c r="CB360" s="1103"/>
      <c r="CC360" s="1103"/>
      <c r="CD360" s="1103"/>
      <c r="CE360" s="1103"/>
      <c r="CF360" s="1103"/>
      <c r="CG360" s="1103"/>
      <c r="CH360" s="1103"/>
      <c r="CI360" s="1103"/>
      <c r="CJ360" s="1103"/>
      <c r="CK360" s="1103"/>
      <c r="CL360" s="1103"/>
      <c r="CM360" s="1103"/>
      <c r="CN360" s="1103"/>
      <c r="CO360" s="1103"/>
      <c r="CP360" s="1103"/>
      <c r="CQ360" s="1103"/>
      <c r="CR360" s="1103"/>
      <c r="CS360" s="1103"/>
      <c r="CT360" s="1103"/>
      <c r="CU360" s="1103"/>
      <c r="CV360" s="1103"/>
      <c r="CW360" s="1103"/>
      <c r="CX360" s="1103"/>
      <c r="CY360" s="1103"/>
      <c r="CZ360" s="1103"/>
      <c r="DA360" s="1103"/>
      <c r="DB360" s="1103"/>
      <c r="DC360" s="1103"/>
      <c r="DD360" s="1103"/>
      <c r="DE360" s="1103"/>
      <c r="DF360" s="1103"/>
      <c r="DG360" s="1103"/>
      <c r="DH360" s="1103"/>
      <c r="DI360" s="1103"/>
      <c r="DJ360" s="1103"/>
      <c r="DK360" s="1104"/>
      <c r="DL360" s="1103"/>
      <c r="DM360" s="1103"/>
      <c r="DN360" s="1103"/>
      <c r="DO360" s="1103"/>
      <c r="DP360" s="1103"/>
      <c r="DQ360" s="1103"/>
      <c r="DR360" s="1103"/>
      <c r="DS360" s="1103"/>
      <c r="DT360" s="1103"/>
      <c r="DU360" s="1103"/>
      <c r="DV360" s="1103"/>
      <c r="DW360" s="1103"/>
      <c r="DX360" s="1103"/>
      <c r="DY360" s="1103"/>
      <c r="DZ360" s="1103"/>
      <c r="EA360" s="1103"/>
      <c r="EB360" s="1103"/>
      <c r="EC360" s="1103"/>
      <c r="ED360" s="1103"/>
      <c r="EE360" s="1103"/>
      <c r="EF360" s="1103"/>
      <c r="EG360" s="1103"/>
      <c r="EH360" s="1103"/>
      <c r="EI360" s="1103"/>
      <c r="EJ360" s="1103"/>
      <c r="EK360" s="1103"/>
      <c r="EL360" s="1104"/>
      <c r="EM360" s="1103"/>
      <c r="EN360" s="1132"/>
      <c r="EO360" s="1103"/>
      <c r="EP360" s="1103"/>
      <c r="EQ360" s="1103"/>
      <c r="ER360" s="1103"/>
      <c r="ES360" s="1103"/>
      <c r="ET360" s="1103"/>
      <c r="EU360" s="1103"/>
      <c r="EV360" s="1103"/>
      <c r="EW360" s="1103"/>
      <c r="EX360" s="1103"/>
      <c r="EY360" s="1103"/>
      <c r="EZ360" s="1103"/>
      <c r="FA360" s="1103"/>
      <c r="FB360" s="1103"/>
      <c r="FC360" s="1103"/>
      <c r="FD360" s="1103"/>
      <c r="FE360" s="1103"/>
      <c r="FF360" s="1105"/>
      <c r="FG360" s="1103"/>
      <c r="FH360" s="1103"/>
      <c r="FI360" s="1103"/>
      <c r="FJ360" s="1103"/>
      <c r="FK360" s="1103"/>
      <c r="FL360" s="1103"/>
      <c r="FM360" s="1103"/>
      <c r="FN360" s="1103"/>
      <c r="FO360" s="1103"/>
      <c r="FP360" s="1103"/>
      <c r="FQ360" s="1106"/>
      <c r="FR360" s="1106"/>
      <c r="FS360" s="1103"/>
      <c r="FT360" s="1103"/>
      <c r="FU360" s="1103"/>
      <c r="FV360" s="1103"/>
      <c r="FW360" s="1103"/>
      <c r="FX360" s="1103"/>
      <c r="FY360" s="1103"/>
      <c r="FZ360" s="1103"/>
      <c r="GA360" s="1103"/>
      <c r="GB360" s="1103"/>
      <c r="GC360" s="1103"/>
      <c r="GD360" s="1107"/>
      <c r="GE360" s="1107"/>
      <c r="GF360" s="1107"/>
      <c r="GG360" s="1107"/>
      <c r="GH360" s="1108"/>
      <c r="GI360" s="1109"/>
      <c r="GJ360" s="1107"/>
      <c r="GK360" s="1107"/>
      <c r="GL360" s="1107"/>
      <c r="GM360" s="1107"/>
      <c r="GN360" s="1107"/>
      <c r="GO360" s="1107"/>
      <c r="GP360" s="1110"/>
      <c r="GQ360" s="1110"/>
      <c r="GR360" s="1110"/>
      <c r="GS360" s="1110"/>
      <c r="GT360" s="1110"/>
      <c r="GU360" s="1110"/>
      <c r="GV360" s="1110"/>
      <c r="GW360" s="1110"/>
      <c r="GX360" s="1110"/>
      <c r="GY360" s="1110"/>
      <c r="GZ360" s="1110"/>
      <c r="HA360" s="1110"/>
      <c r="HB360" s="1110"/>
      <c r="HC360" s="1110"/>
      <c r="HD360" s="1110"/>
      <c r="HE360" s="1110"/>
      <c r="HF360" s="1110"/>
      <c r="HG360" s="1110"/>
      <c r="HH360" s="1110"/>
      <c r="HI360" s="1110"/>
      <c r="HJ360" s="1110"/>
      <c r="HK360" s="1110"/>
      <c r="HL360" s="1110"/>
      <c r="HM360" s="1110"/>
      <c r="HN360" s="1110"/>
      <c r="HO360" s="1110"/>
      <c r="HP360" s="1110"/>
      <c r="HQ360" s="1110"/>
      <c r="HR360" s="1110"/>
      <c r="HS360" s="1110"/>
      <c r="HT360" s="1110"/>
      <c r="HU360" s="1110"/>
      <c r="HV360" s="1110"/>
      <c r="HW360" s="1110"/>
      <c r="HX360" s="1110"/>
      <c r="HY360" s="1110"/>
      <c r="HZ360" s="1110"/>
      <c r="IA360" s="1110"/>
      <c r="IB360" s="1110"/>
      <c r="IC360" s="1110"/>
      <c r="ID360" s="1109"/>
      <c r="IE360" s="1109"/>
      <c r="IF360" s="1110"/>
      <c r="IG360" s="1111"/>
      <c r="IH360" s="1110"/>
      <c r="II360" s="1110"/>
      <c r="IJ360" s="1110"/>
      <c r="IK360" s="1110"/>
      <c r="IL360" s="1110"/>
      <c r="IM360" s="1110"/>
      <c r="IN360" s="1110"/>
      <c r="IO360" s="1110"/>
      <c r="IP360" s="1110"/>
      <c r="IQ360" s="1110"/>
      <c r="IR360" s="1110"/>
      <c r="IS360" s="1110"/>
      <c r="IT360" s="1110"/>
      <c r="IU360" s="1110"/>
      <c r="IV360" s="1110"/>
      <c r="IW360" s="1110"/>
      <c r="IX360" s="1110"/>
      <c r="IY360" s="1110"/>
      <c r="IZ360" s="1110"/>
      <c r="JA360" s="1110"/>
      <c r="JB360" s="1110"/>
      <c r="JC360" s="1110"/>
      <c r="JD360" s="1110"/>
      <c r="JE360" s="1110"/>
      <c r="JF360" s="1110"/>
      <c r="JG360" s="1110"/>
      <c r="JH360" s="1110"/>
      <c r="JI360" s="1110"/>
      <c r="JJ360" s="1110"/>
      <c r="JK360" s="1112"/>
    </row>
    <row r="361" spans="1:271" ht="18.95" hidden="1" customHeight="1">
      <c r="A361" s="1174"/>
      <c r="B361" s="1116"/>
      <c r="C361" s="1115"/>
      <c r="D361" s="1115"/>
      <c r="E361" s="1116"/>
      <c r="F361" s="1116"/>
      <c r="G361" s="1116"/>
      <c r="H361" s="1115"/>
      <c r="I361" s="1117"/>
      <c r="J361" s="1117"/>
      <c r="K361" s="1118"/>
      <c r="L361" s="1118"/>
      <c r="M361" s="1118"/>
      <c r="N361" s="1119"/>
      <c r="O361" s="1045"/>
      <c r="P361" s="1121"/>
      <c r="Q361" s="1119"/>
      <c r="R361" s="1119"/>
      <c r="S361" s="1119"/>
      <c r="T361" s="1119"/>
      <c r="U361" s="1119"/>
      <c r="V361" s="1119"/>
      <c r="W361" s="1044"/>
      <c r="X361" s="1119"/>
      <c r="Y361" s="1122"/>
      <c r="Z361" s="1122"/>
      <c r="AA361" s="1104"/>
      <c r="AB361" s="1103"/>
      <c r="AC361" s="1103"/>
      <c r="AD361" s="1103"/>
      <c r="AE361" s="1103"/>
      <c r="AF361" s="1103"/>
      <c r="AG361" s="1103"/>
      <c r="AH361" s="1103"/>
      <c r="AI361" s="1103"/>
      <c r="AJ361" s="1103"/>
      <c r="AK361" s="1103"/>
      <c r="AL361" s="1103"/>
      <c r="AM361" s="1103"/>
      <c r="AN361" s="1104"/>
      <c r="AO361" s="1103"/>
      <c r="AP361" s="1103"/>
      <c r="AQ361" s="1103"/>
      <c r="AR361" s="1103"/>
      <c r="AS361" s="1103"/>
      <c r="AT361" s="1103"/>
      <c r="AU361" s="1103"/>
      <c r="AV361" s="1103"/>
      <c r="AW361" s="1103"/>
      <c r="AX361" s="1103"/>
      <c r="AY361" s="1103"/>
      <c r="AZ361" s="1103"/>
      <c r="BA361" s="1103"/>
      <c r="BB361" s="1103"/>
      <c r="BC361" s="1103"/>
      <c r="BD361" s="1103"/>
      <c r="BE361" s="1103"/>
      <c r="BF361" s="1103"/>
      <c r="BG361" s="1103"/>
      <c r="BH361" s="1103"/>
      <c r="BI361" s="1103"/>
      <c r="BJ361" s="1103"/>
      <c r="BK361" s="1103"/>
      <c r="BL361" s="1103"/>
      <c r="BM361" s="1103"/>
      <c r="BN361" s="1103"/>
      <c r="BO361" s="1103"/>
      <c r="BP361" s="1103"/>
      <c r="BQ361" s="1103"/>
      <c r="BR361" s="1103"/>
      <c r="BS361" s="1103"/>
      <c r="BT361" s="1103"/>
      <c r="BU361" s="1103"/>
      <c r="BV361" s="1103"/>
      <c r="BW361" s="1103"/>
      <c r="BX361" s="1103"/>
      <c r="BY361" s="1103"/>
      <c r="BZ361" s="1103"/>
      <c r="CA361" s="1103"/>
      <c r="CB361" s="1103"/>
      <c r="CC361" s="1103"/>
      <c r="CD361" s="1103"/>
      <c r="CE361" s="1103"/>
      <c r="CF361" s="1103"/>
      <c r="CG361" s="1103"/>
      <c r="CH361" s="1103"/>
      <c r="CI361" s="1103"/>
      <c r="CJ361" s="1103"/>
      <c r="CK361" s="1103"/>
      <c r="CL361" s="1103"/>
      <c r="CM361" s="1103"/>
      <c r="CN361" s="1103"/>
      <c r="CO361" s="1103"/>
      <c r="CP361" s="1103"/>
      <c r="CQ361" s="1103"/>
      <c r="CR361" s="1103"/>
      <c r="CS361" s="1103"/>
      <c r="CT361" s="1103"/>
      <c r="CU361" s="1103"/>
      <c r="CV361" s="1103"/>
      <c r="CW361" s="1103"/>
      <c r="CX361" s="1103"/>
      <c r="CY361" s="1103"/>
      <c r="CZ361" s="1103"/>
      <c r="DA361" s="1103"/>
      <c r="DB361" s="1103"/>
      <c r="DC361" s="1103"/>
      <c r="DD361" s="1103"/>
      <c r="DE361" s="1103"/>
      <c r="DF361" s="1103"/>
      <c r="DG361" s="1103"/>
      <c r="DH361" s="1103"/>
      <c r="DI361" s="1103"/>
      <c r="DJ361" s="1103"/>
      <c r="DK361" s="1104"/>
      <c r="DL361" s="1103"/>
      <c r="DM361" s="1103"/>
      <c r="DN361" s="1103"/>
      <c r="DO361" s="1103"/>
      <c r="DP361" s="1103"/>
      <c r="DQ361" s="1103"/>
      <c r="DR361" s="1103"/>
      <c r="DS361" s="1103"/>
      <c r="DT361" s="1103"/>
      <c r="DU361" s="1103"/>
      <c r="DV361" s="1103"/>
      <c r="DW361" s="1103"/>
      <c r="DX361" s="1103"/>
      <c r="DY361" s="1103"/>
      <c r="DZ361" s="1103"/>
      <c r="EA361" s="1103"/>
      <c r="EB361" s="1103"/>
      <c r="EC361" s="1103"/>
      <c r="ED361" s="1103"/>
      <c r="EE361" s="1103"/>
      <c r="EF361" s="1103"/>
      <c r="EG361" s="1103"/>
      <c r="EH361" s="1103"/>
      <c r="EI361" s="1103"/>
      <c r="EJ361" s="1103"/>
      <c r="EK361" s="1103"/>
      <c r="EL361" s="1104"/>
      <c r="EM361" s="1103"/>
      <c r="EN361" s="1132"/>
      <c r="EO361" s="1103"/>
      <c r="EP361" s="1103"/>
      <c r="EQ361" s="1103"/>
      <c r="ER361" s="1103"/>
      <c r="ES361" s="1103"/>
      <c r="ET361" s="1103"/>
      <c r="EU361" s="1103"/>
      <c r="EV361" s="1103"/>
      <c r="EW361" s="1103"/>
      <c r="EX361" s="1103"/>
      <c r="EY361" s="1103"/>
      <c r="EZ361" s="1103"/>
      <c r="FA361" s="1103"/>
      <c r="FB361" s="1103"/>
      <c r="FC361" s="1103"/>
      <c r="FD361" s="1103"/>
      <c r="FE361" s="1103"/>
      <c r="FF361" s="1105"/>
      <c r="FG361" s="1103"/>
      <c r="FH361" s="1103"/>
      <c r="FI361" s="1103"/>
      <c r="FJ361" s="1103"/>
      <c r="FK361" s="1103"/>
      <c r="FL361" s="1103"/>
      <c r="FM361" s="1103"/>
      <c r="FN361" s="1103"/>
      <c r="FO361" s="1103"/>
      <c r="FP361" s="1103"/>
      <c r="FQ361" s="1106"/>
      <c r="FR361" s="1106"/>
      <c r="FS361" s="1103"/>
      <c r="FT361" s="1103"/>
      <c r="FU361" s="1103"/>
      <c r="FV361" s="1103"/>
      <c r="FW361" s="1103"/>
      <c r="FX361" s="1103"/>
      <c r="FY361" s="1103"/>
      <c r="FZ361" s="1103"/>
      <c r="GA361" s="1103"/>
      <c r="GB361" s="1103"/>
      <c r="GC361" s="1103"/>
      <c r="GD361" s="1107"/>
      <c r="GE361" s="1107"/>
      <c r="GF361" s="1107"/>
      <c r="GG361" s="1107"/>
      <c r="GH361" s="1108"/>
      <c r="GI361" s="1109"/>
      <c r="GJ361" s="1107"/>
      <c r="GK361" s="1107"/>
      <c r="GL361" s="1107"/>
      <c r="GM361" s="1107"/>
      <c r="GN361" s="1107"/>
      <c r="GO361" s="1107"/>
      <c r="GP361" s="1110"/>
      <c r="GQ361" s="1110"/>
      <c r="GR361" s="1110"/>
      <c r="GS361" s="1110"/>
      <c r="GT361" s="1110"/>
      <c r="GU361" s="1110"/>
      <c r="GV361" s="1110"/>
      <c r="GW361" s="1110"/>
      <c r="GX361" s="1110"/>
      <c r="GY361" s="1110"/>
      <c r="GZ361" s="1110"/>
      <c r="HA361" s="1110"/>
      <c r="HB361" s="1110"/>
      <c r="HC361" s="1110"/>
      <c r="HD361" s="1110"/>
      <c r="HE361" s="1110"/>
      <c r="HF361" s="1110"/>
      <c r="HG361" s="1110"/>
      <c r="HH361" s="1110"/>
      <c r="HI361" s="1110"/>
      <c r="HJ361" s="1110"/>
      <c r="HK361" s="1110"/>
      <c r="HL361" s="1110"/>
      <c r="HM361" s="1110"/>
      <c r="HN361" s="1110"/>
      <c r="HO361" s="1110"/>
      <c r="HP361" s="1110"/>
      <c r="HQ361" s="1110"/>
      <c r="HR361" s="1110"/>
      <c r="HS361" s="1110"/>
      <c r="HT361" s="1110"/>
      <c r="HU361" s="1110"/>
      <c r="HV361" s="1110"/>
      <c r="HW361" s="1110"/>
      <c r="HX361" s="1110"/>
      <c r="HY361" s="1110"/>
      <c r="HZ361" s="1110"/>
      <c r="IA361" s="1110"/>
      <c r="IB361" s="1110"/>
      <c r="IC361" s="1110"/>
      <c r="ID361" s="1109"/>
      <c r="IE361" s="1109"/>
      <c r="IF361" s="1110"/>
      <c r="IG361" s="1111"/>
      <c r="IH361" s="1110"/>
      <c r="II361" s="1110"/>
      <c r="IJ361" s="1110"/>
      <c r="IK361" s="1110"/>
      <c r="IL361" s="1110"/>
      <c r="IM361" s="1110"/>
      <c r="IN361" s="1110"/>
      <c r="IO361" s="1110"/>
      <c r="IP361" s="1110"/>
      <c r="IQ361" s="1110"/>
      <c r="IR361" s="1110"/>
      <c r="IS361" s="1110"/>
      <c r="IT361" s="1110"/>
      <c r="IU361" s="1110"/>
      <c r="IV361" s="1110"/>
      <c r="IW361" s="1110"/>
      <c r="IX361" s="1110"/>
      <c r="IY361" s="1110"/>
      <c r="IZ361" s="1110"/>
      <c r="JA361" s="1110"/>
      <c r="JB361" s="1110"/>
      <c r="JC361" s="1110"/>
      <c r="JD361" s="1110"/>
      <c r="JE361" s="1110"/>
      <c r="JF361" s="1110"/>
      <c r="JG361" s="1110"/>
      <c r="JH361" s="1110"/>
      <c r="JI361" s="1110"/>
      <c r="JJ361" s="1110"/>
      <c r="JK361" s="1112"/>
    </row>
    <row r="362" spans="1:271" ht="18.95" hidden="1" customHeight="1">
      <c r="A362" s="1174"/>
      <c r="B362" s="1116"/>
      <c r="C362" s="1115"/>
      <c r="D362" s="1115"/>
      <c r="E362" s="1116"/>
      <c r="F362" s="1116"/>
      <c r="G362" s="1116"/>
      <c r="H362" s="1115"/>
      <c r="I362" s="1117"/>
      <c r="J362" s="1117"/>
      <c r="K362" s="1118"/>
      <c r="L362" s="1118"/>
      <c r="M362" s="1118"/>
      <c r="N362" s="1119"/>
      <c r="O362" s="1121"/>
      <c r="P362" s="1121"/>
      <c r="Q362" s="1119"/>
      <c r="R362" s="1119"/>
      <c r="S362" s="1119"/>
      <c r="T362" s="1119"/>
      <c r="U362" s="1119"/>
      <c r="V362" s="1119"/>
      <c r="W362" s="1044"/>
      <c r="X362" s="1119"/>
      <c r="Y362" s="1122"/>
      <c r="Z362" s="1122"/>
      <c r="AA362" s="1104"/>
      <c r="AB362" s="1103"/>
      <c r="AC362" s="1103"/>
      <c r="AD362" s="1103"/>
      <c r="AE362" s="1103"/>
      <c r="AF362" s="1103"/>
      <c r="AG362" s="1103"/>
      <c r="AH362" s="1103"/>
      <c r="AI362" s="1103"/>
      <c r="AJ362" s="1103"/>
      <c r="AK362" s="1103"/>
      <c r="AL362" s="1103"/>
      <c r="AM362" s="1103"/>
      <c r="AN362" s="1104"/>
      <c r="AO362" s="1103"/>
      <c r="AP362" s="1103"/>
      <c r="AQ362" s="1103"/>
      <c r="AR362" s="1103"/>
      <c r="AS362" s="1103"/>
      <c r="AT362" s="1103"/>
      <c r="AU362" s="1103"/>
      <c r="AV362" s="1103"/>
      <c r="AW362" s="1103"/>
      <c r="AX362" s="1103"/>
      <c r="AY362" s="1103"/>
      <c r="AZ362" s="1103"/>
      <c r="BA362" s="1103"/>
      <c r="BB362" s="1103"/>
      <c r="BC362" s="1103"/>
      <c r="BD362" s="1103"/>
      <c r="BE362" s="1103"/>
      <c r="BF362" s="1103"/>
      <c r="BG362" s="1103"/>
      <c r="BH362" s="1103"/>
      <c r="BI362" s="1103"/>
      <c r="BJ362" s="1103"/>
      <c r="BK362" s="1103"/>
      <c r="BL362" s="1103"/>
      <c r="BM362" s="1103"/>
      <c r="BN362" s="1103"/>
      <c r="BO362" s="1103"/>
      <c r="BP362" s="1103"/>
      <c r="BQ362" s="1103"/>
      <c r="BR362" s="1103"/>
      <c r="BS362" s="1103"/>
      <c r="BT362" s="1103"/>
      <c r="BU362" s="1103"/>
      <c r="BV362" s="1103"/>
      <c r="BW362" s="1103"/>
      <c r="BX362" s="1103"/>
      <c r="BY362" s="1103"/>
      <c r="BZ362" s="1103"/>
      <c r="CA362" s="1103"/>
      <c r="CB362" s="1103"/>
      <c r="CC362" s="1103"/>
      <c r="CD362" s="1103"/>
      <c r="CE362" s="1103"/>
      <c r="CF362" s="1103"/>
      <c r="CG362" s="1103"/>
      <c r="CH362" s="1103"/>
      <c r="CI362" s="1103"/>
      <c r="CJ362" s="1103"/>
      <c r="CK362" s="1103"/>
      <c r="CL362" s="1103"/>
      <c r="CM362" s="1103"/>
      <c r="CN362" s="1103"/>
      <c r="CO362" s="1103"/>
      <c r="CP362" s="1103"/>
      <c r="CQ362" s="1103"/>
      <c r="CR362" s="1103"/>
      <c r="CS362" s="1103"/>
      <c r="CT362" s="1103"/>
      <c r="CU362" s="1103"/>
      <c r="CV362" s="1103"/>
      <c r="CW362" s="1103"/>
      <c r="CX362" s="1103"/>
      <c r="CY362" s="1103"/>
      <c r="CZ362" s="1103"/>
      <c r="DA362" s="1103"/>
      <c r="DB362" s="1103"/>
      <c r="DC362" s="1103"/>
      <c r="DD362" s="1103"/>
      <c r="DE362" s="1103"/>
      <c r="DF362" s="1103"/>
      <c r="DG362" s="1103"/>
      <c r="DH362" s="1103"/>
      <c r="DI362" s="1103"/>
      <c r="DJ362" s="1103"/>
      <c r="DK362" s="1104"/>
      <c r="DL362" s="1103"/>
      <c r="DM362" s="1103"/>
      <c r="DN362" s="1103"/>
      <c r="DO362" s="1103"/>
      <c r="DP362" s="1103"/>
      <c r="DQ362" s="1103"/>
      <c r="DR362" s="1103"/>
      <c r="DS362" s="1103"/>
      <c r="DT362" s="1103"/>
      <c r="DU362" s="1103"/>
      <c r="DV362" s="1103"/>
      <c r="DW362" s="1103"/>
      <c r="DX362" s="1103"/>
      <c r="DY362" s="1103"/>
      <c r="DZ362" s="1103"/>
      <c r="EA362" s="1103"/>
      <c r="EB362" s="1103"/>
      <c r="EC362" s="1103"/>
      <c r="ED362" s="1103"/>
      <c r="EE362" s="1103"/>
      <c r="EF362" s="1103"/>
      <c r="EG362" s="1103"/>
      <c r="EH362" s="1103"/>
      <c r="EI362" s="1103"/>
      <c r="EJ362" s="1103"/>
      <c r="EK362" s="1103"/>
      <c r="EL362" s="1104"/>
      <c r="EM362" s="1103"/>
      <c r="EN362" s="1132"/>
      <c r="EO362" s="1103"/>
      <c r="EP362" s="1103"/>
      <c r="EQ362" s="1103"/>
      <c r="ER362" s="1103"/>
      <c r="ES362" s="1103"/>
      <c r="ET362" s="1103"/>
      <c r="EU362" s="1103"/>
      <c r="EV362" s="1103"/>
      <c r="EW362" s="1103"/>
      <c r="EX362" s="1103"/>
      <c r="EY362" s="1103"/>
      <c r="EZ362" s="1103"/>
      <c r="FA362" s="1103"/>
      <c r="FB362" s="1103"/>
      <c r="FC362" s="1103"/>
      <c r="FD362" s="1103"/>
      <c r="FE362" s="1103"/>
      <c r="FF362" s="1105"/>
      <c r="FG362" s="1103"/>
      <c r="FH362" s="1103"/>
      <c r="FI362" s="1103"/>
      <c r="FJ362" s="1103"/>
      <c r="FK362" s="1103"/>
      <c r="FL362" s="1103"/>
      <c r="FM362" s="1103"/>
      <c r="FN362" s="1103"/>
      <c r="FO362" s="1103"/>
      <c r="FP362" s="1103"/>
      <c r="FQ362" s="1106"/>
      <c r="FR362" s="1106"/>
      <c r="FS362" s="1103"/>
      <c r="FT362" s="1103"/>
      <c r="FU362" s="1103"/>
      <c r="FV362" s="1103"/>
      <c r="FW362" s="1103"/>
      <c r="FX362" s="1103"/>
      <c r="FY362" s="1103"/>
      <c r="FZ362" s="1103"/>
      <c r="GA362" s="1103"/>
      <c r="GB362" s="1103"/>
      <c r="GC362" s="1103"/>
      <c r="GD362" s="1107"/>
      <c r="GE362" s="1107"/>
      <c r="GF362" s="1107"/>
      <c r="GG362" s="1107"/>
      <c r="GH362" s="1108"/>
      <c r="GI362" s="1109"/>
      <c r="GJ362" s="1107"/>
      <c r="GK362" s="1107"/>
      <c r="GL362" s="1107"/>
      <c r="GM362" s="1107"/>
      <c r="GN362" s="1107"/>
      <c r="GO362" s="1107"/>
      <c r="GP362" s="1110"/>
      <c r="GQ362" s="1110"/>
      <c r="GR362" s="1110"/>
      <c r="GS362" s="1110"/>
      <c r="GT362" s="1110"/>
      <c r="GU362" s="1110"/>
      <c r="GV362" s="1110"/>
      <c r="GW362" s="1110"/>
      <c r="GX362" s="1110"/>
      <c r="GY362" s="1110"/>
      <c r="GZ362" s="1110"/>
      <c r="HA362" s="1110"/>
      <c r="HB362" s="1110"/>
      <c r="HC362" s="1110"/>
      <c r="HD362" s="1110"/>
      <c r="HE362" s="1110"/>
      <c r="HF362" s="1110"/>
      <c r="HG362" s="1110"/>
      <c r="HH362" s="1110"/>
      <c r="HI362" s="1110"/>
      <c r="HJ362" s="1110"/>
      <c r="HK362" s="1110"/>
      <c r="HL362" s="1110"/>
      <c r="HM362" s="1110"/>
      <c r="HN362" s="1110"/>
      <c r="HO362" s="1110"/>
      <c r="HP362" s="1110"/>
      <c r="HQ362" s="1110"/>
      <c r="HR362" s="1110"/>
      <c r="HS362" s="1110"/>
      <c r="HT362" s="1110"/>
      <c r="HU362" s="1110"/>
      <c r="HV362" s="1110"/>
      <c r="HW362" s="1110"/>
      <c r="HX362" s="1110"/>
      <c r="HY362" s="1110"/>
      <c r="HZ362" s="1110"/>
      <c r="IA362" s="1110"/>
      <c r="IB362" s="1110"/>
      <c r="IC362" s="1110"/>
      <c r="ID362" s="1109"/>
      <c r="IE362" s="1109"/>
      <c r="IF362" s="1110"/>
      <c r="IG362" s="1111"/>
      <c r="IH362" s="1110"/>
      <c r="II362" s="1110"/>
      <c r="IJ362" s="1110"/>
      <c r="IK362" s="1110"/>
      <c r="IL362" s="1110"/>
      <c r="IM362" s="1110"/>
      <c r="IN362" s="1110"/>
      <c r="IO362" s="1110"/>
      <c r="IP362" s="1110"/>
      <c r="IQ362" s="1110"/>
      <c r="IR362" s="1110"/>
      <c r="IS362" s="1110"/>
      <c r="IT362" s="1110"/>
      <c r="IU362" s="1110"/>
      <c r="IV362" s="1110"/>
      <c r="IW362" s="1110"/>
      <c r="IX362" s="1110"/>
      <c r="IY362" s="1110"/>
      <c r="IZ362" s="1110"/>
      <c r="JA362" s="1110"/>
      <c r="JB362" s="1110"/>
      <c r="JC362" s="1110"/>
      <c r="JD362" s="1110"/>
      <c r="JE362" s="1110"/>
      <c r="JF362" s="1110"/>
      <c r="JG362" s="1110"/>
      <c r="JH362" s="1110"/>
      <c r="JI362" s="1110"/>
      <c r="JJ362" s="1110"/>
      <c r="JK362" s="1112"/>
    </row>
    <row r="363" spans="1:271" ht="18.95" hidden="1" customHeight="1">
      <c r="A363" s="1174"/>
      <c r="B363" s="1116"/>
      <c r="C363" s="1115"/>
      <c r="D363" s="1115"/>
      <c r="E363" s="1116"/>
      <c r="F363" s="1116"/>
      <c r="G363" s="1116"/>
      <c r="H363" s="1115"/>
      <c r="I363" s="1117"/>
      <c r="J363" s="1117"/>
      <c r="K363" s="1118"/>
      <c r="L363" s="1118"/>
      <c r="M363" s="1118"/>
      <c r="N363" s="1119"/>
      <c r="O363" s="1045"/>
      <c r="P363" s="1121"/>
      <c r="Q363" s="1119"/>
      <c r="R363" s="1119"/>
      <c r="S363" s="1119"/>
      <c r="T363" s="1119"/>
      <c r="U363" s="1119"/>
      <c r="V363" s="1119"/>
      <c r="W363" s="1044"/>
      <c r="X363" s="1119"/>
      <c r="Y363" s="1122"/>
      <c r="Z363" s="1122"/>
      <c r="AA363" s="1104"/>
      <c r="AB363" s="1103"/>
      <c r="AC363" s="1103"/>
      <c r="AD363" s="1103"/>
      <c r="AE363" s="1103"/>
      <c r="AF363" s="1103"/>
      <c r="AG363" s="1103"/>
      <c r="AH363" s="1103"/>
      <c r="AI363" s="1103"/>
      <c r="AJ363" s="1103"/>
      <c r="AK363" s="1103"/>
      <c r="AL363" s="1103"/>
      <c r="AM363" s="1103"/>
      <c r="AN363" s="1104"/>
      <c r="AO363" s="1103"/>
      <c r="AP363" s="1103"/>
      <c r="AQ363" s="1103"/>
      <c r="AR363" s="1103"/>
      <c r="AS363" s="1103"/>
      <c r="AT363" s="1103"/>
      <c r="AU363" s="1103"/>
      <c r="AV363" s="1103"/>
      <c r="AW363" s="1103"/>
      <c r="AX363" s="1103"/>
      <c r="AY363" s="1103"/>
      <c r="AZ363" s="1103"/>
      <c r="BA363" s="1103"/>
      <c r="BB363" s="1103"/>
      <c r="BC363" s="1103"/>
      <c r="BD363" s="1103"/>
      <c r="BE363" s="1103"/>
      <c r="BF363" s="1103"/>
      <c r="BG363" s="1103"/>
      <c r="BH363" s="1103"/>
      <c r="BI363" s="1103"/>
      <c r="BJ363" s="1103"/>
      <c r="BK363" s="1103"/>
      <c r="BL363" s="1103"/>
      <c r="BM363" s="1103"/>
      <c r="BN363" s="1103"/>
      <c r="BO363" s="1103"/>
      <c r="BP363" s="1103"/>
      <c r="BQ363" s="1103"/>
      <c r="BR363" s="1103"/>
      <c r="BS363" s="1103"/>
      <c r="BT363" s="1103"/>
      <c r="BU363" s="1103"/>
      <c r="BV363" s="1103"/>
      <c r="BW363" s="1103"/>
      <c r="BX363" s="1103"/>
      <c r="BY363" s="1103"/>
      <c r="BZ363" s="1103"/>
      <c r="CA363" s="1103"/>
      <c r="CB363" s="1103"/>
      <c r="CC363" s="1103"/>
      <c r="CD363" s="1103"/>
      <c r="CE363" s="1103"/>
      <c r="CF363" s="1103"/>
      <c r="CG363" s="1103"/>
      <c r="CH363" s="1103"/>
      <c r="CI363" s="1103"/>
      <c r="CJ363" s="1103"/>
      <c r="CK363" s="1103"/>
      <c r="CL363" s="1103"/>
      <c r="CM363" s="1103"/>
      <c r="CN363" s="1103"/>
      <c r="CO363" s="1103"/>
      <c r="CP363" s="1103"/>
      <c r="CQ363" s="1103"/>
      <c r="CR363" s="1103"/>
      <c r="CS363" s="1103"/>
      <c r="CT363" s="1103"/>
      <c r="CU363" s="1103"/>
      <c r="CV363" s="1103"/>
      <c r="CW363" s="1103"/>
      <c r="CX363" s="1103"/>
      <c r="CY363" s="1103"/>
      <c r="CZ363" s="1103"/>
      <c r="DA363" s="1103"/>
      <c r="DB363" s="1103"/>
      <c r="DC363" s="1103"/>
      <c r="DD363" s="1103"/>
      <c r="DE363" s="1103"/>
      <c r="DF363" s="1103"/>
      <c r="DG363" s="1103"/>
      <c r="DH363" s="1103"/>
      <c r="DI363" s="1103"/>
      <c r="DJ363" s="1103"/>
      <c r="DK363" s="1104"/>
      <c r="DL363" s="1103"/>
      <c r="DM363" s="1103"/>
      <c r="DN363" s="1103"/>
      <c r="DO363" s="1103"/>
      <c r="DP363" s="1103"/>
      <c r="DQ363" s="1103"/>
      <c r="DR363" s="1103"/>
      <c r="DS363" s="1103"/>
      <c r="DT363" s="1103"/>
      <c r="DU363" s="1103"/>
      <c r="DV363" s="1103"/>
      <c r="DW363" s="1103"/>
      <c r="DX363" s="1103"/>
      <c r="DY363" s="1103"/>
      <c r="DZ363" s="1103"/>
      <c r="EA363" s="1103"/>
      <c r="EB363" s="1103"/>
      <c r="EC363" s="1103"/>
      <c r="ED363" s="1103"/>
      <c r="EE363" s="1103"/>
      <c r="EF363" s="1103"/>
      <c r="EG363" s="1103"/>
      <c r="EH363" s="1103"/>
      <c r="EI363" s="1103"/>
      <c r="EJ363" s="1103"/>
      <c r="EK363" s="1103"/>
      <c r="EL363" s="1104"/>
      <c r="EM363" s="1103"/>
      <c r="EN363" s="1132"/>
      <c r="EO363" s="1103"/>
      <c r="EP363" s="1103"/>
      <c r="EQ363" s="1103"/>
      <c r="ER363" s="1103"/>
      <c r="ES363" s="1103"/>
      <c r="ET363" s="1103"/>
      <c r="EU363" s="1103"/>
      <c r="EV363" s="1103"/>
      <c r="EW363" s="1103"/>
      <c r="EX363" s="1103"/>
      <c r="EY363" s="1103"/>
      <c r="EZ363" s="1103"/>
      <c r="FA363" s="1103"/>
      <c r="FB363" s="1103"/>
      <c r="FC363" s="1103"/>
      <c r="FD363" s="1103"/>
      <c r="FE363" s="1103"/>
      <c r="FF363" s="1105"/>
      <c r="FG363" s="1103"/>
      <c r="FH363" s="1103"/>
      <c r="FI363" s="1103"/>
      <c r="FJ363" s="1103"/>
      <c r="FK363" s="1103"/>
      <c r="FL363" s="1103"/>
      <c r="FM363" s="1103"/>
      <c r="FN363" s="1103"/>
      <c r="FO363" s="1103"/>
      <c r="FP363" s="1103"/>
      <c r="FQ363" s="1106"/>
      <c r="FR363" s="1106"/>
      <c r="FS363" s="1103"/>
      <c r="FT363" s="1103"/>
      <c r="FU363" s="1103"/>
      <c r="FV363" s="1103"/>
      <c r="FW363" s="1103"/>
      <c r="FX363" s="1103"/>
      <c r="FY363" s="1103"/>
      <c r="FZ363" s="1103"/>
      <c r="GA363" s="1103"/>
      <c r="GB363" s="1103"/>
      <c r="GC363" s="1103"/>
      <c r="GD363" s="1107"/>
      <c r="GE363" s="1107"/>
      <c r="GF363" s="1107"/>
      <c r="GG363" s="1107"/>
      <c r="GH363" s="1108"/>
      <c r="GI363" s="1109"/>
      <c r="GJ363" s="1107"/>
      <c r="GK363" s="1107"/>
      <c r="GL363" s="1107"/>
      <c r="GM363" s="1107"/>
      <c r="GN363" s="1107"/>
      <c r="GO363" s="1107"/>
      <c r="GP363" s="1110"/>
      <c r="GQ363" s="1110"/>
      <c r="GR363" s="1110"/>
      <c r="GS363" s="1110"/>
      <c r="GT363" s="1110"/>
      <c r="GU363" s="1110"/>
      <c r="GV363" s="1110"/>
      <c r="GW363" s="1110"/>
      <c r="GX363" s="1110"/>
      <c r="GY363" s="1110"/>
      <c r="GZ363" s="1110"/>
      <c r="HA363" s="1110"/>
      <c r="HB363" s="1110"/>
      <c r="HC363" s="1110"/>
      <c r="HD363" s="1110"/>
      <c r="HE363" s="1110"/>
      <c r="HF363" s="1110"/>
      <c r="HG363" s="1110"/>
      <c r="HH363" s="1110"/>
      <c r="HI363" s="1110"/>
      <c r="HJ363" s="1110"/>
      <c r="HK363" s="1110"/>
      <c r="HL363" s="1110"/>
      <c r="HM363" s="1110"/>
      <c r="HN363" s="1110"/>
      <c r="HO363" s="1110"/>
      <c r="HP363" s="1110"/>
      <c r="HQ363" s="1110"/>
      <c r="HR363" s="1110"/>
      <c r="HS363" s="1110"/>
      <c r="HT363" s="1110"/>
      <c r="HU363" s="1110"/>
      <c r="HV363" s="1110"/>
      <c r="HW363" s="1110"/>
      <c r="HX363" s="1110"/>
      <c r="HY363" s="1110"/>
      <c r="HZ363" s="1110"/>
      <c r="IA363" s="1110"/>
      <c r="IB363" s="1110"/>
      <c r="IC363" s="1110"/>
      <c r="ID363" s="1109"/>
      <c r="IE363" s="1109"/>
      <c r="IF363" s="1110"/>
      <c r="IG363" s="1111"/>
      <c r="IH363" s="1110"/>
      <c r="II363" s="1110"/>
      <c r="IJ363" s="1110"/>
      <c r="IK363" s="1110"/>
      <c r="IL363" s="1110"/>
      <c r="IM363" s="1110"/>
      <c r="IN363" s="1110"/>
      <c r="IO363" s="1110"/>
      <c r="IP363" s="1110"/>
      <c r="IQ363" s="1110"/>
      <c r="IR363" s="1110"/>
      <c r="IS363" s="1110"/>
      <c r="IT363" s="1110"/>
      <c r="IU363" s="1110"/>
      <c r="IV363" s="1110"/>
      <c r="IW363" s="1110"/>
      <c r="IX363" s="1110"/>
      <c r="IY363" s="1110"/>
      <c r="IZ363" s="1110"/>
      <c r="JA363" s="1110"/>
      <c r="JB363" s="1110"/>
      <c r="JC363" s="1110"/>
      <c r="JD363" s="1110"/>
      <c r="JE363" s="1110"/>
      <c r="JF363" s="1110"/>
      <c r="JG363" s="1110"/>
      <c r="JH363" s="1110"/>
      <c r="JI363" s="1110"/>
      <c r="JJ363" s="1110"/>
      <c r="JK363" s="1112"/>
    </row>
    <row r="364" spans="1:271" ht="18.95" hidden="1" customHeight="1">
      <c r="A364" s="1174"/>
      <c r="B364" s="1116"/>
      <c r="C364" s="1115"/>
      <c r="D364" s="1115"/>
      <c r="E364" s="1116"/>
      <c r="F364" s="1116"/>
      <c r="G364" s="1116"/>
      <c r="H364" s="1115"/>
      <c r="I364" s="1117"/>
      <c r="J364" s="1117"/>
      <c r="K364" s="1118"/>
      <c r="L364" s="1118"/>
      <c r="M364" s="1118"/>
      <c r="N364" s="1119"/>
      <c r="O364" s="1121"/>
      <c r="P364" s="1121"/>
      <c r="Q364" s="1119"/>
      <c r="R364" s="1119"/>
      <c r="S364" s="1119"/>
      <c r="T364" s="1119"/>
      <c r="U364" s="1119"/>
      <c r="V364" s="1119"/>
      <c r="W364" s="1044"/>
      <c r="X364" s="1119"/>
      <c r="Y364" s="1122"/>
      <c r="Z364" s="1122"/>
      <c r="AA364" s="1104"/>
      <c r="AB364" s="1103"/>
      <c r="AC364" s="1103"/>
      <c r="AD364" s="1103"/>
      <c r="AE364" s="1103"/>
      <c r="AF364" s="1103"/>
      <c r="AG364" s="1103"/>
      <c r="AH364" s="1103"/>
      <c r="AI364" s="1103"/>
      <c r="AJ364" s="1103"/>
      <c r="AK364" s="1103"/>
      <c r="AL364" s="1103"/>
      <c r="AM364" s="1103"/>
      <c r="AN364" s="1104"/>
      <c r="AO364" s="1103"/>
      <c r="AP364" s="1103"/>
      <c r="AQ364" s="1103"/>
      <c r="AR364" s="1103"/>
      <c r="AS364" s="1103"/>
      <c r="AT364" s="1103"/>
      <c r="AU364" s="1103"/>
      <c r="AV364" s="1103"/>
      <c r="AW364" s="1103"/>
      <c r="AX364" s="1103"/>
      <c r="AY364" s="1103"/>
      <c r="AZ364" s="1103"/>
      <c r="BA364" s="1103"/>
      <c r="BB364" s="1103"/>
      <c r="BC364" s="1103"/>
      <c r="BD364" s="1103"/>
      <c r="BE364" s="1103"/>
      <c r="BF364" s="1103"/>
      <c r="BG364" s="1103"/>
      <c r="BH364" s="1103"/>
      <c r="BI364" s="1103"/>
      <c r="BJ364" s="1103"/>
      <c r="BK364" s="1103"/>
      <c r="BL364" s="1103"/>
      <c r="BM364" s="1103"/>
      <c r="BN364" s="1103"/>
      <c r="BO364" s="1103"/>
      <c r="BP364" s="1103"/>
      <c r="BQ364" s="1103"/>
      <c r="BR364" s="1103"/>
      <c r="BS364" s="1103"/>
      <c r="BT364" s="1103"/>
      <c r="BU364" s="1103"/>
      <c r="BV364" s="1103"/>
      <c r="BW364" s="1103"/>
      <c r="BX364" s="1103"/>
      <c r="BY364" s="1103"/>
      <c r="BZ364" s="1103"/>
      <c r="CA364" s="1103"/>
      <c r="CB364" s="1103"/>
      <c r="CC364" s="1103"/>
      <c r="CD364" s="1103"/>
      <c r="CE364" s="1103"/>
      <c r="CF364" s="1103"/>
      <c r="CG364" s="1103"/>
      <c r="CH364" s="1103"/>
      <c r="CI364" s="1103"/>
      <c r="CJ364" s="1103"/>
      <c r="CK364" s="1103"/>
      <c r="CL364" s="1103"/>
      <c r="CM364" s="1103"/>
      <c r="CN364" s="1103"/>
      <c r="CO364" s="1103"/>
      <c r="CP364" s="1103"/>
      <c r="CQ364" s="1103"/>
      <c r="CR364" s="1103"/>
      <c r="CS364" s="1103"/>
      <c r="CT364" s="1103"/>
      <c r="CU364" s="1103"/>
      <c r="CV364" s="1103"/>
      <c r="CW364" s="1103"/>
      <c r="CX364" s="1103"/>
      <c r="CY364" s="1103"/>
      <c r="CZ364" s="1103"/>
      <c r="DA364" s="1103"/>
      <c r="DB364" s="1103"/>
      <c r="DC364" s="1103"/>
      <c r="DD364" s="1103"/>
      <c r="DE364" s="1103"/>
      <c r="DF364" s="1103"/>
      <c r="DG364" s="1103"/>
      <c r="DH364" s="1103"/>
      <c r="DI364" s="1103"/>
      <c r="DJ364" s="1103"/>
      <c r="DK364" s="1104"/>
      <c r="DL364" s="1103"/>
      <c r="DM364" s="1103"/>
      <c r="DN364" s="1103"/>
      <c r="DO364" s="1103"/>
      <c r="DP364" s="1103"/>
      <c r="DQ364" s="1103"/>
      <c r="DR364" s="1103"/>
      <c r="DS364" s="1103"/>
      <c r="DT364" s="1103"/>
      <c r="DU364" s="1103"/>
      <c r="DV364" s="1103"/>
      <c r="DW364" s="1103"/>
      <c r="DX364" s="1103"/>
      <c r="DY364" s="1103"/>
      <c r="DZ364" s="1103"/>
      <c r="EA364" s="1103"/>
      <c r="EB364" s="1103"/>
      <c r="EC364" s="1103"/>
      <c r="ED364" s="1103"/>
      <c r="EE364" s="1103"/>
      <c r="EF364" s="1103"/>
      <c r="EG364" s="1103"/>
      <c r="EH364" s="1103"/>
      <c r="EI364" s="1103"/>
      <c r="EJ364" s="1103"/>
      <c r="EK364" s="1103"/>
      <c r="EL364" s="1104"/>
      <c r="EM364" s="1103"/>
      <c r="EN364" s="1132"/>
      <c r="EO364" s="1103"/>
      <c r="EP364" s="1103"/>
      <c r="EQ364" s="1103"/>
      <c r="ER364" s="1103"/>
      <c r="ES364" s="1103"/>
      <c r="ET364" s="1103"/>
      <c r="EU364" s="1103"/>
      <c r="EV364" s="1103"/>
      <c r="EW364" s="1103"/>
      <c r="EX364" s="1103"/>
      <c r="EY364" s="1103"/>
      <c r="EZ364" s="1103"/>
      <c r="FA364" s="1103"/>
      <c r="FB364" s="1103"/>
      <c r="FC364" s="1103"/>
      <c r="FD364" s="1103"/>
      <c r="FE364" s="1103"/>
      <c r="FF364" s="1105"/>
      <c r="FG364" s="1103"/>
      <c r="FH364" s="1103"/>
      <c r="FI364" s="1103"/>
      <c r="FJ364" s="1103"/>
      <c r="FK364" s="1103"/>
      <c r="FL364" s="1103"/>
      <c r="FM364" s="1103"/>
      <c r="FN364" s="1103"/>
      <c r="FO364" s="1103"/>
      <c r="FP364" s="1103"/>
      <c r="FQ364" s="1106"/>
      <c r="FR364" s="1106"/>
      <c r="FS364" s="1103"/>
      <c r="FT364" s="1103"/>
      <c r="FU364" s="1103"/>
      <c r="FV364" s="1103"/>
      <c r="FW364" s="1103"/>
      <c r="FX364" s="1103"/>
      <c r="FY364" s="1103"/>
      <c r="FZ364" s="1103"/>
      <c r="GA364" s="1103"/>
      <c r="GB364" s="1103"/>
      <c r="GC364" s="1103"/>
      <c r="GD364" s="1107"/>
      <c r="GE364" s="1107"/>
      <c r="GF364" s="1107"/>
      <c r="GG364" s="1107"/>
      <c r="GH364" s="1108"/>
      <c r="GI364" s="1109"/>
      <c r="GJ364" s="1107"/>
      <c r="GK364" s="1107"/>
      <c r="GL364" s="1107"/>
      <c r="GM364" s="1107"/>
      <c r="GN364" s="1107"/>
      <c r="GO364" s="1107"/>
      <c r="GP364" s="1110"/>
      <c r="GQ364" s="1110"/>
      <c r="GR364" s="1110"/>
      <c r="GS364" s="1110"/>
      <c r="GT364" s="1110"/>
      <c r="GU364" s="1110"/>
      <c r="GV364" s="1110"/>
      <c r="GW364" s="1110"/>
      <c r="GX364" s="1110"/>
      <c r="GY364" s="1110"/>
      <c r="GZ364" s="1110"/>
      <c r="HA364" s="1110"/>
      <c r="HB364" s="1110"/>
      <c r="HC364" s="1110"/>
      <c r="HD364" s="1110"/>
      <c r="HE364" s="1110"/>
      <c r="HF364" s="1110"/>
      <c r="HG364" s="1110"/>
      <c r="HH364" s="1110"/>
      <c r="HI364" s="1110"/>
      <c r="HJ364" s="1110"/>
      <c r="HK364" s="1110"/>
      <c r="HL364" s="1110"/>
      <c r="HM364" s="1110"/>
      <c r="HN364" s="1110"/>
      <c r="HO364" s="1110"/>
      <c r="HP364" s="1110"/>
      <c r="HQ364" s="1110"/>
      <c r="HR364" s="1110"/>
      <c r="HS364" s="1110"/>
      <c r="HT364" s="1110"/>
      <c r="HU364" s="1110"/>
      <c r="HV364" s="1110"/>
      <c r="HW364" s="1110"/>
      <c r="HX364" s="1110"/>
      <c r="HY364" s="1110"/>
      <c r="HZ364" s="1110"/>
      <c r="IA364" s="1110"/>
      <c r="IB364" s="1110"/>
      <c r="IC364" s="1110"/>
      <c r="ID364" s="1109"/>
      <c r="IE364" s="1109"/>
      <c r="IF364" s="1110"/>
      <c r="IG364" s="1111"/>
      <c r="IH364" s="1110"/>
      <c r="II364" s="1110"/>
      <c r="IJ364" s="1110"/>
      <c r="IK364" s="1110"/>
      <c r="IL364" s="1110"/>
      <c r="IM364" s="1110"/>
      <c r="IN364" s="1110"/>
      <c r="IO364" s="1110"/>
      <c r="IP364" s="1110"/>
      <c r="IQ364" s="1110"/>
      <c r="IR364" s="1110"/>
      <c r="IS364" s="1110"/>
      <c r="IT364" s="1110"/>
      <c r="IU364" s="1110"/>
      <c r="IV364" s="1110"/>
      <c r="IW364" s="1110"/>
      <c r="IX364" s="1110"/>
      <c r="IY364" s="1110"/>
      <c r="IZ364" s="1110"/>
      <c r="JA364" s="1110"/>
      <c r="JB364" s="1110"/>
      <c r="JC364" s="1110"/>
      <c r="JD364" s="1110"/>
      <c r="JE364" s="1110"/>
      <c r="JF364" s="1110"/>
      <c r="JG364" s="1110"/>
      <c r="JH364" s="1110"/>
      <c r="JI364" s="1110"/>
      <c r="JJ364" s="1110"/>
      <c r="JK364" s="1112"/>
    </row>
    <row r="365" spans="1:271" ht="18.95" hidden="1" customHeight="1">
      <c r="A365" s="1174"/>
      <c r="B365" s="1116"/>
      <c r="C365" s="1115"/>
      <c r="D365" s="1115"/>
      <c r="E365" s="1116"/>
      <c r="F365" s="1116"/>
      <c r="G365" s="1116"/>
      <c r="H365" s="1115"/>
      <c r="I365" s="1117"/>
      <c r="J365" s="1117"/>
      <c r="K365" s="1118"/>
      <c r="L365" s="1118"/>
      <c r="M365" s="1118"/>
      <c r="N365" s="1119"/>
      <c r="O365" s="1045"/>
      <c r="P365" s="1121"/>
      <c r="Q365" s="1119"/>
      <c r="R365" s="1119"/>
      <c r="S365" s="1119"/>
      <c r="T365" s="1119"/>
      <c r="U365" s="1119"/>
      <c r="V365" s="1119"/>
      <c r="W365" s="1044"/>
      <c r="X365" s="1119"/>
      <c r="Y365" s="1122"/>
      <c r="Z365" s="1122"/>
      <c r="AA365" s="1104"/>
      <c r="AB365" s="1103"/>
      <c r="AC365" s="1103"/>
      <c r="AD365" s="1103"/>
      <c r="AE365" s="1103"/>
      <c r="AF365" s="1103"/>
      <c r="AG365" s="1103"/>
      <c r="AH365" s="1103"/>
      <c r="AI365" s="1103"/>
      <c r="AJ365" s="1103"/>
      <c r="AK365" s="1103"/>
      <c r="AL365" s="1103"/>
      <c r="AM365" s="1103"/>
      <c r="AN365" s="1104"/>
      <c r="AO365" s="1103"/>
      <c r="AP365" s="1103"/>
      <c r="AQ365" s="1103"/>
      <c r="AR365" s="1103"/>
      <c r="AS365" s="1103"/>
      <c r="AT365" s="1103"/>
      <c r="AU365" s="1103"/>
      <c r="AV365" s="1103"/>
      <c r="AW365" s="1103"/>
      <c r="AX365" s="1103"/>
      <c r="AY365" s="1103"/>
      <c r="AZ365" s="1103"/>
      <c r="BA365" s="1103"/>
      <c r="BB365" s="1103"/>
      <c r="BC365" s="1103"/>
      <c r="BD365" s="1103"/>
      <c r="BE365" s="1103"/>
      <c r="BF365" s="1103"/>
      <c r="BG365" s="1103"/>
      <c r="BH365" s="1103"/>
      <c r="BI365" s="1103"/>
      <c r="BJ365" s="1103"/>
      <c r="BK365" s="1103"/>
      <c r="BL365" s="1103"/>
      <c r="BM365" s="1103"/>
      <c r="BN365" s="1103"/>
      <c r="BO365" s="1103"/>
      <c r="BP365" s="1103"/>
      <c r="BQ365" s="1103"/>
      <c r="BR365" s="1103"/>
      <c r="BS365" s="1103"/>
      <c r="BT365" s="1103"/>
      <c r="BU365" s="1103"/>
      <c r="BV365" s="1103"/>
      <c r="BW365" s="1103"/>
      <c r="BX365" s="1103"/>
      <c r="BY365" s="1103"/>
      <c r="BZ365" s="1103"/>
      <c r="CA365" s="1103"/>
      <c r="CB365" s="1103"/>
      <c r="CC365" s="1103"/>
      <c r="CD365" s="1103"/>
      <c r="CE365" s="1103"/>
      <c r="CF365" s="1103"/>
      <c r="CG365" s="1103"/>
      <c r="CH365" s="1103"/>
      <c r="CI365" s="1103"/>
      <c r="CJ365" s="1103"/>
      <c r="CK365" s="1103"/>
      <c r="CL365" s="1103"/>
      <c r="CM365" s="1103"/>
      <c r="CN365" s="1103"/>
      <c r="CO365" s="1103"/>
      <c r="CP365" s="1103"/>
      <c r="CQ365" s="1103"/>
      <c r="CR365" s="1103"/>
      <c r="CS365" s="1103"/>
      <c r="CT365" s="1103"/>
      <c r="CU365" s="1103"/>
      <c r="CV365" s="1103"/>
      <c r="CW365" s="1103"/>
      <c r="CX365" s="1103"/>
      <c r="CY365" s="1103"/>
      <c r="CZ365" s="1103"/>
      <c r="DA365" s="1103"/>
      <c r="DB365" s="1103"/>
      <c r="DC365" s="1103"/>
      <c r="DD365" s="1103"/>
      <c r="DE365" s="1103"/>
      <c r="DF365" s="1103"/>
      <c r="DG365" s="1103"/>
      <c r="DH365" s="1103"/>
      <c r="DI365" s="1103"/>
      <c r="DJ365" s="1103"/>
      <c r="DK365" s="1104"/>
      <c r="DL365" s="1103"/>
      <c r="DM365" s="1103"/>
      <c r="DN365" s="1103"/>
      <c r="DO365" s="1103"/>
      <c r="DP365" s="1103"/>
      <c r="DQ365" s="1103"/>
      <c r="DR365" s="1103"/>
      <c r="DS365" s="1103"/>
      <c r="DT365" s="1103"/>
      <c r="DU365" s="1103"/>
      <c r="DV365" s="1103"/>
      <c r="DW365" s="1103"/>
      <c r="DX365" s="1103"/>
      <c r="DY365" s="1103"/>
      <c r="DZ365" s="1103"/>
      <c r="EA365" s="1103"/>
      <c r="EB365" s="1103"/>
      <c r="EC365" s="1103"/>
      <c r="ED365" s="1103"/>
      <c r="EE365" s="1103"/>
      <c r="EF365" s="1103"/>
      <c r="EG365" s="1103"/>
      <c r="EH365" s="1103"/>
      <c r="EI365" s="1103"/>
      <c r="EJ365" s="1103"/>
      <c r="EK365" s="1103"/>
      <c r="EL365" s="1104"/>
      <c r="EM365" s="1103"/>
      <c r="EN365" s="1132"/>
      <c r="EO365" s="1103"/>
      <c r="EP365" s="1103"/>
      <c r="EQ365" s="1103"/>
      <c r="ER365" s="1103"/>
      <c r="ES365" s="1103"/>
      <c r="ET365" s="1103"/>
      <c r="EU365" s="1103"/>
      <c r="EV365" s="1103"/>
      <c r="EW365" s="1103"/>
      <c r="EX365" s="1103"/>
      <c r="EY365" s="1103"/>
      <c r="EZ365" s="1103"/>
      <c r="FA365" s="1103"/>
      <c r="FB365" s="1103"/>
      <c r="FC365" s="1103"/>
      <c r="FD365" s="1103"/>
      <c r="FE365" s="1103"/>
      <c r="FF365" s="1105"/>
      <c r="FG365" s="1103"/>
      <c r="FH365" s="1103"/>
      <c r="FI365" s="1103"/>
      <c r="FJ365" s="1103"/>
      <c r="FK365" s="1103"/>
      <c r="FL365" s="1103"/>
      <c r="FM365" s="1103"/>
      <c r="FN365" s="1103"/>
      <c r="FO365" s="1103"/>
      <c r="FP365" s="1103"/>
      <c r="FQ365" s="1106"/>
      <c r="FR365" s="1106"/>
      <c r="FS365" s="1103"/>
      <c r="FT365" s="1103"/>
      <c r="FU365" s="1103"/>
      <c r="FV365" s="1103"/>
      <c r="FW365" s="1103"/>
      <c r="FX365" s="1103"/>
      <c r="FY365" s="1103"/>
      <c r="FZ365" s="1103"/>
      <c r="GA365" s="1103"/>
      <c r="GB365" s="1103"/>
      <c r="GC365" s="1103"/>
      <c r="GD365" s="1107"/>
      <c r="GE365" s="1107"/>
      <c r="GF365" s="1107"/>
      <c r="GG365" s="1107"/>
      <c r="GH365" s="1108"/>
      <c r="GI365" s="1109"/>
      <c r="GJ365" s="1107"/>
      <c r="GK365" s="1107"/>
      <c r="GL365" s="1107"/>
      <c r="GM365" s="1107"/>
      <c r="GN365" s="1107"/>
      <c r="GO365" s="1107"/>
      <c r="GP365" s="1110"/>
      <c r="GQ365" s="1110"/>
      <c r="GR365" s="1110"/>
      <c r="GS365" s="1110"/>
      <c r="GT365" s="1110"/>
      <c r="GU365" s="1110"/>
      <c r="GV365" s="1110"/>
      <c r="GW365" s="1110"/>
      <c r="GX365" s="1110"/>
      <c r="GY365" s="1110"/>
      <c r="GZ365" s="1110"/>
      <c r="HA365" s="1110"/>
      <c r="HB365" s="1110"/>
      <c r="HC365" s="1110"/>
      <c r="HD365" s="1110"/>
      <c r="HE365" s="1110"/>
      <c r="HF365" s="1110"/>
      <c r="HG365" s="1110"/>
      <c r="HH365" s="1110"/>
      <c r="HI365" s="1110"/>
      <c r="HJ365" s="1110"/>
      <c r="HK365" s="1110"/>
      <c r="HL365" s="1110"/>
      <c r="HM365" s="1110"/>
      <c r="HN365" s="1110"/>
      <c r="HO365" s="1110"/>
      <c r="HP365" s="1110"/>
      <c r="HQ365" s="1110"/>
      <c r="HR365" s="1110"/>
      <c r="HS365" s="1110"/>
      <c r="HT365" s="1110"/>
      <c r="HU365" s="1110"/>
      <c r="HV365" s="1110"/>
      <c r="HW365" s="1110"/>
      <c r="HX365" s="1110"/>
      <c r="HY365" s="1110"/>
      <c r="HZ365" s="1110"/>
      <c r="IA365" s="1110"/>
      <c r="IB365" s="1110"/>
      <c r="IC365" s="1110"/>
      <c r="ID365" s="1109"/>
      <c r="IE365" s="1109"/>
      <c r="IF365" s="1110"/>
      <c r="IG365" s="1111"/>
      <c r="IH365" s="1110"/>
      <c r="II365" s="1110"/>
      <c r="IJ365" s="1110"/>
      <c r="IK365" s="1110"/>
      <c r="IL365" s="1110"/>
      <c r="IM365" s="1110"/>
      <c r="IN365" s="1110"/>
      <c r="IO365" s="1110"/>
      <c r="IP365" s="1110"/>
      <c r="IQ365" s="1110"/>
      <c r="IR365" s="1110"/>
      <c r="IS365" s="1110"/>
      <c r="IT365" s="1110"/>
      <c r="IU365" s="1110"/>
      <c r="IV365" s="1110"/>
      <c r="IW365" s="1110"/>
      <c r="IX365" s="1110"/>
      <c r="IY365" s="1110"/>
      <c r="IZ365" s="1110"/>
      <c r="JA365" s="1110"/>
      <c r="JB365" s="1110"/>
      <c r="JC365" s="1110"/>
      <c r="JD365" s="1110"/>
      <c r="JE365" s="1110"/>
      <c r="JF365" s="1110"/>
      <c r="JG365" s="1110"/>
      <c r="JH365" s="1110"/>
      <c r="JI365" s="1110"/>
      <c r="JJ365" s="1110"/>
      <c r="JK365" s="1112"/>
    </row>
    <row r="366" spans="1:271" ht="18.95" hidden="1" customHeight="1">
      <c r="A366" s="1174"/>
      <c r="B366" s="1116"/>
      <c r="C366" s="1115"/>
      <c r="D366" s="1115"/>
      <c r="E366" s="1116"/>
      <c r="F366" s="1116"/>
      <c r="G366" s="1116"/>
      <c r="H366" s="1115"/>
      <c r="I366" s="1117"/>
      <c r="J366" s="1117"/>
      <c r="K366" s="1118"/>
      <c r="L366" s="1118"/>
      <c r="M366" s="1118"/>
      <c r="N366" s="1119"/>
      <c r="O366" s="1121"/>
      <c r="P366" s="1121"/>
      <c r="Q366" s="1119"/>
      <c r="R366" s="1119"/>
      <c r="S366" s="1119"/>
      <c r="T366" s="1119"/>
      <c r="U366" s="1119"/>
      <c r="V366" s="1119"/>
      <c r="W366" s="1044"/>
      <c r="X366" s="1119"/>
      <c r="Y366" s="1122"/>
      <c r="Z366" s="1122"/>
      <c r="AA366" s="1104"/>
      <c r="AB366" s="1103"/>
      <c r="AC366" s="1103"/>
      <c r="AD366" s="1103"/>
      <c r="AE366" s="1103"/>
      <c r="AF366" s="1103"/>
      <c r="AG366" s="1103"/>
      <c r="AH366" s="1103"/>
      <c r="AI366" s="1103"/>
      <c r="AJ366" s="1103"/>
      <c r="AK366" s="1103"/>
      <c r="AL366" s="1103"/>
      <c r="AM366" s="1103"/>
      <c r="AN366" s="1104"/>
      <c r="AO366" s="1103"/>
      <c r="AP366" s="1103"/>
      <c r="AQ366" s="1103"/>
      <c r="AR366" s="1103"/>
      <c r="AS366" s="1103"/>
      <c r="AT366" s="1103"/>
      <c r="AU366" s="1103"/>
      <c r="AV366" s="1103"/>
      <c r="AW366" s="1103"/>
      <c r="AX366" s="1103"/>
      <c r="AY366" s="1103"/>
      <c r="AZ366" s="1103"/>
      <c r="BA366" s="1103"/>
      <c r="BB366" s="1103"/>
      <c r="BC366" s="1103"/>
      <c r="BD366" s="1103"/>
      <c r="BE366" s="1103"/>
      <c r="BF366" s="1103"/>
      <c r="BG366" s="1103"/>
      <c r="BH366" s="1103"/>
      <c r="BI366" s="1103"/>
      <c r="BJ366" s="1103"/>
      <c r="BK366" s="1103"/>
      <c r="BL366" s="1103"/>
      <c r="BM366" s="1103"/>
      <c r="BN366" s="1103"/>
      <c r="BO366" s="1103"/>
      <c r="BP366" s="1103"/>
      <c r="BQ366" s="1103"/>
      <c r="BR366" s="1103"/>
      <c r="BS366" s="1103"/>
      <c r="BT366" s="1103"/>
      <c r="BU366" s="1103"/>
      <c r="BV366" s="1103"/>
      <c r="BW366" s="1103"/>
      <c r="BX366" s="1103"/>
      <c r="BY366" s="1103"/>
      <c r="BZ366" s="1103"/>
      <c r="CA366" s="1103"/>
      <c r="CB366" s="1103"/>
      <c r="CC366" s="1103"/>
      <c r="CD366" s="1103"/>
      <c r="CE366" s="1103"/>
      <c r="CF366" s="1103"/>
      <c r="CG366" s="1103"/>
      <c r="CH366" s="1103"/>
      <c r="CI366" s="1103"/>
      <c r="CJ366" s="1103"/>
      <c r="CK366" s="1103"/>
      <c r="CL366" s="1103"/>
      <c r="CM366" s="1103"/>
      <c r="CN366" s="1103"/>
      <c r="CO366" s="1103"/>
      <c r="CP366" s="1103"/>
      <c r="CQ366" s="1103"/>
      <c r="CR366" s="1103"/>
      <c r="CS366" s="1103"/>
      <c r="CT366" s="1103"/>
      <c r="CU366" s="1103"/>
      <c r="CV366" s="1103"/>
      <c r="CW366" s="1103"/>
      <c r="CX366" s="1103"/>
      <c r="CY366" s="1103"/>
      <c r="CZ366" s="1103"/>
      <c r="DA366" s="1103"/>
      <c r="DB366" s="1103"/>
      <c r="DC366" s="1103"/>
      <c r="DD366" s="1103"/>
      <c r="DE366" s="1103"/>
      <c r="DF366" s="1103"/>
      <c r="DG366" s="1103"/>
      <c r="DH366" s="1103"/>
      <c r="DI366" s="1103"/>
      <c r="DJ366" s="1103"/>
      <c r="DK366" s="1104"/>
      <c r="DL366" s="1103"/>
      <c r="DM366" s="1103"/>
      <c r="DN366" s="1103"/>
      <c r="DO366" s="1103"/>
      <c r="DP366" s="1103"/>
      <c r="DQ366" s="1103"/>
      <c r="DR366" s="1103"/>
      <c r="DS366" s="1103"/>
      <c r="DT366" s="1103"/>
      <c r="DU366" s="1103"/>
      <c r="DV366" s="1103"/>
      <c r="DW366" s="1103"/>
      <c r="DX366" s="1103"/>
      <c r="DY366" s="1103"/>
      <c r="DZ366" s="1103"/>
      <c r="EA366" s="1103"/>
      <c r="EB366" s="1103"/>
      <c r="EC366" s="1103"/>
      <c r="ED366" s="1103"/>
      <c r="EE366" s="1103"/>
      <c r="EF366" s="1103"/>
      <c r="EG366" s="1103"/>
      <c r="EH366" s="1103"/>
      <c r="EI366" s="1103"/>
      <c r="EJ366" s="1103"/>
      <c r="EK366" s="1103"/>
      <c r="EL366" s="1104"/>
      <c r="EM366" s="1103"/>
      <c r="EN366" s="1132"/>
      <c r="EO366" s="1103"/>
      <c r="EP366" s="1103"/>
      <c r="EQ366" s="1103"/>
      <c r="ER366" s="1103"/>
      <c r="ES366" s="1103"/>
      <c r="ET366" s="1103"/>
      <c r="EU366" s="1103"/>
      <c r="EV366" s="1103"/>
      <c r="EW366" s="1103"/>
      <c r="EX366" s="1103"/>
      <c r="EY366" s="1103"/>
      <c r="EZ366" s="1103"/>
      <c r="FA366" s="1103"/>
      <c r="FB366" s="1103"/>
      <c r="FC366" s="1103"/>
      <c r="FD366" s="1103"/>
      <c r="FE366" s="1103"/>
      <c r="FF366" s="1105"/>
      <c r="FG366" s="1103"/>
      <c r="FH366" s="1103"/>
      <c r="FI366" s="1103"/>
      <c r="FJ366" s="1103"/>
      <c r="FK366" s="1103"/>
      <c r="FL366" s="1103"/>
      <c r="FM366" s="1103"/>
      <c r="FN366" s="1103"/>
      <c r="FO366" s="1103"/>
      <c r="FP366" s="1103"/>
      <c r="FQ366" s="1106"/>
      <c r="FR366" s="1106"/>
      <c r="FS366" s="1103"/>
      <c r="FT366" s="1103"/>
      <c r="FU366" s="1103"/>
      <c r="FV366" s="1103"/>
      <c r="FW366" s="1103"/>
      <c r="FX366" s="1103"/>
      <c r="FY366" s="1103"/>
      <c r="FZ366" s="1103"/>
      <c r="GA366" s="1103"/>
      <c r="GB366" s="1103"/>
      <c r="GC366" s="1103"/>
      <c r="GD366" s="1107"/>
      <c r="GE366" s="1107"/>
      <c r="GF366" s="1107"/>
      <c r="GG366" s="1107"/>
      <c r="GH366" s="1108"/>
      <c r="GI366" s="1109"/>
      <c r="GJ366" s="1107"/>
      <c r="GK366" s="1107"/>
      <c r="GL366" s="1107"/>
      <c r="GM366" s="1107"/>
      <c r="GN366" s="1107"/>
      <c r="GO366" s="1107"/>
      <c r="GP366" s="1110"/>
      <c r="GQ366" s="1110"/>
      <c r="GR366" s="1110"/>
      <c r="GS366" s="1110"/>
      <c r="GT366" s="1110"/>
      <c r="GU366" s="1110"/>
      <c r="GV366" s="1110"/>
      <c r="GW366" s="1110"/>
      <c r="GX366" s="1110"/>
      <c r="GY366" s="1110"/>
      <c r="GZ366" s="1110"/>
      <c r="HA366" s="1110"/>
      <c r="HB366" s="1110"/>
      <c r="HC366" s="1110"/>
      <c r="HD366" s="1110"/>
      <c r="HE366" s="1110"/>
      <c r="HF366" s="1110"/>
      <c r="HG366" s="1110"/>
      <c r="HH366" s="1110"/>
      <c r="HI366" s="1110"/>
      <c r="HJ366" s="1110"/>
      <c r="HK366" s="1110"/>
      <c r="HL366" s="1110"/>
      <c r="HM366" s="1110"/>
      <c r="HN366" s="1110"/>
      <c r="HO366" s="1110"/>
      <c r="HP366" s="1110"/>
      <c r="HQ366" s="1110"/>
      <c r="HR366" s="1110"/>
      <c r="HS366" s="1110"/>
      <c r="HT366" s="1110"/>
      <c r="HU366" s="1110"/>
      <c r="HV366" s="1110"/>
      <c r="HW366" s="1110"/>
      <c r="HX366" s="1110"/>
      <c r="HY366" s="1110"/>
      <c r="HZ366" s="1110"/>
      <c r="IA366" s="1110"/>
      <c r="IB366" s="1110"/>
      <c r="IC366" s="1110"/>
      <c r="ID366" s="1109"/>
      <c r="IE366" s="1109"/>
      <c r="IF366" s="1110"/>
      <c r="IG366" s="1111"/>
      <c r="IH366" s="1110"/>
      <c r="II366" s="1110"/>
      <c r="IJ366" s="1110"/>
      <c r="IK366" s="1110"/>
      <c r="IL366" s="1110"/>
      <c r="IM366" s="1110"/>
      <c r="IN366" s="1110"/>
      <c r="IO366" s="1110"/>
      <c r="IP366" s="1110"/>
      <c r="IQ366" s="1110"/>
      <c r="IR366" s="1110"/>
      <c r="IS366" s="1110"/>
      <c r="IT366" s="1110"/>
      <c r="IU366" s="1110"/>
      <c r="IV366" s="1110"/>
      <c r="IW366" s="1110"/>
      <c r="IX366" s="1110"/>
      <c r="IY366" s="1110"/>
      <c r="IZ366" s="1110"/>
      <c r="JA366" s="1110"/>
      <c r="JB366" s="1110"/>
      <c r="JC366" s="1110"/>
      <c r="JD366" s="1110"/>
      <c r="JE366" s="1110"/>
      <c r="JF366" s="1110"/>
      <c r="JG366" s="1110"/>
      <c r="JH366" s="1110"/>
      <c r="JI366" s="1110"/>
      <c r="JJ366" s="1110"/>
      <c r="JK366" s="1112"/>
    </row>
    <row r="367" spans="1:271" ht="18.95" hidden="1" customHeight="1">
      <c r="A367" s="1174"/>
      <c r="B367" s="1116"/>
      <c r="C367" s="1115"/>
      <c r="D367" s="1115"/>
      <c r="E367" s="1116"/>
      <c r="F367" s="1116"/>
      <c r="G367" s="1116"/>
      <c r="H367" s="1115"/>
      <c r="I367" s="1117"/>
      <c r="J367" s="1117"/>
      <c r="K367" s="1118"/>
      <c r="L367" s="1118"/>
      <c r="M367" s="1118"/>
      <c r="N367" s="1119"/>
      <c r="O367" s="1045"/>
      <c r="P367" s="1121"/>
      <c r="Q367" s="1119"/>
      <c r="R367" s="1119"/>
      <c r="S367" s="1119"/>
      <c r="T367" s="1119"/>
      <c r="U367" s="1119"/>
      <c r="V367" s="1119"/>
      <c r="W367" s="1044"/>
      <c r="X367" s="1119"/>
      <c r="Y367" s="1122"/>
      <c r="Z367" s="1122"/>
      <c r="AA367" s="1104"/>
      <c r="AB367" s="1103"/>
      <c r="AC367" s="1103"/>
      <c r="AD367" s="1103"/>
      <c r="AE367" s="1103"/>
      <c r="AF367" s="1103"/>
      <c r="AG367" s="1103"/>
      <c r="AH367" s="1103"/>
      <c r="AI367" s="1103"/>
      <c r="AJ367" s="1103"/>
      <c r="AK367" s="1103"/>
      <c r="AL367" s="1103"/>
      <c r="AM367" s="1103"/>
      <c r="AN367" s="1104"/>
      <c r="AO367" s="1103"/>
      <c r="AP367" s="1103"/>
      <c r="AQ367" s="1103"/>
      <c r="AR367" s="1103"/>
      <c r="AS367" s="1103"/>
      <c r="AT367" s="1103"/>
      <c r="AU367" s="1103"/>
      <c r="AV367" s="1103"/>
      <c r="AW367" s="1103"/>
      <c r="AX367" s="1103"/>
      <c r="AY367" s="1103"/>
      <c r="AZ367" s="1103"/>
      <c r="BA367" s="1103"/>
      <c r="BB367" s="1103"/>
      <c r="BC367" s="1103"/>
      <c r="BD367" s="1103"/>
      <c r="BE367" s="1103"/>
      <c r="BF367" s="1103"/>
      <c r="BG367" s="1103"/>
      <c r="BH367" s="1103"/>
      <c r="BI367" s="1103"/>
      <c r="BJ367" s="1103"/>
      <c r="BK367" s="1103"/>
      <c r="BL367" s="1103"/>
      <c r="BM367" s="1103"/>
      <c r="BN367" s="1103"/>
      <c r="BO367" s="1103"/>
      <c r="BP367" s="1103"/>
      <c r="BQ367" s="1103"/>
      <c r="BR367" s="1103"/>
      <c r="BS367" s="1103"/>
      <c r="BT367" s="1103"/>
      <c r="BU367" s="1103"/>
      <c r="BV367" s="1103"/>
      <c r="BW367" s="1103"/>
      <c r="BX367" s="1103"/>
      <c r="BY367" s="1103"/>
      <c r="BZ367" s="1103"/>
      <c r="CA367" s="1103"/>
      <c r="CB367" s="1103"/>
      <c r="CC367" s="1103"/>
      <c r="CD367" s="1103"/>
      <c r="CE367" s="1103"/>
      <c r="CF367" s="1103"/>
      <c r="CG367" s="1103"/>
      <c r="CH367" s="1103"/>
      <c r="CI367" s="1103"/>
      <c r="CJ367" s="1103"/>
      <c r="CK367" s="1103"/>
      <c r="CL367" s="1103"/>
      <c r="CM367" s="1103"/>
      <c r="CN367" s="1103"/>
      <c r="CO367" s="1103"/>
      <c r="CP367" s="1103"/>
      <c r="CQ367" s="1103"/>
      <c r="CR367" s="1103"/>
      <c r="CS367" s="1103"/>
      <c r="CT367" s="1103"/>
      <c r="CU367" s="1103"/>
      <c r="CV367" s="1103"/>
      <c r="CW367" s="1103"/>
      <c r="CX367" s="1103"/>
      <c r="CY367" s="1103"/>
      <c r="CZ367" s="1103"/>
      <c r="DA367" s="1103"/>
      <c r="DB367" s="1103"/>
      <c r="DC367" s="1103"/>
      <c r="DD367" s="1103"/>
      <c r="DE367" s="1103"/>
      <c r="DF367" s="1103"/>
      <c r="DG367" s="1103"/>
      <c r="DH367" s="1103"/>
      <c r="DI367" s="1103"/>
      <c r="DJ367" s="1103"/>
      <c r="DK367" s="1104"/>
      <c r="DL367" s="1103"/>
      <c r="DM367" s="1103"/>
      <c r="DN367" s="1103"/>
      <c r="DO367" s="1103"/>
      <c r="DP367" s="1103"/>
      <c r="DQ367" s="1103"/>
      <c r="DR367" s="1103"/>
      <c r="DS367" s="1103"/>
      <c r="DT367" s="1103"/>
      <c r="DU367" s="1103"/>
      <c r="DV367" s="1103"/>
      <c r="DW367" s="1103"/>
      <c r="DX367" s="1103"/>
      <c r="DY367" s="1103"/>
      <c r="DZ367" s="1103"/>
      <c r="EA367" s="1103"/>
      <c r="EB367" s="1103"/>
      <c r="EC367" s="1103"/>
      <c r="ED367" s="1103"/>
      <c r="EE367" s="1103"/>
      <c r="EF367" s="1103"/>
      <c r="EG367" s="1103"/>
      <c r="EH367" s="1103"/>
      <c r="EI367" s="1103"/>
      <c r="EJ367" s="1103"/>
      <c r="EK367" s="1103"/>
      <c r="EL367" s="1104"/>
      <c r="EM367" s="1103"/>
      <c r="EN367" s="1132"/>
      <c r="EO367" s="1103"/>
      <c r="EP367" s="1103"/>
      <c r="EQ367" s="1103"/>
      <c r="ER367" s="1103"/>
      <c r="ES367" s="1103"/>
      <c r="ET367" s="1103"/>
      <c r="EU367" s="1103"/>
      <c r="EV367" s="1103"/>
      <c r="EW367" s="1103"/>
      <c r="EX367" s="1103"/>
      <c r="EY367" s="1103"/>
      <c r="EZ367" s="1103"/>
      <c r="FA367" s="1103"/>
      <c r="FB367" s="1103"/>
      <c r="FC367" s="1103"/>
      <c r="FD367" s="1103"/>
      <c r="FE367" s="1103"/>
      <c r="FF367" s="1105"/>
      <c r="FG367" s="1103"/>
      <c r="FH367" s="1103"/>
      <c r="FI367" s="1103"/>
      <c r="FJ367" s="1103"/>
      <c r="FK367" s="1103"/>
      <c r="FL367" s="1103"/>
      <c r="FM367" s="1103"/>
      <c r="FN367" s="1103"/>
      <c r="FO367" s="1103"/>
      <c r="FP367" s="1103"/>
      <c r="FQ367" s="1106"/>
      <c r="FR367" s="1106"/>
      <c r="FS367" s="1103"/>
      <c r="FT367" s="1103"/>
      <c r="FU367" s="1103"/>
      <c r="FV367" s="1103"/>
      <c r="FW367" s="1103"/>
      <c r="FX367" s="1103"/>
      <c r="FY367" s="1103"/>
      <c r="FZ367" s="1103"/>
      <c r="GA367" s="1103"/>
      <c r="GB367" s="1103"/>
      <c r="GC367" s="1103"/>
      <c r="GD367" s="1107"/>
      <c r="GE367" s="1107"/>
      <c r="GF367" s="1107"/>
      <c r="GG367" s="1107"/>
      <c r="GH367" s="1108"/>
      <c r="GI367" s="1109"/>
      <c r="GJ367" s="1107"/>
      <c r="GK367" s="1107"/>
      <c r="GL367" s="1107"/>
      <c r="GM367" s="1107"/>
      <c r="GN367" s="1107"/>
      <c r="GO367" s="1107"/>
      <c r="GP367" s="1110"/>
      <c r="GQ367" s="1110"/>
      <c r="GR367" s="1110"/>
      <c r="GS367" s="1110"/>
      <c r="GT367" s="1110"/>
      <c r="GU367" s="1110"/>
      <c r="GV367" s="1110"/>
      <c r="GW367" s="1110"/>
      <c r="GX367" s="1110"/>
      <c r="GY367" s="1110"/>
      <c r="GZ367" s="1110"/>
      <c r="HA367" s="1110"/>
      <c r="HB367" s="1110"/>
      <c r="HC367" s="1110"/>
      <c r="HD367" s="1110"/>
      <c r="HE367" s="1110"/>
      <c r="HF367" s="1110"/>
      <c r="HG367" s="1110"/>
      <c r="HH367" s="1110"/>
      <c r="HI367" s="1110"/>
      <c r="HJ367" s="1110"/>
      <c r="HK367" s="1110"/>
      <c r="HL367" s="1110"/>
      <c r="HM367" s="1110"/>
      <c r="HN367" s="1110"/>
      <c r="HO367" s="1110"/>
      <c r="HP367" s="1110"/>
      <c r="HQ367" s="1110"/>
      <c r="HR367" s="1110"/>
      <c r="HS367" s="1110"/>
      <c r="HT367" s="1110"/>
      <c r="HU367" s="1110"/>
      <c r="HV367" s="1110"/>
      <c r="HW367" s="1110"/>
      <c r="HX367" s="1110"/>
      <c r="HY367" s="1110"/>
      <c r="HZ367" s="1110"/>
      <c r="IA367" s="1110"/>
      <c r="IB367" s="1110"/>
      <c r="IC367" s="1110"/>
      <c r="ID367" s="1109"/>
      <c r="IE367" s="1109"/>
      <c r="IF367" s="1110"/>
      <c r="IG367" s="1111"/>
      <c r="IH367" s="1110"/>
      <c r="II367" s="1110"/>
      <c r="IJ367" s="1110"/>
      <c r="IK367" s="1110"/>
      <c r="IL367" s="1110"/>
      <c r="IM367" s="1110"/>
      <c r="IN367" s="1110"/>
      <c r="IO367" s="1110"/>
      <c r="IP367" s="1110"/>
      <c r="IQ367" s="1110"/>
      <c r="IR367" s="1110"/>
      <c r="IS367" s="1110"/>
      <c r="IT367" s="1110"/>
      <c r="IU367" s="1110"/>
      <c r="IV367" s="1110"/>
      <c r="IW367" s="1110"/>
      <c r="IX367" s="1110"/>
      <c r="IY367" s="1110"/>
      <c r="IZ367" s="1110"/>
      <c r="JA367" s="1110"/>
      <c r="JB367" s="1110"/>
      <c r="JC367" s="1110"/>
      <c r="JD367" s="1110"/>
      <c r="JE367" s="1110"/>
      <c r="JF367" s="1110"/>
      <c r="JG367" s="1110"/>
      <c r="JH367" s="1110"/>
      <c r="JI367" s="1110"/>
      <c r="JJ367" s="1110"/>
      <c r="JK367" s="1112"/>
    </row>
    <row r="368" spans="1:271" ht="18.95" hidden="1" customHeight="1">
      <c r="A368" s="1174"/>
      <c r="B368" s="1116"/>
      <c r="C368" s="1115"/>
      <c r="D368" s="1115"/>
      <c r="E368" s="1116"/>
      <c r="F368" s="1116"/>
      <c r="G368" s="1116"/>
      <c r="H368" s="1115"/>
      <c r="I368" s="1117"/>
      <c r="J368" s="1117"/>
      <c r="K368" s="1118"/>
      <c r="L368" s="1118"/>
      <c r="M368" s="1118"/>
      <c r="N368" s="1119"/>
      <c r="O368" s="1121"/>
      <c r="P368" s="1121"/>
      <c r="Q368" s="1119"/>
      <c r="R368" s="1119"/>
      <c r="S368" s="1119"/>
      <c r="T368" s="1119"/>
      <c r="U368" s="1119"/>
      <c r="V368" s="1119"/>
      <c r="W368" s="1044"/>
      <c r="X368" s="1119"/>
      <c r="Y368" s="1122"/>
      <c r="Z368" s="1122"/>
      <c r="AA368" s="1104"/>
      <c r="AB368" s="1103"/>
      <c r="AC368" s="1103"/>
      <c r="AD368" s="1103"/>
      <c r="AE368" s="1103"/>
      <c r="AF368" s="1103"/>
      <c r="AG368" s="1103"/>
      <c r="AH368" s="1103"/>
      <c r="AI368" s="1103"/>
      <c r="AJ368" s="1103"/>
      <c r="AK368" s="1103"/>
      <c r="AL368" s="1103"/>
      <c r="AM368" s="1103"/>
      <c r="AN368" s="1104"/>
      <c r="AO368" s="1103"/>
      <c r="AP368" s="1103"/>
      <c r="AQ368" s="1103"/>
      <c r="AR368" s="1103"/>
      <c r="AS368" s="1103"/>
      <c r="AT368" s="1103"/>
      <c r="AU368" s="1103"/>
      <c r="AV368" s="1103"/>
      <c r="AW368" s="1103"/>
      <c r="AX368" s="1103"/>
      <c r="AY368" s="1103"/>
      <c r="AZ368" s="1103"/>
      <c r="BA368" s="1103"/>
      <c r="BB368" s="1103"/>
      <c r="BC368" s="1103"/>
      <c r="BD368" s="1103"/>
      <c r="BE368" s="1103"/>
      <c r="BF368" s="1103"/>
      <c r="BG368" s="1103"/>
      <c r="BH368" s="1103"/>
      <c r="BI368" s="1103"/>
      <c r="BJ368" s="1103"/>
      <c r="BK368" s="1103"/>
      <c r="BL368" s="1103"/>
      <c r="BM368" s="1103"/>
      <c r="BN368" s="1103"/>
      <c r="BO368" s="1103"/>
      <c r="BP368" s="1103"/>
      <c r="BQ368" s="1103"/>
      <c r="BR368" s="1103"/>
      <c r="BS368" s="1103"/>
      <c r="BT368" s="1103"/>
      <c r="BU368" s="1103"/>
      <c r="BV368" s="1103"/>
      <c r="BW368" s="1103"/>
      <c r="BX368" s="1103"/>
      <c r="BY368" s="1103"/>
      <c r="BZ368" s="1103"/>
      <c r="CA368" s="1103"/>
      <c r="CB368" s="1103"/>
      <c r="CC368" s="1103"/>
      <c r="CD368" s="1103"/>
      <c r="CE368" s="1103"/>
      <c r="CF368" s="1103"/>
      <c r="CG368" s="1103"/>
      <c r="CH368" s="1103"/>
      <c r="CI368" s="1103"/>
      <c r="CJ368" s="1103"/>
      <c r="CK368" s="1103"/>
      <c r="CL368" s="1103"/>
      <c r="CM368" s="1103"/>
      <c r="CN368" s="1103"/>
      <c r="CO368" s="1103"/>
      <c r="CP368" s="1103"/>
      <c r="CQ368" s="1103"/>
      <c r="CR368" s="1103"/>
      <c r="CS368" s="1103"/>
      <c r="CT368" s="1103"/>
      <c r="CU368" s="1103"/>
      <c r="CV368" s="1103"/>
      <c r="CW368" s="1103"/>
      <c r="CX368" s="1103"/>
      <c r="CY368" s="1103"/>
      <c r="CZ368" s="1103"/>
      <c r="DA368" s="1103"/>
      <c r="DB368" s="1103"/>
      <c r="DC368" s="1103"/>
      <c r="DD368" s="1103"/>
      <c r="DE368" s="1103"/>
      <c r="DF368" s="1103"/>
      <c r="DG368" s="1103"/>
      <c r="DH368" s="1103"/>
      <c r="DI368" s="1103"/>
      <c r="DJ368" s="1103"/>
      <c r="DK368" s="1104"/>
      <c r="DL368" s="1103"/>
      <c r="DM368" s="1103"/>
      <c r="DN368" s="1103"/>
      <c r="DO368" s="1103"/>
      <c r="DP368" s="1103"/>
      <c r="DQ368" s="1103"/>
      <c r="DR368" s="1103"/>
      <c r="DS368" s="1103"/>
      <c r="DT368" s="1103"/>
      <c r="DU368" s="1103"/>
      <c r="DV368" s="1103"/>
      <c r="DW368" s="1103"/>
      <c r="DX368" s="1103"/>
      <c r="DY368" s="1103"/>
      <c r="DZ368" s="1103"/>
      <c r="EA368" s="1103"/>
      <c r="EB368" s="1103"/>
      <c r="EC368" s="1103"/>
      <c r="ED368" s="1103"/>
      <c r="EE368" s="1103"/>
      <c r="EF368" s="1103"/>
      <c r="EG368" s="1103"/>
      <c r="EH368" s="1103"/>
      <c r="EI368" s="1103"/>
      <c r="EJ368" s="1103"/>
      <c r="EK368" s="1103"/>
      <c r="EL368" s="1104"/>
      <c r="EM368" s="1103"/>
      <c r="EN368" s="1132"/>
      <c r="EO368" s="1103"/>
      <c r="EP368" s="1103"/>
      <c r="EQ368" s="1103"/>
      <c r="ER368" s="1103"/>
      <c r="ES368" s="1103"/>
      <c r="ET368" s="1103"/>
      <c r="EU368" s="1103"/>
      <c r="EV368" s="1103"/>
      <c r="EW368" s="1103"/>
      <c r="EX368" s="1103"/>
      <c r="EY368" s="1103"/>
      <c r="EZ368" s="1103"/>
      <c r="FA368" s="1103"/>
      <c r="FB368" s="1103"/>
      <c r="FC368" s="1103"/>
      <c r="FD368" s="1103"/>
      <c r="FE368" s="1103"/>
      <c r="FF368" s="1105"/>
      <c r="FG368" s="1103"/>
      <c r="FH368" s="1103"/>
      <c r="FI368" s="1103"/>
      <c r="FJ368" s="1103"/>
      <c r="FK368" s="1103"/>
      <c r="FL368" s="1103"/>
      <c r="FM368" s="1103"/>
      <c r="FN368" s="1103"/>
      <c r="FO368" s="1103"/>
      <c r="FP368" s="1103"/>
      <c r="FQ368" s="1106"/>
      <c r="FR368" s="1106"/>
      <c r="FS368" s="1103"/>
      <c r="FT368" s="1103"/>
      <c r="FU368" s="1103"/>
      <c r="FV368" s="1103"/>
      <c r="FW368" s="1103"/>
      <c r="FX368" s="1103"/>
      <c r="FY368" s="1103"/>
      <c r="FZ368" s="1103"/>
      <c r="GA368" s="1103"/>
      <c r="GB368" s="1103"/>
      <c r="GC368" s="1103"/>
      <c r="GD368" s="1107"/>
      <c r="GE368" s="1107"/>
      <c r="GF368" s="1107"/>
      <c r="GG368" s="1107"/>
      <c r="GH368" s="1108"/>
      <c r="GI368" s="1109"/>
      <c r="GJ368" s="1107"/>
      <c r="GK368" s="1107"/>
      <c r="GL368" s="1107"/>
      <c r="GM368" s="1107"/>
      <c r="GN368" s="1107"/>
      <c r="GO368" s="1107"/>
      <c r="GP368" s="1110"/>
      <c r="GQ368" s="1110"/>
      <c r="GR368" s="1110"/>
      <c r="GS368" s="1110"/>
      <c r="GT368" s="1110"/>
      <c r="GU368" s="1110"/>
      <c r="GV368" s="1110"/>
      <c r="GW368" s="1110"/>
      <c r="GX368" s="1110"/>
      <c r="GY368" s="1110"/>
      <c r="GZ368" s="1110"/>
      <c r="HA368" s="1110"/>
      <c r="HB368" s="1110"/>
      <c r="HC368" s="1110"/>
      <c r="HD368" s="1110"/>
      <c r="HE368" s="1110"/>
      <c r="HF368" s="1110"/>
      <c r="HG368" s="1110"/>
      <c r="HH368" s="1110"/>
      <c r="HI368" s="1110"/>
      <c r="HJ368" s="1110"/>
      <c r="HK368" s="1110"/>
      <c r="HL368" s="1110"/>
      <c r="HM368" s="1110"/>
      <c r="HN368" s="1110"/>
      <c r="HO368" s="1110"/>
      <c r="HP368" s="1110"/>
      <c r="HQ368" s="1110"/>
      <c r="HR368" s="1110"/>
      <c r="HS368" s="1110"/>
      <c r="HT368" s="1110"/>
      <c r="HU368" s="1110"/>
      <c r="HV368" s="1110"/>
      <c r="HW368" s="1110"/>
      <c r="HX368" s="1110"/>
      <c r="HY368" s="1110"/>
      <c r="HZ368" s="1110"/>
      <c r="IA368" s="1110"/>
      <c r="IB368" s="1110"/>
      <c r="IC368" s="1110"/>
      <c r="ID368" s="1109"/>
      <c r="IE368" s="1109"/>
      <c r="IF368" s="1110"/>
      <c r="IG368" s="1111"/>
      <c r="IH368" s="1110"/>
      <c r="II368" s="1110"/>
      <c r="IJ368" s="1110"/>
      <c r="IK368" s="1110"/>
      <c r="IL368" s="1110"/>
      <c r="IM368" s="1110"/>
      <c r="IN368" s="1110"/>
      <c r="IO368" s="1110"/>
      <c r="IP368" s="1110"/>
      <c r="IQ368" s="1110"/>
      <c r="IR368" s="1110"/>
      <c r="IS368" s="1110"/>
      <c r="IT368" s="1110"/>
      <c r="IU368" s="1110"/>
      <c r="IV368" s="1110"/>
      <c r="IW368" s="1110"/>
      <c r="IX368" s="1110"/>
      <c r="IY368" s="1110"/>
      <c r="IZ368" s="1110"/>
      <c r="JA368" s="1110"/>
      <c r="JB368" s="1110"/>
      <c r="JC368" s="1110"/>
      <c r="JD368" s="1110"/>
      <c r="JE368" s="1110"/>
      <c r="JF368" s="1110"/>
      <c r="JG368" s="1110"/>
      <c r="JH368" s="1110"/>
      <c r="JI368" s="1110"/>
      <c r="JJ368" s="1110"/>
      <c r="JK368" s="1112"/>
    </row>
    <row r="369" spans="1:274" ht="18.95" hidden="1" customHeight="1">
      <c r="A369" s="1174"/>
      <c r="B369" s="1116"/>
      <c r="C369" s="1115"/>
      <c r="D369" s="1115"/>
      <c r="E369" s="1116"/>
      <c r="F369" s="1116"/>
      <c r="G369" s="1116"/>
      <c r="H369" s="1115"/>
      <c r="I369" s="1117"/>
      <c r="J369" s="1117"/>
      <c r="K369" s="1118"/>
      <c r="L369" s="1118"/>
      <c r="M369" s="1118"/>
      <c r="N369" s="1119"/>
      <c r="O369" s="1045"/>
      <c r="P369" s="1121"/>
      <c r="Q369" s="1119"/>
      <c r="R369" s="1119"/>
      <c r="S369" s="1119"/>
      <c r="T369" s="1119"/>
      <c r="U369" s="1119"/>
      <c r="V369" s="1119"/>
      <c r="W369" s="1044"/>
      <c r="X369" s="1119"/>
      <c r="Y369" s="1122"/>
      <c r="Z369" s="1122"/>
      <c r="AA369" s="1104"/>
      <c r="AB369" s="1103"/>
      <c r="AC369" s="1103"/>
      <c r="AD369" s="1103"/>
      <c r="AE369" s="1103"/>
      <c r="AF369" s="1103"/>
      <c r="AG369" s="1103"/>
      <c r="AH369" s="1103"/>
      <c r="AI369" s="1103"/>
      <c r="AJ369" s="1103"/>
      <c r="AK369" s="1103"/>
      <c r="AL369" s="1103"/>
      <c r="AM369" s="1103"/>
      <c r="AN369" s="1104"/>
      <c r="AO369" s="1103"/>
      <c r="AP369" s="1103"/>
      <c r="AQ369" s="1103"/>
      <c r="AR369" s="1103"/>
      <c r="AS369" s="1103"/>
      <c r="AT369" s="1103"/>
      <c r="AU369" s="1103"/>
      <c r="AV369" s="1103"/>
      <c r="AW369" s="1103"/>
      <c r="AX369" s="1103"/>
      <c r="AY369" s="1103"/>
      <c r="AZ369" s="1103"/>
      <c r="BA369" s="1103"/>
      <c r="BB369" s="1103"/>
      <c r="BC369" s="1103"/>
      <c r="BD369" s="1103"/>
      <c r="BE369" s="1103"/>
      <c r="BF369" s="1103"/>
      <c r="BG369" s="1103"/>
      <c r="BH369" s="1103"/>
      <c r="BI369" s="1103"/>
      <c r="BJ369" s="1103"/>
      <c r="BK369" s="1103"/>
      <c r="BL369" s="1103"/>
      <c r="BM369" s="1103"/>
      <c r="BN369" s="1103"/>
      <c r="BO369" s="1103"/>
      <c r="BP369" s="1103"/>
      <c r="BQ369" s="1103"/>
      <c r="BR369" s="1103"/>
      <c r="BS369" s="1103"/>
      <c r="BT369" s="1103"/>
      <c r="BU369" s="1103"/>
      <c r="BV369" s="1103"/>
      <c r="BW369" s="1103"/>
      <c r="BX369" s="1103"/>
      <c r="BY369" s="1103"/>
      <c r="BZ369" s="1103"/>
      <c r="CA369" s="1103"/>
      <c r="CB369" s="1103"/>
      <c r="CC369" s="1103"/>
      <c r="CD369" s="1103"/>
      <c r="CE369" s="1103"/>
      <c r="CF369" s="1103"/>
      <c r="CG369" s="1103"/>
      <c r="CH369" s="1103"/>
      <c r="CI369" s="1103"/>
      <c r="CJ369" s="1103"/>
      <c r="CK369" s="1103"/>
      <c r="CL369" s="1103"/>
      <c r="CM369" s="1103"/>
      <c r="CN369" s="1103"/>
      <c r="CO369" s="1103"/>
      <c r="CP369" s="1103"/>
      <c r="CQ369" s="1103"/>
      <c r="CR369" s="1103"/>
      <c r="CS369" s="1103"/>
      <c r="CT369" s="1103"/>
      <c r="CU369" s="1103"/>
      <c r="CV369" s="1103"/>
      <c r="CW369" s="1103"/>
      <c r="CX369" s="1103"/>
      <c r="CY369" s="1103"/>
      <c r="CZ369" s="1103"/>
      <c r="DA369" s="1103"/>
      <c r="DB369" s="1103"/>
      <c r="DC369" s="1103"/>
      <c r="DD369" s="1103"/>
      <c r="DE369" s="1103"/>
      <c r="DF369" s="1103"/>
      <c r="DG369" s="1103"/>
      <c r="DH369" s="1103"/>
      <c r="DI369" s="1103"/>
      <c r="DJ369" s="1103"/>
      <c r="DK369" s="1104"/>
      <c r="DL369" s="1103"/>
      <c r="DM369" s="1103"/>
      <c r="DN369" s="1103"/>
      <c r="DO369" s="1103"/>
      <c r="DP369" s="1103"/>
      <c r="DQ369" s="1103"/>
      <c r="DR369" s="1103"/>
      <c r="DS369" s="1103"/>
      <c r="DT369" s="1103"/>
      <c r="DU369" s="1103"/>
      <c r="DV369" s="1103"/>
      <c r="DW369" s="1103"/>
      <c r="DX369" s="1103"/>
      <c r="DY369" s="1103"/>
      <c r="DZ369" s="1103"/>
      <c r="EA369" s="1103"/>
      <c r="EB369" s="1103"/>
      <c r="EC369" s="1103"/>
      <c r="ED369" s="1103"/>
      <c r="EE369" s="1103"/>
      <c r="EF369" s="1103"/>
      <c r="EG369" s="1103"/>
      <c r="EH369" s="1103"/>
      <c r="EI369" s="1103"/>
      <c r="EJ369" s="1103"/>
      <c r="EK369" s="1103"/>
      <c r="EL369" s="1104"/>
      <c r="EM369" s="1103"/>
      <c r="EN369" s="1132"/>
      <c r="EO369" s="1103"/>
      <c r="EP369" s="1103"/>
      <c r="EQ369" s="1103"/>
      <c r="ER369" s="1103"/>
      <c r="ES369" s="1103"/>
      <c r="ET369" s="1103"/>
      <c r="EU369" s="1103"/>
      <c r="EV369" s="1103"/>
      <c r="EW369" s="1103"/>
      <c r="EX369" s="1103"/>
      <c r="EY369" s="1103"/>
      <c r="EZ369" s="1103"/>
      <c r="FA369" s="1103"/>
      <c r="FB369" s="1103"/>
      <c r="FC369" s="1103"/>
      <c r="FD369" s="1103"/>
      <c r="FE369" s="1103"/>
      <c r="FF369" s="1105"/>
      <c r="FG369" s="1103"/>
      <c r="FH369" s="1103"/>
      <c r="FI369" s="1103"/>
      <c r="FJ369" s="1103"/>
      <c r="FK369" s="1103"/>
      <c r="FL369" s="1103"/>
      <c r="FM369" s="1103"/>
      <c r="FN369" s="1103"/>
      <c r="FO369" s="1103"/>
      <c r="FP369" s="1103"/>
      <c r="FQ369" s="1106"/>
      <c r="FR369" s="1106"/>
      <c r="FS369" s="1103"/>
      <c r="FT369" s="1103"/>
      <c r="FU369" s="1103"/>
      <c r="FV369" s="1103"/>
      <c r="FW369" s="1103"/>
      <c r="FX369" s="1103"/>
      <c r="FY369" s="1103"/>
      <c r="FZ369" s="1103"/>
      <c r="GA369" s="1103"/>
      <c r="GB369" s="1103"/>
      <c r="GC369" s="1103"/>
      <c r="GD369" s="1107"/>
      <c r="GE369" s="1107"/>
      <c r="GF369" s="1107"/>
      <c r="GG369" s="1107"/>
      <c r="GH369" s="1108"/>
      <c r="GI369" s="1109"/>
      <c r="GJ369" s="1107"/>
      <c r="GK369" s="1107"/>
      <c r="GL369" s="1107"/>
      <c r="GM369" s="1107"/>
      <c r="GN369" s="1107"/>
      <c r="GO369" s="1107"/>
      <c r="GP369" s="1110"/>
      <c r="GQ369" s="1110"/>
      <c r="GR369" s="1110"/>
      <c r="GS369" s="1110"/>
      <c r="GT369" s="1110"/>
      <c r="GU369" s="1110"/>
      <c r="GV369" s="1110"/>
      <c r="GW369" s="1110"/>
      <c r="GX369" s="1110"/>
      <c r="GY369" s="1110"/>
      <c r="GZ369" s="1110"/>
      <c r="HA369" s="1110"/>
      <c r="HB369" s="1110"/>
      <c r="HC369" s="1110"/>
      <c r="HD369" s="1110"/>
      <c r="HE369" s="1110"/>
      <c r="HF369" s="1110"/>
      <c r="HG369" s="1110"/>
      <c r="HH369" s="1110"/>
      <c r="HI369" s="1110"/>
      <c r="HJ369" s="1110"/>
      <c r="HK369" s="1110"/>
      <c r="HL369" s="1110"/>
      <c r="HM369" s="1110"/>
      <c r="HN369" s="1110"/>
      <c r="HO369" s="1110"/>
      <c r="HP369" s="1110"/>
      <c r="HQ369" s="1110"/>
      <c r="HR369" s="1110"/>
      <c r="HS369" s="1110"/>
      <c r="HT369" s="1110"/>
      <c r="HU369" s="1110"/>
      <c r="HV369" s="1110"/>
      <c r="HW369" s="1110"/>
      <c r="HX369" s="1110"/>
      <c r="HY369" s="1110"/>
      <c r="HZ369" s="1110"/>
      <c r="IA369" s="1110"/>
      <c r="IB369" s="1110"/>
      <c r="IC369" s="1110"/>
      <c r="ID369" s="1109"/>
      <c r="IE369" s="1109"/>
      <c r="IF369" s="1110"/>
      <c r="IG369" s="1111"/>
      <c r="IH369" s="1110"/>
      <c r="II369" s="1110"/>
      <c r="IJ369" s="1110"/>
      <c r="IK369" s="1110"/>
      <c r="IL369" s="1110"/>
      <c r="IM369" s="1110"/>
      <c r="IN369" s="1110"/>
      <c r="IO369" s="1110"/>
      <c r="IP369" s="1110"/>
      <c r="IQ369" s="1110"/>
      <c r="IR369" s="1110"/>
      <c r="IS369" s="1110"/>
      <c r="IT369" s="1110"/>
      <c r="IU369" s="1110"/>
      <c r="IV369" s="1110"/>
      <c r="IW369" s="1110"/>
      <c r="IX369" s="1110"/>
      <c r="IY369" s="1110"/>
      <c r="IZ369" s="1110"/>
      <c r="JA369" s="1110"/>
      <c r="JB369" s="1110"/>
      <c r="JC369" s="1110"/>
      <c r="JD369" s="1110"/>
      <c r="JE369" s="1110"/>
      <c r="JF369" s="1110"/>
      <c r="JG369" s="1110"/>
      <c r="JH369" s="1110"/>
      <c r="JI369" s="1110"/>
      <c r="JJ369" s="1110"/>
      <c r="JK369" s="1112"/>
    </row>
    <row r="370" spans="1:274" ht="18.95" hidden="1" customHeight="1">
      <c r="A370" s="1174"/>
      <c r="B370" s="1116"/>
      <c r="C370" s="1115"/>
      <c r="D370" s="1115"/>
      <c r="E370" s="1116"/>
      <c r="F370" s="1116"/>
      <c r="G370" s="1116"/>
      <c r="H370" s="1115"/>
      <c r="I370" s="1117"/>
      <c r="J370" s="1117"/>
      <c r="K370" s="1118"/>
      <c r="L370" s="1118"/>
      <c r="M370" s="1118"/>
      <c r="N370" s="1119"/>
      <c r="O370" s="1121"/>
      <c r="P370" s="1121"/>
      <c r="Q370" s="1119"/>
      <c r="R370" s="1119"/>
      <c r="S370" s="1119"/>
      <c r="T370" s="1119"/>
      <c r="U370" s="1119"/>
      <c r="V370" s="1119"/>
      <c r="W370" s="1044"/>
      <c r="X370" s="1119"/>
      <c r="Y370" s="1122"/>
      <c r="Z370" s="1122"/>
      <c r="AA370" s="1104"/>
      <c r="AB370" s="1103"/>
      <c r="AC370" s="1103"/>
      <c r="AD370" s="1103"/>
      <c r="AE370" s="1103"/>
      <c r="AF370" s="1103"/>
      <c r="AG370" s="1103"/>
      <c r="AH370" s="1103"/>
      <c r="AI370" s="1103"/>
      <c r="AJ370" s="1103"/>
      <c r="AK370" s="1103"/>
      <c r="AL370" s="1103"/>
      <c r="AM370" s="1103"/>
      <c r="AN370" s="1104"/>
      <c r="AO370" s="1103"/>
      <c r="AP370" s="1103"/>
      <c r="AQ370" s="1103"/>
      <c r="AR370" s="1103"/>
      <c r="AS370" s="1103"/>
      <c r="AT370" s="1103"/>
      <c r="AU370" s="1103"/>
      <c r="AV370" s="1103"/>
      <c r="AW370" s="1103"/>
      <c r="AX370" s="1103"/>
      <c r="AY370" s="1103"/>
      <c r="AZ370" s="1103"/>
      <c r="BA370" s="1103"/>
      <c r="BB370" s="1103"/>
      <c r="BC370" s="1103"/>
      <c r="BD370" s="1103"/>
      <c r="BE370" s="1103"/>
      <c r="BF370" s="1103"/>
      <c r="BG370" s="1103"/>
      <c r="BH370" s="1103"/>
      <c r="BI370" s="1103"/>
      <c r="BJ370" s="1103"/>
      <c r="BK370" s="1103"/>
      <c r="BL370" s="1103"/>
      <c r="BM370" s="1103"/>
      <c r="BN370" s="1103"/>
      <c r="BO370" s="1103"/>
      <c r="BP370" s="1103"/>
      <c r="BQ370" s="1103"/>
      <c r="BR370" s="1103"/>
      <c r="BS370" s="1103"/>
      <c r="BT370" s="1103"/>
      <c r="BU370" s="1103"/>
      <c r="BV370" s="1103"/>
      <c r="BW370" s="1103"/>
      <c r="BX370" s="1103"/>
      <c r="BY370" s="1103"/>
      <c r="BZ370" s="1103"/>
      <c r="CA370" s="1103"/>
      <c r="CB370" s="1103"/>
      <c r="CC370" s="1103"/>
      <c r="CD370" s="1103"/>
      <c r="CE370" s="1103"/>
      <c r="CF370" s="1103"/>
      <c r="CG370" s="1103"/>
      <c r="CH370" s="1103"/>
      <c r="CI370" s="1103"/>
      <c r="CJ370" s="1103"/>
      <c r="CK370" s="1103"/>
      <c r="CL370" s="1103"/>
      <c r="CM370" s="1103"/>
      <c r="CN370" s="1103"/>
      <c r="CO370" s="1103"/>
      <c r="CP370" s="1103"/>
      <c r="CQ370" s="1103"/>
      <c r="CR370" s="1103"/>
      <c r="CS370" s="1103"/>
      <c r="CT370" s="1103"/>
      <c r="CU370" s="1103"/>
      <c r="CV370" s="1103"/>
      <c r="CW370" s="1103"/>
      <c r="CX370" s="1103"/>
      <c r="CY370" s="1103"/>
      <c r="CZ370" s="1103"/>
      <c r="DA370" s="1103"/>
      <c r="DB370" s="1103"/>
      <c r="DC370" s="1103"/>
      <c r="DD370" s="1103"/>
      <c r="DE370" s="1103"/>
      <c r="DF370" s="1103"/>
      <c r="DG370" s="1103"/>
      <c r="DH370" s="1103"/>
      <c r="DI370" s="1103"/>
      <c r="DJ370" s="1103"/>
      <c r="DK370" s="1104"/>
      <c r="DL370" s="1103"/>
      <c r="DM370" s="1103"/>
      <c r="DN370" s="1103"/>
      <c r="DO370" s="1103"/>
      <c r="DP370" s="1103"/>
      <c r="DQ370" s="1103"/>
      <c r="DR370" s="1103"/>
      <c r="DS370" s="1103"/>
      <c r="DT370" s="1103"/>
      <c r="DU370" s="1103"/>
      <c r="DV370" s="1103"/>
      <c r="DW370" s="1103"/>
      <c r="DX370" s="1103"/>
      <c r="DY370" s="1103"/>
      <c r="DZ370" s="1103"/>
      <c r="EA370" s="1103"/>
      <c r="EB370" s="1103"/>
      <c r="EC370" s="1103"/>
      <c r="ED370" s="1103"/>
      <c r="EE370" s="1103"/>
      <c r="EF370" s="1103"/>
      <c r="EG370" s="1103"/>
      <c r="EH370" s="1103"/>
      <c r="EI370" s="1103"/>
      <c r="EJ370" s="1103"/>
      <c r="EK370" s="1103"/>
      <c r="EL370" s="1104"/>
      <c r="EM370" s="1103"/>
      <c r="EN370" s="1132"/>
      <c r="EO370" s="1103"/>
      <c r="EP370" s="1103"/>
      <c r="EQ370" s="1103"/>
      <c r="ER370" s="1103"/>
      <c r="ES370" s="1103"/>
      <c r="ET370" s="1103"/>
      <c r="EU370" s="1103"/>
      <c r="EV370" s="1103"/>
      <c r="EW370" s="1103"/>
      <c r="EX370" s="1103"/>
      <c r="EY370" s="1103"/>
      <c r="EZ370" s="1103"/>
      <c r="FA370" s="1103"/>
      <c r="FB370" s="1103"/>
      <c r="FC370" s="1103"/>
      <c r="FD370" s="1103"/>
      <c r="FE370" s="1103"/>
      <c r="FF370" s="1105"/>
      <c r="FG370" s="1103"/>
      <c r="FH370" s="1103"/>
      <c r="FI370" s="1103"/>
      <c r="FJ370" s="1103"/>
      <c r="FK370" s="1103"/>
      <c r="FL370" s="1103"/>
      <c r="FM370" s="1103"/>
      <c r="FN370" s="1103"/>
      <c r="FO370" s="1103"/>
      <c r="FP370" s="1103"/>
      <c r="FQ370" s="1106"/>
      <c r="FR370" s="1106"/>
      <c r="FS370" s="1103"/>
      <c r="FT370" s="1103"/>
      <c r="FU370" s="1103"/>
      <c r="FV370" s="1103"/>
      <c r="FW370" s="1103"/>
      <c r="FX370" s="1103"/>
      <c r="FY370" s="1103"/>
      <c r="FZ370" s="1103"/>
      <c r="GA370" s="1103"/>
      <c r="GB370" s="1103"/>
      <c r="GC370" s="1103"/>
      <c r="GD370" s="1107"/>
      <c r="GE370" s="1107"/>
      <c r="GF370" s="1107"/>
      <c r="GG370" s="1107"/>
      <c r="GH370" s="1108"/>
      <c r="GI370" s="1109"/>
      <c r="GJ370" s="1107"/>
      <c r="GK370" s="1107"/>
      <c r="GL370" s="1107"/>
      <c r="GM370" s="1107"/>
      <c r="GN370" s="1107"/>
      <c r="GO370" s="1107"/>
      <c r="GP370" s="1110"/>
      <c r="GQ370" s="1110"/>
      <c r="GR370" s="1110"/>
      <c r="GS370" s="1110"/>
      <c r="GT370" s="1110"/>
      <c r="GU370" s="1110"/>
      <c r="GV370" s="1110"/>
      <c r="GW370" s="1110"/>
      <c r="GX370" s="1110"/>
      <c r="GY370" s="1110"/>
      <c r="GZ370" s="1110"/>
      <c r="HA370" s="1110"/>
      <c r="HB370" s="1110"/>
      <c r="HC370" s="1110"/>
      <c r="HD370" s="1110"/>
      <c r="HE370" s="1110"/>
      <c r="HF370" s="1110"/>
      <c r="HG370" s="1110"/>
      <c r="HH370" s="1110"/>
      <c r="HI370" s="1110"/>
      <c r="HJ370" s="1110"/>
      <c r="HK370" s="1110"/>
      <c r="HL370" s="1110"/>
      <c r="HM370" s="1110"/>
      <c r="HN370" s="1110"/>
      <c r="HO370" s="1110"/>
      <c r="HP370" s="1110"/>
      <c r="HQ370" s="1110"/>
      <c r="HR370" s="1110"/>
      <c r="HS370" s="1110"/>
      <c r="HT370" s="1110"/>
      <c r="HU370" s="1110"/>
      <c r="HV370" s="1110"/>
      <c r="HW370" s="1110"/>
      <c r="HX370" s="1110"/>
      <c r="HY370" s="1110"/>
      <c r="HZ370" s="1110"/>
      <c r="IA370" s="1110"/>
      <c r="IB370" s="1110"/>
      <c r="IC370" s="1110"/>
      <c r="ID370" s="1109"/>
      <c r="IE370" s="1109"/>
      <c r="IF370" s="1110"/>
      <c r="IG370" s="1111"/>
      <c r="IH370" s="1110"/>
      <c r="II370" s="1110"/>
      <c r="IJ370" s="1110"/>
      <c r="IK370" s="1110"/>
      <c r="IL370" s="1110"/>
      <c r="IM370" s="1110"/>
      <c r="IN370" s="1110"/>
      <c r="IO370" s="1110"/>
      <c r="IP370" s="1110"/>
      <c r="IQ370" s="1110"/>
      <c r="IR370" s="1110"/>
      <c r="IS370" s="1110"/>
      <c r="IT370" s="1110"/>
      <c r="IU370" s="1110"/>
      <c r="IV370" s="1110"/>
      <c r="IW370" s="1110"/>
      <c r="IX370" s="1110"/>
      <c r="IY370" s="1110"/>
      <c r="IZ370" s="1110"/>
      <c r="JA370" s="1110"/>
      <c r="JB370" s="1110"/>
      <c r="JC370" s="1110"/>
      <c r="JD370" s="1110"/>
      <c r="JE370" s="1110"/>
      <c r="JF370" s="1110"/>
      <c r="JG370" s="1110"/>
      <c r="JH370" s="1110"/>
      <c r="JI370" s="1110"/>
      <c r="JJ370" s="1110"/>
      <c r="JK370" s="1112"/>
    </row>
    <row r="371" spans="1:274" ht="18.95" hidden="1" customHeight="1">
      <c r="A371" s="1174"/>
      <c r="B371" s="1116"/>
      <c r="C371" s="1115"/>
      <c r="D371" s="1115"/>
      <c r="E371" s="1116"/>
      <c r="F371" s="1116"/>
      <c r="G371" s="1116"/>
      <c r="H371" s="1115"/>
      <c r="I371" s="1117"/>
      <c r="J371" s="1117"/>
      <c r="K371" s="1118"/>
      <c r="L371" s="1118"/>
      <c r="M371" s="1118"/>
      <c r="N371" s="1119"/>
      <c r="O371" s="1045"/>
      <c r="P371" s="1121"/>
      <c r="Q371" s="1119"/>
      <c r="R371" s="1119"/>
      <c r="S371" s="1119"/>
      <c r="T371" s="1119"/>
      <c r="U371" s="1119"/>
      <c r="V371" s="1119"/>
      <c r="W371" s="1044"/>
      <c r="X371" s="1119"/>
      <c r="Y371" s="1122"/>
      <c r="Z371" s="1122"/>
      <c r="AA371" s="1104"/>
      <c r="AB371" s="1103"/>
      <c r="AC371" s="1103"/>
      <c r="AD371" s="1103"/>
      <c r="AE371" s="1103"/>
      <c r="AF371" s="1103"/>
      <c r="AG371" s="1103"/>
      <c r="AH371" s="1103"/>
      <c r="AI371" s="1103"/>
      <c r="AJ371" s="1103"/>
      <c r="AK371" s="1103"/>
      <c r="AL371" s="1103"/>
      <c r="AM371" s="1103"/>
      <c r="AN371" s="1104"/>
      <c r="AO371" s="1103"/>
      <c r="AP371" s="1103"/>
      <c r="AQ371" s="1103"/>
      <c r="AR371" s="1103"/>
      <c r="AS371" s="1103"/>
      <c r="AT371" s="1103"/>
      <c r="AU371" s="1103"/>
      <c r="AV371" s="1103"/>
      <c r="AW371" s="1103"/>
      <c r="AX371" s="1103"/>
      <c r="AY371" s="1103"/>
      <c r="AZ371" s="1103"/>
      <c r="BA371" s="1103"/>
      <c r="BB371" s="1103"/>
      <c r="BC371" s="1103"/>
      <c r="BD371" s="1103"/>
      <c r="BE371" s="1103"/>
      <c r="BF371" s="1103"/>
      <c r="BG371" s="1103"/>
      <c r="BH371" s="1103"/>
      <c r="BI371" s="1103"/>
      <c r="BJ371" s="1103"/>
      <c r="BK371" s="1103"/>
      <c r="BL371" s="1103"/>
      <c r="BM371" s="1103"/>
      <c r="BN371" s="1103"/>
      <c r="BO371" s="1103"/>
      <c r="BP371" s="1103"/>
      <c r="BQ371" s="1103"/>
      <c r="BR371" s="1103"/>
      <c r="BS371" s="1103"/>
      <c r="BT371" s="1103"/>
      <c r="BU371" s="1103"/>
      <c r="BV371" s="1103"/>
      <c r="BW371" s="1103"/>
      <c r="BX371" s="1103"/>
      <c r="BY371" s="1103"/>
      <c r="BZ371" s="1103"/>
      <c r="CA371" s="1103"/>
      <c r="CB371" s="1103"/>
      <c r="CC371" s="1103"/>
      <c r="CD371" s="1103"/>
      <c r="CE371" s="1103"/>
      <c r="CF371" s="1103"/>
      <c r="CG371" s="1103"/>
      <c r="CH371" s="1103"/>
      <c r="CI371" s="1103"/>
      <c r="CJ371" s="1103"/>
      <c r="CK371" s="1103"/>
      <c r="CL371" s="1103"/>
      <c r="CM371" s="1103"/>
      <c r="CN371" s="1103"/>
      <c r="CO371" s="1103"/>
      <c r="CP371" s="1103"/>
      <c r="CQ371" s="1103"/>
      <c r="CR371" s="1103"/>
      <c r="CS371" s="1103"/>
      <c r="CT371" s="1103"/>
      <c r="CU371" s="1103"/>
      <c r="CV371" s="1103"/>
      <c r="CW371" s="1103"/>
      <c r="CX371" s="1103"/>
      <c r="CY371" s="1103"/>
      <c r="CZ371" s="1103"/>
      <c r="DA371" s="1103"/>
      <c r="DB371" s="1103"/>
      <c r="DC371" s="1103"/>
      <c r="DD371" s="1103"/>
      <c r="DE371" s="1103"/>
      <c r="DF371" s="1103"/>
      <c r="DG371" s="1103"/>
      <c r="DH371" s="1103"/>
      <c r="DI371" s="1103"/>
      <c r="DJ371" s="1103"/>
      <c r="DK371" s="1104"/>
      <c r="DL371" s="1103"/>
      <c r="DM371" s="1103"/>
      <c r="DN371" s="1103"/>
      <c r="DO371" s="1103"/>
      <c r="DP371" s="1103"/>
      <c r="DQ371" s="1103"/>
      <c r="DR371" s="1103"/>
      <c r="DS371" s="1103"/>
      <c r="DT371" s="1103"/>
      <c r="DU371" s="1103"/>
      <c r="DV371" s="1103"/>
      <c r="DW371" s="1103"/>
      <c r="DX371" s="1103"/>
      <c r="DY371" s="1103"/>
      <c r="DZ371" s="1103"/>
      <c r="EA371" s="1103"/>
      <c r="EB371" s="1103"/>
      <c r="EC371" s="1103"/>
      <c r="ED371" s="1103"/>
      <c r="EE371" s="1103"/>
      <c r="EF371" s="1103"/>
      <c r="EG371" s="1103"/>
      <c r="EH371" s="1103"/>
      <c r="EI371" s="1103"/>
      <c r="EJ371" s="1103"/>
      <c r="EK371" s="1103"/>
      <c r="EL371" s="1104"/>
      <c r="EM371" s="1103"/>
      <c r="EN371" s="1132"/>
      <c r="EO371" s="1103"/>
      <c r="EP371" s="1103"/>
      <c r="EQ371" s="1103"/>
      <c r="ER371" s="1103"/>
      <c r="ES371" s="1103"/>
      <c r="ET371" s="1103"/>
      <c r="EU371" s="1103"/>
      <c r="EV371" s="1103"/>
      <c r="EW371" s="1103"/>
      <c r="EX371" s="1103"/>
      <c r="EY371" s="1103"/>
      <c r="EZ371" s="1103"/>
      <c r="FA371" s="1103"/>
      <c r="FB371" s="1103"/>
      <c r="FC371" s="1103"/>
      <c r="FD371" s="1103"/>
      <c r="FE371" s="1103"/>
      <c r="FF371" s="1105"/>
      <c r="FG371" s="1103"/>
      <c r="FH371" s="1103"/>
      <c r="FI371" s="1103"/>
      <c r="FJ371" s="1103"/>
      <c r="FK371" s="1103"/>
      <c r="FL371" s="1103"/>
      <c r="FM371" s="1103"/>
      <c r="FN371" s="1103"/>
      <c r="FO371" s="1103"/>
      <c r="FP371" s="1103"/>
      <c r="FQ371" s="1106"/>
      <c r="FR371" s="1106"/>
      <c r="FS371" s="1103"/>
      <c r="FT371" s="1103"/>
      <c r="FU371" s="1103"/>
      <c r="FV371" s="1103"/>
      <c r="FW371" s="1103"/>
      <c r="FX371" s="1103"/>
      <c r="FY371" s="1103"/>
      <c r="FZ371" s="1103"/>
      <c r="GA371" s="1103"/>
      <c r="GB371" s="1103"/>
      <c r="GC371" s="1103"/>
      <c r="GD371" s="1107"/>
      <c r="GE371" s="1107"/>
      <c r="GF371" s="1107"/>
      <c r="GG371" s="1107"/>
      <c r="GH371" s="1108"/>
      <c r="GI371" s="1109"/>
      <c r="GJ371" s="1107"/>
      <c r="GK371" s="1107"/>
      <c r="GL371" s="1107"/>
      <c r="GM371" s="1107"/>
      <c r="GN371" s="1107"/>
      <c r="GO371" s="1107"/>
      <c r="GP371" s="1110"/>
      <c r="GQ371" s="1110"/>
      <c r="GR371" s="1110"/>
      <c r="GS371" s="1110"/>
      <c r="GT371" s="1110"/>
      <c r="GU371" s="1110"/>
      <c r="GV371" s="1110"/>
      <c r="GW371" s="1110"/>
      <c r="GX371" s="1110"/>
      <c r="GY371" s="1110"/>
      <c r="GZ371" s="1110"/>
      <c r="HA371" s="1110"/>
      <c r="HB371" s="1110"/>
      <c r="HC371" s="1110"/>
      <c r="HD371" s="1110"/>
      <c r="HE371" s="1110"/>
      <c r="HF371" s="1110"/>
      <c r="HG371" s="1110"/>
      <c r="HH371" s="1110"/>
      <c r="HI371" s="1110"/>
      <c r="HJ371" s="1110"/>
      <c r="HK371" s="1110"/>
      <c r="HL371" s="1110"/>
      <c r="HM371" s="1110"/>
      <c r="HN371" s="1110"/>
      <c r="HO371" s="1110"/>
      <c r="HP371" s="1110"/>
      <c r="HQ371" s="1110"/>
      <c r="HR371" s="1110"/>
      <c r="HS371" s="1110"/>
      <c r="HT371" s="1110"/>
      <c r="HU371" s="1110"/>
      <c r="HV371" s="1110"/>
      <c r="HW371" s="1110"/>
      <c r="HX371" s="1110"/>
      <c r="HY371" s="1110"/>
      <c r="HZ371" s="1110"/>
      <c r="IA371" s="1110"/>
      <c r="IB371" s="1110"/>
      <c r="IC371" s="1110"/>
      <c r="ID371" s="1109"/>
      <c r="IE371" s="1109"/>
      <c r="IF371" s="1110"/>
      <c r="IG371" s="1111"/>
      <c r="IH371" s="1110"/>
      <c r="II371" s="1110"/>
      <c r="IJ371" s="1110"/>
      <c r="IK371" s="1110"/>
      <c r="IL371" s="1110"/>
      <c r="IM371" s="1110"/>
      <c r="IN371" s="1110"/>
      <c r="IO371" s="1110"/>
      <c r="IP371" s="1110"/>
      <c r="IQ371" s="1110"/>
      <c r="IR371" s="1110"/>
      <c r="IS371" s="1110"/>
      <c r="IT371" s="1110"/>
      <c r="IU371" s="1110"/>
      <c r="IV371" s="1110"/>
      <c r="IW371" s="1110"/>
      <c r="IX371" s="1110"/>
      <c r="IY371" s="1110"/>
      <c r="IZ371" s="1110"/>
      <c r="JA371" s="1110"/>
      <c r="JB371" s="1110"/>
      <c r="JC371" s="1110"/>
      <c r="JD371" s="1110"/>
      <c r="JE371" s="1110"/>
      <c r="JF371" s="1110"/>
      <c r="JG371" s="1110"/>
      <c r="JH371" s="1110"/>
      <c r="JI371" s="1110"/>
      <c r="JJ371" s="1110"/>
      <c r="JK371" s="1112"/>
    </row>
    <row r="372" spans="1:274" ht="18.95" hidden="1" customHeight="1">
      <c r="A372" s="1174"/>
      <c r="B372" s="1116"/>
      <c r="C372" s="1115"/>
      <c r="D372" s="1115"/>
      <c r="E372" s="1116"/>
      <c r="F372" s="1116"/>
      <c r="G372" s="1116"/>
      <c r="H372" s="1115"/>
      <c r="I372" s="1117"/>
      <c r="J372" s="1117"/>
      <c r="K372" s="1118"/>
      <c r="L372" s="1118"/>
      <c r="M372" s="1118"/>
      <c r="N372" s="1119"/>
      <c r="O372" s="1121"/>
      <c r="P372" s="1121"/>
      <c r="Q372" s="1119"/>
      <c r="R372" s="1119"/>
      <c r="S372" s="1119"/>
      <c r="T372" s="1119"/>
      <c r="U372" s="1119"/>
      <c r="V372" s="1119"/>
      <c r="W372" s="1044"/>
      <c r="X372" s="1119"/>
      <c r="Y372" s="1122"/>
      <c r="Z372" s="1122"/>
      <c r="AA372" s="1104"/>
      <c r="AB372" s="1103"/>
      <c r="AC372" s="1103"/>
      <c r="AD372" s="1103"/>
      <c r="AE372" s="1103"/>
      <c r="AF372" s="1103"/>
      <c r="AG372" s="1103"/>
      <c r="AH372" s="1103"/>
      <c r="AI372" s="1103"/>
      <c r="AJ372" s="1103"/>
      <c r="AK372" s="1103"/>
      <c r="AL372" s="1103"/>
      <c r="AM372" s="1103"/>
      <c r="AN372" s="1104"/>
      <c r="AO372" s="1103"/>
      <c r="AP372" s="1103"/>
      <c r="AQ372" s="1103"/>
      <c r="AR372" s="1103"/>
      <c r="AS372" s="1103"/>
      <c r="AT372" s="1103"/>
      <c r="AU372" s="1103"/>
      <c r="AV372" s="1103"/>
      <c r="AW372" s="1103"/>
      <c r="AX372" s="1103"/>
      <c r="AY372" s="1103"/>
      <c r="AZ372" s="1103"/>
      <c r="BA372" s="1103"/>
      <c r="BB372" s="1103"/>
      <c r="BC372" s="1103"/>
      <c r="BD372" s="1103"/>
      <c r="BE372" s="1103"/>
      <c r="BF372" s="1103"/>
      <c r="BG372" s="1103"/>
      <c r="BH372" s="1103"/>
      <c r="BI372" s="1103"/>
      <c r="BJ372" s="1103"/>
      <c r="BK372" s="1103"/>
      <c r="BL372" s="1103"/>
      <c r="BM372" s="1103"/>
      <c r="BN372" s="1103"/>
      <c r="BO372" s="1103"/>
      <c r="BP372" s="1103"/>
      <c r="BQ372" s="1103"/>
      <c r="BR372" s="1103"/>
      <c r="BS372" s="1103"/>
      <c r="BT372" s="1103"/>
      <c r="BU372" s="1103"/>
      <c r="BV372" s="1103"/>
      <c r="BW372" s="1103"/>
      <c r="BX372" s="1103"/>
      <c r="BY372" s="1103"/>
      <c r="BZ372" s="1103"/>
      <c r="CA372" s="1103"/>
      <c r="CB372" s="1103"/>
      <c r="CC372" s="1103"/>
      <c r="CD372" s="1103"/>
      <c r="CE372" s="1103"/>
      <c r="CF372" s="1103"/>
      <c r="CG372" s="1103"/>
      <c r="CH372" s="1103"/>
      <c r="CI372" s="1103"/>
      <c r="CJ372" s="1103"/>
      <c r="CK372" s="1103"/>
      <c r="CL372" s="1103"/>
      <c r="CM372" s="1103"/>
      <c r="CN372" s="1103"/>
      <c r="CO372" s="1103"/>
      <c r="CP372" s="1103"/>
      <c r="CQ372" s="1103"/>
      <c r="CR372" s="1103"/>
      <c r="CS372" s="1103"/>
      <c r="CT372" s="1103"/>
      <c r="CU372" s="1103"/>
      <c r="CV372" s="1103"/>
      <c r="CW372" s="1103"/>
      <c r="CX372" s="1103"/>
      <c r="CY372" s="1103"/>
      <c r="CZ372" s="1103"/>
      <c r="DA372" s="1103"/>
      <c r="DB372" s="1103"/>
      <c r="DC372" s="1103"/>
      <c r="DD372" s="1103"/>
      <c r="DE372" s="1103"/>
      <c r="DF372" s="1103"/>
      <c r="DG372" s="1103"/>
      <c r="DH372" s="1103"/>
      <c r="DI372" s="1103"/>
      <c r="DJ372" s="1103"/>
      <c r="DK372" s="1104"/>
      <c r="DL372" s="1103"/>
      <c r="DM372" s="1103"/>
      <c r="DN372" s="1103"/>
      <c r="DO372" s="1103"/>
      <c r="DP372" s="1103"/>
      <c r="DQ372" s="1103"/>
      <c r="DR372" s="1103"/>
      <c r="DS372" s="1103"/>
      <c r="DT372" s="1103"/>
      <c r="DU372" s="1103"/>
      <c r="DV372" s="1103"/>
      <c r="DW372" s="1103"/>
      <c r="DX372" s="1103"/>
      <c r="DY372" s="1103"/>
      <c r="DZ372" s="1103"/>
      <c r="EA372" s="1103"/>
      <c r="EB372" s="1103"/>
      <c r="EC372" s="1103"/>
      <c r="ED372" s="1103"/>
      <c r="EE372" s="1103"/>
      <c r="EF372" s="1103"/>
      <c r="EG372" s="1103"/>
      <c r="EH372" s="1103"/>
      <c r="EI372" s="1103"/>
      <c r="EJ372" s="1103"/>
      <c r="EK372" s="1103"/>
      <c r="EL372" s="1104"/>
      <c r="EM372" s="1103"/>
      <c r="EN372" s="1132"/>
      <c r="EO372" s="1103"/>
      <c r="EP372" s="1103"/>
      <c r="EQ372" s="1103"/>
      <c r="ER372" s="1103"/>
      <c r="ES372" s="1103"/>
      <c r="ET372" s="1103"/>
      <c r="EU372" s="1103"/>
      <c r="EV372" s="1103"/>
      <c r="EW372" s="1103"/>
      <c r="EX372" s="1103"/>
      <c r="EY372" s="1103"/>
      <c r="EZ372" s="1103"/>
      <c r="FA372" s="1103"/>
      <c r="FB372" s="1103"/>
      <c r="FC372" s="1103"/>
      <c r="FD372" s="1103"/>
      <c r="FE372" s="1103"/>
      <c r="FF372" s="1105"/>
      <c r="FG372" s="1103"/>
      <c r="FH372" s="1103"/>
      <c r="FI372" s="1103"/>
      <c r="FJ372" s="1103"/>
      <c r="FK372" s="1103"/>
      <c r="FL372" s="1103"/>
      <c r="FM372" s="1103"/>
      <c r="FN372" s="1103"/>
      <c r="FO372" s="1103"/>
      <c r="FP372" s="1103"/>
      <c r="FQ372" s="1106"/>
      <c r="FR372" s="1106"/>
      <c r="FS372" s="1103"/>
      <c r="FT372" s="1103"/>
      <c r="FU372" s="1103"/>
      <c r="FV372" s="1103"/>
      <c r="FW372" s="1103"/>
      <c r="FX372" s="1103"/>
      <c r="FY372" s="1103"/>
      <c r="FZ372" s="1103"/>
      <c r="GA372" s="1103"/>
      <c r="GB372" s="1103"/>
      <c r="GC372" s="1103"/>
      <c r="GD372" s="1107"/>
      <c r="GE372" s="1107"/>
      <c r="GF372" s="1107"/>
      <c r="GG372" s="1107"/>
      <c r="GH372" s="1108"/>
      <c r="GI372" s="1109"/>
      <c r="GJ372" s="1107"/>
      <c r="GK372" s="1107"/>
      <c r="GL372" s="1107"/>
      <c r="GM372" s="1107"/>
      <c r="GN372" s="1107"/>
      <c r="GO372" s="1107"/>
      <c r="GP372" s="1110"/>
      <c r="GQ372" s="1110"/>
      <c r="GR372" s="1110"/>
      <c r="GS372" s="1110"/>
      <c r="GT372" s="1110"/>
      <c r="GU372" s="1110"/>
      <c r="GV372" s="1110"/>
      <c r="GW372" s="1110"/>
      <c r="GX372" s="1110"/>
      <c r="GY372" s="1110"/>
      <c r="GZ372" s="1110"/>
      <c r="HA372" s="1110"/>
      <c r="HB372" s="1110"/>
      <c r="HC372" s="1110"/>
      <c r="HD372" s="1110"/>
      <c r="HE372" s="1110"/>
      <c r="HF372" s="1110"/>
      <c r="HG372" s="1110"/>
      <c r="HH372" s="1110"/>
      <c r="HI372" s="1110"/>
      <c r="HJ372" s="1110"/>
      <c r="HK372" s="1110"/>
      <c r="HL372" s="1110"/>
      <c r="HM372" s="1110"/>
      <c r="HN372" s="1110"/>
      <c r="HO372" s="1110"/>
      <c r="HP372" s="1110"/>
      <c r="HQ372" s="1110"/>
      <c r="HR372" s="1110"/>
      <c r="HS372" s="1110"/>
      <c r="HT372" s="1110"/>
      <c r="HU372" s="1110"/>
      <c r="HV372" s="1110"/>
      <c r="HW372" s="1110"/>
      <c r="HX372" s="1110"/>
      <c r="HY372" s="1110"/>
      <c r="HZ372" s="1110"/>
      <c r="IA372" s="1110"/>
      <c r="IB372" s="1110"/>
      <c r="IC372" s="1110"/>
      <c r="ID372" s="1109"/>
      <c r="IE372" s="1109"/>
      <c r="IF372" s="1110"/>
      <c r="IG372" s="1111"/>
      <c r="IH372" s="1110"/>
      <c r="II372" s="1110"/>
      <c r="IJ372" s="1110"/>
      <c r="IK372" s="1110"/>
      <c r="IL372" s="1110"/>
      <c r="IM372" s="1110"/>
      <c r="IN372" s="1110"/>
      <c r="IO372" s="1110"/>
      <c r="IP372" s="1110"/>
      <c r="IQ372" s="1110"/>
      <c r="IR372" s="1110"/>
      <c r="IS372" s="1110"/>
      <c r="IT372" s="1110"/>
      <c r="IU372" s="1110"/>
      <c r="IV372" s="1110"/>
      <c r="IW372" s="1110"/>
      <c r="IX372" s="1110"/>
      <c r="IY372" s="1110"/>
      <c r="IZ372" s="1110"/>
      <c r="JA372" s="1110"/>
      <c r="JB372" s="1110"/>
      <c r="JC372" s="1110"/>
      <c r="JD372" s="1110"/>
      <c r="JE372" s="1110"/>
      <c r="JF372" s="1110"/>
      <c r="JG372" s="1110"/>
      <c r="JH372" s="1110"/>
      <c r="JI372" s="1110"/>
      <c r="JJ372" s="1110"/>
      <c r="JK372" s="1112"/>
    </row>
    <row r="373" spans="1:274" ht="18.95" hidden="1" customHeight="1">
      <c r="A373" s="1177"/>
      <c r="B373" s="1116"/>
      <c r="C373" s="1115"/>
      <c r="D373" s="1115"/>
      <c r="E373" s="1116"/>
      <c r="F373" s="1116"/>
      <c r="G373" s="1116"/>
      <c r="H373" s="1115"/>
      <c r="I373" s="1117"/>
      <c r="J373" s="1117"/>
      <c r="K373" s="1118"/>
      <c r="L373" s="1118"/>
      <c r="M373" s="1118"/>
      <c r="N373" s="1119"/>
      <c r="O373" s="1045"/>
      <c r="P373" s="1121"/>
      <c r="Q373" s="1119"/>
      <c r="R373" s="1119"/>
      <c r="S373" s="1119"/>
      <c r="T373" s="1119"/>
      <c r="U373" s="1119"/>
      <c r="V373" s="1119"/>
      <c r="W373" s="1044"/>
      <c r="X373" s="1119"/>
      <c r="Y373" s="1122"/>
      <c r="Z373" s="1122"/>
      <c r="AA373" s="1104"/>
      <c r="AB373" s="1103"/>
      <c r="AC373" s="1103"/>
      <c r="AD373" s="1103"/>
      <c r="AE373" s="1103"/>
      <c r="AF373" s="1103"/>
      <c r="AG373" s="1103"/>
      <c r="AH373" s="1103"/>
      <c r="AI373" s="1103"/>
      <c r="AJ373" s="1103"/>
      <c r="AK373" s="1103"/>
      <c r="AL373" s="1103"/>
      <c r="AM373" s="1103"/>
      <c r="AN373" s="1104"/>
      <c r="AO373" s="1103"/>
      <c r="AP373" s="1103"/>
      <c r="AQ373" s="1103"/>
      <c r="AR373" s="1103"/>
      <c r="AS373" s="1103"/>
      <c r="AT373" s="1103"/>
      <c r="AU373" s="1103"/>
      <c r="AV373" s="1103"/>
      <c r="AW373" s="1103"/>
      <c r="AX373" s="1103"/>
      <c r="AY373" s="1103"/>
      <c r="AZ373" s="1103"/>
      <c r="BA373" s="1103"/>
      <c r="BB373" s="1103"/>
      <c r="BC373" s="1103"/>
      <c r="BD373" s="1103"/>
      <c r="BE373" s="1103"/>
      <c r="BF373" s="1103"/>
      <c r="BG373" s="1103"/>
      <c r="BH373" s="1103"/>
      <c r="BI373" s="1103"/>
      <c r="BJ373" s="1103"/>
      <c r="BK373" s="1103"/>
      <c r="BL373" s="1103"/>
      <c r="BM373" s="1103"/>
      <c r="BN373" s="1103"/>
      <c r="BO373" s="1103"/>
      <c r="BP373" s="1103"/>
      <c r="BQ373" s="1103"/>
      <c r="BR373" s="1103"/>
      <c r="BS373" s="1103"/>
      <c r="BT373" s="1103"/>
      <c r="BU373" s="1103"/>
      <c r="BV373" s="1103"/>
      <c r="BW373" s="1103"/>
      <c r="BX373" s="1103"/>
      <c r="BY373" s="1103"/>
      <c r="BZ373" s="1103"/>
      <c r="CA373" s="1103"/>
      <c r="CB373" s="1103"/>
      <c r="CC373" s="1103"/>
      <c r="CD373" s="1103"/>
      <c r="CE373" s="1103"/>
      <c r="CF373" s="1103"/>
      <c r="CG373" s="1103"/>
      <c r="CH373" s="1103"/>
      <c r="CI373" s="1103"/>
      <c r="CJ373" s="1103"/>
      <c r="CK373" s="1103"/>
      <c r="CL373" s="1103"/>
      <c r="CM373" s="1103"/>
      <c r="CN373" s="1103"/>
      <c r="CO373" s="1103"/>
      <c r="CP373" s="1103"/>
      <c r="CQ373" s="1103"/>
      <c r="CR373" s="1103"/>
      <c r="CS373" s="1103"/>
      <c r="CT373" s="1103"/>
      <c r="CU373" s="1103"/>
      <c r="CV373" s="1103"/>
      <c r="CW373" s="1103"/>
      <c r="CX373" s="1103"/>
      <c r="CY373" s="1103"/>
      <c r="CZ373" s="1103"/>
      <c r="DA373" s="1103"/>
      <c r="DB373" s="1103"/>
      <c r="DC373" s="1103"/>
      <c r="DD373" s="1103"/>
      <c r="DE373" s="1103"/>
      <c r="DF373" s="1103"/>
      <c r="DG373" s="1103"/>
      <c r="DH373" s="1103"/>
      <c r="DI373" s="1103"/>
      <c r="DJ373" s="1103"/>
      <c r="DK373" s="1104"/>
      <c r="DL373" s="1103"/>
      <c r="DM373" s="1103"/>
      <c r="DN373" s="1103"/>
      <c r="DO373" s="1103"/>
      <c r="DP373" s="1103"/>
      <c r="DQ373" s="1103"/>
      <c r="DR373" s="1103"/>
      <c r="DS373" s="1103"/>
      <c r="DT373" s="1103"/>
      <c r="DU373" s="1103"/>
      <c r="DV373" s="1103"/>
      <c r="DW373" s="1103"/>
      <c r="DX373" s="1103"/>
      <c r="DY373" s="1103"/>
      <c r="DZ373" s="1103"/>
      <c r="EA373" s="1103"/>
      <c r="EB373" s="1103"/>
      <c r="EC373" s="1103"/>
      <c r="ED373" s="1103"/>
      <c r="EE373" s="1103"/>
      <c r="EF373" s="1103"/>
      <c r="EG373" s="1103"/>
      <c r="EH373" s="1103"/>
      <c r="EI373" s="1103"/>
      <c r="EJ373" s="1103"/>
      <c r="EK373" s="1103"/>
      <c r="EL373" s="1104"/>
      <c r="EM373" s="1103"/>
      <c r="EN373" s="1132"/>
      <c r="EO373" s="1103"/>
      <c r="EP373" s="1103"/>
      <c r="EQ373" s="1103"/>
      <c r="ER373" s="1103"/>
      <c r="ES373" s="1103"/>
      <c r="ET373" s="1103"/>
      <c r="EU373" s="1103"/>
      <c r="EV373" s="1103"/>
      <c r="EW373" s="1103"/>
      <c r="EX373" s="1103"/>
      <c r="EY373" s="1103"/>
      <c r="EZ373" s="1103"/>
      <c r="FA373" s="1103"/>
      <c r="FB373" s="1103"/>
      <c r="FC373" s="1103"/>
      <c r="FD373" s="1103"/>
      <c r="FE373" s="1103"/>
      <c r="FF373" s="1105"/>
      <c r="FG373" s="1103"/>
      <c r="FH373" s="1103"/>
      <c r="FI373" s="1103"/>
      <c r="FJ373" s="1103"/>
      <c r="FK373" s="1103"/>
      <c r="FL373" s="1103"/>
      <c r="FM373" s="1103"/>
      <c r="FN373" s="1103"/>
      <c r="FO373" s="1103"/>
      <c r="FP373" s="1103"/>
      <c r="FQ373" s="1106"/>
      <c r="FR373" s="1106"/>
      <c r="FS373" s="1103"/>
      <c r="FT373" s="1103"/>
      <c r="FU373" s="1103"/>
      <c r="FV373" s="1103"/>
      <c r="FW373" s="1103"/>
      <c r="FX373" s="1103"/>
      <c r="FY373" s="1103"/>
      <c r="FZ373" s="1103"/>
      <c r="GA373" s="1103"/>
      <c r="GB373" s="1103"/>
      <c r="GC373" s="1103"/>
      <c r="GD373" s="1107"/>
      <c r="GE373" s="1107"/>
      <c r="GF373" s="1107"/>
      <c r="GG373" s="1107"/>
      <c r="GH373" s="1108"/>
      <c r="GI373" s="1109"/>
      <c r="GJ373" s="1107"/>
      <c r="GK373" s="1107"/>
      <c r="GL373" s="1107"/>
      <c r="GM373" s="1107"/>
      <c r="GN373" s="1107"/>
      <c r="GO373" s="1107"/>
      <c r="GP373" s="1110"/>
      <c r="GQ373" s="1110"/>
      <c r="GR373" s="1110"/>
      <c r="GS373" s="1110"/>
      <c r="GT373" s="1110"/>
      <c r="GU373" s="1110"/>
      <c r="GV373" s="1110"/>
      <c r="GW373" s="1110"/>
      <c r="GX373" s="1110"/>
      <c r="GY373" s="1110"/>
      <c r="GZ373" s="1110"/>
      <c r="HA373" s="1110"/>
      <c r="HB373" s="1110"/>
      <c r="HC373" s="1110"/>
      <c r="HD373" s="1110"/>
      <c r="HE373" s="1110"/>
      <c r="HF373" s="1110"/>
      <c r="HG373" s="1110"/>
      <c r="HH373" s="1110"/>
      <c r="HI373" s="1110"/>
      <c r="HJ373" s="1110"/>
      <c r="HK373" s="1110"/>
      <c r="HL373" s="1110"/>
      <c r="HM373" s="1110"/>
      <c r="HN373" s="1110"/>
      <c r="HO373" s="1110"/>
      <c r="HP373" s="1110"/>
      <c r="HQ373" s="1110"/>
      <c r="HR373" s="1110"/>
      <c r="HS373" s="1110"/>
      <c r="HT373" s="1110"/>
      <c r="HU373" s="1110"/>
      <c r="HV373" s="1110"/>
      <c r="HW373" s="1110"/>
      <c r="HX373" s="1110"/>
      <c r="HY373" s="1110"/>
      <c r="HZ373" s="1110"/>
      <c r="IA373" s="1110"/>
      <c r="IB373" s="1110"/>
      <c r="IC373" s="1110"/>
      <c r="ID373" s="1109"/>
      <c r="IE373" s="1109"/>
      <c r="IF373" s="1110"/>
      <c r="IG373" s="1111"/>
      <c r="IH373" s="1110"/>
      <c r="II373" s="1110"/>
      <c r="IJ373" s="1110"/>
      <c r="IK373" s="1110"/>
      <c r="IL373" s="1110"/>
      <c r="IM373" s="1110"/>
      <c r="IN373" s="1110"/>
      <c r="IO373" s="1110"/>
      <c r="IP373" s="1110"/>
      <c r="IQ373" s="1110"/>
      <c r="IR373" s="1110"/>
      <c r="IS373" s="1110"/>
      <c r="IT373" s="1110"/>
      <c r="IU373" s="1110"/>
      <c r="IV373" s="1110"/>
      <c r="IW373" s="1110"/>
      <c r="IX373" s="1110"/>
      <c r="IY373" s="1110"/>
      <c r="IZ373" s="1110"/>
      <c r="JA373" s="1110"/>
      <c r="JB373" s="1110"/>
      <c r="JC373" s="1110"/>
      <c r="JD373" s="1110"/>
      <c r="JE373" s="1110"/>
      <c r="JF373" s="1110"/>
      <c r="JG373" s="1110"/>
      <c r="JH373" s="1110"/>
      <c r="JI373" s="1110"/>
      <c r="JJ373" s="1110"/>
      <c r="JK373" s="1112"/>
    </row>
    <row r="374" spans="1:274" s="1139" customFormat="1" ht="18.95" hidden="1" customHeight="1">
      <c r="A374" s="1175"/>
      <c r="B374" s="1128"/>
      <c r="C374" s="1127"/>
      <c r="D374" s="1127"/>
      <c r="E374" s="1128"/>
      <c r="F374" s="1116"/>
      <c r="G374" s="1128"/>
      <c r="H374" s="1127"/>
      <c r="I374" s="1129"/>
      <c r="J374" s="1129"/>
      <c r="K374" s="1130"/>
      <c r="L374" s="1130"/>
      <c r="M374" s="1130"/>
      <c r="N374" s="1131"/>
      <c r="O374" s="1121"/>
      <c r="P374" s="1142"/>
      <c r="Q374" s="1131"/>
      <c r="R374" s="1131"/>
      <c r="S374" s="1131"/>
      <c r="T374" s="1131"/>
      <c r="U374" s="1131"/>
      <c r="V374" s="1131"/>
      <c r="W374" s="1059"/>
      <c r="X374" s="1131"/>
      <c r="Y374" s="1143"/>
      <c r="Z374" s="1143"/>
      <c r="AA374" s="1132"/>
      <c r="AB374" s="1132"/>
      <c r="AC374" s="1132"/>
      <c r="AD374" s="1132"/>
      <c r="AE374" s="1132"/>
      <c r="AF374" s="1132"/>
      <c r="AG374" s="1132"/>
      <c r="AH374" s="1132"/>
      <c r="AI374" s="1132"/>
      <c r="AJ374" s="1132"/>
      <c r="AK374" s="1132"/>
      <c r="AL374" s="1132"/>
      <c r="AM374" s="1132"/>
      <c r="AN374" s="1144"/>
      <c r="AO374" s="1132"/>
      <c r="AP374" s="1132"/>
      <c r="AQ374" s="1132"/>
      <c r="AR374" s="1132"/>
      <c r="AS374" s="1132"/>
      <c r="AT374" s="1132"/>
      <c r="AU374" s="1132"/>
      <c r="AV374" s="1132"/>
      <c r="AW374" s="1132"/>
      <c r="AX374" s="1132"/>
      <c r="AY374" s="1132"/>
      <c r="AZ374" s="1132"/>
      <c r="BA374" s="1132"/>
      <c r="BB374" s="1132"/>
      <c r="BC374" s="1132"/>
      <c r="BD374" s="1132"/>
      <c r="BE374" s="1132"/>
      <c r="BF374" s="1132"/>
      <c r="BG374" s="1132"/>
      <c r="BH374" s="1132"/>
      <c r="BI374" s="1132"/>
      <c r="BJ374" s="1132"/>
      <c r="BK374" s="1132"/>
      <c r="BL374" s="1132"/>
      <c r="BM374" s="1132"/>
      <c r="BN374" s="1132"/>
      <c r="BO374" s="1132"/>
      <c r="BP374" s="1132"/>
      <c r="BQ374" s="1132"/>
      <c r="BR374" s="1132"/>
      <c r="BS374" s="1132"/>
      <c r="BT374" s="1132"/>
      <c r="BU374" s="1132"/>
      <c r="BV374" s="1132"/>
      <c r="BW374" s="1132"/>
      <c r="BX374" s="1132"/>
      <c r="BY374" s="1132"/>
      <c r="BZ374" s="1132"/>
      <c r="CA374" s="1132"/>
      <c r="CB374" s="1132"/>
      <c r="CC374" s="1132"/>
      <c r="CD374" s="1132"/>
      <c r="CE374" s="1132"/>
      <c r="CF374" s="1132"/>
      <c r="CG374" s="1132"/>
      <c r="CH374" s="1132"/>
      <c r="CI374" s="1132"/>
      <c r="CJ374" s="1132"/>
      <c r="CK374" s="1132"/>
      <c r="CL374" s="1132"/>
      <c r="CM374" s="1132"/>
      <c r="CN374" s="1132"/>
      <c r="CO374" s="1132"/>
      <c r="CP374" s="1132"/>
      <c r="CQ374" s="1132"/>
      <c r="CR374" s="1132"/>
      <c r="CS374" s="1132"/>
      <c r="CT374" s="1132"/>
      <c r="CU374" s="1132"/>
      <c r="CV374" s="1132"/>
      <c r="CW374" s="1132"/>
      <c r="CX374" s="1132"/>
      <c r="CY374" s="1132"/>
      <c r="CZ374" s="1132"/>
      <c r="DA374" s="1132"/>
      <c r="DB374" s="1132"/>
      <c r="DC374" s="1132"/>
      <c r="DD374" s="1132"/>
      <c r="DE374" s="1132"/>
      <c r="DF374" s="1132"/>
      <c r="DG374" s="1132"/>
      <c r="DH374" s="1132"/>
      <c r="DI374" s="1132"/>
      <c r="DJ374" s="1132"/>
      <c r="DK374" s="1144"/>
      <c r="DL374" s="1132"/>
      <c r="DM374" s="1132"/>
      <c r="DN374" s="1132"/>
      <c r="DO374" s="1132"/>
      <c r="DP374" s="1132"/>
      <c r="DQ374" s="1132"/>
      <c r="DR374" s="1132"/>
      <c r="DS374" s="1132"/>
      <c r="DT374" s="1132"/>
      <c r="DU374" s="1132"/>
      <c r="DV374" s="1132"/>
      <c r="DW374" s="1132"/>
      <c r="DX374" s="1132"/>
      <c r="DY374" s="1132"/>
      <c r="DZ374" s="1132"/>
      <c r="EA374" s="1132"/>
      <c r="EB374" s="1132"/>
      <c r="EC374" s="1132"/>
      <c r="ED374" s="1132"/>
      <c r="EE374" s="1132"/>
      <c r="EF374" s="1132"/>
      <c r="EG374" s="1132"/>
      <c r="EH374" s="1132"/>
      <c r="EI374" s="1132"/>
      <c r="EJ374" s="1132"/>
      <c r="EK374" s="1132"/>
      <c r="EL374" s="1144"/>
      <c r="EM374" s="1132"/>
      <c r="EN374" s="1132"/>
      <c r="EO374" s="1132"/>
      <c r="EP374" s="1132"/>
      <c r="EQ374" s="1103"/>
      <c r="ER374" s="1132"/>
      <c r="ES374" s="1132"/>
      <c r="ET374" s="1132"/>
      <c r="EU374" s="1132"/>
      <c r="EV374" s="1132"/>
      <c r="EW374" s="1132"/>
      <c r="EX374" s="1132"/>
      <c r="EY374" s="1132"/>
      <c r="EZ374" s="1132"/>
      <c r="FA374" s="1132"/>
      <c r="FB374" s="1132"/>
      <c r="FC374" s="1132"/>
      <c r="FD374" s="1132"/>
      <c r="FE374" s="1132"/>
      <c r="FF374" s="1145"/>
      <c r="FG374" s="1132"/>
      <c r="FH374" s="1132"/>
      <c r="FI374" s="1132"/>
      <c r="FJ374" s="1132"/>
      <c r="FK374" s="1132"/>
      <c r="FL374" s="1132"/>
      <c r="FM374" s="1132"/>
      <c r="FN374" s="1132"/>
      <c r="FO374" s="1132"/>
      <c r="FP374" s="1132"/>
      <c r="FQ374" s="1132"/>
      <c r="FR374" s="1106"/>
      <c r="FS374" s="1132"/>
      <c r="FT374" s="1132"/>
      <c r="FU374" s="1132"/>
      <c r="FV374" s="1132"/>
      <c r="FW374" s="1132"/>
      <c r="FX374" s="1132"/>
      <c r="FY374" s="1132"/>
      <c r="FZ374" s="1132"/>
      <c r="GA374" s="1132"/>
      <c r="GB374" s="1132"/>
      <c r="GC374" s="1132"/>
      <c r="GD374" s="1133"/>
      <c r="GE374" s="1133"/>
      <c r="GF374" s="1133"/>
      <c r="GG374" s="1133"/>
      <c r="GH374" s="1134"/>
      <c r="GI374" s="1136"/>
      <c r="GJ374" s="1133"/>
      <c r="GK374" s="1133"/>
      <c r="GL374" s="1133"/>
      <c r="GM374" s="1133"/>
      <c r="GN374" s="1133"/>
      <c r="GO374" s="1133"/>
      <c r="GP374" s="1135"/>
      <c r="GQ374" s="1135"/>
      <c r="GR374" s="1135"/>
      <c r="GS374" s="1135"/>
      <c r="GT374" s="1135"/>
      <c r="GU374" s="1135"/>
      <c r="GV374" s="1135"/>
      <c r="GW374" s="1135"/>
      <c r="GX374" s="1135"/>
      <c r="GY374" s="1135"/>
      <c r="GZ374" s="1135"/>
      <c r="HA374" s="1135"/>
      <c r="HB374" s="1135"/>
      <c r="HC374" s="1135"/>
      <c r="HD374" s="1135"/>
      <c r="HE374" s="1135"/>
      <c r="HF374" s="1135"/>
      <c r="HG374" s="1135"/>
      <c r="HH374" s="1135"/>
      <c r="HI374" s="1135"/>
      <c r="HJ374" s="1135"/>
      <c r="HK374" s="1135"/>
      <c r="HL374" s="1135"/>
      <c r="HM374" s="1135"/>
      <c r="HN374" s="1135"/>
      <c r="HO374" s="1135"/>
      <c r="HP374" s="1135"/>
      <c r="HQ374" s="1135"/>
      <c r="HR374" s="1135"/>
      <c r="HS374" s="1135"/>
      <c r="HT374" s="1135"/>
      <c r="HU374" s="1135"/>
      <c r="HV374" s="1135"/>
      <c r="HW374" s="1135"/>
      <c r="HX374" s="1135"/>
      <c r="HY374" s="1135"/>
      <c r="HZ374" s="1135"/>
      <c r="IA374" s="1135"/>
      <c r="IB374" s="1135"/>
      <c r="IC374" s="1135"/>
      <c r="ID374" s="1136"/>
      <c r="IE374" s="1109"/>
      <c r="IF374" s="1135"/>
      <c r="IG374" s="1137"/>
      <c r="IH374" s="1135"/>
      <c r="II374" s="1135"/>
      <c r="IJ374" s="1135"/>
      <c r="IK374" s="1135"/>
      <c r="IL374" s="1135"/>
      <c r="IM374" s="1135"/>
      <c r="IN374" s="1135"/>
      <c r="IO374" s="1135"/>
      <c r="IP374" s="1135"/>
      <c r="IQ374" s="1135"/>
      <c r="IR374" s="1135"/>
      <c r="IS374" s="1135"/>
      <c r="IT374" s="1135"/>
      <c r="IU374" s="1135"/>
      <c r="IV374" s="1135"/>
      <c r="IW374" s="1135"/>
      <c r="IX374" s="1135"/>
      <c r="IY374" s="1135"/>
      <c r="IZ374" s="1135"/>
      <c r="JA374" s="1135"/>
      <c r="JB374" s="1135"/>
      <c r="JC374" s="1135"/>
      <c r="JD374" s="1135"/>
      <c r="JE374" s="1135"/>
      <c r="JF374" s="1135"/>
      <c r="JG374" s="1135"/>
      <c r="JH374" s="1135"/>
      <c r="JI374" s="1135"/>
      <c r="JJ374" s="1135"/>
      <c r="JK374" s="1112"/>
    </row>
    <row r="375" spans="1:274" ht="18.95" hidden="1" customHeight="1">
      <c r="A375" s="1174"/>
      <c r="B375" s="1116"/>
      <c r="C375" s="1115"/>
      <c r="D375" s="1115"/>
      <c r="E375" s="1116"/>
      <c r="F375" s="1116"/>
      <c r="G375" s="1116"/>
      <c r="H375" s="1115"/>
      <c r="I375" s="1117"/>
      <c r="J375" s="1117"/>
      <c r="K375" s="1118"/>
      <c r="L375" s="1118"/>
      <c r="M375" s="1118"/>
      <c r="N375" s="1119"/>
      <c r="O375" s="1121"/>
      <c r="P375" s="1121"/>
      <c r="Q375" s="1121"/>
      <c r="R375" s="1119"/>
      <c r="S375" s="1119"/>
      <c r="T375" s="1119"/>
      <c r="U375" s="1119"/>
      <c r="V375" s="1119"/>
      <c r="W375" s="1044"/>
      <c r="X375" s="1119"/>
      <c r="Y375" s="1122"/>
      <c r="Z375" s="1122"/>
      <c r="AA375" s="1103"/>
      <c r="AB375" s="1103"/>
      <c r="AC375" s="1103"/>
      <c r="AD375" s="1103"/>
      <c r="AE375" s="1103"/>
      <c r="AF375" s="1103"/>
      <c r="AG375" s="1103"/>
      <c r="AH375" s="1103"/>
      <c r="AI375" s="1103"/>
      <c r="AJ375" s="1103"/>
      <c r="AK375" s="1103"/>
      <c r="AL375" s="1103"/>
      <c r="AM375" s="1103"/>
      <c r="AN375" s="1104"/>
      <c r="AO375" s="1103"/>
      <c r="AP375" s="1103"/>
      <c r="AQ375" s="1103"/>
      <c r="AR375" s="1103"/>
      <c r="AS375" s="1103"/>
      <c r="AT375" s="1103"/>
      <c r="AU375" s="1103"/>
      <c r="AV375" s="1103"/>
      <c r="AW375" s="1103"/>
      <c r="AX375" s="1103"/>
      <c r="AY375" s="1103"/>
      <c r="AZ375" s="1103"/>
      <c r="BA375" s="1103"/>
      <c r="BB375" s="1103"/>
      <c r="BC375" s="1103"/>
      <c r="BD375" s="1103"/>
      <c r="BE375" s="1103"/>
      <c r="BF375" s="1103"/>
      <c r="BG375" s="1103"/>
      <c r="BH375" s="1103"/>
      <c r="BI375" s="1103"/>
      <c r="BJ375" s="1103"/>
      <c r="BK375" s="1103"/>
      <c r="BL375" s="1103"/>
      <c r="BM375" s="1103"/>
      <c r="BN375" s="1103"/>
      <c r="BO375" s="1103"/>
      <c r="BP375" s="1103"/>
      <c r="BQ375" s="1103"/>
      <c r="BR375" s="1103"/>
      <c r="BS375" s="1103"/>
      <c r="BT375" s="1103"/>
      <c r="BU375" s="1103"/>
      <c r="BV375" s="1103"/>
      <c r="BW375" s="1103"/>
      <c r="BX375" s="1103"/>
      <c r="BY375" s="1103"/>
      <c r="BZ375" s="1103"/>
      <c r="CA375" s="1103"/>
      <c r="CB375" s="1103"/>
      <c r="CC375" s="1103"/>
      <c r="CD375" s="1103"/>
      <c r="CE375" s="1103"/>
      <c r="CF375" s="1103"/>
      <c r="CG375" s="1103"/>
      <c r="CH375" s="1103"/>
      <c r="CI375" s="1103"/>
      <c r="CJ375" s="1103"/>
      <c r="CK375" s="1103"/>
      <c r="CL375" s="1103"/>
      <c r="CM375" s="1103"/>
      <c r="CN375" s="1103"/>
      <c r="CO375" s="1103"/>
      <c r="CP375" s="1103"/>
      <c r="CQ375" s="1103"/>
      <c r="CR375" s="1103"/>
      <c r="CS375" s="1103"/>
      <c r="CT375" s="1103"/>
      <c r="CU375" s="1103"/>
      <c r="CV375" s="1103"/>
      <c r="CW375" s="1103"/>
      <c r="CX375" s="1103"/>
      <c r="CY375" s="1103"/>
      <c r="CZ375" s="1103"/>
      <c r="DA375" s="1103"/>
      <c r="DB375" s="1103"/>
      <c r="DC375" s="1103"/>
      <c r="DD375" s="1103"/>
      <c r="DE375" s="1103"/>
      <c r="DF375" s="1103"/>
      <c r="DG375" s="1103"/>
      <c r="DH375" s="1103"/>
      <c r="DI375" s="1103"/>
      <c r="DJ375" s="1103"/>
      <c r="DK375" s="1104"/>
      <c r="DL375" s="1103"/>
      <c r="DM375" s="1103"/>
      <c r="DN375" s="1103"/>
      <c r="DO375" s="1103"/>
      <c r="DP375" s="1103"/>
      <c r="DQ375" s="1103"/>
      <c r="DR375" s="1103"/>
      <c r="DS375" s="1103"/>
      <c r="DT375" s="1103"/>
      <c r="DU375" s="1103"/>
      <c r="DV375" s="1103"/>
      <c r="DW375" s="1103"/>
      <c r="DX375" s="1103"/>
      <c r="DY375" s="1103"/>
      <c r="DZ375" s="1103"/>
      <c r="EA375" s="1103"/>
      <c r="EB375" s="1103"/>
      <c r="EC375" s="1103"/>
      <c r="ED375" s="1103"/>
      <c r="EE375" s="1103"/>
      <c r="EF375" s="1103"/>
      <c r="EG375" s="1103"/>
      <c r="EH375" s="1103"/>
      <c r="EI375" s="1103"/>
      <c r="EJ375" s="1103"/>
      <c r="EK375" s="1103"/>
      <c r="EL375" s="1104"/>
      <c r="EM375" s="1103"/>
      <c r="EN375" s="1103"/>
      <c r="EO375" s="1103"/>
      <c r="EP375" s="1103"/>
      <c r="EQ375" s="1103"/>
      <c r="ER375" s="1103"/>
      <c r="ES375" s="1103"/>
      <c r="ET375" s="1103"/>
      <c r="EU375" s="1103"/>
      <c r="EV375" s="1103"/>
      <c r="EW375" s="1103"/>
      <c r="EX375" s="1103"/>
      <c r="EY375" s="1103"/>
      <c r="EZ375" s="1103"/>
      <c r="FA375" s="1103"/>
      <c r="FB375" s="1103"/>
      <c r="FC375" s="1103"/>
      <c r="FD375" s="1103"/>
      <c r="FE375" s="1103"/>
      <c r="FF375" s="1105"/>
      <c r="FG375" s="1103"/>
      <c r="FH375" s="1103"/>
      <c r="FI375" s="1103"/>
      <c r="FJ375" s="1103"/>
      <c r="FK375" s="1103"/>
      <c r="FL375" s="1103"/>
      <c r="FM375" s="1103"/>
      <c r="FN375" s="1103"/>
      <c r="FO375" s="1103"/>
      <c r="FP375" s="1103"/>
      <c r="FQ375" s="1106"/>
      <c r="FR375" s="1106"/>
      <c r="FS375" s="1103"/>
      <c r="FT375" s="1103"/>
      <c r="FU375" s="1103"/>
      <c r="FV375" s="1103"/>
      <c r="FW375" s="1103"/>
      <c r="FX375" s="1103"/>
      <c r="FY375" s="1103"/>
      <c r="FZ375" s="1103"/>
      <c r="GA375" s="1103"/>
      <c r="GB375" s="1103"/>
      <c r="GC375" s="1103"/>
      <c r="GD375" s="1107"/>
      <c r="GE375" s="1107"/>
      <c r="GF375" s="1107"/>
      <c r="GG375" s="1107"/>
      <c r="GH375" s="1108"/>
      <c r="GI375" s="1109"/>
      <c r="GJ375" s="1107"/>
      <c r="GK375" s="1107"/>
      <c r="GL375" s="1107"/>
      <c r="GM375" s="1107"/>
      <c r="GN375" s="1107"/>
      <c r="GO375" s="1107"/>
      <c r="GP375" s="1110"/>
      <c r="GQ375" s="1110"/>
      <c r="GR375" s="1110"/>
      <c r="GS375" s="1110"/>
      <c r="GT375" s="1110"/>
      <c r="GU375" s="1110"/>
      <c r="GV375" s="1110"/>
      <c r="GW375" s="1110"/>
      <c r="GX375" s="1110"/>
      <c r="GY375" s="1110"/>
      <c r="GZ375" s="1110"/>
      <c r="HA375" s="1110"/>
      <c r="HB375" s="1110"/>
      <c r="HC375" s="1110"/>
      <c r="HD375" s="1110"/>
      <c r="HE375" s="1110"/>
      <c r="HF375" s="1110"/>
      <c r="HG375" s="1110"/>
      <c r="HH375" s="1110"/>
      <c r="HI375" s="1110"/>
      <c r="HJ375" s="1110"/>
      <c r="HK375" s="1110"/>
      <c r="HL375" s="1110"/>
      <c r="HM375" s="1110"/>
      <c r="HN375" s="1110"/>
      <c r="HO375" s="1110"/>
      <c r="HP375" s="1110"/>
      <c r="HQ375" s="1110"/>
      <c r="HR375" s="1110"/>
      <c r="HS375" s="1110"/>
      <c r="HT375" s="1110"/>
      <c r="HU375" s="1110"/>
      <c r="HV375" s="1110"/>
      <c r="HW375" s="1110"/>
      <c r="HX375" s="1110"/>
      <c r="HY375" s="1110"/>
      <c r="HZ375" s="1110"/>
      <c r="IA375" s="1110"/>
      <c r="IB375" s="1110"/>
      <c r="IC375" s="1110"/>
      <c r="ID375" s="1109"/>
      <c r="IE375" s="1109"/>
      <c r="IF375" s="1110"/>
      <c r="IG375" s="1111"/>
      <c r="IH375" s="1110"/>
      <c r="II375" s="1110"/>
      <c r="IJ375" s="1110"/>
      <c r="IK375" s="1110"/>
      <c r="IL375" s="1110"/>
      <c r="IM375" s="1110"/>
      <c r="IN375" s="1110"/>
      <c r="IO375" s="1110"/>
      <c r="IP375" s="1110"/>
      <c r="IQ375" s="1110"/>
      <c r="IR375" s="1110"/>
      <c r="IS375" s="1110"/>
      <c r="IT375" s="1110"/>
      <c r="IU375" s="1110"/>
      <c r="IV375" s="1110"/>
      <c r="IW375" s="1110"/>
      <c r="IX375" s="1110"/>
      <c r="IY375" s="1110"/>
      <c r="IZ375" s="1110"/>
      <c r="JA375" s="1110"/>
      <c r="JB375" s="1110"/>
      <c r="JC375" s="1110"/>
      <c r="JD375" s="1110"/>
      <c r="JE375" s="1110"/>
      <c r="JF375" s="1110"/>
      <c r="JG375" s="1110"/>
      <c r="JH375" s="1110"/>
      <c r="JI375" s="1110"/>
      <c r="JJ375" s="1110"/>
      <c r="JK375" s="1112"/>
    </row>
    <row r="376" spans="1:274" ht="18.95" hidden="1" customHeight="1">
      <c r="A376" s="1174"/>
      <c r="B376" s="1116"/>
      <c r="C376" s="1115"/>
      <c r="D376" s="1115"/>
      <c r="E376" s="1116"/>
      <c r="F376" s="1116"/>
      <c r="G376" s="1116"/>
      <c r="H376" s="1115"/>
      <c r="I376" s="1117"/>
      <c r="J376" s="1117"/>
      <c r="K376" s="1118"/>
      <c r="L376" s="1118"/>
      <c r="M376" s="1118"/>
      <c r="N376" s="1119"/>
      <c r="O376" s="1121"/>
      <c r="P376" s="1121"/>
      <c r="Q376" s="1121"/>
      <c r="R376" s="1119"/>
      <c r="S376" s="1119"/>
      <c r="T376" s="1119"/>
      <c r="U376" s="1119"/>
      <c r="V376" s="1119"/>
      <c r="W376" s="1044"/>
      <c r="X376" s="1119"/>
      <c r="Y376" s="1122"/>
      <c r="Z376" s="1122"/>
      <c r="AA376" s="1103"/>
      <c r="AB376" s="1103"/>
      <c r="AC376" s="1103"/>
      <c r="AD376" s="1103"/>
      <c r="AE376" s="1103"/>
      <c r="AF376" s="1103"/>
      <c r="AG376" s="1103"/>
      <c r="AH376" s="1103"/>
      <c r="AI376" s="1103"/>
      <c r="AJ376" s="1103"/>
      <c r="AK376" s="1103"/>
      <c r="AL376" s="1103"/>
      <c r="AM376" s="1103"/>
      <c r="AN376" s="1104"/>
      <c r="AO376" s="1103"/>
      <c r="AP376" s="1103"/>
      <c r="AQ376" s="1103"/>
      <c r="AR376" s="1103"/>
      <c r="AS376" s="1103"/>
      <c r="AT376" s="1103"/>
      <c r="AU376" s="1103"/>
      <c r="AV376" s="1103"/>
      <c r="AW376" s="1103"/>
      <c r="AX376" s="1103"/>
      <c r="AY376" s="1103"/>
      <c r="AZ376" s="1103"/>
      <c r="BA376" s="1103"/>
      <c r="BB376" s="1103"/>
      <c r="BC376" s="1103"/>
      <c r="BD376" s="1103"/>
      <c r="BE376" s="1103"/>
      <c r="BF376" s="1103"/>
      <c r="BG376" s="1103"/>
      <c r="BH376" s="1103"/>
      <c r="BI376" s="1103"/>
      <c r="BJ376" s="1103"/>
      <c r="BK376" s="1103"/>
      <c r="BL376" s="1103"/>
      <c r="BM376" s="1103"/>
      <c r="BN376" s="1103"/>
      <c r="BO376" s="1103"/>
      <c r="BP376" s="1103"/>
      <c r="BQ376" s="1103"/>
      <c r="BR376" s="1103"/>
      <c r="BS376" s="1103"/>
      <c r="BT376" s="1103"/>
      <c r="BU376" s="1103"/>
      <c r="BV376" s="1103"/>
      <c r="BW376" s="1103"/>
      <c r="BX376" s="1103"/>
      <c r="BY376" s="1103"/>
      <c r="BZ376" s="1103"/>
      <c r="CA376" s="1103"/>
      <c r="CB376" s="1103"/>
      <c r="CC376" s="1103"/>
      <c r="CD376" s="1103"/>
      <c r="CE376" s="1103"/>
      <c r="CF376" s="1103"/>
      <c r="CG376" s="1103"/>
      <c r="CH376" s="1103"/>
      <c r="CI376" s="1103"/>
      <c r="CJ376" s="1103"/>
      <c r="CK376" s="1103"/>
      <c r="CL376" s="1103"/>
      <c r="CM376" s="1103"/>
      <c r="CN376" s="1103"/>
      <c r="CO376" s="1103"/>
      <c r="CP376" s="1103"/>
      <c r="CQ376" s="1103"/>
      <c r="CR376" s="1103"/>
      <c r="CS376" s="1103"/>
      <c r="CT376" s="1103"/>
      <c r="CU376" s="1103"/>
      <c r="CV376" s="1103"/>
      <c r="CW376" s="1103"/>
      <c r="CX376" s="1103"/>
      <c r="CY376" s="1103"/>
      <c r="CZ376" s="1103"/>
      <c r="DA376" s="1103"/>
      <c r="DB376" s="1103"/>
      <c r="DC376" s="1103"/>
      <c r="DD376" s="1103"/>
      <c r="DE376" s="1103"/>
      <c r="DF376" s="1103"/>
      <c r="DG376" s="1103"/>
      <c r="DH376" s="1103"/>
      <c r="DI376" s="1103"/>
      <c r="DJ376" s="1103"/>
      <c r="DK376" s="1104"/>
      <c r="DL376" s="1103"/>
      <c r="DM376" s="1103"/>
      <c r="DN376" s="1103"/>
      <c r="DO376" s="1103"/>
      <c r="DP376" s="1103"/>
      <c r="DQ376" s="1103"/>
      <c r="DR376" s="1103"/>
      <c r="DS376" s="1103"/>
      <c r="DT376" s="1103"/>
      <c r="DU376" s="1103"/>
      <c r="DV376" s="1103"/>
      <c r="DW376" s="1103"/>
      <c r="DX376" s="1103"/>
      <c r="DY376" s="1103"/>
      <c r="DZ376" s="1103"/>
      <c r="EA376" s="1103"/>
      <c r="EB376" s="1103"/>
      <c r="EC376" s="1103"/>
      <c r="ED376" s="1103"/>
      <c r="EE376" s="1103"/>
      <c r="EF376" s="1103"/>
      <c r="EG376" s="1103"/>
      <c r="EH376" s="1103"/>
      <c r="EI376" s="1103"/>
      <c r="EJ376" s="1103"/>
      <c r="EK376" s="1103"/>
      <c r="EL376" s="1104"/>
      <c r="EM376" s="1103"/>
      <c r="EN376" s="1132"/>
      <c r="EO376" s="1103"/>
      <c r="EP376" s="1103"/>
      <c r="EQ376" s="1103"/>
      <c r="ER376" s="1103"/>
      <c r="ES376" s="1103"/>
      <c r="ET376" s="1103"/>
      <c r="EU376" s="1103"/>
      <c r="EV376" s="1103"/>
      <c r="EW376" s="1103"/>
      <c r="EX376" s="1103"/>
      <c r="EY376" s="1103"/>
      <c r="EZ376" s="1103"/>
      <c r="FA376" s="1103"/>
      <c r="FB376" s="1103"/>
      <c r="FC376" s="1103"/>
      <c r="FD376" s="1103"/>
      <c r="FE376" s="1103"/>
      <c r="FF376" s="1105"/>
      <c r="FG376" s="1103"/>
      <c r="FH376" s="1103"/>
      <c r="FI376" s="1103"/>
      <c r="FJ376" s="1103"/>
      <c r="FK376" s="1103"/>
      <c r="FL376" s="1103"/>
      <c r="FM376" s="1103"/>
      <c r="FN376" s="1103"/>
      <c r="FO376" s="1103"/>
      <c r="FP376" s="1103"/>
      <c r="FQ376" s="1106"/>
      <c r="FR376" s="1106"/>
      <c r="FS376" s="1103"/>
      <c r="FT376" s="1103"/>
      <c r="FU376" s="1103"/>
      <c r="FV376" s="1103"/>
      <c r="FW376" s="1103"/>
      <c r="FX376" s="1103"/>
      <c r="FY376" s="1103"/>
      <c r="FZ376" s="1103"/>
      <c r="GA376" s="1103"/>
      <c r="GB376" s="1103"/>
      <c r="GC376" s="1103"/>
      <c r="GD376" s="1107"/>
      <c r="GE376" s="1107"/>
      <c r="GF376" s="1107"/>
      <c r="GG376" s="1107"/>
      <c r="GH376" s="1108"/>
      <c r="GI376" s="1109"/>
      <c r="GJ376" s="1107"/>
      <c r="GK376" s="1107"/>
      <c r="GL376" s="1107"/>
      <c r="GM376" s="1107"/>
      <c r="GN376" s="1107"/>
      <c r="GO376" s="1107"/>
      <c r="GP376" s="1110"/>
      <c r="GQ376" s="1110"/>
      <c r="GR376" s="1110"/>
      <c r="GS376" s="1110"/>
      <c r="GT376" s="1110"/>
      <c r="GU376" s="1110"/>
      <c r="GV376" s="1110"/>
      <c r="GW376" s="1110"/>
      <c r="GX376" s="1110"/>
      <c r="GY376" s="1110"/>
      <c r="GZ376" s="1110"/>
      <c r="HA376" s="1110"/>
      <c r="HB376" s="1110"/>
      <c r="HC376" s="1110"/>
      <c r="HD376" s="1110"/>
      <c r="HE376" s="1110"/>
      <c r="HF376" s="1110"/>
      <c r="HG376" s="1110"/>
      <c r="HH376" s="1110"/>
      <c r="HI376" s="1110"/>
      <c r="HJ376" s="1110"/>
      <c r="HK376" s="1110"/>
      <c r="HL376" s="1110"/>
      <c r="HM376" s="1110"/>
      <c r="HN376" s="1110"/>
      <c r="HO376" s="1110"/>
      <c r="HP376" s="1110"/>
      <c r="HQ376" s="1110"/>
      <c r="HR376" s="1110"/>
      <c r="HS376" s="1110"/>
      <c r="HT376" s="1110"/>
      <c r="HU376" s="1110"/>
      <c r="HV376" s="1110"/>
      <c r="HW376" s="1110"/>
      <c r="HX376" s="1110"/>
      <c r="HY376" s="1110"/>
      <c r="HZ376" s="1110"/>
      <c r="IA376" s="1110"/>
      <c r="IB376" s="1110"/>
      <c r="IC376" s="1110"/>
      <c r="ID376" s="1109"/>
      <c r="IE376" s="1109"/>
      <c r="IF376" s="1110"/>
      <c r="IG376" s="1111"/>
      <c r="IH376" s="1110"/>
      <c r="II376" s="1110"/>
      <c r="IJ376" s="1110"/>
      <c r="IK376" s="1110"/>
      <c r="IL376" s="1110"/>
      <c r="IM376" s="1110"/>
      <c r="IN376" s="1110"/>
      <c r="IO376" s="1110"/>
      <c r="IP376" s="1110"/>
      <c r="IQ376" s="1110"/>
      <c r="IR376" s="1110"/>
      <c r="IS376" s="1110"/>
      <c r="IT376" s="1110"/>
      <c r="IU376" s="1110"/>
      <c r="IV376" s="1110"/>
      <c r="IW376" s="1110"/>
      <c r="IX376" s="1110"/>
      <c r="IY376" s="1110"/>
      <c r="IZ376" s="1110"/>
      <c r="JA376" s="1110"/>
      <c r="JB376" s="1110"/>
      <c r="JC376" s="1110"/>
      <c r="JD376" s="1110"/>
      <c r="JE376" s="1110"/>
      <c r="JF376" s="1110"/>
      <c r="JG376" s="1110"/>
      <c r="JH376" s="1110"/>
      <c r="JI376" s="1110"/>
      <c r="JJ376" s="1110"/>
      <c r="JK376" s="1112"/>
    </row>
    <row r="377" spans="1:274" ht="18.95" hidden="1" customHeight="1">
      <c r="A377" s="1174"/>
      <c r="B377" s="1116"/>
      <c r="C377" s="1115"/>
      <c r="D377" s="1115"/>
      <c r="E377" s="1116"/>
      <c r="F377" s="1116"/>
      <c r="G377" s="1116"/>
      <c r="H377" s="1115"/>
      <c r="I377" s="1117"/>
      <c r="J377" s="1117"/>
      <c r="K377" s="1118"/>
      <c r="L377" s="1118"/>
      <c r="M377" s="1118"/>
      <c r="N377" s="1119"/>
      <c r="O377" s="1121"/>
      <c r="P377" s="1121"/>
      <c r="Q377" s="1121"/>
      <c r="R377" s="1119"/>
      <c r="S377" s="1119"/>
      <c r="T377" s="1119"/>
      <c r="U377" s="1119"/>
      <c r="V377" s="1119"/>
      <c r="W377" s="1044"/>
      <c r="X377" s="1119"/>
      <c r="Y377" s="1122"/>
      <c r="Z377" s="1122"/>
      <c r="AA377" s="1103"/>
      <c r="AB377" s="1103"/>
      <c r="AC377" s="1103"/>
      <c r="AD377" s="1103"/>
      <c r="AE377" s="1103"/>
      <c r="AF377" s="1103"/>
      <c r="AG377" s="1103"/>
      <c r="AH377" s="1103"/>
      <c r="AI377" s="1103"/>
      <c r="AJ377" s="1103"/>
      <c r="AK377" s="1103"/>
      <c r="AL377" s="1103"/>
      <c r="AM377" s="1103"/>
      <c r="AN377" s="1104"/>
      <c r="AO377" s="1103"/>
      <c r="AP377" s="1103"/>
      <c r="AQ377" s="1103"/>
      <c r="AR377" s="1103"/>
      <c r="AS377" s="1103"/>
      <c r="AT377" s="1103"/>
      <c r="AU377" s="1103"/>
      <c r="AV377" s="1103"/>
      <c r="AW377" s="1103"/>
      <c r="AX377" s="1103"/>
      <c r="AY377" s="1103"/>
      <c r="AZ377" s="1103"/>
      <c r="BA377" s="1103"/>
      <c r="BB377" s="1103"/>
      <c r="BC377" s="1103"/>
      <c r="BD377" s="1103"/>
      <c r="BE377" s="1103"/>
      <c r="BF377" s="1103"/>
      <c r="BG377" s="1103"/>
      <c r="BH377" s="1103"/>
      <c r="BI377" s="1103"/>
      <c r="BJ377" s="1103"/>
      <c r="BK377" s="1103"/>
      <c r="BL377" s="1103"/>
      <c r="BM377" s="1103"/>
      <c r="BN377" s="1103"/>
      <c r="BO377" s="1103"/>
      <c r="BP377" s="1103"/>
      <c r="BQ377" s="1103"/>
      <c r="BR377" s="1103"/>
      <c r="BS377" s="1103"/>
      <c r="BT377" s="1103"/>
      <c r="BU377" s="1103"/>
      <c r="BV377" s="1103"/>
      <c r="BW377" s="1103"/>
      <c r="BX377" s="1103"/>
      <c r="BY377" s="1103"/>
      <c r="BZ377" s="1103"/>
      <c r="CA377" s="1103"/>
      <c r="CB377" s="1103"/>
      <c r="CC377" s="1103"/>
      <c r="CD377" s="1103"/>
      <c r="CE377" s="1103"/>
      <c r="CF377" s="1103"/>
      <c r="CG377" s="1103"/>
      <c r="CH377" s="1103"/>
      <c r="CI377" s="1103"/>
      <c r="CJ377" s="1103"/>
      <c r="CK377" s="1103"/>
      <c r="CL377" s="1103"/>
      <c r="CM377" s="1103"/>
      <c r="CN377" s="1103"/>
      <c r="CO377" s="1103"/>
      <c r="CP377" s="1103"/>
      <c r="CQ377" s="1103"/>
      <c r="CR377" s="1103"/>
      <c r="CS377" s="1103"/>
      <c r="CT377" s="1103"/>
      <c r="CU377" s="1103"/>
      <c r="CV377" s="1103"/>
      <c r="CW377" s="1103"/>
      <c r="CX377" s="1103"/>
      <c r="CY377" s="1103"/>
      <c r="CZ377" s="1103"/>
      <c r="DA377" s="1103"/>
      <c r="DB377" s="1103"/>
      <c r="DC377" s="1103"/>
      <c r="DD377" s="1103"/>
      <c r="DE377" s="1103"/>
      <c r="DF377" s="1103"/>
      <c r="DG377" s="1103"/>
      <c r="DH377" s="1103"/>
      <c r="DI377" s="1103"/>
      <c r="DJ377" s="1103"/>
      <c r="DK377" s="1104"/>
      <c r="DL377" s="1103"/>
      <c r="DM377" s="1103"/>
      <c r="DN377" s="1103"/>
      <c r="DO377" s="1103"/>
      <c r="DP377" s="1103"/>
      <c r="DQ377" s="1103"/>
      <c r="DR377" s="1103"/>
      <c r="DS377" s="1103"/>
      <c r="DT377" s="1103"/>
      <c r="DU377" s="1103"/>
      <c r="DV377" s="1103"/>
      <c r="DW377" s="1103"/>
      <c r="DX377" s="1103"/>
      <c r="DY377" s="1103"/>
      <c r="DZ377" s="1103"/>
      <c r="EA377" s="1103"/>
      <c r="EB377" s="1103"/>
      <c r="EC377" s="1103"/>
      <c r="ED377" s="1103"/>
      <c r="EE377" s="1103"/>
      <c r="EF377" s="1103"/>
      <c r="EG377" s="1103"/>
      <c r="EH377" s="1103"/>
      <c r="EI377" s="1103"/>
      <c r="EJ377" s="1103"/>
      <c r="EK377" s="1103"/>
      <c r="EL377" s="1104"/>
      <c r="EM377" s="1103"/>
      <c r="EN377" s="1132"/>
      <c r="EO377" s="1103"/>
      <c r="EP377" s="1103"/>
      <c r="EQ377" s="1103"/>
      <c r="ER377" s="1103"/>
      <c r="ES377" s="1103"/>
      <c r="ET377" s="1103"/>
      <c r="EU377" s="1103"/>
      <c r="EV377" s="1103"/>
      <c r="EW377" s="1103"/>
      <c r="EX377" s="1103"/>
      <c r="EY377" s="1103"/>
      <c r="EZ377" s="1103"/>
      <c r="FA377" s="1103"/>
      <c r="FB377" s="1103"/>
      <c r="FC377" s="1103"/>
      <c r="FD377" s="1103"/>
      <c r="FE377" s="1103"/>
      <c r="FF377" s="1105"/>
      <c r="FG377" s="1103"/>
      <c r="FH377" s="1103"/>
      <c r="FI377" s="1103"/>
      <c r="FJ377" s="1103"/>
      <c r="FK377" s="1103"/>
      <c r="FL377" s="1103"/>
      <c r="FM377" s="1103"/>
      <c r="FN377" s="1103"/>
      <c r="FO377" s="1103"/>
      <c r="FP377" s="1103"/>
      <c r="FQ377" s="1106"/>
      <c r="FR377" s="1106"/>
      <c r="FS377" s="1103"/>
      <c r="FT377" s="1103"/>
      <c r="FU377" s="1103"/>
      <c r="FV377" s="1103"/>
      <c r="FW377" s="1103"/>
      <c r="FX377" s="1103"/>
      <c r="FY377" s="1103"/>
      <c r="FZ377" s="1103"/>
      <c r="GA377" s="1103"/>
      <c r="GB377" s="1103"/>
      <c r="GC377" s="1103"/>
      <c r="GD377" s="1107"/>
      <c r="GE377" s="1107"/>
      <c r="GF377" s="1107"/>
      <c r="GG377" s="1107"/>
      <c r="GH377" s="1108"/>
      <c r="GI377" s="1109"/>
      <c r="GJ377" s="1107"/>
      <c r="GK377" s="1107"/>
      <c r="GL377" s="1107"/>
      <c r="GM377" s="1107"/>
      <c r="GN377" s="1107"/>
      <c r="GO377" s="1107"/>
      <c r="GP377" s="1110"/>
      <c r="GQ377" s="1110"/>
      <c r="GR377" s="1110"/>
      <c r="GS377" s="1110"/>
      <c r="GT377" s="1110"/>
      <c r="GU377" s="1110"/>
      <c r="GV377" s="1110"/>
      <c r="GW377" s="1110"/>
      <c r="GX377" s="1110"/>
      <c r="GY377" s="1110"/>
      <c r="GZ377" s="1110"/>
      <c r="HA377" s="1110"/>
      <c r="HB377" s="1110"/>
      <c r="HC377" s="1110"/>
      <c r="HD377" s="1110"/>
      <c r="HE377" s="1110"/>
      <c r="HF377" s="1110"/>
      <c r="HG377" s="1110"/>
      <c r="HH377" s="1110"/>
      <c r="HI377" s="1110"/>
      <c r="HJ377" s="1110"/>
      <c r="HK377" s="1110"/>
      <c r="HL377" s="1110"/>
      <c r="HM377" s="1110"/>
      <c r="HN377" s="1110"/>
      <c r="HO377" s="1110"/>
      <c r="HP377" s="1110"/>
      <c r="HQ377" s="1110"/>
      <c r="HR377" s="1110"/>
      <c r="HS377" s="1110"/>
      <c r="HT377" s="1110"/>
      <c r="HU377" s="1110"/>
      <c r="HV377" s="1110"/>
      <c r="HW377" s="1110"/>
      <c r="HX377" s="1110"/>
      <c r="HY377" s="1110"/>
      <c r="HZ377" s="1110"/>
      <c r="IA377" s="1110"/>
      <c r="IB377" s="1110"/>
      <c r="IC377" s="1110"/>
      <c r="ID377" s="1109"/>
      <c r="IE377" s="1109"/>
      <c r="IF377" s="1110"/>
      <c r="IG377" s="1111"/>
      <c r="IH377" s="1110"/>
      <c r="II377" s="1110"/>
      <c r="IJ377" s="1110"/>
      <c r="IK377" s="1110"/>
      <c r="IL377" s="1110"/>
      <c r="IM377" s="1110"/>
      <c r="IN377" s="1110"/>
      <c r="IO377" s="1110"/>
      <c r="IP377" s="1110"/>
      <c r="IQ377" s="1110"/>
      <c r="IR377" s="1110"/>
      <c r="IS377" s="1110"/>
      <c r="IT377" s="1110"/>
      <c r="IU377" s="1110"/>
      <c r="IV377" s="1110"/>
      <c r="IW377" s="1110"/>
      <c r="IX377" s="1110"/>
      <c r="IY377" s="1110"/>
      <c r="IZ377" s="1110"/>
      <c r="JA377" s="1110"/>
      <c r="JB377" s="1110"/>
      <c r="JC377" s="1110"/>
      <c r="JD377" s="1110"/>
      <c r="JE377" s="1110"/>
      <c r="JF377" s="1110"/>
      <c r="JG377" s="1110"/>
      <c r="JH377" s="1110"/>
      <c r="JI377" s="1110"/>
      <c r="JJ377" s="1110"/>
      <c r="JK377" s="1112"/>
    </row>
    <row r="378" spans="1:274" ht="18.95" hidden="1" customHeight="1">
      <c r="A378" s="1174"/>
      <c r="B378" s="1116"/>
      <c r="C378" s="1115"/>
      <c r="D378" s="1115"/>
      <c r="E378" s="1116"/>
      <c r="F378" s="1116"/>
      <c r="G378" s="1116"/>
      <c r="H378" s="1115"/>
      <c r="I378" s="1117"/>
      <c r="J378" s="1117"/>
      <c r="K378" s="1118"/>
      <c r="L378" s="1118"/>
      <c r="M378" s="1118"/>
      <c r="N378" s="1119"/>
      <c r="O378" s="1121"/>
      <c r="P378" s="1121"/>
      <c r="Q378" s="1121"/>
      <c r="R378" s="1119"/>
      <c r="S378" s="1119"/>
      <c r="T378" s="1119"/>
      <c r="U378" s="1119"/>
      <c r="V378" s="1119"/>
      <c r="W378" s="1044"/>
      <c r="X378" s="1119"/>
      <c r="Y378" s="1122"/>
      <c r="Z378" s="1122"/>
      <c r="AA378" s="1103"/>
      <c r="AB378" s="1103"/>
      <c r="AC378" s="1103"/>
      <c r="AD378" s="1103"/>
      <c r="AE378" s="1103"/>
      <c r="AF378" s="1103"/>
      <c r="AG378" s="1103"/>
      <c r="AH378" s="1103"/>
      <c r="AI378" s="1103"/>
      <c r="AJ378" s="1103"/>
      <c r="AK378" s="1103"/>
      <c r="AL378" s="1103"/>
      <c r="AM378" s="1103"/>
      <c r="AN378" s="1104"/>
      <c r="AO378" s="1103"/>
      <c r="AP378" s="1103"/>
      <c r="AQ378" s="1103"/>
      <c r="AR378" s="1103"/>
      <c r="AS378" s="1103"/>
      <c r="AT378" s="1103"/>
      <c r="AU378" s="1103"/>
      <c r="AV378" s="1103"/>
      <c r="AW378" s="1103"/>
      <c r="AX378" s="1103"/>
      <c r="AY378" s="1103"/>
      <c r="AZ378" s="1103"/>
      <c r="BA378" s="1103"/>
      <c r="BB378" s="1103"/>
      <c r="BC378" s="1103"/>
      <c r="BD378" s="1103"/>
      <c r="BE378" s="1103"/>
      <c r="BF378" s="1103"/>
      <c r="BG378" s="1103"/>
      <c r="BH378" s="1103"/>
      <c r="BI378" s="1103"/>
      <c r="BJ378" s="1103"/>
      <c r="BK378" s="1103"/>
      <c r="BL378" s="1103"/>
      <c r="BM378" s="1103"/>
      <c r="BN378" s="1103"/>
      <c r="BO378" s="1103"/>
      <c r="BP378" s="1103"/>
      <c r="BQ378" s="1103"/>
      <c r="BR378" s="1103"/>
      <c r="BS378" s="1103"/>
      <c r="BT378" s="1103"/>
      <c r="BU378" s="1103"/>
      <c r="BV378" s="1103"/>
      <c r="BW378" s="1103"/>
      <c r="BX378" s="1103"/>
      <c r="BY378" s="1103"/>
      <c r="BZ378" s="1103"/>
      <c r="CA378" s="1103"/>
      <c r="CB378" s="1103"/>
      <c r="CC378" s="1103"/>
      <c r="CD378" s="1103"/>
      <c r="CE378" s="1103"/>
      <c r="CF378" s="1103"/>
      <c r="CG378" s="1103"/>
      <c r="CH378" s="1103"/>
      <c r="CI378" s="1103"/>
      <c r="CJ378" s="1103"/>
      <c r="CK378" s="1103"/>
      <c r="CL378" s="1103"/>
      <c r="CM378" s="1103"/>
      <c r="CN378" s="1103"/>
      <c r="CO378" s="1103"/>
      <c r="CP378" s="1103"/>
      <c r="CQ378" s="1103"/>
      <c r="CR378" s="1103"/>
      <c r="CS378" s="1103"/>
      <c r="CT378" s="1103"/>
      <c r="CU378" s="1103"/>
      <c r="CV378" s="1103"/>
      <c r="CW378" s="1103"/>
      <c r="CX378" s="1103"/>
      <c r="CY378" s="1103"/>
      <c r="CZ378" s="1103"/>
      <c r="DA378" s="1103"/>
      <c r="DB378" s="1103"/>
      <c r="DC378" s="1103"/>
      <c r="DD378" s="1103"/>
      <c r="DE378" s="1103"/>
      <c r="DF378" s="1103"/>
      <c r="DG378" s="1103"/>
      <c r="DH378" s="1103"/>
      <c r="DI378" s="1103"/>
      <c r="DJ378" s="1103"/>
      <c r="DK378" s="1104"/>
      <c r="DL378" s="1103"/>
      <c r="DM378" s="1103"/>
      <c r="DN378" s="1103"/>
      <c r="DO378" s="1103"/>
      <c r="DP378" s="1103"/>
      <c r="DQ378" s="1103"/>
      <c r="DR378" s="1103"/>
      <c r="DS378" s="1103"/>
      <c r="DT378" s="1103"/>
      <c r="DU378" s="1103"/>
      <c r="DV378" s="1103"/>
      <c r="DW378" s="1103"/>
      <c r="DX378" s="1103"/>
      <c r="DY378" s="1103"/>
      <c r="DZ378" s="1103"/>
      <c r="EA378" s="1103"/>
      <c r="EB378" s="1103"/>
      <c r="EC378" s="1103"/>
      <c r="ED378" s="1103"/>
      <c r="EE378" s="1103"/>
      <c r="EF378" s="1103"/>
      <c r="EG378" s="1103"/>
      <c r="EH378" s="1103"/>
      <c r="EI378" s="1103"/>
      <c r="EJ378" s="1103"/>
      <c r="EK378" s="1103"/>
      <c r="EL378" s="1104"/>
      <c r="EM378" s="1103"/>
      <c r="EN378" s="1132"/>
      <c r="EO378" s="1103"/>
      <c r="EP378" s="1103"/>
      <c r="EQ378" s="1103"/>
      <c r="ER378" s="1103"/>
      <c r="ES378" s="1103"/>
      <c r="ET378" s="1103"/>
      <c r="EU378" s="1103"/>
      <c r="EV378" s="1103"/>
      <c r="EW378" s="1103"/>
      <c r="EX378" s="1103"/>
      <c r="EY378" s="1103"/>
      <c r="EZ378" s="1103"/>
      <c r="FA378" s="1103"/>
      <c r="FB378" s="1103"/>
      <c r="FC378" s="1103"/>
      <c r="FD378" s="1103"/>
      <c r="FE378" s="1103"/>
      <c r="FF378" s="1105"/>
      <c r="FG378" s="1103"/>
      <c r="FH378" s="1103"/>
      <c r="FI378" s="1103"/>
      <c r="FJ378" s="1103"/>
      <c r="FK378" s="1103"/>
      <c r="FL378" s="1103"/>
      <c r="FM378" s="1103"/>
      <c r="FN378" s="1103"/>
      <c r="FO378" s="1103"/>
      <c r="FP378" s="1103"/>
      <c r="FQ378" s="1106"/>
      <c r="FR378" s="1106"/>
      <c r="FS378" s="1103"/>
      <c r="FT378" s="1103"/>
      <c r="FU378" s="1103"/>
      <c r="FV378" s="1103"/>
      <c r="FW378" s="1103"/>
      <c r="FX378" s="1103"/>
      <c r="FY378" s="1103"/>
      <c r="FZ378" s="1103"/>
      <c r="GA378" s="1103"/>
      <c r="GB378" s="1103"/>
      <c r="GC378" s="1103"/>
      <c r="GD378" s="1107"/>
      <c r="GE378" s="1107"/>
      <c r="GF378" s="1107"/>
      <c r="GG378" s="1107"/>
      <c r="GH378" s="1108"/>
      <c r="GI378" s="1109"/>
      <c r="GJ378" s="1107"/>
      <c r="GK378" s="1107"/>
      <c r="GL378" s="1107"/>
      <c r="GM378" s="1107"/>
      <c r="GN378" s="1107"/>
      <c r="GO378" s="1107"/>
      <c r="GP378" s="1110"/>
      <c r="GQ378" s="1110"/>
      <c r="GR378" s="1110"/>
      <c r="GS378" s="1110"/>
      <c r="GT378" s="1110"/>
      <c r="GU378" s="1110"/>
      <c r="GV378" s="1110"/>
      <c r="GW378" s="1110"/>
      <c r="GX378" s="1110"/>
      <c r="GY378" s="1110"/>
      <c r="GZ378" s="1110"/>
      <c r="HA378" s="1110"/>
      <c r="HB378" s="1110"/>
      <c r="HC378" s="1110"/>
      <c r="HD378" s="1110"/>
      <c r="HE378" s="1110"/>
      <c r="HF378" s="1110"/>
      <c r="HG378" s="1110"/>
      <c r="HH378" s="1110"/>
      <c r="HI378" s="1110"/>
      <c r="HJ378" s="1110"/>
      <c r="HK378" s="1110"/>
      <c r="HL378" s="1110"/>
      <c r="HM378" s="1110"/>
      <c r="HN378" s="1110"/>
      <c r="HO378" s="1110"/>
      <c r="HP378" s="1110"/>
      <c r="HQ378" s="1110"/>
      <c r="HR378" s="1110"/>
      <c r="HS378" s="1110"/>
      <c r="HT378" s="1110"/>
      <c r="HU378" s="1110"/>
      <c r="HV378" s="1110"/>
      <c r="HW378" s="1110"/>
      <c r="HX378" s="1110"/>
      <c r="HY378" s="1110"/>
      <c r="HZ378" s="1110"/>
      <c r="IA378" s="1110"/>
      <c r="IB378" s="1110"/>
      <c r="IC378" s="1110"/>
      <c r="ID378" s="1109"/>
      <c r="IE378" s="1109"/>
      <c r="IF378" s="1110"/>
      <c r="IG378" s="1111"/>
      <c r="IH378" s="1110"/>
      <c r="II378" s="1110"/>
      <c r="IJ378" s="1110"/>
      <c r="IK378" s="1110"/>
      <c r="IL378" s="1110"/>
      <c r="IM378" s="1110"/>
      <c r="IN378" s="1110"/>
      <c r="IO378" s="1110"/>
      <c r="IP378" s="1110"/>
      <c r="IQ378" s="1110"/>
      <c r="IR378" s="1110"/>
      <c r="IS378" s="1110"/>
      <c r="IT378" s="1110"/>
      <c r="IU378" s="1110"/>
      <c r="IV378" s="1110"/>
      <c r="IW378" s="1110"/>
      <c r="IX378" s="1110"/>
      <c r="IY378" s="1110"/>
      <c r="IZ378" s="1110"/>
      <c r="JA378" s="1110"/>
      <c r="JB378" s="1110"/>
      <c r="JC378" s="1110"/>
      <c r="JD378" s="1110"/>
      <c r="JE378" s="1110"/>
      <c r="JF378" s="1110"/>
      <c r="JG378" s="1110"/>
      <c r="JH378" s="1110"/>
      <c r="JI378" s="1110"/>
      <c r="JJ378" s="1110"/>
      <c r="JK378" s="1112"/>
    </row>
    <row r="379" spans="1:274" ht="18.95" hidden="1" customHeight="1">
      <c r="A379" s="1174"/>
      <c r="B379" s="1116"/>
      <c r="C379" s="1115"/>
      <c r="D379" s="1115"/>
      <c r="E379" s="1116"/>
      <c r="F379" s="1116"/>
      <c r="G379" s="1116"/>
      <c r="H379" s="1115"/>
      <c r="I379" s="1117"/>
      <c r="J379" s="1117"/>
      <c r="K379" s="1118"/>
      <c r="L379" s="1118"/>
      <c r="M379" s="1118"/>
      <c r="N379" s="1119"/>
      <c r="O379" s="1121"/>
      <c r="P379" s="1121"/>
      <c r="Q379" s="1121"/>
      <c r="R379" s="1119"/>
      <c r="S379" s="1119"/>
      <c r="T379" s="1119"/>
      <c r="U379" s="1119"/>
      <c r="V379" s="1119"/>
      <c r="W379" s="1044"/>
      <c r="X379" s="1119"/>
      <c r="Y379" s="1122"/>
      <c r="Z379" s="1122"/>
      <c r="AA379" s="1103"/>
      <c r="AB379" s="1103"/>
      <c r="AC379" s="1103"/>
      <c r="AD379" s="1103"/>
      <c r="AE379" s="1103"/>
      <c r="AF379" s="1103"/>
      <c r="AG379" s="1103"/>
      <c r="AH379" s="1103"/>
      <c r="AI379" s="1103"/>
      <c r="AJ379" s="1103"/>
      <c r="AK379" s="1103"/>
      <c r="AL379" s="1103"/>
      <c r="AM379" s="1103"/>
      <c r="AN379" s="1104"/>
      <c r="AO379" s="1103"/>
      <c r="AP379" s="1103"/>
      <c r="AQ379" s="1103"/>
      <c r="AR379" s="1103"/>
      <c r="AS379" s="1103"/>
      <c r="AT379" s="1103"/>
      <c r="AU379" s="1103"/>
      <c r="AV379" s="1103"/>
      <c r="AW379" s="1103"/>
      <c r="AX379" s="1103"/>
      <c r="AY379" s="1103"/>
      <c r="AZ379" s="1103"/>
      <c r="BA379" s="1103"/>
      <c r="BB379" s="1103"/>
      <c r="BC379" s="1103"/>
      <c r="BD379" s="1103"/>
      <c r="BE379" s="1103"/>
      <c r="BF379" s="1103"/>
      <c r="BG379" s="1103"/>
      <c r="BH379" s="1103"/>
      <c r="BI379" s="1103"/>
      <c r="BJ379" s="1103"/>
      <c r="BK379" s="1103"/>
      <c r="BL379" s="1103"/>
      <c r="BM379" s="1103"/>
      <c r="BN379" s="1103"/>
      <c r="BO379" s="1103"/>
      <c r="BP379" s="1103"/>
      <c r="BQ379" s="1103"/>
      <c r="BR379" s="1103"/>
      <c r="BS379" s="1103"/>
      <c r="BT379" s="1103"/>
      <c r="BU379" s="1103"/>
      <c r="BV379" s="1103"/>
      <c r="BW379" s="1103"/>
      <c r="BX379" s="1103"/>
      <c r="BY379" s="1103"/>
      <c r="BZ379" s="1103"/>
      <c r="CA379" s="1103"/>
      <c r="CB379" s="1103"/>
      <c r="CC379" s="1103"/>
      <c r="CD379" s="1103"/>
      <c r="CE379" s="1103"/>
      <c r="CF379" s="1103"/>
      <c r="CG379" s="1103"/>
      <c r="CH379" s="1103"/>
      <c r="CI379" s="1103"/>
      <c r="CJ379" s="1103"/>
      <c r="CK379" s="1103"/>
      <c r="CL379" s="1103"/>
      <c r="CM379" s="1103"/>
      <c r="CN379" s="1103"/>
      <c r="CO379" s="1103"/>
      <c r="CP379" s="1103"/>
      <c r="CQ379" s="1103"/>
      <c r="CR379" s="1103"/>
      <c r="CS379" s="1103"/>
      <c r="CT379" s="1103"/>
      <c r="CU379" s="1103"/>
      <c r="CV379" s="1103"/>
      <c r="CW379" s="1103"/>
      <c r="CX379" s="1103"/>
      <c r="CY379" s="1103"/>
      <c r="CZ379" s="1103"/>
      <c r="DA379" s="1103"/>
      <c r="DB379" s="1103"/>
      <c r="DC379" s="1103"/>
      <c r="DD379" s="1103"/>
      <c r="DE379" s="1103"/>
      <c r="DF379" s="1103"/>
      <c r="DG379" s="1103"/>
      <c r="DH379" s="1103"/>
      <c r="DI379" s="1103"/>
      <c r="DJ379" s="1103"/>
      <c r="DK379" s="1104"/>
      <c r="DL379" s="1103"/>
      <c r="DM379" s="1103"/>
      <c r="DN379" s="1103"/>
      <c r="DO379" s="1103"/>
      <c r="DP379" s="1103"/>
      <c r="DQ379" s="1103"/>
      <c r="DR379" s="1103"/>
      <c r="DS379" s="1103"/>
      <c r="DT379" s="1103"/>
      <c r="DU379" s="1103"/>
      <c r="DV379" s="1103"/>
      <c r="DW379" s="1103"/>
      <c r="DX379" s="1103"/>
      <c r="DY379" s="1103"/>
      <c r="DZ379" s="1103"/>
      <c r="EA379" s="1103"/>
      <c r="EB379" s="1103"/>
      <c r="EC379" s="1103"/>
      <c r="ED379" s="1103"/>
      <c r="EE379" s="1103"/>
      <c r="EF379" s="1103"/>
      <c r="EG379" s="1103"/>
      <c r="EH379" s="1103"/>
      <c r="EI379" s="1103"/>
      <c r="EJ379" s="1103"/>
      <c r="EK379" s="1103"/>
      <c r="EL379" s="1104"/>
      <c r="EM379" s="1103"/>
      <c r="EN379" s="1132"/>
      <c r="EO379" s="1103"/>
      <c r="EP379" s="1103"/>
      <c r="EQ379" s="1103"/>
      <c r="ER379" s="1103"/>
      <c r="ES379" s="1103"/>
      <c r="ET379" s="1103"/>
      <c r="EU379" s="1103"/>
      <c r="EV379" s="1103"/>
      <c r="EW379" s="1103"/>
      <c r="EX379" s="1103"/>
      <c r="EY379" s="1103"/>
      <c r="EZ379" s="1103"/>
      <c r="FA379" s="1103"/>
      <c r="FB379" s="1103"/>
      <c r="FC379" s="1103"/>
      <c r="FD379" s="1103"/>
      <c r="FE379" s="1103"/>
      <c r="FF379" s="1105"/>
      <c r="FG379" s="1103"/>
      <c r="FH379" s="1103"/>
      <c r="FI379" s="1103"/>
      <c r="FJ379" s="1103"/>
      <c r="FK379" s="1103"/>
      <c r="FL379" s="1103"/>
      <c r="FM379" s="1103"/>
      <c r="FN379" s="1103"/>
      <c r="FO379" s="1103"/>
      <c r="FP379" s="1103"/>
      <c r="FQ379" s="1106"/>
      <c r="FR379" s="1106"/>
      <c r="FS379" s="1103"/>
      <c r="FT379" s="1103"/>
      <c r="FU379" s="1103"/>
      <c r="FV379" s="1103"/>
      <c r="FW379" s="1103"/>
      <c r="FX379" s="1103"/>
      <c r="FY379" s="1103"/>
      <c r="FZ379" s="1103"/>
      <c r="GA379" s="1103"/>
      <c r="GB379" s="1103"/>
      <c r="GC379" s="1103"/>
      <c r="GD379" s="1107"/>
      <c r="GE379" s="1107"/>
      <c r="GF379" s="1107"/>
      <c r="GG379" s="1107"/>
      <c r="GH379" s="1108"/>
      <c r="GI379" s="1109"/>
      <c r="GJ379" s="1107"/>
      <c r="GK379" s="1107"/>
      <c r="GL379" s="1107"/>
      <c r="GM379" s="1107"/>
      <c r="GN379" s="1107"/>
      <c r="GO379" s="1107"/>
      <c r="GP379" s="1110"/>
      <c r="GQ379" s="1110"/>
      <c r="GR379" s="1110"/>
      <c r="GS379" s="1110"/>
      <c r="GT379" s="1110"/>
      <c r="GU379" s="1110"/>
      <c r="GV379" s="1110"/>
      <c r="GW379" s="1110"/>
      <c r="GX379" s="1110"/>
      <c r="GY379" s="1110"/>
      <c r="GZ379" s="1110"/>
      <c r="HA379" s="1110"/>
      <c r="HB379" s="1110"/>
      <c r="HC379" s="1110"/>
      <c r="HD379" s="1110"/>
      <c r="HE379" s="1110"/>
      <c r="HF379" s="1110"/>
      <c r="HG379" s="1110"/>
      <c r="HH379" s="1110"/>
      <c r="HI379" s="1110"/>
      <c r="HJ379" s="1110"/>
      <c r="HK379" s="1110"/>
      <c r="HL379" s="1110"/>
      <c r="HM379" s="1110"/>
      <c r="HN379" s="1110"/>
      <c r="HO379" s="1110"/>
      <c r="HP379" s="1110"/>
      <c r="HQ379" s="1110"/>
      <c r="HR379" s="1110"/>
      <c r="HS379" s="1110"/>
      <c r="HT379" s="1110"/>
      <c r="HU379" s="1110"/>
      <c r="HV379" s="1110"/>
      <c r="HW379" s="1110"/>
      <c r="HX379" s="1110"/>
      <c r="HY379" s="1110"/>
      <c r="HZ379" s="1110"/>
      <c r="IA379" s="1110"/>
      <c r="IB379" s="1110"/>
      <c r="IC379" s="1110"/>
      <c r="ID379" s="1109"/>
      <c r="IE379" s="1109"/>
      <c r="IF379" s="1110"/>
      <c r="IG379" s="1111"/>
      <c r="IH379" s="1110"/>
      <c r="II379" s="1110"/>
      <c r="IJ379" s="1110"/>
      <c r="IK379" s="1110"/>
      <c r="IL379" s="1110"/>
      <c r="IM379" s="1110"/>
      <c r="IN379" s="1110"/>
      <c r="IO379" s="1110"/>
      <c r="IP379" s="1110"/>
      <c r="IQ379" s="1110"/>
      <c r="IR379" s="1110"/>
      <c r="IS379" s="1110"/>
      <c r="IT379" s="1110"/>
      <c r="IU379" s="1110"/>
      <c r="IV379" s="1110"/>
      <c r="IW379" s="1110"/>
      <c r="IX379" s="1110"/>
      <c r="IY379" s="1110"/>
      <c r="IZ379" s="1110"/>
      <c r="JA379" s="1110"/>
      <c r="JB379" s="1110"/>
      <c r="JC379" s="1110"/>
      <c r="JD379" s="1110"/>
      <c r="JE379" s="1110"/>
      <c r="JF379" s="1110"/>
      <c r="JG379" s="1110"/>
      <c r="JH379" s="1110"/>
      <c r="JI379" s="1110"/>
      <c r="JJ379" s="1110"/>
      <c r="JK379" s="1112"/>
    </row>
    <row r="380" spans="1:274" ht="18.95" hidden="1" customHeight="1">
      <c r="A380" s="1174"/>
      <c r="B380" s="1116"/>
      <c r="C380" s="1115"/>
      <c r="D380" s="1115"/>
      <c r="E380" s="1116"/>
      <c r="F380" s="1116"/>
      <c r="G380" s="1116"/>
      <c r="H380" s="1115"/>
      <c r="I380" s="1117"/>
      <c r="J380" s="1117"/>
      <c r="K380" s="1118"/>
      <c r="L380" s="1118"/>
      <c r="M380" s="1118"/>
      <c r="N380" s="1119"/>
      <c r="O380" s="1121"/>
      <c r="P380" s="1121"/>
      <c r="Q380" s="1121"/>
      <c r="R380" s="1119"/>
      <c r="S380" s="1119"/>
      <c r="T380" s="1119"/>
      <c r="U380" s="1119"/>
      <c r="V380" s="1119"/>
      <c r="W380" s="1044"/>
      <c r="X380" s="1119"/>
      <c r="Y380" s="1122"/>
      <c r="Z380" s="1122"/>
      <c r="AA380" s="1103"/>
      <c r="AB380" s="1103"/>
      <c r="AC380" s="1103"/>
      <c r="AD380" s="1103"/>
      <c r="AE380" s="1103"/>
      <c r="AF380" s="1103"/>
      <c r="AG380" s="1103"/>
      <c r="AH380" s="1103"/>
      <c r="AI380" s="1103"/>
      <c r="AJ380" s="1103"/>
      <c r="AK380" s="1103"/>
      <c r="AL380" s="1103"/>
      <c r="AM380" s="1103"/>
      <c r="AN380" s="1104"/>
      <c r="AO380" s="1103"/>
      <c r="AP380" s="1103"/>
      <c r="AQ380" s="1103"/>
      <c r="AR380" s="1103"/>
      <c r="AS380" s="1103"/>
      <c r="AT380" s="1103"/>
      <c r="AU380" s="1103"/>
      <c r="AV380" s="1103"/>
      <c r="AW380" s="1103"/>
      <c r="AX380" s="1103"/>
      <c r="AY380" s="1103"/>
      <c r="AZ380" s="1103"/>
      <c r="BA380" s="1103"/>
      <c r="BB380" s="1103"/>
      <c r="BC380" s="1103"/>
      <c r="BD380" s="1103"/>
      <c r="BE380" s="1103"/>
      <c r="BF380" s="1103"/>
      <c r="BG380" s="1103"/>
      <c r="BH380" s="1103"/>
      <c r="BI380" s="1103"/>
      <c r="BJ380" s="1103"/>
      <c r="BK380" s="1103"/>
      <c r="BL380" s="1103"/>
      <c r="BM380" s="1103"/>
      <c r="BN380" s="1103"/>
      <c r="BO380" s="1103"/>
      <c r="BP380" s="1103"/>
      <c r="BQ380" s="1103"/>
      <c r="BR380" s="1103"/>
      <c r="BS380" s="1103"/>
      <c r="BT380" s="1103"/>
      <c r="BU380" s="1103"/>
      <c r="BV380" s="1103"/>
      <c r="BW380" s="1103"/>
      <c r="BX380" s="1103"/>
      <c r="BY380" s="1103"/>
      <c r="BZ380" s="1103"/>
      <c r="CA380" s="1103"/>
      <c r="CB380" s="1103"/>
      <c r="CC380" s="1103"/>
      <c r="CD380" s="1103"/>
      <c r="CE380" s="1103"/>
      <c r="CF380" s="1103"/>
      <c r="CG380" s="1103"/>
      <c r="CH380" s="1103"/>
      <c r="CI380" s="1103"/>
      <c r="CJ380" s="1103"/>
      <c r="CK380" s="1103"/>
      <c r="CL380" s="1103"/>
      <c r="CM380" s="1103"/>
      <c r="CN380" s="1103"/>
      <c r="CO380" s="1103"/>
      <c r="CP380" s="1103"/>
      <c r="CQ380" s="1103"/>
      <c r="CR380" s="1103"/>
      <c r="CS380" s="1103"/>
      <c r="CT380" s="1103"/>
      <c r="CU380" s="1103"/>
      <c r="CV380" s="1103"/>
      <c r="CW380" s="1103"/>
      <c r="CX380" s="1103"/>
      <c r="CY380" s="1103"/>
      <c r="CZ380" s="1103"/>
      <c r="DA380" s="1103"/>
      <c r="DB380" s="1103"/>
      <c r="DC380" s="1103"/>
      <c r="DD380" s="1103"/>
      <c r="DE380" s="1103"/>
      <c r="DF380" s="1103"/>
      <c r="DG380" s="1103"/>
      <c r="DH380" s="1103"/>
      <c r="DI380" s="1103"/>
      <c r="DJ380" s="1103"/>
      <c r="DK380" s="1104"/>
      <c r="DL380" s="1103"/>
      <c r="DM380" s="1103"/>
      <c r="DN380" s="1103"/>
      <c r="DO380" s="1103"/>
      <c r="DP380" s="1103"/>
      <c r="DQ380" s="1103"/>
      <c r="DR380" s="1103"/>
      <c r="DS380" s="1103"/>
      <c r="DT380" s="1103"/>
      <c r="DU380" s="1103"/>
      <c r="DV380" s="1103"/>
      <c r="DW380" s="1103"/>
      <c r="DX380" s="1103"/>
      <c r="DY380" s="1103"/>
      <c r="DZ380" s="1103"/>
      <c r="EA380" s="1103"/>
      <c r="EB380" s="1103"/>
      <c r="EC380" s="1103"/>
      <c r="ED380" s="1103"/>
      <c r="EE380" s="1103"/>
      <c r="EF380" s="1103"/>
      <c r="EG380" s="1103"/>
      <c r="EH380" s="1103"/>
      <c r="EI380" s="1103"/>
      <c r="EJ380" s="1103"/>
      <c r="EK380" s="1103"/>
      <c r="EL380" s="1104"/>
      <c r="EM380" s="1103"/>
      <c r="EN380" s="1132"/>
      <c r="EO380" s="1103"/>
      <c r="EP380" s="1103"/>
      <c r="EQ380" s="1103"/>
      <c r="ER380" s="1103"/>
      <c r="ES380" s="1103"/>
      <c r="ET380" s="1103"/>
      <c r="EU380" s="1103"/>
      <c r="EV380" s="1103"/>
      <c r="EW380" s="1103"/>
      <c r="EX380" s="1103"/>
      <c r="EY380" s="1103"/>
      <c r="EZ380" s="1103"/>
      <c r="FA380" s="1103"/>
      <c r="FB380" s="1103"/>
      <c r="FC380" s="1103"/>
      <c r="FD380" s="1103"/>
      <c r="FE380" s="1103"/>
      <c r="FF380" s="1105"/>
      <c r="FG380" s="1103"/>
      <c r="FH380" s="1103"/>
      <c r="FI380" s="1103"/>
      <c r="FJ380" s="1103"/>
      <c r="FK380" s="1103"/>
      <c r="FL380" s="1103"/>
      <c r="FM380" s="1103"/>
      <c r="FN380" s="1103"/>
      <c r="FO380" s="1103"/>
      <c r="FP380" s="1103"/>
      <c r="FQ380" s="1106"/>
      <c r="FR380" s="1106"/>
      <c r="FS380" s="1103"/>
      <c r="FT380" s="1103"/>
      <c r="FU380" s="1103"/>
      <c r="FV380" s="1103"/>
      <c r="FW380" s="1103"/>
      <c r="FX380" s="1103"/>
      <c r="FY380" s="1103"/>
      <c r="FZ380" s="1103"/>
      <c r="GA380" s="1103"/>
      <c r="GB380" s="1103"/>
      <c r="GC380" s="1103"/>
      <c r="GD380" s="1107"/>
      <c r="GE380" s="1107"/>
      <c r="GF380" s="1107"/>
      <c r="GG380" s="1107"/>
      <c r="GH380" s="1108"/>
      <c r="GI380" s="1109"/>
      <c r="GJ380" s="1107"/>
      <c r="GK380" s="1107"/>
      <c r="GL380" s="1107"/>
      <c r="GM380" s="1107"/>
      <c r="GN380" s="1107"/>
      <c r="GO380" s="1107"/>
      <c r="GP380" s="1110"/>
      <c r="GQ380" s="1110"/>
      <c r="GR380" s="1110"/>
      <c r="GS380" s="1110"/>
      <c r="GT380" s="1110"/>
      <c r="GU380" s="1110"/>
      <c r="GV380" s="1110"/>
      <c r="GW380" s="1110"/>
      <c r="GX380" s="1110"/>
      <c r="GY380" s="1110"/>
      <c r="GZ380" s="1110"/>
      <c r="HA380" s="1110"/>
      <c r="HB380" s="1110"/>
      <c r="HC380" s="1110"/>
      <c r="HD380" s="1110"/>
      <c r="HE380" s="1110"/>
      <c r="HF380" s="1110"/>
      <c r="HG380" s="1110"/>
      <c r="HH380" s="1110"/>
      <c r="HI380" s="1110"/>
      <c r="HJ380" s="1110"/>
      <c r="HK380" s="1110"/>
      <c r="HL380" s="1110"/>
      <c r="HM380" s="1110"/>
      <c r="HN380" s="1110"/>
      <c r="HO380" s="1110"/>
      <c r="HP380" s="1110"/>
      <c r="HQ380" s="1110"/>
      <c r="HR380" s="1110"/>
      <c r="HS380" s="1110"/>
      <c r="HT380" s="1110"/>
      <c r="HU380" s="1110"/>
      <c r="HV380" s="1110"/>
      <c r="HW380" s="1110"/>
      <c r="HX380" s="1110"/>
      <c r="HY380" s="1110"/>
      <c r="HZ380" s="1110"/>
      <c r="IA380" s="1110"/>
      <c r="IB380" s="1110"/>
      <c r="IC380" s="1110"/>
      <c r="ID380" s="1109"/>
      <c r="IE380" s="1109"/>
      <c r="IF380" s="1110"/>
      <c r="IG380" s="1111"/>
      <c r="IH380" s="1110"/>
      <c r="II380" s="1110"/>
      <c r="IJ380" s="1110"/>
      <c r="IK380" s="1110"/>
      <c r="IL380" s="1110"/>
      <c r="IM380" s="1110"/>
      <c r="IN380" s="1110"/>
      <c r="IO380" s="1110"/>
      <c r="IP380" s="1110"/>
      <c r="IQ380" s="1110"/>
      <c r="IR380" s="1110"/>
      <c r="IS380" s="1110"/>
      <c r="IT380" s="1110"/>
      <c r="IU380" s="1110"/>
      <c r="IV380" s="1110"/>
      <c r="IW380" s="1110"/>
      <c r="IX380" s="1110"/>
      <c r="IY380" s="1110"/>
      <c r="IZ380" s="1110"/>
      <c r="JA380" s="1110"/>
      <c r="JB380" s="1110"/>
      <c r="JC380" s="1110"/>
      <c r="JD380" s="1110"/>
      <c r="JE380" s="1110"/>
      <c r="JF380" s="1110"/>
      <c r="JG380" s="1110"/>
      <c r="JH380" s="1110"/>
      <c r="JI380" s="1110"/>
      <c r="JJ380" s="1110"/>
      <c r="JK380" s="1112"/>
    </row>
    <row r="381" spans="1:274" ht="18.95" hidden="1" customHeight="1">
      <c r="A381" s="1174"/>
      <c r="B381" s="1116"/>
      <c r="C381" s="1115"/>
      <c r="D381" s="1115"/>
      <c r="E381" s="1116"/>
      <c r="F381" s="1116"/>
      <c r="G381" s="1116"/>
      <c r="H381" s="1115"/>
      <c r="I381" s="1117"/>
      <c r="J381" s="1117"/>
      <c r="K381" s="1118"/>
      <c r="L381" s="1118"/>
      <c r="M381" s="1118"/>
      <c r="N381" s="1119"/>
      <c r="O381" s="1121"/>
      <c r="P381" s="1121"/>
      <c r="Q381" s="1121"/>
      <c r="R381" s="1119"/>
      <c r="S381" s="1119"/>
      <c r="T381" s="1119"/>
      <c r="U381" s="1119"/>
      <c r="V381" s="1119"/>
      <c r="W381" s="1044"/>
      <c r="X381" s="1119"/>
      <c r="Y381" s="1122"/>
      <c r="Z381" s="1122"/>
      <c r="AA381" s="1103"/>
      <c r="AB381" s="1103"/>
      <c r="AC381" s="1103"/>
      <c r="AD381" s="1103"/>
      <c r="AE381" s="1103"/>
      <c r="AF381" s="1103"/>
      <c r="AG381" s="1103"/>
      <c r="AH381" s="1103"/>
      <c r="AI381" s="1103"/>
      <c r="AJ381" s="1103"/>
      <c r="AK381" s="1103"/>
      <c r="AL381" s="1103"/>
      <c r="AM381" s="1103"/>
      <c r="AN381" s="1104"/>
      <c r="AO381" s="1103"/>
      <c r="AP381" s="1103"/>
      <c r="AQ381" s="1103"/>
      <c r="AR381" s="1103"/>
      <c r="AS381" s="1103"/>
      <c r="AT381" s="1103"/>
      <c r="AU381" s="1103"/>
      <c r="AV381" s="1103"/>
      <c r="AW381" s="1103"/>
      <c r="AX381" s="1103"/>
      <c r="AY381" s="1103"/>
      <c r="AZ381" s="1103"/>
      <c r="BA381" s="1103"/>
      <c r="BB381" s="1103"/>
      <c r="BC381" s="1103"/>
      <c r="BD381" s="1103"/>
      <c r="BE381" s="1103"/>
      <c r="BF381" s="1103"/>
      <c r="BG381" s="1103"/>
      <c r="BH381" s="1103"/>
      <c r="BI381" s="1103"/>
      <c r="BJ381" s="1103"/>
      <c r="BK381" s="1103"/>
      <c r="BL381" s="1103"/>
      <c r="BM381" s="1103"/>
      <c r="BN381" s="1103"/>
      <c r="BO381" s="1103"/>
      <c r="BP381" s="1103"/>
      <c r="BQ381" s="1103"/>
      <c r="BR381" s="1103"/>
      <c r="BS381" s="1103"/>
      <c r="BT381" s="1103"/>
      <c r="BU381" s="1103"/>
      <c r="BV381" s="1103"/>
      <c r="BW381" s="1103"/>
      <c r="BX381" s="1103"/>
      <c r="BY381" s="1103"/>
      <c r="BZ381" s="1103"/>
      <c r="CA381" s="1103"/>
      <c r="CB381" s="1103"/>
      <c r="CC381" s="1103"/>
      <c r="CD381" s="1103"/>
      <c r="CE381" s="1103"/>
      <c r="CF381" s="1103"/>
      <c r="CG381" s="1103"/>
      <c r="CH381" s="1103"/>
      <c r="CI381" s="1103"/>
      <c r="CJ381" s="1103"/>
      <c r="CK381" s="1103"/>
      <c r="CL381" s="1103"/>
      <c r="CM381" s="1103"/>
      <c r="CN381" s="1103"/>
      <c r="CO381" s="1103"/>
      <c r="CP381" s="1103"/>
      <c r="CQ381" s="1103"/>
      <c r="CR381" s="1103"/>
      <c r="CS381" s="1103"/>
      <c r="CT381" s="1103"/>
      <c r="CU381" s="1103"/>
      <c r="CV381" s="1103"/>
      <c r="CW381" s="1103"/>
      <c r="CX381" s="1103"/>
      <c r="CY381" s="1103"/>
      <c r="CZ381" s="1103"/>
      <c r="DA381" s="1103"/>
      <c r="DB381" s="1103"/>
      <c r="DC381" s="1103"/>
      <c r="DD381" s="1103"/>
      <c r="DE381" s="1103"/>
      <c r="DF381" s="1103"/>
      <c r="DG381" s="1103"/>
      <c r="DH381" s="1103"/>
      <c r="DI381" s="1103"/>
      <c r="DJ381" s="1103"/>
      <c r="DK381" s="1104"/>
      <c r="DL381" s="1103"/>
      <c r="DM381" s="1103"/>
      <c r="DN381" s="1103"/>
      <c r="DO381" s="1103"/>
      <c r="DP381" s="1103"/>
      <c r="DQ381" s="1103"/>
      <c r="DR381" s="1103"/>
      <c r="DS381" s="1103"/>
      <c r="DT381" s="1103"/>
      <c r="DU381" s="1103"/>
      <c r="DV381" s="1103"/>
      <c r="DW381" s="1103"/>
      <c r="DX381" s="1103"/>
      <c r="DY381" s="1103"/>
      <c r="DZ381" s="1103"/>
      <c r="EA381" s="1103"/>
      <c r="EB381" s="1103"/>
      <c r="EC381" s="1103"/>
      <c r="ED381" s="1103"/>
      <c r="EE381" s="1103"/>
      <c r="EF381" s="1103"/>
      <c r="EG381" s="1103"/>
      <c r="EH381" s="1103"/>
      <c r="EI381" s="1103"/>
      <c r="EJ381" s="1103"/>
      <c r="EK381" s="1103"/>
      <c r="EL381" s="1104"/>
      <c r="EM381" s="1103"/>
      <c r="EN381" s="1132"/>
      <c r="EO381" s="1103"/>
      <c r="EP381" s="1103"/>
      <c r="EQ381" s="1103"/>
      <c r="ER381" s="1103"/>
      <c r="ES381" s="1103"/>
      <c r="ET381" s="1103"/>
      <c r="EU381" s="1103"/>
      <c r="EV381" s="1103"/>
      <c r="EW381" s="1103"/>
      <c r="EX381" s="1103"/>
      <c r="EY381" s="1103"/>
      <c r="EZ381" s="1103"/>
      <c r="FA381" s="1103"/>
      <c r="FB381" s="1103"/>
      <c r="FC381" s="1103"/>
      <c r="FD381" s="1103"/>
      <c r="FE381" s="1103"/>
      <c r="FF381" s="1105"/>
      <c r="FG381" s="1103"/>
      <c r="FH381" s="1103"/>
      <c r="FI381" s="1103"/>
      <c r="FJ381" s="1103"/>
      <c r="FK381" s="1103"/>
      <c r="FL381" s="1103"/>
      <c r="FM381" s="1103"/>
      <c r="FN381" s="1103"/>
      <c r="FO381" s="1103"/>
      <c r="FP381" s="1103"/>
      <c r="FQ381" s="1106"/>
      <c r="FR381" s="1106"/>
      <c r="FS381" s="1103"/>
      <c r="FT381" s="1103"/>
      <c r="FU381" s="1103"/>
      <c r="FV381" s="1103"/>
      <c r="FW381" s="1103"/>
      <c r="FX381" s="1103"/>
      <c r="FY381" s="1103"/>
      <c r="FZ381" s="1103"/>
      <c r="GA381" s="1103"/>
      <c r="GB381" s="1103"/>
      <c r="GC381" s="1103"/>
      <c r="GD381" s="1107"/>
      <c r="GE381" s="1107"/>
      <c r="GF381" s="1107"/>
      <c r="GG381" s="1107"/>
      <c r="GH381" s="1108"/>
      <c r="GI381" s="1109"/>
      <c r="GJ381" s="1107"/>
      <c r="GK381" s="1107"/>
      <c r="GL381" s="1107"/>
      <c r="GM381" s="1107"/>
      <c r="GN381" s="1107"/>
      <c r="GO381" s="1107"/>
      <c r="GP381" s="1110"/>
      <c r="GQ381" s="1110"/>
      <c r="GR381" s="1110"/>
      <c r="GS381" s="1110"/>
      <c r="GT381" s="1110"/>
      <c r="GU381" s="1110"/>
      <c r="GV381" s="1110"/>
      <c r="GW381" s="1110"/>
      <c r="GX381" s="1110"/>
      <c r="GY381" s="1110"/>
      <c r="GZ381" s="1110"/>
      <c r="HA381" s="1110"/>
      <c r="HB381" s="1110"/>
      <c r="HC381" s="1110"/>
      <c r="HD381" s="1110"/>
      <c r="HE381" s="1110"/>
      <c r="HF381" s="1110"/>
      <c r="HG381" s="1110"/>
      <c r="HH381" s="1110"/>
      <c r="HI381" s="1110"/>
      <c r="HJ381" s="1110"/>
      <c r="HK381" s="1110"/>
      <c r="HL381" s="1110"/>
      <c r="HM381" s="1110"/>
      <c r="HN381" s="1110"/>
      <c r="HO381" s="1110"/>
      <c r="HP381" s="1110"/>
      <c r="HQ381" s="1110"/>
      <c r="HR381" s="1110"/>
      <c r="HS381" s="1110"/>
      <c r="HT381" s="1110"/>
      <c r="HU381" s="1110"/>
      <c r="HV381" s="1110"/>
      <c r="HW381" s="1110"/>
      <c r="HX381" s="1110"/>
      <c r="HY381" s="1110"/>
      <c r="HZ381" s="1110"/>
      <c r="IA381" s="1110"/>
      <c r="IB381" s="1110"/>
      <c r="IC381" s="1110"/>
      <c r="ID381" s="1109"/>
      <c r="IE381" s="1109"/>
      <c r="IF381" s="1110"/>
      <c r="IG381" s="1111"/>
      <c r="IH381" s="1110"/>
      <c r="II381" s="1110"/>
      <c r="IJ381" s="1110"/>
      <c r="IK381" s="1110"/>
      <c r="IL381" s="1110"/>
      <c r="IM381" s="1110"/>
      <c r="IN381" s="1110"/>
      <c r="IO381" s="1110"/>
      <c r="IP381" s="1110"/>
      <c r="IQ381" s="1110"/>
      <c r="IR381" s="1110"/>
      <c r="IS381" s="1110"/>
      <c r="IT381" s="1110"/>
      <c r="IU381" s="1110"/>
      <c r="IV381" s="1110"/>
      <c r="IW381" s="1110"/>
      <c r="IX381" s="1110"/>
      <c r="IY381" s="1110"/>
      <c r="IZ381" s="1110"/>
      <c r="JA381" s="1110"/>
      <c r="JB381" s="1110"/>
      <c r="JC381" s="1110"/>
      <c r="JD381" s="1110"/>
      <c r="JE381" s="1110"/>
      <c r="JF381" s="1110"/>
      <c r="JG381" s="1110"/>
      <c r="JH381" s="1110"/>
      <c r="JI381" s="1110"/>
      <c r="JJ381" s="1110"/>
      <c r="JK381" s="1112"/>
    </row>
    <row r="382" spans="1:274" s="1034" customFormat="1" ht="18.95" hidden="1" customHeight="1">
      <c r="A382" s="1168" t="s">
        <v>5078</v>
      </c>
      <c r="B382" s="1169">
        <f>SUM(B342:B381)</f>
        <v>0</v>
      </c>
      <c r="C382" s="1169"/>
      <c r="D382" s="1169"/>
      <c r="E382" s="1170"/>
      <c r="F382" s="1170">
        <f>F374</f>
        <v>0</v>
      </c>
      <c r="G382" s="1170">
        <f>G381</f>
        <v>0</v>
      </c>
      <c r="H382" s="1171">
        <f t="shared" ref="H382:O382" si="37">H341</f>
        <v>0</v>
      </c>
      <c r="I382" s="1171">
        <f t="shared" si="37"/>
        <v>0</v>
      </c>
      <c r="J382" s="1171">
        <f>SUM(J341:J381)</f>
        <v>0</v>
      </c>
      <c r="K382" s="1171">
        <f t="shared" si="37"/>
        <v>0</v>
      </c>
      <c r="L382" s="1171">
        <f t="shared" si="37"/>
        <v>0</v>
      </c>
      <c r="M382" s="1171">
        <f t="shared" si="37"/>
        <v>0</v>
      </c>
      <c r="N382" s="1171">
        <f t="shared" si="37"/>
        <v>0</v>
      </c>
      <c r="O382" s="1171">
        <f t="shared" si="37"/>
        <v>0</v>
      </c>
      <c r="P382" s="1171">
        <f>SUM(P342:P381)</f>
        <v>0</v>
      </c>
      <c r="Q382" s="1171">
        <f>SUM(Q342:Q381)</f>
        <v>0</v>
      </c>
      <c r="R382" s="1171">
        <f t="shared" ref="R382:CC382" si="38">SUM(R342:R381)</f>
        <v>0</v>
      </c>
      <c r="S382" s="1171">
        <f t="shared" si="38"/>
        <v>0</v>
      </c>
      <c r="T382" s="1171">
        <f t="shared" si="38"/>
        <v>0</v>
      </c>
      <c r="U382" s="1171">
        <f t="shared" si="38"/>
        <v>0</v>
      </c>
      <c r="V382" s="1171">
        <f t="shared" si="38"/>
        <v>0</v>
      </c>
      <c r="W382" s="1171">
        <f t="shared" si="38"/>
        <v>0</v>
      </c>
      <c r="X382" s="1171">
        <f t="shared" si="38"/>
        <v>0</v>
      </c>
      <c r="Y382" s="1171">
        <f t="shared" si="38"/>
        <v>0</v>
      </c>
      <c r="Z382" s="1171">
        <f t="shared" si="38"/>
        <v>0</v>
      </c>
      <c r="AA382" s="1171">
        <f t="shared" si="38"/>
        <v>0</v>
      </c>
      <c r="AB382" s="1171">
        <f t="shared" si="38"/>
        <v>0</v>
      </c>
      <c r="AC382" s="1171">
        <f t="shared" si="38"/>
        <v>0</v>
      </c>
      <c r="AD382" s="1171">
        <f t="shared" si="38"/>
        <v>0</v>
      </c>
      <c r="AE382" s="1171">
        <f t="shared" si="38"/>
        <v>0</v>
      </c>
      <c r="AF382" s="1171">
        <f t="shared" si="38"/>
        <v>0</v>
      </c>
      <c r="AG382" s="1171">
        <f t="shared" si="38"/>
        <v>0</v>
      </c>
      <c r="AH382" s="1171">
        <f t="shared" si="38"/>
        <v>0</v>
      </c>
      <c r="AI382" s="1171">
        <f t="shared" si="38"/>
        <v>0</v>
      </c>
      <c r="AJ382" s="1171">
        <f t="shared" si="38"/>
        <v>0</v>
      </c>
      <c r="AK382" s="1171">
        <f t="shared" si="38"/>
        <v>0</v>
      </c>
      <c r="AL382" s="1171">
        <f t="shared" si="38"/>
        <v>0</v>
      </c>
      <c r="AM382" s="1171">
        <f t="shared" si="38"/>
        <v>0</v>
      </c>
      <c r="AN382" s="1171">
        <f t="shared" si="38"/>
        <v>0</v>
      </c>
      <c r="AO382" s="1171">
        <f t="shared" si="38"/>
        <v>0</v>
      </c>
      <c r="AP382" s="1171">
        <f t="shared" si="38"/>
        <v>0</v>
      </c>
      <c r="AQ382" s="1171">
        <f t="shared" si="38"/>
        <v>0</v>
      </c>
      <c r="AR382" s="1171">
        <f t="shared" si="38"/>
        <v>0</v>
      </c>
      <c r="AS382" s="1171">
        <f t="shared" si="38"/>
        <v>0</v>
      </c>
      <c r="AT382" s="1171">
        <f t="shared" si="38"/>
        <v>0</v>
      </c>
      <c r="AU382" s="1171">
        <f t="shared" si="38"/>
        <v>0</v>
      </c>
      <c r="AV382" s="1171">
        <f t="shared" si="38"/>
        <v>0</v>
      </c>
      <c r="AW382" s="1171">
        <f t="shared" si="38"/>
        <v>0</v>
      </c>
      <c r="AX382" s="1171">
        <f t="shared" si="38"/>
        <v>0</v>
      </c>
      <c r="AY382" s="1171">
        <f t="shared" si="38"/>
        <v>0</v>
      </c>
      <c r="AZ382" s="1171">
        <f t="shared" si="38"/>
        <v>0</v>
      </c>
      <c r="BA382" s="1171">
        <f t="shared" si="38"/>
        <v>0</v>
      </c>
      <c r="BB382" s="1171">
        <f t="shared" si="38"/>
        <v>0</v>
      </c>
      <c r="BC382" s="1171">
        <f t="shared" si="38"/>
        <v>0</v>
      </c>
      <c r="BD382" s="1171">
        <f t="shared" si="38"/>
        <v>0</v>
      </c>
      <c r="BE382" s="1171">
        <f t="shared" si="38"/>
        <v>0</v>
      </c>
      <c r="BF382" s="1171">
        <f t="shared" si="38"/>
        <v>0</v>
      </c>
      <c r="BG382" s="1171">
        <f t="shared" si="38"/>
        <v>0</v>
      </c>
      <c r="BH382" s="1171">
        <f t="shared" si="38"/>
        <v>0</v>
      </c>
      <c r="BI382" s="1171">
        <f t="shared" si="38"/>
        <v>0</v>
      </c>
      <c r="BJ382" s="1171">
        <f t="shared" si="38"/>
        <v>0</v>
      </c>
      <c r="BK382" s="1171">
        <f t="shared" si="38"/>
        <v>0</v>
      </c>
      <c r="BL382" s="1171">
        <f t="shared" si="38"/>
        <v>0</v>
      </c>
      <c r="BM382" s="1171">
        <f t="shared" si="38"/>
        <v>0</v>
      </c>
      <c r="BN382" s="1171">
        <f t="shared" si="38"/>
        <v>0</v>
      </c>
      <c r="BO382" s="1171">
        <f t="shared" si="38"/>
        <v>0</v>
      </c>
      <c r="BP382" s="1171">
        <f t="shared" si="38"/>
        <v>0</v>
      </c>
      <c r="BQ382" s="1171">
        <f t="shared" si="38"/>
        <v>0</v>
      </c>
      <c r="BR382" s="1171">
        <f t="shared" si="38"/>
        <v>0</v>
      </c>
      <c r="BS382" s="1171">
        <f t="shared" si="38"/>
        <v>0</v>
      </c>
      <c r="BT382" s="1171">
        <f t="shared" si="38"/>
        <v>0</v>
      </c>
      <c r="BU382" s="1171">
        <f t="shared" si="38"/>
        <v>0</v>
      </c>
      <c r="BV382" s="1171">
        <f t="shared" si="38"/>
        <v>0</v>
      </c>
      <c r="BW382" s="1171">
        <f t="shared" si="38"/>
        <v>0</v>
      </c>
      <c r="BX382" s="1171">
        <f t="shared" si="38"/>
        <v>0</v>
      </c>
      <c r="BY382" s="1171">
        <f t="shared" si="38"/>
        <v>0</v>
      </c>
      <c r="BZ382" s="1171">
        <f t="shared" si="38"/>
        <v>0</v>
      </c>
      <c r="CA382" s="1171">
        <f t="shared" si="38"/>
        <v>0</v>
      </c>
      <c r="CB382" s="1171">
        <f t="shared" si="38"/>
        <v>0</v>
      </c>
      <c r="CC382" s="1171">
        <f t="shared" si="38"/>
        <v>0</v>
      </c>
      <c r="CD382" s="1171">
        <f t="shared" ref="CD382:EO382" si="39">SUM(CD342:CD381)</f>
        <v>0</v>
      </c>
      <c r="CE382" s="1171">
        <f t="shared" si="39"/>
        <v>0</v>
      </c>
      <c r="CF382" s="1171">
        <f t="shared" si="39"/>
        <v>0</v>
      </c>
      <c r="CG382" s="1171">
        <f t="shared" si="39"/>
        <v>0</v>
      </c>
      <c r="CH382" s="1171">
        <f t="shared" si="39"/>
        <v>0</v>
      </c>
      <c r="CI382" s="1171">
        <f t="shared" si="39"/>
        <v>0</v>
      </c>
      <c r="CJ382" s="1171">
        <f t="shared" si="39"/>
        <v>0</v>
      </c>
      <c r="CK382" s="1171">
        <f t="shared" si="39"/>
        <v>0</v>
      </c>
      <c r="CL382" s="1171">
        <f t="shared" si="39"/>
        <v>0</v>
      </c>
      <c r="CM382" s="1171">
        <f t="shared" si="39"/>
        <v>0</v>
      </c>
      <c r="CN382" s="1171">
        <f t="shared" si="39"/>
        <v>0</v>
      </c>
      <c r="CO382" s="1171">
        <f t="shared" si="39"/>
        <v>0</v>
      </c>
      <c r="CP382" s="1171">
        <f t="shared" si="39"/>
        <v>0</v>
      </c>
      <c r="CQ382" s="1171">
        <f t="shared" si="39"/>
        <v>0</v>
      </c>
      <c r="CR382" s="1171">
        <f t="shared" si="39"/>
        <v>0</v>
      </c>
      <c r="CS382" s="1171">
        <f t="shared" si="39"/>
        <v>0</v>
      </c>
      <c r="CT382" s="1171">
        <f t="shared" si="39"/>
        <v>0</v>
      </c>
      <c r="CU382" s="1171">
        <f t="shared" si="39"/>
        <v>0</v>
      </c>
      <c r="CV382" s="1171">
        <f t="shared" si="39"/>
        <v>0</v>
      </c>
      <c r="CW382" s="1171">
        <f t="shared" si="39"/>
        <v>0</v>
      </c>
      <c r="CX382" s="1171">
        <f t="shared" si="39"/>
        <v>0</v>
      </c>
      <c r="CY382" s="1171">
        <f t="shared" si="39"/>
        <v>0</v>
      </c>
      <c r="CZ382" s="1171">
        <f t="shared" si="39"/>
        <v>0</v>
      </c>
      <c r="DA382" s="1171">
        <f t="shared" si="39"/>
        <v>0</v>
      </c>
      <c r="DB382" s="1171">
        <f t="shared" si="39"/>
        <v>0</v>
      </c>
      <c r="DC382" s="1171">
        <f t="shared" si="39"/>
        <v>0</v>
      </c>
      <c r="DD382" s="1171">
        <f t="shared" si="39"/>
        <v>0</v>
      </c>
      <c r="DE382" s="1171">
        <f t="shared" si="39"/>
        <v>0</v>
      </c>
      <c r="DF382" s="1171">
        <f t="shared" si="39"/>
        <v>0</v>
      </c>
      <c r="DG382" s="1171">
        <f t="shared" si="39"/>
        <v>0</v>
      </c>
      <c r="DH382" s="1171">
        <f t="shared" si="39"/>
        <v>0</v>
      </c>
      <c r="DI382" s="1171">
        <f t="shared" si="39"/>
        <v>0</v>
      </c>
      <c r="DJ382" s="1171">
        <f t="shared" si="39"/>
        <v>0</v>
      </c>
      <c r="DK382" s="1171">
        <f t="shared" si="39"/>
        <v>0</v>
      </c>
      <c r="DL382" s="1171">
        <f t="shared" si="39"/>
        <v>0</v>
      </c>
      <c r="DM382" s="1171">
        <f t="shared" si="39"/>
        <v>0</v>
      </c>
      <c r="DN382" s="1171">
        <f t="shared" si="39"/>
        <v>0</v>
      </c>
      <c r="DO382" s="1171">
        <f t="shared" si="39"/>
        <v>0</v>
      </c>
      <c r="DP382" s="1171">
        <f t="shared" si="39"/>
        <v>0</v>
      </c>
      <c r="DQ382" s="1171">
        <f t="shared" si="39"/>
        <v>0</v>
      </c>
      <c r="DR382" s="1171">
        <f t="shared" si="39"/>
        <v>0</v>
      </c>
      <c r="DS382" s="1171">
        <f t="shared" si="39"/>
        <v>0</v>
      </c>
      <c r="DT382" s="1171">
        <f t="shared" si="39"/>
        <v>0</v>
      </c>
      <c r="DU382" s="1171">
        <f t="shared" si="39"/>
        <v>0</v>
      </c>
      <c r="DV382" s="1171">
        <f t="shared" si="39"/>
        <v>0</v>
      </c>
      <c r="DW382" s="1171">
        <f t="shared" si="39"/>
        <v>0</v>
      </c>
      <c r="DX382" s="1171">
        <f t="shared" si="39"/>
        <v>0</v>
      </c>
      <c r="DY382" s="1171">
        <f t="shared" si="39"/>
        <v>0</v>
      </c>
      <c r="DZ382" s="1171">
        <f t="shared" si="39"/>
        <v>0</v>
      </c>
      <c r="EA382" s="1171">
        <f t="shared" si="39"/>
        <v>0</v>
      </c>
      <c r="EB382" s="1171">
        <f t="shared" si="39"/>
        <v>0</v>
      </c>
      <c r="EC382" s="1171">
        <f t="shared" si="39"/>
        <v>0</v>
      </c>
      <c r="ED382" s="1171">
        <f t="shared" si="39"/>
        <v>0</v>
      </c>
      <c r="EE382" s="1171">
        <f t="shared" si="39"/>
        <v>0</v>
      </c>
      <c r="EF382" s="1171">
        <f t="shared" si="39"/>
        <v>0</v>
      </c>
      <c r="EG382" s="1171">
        <f t="shared" si="39"/>
        <v>0</v>
      </c>
      <c r="EH382" s="1171">
        <f t="shared" si="39"/>
        <v>0</v>
      </c>
      <c r="EI382" s="1171">
        <f t="shared" si="39"/>
        <v>0</v>
      </c>
      <c r="EJ382" s="1171">
        <f t="shared" si="39"/>
        <v>0</v>
      </c>
      <c r="EK382" s="1171">
        <f t="shared" si="39"/>
        <v>0</v>
      </c>
      <c r="EL382" s="1171">
        <f t="shared" si="39"/>
        <v>0</v>
      </c>
      <c r="EM382" s="1171">
        <f t="shared" si="39"/>
        <v>0</v>
      </c>
      <c r="EN382" s="1171">
        <f t="shared" si="39"/>
        <v>0</v>
      </c>
      <c r="EO382" s="1171">
        <f t="shared" si="39"/>
        <v>0</v>
      </c>
      <c r="EP382" s="1171">
        <f t="shared" ref="EP382:HC382" si="40">SUM(EP342:EP381)</f>
        <v>0</v>
      </c>
      <c r="EQ382" s="1171">
        <f t="shared" si="40"/>
        <v>0</v>
      </c>
      <c r="ER382" s="1171">
        <f t="shared" si="40"/>
        <v>0</v>
      </c>
      <c r="ES382" s="1171">
        <f t="shared" si="40"/>
        <v>0</v>
      </c>
      <c r="ET382" s="1171">
        <f t="shared" si="40"/>
        <v>0</v>
      </c>
      <c r="EU382" s="1171">
        <f t="shared" si="40"/>
        <v>0</v>
      </c>
      <c r="EV382" s="1171">
        <f t="shared" si="40"/>
        <v>0</v>
      </c>
      <c r="EW382" s="1171">
        <f t="shared" si="40"/>
        <v>0</v>
      </c>
      <c r="EX382" s="1171">
        <f t="shared" si="40"/>
        <v>0</v>
      </c>
      <c r="EY382" s="1171">
        <f t="shared" si="40"/>
        <v>0</v>
      </c>
      <c r="EZ382" s="1171">
        <f t="shared" si="40"/>
        <v>0</v>
      </c>
      <c r="FA382" s="1171">
        <f t="shared" si="40"/>
        <v>0</v>
      </c>
      <c r="FB382" s="1171">
        <f t="shared" si="40"/>
        <v>0</v>
      </c>
      <c r="FC382" s="1171">
        <f t="shared" si="40"/>
        <v>0</v>
      </c>
      <c r="FD382" s="1171">
        <f t="shared" si="40"/>
        <v>0</v>
      </c>
      <c r="FE382" s="1171">
        <f t="shared" si="40"/>
        <v>0</v>
      </c>
      <c r="FF382" s="1171">
        <f t="shared" si="40"/>
        <v>0</v>
      </c>
      <c r="FG382" s="1171">
        <f t="shared" si="40"/>
        <v>0</v>
      </c>
      <c r="FH382" s="1171">
        <f t="shared" si="40"/>
        <v>0</v>
      </c>
      <c r="FI382" s="1171">
        <f t="shared" si="40"/>
        <v>0</v>
      </c>
      <c r="FJ382" s="1171">
        <f t="shared" si="40"/>
        <v>0</v>
      </c>
      <c r="FK382" s="1171">
        <f t="shared" si="40"/>
        <v>0</v>
      </c>
      <c r="FL382" s="1171">
        <f t="shared" si="40"/>
        <v>0</v>
      </c>
      <c r="FM382" s="1171">
        <f t="shared" si="40"/>
        <v>0</v>
      </c>
      <c r="FN382" s="1171">
        <f t="shared" si="40"/>
        <v>0</v>
      </c>
      <c r="FO382" s="1171">
        <f t="shared" si="40"/>
        <v>0</v>
      </c>
      <c r="FP382" s="1171">
        <f t="shared" si="40"/>
        <v>0</v>
      </c>
      <c r="FQ382" s="1171">
        <f t="shared" si="40"/>
        <v>0</v>
      </c>
      <c r="FR382" s="1171">
        <f t="shared" si="40"/>
        <v>0</v>
      </c>
      <c r="FS382" s="1171">
        <f t="shared" si="40"/>
        <v>0</v>
      </c>
      <c r="FT382" s="1171">
        <f t="shared" si="40"/>
        <v>0</v>
      </c>
      <c r="FU382" s="1171">
        <f t="shared" si="40"/>
        <v>0</v>
      </c>
      <c r="FV382" s="1171">
        <f t="shared" si="40"/>
        <v>0</v>
      </c>
      <c r="FW382" s="1171">
        <f t="shared" si="40"/>
        <v>0</v>
      </c>
      <c r="FX382" s="1171">
        <f t="shared" si="40"/>
        <v>0</v>
      </c>
      <c r="FY382" s="1171">
        <f t="shared" si="40"/>
        <v>0</v>
      </c>
      <c r="FZ382" s="1171">
        <f t="shared" si="40"/>
        <v>0</v>
      </c>
      <c r="GA382" s="1171">
        <f t="shared" si="40"/>
        <v>0</v>
      </c>
      <c r="GB382" s="1171">
        <f t="shared" si="40"/>
        <v>0</v>
      </c>
      <c r="GC382" s="1171">
        <f t="shared" si="40"/>
        <v>0</v>
      </c>
      <c r="GD382" s="1171">
        <f t="shared" si="40"/>
        <v>0</v>
      </c>
      <c r="GE382" s="1171">
        <f t="shared" si="40"/>
        <v>0</v>
      </c>
      <c r="GF382" s="1171">
        <f t="shared" si="40"/>
        <v>0</v>
      </c>
      <c r="GG382" s="1171">
        <f t="shared" si="40"/>
        <v>0</v>
      </c>
      <c r="GH382" s="1171">
        <f t="shared" si="40"/>
        <v>0</v>
      </c>
      <c r="GI382" s="1171">
        <f t="shared" si="40"/>
        <v>0</v>
      </c>
      <c r="GJ382" s="1171">
        <f t="shared" si="40"/>
        <v>0</v>
      </c>
      <c r="GK382" s="1171"/>
      <c r="GL382" s="1171">
        <f t="shared" si="40"/>
        <v>0</v>
      </c>
      <c r="GM382" s="1171">
        <f t="shared" si="40"/>
        <v>0</v>
      </c>
      <c r="GN382" s="1171">
        <f t="shared" si="40"/>
        <v>0</v>
      </c>
      <c r="GO382" s="1171">
        <f t="shared" si="40"/>
        <v>0</v>
      </c>
      <c r="GP382" s="1171">
        <f t="shared" si="40"/>
        <v>0</v>
      </c>
      <c r="GQ382" s="1171">
        <f t="shared" si="40"/>
        <v>0</v>
      </c>
      <c r="GR382" s="1171">
        <f t="shared" si="40"/>
        <v>0</v>
      </c>
      <c r="GS382" s="1171">
        <f t="shared" si="40"/>
        <v>0</v>
      </c>
      <c r="GT382" s="1171">
        <f t="shared" si="40"/>
        <v>0</v>
      </c>
      <c r="GU382" s="1171">
        <f t="shared" si="40"/>
        <v>0</v>
      </c>
      <c r="GV382" s="1171">
        <f t="shared" si="40"/>
        <v>0</v>
      </c>
      <c r="GW382" s="1171">
        <f t="shared" si="40"/>
        <v>0</v>
      </c>
      <c r="GX382" s="1171">
        <f t="shared" si="40"/>
        <v>0</v>
      </c>
      <c r="GY382" s="1171"/>
      <c r="GZ382" s="1171">
        <f t="shared" si="40"/>
        <v>0</v>
      </c>
      <c r="HA382" s="1171">
        <f t="shared" si="40"/>
        <v>0</v>
      </c>
      <c r="HB382" s="1171">
        <f t="shared" si="40"/>
        <v>0</v>
      </c>
      <c r="HC382" s="1171">
        <f t="shared" si="40"/>
        <v>0</v>
      </c>
      <c r="HD382" s="1171">
        <f t="shared" ref="HD382:JH382" si="41">SUM(HD342:HD381)</f>
        <v>0</v>
      </c>
      <c r="HE382" s="1171">
        <f t="shared" si="41"/>
        <v>0</v>
      </c>
      <c r="HF382" s="1171"/>
      <c r="HG382" s="1171">
        <f t="shared" si="41"/>
        <v>0</v>
      </c>
      <c r="HH382" s="1171">
        <f t="shared" si="41"/>
        <v>0</v>
      </c>
      <c r="HI382" s="1171">
        <f t="shared" si="41"/>
        <v>0</v>
      </c>
      <c r="HJ382" s="1171">
        <f t="shared" si="41"/>
        <v>0</v>
      </c>
      <c r="HK382" s="1171">
        <f t="shared" si="41"/>
        <v>0</v>
      </c>
      <c r="HL382" s="1171">
        <f t="shared" si="41"/>
        <v>0</v>
      </c>
      <c r="HM382" s="1171"/>
      <c r="HN382" s="1171"/>
      <c r="HO382" s="1171"/>
      <c r="HP382" s="1171"/>
      <c r="HQ382" s="1171">
        <f t="shared" si="41"/>
        <v>0</v>
      </c>
      <c r="HR382" s="1171">
        <f t="shared" si="41"/>
        <v>0</v>
      </c>
      <c r="HS382" s="1171">
        <f t="shared" si="41"/>
        <v>0</v>
      </c>
      <c r="HT382" s="1171">
        <f t="shared" si="41"/>
        <v>0</v>
      </c>
      <c r="HU382" s="1171">
        <f t="shared" si="41"/>
        <v>0</v>
      </c>
      <c r="HV382" s="1171">
        <f t="shared" si="41"/>
        <v>0</v>
      </c>
      <c r="HW382" s="1171">
        <f t="shared" si="41"/>
        <v>0</v>
      </c>
      <c r="HX382" s="1171">
        <f t="shared" si="41"/>
        <v>0</v>
      </c>
      <c r="HY382" s="1171">
        <f t="shared" si="41"/>
        <v>0</v>
      </c>
      <c r="HZ382" s="1171">
        <f t="shared" si="41"/>
        <v>0</v>
      </c>
      <c r="IA382" s="1171">
        <f t="shared" si="41"/>
        <v>0</v>
      </c>
      <c r="IB382" s="1171">
        <f t="shared" si="41"/>
        <v>0</v>
      </c>
      <c r="IC382" s="1171">
        <f t="shared" si="41"/>
        <v>0</v>
      </c>
      <c r="ID382" s="1171">
        <f t="shared" si="41"/>
        <v>0</v>
      </c>
      <c r="IE382" s="1169">
        <f t="shared" si="41"/>
        <v>0</v>
      </c>
      <c r="IF382" s="1171">
        <f t="shared" si="41"/>
        <v>0</v>
      </c>
      <c r="IG382" s="1171">
        <f t="shared" si="41"/>
        <v>0</v>
      </c>
      <c r="IH382" s="1171">
        <f t="shared" si="41"/>
        <v>0</v>
      </c>
      <c r="II382" s="1171">
        <f t="shared" si="41"/>
        <v>0</v>
      </c>
      <c r="IJ382" s="1171">
        <f t="shared" si="41"/>
        <v>0</v>
      </c>
      <c r="IK382" s="1171">
        <f t="shared" si="41"/>
        <v>0</v>
      </c>
      <c r="IL382" s="1171">
        <f t="shared" si="41"/>
        <v>0</v>
      </c>
      <c r="IM382" s="1171">
        <f t="shared" si="41"/>
        <v>0</v>
      </c>
      <c r="IN382" s="1171">
        <f t="shared" si="41"/>
        <v>0</v>
      </c>
      <c r="IO382" s="1171">
        <f t="shared" si="41"/>
        <v>0</v>
      </c>
      <c r="IP382" s="1171">
        <f t="shared" si="41"/>
        <v>0</v>
      </c>
      <c r="IQ382" s="1171">
        <f t="shared" si="41"/>
        <v>0</v>
      </c>
      <c r="IR382" s="1171">
        <f t="shared" si="41"/>
        <v>0</v>
      </c>
      <c r="IS382" s="1171">
        <f t="shared" si="41"/>
        <v>0</v>
      </c>
      <c r="IT382" s="1171">
        <f t="shared" si="41"/>
        <v>0</v>
      </c>
      <c r="IU382" s="1171">
        <f t="shared" si="41"/>
        <v>0</v>
      </c>
      <c r="IV382" s="1171">
        <f t="shared" si="41"/>
        <v>0</v>
      </c>
      <c r="IW382" s="1171"/>
      <c r="IX382" s="1171"/>
      <c r="IY382" s="1171">
        <f t="shared" si="41"/>
        <v>0</v>
      </c>
      <c r="IZ382" s="1171">
        <f t="shared" si="41"/>
        <v>0</v>
      </c>
      <c r="JA382" s="1171">
        <f t="shared" si="41"/>
        <v>0</v>
      </c>
      <c r="JB382" s="1171">
        <f t="shared" si="41"/>
        <v>0</v>
      </c>
      <c r="JC382" s="1171">
        <f t="shared" si="41"/>
        <v>0</v>
      </c>
      <c r="JD382" s="1171">
        <f t="shared" si="41"/>
        <v>0</v>
      </c>
      <c r="JE382" s="1171">
        <f t="shared" si="41"/>
        <v>0</v>
      </c>
      <c r="JF382" s="1171"/>
      <c r="JG382" s="1171"/>
      <c r="JH382" s="1171">
        <f t="shared" si="41"/>
        <v>0</v>
      </c>
      <c r="JI382" s="1171"/>
      <c r="JJ382" s="1171"/>
      <c r="JK382" s="1171">
        <f>SUM(JK341:JK381)</f>
        <v>0</v>
      </c>
      <c r="JL382" s="1020"/>
      <c r="JM382" s="1020"/>
      <c r="JN382" s="1020"/>
    </row>
    <row r="383" spans="1:274" ht="18.95" hidden="1" customHeight="1">
      <c r="A383" s="1178" t="s">
        <v>5079</v>
      </c>
      <c r="B383" s="1172"/>
      <c r="C383" s="1172"/>
      <c r="D383" s="1173"/>
      <c r="E383" s="1116"/>
      <c r="F383" s="1116"/>
      <c r="G383" s="1116"/>
      <c r="H383" s="1115"/>
      <c r="I383" s="1117"/>
      <c r="J383" s="1117"/>
      <c r="K383" s="1118"/>
      <c r="L383" s="1118"/>
      <c r="M383" s="1118"/>
      <c r="N383" s="1119"/>
      <c r="O383" s="1120"/>
      <c r="P383" s="1121"/>
      <c r="Q383" s="1119"/>
      <c r="R383" s="1119"/>
      <c r="S383" s="1119"/>
      <c r="T383" s="1119"/>
      <c r="U383" s="1119"/>
      <c r="V383" s="1119"/>
      <c r="W383" s="1044"/>
      <c r="X383" s="1119"/>
      <c r="Y383" s="1122"/>
      <c r="Z383" s="1122"/>
      <c r="AA383" s="1103"/>
      <c r="AB383" s="1103"/>
      <c r="AC383" s="1103"/>
      <c r="AD383" s="1103"/>
      <c r="AE383" s="1103"/>
      <c r="AF383" s="1103"/>
      <c r="AG383" s="1103"/>
      <c r="AH383" s="1103"/>
      <c r="AI383" s="1103"/>
      <c r="AJ383" s="1103"/>
      <c r="AK383" s="1103"/>
      <c r="AL383" s="1103"/>
      <c r="AM383" s="1103"/>
      <c r="AN383" s="1104"/>
      <c r="AO383" s="1103"/>
      <c r="AP383" s="1103"/>
      <c r="AQ383" s="1103"/>
      <c r="AR383" s="1103"/>
      <c r="AS383" s="1103"/>
      <c r="AT383" s="1103"/>
      <c r="AU383" s="1103"/>
      <c r="AV383" s="1103"/>
      <c r="AW383" s="1103"/>
      <c r="AX383" s="1103"/>
      <c r="AY383" s="1103"/>
      <c r="AZ383" s="1103"/>
      <c r="BA383" s="1103"/>
      <c r="BB383" s="1103"/>
      <c r="BC383" s="1103"/>
      <c r="BD383" s="1103"/>
      <c r="BE383" s="1103"/>
      <c r="BF383" s="1103"/>
      <c r="BG383" s="1103"/>
      <c r="BH383" s="1103"/>
      <c r="BI383" s="1103"/>
      <c r="BJ383" s="1103"/>
      <c r="BK383" s="1103"/>
      <c r="BL383" s="1103"/>
      <c r="BM383" s="1103"/>
      <c r="BN383" s="1103"/>
      <c r="BO383" s="1103"/>
      <c r="BP383" s="1103"/>
      <c r="BQ383" s="1103"/>
      <c r="BR383" s="1103"/>
      <c r="BS383" s="1103"/>
      <c r="BT383" s="1103"/>
      <c r="BU383" s="1103"/>
      <c r="BV383" s="1103"/>
      <c r="BW383" s="1103"/>
      <c r="BX383" s="1103"/>
      <c r="BY383" s="1103"/>
      <c r="BZ383" s="1103"/>
      <c r="CA383" s="1103"/>
      <c r="CB383" s="1103"/>
      <c r="CC383" s="1103"/>
      <c r="CD383" s="1103"/>
      <c r="CE383" s="1103"/>
      <c r="CF383" s="1103"/>
      <c r="CG383" s="1103"/>
      <c r="CH383" s="1103"/>
      <c r="CI383" s="1103"/>
      <c r="CJ383" s="1103"/>
      <c r="CK383" s="1103"/>
      <c r="CL383" s="1103"/>
      <c r="CM383" s="1103"/>
      <c r="CN383" s="1103"/>
      <c r="CO383" s="1103"/>
      <c r="CP383" s="1103"/>
      <c r="CQ383" s="1103"/>
      <c r="CR383" s="1103"/>
      <c r="CS383" s="1103"/>
      <c r="CT383" s="1103"/>
      <c r="CU383" s="1103"/>
      <c r="CV383" s="1103"/>
      <c r="CW383" s="1103"/>
      <c r="CX383" s="1103"/>
      <c r="CY383" s="1103"/>
      <c r="CZ383" s="1103"/>
      <c r="DA383" s="1103"/>
      <c r="DB383" s="1103"/>
      <c r="DC383" s="1103"/>
      <c r="DD383" s="1103"/>
      <c r="DE383" s="1103"/>
      <c r="DF383" s="1103"/>
      <c r="DG383" s="1103"/>
      <c r="DH383" s="1103"/>
      <c r="DI383" s="1103"/>
      <c r="DJ383" s="1103"/>
      <c r="DK383" s="1104"/>
      <c r="DL383" s="1103"/>
      <c r="DM383" s="1103"/>
      <c r="DN383" s="1103"/>
      <c r="DO383" s="1103"/>
      <c r="DP383" s="1103"/>
      <c r="DQ383" s="1103"/>
      <c r="DR383" s="1103"/>
      <c r="DS383" s="1103"/>
      <c r="DT383" s="1103"/>
      <c r="DU383" s="1103"/>
      <c r="DV383" s="1103"/>
      <c r="DW383" s="1103"/>
      <c r="DX383" s="1103"/>
      <c r="DY383" s="1103"/>
      <c r="DZ383" s="1103"/>
      <c r="EA383" s="1103"/>
      <c r="EB383" s="1103"/>
      <c r="EC383" s="1103"/>
      <c r="ED383" s="1103"/>
      <c r="EE383" s="1103"/>
      <c r="EF383" s="1103"/>
      <c r="EG383" s="1103"/>
      <c r="EH383" s="1103"/>
      <c r="EI383" s="1103"/>
      <c r="EJ383" s="1103"/>
      <c r="EK383" s="1103"/>
      <c r="EL383" s="1104"/>
      <c r="EM383" s="1103"/>
      <c r="EN383" s="1103"/>
      <c r="EO383" s="1103"/>
      <c r="EP383" s="1103"/>
      <c r="EQ383" s="1103"/>
      <c r="ER383" s="1103"/>
      <c r="ES383" s="1103"/>
      <c r="ET383" s="1103"/>
      <c r="EU383" s="1103"/>
      <c r="EV383" s="1103"/>
      <c r="EW383" s="1103"/>
      <c r="EX383" s="1103"/>
      <c r="EY383" s="1103"/>
      <c r="EZ383" s="1103"/>
      <c r="FA383" s="1103"/>
      <c r="FB383" s="1103"/>
      <c r="FC383" s="1103"/>
      <c r="FD383" s="1103"/>
      <c r="FE383" s="1103"/>
      <c r="FF383" s="1105"/>
      <c r="FG383" s="1103"/>
      <c r="FH383" s="1103"/>
      <c r="FI383" s="1103"/>
      <c r="FJ383" s="1103"/>
      <c r="FK383" s="1103"/>
      <c r="FL383" s="1103"/>
      <c r="FM383" s="1103"/>
      <c r="FN383" s="1103"/>
      <c r="FO383" s="1103"/>
      <c r="FP383" s="1103"/>
      <c r="FQ383" s="1106"/>
      <c r="FR383" s="1106"/>
      <c r="FS383" s="1103"/>
      <c r="FT383" s="1103"/>
      <c r="FU383" s="1103"/>
      <c r="FV383" s="1103"/>
      <c r="FW383" s="1103"/>
      <c r="FX383" s="1103"/>
      <c r="FY383" s="1103"/>
      <c r="FZ383" s="1103"/>
      <c r="GA383" s="1103"/>
      <c r="GB383" s="1103"/>
      <c r="GC383" s="1103"/>
      <c r="GD383" s="1107"/>
      <c r="GE383" s="1107"/>
      <c r="GF383" s="1107"/>
      <c r="GG383" s="1107"/>
      <c r="GH383" s="1108"/>
      <c r="GI383" s="1109"/>
      <c r="GJ383" s="1107"/>
      <c r="GK383" s="1107"/>
      <c r="GL383" s="1107"/>
      <c r="GM383" s="1107"/>
      <c r="GN383" s="1107"/>
      <c r="GO383" s="1107"/>
      <c r="GP383" s="1110"/>
      <c r="GQ383" s="1110"/>
      <c r="GR383" s="1110"/>
      <c r="GS383" s="1110"/>
      <c r="GT383" s="1110"/>
      <c r="GU383" s="1110"/>
      <c r="GV383" s="1110"/>
      <c r="GW383" s="1110"/>
      <c r="GX383" s="1110"/>
      <c r="GY383" s="1110"/>
      <c r="GZ383" s="1110"/>
      <c r="HA383" s="1110"/>
      <c r="HB383" s="1110"/>
      <c r="HC383" s="1110"/>
      <c r="HD383" s="1110"/>
      <c r="HE383" s="1110"/>
      <c r="HF383" s="1110"/>
      <c r="HG383" s="1110"/>
      <c r="HH383" s="1110"/>
      <c r="HI383" s="1110"/>
      <c r="HJ383" s="1110"/>
      <c r="HK383" s="1110"/>
      <c r="HL383" s="1110"/>
      <c r="HM383" s="1110"/>
      <c r="HN383" s="1110"/>
      <c r="HO383" s="1110"/>
      <c r="HP383" s="1110"/>
      <c r="HQ383" s="1110"/>
      <c r="HR383" s="1110"/>
      <c r="HS383" s="1110"/>
      <c r="HT383" s="1110"/>
      <c r="HU383" s="1110"/>
      <c r="HV383" s="1110"/>
      <c r="HW383" s="1110"/>
      <c r="HX383" s="1110"/>
      <c r="HY383" s="1110"/>
      <c r="HZ383" s="1110"/>
      <c r="IA383" s="1110"/>
      <c r="IB383" s="1110"/>
      <c r="IC383" s="1110"/>
      <c r="ID383" s="1109"/>
      <c r="IE383" s="1109"/>
      <c r="IF383" s="1110"/>
      <c r="IG383" s="1111"/>
      <c r="IH383" s="1110"/>
      <c r="II383" s="1110"/>
      <c r="IJ383" s="1110"/>
      <c r="IK383" s="1110"/>
      <c r="IL383" s="1110"/>
      <c r="IM383" s="1110"/>
      <c r="IN383" s="1110"/>
      <c r="IO383" s="1110"/>
      <c r="IP383" s="1110"/>
      <c r="IQ383" s="1110"/>
      <c r="IR383" s="1110"/>
      <c r="IS383" s="1110"/>
      <c r="IT383" s="1110"/>
      <c r="IU383" s="1110"/>
      <c r="IV383" s="1110"/>
      <c r="IW383" s="1110"/>
      <c r="IX383" s="1110"/>
      <c r="IY383" s="1110"/>
      <c r="IZ383" s="1110"/>
      <c r="JA383" s="1110"/>
      <c r="JB383" s="1110"/>
      <c r="JC383" s="1110"/>
      <c r="JD383" s="1110"/>
      <c r="JE383" s="1110"/>
      <c r="JF383" s="1110"/>
      <c r="JG383" s="1110"/>
      <c r="JH383" s="1110"/>
      <c r="JI383" s="1110"/>
      <c r="JJ383" s="1110"/>
      <c r="JK383" s="1112"/>
    </row>
    <row r="384" spans="1:274" s="1026" customFormat="1" ht="18.95" hidden="1" customHeight="1">
      <c r="A384" s="1113"/>
      <c r="B384" s="1123"/>
      <c r="C384" s="1115"/>
      <c r="D384" s="1115"/>
      <c r="E384" s="1116"/>
      <c r="F384" s="1116"/>
      <c r="G384" s="1116"/>
      <c r="H384" s="1115"/>
      <c r="I384" s="1117"/>
      <c r="J384" s="1117"/>
      <c r="K384" s="1118"/>
      <c r="L384" s="1118"/>
      <c r="M384" s="1118"/>
      <c r="N384" s="1119"/>
      <c r="O384" s="1120"/>
      <c r="P384" s="1121"/>
      <c r="Q384" s="1119"/>
      <c r="R384" s="1119"/>
      <c r="S384" s="1119"/>
      <c r="T384" s="1119"/>
      <c r="U384" s="1119"/>
      <c r="V384" s="1119"/>
      <c r="W384" s="1044"/>
      <c r="X384" s="1119"/>
      <c r="Y384" s="1124"/>
      <c r="Z384" s="1124"/>
      <c r="AA384" s="1103"/>
      <c r="AB384" s="1103"/>
      <c r="AC384" s="1103"/>
      <c r="AD384" s="1103"/>
      <c r="AE384" s="1103"/>
      <c r="AF384" s="1103"/>
      <c r="AG384" s="1103"/>
      <c r="AH384" s="1103"/>
      <c r="AI384" s="1103"/>
      <c r="AJ384" s="1103"/>
      <c r="AK384" s="1103"/>
      <c r="AL384" s="1103"/>
      <c r="AM384" s="1103"/>
      <c r="AN384" s="1104"/>
      <c r="AO384" s="1103"/>
      <c r="AP384" s="1103"/>
      <c r="AQ384" s="1103"/>
      <c r="AR384" s="1103"/>
      <c r="AS384" s="1103"/>
      <c r="AT384" s="1103"/>
      <c r="AU384" s="1103"/>
      <c r="AV384" s="1103"/>
      <c r="AW384" s="1103"/>
      <c r="AX384" s="1103"/>
      <c r="AY384" s="1103"/>
      <c r="AZ384" s="1103"/>
      <c r="BA384" s="1103"/>
      <c r="BB384" s="1103"/>
      <c r="BC384" s="1103"/>
      <c r="BD384" s="1103"/>
      <c r="BE384" s="1103"/>
      <c r="BF384" s="1103"/>
      <c r="BG384" s="1103"/>
      <c r="BH384" s="1103"/>
      <c r="BI384" s="1103"/>
      <c r="BJ384" s="1103"/>
      <c r="BK384" s="1103"/>
      <c r="BL384" s="1103"/>
      <c r="BM384" s="1103"/>
      <c r="BN384" s="1103"/>
      <c r="BO384" s="1103"/>
      <c r="BP384" s="1103"/>
      <c r="BQ384" s="1103"/>
      <c r="BR384" s="1103"/>
      <c r="BS384" s="1103"/>
      <c r="BT384" s="1103"/>
      <c r="BU384" s="1103"/>
      <c r="BV384" s="1103"/>
      <c r="BW384" s="1103"/>
      <c r="BX384" s="1103"/>
      <c r="BY384" s="1103"/>
      <c r="BZ384" s="1103"/>
      <c r="CA384" s="1103"/>
      <c r="CB384" s="1103"/>
      <c r="CC384" s="1103"/>
      <c r="CD384" s="1103"/>
      <c r="CE384" s="1103"/>
      <c r="CF384" s="1103"/>
      <c r="CG384" s="1103"/>
      <c r="CH384" s="1103"/>
      <c r="CI384" s="1103"/>
      <c r="CJ384" s="1103"/>
      <c r="CK384" s="1103"/>
      <c r="CL384" s="1103"/>
      <c r="CM384" s="1103"/>
      <c r="CN384" s="1103"/>
      <c r="CO384" s="1103"/>
      <c r="CP384" s="1103"/>
      <c r="CQ384" s="1103"/>
      <c r="CR384" s="1103"/>
      <c r="CS384" s="1103"/>
      <c r="CT384" s="1103"/>
      <c r="CU384" s="1103"/>
      <c r="CV384" s="1103"/>
      <c r="CW384" s="1103"/>
      <c r="CX384" s="1103"/>
      <c r="CY384" s="1103"/>
      <c r="CZ384" s="1103"/>
      <c r="DA384" s="1103"/>
      <c r="DB384" s="1103"/>
      <c r="DC384" s="1103"/>
      <c r="DD384" s="1103"/>
      <c r="DE384" s="1103"/>
      <c r="DF384" s="1103"/>
      <c r="DG384" s="1103"/>
      <c r="DH384" s="1103"/>
      <c r="DI384" s="1103"/>
      <c r="DJ384" s="1103"/>
      <c r="DK384" s="1104"/>
      <c r="DL384" s="1103"/>
      <c r="DM384" s="1103"/>
      <c r="DN384" s="1103"/>
      <c r="DO384" s="1103"/>
      <c r="DP384" s="1103"/>
      <c r="DQ384" s="1103"/>
      <c r="DR384" s="1103"/>
      <c r="DS384" s="1103"/>
      <c r="DT384" s="1103"/>
      <c r="DU384" s="1103"/>
      <c r="DV384" s="1103"/>
      <c r="DW384" s="1103"/>
      <c r="DX384" s="1103"/>
      <c r="DY384" s="1103"/>
      <c r="DZ384" s="1103"/>
      <c r="EA384" s="1103"/>
      <c r="EB384" s="1103"/>
      <c r="EC384" s="1103"/>
      <c r="ED384" s="1103"/>
      <c r="EE384" s="1103"/>
      <c r="EF384" s="1103"/>
      <c r="EG384" s="1103"/>
      <c r="EH384" s="1103"/>
      <c r="EI384" s="1103"/>
      <c r="EJ384" s="1103"/>
      <c r="EK384" s="1103"/>
      <c r="EL384" s="1104"/>
      <c r="EM384" s="1103"/>
      <c r="EN384" s="1103"/>
      <c r="EO384" s="1103"/>
      <c r="EP384" s="1103"/>
      <c r="EQ384" s="1103"/>
      <c r="ER384" s="1103"/>
      <c r="ES384" s="1103"/>
      <c r="ET384" s="1103"/>
      <c r="EU384" s="1103"/>
      <c r="EV384" s="1103"/>
      <c r="EW384" s="1103"/>
      <c r="EX384" s="1103"/>
      <c r="EY384" s="1103"/>
      <c r="EZ384" s="1103"/>
      <c r="FA384" s="1103"/>
      <c r="FB384" s="1103"/>
      <c r="FC384" s="1103"/>
      <c r="FD384" s="1103"/>
      <c r="FE384" s="1103"/>
      <c r="FF384" s="1105"/>
      <c r="FG384" s="1103"/>
      <c r="FH384" s="1103"/>
      <c r="FI384" s="1103"/>
      <c r="FJ384" s="1103"/>
      <c r="FK384" s="1103"/>
      <c r="FL384" s="1103"/>
      <c r="FM384" s="1103"/>
      <c r="FN384" s="1103"/>
      <c r="FO384" s="1103"/>
      <c r="FP384" s="1103"/>
      <c r="FQ384" s="1103"/>
      <c r="FR384" s="1103"/>
      <c r="FS384" s="1103"/>
      <c r="FT384" s="1103"/>
      <c r="FU384" s="1103"/>
      <c r="FV384" s="1103"/>
      <c r="FW384" s="1103"/>
      <c r="FX384" s="1103"/>
      <c r="FY384" s="1103"/>
      <c r="FZ384" s="1103"/>
      <c r="GA384" s="1103"/>
      <c r="GB384" s="1103"/>
      <c r="GC384" s="1103"/>
      <c r="GD384" s="1107"/>
      <c r="GE384" s="1107"/>
      <c r="GF384" s="1107"/>
      <c r="GG384" s="1107"/>
      <c r="GH384" s="1108"/>
      <c r="GI384" s="1109"/>
      <c r="GJ384" s="1107"/>
      <c r="GK384" s="1107"/>
      <c r="GL384" s="1107"/>
      <c r="GM384" s="1107"/>
      <c r="GN384" s="1107"/>
      <c r="GO384" s="1107"/>
      <c r="GP384" s="1110"/>
      <c r="GQ384" s="1110"/>
      <c r="GR384" s="1110"/>
      <c r="GS384" s="1110"/>
      <c r="GT384" s="1110"/>
      <c r="GU384" s="1110"/>
      <c r="GV384" s="1110"/>
      <c r="GW384" s="1110"/>
      <c r="GX384" s="1110"/>
      <c r="GY384" s="1110"/>
      <c r="GZ384" s="1110"/>
      <c r="HA384" s="1110"/>
      <c r="HB384" s="1110"/>
      <c r="HC384" s="1110"/>
      <c r="HD384" s="1110"/>
      <c r="HE384" s="1110"/>
      <c r="HF384" s="1110"/>
      <c r="HG384" s="1110"/>
      <c r="HH384" s="1110"/>
      <c r="HI384" s="1110"/>
      <c r="HJ384" s="1110"/>
      <c r="HK384" s="1110"/>
      <c r="HL384" s="1110"/>
      <c r="HM384" s="1110"/>
      <c r="HN384" s="1110"/>
      <c r="HO384" s="1110"/>
      <c r="HP384" s="1110"/>
      <c r="HQ384" s="1110"/>
      <c r="HR384" s="1110"/>
      <c r="HS384" s="1110"/>
      <c r="HT384" s="1110"/>
      <c r="HU384" s="1110"/>
      <c r="HV384" s="1110"/>
      <c r="HW384" s="1110"/>
      <c r="HX384" s="1110"/>
      <c r="HY384" s="1110"/>
      <c r="HZ384" s="1110"/>
      <c r="IA384" s="1110"/>
      <c r="IB384" s="1110"/>
      <c r="IC384" s="1110"/>
      <c r="ID384" s="1109"/>
      <c r="IE384" s="1109"/>
      <c r="IF384" s="1110"/>
      <c r="IG384" s="1111"/>
      <c r="IH384" s="1110"/>
      <c r="II384" s="1110"/>
      <c r="IJ384" s="1110"/>
      <c r="IK384" s="1110"/>
      <c r="IL384" s="1110"/>
      <c r="IM384" s="1110"/>
      <c r="IN384" s="1110"/>
      <c r="IO384" s="1110"/>
      <c r="IP384" s="1110"/>
      <c r="IQ384" s="1110"/>
      <c r="IR384" s="1110"/>
      <c r="IS384" s="1110"/>
      <c r="IT384" s="1110"/>
      <c r="IU384" s="1110"/>
      <c r="IV384" s="1110"/>
      <c r="IW384" s="1110"/>
      <c r="IX384" s="1110"/>
      <c r="IY384" s="1110"/>
      <c r="IZ384" s="1110"/>
      <c r="JA384" s="1110"/>
      <c r="JB384" s="1110"/>
      <c r="JC384" s="1110"/>
      <c r="JD384" s="1110"/>
      <c r="JE384" s="1110"/>
      <c r="JF384" s="1110"/>
      <c r="JG384" s="1110"/>
      <c r="JH384" s="1110"/>
      <c r="JI384" s="1110"/>
      <c r="JJ384" s="1110"/>
      <c r="JK384" s="1125"/>
    </row>
    <row r="385" spans="1:271" s="1026" customFormat="1" ht="18.95" hidden="1" customHeight="1">
      <c r="A385" s="1179"/>
      <c r="B385" s="1123"/>
      <c r="C385" s="1115"/>
      <c r="D385" s="1115"/>
      <c r="E385" s="1116"/>
      <c r="F385" s="1116"/>
      <c r="G385" s="1116"/>
      <c r="H385" s="1115"/>
      <c r="I385" s="1117"/>
      <c r="J385" s="1117"/>
      <c r="K385" s="1118"/>
      <c r="L385" s="1118"/>
      <c r="M385" s="1118"/>
      <c r="N385" s="1119"/>
      <c r="O385" s="1120"/>
      <c r="P385" s="1121"/>
      <c r="Q385" s="1119"/>
      <c r="R385" s="1119"/>
      <c r="S385" s="1119"/>
      <c r="T385" s="1119"/>
      <c r="U385" s="1119"/>
      <c r="V385" s="1119"/>
      <c r="W385" s="1044"/>
      <c r="X385" s="1119"/>
      <c r="Y385" s="1124"/>
      <c r="Z385" s="1124"/>
      <c r="AA385" s="1103"/>
      <c r="AB385" s="1103"/>
      <c r="AC385" s="1103"/>
      <c r="AD385" s="1103"/>
      <c r="AE385" s="1103"/>
      <c r="AF385" s="1103"/>
      <c r="AG385" s="1103"/>
      <c r="AH385" s="1103"/>
      <c r="AI385" s="1103"/>
      <c r="AJ385" s="1103"/>
      <c r="AK385" s="1103"/>
      <c r="AL385" s="1103"/>
      <c r="AM385" s="1104"/>
      <c r="AN385" s="1104"/>
      <c r="AO385" s="1103"/>
      <c r="AP385" s="1103"/>
      <c r="AQ385" s="1103"/>
      <c r="AR385" s="1103"/>
      <c r="AS385" s="1103"/>
      <c r="AT385" s="1103"/>
      <c r="AU385" s="1103"/>
      <c r="AV385" s="1103"/>
      <c r="AW385" s="1103"/>
      <c r="AX385" s="1103"/>
      <c r="AY385" s="1103"/>
      <c r="AZ385" s="1103"/>
      <c r="BA385" s="1103"/>
      <c r="BB385" s="1103"/>
      <c r="BC385" s="1103"/>
      <c r="BD385" s="1103"/>
      <c r="BE385" s="1103"/>
      <c r="BF385" s="1103"/>
      <c r="BG385" s="1103"/>
      <c r="BH385" s="1103"/>
      <c r="BI385" s="1103"/>
      <c r="BJ385" s="1103"/>
      <c r="BK385" s="1103"/>
      <c r="BL385" s="1103"/>
      <c r="BM385" s="1103"/>
      <c r="BN385" s="1103"/>
      <c r="BO385" s="1103"/>
      <c r="BP385" s="1103"/>
      <c r="BQ385" s="1103"/>
      <c r="BR385" s="1103"/>
      <c r="BS385" s="1103"/>
      <c r="BT385" s="1103"/>
      <c r="BU385" s="1103"/>
      <c r="BV385" s="1103"/>
      <c r="BW385" s="1103"/>
      <c r="BX385" s="1103"/>
      <c r="BY385" s="1103"/>
      <c r="BZ385" s="1103"/>
      <c r="CA385" s="1103"/>
      <c r="CB385" s="1103"/>
      <c r="CC385" s="1103"/>
      <c r="CD385" s="1103"/>
      <c r="CE385" s="1103"/>
      <c r="CF385" s="1103"/>
      <c r="CG385" s="1103"/>
      <c r="CH385" s="1103"/>
      <c r="CI385" s="1103"/>
      <c r="CJ385" s="1103"/>
      <c r="CK385" s="1103"/>
      <c r="CL385" s="1103"/>
      <c r="CM385" s="1103"/>
      <c r="CN385" s="1103"/>
      <c r="CO385" s="1103"/>
      <c r="CP385" s="1103"/>
      <c r="CQ385" s="1103"/>
      <c r="CR385" s="1103"/>
      <c r="CS385" s="1103"/>
      <c r="CT385" s="1103"/>
      <c r="CU385" s="1103"/>
      <c r="CV385" s="1103"/>
      <c r="CW385" s="1103"/>
      <c r="CX385" s="1103"/>
      <c r="CY385" s="1103"/>
      <c r="CZ385" s="1103"/>
      <c r="DA385" s="1103"/>
      <c r="DB385" s="1103"/>
      <c r="DC385" s="1103"/>
      <c r="DD385" s="1103"/>
      <c r="DE385" s="1103"/>
      <c r="DF385" s="1103"/>
      <c r="DG385" s="1103"/>
      <c r="DH385" s="1103"/>
      <c r="DI385" s="1103"/>
      <c r="DJ385" s="1103"/>
      <c r="DK385" s="1104"/>
      <c r="DL385" s="1103"/>
      <c r="DM385" s="1103"/>
      <c r="DN385" s="1103"/>
      <c r="DO385" s="1103"/>
      <c r="DP385" s="1103"/>
      <c r="DQ385" s="1103"/>
      <c r="DR385" s="1103"/>
      <c r="DS385" s="1103"/>
      <c r="DT385" s="1103"/>
      <c r="DU385" s="1103"/>
      <c r="DV385" s="1103"/>
      <c r="DW385" s="1103"/>
      <c r="DX385" s="1103"/>
      <c r="DY385" s="1103"/>
      <c r="DZ385" s="1103"/>
      <c r="EA385" s="1103"/>
      <c r="EB385" s="1103"/>
      <c r="EC385" s="1103"/>
      <c r="ED385" s="1103"/>
      <c r="EE385" s="1103"/>
      <c r="EF385" s="1103"/>
      <c r="EG385" s="1103"/>
      <c r="EH385" s="1103"/>
      <c r="EI385" s="1103"/>
      <c r="EJ385" s="1103"/>
      <c r="EK385" s="1103"/>
      <c r="EL385" s="1104"/>
      <c r="EM385" s="1103"/>
      <c r="EN385" s="1103"/>
      <c r="EO385" s="1103"/>
      <c r="EP385" s="1103"/>
      <c r="EQ385" s="1103"/>
      <c r="ER385" s="1103"/>
      <c r="ES385" s="1103"/>
      <c r="ET385" s="1103"/>
      <c r="EU385" s="1103"/>
      <c r="EV385" s="1103"/>
      <c r="EW385" s="1103"/>
      <c r="EX385" s="1103"/>
      <c r="EY385" s="1103"/>
      <c r="EZ385" s="1103"/>
      <c r="FA385" s="1103"/>
      <c r="FB385" s="1103"/>
      <c r="FC385" s="1103"/>
      <c r="FD385" s="1103"/>
      <c r="FE385" s="1103"/>
      <c r="FF385" s="1105"/>
      <c r="FG385" s="1103"/>
      <c r="FH385" s="1103"/>
      <c r="FI385" s="1103"/>
      <c r="FJ385" s="1103"/>
      <c r="FK385" s="1103"/>
      <c r="FL385" s="1103"/>
      <c r="FM385" s="1103"/>
      <c r="FN385" s="1103"/>
      <c r="FO385" s="1103"/>
      <c r="FP385" s="1103"/>
      <c r="FQ385" s="1103"/>
      <c r="FR385" s="1103"/>
      <c r="FS385" s="1103"/>
      <c r="FT385" s="1103"/>
      <c r="FU385" s="1103"/>
      <c r="FV385" s="1103"/>
      <c r="FW385" s="1103"/>
      <c r="FX385" s="1103"/>
      <c r="FY385" s="1103"/>
      <c r="FZ385" s="1103"/>
      <c r="GA385" s="1103"/>
      <c r="GB385" s="1103"/>
      <c r="GC385" s="1103"/>
      <c r="GD385" s="1107"/>
      <c r="GE385" s="1107"/>
      <c r="GF385" s="1107"/>
      <c r="GG385" s="1107"/>
      <c r="GH385" s="1108"/>
      <c r="GI385" s="1109"/>
      <c r="GJ385" s="1107"/>
      <c r="GK385" s="1107"/>
      <c r="GL385" s="1107"/>
      <c r="GM385" s="1107"/>
      <c r="GN385" s="1107"/>
      <c r="GO385" s="1107"/>
      <c r="GP385" s="1110"/>
      <c r="GQ385" s="1110"/>
      <c r="GR385" s="1110"/>
      <c r="GS385" s="1110"/>
      <c r="GT385" s="1110"/>
      <c r="GU385" s="1110"/>
      <c r="GV385" s="1110"/>
      <c r="GW385" s="1110"/>
      <c r="GX385" s="1110"/>
      <c r="GY385" s="1110"/>
      <c r="GZ385" s="1110"/>
      <c r="HA385" s="1110"/>
      <c r="HB385" s="1110"/>
      <c r="HC385" s="1110"/>
      <c r="HD385" s="1110"/>
      <c r="HE385" s="1110"/>
      <c r="HF385" s="1110"/>
      <c r="HG385" s="1110"/>
      <c r="HH385" s="1110"/>
      <c r="HI385" s="1110"/>
      <c r="HJ385" s="1110"/>
      <c r="HK385" s="1110"/>
      <c r="HL385" s="1110"/>
      <c r="HM385" s="1110"/>
      <c r="HN385" s="1110"/>
      <c r="HO385" s="1110"/>
      <c r="HP385" s="1110"/>
      <c r="HQ385" s="1110"/>
      <c r="HR385" s="1110"/>
      <c r="HS385" s="1110"/>
      <c r="HT385" s="1110"/>
      <c r="HU385" s="1110"/>
      <c r="HV385" s="1110"/>
      <c r="HW385" s="1110"/>
      <c r="HX385" s="1110"/>
      <c r="HY385" s="1110"/>
      <c r="HZ385" s="1110"/>
      <c r="IA385" s="1110"/>
      <c r="IB385" s="1110"/>
      <c r="IC385" s="1110"/>
      <c r="ID385" s="1109"/>
      <c r="IE385" s="1109"/>
      <c r="IF385" s="1110"/>
      <c r="IG385" s="1111"/>
      <c r="IH385" s="1110"/>
      <c r="II385" s="1110"/>
      <c r="IJ385" s="1110"/>
      <c r="IK385" s="1110"/>
      <c r="IL385" s="1110"/>
      <c r="IM385" s="1110"/>
      <c r="IN385" s="1110"/>
      <c r="IO385" s="1110"/>
      <c r="IP385" s="1110"/>
      <c r="IQ385" s="1110"/>
      <c r="IR385" s="1110"/>
      <c r="IS385" s="1110"/>
      <c r="IT385" s="1110"/>
      <c r="IU385" s="1110"/>
      <c r="IV385" s="1110"/>
      <c r="IW385" s="1110"/>
      <c r="IX385" s="1110"/>
      <c r="IY385" s="1110"/>
      <c r="IZ385" s="1110"/>
      <c r="JA385" s="1110"/>
      <c r="JB385" s="1110"/>
      <c r="JC385" s="1110"/>
      <c r="JD385" s="1110"/>
      <c r="JE385" s="1110"/>
      <c r="JF385" s="1110"/>
      <c r="JG385" s="1110"/>
      <c r="JH385" s="1110"/>
      <c r="JI385" s="1110"/>
      <c r="JJ385" s="1110"/>
      <c r="JK385" s="1125"/>
    </row>
    <row r="386" spans="1:271" s="1026" customFormat="1" ht="18.95" hidden="1" customHeight="1">
      <c r="A386" s="1179"/>
      <c r="B386" s="1123"/>
      <c r="C386" s="1115"/>
      <c r="D386" s="1115"/>
      <c r="E386" s="1116"/>
      <c r="F386" s="1116"/>
      <c r="G386" s="1116"/>
      <c r="H386" s="1115"/>
      <c r="I386" s="1117"/>
      <c r="J386" s="1117"/>
      <c r="K386" s="1118"/>
      <c r="L386" s="1118"/>
      <c r="M386" s="1118"/>
      <c r="N386" s="1119"/>
      <c r="O386" s="1120"/>
      <c r="P386" s="1121"/>
      <c r="Q386" s="1119"/>
      <c r="R386" s="1119"/>
      <c r="S386" s="1119"/>
      <c r="T386" s="1119"/>
      <c r="U386" s="1119"/>
      <c r="V386" s="1119"/>
      <c r="W386" s="1044"/>
      <c r="X386" s="1119"/>
      <c r="Y386" s="1124"/>
      <c r="Z386" s="1124"/>
      <c r="AA386" s="1103"/>
      <c r="AB386" s="1103"/>
      <c r="AC386" s="1103"/>
      <c r="AD386" s="1103"/>
      <c r="AE386" s="1103"/>
      <c r="AF386" s="1103"/>
      <c r="AG386" s="1103"/>
      <c r="AH386" s="1103"/>
      <c r="AI386" s="1103"/>
      <c r="AJ386" s="1103"/>
      <c r="AK386" s="1103"/>
      <c r="AL386" s="1103"/>
      <c r="AM386" s="1104"/>
      <c r="AN386" s="1104"/>
      <c r="AO386" s="1103"/>
      <c r="AP386" s="1103"/>
      <c r="AQ386" s="1103"/>
      <c r="AR386" s="1103"/>
      <c r="AS386" s="1103"/>
      <c r="AT386" s="1103"/>
      <c r="AU386" s="1103"/>
      <c r="AV386" s="1103"/>
      <c r="AW386" s="1103"/>
      <c r="AX386" s="1103"/>
      <c r="AY386" s="1103"/>
      <c r="AZ386" s="1103"/>
      <c r="BA386" s="1103"/>
      <c r="BB386" s="1103"/>
      <c r="BC386" s="1103"/>
      <c r="BD386" s="1103"/>
      <c r="BE386" s="1103"/>
      <c r="BF386" s="1103"/>
      <c r="BG386" s="1103"/>
      <c r="BH386" s="1103"/>
      <c r="BI386" s="1103"/>
      <c r="BJ386" s="1103"/>
      <c r="BK386" s="1103"/>
      <c r="BL386" s="1103"/>
      <c r="BM386" s="1103"/>
      <c r="BN386" s="1103"/>
      <c r="BO386" s="1103"/>
      <c r="BP386" s="1103"/>
      <c r="BQ386" s="1103"/>
      <c r="BR386" s="1103"/>
      <c r="BS386" s="1103"/>
      <c r="BT386" s="1103"/>
      <c r="BU386" s="1103"/>
      <c r="BV386" s="1103"/>
      <c r="BW386" s="1103"/>
      <c r="BX386" s="1103"/>
      <c r="BY386" s="1103"/>
      <c r="BZ386" s="1103"/>
      <c r="CA386" s="1103"/>
      <c r="CB386" s="1103"/>
      <c r="CC386" s="1103"/>
      <c r="CD386" s="1103"/>
      <c r="CE386" s="1103"/>
      <c r="CF386" s="1103"/>
      <c r="CG386" s="1103"/>
      <c r="CH386" s="1103"/>
      <c r="CI386" s="1103"/>
      <c r="CJ386" s="1103"/>
      <c r="CK386" s="1103"/>
      <c r="CL386" s="1103"/>
      <c r="CM386" s="1103"/>
      <c r="CN386" s="1103"/>
      <c r="CO386" s="1103"/>
      <c r="CP386" s="1103"/>
      <c r="CQ386" s="1103"/>
      <c r="CR386" s="1103"/>
      <c r="CS386" s="1103"/>
      <c r="CT386" s="1103"/>
      <c r="CU386" s="1103"/>
      <c r="CV386" s="1103"/>
      <c r="CW386" s="1103"/>
      <c r="CX386" s="1103"/>
      <c r="CY386" s="1103"/>
      <c r="CZ386" s="1103"/>
      <c r="DA386" s="1103"/>
      <c r="DB386" s="1103"/>
      <c r="DC386" s="1103"/>
      <c r="DD386" s="1103"/>
      <c r="DE386" s="1103"/>
      <c r="DF386" s="1103"/>
      <c r="DG386" s="1103"/>
      <c r="DH386" s="1103"/>
      <c r="DI386" s="1103"/>
      <c r="DJ386" s="1103"/>
      <c r="DK386" s="1104"/>
      <c r="DL386" s="1103"/>
      <c r="DM386" s="1103"/>
      <c r="DN386" s="1103"/>
      <c r="DO386" s="1103"/>
      <c r="DP386" s="1103"/>
      <c r="DQ386" s="1103"/>
      <c r="DR386" s="1103"/>
      <c r="DS386" s="1103"/>
      <c r="DT386" s="1103"/>
      <c r="DU386" s="1103"/>
      <c r="DV386" s="1103"/>
      <c r="DW386" s="1103"/>
      <c r="DX386" s="1103"/>
      <c r="DY386" s="1103"/>
      <c r="DZ386" s="1103"/>
      <c r="EA386" s="1103"/>
      <c r="EB386" s="1103"/>
      <c r="EC386" s="1103"/>
      <c r="ED386" s="1103"/>
      <c r="EE386" s="1103"/>
      <c r="EF386" s="1103"/>
      <c r="EG386" s="1103"/>
      <c r="EH386" s="1103"/>
      <c r="EI386" s="1103"/>
      <c r="EJ386" s="1103"/>
      <c r="EK386" s="1103"/>
      <c r="EL386" s="1104"/>
      <c r="EM386" s="1103"/>
      <c r="EN386" s="1103"/>
      <c r="EO386" s="1103"/>
      <c r="EP386" s="1103"/>
      <c r="EQ386" s="1103"/>
      <c r="ER386" s="1103"/>
      <c r="ES386" s="1103"/>
      <c r="ET386" s="1103"/>
      <c r="EU386" s="1103"/>
      <c r="EV386" s="1103"/>
      <c r="EW386" s="1103"/>
      <c r="EX386" s="1103"/>
      <c r="EY386" s="1103"/>
      <c r="EZ386" s="1103"/>
      <c r="FA386" s="1103"/>
      <c r="FB386" s="1103"/>
      <c r="FC386" s="1103"/>
      <c r="FD386" s="1103"/>
      <c r="FE386" s="1103"/>
      <c r="FF386" s="1105"/>
      <c r="FG386" s="1103"/>
      <c r="FH386" s="1103"/>
      <c r="FI386" s="1103"/>
      <c r="FJ386" s="1103"/>
      <c r="FK386" s="1103"/>
      <c r="FL386" s="1103"/>
      <c r="FM386" s="1103"/>
      <c r="FN386" s="1103"/>
      <c r="FO386" s="1103"/>
      <c r="FP386" s="1103"/>
      <c r="FQ386" s="1103"/>
      <c r="FR386" s="1103"/>
      <c r="FS386" s="1103"/>
      <c r="FT386" s="1103"/>
      <c r="FU386" s="1103"/>
      <c r="FV386" s="1103"/>
      <c r="FW386" s="1103"/>
      <c r="FX386" s="1103"/>
      <c r="FY386" s="1103"/>
      <c r="FZ386" s="1103"/>
      <c r="GA386" s="1103"/>
      <c r="GB386" s="1103"/>
      <c r="GC386" s="1103"/>
      <c r="GD386" s="1107"/>
      <c r="GE386" s="1107"/>
      <c r="GF386" s="1107"/>
      <c r="GG386" s="1107"/>
      <c r="GH386" s="1108"/>
      <c r="GI386" s="1109"/>
      <c r="GJ386" s="1107"/>
      <c r="GK386" s="1107"/>
      <c r="GL386" s="1107"/>
      <c r="GM386" s="1107"/>
      <c r="GN386" s="1107"/>
      <c r="GO386" s="1107"/>
      <c r="GP386" s="1110"/>
      <c r="GQ386" s="1110"/>
      <c r="GR386" s="1110"/>
      <c r="GS386" s="1110"/>
      <c r="GT386" s="1110"/>
      <c r="GU386" s="1110"/>
      <c r="GV386" s="1110"/>
      <c r="GW386" s="1110"/>
      <c r="GX386" s="1110"/>
      <c r="GY386" s="1110"/>
      <c r="GZ386" s="1110"/>
      <c r="HA386" s="1110"/>
      <c r="HB386" s="1110"/>
      <c r="HC386" s="1110"/>
      <c r="HD386" s="1110"/>
      <c r="HE386" s="1110"/>
      <c r="HF386" s="1110"/>
      <c r="HG386" s="1110"/>
      <c r="HH386" s="1110"/>
      <c r="HI386" s="1110"/>
      <c r="HJ386" s="1110"/>
      <c r="HK386" s="1110"/>
      <c r="HL386" s="1110"/>
      <c r="HM386" s="1110"/>
      <c r="HN386" s="1110"/>
      <c r="HO386" s="1110"/>
      <c r="HP386" s="1110"/>
      <c r="HQ386" s="1110"/>
      <c r="HR386" s="1110"/>
      <c r="HS386" s="1110"/>
      <c r="HT386" s="1110"/>
      <c r="HU386" s="1110"/>
      <c r="HV386" s="1110"/>
      <c r="HW386" s="1110"/>
      <c r="HX386" s="1110"/>
      <c r="HY386" s="1110"/>
      <c r="HZ386" s="1110"/>
      <c r="IA386" s="1110"/>
      <c r="IB386" s="1110"/>
      <c r="IC386" s="1110"/>
      <c r="ID386" s="1109"/>
      <c r="IE386" s="1109"/>
      <c r="IF386" s="1110"/>
      <c r="IG386" s="1111"/>
      <c r="IH386" s="1110"/>
      <c r="II386" s="1110"/>
      <c r="IJ386" s="1110"/>
      <c r="IK386" s="1110"/>
      <c r="IL386" s="1110"/>
      <c r="IM386" s="1110"/>
      <c r="IN386" s="1110"/>
      <c r="IO386" s="1110"/>
      <c r="IP386" s="1110"/>
      <c r="IQ386" s="1110"/>
      <c r="IR386" s="1110"/>
      <c r="IS386" s="1110"/>
      <c r="IT386" s="1110"/>
      <c r="IU386" s="1110"/>
      <c r="IV386" s="1110"/>
      <c r="IW386" s="1110"/>
      <c r="IX386" s="1110"/>
      <c r="IY386" s="1110"/>
      <c r="IZ386" s="1110"/>
      <c r="JA386" s="1110"/>
      <c r="JB386" s="1110"/>
      <c r="JC386" s="1110"/>
      <c r="JD386" s="1110"/>
      <c r="JE386" s="1110"/>
      <c r="JF386" s="1110"/>
      <c r="JG386" s="1110"/>
      <c r="JH386" s="1110"/>
      <c r="JI386" s="1110"/>
      <c r="JJ386" s="1110"/>
      <c r="JK386" s="1125"/>
    </row>
    <row r="387" spans="1:271" s="1026" customFormat="1" ht="18.95" hidden="1" customHeight="1">
      <c r="A387" s="1179"/>
      <c r="B387" s="1123"/>
      <c r="C387" s="1115"/>
      <c r="D387" s="1115"/>
      <c r="E387" s="1116"/>
      <c r="F387" s="1116"/>
      <c r="G387" s="1116"/>
      <c r="H387" s="1115"/>
      <c r="I387" s="1117"/>
      <c r="J387" s="1117"/>
      <c r="K387" s="1118"/>
      <c r="L387" s="1118"/>
      <c r="M387" s="1118"/>
      <c r="N387" s="1119"/>
      <c r="O387" s="1120"/>
      <c r="P387" s="1121"/>
      <c r="Q387" s="1119"/>
      <c r="R387" s="1119"/>
      <c r="S387" s="1119"/>
      <c r="T387" s="1119"/>
      <c r="U387" s="1119"/>
      <c r="V387" s="1119"/>
      <c r="W387" s="1044"/>
      <c r="X387" s="1119"/>
      <c r="Y387" s="1124"/>
      <c r="Z387" s="1124"/>
      <c r="AA387" s="1103"/>
      <c r="AB387" s="1103"/>
      <c r="AC387" s="1103"/>
      <c r="AD387" s="1103"/>
      <c r="AE387" s="1103"/>
      <c r="AF387" s="1103"/>
      <c r="AG387" s="1103"/>
      <c r="AH387" s="1103"/>
      <c r="AI387" s="1103"/>
      <c r="AJ387" s="1103"/>
      <c r="AK387" s="1103"/>
      <c r="AL387" s="1103"/>
      <c r="AM387" s="1104"/>
      <c r="AN387" s="1104"/>
      <c r="AO387" s="1103"/>
      <c r="AP387" s="1103"/>
      <c r="AQ387" s="1103"/>
      <c r="AR387" s="1103"/>
      <c r="AS387" s="1103"/>
      <c r="AT387" s="1103"/>
      <c r="AU387" s="1103"/>
      <c r="AV387" s="1103"/>
      <c r="AW387" s="1103"/>
      <c r="AX387" s="1103"/>
      <c r="AY387" s="1103"/>
      <c r="AZ387" s="1103"/>
      <c r="BA387" s="1103"/>
      <c r="BB387" s="1103"/>
      <c r="BC387" s="1103"/>
      <c r="BD387" s="1103"/>
      <c r="BE387" s="1103"/>
      <c r="BF387" s="1103"/>
      <c r="BG387" s="1103"/>
      <c r="BH387" s="1103"/>
      <c r="BI387" s="1103"/>
      <c r="BJ387" s="1103"/>
      <c r="BK387" s="1103"/>
      <c r="BL387" s="1103"/>
      <c r="BM387" s="1103"/>
      <c r="BN387" s="1103"/>
      <c r="BO387" s="1103"/>
      <c r="BP387" s="1103"/>
      <c r="BQ387" s="1103"/>
      <c r="BR387" s="1103"/>
      <c r="BS387" s="1103"/>
      <c r="BT387" s="1103"/>
      <c r="BU387" s="1103"/>
      <c r="BV387" s="1103"/>
      <c r="BW387" s="1103"/>
      <c r="BX387" s="1103"/>
      <c r="BY387" s="1103"/>
      <c r="BZ387" s="1103"/>
      <c r="CA387" s="1103"/>
      <c r="CB387" s="1103"/>
      <c r="CC387" s="1103"/>
      <c r="CD387" s="1103"/>
      <c r="CE387" s="1103"/>
      <c r="CF387" s="1103"/>
      <c r="CG387" s="1103"/>
      <c r="CH387" s="1103"/>
      <c r="CI387" s="1103"/>
      <c r="CJ387" s="1103"/>
      <c r="CK387" s="1103"/>
      <c r="CL387" s="1103"/>
      <c r="CM387" s="1103"/>
      <c r="CN387" s="1103"/>
      <c r="CO387" s="1103"/>
      <c r="CP387" s="1103"/>
      <c r="CQ387" s="1103"/>
      <c r="CR387" s="1103"/>
      <c r="CS387" s="1103"/>
      <c r="CT387" s="1103"/>
      <c r="CU387" s="1103"/>
      <c r="CV387" s="1103"/>
      <c r="CW387" s="1103"/>
      <c r="CX387" s="1103"/>
      <c r="CY387" s="1103"/>
      <c r="CZ387" s="1103"/>
      <c r="DA387" s="1103"/>
      <c r="DB387" s="1103"/>
      <c r="DC387" s="1103"/>
      <c r="DD387" s="1103"/>
      <c r="DE387" s="1103"/>
      <c r="DF387" s="1103"/>
      <c r="DG387" s="1103"/>
      <c r="DH387" s="1103"/>
      <c r="DI387" s="1103"/>
      <c r="DJ387" s="1103"/>
      <c r="DK387" s="1104"/>
      <c r="DL387" s="1103"/>
      <c r="DM387" s="1103"/>
      <c r="DN387" s="1103"/>
      <c r="DO387" s="1103"/>
      <c r="DP387" s="1103"/>
      <c r="DQ387" s="1103"/>
      <c r="DR387" s="1103"/>
      <c r="DS387" s="1103"/>
      <c r="DT387" s="1103"/>
      <c r="DU387" s="1103"/>
      <c r="DV387" s="1103"/>
      <c r="DW387" s="1103"/>
      <c r="DX387" s="1103"/>
      <c r="DY387" s="1103"/>
      <c r="DZ387" s="1103"/>
      <c r="EA387" s="1103"/>
      <c r="EB387" s="1103"/>
      <c r="EC387" s="1103"/>
      <c r="ED387" s="1103"/>
      <c r="EE387" s="1103"/>
      <c r="EF387" s="1103"/>
      <c r="EG387" s="1103"/>
      <c r="EH387" s="1103"/>
      <c r="EI387" s="1103"/>
      <c r="EJ387" s="1103"/>
      <c r="EK387" s="1103"/>
      <c r="EL387" s="1104"/>
      <c r="EM387" s="1103"/>
      <c r="EN387" s="1103"/>
      <c r="EO387" s="1103"/>
      <c r="EP387" s="1103"/>
      <c r="EQ387" s="1103"/>
      <c r="ER387" s="1103"/>
      <c r="ES387" s="1103"/>
      <c r="ET387" s="1103"/>
      <c r="EU387" s="1103"/>
      <c r="EV387" s="1103"/>
      <c r="EW387" s="1103"/>
      <c r="EX387" s="1103"/>
      <c r="EY387" s="1103"/>
      <c r="EZ387" s="1103"/>
      <c r="FA387" s="1103"/>
      <c r="FB387" s="1103"/>
      <c r="FC387" s="1103"/>
      <c r="FD387" s="1103"/>
      <c r="FE387" s="1103"/>
      <c r="FF387" s="1105"/>
      <c r="FG387" s="1103"/>
      <c r="FH387" s="1103"/>
      <c r="FI387" s="1103"/>
      <c r="FJ387" s="1103"/>
      <c r="FK387" s="1103"/>
      <c r="FL387" s="1103"/>
      <c r="FM387" s="1103"/>
      <c r="FN387" s="1103"/>
      <c r="FO387" s="1103"/>
      <c r="FP387" s="1103"/>
      <c r="FQ387" s="1103"/>
      <c r="FR387" s="1103"/>
      <c r="FS387" s="1103"/>
      <c r="FT387" s="1103"/>
      <c r="FU387" s="1103"/>
      <c r="FV387" s="1103"/>
      <c r="FW387" s="1103"/>
      <c r="FX387" s="1103"/>
      <c r="FY387" s="1103"/>
      <c r="FZ387" s="1103"/>
      <c r="GA387" s="1103"/>
      <c r="GB387" s="1103"/>
      <c r="GC387" s="1103"/>
      <c r="GD387" s="1107"/>
      <c r="GE387" s="1107"/>
      <c r="GF387" s="1107"/>
      <c r="GG387" s="1107"/>
      <c r="GH387" s="1108"/>
      <c r="GI387" s="1109"/>
      <c r="GJ387" s="1107"/>
      <c r="GK387" s="1107"/>
      <c r="GL387" s="1107"/>
      <c r="GM387" s="1107"/>
      <c r="GN387" s="1107"/>
      <c r="GO387" s="1107"/>
      <c r="GP387" s="1110"/>
      <c r="GQ387" s="1110"/>
      <c r="GR387" s="1110"/>
      <c r="GS387" s="1110"/>
      <c r="GT387" s="1110"/>
      <c r="GU387" s="1110"/>
      <c r="GV387" s="1110"/>
      <c r="GW387" s="1110"/>
      <c r="GX387" s="1110"/>
      <c r="GY387" s="1110"/>
      <c r="GZ387" s="1110"/>
      <c r="HA387" s="1110"/>
      <c r="HB387" s="1110"/>
      <c r="HC387" s="1110"/>
      <c r="HD387" s="1110"/>
      <c r="HE387" s="1110"/>
      <c r="HF387" s="1110"/>
      <c r="HG387" s="1110"/>
      <c r="HH387" s="1110"/>
      <c r="HI387" s="1110"/>
      <c r="HJ387" s="1110"/>
      <c r="HK387" s="1110"/>
      <c r="HL387" s="1110"/>
      <c r="HM387" s="1110"/>
      <c r="HN387" s="1110"/>
      <c r="HO387" s="1110"/>
      <c r="HP387" s="1110"/>
      <c r="HQ387" s="1110"/>
      <c r="HR387" s="1110"/>
      <c r="HS387" s="1110"/>
      <c r="HT387" s="1110"/>
      <c r="HU387" s="1110"/>
      <c r="HV387" s="1110"/>
      <c r="HW387" s="1110"/>
      <c r="HX387" s="1110"/>
      <c r="HY387" s="1110"/>
      <c r="HZ387" s="1110"/>
      <c r="IA387" s="1110"/>
      <c r="IB387" s="1110"/>
      <c r="IC387" s="1110"/>
      <c r="ID387" s="1109"/>
      <c r="IE387" s="1109"/>
      <c r="IF387" s="1110"/>
      <c r="IG387" s="1111"/>
      <c r="IH387" s="1110"/>
      <c r="II387" s="1110"/>
      <c r="IJ387" s="1110"/>
      <c r="IK387" s="1110"/>
      <c r="IL387" s="1110"/>
      <c r="IM387" s="1110"/>
      <c r="IN387" s="1110"/>
      <c r="IO387" s="1110"/>
      <c r="IP387" s="1110"/>
      <c r="IQ387" s="1110"/>
      <c r="IR387" s="1110"/>
      <c r="IS387" s="1110"/>
      <c r="IT387" s="1110"/>
      <c r="IU387" s="1110"/>
      <c r="IV387" s="1110"/>
      <c r="IW387" s="1110"/>
      <c r="IX387" s="1110"/>
      <c r="IY387" s="1110"/>
      <c r="IZ387" s="1110"/>
      <c r="JA387" s="1110"/>
      <c r="JB387" s="1110"/>
      <c r="JC387" s="1110"/>
      <c r="JD387" s="1110"/>
      <c r="JE387" s="1110"/>
      <c r="JF387" s="1110"/>
      <c r="JG387" s="1110"/>
      <c r="JH387" s="1110"/>
      <c r="JI387" s="1110"/>
      <c r="JJ387" s="1110"/>
      <c r="JK387" s="1125"/>
    </row>
    <row r="388" spans="1:271" s="1026" customFormat="1" ht="18.95" hidden="1" customHeight="1">
      <c r="A388" s="1179"/>
      <c r="B388" s="1123"/>
      <c r="C388" s="1115"/>
      <c r="D388" s="1115"/>
      <c r="E388" s="1116"/>
      <c r="F388" s="1116"/>
      <c r="G388" s="1116"/>
      <c r="H388" s="1115"/>
      <c r="I388" s="1117"/>
      <c r="J388" s="1117"/>
      <c r="K388" s="1118"/>
      <c r="L388" s="1118"/>
      <c r="M388" s="1118"/>
      <c r="N388" s="1119"/>
      <c r="O388" s="1120"/>
      <c r="P388" s="1121"/>
      <c r="Q388" s="1119"/>
      <c r="R388" s="1119"/>
      <c r="S388" s="1119"/>
      <c r="T388" s="1119"/>
      <c r="U388" s="1119"/>
      <c r="V388" s="1119"/>
      <c r="W388" s="1044"/>
      <c r="X388" s="1119"/>
      <c r="Y388" s="1124"/>
      <c r="Z388" s="1124"/>
      <c r="AA388" s="1103"/>
      <c r="AB388" s="1103"/>
      <c r="AC388" s="1103"/>
      <c r="AD388" s="1103"/>
      <c r="AE388" s="1103"/>
      <c r="AF388" s="1103"/>
      <c r="AG388" s="1103"/>
      <c r="AH388" s="1103"/>
      <c r="AI388" s="1103"/>
      <c r="AJ388" s="1103"/>
      <c r="AK388" s="1103"/>
      <c r="AL388" s="1103"/>
      <c r="AM388" s="1104"/>
      <c r="AN388" s="1104"/>
      <c r="AO388" s="1103"/>
      <c r="AP388" s="1103"/>
      <c r="AQ388" s="1103"/>
      <c r="AR388" s="1103"/>
      <c r="AS388" s="1103"/>
      <c r="AT388" s="1103"/>
      <c r="AU388" s="1103"/>
      <c r="AV388" s="1103"/>
      <c r="AW388" s="1103"/>
      <c r="AX388" s="1103"/>
      <c r="AY388" s="1103"/>
      <c r="AZ388" s="1103"/>
      <c r="BA388" s="1103"/>
      <c r="BB388" s="1103"/>
      <c r="BC388" s="1103"/>
      <c r="BD388" s="1103"/>
      <c r="BE388" s="1103"/>
      <c r="BF388" s="1103"/>
      <c r="BG388" s="1103"/>
      <c r="BH388" s="1103"/>
      <c r="BI388" s="1103"/>
      <c r="BJ388" s="1103"/>
      <c r="BK388" s="1103"/>
      <c r="BL388" s="1103"/>
      <c r="BM388" s="1103"/>
      <c r="BN388" s="1103"/>
      <c r="BO388" s="1103"/>
      <c r="BP388" s="1103"/>
      <c r="BQ388" s="1103"/>
      <c r="BR388" s="1103"/>
      <c r="BS388" s="1103"/>
      <c r="BT388" s="1103"/>
      <c r="BU388" s="1103"/>
      <c r="BV388" s="1103"/>
      <c r="BW388" s="1103"/>
      <c r="BX388" s="1103"/>
      <c r="BY388" s="1103"/>
      <c r="BZ388" s="1103"/>
      <c r="CA388" s="1103"/>
      <c r="CB388" s="1103"/>
      <c r="CC388" s="1103"/>
      <c r="CD388" s="1103"/>
      <c r="CE388" s="1103"/>
      <c r="CF388" s="1103"/>
      <c r="CG388" s="1103"/>
      <c r="CH388" s="1103"/>
      <c r="CI388" s="1103"/>
      <c r="CJ388" s="1103"/>
      <c r="CK388" s="1103"/>
      <c r="CL388" s="1103"/>
      <c r="CM388" s="1103"/>
      <c r="CN388" s="1103"/>
      <c r="CO388" s="1103"/>
      <c r="CP388" s="1103"/>
      <c r="CQ388" s="1103"/>
      <c r="CR388" s="1103"/>
      <c r="CS388" s="1103"/>
      <c r="CT388" s="1103"/>
      <c r="CU388" s="1103"/>
      <c r="CV388" s="1103"/>
      <c r="CW388" s="1103"/>
      <c r="CX388" s="1103"/>
      <c r="CY388" s="1103"/>
      <c r="CZ388" s="1103"/>
      <c r="DA388" s="1103"/>
      <c r="DB388" s="1103"/>
      <c r="DC388" s="1103"/>
      <c r="DD388" s="1103"/>
      <c r="DE388" s="1103"/>
      <c r="DF388" s="1103"/>
      <c r="DG388" s="1103"/>
      <c r="DH388" s="1103"/>
      <c r="DI388" s="1103"/>
      <c r="DJ388" s="1103"/>
      <c r="DK388" s="1104"/>
      <c r="DL388" s="1103"/>
      <c r="DM388" s="1103"/>
      <c r="DN388" s="1103"/>
      <c r="DO388" s="1103"/>
      <c r="DP388" s="1103"/>
      <c r="DQ388" s="1103"/>
      <c r="DR388" s="1103"/>
      <c r="DS388" s="1103"/>
      <c r="DT388" s="1103"/>
      <c r="DU388" s="1103"/>
      <c r="DV388" s="1103"/>
      <c r="DW388" s="1103"/>
      <c r="DX388" s="1103"/>
      <c r="DY388" s="1103"/>
      <c r="DZ388" s="1103"/>
      <c r="EA388" s="1103"/>
      <c r="EB388" s="1103"/>
      <c r="EC388" s="1103"/>
      <c r="ED388" s="1103"/>
      <c r="EE388" s="1103"/>
      <c r="EF388" s="1103"/>
      <c r="EG388" s="1103"/>
      <c r="EH388" s="1103"/>
      <c r="EI388" s="1103"/>
      <c r="EJ388" s="1103"/>
      <c r="EK388" s="1103"/>
      <c r="EL388" s="1104"/>
      <c r="EM388" s="1103"/>
      <c r="EN388" s="1103"/>
      <c r="EO388" s="1103"/>
      <c r="EP388" s="1103"/>
      <c r="EQ388" s="1103"/>
      <c r="ER388" s="1103"/>
      <c r="ES388" s="1103"/>
      <c r="ET388" s="1103"/>
      <c r="EU388" s="1103"/>
      <c r="EV388" s="1103"/>
      <c r="EW388" s="1103"/>
      <c r="EX388" s="1103"/>
      <c r="EY388" s="1103"/>
      <c r="EZ388" s="1103"/>
      <c r="FA388" s="1103"/>
      <c r="FB388" s="1103"/>
      <c r="FC388" s="1103"/>
      <c r="FD388" s="1103"/>
      <c r="FE388" s="1103"/>
      <c r="FF388" s="1105"/>
      <c r="FG388" s="1103"/>
      <c r="FH388" s="1103"/>
      <c r="FI388" s="1103"/>
      <c r="FJ388" s="1103"/>
      <c r="FK388" s="1103"/>
      <c r="FL388" s="1103"/>
      <c r="FM388" s="1103"/>
      <c r="FN388" s="1103"/>
      <c r="FO388" s="1103"/>
      <c r="FP388" s="1103"/>
      <c r="FQ388" s="1103"/>
      <c r="FR388" s="1103"/>
      <c r="FS388" s="1103"/>
      <c r="FT388" s="1103"/>
      <c r="FU388" s="1103"/>
      <c r="FV388" s="1103"/>
      <c r="FW388" s="1103"/>
      <c r="FX388" s="1103"/>
      <c r="FY388" s="1103"/>
      <c r="FZ388" s="1103"/>
      <c r="GA388" s="1103"/>
      <c r="GB388" s="1103"/>
      <c r="GC388" s="1103"/>
      <c r="GD388" s="1107"/>
      <c r="GE388" s="1107"/>
      <c r="GF388" s="1107"/>
      <c r="GG388" s="1107"/>
      <c r="GH388" s="1108"/>
      <c r="GI388" s="1109"/>
      <c r="GJ388" s="1107"/>
      <c r="GK388" s="1107"/>
      <c r="GL388" s="1107"/>
      <c r="GM388" s="1107"/>
      <c r="GN388" s="1107"/>
      <c r="GO388" s="1107"/>
      <c r="GP388" s="1110"/>
      <c r="GQ388" s="1110"/>
      <c r="GR388" s="1110"/>
      <c r="GS388" s="1110"/>
      <c r="GT388" s="1110"/>
      <c r="GU388" s="1110"/>
      <c r="GV388" s="1110"/>
      <c r="GW388" s="1110"/>
      <c r="GX388" s="1110"/>
      <c r="GY388" s="1110"/>
      <c r="GZ388" s="1110"/>
      <c r="HA388" s="1110"/>
      <c r="HB388" s="1110"/>
      <c r="HC388" s="1110"/>
      <c r="HD388" s="1110"/>
      <c r="HE388" s="1110"/>
      <c r="HF388" s="1110"/>
      <c r="HG388" s="1110"/>
      <c r="HH388" s="1110"/>
      <c r="HI388" s="1110"/>
      <c r="HJ388" s="1110"/>
      <c r="HK388" s="1110"/>
      <c r="HL388" s="1110"/>
      <c r="HM388" s="1110"/>
      <c r="HN388" s="1110"/>
      <c r="HO388" s="1110"/>
      <c r="HP388" s="1110"/>
      <c r="HQ388" s="1110"/>
      <c r="HR388" s="1110"/>
      <c r="HS388" s="1110"/>
      <c r="HT388" s="1110"/>
      <c r="HU388" s="1110"/>
      <c r="HV388" s="1110"/>
      <c r="HW388" s="1110"/>
      <c r="HX388" s="1110"/>
      <c r="HY388" s="1110"/>
      <c r="HZ388" s="1110"/>
      <c r="IA388" s="1110"/>
      <c r="IB388" s="1110"/>
      <c r="IC388" s="1110"/>
      <c r="ID388" s="1109"/>
      <c r="IE388" s="1109"/>
      <c r="IF388" s="1110"/>
      <c r="IG388" s="1111"/>
      <c r="IH388" s="1110"/>
      <c r="II388" s="1110"/>
      <c r="IJ388" s="1110"/>
      <c r="IK388" s="1110"/>
      <c r="IL388" s="1110"/>
      <c r="IM388" s="1110"/>
      <c r="IN388" s="1110"/>
      <c r="IO388" s="1110"/>
      <c r="IP388" s="1110"/>
      <c r="IQ388" s="1110"/>
      <c r="IR388" s="1110"/>
      <c r="IS388" s="1110"/>
      <c r="IT388" s="1110"/>
      <c r="IU388" s="1110"/>
      <c r="IV388" s="1110"/>
      <c r="IW388" s="1110"/>
      <c r="IX388" s="1110"/>
      <c r="IY388" s="1110"/>
      <c r="IZ388" s="1110"/>
      <c r="JA388" s="1110"/>
      <c r="JB388" s="1110"/>
      <c r="JC388" s="1110"/>
      <c r="JD388" s="1110"/>
      <c r="JE388" s="1110"/>
      <c r="JF388" s="1110"/>
      <c r="JG388" s="1110"/>
      <c r="JH388" s="1110"/>
      <c r="JI388" s="1110"/>
      <c r="JJ388" s="1110"/>
      <c r="JK388" s="1125"/>
    </row>
    <row r="389" spans="1:271" s="1026" customFormat="1" ht="18.95" hidden="1" customHeight="1">
      <c r="A389" s="1179"/>
      <c r="B389" s="1123"/>
      <c r="C389" s="1115"/>
      <c r="D389" s="1115"/>
      <c r="E389" s="1116"/>
      <c r="F389" s="1116"/>
      <c r="G389" s="1116"/>
      <c r="H389" s="1115"/>
      <c r="I389" s="1117"/>
      <c r="J389" s="1117"/>
      <c r="K389" s="1118"/>
      <c r="L389" s="1118"/>
      <c r="M389" s="1118"/>
      <c r="N389" s="1119"/>
      <c r="O389" s="1120"/>
      <c r="P389" s="1121"/>
      <c r="Q389" s="1119"/>
      <c r="R389" s="1119"/>
      <c r="S389" s="1119"/>
      <c r="T389" s="1119"/>
      <c r="U389" s="1119"/>
      <c r="V389" s="1119"/>
      <c r="W389" s="1044"/>
      <c r="X389" s="1119"/>
      <c r="Y389" s="1124"/>
      <c r="Z389" s="1124"/>
      <c r="AA389" s="1103"/>
      <c r="AB389" s="1103"/>
      <c r="AC389" s="1103"/>
      <c r="AD389" s="1103"/>
      <c r="AE389" s="1103"/>
      <c r="AF389" s="1103"/>
      <c r="AG389" s="1103"/>
      <c r="AH389" s="1103"/>
      <c r="AI389" s="1103"/>
      <c r="AJ389" s="1103"/>
      <c r="AK389" s="1103"/>
      <c r="AL389" s="1103"/>
      <c r="AM389" s="1104"/>
      <c r="AN389" s="1104"/>
      <c r="AO389" s="1103"/>
      <c r="AP389" s="1103"/>
      <c r="AQ389" s="1103"/>
      <c r="AR389" s="1103"/>
      <c r="AS389" s="1103"/>
      <c r="AT389" s="1103"/>
      <c r="AU389" s="1103"/>
      <c r="AV389" s="1103"/>
      <c r="AW389" s="1103"/>
      <c r="AX389" s="1103"/>
      <c r="AY389" s="1103"/>
      <c r="AZ389" s="1103"/>
      <c r="BA389" s="1103"/>
      <c r="BB389" s="1103"/>
      <c r="BC389" s="1103"/>
      <c r="BD389" s="1103"/>
      <c r="BE389" s="1103"/>
      <c r="BF389" s="1103"/>
      <c r="BG389" s="1103"/>
      <c r="BH389" s="1103"/>
      <c r="BI389" s="1103"/>
      <c r="BJ389" s="1103"/>
      <c r="BK389" s="1103"/>
      <c r="BL389" s="1103"/>
      <c r="BM389" s="1103"/>
      <c r="BN389" s="1103"/>
      <c r="BO389" s="1103"/>
      <c r="BP389" s="1103"/>
      <c r="BQ389" s="1103"/>
      <c r="BR389" s="1103"/>
      <c r="BS389" s="1103"/>
      <c r="BT389" s="1103"/>
      <c r="BU389" s="1103"/>
      <c r="BV389" s="1103"/>
      <c r="BW389" s="1103"/>
      <c r="BX389" s="1103"/>
      <c r="BY389" s="1103"/>
      <c r="BZ389" s="1103"/>
      <c r="CA389" s="1103"/>
      <c r="CB389" s="1103"/>
      <c r="CC389" s="1103"/>
      <c r="CD389" s="1103"/>
      <c r="CE389" s="1103"/>
      <c r="CF389" s="1103"/>
      <c r="CG389" s="1103"/>
      <c r="CH389" s="1103"/>
      <c r="CI389" s="1103"/>
      <c r="CJ389" s="1103"/>
      <c r="CK389" s="1103"/>
      <c r="CL389" s="1103"/>
      <c r="CM389" s="1103"/>
      <c r="CN389" s="1103"/>
      <c r="CO389" s="1103"/>
      <c r="CP389" s="1103"/>
      <c r="CQ389" s="1103"/>
      <c r="CR389" s="1103"/>
      <c r="CS389" s="1103"/>
      <c r="CT389" s="1103"/>
      <c r="CU389" s="1103"/>
      <c r="CV389" s="1103"/>
      <c r="CW389" s="1103"/>
      <c r="CX389" s="1103"/>
      <c r="CY389" s="1103"/>
      <c r="CZ389" s="1103"/>
      <c r="DA389" s="1103"/>
      <c r="DB389" s="1103"/>
      <c r="DC389" s="1103"/>
      <c r="DD389" s="1103"/>
      <c r="DE389" s="1103"/>
      <c r="DF389" s="1103"/>
      <c r="DG389" s="1103"/>
      <c r="DH389" s="1103"/>
      <c r="DI389" s="1103"/>
      <c r="DJ389" s="1103"/>
      <c r="DK389" s="1104"/>
      <c r="DL389" s="1103"/>
      <c r="DM389" s="1103"/>
      <c r="DN389" s="1103"/>
      <c r="DO389" s="1103"/>
      <c r="DP389" s="1103"/>
      <c r="DQ389" s="1103"/>
      <c r="DR389" s="1103"/>
      <c r="DS389" s="1103"/>
      <c r="DT389" s="1103"/>
      <c r="DU389" s="1103"/>
      <c r="DV389" s="1103"/>
      <c r="DW389" s="1103"/>
      <c r="DX389" s="1103"/>
      <c r="DY389" s="1103"/>
      <c r="DZ389" s="1103"/>
      <c r="EA389" s="1103"/>
      <c r="EB389" s="1103"/>
      <c r="EC389" s="1103"/>
      <c r="ED389" s="1103"/>
      <c r="EE389" s="1103"/>
      <c r="EF389" s="1103"/>
      <c r="EG389" s="1103"/>
      <c r="EH389" s="1103"/>
      <c r="EI389" s="1103"/>
      <c r="EJ389" s="1103"/>
      <c r="EK389" s="1103"/>
      <c r="EL389" s="1104"/>
      <c r="EM389" s="1103"/>
      <c r="EN389" s="1103"/>
      <c r="EO389" s="1103"/>
      <c r="EP389" s="1103"/>
      <c r="EQ389" s="1103"/>
      <c r="ER389" s="1103"/>
      <c r="ES389" s="1103"/>
      <c r="ET389" s="1103"/>
      <c r="EU389" s="1103"/>
      <c r="EV389" s="1103"/>
      <c r="EW389" s="1103"/>
      <c r="EX389" s="1103"/>
      <c r="EY389" s="1103"/>
      <c r="EZ389" s="1103"/>
      <c r="FA389" s="1103"/>
      <c r="FB389" s="1103"/>
      <c r="FC389" s="1103"/>
      <c r="FD389" s="1103"/>
      <c r="FE389" s="1103"/>
      <c r="FF389" s="1105"/>
      <c r="FG389" s="1103"/>
      <c r="FH389" s="1103"/>
      <c r="FI389" s="1103"/>
      <c r="FJ389" s="1103"/>
      <c r="FK389" s="1103"/>
      <c r="FL389" s="1103"/>
      <c r="FM389" s="1103"/>
      <c r="FN389" s="1103"/>
      <c r="FO389" s="1103"/>
      <c r="FP389" s="1103"/>
      <c r="FQ389" s="1103"/>
      <c r="FR389" s="1103"/>
      <c r="FS389" s="1103"/>
      <c r="FT389" s="1103"/>
      <c r="FU389" s="1103"/>
      <c r="FV389" s="1103"/>
      <c r="FW389" s="1103"/>
      <c r="FX389" s="1103"/>
      <c r="FY389" s="1103"/>
      <c r="FZ389" s="1103"/>
      <c r="GA389" s="1103"/>
      <c r="GB389" s="1103"/>
      <c r="GC389" s="1103"/>
      <c r="GD389" s="1107"/>
      <c r="GE389" s="1107"/>
      <c r="GF389" s="1107"/>
      <c r="GG389" s="1107"/>
      <c r="GH389" s="1108"/>
      <c r="GI389" s="1109"/>
      <c r="GJ389" s="1107"/>
      <c r="GK389" s="1107"/>
      <c r="GL389" s="1107"/>
      <c r="GM389" s="1107"/>
      <c r="GN389" s="1107"/>
      <c r="GO389" s="1107"/>
      <c r="GP389" s="1110"/>
      <c r="GQ389" s="1110"/>
      <c r="GR389" s="1110"/>
      <c r="GS389" s="1110"/>
      <c r="GT389" s="1110"/>
      <c r="GU389" s="1110"/>
      <c r="GV389" s="1110"/>
      <c r="GW389" s="1110"/>
      <c r="GX389" s="1110"/>
      <c r="GY389" s="1110"/>
      <c r="GZ389" s="1110"/>
      <c r="HA389" s="1110"/>
      <c r="HB389" s="1110"/>
      <c r="HC389" s="1110"/>
      <c r="HD389" s="1110"/>
      <c r="HE389" s="1110"/>
      <c r="HF389" s="1110"/>
      <c r="HG389" s="1110"/>
      <c r="HH389" s="1110"/>
      <c r="HI389" s="1110"/>
      <c r="HJ389" s="1110"/>
      <c r="HK389" s="1110"/>
      <c r="HL389" s="1110"/>
      <c r="HM389" s="1110"/>
      <c r="HN389" s="1110"/>
      <c r="HO389" s="1110"/>
      <c r="HP389" s="1110"/>
      <c r="HQ389" s="1110"/>
      <c r="HR389" s="1110"/>
      <c r="HS389" s="1110"/>
      <c r="HT389" s="1110"/>
      <c r="HU389" s="1110"/>
      <c r="HV389" s="1110"/>
      <c r="HW389" s="1110"/>
      <c r="HX389" s="1110"/>
      <c r="HY389" s="1110"/>
      <c r="HZ389" s="1110"/>
      <c r="IA389" s="1110"/>
      <c r="IB389" s="1110"/>
      <c r="IC389" s="1110"/>
      <c r="ID389" s="1109"/>
      <c r="IE389" s="1109"/>
      <c r="IF389" s="1110"/>
      <c r="IG389" s="1111"/>
      <c r="IH389" s="1110"/>
      <c r="II389" s="1110"/>
      <c r="IJ389" s="1110"/>
      <c r="IK389" s="1110"/>
      <c r="IL389" s="1110"/>
      <c r="IM389" s="1110"/>
      <c r="IN389" s="1110"/>
      <c r="IO389" s="1110"/>
      <c r="IP389" s="1110"/>
      <c r="IQ389" s="1110"/>
      <c r="IR389" s="1110"/>
      <c r="IS389" s="1110"/>
      <c r="IT389" s="1110"/>
      <c r="IU389" s="1110"/>
      <c r="IV389" s="1110"/>
      <c r="IW389" s="1110"/>
      <c r="IX389" s="1110"/>
      <c r="IY389" s="1110"/>
      <c r="IZ389" s="1110"/>
      <c r="JA389" s="1110"/>
      <c r="JB389" s="1110"/>
      <c r="JC389" s="1110"/>
      <c r="JD389" s="1110"/>
      <c r="JE389" s="1110"/>
      <c r="JF389" s="1110"/>
      <c r="JG389" s="1110"/>
      <c r="JH389" s="1110"/>
      <c r="JI389" s="1110"/>
      <c r="JJ389" s="1110"/>
      <c r="JK389" s="1125"/>
    </row>
    <row r="390" spans="1:271" s="1026" customFormat="1" ht="18.95" hidden="1" customHeight="1">
      <c r="A390" s="1179"/>
      <c r="B390" s="1123"/>
      <c r="C390" s="1115"/>
      <c r="D390" s="1115"/>
      <c r="E390" s="1116"/>
      <c r="F390" s="1116"/>
      <c r="G390" s="1116"/>
      <c r="H390" s="1115"/>
      <c r="I390" s="1117"/>
      <c r="J390" s="1117"/>
      <c r="K390" s="1118"/>
      <c r="L390" s="1118"/>
      <c r="M390" s="1118"/>
      <c r="N390" s="1119"/>
      <c r="O390" s="1120"/>
      <c r="P390" s="1121"/>
      <c r="Q390" s="1119"/>
      <c r="R390" s="1119"/>
      <c r="S390" s="1119"/>
      <c r="T390" s="1119"/>
      <c r="U390" s="1119"/>
      <c r="V390" s="1119"/>
      <c r="W390" s="1044"/>
      <c r="X390" s="1119"/>
      <c r="Y390" s="1124"/>
      <c r="Z390" s="1124"/>
      <c r="AA390" s="1103"/>
      <c r="AB390" s="1103"/>
      <c r="AC390" s="1103"/>
      <c r="AD390" s="1103"/>
      <c r="AE390" s="1103"/>
      <c r="AF390" s="1103"/>
      <c r="AG390" s="1103"/>
      <c r="AH390" s="1103"/>
      <c r="AI390" s="1103"/>
      <c r="AJ390" s="1103"/>
      <c r="AK390" s="1103"/>
      <c r="AL390" s="1103"/>
      <c r="AM390" s="1104"/>
      <c r="AN390" s="1104"/>
      <c r="AO390" s="1103"/>
      <c r="AP390" s="1103"/>
      <c r="AQ390" s="1103"/>
      <c r="AR390" s="1103"/>
      <c r="AS390" s="1103"/>
      <c r="AT390" s="1103"/>
      <c r="AU390" s="1103"/>
      <c r="AV390" s="1103"/>
      <c r="AW390" s="1103"/>
      <c r="AX390" s="1103"/>
      <c r="AY390" s="1103"/>
      <c r="AZ390" s="1103"/>
      <c r="BA390" s="1103"/>
      <c r="BB390" s="1103"/>
      <c r="BC390" s="1103"/>
      <c r="BD390" s="1103"/>
      <c r="BE390" s="1103"/>
      <c r="BF390" s="1103"/>
      <c r="BG390" s="1103"/>
      <c r="BH390" s="1103"/>
      <c r="BI390" s="1103"/>
      <c r="BJ390" s="1103"/>
      <c r="BK390" s="1103"/>
      <c r="BL390" s="1103"/>
      <c r="BM390" s="1103"/>
      <c r="BN390" s="1103"/>
      <c r="BO390" s="1103"/>
      <c r="BP390" s="1103"/>
      <c r="BQ390" s="1103"/>
      <c r="BR390" s="1103"/>
      <c r="BS390" s="1103"/>
      <c r="BT390" s="1103"/>
      <c r="BU390" s="1103"/>
      <c r="BV390" s="1103"/>
      <c r="BW390" s="1103"/>
      <c r="BX390" s="1103"/>
      <c r="BY390" s="1103"/>
      <c r="BZ390" s="1103"/>
      <c r="CA390" s="1103"/>
      <c r="CB390" s="1103"/>
      <c r="CC390" s="1103"/>
      <c r="CD390" s="1103"/>
      <c r="CE390" s="1103"/>
      <c r="CF390" s="1103"/>
      <c r="CG390" s="1103"/>
      <c r="CH390" s="1103"/>
      <c r="CI390" s="1103"/>
      <c r="CJ390" s="1103"/>
      <c r="CK390" s="1103"/>
      <c r="CL390" s="1103"/>
      <c r="CM390" s="1103"/>
      <c r="CN390" s="1103"/>
      <c r="CO390" s="1103"/>
      <c r="CP390" s="1103"/>
      <c r="CQ390" s="1103"/>
      <c r="CR390" s="1103"/>
      <c r="CS390" s="1103"/>
      <c r="CT390" s="1103"/>
      <c r="CU390" s="1103"/>
      <c r="CV390" s="1103"/>
      <c r="CW390" s="1103"/>
      <c r="CX390" s="1103"/>
      <c r="CY390" s="1103"/>
      <c r="CZ390" s="1103"/>
      <c r="DA390" s="1103"/>
      <c r="DB390" s="1103"/>
      <c r="DC390" s="1103"/>
      <c r="DD390" s="1103"/>
      <c r="DE390" s="1103"/>
      <c r="DF390" s="1103"/>
      <c r="DG390" s="1103"/>
      <c r="DH390" s="1103"/>
      <c r="DI390" s="1103"/>
      <c r="DJ390" s="1103"/>
      <c r="DK390" s="1104"/>
      <c r="DL390" s="1103"/>
      <c r="DM390" s="1103"/>
      <c r="DN390" s="1103"/>
      <c r="DO390" s="1103"/>
      <c r="DP390" s="1103"/>
      <c r="DQ390" s="1103"/>
      <c r="DR390" s="1103"/>
      <c r="DS390" s="1103"/>
      <c r="DT390" s="1103"/>
      <c r="DU390" s="1103"/>
      <c r="DV390" s="1103"/>
      <c r="DW390" s="1103"/>
      <c r="DX390" s="1103"/>
      <c r="DY390" s="1103"/>
      <c r="DZ390" s="1103"/>
      <c r="EA390" s="1103"/>
      <c r="EB390" s="1103"/>
      <c r="EC390" s="1103"/>
      <c r="ED390" s="1103"/>
      <c r="EE390" s="1103"/>
      <c r="EF390" s="1103"/>
      <c r="EG390" s="1103"/>
      <c r="EH390" s="1103"/>
      <c r="EI390" s="1103"/>
      <c r="EJ390" s="1103"/>
      <c r="EK390" s="1103"/>
      <c r="EL390" s="1104"/>
      <c r="EM390" s="1103"/>
      <c r="EN390" s="1103"/>
      <c r="EO390" s="1103"/>
      <c r="EP390" s="1103"/>
      <c r="EQ390" s="1103"/>
      <c r="ER390" s="1103"/>
      <c r="ES390" s="1103"/>
      <c r="ET390" s="1103"/>
      <c r="EU390" s="1103"/>
      <c r="EV390" s="1103"/>
      <c r="EW390" s="1103"/>
      <c r="EX390" s="1103"/>
      <c r="EY390" s="1103"/>
      <c r="EZ390" s="1103"/>
      <c r="FA390" s="1103"/>
      <c r="FB390" s="1103"/>
      <c r="FC390" s="1103"/>
      <c r="FD390" s="1103"/>
      <c r="FE390" s="1103"/>
      <c r="FF390" s="1105"/>
      <c r="FG390" s="1103"/>
      <c r="FH390" s="1103"/>
      <c r="FI390" s="1103"/>
      <c r="FJ390" s="1103"/>
      <c r="FK390" s="1103"/>
      <c r="FL390" s="1103"/>
      <c r="FM390" s="1103"/>
      <c r="FN390" s="1103"/>
      <c r="FO390" s="1103"/>
      <c r="FP390" s="1103"/>
      <c r="FQ390" s="1103"/>
      <c r="FR390" s="1103"/>
      <c r="FS390" s="1103"/>
      <c r="FT390" s="1103"/>
      <c r="FU390" s="1103"/>
      <c r="FV390" s="1103"/>
      <c r="FW390" s="1103"/>
      <c r="FX390" s="1103"/>
      <c r="FY390" s="1103"/>
      <c r="FZ390" s="1103"/>
      <c r="GA390" s="1103"/>
      <c r="GB390" s="1103"/>
      <c r="GC390" s="1103"/>
      <c r="GD390" s="1107"/>
      <c r="GE390" s="1107"/>
      <c r="GF390" s="1107"/>
      <c r="GG390" s="1107"/>
      <c r="GH390" s="1108"/>
      <c r="GI390" s="1109"/>
      <c r="GJ390" s="1107"/>
      <c r="GK390" s="1107"/>
      <c r="GL390" s="1107"/>
      <c r="GM390" s="1107"/>
      <c r="GN390" s="1107"/>
      <c r="GO390" s="1107"/>
      <c r="GP390" s="1110"/>
      <c r="GQ390" s="1110"/>
      <c r="GR390" s="1110"/>
      <c r="GS390" s="1110"/>
      <c r="GT390" s="1110"/>
      <c r="GU390" s="1110"/>
      <c r="GV390" s="1110"/>
      <c r="GW390" s="1110"/>
      <c r="GX390" s="1110"/>
      <c r="GY390" s="1110"/>
      <c r="GZ390" s="1110"/>
      <c r="HA390" s="1110"/>
      <c r="HB390" s="1110"/>
      <c r="HC390" s="1110"/>
      <c r="HD390" s="1110"/>
      <c r="HE390" s="1110"/>
      <c r="HF390" s="1110"/>
      <c r="HG390" s="1110"/>
      <c r="HH390" s="1110"/>
      <c r="HI390" s="1110"/>
      <c r="HJ390" s="1110"/>
      <c r="HK390" s="1110"/>
      <c r="HL390" s="1110"/>
      <c r="HM390" s="1110"/>
      <c r="HN390" s="1110"/>
      <c r="HO390" s="1110"/>
      <c r="HP390" s="1110"/>
      <c r="HQ390" s="1110"/>
      <c r="HR390" s="1110"/>
      <c r="HS390" s="1110"/>
      <c r="HT390" s="1110"/>
      <c r="HU390" s="1110"/>
      <c r="HV390" s="1110"/>
      <c r="HW390" s="1110"/>
      <c r="HX390" s="1110"/>
      <c r="HY390" s="1110"/>
      <c r="HZ390" s="1110"/>
      <c r="IA390" s="1110"/>
      <c r="IB390" s="1110"/>
      <c r="IC390" s="1110"/>
      <c r="ID390" s="1109"/>
      <c r="IE390" s="1109"/>
      <c r="IF390" s="1110"/>
      <c r="IG390" s="1111"/>
      <c r="IH390" s="1110"/>
      <c r="II390" s="1110"/>
      <c r="IJ390" s="1110"/>
      <c r="IK390" s="1110"/>
      <c r="IL390" s="1110"/>
      <c r="IM390" s="1110"/>
      <c r="IN390" s="1110"/>
      <c r="IO390" s="1110"/>
      <c r="IP390" s="1110"/>
      <c r="IQ390" s="1110"/>
      <c r="IR390" s="1110"/>
      <c r="IS390" s="1110"/>
      <c r="IT390" s="1110"/>
      <c r="IU390" s="1110"/>
      <c r="IV390" s="1110"/>
      <c r="IW390" s="1110"/>
      <c r="IX390" s="1110"/>
      <c r="IY390" s="1110"/>
      <c r="IZ390" s="1110"/>
      <c r="JA390" s="1110"/>
      <c r="JB390" s="1110"/>
      <c r="JC390" s="1110"/>
      <c r="JD390" s="1110"/>
      <c r="JE390" s="1110"/>
      <c r="JF390" s="1110"/>
      <c r="JG390" s="1110"/>
      <c r="JH390" s="1110"/>
      <c r="JI390" s="1110"/>
      <c r="JJ390" s="1110"/>
      <c r="JK390" s="1125"/>
    </row>
    <row r="391" spans="1:271" ht="18.95" hidden="1" customHeight="1">
      <c r="A391" s="1179"/>
      <c r="B391" s="1123"/>
      <c r="C391" s="1115"/>
      <c r="D391" s="1115"/>
      <c r="E391" s="1116"/>
      <c r="F391" s="1116"/>
      <c r="G391" s="1116"/>
      <c r="H391" s="1115"/>
      <c r="I391" s="1117"/>
      <c r="J391" s="1117"/>
      <c r="K391" s="1118"/>
      <c r="L391" s="1118"/>
      <c r="M391" s="1118"/>
      <c r="N391" s="1119"/>
      <c r="O391" s="1120"/>
      <c r="P391" s="1121"/>
      <c r="Q391" s="1119"/>
      <c r="R391" s="1119"/>
      <c r="S391" s="1119"/>
      <c r="T391" s="1119"/>
      <c r="U391" s="1119"/>
      <c r="V391" s="1119"/>
      <c r="W391" s="1044"/>
      <c r="X391" s="1119"/>
      <c r="Y391" s="1124"/>
      <c r="Z391" s="1124"/>
      <c r="AA391" s="1103"/>
      <c r="AB391" s="1103"/>
      <c r="AC391" s="1103"/>
      <c r="AD391" s="1103"/>
      <c r="AE391" s="1103"/>
      <c r="AF391" s="1103"/>
      <c r="AG391" s="1103"/>
      <c r="AH391" s="1103"/>
      <c r="AI391" s="1103"/>
      <c r="AJ391" s="1103"/>
      <c r="AK391" s="1103"/>
      <c r="AL391" s="1103"/>
      <c r="AM391" s="1104"/>
      <c r="AN391" s="1104"/>
      <c r="AO391" s="1103"/>
      <c r="AP391" s="1103"/>
      <c r="AQ391" s="1103"/>
      <c r="AR391" s="1103"/>
      <c r="AS391" s="1103"/>
      <c r="AT391" s="1103"/>
      <c r="AU391" s="1103"/>
      <c r="AV391" s="1103"/>
      <c r="AW391" s="1103"/>
      <c r="AX391" s="1103"/>
      <c r="AY391" s="1103"/>
      <c r="AZ391" s="1103"/>
      <c r="BA391" s="1103"/>
      <c r="BB391" s="1103"/>
      <c r="BC391" s="1103"/>
      <c r="BD391" s="1103"/>
      <c r="BE391" s="1103"/>
      <c r="BF391" s="1103"/>
      <c r="BG391" s="1103"/>
      <c r="BH391" s="1103"/>
      <c r="BI391" s="1103"/>
      <c r="BJ391" s="1103"/>
      <c r="BK391" s="1103"/>
      <c r="BL391" s="1103"/>
      <c r="BM391" s="1103"/>
      <c r="BN391" s="1103"/>
      <c r="BO391" s="1103"/>
      <c r="BP391" s="1103"/>
      <c r="BQ391" s="1103"/>
      <c r="BR391" s="1103"/>
      <c r="BS391" s="1103"/>
      <c r="BT391" s="1103"/>
      <c r="BU391" s="1103"/>
      <c r="BV391" s="1103"/>
      <c r="BW391" s="1103"/>
      <c r="BX391" s="1103"/>
      <c r="BY391" s="1103"/>
      <c r="BZ391" s="1103"/>
      <c r="CA391" s="1103"/>
      <c r="CB391" s="1103"/>
      <c r="CC391" s="1103"/>
      <c r="CD391" s="1103"/>
      <c r="CE391" s="1103"/>
      <c r="CF391" s="1103"/>
      <c r="CG391" s="1103"/>
      <c r="CH391" s="1103"/>
      <c r="CI391" s="1103"/>
      <c r="CJ391" s="1103"/>
      <c r="CK391" s="1103"/>
      <c r="CL391" s="1103"/>
      <c r="CM391" s="1103"/>
      <c r="CN391" s="1103"/>
      <c r="CO391" s="1103"/>
      <c r="CP391" s="1103"/>
      <c r="CQ391" s="1103"/>
      <c r="CR391" s="1103"/>
      <c r="CS391" s="1103"/>
      <c r="CT391" s="1103"/>
      <c r="CU391" s="1103"/>
      <c r="CV391" s="1103"/>
      <c r="CW391" s="1103"/>
      <c r="CX391" s="1103"/>
      <c r="CY391" s="1103"/>
      <c r="CZ391" s="1103"/>
      <c r="DA391" s="1103"/>
      <c r="DB391" s="1103"/>
      <c r="DC391" s="1103"/>
      <c r="DD391" s="1103"/>
      <c r="DE391" s="1103"/>
      <c r="DF391" s="1103"/>
      <c r="DG391" s="1103"/>
      <c r="DH391" s="1103"/>
      <c r="DI391" s="1103"/>
      <c r="DJ391" s="1103"/>
      <c r="DK391" s="1104"/>
      <c r="DL391" s="1103"/>
      <c r="DM391" s="1103"/>
      <c r="DN391" s="1103"/>
      <c r="DO391" s="1103"/>
      <c r="DP391" s="1103"/>
      <c r="DQ391" s="1103"/>
      <c r="DR391" s="1103"/>
      <c r="DS391" s="1103"/>
      <c r="DT391" s="1103"/>
      <c r="DU391" s="1103"/>
      <c r="DV391" s="1103"/>
      <c r="DW391" s="1103"/>
      <c r="DX391" s="1103"/>
      <c r="DY391" s="1103"/>
      <c r="DZ391" s="1103"/>
      <c r="EA391" s="1103"/>
      <c r="EB391" s="1103"/>
      <c r="EC391" s="1103"/>
      <c r="ED391" s="1103"/>
      <c r="EE391" s="1103"/>
      <c r="EF391" s="1103"/>
      <c r="EG391" s="1103"/>
      <c r="EH391" s="1103"/>
      <c r="EI391" s="1103"/>
      <c r="EJ391" s="1103"/>
      <c r="EK391" s="1103"/>
      <c r="EL391" s="1104"/>
      <c r="EM391" s="1103"/>
      <c r="EN391" s="1103"/>
      <c r="EO391" s="1103"/>
      <c r="EP391" s="1103"/>
      <c r="EQ391" s="1103"/>
      <c r="ER391" s="1103"/>
      <c r="ES391" s="1103"/>
      <c r="ET391" s="1103"/>
      <c r="EU391" s="1103"/>
      <c r="EV391" s="1103"/>
      <c r="EW391" s="1103"/>
      <c r="EX391" s="1103"/>
      <c r="EY391" s="1103"/>
      <c r="EZ391" s="1103"/>
      <c r="FA391" s="1103"/>
      <c r="FB391" s="1103"/>
      <c r="FC391" s="1103"/>
      <c r="FD391" s="1103"/>
      <c r="FE391" s="1103"/>
      <c r="FF391" s="1105"/>
      <c r="FG391" s="1103"/>
      <c r="FH391" s="1103"/>
      <c r="FI391" s="1103"/>
      <c r="FJ391" s="1103"/>
      <c r="FK391" s="1103"/>
      <c r="FL391" s="1103"/>
      <c r="FM391" s="1103"/>
      <c r="FN391" s="1103"/>
      <c r="FO391" s="1103"/>
      <c r="FP391" s="1103"/>
      <c r="FQ391" s="1103"/>
      <c r="FR391" s="1103"/>
      <c r="FS391" s="1103"/>
      <c r="FT391" s="1103"/>
      <c r="FU391" s="1103"/>
      <c r="FV391" s="1103"/>
      <c r="FW391" s="1103"/>
      <c r="FX391" s="1103"/>
      <c r="FY391" s="1103"/>
      <c r="FZ391" s="1103"/>
      <c r="GA391" s="1103"/>
      <c r="GB391" s="1103"/>
      <c r="GC391" s="1103"/>
      <c r="GD391" s="1107"/>
      <c r="GE391" s="1107"/>
      <c r="GF391" s="1107"/>
      <c r="GG391" s="1107"/>
      <c r="GH391" s="1108"/>
      <c r="GI391" s="1109"/>
      <c r="GJ391" s="1107"/>
      <c r="GK391" s="1107"/>
      <c r="GL391" s="1107"/>
      <c r="GM391" s="1107"/>
      <c r="GN391" s="1107"/>
      <c r="GO391" s="1107"/>
      <c r="GP391" s="1110"/>
      <c r="GQ391" s="1110"/>
      <c r="GR391" s="1110"/>
      <c r="GS391" s="1110"/>
      <c r="GT391" s="1110"/>
      <c r="GU391" s="1110"/>
      <c r="GV391" s="1110"/>
      <c r="GW391" s="1110"/>
      <c r="GX391" s="1110"/>
      <c r="GY391" s="1110"/>
      <c r="GZ391" s="1110"/>
      <c r="HA391" s="1110"/>
      <c r="HB391" s="1110"/>
      <c r="HC391" s="1110"/>
      <c r="HD391" s="1110"/>
      <c r="HE391" s="1110"/>
      <c r="HF391" s="1110"/>
      <c r="HG391" s="1110"/>
      <c r="HH391" s="1110"/>
      <c r="HI391" s="1110"/>
      <c r="HJ391" s="1110"/>
      <c r="HK391" s="1110"/>
      <c r="HL391" s="1110"/>
      <c r="HM391" s="1110"/>
      <c r="HN391" s="1110"/>
      <c r="HO391" s="1110"/>
      <c r="HP391" s="1110"/>
      <c r="HQ391" s="1110"/>
      <c r="HR391" s="1110"/>
      <c r="HS391" s="1110"/>
      <c r="HT391" s="1110"/>
      <c r="HU391" s="1110"/>
      <c r="HV391" s="1110"/>
      <c r="HW391" s="1110"/>
      <c r="HX391" s="1110"/>
      <c r="HY391" s="1110"/>
      <c r="HZ391" s="1110"/>
      <c r="IA391" s="1110"/>
      <c r="IB391" s="1110"/>
      <c r="IC391" s="1110"/>
      <c r="ID391" s="1109"/>
      <c r="IE391" s="1109"/>
      <c r="IF391" s="1110"/>
      <c r="IG391" s="1111"/>
      <c r="IH391" s="1110"/>
      <c r="II391" s="1110"/>
      <c r="IJ391" s="1110"/>
      <c r="IK391" s="1110"/>
      <c r="IL391" s="1110"/>
      <c r="IM391" s="1110"/>
      <c r="IN391" s="1110"/>
      <c r="IO391" s="1110"/>
      <c r="IP391" s="1110"/>
      <c r="IQ391" s="1110"/>
      <c r="IR391" s="1110"/>
      <c r="IS391" s="1110"/>
      <c r="IT391" s="1110"/>
      <c r="IU391" s="1110"/>
      <c r="IV391" s="1110"/>
      <c r="IW391" s="1110"/>
      <c r="IX391" s="1110"/>
      <c r="IY391" s="1110"/>
      <c r="IZ391" s="1110"/>
      <c r="JA391" s="1110"/>
      <c r="JB391" s="1110"/>
      <c r="JC391" s="1110"/>
      <c r="JD391" s="1110"/>
      <c r="JE391" s="1110"/>
      <c r="JF391" s="1110"/>
      <c r="JG391" s="1110"/>
      <c r="JH391" s="1110"/>
      <c r="JI391" s="1110"/>
      <c r="JJ391" s="1110"/>
      <c r="JK391" s="1146"/>
    </row>
    <row r="392" spans="1:271" ht="18.95" hidden="1" customHeight="1">
      <c r="A392" s="1179"/>
      <c r="B392" s="1123"/>
      <c r="C392" s="1115"/>
      <c r="D392" s="1115"/>
      <c r="E392" s="1116"/>
      <c r="F392" s="1116"/>
      <c r="G392" s="1116"/>
      <c r="H392" s="1115"/>
      <c r="I392" s="1117"/>
      <c r="J392" s="1117"/>
      <c r="K392" s="1118"/>
      <c r="L392" s="1118"/>
      <c r="M392" s="1118"/>
      <c r="N392" s="1119"/>
      <c r="O392" s="1120"/>
      <c r="P392" s="1121"/>
      <c r="Q392" s="1119"/>
      <c r="R392" s="1119"/>
      <c r="S392" s="1119"/>
      <c r="T392" s="1119"/>
      <c r="U392" s="1119"/>
      <c r="V392" s="1119"/>
      <c r="W392" s="1044"/>
      <c r="X392" s="1119"/>
      <c r="Y392" s="1124"/>
      <c r="Z392" s="1124"/>
      <c r="AA392" s="1103"/>
      <c r="AB392" s="1103"/>
      <c r="AC392" s="1103"/>
      <c r="AD392" s="1103"/>
      <c r="AE392" s="1103"/>
      <c r="AF392" s="1103"/>
      <c r="AG392" s="1103"/>
      <c r="AH392" s="1103"/>
      <c r="AI392" s="1103"/>
      <c r="AJ392" s="1103"/>
      <c r="AK392" s="1103"/>
      <c r="AL392" s="1103"/>
      <c r="AM392" s="1104"/>
      <c r="AN392" s="1104"/>
      <c r="AO392" s="1103"/>
      <c r="AP392" s="1103"/>
      <c r="AQ392" s="1103"/>
      <c r="AR392" s="1103"/>
      <c r="AS392" s="1103"/>
      <c r="AT392" s="1103"/>
      <c r="AU392" s="1103"/>
      <c r="AV392" s="1103"/>
      <c r="AW392" s="1103"/>
      <c r="AX392" s="1103"/>
      <c r="AY392" s="1103"/>
      <c r="AZ392" s="1103"/>
      <c r="BA392" s="1103"/>
      <c r="BB392" s="1103"/>
      <c r="BC392" s="1103"/>
      <c r="BD392" s="1103"/>
      <c r="BE392" s="1103"/>
      <c r="BF392" s="1103"/>
      <c r="BG392" s="1103"/>
      <c r="BH392" s="1103"/>
      <c r="BI392" s="1103"/>
      <c r="BJ392" s="1103"/>
      <c r="BK392" s="1103"/>
      <c r="BL392" s="1103"/>
      <c r="BM392" s="1103"/>
      <c r="BN392" s="1103"/>
      <c r="BO392" s="1103"/>
      <c r="BP392" s="1103"/>
      <c r="BQ392" s="1103"/>
      <c r="BR392" s="1103"/>
      <c r="BS392" s="1103"/>
      <c r="BT392" s="1103"/>
      <c r="BU392" s="1103"/>
      <c r="BV392" s="1103"/>
      <c r="BW392" s="1103"/>
      <c r="BX392" s="1103"/>
      <c r="BY392" s="1103"/>
      <c r="BZ392" s="1103"/>
      <c r="CA392" s="1103"/>
      <c r="CB392" s="1103"/>
      <c r="CC392" s="1103"/>
      <c r="CD392" s="1103"/>
      <c r="CE392" s="1103"/>
      <c r="CF392" s="1103"/>
      <c r="CG392" s="1103"/>
      <c r="CH392" s="1103"/>
      <c r="CI392" s="1103"/>
      <c r="CJ392" s="1103"/>
      <c r="CK392" s="1103"/>
      <c r="CL392" s="1103"/>
      <c r="CM392" s="1103"/>
      <c r="CN392" s="1103"/>
      <c r="CO392" s="1103"/>
      <c r="CP392" s="1103"/>
      <c r="CQ392" s="1103"/>
      <c r="CR392" s="1103"/>
      <c r="CS392" s="1103"/>
      <c r="CT392" s="1103"/>
      <c r="CU392" s="1103"/>
      <c r="CV392" s="1103"/>
      <c r="CW392" s="1103"/>
      <c r="CX392" s="1103"/>
      <c r="CY392" s="1103"/>
      <c r="CZ392" s="1103"/>
      <c r="DA392" s="1103"/>
      <c r="DB392" s="1103"/>
      <c r="DC392" s="1103"/>
      <c r="DD392" s="1103"/>
      <c r="DE392" s="1103"/>
      <c r="DF392" s="1103"/>
      <c r="DG392" s="1103"/>
      <c r="DH392" s="1103"/>
      <c r="DI392" s="1103"/>
      <c r="DJ392" s="1103"/>
      <c r="DK392" s="1104"/>
      <c r="DL392" s="1103"/>
      <c r="DM392" s="1103"/>
      <c r="DN392" s="1103"/>
      <c r="DO392" s="1103"/>
      <c r="DP392" s="1103"/>
      <c r="DQ392" s="1103"/>
      <c r="DR392" s="1103"/>
      <c r="DS392" s="1103"/>
      <c r="DT392" s="1103"/>
      <c r="DU392" s="1103"/>
      <c r="DV392" s="1103"/>
      <c r="DW392" s="1103"/>
      <c r="DX392" s="1103"/>
      <c r="DY392" s="1103"/>
      <c r="DZ392" s="1103"/>
      <c r="EA392" s="1103"/>
      <c r="EB392" s="1103"/>
      <c r="EC392" s="1103"/>
      <c r="ED392" s="1103"/>
      <c r="EE392" s="1103"/>
      <c r="EF392" s="1103"/>
      <c r="EG392" s="1103"/>
      <c r="EH392" s="1103"/>
      <c r="EI392" s="1103"/>
      <c r="EJ392" s="1103"/>
      <c r="EK392" s="1103"/>
      <c r="EL392" s="1104"/>
      <c r="EM392" s="1103"/>
      <c r="EN392" s="1103"/>
      <c r="EO392" s="1103"/>
      <c r="EP392" s="1103"/>
      <c r="EQ392" s="1103"/>
      <c r="ER392" s="1103"/>
      <c r="ES392" s="1103"/>
      <c r="ET392" s="1103"/>
      <c r="EU392" s="1103"/>
      <c r="EV392" s="1103"/>
      <c r="EW392" s="1103"/>
      <c r="EX392" s="1103"/>
      <c r="EY392" s="1103"/>
      <c r="EZ392" s="1103"/>
      <c r="FA392" s="1103"/>
      <c r="FB392" s="1103"/>
      <c r="FC392" s="1103"/>
      <c r="FD392" s="1103"/>
      <c r="FE392" s="1103"/>
      <c r="FF392" s="1105"/>
      <c r="FG392" s="1103"/>
      <c r="FH392" s="1103"/>
      <c r="FI392" s="1103"/>
      <c r="FJ392" s="1103"/>
      <c r="FK392" s="1103"/>
      <c r="FL392" s="1103"/>
      <c r="FM392" s="1103"/>
      <c r="FN392" s="1103"/>
      <c r="FO392" s="1103"/>
      <c r="FP392" s="1103"/>
      <c r="FQ392" s="1103"/>
      <c r="FR392" s="1103"/>
      <c r="FS392" s="1103"/>
      <c r="FT392" s="1103"/>
      <c r="FU392" s="1103"/>
      <c r="FV392" s="1103"/>
      <c r="FW392" s="1103"/>
      <c r="FX392" s="1103"/>
      <c r="FY392" s="1103"/>
      <c r="FZ392" s="1103"/>
      <c r="GA392" s="1103"/>
      <c r="GB392" s="1103"/>
      <c r="GC392" s="1103"/>
      <c r="GD392" s="1107"/>
      <c r="GE392" s="1107"/>
      <c r="GF392" s="1107"/>
      <c r="GG392" s="1107"/>
      <c r="GH392" s="1108"/>
      <c r="GI392" s="1109"/>
      <c r="GJ392" s="1107"/>
      <c r="GK392" s="1107"/>
      <c r="GL392" s="1107"/>
      <c r="GM392" s="1107"/>
      <c r="GN392" s="1107"/>
      <c r="GO392" s="1107"/>
      <c r="GP392" s="1110"/>
      <c r="GQ392" s="1110"/>
      <c r="GR392" s="1110"/>
      <c r="GS392" s="1110"/>
      <c r="GT392" s="1110"/>
      <c r="GU392" s="1110"/>
      <c r="GV392" s="1110"/>
      <c r="GW392" s="1110"/>
      <c r="GX392" s="1110"/>
      <c r="GY392" s="1110"/>
      <c r="GZ392" s="1110"/>
      <c r="HA392" s="1110"/>
      <c r="HB392" s="1110"/>
      <c r="HC392" s="1110"/>
      <c r="HD392" s="1110"/>
      <c r="HE392" s="1110"/>
      <c r="HF392" s="1110"/>
      <c r="HG392" s="1110"/>
      <c r="HH392" s="1110"/>
      <c r="HI392" s="1110"/>
      <c r="HJ392" s="1110"/>
      <c r="HK392" s="1110"/>
      <c r="HL392" s="1110"/>
      <c r="HM392" s="1110"/>
      <c r="HN392" s="1110"/>
      <c r="HO392" s="1110"/>
      <c r="HP392" s="1110"/>
      <c r="HQ392" s="1110"/>
      <c r="HR392" s="1110"/>
      <c r="HS392" s="1110"/>
      <c r="HT392" s="1110"/>
      <c r="HU392" s="1110"/>
      <c r="HV392" s="1110"/>
      <c r="HW392" s="1110"/>
      <c r="HX392" s="1110"/>
      <c r="HY392" s="1110"/>
      <c r="HZ392" s="1110"/>
      <c r="IA392" s="1110"/>
      <c r="IB392" s="1110"/>
      <c r="IC392" s="1110"/>
      <c r="ID392" s="1109"/>
      <c r="IE392" s="1109"/>
      <c r="IF392" s="1110"/>
      <c r="IG392" s="1111"/>
      <c r="IH392" s="1110"/>
      <c r="II392" s="1110"/>
      <c r="IJ392" s="1110"/>
      <c r="IK392" s="1110"/>
      <c r="IL392" s="1110"/>
      <c r="IM392" s="1110"/>
      <c r="IN392" s="1110"/>
      <c r="IO392" s="1110"/>
      <c r="IP392" s="1110"/>
      <c r="IQ392" s="1110"/>
      <c r="IR392" s="1110"/>
      <c r="IS392" s="1110"/>
      <c r="IT392" s="1110"/>
      <c r="IU392" s="1110"/>
      <c r="IV392" s="1110"/>
      <c r="IW392" s="1110"/>
      <c r="IX392" s="1110"/>
      <c r="IY392" s="1110"/>
      <c r="IZ392" s="1110"/>
      <c r="JA392" s="1110"/>
      <c r="JB392" s="1110"/>
      <c r="JC392" s="1110"/>
      <c r="JD392" s="1110"/>
      <c r="JE392" s="1110"/>
      <c r="JF392" s="1110"/>
      <c r="JG392" s="1110"/>
      <c r="JH392" s="1110"/>
      <c r="JI392" s="1110"/>
      <c r="JJ392" s="1110"/>
      <c r="JK392" s="1112"/>
    </row>
    <row r="393" spans="1:271" ht="18.95" hidden="1" customHeight="1">
      <c r="A393" s="1179"/>
      <c r="B393" s="1123"/>
      <c r="C393" s="1115"/>
      <c r="D393" s="1115"/>
      <c r="E393" s="1116"/>
      <c r="F393" s="1116"/>
      <c r="G393" s="1116"/>
      <c r="H393" s="1115"/>
      <c r="I393" s="1117"/>
      <c r="J393" s="1117"/>
      <c r="K393" s="1118"/>
      <c r="L393" s="1118"/>
      <c r="M393" s="1118"/>
      <c r="N393" s="1119"/>
      <c r="O393" s="1120"/>
      <c r="P393" s="1121"/>
      <c r="Q393" s="1119"/>
      <c r="R393" s="1119"/>
      <c r="S393" s="1119"/>
      <c r="T393" s="1119"/>
      <c r="U393" s="1119"/>
      <c r="V393" s="1119"/>
      <c r="W393" s="1044"/>
      <c r="X393" s="1119"/>
      <c r="Y393" s="1124"/>
      <c r="Z393" s="1124"/>
      <c r="AA393" s="1103"/>
      <c r="AB393" s="1103"/>
      <c r="AC393" s="1103"/>
      <c r="AD393" s="1103"/>
      <c r="AE393" s="1103"/>
      <c r="AF393" s="1103"/>
      <c r="AG393" s="1103"/>
      <c r="AH393" s="1103"/>
      <c r="AI393" s="1103"/>
      <c r="AJ393" s="1103"/>
      <c r="AK393" s="1103"/>
      <c r="AL393" s="1103"/>
      <c r="AM393" s="1104"/>
      <c r="AN393" s="1104"/>
      <c r="AO393" s="1103"/>
      <c r="AP393" s="1103"/>
      <c r="AQ393" s="1103"/>
      <c r="AR393" s="1103"/>
      <c r="AS393" s="1103"/>
      <c r="AT393" s="1103"/>
      <c r="AU393" s="1103"/>
      <c r="AV393" s="1103"/>
      <c r="AW393" s="1103"/>
      <c r="AX393" s="1103"/>
      <c r="AY393" s="1103"/>
      <c r="AZ393" s="1103"/>
      <c r="BA393" s="1103"/>
      <c r="BB393" s="1103"/>
      <c r="BC393" s="1103"/>
      <c r="BD393" s="1103"/>
      <c r="BE393" s="1103"/>
      <c r="BF393" s="1103"/>
      <c r="BG393" s="1103"/>
      <c r="BH393" s="1103"/>
      <c r="BI393" s="1103"/>
      <c r="BJ393" s="1103"/>
      <c r="BK393" s="1103"/>
      <c r="BL393" s="1103"/>
      <c r="BM393" s="1103"/>
      <c r="BN393" s="1103"/>
      <c r="BO393" s="1103"/>
      <c r="BP393" s="1103"/>
      <c r="BQ393" s="1103"/>
      <c r="BR393" s="1103"/>
      <c r="BS393" s="1103"/>
      <c r="BT393" s="1103"/>
      <c r="BU393" s="1103"/>
      <c r="BV393" s="1103"/>
      <c r="BW393" s="1103"/>
      <c r="BX393" s="1103"/>
      <c r="BY393" s="1103"/>
      <c r="BZ393" s="1103"/>
      <c r="CA393" s="1103"/>
      <c r="CB393" s="1103"/>
      <c r="CC393" s="1103"/>
      <c r="CD393" s="1103"/>
      <c r="CE393" s="1103"/>
      <c r="CF393" s="1103"/>
      <c r="CG393" s="1103"/>
      <c r="CH393" s="1103"/>
      <c r="CI393" s="1103"/>
      <c r="CJ393" s="1103"/>
      <c r="CK393" s="1103"/>
      <c r="CL393" s="1103"/>
      <c r="CM393" s="1103"/>
      <c r="CN393" s="1103"/>
      <c r="CO393" s="1103"/>
      <c r="CP393" s="1103"/>
      <c r="CQ393" s="1103"/>
      <c r="CR393" s="1103"/>
      <c r="CS393" s="1103"/>
      <c r="CT393" s="1103"/>
      <c r="CU393" s="1103"/>
      <c r="CV393" s="1103"/>
      <c r="CW393" s="1103"/>
      <c r="CX393" s="1103"/>
      <c r="CY393" s="1103"/>
      <c r="CZ393" s="1103"/>
      <c r="DA393" s="1103"/>
      <c r="DB393" s="1103"/>
      <c r="DC393" s="1103"/>
      <c r="DD393" s="1103"/>
      <c r="DE393" s="1103"/>
      <c r="DF393" s="1103"/>
      <c r="DG393" s="1103"/>
      <c r="DH393" s="1103"/>
      <c r="DI393" s="1103"/>
      <c r="DJ393" s="1103"/>
      <c r="DK393" s="1104"/>
      <c r="DL393" s="1103"/>
      <c r="DM393" s="1103"/>
      <c r="DN393" s="1103"/>
      <c r="DO393" s="1103"/>
      <c r="DP393" s="1103"/>
      <c r="DQ393" s="1103"/>
      <c r="DR393" s="1103"/>
      <c r="DS393" s="1103"/>
      <c r="DT393" s="1103"/>
      <c r="DU393" s="1103"/>
      <c r="DV393" s="1103"/>
      <c r="DW393" s="1103"/>
      <c r="DX393" s="1103"/>
      <c r="DY393" s="1103"/>
      <c r="DZ393" s="1103"/>
      <c r="EA393" s="1103"/>
      <c r="EB393" s="1103"/>
      <c r="EC393" s="1103"/>
      <c r="ED393" s="1103"/>
      <c r="EE393" s="1103"/>
      <c r="EF393" s="1103"/>
      <c r="EG393" s="1103"/>
      <c r="EH393" s="1103"/>
      <c r="EI393" s="1103"/>
      <c r="EJ393" s="1103"/>
      <c r="EK393" s="1103"/>
      <c r="EL393" s="1104"/>
      <c r="EM393" s="1103"/>
      <c r="EN393" s="1103"/>
      <c r="EO393" s="1103"/>
      <c r="EP393" s="1103"/>
      <c r="EQ393" s="1103"/>
      <c r="ER393" s="1103"/>
      <c r="ES393" s="1103"/>
      <c r="ET393" s="1103"/>
      <c r="EU393" s="1103"/>
      <c r="EV393" s="1103"/>
      <c r="EW393" s="1103"/>
      <c r="EX393" s="1103"/>
      <c r="EY393" s="1103"/>
      <c r="EZ393" s="1103"/>
      <c r="FA393" s="1103"/>
      <c r="FB393" s="1103"/>
      <c r="FC393" s="1103"/>
      <c r="FD393" s="1103"/>
      <c r="FE393" s="1103"/>
      <c r="FF393" s="1105"/>
      <c r="FG393" s="1103"/>
      <c r="FH393" s="1103"/>
      <c r="FI393" s="1103"/>
      <c r="FJ393" s="1103"/>
      <c r="FK393" s="1103"/>
      <c r="FL393" s="1103"/>
      <c r="FM393" s="1103"/>
      <c r="FN393" s="1103"/>
      <c r="FO393" s="1103"/>
      <c r="FP393" s="1103"/>
      <c r="FQ393" s="1103"/>
      <c r="FR393" s="1103"/>
      <c r="FS393" s="1103"/>
      <c r="FT393" s="1103"/>
      <c r="FU393" s="1103"/>
      <c r="FV393" s="1103"/>
      <c r="FW393" s="1103"/>
      <c r="FX393" s="1103"/>
      <c r="FY393" s="1103"/>
      <c r="FZ393" s="1103"/>
      <c r="GA393" s="1103"/>
      <c r="GB393" s="1103"/>
      <c r="GC393" s="1103"/>
      <c r="GD393" s="1107"/>
      <c r="GE393" s="1107"/>
      <c r="GF393" s="1107"/>
      <c r="GG393" s="1107"/>
      <c r="GH393" s="1108"/>
      <c r="GI393" s="1109"/>
      <c r="GJ393" s="1107"/>
      <c r="GK393" s="1107"/>
      <c r="GL393" s="1107"/>
      <c r="GM393" s="1107"/>
      <c r="GN393" s="1107"/>
      <c r="GO393" s="1107"/>
      <c r="GP393" s="1110"/>
      <c r="GQ393" s="1110"/>
      <c r="GR393" s="1110"/>
      <c r="GS393" s="1110"/>
      <c r="GT393" s="1110"/>
      <c r="GU393" s="1110"/>
      <c r="GV393" s="1110"/>
      <c r="GW393" s="1110"/>
      <c r="GX393" s="1110"/>
      <c r="GY393" s="1110"/>
      <c r="GZ393" s="1110"/>
      <c r="HA393" s="1110"/>
      <c r="HB393" s="1110"/>
      <c r="HC393" s="1110"/>
      <c r="HD393" s="1110"/>
      <c r="HE393" s="1110"/>
      <c r="HF393" s="1110"/>
      <c r="HG393" s="1110"/>
      <c r="HH393" s="1110"/>
      <c r="HI393" s="1110"/>
      <c r="HJ393" s="1110"/>
      <c r="HK393" s="1110"/>
      <c r="HL393" s="1110"/>
      <c r="HM393" s="1110"/>
      <c r="HN393" s="1110"/>
      <c r="HO393" s="1110"/>
      <c r="HP393" s="1110"/>
      <c r="HQ393" s="1110"/>
      <c r="HR393" s="1110"/>
      <c r="HS393" s="1110"/>
      <c r="HT393" s="1110"/>
      <c r="HU393" s="1110"/>
      <c r="HV393" s="1110"/>
      <c r="HW393" s="1110"/>
      <c r="HX393" s="1110"/>
      <c r="HY393" s="1110"/>
      <c r="HZ393" s="1110"/>
      <c r="IA393" s="1110"/>
      <c r="IB393" s="1110"/>
      <c r="IC393" s="1110"/>
      <c r="ID393" s="1109"/>
      <c r="IE393" s="1109"/>
      <c r="IF393" s="1110"/>
      <c r="IG393" s="1111"/>
      <c r="IH393" s="1110"/>
      <c r="II393" s="1110"/>
      <c r="IJ393" s="1110"/>
      <c r="IK393" s="1110"/>
      <c r="IL393" s="1110"/>
      <c r="IM393" s="1110"/>
      <c r="IN393" s="1110"/>
      <c r="IO393" s="1110"/>
      <c r="IP393" s="1110"/>
      <c r="IQ393" s="1110"/>
      <c r="IR393" s="1110"/>
      <c r="IS393" s="1110"/>
      <c r="IT393" s="1110"/>
      <c r="IU393" s="1110"/>
      <c r="IV393" s="1110"/>
      <c r="IW393" s="1110"/>
      <c r="IX393" s="1110"/>
      <c r="IY393" s="1110"/>
      <c r="IZ393" s="1110"/>
      <c r="JA393" s="1110"/>
      <c r="JB393" s="1110"/>
      <c r="JC393" s="1110"/>
      <c r="JD393" s="1110"/>
      <c r="JE393" s="1110"/>
      <c r="JF393" s="1110"/>
      <c r="JG393" s="1110"/>
      <c r="JH393" s="1110"/>
      <c r="JI393" s="1110"/>
      <c r="JJ393" s="1110"/>
      <c r="JK393" s="1112"/>
    </row>
    <row r="394" spans="1:271" ht="18.95" hidden="1" customHeight="1">
      <c r="A394" s="1179"/>
      <c r="B394" s="1123"/>
      <c r="C394" s="1115"/>
      <c r="D394" s="1115"/>
      <c r="E394" s="1116"/>
      <c r="F394" s="1116"/>
      <c r="G394" s="1116"/>
      <c r="H394" s="1115"/>
      <c r="I394" s="1117"/>
      <c r="J394" s="1117"/>
      <c r="K394" s="1118"/>
      <c r="L394" s="1118"/>
      <c r="M394" s="1118"/>
      <c r="N394" s="1119"/>
      <c r="O394" s="1120"/>
      <c r="P394" s="1121"/>
      <c r="Q394" s="1119"/>
      <c r="R394" s="1119"/>
      <c r="S394" s="1119"/>
      <c r="T394" s="1119"/>
      <c r="U394" s="1119"/>
      <c r="V394" s="1119"/>
      <c r="W394" s="1044"/>
      <c r="X394" s="1119"/>
      <c r="Y394" s="1124"/>
      <c r="Z394" s="1124"/>
      <c r="AA394" s="1103"/>
      <c r="AB394" s="1103"/>
      <c r="AC394" s="1103"/>
      <c r="AD394" s="1103"/>
      <c r="AE394" s="1103"/>
      <c r="AF394" s="1103"/>
      <c r="AG394" s="1103"/>
      <c r="AH394" s="1103"/>
      <c r="AI394" s="1103"/>
      <c r="AJ394" s="1103"/>
      <c r="AK394" s="1103"/>
      <c r="AL394" s="1103"/>
      <c r="AM394" s="1104"/>
      <c r="AN394" s="1104"/>
      <c r="AO394" s="1103"/>
      <c r="AP394" s="1103"/>
      <c r="AQ394" s="1103"/>
      <c r="AR394" s="1103"/>
      <c r="AS394" s="1103"/>
      <c r="AT394" s="1103"/>
      <c r="AU394" s="1103"/>
      <c r="AV394" s="1103"/>
      <c r="AW394" s="1103"/>
      <c r="AX394" s="1103"/>
      <c r="AY394" s="1103"/>
      <c r="AZ394" s="1103"/>
      <c r="BA394" s="1103"/>
      <c r="BB394" s="1103"/>
      <c r="BC394" s="1103"/>
      <c r="BD394" s="1103"/>
      <c r="BE394" s="1103"/>
      <c r="BF394" s="1103"/>
      <c r="BG394" s="1103"/>
      <c r="BH394" s="1103"/>
      <c r="BI394" s="1103"/>
      <c r="BJ394" s="1103"/>
      <c r="BK394" s="1103"/>
      <c r="BL394" s="1103"/>
      <c r="BM394" s="1103"/>
      <c r="BN394" s="1103"/>
      <c r="BO394" s="1103"/>
      <c r="BP394" s="1103"/>
      <c r="BQ394" s="1103"/>
      <c r="BR394" s="1103"/>
      <c r="BS394" s="1103"/>
      <c r="BT394" s="1103"/>
      <c r="BU394" s="1103"/>
      <c r="BV394" s="1103"/>
      <c r="BW394" s="1103"/>
      <c r="BX394" s="1103"/>
      <c r="BY394" s="1103"/>
      <c r="BZ394" s="1103"/>
      <c r="CA394" s="1103"/>
      <c r="CB394" s="1103"/>
      <c r="CC394" s="1103"/>
      <c r="CD394" s="1103"/>
      <c r="CE394" s="1103"/>
      <c r="CF394" s="1103"/>
      <c r="CG394" s="1103"/>
      <c r="CH394" s="1103"/>
      <c r="CI394" s="1103"/>
      <c r="CJ394" s="1103"/>
      <c r="CK394" s="1103"/>
      <c r="CL394" s="1103"/>
      <c r="CM394" s="1103"/>
      <c r="CN394" s="1103"/>
      <c r="CO394" s="1103"/>
      <c r="CP394" s="1103"/>
      <c r="CQ394" s="1103"/>
      <c r="CR394" s="1103"/>
      <c r="CS394" s="1103"/>
      <c r="CT394" s="1103"/>
      <c r="CU394" s="1103"/>
      <c r="CV394" s="1103"/>
      <c r="CW394" s="1103"/>
      <c r="CX394" s="1103"/>
      <c r="CY394" s="1103"/>
      <c r="CZ394" s="1103"/>
      <c r="DA394" s="1103"/>
      <c r="DB394" s="1103"/>
      <c r="DC394" s="1103"/>
      <c r="DD394" s="1103"/>
      <c r="DE394" s="1103"/>
      <c r="DF394" s="1103"/>
      <c r="DG394" s="1103"/>
      <c r="DH394" s="1103"/>
      <c r="DI394" s="1103"/>
      <c r="DJ394" s="1103"/>
      <c r="DK394" s="1104"/>
      <c r="DL394" s="1103"/>
      <c r="DM394" s="1103"/>
      <c r="DN394" s="1103"/>
      <c r="DO394" s="1103"/>
      <c r="DP394" s="1103"/>
      <c r="DQ394" s="1103"/>
      <c r="DR394" s="1103"/>
      <c r="DS394" s="1103"/>
      <c r="DT394" s="1103"/>
      <c r="DU394" s="1103"/>
      <c r="DV394" s="1103"/>
      <c r="DW394" s="1103"/>
      <c r="DX394" s="1103"/>
      <c r="DY394" s="1103"/>
      <c r="DZ394" s="1103"/>
      <c r="EA394" s="1103"/>
      <c r="EB394" s="1103"/>
      <c r="EC394" s="1103"/>
      <c r="ED394" s="1103"/>
      <c r="EE394" s="1103"/>
      <c r="EF394" s="1103"/>
      <c r="EG394" s="1103"/>
      <c r="EH394" s="1103"/>
      <c r="EI394" s="1103"/>
      <c r="EJ394" s="1103"/>
      <c r="EK394" s="1103"/>
      <c r="EL394" s="1104"/>
      <c r="EM394" s="1103"/>
      <c r="EN394" s="1103"/>
      <c r="EO394" s="1103"/>
      <c r="EP394" s="1103"/>
      <c r="EQ394" s="1103"/>
      <c r="ER394" s="1103"/>
      <c r="ES394" s="1103"/>
      <c r="ET394" s="1103"/>
      <c r="EU394" s="1103"/>
      <c r="EV394" s="1103"/>
      <c r="EW394" s="1103"/>
      <c r="EX394" s="1103"/>
      <c r="EY394" s="1103"/>
      <c r="EZ394" s="1103"/>
      <c r="FA394" s="1103"/>
      <c r="FB394" s="1103"/>
      <c r="FC394" s="1103"/>
      <c r="FD394" s="1103"/>
      <c r="FE394" s="1103"/>
      <c r="FF394" s="1105"/>
      <c r="FG394" s="1103"/>
      <c r="FH394" s="1103"/>
      <c r="FI394" s="1103"/>
      <c r="FJ394" s="1103"/>
      <c r="FK394" s="1103"/>
      <c r="FL394" s="1103"/>
      <c r="FM394" s="1103"/>
      <c r="FN394" s="1103"/>
      <c r="FO394" s="1103"/>
      <c r="FP394" s="1103"/>
      <c r="FQ394" s="1103"/>
      <c r="FR394" s="1103"/>
      <c r="FS394" s="1103"/>
      <c r="FT394" s="1103"/>
      <c r="FU394" s="1103"/>
      <c r="FV394" s="1103"/>
      <c r="FW394" s="1103"/>
      <c r="FX394" s="1103"/>
      <c r="FY394" s="1103"/>
      <c r="FZ394" s="1103"/>
      <c r="GA394" s="1103"/>
      <c r="GB394" s="1103"/>
      <c r="GC394" s="1103"/>
      <c r="GD394" s="1107"/>
      <c r="GE394" s="1107"/>
      <c r="GF394" s="1107"/>
      <c r="GG394" s="1107"/>
      <c r="GH394" s="1108"/>
      <c r="GI394" s="1109"/>
      <c r="GJ394" s="1107"/>
      <c r="GK394" s="1107"/>
      <c r="GL394" s="1107"/>
      <c r="GM394" s="1107"/>
      <c r="GN394" s="1107"/>
      <c r="GO394" s="1107"/>
      <c r="GP394" s="1110"/>
      <c r="GQ394" s="1110"/>
      <c r="GR394" s="1110"/>
      <c r="GS394" s="1110"/>
      <c r="GT394" s="1110"/>
      <c r="GU394" s="1110"/>
      <c r="GV394" s="1110"/>
      <c r="GW394" s="1110"/>
      <c r="GX394" s="1110"/>
      <c r="GY394" s="1110"/>
      <c r="GZ394" s="1110"/>
      <c r="HA394" s="1110"/>
      <c r="HB394" s="1110"/>
      <c r="HC394" s="1110"/>
      <c r="HD394" s="1110"/>
      <c r="HE394" s="1110"/>
      <c r="HF394" s="1110"/>
      <c r="HG394" s="1110"/>
      <c r="HH394" s="1110"/>
      <c r="HI394" s="1110"/>
      <c r="HJ394" s="1110"/>
      <c r="HK394" s="1110"/>
      <c r="HL394" s="1110"/>
      <c r="HM394" s="1110"/>
      <c r="HN394" s="1110"/>
      <c r="HO394" s="1110"/>
      <c r="HP394" s="1110"/>
      <c r="HQ394" s="1110"/>
      <c r="HR394" s="1110"/>
      <c r="HS394" s="1110"/>
      <c r="HT394" s="1110"/>
      <c r="HU394" s="1110"/>
      <c r="HV394" s="1110"/>
      <c r="HW394" s="1110"/>
      <c r="HX394" s="1110"/>
      <c r="HY394" s="1110"/>
      <c r="HZ394" s="1110"/>
      <c r="IA394" s="1110"/>
      <c r="IB394" s="1110"/>
      <c r="IC394" s="1110"/>
      <c r="ID394" s="1109"/>
      <c r="IE394" s="1109"/>
      <c r="IF394" s="1110"/>
      <c r="IG394" s="1111"/>
      <c r="IH394" s="1110"/>
      <c r="II394" s="1110"/>
      <c r="IJ394" s="1110"/>
      <c r="IK394" s="1110"/>
      <c r="IL394" s="1110"/>
      <c r="IM394" s="1110"/>
      <c r="IN394" s="1110"/>
      <c r="IO394" s="1110"/>
      <c r="IP394" s="1110"/>
      <c r="IQ394" s="1110"/>
      <c r="IR394" s="1110"/>
      <c r="IS394" s="1110"/>
      <c r="IT394" s="1110"/>
      <c r="IU394" s="1110"/>
      <c r="IV394" s="1110"/>
      <c r="IW394" s="1110"/>
      <c r="IX394" s="1110"/>
      <c r="IY394" s="1110"/>
      <c r="IZ394" s="1110"/>
      <c r="JA394" s="1110"/>
      <c r="JB394" s="1110"/>
      <c r="JC394" s="1110"/>
      <c r="JD394" s="1110"/>
      <c r="JE394" s="1110"/>
      <c r="JF394" s="1110"/>
      <c r="JG394" s="1110"/>
      <c r="JH394" s="1110"/>
      <c r="JI394" s="1110"/>
      <c r="JJ394" s="1110"/>
      <c r="JK394" s="1112"/>
    </row>
    <row r="395" spans="1:271" ht="18.95" hidden="1" customHeight="1">
      <c r="A395" s="1179"/>
      <c r="B395" s="1123"/>
      <c r="C395" s="1115"/>
      <c r="D395" s="1115"/>
      <c r="E395" s="1116"/>
      <c r="F395" s="1116"/>
      <c r="G395" s="1116"/>
      <c r="H395" s="1115"/>
      <c r="I395" s="1117"/>
      <c r="J395" s="1117"/>
      <c r="K395" s="1118"/>
      <c r="L395" s="1118"/>
      <c r="M395" s="1118"/>
      <c r="N395" s="1119"/>
      <c r="O395" s="1120"/>
      <c r="P395" s="1121"/>
      <c r="Q395" s="1119"/>
      <c r="R395" s="1119"/>
      <c r="S395" s="1119"/>
      <c r="T395" s="1119"/>
      <c r="U395" s="1119"/>
      <c r="V395" s="1119"/>
      <c r="W395" s="1044"/>
      <c r="X395" s="1119"/>
      <c r="Y395" s="1124"/>
      <c r="Z395" s="1124"/>
      <c r="AA395" s="1103"/>
      <c r="AB395" s="1103"/>
      <c r="AC395" s="1103"/>
      <c r="AD395" s="1103"/>
      <c r="AE395" s="1103"/>
      <c r="AF395" s="1103"/>
      <c r="AG395" s="1103"/>
      <c r="AH395" s="1103"/>
      <c r="AI395" s="1103"/>
      <c r="AJ395" s="1103"/>
      <c r="AK395" s="1103"/>
      <c r="AL395" s="1103"/>
      <c r="AM395" s="1104"/>
      <c r="AN395" s="1104"/>
      <c r="AO395" s="1103"/>
      <c r="AP395" s="1103"/>
      <c r="AQ395" s="1103"/>
      <c r="AR395" s="1103"/>
      <c r="AS395" s="1103"/>
      <c r="AT395" s="1103"/>
      <c r="AU395" s="1103"/>
      <c r="AV395" s="1103"/>
      <c r="AW395" s="1103"/>
      <c r="AX395" s="1103"/>
      <c r="AY395" s="1103"/>
      <c r="AZ395" s="1103"/>
      <c r="BA395" s="1103"/>
      <c r="BB395" s="1103"/>
      <c r="BC395" s="1103"/>
      <c r="BD395" s="1103"/>
      <c r="BE395" s="1103"/>
      <c r="BF395" s="1103"/>
      <c r="BG395" s="1103"/>
      <c r="BH395" s="1103"/>
      <c r="BI395" s="1103"/>
      <c r="BJ395" s="1103"/>
      <c r="BK395" s="1103"/>
      <c r="BL395" s="1103"/>
      <c r="BM395" s="1103"/>
      <c r="BN395" s="1103"/>
      <c r="BO395" s="1103"/>
      <c r="BP395" s="1103"/>
      <c r="BQ395" s="1103"/>
      <c r="BR395" s="1103"/>
      <c r="BS395" s="1103"/>
      <c r="BT395" s="1103"/>
      <c r="BU395" s="1103"/>
      <c r="BV395" s="1103"/>
      <c r="BW395" s="1103"/>
      <c r="BX395" s="1103"/>
      <c r="BY395" s="1103"/>
      <c r="BZ395" s="1103"/>
      <c r="CA395" s="1103"/>
      <c r="CB395" s="1103"/>
      <c r="CC395" s="1103"/>
      <c r="CD395" s="1103"/>
      <c r="CE395" s="1103"/>
      <c r="CF395" s="1103"/>
      <c r="CG395" s="1103"/>
      <c r="CH395" s="1103"/>
      <c r="CI395" s="1103"/>
      <c r="CJ395" s="1103"/>
      <c r="CK395" s="1103"/>
      <c r="CL395" s="1103"/>
      <c r="CM395" s="1103"/>
      <c r="CN395" s="1103"/>
      <c r="CO395" s="1103"/>
      <c r="CP395" s="1103"/>
      <c r="CQ395" s="1103"/>
      <c r="CR395" s="1103"/>
      <c r="CS395" s="1103"/>
      <c r="CT395" s="1103"/>
      <c r="CU395" s="1103"/>
      <c r="CV395" s="1103"/>
      <c r="CW395" s="1103"/>
      <c r="CX395" s="1103"/>
      <c r="CY395" s="1103"/>
      <c r="CZ395" s="1103"/>
      <c r="DA395" s="1103"/>
      <c r="DB395" s="1103"/>
      <c r="DC395" s="1103"/>
      <c r="DD395" s="1103"/>
      <c r="DE395" s="1103"/>
      <c r="DF395" s="1103"/>
      <c r="DG395" s="1103"/>
      <c r="DH395" s="1103"/>
      <c r="DI395" s="1103"/>
      <c r="DJ395" s="1103"/>
      <c r="DK395" s="1104"/>
      <c r="DL395" s="1103"/>
      <c r="DM395" s="1103"/>
      <c r="DN395" s="1103"/>
      <c r="DO395" s="1103"/>
      <c r="DP395" s="1103"/>
      <c r="DQ395" s="1103"/>
      <c r="DR395" s="1103"/>
      <c r="DS395" s="1103"/>
      <c r="DT395" s="1103"/>
      <c r="DU395" s="1103"/>
      <c r="DV395" s="1103"/>
      <c r="DW395" s="1103"/>
      <c r="DX395" s="1103"/>
      <c r="DY395" s="1103"/>
      <c r="DZ395" s="1103"/>
      <c r="EA395" s="1103"/>
      <c r="EB395" s="1103"/>
      <c r="EC395" s="1103"/>
      <c r="ED395" s="1103"/>
      <c r="EE395" s="1103"/>
      <c r="EF395" s="1103"/>
      <c r="EG395" s="1103"/>
      <c r="EH395" s="1103"/>
      <c r="EI395" s="1103"/>
      <c r="EJ395" s="1103"/>
      <c r="EK395" s="1103"/>
      <c r="EL395" s="1104"/>
      <c r="EM395" s="1103"/>
      <c r="EN395" s="1103"/>
      <c r="EO395" s="1103"/>
      <c r="EP395" s="1103"/>
      <c r="EQ395" s="1103"/>
      <c r="ER395" s="1103"/>
      <c r="ES395" s="1103"/>
      <c r="ET395" s="1103"/>
      <c r="EU395" s="1103"/>
      <c r="EV395" s="1103"/>
      <c r="EW395" s="1103"/>
      <c r="EX395" s="1103"/>
      <c r="EY395" s="1103"/>
      <c r="EZ395" s="1103"/>
      <c r="FA395" s="1103"/>
      <c r="FB395" s="1103"/>
      <c r="FC395" s="1103"/>
      <c r="FD395" s="1103"/>
      <c r="FE395" s="1103"/>
      <c r="FF395" s="1105"/>
      <c r="FG395" s="1103"/>
      <c r="FH395" s="1103"/>
      <c r="FI395" s="1103"/>
      <c r="FJ395" s="1103"/>
      <c r="FK395" s="1103"/>
      <c r="FL395" s="1103"/>
      <c r="FM395" s="1103"/>
      <c r="FN395" s="1103"/>
      <c r="FO395" s="1103"/>
      <c r="FP395" s="1103"/>
      <c r="FQ395" s="1103"/>
      <c r="FR395" s="1103"/>
      <c r="FS395" s="1103"/>
      <c r="FT395" s="1103"/>
      <c r="FU395" s="1103"/>
      <c r="FV395" s="1103"/>
      <c r="FW395" s="1103"/>
      <c r="FX395" s="1103"/>
      <c r="FY395" s="1103"/>
      <c r="FZ395" s="1103"/>
      <c r="GA395" s="1103"/>
      <c r="GB395" s="1103"/>
      <c r="GC395" s="1103"/>
      <c r="GD395" s="1107"/>
      <c r="GE395" s="1107"/>
      <c r="GF395" s="1107"/>
      <c r="GG395" s="1107"/>
      <c r="GH395" s="1108"/>
      <c r="GI395" s="1109"/>
      <c r="GJ395" s="1107"/>
      <c r="GK395" s="1107"/>
      <c r="GL395" s="1107"/>
      <c r="GM395" s="1107"/>
      <c r="GN395" s="1107"/>
      <c r="GO395" s="1107"/>
      <c r="GP395" s="1110"/>
      <c r="GQ395" s="1110"/>
      <c r="GR395" s="1110"/>
      <c r="GS395" s="1110"/>
      <c r="GT395" s="1110"/>
      <c r="GU395" s="1110"/>
      <c r="GV395" s="1110"/>
      <c r="GW395" s="1110"/>
      <c r="GX395" s="1110"/>
      <c r="GY395" s="1110"/>
      <c r="GZ395" s="1110"/>
      <c r="HA395" s="1110"/>
      <c r="HB395" s="1110"/>
      <c r="HC395" s="1110"/>
      <c r="HD395" s="1110"/>
      <c r="HE395" s="1110"/>
      <c r="HF395" s="1110"/>
      <c r="HG395" s="1110"/>
      <c r="HH395" s="1110"/>
      <c r="HI395" s="1110"/>
      <c r="HJ395" s="1110"/>
      <c r="HK395" s="1110"/>
      <c r="HL395" s="1110"/>
      <c r="HM395" s="1110"/>
      <c r="HN395" s="1110"/>
      <c r="HO395" s="1110"/>
      <c r="HP395" s="1110"/>
      <c r="HQ395" s="1110"/>
      <c r="HR395" s="1110"/>
      <c r="HS395" s="1110"/>
      <c r="HT395" s="1110"/>
      <c r="HU395" s="1110"/>
      <c r="HV395" s="1110"/>
      <c r="HW395" s="1110"/>
      <c r="HX395" s="1110"/>
      <c r="HY395" s="1110"/>
      <c r="HZ395" s="1110"/>
      <c r="IA395" s="1110"/>
      <c r="IB395" s="1110"/>
      <c r="IC395" s="1110"/>
      <c r="ID395" s="1109"/>
      <c r="IE395" s="1109"/>
      <c r="IF395" s="1110"/>
      <c r="IG395" s="1111"/>
      <c r="IH395" s="1110"/>
      <c r="II395" s="1110"/>
      <c r="IJ395" s="1110"/>
      <c r="IK395" s="1110"/>
      <c r="IL395" s="1110"/>
      <c r="IM395" s="1110"/>
      <c r="IN395" s="1110"/>
      <c r="IO395" s="1110"/>
      <c r="IP395" s="1110"/>
      <c r="IQ395" s="1110"/>
      <c r="IR395" s="1110"/>
      <c r="IS395" s="1110"/>
      <c r="IT395" s="1110"/>
      <c r="IU395" s="1110"/>
      <c r="IV395" s="1110"/>
      <c r="IW395" s="1110"/>
      <c r="IX395" s="1110"/>
      <c r="IY395" s="1110"/>
      <c r="IZ395" s="1110"/>
      <c r="JA395" s="1110"/>
      <c r="JB395" s="1110"/>
      <c r="JC395" s="1110"/>
      <c r="JD395" s="1110"/>
      <c r="JE395" s="1110"/>
      <c r="JF395" s="1110"/>
      <c r="JG395" s="1110"/>
      <c r="JH395" s="1110"/>
      <c r="JI395" s="1110"/>
      <c r="JJ395" s="1110"/>
      <c r="JK395" s="1112"/>
    </row>
    <row r="396" spans="1:271" ht="18.95" hidden="1" customHeight="1">
      <c r="A396" s="1179"/>
      <c r="B396" s="1123"/>
      <c r="C396" s="1115"/>
      <c r="D396" s="1115"/>
      <c r="E396" s="1116"/>
      <c r="F396" s="1116"/>
      <c r="G396" s="1116"/>
      <c r="H396" s="1115"/>
      <c r="I396" s="1117"/>
      <c r="J396" s="1117"/>
      <c r="K396" s="1118"/>
      <c r="L396" s="1118"/>
      <c r="M396" s="1118"/>
      <c r="N396" s="1119"/>
      <c r="O396" s="1120"/>
      <c r="P396" s="1121"/>
      <c r="Q396" s="1119"/>
      <c r="R396" s="1119"/>
      <c r="S396" s="1119"/>
      <c r="T396" s="1119"/>
      <c r="U396" s="1119"/>
      <c r="V396" s="1119"/>
      <c r="W396" s="1044"/>
      <c r="X396" s="1119"/>
      <c r="Y396" s="1124"/>
      <c r="Z396" s="1124"/>
      <c r="AA396" s="1103"/>
      <c r="AB396" s="1103"/>
      <c r="AC396" s="1103"/>
      <c r="AD396" s="1103"/>
      <c r="AE396" s="1103"/>
      <c r="AF396" s="1103"/>
      <c r="AG396" s="1103"/>
      <c r="AH396" s="1103"/>
      <c r="AI396" s="1103"/>
      <c r="AJ396" s="1103"/>
      <c r="AK396" s="1103"/>
      <c r="AL396" s="1103"/>
      <c r="AM396" s="1104"/>
      <c r="AN396" s="1104"/>
      <c r="AO396" s="1103"/>
      <c r="AP396" s="1103"/>
      <c r="AQ396" s="1103"/>
      <c r="AR396" s="1103"/>
      <c r="AS396" s="1103"/>
      <c r="AT396" s="1103"/>
      <c r="AU396" s="1103"/>
      <c r="AV396" s="1103"/>
      <c r="AW396" s="1103"/>
      <c r="AX396" s="1103"/>
      <c r="AY396" s="1103"/>
      <c r="AZ396" s="1103"/>
      <c r="BA396" s="1103"/>
      <c r="BB396" s="1103"/>
      <c r="BC396" s="1103"/>
      <c r="BD396" s="1103"/>
      <c r="BE396" s="1103"/>
      <c r="BF396" s="1103"/>
      <c r="BG396" s="1103"/>
      <c r="BH396" s="1103"/>
      <c r="BI396" s="1103"/>
      <c r="BJ396" s="1103"/>
      <c r="BK396" s="1103"/>
      <c r="BL396" s="1103"/>
      <c r="BM396" s="1103"/>
      <c r="BN396" s="1103"/>
      <c r="BO396" s="1103"/>
      <c r="BP396" s="1103"/>
      <c r="BQ396" s="1103"/>
      <c r="BR396" s="1103"/>
      <c r="BS396" s="1103"/>
      <c r="BT396" s="1103"/>
      <c r="BU396" s="1103"/>
      <c r="BV396" s="1103"/>
      <c r="BW396" s="1103"/>
      <c r="BX396" s="1103"/>
      <c r="BY396" s="1103"/>
      <c r="BZ396" s="1103"/>
      <c r="CA396" s="1103"/>
      <c r="CB396" s="1103"/>
      <c r="CC396" s="1103"/>
      <c r="CD396" s="1103"/>
      <c r="CE396" s="1103"/>
      <c r="CF396" s="1103"/>
      <c r="CG396" s="1103"/>
      <c r="CH396" s="1103"/>
      <c r="CI396" s="1103"/>
      <c r="CJ396" s="1103"/>
      <c r="CK396" s="1103"/>
      <c r="CL396" s="1103"/>
      <c r="CM396" s="1103"/>
      <c r="CN396" s="1103"/>
      <c r="CO396" s="1103"/>
      <c r="CP396" s="1103"/>
      <c r="CQ396" s="1103"/>
      <c r="CR396" s="1103"/>
      <c r="CS396" s="1103"/>
      <c r="CT396" s="1103"/>
      <c r="CU396" s="1103"/>
      <c r="CV396" s="1103"/>
      <c r="CW396" s="1103"/>
      <c r="CX396" s="1103"/>
      <c r="CY396" s="1103"/>
      <c r="CZ396" s="1103"/>
      <c r="DA396" s="1103"/>
      <c r="DB396" s="1103"/>
      <c r="DC396" s="1103"/>
      <c r="DD396" s="1103"/>
      <c r="DE396" s="1103"/>
      <c r="DF396" s="1103"/>
      <c r="DG396" s="1103"/>
      <c r="DH396" s="1103"/>
      <c r="DI396" s="1103"/>
      <c r="DJ396" s="1103"/>
      <c r="DK396" s="1104"/>
      <c r="DL396" s="1103"/>
      <c r="DM396" s="1103"/>
      <c r="DN396" s="1103"/>
      <c r="DO396" s="1103"/>
      <c r="DP396" s="1103"/>
      <c r="DQ396" s="1103"/>
      <c r="DR396" s="1103"/>
      <c r="DS396" s="1103"/>
      <c r="DT396" s="1103"/>
      <c r="DU396" s="1103"/>
      <c r="DV396" s="1103"/>
      <c r="DW396" s="1103"/>
      <c r="DX396" s="1103"/>
      <c r="DY396" s="1103"/>
      <c r="DZ396" s="1103"/>
      <c r="EA396" s="1103"/>
      <c r="EB396" s="1103"/>
      <c r="EC396" s="1103"/>
      <c r="ED396" s="1103"/>
      <c r="EE396" s="1103"/>
      <c r="EF396" s="1103"/>
      <c r="EG396" s="1103"/>
      <c r="EH396" s="1103"/>
      <c r="EI396" s="1103"/>
      <c r="EJ396" s="1103"/>
      <c r="EK396" s="1103"/>
      <c r="EL396" s="1104"/>
      <c r="EM396" s="1103"/>
      <c r="EN396" s="1103"/>
      <c r="EO396" s="1103"/>
      <c r="EP396" s="1103"/>
      <c r="EQ396" s="1103"/>
      <c r="ER396" s="1103"/>
      <c r="ES396" s="1103"/>
      <c r="ET396" s="1103"/>
      <c r="EU396" s="1103"/>
      <c r="EV396" s="1103"/>
      <c r="EW396" s="1103"/>
      <c r="EX396" s="1103"/>
      <c r="EY396" s="1103"/>
      <c r="EZ396" s="1103"/>
      <c r="FA396" s="1103"/>
      <c r="FB396" s="1103"/>
      <c r="FC396" s="1103"/>
      <c r="FD396" s="1103"/>
      <c r="FE396" s="1103"/>
      <c r="FF396" s="1105"/>
      <c r="FG396" s="1103"/>
      <c r="FH396" s="1103"/>
      <c r="FI396" s="1103"/>
      <c r="FJ396" s="1103"/>
      <c r="FK396" s="1103"/>
      <c r="FL396" s="1103"/>
      <c r="FM396" s="1103"/>
      <c r="FN396" s="1103"/>
      <c r="FO396" s="1103"/>
      <c r="FP396" s="1103"/>
      <c r="FQ396" s="1103"/>
      <c r="FR396" s="1103"/>
      <c r="FS396" s="1103"/>
      <c r="FT396" s="1103"/>
      <c r="FU396" s="1103"/>
      <c r="FV396" s="1103"/>
      <c r="FW396" s="1103"/>
      <c r="FX396" s="1103"/>
      <c r="FY396" s="1103"/>
      <c r="FZ396" s="1103"/>
      <c r="GA396" s="1103"/>
      <c r="GB396" s="1103"/>
      <c r="GC396" s="1103"/>
      <c r="GD396" s="1107"/>
      <c r="GE396" s="1107"/>
      <c r="GF396" s="1107"/>
      <c r="GG396" s="1107"/>
      <c r="GH396" s="1108"/>
      <c r="GI396" s="1109"/>
      <c r="GJ396" s="1107"/>
      <c r="GK396" s="1107"/>
      <c r="GL396" s="1107"/>
      <c r="GM396" s="1107"/>
      <c r="GN396" s="1107"/>
      <c r="GO396" s="1107"/>
      <c r="GP396" s="1110"/>
      <c r="GQ396" s="1110"/>
      <c r="GR396" s="1110"/>
      <c r="GS396" s="1110"/>
      <c r="GT396" s="1110"/>
      <c r="GU396" s="1110"/>
      <c r="GV396" s="1110"/>
      <c r="GW396" s="1110"/>
      <c r="GX396" s="1110"/>
      <c r="GY396" s="1110"/>
      <c r="GZ396" s="1110"/>
      <c r="HA396" s="1110"/>
      <c r="HB396" s="1110"/>
      <c r="HC396" s="1110"/>
      <c r="HD396" s="1110"/>
      <c r="HE396" s="1110"/>
      <c r="HF396" s="1110"/>
      <c r="HG396" s="1110"/>
      <c r="HH396" s="1110"/>
      <c r="HI396" s="1110"/>
      <c r="HJ396" s="1110"/>
      <c r="HK396" s="1110"/>
      <c r="HL396" s="1110"/>
      <c r="HM396" s="1110"/>
      <c r="HN396" s="1110"/>
      <c r="HO396" s="1110"/>
      <c r="HP396" s="1110"/>
      <c r="HQ396" s="1110"/>
      <c r="HR396" s="1110"/>
      <c r="HS396" s="1110"/>
      <c r="HT396" s="1110"/>
      <c r="HU396" s="1110"/>
      <c r="HV396" s="1110"/>
      <c r="HW396" s="1110"/>
      <c r="HX396" s="1110"/>
      <c r="HY396" s="1110"/>
      <c r="HZ396" s="1110"/>
      <c r="IA396" s="1110"/>
      <c r="IB396" s="1110"/>
      <c r="IC396" s="1110"/>
      <c r="ID396" s="1109"/>
      <c r="IE396" s="1109"/>
      <c r="IF396" s="1110"/>
      <c r="IG396" s="1111"/>
      <c r="IH396" s="1110"/>
      <c r="II396" s="1110"/>
      <c r="IJ396" s="1110"/>
      <c r="IK396" s="1110"/>
      <c r="IL396" s="1110"/>
      <c r="IM396" s="1110"/>
      <c r="IN396" s="1110"/>
      <c r="IO396" s="1110"/>
      <c r="IP396" s="1110"/>
      <c r="IQ396" s="1110"/>
      <c r="IR396" s="1110"/>
      <c r="IS396" s="1110"/>
      <c r="IT396" s="1110"/>
      <c r="IU396" s="1110"/>
      <c r="IV396" s="1110"/>
      <c r="IW396" s="1110"/>
      <c r="IX396" s="1110"/>
      <c r="IY396" s="1110"/>
      <c r="IZ396" s="1110"/>
      <c r="JA396" s="1110"/>
      <c r="JB396" s="1110"/>
      <c r="JC396" s="1110"/>
      <c r="JD396" s="1110"/>
      <c r="JE396" s="1110"/>
      <c r="JF396" s="1110"/>
      <c r="JG396" s="1110"/>
      <c r="JH396" s="1110"/>
      <c r="JI396" s="1110"/>
      <c r="JJ396" s="1110"/>
      <c r="JK396" s="1112"/>
    </row>
    <row r="397" spans="1:271" ht="18.95" hidden="1" customHeight="1">
      <c r="A397" s="1179"/>
      <c r="B397" s="1123"/>
      <c r="C397" s="1115"/>
      <c r="D397" s="1115"/>
      <c r="E397" s="1116"/>
      <c r="F397" s="1116"/>
      <c r="G397" s="1116"/>
      <c r="H397" s="1115"/>
      <c r="I397" s="1117"/>
      <c r="J397" s="1117"/>
      <c r="K397" s="1118"/>
      <c r="L397" s="1118"/>
      <c r="M397" s="1118"/>
      <c r="N397" s="1119"/>
      <c r="O397" s="1120"/>
      <c r="P397" s="1121"/>
      <c r="Q397" s="1119"/>
      <c r="R397" s="1119"/>
      <c r="S397" s="1119"/>
      <c r="T397" s="1119"/>
      <c r="U397" s="1119"/>
      <c r="V397" s="1119"/>
      <c r="W397" s="1044"/>
      <c r="X397" s="1119"/>
      <c r="Y397" s="1124"/>
      <c r="Z397" s="1124"/>
      <c r="AA397" s="1103"/>
      <c r="AB397" s="1103"/>
      <c r="AC397" s="1103"/>
      <c r="AD397" s="1103"/>
      <c r="AE397" s="1103"/>
      <c r="AF397" s="1103"/>
      <c r="AG397" s="1103"/>
      <c r="AH397" s="1103"/>
      <c r="AI397" s="1103"/>
      <c r="AJ397" s="1103"/>
      <c r="AK397" s="1103"/>
      <c r="AL397" s="1103"/>
      <c r="AM397" s="1104"/>
      <c r="AN397" s="1104"/>
      <c r="AO397" s="1103"/>
      <c r="AP397" s="1103"/>
      <c r="AQ397" s="1103"/>
      <c r="AR397" s="1103"/>
      <c r="AS397" s="1103"/>
      <c r="AT397" s="1103"/>
      <c r="AU397" s="1103"/>
      <c r="AV397" s="1103"/>
      <c r="AW397" s="1103"/>
      <c r="AX397" s="1103"/>
      <c r="AY397" s="1103"/>
      <c r="AZ397" s="1103"/>
      <c r="BA397" s="1103"/>
      <c r="BB397" s="1103"/>
      <c r="BC397" s="1103"/>
      <c r="BD397" s="1103"/>
      <c r="BE397" s="1103"/>
      <c r="BF397" s="1103"/>
      <c r="BG397" s="1103"/>
      <c r="BH397" s="1103"/>
      <c r="BI397" s="1103"/>
      <c r="BJ397" s="1103"/>
      <c r="BK397" s="1103"/>
      <c r="BL397" s="1103"/>
      <c r="BM397" s="1103"/>
      <c r="BN397" s="1103"/>
      <c r="BO397" s="1103"/>
      <c r="BP397" s="1103"/>
      <c r="BQ397" s="1103"/>
      <c r="BR397" s="1103"/>
      <c r="BS397" s="1103"/>
      <c r="BT397" s="1103"/>
      <c r="BU397" s="1103"/>
      <c r="BV397" s="1103"/>
      <c r="BW397" s="1103"/>
      <c r="BX397" s="1103"/>
      <c r="BY397" s="1103"/>
      <c r="BZ397" s="1103"/>
      <c r="CA397" s="1103"/>
      <c r="CB397" s="1103"/>
      <c r="CC397" s="1103"/>
      <c r="CD397" s="1103"/>
      <c r="CE397" s="1103"/>
      <c r="CF397" s="1103"/>
      <c r="CG397" s="1103"/>
      <c r="CH397" s="1103"/>
      <c r="CI397" s="1103"/>
      <c r="CJ397" s="1103"/>
      <c r="CK397" s="1103"/>
      <c r="CL397" s="1103"/>
      <c r="CM397" s="1103"/>
      <c r="CN397" s="1103"/>
      <c r="CO397" s="1103"/>
      <c r="CP397" s="1103"/>
      <c r="CQ397" s="1103"/>
      <c r="CR397" s="1103"/>
      <c r="CS397" s="1103"/>
      <c r="CT397" s="1103"/>
      <c r="CU397" s="1103"/>
      <c r="CV397" s="1103"/>
      <c r="CW397" s="1103"/>
      <c r="CX397" s="1103"/>
      <c r="CY397" s="1103"/>
      <c r="CZ397" s="1103"/>
      <c r="DA397" s="1103"/>
      <c r="DB397" s="1103"/>
      <c r="DC397" s="1103"/>
      <c r="DD397" s="1103"/>
      <c r="DE397" s="1103"/>
      <c r="DF397" s="1103"/>
      <c r="DG397" s="1103"/>
      <c r="DH397" s="1103"/>
      <c r="DI397" s="1103"/>
      <c r="DJ397" s="1103"/>
      <c r="DK397" s="1104"/>
      <c r="DL397" s="1103"/>
      <c r="DM397" s="1103"/>
      <c r="DN397" s="1103"/>
      <c r="DO397" s="1103"/>
      <c r="DP397" s="1103"/>
      <c r="DQ397" s="1103"/>
      <c r="DR397" s="1103"/>
      <c r="DS397" s="1103"/>
      <c r="DT397" s="1103"/>
      <c r="DU397" s="1103"/>
      <c r="DV397" s="1103"/>
      <c r="DW397" s="1103"/>
      <c r="DX397" s="1103"/>
      <c r="DY397" s="1103"/>
      <c r="DZ397" s="1103"/>
      <c r="EA397" s="1103"/>
      <c r="EB397" s="1103"/>
      <c r="EC397" s="1103"/>
      <c r="ED397" s="1103"/>
      <c r="EE397" s="1103"/>
      <c r="EF397" s="1103"/>
      <c r="EG397" s="1103"/>
      <c r="EH397" s="1103"/>
      <c r="EI397" s="1103"/>
      <c r="EJ397" s="1103"/>
      <c r="EK397" s="1103"/>
      <c r="EL397" s="1104"/>
      <c r="EM397" s="1103"/>
      <c r="EN397" s="1103"/>
      <c r="EO397" s="1103"/>
      <c r="EP397" s="1103"/>
      <c r="EQ397" s="1103"/>
      <c r="ER397" s="1103"/>
      <c r="ES397" s="1103"/>
      <c r="ET397" s="1103"/>
      <c r="EU397" s="1103"/>
      <c r="EV397" s="1103"/>
      <c r="EW397" s="1103"/>
      <c r="EX397" s="1103"/>
      <c r="EY397" s="1103"/>
      <c r="EZ397" s="1103"/>
      <c r="FA397" s="1103"/>
      <c r="FB397" s="1103"/>
      <c r="FC397" s="1103"/>
      <c r="FD397" s="1103"/>
      <c r="FE397" s="1103"/>
      <c r="FF397" s="1105"/>
      <c r="FG397" s="1103"/>
      <c r="FH397" s="1103"/>
      <c r="FI397" s="1103"/>
      <c r="FJ397" s="1103"/>
      <c r="FK397" s="1103"/>
      <c r="FL397" s="1103"/>
      <c r="FM397" s="1103"/>
      <c r="FN397" s="1103"/>
      <c r="FO397" s="1103"/>
      <c r="FP397" s="1103"/>
      <c r="FQ397" s="1103"/>
      <c r="FR397" s="1103"/>
      <c r="FS397" s="1103"/>
      <c r="FT397" s="1103"/>
      <c r="FU397" s="1103"/>
      <c r="FV397" s="1103"/>
      <c r="FW397" s="1103"/>
      <c r="FX397" s="1103"/>
      <c r="FY397" s="1103"/>
      <c r="FZ397" s="1103"/>
      <c r="GA397" s="1103"/>
      <c r="GB397" s="1103"/>
      <c r="GC397" s="1103"/>
      <c r="GD397" s="1107"/>
      <c r="GE397" s="1107"/>
      <c r="GF397" s="1107"/>
      <c r="GG397" s="1107"/>
      <c r="GH397" s="1108"/>
      <c r="GI397" s="1109"/>
      <c r="GJ397" s="1107"/>
      <c r="GK397" s="1107"/>
      <c r="GL397" s="1107"/>
      <c r="GM397" s="1107"/>
      <c r="GN397" s="1107"/>
      <c r="GO397" s="1107"/>
      <c r="GP397" s="1110"/>
      <c r="GQ397" s="1110"/>
      <c r="GR397" s="1110"/>
      <c r="GS397" s="1110"/>
      <c r="GT397" s="1110"/>
      <c r="GU397" s="1110"/>
      <c r="GV397" s="1110"/>
      <c r="GW397" s="1110"/>
      <c r="GX397" s="1110"/>
      <c r="GY397" s="1110"/>
      <c r="GZ397" s="1110"/>
      <c r="HA397" s="1110"/>
      <c r="HB397" s="1110"/>
      <c r="HC397" s="1110"/>
      <c r="HD397" s="1110"/>
      <c r="HE397" s="1110"/>
      <c r="HF397" s="1110"/>
      <c r="HG397" s="1110"/>
      <c r="HH397" s="1110"/>
      <c r="HI397" s="1110"/>
      <c r="HJ397" s="1110"/>
      <c r="HK397" s="1110"/>
      <c r="HL397" s="1110"/>
      <c r="HM397" s="1110"/>
      <c r="HN397" s="1110"/>
      <c r="HO397" s="1110"/>
      <c r="HP397" s="1110"/>
      <c r="HQ397" s="1110"/>
      <c r="HR397" s="1110"/>
      <c r="HS397" s="1110"/>
      <c r="HT397" s="1110"/>
      <c r="HU397" s="1110"/>
      <c r="HV397" s="1110"/>
      <c r="HW397" s="1110"/>
      <c r="HX397" s="1110"/>
      <c r="HY397" s="1110"/>
      <c r="HZ397" s="1110"/>
      <c r="IA397" s="1110"/>
      <c r="IB397" s="1110"/>
      <c r="IC397" s="1110"/>
      <c r="ID397" s="1109"/>
      <c r="IE397" s="1109"/>
      <c r="IF397" s="1110"/>
      <c r="IG397" s="1111"/>
      <c r="IH397" s="1110"/>
      <c r="II397" s="1110"/>
      <c r="IJ397" s="1110"/>
      <c r="IK397" s="1110"/>
      <c r="IL397" s="1110"/>
      <c r="IM397" s="1110"/>
      <c r="IN397" s="1110"/>
      <c r="IO397" s="1110"/>
      <c r="IP397" s="1110"/>
      <c r="IQ397" s="1110"/>
      <c r="IR397" s="1110"/>
      <c r="IS397" s="1110"/>
      <c r="IT397" s="1110"/>
      <c r="IU397" s="1110"/>
      <c r="IV397" s="1110"/>
      <c r="IW397" s="1110"/>
      <c r="IX397" s="1110"/>
      <c r="IY397" s="1110"/>
      <c r="IZ397" s="1110"/>
      <c r="JA397" s="1110"/>
      <c r="JB397" s="1110"/>
      <c r="JC397" s="1110"/>
      <c r="JD397" s="1110"/>
      <c r="JE397" s="1110"/>
      <c r="JF397" s="1110"/>
      <c r="JG397" s="1110"/>
      <c r="JH397" s="1110"/>
      <c r="JI397" s="1110"/>
      <c r="JJ397" s="1110"/>
      <c r="JK397" s="1112"/>
    </row>
    <row r="398" spans="1:271" ht="18.95" hidden="1" customHeight="1">
      <c r="A398" s="1179"/>
      <c r="B398" s="1123"/>
      <c r="C398" s="1115"/>
      <c r="D398" s="1115"/>
      <c r="E398" s="1116"/>
      <c r="F398" s="1116"/>
      <c r="G398" s="1116"/>
      <c r="H398" s="1115"/>
      <c r="I398" s="1117"/>
      <c r="J398" s="1117"/>
      <c r="K398" s="1118"/>
      <c r="L398" s="1118"/>
      <c r="M398" s="1118"/>
      <c r="N398" s="1119"/>
      <c r="O398" s="1120"/>
      <c r="P398" s="1121"/>
      <c r="Q398" s="1119"/>
      <c r="R398" s="1119"/>
      <c r="S398" s="1119"/>
      <c r="T398" s="1119"/>
      <c r="U398" s="1119"/>
      <c r="V398" s="1119"/>
      <c r="W398" s="1044"/>
      <c r="X398" s="1119"/>
      <c r="Y398" s="1124"/>
      <c r="Z398" s="1124"/>
      <c r="AA398" s="1103"/>
      <c r="AB398" s="1103"/>
      <c r="AC398" s="1103"/>
      <c r="AD398" s="1103"/>
      <c r="AE398" s="1103"/>
      <c r="AF398" s="1103"/>
      <c r="AG398" s="1103"/>
      <c r="AH398" s="1103"/>
      <c r="AI398" s="1103"/>
      <c r="AJ398" s="1103"/>
      <c r="AK398" s="1103"/>
      <c r="AL398" s="1103"/>
      <c r="AM398" s="1104"/>
      <c r="AN398" s="1104"/>
      <c r="AO398" s="1103"/>
      <c r="AP398" s="1103"/>
      <c r="AQ398" s="1103"/>
      <c r="AR398" s="1103"/>
      <c r="AS398" s="1103"/>
      <c r="AT398" s="1103"/>
      <c r="AU398" s="1103"/>
      <c r="AV398" s="1103"/>
      <c r="AW398" s="1103"/>
      <c r="AX398" s="1103"/>
      <c r="AY398" s="1103"/>
      <c r="AZ398" s="1103"/>
      <c r="BA398" s="1103"/>
      <c r="BB398" s="1103"/>
      <c r="BC398" s="1103"/>
      <c r="BD398" s="1103"/>
      <c r="BE398" s="1103"/>
      <c r="BF398" s="1103"/>
      <c r="BG398" s="1103"/>
      <c r="BH398" s="1103"/>
      <c r="BI398" s="1103"/>
      <c r="BJ398" s="1103"/>
      <c r="BK398" s="1103"/>
      <c r="BL398" s="1103"/>
      <c r="BM398" s="1103"/>
      <c r="BN398" s="1103"/>
      <c r="BO398" s="1103"/>
      <c r="BP398" s="1103"/>
      <c r="BQ398" s="1103"/>
      <c r="BR398" s="1103"/>
      <c r="BS398" s="1103"/>
      <c r="BT398" s="1103"/>
      <c r="BU398" s="1103"/>
      <c r="BV398" s="1103"/>
      <c r="BW398" s="1103"/>
      <c r="BX398" s="1103"/>
      <c r="BY398" s="1103"/>
      <c r="BZ398" s="1103"/>
      <c r="CA398" s="1103"/>
      <c r="CB398" s="1103"/>
      <c r="CC398" s="1103"/>
      <c r="CD398" s="1103"/>
      <c r="CE398" s="1103"/>
      <c r="CF398" s="1103"/>
      <c r="CG398" s="1103"/>
      <c r="CH398" s="1103"/>
      <c r="CI398" s="1103"/>
      <c r="CJ398" s="1103"/>
      <c r="CK398" s="1103"/>
      <c r="CL398" s="1103"/>
      <c r="CM398" s="1103"/>
      <c r="CN398" s="1103"/>
      <c r="CO398" s="1103"/>
      <c r="CP398" s="1103"/>
      <c r="CQ398" s="1103"/>
      <c r="CR398" s="1103"/>
      <c r="CS398" s="1103"/>
      <c r="CT398" s="1103"/>
      <c r="CU398" s="1103"/>
      <c r="CV398" s="1103"/>
      <c r="CW398" s="1103"/>
      <c r="CX398" s="1103"/>
      <c r="CY398" s="1103"/>
      <c r="CZ398" s="1103"/>
      <c r="DA398" s="1103"/>
      <c r="DB398" s="1103"/>
      <c r="DC398" s="1103"/>
      <c r="DD398" s="1103"/>
      <c r="DE398" s="1103"/>
      <c r="DF398" s="1103"/>
      <c r="DG398" s="1103"/>
      <c r="DH398" s="1103"/>
      <c r="DI398" s="1103"/>
      <c r="DJ398" s="1103"/>
      <c r="DK398" s="1104"/>
      <c r="DL398" s="1103"/>
      <c r="DM398" s="1103"/>
      <c r="DN398" s="1103"/>
      <c r="DO398" s="1103"/>
      <c r="DP398" s="1103"/>
      <c r="DQ398" s="1103"/>
      <c r="DR398" s="1103"/>
      <c r="DS398" s="1103"/>
      <c r="DT398" s="1103"/>
      <c r="DU398" s="1103"/>
      <c r="DV398" s="1103"/>
      <c r="DW398" s="1103"/>
      <c r="DX398" s="1103"/>
      <c r="DY398" s="1103"/>
      <c r="DZ398" s="1103"/>
      <c r="EA398" s="1103"/>
      <c r="EB398" s="1103"/>
      <c r="EC398" s="1103"/>
      <c r="ED398" s="1103"/>
      <c r="EE398" s="1103"/>
      <c r="EF398" s="1103"/>
      <c r="EG398" s="1103"/>
      <c r="EH398" s="1103"/>
      <c r="EI398" s="1103"/>
      <c r="EJ398" s="1103"/>
      <c r="EK398" s="1103"/>
      <c r="EL398" s="1104"/>
      <c r="EM398" s="1103"/>
      <c r="EN398" s="1103"/>
      <c r="EO398" s="1103"/>
      <c r="EP398" s="1103"/>
      <c r="EQ398" s="1103"/>
      <c r="ER398" s="1103"/>
      <c r="ES398" s="1103"/>
      <c r="ET398" s="1103"/>
      <c r="EU398" s="1103"/>
      <c r="EV398" s="1103"/>
      <c r="EW398" s="1103"/>
      <c r="EX398" s="1103"/>
      <c r="EY398" s="1103"/>
      <c r="EZ398" s="1103"/>
      <c r="FA398" s="1103"/>
      <c r="FB398" s="1103"/>
      <c r="FC398" s="1103"/>
      <c r="FD398" s="1103"/>
      <c r="FE398" s="1103"/>
      <c r="FF398" s="1105"/>
      <c r="FG398" s="1103"/>
      <c r="FH398" s="1103"/>
      <c r="FI398" s="1103"/>
      <c r="FJ398" s="1103"/>
      <c r="FK398" s="1103"/>
      <c r="FL398" s="1103"/>
      <c r="FM398" s="1103"/>
      <c r="FN398" s="1103"/>
      <c r="FO398" s="1103"/>
      <c r="FP398" s="1103"/>
      <c r="FQ398" s="1103"/>
      <c r="FR398" s="1103"/>
      <c r="FS398" s="1103"/>
      <c r="FT398" s="1103"/>
      <c r="FU398" s="1103"/>
      <c r="FV398" s="1103"/>
      <c r="FW398" s="1103"/>
      <c r="FX398" s="1103"/>
      <c r="FY398" s="1103"/>
      <c r="FZ398" s="1103"/>
      <c r="GA398" s="1103"/>
      <c r="GB398" s="1103"/>
      <c r="GC398" s="1103"/>
      <c r="GD398" s="1107"/>
      <c r="GE398" s="1107"/>
      <c r="GF398" s="1107"/>
      <c r="GG398" s="1107"/>
      <c r="GH398" s="1108"/>
      <c r="GI398" s="1109"/>
      <c r="GJ398" s="1107"/>
      <c r="GK398" s="1107"/>
      <c r="GL398" s="1107"/>
      <c r="GM398" s="1107"/>
      <c r="GN398" s="1107"/>
      <c r="GO398" s="1107"/>
      <c r="GP398" s="1110"/>
      <c r="GQ398" s="1110"/>
      <c r="GR398" s="1110"/>
      <c r="GS398" s="1110"/>
      <c r="GT398" s="1110"/>
      <c r="GU398" s="1110"/>
      <c r="GV398" s="1110"/>
      <c r="GW398" s="1110"/>
      <c r="GX398" s="1110"/>
      <c r="GY398" s="1110"/>
      <c r="GZ398" s="1110"/>
      <c r="HA398" s="1110"/>
      <c r="HB398" s="1110"/>
      <c r="HC398" s="1110"/>
      <c r="HD398" s="1110"/>
      <c r="HE398" s="1110"/>
      <c r="HF398" s="1110"/>
      <c r="HG398" s="1110"/>
      <c r="HH398" s="1110"/>
      <c r="HI398" s="1110"/>
      <c r="HJ398" s="1110"/>
      <c r="HK398" s="1110"/>
      <c r="HL398" s="1110"/>
      <c r="HM398" s="1110"/>
      <c r="HN398" s="1110"/>
      <c r="HO398" s="1110"/>
      <c r="HP398" s="1110"/>
      <c r="HQ398" s="1110"/>
      <c r="HR398" s="1110"/>
      <c r="HS398" s="1110"/>
      <c r="HT398" s="1110"/>
      <c r="HU398" s="1110"/>
      <c r="HV398" s="1110"/>
      <c r="HW398" s="1110"/>
      <c r="HX398" s="1110"/>
      <c r="HY398" s="1110"/>
      <c r="HZ398" s="1110"/>
      <c r="IA398" s="1110"/>
      <c r="IB398" s="1110"/>
      <c r="IC398" s="1110"/>
      <c r="ID398" s="1109"/>
      <c r="IE398" s="1109"/>
      <c r="IF398" s="1110"/>
      <c r="IG398" s="1111"/>
      <c r="IH398" s="1110"/>
      <c r="II398" s="1110"/>
      <c r="IJ398" s="1110"/>
      <c r="IK398" s="1110"/>
      <c r="IL398" s="1110"/>
      <c r="IM398" s="1110"/>
      <c r="IN398" s="1110"/>
      <c r="IO398" s="1110"/>
      <c r="IP398" s="1110"/>
      <c r="IQ398" s="1110"/>
      <c r="IR398" s="1110"/>
      <c r="IS398" s="1110"/>
      <c r="IT398" s="1110"/>
      <c r="IU398" s="1110"/>
      <c r="IV398" s="1110"/>
      <c r="IW398" s="1110"/>
      <c r="IX398" s="1110"/>
      <c r="IY398" s="1110"/>
      <c r="IZ398" s="1110"/>
      <c r="JA398" s="1110"/>
      <c r="JB398" s="1110"/>
      <c r="JC398" s="1110"/>
      <c r="JD398" s="1110"/>
      <c r="JE398" s="1110"/>
      <c r="JF398" s="1110"/>
      <c r="JG398" s="1110"/>
      <c r="JH398" s="1110"/>
      <c r="JI398" s="1110"/>
      <c r="JJ398" s="1110"/>
      <c r="JK398" s="1112"/>
    </row>
    <row r="399" spans="1:271" ht="18.95" hidden="1" customHeight="1">
      <c r="A399" s="1179"/>
      <c r="B399" s="1123"/>
      <c r="C399" s="1115"/>
      <c r="D399" s="1115"/>
      <c r="E399" s="1116"/>
      <c r="F399" s="1116"/>
      <c r="G399" s="1116"/>
      <c r="H399" s="1115"/>
      <c r="I399" s="1117"/>
      <c r="J399" s="1117"/>
      <c r="K399" s="1118"/>
      <c r="L399" s="1118"/>
      <c r="M399" s="1118"/>
      <c r="N399" s="1119"/>
      <c r="O399" s="1120"/>
      <c r="P399" s="1121"/>
      <c r="Q399" s="1119"/>
      <c r="R399" s="1119"/>
      <c r="S399" s="1119"/>
      <c r="T399" s="1119"/>
      <c r="U399" s="1119"/>
      <c r="V399" s="1119"/>
      <c r="W399" s="1044"/>
      <c r="X399" s="1119"/>
      <c r="Y399" s="1124"/>
      <c r="Z399" s="1124"/>
      <c r="AA399" s="1103"/>
      <c r="AB399" s="1103"/>
      <c r="AC399" s="1103"/>
      <c r="AD399" s="1103"/>
      <c r="AE399" s="1103"/>
      <c r="AF399" s="1103"/>
      <c r="AG399" s="1103"/>
      <c r="AH399" s="1103"/>
      <c r="AI399" s="1103"/>
      <c r="AJ399" s="1103"/>
      <c r="AK399" s="1103"/>
      <c r="AL399" s="1103"/>
      <c r="AM399" s="1104"/>
      <c r="AN399" s="1104"/>
      <c r="AO399" s="1103"/>
      <c r="AP399" s="1103"/>
      <c r="AQ399" s="1103"/>
      <c r="AR399" s="1103"/>
      <c r="AS399" s="1103"/>
      <c r="AT399" s="1103"/>
      <c r="AU399" s="1103"/>
      <c r="AV399" s="1103"/>
      <c r="AW399" s="1103"/>
      <c r="AX399" s="1103"/>
      <c r="AY399" s="1103"/>
      <c r="AZ399" s="1103"/>
      <c r="BA399" s="1103"/>
      <c r="BB399" s="1103"/>
      <c r="BC399" s="1103"/>
      <c r="BD399" s="1103"/>
      <c r="BE399" s="1103"/>
      <c r="BF399" s="1103"/>
      <c r="BG399" s="1103"/>
      <c r="BH399" s="1103"/>
      <c r="BI399" s="1103"/>
      <c r="BJ399" s="1103"/>
      <c r="BK399" s="1103"/>
      <c r="BL399" s="1103"/>
      <c r="BM399" s="1103"/>
      <c r="BN399" s="1103"/>
      <c r="BO399" s="1103"/>
      <c r="BP399" s="1103"/>
      <c r="BQ399" s="1103"/>
      <c r="BR399" s="1103"/>
      <c r="BS399" s="1103"/>
      <c r="BT399" s="1103"/>
      <c r="BU399" s="1103"/>
      <c r="BV399" s="1103"/>
      <c r="BW399" s="1103"/>
      <c r="BX399" s="1103"/>
      <c r="BY399" s="1103"/>
      <c r="BZ399" s="1103"/>
      <c r="CA399" s="1103"/>
      <c r="CB399" s="1103"/>
      <c r="CC399" s="1103"/>
      <c r="CD399" s="1103"/>
      <c r="CE399" s="1103"/>
      <c r="CF399" s="1103"/>
      <c r="CG399" s="1103"/>
      <c r="CH399" s="1103"/>
      <c r="CI399" s="1103"/>
      <c r="CJ399" s="1103"/>
      <c r="CK399" s="1103"/>
      <c r="CL399" s="1103"/>
      <c r="CM399" s="1103"/>
      <c r="CN399" s="1103"/>
      <c r="CO399" s="1103"/>
      <c r="CP399" s="1103"/>
      <c r="CQ399" s="1103"/>
      <c r="CR399" s="1103"/>
      <c r="CS399" s="1103"/>
      <c r="CT399" s="1103"/>
      <c r="CU399" s="1103"/>
      <c r="CV399" s="1103"/>
      <c r="CW399" s="1103"/>
      <c r="CX399" s="1103"/>
      <c r="CY399" s="1103"/>
      <c r="CZ399" s="1103"/>
      <c r="DA399" s="1103"/>
      <c r="DB399" s="1103"/>
      <c r="DC399" s="1103"/>
      <c r="DD399" s="1103"/>
      <c r="DE399" s="1103"/>
      <c r="DF399" s="1103"/>
      <c r="DG399" s="1103"/>
      <c r="DH399" s="1103"/>
      <c r="DI399" s="1103"/>
      <c r="DJ399" s="1103"/>
      <c r="DK399" s="1104"/>
      <c r="DL399" s="1103"/>
      <c r="DM399" s="1103"/>
      <c r="DN399" s="1103"/>
      <c r="DO399" s="1103"/>
      <c r="DP399" s="1103"/>
      <c r="DQ399" s="1103"/>
      <c r="DR399" s="1103"/>
      <c r="DS399" s="1103"/>
      <c r="DT399" s="1103"/>
      <c r="DU399" s="1103"/>
      <c r="DV399" s="1103"/>
      <c r="DW399" s="1103"/>
      <c r="DX399" s="1103"/>
      <c r="DY399" s="1103"/>
      <c r="DZ399" s="1103"/>
      <c r="EA399" s="1103"/>
      <c r="EB399" s="1103"/>
      <c r="EC399" s="1103"/>
      <c r="ED399" s="1103"/>
      <c r="EE399" s="1103"/>
      <c r="EF399" s="1103"/>
      <c r="EG399" s="1103"/>
      <c r="EH399" s="1103"/>
      <c r="EI399" s="1103"/>
      <c r="EJ399" s="1103"/>
      <c r="EK399" s="1103"/>
      <c r="EL399" s="1104"/>
      <c r="EM399" s="1103"/>
      <c r="EN399" s="1103"/>
      <c r="EO399" s="1103"/>
      <c r="EP399" s="1103"/>
      <c r="EQ399" s="1103"/>
      <c r="ER399" s="1103"/>
      <c r="ES399" s="1103"/>
      <c r="ET399" s="1103"/>
      <c r="EU399" s="1103"/>
      <c r="EV399" s="1103"/>
      <c r="EW399" s="1103"/>
      <c r="EX399" s="1103"/>
      <c r="EY399" s="1103"/>
      <c r="EZ399" s="1103"/>
      <c r="FA399" s="1103"/>
      <c r="FB399" s="1103"/>
      <c r="FC399" s="1103"/>
      <c r="FD399" s="1103"/>
      <c r="FE399" s="1103"/>
      <c r="FF399" s="1105"/>
      <c r="FG399" s="1103"/>
      <c r="FH399" s="1103"/>
      <c r="FI399" s="1103"/>
      <c r="FJ399" s="1103"/>
      <c r="FK399" s="1103"/>
      <c r="FL399" s="1103"/>
      <c r="FM399" s="1103"/>
      <c r="FN399" s="1103"/>
      <c r="FO399" s="1103"/>
      <c r="FP399" s="1103"/>
      <c r="FQ399" s="1103"/>
      <c r="FR399" s="1103"/>
      <c r="FS399" s="1103"/>
      <c r="FT399" s="1103"/>
      <c r="FU399" s="1103"/>
      <c r="FV399" s="1103"/>
      <c r="FW399" s="1103"/>
      <c r="FX399" s="1103"/>
      <c r="FY399" s="1103"/>
      <c r="FZ399" s="1103"/>
      <c r="GA399" s="1103"/>
      <c r="GB399" s="1103"/>
      <c r="GC399" s="1103"/>
      <c r="GD399" s="1107"/>
      <c r="GE399" s="1107"/>
      <c r="GF399" s="1107"/>
      <c r="GG399" s="1107"/>
      <c r="GH399" s="1108"/>
      <c r="GI399" s="1109"/>
      <c r="GJ399" s="1107"/>
      <c r="GK399" s="1107"/>
      <c r="GL399" s="1107"/>
      <c r="GM399" s="1107"/>
      <c r="GN399" s="1107"/>
      <c r="GO399" s="1107"/>
      <c r="GP399" s="1110"/>
      <c r="GQ399" s="1110"/>
      <c r="GR399" s="1110"/>
      <c r="GS399" s="1110"/>
      <c r="GT399" s="1110"/>
      <c r="GU399" s="1110"/>
      <c r="GV399" s="1110"/>
      <c r="GW399" s="1110"/>
      <c r="GX399" s="1110"/>
      <c r="GY399" s="1110"/>
      <c r="GZ399" s="1110"/>
      <c r="HA399" s="1110"/>
      <c r="HB399" s="1110"/>
      <c r="HC399" s="1110"/>
      <c r="HD399" s="1110"/>
      <c r="HE399" s="1110"/>
      <c r="HF399" s="1110"/>
      <c r="HG399" s="1110"/>
      <c r="HH399" s="1110"/>
      <c r="HI399" s="1110"/>
      <c r="HJ399" s="1110"/>
      <c r="HK399" s="1110"/>
      <c r="HL399" s="1110"/>
      <c r="HM399" s="1110"/>
      <c r="HN399" s="1110"/>
      <c r="HO399" s="1110"/>
      <c r="HP399" s="1110"/>
      <c r="HQ399" s="1110"/>
      <c r="HR399" s="1110"/>
      <c r="HS399" s="1110"/>
      <c r="HT399" s="1110"/>
      <c r="HU399" s="1110"/>
      <c r="HV399" s="1110"/>
      <c r="HW399" s="1110"/>
      <c r="HX399" s="1110"/>
      <c r="HY399" s="1110"/>
      <c r="HZ399" s="1110"/>
      <c r="IA399" s="1110"/>
      <c r="IB399" s="1110"/>
      <c r="IC399" s="1110"/>
      <c r="ID399" s="1109"/>
      <c r="IE399" s="1109"/>
      <c r="IF399" s="1110"/>
      <c r="IG399" s="1111"/>
      <c r="IH399" s="1110"/>
      <c r="II399" s="1110"/>
      <c r="IJ399" s="1110"/>
      <c r="IK399" s="1110"/>
      <c r="IL399" s="1110"/>
      <c r="IM399" s="1110"/>
      <c r="IN399" s="1110"/>
      <c r="IO399" s="1110"/>
      <c r="IP399" s="1110"/>
      <c r="IQ399" s="1110"/>
      <c r="IR399" s="1110"/>
      <c r="IS399" s="1110"/>
      <c r="IT399" s="1110"/>
      <c r="IU399" s="1110"/>
      <c r="IV399" s="1110"/>
      <c r="IW399" s="1110"/>
      <c r="IX399" s="1110"/>
      <c r="IY399" s="1110"/>
      <c r="IZ399" s="1110"/>
      <c r="JA399" s="1110"/>
      <c r="JB399" s="1110"/>
      <c r="JC399" s="1110"/>
      <c r="JD399" s="1110"/>
      <c r="JE399" s="1110"/>
      <c r="JF399" s="1110"/>
      <c r="JG399" s="1110"/>
      <c r="JH399" s="1110"/>
      <c r="JI399" s="1110"/>
      <c r="JJ399" s="1110"/>
      <c r="JK399" s="1112"/>
    </row>
    <row r="400" spans="1:271" ht="18.95" hidden="1" customHeight="1">
      <c r="A400" s="1179"/>
      <c r="B400" s="1114"/>
      <c r="C400" s="1115"/>
      <c r="D400" s="1115"/>
      <c r="E400" s="1116"/>
      <c r="F400" s="1116"/>
      <c r="G400" s="1116"/>
      <c r="H400" s="1115"/>
      <c r="I400" s="1117"/>
      <c r="J400" s="1117"/>
      <c r="K400" s="1118"/>
      <c r="L400" s="1118"/>
      <c r="M400" s="1118"/>
      <c r="N400" s="1119"/>
      <c r="O400" s="1120"/>
      <c r="P400" s="1121"/>
      <c r="Q400" s="1119"/>
      <c r="R400" s="1119"/>
      <c r="S400" s="1119"/>
      <c r="T400" s="1119"/>
      <c r="U400" s="1119"/>
      <c r="V400" s="1119"/>
      <c r="W400" s="1044"/>
      <c r="X400" s="1119"/>
      <c r="Y400" s="1122"/>
      <c r="Z400" s="1122"/>
      <c r="AA400" s="1103"/>
      <c r="AB400" s="1103"/>
      <c r="AC400" s="1103"/>
      <c r="AD400" s="1103"/>
      <c r="AE400" s="1103"/>
      <c r="AF400" s="1103"/>
      <c r="AG400" s="1103"/>
      <c r="AH400" s="1103"/>
      <c r="AI400" s="1103"/>
      <c r="AJ400" s="1103"/>
      <c r="AK400" s="1103"/>
      <c r="AL400" s="1103"/>
      <c r="AM400" s="1104"/>
      <c r="AN400" s="1104"/>
      <c r="AO400" s="1103"/>
      <c r="AP400" s="1103"/>
      <c r="AQ400" s="1103"/>
      <c r="AR400" s="1103"/>
      <c r="AS400" s="1103"/>
      <c r="AT400" s="1103"/>
      <c r="AU400" s="1103"/>
      <c r="AV400" s="1103"/>
      <c r="AW400" s="1103"/>
      <c r="AX400" s="1103"/>
      <c r="AY400" s="1103"/>
      <c r="AZ400" s="1103"/>
      <c r="BA400" s="1103"/>
      <c r="BB400" s="1103"/>
      <c r="BC400" s="1103"/>
      <c r="BD400" s="1103"/>
      <c r="BE400" s="1103"/>
      <c r="BF400" s="1103"/>
      <c r="BG400" s="1103"/>
      <c r="BH400" s="1103"/>
      <c r="BI400" s="1103"/>
      <c r="BJ400" s="1103"/>
      <c r="BK400" s="1103"/>
      <c r="BL400" s="1103"/>
      <c r="BM400" s="1103"/>
      <c r="BN400" s="1103"/>
      <c r="BO400" s="1103"/>
      <c r="BP400" s="1103"/>
      <c r="BQ400" s="1103"/>
      <c r="BR400" s="1103"/>
      <c r="BS400" s="1103"/>
      <c r="BT400" s="1103"/>
      <c r="BU400" s="1103"/>
      <c r="BV400" s="1103"/>
      <c r="BW400" s="1103"/>
      <c r="BX400" s="1103"/>
      <c r="BY400" s="1103"/>
      <c r="BZ400" s="1103"/>
      <c r="CA400" s="1103"/>
      <c r="CB400" s="1103"/>
      <c r="CC400" s="1103"/>
      <c r="CD400" s="1103"/>
      <c r="CE400" s="1103"/>
      <c r="CF400" s="1103"/>
      <c r="CG400" s="1103"/>
      <c r="CH400" s="1103"/>
      <c r="CI400" s="1103"/>
      <c r="CJ400" s="1103"/>
      <c r="CK400" s="1103"/>
      <c r="CL400" s="1103"/>
      <c r="CM400" s="1103"/>
      <c r="CN400" s="1103"/>
      <c r="CO400" s="1103"/>
      <c r="CP400" s="1103"/>
      <c r="CQ400" s="1103"/>
      <c r="CR400" s="1103"/>
      <c r="CS400" s="1103"/>
      <c r="CT400" s="1103"/>
      <c r="CU400" s="1103"/>
      <c r="CV400" s="1103"/>
      <c r="CW400" s="1103"/>
      <c r="CX400" s="1103"/>
      <c r="CY400" s="1103"/>
      <c r="CZ400" s="1103"/>
      <c r="DA400" s="1103"/>
      <c r="DB400" s="1103"/>
      <c r="DC400" s="1103"/>
      <c r="DD400" s="1103"/>
      <c r="DE400" s="1103"/>
      <c r="DF400" s="1103"/>
      <c r="DG400" s="1103"/>
      <c r="DH400" s="1103"/>
      <c r="DI400" s="1103"/>
      <c r="DJ400" s="1103"/>
      <c r="DK400" s="1104"/>
      <c r="DL400" s="1103"/>
      <c r="DM400" s="1103"/>
      <c r="DN400" s="1103"/>
      <c r="DO400" s="1103"/>
      <c r="DP400" s="1103"/>
      <c r="DQ400" s="1103"/>
      <c r="DR400" s="1103"/>
      <c r="DS400" s="1103"/>
      <c r="DT400" s="1103"/>
      <c r="DU400" s="1103"/>
      <c r="DV400" s="1103"/>
      <c r="DW400" s="1103"/>
      <c r="DX400" s="1103"/>
      <c r="DY400" s="1103"/>
      <c r="DZ400" s="1103"/>
      <c r="EA400" s="1103"/>
      <c r="EB400" s="1103"/>
      <c r="EC400" s="1103"/>
      <c r="ED400" s="1103"/>
      <c r="EE400" s="1103"/>
      <c r="EF400" s="1103"/>
      <c r="EG400" s="1103"/>
      <c r="EH400" s="1103"/>
      <c r="EI400" s="1103"/>
      <c r="EJ400" s="1103"/>
      <c r="EK400" s="1103"/>
      <c r="EL400" s="1104"/>
      <c r="EM400" s="1103"/>
      <c r="EN400" s="1103"/>
      <c r="EO400" s="1103"/>
      <c r="EP400" s="1103"/>
      <c r="EQ400" s="1103"/>
      <c r="ER400" s="1103"/>
      <c r="ES400" s="1103"/>
      <c r="ET400" s="1103"/>
      <c r="EU400" s="1103"/>
      <c r="EV400" s="1103"/>
      <c r="EW400" s="1103"/>
      <c r="EX400" s="1103"/>
      <c r="EY400" s="1103"/>
      <c r="EZ400" s="1103"/>
      <c r="FA400" s="1103"/>
      <c r="FB400" s="1103"/>
      <c r="FC400" s="1103"/>
      <c r="FD400" s="1103"/>
      <c r="FE400" s="1103"/>
      <c r="FF400" s="1105"/>
      <c r="FG400" s="1103"/>
      <c r="FH400" s="1103"/>
      <c r="FI400" s="1103"/>
      <c r="FJ400" s="1103"/>
      <c r="FK400" s="1103"/>
      <c r="FL400" s="1103"/>
      <c r="FM400" s="1103"/>
      <c r="FN400" s="1103"/>
      <c r="FO400" s="1103"/>
      <c r="FP400" s="1103"/>
      <c r="FQ400" s="1103"/>
      <c r="FR400" s="1103"/>
      <c r="FS400" s="1103"/>
      <c r="FT400" s="1103"/>
      <c r="FU400" s="1103"/>
      <c r="FV400" s="1103"/>
      <c r="FW400" s="1103"/>
      <c r="FX400" s="1103"/>
      <c r="FY400" s="1103"/>
      <c r="FZ400" s="1103"/>
      <c r="GA400" s="1103"/>
      <c r="GB400" s="1103"/>
      <c r="GC400" s="1103"/>
      <c r="GD400" s="1107"/>
      <c r="GE400" s="1107"/>
      <c r="GF400" s="1107"/>
      <c r="GG400" s="1107"/>
      <c r="GH400" s="1108"/>
      <c r="GI400" s="1109"/>
      <c r="GJ400" s="1107"/>
      <c r="GK400" s="1107"/>
      <c r="GL400" s="1107"/>
      <c r="GM400" s="1107"/>
      <c r="GN400" s="1107"/>
      <c r="GO400" s="1107"/>
      <c r="GP400" s="1110"/>
      <c r="GQ400" s="1110"/>
      <c r="GR400" s="1110"/>
      <c r="GS400" s="1110"/>
      <c r="GT400" s="1110"/>
      <c r="GU400" s="1110"/>
      <c r="GV400" s="1110"/>
      <c r="GW400" s="1110"/>
      <c r="GX400" s="1110"/>
      <c r="GY400" s="1110"/>
      <c r="GZ400" s="1110"/>
      <c r="HA400" s="1110"/>
      <c r="HB400" s="1110"/>
      <c r="HC400" s="1110"/>
      <c r="HD400" s="1110"/>
      <c r="HE400" s="1110"/>
      <c r="HF400" s="1110"/>
      <c r="HG400" s="1110"/>
      <c r="HH400" s="1110"/>
      <c r="HI400" s="1110"/>
      <c r="HJ400" s="1110"/>
      <c r="HK400" s="1110"/>
      <c r="HL400" s="1110"/>
      <c r="HM400" s="1110"/>
      <c r="HN400" s="1110"/>
      <c r="HO400" s="1110"/>
      <c r="HP400" s="1110"/>
      <c r="HQ400" s="1110"/>
      <c r="HR400" s="1110"/>
      <c r="HS400" s="1110"/>
      <c r="HT400" s="1110"/>
      <c r="HU400" s="1110"/>
      <c r="HV400" s="1110"/>
      <c r="HW400" s="1110"/>
      <c r="HX400" s="1110"/>
      <c r="HY400" s="1110"/>
      <c r="HZ400" s="1110"/>
      <c r="IA400" s="1110"/>
      <c r="IB400" s="1110"/>
      <c r="IC400" s="1110"/>
      <c r="ID400" s="1109"/>
      <c r="IE400" s="1109"/>
      <c r="IF400" s="1110"/>
      <c r="IG400" s="1111"/>
      <c r="IH400" s="1110"/>
      <c r="II400" s="1110"/>
      <c r="IJ400" s="1110"/>
      <c r="IK400" s="1110"/>
      <c r="IL400" s="1110"/>
      <c r="IM400" s="1110"/>
      <c r="IN400" s="1110"/>
      <c r="IO400" s="1110"/>
      <c r="IP400" s="1110"/>
      <c r="IQ400" s="1110"/>
      <c r="IR400" s="1110"/>
      <c r="IS400" s="1110"/>
      <c r="IT400" s="1110"/>
      <c r="IU400" s="1110"/>
      <c r="IV400" s="1110"/>
      <c r="IW400" s="1110"/>
      <c r="IX400" s="1110"/>
      <c r="IY400" s="1110"/>
      <c r="IZ400" s="1110"/>
      <c r="JA400" s="1110"/>
      <c r="JB400" s="1110"/>
      <c r="JC400" s="1110"/>
      <c r="JD400" s="1110"/>
      <c r="JE400" s="1110"/>
      <c r="JF400" s="1110"/>
      <c r="JG400" s="1110"/>
      <c r="JH400" s="1110"/>
      <c r="JI400" s="1110"/>
      <c r="JJ400" s="1110"/>
      <c r="JK400" s="1112"/>
    </row>
    <row r="401" spans="1:274" ht="18.95" hidden="1" customHeight="1">
      <c r="A401" s="1113"/>
      <c r="B401" s="1114"/>
      <c r="C401" s="1115"/>
      <c r="D401" s="1115"/>
      <c r="E401" s="1116"/>
      <c r="F401" s="1116"/>
      <c r="G401" s="1116"/>
      <c r="H401" s="1115"/>
      <c r="I401" s="1117"/>
      <c r="J401" s="1117"/>
      <c r="K401" s="1118"/>
      <c r="L401" s="1118"/>
      <c r="M401" s="1118"/>
      <c r="N401" s="1119"/>
      <c r="O401" s="1120"/>
      <c r="P401" s="1121"/>
      <c r="Q401" s="1119"/>
      <c r="R401" s="1119"/>
      <c r="S401" s="1119"/>
      <c r="T401" s="1119"/>
      <c r="U401" s="1119"/>
      <c r="V401" s="1119"/>
      <c r="W401" s="1044"/>
      <c r="X401" s="1119"/>
      <c r="Y401" s="1122"/>
      <c r="Z401" s="1122"/>
      <c r="AA401" s="1103"/>
      <c r="AB401" s="1103"/>
      <c r="AC401" s="1103"/>
      <c r="AD401" s="1103"/>
      <c r="AE401" s="1103"/>
      <c r="AF401" s="1103"/>
      <c r="AG401" s="1103"/>
      <c r="AH401" s="1103"/>
      <c r="AI401" s="1103"/>
      <c r="AJ401" s="1103"/>
      <c r="AK401" s="1103"/>
      <c r="AL401" s="1103"/>
      <c r="AM401" s="1104"/>
      <c r="AN401" s="1104"/>
      <c r="AO401" s="1103"/>
      <c r="AP401" s="1103"/>
      <c r="AQ401" s="1103"/>
      <c r="AR401" s="1103"/>
      <c r="AS401" s="1103"/>
      <c r="AT401" s="1103"/>
      <c r="AU401" s="1103"/>
      <c r="AV401" s="1103"/>
      <c r="AW401" s="1103"/>
      <c r="AX401" s="1103"/>
      <c r="AY401" s="1103"/>
      <c r="AZ401" s="1103"/>
      <c r="BA401" s="1103"/>
      <c r="BB401" s="1103"/>
      <c r="BC401" s="1103"/>
      <c r="BD401" s="1103"/>
      <c r="BE401" s="1103"/>
      <c r="BF401" s="1103"/>
      <c r="BG401" s="1103"/>
      <c r="BH401" s="1103"/>
      <c r="BI401" s="1103"/>
      <c r="BJ401" s="1103"/>
      <c r="BK401" s="1103"/>
      <c r="BL401" s="1103"/>
      <c r="BM401" s="1103"/>
      <c r="BN401" s="1103"/>
      <c r="BO401" s="1103"/>
      <c r="BP401" s="1103"/>
      <c r="BQ401" s="1103"/>
      <c r="BR401" s="1103"/>
      <c r="BS401" s="1103"/>
      <c r="BT401" s="1103"/>
      <c r="BU401" s="1103"/>
      <c r="BV401" s="1103"/>
      <c r="BW401" s="1103"/>
      <c r="BX401" s="1103"/>
      <c r="BY401" s="1103"/>
      <c r="BZ401" s="1103"/>
      <c r="CA401" s="1103"/>
      <c r="CB401" s="1103"/>
      <c r="CC401" s="1103"/>
      <c r="CD401" s="1103"/>
      <c r="CE401" s="1103"/>
      <c r="CF401" s="1103"/>
      <c r="CG401" s="1103"/>
      <c r="CH401" s="1103"/>
      <c r="CI401" s="1103"/>
      <c r="CJ401" s="1103"/>
      <c r="CK401" s="1103"/>
      <c r="CL401" s="1103"/>
      <c r="CM401" s="1103"/>
      <c r="CN401" s="1103"/>
      <c r="CO401" s="1103"/>
      <c r="CP401" s="1103"/>
      <c r="CQ401" s="1103"/>
      <c r="CR401" s="1103"/>
      <c r="CS401" s="1103"/>
      <c r="CT401" s="1103"/>
      <c r="CU401" s="1103"/>
      <c r="CV401" s="1103"/>
      <c r="CW401" s="1103"/>
      <c r="CX401" s="1103"/>
      <c r="CY401" s="1103"/>
      <c r="CZ401" s="1103"/>
      <c r="DA401" s="1103"/>
      <c r="DB401" s="1103"/>
      <c r="DC401" s="1103"/>
      <c r="DD401" s="1103"/>
      <c r="DE401" s="1103"/>
      <c r="DF401" s="1103"/>
      <c r="DG401" s="1103"/>
      <c r="DH401" s="1103"/>
      <c r="DI401" s="1103"/>
      <c r="DJ401" s="1103"/>
      <c r="DK401" s="1104"/>
      <c r="DL401" s="1103"/>
      <c r="DM401" s="1103"/>
      <c r="DN401" s="1103"/>
      <c r="DO401" s="1103"/>
      <c r="DP401" s="1103"/>
      <c r="DQ401" s="1103"/>
      <c r="DR401" s="1103"/>
      <c r="DS401" s="1103"/>
      <c r="DT401" s="1103"/>
      <c r="DU401" s="1103"/>
      <c r="DV401" s="1103"/>
      <c r="DW401" s="1103"/>
      <c r="DX401" s="1103"/>
      <c r="DY401" s="1103"/>
      <c r="DZ401" s="1103"/>
      <c r="EA401" s="1103"/>
      <c r="EB401" s="1103"/>
      <c r="EC401" s="1103"/>
      <c r="ED401" s="1103"/>
      <c r="EE401" s="1103"/>
      <c r="EF401" s="1103"/>
      <c r="EG401" s="1103"/>
      <c r="EH401" s="1103"/>
      <c r="EI401" s="1103"/>
      <c r="EJ401" s="1103"/>
      <c r="EK401" s="1103"/>
      <c r="EL401" s="1104"/>
      <c r="EM401" s="1103"/>
      <c r="EN401" s="1103"/>
      <c r="EO401" s="1103"/>
      <c r="EP401" s="1103"/>
      <c r="EQ401" s="1103"/>
      <c r="ER401" s="1103"/>
      <c r="ES401" s="1103"/>
      <c r="ET401" s="1103"/>
      <c r="EU401" s="1103"/>
      <c r="EV401" s="1103"/>
      <c r="EW401" s="1103"/>
      <c r="EX401" s="1103"/>
      <c r="EY401" s="1103"/>
      <c r="EZ401" s="1103"/>
      <c r="FA401" s="1103"/>
      <c r="FB401" s="1103"/>
      <c r="FC401" s="1103"/>
      <c r="FD401" s="1103"/>
      <c r="FE401" s="1103"/>
      <c r="FF401" s="1105"/>
      <c r="FG401" s="1103"/>
      <c r="FH401" s="1103"/>
      <c r="FI401" s="1103"/>
      <c r="FJ401" s="1103"/>
      <c r="FK401" s="1103"/>
      <c r="FL401" s="1103"/>
      <c r="FM401" s="1103"/>
      <c r="FN401" s="1103"/>
      <c r="FO401" s="1103"/>
      <c r="FP401" s="1103"/>
      <c r="FQ401" s="1103"/>
      <c r="FR401" s="1103"/>
      <c r="FS401" s="1103"/>
      <c r="FT401" s="1103"/>
      <c r="FU401" s="1103"/>
      <c r="FV401" s="1103"/>
      <c r="FW401" s="1103"/>
      <c r="FX401" s="1103"/>
      <c r="FY401" s="1103"/>
      <c r="FZ401" s="1103"/>
      <c r="GA401" s="1103"/>
      <c r="GB401" s="1103"/>
      <c r="GC401" s="1103"/>
      <c r="GD401" s="1107"/>
      <c r="GE401" s="1107"/>
      <c r="GF401" s="1107"/>
      <c r="GG401" s="1107"/>
      <c r="GH401" s="1108"/>
      <c r="GI401" s="1109"/>
      <c r="GJ401" s="1107"/>
      <c r="GK401" s="1107"/>
      <c r="GL401" s="1107"/>
      <c r="GM401" s="1107"/>
      <c r="GN401" s="1107"/>
      <c r="GO401" s="1107"/>
      <c r="GP401" s="1110"/>
      <c r="GQ401" s="1110"/>
      <c r="GR401" s="1110"/>
      <c r="GS401" s="1110"/>
      <c r="GT401" s="1110"/>
      <c r="GU401" s="1110"/>
      <c r="GV401" s="1110"/>
      <c r="GW401" s="1110"/>
      <c r="GX401" s="1110"/>
      <c r="GY401" s="1110"/>
      <c r="GZ401" s="1110"/>
      <c r="HA401" s="1110"/>
      <c r="HB401" s="1110"/>
      <c r="HC401" s="1110"/>
      <c r="HD401" s="1110"/>
      <c r="HE401" s="1110"/>
      <c r="HF401" s="1110"/>
      <c r="HG401" s="1110"/>
      <c r="HH401" s="1110"/>
      <c r="HI401" s="1110"/>
      <c r="HJ401" s="1110"/>
      <c r="HK401" s="1110"/>
      <c r="HL401" s="1110"/>
      <c r="HM401" s="1110"/>
      <c r="HN401" s="1110"/>
      <c r="HO401" s="1110"/>
      <c r="HP401" s="1110"/>
      <c r="HQ401" s="1110"/>
      <c r="HR401" s="1110"/>
      <c r="HS401" s="1110"/>
      <c r="HT401" s="1110"/>
      <c r="HU401" s="1110"/>
      <c r="HV401" s="1110"/>
      <c r="HW401" s="1110"/>
      <c r="HX401" s="1110"/>
      <c r="HY401" s="1110"/>
      <c r="HZ401" s="1110"/>
      <c r="IA401" s="1110"/>
      <c r="IB401" s="1110"/>
      <c r="IC401" s="1110"/>
      <c r="ID401" s="1109"/>
      <c r="IE401" s="1109"/>
      <c r="IF401" s="1110"/>
      <c r="IG401" s="1111"/>
      <c r="IH401" s="1110"/>
      <c r="II401" s="1110"/>
      <c r="IJ401" s="1110"/>
      <c r="IK401" s="1110"/>
      <c r="IL401" s="1110"/>
      <c r="IM401" s="1110"/>
      <c r="IN401" s="1110"/>
      <c r="IO401" s="1110"/>
      <c r="IP401" s="1110"/>
      <c r="IQ401" s="1110"/>
      <c r="IR401" s="1110"/>
      <c r="IS401" s="1110"/>
      <c r="IT401" s="1110"/>
      <c r="IU401" s="1110"/>
      <c r="IV401" s="1110"/>
      <c r="IW401" s="1110"/>
      <c r="IX401" s="1110"/>
      <c r="IY401" s="1110"/>
      <c r="IZ401" s="1110"/>
      <c r="JA401" s="1110"/>
      <c r="JB401" s="1110"/>
      <c r="JC401" s="1110"/>
      <c r="JD401" s="1110"/>
      <c r="JE401" s="1110"/>
      <c r="JF401" s="1110"/>
      <c r="JG401" s="1110"/>
      <c r="JH401" s="1110"/>
      <c r="JI401" s="1110"/>
      <c r="JJ401" s="1110"/>
      <c r="JK401" s="1112"/>
    </row>
    <row r="402" spans="1:274" s="1034" customFormat="1" ht="18.95" hidden="1" customHeight="1">
      <c r="A402" s="1168" t="s">
        <v>5080</v>
      </c>
      <c r="B402" s="1169">
        <f>SUM(B384:B401)</f>
        <v>0</v>
      </c>
      <c r="C402" s="1169"/>
      <c r="D402" s="1169"/>
      <c r="E402" s="1170">
        <f>E400</f>
        <v>0</v>
      </c>
      <c r="F402" s="1170"/>
      <c r="G402" s="1170"/>
      <c r="H402" s="1171">
        <f>H383</f>
        <v>0</v>
      </c>
      <c r="I402" s="1171">
        <f t="shared" ref="I402:P402" si="42">I383</f>
        <v>0</v>
      </c>
      <c r="J402" s="1071">
        <f>SUM(J384:J401)</f>
        <v>0</v>
      </c>
      <c r="K402" s="1171">
        <f t="shared" si="42"/>
        <v>0</v>
      </c>
      <c r="L402" s="1171">
        <f t="shared" si="42"/>
        <v>0</v>
      </c>
      <c r="M402" s="1171">
        <f t="shared" si="42"/>
        <v>0</v>
      </c>
      <c r="N402" s="1171">
        <f t="shared" si="42"/>
        <v>0</v>
      </c>
      <c r="O402" s="1171">
        <f t="shared" si="42"/>
        <v>0</v>
      </c>
      <c r="P402" s="1171">
        <f t="shared" si="42"/>
        <v>0</v>
      </c>
      <c r="Q402" s="1171">
        <f t="shared" ref="Q402:V402" si="43">SUM(Q384:Q401)</f>
        <v>0</v>
      </c>
      <c r="R402" s="1171">
        <f t="shared" si="43"/>
        <v>0</v>
      </c>
      <c r="S402" s="1171">
        <f t="shared" si="43"/>
        <v>0</v>
      </c>
      <c r="T402" s="1171">
        <f t="shared" si="43"/>
        <v>0</v>
      </c>
      <c r="U402" s="1171">
        <f t="shared" si="43"/>
        <v>0</v>
      </c>
      <c r="V402" s="1171">
        <f t="shared" si="43"/>
        <v>0</v>
      </c>
      <c r="W402" s="1071">
        <f>SUM(W384:W401)</f>
        <v>0</v>
      </c>
      <c r="X402" s="1071">
        <f t="shared" ref="X402:CI402" si="44">SUM(X384:X401)</f>
        <v>0</v>
      </c>
      <c r="Y402" s="1071">
        <f t="shared" si="44"/>
        <v>0</v>
      </c>
      <c r="Z402" s="1071">
        <f t="shared" si="44"/>
        <v>0</v>
      </c>
      <c r="AA402" s="1071">
        <f t="shared" si="44"/>
        <v>0</v>
      </c>
      <c r="AB402" s="1071">
        <f t="shared" si="44"/>
        <v>0</v>
      </c>
      <c r="AC402" s="1071">
        <f t="shared" si="44"/>
        <v>0</v>
      </c>
      <c r="AD402" s="1071">
        <f t="shared" si="44"/>
        <v>0</v>
      </c>
      <c r="AE402" s="1071">
        <f t="shared" si="44"/>
        <v>0</v>
      </c>
      <c r="AF402" s="1071">
        <f t="shared" si="44"/>
        <v>0</v>
      </c>
      <c r="AG402" s="1071">
        <f t="shared" si="44"/>
        <v>0</v>
      </c>
      <c r="AH402" s="1071">
        <f t="shared" si="44"/>
        <v>0</v>
      </c>
      <c r="AI402" s="1071">
        <f t="shared" si="44"/>
        <v>0</v>
      </c>
      <c r="AJ402" s="1071">
        <f t="shared" si="44"/>
        <v>0</v>
      </c>
      <c r="AK402" s="1071">
        <f t="shared" si="44"/>
        <v>0</v>
      </c>
      <c r="AL402" s="1071">
        <f t="shared" si="44"/>
        <v>0</v>
      </c>
      <c r="AM402" s="1071">
        <f t="shared" si="44"/>
        <v>0</v>
      </c>
      <c r="AN402" s="1071">
        <f t="shared" si="44"/>
        <v>0</v>
      </c>
      <c r="AO402" s="1071">
        <f t="shared" si="44"/>
        <v>0</v>
      </c>
      <c r="AP402" s="1071">
        <f t="shared" si="44"/>
        <v>0</v>
      </c>
      <c r="AQ402" s="1071">
        <f t="shared" si="44"/>
        <v>0</v>
      </c>
      <c r="AR402" s="1071">
        <f t="shared" si="44"/>
        <v>0</v>
      </c>
      <c r="AS402" s="1071">
        <f t="shared" si="44"/>
        <v>0</v>
      </c>
      <c r="AT402" s="1071">
        <f t="shared" si="44"/>
        <v>0</v>
      </c>
      <c r="AU402" s="1071">
        <f t="shared" si="44"/>
        <v>0</v>
      </c>
      <c r="AV402" s="1071">
        <f t="shared" si="44"/>
        <v>0</v>
      </c>
      <c r="AW402" s="1071">
        <f t="shared" si="44"/>
        <v>0</v>
      </c>
      <c r="AX402" s="1071">
        <f t="shared" si="44"/>
        <v>0</v>
      </c>
      <c r="AY402" s="1071">
        <f t="shared" si="44"/>
        <v>0</v>
      </c>
      <c r="AZ402" s="1071">
        <f t="shared" si="44"/>
        <v>0</v>
      </c>
      <c r="BA402" s="1071">
        <f t="shared" si="44"/>
        <v>0</v>
      </c>
      <c r="BB402" s="1071">
        <f t="shared" si="44"/>
        <v>0</v>
      </c>
      <c r="BC402" s="1071">
        <f t="shared" si="44"/>
        <v>0</v>
      </c>
      <c r="BD402" s="1071">
        <f t="shared" si="44"/>
        <v>0</v>
      </c>
      <c r="BE402" s="1071">
        <f t="shared" si="44"/>
        <v>0</v>
      </c>
      <c r="BF402" s="1071">
        <f t="shared" si="44"/>
        <v>0</v>
      </c>
      <c r="BG402" s="1071">
        <f t="shared" si="44"/>
        <v>0</v>
      </c>
      <c r="BH402" s="1071">
        <f t="shared" si="44"/>
        <v>0</v>
      </c>
      <c r="BI402" s="1071">
        <f t="shared" si="44"/>
        <v>0</v>
      </c>
      <c r="BJ402" s="1071">
        <f t="shared" si="44"/>
        <v>0</v>
      </c>
      <c r="BK402" s="1071">
        <f t="shared" si="44"/>
        <v>0</v>
      </c>
      <c r="BL402" s="1071">
        <f t="shared" si="44"/>
        <v>0</v>
      </c>
      <c r="BM402" s="1071">
        <f t="shared" si="44"/>
        <v>0</v>
      </c>
      <c r="BN402" s="1071">
        <f t="shared" si="44"/>
        <v>0</v>
      </c>
      <c r="BO402" s="1071">
        <f t="shared" si="44"/>
        <v>0</v>
      </c>
      <c r="BP402" s="1071">
        <f t="shared" si="44"/>
        <v>0</v>
      </c>
      <c r="BQ402" s="1071">
        <f t="shared" si="44"/>
        <v>0</v>
      </c>
      <c r="BR402" s="1071">
        <f t="shared" si="44"/>
        <v>0</v>
      </c>
      <c r="BS402" s="1071">
        <f t="shared" si="44"/>
        <v>0</v>
      </c>
      <c r="BT402" s="1071">
        <f t="shared" si="44"/>
        <v>0</v>
      </c>
      <c r="BU402" s="1071">
        <f t="shared" si="44"/>
        <v>0</v>
      </c>
      <c r="BV402" s="1071">
        <f t="shared" si="44"/>
        <v>0</v>
      </c>
      <c r="BW402" s="1071">
        <f t="shared" si="44"/>
        <v>0</v>
      </c>
      <c r="BX402" s="1071">
        <f t="shared" si="44"/>
        <v>0</v>
      </c>
      <c r="BY402" s="1071">
        <f t="shared" si="44"/>
        <v>0</v>
      </c>
      <c r="BZ402" s="1071">
        <f t="shared" si="44"/>
        <v>0</v>
      </c>
      <c r="CA402" s="1071">
        <f t="shared" si="44"/>
        <v>0</v>
      </c>
      <c r="CB402" s="1071">
        <f t="shared" si="44"/>
        <v>0</v>
      </c>
      <c r="CC402" s="1071">
        <f t="shared" si="44"/>
        <v>0</v>
      </c>
      <c r="CD402" s="1071">
        <f t="shared" si="44"/>
        <v>0</v>
      </c>
      <c r="CE402" s="1071">
        <f t="shared" si="44"/>
        <v>0</v>
      </c>
      <c r="CF402" s="1071">
        <f t="shared" si="44"/>
        <v>0</v>
      </c>
      <c r="CG402" s="1071">
        <f t="shared" si="44"/>
        <v>0</v>
      </c>
      <c r="CH402" s="1071">
        <f t="shared" si="44"/>
        <v>0</v>
      </c>
      <c r="CI402" s="1071">
        <f t="shared" si="44"/>
        <v>0</v>
      </c>
      <c r="CJ402" s="1071">
        <f t="shared" ref="CJ402:EU402" si="45">SUM(CJ384:CJ401)</f>
        <v>0</v>
      </c>
      <c r="CK402" s="1071">
        <f t="shared" si="45"/>
        <v>0</v>
      </c>
      <c r="CL402" s="1071">
        <f t="shared" si="45"/>
        <v>0</v>
      </c>
      <c r="CM402" s="1071">
        <f t="shared" si="45"/>
        <v>0</v>
      </c>
      <c r="CN402" s="1071">
        <f t="shared" si="45"/>
        <v>0</v>
      </c>
      <c r="CO402" s="1071">
        <f t="shared" si="45"/>
        <v>0</v>
      </c>
      <c r="CP402" s="1071">
        <f t="shared" si="45"/>
        <v>0</v>
      </c>
      <c r="CQ402" s="1071">
        <f t="shared" si="45"/>
        <v>0</v>
      </c>
      <c r="CR402" s="1071">
        <f t="shared" si="45"/>
        <v>0</v>
      </c>
      <c r="CS402" s="1071">
        <f t="shared" si="45"/>
        <v>0</v>
      </c>
      <c r="CT402" s="1071">
        <f t="shared" si="45"/>
        <v>0</v>
      </c>
      <c r="CU402" s="1071">
        <f t="shared" si="45"/>
        <v>0</v>
      </c>
      <c r="CV402" s="1071">
        <f t="shared" si="45"/>
        <v>0</v>
      </c>
      <c r="CW402" s="1071">
        <f t="shared" si="45"/>
        <v>0</v>
      </c>
      <c r="CX402" s="1071">
        <f t="shared" si="45"/>
        <v>0</v>
      </c>
      <c r="CY402" s="1071">
        <f t="shared" si="45"/>
        <v>0</v>
      </c>
      <c r="CZ402" s="1071">
        <f t="shared" si="45"/>
        <v>0</v>
      </c>
      <c r="DA402" s="1071">
        <f t="shared" si="45"/>
        <v>0</v>
      </c>
      <c r="DB402" s="1071">
        <f t="shared" si="45"/>
        <v>0</v>
      </c>
      <c r="DC402" s="1071">
        <f t="shared" si="45"/>
        <v>0</v>
      </c>
      <c r="DD402" s="1071">
        <f t="shared" si="45"/>
        <v>0</v>
      </c>
      <c r="DE402" s="1071">
        <f t="shared" si="45"/>
        <v>0</v>
      </c>
      <c r="DF402" s="1071">
        <f t="shared" si="45"/>
        <v>0</v>
      </c>
      <c r="DG402" s="1071">
        <f t="shared" si="45"/>
        <v>0</v>
      </c>
      <c r="DH402" s="1071">
        <f t="shared" si="45"/>
        <v>0</v>
      </c>
      <c r="DI402" s="1071">
        <f t="shared" si="45"/>
        <v>0</v>
      </c>
      <c r="DJ402" s="1071">
        <f t="shared" si="45"/>
        <v>0</v>
      </c>
      <c r="DK402" s="1071">
        <f t="shared" si="45"/>
        <v>0</v>
      </c>
      <c r="DL402" s="1071">
        <f t="shared" si="45"/>
        <v>0</v>
      </c>
      <c r="DM402" s="1071">
        <f t="shared" si="45"/>
        <v>0</v>
      </c>
      <c r="DN402" s="1071">
        <f t="shared" si="45"/>
        <v>0</v>
      </c>
      <c r="DO402" s="1071">
        <f t="shared" si="45"/>
        <v>0</v>
      </c>
      <c r="DP402" s="1071">
        <f t="shared" si="45"/>
        <v>0</v>
      </c>
      <c r="DQ402" s="1071">
        <f t="shared" si="45"/>
        <v>0</v>
      </c>
      <c r="DR402" s="1071">
        <f t="shared" si="45"/>
        <v>0</v>
      </c>
      <c r="DS402" s="1071">
        <f t="shared" si="45"/>
        <v>0</v>
      </c>
      <c r="DT402" s="1071">
        <f t="shared" si="45"/>
        <v>0</v>
      </c>
      <c r="DU402" s="1071">
        <f t="shared" si="45"/>
        <v>0</v>
      </c>
      <c r="DV402" s="1071">
        <f t="shared" si="45"/>
        <v>0</v>
      </c>
      <c r="DW402" s="1071">
        <f t="shared" si="45"/>
        <v>0</v>
      </c>
      <c r="DX402" s="1071">
        <f t="shared" si="45"/>
        <v>0</v>
      </c>
      <c r="DY402" s="1071">
        <f t="shared" si="45"/>
        <v>0</v>
      </c>
      <c r="DZ402" s="1071">
        <f t="shared" si="45"/>
        <v>0</v>
      </c>
      <c r="EA402" s="1071">
        <f t="shared" si="45"/>
        <v>0</v>
      </c>
      <c r="EB402" s="1071">
        <f t="shared" si="45"/>
        <v>0</v>
      </c>
      <c r="EC402" s="1071">
        <f t="shared" si="45"/>
        <v>0</v>
      </c>
      <c r="ED402" s="1071">
        <f t="shared" si="45"/>
        <v>0</v>
      </c>
      <c r="EE402" s="1071">
        <f t="shared" si="45"/>
        <v>0</v>
      </c>
      <c r="EF402" s="1071">
        <f t="shared" si="45"/>
        <v>0</v>
      </c>
      <c r="EG402" s="1071">
        <f t="shared" si="45"/>
        <v>0</v>
      </c>
      <c r="EH402" s="1071">
        <f t="shared" si="45"/>
        <v>0</v>
      </c>
      <c r="EI402" s="1071">
        <f t="shared" si="45"/>
        <v>0</v>
      </c>
      <c r="EJ402" s="1071">
        <f t="shared" si="45"/>
        <v>0</v>
      </c>
      <c r="EK402" s="1071">
        <f t="shared" si="45"/>
        <v>0</v>
      </c>
      <c r="EL402" s="1071">
        <f t="shared" si="45"/>
        <v>0</v>
      </c>
      <c r="EM402" s="1071">
        <f t="shared" si="45"/>
        <v>0</v>
      </c>
      <c r="EN402" s="1071">
        <f t="shared" si="45"/>
        <v>0</v>
      </c>
      <c r="EO402" s="1071">
        <f t="shared" si="45"/>
        <v>0</v>
      </c>
      <c r="EP402" s="1071">
        <f t="shared" si="45"/>
        <v>0</v>
      </c>
      <c r="EQ402" s="1071">
        <f t="shared" si="45"/>
        <v>0</v>
      </c>
      <c r="ER402" s="1071">
        <f t="shared" si="45"/>
        <v>0</v>
      </c>
      <c r="ES402" s="1071">
        <f t="shared" si="45"/>
        <v>0</v>
      </c>
      <c r="ET402" s="1071">
        <f t="shared" si="45"/>
        <v>0</v>
      </c>
      <c r="EU402" s="1071">
        <f t="shared" si="45"/>
        <v>0</v>
      </c>
      <c r="EV402" s="1071">
        <f t="shared" ref="EV402:HJ402" si="46">SUM(EV384:EV401)</f>
        <v>0</v>
      </c>
      <c r="EW402" s="1071">
        <f t="shared" si="46"/>
        <v>0</v>
      </c>
      <c r="EX402" s="1071">
        <f t="shared" si="46"/>
        <v>0</v>
      </c>
      <c r="EY402" s="1071">
        <f t="shared" si="46"/>
        <v>0</v>
      </c>
      <c r="EZ402" s="1071">
        <f t="shared" si="46"/>
        <v>0</v>
      </c>
      <c r="FA402" s="1071">
        <f t="shared" si="46"/>
        <v>0</v>
      </c>
      <c r="FB402" s="1071">
        <f t="shared" si="46"/>
        <v>0</v>
      </c>
      <c r="FC402" s="1071">
        <f t="shared" si="46"/>
        <v>0</v>
      </c>
      <c r="FD402" s="1071">
        <f t="shared" si="46"/>
        <v>0</v>
      </c>
      <c r="FE402" s="1071">
        <f t="shared" si="46"/>
        <v>0</v>
      </c>
      <c r="FF402" s="1071">
        <f t="shared" si="46"/>
        <v>0</v>
      </c>
      <c r="FG402" s="1071">
        <f t="shared" si="46"/>
        <v>0</v>
      </c>
      <c r="FH402" s="1071">
        <f t="shared" si="46"/>
        <v>0</v>
      </c>
      <c r="FI402" s="1071">
        <f t="shared" si="46"/>
        <v>0</v>
      </c>
      <c r="FJ402" s="1071">
        <f t="shared" si="46"/>
        <v>0</v>
      </c>
      <c r="FK402" s="1071">
        <f t="shared" si="46"/>
        <v>0</v>
      </c>
      <c r="FL402" s="1071">
        <f t="shared" si="46"/>
        <v>0</v>
      </c>
      <c r="FM402" s="1071">
        <f t="shared" si="46"/>
        <v>0</v>
      </c>
      <c r="FN402" s="1071">
        <f t="shared" si="46"/>
        <v>0</v>
      </c>
      <c r="FO402" s="1071">
        <f t="shared" si="46"/>
        <v>0</v>
      </c>
      <c r="FP402" s="1071">
        <f t="shared" si="46"/>
        <v>0</v>
      </c>
      <c r="FQ402" s="1071">
        <f t="shared" si="46"/>
        <v>0</v>
      </c>
      <c r="FR402" s="1071">
        <f t="shared" si="46"/>
        <v>0</v>
      </c>
      <c r="FS402" s="1071">
        <f t="shared" si="46"/>
        <v>0</v>
      </c>
      <c r="FT402" s="1071">
        <f t="shared" si="46"/>
        <v>0</v>
      </c>
      <c r="FU402" s="1071">
        <f t="shared" si="46"/>
        <v>0</v>
      </c>
      <c r="FV402" s="1071">
        <f t="shared" si="46"/>
        <v>0</v>
      </c>
      <c r="FW402" s="1071">
        <f t="shared" si="46"/>
        <v>0</v>
      </c>
      <c r="FX402" s="1071">
        <f t="shared" si="46"/>
        <v>0</v>
      </c>
      <c r="FY402" s="1071">
        <f t="shared" si="46"/>
        <v>0</v>
      </c>
      <c r="FZ402" s="1071">
        <f t="shared" si="46"/>
        <v>0</v>
      </c>
      <c r="GA402" s="1071">
        <f t="shared" si="46"/>
        <v>0</v>
      </c>
      <c r="GB402" s="1071">
        <f t="shared" si="46"/>
        <v>0</v>
      </c>
      <c r="GC402" s="1071">
        <f t="shared" si="46"/>
        <v>0</v>
      </c>
      <c r="GD402" s="1071">
        <f t="shared" si="46"/>
        <v>0</v>
      </c>
      <c r="GE402" s="1071">
        <f t="shared" si="46"/>
        <v>0</v>
      </c>
      <c r="GF402" s="1071">
        <f t="shared" si="46"/>
        <v>0</v>
      </c>
      <c r="GG402" s="1071">
        <f t="shared" si="46"/>
        <v>0</v>
      </c>
      <c r="GH402" s="1071">
        <f t="shared" si="46"/>
        <v>0</v>
      </c>
      <c r="GI402" s="1071">
        <f t="shared" si="46"/>
        <v>0</v>
      </c>
      <c r="GJ402" s="1071">
        <f t="shared" si="46"/>
        <v>0</v>
      </c>
      <c r="GK402" s="1071"/>
      <c r="GL402" s="1071">
        <f t="shared" si="46"/>
        <v>0</v>
      </c>
      <c r="GM402" s="1071">
        <f t="shared" si="46"/>
        <v>0</v>
      </c>
      <c r="GN402" s="1071">
        <f t="shared" si="46"/>
        <v>0</v>
      </c>
      <c r="GO402" s="1071">
        <f t="shared" si="46"/>
        <v>0</v>
      </c>
      <c r="GP402" s="1071">
        <f t="shared" si="46"/>
        <v>0</v>
      </c>
      <c r="GQ402" s="1071">
        <f t="shared" si="46"/>
        <v>0</v>
      </c>
      <c r="GR402" s="1071">
        <f t="shared" si="46"/>
        <v>0</v>
      </c>
      <c r="GS402" s="1071">
        <f t="shared" si="46"/>
        <v>0</v>
      </c>
      <c r="GT402" s="1071">
        <f t="shared" si="46"/>
        <v>0</v>
      </c>
      <c r="GU402" s="1071">
        <f t="shared" si="46"/>
        <v>0</v>
      </c>
      <c r="GV402" s="1071">
        <f t="shared" si="46"/>
        <v>0</v>
      </c>
      <c r="GW402" s="1071">
        <f t="shared" si="46"/>
        <v>0</v>
      </c>
      <c r="GX402" s="1071">
        <f t="shared" si="46"/>
        <v>0</v>
      </c>
      <c r="GY402" s="1071"/>
      <c r="GZ402" s="1071">
        <f t="shared" si="46"/>
        <v>0</v>
      </c>
      <c r="HA402" s="1071">
        <f t="shared" si="46"/>
        <v>0</v>
      </c>
      <c r="HB402" s="1071">
        <f t="shared" si="46"/>
        <v>0</v>
      </c>
      <c r="HC402" s="1071">
        <f t="shared" si="46"/>
        <v>0</v>
      </c>
      <c r="HD402" s="1071">
        <f t="shared" si="46"/>
        <v>0</v>
      </c>
      <c r="HE402" s="1071">
        <f t="shared" si="46"/>
        <v>0</v>
      </c>
      <c r="HF402" s="1071"/>
      <c r="HG402" s="1071">
        <f t="shared" si="46"/>
        <v>0</v>
      </c>
      <c r="HH402" s="1071">
        <f t="shared" si="46"/>
        <v>0</v>
      </c>
      <c r="HI402" s="1071">
        <f t="shared" si="46"/>
        <v>0</v>
      </c>
      <c r="HJ402" s="1071">
        <f t="shared" si="46"/>
        <v>0</v>
      </c>
      <c r="HK402" s="1071">
        <f t="shared" ref="HK402:ID402" si="47">SUM(HK384:HK401)</f>
        <v>0</v>
      </c>
      <c r="HL402" s="1071">
        <f t="shared" si="47"/>
        <v>0</v>
      </c>
      <c r="HM402" s="1071"/>
      <c r="HN402" s="1071"/>
      <c r="HO402" s="1071"/>
      <c r="HP402" s="1071"/>
      <c r="HQ402" s="1071">
        <f t="shared" si="47"/>
        <v>0</v>
      </c>
      <c r="HR402" s="1071">
        <f t="shared" si="47"/>
        <v>0</v>
      </c>
      <c r="HS402" s="1071">
        <f t="shared" si="47"/>
        <v>0</v>
      </c>
      <c r="HT402" s="1071">
        <f t="shared" si="47"/>
        <v>0</v>
      </c>
      <c r="HU402" s="1071">
        <f t="shared" si="47"/>
        <v>0</v>
      </c>
      <c r="HV402" s="1071">
        <f t="shared" si="47"/>
        <v>0</v>
      </c>
      <c r="HW402" s="1071">
        <f t="shared" si="47"/>
        <v>0</v>
      </c>
      <c r="HX402" s="1071">
        <f t="shared" si="47"/>
        <v>0</v>
      </c>
      <c r="HY402" s="1071">
        <f t="shared" si="47"/>
        <v>0</v>
      </c>
      <c r="HZ402" s="1071">
        <f t="shared" si="47"/>
        <v>0</v>
      </c>
      <c r="IA402" s="1071">
        <f t="shared" si="47"/>
        <v>0</v>
      </c>
      <c r="IB402" s="1071">
        <f t="shared" si="47"/>
        <v>0</v>
      </c>
      <c r="IC402" s="1071">
        <f t="shared" si="47"/>
        <v>0</v>
      </c>
      <c r="ID402" s="1071">
        <f t="shared" si="47"/>
        <v>0</v>
      </c>
      <c r="IE402" s="1171">
        <f t="shared" ref="IE402:JD402" si="48">SUM(IE383:IF401)</f>
        <v>0</v>
      </c>
      <c r="IF402" s="1171">
        <f t="shared" si="48"/>
        <v>0</v>
      </c>
      <c r="IG402" s="1171">
        <f t="shared" si="48"/>
        <v>0</v>
      </c>
      <c r="IH402" s="1171">
        <f t="shared" si="48"/>
        <v>0</v>
      </c>
      <c r="II402" s="1171">
        <f t="shared" si="48"/>
        <v>0</v>
      </c>
      <c r="IJ402" s="1171">
        <f t="shared" si="48"/>
        <v>0</v>
      </c>
      <c r="IK402" s="1171">
        <f t="shared" si="48"/>
        <v>0</v>
      </c>
      <c r="IL402" s="1171">
        <f t="shared" si="48"/>
        <v>0</v>
      </c>
      <c r="IM402" s="1171">
        <f t="shared" si="48"/>
        <v>0</v>
      </c>
      <c r="IN402" s="1171">
        <f t="shared" si="48"/>
        <v>0</v>
      </c>
      <c r="IO402" s="1171">
        <f t="shared" si="48"/>
        <v>0</v>
      </c>
      <c r="IP402" s="1171">
        <f t="shared" si="48"/>
        <v>0</v>
      </c>
      <c r="IQ402" s="1171">
        <f t="shared" si="48"/>
        <v>0</v>
      </c>
      <c r="IR402" s="1171">
        <f t="shared" si="48"/>
        <v>0</v>
      </c>
      <c r="IS402" s="1171">
        <f t="shared" si="48"/>
        <v>0</v>
      </c>
      <c r="IT402" s="1171">
        <f t="shared" si="48"/>
        <v>0</v>
      </c>
      <c r="IU402" s="1171">
        <f t="shared" si="48"/>
        <v>0</v>
      </c>
      <c r="IV402" s="1171">
        <f>SUM(IV383:IY401)</f>
        <v>0</v>
      </c>
      <c r="IW402" s="1171"/>
      <c r="IX402" s="1171"/>
      <c r="IY402" s="1171">
        <f t="shared" si="48"/>
        <v>0</v>
      </c>
      <c r="IZ402" s="1171">
        <f t="shared" si="48"/>
        <v>0</v>
      </c>
      <c r="JA402" s="1171">
        <f t="shared" si="48"/>
        <v>0</v>
      </c>
      <c r="JB402" s="1171">
        <f t="shared" si="48"/>
        <v>0</v>
      </c>
      <c r="JC402" s="1171">
        <f t="shared" si="48"/>
        <v>0</v>
      </c>
      <c r="JD402" s="1171">
        <f t="shared" si="48"/>
        <v>0</v>
      </c>
      <c r="JE402" s="1171">
        <f>SUM(JE383:JH401)</f>
        <v>0</v>
      </c>
      <c r="JF402" s="1171"/>
      <c r="JG402" s="1171"/>
      <c r="JH402" s="1171"/>
      <c r="JI402" s="1171"/>
      <c r="JJ402" s="1171"/>
      <c r="JK402" s="1171"/>
      <c r="JL402" s="1020"/>
      <c r="JM402" s="1020"/>
      <c r="JN402" s="1020"/>
    </row>
    <row r="403" spans="1:274" s="1027" customFormat="1" ht="18.95" hidden="1" customHeight="1">
      <c r="A403" s="1035" t="s">
        <v>5081</v>
      </c>
      <c r="B403" s="1042"/>
      <c r="C403" s="1052"/>
      <c r="D403" s="1052"/>
      <c r="E403" s="1078"/>
      <c r="F403" s="1078"/>
      <c r="G403" s="1078"/>
      <c r="H403" s="1052"/>
      <c r="I403" s="1043"/>
      <c r="J403" s="1043"/>
      <c r="K403" s="1053"/>
      <c r="L403" s="1053"/>
      <c r="M403" s="1053"/>
      <c r="N403" s="1044"/>
      <c r="O403" s="1067"/>
      <c r="P403" s="1045"/>
      <c r="Q403" s="1044"/>
      <c r="R403" s="1044"/>
      <c r="S403" s="1044"/>
      <c r="T403" s="1044"/>
      <c r="U403" s="1044"/>
      <c r="V403" s="1044"/>
      <c r="W403" s="1044"/>
      <c r="X403" s="1044"/>
      <c r="Y403" s="1068"/>
      <c r="Z403" s="1068"/>
      <c r="AA403" s="1046"/>
      <c r="AB403" s="1046"/>
      <c r="AC403" s="1046"/>
      <c r="AD403" s="1046"/>
      <c r="AE403" s="1046"/>
      <c r="AF403" s="1046"/>
      <c r="AG403" s="1046"/>
      <c r="AH403" s="1046"/>
      <c r="AI403" s="1046"/>
      <c r="AJ403" s="1046"/>
      <c r="AK403" s="1046"/>
      <c r="AL403" s="1046"/>
      <c r="AM403" s="1046"/>
      <c r="AN403" s="1047"/>
      <c r="AO403" s="1046"/>
      <c r="AP403" s="1046"/>
      <c r="AQ403" s="1046"/>
      <c r="AR403" s="1046"/>
      <c r="AS403" s="1046"/>
      <c r="AT403" s="1046"/>
      <c r="AU403" s="1046"/>
      <c r="AV403" s="1046"/>
      <c r="AW403" s="1046"/>
      <c r="AX403" s="1046"/>
      <c r="AY403" s="1046"/>
      <c r="AZ403" s="1046"/>
      <c r="BA403" s="1046"/>
      <c r="BB403" s="1046"/>
      <c r="BC403" s="1046"/>
      <c r="BD403" s="1046"/>
      <c r="BE403" s="1046"/>
      <c r="BF403" s="1046"/>
      <c r="BG403" s="1046"/>
      <c r="BH403" s="1046"/>
      <c r="BI403" s="1046"/>
      <c r="BJ403" s="1046"/>
      <c r="BK403" s="1046"/>
      <c r="BL403" s="1046"/>
      <c r="BM403" s="1046"/>
      <c r="BN403" s="1046"/>
      <c r="BO403" s="1046"/>
      <c r="BP403" s="1046"/>
      <c r="BQ403" s="1046"/>
      <c r="BR403" s="1046"/>
      <c r="BS403" s="1046"/>
      <c r="BT403" s="1046"/>
      <c r="BU403" s="1046"/>
      <c r="BV403" s="1046"/>
      <c r="BW403" s="1046"/>
      <c r="BX403" s="1046"/>
      <c r="BY403" s="1046"/>
      <c r="BZ403" s="1046"/>
      <c r="CA403" s="1046"/>
      <c r="CB403" s="1046"/>
      <c r="CC403" s="1046"/>
      <c r="CD403" s="1046"/>
      <c r="CE403" s="1046"/>
      <c r="CF403" s="1046"/>
      <c r="CG403" s="1046"/>
      <c r="CH403" s="1046"/>
      <c r="CI403" s="1046"/>
      <c r="CJ403" s="1046"/>
      <c r="CK403" s="1046"/>
      <c r="CL403" s="1046"/>
      <c r="CM403" s="1046"/>
      <c r="CN403" s="1046"/>
      <c r="CO403" s="1046"/>
      <c r="CP403" s="1046"/>
      <c r="CQ403" s="1046"/>
      <c r="CR403" s="1046"/>
      <c r="CS403" s="1046"/>
      <c r="CT403" s="1046"/>
      <c r="CU403" s="1046"/>
      <c r="CV403" s="1046"/>
      <c r="CW403" s="1046"/>
      <c r="CX403" s="1046"/>
      <c r="CY403" s="1046"/>
      <c r="CZ403" s="1046"/>
      <c r="DA403" s="1046"/>
      <c r="DB403" s="1046"/>
      <c r="DC403" s="1046"/>
      <c r="DD403" s="1046"/>
      <c r="DE403" s="1046"/>
      <c r="DF403" s="1046"/>
      <c r="DG403" s="1046"/>
      <c r="DH403" s="1046"/>
      <c r="DI403" s="1046"/>
      <c r="DJ403" s="1046"/>
      <c r="DK403" s="1047"/>
      <c r="DL403" s="1046"/>
      <c r="DM403" s="1046"/>
      <c r="DN403" s="1046"/>
      <c r="DO403" s="1046"/>
      <c r="DP403" s="1046"/>
      <c r="DQ403" s="1046"/>
      <c r="DR403" s="1046"/>
      <c r="DS403" s="1046"/>
      <c r="DT403" s="1046"/>
      <c r="DU403" s="1046"/>
      <c r="DV403" s="1046"/>
      <c r="DW403" s="1046"/>
      <c r="DX403" s="1046"/>
      <c r="DY403" s="1046"/>
      <c r="DZ403" s="1046"/>
      <c r="EA403" s="1046"/>
      <c r="EB403" s="1046"/>
      <c r="EC403" s="1046"/>
      <c r="ED403" s="1046"/>
      <c r="EE403" s="1046"/>
      <c r="EF403" s="1046"/>
      <c r="EG403" s="1046"/>
      <c r="EH403" s="1046"/>
      <c r="EI403" s="1046"/>
      <c r="EJ403" s="1046"/>
      <c r="EK403" s="1046"/>
      <c r="EL403" s="1047"/>
      <c r="EM403" s="1046"/>
      <c r="EN403" s="1046"/>
      <c r="EO403" s="1046"/>
      <c r="EP403" s="1046"/>
      <c r="EQ403" s="1046"/>
      <c r="ER403" s="1046"/>
      <c r="ES403" s="1046"/>
      <c r="ET403" s="1046"/>
      <c r="EU403" s="1046"/>
      <c r="EV403" s="1046"/>
      <c r="EW403" s="1046"/>
      <c r="EX403" s="1046"/>
      <c r="EY403" s="1046"/>
      <c r="EZ403" s="1046"/>
      <c r="FA403" s="1046"/>
      <c r="FB403" s="1046"/>
      <c r="FC403" s="1046"/>
      <c r="FD403" s="1046"/>
      <c r="FE403" s="1046"/>
      <c r="FF403" s="1048"/>
      <c r="FG403" s="1046"/>
      <c r="FH403" s="1046"/>
      <c r="FI403" s="1046"/>
      <c r="FJ403" s="1046"/>
      <c r="FK403" s="1046"/>
      <c r="FL403" s="1046"/>
      <c r="FM403" s="1046"/>
      <c r="FN403" s="1046"/>
      <c r="FO403" s="1046"/>
      <c r="FP403" s="1046"/>
      <c r="FQ403" s="1064"/>
      <c r="FR403" s="1064"/>
      <c r="FS403" s="1046"/>
      <c r="FT403" s="1046"/>
      <c r="FU403" s="1046"/>
      <c r="FV403" s="1046"/>
      <c r="FW403" s="1046"/>
      <c r="FX403" s="1046"/>
      <c r="FY403" s="1046"/>
      <c r="FZ403" s="1046"/>
      <c r="GA403" s="1046"/>
      <c r="GB403" s="1046"/>
      <c r="GC403" s="1046"/>
      <c r="GD403" s="1049"/>
      <c r="GE403" s="1049"/>
      <c r="GF403" s="1049"/>
      <c r="GG403" s="1049"/>
      <c r="GH403" s="1080"/>
      <c r="GI403" s="1081"/>
      <c r="GJ403" s="1049"/>
      <c r="GK403" s="1049"/>
      <c r="GL403" s="1049"/>
      <c r="GM403" s="1049"/>
      <c r="GN403" s="1049"/>
      <c r="GO403" s="1049"/>
      <c r="GP403" s="1083"/>
      <c r="GQ403" s="1083"/>
      <c r="GR403" s="1083"/>
      <c r="GS403" s="1083"/>
      <c r="GT403" s="1083"/>
      <c r="GU403" s="1083"/>
      <c r="GV403" s="1083"/>
      <c r="GW403" s="1083"/>
      <c r="GX403" s="1083"/>
      <c r="GY403" s="1083"/>
      <c r="GZ403" s="1083"/>
      <c r="HA403" s="1083"/>
      <c r="HB403" s="1083"/>
      <c r="HC403" s="1083"/>
      <c r="HD403" s="1083"/>
      <c r="HE403" s="1083"/>
      <c r="HF403" s="1083"/>
      <c r="HG403" s="1083"/>
      <c r="HH403" s="1083"/>
      <c r="HI403" s="1083"/>
      <c r="HJ403" s="1083"/>
      <c r="HK403" s="1083"/>
      <c r="HL403" s="1083"/>
      <c r="HM403" s="1083"/>
      <c r="HN403" s="1083"/>
      <c r="HO403" s="1083"/>
      <c r="HP403" s="1083"/>
      <c r="HQ403" s="1083"/>
      <c r="HR403" s="1083"/>
      <c r="HS403" s="1083"/>
      <c r="HT403" s="1083"/>
      <c r="HU403" s="1083"/>
      <c r="HV403" s="1083"/>
      <c r="HW403" s="1083"/>
      <c r="HX403" s="1083"/>
      <c r="HY403" s="1083"/>
      <c r="HZ403" s="1083"/>
      <c r="IA403" s="1083"/>
      <c r="IB403" s="1083"/>
      <c r="IC403" s="1083"/>
      <c r="ID403" s="1081"/>
      <c r="IE403" s="1081"/>
      <c r="IF403" s="1083"/>
      <c r="IG403" s="1084"/>
      <c r="IH403" s="1083"/>
      <c r="II403" s="1083"/>
      <c r="IJ403" s="1083"/>
      <c r="IK403" s="1083"/>
      <c r="IL403" s="1083"/>
      <c r="IM403" s="1083"/>
      <c r="IN403" s="1083"/>
      <c r="IO403" s="1083"/>
      <c r="IP403" s="1083"/>
      <c r="IQ403" s="1083"/>
      <c r="IR403" s="1083"/>
      <c r="IS403" s="1083"/>
      <c r="IT403" s="1083"/>
      <c r="IU403" s="1083"/>
      <c r="IV403" s="1083"/>
      <c r="IW403" s="1083"/>
      <c r="IX403" s="1083"/>
      <c r="IY403" s="1083"/>
      <c r="IZ403" s="1083"/>
      <c r="JA403" s="1083"/>
      <c r="JB403" s="1083"/>
      <c r="JC403" s="1083"/>
      <c r="JD403" s="1083"/>
      <c r="JE403" s="1083"/>
      <c r="JF403" s="1083"/>
      <c r="JG403" s="1083"/>
      <c r="JH403" s="1083"/>
      <c r="JI403" s="1083"/>
      <c r="JJ403" s="1083"/>
      <c r="JK403" s="1085"/>
    </row>
    <row r="404" spans="1:274" s="1063" customFormat="1" ht="18.95" hidden="1" customHeight="1">
      <c r="A404" s="1094"/>
      <c r="B404" s="1055"/>
      <c r="C404" s="1057"/>
      <c r="D404" s="1057"/>
      <c r="E404" s="1095"/>
      <c r="F404" s="1095"/>
      <c r="G404" s="1095"/>
      <c r="H404" s="1057"/>
      <c r="I404" s="1056"/>
      <c r="J404" s="1056"/>
      <c r="K404" s="1058"/>
      <c r="L404" s="1058"/>
      <c r="M404" s="1058"/>
      <c r="N404" s="1059"/>
      <c r="O404" s="1180"/>
      <c r="P404" s="1060"/>
      <c r="Q404" s="1059"/>
      <c r="R404" s="1059"/>
      <c r="S404" s="1059"/>
      <c r="T404" s="1059"/>
      <c r="U404" s="1059"/>
      <c r="V404" s="1059"/>
      <c r="W404" s="1044"/>
      <c r="X404" s="1059"/>
      <c r="Y404" s="1065"/>
      <c r="Z404" s="1065"/>
      <c r="AA404" s="1054"/>
      <c r="AB404" s="1054"/>
      <c r="AC404" s="1054"/>
      <c r="AD404" s="1054"/>
      <c r="AE404" s="1054"/>
      <c r="AF404" s="1054"/>
      <c r="AG404" s="1054"/>
      <c r="AH404" s="1054"/>
      <c r="AI404" s="1054"/>
      <c r="AJ404" s="1054"/>
      <c r="AK404" s="1054"/>
      <c r="AL404" s="1054"/>
      <c r="AM404" s="1046"/>
      <c r="AN404" s="1047"/>
      <c r="AO404" s="1054"/>
      <c r="AP404" s="1054"/>
      <c r="AQ404" s="1054"/>
      <c r="AR404" s="1054"/>
      <c r="AS404" s="1054"/>
      <c r="AT404" s="1054"/>
      <c r="AU404" s="1054"/>
      <c r="AV404" s="1054"/>
      <c r="AW404" s="1054"/>
      <c r="AX404" s="1054"/>
      <c r="AY404" s="1054"/>
      <c r="AZ404" s="1054"/>
      <c r="BA404" s="1046"/>
      <c r="BB404" s="1054"/>
      <c r="BC404" s="1054"/>
      <c r="BD404" s="1054"/>
      <c r="BE404" s="1054"/>
      <c r="BF404" s="1054"/>
      <c r="BG404" s="1054"/>
      <c r="BH404" s="1054"/>
      <c r="BI404" s="1054"/>
      <c r="BJ404" s="1054"/>
      <c r="BK404" s="1054"/>
      <c r="BL404" s="1054"/>
      <c r="BM404" s="1054"/>
      <c r="BN404" s="1054"/>
      <c r="BO404" s="1054"/>
      <c r="BP404" s="1054"/>
      <c r="BQ404" s="1054"/>
      <c r="BR404" s="1054"/>
      <c r="BS404" s="1054"/>
      <c r="BT404" s="1046"/>
      <c r="BU404" s="1054"/>
      <c r="BV404" s="1054"/>
      <c r="BW404" s="1054"/>
      <c r="BX404" s="1054"/>
      <c r="BY404" s="1054"/>
      <c r="BZ404" s="1054"/>
      <c r="CA404" s="1054"/>
      <c r="CB404" s="1054"/>
      <c r="CC404" s="1054"/>
      <c r="CD404" s="1054"/>
      <c r="CE404" s="1054"/>
      <c r="CF404" s="1046"/>
      <c r="CG404" s="1054"/>
      <c r="CH404" s="1054"/>
      <c r="CI404" s="1054"/>
      <c r="CJ404" s="1054"/>
      <c r="CK404" s="1054"/>
      <c r="CL404" s="1054"/>
      <c r="CM404" s="1054"/>
      <c r="CN404" s="1054"/>
      <c r="CO404" s="1054"/>
      <c r="CP404" s="1054"/>
      <c r="CQ404" s="1054"/>
      <c r="CR404" s="1054"/>
      <c r="CS404" s="1046"/>
      <c r="CT404" s="1054"/>
      <c r="CU404" s="1054"/>
      <c r="CV404" s="1054"/>
      <c r="CW404" s="1054"/>
      <c r="CX404" s="1054"/>
      <c r="CY404" s="1054"/>
      <c r="CZ404" s="1054"/>
      <c r="DA404" s="1054"/>
      <c r="DB404" s="1054"/>
      <c r="DC404" s="1046"/>
      <c r="DD404" s="1054"/>
      <c r="DE404" s="1054"/>
      <c r="DF404" s="1046"/>
      <c r="DG404" s="1054"/>
      <c r="DH404" s="1054"/>
      <c r="DI404" s="1054"/>
      <c r="DJ404" s="1054"/>
      <c r="DK404" s="1047"/>
      <c r="DL404" s="1054"/>
      <c r="DM404" s="1054"/>
      <c r="DN404" s="1054"/>
      <c r="DO404" s="1046"/>
      <c r="DP404" s="1054"/>
      <c r="DQ404" s="1054"/>
      <c r="DR404" s="1054"/>
      <c r="DS404" s="1054"/>
      <c r="DT404" s="1054"/>
      <c r="DU404" s="1054"/>
      <c r="DV404" s="1054"/>
      <c r="DW404" s="1054"/>
      <c r="DX404" s="1054"/>
      <c r="DY404" s="1054"/>
      <c r="DZ404" s="1054"/>
      <c r="EA404" s="1046"/>
      <c r="EB404" s="1054"/>
      <c r="EC404" s="1054"/>
      <c r="ED404" s="1054"/>
      <c r="EE404" s="1054"/>
      <c r="EF404" s="1054"/>
      <c r="EG404" s="1054"/>
      <c r="EH404" s="1054"/>
      <c r="EI404" s="1054"/>
      <c r="EJ404" s="1054"/>
      <c r="EK404" s="1054"/>
      <c r="EL404" s="1047"/>
      <c r="EM404" s="1054"/>
      <c r="EN404" s="1046"/>
      <c r="EO404" s="1046"/>
      <c r="EP404" s="1054"/>
      <c r="EQ404" s="1054"/>
      <c r="ER404" s="1054"/>
      <c r="ES404" s="1054"/>
      <c r="ET404" s="1054"/>
      <c r="EU404" s="1046"/>
      <c r="EV404" s="1054"/>
      <c r="EW404" s="1054"/>
      <c r="EX404" s="1046"/>
      <c r="EY404" s="1054"/>
      <c r="EZ404" s="1054"/>
      <c r="FA404" s="1054"/>
      <c r="FB404" s="1054"/>
      <c r="FC404" s="1054"/>
      <c r="FD404" s="1054"/>
      <c r="FE404" s="1054"/>
      <c r="FF404" s="1048"/>
      <c r="FG404" s="1046"/>
      <c r="FH404" s="1054"/>
      <c r="FI404" s="1054"/>
      <c r="FJ404" s="1046"/>
      <c r="FK404" s="1054"/>
      <c r="FL404" s="1054"/>
      <c r="FM404" s="1054"/>
      <c r="FN404" s="1054"/>
      <c r="FO404" s="1054"/>
      <c r="FP404" s="1046"/>
      <c r="FQ404" s="1064"/>
      <c r="FR404" s="1064"/>
      <c r="FS404" s="1054"/>
      <c r="FT404" s="1054"/>
      <c r="FU404" s="1054"/>
      <c r="FV404" s="1054"/>
      <c r="FW404" s="1054"/>
      <c r="FX404" s="1054"/>
      <c r="FY404" s="1054"/>
      <c r="FZ404" s="1054"/>
      <c r="GA404" s="1054"/>
      <c r="GB404" s="1054"/>
      <c r="GC404" s="1054"/>
      <c r="GD404" s="1039"/>
      <c r="GE404" s="1039"/>
      <c r="GF404" s="1039"/>
      <c r="GG404" s="1039"/>
      <c r="GH404" s="1076"/>
      <c r="GI404" s="1038"/>
      <c r="GJ404" s="1039"/>
      <c r="GK404" s="1039"/>
      <c r="GL404" s="1039"/>
      <c r="GM404" s="1039"/>
      <c r="GN404" s="1039"/>
      <c r="GO404" s="1039"/>
      <c r="GP404" s="1041"/>
      <c r="GQ404" s="1041"/>
      <c r="GR404" s="1041"/>
      <c r="GS404" s="1041"/>
      <c r="GT404" s="1041"/>
      <c r="GU404" s="1041"/>
      <c r="GV404" s="1041"/>
      <c r="GW404" s="1041"/>
      <c r="GX404" s="1041"/>
      <c r="GY404" s="1041"/>
      <c r="GZ404" s="1041"/>
      <c r="HA404" s="1041"/>
      <c r="HB404" s="1041"/>
      <c r="HC404" s="1041"/>
      <c r="HD404" s="1041"/>
      <c r="HE404" s="1041"/>
      <c r="HF404" s="1041"/>
      <c r="HG404" s="1041"/>
      <c r="HH404" s="1041"/>
      <c r="HI404" s="1041"/>
      <c r="HJ404" s="1041"/>
      <c r="HK404" s="1041"/>
      <c r="HL404" s="1041"/>
      <c r="HM404" s="1041"/>
      <c r="HN404" s="1041"/>
      <c r="HO404" s="1041"/>
      <c r="HP404" s="1041"/>
      <c r="HQ404" s="1041"/>
      <c r="HR404" s="1041"/>
      <c r="HS404" s="1041"/>
      <c r="HT404" s="1041"/>
      <c r="HU404" s="1041"/>
      <c r="HV404" s="1041"/>
      <c r="HW404" s="1041"/>
      <c r="HX404" s="1041"/>
      <c r="HY404" s="1041"/>
      <c r="HZ404" s="1041"/>
      <c r="IA404" s="1041"/>
      <c r="IB404" s="1041"/>
      <c r="IC404" s="1041"/>
      <c r="ID404" s="1038"/>
      <c r="IE404" s="1038"/>
      <c r="IF404" s="1041"/>
      <c r="IG404" s="1040"/>
      <c r="IH404" s="1041"/>
      <c r="II404" s="1041"/>
      <c r="IJ404" s="1041"/>
      <c r="IK404" s="1041"/>
      <c r="IL404" s="1041"/>
      <c r="IM404" s="1041"/>
      <c r="IN404" s="1041"/>
      <c r="IO404" s="1041"/>
      <c r="IP404" s="1041"/>
      <c r="IQ404" s="1041"/>
      <c r="IR404" s="1041"/>
      <c r="IS404" s="1041"/>
      <c r="IT404" s="1041"/>
      <c r="IU404" s="1041"/>
      <c r="IV404" s="1041"/>
      <c r="IW404" s="1041"/>
      <c r="IX404" s="1041"/>
      <c r="IY404" s="1041"/>
      <c r="IZ404" s="1041"/>
      <c r="JA404" s="1041"/>
      <c r="JB404" s="1041"/>
      <c r="JC404" s="1041"/>
      <c r="JD404" s="1041"/>
      <c r="JE404" s="1041"/>
      <c r="JF404" s="1041"/>
      <c r="JG404" s="1041"/>
      <c r="JH404" s="1041"/>
      <c r="JI404" s="1041"/>
      <c r="JJ404" s="1041"/>
      <c r="JK404" s="1085"/>
    </row>
    <row r="405" spans="1:274" s="1027" customFormat="1" ht="18.95" hidden="1" customHeight="1">
      <c r="A405" s="1077"/>
      <c r="B405" s="1042"/>
      <c r="C405" s="1052"/>
      <c r="D405" s="1052"/>
      <c r="E405" s="1078"/>
      <c r="F405" s="1078"/>
      <c r="G405" s="1078"/>
      <c r="H405" s="1052"/>
      <c r="I405" s="1043"/>
      <c r="J405" s="1043"/>
      <c r="K405" s="1053"/>
      <c r="L405" s="1053"/>
      <c r="M405" s="1053"/>
      <c r="N405" s="1044"/>
      <c r="O405" s="1067"/>
      <c r="P405" s="1045"/>
      <c r="Q405" s="1044"/>
      <c r="R405" s="1044"/>
      <c r="S405" s="1044"/>
      <c r="T405" s="1044"/>
      <c r="U405" s="1044"/>
      <c r="V405" s="1044"/>
      <c r="W405" s="1044"/>
      <c r="X405" s="1044"/>
      <c r="Y405" s="1068"/>
      <c r="Z405" s="1068"/>
      <c r="AA405" s="1046"/>
      <c r="AB405" s="1046"/>
      <c r="AC405" s="1046"/>
      <c r="AD405" s="1046"/>
      <c r="AE405" s="1046"/>
      <c r="AF405" s="1046"/>
      <c r="AG405" s="1046"/>
      <c r="AH405" s="1046"/>
      <c r="AI405" s="1046"/>
      <c r="AJ405" s="1046"/>
      <c r="AK405" s="1046"/>
      <c r="AL405" s="1046"/>
      <c r="AM405" s="1046"/>
      <c r="AN405" s="1047"/>
      <c r="AO405" s="1046"/>
      <c r="AP405" s="1046"/>
      <c r="AQ405" s="1046"/>
      <c r="AR405" s="1046"/>
      <c r="AS405" s="1046"/>
      <c r="AT405" s="1046"/>
      <c r="AU405" s="1046"/>
      <c r="AV405" s="1046"/>
      <c r="AW405" s="1046"/>
      <c r="AX405" s="1046"/>
      <c r="AY405" s="1046"/>
      <c r="AZ405" s="1046"/>
      <c r="BA405" s="1046"/>
      <c r="BB405" s="1046"/>
      <c r="BC405" s="1046"/>
      <c r="BD405" s="1046"/>
      <c r="BE405" s="1046"/>
      <c r="BF405" s="1046"/>
      <c r="BG405" s="1046"/>
      <c r="BH405" s="1046"/>
      <c r="BI405" s="1046"/>
      <c r="BJ405" s="1046"/>
      <c r="BK405" s="1046"/>
      <c r="BL405" s="1046"/>
      <c r="BM405" s="1046"/>
      <c r="BN405" s="1046"/>
      <c r="BO405" s="1046"/>
      <c r="BP405" s="1046"/>
      <c r="BQ405" s="1046"/>
      <c r="BR405" s="1046"/>
      <c r="BS405" s="1046"/>
      <c r="BT405" s="1046"/>
      <c r="BU405" s="1046"/>
      <c r="BV405" s="1046"/>
      <c r="BW405" s="1046"/>
      <c r="BX405" s="1046"/>
      <c r="BY405" s="1046"/>
      <c r="BZ405" s="1046"/>
      <c r="CA405" s="1046"/>
      <c r="CB405" s="1046"/>
      <c r="CC405" s="1046"/>
      <c r="CD405" s="1046"/>
      <c r="CE405" s="1046"/>
      <c r="CF405" s="1046"/>
      <c r="CG405" s="1046"/>
      <c r="CH405" s="1046"/>
      <c r="CI405" s="1046"/>
      <c r="CJ405" s="1046"/>
      <c r="CK405" s="1046"/>
      <c r="CL405" s="1046"/>
      <c r="CM405" s="1046"/>
      <c r="CN405" s="1046"/>
      <c r="CO405" s="1046"/>
      <c r="CP405" s="1046"/>
      <c r="CQ405" s="1046"/>
      <c r="CR405" s="1046"/>
      <c r="CS405" s="1046"/>
      <c r="CT405" s="1046"/>
      <c r="CU405" s="1046"/>
      <c r="CV405" s="1046"/>
      <c r="CW405" s="1046"/>
      <c r="CX405" s="1046"/>
      <c r="CY405" s="1046"/>
      <c r="CZ405" s="1046"/>
      <c r="DA405" s="1046"/>
      <c r="DB405" s="1046"/>
      <c r="DC405" s="1046"/>
      <c r="DD405" s="1046"/>
      <c r="DE405" s="1046"/>
      <c r="DF405" s="1046"/>
      <c r="DG405" s="1046"/>
      <c r="DH405" s="1046"/>
      <c r="DI405" s="1046"/>
      <c r="DJ405" s="1046"/>
      <c r="DK405" s="1047"/>
      <c r="DL405" s="1046"/>
      <c r="DM405" s="1046"/>
      <c r="DN405" s="1046"/>
      <c r="DO405" s="1046"/>
      <c r="DP405" s="1046"/>
      <c r="DQ405" s="1046"/>
      <c r="DR405" s="1046"/>
      <c r="DS405" s="1046"/>
      <c r="DT405" s="1046"/>
      <c r="DU405" s="1046"/>
      <c r="DV405" s="1046"/>
      <c r="DW405" s="1046"/>
      <c r="DX405" s="1046"/>
      <c r="DY405" s="1046"/>
      <c r="DZ405" s="1046"/>
      <c r="EA405" s="1046"/>
      <c r="EB405" s="1046"/>
      <c r="EC405" s="1046"/>
      <c r="ED405" s="1046"/>
      <c r="EE405" s="1046"/>
      <c r="EF405" s="1046"/>
      <c r="EG405" s="1046"/>
      <c r="EH405" s="1046"/>
      <c r="EI405" s="1046"/>
      <c r="EJ405" s="1046"/>
      <c r="EK405" s="1046"/>
      <c r="EL405" s="1047"/>
      <c r="EM405" s="1046"/>
      <c r="EN405" s="1046"/>
      <c r="EO405" s="1046"/>
      <c r="EP405" s="1046"/>
      <c r="EQ405" s="1046"/>
      <c r="ER405" s="1046"/>
      <c r="ES405" s="1046"/>
      <c r="ET405" s="1046"/>
      <c r="EU405" s="1046"/>
      <c r="EV405" s="1046"/>
      <c r="EW405" s="1046"/>
      <c r="EX405" s="1046"/>
      <c r="EY405" s="1046"/>
      <c r="EZ405" s="1046"/>
      <c r="FA405" s="1046"/>
      <c r="FB405" s="1046"/>
      <c r="FC405" s="1046"/>
      <c r="FD405" s="1046"/>
      <c r="FE405" s="1046"/>
      <c r="FF405" s="1048"/>
      <c r="FG405" s="1046"/>
      <c r="FH405" s="1046"/>
      <c r="FI405" s="1046"/>
      <c r="FJ405" s="1046"/>
      <c r="FK405" s="1046"/>
      <c r="FL405" s="1046"/>
      <c r="FM405" s="1046"/>
      <c r="FN405" s="1046"/>
      <c r="FO405" s="1046"/>
      <c r="FP405" s="1046"/>
      <c r="FQ405" s="1064"/>
      <c r="FR405" s="1064"/>
      <c r="FS405" s="1046"/>
      <c r="FT405" s="1046"/>
      <c r="FU405" s="1046"/>
      <c r="FV405" s="1046"/>
      <c r="FW405" s="1046"/>
      <c r="FX405" s="1046"/>
      <c r="FY405" s="1046"/>
      <c r="FZ405" s="1046"/>
      <c r="GA405" s="1046"/>
      <c r="GB405" s="1046"/>
      <c r="GC405" s="1046"/>
      <c r="GD405" s="1049"/>
      <c r="GE405" s="1049"/>
      <c r="GF405" s="1049"/>
      <c r="GG405" s="1049"/>
      <c r="GH405" s="1080"/>
      <c r="GI405" s="1081"/>
      <c r="GJ405" s="1049"/>
      <c r="GK405" s="1049"/>
      <c r="GL405" s="1049"/>
      <c r="GM405" s="1049"/>
      <c r="GN405" s="1049"/>
      <c r="GO405" s="1049"/>
      <c r="GP405" s="1083"/>
      <c r="GQ405" s="1083"/>
      <c r="GR405" s="1083"/>
      <c r="GS405" s="1083"/>
      <c r="GT405" s="1083"/>
      <c r="GU405" s="1083"/>
      <c r="GV405" s="1083"/>
      <c r="GW405" s="1083"/>
      <c r="GX405" s="1083"/>
      <c r="GY405" s="1083"/>
      <c r="GZ405" s="1083"/>
      <c r="HA405" s="1083"/>
      <c r="HB405" s="1083"/>
      <c r="HC405" s="1083"/>
      <c r="HD405" s="1083"/>
      <c r="HE405" s="1083"/>
      <c r="HF405" s="1083"/>
      <c r="HG405" s="1083"/>
      <c r="HH405" s="1083"/>
      <c r="HI405" s="1083"/>
      <c r="HJ405" s="1083"/>
      <c r="HK405" s="1083"/>
      <c r="HL405" s="1083"/>
      <c r="HM405" s="1083"/>
      <c r="HN405" s="1083"/>
      <c r="HO405" s="1083"/>
      <c r="HP405" s="1083"/>
      <c r="HQ405" s="1083"/>
      <c r="HR405" s="1083"/>
      <c r="HS405" s="1083"/>
      <c r="HT405" s="1083"/>
      <c r="HU405" s="1083"/>
      <c r="HV405" s="1083"/>
      <c r="HW405" s="1083"/>
      <c r="HX405" s="1083"/>
      <c r="HY405" s="1083"/>
      <c r="HZ405" s="1083"/>
      <c r="IA405" s="1083"/>
      <c r="IB405" s="1083"/>
      <c r="IC405" s="1083"/>
      <c r="ID405" s="1081"/>
      <c r="IE405" s="1081"/>
      <c r="IF405" s="1083"/>
      <c r="IG405" s="1084"/>
      <c r="IH405" s="1083"/>
      <c r="II405" s="1083"/>
      <c r="IJ405" s="1083"/>
      <c r="IK405" s="1083"/>
      <c r="IL405" s="1083"/>
      <c r="IM405" s="1083"/>
      <c r="IN405" s="1083"/>
      <c r="IO405" s="1083"/>
      <c r="IP405" s="1083"/>
      <c r="IQ405" s="1083"/>
      <c r="IR405" s="1083"/>
      <c r="IS405" s="1083"/>
      <c r="IT405" s="1083"/>
      <c r="IU405" s="1083"/>
      <c r="IV405" s="1083"/>
      <c r="IW405" s="1083"/>
      <c r="IX405" s="1083"/>
      <c r="IY405" s="1083"/>
      <c r="IZ405" s="1083"/>
      <c r="JA405" s="1083"/>
      <c r="JB405" s="1083"/>
      <c r="JC405" s="1083"/>
      <c r="JD405" s="1083"/>
      <c r="JE405" s="1083"/>
      <c r="JF405" s="1083"/>
      <c r="JG405" s="1083"/>
      <c r="JH405" s="1083"/>
      <c r="JI405" s="1083"/>
      <c r="JJ405" s="1083"/>
      <c r="JK405" s="1101"/>
    </row>
    <row r="406" spans="1:274" s="1027" customFormat="1" ht="18.95" hidden="1" customHeight="1">
      <c r="A406" s="1077"/>
      <c r="B406" s="1042"/>
      <c r="C406" s="1052"/>
      <c r="D406" s="1052"/>
      <c r="E406" s="1078"/>
      <c r="F406" s="1078"/>
      <c r="G406" s="1078"/>
      <c r="H406" s="1052"/>
      <c r="I406" s="1043"/>
      <c r="J406" s="1043"/>
      <c r="K406" s="1053"/>
      <c r="L406" s="1053"/>
      <c r="M406" s="1053"/>
      <c r="N406" s="1044"/>
      <c r="O406" s="1067"/>
      <c r="P406" s="1045"/>
      <c r="Q406" s="1044"/>
      <c r="R406" s="1044"/>
      <c r="S406" s="1044"/>
      <c r="T406" s="1044"/>
      <c r="U406" s="1044"/>
      <c r="V406" s="1044"/>
      <c r="W406" s="1044"/>
      <c r="X406" s="1044"/>
      <c r="Y406" s="1068"/>
      <c r="Z406" s="1068"/>
      <c r="AA406" s="1046"/>
      <c r="AB406" s="1046"/>
      <c r="AC406" s="1046"/>
      <c r="AD406" s="1046"/>
      <c r="AE406" s="1046"/>
      <c r="AF406" s="1046"/>
      <c r="AG406" s="1046"/>
      <c r="AH406" s="1046"/>
      <c r="AI406" s="1046"/>
      <c r="AJ406" s="1046"/>
      <c r="AK406" s="1046"/>
      <c r="AL406" s="1046"/>
      <c r="AM406" s="1046"/>
      <c r="AN406" s="1047"/>
      <c r="AO406" s="1046"/>
      <c r="AP406" s="1046"/>
      <c r="AQ406" s="1046"/>
      <c r="AR406" s="1046"/>
      <c r="AS406" s="1046"/>
      <c r="AT406" s="1046"/>
      <c r="AU406" s="1046"/>
      <c r="AV406" s="1046"/>
      <c r="AW406" s="1046"/>
      <c r="AX406" s="1046"/>
      <c r="AY406" s="1046"/>
      <c r="AZ406" s="1046"/>
      <c r="BA406" s="1046"/>
      <c r="BB406" s="1046"/>
      <c r="BC406" s="1046"/>
      <c r="BD406" s="1046"/>
      <c r="BE406" s="1046"/>
      <c r="BF406" s="1046"/>
      <c r="BG406" s="1046"/>
      <c r="BH406" s="1046"/>
      <c r="BI406" s="1046"/>
      <c r="BJ406" s="1046"/>
      <c r="BK406" s="1046"/>
      <c r="BL406" s="1046"/>
      <c r="BM406" s="1046"/>
      <c r="BN406" s="1046"/>
      <c r="BO406" s="1046"/>
      <c r="BP406" s="1046"/>
      <c r="BQ406" s="1046"/>
      <c r="BR406" s="1046"/>
      <c r="BS406" s="1046"/>
      <c r="BT406" s="1046"/>
      <c r="BU406" s="1046"/>
      <c r="BV406" s="1046"/>
      <c r="BW406" s="1046"/>
      <c r="BX406" s="1046"/>
      <c r="BY406" s="1046"/>
      <c r="BZ406" s="1046"/>
      <c r="CA406" s="1046"/>
      <c r="CB406" s="1046"/>
      <c r="CC406" s="1046"/>
      <c r="CD406" s="1046"/>
      <c r="CE406" s="1046"/>
      <c r="CF406" s="1046"/>
      <c r="CG406" s="1046"/>
      <c r="CH406" s="1046"/>
      <c r="CI406" s="1046"/>
      <c r="CJ406" s="1046"/>
      <c r="CK406" s="1046"/>
      <c r="CL406" s="1046"/>
      <c r="CM406" s="1046"/>
      <c r="CN406" s="1046"/>
      <c r="CO406" s="1046"/>
      <c r="CP406" s="1046"/>
      <c r="CQ406" s="1046"/>
      <c r="CR406" s="1046"/>
      <c r="CS406" s="1046"/>
      <c r="CT406" s="1046"/>
      <c r="CU406" s="1046"/>
      <c r="CV406" s="1046"/>
      <c r="CW406" s="1046"/>
      <c r="CX406" s="1046"/>
      <c r="CY406" s="1046"/>
      <c r="CZ406" s="1046"/>
      <c r="DA406" s="1046"/>
      <c r="DB406" s="1046"/>
      <c r="DC406" s="1046"/>
      <c r="DD406" s="1046"/>
      <c r="DE406" s="1046"/>
      <c r="DF406" s="1046"/>
      <c r="DG406" s="1046"/>
      <c r="DH406" s="1046"/>
      <c r="DI406" s="1046"/>
      <c r="DJ406" s="1046"/>
      <c r="DK406" s="1047"/>
      <c r="DL406" s="1046"/>
      <c r="DM406" s="1046"/>
      <c r="DN406" s="1046"/>
      <c r="DO406" s="1046"/>
      <c r="DP406" s="1046"/>
      <c r="DQ406" s="1046"/>
      <c r="DR406" s="1046"/>
      <c r="DS406" s="1046"/>
      <c r="DT406" s="1046"/>
      <c r="DU406" s="1046"/>
      <c r="DV406" s="1046"/>
      <c r="DW406" s="1046"/>
      <c r="DX406" s="1046"/>
      <c r="DY406" s="1046"/>
      <c r="DZ406" s="1046"/>
      <c r="EA406" s="1046"/>
      <c r="EB406" s="1046"/>
      <c r="EC406" s="1046"/>
      <c r="ED406" s="1046"/>
      <c r="EE406" s="1046"/>
      <c r="EF406" s="1046"/>
      <c r="EG406" s="1046"/>
      <c r="EH406" s="1046"/>
      <c r="EI406" s="1046"/>
      <c r="EJ406" s="1046"/>
      <c r="EK406" s="1046"/>
      <c r="EL406" s="1047"/>
      <c r="EM406" s="1046"/>
      <c r="EN406" s="1046"/>
      <c r="EO406" s="1046"/>
      <c r="EP406" s="1046"/>
      <c r="EQ406" s="1046"/>
      <c r="ER406" s="1046"/>
      <c r="ES406" s="1046"/>
      <c r="ET406" s="1046"/>
      <c r="EU406" s="1046"/>
      <c r="EV406" s="1046"/>
      <c r="EW406" s="1046"/>
      <c r="EX406" s="1046"/>
      <c r="EY406" s="1046"/>
      <c r="EZ406" s="1046"/>
      <c r="FA406" s="1046"/>
      <c r="FB406" s="1046"/>
      <c r="FC406" s="1046"/>
      <c r="FD406" s="1046"/>
      <c r="FE406" s="1046"/>
      <c r="FF406" s="1048"/>
      <c r="FG406" s="1046"/>
      <c r="FH406" s="1046"/>
      <c r="FI406" s="1046"/>
      <c r="FJ406" s="1046"/>
      <c r="FK406" s="1046"/>
      <c r="FL406" s="1046"/>
      <c r="FM406" s="1046"/>
      <c r="FN406" s="1046"/>
      <c r="FO406" s="1046"/>
      <c r="FP406" s="1046"/>
      <c r="FQ406" s="1064"/>
      <c r="FR406" s="1064"/>
      <c r="FS406" s="1046"/>
      <c r="FT406" s="1046"/>
      <c r="FU406" s="1046"/>
      <c r="FV406" s="1046"/>
      <c r="FW406" s="1046"/>
      <c r="FX406" s="1046"/>
      <c r="FY406" s="1046"/>
      <c r="FZ406" s="1046"/>
      <c r="GA406" s="1046"/>
      <c r="GB406" s="1046"/>
      <c r="GC406" s="1046"/>
      <c r="GD406" s="1049"/>
      <c r="GE406" s="1049"/>
      <c r="GF406" s="1049"/>
      <c r="GG406" s="1049"/>
      <c r="GH406" s="1080"/>
      <c r="GI406" s="1081"/>
      <c r="GJ406" s="1049"/>
      <c r="GK406" s="1049"/>
      <c r="GL406" s="1049"/>
      <c r="GM406" s="1049"/>
      <c r="GN406" s="1049"/>
      <c r="GO406" s="1049"/>
      <c r="GP406" s="1083"/>
      <c r="GQ406" s="1083"/>
      <c r="GR406" s="1083"/>
      <c r="GS406" s="1083"/>
      <c r="GT406" s="1083"/>
      <c r="GU406" s="1083"/>
      <c r="GV406" s="1083"/>
      <c r="GW406" s="1083"/>
      <c r="GX406" s="1083"/>
      <c r="GY406" s="1083"/>
      <c r="GZ406" s="1083"/>
      <c r="HA406" s="1083"/>
      <c r="HB406" s="1083"/>
      <c r="HC406" s="1083"/>
      <c r="HD406" s="1083"/>
      <c r="HE406" s="1083"/>
      <c r="HF406" s="1083"/>
      <c r="HG406" s="1083"/>
      <c r="HH406" s="1083"/>
      <c r="HI406" s="1083"/>
      <c r="HJ406" s="1083"/>
      <c r="HK406" s="1083"/>
      <c r="HL406" s="1083"/>
      <c r="HM406" s="1083"/>
      <c r="HN406" s="1083"/>
      <c r="HO406" s="1083"/>
      <c r="HP406" s="1083"/>
      <c r="HQ406" s="1083"/>
      <c r="HR406" s="1083"/>
      <c r="HS406" s="1083"/>
      <c r="HT406" s="1083"/>
      <c r="HU406" s="1083"/>
      <c r="HV406" s="1083"/>
      <c r="HW406" s="1083"/>
      <c r="HX406" s="1083"/>
      <c r="HY406" s="1083"/>
      <c r="HZ406" s="1083"/>
      <c r="IA406" s="1083"/>
      <c r="IB406" s="1083"/>
      <c r="IC406" s="1083"/>
      <c r="ID406" s="1081"/>
      <c r="IE406" s="1081"/>
      <c r="IF406" s="1083"/>
      <c r="IG406" s="1084"/>
      <c r="IH406" s="1083"/>
      <c r="II406" s="1083"/>
      <c r="IJ406" s="1083"/>
      <c r="IK406" s="1083"/>
      <c r="IL406" s="1083"/>
      <c r="IM406" s="1083"/>
      <c r="IN406" s="1083"/>
      <c r="IO406" s="1083"/>
      <c r="IP406" s="1083"/>
      <c r="IQ406" s="1083"/>
      <c r="IR406" s="1083"/>
      <c r="IS406" s="1083"/>
      <c r="IT406" s="1083"/>
      <c r="IU406" s="1083"/>
      <c r="IV406" s="1083"/>
      <c r="IW406" s="1083"/>
      <c r="IX406" s="1083"/>
      <c r="IY406" s="1083"/>
      <c r="IZ406" s="1083"/>
      <c r="JA406" s="1083"/>
      <c r="JB406" s="1083"/>
      <c r="JC406" s="1083"/>
      <c r="JD406" s="1083"/>
      <c r="JE406" s="1083"/>
      <c r="JF406" s="1083"/>
      <c r="JG406" s="1083"/>
      <c r="JH406" s="1083"/>
      <c r="JI406" s="1083"/>
      <c r="JJ406" s="1083"/>
      <c r="JK406" s="1085"/>
    </row>
    <row r="407" spans="1:274" s="1027" customFormat="1" ht="18.95" hidden="1" customHeight="1">
      <c r="A407" s="1077"/>
      <c r="B407" s="1042"/>
      <c r="C407" s="1052"/>
      <c r="D407" s="1052"/>
      <c r="E407" s="1078"/>
      <c r="F407" s="1078"/>
      <c r="G407" s="1078"/>
      <c r="H407" s="1052"/>
      <c r="I407" s="1043"/>
      <c r="J407" s="1043"/>
      <c r="K407" s="1053"/>
      <c r="L407" s="1053"/>
      <c r="M407" s="1053"/>
      <c r="N407" s="1044"/>
      <c r="O407" s="1067"/>
      <c r="P407" s="1045"/>
      <c r="Q407" s="1044"/>
      <c r="R407" s="1044"/>
      <c r="S407" s="1044"/>
      <c r="T407" s="1044"/>
      <c r="U407" s="1044"/>
      <c r="V407" s="1044"/>
      <c r="W407" s="1044"/>
      <c r="X407" s="1044"/>
      <c r="Y407" s="1068"/>
      <c r="Z407" s="1068"/>
      <c r="AA407" s="1046"/>
      <c r="AB407" s="1046"/>
      <c r="AC407" s="1046"/>
      <c r="AD407" s="1046"/>
      <c r="AE407" s="1046"/>
      <c r="AF407" s="1046"/>
      <c r="AG407" s="1046"/>
      <c r="AH407" s="1046"/>
      <c r="AI407" s="1046"/>
      <c r="AJ407" s="1046"/>
      <c r="AK407" s="1046"/>
      <c r="AL407" s="1046"/>
      <c r="AM407" s="1046"/>
      <c r="AN407" s="1047"/>
      <c r="AO407" s="1046"/>
      <c r="AP407" s="1046"/>
      <c r="AQ407" s="1046"/>
      <c r="AR407" s="1046"/>
      <c r="AS407" s="1046"/>
      <c r="AT407" s="1046"/>
      <c r="AU407" s="1046"/>
      <c r="AV407" s="1046"/>
      <c r="AW407" s="1046"/>
      <c r="AX407" s="1046"/>
      <c r="AY407" s="1046"/>
      <c r="AZ407" s="1046"/>
      <c r="BA407" s="1046"/>
      <c r="BB407" s="1046"/>
      <c r="BC407" s="1046"/>
      <c r="BD407" s="1046"/>
      <c r="BE407" s="1046"/>
      <c r="BF407" s="1046"/>
      <c r="BG407" s="1046"/>
      <c r="BH407" s="1046"/>
      <c r="BI407" s="1046"/>
      <c r="BJ407" s="1046"/>
      <c r="BK407" s="1046"/>
      <c r="BL407" s="1046"/>
      <c r="BM407" s="1046"/>
      <c r="BN407" s="1046"/>
      <c r="BO407" s="1046"/>
      <c r="BP407" s="1046"/>
      <c r="BQ407" s="1046"/>
      <c r="BR407" s="1046"/>
      <c r="BS407" s="1046"/>
      <c r="BT407" s="1046"/>
      <c r="BU407" s="1046"/>
      <c r="BV407" s="1046"/>
      <c r="BW407" s="1046"/>
      <c r="BX407" s="1046"/>
      <c r="BY407" s="1046"/>
      <c r="BZ407" s="1046"/>
      <c r="CA407" s="1046"/>
      <c r="CB407" s="1046"/>
      <c r="CC407" s="1046"/>
      <c r="CD407" s="1046"/>
      <c r="CE407" s="1046"/>
      <c r="CF407" s="1046"/>
      <c r="CG407" s="1046"/>
      <c r="CH407" s="1046"/>
      <c r="CI407" s="1046"/>
      <c r="CJ407" s="1046"/>
      <c r="CK407" s="1046"/>
      <c r="CL407" s="1046"/>
      <c r="CM407" s="1046"/>
      <c r="CN407" s="1046"/>
      <c r="CO407" s="1046"/>
      <c r="CP407" s="1046"/>
      <c r="CQ407" s="1046"/>
      <c r="CR407" s="1046"/>
      <c r="CS407" s="1046"/>
      <c r="CT407" s="1046"/>
      <c r="CU407" s="1046"/>
      <c r="CV407" s="1046"/>
      <c r="CW407" s="1046"/>
      <c r="CX407" s="1046"/>
      <c r="CY407" s="1046"/>
      <c r="CZ407" s="1046"/>
      <c r="DA407" s="1046"/>
      <c r="DB407" s="1046"/>
      <c r="DC407" s="1046"/>
      <c r="DD407" s="1046"/>
      <c r="DE407" s="1046"/>
      <c r="DF407" s="1046"/>
      <c r="DG407" s="1046"/>
      <c r="DH407" s="1046"/>
      <c r="DI407" s="1046"/>
      <c r="DJ407" s="1046"/>
      <c r="DK407" s="1047"/>
      <c r="DL407" s="1046"/>
      <c r="DM407" s="1046"/>
      <c r="DN407" s="1046"/>
      <c r="DO407" s="1046"/>
      <c r="DP407" s="1046"/>
      <c r="DQ407" s="1046"/>
      <c r="DR407" s="1046"/>
      <c r="DS407" s="1046"/>
      <c r="DT407" s="1046"/>
      <c r="DU407" s="1046"/>
      <c r="DV407" s="1046"/>
      <c r="DW407" s="1046"/>
      <c r="DX407" s="1046"/>
      <c r="DY407" s="1046"/>
      <c r="DZ407" s="1046"/>
      <c r="EA407" s="1046"/>
      <c r="EB407" s="1046"/>
      <c r="EC407" s="1046"/>
      <c r="ED407" s="1046"/>
      <c r="EE407" s="1046"/>
      <c r="EF407" s="1046"/>
      <c r="EG407" s="1046"/>
      <c r="EH407" s="1046"/>
      <c r="EI407" s="1046"/>
      <c r="EJ407" s="1046"/>
      <c r="EK407" s="1046"/>
      <c r="EL407" s="1047"/>
      <c r="EM407" s="1046"/>
      <c r="EN407" s="1046"/>
      <c r="EO407" s="1046"/>
      <c r="EP407" s="1046"/>
      <c r="EQ407" s="1046"/>
      <c r="ER407" s="1046"/>
      <c r="ES407" s="1046"/>
      <c r="ET407" s="1046"/>
      <c r="EU407" s="1046"/>
      <c r="EV407" s="1046"/>
      <c r="EW407" s="1046"/>
      <c r="EX407" s="1046"/>
      <c r="EY407" s="1046"/>
      <c r="EZ407" s="1046"/>
      <c r="FA407" s="1046"/>
      <c r="FB407" s="1046"/>
      <c r="FC407" s="1046"/>
      <c r="FD407" s="1046"/>
      <c r="FE407" s="1046"/>
      <c r="FF407" s="1048"/>
      <c r="FG407" s="1046"/>
      <c r="FH407" s="1046"/>
      <c r="FI407" s="1046"/>
      <c r="FJ407" s="1046"/>
      <c r="FK407" s="1046"/>
      <c r="FL407" s="1046"/>
      <c r="FM407" s="1046"/>
      <c r="FN407" s="1046"/>
      <c r="FO407" s="1046"/>
      <c r="FP407" s="1046"/>
      <c r="FQ407" s="1064"/>
      <c r="FR407" s="1064"/>
      <c r="FS407" s="1046"/>
      <c r="FT407" s="1046"/>
      <c r="FU407" s="1046"/>
      <c r="FV407" s="1046"/>
      <c r="FW407" s="1046"/>
      <c r="FX407" s="1046"/>
      <c r="FY407" s="1046"/>
      <c r="FZ407" s="1046"/>
      <c r="GA407" s="1046"/>
      <c r="GB407" s="1046"/>
      <c r="GC407" s="1046"/>
      <c r="GD407" s="1049"/>
      <c r="GE407" s="1049"/>
      <c r="GF407" s="1049"/>
      <c r="GG407" s="1049"/>
      <c r="GH407" s="1080"/>
      <c r="GI407" s="1081"/>
      <c r="GJ407" s="1049"/>
      <c r="GK407" s="1049"/>
      <c r="GL407" s="1049"/>
      <c r="GM407" s="1049"/>
      <c r="GN407" s="1049"/>
      <c r="GO407" s="1049"/>
      <c r="GP407" s="1083"/>
      <c r="GQ407" s="1083"/>
      <c r="GR407" s="1083"/>
      <c r="GS407" s="1083"/>
      <c r="GT407" s="1083"/>
      <c r="GU407" s="1083"/>
      <c r="GV407" s="1083"/>
      <c r="GW407" s="1083"/>
      <c r="GX407" s="1083"/>
      <c r="GY407" s="1083"/>
      <c r="GZ407" s="1083"/>
      <c r="HA407" s="1083"/>
      <c r="HB407" s="1083"/>
      <c r="HC407" s="1083"/>
      <c r="HD407" s="1083"/>
      <c r="HE407" s="1083"/>
      <c r="HF407" s="1083"/>
      <c r="HG407" s="1083"/>
      <c r="HH407" s="1083"/>
      <c r="HI407" s="1083"/>
      <c r="HJ407" s="1083"/>
      <c r="HK407" s="1083"/>
      <c r="HL407" s="1083"/>
      <c r="HM407" s="1083"/>
      <c r="HN407" s="1083"/>
      <c r="HO407" s="1083"/>
      <c r="HP407" s="1083"/>
      <c r="HQ407" s="1083"/>
      <c r="HR407" s="1083"/>
      <c r="HS407" s="1083"/>
      <c r="HT407" s="1083"/>
      <c r="HU407" s="1083"/>
      <c r="HV407" s="1083"/>
      <c r="HW407" s="1083"/>
      <c r="HX407" s="1083"/>
      <c r="HY407" s="1083"/>
      <c r="HZ407" s="1083"/>
      <c r="IA407" s="1083"/>
      <c r="IB407" s="1083"/>
      <c r="IC407" s="1083"/>
      <c r="ID407" s="1081"/>
      <c r="IE407" s="1081"/>
      <c r="IF407" s="1083"/>
      <c r="IG407" s="1084"/>
      <c r="IH407" s="1083"/>
      <c r="II407" s="1083"/>
      <c r="IJ407" s="1083"/>
      <c r="IK407" s="1083"/>
      <c r="IL407" s="1083"/>
      <c r="IM407" s="1083"/>
      <c r="IN407" s="1083"/>
      <c r="IO407" s="1083"/>
      <c r="IP407" s="1083"/>
      <c r="IQ407" s="1083"/>
      <c r="IR407" s="1083"/>
      <c r="IS407" s="1083"/>
      <c r="IT407" s="1083"/>
      <c r="IU407" s="1083"/>
      <c r="IV407" s="1083"/>
      <c r="IW407" s="1083"/>
      <c r="IX407" s="1083"/>
      <c r="IY407" s="1083"/>
      <c r="IZ407" s="1083"/>
      <c r="JA407" s="1083"/>
      <c r="JB407" s="1083"/>
      <c r="JC407" s="1083"/>
      <c r="JD407" s="1083"/>
      <c r="JE407" s="1083"/>
      <c r="JF407" s="1083"/>
      <c r="JG407" s="1083"/>
      <c r="JH407" s="1083"/>
      <c r="JI407" s="1083"/>
      <c r="JJ407" s="1083"/>
      <c r="JK407" s="1085"/>
    </row>
    <row r="408" spans="1:274" s="1027" customFormat="1" ht="18.95" hidden="1" customHeight="1">
      <c r="A408" s="1077"/>
      <c r="B408" s="1042"/>
      <c r="C408" s="1052"/>
      <c r="D408" s="1052"/>
      <c r="E408" s="1078"/>
      <c r="F408" s="1078"/>
      <c r="G408" s="1078"/>
      <c r="H408" s="1052"/>
      <c r="I408" s="1043"/>
      <c r="J408" s="1043"/>
      <c r="K408" s="1053"/>
      <c r="L408" s="1053"/>
      <c r="M408" s="1053"/>
      <c r="N408" s="1044"/>
      <c r="O408" s="1067"/>
      <c r="P408" s="1045"/>
      <c r="Q408" s="1044"/>
      <c r="R408" s="1044"/>
      <c r="S408" s="1044"/>
      <c r="T408" s="1044"/>
      <c r="U408" s="1044"/>
      <c r="V408" s="1044"/>
      <c r="W408" s="1044"/>
      <c r="X408" s="1044"/>
      <c r="Y408" s="1068"/>
      <c r="Z408" s="1068"/>
      <c r="AA408" s="1046"/>
      <c r="AB408" s="1046"/>
      <c r="AC408" s="1046"/>
      <c r="AD408" s="1046"/>
      <c r="AE408" s="1046"/>
      <c r="AF408" s="1046"/>
      <c r="AG408" s="1046"/>
      <c r="AH408" s="1046"/>
      <c r="AI408" s="1046"/>
      <c r="AJ408" s="1046"/>
      <c r="AK408" s="1046"/>
      <c r="AL408" s="1046"/>
      <c r="AM408" s="1046"/>
      <c r="AN408" s="1047"/>
      <c r="AO408" s="1046"/>
      <c r="AP408" s="1046"/>
      <c r="AQ408" s="1046"/>
      <c r="AR408" s="1046"/>
      <c r="AS408" s="1046"/>
      <c r="AT408" s="1046"/>
      <c r="AU408" s="1046"/>
      <c r="AV408" s="1046"/>
      <c r="AW408" s="1046"/>
      <c r="AX408" s="1046"/>
      <c r="AY408" s="1046"/>
      <c r="AZ408" s="1046"/>
      <c r="BA408" s="1046"/>
      <c r="BB408" s="1046"/>
      <c r="BC408" s="1046"/>
      <c r="BD408" s="1046"/>
      <c r="BE408" s="1046"/>
      <c r="BF408" s="1046"/>
      <c r="BG408" s="1046"/>
      <c r="BH408" s="1046"/>
      <c r="BI408" s="1046"/>
      <c r="BJ408" s="1046"/>
      <c r="BK408" s="1046"/>
      <c r="BL408" s="1046"/>
      <c r="BM408" s="1046"/>
      <c r="BN408" s="1046"/>
      <c r="BO408" s="1046"/>
      <c r="BP408" s="1046"/>
      <c r="BQ408" s="1046"/>
      <c r="BR408" s="1046"/>
      <c r="BS408" s="1046"/>
      <c r="BT408" s="1046"/>
      <c r="BU408" s="1046"/>
      <c r="BV408" s="1046"/>
      <c r="BW408" s="1046"/>
      <c r="BX408" s="1046"/>
      <c r="BY408" s="1046"/>
      <c r="BZ408" s="1046"/>
      <c r="CA408" s="1046"/>
      <c r="CB408" s="1046"/>
      <c r="CC408" s="1046"/>
      <c r="CD408" s="1046"/>
      <c r="CE408" s="1046"/>
      <c r="CF408" s="1046"/>
      <c r="CG408" s="1046"/>
      <c r="CH408" s="1046"/>
      <c r="CI408" s="1046"/>
      <c r="CJ408" s="1046"/>
      <c r="CK408" s="1046"/>
      <c r="CL408" s="1046"/>
      <c r="CM408" s="1046"/>
      <c r="CN408" s="1046"/>
      <c r="CO408" s="1046"/>
      <c r="CP408" s="1046"/>
      <c r="CQ408" s="1046"/>
      <c r="CR408" s="1046"/>
      <c r="CS408" s="1046"/>
      <c r="CT408" s="1046"/>
      <c r="CU408" s="1046"/>
      <c r="CV408" s="1046"/>
      <c r="CW408" s="1046"/>
      <c r="CX408" s="1046"/>
      <c r="CY408" s="1046"/>
      <c r="CZ408" s="1046"/>
      <c r="DA408" s="1046"/>
      <c r="DB408" s="1046"/>
      <c r="DC408" s="1046"/>
      <c r="DD408" s="1046"/>
      <c r="DE408" s="1046"/>
      <c r="DF408" s="1046"/>
      <c r="DG408" s="1046"/>
      <c r="DH408" s="1046"/>
      <c r="DI408" s="1046"/>
      <c r="DJ408" s="1046"/>
      <c r="DK408" s="1047"/>
      <c r="DL408" s="1046"/>
      <c r="DM408" s="1046"/>
      <c r="DN408" s="1046"/>
      <c r="DO408" s="1046"/>
      <c r="DP408" s="1046"/>
      <c r="DQ408" s="1046"/>
      <c r="DR408" s="1046"/>
      <c r="DS408" s="1046"/>
      <c r="DT408" s="1046"/>
      <c r="DU408" s="1046"/>
      <c r="DV408" s="1046"/>
      <c r="DW408" s="1046"/>
      <c r="DX408" s="1046"/>
      <c r="DY408" s="1046"/>
      <c r="DZ408" s="1046"/>
      <c r="EA408" s="1046"/>
      <c r="EB408" s="1046"/>
      <c r="EC408" s="1046"/>
      <c r="ED408" s="1046"/>
      <c r="EE408" s="1046"/>
      <c r="EF408" s="1046"/>
      <c r="EG408" s="1046"/>
      <c r="EH408" s="1046"/>
      <c r="EI408" s="1046"/>
      <c r="EJ408" s="1046"/>
      <c r="EK408" s="1046"/>
      <c r="EL408" s="1047"/>
      <c r="EM408" s="1046"/>
      <c r="EN408" s="1046"/>
      <c r="EO408" s="1046"/>
      <c r="EP408" s="1046"/>
      <c r="EQ408" s="1046"/>
      <c r="ER408" s="1046"/>
      <c r="ES408" s="1046"/>
      <c r="ET408" s="1046"/>
      <c r="EU408" s="1046"/>
      <c r="EV408" s="1046"/>
      <c r="EW408" s="1046"/>
      <c r="EX408" s="1046"/>
      <c r="EY408" s="1046"/>
      <c r="EZ408" s="1046"/>
      <c r="FA408" s="1046"/>
      <c r="FB408" s="1046"/>
      <c r="FC408" s="1046"/>
      <c r="FD408" s="1046"/>
      <c r="FE408" s="1046"/>
      <c r="FF408" s="1048"/>
      <c r="FG408" s="1046"/>
      <c r="FH408" s="1046"/>
      <c r="FI408" s="1046"/>
      <c r="FJ408" s="1046"/>
      <c r="FK408" s="1046"/>
      <c r="FL408" s="1046"/>
      <c r="FM408" s="1046"/>
      <c r="FN408" s="1046"/>
      <c r="FO408" s="1046"/>
      <c r="FP408" s="1046"/>
      <c r="FQ408" s="1064"/>
      <c r="FR408" s="1064"/>
      <c r="FS408" s="1046"/>
      <c r="FT408" s="1046"/>
      <c r="FU408" s="1046"/>
      <c r="FV408" s="1046"/>
      <c r="FW408" s="1046"/>
      <c r="FX408" s="1046"/>
      <c r="FY408" s="1046"/>
      <c r="FZ408" s="1046"/>
      <c r="GA408" s="1046"/>
      <c r="GB408" s="1046"/>
      <c r="GC408" s="1046"/>
      <c r="GD408" s="1049"/>
      <c r="GE408" s="1049"/>
      <c r="GF408" s="1049"/>
      <c r="GG408" s="1049"/>
      <c r="GH408" s="1080"/>
      <c r="GI408" s="1081"/>
      <c r="GJ408" s="1049"/>
      <c r="GK408" s="1049"/>
      <c r="GL408" s="1049"/>
      <c r="GM408" s="1049"/>
      <c r="GN408" s="1049"/>
      <c r="GO408" s="1049"/>
      <c r="GP408" s="1083"/>
      <c r="GQ408" s="1083"/>
      <c r="GR408" s="1083"/>
      <c r="GS408" s="1083"/>
      <c r="GT408" s="1083"/>
      <c r="GU408" s="1083"/>
      <c r="GV408" s="1083"/>
      <c r="GW408" s="1083"/>
      <c r="GX408" s="1083"/>
      <c r="GY408" s="1083"/>
      <c r="GZ408" s="1083"/>
      <c r="HA408" s="1083"/>
      <c r="HB408" s="1083"/>
      <c r="HC408" s="1083"/>
      <c r="HD408" s="1083"/>
      <c r="HE408" s="1083"/>
      <c r="HF408" s="1083"/>
      <c r="HG408" s="1083"/>
      <c r="HH408" s="1083"/>
      <c r="HI408" s="1083"/>
      <c r="HJ408" s="1083"/>
      <c r="HK408" s="1083"/>
      <c r="HL408" s="1083"/>
      <c r="HM408" s="1083"/>
      <c r="HN408" s="1083"/>
      <c r="HO408" s="1083"/>
      <c r="HP408" s="1083"/>
      <c r="HQ408" s="1083"/>
      <c r="HR408" s="1083"/>
      <c r="HS408" s="1083"/>
      <c r="HT408" s="1083"/>
      <c r="HU408" s="1083"/>
      <c r="HV408" s="1083"/>
      <c r="HW408" s="1083"/>
      <c r="HX408" s="1083"/>
      <c r="HY408" s="1083"/>
      <c r="HZ408" s="1083"/>
      <c r="IA408" s="1083"/>
      <c r="IB408" s="1083"/>
      <c r="IC408" s="1083"/>
      <c r="ID408" s="1081"/>
      <c r="IE408" s="1081"/>
      <c r="IF408" s="1083"/>
      <c r="IG408" s="1084"/>
      <c r="IH408" s="1083"/>
      <c r="II408" s="1083"/>
      <c r="IJ408" s="1083"/>
      <c r="IK408" s="1083"/>
      <c r="IL408" s="1083"/>
      <c r="IM408" s="1083"/>
      <c r="IN408" s="1083"/>
      <c r="IO408" s="1083"/>
      <c r="IP408" s="1083"/>
      <c r="IQ408" s="1083"/>
      <c r="IR408" s="1083"/>
      <c r="IS408" s="1083"/>
      <c r="IT408" s="1083"/>
      <c r="IU408" s="1083"/>
      <c r="IV408" s="1083"/>
      <c r="IW408" s="1083"/>
      <c r="IX408" s="1083"/>
      <c r="IY408" s="1083"/>
      <c r="IZ408" s="1083"/>
      <c r="JA408" s="1083"/>
      <c r="JB408" s="1083"/>
      <c r="JC408" s="1083"/>
      <c r="JD408" s="1083"/>
      <c r="JE408" s="1083"/>
      <c r="JF408" s="1083"/>
      <c r="JG408" s="1083"/>
      <c r="JH408" s="1083"/>
      <c r="JI408" s="1083"/>
      <c r="JJ408" s="1083"/>
      <c r="JK408" s="1085"/>
    </row>
    <row r="409" spans="1:274" s="1027" customFormat="1" ht="18.95" hidden="1" customHeight="1">
      <c r="A409" s="1077"/>
      <c r="B409" s="1042"/>
      <c r="C409" s="1052"/>
      <c r="D409" s="1052"/>
      <c r="E409" s="1078"/>
      <c r="F409" s="1078"/>
      <c r="G409" s="1078"/>
      <c r="H409" s="1052"/>
      <c r="I409" s="1043"/>
      <c r="J409" s="1043"/>
      <c r="K409" s="1053"/>
      <c r="L409" s="1053"/>
      <c r="M409" s="1053"/>
      <c r="N409" s="1044"/>
      <c r="O409" s="1067"/>
      <c r="P409" s="1045"/>
      <c r="Q409" s="1044"/>
      <c r="R409" s="1044"/>
      <c r="S409" s="1044"/>
      <c r="T409" s="1044"/>
      <c r="U409" s="1044"/>
      <c r="V409" s="1044"/>
      <c r="W409" s="1044"/>
      <c r="X409" s="1044"/>
      <c r="Y409" s="1068"/>
      <c r="Z409" s="1068"/>
      <c r="AA409" s="1046"/>
      <c r="AB409" s="1046"/>
      <c r="AC409" s="1046"/>
      <c r="AD409" s="1046"/>
      <c r="AE409" s="1046"/>
      <c r="AF409" s="1046"/>
      <c r="AG409" s="1046"/>
      <c r="AH409" s="1046"/>
      <c r="AI409" s="1046"/>
      <c r="AJ409" s="1046"/>
      <c r="AK409" s="1046"/>
      <c r="AL409" s="1046"/>
      <c r="AM409" s="1046"/>
      <c r="AN409" s="1047"/>
      <c r="AO409" s="1046"/>
      <c r="AP409" s="1046"/>
      <c r="AQ409" s="1046"/>
      <c r="AR409" s="1046"/>
      <c r="AS409" s="1046"/>
      <c r="AT409" s="1046"/>
      <c r="AU409" s="1046"/>
      <c r="AV409" s="1046"/>
      <c r="AW409" s="1046"/>
      <c r="AX409" s="1046"/>
      <c r="AY409" s="1046"/>
      <c r="AZ409" s="1046"/>
      <c r="BA409" s="1046"/>
      <c r="BB409" s="1046"/>
      <c r="BC409" s="1046"/>
      <c r="BD409" s="1046"/>
      <c r="BE409" s="1046"/>
      <c r="BF409" s="1046"/>
      <c r="BG409" s="1046"/>
      <c r="BH409" s="1046"/>
      <c r="BI409" s="1046"/>
      <c r="BJ409" s="1046"/>
      <c r="BK409" s="1046"/>
      <c r="BL409" s="1046"/>
      <c r="BM409" s="1046"/>
      <c r="BN409" s="1046"/>
      <c r="BO409" s="1046"/>
      <c r="BP409" s="1046"/>
      <c r="BQ409" s="1046"/>
      <c r="BR409" s="1046"/>
      <c r="BS409" s="1046"/>
      <c r="BT409" s="1046"/>
      <c r="BU409" s="1046"/>
      <c r="BV409" s="1046"/>
      <c r="BW409" s="1046"/>
      <c r="BX409" s="1046"/>
      <c r="BY409" s="1046"/>
      <c r="BZ409" s="1046"/>
      <c r="CA409" s="1046"/>
      <c r="CB409" s="1046"/>
      <c r="CC409" s="1046"/>
      <c r="CD409" s="1046"/>
      <c r="CE409" s="1046"/>
      <c r="CF409" s="1046"/>
      <c r="CG409" s="1046"/>
      <c r="CH409" s="1046"/>
      <c r="CI409" s="1046"/>
      <c r="CJ409" s="1046"/>
      <c r="CK409" s="1046"/>
      <c r="CL409" s="1046"/>
      <c r="CM409" s="1046"/>
      <c r="CN409" s="1046"/>
      <c r="CO409" s="1046"/>
      <c r="CP409" s="1046"/>
      <c r="CQ409" s="1046"/>
      <c r="CR409" s="1046"/>
      <c r="CS409" s="1046"/>
      <c r="CT409" s="1046"/>
      <c r="CU409" s="1046"/>
      <c r="CV409" s="1046"/>
      <c r="CW409" s="1046"/>
      <c r="CX409" s="1046"/>
      <c r="CY409" s="1046"/>
      <c r="CZ409" s="1046"/>
      <c r="DA409" s="1046"/>
      <c r="DB409" s="1046"/>
      <c r="DC409" s="1046"/>
      <c r="DD409" s="1046"/>
      <c r="DE409" s="1046"/>
      <c r="DF409" s="1046"/>
      <c r="DG409" s="1046"/>
      <c r="DH409" s="1046"/>
      <c r="DI409" s="1046"/>
      <c r="DJ409" s="1046"/>
      <c r="DK409" s="1047"/>
      <c r="DL409" s="1046"/>
      <c r="DM409" s="1046"/>
      <c r="DN409" s="1046"/>
      <c r="DO409" s="1046"/>
      <c r="DP409" s="1046"/>
      <c r="DQ409" s="1046"/>
      <c r="DR409" s="1046"/>
      <c r="DS409" s="1046"/>
      <c r="DT409" s="1046"/>
      <c r="DU409" s="1046"/>
      <c r="DV409" s="1046"/>
      <c r="DW409" s="1046"/>
      <c r="DX409" s="1046"/>
      <c r="DY409" s="1046"/>
      <c r="DZ409" s="1046"/>
      <c r="EA409" s="1046"/>
      <c r="EB409" s="1046"/>
      <c r="EC409" s="1046"/>
      <c r="ED409" s="1046"/>
      <c r="EE409" s="1046"/>
      <c r="EF409" s="1046"/>
      <c r="EG409" s="1046"/>
      <c r="EH409" s="1046"/>
      <c r="EI409" s="1046"/>
      <c r="EJ409" s="1046"/>
      <c r="EK409" s="1046"/>
      <c r="EL409" s="1047"/>
      <c r="EM409" s="1046"/>
      <c r="EN409" s="1046"/>
      <c r="EO409" s="1046"/>
      <c r="EP409" s="1046"/>
      <c r="EQ409" s="1046"/>
      <c r="ER409" s="1046"/>
      <c r="ES409" s="1046"/>
      <c r="ET409" s="1046"/>
      <c r="EU409" s="1046"/>
      <c r="EV409" s="1046"/>
      <c r="EW409" s="1046"/>
      <c r="EX409" s="1046"/>
      <c r="EY409" s="1046"/>
      <c r="EZ409" s="1046"/>
      <c r="FA409" s="1046"/>
      <c r="FB409" s="1046"/>
      <c r="FC409" s="1046"/>
      <c r="FD409" s="1046"/>
      <c r="FE409" s="1046"/>
      <c r="FF409" s="1048"/>
      <c r="FG409" s="1046"/>
      <c r="FH409" s="1046"/>
      <c r="FI409" s="1046"/>
      <c r="FJ409" s="1046"/>
      <c r="FK409" s="1046"/>
      <c r="FL409" s="1046"/>
      <c r="FM409" s="1046"/>
      <c r="FN409" s="1046"/>
      <c r="FO409" s="1046"/>
      <c r="FP409" s="1046"/>
      <c r="FQ409" s="1064"/>
      <c r="FR409" s="1064"/>
      <c r="FS409" s="1046"/>
      <c r="FT409" s="1046"/>
      <c r="FU409" s="1046"/>
      <c r="FV409" s="1046"/>
      <c r="FW409" s="1046"/>
      <c r="FX409" s="1046"/>
      <c r="FY409" s="1046"/>
      <c r="FZ409" s="1046"/>
      <c r="GA409" s="1046"/>
      <c r="GB409" s="1046"/>
      <c r="GC409" s="1046"/>
      <c r="GD409" s="1049"/>
      <c r="GE409" s="1049"/>
      <c r="GF409" s="1049"/>
      <c r="GG409" s="1049"/>
      <c r="GH409" s="1080"/>
      <c r="GI409" s="1081"/>
      <c r="GJ409" s="1049"/>
      <c r="GK409" s="1049"/>
      <c r="GL409" s="1049"/>
      <c r="GM409" s="1049"/>
      <c r="GN409" s="1049"/>
      <c r="GO409" s="1049"/>
      <c r="GP409" s="1083"/>
      <c r="GQ409" s="1083"/>
      <c r="GR409" s="1083"/>
      <c r="GS409" s="1083"/>
      <c r="GT409" s="1083"/>
      <c r="GU409" s="1083"/>
      <c r="GV409" s="1083"/>
      <c r="GW409" s="1083"/>
      <c r="GX409" s="1083"/>
      <c r="GY409" s="1083"/>
      <c r="GZ409" s="1083"/>
      <c r="HA409" s="1083"/>
      <c r="HB409" s="1083"/>
      <c r="HC409" s="1083"/>
      <c r="HD409" s="1083"/>
      <c r="HE409" s="1083"/>
      <c r="HF409" s="1083"/>
      <c r="HG409" s="1083"/>
      <c r="HH409" s="1083"/>
      <c r="HI409" s="1083"/>
      <c r="HJ409" s="1083"/>
      <c r="HK409" s="1083"/>
      <c r="HL409" s="1083"/>
      <c r="HM409" s="1083"/>
      <c r="HN409" s="1083"/>
      <c r="HO409" s="1083"/>
      <c r="HP409" s="1083"/>
      <c r="HQ409" s="1083"/>
      <c r="HR409" s="1083"/>
      <c r="HS409" s="1083"/>
      <c r="HT409" s="1083"/>
      <c r="HU409" s="1083"/>
      <c r="HV409" s="1083"/>
      <c r="HW409" s="1083"/>
      <c r="HX409" s="1083"/>
      <c r="HY409" s="1083"/>
      <c r="HZ409" s="1083"/>
      <c r="IA409" s="1083"/>
      <c r="IB409" s="1083"/>
      <c r="IC409" s="1083"/>
      <c r="ID409" s="1081"/>
      <c r="IE409" s="1081"/>
      <c r="IF409" s="1083"/>
      <c r="IG409" s="1084"/>
      <c r="IH409" s="1083"/>
      <c r="II409" s="1083"/>
      <c r="IJ409" s="1083"/>
      <c r="IK409" s="1083"/>
      <c r="IL409" s="1083"/>
      <c r="IM409" s="1083"/>
      <c r="IN409" s="1083"/>
      <c r="IO409" s="1083"/>
      <c r="IP409" s="1083"/>
      <c r="IQ409" s="1083"/>
      <c r="IR409" s="1083"/>
      <c r="IS409" s="1083"/>
      <c r="IT409" s="1083"/>
      <c r="IU409" s="1083"/>
      <c r="IV409" s="1083"/>
      <c r="IW409" s="1083"/>
      <c r="IX409" s="1083"/>
      <c r="IY409" s="1083"/>
      <c r="IZ409" s="1083"/>
      <c r="JA409" s="1083"/>
      <c r="JB409" s="1083"/>
      <c r="JC409" s="1083"/>
      <c r="JD409" s="1083"/>
      <c r="JE409" s="1083"/>
      <c r="JF409" s="1083"/>
      <c r="JG409" s="1083"/>
      <c r="JH409" s="1083"/>
      <c r="JI409" s="1083"/>
      <c r="JJ409" s="1083"/>
      <c r="JK409" s="1085"/>
    </row>
    <row r="410" spans="1:274" s="1027" customFormat="1" ht="18.95" hidden="1" customHeight="1">
      <c r="A410" s="1077"/>
      <c r="B410" s="1042"/>
      <c r="C410" s="1052"/>
      <c r="D410" s="1052"/>
      <c r="E410" s="1078"/>
      <c r="F410" s="1078"/>
      <c r="G410" s="1078"/>
      <c r="H410" s="1052"/>
      <c r="I410" s="1043"/>
      <c r="J410" s="1043"/>
      <c r="K410" s="1053"/>
      <c r="L410" s="1053"/>
      <c r="M410" s="1053"/>
      <c r="N410" s="1044"/>
      <c r="O410" s="1067"/>
      <c r="P410" s="1045"/>
      <c r="Q410" s="1044"/>
      <c r="R410" s="1044"/>
      <c r="S410" s="1044"/>
      <c r="T410" s="1044"/>
      <c r="U410" s="1044"/>
      <c r="V410" s="1044"/>
      <c r="W410" s="1044"/>
      <c r="X410" s="1044"/>
      <c r="Y410" s="1068"/>
      <c r="Z410" s="1068"/>
      <c r="AA410" s="1046"/>
      <c r="AB410" s="1046"/>
      <c r="AC410" s="1046"/>
      <c r="AD410" s="1046"/>
      <c r="AE410" s="1046"/>
      <c r="AF410" s="1046"/>
      <c r="AG410" s="1046"/>
      <c r="AH410" s="1046"/>
      <c r="AI410" s="1046"/>
      <c r="AJ410" s="1046"/>
      <c r="AK410" s="1046"/>
      <c r="AL410" s="1046"/>
      <c r="AM410" s="1046"/>
      <c r="AN410" s="1047"/>
      <c r="AO410" s="1046"/>
      <c r="AP410" s="1046"/>
      <c r="AQ410" s="1046"/>
      <c r="AR410" s="1046"/>
      <c r="AS410" s="1046"/>
      <c r="AT410" s="1046"/>
      <c r="AU410" s="1046"/>
      <c r="AV410" s="1046"/>
      <c r="AW410" s="1046"/>
      <c r="AX410" s="1046"/>
      <c r="AY410" s="1046"/>
      <c r="AZ410" s="1046"/>
      <c r="BA410" s="1046"/>
      <c r="BB410" s="1046"/>
      <c r="BC410" s="1046"/>
      <c r="BD410" s="1046"/>
      <c r="BE410" s="1046"/>
      <c r="BF410" s="1046"/>
      <c r="BG410" s="1046"/>
      <c r="BH410" s="1046"/>
      <c r="BI410" s="1046"/>
      <c r="BJ410" s="1046"/>
      <c r="BK410" s="1046"/>
      <c r="BL410" s="1046"/>
      <c r="BM410" s="1046"/>
      <c r="BN410" s="1046"/>
      <c r="BO410" s="1046"/>
      <c r="BP410" s="1046"/>
      <c r="BQ410" s="1046"/>
      <c r="BR410" s="1046"/>
      <c r="BS410" s="1046"/>
      <c r="BT410" s="1046"/>
      <c r="BU410" s="1046"/>
      <c r="BV410" s="1046"/>
      <c r="BW410" s="1046"/>
      <c r="BX410" s="1046"/>
      <c r="BY410" s="1046"/>
      <c r="BZ410" s="1046"/>
      <c r="CA410" s="1046"/>
      <c r="CB410" s="1046"/>
      <c r="CC410" s="1046"/>
      <c r="CD410" s="1046"/>
      <c r="CE410" s="1046"/>
      <c r="CF410" s="1046"/>
      <c r="CG410" s="1046"/>
      <c r="CH410" s="1046"/>
      <c r="CI410" s="1046"/>
      <c r="CJ410" s="1046"/>
      <c r="CK410" s="1046"/>
      <c r="CL410" s="1046"/>
      <c r="CM410" s="1046"/>
      <c r="CN410" s="1046"/>
      <c r="CO410" s="1046"/>
      <c r="CP410" s="1046"/>
      <c r="CQ410" s="1046"/>
      <c r="CR410" s="1046"/>
      <c r="CS410" s="1046"/>
      <c r="CT410" s="1046"/>
      <c r="CU410" s="1046"/>
      <c r="CV410" s="1046"/>
      <c r="CW410" s="1046"/>
      <c r="CX410" s="1046"/>
      <c r="CY410" s="1046"/>
      <c r="CZ410" s="1046"/>
      <c r="DA410" s="1046"/>
      <c r="DB410" s="1046"/>
      <c r="DC410" s="1046"/>
      <c r="DD410" s="1046"/>
      <c r="DE410" s="1046"/>
      <c r="DF410" s="1046"/>
      <c r="DG410" s="1046"/>
      <c r="DH410" s="1046"/>
      <c r="DI410" s="1046"/>
      <c r="DJ410" s="1046"/>
      <c r="DK410" s="1047"/>
      <c r="DL410" s="1046"/>
      <c r="DM410" s="1046"/>
      <c r="DN410" s="1046"/>
      <c r="DO410" s="1046"/>
      <c r="DP410" s="1046"/>
      <c r="DQ410" s="1046"/>
      <c r="DR410" s="1046"/>
      <c r="DS410" s="1046"/>
      <c r="DT410" s="1046"/>
      <c r="DU410" s="1046"/>
      <c r="DV410" s="1046"/>
      <c r="DW410" s="1046"/>
      <c r="DX410" s="1046"/>
      <c r="DY410" s="1046"/>
      <c r="DZ410" s="1046"/>
      <c r="EA410" s="1046"/>
      <c r="EB410" s="1046"/>
      <c r="EC410" s="1046"/>
      <c r="ED410" s="1046"/>
      <c r="EE410" s="1046"/>
      <c r="EF410" s="1046"/>
      <c r="EG410" s="1046"/>
      <c r="EH410" s="1046"/>
      <c r="EI410" s="1046"/>
      <c r="EJ410" s="1046"/>
      <c r="EK410" s="1046"/>
      <c r="EL410" s="1047"/>
      <c r="EM410" s="1046"/>
      <c r="EN410" s="1046"/>
      <c r="EO410" s="1046"/>
      <c r="EP410" s="1046"/>
      <c r="EQ410" s="1046"/>
      <c r="ER410" s="1046"/>
      <c r="ES410" s="1046"/>
      <c r="ET410" s="1046"/>
      <c r="EU410" s="1046"/>
      <c r="EV410" s="1046"/>
      <c r="EW410" s="1046"/>
      <c r="EX410" s="1046"/>
      <c r="EY410" s="1046"/>
      <c r="EZ410" s="1046"/>
      <c r="FA410" s="1046"/>
      <c r="FB410" s="1046"/>
      <c r="FC410" s="1046"/>
      <c r="FD410" s="1046"/>
      <c r="FE410" s="1046"/>
      <c r="FF410" s="1048"/>
      <c r="FG410" s="1046"/>
      <c r="FH410" s="1046"/>
      <c r="FI410" s="1046"/>
      <c r="FJ410" s="1046"/>
      <c r="FK410" s="1046"/>
      <c r="FL410" s="1046"/>
      <c r="FM410" s="1046"/>
      <c r="FN410" s="1046"/>
      <c r="FO410" s="1046"/>
      <c r="FP410" s="1046"/>
      <c r="FQ410" s="1064"/>
      <c r="FR410" s="1064"/>
      <c r="FS410" s="1046"/>
      <c r="FT410" s="1046"/>
      <c r="FU410" s="1046"/>
      <c r="FV410" s="1046"/>
      <c r="FW410" s="1046"/>
      <c r="FX410" s="1046"/>
      <c r="FY410" s="1046"/>
      <c r="FZ410" s="1046"/>
      <c r="GA410" s="1046"/>
      <c r="GB410" s="1046"/>
      <c r="GC410" s="1046"/>
      <c r="GD410" s="1049"/>
      <c r="GE410" s="1049"/>
      <c r="GF410" s="1049"/>
      <c r="GG410" s="1049"/>
      <c r="GH410" s="1080"/>
      <c r="GI410" s="1081"/>
      <c r="GJ410" s="1049"/>
      <c r="GK410" s="1049"/>
      <c r="GL410" s="1049"/>
      <c r="GM410" s="1049"/>
      <c r="GN410" s="1049"/>
      <c r="GO410" s="1049"/>
      <c r="GP410" s="1083"/>
      <c r="GQ410" s="1083"/>
      <c r="GR410" s="1083"/>
      <c r="GS410" s="1083"/>
      <c r="GT410" s="1083"/>
      <c r="GU410" s="1083"/>
      <c r="GV410" s="1083"/>
      <c r="GW410" s="1083"/>
      <c r="GX410" s="1083"/>
      <c r="GY410" s="1083"/>
      <c r="GZ410" s="1083"/>
      <c r="HA410" s="1083"/>
      <c r="HB410" s="1083"/>
      <c r="HC410" s="1083"/>
      <c r="HD410" s="1083"/>
      <c r="HE410" s="1083"/>
      <c r="HF410" s="1083"/>
      <c r="HG410" s="1083"/>
      <c r="HH410" s="1083"/>
      <c r="HI410" s="1083"/>
      <c r="HJ410" s="1083"/>
      <c r="HK410" s="1083"/>
      <c r="HL410" s="1083"/>
      <c r="HM410" s="1083"/>
      <c r="HN410" s="1083"/>
      <c r="HO410" s="1083"/>
      <c r="HP410" s="1083"/>
      <c r="HQ410" s="1083"/>
      <c r="HR410" s="1083"/>
      <c r="HS410" s="1083"/>
      <c r="HT410" s="1083"/>
      <c r="HU410" s="1083"/>
      <c r="HV410" s="1083"/>
      <c r="HW410" s="1083"/>
      <c r="HX410" s="1083"/>
      <c r="HY410" s="1083"/>
      <c r="HZ410" s="1083"/>
      <c r="IA410" s="1083"/>
      <c r="IB410" s="1083"/>
      <c r="IC410" s="1083"/>
      <c r="ID410" s="1081"/>
      <c r="IE410" s="1081"/>
      <c r="IF410" s="1083"/>
      <c r="IG410" s="1084"/>
      <c r="IH410" s="1083"/>
      <c r="II410" s="1083"/>
      <c r="IJ410" s="1083"/>
      <c r="IK410" s="1083"/>
      <c r="IL410" s="1083"/>
      <c r="IM410" s="1083"/>
      <c r="IN410" s="1083"/>
      <c r="IO410" s="1083"/>
      <c r="IP410" s="1083"/>
      <c r="IQ410" s="1083"/>
      <c r="IR410" s="1083"/>
      <c r="IS410" s="1083"/>
      <c r="IT410" s="1083"/>
      <c r="IU410" s="1083"/>
      <c r="IV410" s="1083"/>
      <c r="IW410" s="1083"/>
      <c r="IX410" s="1083"/>
      <c r="IY410" s="1083"/>
      <c r="IZ410" s="1083"/>
      <c r="JA410" s="1083"/>
      <c r="JB410" s="1083"/>
      <c r="JC410" s="1083"/>
      <c r="JD410" s="1083"/>
      <c r="JE410" s="1083"/>
      <c r="JF410" s="1083"/>
      <c r="JG410" s="1083"/>
      <c r="JH410" s="1083"/>
      <c r="JI410" s="1083"/>
      <c r="JJ410" s="1083"/>
      <c r="JK410" s="1085"/>
    </row>
    <row r="411" spans="1:274" s="1027" customFormat="1" ht="18.95" hidden="1" customHeight="1">
      <c r="A411" s="1077"/>
      <c r="B411" s="1042"/>
      <c r="C411" s="1052"/>
      <c r="D411" s="1052"/>
      <c r="E411" s="1078"/>
      <c r="F411" s="1078"/>
      <c r="G411" s="1078"/>
      <c r="H411" s="1052"/>
      <c r="I411" s="1043"/>
      <c r="J411" s="1043"/>
      <c r="K411" s="1053"/>
      <c r="L411" s="1053"/>
      <c r="M411" s="1053"/>
      <c r="N411" s="1044"/>
      <c r="O411" s="1067"/>
      <c r="P411" s="1045"/>
      <c r="Q411" s="1044"/>
      <c r="R411" s="1044"/>
      <c r="S411" s="1044"/>
      <c r="T411" s="1044"/>
      <c r="U411" s="1044"/>
      <c r="V411" s="1044"/>
      <c r="W411" s="1044"/>
      <c r="X411" s="1044"/>
      <c r="Y411" s="1068"/>
      <c r="Z411" s="1068"/>
      <c r="AA411" s="1046"/>
      <c r="AB411" s="1046"/>
      <c r="AC411" s="1046"/>
      <c r="AD411" s="1046"/>
      <c r="AE411" s="1046"/>
      <c r="AF411" s="1046"/>
      <c r="AG411" s="1046"/>
      <c r="AH411" s="1046"/>
      <c r="AI411" s="1046"/>
      <c r="AJ411" s="1046"/>
      <c r="AK411" s="1046"/>
      <c r="AL411" s="1046"/>
      <c r="AM411" s="1046"/>
      <c r="AN411" s="1047"/>
      <c r="AO411" s="1046"/>
      <c r="AP411" s="1046"/>
      <c r="AQ411" s="1046"/>
      <c r="AR411" s="1046"/>
      <c r="AS411" s="1046"/>
      <c r="AT411" s="1046"/>
      <c r="AU411" s="1046"/>
      <c r="AV411" s="1046"/>
      <c r="AW411" s="1046"/>
      <c r="AX411" s="1046"/>
      <c r="AY411" s="1046"/>
      <c r="AZ411" s="1046"/>
      <c r="BA411" s="1046"/>
      <c r="BB411" s="1046"/>
      <c r="BC411" s="1046"/>
      <c r="BD411" s="1046"/>
      <c r="BE411" s="1046"/>
      <c r="BF411" s="1046"/>
      <c r="BG411" s="1046"/>
      <c r="BH411" s="1046"/>
      <c r="BI411" s="1046"/>
      <c r="BJ411" s="1046"/>
      <c r="BK411" s="1046"/>
      <c r="BL411" s="1046"/>
      <c r="BM411" s="1046"/>
      <c r="BN411" s="1046"/>
      <c r="BO411" s="1046"/>
      <c r="BP411" s="1046"/>
      <c r="BQ411" s="1046"/>
      <c r="BR411" s="1046"/>
      <c r="BS411" s="1046"/>
      <c r="BT411" s="1046"/>
      <c r="BU411" s="1046"/>
      <c r="BV411" s="1046"/>
      <c r="BW411" s="1046"/>
      <c r="BX411" s="1046"/>
      <c r="BY411" s="1046"/>
      <c r="BZ411" s="1046"/>
      <c r="CA411" s="1046"/>
      <c r="CB411" s="1046"/>
      <c r="CC411" s="1046"/>
      <c r="CD411" s="1046"/>
      <c r="CE411" s="1046"/>
      <c r="CF411" s="1046"/>
      <c r="CG411" s="1046"/>
      <c r="CH411" s="1046"/>
      <c r="CI411" s="1046"/>
      <c r="CJ411" s="1046"/>
      <c r="CK411" s="1046"/>
      <c r="CL411" s="1046"/>
      <c r="CM411" s="1046"/>
      <c r="CN411" s="1046"/>
      <c r="CO411" s="1046"/>
      <c r="CP411" s="1046"/>
      <c r="CQ411" s="1046"/>
      <c r="CR411" s="1046"/>
      <c r="CS411" s="1046"/>
      <c r="CT411" s="1046"/>
      <c r="CU411" s="1046"/>
      <c r="CV411" s="1046"/>
      <c r="CW411" s="1046"/>
      <c r="CX411" s="1046"/>
      <c r="CY411" s="1046"/>
      <c r="CZ411" s="1046"/>
      <c r="DA411" s="1046"/>
      <c r="DB411" s="1046"/>
      <c r="DC411" s="1046"/>
      <c r="DD411" s="1046"/>
      <c r="DE411" s="1046"/>
      <c r="DF411" s="1046"/>
      <c r="DG411" s="1046"/>
      <c r="DH411" s="1046"/>
      <c r="DI411" s="1046"/>
      <c r="DJ411" s="1046"/>
      <c r="DK411" s="1047"/>
      <c r="DL411" s="1046"/>
      <c r="DM411" s="1046"/>
      <c r="DN411" s="1046"/>
      <c r="DO411" s="1046"/>
      <c r="DP411" s="1046"/>
      <c r="DQ411" s="1046"/>
      <c r="DR411" s="1046"/>
      <c r="DS411" s="1046"/>
      <c r="DT411" s="1046"/>
      <c r="DU411" s="1046"/>
      <c r="DV411" s="1046"/>
      <c r="DW411" s="1046"/>
      <c r="DX411" s="1046"/>
      <c r="DY411" s="1046"/>
      <c r="DZ411" s="1046"/>
      <c r="EA411" s="1046"/>
      <c r="EB411" s="1046"/>
      <c r="EC411" s="1046"/>
      <c r="ED411" s="1046"/>
      <c r="EE411" s="1046"/>
      <c r="EF411" s="1046"/>
      <c r="EG411" s="1046"/>
      <c r="EH411" s="1046"/>
      <c r="EI411" s="1046"/>
      <c r="EJ411" s="1046"/>
      <c r="EK411" s="1046"/>
      <c r="EL411" s="1047"/>
      <c r="EM411" s="1046"/>
      <c r="EN411" s="1046"/>
      <c r="EO411" s="1046"/>
      <c r="EP411" s="1046"/>
      <c r="EQ411" s="1046"/>
      <c r="ER411" s="1046"/>
      <c r="ES411" s="1046"/>
      <c r="ET411" s="1046"/>
      <c r="EU411" s="1046"/>
      <c r="EV411" s="1046"/>
      <c r="EW411" s="1046"/>
      <c r="EX411" s="1046"/>
      <c r="EY411" s="1046"/>
      <c r="EZ411" s="1046"/>
      <c r="FA411" s="1046"/>
      <c r="FB411" s="1046"/>
      <c r="FC411" s="1046"/>
      <c r="FD411" s="1046"/>
      <c r="FE411" s="1046"/>
      <c r="FF411" s="1048"/>
      <c r="FG411" s="1046"/>
      <c r="FH411" s="1046"/>
      <c r="FI411" s="1046"/>
      <c r="FJ411" s="1046"/>
      <c r="FK411" s="1046"/>
      <c r="FL411" s="1046"/>
      <c r="FM411" s="1046"/>
      <c r="FN411" s="1046"/>
      <c r="FO411" s="1046"/>
      <c r="FP411" s="1046"/>
      <c r="FQ411" s="1064"/>
      <c r="FR411" s="1064"/>
      <c r="FS411" s="1046"/>
      <c r="FT411" s="1046"/>
      <c r="FU411" s="1046"/>
      <c r="FV411" s="1046"/>
      <c r="FW411" s="1046"/>
      <c r="FX411" s="1046"/>
      <c r="FY411" s="1046"/>
      <c r="FZ411" s="1046"/>
      <c r="GA411" s="1046"/>
      <c r="GB411" s="1046"/>
      <c r="GC411" s="1046"/>
      <c r="GD411" s="1049"/>
      <c r="GE411" s="1049"/>
      <c r="GF411" s="1049"/>
      <c r="GG411" s="1049"/>
      <c r="GH411" s="1080"/>
      <c r="GI411" s="1081"/>
      <c r="GJ411" s="1049"/>
      <c r="GK411" s="1049"/>
      <c r="GL411" s="1049"/>
      <c r="GM411" s="1049"/>
      <c r="GN411" s="1049"/>
      <c r="GO411" s="1049"/>
      <c r="GP411" s="1083"/>
      <c r="GQ411" s="1083"/>
      <c r="GR411" s="1083"/>
      <c r="GS411" s="1083"/>
      <c r="GT411" s="1083"/>
      <c r="GU411" s="1083"/>
      <c r="GV411" s="1083"/>
      <c r="GW411" s="1083"/>
      <c r="GX411" s="1083"/>
      <c r="GY411" s="1083"/>
      <c r="GZ411" s="1083"/>
      <c r="HA411" s="1083"/>
      <c r="HB411" s="1083"/>
      <c r="HC411" s="1083"/>
      <c r="HD411" s="1083"/>
      <c r="HE411" s="1083"/>
      <c r="HF411" s="1083"/>
      <c r="HG411" s="1083"/>
      <c r="HH411" s="1083"/>
      <c r="HI411" s="1083"/>
      <c r="HJ411" s="1083"/>
      <c r="HK411" s="1083"/>
      <c r="HL411" s="1083"/>
      <c r="HM411" s="1083"/>
      <c r="HN411" s="1083"/>
      <c r="HO411" s="1083"/>
      <c r="HP411" s="1083"/>
      <c r="HQ411" s="1083"/>
      <c r="HR411" s="1083"/>
      <c r="HS411" s="1083"/>
      <c r="HT411" s="1083"/>
      <c r="HU411" s="1083"/>
      <c r="HV411" s="1083"/>
      <c r="HW411" s="1083"/>
      <c r="HX411" s="1083"/>
      <c r="HY411" s="1083"/>
      <c r="HZ411" s="1083"/>
      <c r="IA411" s="1083"/>
      <c r="IB411" s="1083"/>
      <c r="IC411" s="1083"/>
      <c r="ID411" s="1081"/>
      <c r="IE411" s="1081"/>
      <c r="IF411" s="1083"/>
      <c r="IG411" s="1084"/>
      <c r="IH411" s="1083"/>
      <c r="II411" s="1083"/>
      <c r="IJ411" s="1083"/>
      <c r="IK411" s="1083"/>
      <c r="IL411" s="1083"/>
      <c r="IM411" s="1083"/>
      <c r="IN411" s="1083"/>
      <c r="IO411" s="1083"/>
      <c r="IP411" s="1083"/>
      <c r="IQ411" s="1083"/>
      <c r="IR411" s="1083"/>
      <c r="IS411" s="1083"/>
      <c r="IT411" s="1083"/>
      <c r="IU411" s="1083"/>
      <c r="IV411" s="1083"/>
      <c r="IW411" s="1083"/>
      <c r="IX411" s="1083"/>
      <c r="IY411" s="1083"/>
      <c r="IZ411" s="1083"/>
      <c r="JA411" s="1083"/>
      <c r="JB411" s="1083"/>
      <c r="JC411" s="1083"/>
      <c r="JD411" s="1083"/>
      <c r="JE411" s="1083"/>
      <c r="JF411" s="1083"/>
      <c r="JG411" s="1083"/>
      <c r="JH411" s="1083"/>
      <c r="JI411" s="1083"/>
      <c r="JJ411" s="1083"/>
      <c r="JK411" s="1085"/>
    </row>
    <row r="412" spans="1:274" s="1027" customFormat="1" ht="18.95" hidden="1" customHeight="1">
      <c r="A412" s="1077"/>
      <c r="B412" s="1042"/>
      <c r="C412" s="1052"/>
      <c r="D412" s="1052"/>
      <c r="E412" s="1078"/>
      <c r="F412" s="1078"/>
      <c r="G412" s="1078"/>
      <c r="H412" s="1052"/>
      <c r="I412" s="1043"/>
      <c r="J412" s="1043"/>
      <c r="K412" s="1053"/>
      <c r="L412" s="1053"/>
      <c r="M412" s="1053"/>
      <c r="N412" s="1044"/>
      <c r="O412" s="1067"/>
      <c r="P412" s="1045"/>
      <c r="Q412" s="1044"/>
      <c r="R412" s="1044"/>
      <c r="S412" s="1044"/>
      <c r="T412" s="1044"/>
      <c r="U412" s="1044"/>
      <c r="V412" s="1044"/>
      <c r="W412" s="1044"/>
      <c r="X412" s="1044"/>
      <c r="Y412" s="1068"/>
      <c r="Z412" s="1068"/>
      <c r="AA412" s="1046"/>
      <c r="AB412" s="1046"/>
      <c r="AC412" s="1046"/>
      <c r="AD412" s="1046"/>
      <c r="AE412" s="1046"/>
      <c r="AF412" s="1046"/>
      <c r="AG412" s="1046"/>
      <c r="AH412" s="1046"/>
      <c r="AI412" s="1046"/>
      <c r="AJ412" s="1046"/>
      <c r="AK412" s="1046"/>
      <c r="AL412" s="1046"/>
      <c r="AM412" s="1046"/>
      <c r="AN412" s="1047"/>
      <c r="AO412" s="1046"/>
      <c r="AP412" s="1046"/>
      <c r="AQ412" s="1046"/>
      <c r="AR412" s="1046"/>
      <c r="AS412" s="1046"/>
      <c r="AT412" s="1046"/>
      <c r="AU412" s="1046"/>
      <c r="AV412" s="1046"/>
      <c r="AW412" s="1046"/>
      <c r="AX412" s="1046"/>
      <c r="AY412" s="1046"/>
      <c r="AZ412" s="1046"/>
      <c r="BA412" s="1046"/>
      <c r="BB412" s="1046"/>
      <c r="BC412" s="1046"/>
      <c r="BD412" s="1046"/>
      <c r="BE412" s="1046"/>
      <c r="BF412" s="1046"/>
      <c r="BG412" s="1046"/>
      <c r="BH412" s="1046"/>
      <c r="BI412" s="1046"/>
      <c r="BJ412" s="1046"/>
      <c r="BK412" s="1046"/>
      <c r="BL412" s="1046"/>
      <c r="BM412" s="1046"/>
      <c r="BN412" s="1046"/>
      <c r="BO412" s="1046"/>
      <c r="BP412" s="1046"/>
      <c r="BQ412" s="1046"/>
      <c r="BR412" s="1046"/>
      <c r="BS412" s="1046"/>
      <c r="BT412" s="1046"/>
      <c r="BU412" s="1046"/>
      <c r="BV412" s="1046"/>
      <c r="BW412" s="1046"/>
      <c r="BX412" s="1046"/>
      <c r="BY412" s="1046"/>
      <c r="BZ412" s="1046"/>
      <c r="CA412" s="1046"/>
      <c r="CB412" s="1046"/>
      <c r="CC412" s="1046"/>
      <c r="CD412" s="1046"/>
      <c r="CE412" s="1046"/>
      <c r="CF412" s="1046"/>
      <c r="CG412" s="1046"/>
      <c r="CH412" s="1046"/>
      <c r="CI412" s="1046"/>
      <c r="CJ412" s="1046"/>
      <c r="CK412" s="1046"/>
      <c r="CL412" s="1046"/>
      <c r="CM412" s="1046"/>
      <c r="CN412" s="1046"/>
      <c r="CO412" s="1046"/>
      <c r="CP412" s="1046"/>
      <c r="CQ412" s="1046"/>
      <c r="CR412" s="1046"/>
      <c r="CS412" s="1046"/>
      <c r="CT412" s="1046"/>
      <c r="CU412" s="1046"/>
      <c r="CV412" s="1046"/>
      <c r="CW412" s="1046"/>
      <c r="CX412" s="1046"/>
      <c r="CY412" s="1046"/>
      <c r="CZ412" s="1046"/>
      <c r="DA412" s="1046"/>
      <c r="DB412" s="1046"/>
      <c r="DC412" s="1046"/>
      <c r="DD412" s="1046"/>
      <c r="DE412" s="1046"/>
      <c r="DF412" s="1046"/>
      <c r="DG412" s="1046"/>
      <c r="DH412" s="1046"/>
      <c r="DI412" s="1046"/>
      <c r="DJ412" s="1046"/>
      <c r="DK412" s="1047"/>
      <c r="DL412" s="1046"/>
      <c r="DM412" s="1046"/>
      <c r="DN412" s="1046"/>
      <c r="DO412" s="1046"/>
      <c r="DP412" s="1046"/>
      <c r="DQ412" s="1046"/>
      <c r="DR412" s="1046"/>
      <c r="DS412" s="1046"/>
      <c r="DT412" s="1046"/>
      <c r="DU412" s="1046"/>
      <c r="DV412" s="1046"/>
      <c r="DW412" s="1046"/>
      <c r="DX412" s="1046"/>
      <c r="DY412" s="1046"/>
      <c r="DZ412" s="1046"/>
      <c r="EA412" s="1046"/>
      <c r="EB412" s="1046"/>
      <c r="EC412" s="1046"/>
      <c r="ED412" s="1046"/>
      <c r="EE412" s="1046"/>
      <c r="EF412" s="1046"/>
      <c r="EG412" s="1046"/>
      <c r="EH412" s="1046"/>
      <c r="EI412" s="1046"/>
      <c r="EJ412" s="1046"/>
      <c r="EK412" s="1046"/>
      <c r="EL412" s="1047"/>
      <c r="EM412" s="1046"/>
      <c r="EN412" s="1046"/>
      <c r="EO412" s="1046"/>
      <c r="EP412" s="1046"/>
      <c r="EQ412" s="1046"/>
      <c r="ER412" s="1046"/>
      <c r="ES412" s="1046"/>
      <c r="ET412" s="1046"/>
      <c r="EU412" s="1046"/>
      <c r="EV412" s="1046"/>
      <c r="EW412" s="1046"/>
      <c r="EX412" s="1046"/>
      <c r="EY412" s="1046"/>
      <c r="EZ412" s="1046"/>
      <c r="FA412" s="1046"/>
      <c r="FB412" s="1046"/>
      <c r="FC412" s="1046"/>
      <c r="FD412" s="1046"/>
      <c r="FE412" s="1046"/>
      <c r="FF412" s="1048"/>
      <c r="FG412" s="1046"/>
      <c r="FH412" s="1046"/>
      <c r="FI412" s="1046"/>
      <c r="FJ412" s="1046"/>
      <c r="FK412" s="1046"/>
      <c r="FL412" s="1046"/>
      <c r="FM412" s="1046"/>
      <c r="FN412" s="1046"/>
      <c r="FO412" s="1046"/>
      <c r="FP412" s="1046"/>
      <c r="FQ412" s="1064"/>
      <c r="FR412" s="1064"/>
      <c r="FS412" s="1046"/>
      <c r="FT412" s="1046"/>
      <c r="FU412" s="1046"/>
      <c r="FV412" s="1046"/>
      <c r="FW412" s="1046"/>
      <c r="FX412" s="1046"/>
      <c r="FY412" s="1046"/>
      <c r="FZ412" s="1046"/>
      <c r="GA412" s="1046"/>
      <c r="GB412" s="1046"/>
      <c r="GC412" s="1046"/>
      <c r="GD412" s="1049"/>
      <c r="GE412" s="1049"/>
      <c r="GF412" s="1049"/>
      <c r="GG412" s="1049"/>
      <c r="GH412" s="1080"/>
      <c r="GI412" s="1081"/>
      <c r="GJ412" s="1049"/>
      <c r="GK412" s="1049"/>
      <c r="GL412" s="1049"/>
      <c r="GM412" s="1049"/>
      <c r="GN412" s="1049"/>
      <c r="GO412" s="1049"/>
      <c r="GP412" s="1083"/>
      <c r="GQ412" s="1083"/>
      <c r="GR412" s="1083"/>
      <c r="GS412" s="1083"/>
      <c r="GT412" s="1083"/>
      <c r="GU412" s="1083"/>
      <c r="GV412" s="1083"/>
      <c r="GW412" s="1083"/>
      <c r="GX412" s="1083"/>
      <c r="GY412" s="1083"/>
      <c r="GZ412" s="1083"/>
      <c r="HA412" s="1083"/>
      <c r="HB412" s="1083"/>
      <c r="HC412" s="1083"/>
      <c r="HD412" s="1083"/>
      <c r="HE412" s="1083"/>
      <c r="HF412" s="1083"/>
      <c r="HG412" s="1083"/>
      <c r="HH412" s="1083"/>
      <c r="HI412" s="1083"/>
      <c r="HJ412" s="1083"/>
      <c r="HK412" s="1083"/>
      <c r="HL412" s="1083"/>
      <c r="HM412" s="1083"/>
      <c r="HN412" s="1083"/>
      <c r="HO412" s="1083"/>
      <c r="HP412" s="1083"/>
      <c r="HQ412" s="1083"/>
      <c r="HR412" s="1083"/>
      <c r="HS412" s="1083"/>
      <c r="HT412" s="1083"/>
      <c r="HU412" s="1083"/>
      <c r="HV412" s="1083"/>
      <c r="HW412" s="1083"/>
      <c r="HX412" s="1083"/>
      <c r="HY412" s="1083"/>
      <c r="HZ412" s="1083"/>
      <c r="IA412" s="1083"/>
      <c r="IB412" s="1083"/>
      <c r="IC412" s="1083"/>
      <c r="ID412" s="1081"/>
      <c r="IE412" s="1081"/>
      <c r="IF412" s="1083"/>
      <c r="IG412" s="1084"/>
      <c r="IH412" s="1083"/>
      <c r="II412" s="1083"/>
      <c r="IJ412" s="1083"/>
      <c r="IK412" s="1083"/>
      <c r="IL412" s="1083"/>
      <c r="IM412" s="1083"/>
      <c r="IN412" s="1083"/>
      <c r="IO412" s="1083"/>
      <c r="IP412" s="1083"/>
      <c r="IQ412" s="1083"/>
      <c r="IR412" s="1083"/>
      <c r="IS412" s="1083"/>
      <c r="IT412" s="1083"/>
      <c r="IU412" s="1083"/>
      <c r="IV412" s="1083"/>
      <c r="IW412" s="1083"/>
      <c r="IX412" s="1083"/>
      <c r="IY412" s="1083"/>
      <c r="IZ412" s="1083"/>
      <c r="JA412" s="1083"/>
      <c r="JB412" s="1083"/>
      <c r="JC412" s="1083"/>
      <c r="JD412" s="1083"/>
      <c r="JE412" s="1083"/>
      <c r="JF412" s="1083"/>
      <c r="JG412" s="1083"/>
      <c r="JH412" s="1083"/>
      <c r="JI412" s="1083"/>
      <c r="JJ412" s="1083"/>
      <c r="JK412" s="1085"/>
    </row>
    <row r="413" spans="1:274" s="1027" customFormat="1" ht="18.95" hidden="1" customHeight="1">
      <c r="A413" s="1077"/>
      <c r="B413" s="1042"/>
      <c r="C413" s="1052"/>
      <c r="D413" s="1052"/>
      <c r="E413" s="1078"/>
      <c r="F413" s="1078"/>
      <c r="G413" s="1078"/>
      <c r="H413" s="1052"/>
      <c r="I413" s="1043"/>
      <c r="J413" s="1043"/>
      <c r="K413" s="1053"/>
      <c r="L413" s="1053"/>
      <c r="M413" s="1053"/>
      <c r="N413" s="1044"/>
      <c r="O413" s="1067"/>
      <c r="P413" s="1045"/>
      <c r="Q413" s="1044"/>
      <c r="R413" s="1044"/>
      <c r="S413" s="1044"/>
      <c r="T413" s="1044"/>
      <c r="U413" s="1044"/>
      <c r="V413" s="1044"/>
      <c r="W413" s="1044"/>
      <c r="X413" s="1044"/>
      <c r="Y413" s="1068"/>
      <c r="Z413" s="1068"/>
      <c r="AA413" s="1046"/>
      <c r="AB413" s="1046"/>
      <c r="AC413" s="1046"/>
      <c r="AD413" s="1046"/>
      <c r="AE413" s="1046"/>
      <c r="AF413" s="1046"/>
      <c r="AG413" s="1046"/>
      <c r="AH413" s="1046"/>
      <c r="AI413" s="1046"/>
      <c r="AJ413" s="1046"/>
      <c r="AK413" s="1046"/>
      <c r="AL413" s="1046"/>
      <c r="AM413" s="1046"/>
      <c r="AN413" s="1047"/>
      <c r="AO413" s="1046"/>
      <c r="AP413" s="1046"/>
      <c r="AQ413" s="1046"/>
      <c r="AR413" s="1046"/>
      <c r="AS413" s="1046"/>
      <c r="AT413" s="1046"/>
      <c r="AU413" s="1046"/>
      <c r="AV413" s="1046"/>
      <c r="AW413" s="1046"/>
      <c r="AX413" s="1046"/>
      <c r="AY413" s="1046"/>
      <c r="AZ413" s="1046"/>
      <c r="BA413" s="1046"/>
      <c r="BB413" s="1046"/>
      <c r="BC413" s="1046"/>
      <c r="BD413" s="1046"/>
      <c r="BE413" s="1046"/>
      <c r="BF413" s="1046"/>
      <c r="BG413" s="1046"/>
      <c r="BH413" s="1046"/>
      <c r="BI413" s="1046"/>
      <c r="BJ413" s="1046"/>
      <c r="BK413" s="1046"/>
      <c r="BL413" s="1046"/>
      <c r="BM413" s="1046"/>
      <c r="BN413" s="1046"/>
      <c r="BO413" s="1046"/>
      <c r="BP413" s="1046"/>
      <c r="BQ413" s="1046"/>
      <c r="BR413" s="1046"/>
      <c r="BS413" s="1046"/>
      <c r="BT413" s="1046"/>
      <c r="BU413" s="1046"/>
      <c r="BV413" s="1046"/>
      <c r="BW413" s="1046"/>
      <c r="BX413" s="1046"/>
      <c r="BY413" s="1046"/>
      <c r="BZ413" s="1046"/>
      <c r="CA413" s="1046"/>
      <c r="CB413" s="1046"/>
      <c r="CC413" s="1046"/>
      <c r="CD413" s="1046"/>
      <c r="CE413" s="1046"/>
      <c r="CF413" s="1046"/>
      <c r="CG413" s="1046"/>
      <c r="CH413" s="1046"/>
      <c r="CI413" s="1046"/>
      <c r="CJ413" s="1046"/>
      <c r="CK413" s="1046"/>
      <c r="CL413" s="1046"/>
      <c r="CM413" s="1046"/>
      <c r="CN413" s="1046"/>
      <c r="CO413" s="1046"/>
      <c r="CP413" s="1046"/>
      <c r="CQ413" s="1046"/>
      <c r="CR413" s="1046"/>
      <c r="CS413" s="1046"/>
      <c r="CT413" s="1046"/>
      <c r="CU413" s="1046"/>
      <c r="CV413" s="1046"/>
      <c r="CW413" s="1046"/>
      <c r="CX413" s="1046"/>
      <c r="CY413" s="1046"/>
      <c r="CZ413" s="1046"/>
      <c r="DA413" s="1046"/>
      <c r="DB413" s="1046"/>
      <c r="DC413" s="1046"/>
      <c r="DD413" s="1046"/>
      <c r="DE413" s="1046"/>
      <c r="DF413" s="1046"/>
      <c r="DG413" s="1046"/>
      <c r="DH413" s="1046"/>
      <c r="DI413" s="1046"/>
      <c r="DJ413" s="1046"/>
      <c r="DK413" s="1047"/>
      <c r="DL413" s="1046"/>
      <c r="DM413" s="1046"/>
      <c r="DN413" s="1046"/>
      <c r="DO413" s="1046"/>
      <c r="DP413" s="1046"/>
      <c r="DQ413" s="1046"/>
      <c r="DR413" s="1046"/>
      <c r="DS413" s="1046"/>
      <c r="DT413" s="1046"/>
      <c r="DU413" s="1046"/>
      <c r="DV413" s="1046"/>
      <c r="DW413" s="1046"/>
      <c r="DX413" s="1046"/>
      <c r="DY413" s="1046"/>
      <c r="DZ413" s="1046"/>
      <c r="EA413" s="1046"/>
      <c r="EB413" s="1046"/>
      <c r="EC413" s="1046"/>
      <c r="ED413" s="1046"/>
      <c r="EE413" s="1046"/>
      <c r="EF413" s="1046"/>
      <c r="EG413" s="1046"/>
      <c r="EH413" s="1046"/>
      <c r="EI413" s="1046"/>
      <c r="EJ413" s="1046"/>
      <c r="EK413" s="1046"/>
      <c r="EL413" s="1047"/>
      <c r="EM413" s="1046"/>
      <c r="EN413" s="1046"/>
      <c r="EO413" s="1046"/>
      <c r="EP413" s="1046"/>
      <c r="EQ413" s="1046"/>
      <c r="ER413" s="1046"/>
      <c r="ES413" s="1046"/>
      <c r="ET413" s="1046"/>
      <c r="EU413" s="1046"/>
      <c r="EV413" s="1046"/>
      <c r="EW413" s="1046"/>
      <c r="EX413" s="1046"/>
      <c r="EY413" s="1046"/>
      <c r="EZ413" s="1046"/>
      <c r="FA413" s="1046"/>
      <c r="FB413" s="1046"/>
      <c r="FC413" s="1046"/>
      <c r="FD413" s="1046"/>
      <c r="FE413" s="1046"/>
      <c r="FF413" s="1048"/>
      <c r="FG413" s="1046"/>
      <c r="FH413" s="1046"/>
      <c r="FI413" s="1046"/>
      <c r="FJ413" s="1046"/>
      <c r="FK413" s="1046"/>
      <c r="FL413" s="1046"/>
      <c r="FM413" s="1046"/>
      <c r="FN413" s="1046"/>
      <c r="FO413" s="1046"/>
      <c r="FP413" s="1046"/>
      <c r="FQ413" s="1064"/>
      <c r="FR413" s="1064"/>
      <c r="FS413" s="1046"/>
      <c r="FT413" s="1046"/>
      <c r="FU413" s="1046"/>
      <c r="FV413" s="1046"/>
      <c r="FW413" s="1046"/>
      <c r="FX413" s="1046"/>
      <c r="FY413" s="1046"/>
      <c r="FZ413" s="1046"/>
      <c r="GA413" s="1046"/>
      <c r="GB413" s="1046"/>
      <c r="GC413" s="1046"/>
      <c r="GD413" s="1049"/>
      <c r="GE413" s="1049"/>
      <c r="GF413" s="1049"/>
      <c r="GG413" s="1049"/>
      <c r="GH413" s="1080"/>
      <c r="GI413" s="1081"/>
      <c r="GJ413" s="1049"/>
      <c r="GK413" s="1049"/>
      <c r="GL413" s="1049"/>
      <c r="GM413" s="1049"/>
      <c r="GN413" s="1049"/>
      <c r="GO413" s="1049"/>
      <c r="GP413" s="1083"/>
      <c r="GQ413" s="1083"/>
      <c r="GR413" s="1083"/>
      <c r="GS413" s="1083"/>
      <c r="GT413" s="1083"/>
      <c r="GU413" s="1083"/>
      <c r="GV413" s="1083"/>
      <c r="GW413" s="1083"/>
      <c r="GX413" s="1083"/>
      <c r="GY413" s="1083"/>
      <c r="GZ413" s="1083"/>
      <c r="HA413" s="1083"/>
      <c r="HB413" s="1083"/>
      <c r="HC413" s="1083"/>
      <c r="HD413" s="1083"/>
      <c r="HE413" s="1083"/>
      <c r="HF413" s="1083"/>
      <c r="HG413" s="1083"/>
      <c r="HH413" s="1083"/>
      <c r="HI413" s="1083"/>
      <c r="HJ413" s="1083"/>
      <c r="HK413" s="1083"/>
      <c r="HL413" s="1083"/>
      <c r="HM413" s="1083"/>
      <c r="HN413" s="1083"/>
      <c r="HO413" s="1083"/>
      <c r="HP413" s="1083"/>
      <c r="HQ413" s="1083"/>
      <c r="HR413" s="1083"/>
      <c r="HS413" s="1083"/>
      <c r="HT413" s="1083"/>
      <c r="HU413" s="1083"/>
      <c r="HV413" s="1083"/>
      <c r="HW413" s="1083"/>
      <c r="HX413" s="1083"/>
      <c r="HY413" s="1083"/>
      <c r="HZ413" s="1083"/>
      <c r="IA413" s="1083"/>
      <c r="IB413" s="1083"/>
      <c r="IC413" s="1083"/>
      <c r="ID413" s="1081"/>
      <c r="IE413" s="1081"/>
      <c r="IF413" s="1083"/>
      <c r="IG413" s="1084"/>
      <c r="IH413" s="1083"/>
      <c r="II413" s="1083"/>
      <c r="IJ413" s="1083"/>
      <c r="IK413" s="1083"/>
      <c r="IL413" s="1083"/>
      <c r="IM413" s="1083"/>
      <c r="IN413" s="1083"/>
      <c r="IO413" s="1083"/>
      <c r="IP413" s="1083"/>
      <c r="IQ413" s="1083"/>
      <c r="IR413" s="1083"/>
      <c r="IS413" s="1083"/>
      <c r="IT413" s="1083"/>
      <c r="IU413" s="1083"/>
      <c r="IV413" s="1083"/>
      <c r="IW413" s="1083"/>
      <c r="IX413" s="1083"/>
      <c r="IY413" s="1083"/>
      <c r="IZ413" s="1083"/>
      <c r="JA413" s="1083"/>
      <c r="JB413" s="1083"/>
      <c r="JC413" s="1083"/>
      <c r="JD413" s="1083"/>
      <c r="JE413" s="1083"/>
      <c r="JF413" s="1083"/>
      <c r="JG413" s="1083"/>
      <c r="JH413" s="1083"/>
      <c r="JI413" s="1083"/>
      <c r="JJ413" s="1083"/>
      <c r="JK413" s="1085"/>
    </row>
    <row r="414" spans="1:274" s="1072" customFormat="1" ht="18.95" hidden="1" customHeight="1">
      <c r="A414" s="1069" t="s">
        <v>5082</v>
      </c>
      <c r="B414" s="1070">
        <f>SUM(B404:B413)</f>
        <v>0</v>
      </c>
      <c r="C414" s="1070">
        <f>C340</f>
        <v>0</v>
      </c>
      <c r="D414" s="1070"/>
      <c r="E414" s="1098">
        <f>E413</f>
        <v>0</v>
      </c>
      <c r="F414" s="1098"/>
      <c r="G414" s="1098"/>
      <c r="H414" s="1071">
        <f>H403</f>
        <v>0</v>
      </c>
      <c r="I414" s="1071">
        <f t="shared" ref="I414:P414" si="49">I403</f>
        <v>0</v>
      </c>
      <c r="J414" s="1071">
        <f t="shared" si="49"/>
        <v>0</v>
      </c>
      <c r="K414" s="1071">
        <f t="shared" si="49"/>
        <v>0</v>
      </c>
      <c r="L414" s="1071">
        <f t="shared" si="49"/>
        <v>0</v>
      </c>
      <c r="M414" s="1071">
        <f t="shared" si="49"/>
        <v>0</v>
      </c>
      <c r="N414" s="1071">
        <f t="shared" si="49"/>
        <v>0</v>
      </c>
      <c r="O414" s="1071">
        <f t="shared" si="49"/>
        <v>0</v>
      </c>
      <c r="P414" s="1071">
        <f t="shared" si="49"/>
        <v>0</v>
      </c>
      <c r="Q414" s="1071">
        <f t="shared" ref="Q414:CB414" si="50">SUM(Q404:Q413)</f>
        <v>0</v>
      </c>
      <c r="R414" s="1071">
        <f t="shared" si="50"/>
        <v>0</v>
      </c>
      <c r="S414" s="1071">
        <f t="shared" si="50"/>
        <v>0</v>
      </c>
      <c r="T414" s="1071">
        <f t="shared" si="50"/>
        <v>0</v>
      </c>
      <c r="U414" s="1071">
        <f t="shared" si="50"/>
        <v>0</v>
      </c>
      <c r="V414" s="1071">
        <f t="shared" si="50"/>
        <v>0</v>
      </c>
      <c r="W414" s="1071">
        <f t="shared" si="50"/>
        <v>0</v>
      </c>
      <c r="X414" s="1071">
        <f t="shared" si="50"/>
        <v>0</v>
      </c>
      <c r="Y414" s="1071">
        <f t="shared" si="50"/>
        <v>0</v>
      </c>
      <c r="Z414" s="1071">
        <f t="shared" si="50"/>
        <v>0</v>
      </c>
      <c r="AA414" s="1071">
        <f t="shared" si="50"/>
        <v>0</v>
      </c>
      <c r="AB414" s="1071">
        <f t="shared" si="50"/>
        <v>0</v>
      </c>
      <c r="AC414" s="1071">
        <f t="shared" si="50"/>
        <v>0</v>
      </c>
      <c r="AD414" s="1071">
        <f t="shared" si="50"/>
        <v>0</v>
      </c>
      <c r="AE414" s="1071">
        <f t="shared" si="50"/>
        <v>0</v>
      </c>
      <c r="AF414" s="1071">
        <f t="shared" si="50"/>
        <v>0</v>
      </c>
      <c r="AG414" s="1071">
        <f t="shared" si="50"/>
        <v>0</v>
      </c>
      <c r="AH414" s="1071">
        <f t="shared" si="50"/>
        <v>0</v>
      </c>
      <c r="AI414" s="1071">
        <f t="shared" si="50"/>
        <v>0</v>
      </c>
      <c r="AJ414" s="1071">
        <f t="shared" si="50"/>
        <v>0</v>
      </c>
      <c r="AK414" s="1071">
        <f t="shared" si="50"/>
        <v>0</v>
      </c>
      <c r="AL414" s="1071">
        <f t="shared" si="50"/>
        <v>0</v>
      </c>
      <c r="AM414" s="1071">
        <f t="shared" si="50"/>
        <v>0</v>
      </c>
      <c r="AN414" s="1071">
        <f t="shared" si="50"/>
        <v>0</v>
      </c>
      <c r="AO414" s="1071">
        <f t="shared" si="50"/>
        <v>0</v>
      </c>
      <c r="AP414" s="1071">
        <f t="shared" si="50"/>
        <v>0</v>
      </c>
      <c r="AQ414" s="1071">
        <f t="shared" si="50"/>
        <v>0</v>
      </c>
      <c r="AR414" s="1071">
        <f t="shared" si="50"/>
        <v>0</v>
      </c>
      <c r="AS414" s="1071">
        <f t="shared" si="50"/>
        <v>0</v>
      </c>
      <c r="AT414" s="1071">
        <f t="shared" si="50"/>
        <v>0</v>
      </c>
      <c r="AU414" s="1071">
        <f t="shared" si="50"/>
        <v>0</v>
      </c>
      <c r="AV414" s="1071">
        <f t="shared" si="50"/>
        <v>0</v>
      </c>
      <c r="AW414" s="1071">
        <f t="shared" si="50"/>
        <v>0</v>
      </c>
      <c r="AX414" s="1071">
        <f t="shared" si="50"/>
        <v>0</v>
      </c>
      <c r="AY414" s="1071">
        <f t="shared" si="50"/>
        <v>0</v>
      </c>
      <c r="AZ414" s="1071">
        <f t="shared" si="50"/>
        <v>0</v>
      </c>
      <c r="BA414" s="1071">
        <f t="shared" si="50"/>
        <v>0</v>
      </c>
      <c r="BB414" s="1071">
        <f t="shared" si="50"/>
        <v>0</v>
      </c>
      <c r="BC414" s="1071">
        <f t="shared" si="50"/>
        <v>0</v>
      </c>
      <c r="BD414" s="1071">
        <f t="shared" si="50"/>
        <v>0</v>
      </c>
      <c r="BE414" s="1071">
        <f t="shared" si="50"/>
        <v>0</v>
      </c>
      <c r="BF414" s="1071">
        <f t="shared" si="50"/>
        <v>0</v>
      </c>
      <c r="BG414" s="1071">
        <f t="shared" si="50"/>
        <v>0</v>
      </c>
      <c r="BH414" s="1071">
        <f t="shared" si="50"/>
        <v>0</v>
      </c>
      <c r="BI414" s="1071">
        <f t="shared" si="50"/>
        <v>0</v>
      </c>
      <c r="BJ414" s="1071">
        <f t="shared" si="50"/>
        <v>0</v>
      </c>
      <c r="BK414" s="1071">
        <f t="shared" si="50"/>
        <v>0</v>
      </c>
      <c r="BL414" s="1071">
        <f t="shared" si="50"/>
        <v>0</v>
      </c>
      <c r="BM414" s="1071">
        <f t="shared" si="50"/>
        <v>0</v>
      </c>
      <c r="BN414" s="1071">
        <f t="shared" si="50"/>
        <v>0</v>
      </c>
      <c r="BO414" s="1071">
        <f t="shared" si="50"/>
        <v>0</v>
      </c>
      <c r="BP414" s="1071">
        <f t="shared" si="50"/>
        <v>0</v>
      </c>
      <c r="BQ414" s="1071">
        <f t="shared" si="50"/>
        <v>0</v>
      </c>
      <c r="BR414" s="1071">
        <f t="shared" si="50"/>
        <v>0</v>
      </c>
      <c r="BS414" s="1071">
        <f t="shared" si="50"/>
        <v>0</v>
      </c>
      <c r="BT414" s="1071">
        <f t="shared" si="50"/>
        <v>0</v>
      </c>
      <c r="BU414" s="1071">
        <f t="shared" si="50"/>
        <v>0</v>
      </c>
      <c r="BV414" s="1071">
        <f t="shared" si="50"/>
        <v>0</v>
      </c>
      <c r="BW414" s="1071">
        <f t="shared" si="50"/>
        <v>0</v>
      </c>
      <c r="BX414" s="1071">
        <f t="shared" si="50"/>
        <v>0</v>
      </c>
      <c r="BY414" s="1071">
        <f t="shared" si="50"/>
        <v>0</v>
      </c>
      <c r="BZ414" s="1071">
        <f t="shared" si="50"/>
        <v>0</v>
      </c>
      <c r="CA414" s="1071">
        <f t="shared" si="50"/>
        <v>0</v>
      </c>
      <c r="CB414" s="1071">
        <f t="shared" si="50"/>
        <v>0</v>
      </c>
      <c r="CC414" s="1071">
        <f t="shared" ref="CC414:EN414" si="51">SUM(CC404:CC413)</f>
        <v>0</v>
      </c>
      <c r="CD414" s="1071">
        <f t="shared" si="51"/>
        <v>0</v>
      </c>
      <c r="CE414" s="1071">
        <f t="shared" si="51"/>
        <v>0</v>
      </c>
      <c r="CF414" s="1071">
        <f t="shared" si="51"/>
        <v>0</v>
      </c>
      <c r="CG414" s="1071">
        <f t="shared" si="51"/>
        <v>0</v>
      </c>
      <c r="CH414" s="1071">
        <f t="shared" si="51"/>
        <v>0</v>
      </c>
      <c r="CI414" s="1071">
        <f t="shared" si="51"/>
        <v>0</v>
      </c>
      <c r="CJ414" s="1071">
        <f t="shared" si="51"/>
        <v>0</v>
      </c>
      <c r="CK414" s="1071">
        <f t="shared" si="51"/>
        <v>0</v>
      </c>
      <c r="CL414" s="1071">
        <f t="shared" si="51"/>
        <v>0</v>
      </c>
      <c r="CM414" s="1071">
        <f t="shared" si="51"/>
        <v>0</v>
      </c>
      <c r="CN414" s="1071">
        <f t="shared" si="51"/>
        <v>0</v>
      </c>
      <c r="CO414" s="1071">
        <f t="shared" si="51"/>
        <v>0</v>
      </c>
      <c r="CP414" s="1071">
        <f t="shared" si="51"/>
        <v>0</v>
      </c>
      <c r="CQ414" s="1071">
        <f t="shared" si="51"/>
        <v>0</v>
      </c>
      <c r="CR414" s="1071">
        <f t="shared" si="51"/>
        <v>0</v>
      </c>
      <c r="CS414" s="1071">
        <f t="shared" si="51"/>
        <v>0</v>
      </c>
      <c r="CT414" s="1071">
        <f t="shared" si="51"/>
        <v>0</v>
      </c>
      <c r="CU414" s="1071">
        <f t="shared" si="51"/>
        <v>0</v>
      </c>
      <c r="CV414" s="1071">
        <f t="shared" si="51"/>
        <v>0</v>
      </c>
      <c r="CW414" s="1071">
        <f t="shared" si="51"/>
        <v>0</v>
      </c>
      <c r="CX414" s="1071">
        <f t="shared" si="51"/>
        <v>0</v>
      </c>
      <c r="CY414" s="1071">
        <f t="shared" si="51"/>
        <v>0</v>
      </c>
      <c r="CZ414" s="1071">
        <f t="shared" si="51"/>
        <v>0</v>
      </c>
      <c r="DA414" s="1071">
        <f t="shared" si="51"/>
        <v>0</v>
      </c>
      <c r="DB414" s="1071">
        <f t="shared" si="51"/>
        <v>0</v>
      </c>
      <c r="DC414" s="1071">
        <f t="shared" si="51"/>
        <v>0</v>
      </c>
      <c r="DD414" s="1071">
        <f t="shared" si="51"/>
        <v>0</v>
      </c>
      <c r="DE414" s="1071">
        <f t="shared" si="51"/>
        <v>0</v>
      </c>
      <c r="DF414" s="1071">
        <f t="shared" si="51"/>
        <v>0</v>
      </c>
      <c r="DG414" s="1071">
        <f t="shared" si="51"/>
        <v>0</v>
      </c>
      <c r="DH414" s="1071">
        <f t="shared" si="51"/>
        <v>0</v>
      </c>
      <c r="DI414" s="1071">
        <f t="shared" si="51"/>
        <v>0</v>
      </c>
      <c r="DJ414" s="1071">
        <f t="shared" si="51"/>
        <v>0</v>
      </c>
      <c r="DK414" s="1071">
        <f t="shared" si="51"/>
        <v>0</v>
      </c>
      <c r="DL414" s="1071">
        <f t="shared" si="51"/>
        <v>0</v>
      </c>
      <c r="DM414" s="1071">
        <f t="shared" si="51"/>
        <v>0</v>
      </c>
      <c r="DN414" s="1071">
        <f t="shared" si="51"/>
        <v>0</v>
      </c>
      <c r="DO414" s="1071">
        <f t="shared" si="51"/>
        <v>0</v>
      </c>
      <c r="DP414" s="1071">
        <f t="shared" si="51"/>
        <v>0</v>
      </c>
      <c r="DQ414" s="1071">
        <f t="shared" si="51"/>
        <v>0</v>
      </c>
      <c r="DR414" s="1071">
        <f t="shared" si="51"/>
        <v>0</v>
      </c>
      <c r="DS414" s="1071">
        <f t="shared" si="51"/>
        <v>0</v>
      </c>
      <c r="DT414" s="1071">
        <f t="shared" si="51"/>
        <v>0</v>
      </c>
      <c r="DU414" s="1071">
        <f t="shared" si="51"/>
        <v>0</v>
      </c>
      <c r="DV414" s="1071">
        <f t="shared" si="51"/>
        <v>0</v>
      </c>
      <c r="DW414" s="1071">
        <f t="shared" si="51"/>
        <v>0</v>
      </c>
      <c r="DX414" s="1071">
        <f t="shared" si="51"/>
        <v>0</v>
      </c>
      <c r="DY414" s="1071">
        <f t="shared" si="51"/>
        <v>0</v>
      </c>
      <c r="DZ414" s="1071">
        <f t="shared" si="51"/>
        <v>0</v>
      </c>
      <c r="EA414" s="1071">
        <f t="shared" si="51"/>
        <v>0</v>
      </c>
      <c r="EB414" s="1071">
        <f t="shared" si="51"/>
        <v>0</v>
      </c>
      <c r="EC414" s="1071">
        <f t="shared" si="51"/>
        <v>0</v>
      </c>
      <c r="ED414" s="1071">
        <f t="shared" si="51"/>
        <v>0</v>
      </c>
      <c r="EE414" s="1071">
        <f t="shared" si="51"/>
        <v>0</v>
      </c>
      <c r="EF414" s="1071">
        <f t="shared" si="51"/>
        <v>0</v>
      </c>
      <c r="EG414" s="1071">
        <f t="shared" si="51"/>
        <v>0</v>
      </c>
      <c r="EH414" s="1071">
        <f t="shared" si="51"/>
        <v>0</v>
      </c>
      <c r="EI414" s="1071">
        <f t="shared" si="51"/>
        <v>0</v>
      </c>
      <c r="EJ414" s="1071">
        <f t="shared" si="51"/>
        <v>0</v>
      </c>
      <c r="EK414" s="1071">
        <f t="shared" si="51"/>
        <v>0</v>
      </c>
      <c r="EL414" s="1071">
        <f t="shared" si="51"/>
        <v>0</v>
      </c>
      <c r="EM414" s="1071">
        <f t="shared" si="51"/>
        <v>0</v>
      </c>
      <c r="EN414" s="1071">
        <f t="shared" si="51"/>
        <v>0</v>
      </c>
      <c r="EO414" s="1071">
        <f t="shared" ref="EO414:EQ414" si="52">SUM(EO404:EO413)</f>
        <v>0</v>
      </c>
      <c r="EP414" s="1071">
        <f t="shared" si="52"/>
        <v>0</v>
      </c>
      <c r="EQ414" s="1071">
        <f t="shared" si="52"/>
        <v>0</v>
      </c>
      <c r="ER414" s="1071"/>
      <c r="ES414" s="1071">
        <f t="shared" ref="ES414:GC414" si="53">SUM(ES404:ES413)</f>
        <v>0</v>
      </c>
      <c r="ET414" s="1071">
        <f t="shared" si="53"/>
        <v>0</v>
      </c>
      <c r="EU414" s="1071">
        <f t="shared" si="53"/>
        <v>0</v>
      </c>
      <c r="EV414" s="1071">
        <f t="shared" si="53"/>
        <v>0</v>
      </c>
      <c r="EW414" s="1071">
        <f t="shared" si="53"/>
        <v>0</v>
      </c>
      <c r="EX414" s="1071">
        <f t="shared" si="53"/>
        <v>0</v>
      </c>
      <c r="EY414" s="1071">
        <f t="shared" si="53"/>
        <v>0</v>
      </c>
      <c r="EZ414" s="1071">
        <f t="shared" si="53"/>
        <v>0</v>
      </c>
      <c r="FA414" s="1071">
        <f t="shared" si="53"/>
        <v>0</v>
      </c>
      <c r="FB414" s="1071">
        <f t="shared" si="53"/>
        <v>0</v>
      </c>
      <c r="FC414" s="1071">
        <f t="shared" si="53"/>
        <v>0</v>
      </c>
      <c r="FD414" s="1071">
        <f t="shared" si="53"/>
        <v>0</v>
      </c>
      <c r="FE414" s="1071">
        <f t="shared" si="53"/>
        <v>0</v>
      </c>
      <c r="FF414" s="1071">
        <f t="shared" si="53"/>
        <v>0</v>
      </c>
      <c r="FG414" s="1071">
        <f t="shared" si="53"/>
        <v>0</v>
      </c>
      <c r="FH414" s="1071">
        <f t="shared" si="53"/>
        <v>0</v>
      </c>
      <c r="FI414" s="1071">
        <f t="shared" si="53"/>
        <v>0</v>
      </c>
      <c r="FJ414" s="1071">
        <f t="shared" si="53"/>
        <v>0</v>
      </c>
      <c r="FK414" s="1071">
        <f t="shared" si="53"/>
        <v>0</v>
      </c>
      <c r="FL414" s="1071">
        <f t="shared" si="53"/>
        <v>0</v>
      </c>
      <c r="FM414" s="1071">
        <f t="shared" si="53"/>
        <v>0</v>
      </c>
      <c r="FN414" s="1071">
        <f t="shared" si="53"/>
        <v>0</v>
      </c>
      <c r="FO414" s="1071">
        <f t="shared" si="53"/>
        <v>0</v>
      </c>
      <c r="FP414" s="1071">
        <f t="shared" si="53"/>
        <v>0</v>
      </c>
      <c r="FQ414" s="1181">
        <f t="shared" si="53"/>
        <v>0</v>
      </c>
      <c r="FR414" s="1181">
        <f t="shared" si="53"/>
        <v>0</v>
      </c>
      <c r="FS414" s="1071">
        <f t="shared" si="53"/>
        <v>0</v>
      </c>
      <c r="FT414" s="1071">
        <f t="shared" si="53"/>
        <v>0</v>
      </c>
      <c r="FU414" s="1071">
        <f t="shared" si="53"/>
        <v>0</v>
      </c>
      <c r="FV414" s="1071">
        <f t="shared" si="53"/>
        <v>0</v>
      </c>
      <c r="FW414" s="1071">
        <f t="shared" si="53"/>
        <v>0</v>
      </c>
      <c r="FX414" s="1071">
        <f t="shared" si="53"/>
        <v>0</v>
      </c>
      <c r="FY414" s="1071">
        <f t="shared" si="53"/>
        <v>0</v>
      </c>
      <c r="FZ414" s="1071">
        <f t="shared" si="53"/>
        <v>0</v>
      </c>
      <c r="GA414" s="1071">
        <f t="shared" si="53"/>
        <v>0</v>
      </c>
      <c r="GB414" s="1071">
        <f t="shared" si="53"/>
        <v>0</v>
      </c>
      <c r="GC414" s="1071">
        <f t="shared" si="53"/>
        <v>0</v>
      </c>
      <c r="GD414" s="1071"/>
      <c r="GE414" s="1071">
        <f t="shared" ref="GE414:GL414" si="54">SUM(GE404:GE413)</f>
        <v>0</v>
      </c>
      <c r="GF414" s="1071">
        <f t="shared" si="54"/>
        <v>0</v>
      </c>
      <c r="GG414" s="1071">
        <f t="shared" si="54"/>
        <v>0</v>
      </c>
      <c r="GH414" s="1071">
        <f t="shared" si="54"/>
        <v>0</v>
      </c>
      <c r="GI414" s="1071">
        <f t="shared" si="54"/>
        <v>0</v>
      </c>
      <c r="GJ414" s="1071">
        <f t="shared" si="54"/>
        <v>0</v>
      </c>
      <c r="GK414" s="1071"/>
      <c r="GL414" s="1071">
        <f t="shared" si="54"/>
        <v>0</v>
      </c>
      <c r="GM414" s="1071"/>
      <c r="GN414" s="1071"/>
      <c r="GO414" s="1071">
        <f>SUM(GO404:GO413)</f>
        <v>0</v>
      </c>
      <c r="GP414" s="1071">
        <f>SUM(GP404:GP413)</f>
        <v>0</v>
      </c>
      <c r="GQ414" s="1071">
        <f>SUM(GQ404:GQ413)</f>
        <v>0</v>
      </c>
      <c r="GR414" s="1071"/>
      <c r="GS414" s="1071">
        <f>SUM(GS404:GS413)</f>
        <v>0</v>
      </c>
      <c r="GT414" s="1071">
        <f>SUM(GT404:GT413)</f>
        <v>0</v>
      </c>
      <c r="GU414" s="1071">
        <f>SUM(GU404:GU413)</f>
        <v>0</v>
      </c>
      <c r="GV414" s="1071">
        <f>SUM(GV404:GV413)</f>
        <v>0</v>
      </c>
      <c r="GW414" s="1071"/>
      <c r="GX414" s="1071">
        <f t="shared" ref="GX414:HL414" si="55">SUM(GX404:GX413)</f>
        <v>0</v>
      </c>
      <c r="GY414" s="1071"/>
      <c r="GZ414" s="1071">
        <f t="shared" si="55"/>
        <v>0</v>
      </c>
      <c r="HA414" s="1071">
        <f t="shared" si="55"/>
        <v>0</v>
      </c>
      <c r="HB414" s="1071">
        <f t="shared" si="55"/>
        <v>0</v>
      </c>
      <c r="HC414" s="1071">
        <f t="shared" si="55"/>
        <v>0</v>
      </c>
      <c r="HD414" s="1071">
        <f t="shared" si="55"/>
        <v>0</v>
      </c>
      <c r="HE414" s="1071">
        <f t="shared" si="55"/>
        <v>0</v>
      </c>
      <c r="HF414" s="1071"/>
      <c r="HG414" s="1071">
        <f t="shared" si="55"/>
        <v>0</v>
      </c>
      <c r="HH414" s="1071">
        <f t="shared" si="55"/>
        <v>0</v>
      </c>
      <c r="HI414" s="1071">
        <f t="shared" si="55"/>
        <v>0</v>
      </c>
      <c r="HJ414" s="1071">
        <f t="shared" si="55"/>
        <v>0</v>
      </c>
      <c r="HK414" s="1071">
        <f t="shared" si="55"/>
        <v>0</v>
      </c>
      <c r="HL414" s="1071">
        <f t="shared" si="55"/>
        <v>0</v>
      </c>
      <c r="HM414" s="1071"/>
      <c r="HN414" s="1071"/>
      <c r="HO414" s="1071"/>
      <c r="HP414" s="1071"/>
      <c r="HQ414" s="1071"/>
      <c r="HR414" s="1071">
        <f>SUM(HR404:HR413)</f>
        <v>0</v>
      </c>
      <c r="HS414" s="1071">
        <f>SUM(HS404:HS413)</f>
        <v>0</v>
      </c>
      <c r="HT414" s="1071">
        <f>SUM(HT404:HT413)</f>
        <v>0</v>
      </c>
      <c r="HU414" s="1071">
        <f>SUM(HU404:HU413)</f>
        <v>0</v>
      </c>
      <c r="HV414" s="1071"/>
      <c r="HW414" s="1071">
        <f t="shared" ref="HW414:JE414" si="56">SUM(HW404:HW413)</f>
        <v>0</v>
      </c>
      <c r="HX414" s="1071">
        <f t="shared" si="56"/>
        <v>0</v>
      </c>
      <c r="HY414" s="1071">
        <f t="shared" si="56"/>
        <v>0</v>
      </c>
      <c r="HZ414" s="1071">
        <f t="shared" si="56"/>
        <v>0</v>
      </c>
      <c r="IA414" s="1071">
        <f t="shared" si="56"/>
        <v>0</v>
      </c>
      <c r="IB414" s="1071">
        <f t="shared" si="56"/>
        <v>0</v>
      </c>
      <c r="IC414" s="1071">
        <f t="shared" si="56"/>
        <v>0</v>
      </c>
      <c r="ID414" s="1071">
        <f t="shared" si="56"/>
        <v>0</v>
      </c>
      <c r="IE414" s="1071">
        <f t="shared" si="56"/>
        <v>0</v>
      </c>
      <c r="IF414" s="1071">
        <f t="shared" si="56"/>
        <v>0</v>
      </c>
      <c r="IG414" s="1071">
        <f t="shared" si="56"/>
        <v>0</v>
      </c>
      <c r="IH414" s="1071">
        <f t="shared" si="56"/>
        <v>0</v>
      </c>
      <c r="II414" s="1071">
        <f t="shared" si="56"/>
        <v>0</v>
      </c>
      <c r="IJ414" s="1071">
        <f t="shared" si="56"/>
        <v>0</v>
      </c>
      <c r="IK414" s="1071">
        <f t="shared" si="56"/>
        <v>0</v>
      </c>
      <c r="IL414" s="1071">
        <f t="shared" si="56"/>
        <v>0</v>
      </c>
      <c r="IM414" s="1071">
        <f t="shared" si="56"/>
        <v>0</v>
      </c>
      <c r="IN414" s="1071">
        <f t="shared" si="56"/>
        <v>0</v>
      </c>
      <c r="IO414" s="1071">
        <f t="shared" si="56"/>
        <v>0</v>
      </c>
      <c r="IP414" s="1071">
        <f t="shared" si="56"/>
        <v>0</v>
      </c>
      <c r="IQ414" s="1071">
        <f t="shared" si="56"/>
        <v>0</v>
      </c>
      <c r="IR414" s="1071">
        <f t="shared" si="56"/>
        <v>0</v>
      </c>
      <c r="IS414" s="1071">
        <f t="shared" si="56"/>
        <v>0</v>
      </c>
      <c r="IT414" s="1071">
        <f t="shared" si="56"/>
        <v>0</v>
      </c>
      <c r="IU414" s="1071">
        <f t="shared" si="56"/>
        <v>0</v>
      </c>
      <c r="IV414" s="1071">
        <f t="shared" si="56"/>
        <v>0</v>
      </c>
      <c r="IW414" s="1071"/>
      <c r="IX414" s="1071"/>
      <c r="IY414" s="1071">
        <f t="shared" si="56"/>
        <v>0</v>
      </c>
      <c r="IZ414" s="1071">
        <f t="shared" si="56"/>
        <v>0</v>
      </c>
      <c r="JA414" s="1071">
        <f t="shared" si="56"/>
        <v>0</v>
      </c>
      <c r="JB414" s="1071">
        <f t="shared" si="56"/>
        <v>0</v>
      </c>
      <c r="JC414" s="1071">
        <f t="shared" si="56"/>
        <v>0</v>
      </c>
      <c r="JD414" s="1071">
        <f t="shared" si="56"/>
        <v>0</v>
      </c>
      <c r="JE414" s="1071">
        <f t="shared" si="56"/>
        <v>0</v>
      </c>
      <c r="JF414" s="1071"/>
      <c r="JG414" s="1071"/>
      <c r="JH414" s="1071">
        <f>SUM(JH404:JH413)</f>
        <v>0</v>
      </c>
      <c r="JI414" s="1071"/>
      <c r="JJ414" s="1071"/>
      <c r="JK414" s="1071"/>
      <c r="JL414" s="1036"/>
      <c r="JM414" s="1036"/>
      <c r="JN414" s="1036"/>
    </row>
    <row r="415" spans="1:274" ht="18.95" hidden="1" customHeight="1">
      <c r="A415" s="1182" t="s">
        <v>5083</v>
      </c>
      <c r="B415" s="1114"/>
      <c r="C415" s="1115"/>
      <c r="D415" s="1115"/>
      <c r="E415" s="1116"/>
      <c r="F415" s="1116"/>
      <c r="G415" s="1116"/>
      <c r="H415" s="1115"/>
      <c r="I415" s="1117"/>
      <c r="J415" s="1117"/>
      <c r="L415" s="1118"/>
      <c r="M415" s="1118"/>
      <c r="N415" s="1119"/>
      <c r="O415" s="1120"/>
      <c r="P415" s="1121"/>
      <c r="Q415" s="1119"/>
      <c r="R415" s="1119"/>
      <c r="S415" s="1119"/>
      <c r="T415" s="1119"/>
      <c r="U415" s="1119"/>
      <c r="V415" s="1119"/>
      <c r="W415" s="1044"/>
      <c r="X415" s="1119"/>
      <c r="Y415" s="1122"/>
      <c r="Z415" s="1122"/>
      <c r="AA415" s="1103"/>
      <c r="AB415" s="1103"/>
      <c r="AC415" s="1103"/>
      <c r="AD415" s="1103"/>
      <c r="AE415" s="1103"/>
      <c r="AF415" s="1103"/>
      <c r="AG415" s="1103"/>
      <c r="AH415" s="1103"/>
      <c r="AI415" s="1103"/>
      <c r="AJ415" s="1103"/>
      <c r="AK415" s="1103"/>
      <c r="AL415" s="1103"/>
      <c r="AM415" s="1103"/>
      <c r="AN415" s="1104"/>
      <c r="AO415" s="1103"/>
      <c r="AP415" s="1103"/>
      <c r="AQ415" s="1103"/>
      <c r="AR415" s="1103"/>
      <c r="AS415" s="1103"/>
      <c r="AT415" s="1103"/>
      <c r="AU415" s="1103"/>
      <c r="AV415" s="1103"/>
      <c r="AW415" s="1103"/>
      <c r="AX415" s="1103"/>
      <c r="AY415" s="1103"/>
      <c r="AZ415" s="1103"/>
      <c r="BA415" s="1103"/>
      <c r="BB415" s="1103"/>
      <c r="BC415" s="1103"/>
      <c r="BD415" s="1103"/>
      <c r="BE415" s="1103"/>
      <c r="BF415" s="1103"/>
      <c r="BG415" s="1103"/>
      <c r="BH415" s="1103"/>
      <c r="BI415" s="1103"/>
      <c r="BJ415" s="1103"/>
      <c r="BK415" s="1103"/>
      <c r="BL415" s="1103"/>
      <c r="BM415" s="1103"/>
      <c r="BN415" s="1103"/>
      <c r="BO415" s="1103"/>
      <c r="BP415" s="1103"/>
      <c r="BQ415" s="1103"/>
      <c r="BR415" s="1103"/>
      <c r="BS415" s="1103"/>
      <c r="BT415" s="1103"/>
      <c r="BU415" s="1103"/>
      <c r="BV415" s="1103"/>
      <c r="BW415" s="1103"/>
      <c r="BX415" s="1103"/>
      <c r="BY415" s="1103"/>
      <c r="BZ415" s="1103"/>
      <c r="CA415" s="1103"/>
      <c r="CB415" s="1103"/>
      <c r="CC415" s="1103"/>
      <c r="CD415" s="1103"/>
      <c r="CE415" s="1103"/>
      <c r="CF415" s="1103"/>
      <c r="CG415" s="1103"/>
      <c r="CH415" s="1103"/>
      <c r="CI415" s="1103"/>
      <c r="CJ415" s="1103"/>
      <c r="CK415" s="1103"/>
      <c r="CL415" s="1103"/>
      <c r="CM415" s="1103"/>
      <c r="CN415" s="1103"/>
      <c r="CO415" s="1103"/>
      <c r="CP415" s="1103"/>
      <c r="CQ415" s="1103"/>
      <c r="CR415" s="1103"/>
      <c r="CS415" s="1103"/>
      <c r="CT415" s="1103"/>
      <c r="CU415" s="1103"/>
      <c r="CV415" s="1103"/>
      <c r="CW415" s="1103"/>
      <c r="CX415" s="1103"/>
      <c r="CY415" s="1103"/>
      <c r="CZ415" s="1103"/>
      <c r="DA415" s="1103"/>
      <c r="DB415" s="1103"/>
      <c r="DC415" s="1103"/>
      <c r="DD415" s="1103"/>
      <c r="DE415" s="1103"/>
      <c r="DF415" s="1103"/>
      <c r="DG415" s="1103"/>
      <c r="DH415" s="1103"/>
      <c r="DI415" s="1103"/>
      <c r="DJ415" s="1103"/>
      <c r="DK415" s="1104"/>
      <c r="DL415" s="1103"/>
      <c r="DM415" s="1103"/>
      <c r="DN415" s="1103"/>
      <c r="DO415" s="1103"/>
      <c r="DP415" s="1103"/>
      <c r="DQ415" s="1103"/>
      <c r="DR415" s="1103"/>
      <c r="DS415" s="1103"/>
      <c r="DT415" s="1103"/>
      <c r="DU415" s="1103"/>
      <c r="DV415" s="1103"/>
      <c r="DW415" s="1103"/>
      <c r="DX415" s="1103"/>
      <c r="DY415" s="1103"/>
      <c r="DZ415" s="1103"/>
      <c r="EA415" s="1103"/>
      <c r="EB415" s="1103"/>
      <c r="EC415" s="1103"/>
      <c r="ED415" s="1103"/>
      <c r="EE415" s="1103"/>
      <c r="EF415" s="1103"/>
      <c r="EG415" s="1103"/>
      <c r="EH415" s="1103"/>
      <c r="EI415" s="1103"/>
      <c r="EJ415" s="1103"/>
      <c r="EK415" s="1103"/>
      <c r="EL415" s="1104"/>
      <c r="EM415" s="1103"/>
      <c r="EN415" s="1103"/>
      <c r="EO415" s="1103"/>
      <c r="EP415" s="1103"/>
      <c r="EQ415" s="1103"/>
      <c r="ER415" s="1103"/>
      <c r="ES415" s="1103"/>
      <c r="ET415" s="1103"/>
      <c r="EU415" s="1103"/>
      <c r="EV415" s="1103"/>
      <c r="EW415" s="1103"/>
      <c r="EX415" s="1103"/>
      <c r="EY415" s="1103"/>
      <c r="EZ415" s="1103"/>
      <c r="FA415" s="1103"/>
      <c r="FB415" s="1103"/>
      <c r="FC415" s="1103"/>
      <c r="FD415" s="1103"/>
      <c r="FE415" s="1103"/>
      <c r="FF415" s="1105"/>
      <c r="FG415" s="1103"/>
      <c r="FH415" s="1103"/>
      <c r="FI415" s="1103"/>
      <c r="FJ415" s="1103"/>
      <c r="FK415" s="1103"/>
      <c r="FL415" s="1103"/>
      <c r="FM415" s="1103"/>
      <c r="FN415" s="1103"/>
      <c r="FO415" s="1103"/>
      <c r="FP415" s="1103"/>
      <c r="FQ415" s="1106"/>
      <c r="FR415" s="1106"/>
      <c r="FS415" s="1103"/>
      <c r="FT415" s="1103"/>
      <c r="FU415" s="1103"/>
      <c r="FV415" s="1103"/>
      <c r="FW415" s="1103"/>
      <c r="FX415" s="1103"/>
      <c r="FY415" s="1103"/>
      <c r="FZ415" s="1103"/>
      <c r="GA415" s="1103"/>
      <c r="GB415" s="1103"/>
      <c r="GC415" s="1103"/>
      <c r="GD415" s="1107"/>
      <c r="GE415" s="1107"/>
      <c r="GF415" s="1107"/>
      <c r="GG415" s="1107"/>
      <c r="GH415" s="1108"/>
      <c r="GI415" s="1109"/>
      <c r="GJ415" s="1107"/>
      <c r="GK415" s="1107"/>
      <c r="GL415" s="1107"/>
      <c r="GM415" s="1107"/>
      <c r="GN415" s="1107"/>
      <c r="GO415" s="1107"/>
      <c r="GP415" s="1110"/>
      <c r="GQ415" s="1110"/>
      <c r="GR415" s="1110"/>
      <c r="GS415" s="1110"/>
      <c r="GT415" s="1110"/>
      <c r="GU415" s="1110"/>
      <c r="GV415" s="1110"/>
      <c r="GW415" s="1110"/>
      <c r="GX415" s="1110"/>
      <c r="GY415" s="1110"/>
      <c r="GZ415" s="1110"/>
      <c r="HA415" s="1110"/>
      <c r="HB415" s="1110"/>
      <c r="HC415" s="1110"/>
      <c r="HD415" s="1110"/>
      <c r="HE415" s="1110"/>
      <c r="HF415" s="1110"/>
      <c r="HG415" s="1110"/>
      <c r="HH415" s="1110"/>
      <c r="HI415" s="1110"/>
      <c r="HJ415" s="1110"/>
      <c r="HK415" s="1110"/>
      <c r="HL415" s="1110"/>
      <c r="HM415" s="1110"/>
      <c r="HN415" s="1110"/>
      <c r="HO415" s="1110"/>
      <c r="HP415" s="1110"/>
      <c r="HQ415" s="1110"/>
      <c r="HR415" s="1110"/>
      <c r="HS415" s="1110"/>
      <c r="HT415" s="1110"/>
      <c r="HU415" s="1110"/>
      <c r="HV415" s="1110"/>
      <c r="HW415" s="1110"/>
      <c r="HX415" s="1110"/>
      <c r="HY415" s="1110"/>
      <c r="HZ415" s="1110"/>
      <c r="IA415" s="1110"/>
      <c r="IB415" s="1110"/>
      <c r="IC415" s="1110"/>
      <c r="ID415" s="1109"/>
      <c r="IE415" s="1109"/>
      <c r="IF415" s="1110"/>
      <c r="IG415" s="1111"/>
      <c r="IH415" s="1110"/>
      <c r="II415" s="1110"/>
      <c r="IJ415" s="1110"/>
      <c r="IK415" s="1110"/>
      <c r="IL415" s="1110"/>
      <c r="IM415" s="1110"/>
      <c r="IN415" s="1110"/>
      <c r="IO415" s="1110"/>
      <c r="IP415" s="1110"/>
      <c r="IQ415" s="1110"/>
      <c r="IR415" s="1110"/>
      <c r="IS415" s="1110"/>
      <c r="IT415" s="1110"/>
      <c r="IU415" s="1110"/>
      <c r="IV415" s="1110"/>
      <c r="IW415" s="1110"/>
      <c r="IX415" s="1110"/>
      <c r="IY415" s="1110"/>
      <c r="IZ415" s="1110"/>
      <c r="JA415" s="1110"/>
      <c r="JB415" s="1110"/>
      <c r="JC415" s="1110"/>
      <c r="JD415" s="1110"/>
      <c r="JE415" s="1110"/>
      <c r="JF415" s="1110"/>
      <c r="JG415" s="1110"/>
      <c r="JH415" s="1110"/>
      <c r="JI415" s="1110"/>
      <c r="JJ415" s="1110"/>
      <c r="JK415" s="1112"/>
    </row>
    <row r="416" spans="1:274" s="1151" customFormat="1" ht="18.95" hidden="1" customHeight="1">
      <c r="A416" s="1113"/>
      <c r="B416" s="1159"/>
      <c r="C416" s="1115"/>
      <c r="D416" s="1160"/>
      <c r="E416" s="1183"/>
      <c r="F416" s="1183"/>
      <c r="G416" s="1183"/>
      <c r="H416" s="1160"/>
      <c r="I416" s="1161"/>
      <c r="J416" s="1161"/>
      <c r="K416" s="1162"/>
      <c r="L416" s="1162"/>
      <c r="M416" s="1162"/>
      <c r="N416" s="1155"/>
      <c r="O416" s="1120"/>
      <c r="P416" s="1154"/>
      <c r="Q416" s="1155"/>
      <c r="R416" s="1155"/>
      <c r="S416" s="1155"/>
      <c r="T416" s="1155"/>
      <c r="U416" s="1155"/>
      <c r="V416" s="1155"/>
      <c r="W416" s="1044"/>
      <c r="X416" s="1155"/>
      <c r="Y416" s="1157"/>
      <c r="Z416" s="1157"/>
      <c r="AA416" s="1147"/>
      <c r="AB416" s="1147"/>
      <c r="AC416" s="1147"/>
      <c r="AD416" s="1147"/>
      <c r="AE416" s="1147"/>
      <c r="AF416" s="1147"/>
      <c r="AG416" s="1147"/>
      <c r="AH416" s="1147"/>
      <c r="AI416" s="1147"/>
      <c r="AJ416" s="1147"/>
      <c r="AK416" s="1147"/>
      <c r="AL416" s="1147"/>
      <c r="AM416" s="1147"/>
      <c r="AN416" s="1158"/>
      <c r="AO416" s="1147"/>
      <c r="AP416" s="1147"/>
      <c r="AQ416" s="1147"/>
      <c r="AR416" s="1147"/>
      <c r="AS416" s="1147"/>
      <c r="AT416" s="1147"/>
      <c r="AU416" s="1147"/>
      <c r="AV416" s="1147"/>
      <c r="AW416" s="1147"/>
      <c r="AX416" s="1147"/>
      <c r="AY416" s="1147"/>
      <c r="AZ416" s="1147"/>
      <c r="BA416" s="1147"/>
      <c r="BB416" s="1147"/>
      <c r="BC416" s="1147"/>
      <c r="BD416" s="1147"/>
      <c r="BE416" s="1147"/>
      <c r="BF416" s="1147"/>
      <c r="BG416" s="1147"/>
      <c r="BH416" s="1147"/>
      <c r="BI416" s="1147"/>
      <c r="BJ416" s="1147"/>
      <c r="BK416" s="1147"/>
      <c r="BL416" s="1147"/>
      <c r="BM416" s="1147"/>
      <c r="BN416" s="1147"/>
      <c r="BO416" s="1147"/>
      <c r="BP416" s="1147"/>
      <c r="BQ416" s="1147"/>
      <c r="BR416" s="1147"/>
      <c r="BS416" s="1147"/>
      <c r="BT416" s="1147"/>
      <c r="BU416" s="1147"/>
      <c r="BV416" s="1147"/>
      <c r="BW416" s="1147"/>
      <c r="BX416" s="1147"/>
      <c r="BY416" s="1147"/>
      <c r="BZ416" s="1147"/>
      <c r="CA416" s="1147"/>
      <c r="CB416" s="1147"/>
      <c r="CC416" s="1147"/>
      <c r="CD416" s="1147"/>
      <c r="CE416" s="1147"/>
      <c r="CF416" s="1147"/>
      <c r="CG416" s="1147"/>
      <c r="CH416" s="1147"/>
      <c r="CI416" s="1147"/>
      <c r="CJ416" s="1147"/>
      <c r="CK416" s="1147"/>
      <c r="CL416" s="1147"/>
      <c r="CM416" s="1147"/>
      <c r="CN416" s="1147"/>
      <c r="CO416" s="1147"/>
      <c r="CP416" s="1147"/>
      <c r="CQ416" s="1147"/>
      <c r="CR416" s="1147"/>
      <c r="CS416" s="1147"/>
      <c r="CT416" s="1147"/>
      <c r="CU416" s="1147"/>
      <c r="CV416" s="1147"/>
      <c r="CW416" s="1147"/>
      <c r="CX416" s="1147"/>
      <c r="CY416" s="1147"/>
      <c r="CZ416" s="1147"/>
      <c r="DA416" s="1147"/>
      <c r="DB416" s="1147"/>
      <c r="DC416" s="1147"/>
      <c r="DD416" s="1147"/>
      <c r="DE416" s="1147"/>
      <c r="DF416" s="1147"/>
      <c r="DG416" s="1147"/>
      <c r="DH416" s="1147"/>
      <c r="DI416" s="1147"/>
      <c r="DJ416" s="1147"/>
      <c r="DK416" s="1158"/>
      <c r="DL416" s="1147"/>
      <c r="DM416" s="1147"/>
      <c r="DN416" s="1147"/>
      <c r="DO416" s="1147"/>
      <c r="DP416" s="1147"/>
      <c r="DQ416" s="1147"/>
      <c r="DR416" s="1147"/>
      <c r="DS416" s="1147"/>
      <c r="DT416" s="1147"/>
      <c r="DU416" s="1147"/>
      <c r="DV416" s="1147"/>
      <c r="DW416" s="1147"/>
      <c r="DX416" s="1147"/>
      <c r="DY416" s="1147"/>
      <c r="DZ416" s="1147"/>
      <c r="EA416" s="1147"/>
      <c r="EB416" s="1147"/>
      <c r="EC416" s="1147"/>
      <c r="ED416" s="1147"/>
      <c r="EE416" s="1147"/>
      <c r="EF416" s="1147"/>
      <c r="EG416" s="1147"/>
      <c r="EH416" s="1147"/>
      <c r="EI416" s="1147"/>
      <c r="EJ416" s="1147"/>
      <c r="EK416" s="1147"/>
      <c r="EL416" s="1158"/>
      <c r="EM416" s="1147"/>
      <c r="EN416" s="1147"/>
      <c r="EO416" s="1147"/>
      <c r="EP416" s="1147"/>
      <c r="EQ416" s="1147"/>
      <c r="ER416" s="1147"/>
      <c r="ES416" s="1147"/>
      <c r="ET416" s="1147"/>
      <c r="EU416" s="1147"/>
      <c r="EV416" s="1147"/>
      <c r="EW416" s="1147"/>
      <c r="EX416" s="1147"/>
      <c r="EY416" s="1147"/>
      <c r="EZ416" s="1147"/>
      <c r="FA416" s="1147"/>
      <c r="FB416" s="1147"/>
      <c r="FC416" s="1147"/>
      <c r="FD416" s="1147"/>
      <c r="FE416" s="1147"/>
      <c r="FF416" s="1163"/>
      <c r="FG416" s="1147"/>
      <c r="FH416" s="1147"/>
      <c r="FI416" s="1147"/>
      <c r="FJ416" s="1147"/>
      <c r="FK416" s="1147"/>
      <c r="FL416" s="1147"/>
      <c r="FM416" s="1147"/>
      <c r="FN416" s="1147"/>
      <c r="FO416" s="1147"/>
      <c r="FP416" s="1147"/>
      <c r="FQ416" s="1106"/>
      <c r="FR416" s="1147"/>
      <c r="FS416" s="1147"/>
      <c r="FT416" s="1147"/>
      <c r="FU416" s="1147"/>
      <c r="FV416" s="1147"/>
      <c r="FW416" s="1147"/>
      <c r="FX416" s="1147"/>
      <c r="FY416" s="1147"/>
      <c r="FZ416" s="1147"/>
      <c r="GA416" s="1147"/>
      <c r="GB416" s="1147"/>
      <c r="GC416" s="1147"/>
      <c r="GD416" s="1148"/>
      <c r="GE416" s="1148"/>
      <c r="GF416" s="1148"/>
      <c r="GG416" s="1148"/>
      <c r="GH416" s="1149"/>
      <c r="GI416" s="1164"/>
      <c r="GJ416" s="1148"/>
      <c r="GK416" s="1148"/>
      <c r="GL416" s="1148"/>
      <c r="GM416" s="1148"/>
      <c r="GN416" s="1148"/>
      <c r="GO416" s="1148"/>
      <c r="GP416" s="1150"/>
      <c r="GQ416" s="1150"/>
      <c r="GR416" s="1150"/>
      <c r="GS416" s="1150"/>
      <c r="GT416" s="1150"/>
      <c r="GU416" s="1150"/>
      <c r="GV416" s="1150"/>
      <c r="GW416" s="1150"/>
      <c r="GX416" s="1150"/>
      <c r="GY416" s="1150"/>
      <c r="GZ416" s="1150"/>
      <c r="HA416" s="1150"/>
      <c r="HB416" s="1150"/>
      <c r="HC416" s="1150"/>
      <c r="HD416" s="1150"/>
      <c r="HE416" s="1150"/>
      <c r="HF416" s="1150"/>
      <c r="HG416" s="1150"/>
      <c r="HH416" s="1150"/>
      <c r="HI416" s="1150"/>
      <c r="HJ416" s="1150"/>
      <c r="HK416" s="1150"/>
      <c r="HL416" s="1150"/>
      <c r="HM416" s="1150"/>
      <c r="HN416" s="1150"/>
      <c r="HO416" s="1150"/>
      <c r="HP416" s="1150"/>
      <c r="HQ416" s="1150"/>
      <c r="HR416" s="1150"/>
      <c r="HS416" s="1150"/>
      <c r="HT416" s="1150"/>
      <c r="HU416" s="1150"/>
      <c r="HV416" s="1150"/>
      <c r="HW416" s="1150"/>
      <c r="HX416" s="1150"/>
      <c r="HY416" s="1150"/>
      <c r="HZ416" s="1150"/>
      <c r="IA416" s="1150"/>
      <c r="IB416" s="1150"/>
      <c r="IC416" s="1150"/>
      <c r="ID416" s="1165"/>
      <c r="IE416" s="1165"/>
      <c r="IF416" s="1150"/>
      <c r="IG416" s="1166"/>
      <c r="IH416" s="1150"/>
      <c r="II416" s="1150"/>
      <c r="IJ416" s="1150"/>
      <c r="IK416" s="1150"/>
      <c r="IL416" s="1150"/>
      <c r="IM416" s="1150"/>
      <c r="IN416" s="1150"/>
      <c r="IO416" s="1150"/>
      <c r="IP416" s="1150"/>
      <c r="IQ416" s="1150"/>
      <c r="IR416" s="1150"/>
      <c r="IS416" s="1150"/>
      <c r="IT416" s="1150"/>
      <c r="IU416" s="1150"/>
      <c r="IV416" s="1150"/>
      <c r="IW416" s="1150"/>
      <c r="IX416" s="1150"/>
      <c r="IY416" s="1150"/>
      <c r="IZ416" s="1150"/>
      <c r="JA416" s="1150"/>
      <c r="JB416" s="1150"/>
      <c r="JC416" s="1150"/>
      <c r="JD416" s="1150"/>
      <c r="JE416" s="1150"/>
      <c r="JF416" s="1150"/>
      <c r="JG416" s="1150"/>
      <c r="JH416" s="1150"/>
      <c r="JI416" s="1150"/>
      <c r="JJ416" s="1150"/>
      <c r="JK416" s="1167"/>
    </row>
    <row r="417" spans="1:274" s="1151" customFormat="1" ht="18.95" hidden="1" customHeight="1">
      <c r="A417" s="1113"/>
      <c r="B417" s="1114"/>
      <c r="C417" s="1115"/>
      <c r="D417" s="1160"/>
      <c r="E417" s="1184"/>
      <c r="F417" s="1184"/>
      <c r="G417" s="1184"/>
      <c r="H417" s="1160"/>
      <c r="I417" s="1161"/>
      <c r="J417" s="1161"/>
      <c r="K417" s="1162"/>
      <c r="L417" s="1162"/>
      <c r="M417" s="1162"/>
      <c r="N417" s="1155"/>
      <c r="O417" s="1120"/>
      <c r="P417" s="1154"/>
      <c r="Q417" s="1155"/>
      <c r="R417" s="1155"/>
      <c r="S417" s="1155"/>
      <c r="T417" s="1155"/>
      <c r="U417" s="1155"/>
      <c r="V417" s="1155"/>
      <c r="W417" s="1044"/>
      <c r="X417" s="1155"/>
      <c r="Y417" s="1157"/>
      <c r="Z417" s="1157"/>
      <c r="AA417" s="1147"/>
      <c r="AB417" s="1147"/>
      <c r="AC417" s="1147"/>
      <c r="AD417" s="1147"/>
      <c r="AE417" s="1147"/>
      <c r="AF417" s="1147"/>
      <c r="AG417" s="1147"/>
      <c r="AH417" s="1147"/>
      <c r="AI417" s="1147"/>
      <c r="AJ417" s="1147"/>
      <c r="AK417" s="1147"/>
      <c r="AL417" s="1147"/>
      <c r="AM417" s="1147"/>
      <c r="AN417" s="1158"/>
      <c r="AO417" s="1147"/>
      <c r="AP417" s="1147"/>
      <c r="AQ417" s="1147"/>
      <c r="AR417" s="1147"/>
      <c r="AS417" s="1147"/>
      <c r="AT417" s="1147"/>
      <c r="AU417" s="1147"/>
      <c r="AV417" s="1147"/>
      <c r="AW417" s="1147"/>
      <c r="AX417" s="1147"/>
      <c r="AY417" s="1147"/>
      <c r="AZ417" s="1147"/>
      <c r="BA417" s="1147"/>
      <c r="BB417" s="1147"/>
      <c r="BC417" s="1147"/>
      <c r="BD417" s="1147"/>
      <c r="BE417" s="1147"/>
      <c r="BF417" s="1147"/>
      <c r="BG417" s="1147"/>
      <c r="BH417" s="1147"/>
      <c r="BI417" s="1147"/>
      <c r="BJ417" s="1147"/>
      <c r="BK417" s="1147"/>
      <c r="BL417" s="1147"/>
      <c r="BM417" s="1147"/>
      <c r="BN417" s="1147"/>
      <c r="BO417" s="1147"/>
      <c r="BP417" s="1147"/>
      <c r="BQ417" s="1147"/>
      <c r="BR417" s="1147"/>
      <c r="BS417" s="1147"/>
      <c r="BT417" s="1147"/>
      <c r="BU417" s="1147"/>
      <c r="BV417" s="1147"/>
      <c r="BW417" s="1147"/>
      <c r="BX417" s="1147"/>
      <c r="BY417" s="1147"/>
      <c r="BZ417" s="1147"/>
      <c r="CA417" s="1147"/>
      <c r="CB417" s="1147"/>
      <c r="CC417" s="1147"/>
      <c r="CD417" s="1147"/>
      <c r="CE417" s="1147"/>
      <c r="CF417" s="1147"/>
      <c r="CG417" s="1147"/>
      <c r="CH417" s="1147"/>
      <c r="CI417" s="1147"/>
      <c r="CJ417" s="1147"/>
      <c r="CK417" s="1147"/>
      <c r="CL417" s="1147"/>
      <c r="CM417" s="1147"/>
      <c r="CN417" s="1147"/>
      <c r="CO417" s="1147"/>
      <c r="CP417" s="1147"/>
      <c r="CQ417" s="1147"/>
      <c r="CR417" s="1147"/>
      <c r="CS417" s="1147"/>
      <c r="CT417" s="1147"/>
      <c r="CU417" s="1147"/>
      <c r="CV417" s="1147"/>
      <c r="CW417" s="1147"/>
      <c r="CX417" s="1147"/>
      <c r="CY417" s="1147"/>
      <c r="CZ417" s="1147"/>
      <c r="DA417" s="1147"/>
      <c r="DB417" s="1147"/>
      <c r="DC417" s="1147"/>
      <c r="DD417" s="1147"/>
      <c r="DE417" s="1147"/>
      <c r="DF417" s="1147"/>
      <c r="DG417" s="1147"/>
      <c r="DH417" s="1147"/>
      <c r="DI417" s="1147"/>
      <c r="DJ417" s="1147"/>
      <c r="DK417" s="1158"/>
      <c r="DL417" s="1147"/>
      <c r="DM417" s="1147"/>
      <c r="DN417" s="1147"/>
      <c r="DO417" s="1147"/>
      <c r="DP417" s="1147"/>
      <c r="DQ417" s="1147"/>
      <c r="DR417" s="1147"/>
      <c r="DS417" s="1147"/>
      <c r="DT417" s="1147"/>
      <c r="DU417" s="1147"/>
      <c r="DV417" s="1147"/>
      <c r="DW417" s="1147"/>
      <c r="DX417" s="1147"/>
      <c r="DY417" s="1147"/>
      <c r="DZ417" s="1147"/>
      <c r="EA417" s="1147"/>
      <c r="EB417" s="1147"/>
      <c r="EC417" s="1147"/>
      <c r="ED417" s="1147"/>
      <c r="EE417" s="1147"/>
      <c r="EF417" s="1147"/>
      <c r="EG417" s="1147"/>
      <c r="EH417" s="1147"/>
      <c r="EI417" s="1147"/>
      <c r="EJ417" s="1147"/>
      <c r="EK417" s="1147"/>
      <c r="EL417" s="1158"/>
      <c r="EM417" s="1147"/>
      <c r="EN417" s="1147"/>
      <c r="EO417" s="1147"/>
      <c r="EP417" s="1147"/>
      <c r="EQ417" s="1147"/>
      <c r="ER417" s="1147"/>
      <c r="ES417" s="1147"/>
      <c r="ET417" s="1147"/>
      <c r="EU417" s="1147"/>
      <c r="EV417" s="1147"/>
      <c r="EW417" s="1147"/>
      <c r="EX417" s="1147"/>
      <c r="EY417" s="1147"/>
      <c r="EZ417" s="1147"/>
      <c r="FA417" s="1147"/>
      <c r="FB417" s="1147"/>
      <c r="FC417" s="1147"/>
      <c r="FD417" s="1147"/>
      <c r="FE417" s="1147"/>
      <c r="FF417" s="1163"/>
      <c r="FG417" s="1147"/>
      <c r="FH417" s="1147"/>
      <c r="FI417" s="1147"/>
      <c r="FJ417" s="1147"/>
      <c r="FK417" s="1147"/>
      <c r="FL417" s="1147"/>
      <c r="FM417" s="1147"/>
      <c r="FN417" s="1147"/>
      <c r="FO417" s="1147"/>
      <c r="FP417" s="1147"/>
      <c r="FQ417" s="1106"/>
      <c r="FR417" s="1147"/>
      <c r="FS417" s="1147"/>
      <c r="FT417" s="1147"/>
      <c r="FU417" s="1147"/>
      <c r="FV417" s="1147"/>
      <c r="FW417" s="1147"/>
      <c r="FX417" s="1147"/>
      <c r="FY417" s="1147"/>
      <c r="FZ417" s="1147"/>
      <c r="GA417" s="1147"/>
      <c r="GB417" s="1147"/>
      <c r="GC417" s="1147"/>
      <c r="GD417" s="1148"/>
      <c r="GE417" s="1148"/>
      <c r="GF417" s="1148"/>
      <c r="GG417" s="1148"/>
      <c r="GH417" s="1149"/>
      <c r="GI417" s="1164"/>
      <c r="GJ417" s="1148"/>
      <c r="GK417" s="1148"/>
      <c r="GL417" s="1148"/>
      <c r="GM417" s="1148"/>
      <c r="GN417" s="1148"/>
      <c r="GO417" s="1148"/>
      <c r="GP417" s="1150"/>
      <c r="GQ417" s="1150"/>
      <c r="GR417" s="1150"/>
      <c r="GS417" s="1150"/>
      <c r="GT417" s="1150"/>
      <c r="GU417" s="1150"/>
      <c r="GV417" s="1150"/>
      <c r="GW417" s="1150"/>
      <c r="GX417" s="1150"/>
      <c r="GY417" s="1150"/>
      <c r="GZ417" s="1150"/>
      <c r="HA417" s="1150"/>
      <c r="HB417" s="1150"/>
      <c r="HC417" s="1150"/>
      <c r="HD417" s="1150"/>
      <c r="HE417" s="1150"/>
      <c r="HF417" s="1150"/>
      <c r="HG417" s="1150"/>
      <c r="HH417" s="1150"/>
      <c r="HI417" s="1150"/>
      <c r="HJ417" s="1150"/>
      <c r="HK417" s="1150"/>
      <c r="HL417" s="1150"/>
      <c r="HM417" s="1150"/>
      <c r="HN417" s="1150"/>
      <c r="HO417" s="1150"/>
      <c r="HP417" s="1150"/>
      <c r="HQ417" s="1150"/>
      <c r="HR417" s="1150"/>
      <c r="HS417" s="1150"/>
      <c r="HT417" s="1150"/>
      <c r="HU417" s="1150"/>
      <c r="HV417" s="1150"/>
      <c r="HW417" s="1150"/>
      <c r="HX417" s="1150"/>
      <c r="HY417" s="1150"/>
      <c r="HZ417" s="1150"/>
      <c r="IA417" s="1150"/>
      <c r="IB417" s="1150"/>
      <c r="IC417" s="1150"/>
      <c r="ID417" s="1165"/>
      <c r="IE417" s="1165"/>
      <c r="IF417" s="1150"/>
      <c r="IG417" s="1166"/>
      <c r="IH417" s="1150"/>
      <c r="II417" s="1150"/>
      <c r="IJ417" s="1150"/>
      <c r="IK417" s="1150"/>
      <c r="IL417" s="1150"/>
      <c r="IM417" s="1150"/>
      <c r="IN417" s="1150"/>
      <c r="IO417" s="1150"/>
      <c r="IP417" s="1150"/>
      <c r="IQ417" s="1150"/>
      <c r="IR417" s="1150"/>
      <c r="IS417" s="1150"/>
      <c r="IT417" s="1150"/>
      <c r="IU417" s="1150"/>
      <c r="IV417" s="1150"/>
      <c r="IW417" s="1150"/>
      <c r="IX417" s="1150"/>
      <c r="IY417" s="1150"/>
      <c r="IZ417" s="1150"/>
      <c r="JA417" s="1150"/>
      <c r="JB417" s="1150"/>
      <c r="JC417" s="1150"/>
      <c r="JD417" s="1150"/>
      <c r="JE417" s="1150"/>
      <c r="JF417" s="1150"/>
      <c r="JG417" s="1150"/>
      <c r="JH417" s="1150"/>
      <c r="JI417" s="1150"/>
      <c r="JJ417" s="1150"/>
      <c r="JK417" s="1167"/>
    </row>
    <row r="418" spans="1:274" s="1151" customFormat="1" ht="18.95" hidden="1" customHeight="1">
      <c r="A418" s="1113"/>
      <c r="B418" s="1159"/>
      <c r="C418" s="1115"/>
      <c r="D418" s="1160"/>
      <c r="E418" s="1183"/>
      <c r="F418" s="1183"/>
      <c r="G418" s="1183"/>
      <c r="H418" s="1160"/>
      <c r="I418" s="1161"/>
      <c r="J418" s="1161"/>
      <c r="K418" s="1162"/>
      <c r="L418" s="1162"/>
      <c r="M418" s="1162"/>
      <c r="N418" s="1155"/>
      <c r="O418" s="1120"/>
      <c r="P418" s="1154"/>
      <c r="Q418" s="1155"/>
      <c r="R418" s="1155"/>
      <c r="S418" s="1155"/>
      <c r="T418" s="1155"/>
      <c r="U418" s="1155"/>
      <c r="V418" s="1155"/>
      <c r="W418" s="1044"/>
      <c r="X418" s="1155"/>
      <c r="Y418" s="1157"/>
      <c r="Z418" s="1157"/>
      <c r="AA418" s="1147"/>
      <c r="AB418" s="1147"/>
      <c r="AC418" s="1147"/>
      <c r="AD418" s="1147"/>
      <c r="AE418" s="1147"/>
      <c r="AF418" s="1147"/>
      <c r="AG418" s="1147"/>
      <c r="AH418" s="1147"/>
      <c r="AI418" s="1147"/>
      <c r="AJ418" s="1147"/>
      <c r="AK418" s="1147"/>
      <c r="AL418" s="1147"/>
      <c r="AM418" s="1147"/>
      <c r="AN418" s="1158"/>
      <c r="AO418" s="1147"/>
      <c r="AP418" s="1147"/>
      <c r="AQ418" s="1147"/>
      <c r="AR418" s="1147"/>
      <c r="AS418" s="1147"/>
      <c r="AT418" s="1147"/>
      <c r="AU418" s="1147"/>
      <c r="AV418" s="1147"/>
      <c r="AW418" s="1147"/>
      <c r="AX418" s="1147"/>
      <c r="AY418" s="1147"/>
      <c r="AZ418" s="1147"/>
      <c r="BA418" s="1147"/>
      <c r="BB418" s="1147"/>
      <c r="BC418" s="1147"/>
      <c r="BD418" s="1147"/>
      <c r="BE418" s="1147"/>
      <c r="BF418" s="1147"/>
      <c r="BG418" s="1147"/>
      <c r="BH418" s="1147"/>
      <c r="BI418" s="1147"/>
      <c r="BJ418" s="1147"/>
      <c r="BK418" s="1147"/>
      <c r="BL418" s="1147"/>
      <c r="BM418" s="1147"/>
      <c r="BN418" s="1147"/>
      <c r="BO418" s="1147"/>
      <c r="BP418" s="1147"/>
      <c r="BQ418" s="1147"/>
      <c r="BR418" s="1147"/>
      <c r="BS418" s="1147"/>
      <c r="BT418" s="1147"/>
      <c r="BU418" s="1147"/>
      <c r="BV418" s="1147"/>
      <c r="BW418" s="1147"/>
      <c r="BX418" s="1147"/>
      <c r="BY418" s="1147"/>
      <c r="BZ418" s="1147"/>
      <c r="CA418" s="1147"/>
      <c r="CB418" s="1147"/>
      <c r="CC418" s="1147"/>
      <c r="CD418" s="1147"/>
      <c r="CE418" s="1147"/>
      <c r="CF418" s="1147"/>
      <c r="CG418" s="1147"/>
      <c r="CH418" s="1147"/>
      <c r="CI418" s="1147"/>
      <c r="CJ418" s="1147"/>
      <c r="CK418" s="1147"/>
      <c r="CL418" s="1147"/>
      <c r="CM418" s="1147"/>
      <c r="CN418" s="1147"/>
      <c r="CO418" s="1147"/>
      <c r="CP418" s="1147"/>
      <c r="CQ418" s="1147"/>
      <c r="CR418" s="1147"/>
      <c r="CS418" s="1147"/>
      <c r="CT418" s="1147"/>
      <c r="CU418" s="1147"/>
      <c r="CV418" s="1147"/>
      <c r="CW418" s="1147"/>
      <c r="CX418" s="1147"/>
      <c r="CY418" s="1147"/>
      <c r="CZ418" s="1147"/>
      <c r="DA418" s="1147"/>
      <c r="DB418" s="1147"/>
      <c r="DC418" s="1147"/>
      <c r="DD418" s="1147"/>
      <c r="DE418" s="1147"/>
      <c r="DF418" s="1147"/>
      <c r="DG418" s="1147"/>
      <c r="DH418" s="1147"/>
      <c r="DI418" s="1147"/>
      <c r="DJ418" s="1147"/>
      <c r="DK418" s="1158"/>
      <c r="DL418" s="1147"/>
      <c r="DM418" s="1147"/>
      <c r="DN418" s="1147"/>
      <c r="DO418" s="1147"/>
      <c r="DP418" s="1147"/>
      <c r="DQ418" s="1147"/>
      <c r="DR418" s="1147"/>
      <c r="DS418" s="1147"/>
      <c r="DT418" s="1147"/>
      <c r="DU418" s="1147"/>
      <c r="DV418" s="1147"/>
      <c r="DW418" s="1147"/>
      <c r="DX418" s="1147"/>
      <c r="DY418" s="1147"/>
      <c r="DZ418" s="1147"/>
      <c r="EA418" s="1147"/>
      <c r="EB418" s="1147"/>
      <c r="EC418" s="1147"/>
      <c r="ED418" s="1147"/>
      <c r="EE418" s="1147"/>
      <c r="EF418" s="1147"/>
      <c r="EG418" s="1147"/>
      <c r="EH418" s="1147"/>
      <c r="EI418" s="1147"/>
      <c r="EJ418" s="1147"/>
      <c r="EK418" s="1147"/>
      <c r="EL418" s="1158"/>
      <c r="EM418" s="1147"/>
      <c r="EN418" s="1147"/>
      <c r="EO418" s="1147"/>
      <c r="EP418" s="1147"/>
      <c r="EQ418" s="1147"/>
      <c r="ER418" s="1147"/>
      <c r="ES418" s="1147"/>
      <c r="ET418" s="1147"/>
      <c r="EU418" s="1147"/>
      <c r="EV418" s="1147"/>
      <c r="EW418" s="1147"/>
      <c r="EX418" s="1147"/>
      <c r="EY418" s="1147"/>
      <c r="EZ418" s="1147"/>
      <c r="FA418" s="1147"/>
      <c r="FB418" s="1147"/>
      <c r="FC418" s="1147"/>
      <c r="FD418" s="1147"/>
      <c r="FE418" s="1147"/>
      <c r="FF418" s="1163"/>
      <c r="FG418" s="1147"/>
      <c r="FH418" s="1147"/>
      <c r="FI418" s="1147"/>
      <c r="FJ418" s="1147"/>
      <c r="FK418" s="1147"/>
      <c r="FL418" s="1147"/>
      <c r="FM418" s="1147"/>
      <c r="FN418" s="1147"/>
      <c r="FO418" s="1147"/>
      <c r="FP418" s="1147"/>
      <c r="FQ418" s="1106"/>
      <c r="FR418" s="1106"/>
      <c r="FS418" s="1147"/>
      <c r="FT418" s="1147"/>
      <c r="FU418" s="1147"/>
      <c r="FV418" s="1147"/>
      <c r="FW418" s="1147"/>
      <c r="FX418" s="1147"/>
      <c r="FY418" s="1147"/>
      <c r="FZ418" s="1147"/>
      <c r="GA418" s="1147"/>
      <c r="GB418" s="1147"/>
      <c r="GC418" s="1147"/>
      <c r="GD418" s="1148"/>
      <c r="GE418" s="1148"/>
      <c r="GF418" s="1148"/>
      <c r="GG418" s="1148"/>
      <c r="GH418" s="1149"/>
      <c r="GI418" s="1164"/>
      <c r="GJ418" s="1148"/>
      <c r="GK418" s="1148"/>
      <c r="GL418" s="1148"/>
      <c r="GM418" s="1148"/>
      <c r="GN418" s="1148"/>
      <c r="GO418" s="1148"/>
      <c r="GP418" s="1150"/>
      <c r="GQ418" s="1150"/>
      <c r="GR418" s="1150"/>
      <c r="GS418" s="1150"/>
      <c r="GT418" s="1150"/>
      <c r="GU418" s="1150"/>
      <c r="GV418" s="1150"/>
      <c r="GW418" s="1150"/>
      <c r="GX418" s="1150"/>
      <c r="GY418" s="1150"/>
      <c r="GZ418" s="1150"/>
      <c r="HA418" s="1150"/>
      <c r="HB418" s="1150"/>
      <c r="HC418" s="1150"/>
      <c r="HD418" s="1150"/>
      <c r="HE418" s="1150"/>
      <c r="HF418" s="1150"/>
      <c r="HG418" s="1150"/>
      <c r="HH418" s="1150"/>
      <c r="HI418" s="1150"/>
      <c r="HJ418" s="1150"/>
      <c r="HK418" s="1150"/>
      <c r="HL418" s="1150"/>
      <c r="HM418" s="1150"/>
      <c r="HN418" s="1150"/>
      <c r="HO418" s="1150"/>
      <c r="HP418" s="1150"/>
      <c r="HQ418" s="1150"/>
      <c r="HR418" s="1150"/>
      <c r="HS418" s="1150"/>
      <c r="HT418" s="1150"/>
      <c r="HU418" s="1150"/>
      <c r="HV418" s="1150"/>
      <c r="HW418" s="1150"/>
      <c r="HX418" s="1150"/>
      <c r="HY418" s="1150"/>
      <c r="HZ418" s="1150"/>
      <c r="IA418" s="1150"/>
      <c r="IB418" s="1150"/>
      <c r="IC418" s="1150"/>
      <c r="ID418" s="1165"/>
      <c r="IE418" s="1165"/>
      <c r="IF418" s="1150"/>
      <c r="IG418" s="1166"/>
      <c r="IH418" s="1150"/>
      <c r="II418" s="1150"/>
      <c r="IJ418" s="1150"/>
      <c r="IK418" s="1150"/>
      <c r="IL418" s="1150"/>
      <c r="IM418" s="1150"/>
      <c r="IN418" s="1150"/>
      <c r="IO418" s="1150"/>
      <c r="IP418" s="1150"/>
      <c r="IQ418" s="1150"/>
      <c r="IR418" s="1150"/>
      <c r="IS418" s="1150"/>
      <c r="IT418" s="1150"/>
      <c r="IU418" s="1150"/>
      <c r="IV418" s="1150"/>
      <c r="IW418" s="1150"/>
      <c r="IX418" s="1150"/>
      <c r="IY418" s="1150"/>
      <c r="IZ418" s="1150"/>
      <c r="JA418" s="1150"/>
      <c r="JB418" s="1150"/>
      <c r="JC418" s="1150"/>
      <c r="JD418" s="1150"/>
      <c r="JE418" s="1150"/>
      <c r="JF418" s="1150"/>
      <c r="JG418" s="1150"/>
      <c r="JH418" s="1150"/>
      <c r="JI418" s="1150"/>
      <c r="JJ418" s="1150"/>
      <c r="JK418" s="1167"/>
    </row>
    <row r="419" spans="1:274" s="1151" customFormat="1" ht="18.95" hidden="1" customHeight="1">
      <c r="A419" s="1152"/>
      <c r="B419" s="1159"/>
      <c r="C419" s="1115"/>
      <c r="D419" s="1160"/>
      <c r="E419" s="1183"/>
      <c r="F419" s="1183"/>
      <c r="G419" s="1183"/>
      <c r="H419" s="1160"/>
      <c r="I419" s="1161"/>
      <c r="J419" s="1161"/>
      <c r="K419" s="1162"/>
      <c r="L419" s="1162"/>
      <c r="M419" s="1162"/>
      <c r="N419" s="1155"/>
      <c r="O419" s="1153"/>
      <c r="P419" s="1154"/>
      <c r="Q419" s="1155"/>
      <c r="R419" s="1155"/>
      <c r="S419" s="1155"/>
      <c r="T419" s="1155"/>
      <c r="U419" s="1155"/>
      <c r="V419" s="1155"/>
      <c r="W419" s="1156"/>
      <c r="X419" s="1155"/>
      <c r="Y419" s="1157"/>
      <c r="Z419" s="1157"/>
      <c r="AA419" s="1147"/>
      <c r="AB419" s="1147"/>
      <c r="AC419" s="1147"/>
      <c r="AD419" s="1147"/>
      <c r="AE419" s="1147"/>
      <c r="AF419" s="1147"/>
      <c r="AG419" s="1147"/>
      <c r="AH419" s="1147"/>
      <c r="AI419" s="1147"/>
      <c r="AJ419" s="1147"/>
      <c r="AK419" s="1147"/>
      <c r="AL419" s="1147"/>
      <c r="AM419" s="1147"/>
      <c r="AN419" s="1158"/>
      <c r="AO419" s="1147"/>
      <c r="AP419" s="1147"/>
      <c r="AQ419" s="1147"/>
      <c r="AR419" s="1147"/>
      <c r="AS419" s="1147"/>
      <c r="AT419" s="1147"/>
      <c r="AU419" s="1147"/>
      <c r="AV419" s="1147"/>
      <c r="AW419" s="1147"/>
      <c r="AX419" s="1147"/>
      <c r="AY419" s="1147"/>
      <c r="AZ419" s="1147"/>
      <c r="BA419" s="1147"/>
      <c r="BB419" s="1147"/>
      <c r="BC419" s="1147"/>
      <c r="BD419" s="1147"/>
      <c r="BE419" s="1147"/>
      <c r="BF419" s="1147"/>
      <c r="BG419" s="1147"/>
      <c r="BH419" s="1147"/>
      <c r="BI419" s="1147"/>
      <c r="BJ419" s="1147"/>
      <c r="BK419" s="1147"/>
      <c r="BL419" s="1147"/>
      <c r="BM419" s="1147"/>
      <c r="BN419" s="1147"/>
      <c r="BO419" s="1147"/>
      <c r="BP419" s="1147"/>
      <c r="BQ419" s="1147"/>
      <c r="BR419" s="1147"/>
      <c r="BS419" s="1147"/>
      <c r="BT419" s="1147"/>
      <c r="BU419" s="1147"/>
      <c r="BV419" s="1147"/>
      <c r="BW419" s="1147"/>
      <c r="BX419" s="1147"/>
      <c r="BY419" s="1147"/>
      <c r="BZ419" s="1147"/>
      <c r="CA419" s="1147"/>
      <c r="CB419" s="1147"/>
      <c r="CC419" s="1147"/>
      <c r="CD419" s="1147"/>
      <c r="CE419" s="1147"/>
      <c r="CF419" s="1147"/>
      <c r="CG419" s="1147"/>
      <c r="CH419" s="1147"/>
      <c r="CI419" s="1147"/>
      <c r="CJ419" s="1147"/>
      <c r="CK419" s="1147"/>
      <c r="CL419" s="1147"/>
      <c r="CM419" s="1147"/>
      <c r="CN419" s="1147"/>
      <c r="CO419" s="1147"/>
      <c r="CP419" s="1147"/>
      <c r="CQ419" s="1147"/>
      <c r="CR419" s="1147"/>
      <c r="CS419" s="1147"/>
      <c r="CT419" s="1147"/>
      <c r="CU419" s="1147"/>
      <c r="CV419" s="1147"/>
      <c r="CW419" s="1147"/>
      <c r="CX419" s="1147"/>
      <c r="CY419" s="1147"/>
      <c r="CZ419" s="1147"/>
      <c r="DA419" s="1147"/>
      <c r="DB419" s="1147"/>
      <c r="DC419" s="1147"/>
      <c r="DD419" s="1147"/>
      <c r="DE419" s="1147"/>
      <c r="DF419" s="1147"/>
      <c r="DG419" s="1147"/>
      <c r="DH419" s="1147"/>
      <c r="DI419" s="1147"/>
      <c r="DJ419" s="1147"/>
      <c r="DK419" s="1158"/>
      <c r="DL419" s="1147"/>
      <c r="DM419" s="1147"/>
      <c r="DN419" s="1147"/>
      <c r="DO419" s="1147"/>
      <c r="DP419" s="1147"/>
      <c r="DQ419" s="1147"/>
      <c r="DR419" s="1147"/>
      <c r="DS419" s="1147"/>
      <c r="DT419" s="1147"/>
      <c r="DU419" s="1147"/>
      <c r="DV419" s="1147"/>
      <c r="DW419" s="1147"/>
      <c r="DX419" s="1147"/>
      <c r="DY419" s="1147"/>
      <c r="DZ419" s="1147"/>
      <c r="EA419" s="1147"/>
      <c r="EB419" s="1147"/>
      <c r="EC419" s="1147"/>
      <c r="ED419" s="1147"/>
      <c r="EE419" s="1147"/>
      <c r="EF419" s="1147"/>
      <c r="EG419" s="1147"/>
      <c r="EH419" s="1147"/>
      <c r="EI419" s="1147"/>
      <c r="EJ419" s="1147"/>
      <c r="EK419" s="1147"/>
      <c r="EL419" s="1158"/>
      <c r="EM419" s="1147"/>
      <c r="EN419" s="1147"/>
      <c r="EO419" s="1147"/>
      <c r="EP419" s="1147"/>
      <c r="EQ419" s="1147"/>
      <c r="ER419" s="1147"/>
      <c r="ES419" s="1147"/>
      <c r="ET419" s="1147"/>
      <c r="EU419" s="1147"/>
      <c r="EV419" s="1147"/>
      <c r="EW419" s="1147"/>
      <c r="EX419" s="1147"/>
      <c r="EY419" s="1147"/>
      <c r="EZ419" s="1147"/>
      <c r="FA419" s="1147"/>
      <c r="FB419" s="1147"/>
      <c r="FC419" s="1147"/>
      <c r="FD419" s="1147"/>
      <c r="FE419" s="1147"/>
      <c r="FF419" s="1163"/>
      <c r="FG419" s="1147"/>
      <c r="FH419" s="1147"/>
      <c r="FI419" s="1147"/>
      <c r="FJ419" s="1147"/>
      <c r="FK419" s="1147"/>
      <c r="FL419" s="1147"/>
      <c r="FM419" s="1147"/>
      <c r="FN419" s="1147"/>
      <c r="FO419" s="1147"/>
      <c r="FP419" s="1147"/>
      <c r="FQ419" s="1106"/>
      <c r="FR419" s="1106"/>
      <c r="FS419" s="1147"/>
      <c r="FT419" s="1147"/>
      <c r="FU419" s="1147"/>
      <c r="FV419" s="1147"/>
      <c r="FW419" s="1147"/>
      <c r="FX419" s="1147"/>
      <c r="FY419" s="1147"/>
      <c r="FZ419" s="1147"/>
      <c r="GA419" s="1147"/>
      <c r="GB419" s="1147"/>
      <c r="GC419" s="1147"/>
      <c r="GD419" s="1148"/>
      <c r="GE419" s="1148"/>
      <c r="GF419" s="1148"/>
      <c r="GG419" s="1148"/>
      <c r="GH419" s="1149"/>
      <c r="GI419" s="1164"/>
      <c r="GJ419" s="1148"/>
      <c r="GK419" s="1148"/>
      <c r="GL419" s="1148"/>
      <c r="GM419" s="1148"/>
      <c r="GN419" s="1148"/>
      <c r="GO419" s="1148"/>
      <c r="GP419" s="1150"/>
      <c r="GQ419" s="1150"/>
      <c r="GR419" s="1150"/>
      <c r="GS419" s="1150"/>
      <c r="GT419" s="1150"/>
      <c r="GU419" s="1150"/>
      <c r="GV419" s="1150"/>
      <c r="GW419" s="1150"/>
      <c r="GX419" s="1150"/>
      <c r="GY419" s="1150"/>
      <c r="GZ419" s="1150"/>
      <c r="HA419" s="1150"/>
      <c r="HB419" s="1150"/>
      <c r="HC419" s="1150"/>
      <c r="HD419" s="1150"/>
      <c r="HE419" s="1150"/>
      <c r="HF419" s="1150"/>
      <c r="HG419" s="1150"/>
      <c r="HH419" s="1150"/>
      <c r="HI419" s="1150"/>
      <c r="HJ419" s="1150"/>
      <c r="HK419" s="1150"/>
      <c r="HL419" s="1150"/>
      <c r="HM419" s="1150"/>
      <c r="HN419" s="1150"/>
      <c r="HO419" s="1150"/>
      <c r="HP419" s="1150"/>
      <c r="HQ419" s="1150"/>
      <c r="HR419" s="1150"/>
      <c r="HS419" s="1150"/>
      <c r="HT419" s="1150"/>
      <c r="HU419" s="1150"/>
      <c r="HV419" s="1150"/>
      <c r="HW419" s="1150"/>
      <c r="HX419" s="1150"/>
      <c r="HY419" s="1150"/>
      <c r="HZ419" s="1150"/>
      <c r="IA419" s="1150"/>
      <c r="IB419" s="1150"/>
      <c r="IC419" s="1150"/>
      <c r="ID419" s="1165"/>
      <c r="IE419" s="1165"/>
      <c r="IF419" s="1150"/>
      <c r="IG419" s="1166"/>
      <c r="IH419" s="1150"/>
      <c r="II419" s="1150"/>
      <c r="IJ419" s="1150"/>
      <c r="IK419" s="1150"/>
      <c r="IL419" s="1150"/>
      <c r="IM419" s="1150"/>
      <c r="IN419" s="1150"/>
      <c r="IO419" s="1150"/>
      <c r="IP419" s="1150"/>
      <c r="IQ419" s="1150"/>
      <c r="IR419" s="1150"/>
      <c r="IS419" s="1150"/>
      <c r="IT419" s="1150"/>
      <c r="IU419" s="1150"/>
      <c r="IV419" s="1150"/>
      <c r="IW419" s="1150"/>
      <c r="IX419" s="1150"/>
      <c r="IY419" s="1150"/>
      <c r="IZ419" s="1150"/>
      <c r="JA419" s="1150"/>
      <c r="JB419" s="1150"/>
      <c r="JC419" s="1150"/>
      <c r="JD419" s="1150"/>
      <c r="JE419" s="1150"/>
      <c r="JF419" s="1150"/>
      <c r="JG419" s="1150"/>
      <c r="JH419" s="1150"/>
      <c r="JI419" s="1150"/>
      <c r="JJ419" s="1150"/>
      <c r="JK419" s="1167"/>
    </row>
    <row r="420" spans="1:274" s="1151" customFormat="1" ht="18.95" hidden="1" customHeight="1">
      <c r="A420" s="1152"/>
      <c r="B420" s="1159"/>
      <c r="C420" s="1115"/>
      <c r="D420" s="1160"/>
      <c r="E420" s="1183"/>
      <c r="F420" s="1183"/>
      <c r="G420" s="1183"/>
      <c r="H420" s="1160"/>
      <c r="I420" s="1161"/>
      <c r="J420" s="1161"/>
      <c r="K420" s="1162"/>
      <c r="L420" s="1162"/>
      <c r="M420" s="1162"/>
      <c r="N420" s="1155"/>
      <c r="O420" s="1153"/>
      <c r="P420" s="1154"/>
      <c r="Q420" s="1155"/>
      <c r="R420" s="1155"/>
      <c r="S420" s="1155"/>
      <c r="T420" s="1155"/>
      <c r="U420" s="1155"/>
      <c r="V420" s="1155"/>
      <c r="W420" s="1156"/>
      <c r="X420" s="1155"/>
      <c r="Y420" s="1157"/>
      <c r="Z420" s="1157"/>
      <c r="AA420" s="1147"/>
      <c r="AB420" s="1147"/>
      <c r="AC420" s="1147"/>
      <c r="AD420" s="1147"/>
      <c r="AE420" s="1147"/>
      <c r="AF420" s="1147"/>
      <c r="AG420" s="1147"/>
      <c r="AH420" s="1147"/>
      <c r="AI420" s="1147"/>
      <c r="AJ420" s="1147"/>
      <c r="AK420" s="1147"/>
      <c r="AL420" s="1147"/>
      <c r="AM420" s="1147"/>
      <c r="AN420" s="1158"/>
      <c r="AO420" s="1147"/>
      <c r="AP420" s="1147"/>
      <c r="AQ420" s="1147"/>
      <c r="AR420" s="1147"/>
      <c r="AS420" s="1147"/>
      <c r="AT420" s="1147"/>
      <c r="AU420" s="1147"/>
      <c r="AV420" s="1147"/>
      <c r="AW420" s="1147"/>
      <c r="AX420" s="1147"/>
      <c r="AY420" s="1147"/>
      <c r="AZ420" s="1147"/>
      <c r="BA420" s="1147"/>
      <c r="BB420" s="1147"/>
      <c r="BC420" s="1147"/>
      <c r="BD420" s="1147"/>
      <c r="BE420" s="1147"/>
      <c r="BF420" s="1147"/>
      <c r="BG420" s="1147"/>
      <c r="BH420" s="1147"/>
      <c r="BI420" s="1147"/>
      <c r="BJ420" s="1147"/>
      <c r="BK420" s="1147"/>
      <c r="BL420" s="1147"/>
      <c r="BM420" s="1147"/>
      <c r="BN420" s="1147"/>
      <c r="BO420" s="1147"/>
      <c r="BP420" s="1147"/>
      <c r="BQ420" s="1147"/>
      <c r="BR420" s="1147"/>
      <c r="BS420" s="1147"/>
      <c r="BT420" s="1147"/>
      <c r="BU420" s="1147"/>
      <c r="BV420" s="1147"/>
      <c r="BW420" s="1147"/>
      <c r="BX420" s="1147"/>
      <c r="BY420" s="1147"/>
      <c r="BZ420" s="1147"/>
      <c r="CA420" s="1147"/>
      <c r="CB420" s="1147"/>
      <c r="CC420" s="1147"/>
      <c r="CD420" s="1147"/>
      <c r="CE420" s="1147"/>
      <c r="CF420" s="1147"/>
      <c r="CG420" s="1147"/>
      <c r="CH420" s="1147"/>
      <c r="CI420" s="1147"/>
      <c r="CJ420" s="1147"/>
      <c r="CK420" s="1147"/>
      <c r="CL420" s="1147"/>
      <c r="CM420" s="1147"/>
      <c r="CN420" s="1147"/>
      <c r="CO420" s="1147"/>
      <c r="CP420" s="1147"/>
      <c r="CQ420" s="1147"/>
      <c r="CR420" s="1147"/>
      <c r="CS420" s="1147"/>
      <c r="CT420" s="1147"/>
      <c r="CU420" s="1147"/>
      <c r="CV420" s="1147"/>
      <c r="CW420" s="1147"/>
      <c r="CX420" s="1147"/>
      <c r="CY420" s="1147"/>
      <c r="CZ420" s="1147"/>
      <c r="DA420" s="1147"/>
      <c r="DB420" s="1147"/>
      <c r="DC420" s="1147"/>
      <c r="DD420" s="1147"/>
      <c r="DE420" s="1147"/>
      <c r="DF420" s="1147"/>
      <c r="DG420" s="1147"/>
      <c r="DH420" s="1147"/>
      <c r="DI420" s="1147"/>
      <c r="DJ420" s="1147"/>
      <c r="DK420" s="1158"/>
      <c r="DL420" s="1147"/>
      <c r="DM420" s="1147"/>
      <c r="DN420" s="1147"/>
      <c r="DO420" s="1147"/>
      <c r="DP420" s="1147"/>
      <c r="DQ420" s="1147"/>
      <c r="DR420" s="1147"/>
      <c r="DS420" s="1147"/>
      <c r="DT420" s="1147"/>
      <c r="DU420" s="1147"/>
      <c r="DV420" s="1147"/>
      <c r="DW420" s="1147"/>
      <c r="DX420" s="1147"/>
      <c r="DY420" s="1147"/>
      <c r="DZ420" s="1147"/>
      <c r="EA420" s="1147"/>
      <c r="EB420" s="1147"/>
      <c r="EC420" s="1147"/>
      <c r="ED420" s="1147"/>
      <c r="EE420" s="1147"/>
      <c r="EF420" s="1147"/>
      <c r="EG420" s="1147"/>
      <c r="EH420" s="1147"/>
      <c r="EI420" s="1147"/>
      <c r="EJ420" s="1147"/>
      <c r="EK420" s="1147"/>
      <c r="EL420" s="1158"/>
      <c r="EM420" s="1147"/>
      <c r="EN420" s="1147"/>
      <c r="EO420" s="1147"/>
      <c r="EP420" s="1147"/>
      <c r="EQ420" s="1147"/>
      <c r="ER420" s="1147"/>
      <c r="ES420" s="1147"/>
      <c r="ET420" s="1147"/>
      <c r="EU420" s="1147"/>
      <c r="EV420" s="1147"/>
      <c r="EW420" s="1147"/>
      <c r="EX420" s="1147"/>
      <c r="EY420" s="1147"/>
      <c r="EZ420" s="1147"/>
      <c r="FA420" s="1147"/>
      <c r="FB420" s="1147"/>
      <c r="FC420" s="1147"/>
      <c r="FD420" s="1147"/>
      <c r="FE420" s="1147"/>
      <c r="FF420" s="1163"/>
      <c r="FG420" s="1147"/>
      <c r="FH420" s="1147"/>
      <c r="FI420" s="1147"/>
      <c r="FJ420" s="1147"/>
      <c r="FK420" s="1147"/>
      <c r="FL420" s="1147"/>
      <c r="FM420" s="1147"/>
      <c r="FN420" s="1147"/>
      <c r="FO420" s="1147"/>
      <c r="FP420" s="1147"/>
      <c r="FQ420" s="1106"/>
      <c r="FR420" s="1106"/>
      <c r="FS420" s="1147"/>
      <c r="FT420" s="1147"/>
      <c r="FU420" s="1147"/>
      <c r="FV420" s="1147"/>
      <c r="FW420" s="1147"/>
      <c r="FX420" s="1147"/>
      <c r="FY420" s="1147"/>
      <c r="FZ420" s="1147"/>
      <c r="GA420" s="1147"/>
      <c r="GB420" s="1147"/>
      <c r="GC420" s="1147"/>
      <c r="GD420" s="1148"/>
      <c r="GE420" s="1148"/>
      <c r="GF420" s="1148"/>
      <c r="GG420" s="1148"/>
      <c r="GH420" s="1149"/>
      <c r="GI420" s="1164"/>
      <c r="GJ420" s="1148"/>
      <c r="GK420" s="1148"/>
      <c r="GL420" s="1148"/>
      <c r="GM420" s="1148"/>
      <c r="GN420" s="1148"/>
      <c r="GO420" s="1148"/>
      <c r="GP420" s="1150"/>
      <c r="GQ420" s="1150"/>
      <c r="GR420" s="1150"/>
      <c r="GS420" s="1150"/>
      <c r="GT420" s="1150"/>
      <c r="GU420" s="1150"/>
      <c r="GV420" s="1150"/>
      <c r="GW420" s="1150"/>
      <c r="GX420" s="1150"/>
      <c r="GY420" s="1150"/>
      <c r="GZ420" s="1150"/>
      <c r="HA420" s="1150"/>
      <c r="HB420" s="1150"/>
      <c r="HC420" s="1150"/>
      <c r="HD420" s="1150"/>
      <c r="HE420" s="1150"/>
      <c r="HF420" s="1150"/>
      <c r="HG420" s="1150"/>
      <c r="HH420" s="1150"/>
      <c r="HI420" s="1150"/>
      <c r="HJ420" s="1150"/>
      <c r="HK420" s="1150"/>
      <c r="HL420" s="1150"/>
      <c r="HM420" s="1150"/>
      <c r="HN420" s="1150"/>
      <c r="HO420" s="1150"/>
      <c r="HP420" s="1150"/>
      <c r="HQ420" s="1150"/>
      <c r="HR420" s="1150"/>
      <c r="HS420" s="1150"/>
      <c r="HT420" s="1150"/>
      <c r="HU420" s="1150"/>
      <c r="HV420" s="1150"/>
      <c r="HW420" s="1150"/>
      <c r="HX420" s="1150"/>
      <c r="HY420" s="1150"/>
      <c r="HZ420" s="1150"/>
      <c r="IA420" s="1150"/>
      <c r="IB420" s="1150"/>
      <c r="IC420" s="1150"/>
      <c r="ID420" s="1165"/>
      <c r="IE420" s="1165"/>
      <c r="IF420" s="1150"/>
      <c r="IG420" s="1166"/>
      <c r="IH420" s="1150"/>
      <c r="II420" s="1150"/>
      <c r="IJ420" s="1150"/>
      <c r="IK420" s="1150"/>
      <c r="IL420" s="1150"/>
      <c r="IM420" s="1150"/>
      <c r="IN420" s="1150"/>
      <c r="IO420" s="1150"/>
      <c r="IP420" s="1150"/>
      <c r="IQ420" s="1150"/>
      <c r="IR420" s="1150"/>
      <c r="IS420" s="1150"/>
      <c r="IT420" s="1150"/>
      <c r="IU420" s="1150"/>
      <c r="IV420" s="1150"/>
      <c r="IW420" s="1150"/>
      <c r="IX420" s="1150"/>
      <c r="IY420" s="1150"/>
      <c r="IZ420" s="1150"/>
      <c r="JA420" s="1150"/>
      <c r="JB420" s="1150"/>
      <c r="JC420" s="1150"/>
      <c r="JD420" s="1150"/>
      <c r="JE420" s="1150"/>
      <c r="JF420" s="1150"/>
      <c r="JG420" s="1150"/>
      <c r="JH420" s="1150"/>
      <c r="JI420" s="1150"/>
      <c r="JJ420" s="1150"/>
      <c r="JK420" s="1167"/>
    </row>
    <row r="421" spans="1:274" s="1151" customFormat="1" ht="18.95" hidden="1" customHeight="1">
      <c r="A421" s="1152"/>
      <c r="B421" s="1159"/>
      <c r="C421" s="1115"/>
      <c r="D421" s="1160"/>
      <c r="E421" s="1183"/>
      <c r="F421" s="1183"/>
      <c r="G421" s="1183"/>
      <c r="H421" s="1160"/>
      <c r="I421" s="1161"/>
      <c r="J421" s="1161"/>
      <c r="K421" s="1162"/>
      <c r="L421" s="1162"/>
      <c r="M421" s="1162"/>
      <c r="N421" s="1155"/>
      <c r="O421" s="1153"/>
      <c r="P421" s="1154"/>
      <c r="Q421" s="1155"/>
      <c r="R421" s="1155"/>
      <c r="S421" s="1155"/>
      <c r="T421" s="1155"/>
      <c r="U421" s="1155"/>
      <c r="V421" s="1155"/>
      <c r="W421" s="1156"/>
      <c r="X421" s="1155"/>
      <c r="Y421" s="1157"/>
      <c r="Z421" s="1157"/>
      <c r="AA421" s="1147"/>
      <c r="AB421" s="1147"/>
      <c r="AC421" s="1147"/>
      <c r="AD421" s="1147"/>
      <c r="AE421" s="1147"/>
      <c r="AF421" s="1147"/>
      <c r="AG421" s="1147"/>
      <c r="AH421" s="1147"/>
      <c r="AI421" s="1147"/>
      <c r="AJ421" s="1147"/>
      <c r="AK421" s="1147"/>
      <c r="AL421" s="1147"/>
      <c r="AM421" s="1147"/>
      <c r="AN421" s="1158"/>
      <c r="AO421" s="1147"/>
      <c r="AP421" s="1147"/>
      <c r="AQ421" s="1147"/>
      <c r="AR421" s="1147"/>
      <c r="AS421" s="1147"/>
      <c r="AT421" s="1147"/>
      <c r="AU421" s="1147"/>
      <c r="AV421" s="1147"/>
      <c r="AW421" s="1147"/>
      <c r="AX421" s="1147"/>
      <c r="AY421" s="1147"/>
      <c r="AZ421" s="1147"/>
      <c r="BA421" s="1147"/>
      <c r="BB421" s="1147"/>
      <c r="BC421" s="1147"/>
      <c r="BD421" s="1147"/>
      <c r="BE421" s="1147"/>
      <c r="BF421" s="1147"/>
      <c r="BG421" s="1147"/>
      <c r="BH421" s="1147"/>
      <c r="BI421" s="1147"/>
      <c r="BJ421" s="1147"/>
      <c r="BK421" s="1147"/>
      <c r="BL421" s="1147"/>
      <c r="BM421" s="1147"/>
      <c r="BN421" s="1147"/>
      <c r="BO421" s="1147"/>
      <c r="BP421" s="1147"/>
      <c r="BQ421" s="1147"/>
      <c r="BR421" s="1147"/>
      <c r="BS421" s="1147"/>
      <c r="BT421" s="1147"/>
      <c r="BU421" s="1147"/>
      <c r="BV421" s="1147"/>
      <c r="BW421" s="1147"/>
      <c r="BX421" s="1147"/>
      <c r="BY421" s="1147"/>
      <c r="BZ421" s="1147"/>
      <c r="CA421" s="1147"/>
      <c r="CB421" s="1147"/>
      <c r="CC421" s="1147"/>
      <c r="CD421" s="1147"/>
      <c r="CE421" s="1147"/>
      <c r="CF421" s="1147"/>
      <c r="CG421" s="1147"/>
      <c r="CH421" s="1147"/>
      <c r="CI421" s="1147"/>
      <c r="CJ421" s="1147"/>
      <c r="CK421" s="1147"/>
      <c r="CL421" s="1147"/>
      <c r="CM421" s="1147"/>
      <c r="CN421" s="1147"/>
      <c r="CO421" s="1147"/>
      <c r="CP421" s="1147"/>
      <c r="CQ421" s="1147"/>
      <c r="CR421" s="1147"/>
      <c r="CS421" s="1147"/>
      <c r="CT421" s="1147"/>
      <c r="CU421" s="1147"/>
      <c r="CV421" s="1147"/>
      <c r="CW421" s="1147"/>
      <c r="CX421" s="1147"/>
      <c r="CY421" s="1147"/>
      <c r="CZ421" s="1147"/>
      <c r="DA421" s="1147"/>
      <c r="DB421" s="1147"/>
      <c r="DC421" s="1147"/>
      <c r="DD421" s="1147"/>
      <c r="DE421" s="1147"/>
      <c r="DF421" s="1147"/>
      <c r="DG421" s="1147"/>
      <c r="DH421" s="1147"/>
      <c r="DI421" s="1147"/>
      <c r="DJ421" s="1147"/>
      <c r="DK421" s="1158"/>
      <c r="DL421" s="1147"/>
      <c r="DM421" s="1147"/>
      <c r="DN421" s="1147"/>
      <c r="DO421" s="1147"/>
      <c r="DP421" s="1147"/>
      <c r="DQ421" s="1147"/>
      <c r="DR421" s="1147"/>
      <c r="DS421" s="1147"/>
      <c r="DT421" s="1147"/>
      <c r="DU421" s="1147"/>
      <c r="DV421" s="1147"/>
      <c r="DW421" s="1147"/>
      <c r="DX421" s="1147"/>
      <c r="DY421" s="1147"/>
      <c r="DZ421" s="1147"/>
      <c r="EA421" s="1147"/>
      <c r="EB421" s="1147"/>
      <c r="EC421" s="1147"/>
      <c r="ED421" s="1147"/>
      <c r="EE421" s="1147"/>
      <c r="EF421" s="1147"/>
      <c r="EG421" s="1147"/>
      <c r="EH421" s="1147"/>
      <c r="EI421" s="1147"/>
      <c r="EJ421" s="1147"/>
      <c r="EK421" s="1147"/>
      <c r="EL421" s="1158"/>
      <c r="EM421" s="1147"/>
      <c r="EN421" s="1147"/>
      <c r="EO421" s="1147"/>
      <c r="EP421" s="1147"/>
      <c r="EQ421" s="1147"/>
      <c r="ER421" s="1147"/>
      <c r="ES421" s="1147"/>
      <c r="ET421" s="1147"/>
      <c r="EU421" s="1147"/>
      <c r="EV421" s="1147"/>
      <c r="EW421" s="1147"/>
      <c r="EX421" s="1147"/>
      <c r="EY421" s="1147"/>
      <c r="EZ421" s="1147"/>
      <c r="FA421" s="1147"/>
      <c r="FB421" s="1147"/>
      <c r="FC421" s="1147"/>
      <c r="FD421" s="1147"/>
      <c r="FE421" s="1147"/>
      <c r="FF421" s="1163"/>
      <c r="FG421" s="1147"/>
      <c r="FH421" s="1147"/>
      <c r="FI421" s="1147"/>
      <c r="FJ421" s="1147"/>
      <c r="FK421" s="1147"/>
      <c r="FL421" s="1147"/>
      <c r="FM421" s="1147"/>
      <c r="FN421" s="1147"/>
      <c r="FO421" s="1147"/>
      <c r="FP421" s="1147"/>
      <c r="FQ421" s="1106"/>
      <c r="FR421" s="1106"/>
      <c r="FS421" s="1147"/>
      <c r="FT421" s="1147"/>
      <c r="FU421" s="1147"/>
      <c r="FV421" s="1147"/>
      <c r="FW421" s="1147"/>
      <c r="FX421" s="1147"/>
      <c r="FY421" s="1147"/>
      <c r="FZ421" s="1147"/>
      <c r="GA421" s="1147"/>
      <c r="GB421" s="1147"/>
      <c r="GC421" s="1147"/>
      <c r="GD421" s="1148"/>
      <c r="GE421" s="1148"/>
      <c r="GF421" s="1148"/>
      <c r="GG421" s="1148"/>
      <c r="GH421" s="1149"/>
      <c r="GI421" s="1164"/>
      <c r="GJ421" s="1148"/>
      <c r="GK421" s="1148"/>
      <c r="GL421" s="1148"/>
      <c r="GM421" s="1148"/>
      <c r="GN421" s="1148"/>
      <c r="GO421" s="1148"/>
      <c r="GP421" s="1150"/>
      <c r="GQ421" s="1150"/>
      <c r="GR421" s="1150"/>
      <c r="GS421" s="1150"/>
      <c r="GT421" s="1150"/>
      <c r="GU421" s="1150"/>
      <c r="GV421" s="1150"/>
      <c r="GW421" s="1150"/>
      <c r="GX421" s="1150"/>
      <c r="GY421" s="1150"/>
      <c r="GZ421" s="1150"/>
      <c r="HA421" s="1150"/>
      <c r="HB421" s="1150"/>
      <c r="HC421" s="1150"/>
      <c r="HD421" s="1150"/>
      <c r="HE421" s="1150"/>
      <c r="HF421" s="1150"/>
      <c r="HG421" s="1150"/>
      <c r="HH421" s="1150"/>
      <c r="HI421" s="1150"/>
      <c r="HJ421" s="1150"/>
      <c r="HK421" s="1150"/>
      <c r="HL421" s="1150"/>
      <c r="HM421" s="1150"/>
      <c r="HN421" s="1150"/>
      <c r="HO421" s="1150"/>
      <c r="HP421" s="1150"/>
      <c r="HQ421" s="1150"/>
      <c r="HR421" s="1150"/>
      <c r="HS421" s="1150"/>
      <c r="HT421" s="1150"/>
      <c r="HU421" s="1150"/>
      <c r="HV421" s="1150"/>
      <c r="HW421" s="1150"/>
      <c r="HX421" s="1150"/>
      <c r="HY421" s="1150"/>
      <c r="HZ421" s="1150"/>
      <c r="IA421" s="1150"/>
      <c r="IB421" s="1150"/>
      <c r="IC421" s="1150"/>
      <c r="ID421" s="1165"/>
      <c r="IE421" s="1165"/>
      <c r="IF421" s="1150"/>
      <c r="IG421" s="1166"/>
      <c r="IH421" s="1150"/>
      <c r="II421" s="1150"/>
      <c r="IJ421" s="1150"/>
      <c r="IK421" s="1150"/>
      <c r="IL421" s="1150"/>
      <c r="IM421" s="1150"/>
      <c r="IN421" s="1150"/>
      <c r="IO421" s="1150"/>
      <c r="IP421" s="1150"/>
      <c r="IQ421" s="1150"/>
      <c r="IR421" s="1150"/>
      <c r="IS421" s="1150"/>
      <c r="IT421" s="1150"/>
      <c r="IU421" s="1150"/>
      <c r="IV421" s="1150"/>
      <c r="IW421" s="1150"/>
      <c r="IX421" s="1150"/>
      <c r="IY421" s="1150"/>
      <c r="IZ421" s="1150"/>
      <c r="JA421" s="1150"/>
      <c r="JB421" s="1150"/>
      <c r="JC421" s="1150"/>
      <c r="JD421" s="1150"/>
      <c r="JE421" s="1150"/>
      <c r="JF421" s="1150"/>
      <c r="JG421" s="1150"/>
      <c r="JH421" s="1150"/>
      <c r="JI421" s="1150"/>
      <c r="JJ421" s="1150"/>
      <c r="JK421" s="1167"/>
    </row>
    <row r="422" spans="1:274" s="1151" customFormat="1" ht="18.95" hidden="1" customHeight="1">
      <c r="A422" s="1152"/>
      <c r="B422" s="1159"/>
      <c r="C422" s="1115"/>
      <c r="D422" s="1160"/>
      <c r="E422" s="1183"/>
      <c r="F422" s="1183"/>
      <c r="G422" s="1183"/>
      <c r="H422" s="1160"/>
      <c r="I422" s="1161"/>
      <c r="J422" s="1161"/>
      <c r="K422" s="1162"/>
      <c r="L422" s="1162"/>
      <c r="M422" s="1162"/>
      <c r="N422" s="1155"/>
      <c r="O422" s="1153"/>
      <c r="P422" s="1154"/>
      <c r="Q422" s="1155"/>
      <c r="R422" s="1155"/>
      <c r="S422" s="1155"/>
      <c r="T422" s="1155"/>
      <c r="U422" s="1155"/>
      <c r="V422" s="1155"/>
      <c r="W422" s="1156"/>
      <c r="X422" s="1155"/>
      <c r="Y422" s="1157"/>
      <c r="Z422" s="1157"/>
      <c r="AA422" s="1147"/>
      <c r="AB422" s="1147"/>
      <c r="AC422" s="1147"/>
      <c r="AD422" s="1147"/>
      <c r="AE422" s="1147"/>
      <c r="AF422" s="1147"/>
      <c r="AG422" s="1147"/>
      <c r="AH422" s="1147"/>
      <c r="AI422" s="1147"/>
      <c r="AJ422" s="1147"/>
      <c r="AK422" s="1147"/>
      <c r="AL422" s="1147"/>
      <c r="AM422" s="1147"/>
      <c r="AN422" s="1158"/>
      <c r="AO422" s="1147"/>
      <c r="AP422" s="1147"/>
      <c r="AQ422" s="1147"/>
      <c r="AR422" s="1147"/>
      <c r="AS422" s="1147"/>
      <c r="AT422" s="1147"/>
      <c r="AU422" s="1147"/>
      <c r="AV422" s="1147"/>
      <c r="AW422" s="1147"/>
      <c r="AX422" s="1147"/>
      <c r="AY422" s="1147"/>
      <c r="AZ422" s="1147"/>
      <c r="BA422" s="1147"/>
      <c r="BB422" s="1147"/>
      <c r="BC422" s="1147"/>
      <c r="BD422" s="1147"/>
      <c r="BE422" s="1147"/>
      <c r="BF422" s="1147"/>
      <c r="BG422" s="1147"/>
      <c r="BH422" s="1147"/>
      <c r="BI422" s="1147"/>
      <c r="BJ422" s="1147"/>
      <c r="BK422" s="1147"/>
      <c r="BL422" s="1147"/>
      <c r="BM422" s="1147"/>
      <c r="BN422" s="1147"/>
      <c r="BO422" s="1147"/>
      <c r="BP422" s="1147"/>
      <c r="BQ422" s="1147"/>
      <c r="BR422" s="1147"/>
      <c r="BS422" s="1147"/>
      <c r="BT422" s="1147"/>
      <c r="BU422" s="1147"/>
      <c r="BV422" s="1147"/>
      <c r="BW422" s="1147"/>
      <c r="BX422" s="1147"/>
      <c r="BY422" s="1147"/>
      <c r="BZ422" s="1147"/>
      <c r="CA422" s="1147"/>
      <c r="CB422" s="1147"/>
      <c r="CC422" s="1147"/>
      <c r="CD422" s="1147"/>
      <c r="CE422" s="1147"/>
      <c r="CF422" s="1147"/>
      <c r="CG422" s="1147"/>
      <c r="CH422" s="1147"/>
      <c r="CI422" s="1147"/>
      <c r="CJ422" s="1147"/>
      <c r="CK422" s="1147"/>
      <c r="CL422" s="1147"/>
      <c r="CM422" s="1147"/>
      <c r="CN422" s="1147"/>
      <c r="CO422" s="1147"/>
      <c r="CP422" s="1147"/>
      <c r="CQ422" s="1147"/>
      <c r="CR422" s="1147"/>
      <c r="CS422" s="1147"/>
      <c r="CT422" s="1147"/>
      <c r="CU422" s="1147"/>
      <c r="CV422" s="1147"/>
      <c r="CW422" s="1147"/>
      <c r="CX422" s="1147"/>
      <c r="CY422" s="1147"/>
      <c r="CZ422" s="1147"/>
      <c r="DA422" s="1147"/>
      <c r="DB422" s="1147"/>
      <c r="DC422" s="1147"/>
      <c r="DD422" s="1147"/>
      <c r="DE422" s="1147"/>
      <c r="DF422" s="1147"/>
      <c r="DG422" s="1147"/>
      <c r="DH422" s="1147"/>
      <c r="DI422" s="1147"/>
      <c r="DJ422" s="1147"/>
      <c r="DK422" s="1158"/>
      <c r="DL422" s="1147"/>
      <c r="DM422" s="1147"/>
      <c r="DN422" s="1147"/>
      <c r="DO422" s="1147"/>
      <c r="DP422" s="1147"/>
      <c r="DQ422" s="1147"/>
      <c r="DR422" s="1147"/>
      <c r="DS422" s="1147"/>
      <c r="DT422" s="1147"/>
      <c r="DU422" s="1147"/>
      <c r="DV422" s="1147"/>
      <c r="DW422" s="1147"/>
      <c r="DX422" s="1147"/>
      <c r="DY422" s="1147"/>
      <c r="DZ422" s="1147"/>
      <c r="EA422" s="1147"/>
      <c r="EB422" s="1147"/>
      <c r="EC422" s="1147"/>
      <c r="ED422" s="1147"/>
      <c r="EE422" s="1147"/>
      <c r="EF422" s="1147"/>
      <c r="EG422" s="1147"/>
      <c r="EH422" s="1147"/>
      <c r="EI422" s="1147"/>
      <c r="EJ422" s="1147"/>
      <c r="EK422" s="1147"/>
      <c r="EL422" s="1158"/>
      <c r="EM422" s="1147"/>
      <c r="EN422" s="1147"/>
      <c r="EO422" s="1147"/>
      <c r="EP422" s="1147"/>
      <c r="EQ422" s="1147"/>
      <c r="ER422" s="1147"/>
      <c r="ES422" s="1147"/>
      <c r="ET422" s="1147"/>
      <c r="EU422" s="1147"/>
      <c r="EV422" s="1147"/>
      <c r="EW422" s="1147"/>
      <c r="EX422" s="1147"/>
      <c r="EY422" s="1147"/>
      <c r="EZ422" s="1147"/>
      <c r="FA422" s="1147"/>
      <c r="FB422" s="1147"/>
      <c r="FC422" s="1147"/>
      <c r="FD422" s="1147"/>
      <c r="FE422" s="1147"/>
      <c r="FF422" s="1163"/>
      <c r="FG422" s="1147"/>
      <c r="FH422" s="1147"/>
      <c r="FI422" s="1147"/>
      <c r="FJ422" s="1147"/>
      <c r="FK422" s="1147"/>
      <c r="FL422" s="1147"/>
      <c r="FM422" s="1147"/>
      <c r="FN422" s="1147"/>
      <c r="FO422" s="1147"/>
      <c r="FP422" s="1147"/>
      <c r="FQ422" s="1106"/>
      <c r="FR422" s="1106"/>
      <c r="FS422" s="1147"/>
      <c r="FT422" s="1147"/>
      <c r="FU422" s="1147"/>
      <c r="FV422" s="1147"/>
      <c r="FW422" s="1147"/>
      <c r="FX422" s="1147"/>
      <c r="FY422" s="1147"/>
      <c r="FZ422" s="1147"/>
      <c r="GA422" s="1147"/>
      <c r="GB422" s="1147"/>
      <c r="GC422" s="1147"/>
      <c r="GD422" s="1148"/>
      <c r="GE422" s="1148"/>
      <c r="GF422" s="1148"/>
      <c r="GG422" s="1148"/>
      <c r="GH422" s="1149"/>
      <c r="GI422" s="1165"/>
      <c r="GJ422" s="1148"/>
      <c r="GK422" s="1148"/>
      <c r="GL422" s="1148"/>
      <c r="GM422" s="1148"/>
      <c r="GN422" s="1148"/>
      <c r="GO422" s="1148"/>
      <c r="GP422" s="1150"/>
      <c r="GQ422" s="1150"/>
      <c r="GR422" s="1150"/>
      <c r="GS422" s="1150"/>
      <c r="GT422" s="1150"/>
      <c r="GU422" s="1150"/>
      <c r="GV422" s="1150"/>
      <c r="GW422" s="1150"/>
      <c r="GX422" s="1150"/>
      <c r="GY422" s="1150"/>
      <c r="GZ422" s="1150"/>
      <c r="HA422" s="1150"/>
      <c r="HB422" s="1150"/>
      <c r="HC422" s="1150"/>
      <c r="HD422" s="1150"/>
      <c r="HE422" s="1150"/>
      <c r="HF422" s="1150"/>
      <c r="HG422" s="1150"/>
      <c r="HH422" s="1150"/>
      <c r="HI422" s="1150"/>
      <c r="HJ422" s="1150"/>
      <c r="HK422" s="1150"/>
      <c r="HL422" s="1150"/>
      <c r="HM422" s="1150"/>
      <c r="HN422" s="1150"/>
      <c r="HO422" s="1150"/>
      <c r="HP422" s="1150"/>
      <c r="HQ422" s="1150"/>
      <c r="HR422" s="1150"/>
      <c r="HS422" s="1150"/>
      <c r="HT422" s="1150"/>
      <c r="HU422" s="1150"/>
      <c r="HV422" s="1150"/>
      <c r="HW422" s="1150"/>
      <c r="HX422" s="1150"/>
      <c r="HY422" s="1150"/>
      <c r="HZ422" s="1150"/>
      <c r="IA422" s="1150"/>
      <c r="IB422" s="1150"/>
      <c r="IC422" s="1150"/>
      <c r="ID422" s="1165"/>
      <c r="IE422" s="1165"/>
      <c r="IF422" s="1150"/>
      <c r="IG422" s="1166"/>
      <c r="IH422" s="1150"/>
      <c r="II422" s="1150"/>
      <c r="IJ422" s="1150"/>
      <c r="IK422" s="1150"/>
      <c r="IL422" s="1150"/>
      <c r="IM422" s="1150"/>
      <c r="IN422" s="1150"/>
      <c r="IO422" s="1150"/>
      <c r="IP422" s="1150"/>
      <c r="IQ422" s="1150"/>
      <c r="IR422" s="1150"/>
      <c r="IS422" s="1150"/>
      <c r="IT422" s="1150"/>
      <c r="IU422" s="1150"/>
      <c r="IV422" s="1150"/>
      <c r="IW422" s="1150"/>
      <c r="IX422" s="1150"/>
      <c r="IY422" s="1150"/>
      <c r="IZ422" s="1150"/>
      <c r="JA422" s="1150"/>
      <c r="JB422" s="1150"/>
      <c r="JC422" s="1150"/>
      <c r="JD422" s="1150"/>
      <c r="JE422" s="1150"/>
      <c r="JF422" s="1150"/>
      <c r="JG422" s="1150"/>
      <c r="JH422" s="1150"/>
      <c r="JI422" s="1150"/>
      <c r="JJ422" s="1150"/>
      <c r="JK422" s="1167"/>
    </row>
    <row r="423" spans="1:274" s="1034" customFormat="1" ht="18.95" hidden="1" customHeight="1">
      <c r="A423" s="1168" t="s">
        <v>5080</v>
      </c>
      <c r="B423" s="1169">
        <f>SUM(B416:B422)</f>
        <v>0</v>
      </c>
      <c r="C423" s="1169">
        <f>C414</f>
        <v>0</v>
      </c>
      <c r="D423" s="1169"/>
      <c r="E423" s="1170">
        <f>E422</f>
        <v>0</v>
      </c>
      <c r="F423" s="1170"/>
      <c r="G423" s="1170"/>
      <c r="H423" s="1171">
        <f>H415</f>
        <v>0</v>
      </c>
      <c r="I423" s="1171">
        <f t="shared" ref="I423:P423" si="57">I415</f>
        <v>0</v>
      </c>
      <c r="J423" s="1171">
        <f t="shared" si="57"/>
        <v>0</v>
      </c>
      <c r="K423" s="1171">
        <f t="shared" si="57"/>
        <v>0</v>
      </c>
      <c r="L423" s="1171">
        <f t="shared" si="57"/>
        <v>0</v>
      </c>
      <c r="M423" s="1171">
        <f t="shared" si="57"/>
        <v>0</v>
      </c>
      <c r="N423" s="1171">
        <f t="shared" si="57"/>
        <v>0</v>
      </c>
      <c r="O423" s="1171">
        <f t="shared" si="57"/>
        <v>0</v>
      </c>
      <c r="P423" s="1171">
        <f t="shared" si="57"/>
        <v>0</v>
      </c>
      <c r="Q423" s="1171">
        <f t="shared" ref="Q423:CB423" si="58">SUM(Q416:Q422)</f>
        <v>0</v>
      </c>
      <c r="R423" s="1171">
        <f t="shared" si="58"/>
        <v>0</v>
      </c>
      <c r="S423" s="1171">
        <f t="shared" si="58"/>
        <v>0</v>
      </c>
      <c r="T423" s="1171">
        <f t="shared" si="58"/>
        <v>0</v>
      </c>
      <c r="U423" s="1171">
        <f t="shared" si="58"/>
        <v>0</v>
      </c>
      <c r="V423" s="1171">
        <f t="shared" si="58"/>
        <v>0</v>
      </c>
      <c r="W423" s="1071">
        <f t="shared" si="58"/>
        <v>0</v>
      </c>
      <c r="X423" s="1171">
        <f t="shared" si="58"/>
        <v>0</v>
      </c>
      <c r="Y423" s="1171">
        <f t="shared" si="58"/>
        <v>0</v>
      </c>
      <c r="Z423" s="1171">
        <f t="shared" si="58"/>
        <v>0</v>
      </c>
      <c r="AA423" s="1171">
        <f t="shared" si="58"/>
        <v>0</v>
      </c>
      <c r="AB423" s="1171">
        <f t="shared" si="58"/>
        <v>0</v>
      </c>
      <c r="AC423" s="1171">
        <f t="shared" si="58"/>
        <v>0</v>
      </c>
      <c r="AD423" s="1171">
        <f t="shared" si="58"/>
        <v>0</v>
      </c>
      <c r="AE423" s="1171">
        <f t="shared" si="58"/>
        <v>0</v>
      </c>
      <c r="AF423" s="1171">
        <f t="shared" si="58"/>
        <v>0</v>
      </c>
      <c r="AG423" s="1171">
        <f t="shared" si="58"/>
        <v>0</v>
      </c>
      <c r="AH423" s="1171">
        <f t="shared" si="58"/>
        <v>0</v>
      </c>
      <c r="AI423" s="1171">
        <f t="shared" si="58"/>
        <v>0</v>
      </c>
      <c r="AJ423" s="1171">
        <f t="shared" si="58"/>
        <v>0</v>
      </c>
      <c r="AK423" s="1171">
        <f t="shared" si="58"/>
        <v>0</v>
      </c>
      <c r="AL423" s="1171">
        <f t="shared" si="58"/>
        <v>0</v>
      </c>
      <c r="AM423" s="1171">
        <f t="shared" si="58"/>
        <v>0</v>
      </c>
      <c r="AN423" s="1171">
        <f t="shared" si="58"/>
        <v>0</v>
      </c>
      <c r="AO423" s="1171">
        <f t="shared" si="58"/>
        <v>0</v>
      </c>
      <c r="AP423" s="1171">
        <f t="shared" si="58"/>
        <v>0</v>
      </c>
      <c r="AQ423" s="1171">
        <f t="shared" si="58"/>
        <v>0</v>
      </c>
      <c r="AR423" s="1171">
        <f t="shared" si="58"/>
        <v>0</v>
      </c>
      <c r="AS423" s="1171">
        <f t="shared" si="58"/>
        <v>0</v>
      </c>
      <c r="AT423" s="1171">
        <f t="shared" si="58"/>
        <v>0</v>
      </c>
      <c r="AU423" s="1171">
        <f t="shared" si="58"/>
        <v>0</v>
      </c>
      <c r="AV423" s="1171">
        <f t="shared" si="58"/>
        <v>0</v>
      </c>
      <c r="AW423" s="1171">
        <f t="shared" si="58"/>
        <v>0</v>
      </c>
      <c r="AX423" s="1171">
        <f t="shared" si="58"/>
        <v>0</v>
      </c>
      <c r="AY423" s="1171">
        <f t="shared" si="58"/>
        <v>0</v>
      </c>
      <c r="AZ423" s="1171">
        <f t="shared" si="58"/>
        <v>0</v>
      </c>
      <c r="BA423" s="1171">
        <f t="shared" si="58"/>
        <v>0</v>
      </c>
      <c r="BB423" s="1171">
        <f t="shared" si="58"/>
        <v>0</v>
      </c>
      <c r="BC423" s="1171">
        <f t="shared" si="58"/>
        <v>0</v>
      </c>
      <c r="BD423" s="1171">
        <f t="shared" si="58"/>
        <v>0</v>
      </c>
      <c r="BE423" s="1171">
        <f t="shared" si="58"/>
        <v>0</v>
      </c>
      <c r="BF423" s="1171">
        <f t="shared" si="58"/>
        <v>0</v>
      </c>
      <c r="BG423" s="1171">
        <f t="shared" si="58"/>
        <v>0</v>
      </c>
      <c r="BH423" s="1171">
        <f t="shared" si="58"/>
        <v>0</v>
      </c>
      <c r="BI423" s="1171">
        <f t="shared" si="58"/>
        <v>0</v>
      </c>
      <c r="BJ423" s="1171">
        <f t="shared" si="58"/>
        <v>0</v>
      </c>
      <c r="BK423" s="1171">
        <f t="shared" si="58"/>
        <v>0</v>
      </c>
      <c r="BL423" s="1171">
        <f t="shared" si="58"/>
        <v>0</v>
      </c>
      <c r="BM423" s="1171">
        <f t="shared" si="58"/>
        <v>0</v>
      </c>
      <c r="BN423" s="1171">
        <f t="shared" si="58"/>
        <v>0</v>
      </c>
      <c r="BO423" s="1171">
        <f t="shared" si="58"/>
        <v>0</v>
      </c>
      <c r="BP423" s="1171">
        <f t="shared" si="58"/>
        <v>0</v>
      </c>
      <c r="BQ423" s="1171">
        <f t="shared" si="58"/>
        <v>0</v>
      </c>
      <c r="BR423" s="1171">
        <f t="shared" si="58"/>
        <v>0</v>
      </c>
      <c r="BS423" s="1171">
        <f t="shared" si="58"/>
        <v>0</v>
      </c>
      <c r="BT423" s="1171">
        <f t="shared" si="58"/>
        <v>0</v>
      </c>
      <c r="BU423" s="1171">
        <f t="shared" si="58"/>
        <v>0</v>
      </c>
      <c r="BV423" s="1171">
        <f t="shared" si="58"/>
        <v>0</v>
      </c>
      <c r="BW423" s="1171">
        <f t="shared" si="58"/>
        <v>0</v>
      </c>
      <c r="BX423" s="1171">
        <f t="shared" si="58"/>
        <v>0</v>
      </c>
      <c r="BY423" s="1171">
        <f t="shared" si="58"/>
        <v>0</v>
      </c>
      <c r="BZ423" s="1171">
        <f t="shared" si="58"/>
        <v>0</v>
      </c>
      <c r="CA423" s="1171">
        <f t="shared" si="58"/>
        <v>0</v>
      </c>
      <c r="CB423" s="1171">
        <f t="shared" si="58"/>
        <v>0</v>
      </c>
      <c r="CC423" s="1171">
        <f t="shared" ref="CC423:EN423" si="59">SUM(CC416:CC422)</f>
        <v>0</v>
      </c>
      <c r="CD423" s="1171">
        <f t="shared" si="59"/>
        <v>0</v>
      </c>
      <c r="CE423" s="1171">
        <f t="shared" si="59"/>
        <v>0</v>
      </c>
      <c r="CF423" s="1171">
        <f t="shared" si="59"/>
        <v>0</v>
      </c>
      <c r="CG423" s="1171">
        <f t="shared" si="59"/>
        <v>0</v>
      </c>
      <c r="CH423" s="1171">
        <f t="shared" si="59"/>
        <v>0</v>
      </c>
      <c r="CI423" s="1171">
        <f t="shared" si="59"/>
        <v>0</v>
      </c>
      <c r="CJ423" s="1171">
        <f t="shared" si="59"/>
        <v>0</v>
      </c>
      <c r="CK423" s="1171">
        <f t="shared" si="59"/>
        <v>0</v>
      </c>
      <c r="CL423" s="1171">
        <f t="shared" si="59"/>
        <v>0</v>
      </c>
      <c r="CM423" s="1171">
        <f t="shared" si="59"/>
        <v>0</v>
      </c>
      <c r="CN423" s="1171">
        <f t="shared" si="59"/>
        <v>0</v>
      </c>
      <c r="CO423" s="1171">
        <f t="shared" si="59"/>
        <v>0</v>
      </c>
      <c r="CP423" s="1171">
        <f t="shared" si="59"/>
        <v>0</v>
      </c>
      <c r="CQ423" s="1171">
        <f t="shared" si="59"/>
        <v>0</v>
      </c>
      <c r="CR423" s="1171">
        <f t="shared" si="59"/>
        <v>0</v>
      </c>
      <c r="CS423" s="1171">
        <f t="shared" si="59"/>
        <v>0</v>
      </c>
      <c r="CT423" s="1171">
        <f t="shared" si="59"/>
        <v>0</v>
      </c>
      <c r="CU423" s="1171">
        <f t="shared" si="59"/>
        <v>0</v>
      </c>
      <c r="CV423" s="1171">
        <f t="shared" si="59"/>
        <v>0</v>
      </c>
      <c r="CW423" s="1171">
        <f t="shared" si="59"/>
        <v>0</v>
      </c>
      <c r="CX423" s="1171">
        <f t="shared" si="59"/>
        <v>0</v>
      </c>
      <c r="CY423" s="1171">
        <f t="shared" si="59"/>
        <v>0</v>
      </c>
      <c r="CZ423" s="1171">
        <f t="shared" si="59"/>
        <v>0</v>
      </c>
      <c r="DA423" s="1171">
        <f t="shared" si="59"/>
        <v>0</v>
      </c>
      <c r="DB423" s="1171">
        <f t="shared" si="59"/>
        <v>0</v>
      </c>
      <c r="DC423" s="1171">
        <f t="shared" si="59"/>
        <v>0</v>
      </c>
      <c r="DD423" s="1171">
        <f t="shared" si="59"/>
        <v>0</v>
      </c>
      <c r="DE423" s="1171">
        <f t="shared" si="59"/>
        <v>0</v>
      </c>
      <c r="DF423" s="1171">
        <f t="shared" si="59"/>
        <v>0</v>
      </c>
      <c r="DG423" s="1171">
        <f t="shared" si="59"/>
        <v>0</v>
      </c>
      <c r="DH423" s="1171">
        <f t="shared" si="59"/>
        <v>0</v>
      </c>
      <c r="DI423" s="1171">
        <f t="shared" si="59"/>
        <v>0</v>
      </c>
      <c r="DJ423" s="1171">
        <f t="shared" si="59"/>
        <v>0</v>
      </c>
      <c r="DK423" s="1171">
        <f t="shared" si="59"/>
        <v>0</v>
      </c>
      <c r="DL423" s="1171">
        <f t="shared" si="59"/>
        <v>0</v>
      </c>
      <c r="DM423" s="1171">
        <f t="shared" si="59"/>
        <v>0</v>
      </c>
      <c r="DN423" s="1171">
        <f t="shared" si="59"/>
        <v>0</v>
      </c>
      <c r="DO423" s="1171">
        <f t="shared" si="59"/>
        <v>0</v>
      </c>
      <c r="DP423" s="1171">
        <f t="shared" si="59"/>
        <v>0</v>
      </c>
      <c r="DQ423" s="1171">
        <f t="shared" si="59"/>
        <v>0</v>
      </c>
      <c r="DR423" s="1171">
        <f t="shared" si="59"/>
        <v>0</v>
      </c>
      <c r="DS423" s="1171">
        <f t="shared" si="59"/>
        <v>0</v>
      </c>
      <c r="DT423" s="1171">
        <f t="shared" si="59"/>
        <v>0</v>
      </c>
      <c r="DU423" s="1171">
        <f t="shared" si="59"/>
        <v>0</v>
      </c>
      <c r="DV423" s="1171">
        <f t="shared" si="59"/>
        <v>0</v>
      </c>
      <c r="DW423" s="1171">
        <f t="shared" si="59"/>
        <v>0</v>
      </c>
      <c r="DX423" s="1171">
        <f t="shared" si="59"/>
        <v>0</v>
      </c>
      <c r="DY423" s="1171">
        <f t="shared" si="59"/>
        <v>0</v>
      </c>
      <c r="DZ423" s="1171">
        <f t="shared" si="59"/>
        <v>0</v>
      </c>
      <c r="EA423" s="1171">
        <f t="shared" si="59"/>
        <v>0</v>
      </c>
      <c r="EB423" s="1171">
        <f t="shared" si="59"/>
        <v>0</v>
      </c>
      <c r="EC423" s="1171">
        <f t="shared" si="59"/>
        <v>0</v>
      </c>
      <c r="ED423" s="1171">
        <f t="shared" si="59"/>
        <v>0</v>
      </c>
      <c r="EE423" s="1171">
        <f t="shared" si="59"/>
        <v>0</v>
      </c>
      <c r="EF423" s="1171">
        <f t="shared" si="59"/>
        <v>0</v>
      </c>
      <c r="EG423" s="1171">
        <f t="shared" si="59"/>
        <v>0</v>
      </c>
      <c r="EH423" s="1171">
        <f t="shared" si="59"/>
        <v>0</v>
      </c>
      <c r="EI423" s="1171">
        <f t="shared" si="59"/>
        <v>0</v>
      </c>
      <c r="EJ423" s="1171">
        <f t="shared" si="59"/>
        <v>0</v>
      </c>
      <c r="EK423" s="1171">
        <f t="shared" si="59"/>
        <v>0</v>
      </c>
      <c r="EL423" s="1171">
        <f t="shared" si="59"/>
        <v>0</v>
      </c>
      <c r="EM423" s="1171">
        <f t="shared" si="59"/>
        <v>0</v>
      </c>
      <c r="EN423" s="1171">
        <f t="shared" si="59"/>
        <v>0</v>
      </c>
      <c r="EO423" s="1171">
        <f t="shared" ref="EO423:EQ423" si="60">SUM(EO416:EO422)</f>
        <v>0</v>
      </c>
      <c r="EP423" s="1171">
        <f t="shared" si="60"/>
        <v>0</v>
      </c>
      <c r="EQ423" s="1171">
        <f t="shared" si="60"/>
        <v>0</v>
      </c>
      <c r="ER423" s="1171"/>
      <c r="ES423" s="1171">
        <f t="shared" ref="ES423:GC423" si="61">SUM(ES416:ES422)</f>
        <v>0</v>
      </c>
      <c r="ET423" s="1171">
        <f t="shared" si="61"/>
        <v>0</v>
      </c>
      <c r="EU423" s="1171">
        <f t="shared" si="61"/>
        <v>0</v>
      </c>
      <c r="EV423" s="1171">
        <f t="shared" si="61"/>
        <v>0</v>
      </c>
      <c r="EW423" s="1171">
        <f t="shared" si="61"/>
        <v>0</v>
      </c>
      <c r="EX423" s="1171">
        <f t="shared" si="61"/>
        <v>0</v>
      </c>
      <c r="EY423" s="1171">
        <f t="shared" si="61"/>
        <v>0</v>
      </c>
      <c r="EZ423" s="1171">
        <f t="shared" si="61"/>
        <v>0</v>
      </c>
      <c r="FA423" s="1171">
        <f t="shared" si="61"/>
        <v>0</v>
      </c>
      <c r="FB423" s="1171">
        <f t="shared" si="61"/>
        <v>0</v>
      </c>
      <c r="FC423" s="1171">
        <f t="shared" si="61"/>
        <v>0</v>
      </c>
      <c r="FD423" s="1171">
        <f t="shared" si="61"/>
        <v>0</v>
      </c>
      <c r="FE423" s="1171">
        <f t="shared" si="61"/>
        <v>0</v>
      </c>
      <c r="FF423" s="1171">
        <f t="shared" si="61"/>
        <v>0</v>
      </c>
      <c r="FG423" s="1171">
        <f t="shared" si="61"/>
        <v>0</v>
      </c>
      <c r="FH423" s="1171">
        <f t="shared" si="61"/>
        <v>0</v>
      </c>
      <c r="FI423" s="1171">
        <f t="shared" si="61"/>
        <v>0</v>
      </c>
      <c r="FJ423" s="1171">
        <f t="shared" si="61"/>
        <v>0</v>
      </c>
      <c r="FK423" s="1171">
        <f t="shared" si="61"/>
        <v>0</v>
      </c>
      <c r="FL423" s="1171">
        <f t="shared" si="61"/>
        <v>0</v>
      </c>
      <c r="FM423" s="1171">
        <f t="shared" si="61"/>
        <v>0</v>
      </c>
      <c r="FN423" s="1171">
        <f t="shared" si="61"/>
        <v>0</v>
      </c>
      <c r="FO423" s="1171">
        <f t="shared" si="61"/>
        <v>0</v>
      </c>
      <c r="FP423" s="1171">
        <f t="shared" si="61"/>
        <v>0</v>
      </c>
      <c r="FQ423" s="1185">
        <f t="shared" si="61"/>
        <v>0</v>
      </c>
      <c r="FR423" s="1185">
        <f t="shared" si="61"/>
        <v>0</v>
      </c>
      <c r="FS423" s="1171">
        <f t="shared" si="61"/>
        <v>0</v>
      </c>
      <c r="FT423" s="1171">
        <f t="shared" si="61"/>
        <v>0</v>
      </c>
      <c r="FU423" s="1171">
        <f t="shared" si="61"/>
        <v>0</v>
      </c>
      <c r="FV423" s="1171">
        <f t="shared" si="61"/>
        <v>0</v>
      </c>
      <c r="FW423" s="1171">
        <f t="shared" si="61"/>
        <v>0</v>
      </c>
      <c r="FX423" s="1171">
        <f t="shared" si="61"/>
        <v>0</v>
      </c>
      <c r="FY423" s="1171">
        <f t="shared" si="61"/>
        <v>0</v>
      </c>
      <c r="FZ423" s="1171">
        <f t="shared" si="61"/>
        <v>0</v>
      </c>
      <c r="GA423" s="1171">
        <f t="shared" si="61"/>
        <v>0</v>
      </c>
      <c r="GB423" s="1171">
        <f t="shared" si="61"/>
        <v>0</v>
      </c>
      <c r="GC423" s="1171">
        <f t="shared" si="61"/>
        <v>0</v>
      </c>
      <c r="GD423" s="1171"/>
      <c r="GE423" s="1171">
        <f t="shared" ref="GE423:GL423" si="62">SUM(GE416:GE422)</f>
        <v>0</v>
      </c>
      <c r="GF423" s="1171">
        <f t="shared" si="62"/>
        <v>0</v>
      </c>
      <c r="GG423" s="1171">
        <f t="shared" si="62"/>
        <v>0</v>
      </c>
      <c r="GH423" s="1171">
        <f t="shared" si="62"/>
        <v>0</v>
      </c>
      <c r="GI423" s="1171">
        <f t="shared" si="62"/>
        <v>0</v>
      </c>
      <c r="GJ423" s="1171">
        <f t="shared" si="62"/>
        <v>0</v>
      </c>
      <c r="GK423" s="1171"/>
      <c r="GL423" s="1171">
        <f t="shared" si="62"/>
        <v>0</v>
      </c>
      <c r="GM423" s="1171"/>
      <c r="GN423" s="1171"/>
      <c r="GO423" s="1171">
        <f>SUM(GO416:GO422)</f>
        <v>0</v>
      </c>
      <c r="GP423" s="1171">
        <f>SUM(GP416:GP422)</f>
        <v>0</v>
      </c>
      <c r="GQ423" s="1171">
        <f>SUM(GQ416:GQ422)</f>
        <v>0</v>
      </c>
      <c r="GR423" s="1171"/>
      <c r="GS423" s="1171">
        <f>SUM(GS416:GS422)</f>
        <v>0</v>
      </c>
      <c r="GT423" s="1171">
        <f>SUM(GT416:GT422)</f>
        <v>0</v>
      </c>
      <c r="GU423" s="1171">
        <f>SUM(GU416:GU422)</f>
        <v>0</v>
      </c>
      <c r="GV423" s="1171">
        <f>SUM(GV416:GV422)</f>
        <v>0</v>
      </c>
      <c r="GW423" s="1171"/>
      <c r="GX423" s="1171">
        <f t="shared" ref="GX423:HL423" si="63">SUM(GX416:GX422)</f>
        <v>0</v>
      </c>
      <c r="GY423" s="1171"/>
      <c r="GZ423" s="1171">
        <f t="shared" si="63"/>
        <v>0</v>
      </c>
      <c r="HA423" s="1171">
        <f t="shared" si="63"/>
        <v>0</v>
      </c>
      <c r="HB423" s="1171">
        <f t="shared" si="63"/>
        <v>0</v>
      </c>
      <c r="HC423" s="1171">
        <f t="shared" si="63"/>
        <v>0</v>
      </c>
      <c r="HD423" s="1171">
        <f t="shared" si="63"/>
        <v>0</v>
      </c>
      <c r="HE423" s="1171">
        <f t="shared" si="63"/>
        <v>0</v>
      </c>
      <c r="HF423" s="1171"/>
      <c r="HG423" s="1171">
        <f t="shared" si="63"/>
        <v>0</v>
      </c>
      <c r="HH423" s="1171">
        <f t="shared" si="63"/>
        <v>0</v>
      </c>
      <c r="HI423" s="1171">
        <f t="shared" si="63"/>
        <v>0</v>
      </c>
      <c r="HJ423" s="1171">
        <f t="shared" si="63"/>
        <v>0</v>
      </c>
      <c r="HK423" s="1171">
        <f t="shared" si="63"/>
        <v>0</v>
      </c>
      <c r="HL423" s="1171">
        <f t="shared" si="63"/>
        <v>0</v>
      </c>
      <c r="HM423" s="1171"/>
      <c r="HN423" s="1171"/>
      <c r="HO423" s="1171"/>
      <c r="HP423" s="1171"/>
      <c r="HQ423" s="1171"/>
      <c r="HR423" s="1171">
        <f>SUM(HR416:HR422)</f>
        <v>0</v>
      </c>
      <c r="HS423" s="1171">
        <f>SUM(HS416:HS422)</f>
        <v>0</v>
      </c>
      <c r="HT423" s="1171">
        <f>SUM(HT416:HT422)</f>
        <v>0</v>
      </c>
      <c r="HU423" s="1171">
        <f>SUM(HU416:HU422)</f>
        <v>0</v>
      </c>
      <c r="HV423" s="1171"/>
      <c r="HW423" s="1171">
        <f t="shared" ref="HW423:JE423" si="64">SUM(HW416:HW422)</f>
        <v>0</v>
      </c>
      <c r="HX423" s="1171">
        <f t="shared" si="64"/>
        <v>0</v>
      </c>
      <c r="HY423" s="1171">
        <f t="shared" si="64"/>
        <v>0</v>
      </c>
      <c r="HZ423" s="1171">
        <f t="shared" si="64"/>
        <v>0</v>
      </c>
      <c r="IA423" s="1171">
        <f t="shared" si="64"/>
        <v>0</v>
      </c>
      <c r="IB423" s="1171">
        <f t="shared" si="64"/>
        <v>0</v>
      </c>
      <c r="IC423" s="1171">
        <f t="shared" si="64"/>
        <v>0</v>
      </c>
      <c r="ID423" s="1171">
        <f t="shared" si="64"/>
        <v>0</v>
      </c>
      <c r="IE423" s="1171">
        <f t="shared" si="64"/>
        <v>0</v>
      </c>
      <c r="IF423" s="1171">
        <f t="shared" si="64"/>
        <v>0</v>
      </c>
      <c r="IG423" s="1171">
        <f t="shared" si="64"/>
        <v>0</v>
      </c>
      <c r="IH423" s="1171">
        <f t="shared" si="64"/>
        <v>0</v>
      </c>
      <c r="II423" s="1171">
        <f t="shared" si="64"/>
        <v>0</v>
      </c>
      <c r="IJ423" s="1171">
        <f t="shared" si="64"/>
        <v>0</v>
      </c>
      <c r="IK423" s="1171">
        <f t="shared" si="64"/>
        <v>0</v>
      </c>
      <c r="IL423" s="1171">
        <f t="shared" si="64"/>
        <v>0</v>
      </c>
      <c r="IM423" s="1171">
        <f t="shared" si="64"/>
        <v>0</v>
      </c>
      <c r="IN423" s="1171">
        <f t="shared" si="64"/>
        <v>0</v>
      </c>
      <c r="IO423" s="1171">
        <f t="shared" si="64"/>
        <v>0</v>
      </c>
      <c r="IP423" s="1171">
        <f t="shared" si="64"/>
        <v>0</v>
      </c>
      <c r="IQ423" s="1171">
        <f t="shared" si="64"/>
        <v>0</v>
      </c>
      <c r="IR423" s="1171">
        <f t="shared" si="64"/>
        <v>0</v>
      </c>
      <c r="IS423" s="1171">
        <f t="shared" si="64"/>
        <v>0</v>
      </c>
      <c r="IT423" s="1171">
        <f t="shared" si="64"/>
        <v>0</v>
      </c>
      <c r="IU423" s="1171">
        <f t="shared" si="64"/>
        <v>0</v>
      </c>
      <c r="IV423" s="1171">
        <f t="shared" si="64"/>
        <v>0</v>
      </c>
      <c r="IW423" s="1171"/>
      <c r="IX423" s="1171"/>
      <c r="IY423" s="1171">
        <f t="shared" si="64"/>
        <v>0</v>
      </c>
      <c r="IZ423" s="1171">
        <f t="shared" si="64"/>
        <v>0</v>
      </c>
      <c r="JA423" s="1171">
        <f t="shared" si="64"/>
        <v>0</v>
      </c>
      <c r="JB423" s="1171">
        <f t="shared" si="64"/>
        <v>0</v>
      </c>
      <c r="JC423" s="1171">
        <f t="shared" si="64"/>
        <v>0</v>
      </c>
      <c r="JD423" s="1171">
        <f t="shared" si="64"/>
        <v>0</v>
      </c>
      <c r="JE423" s="1171">
        <f t="shared" si="64"/>
        <v>0</v>
      </c>
      <c r="JF423" s="1171"/>
      <c r="JG423" s="1171"/>
      <c r="JH423" s="1171">
        <f>SUM(JH416:JH422)</f>
        <v>0</v>
      </c>
      <c r="JI423" s="1171"/>
      <c r="JJ423" s="1171"/>
      <c r="JK423" s="1171">
        <f>SUM(JK416:JK422)</f>
        <v>0</v>
      </c>
      <c r="JL423" s="1020"/>
      <c r="JM423" s="1020"/>
      <c r="JN423" s="1020"/>
    </row>
    <row r="424" spans="1:274" s="1027" customFormat="1" ht="18.95" hidden="1" customHeight="1">
      <c r="A424" s="1186" t="s">
        <v>5084</v>
      </c>
      <c r="B424" s="1042"/>
      <c r="C424" s="1052"/>
      <c r="D424" s="1052"/>
      <c r="E424" s="1078"/>
      <c r="F424" s="1078"/>
      <c r="G424" s="1078"/>
      <c r="H424" s="1052"/>
      <c r="I424" s="1043"/>
      <c r="J424" s="1043"/>
      <c r="L424" s="1053"/>
      <c r="M424" s="1053"/>
      <c r="N424" s="1044"/>
      <c r="O424" s="1067"/>
      <c r="P424" s="1045"/>
      <c r="Q424" s="1044"/>
      <c r="R424" s="1044"/>
      <c r="S424" s="1044"/>
      <c r="T424" s="1044"/>
      <c r="U424" s="1044"/>
      <c r="V424" s="1044"/>
      <c r="W424" s="1044"/>
      <c r="X424" s="1044"/>
      <c r="Y424" s="1068"/>
      <c r="Z424" s="1068"/>
      <c r="AA424" s="1046"/>
      <c r="AB424" s="1046"/>
      <c r="AC424" s="1046"/>
      <c r="AD424" s="1046"/>
      <c r="AE424" s="1046"/>
      <c r="AF424" s="1046"/>
      <c r="AG424" s="1046"/>
      <c r="AH424" s="1046"/>
      <c r="AI424" s="1046"/>
      <c r="AJ424" s="1046"/>
      <c r="AK424" s="1046"/>
      <c r="AL424" s="1046"/>
      <c r="AM424" s="1046"/>
      <c r="AN424" s="1047"/>
      <c r="AO424" s="1046"/>
      <c r="AP424" s="1046"/>
      <c r="AQ424" s="1046"/>
      <c r="AR424" s="1046"/>
      <c r="AS424" s="1046"/>
      <c r="AT424" s="1046"/>
      <c r="AU424" s="1046"/>
      <c r="AV424" s="1046"/>
      <c r="AW424" s="1046"/>
      <c r="AX424" s="1046"/>
      <c r="AY424" s="1046"/>
      <c r="AZ424" s="1046"/>
      <c r="BA424" s="1046"/>
      <c r="BB424" s="1046"/>
      <c r="BC424" s="1046"/>
      <c r="BD424" s="1046"/>
      <c r="BE424" s="1046"/>
      <c r="BF424" s="1046"/>
      <c r="BG424" s="1046"/>
      <c r="BH424" s="1046"/>
      <c r="BI424" s="1046"/>
      <c r="BJ424" s="1046"/>
      <c r="BK424" s="1046"/>
      <c r="BL424" s="1046"/>
      <c r="BM424" s="1046"/>
      <c r="BN424" s="1046"/>
      <c r="BO424" s="1046"/>
      <c r="BP424" s="1046"/>
      <c r="BQ424" s="1046"/>
      <c r="BR424" s="1046"/>
      <c r="BS424" s="1046"/>
      <c r="BT424" s="1046"/>
      <c r="BU424" s="1046"/>
      <c r="BV424" s="1046"/>
      <c r="BW424" s="1046"/>
      <c r="BX424" s="1046"/>
      <c r="BY424" s="1046"/>
      <c r="BZ424" s="1046"/>
      <c r="CA424" s="1046"/>
      <c r="CB424" s="1046"/>
      <c r="CC424" s="1046"/>
      <c r="CD424" s="1046"/>
      <c r="CE424" s="1046"/>
      <c r="CF424" s="1046"/>
      <c r="CG424" s="1046"/>
      <c r="CH424" s="1046"/>
      <c r="CI424" s="1046"/>
      <c r="CJ424" s="1046"/>
      <c r="CK424" s="1046"/>
      <c r="CL424" s="1046"/>
      <c r="CM424" s="1046"/>
      <c r="CN424" s="1046"/>
      <c r="CO424" s="1046"/>
      <c r="CP424" s="1046"/>
      <c r="CQ424" s="1046"/>
      <c r="CR424" s="1046"/>
      <c r="CS424" s="1046"/>
      <c r="CT424" s="1046"/>
      <c r="CU424" s="1046"/>
      <c r="CV424" s="1046"/>
      <c r="CW424" s="1046"/>
      <c r="CX424" s="1046"/>
      <c r="CY424" s="1046"/>
      <c r="CZ424" s="1046"/>
      <c r="DA424" s="1046"/>
      <c r="DB424" s="1046"/>
      <c r="DC424" s="1046"/>
      <c r="DD424" s="1046"/>
      <c r="DE424" s="1046"/>
      <c r="DF424" s="1046"/>
      <c r="DG424" s="1046"/>
      <c r="DH424" s="1046"/>
      <c r="DI424" s="1046"/>
      <c r="DJ424" s="1046"/>
      <c r="DK424" s="1047"/>
      <c r="DL424" s="1046"/>
      <c r="DM424" s="1046"/>
      <c r="DN424" s="1046"/>
      <c r="DO424" s="1046"/>
      <c r="DP424" s="1046"/>
      <c r="DQ424" s="1046"/>
      <c r="DR424" s="1046"/>
      <c r="DS424" s="1046"/>
      <c r="DT424" s="1046"/>
      <c r="DU424" s="1046"/>
      <c r="DV424" s="1046"/>
      <c r="DW424" s="1046"/>
      <c r="DX424" s="1046"/>
      <c r="DY424" s="1046"/>
      <c r="DZ424" s="1046"/>
      <c r="EA424" s="1046"/>
      <c r="EB424" s="1046"/>
      <c r="EC424" s="1046"/>
      <c r="ED424" s="1046"/>
      <c r="EE424" s="1046"/>
      <c r="EF424" s="1046"/>
      <c r="EG424" s="1046"/>
      <c r="EH424" s="1046"/>
      <c r="EI424" s="1046"/>
      <c r="EJ424" s="1046"/>
      <c r="EK424" s="1046"/>
      <c r="EL424" s="1047"/>
      <c r="EM424" s="1046"/>
      <c r="EN424" s="1046"/>
      <c r="EO424" s="1046"/>
      <c r="EP424" s="1046"/>
      <c r="EQ424" s="1046"/>
      <c r="ER424" s="1046"/>
      <c r="ES424" s="1046"/>
      <c r="ET424" s="1046"/>
      <c r="EU424" s="1046"/>
      <c r="EV424" s="1046"/>
      <c r="EW424" s="1046"/>
      <c r="EX424" s="1046"/>
      <c r="EY424" s="1046"/>
      <c r="EZ424" s="1046"/>
      <c r="FA424" s="1046"/>
      <c r="FB424" s="1046"/>
      <c r="FC424" s="1046"/>
      <c r="FD424" s="1046"/>
      <c r="FE424" s="1046"/>
      <c r="FF424" s="1048"/>
      <c r="FG424" s="1046"/>
      <c r="FH424" s="1046"/>
      <c r="FI424" s="1046"/>
      <c r="FJ424" s="1046"/>
      <c r="FK424" s="1046"/>
      <c r="FL424" s="1046"/>
      <c r="FM424" s="1046"/>
      <c r="FN424" s="1046"/>
      <c r="FO424" s="1046"/>
      <c r="FP424" s="1046"/>
      <c r="FQ424" s="1064"/>
      <c r="FR424" s="1064"/>
      <c r="FS424" s="1046"/>
      <c r="FT424" s="1046"/>
      <c r="FU424" s="1046"/>
      <c r="FV424" s="1046"/>
      <c r="FW424" s="1046"/>
      <c r="FX424" s="1046"/>
      <c r="FY424" s="1046"/>
      <c r="FZ424" s="1046"/>
      <c r="GA424" s="1046"/>
      <c r="GB424" s="1046"/>
      <c r="GC424" s="1046"/>
      <c r="GD424" s="1049"/>
      <c r="GE424" s="1049"/>
      <c r="GF424" s="1049"/>
      <c r="GG424" s="1049"/>
      <c r="GH424" s="1080"/>
      <c r="GI424" s="1081"/>
      <c r="GJ424" s="1049"/>
      <c r="GK424" s="1049"/>
      <c r="GL424" s="1049"/>
      <c r="GM424" s="1049"/>
      <c r="GN424" s="1049"/>
      <c r="GO424" s="1049"/>
      <c r="GP424" s="1083"/>
      <c r="GQ424" s="1083"/>
      <c r="GR424" s="1083"/>
      <c r="GS424" s="1083"/>
      <c r="GT424" s="1083"/>
      <c r="GU424" s="1083"/>
      <c r="GV424" s="1083"/>
      <c r="GW424" s="1083"/>
      <c r="GX424" s="1083"/>
      <c r="GY424" s="1083"/>
      <c r="GZ424" s="1083"/>
      <c r="HA424" s="1083"/>
      <c r="HB424" s="1083"/>
      <c r="HC424" s="1083"/>
      <c r="HD424" s="1083"/>
      <c r="HE424" s="1083"/>
      <c r="HF424" s="1083"/>
      <c r="HG424" s="1083"/>
      <c r="HH424" s="1083"/>
      <c r="HI424" s="1083"/>
      <c r="HJ424" s="1083"/>
      <c r="HK424" s="1083"/>
      <c r="HL424" s="1083"/>
      <c r="HM424" s="1083"/>
      <c r="HN424" s="1083"/>
      <c r="HO424" s="1083"/>
      <c r="HP424" s="1083"/>
      <c r="HQ424" s="1083"/>
      <c r="HR424" s="1083"/>
      <c r="HS424" s="1083"/>
      <c r="HT424" s="1083"/>
      <c r="HU424" s="1083"/>
      <c r="HV424" s="1083"/>
      <c r="HW424" s="1083"/>
      <c r="HX424" s="1083"/>
      <c r="HY424" s="1083"/>
      <c r="HZ424" s="1083"/>
      <c r="IA424" s="1083"/>
      <c r="IB424" s="1083"/>
      <c r="IC424" s="1083"/>
      <c r="ID424" s="1081"/>
      <c r="IE424" s="1081"/>
      <c r="IF424" s="1083"/>
      <c r="IG424" s="1084"/>
      <c r="IH424" s="1083"/>
      <c r="II424" s="1083"/>
      <c r="IJ424" s="1083"/>
      <c r="IK424" s="1083"/>
      <c r="IL424" s="1083"/>
      <c r="IM424" s="1083"/>
      <c r="IN424" s="1083"/>
      <c r="IO424" s="1083"/>
      <c r="IP424" s="1083"/>
      <c r="IQ424" s="1083"/>
      <c r="IR424" s="1083"/>
      <c r="IS424" s="1083"/>
      <c r="IT424" s="1083"/>
      <c r="IU424" s="1083"/>
      <c r="IV424" s="1083"/>
      <c r="IW424" s="1083"/>
      <c r="IX424" s="1083"/>
      <c r="IY424" s="1083"/>
      <c r="IZ424" s="1083"/>
      <c r="JA424" s="1083"/>
      <c r="JB424" s="1083"/>
      <c r="JC424" s="1083"/>
      <c r="JD424" s="1083"/>
      <c r="JE424" s="1083"/>
      <c r="JF424" s="1083"/>
      <c r="JG424" s="1083"/>
      <c r="JH424" s="1083"/>
      <c r="JI424" s="1083"/>
      <c r="JJ424" s="1083"/>
      <c r="JK424" s="1085"/>
    </row>
    <row r="425" spans="1:274" s="1093" customFormat="1" ht="18.95" hidden="1" customHeight="1">
      <c r="A425" s="1077"/>
      <c r="B425" s="1086"/>
      <c r="C425" s="1052"/>
      <c r="D425" s="1187"/>
      <c r="E425" s="1188"/>
      <c r="F425" s="1188"/>
      <c r="G425" s="1188"/>
      <c r="H425" s="1187"/>
      <c r="I425" s="1189"/>
      <c r="J425" s="1189"/>
      <c r="K425" s="1190"/>
      <c r="L425" s="1190"/>
      <c r="M425" s="1190"/>
      <c r="N425" s="1156"/>
      <c r="O425" s="1067"/>
      <c r="P425" s="1191"/>
      <c r="Q425" s="1156"/>
      <c r="R425" s="1156"/>
      <c r="S425" s="1156"/>
      <c r="T425" s="1156"/>
      <c r="U425" s="1156"/>
      <c r="V425" s="1156"/>
      <c r="W425" s="1044"/>
      <c r="X425" s="1156"/>
      <c r="Y425" s="1192"/>
      <c r="Z425" s="1192"/>
      <c r="AA425" s="1090"/>
      <c r="AB425" s="1090"/>
      <c r="AC425" s="1090"/>
      <c r="AD425" s="1090"/>
      <c r="AE425" s="1090"/>
      <c r="AF425" s="1090"/>
      <c r="AG425" s="1090"/>
      <c r="AH425" s="1090"/>
      <c r="AI425" s="1090"/>
      <c r="AJ425" s="1090"/>
      <c r="AK425" s="1090"/>
      <c r="AL425" s="1090"/>
      <c r="AM425" s="1090"/>
      <c r="AN425" s="1193"/>
      <c r="AO425" s="1090"/>
      <c r="AP425" s="1090"/>
      <c r="AQ425" s="1090"/>
      <c r="AR425" s="1090"/>
      <c r="AS425" s="1090"/>
      <c r="AT425" s="1090"/>
      <c r="AU425" s="1090"/>
      <c r="AV425" s="1090"/>
      <c r="AW425" s="1090"/>
      <c r="AX425" s="1090"/>
      <c r="AY425" s="1090"/>
      <c r="AZ425" s="1090"/>
      <c r="BA425" s="1090"/>
      <c r="BB425" s="1090"/>
      <c r="BC425" s="1090"/>
      <c r="BD425" s="1090"/>
      <c r="BE425" s="1090"/>
      <c r="BF425" s="1090"/>
      <c r="BG425" s="1090"/>
      <c r="BH425" s="1090"/>
      <c r="BI425" s="1090"/>
      <c r="BJ425" s="1090"/>
      <c r="BK425" s="1090"/>
      <c r="BL425" s="1090"/>
      <c r="BM425" s="1090"/>
      <c r="BN425" s="1090"/>
      <c r="BO425" s="1090"/>
      <c r="BP425" s="1090"/>
      <c r="BQ425" s="1090"/>
      <c r="BR425" s="1090"/>
      <c r="BS425" s="1090"/>
      <c r="BT425" s="1090"/>
      <c r="BU425" s="1090"/>
      <c r="BV425" s="1090"/>
      <c r="BW425" s="1090"/>
      <c r="BX425" s="1090"/>
      <c r="BY425" s="1090"/>
      <c r="BZ425" s="1090"/>
      <c r="CA425" s="1090"/>
      <c r="CB425" s="1090"/>
      <c r="CC425" s="1090"/>
      <c r="CD425" s="1090"/>
      <c r="CE425" s="1090"/>
      <c r="CF425" s="1090"/>
      <c r="CG425" s="1090"/>
      <c r="CH425" s="1090"/>
      <c r="CI425" s="1090"/>
      <c r="CJ425" s="1090"/>
      <c r="CK425" s="1090"/>
      <c r="CL425" s="1090"/>
      <c r="CM425" s="1090"/>
      <c r="CN425" s="1090"/>
      <c r="CO425" s="1090"/>
      <c r="CP425" s="1090"/>
      <c r="CQ425" s="1090"/>
      <c r="CR425" s="1090"/>
      <c r="CS425" s="1090"/>
      <c r="CT425" s="1090"/>
      <c r="CU425" s="1090"/>
      <c r="CV425" s="1090"/>
      <c r="CW425" s="1090"/>
      <c r="CX425" s="1090"/>
      <c r="CY425" s="1090"/>
      <c r="CZ425" s="1090"/>
      <c r="DA425" s="1090"/>
      <c r="DB425" s="1090"/>
      <c r="DC425" s="1090"/>
      <c r="DD425" s="1090"/>
      <c r="DE425" s="1090"/>
      <c r="DF425" s="1090"/>
      <c r="DG425" s="1090"/>
      <c r="DH425" s="1090"/>
      <c r="DI425" s="1090"/>
      <c r="DJ425" s="1090"/>
      <c r="DK425" s="1193"/>
      <c r="DL425" s="1090"/>
      <c r="DM425" s="1090"/>
      <c r="DN425" s="1090"/>
      <c r="DO425" s="1090"/>
      <c r="DP425" s="1090"/>
      <c r="DQ425" s="1090"/>
      <c r="DR425" s="1090"/>
      <c r="DS425" s="1090"/>
      <c r="DT425" s="1090"/>
      <c r="DU425" s="1090"/>
      <c r="DV425" s="1090"/>
      <c r="DW425" s="1090"/>
      <c r="DX425" s="1090"/>
      <c r="DY425" s="1090"/>
      <c r="DZ425" s="1090"/>
      <c r="EA425" s="1090"/>
      <c r="EB425" s="1090"/>
      <c r="EC425" s="1090"/>
      <c r="ED425" s="1090"/>
      <c r="EE425" s="1090"/>
      <c r="EF425" s="1090"/>
      <c r="EG425" s="1090"/>
      <c r="EH425" s="1090"/>
      <c r="EI425" s="1090"/>
      <c r="EJ425" s="1090"/>
      <c r="EK425" s="1090"/>
      <c r="EL425" s="1193"/>
      <c r="EM425" s="1090"/>
      <c r="EN425" s="1090"/>
      <c r="EO425" s="1090"/>
      <c r="EP425" s="1090"/>
      <c r="EQ425" s="1090"/>
      <c r="ER425" s="1090"/>
      <c r="ES425" s="1090"/>
      <c r="ET425" s="1090"/>
      <c r="EU425" s="1090"/>
      <c r="EV425" s="1090"/>
      <c r="EW425" s="1090"/>
      <c r="EX425" s="1090"/>
      <c r="EY425" s="1090"/>
      <c r="EZ425" s="1090"/>
      <c r="FA425" s="1090"/>
      <c r="FB425" s="1090"/>
      <c r="FC425" s="1090"/>
      <c r="FD425" s="1090"/>
      <c r="FE425" s="1090"/>
      <c r="FF425" s="1194"/>
      <c r="FG425" s="1090"/>
      <c r="FH425" s="1090"/>
      <c r="FI425" s="1090"/>
      <c r="FJ425" s="1090"/>
      <c r="FK425" s="1090"/>
      <c r="FL425" s="1090"/>
      <c r="FM425" s="1090"/>
      <c r="FN425" s="1090"/>
      <c r="FO425" s="1090"/>
      <c r="FP425" s="1090"/>
      <c r="FQ425" s="1064"/>
      <c r="FR425" s="1090"/>
      <c r="FS425" s="1090"/>
      <c r="FT425" s="1090"/>
      <c r="FU425" s="1090"/>
      <c r="FV425" s="1090"/>
      <c r="FW425" s="1090"/>
      <c r="FX425" s="1090"/>
      <c r="FY425" s="1090"/>
      <c r="FZ425" s="1090"/>
      <c r="GA425" s="1090"/>
      <c r="GB425" s="1090"/>
      <c r="GC425" s="1090"/>
      <c r="GD425" s="1091"/>
      <c r="GE425" s="1091"/>
      <c r="GF425" s="1091"/>
      <c r="GG425" s="1091"/>
      <c r="GH425" s="1092"/>
      <c r="GI425" s="1195"/>
      <c r="GJ425" s="1091"/>
      <c r="GK425" s="1091"/>
      <c r="GL425" s="1091"/>
      <c r="GM425" s="1091"/>
      <c r="GN425" s="1091"/>
      <c r="GO425" s="1091"/>
      <c r="GP425" s="1087"/>
      <c r="GQ425" s="1087"/>
      <c r="GR425" s="1087"/>
      <c r="GS425" s="1087"/>
      <c r="GT425" s="1087"/>
      <c r="GU425" s="1087"/>
      <c r="GV425" s="1087"/>
      <c r="GW425" s="1087"/>
      <c r="GX425" s="1087"/>
      <c r="GY425" s="1087"/>
      <c r="GZ425" s="1087"/>
      <c r="HA425" s="1087"/>
      <c r="HB425" s="1087"/>
      <c r="HC425" s="1087"/>
      <c r="HD425" s="1087"/>
      <c r="HE425" s="1087"/>
      <c r="HF425" s="1087"/>
      <c r="HG425" s="1087"/>
      <c r="HH425" s="1087"/>
      <c r="HI425" s="1087"/>
      <c r="HJ425" s="1087"/>
      <c r="HK425" s="1087"/>
      <c r="HL425" s="1087"/>
      <c r="HM425" s="1087"/>
      <c r="HN425" s="1087"/>
      <c r="HO425" s="1087"/>
      <c r="HP425" s="1087"/>
      <c r="HQ425" s="1087"/>
      <c r="HR425" s="1087"/>
      <c r="HS425" s="1087"/>
      <c r="HT425" s="1087"/>
      <c r="HU425" s="1087"/>
      <c r="HV425" s="1087"/>
      <c r="HW425" s="1087"/>
      <c r="HX425" s="1087"/>
      <c r="HY425" s="1087"/>
      <c r="HZ425" s="1087"/>
      <c r="IA425" s="1087"/>
      <c r="IB425" s="1087"/>
      <c r="IC425" s="1087"/>
      <c r="ID425" s="1196"/>
      <c r="IE425" s="1196"/>
      <c r="IF425" s="1087"/>
      <c r="IG425" s="1197"/>
      <c r="IH425" s="1087"/>
      <c r="II425" s="1087"/>
      <c r="IJ425" s="1087"/>
      <c r="IK425" s="1087"/>
      <c r="IL425" s="1087"/>
      <c r="IM425" s="1087"/>
      <c r="IN425" s="1087"/>
      <c r="IO425" s="1087"/>
      <c r="IP425" s="1087"/>
      <c r="IQ425" s="1087"/>
      <c r="IR425" s="1087"/>
      <c r="IS425" s="1087"/>
      <c r="IT425" s="1087"/>
      <c r="IU425" s="1087"/>
      <c r="IV425" s="1087"/>
      <c r="IW425" s="1087"/>
      <c r="IX425" s="1087"/>
      <c r="IY425" s="1087"/>
      <c r="IZ425" s="1087"/>
      <c r="JA425" s="1087"/>
      <c r="JB425" s="1087"/>
      <c r="JC425" s="1087"/>
      <c r="JD425" s="1087"/>
      <c r="JE425" s="1087"/>
      <c r="JF425" s="1087"/>
      <c r="JG425" s="1087"/>
      <c r="JH425" s="1087"/>
      <c r="JI425" s="1087"/>
      <c r="JJ425" s="1087"/>
      <c r="JK425" s="1198"/>
    </row>
    <row r="426" spans="1:274" s="1093" customFormat="1" ht="18.95" hidden="1" customHeight="1">
      <c r="A426" s="1077"/>
      <c r="B426" s="1042"/>
      <c r="C426" s="1052"/>
      <c r="D426" s="1187"/>
      <c r="E426" s="1199"/>
      <c r="F426" s="1199"/>
      <c r="G426" s="1199"/>
      <c r="H426" s="1187"/>
      <c r="I426" s="1189"/>
      <c r="J426" s="1189"/>
      <c r="K426" s="1190"/>
      <c r="L426" s="1190"/>
      <c r="M426" s="1190"/>
      <c r="N426" s="1156"/>
      <c r="O426" s="1067"/>
      <c r="P426" s="1191"/>
      <c r="Q426" s="1156"/>
      <c r="R426" s="1156"/>
      <c r="S426" s="1156"/>
      <c r="T426" s="1156"/>
      <c r="U426" s="1156"/>
      <c r="V426" s="1156"/>
      <c r="W426" s="1044"/>
      <c r="X426" s="1156"/>
      <c r="Y426" s="1192"/>
      <c r="Z426" s="1192"/>
      <c r="AA426" s="1090"/>
      <c r="AB426" s="1090"/>
      <c r="AC426" s="1090"/>
      <c r="AD426" s="1090"/>
      <c r="AE426" s="1090"/>
      <c r="AF426" s="1090"/>
      <c r="AG426" s="1090"/>
      <c r="AH426" s="1090"/>
      <c r="AI426" s="1090"/>
      <c r="AJ426" s="1090"/>
      <c r="AK426" s="1090"/>
      <c r="AL426" s="1090"/>
      <c r="AM426" s="1090"/>
      <c r="AN426" s="1193"/>
      <c r="AO426" s="1090"/>
      <c r="AP426" s="1090"/>
      <c r="AQ426" s="1090"/>
      <c r="AR426" s="1090"/>
      <c r="AS426" s="1090"/>
      <c r="AT426" s="1090"/>
      <c r="AU426" s="1090"/>
      <c r="AV426" s="1090"/>
      <c r="AW426" s="1090"/>
      <c r="AX426" s="1090"/>
      <c r="AY426" s="1090"/>
      <c r="AZ426" s="1090"/>
      <c r="BA426" s="1090"/>
      <c r="BB426" s="1090"/>
      <c r="BC426" s="1090"/>
      <c r="BD426" s="1090"/>
      <c r="BE426" s="1090"/>
      <c r="BF426" s="1090"/>
      <c r="BG426" s="1090"/>
      <c r="BH426" s="1090"/>
      <c r="BI426" s="1090"/>
      <c r="BJ426" s="1090"/>
      <c r="BK426" s="1090"/>
      <c r="BL426" s="1090"/>
      <c r="BM426" s="1090"/>
      <c r="BN426" s="1090"/>
      <c r="BO426" s="1090"/>
      <c r="BP426" s="1090"/>
      <c r="BQ426" s="1090"/>
      <c r="BR426" s="1090"/>
      <c r="BS426" s="1090"/>
      <c r="BT426" s="1090"/>
      <c r="BU426" s="1090"/>
      <c r="BV426" s="1090"/>
      <c r="BW426" s="1090"/>
      <c r="BX426" s="1090"/>
      <c r="BY426" s="1090"/>
      <c r="BZ426" s="1090"/>
      <c r="CA426" s="1090"/>
      <c r="CB426" s="1090"/>
      <c r="CC426" s="1090"/>
      <c r="CD426" s="1090"/>
      <c r="CE426" s="1090"/>
      <c r="CF426" s="1090"/>
      <c r="CG426" s="1090"/>
      <c r="CH426" s="1090"/>
      <c r="CI426" s="1090"/>
      <c r="CJ426" s="1090"/>
      <c r="CK426" s="1090"/>
      <c r="CL426" s="1090"/>
      <c r="CM426" s="1090"/>
      <c r="CN426" s="1090"/>
      <c r="CO426" s="1090"/>
      <c r="CP426" s="1090"/>
      <c r="CQ426" s="1090"/>
      <c r="CR426" s="1090"/>
      <c r="CS426" s="1090"/>
      <c r="CT426" s="1090"/>
      <c r="CU426" s="1090"/>
      <c r="CV426" s="1090"/>
      <c r="CW426" s="1090"/>
      <c r="CX426" s="1090"/>
      <c r="CY426" s="1090"/>
      <c r="CZ426" s="1090"/>
      <c r="DA426" s="1090"/>
      <c r="DB426" s="1090"/>
      <c r="DC426" s="1090"/>
      <c r="DD426" s="1090"/>
      <c r="DE426" s="1090"/>
      <c r="DF426" s="1090"/>
      <c r="DG426" s="1090"/>
      <c r="DH426" s="1090"/>
      <c r="DI426" s="1090"/>
      <c r="DJ426" s="1090"/>
      <c r="DK426" s="1193"/>
      <c r="DL426" s="1090"/>
      <c r="DM426" s="1090"/>
      <c r="DN426" s="1090"/>
      <c r="DO426" s="1090"/>
      <c r="DP426" s="1090"/>
      <c r="DQ426" s="1090"/>
      <c r="DR426" s="1090"/>
      <c r="DS426" s="1090"/>
      <c r="DT426" s="1090"/>
      <c r="DU426" s="1090"/>
      <c r="DV426" s="1090"/>
      <c r="DW426" s="1090"/>
      <c r="DX426" s="1090"/>
      <c r="DY426" s="1090"/>
      <c r="DZ426" s="1090"/>
      <c r="EA426" s="1090"/>
      <c r="EB426" s="1090"/>
      <c r="EC426" s="1090"/>
      <c r="ED426" s="1090"/>
      <c r="EE426" s="1090"/>
      <c r="EF426" s="1090"/>
      <c r="EG426" s="1090"/>
      <c r="EH426" s="1090"/>
      <c r="EI426" s="1090"/>
      <c r="EJ426" s="1090"/>
      <c r="EK426" s="1090"/>
      <c r="EL426" s="1193"/>
      <c r="EM426" s="1090"/>
      <c r="EN426" s="1090"/>
      <c r="EO426" s="1090"/>
      <c r="EP426" s="1090"/>
      <c r="EQ426" s="1090"/>
      <c r="ER426" s="1090"/>
      <c r="ES426" s="1090"/>
      <c r="ET426" s="1090"/>
      <c r="EU426" s="1090"/>
      <c r="EV426" s="1090"/>
      <c r="EW426" s="1090"/>
      <c r="EX426" s="1090"/>
      <c r="EY426" s="1090"/>
      <c r="EZ426" s="1090"/>
      <c r="FA426" s="1090"/>
      <c r="FB426" s="1090"/>
      <c r="FC426" s="1090"/>
      <c r="FD426" s="1090"/>
      <c r="FE426" s="1090"/>
      <c r="FF426" s="1194"/>
      <c r="FG426" s="1090"/>
      <c r="FH426" s="1090"/>
      <c r="FI426" s="1090"/>
      <c r="FJ426" s="1090"/>
      <c r="FK426" s="1090"/>
      <c r="FL426" s="1090"/>
      <c r="FM426" s="1090"/>
      <c r="FN426" s="1090"/>
      <c r="FO426" s="1090"/>
      <c r="FP426" s="1090"/>
      <c r="FQ426" s="1064"/>
      <c r="FR426" s="1090"/>
      <c r="FS426" s="1090"/>
      <c r="FT426" s="1090"/>
      <c r="FU426" s="1090"/>
      <c r="FV426" s="1090"/>
      <c r="FW426" s="1090"/>
      <c r="FX426" s="1090"/>
      <c r="FY426" s="1090"/>
      <c r="FZ426" s="1090"/>
      <c r="GA426" s="1090"/>
      <c r="GB426" s="1090"/>
      <c r="GC426" s="1090"/>
      <c r="GD426" s="1091"/>
      <c r="GE426" s="1091"/>
      <c r="GF426" s="1091"/>
      <c r="GG426" s="1091"/>
      <c r="GH426" s="1092"/>
      <c r="GI426" s="1195"/>
      <c r="GJ426" s="1091"/>
      <c r="GK426" s="1091"/>
      <c r="GL426" s="1091"/>
      <c r="GM426" s="1091"/>
      <c r="GN426" s="1091"/>
      <c r="GO426" s="1091"/>
      <c r="GP426" s="1087"/>
      <c r="GQ426" s="1087"/>
      <c r="GR426" s="1087"/>
      <c r="GS426" s="1087"/>
      <c r="GT426" s="1087"/>
      <c r="GU426" s="1087"/>
      <c r="GV426" s="1087"/>
      <c r="GW426" s="1087"/>
      <c r="GX426" s="1087"/>
      <c r="GY426" s="1087"/>
      <c r="GZ426" s="1087"/>
      <c r="HA426" s="1087"/>
      <c r="HB426" s="1087"/>
      <c r="HC426" s="1087"/>
      <c r="HD426" s="1087"/>
      <c r="HE426" s="1087"/>
      <c r="HF426" s="1087"/>
      <c r="HG426" s="1087"/>
      <c r="HH426" s="1087"/>
      <c r="HI426" s="1087"/>
      <c r="HJ426" s="1087"/>
      <c r="HK426" s="1087"/>
      <c r="HL426" s="1087"/>
      <c r="HM426" s="1087"/>
      <c r="HN426" s="1087"/>
      <c r="HO426" s="1087"/>
      <c r="HP426" s="1087"/>
      <c r="HQ426" s="1087"/>
      <c r="HR426" s="1087"/>
      <c r="HS426" s="1087"/>
      <c r="HT426" s="1087"/>
      <c r="HU426" s="1087"/>
      <c r="HV426" s="1087"/>
      <c r="HW426" s="1087"/>
      <c r="HX426" s="1087"/>
      <c r="HY426" s="1087"/>
      <c r="HZ426" s="1087"/>
      <c r="IA426" s="1087"/>
      <c r="IB426" s="1087"/>
      <c r="IC426" s="1087"/>
      <c r="ID426" s="1196"/>
      <c r="IE426" s="1196"/>
      <c r="IF426" s="1087"/>
      <c r="IG426" s="1197"/>
      <c r="IH426" s="1087"/>
      <c r="II426" s="1087"/>
      <c r="IJ426" s="1087"/>
      <c r="IK426" s="1087"/>
      <c r="IL426" s="1087"/>
      <c r="IM426" s="1087"/>
      <c r="IN426" s="1087"/>
      <c r="IO426" s="1087"/>
      <c r="IP426" s="1087"/>
      <c r="IQ426" s="1087"/>
      <c r="IR426" s="1087"/>
      <c r="IS426" s="1087"/>
      <c r="IT426" s="1087"/>
      <c r="IU426" s="1087"/>
      <c r="IV426" s="1087"/>
      <c r="IW426" s="1087"/>
      <c r="IX426" s="1087"/>
      <c r="IY426" s="1087"/>
      <c r="IZ426" s="1087"/>
      <c r="JA426" s="1087"/>
      <c r="JB426" s="1087"/>
      <c r="JC426" s="1087"/>
      <c r="JD426" s="1087"/>
      <c r="JE426" s="1087"/>
      <c r="JF426" s="1087"/>
      <c r="JG426" s="1087"/>
      <c r="JH426" s="1087"/>
      <c r="JI426" s="1087"/>
      <c r="JJ426" s="1087"/>
      <c r="JK426" s="1198"/>
    </row>
    <row r="427" spans="1:274" s="1093" customFormat="1" ht="18.95" hidden="1" customHeight="1">
      <c r="A427" s="1077"/>
      <c r="B427" s="1086"/>
      <c r="C427" s="1052"/>
      <c r="D427" s="1187"/>
      <c r="E427" s="1188"/>
      <c r="F427" s="1188"/>
      <c r="G427" s="1188"/>
      <c r="H427" s="1187"/>
      <c r="I427" s="1189"/>
      <c r="J427" s="1189"/>
      <c r="K427" s="1190"/>
      <c r="L427" s="1190"/>
      <c r="M427" s="1190"/>
      <c r="N427" s="1156"/>
      <c r="O427" s="1067"/>
      <c r="P427" s="1191"/>
      <c r="Q427" s="1156"/>
      <c r="R427" s="1156"/>
      <c r="S427" s="1156"/>
      <c r="T427" s="1156"/>
      <c r="U427" s="1156"/>
      <c r="V427" s="1156"/>
      <c r="W427" s="1044"/>
      <c r="X427" s="1156"/>
      <c r="Y427" s="1192"/>
      <c r="Z427" s="1192"/>
      <c r="AA427" s="1090"/>
      <c r="AB427" s="1090"/>
      <c r="AC427" s="1090"/>
      <c r="AD427" s="1090"/>
      <c r="AE427" s="1090"/>
      <c r="AF427" s="1090"/>
      <c r="AG427" s="1090"/>
      <c r="AH427" s="1090"/>
      <c r="AI427" s="1090"/>
      <c r="AJ427" s="1090"/>
      <c r="AK427" s="1090"/>
      <c r="AL427" s="1090"/>
      <c r="AM427" s="1090"/>
      <c r="AN427" s="1193"/>
      <c r="AO427" s="1090"/>
      <c r="AP427" s="1090"/>
      <c r="AQ427" s="1090"/>
      <c r="AR427" s="1090"/>
      <c r="AS427" s="1090"/>
      <c r="AT427" s="1090"/>
      <c r="AU427" s="1090"/>
      <c r="AV427" s="1090"/>
      <c r="AW427" s="1090"/>
      <c r="AX427" s="1090"/>
      <c r="AY427" s="1090"/>
      <c r="AZ427" s="1090"/>
      <c r="BA427" s="1090"/>
      <c r="BB427" s="1090"/>
      <c r="BC427" s="1090"/>
      <c r="BD427" s="1090"/>
      <c r="BE427" s="1090"/>
      <c r="BF427" s="1090"/>
      <c r="BG427" s="1090"/>
      <c r="BH427" s="1090"/>
      <c r="BI427" s="1090"/>
      <c r="BJ427" s="1090"/>
      <c r="BK427" s="1090"/>
      <c r="BL427" s="1090"/>
      <c r="BM427" s="1090"/>
      <c r="BN427" s="1090"/>
      <c r="BO427" s="1090"/>
      <c r="BP427" s="1090"/>
      <c r="BQ427" s="1090"/>
      <c r="BR427" s="1090"/>
      <c r="BS427" s="1090"/>
      <c r="BT427" s="1090"/>
      <c r="BU427" s="1090"/>
      <c r="BV427" s="1090"/>
      <c r="BW427" s="1090"/>
      <c r="BX427" s="1090"/>
      <c r="BY427" s="1090"/>
      <c r="BZ427" s="1090"/>
      <c r="CA427" s="1090"/>
      <c r="CB427" s="1090"/>
      <c r="CC427" s="1090"/>
      <c r="CD427" s="1090"/>
      <c r="CE427" s="1090"/>
      <c r="CF427" s="1090"/>
      <c r="CG427" s="1090"/>
      <c r="CH427" s="1090"/>
      <c r="CI427" s="1090"/>
      <c r="CJ427" s="1090"/>
      <c r="CK427" s="1090"/>
      <c r="CL427" s="1090"/>
      <c r="CM427" s="1090"/>
      <c r="CN427" s="1090"/>
      <c r="CO427" s="1090"/>
      <c r="CP427" s="1090"/>
      <c r="CQ427" s="1090"/>
      <c r="CR427" s="1090"/>
      <c r="CS427" s="1090"/>
      <c r="CT427" s="1090"/>
      <c r="CU427" s="1090"/>
      <c r="CV427" s="1090"/>
      <c r="CW427" s="1090"/>
      <c r="CX427" s="1090"/>
      <c r="CY427" s="1090"/>
      <c r="CZ427" s="1090"/>
      <c r="DA427" s="1090"/>
      <c r="DB427" s="1090"/>
      <c r="DC427" s="1090"/>
      <c r="DD427" s="1090"/>
      <c r="DE427" s="1090"/>
      <c r="DF427" s="1090"/>
      <c r="DG427" s="1090"/>
      <c r="DH427" s="1090"/>
      <c r="DI427" s="1090"/>
      <c r="DJ427" s="1090"/>
      <c r="DK427" s="1193"/>
      <c r="DL427" s="1090"/>
      <c r="DM427" s="1090"/>
      <c r="DN427" s="1090"/>
      <c r="DO427" s="1090"/>
      <c r="DP427" s="1090"/>
      <c r="DQ427" s="1090"/>
      <c r="DR427" s="1090"/>
      <c r="DS427" s="1090"/>
      <c r="DT427" s="1090"/>
      <c r="DU427" s="1090"/>
      <c r="DV427" s="1090"/>
      <c r="DW427" s="1090"/>
      <c r="DX427" s="1090"/>
      <c r="DY427" s="1090"/>
      <c r="DZ427" s="1090"/>
      <c r="EA427" s="1090"/>
      <c r="EB427" s="1090"/>
      <c r="EC427" s="1090"/>
      <c r="ED427" s="1090"/>
      <c r="EE427" s="1090"/>
      <c r="EF427" s="1090"/>
      <c r="EG427" s="1090"/>
      <c r="EH427" s="1090"/>
      <c r="EI427" s="1090"/>
      <c r="EJ427" s="1090"/>
      <c r="EK427" s="1090"/>
      <c r="EL427" s="1193"/>
      <c r="EM427" s="1090"/>
      <c r="EN427" s="1090"/>
      <c r="EO427" s="1090"/>
      <c r="EP427" s="1090"/>
      <c r="EQ427" s="1090"/>
      <c r="ER427" s="1090"/>
      <c r="ES427" s="1090"/>
      <c r="ET427" s="1090"/>
      <c r="EU427" s="1090"/>
      <c r="EV427" s="1090"/>
      <c r="EW427" s="1090"/>
      <c r="EX427" s="1090"/>
      <c r="EY427" s="1090"/>
      <c r="EZ427" s="1090"/>
      <c r="FA427" s="1090"/>
      <c r="FB427" s="1090"/>
      <c r="FC427" s="1090"/>
      <c r="FD427" s="1090"/>
      <c r="FE427" s="1090"/>
      <c r="FF427" s="1194"/>
      <c r="FG427" s="1090"/>
      <c r="FH427" s="1090"/>
      <c r="FI427" s="1090"/>
      <c r="FJ427" s="1090"/>
      <c r="FK427" s="1090"/>
      <c r="FL427" s="1090"/>
      <c r="FM427" s="1090"/>
      <c r="FN427" s="1090"/>
      <c r="FO427" s="1090"/>
      <c r="FP427" s="1090"/>
      <c r="FQ427" s="1064"/>
      <c r="FR427" s="1064"/>
      <c r="FS427" s="1090"/>
      <c r="FT427" s="1090"/>
      <c r="FU427" s="1090"/>
      <c r="FV427" s="1090"/>
      <c r="FW427" s="1090"/>
      <c r="FX427" s="1090"/>
      <c r="FY427" s="1090"/>
      <c r="FZ427" s="1090"/>
      <c r="GA427" s="1090"/>
      <c r="GB427" s="1090"/>
      <c r="GC427" s="1090"/>
      <c r="GD427" s="1091"/>
      <c r="GE427" s="1091"/>
      <c r="GF427" s="1091"/>
      <c r="GG427" s="1091"/>
      <c r="GH427" s="1092"/>
      <c r="GI427" s="1195"/>
      <c r="GJ427" s="1091"/>
      <c r="GK427" s="1091"/>
      <c r="GL427" s="1091"/>
      <c r="GM427" s="1091"/>
      <c r="GN427" s="1091"/>
      <c r="GO427" s="1091"/>
      <c r="GP427" s="1087"/>
      <c r="GQ427" s="1087"/>
      <c r="GR427" s="1087"/>
      <c r="GS427" s="1087"/>
      <c r="GT427" s="1087"/>
      <c r="GU427" s="1087"/>
      <c r="GV427" s="1087"/>
      <c r="GW427" s="1087"/>
      <c r="GX427" s="1087"/>
      <c r="GY427" s="1087"/>
      <c r="GZ427" s="1087"/>
      <c r="HA427" s="1087"/>
      <c r="HB427" s="1087"/>
      <c r="HC427" s="1087"/>
      <c r="HD427" s="1087"/>
      <c r="HE427" s="1087"/>
      <c r="HF427" s="1087"/>
      <c r="HG427" s="1087"/>
      <c r="HH427" s="1087"/>
      <c r="HI427" s="1087"/>
      <c r="HJ427" s="1087"/>
      <c r="HK427" s="1087"/>
      <c r="HL427" s="1087"/>
      <c r="HM427" s="1087"/>
      <c r="HN427" s="1087"/>
      <c r="HO427" s="1087"/>
      <c r="HP427" s="1087"/>
      <c r="HQ427" s="1087"/>
      <c r="HR427" s="1087"/>
      <c r="HS427" s="1087"/>
      <c r="HT427" s="1087"/>
      <c r="HU427" s="1087"/>
      <c r="HV427" s="1087"/>
      <c r="HW427" s="1087"/>
      <c r="HX427" s="1087"/>
      <c r="HY427" s="1087"/>
      <c r="HZ427" s="1087"/>
      <c r="IA427" s="1087"/>
      <c r="IB427" s="1087"/>
      <c r="IC427" s="1087"/>
      <c r="ID427" s="1196"/>
      <c r="IE427" s="1196"/>
      <c r="IF427" s="1087"/>
      <c r="IG427" s="1197"/>
      <c r="IH427" s="1087"/>
      <c r="II427" s="1087"/>
      <c r="IJ427" s="1087"/>
      <c r="IK427" s="1087"/>
      <c r="IL427" s="1087"/>
      <c r="IM427" s="1087"/>
      <c r="IN427" s="1087"/>
      <c r="IO427" s="1087"/>
      <c r="IP427" s="1087"/>
      <c r="IQ427" s="1087"/>
      <c r="IR427" s="1087"/>
      <c r="IS427" s="1087"/>
      <c r="IT427" s="1087"/>
      <c r="IU427" s="1087"/>
      <c r="IV427" s="1087"/>
      <c r="IW427" s="1087"/>
      <c r="IX427" s="1087"/>
      <c r="IY427" s="1087"/>
      <c r="IZ427" s="1087"/>
      <c r="JA427" s="1087"/>
      <c r="JB427" s="1087"/>
      <c r="JC427" s="1087"/>
      <c r="JD427" s="1087"/>
      <c r="JE427" s="1087"/>
      <c r="JF427" s="1087"/>
      <c r="JG427" s="1087"/>
      <c r="JH427" s="1087"/>
      <c r="JI427" s="1087"/>
      <c r="JJ427" s="1087"/>
      <c r="JK427" s="1198"/>
    </row>
    <row r="428" spans="1:274" s="1093" customFormat="1" ht="18.95" hidden="1" customHeight="1">
      <c r="A428" s="1200"/>
      <c r="B428" s="1086"/>
      <c r="C428" s="1052"/>
      <c r="D428" s="1187"/>
      <c r="E428" s="1188"/>
      <c r="F428" s="1188"/>
      <c r="G428" s="1188"/>
      <c r="H428" s="1187"/>
      <c r="I428" s="1189"/>
      <c r="J428" s="1189"/>
      <c r="K428" s="1190"/>
      <c r="L428" s="1190"/>
      <c r="M428" s="1190"/>
      <c r="N428" s="1156"/>
      <c r="O428" s="1201"/>
      <c r="P428" s="1191"/>
      <c r="Q428" s="1156"/>
      <c r="R428" s="1156"/>
      <c r="S428" s="1156"/>
      <c r="T428" s="1156"/>
      <c r="U428" s="1156"/>
      <c r="V428" s="1156"/>
      <c r="W428" s="1156"/>
      <c r="X428" s="1156"/>
      <c r="Y428" s="1192"/>
      <c r="Z428" s="1192"/>
      <c r="AA428" s="1090"/>
      <c r="AB428" s="1090"/>
      <c r="AC428" s="1090"/>
      <c r="AD428" s="1090"/>
      <c r="AE428" s="1090"/>
      <c r="AF428" s="1090"/>
      <c r="AG428" s="1090"/>
      <c r="AH428" s="1090"/>
      <c r="AI428" s="1090"/>
      <c r="AJ428" s="1090"/>
      <c r="AK428" s="1090"/>
      <c r="AL428" s="1090"/>
      <c r="AM428" s="1090"/>
      <c r="AN428" s="1193"/>
      <c r="AO428" s="1090"/>
      <c r="AP428" s="1090"/>
      <c r="AQ428" s="1090"/>
      <c r="AR428" s="1090"/>
      <c r="AS428" s="1090"/>
      <c r="AT428" s="1090"/>
      <c r="AU428" s="1090"/>
      <c r="AV428" s="1090"/>
      <c r="AW428" s="1090"/>
      <c r="AX428" s="1090"/>
      <c r="AY428" s="1090"/>
      <c r="AZ428" s="1090"/>
      <c r="BA428" s="1090"/>
      <c r="BB428" s="1090"/>
      <c r="BC428" s="1090"/>
      <c r="BD428" s="1090"/>
      <c r="BE428" s="1090"/>
      <c r="BF428" s="1090"/>
      <c r="BG428" s="1090"/>
      <c r="BH428" s="1090"/>
      <c r="BI428" s="1090"/>
      <c r="BJ428" s="1090"/>
      <c r="BK428" s="1090"/>
      <c r="BL428" s="1090"/>
      <c r="BM428" s="1090"/>
      <c r="BN428" s="1090"/>
      <c r="BO428" s="1090"/>
      <c r="BP428" s="1090"/>
      <c r="BQ428" s="1090"/>
      <c r="BR428" s="1090"/>
      <c r="BS428" s="1090"/>
      <c r="BT428" s="1090"/>
      <c r="BU428" s="1090"/>
      <c r="BV428" s="1090"/>
      <c r="BW428" s="1090"/>
      <c r="BX428" s="1090"/>
      <c r="BY428" s="1090"/>
      <c r="BZ428" s="1090"/>
      <c r="CA428" s="1090"/>
      <c r="CB428" s="1090"/>
      <c r="CC428" s="1090"/>
      <c r="CD428" s="1090"/>
      <c r="CE428" s="1090"/>
      <c r="CF428" s="1090"/>
      <c r="CG428" s="1090"/>
      <c r="CH428" s="1090"/>
      <c r="CI428" s="1090"/>
      <c r="CJ428" s="1090"/>
      <c r="CK428" s="1090"/>
      <c r="CL428" s="1090"/>
      <c r="CM428" s="1090"/>
      <c r="CN428" s="1090"/>
      <c r="CO428" s="1090"/>
      <c r="CP428" s="1090"/>
      <c r="CQ428" s="1090"/>
      <c r="CR428" s="1090"/>
      <c r="CS428" s="1090"/>
      <c r="CT428" s="1090"/>
      <c r="CU428" s="1090"/>
      <c r="CV428" s="1090"/>
      <c r="CW428" s="1090"/>
      <c r="CX428" s="1090"/>
      <c r="CY428" s="1090"/>
      <c r="CZ428" s="1090"/>
      <c r="DA428" s="1090"/>
      <c r="DB428" s="1090"/>
      <c r="DC428" s="1090"/>
      <c r="DD428" s="1090"/>
      <c r="DE428" s="1090"/>
      <c r="DF428" s="1090"/>
      <c r="DG428" s="1090"/>
      <c r="DH428" s="1090"/>
      <c r="DI428" s="1090"/>
      <c r="DJ428" s="1090"/>
      <c r="DK428" s="1193"/>
      <c r="DL428" s="1090"/>
      <c r="DM428" s="1090"/>
      <c r="DN428" s="1090"/>
      <c r="DO428" s="1090"/>
      <c r="DP428" s="1090"/>
      <c r="DQ428" s="1090"/>
      <c r="DR428" s="1090"/>
      <c r="DS428" s="1090"/>
      <c r="DT428" s="1090"/>
      <c r="DU428" s="1090"/>
      <c r="DV428" s="1090"/>
      <c r="DW428" s="1090"/>
      <c r="DX428" s="1090"/>
      <c r="DY428" s="1090"/>
      <c r="DZ428" s="1090"/>
      <c r="EA428" s="1090"/>
      <c r="EB428" s="1090"/>
      <c r="EC428" s="1090"/>
      <c r="ED428" s="1090"/>
      <c r="EE428" s="1090"/>
      <c r="EF428" s="1090"/>
      <c r="EG428" s="1090"/>
      <c r="EH428" s="1090"/>
      <c r="EI428" s="1090"/>
      <c r="EJ428" s="1090"/>
      <c r="EK428" s="1090"/>
      <c r="EL428" s="1193"/>
      <c r="EM428" s="1090"/>
      <c r="EN428" s="1090"/>
      <c r="EO428" s="1090"/>
      <c r="EP428" s="1090"/>
      <c r="EQ428" s="1090"/>
      <c r="ER428" s="1090"/>
      <c r="ES428" s="1090"/>
      <c r="ET428" s="1090"/>
      <c r="EU428" s="1090"/>
      <c r="EV428" s="1090"/>
      <c r="EW428" s="1090"/>
      <c r="EX428" s="1090"/>
      <c r="EY428" s="1090"/>
      <c r="EZ428" s="1090"/>
      <c r="FA428" s="1090"/>
      <c r="FB428" s="1090"/>
      <c r="FC428" s="1090"/>
      <c r="FD428" s="1090"/>
      <c r="FE428" s="1090"/>
      <c r="FF428" s="1194"/>
      <c r="FG428" s="1090"/>
      <c r="FH428" s="1090"/>
      <c r="FI428" s="1090"/>
      <c r="FJ428" s="1090"/>
      <c r="FK428" s="1090"/>
      <c r="FL428" s="1090"/>
      <c r="FM428" s="1090"/>
      <c r="FN428" s="1090"/>
      <c r="FO428" s="1090"/>
      <c r="FP428" s="1090"/>
      <c r="FQ428" s="1064"/>
      <c r="FR428" s="1064"/>
      <c r="FS428" s="1090"/>
      <c r="FT428" s="1090"/>
      <c r="FU428" s="1090"/>
      <c r="FV428" s="1090"/>
      <c r="FW428" s="1090"/>
      <c r="FX428" s="1090"/>
      <c r="FY428" s="1090"/>
      <c r="FZ428" s="1090"/>
      <c r="GA428" s="1090"/>
      <c r="GB428" s="1090"/>
      <c r="GC428" s="1090"/>
      <c r="GD428" s="1091"/>
      <c r="GE428" s="1091"/>
      <c r="GF428" s="1091"/>
      <c r="GG428" s="1091"/>
      <c r="GH428" s="1092"/>
      <c r="GI428" s="1195"/>
      <c r="GJ428" s="1091"/>
      <c r="GK428" s="1091"/>
      <c r="GL428" s="1091"/>
      <c r="GM428" s="1091"/>
      <c r="GN428" s="1091"/>
      <c r="GO428" s="1091"/>
      <c r="GP428" s="1087"/>
      <c r="GQ428" s="1087"/>
      <c r="GR428" s="1087"/>
      <c r="GS428" s="1087"/>
      <c r="GT428" s="1087"/>
      <c r="GU428" s="1087"/>
      <c r="GV428" s="1087"/>
      <c r="GW428" s="1087"/>
      <c r="GX428" s="1087"/>
      <c r="GY428" s="1087"/>
      <c r="GZ428" s="1087"/>
      <c r="HA428" s="1087"/>
      <c r="HB428" s="1087"/>
      <c r="HC428" s="1087"/>
      <c r="HD428" s="1087"/>
      <c r="HE428" s="1087"/>
      <c r="HF428" s="1087"/>
      <c r="HG428" s="1087"/>
      <c r="HH428" s="1087"/>
      <c r="HI428" s="1087"/>
      <c r="HJ428" s="1087"/>
      <c r="HK428" s="1087"/>
      <c r="HL428" s="1087"/>
      <c r="HM428" s="1087"/>
      <c r="HN428" s="1087"/>
      <c r="HO428" s="1087"/>
      <c r="HP428" s="1087"/>
      <c r="HQ428" s="1087"/>
      <c r="HR428" s="1087"/>
      <c r="HS428" s="1087"/>
      <c r="HT428" s="1087"/>
      <c r="HU428" s="1087"/>
      <c r="HV428" s="1087"/>
      <c r="HW428" s="1087"/>
      <c r="HX428" s="1087"/>
      <c r="HY428" s="1087"/>
      <c r="HZ428" s="1087"/>
      <c r="IA428" s="1087"/>
      <c r="IB428" s="1087"/>
      <c r="IC428" s="1087"/>
      <c r="ID428" s="1196"/>
      <c r="IE428" s="1196"/>
      <c r="IF428" s="1087"/>
      <c r="IG428" s="1197"/>
      <c r="IH428" s="1087"/>
      <c r="II428" s="1087"/>
      <c r="IJ428" s="1087"/>
      <c r="IK428" s="1087"/>
      <c r="IL428" s="1087"/>
      <c r="IM428" s="1087"/>
      <c r="IN428" s="1087"/>
      <c r="IO428" s="1087"/>
      <c r="IP428" s="1087"/>
      <c r="IQ428" s="1087"/>
      <c r="IR428" s="1087"/>
      <c r="IS428" s="1087"/>
      <c r="IT428" s="1087"/>
      <c r="IU428" s="1087"/>
      <c r="IV428" s="1087"/>
      <c r="IW428" s="1087"/>
      <c r="IX428" s="1087"/>
      <c r="IY428" s="1087"/>
      <c r="IZ428" s="1087"/>
      <c r="JA428" s="1087"/>
      <c r="JB428" s="1087"/>
      <c r="JC428" s="1087"/>
      <c r="JD428" s="1087"/>
      <c r="JE428" s="1087"/>
      <c r="JF428" s="1087"/>
      <c r="JG428" s="1087"/>
      <c r="JH428" s="1087"/>
      <c r="JI428" s="1087"/>
      <c r="JJ428" s="1087"/>
      <c r="JK428" s="1198"/>
    </row>
    <row r="429" spans="1:274" s="1093" customFormat="1" ht="18.95" hidden="1" customHeight="1">
      <c r="A429" s="1200"/>
      <c r="B429" s="1086"/>
      <c r="C429" s="1052"/>
      <c r="D429" s="1187"/>
      <c r="E429" s="1188"/>
      <c r="F429" s="1188"/>
      <c r="G429" s="1188"/>
      <c r="H429" s="1187"/>
      <c r="I429" s="1189"/>
      <c r="J429" s="1189"/>
      <c r="K429" s="1190"/>
      <c r="L429" s="1190"/>
      <c r="M429" s="1190"/>
      <c r="N429" s="1156"/>
      <c r="O429" s="1201"/>
      <c r="P429" s="1191"/>
      <c r="Q429" s="1156"/>
      <c r="R429" s="1156"/>
      <c r="S429" s="1156"/>
      <c r="T429" s="1156"/>
      <c r="U429" s="1156"/>
      <c r="V429" s="1156"/>
      <c r="W429" s="1156"/>
      <c r="X429" s="1156"/>
      <c r="Y429" s="1192"/>
      <c r="Z429" s="1192"/>
      <c r="AA429" s="1090"/>
      <c r="AB429" s="1090"/>
      <c r="AC429" s="1090"/>
      <c r="AD429" s="1090"/>
      <c r="AE429" s="1090"/>
      <c r="AF429" s="1090"/>
      <c r="AG429" s="1090"/>
      <c r="AH429" s="1090"/>
      <c r="AI429" s="1090"/>
      <c r="AJ429" s="1090"/>
      <c r="AK429" s="1090"/>
      <c r="AL429" s="1090"/>
      <c r="AM429" s="1090"/>
      <c r="AN429" s="1193"/>
      <c r="AO429" s="1090"/>
      <c r="AP429" s="1090"/>
      <c r="AQ429" s="1090"/>
      <c r="AR429" s="1090"/>
      <c r="AS429" s="1090"/>
      <c r="AT429" s="1090"/>
      <c r="AU429" s="1090"/>
      <c r="AV429" s="1090"/>
      <c r="AW429" s="1090"/>
      <c r="AX429" s="1090"/>
      <c r="AY429" s="1090"/>
      <c r="AZ429" s="1090"/>
      <c r="BA429" s="1090"/>
      <c r="BB429" s="1090"/>
      <c r="BC429" s="1090"/>
      <c r="BD429" s="1090"/>
      <c r="BE429" s="1090"/>
      <c r="BF429" s="1090"/>
      <c r="BG429" s="1090"/>
      <c r="BH429" s="1090"/>
      <c r="BI429" s="1090"/>
      <c r="BJ429" s="1090"/>
      <c r="BK429" s="1090"/>
      <c r="BL429" s="1090"/>
      <c r="BM429" s="1090"/>
      <c r="BN429" s="1090"/>
      <c r="BO429" s="1090"/>
      <c r="BP429" s="1090"/>
      <c r="BQ429" s="1090"/>
      <c r="BR429" s="1090"/>
      <c r="BS429" s="1090"/>
      <c r="BT429" s="1090"/>
      <c r="BU429" s="1090"/>
      <c r="BV429" s="1090"/>
      <c r="BW429" s="1090"/>
      <c r="BX429" s="1090"/>
      <c r="BY429" s="1090"/>
      <c r="BZ429" s="1090"/>
      <c r="CA429" s="1090"/>
      <c r="CB429" s="1090"/>
      <c r="CC429" s="1090"/>
      <c r="CD429" s="1090"/>
      <c r="CE429" s="1090"/>
      <c r="CF429" s="1090"/>
      <c r="CG429" s="1090"/>
      <c r="CH429" s="1090"/>
      <c r="CI429" s="1090"/>
      <c r="CJ429" s="1090"/>
      <c r="CK429" s="1090"/>
      <c r="CL429" s="1090"/>
      <c r="CM429" s="1090"/>
      <c r="CN429" s="1090"/>
      <c r="CO429" s="1090"/>
      <c r="CP429" s="1090"/>
      <c r="CQ429" s="1090"/>
      <c r="CR429" s="1090"/>
      <c r="CS429" s="1090"/>
      <c r="CT429" s="1090"/>
      <c r="CU429" s="1090"/>
      <c r="CV429" s="1090"/>
      <c r="CW429" s="1090"/>
      <c r="CX429" s="1090"/>
      <c r="CY429" s="1090"/>
      <c r="CZ429" s="1090"/>
      <c r="DA429" s="1090"/>
      <c r="DB429" s="1090"/>
      <c r="DC429" s="1090"/>
      <c r="DD429" s="1090"/>
      <c r="DE429" s="1090"/>
      <c r="DF429" s="1090"/>
      <c r="DG429" s="1090"/>
      <c r="DH429" s="1090"/>
      <c r="DI429" s="1090"/>
      <c r="DJ429" s="1090"/>
      <c r="DK429" s="1193"/>
      <c r="DL429" s="1090"/>
      <c r="DM429" s="1090"/>
      <c r="DN429" s="1090"/>
      <c r="DO429" s="1090"/>
      <c r="DP429" s="1090"/>
      <c r="DQ429" s="1090"/>
      <c r="DR429" s="1090"/>
      <c r="DS429" s="1090"/>
      <c r="DT429" s="1090"/>
      <c r="DU429" s="1090"/>
      <c r="DV429" s="1090"/>
      <c r="DW429" s="1090"/>
      <c r="DX429" s="1090"/>
      <c r="DY429" s="1090"/>
      <c r="DZ429" s="1090"/>
      <c r="EA429" s="1090"/>
      <c r="EB429" s="1090"/>
      <c r="EC429" s="1090"/>
      <c r="ED429" s="1090"/>
      <c r="EE429" s="1090"/>
      <c r="EF429" s="1090"/>
      <c r="EG429" s="1090"/>
      <c r="EH429" s="1090"/>
      <c r="EI429" s="1090"/>
      <c r="EJ429" s="1090"/>
      <c r="EK429" s="1090"/>
      <c r="EL429" s="1193"/>
      <c r="EM429" s="1090"/>
      <c r="EN429" s="1090"/>
      <c r="EO429" s="1090"/>
      <c r="EP429" s="1090"/>
      <c r="EQ429" s="1090"/>
      <c r="ER429" s="1090"/>
      <c r="ES429" s="1090"/>
      <c r="ET429" s="1090"/>
      <c r="EU429" s="1090"/>
      <c r="EV429" s="1090"/>
      <c r="EW429" s="1090"/>
      <c r="EX429" s="1090"/>
      <c r="EY429" s="1090"/>
      <c r="EZ429" s="1090"/>
      <c r="FA429" s="1090"/>
      <c r="FB429" s="1090"/>
      <c r="FC429" s="1090"/>
      <c r="FD429" s="1090"/>
      <c r="FE429" s="1090"/>
      <c r="FF429" s="1194"/>
      <c r="FG429" s="1090"/>
      <c r="FH429" s="1090"/>
      <c r="FI429" s="1090"/>
      <c r="FJ429" s="1090"/>
      <c r="FK429" s="1090"/>
      <c r="FL429" s="1090"/>
      <c r="FM429" s="1090"/>
      <c r="FN429" s="1090"/>
      <c r="FO429" s="1090"/>
      <c r="FP429" s="1090"/>
      <c r="FQ429" s="1064"/>
      <c r="FR429" s="1064"/>
      <c r="FS429" s="1090"/>
      <c r="FT429" s="1090"/>
      <c r="FU429" s="1090"/>
      <c r="FV429" s="1090"/>
      <c r="FW429" s="1090"/>
      <c r="FX429" s="1090"/>
      <c r="FY429" s="1090"/>
      <c r="FZ429" s="1090"/>
      <c r="GA429" s="1090"/>
      <c r="GB429" s="1090"/>
      <c r="GC429" s="1090"/>
      <c r="GD429" s="1091"/>
      <c r="GE429" s="1091"/>
      <c r="GF429" s="1091"/>
      <c r="GG429" s="1091"/>
      <c r="GH429" s="1092"/>
      <c r="GI429" s="1195"/>
      <c r="GJ429" s="1091"/>
      <c r="GK429" s="1091"/>
      <c r="GL429" s="1091"/>
      <c r="GM429" s="1091"/>
      <c r="GN429" s="1091"/>
      <c r="GO429" s="1091"/>
      <c r="GP429" s="1087"/>
      <c r="GQ429" s="1087"/>
      <c r="GR429" s="1087"/>
      <c r="GS429" s="1087"/>
      <c r="GT429" s="1087"/>
      <c r="GU429" s="1087"/>
      <c r="GV429" s="1087"/>
      <c r="GW429" s="1087"/>
      <c r="GX429" s="1087"/>
      <c r="GY429" s="1087"/>
      <c r="GZ429" s="1087"/>
      <c r="HA429" s="1087"/>
      <c r="HB429" s="1087"/>
      <c r="HC429" s="1087"/>
      <c r="HD429" s="1087"/>
      <c r="HE429" s="1087"/>
      <c r="HF429" s="1087"/>
      <c r="HG429" s="1087"/>
      <c r="HH429" s="1087"/>
      <c r="HI429" s="1087"/>
      <c r="HJ429" s="1087"/>
      <c r="HK429" s="1087"/>
      <c r="HL429" s="1087"/>
      <c r="HM429" s="1087"/>
      <c r="HN429" s="1087"/>
      <c r="HO429" s="1087"/>
      <c r="HP429" s="1087"/>
      <c r="HQ429" s="1087"/>
      <c r="HR429" s="1087"/>
      <c r="HS429" s="1087"/>
      <c r="HT429" s="1087"/>
      <c r="HU429" s="1087"/>
      <c r="HV429" s="1087"/>
      <c r="HW429" s="1087"/>
      <c r="HX429" s="1087"/>
      <c r="HY429" s="1087"/>
      <c r="HZ429" s="1087"/>
      <c r="IA429" s="1087"/>
      <c r="IB429" s="1087"/>
      <c r="IC429" s="1087"/>
      <c r="ID429" s="1196"/>
      <c r="IE429" s="1196"/>
      <c r="IF429" s="1087"/>
      <c r="IG429" s="1197"/>
      <c r="IH429" s="1087"/>
      <c r="II429" s="1087"/>
      <c r="IJ429" s="1087"/>
      <c r="IK429" s="1087"/>
      <c r="IL429" s="1087"/>
      <c r="IM429" s="1087"/>
      <c r="IN429" s="1087"/>
      <c r="IO429" s="1087"/>
      <c r="IP429" s="1087"/>
      <c r="IQ429" s="1087"/>
      <c r="IR429" s="1087"/>
      <c r="IS429" s="1087"/>
      <c r="IT429" s="1087"/>
      <c r="IU429" s="1087"/>
      <c r="IV429" s="1087"/>
      <c r="IW429" s="1087"/>
      <c r="IX429" s="1087"/>
      <c r="IY429" s="1087"/>
      <c r="IZ429" s="1087"/>
      <c r="JA429" s="1087"/>
      <c r="JB429" s="1087"/>
      <c r="JC429" s="1087"/>
      <c r="JD429" s="1087"/>
      <c r="JE429" s="1087"/>
      <c r="JF429" s="1087"/>
      <c r="JG429" s="1087"/>
      <c r="JH429" s="1087"/>
      <c r="JI429" s="1087"/>
      <c r="JJ429" s="1087"/>
      <c r="JK429" s="1198"/>
    </row>
    <row r="430" spans="1:274" s="1093" customFormat="1" ht="18.95" hidden="1" customHeight="1">
      <c r="A430" s="1200"/>
      <c r="B430" s="1086"/>
      <c r="C430" s="1052"/>
      <c r="D430" s="1187"/>
      <c r="E430" s="1188"/>
      <c r="F430" s="1188"/>
      <c r="G430" s="1188"/>
      <c r="H430" s="1187"/>
      <c r="I430" s="1189"/>
      <c r="J430" s="1189"/>
      <c r="K430" s="1190"/>
      <c r="L430" s="1190"/>
      <c r="M430" s="1190"/>
      <c r="N430" s="1156"/>
      <c r="O430" s="1201"/>
      <c r="P430" s="1191"/>
      <c r="Q430" s="1156"/>
      <c r="R430" s="1156"/>
      <c r="S430" s="1156"/>
      <c r="T430" s="1156"/>
      <c r="U430" s="1156"/>
      <c r="V430" s="1156"/>
      <c r="W430" s="1156"/>
      <c r="X430" s="1156"/>
      <c r="Y430" s="1192"/>
      <c r="Z430" s="1192"/>
      <c r="AA430" s="1090"/>
      <c r="AB430" s="1090"/>
      <c r="AC430" s="1090"/>
      <c r="AD430" s="1090"/>
      <c r="AE430" s="1090"/>
      <c r="AF430" s="1090"/>
      <c r="AG430" s="1090"/>
      <c r="AH430" s="1090"/>
      <c r="AI430" s="1090"/>
      <c r="AJ430" s="1090"/>
      <c r="AK430" s="1090"/>
      <c r="AL430" s="1090"/>
      <c r="AM430" s="1090"/>
      <c r="AN430" s="1193"/>
      <c r="AO430" s="1090"/>
      <c r="AP430" s="1090"/>
      <c r="AQ430" s="1090"/>
      <c r="AR430" s="1090"/>
      <c r="AS430" s="1090"/>
      <c r="AT430" s="1090"/>
      <c r="AU430" s="1090"/>
      <c r="AV430" s="1090"/>
      <c r="AW430" s="1090"/>
      <c r="AX430" s="1090"/>
      <c r="AY430" s="1090"/>
      <c r="AZ430" s="1090"/>
      <c r="BA430" s="1090"/>
      <c r="BB430" s="1090"/>
      <c r="BC430" s="1090"/>
      <c r="BD430" s="1090"/>
      <c r="BE430" s="1090"/>
      <c r="BF430" s="1090"/>
      <c r="BG430" s="1090"/>
      <c r="BH430" s="1090"/>
      <c r="BI430" s="1090"/>
      <c r="BJ430" s="1090"/>
      <c r="BK430" s="1090"/>
      <c r="BL430" s="1090"/>
      <c r="BM430" s="1090"/>
      <c r="BN430" s="1090"/>
      <c r="BO430" s="1090"/>
      <c r="BP430" s="1090"/>
      <c r="BQ430" s="1090"/>
      <c r="BR430" s="1090"/>
      <c r="BS430" s="1090"/>
      <c r="BT430" s="1090"/>
      <c r="BU430" s="1090"/>
      <c r="BV430" s="1090"/>
      <c r="BW430" s="1090"/>
      <c r="BX430" s="1090"/>
      <c r="BY430" s="1090"/>
      <c r="BZ430" s="1090"/>
      <c r="CA430" s="1090"/>
      <c r="CB430" s="1090"/>
      <c r="CC430" s="1090"/>
      <c r="CD430" s="1090"/>
      <c r="CE430" s="1090"/>
      <c r="CF430" s="1090"/>
      <c r="CG430" s="1090"/>
      <c r="CH430" s="1090"/>
      <c r="CI430" s="1090"/>
      <c r="CJ430" s="1090"/>
      <c r="CK430" s="1090"/>
      <c r="CL430" s="1090"/>
      <c r="CM430" s="1090"/>
      <c r="CN430" s="1090"/>
      <c r="CO430" s="1090"/>
      <c r="CP430" s="1090"/>
      <c r="CQ430" s="1090"/>
      <c r="CR430" s="1090"/>
      <c r="CS430" s="1090"/>
      <c r="CT430" s="1090"/>
      <c r="CU430" s="1090"/>
      <c r="CV430" s="1090"/>
      <c r="CW430" s="1090"/>
      <c r="CX430" s="1090"/>
      <c r="CY430" s="1090"/>
      <c r="CZ430" s="1090"/>
      <c r="DA430" s="1090"/>
      <c r="DB430" s="1090"/>
      <c r="DC430" s="1090"/>
      <c r="DD430" s="1090"/>
      <c r="DE430" s="1090"/>
      <c r="DF430" s="1090"/>
      <c r="DG430" s="1090"/>
      <c r="DH430" s="1090"/>
      <c r="DI430" s="1090"/>
      <c r="DJ430" s="1090"/>
      <c r="DK430" s="1193"/>
      <c r="DL430" s="1090"/>
      <c r="DM430" s="1090"/>
      <c r="DN430" s="1090"/>
      <c r="DO430" s="1090"/>
      <c r="DP430" s="1090"/>
      <c r="DQ430" s="1090"/>
      <c r="DR430" s="1090"/>
      <c r="DS430" s="1090"/>
      <c r="DT430" s="1090"/>
      <c r="DU430" s="1090"/>
      <c r="DV430" s="1090"/>
      <c r="DW430" s="1090"/>
      <c r="DX430" s="1090"/>
      <c r="DY430" s="1090"/>
      <c r="DZ430" s="1090"/>
      <c r="EA430" s="1090"/>
      <c r="EB430" s="1090"/>
      <c r="EC430" s="1090"/>
      <c r="ED430" s="1090"/>
      <c r="EE430" s="1090"/>
      <c r="EF430" s="1090"/>
      <c r="EG430" s="1090"/>
      <c r="EH430" s="1090"/>
      <c r="EI430" s="1090"/>
      <c r="EJ430" s="1090"/>
      <c r="EK430" s="1090"/>
      <c r="EL430" s="1193"/>
      <c r="EM430" s="1090"/>
      <c r="EN430" s="1090"/>
      <c r="EO430" s="1090"/>
      <c r="EP430" s="1090"/>
      <c r="EQ430" s="1090"/>
      <c r="ER430" s="1090"/>
      <c r="ES430" s="1090"/>
      <c r="ET430" s="1090"/>
      <c r="EU430" s="1090"/>
      <c r="EV430" s="1090"/>
      <c r="EW430" s="1090"/>
      <c r="EX430" s="1090"/>
      <c r="EY430" s="1090"/>
      <c r="EZ430" s="1090"/>
      <c r="FA430" s="1090"/>
      <c r="FB430" s="1090"/>
      <c r="FC430" s="1090"/>
      <c r="FD430" s="1090"/>
      <c r="FE430" s="1090"/>
      <c r="FF430" s="1194"/>
      <c r="FG430" s="1090"/>
      <c r="FH430" s="1090"/>
      <c r="FI430" s="1090"/>
      <c r="FJ430" s="1090"/>
      <c r="FK430" s="1090"/>
      <c r="FL430" s="1090"/>
      <c r="FM430" s="1090"/>
      <c r="FN430" s="1090"/>
      <c r="FO430" s="1090"/>
      <c r="FP430" s="1090"/>
      <c r="FQ430" s="1064"/>
      <c r="FR430" s="1064"/>
      <c r="FS430" s="1090"/>
      <c r="FT430" s="1090"/>
      <c r="FU430" s="1090"/>
      <c r="FV430" s="1090"/>
      <c r="FW430" s="1090"/>
      <c r="FX430" s="1090"/>
      <c r="FY430" s="1090"/>
      <c r="FZ430" s="1090"/>
      <c r="GA430" s="1090"/>
      <c r="GB430" s="1090"/>
      <c r="GC430" s="1090"/>
      <c r="GD430" s="1091"/>
      <c r="GE430" s="1091"/>
      <c r="GF430" s="1091"/>
      <c r="GG430" s="1091"/>
      <c r="GH430" s="1092"/>
      <c r="GI430" s="1195"/>
      <c r="GJ430" s="1091"/>
      <c r="GK430" s="1091"/>
      <c r="GL430" s="1091"/>
      <c r="GM430" s="1091"/>
      <c r="GN430" s="1091"/>
      <c r="GO430" s="1091"/>
      <c r="GP430" s="1087"/>
      <c r="GQ430" s="1087"/>
      <c r="GR430" s="1087"/>
      <c r="GS430" s="1087"/>
      <c r="GT430" s="1087"/>
      <c r="GU430" s="1087"/>
      <c r="GV430" s="1087"/>
      <c r="GW430" s="1087"/>
      <c r="GX430" s="1087"/>
      <c r="GY430" s="1087"/>
      <c r="GZ430" s="1087"/>
      <c r="HA430" s="1087"/>
      <c r="HB430" s="1087"/>
      <c r="HC430" s="1087"/>
      <c r="HD430" s="1087"/>
      <c r="HE430" s="1087"/>
      <c r="HF430" s="1087"/>
      <c r="HG430" s="1087"/>
      <c r="HH430" s="1087"/>
      <c r="HI430" s="1087"/>
      <c r="HJ430" s="1087"/>
      <c r="HK430" s="1087"/>
      <c r="HL430" s="1087"/>
      <c r="HM430" s="1087"/>
      <c r="HN430" s="1087"/>
      <c r="HO430" s="1087"/>
      <c r="HP430" s="1087"/>
      <c r="HQ430" s="1087"/>
      <c r="HR430" s="1087"/>
      <c r="HS430" s="1087"/>
      <c r="HT430" s="1087"/>
      <c r="HU430" s="1087"/>
      <c r="HV430" s="1087"/>
      <c r="HW430" s="1087"/>
      <c r="HX430" s="1087"/>
      <c r="HY430" s="1087"/>
      <c r="HZ430" s="1087"/>
      <c r="IA430" s="1087"/>
      <c r="IB430" s="1087"/>
      <c r="IC430" s="1087"/>
      <c r="ID430" s="1196"/>
      <c r="IE430" s="1196"/>
      <c r="IF430" s="1087"/>
      <c r="IG430" s="1197"/>
      <c r="IH430" s="1087"/>
      <c r="II430" s="1087"/>
      <c r="IJ430" s="1087"/>
      <c r="IK430" s="1087"/>
      <c r="IL430" s="1087"/>
      <c r="IM430" s="1087"/>
      <c r="IN430" s="1087"/>
      <c r="IO430" s="1087"/>
      <c r="IP430" s="1087"/>
      <c r="IQ430" s="1087"/>
      <c r="IR430" s="1087"/>
      <c r="IS430" s="1087"/>
      <c r="IT430" s="1087"/>
      <c r="IU430" s="1087"/>
      <c r="IV430" s="1087"/>
      <c r="IW430" s="1087"/>
      <c r="IX430" s="1087"/>
      <c r="IY430" s="1087"/>
      <c r="IZ430" s="1087"/>
      <c r="JA430" s="1087"/>
      <c r="JB430" s="1087"/>
      <c r="JC430" s="1087"/>
      <c r="JD430" s="1087"/>
      <c r="JE430" s="1087"/>
      <c r="JF430" s="1087"/>
      <c r="JG430" s="1087"/>
      <c r="JH430" s="1087"/>
      <c r="JI430" s="1087"/>
      <c r="JJ430" s="1087"/>
      <c r="JK430" s="1198"/>
    </row>
    <row r="431" spans="1:274" s="1093" customFormat="1" ht="18.95" hidden="1" customHeight="1">
      <c r="A431" s="1200"/>
      <c r="B431" s="1086"/>
      <c r="C431" s="1052"/>
      <c r="D431" s="1187"/>
      <c r="E431" s="1188"/>
      <c r="F431" s="1188"/>
      <c r="G431" s="1188"/>
      <c r="H431" s="1187"/>
      <c r="I431" s="1189"/>
      <c r="J431" s="1189"/>
      <c r="K431" s="1190"/>
      <c r="L431" s="1190"/>
      <c r="M431" s="1190"/>
      <c r="N431" s="1156"/>
      <c r="O431" s="1201"/>
      <c r="P431" s="1191"/>
      <c r="Q431" s="1156"/>
      <c r="R431" s="1156"/>
      <c r="S431" s="1156"/>
      <c r="T431" s="1156"/>
      <c r="U431" s="1156"/>
      <c r="V431" s="1156"/>
      <c r="W431" s="1156"/>
      <c r="X431" s="1156"/>
      <c r="Y431" s="1192"/>
      <c r="Z431" s="1192"/>
      <c r="AA431" s="1090"/>
      <c r="AB431" s="1090"/>
      <c r="AC431" s="1090"/>
      <c r="AD431" s="1090"/>
      <c r="AE431" s="1090"/>
      <c r="AF431" s="1090"/>
      <c r="AG431" s="1090"/>
      <c r="AH431" s="1090"/>
      <c r="AI431" s="1090"/>
      <c r="AJ431" s="1090"/>
      <c r="AK431" s="1090"/>
      <c r="AL431" s="1090"/>
      <c r="AM431" s="1090"/>
      <c r="AN431" s="1193"/>
      <c r="AO431" s="1090"/>
      <c r="AP431" s="1090"/>
      <c r="AQ431" s="1090"/>
      <c r="AR431" s="1090"/>
      <c r="AS431" s="1090"/>
      <c r="AT431" s="1090"/>
      <c r="AU431" s="1090"/>
      <c r="AV431" s="1090"/>
      <c r="AW431" s="1090"/>
      <c r="AX431" s="1090"/>
      <c r="AY431" s="1090"/>
      <c r="AZ431" s="1090"/>
      <c r="BA431" s="1090"/>
      <c r="BB431" s="1090"/>
      <c r="BC431" s="1090"/>
      <c r="BD431" s="1090"/>
      <c r="BE431" s="1090"/>
      <c r="BF431" s="1090"/>
      <c r="BG431" s="1090"/>
      <c r="BH431" s="1090"/>
      <c r="BI431" s="1090"/>
      <c r="BJ431" s="1090"/>
      <c r="BK431" s="1090"/>
      <c r="BL431" s="1090"/>
      <c r="BM431" s="1090"/>
      <c r="BN431" s="1090"/>
      <c r="BO431" s="1090"/>
      <c r="BP431" s="1090"/>
      <c r="BQ431" s="1090"/>
      <c r="BR431" s="1090"/>
      <c r="BS431" s="1090"/>
      <c r="BT431" s="1090"/>
      <c r="BU431" s="1090"/>
      <c r="BV431" s="1090"/>
      <c r="BW431" s="1090"/>
      <c r="BX431" s="1090"/>
      <c r="BY431" s="1090"/>
      <c r="BZ431" s="1090"/>
      <c r="CA431" s="1090"/>
      <c r="CB431" s="1090"/>
      <c r="CC431" s="1090"/>
      <c r="CD431" s="1090"/>
      <c r="CE431" s="1090"/>
      <c r="CF431" s="1090"/>
      <c r="CG431" s="1090"/>
      <c r="CH431" s="1090"/>
      <c r="CI431" s="1090"/>
      <c r="CJ431" s="1090"/>
      <c r="CK431" s="1090"/>
      <c r="CL431" s="1090"/>
      <c r="CM431" s="1090"/>
      <c r="CN431" s="1090"/>
      <c r="CO431" s="1090"/>
      <c r="CP431" s="1090"/>
      <c r="CQ431" s="1090"/>
      <c r="CR431" s="1090"/>
      <c r="CS431" s="1090"/>
      <c r="CT431" s="1090"/>
      <c r="CU431" s="1090"/>
      <c r="CV431" s="1090"/>
      <c r="CW431" s="1090"/>
      <c r="CX431" s="1090"/>
      <c r="CY431" s="1090"/>
      <c r="CZ431" s="1090"/>
      <c r="DA431" s="1090"/>
      <c r="DB431" s="1090"/>
      <c r="DC431" s="1090"/>
      <c r="DD431" s="1090"/>
      <c r="DE431" s="1090"/>
      <c r="DF431" s="1090"/>
      <c r="DG431" s="1090"/>
      <c r="DH431" s="1090"/>
      <c r="DI431" s="1090"/>
      <c r="DJ431" s="1090"/>
      <c r="DK431" s="1193"/>
      <c r="DL431" s="1090"/>
      <c r="DM431" s="1090"/>
      <c r="DN431" s="1090"/>
      <c r="DO431" s="1090"/>
      <c r="DP431" s="1090"/>
      <c r="DQ431" s="1090"/>
      <c r="DR431" s="1090"/>
      <c r="DS431" s="1090"/>
      <c r="DT431" s="1090"/>
      <c r="DU431" s="1090"/>
      <c r="DV431" s="1090"/>
      <c r="DW431" s="1090"/>
      <c r="DX431" s="1090"/>
      <c r="DY431" s="1090"/>
      <c r="DZ431" s="1090"/>
      <c r="EA431" s="1090"/>
      <c r="EB431" s="1090"/>
      <c r="EC431" s="1090"/>
      <c r="ED431" s="1090"/>
      <c r="EE431" s="1090"/>
      <c r="EF431" s="1090"/>
      <c r="EG431" s="1090"/>
      <c r="EH431" s="1090"/>
      <c r="EI431" s="1090"/>
      <c r="EJ431" s="1090"/>
      <c r="EK431" s="1090"/>
      <c r="EL431" s="1193"/>
      <c r="EM431" s="1090"/>
      <c r="EN431" s="1090"/>
      <c r="EO431" s="1090"/>
      <c r="EP431" s="1090"/>
      <c r="EQ431" s="1090"/>
      <c r="ER431" s="1090"/>
      <c r="ES431" s="1090"/>
      <c r="ET431" s="1090"/>
      <c r="EU431" s="1090"/>
      <c r="EV431" s="1090"/>
      <c r="EW431" s="1090"/>
      <c r="EX431" s="1090"/>
      <c r="EY431" s="1090"/>
      <c r="EZ431" s="1090"/>
      <c r="FA431" s="1090"/>
      <c r="FB431" s="1090"/>
      <c r="FC431" s="1090"/>
      <c r="FD431" s="1090"/>
      <c r="FE431" s="1090"/>
      <c r="FF431" s="1194"/>
      <c r="FG431" s="1090"/>
      <c r="FH431" s="1090"/>
      <c r="FI431" s="1090"/>
      <c r="FJ431" s="1090"/>
      <c r="FK431" s="1090"/>
      <c r="FL431" s="1090"/>
      <c r="FM431" s="1090"/>
      <c r="FN431" s="1090"/>
      <c r="FO431" s="1090"/>
      <c r="FP431" s="1090"/>
      <c r="FQ431" s="1064"/>
      <c r="FR431" s="1064"/>
      <c r="FS431" s="1090"/>
      <c r="FT431" s="1090"/>
      <c r="FU431" s="1090"/>
      <c r="FV431" s="1090"/>
      <c r="FW431" s="1090"/>
      <c r="FX431" s="1090"/>
      <c r="FY431" s="1090"/>
      <c r="FZ431" s="1090"/>
      <c r="GA431" s="1090"/>
      <c r="GB431" s="1090"/>
      <c r="GC431" s="1090"/>
      <c r="GD431" s="1091"/>
      <c r="GE431" s="1091"/>
      <c r="GF431" s="1091"/>
      <c r="GG431" s="1091"/>
      <c r="GH431" s="1092"/>
      <c r="GI431" s="1196"/>
      <c r="GJ431" s="1091"/>
      <c r="GK431" s="1091"/>
      <c r="GL431" s="1091"/>
      <c r="GM431" s="1091"/>
      <c r="GN431" s="1091"/>
      <c r="GO431" s="1091"/>
      <c r="GP431" s="1087"/>
      <c r="GQ431" s="1087"/>
      <c r="GR431" s="1087"/>
      <c r="GS431" s="1087"/>
      <c r="GT431" s="1087"/>
      <c r="GU431" s="1087"/>
      <c r="GV431" s="1087"/>
      <c r="GW431" s="1087"/>
      <c r="GX431" s="1087"/>
      <c r="GY431" s="1087"/>
      <c r="GZ431" s="1087"/>
      <c r="HA431" s="1087"/>
      <c r="HB431" s="1087"/>
      <c r="HC431" s="1087"/>
      <c r="HD431" s="1087"/>
      <c r="HE431" s="1087"/>
      <c r="HF431" s="1087"/>
      <c r="HG431" s="1087"/>
      <c r="HH431" s="1087"/>
      <c r="HI431" s="1087"/>
      <c r="HJ431" s="1087"/>
      <c r="HK431" s="1087"/>
      <c r="HL431" s="1087"/>
      <c r="HM431" s="1087"/>
      <c r="HN431" s="1087"/>
      <c r="HO431" s="1087"/>
      <c r="HP431" s="1087"/>
      <c r="HQ431" s="1087"/>
      <c r="HR431" s="1087"/>
      <c r="HS431" s="1087"/>
      <c r="HT431" s="1087"/>
      <c r="HU431" s="1087"/>
      <c r="HV431" s="1087"/>
      <c r="HW431" s="1087"/>
      <c r="HX431" s="1087"/>
      <c r="HY431" s="1087"/>
      <c r="HZ431" s="1087"/>
      <c r="IA431" s="1087"/>
      <c r="IB431" s="1087"/>
      <c r="IC431" s="1087"/>
      <c r="ID431" s="1196"/>
      <c r="IE431" s="1196"/>
      <c r="IF431" s="1087"/>
      <c r="IG431" s="1197"/>
      <c r="IH431" s="1087"/>
      <c r="II431" s="1087"/>
      <c r="IJ431" s="1087"/>
      <c r="IK431" s="1087"/>
      <c r="IL431" s="1087"/>
      <c r="IM431" s="1087"/>
      <c r="IN431" s="1087"/>
      <c r="IO431" s="1087"/>
      <c r="IP431" s="1087"/>
      <c r="IQ431" s="1087"/>
      <c r="IR431" s="1087"/>
      <c r="IS431" s="1087"/>
      <c r="IT431" s="1087"/>
      <c r="IU431" s="1087"/>
      <c r="IV431" s="1087"/>
      <c r="IW431" s="1087"/>
      <c r="IX431" s="1087"/>
      <c r="IY431" s="1087"/>
      <c r="IZ431" s="1087"/>
      <c r="JA431" s="1087"/>
      <c r="JB431" s="1087"/>
      <c r="JC431" s="1087"/>
      <c r="JD431" s="1087"/>
      <c r="JE431" s="1087"/>
      <c r="JF431" s="1087"/>
      <c r="JG431" s="1087"/>
      <c r="JH431" s="1087"/>
      <c r="JI431" s="1087"/>
      <c r="JJ431" s="1087"/>
      <c r="JK431" s="1198"/>
    </row>
    <row r="432" spans="1:274" s="1206" customFormat="1" ht="18.95" hidden="1" customHeight="1">
      <c r="A432" s="1202" t="s">
        <v>5080</v>
      </c>
      <c r="B432" s="1203">
        <f>SUM(B425:B431)</f>
        <v>0</v>
      </c>
      <c r="C432" s="1203">
        <f>C423</f>
        <v>0</v>
      </c>
      <c r="D432" s="1203"/>
      <c r="E432" s="1204">
        <f>E431</f>
        <v>0</v>
      </c>
      <c r="F432" s="1204"/>
      <c r="G432" s="1204"/>
      <c r="H432" s="1205">
        <f>H424</f>
        <v>0</v>
      </c>
      <c r="I432" s="1205">
        <f t="shared" ref="I432:P432" si="65">I424</f>
        <v>0</v>
      </c>
      <c r="J432" s="1205">
        <f t="shared" si="65"/>
        <v>0</v>
      </c>
      <c r="K432" s="1205">
        <f t="shared" si="65"/>
        <v>0</v>
      </c>
      <c r="L432" s="1205">
        <f t="shared" si="65"/>
        <v>0</v>
      </c>
      <c r="M432" s="1205">
        <f t="shared" si="65"/>
        <v>0</v>
      </c>
      <c r="N432" s="1205">
        <f t="shared" si="65"/>
        <v>0</v>
      </c>
      <c r="O432" s="1205">
        <f t="shared" si="65"/>
        <v>0</v>
      </c>
      <c r="P432" s="1205">
        <f t="shared" si="65"/>
        <v>0</v>
      </c>
      <c r="Q432" s="1205">
        <f>SUM(Q425:Q431)</f>
        <v>0</v>
      </c>
      <c r="R432" s="1205">
        <f t="shared" ref="R432:CD432" si="66">SUM(R425:R431)</f>
        <v>0</v>
      </c>
      <c r="S432" s="1205">
        <f t="shared" si="66"/>
        <v>0</v>
      </c>
      <c r="T432" s="1205">
        <f t="shared" si="66"/>
        <v>0</v>
      </c>
      <c r="U432" s="1205">
        <f t="shared" si="66"/>
        <v>0</v>
      </c>
      <c r="V432" s="1205">
        <f t="shared" si="66"/>
        <v>0</v>
      </c>
      <c r="W432" s="1205">
        <f t="shared" si="66"/>
        <v>0</v>
      </c>
      <c r="X432" s="1205">
        <f t="shared" si="66"/>
        <v>0</v>
      </c>
      <c r="Y432" s="1205">
        <f t="shared" si="66"/>
        <v>0</v>
      </c>
      <c r="Z432" s="1205">
        <f t="shared" si="66"/>
        <v>0</v>
      </c>
      <c r="AA432" s="1205">
        <f t="shared" si="66"/>
        <v>0</v>
      </c>
      <c r="AB432" s="1205">
        <f t="shared" si="66"/>
        <v>0</v>
      </c>
      <c r="AC432" s="1205">
        <f t="shared" si="66"/>
        <v>0</v>
      </c>
      <c r="AD432" s="1205">
        <f t="shared" si="66"/>
        <v>0</v>
      </c>
      <c r="AE432" s="1205">
        <f t="shared" si="66"/>
        <v>0</v>
      </c>
      <c r="AF432" s="1205">
        <f t="shared" si="66"/>
        <v>0</v>
      </c>
      <c r="AG432" s="1205">
        <f t="shared" si="66"/>
        <v>0</v>
      </c>
      <c r="AH432" s="1205">
        <f t="shared" si="66"/>
        <v>0</v>
      </c>
      <c r="AI432" s="1205">
        <f t="shared" si="66"/>
        <v>0</v>
      </c>
      <c r="AJ432" s="1205">
        <f t="shared" si="66"/>
        <v>0</v>
      </c>
      <c r="AK432" s="1205">
        <f t="shared" si="66"/>
        <v>0</v>
      </c>
      <c r="AL432" s="1205">
        <f t="shared" si="66"/>
        <v>0</v>
      </c>
      <c r="AM432" s="1205">
        <f t="shared" si="66"/>
        <v>0</v>
      </c>
      <c r="AN432" s="1205">
        <f t="shared" si="66"/>
        <v>0</v>
      </c>
      <c r="AO432" s="1205">
        <f t="shared" si="66"/>
        <v>0</v>
      </c>
      <c r="AP432" s="1205">
        <f t="shared" si="66"/>
        <v>0</v>
      </c>
      <c r="AQ432" s="1205">
        <f t="shared" si="66"/>
        <v>0</v>
      </c>
      <c r="AR432" s="1205">
        <f t="shared" si="66"/>
        <v>0</v>
      </c>
      <c r="AS432" s="1205">
        <f t="shared" si="66"/>
        <v>0</v>
      </c>
      <c r="AT432" s="1205">
        <f t="shared" si="66"/>
        <v>0</v>
      </c>
      <c r="AU432" s="1205">
        <f t="shared" si="66"/>
        <v>0</v>
      </c>
      <c r="AV432" s="1205">
        <f t="shared" si="66"/>
        <v>0</v>
      </c>
      <c r="AW432" s="1205">
        <f t="shared" si="66"/>
        <v>0</v>
      </c>
      <c r="AX432" s="1205">
        <f t="shared" si="66"/>
        <v>0</v>
      </c>
      <c r="AY432" s="1205">
        <f t="shared" si="66"/>
        <v>0</v>
      </c>
      <c r="AZ432" s="1205">
        <f t="shared" si="66"/>
        <v>0</v>
      </c>
      <c r="BA432" s="1205">
        <f t="shared" si="66"/>
        <v>0</v>
      </c>
      <c r="BB432" s="1205">
        <f t="shared" si="66"/>
        <v>0</v>
      </c>
      <c r="BC432" s="1205">
        <f t="shared" si="66"/>
        <v>0</v>
      </c>
      <c r="BD432" s="1205">
        <f t="shared" si="66"/>
        <v>0</v>
      </c>
      <c r="BE432" s="1205">
        <f t="shared" si="66"/>
        <v>0</v>
      </c>
      <c r="BF432" s="1205">
        <f t="shared" si="66"/>
        <v>0</v>
      </c>
      <c r="BG432" s="1205">
        <f t="shared" si="66"/>
        <v>0</v>
      </c>
      <c r="BH432" s="1205">
        <f t="shared" si="66"/>
        <v>0</v>
      </c>
      <c r="BI432" s="1205">
        <f t="shared" si="66"/>
        <v>0</v>
      </c>
      <c r="BJ432" s="1205">
        <f t="shared" si="66"/>
        <v>0</v>
      </c>
      <c r="BK432" s="1205">
        <f t="shared" si="66"/>
        <v>0</v>
      </c>
      <c r="BL432" s="1205">
        <f t="shared" si="66"/>
        <v>0</v>
      </c>
      <c r="BM432" s="1205">
        <f t="shared" si="66"/>
        <v>0</v>
      </c>
      <c r="BN432" s="1205">
        <f t="shared" si="66"/>
        <v>0</v>
      </c>
      <c r="BO432" s="1205">
        <f t="shared" si="66"/>
        <v>0</v>
      </c>
      <c r="BP432" s="1205">
        <f t="shared" si="66"/>
        <v>0</v>
      </c>
      <c r="BQ432" s="1205">
        <f t="shared" si="66"/>
        <v>0</v>
      </c>
      <c r="BR432" s="1205">
        <f t="shared" si="66"/>
        <v>0</v>
      </c>
      <c r="BS432" s="1205">
        <f t="shared" si="66"/>
        <v>0</v>
      </c>
      <c r="BT432" s="1205">
        <f t="shared" si="66"/>
        <v>0</v>
      </c>
      <c r="BU432" s="1205">
        <f t="shared" si="66"/>
        <v>0</v>
      </c>
      <c r="BV432" s="1205">
        <f t="shared" si="66"/>
        <v>0</v>
      </c>
      <c r="BW432" s="1205">
        <f t="shared" si="66"/>
        <v>0</v>
      </c>
      <c r="BX432" s="1205">
        <f t="shared" si="66"/>
        <v>0</v>
      </c>
      <c r="BY432" s="1205">
        <f t="shared" si="66"/>
        <v>0</v>
      </c>
      <c r="BZ432" s="1205">
        <f t="shared" si="66"/>
        <v>0</v>
      </c>
      <c r="CA432" s="1205">
        <f t="shared" si="66"/>
        <v>0</v>
      </c>
      <c r="CB432" s="1205">
        <f t="shared" si="66"/>
        <v>0</v>
      </c>
      <c r="CC432" s="1205">
        <f t="shared" si="66"/>
        <v>0</v>
      </c>
      <c r="CD432" s="1205">
        <f t="shared" si="66"/>
        <v>0</v>
      </c>
      <c r="CE432" s="1205">
        <f t="shared" ref="CE432:EP432" si="67">SUM(CE425:CE431)</f>
        <v>0</v>
      </c>
      <c r="CF432" s="1205">
        <f t="shared" si="67"/>
        <v>0</v>
      </c>
      <c r="CG432" s="1205">
        <f t="shared" si="67"/>
        <v>0</v>
      </c>
      <c r="CH432" s="1205">
        <f t="shared" si="67"/>
        <v>0</v>
      </c>
      <c r="CI432" s="1205">
        <f t="shared" si="67"/>
        <v>0</v>
      </c>
      <c r="CJ432" s="1205">
        <f t="shared" si="67"/>
        <v>0</v>
      </c>
      <c r="CK432" s="1205">
        <f t="shared" si="67"/>
        <v>0</v>
      </c>
      <c r="CL432" s="1205">
        <f t="shared" si="67"/>
        <v>0</v>
      </c>
      <c r="CM432" s="1205">
        <f t="shared" si="67"/>
        <v>0</v>
      </c>
      <c r="CN432" s="1205">
        <f t="shared" si="67"/>
        <v>0</v>
      </c>
      <c r="CO432" s="1205">
        <f t="shared" si="67"/>
        <v>0</v>
      </c>
      <c r="CP432" s="1205">
        <f t="shared" si="67"/>
        <v>0</v>
      </c>
      <c r="CQ432" s="1205">
        <f t="shared" si="67"/>
        <v>0</v>
      </c>
      <c r="CR432" s="1205">
        <f t="shared" si="67"/>
        <v>0</v>
      </c>
      <c r="CS432" s="1205">
        <f t="shared" si="67"/>
        <v>0</v>
      </c>
      <c r="CT432" s="1205">
        <f t="shared" si="67"/>
        <v>0</v>
      </c>
      <c r="CU432" s="1205">
        <f t="shared" si="67"/>
        <v>0</v>
      </c>
      <c r="CV432" s="1205">
        <f t="shared" si="67"/>
        <v>0</v>
      </c>
      <c r="CW432" s="1205">
        <f t="shared" si="67"/>
        <v>0</v>
      </c>
      <c r="CX432" s="1205">
        <f t="shared" si="67"/>
        <v>0</v>
      </c>
      <c r="CY432" s="1205">
        <f t="shared" si="67"/>
        <v>0</v>
      </c>
      <c r="CZ432" s="1205">
        <f t="shared" si="67"/>
        <v>0</v>
      </c>
      <c r="DA432" s="1205">
        <f t="shared" si="67"/>
        <v>0</v>
      </c>
      <c r="DB432" s="1205">
        <f t="shared" si="67"/>
        <v>0</v>
      </c>
      <c r="DC432" s="1205">
        <f t="shared" si="67"/>
        <v>0</v>
      </c>
      <c r="DD432" s="1205">
        <f t="shared" si="67"/>
        <v>0</v>
      </c>
      <c r="DE432" s="1205">
        <f t="shared" si="67"/>
        <v>0</v>
      </c>
      <c r="DF432" s="1205">
        <f t="shared" si="67"/>
        <v>0</v>
      </c>
      <c r="DG432" s="1205">
        <f t="shared" si="67"/>
        <v>0</v>
      </c>
      <c r="DH432" s="1205">
        <f t="shared" si="67"/>
        <v>0</v>
      </c>
      <c r="DI432" s="1205">
        <f t="shared" si="67"/>
        <v>0</v>
      </c>
      <c r="DJ432" s="1205">
        <f t="shared" si="67"/>
        <v>0</v>
      </c>
      <c r="DK432" s="1205">
        <f t="shared" si="67"/>
        <v>0</v>
      </c>
      <c r="DL432" s="1205">
        <f t="shared" si="67"/>
        <v>0</v>
      </c>
      <c r="DM432" s="1205">
        <f t="shared" si="67"/>
        <v>0</v>
      </c>
      <c r="DN432" s="1205">
        <f t="shared" si="67"/>
        <v>0</v>
      </c>
      <c r="DO432" s="1205">
        <f t="shared" si="67"/>
        <v>0</v>
      </c>
      <c r="DP432" s="1205">
        <f t="shared" si="67"/>
        <v>0</v>
      </c>
      <c r="DQ432" s="1205">
        <f t="shared" si="67"/>
        <v>0</v>
      </c>
      <c r="DR432" s="1205">
        <f t="shared" si="67"/>
        <v>0</v>
      </c>
      <c r="DS432" s="1205">
        <f t="shared" si="67"/>
        <v>0</v>
      </c>
      <c r="DT432" s="1205">
        <f t="shared" si="67"/>
        <v>0</v>
      </c>
      <c r="DU432" s="1205">
        <f t="shared" si="67"/>
        <v>0</v>
      </c>
      <c r="DV432" s="1205">
        <f t="shared" si="67"/>
        <v>0</v>
      </c>
      <c r="DW432" s="1205">
        <f t="shared" si="67"/>
        <v>0</v>
      </c>
      <c r="DX432" s="1205">
        <f t="shared" si="67"/>
        <v>0</v>
      </c>
      <c r="DY432" s="1205">
        <f t="shared" si="67"/>
        <v>0</v>
      </c>
      <c r="DZ432" s="1205">
        <f t="shared" si="67"/>
        <v>0</v>
      </c>
      <c r="EA432" s="1205">
        <f t="shared" si="67"/>
        <v>0</v>
      </c>
      <c r="EB432" s="1205">
        <f t="shared" si="67"/>
        <v>0</v>
      </c>
      <c r="EC432" s="1205">
        <f t="shared" si="67"/>
        <v>0</v>
      </c>
      <c r="ED432" s="1205">
        <f t="shared" si="67"/>
        <v>0</v>
      </c>
      <c r="EE432" s="1205">
        <f t="shared" si="67"/>
        <v>0</v>
      </c>
      <c r="EF432" s="1205">
        <f t="shared" si="67"/>
        <v>0</v>
      </c>
      <c r="EG432" s="1205">
        <f t="shared" si="67"/>
        <v>0</v>
      </c>
      <c r="EH432" s="1205">
        <f t="shared" si="67"/>
        <v>0</v>
      </c>
      <c r="EI432" s="1205">
        <f t="shared" si="67"/>
        <v>0</v>
      </c>
      <c r="EJ432" s="1205">
        <f t="shared" si="67"/>
        <v>0</v>
      </c>
      <c r="EK432" s="1205">
        <f t="shared" si="67"/>
        <v>0</v>
      </c>
      <c r="EL432" s="1205">
        <f t="shared" si="67"/>
        <v>0</v>
      </c>
      <c r="EM432" s="1205">
        <f t="shared" si="67"/>
        <v>0</v>
      </c>
      <c r="EN432" s="1205">
        <f t="shared" si="67"/>
        <v>0</v>
      </c>
      <c r="EO432" s="1205">
        <f t="shared" si="67"/>
        <v>0</v>
      </c>
      <c r="EP432" s="1205">
        <f t="shared" si="67"/>
        <v>0</v>
      </c>
      <c r="EQ432" s="1205">
        <f t="shared" ref="EQ432:GV432" si="68">SUM(EQ425:EQ431)</f>
        <v>0</v>
      </c>
      <c r="ER432" s="1205"/>
      <c r="ES432" s="1205">
        <f t="shared" si="68"/>
        <v>0</v>
      </c>
      <c r="ET432" s="1205">
        <f t="shared" si="68"/>
        <v>0</v>
      </c>
      <c r="EU432" s="1205">
        <f t="shared" si="68"/>
        <v>0</v>
      </c>
      <c r="EV432" s="1205">
        <f t="shared" si="68"/>
        <v>0</v>
      </c>
      <c r="EW432" s="1205">
        <f t="shared" si="68"/>
        <v>0</v>
      </c>
      <c r="EX432" s="1205">
        <f t="shared" si="68"/>
        <v>0</v>
      </c>
      <c r="EY432" s="1205">
        <f t="shared" si="68"/>
        <v>0</v>
      </c>
      <c r="EZ432" s="1205">
        <f t="shared" si="68"/>
        <v>0</v>
      </c>
      <c r="FA432" s="1205">
        <f t="shared" si="68"/>
        <v>0</v>
      </c>
      <c r="FB432" s="1205">
        <f t="shared" si="68"/>
        <v>0</v>
      </c>
      <c r="FC432" s="1205">
        <f t="shared" si="68"/>
        <v>0</v>
      </c>
      <c r="FD432" s="1205">
        <f t="shared" si="68"/>
        <v>0</v>
      </c>
      <c r="FE432" s="1205">
        <f t="shared" si="68"/>
        <v>0</v>
      </c>
      <c r="FF432" s="1205">
        <f t="shared" si="68"/>
        <v>0</v>
      </c>
      <c r="FG432" s="1205">
        <f t="shared" si="68"/>
        <v>0</v>
      </c>
      <c r="FH432" s="1205">
        <f t="shared" si="68"/>
        <v>0</v>
      </c>
      <c r="FI432" s="1205">
        <f t="shared" si="68"/>
        <v>0</v>
      </c>
      <c r="FJ432" s="1205">
        <f t="shared" si="68"/>
        <v>0</v>
      </c>
      <c r="FK432" s="1205">
        <f t="shared" si="68"/>
        <v>0</v>
      </c>
      <c r="FL432" s="1205">
        <f t="shared" si="68"/>
        <v>0</v>
      </c>
      <c r="FM432" s="1205">
        <f t="shared" si="68"/>
        <v>0</v>
      </c>
      <c r="FN432" s="1205">
        <f t="shared" si="68"/>
        <v>0</v>
      </c>
      <c r="FO432" s="1205">
        <f t="shared" si="68"/>
        <v>0</v>
      </c>
      <c r="FP432" s="1205">
        <f t="shared" si="68"/>
        <v>0</v>
      </c>
      <c r="FQ432" s="1205">
        <f t="shared" si="68"/>
        <v>0</v>
      </c>
      <c r="FR432" s="1205">
        <f t="shared" si="68"/>
        <v>0</v>
      </c>
      <c r="FS432" s="1205">
        <f t="shared" si="68"/>
        <v>0</v>
      </c>
      <c r="FT432" s="1205">
        <f t="shared" si="68"/>
        <v>0</v>
      </c>
      <c r="FU432" s="1205">
        <f t="shared" si="68"/>
        <v>0</v>
      </c>
      <c r="FV432" s="1205">
        <f t="shared" si="68"/>
        <v>0</v>
      </c>
      <c r="FW432" s="1205">
        <f t="shared" si="68"/>
        <v>0</v>
      </c>
      <c r="FX432" s="1205">
        <f t="shared" si="68"/>
        <v>0</v>
      </c>
      <c r="FY432" s="1205">
        <f t="shared" si="68"/>
        <v>0</v>
      </c>
      <c r="FZ432" s="1205">
        <f t="shared" si="68"/>
        <v>0</v>
      </c>
      <c r="GA432" s="1205">
        <f t="shared" si="68"/>
        <v>0</v>
      </c>
      <c r="GB432" s="1205">
        <f t="shared" si="68"/>
        <v>0</v>
      </c>
      <c r="GC432" s="1205">
        <f t="shared" si="68"/>
        <v>0</v>
      </c>
      <c r="GD432" s="1205"/>
      <c r="GE432" s="1205">
        <f t="shared" si="68"/>
        <v>0</v>
      </c>
      <c r="GF432" s="1205">
        <f t="shared" si="68"/>
        <v>0</v>
      </c>
      <c r="GG432" s="1205">
        <f t="shared" si="68"/>
        <v>0</v>
      </c>
      <c r="GH432" s="1205">
        <f t="shared" si="68"/>
        <v>0</v>
      </c>
      <c r="GI432" s="1205">
        <f t="shared" si="68"/>
        <v>0</v>
      </c>
      <c r="GJ432" s="1205">
        <f t="shared" si="68"/>
        <v>0</v>
      </c>
      <c r="GK432" s="1205"/>
      <c r="GL432" s="1205">
        <f t="shared" si="68"/>
        <v>0</v>
      </c>
      <c r="GM432" s="1205"/>
      <c r="GN432" s="1205"/>
      <c r="GO432" s="1205">
        <f t="shared" si="68"/>
        <v>0</v>
      </c>
      <c r="GP432" s="1205">
        <f t="shared" si="68"/>
        <v>0</v>
      </c>
      <c r="GQ432" s="1205">
        <f t="shared" si="68"/>
        <v>0</v>
      </c>
      <c r="GR432" s="1205"/>
      <c r="GS432" s="1205">
        <f t="shared" si="68"/>
        <v>0</v>
      </c>
      <c r="GT432" s="1205">
        <f t="shared" si="68"/>
        <v>0</v>
      </c>
      <c r="GU432" s="1205">
        <f t="shared" si="68"/>
        <v>0</v>
      </c>
      <c r="GV432" s="1205">
        <f t="shared" si="68"/>
        <v>0</v>
      </c>
      <c r="GW432" s="1205"/>
      <c r="GX432" s="1205">
        <f t="shared" ref="GX432:JK432" si="69">SUM(GX425:GX431)</f>
        <v>0</v>
      </c>
      <c r="GY432" s="1205"/>
      <c r="GZ432" s="1205">
        <f t="shared" si="69"/>
        <v>0</v>
      </c>
      <c r="HA432" s="1205">
        <f t="shared" si="69"/>
        <v>0</v>
      </c>
      <c r="HB432" s="1205">
        <f t="shared" si="69"/>
        <v>0</v>
      </c>
      <c r="HC432" s="1205">
        <f t="shared" si="69"/>
        <v>0</v>
      </c>
      <c r="HD432" s="1205">
        <f t="shared" si="69"/>
        <v>0</v>
      </c>
      <c r="HE432" s="1205">
        <f t="shared" si="69"/>
        <v>0</v>
      </c>
      <c r="HF432" s="1205"/>
      <c r="HG432" s="1205">
        <f t="shared" si="69"/>
        <v>0</v>
      </c>
      <c r="HH432" s="1205">
        <f t="shared" si="69"/>
        <v>0</v>
      </c>
      <c r="HI432" s="1205">
        <f t="shared" si="69"/>
        <v>0</v>
      </c>
      <c r="HJ432" s="1205">
        <f t="shared" si="69"/>
        <v>0</v>
      </c>
      <c r="HK432" s="1205">
        <f t="shared" si="69"/>
        <v>0</v>
      </c>
      <c r="HL432" s="1205">
        <f t="shared" si="69"/>
        <v>0</v>
      </c>
      <c r="HM432" s="1205"/>
      <c r="HN432" s="1205"/>
      <c r="HO432" s="1205"/>
      <c r="HP432" s="1205"/>
      <c r="HQ432" s="1205"/>
      <c r="HR432" s="1205">
        <f t="shared" si="69"/>
        <v>0</v>
      </c>
      <c r="HS432" s="1205">
        <f t="shared" si="69"/>
        <v>0</v>
      </c>
      <c r="HT432" s="1205">
        <f t="shared" si="69"/>
        <v>0</v>
      </c>
      <c r="HU432" s="1205">
        <f t="shared" si="69"/>
        <v>0</v>
      </c>
      <c r="HV432" s="1205"/>
      <c r="HW432" s="1205">
        <f t="shared" si="69"/>
        <v>0</v>
      </c>
      <c r="HX432" s="1205">
        <f t="shared" si="69"/>
        <v>0</v>
      </c>
      <c r="HY432" s="1205">
        <f t="shared" si="69"/>
        <v>0</v>
      </c>
      <c r="HZ432" s="1205">
        <f t="shared" si="69"/>
        <v>0</v>
      </c>
      <c r="IA432" s="1205">
        <f t="shared" si="69"/>
        <v>0</v>
      </c>
      <c r="IB432" s="1205">
        <f t="shared" si="69"/>
        <v>0</v>
      </c>
      <c r="IC432" s="1205">
        <f t="shared" si="69"/>
        <v>0</v>
      </c>
      <c r="ID432" s="1205">
        <f t="shared" si="69"/>
        <v>0</v>
      </c>
      <c r="IE432" s="1205">
        <f t="shared" si="69"/>
        <v>0</v>
      </c>
      <c r="IF432" s="1205">
        <f t="shared" si="69"/>
        <v>0</v>
      </c>
      <c r="IG432" s="1205">
        <f t="shared" si="69"/>
        <v>0</v>
      </c>
      <c r="IH432" s="1205">
        <f t="shared" si="69"/>
        <v>0</v>
      </c>
      <c r="II432" s="1205">
        <f t="shared" si="69"/>
        <v>0</v>
      </c>
      <c r="IJ432" s="1205">
        <f t="shared" si="69"/>
        <v>0</v>
      </c>
      <c r="IK432" s="1205">
        <f t="shared" si="69"/>
        <v>0</v>
      </c>
      <c r="IL432" s="1205">
        <f t="shared" si="69"/>
        <v>0</v>
      </c>
      <c r="IM432" s="1205">
        <f t="shared" si="69"/>
        <v>0</v>
      </c>
      <c r="IN432" s="1205">
        <f t="shared" si="69"/>
        <v>0</v>
      </c>
      <c r="IO432" s="1205">
        <f t="shared" si="69"/>
        <v>0</v>
      </c>
      <c r="IP432" s="1205">
        <f t="shared" si="69"/>
        <v>0</v>
      </c>
      <c r="IQ432" s="1205">
        <f t="shared" si="69"/>
        <v>0</v>
      </c>
      <c r="IR432" s="1205">
        <f t="shared" si="69"/>
        <v>0</v>
      </c>
      <c r="IS432" s="1205">
        <f t="shared" si="69"/>
        <v>0</v>
      </c>
      <c r="IT432" s="1205">
        <f t="shared" si="69"/>
        <v>0</v>
      </c>
      <c r="IU432" s="1205">
        <f t="shared" si="69"/>
        <v>0</v>
      </c>
      <c r="IV432" s="1205">
        <f t="shared" si="69"/>
        <v>0</v>
      </c>
      <c r="IW432" s="1205"/>
      <c r="IX432" s="1205"/>
      <c r="IY432" s="1205">
        <f t="shared" si="69"/>
        <v>0</v>
      </c>
      <c r="IZ432" s="1205">
        <f t="shared" si="69"/>
        <v>0</v>
      </c>
      <c r="JA432" s="1205">
        <f t="shared" si="69"/>
        <v>0</v>
      </c>
      <c r="JB432" s="1205">
        <f t="shared" si="69"/>
        <v>0</v>
      </c>
      <c r="JC432" s="1205">
        <f t="shared" si="69"/>
        <v>0</v>
      </c>
      <c r="JD432" s="1205">
        <f t="shared" si="69"/>
        <v>0</v>
      </c>
      <c r="JE432" s="1205">
        <f t="shared" si="69"/>
        <v>0</v>
      </c>
      <c r="JF432" s="1205"/>
      <c r="JG432" s="1205"/>
      <c r="JH432" s="1205">
        <f t="shared" si="69"/>
        <v>0</v>
      </c>
      <c r="JI432" s="1205"/>
      <c r="JJ432" s="1205"/>
      <c r="JK432" s="1205">
        <f t="shared" si="69"/>
        <v>0</v>
      </c>
    </row>
    <row r="433" spans="1:271" ht="18.95" hidden="1" customHeight="1">
      <c r="A433" s="1182" t="s">
        <v>5085</v>
      </c>
      <c r="B433" s="1114"/>
      <c r="C433" s="1115"/>
      <c r="D433" s="1115"/>
      <c r="E433" s="1116"/>
      <c r="F433" s="1116"/>
      <c r="G433" s="1116"/>
      <c r="H433" s="1115"/>
      <c r="I433" s="1117"/>
      <c r="J433" s="1117"/>
      <c r="K433" s="1118"/>
      <c r="L433" s="1118"/>
      <c r="M433" s="1118"/>
      <c r="N433" s="1119"/>
      <c r="O433" s="1120"/>
      <c r="P433" s="1121"/>
      <c r="Q433" s="1119"/>
      <c r="R433" s="1119"/>
      <c r="S433" s="1119"/>
      <c r="T433" s="1119"/>
      <c r="U433" s="1119"/>
      <c r="V433" s="1119"/>
      <c r="W433" s="1044"/>
      <c r="X433" s="1119"/>
      <c r="Y433" s="1122"/>
      <c r="Z433" s="1122"/>
      <c r="AA433" s="1103"/>
      <c r="AB433" s="1103"/>
      <c r="AC433" s="1103"/>
      <c r="AD433" s="1103"/>
      <c r="AE433" s="1103"/>
      <c r="AF433" s="1103"/>
      <c r="AG433" s="1103"/>
      <c r="AH433" s="1103"/>
      <c r="AI433" s="1103"/>
      <c r="AJ433" s="1103"/>
      <c r="AK433" s="1103"/>
      <c r="AL433" s="1103"/>
      <c r="AM433" s="1103"/>
      <c r="AN433" s="1104"/>
      <c r="AO433" s="1103"/>
      <c r="AP433" s="1103"/>
      <c r="AQ433" s="1103"/>
      <c r="AR433" s="1103"/>
      <c r="AS433" s="1103"/>
      <c r="AT433" s="1103"/>
      <c r="AU433" s="1103"/>
      <c r="AV433" s="1103"/>
      <c r="AW433" s="1103"/>
      <c r="AX433" s="1103"/>
      <c r="AY433" s="1103"/>
      <c r="AZ433" s="1103"/>
      <c r="BA433" s="1103"/>
      <c r="BB433" s="1103"/>
      <c r="BC433" s="1103"/>
      <c r="BD433" s="1103"/>
      <c r="BE433" s="1103"/>
      <c r="BF433" s="1103"/>
      <c r="BG433" s="1103"/>
      <c r="BH433" s="1103"/>
      <c r="BI433" s="1103"/>
      <c r="BJ433" s="1103"/>
      <c r="BK433" s="1103"/>
      <c r="BL433" s="1103"/>
      <c r="BM433" s="1103"/>
      <c r="BN433" s="1103"/>
      <c r="BO433" s="1103"/>
      <c r="BP433" s="1103"/>
      <c r="BQ433" s="1103"/>
      <c r="BR433" s="1103"/>
      <c r="BS433" s="1103"/>
      <c r="BT433" s="1103"/>
      <c r="BU433" s="1103"/>
      <c r="BV433" s="1103"/>
      <c r="BW433" s="1103"/>
      <c r="BX433" s="1103"/>
      <c r="BY433" s="1103"/>
      <c r="BZ433" s="1103"/>
      <c r="CA433" s="1103"/>
      <c r="CB433" s="1103"/>
      <c r="CC433" s="1103"/>
      <c r="CD433" s="1103"/>
      <c r="CE433" s="1103"/>
      <c r="CF433" s="1103"/>
      <c r="CG433" s="1103"/>
      <c r="CH433" s="1103"/>
      <c r="CI433" s="1103"/>
      <c r="CJ433" s="1103"/>
      <c r="CK433" s="1103"/>
      <c r="CL433" s="1103"/>
      <c r="CM433" s="1103"/>
      <c r="CN433" s="1103"/>
      <c r="CO433" s="1103"/>
      <c r="CP433" s="1103"/>
      <c r="CQ433" s="1103"/>
      <c r="CR433" s="1103"/>
      <c r="CS433" s="1103"/>
      <c r="CT433" s="1103"/>
      <c r="CU433" s="1103"/>
      <c r="CV433" s="1103"/>
      <c r="CW433" s="1103"/>
      <c r="CX433" s="1103"/>
      <c r="CY433" s="1103"/>
      <c r="CZ433" s="1103"/>
      <c r="DA433" s="1103"/>
      <c r="DB433" s="1103"/>
      <c r="DC433" s="1103"/>
      <c r="DD433" s="1103"/>
      <c r="DE433" s="1103"/>
      <c r="DF433" s="1103"/>
      <c r="DG433" s="1103"/>
      <c r="DH433" s="1103"/>
      <c r="DI433" s="1103"/>
      <c r="DJ433" s="1103"/>
      <c r="DK433" s="1104"/>
      <c r="DL433" s="1103"/>
      <c r="DM433" s="1103"/>
      <c r="DN433" s="1103"/>
      <c r="DO433" s="1103"/>
      <c r="DP433" s="1103"/>
      <c r="DQ433" s="1103"/>
      <c r="DR433" s="1103"/>
      <c r="DS433" s="1103"/>
      <c r="DT433" s="1103"/>
      <c r="DU433" s="1103"/>
      <c r="DV433" s="1103"/>
      <c r="DW433" s="1103"/>
      <c r="DX433" s="1103"/>
      <c r="DY433" s="1103"/>
      <c r="DZ433" s="1103"/>
      <c r="EA433" s="1103"/>
      <c r="EB433" s="1103"/>
      <c r="EC433" s="1103"/>
      <c r="ED433" s="1103"/>
      <c r="EE433" s="1103"/>
      <c r="EF433" s="1103"/>
      <c r="EG433" s="1103"/>
      <c r="EH433" s="1103"/>
      <c r="EI433" s="1103"/>
      <c r="EJ433" s="1103"/>
      <c r="EK433" s="1103"/>
      <c r="EL433" s="1104"/>
      <c r="EM433" s="1103"/>
      <c r="EN433" s="1103"/>
      <c r="EO433" s="1103"/>
      <c r="EP433" s="1103"/>
      <c r="EQ433" s="1103"/>
      <c r="ER433" s="1103"/>
      <c r="ES433" s="1103"/>
      <c r="ET433" s="1103"/>
      <c r="EU433" s="1103"/>
      <c r="EV433" s="1103"/>
      <c r="EW433" s="1103"/>
      <c r="EX433" s="1103"/>
      <c r="EY433" s="1103"/>
      <c r="EZ433" s="1103"/>
      <c r="FA433" s="1103"/>
      <c r="FB433" s="1103"/>
      <c r="FC433" s="1103"/>
      <c r="FD433" s="1103"/>
      <c r="FE433" s="1103"/>
      <c r="FF433" s="1105"/>
      <c r="FG433" s="1103"/>
      <c r="FH433" s="1103"/>
      <c r="FI433" s="1103"/>
      <c r="FJ433" s="1103"/>
      <c r="FK433" s="1103"/>
      <c r="FL433" s="1103"/>
      <c r="FM433" s="1103"/>
      <c r="FN433" s="1103"/>
      <c r="FO433" s="1103"/>
      <c r="FP433" s="1103"/>
      <c r="FQ433" s="1106"/>
      <c r="FR433" s="1106"/>
      <c r="FS433" s="1103"/>
      <c r="FT433" s="1103"/>
      <c r="FU433" s="1103"/>
      <c r="FV433" s="1103"/>
      <c r="FW433" s="1103"/>
      <c r="FX433" s="1103"/>
      <c r="FY433" s="1103"/>
      <c r="FZ433" s="1103"/>
      <c r="GA433" s="1103"/>
      <c r="GB433" s="1103"/>
      <c r="GC433" s="1103"/>
      <c r="GD433" s="1107"/>
      <c r="GE433" s="1107"/>
      <c r="GF433" s="1107"/>
      <c r="GG433" s="1107"/>
      <c r="GH433" s="1108"/>
      <c r="GI433" s="1109"/>
      <c r="GJ433" s="1107"/>
      <c r="GK433" s="1107"/>
      <c r="GL433" s="1107"/>
      <c r="GM433" s="1107"/>
      <c r="GN433" s="1107"/>
      <c r="GO433" s="1107"/>
      <c r="GP433" s="1110"/>
      <c r="GQ433" s="1110"/>
      <c r="GR433" s="1110"/>
      <c r="GS433" s="1110"/>
      <c r="GT433" s="1110"/>
      <c r="GU433" s="1110"/>
      <c r="GV433" s="1110"/>
      <c r="GW433" s="1110"/>
      <c r="GX433" s="1110"/>
      <c r="GY433" s="1110"/>
      <c r="GZ433" s="1110"/>
      <c r="HA433" s="1110"/>
      <c r="HB433" s="1110"/>
      <c r="HC433" s="1110"/>
      <c r="HD433" s="1110"/>
      <c r="HE433" s="1110"/>
      <c r="HF433" s="1110"/>
      <c r="HG433" s="1110"/>
      <c r="HH433" s="1110"/>
      <c r="HI433" s="1110"/>
      <c r="HJ433" s="1110"/>
      <c r="HK433" s="1110"/>
      <c r="HL433" s="1110"/>
      <c r="HM433" s="1110"/>
      <c r="HN433" s="1110"/>
      <c r="HO433" s="1110"/>
      <c r="HP433" s="1110"/>
      <c r="HQ433" s="1110"/>
      <c r="HR433" s="1110"/>
      <c r="HS433" s="1110"/>
      <c r="HT433" s="1110"/>
      <c r="HU433" s="1110"/>
      <c r="HV433" s="1110"/>
      <c r="HW433" s="1110"/>
      <c r="HX433" s="1110"/>
      <c r="HY433" s="1110"/>
      <c r="HZ433" s="1110"/>
      <c r="IA433" s="1110"/>
      <c r="IB433" s="1110"/>
      <c r="IC433" s="1110"/>
      <c r="ID433" s="1109"/>
      <c r="IE433" s="1109"/>
      <c r="IF433" s="1110"/>
      <c r="IG433" s="1111"/>
      <c r="IH433" s="1110"/>
      <c r="II433" s="1110"/>
      <c r="IJ433" s="1110"/>
      <c r="IK433" s="1110"/>
      <c r="IL433" s="1110"/>
      <c r="IM433" s="1110"/>
      <c r="IN433" s="1110"/>
      <c r="IO433" s="1110"/>
      <c r="IP433" s="1110"/>
      <c r="IQ433" s="1110"/>
      <c r="IR433" s="1110"/>
      <c r="IS433" s="1110"/>
      <c r="IT433" s="1110"/>
      <c r="IU433" s="1110"/>
      <c r="IV433" s="1110"/>
      <c r="IW433" s="1110"/>
      <c r="IX433" s="1110"/>
      <c r="IY433" s="1110"/>
      <c r="IZ433" s="1110"/>
      <c r="JA433" s="1110"/>
      <c r="JB433" s="1110"/>
      <c r="JC433" s="1110"/>
      <c r="JD433" s="1110"/>
      <c r="JE433" s="1110"/>
      <c r="JF433" s="1110"/>
      <c r="JG433" s="1110"/>
      <c r="JH433" s="1110"/>
      <c r="JI433" s="1110"/>
      <c r="JJ433" s="1110"/>
      <c r="JK433" s="1112"/>
    </row>
    <row r="434" spans="1:271" s="1151" customFormat="1" ht="18.95" hidden="1" customHeight="1">
      <c r="A434" s="1113"/>
      <c r="B434" s="1114"/>
      <c r="C434" s="1115"/>
      <c r="D434" s="1160"/>
      <c r="E434" s="1183"/>
      <c r="F434" s="1183"/>
      <c r="G434" s="1183"/>
      <c r="H434" s="1160"/>
      <c r="I434" s="1161"/>
      <c r="J434" s="1161"/>
      <c r="K434" s="1162"/>
      <c r="L434" s="1162"/>
      <c r="M434" s="1162"/>
      <c r="N434" s="1155"/>
      <c r="O434" s="1207"/>
      <c r="P434" s="1154"/>
      <c r="Q434" s="1155"/>
      <c r="R434" s="1155"/>
      <c r="S434" s="1155"/>
      <c r="T434" s="1155"/>
      <c r="U434" s="1155"/>
      <c r="V434" s="1155"/>
      <c r="W434" s="1044"/>
      <c r="X434" s="1155"/>
      <c r="Y434" s="1157"/>
      <c r="Z434" s="1157"/>
      <c r="AA434" s="1147"/>
      <c r="AB434" s="1147"/>
      <c r="AC434" s="1147"/>
      <c r="AD434" s="1147"/>
      <c r="AE434" s="1147"/>
      <c r="AF434" s="1147"/>
      <c r="AG434" s="1147"/>
      <c r="AH434" s="1147"/>
      <c r="AI434" s="1147"/>
      <c r="AJ434" s="1147"/>
      <c r="AK434" s="1147"/>
      <c r="AL434" s="1147"/>
      <c r="AM434" s="1103"/>
      <c r="AN434" s="1158"/>
      <c r="AO434" s="1147"/>
      <c r="AP434" s="1147"/>
      <c r="AQ434" s="1147"/>
      <c r="AR434" s="1147"/>
      <c r="AS434" s="1147"/>
      <c r="AT434" s="1147"/>
      <c r="AU434" s="1147"/>
      <c r="AV434" s="1147"/>
      <c r="AW434" s="1147"/>
      <c r="AX434" s="1147"/>
      <c r="AY434" s="1103"/>
      <c r="AZ434" s="1147"/>
      <c r="BA434" s="1103"/>
      <c r="BB434" s="1147"/>
      <c r="BC434" s="1147"/>
      <c r="BD434" s="1147"/>
      <c r="BE434" s="1147"/>
      <c r="BF434" s="1147"/>
      <c r="BG434" s="1147"/>
      <c r="BH434" s="1147"/>
      <c r="BI434" s="1147"/>
      <c r="BJ434" s="1147"/>
      <c r="BK434" s="1147"/>
      <c r="BL434" s="1147"/>
      <c r="BM434" s="1147"/>
      <c r="BN434" s="1147"/>
      <c r="BO434" s="1147"/>
      <c r="BP434" s="1147"/>
      <c r="BQ434" s="1147"/>
      <c r="BR434" s="1147"/>
      <c r="BS434" s="1147"/>
      <c r="BT434" s="1103"/>
      <c r="BU434" s="1103"/>
      <c r="BV434" s="1147"/>
      <c r="BW434" s="1147"/>
      <c r="BX434" s="1147"/>
      <c r="BY434" s="1147"/>
      <c r="BZ434" s="1147"/>
      <c r="CA434" s="1147"/>
      <c r="CB434" s="1147"/>
      <c r="CC434" s="1147"/>
      <c r="CD434" s="1147"/>
      <c r="CE434" s="1147"/>
      <c r="CF434" s="1103"/>
      <c r="CG434" s="1147"/>
      <c r="CH434" s="1147"/>
      <c r="CI434" s="1147"/>
      <c r="CJ434" s="1147"/>
      <c r="CK434" s="1147"/>
      <c r="CL434" s="1147"/>
      <c r="CM434" s="1147"/>
      <c r="CN434" s="1147"/>
      <c r="CO434" s="1147"/>
      <c r="CP434" s="1147"/>
      <c r="CQ434" s="1147"/>
      <c r="CR434" s="1147"/>
      <c r="CS434" s="1103"/>
      <c r="CT434" s="1147"/>
      <c r="CU434" s="1147"/>
      <c r="CV434" s="1147"/>
      <c r="CW434" s="1147"/>
      <c r="CX434" s="1147"/>
      <c r="CY434" s="1147"/>
      <c r="CZ434" s="1147"/>
      <c r="DA434" s="1103"/>
      <c r="DB434" s="1147"/>
      <c r="DC434" s="1103"/>
      <c r="DD434" s="1147"/>
      <c r="DE434" s="1147"/>
      <c r="DF434" s="1103"/>
      <c r="DG434" s="1147"/>
      <c r="DH434" s="1147"/>
      <c r="DI434" s="1147"/>
      <c r="DJ434" s="1147"/>
      <c r="DK434" s="1158"/>
      <c r="DL434" s="1147"/>
      <c r="DM434" s="1103"/>
      <c r="DN434" s="1147"/>
      <c r="DO434" s="1103"/>
      <c r="DP434" s="1147"/>
      <c r="DQ434" s="1103"/>
      <c r="DR434" s="1147"/>
      <c r="DS434" s="1147"/>
      <c r="DT434" s="1147"/>
      <c r="DU434" s="1147"/>
      <c r="DV434" s="1147"/>
      <c r="DW434" s="1147"/>
      <c r="DX434" s="1147"/>
      <c r="DY434" s="1147"/>
      <c r="DZ434" s="1147"/>
      <c r="EA434" s="1103"/>
      <c r="EB434" s="1147"/>
      <c r="EC434" s="1147"/>
      <c r="ED434" s="1147"/>
      <c r="EE434" s="1147"/>
      <c r="EF434" s="1147"/>
      <c r="EG434" s="1147"/>
      <c r="EH434" s="1147"/>
      <c r="EI434" s="1147"/>
      <c r="EJ434" s="1147"/>
      <c r="EK434" s="1147"/>
      <c r="EL434" s="1158"/>
      <c r="EM434" s="1147"/>
      <c r="EN434" s="1103"/>
      <c r="EO434" s="1103"/>
      <c r="EP434" s="1147"/>
      <c r="EQ434" s="1147"/>
      <c r="ER434" s="1147"/>
      <c r="ES434" s="1147"/>
      <c r="ET434" s="1147"/>
      <c r="EU434" s="1103"/>
      <c r="EV434" s="1147"/>
      <c r="EW434" s="1147"/>
      <c r="EX434" s="1103"/>
      <c r="EY434" s="1147"/>
      <c r="EZ434" s="1147"/>
      <c r="FA434" s="1147"/>
      <c r="FB434" s="1147"/>
      <c r="FC434" s="1147"/>
      <c r="FD434" s="1147"/>
      <c r="FE434" s="1147"/>
      <c r="FF434" s="1105"/>
      <c r="FG434" s="1103"/>
      <c r="FH434" s="1147"/>
      <c r="FI434" s="1147"/>
      <c r="FJ434" s="1103"/>
      <c r="FK434" s="1147"/>
      <c r="FL434" s="1147"/>
      <c r="FM434" s="1103"/>
      <c r="FN434" s="1103"/>
      <c r="FO434" s="1147"/>
      <c r="FP434" s="1103"/>
      <c r="FQ434" s="1106"/>
      <c r="FR434" s="1106"/>
      <c r="FS434" s="1147"/>
      <c r="FT434" s="1147"/>
      <c r="FU434" s="1147"/>
      <c r="FV434" s="1147"/>
      <c r="FW434" s="1147"/>
      <c r="FX434" s="1147"/>
      <c r="FY434" s="1147"/>
      <c r="FZ434" s="1147"/>
      <c r="GA434" s="1147"/>
      <c r="GB434" s="1147"/>
      <c r="GC434" s="1147"/>
      <c r="GD434" s="1148"/>
      <c r="GE434" s="1148"/>
      <c r="GF434" s="1148"/>
      <c r="GG434" s="1148"/>
      <c r="GH434" s="1149"/>
      <c r="GI434" s="1164"/>
      <c r="GJ434" s="1148"/>
      <c r="GK434" s="1148"/>
      <c r="GL434" s="1148"/>
      <c r="GM434" s="1148"/>
      <c r="GN434" s="1148"/>
      <c r="GO434" s="1148"/>
      <c r="GP434" s="1150"/>
      <c r="GQ434" s="1150"/>
      <c r="GR434" s="1150"/>
      <c r="GS434" s="1150"/>
      <c r="GT434" s="1150"/>
      <c r="GU434" s="1150"/>
      <c r="GV434" s="1150"/>
      <c r="GW434" s="1150"/>
      <c r="GX434" s="1150"/>
      <c r="GY434" s="1150"/>
      <c r="GZ434" s="1150"/>
      <c r="HA434" s="1150"/>
      <c r="HB434" s="1150"/>
      <c r="HC434" s="1150"/>
      <c r="HD434" s="1150"/>
      <c r="HE434" s="1150"/>
      <c r="HF434" s="1150"/>
      <c r="HG434" s="1150"/>
      <c r="HH434" s="1150"/>
      <c r="HI434" s="1150"/>
      <c r="HJ434" s="1150"/>
      <c r="HK434" s="1150"/>
      <c r="HL434" s="1150"/>
      <c r="HM434" s="1150"/>
      <c r="HN434" s="1150"/>
      <c r="HO434" s="1150"/>
      <c r="HP434" s="1150"/>
      <c r="HQ434" s="1150"/>
      <c r="HR434" s="1150"/>
      <c r="HS434" s="1150"/>
      <c r="HT434" s="1150"/>
      <c r="HU434" s="1150"/>
      <c r="HV434" s="1150"/>
      <c r="HW434" s="1150"/>
      <c r="HX434" s="1150"/>
      <c r="HY434" s="1150"/>
      <c r="HZ434" s="1150"/>
      <c r="IA434" s="1150"/>
      <c r="IB434" s="1150"/>
      <c r="IC434" s="1150"/>
      <c r="ID434" s="1165"/>
      <c r="IE434" s="1165"/>
      <c r="IF434" s="1150"/>
      <c r="IG434" s="1166"/>
      <c r="IH434" s="1150"/>
      <c r="II434" s="1150"/>
      <c r="IJ434" s="1150"/>
      <c r="IK434" s="1150"/>
      <c r="IL434" s="1150"/>
      <c r="IM434" s="1150"/>
      <c r="IN434" s="1150"/>
      <c r="IO434" s="1150"/>
      <c r="IP434" s="1150"/>
      <c r="IQ434" s="1150"/>
      <c r="IR434" s="1150"/>
      <c r="IS434" s="1150"/>
      <c r="IT434" s="1150"/>
      <c r="IU434" s="1150"/>
      <c r="IV434" s="1150"/>
      <c r="IW434" s="1150"/>
      <c r="IX434" s="1150"/>
      <c r="IY434" s="1150"/>
      <c r="IZ434" s="1150"/>
      <c r="JA434" s="1150"/>
      <c r="JB434" s="1150"/>
      <c r="JC434" s="1150"/>
      <c r="JD434" s="1150"/>
      <c r="JE434" s="1150"/>
      <c r="JF434" s="1150"/>
      <c r="JG434" s="1150"/>
      <c r="JH434" s="1150"/>
      <c r="JI434" s="1150"/>
      <c r="JJ434" s="1150"/>
      <c r="JK434" s="1112"/>
    </row>
    <row r="435" spans="1:271" s="1026" customFormat="1" ht="18.95" hidden="1" customHeight="1">
      <c r="A435" s="1113"/>
      <c r="B435" s="1123"/>
      <c r="C435" s="1115"/>
      <c r="D435" s="1115"/>
      <c r="E435" s="1116"/>
      <c r="F435" s="1116"/>
      <c r="G435" s="1116"/>
      <c r="H435" s="1115"/>
      <c r="I435" s="1117"/>
      <c r="J435" s="1117"/>
      <c r="K435" s="1118"/>
      <c r="L435" s="1118"/>
      <c r="M435" s="1118"/>
      <c r="N435" s="1119"/>
      <c r="O435" s="1208"/>
      <c r="P435" s="1121"/>
      <c r="Q435" s="1119"/>
      <c r="R435" s="1119"/>
      <c r="S435" s="1119"/>
      <c r="T435" s="1119"/>
      <c r="U435" s="1119"/>
      <c r="V435" s="1119"/>
      <c r="W435" s="1044"/>
      <c r="X435" s="1119"/>
      <c r="Y435" s="1124"/>
      <c r="Z435" s="1124"/>
      <c r="AA435" s="1103"/>
      <c r="AB435" s="1103"/>
      <c r="AC435" s="1103"/>
      <c r="AD435" s="1103"/>
      <c r="AE435" s="1103"/>
      <c r="AF435" s="1103"/>
      <c r="AG435" s="1103"/>
      <c r="AH435" s="1103"/>
      <c r="AI435" s="1103"/>
      <c r="AJ435" s="1103"/>
      <c r="AK435" s="1103"/>
      <c r="AL435" s="1103"/>
      <c r="AM435" s="1103"/>
      <c r="AN435" s="1104"/>
      <c r="AO435" s="1103"/>
      <c r="AP435" s="1103"/>
      <c r="AQ435" s="1103"/>
      <c r="AR435" s="1103"/>
      <c r="AS435" s="1103"/>
      <c r="AT435" s="1103"/>
      <c r="AU435" s="1103"/>
      <c r="AV435" s="1103"/>
      <c r="AW435" s="1103"/>
      <c r="AX435" s="1103"/>
      <c r="AY435" s="1103"/>
      <c r="AZ435" s="1103"/>
      <c r="BA435" s="1103"/>
      <c r="BB435" s="1103"/>
      <c r="BC435" s="1103"/>
      <c r="BD435" s="1103"/>
      <c r="BE435" s="1103"/>
      <c r="BF435" s="1103"/>
      <c r="BG435" s="1103"/>
      <c r="BH435" s="1103"/>
      <c r="BI435" s="1103"/>
      <c r="BJ435" s="1103"/>
      <c r="BK435" s="1103"/>
      <c r="BL435" s="1103"/>
      <c r="BM435" s="1103"/>
      <c r="BN435" s="1103"/>
      <c r="BO435" s="1103"/>
      <c r="BP435" s="1103"/>
      <c r="BQ435" s="1103"/>
      <c r="BR435" s="1103"/>
      <c r="BS435" s="1103"/>
      <c r="BT435" s="1103"/>
      <c r="BU435" s="1103"/>
      <c r="BV435" s="1103"/>
      <c r="BW435" s="1103"/>
      <c r="BX435" s="1103"/>
      <c r="BY435" s="1103"/>
      <c r="BZ435" s="1103"/>
      <c r="CA435" s="1103"/>
      <c r="CB435" s="1103"/>
      <c r="CC435" s="1103"/>
      <c r="CD435" s="1103"/>
      <c r="CE435" s="1103"/>
      <c r="CF435" s="1103"/>
      <c r="CG435" s="1103"/>
      <c r="CH435" s="1103"/>
      <c r="CI435" s="1103"/>
      <c r="CJ435" s="1103"/>
      <c r="CK435" s="1103"/>
      <c r="CL435" s="1103"/>
      <c r="CM435" s="1103"/>
      <c r="CN435" s="1103"/>
      <c r="CO435" s="1103"/>
      <c r="CP435" s="1103"/>
      <c r="CQ435" s="1103"/>
      <c r="CR435" s="1103"/>
      <c r="CS435" s="1103"/>
      <c r="CT435" s="1103"/>
      <c r="CU435" s="1103"/>
      <c r="CV435" s="1103"/>
      <c r="CW435" s="1103"/>
      <c r="CX435" s="1103"/>
      <c r="CY435" s="1103"/>
      <c r="CZ435" s="1103"/>
      <c r="DA435" s="1103"/>
      <c r="DB435" s="1103"/>
      <c r="DC435" s="1103"/>
      <c r="DD435" s="1103"/>
      <c r="DE435" s="1103"/>
      <c r="DF435" s="1103"/>
      <c r="DG435" s="1103"/>
      <c r="DH435" s="1103"/>
      <c r="DI435" s="1103"/>
      <c r="DJ435" s="1103"/>
      <c r="DK435" s="1104"/>
      <c r="DL435" s="1103"/>
      <c r="DM435" s="1103"/>
      <c r="DN435" s="1103"/>
      <c r="DO435" s="1103"/>
      <c r="DP435" s="1103"/>
      <c r="DQ435" s="1103"/>
      <c r="DR435" s="1103"/>
      <c r="DS435" s="1103"/>
      <c r="DT435" s="1103"/>
      <c r="DU435" s="1103"/>
      <c r="DV435" s="1103"/>
      <c r="DW435" s="1103"/>
      <c r="DX435" s="1103"/>
      <c r="DY435" s="1103"/>
      <c r="DZ435" s="1103"/>
      <c r="EA435" s="1103"/>
      <c r="EB435" s="1103"/>
      <c r="EC435" s="1103"/>
      <c r="ED435" s="1103"/>
      <c r="EE435" s="1103"/>
      <c r="EF435" s="1103"/>
      <c r="EG435" s="1103"/>
      <c r="EH435" s="1103"/>
      <c r="EI435" s="1103"/>
      <c r="EJ435" s="1103"/>
      <c r="EK435" s="1103"/>
      <c r="EL435" s="1104"/>
      <c r="EM435" s="1103"/>
      <c r="EN435" s="1103"/>
      <c r="EO435" s="1103"/>
      <c r="EP435" s="1103"/>
      <c r="EQ435" s="1103"/>
      <c r="ER435" s="1103"/>
      <c r="ES435" s="1103"/>
      <c r="ET435" s="1103"/>
      <c r="EU435" s="1103"/>
      <c r="EV435" s="1103"/>
      <c r="EW435" s="1103"/>
      <c r="EX435" s="1103"/>
      <c r="EY435" s="1103"/>
      <c r="EZ435" s="1103"/>
      <c r="FA435" s="1103"/>
      <c r="FB435" s="1103"/>
      <c r="FC435" s="1103"/>
      <c r="FD435" s="1103"/>
      <c r="FE435" s="1103"/>
      <c r="FF435" s="1105"/>
      <c r="FG435" s="1103"/>
      <c r="FH435" s="1103"/>
      <c r="FI435" s="1103"/>
      <c r="FJ435" s="1103"/>
      <c r="FK435" s="1103"/>
      <c r="FL435" s="1103"/>
      <c r="FM435" s="1103"/>
      <c r="FN435" s="1103"/>
      <c r="FO435" s="1103"/>
      <c r="FP435" s="1103"/>
      <c r="FQ435" s="1106"/>
      <c r="FR435" s="1106"/>
      <c r="FS435" s="1103"/>
      <c r="FT435" s="1103"/>
      <c r="FU435" s="1103"/>
      <c r="FV435" s="1103"/>
      <c r="FW435" s="1103"/>
      <c r="FX435" s="1103"/>
      <c r="FY435" s="1103"/>
      <c r="FZ435" s="1103"/>
      <c r="GA435" s="1103"/>
      <c r="GB435" s="1103"/>
      <c r="GC435" s="1103"/>
      <c r="GD435" s="1107"/>
      <c r="GE435" s="1109"/>
      <c r="GF435" s="1107"/>
      <c r="GG435" s="1107"/>
      <c r="GH435" s="1108"/>
      <c r="GI435" s="1209"/>
      <c r="GJ435" s="1107"/>
      <c r="GK435" s="1107"/>
      <c r="GL435" s="1107"/>
      <c r="GM435" s="1107"/>
      <c r="GN435" s="1107"/>
      <c r="GO435" s="1107"/>
      <c r="GP435" s="1110"/>
      <c r="GQ435" s="1110"/>
      <c r="GR435" s="1110"/>
      <c r="GS435" s="1110"/>
      <c r="GT435" s="1110"/>
      <c r="GU435" s="1110"/>
      <c r="GV435" s="1110"/>
      <c r="GW435" s="1110"/>
      <c r="GX435" s="1110"/>
      <c r="GY435" s="1110"/>
      <c r="GZ435" s="1110"/>
      <c r="HA435" s="1110"/>
      <c r="HB435" s="1110"/>
      <c r="HC435" s="1110"/>
      <c r="HD435" s="1110"/>
      <c r="HE435" s="1110"/>
      <c r="HF435" s="1110"/>
      <c r="HG435" s="1110"/>
      <c r="HH435" s="1110"/>
      <c r="HI435" s="1110"/>
      <c r="HJ435" s="1110"/>
      <c r="HK435" s="1110"/>
      <c r="HL435" s="1110"/>
      <c r="HM435" s="1110"/>
      <c r="HN435" s="1110"/>
      <c r="HO435" s="1110"/>
      <c r="HP435" s="1110"/>
      <c r="HQ435" s="1110"/>
      <c r="HR435" s="1110"/>
      <c r="HS435" s="1110"/>
      <c r="HT435" s="1110"/>
      <c r="HU435" s="1110"/>
      <c r="HV435" s="1110"/>
      <c r="HW435" s="1110"/>
      <c r="HX435" s="1110"/>
      <c r="HY435" s="1110"/>
      <c r="HZ435" s="1110"/>
      <c r="IA435" s="1110"/>
      <c r="IB435" s="1110"/>
      <c r="IC435" s="1110"/>
      <c r="ID435" s="1109"/>
      <c r="IE435" s="1109"/>
      <c r="IF435" s="1110"/>
      <c r="IG435" s="1111"/>
      <c r="IH435" s="1110"/>
      <c r="II435" s="1110"/>
      <c r="IJ435" s="1110"/>
      <c r="IK435" s="1110"/>
      <c r="IL435" s="1110"/>
      <c r="IM435" s="1110"/>
      <c r="IN435" s="1110"/>
      <c r="IO435" s="1110"/>
      <c r="IP435" s="1110"/>
      <c r="IQ435" s="1110"/>
      <c r="IR435" s="1110"/>
      <c r="IS435" s="1110"/>
      <c r="IT435" s="1110"/>
      <c r="IU435" s="1110"/>
      <c r="IV435" s="1110"/>
      <c r="IW435" s="1110"/>
      <c r="IX435" s="1110"/>
      <c r="IY435" s="1110"/>
      <c r="IZ435" s="1110"/>
      <c r="JA435" s="1110"/>
      <c r="JB435" s="1110"/>
      <c r="JC435" s="1110"/>
      <c r="JD435" s="1110"/>
      <c r="JE435" s="1110"/>
      <c r="JF435" s="1110"/>
      <c r="JG435" s="1110"/>
      <c r="JH435" s="1110"/>
      <c r="JI435" s="1110"/>
      <c r="JJ435" s="1110"/>
      <c r="JK435" s="1146"/>
    </row>
    <row r="436" spans="1:271" s="1026" customFormat="1" ht="18.95" hidden="1" customHeight="1">
      <c r="A436" s="1113"/>
      <c r="B436" s="1123"/>
      <c r="C436" s="1115"/>
      <c r="D436" s="1115"/>
      <c r="E436" s="1116"/>
      <c r="F436" s="1116"/>
      <c r="G436" s="1116"/>
      <c r="H436" s="1115"/>
      <c r="I436" s="1117"/>
      <c r="J436" s="1117"/>
      <c r="K436" s="1118"/>
      <c r="L436" s="1118"/>
      <c r="M436" s="1118"/>
      <c r="N436" s="1119"/>
      <c r="O436" s="1208"/>
      <c r="P436" s="1121"/>
      <c r="Q436" s="1119"/>
      <c r="R436" s="1119"/>
      <c r="S436" s="1119"/>
      <c r="T436" s="1119"/>
      <c r="U436" s="1119"/>
      <c r="V436" s="1119"/>
      <c r="W436" s="1044"/>
      <c r="X436" s="1119"/>
      <c r="Y436" s="1124"/>
      <c r="Z436" s="1124"/>
      <c r="AA436" s="1103"/>
      <c r="AB436" s="1103"/>
      <c r="AC436" s="1103"/>
      <c r="AD436" s="1103"/>
      <c r="AE436" s="1103"/>
      <c r="AF436" s="1103"/>
      <c r="AG436" s="1103"/>
      <c r="AH436" s="1103"/>
      <c r="AI436" s="1103"/>
      <c r="AJ436" s="1103"/>
      <c r="AK436" s="1103"/>
      <c r="AL436" s="1103"/>
      <c r="AM436" s="1103"/>
      <c r="AN436" s="1104"/>
      <c r="AO436" s="1103"/>
      <c r="AP436" s="1103"/>
      <c r="AQ436" s="1103"/>
      <c r="AR436" s="1103"/>
      <c r="AS436" s="1103"/>
      <c r="AT436" s="1103"/>
      <c r="AU436" s="1103"/>
      <c r="AV436" s="1103"/>
      <c r="AW436" s="1103"/>
      <c r="AX436" s="1103"/>
      <c r="AY436" s="1103"/>
      <c r="AZ436" s="1103"/>
      <c r="BA436" s="1103"/>
      <c r="BB436" s="1103"/>
      <c r="BC436" s="1103"/>
      <c r="BD436" s="1103"/>
      <c r="BE436" s="1103"/>
      <c r="BF436" s="1103"/>
      <c r="BG436" s="1103"/>
      <c r="BH436" s="1103"/>
      <c r="BI436" s="1103"/>
      <c r="BJ436" s="1103"/>
      <c r="BK436" s="1103"/>
      <c r="BL436" s="1103"/>
      <c r="BM436" s="1103"/>
      <c r="BN436" s="1103"/>
      <c r="BO436" s="1103"/>
      <c r="BP436" s="1103"/>
      <c r="BQ436" s="1103"/>
      <c r="BR436" s="1103"/>
      <c r="BS436" s="1103"/>
      <c r="BT436" s="1103"/>
      <c r="BU436" s="1103"/>
      <c r="BV436" s="1103"/>
      <c r="BW436" s="1103"/>
      <c r="BX436" s="1103"/>
      <c r="BY436" s="1103"/>
      <c r="BZ436" s="1103"/>
      <c r="CA436" s="1103"/>
      <c r="CB436" s="1103"/>
      <c r="CC436" s="1103"/>
      <c r="CD436" s="1103"/>
      <c r="CE436" s="1103"/>
      <c r="CF436" s="1103"/>
      <c r="CG436" s="1103"/>
      <c r="CH436" s="1103"/>
      <c r="CI436" s="1103"/>
      <c r="CJ436" s="1103"/>
      <c r="CK436" s="1103"/>
      <c r="CL436" s="1103"/>
      <c r="CM436" s="1103"/>
      <c r="CN436" s="1103"/>
      <c r="CO436" s="1103"/>
      <c r="CP436" s="1103"/>
      <c r="CQ436" s="1103"/>
      <c r="CR436" s="1103"/>
      <c r="CS436" s="1103"/>
      <c r="CT436" s="1103"/>
      <c r="CU436" s="1103"/>
      <c r="CV436" s="1103"/>
      <c r="CW436" s="1103"/>
      <c r="CX436" s="1103"/>
      <c r="CY436" s="1103"/>
      <c r="CZ436" s="1103"/>
      <c r="DA436" s="1103"/>
      <c r="DB436" s="1103"/>
      <c r="DC436" s="1103"/>
      <c r="DD436" s="1103"/>
      <c r="DE436" s="1103"/>
      <c r="DF436" s="1103"/>
      <c r="DG436" s="1103"/>
      <c r="DH436" s="1103"/>
      <c r="DI436" s="1103"/>
      <c r="DJ436" s="1103"/>
      <c r="DK436" s="1104"/>
      <c r="DL436" s="1103"/>
      <c r="DM436" s="1103"/>
      <c r="DN436" s="1103"/>
      <c r="DO436" s="1103"/>
      <c r="DP436" s="1103"/>
      <c r="DQ436" s="1103"/>
      <c r="DR436" s="1103"/>
      <c r="DS436" s="1103"/>
      <c r="DT436" s="1103"/>
      <c r="DU436" s="1103"/>
      <c r="DV436" s="1103"/>
      <c r="DW436" s="1103"/>
      <c r="DX436" s="1103"/>
      <c r="DY436" s="1103"/>
      <c r="DZ436" s="1103"/>
      <c r="EA436" s="1103"/>
      <c r="EB436" s="1103"/>
      <c r="EC436" s="1103"/>
      <c r="ED436" s="1103"/>
      <c r="EE436" s="1103"/>
      <c r="EF436" s="1103"/>
      <c r="EG436" s="1103"/>
      <c r="EH436" s="1103"/>
      <c r="EI436" s="1103"/>
      <c r="EJ436" s="1103"/>
      <c r="EK436" s="1103"/>
      <c r="EL436" s="1104"/>
      <c r="EM436" s="1103"/>
      <c r="EN436" s="1103"/>
      <c r="EO436" s="1103"/>
      <c r="EP436" s="1103"/>
      <c r="EQ436" s="1103"/>
      <c r="ER436" s="1103"/>
      <c r="ES436" s="1103"/>
      <c r="ET436" s="1103"/>
      <c r="EU436" s="1103"/>
      <c r="EV436" s="1103"/>
      <c r="EW436" s="1103"/>
      <c r="EX436" s="1103"/>
      <c r="EY436" s="1103"/>
      <c r="EZ436" s="1103"/>
      <c r="FA436" s="1103"/>
      <c r="FB436" s="1103"/>
      <c r="FC436" s="1103"/>
      <c r="FD436" s="1103"/>
      <c r="FE436" s="1103"/>
      <c r="FF436" s="1105"/>
      <c r="FG436" s="1103"/>
      <c r="FH436" s="1103"/>
      <c r="FI436" s="1103"/>
      <c r="FJ436" s="1103"/>
      <c r="FK436" s="1103"/>
      <c r="FL436" s="1103"/>
      <c r="FM436" s="1103"/>
      <c r="FN436" s="1103"/>
      <c r="FO436" s="1103"/>
      <c r="FP436" s="1103"/>
      <c r="FQ436" s="1106"/>
      <c r="FR436" s="1106"/>
      <c r="FS436" s="1103"/>
      <c r="FT436" s="1103"/>
      <c r="FU436" s="1103"/>
      <c r="FV436" s="1103"/>
      <c r="FW436" s="1103"/>
      <c r="FX436" s="1103"/>
      <c r="FY436" s="1103"/>
      <c r="FZ436" s="1103"/>
      <c r="GA436" s="1103"/>
      <c r="GB436" s="1103"/>
      <c r="GC436" s="1103"/>
      <c r="GD436" s="1107"/>
      <c r="GE436" s="1107"/>
      <c r="GF436" s="1107"/>
      <c r="GG436" s="1107"/>
      <c r="GH436" s="1108"/>
      <c r="GI436" s="1209"/>
      <c r="GJ436" s="1107"/>
      <c r="GK436" s="1107"/>
      <c r="GL436" s="1107"/>
      <c r="GM436" s="1107"/>
      <c r="GN436" s="1107"/>
      <c r="GO436" s="1107"/>
      <c r="GP436" s="1110"/>
      <c r="GQ436" s="1110"/>
      <c r="GR436" s="1110"/>
      <c r="GS436" s="1110"/>
      <c r="GT436" s="1110"/>
      <c r="GU436" s="1110"/>
      <c r="GV436" s="1110"/>
      <c r="GW436" s="1110"/>
      <c r="GX436" s="1110"/>
      <c r="GY436" s="1110"/>
      <c r="GZ436" s="1110"/>
      <c r="HA436" s="1110"/>
      <c r="HB436" s="1110"/>
      <c r="HC436" s="1110"/>
      <c r="HD436" s="1110"/>
      <c r="HE436" s="1110"/>
      <c r="HF436" s="1110"/>
      <c r="HG436" s="1110"/>
      <c r="HH436" s="1110"/>
      <c r="HI436" s="1110"/>
      <c r="HJ436" s="1110"/>
      <c r="HK436" s="1110"/>
      <c r="HL436" s="1110"/>
      <c r="HM436" s="1110"/>
      <c r="HN436" s="1110"/>
      <c r="HO436" s="1110"/>
      <c r="HP436" s="1110"/>
      <c r="HQ436" s="1110"/>
      <c r="HR436" s="1110"/>
      <c r="HS436" s="1110"/>
      <c r="HT436" s="1110"/>
      <c r="HU436" s="1110"/>
      <c r="HV436" s="1110"/>
      <c r="HW436" s="1110"/>
      <c r="HX436" s="1110"/>
      <c r="HY436" s="1110"/>
      <c r="HZ436" s="1110"/>
      <c r="IA436" s="1110"/>
      <c r="IB436" s="1110"/>
      <c r="IC436" s="1110"/>
      <c r="ID436" s="1109"/>
      <c r="IE436" s="1109"/>
      <c r="IF436" s="1110"/>
      <c r="IG436" s="1111"/>
      <c r="IH436" s="1110"/>
      <c r="II436" s="1110"/>
      <c r="IJ436" s="1110"/>
      <c r="IK436" s="1110"/>
      <c r="IL436" s="1110"/>
      <c r="IM436" s="1110"/>
      <c r="IN436" s="1110"/>
      <c r="IO436" s="1110"/>
      <c r="IP436" s="1110"/>
      <c r="IQ436" s="1110"/>
      <c r="IR436" s="1110"/>
      <c r="IS436" s="1110"/>
      <c r="IT436" s="1110"/>
      <c r="IU436" s="1110"/>
      <c r="IV436" s="1110"/>
      <c r="IW436" s="1110"/>
      <c r="IX436" s="1110"/>
      <c r="IY436" s="1110"/>
      <c r="IZ436" s="1110"/>
      <c r="JA436" s="1110"/>
      <c r="JB436" s="1110"/>
      <c r="JC436" s="1110"/>
      <c r="JD436" s="1110"/>
      <c r="JE436" s="1110"/>
      <c r="JF436" s="1110"/>
      <c r="JG436" s="1110"/>
      <c r="JH436" s="1110"/>
      <c r="JI436" s="1110"/>
      <c r="JJ436" s="1110"/>
      <c r="JK436" s="1112"/>
    </row>
    <row r="437" spans="1:271" s="1026" customFormat="1" ht="18.95" hidden="1" customHeight="1">
      <c r="A437" s="1113"/>
      <c r="B437" s="1123"/>
      <c r="C437" s="1115"/>
      <c r="D437" s="1115"/>
      <c r="E437" s="1116"/>
      <c r="F437" s="1116"/>
      <c r="G437" s="1116"/>
      <c r="H437" s="1115"/>
      <c r="I437" s="1117"/>
      <c r="J437" s="1117"/>
      <c r="K437" s="1118"/>
      <c r="L437" s="1118"/>
      <c r="M437" s="1118"/>
      <c r="N437" s="1119"/>
      <c r="O437" s="1208"/>
      <c r="P437" s="1121"/>
      <c r="Q437" s="1119"/>
      <c r="R437" s="1119"/>
      <c r="S437" s="1119"/>
      <c r="T437" s="1119"/>
      <c r="U437" s="1119"/>
      <c r="V437" s="1119"/>
      <c r="W437" s="1044"/>
      <c r="X437" s="1119"/>
      <c r="Y437" s="1124"/>
      <c r="Z437" s="1124"/>
      <c r="AA437" s="1103"/>
      <c r="AB437" s="1103"/>
      <c r="AC437" s="1103"/>
      <c r="AD437" s="1103"/>
      <c r="AE437" s="1103"/>
      <c r="AF437" s="1103"/>
      <c r="AG437" s="1103"/>
      <c r="AH437" s="1103"/>
      <c r="AI437" s="1103"/>
      <c r="AJ437" s="1103"/>
      <c r="AK437" s="1103"/>
      <c r="AL437" s="1103"/>
      <c r="AM437" s="1103"/>
      <c r="AN437" s="1104"/>
      <c r="AO437" s="1103"/>
      <c r="AP437" s="1103"/>
      <c r="AQ437" s="1103"/>
      <c r="AR437" s="1103"/>
      <c r="AS437" s="1103"/>
      <c r="AT437" s="1103"/>
      <c r="AU437" s="1103"/>
      <c r="AV437" s="1103"/>
      <c r="AW437" s="1103"/>
      <c r="AX437" s="1103"/>
      <c r="AY437" s="1103"/>
      <c r="AZ437" s="1103"/>
      <c r="BA437" s="1103"/>
      <c r="BB437" s="1103"/>
      <c r="BC437" s="1103"/>
      <c r="BD437" s="1103"/>
      <c r="BE437" s="1103"/>
      <c r="BF437" s="1103"/>
      <c r="BG437" s="1103"/>
      <c r="BH437" s="1103"/>
      <c r="BI437" s="1103"/>
      <c r="BJ437" s="1103"/>
      <c r="BK437" s="1103"/>
      <c r="BL437" s="1103"/>
      <c r="BM437" s="1103"/>
      <c r="BN437" s="1103"/>
      <c r="BO437" s="1103"/>
      <c r="BP437" s="1103"/>
      <c r="BQ437" s="1103"/>
      <c r="BR437" s="1103"/>
      <c r="BS437" s="1103"/>
      <c r="BT437" s="1103"/>
      <c r="BU437" s="1103"/>
      <c r="BV437" s="1103"/>
      <c r="BW437" s="1103"/>
      <c r="BX437" s="1103"/>
      <c r="BY437" s="1103"/>
      <c r="BZ437" s="1103"/>
      <c r="CA437" s="1103"/>
      <c r="CB437" s="1103"/>
      <c r="CC437" s="1103"/>
      <c r="CD437" s="1103"/>
      <c r="CE437" s="1103"/>
      <c r="CF437" s="1103"/>
      <c r="CG437" s="1103"/>
      <c r="CH437" s="1103"/>
      <c r="CI437" s="1103"/>
      <c r="CJ437" s="1103"/>
      <c r="CK437" s="1103"/>
      <c r="CL437" s="1103"/>
      <c r="CM437" s="1103"/>
      <c r="CN437" s="1103"/>
      <c r="CO437" s="1103"/>
      <c r="CP437" s="1103"/>
      <c r="CQ437" s="1103"/>
      <c r="CR437" s="1103"/>
      <c r="CS437" s="1103"/>
      <c r="CT437" s="1103"/>
      <c r="CU437" s="1103"/>
      <c r="CV437" s="1103"/>
      <c r="CW437" s="1103"/>
      <c r="CX437" s="1103"/>
      <c r="CY437" s="1103"/>
      <c r="CZ437" s="1103"/>
      <c r="DA437" s="1103"/>
      <c r="DB437" s="1103"/>
      <c r="DC437" s="1103"/>
      <c r="DD437" s="1103"/>
      <c r="DE437" s="1103"/>
      <c r="DF437" s="1103"/>
      <c r="DG437" s="1103"/>
      <c r="DH437" s="1103"/>
      <c r="DI437" s="1103"/>
      <c r="DJ437" s="1103"/>
      <c r="DK437" s="1104"/>
      <c r="DL437" s="1103"/>
      <c r="DM437" s="1103"/>
      <c r="DN437" s="1103"/>
      <c r="DO437" s="1103"/>
      <c r="DP437" s="1103"/>
      <c r="DQ437" s="1103"/>
      <c r="DR437" s="1103"/>
      <c r="DS437" s="1103"/>
      <c r="DT437" s="1103"/>
      <c r="DU437" s="1103"/>
      <c r="DV437" s="1103"/>
      <c r="DW437" s="1103"/>
      <c r="DX437" s="1103"/>
      <c r="DY437" s="1103"/>
      <c r="DZ437" s="1103"/>
      <c r="EA437" s="1103"/>
      <c r="EB437" s="1103"/>
      <c r="EC437" s="1103"/>
      <c r="ED437" s="1103"/>
      <c r="EE437" s="1103"/>
      <c r="EF437" s="1103"/>
      <c r="EG437" s="1103"/>
      <c r="EH437" s="1103"/>
      <c r="EI437" s="1103"/>
      <c r="EJ437" s="1103"/>
      <c r="EK437" s="1103"/>
      <c r="EL437" s="1104"/>
      <c r="EM437" s="1103"/>
      <c r="EN437" s="1103"/>
      <c r="EO437" s="1103"/>
      <c r="EP437" s="1103"/>
      <c r="EQ437" s="1103"/>
      <c r="ER437" s="1103"/>
      <c r="ES437" s="1103"/>
      <c r="ET437" s="1103"/>
      <c r="EU437" s="1103"/>
      <c r="EV437" s="1103"/>
      <c r="EW437" s="1103"/>
      <c r="EX437" s="1103"/>
      <c r="EY437" s="1103"/>
      <c r="EZ437" s="1103"/>
      <c r="FA437" s="1103"/>
      <c r="FB437" s="1103"/>
      <c r="FC437" s="1103"/>
      <c r="FD437" s="1103"/>
      <c r="FE437" s="1103"/>
      <c r="FF437" s="1105"/>
      <c r="FG437" s="1103"/>
      <c r="FH437" s="1103"/>
      <c r="FI437" s="1103"/>
      <c r="FJ437" s="1103"/>
      <c r="FK437" s="1103"/>
      <c r="FL437" s="1103"/>
      <c r="FM437" s="1103"/>
      <c r="FN437" s="1103"/>
      <c r="FO437" s="1103"/>
      <c r="FP437" s="1103"/>
      <c r="FQ437" s="1106"/>
      <c r="FR437" s="1106"/>
      <c r="FS437" s="1103"/>
      <c r="FT437" s="1103"/>
      <c r="FU437" s="1103"/>
      <c r="FV437" s="1103"/>
      <c r="FW437" s="1103"/>
      <c r="FX437" s="1103"/>
      <c r="FY437" s="1103"/>
      <c r="FZ437" s="1103"/>
      <c r="GA437" s="1103"/>
      <c r="GB437" s="1103"/>
      <c r="GC437" s="1103"/>
      <c r="GD437" s="1107"/>
      <c r="GE437" s="1107"/>
      <c r="GF437" s="1107"/>
      <c r="GG437" s="1107"/>
      <c r="GH437" s="1108"/>
      <c r="GI437" s="1209"/>
      <c r="GJ437" s="1107"/>
      <c r="GK437" s="1107"/>
      <c r="GL437" s="1107"/>
      <c r="GM437" s="1107"/>
      <c r="GN437" s="1107"/>
      <c r="GO437" s="1107"/>
      <c r="GP437" s="1110"/>
      <c r="GQ437" s="1110"/>
      <c r="GR437" s="1110"/>
      <c r="GS437" s="1110"/>
      <c r="GT437" s="1110"/>
      <c r="GU437" s="1110"/>
      <c r="GV437" s="1110"/>
      <c r="GW437" s="1110"/>
      <c r="GX437" s="1110"/>
      <c r="GY437" s="1110"/>
      <c r="GZ437" s="1110"/>
      <c r="HA437" s="1110"/>
      <c r="HB437" s="1110"/>
      <c r="HC437" s="1110"/>
      <c r="HD437" s="1110"/>
      <c r="HE437" s="1110"/>
      <c r="HF437" s="1110"/>
      <c r="HG437" s="1110"/>
      <c r="HH437" s="1110"/>
      <c r="HI437" s="1110"/>
      <c r="HJ437" s="1110"/>
      <c r="HK437" s="1110"/>
      <c r="HL437" s="1110"/>
      <c r="HM437" s="1110"/>
      <c r="HN437" s="1110"/>
      <c r="HO437" s="1110"/>
      <c r="HP437" s="1110"/>
      <c r="HQ437" s="1110"/>
      <c r="HR437" s="1110"/>
      <c r="HS437" s="1110"/>
      <c r="HT437" s="1110"/>
      <c r="HU437" s="1110"/>
      <c r="HV437" s="1110"/>
      <c r="HW437" s="1110"/>
      <c r="HX437" s="1110"/>
      <c r="HY437" s="1110"/>
      <c r="HZ437" s="1110"/>
      <c r="IA437" s="1110"/>
      <c r="IB437" s="1110"/>
      <c r="IC437" s="1110"/>
      <c r="ID437" s="1109"/>
      <c r="IE437" s="1109"/>
      <c r="IF437" s="1110"/>
      <c r="IG437" s="1111"/>
      <c r="IH437" s="1110"/>
      <c r="II437" s="1110"/>
      <c r="IJ437" s="1110"/>
      <c r="IK437" s="1110"/>
      <c r="IL437" s="1110"/>
      <c r="IM437" s="1110"/>
      <c r="IN437" s="1110"/>
      <c r="IO437" s="1110"/>
      <c r="IP437" s="1110"/>
      <c r="IQ437" s="1110"/>
      <c r="IR437" s="1110"/>
      <c r="IS437" s="1110"/>
      <c r="IT437" s="1110"/>
      <c r="IU437" s="1110"/>
      <c r="IV437" s="1110"/>
      <c r="IW437" s="1110"/>
      <c r="IX437" s="1110"/>
      <c r="IY437" s="1110"/>
      <c r="IZ437" s="1110"/>
      <c r="JA437" s="1110"/>
      <c r="JB437" s="1110"/>
      <c r="JC437" s="1110"/>
      <c r="JD437" s="1110"/>
      <c r="JE437" s="1110"/>
      <c r="JF437" s="1110"/>
      <c r="JG437" s="1110"/>
      <c r="JH437" s="1110"/>
      <c r="JI437" s="1110"/>
      <c r="JJ437" s="1110"/>
      <c r="JK437" s="1112"/>
    </row>
    <row r="438" spans="1:271" s="1026" customFormat="1" ht="18.95" hidden="1" customHeight="1">
      <c r="A438" s="1113"/>
      <c r="B438" s="1123"/>
      <c r="C438" s="1115"/>
      <c r="D438" s="1115"/>
      <c r="E438" s="1116"/>
      <c r="F438" s="1116"/>
      <c r="G438" s="1116"/>
      <c r="H438" s="1115"/>
      <c r="I438" s="1117"/>
      <c r="J438" s="1117"/>
      <c r="K438" s="1118"/>
      <c r="L438" s="1118"/>
      <c r="M438" s="1118"/>
      <c r="N438" s="1119"/>
      <c r="O438" s="1208"/>
      <c r="P438" s="1121"/>
      <c r="Q438" s="1119"/>
      <c r="R438" s="1119"/>
      <c r="S438" s="1119"/>
      <c r="T438" s="1119"/>
      <c r="U438" s="1119"/>
      <c r="V438" s="1119"/>
      <c r="W438" s="1044"/>
      <c r="X438" s="1119"/>
      <c r="Y438" s="1124"/>
      <c r="Z438" s="1124"/>
      <c r="AA438" s="1103"/>
      <c r="AB438" s="1103"/>
      <c r="AC438" s="1103"/>
      <c r="AD438" s="1103"/>
      <c r="AE438" s="1103"/>
      <c r="AF438" s="1103"/>
      <c r="AG438" s="1103"/>
      <c r="AH438" s="1103"/>
      <c r="AI438" s="1103"/>
      <c r="AJ438" s="1103"/>
      <c r="AK438" s="1103"/>
      <c r="AL438" s="1103"/>
      <c r="AM438" s="1103"/>
      <c r="AN438" s="1104"/>
      <c r="AO438" s="1103"/>
      <c r="AP438" s="1103"/>
      <c r="AQ438" s="1103"/>
      <c r="AR438" s="1103"/>
      <c r="AS438" s="1103"/>
      <c r="AT438" s="1103"/>
      <c r="AU438" s="1103"/>
      <c r="AV438" s="1103"/>
      <c r="AW438" s="1103"/>
      <c r="AX438" s="1103"/>
      <c r="AY438" s="1103"/>
      <c r="AZ438" s="1103"/>
      <c r="BA438" s="1103"/>
      <c r="BB438" s="1103"/>
      <c r="BC438" s="1103"/>
      <c r="BD438" s="1103"/>
      <c r="BE438" s="1103"/>
      <c r="BF438" s="1103"/>
      <c r="BG438" s="1103"/>
      <c r="BH438" s="1103"/>
      <c r="BI438" s="1103"/>
      <c r="BJ438" s="1103"/>
      <c r="BK438" s="1103"/>
      <c r="BL438" s="1103"/>
      <c r="BM438" s="1103"/>
      <c r="BN438" s="1103"/>
      <c r="BO438" s="1103"/>
      <c r="BP438" s="1103"/>
      <c r="BQ438" s="1103"/>
      <c r="BR438" s="1103"/>
      <c r="BS438" s="1103"/>
      <c r="BT438" s="1103"/>
      <c r="BU438" s="1103"/>
      <c r="BV438" s="1103"/>
      <c r="BW438" s="1103"/>
      <c r="BX438" s="1103"/>
      <c r="BY438" s="1103"/>
      <c r="BZ438" s="1103"/>
      <c r="CA438" s="1103"/>
      <c r="CB438" s="1103"/>
      <c r="CC438" s="1103"/>
      <c r="CD438" s="1103"/>
      <c r="CE438" s="1103"/>
      <c r="CF438" s="1103"/>
      <c r="CG438" s="1103"/>
      <c r="CH438" s="1103"/>
      <c r="CI438" s="1103"/>
      <c r="CJ438" s="1103"/>
      <c r="CK438" s="1103"/>
      <c r="CL438" s="1103"/>
      <c r="CM438" s="1103"/>
      <c r="CN438" s="1103"/>
      <c r="CO438" s="1103"/>
      <c r="CP438" s="1103"/>
      <c r="CQ438" s="1103"/>
      <c r="CR438" s="1103"/>
      <c r="CS438" s="1103"/>
      <c r="CT438" s="1103"/>
      <c r="CU438" s="1103"/>
      <c r="CV438" s="1103"/>
      <c r="CW438" s="1103"/>
      <c r="CX438" s="1103"/>
      <c r="CY438" s="1103"/>
      <c r="CZ438" s="1103"/>
      <c r="DA438" s="1103"/>
      <c r="DB438" s="1103"/>
      <c r="DC438" s="1103"/>
      <c r="DD438" s="1103"/>
      <c r="DE438" s="1103"/>
      <c r="DF438" s="1103"/>
      <c r="DG438" s="1103"/>
      <c r="DH438" s="1103"/>
      <c r="DI438" s="1103"/>
      <c r="DJ438" s="1103"/>
      <c r="DK438" s="1104"/>
      <c r="DL438" s="1103"/>
      <c r="DM438" s="1103"/>
      <c r="DN438" s="1103"/>
      <c r="DO438" s="1103"/>
      <c r="DP438" s="1103"/>
      <c r="DQ438" s="1103"/>
      <c r="DR438" s="1103"/>
      <c r="DS438" s="1103"/>
      <c r="DT438" s="1103"/>
      <c r="DU438" s="1103"/>
      <c r="DV438" s="1103"/>
      <c r="DW438" s="1103"/>
      <c r="DX438" s="1103"/>
      <c r="DY438" s="1103"/>
      <c r="DZ438" s="1103"/>
      <c r="EA438" s="1103"/>
      <c r="EB438" s="1103"/>
      <c r="EC438" s="1103"/>
      <c r="ED438" s="1103"/>
      <c r="EE438" s="1103"/>
      <c r="EF438" s="1103"/>
      <c r="EG438" s="1103"/>
      <c r="EH438" s="1103"/>
      <c r="EI438" s="1103"/>
      <c r="EJ438" s="1103"/>
      <c r="EK438" s="1103"/>
      <c r="EL438" s="1104"/>
      <c r="EM438" s="1103"/>
      <c r="EN438" s="1103"/>
      <c r="EO438" s="1103"/>
      <c r="EP438" s="1103"/>
      <c r="EQ438" s="1103"/>
      <c r="ER438" s="1103"/>
      <c r="ES438" s="1103"/>
      <c r="ET438" s="1103"/>
      <c r="EU438" s="1103"/>
      <c r="EV438" s="1103"/>
      <c r="EW438" s="1103"/>
      <c r="EX438" s="1103"/>
      <c r="EY438" s="1103"/>
      <c r="EZ438" s="1103"/>
      <c r="FA438" s="1103"/>
      <c r="FB438" s="1103"/>
      <c r="FC438" s="1103"/>
      <c r="FD438" s="1103"/>
      <c r="FE438" s="1103"/>
      <c r="FF438" s="1105"/>
      <c r="FG438" s="1103"/>
      <c r="FH438" s="1103"/>
      <c r="FI438" s="1103"/>
      <c r="FJ438" s="1103"/>
      <c r="FK438" s="1103"/>
      <c r="FL438" s="1103"/>
      <c r="FM438" s="1103"/>
      <c r="FN438" s="1103"/>
      <c r="FO438" s="1103"/>
      <c r="FP438" s="1103"/>
      <c r="FQ438" s="1106"/>
      <c r="FR438" s="1106"/>
      <c r="FS438" s="1103"/>
      <c r="FT438" s="1103"/>
      <c r="FU438" s="1103"/>
      <c r="FV438" s="1103"/>
      <c r="FW438" s="1103"/>
      <c r="FX438" s="1103"/>
      <c r="FY438" s="1103"/>
      <c r="FZ438" s="1103"/>
      <c r="GA438" s="1103"/>
      <c r="GB438" s="1103"/>
      <c r="GC438" s="1103"/>
      <c r="GD438" s="1107"/>
      <c r="GE438" s="1107"/>
      <c r="GF438" s="1107"/>
      <c r="GG438" s="1107"/>
      <c r="GH438" s="1108"/>
      <c r="GI438" s="1209"/>
      <c r="GJ438" s="1107"/>
      <c r="GK438" s="1107"/>
      <c r="GL438" s="1107"/>
      <c r="GM438" s="1107"/>
      <c r="GN438" s="1107"/>
      <c r="GO438" s="1107"/>
      <c r="GP438" s="1110"/>
      <c r="GQ438" s="1110"/>
      <c r="GR438" s="1110"/>
      <c r="GS438" s="1110"/>
      <c r="GT438" s="1110"/>
      <c r="GU438" s="1110"/>
      <c r="GV438" s="1110"/>
      <c r="GW438" s="1110"/>
      <c r="GX438" s="1110"/>
      <c r="GY438" s="1110"/>
      <c r="GZ438" s="1110"/>
      <c r="HA438" s="1110"/>
      <c r="HB438" s="1110"/>
      <c r="HC438" s="1110"/>
      <c r="HD438" s="1110"/>
      <c r="HE438" s="1110"/>
      <c r="HF438" s="1110"/>
      <c r="HG438" s="1110"/>
      <c r="HH438" s="1110"/>
      <c r="HI438" s="1110"/>
      <c r="HJ438" s="1110"/>
      <c r="HK438" s="1110"/>
      <c r="HL438" s="1110"/>
      <c r="HM438" s="1110"/>
      <c r="HN438" s="1110"/>
      <c r="HO438" s="1110"/>
      <c r="HP438" s="1110"/>
      <c r="HQ438" s="1110"/>
      <c r="HR438" s="1110"/>
      <c r="HS438" s="1110"/>
      <c r="HT438" s="1110"/>
      <c r="HU438" s="1110"/>
      <c r="HV438" s="1110"/>
      <c r="HW438" s="1110"/>
      <c r="HX438" s="1110"/>
      <c r="HY438" s="1110"/>
      <c r="HZ438" s="1110"/>
      <c r="IA438" s="1110"/>
      <c r="IB438" s="1110"/>
      <c r="IC438" s="1110"/>
      <c r="ID438" s="1109"/>
      <c r="IE438" s="1109"/>
      <c r="IF438" s="1110"/>
      <c r="IG438" s="1111"/>
      <c r="IH438" s="1110"/>
      <c r="II438" s="1110"/>
      <c r="IJ438" s="1110"/>
      <c r="IK438" s="1110"/>
      <c r="IL438" s="1110"/>
      <c r="IM438" s="1110"/>
      <c r="IN438" s="1110"/>
      <c r="IO438" s="1110"/>
      <c r="IP438" s="1110"/>
      <c r="IQ438" s="1110"/>
      <c r="IR438" s="1110"/>
      <c r="IS438" s="1110"/>
      <c r="IT438" s="1110"/>
      <c r="IU438" s="1110"/>
      <c r="IV438" s="1110"/>
      <c r="IW438" s="1110"/>
      <c r="IX438" s="1110"/>
      <c r="IY438" s="1110"/>
      <c r="IZ438" s="1110"/>
      <c r="JA438" s="1110"/>
      <c r="JB438" s="1110"/>
      <c r="JC438" s="1110"/>
      <c r="JD438" s="1110"/>
      <c r="JE438" s="1110"/>
      <c r="JF438" s="1110"/>
      <c r="JG438" s="1110"/>
      <c r="JH438" s="1110"/>
      <c r="JI438" s="1110"/>
      <c r="JJ438" s="1110"/>
      <c r="JK438" s="1112"/>
    </row>
    <row r="439" spans="1:271" s="1026" customFormat="1" ht="18.95" hidden="1" customHeight="1">
      <c r="A439" s="1113"/>
      <c r="B439" s="1123"/>
      <c r="C439" s="1115"/>
      <c r="D439" s="1115"/>
      <c r="E439" s="1116"/>
      <c r="F439" s="1116"/>
      <c r="G439" s="1116"/>
      <c r="H439" s="1115"/>
      <c r="I439" s="1117"/>
      <c r="J439" s="1117"/>
      <c r="K439" s="1118"/>
      <c r="L439" s="1118"/>
      <c r="M439" s="1118"/>
      <c r="N439" s="1119"/>
      <c r="O439" s="1208"/>
      <c r="P439" s="1121"/>
      <c r="Q439" s="1119"/>
      <c r="R439" s="1119"/>
      <c r="S439" s="1119"/>
      <c r="T439" s="1119"/>
      <c r="U439" s="1119"/>
      <c r="V439" s="1119"/>
      <c r="W439" s="1044"/>
      <c r="X439" s="1119"/>
      <c r="Y439" s="1124"/>
      <c r="Z439" s="1124"/>
      <c r="AA439" s="1103"/>
      <c r="AB439" s="1103"/>
      <c r="AC439" s="1103"/>
      <c r="AD439" s="1103"/>
      <c r="AE439" s="1103"/>
      <c r="AF439" s="1103"/>
      <c r="AG439" s="1103"/>
      <c r="AH439" s="1103"/>
      <c r="AI439" s="1103"/>
      <c r="AJ439" s="1103"/>
      <c r="AK439" s="1103"/>
      <c r="AL439" s="1103"/>
      <c r="AM439" s="1103"/>
      <c r="AN439" s="1104"/>
      <c r="AO439" s="1103"/>
      <c r="AP439" s="1103"/>
      <c r="AQ439" s="1103"/>
      <c r="AR439" s="1103"/>
      <c r="AS439" s="1103"/>
      <c r="AT439" s="1103"/>
      <c r="AU439" s="1103"/>
      <c r="AV439" s="1103"/>
      <c r="AW439" s="1103"/>
      <c r="AX439" s="1103"/>
      <c r="AY439" s="1103"/>
      <c r="AZ439" s="1103"/>
      <c r="BA439" s="1103"/>
      <c r="BB439" s="1103"/>
      <c r="BC439" s="1103"/>
      <c r="BD439" s="1103"/>
      <c r="BE439" s="1103"/>
      <c r="BF439" s="1103"/>
      <c r="BG439" s="1103"/>
      <c r="BH439" s="1103"/>
      <c r="BI439" s="1103"/>
      <c r="BJ439" s="1103"/>
      <c r="BK439" s="1103"/>
      <c r="BL439" s="1103"/>
      <c r="BM439" s="1103"/>
      <c r="BN439" s="1103"/>
      <c r="BO439" s="1103"/>
      <c r="BP439" s="1103"/>
      <c r="BQ439" s="1103"/>
      <c r="BR439" s="1103"/>
      <c r="BS439" s="1103"/>
      <c r="BT439" s="1103"/>
      <c r="BU439" s="1103"/>
      <c r="BV439" s="1103"/>
      <c r="BW439" s="1103"/>
      <c r="BX439" s="1103"/>
      <c r="BY439" s="1103"/>
      <c r="BZ439" s="1103"/>
      <c r="CA439" s="1103"/>
      <c r="CB439" s="1103"/>
      <c r="CC439" s="1103"/>
      <c r="CD439" s="1103"/>
      <c r="CE439" s="1103"/>
      <c r="CF439" s="1103"/>
      <c r="CG439" s="1103"/>
      <c r="CH439" s="1103"/>
      <c r="CI439" s="1103"/>
      <c r="CJ439" s="1103"/>
      <c r="CK439" s="1103"/>
      <c r="CL439" s="1103"/>
      <c r="CM439" s="1103"/>
      <c r="CN439" s="1103"/>
      <c r="CO439" s="1103"/>
      <c r="CP439" s="1103"/>
      <c r="CQ439" s="1103"/>
      <c r="CR439" s="1103"/>
      <c r="CS439" s="1103"/>
      <c r="CT439" s="1103"/>
      <c r="CU439" s="1103"/>
      <c r="CV439" s="1103"/>
      <c r="CW439" s="1103"/>
      <c r="CX439" s="1103"/>
      <c r="CY439" s="1103"/>
      <c r="CZ439" s="1103"/>
      <c r="DA439" s="1103"/>
      <c r="DB439" s="1103"/>
      <c r="DC439" s="1103"/>
      <c r="DD439" s="1103"/>
      <c r="DE439" s="1103"/>
      <c r="DF439" s="1103"/>
      <c r="DG439" s="1103"/>
      <c r="DH439" s="1103"/>
      <c r="DI439" s="1103"/>
      <c r="DJ439" s="1103"/>
      <c r="DK439" s="1104"/>
      <c r="DL439" s="1103"/>
      <c r="DM439" s="1103"/>
      <c r="DN439" s="1103"/>
      <c r="DO439" s="1103"/>
      <c r="DP439" s="1103"/>
      <c r="DQ439" s="1103"/>
      <c r="DR439" s="1103"/>
      <c r="DS439" s="1103"/>
      <c r="DT439" s="1103"/>
      <c r="DU439" s="1103"/>
      <c r="DV439" s="1103"/>
      <c r="DW439" s="1103"/>
      <c r="DX439" s="1103"/>
      <c r="DY439" s="1103"/>
      <c r="DZ439" s="1103"/>
      <c r="EA439" s="1103"/>
      <c r="EB439" s="1103"/>
      <c r="EC439" s="1103"/>
      <c r="ED439" s="1103"/>
      <c r="EE439" s="1103"/>
      <c r="EF439" s="1103"/>
      <c r="EG439" s="1103"/>
      <c r="EH439" s="1103"/>
      <c r="EI439" s="1103"/>
      <c r="EJ439" s="1103"/>
      <c r="EK439" s="1103"/>
      <c r="EL439" s="1104"/>
      <c r="EM439" s="1103"/>
      <c r="EN439" s="1103"/>
      <c r="EO439" s="1103"/>
      <c r="EP439" s="1103"/>
      <c r="EQ439" s="1103"/>
      <c r="ER439" s="1103"/>
      <c r="ES439" s="1103"/>
      <c r="ET439" s="1103"/>
      <c r="EU439" s="1103"/>
      <c r="EV439" s="1103"/>
      <c r="EW439" s="1103"/>
      <c r="EX439" s="1103"/>
      <c r="EY439" s="1103"/>
      <c r="EZ439" s="1103"/>
      <c r="FA439" s="1103"/>
      <c r="FB439" s="1103"/>
      <c r="FC439" s="1103"/>
      <c r="FD439" s="1103"/>
      <c r="FE439" s="1103"/>
      <c r="FF439" s="1105"/>
      <c r="FG439" s="1103"/>
      <c r="FH439" s="1103"/>
      <c r="FI439" s="1103"/>
      <c r="FJ439" s="1103"/>
      <c r="FK439" s="1103"/>
      <c r="FL439" s="1103"/>
      <c r="FM439" s="1103"/>
      <c r="FN439" s="1103"/>
      <c r="FO439" s="1103"/>
      <c r="FP439" s="1103"/>
      <c r="FQ439" s="1106"/>
      <c r="FR439" s="1106"/>
      <c r="FS439" s="1103"/>
      <c r="FT439" s="1103"/>
      <c r="FU439" s="1103"/>
      <c r="FV439" s="1103"/>
      <c r="FW439" s="1103"/>
      <c r="FX439" s="1103"/>
      <c r="FY439" s="1103"/>
      <c r="FZ439" s="1103"/>
      <c r="GA439" s="1103"/>
      <c r="GB439" s="1103"/>
      <c r="GC439" s="1103"/>
      <c r="GD439" s="1107"/>
      <c r="GE439" s="1109"/>
      <c r="GF439" s="1107"/>
      <c r="GG439" s="1107"/>
      <c r="GH439" s="1108"/>
      <c r="GI439" s="1209"/>
      <c r="GJ439" s="1107"/>
      <c r="GK439" s="1107"/>
      <c r="GL439" s="1107"/>
      <c r="GM439" s="1107"/>
      <c r="GN439" s="1107"/>
      <c r="GO439" s="1107"/>
      <c r="GP439" s="1110"/>
      <c r="GQ439" s="1110"/>
      <c r="GR439" s="1110"/>
      <c r="GS439" s="1110"/>
      <c r="GT439" s="1110"/>
      <c r="GU439" s="1110"/>
      <c r="GV439" s="1110"/>
      <c r="GW439" s="1110"/>
      <c r="GX439" s="1110"/>
      <c r="GY439" s="1110"/>
      <c r="GZ439" s="1110"/>
      <c r="HA439" s="1110"/>
      <c r="HB439" s="1110"/>
      <c r="HC439" s="1110"/>
      <c r="HD439" s="1110"/>
      <c r="HE439" s="1110"/>
      <c r="HF439" s="1110"/>
      <c r="HG439" s="1110"/>
      <c r="HH439" s="1110"/>
      <c r="HI439" s="1110"/>
      <c r="HJ439" s="1110"/>
      <c r="HK439" s="1110"/>
      <c r="HL439" s="1110"/>
      <c r="HM439" s="1110"/>
      <c r="HN439" s="1110"/>
      <c r="HO439" s="1110"/>
      <c r="HP439" s="1110"/>
      <c r="HQ439" s="1110"/>
      <c r="HR439" s="1110"/>
      <c r="HS439" s="1110"/>
      <c r="HT439" s="1110"/>
      <c r="HU439" s="1110"/>
      <c r="HV439" s="1110"/>
      <c r="HW439" s="1110"/>
      <c r="HX439" s="1110"/>
      <c r="HY439" s="1110"/>
      <c r="HZ439" s="1110"/>
      <c r="IA439" s="1110"/>
      <c r="IB439" s="1110"/>
      <c r="IC439" s="1110"/>
      <c r="ID439" s="1109"/>
      <c r="IE439" s="1109"/>
      <c r="IF439" s="1110"/>
      <c r="IG439" s="1111"/>
      <c r="IH439" s="1110"/>
      <c r="II439" s="1110"/>
      <c r="IJ439" s="1110"/>
      <c r="IK439" s="1110"/>
      <c r="IL439" s="1110"/>
      <c r="IM439" s="1110"/>
      <c r="IN439" s="1110"/>
      <c r="IO439" s="1110"/>
      <c r="IP439" s="1110"/>
      <c r="IQ439" s="1110"/>
      <c r="IR439" s="1110"/>
      <c r="IS439" s="1110"/>
      <c r="IT439" s="1110"/>
      <c r="IU439" s="1110"/>
      <c r="IV439" s="1110"/>
      <c r="IW439" s="1110"/>
      <c r="IX439" s="1110"/>
      <c r="IY439" s="1110"/>
      <c r="IZ439" s="1110"/>
      <c r="JA439" s="1110"/>
      <c r="JB439" s="1110"/>
      <c r="JC439" s="1110"/>
      <c r="JD439" s="1110"/>
      <c r="JE439" s="1110"/>
      <c r="JF439" s="1110"/>
      <c r="JG439" s="1110"/>
      <c r="JH439" s="1110"/>
      <c r="JI439" s="1110"/>
      <c r="JJ439" s="1110"/>
      <c r="JK439" s="1112"/>
    </row>
    <row r="440" spans="1:271" s="1026" customFormat="1" ht="18.95" hidden="1" customHeight="1">
      <c r="A440" s="1113"/>
      <c r="B440" s="1123"/>
      <c r="C440" s="1115"/>
      <c r="D440" s="1115"/>
      <c r="E440" s="1116"/>
      <c r="F440" s="1116"/>
      <c r="G440" s="1116"/>
      <c r="H440" s="1115"/>
      <c r="I440" s="1117"/>
      <c r="J440" s="1117"/>
      <c r="K440" s="1118"/>
      <c r="L440" s="1118"/>
      <c r="M440" s="1118"/>
      <c r="N440" s="1119"/>
      <c r="O440" s="1208"/>
      <c r="P440" s="1121"/>
      <c r="Q440" s="1119"/>
      <c r="R440" s="1119"/>
      <c r="S440" s="1119"/>
      <c r="T440" s="1119"/>
      <c r="U440" s="1119"/>
      <c r="V440" s="1119"/>
      <c r="W440" s="1044"/>
      <c r="X440" s="1119"/>
      <c r="Y440" s="1124"/>
      <c r="Z440" s="1124"/>
      <c r="AA440" s="1103"/>
      <c r="AB440" s="1103"/>
      <c r="AC440" s="1103"/>
      <c r="AD440" s="1103"/>
      <c r="AE440" s="1103"/>
      <c r="AF440" s="1103"/>
      <c r="AG440" s="1103"/>
      <c r="AH440" s="1103"/>
      <c r="AI440" s="1103"/>
      <c r="AJ440" s="1103"/>
      <c r="AK440" s="1103"/>
      <c r="AL440" s="1103"/>
      <c r="AM440" s="1103"/>
      <c r="AN440" s="1104"/>
      <c r="AO440" s="1103"/>
      <c r="AP440" s="1103"/>
      <c r="AQ440" s="1103"/>
      <c r="AR440" s="1103"/>
      <c r="AS440" s="1103"/>
      <c r="AT440" s="1103"/>
      <c r="AU440" s="1103"/>
      <c r="AV440" s="1103"/>
      <c r="AW440" s="1103"/>
      <c r="AX440" s="1103"/>
      <c r="AY440" s="1103"/>
      <c r="AZ440" s="1103"/>
      <c r="BA440" s="1103"/>
      <c r="BB440" s="1103"/>
      <c r="BC440" s="1103"/>
      <c r="BD440" s="1103"/>
      <c r="BE440" s="1103"/>
      <c r="BF440" s="1103"/>
      <c r="BG440" s="1103"/>
      <c r="BH440" s="1103"/>
      <c r="BI440" s="1103"/>
      <c r="BJ440" s="1103"/>
      <c r="BK440" s="1103"/>
      <c r="BL440" s="1103"/>
      <c r="BM440" s="1103"/>
      <c r="BN440" s="1103"/>
      <c r="BO440" s="1103"/>
      <c r="BP440" s="1103"/>
      <c r="BQ440" s="1103"/>
      <c r="BR440" s="1103"/>
      <c r="BS440" s="1103"/>
      <c r="BT440" s="1103"/>
      <c r="BU440" s="1103"/>
      <c r="BV440" s="1103"/>
      <c r="BW440" s="1103"/>
      <c r="BX440" s="1103"/>
      <c r="BY440" s="1103"/>
      <c r="BZ440" s="1103"/>
      <c r="CA440" s="1103"/>
      <c r="CB440" s="1103"/>
      <c r="CC440" s="1103"/>
      <c r="CD440" s="1103"/>
      <c r="CE440" s="1103"/>
      <c r="CF440" s="1103"/>
      <c r="CG440" s="1103"/>
      <c r="CH440" s="1103"/>
      <c r="CI440" s="1103"/>
      <c r="CJ440" s="1103"/>
      <c r="CK440" s="1103"/>
      <c r="CL440" s="1103"/>
      <c r="CM440" s="1103"/>
      <c r="CN440" s="1103"/>
      <c r="CO440" s="1103"/>
      <c r="CP440" s="1103"/>
      <c r="CQ440" s="1103"/>
      <c r="CR440" s="1103"/>
      <c r="CS440" s="1103"/>
      <c r="CT440" s="1103"/>
      <c r="CU440" s="1103"/>
      <c r="CV440" s="1103"/>
      <c r="CW440" s="1103"/>
      <c r="CX440" s="1103"/>
      <c r="CY440" s="1103"/>
      <c r="CZ440" s="1103"/>
      <c r="DA440" s="1103"/>
      <c r="DB440" s="1103"/>
      <c r="DC440" s="1103"/>
      <c r="DD440" s="1103"/>
      <c r="DE440" s="1103"/>
      <c r="DF440" s="1103"/>
      <c r="DG440" s="1103"/>
      <c r="DH440" s="1103"/>
      <c r="DI440" s="1103"/>
      <c r="DJ440" s="1103"/>
      <c r="DK440" s="1104"/>
      <c r="DL440" s="1103"/>
      <c r="DM440" s="1103"/>
      <c r="DN440" s="1103"/>
      <c r="DO440" s="1103"/>
      <c r="DP440" s="1103"/>
      <c r="DQ440" s="1103"/>
      <c r="DR440" s="1103"/>
      <c r="DS440" s="1103"/>
      <c r="DT440" s="1103"/>
      <c r="DU440" s="1103"/>
      <c r="DV440" s="1103"/>
      <c r="DW440" s="1103"/>
      <c r="DX440" s="1103"/>
      <c r="DY440" s="1103"/>
      <c r="DZ440" s="1103"/>
      <c r="EA440" s="1103"/>
      <c r="EB440" s="1103"/>
      <c r="EC440" s="1103"/>
      <c r="ED440" s="1103"/>
      <c r="EE440" s="1103"/>
      <c r="EF440" s="1103"/>
      <c r="EG440" s="1103"/>
      <c r="EH440" s="1103"/>
      <c r="EI440" s="1103"/>
      <c r="EJ440" s="1103"/>
      <c r="EK440" s="1103"/>
      <c r="EL440" s="1104"/>
      <c r="EM440" s="1103"/>
      <c r="EN440" s="1103"/>
      <c r="EO440" s="1103"/>
      <c r="EP440" s="1103"/>
      <c r="EQ440" s="1103"/>
      <c r="ER440" s="1103"/>
      <c r="ES440" s="1103"/>
      <c r="ET440" s="1103"/>
      <c r="EU440" s="1103"/>
      <c r="EV440" s="1103"/>
      <c r="EW440" s="1103"/>
      <c r="EX440" s="1103"/>
      <c r="EY440" s="1103"/>
      <c r="EZ440" s="1103"/>
      <c r="FA440" s="1103"/>
      <c r="FB440" s="1103"/>
      <c r="FC440" s="1103"/>
      <c r="FD440" s="1103"/>
      <c r="FE440" s="1103"/>
      <c r="FF440" s="1105"/>
      <c r="FG440" s="1103"/>
      <c r="FH440" s="1103"/>
      <c r="FI440" s="1103"/>
      <c r="FJ440" s="1103"/>
      <c r="FK440" s="1103"/>
      <c r="FL440" s="1103"/>
      <c r="FM440" s="1103"/>
      <c r="FN440" s="1103"/>
      <c r="FO440" s="1103"/>
      <c r="FP440" s="1103"/>
      <c r="FQ440" s="1106"/>
      <c r="FR440" s="1106"/>
      <c r="FS440" s="1103"/>
      <c r="FT440" s="1103"/>
      <c r="FU440" s="1103"/>
      <c r="FV440" s="1103"/>
      <c r="FW440" s="1103"/>
      <c r="FX440" s="1103"/>
      <c r="FY440" s="1103"/>
      <c r="FZ440" s="1103"/>
      <c r="GA440" s="1103"/>
      <c r="GB440" s="1103"/>
      <c r="GC440" s="1103"/>
      <c r="GD440" s="1107"/>
      <c r="GE440" s="1107"/>
      <c r="GF440" s="1107"/>
      <c r="GG440" s="1107"/>
      <c r="GH440" s="1108"/>
      <c r="GI440" s="1209"/>
      <c r="GJ440" s="1107"/>
      <c r="GK440" s="1107"/>
      <c r="GL440" s="1107"/>
      <c r="GM440" s="1107"/>
      <c r="GN440" s="1107"/>
      <c r="GO440" s="1107"/>
      <c r="GP440" s="1110"/>
      <c r="GQ440" s="1110"/>
      <c r="GR440" s="1110"/>
      <c r="GS440" s="1110"/>
      <c r="GT440" s="1110"/>
      <c r="GU440" s="1110"/>
      <c r="GV440" s="1110"/>
      <c r="GW440" s="1110"/>
      <c r="GX440" s="1110"/>
      <c r="GY440" s="1110"/>
      <c r="GZ440" s="1110"/>
      <c r="HA440" s="1110"/>
      <c r="HB440" s="1110"/>
      <c r="HC440" s="1110"/>
      <c r="HD440" s="1110"/>
      <c r="HE440" s="1110"/>
      <c r="HF440" s="1110"/>
      <c r="HG440" s="1110"/>
      <c r="HH440" s="1110"/>
      <c r="HI440" s="1110"/>
      <c r="HJ440" s="1110"/>
      <c r="HK440" s="1110"/>
      <c r="HL440" s="1110"/>
      <c r="HM440" s="1110"/>
      <c r="HN440" s="1110"/>
      <c r="HO440" s="1110"/>
      <c r="HP440" s="1110"/>
      <c r="HQ440" s="1110"/>
      <c r="HR440" s="1110"/>
      <c r="HS440" s="1110"/>
      <c r="HT440" s="1110"/>
      <c r="HU440" s="1110"/>
      <c r="HV440" s="1110"/>
      <c r="HW440" s="1110"/>
      <c r="HX440" s="1110"/>
      <c r="HY440" s="1110"/>
      <c r="HZ440" s="1110"/>
      <c r="IA440" s="1110"/>
      <c r="IB440" s="1110"/>
      <c r="IC440" s="1110"/>
      <c r="ID440" s="1109"/>
      <c r="IE440" s="1109"/>
      <c r="IF440" s="1110"/>
      <c r="IG440" s="1111"/>
      <c r="IH440" s="1110"/>
      <c r="II440" s="1110"/>
      <c r="IJ440" s="1110"/>
      <c r="IK440" s="1110"/>
      <c r="IL440" s="1110"/>
      <c r="IM440" s="1110"/>
      <c r="IN440" s="1110"/>
      <c r="IO440" s="1110"/>
      <c r="IP440" s="1110"/>
      <c r="IQ440" s="1110"/>
      <c r="IR440" s="1110"/>
      <c r="IS440" s="1110"/>
      <c r="IT440" s="1110"/>
      <c r="IU440" s="1110"/>
      <c r="IV440" s="1110"/>
      <c r="IW440" s="1110"/>
      <c r="IX440" s="1110"/>
      <c r="IY440" s="1110"/>
      <c r="IZ440" s="1110"/>
      <c r="JA440" s="1110"/>
      <c r="JB440" s="1110"/>
      <c r="JC440" s="1110"/>
      <c r="JD440" s="1110"/>
      <c r="JE440" s="1110"/>
      <c r="JF440" s="1110"/>
      <c r="JG440" s="1110"/>
      <c r="JH440" s="1110"/>
      <c r="JI440" s="1110"/>
      <c r="JJ440" s="1110"/>
      <c r="JK440" s="1112"/>
    </row>
    <row r="441" spans="1:271" s="1026" customFormat="1" ht="18.95" hidden="1" customHeight="1">
      <c r="A441" s="1113"/>
      <c r="B441" s="1123"/>
      <c r="C441" s="1115"/>
      <c r="D441" s="1115"/>
      <c r="E441" s="1116"/>
      <c r="F441" s="1116"/>
      <c r="G441" s="1116"/>
      <c r="H441" s="1115"/>
      <c r="I441" s="1117"/>
      <c r="J441" s="1117"/>
      <c r="K441" s="1118"/>
      <c r="L441" s="1118"/>
      <c r="M441" s="1118"/>
      <c r="N441" s="1119"/>
      <c r="O441" s="1208"/>
      <c r="P441" s="1121"/>
      <c r="Q441" s="1119"/>
      <c r="R441" s="1119"/>
      <c r="S441" s="1119"/>
      <c r="T441" s="1119"/>
      <c r="U441" s="1119"/>
      <c r="V441" s="1119"/>
      <c r="W441" s="1044"/>
      <c r="X441" s="1119"/>
      <c r="Y441" s="1124"/>
      <c r="Z441" s="1124"/>
      <c r="AA441" s="1103"/>
      <c r="AB441" s="1103"/>
      <c r="AC441" s="1103"/>
      <c r="AD441" s="1103"/>
      <c r="AE441" s="1103"/>
      <c r="AF441" s="1103"/>
      <c r="AG441" s="1103"/>
      <c r="AH441" s="1103"/>
      <c r="AI441" s="1103"/>
      <c r="AJ441" s="1103"/>
      <c r="AK441" s="1103"/>
      <c r="AL441" s="1103"/>
      <c r="AM441" s="1103"/>
      <c r="AN441" s="1104"/>
      <c r="AO441" s="1103"/>
      <c r="AP441" s="1103"/>
      <c r="AQ441" s="1103"/>
      <c r="AR441" s="1103"/>
      <c r="AS441" s="1103"/>
      <c r="AT441" s="1103"/>
      <c r="AU441" s="1103"/>
      <c r="AV441" s="1103"/>
      <c r="AW441" s="1103"/>
      <c r="AX441" s="1103"/>
      <c r="AY441" s="1103"/>
      <c r="AZ441" s="1103"/>
      <c r="BA441" s="1103"/>
      <c r="BB441" s="1103"/>
      <c r="BC441" s="1103"/>
      <c r="BD441" s="1103"/>
      <c r="BE441" s="1103"/>
      <c r="BF441" s="1103"/>
      <c r="BG441" s="1103"/>
      <c r="BH441" s="1103"/>
      <c r="BI441" s="1103"/>
      <c r="BJ441" s="1103"/>
      <c r="BK441" s="1103"/>
      <c r="BL441" s="1103"/>
      <c r="BM441" s="1103"/>
      <c r="BN441" s="1103"/>
      <c r="BO441" s="1103"/>
      <c r="BP441" s="1103"/>
      <c r="BQ441" s="1103"/>
      <c r="BR441" s="1103"/>
      <c r="BS441" s="1103"/>
      <c r="BT441" s="1103"/>
      <c r="BU441" s="1103"/>
      <c r="BV441" s="1103"/>
      <c r="BW441" s="1103"/>
      <c r="BX441" s="1103"/>
      <c r="BY441" s="1103"/>
      <c r="BZ441" s="1103"/>
      <c r="CA441" s="1103"/>
      <c r="CB441" s="1103"/>
      <c r="CC441" s="1103"/>
      <c r="CD441" s="1103"/>
      <c r="CE441" s="1103"/>
      <c r="CF441" s="1103"/>
      <c r="CG441" s="1103"/>
      <c r="CH441" s="1103"/>
      <c r="CI441" s="1103"/>
      <c r="CJ441" s="1103"/>
      <c r="CK441" s="1103"/>
      <c r="CL441" s="1103"/>
      <c r="CM441" s="1103"/>
      <c r="CN441" s="1103"/>
      <c r="CO441" s="1103"/>
      <c r="CP441" s="1103"/>
      <c r="CQ441" s="1103"/>
      <c r="CR441" s="1103"/>
      <c r="CS441" s="1103"/>
      <c r="CT441" s="1103"/>
      <c r="CU441" s="1103"/>
      <c r="CV441" s="1103"/>
      <c r="CW441" s="1103"/>
      <c r="CX441" s="1103"/>
      <c r="CY441" s="1103"/>
      <c r="CZ441" s="1103"/>
      <c r="DA441" s="1103"/>
      <c r="DB441" s="1103"/>
      <c r="DC441" s="1103"/>
      <c r="DD441" s="1103"/>
      <c r="DE441" s="1103"/>
      <c r="DF441" s="1103"/>
      <c r="DG441" s="1103"/>
      <c r="DH441" s="1103"/>
      <c r="DI441" s="1103"/>
      <c r="DJ441" s="1103"/>
      <c r="DK441" s="1104"/>
      <c r="DL441" s="1103"/>
      <c r="DM441" s="1103"/>
      <c r="DN441" s="1103"/>
      <c r="DO441" s="1103"/>
      <c r="DP441" s="1103"/>
      <c r="DQ441" s="1103"/>
      <c r="DR441" s="1103"/>
      <c r="DS441" s="1103"/>
      <c r="DT441" s="1103"/>
      <c r="DU441" s="1103"/>
      <c r="DV441" s="1103"/>
      <c r="DW441" s="1103"/>
      <c r="DX441" s="1103"/>
      <c r="DY441" s="1103"/>
      <c r="DZ441" s="1103"/>
      <c r="EA441" s="1103"/>
      <c r="EB441" s="1103"/>
      <c r="EC441" s="1103"/>
      <c r="ED441" s="1103"/>
      <c r="EE441" s="1103"/>
      <c r="EF441" s="1103"/>
      <c r="EG441" s="1103"/>
      <c r="EH441" s="1103"/>
      <c r="EI441" s="1103"/>
      <c r="EJ441" s="1103"/>
      <c r="EK441" s="1103"/>
      <c r="EL441" s="1104"/>
      <c r="EM441" s="1103"/>
      <c r="EN441" s="1103"/>
      <c r="EO441" s="1103"/>
      <c r="EP441" s="1103"/>
      <c r="EQ441" s="1103"/>
      <c r="ER441" s="1103"/>
      <c r="ES441" s="1103"/>
      <c r="ET441" s="1103"/>
      <c r="EU441" s="1103"/>
      <c r="EV441" s="1103"/>
      <c r="EW441" s="1103"/>
      <c r="EX441" s="1103"/>
      <c r="EY441" s="1103"/>
      <c r="EZ441" s="1103"/>
      <c r="FA441" s="1103"/>
      <c r="FB441" s="1103"/>
      <c r="FC441" s="1103"/>
      <c r="FD441" s="1103"/>
      <c r="FE441" s="1103"/>
      <c r="FF441" s="1105"/>
      <c r="FG441" s="1103"/>
      <c r="FH441" s="1103"/>
      <c r="FI441" s="1103"/>
      <c r="FJ441" s="1103"/>
      <c r="FK441" s="1103"/>
      <c r="FL441" s="1103"/>
      <c r="FM441" s="1103"/>
      <c r="FN441" s="1103"/>
      <c r="FO441" s="1103"/>
      <c r="FP441" s="1103"/>
      <c r="FQ441" s="1106"/>
      <c r="FR441" s="1106"/>
      <c r="FS441" s="1103"/>
      <c r="FT441" s="1103"/>
      <c r="FU441" s="1103"/>
      <c r="FV441" s="1103"/>
      <c r="FW441" s="1103"/>
      <c r="FX441" s="1103"/>
      <c r="FY441" s="1103"/>
      <c r="FZ441" s="1103"/>
      <c r="GA441" s="1103"/>
      <c r="GB441" s="1103"/>
      <c r="GC441" s="1103"/>
      <c r="GD441" s="1107"/>
      <c r="GE441" s="1107"/>
      <c r="GF441" s="1107"/>
      <c r="GG441" s="1107"/>
      <c r="GH441" s="1108"/>
      <c r="GI441" s="1209"/>
      <c r="GJ441" s="1107"/>
      <c r="GK441" s="1107"/>
      <c r="GL441" s="1107"/>
      <c r="GM441" s="1107"/>
      <c r="GN441" s="1107"/>
      <c r="GO441" s="1107"/>
      <c r="GP441" s="1110"/>
      <c r="GQ441" s="1110"/>
      <c r="GR441" s="1110"/>
      <c r="GS441" s="1110"/>
      <c r="GT441" s="1110"/>
      <c r="GU441" s="1110"/>
      <c r="GV441" s="1110"/>
      <c r="GW441" s="1110"/>
      <c r="GX441" s="1110"/>
      <c r="GY441" s="1110"/>
      <c r="GZ441" s="1110"/>
      <c r="HA441" s="1110"/>
      <c r="HB441" s="1110"/>
      <c r="HC441" s="1110"/>
      <c r="HD441" s="1110"/>
      <c r="HE441" s="1110"/>
      <c r="HF441" s="1110"/>
      <c r="HG441" s="1110"/>
      <c r="HH441" s="1110"/>
      <c r="HI441" s="1110"/>
      <c r="HJ441" s="1110"/>
      <c r="HK441" s="1110"/>
      <c r="HL441" s="1110"/>
      <c r="HM441" s="1110"/>
      <c r="HN441" s="1110"/>
      <c r="HO441" s="1110"/>
      <c r="HP441" s="1110"/>
      <c r="HQ441" s="1110"/>
      <c r="HR441" s="1110"/>
      <c r="HS441" s="1110"/>
      <c r="HT441" s="1110"/>
      <c r="HU441" s="1110"/>
      <c r="HV441" s="1110"/>
      <c r="HW441" s="1110"/>
      <c r="HX441" s="1110"/>
      <c r="HY441" s="1110"/>
      <c r="HZ441" s="1110"/>
      <c r="IA441" s="1110"/>
      <c r="IB441" s="1110"/>
      <c r="IC441" s="1110"/>
      <c r="ID441" s="1109"/>
      <c r="IE441" s="1109"/>
      <c r="IF441" s="1110"/>
      <c r="IG441" s="1111"/>
      <c r="IH441" s="1110"/>
      <c r="II441" s="1110"/>
      <c r="IJ441" s="1110"/>
      <c r="IK441" s="1110"/>
      <c r="IL441" s="1110"/>
      <c r="IM441" s="1110"/>
      <c r="IN441" s="1110"/>
      <c r="IO441" s="1110"/>
      <c r="IP441" s="1110"/>
      <c r="IQ441" s="1110"/>
      <c r="IR441" s="1110"/>
      <c r="IS441" s="1110"/>
      <c r="IT441" s="1110"/>
      <c r="IU441" s="1110"/>
      <c r="IV441" s="1110"/>
      <c r="IW441" s="1110"/>
      <c r="IX441" s="1110"/>
      <c r="IY441" s="1110"/>
      <c r="IZ441" s="1110"/>
      <c r="JA441" s="1110"/>
      <c r="JB441" s="1110"/>
      <c r="JC441" s="1110"/>
      <c r="JD441" s="1110"/>
      <c r="JE441" s="1110"/>
      <c r="JF441" s="1110"/>
      <c r="JG441" s="1110"/>
      <c r="JH441" s="1110"/>
      <c r="JI441" s="1110"/>
      <c r="JJ441" s="1110"/>
      <c r="JK441" s="1112"/>
    </row>
    <row r="442" spans="1:271" s="1026" customFormat="1" ht="18.95" hidden="1" customHeight="1">
      <c r="A442" s="1113"/>
      <c r="B442" s="1123"/>
      <c r="C442" s="1115"/>
      <c r="D442" s="1115"/>
      <c r="E442" s="1116"/>
      <c r="F442" s="1116"/>
      <c r="G442" s="1116"/>
      <c r="H442" s="1115"/>
      <c r="I442" s="1117"/>
      <c r="J442" s="1117"/>
      <c r="K442" s="1118"/>
      <c r="L442" s="1118"/>
      <c r="M442" s="1118"/>
      <c r="N442" s="1119"/>
      <c r="O442" s="1208"/>
      <c r="P442" s="1121"/>
      <c r="Q442" s="1119"/>
      <c r="R442" s="1119"/>
      <c r="S442" s="1119"/>
      <c r="T442" s="1119"/>
      <c r="U442" s="1119"/>
      <c r="V442" s="1119"/>
      <c r="W442" s="1044"/>
      <c r="X442" s="1119"/>
      <c r="Y442" s="1124"/>
      <c r="Z442" s="1124"/>
      <c r="AA442" s="1103"/>
      <c r="AB442" s="1103"/>
      <c r="AC442" s="1103"/>
      <c r="AD442" s="1103"/>
      <c r="AE442" s="1103"/>
      <c r="AF442" s="1103"/>
      <c r="AG442" s="1103"/>
      <c r="AH442" s="1103"/>
      <c r="AI442" s="1103"/>
      <c r="AJ442" s="1103"/>
      <c r="AK442" s="1103"/>
      <c r="AL442" s="1103"/>
      <c r="AM442" s="1103"/>
      <c r="AN442" s="1104"/>
      <c r="AO442" s="1103"/>
      <c r="AP442" s="1103"/>
      <c r="AQ442" s="1103"/>
      <c r="AR442" s="1103"/>
      <c r="AS442" s="1103"/>
      <c r="AT442" s="1103"/>
      <c r="AU442" s="1103"/>
      <c r="AV442" s="1103"/>
      <c r="AW442" s="1103"/>
      <c r="AX442" s="1103"/>
      <c r="AY442" s="1103"/>
      <c r="AZ442" s="1103"/>
      <c r="BA442" s="1103"/>
      <c r="BB442" s="1103"/>
      <c r="BC442" s="1103"/>
      <c r="BD442" s="1103"/>
      <c r="BE442" s="1103"/>
      <c r="BF442" s="1103"/>
      <c r="BG442" s="1103"/>
      <c r="BH442" s="1103"/>
      <c r="BI442" s="1103"/>
      <c r="BJ442" s="1103"/>
      <c r="BK442" s="1103"/>
      <c r="BL442" s="1103"/>
      <c r="BM442" s="1103"/>
      <c r="BN442" s="1103"/>
      <c r="BO442" s="1103"/>
      <c r="BP442" s="1103"/>
      <c r="BQ442" s="1103"/>
      <c r="BR442" s="1103"/>
      <c r="BS442" s="1103"/>
      <c r="BT442" s="1103"/>
      <c r="BU442" s="1103"/>
      <c r="BV442" s="1103"/>
      <c r="BW442" s="1103"/>
      <c r="BX442" s="1103"/>
      <c r="BY442" s="1103"/>
      <c r="BZ442" s="1103"/>
      <c r="CA442" s="1103"/>
      <c r="CB442" s="1103"/>
      <c r="CC442" s="1103"/>
      <c r="CD442" s="1103"/>
      <c r="CE442" s="1103"/>
      <c r="CF442" s="1103"/>
      <c r="CG442" s="1103"/>
      <c r="CH442" s="1103"/>
      <c r="CI442" s="1103"/>
      <c r="CJ442" s="1103"/>
      <c r="CK442" s="1103"/>
      <c r="CL442" s="1103"/>
      <c r="CM442" s="1103"/>
      <c r="CN442" s="1103"/>
      <c r="CO442" s="1103"/>
      <c r="CP442" s="1103"/>
      <c r="CQ442" s="1103"/>
      <c r="CR442" s="1103"/>
      <c r="CS442" s="1103"/>
      <c r="CT442" s="1103"/>
      <c r="CU442" s="1103"/>
      <c r="CV442" s="1103"/>
      <c r="CW442" s="1103"/>
      <c r="CX442" s="1103"/>
      <c r="CY442" s="1103"/>
      <c r="CZ442" s="1103"/>
      <c r="DA442" s="1103"/>
      <c r="DB442" s="1103"/>
      <c r="DC442" s="1103"/>
      <c r="DD442" s="1103"/>
      <c r="DE442" s="1103"/>
      <c r="DF442" s="1103"/>
      <c r="DG442" s="1103"/>
      <c r="DH442" s="1103"/>
      <c r="DI442" s="1103"/>
      <c r="DJ442" s="1103"/>
      <c r="DK442" s="1104"/>
      <c r="DL442" s="1103"/>
      <c r="DM442" s="1103"/>
      <c r="DN442" s="1103"/>
      <c r="DO442" s="1103"/>
      <c r="DP442" s="1103"/>
      <c r="DQ442" s="1103"/>
      <c r="DR442" s="1103"/>
      <c r="DS442" s="1103"/>
      <c r="DT442" s="1103"/>
      <c r="DU442" s="1103"/>
      <c r="DV442" s="1103"/>
      <c r="DW442" s="1103"/>
      <c r="DX442" s="1103"/>
      <c r="DY442" s="1103"/>
      <c r="DZ442" s="1103"/>
      <c r="EA442" s="1103"/>
      <c r="EB442" s="1103"/>
      <c r="EC442" s="1103"/>
      <c r="ED442" s="1103"/>
      <c r="EE442" s="1103"/>
      <c r="EF442" s="1103"/>
      <c r="EG442" s="1103"/>
      <c r="EH442" s="1103"/>
      <c r="EI442" s="1103"/>
      <c r="EJ442" s="1103"/>
      <c r="EK442" s="1103"/>
      <c r="EL442" s="1104"/>
      <c r="EM442" s="1103"/>
      <c r="EN442" s="1103"/>
      <c r="EO442" s="1103"/>
      <c r="EP442" s="1103"/>
      <c r="EQ442" s="1103"/>
      <c r="ER442" s="1103"/>
      <c r="ES442" s="1103"/>
      <c r="ET442" s="1103"/>
      <c r="EU442" s="1103"/>
      <c r="EV442" s="1103"/>
      <c r="EW442" s="1103"/>
      <c r="EX442" s="1103"/>
      <c r="EY442" s="1103"/>
      <c r="EZ442" s="1103"/>
      <c r="FA442" s="1103"/>
      <c r="FB442" s="1103"/>
      <c r="FC442" s="1103"/>
      <c r="FD442" s="1103"/>
      <c r="FE442" s="1103"/>
      <c r="FF442" s="1105"/>
      <c r="FG442" s="1103"/>
      <c r="FH442" s="1103"/>
      <c r="FI442" s="1103"/>
      <c r="FJ442" s="1103"/>
      <c r="FK442" s="1103"/>
      <c r="FL442" s="1103"/>
      <c r="FM442" s="1103"/>
      <c r="FN442" s="1103"/>
      <c r="FO442" s="1103"/>
      <c r="FP442" s="1103"/>
      <c r="FQ442" s="1106"/>
      <c r="FR442" s="1106"/>
      <c r="FS442" s="1103"/>
      <c r="FT442" s="1103"/>
      <c r="FU442" s="1103"/>
      <c r="FV442" s="1103"/>
      <c r="FW442" s="1103"/>
      <c r="FX442" s="1103"/>
      <c r="FY442" s="1103"/>
      <c r="FZ442" s="1103"/>
      <c r="GA442" s="1103"/>
      <c r="GB442" s="1103"/>
      <c r="GC442" s="1103"/>
      <c r="GD442" s="1107"/>
      <c r="GE442" s="1107"/>
      <c r="GF442" s="1107"/>
      <c r="GG442" s="1107"/>
      <c r="GH442" s="1108"/>
      <c r="GI442" s="1209"/>
      <c r="GJ442" s="1107"/>
      <c r="GK442" s="1107"/>
      <c r="GL442" s="1107"/>
      <c r="GM442" s="1107"/>
      <c r="GN442" s="1107"/>
      <c r="GO442" s="1107"/>
      <c r="GP442" s="1110"/>
      <c r="GQ442" s="1110"/>
      <c r="GR442" s="1110"/>
      <c r="GS442" s="1110"/>
      <c r="GT442" s="1110"/>
      <c r="GU442" s="1110"/>
      <c r="GV442" s="1110"/>
      <c r="GW442" s="1110"/>
      <c r="GX442" s="1110"/>
      <c r="GY442" s="1110"/>
      <c r="GZ442" s="1110"/>
      <c r="HA442" s="1110"/>
      <c r="HB442" s="1110"/>
      <c r="HC442" s="1110"/>
      <c r="HD442" s="1110"/>
      <c r="HE442" s="1110"/>
      <c r="HF442" s="1110"/>
      <c r="HG442" s="1110"/>
      <c r="HH442" s="1110"/>
      <c r="HI442" s="1110"/>
      <c r="HJ442" s="1110"/>
      <c r="HK442" s="1110"/>
      <c r="HL442" s="1110"/>
      <c r="HM442" s="1110"/>
      <c r="HN442" s="1110"/>
      <c r="HO442" s="1110"/>
      <c r="HP442" s="1110"/>
      <c r="HQ442" s="1110"/>
      <c r="HR442" s="1110"/>
      <c r="HS442" s="1110"/>
      <c r="HT442" s="1110"/>
      <c r="HU442" s="1110"/>
      <c r="HV442" s="1110"/>
      <c r="HW442" s="1110"/>
      <c r="HX442" s="1110"/>
      <c r="HY442" s="1110"/>
      <c r="HZ442" s="1110"/>
      <c r="IA442" s="1110"/>
      <c r="IB442" s="1110"/>
      <c r="IC442" s="1110"/>
      <c r="ID442" s="1109"/>
      <c r="IE442" s="1109"/>
      <c r="IF442" s="1110"/>
      <c r="IG442" s="1111"/>
      <c r="IH442" s="1110"/>
      <c r="II442" s="1110"/>
      <c r="IJ442" s="1110"/>
      <c r="IK442" s="1110"/>
      <c r="IL442" s="1110"/>
      <c r="IM442" s="1110"/>
      <c r="IN442" s="1110"/>
      <c r="IO442" s="1110"/>
      <c r="IP442" s="1110"/>
      <c r="IQ442" s="1110"/>
      <c r="IR442" s="1110"/>
      <c r="IS442" s="1110"/>
      <c r="IT442" s="1110"/>
      <c r="IU442" s="1110"/>
      <c r="IV442" s="1110"/>
      <c r="IW442" s="1110"/>
      <c r="IX442" s="1110"/>
      <c r="IY442" s="1110"/>
      <c r="IZ442" s="1110"/>
      <c r="JA442" s="1110"/>
      <c r="JB442" s="1110"/>
      <c r="JC442" s="1110"/>
      <c r="JD442" s="1110"/>
      <c r="JE442" s="1110"/>
      <c r="JF442" s="1110"/>
      <c r="JG442" s="1110"/>
      <c r="JH442" s="1110"/>
      <c r="JI442" s="1110"/>
      <c r="JJ442" s="1110"/>
      <c r="JK442" s="1112"/>
    </row>
    <row r="443" spans="1:271" s="1026" customFormat="1" ht="18.95" hidden="1" customHeight="1">
      <c r="A443" s="1113"/>
      <c r="B443" s="1123"/>
      <c r="C443" s="1115"/>
      <c r="D443" s="1115"/>
      <c r="E443" s="1116"/>
      <c r="F443" s="1116"/>
      <c r="G443" s="1116"/>
      <c r="H443" s="1115"/>
      <c r="I443" s="1117"/>
      <c r="J443" s="1117"/>
      <c r="K443" s="1118"/>
      <c r="L443" s="1118"/>
      <c r="M443" s="1118"/>
      <c r="N443" s="1119"/>
      <c r="O443" s="1208"/>
      <c r="P443" s="1121"/>
      <c r="Q443" s="1119"/>
      <c r="R443" s="1119"/>
      <c r="S443" s="1119"/>
      <c r="T443" s="1119"/>
      <c r="U443" s="1119"/>
      <c r="V443" s="1119"/>
      <c r="W443" s="1044"/>
      <c r="X443" s="1119"/>
      <c r="Y443" s="1124"/>
      <c r="Z443" s="1124"/>
      <c r="AA443" s="1103"/>
      <c r="AB443" s="1103"/>
      <c r="AC443" s="1103"/>
      <c r="AD443" s="1103"/>
      <c r="AE443" s="1103"/>
      <c r="AF443" s="1103"/>
      <c r="AG443" s="1103"/>
      <c r="AH443" s="1103"/>
      <c r="AI443" s="1103"/>
      <c r="AJ443" s="1103"/>
      <c r="AK443" s="1103"/>
      <c r="AL443" s="1103"/>
      <c r="AM443" s="1103"/>
      <c r="AN443" s="1104"/>
      <c r="AO443" s="1103"/>
      <c r="AP443" s="1103"/>
      <c r="AQ443" s="1103"/>
      <c r="AR443" s="1103"/>
      <c r="AS443" s="1103"/>
      <c r="AT443" s="1103"/>
      <c r="AU443" s="1103"/>
      <c r="AV443" s="1103"/>
      <c r="AW443" s="1103"/>
      <c r="AX443" s="1103"/>
      <c r="AY443" s="1103"/>
      <c r="AZ443" s="1103"/>
      <c r="BA443" s="1103"/>
      <c r="BB443" s="1103"/>
      <c r="BC443" s="1103"/>
      <c r="BD443" s="1103"/>
      <c r="BE443" s="1103"/>
      <c r="BF443" s="1103"/>
      <c r="BG443" s="1103"/>
      <c r="BH443" s="1103"/>
      <c r="BI443" s="1103"/>
      <c r="BJ443" s="1103"/>
      <c r="BK443" s="1103"/>
      <c r="BL443" s="1103"/>
      <c r="BM443" s="1103"/>
      <c r="BN443" s="1103"/>
      <c r="BO443" s="1103"/>
      <c r="BP443" s="1103"/>
      <c r="BQ443" s="1103"/>
      <c r="BR443" s="1103"/>
      <c r="BS443" s="1103"/>
      <c r="BT443" s="1103"/>
      <c r="BU443" s="1103"/>
      <c r="BV443" s="1103"/>
      <c r="BW443" s="1103"/>
      <c r="BX443" s="1103"/>
      <c r="BY443" s="1103"/>
      <c r="BZ443" s="1103"/>
      <c r="CA443" s="1103"/>
      <c r="CB443" s="1103"/>
      <c r="CC443" s="1103"/>
      <c r="CD443" s="1103"/>
      <c r="CE443" s="1103"/>
      <c r="CF443" s="1103"/>
      <c r="CG443" s="1103"/>
      <c r="CH443" s="1103"/>
      <c r="CI443" s="1103"/>
      <c r="CJ443" s="1103"/>
      <c r="CK443" s="1103"/>
      <c r="CL443" s="1103"/>
      <c r="CM443" s="1103"/>
      <c r="CN443" s="1103"/>
      <c r="CO443" s="1103"/>
      <c r="CP443" s="1103"/>
      <c r="CQ443" s="1103"/>
      <c r="CR443" s="1103"/>
      <c r="CS443" s="1103"/>
      <c r="CT443" s="1103"/>
      <c r="CU443" s="1103"/>
      <c r="CV443" s="1103"/>
      <c r="CW443" s="1103"/>
      <c r="CX443" s="1103"/>
      <c r="CY443" s="1103"/>
      <c r="CZ443" s="1103"/>
      <c r="DA443" s="1103"/>
      <c r="DB443" s="1103"/>
      <c r="DC443" s="1103"/>
      <c r="DD443" s="1103"/>
      <c r="DE443" s="1103"/>
      <c r="DF443" s="1103"/>
      <c r="DG443" s="1103"/>
      <c r="DH443" s="1103"/>
      <c r="DI443" s="1103"/>
      <c r="DJ443" s="1103"/>
      <c r="DK443" s="1104"/>
      <c r="DL443" s="1103"/>
      <c r="DM443" s="1103"/>
      <c r="DN443" s="1103"/>
      <c r="DO443" s="1103"/>
      <c r="DP443" s="1103"/>
      <c r="DQ443" s="1103"/>
      <c r="DR443" s="1103"/>
      <c r="DS443" s="1103"/>
      <c r="DT443" s="1103"/>
      <c r="DU443" s="1103"/>
      <c r="DV443" s="1103"/>
      <c r="DW443" s="1103"/>
      <c r="DX443" s="1103"/>
      <c r="DY443" s="1103"/>
      <c r="DZ443" s="1103"/>
      <c r="EA443" s="1103"/>
      <c r="EB443" s="1103"/>
      <c r="EC443" s="1103"/>
      <c r="ED443" s="1103"/>
      <c r="EE443" s="1103"/>
      <c r="EF443" s="1103"/>
      <c r="EG443" s="1103"/>
      <c r="EH443" s="1103"/>
      <c r="EI443" s="1103"/>
      <c r="EJ443" s="1103"/>
      <c r="EK443" s="1103"/>
      <c r="EL443" s="1104"/>
      <c r="EM443" s="1103"/>
      <c r="EN443" s="1103"/>
      <c r="EO443" s="1103"/>
      <c r="EP443" s="1103"/>
      <c r="EQ443" s="1103"/>
      <c r="ER443" s="1103"/>
      <c r="ES443" s="1103"/>
      <c r="ET443" s="1103"/>
      <c r="EU443" s="1103"/>
      <c r="EV443" s="1103"/>
      <c r="EW443" s="1103"/>
      <c r="EX443" s="1103"/>
      <c r="EY443" s="1103"/>
      <c r="EZ443" s="1103"/>
      <c r="FA443" s="1103"/>
      <c r="FB443" s="1103"/>
      <c r="FC443" s="1103"/>
      <c r="FD443" s="1103"/>
      <c r="FE443" s="1103"/>
      <c r="FF443" s="1105"/>
      <c r="FG443" s="1103"/>
      <c r="FH443" s="1103"/>
      <c r="FI443" s="1103"/>
      <c r="FJ443" s="1103"/>
      <c r="FK443" s="1103"/>
      <c r="FL443" s="1103"/>
      <c r="FM443" s="1103"/>
      <c r="FN443" s="1103"/>
      <c r="FO443" s="1103"/>
      <c r="FP443" s="1103"/>
      <c r="FQ443" s="1106"/>
      <c r="FR443" s="1106"/>
      <c r="FS443" s="1103"/>
      <c r="FT443" s="1103"/>
      <c r="FU443" s="1103"/>
      <c r="FV443" s="1103"/>
      <c r="FW443" s="1103"/>
      <c r="FX443" s="1103"/>
      <c r="FY443" s="1103"/>
      <c r="FZ443" s="1103"/>
      <c r="GA443" s="1103"/>
      <c r="GB443" s="1103"/>
      <c r="GC443" s="1103"/>
      <c r="GD443" s="1107"/>
      <c r="GE443" s="1107"/>
      <c r="GF443" s="1107"/>
      <c r="GG443" s="1107"/>
      <c r="GH443" s="1108"/>
      <c r="GI443" s="1209"/>
      <c r="GJ443" s="1107"/>
      <c r="GK443" s="1107"/>
      <c r="GL443" s="1107"/>
      <c r="GM443" s="1107"/>
      <c r="GN443" s="1107"/>
      <c r="GO443" s="1107"/>
      <c r="GP443" s="1110"/>
      <c r="GQ443" s="1110"/>
      <c r="GR443" s="1110"/>
      <c r="GS443" s="1110"/>
      <c r="GT443" s="1110"/>
      <c r="GU443" s="1110"/>
      <c r="GV443" s="1110"/>
      <c r="GW443" s="1110"/>
      <c r="GX443" s="1110"/>
      <c r="GY443" s="1110"/>
      <c r="GZ443" s="1110"/>
      <c r="HA443" s="1110"/>
      <c r="HB443" s="1110"/>
      <c r="HC443" s="1110"/>
      <c r="HD443" s="1110"/>
      <c r="HE443" s="1110"/>
      <c r="HF443" s="1110"/>
      <c r="HG443" s="1110"/>
      <c r="HH443" s="1110"/>
      <c r="HI443" s="1110"/>
      <c r="HJ443" s="1110"/>
      <c r="HK443" s="1110"/>
      <c r="HL443" s="1110"/>
      <c r="HM443" s="1110"/>
      <c r="HN443" s="1110"/>
      <c r="HO443" s="1110"/>
      <c r="HP443" s="1110"/>
      <c r="HQ443" s="1110"/>
      <c r="HR443" s="1110"/>
      <c r="HS443" s="1110"/>
      <c r="HT443" s="1110"/>
      <c r="HU443" s="1110"/>
      <c r="HV443" s="1110"/>
      <c r="HW443" s="1110"/>
      <c r="HX443" s="1110"/>
      <c r="HY443" s="1110"/>
      <c r="HZ443" s="1110"/>
      <c r="IA443" s="1110"/>
      <c r="IB443" s="1110"/>
      <c r="IC443" s="1110"/>
      <c r="ID443" s="1109"/>
      <c r="IE443" s="1109"/>
      <c r="IF443" s="1110"/>
      <c r="IG443" s="1111"/>
      <c r="IH443" s="1110"/>
      <c r="II443" s="1110"/>
      <c r="IJ443" s="1110"/>
      <c r="IK443" s="1110"/>
      <c r="IL443" s="1110"/>
      <c r="IM443" s="1110"/>
      <c r="IN443" s="1110"/>
      <c r="IO443" s="1110"/>
      <c r="IP443" s="1110"/>
      <c r="IQ443" s="1110"/>
      <c r="IR443" s="1110"/>
      <c r="IS443" s="1110"/>
      <c r="IT443" s="1110"/>
      <c r="IU443" s="1110"/>
      <c r="IV443" s="1110"/>
      <c r="IW443" s="1110"/>
      <c r="IX443" s="1110"/>
      <c r="IY443" s="1110"/>
      <c r="IZ443" s="1110"/>
      <c r="JA443" s="1110"/>
      <c r="JB443" s="1110"/>
      <c r="JC443" s="1110"/>
      <c r="JD443" s="1110"/>
      <c r="JE443" s="1110"/>
      <c r="JF443" s="1110"/>
      <c r="JG443" s="1110"/>
      <c r="JH443" s="1110"/>
      <c r="JI443" s="1110"/>
      <c r="JJ443" s="1110"/>
      <c r="JK443" s="1112"/>
    </row>
    <row r="444" spans="1:271" s="1026" customFormat="1" ht="18.95" hidden="1" customHeight="1">
      <c r="A444" s="1113"/>
      <c r="B444" s="1123"/>
      <c r="C444" s="1115"/>
      <c r="D444" s="1115"/>
      <c r="E444" s="1116"/>
      <c r="F444" s="1116"/>
      <c r="G444" s="1116"/>
      <c r="H444" s="1115"/>
      <c r="I444" s="1117"/>
      <c r="J444" s="1117"/>
      <c r="K444" s="1118"/>
      <c r="L444" s="1118"/>
      <c r="M444" s="1118"/>
      <c r="N444" s="1119"/>
      <c r="O444" s="1208"/>
      <c r="P444" s="1121"/>
      <c r="Q444" s="1119"/>
      <c r="R444" s="1119"/>
      <c r="S444" s="1119"/>
      <c r="T444" s="1119"/>
      <c r="U444" s="1119"/>
      <c r="V444" s="1119"/>
      <c r="W444" s="1044"/>
      <c r="X444" s="1119"/>
      <c r="Y444" s="1124"/>
      <c r="Z444" s="1124"/>
      <c r="AA444" s="1103"/>
      <c r="AB444" s="1103"/>
      <c r="AC444" s="1103"/>
      <c r="AD444" s="1103"/>
      <c r="AE444" s="1103"/>
      <c r="AF444" s="1103"/>
      <c r="AG444" s="1103"/>
      <c r="AH444" s="1103"/>
      <c r="AI444" s="1103"/>
      <c r="AJ444" s="1103"/>
      <c r="AK444" s="1103"/>
      <c r="AL444" s="1103"/>
      <c r="AM444" s="1103"/>
      <c r="AN444" s="1104"/>
      <c r="AO444" s="1103"/>
      <c r="AP444" s="1103"/>
      <c r="AQ444" s="1103"/>
      <c r="AR444" s="1103"/>
      <c r="AS444" s="1103"/>
      <c r="AT444" s="1103"/>
      <c r="AU444" s="1103"/>
      <c r="AV444" s="1103"/>
      <c r="AW444" s="1103"/>
      <c r="AX444" s="1103"/>
      <c r="AY444" s="1103"/>
      <c r="AZ444" s="1103"/>
      <c r="BA444" s="1103"/>
      <c r="BB444" s="1103"/>
      <c r="BC444" s="1103"/>
      <c r="BD444" s="1103"/>
      <c r="BE444" s="1103"/>
      <c r="BF444" s="1103"/>
      <c r="BG444" s="1103"/>
      <c r="BH444" s="1103"/>
      <c r="BI444" s="1103"/>
      <c r="BJ444" s="1103"/>
      <c r="BK444" s="1103"/>
      <c r="BL444" s="1103"/>
      <c r="BM444" s="1103"/>
      <c r="BN444" s="1103"/>
      <c r="BO444" s="1103"/>
      <c r="BP444" s="1103"/>
      <c r="BQ444" s="1103"/>
      <c r="BR444" s="1103"/>
      <c r="BS444" s="1103"/>
      <c r="BT444" s="1103"/>
      <c r="BU444" s="1103"/>
      <c r="BV444" s="1103"/>
      <c r="BW444" s="1103"/>
      <c r="BX444" s="1103"/>
      <c r="BY444" s="1103"/>
      <c r="BZ444" s="1103"/>
      <c r="CA444" s="1103"/>
      <c r="CB444" s="1103"/>
      <c r="CC444" s="1103"/>
      <c r="CD444" s="1103"/>
      <c r="CE444" s="1103"/>
      <c r="CF444" s="1103"/>
      <c r="CG444" s="1103"/>
      <c r="CH444" s="1103"/>
      <c r="CI444" s="1103"/>
      <c r="CJ444" s="1103"/>
      <c r="CK444" s="1103"/>
      <c r="CL444" s="1103"/>
      <c r="CM444" s="1103"/>
      <c r="CN444" s="1103"/>
      <c r="CO444" s="1103"/>
      <c r="CP444" s="1103"/>
      <c r="CQ444" s="1103"/>
      <c r="CR444" s="1103"/>
      <c r="CS444" s="1103"/>
      <c r="CT444" s="1103"/>
      <c r="CU444" s="1103"/>
      <c r="CV444" s="1103"/>
      <c r="CW444" s="1103"/>
      <c r="CX444" s="1103"/>
      <c r="CY444" s="1103"/>
      <c r="CZ444" s="1103"/>
      <c r="DA444" s="1103"/>
      <c r="DB444" s="1103"/>
      <c r="DC444" s="1103"/>
      <c r="DD444" s="1103"/>
      <c r="DE444" s="1103"/>
      <c r="DF444" s="1103"/>
      <c r="DG444" s="1103"/>
      <c r="DH444" s="1103"/>
      <c r="DI444" s="1103"/>
      <c r="DJ444" s="1103"/>
      <c r="DK444" s="1104"/>
      <c r="DL444" s="1103"/>
      <c r="DM444" s="1103"/>
      <c r="DN444" s="1103"/>
      <c r="DO444" s="1103"/>
      <c r="DP444" s="1103"/>
      <c r="DQ444" s="1103"/>
      <c r="DR444" s="1103"/>
      <c r="DS444" s="1103"/>
      <c r="DT444" s="1103"/>
      <c r="DU444" s="1103"/>
      <c r="DV444" s="1103"/>
      <c r="DW444" s="1103"/>
      <c r="DX444" s="1103"/>
      <c r="DY444" s="1103"/>
      <c r="DZ444" s="1103"/>
      <c r="EA444" s="1103"/>
      <c r="EB444" s="1103"/>
      <c r="EC444" s="1103"/>
      <c r="ED444" s="1103"/>
      <c r="EE444" s="1103"/>
      <c r="EF444" s="1103"/>
      <c r="EG444" s="1103"/>
      <c r="EH444" s="1103"/>
      <c r="EI444" s="1103"/>
      <c r="EJ444" s="1103"/>
      <c r="EK444" s="1103"/>
      <c r="EL444" s="1104"/>
      <c r="EM444" s="1103"/>
      <c r="EN444" s="1103"/>
      <c r="EO444" s="1103"/>
      <c r="EP444" s="1103"/>
      <c r="EQ444" s="1103"/>
      <c r="ER444" s="1103"/>
      <c r="ES444" s="1103"/>
      <c r="ET444" s="1103"/>
      <c r="EU444" s="1103"/>
      <c r="EV444" s="1103"/>
      <c r="EW444" s="1103"/>
      <c r="EX444" s="1103"/>
      <c r="EY444" s="1103"/>
      <c r="EZ444" s="1103"/>
      <c r="FA444" s="1103"/>
      <c r="FB444" s="1103"/>
      <c r="FC444" s="1103"/>
      <c r="FD444" s="1103"/>
      <c r="FE444" s="1103"/>
      <c r="FF444" s="1105"/>
      <c r="FG444" s="1103"/>
      <c r="FH444" s="1103"/>
      <c r="FI444" s="1103"/>
      <c r="FJ444" s="1103"/>
      <c r="FK444" s="1103"/>
      <c r="FL444" s="1103"/>
      <c r="FM444" s="1103"/>
      <c r="FN444" s="1103"/>
      <c r="FO444" s="1103"/>
      <c r="FP444" s="1103"/>
      <c r="FQ444" s="1106"/>
      <c r="FR444" s="1106"/>
      <c r="FS444" s="1103"/>
      <c r="FT444" s="1103"/>
      <c r="FU444" s="1103"/>
      <c r="FV444" s="1103"/>
      <c r="FW444" s="1103"/>
      <c r="FX444" s="1103"/>
      <c r="FY444" s="1103"/>
      <c r="FZ444" s="1103"/>
      <c r="GA444" s="1103"/>
      <c r="GB444" s="1103"/>
      <c r="GC444" s="1103"/>
      <c r="GD444" s="1107"/>
      <c r="GE444" s="1107"/>
      <c r="GF444" s="1107"/>
      <c r="GG444" s="1107"/>
      <c r="GH444" s="1108"/>
      <c r="GI444" s="1209"/>
      <c r="GJ444" s="1107"/>
      <c r="GK444" s="1107"/>
      <c r="GL444" s="1107"/>
      <c r="GM444" s="1107"/>
      <c r="GN444" s="1107"/>
      <c r="GO444" s="1107"/>
      <c r="GP444" s="1110"/>
      <c r="GQ444" s="1110"/>
      <c r="GR444" s="1110"/>
      <c r="GS444" s="1110"/>
      <c r="GT444" s="1110"/>
      <c r="GU444" s="1110"/>
      <c r="GV444" s="1110"/>
      <c r="GW444" s="1110"/>
      <c r="GX444" s="1110"/>
      <c r="GY444" s="1110"/>
      <c r="GZ444" s="1110"/>
      <c r="HA444" s="1110"/>
      <c r="HB444" s="1110"/>
      <c r="HC444" s="1110"/>
      <c r="HD444" s="1110"/>
      <c r="HE444" s="1110"/>
      <c r="HF444" s="1110"/>
      <c r="HG444" s="1110"/>
      <c r="HH444" s="1110"/>
      <c r="HI444" s="1110"/>
      <c r="HJ444" s="1110"/>
      <c r="HK444" s="1110"/>
      <c r="HL444" s="1110"/>
      <c r="HM444" s="1110"/>
      <c r="HN444" s="1110"/>
      <c r="HO444" s="1110"/>
      <c r="HP444" s="1110"/>
      <c r="HQ444" s="1110"/>
      <c r="HR444" s="1110"/>
      <c r="HS444" s="1110"/>
      <c r="HT444" s="1110"/>
      <c r="HU444" s="1110"/>
      <c r="HV444" s="1110"/>
      <c r="HW444" s="1110"/>
      <c r="HX444" s="1110"/>
      <c r="HY444" s="1110"/>
      <c r="HZ444" s="1110"/>
      <c r="IA444" s="1110"/>
      <c r="IB444" s="1110"/>
      <c r="IC444" s="1110"/>
      <c r="ID444" s="1109"/>
      <c r="IE444" s="1109"/>
      <c r="IF444" s="1110"/>
      <c r="IG444" s="1111"/>
      <c r="IH444" s="1110"/>
      <c r="II444" s="1110"/>
      <c r="IJ444" s="1110"/>
      <c r="IK444" s="1110"/>
      <c r="IL444" s="1110"/>
      <c r="IM444" s="1110"/>
      <c r="IN444" s="1110"/>
      <c r="IO444" s="1110"/>
      <c r="IP444" s="1110"/>
      <c r="IQ444" s="1110"/>
      <c r="IR444" s="1110"/>
      <c r="IS444" s="1110"/>
      <c r="IT444" s="1110"/>
      <c r="IU444" s="1110"/>
      <c r="IV444" s="1110"/>
      <c r="IW444" s="1110"/>
      <c r="IX444" s="1110"/>
      <c r="IY444" s="1110"/>
      <c r="IZ444" s="1110"/>
      <c r="JA444" s="1110"/>
      <c r="JB444" s="1110"/>
      <c r="JC444" s="1110"/>
      <c r="JD444" s="1110"/>
      <c r="JE444" s="1110"/>
      <c r="JF444" s="1110"/>
      <c r="JG444" s="1110"/>
      <c r="JH444" s="1110"/>
      <c r="JI444" s="1110"/>
      <c r="JJ444" s="1110"/>
      <c r="JK444" s="1112"/>
    </row>
    <row r="445" spans="1:271" s="1026" customFormat="1" ht="18.95" hidden="1" customHeight="1">
      <c r="A445" s="1113"/>
      <c r="B445" s="1123"/>
      <c r="C445" s="1115"/>
      <c r="D445" s="1115"/>
      <c r="E445" s="1116"/>
      <c r="F445" s="1116"/>
      <c r="G445" s="1116"/>
      <c r="H445" s="1115"/>
      <c r="I445" s="1117"/>
      <c r="J445" s="1117"/>
      <c r="K445" s="1118"/>
      <c r="L445" s="1118"/>
      <c r="M445" s="1118"/>
      <c r="N445" s="1119"/>
      <c r="O445" s="1208"/>
      <c r="P445" s="1121"/>
      <c r="Q445" s="1119"/>
      <c r="R445" s="1119"/>
      <c r="S445" s="1119"/>
      <c r="T445" s="1119"/>
      <c r="U445" s="1119"/>
      <c r="V445" s="1119"/>
      <c r="W445" s="1044"/>
      <c r="X445" s="1119"/>
      <c r="Y445" s="1124"/>
      <c r="Z445" s="1124"/>
      <c r="AA445" s="1103"/>
      <c r="AB445" s="1103"/>
      <c r="AC445" s="1103"/>
      <c r="AD445" s="1103"/>
      <c r="AE445" s="1103"/>
      <c r="AF445" s="1103"/>
      <c r="AG445" s="1103"/>
      <c r="AH445" s="1103"/>
      <c r="AI445" s="1103"/>
      <c r="AJ445" s="1103"/>
      <c r="AK445" s="1103"/>
      <c r="AL445" s="1103"/>
      <c r="AM445" s="1103"/>
      <c r="AN445" s="1104"/>
      <c r="AO445" s="1103"/>
      <c r="AP445" s="1103"/>
      <c r="AQ445" s="1103"/>
      <c r="AR445" s="1103"/>
      <c r="AS445" s="1103"/>
      <c r="AT445" s="1103"/>
      <c r="AU445" s="1103"/>
      <c r="AV445" s="1103"/>
      <c r="AW445" s="1103"/>
      <c r="AX445" s="1103"/>
      <c r="AY445" s="1103"/>
      <c r="AZ445" s="1103"/>
      <c r="BA445" s="1103"/>
      <c r="BB445" s="1103"/>
      <c r="BC445" s="1103"/>
      <c r="BD445" s="1103"/>
      <c r="BE445" s="1103"/>
      <c r="BF445" s="1103"/>
      <c r="BG445" s="1103"/>
      <c r="BH445" s="1103"/>
      <c r="BI445" s="1103"/>
      <c r="BJ445" s="1103"/>
      <c r="BK445" s="1103"/>
      <c r="BL445" s="1103"/>
      <c r="BM445" s="1103"/>
      <c r="BN445" s="1103"/>
      <c r="BO445" s="1103"/>
      <c r="BP445" s="1103"/>
      <c r="BQ445" s="1103"/>
      <c r="BR445" s="1103"/>
      <c r="BS445" s="1103"/>
      <c r="BT445" s="1103"/>
      <c r="BU445" s="1103"/>
      <c r="BV445" s="1103"/>
      <c r="BW445" s="1103"/>
      <c r="BX445" s="1103"/>
      <c r="BY445" s="1103"/>
      <c r="BZ445" s="1103"/>
      <c r="CA445" s="1103"/>
      <c r="CB445" s="1103"/>
      <c r="CC445" s="1103"/>
      <c r="CD445" s="1103"/>
      <c r="CE445" s="1103"/>
      <c r="CF445" s="1103"/>
      <c r="CG445" s="1103"/>
      <c r="CH445" s="1103"/>
      <c r="CI445" s="1103"/>
      <c r="CJ445" s="1103"/>
      <c r="CK445" s="1103"/>
      <c r="CL445" s="1103"/>
      <c r="CM445" s="1103"/>
      <c r="CN445" s="1103"/>
      <c r="CO445" s="1103"/>
      <c r="CP445" s="1103"/>
      <c r="CQ445" s="1103"/>
      <c r="CR445" s="1103"/>
      <c r="CS445" s="1103"/>
      <c r="CT445" s="1103"/>
      <c r="CU445" s="1103"/>
      <c r="CV445" s="1103"/>
      <c r="CW445" s="1103"/>
      <c r="CX445" s="1103"/>
      <c r="CY445" s="1103"/>
      <c r="CZ445" s="1103"/>
      <c r="DA445" s="1103"/>
      <c r="DB445" s="1103"/>
      <c r="DC445" s="1103"/>
      <c r="DD445" s="1103"/>
      <c r="DE445" s="1103"/>
      <c r="DF445" s="1103"/>
      <c r="DG445" s="1103"/>
      <c r="DH445" s="1103"/>
      <c r="DI445" s="1103"/>
      <c r="DJ445" s="1103"/>
      <c r="DK445" s="1104"/>
      <c r="DL445" s="1103"/>
      <c r="DM445" s="1103"/>
      <c r="DN445" s="1103"/>
      <c r="DO445" s="1103"/>
      <c r="DP445" s="1103"/>
      <c r="DQ445" s="1103"/>
      <c r="DR445" s="1103"/>
      <c r="DS445" s="1103"/>
      <c r="DT445" s="1103"/>
      <c r="DU445" s="1103"/>
      <c r="DV445" s="1103"/>
      <c r="DW445" s="1103"/>
      <c r="DX445" s="1103"/>
      <c r="DY445" s="1103"/>
      <c r="DZ445" s="1103"/>
      <c r="EA445" s="1103"/>
      <c r="EB445" s="1103"/>
      <c r="EC445" s="1103"/>
      <c r="ED445" s="1103"/>
      <c r="EE445" s="1103"/>
      <c r="EF445" s="1103"/>
      <c r="EG445" s="1103"/>
      <c r="EH445" s="1103"/>
      <c r="EI445" s="1103"/>
      <c r="EJ445" s="1103"/>
      <c r="EK445" s="1103"/>
      <c r="EL445" s="1104"/>
      <c r="EM445" s="1103"/>
      <c r="EN445" s="1103"/>
      <c r="EO445" s="1103"/>
      <c r="EP445" s="1103"/>
      <c r="EQ445" s="1103"/>
      <c r="ER445" s="1103"/>
      <c r="ES445" s="1103"/>
      <c r="ET445" s="1103"/>
      <c r="EU445" s="1103"/>
      <c r="EV445" s="1103"/>
      <c r="EW445" s="1103"/>
      <c r="EX445" s="1103"/>
      <c r="EY445" s="1103"/>
      <c r="EZ445" s="1103"/>
      <c r="FA445" s="1103"/>
      <c r="FB445" s="1103"/>
      <c r="FC445" s="1103"/>
      <c r="FD445" s="1103"/>
      <c r="FE445" s="1103"/>
      <c r="FF445" s="1105"/>
      <c r="FG445" s="1103"/>
      <c r="FH445" s="1103"/>
      <c r="FI445" s="1103"/>
      <c r="FJ445" s="1103"/>
      <c r="FK445" s="1103"/>
      <c r="FL445" s="1103"/>
      <c r="FM445" s="1103"/>
      <c r="FN445" s="1103"/>
      <c r="FO445" s="1103"/>
      <c r="FP445" s="1103"/>
      <c r="FQ445" s="1106"/>
      <c r="FR445" s="1106"/>
      <c r="FS445" s="1103"/>
      <c r="FT445" s="1103"/>
      <c r="FU445" s="1103"/>
      <c r="FV445" s="1103"/>
      <c r="FW445" s="1103"/>
      <c r="FX445" s="1103"/>
      <c r="FY445" s="1103"/>
      <c r="FZ445" s="1103"/>
      <c r="GA445" s="1103"/>
      <c r="GB445" s="1103"/>
      <c r="GC445" s="1103"/>
      <c r="GD445" s="1107"/>
      <c r="GE445" s="1107"/>
      <c r="GF445" s="1107"/>
      <c r="GG445" s="1107"/>
      <c r="GH445" s="1108"/>
      <c r="GI445" s="1209"/>
      <c r="GJ445" s="1107"/>
      <c r="GK445" s="1107"/>
      <c r="GL445" s="1107"/>
      <c r="GM445" s="1107"/>
      <c r="GN445" s="1107"/>
      <c r="GO445" s="1107"/>
      <c r="GP445" s="1110"/>
      <c r="GQ445" s="1110"/>
      <c r="GR445" s="1110"/>
      <c r="GS445" s="1110"/>
      <c r="GT445" s="1110"/>
      <c r="GU445" s="1110"/>
      <c r="GV445" s="1110"/>
      <c r="GW445" s="1110"/>
      <c r="GX445" s="1110"/>
      <c r="GY445" s="1110"/>
      <c r="GZ445" s="1110"/>
      <c r="HA445" s="1110"/>
      <c r="HB445" s="1110"/>
      <c r="HC445" s="1110"/>
      <c r="HD445" s="1110"/>
      <c r="HE445" s="1110"/>
      <c r="HF445" s="1110"/>
      <c r="HG445" s="1110"/>
      <c r="HH445" s="1110"/>
      <c r="HI445" s="1110"/>
      <c r="HJ445" s="1110"/>
      <c r="HK445" s="1110"/>
      <c r="HL445" s="1110"/>
      <c r="HM445" s="1110"/>
      <c r="HN445" s="1110"/>
      <c r="HO445" s="1110"/>
      <c r="HP445" s="1110"/>
      <c r="HQ445" s="1110"/>
      <c r="HR445" s="1110"/>
      <c r="HS445" s="1110"/>
      <c r="HT445" s="1110"/>
      <c r="HU445" s="1110"/>
      <c r="HV445" s="1110"/>
      <c r="HW445" s="1110"/>
      <c r="HX445" s="1110"/>
      <c r="HY445" s="1110"/>
      <c r="HZ445" s="1110"/>
      <c r="IA445" s="1110"/>
      <c r="IB445" s="1110"/>
      <c r="IC445" s="1110"/>
      <c r="ID445" s="1109"/>
      <c r="IE445" s="1109"/>
      <c r="IF445" s="1110"/>
      <c r="IG445" s="1111"/>
      <c r="IH445" s="1110"/>
      <c r="II445" s="1110"/>
      <c r="IJ445" s="1110"/>
      <c r="IK445" s="1110"/>
      <c r="IL445" s="1110"/>
      <c r="IM445" s="1110"/>
      <c r="IN445" s="1110"/>
      <c r="IO445" s="1110"/>
      <c r="IP445" s="1110"/>
      <c r="IQ445" s="1110"/>
      <c r="IR445" s="1110"/>
      <c r="IS445" s="1110"/>
      <c r="IT445" s="1110"/>
      <c r="IU445" s="1110"/>
      <c r="IV445" s="1110"/>
      <c r="IW445" s="1110"/>
      <c r="IX445" s="1110"/>
      <c r="IY445" s="1110"/>
      <c r="IZ445" s="1110"/>
      <c r="JA445" s="1110"/>
      <c r="JB445" s="1110"/>
      <c r="JC445" s="1110"/>
      <c r="JD445" s="1110"/>
      <c r="JE445" s="1110"/>
      <c r="JF445" s="1110"/>
      <c r="JG445" s="1110"/>
      <c r="JH445" s="1110"/>
      <c r="JI445" s="1110"/>
      <c r="JJ445" s="1110"/>
      <c r="JK445" s="1125"/>
    </row>
    <row r="446" spans="1:271" s="1026" customFormat="1" ht="18.95" hidden="1" customHeight="1">
      <c r="A446" s="1113"/>
      <c r="B446" s="1123"/>
      <c r="C446" s="1115"/>
      <c r="D446" s="1115"/>
      <c r="E446" s="1116"/>
      <c r="F446" s="1116"/>
      <c r="G446" s="1116"/>
      <c r="H446" s="1115"/>
      <c r="I446" s="1117"/>
      <c r="J446" s="1117"/>
      <c r="K446" s="1118"/>
      <c r="L446" s="1118"/>
      <c r="M446" s="1118"/>
      <c r="N446" s="1119"/>
      <c r="O446" s="1208"/>
      <c r="P446" s="1121"/>
      <c r="Q446" s="1119"/>
      <c r="R446" s="1119"/>
      <c r="S446" s="1119"/>
      <c r="T446" s="1119"/>
      <c r="U446" s="1119"/>
      <c r="V446" s="1119"/>
      <c r="W446" s="1044"/>
      <c r="X446" s="1119"/>
      <c r="Y446" s="1124"/>
      <c r="Z446" s="1124"/>
      <c r="AA446" s="1103"/>
      <c r="AB446" s="1103"/>
      <c r="AC446" s="1103"/>
      <c r="AD446" s="1103"/>
      <c r="AE446" s="1103"/>
      <c r="AF446" s="1103"/>
      <c r="AG446" s="1103"/>
      <c r="AH446" s="1103"/>
      <c r="AI446" s="1103"/>
      <c r="AJ446" s="1103"/>
      <c r="AK446" s="1103"/>
      <c r="AL446" s="1103"/>
      <c r="AM446" s="1103"/>
      <c r="AN446" s="1104"/>
      <c r="AO446" s="1103"/>
      <c r="AP446" s="1103"/>
      <c r="AQ446" s="1103"/>
      <c r="AR446" s="1103"/>
      <c r="AS446" s="1103"/>
      <c r="AT446" s="1103"/>
      <c r="AU446" s="1103"/>
      <c r="AV446" s="1103"/>
      <c r="AW446" s="1103"/>
      <c r="AX446" s="1103"/>
      <c r="AY446" s="1103"/>
      <c r="AZ446" s="1103"/>
      <c r="BA446" s="1103"/>
      <c r="BB446" s="1103"/>
      <c r="BC446" s="1103"/>
      <c r="BD446" s="1103"/>
      <c r="BE446" s="1103"/>
      <c r="BF446" s="1103"/>
      <c r="BG446" s="1103"/>
      <c r="BH446" s="1103"/>
      <c r="BI446" s="1103"/>
      <c r="BJ446" s="1103"/>
      <c r="BK446" s="1103"/>
      <c r="BL446" s="1103"/>
      <c r="BM446" s="1103"/>
      <c r="BN446" s="1103"/>
      <c r="BO446" s="1103"/>
      <c r="BP446" s="1103"/>
      <c r="BQ446" s="1103"/>
      <c r="BR446" s="1103"/>
      <c r="BS446" s="1103"/>
      <c r="BT446" s="1103"/>
      <c r="BU446" s="1103"/>
      <c r="BV446" s="1103"/>
      <c r="BW446" s="1103"/>
      <c r="BX446" s="1103"/>
      <c r="BY446" s="1103"/>
      <c r="BZ446" s="1103"/>
      <c r="CA446" s="1103"/>
      <c r="CB446" s="1103"/>
      <c r="CC446" s="1103"/>
      <c r="CD446" s="1103"/>
      <c r="CE446" s="1103"/>
      <c r="CF446" s="1103"/>
      <c r="CG446" s="1103"/>
      <c r="CH446" s="1103"/>
      <c r="CI446" s="1103"/>
      <c r="CJ446" s="1103"/>
      <c r="CK446" s="1103"/>
      <c r="CL446" s="1103"/>
      <c r="CM446" s="1103"/>
      <c r="CN446" s="1103"/>
      <c r="CO446" s="1103"/>
      <c r="CP446" s="1103"/>
      <c r="CQ446" s="1103"/>
      <c r="CR446" s="1103"/>
      <c r="CS446" s="1103"/>
      <c r="CT446" s="1103"/>
      <c r="CU446" s="1103"/>
      <c r="CV446" s="1103"/>
      <c r="CW446" s="1103"/>
      <c r="CX446" s="1103"/>
      <c r="CY446" s="1103"/>
      <c r="CZ446" s="1103"/>
      <c r="DA446" s="1103"/>
      <c r="DB446" s="1103"/>
      <c r="DC446" s="1103"/>
      <c r="DD446" s="1103"/>
      <c r="DE446" s="1103"/>
      <c r="DF446" s="1103"/>
      <c r="DG446" s="1103"/>
      <c r="DH446" s="1103"/>
      <c r="DI446" s="1103"/>
      <c r="DJ446" s="1103"/>
      <c r="DK446" s="1104"/>
      <c r="DL446" s="1103"/>
      <c r="DM446" s="1103"/>
      <c r="DN446" s="1103"/>
      <c r="DO446" s="1103"/>
      <c r="DP446" s="1103"/>
      <c r="DQ446" s="1103"/>
      <c r="DR446" s="1103"/>
      <c r="DS446" s="1103"/>
      <c r="DT446" s="1103"/>
      <c r="DU446" s="1103"/>
      <c r="DV446" s="1103"/>
      <c r="DW446" s="1103"/>
      <c r="DX446" s="1103"/>
      <c r="DY446" s="1103"/>
      <c r="DZ446" s="1103"/>
      <c r="EA446" s="1103"/>
      <c r="EB446" s="1103"/>
      <c r="EC446" s="1103"/>
      <c r="ED446" s="1103"/>
      <c r="EE446" s="1103"/>
      <c r="EF446" s="1103"/>
      <c r="EG446" s="1103"/>
      <c r="EH446" s="1103"/>
      <c r="EI446" s="1103"/>
      <c r="EJ446" s="1103"/>
      <c r="EK446" s="1103"/>
      <c r="EL446" s="1104"/>
      <c r="EM446" s="1103"/>
      <c r="EN446" s="1103"/>
      <c r="EO446" s="1103"/>
      <c r="EP446" s="1103"/>
      <c r="EQ446" s="1103"/>
      <c r="ER446" s="1103"/>
      <c r="ES446" s="1103"/>
      <c r="ET446" s="1103"/>
      <c r="EU446" s="1103"/>
      <c r="EV446" s="1103"/>
      <c r="EW446" s="1103"/>
      <c r="EX446" s="1103"/>
      <c r="EY446" s="1103"/>
      <c r="EZ446" s="1103"/>
      <c r="FA446" s="1103"/>
      <c r="FB446" s="1103"/>
      <c r="FC446" s="1103"/>
      <c r="FD446" s="1103"/>
      <c r="FE446" s="1103"/>
      <c r="FF446" s="1105"/>
      <c r="FG446" s="1103"/>
      <c r="FH446" s="1103"/>
      <c r="FI446" s="1103"/>
      <c r="FJ446" s="1103"/>
      <c r="FK446" s="1103"/>
      <c r="FL446" s="1103"/>
      <c r="FM446" s="1103"/>
      <c r="FN446" s="1103"/>
      <c r="FO446" s="1103"/>
      <c r="FP446" s="1103"/>
      <c r="FQ446" s="1106"/>
      <c r="FR446" s="1106"/>
      <c r="FS446" s="1103"/>
      <c r="FT446" s="1103"/>
      <c r="FU446" s="1103"/>
      <c r="FV446" s="1103"/>
      <c r="FW446" s="1103"/>
      <c r="FX446" s="1103"/>
      <c r="FY446" s="1103"/>
      <c r="FZ446" s="1103"/>
      <c r="GA446" s="1103"/>
      <c r="GB446" s="1103"/>
      <c r="GC446" s="1103"/>
      <c r="GD446" s="1107"/>
      <c r="GE446" s="1107"/>
      <c r="GF446" s="1107"/>
      <c r="GG446" s="1107"/>
      <c r="GH446" s="1108"/>
      <c r="GI446" s="1209"/>
      <c r="GJ446" s="1107"/>
      <c r="GK446" s="1107"/>
      <c r="GL446" s="1107"/>
      <c r="GM446" s="1107"/>
      <c r="GN446" s="1107"/>
      <c r="GO446" s="1107"/>
      <c r="GP446" s="1110"/>
      <c r="GQ446" s="1110"/>
      <c r="GR446" s="1110"/>
      <c r="GS446" s="1110"/>
      <c r="GT446" s="1110"/>
      <c r="GU446" s="1110"/>
      <c r="GV446" s="1110"/>
      <c r="GW446" s="1110"/>
      <c r="GX446" s="1110"/>
      <c r="GY446" s="1110"/>
      <c r="GZ446" s="1110"/>
      <c r="HA446" s="1110"/>
      <c r="HB446" s="1110"/>
      <c r="HC446" s="1110"/>
      <c r="HD446" s="1110"/>
      <c r="HE446" s="1110"/>
      <c r="HF446" s="1110"/>
      <c r="HG446" s="1110"/>
      <c r="HH446" s="1110"/>
      <c r="HI446" s="1110"/>
      <c r="HJ446" s="1110"/>
      <c r="HK446" s="1110"/>
      <c r="HL446" s="1110"/>
      <c r="HM446" s="1110"/>
      <c r="HN446" s="1110"/>
      <c r="HO446" s="1110"/>
      <c r="HP446" s="1110"/>
      <c r="HQ446" s="1110"/>
      <c r="HR446" s="1110"/>
      <c r="HS446" s="1110"/>
      <c r="HT446" s="1110"/>
      <c r="HU446" s="1110"/>
      <c r="HV446" s="1110"/>
      <c r="HW446" s="1110"/>
      <c r="HX446" s="1110"/>
      <c r="HY446" s="1110"/>
      <c r="HZ446" s="1110"/>
      <c r="IA446" s="1110"/>
      <c r="IB446" s="1110"/>
      <c r="IC446" s="1110"/>
      <c r="ID446" s="1109"/>
      <c r="IE446" s="1109"/>
      <c r="IF446" s="1110"/>
      <c r="IG446" s="1111"/>
      <c r="IH446" s="1110"/>
      <c r="II446" s="1110"/>
      <c r="IJ446" s="1110"/>
      <c r="IK446" s="1110"/>
      <c r="IL446" s="1110"/>
      <c r="IM446" s="1110"/>
      <c r="IN446" s="1110"/>
      <c r="IO446" s="1110"/>
      <c r="IP446" s="1110"/>
      <c r="IQ446" s="1110"/>
      <c r="IR446" s="1110"/>
      <c r="IS446" s="1110"/>
      <c r="IT446" s="1110"/>
      <c r="IU446" s="1110"/>
      <c r="IV446" s="1110"/>
      <c r="IW446" s="1110"/>
      <c r="IX446" s="1110"/>
      <c r="IY446" s="1110"/>
      <c r="IZ446" s="1110"/>
      <c r="JA446" s="1110"/>
      <c r="JB446" s="1110"/>
      <c r="JC446" s="1110"/>
      <c r="JD446" s="1110"/>
      <c r="JE446" s="1110"/>
      <c r="JF446" s="1110"/>
      <c r="JG446" s="1110"/>
      <c r="JH446" s="1110"/>
      <c r="JI446" s="1110"/>
      <c r="JJ446" s="1110"/>
      <c r="JK446" s="1125"/>
    </row>
    <row r="447" spans="1:271" s="1026" customFormat="1" ht="18.95" hidden="1" customHeight="1">
      <c r="A447" s="1113"/>
      <c r="B447" s="1123"/>
      <c r="C447" s="1115"/>
      <c r="D447" s="1115"/>
      <c r="E447" s="1116"/>
      <c r="F447" s="1116"/>
      <c r="G447" s="1116"/>
      <c r="H447" s="1115"/>
      <c r="I447" s="1117"/>
      <c r="J447" s="1117"/>
      <c r="K447" s="1118"/>
      <c r="L447" s="1118"/>
      <c r="M447" s="1118"/>
      <c r="N447" s="1119"/>
      <c r="O447" s="1208"/>
      <c r="P447" s="1121"/>
      <c r="Q447" s="1119"/>
      <c r="R447" s="1119"/>
      <c r="S447" s="1119"/>
      <c r="T447" s="1119"/>
      <c r="U447" s="1119"/>
      <c r="V447" s="1119"/>
      <c r="W447" s="1044"/>
      <c r="X447" s="1119"/>
      <c r="Y447" s="1124"/>
      <c r="Z447" s="1124"/>
      <c r="AA447" s="1103"/>
      <c r="AB447" s="1103"/>
      <c r="AC447" s="1103"/>
      <c r="AD447" s="1103"/>
      <c r="AE447" s="1103"/>
      <c r="AF447" s="1103"/>
      <c r="AG447" s="1103"/>
      <c r="AH447" s="1103"/>
      <c r="AI447" s="1103"/>
      <c r="AJ447" s="1103"/>
      <c r="AK447" s="1103"/>
      <c r="AL447" s="1103"/>
      <c r="AM447" s="1103"/>
      <c r="AN447" s="1104"/>
      <c r="AO447" s="1103"/>
      <c r="AP447" s="1103"/>
      <c r="AQ447" s="1103"/>
      <c r="AR447" s="1103"/>
      <c r="AS447" s="1103"/>
      <c r="AT447" s="1103"/>
      <c r="AU447" s="1103"/>
      <c r="AV447" s="1103"/>
      <c r="AW447" s="1103"/>
      <c r="AX447" s="1103"/>
      <c r="AY447" s="1103"/>
      <c r="AZ447" s="1103"/>
      <c r="BA447" s="1103"/>
      <c r="BB447" s="1103"/>
      <c r="BC447" s="1103"/>
      <c r="BD447" s="1103"/>
      <c r="BE447" s="1103"/>
      <c r="BF447" s="1103"/>
      <c r="BG447" s="1103"/>
      <c r="BH447" s="1103"/>
      <c r="BI447" s="1103"/>
      <c r="BJ447" s="1103"/>
      <c r="BK447" s="1103"/>
      <c r="BL447" s="1103"/>
      <c r="BM447" s="1103"/>
      <c r="BN447" s="1103"/>
      <c r="BO447" s="1103"/>
      <c r="BP447" s="1103"/>
      <c r="BQ447" s="1103"/>
      <c r="BR447" s="1103"/>
      <c r="BS447" s="1103"/>
      <c r="BT447" s="1103"/>
      <c r="BU447" s="1103"/>
      <c r="BV447" s="1103"/>
      <c r="BW447" s="1103"/>
      <c r="BX447" s="1103"/>
      <c r="BY447" s="1103"/>
      <c r="BZ447" s="1103"/>
      <c r="CA447" s="1103"/>
      <c r="CB447" s="1103"/>
      <c r="CC447" s="1103"/>
      <c r="CD447" s="1103"/>
      <c r="CE447" s="1103"/>
      <c r="CF447" s="1103"/>
      <c r="CG447" s="1103"/>
      <c r="CH447" s="1103"/>
      <c r="CI447" s="1103"/>
      <c r="CJ447" s="1103"/>
      <c r="CK447" s="1103"/>
      <c r="CL447" s="1103"/>
      <c r="CM447" s="1103"/>
      <c r="CN447" s="1103"/>
      <c r="CO447" s="1103"/>
      <c r="CP447" s="1103"/>
      <c r="CQ447" s="1103"/>
      <c r="CR447" s="1103"/>
      <c r="CS447" s="1103"/>
      <c r="CT447" s="1103"/>
      <c r="CU447" s="1103"/>
      <c r="CV447" s="1103"/>
      <c r="CW447" s="1103"/>
      <c r="CX447" s="1103"/>
      <c r="CY447" s="1103"/>
      <c r="CZ447" s="1103"/>
      <c r="DA447" s="1103"/>
      <c r="DB447" s="1103"/>
      <c r="DC447" s="1103"/>
      <c r="DD447" s="1103"/>
      <c r="DE447" s="1103"/>
      <c r="DF447" s="1103"/>
      <c r="DG447" s="1103"/>
      <c r="DH447" s="1103"/>
      <c r="DI447" s="1103"/>
      <c r="DJ447" s="1103"/>
      <c r="DK447" s="1104"/>
      <c r="DL447" s="1103"/>
      <c r="DM447" s="1103"/>
      <c r="DN447" s="1103"/>
      <c r="DO447" s="1103"/>
      <c r="DP447" s="1103"/>
      <c r="DQ447" s="1103"/>
      <c r="DR447" s="1103"/>
      <c r="DS447" s="1103"/>
      <c r="DT447" s="1103"/>
      <c r="DU447" s="1103"/>
      <c r="DV447" s="1103"/>
      <c r="DW447" s="1103"/>
      <c r="DX447" s="1103"/>
      <c r="DY447" s="1103"/>
      <c r="DZ447" s="1103"/>
      <c r="EA447" s="1103"/>
      <c r="EB447" s="1103"/>
      <c r="EC447" s="1103"/>
      <c r="ED447" s="1103"/>
      <c r="EE447" s="1103"/>
      <c r="EF447" s="1103"/>
      <c r="EG447" s="1103"/>
      <c r="EH447" s="1103"/>
      <c r="EI447" s="1103"/>
      <c r="EJ447" s="1103"/>
      <c r="EK447" s="1103"/>
      <c r="EL447" s="1104"/>
      <c r="EM447" s="1103"/>
      <c r="EN447" s="1103"/>
      <c r="EO447" s="1103"/>
      <c r="EP447" s="1103"/>
      <c r="EQ447" s="1103"/>
      <c r="ER447" s="1103"/>
      <c r="ES447" s="1103"/>
      <c r="ET447" s="1103"/>
      <c r="EU447" s="1103"/>
      <c r="EV447" s="1103"/>
      <c r="EW447" s="1103"/>
      <c r="EX447" s="1103"/>
      <c r="EY447" s="1103"/>
      <c r="EZ447" s="1103"/>
      <c r="FA447" s="1103"/>
      <c r="FB447" s="1103"/>
      <c r="FC447" s="1103"/>
      <c r="FD447" s="1103"/>
      <c r="FE447" s="1103"/>
      <c r="FF447" s="1105"/>
      <c r="FG447" s="1103"/>
      <c r="FH447" s="1103"/>
      <c r="FI447" s="1103"/>
      <c r="FJ447" s="1103"/>
      <c r="FK447" s="1103"/>
      <c r="FL447" s="1103"/>
      <c r="FM447" s="1103"/>
      <c r="FN447" s="1103"/>
      <c r="FO447" s="1103"/>
      <c r="FP447" s="1103"/>
      <c r="FQ447" s="1106"/>
      <c r="FR447" s="1106"/>
      <c r="FS447" s="1103"/>
      <c r="FT447" s="1103"/>
      <c r="FU447" s="1103"/>
      <c r="FV447" s="1103"/>
      <c r="FW447" s="1103"/>
      <c r="FX447" s="1103"/>
      <c r="FY447" s="1103"/>
      <c r="FZ447" s="1103"/>
      <c r="GA447" s="1103"/>
      <c r="GB447" s="1103"/>
      <c r="GC447" s="1103"/>
      <c r="GD447" s="1107"/>
      <c r="GE447" s="1107"/>
      <c r="GF447" s="1107"/>
      <c r="GG447" s="1107"/>
      <c r="GH447" s="1108"/>
      <c r="GI447" s="1209"/>
      <c r="GJ447" s="1107"/>
      <c r="GK447" s="1107"/>
      <c r="GL447" s="1107"/>
      <c r="GM447" s="1107"/>
      <c r="GN447" s="1107"/>
      <c r="GO447" s="1107"/>
      <c r="GP447" s="1110"/>
      <c r="GQ447" s="1110"/>
      <c r="GR447" s="1110"/>
      <c r="GS447" s="1110"/>
      <c r="GT447" s="1110"/>
      <c r="GU447" s="1110"/>
      <c r="GV447" s="1110"/>
      <c r="GW447" s="1110"/>
      <c r="GX447" s="1110"/>
      <c r="GY447" s="1110"/>
      <c r="GZ447" s="1110"/>
      <c r="HA447" s="1110"/>
      <c r="HB447" s="1110"/>
      <c r="HC447" s="1110"/>
      <c r="HD447" s="1110"/>
      <c r="HE447" s="1110"/>
      <c r="HF447" s="1110"/>
      <c r="HG447" s="1110"/>
      <c r="HH447" s="1110"/>
      <c r="HI447" s="1110"/>
      <c r="HJ447" s="1110"/>
      <c r="HK447" s="1110"/>
      <c r="HL447" s="1110"/>
      <c r="HM447" s="1110"/>
      <c r="HN447" s="1110"/>
      <c r="HO447" s="1110"/>
      <c r="HP447" s="1110"/>
      <c r="HQ447" s="1110"/>
      <c r="HR447" s="1110"/>
      <c r="HS447" s="1110"/>
      <c r="HT447" s="1110"/>
      <c r="HU447" s="1110"/>
      <c r="HV447" s="1110"/>
      <c r="HW447" s="1110"/>
      <c r="HX447" s="1110"/>
      <c r="HY447" s="1110"/>
      <c r="HZ447" s="1110"/>
      <c r="IA447" s="1110"/>
      <c r="IB447" s="1110"/>
      <c r="IC447" s="1110"/>
      <c r="ID447" s="1109"/>
      <c r="IE447" s="1109"/>
      <c r="IF447" s="1110"/>
      <c r="IG447" s="1111"/>
      <c r="IH447" s="1110"/>
      <c r="II447" s="1110"/>
      <c r="IJ447" s="1110"/>
      <c r="IK447" s="1110"/>
      <c r="IL447" s="1110"/>
      <c r="IM447" s="1110"/>
      <c r="IN447" s="1110"/>
      <c r="IO447" s="1110"/>
      <c r="IP447" s="1110"/>
      <c r="IQ447" s="1110"/>
      <c r="IR447" s="1110"/>
      <c r="IS447" s="1110"/>
      <c r="IT447" s="1110"/>
      <c r="IU447" s="1110"/>
      <c r="IV447" s="1110"/>
      <c r="IW447" s="1110"/>
      <c r="IX447" s="1110"/>
      <c r="IY447" s="1110"/>
      <c r="IZ447" s="1110"/>
      <c r="JA447" s="1110"/>
      <c r="JB447" s="1110"/>
      <c r="JC447" s="1110"/>
      <c r="JD447" s="1110"/>
      <c r="JE447" s="1110"/>
      <c r="JF447" s="1110"/>
      <c r="JG447" s="1110"/>
      <c r="JH447" s="1110"/>
      <c r="JI447" s="1110"/>
      <c r="JJ447" s="1110"/>
      <c r="JK447" s="1125"/>
    </row>
    <row r="448" spans="1:271" s="1026" customFormat="1" ht="18.95" hidden="1" customHeight="1">
      <c r="A448" s="1113"/>
      <c r="B448" s="1123"/>
      <c r="C448" s="1115"/>
      <c r="D448" s="1115"/>
      <c r="E448" s="1116"/>
      <c r="F448" s="1116"/>
      <c r="G448" s="1116"/>
      <c r="H448" s="1115"/>
      <c r="I448" s="1117"/>
      <c r="J448" s="1117"/>
      <c r="K448" s="1118"/>
      <c r="L448" s="1118"/>
      <c r="M448" s="1118"/>
      <c r="N448" s="1119"/>
      <c r="O448" s="1120"/>
      <c r="P448" s="1121"/>
      <c r="Q448" s="1119"/>
      <c r="R448" s="1119"/>
      <c r="S448" s="1119"/>
      <c r="T448" s="1119"/>
      <c r="U448" s="1119"/>
      <c r="V448" s="1119"/>
      <c r="W448" s="1044"/>
      <c r="X448" s="1119"/>
      <c r="Y448" s="1124"/>
      <c r="Z448" s="1124"/>
      <c r="AA448" s="1103"/>
      <c r="AB448" s="1103"/>
      <c r="AC448" s="1103"/>
      <c r="AD448" s="1103"/>
      <c r="AE448" s="1103"/>
      <c r="AF448" s="1103"/>
      <c r="AG448" s="1103"/>
      <c r="AH448" s="1103"/>
      <c r="AI448" s="1103"/>
      <c r="AJ448" s="1103"/>
      <c r="AK448" s="1103"/>
      <c r="AL448" s="1103"/>
      <c r="AM448" s="1103"/>
      <c r="AN448" s="1104"/>
      <c r="AO448" s="1103"/>
      <c r="AP448" s="1103"/>
      <c r="AQ448" s="1103"/>
      <c r="AR448" s="1103"/>
      <c r="AS448" s="1103"/>
      <c r="AT448" s="1103"/>
      <c r="AU448" s="1103"/>
      <c r="AV448" s="1103"/>
      <c r="AW448" s="1103"/>
      <c r="AX448" s="1103"/>
      <c r="AY448" s="1103"/>
      <c r="AZ448" s="1103"/>
      <c r="BA448" s="1103"/>
      <c r="BB448" s="1103"/>
      <c r="BC448" s="1103"/>
      <c r="BD448" s="1103"/>
      <c r="BE448" s="1103"/>
      <c r="BF448" s="1103"/>
      <c r="BG448" s="1103"/>
      <c r="BH448" s="1103"/>
      <c r="BI448" s="1103"/>
      <c r="BJ448" s="1103"/>
      <c r="BK448" s="1103"/>
      <c r="BL448" s="1103"/>
      <c r="BM448" s="1103"/>
      <c r="BN448" s="1103"/>
      <c r="BO448" s="1103"/>
      <c r="BP448" s="1103"/>
      <c r="BQ448" s="1103"/>
      <c r="BR448" s="1103"/>
      <c r="BS448" s="1103"/>
      <c r="BT448" s="1103"/>
      <c r="BU448" s="1103"/>
      <c r="BV448" s="1103"/>
      <c r="BW448" s="1103"/>
      <c r="BX448" s="1103"/>
      <c r="BY448" s="1103"/>
      <c r="BZ448" s="1103"/>
      <c r="CA448" s="1103"/>
      <c r="CB448" s="1103"/>
      <c r="CC448" s="1103"/>
      <c r="CD448" s="1103"/>
      <c r="CE448" s="1103"/>
      <c r="CF448" s="1103"/>
      <c r="CG448" s="1103"/>
      <c r="CH448" s="1103"/>
      <c r="CI448" s="1103"/>
      <c r="CJ448" s="1103"/>
      <c r="CK448" s="1103"/>
      <c r="CL448" s="1103"/>
      <c r="CM448" s="1103"/>
      <c r="CN448" s="1103"/>
      <c r="CO448" s="1103"/>
      <c r="CP448" s="1103"/>
      <c r="CQ448" s="1103"/>
      <c r="CR448" s="1103"/>
      <c r="CS448" s="1103"/>
      <c r="CT448" s="1103"/>
      <c r="CU448" s="1103"/>
      <c r="CV448" s="1103"/>
      <c r="CW448" s="1103"/>
      <c r="CX448" s="1103"/>
      <c r="CY448" s="1103"/>
      <c r="CZ448" s="1103"/>
      <c r="DA448" s="1103"/>
      <c r="DB448" s="1103"/>
      <c r="DC448" s="1103"/>
      <c r="DD448" s="1103"/>
      <c r="DE448" s="1103"/>
      <c r="DF448" s="1103"/>
      <c r="DG448" s="1103"/>
      <c r="DH448" s="1103"/>
      <c r="DI448" s="1103"/>
      <c r="DJ448" s="1103"/>
      <c r="DK448" s="1104"/>
      <c r="DL448" s="1103"/>
      <c r="DM448" s="1103"/>
      <c r="DN448" s="1103"/>
      <c r="DO448" s="1103"/>
      <c r="DP448" s="1103"/>
      <c r="DQ448" s="1103"/>
      <c r="DR448" s="1103"/>
      <c r="DS448" s="1103"/>
      <c r="DT448" s="1103"/>
      <c r="DU448" s="1103"/>
      <c r="DV448" s="1103"/>
      <c r="DW448" s="1103"/>
      <c r="DX448" s="1103"/>
      <c r="DY448" s="1103"/>
      <c r="DZ448" s="1103"/>
      <c r="EA448" s="1103"/>
      <c r="EB448" s="1103"/>
      <c r="EC448" s="1103"/>
      <c r="ED448" s="1103"/>
      <c r="EE448" s="1103"/>
      <c r="EF448" s="1103"/>
      <c r="EG448" s="1103"/>
      <c r="EH448" s="1103"/>
      <c r="EI448" s="1103"/>
      <c r="EJ448" s="1103"/>
      <c r="EK448" s="1103"/>
      <c r="EL448" s="1104"/>
      <c r="EM448" s="1103"/>
      <c r="EN448" s="1103"/>
      <c r="EO448" s="1103"/>
      <c r="EP448" s="1103"/>
      <c r="EQ448" s="1103"/>
      <c r="ER448" s="1103"/>
      <c r="ES448" s="1103"/>
      <c r="ET448" s="1103"/>
      <c r="EU448" s="1103"/>
      <c r="EV448" s="1103"/>
      <c r="EW448" s="1103"/>
      <c r="EX448" s="1103"/>
      <c r="EY448" s="1103"/>
      <c r="EZ448" s="1103"/>
      <c r="FA448" s="1103"/>
      <c r="FB448" s="1103"/>
      <c r="FC448" s="1103"/>
      <c r="FD448" s="1103"/>
      <c r="FE448" s="1103"/>
      <c r="FF448" s="1105"/>
      <c r="FG448" s="1103"/>
      <c r="FH448" s="1103"/>
      <c r="FI448" s="1103"/>
      <c r="FJ448" s="1103"/>
      <c r="FK448" s="1103"/>
      <c r="FL448" s="1103"/>
      <c r="FM448" s="1103"/>
      <c r="FN448" s="1103"/>
      <c r="FO448" s="1103"/>
      <c r="FP448" s="1103"/>
      <c r="FQ448" s="1106"/>
      <c r="FR448" s="1106"/>
      <c r="FS448" s="1103"/>
      <c r="FT448" s="1103"/>
      <c r="FU448" s="1103"/>
      <c r="FV448" s="1103"/>
      <c r="FW448" s="1103"/>
      <c r="FX448" s="1103"/>
      <c r="FY448" s="1103"/>
      <c r="FZ448" s="1103"/>
      <c r="GA448" s="1103"/>
      <c r="GB448" s="1103"/>
      <c r="GC448" s="1103"/>
      <c r="GD448" s="1107"/>
      <c r="GE448" s="1107"/>
      <c r="GF448" s="1107"/>
      <c r="GG448" s="1107"/>
      <c r="GH448" s="1108"/>
      <c r="GI448" s="1209"/>
      <c r="GJ448" s="1107"/>
      <c r="GK448" s="1107"/>
      <c r="GL448" s="1107"/>
      <c r="GM448" s="1107"/>
      <c r="GN448" s="1107"/>
      <c r="GO448" s="1107"/>
      <c r="GP448" s="1110"/>
      <c r="GQ448" s="1110"/>
      <c r="GR448" s="1110"/>
      <c r="GS448" s="1110"/>
      <c r="GT448" s="1110"/>
      <c r="GU448" s="1110"/>
      <c r="GV448" s="1110"/>
      <c r="GW448" s="1110"/>
      <c r="GX448" s="1110"/>
      <c r="GY448" s="1110"/>
      <c r="GZ448" s="1110"/>
      <c r="HA448" s="1110"/>
      <c r="HB448" s="1110"/>
      <c r="HC448" s="1110"/>
      <c r="HD448" s="1110"/>
      <c r="HE448" s="1110"/>
      <c r="HF448" s="1110"/>
      <c r="HG448" s="1110"/>
      <c r="HH448" s="1110"/>
      <c r="HI448" s="1110"/>
      <c r="HJ448" s="1110"/>
      <c r="HK448" s="1110"/>
      <c r="HL448" s="1110"/>
      <c r="HM448" s="1110"/>
      <c r="HN448" s="1110"/>
      <c r="HO448" s="1110"/>
      <c r="HP448" s="1110"/>
      <c r="HQ448" s="1110"/>
      <c r="HR448" s="1110"/>
      <c r="HS448" s="1110"/>
      <c r="HT448" s="1110"/>
      <c r="HU448" s="1110"/>
      <c r="HV448" s="1110"/>
      <c r="HW448" s="1110"/>
      <c r="HX448" s="1110"/>
      <c r="HY448" s="1110"/>
      <c r="HZ448" s="1110"/>
      <c r="IA448" s="1110"/>
      <c r="IB448" s="1110"/>
      <c r="IC448" s="1110"/>
      <c r="ID448" s="1109"/>
      <c r="IE448" s="1109"/>
      <c r="IF448" s="1110"/>
      <c r="IG448" s="1111"/>
      <c r="IH448" s="1110"/>
      <c r="II448" s="1110"/>
      <c r="IJ448" s="1110"/>
      <c r="IK448" s="1110"/>
      <c r="IL448" s="1110"/>
      <c r="IM448" s="1110"/>
      <c r="IN448" s="1110"/>
      <c r="IO448" s="1110"/>
      <c r="IP448" s="1110"/>
      <c r="IQ448" s="1110"/>
      <c r="IR448" s="1110"/>
      <c r="IS448" s="1110"/>
      <c r="IT448" s="1110"/>
      <c r="IU448" s="1110"/>
      <c r="IV448" s="1110"/>
      <c r="IW448" s="1110"/>
      <c r="IX448" s="1110"/>
      <c r="IY448" s="1110"/>
      <c r="IZ448" s="1110"/>
      <c r="JA448" s="1110"/>
      <c r="JB448" s="1110"/>
      <c r="JC448" s="1110"/>
      <c r="JD448" s="1110"/>
      <c r="JE448" s="1110"/>
      <c r="JF448" s="1110"/>
      <c r="JG448" s="1110"/>
      <c r="JH448" s="1110"/>
      <c r="JI448" s="1110"/>
      <c r="JJ448" s="1110"/>
      <c r="JK448" s="1125"/>
    </row>
    <row r="449" spans="1:274" s="1026" customFormat="1" ht="18.95" hidden="1" customHeight="1">
      <c r="A449" s="1113"/>
      <c r="B449" s="1123"/>
      <c r="C449" s="1115"/>
      <c r="D449" s="1115"/>
      <c r="E449" s="1116"/>
      <c r="F449" s="1116"/>
      <c r="G449" s="1116"/>
      <c r="H449" s="1115"/>
      <c r="I449" s="1117"/>
      <c r="J449" s="1117"/>
      <c r="K449" s="1118"/>
      <c r="L449" s="1118"/>
      <c r="M449" s="1118"/>
      <c r="N449" s="1119"/>
      <c r="O449" s="1120"/>
      <c r="P449" s="1121"/>
      <c r="Q449" s="1119"/>
      <c r="R449" s="1119"/>
      <c r="S449" s="1119"/>
      <c r="T449" s="1119"/>
      <c r="U449" s="1119"/>
      <c r="V449" s="1119"/>
      <c r="W449" s="1044"/>
      <c r="X449" s="1119"/>
      <c r="Y449" s="1124"/>
      <c r="Z449" s="1124"/>
      <c r="AA449" s="1103"/>
      <c r="AB449" s="1103"/>
      <c r="AC449" s="1103"/>
      <c r="AD449" s="1103"/>
      <c r="AE449" s="1103"/>
      <c r="AF449" s="1103"/>
      <c r="AG449" s="1103"/>
      <c r="AH449" s="1103"/>
      <c r="AI449" s="1103"/>
      <c r="AJ449" s="1103"/>
      <c r="AK449" s="1103"/>
      <c r="AL449" s="1103"/>
      <c r="AM449" s="1103"/>
      <c r="AN449" s="1104"/>
      <c r="AO449" s="1103"/>
      <c r="AP449" s="1103"/>
      <c r="AQ449" s="1103"/>
      <c r="AR449" s="1103"/>
      <c r="AS449" s="1103"/>
      <c r="AT449" s="1103"/>
      <c r="AU449" s="1103"/>
      <c r="AV449" s="1103"/>
      <c r="AW449" s="1103"/>
      <c r="AX449" s="1103"/>
      <c r="AY449" s="1103"/>
      <c r="AZ449" s="1103"/>
      <c r="BA449" s="1103"/>
      <c r="BB449" s="1103"/>
      <c r="BC449" s="1103"/>
      <c r="BD449" s="1103"/>
      <c r="BE449" s="1103"/>
      <c r="BF449" s="1103"/>
      <c r="BG449" s="1103"/>
      <c r="BH449" s="1103"/>
      <c r="BI449" s="1103"/>
      <c r="BJ449" s="1103"/>
      <c r="BK449" s="1103"/>
      <c r="BL449" s="1103"/>
      <c r="BM449" s="1103"/>
      <c r="BN449" s="1103"/>
      <c r="BO449" s="1103"/>
      <c r="BP449" s="1103"/>
      <c r="BQ449" s="1103"/>
      <c r="BR449" s="1103"/>
      <c r="BS449" s="1103"/>
      <c r="BT449" s="1103"/>
      <c r="BU449" s="1103"/>
      <c r="BV449" s="1103"/>
      <c r="BW449" s="1103"/>
      <c r="BX449" s="1103"/>
      <c r="BY449" s="1103"/>
      <c r="BZ449" s="1103"/>
      <c r="CA449" s="1103"/>
      <c r="CB449" s="1103"/>
      <c r="CC449" s="1103"/>
      <c r="CD449" s="1103"/>
      <c r="CE449" s="1103"/>
      <c r="CF449" s="1103"/>
      <c r="CG449" s="1103"/>
      <c r="CH449" s="1103"/>
      <c r="CI449" s="1103"/>
      <c r="CJ449" s="1103"/>
      <c r="CK449" s="1103"/>
      <c r="CL449" s="1103"/>
      <c r="CM449" s="1103"/>
      <c r="CN449" s="1103"/>
      <c r="CO449" s="1103"/>
      <c r="CP449" s="1103"/>
      <c r="CQ449" s="1103"/>
      <c r="CR449" s="1103"/>
      <c r="CS449" s="1103"/>
      <c r="CT449" s="1103"/>
      <c r="CU449" s="1103"/>
      <c r="CV449" s="1103"/>
      <c r="CW449" s="1103"/>
      <c r="CX449" s="1103"/>
      <c r="CY449" s="1103"/>
      <c r="CZ449" s="1103"/>
      <c r="DA449" s="1103"/>
      <c r="DB449" s="1103"/>
      <c r="DC449" s="1103"/>
      <c r="DD449" s="1103"/>
      <c r="DE449" s="1103"/>
      <c r="DF449" s="1103"/>
      <c r="DG449" s="1103"/>
      <c r="DH449" s="1103"/>
      <c r="DI449" s="1103"/>
      <c r="DJ449" s="1103"/>
      <c r="DK449" s="1104"/>
      <c r="DL449" s="1103"/>
      <c r="DM449" s="1103"/>
      <c r="DN449" s="1103"/>
      <c r="DO449" s="1103"/>
      <c r="DP449" s="1103"/>
      <c r="DQ449" s="1103"/>
      <c r="DR449" s="1103"/>
      <c r="DS449" s="1103"/>
      <c r="DT449" s="1103"/>
      <c r="DU449" s="1103"/>
      <c r="DV449" s="1103"/>
      <c r="DW449" s="1103"/>
      <c r="DX449" s="1103"/>
      <c r="DY449" s="1103"/>
      <c r="DZ449" s="1103"/>
      <c r="EA449" s="1103"/>
      <c r="EB449" s="1103"/>
      <c r="EC449" s="1103"/>
      <c r="ED449" s="1103"/>
      <c r="EE449" s="1103"/>
      <c r="EF449" s="1103"/>
      <c r="EG449" s="1103"/>
      <c r="EH449" s="1103"/>
      <c r="EI449" s="1103"/>
      <c r="EJ449" s="1103"/>
      <c r="EK449" s="1103"/>
      <c r="EL449" s="1104"/>
      <c r="EM449" s="1103"/>
      <c r="EN449" s="1103"/>
      <c r="EO449" s="1103"/>
      <c r="EP449" s="1103"/>
      <c r="EQ449" s="1103"/>
      <c r="ER449" s="1103"/>
      <c r="ES449" s="1103"/>
      <c r="ET449" s="1103"/>
      <c r="EU449" s="1103"/>
      <c r="EV449" s="1103"/>
      <c r="EW449" s="1103"/>
      <c r="EX449" s="1103"/>
      <c r="EY449" s="1103"/>
      <c r="EZ449" s="1103"/>
      <c r="FA449" s="1103"/>
      <c r="FB449" s="1103"/>
      <c r="FC449" s="1103"/>
      <c r="FD449" s="1103"/>
      <c r="FE449" s="1103"/>
      <c r="FF449" s="1105"/>
      <c r="FG449" s="1103"/>
      <c r="FH449" s="1103"/>
      <c r="FI449" s="1103"/>
      <c r="FJ449" s="1103"/>
      <c r="FK449" s="1103"/>
      <c r="FL449" s="1103"/>
      <c r="FM449" s="1103"/>
      <c r="FN449" s="1103"/>
      <c r="FO449" s="1103"/>
      <c r="FP449" s="1103"/>
      <c r="FQ449" s="1106"/>
      <c r="FR449" s="1106"/>
      <c r="FS449" s="1103"/>
      <c r="FT449" s="1103"/>
      <c r="FU449" s="1103"/>
      <c r="FV449" s="1103"/>
      <c r="FW449" s="1103"/>
      <c r="FX449" s="1103"/>
      <c r="FY449" s="1103"/>
      <c r="FZ449" s="1103"/>
      <c r="GA449" s="1103"/>
      <c r="GB449" s="1103"/>
      <c r="GC449" s="1103"/>
      <c r="GD449" s="1107"/>
      <c r="GE449" s="1107"/>
      <c r="GF449" s="1107"/>
      <c r="GG449" s="1107"/>
      <c r="GH449" s="1108"/>
      <c r="GI449" s="1109"/>
      <c r="GJ449" s="1107"/>
      <c r="GK449" s="1107"/>
      <c r="GL449" s="1107"/>
      <c r="GM449" s="1107"/>
      <c r="GN449" s="1107"/>
      <c r="GO449" s="1107"/>
      <c r="GP449" s="1110"/>
      <c r="GQ449" s="1110"/>
      <c r="GR449" s="1110"/>
      <c r="GS449" s="1110"/>
      <c r="GT449" s="1110"/>
      <c r="GU449" s="1110"/>
      <c r="GV449" s="1110"/>
      <c r="GW449" s="1110"/>
      <c r="GX449" s="1110"/>
      <c r="GY449" s="1110"/>
      <c r="GZ449" s="1110"/>
      <c r="HA449" s="1110"/>
      <c r="HB449" s="1110"/>
      <c r="HC449" s="1110"/>
      <c r="HD449" s="1110"/>
      <c r="HE449" s="1110"/>
      <c r="HF449" s="1110"/>
      <c r="HG449" s="1110"/>
      <c r="HH449" s="1110"/>
      <c r="HI449" s="1110"/>
      <c r="HJ449" s="1110"/>
      <c r="HK449" s="1110"/>
      <c r="HL449" s="1110"/>
      <c r="HM449" s="1110"/>
      <c r="HN449" s="1110"/>
      <c r="HO449" s="1110"/>
      <c r="HP449" s="1110"/>
      <c r="HQ449" s="1110"/>
      <c r="HR449" s="1110"/>
      <c r="HS449" s="1110"/>
      <c r="HT449" s="1110"/>
      <c r="HU449" s="1110"/>
      <c r="HV449" s="1110"/>
      <c r="HW449" s="1110"/>
      <c r="HX449" s="1110"/>
      <c r="HY449" s="1110"/>
      <c r="HZ449" s="1110"/>
      <c r="IA449" s="1110"/>
      <c r="IB449" s="1110"/>
      <c r="IC449" s="1110"/>
      <c r="ID449" s="1109"/>
      <c r="IE449" s="1109"/>
      <c r="IF449" s="1110"/>
      <c r="IG449" s="1111"/>
      <c r="IH449" s="1110"/>
      <c r="II449" s="1110"/>
      <c r="IJ449" s="1110"/>
      <c r="IK449" s="1110"/>
      <c r="IL449" s="1110"/>
      <c r="IM449" s="1110"/>
      <c r="IN449" s="1110"/>
      <c r="IO449" s="1110"/>
      <c r="IP449" s="1110"/>
      <c r="IQ449" s="1110"/>
      <c r="IR449" s="1110"/>
      <c r="IS449" s="1110"/>
      <c r="IT449" s="1110"/>
      <c r="IU449" s="1110"/>
      <c r="IV449" s="1110"/>
      <c r="IW449" s="1110"/>
      <c r="IX449" s="1110"/>
      <c r="IY449" s="1110"/>
      <c r="IZ449" s="1110"/>
      <c r="JA449" s="1110"/>
      <c r="JB449" s="1110"/>
      <c r="JC449" s="1110"/>
      <c r="JD449" s="1110"/>
      <c r="JE449" s="1110"/>
      <c r="JF449" s="1110"/>
      <c r="JG449" s="1110"/>
      <c r="JH449" s="1110"/>
      <c r="JI449" s="1110"/>
      <c r="JJ449" s="1110"/>
      <c r="JK449" s="1125"/>
    </row>
    <row r="450" spans="1:274" s="1034" customFormat="1" ht="18.95" hidden="1" customHeight="1">
      <c r="A450" s="1168" t="s">
        <v>5082</v>
      </c>
      <c r="B450" s="1169">
        <f>SUM(B434:B449)</f>
        <v>0</v>
      </c>
      <c r="C450" s="1169">
        <f>C439</f>
        <v>0</v>
      </c>
      <c r="D450" s="1169"/>
      <c r="E450" s="1170">
        <f>E449</f>
        <v>0</v>
      </c>
      <c r="F450" s="1170"/>
      <c r="G450" s="1170"/>
      <c r="H450" s="1171">
        <f>H433</f>
        <v>0</v>
      </c>
      <c r="I450" s="1171">
        <f t="shared" ref="I450:O450" si="70">I433</f>
        <v>0</v>
      </c>
      <c r="J450" s="1171">
        <f t="shared" si="70"/>
        <v>0</v>
      </c>
      <c r="K450" s="1171">
        <f t="shared" si="70"/>
        <v>0</v>
      </c>
      <c r="L450" s="1171">
        <f t="shared" si="70"/>
        <v>0</v>
      </c>
      <c r="M450" s="1171">
        <f t="shared" si="70"/>
        <v>0</v>
      </c>
      <c r="N450" s="1171">
        <f t="shared" si="70"/>
        <v>0</v>
      </c>
      <c r="O450" s="1171">
        <f t="shared" si="70"/>
        <v>0</v>
      </c>
      <c r="P450" s="1171">
        <f t="shared" ref="P450:CA450" si="71">SUM(P434:P449)</f>
        <v>0</v>
      </c>
      <c r="Q450" s="1171">
        <f t="shared" si="71"/>
        <v>0</v>
      </c>
      <c r="R450" s="1171">
        <f t="shared" si="71"/>
        <v>0</v>
      </c>
      <c r="S450" s="1171">
        <f t="shared" si="71"/>
        <v>0</v>
      </c>
      <c r="T450" s="1171">
        <f t="shared" si="71"/>
        <v>0</v>
      </c>
      <c r="U450" s="1171">
        <f t="shared" si="71"/>
        <v>0</v>
      </c>
      <c r="V450" s="1171">
        <f t="shared" si="71"/>
        <v>0</v>
      </c>
      <c r="W450" s="1071">
        <f t="shared" si="71"/>
        <v>0</v>
      </c>
      <c r="X450" s="1171">
        <f t="shared" si="71"/>
        <v>0</v>
      </c>
      <c r="Y450" s="1171">
        <f t="shared" si="71"/>
        <v>0</v>
      </c>
      <c r="Z450" s="1171">
        <f t="shared" si="71"/>
        <v>0</v>
      </c>
      <c r="AA450" s="1171">
        <f t="shared" si="71"/>
        <v>0</v>
      </c>
      <c r="AB450" s="1171">
        <f t="shared" si="71"/>
        <v>0</v>
      </c>
      <c r="AC450" s="1171">
        <f t="shared" si="71"/>
        <v>0</v>
      </c>
      <c r="AD450" s="1171">
        <f t="shared" si="71"/>
        <v>0</v>
      </c>
      <c r="AE450" s="1171">
        <f t="shared" si="71"/>
        <v>0</v>
      </c>
      <c r="AF450" s="1171">
        <f t="shared" si="71"/>
        <v>0</v>
      </c>
      <c r="AG450" s="1171">
        <f t="shared" si="71"/>
        <v>0</v>
      </c>
      <c r="AH450" s="1171">
        <f t="shared" si="71"/>
        <v>0</v>
      </c>
      <c r="AI450" s="1171">
        <f t="shared" si="71"/>
        <v>0</v>
      </c>
      <c r="AJ450" s="1171">
        <f t="shared" si="71"/>
        <v>0</v>
      </c>
      <c r="AK450" s="1171">
        <f t="shared" si="71"/>
        <v>0</v>
      </c>
      <c r="AL450" s="1171">
        <f t="shared" si="71"/>
        <v>0</v>
      </c>
      <c r="AM450" s="1171">
        <f t="shared" si="71"/>
        <v>0</v>
      </c>
      <c r="AN450" s="1171">
        <f t="shared" si="71"/>
        <v>0</v>
      </c>
      <c r="AO450" s="1171">
        <f t="shared" si="71"/>
        <v>0</v>
      </c>
      <c r="AP450" s="1171">
        <f t="shared" si="71"/>
        <v>0</v>
      </c>
      <c r="AQ450" s="1171">
        <f t="shared" si="71"/>
        <v>0</v>
      </c>
      <c r="AR450" s="1171">
        <f t="shared" si="71"/>
        <v>0</v>
      </c>
      <c r="AS450" s="1171">
        <f t="shared" si="71"/>
        <v>0</v>
      </c>
      <c r="AT450" s="1171">
        <f t="shared" si="71"/>
        <v>0</v>
      </c>
      <c r="AU450" s="1171">
        <f t="shared" si="71"/>
        <v>0</v>
      </c>
      <c r="AV450" s="1171">
        <f t="shared" si="71"/>
        <v>0</v>
      </c>
      <c r="AW450" s="1171">
        <f t="shared" si="71"/>
        <v>0</v>
      </c>
      <c r="AX450" s="1171">
        <f t="shared" si="71"/>
        <v>0</v>
      </c>
      <c r="AY450" s="1171">
        <f t="shared" si="71"/>
        <v>0</v>
      </c>
      <c r="AZ450" s="1171">
        <f t="shared" si="71"/>
        <v>0</v>
      </c>
      <c r="BA450" s="1171">
        <f t="shared" si="71"/>
        <v>0</v>
      </c>
      <c r="BB450" s="1171">
        <f t="shared" si="71"/>
        <v>0</v>
      </c>
      <c r="BC450" s="1171">
        <f t="shared" si="71"/>
        <v>0</v>
      </c>
      <c r="BD450" s="1171">
        <f t="shared" si="71"/>
        <v>0</v>
      </c>
      <c r="BE450" s="1171">
        <f t="shared" si="71"/>
        <v>0</v>
      </c>
      <c r="BF450" s="1171">
        <f t="shared" si="71"/>
        <v>0</v>
      </c>
      <c r="BG450" s="1171">
        <f t="shared" si="71"/>
        <v>0</v>
      </c>
      <c r="BH450" s="1171">
        <f t="shared" si="71"/>
        <v>0</v>
      </c>
      <c r="BI450" s="1171">
        <f t="shared" si="71"/>
        <v>0</v>
      </c>
      <c r="BJ450" s="1171">
        <f t="shared" si="71"/>
        <v>0</v>
      </c>
      <c r="BK450" s="1171">
        <f t="shared" si="71"/>
        <v>0</v>
      </c>
      <c r="BL450" s="1171">
        <f t="shared" si="71"/>
        <v>0</v>
      </c>
      <c r="BM450" s="1171">
        <f t="shared" si="71"/>
        <v>0</v>
      </c>
      <c r="BN450" s="1171">
        <f t="shared" si="71"/>
        <v>0</v>
      </c>
      <c r="BO450" s="1171">
        <f t="shared" si="71"/>
        <v>0</v>
      </c>
      <c r="BP450" s="1171">
        <f t="shared" si="71"/>
        <v>0</v>
      </c>
      <c r="BQ450" s="1171">
        <f t="shared" si="71"/>
        <v>0</v>
      </c>
      <c r="BR450" s="1171">
        <f t="shared" si="71"/>
        <v>0</v>
      </c>
      <c r="BS450" s="1171">
        <f t="shared" si="71"/>
        <v>0</v>
      </c>
      <c r="BT450" s="1171">
        <f t="shared" si="71"/>
        <v>0</v>
      </c>
      <c r="BU450" s="1171">
        <f t="shared" si="71"/>
        <v>0</v>
      </c>
      <c r="BV450" s="1171">
        <f t="shared" si="71"/>
        <v>0</v>
      </c>
      <c r="BW450" s="1171">
        <f t="shared" si="71"/>
        <v>0</v>
      </c>
      <c r="BX450" s="1171">
        <f t="shared" si="71"/>
        <v>0</v>
      </c>
      <c r="BY450" s="1171">
        <f t="shared" si="71"/>
        <v>0</v>
      </c>
      <c r="BZ450" s="1171">
        <f t="shared" si="71"/>
        <v>0</v>
      </c>
      <c r="CA450" s="1171">
        <f t="shared" si="71"/>
        <v>0</v>
      </c>
      <c r="CB450" s="1171">
        <f t="shared" ref="CB450:EM450" si="72">SUM(CB434:CB449)</f>
        <v>0</v>
      </c>
      <c r="CC450" s="1171">
        <f t="shared" si="72"/>
        <v>0</v>
      </c>
      <c r="CD450" s="1171">
        <f t="shared" si="72"/>
        <v>0</v>
      </c>
      <c r="CE450" s="1171">
        <f t="shared" si="72"/>
        <v>0</v>
      </c>
      <c r="CF450" s="1171">
        <f t="shared" si="72"/>
        <v>0</v>
      </c>
      <c r="CG450" s="1171">
        <f t="shared" si="72"/>
        <v>0</v>
      </c>
      <c r="CH450" s="1171">
        <f t="shared" si="72"/>
        <v>0</v>
      </c>
      <c r="CI450" s="1171">
        <f t="shared" si="72"/>
        <v>0</v>
      </c>
      <c r="CJ450" s="1171">
        <f t="shared" si="72"/>
        <v>0</v>
      </c>
      <c r="CK450" s="1171">
        <f t="shared" si="72"/>
        <v>0</v>
      </c>
      <c r="CL450" s="1171">
        <f t="shared" si="72"/>
        <v>0</v>
      </c>
      <c r="CM450" s="1171">
        <f t="shared" si="72"/>
        <v>0</v>
      </c>
      <c r="CN450" s="1171">
        <f t="shared" si="72"/>
        <v>0</v>
      </c>
      <c r="CO450" s="1171">
        <f t="shared" si="72"/>
        <v>0</v>
      </c>
      <c r="CP450" s="1171">
        <f t="shared" si="72"/>
        <v>0</v>
      </c>
      <c r="CQ450" s="1171">
        <f t="shared" si="72"/>
        <v>0</v>
      </c>
      <c r="CR450" s="1171">
        <f t="shared" si="72"/>
        <v>0</v>
      </c>
      <c r="CS450" s="1171">
        <f t="shared" si="72"/>
        <v>0</v>
      </c>
      <c r="CT450" s="1171">
        <f t="shared" si="72"/>
        <v>0</v>
      </c>
      <c r="CU450" s="1171">
        <f t="shared" si="72"/>
        <v>0</v>
      </c>
      <c r="CV450" s="1171">
        <f t="shared" si="72"/>
        <v>0</v>
      </c>
      <c r="CW450" s="1171">
        <f t="shared" si="72"/>
        <v>0</v>
      </c>
      <c r="CX450" s="1171">
        <f t="shared" si="72"/>
        <v>0</v>
      </c>
      <c r="CY450" s="1171">
        <f t="shared" si="72"/>
        <v>0</v>
      </c>
      <c r="CZ450" s="1171">
        <f t="shared" si="72"/>
        <v>0</v>
      </c>
      <c r="DA450" s="1171">
        <f t="shared" si="72"/>
        <v>0</v>
      </c>
      <c r="DB450" s="1171">
        <f t="shared" si="72"/>
        <v>0</v>
      </c>
      <c r="DC450" s="1171">
        <f t="shared" si="72"/>
        <v>0</v>
      </c>
      <c r="DD450" s="1171">
        <f t="shared" si="72"/>
        <v>0</v>
      </c>
      <c r="DE450" s="1171">
        <f t="shared" si="72"/>
        <v>0</v>
      </c>
      <c r="DF450" s="1171">
        <f t="shared" si="72"/>
        <v>0</v>
      </c>
      <c r="DG450" s="1171">
        <f t="shared" si="72"/>
        <v>0</v>
      </c>
      <c r="DH450" s="1171">
        <f t="shared" si="72"/>
        <v>0</v>
      </c>
      <c r="DI450" s="1171">
        <f t="shared" si="72"/>
        <v>0</v>
      </c>
      <c r="DJ450" s="1171">
        <f t="shared" si="72"/>
        <v>0</v>
      </c>
      <c r="DK450" s="1171">
        <f t="shared" si="72"/>
        <v>0</v>
      </c>
      <c r="DL450" s="1171">
        <f t="shared" si="72"/>
        <v>0</v>
      </c>
      <c r="DM450" s="1171">
        <f t="shared" si="72"/>
        <v>0</v>
      </c>
      <c r="DN450" s="1171">
        <f t="shared" si="72"/>
        <v>0</v>
      </c>
      <c r="DO450" s="1171">
        <f t="shared" si="72"/>
        <v>0</v>
      </c>
      <c r="DP450" s="1171">
        <f t="shared" si="72"/>
        <v>0</v>
      </c>
      <c r="DQ450" s="1171">
        <f t="shared" si="72"/>
        <v>0</v>
      </c>
      <c r="DR450" s="1171">
        <f t="shared" si="72"/>
        <v>0</v>
      </c>
      <c r="DS450" s="1171">
        <f t="shared" si="72"/>
        <v>0</v>
      </c>
      <c r="DT450" s="1171">
        <f t="shared" si="72"/>
        <v>0</v>
      </c>
      <c r="DU450" s="1171">
        <f t="shared" si="72"/>
        <v>0</v>
      </c>
      <c r="DV450" s="1171">
        <f t="shared" si="72"/>
        <v>0</v>
      </c>
      <c r="DW450" s="1171">
        <f t="shared" si="72"/>
        <v>0</v>
      </c>
      <c r="DX450" s="1171">
        <f t="shared" si="72"/>
        <v>0</v>
      </c>
      <c r="DY450" s="1171">
        <f t="shared" si="72"/>
        <v>0</v>
      </c>
      <c r="DZ450" s="1171">
        <f t="shared" si="72"/>
        <v>0</v>
      </c>
      <c r="EA450" s="1171">
        <f t="shared" si="72"/>
        <v>0</v>
      </c>
      <c r="EB450" s="1171">
        <f t="shared" si="72"/>
        <v>0</v>
      </c>
      <c r="EC450" s="1171">
        <f t="shared" si="72"/>
        <v>0</v>
      </c>
      <c r="ED450" s="1171">
        <f t="shared" si="72"/>
        <v>0</v>
      </c>
      <c r="EE450" s="1171">
        <f t="shared" si="72"/>
        <v>0</v>
      </c>
      <c r="EF450" s="1171">
        <f t="shared" si="72"/>
        <v>0</v>
      </c>
      <c r="EG450" s="1171">
        <f t="shared" si="72"/>
        <v>0</v>
      </c>
      <c r="EH450" s="1171">
        <f t="shared" si="72"/>
        <v>0</v>
      </c>
      <c r="EI450" s="1171">
        <f t="shared" si="72"/>
        <v>0</v>
      </c>
      <c r="EJ450" s="1171">
        <f t="shared" si="72"/>
        <v>0</v>
      </c>
      <c r="EK450" s="1171">
        <f t="shared" si="72"/>
        <v>0</v>
      </c>
      <c r="EL450" s="1171">
        <f t="shared" si="72"/>
        <v>0</v>
      </c>
      <c r="EM450" s="1171">
        <f t="shared" si="72"/>
        <v>0</v>
      </c>
      <c r="EN450" s="1171">
        <f t="shared" ref="EN450:EQ450" si="73">SUM(EN434:EN449)</f>
        <v>0</v>
      </c>
      <c r="EO450" s="1171">
        <f t="shared" si="73"/>
        <v>0</v>
      </c>
      <c r="EP450" s="1171">
        <f t="shared" si="73"/>
        <v>0</v>
      </c>
      <c r="EQ450" s="1171">
        <f t="shared" si="73"/>
        <v>0</v>
      </c>
      <c r="ER450" s="1171"/>
      <c r="ES450" s="1171">
        <f t="shared" ref="ES450:GC450" si="74">SUM(ES434:ES449)</f>
        <v>0</v>
      </c>
      <c r="ET450" s="1171">
        <f t="shared" si="74"/>
        <v>0</v>
      </c>
      <c r="EU450" s="1171">
        <f t="shared" si="74"/>
        <v>0</v>
      </c>
      <c r="EV450" s="1171">
        <f t="shared" si="74"/>
        <v>0</v>
      </c>
      <c r="EW450" s="1171">
        <f t="shared" si="74"/>
        <v>0</v>
      </c>
      <c r="EX450" s="1171">
        <f t="shared" si="74"/>
        <v>0</v>
      </c>
      <c r="EY450" s="1171">
        <f t="shared" si="74"/>
        <v>0</v>
      </c>
      <c r="EZ450" s="1171">
        <f t="shared" si="74"/>
        <v>0</v>
      </c>
      <c r="FA450" s="1171">
        <f t="shared" si="74"/>
        <v>0</v>
      </c>
      <c r="FB450" s="1171">
        <f t="shared" si="74"/>
        <v>0</v>
      </c>
      <c r="FC450" s="1171">
        <f t="shared" si="74"/>
        <v>0</v>
      </c>
      <c r="FD450" s="1171">
        <f t="shared" si="74"/>
        <v>0</v>
      </c>
      <c r="FE450" s="1171">
        <f t="shared" si="74"/>
        <v>0</v>
      </c>
      <c r="FF450" s="1171">
        <f t="shared" si="74"/>
        <v>0</v>
      </c>
      <c r="FG450" s="1171">
        <f t="shared" si="74"/>
        <v>0</v>
      </c>
      <c r="FH450" s="1171">
        <f t="shared" si="74"/>
        <v>0</v>
      </c>
      <c r="FI450" s="1171">
        <f t="shared" si="74"/>
        <v>0</v>
      </c>
      <c r="FJ450" s="1171">
        <f t="shared" si="74"/>
        <v>0</v>
      </c>
      <c r="FK450" s="1171">
        <f t="shared" si="74"/>
        <v>0</v>
      </c>
      <c r="FL450" s="1171">
        <f t="shared" si="74"/>
        <v>0</v>
      </c>
      <c r="FM450" s="1171">
        <f t="shared" si="74"/>
        <v>0</v>
      </c>
      <c r="FN450" s="1171">
        <f t="shared" si="74"/>
        <v>0</v>
      </c>
      <c r="FO450" s="1171">
        <f t="shared" si="74"/>
        <v>0</v>
      </c>
      <c r="FP450" s="1171">
        <f t="shared" si="74"/>
        <v>0</v>
      </c>
      <c r="FQ450" s="1185">
        <f t="shared" si="74"/>
        <v>0</v>
      </c>
      <c r="FR450" s="1185">
        <f t="shared" si="74"/>
        <v>0</v>
      </c>
      <c r="FS450" s="1171">
        <f t="shared" si="74"/>
        <v>0</v>
      </c>
      <c r="FT450" s="1171">
        <f t="shared" si="74"/>
        <v>0</v>
      </c>
      <c r="FU450" s="1171">
        <f t="shared" si="74"/>
        <v>0</v>
      </c>
      <c r="FV450" s="1171">
        <f t="shared" si="74"/>
        <v>0</v>
      </c>
      <c r="FW450" s="1171">
        <f t="shared" si="74"/>
        <v>0</v>
      </c>
      <c r="FX450" s="1171">
        <f t="shared" si="74"/>
        <v>0</v>
      </c>
      <c r="FY450" s="1171">
        <f t="shared" si="74"/>
        <v>0</v>
      </c>
      <c r="FZ450" s="1171">
        <f t="shared" si="74"/>
        <v>0</v>
      </c>
      <c r="GA450" s="1171">
        <f t="shared" si="74"/>
        <v>0</v>
      </c>
      <c r="GB450" s="1171">
        <f t="shared" si="74"/>
        <v>0</v>
      </c>
      <c r="GC450" s="1171">
        <f t="shared" si="74"/>
        <v>0</v>
      </c>
      <c r="GD450" s="1171"/>
      <c r="GE450" s="1169">
        <f t="shared" ref="GE450:GL450" si="75">SUM(GE434:GE449)</f>
        <v>0</v>
      </c>
      <c r="GF450" s="1171">
        <f t="shared" si="75"/>
        <v>0</v>
      </c>
      <c r="GG450" s="1171">
        <f t="shared" si="75"/>
        <v>0</v>
      </c>
      <c r="GH450" s="1171">
        <f t="shared" si="75"/>
        <v>0</v>
      </c>
      <c r="GI450" s="1171">
        <f t="shared" si="75"/>
        <v>0</v>
      </c>
      <c r="GJ450" s="1171">
        <f t="shared" si="75"/>
        <v>0</v>
      </c>
      <c r="GK450" s="1171"/>
      <c r="GL450" s="1171">
        <f t="shared" si="75"/>
        <v>0</v>
      </c>
      <c r="GM450" s="1171"/>
      <c r="GN450" s="1171"/>
      <c r="GO450" s="1171">
        <f>SUM(GO434:GO449)</f>
        <v>0</v>
      </c>
      <c r="GP450" s="1171">
        <f>SUM(GP434:GP449)</f>
        <v>0</v>
      </c>
      <c r="GQ450" s="1171">
        <f>SUM(GQ434:GQ449)</f>
        <v>0</v>
      </c>
      <c r="GR450" s="1171"/>
      <c r="GS450" s="1171">
        <f>SUM(GS434:GS449)</f>
        <v>0</v>
      </c>
      <c r="GT450" s="1171">
        <f>SUM(GT434:GT449)</f>
        <v>0</v>
      </c>
      <c r="GU450" s="1171">
        <f>SUM(GU434:GU449)</f>
        <v>0</v>
      </c>
      <c r="GV450" s="1171">
        <f>SUM(GV434:GV449)</f>
        <v>0</v>
      </c>
      <c r="GW450" s="1171"/>
      <c r="GX450" s="1171">
        <f t="shared" ref="GX450:HL450" si="76">SUM(GX434:GX449)</f>
        <v>0</v>
      </c>
      <c r="GY450" s="1171"/>
      <c r="GZ450" s="1171">
        <f t="shared" si="76"/>
        <v>0</v>
      </c>
      <c r="HA450" s="1171">
        <f t="shared" si="76"/>
        <v>0</v>
      </c>
      <c r="HB450" s="1171">
        <f t="shared" si="76"/>
        <v>0</v>
      </c>
      <c r="HC450" s="1171">
        <f t="shared" si="76"/>
        <v>0</v>
      </c>
      <c r="HD450" s="1171">
        <f t="shared" si="76"/>
        <v>0</v>
      </c>
      <c r="HE450" s="1171">
        <f t="shared" si="76"/>
        <v>0</v>
      </c>
      <c r="HF450" s="1171"/>
      <c r="HG450" s="1171">
        <f t="shared" si="76"/>
        <v>0</v>
      </c>
      <c r="HH450" s="1171">
        <f t="shared" si="76"/>
        <v>0</v>
      </c>
      <c r="HI450" s="1171">
        <f t="shared" si="76"/>
        <v>0</v>
      </c>
      <c r="HJ450" s="1171">
        <f t="shared" si="76"/>
        <v>0</v>
      </c>
      <c r="HK450" s="1171">
        <f t="shared" si="76"/>
        <v>0</v>
      </c>
      <c r="HL450" s="1171">
        <f t="shared" si="76"/>
        <v>0</v>
      </c>
      <c r="HM450" s="1171"/>
      <c r="HN450" s="1171"/>
      <c r="HO450" s="1171"/>
      <c r="HP450" s="1171"/>
      <c r="HQ450" s="1171"/>
      <c r="HR450" s="1171">
        <f>SUM(HR434:HR449)</f>
        <v>0</v>
      </c>
      <c r="HS450" s="1171">
        <f>SUM(HS434:HS449)</f>
        <v>0</v>
      </c>
      <c r="HT450" s="1171">
        <f>SUM(HT434:HT449)</f>
        <v>0</v>
      </c>
      <c r="HU450" s="1171">
        <f>SUM(HU434:HU449)</f>
        <v>0</v>
      </c>
      <c r="HV450" s="1171"/>
      <c r="HW450" s="1171">
        <f t="shared" ref="HW450:JE450" si="77">SUM(HW434:HW449)</f>
        <v>0</v>
      </c>
      <c r="HX450" s="1171">
        <f t="shared" si="77"/>
        <v>0</v>
      </c>
      <c r="HY450" s="1171">
        <f t="shared" si="77"/>
        <v>0</v>
      </c>
      <c r="HZ450" s="1171">
        <f t="shared" si="77"/>
        <v>0</v>
      </c>
      <c r="IA450" s="1171">
        <f t="shared" si="77"/>
        <v>0</v>
      </c>
      <c r="IB450" s="1171">
        <f t="shared" si="77"/>
        <v>0</v>
      </c>
      <c r="IC450" s="1171">
        <f t="shared" si="77"/>
        <v>0</v>
      </c>
      <c r="ID450" s="1171">
        <f t="shared" si="77"/>
        <v>0</v>
      </c>
      <c r="IE450" s="1171">
        <f t="shared" si="77"/>
        <v>0</v>
      </c>
      <c r="IF450" s="1171">
        <f t="shared" si="77"/>
        <v>0</v>
      </c>
      <c r="IG450" s="1171">
        <f t="shared" si="77"/>
        <v>0</v>
      </c>
      <c r="IH450" s="1171">
        <f t="shared" si="77"/>
        <v>0</v>
      </c>
      <c r="II450" s="1171">
        <f t="shared" si="77"/>
        <v>0</v>
      </c>
      <c r="IJ450" s="1171">
        <f t="shared" si="77"/>
        <v>0</v>
      </c>
      <c r="IK450" s="1171">
        <f t="shared" si="77"/>
        <v>0</v>
      </c>
      <c r="IL450" s="1171">
        <f t="shared" si="77"/>
        <v>0</v>
      </c>
      <c r="IM450" s="1171">
        <f t="shared" si="77"/>
        <v>0</v>
      </c>
      <c r="IN450" s="1171">
        <f t="shared" si="77"/>
        <v>0</v>
      </c>
      <c r="IO450" s="1171">
        <f t="shared" si="77"/>
        <v>0</v>
      </c>
      <c r="IP450" s="1171">
        <f t="shared" si="77"/>
        <v>0</v>
      </c>
      <c r="IQ450" s="1171">
        <f t="shared" si="77"/>
        <v>0</v>
      </c>
      <c r="IR450" s="1171">
        <f t="shared" si="77"/>
        <v>0</v>
      </c>
      <c r="IS450" s="1171">
        <f t="shared" si="77"/>
        <v>0</v>
      </c>
      <c r="IT450" s="1171">
        <f t="shared" si="77"/>
        <v>0</v>
      </c>
      <c r="IU450" s="1171">
        <f t="shared" si="77"/>
        <v>0</v>
      </c>
      <c r="IV450" s="1171">
        <f t="shared" si="77"/>
        <v>0</v>
      </c>
      <c r="IW450" s="1171"/>
      <c r="IX450" s="1171"/>
      <c r="IY450" s="1171">
        <f t="shared" si="77"/>
        <v>0</v>
      </c>
      <c r="IZ450" s="1171">
        <f t="shared" si="77"/>
        <v>0</v>
      </c>
      <c r="JA450" s="1171">
        <f t="shared" si="77"/>
        <v>0</v>
      </c>
      <c r="JB450" s="1171">
        <f t="shared" si="77"/>
        <v>0</v>
      </c>
      <c r="JC450" s="1171">
        <f t="shared" si="77"/>
        <v>0</v>
      </c>
      <c r="JD450" s="1171">
        <f t="shared" si="77"/>
        <v>0</v>
      </c>
      <c r="JE450" s="1171">
        <f t="shared" si="77"/>
        <v>0</v>
      </c>
      <c r="JF450" s="1171"/>
      <c r="JG450" s="1171"/>
      <c r="JH450" s="1171">
        <f>SUM(JH434:JH449)</f>
        <v>0</v>
      </c>
      <c r="JI450" s="1171"/>
      <c r="JJ450" s="1171"/>
      <c r="JK450" s="1171">
        <f>SUM(JK434:JK449)</f>
        <v>0</v>
      </c>
      <c r="JL450" s="1020"/>
      <c r="JM450" s="1020"/>
      <c r="JN450" s="1020"/>
    </row>
    <row r="451" spans="1:274" ht="18.95" hidden="1" customHeight="1">
      <c r="A451" s="1182" t="s">
        <v>5086</v>
      </c>
      <c r="B451" s="1114"/>
      <c r="C451" s="1115"/>
      <c r="D451" s="1115"/>
      <c r="E451" s="1116"/>
      <c r="F451" s="1116"/>
      <c r="G451" s="1116"/>
      <c r="H451" s="1115"/>
      <c r="I451" s="1117"/>
      <c r="J451" s="1117"/>
      <c r="K451" s="1118"/>
      <c r="L451" s="1118"/>
      <c r="M451" s="1118"/>
      <c r="N451" s="1119"/>
      <c r="O451" s="1120"/>
      <c r="P451" s="1121"/>
      <c r="Q451" s="1119"/>
      <c r="R451" s="1119"/>
      <c r="S451" s="1119"/>
      <c r="T451" s="1119"/>
      <c r="U451" s="1119"/>
      <c r="V451" s="1119"/>
      <c r="W451" s="1044"/>
      <c r="X451" s="1119"/>
      <c r="Y451" s="1122"/>
      <c r="Z451" s="1122"/>
      <c r="AA451" s="1103"/>
      <c r="AB451" s="1103"/>
      <c r="AC451" s="1103"/>
      <c r="AD451" s="1103"/>
      <c r="AE451" s="1103"/>
      <c r="AF451" s="1103"/>
      <c r="AG451" s="1103"/>
      <c r="AH451" s="1103"/>
      <c r="AI451" s="1103"/>
      <c r="AJ451" s="1103"/>
      <c r="AK451" s="1103"/>
      <c r="AL451" s="1103"/>
      <c r="AM451" s="1103"/>
      <c r="AN451" s="1104"/>
      <c r="AO451" s="1103"/>
      <c r="AP451" s="1103"/>
      <c r="AQ451" s="1103"/>
      <c r="AR451" s="1103"/>
      <c r="AS451" s="1103"/>
      <c r="AT451" s="1103"/>
      <c r="AU451" s="1103"/>
      <c r="AV451" s="1103"/>
      <c r="AW451" s="1103"/>
      <c r="AX451" s="1103"/>
      <c r="AY451" s="1103"/>
      <c r="AZ451" s="1103"/>
      <c r="BA451" s="1103"/>
      <c r="BB451" s="1103"/>
      <c r="BC451" s="1103"/>
      <c r="BD451" s="1103"/>
      <c r="BE451" s="1103"/>
      <c r="BF451" s="1103"/>
      <c r="BG451" s="1103"/>
      <c r="BH451" s="1103"/>
      <c r="BI451" s="1103"/>
      <c r="BJ451" s="1103"/>
      <c r="BK451" s="1103"/>
      <c r="BL451" s="1103"/>
      <c r="BM451" s="1103"/>
      <c r="BN451" s="1103"/>
      <c r="BO451" s="1103"/>
      <c r="BP451" s="1103"/>
      <c r="BQ451" s="1103"/>
      <c r="BR451" s="1103"/>
      <c r="BS451" s="1103"/>
      <c r="BT451" s="1103"/>
      <c r="BU451" s="1103"/>
      <c r="BV451" s="1103"/>
      <c r="BW451" s="1103"/>
      <c r="BX451" s="1103"/>
      <c r="BY451" s="1103"/>
      <c r="BZ451" s="1103"/>
      <c r="CA451" s="1103"/>
      <c r="CB451" s="1103"/>
      <c r="CC451" s="1103"/>
      <c r="CD451" s="1103"/>
      <c r="CE451" s="1103"/>
      <c r="CF451" s="1103"/>
      <c r="CG451" s="1103"/>
      <c r="CH451" s="1103"/>
      <c r="CI451" s="1103"/>
      <c r="CJ451" s="1103"/>
      <c r="CK451" s="1103"/>
      <c r="CL451" s="1103"/>
      <c r="CM451" s="1103"/>
      <c r="CN451" s="1103"/>
      <c r="CO451" s="1103"/>
      <c r="CP451" s="1103"/>
      <c r="CQ451" s="1103"/>
      <c r="CR451" s="1103"/>
      <c r="CS451" s="1103"/>
      <c r="CT451" s="1103"/>
      <c r="CU451" s="1103"/>
      <c r="CV451" s="1103"/>
      <c r="CW451" s="1103"/>
      <c r="CX451" s="1103"/>
      <c r="CY451" s="1103"/>
      <c r="CZ451" s="1103"/>
      <c r="DA451" s="1103"/>
      <c r="DB451" s="1103"/>
      <c r="DC451" s="1103"/>
      <c r="DD451" s="1103"/>
      <c r="DE451" s="1103"/>
      <c r="DF451" s="1103"/>
      <c r="DG451" s="1103"/>
      <c r="DH451" s="1103"/>
      <c r="DI451" s="1103"/>
      <c r="DJ451" s="1103"/>
      <c r="DK451" s="1104"/>
      <c r="DL451" s="1103"/>
      <c r="DM451" s="1103"/>
      <c r="DN451" s="1103"/>
      <c r="DO451" s="1103"/>
      <c r="DP451" s="1103"/>
      <c r="DQ451" s="1103"/>
      <c r="DR451" s="1103"/>
      <c r="DS451" s="1103"/>
      <c r="DT451" s="1103"/>
      <c r="DU451" s="1103"/>
      <c r="DV451" s="1103"/>
      <c r="DW451" s="1103"/>
      <c r="DX451" s="1103"/>
      <c r="DY451" s="1103"/>
      <c r="DZ451" s="1103"/>
      <c r="EA451" s="1103"/>
      <c r="EB451" s="1103"/>
      <c r="EC451" s="1103"/>
      <c r="ED451" s="1103"/>
      <c r="EE451" s="1103"/>
      <c r="EF451" s="1103"/>
      <c r="EG451" s="1103"/>
      <c r="EH451" s="1103"/>
      <c r="EI451" s="1103"/>
      <c r="EJ451" s="1103"/>
      <c r="EK451" s="1103"/>
      <c r="EL451" s="1104"/>
      <c r="EM451" s="1103"/>
      <c r="EN451" s="1103"/>
      <c r="EO451" s="1103"/>
      <c r="EP451" s="1103"/>
      <c r="EQ451" s="1103"/>
      <c r="ER451" s="1103"/>
      <c r="ES451" s="1103"/>
      <c r="ET451" s="1103"/>
      <c r="EU451" s="1103"/>
      <c r="EV451" s="1103"/>
      <c r="EW451" s="1103"/>
      <c r="EX451" s="1103"/>
      <c r="EY451" s="1103"/>
      <c r="EZ451" s="1103"/>
      <c r="FA451" s="1103"/>
      <c r="FB451" s="1103"/>
      <c r="FC451" s="1103"/>
      <c r="FD451" s="1103"/>
      <c r="FE451" s="1103"/>
      <c r="FF451" s="1105"/>
      <c r="FG451" s="1103"/>
      <c r="FH451" s="1103"/>
      <c r="FI451" s="1103"/>
      <c r="FJ451" s="1103"/>
      <c r="FK451" s="1103"/>
      <c r="FL451" s="1103"/>
      <c r="FM451" s="1103"/>
      <c r="FN451" s="1103"/>
      <c r="FO451" s="1103"/>
      <c r="FP451" s="1103"/>
      <c r="FQ451" s="1106"/>
      <c r="FR451" s="1106"/>
      <c r="FS451" s="1103"/>
      <c r="FT451" s="1103"/>
      <c r="FU451" s="1103"/>
      <c r="FV451" s="1103"/>
      <c r="FW451" s="1103"/>
      <c r="FX451" s="1103"/>
      <c r="FY451" s="1103"/>
      <c r="FZ451" s="1103"/>
      <c r="GA451" s="1103"/>
      <c r="GB451" s="1103"/>
      <c r="GC451" s="1103"/>
      <c r="GD451" s="1107"/>
      <c r="GE451" s="1107"/>
      <c r="GF451" s="1107"/>
      <c r="GG451" s="1107"/>
      <c r="GH451" s="1108"/>
      <c r="GI451" s="1109"/>
      <c r="GJ451" s="1107"/>
      <c r="GK451" s="1107"/>
      <c r="GL451" s="1107"/>
      <c r="GM451" s="1107"/>
      <c r="GN451" s="1107"/>
      <c r="GO451" s="1107"/>
      <c r="GP451" s="1110"/>
      <c r="GQ451" s="1110"/>
      <c r="GR451" s="1110"/>
      <c r="GS451" s="1110"/>
      <c r="GT451" s="1110"/>
      <c r="GU451" s="1110"/>
      <c r="GV451" s="1110"/>
      <c r="GW451" s="1110"/>
      <c r="GX451" s="1110"/>
      <c r="GY451" s="1110"/>
      <c r="GZ451" s="1110"/>
      <c r="HA451" s="1110"/>
      <c r="HB451" s="1110"/>
      <c r="HC451" s="1110"/>
      <c r="HD451" s="1110"/>
      <c r="HE451" s="1110"/>
      <c r="HF451" s="1110"/>
      <c r="HG451" s="1110"/>
      <c r="HH451" s="1110"/>
      <c r="HI451" s="1110"/>
      <c r="HJ451" s="1110"/>
      <c r="HK451" s="1110"/>
      <c r="HL451" s="1110"/>
      <c r="HM451" s="1110"/>
      <c r="HN451" s="1110"/>
      <c r="HO451" s="1110"/>
      <c r="HP451" s="1110"/>
      <c r="HQ451" s="1110"/>
      <c r="HR451" s="1110"/>
      <c r="HS451" s="1110"/>
      <c r="HT451" s="1110"/>
      <c r="HU451" s="1110"/>
      <c r="HV451" s="1110"/>
      <c r="HW451" s="1110"/>
      <c r="HX451" s="1110"/>
      <c r="HY451" s="1110"/>
      <c r="HZ451" s="1110"/>
      <c r="IA451" s="1110"/>
      <c r="IB451" s="1110"/>
      <c r="IC451" s="1110"/>
      <c r="ID451" s="1109"/>
      <c r="IE451" s="1109"/>
      <c r="IF451" s="1110"/>
      <c r="IG451" s="1111"/>
      <c r="IH451" s="1110"/>
      <c r="II451" s="1110"/>
      <c r="IJ451" s="1110"/>
      <c r="IK451" s="1110"/>
      <c r="IL451" s="1110"/>
      <c r="IM451" s="1110"/>
      <c r="IN451" s="1110"/>
      <c r="IO451" s="1110"/>
      <c r="IP451" s="1110"/>
      <c r="IQ451" s="1110"/>
      <c r="IR451" s="1110"/>
      <c r="IS451" s="1110"/>
      <c r="IT451" s="1110"/>
      <c r="IU451" s="1110"/>
      <c r="IV451" s="1110"/>
      <c r="IW451" s="1110"/>
      <c r="IX451" s="1110"/>
      <c r="IY451" s="1110"/>
      <c r="IZ451" s="1110"/>
      <c r="JA451" s="1110"/>
      <c r="JB451" s="1110"/>
      <c r="JC451" s="1110"/>
      <c r="JD451" s="1110"/>
      <c r="JE451" s="1110"/>
      <c r="JF451" s="1110"/>
      <c r="JG451" s="1110"/>
      <c r="JH451" s="1110"/>
      <c r="JI451" s="1110"/>
      <c r="JJ451" s="1110"/>
      <c r="JK451" s="1112"/>
    </row>
    <row r="452" spans="1:274" s="1139" customFormat="1" ht="18.95" hidden="1" customHeight="1">
      <c r="A452" s="1140"/>
      <c r="B452" s="1126"/>
      <c r="C452" s="1127"/>
      <c r="D452" s="1127"/>
      <c r="E452" s="1128"/>
      <c r="F452" s="1128"/>
      <c r="G452" s="1128"/>
      <c r="H452" s="1127"/>
      <c r="I452" s="1129"/>
      <c r="J452" s="1129"/>
      <c r="K452" s="1130"/>
      <c r="L452" s="1130"/>
      <c r="M452" s="1130"/>
      <c r="N452" s="1131"/>
      <c r="O452" s="1141"/>
      <c r="P452" s="1142"/>
      <c r="Q452" s="1131"/>
      <c r="R452" s="1131"/>
      <c r="S452" s="1131"/>
      <c r="T452" s="1131"/>
      <c r="U452" s="1131"/>
      <c r="V452" s="1131"/>
      <c r="W452" s="1059"/>
      <c r="X452" s="1131"/>
      <c r="Y452" s="1143"/>
      <c r="Z452" s="1143"/>
      <c r="AA452" s="1132"/>
      <c r="AB452" s="1132"/>
      <c r="AC452" s="1132"/>
      <c r="AD452" s="1132"/>
      <c r="AE452" s="1132"/>
      <c r="AF452" s="1132"/>
      <c r="AG452" s="1132"/>
      <c r="AH452" s="1132"/>
      <c r="AI452" s="1132"/>
      <c r="AJ452" s="1132"/>
      <c r="AK452" s="1132"/>
      <c r="AL452" s="1132"/>
      <c r="AM452" s="1132"/>
      <c r="AN452" s="1144"/>
      <c r="AO452" s="1132"/>
      <c r="AP452" s="1132"/>
      <c r="AQ452" s="1132"/>
      <c r="AR452" s="1132"/>
      <c r="AS452" s="1132"/>
      <c r="AT452" s="1132"/>
      <c r="AU452" s="1132"/>
      <c r="AV452" s="1132"/>
      <c r="AW452" s="1132"/>
      <c r="AX452" s="1132"/>
      <c r="AY452" s="1132"/>
      <c r="AZ452" s="1132"/>
      <c r="BA452" s="1132"/>
      <c r="BB452" s="1132"/>
      <c r="BC452" s="1132"/>
      <c r="BD452" s="1132"/>
      <c r="BE452" s="1132"/>
      <c r="BF452" s="1132"/>
      <c r="BG452" s="1132"/>
      <c r="BH452" s="1132"/>
      <c r="BI452" s="1132"/>
      <c r="BJ452" s="1132"/>
      <c r="BK452" s="1132"/>
      <c r="BL452" s="1132"/>
      <c r="BM452" s="1132"/>
      <c r="BN452" s="1132"/>
      <c r="BO452" s="1132"/>
      <c r="BP452" s="1132"/>
      <c r="BQ452" s="1132"/>
      <c r="BR452" s="1132"/>
      <c r="BS452" s="1132"/>
      <c r="BT452" s="1132"/>
      <c r="BU452" s="1132"/>
      <c r="BV452" s="1132"/>
      <c r="BW452" s="1132"/>
      <c r="BX452" s="1132"/>
      <c r="BY452" s="1132"/>
      <c r="BZ452" s="1132"/>
      <c r="CA452" s="1132"/>
      <c r="CB452" s="1132"/>
      <c r="CC452" s="1132"/>
      <c r="CD452" s="1132"/>
      <c r="CE452" s="1132"/>
      <c r="CF452" s="1132"/>
      <c r="CG452" s="1132"/>
      <c r="CH452" s="1132"/>
      <c r="CI452" s="1132"/>
      <c r="CJ452" s="1132"/>
      <c r="CK452" s="1132"/>
      <c r="CL452" s="1132"/>
      <c r="CM452" s="1132"/>
      <c r="CN452" s="1132"/>
      <c r="CO452" s="1132"/>
      <c r="CP452" s="1132"/>
      <c r="CQ452" s="1132"/>
      <c r="CR452" s="1132"/>
      <c r="CS452" s="1132"/>
      <c r="CT452" s="1132"/>
      <c r="CU452" s="1132"/>
      <c r="CV452" s="1132"/>
      <c r="CW452" s="1132"/>
      <c r="CX452" s="1132"/>
      <c r="CY452" s="1132"/>
      <c r="CZ452" s="1132"/>
      <c r="DA452" s="1132"/>
      <c r="DB452" s="1132"/>
      <c r="DC452" s="1132"/>
      <c r="DD452" s="1132"/>
      <c r="DE452" s="1132"/>
      <c r="DF452" s="1132"/>
      <c r="DG452" s="1132"/>
      <c r="DH452" s="1132"/>
      <c r="DI452" s="1132"/>
      <c r="DJ452" s="1132"/>
      <c r="DK452" s="1144"/>
      <c r="DL452" s="1132"/>
      <c r="DM452" s="1132"/>
      <c r="DN452" s="1132"/>
      <c r="DO452" s="1132"/>
      <c r="DP452" s="1132"/>
      <c r="DQ452" s="1132"/>
      <c r="DR452" s="1132"/>
      <c r="DS452" s="1132"/>
      <c r="DT452" s="1132"/>
      <c r="DU452" s="1132"/>
      <c r="DV452" s="1132"/>
      <c r="DW452" s="1132"/>
      <c r="DX452" s="1132"/>
      <c r="DY452" s="1132"/>
      <c r="DZ452" s="1132"/>
      <c r="EA452" s="1132"/>
      <c r="EB452" s="1132"/>
      <c r="EC452" s="1132"/>
      <c r="ED452" s="1132"/>
      <c r="EE452" s="1132"/>
      <c r="EF452" s="1132"/>
      <c r="EG452" s="1132"/>
      <c r="EH452" s="1132"/>
      <c r="EI452" s="1132"/>
      <c r="EJ452" s="1132"/>
      <c r="EK452" s="1132"/>
      <c r="EL452" s="1144"/>
      <c r="EM452" s="1132"/>
      <c r="EN452" s="1132"/>
      <c r="EO452" s="1132"/>
      <c r="EP452" s="1132"/>
      <c r="EQ452" s="1132"/>
      <c r="ER452" s="1132"/>
      <c r="ES452" s="1132"/>
      <c r="ET452" s="1132"/>
      <c r="EU452" s="1132"/>
      <c r="EV452" s="1132"/>
      <c r="EW452" s="1132"/>
      <c r="EX452" s="1132"/>
      <c r="EY452" s="1132"/>
      <c r="EZ452" s="1132"/>
      <c r="FA452" s="1132"/>
      <c r="FB452" s="1132"/>
      <c r="FC452" s="1132"/>
      <c r="FD452" s="1132"/>
      <c r="FE452" s="1132"/>
      <c r="FF452" s="1145"/>
      <c r="FG452" s="1132"/>
      <c r="FH452" s="1132"/>
      <c r="FI452" s="1132"/>
      <c r="FJ452" s="1132"/>
      <c r="FK452" s="1132"/>
      <c r="FL452" s="1132"/>
      <c r="FM452" s="1132"/>
      <c r="FN452" s="1132"/>
      <c r="FO452" s="1132"/>
      <c r="FP452" s="1132"/>
      <c r="FQ452" s="1106"/>
      <c r="FR452" s="1106"/>
      <c r="FS452" s="1132"/>
      <c r="FT452" s="1132"/>
      <c r="FU452" s="1132"/>
      <c r="FV452" s="1132"/>
      <c r="FW452" s="1132"/>
      <c r="FX452" s="1132"/>
      <c r="FY452" s="1132"/>
      <c r="FZ452" s="1132"/>
      <c r="GA452" s="1132"/>
      <c r="GB452" s="1132"/>
      <c r="GC452" s="1132"/>
      <c r="GD452" s="1133"/>
      <c r="GE452" s="1136"/>
      <c r="GF452" s="1133"/>
      <c r="GG452" s="1133"/>
      <c r="GH452" s="1134"/>
      <c r="GI452" s="1136"/>
      <c r="GJ452" s="1133"/>
      <c r="GK452" s="1133"/>
      <c r="GL452" s="1133"/>
      <c r="GM452" s="1133"/>
      <c r="GN452" s="1133"/>
      <c r="GO452" s="1133"/>
      <c r="GP452" s="1135"/>
      <c r="GQ452" s="1135"/>
      <c r="GR452" s="1135"/>
      <c r="GS452" s="1135"/>
      <c r="GT452" s="1135"/>
      <c r="GU452" s="1135"/>
      <c r="GV452" s="1135"/>
      <c r="GW452" s="1135"/>
      <c r="GX452" s="1135"/>
      <c r="GY452" s="1135"/>
      <c r="GZ452" s="1135"/>
      <c r="HA452" s="1135"/>
      <c r="HB452" s="1135"/>
      <c r="HC452" s="1135"/>
      <c r="HD452" s="1135"/>
      <c r="HE452" s="1135"/>
      <c r="HF452" s="1135"/>
      <c r="HG452" s="1135"/>
      <c r="HH452" s="1135"/>
      <c r="HI452" s="1135"/>
      <c r="HJ452" s="1135"/>
      <c r="HK452" s="1135"/>
      <c r="HL452" s="1135"/>
      <c r="HM452" s="1135"/>
      <c r="HN452" s="1135"/>
      <c r="HO452" s="1135"/>
      <c r="HP452" s="1135"/>
      <c r="HQ452" s="1135"/>
      <c r="HR452" s="1135"/>
      <c r="HS452" s="1135"/>
      <c r="HT452" s="1135"/>
      <c r="HU452" s="1135"/>
      <c r="HV452" s="1135"/>
      <c r="HW452" s="1135"/>
      <c r="HX452" s="1135"/>
      <c r="HY452" s="1135"/>
      <c r="HZ452" s="1135"/>
      <c r="IA452" s="1135"/>
      <c r="IB452" s="1135"/>
      <c r="IC452" s="1135"/>
      <c r="ID452" s="1136"/>
      <c r="IE452" s="1136"/>
      <c r="IF452" s="1135"/>
      <c r="IG452" s="1137"/>
      <c r="IH452" s="1135"/>
      <c r="II452" s="1135"/>
      <c r="IJ452" s="1135"/>
      <c r="IK452" s="1135"/>
      <c r="IL452" s="1135"/>
      <c r="IM452" s="1135"/>
      <c r="IN452" s="1135"/>
      <c r="IO452" s="1135"/>
      <c r="IP452" s="1135"/>
      <c r="IQ452" s="1135"/>
      <c r="IR452" s="1135"/>
      <c r="IS452" s="1135"/>
      <c r="IT452" s="1135"/>
      <c r="IU452" s="1135"/>
      <c r="IV452" s="1135"/>
      <c r="IW452" s="1135"/>
      <c r="IX452" s="1135"/>
      <c r="IY452" s="1135"/>
      <c r="IZ452" s="1135"/>
      <c r="JA452" s="1135"/>
      <c r="JB452" s="1135"/>
      <c r="JC452" s="1135"/>
      <c r="JD452" s="1135"/>
      <c r="JE452" s="1135"/>
      <c r="JF452" s="1135"/>
      <c r="JG452" s="1135"/>
      <c r="JH452" s="1135"/>
      <c r="JI452" s="1135"/>
      <c r="JJ452" s="1135"/>
      <c r="JK452" s="1138"/>
    </row>
    <row r="453" spans="1:274" ht="18.95" hidden="1" customHeight="1">
      <c r="A453" s="1113"/>
      <c r="B453" s="1114"/>
      <c r="C453" s="1115"/>
      <c r="D453" s="1115"/>
      <c r="E453" s="1116"/>
      <c r="F453" s="1116"/>
      <c r="G453" s="1116"/>
      <c r="H453" s="1115"/>
      <c r="I453" s="1117"/>
      <c r="J453" s="1117"/>
      <c r="K453" s="1118"/>
      <c r="L453" s="1118"/>
      <c r="M453" s="1118"/>
      <c r="N453" s="1119"/>
      <c r="O453" s="1120"/>
      <c r="P453" s="1121"/>
      <c r="Q453" s="1119"/>
      <c r="R453" s="1119"/>
      <c r="S453" s="1119"/>
      <c r="T453" s="1119"/>
      <c r="U453" s="1119"/>
      <c r="V453" s="1119"/>
      <c r="W453" s="1044"/>
      <c r="X453" s="1119"/>
      <c r="Y453" s="1122"/>
      <c r="Z453" s="1122"/>
      <c r="AA453" s="1103"/>
      <c r="AB453" s="1103"/>
      <c r="AC453" s="1103"/>
      <c r="AD453" s="1103"/>
      <c r="AE453" s="1103"/>
      <c r="AF453" s="1103"/>
      <c r="AG453" s="1103"/>
      <c r="AH453" s="1103"/>
      <c r="AI453" s="1103"/>
      <c r="AJ453" s="1103"/>
      <c r="AK453" s="1103"/>
      <c r="AL453" s="1103"/>
      <c r="AM453" s="1103"/>
      <c r="AN453" s="1104"/>
      <c r="AO453" s="1103"/>
      <c r="AP453" s="1103"/>
      <c r="AQ453" s="1103"/>
      <c r="AR453" s="1103"/>
      <c r="AS453" s="1103"/>
      <c r="AT453" s="1103"/>
      <c r="AU453" s="1103"/>
      <c r="AV453" s="1103"/>
      <c r="AW453" s="1103"/>
      <c r="AX453" s="1103"/>
      <c r="AY453" s="1103"/>
      <c r="AZ453" s="1103"/>
      <c r="BA453" s="1103"/>
      <c r="BB453" s="1103"/>
      <c r="BC453" s="1103"/>
      <c r="BD453" s="1103"/>
      <c r="BE453" s="1103"/>
      <c r="BF453" s="1103"/>
      <c r="BG453" s="1103"/>
      <c r="BH453" s="1103"/>
      <c r="BI453" s="1103"/>
      <c r="BJ453" s="1103"/>
      <c r="BK453" s="1103"/>
      <c r="BL453" s="1103"/>
      <c r="BM453" s="1103"/>
      <c r="BN453" s="1103"/>
      <c r="BO453" s="1103"/>
      <c r="BP453" s="1103"/>
      <c r="BQ453" s="1103"/>
      <c r="BR453" s="1103"/>
      <c r="BS453" s="1103"/>
      <c r="BT453" s="1103"/>
      <c r="BU453" s="1103"/>
      <c r="BV453" s="1103"/>
      <c r="BW453" s="1103"/>
      <c r="BX453" s="1103"/>
      <c r="BY453" s="1103"/>
      <c r="BZ453" s="1103"/>
      <c r="CA453" s="1103"/>
      <c r="CB453" s="1103"/>
      <c r="CC453" s="1103"/>
      <c r="CD453" s="1103"/>
      <c r="CE453" s="1103"/>
      <c r="CF453" s="1103"/>
      <c r="CG453" s="1103"/>
      <c r="CH453" s="1103"/>
      <c r="CI453" s="1103"/>
      <c r="CJ453" s="1103"/>
      <c r="CK453" s="1103"/>
      <c r="CL453" s="1103"/>
      <c r="CM453" s="1103"/>
      <c r="CN453" s="1103"/>
      <c r="CO453" s="1103"/>
      <c r="CP453" s="1103"/>
      <c r="CQ453" s="1103"/>
      <c r="CR453" s="1103"/>
      <c r="CS453" s="1103"/>
      <c r="CT453" s="1103"/>
      <c r="CU453" s="1103"/>
      <c r="CV453" s="1103"/>
      <c r="CW453" s="1103"/>
      <c r="CX453" s="1103"/>
      <c r="CY453" s="1103"/>
      <c r="CZ453" s="1103"/>
      <c r="DA453" s="1103"/>
      <c r="DB453" s="1103"/>
      <c r="DC453" s="1103"/>
      <c r="DD453" s="1103"/>
      <c r="DE453" s="1103"/>
      <c r="DF453" s="1103"/>
      <c r="DG453" s="1103"/>
      <c r="DH453" s="1103"/>
      <c r="DI453" s="1103"/>
      <c r="DJ453" s="1103"/>
      <c r="DK453" s="1104"/>
      <c r="DL453" s="1103"/>
      <c r="DM453" s="1103"/>
      <c r="DN453" s="1103"/>
      <c r="DO453" s="1103"/>
      <c r="DP453" s="1103"/>
      <c r="DQ453" s="1103"/>
      <c r="DR453" s="1103"/>
      <c r="DS453" s="1103"/>
      <c r="DT453" s="1103"/>
      <c r="DU453" s="1103"/>
      <c r="DV453" s="1103"/>
      <c r="DW453" s="1103"/>
      <c r="DX453" s="1103"/>
      <c r="DY453" s="1103"/>
      <c r="DZ453" s="1103"/>
      <c r="EA453" s="1103"/>
      <c r="EB453" s="1103"/>
      <c r="EC453" s="1103"/>
      <c r="ED453" s="1103"/>
      <c r="EE453" s="1103"/>
      <c r="EF453" s="1103"/>
      <c r="EG453" s="1103"/>
      <c r="EH453" s="1103"/>
      <c r="EI453" s="1103"/>
      <c r="EJ453" s="1103"/>
      <c r="EK453" s="1103"/>
      <c r="EL453" s="1104"/>
      <c r="EM453" s="1103"/>
      <c r="EN453" s="1103"/>
      <c r="EO453" s="1103"/>
      <c r="EP453" s="1103"/>
      <c r="EQ453" s="1103"/>
      <c r="ER453" s="1103"/>
      <c r="ES453" s="1103"/>
      <c r="ET453" s="1103"/>
      <c r="EU453" s="1103"/>
      <c r="EV453" s="1103"/>
      <c r="EW453" s="1103"/>
      <c r="EX453" s="1103"/>
      <c r="EY453" s="1103"/>
      <c r="EZ453" s="1103"/>
      <c r="FA453" s="1103"/>
      <c r="FB453" s="1103"/>
      <c r="FC453" s="1103"/>
      <c r="FD453" s="1103"/>
      <c r="FE453" s="1103"/>
      <c r="FF453" s="1105"/>
      <c r="FG453" s="1103"/>
      <c r="FH453" s="1103"/>
      <c r="FI453" s="1103"/>
      <c r="FJ453" s="1103"/>
      <c r="FK453" s="1103"/>
      <c r="FL453" s="1103"/>
      <c r="FM453" s="1103"/>
      <c r="FN453" s="1103"/>
      <c r="FO453" s="1103"/>
      <c r="FP453" s="1103"/>
      <c r="FQ453" s="1106"/>
      <c r="FR453" s="1106"/>
      <c r="FS453" s="1103"/>
      <c r="FT453" s="1103"/>
      <c r="FU453" s="1103"/>
      <c r="FV453" s="1103"/>
      <c r="FW453" s="1103"/>
      <c r="FX453" s="1103"/>
      <c r="FY453" s="1103"/>
      <c r="FZ453" s="1103"/>
      <c r="GA453" s="1103"/>
      <c r="GB453" s="1103"/>
      <c r="GC453" s="1103"/>
      <c r="GD453" s="1107"/>
      <c r="GE453" s="1109"/>
      <c r="GF453" s="1107"/>
      <c r="GG453" s="1107"/>
      <c r="GH453" s="1108"/>
      <c r="GI453" s="1136"/>
      <c r="GJ453" s="1107"/>
      <c r="GK453" s="1107"/>
      <c r="GL453" s="1107"/>
      <c r="GM453" s="1107"/>
      <c r="GN453" s="1107"/>
      <c r="GO453" s="1107"/>
      <c r="GP453" s="1110"/>
      <c r="GQ453" s="1110"/>
      <c r="GR453" s="1110"/>
      <c r="GS453" s="1110"/>
      <c r="GT453" s="1110"/>
      <c r="GU453" s="1110"/>
      <c r="GV453" s="1110"/>
      <c r="GW453" s="1110"/>
      <c r="GX453" s="1110"/>
      <c r="GY453" s="1110"/>
      <c r="GZ453" s="1110"/>
      <c r="HA453" s="1110"/>
      <c r="HB453" s="1110"/>
      <c r="HC453" s="1110"/>
      <c r="HD453" s="1110"/>
      <c r="HE453" s="1110"/>
      <c r="HF453" s="1110"/>
      <c r="HG453" s="1110"/>
      <c r="HH453" s="1110"/>
      <c r="HI453" s="1110"/>
      <c r="HJ453" s="1110"/>
      <c r="HK453" s="1110"/>
      <c r="HL453" s="1110"/>
      <c r="HM453" s="1110"/>
      <c r="HN453" s="1110"/>
      <c r="HO453" s="1110"/>
      <c r="HP453" s="1110"/>
      <c r="HQ453" s="1110"/>
      <c r="HR453" s="1110"/>
      <c r="HS453" s="1110"/>
      <c r="HT453" s="1110"/>
      <c r="HU453" s="1110"/>
      <c r="HV453" s="1110"/>
      <c r="HW453" s="1110"/>
      <c r="HX453" s="1110"/>
      <c r="HY453" s="1110"/>
      <c r="HZ453" s="1110"/>
      <c r="IA453" s="1110"/>
      <c r="IB453" s="1110"/>
      <c r="IC453" s="1110"/>
      <c r="ID453" s="1109"/>
      <c r="IE453" s="1109"/>
      <c r="IF453" s="1110"/>
      <c r="IG453" s="1111"/>
      <c r="IH453" s="1110"/>
      <c r="II453" s="1110"/>
      <c r="IJ453" s="1110"/>
      <c r="IK453" s="1110"/>
      <c r="IL453" s="1110"/>
      <c r="IM453" s="1110"/>
      <c r="IN453" s="1110"/>
      <c r="IO453" s="1110"/>
      <c r="IP453" s="1110"/>
      <c r="IQ453" s="1110"/>
      <c r="IR453" s="1110"/>
      <c r="IS453" s="1110"/>
      <c r="IT453" s="1110"/>
      <c r="IU453" s="1110"/>
      <c r="IV453" s="1110"/>
      <c r="IW453" s="1110"/>
      <c r="IX453" s="1110"/>
      <c r="IY453" s="1110"/>
      <c r="IZ453" s="1110"/>
      <c r="JA453" s="1110"/>
      <c r="JB453" s="1110"/>
      <c r="JC453" s="1110"/>
      <c r="JD453" s="1110"/>
      <c r="JE453" s="1110"/>
      <c r="JF453" s="1110"/>
      <c r="JG453" s="1110"/>
      <c r="JH453" s="1110"/>
      <c r="JI453" s="1110"/>
      <c r="JJ453" s="1110"/>
      <c r="JK453" s="1112"/>
    </row>
    <row r="454" spans="1:274" ht="18.95" hidden="1" customHeight="1">
      <c r="A454" s="1113"/>
      <c r="B454" s="1114"/>
      <c r="C454" s="1115"/>
      <c r="D454" s="1115"/>
      <c r="E454" s="1116"/>
      <c r="F454" s="1116"/>
      <c r="G454" s="1116"/>
      <c r="H454" s="1115"/>
      <c r="I454" s="1117"/>
      <c r="J454" s="1117"/>
      <c r="K454" s="1118"/>
      <c r="L454" s="1118"/>
      <c r="M454" s="1118"/>
      <c r="N454" s="1119"/>
      <c r="O454" s="1120"/>
      <c r="P454" s="1121"/>
      <c r="Q454" s="1119"/>
      <c r="R454" s="1119"/>
      <c r="S454" s="1119"/>
      <c r="T454" s="1119"/>
      <c r="U454" s="1119"/>
      <c r="V454" s="1119"/>
      <c r="W454" s="1044"/>
      <c r="X454" s="1119"/>
      <c r="Y454" s="1122"/>
      <c r="Z454" s="1122"/>
      <c r="AA454" s="1103"/>
      <c r="AB454" s="1103"/>
      <c r="AC454" s="1103"/>
      <c r="AD454" s="1103"/>
      <c r="AE454" s="1103"/>
      <c r="AF454" s="1103"/>
      <c r="AG454" s="1103"/>
      <c r="AH454" s="1103"/>
      <c r="AI454" s="1103"/>
      <c r="AJ454" s="1103"/>
      <c r="AK454" s="1103"/>
      <c r="AL454" s="1103"/>
      <c r="AM454" s="1103"/>
      <c r="AN454" s="1104"/>
      <c r="AO454" s="1103"/>
      <c r="AP454" s="1103"/>
      <c r="AQ454" s="1103"/>
      <c r="AR454" s="1103"/>
      <c r="AS454" s="1103"/>
      <c r="AT454" s="1103"/>
      <c r="AU454" s="1103"/>
      <c r="AV454" s="1103"/>
      <c r="AW454" s="1103"/>
      <c r="AX454" s="1103"/>
      <c r="AY454" s="1103"/>
      <c r="AZ454" s="1103"/>
      <c r="BA454" s="1103"/>
      <c r="BB454" s="1103"/>
      <c r="BC454" s="1103"/>
      <c r="BD454" s="1103"/>
      <c r="BE454" s="1103"/>
      <c r="BF454" s="1103"/>
      <c r="BG454" s="1103"/>
      <c r="BH454" s="1103"/>
      <c r="BI454" s="1103"/>
      <c r="BJ454" s="1103"/>
      <c r="BK454" s="1103"/>
      <c r="BL454" s="1103"/>
      <c r="BM454" s="1103"/>
      <c r="BN454" s="1103"/>
      <c r="BO454" s="1103"/>
      <c r="BP454" s="1103"/>
      <c r="BQ454" s="1103"/>
      <c r="BR454" s="1103"/>
      <c r="BS454" s="1103"/>
      <c r="BT454" s="1103"/>
      <c r="BU454" s="1103"/>
      <c r="BV454" s="1103"/>
      <c r="BW454" s="1103"/>
      <c r="BX454" s="1103"/>
      <c r="BY454" s="1103"/>
      <c r="BZ454" s="1103"/>
      <c r="CA454" s="1103"/>
      <c r="CB454" s="1103"/>
      <c r="CC454" s="1103"/>
      <c r="CD454" s="1103"/>
      <c r="CE454" s="1103"/>
      <c r="CF454" s="1103"/>
      <c r="CG454" s="1103"/>
      <c r="CH454" s="1103"/>
      <c r="CI454" s="1103"/>
      <c r="CJ454" s="1103"/>
      <c r="CK454" s="1103"/>
      <c r="CL454" s="1103"/>
      <c r="CM454" s="1103"/>
      <c r="CN454" s="1103"/>
      <c r="CO454" s="1103"/>
      <c r="CP454" s="1103"/>
      <c r="CQ454" s="1103"/>
      <c r="CR454" s="1103"/>
      <c r="CS454" s="1103"/>
      <c r="CT454" s="1103"/>
      <c r="CU454" s="1103"/>
      <c r="CV454" s="1103"/>
      <c r="CW454" s="1103"/>
      <c r="CX454" s="1103"/>
      <c r="CY454" s="1103"/>
      <c r="CZ454" s="1103"/>
      <c r="DA454" s="1103"/>
      <c r="DB454" s="1103"/>
      <c r="DC454" s="1103"/>
      <c r="DD454" s="1103"/>
      <c r="DE454" s="1103"/>
      <c r="DF454" s="1103"/>
      <c r="DG454" s="1103"/>
      <c r="DH454" s="1103"/>
      <c r="DI454" s="1103"/>
      <c r="DJ454" s="1103"/>
      <c r="DK454" s="1104"/>
      <c r="DL454" s="1103"/>
      <c r="DM454" s="1103"/>
      <c r="DN454" s="1103"/>
      <c r="DO454" s="1103"/>
      <c r="DP454" s="1103"/>
      <c r="DQ454" s="1103"/>
      <c r="DR454" s="1103"/>
      <c r="DS454" s="1103"/>
      <c r="DT454" s="1103"/>
      <c r="DU454" s="1103"/>
      <c r="DV454" s="1103"/>
      <c r="DW454" s="1103"/>
      <c r="DX454" s="1103"/>
      <c r="DY454" s="1103"/>
      <c r="DZ454" s="1103"/>
      <c r="EA454" s="1103"/>
      <c r="EB454" s="1103"/>
      <c r="EC454" s="1103"/>
      <c r="ED454" s="1103"/>
      <c r="EE454" s="1103"/>
      <c r="EF454" s="1103"/>
      <c r="EG454" s="1103"/>
      <c r="EH454" s="1103"/>
      <c r="EI454" s="1103"/>
      <c r="EJ454" s="1103"/>
      <c r="EK454" s="1103"/>
      <c r="EL454" s="1104"/>
      <c r="EM454" s="1103"/>
      <c r="EN454" s="1103"/>
      <c r="EO454" s="1103"/>
      <c r="EP454" s="1103"/>
      <c r="EQ454" s="1103"/>
      <c r="ER454" s="1103"/>
      <c r="ES454" s="1103"/>
      <c r="ET454" s="1103"/>
      <c r="EU454" s="1103"/>
      <c r="EV454" s="1103"/>
      <c r="EW454" s="1103"/>
      <c r="EX454" s="1103"/>
      <c r="EY454" s="1103"/>
      <c r="EZ454" s="1103"/>
      <c r="FA454" s="1103"/>
      <c r="FB454" s="1103"/>
      <c r="FC454" s="1103"/>
      <c r="FD454" s="1103"/>
      <c r="FE454" s="1103"/>
      <c r="FF454" s="1105"/>
      <c r="FG454" s="1103"/>
      <c r="FH454" s="1103"/>
      <c r="FI454" s="1103"/>
      <c r="FJ454" s="1103"/>
      <c r="FK454" s="1103"/>
      <c r="FL454" s="1103"/>
      <c r="FM454" s="1103"/>
      <c r="FN454" s="1103"/>
      <c r="FO454" s="1103"/>
      <c r="FP454" s="1103"/>
      <c r="FQ454" s="1106"/>
      <c r="FR454" s="1106"/>
      <c r="FS454" s="1103"/>
      <c r="FT454" s="1103"/>
      <c r="FU454" s="1103"/>
      <c r="FV454" s="1103"/>
      <c r="FW454" s="1103"/>
      <c r="FX454" s="1103"/>
      <c r="FY454" s="1103"/>
      <c r="FZ454" s="1103"/>
      <c r="GA454" s="1103"/>
      <c r="GB454" s="1103"/>
      <c r="GC454" s="1103"/>
      <c r="GD454" s="1107"/>
      <c r="GE454" s="1109"/>
      <c r="GF454" s="1107"/>
      <c r="GG454" s="1107"/>
      <c r="GH454" s="1108"/>
      <c r="GI454" s="1136"/>
      <c r="GJ454" s="1107"/>
      <c r="GK454" s="1107"/>
      <c r="GL454" s="1107"/>
      <c r="GM454" s="1107"/>
      <c r="GN454" s="1107"/>
      <c r="GO454" s="1107"/>
      <c r="GP454" s="1110"/>
      <c r="GQ454" s="1110"/>
      <c r="GR454" s="1110"/>
      <c r="GS454" s="1110"/>
      <c r="GT454" s="1110"/>
      <c r="GU454" s="1110"/>
      <c r="GV454" s="1110"/>
      <c r="GW454" s="1110"/>
      <c r="GX454" s="1110"/>
      <c r="GY454" s="1110"/>
      <c r="GZ454" s="1110"/>
      <c r="HA454" s="1110"/>
      <c r="HB454" s="1110"/>
      <c r="HC454" s="1110"/>
      <c r="HD454" s="1110"/>
      <c r="HE454" s="1110"/>
      <c r="HF454" s="1110"/>
      <c r="HG454" s="1110"/>
      <c r="HH454" s="1110"/>
      <c r="HI454" s="1110"/>
      <c r="HJ454" s="1110"/>
      <c r="HK454" s="1110"/>
      <c r="HL454" s="1110"/>
      <c r="HM454" s="1110"/>
      <c r="HN454" s="1110"/>
      <c r="HO454" s="1110"/>
      <c r="HP454" s="1110"/>
      <c r="HQ454" s="1110"/>
      <c r="HR454" s="1110"/>
      <c r="HS454" s="1110"/>
      <c r="HT454" s="1110"/>
      <c r="HU454" s="1110"/>
      <c r="HV454" s="1110"/>
      <c r="HW454" s="1110"/>
      <c r="HX454" s="1110"/>
      <c r="HY454" s="1110"/>
      <c r="HZ454" s="1110"/>
      <c r="IA454" s="1110"/>
      <c r="IB454" s="1110"/>
      <c r="IC454" s="1110"/>
      <c r="ID454" s="1109"/>
      <c r="IE454" s="1109"/>
      <c r="IF454" s="1110"/>
      <c r="IG454" s="1111"/>
      <c r="IH454" s="1110"/>
      <c r="II454" s="1110"/>
      <c r="IJ454" s="1110"/>
      <c r="IK454" s="1110"/>
      <c r="IL454" s="1110"/>
      <c r="IM454" s="1110"/>
      <c r="IN454" s="1110"/>
      <c r="IO454" s="1110"/>
      <c r="IP454" s="1110"/>
      <c r="IQ454" s="1110"/>
      <c r="IR454" s="1110"/>
      <c r="IS454" s="1110"/>
      <c r="IT454" s="1110"/>
      <c r="IU454" s="1110"/>
      <c r="IV454" s="1110"/>
      <c r="IW454" s="1110"/>
      <c r="IX454" s="1110"/>
      <c r="IY454" s="1110"/>
      <c r="IZ454" s="1110"/>
      <c r="JA454" s="1110"/>
      <c r="JB454" s="1110"/>
      <c r="JC454" s="1110"/>
      <c r="JD454" s="1110"/>
      <c r="JE454" s="1110"/>
      <c r="JF454" s="1110"/>
      <c r="JG454" s="1110"/>
      <c r="JH454" s="1110"/>
      <c r="JI454" s="1110"/>
      <c r="JJ454" s="1110"/>
      <c r="JK454" s="1112"/>
    </row>
    <row r="455" spans="1:274" ht="18.95" hidden="1" customHeight="1">
      <c r="A455" s="1113"/>
      <c r="B455" s="1114"/>
      <c r="C455" s="1115"/>
      <c r="D455" s="1115"/>
      <c r="E455" s="1116"/>
      <c r="F455" s="1116"/>
      <c r="G455" s="1116"/>
      <c r="H455" s="1115"/>
      <c r="I455" s="1117"/>
      <c r="J455" s="1117"/>
      <c r="K455" s="1118"/>
      <c r="L455" s="1118"/>
      <c r="M455" s="1118"/>
      <c r="N455" s="1119"/>
      <c r="O455" s="1120"/>
      <c r="P455" s="1121"/>
      <c r="Q455" s="1119"/>
      <c r="R455" s="1119"/>
      <c r="S455" s="1119"/>
      <c r="T455" s="1119"/>
      <c r="U455" s="1119"/>
      <c r="V455" s="1119"/>
      <c r="W455" s="1044"/>
      <c r="X455" s="1119"/>
      <c r="Y455" s="1122"/>
      <c r="Z455" s="1122"/>
      <c r="AA455" s="1103"/>
      <c r="AB455" s="1103"/>
      <c r="AC455" s="1103"/>
      <c r="AD455" s="1103"/>
      <c r="AE455" s="1103"/>
      <c r="AF455" s="1103"/>
      <c r="AG455" s="1103"/>
      <c r="AH455" s="1103"/>
      <c r="AI455" s="1103"/>
      <c r="AJ455" s="1103"/>
      <c r="AK455" s="1103"/>
      <c r="AL455" s="1103"/>
      <c r="AM455" s="1103"/>
      <c r="AN455" s="1104"/>
      <c r="AO455" s="1103"/>
      <c r="AP455" s="1103"/>
      <c r="AQ455" s="1103"/>
      <c r="AR455" s="1103"/>
      <c r="AS455" s="1103"/>
      <c r="AT455" s="1103"/>
      <c r="AU455" s="1103"/>
      <c r="AV455" s="1103"/>
      <c r="AW455" s="1103"/>
      <c r="AX455" s="1103"/>
      <c r="AY455" s="1103"/>
      <c r="AZ455" s="1103"/>
      <c r="BA455" s="1103"/>
      <c r="BB455" s="1103"/>
      <c r="BC455" s="1103"/>
      <c r="BD455" s="1103"/>
      <c r="BE455" s="1103"/>
      <c r="BF455" s="1103"/>
      <c r="BG455" s="1103"/>
      <c r="BH455" s="1103"/>
      <c r="BI455" s="1103"/>
      <c r="BJ455" s="1103"/>
      <c r="BK455" s="1103"/>
      <c r="BL455" s="1103"/>
      <c r="BM455" s="1103"/>
      <c r="BN455" s="1103"/>
      <c r="BO455" s="1103"/>
      <c r="BP455" s="1103"/>
      <c r="BQ455" s="1103"/>
      <c r="BR455" s="1103"/>
      <c r="BS455" s="1103"/>
      <c r="BT455" s="1103"/>
      <c r="BU455" s="1103"/>
      <c r="BV455" s="1103"/>
      <c r="BW455" s="1103"/>
      <c r="BX455" s="1103"/>
      <c r="BY455" s="1103"/>
      <c r="BZ455" s="1103"/>
      <c r="CA455" s="1103"/>
      <c r="CB455" s="1103"/>
      <c r="CC455" s="1103"/>
      <c r="CD455" s="1103"/>
      <c r="CE455" s="1103"/>
      <c r="CF455" s="1103"/>
      <c r="CG455" s="1103"/>
      <c r="CH455" s="1103"/>
      <c r="CI455" s="1103"/>
      <c r="CJ455" s="1103"/>
      <c r="CK455" s="1103"/>
      <c r="CL455" s="1103"/>
      <c r="CM455" s="1103"/>
      <c r="CN455" s="1103"/>
      <c r="CO455" s="1103"/>
      <c r="CP455" s="1103"/>
      <c r="CQ455" s="1103"/>
      <c r="CR455" s="1103"/>
      <c r="CS455" s="1103"/>
      <c r="CT455" s="1103"/>
      <c r="CU455" s="1103"/>
      <c r="CV455" s="1103"/>
      <c r="CW455" s="1103"/>
      <c r="CX455" s="1103"/>
      <c r="CY455" s="1103"/>
      <c r="CZ455" s="1103"/>
      <c r="DA455" s="1103"/>
      <c r="DB455" s="1103"/>
      <c r="DC455" s="1103"/>
      <c r="DD455" s="1103"/>
      <c r="DE455" s="1103"/>
      <c r="DF455" s="1103"/>
      <c r="DG455" s="1103"/>
      <c r="DH455" s="1103"/>
      <c r="DI455" s="1103"/>
      <c r="DJ455" s="1103"/>
      <c r="DK455" s="1104"/>
      <c r="DL455" s="1103"/>
      <c r="DM455" s="1103"/>
      <c r="DN455" s="1103"/>
      <c r="DO455" s="1103"/>
      <c r="DP455" s="1103"/>
      <c r="DQ455" s="1103"/>
      <c r="DR455" s="1103"/>
      <c r="DS455" s="1103"/>
      <c r="DT455" s="1103"/>
      <c r="DU455" s="1103"/>
      <c r="DV455" s="1103"/>
      <c r="DW455" s="1103"/>
      <c r="DX455" s="1103"/>
      <c r="DY455" s="1103"/>
      <c r="DZ455" s="1103"/>
      <c r="EA455" s="1103"/>
      <c r="EB455" s="1103"/>
      <c r="EC455" s="1103"/>
      <c r="ED455" s="1103"/>
      <c r="EE455" s="1103"/>
      <c r="EF455" s="1103"/>
      <c r="EG455" s="1103"/>
      <c r="EH455" s="1103"/>
      <c r="EI455" s="1103"/>
      <c r="EJ455" s="1103"/>
      <c r="EK455" s="1103"/>
      <c r="EL455" s="1104"/>
      <c r="EM455" s="1103"/>
      <c r="EN455" s="1103"/>
      <c r="EO455" s="1103"/>
      <c r="EP455" s="1103"/>
      <c r="EQ455" s="1103"/>
      <c r="ER455" s="1103"/>
      <c r="ES455" s="1103"/>
      <c r="ET455" s="1103"/>
      <c r="EU455" s="1103"/>
      <c r="EV455" s="1103"/>
      <c r="EW455" s="1103"/>
      <c r="EX455" s="1103"/>
      <c r="EY455" s="1103"/>
      <c r="EZ455" s="1103"/>
      <c r="FA455" s="1103"/>
      <c r="FB455" s="1103"/>
      <c r="FC455" s="1103"/>
      <c r="FD455" s="1103"/>
      <c r="FE455" s="1103"/>
      <c r="FF455" s="1105"/>
      <c r="FG455" s="1103"/>
      <c r="FH455" s="1103"/>
      <c r="FI455" s="1103"/>
      <c r="FJ455" s="1103"/>
      <c r="FK455" s="1103"/>
      <c r="FL455" s="1103"/>
      <c r="FM455" s="1103"/>
      <c r="FN455" s="1103"/>
      <c r="FO455" s="1103"/>
      <c r="FP455" s="1103"/>
      <c r="FQ455" s="1106"/>
      <c r="FR455" s="1106"/>
      <c r="FS455" s="1103"/>
      <c r="FT455" s="1103"/>
      <c r="FU455" s="1103"/>
      <c r="FV455" s="1103"/>
      <c r="FW455" s="1103"/>
      <c r="FX455" s="1103"/>
      <c r="FY455" s="1103"/>
      <c r="FZ455" s="1103"/>
      <c r="GA455" s="1103"/>
      <c r="GB455" s="1103"/>
      <c r="GC455" s="1103"/>
      <c r="GD455" s="1107"/>
      <c r="GE455" s="1109"/>
      <c r="GF455" s="1107"/>
      <c r="GG455" s="1107"/>
      <c r="GH455" s="1108"/>
      <c r="GI455" s="1109"/>
      <c r="GJ455" s="1107"/>
      <c r="GK455" s="1107"/>
      <c r="GL455" s="1107"/>
      <c r="GM455" s="1107"/>
      <c r="GN455" s="1107"/>
      <c r="GO455" s="1107"/>
      <c r="GP455" s="1110"/>
      <c r="GQ455" s="1110"/>
      <c r="GR455" s="1110"/>
      <c r="GS455" s="1110"/>
      <c r="GT455" s="1110"/>
      <c r="GU455" s="1110"/>
      <c r="GV455" s="1110"/>
      <c r="GW455" s="1110"/>
      <c r="GX455" s="1110"/>
      <c r="GY455" s="1110"/>
      <c r="GZ455" s="1110"/>
      <c r="HA455" s="1110"/>
      <c r="HB455" s="1110"/>
      <c r="HC455" s="1110"/>
      <c r="HD455" s="1110"/>
      <c r="HE455" s="1110"/>
      <c r="HF455" s="1110"/>
      <c r="HG455" s="1110"/>
      <c r="HH455" s="1110"/>
      <c r="HI455" s="1110"/>
      <c r="HJ455" s="1110"/>
      <c r="HK455" s="1110"/>
      <c r="HL455" s="1110"/>
      <c r="HM455" s="1110"/>
      <c r="HN455" s="1110"/>
      <c r="HO455" s="1110"/>
      <c r="HP455" s="1110"/>
      <c r="HQ455" s="1110"/>
      <c r="HR455" s="1110"/>
      <c r="HS455" s="1110"/>
      <c r="HT455" s="1110"/>
      <c r="HU455" s="1110"/>
      <c r="HV455" s="1110"/>
      <c r="HW455" s="1110"/>
      <c r="HX455" s="1110"/>
      <c r="HY455" s="1110"/>
      <c r="HZ455" s="1110"/>
      <c r="IA455" s="1110"/>
      <c r="IB455" s="1110"/>
      <c r="IC455" s="1110"/>
      <c r="ID455" s="1109"/>
      <c r="IE455" s="1109"/>
      <c r="IF455" s="1110"/>
      <c r="IG455" s="1111"/>
      <c r="IH455" s="1110"/>
      <c r="II455" s="1110"/>
      <c r="IJ455" s="1110"/>
      <c r="IK455" s="1110"/>
      <c r="IL455" s="1110"/>
      <c r="IM455" s="1110"/>
      <c r="IN455" s="1110"/>
      <c r="IO455" s="1110"/>
      <c r="IP455" s="1110"/>
      <c r="IQ455" s="1110"/>
      <c r="IR455" s="1110"/>
      <c r="IS455" s="1110"/>
      <c r="IT455" s="1110"/>
      <c r="IU455" s="1110"/>
      <c r="IV455" s="1110"/>
      <c r="IW455" s="1110"/>
      <c r="IX455" s="1110"/>
      <c r="IY455" s="1110"/>
      <c r="IZ455" s="1110"/>
      <c r="JA455" s="1110"/>
      <c r="JB455" s="1110"/>
      <c r="JC455" s="1110"/>
      <c r="JD455" s="1110"/>
      <c r="JE455" s="1110"/>
      <c r="JF455" s="1110"/>
      <c r="JG455" s="1110"/>
      <c r="JH455" s="1110"/>
      <c r="JI455" s="1110"/>
      <c r="JJ455" s="1110"/>
      <c r="JK455" s="1112"/>
    </row>
    <row r="456" spans="1:274" ht="18.95" hidden="1" customHeight="1">
      <c r="A456" s="1113"/>
      <c r="B456" s="1114"/>
      <c r="C456" s="1115"/>
      <c r="D456" s="1115"/>
      <c r="E456" s="1116"/>
      <c r="F456" s="1116"/>
      <c r="G456" s="1116"/>
      <c r="H456" s="1115"/>
      <c r="I456" s="1117"/>
      <c r="J456" s="1117"/>
      <c r="K456" s="1118"/>
      <c r="L456" s="1118"/>
      <c r="M456" s="1118"/>
      <c r="N456" s="1119"/>
      <c r="O456" s="1120"/>
      <c r="P456" s="1121"/>
      <c r="Q456" s="1119"/>
      <c r="R456" s="1119"/>
      <c r="S456" s="1119"/>
      <c r="T456" s="1119"/>
      <c r="U456" s="1119"/>
      <c r="V456" s="1119"/>
      <c r="W456" s="1044"/>
      <c r="X456" s="1119"/>
      <c r="Y456" s="1122"/>
      <c r="Z456" s="1122"/>
      <c r="AA456" s="1103"/>
      <c r="AB456" s="1103"/>
      <c r="AC456" s="1103"/>
      <c r="AD456" s="1103"/>
      <c r="AE456" s="1103"/>
      <c r="AF456" s="1103"/>
      <c r="AG456" s="1103"/>
      <c r="AH456" s="1103"/>
      <c r="AI456" s="1103"/>
      <c r="AJ456" s="1103"/>
      <c r="AK456" s="1103"/>
      <c r="AL456" s="1103"/>
      <c r="AM456" s="1103"/>
      <c r="AN456" s="1104"/>
      <c r="AO456" s="1103"/>
      <c r="AP456" s="1103"/>
      <c r="AQ456" s="1103"/>
      <c r="AR456" s="1103"/>
      <c r="AS456" s="1103"/>
      <c r="AT456" s="1103"/>
      <c r="AU456" s="1103"/>
      <c r="AV456" s="1103"/>
      <c r="AW456" s="1103"/>
      <c r="AX456" s="1103"/>
      <c r="AY456" s="1103"/>
      <c r="AZ456" s="1103"/>
      <c r="BA456" s="1103"/>
      <c r="BB456" s="1103"/>
      <c r="BC456" s="1103"/>
      <c r="BD456" s="1103"/>
      <c r="BE456" s="1103"/>
      <c r="BF456" s="1103"/>
      <c r="BG456" s="1103"/>
      <c r="BH456" s="1103"/>
      <c r="BI456" s="1103"/>
      <c r="BJ456" s="1103"/>
      <c r="BK456" s="1103"/>
      <c r="BL456" s="1103"/>
      <c r="BM456" s="1103"/>
      <c r="BN456" s="1103"/>
      <c r="BO456" s="1103"/>
      <c r="BP456" s="1103"/>
      <c r="BQ456" s="1103"/>
      <c r="BR456" s="1103"/>
      <c r="BS456" s="1103"/>
      <c r="BT456" s="1103"/>
      <c r="BU456" s="1103"/>
      <c r="BV456" s="1103"/>
      <c r="BW456" s="1103"/>
      <c r="BX456" s="1103"/>
      <c r="BY456" s="1103"/>
      <c r="BZ456" s="1103"/>
      <c r="CA456" s="1103"/>
      <c r="CB456" s="1103"/>
      <c r="CC456" s="1103"/>
      <c r="CD456" s="1103"/>
      <c r="CE456" s="1103"/>
      <c r="CF456" s="1103"/>
      <c r="CG456" s="1103"/>
      <c r="CH456" s="1103"/>
      <c r="CI456" s="1103"/>
      <c r="CJ456" s="1103"/>
      <c r="CK456" s="1103"/>
      <c r="CL456" s="1103"/>
      <c r="CM456" s="1103"/>
      <c r="CN456" s="1103"/>
      <c r="CO456" s="1103"/>
      <c r="CP456" s="1103"/>
      <c r="CQ456" s="1103"/>
      <c r="CR456" s="1103"/>
      <c r="CS456" s="1103"/>
      <c r="CT456" s="1103"/>
      <c r="CU456" s="1103"/>
      <c r="CV456" s="1103"/>
      <c r="CW456" s="1103"/>
      <c r="CX456" s="1103"/>
      <c r="CY456" s="1103"/>
      <c r="CZ456" s="1103"/>
      <c r="DA456" s="1103"/>
      <c r="DB456" s="1103"/>
      <c r="DC456" s="1103"/>
      <c r="DD456" s="1103"/>
      <c r="DE456" s="1103"/>
      <c r="DF456" s="1103"/>
      <c r="DG456" s="1103"/>
      <c r="DH456" s="1103"/>
      <c r="DI456" s="1103"/>
      <c r="DJ456" s="1103"/>
      <c r="DK456" s="1104"/>
      <c r="DL456" s="1103"/>
      <c r="DM456" s="1103"/>
      <c r="DN456" s="1103"/>
      <c r="DO456" s="1103"/>
      <c r="DP456" s="1103"/>
      <c r="DQ456" s="1103"/>
      <c r="DR456" s="1103"/>
      <c r="DS456" s="1103"/>
      <c r="DT456" s="1103"/>
      <c r="DU456" s="1103"/>
      <c r="DV456" s="1103"/>
      <c r="DW456" s="1103"/>
      <c r="DX456" s="1103"/>
      <c r="DY456" s="1103"/>
      <c r="DZ456" s="1103"/>
      <c r="EA456" s="1103"/>
      <c r="EB456" s="1103"/>
      <c r="EC456" s="1103"/>
      <c r="ED456" s="1103"/>
      <c r="EE456" s="1103"/>
      <c r="EF456" s="1103"/>
      <c r="EG456" s="1103"/>
      <c r="EH456" s="1103"/>
      <c r="EI456" s="1103"/>
      <c r="EJ456" s="1103"/>
      <c r="EK456" s="1103"/>
      <c r="EL456" s="1104"/>
      <c r="EM456" s="1103"/>
      <c r="EN456" s="1103"/>
      <c r="EO456" s="1103"/>
      <c r="EP456" s="1103"/>
      <c r="EQ456" s="1103"/>
      <c r="ER456" s="1103"/>
      <c r="ES456" s="1103"/>
      <c r="ET456" s="1103"/>
      <c r="EU456" s="1103"/>
      <c r="EV456" s="1103"/>
      <c r="EW456" s="1103"/>
      <c r="EX456" s="1103"/>
      <c r="EY456" s="1103"/>
      <c r="EZ456" s="1103"/>
      <c r="FA456" s="1103"/>
      <c r="FB456" s="1103"/>
      <c r="FC456" s="1103"/>
      <c r="FD456" s="1103"/>
      <c r="FE456" s="1103"/>
      <c r="FF456" s="1105"/>
      <c r="FG456" s="1103"/>
      <c r="FH456" s="1103"/>
      <c r="FI456" s="1103"/>
      <c r="FJ456" s="1103"/>
      <c r="FK456" s="1103"/>
      <c r="FL456" s="1103"/>
      <c r="FM456" s="1103"/>
      <c r="FN456" s="1103"/>
      <c r="FO456" s="1103"/>
      <c r="FP456" s="1103"/>
      <c r="FQ456" s="1106"/>
      <c r="FR456" s="1106"/>
      <c r="FS456" s="1103"/>
      <c r="FT456" s="1103"/>
      <c r="FU456" s="1103"/>
      <c r="FV456" s="1103"/>
      <c r="FW456" s="1103"/>
      <c r="FX456" s="1103"/>
      <c r="FY456" s="1103"/>
      <c r="FZ456" s="1103"/>
      <c r="GA456" s="1103"/>
      <c r="GB456" s="1103"/>
      <c r="GC456" s="1103"/>
      <c r="GD456" s="1107"/>
      <c r="GE456" s="1109"/>
      <c r="GF456" s="1107"/>
      <c r="GG456" s="1107"/>
      <c r="GH456" s="1108"/>
      <c r="GI456" s="1109"/>
      <c r="GJ456" s="1107"/>
      <c r="GK456" s="1107"/>
      <c r="GL456" s="1107"/>
      <c r="GM456" s="1107"/>
      <c r="GN456" s="1107"/>
      <c r="GO456" s="1107"/>
      <c r="GP456" s="1110"/>
      <c r="GQ456" s="1110"/>
      <c r="GR456" s="1110"/>
      <c r="GS456" s="1110"/>
      <c r="GT456" s="1110"/>
      <c r="GU456" s="1110"/>
      <c r="GV456" s="1110"/>
      <c r="GW456" s="1110"/>
      <c r="GX456" s="1110"/>
      <c r="GY456" s="1110"/>
      <c r="GZ456" s="1110"/>
      <c r="HA456" s="1110"/>
      <c r="HB456" s="1110"/>
      <c r="HC456" s="1110"/>
      <c r="HD456" s="1110"/>
      <c r="HE456" s="1110"/>
      <c r="HF456" s="1110"/>
      <c r="HG456" s="1110"/>
      <c r="HH456" s="1110"/>
      <c r="HI456" s="1110"/>
      <c r="HJ456" s="1110"/>
      <c r="HK456" s="1110"/>
      <c r="HL456" s="1110"/>
      <c r="HM456" s="1110"/>
      <c r="HN456" s="1110"/>
      <c r="HO456" s="1110"/>
      <c r="HP456" s="1110"/>
      <c r="HQ456" s="1110"/>
      <c r="HR456" s="1110"/>
      <c r="HS456" s="1110"/>
      <c r="HT456" s="1110"/>
      <c r="HU456" s="1110"/>
      <c r="HV456" s="1110"/>
      <c r="HW456" s="1110"/>
      <c r="HX456" s="1110"/>
      <c r="HY456" s="1110"/>
      <c r="HZ456" s="1110"/>
      <c r="IA456" s="1110"/>
      <c r="IB456" s="1110"/>
      <c r="IC456" s="1110"/>
      <c r="ID456" s="1109"/>
      <c r="IE456" s="1109"/>
      <c r="IF456" s="1110"/>
      <c r="IG456" s="1111"/>
      <c r="IH456" s="1110"/>
      <c r="II456" s="1110"/>
      <c r="IJ456" s="1110"/>
      <c r="IK456" s="1110"/>
      <c r="IL456" s="1110"/>
      <c r="IM456" s="1110"/>
      <c r="IN456" s="1110"/>
      <c r="IO456" s="1110"/>
      <c r="IP456" s="1110"/>
      <c r="IQ456" s="1110"/>
      <c r="IR456" s="1110"/>
      <c r="IS456" s="1110"/>
      <c r="IT456" s="1110"/>
      <c r="IU456" s="1110"/>
      <c r="IV456" s="1110"/>
      <c r="IW456" s="1110"/>
      <c r="IX456" s="1110"/>
      <c r="IY456" s="1110"/>
      <c r="IZ456" s="1110"/>
      <c r="JA456" s="1110"/>
      <c r="JB456" s="1110"/>
      <c r="JC456" s="1110"/>
      <c r="JD456" s="1110"/>
      <c r="JE456" s="1110"/>
      <c r="JF456" s="1110"/>
      <c r="JG456" s="1110"/>
      <c r="JH456" s="1110"/>
      <c r="JI456" s="1110"/>
      <c r="JJ456" s="1110"/>
      <c r="JK456" s="1112"/>
    </row>
    <row r="457" spans="1:274" ht="18.95" hidden="1" customHeight="1">
      <c r="A457" s="1113"/>
      <c r="B457" s="1114"/>
      <c r="C457" s="1115"/>
      <c r="D457" s="1115"/>
      <c r="E457" s="1116"/>
      <c r="F457" s="1116"/>
      <c r="G457" s="1116"/>
      <c r="H457" s="1115"/>
      <c r="I457" s="1117"/>
      <c r="J457" s="1117"/>
      <c r="K457" s="1118"/>
      <c r="L457" s="1118"/>
      <c r="M457" s="1118"/>
      <c r="N457" s="1119"/>
      <c r="O457" s="1120"/>
      <c r="P457" s="1121"/>
      <c r="Q457" s="1119"/>
      <c r="R457" s="1119"/>
      <c r="S457" s="1119"/>
      <c r="T457" s="1119"/>
      <c r="U457" s="1119"/>
      <c r="V457" s="1119"/>
      <c r="W457" s="1044"/>
      <c r="X457" s="1119"/>
      <c r="Y457" s="1122"/>
      <c r="Z457" s="1122"/>
      <c r="AA457" s="1103"/>
      <c r="AB457" s="1103"/>
      <c r="AC457" s="1103"/>
      <c r="AD457" s="1103"/>
      <c r="AE457" s="1103"/>
      <c r="AF457" s="1103"/>
      <c r="AG457" s="1103"/>
      <c r="AH457" s="1103"/>
      <c r="AI457" s="1103"/>
      <c r="AJ457" s="1103"/>
      <c r="AK457" s="1103"/>
      <c r="AL457" s="1103"/>
      <c r="AM457" s="1103"/>
      <c r="AN457" s="1104"/>
      <c r="AO457" s="1103"/>
      <c r="AP457" s="1103"/>
      <c r="AQ457" s="1103"/>
      <c r="AR457" s="1103"/>
      <c r="AS457" s="1103"/>
      <c r="AT457" s="1103"/>
      <c r="AU457" s="1103"/>
      <c r="AV457" s="1103"/>
      <c r="AW457" s="1103"/>
      <c r="AX457" s="1103"/>
      <c r="AY457" s="1103"/>
      <c r="AZ457" s="1103"/>
      <c r="BA457" s="1103"/>
      <c r="BB457" s="1103"/>
      <c r="BC457" s="1103"/>
      <c r="BD457" s="1103"/>
      <c r="BE457" s="1103"/>
      <c r="BF457" s="1103"/>
      <c r="BG457" s="1103"/>
      <c r="BH457" s="1103"/>
      <c r="BI457" s="1103"/>
      <c r="BJ457" s="1103"/>
      <c r="BK457" s="1103"/>
      <c r="BL457" s="1103"/>
      <c r="BM457" s="1103"/>
      <c r="BN457" s="1103"/>
      <c r="BO457" s="1103"/>
      <c r="BP457" s="1103"/>
      <c r="BQ457" s="1103"/>
      <c r="BR457" s="1103"/>
      <c r="BS457" s="1103"/>
      <c r="BT457" s="1103"/>
      <c r="BU457" s="1103"/>
      <c r="BV457" s="1103"/>
      <c r="BW457" s="1103"/>
      <c r="BX457" s="1103"/>
      <c r="BY457" s="1103"/>
      <c r="BZ457" s="1103"/>
      <c r="CA457" s="1103"/>
      <c r="CB457" s="1103"/>
      <c r="CC457" s="1103"/>
      <c r="CD457" s="1103"/>
      <c r="CE457" s="1103"/>
      <c r="CF457" s="1103"/>
      <c r="CG457" s="1103"/>
      <c r="CH457" s="1103"/>
      <c r="CI457" s="1103"/>
      <c r="CJ457" s="1103"/>
      <c r="CK457" s="1103"/>
      <c r="CL457" s="1103"/>
      <c r="CM457" s="1103"/>
      <c r="CN457" s="1103"/>
      <c r="CO457" s="1103"/>
      <c r="CP457" s="1103"/>
      <c r="CQ457" s="1103"/>
      <c r="CR457" s="1103"/>
      <c r="CS457" s="1103"/>
      <c r="CT457" s="1103"/>
      <c r="CU457" s="1103"/>
      <c r="CV457" s="1103"/>
      <c r="CW457" s="1103"/>
      <c r="CX457" s="1103"/>
      <c r="CY457" s="1103"/>
      <c r="CZ457" s="1103"/>
      <c r="DA457" s="1103"/>
      <c r="DB457" s="1103"/>
      <c r="DC457" s="1103"/>
      <c r="DD457" s="1103"/>
      <c r="DE457" s="1103"/>
      <c r="DF457" s="1103"/>
      <c r="DG457" s="1103"/>
      <c r="DH457" s="1103"/>
      <c r="DI457" s="1103"/>
      <c r="DJ457" s="1103"/>
      <c r="DK457" s="1104"/>
      <c r="DL457" s="1103"/>
      <c r="DM457" s="1103"/>
      <c r="DN457" s="1103"/>
      <c r="DO457" s="1103"/>
      <c r="DP457" s="1103"/>
      <c r="DQ457" s="1103"/>
      <c r="DR457" s="1103"/>
      <c r="DS457" s="1103"/>
      <c r="DT457" s="1103"/>
      <c r="DU457" s="1103"/>
      <c r="DV457" s="1103"/>
      <c r="DW457" s="1103"/>
      <c r="DX457" s="1103"/>
      <c r="DY457" s="1103"/>
      <c r="DZ457" s="1103"/>
      <c r="EA457" s="1103"/>
      <c r="EB457" s="1103"/>
      <c r="EC457" s="1103"/>
      <c r="ED457" s="1103"/>
      <c r="EE457" s="1103"/>
      <c r="EF457" s="1103"/>
      <c r="EG457" s="1103"/>
      <c r="EH457" s="1103"/>
      <c r="EI457" s="1103"/>
      <c r="EJ457" s="1103"/>
      <c r="EK457" s="1103"/>
      <c r="EL457" s="1104"/>
      <c r="EM457" s="1103"/>
      <c r="EN457" s="1103"/>
      <c r="EO457" s="1103"/>
      <c r="EP457" s="1103"/>
      <c r="EQ457" s="1103"/>
      <c r="ER457" s="1103"/>
      <c r="ES457" s="1103"/>
      <c r="ET457" s="1103"/>
      <c r="EU457" s="1103"/>
      <c r="EV457" s="1103"/>
      <c r="EW457" s="1103"/>
      <c r="EX457" s="1103"/>
      <c r="EY457" s="1103"/>
      <c r="EZ457" s="1103"/>
      <c r="FA457" s="1103"/>
      <c r="FB457" s="1103"/>
      <c r="FC457" s="1103"/>
      <c r="FD457" s="1103"/>
      <c r="FE457" s="1103"/>
      <c r="FF457" s="1105"/>
      <c r="FG457" s="1103"/>
      <c r="FH457" s="1103"/>
      <c r="FI457" s="1103"/>
      <c r="FJ457" s="1103"/>
      <c r="FK457" s="1103"/>
      <c r="FL457" s="1103"/>
      <c r="FM457" s="1103"/>
      <c r="FN457" s="1103"/>
      <c r="FO457" s="1103"/>
      <c r="FP457" s="1103"/>
      <c r="FQ457" s="1106"/>
      <c r="FR457" s="1106"/>
      <c r="FS457" s="1103"/>
      <c r="FT457" s="1103"/>
      <c r="FU457" s="1103"/>
      <c r="FV457" s="1103"/>
      <c r="FW457" s="1103"/>
      <c r="FX457" s="1103"/>
      <c r="FY457" s="1103"/>
      <c r="FZ457" s="1103"/>
      <c r="GA457" s="1103"/>
      <c r="GB457" s="1103"/>
      <c r="GC457" s="1103"/>
      <c r="GD457" s="1107"/>
      <c r="GE457" s="1109"/>
      <c r="GF457" s="1107"/>
      <c r="GG457" s="1107"/>
      <c r="GH457" s="1108"/>
      <c r="GI457" s="1109"/>
      <c r="GJ457" s="1107"/>
      <c r="GK457" s="1107"/>
      <c r="GL457" s="1107"/>
      <c r="GM457" s="1107"/>
      <c r="GN457" s="1107"/>
      <c r="GO457" s="1107"/>
      <c r="GP457" s="1110"/>
      <c r="GQ457" s="1110"/>
      <c r="GR457" s="1110"/>
      <c r="GS457" s="1110"/>
      <c r="GT457" s="1110"/>
      <c r="GU457" s="1110"/>
      <c r="GV457" s="1110"/>
      <c r="GW457" s="1110"/>
      <c r="GX457" s="1110"/>
      <c r="GY457" s="1110"/>
      <c r="GZ457" s="1110"/>
      <c r="HA457" s="1110"/>
      <c r="HB457" s="1110"/>
      <c r="HC457" s="1110"/>
      <c r="HD457" s="1110"/>
      <c r="HE457" s="1110"/>
      <c r="HF457" s="1110"/>
      <c r="HG457" s="1110"/>
      <c r="HH457" s="1110"/>
      <c r="HI457" s="1110"/>
      <c r="HJ457" s="1110"/>
      <c r="HK457" s="1110"/>
      <c r="HL457" s="1110"/>
      <c r="HM457" s="1110"/>
      <c r="HN457" s="1110"/>
      <c r="HO457" s="1110"/>
      <c r="HP457" s="1110"/>
      <c r="HQ457" s="1110"/>
      <c r="HR457" s="1110"/>
      <c r="HS457" s="1110"/>
      <c r="HT457" s="1110"/>
      <c r="HU457" s="1110"/>
      <c r="HV457" s="1110"/>
      <c r="HW457" s="1110"/>
      <c r="HX457" s="1110"/>
      <c r="HY457" s="1110"/>
      <c r="HZ457" s="1110"/>
      <c r="IA457" s="1110"/>
      <c r="IB457" s="1110"/>
      <c r="IC457" s="1110"/>
      <c r="ID457" s="1109"/>
      <c r="IE457" s="1109"/>
      <c r="IF457" s="1110"/>
      <c r="IG457" s="1111"/>
      <c r="IH457" s="1110"/>
      <c r="II457" s="1110"/>
      <c r="IJ457" s="1110"/>
      <c r="IK457" s="1110"/>
      <c r="IL457" s="1110"/>
      <c r="IM457" s="1110"/>
      <c r="IN457" s="1110"/>
      <c r="IO457" s="1110"/>
      <c r="IP457" s="1110"/>
      <c r="IQ457" s="1110"/>
      <c r="IR457" s="1110"/>
      <c r="IS457" s="1110"/>
      <c r="IT457" s="1110"/>
      <c r="IU457" s="1110"/>
      <c r="IV457" s="1110"/>
      <c r="IW457" s="1110"/>
      <c r="IX457" s="1110"/>
      <c r="IY457" s="1110"/>
      <c r="IZ457" s="1110"/>
      <c r="JA457" s="1110"/>
      <c r="JB457" s="1110"/>
      <c r="JC457" s="1110"/>
      <c r="JD457" s="1110"/>
      <c r="JE457" s="1110"/>
      <c r="JF457" s="1110"/>
      <c r="JG457" s="1110"/>
      <c r="JH457" s="1110"/>
      <c r="JI457" s="1110"/>
      <c r="JJ457" s="1110"/>
      <c r="JK457" s="1112"/>
    </row>
    <row r="458" spans="1:274" ht="18.95" hidden="1" customHeight="1">
      <c r="A458" s="1113"/>
      <c r="B458" s="1114"/>
      <c r="C458" s="1115"/>
      <c r="D458" s="1115"/>
      <c r="E458" s="1116"/>
      <c r="F458" s="1116"/>
      <c r="G458" s="1116"/>
      <c r="H458" s="1115"/>
      <c r="I458" s="1117"/>
      <c r="J458" s="1117"/>
      <c r="K458" s="1118"/>
      <c r="L458" s="1118"/>
      <c r="M458" s="1118"/>
      <c r="N458" s="1119"/>
      <c r="O458" s="1120"/>
      <c r="P458" s="1121"/>
      <c r="Q458" s="1119"/>
      <c r="R458" s="1119"/>
      <c r="S458" s="1119"/>
      <c r="T458" s="1119"/>
      <c r="U458" s="1119"/>
      <c r="V458" s="1119"/>
      <c r="W458" s="1044"/>
      <c r="X458" s="1119"/>
      <c r="Y458" s="1122"/>
      <c r="Z458" s="1122"/>
      <c r="AA458" s="1103"/>
      <c r="AB458" s="1103"/>
      <c r="AC458" s="1103"/>
      <c r="AD458" s="1103"/>
      <c r="AE458" s="1103"/>
      <c r="AF458" s="1103"/>
      <c r="AG458" s="1103"/>
      <c r="AH458" s="1103"/>
      <c r="AI458" s="1103"/>
      <c r="AJ458" s="1103"/>
      <c r="AK458" s="1103"/>
      <c r="AL458" s="1103"/>
      <c r="AM458" s="1103"/>
      <c r="AN458" s="1104"/>
      <c r="AO458" s="1103"/>
      <c r="AP458" s="1103"/>
      <c r="AQ458" s="1103"/>
      <c r="AR458" s="1103"/>
      <c r="AS458" s="1103"/>
      <c r="AT458" s="1103"/>
      <c r="AU458" s="1103"/>
      <c r="AV458" s="1103"/>
      <c r="AW458" s="1103"/>
      <c r="AX458" s="1103"/>
      <c r="AY458" s="1103"/>
      <c r="AZ458" s="1103"/>
      <c r="BA458" s="1103"/>
      <c r="BB458" s="1103"/>
      <c r="BC458" s="1103"/>
      <c r="BD458" s="1103"/>
      <c r="BE458" s="1103"/>
      <c r="BF458" s="1103"/>
      <c r="BG458" s="1103"/>
      <c r="BH458" s="1103"/>
      <c r="BI458" s="1103"/>
      <c r="BJ458" s="1103"/>
      <c r="BK458" s="1103"/>
      <c r="BL458" s="1103"/>
      <c r="BM458" s="1103"/>
      <c r="BN458" s="1103"/>
      <c r="BO458" s="1103"/>
      <c r="BP458" s="1103"/>
      <c r="BQ458" s="1103"/>
      <c r="BR458" s="1103"/>
      <c r="BS458" s="1103"/>
      <c r="BT458" s="1103"/>
      <c r="BU458" s="1103"/>
      <c r="BV458" s="1103"/>
      <c r="BW458" s="1103"/>
      <c r="BX458" s="1103"/>
      <c r="BY458" s="1103"/>
      <c r="BZ458" s="1103"/>
      <c r="CA458" s="1103"/>
      <c r="CB458" s="1103"/>
      <c r="CC458" s="1103"/>
      <c r="CD458" s="1103"/>
      <c r="CE458" s="1103"/>
      <c r="CF458" s="1103"/>
      <c r="CG458" s="1103"/>
      <c r="CH458" s="1103"/>
      <c r="CI458" s="1103"/>
      <c r="CJ458" s="1103"/>
      <c r="CK458" s="1103"/>
      <c r="CL458" s="1103"/>
      <c r="CM458" s="1103"/>
      <c r="CN458" s="1103"/>
      <c r="CO458" s="1103"/>
      <c r="CP458" s="1103"/>
      <c r="CQ458" s="1103"/>
      <c r="CR458" s="1103"/>
      <c r="CS458" s="1103"/>
      <c r="CT458" s="1103"/>
      <c r="CU458" s="1103"/>
      <c r="CV458" s="1103"/>
      <c r="CW458" s="1103"/>
      <c r="CX458" s="1103"/>
      <c r="CY458" s="1103"/>
      <c r="CZ458" s="1103"/>
      <c r="DA458" s="1103"/>
      <c r="DB458" s="1103"/>
      <c r="DC458" s="1103"/>
      <c r="DD458" s="1103"/>
      <c r="DE458" s="1103"/>
      <c r="DF458" s="1103"/>
      <c r="DG458" s="1103"/>
      <c r="DH458" s="1103"/>
      <c r="DI458" s="1103"/>
      <c r="DJ458" s="1103"/>
      <c r="DK458" s="1104"/>
      <c r="DL458" s="1103"/>
      <c r="DM458" s="1103"/>
      <c r="DN458" s="1103"/>
      <c r="DO458" s="1103"/>
      <c r="DP458" s="1103"/>
      <c r="DQ458" s="1103"/>
      <c r="DR458" s="1103"/>
      <c r="DS458" s="1103"/>
      <c r="DT458" s="1103"/>
      <c r="DU458" s="1103"/>
      <c r="DV458" s="1103"/>
      <c r="DW458" s="1103"/>
      <c r="DX458" s="1103"/>
      <c r="DY458" s="1103"/>
      <c r="DZ458" s="1103"/>
      <c r="EA458" s="1103"/>
      <c r="EB458" s="1103"/>
      <c r="EC458" s="1103"/>
      <c r="ED458" s="1103"/>
      <c r="EE458" s="1103"/>
      <c r="EF458" s="1103"/>
      <c r="EG458" s="1103"/>
      <c r="EH458" s="1103"/>
      <c r="EI458" s="1103"/>
      <c r="EJ458" s="1103"/>
      <c r="EK458" s="1103"/>
      <c r="EL458" s="1104"/>
      <c r="EM458" s="1103"/>
      <c r="EN458" s="1103"/>
      <c r="EO458" s="1103"/>
      <c r="EP458" s="1103"/>
      <c r="EQ458" s="1103"/>
      <c r="ER458" s="1103"/>
      <c r="ES458" s="1103"/>
      <c r="ET458" s="1103"/>
      <c r="EU458" s="1103"/>
      <c r="EV458" s="1103"/>
      <c r="EW458" s="1103"/>
      <c r="EX458" s="1103"/>
      <c r="EY458" s="1103"/>
      <c r="EZ458" s="1103"/>
      <c r="FA458" s="1103"/>
      <c r="FB458" s="1103"/>
      <c r="FC458" s="1103"/>
      <c r="FD458" s="1103"/>
      <c r="FE458" s="1103"/>
      <c r="FF458" s="1105"/>
      <c r="FG458" s="1103"/>
      <c r="FH458" s="1103"/>
      <c r="FI458" s="1103"/>
      <c r="FJ458" s="1103"/>
      <c r="FK458" s="1103"/>
      <c r="FL458" s="1103"/>
      <c r="FM458" s="1103"/>
      <c r="FN458" s="1103"/>
      <c r="FO458" s="1103"/>
      <c r="FP458" s="1103"/>
      <c r="FQ458" s="1106"/>
      <c r="FR458" s="1106"/>
      <c r="FS458" s="1103"/>
      <c r="FT458" s="1103"/>
      <c r="FU458" s="1103"/>
      <c r="FV458" s="1103"/>
      <c r="FW458" s="1103"/>
      <c r="FX458" s="1103"/>
      <c r="FY458" s="1103"/>
      <c r="FZ458" s="1103"/>
      <c r="GA458" s="1103"/>
      <c r="GB458" s="1103"/>
      <c r="GC458" s="1103"/>
      <c r="GD458" s="1107"/>
      <c r="GE458" s="1109"/>
      <c r="GF458" s="1107"/>
      <c r="GG458" s="1107"/>
      <c r="GH458" s="1108"/>
      <c r="GI458" s="1109"/>
      <c r="GJ458" s="1107"/>
      <c r="GK458" s="1107"/>
      <c r="GL458" s="1107"/>
      <c r="GM458" s="1107"/>
      <c r="GN458" s="1107"/>
      <c r="GO458" s="1107"/>
      <c r="GP458" s="1110"/>
      <c r="GQ458" s="1110"/>
      <c r="GR458" s="1110"/>
      <c r="GS458" s="1110"/>
      <c r="GT458" s="1110"/>
      <c r="GU458" s="1110"/>
      <c r="GV458" s="1110"/>
      <c r="GW458" s="1110"/>
      <c r="GX458" s="1110"/>
      <c r="GY458" s="1110"/>
      <c r="GZ458" s="1110"/>
      <c r="HA458" s="1110"/>
      <c r="HB458" s="1110"/>
      <c r="HC458" s="1110"/>
      <c r="HD458" s="1110"/>
      <c r="HE458" s="1110"/>
      <c r="HF458" s="1110"/>
      <c r="HG458" s="1110"/>
      <c r="HH458" s="1110"/>
      <c r="HI458" s="1110"/>
      <c r="HJ458" s="1110"/>
      <c r="HK458" s="1110"/>
      <c r="HL458" s="1110"/>
      <c r="HM458" s="1110"/>
      <c r="HN458" s="1110"/>
      <c r="HO458" s="1110"/>
      <c r="HP458" s="1110"/>
      <c r="HQ458" s="1110"/>
      <c r="HR458" s="1110"/>
      <c r="HS458" s="1110"/>
      <c r="HT458" s="1110"/>
      <c r="HU458" s="1110"/>
      <c r="HV458" s="1110"/>
      <c r="HW458" s="1110"/>
      <c r="HX458" s="1110"/>
      <c r="HY458" s="1110"/>
      <c r="HZ458" s="1110"/>
      <c r="IA458" s="1110"/>
      <c r="IB458" s="1110"/>
      <c r="IC458" s="1110"/>
      <c r="ID458" s="1109"/>
      <c r="IE458" s="1109"/>
      <c r="IF458" s="1110"/>
      <c r="IG458" s="1111"/>
      <c r="IH458" s="1110"/>
      <c r="II458" s="1110"/>
      <c r="IJ458" s="1110"/>
      <c r="IK458" s="1110"/>
      <c r="IL458" s="1110"/>
      <c r="IM458" s="1110"/>
      <c r="IN458" s="1110"/>
      <c r="IO458" s="1110"/>
      <c r="IP458" s="1110"/>
      <c r="IQ458" s="1110"/>
      <c r="IR458" s="1110"/>
      <c r="IS458" s="1110"/>
      <c r="IT458" s="1110"/>
      <c r="IU458" s="1110"/>
      <c r="IV458" s="1110"/>
      <c r="IW458" s="1110"/>
      <c r="IX458" s="1110"/>
      <c r="IY458" s="1110"/>
      <c r="IZ458" s="1110"/>
      <c r="JA458" s="1110"/>
      <c r="JB458" s="1110"/>
      <c r="JC458" s="1110"/>
      <c r="JD458" s="1110"/>
      <c r="JE458" s="1110"/>
      <c r="JF458" s="1110"/>
      <c r="JG458" s="1110"/>
      <c r="JH458" s="1110"/>
      <c r="JI458" s="1110"/>
      <c r="JJ458" s="1110"/>
      <c r="JK458" s="1112"/>
    </row>
    <row r="459" spans="1:274" ht="18.95" hidden="1" customHeight="1">
      <c r="A459" s="1113"/>
      <c r="B459" s="1114"/>
      <c r="C459" s="1115"/>
      <c r="D459" s="1115"/>
      <c r="E459" s="1116"/>
      <c r="F459" s="1116"/>
      <c r="G459" s="1116"/>
      <c r="H459" s="1115"/>
      <c r="I459" s="1117"/>
      <c r="J459" s="1117"/>
      <c r="K459" s="1118"/>
      <c r="L459" s="1118"/>
      <c r="M459" s="1118"/>
      <c r="N459" s="1119"/>
      <c r="O459" s="1120"/>
      <c r="P459" s="1121"/>
      <c r="Q459" s="1119"/>
      <c r="R459" s="1119"/>
      <c r="S459" s="1119"/>
      <c r="T459" s="1119"/>
      <c r="U459" s="1119"/>
      <c r="V459" s="1119"/>
      <c r="W459" s="1044"/>
      <c r="X459" s="1119"/>
      <c r="Y459" s="1122"/>
      <c r="Z459" s="1122"/>
      <c r="AA459" s="1103"/>
      <c r="AB459" s="1103"/>
      <c r="AC459" s="1103"/>
      <c r="AD459" s="1103"/>
      <c r="AE459" s="1103"/>
      <c r="AF459" s="1103"/>
      <c r="AG459" s="1103"/>
      <c r="AH459" s="1103"/>
      <c r="AI459" s="1103"/>
      <c r="AJ459" s="1103"/>
      <c r="AK459" s="1103"/>
      <c r="AL459" s="1103"/>
      <c r="AM459" s="1103"/>
      <c r="AN459" s="1104"/>
      <c r="AO459" s="1103"/>
      <c r="AP459" s="1103"/>
      <c r="AQ459" s="1103"/>
      <c r="AR459" s="1103"/>
      <c r="AS459" s="1103"/>
      <c r="AT459" s="1103"/>
      <c r="AU459" s="1103"/>
      <c r="AV459" s="1103"/>
      <c r="AW459" s="1103"/>
      <c r="AX459" s="1103"/>
      <c r="AY459" s="1103"/>
      <c r="AZ459" s="1103"/>
      <c r="BA459" s="1103"/>
      <c r="BB459" s="1103"/>
      <c r="BC459" s="1103"/>
      <c r="BD459" s="1103"/>
      <c r="BE459" s="1103"/>
      <c r="BF459" s="1103"/>
      <c r="BG459" s="1103"/>
      <c r="BH459" s="1103"/>
      <c r="BI459" s="1103"/>
      <c r="BJ459" s="1103"/>
      <c r="BK459" s="1103"/>
      <c r="BL459" s="1103"/>
      <c r="BM459" s="1103"/>
      <c r="BN459" s="1103"/>
      <c r="BO459" s="1103"/>
      <c r="BP459" s="1103"/>
      <c r="BQ459" s="1103"/>
      <c r="BR459" s="1103"/>
      <c r="BS459" s="1103"/>
      <c r="BT459" s="1103"/>
      <c r="BU459" s="1103"/>
      <c r="BV459" s="1103"/>
      <c r="BW459" s="1103"/>
      <c r="BX459" s="1103"/>
      <c r="BY459" s="1103"/>
      <c r="BZ459" s="1103"/>
      <c r="CA459" s="1103"/>
      <c r="CB459" s="1103"/>
      <c r="CC459" s="1103"/>
      <c r="CD459" s="1103"/>
      <c r="CE459" s="1103"/>
      <c r="CF459" s="1103"/>
      <c r="CG459" s="1103"/>
      <c r="CH459" s="1103"/>
      <c r="CI459" s="1103"/>
      <c r="CJ459" s="1103"/>
      <c r="CK459" s="1103"/>
      <c r="CL459" s="1103"/>
      <c r="CM459" s="1103"/>
      <c r="CN459" s="1103"/>
      <c r="CO459" s="1103"/>
      <c r="CP459" s="1103"/>
      <c r="CQ459" s="1103"/>
      <c r="CR459" s="1103"/>
      <c r="CS459" s="1103"/>
      <c r="CT459" s="1103"/>
      <c r="CU459" s="1103"/>
      <c r="CV459" s="1103"/>
      <c r="CW459" s="1103"/>
      <c r="CX459" s="1103"/>
      <c r="CY459" s="1103"/>
      <c r="CZ459" s="1103"/>
      <c r="DA459" s="1103"/>
      <c r="DB459" s="1103"/>
      <c r="DC459" s="1103"/>
      <c r="DD459" s="1103"/>
      <c r="DE459" s="1103"/>
      <c r="DF459" s="1103"/>
      <c r="DG459" s="1103"/>
      <c r="DH459" s="1103"/>
      <c r="DI459" s="1103"/>
      <c r="DJ459" s="1103"/>
      <c r="DK459" s="1104"/>
      <c r="DL459" s="1103"/>
      <c r="DM459" s="1103"/>
      <c r="DN459" s="1103"/>
      <c r="DO459" s="1103"/>
      <c r="DP459" s="1103"/>
      <c r="DQ459" s="1103"/>
      <c r="DR459" s="1103"/>
      <c r="DS459" s="1103"/>
      <c r="DT459" s="1103"/>
      <c r="DU459" s="1103"/>
      <c r="DV459" s="1103"/>
      <c r="DW459" s="1103"/>
      <c r="DX459" s="1103"/>
      <c r="DY459" s="1103"/>
      <c r="DZ459" s="1103"/>
      <c r="EA459" s="1103"/>
      <c r="EB459" s="1103"/>
      <c r="EC459" s="1103"/>
      <c r="ED459" s="1103"/>
      <c r="EE459" s="1103"/>
      <c r="EF459" s="1103"/>
      <c r="EG459" s="1103"/>
      <c r="EH459" s="1103"/>
      <c r="EI459" s="1103"/>
      <c r="EJ459" s="1103"/>
      <c r="EK459" s="1103"/>
      <c r="EL459" s="1104"/>
      <c r="EM459" s="1103"/>
      <c r="EN459" s="1103"/>
      <c r="EO459" s="1103"/>
      <c r="EP459" s="1103"/>
      <c r="EQ459" s="1103"/>
      <c r="ER459" s="1103"/>
      <c r="ES459" s="1103"/>
      <c r="ET459" s="1103"/>
      <c r="EU459" s="1103"/>
      <c r="EV459" s="1103"/>
      <c r="EW459" s="1103"/>
      <c r="EX459" s="1103"/>
      <c r="EY459" s="1103"/>
      <c r="EZ459" s="1103"/>
      <c r="FA459" s="1103"/>
      <c r="FB459" s="1103"/>
      <c r="FC459" s="1103"/>
      <c r="FD459" s="1103"/>
      <c r="FE459" s="1103"/>
      <c r="FF459" s="1105"/>
      <c r="FG459" s="1103"/>
      <c r="FH459" s="1103"/>
      <c r="FI459" s="1103"/>
      <c r="FJ459" s="1103"/>
      <c r="FK459" s="1103"/>
      <c r="FL459" s="1103"/>
      <c r="FM459" s="1103"/>
      <c r="FN459" s="1103"/>
      <c r="FO459" s="1103"/>
      <c r="FP459" s="1103"/>
      <c r="FQ459" s="1106"/>
      <c r="FR459" s="1106"/>
      <c r="FS459" s="1103"/>
      <c r="FT459" s="1103"/>
      <c r="FU459" s="1103"/>
      <c r="FV459" s="1103"/>
      <c r="FW459" s="1103"/>
      <c r="FX459" s="1103"/>
      <c r="FY459" s="1103"/>
      <c r="FZ459" s="1103"/>
      <c r="GA459" s="1103"/>
      <c r="GB459" s="1103"/>
      <c r="GC459" s="1103"/>
      <c r="GD459" s="1107"/>
      <c r="GE459" s="1109"/>
      <c r="GF459" s="1107"/>
      <c r="GG459" s="1107"/>
      <c r="GH459" s="1108"/>
      <c r="GI459" s="1109"/>
      <c r="GJ459" s="1107"/>
      <c r="GK459" s="1107"/>
      <c r="GL459" s="1107"/>
      <c r="GM459" s="1107"/>
      <c r="GN459" s="1107"/>
      <c r="GO459" s="1107"/>
      <c r="GP459" s="1110"/>
      <c r="GQ459" s="1110"/>
      <c r="GR459" s="1110"/>
      <c r="GS459" s="1110"/>
      <c r="GT459" s="1110"/>
      <c r="GU459" s="1110"/>
      <c r="GV459" s="1110"/>
      <c r="GW459" s="1110"/>
      <c r="GX459" s="1110"/>
      <c r="GY459" s="1110"/>
      <c r="GZ459" s="1110"/>
      <c r="HA459" s="1110"/>
      <c r="HB459" s="1110"/>
      <c r="HC459" s="1110"/>
      <c r="HD459" s="1110"/>
      <c r="HE459" s="1110"/>
      <c r="HF459" s="1110"/>
      <c r="HG459" s="1110"/>
      <c r="HH459" s="1110"/>
      <c r="HI459" s="1110"/>
      <c r="HJ459" s="1110"/>
      <c r="HK459" s="1110"/>
      <c r="HL459" s="1110"/>
      <c r="HM459" s="1110"/>
      <c r="HN459" s="1110"/>
      <c r="HO459" s="1110"/>
      <c r="HP459" s="1110"/>
      <c r="HQ459" s="1110"/>
      <c r="HR459" s="1110"/>
      <c r="HS459" s="1110"/>
      <c r="HT459" s="1110"/>
      <c r="HU459" s="1110"/>
      <c r="HV459" s="1110"/>
      <c r="HW459" s="1110"/>
      <c r="HX459" s="1110"/>
      <c r="HY459" s="1110"/>
      <c r="HZ459" s="1110"/>
      <c r="IA459" s="1110"/>
      <c r="IB459" s="1110"/>
      <c r="IC459" s="1110"/>
      <c r="ID459" s="1109"/>
      <c r="IE459" s="1109"/>
      <c r="IF459" s="1110"/>
      <c r="IG459" s="1111"/>
      <c r="IH459" s="1110"/>
      <c r="II459" s="1110"/>
      <c r="IJ459" s="1110"/>
      <c r="IK459" s="1110"/>
      <c r="IL459" s="1110"/>
      <c r="IM459" s="1110"/>
      <c r="IN459" s="1110"/>
      <c r="IO459" s="1110"/>
      <c r="IP459" s="1110"/>
      <c r="IQ459" s="1110"/>
      <c r="IR459" s="1110"/>
      <c r="IS459" s="1110"/>
      <c r="IT459" s="1110"/>
      <c r="IU459" s="1110"/>
      <c r="IV459" s="1110"/>
      <c r="IW459" s="1110"/>
      <c r="IX459" s="1110"/>
      <c r="IY459" s="1110"/>
      <c r="IZ459" s="1110"/>
      <c r="JA459" s="1110"/>
      <c r="JB459" s="1110"/>
      <c r="JC459" s="1110"/>
      <c r="JD459" s="1110"/>
      <c r="JE459" s="1110"/>
      <c r="JF459" s="1110"/>
      <c r="JG459" s="1110"/>
      <c r="JH459" s="1110"/>
      <c r="JI459" s="1110"/>
      <c r="JJ459" s="1110"/>
      <c r="JK459" s="1112"/>
    </row>
    <row r="460" spans="1:274" s="1151" customFormat="1" ht="18.95" hidden="1" customHeight="1">
      <c r="A460" s="1113"/>
      <c r="B460" s="1114"/>
      <c r="C460" s="1115"/>
      <c r="D460" s="1160"/>
      <c r="E460" s="1116"/>
      <c r="F460" s="1116"/>
      <c r="G460" s="1116"/>
      <c r="H460" s="1160"/>
      <c r="I460" s="1161"/>
      <c r="J460" s="1161"/>
      <c r="K460" s="1162"/>
      <c r="L460" s="1162"/>
      <c r="M460" s="1162"/>
      <c r="N460" s="1155"/>
      <c r="O460" s="1120"/>
      <c r="P460" s="1154"/>
      <c r="Q460" s="1155"/>
      <c r="R460" s="1155"/>
      <c r="S460" s="1155"/>
      <c r="T460" s="1155"/>
      <c r="U460" s="1155"/>
      <c r="V460" s="1155"/>
      <c r="W460" s="1044"/>
      <c r="X460" s="1155"/>
      <c r="Y460" s="1157"/>
      <c r="Z460" s="1157"/>
      <c r="AA460" s="1147"/>
      <c r="AB460" s="1147"/>
      <c r="AC460" s="1147"/>
      <c r="AD460" s="1147"/>
      <c r="AE460" s="1147"/>
      <c r="AF460" s="1147"/>
      <c r="AG460" s="1147"/>
      <c r="AH460" s="1147"/>
      <c r="AI460" s="1147"/>
      <c r="AJ460" s="1147"/>
      <c r="AK460" s="1147"/>
      <c r="AL460" s="1147"/>
      <c r="AM460" s="1103"/>
      <c r="AN460" s="1104"/>
      <c r="AO460" s="1147"/>
      <c r="AP460" s="1147"/>
      <c r="AQ460" s="1147"/>
      <c r="AR460" s="1147"/>
      <c r="AS460" s="1147"/>
      <c r="AT460" s="1147"/>
      <c r="AU460" s="1147"/>
      <c r="AV460" s="1147"/>
      <c r="AW460" s="1147"/>
      <c r="AX460" s="1147"/>
      <c r="AY460" s="1147"/>
      <c r="AZ460" s="1147"/>
      <c r="BA460" s="1103"/>
      <c r="BB460" s="1147"/>
      <c r="BC460" s="1147"/>
      <c r="BD460" s="1147"/>
      <c r="BE460" s="1147"/>
      <c r="BF460" s="1147"/>
      <c r="BG460" s="1147"/>
      <c r="BH460" s="1147"/>
      <c r="BI460" s="1147"/>
      <c r="BJ460" s="1147"/>
      <c r="BK460" s="1147"/>
      <c r="BL460" s="1147"/>
      <c r="BM460" s="1147"/>
      <c r="BN460" s="1147"/>
      <c r="BO460" s="1147"/>
      <c r="BP460" s="1147"/>
      <c r="BQ460" s="1147"/>
      <c r="BR460" s="1147"/>
      <c r="BS460" s="1147"/>
      <c r="BT460" s="1103"/>
      <c r="BU460" s="1147"/>
      <c r="BV460" s="1147"/>
      <c r="BW460" s="1147"/>
      <c r="BX460" s="1147"/>
      <c r="BY460" s="1147"/>
      <c r="BZ460" s="1147"/>
      <c r="CA460" s="1147"/>
      <c r="CB460" s="1147"/>
      <c r="CC460" s="1147"/>
      <c r="CD460" s="1147"/>
      <c r="CE460" s="1147"/>
      <c r="CF460" s="1103"/>
      <c r="CG460" s="1147"/>
      <c r="CH460" s="1147"/>
      <c r="CI460" s="1147"/>
      <c r="CJ460" s="1147"/>
      <c r="CK460" s="1147"/>
      <c r="CL460" s="1147"/>
      <c r="CM460" s="1147"/>
      <c r="CN460" s="1147"/>
      <c r="CO460" s="1147"/>
      <c r="CP460" s="1147"/>
      <c r="CQ460" s="1147"/>
      <c r="CR460" s="1147"/>
      <c r="CS460" s="1103"/>
      <c r="CT460" s="1147"/>
      <c r="CU460" s="1147"/>
      <c r="CV460" s="1147"/>
      <c r="CW460" s="1147"/>
      <c r="CX460" s="1147"/>
      <c r="CY460" s="1147"/>
      <c r="CZ460" s="1147"/>
      <c r="DA460" s="1147"/>
      <c r="DB460" s="1147"/>
      <c r="DC460" s="1103"/>
      <c r="DD460" s="1147"/>
      <c r="DE460" s="1147"/>
      <c r="DF460" s="1103"/>
      <c r="DG460" s="1147"/>
      <c r="DH460" s="1147"/>
      <c r="DI460" s="1147"/>
      <c r="DJ460" s="1147"/>
      <c r="DK460" s="1158"/>
      <c r="DL460" s="1147"/>
      <c r="DM460" s="1147"/>
      <c r="DN460" s="1147"/>
      <c r="DO460" s="1103"/>
      <c r="DP460" s="1147"/>
      <c r="DQ460" s="1147"/>
      <c r="DR460" s="1147"/>
      <c r="DS460" s="1147"/>
      <c r="DT460" s="1147"/>
      <c r="DU460" s="1147"/>
      <c r="DV460" s="1147"/>
      <c r="DW460" s="1147"/>
      <c r="DX460" s="1147"/>
      <c r="DY460" s="1147"/>
      <c r="DZ460" s="1147"/>
      <c r="EA460" s="1147"/>
      <c r="EB460" s="1147"/>
      <c r="EC460" s="1147"/>
      <c r="ED460" s="1147"/>
      <c r="EE460" s="1147"/>
      <c r="EF460" s="1147"/>
      <c r="EG460" s="1147"/>
      <c r="EH460" s="1147"/>
      <c r="EI460" s="1147"/>
      <c r="EJ460" s="1147"/>
      <c r="EK460" s="1147"/>
      <c r="EL460" s="1158"/>
      <c r="EM460" s="1147"/>
      <c r="EN460" s="1103"/>
      <c r="EO460" s="1103"/>
      <c r="EP460" s="1147"/>
      <c r="EQ460" s="1147"/>
      <c r="ER460" s="1147"/>
      <c r="ES460" s="1147"/>
      <c r="ET460" s="1147"/>
      <c r="EU460" s="1103"/>
      <c r="EV460" s="1147"/>
      <c r="EW460" s="1147"/>
      <c r="EX460" s="1103"/>
      <c r="EY460" s="1147"/>
      <c r="EZ460" s="1147"/>
      <c r="FA460" s="1147"/>
      <c r="FB460" s="1147"/>
      <c r="FC460" s="1147"/>
      <c r="FD460" s="1147"/>
      <c r="FE460" s="1147"/>
      <c r="FF460" s="1163"/>
      <c r="FG460" s="1147"/>
      <c r="FH460" s="1147"/>
      <c r="FI460" s="1147"/>
      <c r="FJ460" s="1103"/>
      <c r="FK460" s="1147"/>
      <c r="FL460" s="1147"/>
      <c r="FM460" s="1147"/>
      <c r="FN460" s="1147"/>
      <c r="FO460" s="1147"/>
      <c r="FP460" s="1147"/>
      <c r="FQ460" s="1106"/>
      <c r="FR460" s="1106"/>
      <c r="FS460" s="1147"/>
      <c r="FT460" s="1147"/>
      <c r="FU460" s="1147"/>
      <c r="FV460" s="1147"/>
      <c r="FW460" s="1147"/>
      <c r="FX460" s="1147"/>
      <c r="FY460" s="1147"/>
      <c r="FZ460" s="1147"/>
      <c r="GA460" s="1147"/>
      <c r="GB460" s="1147"/>
      <c r="GC460" s="1147"/>
      <c r="GD460" s="1148"/>
      <c r="GE460" s="1109"/>
      <c r="GF460" s="1148"/>
      <c r="GG460" s="1148"/>
      <c r="GH460" s="1149"/>
      <c r="GI460" s="1165"/>
      <c r="GJ460" s="1148"/>
      <c r="GK460" s="1148"/>
      <c r="GL460" s="1148"/>
      <c r="GM460" s="1148"/>
      <c r="GN460" s="1148"/>
      <c r="GO460" s="1148"/>
      <c r="GP460" s="1150"/>
      <c r="GQ460" s="1150"/>
      <c r="GR460" s="1150"/>
      <c r="GS460" s="1150"/>
      <c r="GT460" s="1150"/>
      <c r="GU460" s="1150"/>
      <c r="GV460" s="1150"/>
      <c r="GW460" s="1150"/>
      <c r="GX460" s="1150"/>
      <c r="GY460" s="1150"/>
      <c r="GZ460" s="1150"/>
      <c r="HA460" s="1150"/>
      <c r="HB460" s="1150"/>
      <c r="HC460" s="1150"/>
      <c r="HD460" s="1150"/>
      <c r="HE460" s="1150"/>
      <c r="HF460" s="1150"/>
      <c r="HG460" s="1150"/>
      <c r="HH460" s="1150"/>
      <c r="HI460" s="1150"/>
      <c r="HJ460" s="1150"/>
      <c r="HK460" s="1150"/>
      <c r="HL460" s="1150"/>
      <c r="HM460" s="1150"/>
      <c r="HN460" s="1150"/>
      <c r="HO460" s="1150"/>
      <c r="HP460" s="1150"/>
      <c r="HQ460" s="1150"/>
      <c r="HR460" s="1150"/>
      <c r="HS460" s="1150"/>
      <c r="HT460" s="1150"/>
      <c r="HU460" s="1150"/>
      <c r="HV460" s="1150"/>
      <c r="HW460" s="1150"/>
      <c r="HX460" s="1150"/>
      <c r="HY460" s="1150"/>
      <c r="HZ460" s="1150"/>
      <c r="IA460" s="1150"/>
      <c r="IB460" s="1150"/>
      <c r="IC460" s="1150"/>
      <c r="ID460" s="1165"/>
      <c r="IE460" s="1165"/>
      <c r="IF460" s="1150"/>
      <c r="IG460" s="1166"/>
      <c r="IH460" s="1150"/>
      <c r="II460" s="1150"/>
      <c r="IJ460" s="1150"/>
      <c r="IK460" s="1150"/>
      <c r="IL460" s="1150"/>
      <c r="IM460" s="1150"/>
      <c r="IN460" s="1150"/>
      <c r="IO460" s="1150"/>
      <c r="IP460" s="1150"/>
      <c r="IQ460" s="1150"/>
      <c r="IR460" s="1150"/>
      <c r="IS460" s="1150"/>
      <c r="IT460" s="1150"/>
      <c r="IU460" s="1150"/>
      <c r="IV460" s="1150"/>
      <c r="IW460" s="1150"/>
      <c r="IX460" s="1150"/>
      <c r="IY460" s="1150"/>
      <c r="IZ460" s="1150"/>
      <c r="JA460" s="1150"/>
      <c r="JB460" s="1150"/>
      <c r="JC460" s="1150"/>
      <c r="JD460" s="1150"/>
      <c r="JE460" s="1150"/>
      <c r="JF460" s="1150"/>
      <c r="JG460" s="1150"/>
      <c r="JH460" s="1150"/>
      <c r="JI460" s="1150"/>
      <c r="JJ460" s="1150"/>
      <c r="JK460" s="1146"/>
    </row>
    <row r="461" spans="1:274" ht="18.95" hidden="1" customHeight="1">
      <c r="A461" s="1113"/>
      <c r="B461" s="1114"/>
      <c r="C461" s="1115"/>
      <c r="D461" s="1115"/>
      <c r="E461" s="1116"/>
      <c r="F461" s="1116"/>
      <c r="G461" s="1116"/>
      <c r="H461" s="1115"/>
      <c r="I461" s="1117"/>
      <c r="J461" s="1117"/>
      <c r="K461" s="1118"/>
      <c r="L461" s="1118"/>
      <c r="M461" s="1118"/>
      <c r="N461" s="1119"/>
      <c r="O461" s="1120"/>
      <c r="P461" s="1121"/>
      <c r="Q461" s="1119"/>
      <c r="R461" s="1119"/>
      <c r="S461" s="1119"/>
      <c r="T461" s="1119"/>
      <c r="U461" s="1119"/>
      <c r="V461" s="1119"/>
      <c r="W461" s="1044"/>
      <c r="X461" s="1119"/>
      <c r="Y461" s="1122"/>
      <c r="Z461" s="1122"/>
      <c r="AA461" s="1103"/>
      <c r="AB461" s="1103"/>
      <c r="AC461" s="1103"/>
      <c r="AD461" s="1103"/>
      <c r="AE461" s="1103"/>
      <c r="AF461" s="1103"/>
      <c r="AG461" s="1103"/>
      <c r="AH461" s="1103"/>
      <c r="AI461" s="1103"/>
      <c r="AJ461" s="1103"/>
      <c r="AK461" s="1103"/>
      <c r="AL461" s="1103"/>
      <c r="AM461" s="1103"/>
      <c r="AN461" s="1104"/>
      <c r="AO461" s="1103"/>
      <c r="AP461" s="1103"/>
      <c r="AQ461" s="1103"/>
      <c r="AR461" s="1103"/>
      <c r="AS461" s="1103"/>
      <c r="AT461" s="1103"/>
      <c r="AU461" s="1103"/>
      <c r="AV461" s="1103"/>
      <c r="AW461" s="1103"/>
      <c r="AX461" s="1103"/>
      <c r="AY461" s="1103"/>
      <c r="AZ461" s="1103"/>
      <c r="BA461" s="1103"/>
      <c r="BB461" s="1103"/>
      <c r="BC461" s="1103"/>
      <c r="BD461" s="1103"/>
      <c r="BE461" s="1103"/>
      <c r="BF461" s="1103"/>
      <c r="BG461" s="1103"/>
      <c r="BH461" s="1103"/>
      <c r="BI461" s="1103"/>
      <c r="BJ461" s="1103"/>
      <c r="BK461" s="1103"/>
      <c r="BL461" s="1103"/>
      <c r="BM461" s="1103"/>
      <c r="BN461" s="1103"/>
      <c r="BO461" s="1103"/>
      <c r="BP461" s="1103"/>
      <c r="BQ461" s="1103"/>
      <c r="BR461" s="1103"/>
      <c r="BS461" s="1103"/>
      <c r="BT461" s="1103"/>
      <c r="BU461" s="1103"/>
      <c r="BV461" s="1103"/>
      <c r="BW461" s="1103"/>
      <c r="BX461" s="1103"/>
      <c r="BY461" s="1103"/>
      <c r="BZ461" s="1103"/>
      <c r="CA461" s="1103"/>
      <c r="CB461" s="1103"/>
      <c r="CC461" s="1103"/>
      <c r="CD461" s="1103"/>
      <c r="CE461" s="1103"/>
      <c r="CF461" s="1103"/>
      <c r="CG461" s="1103"/>
      <c r="CH461" s="1103"/>
      <c r="CI461" s="1103"/>
      <c r="CJ461" s="1103"/>
      <c r="CK461" s="1103"/>
      <c r="CL461" s="1103"/>
      <c r="CM461" s="1103"/>
      <c r="CN461" s="1103"/>
      <c r="CO461" s="1103"/>
      <c r="CP461" s="1103"/>
      <c r="CQ461" s="1103"/>
      <c r="CR461" s="1103"/>
      <c r="CS461" s="1103"/>
      <c r="CT461" s="1103"/>
      <c r="CU461" s="1103"/>
      <c r="CV461" s="1103"/>
      <c r="CW461" s="1103"/>
      <c r="CX461" s="1103"/>
      <c r="CY461" s="1103"/>
      <c r="CZ461" s="1103"/>
      <c r="DA461" s="1103"/>
      <c r="DB461" s="1103"/>
      <c r="DC461" s="1103"/>
      <c r="DD461" s="1103"/>
      <c r="DE461" s="1103"/>
      <c r="DF461" s="1103"/>
      <c r="DG461" s="1103"/>
      <c r="DH461" s="1103"/>
      <c r="DI461" s="1103"/>
      <c r="DJ461" s="1103"/>
      <c r="DK461" s="1104"/>
      <c r="DL461" s="1103"/>
      <c r="DM461" s="1103"/>
      <c r="DN461" s="1103"/>
      <c r="DO461" s="1103"/>
      <c r="DP461" s="1103"/>
      <c r="DQ461" s="1103"/>
      <c r="DR461" s="1103"/>
      <c r="DS461" s="1103"/>
      <c r="DT461" s="1103"/>
      <c r="DU461" s="1103"/>
      <c r="DV461" s="1103"/>
      <c r="DW461" s="1103"/>
      <c r="DX461" s="1103"/>
      <c r="DY461" s="1103"/>
      <c r="DZ461" s="1103"/>
      <c r="EA461" s="1103"/>
      <c r="EB461" s="1103"/>
      <c r="EC461" s="1103"/>
      <c r="ED461" s="1103"/>
      <c r="EE461" s="1103"/>
      <c r="EF461" s="1103"/>
      <c r="EG461" s="1103"/>
      <c r="EH461" s="1103"/>
      <c r="EI461" s="1103"/>
      <c r="EJ461" s="1103"/>
      <c r="EK461" s="1103"/>
      <c r="EL461" s="1104"/>
      <c r="EM461" s="1103"/>
      <c r="EN461" s="1103"/>
      <c r="EO461" s="1103"/>
      <c r="EP461" s="1103"/>
      <c r="EQ461" s="1103"/>
      <c r="ER461" s="1103"/>
      <c r="ES461" s="1103"/>
      <c r="ET461" s="1103"/>
      <c r="EU461" s="1103"/>
      <c r="EV461" s="1103"/>
      <c r="EW461" s="1103"/>
      <c r="EX461" s="1103"/>
      <c r="EY461" s="1103"/>
      <c r="EZ461" s="1103"/>
      <c r="FA461" s="1103"/>
      <c r="FB461" s="1103"/>
      <c r="FC461" s="1103"/>
      <c r="FD461" s="1103"/>
      <c r="FE461" s="1103"/>
      <c r="FF461" s="1105"/>
      <c r="FG461" s="1103"/>
      <c r="FH461" s="1103"/>
      <c r="FI461" s="1103"/>
      <c r="FJ461" s="1103"/>
      <c r="FK461" s="1103"/>
      <c r="FL461" s="1103"/>
      <c r="FM461" s="1103"/>
      <c r="FN461" s="1103"/>
      <c r="FO461" s="1103"/>
      <c r="FP461" s="1103"/>
      <c r="FQ461" s="1106"/>
      <c r="FR461" s="1106"/>
      <c r="FS461" s="1103"/>
      <c r="FT461" s="1103"/>
      <c r="FU461" s="1103"/>
      <c r="FV461" s="1103"/>
      <c r="FW461" s="1103"/>
      <c r="FX461" s="1103"/>
      <c r="FY461" s="1103"/>
      <c r="FZ461" s="1103"/>
      <c r="GA461" s="1103"/>
      <c r="GB461" s="1103"/>
      <c r="GC461" s="1103"/>
      <c r="GD461" s="1107"/>
      <c r="GE461" s="1109"/>
      <c r="GF461" s="1107"/>
      <c r="GG461" s="1107"/>
      <c r="GH461" s="1108"/>
      <c r="GI461" s="1109"/>
      <c r="GJ461" s="1107"/>
      <c r="GK461" s="1107"/>
      <c r="GL461" s="1107"/>
      <c r="GM461" s="1107"/>
      <c r="GN461" s="1107"/>
      <c r="GO461" s="1107"/>
      <c r="GP461" s="1110"/>
      <c r="GQ461" s="1110"/>
      <c r="GR461" s="1110"/>
      <c r="GS461" s="1110"/>
      <c r="GT461" s="1110"/>
      <c r="GU461" s="1110"/>
      <c r="GV461" s="1110"/>
      <c r="GW461" s="1110"/>
      <c r="GX461" s="1110"/>
      <c r="GY461" s="1110"/>
      <c r="GZ461" s="1110"/>
      <c r="HA461" s="1110"/>
      <c r="HB461" s="1110"/>
      <c r="HC461" s="1110"/>
      <c r="HD461" s="1110"/>
      <c r="HE461" s="1110"/>
      <c r="HF461" s="1110"/>
      <c r="HG461" s="1110"/>
      <c r="HH461" s="1110"/>
      <c r="HI461" s="1110"/>
      <c r="HJ461" s="1110"/>
      <c r="HK461" s="1110"/>
      <c r="HL461" s="1110"/>
      <c r="HM461" s="1110"/>
      <c r="HN461" s="1110"/>
      <c r="HO461" s="1110"/>
      <c r="HP461" s="1110"/>
      <c r="HQ461" s="1110"/>
      <c r="HR461" s="1110"/>
      <c r="HS461" s="1110"/>
      <c r="HT461" s="1110"/>
      <c r="HU461" s="1110"/>
      <c r="HV461" s="1110"/>
      <c r="HW461" s="1110"/>
      <c r="HX461" s="1110"/>
      <c r="HY461" s="1110"/>
      <c r="HZ461" s="1110"/>
      <c r="IA461" s="1110"/>
      <c r="IB461" s="1110"/>
      <c r="IC461" s="1110"/>
      <c r="ID461" s="1109"/>
      <c r="IE461" s="1109"/>
      <c r="IF461" s="1110"/>
      <c r="IG461" s="1111"/>
      <c r="IH461" s="1110"/>
      <c r="II461" s="1110"/>
      <c r="IJ461" s="1110"/>
      <c r="IK461" s="1110"/>
      <c r="IL461" s="1110"/>
      <c r="IM461" s="1110"/>
      <c r="IN461" s="1110"/>
      <c r="IO461" s="1110"/>
      <c r="IP461" s="1110"/>
      <c r="IQ461" s="1110"/>
      <c r="IR461" s="1110"/>
      <c r="IS461" s="1110"/>
      <c r="IT461" s="1110"/>
      <c r="IU461" s="1110"/>
      <c r="IV461" s="1110"/>
      <c r="IW461" s="1110"/>
      <c r="IX461" s="1110"/>
      <c r="IY461" s="1110"/>
      <c r="IZ461" s="1110"/>
      <c r="JA461" s="1110"/>
      <c r="JB461" s="1110"/>
      <c r="JC461" s="1110"/>
      <c r="JD461" s="1110"/>
      <c r="JE461" s="1110"/>
      <c r="JF461" s="1110"/>
      <c r="JG461" s="1110"/>
      <c r="JH461" s="1110"/>
      <c r="JI461" s="1110"/>
      <c r="JJ461" s="1110"/>
      <c r="JK461" s="1112"/>
    </row>
    <row r="462" spans="1:274" ht="18.95" hidden="1" customHeight="1">
      <c r="A462" s="1113"/>
      <c r="B462" s="1114"/>
      <c r="C462" s="1115"/>
      <c r="D462" s="1115"/>
      <c r="E462" s="1116"/>
      <c r="F462" s="1116"/>
      <c r="G462" s="1116"/>
      <c r="H462" s="1115"/>
      <c r="I462" s="1117"/>
      <c r="J462" s="1117"/>
      <c r="K462" s="1118"/>
      <c r="L462" s="1118"/>
      <c r="M462" s="1118"/>
      <c r="N462" s="1119"/>
      <c r="O462" s="1120"/>
      <c r="P462" s="1121"/>
      <c r="Q462" s="1119"/>
      <c r="R462" s="1119"/>
      <c r="S462" s="1119"/>
      <c r="T462" s="1119"/>
      <c r="U462" s="1119"/>
      <c r="V462" s="1119"/>
      <c r="W462" s="1044"/>
      <c r="X462" s="1119"/>
      <c r="Y462" s="1122"/>
      <c r="Z462" s="1122"/>
      <c r="AA462" s="1103"/>
      <c r="AB462" s="1103"/>
      <c r="AC462" s="1103"/>
      <c r="AD462" s="1103"/>
      <c r="AE462" s="1103"/>
      <c r="AF462" s="1103"/>
      <c r="AG462" s="1103"/>
      <c r="AH462" s="1103"/>
      <c r="AI462" s="1103"/>
      <c r="AJ462" s="1103"/>
      <c r="AK462" s="1103"/>
      <c r="AL462" s="1103"/>
      <c r="AM462" s="1103"/>
      <c r="AN462" s="1104"/>
      <c r="AO462" s="1103"/>
      <c r="AP462" s="1103"/>
      <c r="AQ462" s="1103"/>
      <c r="AR462" s="1103"/>
      <c r="AS462" s="1103"/>
      <c r="AT462" s="1103"/>
      <c r="AU462" s="1103"/>
      <c r="AV462" s="1103"/>
      <c r="AW462" s="1103"/>
      <c r="AX462" s="1103"/>
      <c r="AY462" s="1103"/>
      <c r="AZ462" s="1103"/>
      <c r="BA462" s="1103"/>
      <c r="BB462" s="1103"/>
      <c r="BC462" s="1103"/>
      <c r="BD462" s="1103"/>
      <c r="BE462" s="1103"/>
      <c r="BF462" s="1103"/>
      <c r="BG462" s="1103"/>
      <c r="BH462" s="1103"/>
      <c r="BI462" s="1103"/>
      <c r="BJ462" s="1103"/>
      <c r="BK462" s="1103"/>
      <c r="BL462" s="1103"/>
      <c r="BM462" s="1103"/>
      <c r="BN462" s="1103"/>
      <c r="BO462" s="1103"/>
      <c r="BP462" s="1103"/>
      <c r="BQ462" s="1103"/>
      <c r="BR462" s="1103"/>
      <c r="BS462" s="1103"/>
      <c r="BT462" s="1103"/>
      <c r="BU462" s="1103"/>
      <c r="BV462" s="1103"/>
      <c r="BW462" s="1103"/>
      <c r="BX462" s="1103"/>
      <c r="BY462" s="1103"/>
      <c r="BZ462" s="1103"/>
      <c r="CA462" s="1103"/>
      <c r="CB462" s="1103"/>
      <c r="CC462" s="1103"/>
      <c r="CD462" s="1103"/>
      <c r="CE462" s="1103"/>
      <c r="CF462" s="1103"/>
      <c r="CG462" s="1103"/>
      <c r="CH462" s="1103"/>
      <c r="CI462" s="1103"/>
      <c r="CJ462" s="1103"/>
      <c r="CK462" s="1103"/>
      <c r="CL462" s="1103"/>
      <c r="CM462" s="1103"/>
      <c r="CN462" s="1103"/>
      <c r="CO462" s="1103"/>
      <c r="CP462" s="1103"/>
      <c r="CQ462" s="1103"/>
      <c r="CR462" s="1103"/>
      <c r="CS462" s="1103"/>
      <c r="CT462" s="1103"/>
      <c r="CU462" s="1103"/>
      <c r="CV462" s="1103"/>
      <c r="CW462" s="1103"/>
      <c r="CX462" s="1103"/>
      <c r="CY462" s="1103"/>
      <c r="CZ462" s="1103"/>
      <c r="DA462" s="1103"/>
      <c r="DB462" s="1103"/>
      <c r="DC462" s="1103"/>
      <c r="DD462" s="1103"/>
      <c r="DE462" s="1103"/>
      <c r="DF462" s="1103"/>
      <c r="DG462" s="1103"/>
      <c r="DH462" s="1103"/>
      <c r="DI462" s="1103"/>
      <c r="DJ462" s="1103"/>
      <c r="DK462" s="1104"/>
      <c r="DL462" s="1103"/>
      <c r="DM462" s="1103"/>
      <c r="DN462" s="1103"/>
      <c r="DO462" s="1103"/>
      <c r="DP462" s="1103"/>
      <c r="DQ462" s="1103"/>
      <c r="DR462" s="1103"/>
      <c r="DS462" s="1103"/>
      <c r="DT462" s="1103"/>
      <c r="DU462" s="1103"/>
      <c r="DV462" s="1103"/>
      <c r="DW462" s="1103"/>
      <c r="DX462" s="1103"/>
      <c r="DY462" s="1103"/>
      <c r="DZ462" s="1103"/>
      <c r="EA462" s="1103"/>
      <c r="EB462" s="1103"/>
      <c r="EC462" s="1103"/>
      <c r="ED462" s="1103"/>
      <c r="EE462" s="1103"/>
      <c r="EF462" s="1103"/>
      <c r="EG462" s="1103"/>
      <c r="EH462" s="1103"/>
      <c r="EI462" s="1103"/>
      <c r="EJ462" s="1103"/>
      <c r="EK462" s="1103"/>
      <c r="EL462" s="1104"/>
      <c r="EM462" s="1103"/>
      <c r="EN462" s="1103"/>
      <c r="EO462" s="1103"/>
      <c r="EP462" s="1103"/>
      <c r="EQ462" s="1103"/>
      <c r="ER462" s="1103"/>
      <c r="ES462" s="1103"/>
      <c r="ET462" s="1103"/>
      <c r="EU462" s="1103"/>
      <c r="EV462" s="1103"/>
      <c r="EW462" s="1103"/>
      <c r="EX462" s="1103"/>
      <c r="EY462" s="1103"/>
      <c r="EZ462" s="1103"/>
      <c r="FA462" s="1103"/>
      <c r="FB462" s="1103"/>
      <c r="FC462" s="1103"/>
      <c r="FD462" s="1103"/>
      <c r="FE462" s="1103"/>
      <c r="FF462" s="1105"/>
      <c r="FG462" s="1103"/>
      <c r="FH462" s="1103"/>
      <c r="FI462" s="1103"/>
      <c r="FJ462" s="1103"/>
      <c r="FK462" s="1103"/>
      <c r="FL462" s="1103"/>
      <c r="FM462" s="1103"/>
      <c r="FN462" s="1103"/>
      <c r="FO462" s="1103"/>
      <c r="FP462" s="1103"/>
      <c r="FQ462" s="1106"/>
      <c r="FR462" s="1106"/>
      <c r="FS462" s="1103"/>
      <c r="FT462" s="1103"/>
      <c r="FU462" s="1103"/>
      <c r="FV462" s="1103"/>
      <c r="FW462" s="1103"/>
      <c r="FX462" s="1103"/>
      <c r="FY462" s="1103"/>
      <c r="FZ462" s="1103"/>
      <c r="GA462" s="1103"/>
      <c r="GB462" s="1103"/>
      <c r="GC462" s="1103"/>
      <c r="GD462" s="1107"/>
      <c r="GE462" s="1109"/>
      <c r="GF462" s="1107"/>
      <c r="GG462" s="1107"/>
      <c r="GH462" s="1108"/>
      <c r="GI462" s="1109"/>
      <c r="GJ462" s="1107"/>
      <c r="GK462" s="1107"/>
      <c r="GL462" s="1107"/>
      <c r="GM462" s="1107"/>
      <c r="GN462" s="1107"/>
      <c r="GO462" s="1107"/>
      <c r="GP462" s="1110"/>
      <c r="GQ462" s="1110"/>
      <c r="GR462" s="1110"/>
      <c r="GS462" s="1110"/>
      <c r="GT462" s="1110"/>
      <c r="GU462" s="1110"/>
      <c r="GV462" s="1110"/>
      <c r="GW462" s="1110"/>
      <c r="GX462" s="1110"/>
      <c r="GY462" s="1110"/>
      <c r="GZ462" s="1110"/>
      <c r="HA462" s="1110"/>
      <c r="HB462" s="1110"/>
      <c r="HC462" s="1110"/>
      <c r="HD462" s="1110"/>
      <c r="HE462" s="1110"/>
      <c r="HF462" s="1110"/>
      <c r="HG462" s="1110"/>
      <c r="HH462" s="1110"/>
      <c r="HI462" s="1110"/>
      <c r="HJ462" s="1110"/>
      <c r="HK462" s="1110"/>
      <c r="HL462" s="1110"/>
      <c r="HM462" s="1110"/>
      <c r="HN462" s="1110"/>
      <c r="HO462" s="1110"/>
      <c r="HP462" s="1110"/>
      <c r="HQ462" s="1110"/>
      <c r="HR462" s="1110"/>
      <c r="HS462" s="1110"/>
      <c r="HT462" s="1110"/>
      <c r="HU462" s="1110"/>
      <c r="HV462" s="1110"/>
      <c r="HW462" s="1110"/>
      <c r="HX462" s="1110"/>
      <c r="HY462" s="1110"/>
      <c r="HZ462" s="1110"/>
      <c r="IA462" s="1110"/>
      <c r="IB462" s="1110"/>
      <c r="IC462" s="1110"/>
      <c r="ID462" s="1109"/>
      <c r="IE462" s="1109"/>
      <c r="IF462" s="1110"/>
      <c r="IG462" s="1111"/>
      <c r="IH462" s="1110"/>
      <c r="II462" s="1110"/>
      <c r="IJ462" s="1110"/>
      <c r="IK462" s="1110"/>
      <c r="IL462" s="1110"/>
      <c r="IM462" s="1110"/>
      <c r="IN462" s="1110"/>
      <c r="IO462" s="1110"/>
      <c r="IP462" s="1110"/>
      <c r="IQ462" s="1110"/>
      <c r="IR462" s="1110"/>
      <c r="IS462" s="1110"/>
      <c r="IT462" s="1110"/>
      <c r="IU462" s="1110"/>
      <c r="IV462" s="1110"/>
      <c r="IW462" s="1110"/>
      <c r="IX462" s="1110"/>
      <c r="IY462" s="1110"/>
      <c r="IZ462" s="1110"/>
      <c r="JA462" s="1110"/>
      <c r="JB462" s="1110"/>
      <c r="JC462" s="1110"/>
      <c r="JD462" s="1110"/>
      <c r="JE462" s="1110"/>
      <c r="JF462" s="1110"/>
      <c r="JG462" s="1110"/>
      <c r="JH462" s="1110"/>
      <c r="JI462" s="1110"/>
      <c r="JJ462" s="1110"/>
      <c r="JK462" s="1112"/>
    </row>
    <row r="463" spans="1:274" s="1151" customFormat="1" ht="18.95" hidden="1" customHeight="1">
      <c r="A463" s="1113"/>
      <c r="B463" s="1114"/>
      <c r="C463" s="1115"/>
      <c r="D463" s="1160"/>
      <c r="E463" s="1116"/>
      <c r="F463" s="1116"/>
      <c r="G463" s="1116"/>
      <c r="H463" s="1160"/>
      <c r="I463" s="1161"/>
      <c r="J463" s="1161"/>
      <c r="K463" s="1162"/>
      <c r="L463" s="1162"/>
      <c r="M463" s="1162"/>
      <c r="N463" s="1155"/>
      <c r="O463" s="1120"/>
      <c r="P463" s="1155"/>
      <c r="Q463" s="1155"/>
      <c r="R463" s="1155"/>
      <c r="S463" s="1155"/>
      <c r="T463" s="1155"/>
      <c r="U463" s="1155"/>
      <c r="V463" s="1155"/>
      <c r="W463" s="1044"/>
      <c r="X463" s="1155"/>
      <c r="Y463" s="1157"/>
      <c r="Z463" s="1157"/>
      <c r="AA463" s="1147"/>
      <c r="AB463" s="1147"/>
      <c r="AC463" s="1147"/>
      <c r="AD463" s="1147"/>
      <c r="AE463" s="1147"/>
      <c r="AF463" s="1147"/>
      <c r="AG463" s="1147"/>
      <c r="AH463" s="1147"/>
      <c r="AI463" s="1147"/>
      <c r="AJ463" s="1147"/>
      <c r="AK463" s="1147"/>
      <c r="AL463" s="1147"/>
      <c r="AM463" s="1103"/>
      <c r="AN463" s="1104"/>
      <c r="AO463" s="1147"/>
      <c r="AP463" s="1147"/>
      <c r="AQ463" s="1147"/>
      <c r="AR463" s="1147"/>
      <c r="AS463" s="1147"/>
      <c r="AT463" s="1147"/>
      <c r="AU463" s="1147"/>
      <c r="AV463" s="1147"/>
      <c r="AW463" s="1147"/>
      <c r="AX463" s="1147"/>
      <c r="AY463" s="1147"/>
      <c r="AZ463" s="1147"/>
      <c r="BA463" s="1103"/>
      <c r="BB463" s="1147"/>
      <c r="BC463" s="1147"/>
      <c r="BD463" s="1147"/>
      <c r="BE463" s="1147"/>
      <c r="BF463" s="1147"/>
      <c r="BG463" s="1147"/>
      <c r="BH463" s="1147"/>
      <c r="BI463" s="1147"/>
      <c r="BJ463" s="1147"/>
      <c r="BK463" s="1147"/>
      <c r="BL463" s="1147"/>
      <c r="BM463" s="1147"/>
      <c r="BN463" s="1147"/>
      <c r="BO463" s="1147"/>
      <c r="BP463" s="1147"/>
      <c r="BQ463" s="1147"/>
      <c r="BR463" s="1147"/>
      <c r="BS463" s="1147"/>
      <c r="BT463" s="1103"/>
      <c r="BU463" s="1147"/>
      <c r="BV463" s="1147"/>
      <c r="BW463" s="1147"/>
      <c r="BX463" s="1147"/>
      <c r="BY463" s="1147"/>
      <c r="BZ463" s="1147"/>
      <c r="CA463" s="1147"/>
      <c r="CB463" s="1147"/>
      <c r="CC463" s="1147"/>
      <c r="CD463" s="1147"/>
      <c r="CE463" s="1147"/>
      <c r="CF463" s="1103"/>
      <c r="CG463" s="1147"/>
      <c r="CH463" s="1147"/>
      <c r="CI463" s="1147"/>
      <c r="CJ463" s="1147"/>
      <c r="CK463" s="1147"/>
      <c r="CL463" s="1147"/>
      <c r="CM463" s="1147"/>
      <c r="CN463" s="1147"/>
      <c r="CO463" s="1147"/>
      <c r="CP463" s="1147"/>
      <c r="CQ463" s="1147"/>
      <c r="CR463" s="1147"/>
      <c r="CS463" s="1103"/>
      <c r="CT463" s="1147"/>
      <c r="CU463" s="1147"/>
      <c r="CV463" s="1147"/>
      <c r="CW463" s="1147"/>
      <c r="CX463" s="1147"/>
      <c r="CY463" s="1147"/>
      <c r="CZ463" s="1147"/>
      <c r="DA463" s="1147"/>
      <c r="DB463" s="1147"/>
      <c r="DC463" s="1103"/>
      <c r="DD463" s="1147"/>
      <c r="DE463" s="1147"/>
      <c r="DF463" s="1103"/>
      <c r="DG463" s="1147"/>
      <c r="DH463" s="1147"/>
      <c r="DI463" s="1147"/>
      <c r="DJ463" s="1147"/>
      <c r="DK463" s="1158"/>
      <c r="DL463" s="1147"/>
      <c r="DM463" s="1147"/>
      <c r="DN463" s="1147"/>
      <c r="DO463" s="1103"/>
      <c r="DP463" s="1147"/>
      <c r="DQ463" s="1147"/>
      <c r="DR463" s="1147"/>
      <c r="DS463" s="1147"/>
      <c r="DT463" s="1147"/>
      <c r="DU463" s="1147"/>
      <c r="DV463" s="1147"/>
      <c r="DW463" s="1147"/>
      <c r="DX463" s="1147"/>
      <c r="DY463" s="1147"/>
      <c r="DZ463" s="1147"/>
      <c r="EA463" s="1147"/>
      <c r="EB463" s="1147"/>
      <c r="EC463" s="1147"/>
      <c r="ED463" s="1147"/>
      <c r="EE463" s="1147"/>
      <c r="EF463" s="1147"/>
      <c r="EG463" s="1147"/>
      <c r="EH463" s="1147"/>
      <c r="EI463" s="1147"/>
      <c r="EJ463" s="1147"/>
      <c r="EK463" s="1147"/>
      <c r="EL463" s="1158"/>
      <c r="EM463" s="1147"/>
      <c r="EN463" s="1103"/>
      <c r="EO463" s="1103"/>
      <c r="EP463" s="1147"/>
      <c r="EQ463" s="1147"/>
      <c r="ER463" s="1147"/>
      <c r="ES463" s="1147"/>
      <c r="ET463" s="1147"/>
      <c r="EU463" s="1103"/>
      <c r="EV463" s="1147"/>
      <c r="EW463" s="1147"/>
      <c r="EX463" s="1103"/>
      <c r="EY463" s="1147"/>
      <c r="EZ463" s="1147"/>
      <c r="FA463" s="1147"/>
      <c r="FB463" s="1147"/>
      <c r="FC463" s="1147"/>
      <c r="FD463" s="1147"/>
      <c r="FE463" s="1147"/>
      <c r="FF463" s="1163"/>
      <c r="FG463" s="1147"/>
      <c r="FH463" s="1147"/>
      <c r="FI463" s="1147"/>
      <c r="FJ463" s="1103"/>
      <c r="FK463" s="1147"/>
      <c r="FL463" s="1147"/>
      <c r="FM463" s="1147"/>
      <c r="FN463" s="1147"/>
      <c r="FO463" s="1147"/>
      <c r="FP463" s="1147"/>
      <c r="FQ463" s="1106"/>
      <c r="FR463" s="1106"/>
      <c r="FS463" s="1147"/>
      <c r="FT463" s="1147"/>
      <c r="FU463" s="1147"/>
      <c r="FV463" s="1147"/>
      <c r="FW463" s="1147"/>
      <c r="FX463" s="1147"/>
      <c r="FY463" s="1147"/>
      <c r="FZ463" s="1147"/>
      <c r="GA463" s="1147"/>
      <c r="GB463" s="1147"/>
      <c r="GC463" s="1147"/>
      <c r="GD463" s="1148"/>
      <c r="GE463" s="1109"/>
      <c r="GF463" s="1148"/>
      <c r="GG463" s="1148"/>
      <c r="GH463" s="1149"/>
      <c r="GI463" s="1164"/>
      <c r="GJ463" s="1148"/>
      <c r="GK463" s="1148"/>
      <c r="GL463" s="1148"/>
      <c r="GM463" s="1148"/>
      <c r="GN463" s="1148"/>
      <c r="GO463" s="1148"/>
      <c r="GP463" s="1150"/>
      <c r="GQ463" s="1150"/>
      <c r="GR463" s="1150"/>
      <c r="GS463" s="1150"/>
      <c r="GT463" s="1150"/>
      <c r="GU463" s="1150"/>
      <c r="GV463" s="1150"/>
      <c r="GW463" s="1150"/>
      <c r="GX463" s="1150"/>
      <c r="GY463" s="1150"/>
      <c r="GZ463" s="1150"/>
      <c r="HA463" s="1150"/>
      <c r="HB463" s="1150"/>
      <c r="HC463" s="1150"/>
      <c r="HD463" s="1150"/>
      <c r="HE463" s="1150"/>
      <c r="HF463" s="1150"/>
      <c r="HG463" s="1150"/>
      <c r="HH463" s="1150"/>
      <c r="HI463" s="1150"/>
      <c r="HJ463" s="1150"/>
      <c r="HK463" s="1150"/>
      <c r="HL463" s="1150"/>
      <c r="HM463" s="1150"/>
      <c r="HN463" s="1150"/>
      <c r="HO463" s="1150"/>
      <c r="HP463" s="1150"/>
      <c r="HQ463" s="1150"/>
      <c r="HR463" s="1150"/>
      <c r="HS463" s="1150"/>
      <c r="HT463" s="1150"/>
      <c r="HU463" s="1150"/>
      <c r="HV463" s="1150"/>
      <c r="HW463" s="1150"/>
      <c r="HX463" s="1150"/>
      <c r="HY463" s="1150"/>
      <c r="HZ463" s="1150"/>
      <c r="IA463" s="1150"/>
      <c r="IB463" s="1150"/>
      <c r="IC463" s="1150"/>
      <c r="ID463" s="1165"/>
      <c r="IE463" s="1165"/>
      <c r="IF463" s="1150"/>
      <c r="IG463" s="1166"/>
      <c r="IH463" s="1150"/>
      <c r="II463" s="1150"/>
      <c r="IJ463" s="1150"/>
      <c r="IK463" s="1150"/>
      <c r="IL463" s="1150"/>
      <c r="IM463" s="1150"/>
      <c r="IN463" s="1150"/>
      <c r="IO463" s="1150"/>
      <c r="IP463" s="1150"/>
      <c r="IQ463" s="1150"/>
      <c r="IR463" s="1150"/>
      <c r="IS463" s="1150"/>
      <c r="IT463" s="1150"/>
      <c r="IU463" s="1150"/>
      <c r="IV463" s="1150"/>
      <c r="IW463" s="1150"/>
      <c r="IX463" s="1150"/>
      <c r="IY463" s="1150"/>
      <c r="IZ463" s="1150"/>
      <c r="JA463" s="1150"/>
      <c r="JB463" s="1150"/>
      <c r="JC463" s="1150"/>
      <c r="JD463" s="1150"/>
      <c r="JE463" s="1150"/>
      <c r="JF463" s="1150"/>
      <c r="JG463" s="1150"/>
      <c r="JH463" s="1150"/>
      <c r="JI463" s="1150"/>
      <c r="JJ463" s="1150"/>
      <c r="JK463" s="1112"/>
    </row>
    <row r="464" spans="1:274" s="1151" customFormat="1" ht="18.95" hidden="1" customHeight="1">
      <c r="A464" s="1113"/>
      <c r="B464" s="1114"/>
      <c r="C464" s="1115"/>
      <c r="D464" s="1160"/>
      <c r="E464" s="1116"/>
      <c r="F464" s="1116"/>
      <c r="G464" s="1116"/>
      <c r="H464" s="1160"/>
      <c r="I464" s="1161"/>
      <c r="J464" s="1161"/>
      <c r="K464" s="1162"/>
      <c r="L464" s="1162"/>
      <c r="M464" s="1162"/>
      <c r="N464" s="1155"/>
      <c r="O464" s="1120"/>
      <c r="P464" s="1154"/>
      <c r="Q464" s="1155"/>
      <c r="R464" s="1155"/>
      <c r="S464" s="1155"/>
      <c r="T464" s="1155"/>
      <c r="U464" s="1155"/>
      <c r="V464" s="1155"/>
      <c r="W464" s="1044"/>
      <c r="X464" s="1155"/>
      <c r="Y464" s="1157"/>
      <c r="Z464" s="1157"/>
      <c r="AA464" s="1147"/>
      <c r="AB464" s="1147"/>
      <c r="AC464" s="1147"/>
      <c r="AD464" s="1147"/>
      <c r="AE464" s="1147"/>
      <c r="AF464" s="1147"/>
      <c r="AG464" s="1147"/>
      <c r="AH464" s="1147"/>
      <c r="AI464" s="1147"/>
      <c r="AJ464" s="1147"/>
      <c r="AK464" s="1147"/>
      <c r="AL464" s="1147"/>
      <c r="AM464" s="1103"/>
      <c r="AN464" s="1104"/>
      <c r="AO464" s="1147"/>
      <c r="AP464" s="1147"/>
      <c r="AQ464" s="1147"/>
      <c r="AR464" s="1147"/>
      <c r="AS464" s="1147"/>
      <c r="AT464" s="1147"/>
      <c r="AU464" s="1147"/>
      <c r="AV464" s="1147"/>
      <c r="AW464" s="1147"/>
      <c r="AX464" s="1147"/>
      <c r="AY464" s="1147"/>
      <c r="AZ464" s="1147"/>
      <c r="BA464" s="1103"/>
      <c r="BB464" s="1147"/>
      <c r="BC464" s="1147"/>
      <c r="BD464" s="1147"/>
      <c r="BE464" s="1147"/>
      <c r="BF464" s="1147"/>
      <c r="BG464" s="1147"/>
      <c r="BH464" s="1147"/>
      <c r="BI464" s="1147"/>
      <c r="BJ464" s="1147"/>
      <c r="BK464" s="1147"/>
      <c r="BL464" s="1147"/>
      <c r="BM464" s="1147"/>
      <c r="BN464" s="1147"/>
      <c r="BO464" s="1147"/>
      <c r="BP464" s="1147"/>
      <c r="BQ464" s="1147"/>
      <c r="BR464" s="1147"/>
      <c r="BS464" s="1147"/>
      <c r="BT464" s="1103"/>
      <c r="BU464" s="1147"/>
      <c r="BV464" s="1147"/>
      <c r="BW464" s="1147"/>
      <c r="BX464" s="1147"/>
      <c r="BY464" s="1147"/>
      <c r="BZ464" s="1147"/>
      <c r="CA464" s="1147"/>
      <c r="CB464" s="1147"/>
      <c r="CC464" s="1147"/>
      <c r="CD464" s="1147"/>
      <c r="CE464" s="1147"/>
      <c r="CF464" s="1103"/>
      <c r="CG464" s="1147"/>
      <c r="CH464" s="1147"/>
      <c r="CI464" s="1147"/>
      <c r="CJ464" s="1147"/>
      <c r="CK464" s="1147"/>
      <c r="CL464" s="1147"/>
      <c r="CM464" s="1147"/>
      <c r="CN464" s="1147"/>
      <c r="CO464" s="1147"/>
      <c r="CP464" s="1147"/>
      <c r="CQ464" s="1147"/>
      <c r="CR464" s="1147"/>
      <c r="CS464" s="1103"/>
      <c r="CT464" s="1147"/>
      <c r="CU464" s="1147"/>
      <c r="CV464" s="1147"/>
      <c r="CW464" s="1147"/>
      <c r="CX464" s="1147"/>
      <c r="CY464" s="1147"/>
      <c r="CZ464" s="1147"/>
      <c r="DA464" s="1147"/>
      <c r="DB464" s="1147"/>
      <c r="DC464" s="1103"/>
      <c r="DD464" s="1147"/>
      <c r="DE464" s="1147"/>
      <c r="DF464" s="1103"/>
      <c r="DG464" s="1147"/>
      <c r="DH464" s="1147"/>
      <c r="DI464" s="1147"/>
      <c r="DJ464" s="1147"/>
      <c r="DK464" s="1158"/>
      <c r="DL464" s="1147"/>
      <c r="DM464" s="1147"/>
      <c r="DN464" s="1147"/>
      <c r="DO464" s="1103"/>
      <c r="DP464" s="1147"/>
      <c r="DQ464" s="1147"/>
      <c r="DR464" s="1147"/>
      <c r="DS464" s="1147"/>
      <c r="DT464" s="1147"/>
      <c r="DU464" s="1147"/>
      <c r="DV464" s="1147"/>
      <c r="DW464" s="1147"/>
      <c r="DX464" s="1147"/>
      <c r="DY464" s="1147"/>
      <c r="DZ464" s="1147"/>
      <c r="EA464" s="1147"/>
      <c r="EB464" s="1147"/>
      <c r="EC464" s="1147"/>
      <c r="ED464" s="1147"/>
      <c r="EE464" s="1147"/>
      <c r="EF464" s="1147"/>
      <c r="EG464" s="1147"/>
      <c r="EH464" s="1147"/>
      <c r="EI464" s="1147"/>
      <c r="EJ464" s="1147"/>
      <c r="EK464" s="1147"/>
      <c r="EL464" s="1158"/>
      <c r="EM464" s="1147"/>
      <c r="EN464" s="1103"/>
      <c r="EO464" s="1103"/>
      <c r="EP464" s="1147"/>
      <c r="EQ464" s="1147"/>
      <c r="ER464" s="1147"/>
      <c r="ES464" s="1147"/>
      <c r="ET464" s="1147"/>
      <c r="EU464" s="1103"/>
      <c r="EV464" s="1147"/>
      <c r="EW464" s="1147"/>
      <c r="EX464" s="1103"/>
      <c r="EY464" s="1147"/>
      <c r="EZ464" s="1147"/>
      <c r="FA464" s="1147"/>
      <c r="FB464" s="1147"/>
      <c r="FC464" s="1147"/>
      <c r="FD464" s="1147"/>
      <c r="FE464" s="1147"/>
      <c r="FF464" s="1163"/>
      <c r="FG464" s="1147"/>
      <c r="FH464" s="1147"/>
      <c r="FI464" s="1147"/>
      <c r="FJ464" s="1103"/>
      <c r="FK464" s="1147"/>
      <c r="FL464" s="1147"/>
      <c r="FM464" s="1147"/>
      <c r="FN464" s="1147"/>
      <c r="FO464" s="1147"/>
      <c r="FP464" s="1147"/>
      <c r="FQ464" s="1106"/>
      <c r="FR464" s="1106"/>
      <c r="FS464" s="1147"/>
      <c r="FT464" s="1147"/>
      <c r="FU464" s="1147"/>
      <c r="FV464" s="1147"/>
      <c r="FW464" s="1147"/>
      <c r="FX464" s="1147"/>
      <c r="FY464" s="1147"/>
      <c r="FZ464" s="1147"/>
      <c r="GA464" s="1147"/>
      <c r="GB464" s="1147"/>
      <c r="GC464" s="1147"/>
      <c r="GD464" s="1148"/>
      <c r="GE464" s="1109"/>
      <c r="GF464" s="1148"/>
      <c r="GG464" s="1148"/>
      <c r="GH464" s="1149"/>
      <c r="GI464" s="1164"/>
      <c r="GJ464" s="1148"/>
      <c r="GK464" s="1148"/>
      <c r="GL464" s="1148"/>
      <c r="GM464" s="1148"/>
      <c r="GN464" s="1148"/>
      <c r="GO464" s="1148"/>
      <c r="GP464" s="1150"/>
      <c r="GQ464" s="1150"/>
      <c r="GR464" s="1150"/>
      <c r="GS464" s="1150"/>
      <c r="GT464" s="1150"/>
      <c r="GU464" s="1150"/>
      <c r="GV464" s="1150"/>
      <c r="GW464" s="1150"/>
      <c r="GX464" s="1150"/>
      <c r="GY464" s="1150"/>
      <c r="GZ464" s="1150"/>
      <c r="HA464" s="1150"/>
      <c r="HB464" s="1150"/>
      <c r="HC464" s="1150"/>
      <c r="HD464" s="1150"/>
      <c r="HE464" s="1150"/>
      <c r="HF464" s="1150"/>
      <c r="HG464" s="1150"/>
      <c r="HH464" s="1150"/>
      <c r="HI464" s="1150"/>
      <c r="HJ464" s="1150"/>
      <c r="HK464" s="1150"/>
      <c r="HL464" s="1150"/>
      <c r="HM464" s="1150"/>
      <c r="HN464" s="1150"/>
      <c r="HO464" s="1150"/>
      <c r="HP464" s="1150"/>
      <c r="HQ464" s="1150"/>
      <c r="HR464" s="1150"/>
      <c r="HS464" s="1150"/>
      <c r="HT464" s="1150"/>
      <c r="HU464" s="1150"/>
      <c r="HV464" s="1150"/>
      <c r="HW464" s="1150"/>
      <c r="HX464" s="1150"/>
      <c r="HY464" s="1150"/>
      <c r="HZ464" s="1150"/>
      <c r="IA464" s="1150"/>
      <c r="IB464" s="1150"/>
      <c r="IC464" s="1150"/>
      <c r="ID464" s="1165"/>
      <c r="IE464" s="1165"/>
      <c r="IF464" s="1150"/>
      <c r="IG464" s="1166"/>
      <c r="IH464" s="1150"/>
      <c r="II464" s="1150"/>
      <c r="IJ464" s="1150"/>
      <c r="IK464" s="1150"/>
      <c r="IL464" s="1150"/>
      <c r="IM464" s="1150"/>
      <c r="IN464" s="1150"/>
      <c r="IO464" s="1150"/>
      <c r="IP464" s="1150"/>
      <c r="IQ464" s="1150"/>
      <c r="IR464" s="1150"/>
      <c r="IS464" s="1150"/>
      <c r="IT464" s="1150"/>
      <c r="IU464" s="1150"/>
      <c r="IV464" s="1150"/>
      <c r="IW464" s="1150"/>
      <c r="IX464" s="1150"/>
      <c r="IY464" s="1150"/>
      <c r="IZ464" s="1150"/>
      <c r="JA464" s="1150"/>
      <c r="JB464" s="1150"/>
      <c r="JC464" s="1150"/>
      <c r="JD464" s="1150"/>
      <c r="JE464" s="1150"/>
      <c r="JF464" s="1150"/>
      <c r="JG464" s="1150"/>
      <c r="JH464" s="1150"/>
      <c r="JI464" s="1150"/>
      <c r="JJ464" s="1150"/>
      <c r="JK464" s="1112"/>
    </row>
    <row r="465" spans="1:271" ht="18.95" hidden="1" customHeight="1">
      <c r="A465" s="1113"/>
      <c r="B465" s="1114"/>
      <c r="C465" s="1115"/>
      <c r="D465" s="1115"/>
      <c r="E465" s="1116"/>
      <c r="F465" s="1116"/>
      <c r="G465" s="1116"/>
      <c r="H465" s="1115"/>
      <c r="I465" s="1117"/>
      <c r="J465" s="1117"/>
      <c r="K465" s="1118"/>
      <c r="L465" s="1118"/>
      <c r="M465" s="1118"/>
      <c r="N465" s="1119"/>
      <c r="O465" s="1120"/>
      <c r="P465" s="1121"/>
      <c r="Q465" s="1119"/>
      <c r="R465" s="1119"/>
      <c r="S465" s="1119"/>
      <c r="T465" s="1119"/>
      <c r="U465" s="1119"/>
      <c r="V465" s="1119"/>
      <c r="W465" s="1044"/>
      <c r="X465" s="1119"/>
      <c r="Y465" s="1122"/>
      <c r="Z465" s="1122"/>
      <c r="AA465" s="1103"/>
      <c r="AB465" s="1103"/>
      <c r="AC465" s="1103"/>
      <c r="AD465" s="1103"/>
      <c r="AE465" s="1103"/>
      <c r="AF465" s="1103"/>
      <c r="AG465" s="1103"/>
      <c r="AH465" s="1103"/>
      <c r="AI465" s="1103"/>
      <c r="AJ465" s="1103"/>
      <c r="AK465" s="1103"/>
      <c r="AL465" s="1103"/>
      <c r="AM465" s="1103"/>
      <c r="AN465" s="1104"/>
      <c r="AO465" s="1103"/>
      <c r="AP465" s="1103"/>
      <c r="AQ465" s="1103"/>
      <c r="AR465" s="1103"/>
      <c r="AS465" s="1103"/>
      <c r="AT465" s="1103"/>
      <c r="AU465" s="1103"/>
      <c r="AV465" s="1103"/>
      <c r="AW465" s="1103"/>
      <c r="AX465" s="1103"/>
      <c r="AY465" s="1103"/>
      <c r="AZ465" s="1103"/>
      <c r="BA465" s="1103"/>
      <c r="BB465" s="1103"/>
      <c r="BC465" s="1103"/>
      <c r="BD465" s="1103"/>
      <c r="BE465" s="1103"/>
      <c r="BF465" s="1103"/>
      <c r="BG465" s="1103"/>
      <c r="BH465" s="1103"/>
      <c r="BI465" s="1103"/>
      <c r="BJ465" s="1103"/>
      <c r="BK465" s="1103"/>
      <c r="BL465" s="1103"/>
      <c r="BM465" s="1103"/>
      <c r="BN465" s="1103"/>
      <c r="BO465" s="1103"/>
      <c r="BP465" s="1103"/>
      <c r="BQ465" s="1103"/>
      <c r="BR465" s="1103"/>
      <c r="BS465" s="1103"/>
      <c r="BT465" s="1103"/>
      <c r="BU465" s="1103"/>
      <c r="BV465" s="1103"/>
      <c r="BW465" s="1103"/>
      <c r="BX465" s="1103"/>
      <c r="BY465" s="1103"/>
      <c r="BZ465" s="1103"/>
      <c r="CA465" s="1103"/>
      <c r="CB465" s="1103"/>
      <c r="CC465" s="1103"/>
      <c r="CD465" s="1103"/>
      <c r="CE465" s="1103"/>
      <c r="CF465" s="1103"/>
      <c r="CG465" s="1103"/>
      <c r="CH465" s="1103"/>
      <c r="CI465" s="1103"/>
      <c r="CJ465" s="1103"/>
      <c r="CK465" s="1103"/>
      <c r="CL465" s="1103"/>
      <c r="CM465" s="1103"/>
      <c r="CN465" s="1103"/>
      <c r="CO465" s="1103"/>
      <c r="CP465" s="1103"/>
      <c r="CQ465" s="1103"/>
      <c r="CR465" s="1103"/>
      <c r="CS465" s="1103"/>
      <c r="CT465" s="1103"/>
      <c r="CU465" s="1103"/>
      <c r="CV465" s="1103"/>
      <c r="CW465" s="1103"/>
      <c r="CX465" s="1103"/>
      <c r="CY465" s="1103"/>
      <c r="CZ465" s="1103"/>
      <c r="DA465" s="1103"/>
      <c r="DB465" s="1103"/>
      <c r="DC465" s="1103"/>
      <c r="DD465" s="1103"/>
      <c r="DE465" s="1103"/>
      <c r="DF465" s="1103"/>
      <c r="DG465" s="1103"/>
      <c r="DH465" s="1103"/>
      <c r="DI465" s="1103"/>
      <c r="DJ465" s="1103"/>
      <c r="DK465" s="1104"/>
      <c r="DL465" s="1103"/>
      <c r="DM465" s="1103"/>
      <c r="DN465" s="1103"/>
      <c r="DO465" s="1103"/>
      <c r="DP465" s="1103"/>
      <c r="DQ465" s="1103"/>
      <c r="DR465" s="1103"/>
      <c r="DS465" s="1103"/>
      <c r="DT465" s="1103"/>
      <c r="DU465" s="1103"/>
      <c r="DV465" s="1103"/>
      <c r="DW465" s="1103"/>
      <c r="DX465" s="1103"/>
      <c r="DY465" s="1103"/>
      <c r="DZ465" s="1103"/>
      <c r="EA465" s="1103"/>
      <c r="EB465" s="1103"/>
      <c r="EC465" s="1103"/>
      <c r="ED465" s="1103"/>
      <c r="EE465" s="1103"/>
      <c r="EF465" s="1103"/>
      <c r="EG465" s="1103"/>
      <c r="EH465" s="1103"/>
      <c r="EI465" s="1103"/>
      <c r="EJ465" s="1103"/>
      <c r="EK465" s="1103"/>
      <c r="EL465" s="1104"/>
      <c r="EM465" s="1103"/>
      <c r="EN465" s="1103"/>
      <c r="EO465" s="1103"/>
      <c r="EP465" s="1103"/>
      <c r="EQ465" s="1103"/>
      <c r="ER465" s="1103"/>
      <c r="ES465" s="1103"/>
      <c r="ET465" s="1103"/>
      <c r="EU465" s="1103"/>
      <c r="EV465" s="1103"/>
      <c r="EW465" s="1103"/>
      <c r="EX465" s="1103"/>
      <c r="EY465" s="1103"/>
      <c r="EZ465" s="1103"/>
      <c r="FA465" s="1103"/>
      <c r="FB465" s="1103"/>
      <c r="FC465" s="1103"/>
      <c r="FD465" s="1103"/>
      <c r="FE465" s="1103"/>
      <c r="FF465" s="1105"/>
      <c r="FG465" s="1103"/>
      <c r="FH465" s="1103"/>
      <c r="FI465" s="1103"/>
      <c r="FJ465" s="1103"/>
      <c r="FK465" s="1103"/>
      <c r="FL465" s="1103"/>
      <c r="FM465" s="1103"/>
      <c r="FN465" s="1103"/>
      <c r="FO465" s="1103"/>
      <c r="FP465" s="1103"/>
      <c r="FQ465" s="1106"/>
      <c r="FR465" s="1106"/>
      <c r="FS465" s="1103"/>
      <c r="FT465" s="1103"/>
      <c r="FU465" s="1103"/>
      <c r="FV465" s="1103"/>
      <c r="FW465" s="1103"/>
      <c r="FX465" s="1103"/>
      <c r="FY465" s="1103"/>
      <c r="FZ465" s="1103"/>
      <c r="GA465" s="1103"/>
      <c r="GB465" s="1103"/>
      <c r="GC465" s="1103"/>
      <c r="GD465" s="1107"/>
      <c r="GE465" s="1109"/>
      <c r="GF465" s="1107"/>
      <c r="GG465" s="1107"/>
      <c r="GH465" s="1108"/>
      <c r="GI465" s="1109"/>
      <c r="GJ465" s="1107"/>
      <c r="GK465" s="1107"/>
      <c r="GL465" s="1107"/>
      <c r="GM465" s="1107"/>
      <c r="GN465" s="1107"/>
      <c r="GO465" s="1107"/>
      <c r="GP465" s="1110"/>
      <c r="GQ465" s="1110"/>
      <c r="GR465" s="1110"/>
      <c r="GS465" s="1110"/>
      <c r="GT465" s="1110"/>
      <c r="GU465" s="1110"/>
      <c r="GV465" s="1110"/>
      <c r="GW465" s="1110"/>
      <c r="GX465" s="1110"/>
      <c r="GY465" s="1110"/>
      <c r="GZ465" s="1110"/>
      <c r="HA465" s="1110"/>
      <c r="HB465" s="1110"/>
      <c r="HC465" s="1110"/>
      <c r="HD465" s="1110"/>
      <c r="HE465" s="1110"/>
      <c r="HF465" s="1110"/>
      <c r="HG465" s="1110"/>
      <c r="HH465" s="1110"/>
      <c r="HI465" s="1110"/>
      <c r="HJ465" s="1110"/>
      <c r="HK465" s="1110"/>
      <c r="HL465" s="1110"/>
      <c r="HM465" s="1110"/>
      <c r="HN465" s="1110"/>
      <c r="HO465" s="1110"/>
      <c r="HP465" s="1110"/>
      <c r="HQ465" s="1110"/>
      <c r="HR465" s="1110"/>
      <c r="HS465" s="1110"/>
      <c r="HT465" s="1110"/>
      <c r="HU465" s="1110"/>
      <c r="HV465" s="1110"/>
      <c r="HW465" s="1110"/>
      <c r="HX465" s="1110"/>
      <c r="HY465" s="1110"/>
      <c r="HZ465" s="1110"/>
      <c r="IA465" s="1110"/>
      <c r="IB465" s="1110"/>
      <c r="IC465" s="1110"/>
      <c r="ID465" s="1109"/>
      <c r="IE465" s="1109"/>
      <c r="IF465" s="1110"/>
      <c r="IG465" s="1111"/>
      <c r="IH465" s="1110"/>
      <c r="II465" s="1110"/>
      <c r="IJ465" s="1110"/>
      <c r="IK465" s="1110"/>
      <c r="IL465" s="1110"/>
      <c r="IM465" s="1110"/>
      <c r="IN465" s="1110"/>
      <c r="IO465" s="1110"/>
      <c r="IP465" s="1110"/>
      <c r="IQ465" s="1110"/>
      <c r="IR465" s="1110"/>
      <c r="IS465" s="1110"/>
      <c r="IT465" s="1110"/>
      <c r="IU465" s="1110"/>
      <c r="IV465" s="1110"/>
      <c r="IW465" s="1110"/>
      <c r="IX465" s="1110"/>
      <c r="IY465" s="1110"/>
      <c r="IZ465" s="1110"/>
      <c r="JA465" s="1110"/>
      <c r="JB465" s="1110"/>
      <c r="JC465" s="1110"/>
      <c r="JD465" s="1110"/>
      <c r="JE465" s="1110"/>
      <c r="JF465" s="1110"/>
      <c r="JG465" s="1110"/>
      <c r="JH465" s="1110"/>
      <c r="JI465" s="1110"/>
      <c r="JJ465" s="1110"/>
      <c r="JK465" s="1112"/>
    </row>
    <row r="466" spans="1:271" ht="18.95" hidden="1" customHeight="1">
      <c r="A466" s="1113"/>
      <c r="B466" s="1114"/>
      <c r="C466" s="1115"/>
      <c r="D466" s="1115"/>
      <c r="E466" s="1116"/>
      <c r="F466" s="1116"/>
      <c r="G466" s="1116"/>
      <c r="H466" s="1115"/>
      <c r="I466" s="1117"/>
      <c r="J466" s="1117"/>
      <c r="K466" s="1118"/>
      <c r="L466" s="1118"/>
      <c r="M466" s="1118"/>
      <c r="N466" s="1119"/>
      <c r="O466" s="1120"/>
      <c r="P466" s="1121"/>
      <c r="Q466" s="1119"/>
      <c r="R466" s="1119"/>
      <c r="S466" s="1119"/>
      <c r="T466" s="1119"/>
      <c r="U466" s="1119"/>
      <c r="V466" s="1119"/>
      <c r="W466" s="1044"/>
      <c r="X466" s="1119"/>
      <c r="Y466" s="1122"/>
      <c r="Z466" s="1122"/>
      <c r="AA466" s="1103"/>
      <c r="AB466" s="1103"/>
      <c r="AC466" s="1103"/>
      <c r="AD466" s="1103"/>
      <c r="AE466" s="1103"/>
      <c r="AF466" s="1103"/>
      <c r="AG466" s="1103"/>
      <c r="AH466" s="1103"/>
      <c r="AI466" s="1103"/>
      <c r="AJ466" s="1103"/>
      <c r="AK466" s="1103"/>
      <c r="AL466" s="1103"/>
      <c r="AM466" s="1103"/>
      <c r="AN466" s="1104"/>
      <c r="AO466" s="1103"/>
      <c r="AP466" s="1103"/>
      <c r="AQ466" s="1103"/>
      <c r="AR466" s="1103"/>
      <c r="AS466" s="1103"/>
      <c r="AT466" s="1103"/>
      <c r="AU466" s="1103"/>
      <c r="AV466" s="1103"/>
      <c r="AW466" s="1103"/>
      <c r="AX466" s="1103"/>
      <c r="AY466" s="1103"/>
      <c r="AZ466" s="1103"/>
      <c r="BA466" s="1103"/>
      <c r="BB466" s="1103"/>
      <c r="BC466" s="1103"/>
      <c r="BD466" s="1103"/>
      <c r="BE466" s="1103"/>
      <c r="BF466" s="1103"/>
      <c r="BG466" s="1103"/>
      <c r="BH466" s="1103"/>
      <c r="BI466" s="1103"/>
      <c r="BJ466" s="1103"/>
      <c r="BK466" s="1103"/>
      <c r="BL466" s="1103"/>
      <c r="BM466" s="1103"/>
      <c r="BN466" s="1103"/>
      <c r="BO466" s="1103"/>
      <c r="BP466" s="1103"/>
      <c r="BQ466" s="1103"/>
      <c r="BR466" s="1103"/>
      <c r="BS466" s="1103"/>
      <c r="BT466" s="1103"/>
      <c r="BU466" s="1103"/>
      <c r="BV466" s="1103"/>
      <c r="BW466" s="1103"/>
      <c r="BX466" s="1103"/>
      <c r="BY466" s="1103"/>
      <c r="BZ466" s="1103"/>
      <c r="CA466" s="1103"/>
      <c r="CB466" s="1103"/>
      <c r="CC466" s="1103"/>
      <c r="CD466" s="1103"/>
      <c r="CE466" s="1103"/>
      <c r="CF466" s="1103"/>
      <c r="CG466" s="1103"/>
      <c r="CH466" s="1103"/>
      <c r="CI466" s="1103"/>
      <c r="CJ466" s="1103"/>
      <c r="CK466" s="1103"/>
      <c r="CL466" s="1103"/>
      <c r="CM466" s="1103"/>
      <c r="CN466" s="1103"/>
      <c r="CO466" s="1103"/>
      <c r="CP466" s="1103"/>
      <c r="CQ466" s="1103"/>
      <c r="CR466" s="1103"/>
      <c r="CS466" s="1103"/>
      <c r="CT466" s="1103"/>
      <c r="CU466" s="1103"/>
      <c r="CV466" s="1103"/>
      <c r="CW466" s="1103"/>
      <c r="CX466" s="1103"/>
      <c r="CY466" s="1103"/>
      <c r="CZ466" s="1103"/>
      <c r="DA466" s="1103"/>
      <c r="DB466" s="1103"/>
      <c r="DC466" s="1103"/>
      <c r="DD466" s="1103"/>
      <c r="DE466" s="1103"/>
      <c r="DF466" s="1103"/>
      <c r="DG466" s="1103"/>
      <c r="DH466" s="1103"/>
      <c r="DI466" s="1103"/>
      <c r="DJ466" s="1103"/>
      <c r="DK466" s="1104"/>
      <c r="DL466" s="1103"/>
      <c r="DM466" s="1103"/>
      <c r="DN466" s="1103"/>
      <c r="DO466" s="1103"/>
      <c r="DP466" s="1103"/>
      <c r="DQ466" s="1103"/>
      <c r="DR466" s="1103"/>
      <c r="DS466" s="1103"/>
      <c r="DT466" s="1103"/>
      <c r="DU466" s="1103"/>
      <c r="DV466" s="1103"/>
      <c r="DW466" s="1103"/>
      <c r="DX466" s="1103"/>
      <c r="DY466" s="1103"/>
      <c r="DZ466" s="1103"/>
      <c r="EA466" s="1103"/>
      <c r="EB466" s="1103"/>
      <c r="EC466" s="1103"/>
      <c r="ED466" s="1103"/>
      <c r="EE466" s="1103"/>
      <c r="EF466" s="1103"/>
      <c r="EG466" s="1103"/>
      <c r="EH466" s="1103"/>
      <c r="EI466" s="1103"/>
      <c r="EJ466" s="1103"/>
      <c r="EK466" s="1103"/>
      <c r="EL466" s="1104"/>
      <c r="EM466" s="1103"/>
      <c r="EN466" s="1103"/>
      <c r="EO466" s="1103"/>
      <c r="EP466" s="1103"/>
      <c r="EQ466" s="1103"/>
      <c r="ER466" s="1103"/>
      <c r="ES466" s="1103"/>
      <c r="ET466" s="1103"/>
      <c r="EU466" s="1103"/>
      <c r="EV466" s="1103"/>
      <c r="EW466" s="1103"/>
      <c r="EX466" s="1103"/>
      <c r="EY466" s="1103"/>
      <c r="EZ466" s="1103"/>
      <c r="FA466" s="1103"/>
      <c r="FB466" s="1103"/>
      <c r="FC466" s="1103"/>
      <c r="FD466" s="1103"/>
      <c r="FE466" s="1103"/>
      <c r="FF466" s="1105"/>
      <c r="FG466" s="1103"/>
      <c r="FH466" s="1103"/>
      <c r="FI466" s="1103"/>
      <c r="FJ466" s="1103"/>
      <c r="FK466" s="1103"/>
      <c r="FL466" s="1103"/>
      <c r="FM466" s="1103"/>
      <c r="FN466" s="1103"/>
      <c r="FO466" s="1103"/>
      <c r="FP466" s="1103"/>
      <c r="FQ466" s="1106"/>
      <c r="FR466" s="1106"/>
      <c r="FS466" s="1103"/>
      <c r="FT466" s="1103"/>
      <c r="FU466" s="1103"/>
      <c r="FV466" s="1103"/>
      <c r="FW466" s="1103"/>
      <c r="FX466" s="1103"/>
      <c r="FY466" s="1103"/>
      <c r="FZ466" s="1103"/>
      <c r="GA466" s="1103"/>
      <c r="GB466" s="1103"/>
      <c r="GC466" s="1103"/>
      <c r="GD466" s="1107"/>
      <c r="GE466" s="1109"/>
      <c r="GF466" s="1107"/>
      <c r="GG466" s="1107"/>
      <c r="GH466" s="1108"/>
      <c r="GI466" s="1109"/>
      <c r="GJ466" s="1107"/>
      <c r="GK466" s="1107"/>
      <c r="GL466" s="1107"/>
      <c r="GM466" s="1107"/>
      <c r="GN466" s="1107"/>
      <c r="GO466" s="1107"/>
      <c r="GP466" s="1110"/>
      <c r="GQ466" s="1110"/>
      <c r="GR466" s="1110"/>
      <c r="GS466" s="1110"/>
      <c r="GT466" s="1110"/>
      <c r="GU466" s="1110"/>
      <c r="GV466" s="1110"/>
      <c r="GW466" s="1110"/>
      <c r="GX466" s="1110"/>
      <c r="GY466" s="1110"/>
      <c r="GZ466" s="1110"/>
      <c r="HA466" s="1110"/>
      <c r="HB466" s="1110"/>
      <c r="HC466" s="1110"/>
      <c r="HD466" s="1110"/>
      <c r="HE466" s="1110"/>
      <c r="HF466" s="1110"/>
      <c r="HG466" s="1110"/>
      <c r="HH466" s="1110"/>
      <c r="HI466" s="1110"/>
      <c r="HJ466" s="1110"/>
      <c r="HK466" s="1110"/>
      <c r="HL466" s="1110"/>
      <c r="HM466" s="1110"/>
      <c r="HN466" s="1110"/>
      <c r="HO466" s="1110"/>
      <c r="HP466" s="1110"/>
      <c r="HQ466" s="1110"/>
      <c r="HR466" s="1110"/>
      <c r="HS466" s="1110"/>
      <c r="HT466" s="1110"/>
      <c r="HU466" s="1110"/>
      <c r="HV466" s="1110"/>
      <c r="HW466" s="1110"/>
      <c r="HX466" s="1110"/>
      <c r="HY466" s="1110"/>
      <c r="HZ466" s="1110"/>
      <c r="IA466" s="1110"/>
      <c r="IB466" s="1110"/>
      <c r="IC466" s="1110"/>
      <c r="ID466" s="1109"/>
      <c r="IE466" s="1109"/>
      <c r="IF466" s="1110"/>
      <c r="IG466" s="1111"/>
      <c r="IH466" s="1110"/>
      <c r="II466" s="1110"/>
      <c r="IJ466" s="1110"/>
      <c r="IK466" s="1110"/>
      <c r="IL466" s="1110"/>
      <c r="IM466" s="1110"/>
      <c r="IN466" s="1110"/>
      <c r="IO466" s="1110"/>
      <c r="IP466" s="1110"/>
      <c r="IQ466" s="1110"/>
      <c r="IR466" s="1110"/>
      <c r="IS466" s="1110"/>
      <c r="IT466" s="1110"/>
      <c r="IU466" s="1110"/>
      <c r="IV466" s="1110"/>
      <c r="IW466" s="1110"/>
      <c r="IX466" s="1110"/>
      <c r="IY466" s="1110"/>
      <c r="IZ466" s="1110"/>
      <c r="JA466" s="1110"/>
      <c r="JB466" s="1110"/>
      <c r="JC466" s="1110"/>
      <c r="JD466" s="1110"/>
      <c r="JE466" s="1110"/>
      <c r="JF466" s="1110"/>
      <c r="JG466" s="1110"/>
      <c r="JH466" s="1110"/>
      <c r="JI466" s="1110"/>
      <c r="JJ466" s="1110"/>
      <c r="JK466" s="1146"/>
    </row>
    <row r="467" spans="1:271" ht="18.95" hidden="1" customHeight="1">
      <c r="A467" s="1113"/>
      <c r="B467" s="1114"/>
      <c r="C467" s="1115"/>
      <c r="D467" s="1115"/>
      <c r="E467" s="1116"/>
      <c r="F467" s="1116"/>
      <c r="G467" s="1116"/>
      <c r="H467" s="1115"/>
      <c r="I467" s="1117"/>
      <c r="J467" s="1117"/>
      <c r="K467" s="1118"/>
      <c r="L467" s="1118"/>
      <c r="M467" s="1118"/>
      <c r="N467" s="1119"/>
      <c r="O467" s="1120"/>
      <c r="P467" s="1121"/>
      <c r="Q467" s="1119"/>
      <c r="R467" s="1119"/>
      <c r="S467" s="1119"/>
      <c r="T467" s="1119"/>
      <c r="U467" s="1119"/>
      <c r="V467" s="1119"/>
      <c r="W467" s="1044"/>
      <c r="X467" s="1119"/>
      <c r="Y467" s="1122"/>
      <c r="Z467" s="1122"/>
      <c r="AA467" s="1103"/>
      <c r="AB467" s="1103"/>
      <c r="AC467" s="1103"/>
      <c r="AD467" s="1103"/>
      <c r="AE467" s="1103"/>
      <c r="AF467" s="1103"/>
      <c r="AG467" s="1103"/>
      <c r="AH467" s="1103"/>
      <c r="AI467" s="1103"/>
      <c r="AJ467" s="1103"/>
      <c r="AK467" s="1103"/>
      <c r="AL467" s="1103"/>
      <c r="AM467" s="1103"/>
      <c r="AN467" s="1104"/>
      <c r="AO467" s="1103"/>
      <c r="AP467" s="1103"/>
      <c r="AQ467" s="1103"/>
      <c r="AR467" s="1103"/>
      <c r="AS467" s="1103"/>
      <c r="AT467" s="1103"/>
      <c r="AU467" s="1103"/>
      <c r="AV467" s="1103"/>
      <c r="AW467" s="1103"/>
      <c r="AX467" s="1103"/>
      <c r="AY467" s="1103"/>
      <c r="AZ467" s="1103"/>
      <c r="BA467" s="1103"/>
      <c r="BB467" s="1103"/>
      <c r="BC467" s="1103"/>
      <c r="BD467" s="1103"/>
      <c r="BE467" s="1103"/>
      <c r="BF467" s="1103"/>
      <c r="BG467" s="1103"/>
      <c r="BH467" s="1103"/>
      <c r="BI467" s="1103"/>
      <c r="BJ467" s="1103"/>
      <c r="BK467" s="1103"/>
      <c r="BL467" s="1103"/>
      <c r="BM467" s="1103"/>
      <c r="BN467" s="1103"/>
      <c r="BO467" s="1103"/>
      <c r="BP467" s="1103"/>
      <c r="BQ467" s="1103"/>
      <c r="BR467" s="1103"/>
      <c r="BS467" s="1103"/>
      <c r="BT467" s="1103"/>
      <c r="BU467" s="1103"/>
      <c r="BV467" s="1103"/>
      <c r="BW467" s="1103"/>
      <c r="BX467" s="1103"/>
      <c r="BY467" s="1103"/>
      <c r="BZ467" s="1103"/>
      <c r="CA467" s="1103"/>
      <c r="CB467" s="1103"/>
      <c r="CC467" s="1103"/>
      <c r="CD467" s="1103"/>
      <c r="CE467" s="1103"/>
      <c r="CF467" s="1103"/>
      <c r="CG467" s="1103"/>
      <c r="CH467" s="1103"/>
      <c r="CI467" s="1103"/>
      <c r="CJ467" s="1103"/>
      <c r="CK467" s="1103"/>
      <c r="CL467" s="1103"/>
      <c r="CM467" s="1103"/>
      <c r="CN467" s="1103"/>
      <c r="CO467" s="1103"/>
      <c r="CP467" s="1103"/>
      <c r="CQ467" s="1103"/>
      <c r="CR467" s="1103"/>
      <c r="CS467" s="1103"/>
      <c r="CT467" s="1103"/>
      <c r="CU467" s="1103"/>
      <c r="CV467" s="1103"/>
      <c r="CW467" s="1103"/>
      <c r="CX467" s="1103"/>
      <c r="CY467" s="1103"/>
      <c r="CZ467" s="1103"/>
      <c r="DA467" s="1103"/>
      <c r="DB467" s="1103"/>
      <c r="DC467" s="1103"/>
      <c r="DD467" s="1103"/>
      <c r="DE467" s="1103"/>
      <c r="DF467" s="1103"/>
      <c r="DG467" s="1103"/>
      <c r="DH467" s="1103"/>
      <c r="DI467" s="1103"/>
      <c r="DJ467" s="1103"/>
      <c r="DK467" s="1104"/>
      <c r="DL467" s="1103"/>
      <c r="DM467" s="1103"/>
      <c r="DN467" s="1103"/>
      <c r="DO467" s="1103"/>
      <c r="DP467" s="1103"/>
      <c r="DQ467" s="1103"/>
      <c r="DR467" s="1103"/>
      <c r="DS467" s="1103"/>
      <c r="DT467" s="1103"/>
      <c r="DU467" s="1103"/>
      <c r="DV467" s="1103"/>
      <c r="DW467" s="1103"/>
      <c r="DX467" s="1103"/>
      <c r="DY467" s="1103"/>
      <c r="DZ467" s="1103"/>
      <c r="EA467" s="1103"/>
      <c r="EB467" s="1103"/>
      <c r="EC467" s="1103"/>
      <c r="ED467" s="1103"/>
      <c r="EE467" s="1103"/>
      <c r="EF467" s="1103"/>
      <c r="EG467" s="1103"/>
      <c r="EH467" s="1103"/>
      <c r="EI467" s="1103"/>
      <c r="EJ467" s="1103"/>
      <c r="EK467" s="1103"/>
      <c r="EL467" s="1104"/>
      <c r="EM467" s="1103"/>
      <c r="EN467" s="1103"/>
      <c r="EO467" s="1103"/>
      <c r="EP467" s="1103"/>
      <c r="EQ467" s="1103"/>
      <c r="ER467" s="1103"/>
      <c r="ES467" s="1103"/>
      <c r="ET467" s="1103"/>
      <c r="EU467" s="1103"/>
      <c r="EV467" s="1103"/>
      <c r="EW467" s="1103"/>
      <c r="EX467" s="1103"/>
      <c r="EY467" s="1103"/>
      <c r="EZ467" s="1103"/>
      <c r="FA467" s="1103"/>
      <c r="FB467" s="1103"/>
      <c r="FC467" s="1103"/>
      <c r="FD467" s="1103"/>
      <c r="FE467" s="1103"/>
      <c r="FF467" s="1105"/>
      <c r="FG467" s="1103"/>
      <c r="FH467" s="1103"/>
      <c r="FI467" s="1103"/>
      <c r="FJ467" s="1103"/>
      <c r="FK467" s="1103"/>
      <c r="FL467" s="1103"/>
      <c r="FM467" s="1103"/>
      <c r="FN467" s="1103"/>
      <c r="FO467" s="1103"/>
      <c r="FP467" s="1103"/>
      <c r="FQ467" s="1106"/>
      <c r="FR467" s="1106"/>
      <c r="FS467" s="1103"/>
      <c r="FT467" s="1103"/>
      <c r="FU467" s="1103"/>
      <c r="FV467" s="1103"/>
      <c r="FW467" s="1103"/>
      <c r="FX467" s="1103"/>
      <c r="FY467" s="1103"/>
      <c r="FZ467" s="1103"/>
      <c r="GA467" s="1103"/>
      <c r="GB467" s="1103"/>
      <c r="GC467" s="1103"/>
      <c r="GD467" s="1107"/>
      <c r="GE467" s="1109"/>
      <c r="GF467" s="1107"/>
      <c r="GG467" s="1107"/>
      <c r="GH467" s="1108"/>
      <c r="GI467" s="1109"/>
      <c r="GJ467" s="1107"/>
      <c r="GK467" s="1107"/>
      <c r="GL467" s="1107"/>
      <c r="GM467" s="1107"/>
      <c r="GN467" s="1107"/>
      <c r="GO467" s="1107"/>
      <c r="GP467" s="1110"/>
      <c r="GQ467" s="1110"/>
      <c r="GR467" s="1110"/>
      <c r="GS467" s="1110"/>
      <c r="GT467" s="1110"/>
      <c r="GU467" s="1110"/>
      <c r="GV467" s="1110"/>
      <c r="GW467" s="1110"/>
      <c r="GX467" s="1110"/>
      <c r="GY467" s="1110"/>
      <c r="GZ467" s="1110"/>
      <c r="HA467" s="1110"/>
      <c r="HB467" s="1110"/>
      <c r="HC467" s="1110"/>
      <c r="HD467" s="1110"/>
      <c r="HE467" s="1110"/>
      <c r="HF467" s="1110"/>
      <c r="HG467" s="1110"/>
      <c r="HH467" s="1110"/>
      <c r="HI467" s="1110"/>
      <c r="HJ467" s="1110"/>
      <c r="HK467" s="1110"/>
      <c r="HL467" s="1110"/>
      <c r="HM467" s="1110"/>
      <c r="HN467" s="1110"/>
      <c r="HO467" s="1110"/>
      <c r="HP467" s="1110"/>
      <c r="HQ467" s="1110"/>
      <c r="HR467" s="1110"/>
      <c r="HS467" s="1110"/>
      <c r="HT467" s="1110"/>
      <c r="HU467" s="1110"/>
      <c r="HV467" s="1110"/>
      <c r="HW467" s="1110"/>
      <c r="HX467" s="1110"/>
      <c r="HY467" s="1110"/>
      <c r="HZ467" s="1110"/>
      <c r="IA467" s="1110"/>
      <c r="IB467" s="1110"/>
      <c r="IC467" s="1110"/>
      <c r="ID467" s="1109"/>
      <c r="IE467" s="1109"/>
      <c r="IF467" s="1110"/>
      <c r="IG467" s="1111"/>
      <c r="IH467" s="1110"/>
      <c r="II467" s="1110"/>
      <c r="IJ467" s="1110"/>
      <c r="IK467" s="1110"/>
      <c r="IL467" s="1110"/>
      <c r="IM467" s="1110"/>
      <c r="IN467" s="1110"/>
      <c r="IO467" s="1110"/>
      <c r="IP467" s="1110"/>
      <c r="IQ467" s="1110"/>
      <c r="IR467" s="1110"/>
      <c r="IS467" s="1110"/>
      <c r="IT467" s="1110"/>
      <c r="IU467" s="1110"/>
      <c r="IV467" s="1110"/>
      <c r="IW467" s="1110"/>
      <c r="IX467" s="1110"/>
      <c r="IY467" s="1110"/>
      <c r="IZ467" s="1110"/>
      <c r="JA467" s="1110"/>
      <c r="JB467" s="1110"/>
      <c r="JC467" s="1110"/>
      <c r="JD467" s="1110"/>
      <c r="JE467" s="1110"/>
      <c r="JF467" s="1110"/>
      <c r="JG467" s="1110"/>
      <c r="JH467" s="1110"/>
      <c r="JI467" s="1110"/>
      <c r="JJ467" s="1110"/>
      <c r="JK467" s="1112"/>
    </row>
    <row r="468" spans="1:271" ht="18.95" hidden="1" customHeight="1">
      <c r="A468" s="1113"/>
      <c r="B468" s="1114"/>
      <c r="C468" s="1115"/>
      <c r="D468" s="1115"/>
      <c r="E468" s="1116"/>
      <c r="F468" s="1116"/>
      <c r="G468" s="1116"/>
      <c r="H468" s="1115"/>
      <c r="I468" s="1117"/>
      <c r="J468" s="1117"/>
      <c r="K468" s="1118"/>
      <c r="L468" s="1118"/>
      <c r="M468" s="1118"/>
      <c r="N468" s="1119"/>
      <c r="O468" s="1120"/>
      <c r="P468" s="1121"/>
      <c r="Q468" s="1119"/>
      <c r="R468" s="1119"/>
      <c r="S468" s="1119"/>
      <c r="T468" s="1119"/>
      <c r="U468" s="1119"/>
      <c r="V468" s="1119"/>
      <c r="W468" s="1044"/>
      <c r="X468" s="1119"/>
      <c r="Y468" s="1122"/>
      <c r="Z468" s="1122"/>
      <c r="AA468" s="1103"/>
      <c r="AB468" s="1103"/>
      <c r="AC468" s="1103"/>
      <c r="AD468" s="1103"/>
      <c r="AE468" s="1103"/>
      <c r="AF468" s="1103"/>
      <c r="AG468" s="1103"/>
      <c r="AH468" s="1103"/>
      <c r="AI468" s="1103"/>
      <c r="AJ468" s="1103"/>
      <c r="AK468" s="1103"/>
      <c r="AL468" s="1103"/>
      <c r="AM468" s="1103"/>
      <c r="AN468" s="1104"/>
      <c r="AO468" s="1103"/>
      <c r="AP468" s="1103"/>
      <c r="AQ468" s="1103"/>
      <c r="AR468" s="1103"/>
      <c r="AS468" s="1103"/>
      <c r="AT468" s="1103"/>
      <c r="AU468" s="1103"/>
      <c r="AV468" s="1103"/>
      <c r="AW468" s="1103"/>
      <c r="AX468" s="1103"/>
      <c r="AY468" s="1103"/>
      <c r="AZ468" s="1103"/>
      <c r="BA468" s="1103"/>
      <c r="BB468" s="1103"/>
      <c r="BC468" s="1103"/>
      <c r="BD468" s="1103"/>
      <c r="BE468" s="1103"/>
      <c r="BF468" s="1103"/>
      <c r="BG468" s="1103"/>
      <c r="BH468" s="1103"/>
      <c r="BI468" s="1103"/>
      <c r="BJ468" s="1103"/>
      <c r="BK468" s="1103"/>
      <c r="BL468" s="1103"/>
      <c r="BM468" s="1103"/>
      <c r="BN468" s="1103"/>
      <c r="BO468" s="1103"/>
      <c r="BP468" s="1103"/>
      <c r="BQ468" s="1103"/>
      <c r="BR468" s="1103"/>
      <c r="BS468" s="1103"/>
      <c r="BT468" s="1103"/>
      <c r="BU468" s="1103"/>
      <c r="BV468" s="1103"/>
      <c r="BW468" s="1103"/>
      <c r="BX468" s="1103"/>
      <c r="BY468" s="1103"/>
      <c r="BZ468" s="1103"/>
      <c r="CA468" s="1103"/>
      <c r="CB468" s="1103"/>
      <c r="CC468" s="1103"/>
      <c r="CD468" s="1103"/>
      <c r="CE468" s="1103"/>
      <c r="CF468" s="1103"/>
      <c r="CG468" s="1103"/>
      <c r="CH468" s="1103"/>
      <c r="CI468" s="1103"/>
      <c r="CJ468" s="1103"/>
      <c r="CK468" s="1103"/>
      <c r="CL468" s="1103"/>
      <c r="CM468" s="1103"/>
      <c r="CN468" s="1103"/>
      <c r="CO468" s="1103"/>
      <c r="CP468" s="1103"/>
      <c r="CQ468" s="1103"/>
      <c r="CR468" s="1103"/>
      <c r="CS468" s="1103"/>
      <c r="CT468" s="1103"/>
      <c r="CU468" s="1103"/>
      <c r="CV468" s="1103"/>
      <c r="CW468" s="1103"/>
      <c r="CX468" s="1103"/>
      <c r="CY468" s="1103"/>
      <c r="CZ468" s="1103"/>
      <c r="DA468" s="1103"/>
      <c r="DB468" s="1103"/>
      <c r="DC468" s="1103"/>
      <c r="DD468" s="1103"/>
      <c r="DE468" s="1103"/>
      <c r="DF468" s="1103"/>
      <c r="DG468" s="1103"/>
      <c r="DH468" s="1103"/>
      <c r="DI468" s="1103"/>
      <c r="DJ468" s="1103"/>
      <c r="DK468" s="1104"/>
      <c r="DL468" s="1103"/>
      <c r="DM468" s="1103"/>
      <c r="DN468" s="1103"/>
      <c r="DO468" s="1103"/>
      <c r="DP468" s="1103"/>
      <c r="DQ468" s="1103"/>
      <c r="DR468" s="1103"/>
      <c r="DS468" s="1103"/>
      <c r="DT468" s="1103"/>
      <c r="DU468" s="1103"/>
      <c r="DV468" s="1103"/>
      <c r="DW468" s="1103"/>
      <c r="DX468" s="1103"/>
      <c r="DY468" s="1103"/>
      <c r="DZ468" s="1103"/>
      <c r="EA468" s="1103"/>
      <c r="EB468" s="1103"/>
      <c r="EC468" s="1103"/>
      <c r="ED468" s="1103"/>
      <c r="EE468" s="1103"/>
      <c r="EF468" s="1103"/>
      <c r="EG468" s="1103"/>
      <c r="EH468" s="1103"/>
      <c r="EI468" s="1103"/>
      <c r="EJ468" s="1103"/>
      <c r="EK468" s="1103"/>
      <c r="EL468" s="1104"/>
      <c r="EM468" s="1103"/>
      <c r="EN468" s="1103"/>
      <c r="EO468" s="1103"/>
      <c r="EP468" s="1103"/>
      <c r="EQ468" s="1103"/>
      <c r="ER468" s="1103"/>
      <c r="ES468" s="1103"/>
      <c r="ET468" s="1103"/>
      <c r="EU468" s="1103"/>
      <c r="EV468" s="1103"/>
      <c r="EW468" s="1103"/>
      <c r="EX468" s="1103"/>
      <c r="EY468" s="1103"/>
      <c r="EZ468" s="1103"/>
      <c r="FA468" s="1103"/>
      <c r="FB468" s="1103"/>
      <c r="FC468" s="1103"/>
      <c r="FD468" s="1103"/>
      <c r="FE468" s="1103"/>
      <c r="FF468" s="1105"/>
      <c r="FG468" s="1103"/>
      <c r="FH468" s="1103"/>
      <c r="FI468" s="1103"/>
      <c r="FJ468" s="1103"/>
      <c r="FK468" s="1103"/>
      <c r="FL468" s="1103"/>
      <c r="FM468" s="1103"/>
      <c r="FN468" s="1103"/>
      <c r="FO468" s="1103"/>
      <c r="FP468" s="1103"/>
      <c r="FQ468" s="1106"/>
      <c r="FR468" s="1106"/>
      <c r="FS468" s="1103"/>
      <c r="FT468" s="1103"/>
      <c r="FU468" s="1103"/>
      <c r="FV468" s="1103"/>
      <c r="FW468" s="1103"/>
      <c r="FX468" s="1103"/>
      <c r="FY468" s="1103"/>
      <c r="FZ468" s="1103"/>
      <c r="GA468" s="1103"/>
      <c r="GB468" s="1103"/>
      <c r="GC468" s="1103"/>
      <c r="GD468" s="1107"/>
      <c r="GE468" s="1107"/>
      <c r="GF468" s="1107"/>
      <c r="GG468" s="1107"/>
      <c r="GH468" s="1108"/>
      <c r="GI468" s="1109"/>
      <c r="GJ468" s="1107"/>
      <c r="GK468" s="1107"/>
      <c r="GL468" s="1107"/>
      <c r="GM468" s="1107"/>
      <c r="GN468" s="1107"/>
      <c r="GO468" s="1107"/>
      <c r="GP468" s="1110"/>
      <c r="GQ468" s="1110"/>
      <c r="GR468" s="1110"/>
      <c r="GS468" s="1110"/>
      <c r="GT468" s="1110"/>
      <c r="GU468" s="1110"/>
      <c r="GV468" s="1110"/>
      <c r="GW468" s="1110"/>
      <c r="GX468" s="1110"/>
      <c r="GY468" s="1110"/>
      <c r="GZ468" s="1110"/>
      <c r="HA468" s="1110"/>
      <c r="HB468" s="1110"/>
      <c r="HC468" s="1110"/>
      <c r="HD468" s="1110"/>
      <c r="HE468" s="1110"/>
      <c r="HF468" s="1110"/>
      <c r="HG468" s="1110"/>
      <c r="HH468" s="1110"/>
      <c r="HI468" s="1110"/>
      <c r="HJ468" s="1110"/>
      <c r="HK468" s="1110"/>
      <c r="HL468" s="1110"/>
      <c r="HM468" s="1110"/>
      <c r="HN468" s="1110"/>
      <c r="HO468" s="1110"/>
      <c r="HP468" s="1110"/>
      <c r="HQ468" s="1110"/>
      <c r="HR468" s="1110"/>
      <c r="HS468" s="1110"/>
      <c r="HT468" s="1110"/>
      <c r="HU468" s="1110"/>
      <c r="HV468" s="1110"/>
      <c r="HW468" s="1110"/>
      <c r="HX468" s="1110"/>
      <c r="HY468" s="1110"/>
      <c r="HZ468" s="1110"/>
      <c r="IA468" s="1110"/>
      <c r="IB468" s="1110"/>
      <c r="IC468" s="1110"/>
      <c r="ID468" s="1109"/>
      <c r="IE468" s="1109"/>
      <c r="IF468" s="1110"/>
      <c r="IG468" s="1111"/>
      <c r="IH468" s="1110"/>
      <c r="II468" s="1110"/>
      <c r="IJ468" s="1110"/>
      <c r="IK468" s="1110"/>
      <c r="IL468" s="1110"/>
      <c r="IM468" s="1110"/>
      <c r="IN468" s="1110"/>
      <c r="IO468" s="1110"/>
      <c r="IP468" s="1110"/>
      <c r="IQ468" s="1110"/>
      <c r="IR468" s="1110"/>
      <c r="IS468" s="1110"/>
      <c r="IT468" s="1110"/>
      <c r="IU468" s="1110"/>
      <c r="IV468" s="1110"/>
      <c r="IW468" s="1110"/>
      <c r="IX468" s="1110"/>
      <c r="IY468" s="1110"/>
      <c r="IZ468" s="1110"/>
      <c r="JA468" s="1110"/>
      <c r="JB468" s="1110"/>
      <c r="JC468" s="1110"/>
      <c r="JD468" s="1110"/>
      <c r="JE468" s="1110"/>
      <c r="JF468" s="1110"/>
      <c r="JG468" s="1110"/>
      <c r="JH468" s="1110"/>
      <c r="JI468" s="1110"/>
      <c r="JJ468" s="1110"/>
      <c r="JK468" s="1112"/>
    </row>
    <row r="469" spans="1:271" ht="18.95" hidden="1" customHeight="1">
      <c r="A469" s="1113"/>
      <c r="B469" s="1114"/>
      <c r="C469" s="1115"/>
      <c r="D469" s="1115"/>
      <c r="E469" s="1116"/>
      <c r="F469" s="1116"/>
      <c r="G469" s="1116"/>
      <c r="H469" s="1115"/>
      <c r="I469" s="1117"/>
      <c r="J469" s="1117"/>
      <c r="K469" s="1118"/>
      <c r="L469" s="1118"/>
      <c r="M469" s="1118"/>
      <c r="N469" s="1119"/>
      <c r="O469" s="1120"/>
      <c r="P469" s="1121"/>
      <c r="Q469" s="1119"/>
      <c r="R469" s="1119"/>
      <c r="S469" s="1119"/>
      <c r="T469" s="1119"/>
      <c r="U469" s="1119"/>
      <c r="V469" s="1119"/>
      <c r="W469" s="1044"/>
      <c r="X469" s="1119"/>
      <c r="Y469" s="1122"/>
      <c r="Z469" s="1122"/>
      <c r="AA469" s="1103"/>
      <c r="AB469" s="1103"/>
      <c r="AC469" s="1103"/>
      <c r="AD469" s="1103"/>
      <c r="AE469" s="1103"/>
      <c r="AF469" s="1103"/>
      <c r="AG469" s="1103"/>
      <c r="AH469" s="1103"/>
      <c r="AI469" s="1103"/>
      <c r="AJ469" s="1103"/>
      <c r="AK469" s="1103"/>
      <c r="AL469" s="1103"/>
      <c r="AM469" s="1103"/>
      <c r="AN469" s="1104"/>
      <c r="AO469" s="1103"/>
      <c r="AP469" s="1103"/>
      <c r="AQ469" s="1103"/>
      <c r="AR469" s="1103"/>
      <c r="AS469" s="1103"/>
      <c r="AT469" s="1103"/>
      <c r="AU469" s="1103"/>
      <c r="AV469" s="1103"/>
      <c r="AW469" s="1103"/>
      <c r="AX469" s="1103"/>
      <c r="AY469" s="1103"/>
      <c r="AZ469" s="1103"/>
      <c r="BA469" s="1103"/>
      <c r="BB469" s="1103"/>
      <c r="BC469" s="1103"/>
      <c r="BD469" s="1103"/>
      <c r="BE469" s="1103"/>
      <c r="BF469" s="1103"/>
      <c r="BG469" s="1103"/>
      <c r="BH469" s="1103"/>
      <c r="BI469" s="1103"/>
      <c r="BJ469" s="1103"/>
      <c r="BK469" s="1103"/>
      <c r="BL469" s="1103"/>
      <c r="BM469" s="1103"/>
      <c r="BN469" s="1103"/>
      <c r="BO469" s="1103"/>
      <c r="BP469" s="1103"/>
      <c r="BQ469" s="1103"/>
      <c r="BR469" s="1103"/>
      <c r="BS469" s="1103"/>
      <c r="BT469" s="1103"/>
      <c r="BU469" s="1103"/>
      <c r="BV469" s="1103"/>
      <c r="BW469" s="1103"/>
      <c r="BX469" s="1103"/>
      <c r="BY469" s="1103"/>
      <c r="BZ469" s="1103"/>
      <c r="CA469" s="1103"/>
      <c r="CB469" s="1103"/>
      <c r="CC469" s="1103"/>
      <c r="CD469" s="1103"/>
      <c r="CE469" s="1103"/>
      <c r="CF469" s="1103"/>
      <c r="CG469" s="1103"/>
      <c r="CH469" s="1103"/>
      <c r="CI469" s="1103"/>
      <c r="CJ469" s="1103"/>
      <c r="CK469" s="1103"/>
      <c r="CL469" s="1103"/>
      <c r="CM469" s="1103"/>
      <c r="CN469" s="1103"/>
      <c r="CO469" s="1103"/>
      <c r="CP469" s="1103"/>
      <c r="CQ469" s="1103"/>
      <c r="CR469" s="1103"/>
      <c r="CS469" s="1103"/>
      <c r="CT469" s="1103"/>
      <c r="CU469" s="1103"/>
      <c r="CV469" s="1103"/>
      <c r="CW469" s="1103"/>
      <c r="CX469" s="1103"/>
      <c r="CY469" s="1103"/>
      <c r="CZ469" s="1103"/>
      <c r="DA469" s="1103"/>
      <c r="DB469" s="1103"/>
      <c r="DC469" s="1103"/>
      <c r="DD469" s="1103"/>
      <c r="DE469" s="1103"/>
      <c r="DF469" s="1103"/>
      <c r="DG469" s="1103"/>
      <c r="DH469" s="1103"/>
      <c r="DI469" s="1103"/>
      <c r="DJ469" s="1103"/>
      <c r="DK469" s="1104"/>
      <c r="DL469" s="1103"/>
      <c r="DM469" s="1103"/>
      <c r="DN469" s="1103"/>
      <c r="DO469" s="1103"/>
      <c r="DP469" s="1103"/>
      <c r="DQ469" s="1103"/>
      <c r="DR469" s="1103"/>
      <c r="DS469" s="1103"/>
      <c r="DT469" s="1103"/>
      <c r="DU469" s="1103"/>
      <c r="DV469" s="1103"/>
      <c r="DW469" s="1103"/>
      <c r="DX469" s="1103"/>
      <c r="DY469" s="1103"/>
      <c r="DZ469" s="1103"/>
      <c r="EA469" s="1103"/>
      <c r="EB469" s="1103"/>
      <c r="EC469" s="1103"/>
      <c r="ED469" s="1103"/>
      <c r="EE469" s="1103"/>
      <c r="EF469" s="1103"/>
      <c r="EG469" s="1103"/>
      <c r="EH469" s="1103"/>
      <c r="EI469" s="1103"/>
      <c r="EJ469" s="1103"/>
      <c r="EK469" s="1103"/>
      <c r="EL469" s="1104"/>
      <c r="EM469" s="1103"/>
      <c r="EN469" s="1103"/>
      <c r="EO469" s="1103"/>
      <c r="EP469" s="1103"/>
      <c r="EQ469" s="1103"/>
      <c r="ER469" s="1103"/>
      <c r="ES469" s="1103"/>
      <c r="ET469" s="1103"/>
      <c r="EU469" s="1103"/>
      <c r="EV469" s="1103"/>
      <c r="EW469" s="1103"/>
      <c r="EX469" s="1103"/>
      <c r="EY469" s="1103"/>
      <c r="EZ469" s="1103"/>
      <c r="FA469" s="1103"/>
      <c r="FB469" s="1103"/>
      <c r="FC469" s="1103"/>
      <c r="FD469" s="1103"/>
      <c r="FE469" s="1103"/>
      <c r="FF469" s="1105"/>
      <c r="FG469" s="1103"/>
      <c r="FH469" s="1103"/>
      <c r="FI469" s="1103"/>
      <c r="FJ469" s="1103"/>
      <c r="FK469" s="1103"/>
      <c r="FL469" s="1103"/>
      <c r="FM469" s="1103"/>
      <c r="FN469" s="1103"/>
      <c r="FO469" s="1103"/>
      <c r="FP469" s="1103"/>
      <c r="FQ469" s="1106"/>
      <c r="FR469" s="1106"/>
      <c r="FS469" s="1103"/>
      <c r="FT469" s="1103"/>
      <c r="FU469" s="1103"/>
      <c r="FV469" s="1103"/>
      <c r="FW469" s="1103"/>
      <c r="FX469" s="1103"/>
      <c r="FY469" s="1103"/>
      <c r="FZ469" s="1103"/>
      <c r="GA469" s="1103"/>
      <c r="GB469" s="1103"/>
      <c r="GC469" s="1103"/>
      <c r="GD469" s="1107"/>
      <c r="GE469" s="1107"/>
      <c r="GF469" s="1107"/>
      <c r="GG469" s="1107"/>
      <c r="GH469" s="1108"/>
      <c r="GI469" s="1109"/>
      <c r="GJ469" s="1107"/>
      <c r="GK469" s="1107"/>
      <c r="GL469" s="1107"/>
      <c r="GM469" s="1107"/>
      <c r="GN469" s="1107"/>
      <c r="GO469" s="1107"/>
      <c r="GP469" s="1110"/>
      <c r="GQ469" s="1110"/>
      <c r="GR469" s="1110"/>
      <c r="GS469" s="1110"/>
      <c r="GT469" s="1110"/>
      <c r="GU469" s="1110"/>
      <c r="GV469" s="1110"/>
      <c r="GW469" s="1110"/>
      <c r="GX469" s="1110"/>
      <c r="GY469" s="1110"/>
      <c r="GZ469" s="1110"/>
      <c r="HA469" s="1110"/>
      <c r="HB469" s="1110"/>
      <c r="HC469" s="1110"/>
      <c r="HD469" s="1110"/>
      <c r="HE469" s="1110"/>
      <c r="HF469" s="1110"/>
      <c r="HG469" s="1110"/>
      <c r="HH469" s="1110"/>
      <c r="HI469" s="1110"/>
      <c r="HJ469" s="1110"/>
      <c r="HK469" s="1110"/>
      <c r="HL469" s="1110"/>
      <c r="HM469" s="1110"/>
      <c r="HN469" s="1110"/>
      <c r="HO469" s="1110"/>
      <c r="HP469" s="1110"/>
      <c r="HQ469" s="1110"/>
      <c r="HR469" s="1110"/>
      <c r="HS469" s="1110"/>
      <c r="HT469" s="1110"/>
      <c r="HU469" s="1110"/>
      <c r="HV469" s="1110"/>
      <c r="HW469" s="1110"/>
      <c r="HX469" s="1110"/>
      <c r="HY469" s="1110"/>
      <c r="HZ469" s="1110"/>
      <c r="IA469" s="1110"/>
      <c r="IB469" s="1110"/>
      <c r="IC469" s="1110"/>
      <c r="ID469" s="1109"/>
      <c r="IE469" s="1109"/>
      <c r="IF469" s="1110"/>
      <c r="IG469" s="1111"/>
      <c r="IH469" s="1110"/>
      <c r="II469" s="1110"/>
      <c r="IJ469" s="1110"/>
      <c r="IK469" s="1110"/>
      <c r="IL469" s="1110"/>
      <c r="IM469" s="1110"/>
      <c r="IN469" s="1110"/>
      <c r="IO469" s="1110"/>
      <c r="IP469" s="1110"/>
      <c r="IQ469" s="1110"/>
      <c r="IR469" s="1110"/>
      <c r="IS469" s="1110"/>
      <c r="IT469" s="1110"/>
      <c r="IU469" s="1110"/>
      <c r="IV469" s="1110"/>
      <c r="IW469" s="1110"/>
      <c r="IX469" s="1110"/>
      <c r="IY469" s="1110"/>
      <c r="IZ469" s="1110"/>
      <c r="JA469" s="1110"/>
      <c r="JB469" s="1110"/>
      <c r="JC469" s="1110"/>
      <c r="JD469" s="1110"/>
      <c r="JE469" s="1110"/>
      <c r="JF469" s="1110"/>
      <c r="JG469" s="1110"/>
      <c r="JH469" s="1110"/>
      <c r="JI469" s="1110"/>
      <c r="JJ469" s="1110"/>
      <c r="JK469" s="1112"/>
    </row>
    <row r="470" spans="1:271" s="1151" customFormat="1" ht="18.95" hidden="1" customHeight="1">
      <c r="A470" s="1152"/>
      <c r="B470" s="1159"/>
      <c r="C470" s="1115"/>
      <c r="D470" s="1160"/>
      <c r="E470" s="1116"/>
      <c r="F470" s="1116"/>
      <c r="G470" s="1116"/>
      <c r="H470" s="1160"/>
      <c r="I470" s="1161"/>
      <c r="J470" s="1161"/>
      <c r="K470" s="1162"/>
      <c r="L470" s="1162"/>
      <c r="M470" s="1162"/>
      <c r="N470" s="1155"/>
      <c r="O470" s="1153"/>
      <c r="P470" s="1154"/>
      <c r="Q470" s="1155"/>
      <c r="R470" s="1155"/>
      <c r="S470" s="1155"/>
      <c r="T470" s="1155"/>
      <c r="U470" s="1155"/>
      <c r="V470" s="1155"/>
      <c r="W470" s="1156"/>
      <c r="X470" s="1155"/>
      <c r="Y470" s="1157"/>
      <c r="Z470" s="1157"/>
      <c r="AA470" s="1147"/>
      <c r="AB470" s="1147"/>
      <c r="AC470" s="1147"/>
      <c r="AD470" s="1147"/>
      <c r="AE470" s="1147"/>
      <c r="AF470" s="1147"/>
      <c r="AG470" s="1147"/>
      <c r="AH470" s="1147"/>
      <c r="AI470" s="1147"/>
      <c r="AJ470" s="1147"/>
      <c r="AK470" s="1147"/>
      <c r="AL470" s="1147"/>
      <c r="AM470" s="1147"/>
      <c r="AN470" s="1158"/>
      <c r="AO470" s="1147"/>
      <c r="AP470" s="1147"/>
      <c r="AQ470" s="1147"/>
      <c r="AR470" s="1147"/>
      <c r="AS470" s="1147"/>
      <c r="AT470" s="1147"/>
      <c r="AU470" s="1147"/>
      <c r="AV470" s="1147"/>
      <c r="AW470" s="1147"/>
      <c r="AX470" s="1147"/>
      <c r="AY470" s="1147"/>
      <c r="AZ470" s="1147"/>
      <c r="BA470" s="1147"/>
      <c r="BB470" s="1147"/>
      <c r="BC470" s="1147"/>
      <c r="BD470" s="1147"/>
      <c r="BE470" s="1147"/>
      <c r="BF470" s="1147"/>
      <c r="BG470" s="1147"/>
      <c r="BH470" s="1147"/>
      <c r="BI470" s="1147"/>
      <c r="BJ470" s="1147"/>
      <c r="BK470" s="1147"/>
      <c r="BL470" s="1147"/>
      <c r="BM470" s="1147"/>
      <c r="BN470" s="1147"/>
      <c r="BO470" s="1147"/>
      <c r="BP470" s="1147"/>
      <c r="BQ470" s="1147"/>
      <c r="BR470" s="1147"/>
      <c r="BS470" s="1147"/>
      <c r="BT470" s="1147"/>
      <c r="BU470" s="1147"/>
      <c r="BV470" s="1147"/>
      <c r="BW470" s="1147"/>
      <c r="BX470" s="1147"/>
      <c r="BY470" s="1147"/>
      <c r="BZ470" s="1147"/>
      <c r="CA470" s="1147"/>
      <c r="CB470" s="1147"/>
      <c r="CC470" s="1147"/>
      <c r="CD470" s="1147"/>
      <c r="CE470" s="1147"/>
      <c r="CF470" s="1147"/>
      <c r="CG470" s="1147"/>
      <c r="CH470" s="1147"/>
      <c r="CI470" s="1147"/>
      <c r="CJ470" s="1147"/>
      <c r="CK470" s="1147"/>
      <c r="CL470" s="1147"/>
      <c r="CM470" s="1147"/>
      <c r="CN470" s="1147"/>
      <c r="CO470" s="1147"/>
      <c r="CP470" s="1147"/>
      <c r="CQ470" s="1147"/>
      <c r="CR470" s="1147"/>
      <c r="CS470" s="1147"/>
      <c r="CT470" s="1147"/>
      <c r="CU470" s="1147"/>
      <c r="CV470" s="1147"/>
      <c r="CW470" s="1147"/>
      <c r="CX470" s="1147"/>
      <c r="CY470" s="1147"/>
      <c r="CZ470" s="1147"/>
      <c r="DA470" s="1147"/>
      <c r="DB470" s="1147"/>
      <c r="DC470" s="1147"/>
      <c r="DD470" s="1147"/>
      <c r="DE470" s="1147"/>
      <c r="DF470" s="1147"/>
      <c r="DG470" s="1147"/>
      <c r="DH470" s="1147"/>
      <c r="DI470" s="1147"/>
      <c r="DJ470" s="1147"/>
      <c r="DK470" s="1158"/>
      <c r="DL470" s="1147"/>
      <c r="DM470" s="1147"/>
      <c r="DN470" s="1147"/>
      <c r="DO470" s="1103"/>
      <c r="DP470" s="1147"/>
      <c r="DQ470" s="1147"/>
      <c r="DR470" s="1147"/>
      <c r="DS470" s="1147"/>
      <c r="DT470" s="1147"/>
      <c r="DU470" s="1147"/>
      <c r="DV470" s="1147"/>
      <c r="DW470" s="1147"/>
      <c r="DX470" s="1147"/>
      <c r="DY470" s="1147"/>
      <c r="DZ470" s="1147"/>
      <c r="EA470" s="1147"/>
      <c r="EB470" s="1147"/>
      <c r="EC470" s="1147"/>
      <c r="ED470" s="1147"/>
      <c r="EE470" s="1147"/>
      <c r="EF470" s="1147"/>
      <c r="EG470" s="1147"/>
      <c r="EH470" s="1147"/>
      <c r="EI470" s="1147"/>
      <c r="EJ470" s="1147"/>
      <c r="EK470" s="1147"/>
      <c r="EL470" s="1158"/>
      <c r="EM470" s="1147"/>
      <c r="EN470" s="1147"/>
      <c r="EO470" s="1147"/>
      <c r="EP470" s="1147"/>
      <c r="EQ470" s="1147"/>
      <c r="ER470" s="1147"/>
      <c r="ES470" s="1147"/>
      <c r="ET470" s="1147"/>
      <c r="EU470" s="1147"/>
      <c r="EV470" s="1147"/>
      <c r="EW470" s="1147"/>
      <c r="EX470" s="1147"/>
      <c r="EY470" s="1147"/>
      <c r="EZ470" s="1147"/>
      <c r="FA470" s="1147"/>
      <c r="FB470" s="1147"/>
      <c r="FC470" s="1147"/>
      <c r="FD470" s="1147"/>
      <c r="FE470" s="1147"/>
      <c r="FF470" s="1163"/>
      <c r="FG470" s="1147"/>
      <c r="FH470" s="1147"/>
      <c r="FI470" s="1147"/>
      <c r="FJ470" s="1147"/>
      <c r="FK470" s="1147"/>
      <c r="FL470" s="1147"/>
      <c r="FM470" s="1147"/>
      <c r="FN470" s="1147"/>
      <c r="FO470" s="1147"/>
      <c r="FP470" s="1147"/>
      <c r="FQ470" s="1106"/>
      <c r="FR470" s="1106"/>
      <c r="FS470" s="1147"/>
      <c r="FT470" s="1147"/>
      <c r="FU470" s="1147"/>
      <c r="FV470" s="1147"/>
      <c r="FW470" s="1147"/>
      <c r="FX470" s="1147"/>
      <c r="FY470" s="1147"/>
      <c r="FZ470" s="1147"/>
      <c r="GA470" s="1147"/>
      <c r="GB470" s="1147"/>
      <c r="GC470" s="1147"/>
      <c r="GD470" s="1148"/>
      <c r="GE470" s="1148"/>
      <c r="GF470" s="1148"/>
      <c r="GG470" s="1148"/>
      <c r="GH470" s="1149"/>
      <c r="GI470" s="1164"/>
      <c r="GJ470" s="1148"/>
      <c r="GK470" s="1148"/>
      <c r="GL470" s="1148"/>
      <c r="GM470" s="1148"/>
      <c r="GN470" s="1148"/>
      <c r="GO470" s="1148"/>
      <c r="GP470" s="1150"/>
      <c r="GQ470" s="1150"/>
      <c r="GR470" s="1150"/>
      <c r="GS470" s="1150"/>
      <c r="GT470" s="1150"/>
      <c r="GU470" s="1150"/>
      <c r="GV470" s="1150"/>
      <c r="GW470" s="1150"/>
      <c r="GX470" s="1150"/>
      <c r="GY470" s="1150"/>
      <c r="GZ470" s="1150"/>
      <c r="HA470" s="1150"/>
      <c r="HB470" s="1150"/>
      <c r="HC470" s="1150"/>
      <c r="HD470" s="1150"/>
      <c r="HE470" s="1150"/>
      <c r="HF470" s="1150"/>
      <c r="HG470" s="1150"/>
      <c r="HH470" s="1150"/>
      <c r="HI470" s="1150"/>
      <c r="HJ470" s="1150"/>
      <c r="HK470" s="1150"/>
      <c r="HL470" s="1150"/>
      <c r="HM470" s="1150"/>
      <c r="HN470" s="1150"/>
      <c r="HO470" s="1150"/>
      <c r="HP470" s="1150"/>
      <c r="HQ470" s="1150"/>
      <c r="HR470" s="1150"/>
      <c r="HS470" s="1150"/>
      <c r="HT470" s="1150"/>
      <c r="HU470" s="1150"/>
      <c r="HV470" s="1150"/>
      <c r="HW470" s="1150"/>
      <c r="HX470" s="1150"/>
      <c r="HY470" s="1150"/>
      <c r="HZ470" s="1150"/>
      <c r="IA470" s="1150"/>
      <c r="IB470" s="1150"/>
      <c r="IC470" s="1150"/>
      <c r="ID470" s="1165"/>
      <c r="IE470" s="1165"/>
      <c r="IF470" s="1150"/>
      <c r="IG470" s="1166"/>
      <c r="IH470" s="1150"/>
      <c r="II470" s="1150"/>
      <c r="IJ470" s="1150"/>
      <c r="IK470" s="1150"/>
      <c r="IL470" s="1150"/>
      <c r="IM470" s="1150"/>
      <c r="IN470" s="1150"/>
      <c r="IO470" s="1150"/>
      <c r="IP470" s="1150"/>
      <c r="IQ470" s="1150"/>
      <c r="IR470" s="1150"/>
      <c r="IS470" s="1150"/>
      <c r="IT470" s="1150"/>
      <c r="IU470" s="1150"/>
      <c r="IV470" s="1150"/>
      <c r="IW470" s="1150"/>
      <c r="IX470" s="1150"/>
      <c r="IY470" s="1150"/>
      <c r="IZ470" s="1150"/>
      <c r="JA470" s="1150"/>
      <c r="JB470" s="1150"/>
      <c r="JC470" s="1150"/>
      <c r="JD470" s="1150"/>
      <c r="JE470" s="1150"/>
      <c r="JF470" s="1150"/>
      <c r="JG470" s="1150"/>
      <c r="JH470" s="1150"/>
      <c r="JI470" s="1150"/>
      <c r="JJ470" s="1150"/>
      <c r="JK470" s="1167"/>
    </row>
    <row r="471" spans="1:271" ht="18.95" hidden="1" customHeight="1">
      <c r="A471" s="1113"/>
      <c r="B471" s="1114"/>
      <c r="C471" s="1115"/>
      <c r="D471" s="1115"/>
      <c r="E471" s="1116"/>
      <c r="F471" s="1116"/>
      <c r="G471" s="1116"/>
      <c r="H471" s="1115"/>
      <c r="I471" s="1117"/>
      <c r="J471" s="1117"/>
      <c r="K471" s="1118"/>
      <c r="L471" s="1118"/>
      <c r="M471" s="1118"/>
      <c r="N471" s="1119"/>
      <c r="O471" s="1120"/>
      <c r="P471" s="1119"/>
      <c r="Q471" s="1119"/>
      <c r="R471" s="1119"/>
      <c r="S471" s="1119"/>
      <c r="T471" s="1119"/>
      <c r="U471" s="1119"/>
      <c r="V471" s="1119"/>
      <c r="W471" s="1044"/>
      <c r="X471" s="1119"/>
      <c r="Y471" s="1122"/>
      <c r="Z471" s="1122"/>
      <c r="AA471" s="1103"/>
      <c r="AB471" s="1103"/>
      <c r="AC471" s="1103"/>
      <c r="AD471" s="1103"/>
      <c r="AE471" s="1103"/>
      <c r="AF471" s="1103"/>
      <c r="AG471" s="1103"/>
      <c r="AH471" s="1103"/>
      <c r="AI471" s="1103"/>
      <c r="AJ471" s="1103"/>
      <c r="AK471" s="1103"/>
      <c r="AL471" s="1103"/>
      <c r="AM471" s="1103"/>
      <c r="AN471" s="1104"/>
      <c r="AO471" s="1103"/>
      <c r="AP471" s="1103"/>
      <c r="AQ471" s="1103"/>
      <c r="AR471" s="1103"/>
      <c r="AS471" s="1103"/>
      <c r="AT471" s="1103"/>
      <c r="AU471" s="1103"/>
      <c r="AV471" s="1103"/>
      <c r="AW471" s="1103"/>
      <c r="AX471" s="1103"/>
      <c r="AY471" s="1103"/>
      <c r="AZ471" s="1103"/>
      <c r="BA471" s="1103"/>
      <c r="BB471" s="1103"/>
      <c r="BC471" s="1103"/>
      <c r="BD471" s="1103"/>
      <c r="BE471" s="1103"/>
      <c r="BF471" s="1103"/>
      <c r="BG471" s="1103"/>
      <c r="BH471" s="1103"/>
      <c r="BI471" s="1103"/>
      <c r="BJ471" s="1103"/>
      <c r="BK471" s="1103"/>
      <c r="BL471" s="1103"/>
      <c r="BM471" s="1103"/>
      <c r="BN471" s="1103"/>
      <c r="BO471" s="1103"/>
      <c r="BP471" s="1103"/>
      <c r="BQ471" s="1103"/>
      <c r="BR471" s="1103"/>
      <c r="BS471" s="1103"/>
      <c r="BT471" s="1103"/>
      <c r="BU471" s="1103"/>
      <c r="BV471" s="1103"/>
      <c r="BW471" s="1103"/>
      <c r="BX471" s="1103"/>
      <c r="BY471" s="1103"/>
      <c r="BZ471" s="1103"/>
      <c r="CA471" s="1103"/>
      <c r="CB471" s="1103"/>
      <c r="CC471" s="1103"/>
      <c r="CD471" s="1103"/>
      <c r="CE471" s="1103"/>
      <c r="CF471" s="1103"/>
      <c r="CG471" s="1103"/>
      <c r="CH471" s="1103"/>
      <c r="CI471" s="1103"/>
      <c r="CJ471" s="1103"/>
      <c r="CK471" s="1103"/>
      <c r="CL471" s="1103"/>
      <c r="CM471" s="1103"/>
      <c r="CN471" s="1103"/>
      <c r="CO471" s="1103"/>
      <c r="CP471" s="1103"/>
      <c r="CQ471" s="1103"/>
      <c r="CR471" s="1103"/>
      <c r="CS471" s="1103"/>
      <c r="CT471" s="1103"/>
      <c r="CU471" s="1103"/>
      <c r="CV471" s="1103"/>
      <c r="CW471" s="1103"/>
      <c r="CX471" s="1103"/>
      <c r="CY471" s="1103"/>
      <c r="CZ471" s="1103"/>
      <c r="DA471" s="1103"/>
      <c r="DB471" s="1103"/>
      <c r="DC471" s="1103"/>
      <c r="DD471" s="1103"/>
      <c r="DE471" s="1103"/>
      <c r="DF471" s="1103"/>
      <c r="DG471" s="1103"/>
      <c r="DH471" s="1103"/>
      <c r="DI471" s="1103"/>
      <c r="DJ471" s="1103"/>
      <c r="DK471" s="1104"/>
      <c r="DL471" s="1103"/>
      <c r="DM471" s="1103"/>
      <c r="DN471" s="1103"/>
      <c r="DO471" s="1147"/>
      <c r="DP471" s="1103"/>
      <c r="DQ471" s="1103"/>
      <c r="DR471" s="1103"/>
      <c r="DS471" s="1103"/>
      <c r="DT471" s="1103"/>
      <c r="DU471" s="1103"/>
      <c r="DV471" s="1103"/>
      <c r="DW471" s="1103"/>
      <c r="DX471" s="1103"/>
      <c r="DY471" s="1103"/>
      <c r="DZ471" s="1103"/>
      <c r="EA471" s="1103"/>
      <c r="EB471" s="1103"/>
      <c r="EC471" s="1103"/>
      <c r="ED471" s="1103"/>
      <c r="EE471" s="1103"/>
      <c r="EF471" s="1103"/>
      <c r="EG471" s="1103"/>
      <c r="EH471" s="1103"/>
      <c r="EI471" s="1103"/>
      <c r="EJ471" s="1103"/>
      <c r="EK471" s="1103"/>
      <c r="EL471" s="1104"/>
      <c r="EM471" s="1103"/>
      <c r="EN471" s="1103"/>
      <c r="EO471" s="1103"/>
      <c r="EP471" s="1103"/>
      <c r="EQ471" s="1103"/>
      <c r="ER471" s="1103"/>
      <c r="ES471" s="1103"/>
      <c r="ET471" s="1103"/>
      <c r="EU471" s="1103"/>
      <c r="EV471" s="1103"/>
      <c r="EW471" s="1103"/>
      <c r="EX471" s="1103"/>
      <c r="EY471" s="1103"/>
      <c r="EZ471" s="1103"/>
      <c r="FA471" s="1103"/>
      <c r="FB471" s="1103"/>
      <c r="FC471" s="1103"/>
      <c r="FD471" s="1103"/>
      <c r="FE471" s="1103"/>
      <c r="FF471" s="1105"/>
      <c r="FG471" s="1103"/>
      <c r="FH471" s="1103"/>
      <c r="FI471" s="1103"/>
      <c r="FJ471" s="1103"/>
      <c r="FK471" s="1103"/>
      <c r="FL471" s="1103"/>
      <c r="FM471" s="1103"/>
      <c r="FN471" s="1103"/>
      <c r="FO471" s="1103"/>
      <c r="FP471" s="1103"/>
      <c r="FQ471" s="1106"/>
      <c r="FR471" s="1106"/>
      <c r="FS471" s="1103"/>
      <c r="FT471" s="1103"/>
      <c r="FU471" s="1103"/>
      <c r="FV471" s="1103"/>
      <c r="FW471" s="1103"/>
      <c r="FX471" s="1103"/>
      <c r="FY471" s="1103"/>
      <c r="FZ471" s="1103"/>
      <c r="GA471" s="1103"/>
      <c r="GB471" s="1103"/>
      <c r="GC471" s="1103"/>
      <c r="GD471" s="1107"/>
      <c r="GE471" s="1107"/>
      <c r="GF471" s="1107"/>
      <c r="GG471" s="1107"/>
      <c r="GH471" s="1108"/>
      <c r="GI471" s="1109"/>
      <c r="GJ471" s="1107"/>
      <c r="GK471" s="1107"/>
      <c r="GL471" s="1107"/>
      <c r="GM471" s="1107"/>
      <c r="GN471" s="1107"/>
      <c r="GO471" s="1107"/>
      <c r="GP471" s="1110"/>
      <c r="GQ471" s="1110"/>
      <c r="GR471" s="1110"/>
      <c r="GS471" s="1110"/>
      <c r="GT471" s="1110"/>
      <c r="GU471" s="1110"/>
      <c r="GV471" s="1110"/>
      <c r="GW471" s="1110"/>
      <c r="GX471" s="1110"/>
      <c r="GY471" s="1110"/>
      <c r="GZ471" s="1110"/>
      <c r="HA471" s="1110"/>
      <c r="HB471" s="1110"/>
      <c r="HC471" s="1110"/>
      <c r="HD471" s="1110"/>
      <c r="HE471" s="1110"/>
      <c r="HF471" s="1110"/>
      <c r="HG471" s="1110"/>
      <c r="HH471" s="1110"/>
      <c r="HI471" s="1110"/>
      <c r="HJ471" s="1110"/>
      <c r="HK471" s="1110"/>
      <c r="HL471" s="1110"/>
      <c r="HM471" s="1110"/>
      <c r="HN471" s="1110"/>
      <c r="HO471" s="1110"/>
      <c r="HP471" s="1110"/>
      <c r="HQ471" s="1110"/>
      <c r="HR471" s="1110"/>
      <c r="HS471" s="1110"/>
      <c r="HT471" s="1110"/>
      <c r="HU471" s="1110"/>
      <c r="HV471" s="1110"/>
      <c r="HW471" s="1110"/>
      <c r="HX471" s="1110"/>
      <c r="HY471" s="1110"/>
      <c r="HZ471" s="1110"/>
      <c r="IA471" s="1110"/>
      <c r="IB471" s="1110"/>
      <c r="IC471" s="1110"/>
      <c r="ID471" s="1109"/>
      <c r="IE471" s="1109"/>
      <c r="IF471" s="1110"/>
      <c r="IG471" s="1111"/>
      <c r="IH471" s="1110"/>
      <c r="II471" s="1110"/>
      <c r="IJ471" s="1110"/>
      <c r="IK471" s="1110"/>
      <c r="IL471" s="1110"/>
      <c r="IM471" s="1110"/>
      <c r="IN471" s="1110"/>
      <c r="IO471" s="1110"/>
      <c r="IP471" s="1110"/>
      <c r="IQ471" s="1110"/>
      <c r="IR471" s="1110"/>
      <c r="IS471" s="1110"/>
      <c r="IT471" s="1110"/>
      <c r="IU471" s="1110"/>
      <c r="IV471" s="1110"/>
      <c r="IW471" s="1110"/>
      <c r="IX471" s="1110"/>
      <c r="IY471" s="1110"/>
      <c r="IZ471" s="1110"/>
      <c r="JA471" s="1110"/>
      <c r="JB471" s="1110"/>
      <c r="JC471" s="1110"/>
      <c r="JD471" s="1110"/>
      <c r="JE471" s="1110"/>
      <c r="JF471" s="1110"/>
      <c r="JG471" s="1110"/>
      <c r="JH471" s="1110"/>
      <c r="JI471" s="1110"/>
      <c r="JJ471" s="1110"/>
      <c r="JK471" s="1112"/>
    </row>
    <row r="472" spans="1:271" ht="18.95" hidden="1" customHeight="1">
      <c r="A472" s="1113"/>
      <c r="B472" s="1114"/>
      <c r="C472" s="1115"/>
      <c r="D472" s="1115"/>
      <c r="E472" s="1116"/>
      <c r="F472" s="1116"/>
      <c r="G472" s="1116"/>
      <c r="H472" s="1115"/>
      <c r="I472" s="1117"/>
      <c r="J472" s="1117"/>
      <c r="K472" s="1118"/>
      <c r="L472" s="1118"/>
      <c r="M472" s="1118"/>
      <c r="N472" s="1119"/>
      <c r="O472" s="1120"/>
      <c r="P472" s="1119"/>
      <c r="Q472" s="1119"/>
      <c r="R472" s="1119"/>
      <c r="S472" s="1119"/>
      <c r="T472" s="1119"/>
      <c r="U472" s="1119"/>
      <c r="V472" s="1119"/>
      <c r="W472" s="1044"/>
      <c r="X472" s="1119"/>
      <c r="Y472" s="1122"/>
      <c r="Z472" s="1122"/>
      <c r="AA472" s="1103"/>
      <c r="AB472" s="1103"/>
      <c r="AC472" s="1103"/>
      <c r="AD472" s="1103"/>
      <c r="AE472" s="1103"/>
      <c r="AF472" s="1103"/>
      <c r="AG472" s="1103"/>
      <c r="AH472" s="1103"/>
      <c r="AI472" s="1103"/>
      <c r="AJ472" s="1103"/>
      <c r="AK472" s="1103"/>
      <c r="AL472" s="1103"/>
      <c r="AM472" s="1103"/>
      <c r="AN472" s="1104"/>
      <c r="AO472" s="1103"/>
      <c r="AP472" s="1103"/>
      <c r="AQ472" s="1103"/>
      <c r="AR472" s="1103"/>
      <c r="AS472" s="1103"/>
      <c r="AT472" s="1103"/>
      <c r="AU472" s="1103"/>
      <c r="AV472" s="1103"/>
      <c r="AW472" s="1103"/>
      <c r="AX472" s="1103"/>
      <c r="AY472" s="1103"/>
      <c r="AZ472" s="1103"/>
      <c r="BA472" s="1103"/>
      <c r="BB472" s="1103"/>
      <c r="BC472" s="1103"/>
      <c r="BD472" s="1103"/>
      <c r="BE472" s="1103"/>
      <c r="BF472" s="1103"/>
      <c r="BG472" s="1103"/>
      <c r="BH472" s="1103"/>
      <c r="BI472" s="1103"/>
      <c r="BJ472" s="1103"/>
      <c r="BK472" s="1103"/>
      <c r="BL472" s="1103"/>
      <c r="BM472" s="1103"/>
      <c r="BN472" s="1103"/>
      <c r="BO472" s="1103"/>
      <c r="BP472" s="1103"/>
      <c r="BQ472" s="1103"/>
      <c r="BR472" s="1103"/>
      <c r="BS472" s="1103"/>
      <c r="BT472" s="1103"/>
      <c r="BU472" s="1103"/>
      <c r="BV472" s="1103"/>
      <c r="BW472" s="1103"/>
      <c r="BX472" s="1103"/>
      <c r="BY472" s="1103"/>
      <c r="BZ472" s="1103"/>
      <c r="CA472" s="1103"/>
      <c r="CB472" s="1103"/>
      <c r="CC472" s="1103"/>
      <c r="CD472" s="1103"/>
      <c r="CE472" s="1103"/>
      <c r="CF472" s="1103"/>
      <c r="CG472" s="1103"/>
      <c r="CH472" s="1103"/>
      <c r="CI472" s="1103"/>
      <c r="CJ472" s="1103"/>
      <c r="CK472" s="1103"/>
      <c r="CL472" s="1103"/>
      <c r="CM472" s="1103"/>
      <c r="CN472" s="1103"/>
      <c r="CO472" s="1103"/>
      <c r="CP472" s="1103"/>
      <c r="CQ472" s="1103"/>
      <c r="CR472" s="1103"/>
      <c r="CS472" s="1103"/>
      <c r="CT472" s="1103"/>
      <c r="CU472" s="1103"/>
      <c r="CV472" s="1103"/>
      <c r="CW472" s="1103"/>
      <c r="CX472" s="1103"/>
      <c r="CY472" s="1103"/>
      <c r="CZ472" s="1103"/>
      <c r="DA472" s="1103"/>
      <c r="DB472" s="1103"/>
      <c r="DC472" s="1103"/>
      <c r="DD472" s="1103"/>
      <c r="DE472" s="1103"/>
      <c r="DF472" s="1103"/>
      <c r="DG472" s="1103"/>
      <c r="DH472" s="1103"/>
      <c r="DI472" s="1103"/>
      <c r="DJ472" s="1103"/>
      <c r="DK472" s="1104"/>
      <c r="DL472" s="1103"/>
      <c r="DM472" s="1103"/>
      <c r="DN472" s="1103"/>
      <c r="DO472" s="1103"/>
      <c r="DP472" s="1103"/>
      <c r="DQ472" s="1103"/>
      <c r="DR472" s="1103"/>
      <c r="DS472" s="1103"/>
      <c r="DT472" s="1103"/>
      <c r="DU472" s="1103"/>
      <c r="DV472" s="1103"/>
      <c r="DW472" s="1103"/>
      <c r="DX472" s="1103"/>
      <c r="DY472" s="1103"/>
      <c r="DZ472" s="1103"/>
      <c r="EA472" s="1103"/>
      <c r="EB472" s="1103"/>
      <c r="EC472" s="1103"/>
      <c r="ED472" s="1103"/>
      <c r="EE472" s="1103"/>
      <c r="EF472" s="1103"/>
      <c r="EG472" s="1103"/>
      <c r="EH472" s="1103"/>
      <c r="EI472" s="1103"/>
      <c r="EJ472" s="1103"/>
      <c r="EK472" s="1103"/>
      <c r="EL472" s="1104"/>
      <c r="EM472" s="1103"/>
      <c r="EN472" s="1103"/>
      <c r="EO472" s="1103"/>
      <c r="EP472" s="1103"/>
      <c r="EQ472" s="1103"/>
      <c r="ER472" s="1103"/>
      <c r="ES472" s="1103"/>
      <c r="ET472" s="1103"/>
      <c r="EU472" s="1103"/>
      <c r="EV472" s="1103"/>
      <c r="EW472" s="1103"/>
      <c r="EX472" s="1103"/>
      <c r="EY472" s="1103"/>
      <c r="EZ472" s="1103"/>
      <c r="FA472" s="1103"/>
      <c r="FB472" s="1103"/>
      <c r="FC472" s="1103"/>
      <c r="FD472" s="1103"/>
      <c r="FE472" s="1103"/>
      <c r="FF472" s="1105"/>
      <c r="FG472" s="1103"/>
      <c r="FH472" s="1103"/>
      <c r="FI472" s="1103"/>
      <c r="FJ472" s="1103"/>
      <c r="FK472" s="1103"/>
      <c r="FL472" s="1103"/>
      <c r="FM472" s="1103"/>
      <c r="FN472" s="1103"/>
      <c r="FO472" s="1103"/>
      <c r="FP472" s="1103"/>
      <c r="FQ472" s="1106"/>
      <c r="FR472" s="1106"/>
      <c r="FS472" s="1103"/>
      <c r="FT472" s="1103"/>
      <c r="FU472" s="1103"/>
      <c r="FV472" s="1103"/>
      <c r="FW472" s="1103"/>
      <c r="FX472" s="1103"/>
      <c r="FY472" s="1103"/>
      <c r="FZ472" s="1103"/>
      <c r="GA472" s="1103"/>
      <c r="GB472" s="1103"/>
      <c r="GC472" s="1103"/>
      <c r="GD472" s="1107"/>
      <c r="GE472" s="1107"/>
      <c r="GF472" s="1107"/>
      <c r="GG472" s="1107"/>
      <c r="GH472" s="1108"/>
      <c r="GI472" s="1109"/>
      <c r="GJ472" s="1107"/>
      <c r="GK472" s="1107"/>
      <c r="GL472" s="1107"/>
      <c r="GM472" s="1107"/>
      <c r="GN472" s="1107"/>
      <c r="GO472" s="1107"/>
      <c r="GP472" s="1110"/>
      <c r="GQ472" s="1110"/>
      <c r="GR472" s="1110"/>
      <c r="GS472" s="1110"/>
      <c r="GT472" s="1110"/>
      <c r="GU472" s="1110"/>
      <c r="GV472" s="1110"/>
      <c r="GW472" s="1110"/>
      <c r="GX472" s="1110"/>
      <c r="GY472" s="1110"/>
      <c r="GZ472" s="1110"/>
      <c r="HA472" s="1110"/>
      <c r="HB472" s="1110"/>
      <c r="HC472" s="1110"/>
      <c r="HD472" s="1110"/>
      <c r="HE472" s="1110"/>
      <c r="HF472" s="1110"/>
      <c r="HG472" s="1110"/>
      <c r="HH472" s="1110"/>
      <c r="HI472" s="1110"/>
      <c r="HJ472" s="1110"/>
      <c r="HK472" s="1110"/>
      <c r="HL472" s="1110"/>
      <c r="HM472" s="1110"/>
      <c r="HN472" s="1110"/>
      <c r="HO472" s="1110"/>
      <c r="HP472" s="1110"/>
      <c r="HQ472" s="1110"/>
      <c r="HR472" s="1110"/>
      <c r="HS472" s="1110"/>
      <c r="HT472" s="1110"/>
      <c r="HU472" s="1110"/>
      <c r="HV472" s="1110"/>
      <c r="HW472" s="1110"/>
      <c r="HX472" s="1110"/>
      <c r="HY472" s="1110"/>
      <c r="HZ472" s="1110"/>
      <c r="IA472" s="1110"/>
      <c r="IB472" s="1110"/>
      <c r="IC472" s="1110"/>
      <c r="ID472" s="1109"/>
      <c r="IE472" s="1109"/>
      <c r="IF472" s="1110"/>
      <c r="IG472" s="1111"/>
      <c r="IH472" s="1110"/>
      <c r="II472" s="1110"/>
      <c r="IJ472" s="1110"/>
      <c r="IK472" s="1110"/>
      <c r="IL472" s="1110"/>
      <c r="IM472" s="1110"/>
      <c r="IN472" s="1110"/>
      <c r="IO472" s="1110"/>
      <c r="IP472" s="1110"/>
      <c r="IQ472" s="1110"/>
      <c r="IR472" s="1110"/>
      <c r="IS472" s="1110"/>
      <c r="IT472" s="1110"/>
      <c r="IU472" s="1110"/>
      <c r="IV472" s="1110"/>
      <c r="IW472" s="1110"/>
      <c r="IX472" s="1110"/>
      <c r="IY472" s="1110"/>
      <c r="IZ472" s="1110"/>
      <c r="JA472" s="1110"/>
      <c r="JB472" s="1110"/>
      <c r="JC472" s="1110"/>
      <c r="JD472" s="1110"/>
      <c r="JE472" s="1110"/>
      <c r="JF472" s="1110"/>
      <c r="JG472" s="1110"/>
      <c r="JH472" s="1110"/>
      <c r="JI472" s="1110"/>
      <c r="JJ472" s="1110"/>
      <c r="JK472" s="1112"/>
    </row>
    <row r="473" spans="1:271" s="1151" customFormat="1" ht="18.95" hidden="1" customHeight="1">
      <c r="A473" s="1152"/>
      <c r="B473" s="1159"/>
      <c r="C473" s="1115"/>
      <c r="D473" s="1160"/>
      <c r="E473" s="1116"/>
      <c r="F473" s="1116"/>
      <c r="G473" s="1116"/>
      <c r="H473" s="1160"/>
      <c r="I473" s="1161"/>
      <c r="J473" s="1161"/>
      <c r="K473" s="1162"/>
      <c r="L473" s="1162"/>
      <c r="M473" s="1162"/>
      <c r="N473" s="1155"/>
      <c r="O473" s="1153"/>
      <c r="P473" s="1155"/>
      <c r="Q473" s="1155"/>
      <c r="R473" s="1155"/>
      <c r="S473" s="1155"/>
      <c r="T473" s="1155"/>
      <c r="U473" s="1155"/>
      <c r="V473" s="1155"/>
      <c r="W473" s="1156"/>
      <c r="X473" s="1155"/>
      <c r="Y473" s="1157"/>
      <c r="Z473" s="1157"/>
      <c r="AA473" s="1147"/>
      <c r="AB473" s="1147"/>
      <c r="AC473" s="1147"/>
      <c r="AD473" s="1147"/>
      <c r="AE473" s="1147"/>
      <c r="AF473" s="1147"/>
      <c r="AG473" s="1147"/>
      <c r="AH473" s="1147"/>
      <c r="AI473" s="1147"/>
      <c r="AJ473" s="1147"/>
      <c r="AK473" s="1147"/>
      <c r="AL473" s="1147"/>
      <c r="AM473" s="1147"/>
      <c r="AN473" s="1158"/>
      <c r="AO473" s="1147"/>
      <c r="AP473" s="1147"/>
      <c r="AQ473" s="1147"/>
      <c r="AR473" s="1147"/>
      <c r="AS473" s="1147"/>
      <c r="AT473" s="1147"/>
      <c r="AU473" s="1147"/>
      <c r="AV473" s="1147"/>
      <c r="AW473" s="1147"/>
      <c r="AX473" s="1147"/>
      <c r="AY473" s="1147"/>
      <c r="AZ473" s="1147"/>
      <c r="BA473" s="1147"/>
      <c r="BB473" s="1147"/>
      <c r="BC473" s="1147"/>
      <c r="BD473" s="1147"/>
      <c r="BE473" s="1147"/>
      <c r="BF473" s="1147"/>
      <c r="BG473" s="1147"/>
      <c r="BH473" s="1147"/>
      <c r="BI473" s="1147"/>
      <c r="BJ473" s="1147"/>
      <c r="BK473" s="1147"/>
      <c r="BL473" s="1147"/>
      <c r="BM473" s="1147"/>
      <c r="BN473" s="1147"/>
      <c r="BO473" s="1147"/>
      <c r="BP473" s="1147"/>
      <c r="BQ473" s="1147"/>
      <c r="BR473" s="1147"/>
      <c r="BS473" s="1147"/>
      <c r="BT473" s="1147"/>
      <c r="BU473" s="1147"/>
      <c r="BV473" s="1147"/>
      <c r="BW473" s="1147"/>
      <c r="BX473" s="1147"/>
      <c r="BY473" s="1147"/>
      <c r="BZ473" s="1147"/>
      <c r="CA473" s="1147"/>
      <c r="CB473" s="1147"/>
      <c r="CC473" s="1147"/>
      <c r="CD473" s="1147"/>
      <c r="CE473" s="1147"/>
      <c r="CF473" s="1147"/>
      <c r="CG473" s="1147"/>
      <c r="CH473" s="1147"/>
      <c r="CI473" s="1147"/>
      <c r="CJ473" s="1147"/>
      <c r="CK473" s="1147"/>
      <c r="CL473" s="1147"/>
      <c r="CM473" s="1147"/>
      <c r="CN473" s="1147"/>
      <c r="CO473" s="1147"/>
      <c r="CP473" s="1147"/>
      <c r="CQ473" s="1147"/>
      <c r="CR473" s="1147"/>
      <c r="CS473" s="1147"/>
      <c r="CT473" s="1147"/>
      <c r="CU473" s="1147"/>
      <c r="CV473" s="1147"/>
      <c r="CW473" s="1147"/>
      <c r="CX473" s="1147"/>
      <c r="CY473" s="1147"/>
      <c r="CZ473" s="1147"/>
      <c r="DA473" s="1147"/>
      <c r="DB473" s="1147"/>
      <c r="DC473" s="1147"/>
      <c r="DD473" s="1147"/>
      <c r="DE473" s="1147"/>
      <c r="DF473" s="1147"/>
      <c r="DG473" s="1147"/>
      <c r="DH473" s="1147"/>
      <c r="DI473" s="1147"/>
      <c r="DJ473" s="1147"/>
      <c r="DK473" s="1158"/>
      <c r="DL473" s="1147"/>
      <c r="DM473" s="1147"/>
      <c r="DN473" s="1147"/>
      <c r="DO473" s="1147"/>
      <c r="DP473" s="1147"/>
      <c r="DQ473" s="1147"/>
      <c r="DR473" s="1147"/>
      <c r="DS473" s="1147"/>
      <c r="DT473" s="1147"/>
      <c r="DU473" s="1147"/>
      <c r="DV473" s="1147"/>
      <c r="DW473" s="1147"/>
      <c r="DX473" s="1147"/>
      <c r="DY473" s="1147"/>
      <c r="DZ473" s="1147"/>
      <c r="EA473" s="1147"/>
      <c r="EB473" s="1147"/>
      <c r="EC473" s="1147"/>
      <c r="ED473" s="1147"/>
      <c r="EE473" s="1147"/>
      <c r="EF473" s="1147"/>
      <c r="EG473" s="1147"/>
      <c r="EH473" s="1147"/>
      <c r="EI473" s="1147"/>
      <c r="EJ473" s="1147"/>
      <c r="EK473" s="1147"/>
      <c r="EL473" s="1158"/>
      <c r="EM473" s="1147"/>
      <c r="EN473" s="1147"/>
      <c r="EO473" s="1147"/>
      <c r="EP473" s="1147"/>
      <c r="EQ473" s="1147"/>
      <c r="ER473" s="1147"/>
      <c r="ES473" s="1147"/>
      <c r="ET473" s="1147"/>
      <c r="EU473" s="1147"/>
      <c r="EV473" s="1147"/>
      <c r="EW473" s="1147"/>
      <c r="EX473" s="1147"/>
      <c r="EY473" s="1147"/>
      <c r="EZ473" s="1147"/>
      <c r="FA473" s="1147"/>
      <c r="FB473" s="1147"/>
      <c r="FC473" s="1147"/>
      <c r="FD473" s="1147"/>
      <c r="FE473" s="1147"/>
      <c r="FF473" s="1163"/>
      <c r="FG473" s="1147"/>
      <c r="FH473" s="1147"/>
      <c r="FI473" s="1147"/>
      <c r="FJ473" s="1147"/>
      <c r="FK473" s="1147"/>
      <c r="FL473" s="1147"/>
      <c r="FM473" s="1147"/>
      <c r="FN473" s="1147"/>
      <c r="FO473" s="1147"/>
      <c r="FP473" s="1147"/>
      <c r="FQ473" s="1106"/>
      <c r="FR473" s="1106"/>
      <c r="FS473" s="1147"/>
      <c r="FT473" s="1147"/>
      <c r="FU473" s="1147"/>
      <c r="FV473" s="1147"/>
      <c r="FW473" s="1147"/>
      <c r="FX473" s="1147"/>
      <c r="FY473" s="1147"/>
      <c r="FZ473" s="1147"/>
      <c r="GA473" s="1147"/>
      <c r="GB473" s="1147"/>
      <c r="GC473" s="1147"/>
      <c r="GD473" s="1148"/>
      <c r="GE473" s="1148"/>
      <c r="GF473" s="1148"/>
      <c r="GG473" s="1148"/>
      <c r="GH473" s="1149"/>
      <c r="GI473" s="1165"/>
      <c r="GJ473" s="1148"/>
      <c r="GK473" s="1148"/>
      <c r="GL473" s="1148"/>
      <c r="GM473" s="1148"/>
      <c r="GN473" s="1148"/>
      <c r="GO473" s="1148"/>
      <c r="GP473" s="1150"/>
      <c r="GQ473" s="1150"/>
      <c r="GR473" s="1150"/>
      <c r="GS473" s="1150"/>
      <c r="GT473" s="1150"/>
      <c r="GU473" s="1150"/>
      <c r="GV473" s="1150"/>
      <c r="GW473" s="1150"/>
      <c r="GX473" s="1150"/>
      <c r="GY473" s="1150"/>
      <c r="GZ473" s="1150"/>
      <c r="HA473" s="1150"/>
      <c r="HB473" s="1150"/>
      <c r="HC473" s="1150"/>
      <c r="HD473" s="1150"/>
      <c r="HE473" s="1150"/>
      <c r="HF473" s="1150"/>
      <c r="HG473" s="1150"/>
      <c r="HH473" s="1150"/>
      <c r="HI473" s="1150"/>
      <c r="HJ473" s="1150"/>
      <c r="HK473" s="1150"/>
      <c r="HL473" s="1150"/>
      <c r="HM473" s="1150"/>
      <c r="HN473" s="1150"/>
      <c r="HO473" s="1150"/>
      <c r="HP473" s="1150"/>
      <c r="HQ473" s="1150"/>
      <c r="HR473" s="1150"/>
      <c r="HS473" s="1150"/>
      <c r="HT473" s="1150"/>
      <c r="HU473" s="1150"/>
      <c r="HV473" s="1150"/>
      <c r="HW473" s="1150"/>
      <c r="HX473" s="1150"/>
      <c r="HY473" s="1150"/>
      <c r="HZ473" s="1150"/>
      <c r="IA473" s="1150"/>
      <c r="IB473" s="1150"/>
      <c r="IC473" s="1150"/>
      <c r="ID473" s="1165"/>
      <c r="IE473" s="1165"/>
      <c r="IF473" s="1150"/>
      <c r="IG473" s="1166"/>
      <c r="IH473" s="1150"/>
      <c r="II473" s="1150"/>
      <c r="IJ473" s="1150"/>
      <c r="IK473" s="1150"/>
      <c r="IL473" s="1150"/>
      <c r="IM473" s="1150"/>
      <c r="IN473" s="1150"/>
      <c r="IO473" s="1150"/>
      <c r="IP473" s="1150"/>
      <c r="IQ473" s="1150"/>
      <c r="IR473" s="1150"/>
      <c r="IS473" s="1150"/>
      <c r="IT473" s="1150"/>
      <c r="IU473" s="1150"/>
      <c r="IV473" s="1150"/>
      <c r="IW473" s="1150"/>
      <c r="IX473" s="1150"/>
      <c r="IY473" s="1150"/>
      <c r="IZ473" s="1150"/>
      <c r="JA473" s="1150"/>
      <c r="JB473" s="1150"/>
      <c r="JC473" s="1150"/>
      <c r="JD473" s="1150"/>
      <c r="JE473" s="1150"/>
      <c r="JF473" s="1150"/>
      <c r="JG473" s="1150"/>
      <c r="JH473" s="1150"/>
      <c r="JI473" s="1150"/>
      <c r="JJ473" s="1150"/>
      <c r="JK473" s="1167"/>
    </row>
    <row r="474" spans="1:271" ht="18.95" hidden="1" customHeight="1">
      <c r="A474" s="1113"/>
      <c r="B474" s="1114"/>
      <c r="C474" s="1115"/>
      <c r="D474" s="1115"/>
      <c r="E474" s="1116"/>
      <c r="F474" s="1116"/>
      <c r="G474" s="1116"/>
      <c r="H474" s="1115"/>
      <c r="I474" s="1117"/>
      <c r="J474" s="1117"/>
      <c r="K474" s="1118"/>
      <c r="L474" s="1118"/>
      <c r="M474" s="1118"/>
      <c r="N474" s="1119"/>
      <c r="O474" s="1120"/>
      <c r="P474" s="1119"/>
      <c r="Q474" s="1119"/>
      <c r="R474" s="1119"/>
      <c r="S474" s="1119"/>
      <c r="T474" s="1119"/>
      <c r="U474" s="1119"/>
      <c r="V474" s="1119"/>
      <c r="W474" s="1044"/>
      <c r="X474" s="1119"/>
      <c r="Y474" s="1122"/>
      <c r="Z474" s="1122"/>
      <c r="AA474" s="1103"/>
      <c r="AB474" s="1103"/>
      <c r="AC474" s="1103"/>
      <c r="AD474" s="1103"/>
      <c r="AE474" s="1103"/>
      <c r="AF474" s="1103"/>
      <c r="AG474" s="1103"/>
      <c r="AH474" s="1103"/>
      <c r="AI474" s="1103"/>
      <c r="AJ474" s="1103"/>
      <c r="AK474" s="1103"/>
      <c r="AL474" s="1103"/>
      <c r="AM474" s="1103"/>
      <c r="AN474" s="1104"/>
      <c r="AO474" s="1103"/>
      <c r="AP474" s="1103"/>
      <c r="AQ474" s="1103"/>
      <c r="AR474" s="1103"/>
      <c r="AS474" s="1103"/>
      <c r="AT474" s="1103"/>
      <c r="AU474" s="1103"/>
      <c r="AV474" s="1103"/>
      <c r="AW474" s="1103"/>
      <c r="AX474" s="1103"/>
      <c r="AY474" s="1103"/>
      <c r="AZ474" s="1103"/>
      <c r="BA474" s="1103"/>
      <c r="BB474" s="1103"/>
      <c r="BC474" s="1103"/>
      <c r="BD474" s="1103"/>
      <c r="BE474" s="1103"/>
      <c r="BF474" s="1103"/>
      <c r="BG474" s="1103"/>
      <c r="BH474" s="1103"/>
      <c r="BI474" s="1103"/>
      <c r="BJ474" s="1103"/>
      <c r="BK474" s="1103"/>
      <c r="BL474" s="1103"/>
      <c r="BM474" s="1103"/>
      <c r="BN474" s="1103"/>
      <c r="BO474" s="1103"/>
      <c r="BP474" s="1103"/>
      <c r="BQ474" s="1103"/>
      <c r="BR474" s="1103"/>
      <c r="BS474" s="1103"/>
      <c r="BT474" s="1103"/>
      <c r="BU474" s="1103"/>
      <c r="BV474" s="1103"/>
      <c r="BW474" s="1103"/>
      <c r="BX474" s="1103"/>
      <c r="BY474" s="1103"/>
      <c r="BZ474" s="1103"/>
      <c r="CA474" s="1103"/>
      <c r="CB474" s="1103"/>
      <c r="CC474" s="1103"/>
      <c r="CD474" s="1103"/>
      <c r="CE474" s="1103"/>
      <c r="CF474" s="1103"/>
      <c r="CG474" s="1103"/>
      <c r="CH474" s="1103"/>
      <c r="CI474" s="1103"/>
      <c r="CJ474" s="1103"/>
      <c r="CK474" s="1103"/>
      <c r="CL474" s="1103"/>
      <c r="CM474" s="1103"/>
      <c r="CN474" s="1103"/>
      <c r="CO474" s="1103"/>
      <c r="CP474" s="1103"/>
      <c r="CQ474" s="1103"/>
      <c r="CR474" s="1103"/>
      <c r="CS474" s="1103"/>
      <c r="CT474" s="1103"/>
      <c r="CU474" s="1103"/>
      <c r="CV474" s="1103"/>
      <c r="CW474" s="1103"/>
      <c r="CX474" s="1103"/>
      <c r="CY474" s="1103"/>
      <c r="CZ474" s="1103"/>
      <c r="DA474" s="1103"/>
      <c r="DB474" s="1103"/>
      <c r="DC474" s="1103"/>
      <c r="DD474" s="1103"/>
      <c r="DE474" s="1103"/>
      <c r="DF474" s="1103"/>
      <c r="DG474" s="1103"/>
      <c r="DH474" s="1103"/>
      <c r="DI474" s="1103"/>
      <c r="DJ474" s="1103"/>
      <c r="DK474" s="1104"/>
      <c r="DL474" s="1103"/>
      <c r="DM474" s="1103"/>
      <c r="DN474" s="1103"/>
      <c r="DO474" s="1103"/>
      <c r="DP474" s="1103"/>
      <c r="DQ474" s="1103"/>
      <c r="DR474" s="1103"/>
      <c r="DS474" s="1103"/>
      <c r="DT474" s="1103"/>
      <c r="DU474" s="1103"/>
      <c r="DV474" s="1103"/>
      <c r="DW474" s="1103"/>
      <c r="DX474" s="1103"/>
      <c r="DY474" s="1103"/>
      <c r="DZ474" s="1103"/>
      <c r="EA474" s="1103"/>
      <c r="EB474" s="1103"/>
      <c r="EC474" s="1103"/>
      <c r="ED474" s="1103"/>
      <c r="EE474" s="1103"/>
      <c r="EF474" s="1103"/>
      <c r="EG474" s="1103"/>
      <c r="EH474" s="1103"/>
      <c r="EI474" s="1103"/>
      <c r="EJ474" s="1103"/>
      <c r="EK474" s="1103"/>
      <c r="EL474" s="1104"/>
      <c r="EM474" s="1103"/>
      <c r="EN474" s="1103"/>
      <c r="EO474" s="1103"/>
      <c r="EP474" s="1103"/>
      <c r="EQ474" s="1103"/>
      <c r="ER474" s="1103"/>
      <c r="ES474" s="1103"/>
      <c r="ET474" s="1103"/>
      <c r="EU474" s="1103"/>
      <c r="EV474" s="1103"/>
      <c r="EW474" s="1103"/>
      <c r="EX474" s="1103"/>
      <c r="EY474" s="1103"/>
      <c r="EZ474" s="1103"/>
      <c r="FA474" s="1103"/>
      <c r="FB474" s="1103"/>
      <c r="FC474" s="1103"/>
      <c r="FD474" s="1103"/>
      <c r="FE474" s="1103"/>
      <c r="FF474" s="1105"/>
      <c r="FG474" s="1103"/>
      <c r="FH474" s="1103"/>
      <c r="FI474" s="1103"/>
      <c r="FJ474" s="1103"/>
      <c r="FK474" s="1103"/>
      <c r="FL474" s="1103"/>
      <c r="FM474" s="1103"/>
      <c r="FN474" s="1103"/>
      <c r="FO474" s="1103"/>
      <c r="FP474" s="1103"/>
      <c r="FQ474" s="1106"/>
      <c r="FR474" s="1106"/>
      <c r="FS474" s="1103"/>
      <c r="FT474" s="1103"/>
      <c r="FU474" s="1103"/>
      <c r="FV474" s="1103"/>
      <c r="FW474" s="1103"/>
      <c r="FX474" s="1103"/>
      <c r="FY474" s="1103"/>
      <c r="FZ474" s="1103"/>
      <c r="GA474" s="1103"/>
      <c r="GB474" s="1103"/>
      <c r="GC474" s="1103"/>
      <c r="GD474" s="1107"/>
      <c r="GE474" s="1107"/>
      <c r="GF474" s="1107"/>
      <c r="GG474" s="1107"/>
      <c r="GH474" s="1108"/>
      <c r="GI474" s="1109"/>
      <c r="GJ474" s="1107"/>
      <c r="GK474" s="1107"/>
      <c r="GL474" s="1107"/>
      <c r="GM474" s="1107"/>
      <c r="GN474" s="1107"/>
      <c r="GO474" s="1107"/>
      <c r="GP474" s="1110"/>
      <c r="GQ474" s="1110"/>
      <c r="GR474" s="1110"/>
      <c r="GS474" s="1110"/>
      <c r="GT474" s="1110"/>
      <c r="GU474" s="1110"/>
      <c r="GV474" s="1110"/>
      <c r="GW474" s="1110"/>
      <c r="GX474" s="1110"/>
      <c r="GY474" s="1110"/>
      <c r="GZ474" s="1110"/>
      <c r="HA474" s="1110"/>
      <c r="HB474" s="1110"/>
      <c r="HC474" s="1110"/>
      <c r="HD474" s="1110"/>
      <c r="HE474" s="1110"/>
      <c r="HF474" s="1110"/>
      <c r="HG474" s="1110"/>
      <c r="HH474" s="1110"/>
      <c r="HI474" s="1110"/>
      <c r="HJ474" s="1110"/>
      <c r="HK474" s="1110"/>
      <c r="HL474" s="1110"/>
      <c r="HM474" s="1110"/>
      <c r="HN474" s="1110"/>
      <c r="HO474" s="1110"/>
      <c r="HP474" s="1110"/>
      <c r="HQ474" s="1110"/>
      <c r="HR474" s="1110"/>
      <c r="HS474" s="1110"/>
      <c r="HT474" s="1110"/>
      <c r="HU474" s="1110"/>
      <c r="HV474" s="1110"/>
      <c r="HW474" s="1110"/>
      <c r="HX474" s="1110"/>
      <c r="HY474" s="1110"/>
      <c r="HZ474" s="1110"/>
      <c r="IA474" s="1110"/>
      <c r="IB474" s="1110"/>
      <c r="IC474" s="1110"/>
      <c r="ID474" s="1109"/>
      <c r="IE474" s="1109"/>
      <c r="IF474" s="1110"/>
      <c r="IG474" s="1111"/>
      <c r="IH474" s="1110"/>
      <c r="II474" s="1110"/>
      <c r="IJ474" s="1110"/>
      <c r="IK474" s="1110"/>
      <c r="IL474" s="1110"/>
      <c r="IM474" s="1110"/>
      <c r="IN474" s="1110"/>
      <c r="IO474" s="1110"/>
      <c r="IP474" s="1110"/>
      <c r="IQ474" s="1110"/>
      <c r="IR474" s="1110"/>
      <c r="IS474" s="1110"/>
      <c r="IT474" s="1110"/>
      <c r="IU474" s="1110"/>
      <c r="IV474" s="1110"/>
      <c r="IW474" s="1110"/>
      <c r="IX474" s="1110"/>
      <c r="IY474" s="1110"/>
      <c r="IZ474" s="1110"/>
      <c r="JA474" s="1110"/>
      <c r="JB474" s="1110"/>
      <c r="JC474" s="1110"/>
      <c r="JD474" s="1110"/>
      <c r="JE474" s="1110"/>
      <c r="JF474" s="1110"/>
      <c r="JG474" s="1110"/>
      <c r="JH474" s="1110"/>
      <c r="JI474" s="1110"/>
      <c r="JJ474" s="1110"/>
      <c r="JK474" s="1112"/>
    </row>
    <row r="475" spans="1:271" ht="18.95" hidden="1" customHeight="1">
      <c r="A475" s="1113"/>
      <c r="B475" s="1114"/>
      <c r="C475" s="1115"/>
      <c r="D475" s="1115"/>
      <c r="E475" s="1116"/>
      <c r="F475" s="1116"/>
      <c r="G475" s="1116"/>
      <c r="H475" s="1115"/>
      <c r="I475" s="1117"/>
      <c r="J475" s="1117"/>
      <c r="K475" s="1118"/>
      <c r="L475" s="1118"/>
      <c r="M475" s="1118"/>
      <c r="N475" s="1119"/>
      <c r="O475" s="1120"/>
      <c r="P475" s="1119"/>
      <c r="Q475" s="1119"/>
      <c r="R475" s="1119"/>
      <c r="S475" s="1119"/>
      <c r="T475" s="1119"/>
      <c r="U475" s="1119"/>
      <c r="V475" s="1119"/>
      <c r="W475" s="1044"/>
      <c r="X475" s="1119"/>
      <c r="Y475" s="1122"/>
      <c r="Z475" s="1122"/>
      <c r="AA475" s="1103"/>
      <c r="AB475" s="1103"/>
      <c r="AC475" s="1103"/>
      <c r="AD475" s="1103"/>
      <c r="AE475" s="1103"/>
      <c r="AF475" s="1103"/>
      <c r="AG475" s="1103"/>
      <c r="AH475" s="1103"/>
      <c r="AI475" s="1103"/>
      <c r="AJ475" s="1103"/>
      <c r="AK475" s="1103"/>
      <c r="AL475" s="1103"/>
      <c r="AM475" s="1103"/>
      <c r="AN475" s="1104"/>
      <c r="AO475" s="1103"/>
      <c r="AP475" s="1103"/>
      <c r="AQ475" s="1103"/>
      <c r="AR475" s="1103"/>
      <c r="AS475" s="1103"/>
      <c r="AT475" s="1103"/>
      <c r="AU475" s="1103"/>
      <c r="AV475" s="1103"/>
      <c r="AW475" s="1103"/>
      <c r="AX475" s="1103"/>
      <c r="AY475" s="1103"/>
      <c r="AZ475" s="1103"/>
      <c r="BA475" s="1103"/>
      <c r="BB475" s="1103"/>
      <c r="BC475" s="1103"/>
      <c r="BD475" s="1103"/>
      <c r="BE475" s="1103"/>
      <c r="BF475" s="1103"/>
      <c r="BG475" s="1103"/>
      <c r="BH475" s="1103"/>
      <c r="BI475" s="1103"/>
      <c r="BJ475" s="1103"/>
      <c r="BK475" s="1103"/>
      <c r="BL475" s="1103"/>
      <c r="BM475" s="1103"/>
      <c r="BN475" s="1103"/>
      <c r="BO475" s="1103"/>
      <c r="BP475" s="1103"/>
      <c r="BQ475" s="1103"/>
      <c r="BR475" s="1103"/>
      <c r="BS475" s="1103"/>
      <c r="BT475" s="1103"/>
      <c r="BU475" s="1103"/>
      <c r="BV475" s="1103"/>
      <c r="BW475" s="1103"/>
      <c r="BX475" s="1103"/>
      <c r="BY475" s="1103"/>
      <c r="BZ475" s="1103"/>
      <c r="CA475" s="1103"/>
      <c r="CB475" s="1103"/>
      <c r="CC475" s="1103"/>
      <c r="CD475" s="1103"/>
      <c r="CE475" s="1103"/>
      <c r="CF475" s="1103"/>
      <c r="CG475" s="1103"/>
      <c r="CH475" s="1103"/>
      <c r="CI475" s="1103"/>
      <c r="CJ475" s="1103"/>
      <c r="CK475" s="1103"/>
      <c r="CL475" s="1103"/>
      <c r="CM475" s="1103"/>
      <c r="CN475" s="1103"/>
      <c r="CO475" s="1103"/>
      <c r="CP475" s="1103"/>
      <c r="CQ475" s="1103"/>
      <c r="CR475" s="1103"/>
      <c r="CS475" s="1103"/>
      <c r="CT475" s="1103"/>
      <c r="CU475" s="1103"/>
      <c r="CV475" s="1103"/>
      <c r="CW475" s="1103"/>
      <c r="CX475" s="1103"/>
      <c r="CY475" s="1103"/>
      <c r="CZ475" s="1103"/>
      <c r="DA475" s="1103"/>
      <c r="DB475" s="1103"/>
      <c r="DC475" s="1103"/>
      <c r="DD475" s="1103"/>
      <c r="DE475" s="1103"/>
      <c r="DF475" s="1103"/>
      <c r="DG475" s="1103"/>
      <c r="DH475" s="1103"/>
      <c r="DI475" s="1103"/>
      <c r="DJ475" s="1103"/>
      <c r="DK475" s="1104"/>
      <c r="DL475" s="1103"/>
      <c r="DM475" s="1103"/>
      <c r="DN475" s="1103"/>
      <c r="DO475" s="1103"/>
      <c r="DP475" s="1103"/>
      <c r="DQ475" s="1103"/>
      <c r="DR475" s="1103"/>
      <c r="DS475" s="1103"/>
      <c r="DT475" s="1103"/>
      <c r="DU475" s="1103"/>
      <c r="DV475" s="1103"/>
      <c r="DW475" s="1103"/>
      <c r="DX475" s="1103"/>
      <c r="DY475" s="1103"/>
      <c r="DZ475" s="1103"/>
      <c r="EA475" s="1103"/>
      <c r="EB475" s="1103"/>
      <c r="EC475" s="1103"/>
      <c r="ED475" s="1103"/>
      <c r="EE475" s="1103"/>
      <c r="EF475" s="1103"/>
      <c r="EG475" s="1103"/>
      <c r="EH475" s="1103"/>
      <c r="EI475" s="1103"/>
      <c r="EJ475" s="1103"/>
      <c r="EK475" s="1103"/>
      <c r="EL475" s="1104"/>
      <c r="EM475" s="1103"/>
      <c r="EN475" s="1103"/>
      <c r="EO475" s="1103"/>
      <c r="EP475" s="1103"/>
      <c r="EQ475" s="1103"/>
      <c r="ER475" s="1103"/>
      <c r="ES475" s="1103"/>
      <c r="ET475" s="1103"/>
      <c r="EU475" s="1103"/>
      <c r="EV475" s="1103"/>
      <c r="EW475" s="1103"/>
      <c r="EX475" s="1103"/>
      <c r="EY475" s="1103"/>
      <c r="EZ475" s="1103"/>
      <c r="FA475" s="1103"/>
      <c r="FB475" s="1103"/>
      <c r="FC475" s="1103"/>
      <c r="FD475" s="1103"/>
      <c r="FE475" s="1103"/>
      <c r="FF475" s="1105"/>
      <c r="FG475" s="1103"/>
      <c r="FH475" s="1103"/>
      <c r="FI475" s="1103"/>
      <c r="FJ475" s="1103"/>
      <c r="FK475" s="1103"/>
      <c r="FL475" s="1103"/>
      <c r="FM475" s="1103"/>
      <c r="FN475" s="1103"/>
      <c r="FO475" s="1103"/>
      <c r="FP475" s="1103"/>
      <c r="FQ475" s="1106"/>
      <c r="FR475" s="1106"/>
      <c r="FS475" s="1103"/>
      <c r="FT475" s="1103"/>
      <c r="FU475" s="1103"/>
      <c r="FV475" s="1103"/>
      <c r="FW475" s="1103"/>
      <c r="FX475" s="1103"/>
      <c r="FY475" s="1103"/>
      <c r="FZ475" s="1103"/>
      <c r="GA475" s="1103"/>
      <c r="GB475" s="1103"/>
      <c r="GC475" s="1103"/>
      <c r="GD475" s="1107"/>
      <c r="GE475" s="1107"/>
      <c r="GF475" s="1107"/>
      <c r="GG475" s="1107"/>
      <c r="GH475" s="1108"/>
      <c r="GI475" s="1109"/>
      <c r="GJ475" s="1107"/>
      <c r="GK475" s="1107"/>
      <c r="GL475" s="1107"/>
      <c r="GM475" s="1107"/>
      <c r="GN475" s="1107"/>
      <c r="GO475" s="1107"/>
      <c r="GP475" s="1110"/>
      <c r="GQ475" s="1110"/>
      <c r="GR475" s="1110"/>
      <c r="GS475" s="1110"/>
      <c r="GT475" s="1110"/>
      <c r="GU475" s="1110"/>
      <c r="GV475" s="1110"/>
      <c r="GW475" s="1110"/>
      <c r="GX475" s="1110"/>
      <c r="GY475" s="1110"/>
      <c r="GZ475" s="1110"/>
      <c r="HA475" s="1110"/>
      <c r="HB475" s="1110"/>
      <c r="HC475" s="1110"/>
      <c r="HD475" s="1110"/>
      <c r="HE475" s="1110"/>
      <c r="HF475" s="1110"/>
      <c r="HG475" s="1110"/>
      <c r="HH475" s="1110"/>
      <c r="HI475" s="1110"/>
      <c r="HJ475" s="1110"/>
      <c r="HK475" s="1110"/>
      <c r="HL475" s="1110"/>
      <c r="HM475" s="1110"/>
      <c r="HN475" s="1110"/>
      <c r="HO475" s="1110"/>
      <c r="HP475" s="1110"/>
      <c r="HQ475" s="1110"/>
      <c r="HR475" s="1110"/>
      <c r="HS475" s="1110"/>
      <c r="HT475" s="1110"/>
      <c r="HU475" s="1110"/>
      <c r="HV475" s="1110"/>
      <c r="HW475" s="1110"/>
      <c r="HX475" s="1110"/>
      <c r="HY475" s="1110"/>
      <c r="HZ475" s="1110"/>
      <c r="IA475" s="1110"/>
      <c r="IB475" s="1110"/>
      <c r="IC475" s="1110"/>
      <c r="ID475" s="1109"/>
      <c r="IE475" s="1109"/>
      <c r="IF475" s="1110"/>
      <c r="IG475" s="1111"/>
      <c r="IH475" s="1110"/>
      <c r="II475" s="1110"/>
      <c r="IJ475" s="1110"/>
      <c r="IK475" s="1110"/>
      <c r="IL475" s="1110"/>
      <c r="IM475" s="1110"/>
      <c r="IN475" s="1110"/>
      <c r="IO475" s="1110"/>
      <c r="IP475" s="1110"/>
      <c r="IQ475" s="1110"/>
      <c r="IR475" s="1110"/>
      <c r="IS475" s="1110"/>
      <c r="IT475" s="1110"/>
      <c r="IU475" s="1110"/>
      <c r="IV475" s="1110"/>
      <c r="IW475" s="1110"/>
      <c r="IX475" s="1110"/>
      <c r="IY475" s="1110"/>
      <c r="IZ475" s="1110"/>
      <c r="JA475" s="1110"/>
      <c r="JB475" s="1110"/>
      <c r="JC475" s="1110"/>
      <c r="JD475" s="1110"/>
      <c r="JE475" s="1110"/>
      <c r="JF475" s="1110"/>
      <c r="JG475" s="1110"/>
      <c r="JH475" s="1110"/>
      <c r="JI475" s="1110"/>
      <c r="JJ475" s="1110"/>
      <c r="JK475" s="1112"/>
    </row>
    <row r="476" spans="1:271" ht="18.95" hidden="1" customHeight="1">
      <c r="A476" s="1113"/>
      <c r="B476" s="1114"/>
      <c r="C476" s="1115"/>
      <c r="D476" s="1115"/>
      <c r="E476" s="1116"/>
      <c r="F476" s="1116"/>
      <c r="G476" s="1116"/>
      <c r="H476" s="1115"/>
      <c r="I476" s="1117"/>
      <c r="J476" s="1117"/>
      <c r="K476" s="1118"/>
      <c r="L476" s="1118"/>
      <c r="M476" s="1118"/>
      <c r="N476" s="1119"/>
      <c r="O476" s="1120"/>
      <c r="P476" s="1119"/>
      <c r="Q476" s="1119"/>
      <c r="R476" s="1119"/>
      <c r="S476" s="1119"/>
      <c r="T476" s="1119"/>
      <c r="U476" s="1119"/>
      <c r="V476" s="1119"/>
      <c r="W476" s="1044"/>
      <c r="X476" s="1119"/>
      <c r="Y476" s="1122"/>
      <c r="Z476" s="1122"/>
      <c r="AA476" s="1103"/>
      <c r="AB476" s="1103"/>
      <c r="AC476" s="1103"/>
      <c r="AD476" s="1103"/>
      <c r="AE476" s="1103"/>
      <c r="AF476" s="1103"/>
      <c r="AG476" s="1103"/>
      <c r="AH476" s="1103"/>
      <c r="AI476" s="1103"/>
      <c r="AJ476" s="1103"/>
      <c r="AK476" s="1103"/>
      <c r="AL476" s="1103"/>
      <c r="AM476" s="1103"/>
      <c r="AN476" s="1104"/>
      <c r="AO476" s="1103"/>
      <c r="AP476" s="1103"/>
      <c r="AQ476" s="1103"/>
      <c r="AR476" s="1103"/>
      <c r="AS476" s="1103"/>
      <c r="AT476" s="1103"/>
      <c r="AU476" s="1103"/>
      <c r="AV476" s="1103"/>
      <c r="AW476" s="1103"/>
      <c r="AX476" s="1103"/>
      <c r="AY476" s="1103"/>
      <c r="AZ476" s="1103"/>
      <c r="BA476" s="1103"/>
      <c r="BB476" s="1103"/>
      <c r="BC476" s="1103"/>
      <c r="BD476" s="1103"/>
      <c r="BE476" s="1103"/>
      <c r="BF476" s="1103"/>
      <c r="BG476" s="1103"/>
      <c r="BH476" s="1103"/>
      <c r="BI476" s="1103"/>
      <c r="BJ476" s="1103"/>
      <c r="BK476" s="1103"/>
      <c r="BL476" s="1103"/>
      <c r="BM476" s="1103"/>
      <c r="BN476" s="1103"/>
      <c r="BO476" s="1103"/>
      <c r="BP476" s="1103"/>
      <c r="BQ476" s="1103"/>
      <c r="BR476" s="1103"/>
      <c r="BS476" s="1103"/>
      <c r="BT476" s="1103"/>
      <c r="BU476" s="1103"/>
      <c r="BV476" s="1103"/>
      <c r="BW476" s="1103"/>
      <c r="BX476" s="1103"/>
      <c r="BY476" s="1103"/>
      <c r="BZ476" s="1103"/>
      <c r="CA476" s="1103"/>
      <c r="CB476" s="1103"/>
      <c r="CC476" s="1103"/>
      <c r="CD476" s="1103"/>
      <c r="CE476" s="1103"/>
      <c r="CF476" s="1103"/>
      <c r="CG476" s="1103"/>
      <c r="CH476" s="1103"/>
      <c r="CI476" s="1103"/>
      <c r="CJ476" s="1103"/>
      <c r="CK476" s="1103"/>
      <c r="CL476" s="1103"/>
      <c r="CM476" s="1103"/>
      <c r="CN476" s="1103"/>
      <c r="CO476" s="1103"/>
      <c r="CP476" s="1103"/>
      <c r="CQ476" s="1103"/>
      <c r="CR476" s="1103"/>
      <c r="CS476" s="1103"/>
      <c r="CT476" s="1103"/>
      <c r="CU476" s="1103"/>
      <c r="CV476" s="1103"/>
      <c r="CW476" s="1103"/>
      <c r="CX476" s="1103"/>
      <c r="CY476" s="1103"/>
      <c r="CZ476" s="1103"/>
      <c r="DA476" s="1103"/>
      <c r="DB476" s="1103"/>
      <c r="DC476" s="1103"/>
      <c r="DD476" s="1103"/>
      <c r="DE476" s="1103"/>
      <c r="DF476" s="1103"/>
      <c r="DG476" s="1103"/>
      <c r="DH476" s="1103"/>
      <c r="DI476" s="1103"/>
      <c r="DJ476" s="1103"/>
      <c r="DK476" s="1104"/>
      <c r="DL476" s="1103"/>
      <c r="DM476" s="1103"/>
      <c r="DN476" s="1103"/>
      <c r="DO476" s="1103"/>
      <c r="DP476" s="1103"/>
      <c r="DQ476" s="1103"/>
      <c r="DR476" s="1103"/>
      <c r="DS476" s="1103"/>
      <c r="DT476" s="1103"/>
      <c r="DU476" s="1103"/>
      <c r="DV476" s="1103"/>
      <c r="DW476" s="1103"/>
      <c r="DX476" s="1103"/>
      <c r="DY476" s="1103"/>
      <c r="DZ476" s="1103"/>
      <c r="EA476" s="1103"/>
      <c r="EB476" s="1103"/>
      <c r="EC476" s="1103"/>
      <c r="ED476" s="1103"/>
      <c r="EE476" s="1103"/>
      <c r="EF476" s="1103"/>
      <c r="EG476" s="1103"/>
      <c r="EH476" s="1103"/>
      <c r="EI476" s="1103"/>
      <c r="EJ476" s="1103"/>
      <c r="EK476" s="1103"/>
      <c r="EL476" s="1104"/>
      <c r="EM476" s="1103"/>
      <c r="EN476" s="1103"/>
      <c r="EO476" s="1103"/>
      <c r="EP476" s="1103"/>
      <c r="EQ476" s="1103"/>
      <c r="ER476" s="1103"/>
      <c r="ES476" s="1103"/>
      <c r="ET476" s="1103"/>
      <c r="EU476" s="1103"/>
      <c r="EV476" s="1103"/>
      <c r="EW476" s="1103"/>
      <c r="EX476" s="1103"/>
      <c r="EY476" s="1103"/>
      <c r="EZ476" s="1103"/>
      <c r="FA476" s="1103"/>
      <c r="FB476" s="1103"/>
      <c r="FC476" s="1103"/>
      <c r="FD476" s="1103"/>
      <c r="FE476" s="1103"/>
      <c r="FF476" s="1105"/>
      <c r="FG476" s="1103"/>
      <c r="FH476" s="1103"/>
      <c r="FI476" s="1103"/>
      <c r="FJ476" s="1103"/>
      <c r="FK476" s="1103"/>
      <c r="FL476" s="1103"/>
      <c r="FM476" s="1103"/>
      <c r="FN476" s="1103"/>
      <c r="FO476" s="1103"/>
      <c r="FP476" s="1103"/>
      <c r="FQ476" s="1106"/>
      <c r="FR476" s="1106"/>
      <c r="FS476" s="1103"/>
      <c r="FT476" s="1103"/>
      <c r="FU476" s="1103"/>
      <c r="FV476" s="1103"/>
      <c r="FW476" s="1103"/>
      <c r="FX476" s="1103"/>
      <c r="FY476" s="1103"/>
      <c r="FZ476" s="1103"/>
      <c r="GA476" s="1103"/>
      <c r="GB476" s="1103"/>
      <c r="GC476" s="1103"/>
      <c r="GD476" s="1107"/>
      <c r="GE476" s="1107"/>
      <c r="GF476" s="1107"/>
      <c r="GG476" s="1107"/>
      <c r="GH476" s="1108"/>
      <c r="GI476" s="1109"/>
      <c r="GJ476" s="1107"/>
      <c r="GK476" s="1107"/>
      <c r="GL476" s="1107"/>
      <c r="GM476" s="1107"/>
      <c r="GN476" s="1107"/>
      <c r="GO476" s="1107"/>
      <c r="GP476" s="1110"/>
      <c r="GQ476" s="1110"/>
      <c r="GR476" s="1110"/>
      <c r="GS476" s="1110"/>
      <c r="GT476" s="1110"/>
      <c r="GU476" s="1110"/>
      <c r="GV476" s="1110"/>
      <c r="GW476" s="1110"/>
      <c r="GX476" s="1110"/>
      <c r="GY476" s="1110"/>
      <c r="GZ476" s="1110"/>
      <c r="HA476" s="1110"/>
      <c r="HB476" s="1110"/>
      <c r="HC476" s="1110"/>
      <c r="HD476" s="1110"/>
      <c r="HE476" s="1110"/>
      <c r="HF476" s="1110"/>
      <c r="HG476" s="1110"/>
      <c r="HH476" s="1110"/>
      <c r="HI476" s="1110"/>
      <c r="HJ476" s="1110"/>
      <c r="HK476" s="1110"/>
      <c r="HL476" s="1110"/>
      <c r="HM476" s="1110"/>
      <c r="HN476" s="1110"/>
      <c r="HO476" s="1110"/>
      <c r="HP476" s="1110"/>
      <c r="HQ476" s="1110"/>
      <c r="HR476" s="1110"/>
      <c r="HS476" s="1110"/>
      <c r="HT476" s="1110"/>
      <c r="HU476" s="1110"/>
      <c r="HV476" s="1110"/>
      <c r="HW476" s="1110"/>
      <c r="HX476" s="1110"/>
      <c r="HY476" s="1110"/>
      <c r="HZ476" s="1110"/>
      <c r="IA476" s="1110"/>
      <c r="IB476" s="1110"/>
      <c r="IC476" s="1110"/>
      <c r="ID476" s="1109"/>
      <c r="IE476" s="1109"/>
      <c r="IF476" s="1110"/>
      <c r="IG476" s="1111"/>
      <c r="IH476" s="1110"/>
      <c r="II476" s="1110"/>
      <c r="IJ476" s="1110"/>
      <c r="IK476" s="1110"/>
      <c r="IL476" s="1110"/>
      <c r="IM476" s="1110"/>
      <c r="IN476" s="1110"/>
      <c r="IO476" s="1110"/>
      <c r="IP476" s="1110"/>
      <c r="IQ476" s="1110"/>
      <c r="IR476" s="1110"/>
      <c r="IS476" s="1110"/>
      <c r="IT476" s="1110"/>
      <c r="IU476" s="1110"/>
      <c r="IV476" s="1110"/>
      <c r="IW476" s="1110"/>
      <c r="IX476" s="1110"/>
      <c r="IY476" s="1110"/>
      <c r="IZ476" s="1110"/>
      <c r="JA476" s="1110"/>
      <c r="JB476" s="1110"/>
      <c r="JC476" s="1110"/>
      <c r="JD476" s="1110"/>
      <c r="JE476" s="1110"/>
      <c r="JF476" s="1110"/>
      <c r="JG476" s="1110"/>
      <c r="JH476" s="1110"/>
      <c r="JI476" s="1110"/>
      <c r="JJ476" s="1110"/>
      <c r="JK476" s="1112"/>
    </row>
    <row r="477" spans="1:271" ht="18.95" hidden="1" customHeight="1">
      <c r="A477" s="1113"/>
      <c r="B477" s="1114"/>
      <c r="C477" s="1115"/>
      <c r="D477" s="1115"/>
      <c r="E477" s="1116"/>
      <c r="F477" s="1116"/>
      <c r="G477" s="1116"/>
      <c r="H477" s="1115"/>
      <c r="I477" s="1117"/>
      <c r="J477" s="1117"/>
      <c r="K477" s="1118"/>
      <c r="L477" s="1118"/>
      <c r="M477" s="1118"/>
      <c r="N477" s="1119"/>
      <c r="O477" s="1120"/>
      <c r="P477" s="1119"/>
      <c r="Q477" s="1119"/>
      <c r="R477" s="1119"/>
      <c r="S477" s="1119"/>
      <c r="T477" s="1119"/>
      <c r="U477" s="1119"/>
      <c r="V477" s="1119"/>
      <c r="W477" s="1044"/>
      <c r="X477" s="1119"/>
      <c r="Y477" s="1122"/>
      <c r="Z477" s="1122"/>
      <c r="AA477" s="1103"/>
      <c r="AB477" s="1103"/>
      <c r="AC477" s="1103"/>
      <c r="AD477" s="1103"/>
      <c r="AE477" s="1103"/>
      <c r="AF477" s="1103"/>
      <c r="AG477" s="1103"/>
      <c r="AH477" s="1103"/>
      <c r="AI477" s="1103"/>
      <c r="AJ477" s="1103"/>
      <c r="AK477" s="1103"/>
      <c r="AL477" s="1103"/>
      <c r="AM477" s="1103"/>
      <c r="AN477" s="1104"/>
      <c r="AO477" s="1103"/>
      <c r="AP477" s="1103"/>
      <c r="AQ477" s="1103"/>
      <c r="AR477" s="1103"/>
      <c r="AS477" s="1103"/>
      <c r="AT477" s="1103"/>
      <c r="AU477" s="1103"/>
      <c r="AV477" s="1103"/>
      <c r="AW477" s="1103"/>
      <c r="AX477" s="1103"/>
      <c r="AY477" s="1103"/>
      <c r="AZ477" s="1103"/>
      <c r="BA477" s="1103"/>
      <c r="BB477" s="1103"/>
      <c r="BC477" s="1103"/>
      <c r="BD477" s="1103"/>
      <c r="BE477" s="1103"/>
      <c r="BF477" s="1103"/>
      <c r="BG477" s="1103"/>
      <c r="BH477" s="1103"/>
      <c r="BI477" s="1103"/>
      <c r="BJ477" s="1103"/>
      <c r="BK477" s="1103"/>
      <c r="BL477" s="1103"/>
      <c r="BM477" s="1103"/>
      <c r="BN477" s="1103"/>
      <c r="BO477" s="1103"/>
      <c r="BP477" s="1103"/>
      <c r="BQ477" s="1103"/>
      <c r="BR477" s="1103"/>
      <c r="BS477" s="1103"/>
      <c r="BT477" s="1103"/>
      <c r="BU477" s="1103"/>
      <c r="BV477" s="1103"/>
      <c r="BW477" s="1103"/>
      <c r="BX477" s="1103"/>
      <c r="BY477" s="1103"/>
      <c r="BZ477" s="1103"/>
      <c r="CA477" s="1103"/>
      <c r="CB477" s="1103"/>
      <c r="CC477" s="1103"/>
      <c r="CD477" s="1103"/>
      <c r="CE477" s="1103"/>
      <c r="CF477" s="1103"/>
      <c r="CG477" s="1103"/>
      <c r="CH477" s="1103"/>
      <c r="CI477" s="1103"/>
      <c r="CJ477" s="1103"/>
      <c r="CK477" s="1103"/>
      <c r="CL477" s="1103"/>
      <c r="CM477" s="1103"/>
      <c r="CN477" s="1103"/>
      <c r="CO477" s="1103"/>
      <c r="CP477" s="1103"/>
      <c r="CQ477" s="1103"/>
      <c r="CR477" s="1103"/>
      <c r="CS477" s="1103"/>
      <c r="CT477" s="1103"/>
      <c r="CU477" s="1103"/>
      <c r="CV477" s="1103"/>
      <c r="CW477" s="1103"/>
      <c r="CX477" s="1103"/>
      <c r="CY477" s="1103"/>
      <c r="CZ477" s="1103"/>
      <c r="DA477" s="1103"/>
      <c r="DB477" s="1103"/>
      <c r="DC477" s="1103"/>
      <c r="DD477" s="1103"/>
      <c r="DE477" s="1103"/>
      <c r="DF477" s="1103"/>
      <c r="DG477" s="1103"/>
      <c r="DH477" s="1103"/>
      <c r="DI477" s="1103"/>
      <c r="DJ477" s="1103"/>
      <c r="DK477" s="1104"/>
      <c r="DL477" s="1103"/>
      <c r="DM477" s="1103"/>
      <c r="DN477" s="1103"/>
      <c r="DO477" s="1103"/>
      <c r="DP477" s="1103"/>
      <c r="DQ477" s="1103"/>
      <c r="DR477" s="1103"/>
      <c r="DS477" s="1103"/>
      <c r="DT477" s="1103"/>
      <c r="DU477" s="1103"/>
      <c r="DV477" s="1103"/>
      <c r="DW477" s="1103"/>
      <c r="DX477" s="1103"/>
      <c r="DY477" s="1103"/>
      <c r="DZ477" s="1103"/>
      <c r="EA477" s="1103"/>
      <c r="EB477" s="1103"/>
      <c r="EC477" s="1103"/>
      <c r="ED477" s="1103"/>
      <c r="EE477" s="1103"/>
      <c r="EF477" s="1103"/>
      <c r="EG477" s="1103"/>
      <c r="EH477" s="1103"/>
      <c r="EI477" s="1103"/>
      <c r="EJ477" s="1103"/>
      <c r="EK477" s="1103"/>
      <c r="EL477" s="1104"/>
      <c r="EM477" s="1103"/>
      <c r="EN477" s="1103"/>
      <c r="EO477" s="1103"/>
      <c r="EP477" s="1103"/>
      <c r="EQ477" s="1103"/>
      <c r="ER477" s="1103"/>
      <c r="ES477" s="1103"/>
      <c r="ET477" s="1103"/>
      <c r="EU477" s="1103"/>
      <c r="EV477" s="1103"/>
      <c r="EW477" s="1103"/>
      <c r="EX477" s="1103"/>
      <c r="EY477" s="1103"/>
      <c r="EZ477" s="1103"/>
      <c r="FA477" s="1103"/>
      <c r="FB477" s="1103"/>
      <c r="FC477" s="1103"/>
      <c r="FD477" s="1103"/>
      <c r="FE477" s="1103"/>
      <c r="FF477" s="1105"/>
      <c r="FG477" s="1103"/>
      <c r="FH477" s="1103"/>
      <c r="FI477" s="1103"/>
      <c r="FJ477" s="1103"/>
      <c r="FK477" s="1103"/>
      <c r="FL477" s="1103"/>
      <c r="FM477" s="1103"/>
      <c r="FN477" s="1103"/>
      <c r="FO477" s="1103"/>
      <c r="FP477" s="1103"/>
      <c r="FQ477" s="1106"/>
      <c r="FR477" s="1106"/>
      <c r="FS477" s="1103"/>
      <c r="FT477" s="1103"/>
      <c r="FU477" s="1103"/>
      <c r="FV477" s="1103"/>
      <c r="FW477" s="1103"/>
      <c r="FX477" s="1103"/>
      <c r="FY477" s="1103"/>
      <c r="FZ477" s="1103"/>
      <c r="GA477" s="1103"/>
      <c r="GB477" s="1103"/>
      <c r="GC477" s="1103"/>
      <c r="GD477" s="1107"/>
      <c r="GE477" s="1107"/>
      <c r="GF477" s="1107"/>
      <c r="GG477" s="1107"/>
      <c r="GH477" s="1108"/>
      <c r="GI477" s="1109"/>
      <c r="GJ477" s="1107"/>
      <c r="GK477" s="1107"/>
      <c r="GL477" s="1107"/>
      <c r="GM477" s="1107"/>
      <c r="GN477" s="1107"/>
      <c r="GO477" s="1107"/>
      <c r="GP477" s="1110"/>
      <c r="GQ477" s="1110"/>
      <c r="GR477" s="1110"/>
      <c r="GS477" s="1110"/>
      <c r="GT477" s="1110"/>
      <c r="GU477" s="1110"/>
      <c r="GV477" s="1110"/>
      <c r="GW477" s="1110"/>
      <c r="GX477" s="1110"/>
      <c r="GY477" s="1110"/>
      <c r="GZ477" s="1110"/>
      <c r="HA477" s="1110"/>
      <c r="HB477" s="1110"/>
      <c r="HC477" s="1110"/>
      <c r="HD477" s="1110"/>
      <c r="HE477" s="1110"/>
      <c r="HF477" s="1110"/>
      <c r="HG477" s="1110"/>
      <c r="HH477" s="1110"/>
      <c r="HI477" s="1110"/>
      <c r="HJ477" s="1110"/>
      <c r="HK477" s="1110"/>
      <c r="HL477" s="1110"/>
      <c r="HM477" s="1110"/>
      <c r="HN477" s="1110"/>
      <c r="HO477" s="1110"/>
      <c r="HP477" s="1110"/>
      <c r="HQ477" s="1110"/>
      <c r="HR477" s="1110"/>
      <c r="HS477" s="1110"/>
      <c r="HT477" s="1110"/>
      <c r="HU477" s="1110"/>
      <c r="HV477" s="1110"/>
      <c r="HW477" s="1110"/>
      <c r="HX477" s="1110"/>
      <c r="HY477" s="1110"/>
      <c r="HZ477" s="1110"/>
      <c r="IA477" s="1110"/>
      <c r="IB477" s="1110"/>
      <c r="IC477" s="1110"/>
      <c r="ID477" s="1109"/>
      <c r="IE477" s="1109"/>
      <c r="IF477" s="1110"/>
      <c r="IG477" s="1111"/>
      <c r="IH477" s="1110"/>
      <c r="II477" s="1110"/>
      <c r="IJ477" s="1110"/>
      <c r="IK477" s="1110"/>
      <c r="IL477" s="1110"/>
      <c r="IM477" s="1110"/>
      <c r="IN477" s="1110"/>
      <c r="IO477" s="1110"/>
      <c r="IP477" s="1110"/>
      <c r="IQ477" s="1110"/>
      <c r="IR477" s="1110"/>
      <c r="IS477" s="1110"/>
      <c r="IT477" s="1110"/>
      <c r="IU477" s="1110"/>
      <c r="IV477" s="1110"/>
      <c r="IW477" s="1110"/>
      <c r="IX477" s="1110"/>
      <c r="IY477" s="1110"/>
      <c r="IZ477" s="1110"/>
      <c r="JA477" s="1110"/>
      <c r="JB477" s="1110"/>
      <c r="JC477" s="1110"/>
      <c r="JD477" s="1110"/>
      <c r="JE477" s="1110"/>
      <c r="JF477" s="1110"/>
      <c r="JG477" s="1110"/>
      <c r="JH477" s="1110"/>
      <c r="JI477" s="1110"/>
      <c r="JJ477" s="1110"/>
      <c r="JK477" s="1112"/>
    </row>
    <row r="478" spans="1:271" ht="18.95" hidden="1" customHeight="1">
      <c r="A478" s="1113"/>
      <c r="B478" s="1114"/>
      <c r="C478" s="1115"/>
      <c r="D478" s="1115"/>
      <c r="E478" s="1116"/>
      <c r="F478" s="1116"/>
      <c r="G478" s="1116"/>
      <c r="H478" s="1115"/>
      <c r="I478" s="1117"/>
      <c r="J478" s="1117"/>
      <c r="K478" s="1118"/>
      <c r="L478" s="1118"/>
      <c r="M478" s="1118"/>
      <c r="N478" s="1119"/>
      <c r="O478" s="1120"/>
      <c r="P478" s="1119"/>
      <c r="Q478" s="1119"/>
      <c r="R478" s="1119"/>
      <c r="S478" s="1119"/>
      <c r="T478" s="1119"/>
      <c r="U478" s="1119"/>
      <c r="V478" s="1119"/>
      <c r="W478" s="1044"/>
      <c r="X478" s="1119"/>
      <c r="Y478" s="1122"/>
      <c r="Z478" s="1122"/>
      <c r="AA478" s="1103"/>
      <c r="AB478" s="1103"/>
      <c r="AC478" s="1103"/>
      <c r="AD478" s="1103"/>
      <c r="AE478" s="1103"/>
      <c r="AF478" s="1103"/>
      <c r="AG478" s="1103"/>
      <c r="AH478" s="1103"/>
      <c r="AI478" s="1103"/>
      <c r="AJ478" s="1103"/>
      <c r="AK478" s="1103"/>
      <c r="AL478" s="1103"/>
      <c r="AM478" s="1103"/>
      <c r="AN478" s="1104"/>
      <c r="AO478" s="1103"/>
      <c r="AP478" s="1103"/>
      <c r="AQ478" s="1103"/>
      <c r="AR478" s="1103"/>
      <c r="AS478" s="1103"/>
      <c r="AT478" s="1103"/>
      <c r="AU478" s="1103"/>
      <c r="AV478" s="1103"/>
      <c r="AW478" s="1103"/>
      <c r="AX478" s="1103"/>
      <c r="AY478" s="1103"/>
      <c r="AZ478" s="1103"/>
      <c r="BA478" s="1103"/>
      <c r="BB478" s="1103"/>
      <c r="BC478" s="1103"/>
      <c r="BD478" s="1103"/>
      <c r="BE478" s="1103"/>
      <c r="BF478" s="1103"/>
      <c r="BG478" s="1103"/>
      <c r="BH478" s="1103"/>
      <c r="BI478" s="1103"/>
      <c r="BJ478" s="1103"/>
      <c r="BK478" s="1103"/>
      <c r="BL478" s="1103"/>
      <c r="BM478" s="1103"/>
      <c r="BN478" s="1103"/>
      <c r="BO478" s="1103"/>
      <c r="BP478" s="1103"/>
      <c r="BQ478" s="1103"/>
      <c r="BR478" s="1103"/>
      <c r="BS478" s="1103"/>
      <c r="BT478" s="1103"/>
      <c r="BU478" s="1103"/>
      <c r="BV478" s="1103"/>
      <c r="BW478" s="1103"/>
      <c r="BX478" s="1103"/>
      <c r="BY478" s="1103"/>
      <c r="BZ478" s="1103"/>
      <c r="CA478" s="1103"/>
      <c r="CB478" s="1103"/>
      <c r="CC478" s="1103"/>
      <c r="CD478" s="1103"/>
      <c r="CE478" s="1103"/>
      <c r="CF478" s="1103"/>
      <c r="CG478" s="1103"/>
      <c r="CH478" s="1103"/>
      <c r="CI478" s="1103"/>
      <c r="CJ478" s="1103"/>
      <c r="CK478" s="1103"/>
      <c r="CL478" s="1103"/>
      <c r="CM478" s="1103"/>
      <c r="CN478" s="1103"/>
      <c r="CO478" s="1103"/>
      <c r="CP478" s="1103"/>
      <c r="CQ478" s="1103"/>
      <c r="CR478" s="1103"/>
      <c r="CS478" s="1103"/>
      <c r="CT478" s="1103"/>
      <c r="CU478" s="1103"/>
      <c r="CV478" s="1103"/>
      <c r="CW478" s="1103"/>
      <c r="CX478" s="1103"/>
      <c r="CY478" s="1103"/>
      <c r="CZ478" s="1103"/>
      <c r="DA478" s="1103"/>
      <c r="DB478" s="1103"/>
      <c r="DC478" s="1103"/>
      <c r="DD478" s="1103"/>
      <c r="DE478" s="1103"/>
      <c r="DF478" s="1103"/>
      <c r="DG478" s="1103"/>
      <c r="DH478" s="1103"/>
      <c r="DI478" s="1103"/>
      <c r="DJ478" s="1103"/>
      <c r="DK478" s="1104"/>
      <c r="DL478" s="1103"/>
      <c r="DM478" s="1103"/>
      <c r="DN478" s="1103"/>
      <c r="DO478" s="1103"/>
      <c r="DP478" s="1103"/>
      <c r="DQ478" s="1103"/>
      <c r="DR478" s="1103"/>
      <c r="DS478" s="1103"/>
      <c r="DT478" s="1103"/>
      <c r="DU478" s="1103"/>
      <c r="DV478" s="1103"/>
      <c r="DW478" s="1103"/>
      <c r="DX478" s="1103"/>
      <c r="DY478" s="1103"/>
      <c r="DZ478" s="1103"/>
      <c r="EA478" s="1103"/>
      <c r="EB478" s="1103"/>
      <c r="EC478" s="1103"/>
      <c r="ED478" s="1103"/>
      <c r="EE478" s="1103"/>
      <c r="EF478" s="1103"/>
      <c r="EG478" s="1103"/>
      <c r="EH478" s="1103"/>
      <c r="EI478" s="1103"/>
      <c r="EJ478" s="1103"/>
      <c r="EK478" s="1103"/>
      <c r="EL478" s="1104"/>
      <c r="EM478" s="1103"/>
      <c r="EN478" s="1103"/>
      <c r="EO478" s="1103"/>
      <c r="EP478" s="1103"/>
      <c r="EQ478" s="1103"/>
      <c r="ER478" s="1103"/>
      <c r="ES478" s="1103"/>
      <c r="ET478" s="1103"/>
      <c r="EU478" s="1103"/>
      <c r="EV478" s="1103"/>
      <c r="EW478" s="1103"/>
      <c r="EX478" s="1103"/>
      <c r="EY478" s="1103"/>
      <c r="EZ478" s="1103"/>
      <c r="FA478" s="1103"/>
      <c r="FB478" s="1103"/>
      <c r="FC478" s="1103"/>
      <c r="FD478" s="1103"/>
      <c r="FE478" s="1103"/>
      <c r="FF478" s="1105"/>
      <c r="FG478" s="1103"/>
      <c r="FH478" s="1103"/>
      <c r="FI478" s="1103"/>
      <c r="FJ478" s="1103"/>
      <c r="FK478" s="1103"/>
      <c r="FL478" s="1103"/>
      <c r="FM478" s="1103"/>
      <c r="FN478" s="1103"/>
      <c r="FO478" s="1103"/>
      <c r="FP478" s="1103"/>
      <c r="FQ478" s="1106"/>
      <c r="FR478" s="1106"/>
      <c r="FS478" s="1103"/>
      <c r="FT478" s="1103"/>
      <c r="FU478" s="1103"/>
      <c r="FV478" s="1103"/>
      <c r="FW478" s="1103"/>
      <c r="FX478" s="1103"/>
      <c r="FY478" s="1103"/>
      <c r="FZ478" s="1103"/>
      <c r="GA478" s="1103"/>
      <c r="GB478" s="1103"/>
      <c r="GC478" s="1103"/>
      <c r="GD478" s="1107"/>
      <c r="GE478" s="1107"/>
      <c r="GF478" s="1107"/>
      <c r="GG478" s="1107"/>
      <c r="GH478" s="1108"/>
      <c r="GI478" s="1109"/>
      <c r="GJ478" s="1107"/>
      <c r="GK478" s="1107"/>
      <c r="GL478" s="1107"/>
      <c r="GM478" s="1107"/>
      <c r="GN478" s="1107"/>
      <c r="GO478" s="1107"/>
      <c r="GP478" s="1110"/>
      <c r="GQ478" s="1110"/>
      <c r="GR478" s="1110"/>
      <c r="GS478" s="1110"/>
      <c r="GT478" s="1110"/>
      <c r="GU478" s="1110"/>
      <c r="GV478" s="1110"/>
      <c r="GW478" s="1110"/>
      <c r="GX478" s="1110"/>
      <c r="GY478" s="1110"/>
      <c r="GZ478" s="1110"/>
      <c r="HA478" s="1110"/>
      <c r="HB478" s="1110"/>
      <c r="HC478" s="1110"/>
      <c r="HD478" s="1110"/>
      <c r="HE478" s="1110"/>
      <c r="HF478" s="1110"/>
      <c r="HG478" s="1110"/>
      <c r="HH478" s="1110"/>
      <c r="HI478" s="1110"/>
      <c r="HJ478" s="1110"/>
      <c r="HK478" s="1110"/>
      <c r="HL478" s="1110"/>
      <c r="HM478" s="1110"/>
      <c r="HN478" s="1110"/>
      <c r="HO478" s="1110"/>
      <c r="HP478" s="1110"/>
      <c r="HQ478" s="1110"/>
      <c r="HR478" s="1110"/>
      <c r="HS478" s="1110"/>
      <c r="HT478" s="1110"/>
      <c r="HU478" s="1110"/>
      <c r="HV478" s="1110"/>
      <c r="HW478" s="1110"/>
      <c r="HX478" s="1110"/>
      <c r="HY478" s="1110"/>
      <c r="HZ478" s="1110"/>
      <c r="IA478" s="1110"/>
      <c r="IB478" s="1110"/>
      <c r="IC478" s="1110"/>
      <c r="ID478" s="1109"/>
      <c r="IE478" s="1109"/>
      <c r="IF478" s="1110"/>
      <c r="IG478" s="1111"/>
      <c r="IH478" s="1110"/>
      <c r="II478" s="1110"/>
      <c r="IJ478" s="1110"/>
      <c r="IK478" s="1110"/>
      <c r="IL478" s="1110"/>
      <c r="IM478" s="1110"/>
      <c r="IN478" s="1110"/>
      <c r="IO478" s="1110"/>
      <c r="IP478" s="1110"/>
      <c r="IQ478" s="1110"/>
      <c r="IR478" s="1110"/>
      <c r="IS478" s="1110"/>
      <c r="IT478" s="1110"/>
      <c r="IU478" s="1110"/>
      <c r="IV478" s="1110"/>
      <c r="IW478" s="1110"/>
      <c r="IX478" s="1110"/>
      <c r="IY478" s="1110"/>
      <c r="IZ478" s="1110"/>
      <c r="JA478" s="1110"/>
      <c r="JB478" s="1110"/>
      <c r="JC478" s="1110"/>
      <c r="JD478" s="1110"/>
      <c r="JE478" s="1110"/>
      <c r="JF478" s="1110"/>
      <c r="JG478" s="1110"/>
      <c r="JH478" s="1110"/>
      <c r="JI478" s="1110"/>
      <c r="JJ478" s="1110"/>
      <c r="JK478" s="1112"/>
    </row>
    <row r="479" spans="1:271" ht="18.95" hidden="1" customHeight="1">
      <c r="A479" s="1113"/>
      <c r="B479" s="1114"/>
      <c r="C479" s="1115"/>
      <c r="D479" s="1115"/>
      <c r="E479" s="1116"/>
      <c r="F479" s="1116"/>
      <c r="G479" s="1116"/>
      <c r="H479" s="1115"/>
      <c r="I479" s="1117"/>
      <c r="J479" s="1117"/>
      <c r="K479" s="1118"/>
      <c r="L479" s="1118"/>
      <c r="M479" s="1118"/>
      <c r="N479" s="1119"/>
      <c r="O479" s="1120"/>
      <c r="P479" s="1119"/>
      <c r="Q479" s="1119"/>
      <c r="R479" s="1119"/>
      <c r="S479" s="1119"/>
      <c r="T479" s="1119"/>
      <c r="U479" s="1119"/>
      <c r="V479" s="1119"/>
      <c r="W479" s="1044"/>
      <c r="X479" s="1119"/>
      <c r="Y479" s="1122"/>
      <c r="Z479" s="1122"/>
      <c r="AA479" s="1103"/>
      <c r="AB479" s="1103"/>
      <c r="AC479" s="1103"/>
      <c r="AD479" s="1103"/>
      <c r="AE479" s="1103"/>
      <c r="AF479" s="1103"/>
      <c r="AG479" s="1103"/>
      <c r="AH479" s="1103"/>
      <c r="AI479" s="1103"/>
      <c r="AJ479" s="1103"/>
      <c r="AK479" s="1103"/>
      <c r="AL479" s="1103"/>
      <c r="AM479" s="1103"/>
      <c r="AN479" s="1104"/>
      <c r="AO479" s="1103"/>
      <c r="AP479" s="1103"/>
      <c r="AQ479" s="1103"/>
      <c r="AR479" s="1103"/>
      <c r="AS479" s="1103"/>
      <c r="AT479" s="1103"/>
      <c r="AU479" s="1103"/>
      <c r="AV479" s="1103"/>
      <c r="AW479" s="1103"/>
      <c r="AX479" s="1103"/>
      <c r="AY479" s="1103"/>
      <c r="AZ479" s="1103"/>
      <c r="BA479" s="1103"/>
      <c r="BB479" s="1103"/>
      <c r="BC479" s="1103"/>
      <c r="BD479" s="1103"/>
      <c r="BE479" s="1103"/>
      <c r="BF479" s="1103"/>
      <c r="BG479" s="1103"/>
      <c r="BH479" s="1103"/>
      <c r="BI479" s="1103"/>
      <c r="BJ479" s="1103"/>
      <c r="BK479" s="1103"/>
      <c r="BL479" s="1103"/>
      <c r="BM479" s="1103"/>
      <c r="BN479" s="1103"/>
      <c r="BO479" s="1103"/>
      <c r="BP479" s="1103"/>
      <c r="BQ479" s="1103"/>
      <c r="BR479" s="1103"/>
      <c r="BS479" s="1103"/>
      <c r="BT479" s="1103"/>
      <c r="BU479" s="1103"/>
      <c r="BV479" s="1103"/>
      <c r="BW479" s="1103"/>
      <c r="BX479" s="1103"/>
      <c r="BY479" s="1103"/>
      <c r="BZ479" s="1103"/>
      <c r="CA479" s="1103"/>
      <c r="CB479" s="1103"/>
      <c r="CC479" s="1103"/>
      <c r="CD479" s="1103"/>
      <c r="CE479" s="1103"/>
      <c r="CF479" s="1103"/>
      <c r="CG479" s="1103"/>
      <c r="CH479" s="1103"/>
      <c r="CI479" s="1103"/>
      <c r="CJ479" s="1103"/>
      <c r="CK479" s="1103"/>
      <c r="CL479" s="1103"/>
      <c r="CM479" s="1103"/>
      <c r="CN479" s="1103"/>
      <c r="CO479" s="1103"/>
      <c r="CP479" s="1103"/>
      <c r="CQ479" s="1103"/>
      <c r="CR479" s="1103"/>
      <c r="CS479" s="1103"/>
      <c r="CT479" s="1103"/>
      <c r="CU479" s="1103"/>
      <c r="CV479" s="1103"/>
      <c r="CW479" s="1103"/>
      <c r="CX479" s="1103"/>
      <c r="CY479" s="1103"/>
      <c r="CZ479" s="1103"/>
      <c r="DA479" s="1103"/>
      <c r="DB479" s="1103"/>
      <c r="DC479" s="1103"/>
      <c r="DD479" s="1103"/>
      <c r="DE479" s="1103"/>
      <c r="DF479" s="1103"/>
      <c r="DG479" s="1103"/>
      <c r="DH479" s="1103"/>
      <c r="DI479" s="1103"/>
      <c r="DJ479" s="1103"/>
      <c r="DK479" s="1104"/>
      <c r="DL479" s="1103"/>
      <c r="DM479" s="1103"/>
      <c r="DN479" s="1103"/>
      <c r="DO479" s="1103"/>
      <c r="DP479" s="1103"/>
      <c r="DQ479" s="1103"/>
      <c r="DR479" s="1103"/>
      <c r="DS479" s="1103"/>
      <c r="DT479" s="1103"/>
      <c r="DU479" s="1103"/>
      <c r="DV479" s="1103"/>
      <c r="DW479" s="1103"/>
      <c r="DX479" s="1103"/>
      <c r="DY479" s="1103"/>
      <c r="DZ479" s="1103"/>
      <c r="EA479" s="1103"/>
      <c r="EB479" s="1103"/>
      <c r="EC479" s="1103"/>
      <c r="ED479" s="1103"/>
      <c r="EE479" s="1103"/>
      <c r="EF479" s="1103"/>
      <c r="EG479" s="1103"/>
      <c r="EH479" s="1103"/>
      <c r="EI479" s="1103"/>
      <c r="EJ479" s="1103"/>
      <c r="EK479" s="1103"/>
      <c r="EL479" s="1104"/>
      <c r="EM479" s="1103"/>
      <c r="EN479" s="1103"/>
      <c r="EO479" s="1103"/>
      <c r="EP479" s="1103"/>
      <c r="EQ479" s="1103"/>
      <c r="ER479" s="1103"/>
      <c r="ES479" s="1103"/>
      <c r="ET479" s="1103"/>
      <c r="EU479" s="1103"/>
      <c r="EV479" s="1103"/>
      <c r="EW479" s="1103"/>
      <c r="EX479" s="1103"/>
      <c r="EY479" s="1103"/>
      <c r="EZ479" s="1103"/>
      <c r="FA479" s="1103"/>
      <c r="FB479" s="1103"/>
      <c r="FC479" s="1103"/>
      <c r="FD479" s="1103"/>
      <c r="FE479" s="1103"/>
      <c r="FF479" s="1105"/>
      <c r="FG479" s="1103"/>
      <c r="FH479" s="1103"/>
      <c r="FI479" s="1103"/>
      <c r="FJ479" s="1103"/>
      <c r="FK479" s="1103"/>
      <c r="FL479" s="1103"/>
      <c r="FM479" s="1103"/>
      <c r="FN479" s="1103"/>
      <c r="FO479" s="1103"/>
      <c r="FP479" s="1103"/>
      <c r="FQ479" s="1106"/>
      <c r="FR479" s="1106"/>
      <c r="FS479" s="1103"/>
      <c r="FT479" s="1103"/>
      <c r="FU479" s="1103"/>
      <c r="FV479" s="1103"/>
      <c r="FW479" s="1103"/>
      <c r="FX479" s="1103"/>
      <c r="FY479" s="1103"/>
      <c r="FZ479" s="1103"/>
      <c r="GA479" s="1103"/>
      <c r="GB479" s="1103"/>
      <c r="GC479" s="1103"/>
      <c r="GD479" s="1107"/>
      <c r="GE479" s="1107"/>
      <c r="GF479" s="1107"/>
      <c r="GG479" s="1107"/>
      <c r="GH479" s="1108"/>
      <c r="GI479" s="1109"/>
      <c r="GJ479" s="1107"/>
      <c r="GK479" s="1107"/>
      <c r="GL479" s="1107"/>
      <c r="GM479" s="1107"/>
      <c r="GN479" s="1107"/>
      <c r="GO479" s="1107"/>
      <c r="GP479" s="1110"/>
      <c r="GQ479" s="1110"/>
      <c r="GR479" s="1110"/>
      <c r="GS479" s="1110"/>
      <c r="GT479" s="1110"/>
      <c r="GU479" s="1110"/>
      <c r="GV479" s="1110"/>
      <c r="GW479" s="1110"/>
      <c r="GX479" s="1110"/>
      <c r="GY479" s="1110"/>
      <c r="GZ479" s="1110"/>
      <c r="HA479" s="1110"/>
      <c r="HB479" s="1110"/>
      <c r="HC479" s="1110"/>
      <c r="HD479" s="1110"/>
      <c r="HE479" s="1110"/>
      <c r="HF479" s="1110"/>
      <c r="HG479" s="1110"/>
      <c r="HH479" s="1110"/>
      <c r="HI479" s="1110"/>
      <c r="HJ479" s="1110"/>
      <c r="HK479" s="1110"/>
      <c r="HL479" s="1110"/>
      <c r="HM479" s="1110"/>
      <c r="HN479" s="1110"/>
      <c r="HO479" s="1110"/>
      <c r="HP479" s="1110"/>
      <c r="HQ479" s="1110"/>
      <c r="HR479" s="1110"/>
      <c r="HS479" s="1110"/>
      <c r="HT479" s="1110"/>
      <c r="HU479" s="1110"/>
      <c r="HV479" s="1110"/>
      <c r="HW479" s="1110"/>
      <c r="HX479" s="1110"/>
      <c r="HY479" s="1110"/>
      <c r="HZ479" s="1110"/>
      <c r="IA479" s="1110"/>
      <c r="IB479" s="1110"/>
      <c r="IC479" s="1110"/>
      <c r="ID479" s="1109"/>
      <c r="IE479" s="1109"/>
      <c r="IF479" s="1110"/>
      <c r="IG479" s="1111"/>
      <c r="IH479" s="1110"/>
      <c r="II479" s="1110"/>
      <c r="IJ479" s="1110"/>
      <c r="IK479" s="1110"/>
      <c r="IL479" s="1110"/>
      <c r="IM479" s="1110"/>
      <c r="IN479" s="1110"/>
      <c r="IO479" s="1110"/>
      <c r="IP479" s="1110"/>
      <c r="IQ479" s="1110"/>
      <c r="IR479" s="1110"/>
      <c r="IS479" s="1110"/>
      <c r="IT479" s="1110"/>
      <c r="IU479" s="1110"/>
      <c r="IV479" s="1110"/>
      <c r="IW479" s="1110"/>
      <c r="IX479" s="1110"/>
      <c r="IY479" s="1110"/>
      <c r="IZ479" s="1110"/>
      <c r="JA479" s="1110"/>
      <c r="JB479" s="1110"/>
      <c r="JC479" s="1110"/>
      <c r="JD479" s="1110"/>
      <c r="JE479" s="1110"/>
      <c r="JF479" s="1110"/>
      <c r="JG479" s="1110"/>
      <c r="JH479" s="1110"/>
      <c r="JI479" s="1110"/>
      <c r="JJ479" s="1110"/>
      <c r="JK479" s="1112"/>
    </row>
    <row r="480" spans="1:271" s="1151" customFormat="1" ht="18.95" hidden="1" customHeight="1">
      <c r="A480" s="1152"/>
      <c r="B480" s="1210"/>
      <c r="C480" s="1161"/>
      <c r="D480" s="1161"/>
      <c r="E480" s="1116"/>
      <c r="F480" s="1116"/>
      <c r="G480" s="1116"/>
      <c r="H480" s="1161"/>
      <c r="I480" s="1161"/>
      <c r="J480" s="1161"/>
      <c r="K480" s="1162"/>
      <c r="L480" s="1162"/>
      <c r="M480" s="1162"/>
      <c r="N480" s="1155"/>
      <c r="O480" s="1153"/>
      <c r="P480" s="1155"/>
      <c r="Q480" s="1155"/>
      <c r="R480" s="1155"/>
      <c r="S480" s="1155"/>
      <c r="T480" s="1155"/>
      <c r="U480" s="1155"/>
      <c r="V480" s="1155"/>
      <c r="W480" s="1156"/>
      <c r="X480" s="1155"/>
      <c r="Y480" s="1157"/>
      <c r="Z480" s="1157"/>
      <c r="AA480" s="1147"/>
      <c r="AB480" s="1147"/>
      <c r="AC480" s="1147"/>
      <c r="AD480" s="1147"/>
      <c r="AE480" s="1147"/>
      <c r="AF480" s="1147"/>
      <c r="AG480" s="1147"/>
      <c r="AH480" s="1147"/>
      <c r="AI480" s="1147"/>
      <c r="AJ480" s="1147"/>
      <c r="AK480" s="1147"/>
      <c r="AL480" s="1147"/>
      <c r="AM480" s="1147"/>
      <c r="AN480" s="1158"/>
      <c r="AO480" s="1147"/>
      <c r="AP480" s="1147"/>
      <c r="AQ480" s="1147"/>
      <c r="AR480" s="1147"/>
      <c r="AS480" s="1147"/>
      <c r="AT480" s="1147"/>
      <c r="AU480" s="1147"/>
      <c r="AV480" s="1147"/>
      <c r="AW480" s="1147"/>
      <c r="AX480" s="1147"/>
      <c r="AY480" s="1147"/>
      <c r="AZ480" s="1147"/>
      <c r="BA480" s="1147"/>
      <c r="BB480" s="1147"/>
      <c r="BC480" s="1147"/>
      <c r="BD480" s="1147"/>
      <c r="BE480" s="1147"/>
      <c r="BF480" s="1147"/>
      <c r="BG480" s="1147"/>
      <c r="BH480" s="1147"/>
      <c r="BI480" s="1147"/>
      <c r="BJ480" s="1147"/>
      <c r="BK480" s="1147"/>
      <c r="BL480" s="1147"/>
      <c r="BM480" s="1147"/>
      <c r="BN480" s="1147"/>
      <c r="BO480" s="1147"/>
      <c r="BP480" s="1147"/>
      <c r="BQ480" s="1147"/>
      <c r="BR480" s="1147"/>
      <c r="BS480" s="1147"/>
      <c r="BT480" s="1147"/>
      <c r="BU480" s="1147"/>
      <c r="BV480" s="1147"/>
      <c r="BW480" s="1147"/>
      <c r="BX480" s="1147"/>
      <c r="BY480" s="1147"/>
      <c r="BZ480" s="1147"/>
      <c r="CA480" s="1147"/>
      <c r="CB480" s="1147"/>
      <c r="CC480" s="1147"/>
      <c r="CD480" s="1147"/>
      <c r="CE480" s="1147"/>
      <c r="CF480" s="1147"/>
      <c r="CG480" s="1147"/>
      <c r="CH480" s="1147"/>
      <c r="CI480" s="1147"/>
      <c r="CJ480" s="1147"/>
      <c r="CK480" s="1147"/>
      <c r="CL480" s="1147"/>
      <c r="CM480" s="1147"/>
      <c r="CN480" s="1147"/>
      <c r="CO480" s="1147"/>
      <c r="CP480" s="1147"/>
      <c r="CQ480" s="1147"/>
      <c r="CR480" s="1147"/>
      <c r="CS480" s="1147"/>
      <c r="CT480" s="1147"/>
      <c r="CU480" s="1147"/>
      <c r="CV480" s="1147"/>
      <c r="CW480" s="1147"/>
      <c r="CX480" s="1147"/>
      <c r="CY480" s="1147"/>
      <c r="CZ480" s="1147"/>
      <c r="DA480" s="1147"/>
      <c r="DB480" s="1147"/>
      <c r="DC480" s="1147"/>
      <c r="DD480" s="1147"/>
      <c r="DE480" s="1147"/>
      <c r="DF480" s="1147"/>
      <c r="DG480" s="1147"/>
      <c r="DH480" s="1147"/>
      <c r="DI480" s="1147"/>
      <c r="DJ480" s="1147"/>
      <c r="DK480" s="1158"/>
      <c r="DL480" s="1147"/>
      <c r="DM480" s="1147"/>
      <c r="DN480" s="1147"/>
      <c r="DO480" s="1147"/>
      <c r="DP480" s="1147"/>
      <c r="DQ480" s="1147"/>
      <c r="DR480" s="1147"/>
      <c r="DS480" s="1147"/>
      <c r="DT480" s="1147"/>
      <c r="DU480" s="1147"/>
      <c r="DV480" s="1147"/>
      <c r="DW480" s="1147"/>
      <c r="DX480" s="1147"/>
      <c r="DY480" s="1147"/>
      <c r="DZ480" s="1147"/>
      <c r="EA480" s="1147"/>
      <c r="EB480" s="1147"/>
      <c r="EC480" s="1147"/>
      <c r="ED480" s="1147"/>
      <c r="EE480" s="1147"/>
      <c r="EF480" s="1147"/>
      <c r="EG480" s="1147"/>
      <c r="EH480" s="1147"/>
      <c r="EI480" s="1147"/>
      <c r="EJ480" s="1147"/>
      <c r="EK480" s="1147"/>
      <c r="EL480" s="1158"/>
      <c r="EM480" s="1147"/>
      <c r="EN480" s="1147"/>
      <c r="EO480" s="1147"/>
      <c r="EP480" s="1147"/>
      <c r="EQ480" s="1147"/>
      <c r="ER480" s="1147"/>
      <c r="ES480" s="1147"/>
      <c r="ET480" s="1147"/>
      <c r="EU480" s="1147"/>
      <c r="EV480" s="1147"/>
      <c r="EW480" s="1147"/>
      <c r="EX480" s="1147"/>
      <c r="EY480" s="1147"/>
      <c r="EZ480" s="1147"/>
      <c r="FA480" s="1147"/>
      <c r="FB480" s="1147"/>
      <c r="FC480" s="1147"/>
      <c r="FD480" s="1147"/>
      <c r="FE480" s="1147"/>
      <c r="FF480" s="1163"/>
      <c r="FG480" s="1147"/>
      <c r="FH480" s="1147"/>
      <c r="FI480" s="1147"/>
      <c r="FJ480" s="1147"/>
      <c r="FK480" s="1147"/>
      <c r="FL480" s="1147"/>
      <c r="FM480" s="1147"/>
      <c r="FN480" s="1147"/>
      <c r="FO480" s="1147"/>
      <c r="FP480" s="1147"/>
      <c r="FQ480" s="1106"/>
      <c r="FR480" s="1106"/>
      <c r="FS480" s="1147"/>
      <c r="FT480" s="1147"/>
      <c r="FU480" s="1147"/>
      <c r="FV480" s="1147"/>
      <c r="FW480" s="1147"/>
      <c r="FX480" s="1147"/>
      <c r="FY480" s="1147"/>
      <c r="FZ480" s="1147"/>
      <c r="GA480" s="1147"/>
      <c r="GB480" s="1147"/>
      <c r="GC480" s="1147"/>
      <c r="GD480" s="1148"/>
      <c r="GE480" s="1148"/>
      <c r="GF480" s="1148"/>
      <c r="GG480" s="1148"/>
      <c r="GH480" s="1149"/>
      <c r="GI480" s="1165"/>
      <c r="GJ480" s="1148"/>
      <c r="GK480" s="1148"/>
      <c r="GL480" s="1148"/>
      <c r="GM480" s="1148"/>
      <c r="GN480" s="1148"/>
      <c r="GO480" s="1148"/>
      <c r="GP480" s="1150"/>
      <c r="GQ480" s="1150"/>
      <c r="GR480" s="1150"/>
      <c r="GS480" s="1150"/>
      <c r="GT480" s="1150"/>
      <c r="GU480" s="1150"/>
      <c r="GV480" s="1150"/>
      <c r="GW480" s="1150"/>
      <c r="GX480" s="1150"/>
      <c r="GY480" s="1150"/>
      <c r="GZ480" s="1150"/>
      <c r="HA480" s="1150"/>
      <c r="HB480" s="1150"/>
      <c r="HC480" s="1150"/>
      <c r="HD480" s="1150"/>
      <c r="HE480" s="1150"/>
      <c r="HF480" s="1150"/>
      <c r="HG480" s="1150"/>
      <c r="HH480" s="1150"/>
      <c r="HI480" s="1150"/>
      <c r="HJ480" s="1150"/>
      <c r="HK480" s="1150"/>
      <c r="HL480" s="1150"/>
      <c r="HM480" s="1150"/>
      <c r="HN480" s="1150"/>
      <c r="HO480" s="1150"/>
      <c r="HP480" s="1150"/>
      <c r="HQ480" s="1150"/>
      <c r="HR480" s="1150"/>
      <c r="HS480" s="1150"/>
      <c r="HT480" s="1150"/>
      <c r="HU480" s="1211"/>
      <c r="HV480" s="1211"/>
      <c r="HW480" s="1150"/>
      <c r="HX480" s="1150"/>
      <c r="HY480" s="1150"/>
      <c r="HZ480" s="1150"/>
      <c r="IA480" s="1150"/>
      <c r="IB480" s="1150"/>
      <c r="IC480" s="1150"/>
      <c r="ID480" s="1165"/>
      <c r="IE480" s="1165"/>
      <c r="IF480" s="1150"/>
      <c r="IG480" s="1166"/>
      <c r="IH480" s="1150"/>
      <c r="II480" s="1150"/>
      <c r="IJ480" s="1150"/>
      <c r="IK480" s="1150"/>
      <c r="IL480" s="1150"/>
      <c r="IM480" s="1150"/>
      <c r="IN480" s="1150"/>
      <c r="IO480" s="1150"/>
      <c r="IP480" s="1150"/>
      <c r="IQ480" s="1150"/>
      <c r="IR480" s="1150"/>
      <c r="IS480" s="1150"/>
      <c r="IT480" s="1150"/>
      <c r="IU480" s="1150"/>
      <c r="IV480" s="1150"/>
      <c r="IW480" s="1150"/>
      <c r="IX480" s="1150"/>
      <c r="IY480" s="1150"/>
      <c r="IZ480" s="1150"/>
      <c r="JA480" s="1150"/>
      <c r="JB480" s="1150"/>
      <c r="JC480" s="1150"/>
      <c r="JD480" s="1150"/>
      <c r="JE480" s="1150"/>
      <c r="JF480" s="1150"/>
      <c r="JG480" s="1150"/>
      <c r="JH480" s="1150"/>
      <c r="JI480" s="1150"/>
      <c r="JJ480" s="1150"/>
      <c r="JK480" s="1167"/>
    </row>
    <row r="481" spans="1:274" s="1151" customFormat="1" ht="18.95" hidden="1" customHeight="1">
      <c r="A481" s="1152"/>
      <c r="B481" s="1210"/>
      <c r="C481" s="1161"/>
      <c r="D481" s="1161"/>
      <c r="E481" s="1116"/>
      <c r="F481" s="1116"/>
      <c r="G481" s="1116"/>
      <c r="H481" s="1161"/>
      <c r="I481" s="1161"/>
      <c r="J481" s="1161"/>
      <c r="K481" s="1162"/>
      <c r="L481" s="1162"/>
      <c r="M481" s="1162"/>
      <c r="N481" s="1155"/>
      <c r="O481" s="1153"/>
      <c r="P481" s="1155"/>
      <c r="Q481" s="1155"/>
      <c r="R481" s="1155"/>
      <c r="S481" s="1155"/>
      <c r="T481" s="1155"/>
      <c r="U481" s="1155"/>
      <c r="V481" s="1155"/>
      <c r="W481" s="1156"/>
      <c r="X481" s="1155"/>
      <c r="Y481" s="1157"/>
      <c r="Z481" s="1157"/>
      <c r="AA481" s="1147"/>
      <c r="AB481" s="1147"/>
      <c r="AC481" s="1147"/>
      <c r="AD481" s="1147"/>
      <c r="AE481" s="1147"/>
      <c r="AF481" s="1147"/>
      <c r="AG481" s="1147"/>
      <c r="AH481" s="1147"/>
      <c r="AI481" s="1147"/>
      <c r="AJ481" s="1147"/>
      <c r="AK481" s="1147"/>
      <c r="AL481" s="1147"/>
      <c r="AM481" s="1147"/>
      <c r="AN481" s="1158"/>
      <c r="AO481" s="1147"/>
      <c r="AP481" s="1147"/>
      <c r="AQ481" s="1147"/>
      <c r="AR481" s="1147"/>
      <c r="AS481" s="1147"/>
      <c r="AT481" s="1147"/>
      <c r="AU481" s="1147"/>
      <c r="AV481" s="1147"/>
      <c r="AW481" s="1147"/>
      <c r="AX481" s="1147"/>
      <c r="AY481" s="1147"/>
      <c r="AZ481" s="1147"/>
      <c r="BA481" s="1147"/>
      <c r="BB481" s="1147"/>
      <c r="BC481" s="1147"/>
      <c r="BD481" s="1147"/>
      <c r="BE481" s="1147"/>
      <c r="BF481" s="1147"/>
      <c r="BG481" s="1147"/>
      <c r="BH481" s="1147"/>
      <c r="BI481" s="1147"/>
      <c r="BJ481" s="1147"/>
      <c r="BK481" s="1147"/>
      <c r="BL481" s="1147"/>
      <c r="BM481" s="1147"/>
      <c r="BN481" s="1147"/>
      <c r="BO481" s="1147"/>
      <c r="BP481" s="1147"/>
      <c r="BQ481" s="1147"/>
      <c r="BR481" s="1147"/>
      <c r="BS481" s="1147"/>
      <c r="BT481" s="1147"/>
      <c r="BU481" s="1147"/>
      <c r="BV481" s="1147"/>
      <c r="BW481" s="1147"/>
      <c r="BX481" s="1147"/>
      <c r="BY481" s="1147"/>
      <c r="BZ481" s="1147"/>
      <c r="CA481" s="1147"/>
      <c r="CB481" s="1147"/>
      <c r="CC481" s="1147"/>
      <c r="CD481" s="1147"/>
      <c r="CE481" s="1147"/>
      <c r="CF481" s="1147"/>
      <c r="CG481" s="1147"/>
      <c r="CH481" s="1147"/>
      <c r="CI481" s="1147"/>
      <c r="CJ481" s="1147"/>
      <c r="CK481" s="1147"/>
      <c r="CL481" s="1147"/>
      <c r="CM481" s="1147"/>
      <c r="CN481" s="1147"/>
      <c r="CO481" s="1147"/>
      <c r="CP481" s="1147"/>
      <c r="CQ481" s="1147"/>
      <c r="CR481" s="1147"/>
      <c r="CS481" s="1147"/>
      <c r="CT481" s="1147"/>
      <c r="CU481" s="1147"/>
      <c r="CV481" s="1147"/>
      <c r="CW481" s="1147"/>
      <c r="CX481" s="1147"/>
      <c r="CY481" s="1147"/>
      <c r="CZ481" s="1147"/>
      <c r="DA481" s="1147"/>
      <c r="DB481" s="1147"/>
      <c r="DC481" s="1147"/>
      <c r="DD481" s="1147"/>
      <c r="DE481" s="1147"/>
      <c r="DF481" s="1147"/>
      <c r="DG481" s="1147"/>
      <c r="DH481" s="1147"/>
      <c r="DI481" s="1147"/>
      <c r="DJ481" s="1147"/>
      <c r="DK481" s="1158"/>
      <c r="DL481" s="1147"/>
      <c r="DM481" s="1147"/>
      <c r="DN481" s="1147"/>
      <c r="DO481" s="1147"/>
      <c r="DP481" s="1147"/>
      <c r="DQ481" s="1147"/>
      <c r="DR481" s="1147"/>
      <c r="DS481" s="1147"/>
      <c r="DT481" s="1147"/>
      <c r="DU481" s="1147"/>
      <c r="DV481" s="1147"/>
      <c r="DW481" s="1147"/>
      <c r="DX481" s="1147"/>
      <c r="DY481" s="1147"/>
      <c r="DZ481" s="1147"/>
      <c r="EA481" s="1147"/>
      <c r="EB481" s="1147"/>
      <c r="EC481" s="1147"/>
      <c r="ED481" s="1147"/>
      <c r="EE481" s="1147"/>
      <c r="EF481" s="1147"/>
      <c r="EG481" s="1147"/>
      <c r="EH481" s="1147"/>
      <c r="EI481" s="1147"/>
      <c r="EJ481" s="1147"/>
      <c r="EK481" s="1147"/>
      <c r="EL481" s="1158"/>
      <c r="EM481" s="1147"/>
      <c r="EN481" s="1147"/>
      <c r="EO481" s="1147"/>
      <c r="EP481" s="1147"/>
      <c r="EQ481" s="1147"/>
      <c r="ER481" s="1147"/>
      <c r="ES481" s="1147"/>
      <c r="ET481" s="1147"/>
      <c r="EU481" s="1147"/>
      <c r="EV481" s="1147"/>
      <c r="EW481" s="1147"/>
      <c r="EX481" s="1147"/>
      <c r="EY481" s="1147"/>
      <c r="EZ481" s="1147"/>
      <c r="FA481" s="1147"/>
      <c r="FB481" s="1147"/>
      <c r="FC481" s="1147"/>
      <c r="FD481" s="1147"/>
      <c r="FE481" s="1147"/>
      <c r="FF481" s="1163"/>
      <c r="FG481" s="1147"/>
      <c r="FH481" s="1147"/>
      <c r="FI481" s="1147"/>
      <c r="FJ481" s="1147"/>
      <c r="FK481" s="1147"/>
      <c r="FL481" s="1147"/>
      <c r="FM481" s="1147"/>
      <c r="FN481" s="1147"/>
      <c r="FO481" s="1147"/>
      <c r="FP481" s="1147"/>
      <c r="FQ481" s="1106"/>
      <c r="FR481" s="1106"/>
      <c r="FS481" s="1147"/>
      <c r="FT481" s="1147"/>
      <c r="FU481" s="1147"/>
      <c r="FV481" s="1147"/>
      <c r="FW481" s="1147"/>
      <c r="FX481" s="1147"/>
      <c r="FY481" s="1147"/>
      <c r="FZ481" s="1147"/>
      <c r="GA481" s="1147"/>
      <c r="GB481" s="1147"/>
      <c r="GC481" s="1147"/>
      <c r="GD481" s="1148"/>
      <c r="GE481" s="1148"/>
      <c r="GF481" s="1148"/>
      <c r="GG481" s="1148"/>
      <c r="GH481" s="1149"/>
      <c r="GI481" s="1165"/>
      <c r="GJ481" s="1148"/>
      <c r="GK481" s="1148"/>
      <c r="GL481" s="1148"/>
      <c r="GM481" s="1148"/>
      <c r="GN481" s="1148"/>
      <c r="GO481" s="1148"/>
      <c r="GP481" s="1150"/>
      <c r="GQ481" s="1150"/>
      <c r="GR481" s="1150"/>
      <c r="GS481" s="1150"/>
      <c r="GT481" s="1150"/>
      <c r="GU481" s="1150"/>
      <c r="GV481" s="1150"/>
      <c r="GW481" s="1150"/>
      <c r="GX481" s="1150"/>
      <c r="GY481" s="1150"/>
      <c r="GZ481" s="1150"/>
      <c r="HA481" s="1150"/>
      <c r="HB481" s="1150"/>
      <c r="HC481" s="1150"/>
      <c r="HD481" s="1150"/>
      <c r="HE481" s="1150"/>
      <c r="HF481" s="1150"/>
      <c r="HG481" s="1150"/>
      <c r="HH481" s="1150"/>
      <c r="HI481" s="1150"/>
      <c r="HJ481" s="1150"/>
      <c r="HK481" s="1150"/>
      <c r="HL481" s="1150"/>
      <c r="HM481" s="1150"/>
      <c r="HN481" s="1150"/>
      <c r="HO481" s="1150"/>
      <c r="HP481" s="1150"/>
      <c r="HQ481" s="1150"/>
      <c r="HR481" s="1150"/>
      <c r="HS481" s="1150"/>
      <c r="HT481" s="1150"/>
      <c r="HU481" s="1150"/>
      <c r="HV481" s="1150"/>
      <c r="HW481" s="1150"/>
      <c r="HX481" s="1150"/>
      <c r="HY481" s="1150"/>
      <c r="HZ481" s="1150"/>
      <c r="IA481" s="1150"/>
      <c r="IB481" s="1150"/>
      <c r="IC481" s="1150"/>
      <c r="ID481" s="1165"/>
      <c r="IE481" s="1165"/>
      <c r="IF481" s="1150"/>
      <c r="IG481" s="1166"/>
      <c r="IH481" s="1150"/>
      <c r="II481" s="1150"/>
      <c r="IJ481" s="1150"/>
      <c r="IK481" s="1150"/>
      <c r="IL481" s="1150"/>
      <c r="IM481" s="1150"/>
      <c r="IN481" s="1150"/>
      <c r="IO481" s="1150"/>
      <c r="IP481" s="1150"/>
      <c r="IQ481" s="1150"/>
      <c r="IR481" s="1150"/>
      <c r="IS481" s="1150"/>
      <c r="IT481" s="1150"/>
      <c r="IU481" s="1150"/>
      <c r="IV481" s="1150"/>
      <c r="IW481" s="1150"/>
      <c r="IX481" s="1150"/>
      <c r="IY481" s="1150"/>
      <c r="IZ481" s="1150"/>
      <c r="JA481" s="1150"/>
      <c r="JB481" s="1150"/>
      <c r="JC481" s="1150"/>
      <c r="JD481" s="1150"/>
      <c r="JE481" s="1150"/>
      <c r="JF481" s="1150"/>
      <c r="JG481" s="1150"/>
      <c r="JH481" s="1150"/>
      <c r="JI481" s="1150"/>
      <c r="JJ481" s="1150"/>
      <c r="JK481" s="1167"/>
    </row>
    <row r="482" spans="1:274" s="1034" customFormat="1" ht="18.95" hidden="1" customHeight="1">
      <c r="A482" s="1168" t="s">
        <v>5087</v>
      </c>
      <c r="B482" s="1169">
        <f>SUM(B451:B481)</f>
        <v>0</v>
      </c>
      <c r="C482" s="1169">
        <f>C464</f>
        <v>0</v>
      </c>
      <c r="D482" s="1169"/>
      <c r="E482" s="1170">
        <f>E481</f>
        <v>0</v>
      </c>
      <c r="F482" s="1170"/>
      <c r="G482" s="1170"/>
      <c r="H482" s="1171">
        <f>H465</f>
        <v>0</v>
      </c>
      <c r="I482" s="1171">
        <f t="shared" ref="I482:N482" si="78">I465</f>
        <v>0</v>
      </c>
      <c r="J482" s="1171">
        <f t="shared" si="78"/>
        <v>0</v>
      </c>
      <c r="K482" s="1171">
        <f t="shared" si="78"/>
        <v>0</v>
      </c>
      <c r="L482" s="1171">
        <f t="shared" si="78"/>
        <v>0</v>
      </c>
      <c r="M482" s="1171">
        <f t="shared" si="78"/>
        <v>0</v>
      </c>
      <c r="N482" s="1171">
        <f t="shared" si="78"/>
        <v>0</v>
      </c>
      <c r="O482" s="1171"/>
      <c r="P482" s="1171">
        <f>SUM(P451:P481)</f>
        <v>0</v>
      </c>
      <c r="Q482" s="1171">
        <f t="shared" ref="Q482:CC482" si="79">SUM(Q451:Q481)</f>
        <v>0</v>
      </c>
      <c r="R482" s="1171">
        <f t="shared" si="79"/>
        <v>0</v>
      </c>
      <c r="S482" s="1171">
        <f t="shared" si="79"/>
        <v>0</v>
      </c>
      <c r="T482" s="1171">
        <f t="shared" si="79"/>
        <v>0</v>
      </c>
      <c r="U482" s="1171">
        <f t="shared" si="79"/>
        <v>0</v>
      </c>
      <c r="V482" s="1171">
        <f t="shared" si="79"/>
        <v>0</v>
      </c>
      <c r="W482" s="1071">
        <f t="shared" si="79"/>
        <v>0</v>
      </c>
      <c r="X482" s="1171">
        <f t="shared" si="79"/>
        <v>0</v>
      </c>
      <c r="Y482" s="1171">
        <f t="shared" si="79"/>
        <v>0</v>
      </c>
      <c r="Z482" s="1171">
        <f t="shared" si="79"/>
        <v>0</v>
      </c>
      <c r="AA482" s="1171">
        <f t="shared" si="79"/>
        <v>0</v>
      </c>
      <c r="AB482" s="1171">
        <f t="shared" si="79"/>
        <v>0</v>
      </c>
      <c r="AC482" s="1171">
        <f t="shared" si="79"/>
        <v>0</v>
      </c>
      <c r="AD482" s="1171">
        <f t="shared" si="79"/>
        <v>0</v>
      </c>
      <c r="AE482" s="1171">
        <f t="shared" si="79"/>
        <v>0</v>
      </c>
      <c r="AF482" s="1171">
        <f t="shared" si="79"/>
        <v>0</v>
      </c>
      <c r="AG482" s="1171">
        <f t="shared" si="79"/>
        <v>0</v>
      </c>
      <c r="AH482" s="1171">
        <f t="shared" si="79"/>
        <v>0</v>
      </c>
      <c r="AI482" s="1171">
        <f t="shared" si="79"/>
        <v>0</v>
      </c>
      <c r="AJ482" s="1171">
        <f t="shared" si="79"/>
        <v>0</v>
      </c>
      <c r="AK482" s="1171">
        <f t="shared" si="79"/>
        <v>0</v>
      </c>
      <c r="AL482" s="1171">
        <f t="shared" si="79"/>
        <v>0</v>
      </c>
      <c r="AM482" s="1171">
        <f t="shared" si="79"/>
        <v>0</v>
      </c>
      <c r="AN482" s="1171">
        <f t="shared" si="79"/>
        <v>0</v>
      </c>
      <c r="AO482" s="1171">
        <f t="shared" si="79"/>
        <v>0</v>
      </c>
      <c r="AP482" s="1171">
        <f t="shared" si="79"/>
        <v>0</v>
      </c>
      <c r="AQ482" s="1171">
        <f t="shared" si="79"/>
        <v>0</v>
      </c>
      <c r="AR482" s="1171">
        <f t="shared" si="79"/>
        <v>0</v>
      </c>
      <c r="AS482" s="1171">
        <f t="shared" si="79"/>
        <v>0</v>
      </c>
      <c r="AT482" s="1171">
        <f t="shared" si="79"/>
        <v>0</v>
      </c>
      <c r="AU482" s="1171">
        <f t="shared" si="79"/>
        <v>0</v>
      </c>
      <c r="AV482" s="1171">
        <f t="shared" si="79"/>
        <v>0</v>
      </c>
      <c r="AW482" s="1171">
        <f t="shared" si="79"/>
        <v>0</v>
      </c>
      <c r="AX482" s="1171">
        <f t="shared" si="79"/>
        <v>0</v>
      </c>
      <c r="AY482" s="1171">
        <f t="shared" si="79"/>
        <v>0</v>
      </c>
      <c r="AZ482" s="1171">
        <f t="shared" si="79"/>
        <v>0</v>
      </c>
      <c r="BA482" s="1171">
        <f t="shared" si="79"/>
        <v>0</v>
      </c>
      <c r="BB482" s="1171">
        <f t="shared" si="79"/>
        <v>0</v>
      </c>
      <c r="BC482" s="1171">
        <f t="shared" si="79"/>
        <v>0</v>
      </c>
      <c r="BD482" s="1171">
        <f t="shared" si="79"/>
        <v>0</v>
      </c>
      <c r="BE482" s="1171">
        <f t="shared" si="79"/>
        <v>0</v>
      </c>
      <c r="BF482" s="1171">
        <f t="shared" si="79"/>
        <v>0</v>
      </c>
      <c r="BG482" s="1171">
        <f t="shared" si="79"/>
        <v>0</v>
      </c>
      <c r="BH482" s="1171">
        <f t="shared" si="79"/>
        <v>0</v>
      </c>
      <c r="BI482" s="1171">
        <f t="shared" si="79"/>
        <v>0</v>
      </c>
      <c r="BJ482" s="1171">
        <f t="shared" si="79"/>
        <v>0</v>
      </c>
      <c r="BK482" s="1171">
        <f t="shared" si="79"/>
        <v>0</v>
      </c>
      <c r="BL482" s="1171">
        <f t="shared" si="79"/>
        <v>0</v>
      </c>
      <c r="BM482" s="1171">
        <f t="shared" si="79"/>
        <v>0</v>
      </c>
      <c r="BN482" s="1171">
        <f t="shared" si="79"/>
        <v>0</v>
      </c>
      <c r="BO482" s="1171">
        <f t="shared" si="79"/>
        <v>0</v>
      </c>
      <c r="BP482" s="1171">
        <f t="shared" si="79"/>
        <v>0</v>
      </c>
      <c r="BQ482" s="1171">
        <f t="shared" si="79"/>
        <v>0</v>
      </c>
      <c r="BR482" s="1171">
        <f t="shared" si="79"/>
        <v>0</v>
      </c>
      <c r="BS482" s="1171">
        <f t="shared" si="79"/>
        <v>0</v>
      </c>
      <c r="BT482" s="1171">
        <f t="shared" si="79"/>
        <v>0</v>
      </c>
      <c r="BU482" s="1171">
        <f t="shared" si="79"/>
        <v>0</v>
      </c>
      <c r="BV482" s="1171">
        <f t="shared" si="79"/>
        <v>0</v>
      </c>
      <c r="BW482" s="1171">
        <f t="shared" si="79"/>
        <v>0</v>
      </c>
      <c r="BX482" s="1171">
        <f t="shared" si="79"/>
        <v>0</v>
      </c>
      <c r="BY482" s="1171">
        <f t="shared" si="79"/>
        <v>0</v>
      </c>
      <c r="BZ482" s="1171">
        <f t="shared" si="79"/>
        <v>0</v>
      </c>
      <c r="CA482" s="1171">
        <f t="shared" si="79"/>
        <v>0</v>
      </c>
      <c r="CB482" s="1171">
        <f t="shared" si="79"/>
        <v>0</v>
      </c>
      <c r="CC482" s="1171">
        <f t="shared" si="79"/>
        <v>0</v>
      </c>
      <c r="CD482" s="1171">
        <f t="shared" ref="CD482:EO482" si="80">SUM(CD451:CD481)</f>
        <v>0</v>
      </c>
      <c r="CE482" s="1171">
        <f t="shared" si="80"/>
        <v>0</v>
      </c>
      <c r="CF482" s="1171">
        <f t="shared" si="80"/>
        <v>0</v>
      </c>
      <c r="CG482" s="1171">
        <f t="shared" si="80"/>
        <v>0</v>
      </c>
      <c r="CH482" s="1171">
        <f t="shared" si="80"/>
        <v>0</v>
      </c>
      <c r="CI482" s="1171">
        <f t="shared" si="80"/>
        <v>0</v>
      </c>
      <c r="CJ482" s="1171">
        <f t="shared" si="80"/>
        <v>0</v>
      </c>
      <c r="CK482" s="1171">
        <f t="shared" si="80"/>
        <v>0</v>
      </c>
      <c r="CL482" s="1171">
        <f t="shared" si="80"/>
        <v>0</v>
      </c>
      <c r="CM482" s="1171">
        <f t="shared" si="80"/>
        <v>0</v>
      </c>
      <c r="CN482" s="1171">
        <f t="shared" si="80"/>
        <v>0</v>
      </c>
      <c r="CO482" s="1171">
        <f t="shared" si="80"/>
        <v>0</v>
      </c>
      <c r="CP482" s="1171">
        <f t="shared" si="80"/>
        <v>0</v>
      </c>
      <c r="CQ482" s="1171">
        <f t="shared" si="80"/>
        <v>0</v>
      </c>
      <c r="CR482" s="1171">
        <f t="shared" si="80"/>
        <v>0</v>
      </c>
      <c r="CS482" s="1171">
        <f t="shared" si="80"/>
        <v>0</v>
      </c>
      <c r="CT482" s="1171">
        <f t="shared" si="80"/>
        <v>0</v>
      </c>
      <c r="CU482" s="1171">
        <f t="shared" si="80"/>
        <v>0</v>
      </c>
      <c r="CV482" s="1171">
        <f t="shared" si="80"/>
        <v>0</v>
      </c>
      <c r="CW482" s="1171">
        <f t="shared" si="80"/>
        <v>0</v>
      </c>
      <c r="CX482" s="1171">
        <f t="shared" si="80"/>
        <v>0</v>
      </c>
      <c r="CY482" s="1171">
        <f t="shared" si="80"/>
        <v>0</v>
      </c>
      <c r="CZ482" s="1171">
        <f t="shared" si="80"/>
        <v>0</v>
      </c>
      <c r="DA482" s="1171">
        <f t="shared" si="80"/>
        <v>0</v>
      </c>
      <c r="DB482" s="1171">
        <f t="shared" si="80"/>
        <v>0</v>
      </c>
      <c r="DC482" s="1171">
        <f t="shared" si="80"/>
        <v>0</v>
      </c>
      <c r="DD482" s="1171">
        <f t="shared" si="80"/>
        <v>0</v>
      </c>
      <c r="DE482" s="1171">
        <f t="shared" si="80"/>
        <v>0</v>
      </c>
      <c r="DF482" s="1171">
        <f t="shared" si="80"/>
        <v>0</v>
      </c>
      <c r="DG482" s="1171">
        <f t="shared" si="80"/>
        <v>0</v>
      </c>
      <c r="DH482" s="1171">
        <f t="shared" si="80"/>
        <v>0</v>
      </c>
      <c r="DI482" s="1171">
        <f t="shared" si="80"/>
        <v>0</v>
      </c>
      <c r="DJ482" s="1171">
        <f t="shared" si="80"/>
        <v>0</v>
      </c>
      <c r="DK482" s="1171">
        <f t="shared" si="80"/>
        <v>0</v>
      </c>
      <c r="DL482" s="1171">
        <f t="shared" si="80"/>
        <v>0</v>
      </c>
      <c r="DM482" s="1171">
        <f t="shared" si="80"/>
        <v>0</v>
      </c>
      <c r="DN482" s="1171">
        <f t="shared" si="80"/>
        <v>0</v>
      </c>
      <c r="DO482" s="1171">
        <f t="shared" si="80"/>
        <v>0</v>
      </c>
      <c r="DP482" s="1171">
        <f t="shared" si="80"/>
        <v>0</v>
      </c>
      <c r="DQ482" s="1171">
        <f t="shared" si="80"/>
        <v>0</v>
      </c>
      <c r="DR482" s="1171">
        <f t="shared" si="80"/>
        <v>0</v>
      </c>
      <c r="DS482" s="1171">
        <f t="shared" si="80"/>
        <v>0</v>
      </c>
      <c r="DT482" s="1171">
        <f t="shared" si="80"/>
        <v>0</v>
      </c>
      <c r="DU482" s="1171">
        <f t="shared" si="80"/>
        <v>0</v>
      </c>
      <c r="DV482" s="1171">
        <f t="shared" si="80"/>
        <v>0</v>
      </c>
      <c r="DW482" s="1171">
        <f t="shared" si="80"/>
        <v>0</v>
      </c>
      <c r="DX482" s="1171">
        <f t="shared" si="80"/>
        <v>0</v>
      </c>
      <c r="DY482" s="1171">
        <f t="shared" si="80"/>
        <v>0</v>
      </c>
      <c r="DZ482" s="1171">
        <f t="shared" si="80"/>
        <v>0</v>
      </c>
      <c r="EA482" s="1171">
        <f t="shared" si="80"/>
        <v>0</v>
      </c>
      <c r="EB482" s="1171">
        <f t="shared" si="80"/>
        <v>0</v>
      </c>
      <c r="EC482" s="1171">
        <f t="shared" si="80"/>
        <v>0</v>
      </c>
      <c r="ED482" s="1171">
        <f t="shared" si="80"/>
        <v>0</v>
      </c>
      <c r="EE482" s="1171">
        <f t="shared" si="80"/>
        <v>0</v>
      </c>
      <c r="EF482" s="1171">
        <f t="shared" si="80"/>
        <v>0</v>
      </c>
      <c r="EG482" s="1171">
        <f t="shared" si="80"/>
        <v>0</v>
      </c>
      <c r="EH482" s="1171">
        <f t="shared" si="80"/>
        <v>0</v>
      </c>
      <c r="EI482" s="1171">
        <f t="shared" si="80"/>
        <v>0</v>
      </c>
      <c r="EJ482" s="1171">
        <f t="shared" si="80"/>
        <v>0</v>
      </c>
      <c r="EK482" s="1171">
        <f t="shared" si="80"/>
        <v>0</v>
      </c>
      <c r="EL482" s="1171">
        <f t="shared" si="80"/>
        <v>0</v>
      </c>
      <c r="EM482" s="1171">
        <f t="shared" si="80"/>
        <v>0</v>
      </c>
      <c r="EN482" s="1171">
        <f t="shared" si="80"/>
        <v>0</v>
      </c>
      <c r="EO482" s="1171">
        <f t="shared" si="80"/>
        <v>0</v>
      </c>
      <c r="EP482" s="1171">
        <f t="shared" ref="EP482:HJ482" si="81">SUM(EP451:EP481)</f>
        <v>0</v>
      </c>
      <c r="EQ482" s="1171">
        <f t="shared" si="81"/>
        <v>0</v>
      </c>
      <c r="ER482" s="1171"/>
      <c r="ES482" s="1171">
        <f t="shared" si="81"/>
        <v>0</v>
      </c>
      <c r="ET482" s="1171">
        <f t="shared" si="81"/>
        <v>0</v>
      </c>
      <c r="EU482" s="1171">
        <f t="shared" si="81"/>
        <v>0</v>
      </c>
      <c r="EV482" s="1171">
        <f t="shared" si="81"/>
        <v>0</v>
      </c>
      <c r="EW482" s="1171">
        <f t="shared" si="81"/>
        <v>0</v>
      </c>
      <c r="EX482" s="1171">
        <f t="shared" si="81"/>
        <v>0</v>
      </c>
      <c r="EY482" s="1171">
        <f t="shared" si="81"/>
        <v>0</v>
      </c>
      <c r="EZ482" s="1171">
        <f t="shared" si="81"/>
        <v>0</v>
      </c>
      <c r="FA482" s="1171">
        <f t="shared" si="81"/>
        <v>0</v>
      </c>
      <c r="FB482" s="1171">
        <f t="shared" si="81"/>
        <v>0</v>
      </c>
      <c r="FC482" s="1171">
        <f t="shared" si="81"/>
        <v>0</v>
      </c>
      <c r="FD482" s="1171">
        <f t="shared" si="81"/>
        <v>0</v>
      </c>
      <c r="FE482" s="1171">
        <f t="shared" si="81"/>
        <v>0</v>
      </c>
      <c r="FF482" s="1171">
        <f t="shared" si="81"/>
        <v>0</v>
      </c>
      <c r="FG482" s="1171">
        <f t="shared" si="81"/>
        <v>0</v>
      </c>
      <c r="FH482" s="1171">
        <f t="shared" si="81"/>
        <v>0</v>
      </c>
      <c r="FI482" s="1171">
        <f t="shared" si="81"/>
        <v>0</v>
      </c>
      <c r="FJ482" s="1171">
        <f t="shared" si="81"/>
        <v>0</v>
      </c>
      <c r="FK482" s="1171">
        <f t="shared" si="81"/>
        <v>0</v>
      </c>
      <c r="FL482" s="1171">
        <f t="shared" si="81"/>
        <v>0</v>
      </c>
      <c r="FM482" s="1171">
        <f t="shared" si="81"/>
        <v>0</v>
      </c>
      <c r="FN482" s="1171">
        <f t="shared" si="81"/>
        <v>0</v>
      </c>
      <c r="FO482" s="1171">
        <f t="shared" si="81"/>
        <v>0</v>
      </c>
      <c r="FP482" s="1171">
        <f t="shared" si="81"/>
        <v>0</v>
      </c>
      <c r="FQ482" s="1185">
        <f t="shared" si="81"/>
        <v>0</v>
      </c>
      <c r="FR482" s="1185">
        <f t="shared" si="81"/>
        <v>0</v>
      </c>
      <c r="FS482" s="1171">
        <f t="shared" si="81"/>
        <v>0</v>
      </c>
      <c r="FT482" s="1171">
        <f t="shared" si="81"/>
        <v>0</v>
      </c>
      <c r="FU482" s="1171">
        <f t="shared" si="81"/>
        <v>0</v>
      </c>
      <c r="FV482" s="1171">
        <f t="shared" si="81"/>
        <v>0</v>
      </c>
      <c r="FW482" s="1171">
        <f t="shared" si="81"/>
        <v>0</v>
      </c>
      <c r="FX482" s="1171">
        <f t="shared" si="81"/>
        <v>0</v>
      </c>
      <c r="FY482" s="1171">
        <f t="shared" si="81"/>
        <v>0</v>
      </c>
      <c r="FZ482" s="1171">
        <f t="shared" si="81"/>
        <v>0</v>
      </c>
      <c r="GA482" s="1171">
        <f t="shared" si="81"/>
        <v>0</v>
      </c>
      <c r="GB482" s="1171">
        <f t="shared" si="81"/>
        <v>0</v>
      </c>
      <c r="GC482" s="1171">
        <f t="shared" si="81"/>
        <v>0</v>
      </c>
      <c r="GD482" s="1171"/>
      <c r="GE482" s="1169">
        <f t="shared" si="81"/>
        <v>0</v>
      </c>
      <c r="GF482" s="1171">
        <f t="shared" si="81"/>
        <v>0</v>
      </c>
      <c r="GG482" s="1171">
        <f t="shared" si="81"/>
        <v>0</v>
      </c>
      <c r="GH482" s="1171">
        <f t="shared" si="81"/>
        <v>0</v>
      </c>
      <c r="GI482" s="1169">
        <f t="shared" si="81"/>
        <v>0</v>
      </c>
      <c r="GJ482" s="1171">
        <f t="shared" si="81"/>
        <v>0</v>
      </c>
      <c r="GK482" s="1171"/>
      <c r="GL482" s="1171">
        <f t="shared" si="81"/>
        <v>0</v>
      </c>
      <c r="GM482" s="1171"/>
      <c r="GN482" s="1171"/>
      <c r="GO482" s="1171">
        <f t="shared" si="81"/>
        <v>0</v>
      </c>
      <c r="GP482" s="1171">
        <f t="shared" si="81"/>
        <v>0</v>
      </c>
      <c r="GQ482" s="1171">
        <f t="shared" si="81"/>
        <v>0</v>
      </c>
      <c r="GR482" s="1171"/>
      <c r="GS482" s="1171">
        <f t="shared" si="81"/>
        <v>0</v>
      </c>
      <c r="GT482" s="1171">
        <f t="shared" si="81"/>
        <v>0</v>
      </c>
      <c r="GU482" s="1171">
        <f t="shared" si="81"/>
        <v>0</v>
      </c>
      <c r="GV482" s="1171">
        <f t="shared" si="81"/>
        <v>0</v>
      </c>
      <c r="GW482" s="1171"/>
      <c r="GX482" s="1171">
        <f t="shared" si="81"/>
        <v>0</v>
      </c>
      <c r="GY482" s="1171"/>
      <c r="GZ482" s="1171">
        <f t="shared" si="81"/>
        <v>0</v>
      </c>
      <c r="HA482" s="1171">
        <f t="shared" si="81"/>
        <v>0</v>
      </c>
      <c r="HB482" s="1171">
        <f t="shared" si="81"/>
        <v>0</v>
      </c>
      <c r="HC482" s="1171">
        <f t="shared" si="81"/>
        <v>0</v>
      </c>
      <c r="HD482" s="1171">
        <f t="shared" si="81"/>
        <v>0</v>
      </c>
      <c r="HE482" s="1171">
        <f t="shared" si="81"/>
        <v>0</v>
      </c>
      <c r="HF482" s="1171"/>
      <c r="HG482" s="1171">
        <f t="shared" si="81"/>
        <v>0</v>
      </c>
      <c r="HH482" s="1171">
        <f t="shared" si="81"/>
        <v>0</v>
      </c>
      <c r="HI482" s="1171">
        <f t="shared" si="81"/>
        <v>0</v>
      </c>
      <c r="HJ482" s="1171">
        <f t="shared" si="81"/>
        <v>0</v>
      </c>
      <c r="HK482" s="1171">
        <f t="shared" ref="HK482:JH482" si="82">SUM(HK451:HK481)</f>
        <v>0</v>
      </c>
      <c r="HL482" s="1171">
        <f t="shared" si="82"/>
        <v>0</v>
      </c>
      <c r="HM482" s="1171"/>
      <c r="HN482" s="1171"/>
      <c r="HO482" s="1171"/>
      <c r="HP482" s="1171"/>
      <c r="HQ482" s="1171"/>
      <c r="HR482" s="1171">
        <f t="shared" si="82"/>
        <v>0</v>
      </c>
      <c r="HS482" s="1171">
        <f t="shared" si="82"/>
        <v>0</v>
      </c>
      <c r="HT482" s="1171">
        <f t="shared" si="82"/>
        <v>0</v>
      </c>
      <c r="HU482" s="1171">
        <f t="shared" si="82"/>
        <v>0</v>
      </c>
      <c r="HV482" s="1171"/>
      <c r="HW482" s="1171">
        <f t="shared" si="82"/>
        <v>0</v>
      </c>
      <c r="HX482" s="1171">
        <f t="shared" si="82"/>
        <v>0</v>
      </c>
      <c r="HY482" s="1171">
        <f t="shared" si="82"/>
        <v>0</v>
      </c>
      <c r="HZ482" s="1171">
        <f t="shared" si="82"/>
        <v>0</v>
      </c>
      <c r="IA482" s="1171">
        <f t="shared" si="82"/>
        <v>0</v>
      </c>
      <c r="IB482" s="1171">
        <f t="shared" si="82"/>
        <v>0</v>
      </c>
      <c r="IC482" s="1171">
        <f t="shared" si="82"/>
        <v>0</v>
      </c>
      <c r="ID482" s="1171">
        <f t="shared" si="82"/>
        <v>0</v>
      </c>
      <c r="IE482" s="1171">
        <f t="shared" si="82"/>
        <v>0</v>
      </c>
      <c r="IF482" s="1171">
        <f t="shared" si="82"/>
        <v>0</v>
      </c>
      <c r="IG482" s="1171">
        <f t="shared" si="82"/>
        <v>0</v>
      </c>
      <c r="IH482" s="1171">
        <f t="shared" si="82"/>
        <v>0</v>
      </c>
      <c r="II482" s="1171">
        <f t="shared" si="82"/>
        <v>0</v>
      </c>
      <c r="IJ482" s="1171">
        <f t="shared" si="82"/>
        <v>0</v>
      </c>
      <c r="IK482" s="1171">
        <f t="shared" si="82"/>
        <v>0</v>
      </c>
      <c r="IL482" s="1171">
        <f t="shared" si="82"/>
        <v>0</v>
      </c>
      <c r="IM482" s="1171">
        <f t="shared" si="82"/>
        <v>0</v>
      </c>
      <c r="IN482" s="1171">
        <f t="shared" si="82"/>
        <v>0</v>
      </c>
      <c r="IO482" s="1171">
        <f t="shared" si="82"/>
        <v>0</v>
      </c>
      <c r="IP482" s="1171">
        <f t="shared" si="82"/>
        <v>0</v>
      </c>
      <c r="IQ482" s="1171">
        <f t="shared" si="82"/>
        <v>0</v>
      </c>
      <c r="IR482" s="1171">
        <f t="shared" si="82"/>
        <v>0</v>
      </c>
      <c r="IS482" s="1171">
        <f t="shared" si="82"/>
        <v>0</v>
      </c>
      <c r="IT482" s="1171">
        <f t="shared" si="82"/>
        <v>0</v>
      </c>
      <c r="IU482" s="1171">
        <f t="shared" si="82"/>
        <v>0</v>
      </c>
      <c r="IV482" s="1171">
        <f t="shared" si="82"/>
        <v>0</v>
      </c>
      <c r="IW482" s="1171"/>
      <c r="IX482" s="1171"/>
      <c r="IY482" s="1171">
        <f t="shared" si="82"/>
        <v>0</v>
      </c>
      <c r="IZ482" s="1171">
        <f t="shared" si="82"/>
        <v>0</v>
      </c>
      <c r="JA482" s="1171">
        <f t="shared" si="82"/>
        <v>0</v>
      </c>
      <c r="JB482" s="1171">
        <f t="shared" si="82"/>
        <v>0</v>
      </c>
      <c r="JC482" s="1171">
        <f t="shared" si="82"/>
        <v>0</v>
      </c>
      <c r="JD482" s="1171">
        <f t="shared" si="82"/>
        <v>0</v>
      </c>
      <c r="JE482" s="1171">
        <f t="shared" si="82"/>
        <v>0</v>
      </c>
      <c r="JF482" s="1171"/>
      <c r="JG482" s="1171"/>
      <c r="JH482" s="1171">
        <f t="shared" si="82"/>
        <v>0</v>
      </c>
      <c r="JI482" s="1171"/>
      <c r="JJ482" s="1171"/>
      <c r="JK482" s="1171">
        <f>SUM(JK466:JK481)</f>
        <v>0</v>
      </c>
      <c r="JL482" s="1020"/>
      <c r="JM482" s="1020"/>
      <c r="JN482" s="1020"/>
    </row>
    <row r="483" spans="1:274" ht="18.95" hidden="1" customHeight="1">
      <c r="A483" s="1182" t="s">
        <v>5088</v>
      </c>
      <c r="B483" s="1212"/>
      <c r="C483" s="1213"/>
      <c r="D483" s="1213"/>
      <c r="E483" s="1214"/>
      <c r="F483" s="1214"/>
      <c r="G483" s="1214"/>
      <c r="H483" s="1213"/>
      <c r="I483" s="1213"/>
      <c r="J483" s="1215"/>
      <c r="K483" s="1216"/>
      <c r="L483" s="1216"/>
      <c r="M483" s="1216"/>
      <c r="N483" s="1216"/>
      <c r="O483" s="1217"/>
      <c r="P483" s="1216"/>
      <c r="Q483" s="1216"/>
      <c r="R483" s="1216"/>
      <c r="S483" s="1216"/>
      <c r="T483" s="1216"/>
      <c r="U483" s="1216"/>
      <c r="V483" s="1216"/>
      <c r="W483" s="1218"/>
      <c r="X483" s="1216"/>
      <c r="Y483" s="1219"/>
      <c r="Z483" s="1219"/>
      <c r="AA483" s="1220"/>
      <c r="AB483" s="1220"/>
      <c r="AC483" s="1220"/>
      <c r="AD483" s="1220"/>
      <c r="AE483" s="1220"/>
      <c r="AF483" s="1220"/>
      <c r="AG483" s="1220"/>
      <c r="AH483" s="1220"/>
      <c r="AI483" s="1220"/>
      <c r="AJ483" s="1220"/>
      <c r="AK483" s="1220"/>
      <c r="AL483" s="1220"/>
      <c r="AM483" s="1220"/>
      <c r="AN483" s="1220"/>
      <c r="AO483" s="1220"/>
      <c r="AP483" s="1220"/>
      <c r="AQ483" s="1220"/>
      <c r="AR483" s="1220"/>
      <c r="AS483" s="1220"/>
      <c r="AT483" s="1220"/>
      <c r="AU483" s="1220"/>
      <c r="AV483" s="1220"/>
      <c r="AW483" s="1220"/>
      <c r="AX483" s="1220"/>
      <c r="AY483" s="1220"/>
      <c r="AZ483" s="1220"/>
      <c r="BA483" s="1220"/>
      <c r="BB483" s="1220"/>
      <c r="BC483" s="1220"/>
      <c r="BD483" s="1220"/>
      <c r="BE483" s="1220"/>
      <c r="BF483" s="1220"/>
      <c r="BG483" s="1220"/>
      <c r="BH483" s="1220"/>
      <c r="BI483" s="1220"/>
      <c r="BJ483" s="1220"/>
      <c r="BK483" s="1220"/>
      <c r="BL483" s="1220"/>
      <c r="BM483" s="1220"/>
      <c r="BN483" s="1220"/>
      <c r="BO483" s="1220"/>
      <c r="BP483" s="1220"/>
      <c r="BQ483" s="1220"/>
      <c r="BR483" s="1220"/>
      <c r="BS483" s="1220"/>
      <c r="BT483" s="1220"/>
      <c r="BU483" s="1220"/>
      <c r="BV483" s="1220"/>
      <c r="BW483" s="1220"/>
      <c r="BX483" s="1220"/>
      <c r="BY483" s="1220"/>
      <c r="BZ483" s="1220"/>
      <c r="CA483" s="1220"/>
      <c r="CB483" s="1220"/>
      <c r="CC483" s="1220"/>
      <c r="CD483" s="1220"/>
      <c r="CE483" s="1220"/>
      <c r="CF483" s="1220"/>
      <c r="CG483" s="1220"/>
      <c r="CH483" s="1220"/>
      <c r="CI483" s="1220"/>
      <c r="CJ483" s="1220"/>
      <c r="CK483" s="1220"/>
      <c r="CL483" s="1220"/>
      <c r="CM483" s="1220"/>
      <c r="CN483" s="1220"/>
      <c r="CO483" s="1220"/>
      <c r="CP483" s="1220"/>
      <c r="CQ483" s="1220"/>
      <c r="CR483" s="1220"/>
      <c r="CS483" s="1220"/>
      <c r="CT483" s="1220"/>
      <c r="CU483" s="1220"/>
      <c r="CV483" s="1220"/>
      <c r="CW483" s="1220"/>
      <c r="CX483" s="1220"/>
      <c r="CY483" s="1220"/>
      <c r="CZ483" s="1220"/>
      <c r="DA483" s="1220"/>
      <c r="DB483" s="1220"/>
      <c r="DC483" s="1220"/>
      <c r="DD483" s="1220"/>
      <c r="DE483" s="1220"/>
      <c r="DF483" s="1220"/>
      <c r="DG483" s="1220"/>
      <c r="DH483" s="1220"/>
      <c r="DI483" s="1220"/>
      <c r="DJ483" s="1220"/>
      <c r="DK483" s="1220"/>
      <c r="DL483" s="1220"/>
      <c r="DM483" s="1220"/>
      <c r="DN483" s="1220"/>
      <c r="DO483" s="1220"/>
      <c r="DP483" s="1220"/>
      <c r="DQ483" s="1220"/>
      <c r="DR483" s="1220"/>
      <c r="DS483" s="1220"/>
      <c r="DT483" s="1220"/>
      <c r="DU483" s="1220"/>
      <c r="DV483" s="1220"/>
      <c r="DW483" s="1220"/>
      <c r="DX483" s="1220"/>
      <c r="DY483" s="1220"/>
      <c r="DZ483" s="1220"/>
      <c r="EA483" s="1220"/>
      <c r="EB483" s="1220"/>
      <c r="EC483" s="1220"/>
      <c r="ED483" s="1220"/>
      <c r="EE483" s="1220"/>
      <c r="EF483" s="1220"/>
      <c r="EG483" s="1220"/>
      <c r="EH483" s="1220"/>
      <c r="EI483" s="1220"/>
      <c r="EJ483" s="1220"/>
      <c r="EK483" s="1220"/>
      <c r="EL483" s="1220"/>
      <c r="EM483" s="1220"/>
      <c r="EN483" s="1220"/>
      <c r="EO483" s="1220"/>
      <c r="EP483" s="1220"/>
      <c r="EQ483" s="1220"/>
      <c r="ER483" s="1220"/>
      <c r="ES483" s="1220"/>
      <c r="ET483" s="1220"/>
      <c r="EU483" s="1220"/>
      <c r="EV483" s="1220"/>
      <c r="EW483" s="1220"/>
      <c r="EX483" s="1220"/>
      <c r="EY483" s="1220"/>
      <c r="EZ483" s="1220"/>
      <c r="FA483" s="1220"/>
      <c r="FB483" s="1220"/>
      <c r="FC483" s="1220"/>
      <c r="FD483" s="1220"/>
      <c r="FE483" s="1220"/>
      <c r="FF483" s="1221"/>
      <c r="FG483" s="1220"/>
      <c r="FH483" s="1220"/>
      <c r="FI483" s="1220"/>
      <c r="FJ483" s="1220"/>
      <c r="FK483" s="1220"/>
      <c r="FL483" s="1220"/>
      <c r="FM483" s="1220"/>
      <c r="FN483" s="1220"/>
      <c r="FO483" s="1220"/>
      <c r="FP483" s="1220"/>
      <c r="FQ483" s="1222"/>
      <c r="FR483" s="1222"/>
      <c r="FS483" s="1220"/>
      <c r="FT483" s="1220"/>
      <c r="FU483" s="1220"/>
      <c r="FV483" s="1220"/>
      <c r="FW483" s="1220"/>
      <c r="FX483" s="1220"/>
      <c r="FY483" s="1220"/>
      <c r="FZ483" s="1220"/>
      <c r="GA483" s="1220"/>
      <c r="GB483" s="1220"/>
      <c r="GC483" s="1220"/>
      <c r="GD483" s="1223"/>
      <c r="GE483" s="1223"/>
      <c r="GF483" s="1223"/>
      <c r="GG483" s="1223"/>
      <c r="GH483" s="1223">
        <f>B483*3</f>
        <v>0</v>
      </c>
      <c r="GI483" s="1223"/>
      <c r="GJ483" s="1223"/>
      <c r="GK483" s="1223"/>
      <c r="GL483" s="1223"/>
      <c r="GM483" s="1223"/>
      <c r="GN483" s="1223"/>
      <c r="GO483" s="1223"/>
      <c r="GP483" s="1223"/>
      <c r="GQ483" s="1223"/>
      <c r="GR483" s="1223"/>
      <c r="GS483" s="1223"/>
      <c r="GT483" s="1223"/>
      <c r="GU483" s="1223"/>
      <c r="GV483" s="1223"/>
      <c r="GW483" s="1223"/>
      <c r="GX483" s="1223"/>
      <c r="GY483" s="1223"/>
      <c r="GZ483" s="1223"/>
      <c r="HA483" s="1223"/>
      <c r="HB483" s="1223"/>
      <c r="HC483" s="1223"/>
      <c r="HD483" s="1223"/>
      <c r="HE483" s="1223"/>
      <c r="HF483" s="1223"/>
      <c r="HG483" s="1223"/>
      <c r="HH483" s="1223"/>
      <c r="HI483" s="1223"/>
      <c r="HJ483" s="1223"/>
      <c r="HK483" s="1223"/>
      <c r="HL483" s="1223"/>
      <c r="HM483" s="1223"/>
      <c r="HN483" s="1223"/>
      <c r="HO483" s="1223"/>
      <c r="HP483" s="1223"/>
      <c r="HQ483" s="1223"/>
      <c r="HR483" s="1223"/>
      <c r="HS483" s="1223"/>
      <c r="HT483" s="1223"/>
      <c r="HU483" s="1223"/>
      <c r="HV483" s="1223"/>
      <c r="HW483" s="1223"/>
      <c r="HX483" s="1223"/>
      <c r="HY483" s="1223"/>
      <c r="HZ483" s="1223"/>
      <c r="IA483" s="1223"/>
      <c r="IB483" s="1223"/>
      <c r="IC483" s="1223"/>
      <c r="ID483" s="1223"/>
      <c r="IE483" s="1223"/>
      <c r="IF483" s="1223"/>
      <c r="IG483" s="1224"/>
      <c r="IH483" s="1223"/>
      <c r="II483" s="1223"/>
      <c r="IJ483" s="1223"/>
      <c r="IK483" s="1223"/>
      <c r="IL483" s="1223"/>
      <c r="IM483" s="1223"/>
      <c r="IN483" s="1223"/>
      <c r="IO483" s="1223"/>
      <c r="IP483" s="1223"/>
      <c r="IQ483" s="1223"/>
      <c r="IR483" s="1223"/>
      <c r="IS483" s="1223"/>
      <c r="IT483" s="1223"/>
      <c r="IU483" s="1223"/>
      <c r="IV483" s="1223"/>
      <c r="IW483" s="1223"/>
      <c r="IX483" s="1223"/>
      <c r="IY483" s="1223"/>
      <c r="IZ483" s="1223"/>
      <c r="JA483" s="1223"/>
      <c r="JB483" s="1223"/>
      <c r="JC483" s="1223"/>
      <c r="JD483" s="1223"/>
      <c r="JE483" s="1223"/>
      <c r="JF483" s="1223"/>
      <c r="JG483" s="1223"/>
      <c r="JH483" s="1223"/>
      <c r="JI483" s="1223"/>
      <c r="JJ483" s="1223"/>
      <c r="JK483" s="1225"/>
    </row>
    <row r="484" spans="1:274" ht="18.95" hidden="1" customHeight="1">
      <c r="A484" s="1113"/>
      <c r="B484" s="1226"/>
      <c r="C484" s="1227"/>
      <c r="D484" s="1227"/>
      <c r="E484" s="1228"/>
      <c r="F484" s="1228"/>
      <c r="G484" s="1228"/>
      <c r="H484" s="1227"/>
      <c r="I484" s="1227"/>
      <c r="J484" s="1229"/>
      <c r="K484" s="1230"/>
      <c r="L484" s="1230"/>
      <c r="M484" s="1230"/>
      <c r="N484" s="1230"/>
      <c r="O484" s="1231"/>
      <c r="P484" s="1230"/>
      <c r="Q484" s="1230"/>
      <c r="R484" s="1230"/>
      <c r="S484" s="1230"/>
      <c r="T484" s="1230"/>
      <c r="U484" s="1230"/>
      <c r="V484" s="1230"/>
      <c r="W484" s="1232"/>
      <c r="X484" s="1230"/>
      <c r="Y484" s="1233"/>
      <c r="Z484" s="1233"/>
      <c r="AA484" s="1234"/>
      <c r="AB484" s="1234"/>
      <c r="AC484" s="1234"/>
      <c r="AD484" s="1234"/>
      <c r="AE484" s="1234"/>
      <c r="AF484" s="1234"/>
      <c r="AG484" s="1234"/>
      <c r="AH484" s="1234"/>
      <c r="AI484" s="1234"/>
      <c r="AJ484" s="1234"/>
      <c r="AK484" s="1234"/>
      <c r="AL484" s="1234"/>
      <c r="AM484" s="1230"/>
      <c r="AN484" s="1234"/>
      <c r="AO484" s="1234"/>
      <c r="AP484" s="1234"/>
      <c r="AQ484" s="1234"/>
      <c r="AR484" s="1234"/>
      <c r="AS484" s="1234"/>
      <c r="AT484" s="1234"/>
      <c r="AU484" s="1234"/>
      <c r="AV484" s="1234"/>
      <c r="AW484" s="1234"/>
      <c r="AX484" s="1234"/>
      <c r="AY484" s="1230"/>
      <c r="AZ484" s="1234"/>
      <c r="BA484" s="1234"/>
      <c r="BB484" s="1234"/>
      <c r="BC484" s="1234"/>
      <c r="BD484" s="1234"/>
      <c r="BE484" s="1234"/>
      <c r="BF484" s="1234"/>
      <c r="BG484" s="1234"/>
      <c r="BH484" s="1234"/>
      <c r="BI484" s="1234"/>
      <c r="BJ484" s="1234"/>
      <c r="BK484" s="1234"/>
      <c r="BL484" s="1234"/>
      <c r="BM484" s="1234"/>
      <c r="BN484" s="1234"/>
      <c r="BO484" s="1234"/>
      <c r="BP484" s="1234"/>
      <c r="BQ484" s="1234"/>
      <c r="BR484" s="1234"/>
      <c r="BS484" s="1234"/>
      <c r="BT484" s="1234"/>
      <c r="BU484" s="1234"/>
      <c r="BV484" s="1234"/>
      <c r="BW484" s="1234"/>
      <c r="BX484" s="1234"/>
      <c r="BY484" s="1234"/>
      <c r="BZ484" s="1234"/>
      <c r="CA484" s="1234"/>
      <c r="CB484" s="1234"/>
      <c r="CC484" s="1234"/>
      <c r="CD484" s="1234"/>
      <c r="CE484" s="1234"/>
      <c r="CF484" s="1234"/>
      <c r="CG484" s="1234"/>
      <c r="CH484" s="1234"/>
      <c r="CI484" s="1234"/>
      <c r="CJ484" s="1234"/>
      <c r="CK484" s="1234"/>
      <c r="CL484" s="1234"/>
      <c r="CM484" s="1234"/>
      <c r="CN484" s="1234"/>
      <c r="CO484" s="1234"/>
      <c r="CP484" s="1234"/>
      <c r="CQ484" s="1234"/>
      <c r="CR484" s="1234"/>
      <c r="CS484" s="1234"/>
      <c r="CT484" s="1234"/>
      <c r="CU484" s="1234"/>
      <c r="CV484" s="1234"/>
      <c r="CW484" s="1234"/>
      <c r="CX484" s="1234"/>
      <c r="CY484" s="1234"/>
      <c r="CZ484" s="1234"/>
      <c r="DA484" s="1234"/>
      <c r="DB484" s="1234"/>
      <c r="DC484" s="1234"/>
      <c r="DD484" s="1234"/>
      <c r="DE484" s="1234"/>
      <c r="DF484" s="1234"/>
      <c r="DG484" s="1234"/>
      <c r="DH484" s="1234"/>
      <c r="DI484" s="1234"/>
      <c r="DJ484" s="1234"/>
      <c r="DK484" s="1234"/>
      <c r="DL484" s="1234"/>
      <c r="DM484" s="1234"/>
      <c r="DN484" s="1234"/>
      <c r="DO484" s="1234"/>
      <c r="DP484" s="1234"/>
      <c r="DQ484" s="1234"/>
      <c r="DR484" s="1234"/>
      <c r="DS484" s="1234"/>
      <c r="DT484" s="1234"/>
      <c r="DU484" s="1234"/>
      <c r="DV484" s="1234"/>
      <c r="DW484" s="1234"/>
      <c r="DX484" s="1234"/>
      <c r="DY484" s="1234"/>
      <c r="DZ484" s="1234"/>
      <c r="EA484" s="1234"/>
      <c r="EB484" s="1234"/>
      <c r="EC484" s="1234"/>
      <c r="ED484" s="1234"/>
      <c r="EE484" s="1234"/>
      <c r="EF484" s="1234"/>
      <c r="EG484" s="1234"/>
      <c r="EH484" s="1234"/>
      <c r="EI484" s="1234"/>
      <c r="EJ484" s="1234"/>
      <c r="EK484" s="1234"/>
      <c r="EL484" s="1234"/>
      <c r="EM484" s="1234"/>
      <c r="EN484" s="1234"/>
      <c r="EO484" s="1234"/>
      <c r="EP484" s="1234"/>
      <c r="EQ484" s="1234"/>
      <c r="ER484" s="1234"/>
      <c r="ES484" s="1234"/>
      <c r="ET484" s="1234"/>
      <c r="EU484" s="1234"/>
      <c r="EV484" s="1234"/>
      <c r="EW484" s="1234"/>
      <c r="EX484" s="1234"/>
      <c r="EY484" s="1234"/>
      <c r="EZ484" s="1234"/>
      <c r="FA484" s="1234"/>
      <c r="FB484" s="1234"/>
      <c r="FC484" s="1234"/>
      <c r="FD484" s="1234"/>
      <c r="FE484" s="1234"/>
      <c r="FF484" s="1235"/>
      <c r="FG484" s="1234"/>
      <c r="FH484" s="1234"/>
      <c r="FI484" s="1234"/>
      <c r="FJ484" s="1234"/>
      <c r="FK484" s="1234"/>
      <c r="FL484" s="1234"/>
      <c r="FM484" s="1234"/>
      <c r="FN484" s="1234"/>
      <c r="FO484" s="1234"/>
      <c r="FP484" s="1234"/>
      <c r="FQ484" s="1236"/>
      <c r="FR484" s="1236"/>
      <c r="FS484" s="1234"/>
      <c r="FT484" s="1234"/>
      <c r="FU484" s="1234"/>
      <c r="FV484" s="1234"/>
      <c r="FW484" s="1234"/>
      <c r="FX484" s="1234"/>
      <c r="FY484" s="1234"/>
      <c r="FZ484" s="1234"/>
      <c r="GA484" s="1234"/>
      <c r="GB484" s="1234"/>
      <c r="GC484" s="1234"/>
      <c r="GD484" s="1237"/>
      <c r="GE484" s="1238"/>
      <c r="GF484" s="1237"/>
      <c r="GG484" s="1237"/>
      <c r="GH484" s="1237"/>
      <c r="GI484" s="1237"/>
      <c r="GJ484" s="1237"/>
      <c r="GK484" s="1237"/>
      <c r="GL484" s="1237"/>
      <c r="GM484" s="1237"/>
      <c r="GN484" s="1237"/>
      <c r="GO484" s="1237"/>
      <c r="GP484" s="1237"/>
      <c r="GQ484" s="1237"/>
      <c r="GR484" s="1237"/>
      <c r="GS484" s="1237"/>
      <c r="GT484" s="1237"/>
      <c r="GU484" s="1237"/>
      <c r="GV484" s="1237"/>
      <c r="GW484" s="1237"/>
      <c r="GX484" s="1237"/>
      <c r="GY484" s="1237"/>
      <c r="GZ484" s="1237"/>
      <c r="HA484" s="1237"/>
      <c r="HB484" s="1237"/>
      <c r="HC484" s="1237"/>
      <c r="HD484" s="1237"/>
      <c r="HE484" s="1237"/>
      <c r="HF484" s="1237"/>
      <c r="HG484" s="1237"/>
      <c r="HH484" s="1237"/>
      <c r="HI484" s="1237"/>
      <c r="HJ484" s="1237"/>
      <c r="HK484" s="1237"/>
      <c r="HL484" s="1237"/>
      <c r="HM484" s="1237"/>
      <c r="HN484" s="1237"/>
      <c r="HO484" s="1237"/>
      <c r="HP484" s="1237"/>
      <c r="HQ484" s="1237"/>
      <c r="HR484" s="1237"/>
      <c r="HS484" s="1237"/>
      <c r="HT484" s="1237"/>
      <c r="HU484" s="1237"/>
      <c r="HV484" s="1237"/>
      <c r="HW484" s="1237"/>
      <c r="HX484" s="1237"/>
      <c r="HY484" s="1237"/>
      <c r="HZ484" s="1237"/>
      <c r="IA484" s="1237"/>
      <c r="IB484" s="1237"/>
      <c r="IC484" s="1237"/>
      <c r="ID484" s="1237"/>
      <c r="IE484" s="1237"/>
      <c r="IF484" s="1237"/>
      <c r="IG484" s="1239"/>
      <c r="IH484" s="1237"/>
      <c r="II484" s="1237"/>
      <c r="IJ484" s="1237"/>
      <c r="IK484" s="1237"/>
      <c r="IL484" s="1237"/>
      <c r="IM484" s="1237"/>
      <c r="IN484" s="1237"/>
      <c r="IO484" s="1237"/>
      <c r="IP484" s="1237"/>
      <c r="IQ484" s="1237"/>
      <c r="IR484" s="1237"/>
      <c r="IS484" s="1237"/>
      <c r="IT484" s="1237"/>
      <c r="IU484" s="1237"/>
      <c r="IV484" s="1237"/>
      <c r="IW484" s="1237"/>
      <c r="IX484" s="1237"/>
      <c r="IY484" s="1237"/>
      <c r="IZ484" s="1237"/>
      <c r="JA484" s="1237"/>
      <c r="JB484" s="1237"/>
      <c r="JC484" s="1237"/>
      <c r="JD484" s="1237"/>
      <c r="JE484" s="1237"/>
      <c r="JF484" s="1237"/>
      <c r="JG484" s="1237"/>
      <c r="JH484" s="1237"/>
      <c r="JI484" s="1237"/>
      <c r="JJ484" s="1237"/>
      <c r="JK484" s="1112"/>
    </row>
    <row r="485" spans="1:274" ht="18.95" hidden="1" customHeight="1">
      <c r="A485" s="1113"/>
      <c r="B485" s="1114"/>
      <c r="C485" s="1115"/>
      <c r="D485" s="1115"/>
      <c r="E485" s="1116"/>
      <c r="F485" s="1116"/>
      <c r="G485" s="1116"/>
      <c r="H485" s="1115"/>
      <c r="I485" s="1115"/>
      <c r="J485" s="1240"/>
      <c r="K485" s="1241"/>
      <c r="L485" s="1241"/>
      <c r="M485" s="1241"/>
      <c r="N485" s="1242"/>
      <c r="O485" s="1243"/>
      <c r="P485" s="1241"/>
      <c r="Q485" s="1241"/>
      <c r="R485" s="1244"/>
      <c r="S485" s="1244"/>
      <c r="T485" s="1241"/>
      <c r="U485" s="1244"/>
      <c r="V485" s="1241"/>
      <c r="W485" s="1245"/>
      <c r="X485" s="1244"/>
      <c r="Y485" s="1244"/>
      <c r="Z485" s="1244"/>
      <c r="AA485" s="1244"/>
      <c r="AB485" s="1244"/>
      <c r="AC485" s="1244"/>
      <c r="AD485" s="1244"/>
      <c r="AE485" s="1244"/>
      <c r="AF485" s="1244"/>
      <c r="AG485" s="1244"/>
      <c r="AH485" s="1244"/>
      <c r="AI485" s="1244"/>
      <c r="AJ485" s="1244"/>
      <c r="AK485" s="1244"/>
      <c r="AL485" s="1244"/>
      <c r="AM485" s="1244"/>
      <c r="AN485" s="1244"/>
      <c r="AO485" s="1244"/>
      <c r="AP485" s="1244"/>
      <c r="AQ485" s="1244"/>
      <c r="AR485" s="1244"/>
      <c r="AS485" s="1244"/>
      <c r="AT485" s="1244"/>
      <c r="AU485" s="1244"/>
      <c r="AV485" s="1244"/>
      <c r="AW485" s="1244"/>
      <c r="AX485" s="1244"/>
      <c r="AY485" s="1244"/>
      <c r="AZ485" s="1244"/>
      <c r="BA485" s="1244"/>
      <c r="BB485" s="1244"/>
      <c r="BC485" s="1244"/>
      <c r="BD485" s="1244"/>
      <c r="BE485" s="1244"/>
      <c r="BF485" s="1244"/>
      <c r="BG485" s="1244"/>
      <c r="BH485" s="1244"/>
      <c r="BI485" s="1244"/>
      <c r="BJ485" s="1244"/>
      <c r="BK485" s="1244"/>
      <c r="BL485" s="1244"/>
      <c r="BM485" s="1244"/>
      <c r="BN485" s="1244"/>
      <c r="BO485" s="1244"/>
      <c r="BP485" s="1244"/>
      <c r="BQ485" s="1244"/>
      <c r="BR485" s="1244"/>
      <c r="BS485" s="1244"/>
      <c r="BT485" s="1244"/>
      <c r="BU485" s="1244"/>
      <c r="BV485" s="1244"/>
      <c r="BW485" s="1244"/>
      <c r="BX485" s="1244"/>
      <c r="BY485" s="1244"/>
      <c r="BZ485" s="1244"/>
      <c r="CA485" s="1244"/>
      <c r="CB485" s="1244"/>
      <c r="CC485" s="1244"/>
      <c r="CD485" s="1244"/>
      <c r="CE485" s="1244"/>
      <c r="CF485" s="1244"/>
      <c r="CG485" s="1244"/>
      <c r="CH485" s="1244"/>
      <c r="CI485" s="1244"/>
      <c r="CJ485" s="1244"/>
      <c r="CK485" s="1244"/>
      <c r="CL485" s="1244"/>
      <c r="CM485" s="1244"/>
      <c r="CN485" s="1244"/>
      <c r="CO485" s="1244"/>
      <c r="CP485" s="1244"/>
      <c r="CQ485" s="1244"/>
      <c r="CR485" s="1244"/>
      <c r="CS485" s="1244"/>
      <c r="CT485" s="1244"/>
      <c r="CU485" s="1244"/>
      <c r="CV485" s="1244"/>
      <c r="CW485" s="1244"/>
      <c r="CX485" s="1244"/>
      <c r="CY485" s="1244"/>
      <c r="CZ485" s="1244"/>
      <c r="DA485" s="1244"/>
      <c r="DB485" s="1244"/>
      <c r="DC485" s="1244"/>
      <c r="DD485" s="1244"/>
      <c r="DE485" s="1244"/>
      <c r="DF485" s="1244"/>
      <c r="DG485" s="1244"/>
      <c r="DH485" s="1244"/>
      <c r="DI485" s="1244"/>
      <c r="DJ485" s="1244"/>
      <c r="DK485" s="1244"/>
      <c r="DL485" s="1244"/>
      <c r="DM485" s="1244"/>
      <c r="DN485" s="1244"/>
      <c r="DO485" s="1244"/>
      <c r="DP485" s="1244"/>
      <c r="DQ485" s="1244"/>
      <c r="DR485" s="1244"/>
      <c r="DS485" s="1244"/>
      <c r="DT485" s="1244"/>
      <c r="DU485" s="1244"/>
      <c r="DV485" s="1244"/>
      <c r="DW485" s="1244"/>
      <c r="DX485" s="1244"/>
      <c r="DY485" s="1244"/>
      <c r="DZ485" s="1244"/>
      <c r="EA485" s="1244"/>
      <c r="EB485" s="1244"/>
      <c r="EC485" s="1244"/>
      <c r="ED485" s="1244"/>
      <c r="EE485" s="1244"/>
      <c r="EF485" s="1244"/>
      <c r="EG485" s="1244"/>
      <c r="EH485" s="1244"/>
      <c r="EI485" s="1244"/>
      <c r="EJ485" s="1244"/>
      <c r="EK485" s="1244"/>
      <c r="EL485" s="1244"/>
      <c r="EM485" s="1244"/>
      <c r="EN485" s="1244"/>
      <c r="EO485" s="1244"/>
      <c r="EP485" s="1244"/>
      <c r="EQ485" s="1244"/>
      <c r="ER485" s="1244"/>
      <c r="ES485" s="1244"/>
      <c r="ET485" s="1244"/>
      <c r="EU485" s="1244"/>
      <c r="EV485" s="1244"/>
      <c r="EW485" s="1244"/>
      <c r="EX485" s="1244"/>
      <c r="EY485" s="1244"/>
      <c r="EZ485" s="1244"/>
      <c r="FA485" s="1244"/>
      <c r="FB485" s="1244"/>
      <c r="FC485" s="1244"/>
      <c r="FD485" s="1244"/>
      <c r="FE485" s="1244"/>
      <c r="FF485" s="1244"/>
      <c r="FG485" s="1244"/>
      <c r="FH485" s="1244"/>
      <c r="FI485" s="1244"/>
      <c r="FJ485" s="1244"/>
      <c r="FK485" s="1244"/>
      <c r="FL485" s="1244"/>
      <c r="FM485" s="1244"/>
      <c r="FN485" s="1244"/>
      <c r="FO485" s="1244"/>
      <c r="FP485" s="1244"/>
      <c r="FQ485" s="1246"/>
      <c r="FR485" s="1246"/>
      <c r="FS485" s="1244"/>
      <c r="FT485" s="1244"/>
      <c r="FU485" s="1244"/>
      <c r="FV485" s="1244"/>
      <c r="FW485" s="1244"/>
      <c r="FX485" s="1244"/>
      <c r="FY485" s="1244"/>
      <c r="FZ485" s="1244"/>
      <c r="GA485" s="1244"/>
      <c r="GB485" s="1244"/>
      <c r="GC485" s="1244"/>
      <c r="GD485" s="1237"/>
      <c r="GE485" s="1237"/>
      <c r="GF485" s="1239"/>
      <c r="GG485" s="1239"/>
      <c r="GH485" s="1247"/>
      <c r="GI485" s="1239"/>
      <c r="GJ485" s="1237"/>
      <c r="GK485" s="1237"/>
      <c r="GL485" s="1239"/>
      <c r="GM485" s="1239"/>
      <c r="GN485" s="1239"/>
      <c r="GO485" s="1239"/>
      <c r="GP485" s="1239"/>
      <c r="GQ485" s="1239"/>
      <c r="GR485" s="1239"/>
      <c r="GS485" s="1239"/>
      <c r="GT485" s="1239"/>
      <c r="GU485" s="1239"/>
      <c r="GV485" s="1239"/>
      <c r="GW485" s="1239"/>
      <c r="GX485" s="1239"/>
      <c r="GY485" s="1239"/>
      <c r="GZ485" s="1239"/>
      <c r="HA485" s="1239"/>
      <c r="HB485" s="1239"/>
      <c r="HC485" s="1239"/>
      <c r="HD485" s="1239"/>
      <c r="HE485" s="1239"/>
      <c r="HF485" s="1239"/>
      <c r="HG485" s="1239"/>
      <c r="HH485" s="1239"/>
      <c r="HI485" s="1239"/>
      <c r="HJ485" s="1239"/>
      <c r="HK485" s="1239"/>
      <c r="HL485" s="1239"/>
      <c r="HM485" s="1239"/>
      <c r="HN485" s="1239"/>
      <c r="HO485" s="1239"/>
      <c r="HP485" s="1239"/>
      <c r="HQ485" s="1239"/>
      <c r="HR485" s="1239"/>
      <c r="HS485" s="1239"/>
      <c r="HT485" s="1239"/>
      <c r="HU485" s="1239"/>
      <c r="HV485" s="1239"/>
      <c r="HW485" s="1239"/>
      <c r="HX485" s="1239"/>
      <c r="HY485" s="1239"/>
      <c r="HZ485" s="1239"/>
      <c r="IA485" s="1239"/>
      <c r="IB485" s="1239"/>
      <c r="IC485" s="1239"/>
      <c r="ID485" s="1237"/>
      <c r="IE485" s="1237"/>
      <c r="IF485" s="1239"/>
      <c r="IG485" s="1239"/>
      <c r="IH485" s="1239"/>
      <c r="II485" s="1239"/>
      <c r="IJ485" s="1239"/>
      <c r="IK485" s="1239"/>
      <c r="IL485" s="1239"/>
      <c r="IM485" s="1239"/>
      <c r="IN485" s="1239"/>
      <c r="IO485" s="1239"/>
      <c r="IP485" s="1239"/>
      <c r="IQ485" s="1239"/>
      <c r="IR485" s="1239"/>
      <c r="IS485" s="1239"/>
      <c r="IT485" s="1239"/>
      <c r="IU485" s="1239"/>
      <c r="IV485" s="1239"/>
      <c r="IW485" s="1239"/>
      <c r="IX485" s="1239"/>
      <c r="IY485" s="1239"/>
      <c r="IZ485" s="1239"/>
      <c r="JA485" s="1239"/>
      <c r="JB485" s="1239"/>
      <c r="JC485" s="1239"/>
      <c r="JD485" s="1239"/>
      <c r="JE485" s="1239"/>
      <c r="JF485" s="1239"/>
      <c r="JG485" s="1239"/>
      <c r="JH485" s="1239"/>
      <c r="JI485" s="1239"/>
      <c r="JJ485" s="1239"/>
      <c r="JK485" s="1248"/>
    </row>
    <row r="486" spans="1:274" ht="18.95" hidden="1" customHeight="1">
      <c r="A486" s="1113"/>
      <c r="B486" s="1114"/>
      <c r="C486" s="1115"/>
      <c r="D486" s="1115"/>
      <c r="E486" s="1116"/>
      <c r="F486" s="1116"/>
      <c r="G486" s="1116"/>
      <c r="H486" s="1115"/>
      <c r="I486" s="1115"/>
      <c r="J486" s="1240"/>
      <c r="K486" s="1241"/>
      <c r="L486" s="1241"/>
      <c r="M486" s="1241"/>
      <c r="N486" s="1242"/>
      <c r="O486" s="1243"/>
      <c r="P486" s="1241"/>
      <c r="Q486" s="1241"/>
      <c r="R486" s="1244"/>
      <c r="S486" s="1244"/>
      <c r="T486" s="1241"/>
      <c r="U486" s="1244"/>
      <c r="V486" s="1241"/>
      <c r="W486" s="1245"/>
      <c r="X486" s="1244"/>
      <c r="Y486" s="1244"/>
      <c r="Z486" s="1244"/>
      <c r="AA486" s="1244"/>
      <c r="AB486" s="1244"/>
      <c r="AC486" s="1244"/>
      <c r="AD486" s="1244"/>
      <c r="AE486" s="1244"/>
      <c r="AF486" s="1244"/>
      <c r="AG486" s="1244"/>
      <c r="AH486" s="1244"/>
      <c r="AI486" s="1244"/>
      <c r="AJ486" s="1244"/>
      <c r="AK486" s="1244"/>
      <c r="AL486" s="1244"/>
      <c r="AM486" s="1244"/>
      <c r="AN486" s="1244"/>
      <c r="AO486" s="1244"/>
      <c r="AP486" s="1244"/>
      <c r="AQ486" s="1244"/>
      <c r="AR486" s="1244"/>
      <c r="AS486" s="1244"/>
      <c r="AT486" s="1244"/>
      <c r="AU486" s="1244"/>
      <c r="AV486" s="1244"/>
      <c r="AW486" s="1244"/>
      <c r="AX486" s="1244"/>
      <c r="AY486" s="1244"/>
      <c r="AZ486" s="1244"/>
      <c r="BA486" s="1244"/>
      <c r="BB486" s="1244"/>
      <c r="BC486" s="1244"/>
      <c r="BD486" s="1244"/>
      <c r="BE486" s="1244"/>
      <c r="BF486" s="1244"/>
      <c r="BG486" s="1244"/>
      <c r="BH486" s="1244"/>
      <c r="BI486" s="1244"/>
      <c r="BJ486" s="1244"/>
      <c r="BK486" s="1244"/>
      <c r="BL486" s="1244"/>
      <c r="BM486" s="1244"/>
      <c r="BN486" s="1244"/>
      <c r="BO486" s="1244"/>
      <c r="BP486" s="1244"/>
      <c r="BQ486" s="1244"/>
      <c r="BR486" s="1244"/>
      <c r="BS486" s="1244"/>
      <c r="BT486" s="1244"/>
      <c r="BU486" s="1244"/>
      <c r="BV486" s="1244"/>
      <c r="BW486" s="1244"/>
      <c r="BX486" s="1244"/>
      <c r="BY486" s="1244"/>
      <c r="BZ486" s="1244"/>
      <c r="CA486" s="1244"/>
      <c r="CB486" s="1244"/>
      <c r="CC486" s="1244"/>
      <c r="CD486" s="1244"/>
      <c r="CE486" s="1244"/>
      <c r="CF486" s="1244"/>
      <c r="CG486" s="1244"/>
      <c r="CH486" s="1244"/>
      <c r="CI486" s="1244"/>
      <c r="CJ486" s="1244"/>
      <c r="CK486" s="1244"/>
      <c r="CL486" s="1244"/>
      <c r="CM486" s="1244"/>
      <c r="CN486" s="1244"/>
      <c r="CO486" s="1244"/>
      <c r="CP486" s="1244"/>
      <c r="CQ486" s="1244"/>
      <c r="CR486" s="1244"/>
      <c r="CS486" s="1244"/>
      <c r="CT486" s="1244"/>
      <c r="CU486" s="1244"/>
      <c r="CV486" s="1244"/>
      <c r="CW486" s="1244"/>
      <c r="CX486" s="1244"/>
      <c r="CY486" s="1244"/>
      <c r="CZ486" s="1244"/>
      <c r="DA486" s="1244"/>
      <c r="DB486" s="1244"/>
      <c r="DC486" s="1244"/>
      <c r="DD486" s="1244"/>
      <c r="DE486" s="1244"/>
      <c r="DF486" s="1244"/>
      <c r="DG486" s="1244"/>
      <c r="DH486" s="1244"/>
      <c r="DI486" s="1244"/>
      <c r="DJ486" s="1244"/>
      <c r="DK486" s="1244"/>
      <c r="DL486" s="1244"/>
      <c r="DM486" s="1244"/>
      <c r="DN486" s="1244"/>
      <c r="DO486" s="1244"/>
      <c r="DP486" s="1244"/>
      <c r="DQ486" s="1244"/>
      <c r="DR486" s="1244"/>
      <c r="DS486" s="1244"/>
      <c r="DT486" s="1244"/>
      <c r="DU486" s="1244"/>
      <c r="DV486" s="1244"/>
      <c r="DW486" s="1244"/>
      <c r="DX486" s="1244"/>
      <c r="DY486" s="1244"/>
      <c r="DZ486" s="1244"/>
      <c r="EA486" s="1244"/>
      <c r="EB486" s="1244"/>
      <c r="EC486" s="1244"/>
      <c r="ED486" s="1244"/>
      <c r="EE486" s="1244"/>
      <c r="EF486" s="1244"/>
      <c r="EG486" s="1244"/>
      <c r="EH486" s="1244"/>
      <c r="EI486" s="1244"/>
      <c r="EJ486" s="1244"/>
      <c r="EK486" s="1244"/>
      <c r="EL486" s="1244"/>
      <c r="EM486" s="1244"/>
      <c r="EN486" s="1244"/>
      <c r="EO486" s="1244"/>
      <c r="EP486" s="1244"/>
      <c r="EQ486" s="1244"/>
      <c r="ER486" s="1244"/>
      <c r="ES486" s="1244"/>
      <c r="ET486" s="1244"/>
      <c r="EU486" s="1244"/>
      <c r="EV486" s="1244"/>
      <c r="EW486" s="1244"/>
      <c r="EX486" s="1244"/>
      <c r="EY486" s="1244"/>
      <c r="EZ486" s="1244"/>
      <c r="FA486" s="1244"/>
      <c r="FB486" s="1244"/>
      <c r="FC486" s="1244"/>
      <c r="FD486" s="1244"/>
      <c r="FE486" s="1244"/>
      <c r="FF486" s="1244"/>
      <c r="FG486" s="1244"/>
      <c r="FH486" s="1244"/>
      <c r="FI486" s="1244"/>
      <c r="FJ486" s="1244"/>
      <c r="FK486" s="1244"/>
      <c r="FL486" s="1244"/>
      <c r="FM486" s="1244"/>
      <c r="FN486" s="1244"/>
      <c r="FO486" s="1244"/>
      <c r="FP486" s="1244"/>
      <c r="FQ486" s="1246"/>
      <c r="FR486" s="1246"/>
      <c r="FS486" s="1244"/>
      <c r="FT486" s="1244"/>
      <c r="FU486" s="1244"/>
      <c r="FV486" s="1244"/>
      <c r="FW486" s="1244"/>
      <c r="FX486" s="1244"/>
      <c r="FY486" s="1244"/>
      <c r="FZ486" s="1244"/>
      <c r="GA486" s="1244"/>
      <c r="GB486" s="1244"/>
      <c r="GC486" s="1244"/>
      <c r="GD486" s="1237"/>
      <c r="GE486" s="1237"/>
      <c r="GF486" s="1239"/>
      <c r="GG486" s="1239"/>
      <c r="GH486" s="1247"/>
      <c r="GI486" s="1239"/>
      <c r="GJ486" s="1237"/>
      <c r="GK486" s="1237"/>
      <c r="GL486" s="1239"/>
      <c r="GM486" s="1239"/>
      <c r="GN486" s="1239"/>
      <c r="GO486" s="1239"/>
      <c r="GP486" s="1239"/>
      <c r="GQ486" s="1239"/>
      <c r="GR486" s="1239"/>
      <c r="GS486" s="1239"/>
      <c r="GT486" s="1239"/>
      <c r="GU486" s="1239"/>
      <c r="GV486" s="1239"/>
      <c r="GW486" s="1239"/>
      <c r="GX486" s="1239"/>
      <c r="GY486" s="1239"/>
      <c r="GZ486" s="1239"/>
      <c r="HA486" s="1239"/>
      <c r="HB486" s="1239"/>
      <c r="HC486" s="1239"/>
      <c r="HD486" s="1239"/>
      <c r="HE486" s="1239"/>
      <c r="HF486" s="1239"/>
      <c r="HG486" s="1239"/>
      <c r="HH486" s="1239"/>
      <c r="HI486" s="1239"/>
      <c r="HJ486" s="1239"/>
      <c r="HK486" s="1239"/>
      <c r="HL486" s="1239"/>
      <c r="HM486" s="1239"/>
      <c r="HN486" s="1239"/>
      <c r="HO486" s="1239"/>
      <c r="HP486" s="1239"/>
      <c r="HQ486" s="1239"/>
      <c r="HR486" s="1239"/>
      <c r="HS486" s="1239"/>
      <c r="HT486" s="1239"/>
      <c r="HU486" s="1239"/>
      <c r="HV486" s="1239"/>
      <c r="HW486" s="1239"/>
      <c r="HX486" s="1239"/>
      <c r="HY486" s="1239"/>
      <c r="HZ486" s="1239"/>
      <c r="IA486" s="1239"/>
      <c r="IB486" s="1239"/>
      <c r="IC486" s="1239"/>
      <c r="ID486" s="1237"/>
      <c r="IE486" s="1237"/>
      <c r="IF486" s="1239"/>
      <c r="IG486" s="1239"/>
      <c r="IH486" s="1239"/>
      <c r="II486" s="1239"/>
      <c r="IJ486" s="1239"/>
      <c r="IK486" s="1239"/>
      <c r="IL486" s="1239"/>
      <c r="IM486" s="1239"/>
      <c r="IN486" s="1239"/>
      <c r="IO486" s="1239"/>
      <c r="IP486" s="1239"/>
      <c r="IQ486" s="1239"/>
      <c r="IR486" s="1239"/>
      <c r="IS486" s="1239"/>
      <c r="IT486" s="1239"/>
      <c r="IU486" s="1239"/>
      <c r="IV486" s="1239"/>
      <c r="IW486" s="1239"/>
      <c r="IX486" s="1239"/>
      <c r="IY486" s="1239"/>
      <c r="IZ486" s="1239"/>
      <c r="JA486" s="1239"/>
      <c r="JB486" s="1239"/>
      <c r="JC486" s="1239"/>
      <c r="JD486" s="1239"/>
      <c r="JE486" s="1239"/>
      <c r="JF486" s="1239"/>
      <c r="JG486" s="1239"/>
      <c r="JH486" s="1239"/>
      <c r="JI486" s="1239"/>
      <c r="JJ486" s="1239"/>
      <c r="JK486" s="1248"/>
    </row>
    <row r="487" spans="1:274" ht="18.95" hidden="1" customHeight="1">
      <c r="A487" s="1113"/>
      <c r="B487" s="1114"/>
      <c r="C487" s="1115"/>
      <c r="D487" s="1115"/>
      <c r="E487" s="1116"/>
      <c r="F487" s="1116"/>
      <c r="G487" s="1116"/>
      <c r="H487" s="1115"/>
      <c r="I487" s="1115"/>
      <c r="J487" s="1240"/>
      <c r="K487" s="1241"/>
      <c r="L487" s="1241"/>
      <c r="M487" s="1241"/>
      <c r="N487" s="1242"/>
      <c r="O487" s="1243"/>
      <c r="P487" s="1241"/>
      <c r="Q487" s="1241"/>
      <c r="R487" s="1244"/>
      <c r="S487" s="1244"/>
      <c r="T487" s="1241"/>
      <c r="U487" s="1244"/>
      <c r="V487" s="1241"/>
      <c r="W487" s="1245"/>
      <c r="X487" s="1244"/>
      <c r="Y487" s="1244"/>
      <c r="Z487" s="1244"/>
      <c r="AA487" s="1244"/>
      <c r="AB487" s="1244"/>
      <c r="AC487" s="1244"/>
      <c r="AD487" s="1244"/>
      <c r="AE487" s="1244"/>
      <c r="AF487" s="1244"/>
      <c r="AG487" s="1244"/>
      <c r="AH487" s="1244"/>
      <c r="AI487" s="1244"/>
      <c r="AJ487" s="1244"/>
      <c r="AK487" s="1244"/>
      <c r="AL487" s="1244"/>
      <c r="AM487" s="1244"/>
      <c r="AN487" s="1244"/>
      <c r="AO487" s="1244"/>
      <c r="AP487" s="1244"/>
      <c r="AQ487" s="1244"/>
      <c r="AR487" s="1244"/>
      <c r="AS487" s="1244"/>
      <c r="AT487" s="1244"/>
      <c r="AU487" s="1244"/>
      <c r="AV487" s="1244"/>
      <c r="AW487" s="1244"/>
      <c r="AX487" s="1244"/>
      <c r="AY487" s="1244"/>
      <c r="AZ487" s="1244"/>
      <c r="BA487" s="1244"/>
      <c r="BB487" s="1244"/>
      <c r="BC487" s="1244"/>
      <c r="BD487" s="1244"/>
      <c r="BE487" s="1244"/>
      <c r="BF487" s="1244"/>
      <c r="BG487" s="1244"/>
      <c r="BH487" s="1244"/>
      <c r="BI487" s="1244"/>
      <c r="BJ487" s="1244"/>
      <c r="BK487" s="1244"/>
      <c r="BL487" s="1244"/>
      <c r="BM487" s="1244"/>
      <c r="BN487" s="1244"/>
      <c r="BO487" s="1244"/>
      <c r="BP487" s="1244"/>
      <c r="BQ487" s="1244"/>
      <c r="BR487" s="1244"/>
      <c r="BS487" s="1244"/>
      <c r="BT487" s="1244"/>
      <c r="BU487" s="1244"/>
      <c r="BV487" s="1244"/>
      <c r="BW487" s="1244"/>
      <c r="BX487" s="1244"/>
      <c r="BY487" s="1244"/>
      <c r="BZ487" s="1244"/>
      <c r="CA487" s="1244"/>
      <c r="CB487" s="1244"/>
      <c r="CC487" s="1244"/>
      <c r="CD487" s="1244"/>
      <c r="CE487" s="1244"/>
      <c r="CF487" s="1244"/>
      <c r="CG487" s="1244"/>
      <c r="CH487" s="1244"/>
      <c r="CI487" s="1244"/>
      <c r="CJ487" s="1244"/>
      <c r="CK487" s="1244"/>
      <c r="CL487" s="1244"/>
      <c r="CM487" s="1244"/>
      <c r="CN487" s="1244"/>
      <c r="CO487" s="1244"/>
      <c r="CP487" s="1244"/>
      <c r="CQ487" s="1244"/>
      <c r="CR487" s="1244"/>
      <c r="CS487" s="1244"/>
      <c r="CT487" s="1244"/>
      <c r="CU487" s="1244"/>
      <c r="CV487" s="1244"/>
      <c r="CW487" s="1244"/>
      <c r="CX487" s="1244"/>
      <c r="CY487" s="1244"/>
      <c r="CZ487" s="1244"/>
      <c r="DA487" s="1244"/>
      <c r="DB487" s="1244"/>
      <c r="DC487" s="1244"/>
      <c r="DD487" s="1244"/>
      <c r="DE487" s="1244"/>
      <c r="DF487" s="1244"/>
      <c r="DG487" s="1244"/>
      <c r="DH487" s="1244"/>
      <c r="DI487" s="1244"/>
      <c r="DJ487" s="1244"/>
      <c r="DK487" s="1244"/>
      <c r="DL487" s="1244"/>
      <c r="DM487" s="1244"/>
      <c r="DN487" s="1244"/>
      <c r="DO487" s="1244"/>
      <c r="DP487" s="1244"/>
      <c r="DQ487" s="1244"/>
      <c r="DR487" s="1244"/>
      <c r="DS487" s="1244"/>
      <c r="DT487" s="1244"/>
      <c r="DU487" s="1244"/>
      <c r="DV487" s="1244"/>
      <c r="DW487" s="1244"/>
      <c r="DX487" s="1244"/>
      <c r="DY487" s="1244"/>
      <c r="DZ487" s="1244"/>
      <c r="EA487" s="1244"/>
      <c r="EB487" s="1244"/>
      <c r="EC487" s="1244"/>
      <c r="ED487" s="1244"/>
      <c r="EE487" s="1244"/>
      <c r="EF487" s="1244"/>
      <c r="EG487" s="1244"/>
      <c r="EH487" s="1244"/>
      <c r="EI487" s="1244"/>
      <c r="EJ487" s="1244"/>
      <c r="EK487" s="1244"/>
      <c r="EL487" s="1244"/>
      <c r="EM487" s="1244"/>
      <c r="EN487" s="1244"/>
      <c r="EO487" s="1244"/>
      <c r="EP487" s="1244"/>
      <c r="EQ487" s="1244"/>
      <c r="ER487" s="1244"/>
      <c r="ES487" s="1244"/>
      <c r="ET487" s="1244"/>
      <c r="EU487" s="1244"/>
      <c r="EV487" s="1244"/>
      <c r="EW487" s="1244"/>
      <c r="EX487" s="1244"/>
      <c r="EY487" s="1244"/>
      <c r="EZ487" s="1244"/>
      <c r="FA487" s="1244"/>
      <c r="FB487" s="1244"/>
      <c r="FC487" s="1244"/>
      <c r="FD487" s="1244"/>
      <c r="FE487" s="1244"/>
      <c r="FF487" s="1244"/>
      <c r="FG487" s="1244"/>
      <c r="FH487" s="1244"/>
      <c r="FI487" s="1244"/>
      <c r="FJ487" s="1244"/>
      <c r="FK487" s="1244"/>
      <c r="FL487" s="1244"/>
      <c r="FM487" s="1244"/>
      <c r="FN487" s="1244"/>
      <c r="FO487" s="1244"/>
      <c r="FP487" s="1244"/>
      <c r="FQ487" s="1246"/>
      <c r="FR487" s="1246"/>
      <c r="FS487" s="1244"/>
      <c r="FT487" s="1244"/>
      <c r="FU487" s="1244"/>
      <c r="FV487" s="1244"/>
      <c r="FW487" s="1244"/>
      <c r="FX487" s="1244"/>
      <c r="FY487" s="1244"/>
      <c r="FZ487" s="1244"/>
      <c r="GA487" s="1244"/>
      <c r="GB487" s="1244"/>
      <c r="GC487" s="1244"/>
      <c r="GD487" s="1237"/>
      <c r="GE487" s="1237"/>
      <c r="GF487" s="1239"/>
      <c r="GG487" s="1239"/>
      <c r="GH487" s="1247"/>
      <c r="GI487" s="1239"/>
      <c r="GJ487" s="1237"/>
      <c r="GK487" s="1237"/>
      <c r="GL487" s="1239"/>
      <c r="GM487" s="1239"/>
      <c r="GN487" s="1239"/>
      <c r="GO487" s="1239"/>
      <c r="GP487" s="1239"/>
      <c r="GQ487" s="1239"/>
      <c r="GR487" s="1239"/>
      <c r="GS487" s="1239"/>
      <c r="GT487" s="1239"/>
      <c r="GU487" s="1239"/>
      <c r="GV487" s="1239"/>
      <c r="GW487" s="1239"/>
      <c r="GX487" s="1239"/>
      <c r="GY487" s="1239"/>
      <c r="GZ487" s="1239"/>
      <c r="HA487" s="1239"/>
      <c r="HB487" s="1239"/>
      <c r="HC487" s="1239"/>
      <c r="HD487" s="1239"/>
      <c r="HE487" s="1239"/>
      <c r="HF487" s="1239"/>
      <c r="HG487" s="1239"/>
      <c r="HH487" s="1239"/>
      <c r="HI487" s="1239"/>
      <c r="HJ487" s="1239"/>
      <c r="HK487" s="1239"/>
      <c r="HL487" s="1239"/>
      <c r="HM487" s="1239"/>
      <c r="HN487" s="1239"/>
      <c r="HO487" s="1239"/>
      <c r="HP487" s="1239"/>
      <c r="HQ487" s="1239"/>
      <c r="HR487" s="1239"/>
      <c r="HS487" s="1239"/>
      <c r="HT487" s="1239"/>
      <c r="HU487" s="1239"/>
      <c r="HV487" s="1239"/>
      <c r="HW487" s="1239"/>
      <c r="HX487" s="1239"/>
      <c r="HY487" s="1239"/>
      <c r="HZ487" s="1239"/>
      <c r="IA487" s="1239"/>
      <c r="IB487" s="1239"/>
      <c r="IC487" s="1239"/>
      <c r="ID487" s="1237"/>
      <c r="IE487" s="1237"/>
      <c r="IF487" s="1239"/>
      <c r="IG487" s="1239"/>
      <c r="IH487" s="1239"/>
      <c r="II487" s="1239"/>
      <c r="IJ487" s="1239"/>
      <c r="IK487" s="1239"/>
      <c r="IL487" s="1239"/>
      <c r="IM487" s="1239"/>
      <c r="IN487" s="1239"/>
      <c r="IO487" s="1239"/>
      <c r="IP487" s="1239"/>
      <c r="IQ487" s="1239"/>
      <c r="IR487" s="1239"/>
      <c r="IS487" s="1239"/>
      <c r="IT487" s="1239"/>
      <c r="IU487" s="1239"/>
      <c r="IV487" s="1239"/>
      <c r="IW487" s="1239"/>
      <c r="IX487" s="1239"/>
      <c r="IY487" s="1239"/>
      <c r="IZ487" s="1239"/>
      <c r="JA487" s="1239"/>
      <c r="JB487" s="1239"/>
      <c r="JC487" s="1239"/>
      <c r="JD487" s="1239"/>
      <c r="JE487" s="1239"/>
      <c r="JF487" s="1239"/>
      <c r="JG487" s="1239"/>
      <c r="JH487" s="1239"/>
      <c r="JI487" s="1239"/>
      <c r="JJ487" s="1239"/>
      <c r="JK487" s="1248"/>
    </row>
    <row r="488" spans="1:274" ht="18.95" hidden="1" customHeight="1">
      <c r="A488" s="1113"/>
      <c r="B488" s="1114"/>
      <c r="C488" s="1115"/>
      <c r="D488" s="1115"/>
      <c r="E488" s="1116"/>
      <c r="F488" s="1116"/>
      <c r="G488" s="1116"/>
      <c r="H488" s="1115"/>
      <c r="I488" s="1115"/>
      <c r="J488" s="1240"/>
      <c r="K488" s="1241"/>
      <c r="L488" s="1241"/>
      <c r="M488" s="1241"/>
      <c r="N488" s="1242"/>
      <c r="O488" s="1243"/>
      <c r="P488" s="1241"/>
      <c r="Q488" s="1241"/>
      <c r="R488" s="1244"/>
      <c r="S488" s="1244"/>
      <c r="T488" s="1241"/>
      <c r="U488" s="1244"/>
      <c r="V488" s="1241"/>
      <c r="W488" s="1245"/>
      <c r="X488" s="1244"/>
      <c r="Y488" s="1244"/>
      <c r="Z488" s="1244"/>
      <c r="AA488" s="1244"/>
      <c r="AB488" s="1244"/>
      <c r="AC488" s="1244"/>
      <c r="AD488" s="1244"/>
      <c r="AE488" s="1244"/>
      <c r="AF488" s="1244"/>
      <c r="AG488" s="1244"/>
      <c r="AH488" s="1244"/>
      <c r="AI488" s="1244"/>
      <c r="AJ488" s="1244"/>
      <c r="AK488" s="1244"/>
      <c r="AL488" s="1244"/>
      <c r="AM488" s="1244"/>
      <c r="AN488" s="1244"/>
      <c r="AO488" s="1244"/>
      <c r="AP488" s="1244"/>
      <c r="AQ488" s="1244"/>
      <c r="AR488" s="1244"/>
      <c r="AS488" s="1244"/>
      <c r="AT488" s="1244"/>
      <c r="AU488" s="1244"/>
      <c r="AV488" s="1244"/>
      <c r="AW488" s="1244"/>
      <c r="AX488" s="1244"/>
      <c r="AY488" s="1244"/>
      <c r="AZ488" s="1244"/>
      <c r="BA488" s="1244"/>
      <c r="BB488" s="1244"/>
      <c r="BC488" s="1244"/>
      <c r="BD488" s="1244"/>
      <c r="BE488" s="1244"/>
      <c r="BF488" s="1244"/>
      <c r="BG488" s="1244"/>
      <c r="BH488" s="1244"/>
      <c r="BI488" s="1244"/>
      <c r="BJ488" s="1244"/>
      <c r="BK488" s="1244"/>
      <c r="BL488" s="1244"/>
      <c r="BM488" s="1244"/>
      <c r="BN488" s="1244"/>
      <c r="BO488" s="1244"/>
      <c r="BP488" s="1244"/>
      <c r="BQ488" s="1244"/>
      <c r="BR488" s="1244"/>
      <c r="BS488" s="1244"/>
      <c r="BT488" s="1244"/>
      <c r="BU488" s="1244"/>
      <c r="BV488" s="1244"/>
      <c r="BW488" s="1244"/>
      <c r="BX488" s="1244"/>
      <c r="BY488" s="1244"/>
      <c r="BZ488" s="1244"/>
      <c r="CA488" s="1244"/>
      <c r="CB488" s="1244"/>
      <c r="CC488" s="1244"/>
      <c r="CD488" s="1244"/>
      <c r="CE488" s="1244"/>
      <c r="CF488" s="1244"/>
      <c r="CG488" s="1244"/>
      <c r="CH488" s="1244"/>
      <c r="CI488" s="1244"/>
      <c r="CJ488" s="1244"/>
      <c r="CK488" s="1244"/>
      <c r="CL488" s="1244"/>
      <c r="CM488" s="1244"/>
      <c r="CN488" s="1244"/>
      <c r="CO488" s="1244"/>
      <c r="CP488" s="1244"/>
      <c r="CQ488" s="1244"/>
      <c r="CR488" s="1244"/>
      <c r="CS488" s="1244"/>
      <c r="CT488" s="1244"/>
      <c r="CU488" s="1244"/>
      <c r="CV488" s="1244"/>
      <c r="CW488" s="1244"/>
      <c r="CX488" s="1244"/>
      <c r="CY488" s="1244"/>
      <c r="CZ488" s="1244"/>
      <c r="DA488" s="1244"/>
      <c r="DB488" s="1244"/>
      <c r="DC488" s="1244"/>
      <c r="DD488" s="1244"/>
      <c r="DE488" s="1244"/>
      <c r="DF488" s="1244"/>
      <c r="DG488" s="1244"/>
      <c r="DH488" s="1244"/>
      <c r="DI488" s="1244"/>
      <c r="DJ488" s="1244"/>
      <c r="DK488" s="1244"/>
      <c r="DL488" s="1244"/>
      <c r="DM488" s="1244"/>
      <c r="DN488" s="1244"/>
      <c r="DO488" s="1244"/>
      <c r="DP488" s="1244"/>
      <c r="DQ488" s="1244"/>
      <c r="DR488" s="1244"/>
      <c r="DS488" s="1244"/>
      <c r="DT488" s="1244"/>
      <c r="DU488" s="1244"/>
      <c r="DV488" s="1244"/>
      <c r="DW488" s="1244"/>
      <c r="DX488" s="1244"/>
      <c r="DY488" s="1244"/>
      <c r="DZ488" s="1244"/>
      <c r="EA488" s="1244"/>
      <c r="EB488" s="1244"/>
      <c r="EC488" s="1244"/>
      <c r="ED488" s="1244"/>
      <c r="EE488" s="1244"/>
      <c r="EF488" s="1244"/>
      <c r="EG488" s="1244"/>
      <c r="EH488" s="1244"/>
      <c r="EI488" s="1244"/>
      <c r="EJ488" s="1244"/>
      <c r="EK488" s="1244"/>
      <c r="EL488" s="1244"/>
      <c r="EM488" s="1244"/>
      <c r="EN488" s="1244"/>
      <c r="EO488" s="1244"/>
      <c r="EP488" s="1244"/>
      <c r="EQ488" s="1244"/>
      <c r="ER488" s="1244"/>
      <c r="ES488" s="1244"/>
      <c r="ET488" s="1244"/>
      <c r="EU488" s="1244"/>
      <c r="EV488" s="1244"/>
      <c r="EW488" s="1244"/>
      <c r="EX488" s="1244"/>
      <c r="EY488" s="1244"/>
      <c r="EZ488" s="1244"/>
      <c r="FA488" s="1244"/>
      <c r="FB488" s="1244"/>
      <c r="FC488" s="1244"/>
      <c r="FD488" s="1244"/>
      <c r="FE488" s="1244"/>
      <c r="FF488" s="1244"/>
      <c r="FG488" s="1244"/>
      <c r="FH488" s="1244"/>
      <c r="FI488" s="1244"/>
      <c r="FJ488" s="1244"/>
      <c r="FK488" s="1244"/>
      <c r="FL488" s="1244"/>
      <c r="FM488" s="1244"/>
      <c r="FN488" s="1244"/>
      <c r="FO488" s="1244"/>
      <c r="FP488" s="1244"/>
      <c r="FQ488" s="1246"/>
      <c r="FR488" s="1246"/>
      <c r="FS488" s="1244"/>
      <c r="FT488" s="1244"/>
      <c r="FU488" s="1244"/>
      <c r="FV488" s="1244"/>
      <c r="FW488" s="1244"/>
      <c r="FX488" s="1244"/>
      <c r="FY488" s="1244"/>
      <c r="FZ488" s="1244"/>
      <c r="GA488" s="1244"/>
      <c r="GB488" s="1244"/>
      <c r="GC488" s="1244"/>
      <c r="GD488" s="1237"/>
      <c r="GE488" s="1237"/>
      <c r="GF488" s="1239"/>
      <c r="GG488" s="1239"/>
      <c r="GH488" s="1247"/>
      <c r="GI488" s="1239"/>
      <c r="GJ488" s="1237"/>
      <c r="GK488" s="1237"/>
      <c r="GL488" s="1239"/>
      <c r="GM488" s="1239"/>
      <c r="GN488" s="1239"/>
      <c r="GO488" s="1239"/>
      <c r="GP488" s="1239"/>
      <c r="GQ488" s="1239"/>
      <c r="GR488" s="1239"/>
      <c r="GS488" s="1239"/>
      <c r="GT488" s="1239"/>
      <c r="GU488" s="1239"/>
      <c r="GV488" s="1239"/>
      <c r="GW488" s="1239"/>
      <c r="GX488" s="1239"/>
      <c r="GY488" s="1239"/>
      <c r="GZ488" s="1239"/>
      <c r="HA488" s="1239"/>
      <c r="HB488" s="1239"/>
      <c r="HC488" s="1239"/>
      <c r="HD488" s="1239"/>
      <c r="HE488" s="1239"/>
      <c r="HF488" s="1239"/>
      <c r="HG488" s="1239"/>
      <c r="HH488" s="1239"/>
      <c r="HI488" s="1239"/>
      <c r="HJ488" s="1239"/>
      <c r="HK488" s="1239"/>
      <c r="HL488" s="1239"/>
      <c r="HM488" s="1239"/>
      <c r="HN488" s="1239"/>
      <c r="HO488" s="1239"/>
      <c r="HP488" s="1239"/>
      <c r="HQ488" s="1239"/>
      <c r="HR488" s="1239"/>
      <c r="HS488" s="1239"/>
      <c r="HT488" s="1239"/>
      <c r="HU488" s="1239"/>
      <c r="HV488" s="1239"/>
      <c r="HW488" s="1239"/>
      <c r="HX488" s="1239"/>
      <c r="HY488" s="1239"/>
      <c r="HZ488" s="1239"/>
      <c r="IA488" s="1239"/>
      <c r="IB488" s="1239"/>
      <c r="IC488" s="1239"/>
      <c r="ID488" s="1237"/>
      <c r="IE488" s="1237"/>
      <c r="IF488" s="1239"/>
      <c r="IG488" s="1239"/>
      <c r="IH488" s="1239"/>
      <c r="II488" s="1239"/>
      <c r="IJ488" s="1239"/>
      <c r="IK488" s="1239"/>
      <c r="IL488" s="1239"/>
      <c r="IM488" s="1239"/>
      <c r="IN488" s="1239"/>
      <c r="IO488" s="1239"/>
      <c r="IP488" s="1239"/>
      <c r="IQ488" s="1239"/>
      <c r="IR488" s="1239"/>
      <c r="IS488" s="1239"/>
      <c r="IT488" s="1239"/>
      <c r="IU488" s="1239"/>
      <c r="IV488" s="1239"/>
      <c r="IW488" s="1239"/>
      <c r="IX488" s="1239"/>
      <c r="IY488" s="1239"/>
      <c r="IZ488" s="1239"/>
      <c r="JA488" s="1239"/>
      <c r="JB488" s="1239"/>
      <c r="JC488" s="1239"/>
      <c r="JD488" s="1239"/>
      <c r="JE488" s="1239"/>
      <c r="JF488" s="1239"/>
      <c r="JG488" s="1239"/>
      <c r="JH488" s="1239"/>
      <c r="JI488" s="1239"/>
      <c r="JJ488" s="1239"/>
      <c r="JK488" s="1248"/>
    </row>
    <row r="489" spans="1:274" ht="18.95" hidden="1" customHeight="1">
      <c r="A489" s="1113"/>
      <c r="B489" s="1114"/>
      <c r="C489" s="1115"/>
      <c r="D489" s="1115"/>
      <c r="E489" s="1116"/>
      <c r="F489" s="1116"/>
      <c r="G489" s="1116"/>
      <c r="H489" s="1115"/>
      <c r="I489" s="1115"/>
      <c r="J489" s="1240"/>
      <c r="K489" s="1241"/>
      <c r="L489" s="1241"/>
      <c r="M489" s="1241"/>
      <c r="N489" s="1242"/>
      <c r="O489" s="1243"/>
      <c r="P489" s="1241"/>
      <c r="Q489" s="1241"/>
      <c r="R489" s="1244"/>
      <c r="S489" s="1244"/>
      <c r="T489" s="1241"/>
      <c r="U489" s="1244"/>
      <c r="V489" s="1241"/>
      <c r="W489" s="1245"/>
      <c r="X489" s="1244"/>
      <c r="Y489" s="1244"/>
      <c r="Z489" s="1244"/>
      <c r="AA489" s="1244"/>
      <c r="AB489" s="1244"/>
      <c r="AC489" s="1244"/>
      <c r="AD489" s="1244"/>
      <c r="AE489" s="1244"/>
      <c r="AF489" s="1244"/>
      <c r="AG489" s="1244"/>
      <c r="AH489" s="1244"/>
      <c r="AI489" s="1244"/>
      <c r="AJ489" s="1244"/>
      <c r="AK489" s="1244"/>
      <c r="AL489" s="1244"/>
      <c r="AM489" s="1244"/>
      <c r="AN489" s="1244"/>
      <c r="AO489" s="1244"/>
      <c r="AP489" s="1244"/>
      <c r="AQ489" s="1244"/>
      <c r="AR489" s="1244"/>
      <c r="AS489" s="1244"/>
      <c r="AT489" s="1244"/>
      <c r="AU489" s="1244"/>
      <c r="AV489" s="1244"/>
      <c r="AW489" s="1244"/>
      <c r="AX489" s="1244"/>
      <c r="AY489" s="1244"/>
      <c r="AZ489" s="1244"/>
      <c r="BA489" s="1244"/>
      <c r="BB489" s="1244"/>
      <c r="BC489" s="1244"/>
      <c r="BD489" s="1244"/>
      <c r="BE489" s="1244"/>
      <c r="BF489" s="1244"/>
      <c r="BG489" s="1244"/>
      <c r="BH489" s="1244"/>
      <c r="BI489" s="1244"/>
      <c r="BJ489" s="1244"/>
      <c r="BK489" s="1244"/>
      <c r="BL489" s="1244"/>
      <c r="BM489" s="1244"/>
      <c r="BN489" s="1244"/>
      <c r="BO489" s="1244"/>
      <c r="BP489" s="1244"/>
      <c r="BQ489" s="1244"/>
      <c r="BR489" s="1244"/>
      <c r="BS489" s="1244"/>
      <c r="BT489" s="1244"/>
      <c r="BU489" s="1244"/>
      <c r="BV489" s="1244"/>
      <c r="BW489" s="1244"/>
      <c r="BX489" s="1244"/>
      <c r="BY489" s="1244"/>
      <c r="BZ489" s="1244"/>
      <c r="CA489" s="1244"/>
      <c r="CB489" s="1244"/>
      <c r="CC489" s="1244"/>
      <c r="CD489" s="1244"/>
      <c r="CE489" s="1244"/>
      <c r="CF489" s="1244"/>
      <c r="CG489" s="1244"/>
      <c r="CH489" s="1244"/>
      <c r="CI489" s="1244"/>
      <c r="CJ489" s="1244"/>
      <c r="CK489" s="1244"/>
      <c r="CL489" s="1244"/>
      <c r="CM489" s="1244"/>
      <c r="CN489" s="1244"/>
      <c r="CO489" s="1244"/>
      <c r="CP489" s="1244"/>
      <c r="CQ489" s="1244"/>
      <c r="CR489" s="1244"/>
      <c r="CS489" s="1244"/>
      <c r="CT489" s="1244"/>
      <c r="CU489" s="1244"/>
      <c r="CV489" s="1244"/>
      <c r="CW489" s="1244"/>
      <c r="CX489" s="1244"/>
      <c r="CY489" s="1244"/>
      <c r="CZ489" s="1244"/>
      <c r="DA489" s="1244"/>
      <c r="DB489" s="1244"/>
      <c r="DC489" s="1244"/>
      <c r="DD489" s="1244"/>
      <c r="DE489" s="1244"/>
      <c r="DF489" s="1244"/>
      <c r="DG489" s="1244"/>
      <c r="DH489" s="1244"/>
      <c r="DI489" s="1244"/>
      <c r="DJ489" s="1244"/>
      <c r="DK489" s="1244"/>
      <c r="DL489" s="1244"/>
      <c r="DM489" s="1244"/>
      <c r="DN489" s="1244"/>
      <c r="DO489" s="1244"/>
      <c r="DP489" s="1244"/>
      <c r="DQ489" s="1244"/>
      <c r="DR489" s="1244"/>
      <c r="DS489" s="1244"/>
      <c r="DT489" s="1244"/>
      <c r="DU489" s="1244"/>
      <c r="DV489" s="1244"/>
      <c r="DW489" s="1244"/>
      <c r="DX489" s="1244"/>
      <c r="DY489" s="1244"/>
      <c r="DZ489" s="1244"/>
      <c r="EA489" s="1244"/>
      <c r="EB489" s="1244"/>
      <c r="EC489" s="1244"/>
      <c r="ED489" s="1244"/>
      <c r="EE489" s="1244"/>
      <c r="EF489" s="1244"/>
      <c r="EG489" s="1244"/>
      <c r="EH489" s="1244"/>
      <c r="EI489" s="1244"/>
      <c r="EJ489" s="1244"/>
      <c r="EK489" s="1244"/>
      <c r="EL489" s="1244"/>
      <c r="EM489" s="1244"/>
      <c r="EN489" s="1244"/>
      <c r="EO489" s="1244"/>
      <c r="EP489" s="1244"/>
      <c r="EQ489" s="1244"/>
      <c r="ER489" s="1244"/>
      <c r="ES489" s="1244"/>
      <c r="ET489" s="1244"/>
      <c r="EU489" s="1244"/>
      <c r="EV489" s="1244"/>
      <c r="EW489" s="1244"/>
      <c r="EX489" s="1244"/>
      <c r="EY489" s="1244"/>
      <c r="EZ489" s="1244"/>
      <c r="FA489" s="1244"/>
      <c r="FB489" s="1244"/>
      <c r="FC489" s="1244"/>
      <c r="FD489" s="1244"/>
      <c r="FE489" s="1244"/>
      <c r="FF489" s="1244"/>
      <c r="FG489" s="1244"/>
      <c r="FH489" s="1244"/>
      <c r="FI489" s="1244"/>
      <c r="FJ489" s="1244"/>
      <c r="FK489" s="1244"/>
      <c r="FL489" s="1244"/>
      <c r="FM489" s="1244"/>
      <c r="FN489" s="1244"/>
      <c r="FO489" s="1244"/>
      <c r="FP489" s="1244"/>
      <c r="FQ489" s="1246"/>
      <c r="FR489" s="1246"/>
      <c r="FS489" s="1244"/>
      <c r="FT489" s="1244"/>
      <c r="FU489" s="1244"/>
      <c r="FV489" s="1244"/>
      <c r="FW489" s="1244"/>
      <c r="FX489" s="1244"/>
      <c r="FY489" s="1244"/>
      <c r="FZ489" s="1244"/>
      <c r="GA489" s="1244"/>
      <c r="GB489" s="1244"/>
      <c r="GC489" s="1244"/>
      <c r="GD489" s="1237"/>
      <c r="GE489" s="1237"/>
      <c r="GF489" s="1239"/>
      <c r="GG489" s="1239"/>
      <c r="GH489" s="1247"/>
      <c r="GI489" s="1239"/>
      <c r="GJ489" s="1237"/>
      <c r="GK489" s="1237"/>
      <c r="GL489" s="1239"/>
      <c r="GM489" s="1239"/>
      <c r="GN489" s="1239"/>
      <c r="GO489" s="1239"/>
      <c r="GP489" s="1239"/>
      <c r="GQ489" s="1239"/>
      <c r="GR489" s="1239"/>
      <c r="GS489" s="1239"/>
      <c r="GT489" s="1239"/>
      <c r="GU489" s="1239"/>
      <c r="GV489" s="1239"/>
      <c r="GW489" s="1239"/>
      <c r="GX489" s="1239"/>
      <c r="GY489" s="1239"/>
      <c r="GZ489" s="1239"/>
      <c r="HA489" s="1239"/>
      <c r="HB489" s="1239"/>
      <c r="HC489" s="1239"/>
      <c r="HD489" s="1239"/>
      <c r="HE489" s="1239"/>
      <c r="HF489" s="1239"/>
      <c r="HG489" s="1239"/>
      <c r="HH489" s="1239"/>
      <c r="HI489" s="1239"/>
      <c r="HJ489" s="1239"/>
      <c r="HK489" s="1239"/>
      <c r="HL489" s="1239"/>
      <c r="HM489" s="1239"/>
      <c r="HN489" s="1239"/>
      <c r="HO489" s="1239"/>
      <c r="HP489" s="1239"/>
      <c r="HQ489" s="1239"/>
      <c r="HR489" s="1239"/>
      <c r="HS489" s="1239"/>
      <c r="HT489" s="1239"/>
      <c r="HU489" s="1239"/>
      <c r="HV489" s="1239"/>
      <c r="HW489" s="1239"/>
      <c r="HX489" s="1239"/>
      <c r="HY489" s="1239"/>
      <c r="HZ489" s="1239"/>
      <c r="IA489" s="1239"/>
      <c r="IB489" s="1239"/>
      <c r="IC489" s="1239"/>
      <c r="ID489" s="1237"/>
      <c r="IE489" s="1237"/>
      <c r="IF489" s="1239"/>
      <c r="IG489" s="1239"/>
      <c r="IH489" s="1239"/>
      <c r="II489" s="1239"/>
      <c r="IJ489" s="1239"/>
      <c r="IK489" s="1239"/>
      <c r="IL489" s="1239"/>
      <c r="IM489" s="1239"/>
      <c r="IN489" s="1239"/>
      <c r="IO489" s="1239"/>
      <c r="IP489" s="1239"/>
      <c r="IQ489" s="1239"/>
      <c r="IR489" s="1239"/>
      <c r="IS489" s="1239"/>
      <c r="IT489" s="1239"/>
      <c r="IU489" s="1239"/>
      <c r="IV489" s="1239"/>
      <c r="IW489" s="1239"/>
      <c r="IX489" s="1239"/>
      <c r="IY489" s="1239"/>
      <c r="IZ489" s="1239"/>
      <c r="JA489" s="1239"/>
      <c r="JB489" s="1239"/>
      <c r="JC489" s="1239"/>
      <c r="JD489" s="1239"/>
      <c r="JE489" s="1239"/>
      <c r="JF489" s="1239"/>
      <c r="JG489" s="1239"/>
      <c r="JH489" s="1239"/>
      <c r="JI489" s="1239"/>
      <c r="JJ489" s="1239"/>
      <c r="JK489" s="1248"/>
    </row>
    <row r="490" spans="1:274" ht="18.95" hidden="1" customHeight="1">
      <c r="A490" s="1113"/>
      <c r="B490" s="1114"/>
      <c r="C490" s="1115"/>
      <c r="D490" s="1115"/>
      <c r="E490" s="1116"/>
      <c r="F490" s="1116"/>
      <c r="G490" s="1116"/>
      <c r="H490" s="1115"/>
      <c r="I490" s="1115"/>
      <c r="J490" s="1240"/>
      <c r="K490" s="1241"/>
      <c r="L490" s="1241"/>
      <c r="M490" s="1241"/>
      <c r="N490" s="1242"/>
      <c r="O490" s="1243"/>
      <c r="P490" s="1241"/>
      <c r="Q490" s="1241"/>
      <c r="R490" s="1244"/>
      <c r="S490" s="1244"/>
      <c r="T490" s="1241"/>
      <c r="U490" s="1244"/>
      <c r="V490" s="1241"/>
      <c r="W490" s="1245"/>
      <c r="X490" s="1244"/>
      <c r="Y490" s="1244"/>
      <c r="Z490" s="1244"/>
      <c r="AA490" s="1244"/>
      <c r="AB490" s="1244"/>
      <c r="AC490" s="1244"/>
      <c r="AD490" s="1244"/>
      <c r="AE490" s="1244"/>
      <c r="AF490" s="1244"/>
      <c r="AG490" s="1244"/>
      <c r="AH490" s="1244"/>
      <c r="AI490" s="1244"/>
      <c r="AJ490" s="1244"/>
      <c r="AK490" s="1244"/>
      <c r="AL490" s="1244"/>
      <c r="AM490" s="1244"/>
      <c r="AN490" s="1244"/>
      <c r="AO490" s="1244"/>
      <c r="AP490" s="1244"/>
      <c r="AQ490" s="1244"/>
      <c r="AR490" s="1244"/>
      <c r="AS490" s="1244"/>
      <c r="AT490" s="1244"/>
      <c r="AU490" s="1244"/>
      <c r="AV490" s="1244"/>
      <c r="AW490" s="1244"/>
      <c r="AX490" s="1244"/>
      <c r="AY490" s="1244"/>
      <c r="AZ490" s="1244"/>
      <c r="BA490" s="1244"/>
      <c r="BB490" s="1244"/>
      <c r="BC490" s="1244"/>
      <c r="BD490" s="1244"/>
      <c r="BE490" s="1244"/>
      <c r="BF490" s="1244"/>
      <c r="BG490" s="1244"/>
      <c r="BH490" s="1244"/>
      <c r="BI490" s="1244"/>
      <c r="BJ490" s="1244"/>
      <c r="BK490" s="1244"/>
      <c r="BL490" s="1244"/>
      <c r="BM490" s="1244"/>
      <c r="BN490" s="1244"/>
      <c r="BO490" s="1244"/>
      <c r="BP490" s="1244"/>
      <c r="BQ490" s="1244"/>
      <c r="BR490" s="1244"/>
      <c r="BS490" s="1244"/>
      <c r="BT490" s="1244"/>
      <c r="BU490" s="1244"/>
      <c r="BV490" s="1244"/>
      <c r="BW490" s="1244"/>
      <c r="BX490" s="1244"/>
      <c r="BY490" s="1244"/>
      <c r="BZ490" s="1244"/>
      <c r="CA490" s="1244"/>
      <c r="CB490" s="1244"/>
      <c r="CC490" s="1244"/>
      <c r="CD490" s="1244"/>
      <c r="CE490" s="1244"/>
      <c r="CF490" s="1244"/>
      <c r="CG490" s="1244"/>
      <c r="CH490" s="1244"/>
      <c r="CI490" s="1244"/>
      <c r="CJ490" s="1244"/>
      <c r="CK490" s="1244"/>
      <c r="CL490" s="1244"/>
      <c r="CM490" s="1244"/>
      <c r="CN490" s="1244"/>
      <c r="CO490" s="1244"/>
      <c r="CP490" s="1244"/>
      <c r="CQ490" s="1244"/>
      <c r="CR490" s="1244"/>
      <c r="CS490" s="1244"/>
      <c r="CT490" s="1244"/>
      <c r="CU490" s="1244"/>
      <c r="CV490" s="1244"/>
      <c r="CW490" s="1244"/>
      <c r="CX490" s="1244"/>
      <c r="CY490" s="1244"/>
      <c r="CZ490" s="1244"/>
      <c r="DA490" s="1244"/>
      <c r="DB490" s="1244"/>
      <c r="DC490" s="1244"/>
      <c r="DD490" s="1244"/>
      <c r="DE490" s="1244"/>
      <c r="DF490" s="1244"/>
      <c r="DG490" s="1244"/>
      <c r="DH490" s="1244"/>
      <c r="DI490" s="1244"/>
      <c r="DJ490" s="1244"/>
      <c r="DK490" s="1244"/>
      <c r="DL490" s="1244"/>
      <c r="DM490" s="1244"/>
      <c r="DN490" s="1244"/>
      <c r="DO490" s="1244"/>
      <c r="DP490" s="1244"/>
      <c r="DQ490" s="1244"/>
      <c r="DR490" s="1244"/>
      <c r="DS490" s="1244"/>
      <c r="DT490" s="1244"/>
      <c r="DU490" s="1244"/>
      <c r="DV490" s="1244"/>
      <c r="DW490" s="1244"/>
      <c r="DX490" s="1244"/>
      <c r="DY490" s="1244"/>
      <c r="DZ490" s="1244"/>
      <c r="EA490" s="1244"/>
      <c r="EB490" s="1244"/>
      <c r="EC490" s="1244"/>
      <c r="ED490" s="1244"/>
      <c r="EE490" s="1244"/>
      <c r="EF490" s="1244"/>
      <c r="EG490" s="1244"/>
      <c r="EH490" s="1244"/>
      <c r="EI490" s="1244"/>
      <c r="EJ490" s="1244"/>
      <c r="EK490" s="1244"/>
      <c r="EL490" s="1244"/>
      <c r="EM490" s="1244"/>
      <c r="EN490" s="1244"/>
      <c r="EO490" s="1244"/>
      <c r="EP490" s="1244"/>
      <c r="EQ490" s="1244"/>
      <c r="ER490" s="1244"/>
      <c r="ES490" s="1244"/>
      <c r="ET490" s="1244"/>
      <c r="EU490" s="1244"/>
      <c r="EV490" s="1244"/>
      <c r="EW490" s="1244"/>
      <c r="EX490" s="1244"/>
      <c r="EY490" s="1244"/>
      <c r="EZ490" s="1244"/>
      <c r="FA490" s="1244"/>
      <c r="FB490" s="1244"/>
      <c r="FC490" s="1244"/>
      <c r="FD490" s="1244"/>
      <c r="FE490" s="1244"/>
      <c r="FF490" s="1244"/>
      <c r="FG490" s="1244"/>
      <c r="FH490" s="1244"/>
      <c r="FI490" s="1244"/>
      <c r="FJ490" s="1244"/>
      <c r="FK490" s="1244"/>
      <c r="FL490" s="1244"/>
      <c r="FM490" s="1244"/>
      <c r="FN490" s="1244"/>
      <c r="FO490" s="1244"/>
      <c r="FP490" s="1244"/>
      <c r="FQ490" s="1246"/>
      <c r="FR490" s="1246"/>
      <c r="FS490" s="1244"/>
      <c r="FT490" s="1244"/>
      <c r="FU490" s="1244"/>
      <c r="FV490" s="1244"/>
      <c r="FW490" s="1244"/>
      <c r="FX490" s="1244"/>
      <c r="FY490" s="1244"/>
      <c r="FZ490" s="1244"/>
      <c r="GA490" s="1244"/>
      <c r="GB490" s="1244"/>
      <c r="GC490" s="1244"/>
      <c r="GD490" s="1237"/>
      <c r="GE490" s="1237"/>
      <c r="GF490" s="1239"/>
      <c r="GG490" s="1239"/>
      <c r="GH490" s="1247"/>
      <c r="GI490" s="1239"/>
      <c r="GJ490" s="1237"/>
      <c r="GK490" s="1237"/>
      <c r="GL490" s="1239"/>
      <c r="GM490" s="1239"/>
      <c r="GN490" s="1239"/>
      <c r="GO490" s="1239"/>
      <c r="GP490" s="1239"/>
      <c r="GQ490" s="1239"/>
      <c r="GR490" s="1239"/>
      <c r="GS490" s="1239"/>
      <c r="GT490" s="1239"/>
      <c r="GU490" s="1239"/>
      <c r="GV490" s="1239"/>
      <c r="GW490" s="1239"/>
      <c r="GX490" s="1239"/>
      <c r="GY490" s="1239"/>
      <c r="GZ490" s="1239"/>
      <c r="HA490" s="1239"/>
      <c r="HB490" s="1239"/>
      <c r="HC490" s="1239"/>
      <c r="HD490" s="1239"/>
      <c r="HE490" s="1239"/>
      <c r="HF490" s="1239"/>
      <c r="HG490" s="1239"/>
      <c r="HH490" s="1239"/>
      <c r="HI490" s="1239"/>
      <c r="HJ490" s="1239"/>
      <c r="HK490" s="1239"/>
      <c r="HL490" s="1239"/>
      <c r="HM490" s="1239"/>
      <c r="HN490" s="1239"/>
      <c r="HO490" s="1239"/>
      <c r="HP490" s="1239"/>
      <c r="HQ490" s="1239"/>
      <c r="HR490" s="1239"/>
      <c r="HS490" s="1239"/>
      <c r="HT490" s="1239"/>
      <c r="HU490" s="1239"/>
      <c r="HV490" s="1239"/>
      <c r="HW490" s="1239"/>
      <c r="HX490" s="1239"/>
      <c r="HY490" s="1239"/>
      <c r="HZ490" s="1239"/>
      <c r="IA490" s="1239"/>
      <c r="IB490" s="1239"/>
      <c r="IC490" s="1239"/>
      <c r="ID490" s="1237"/>
      <c r="IE490" s="1237"/>
      <c r="IF490" s="1239"/>
      <c r="IG490" s="1239"/>
      <c r="IH490" s="1239"/>
      <c r="II490" s="1239"/>
      <c r="IJ490" s="1239"/>
      <c r="IK490" s="1239"/>
      <c r="IL490" s="1239"/>
      <c r="IM490" s="1239"/>
      <c r="IN490" s="1239"/>
      <c r="IO490" s="1239"/>
      <c r="IP490" s="1239"/>
      <c r="IQ490" s="1239"/>
      <c r="IR490" s="1239"/>
      <c r="IS490" s="1239"/>
      <c r="IT490" s="1239"/>
      <c r="IU490" s="1239"/>
      <c r="IV490" s="1239"/>
      <c r="IW490" s="1239"/>
      <c r="IX490" s="1239"/>
      <c r="IY490" s="1239"/>
      <c r="IZ490" s="1239"/>
      <c r="JA490" s="1239"/>
      <c r="JB490" s="1239"/>
      <c r="JC490" s="1239"/>
      <c r="JD490" s="1239"/>
      <c r="JE490" s="1239"/>
      <c r="JF490" s="1239"/>
      <c r="JG490" s="1239"/>
      <c r="JH490" s="1239"/>
      <c r="JI490" s="1239"/>
      <c r="JJ490" s="1239"/>
      <c r="JK490" s="1248"/>
    </row>
    <row r="491" spans="1:274" ht="18.95" hidden="1" customHeight="1">
      <c r="A491" s="1113"/>
      <c r="B491" s="1114"/>
      <c r="C491" s="1115"/>
      <c r="D491" s="1115"/>
      <c r="E491" s="1116"/>
      <c r="F491" s="1116"/>
      <c r="G491" s="1116"/>
      <c r="H491" s="1115"/>
      <c r="I491" s="1115"/>
      <c r="J491" s="1240"/>
      <c r="K491" s="1241"/>
      <c r="L491" s="1241"/>
      <c r="M491" s="1241"/>
      <c r="N491" s="1242"/>
      <c r="O491" s="1243"/>
      <c r="P491" s="1241"/>
      <c r="Q491" s="1241"/>
      <c r="R491" s="1244"/>
      <c r="S491" s="1244"/>
      <c r="T491" s="1241"/>
      <c r="U491" s="1244"/>
      <c r="V491" s="1241"/>
      <c r="W491" s="1245"/>
      <c r="X491" s="1244"/>
      <c r="Y491" s="1244"/>
      <c r="Z491" s="1244"/>
      <c r="AA491" s="1244"/>
      <c r="AB491" s="1244"/>
      <c r="AC491" s="1244"/>
      <c r="AD491" s="1244"/>
      <c r="AE491" s="1244"/>
      <c r="AF491" s="1244"/>
      <c r="AG491" s="1244"/>
      <c r="AH491" s="1244"/>
      <c r="AI491" s="1244"/>
      <c r="AJ491" s="1244"/>
      <c r="AK491" s="1244"/>
      <c r="AL491" s="1244"/>
      <c r="AM491" s="1244"/>
      <c r="AN491" s="1244"/>
      <c r="AO491" s="1244"/>
      <c r="AP491" s="1244"/>
      <c r="AQ491" s="1244"/>
      <c r="AR491" s="1244"/>
      <c r="AS491" s="1244"/>
      <c r="AT491" s="1244"/>
      <c r="AU491" s="1244"/>
      <c r="AV491" s="1244"/>
      <c r="AW491" s="1244"/>
      <c r="AX491" s="1244"/>
      <c r="AY491" s="1244"/>
      <c r="AZ491" s="1244"/>
      <c r="BA491" s="1244"/>
      <c r="BB491" s="1244"/>
      <c r="BC491" s="1244"/>
      <c r="BD491" s="1244"/>
      <c r="BE491" s="1244"/>
      <c r="BF491" s="1244"/>
      <c r="BG491" s="1244"/>
      <c r="BH491" s="1244"/>
      <c r="BI491" s="1244"/>
      <c r="BJ491" s="1244"/>
      <c r="BK491" s="1244"/>
      <c r="BL491" s="1244"/>
      <c r="BM491" s="1244"/>
      <c r="BN491" s="1244"/>
      <c r="BO491" s="1244"/>
      <c r="BP491" s="1244"/>
      <c r="BQ491" s="1244"/>
      <c r="BR491" s="1244"/>
      <c r="BS491" s="1244"/>
      <c r="BT491" s="1244"/>
      <c r="BU491" s="1244"/>
      <c r="BV491" s="1244"/>
      <c r="BW491" s="1244"/>
      <c r="BX491" s="1244"/>
      <c r="BY491" s="1244"/>
      <c r="BZ491" s="1244"/>
      <c r="CA491" s="1244"/>
      <c r="CB491" s="1244"/>
      <c r="CC491" s="1244"/>
      <c r="CD491" s="1244"/>
      <c r="CE491" s="1244"/>
      <c r="CF491" s="1244"/>
      <c r="CG491" s="1244"/>
      <c r="CH491" s="1244"/>
      <c r="CI491" s="1244"/>
      <c r="CJ491" s="1244"/>
      <c r="CK491" s="1244"/>
      <c r="CL491" s="1244"/>
      <c r="CM491" s="1244"/>
      <c r="CN491" s="1244"/>
      <c r="CO491" s="1244"/>
      <c r="CP491" s="1244"/>
      <c r="CQ491" s="1244"/>
      <c r="CR491" s="1244"/>
      <c r="CS491" s="1244"/>
      <c r="CT491" s="1244"/>
      <c r="CU491" s="1244"/>
      <c r="CV491" s="1244"/>
      <c r="CW491" s="1244"/>
      <c r="CX491" s="1244"/>
      <c r="CY491" s="1244"/>
      <c r="CZ491" s="1244"/>
      <c r="DA491" s="1244"/>
      <c r="DB491" s="1244"/>
      <c r="DC491" s="1244"/>
      <c r="DD491" s="1244"/>
      <c r="DE491" s="1244"/>
      <c r="DF491" s="1244"/>
      <c r="DG491" s="1244"/>
      <c r="DH491" s="1244"/>
      <c r="DI491" s="1244"/>
      <c r="DJ491" s="1244"/>
      <c r="DK491" s="1244"/>
      <c r="DL491" s="1244"/>
      <c r="DM491" s="1244"/>
      <c r="DN491" s="1244"/>
      <c r="DO491" s="1244"/>
      <c r="DP491" s="1244"/>
      <c r="DQ491" s="1244"/>
      <c r="DR491" s="1244"/>
      <c r="DS491" s="1244"/>
      <c r="DT491" s="1244"/>
      <c r="DU491" s="1244"/>
      <c r="DV491" s="1244"/>
      <c r="DW491" s="1244"/>
      <c r="DX491" s="1244"/>
      <c r="DY491" s="1244"/>
      <c r="DZ491" s="1244"/>
      <c r="EA491" s="1244"/>
      <c r="EB491" s="1244"/>
      <c r="EC491" s="1244"/>
      <c r="ED491" s="1244"/>
      <c r="EE491" s="1244"/>
      <c r="EF491" s="1244"/>
      <c r="EG491" s="1244"/>
      <c r="EH491" s="1244"/>
      <c r="EI491" s="1244"/>
      <c r="EJ491" s="1244"/>
      <c r="EK491" s="1244"/>
      <c r="EL491" s="1244"/>
      <c r="EM491" s="1244"/>
      <c r="EN491" s="1244"/>
      <c r="EO491" s="1244"/>
      <c r="EP491" s="1244"/>
      <c r="EQ491" s="1244"/>
      <c r="ER491" s="1244"/>
      <c r="ES491" s="1244"/>
      <c r="ET491" s="1244"/>
      <c r="EU491" s="1244"/>
      <c r="EV491" s="1244"/>
      <c r="EW491" s="1244"/>
      <c r="EX491" s="1244"/>
      <c r="EY491" s="1244"/>
      <c r="EZ491" s="1244"/>
      <c r="FA491" s="1244"/>
      <c r="FB491" s="1244"/>
      <c r="FC491" s="1244"/>
      <c r="FD491" s="1244"/>
      <c r="FE491" s="1244"/>
      <c r="FF491" s="1244"/>
      <c r="FG491" s="1244"/>
      <c r="FH491" s="1244"/>
      <c r="FI491" s="1244"/>
      <c r="FJ491" s="1244"/>
      <c r="FK491" s="1244"/>
      <c r="FL491" s="1244"/>
      <c r="FM491" s="1244"/>
      <c r="FN491" s="1244"/>
      <c r="FO491" s="1244"/>
      <c r="FP491" s="1244"/>
      <c r="FQ491" s="1246"/>
      <c r="FR491" s="1246"/>
      <c r="FS491" s="1244"/>
      <c r="FT491" s="1244"/>
      <c r="FU491" s="1244"/>
      <c r="FV491" s="1244"/>
      <c r="FW491" s="1244"/>
      <c r="FX491" s="1244"/>
      <c r="FY491" s="1244"/>
      <c r="FZ491" s="1244"/>
      <c r="GA491" s="1244"/>
      <c r="GB491" s="1244"/>
      <c r="GC491" s="1244"/>
      <c r="GD491" s="1237"/>
      <c r="GE491" s="1237"/>
      <c r="GF491" s="1239"/>
      <c r="GG491" s="1239"/>
      <c r="GH491" s="1247"/>
      <c r="GI491" s="1239"/>
      <c r="GJ491" s="1237"/>
      <c r="GK491" s="1237"/>
      <c r="GL491" s="1239"/>
      <c r="GM491" s="1239"/>
      <c r="GN491" s="1239"/>
      <c r="GO491" s="1239"/>
      <c r="GP491" s="1239"/>
      <c r="GQ491" s="1239"/>
      <c r="GR491" s="1239"/>
      <c r="GS491" s="1239"/>
      <c r="GT491" s="1239"/>
      <c r="GU491" s="1239"/>
      <c r="GV491" s="1239"/>
      <c r="GW491" s="1239"/>
      <c r="GX491" s="1239"/>
      <c r="GY491" s="1239"/>
      <c r="GZ491" s="1239"/>
      <c r="HA491" s="1239"/>
      <c r="HB491" s="1239"/>
      <c r="HC491" s="1239"/>
      <c r="HD491" s="1239"/>
      <c r="HE491" s="1239"/>
      <c r="HF491" s="1239"/>
      <c r="HG491" s="1239"/>
      <c r="HH491" s="1239"/>
      <c r="HI491" s="1239"/>
      <c r="HJ491" s="1239"/>
      <c r="HK491" s="1239"/>
      <c r="HL491" s="1239"/>
      <c r="HM491" s="1239"/>
      <c r="HN491" s="1239"/>
      <c r="HO491" s="1239"/>
      <c r="HP491" s="1239"/>
      <c r="HQ491" s="1239"/>
      <c r="HR491" s="1239"/>
      <c r="HS491" s="1239"/>
      <c r="HT491" s="1239"/>
      <c r="HU491" s="1239"/>
      <c r="HV491" s="1239"/>
      <c r="HW491" s="1239"/>
      <c r="HX491" s="1239"/>
      <c r="HY491" s="1239"/>
      <c r="HZ491" s="1239"/>
      <c r="IA491" s="1239"/>
      <c r="IB491" s="1239"/>
      <c r="IC491" s="1239"/>
      <c r="ID491" s="1237"/>
      <c r="IE491" s="1237"/>
      <c r="IF491" s="1239"/>
      <c r="IG491" s="1239"/>
      <c r="IH491" s="1239"/>
      <c r="II491" s="1239"/>
      <c r="IJ491" s="1239"/>
      <c r="IK491" s="1239"/>
      <c r="IL491" s="1239"/>
      <c r="IM491" s="1239"/>
      <c r="IN491" s="1239"/>
      <c r="IO491" s="1239"/>
      <c r="IP491" s="1239"/>
      <c r="IQ491" s="1239"/>
      <c r="IR491" s="1239"/>
      <c r="IS491" s="1239"/>
      <c r="IT491" s="1239"/>
      <c r="IU491" s="1239"/>
      <c r="IV491" s="1239"/>
      <c r="IW491" s="1239"/>
      <c r="IX491" s="1239"/>
      <c r="IY491" s="1239"/>
      <c r="IZ491" s="1239"/>
      <c r="JA491" s="1239"/>
      <c r="JB491" s="1239"/>
      <c r="JC491" s="1239"/>
      <c r="JD491" s="1239"/>
      <c r="JE491" s="1239"/>
      <c r="JF491" s="1239"/>
      <c r="JG491" s="1239"/>
      <c r="JH491" s="1239"/>
      <c r="JI491" s="1239"/>
      <c r="JJ491" s="1239"/>
      <c r="JK491" s="1248"/>
    </row>
    <row r="492" spans="1:274" ht="18.95" hidden="1" customHeight="1">
      <c r="A492" s="1113"/>
      <c r="B492" s="1114"/>
      <c r="C492" s="1115"/>
      <c r="D492" s="1115"/>
      <c r="E492" s="1116"/>
      <c r="F492" s="1116"/>
      <c r="G492" s="1116"/>
      <c r="H492" s="1115"/>
      <c r="I492" s="1115"/>
      <c r="J492" s="1240"/>
      <c r="K492" s="1241"/>
      <c r="L492" s="1241"/>
      <c r="M492" s="1241"/>
      <c r="N492" s="1242"/>
      <c r="O492" s="1243"/>
      <c r="P492" s="1241"/>
      <c r="Q492" s="1241"/>
      <c r="R492" s="1244"/>
      <c r="S492" s="1244"/>
      <c r="T492" s="1241"/>
      <c r="U492" s="1244"/>
      <c r="V492" s="1241"/>
      <c r="W492" s="1245"/>
      <c r="X492" s="1244"/>
      <c r="Y492" s="1244"/>
      <c r="Z492" s="1244"/>
      <c r="AA492" s="1244"/>
      <c r="AB492" s="1244"/>
      <c r="AC492" s="1244"/>
      <c r="AD492" s="1244"/>
      <c r="AE492" s="1244"/>
      <c r="AF492" s="1244"/>
      <c r="AG492" s="1244"/>
      <c r="AH492" s="1244"/>
      <c r="AI492" s="1244"/>
      <c r="AJ492" s="1244"/>
      <c r="AK492" s="1244"/>
      <c r="AL492" s="1244"/>
      <c r="AM492" s="1244"/>
      <c r="AN492" s="1244"/>
      <c r="AO492" s="1244"/>
      <c r="AP492" s="1244"/>
      <c r="AQ492" s="1244"/>
      <c r="AR492" s="1244"/>
      <c r="AS492" s="1244"/>
      <c r="AT492" s="1244"/>
      <c r="AU492" s="1244"/>
      <c r="AV492" s="1244"/>
      <c r="AW492" s="1244"/>
      <c r="AX492" s="1244"/>
      <c r="AY492" s="1244"/>
      <c r="AZ492" s="1244"/>
      <c r="BA492" s="1244"/>
      <c r="BB492" s="1244"/>
      <c r="BC492" s="1244"/>
      <c r="BD492" s="1244"/>
      <c r="BE492" s="1244"/>
      <c r="BF492" s="1244"/>
      <c r="BG492" s="1244"/>
      <c r="BH492" s="1244"/>
      <c r="BI492" s="1244"/>
      <c r="BJ492" s="1244"/>
      <c r="BK492" s="1244"/>
      <c r="BL492" s="1244"/>
      <c r="BM492" s="1244"/>
      <c r="BN492" s="1244"/>
      <c r="BO492" s="1244"/>
      <c r="BP492" s="1244"/>
      <c r="BQ492" s="1244"/>
      <c r="BR492" s="1244"/>
      <c r="BS492" s="1244"/>
      <c r="BT492" s="1244"/>
      <c r="BU492" s="1244"/>
      <c r="BV492" s="1244"/>
      <c r="BW492" s="1244"/>
      <c r="BX492" s="1244"/>
      <c r="BY492" s="1244"/>
      <c r="BZ492" s="1244"/>
      <c r="CA492" s="1244"/>
      <c r="CB492" s="1244"/>
      <c r="CC492" s="1244"/>
      <c r="CD492" s="1244"/>
      <c r="CE492" s="1244"/>
      <c r="CF492" s="1244"/>
      <c r="CG492" s="1244"/>
      <c r="CH492" s="1244"/>
      <c r="CI492" s="1244"/>
      <c r="CJ492" s="1244"/>
      <c r="CK492" s="1244"/>
      <c r="CL492" s="1244"/>
      <c r="CM492" s="1244"/>
      <c r="CN492" s="1244"/>
      <c r="CO492" s="1244"/>
      <c r="CP492" s="1244"/>
      <c r="CQ492" s="1244"/>
      <c r="CR492" s="1244"/>
      <c r="CS492" s="1244"/>
      <c r="CT492" s="1244"/>
      <c r="CU492" s="1244"/>
      <c r="CV492" s="1244"/>
      <c r="CW492" s="1244"/>
      <c r="CX492" s="1244"/>
      <c r="CY492" s="1244"/>
      <c r="CZ492" s="1244"/>
      <c r="DA492" s="1244"/>
      <c r="DB492" s="1244"/>
      <c r="DC492" s="1244"/>
      <c r="DD492" s="1244"/>
      <c r="DE492" s="1244"/>
      <c r="DF492" s="1244"/>
      <c r="DG492" s="1244"/>
      <c r="DH492" s="1244"/>
      <c r="DI492" s="1244"/>
      <c r="DJ492" s="1244"/>
      <c r="DK492" s="1244"/>
      <c r="DL492" s="1244"/>
      <c r="DM492" s="1244"/>
      <c r="DN492" s="1244"/>
      <c r="DO492" s="1244"/>
      <c r="DP492" s="1244"/>
      <c r="DQ492" s="1244"/>
      <c r="DR492" s="1244"/>
      <c r="DS492" s="1244"/>
      <c r="DT492" s="1244"/>
      <c r="DU492" s="1244"/>
      <c r="DV492" s="1244"/>
      <c r="DW492" s="1244"/>
      <c r="DX492" s="1244"/>
      <c r="DY492" s="1244"/>
      <c r="DZ492" s="1244"/>
      <c r="EA492" s="1244"/>
      <c r="EB492" s="1244"/>
      <c r="EC492" s="1244"/>
      <c r="ED492" s="1244"/>
      <c r="EE492" s="1244"/>
      <c r="EF492" s="1244"/>
      <c r="EG492" s="1244"/>
      <c r="EH492" s="1244"/>
      <c r="EI492" s="1244"/>
      <c r="EJ492" s="1244"/>
      <c r="EK492" s="1244"/>
      <c r="EL492" s="1244"/>
      <c r="EM492" s="1244"/>
      <c r="EN492" s="1244"/>
      <c r="EO492" s="1244"/>
      <c r="EP492" s="1244"/>
      <c r="EQ492" s="1244"/>
      <c r="ER492" s="1244"/>
      <c r="ES492" s="1244"/>
      <c r="ET492" s="1244"/>
      <c r="EU492" s="1244"/>
      <c r="EV492" s="1244"/>
      <c r="EW492" s="1244"/>
      <c r="EX492" s="1244"/>
      <c r="EY492" s="1244"/>
      <c r="EZ492" s="1244"/>
      <c r="FA492" s="1244"/>
      <c r="FB492" s="1244"/>
      <c r="FC492" s="1244"/>
      <c r="FD492" s="1244"/>
      <c r="FE492" s="1244"/>
      <c r="FF492" s="1244"/>
      <c r="FG492" s="1244"/>
      <c r="FH492" s="1244"/>
      <c r="FI492" s="1244"/>
      <c r="FJ492" s="1244"/>
      <c r="FK492" s="1244"/>
      <c r="FL492" s="1244"/>
      <c r="FM492" s="1244"/>
      <c r="FN492" s="1244"/>
      <c r="FO492" s="1244"/>
      <c r="FP492" s="1244"/>
      <c r="FQ492" s="1246"/>
      <c r="FR492" s="1246"/>
      <c r="FS492" s="1244"/>
      <c r="FT492" s="1244"/>
      <c r="FU492" s="1244"/>
      <c r="FV492" s="1244"/>
      <c r="FW492" s="1244"/>
      <c r="FX492" s="1244"/>
      <c r="FY492" s="1244"/>
      <c r="FZ492" s="1244"/>
      <c r="GA492" s="1244"/>
      <c r="GB492" s="1244"/>
      <c r="GC492" s="1244"/>
      <c r="GD492" s="1237"/>
      <c r="GE492" s="1237"/>
      <c r="GF492" s="1239"/>
      <c r="GG492" s="1239"/>
      <c r="GH492" s="1247"/>
      <c r="GI492" s="1239"/>
      <c r="GJ492" s="1237"/>
      <c r="GK492" s="1237"/>
      <c r="GL492" s="1239"/>
      <c r="GM492" s="1239"/>
      <c r="GN492" s="1239"/>
      <c r="GO492" s="1239"/>
      <c r="GP492" s="1239"/>
      <c r="GQ492" s="1239"/>
      <c r="GR492" s="1239"/>
      <c r="GS492" s="1239"/>
      <c r="GT492" s="1239"/>
      <c r="GU492" s="1239"/>
      <c r="GV492" s="1239"/>
      <c r="GW492" s="1239"/>
      <c r="GX492" s="1239"/>
      <c r="GY492" s="1239"/>
      <c r="GZ492" s="1239"/>
      <c r="HA492" s="1239"/>
      <c r="HB492" s="1239"/>
      <c r="HC492" s="1239"/>
      <c r="HD492" s="1239"/>
      <c r="HE492" s="1239"/>
      <c r="HF492" s="1239"/>
      <c r="HG492" s="1239"/>
      <c r="HH492" s="1239"/>
      <c r="HI492" s="1239"/>
      <c r="HJ492" s="1239"/>
      <c r="HK492" s="1239"/>
      <c r="HL492" s="1239"/>
      <c r="HM492" s="1239"/>
      <c r="HN492" s="1239"/>
      <c r="HO492" s="1239"/>
      <c r="HP492" s="1239"/>
      <c r="HQ492" s="1239"/>
      <c r="HR492" s="1239"/>
      <c r="HS492" s="1239"/>
      <c r="HT492" s="1239"/>
      <c r="HU492" s="1239"/>
      <c r="HV492" s="1239"/>
      <c r="HW492" s="1239"/>
      <c r="HX492" s="1239"/>
      <c r="HY492" s="1239"/>
      <c r="HZ492" s="1239"/>
      <c r="IA492" s="1239"/>
      <c r="IB492" s="1239"/>
      <c r="IC492" s="1239"/>
      <c r="ID492" s="1237"/>
      <c r="IE492" s="1237"/>
      <c r="IF492" s="1239"/>
      <c r="IG492" s="1239"/>
      <c r="IH492" s="1239"/>
      <c r="II492" s="1239"/>
      <c r="IJ492" s="1239"/>
      <c r="IK492" s="1239"/>
      <c r="IL492" s="1239"/>
      <c r="IM492" s="1239"/>
      <c r="IN492" s="1239"/>
      <c r="IO492" s="1239"/>
      <c r="IP492" s="1239"/>
      <c r="IQ492" s="1239"/>
      <c r="IR492" s="1239"/>
      <c r="IS492" s="1239"/>
      <c r="IT492" s="1239"/>
      <c r="IU492" s="1239"/>
      <c r="IV492" s="1239"/>
      <c r="IW492" s="1239"/>
      <c r="IX492" s="1239"/>
      <c r="IY492" s="1239"/>
      <c r="IZ492" s="1239"/>
      <c r="JA492" s="1239"/>
      <c r="JB492" s="1239"/>
      <c r="JC492" s="1239"/>
      <c r="JD492" s="1239"/>
      <c r="JE492" s="1239"/>
      <c r="JF492" s="1239"/>
      <c r="JG492" s="1239"/>
      <c r="JH492" s="1239"/>
      <c r="JI492" s="1239"/>
      <c r="JJ492" s="1239"/>
      <c r="JK492" s="1248"/>
    </row>
    <row r="493" spans="1:274" ht="18.95" hidden="1" customHeight="1">
      <c r="A493" s="1113"/>
      <c r="B493" s="1114"/>
      <c r="C493" s="1115"/>
      <c r="D493" s="1115"/>
      <c r="E493" s="1116"/>
      <c r="F493" s="1116"/>
      <c r="G493" s="1116"/>
      <c r="H493" s="1115"/>
      <c r="I493" s="1115"/>
      <c r="J493" s="1240"/>
      <c r="K493" s="1241"/>
      <c r="L493" s="1241"/>
      <c r="M493" s="1241"/>
      <c r="N493" s="1242"/>
      <c r="O493" s="1243"/>
      <c r="P493" s="1241"/>
      <c r="Q493" s="1241"/>
      <c r="R493" s="1244"/>
      <c r="S493" s="1244"/>
      <c r="T493" s="1241"/>
      <c r="U493" s="1244"/>
      <c r="V493" s="1241"/>
      <c r="W493" s="1245"/>
      <c r="X493" s="1244"/>
      <c r="Y493" s="1244"/>
      <c r="Z493" s="1244"/>
      <c r="AA493" s="1244"/>
      <c r="AB493" s="1244"/>
      <c r="AC493" s="1244"/>
      <c r="AD493" s="1244"/>
      <c r="AE493" s="1244"/>
      <c r="AF493" s="1244"/>
      <c r="AG493" s="1244"/>
      <c r="AH493" s="1244"/>
      <c r="AI493" s="1244"/>
      <c r="AJ493" s="1244"/>
      <c r="AK493" s="1244"/>
      <c r="AL493" s="1244"/>
      <c r="AM493" s="1244"/>
      <c r="AN493" s="1244"/>
      <c r="AO493" s="1244"/>
      <c r="AP493" s="1244"/>
      <c r="AQ493" s="1244"/>
      <c r="AR493" s="1244"/>
      <c r="AS493" s="1244"/>
      <c r="AT493" s="1244"/>
      <c r="AU493" s="1244"/>
      <c r="AV493" s="1244"/>
      <c r="AW493" s="1244"/>
      <c r="AX493" s="1244"/>
      <c r="AY493" s="1244"/>
      <c r="AZ493" s="1244"/>
      <c r="BA493" s="1244"/>
      <c r="BB493" s="1244"/>
      <c r="BC493" s="1244"/>
      <c r="BD493" s="1244"/>
      <c r="BE493" s="1244"/>
      <c r="BF493" s="1244"/>
      <c r="BG493" s="1244"/>
      <c r="BH493" s="1244"/>
      <c r="BI493" s="1244"/>
      <c r="BJ493" s="1244"/>
      <c r="BK493" s="1244"/>
      <c r="BL493" s="1244"/>
      <c r="BM493" s="1244"/>
      <c r="BN493" s="1244"/>
      <c r="BO493" s="1244"/>
      <c r="BP493" s="1244"/>
      <c r="BQ493" s="1244"/>
      <c r="BR493" s="1244"/>
      <c r="BS493" s="1244"/>
      <c r="BT493" s="1244"/>
      <c r="BU493" s="1244"/>
      <c r="BV493" s="1244"/>
      <c r="BW493" s="1244"/>
      <c r="BX493" s="1244"/>
      <c r="BY493" s="1244"/>
      <c r="BZ493" s="1244"/>
      <c r="CA493" s="1244"/>
      <c r="CB493" s="1244"/>
      <c r="CC493" s="1244"/>
      <c r="CD493" s="1244"/>
      <c r="CE493" s="1244"/>
      <c r="CF493" s="1244"/>
      <c r="CG493" s="1244"/>
      <c r="CH493" s="1244"/>
      <c r="CI493" s="1244"/>
      <c r="CJ493" s="1244"/>
      <c r="CK493" s="1244"/>
      <c r="CL493" s="1244"/>
      <c r="CM493" s="1244"/>
      <c r="CN493" s="1244"/>
      <c r="CO493" s="1244"/>
      <c r="CP493" s="1244"/>
      <c r="CQ493" s="1244"/>
      <c r="CR493" s="1244"/>
      <c r="CS493" s="1244"/>
      <c r="CT493" s="1244"/>
      <c r="CU493" s="1244"/>
      <c r="CV493" s="1244"/>
      <c r="CW493" s="1244"/>
      <c r="CX493" s="1244"/>
      <c r="CY493" s="1244"/>
      <c r="CZ493" s="1244"/>
      <c r="DA493" s="1244"/>
      <c r="DB493" s="1244"/>
      <c r="DC493" s="1244"/>
      <c r="DD493" s="1244"/>
      <c r="DE493" s="1244"/>
      <c r="DF493" s="1244"/>
      <c r="DG493" s="1244"/>
      <c r="DH493" s="1244"/>
      <c r="DI493" s="1244"/>
      <c r="DJ493" s="1244"/>
      <c r="DK493" s="1244"/>
      <c r="DL493" s="1244"/>
      <c r="DM493" s="1244"/>
      <c r="DN493" s="1244"/>
      <c r="DO493" s="1244"/>
      <c r="DP493" s="1244"/>
      <c r="DQ493" s="1244"/>
      <c r="DR493" s="1244"/>
      <c r="DS493" s="1244"/>
      <c r="DT493" s="1244"/>
      <c r="DU493" s="1244"/>
      <c r="DV493" s="1244"/>
      <c r="DW493" s="1244"/>
      <c r="DX493" s="1244"/>
      <c r="DY493" s="1244"/>
      <c r="DZ493" s="1244"/>
      <c r="EA493" s="1244"/>
      <c r="EB493" s="1244"/>
      <c r="EC493" s="1244"/>
      <c r="ED493" s="1244"/>
      <c r="EE493" s="1244"/>
      <c r="EF493" s="1244"/>
      <c r="EG493" s="1244"/>
      <c r="EH493" s="1244"/>
      <c r="EI493" s="1244"/>
      <c r="EJ493" s="1244"/>
      <c r="EK493" s="1244"/>
      <c r="EL493" s="1244"/>
      <c r="EM493" s="1244"/>
      <c r="EN493" s="1244"/>
      <c r="EO493" s="1244"/>
      <c r="EP493" s="1244"/>
      <c r="EQ493" s="1244"/>
      <c r="ER493" s="1244"/>
      <c r="ES493" s="1244"/>
      <c r="ET493" s="1244"/>
      <c r="EU493" s="1244"/>
      <c r="EV493" s="1244"/>
      <c r="EW493" s="1244"/>
      <c r="EX493" s="1244"/>
      <c r="EY493" s="1244"/>
      <c r="EZ493" s="1244"/>
      <c r="FA493" s="1244"/>
      <c r="FB493" s="1244"/>
      <c r="FC493" s="1244"/>
      <c r="FD493" s="1244"/>
      <c r="FE493" s="1244"/>
      <c r="FF493" s="1244"/>
      <c r="FG493" s="1244"/>
      <c r="FH493" s="1244"/>
      <c r="FI493" s="1244"/>
      <c r="FJ493" s="1244"/>
      <c r="FK493" s="1244"/>
      <c r="FL493" s="1244"/>
      <c r="FM493" s="1244"/>
      <c r="FN493" s="1244"/>
      <c r="FO493" s="1244"/>
      <c r="FP493" s="1244"/>
      <c r="FQ493" s="1246"/>
      <c r="FR493" s="1246"/>
      <c r="FS493" s="1244"/>
      <c r="FT493" s="1244"/>
      <c r="FU493" s="1244"/>
      <c r="FV493" s="1244"/>
      <c r="FW493" s="1244"/>
      <c r="FX493" s="1244"/>
      <c r="FY493" s="1244"/>
      <c r="FZ493" s="1244"/>
      <c r="GA493" s="1244"/>
      <c r="GB493" s="1244"/>
      <c r="GC493" s="1244"/>
      <c r="GD493" s="1237"/>
      <c r="GE493" s="1237"/>
      <c r="GF493" s="1239"/>
      <c r="GG493" s="1239"/>
      <c r="GH493" s="1247"/>
      <c r="GI493" s="1239"/>
      <c r="GJ493" s="1237"/>
      <c r="GK493" s="1237"/>
      <c r="GL493" s="1239"/>
      <c r="GM493" s="1239"/>
      <c r="GN493" s="1239"/>
      <c r="GO493" s="1239"/>
      <c r="GP493" s="1239"/>
      <c r="GQ493" s="1239"/>
      <c r="GR493" s="1239"/>
      <c r="GS493" s="1239"/>
      <c r="GT493" s="1239"/>
      <c r="GU493" s="1239"/>
      <c r="GV493" s="1239"/>
      <c r="GW493" s="1239"/>
      <c r="GX493" s="1239"/>
      <c r="GY493" s="1239"/>
      <c r="GZ493" s="1239"/>
      <c r="HA493" s="1239"/>
      <c r="HB493" s="1239"/>
      <c r="HC493" s="1239"/>
      <c r="HD493" s="1239"/>
      <c r="HE493" s="1239"/>
      <c r="HF493" s="1239"/>
      <c r="HG493" s="1239"/>
      <c r="HH493" s="1239"/>
      <c r="HI493" s="1239"/>
      <c r="HJ493" s="1239"/>
      <c r="HK493" s="1239"/>
      <c r="HL493" s="1239"/>
      <c r="HM493" s="1239"/>
      <c r="HN493" s="1239"/>
      <c r="HO493" s="1239"/>
      <c r="HP493" s="1239"/>
      <c r="HQ493" s="1239"/>
      <c r="HR493" s="1239"/>
      <c r="HS493" s="1239"/>
      <c r="HT493" s="1239"/>
      <c r="HU493" s="1239"/>
      <c r="HV493" s="1239"/>
      <c r="HW493" s="1239"/>
      <c r="HX493" s="1239"/>
      <c r="HY493" s="1239"/>
      <c r="HZ493" s="1239"/>
      <c r="IA493" s="1239"/>
      <c r="IB493" s="1239"/>
      <c r="IC493" s="1239"/>
      <c r="ID493" s="1237"/>
      <c r="IE493" s="1237"/>
      <c r="IF493" s="1239"/>
      <c r="IG493" s="1239"/>
      <c r="IH493" s="1239"/>
      <c r="II493" s="1239"/>
      <c r="IJ493" s="1239"/>
      <c r="IK493" s="1239"/>
      <c r="IL493" s="1239"/>
      <c r="IM493" s="1239"/>
      <c r="IN493" s="1239"/>
      <c r="IO493" s="1239"/>
      <c r="IP493" s="1239"/>
      <c r="IQ493" s="1239"/>
      <c r="IR493" s="1239"/>
      <c r="IS493" s="1239"/>
      <c r="IT493" s="1239"/>
      <c r="IU493" s="1239"/>
      <c r="IV493" s="1239"/>
      <c r="IW493" s="1239"/>
      <c r="IX493" s="1239"/>
      <c r="IY493" s="1239"/>
      <c r="IZ493" s="1239"/>
      <c r="JA493" s="1239"/>
      <c r="JB493" s="1239"/>
      <c r="JC493" s="1239"/>
      <c r="JD493" s="1239"/>
      <c r="JE493" s="1239"/>
      <c r="JF493" s="1239"/>
      <c r="JG493" s="1239"/>
      <c r="JH493" s="1239"/>
      <c r="JI493" s="1239"/>
      <c r="JJ493" s="1239"/>
      <c r="JK493" s="1248"/>
    </row>
    <row r="494" spans="1:274" ht="18.95" hidden="1" customHeight="1">
      <c r="A494" s="1113"/>
      <c r="B494" s="1114"/>
      <c r="C494" s="1115"/>
      <c r="D494" s="1115"/>
      <c r="E494" s="1116"/>
      <c r="F494" s="1116"/>
      <c r="G494" s="1116"/>
      <c r="H494" s="1115"/>
      <c r="I494" s="1115"/>
      <c r="J494" s="1240"/>
      <c r="K494" s="1241"/>
      <c r="L494" s="1241"/>
      <c r="M494" s="1241"/>
      <c r="N494" s="1242"/>
      <c r="O494" s="1243"/>
      <c r="P494" s="1241"/>
      <c r="Q494" s="1241"/>
      <c r="R494" s="1244"/>
      <c r="S494" s="1244"/>
      <c r="T494" s="1241"/>
      <c r="U494" s="1244"/>
      <c r="V494" s="1241"/>
      <c r="W494" s="1245"/>
      <c r="X494" s="1244"/>
      <c r="Y494" s="1244"/>
      <c r="Z494" s="1244"/>
      <c r="AA494" s="1244"/>
      <c r="AB494" s="1244"/>
      <c r="AC494" s="1244"/>
      <c r="AD494" s="1244"/>
      <c r="AE494" s="1244"/>
      <c r="AF494" s="1244"/>
      <c r="AG494" s="1244"/>
      <c r="AH494" s="1244"/>
      <c r="AI494" s="1244"/>
      <c r="AJ494" s="1244"/>
      <c r="AK494" s="1244"/>
      <c r="AL494" s="1244"/>
      <c r="AM494" s="1244"/>
      <c r="AN494" s="1244"/>
      <c r="AO494" s="1244"/>
      <c r="AP494" s="1244"/>
      <c r="AQ494" s="1244"/>
      <c r="AR494" s="1244"/>
      <c r="AS494" s="1244"/>
      <c r="AT494" s="1244"/>
      <c r="AU494" s="1244"/>
      <c r="AV494" s="1244"/>
      <c r="AW494" s="1244"/>
      <c r="AX494" s="1244"/>
      <c r="AY494" s="1244"/>
      <c r="AZ494" s="1244"/>
      <c r="BA494" s="1244"/>
      <c r="BB494" s="1244"/>
      <c r="BC494" s="1244"/>
      <c r="BD494" s="1244"/>
      <c r="BE494" s="1244"/>
      <c r="BF494" s="1244"/>
      <c r="BG494" s="1244"/>
      <c r="BH494" s="1244"/>
      <c r="BI494" s="1244"/>
      <c r="BJ494" s="1244"/>
      <c r="BK494" s="1244"/>
      <c r="BL494" s="1244"/>
      <c r="BM494" s="1244"/>
      <c r="BN494" s="1244"/>
      <c r="BO494" s="1244"/>
      <c r="BP494" s="1244"/>
      <c r="BQ494" s="1244"/>
      <c r="BR494" s="1244"/>
      <c r="BS494" s="1244"/>
      <c r="BT494" s="1244"/>
      <c r="BU494" s="1244"/>
      <c r="BV494" s="1244"/>
      <c r="BW494" s="1244"/>
      <c r="BX494" s="1244"/>
      <c r="BY494" s="1244"/>
      <c r="BZ494" s="1244"/>
      <c r="CA494" s="1244"/>
      <c r="CB494" s="1244"/>
      <c r="CC494" s="1244"/>
      <c r="CD494" s="1244"/>
      <c r="CE494" s="1244"/>
      <c r="CF494" s="1244"/>
      <c r="CG494" s="1244"/>
      <c r="CH494" s="1244"/>
      <c r="CI494" s="1244"/>
      <c r="CJ494" s="1244"/>
      <c r="CK494" s="1244"/>
      <c r="CL494" s="1244"/>
      <c r="CM494" s="1244"/>
      <c r="CN494" s="1244"/>
      <c r="CO494" s="1244"/>
      <c r="CP494" s="1244"/>
      <c r="CQ494" s="1244"/>
      <c r="CR494" s="1244"/>
      <c r="CS494" s="1244"/>
      <c r="CT494" s="1244"/>
      <c r="CU494" s="1244"/>
      <c r="CV494" s="1244"/>
      <c r="CW494" s="1244"/>
      <c r="CX494" s="1244"/>
      <c r="CY494" s="1244"/>
      <c r="CZ494" s="1244"/>
      <c r="DA494" s="1244"/>
      <c r="DB494" s="1244"/>
      <c r="DC494" s="1244"/>
      <c r="DD494" s="1244"/>
      <c r="DE494" s="1244"/>
      <c r="DF494" s="1244"/>
      <c r="DG494" s="1244"/>
      <c r="DH494" s="1244"/>
      <c r="DI494" s="1244"/>
      <c r="DJ494" s="1244"/>
      <c r="DK494" s="1244"/>
      <c r="DL494" s="1244"/>
      <c r="DM494" s="1244"/>
      <c r="DN494" s="1244"/>
      <c r="DO494" s="1244"/>
      <c r="DP494" s="1244"/>
      <c r="DQ494" s="1244"/>
      <c r="DR494" s="1244"/>
      <c r="DS494" s="1244"/>
      <c r="DT494" s="1244"/>
      <c r="DU494" s="1244"/>
      <c r="DV494" s="1244"/>
      <c r="DW494" s="1244"/>
      <c r="DX494" s="1244"/>
      <c r="DY494" s="1244"/>
      <c r="DZ494" s="1244"/>
      <c r="EA494" s="1244"/>
      <c r="EB494" s="1244"/>
      <c r="EC494" s="1244"/>
      <c r="ED494" s="1244"/>
      <c r="EE494" s="1244"/>
      <c r="EF494" s="1244"/>
      <c r="EG494" s="1244"/>
      <c r="EH494" s="1244"/>
      <c r="EI494" s="1244"/>
      <c r="EJ494" s="1244"/>
      <c r="EK494" s="1244"/>
      <c r="EL494" s="1244"/>
      <c r="EM494" s="1244"/>
      <c r="EN494" s="1244"/>
      <c r="EO494" s="1244"/>
      <c r="EP494" s="1244"/>
      <c r="EQ494" s="1244"/>
      <c r="ER494" s="1244"/>
      <c r="ES494" s="1244"/>
      <c r="ET494" s="1244"/>
      <c r="EU494" s="1244"/>
      <c r="EV494" s="1244"/>
      <c r="EW494" s="1244"/>
      <c r="EX494" s="1244"/>
      <c r="EY494" s="1244"/>
      <c r="EZ494" s="1244"/>
      <c r="FA494" s="1244"/>
      <c r="FB494" s="1244"/>
      <c r="FC494" s="1244"/>
      <c r="FD494" s="1244"/>
      <c r="FE494" s="1244"/>
      <c r="FF494" s="1244"/>
      <c r="FG494" s="1244"/>
      <c r="FH494" s="1244"/>
      <c r="FI494" s="1244"/>
      <c r="FJ494" s="1244"/>
      <c r="FK494" s="1244"/>
      <c r="FL494" s="1244"/>
      <c r="FM494" s="1244"/>
      <c r="FN494" s="1244"/>
      <c r="FO494" s="1244"/>
      <c r="FP494" s="1244"/>
      <c r="FQ494" s="1246"/>
      <c r="FR494" s="1246"/>
      <c r="FS494" s="1244"/>
      <c r="FT494" s="1244"/>
      <c r="FU494" s="1244"/>
      <c r="FV494" s="1244"/>
      <c r="FW494" s="1244"/>
      <c r="FX494" s="1244"/>
      <c r="FY494" s="1244"/>
      <c r="FZ494" s="1244"/>
      <c r="GA494" s="1244"/>
      <c r="GB494" s="1244"/>
      <c r="GC494" s="1244"/>
      <c r="GD494" s="1237"/>
      <c r="GE494" s="1237"/>
      <c r="GF494" s="1239"/>
      <c r="GG494" s="1239"/>
      <c r="GH494" s="1247"/>
      <c r="GI494" s="1239"/>
      <c r="GJ494" s="1237"/>
      <c r="GK494" s="1237"/>
      <c r="GL494" s="1239"/>
      <c r="GM494" s="1239"/>
      <c r="GN494" s="1239"/>
      <c r="GO494" s="1239"/>
      <c r="GP494" s="1239"/>
      <c r="GQ494" s="1239"/>
      <c r="GR494" s="1239"/>
      <c r="GS494" s="1239"/>
      <c r="GT494" s="1239"/>
      <c r="GU494" s="1239"/>
      <c r="GV494" s="1239"/>
      <c r="GW494" s="1239"/>
      <c r="GX494" s="1239"/>
      <c r="GY494" s="1239"/>
      <c r="GZ494" s="1239"/>
      <c r="HA494" s="1239"/>
      <c r="HB494" s="1239"/>
      <c r="HC494" s="1239"/>
      <c r="HD494" s="1239"/>
      <c r="HE494" s="1239"/>
      <c r="HF494" s="1239"/>
      <c r="HG494" s="1239"/>
      <c r="HH494" s="1239"/>
      <c r="HI494" s="1239"/>
      <c r="HJ494" s="1239"/>
      <c r="HK494" s="1239"/>
      <c r="HL494" s="1239"/>
      <c r="HM494" s="1239"/>
      <c r="HN494" s="1239"/>
      <c r="HO494" s="1239"/>
      <c r="HP494" s="1239"/>
      <c r="HQ494" s="1239"/>
      <c r="HR494" s="1239"/>
      <c r="HS494" s="1239"/>
      <c r="HT494" s="1239"/>
      <c r="HU494" s="1239"/>
      <c r="HV494" s="1239"/>
      <c r="HW494" s="1239"/>
      <c r="HX494" s="1239"/>
      <c r="HY494" s="1239"/>
      <c r="HZ494" s="1239"/>
      <c r="IA494" s="1239"/>
      <c r="IB494" s="1239"/>
      <c r="IC494" s="1239"/>
      <c r="ID494" s="1237"/>
      <c r="IE494" s="1237"/>
      <c r="IF494" s="1239"/>
      <c r="IG494" s="1239"/>
      <c r="IH494" s="1239"/>
      <c r="II494" s="1239"/>
      <c r="IJ494" s="1239"/>
      <c r="IK494" s="1239"/>
      <c r="IL494" s="1239"/>
      <c r="IM494" s="1239"/>
      <c r="IN494" s="1239"/>
      <c r="IO494" s="1239"/>
      <c r="IP494" s="1239"/>
      <c r="IQ494" s="1239"/>
      <c r="IR494" s="1239"/>
      <c r="IS494" s="1239"/>
      <c r="IT494" s="1239"/>
      <c r="IU494" s="1239"/>
      <c r="IV494" s="1239"/>
      <c r="IW494" s="1239"/>
      <c r="IX494" s="1239"/>
      <c r="IY494" s="1239"/>
      <c r="IZ494" s="1239"/>
      <c r="JA494" s="1239"/>
      <c r="JB494" s="1239"/>
      <c r="JC494" s="1239"/>
      <c r="JD494" s="1239"/>
      <c r="JE494" s="1239"/>
      <c r="JF494" s="1239"/>
      <c r="JG494" s="1239"/>
      <c r="JH494" s="1239"/>
      <c r="JI494" s="1239"/>
      <c r="JJ494" s="1239"/>
      <c r="JK494" s="1248"/>
    </row>
    <row r="495" spans="1:274" ht="18.95" hidden="1" customHeight="1">
      <c r="A495" s="1113"/>
      <c r="B495" s="1114"/>
      <c r="C495" s="1115"/>
      <c r="D495" s="1115"/>
      <c r="E495" s="1116"/>
      <c r="F495" s="1116"/>
      <c r="G495" s="1116"/>
      <c r="H495" s="1115"/>
      <c r="I495" s="1115"/>
      <c r="J495" s="1240"/>
      <c r="K495" s="1241"/>
      <c r="L495" s="1241"/>
      <c r="M495" s="1241"/>
      <c r="N495" s="1242"/>
      <c r="O495" s="1243"/>
      <c r="P495" s="1241"/>
      <c r="Q495" s="1241"/>
      <c r="R495" s="1244"/>
      <c r="S495" s="1244"/>
      <c r="T495" s="1241"/>
      <c r="U495" s="1244"/>
      <c r="V495" s="1241"/>
      <c r="W495" s="1245"/>
      <c r="X495" s="1244"/>
      <c r="Y495" s="1244"/>
      <c r="Z495" s="1244"/>
      <c r="AA495" s="1244"/>
      <c r="AB495" s="1244"/>
      <c r="AC495" s="1244"/>
      <c r="AD495" s="1244"/>
      <c r="AE495" s="1244"/>
      <c r="AF495" s="1244"/>
      <c r="AG495" s="1244"/>
      <c r="AH495" s="1244"/>
      <c r="AI495" s="1244"/>
      <c r="AJ495" s="1244"/>
      <c r="AK495" s="1244"/>
      <c r="AL495" s="1244"/>
      <c r="AM495" s="1244"/>
      <c r="AN495" s="1244"/>
      <c r="AO495" s="1244"/>
      <c r="AP495" s="1244"/>
      <c r="AQ495" s="1244"/>
      <c r="AR495" s="1244"/>
      <c r="AS495" s="1244"/>
      <c r="AT495" s="1244"/>
      <c r="AU495" s="1244"/>
      <c r="AV495" s="1244"/>
      <c r="AW495" s="1244"/>
      <c r="AX495" s="1244"/>
      <c r="AY495" s="1244"/>
      <c r="AZ495" s="1244"/>
      <c r="BA495" s="1244"/>
      <c r="BB495" s="1244"/>
      <c r="BC495" s="1244"/>
      <c r="BD495" s="1244"/>
      <c r="BE495" s="1244"/>
      <c r="BF495" s="1244"/>
      <c r="BG495" s="1244"/>
      <c r="BH495" s="1244"/>
      <c r="BI495" s="1244"/>
      <c r="BJ495" s="1244"/>
      <c r="BK495" s="1244"/>
      <c r="BL495" s="1244"/>
      <c r="BM495" s="1244"/>
      <c r="BN495" s="1244"/>
      <c r="BO495" s="1244"/>
      <c r="BP495" s="1244"/>
      <c r="BQ495" s="1244"/>
      <c r="BR495" s="1244"/>
      <c r="BS495" s="1244"/>
      <c r="BT495" s="1244"/>
      <c r="BU495" s="1244"/>
      <c r="BV495" s="1244"/>
      <c r="BW495" s="1244"/>
      <c r="BX495" s="1244"/>
      <c r="BY495" s="1244"/>
      <c r="BZ495" s="1244"/>
      <c r="CA495" s="1244"/>
      <c r="CB495" s="1244"/>
      <c r="CC495" s="1244"/>
      <c r="CD495" s="1244"/>
      <c r="CE495" s="1244"/>
      <c r="CF495" s="1244"/>
      <c r="CG495" s="1244"/>
      <c r="CH495" s="1244"/>
      <c r="CI495" s="1244"/>
      <c r="CJ495" s="1244"/>
      <c r="CK495" s="1244"/>
      <c r="CL495" s="1244"/>
      <c r="CM495" s="1244"/>
      <c r="CN495" s="1244"/>
      <c r="CO495" s="1244"/>
      <c r="CP495" s="1244"/>
      <c r="CQ495" s="1244"/>
      <c r="CR495" s="1244"/>
      <c r="CS495" s="1244"/>
      <c r="CT495" s="1244"/>
      <c r="CU495" s="1244"/>
      <c r="CV495" s="1244"/>
      <c r="CW495" s="1244"/>
      <c r="CX495" s="1244"/>
      <c r="CY495" s="1244"/>
      <c r="CZ495" s="1244"/>
      <c r="DA495" s="1244"/>
      <c r="DB495" s="1244"/>
      <c r="DC495" s="1244"/>
      <c r="DD495" s="1244"/>
      <c r="DE495" s="1244"/>
      <c r="DF495" s="1244"/>
      <c r="DG495" s="1244"/>
      <c r="DH495" s="1244"/>
      <c r="DI495" s="1244"/>
      <c r="DJ495" s="1244"/>
      <c r="DK495" s="1244"/>
      <c r="DL495" s="1244"/>
      <c r="DM495" s="1244"/>
      <c r="DN495" s="1244"/>
      <c r="DO495" s="1244"/>
      <c r="DP495" s="1244"/>
      <c r="DQ495" s="1244"/>
      <c r="DR495" s="1244"/>
      <c r="DS495" s="1244"/>
      <c r="DT495" s="1244"/>
      <c r="DU495" s="1244"/>
      <c r="DV495" s="1244"/>
      <c r="DW495" s="1244"/>
      <c r="DX495" s="1244"/>
      <c r="DY495" s="1244"/>
      <c r="DZ495" s="1244"/>
      <c r="EA495" s="1244"/>
      <c r="EB495" s="1244"/>
      <c r="EC495" s="1244"/>
      <c r="ED495" s="1244"/>
      <c r="EE495" s="1244"/>
      <c r="EF495" s="1244"/>
      <c r="EG495" s="1244"/>
      <c r="EH495" s="1244"/>
      <c r="EI495" s="1244"/>
      <c r="EJ495" s="1244"/>
      <c r="EK495" s="1244"/>
      <c r="EL495" s="1244"/>
      <c r="EM495" s="1244"/>
      <c r="EN495" s="1244"/>
      <c r="EO495" s="1244"/>
      <c r="EP495" s="1244"/>
      <c r="EQ495" s="1244"/>
      <c r="ER495" s="1244"/>
      <c r="ES495" s="1244"/>
      <c r="ET495" s="1244"/>
      <c r="EU495" s="1244"/>
      <c r="EV495" s="1244"/>
      <c r="EW495" s="1244"/>
      <c r="EX495" s="1244"/>
      <c r="EY495" s="1244"/>
      <c r="EZ495" s="1244"/>
      <c r="FA495" s="1244"/>
      <c r="FB495" s="1244"/>
      <c r="FC495" s="1244"/>
      <c r="FD495" s="1244"/>
      <c r="FE495" s="1244"/>
      <c r="FF495" s="1244"/>
      <c r="FG495" s="1244"/>
      <c r="FH495" s="1244"/>
      <c r="FI495" s="1244"/>
      <c r="FJ495" s="1244"/>
      <c r="FK495" s="1244"/>
      <c r="FL495" s="1244"/>
      <c r="FM495" s="1244"/>
      <c r="FN495" s="1244"/>
      <c r="FO495" s="1244"/>
      <c r="FP495" s="1244"/>
      <c r="FQ495" s="1246"/>
      <c r="FR495" s="1246"/>
      <c r="FS495" s="1244"/>
      <c r="FT495" s="1244"/>
      <c r="FU495" s="1244"/>
      <c r="FV495" s="1244"/>
      <c r="FW495" s="1244"/>
      <c r="FX495" s="1244"/>
      <c r="FY495" s="1244"/>
      <c r="FZ495" s="1244"/>
      <c r="GA495" s="1244"/>
      <c r="GB495" s="1244"/>
      <c r="GC495" s="1244"/>
      <c r="GD495" s="1237"/>
      <c r="GE495" s="1237"/>
      <c r="GF495" s="1239"/>
      <c r="GG495" s="1239"/>
      <c r="GH495" s="1247"/>
      <c r="GI495" s="1239"/>
      <c r="GJ495" s="1237"/>
      <c r="GK495" s="1237"/>
      <c r="GL495" s="1239"/>
      <c r="GM495" s="1239"/>
      <c r="GN495" s="1239"/>
      <c r="GO495" s="1239"/>
      <c r="GP495" s="1239"/>
      <c r="GQ495" s="1239"/>
      <c r="GR495" s="1239"/>
      <c r="GS495" s="1239"/>
      <c r="GT495" s="1239"/>
      <c r="GU495" s="1239"/>
      <c r="GV495" s="1239"/>
      <c r="GW495" s="1239"/>
      <c r="GX495" s="1239"/>
      <c r="GY495" s="1239"/>
      <c r="GZ495" s="1239"/>
      <c r="HA495" s="1239"/>
      <c r="HB495" s="1239"/>
      <c r="HC495" s="1239"/>
      <c r="HD495" s="1239"/>
      <c r="HE495" s="1239"/>
      <c r="HF495" s="1239"/>
      <c r="HG495" s="1239"/>
      <c r="HH495" s="1239"/>
      <c r="HI495" s="1239"/>
      <c r="HJ495" s="1239"/>
      <c r="HK495" s="1239"/>
      <c r="HL495" s="1239"/>
      <c r="HM495" s="1239"/>
      <c r="HN495" s="1239"/>
      <c r="HO495" s="1239"/>
      <c r="HP495" s="1239"/>
      <c r="HQ495" s="1239"/>
      <c r="HR495" s="1239"/>
      <c r="HS495" s="1239"/>
      <c r="HT495" s="1239"/>
      <c r="HU495" s="1239"/>
      <c r="HV495" s="1239"/>
      <c r="HW495" s="1239"/>
      <c r="HX495" s="1239"/>
      <c r="HY495" s="1239"/>
      <c r="HZ495" s="1239"/>
      <c r="IA495" s="1239"/>
      <c r="IB495" s="1239"/>
      <c r="IC495" s="1239"/>
      <c r="ID495" s="1237"/>
      <c r="IE495" s="1237"/>
      <c r="IF495" s="1239"/>
      <c r="IG495" s="1239"/>
      <c r="IH495" s="1239"/>
      <c r="II495" s="1239"/>
      <c r="IJ495" s="1239"/>
      <c r="IK495" s="1239"/>
      <c r="IL495" s="1239"/>
      <c r="IM495" s="1239"/>
      <c r="IN495" s="1239"/>
      <c r="IO495" s="1239"/>
      <c r="IP495" s="1239"/>
      <c r="IQ495" s="1239"/>
      <c r="IR495" s="1239"/>
      <c r="IS495" s="1239"/>
      <c r="IT495" s="1239"/>
      <c r="IU495" s="1239"/>
      <c r="IV495" s="1239"/>
      <c r="IW495" s="1239"/>
      <c r="IX495" s="1239"/>
      <c r="IY495" s="1239"/>
      <c r="IZ495" s="1239"/>
      <c r="JA495" s="1239"/>
      <c r="JB495" s="1239"/>
      <c r="JC495" s="1239"/>
      <c r="JD495" s="1239"/>
      <c r="JE495" s="1239"/>
      <c r="JF495" s="1239"/>
      <c r="JG495" s="1239"/>
      <c r="JH495" s="1239"/>
      <c r="JI495" s="1239"/>
      <c r="JJ495" s="1239"/>
      <c r="JK495" s="1248"/>
    </row>
    <row r="496" spans="1:274" ht="18.95" hidden="1" customHeight="1">
      <c r="A496" s="1113"/>
      <c r="B496" s="1114"/>
      <c r="C496" s="1115"/>
      <c r="D496" s="1115"/>
      <c r="E496" s="1116"/>
      <c r="F496" s="1116"/>
      <c r="G496" s="1116"/>
      <c r="H496" s="1115"/>
      <c r="I496" s="1115"/>
      <c r="J496" s="1240"/>
      <c r="K496" s="1241"/>
      <c r="L496" s="1241"/>
      <c r="M496" s="1241"/>
      <c r="N496" s="1242"/>
      <c r="O496" s="1243"/>
      <c r="P496" s="1241"/>
      <c r="Q496" s="1241"/>
      <c r="R496" s="1244"/>
      <c r="S496" s="1244"/>
      <c r="T496" s="1241"/>
      <c r="U496" s="1244"/>
      <c r="V496" s="1241"/>
      <c r="W496" s="1245"/>
      <c r="X496" s="1244"/>
      <c r="Y496" s="1244"/>
      <c r="Z496" s="1244"/>
      <c r="AA496" s="1244"/>
      <c r="AB496" s="1244"/>
      <c r="AC496" s="1244"/>
      <c r="AD496" s="1244"/>
      <c r="AE496" s="1244"/>
      <c r="AF496" s="1244"/>
      <c r="AG496" s="1244"/>
      <c r="AH496" s="1244"/>
      <c r="AI496" s="1244"/>
      <c r="AJ496" s="1244"/>
      <c r="AK496" s="1244"/>
      <c r="AL496" s="1244"/>
      <c r="AM496" s="1244"/>
      <c r="AN496" s="1244"/>
      <c r="AO496" s="1244"/>
      <c r="AP496" s="1244"/>
      <c r="AQ496" s="1244"/>
      <c r="AR496" s="1244"/>
      <c r="AS496" s="1244"/>
      <c r="AT496" s="1244"/>
      <c r="AU496" s="1244"/>
      <c r="AV496" s="1244"/>
      <c r="AW496" s="1244"/>
      <c r="AX496" s="1244"/>
      <c r="AY496" s="1244"/>
      <c r="AZ496" s="1244"/>
      <c r="BA496" s="1244"/>
      <c r="BB496" s="1244"/>
      <c r="BC496" s="1244"/>
      <c r="BD496" s="1244"/>
      <c r="BE496" s="1244"/>
      <c r="BF496" s="1244"/>
      <c r="BG496" s="1244"/>
      <c r="BH496" s="1244"/>
      <c r="BI496" s="1244"/>
      <c r="BJ496" s="1244"/>
      <c r="BK496" s="1244"/>
      <c r="BL496" s="1244"/>
      <c r="BM496" s="1244"/>
      <c r="BN496" s="1244"/>
      <c r="BO496" s="1244"/>
      <c r="BP496" s="1244"/>
      <c r="BQ496" s="1244"/>
      <c r="BR496" s="1244"/>
      <c r="BS496" s="1244"/>
      <c r="BT496" s="1244"/>
      <c r="BU496" s="1244"/>
      <c r="BV496" s="1244"/>
      <c r="BW496" s="1244"/>
      <c r="BX496" s="1244"/>
      <c r="BY496" s="1244"/>
      <c r="BZ496" s="1244"/>
      <c r="CA496" s="1244"/>
      <c r="CB496" s="1244"/>
      <c r="CC496" s="1244"/>
      <c r="CD496" s="1244"/>
      <c r="CE496" s="1244"/>
      <c r="CF496" s="1244"/>
      <c r="CG496" s="1244"/>
      <c r="CH496" s="1244"/>
      <c r="CI496" s="1244"/>
      <c r="CJ496" s="1244"/>
      <c r="CK496" s="1244"/>
      <c r="CL496" s="1244"/>
      <c r="CM496" s="1244"/>
      <c r="CN496" s="1244"/>
      <c r="CO496" s="1244"/>
      <c r="CP496" s="1244"/>
      <c r="CQ496" s="1244"/>
      <c r="CR496" s="1244"/>
      <c r="CS496" s="1244"/>
      <c r="CT496" s="1244"/>
      <c r="CU496" s="1244"/>
      <c r="CV496" s="1244"/>
      <c r="CW496" s="1244"/>
      <c r="CX496" s="1244"/>
      <c r="CY496" s="1244"/>
      <c r="CZ496" s="1244"/>
      <c r="DA496" s="1244"/>
      <c r="DB496" s="1244"/>
      <c r="DC496" s="1244"/>
      <c r="DD496" s="1244"/>
      <c r="DE496" s="1244"/>
      <c r="DF496" s="1244"/>
      <c r="DG496" s="1244"/>
      <c r="DH496" s="1244"/>
      <c r="DI496" s="1244"/>
      <c r="DJ496" s="1244"/>
      <c r="DK496" s="1244"/>
      <c r="DL496" s="1244"/>
      <c r="DM496" s="1244"/>
      <c r="DN496" s="1244"/>
      <c r="DO496" s="1244"/>
      <c r="DP496" s="1244"/>
      <c r="DQ496" s="1244"/>
      <c r="DR496" s="1244"/>
      <c r="DS496" s="1244"/>
      <c r="DT496" s="1244"/>
      <c r="DU496" s="1244"/>
      <c r="DV496" s="1244"/>
      <c r="DW496" s="1244"/>
      <c r="DX496" s="1244"/>
      <c r="DY496" s="1244"/>
      <c r="DZ496" s="1244"/>
      <c r="EA496" s="1244"/>
      <c r="EB496" s="1244"/>
      <c r="EC496" s="1244"/>
      <c r="ED496" s="1244"/>
      <c r="EE496" s="1244"/>
      <c r="EF496" s="1244"/>
      <c r="EG496" s="1244"/>
      <c r="EH496" s="1244"/>
      <c r="EI496" s="1244"/>
      <c r="EJ496" s="1244"/>
      <c r="EK496" s="1244"/>
      <c r="EL496" s="1244"/>
      <c r="EM496" s="1244"/>
      <c r="EN496" s="1244"/>
      <c r="EO496" s="1244"/>
      <c r="EP496" s="1244"/>
      <c r="EQ496" s="1244"/>
      <c r="ER496" s="1244"/>
      <c r="ES496" s="1244"/>
      <c r="ET496" s="1244"/>
      <c r="EU496" s="1244"/>
      <c r="EV496" s="1244"/>
      <c r="EW496" s="1244"/>
      <c r="EX496" s="1244"/>
      <c r="EY496" s="1244"/>
      <c r="EZ496" s="1244"/>
      <c r="FA496" s="1244"/>
      <c r="FB496" s="1244"/>
      <c r="FC496" s="1244"/>
      <c r="FD496" s="1244"/>
      <c r="FE496" s="1244"/>
      <c r="FF496" s="1244"/>
      <c r="FG496" s="1244"/>
      <c r="FH496" s="1244"/>
      <c r="FI496" s="1244"/>
      <c r="FJ496" s="1244"/>
      <c r="FK496" s="1244"/>
      <c r="FL496" s="1244"/>
      <c r="FM496" s="1244"/>
      <c r="FN496" s="1244"/>
      <c r="FO496" s="1244"/>
      <c r="FP496" s="1244"/>
      <c r="FQ496" s="1246"/>
      <c r="FR496" s="1246"/>
      <c r="FS496" s="1244"/>
      <c r="FT496" s="1244"/>
      <c r="FU496" s="1244"/>
      <c r="FV496" s="1244"/>
      <c r="FW496" s="1244"/>
      <c r="FX496" s="1244"/>
      <c r="FY496" s="1244"/>
      <c r="FZ496" s="1244"/>
      <c r="GA496" s="1244"/>
      <c r="GB496" s="1244"/>
      <c r="GC496" s="1244"/>
      <c r="GD496" s="1237"/>
      <c r="GE496" s="1237"/>
      <c r="GF496" s="1239"/>
      <c r="GG496" s="1239"/>
      <c r="GH496" s="1247"/>
      <c r="GI496" s="1239"/>
      <c r="GJ496" s="1237"/>
      <c r="GK496" s="1237"/>
      <c r="GL496" s="1239"/>
      <c r="GM496" s="1239"/>
      <c r="GN496" s="1239"/>
      <c r="GO496" s="1239"/>
      <c r="GP496" s="1239"/>
      <c r="GQ496" s="1239"/>
      <c r="GR496" s="1239"/>
      <c r="GS496" s="1239"/>
      <c r="GT496" s="1239"/>
      <c r="GU496" s="1239"/>
      <c r="GV496" s="1239"/>
      <c r="GW496" s="1239"/>
      <c r="GX496" s="1239"/>
      <c r="GY496" s="1239"/>
      <c r="GZ496" s="1239"/>
      <c r="HA496" s="1239"/>
      <c r="HB496" s="1239"/>
      <c r="HC496" s="1239"/>
      <c r="HD496" s="1239"/>
      <c r="HE496" s="1239"/>
      <c r="HF496" s="1239"/>
      <c r="HG496" s="1239"/>
      <c r="HH496" s="1239"/>
      <c r="HI496" s="1239"/>
      <c r="HJ496" s="1239"/>
      <c r="HK496" s="1239"/>
      <c r="HL496" s="1239"/>
      <c r="HM496" s="1239"/>
      <c r="HN496" s="1239"/>
      <c r="HO496" s="1239"/>
      <c r="HP496" s="1239"/>
      <c r="HQ496" s="1239"/>
      <c r="HR496" s="1239"/>
      <c r="HS496" s="1239"/>
      <c r="HT496" s="1239"/>
      <c r="HU496" s="1239"/>
      <c r="HV496" s="1239"/>
      <c r="HW496" s="1239"/>
      <c r="HX496" s="1239"/>
      <c r="HY496" s="1239"/>
      <c r="HZ496" s="1239"/>
      <c r="IA496" s="1239"/>
      <c r="IB496" s="1239"/>
      <c r="IC496" s="1239"/>
      <c r="ID496" s="1237"/>
      <c r="IE496" s="1237"/>
      <c r="IF496" s="1239"/>
      <c r="IG496" s="1239"/>
      <c r="IH496" s="1239"/>
      <c r="II496" s="1239"/>
      <c r="IJ496" s="1239"/>
      <c r="IK496" s="1239"/>
      <c r="IL496" s="1239"/>
      <c r="IM496" s="1239"/>
      <c r="IN496" s="1239"/>
      <c r="IO496" s="1239"/>
      <c r="IP496" s="1239"/>
      <c r="IQ496" s="1239"/>
      <c r="IR496" s="1239"/>
      <c r="IS496" s="1239"/>
      <c r="IT496" s="1239"/>
      <c r="IU496" s="1239"/>
      <c r="IV496" s="1239"/>
      <c r="IW496" s="1239"/>
      <c r="IX496" s="1239"/>
      <c r="IY496" s="1239"/>
      <c r="IZ496" s="1239"/>
      <c r="JA496" s="1239"/>
      <c r="JB496" s="1239"/>
      <c r="JC496" s="1239"/>
      <c r="JD496" s="1239"/>
      <c r="JE496" s="1239"/>
      <c r="JF496" s="1239"/>
      <c r="JG496" s="1239"/>
      <c r="JH496" s="1239"/>
      <c r="JI496" s="1239"/>
      <c r="JJ496" s="1239"/>
      <c r="JK496" s="1248"/>
    </row>
    <row r="497" spans="1:271" ht="18.95" hidden="1" customHeight="1">
      <c r="A497" s="1113"/>
      <c r="B497" s="1114"/>
      <c r="C497" s="1115"/>
      <c r="D497" s="1115"/>
      <c r="E497" s="1116"/>
      <c r="F497" s="1116"/>
      <c r="G497" s="1116"/>
      <c r="H497" s="1115"/>
      <c r="I497" s="1115"/>
      <c r="J497" s="1240"/>
      <c r="K497" s="1241"/>
      <c r="L497" s="1241"/>
      <c r="M497" s="1241"/>
      <c r="N497" s="1242"/>
      <c r="O497" s="1243"/>
      <c r="P497" s="1241"/>
      <c r="Q497" s="1241"/>
      <c r="R497" s="1244"/>
      <c r="S497" s="1244"/>
      <c r="T497" s="1241"/>
      <c r="U497" s="1244"/>
      <c r="V497" s="1241"/>
      <c r="W497" s="1245"/>
      <c r="X497" s="1244"/>
      <c r="Y497" s="1244"/>
      <c r="Z497" s="1244"/>
      <c r="AA497" s="1244"/>
      <c r="AB497" s="1244"/>
      <c r="AC497" s="1244"/>
      <c r="AD497" s="1244"/>
      <c r="AE497" s="1244"/>
      <c r="AF497" s="1244"/>
      <c r="AG497" s="1244"/>
      <c r="AH497" s="1244"/>
      <c r="AI497" s="1244"/>
      <c r="AJ497" s="1244"/>
      <c r="AK497" s="1244"/>
      <c r="AL497" s="1244"/>
      <c r="AM497" s="1244"/>
      <c r="AN497" s="1244"/>
      <c r="AO497" s="1244"/>
      <c r="AP497" s="1244"/>
      <c r="AQ497" s="1244"/>
      <c r="AR497" s="1244"/>
      <c r="AS497" s="1244"/>
      <c r="AT497" s="1244"/>
      <c r="AU497" s="1244"/>
      <c r="AV497" s="1244"/>
      <c r="AW497" s="1244"/>
      <c r="AX497" s="1244"/>
      <c r="AY497" s="1244"/>
      <c r="AZ497" s="1244"/>
      <c r="BA497" s="1244"/>
      <c r="BB497" s="1244"/>
      <c r="BC497" s="1244"/>
      <c r="BD497" s="1244"/>
      <c r="BE497" s="1244"/>
      <c r="BF497" s="1244"/>
      <c r="BG497" s="1244"/>
      <c r="BH497" s="1244"/>
      <c r="BI497" s="1244"/>
      <c r="BJ497" s="1244"/>
      <c r="BK497" s="1244"/>
      <c r="BL497" s="1244"/>
      <c r="BM497" s="1244"/>
      <c r="BN497" s="1244"/>
      <c r="BO497" s="1244"/>
      <c r="BP497" s="1244"/>
      <c r="BQ497" s="1244"/>
      <c r="BR497" s="1244"/>
      <c r="BS497" s="1244"/>
      <c r="BT497" s="1244"/>
      <c r="BU497" s="1244"/>
      <c r="BV497" s="1244"/>
      <c r="BW497" s="1244"/>
      <c r="BX497" s="1244"/>
      <c r="BY497" s="1244"/>
      <c r="BZ497" s="1244"/>
      <c r="CA497" s="1244"/>
      <c r="CB497" s="1244"/>
      <c r="CC497" s="1244"/>
      <c r="CD497" s="1244"/>
      <c r="CE497" s="1244"/>
      <c r="CF497" s="1244"/>
      <c r="CG497" s="1244"/>
      <c r="CH497" s="1244"/>
      <c r="CI497" s="1244"/>
      <c r="CJ497" s="1244"/>
      <c r="CK497" s="1244"/>
      <c r="CL497" s="1244"/>
      <c r="CM497" s="1244"/>
      <c r="CN497" s="1244"/>
      <c r="CO497" s="1244"/>
      <c r="CP497" s="1244"/>
      <c r="CQ497" s="1244"/>
      <c r="CR497" s="1244"/>
      <c r="CS497" s="1244"/>
      <c r="CT497" s="1244"/>
      <c r="CU497" s="1244"/>
      <c r="CV497" s="1244"/>
      <c r="CW497" s="1244"/>
      <c r="CX497" s="1244"/>
      <c r="CY497" s="1244"/>
      <c r="CZ497" s="1244"/>
      <c r="DA497" s="1244"/>
      <c r="DB497" s="1244"/>
      <c r="DC497" s="1244"/>
      <c r="DD497" s="1244"/>
      <c r="DE497" s="1244"/>
      <c r="DF497" s="1244"/>
      <c r="DG497" s="1244"/>
      <c r="DH497" s="1244"/>
      <c r="DI497" s="1244"/>
      <c r="DJ497" s="1244"/>
      <c r="DK497" s="1244"/>
      <c r="DL497" s="1244"/>
      <c r="DM497" s="1244"/>
      <c r="DN497" s="1244"/>
      <c r="DO497" s="1244"/>
      <c r="DP497" s="1244"/>
      <c r="DQ497" s="1244"/>
      <c r="DR497" s="1244"/>
      <c r="DS497" s="1244"/>
      <c r="DT497" s="1244"/>
      <c r="DU497" s="1244"/>
      <c r="DV497" s="1244"/>
      <c r="DW497" s="1244"/>
      <c r="DX497" s="1244"/>
      <c r="DY497" s="1244"/>
      <c r="DZ497" s="1244"/>
      <c r="EA497" s="1244"/>
      <c r="EB497" s="1244"/>
      <c r="EC497" s="1244"/>
      <c r="ED497" s="1244"/>
      <c r="EE497" s="1244"/>
      <c r="EF497" s="1244"/>
      <c r="EG497" s="1244"/>
      <c r="EH497" s="1244"/>
      <c r="EI497" s="1244"/>
      <c r="EJ497" s="1244"/>
      <c r="EK497" s="1244"/>
      <c r="EL497" s="1244"/>
      <c r="EM497" s="1244"/>
      <c r="EN497" s="1244"/>
      <c r="EO497" s="1244"/>
      <c r="EP497" s="1244"/>
      <c r="EQ497" s="1244"/>
      <c r="ER497" s="1244"/>
      <c r="ES497" s="1244"/>
      <c r="ET497" s="1244"/>
      <c r="EU497" s="1244"/>
      <c r="EV497" s="1244"/>
      <c r="EW497" s="1244"/>
      <c r="EX497" s="1244"/>
      <c r="EY497" s="1244"/>
      <c r="EZ497" s="1244"/>
      <c r="FA497" s="1244"/>
      <c r="FB497" s="1244"/>
      <c r="FC497" s="1244"/>
      <c r="FD497" s="1244"/>
      <c r="FE497" s="1244"/>
      <c r="FF497" s="1244"/>
      <c r="FG497" s="1244"/>
      <c r="FH497" s="1244"/>
      <c r="FI497" s="1244"/>
      <c r="FJ497" s="1244"/>
      <c r="FK497" s="1244"/>
      <c r="FL497" s="1244"/>
      <c r="FM497" s="1244"/>
      <c r="FN497" s="1244"/>
      <c r="FO497" s="1244"/>
      <c r="FP497" s="1244"/>
      <c r="FQ497" s="1246"/>
      <c r="FR497" s="1246"/>
      <c r="FS497" s="1244"/>
      <c r="FT497" s="1244"/>
      <c r="FU497" s="1244"/>
      <c r="FV497" s="1244"/>
      <c r="FW497" s="1244"/>
      <c r="FX497" s="1244"/>
      <c r="FY497" s="1244"/>
      <c r="FZ497" s="1244"/>
      <c r="GA497" s="1244"/>
      <c r="GB497" s="1244"/>
      <c r="GC497" s="1244"/>
      <c r="GD497" s="1237"/>
      <c r="GE497" s="1237"/>
      <c r="GF497" s="1239"/>
      <c r="GG497" s="1239"/>
      <c r="GH497" s="1247"/>
      <c r="GI497" s="1239"/>
      <c r="GJ497" s="1237"/>
      <c r="GK497" s="1237"/>
      <c r="GL497" s="1239"/>
      <c r="GM497" s="1239"/>
      <c r="GN497" s="1239"/>
      <c r="GO497" s="1239"/>
      <c r="GP497" s="1239"/>
      <c r="GQ497" s="1239"/>
      <c r="GR497" s="1239"/>
      <c r="GS497" s="1239"/>
      <c r="GT497" s="1239"/>
      <c r="GU497" s="1239"/>
      <c r="GV497" s="1239"/>
      <c r="GW497" s="1239"/>
      <c r="GX497" s="1239"/>
      <c r="GY497" s="1239"/>
      <c r="GZ497" s="1239"/>
      <c r="HA497" s="1239"/>
      <c r="HB497" s="1239"/>
      <c r="HC497" s="1239"/>
      <c r="HD497" s="1239"/>
      <c r="HE497" s="1239"/>
      <c r="HF497" s="1239"/>
      <c r="HG497" s="1239"/>
      <c r="HH497" s="1239"/>
      <c r="HI497" s="1239"/>
      <c r="HJ497" s="1239"/>
      <c r="HK497" s="1239"/>
      <c r="HL497" s="1239"/>
      <c r="HM497" s="1239"/>
      <c r="HN497" s="1239"/>
      <c r="HO497" s="1239"/>
      <c r="HP497" s="1239"/>
      <c r="HQ497" s="1239"/>
      <c r="HR497" s="1239"/>
      <c r="HS497" s="1239"/>
      <c r="HT497" s="1239"/>
      <c r="HU497" s="1239"/>
      <c r="HV497" s="1239"/>
      <c r="HW497" s="1239"/>
      <c r="HX497" s="1239"/>
      <c r="HY497" s="1239"/>
      <c r="HZ497" s="1239"/>
      <c r="IA497" s="1239"/>
      <c r="IB497" s="1239"/>
      <c r="IC497" s="1239"/>
      <c r="ID497" s="1237"/>
      <c r="IE497" s="1237"/>
      <c r="IF497" s="1239"/>
      <c r="IG497" s="1239"/>
      <c r="IH497" s="1239"/>
      <c r="II497" s="1239"/>
      <c r="IJ497" s="1239"/>
      <c r="IK497" s="1239"/>
      <c r="IL497" s="1239"/>
      <c r="IM497" s="1239"/>
      <c r="IN497" s="1239"/>
      <c r="IO497" s="1239"/>
      <c r="IP497" s="1239"/>
      <c r="IQ497" s="1239"/>
      <c r="IR497" s="1239"/>
      <c r="IS497" s="1239"/>
      <c r="IT497" s="1239"/>
      <c r="IU497" s="1239"/>
      <c r="IV497" s="1239"/>
      <c r="IW497" s="1239"/>
      <c r="IX497" s="1239"/>
      <c r="IY497" s="1239"/>
      <c r="IZ497" s="1239"/>
      <c r="JA497" s="1239"/>
      <c r="JB497" s="1239"/>
      <c r="JC497" s="1239"/>
      <c r="JD497" s="1239"/>
      <c r="JE497" s="1239"/>
      <c r="JF497" s="1239"/>
      <c r="JG497" s="1239"/>
      <c r="JH497" s="1239"/>
      <c r="JI497" s="1239"/>
      <c r="JJ497" s="1239"/>
      <c r="JK497" s="1248"/>
    </row>
    <row r="498" spans="1:271" ht="18.95" hidden="1" customHeight="1">
      <c r="A498" s="1113"/>
      <c r="B498" s="1114"/>
      <c r="C498" s="1115"/>
      <c r="D498" s="1115"/>
      <c r="E498" s="1116"/>
      <c r="F498" s="1116"/>
      <c r="G498" s="1116"/>
      <c r="H498" s="1115"/>
      <c r="I498" s="1115"/>
      <c r="J498" s="1240"/>
      <c r="K498" s="1241"/>
      <c r="L498" s="1241"/>
      <c r="M498" s="1241"/>
      <c r="N498" s="1242"/>
      <c r="O498" s="1243"/>
      <c r="P498" s="1241"/>
      <c r="Q498" s="1241"/>
      <c r="R498" s="1244"/>
      <c r="S498" s="1244"/>
      <c r="T498" s="1241"/>
      <c r="U498" s="1244"/>
      <c r="V498" s="1241"/>
      <c r="W498" s="1245"/>
      <c r="X498" s="1244"/>
      <c r="Y498" s="1244"/>
      <c r="Z498" s="1244"/>
      <c r="AA498" s="1244"/>
      <c r="AB498" s="1244"/>
      <c r="AC498" s="1244"/>
      <c r="AD498" s="1244"/>
      <c r="AE498" s="1244"/>
      <c r="AF498" s="1244"/>
      <c r="AG498" s="1244"/>
      <c r="AH498" s="1244"/>
      <c r="AI498" s="1244"/>
      <c r="AJ498" s="1244"/>
      <c r="AK498" s="1244"/>
      <c r="AL498" s="1244"/>
      <c r="AM498" s="1244"/>
      <c r="AN498" s="1244"/>
      <c r="AO498" s="1244"/>
      <c r="AP498" s="1244"/>
      <c r="AQ498" s="1244"/>
      <c r="AR498" s="1244"/>
      <c r="AS498" s="1244"/>
      <c r="AT498" s="1244"/>
      <c r="AU498" s="1244"/>
      <c r="AV498" s="1244"/>
      <c r="AW498" s="1244"/>
      <c r="AX498" s="1244"/>
      <c r="AY498" s="1244"/>
      <c r="AZ498" s="1244"/>
      <c r="BA498" s="1244"/>
      <c r="BB498" s="1244"/>
      <c r="BC498" s="1244"/>
      <c r="BD498" s="1244"/>
      <c r="BE498" s="1244"/>
      <c r="BF498" s="1244"/>
      <c r="BG498" s="1244"/>
      <c r="BH498" s="1244"/>
      <c r="BI498" s="1244"/>
      <c r="BJ498" s="1244"/>
      <c r="BK498" s="1244"/>
      <c r="BL498" s="1244"/>
      <c r="BM498" s="1244"/>
      <c r="BN498" s="1244"/>
      <c r="BO498" s="1244"/>
      <c r="BP498" s="1244"/>
      <c r="BQ498" s="1244"/>
      <c r="BR498" s="1244"/>
      <c r="BS498" s="1244"/>
      <c r="BT498" s="1244"/>
      <c r="BU498" s="1244"/>
      <c r="BV498" s="1244"/>
      <c r="BW498" s="1244"/>
      <c r="BX498" s="1244"/>
      <c r="BY498" s="1244"/>
      <c r="BZ498" s="1244"/>
      <c r="CA498" s="1244"/>
      <c r="CB498" s="1244"/>
      <c r="CC498" s="1244"/>
      <c r="CD498" s="1244"/>
      <c r="CE498" s="1244"/>
      <c r="CF498" s="1244"/>
      <c r="CG498" s="1244"/>
      <c r="CH498" s="1244"/>
      <c r="CI498" s="1244"/>
      <c r="CJ498" s="1244"/>
      <c r="CK498" s="1244"/>
      <c r="CL498" s="1244"/>
      <c r="CM498" s="1244"/>
      <c r="CN498" s="1244"/>
      <c r="CO498" s="1244"/>
      <c r="CP498" s="1244"/>
      <c r="CQ498" s="1244"/>
      <c r="CR498" s="1244"/>
      <c r="CS498" s="1244"/>
      <c r="CT498" s="1244"/>
      <c r="CU498" s="1244"/>
      <c r="CV498" s="1244"/>
      <c r="CW498" s="1244"/>
      <c r="CX498" s="1244"/>
      <c r="CY498" s="1244"/>
      <c r="CZ498" s="1244"/>
      <c r="DA498" s="1244"/>
      <c r="DB498" s="1244"/>
      <c r="DC498" s="1244"/>
      <c r="DD498" s="1244"/>
      <c r="DE498" s="1244"/>
      <c r="DF498" s="1244"/>
      <c r="DG498" s="1244"/>
      <c r="DH498" s="1244"/>
      <c r="DI498" s="1244"/>
      <c r="DJ498" s="1244"/>
      <c r="DK498" s="1244"/>
      <c r="DL498" s="1244"/>
      <c r="DM498" s="1244"/>
      <c r="DN498" s="1244"/>
      <c r="DO498" s="1244"/>
      <c r="DP498" s="1244"/>
      <c r="DQ498" s="1244"/>
      <c r="DR498" s="1244"/>
      <c r="DS498" s="1244"/>
      <c r="DT498" s="1244"/>
      <c r="DU498" s="1244"/>
      <c r="DV498" s="1244"/>
      <c r="DW498" s="1244"/>
      <c r="DX498" s="1244"/>
      <c r="DY498" s="1244"/>
      <c r="DZ498" s="1244"/>
      <c r="EA498" s="1244"/>
      <c r="EB498" s="1244"/>
      <c r="EC498" s="1244"/>
      <c r="ED498" s="1244"/>
      <c r="EE498" s="1244"/>
      <c r="EF498" s="1244"/>
      <c r="EG498" s="1244"/>
      <c r="EH498" s="1244"/>
      <c r="EI498" s="1244"/>
      <c r="EJ498" s="1244"/>
      <c r="EK498" s="1244"/>
      <c r="EL498" s="1244"/>
      <c r="EM498" s="1244"/>
      <c r="EN498" s="1244"/>
      <c r="EO498" s="1244"/>
      <c r="EP498" s="1244"/>
      <c r="EQ498" s="1244"/>
      <c r="ER498" s="1244"/>
      <c r="ES498" s="1244"/>
      <c r="ET498" s="1244"/>
      <c r="EU498" s="1244"/>
      <c r="EV498" s="1244"/>
      <c r="EW498" s="1244"/>
      <c r="EX498" s="1244"/>
      <c r="EY498" s="1244"/>
      <c r="EZ498" s="1244"/>
      <c r="FA498" s="1244"/>
      <c r="FB498" s="1244"/>
      <c r="FC498" s="1244"/>
      <c r="FD498" s="1244"/>
      <c r="FE498" s="1244"/>
      <c r="FF498" s="1244"/>
      <c r="FG498" s="1244"/>
      <c r="FH498" s="1244"/>
      <c r="FI498" s="1244"/>
      <c r="FJ498" s="1244"/>
      <c r="FK498" s="1244"/>
      <c r="FL498" s="1244"/>
      <c r="FM498" s="1244"/>
      <c r="FN498" s="1244"/>
      <c r="FO498" s="1244"/>
      <c r="FP498" s="1244"/>
      <c r="FQ498" s="1246"/>
      <c r="FR498" s="1246"/>
      <c r="FS498" s="1244"/>
      <c r="FT498" s="1244"/>
      <c r="FU498" s="1244"/>
      <c r="FV498" s="1244"/>
      <c r="FW498" s="1244"/>
      <c r="FX498" s="1244"/>
      <c r="FY498" s="1244"/>
      <c r="FZ498" s="1244"/>
      <c r="GA498" s="1244"/>
      <c r="GB498" s="1244"/>
      <c r="GC498" s="1244"/>
      <c r="GD498" s="1237"/>
      <c r="GE498" s="1237"/>
      <c r="GF498" s="1239"/>
      <c r="GG498" s="1239"/>
      <c r="GH498" s="1247"/>
      <c r="GI498" s="1239"/>
      <c r="GJ498" s="1237"/>
      <c r="GK498" s="1237"/>
      <c r="GL498" s="1239"/>
      <c r="GM498" s="1239"/>
      <c r="GN498" s="1239"/>
      <c r="GO498" s="1239"/>
      <c r="GP498" s="1239"/>
      <c r="GQ498" s="1239"/>
      <c r="GR498" s="1239"/>
      <c r="GS498" s="1239"/>
      <c r="GT498" s="1239"/>
      <c r="GU498" s="1239"/>
      <c r="GV498" s="1239"/>
      <c r="GW498" s="1239"/>
      <c r="GX498" s="1239"/>
      <c r="GY498" s="1239"/>
      <c r="GZ498" s="1239"/>
      <c r="HA498" s="1239"/>
      <c r="HB498" s="1239"/>
      <c r="HC498" s="1239"/>
      <c r="HD498" s="1239"/>
      <c r="HE498" s="1239"/>
      <c r="HF498" s="1239"/>
      <c r="HG498" s="1239"/>
      <c r="HH498" s="1239"/>
      <c r="HI498" s="1239"/>
      <c r="HJ498" s="1239"/>
      <c r="HK498" s="1239"/>
      <c r="HL498" s="1239"/>
      <c r="HM498" s="1239"/>
      <c r="HN498" s="1239"/>
      <c r="HO498" s="1239"/>
      <c r="HP498" s="1239"/>
      <c r="HQ498" s="1239"/>
      <c r="HR498" s="1239"/>
      <c r="HS498" s="1239"/>
      <c r="HT498" s="1239"/>
      <c r="HU498" s="1239"/>
      <c r="HV498" s="1239"/>
      <c r="HW498" s="1239"/>
      <c r="HX498" s="1239"/>
      <c r="HY498" s="1239"/>
      <c r="HZ498" s="1239"/>
      <c r="IA498" s="1239"/>
      <c r="IB498" s="1239"/>
      <c r="IC498" s="1239"/>
      <c r="ID498" s="1237"/>
      <c r="IE498" s="1237"/>
      <c r="IF498" s="1239"/>
      <c r="IG498" s="1239"/>
      <c r="IH498" s="1239"/>
      <c r="II498" s="1239"/>
      <c r="IJ498" s="1239"/>
      <c r="IK498" s="1239"/>
      <c r="IL498" s="1239"/>
      <c r="IM498" s="1239"/>
      <c r="IN498" s="1239"/>
      <c r="IO498" s="1239"/>
      <c r="IP498" s="1239"/>
      <c r="IQ498" s="1239"/>
      <c r="IR498" s="1239"/>
      <c r="IS498" s="1239"/>
      <c r="IT498" s="1239"/>
      <c r="IU498" s="1239"/>
      <c r="IV498" s="1239"/>
      <c r="IW498" s="1239"/>
      <c r="IX498" s="1239"/>
      <c r="IY498" s="1239"/>
      <c r="IZ498" s="1239"/>
      <c r="JA498" s="1239"/>
      <c r="JB498" s="1239"/>
      <c r="JC498" s="1239"/>
      <c r="JD498" s="1239"/>
      <c r="JE498" s="1239"/>
      <c r="JF498" s="1239"/>
      <c r="JG498" s="1239"/>
      <c r="JH498" s="1239"/>
      <c r="JI498" s="1239"/>
      <c r="JJ498" s="1239"/>
      <c r="JK498" s="1248"/>
    </row>
    <row r="499" spans="1:271" ht="18.95" hidden="1" customHeight="1">
      <c r="A499" s="1113"/>
      <c r="B499" s="1114"/>
      <c r="C499" s="1115"/>
      <c r="D499" s="1115"/>
      <c r="E499" s="1116"/>
      <c r="F499" s="1116"/>
      <c r="G499" s="1116"/>
      <c r="H499" s="1115"/>
      <c r="I499" s="1115"/>
      <c r="J499" s="1240"/>
      <c r="K499" s="1241"/>
      <c r="L499" s="1241"/>
      <c r="M499" s="1241"/>
      <c r="N499" s="1242"/>
      <c r="O499" s="1243"/>
      <c r="P499" s="1241"/>
      <c r="Q499" s="1241"/>
      <c r="R499" s="1244"/>
      <c r="S499" s="1244"/>
      <c r="T499" s="1241"/>
      <c r="U499" s="1244"/>
      <c r="V499" s="1241"/>
      <c r="W499" s="1245"/>
      <c r="X499" s="1244"/>
      <c r="Y499" s="1244"/>
      <c r="Z499" s="1244"/>
      <c r="AA499" s="1244"/>
      <c r="AB499" s="1244"/>
      <c r="AC499" s="1244"/>
      <c r="AD499" s="1244"/>
      <c r="AE499" s="1244"/>
      <c r="AF499" s="1244"/>
      <c r="AG499" s="1244"/>
      <c r="AH499" s="1244"/>
      <c r="AI499" s="1244"/>
      <c r="AJ499" s="1244"/>
      <c r="AK499" s="1244"/>
      <c r="AL499" s="1244"/>
      <c r="AM499" s="1244"/>
      <c r="AN499" s="1244"/>
      <c r="AO499" s="1244"/>
      <c r="AP499" s="1244"/>
      <c r="AQ499" s="1244"/>
      <c r="AR499" s="1244"/>
      <c r="AS499" s="1244"/>
      <c r="AT499" s="1244"/>
      <c r="AU499" s="1244"/>
      <c r="AV499" s="1244"/>
      <c r="AW499" s="1244"/>
      <c r="AX499" s="1244"/>
      <c r="AY499" s="1244"/>
      <c r="AZ499" s="1244"/>
      <c r="BA499" s="1244"/>
      <c r="BB499" s="1244"/>
      <c r="BC499" s="1244"/>
      <c r="BD499" s="1244"/>
      <c r="BE499" s="1244"/>
      <c r="BF499" s="1244"/>
      <c r="BG499" s="1244"/>
      <c r="BH499" s="1244"/>
      <c r="BI499" s="1244"/>
      <c r="BJ499" s="1244"/>
      <c r="BK499" s="1244"/>
      <c r="BL499" s="1244"/>
      <c r="BM499" s="1244"/>
      <c r="BN499" s="1244"/>
      <c r="BO499" s="1244"/>
      <c r="BP499" s="1244"/>
      <c r="BQ499" s="1244"/>
      <c r="BR499" s="1244"/>
      <c r="BS499" s="1244"/>
      <c r="BT499" s="1244"/>
      <c r="BU499" s="1244"/>
      <c r="BV499" s="1244"/>
      <c r="BW499" s="1244"/>
      <c r="BX499" s="1244"/>
      <c r="BY499" s="1244"/>
      <c r="BZ499" s="1244"/>
      <c r="CA499" s="1244"/>
      <c r="CB499" s="1244"/>
      <c r="CC499" s="1244"/>
      <c r="CD499" s="1244"/>
      <c r="CE499" s="1244"/>
      <c r="CF499" s="1244"/>
      <c r="CG499" s="1244"/>
      <c r="CH499" s="1244"/>
      <c r="CI499" s="1244"/>
      <c r="CJ499" s="1244"/>
      <c r="CK499" s="1244"/>
      <c r="CL499" s="1244"/>
      <c r="CM499" s="1244"/>
      <c r="CN499" s="1244"/>
      <c r="CO499" s="1244"/>
      <c r="CP499" s="1244"/>
      <c r="CQ499" s="1244"/>
      <c r="CR499" s="1244"/>
      <c r="CS499" s="1244"/>
      <c r="CT499" s="1244"/>
      <c r="CU499" s="1244"/>
      <c r="CV499" s="1244"/>
      <c r="CW499" s="1244"/>
      <c r="CX499" s="1244"/>
      <c r="CY499" s="1244"/>
      <c r="CZ499" s="1244"/>
      <c r="DA499" s="1244"/>
      <c r="DB499" s="1244"/>
      <c r="DC499" s="1244"/>
      <c r="DD499" s="1244"/>
      <c r="DE499" s="1244"/>
      <c r="DF499" s="1244"/>
      <c r="DG499" s="1244"/>
      <c r="DH499" s="1244"/>
      <c r="DI499" s="1244"/>
      <c r="DJ499" s="1244"/>
      <c r="DK499" s="1244"/>
      <c r="DL499" s="1244"/>
      <c r="DM499" s="1244"/>
      <c r="DN499" s="1244"/>
      <c r="DO499" s="1244"/>
      <c r="DP499" s="1244"/>
      <c r="DQ499" s="1244"/>
      <c r="DR499" s="1244"/>
      <c r="DS499" s="1244"/>
      <c r="DT499" s="1244"/>
      <c r="DU499" s="1244"/>
      <c r="DV499" s="1244"/>
      <c r="DW499" s="1244"/>
      <c r="DX499" s="1244"/>
      <c r="DY499" s="1244"/>
      <c r="DZ499" s="1244"/>
      <c r="EA499" s="1244"/>
      <c r="EB499" s="1244"/>
      <c r="EC499" s="1244"/>
      <c r="ED499" s="1244"/>
      <c r="EE499" s="1244"/>
      <c r="EF499" s="1244"/>
      <c r="EG499" s="1244"/>
      <c r="EH499" s="1244"/>
      <c r="EI499" s="1244"/>
      <c r="EJ499" s="1244"/>
      <c r="EK499" s="1244"/>
      <c r="EL499" s="1244"/>
      <c r="EM499" s="1244"/>
      <c r="EN499" s="1244"/>
      <c r="EO499" s="1244"/>
      <c r="EP499" s="1244"/>
      <c r="EQ499" s="1244"/>
      <c r="ER499" s="1244"/>
      <c r="ES499" s="1244"/>
      <c r="ET499" s="1244"/>
      <c r="EU499" s="1244"/>
      <c r="EV499" s="1244"/>
      <c r="EW499" s="1244"/>
      <c r="EX499" s="1244"/>
      <c r="EY499" s="1244"/>
      <c r="EZ499" s="1244"/>
      <c r="FA499" s="1244"/>
      <c r="FB499" s="1244"/>
      <c r="FC499" s="1244"/>
      <c r="FD499" s="1244"/>
      <c r="FE499" s="1244"/>
      <c r="FF499" s="1244"/>
      <c r="FG499" s="1244"/>
      <c r="FH499" s="1244"/>
      <c r="FI499" s="1244"/>
      <c r="FJ499" s="1244"/>
      <c r="FK499" s="1244"/>
      <c r="FL499" s="1244"/>
      <c r="FM499" s="1244"/>
      <c r="FN499" s="1244"/>
      <c r="FO499" s="1244"/>
      <c r="FP499" s="1244"/>
      <c r="FQ499" s="1246"/>
      <c r="FR499" s="1246"/>
      <c r="FS499" s="1244"/>
      <c r="FT499" s="1244"/>
      <c r="FU499" s="1244"/>
      <c r="FV499" s="1244"/>
      <c r="FW499" s="1244"/>
      <c r="FX499" s="1244"/>
      <c r="FY499" s="1244"/>
      <c r="FZ499" s="1244"/>
      <c r="GA499" s="1244"/>
      <c r="GB499" s="1244"/>
      <c r="GC499" s="1244"/>
      <c r="GD499" s="1237"/>
      <c r="GE499" s="1237"/>
      <c r="GF499" s="1239"/>
      <c r="GG499" s="1239"/>
      <c r="GH499" s="1247"/>
      <c r="GI499" s="1239"/>
      <c r="GJ499" s="1237"/>
      <c r="GK499" s="1237"/>
      <c r="GL499" s="1239"/>
      <c r="GM499" s="1239"/>
      <c r="GN499" s="1239"/>
      <c r="GO499" s="1239"/>
      <c r="GP499" s="1239"/>
      <c r="GQ499" s="1239"/>
      <c r="GR499" s="1239"/>
      <c r="GS499" s="1239"/>
      <c r="GT499" s="1239"/>
      <c r="GU499" s="1239"/>
      <c r="GV499" s="1239"/>
      <c r="GW499" s="1239"/>
      <c r="GX499" s="1239"/>
      <c r="GY499" s="1239"/>
      <c r="GZ499" s="1239"/>
      <c r="HA499" s="1239"/>
      <c r="HB499" s="1239"/>
      <c r="HC499" s="1239"/>
      <c r="HD499" s="1239"/>
      <c r="HE499" s="1239"/>
      <c r="HF499" s="1239"/>
      <c r="HG499" s="1239"/>
      <c r="HH499" s="1239"/>
      <c r="HI499" s="1239"/>
      <c r="HJ499" s="1239"/>
      <c r="HK499" s="1239"/>
      <c r="HL499" s="1239"/>
      <c r="HM499" s="1239"/>
      <c r="HN499" s="1239"/>
      <c r="HO499" s="1239"/>
      <c r="HP499" s="1239"/>
      <c r="HQ499" s="1239"/>
      <c r="HR499" s="1239"/>
      <c r="HS499" s="1239"/>
      <c r="HT499" s="1239"/>
      <c r="HU499" s="1239"/>
      <c r="HV499" s="1239"/>
      <c r="HW499" s="1239"/>
      <c r="HX499" s="1239"/>
      <c r="HY499" s="1239"/>
      <c r="HZ499" s="1239"/>
      <c r="IA499" s="1239"/>
      <c r="IB499" s="1239"/>
      <c r="IC499" s="1239"/>
      <c r="ID499" s="1237"/>
      <c r="IE499" s="1237"/>
      <c r="IF499" s="1239"/>
      <c r="IG499" s="1239"/>
      <c r="IH499" s="1239"/>
      <c r="II499" s="1239"/>
      <c r="IJ499" s="1239"/>
      <c r="IK499" s="1239"/>
      <c r="IL499" s="1239"/>
      <c r="IM499" s="1239"/>
      <c r="IN499" s="1239"/>
      <c r="IO499" s="1239"/>
      <c r="IP499" s="1239"/>
      <c r="IQ499" s="1239"/>
      <c r="IR499" s="1239"/>
      <c r="IS499" s="1239"/>
      <c r="IT499" s="1239"/>
      <c r="IU499" s="1239"/>
      <c r="IV499" s="1239"/>
      <c r="IW499" s="1239"/>
      <c r="IX499" s="1239"/>
      <c r="IY499" s="1239"/>
      <c r="IZ499" s="1239"/>
      <c r="JA499" s="1239"/>
      <c r="JB499" s="1239"/>
      <c r="JC499" s="1239"/>
      <c r="JD499" s="1239"/>
      <c r="JE499" s="1239"/>
      <c r="JF499" s="1239"/>
      <c r="JG499" s="1239"/>
      <c r="JH499" s="1239"/>
      <c r="JI499" s="1239"/>
      <c r="JJ499" s="1239"/>
      <c r="JK499" s="1248"/>
    </row>
    <row r="500" spans="1:271" ht="18.95" hidden="1" customHeight="1">
      <c r="A500" s="1113"/>
      <c r="B500" s="1114"/>
      <c r="C500" s="1115"/>
      <c r="D500" s="1115"/>
      <c r="E500" s="1116"/>
      <c r="F500" s="1116"/>
      <c r="G500" s="1116"/>
      <c r="H500" s="1115"/>
      <c r="I500" s="1115"/>
      <c r="J500" s="1240"/>
      <c r="K500" s="1241"/>
      <c r="L500" s="1241"/>
      <c r="M500" s="1241"/>
      <c r="N500" s="1242"/>
      <c r="O500" s="1243"/>
      <c r="P500" s="1241"/>
      <c r="Q500" s="1241"/>
      <c r="R500" s="1244"/>
      <c r="S500" s="1244"/>
      <c r="T500" s="1241"/>
      <c r="U500" s="1244"/>
      <c r="V500" s="1241"/>
      <c r="W500" s="1245"/>
      <c r="X500" s="1244"/>
      <c r="Y500" s="1244"/>
      <c r="Z500" s="1244"/>
      <c r="AA500" s="1244"/>
      <c r="AB500" s="1244"/>
      <c r="AC500" s="1244"/>
      <c r="AD500" s="1244"/>
      <c r="AE500" s="1244"/>
      <c r="AF500" s="1244"/>
      <c r="AG500" s="1244"/>
      <c r="AH500" s="1244"/>
      <c r="AI500" s="1244"/>
      <c r="AJ500" s="1244"/>
      <c r="AK500" s="1244"/>
      <c r="AL500" s="1244"/>
      <c r="AM500" s="1244"/>
      <c r="AN500" s="1244"/>
      <c r="AO500" s="1244"/>
      <c r="AP500" s="1244"/>
      <c r="AQ500" s="1244"/>
      <c r="AR500" s="1244"/>
      <c r="AS500" s="1244"/>
      <c r="AT500" s="1244"/>
      <c r="AU500" s="1244"/>
      <c r="AV500" s="1244"/>
      <c r="AW500" s="1244"/>
      <c r="AX500" s="1244"/>
      <c r="AY500" s="1244"/>
      <c r="AZ500" s="1244"/>
      <c r="BA500" s="1244"/>
      <c r="BB500" s="1244"/>
      <c r="BC500" s="1244"/>
      <c r="BD500" s="1244"/>
      <c r="BE500" s="1244"/>
      <c r="BF500" s="1244"/>
      <c r="BG500" s="1244"/>
      <c r="BH500" s="1244"/>
      <c r="BI500" s="1244"/>
      <c r="BJ500" s="1244"/>
      <c r="BK500" s="1244"/>
      <c r="BL500" s="1244"/>
      <c r="BM500" s="1244"/>
      <c r="BN500" s="1244"/>
      <c r="BO500" s="1244"/>
      <c r="BP500" s="1244"/>
      <c r="BQ500" s="1244"/>
      <c r="BR500" s="1244"/>
      <c r="BS500" s="1244"/>
      <c r="BT500" s="1244"/>
      <c r="BU500" s="1244"/>
      <c r="BV500" s="1244"/>
      <c r="BW500" s="1244"/>
      <c r="BX500" s="1244"/>
      <c r="BY500" s="1244"/>
      <c r="BZ500" s="1244"/>
      <c r="CA500" s="1244"/>
      <c r="CB500" s="1244"/>
      <c r="CC500" s="1244"/>
      <c r="CD500" s="1244"/>
      <c r="CE500" s="1244"/>
      <c r="CF500" s="1244"/>
      <c r="CG500" s="1244"/>
      <c r="CH500" s="1244"/>
      <c r="CI500" s="1244"/>
      <c r="CJ500" s="1244"/>
      <c r="CK500" s="1244"/>
      <c r="CL500" s="1244"/>
      <c r="CM500" s="1244"/>
      <c r="CN500" s="1244"/>
      <c r="CO500" s="1244"/>
      <c r="CP500" s="1244"/>
      <c r="CQ500" s="1244"/>
      <c r="CR500" s="1244"/>
      <c r="CS500" s="1244"/>
      <c r="CT500" s="1244"/>
      <c r="CU500" s="1244"/>
      <c r="CV500" s="1244"/>
      <c r="CW500" s="1244"/>
      <c r="CX500" s="1244"/>
      <c r="CY500" s="1244"/>
      <c r="CZ500" s="1244"/>
      <c r="DA500" s="1244"/>
      <c r="DB500" s="1244"/>
      <c r="DC500" s="1244"/>
      <c r="DD500" s="1244"/>
      <c r="DE500" s="1244"/>
      <c r="DF500" s="1244"/>
      <c r="DG500" s="1244"/>
      <c r="DH500" s="1244"/>
      <c r="DI500" s="1244"/>
      <c r="DJ500" s="1244"/>
      <c r="DK500" s="1244"/>
      <c r="DL500" s="1244"/>
      <c r="DM500" s="1244"/>
      <c r="DN500" s="1244"/>
      <c r="DO500" s="1244"/>
      <c r="DP500" s="1244"/>
      <c r="DQ500" s="1244"/>
      <c r="DR500" s="1244"/>
      <c r="DS500" s="1244"/>
      <c r="DT500" s="1244"/>
      <c r="DU500" s="1244"/>
      <c r="DV500" s="1244"/>
      <c r="DW500" s="1244"/>
      <c r="DX500" s="1244"/>
      <c r="DY500" s="1244"/>
      <c r="DZ500" s="1244"/>
      <c r="EA500" s="1244"/>
      <c r="EB500" s="1244"/>
      <c r="EC500" s="1244"/>
      <c r="ED500" s="1244"/>
      <c r="EE500" s="1244"/>
      <c r="EF500" s="1244"/>
      <c r="EG500" s="1244"/>
      <c r="EH500" s="1244"/>
      <c r="EI500" s="1244"/>
      <c r="EJ500" s="1244"/>
      <c r="EK500" s="1244"/>
      <c r="EL500" s="1244"/>
      <c r="EM500" s="1244"/>
      <c r="EN500" s="1244"/>
      <c r="EO500" s="1244"/>
      <c r="EP500" s="1244"/>
      <c r="EQ500" s="1244"/>
      <c r="ER500" s="1244"/>
      <c r="ES500" s="1244"/>
      <c r="ET500" s="1244"/>
      <c r="EU500" s="1244"/>
      <c r="EV500" s="1244"/>
      <c r="EW500" s="1244"/>
      <c r="EX500" s="1244"/>
      <c r="EY500" s="1244"/>
      <c r="EZ500" s="1244"/>
      <c r="FA500" s="1244"/>
      <c r="FB500" s="1244"/>
      <c r="FC500" s="1244"/>
      <c r="FD500" s="1244"/>
      <c r="FE500" s="1244"/>
      <c r="FF500" s="1244"/>
      <c r="FG500" s="1244"/>
      <c r="FH500" s="1244"/>
      <c r="FI500" s="1244"/>
      <c r="FJ500" s="1244"/>
      <c r="FK500" s="1244"/>
      <c r="FL500" s="1244"/>
      <c r="FM500" s="1244"/>
      <c r="FN500" s="1244"/>
      <c r="FO500" s="1244"/>
      <c r="FP500" s="1244"/>
      <c r="FQ500" s="1246"/>
      <c r="FR500" s="1246"/>
      <c r="FS500" s="1244"/>
      <c r="FT500" s="1244"/>
      <c r="FU500" s="1244"/>
      <c r="FV500" s="1244"/>
      <c r="FW500" s="1244"/>
      <c r="FX500" s="1244"/>
      <c r="FY500" s="1244"/>
      <c r="FZ500" s="1244"/>
      <c r="GA500" s="1244"/>
      <c r="GB500" s="1244"/>
      <c r="GC500" s="1244"/>
      <c r="GD500" s="1237"/>
      <c r="GE500" s="1237"/>
      <c r="GF500" s="1239"/>
      <c r="GG500" s="1239"/>
      <c r="GH500" s="1247"/>
      <c r="GI500" s="1239"/>
      <c r="GJ500" s="1237"/>
      <c r="GK500" s="1237"/>
      <c r="GL500" s="1239"/>
      <c r="GM500" s="1239"/>
      <c r="GN500" s="1239"/>
      <c r="GO500" s="1239"/>
      <c r="GP500" s="1239"/>
      <c r="GQ500" s="1239"/>
      <c r="GR500" s="1239"/>
      <c r="GS500" s="1239"/>
      <c r="GT500" s="1239"/>
      <c r="GU500" s="1239"/>
      <c r="GV500" s="1239"/>
      <c r="GW500" s="1239"/>
      <c r="GX500" s="1239"/>
      <c r="GY500" s="1239"/>
      <c r="GZ500" s="1239"/>
      <c r="HA500" s="1239"/>
      <c r="HB500" s="1239"/>
      <c r="HC500" s="1239"/>
      <c r="HD500" s="1239"/>
      <c r="HE500" s="1239"/>
      <c r="HF500" s="1239"/>
      <c r="HG500" s="1239"/>
      <c r="HH500" s="1239"/>
      <c r="HI500" s="1239"/>
      <c r="HJ500" s="1239"/>
      <c r="HK500" s="1239"/>
      <c r="HL500" s="1239"/>
      <c r="HM500" s="1239"/>
      <c r="HN500" s="1239"/>
      <c r="HO500" s="1239"/>
      <c r="HP500" s="1239"/>
      <c r="HQ500" s="1239"/>
      <c r="HR500" s="1239"/>
      <c r="HS500" s="1239"/>
      <c r="HT500" s="1239"/>
      <c r="HU500" s="1239"/>
      <c r="HV500" s="1239"/>
      <c r="HW500" s="1239"/>
      <c r="HX500" s="1239"/>
      <c r="HY500" s="1239"/>
      <c r="HZ500" s="1239"/>
      <c r="IA500" s="1239"/>
      <c r="IB500" s="1239"/>
      <c r="IC500" s="1239"/>
      <c r="ID500" s="1237"/>
      <c r="IE500" s="1237"/>
      <c r="IF500" s="1239"/>
      <c r="IG500" s="1239"/>
      <c r="IH500" s="1239"/>
      <c r="II500" s="1239"/>
      <c r="IJ500" s="1239"/>
      <c r="IK500" s="1239"/>
      <c r="IL500" s="1239"/>
      <c r="IM500" s="1239"/>
      <c r="IN500" s="1239"/>
      <c r="IO500" s="1239"/>
      <c r="IP500" s="1239"/>
      <c r="IQ500" s="1239"/>
      <c r="IR500" s="1239"/>
      <c r="IS500" s="1239"/>
      <c r="IT500" s="1239"/>
      <c r="IU500" s="1239"/>
      <c r="IV500" s="1239"/>
      <c r="IW500" s="1239"/>
      <c r="IX500" s="1239"/>
      <c r="IY500" s="1239"/>
      <c r="IZ500" s="1239"/>
      <c r="JA500" s="1239"/>
      <c r="JB500" s="1239"/>
      <c r="JC500" s="1239"/>
      <c r="JD500" s="1239"/>
      <c r="JE500" s="1239"/>
      <c r="JF500" s="1239"/>
      <c r="JG500" s="1239"/>
      <c r="JH500" s="1239"/>
      <c r="JI500" s="1239"/>
      <c r="JJ500" s="1239"/>
      <c r="JK500" s="1248"/>
    </row>
    <row r="501" spans="1:271" ht="18.95" hidden="1" customHeight="1">
      <c r="A501" s="1113"/>
      <c r="B501" s="1114"/>
      <c r="C501" s="1115"/>
      <c r="D501" s="1115"/>
      <c r="E501" s="1116"/>
      <c r="F501" s="1116"/>
      <c r="G501" s="1116"/>
      <c r="H501" s="1115"/>
      <c r="I501" s="1115"/>
      <c r="J501" s="1240"/>
      <c r="K501" s="1241"/>
      <c r="L501" s="1241"/>
      <c r="M501" s="1241"/>
      <c r="N501" s="1242"/>
      <c r="O501" s="1243"/>
      <c r="P501" s="1241"/>
      <c r="Q501" s="1241"/>
      <c r="R501" s="1244"/>
      <c r="S501" s="1244"/>
      <c r="T501" s="1241"/>
      <c r="U501" s="1244"/>
      <c r="V501" s="1241"/>
      <c r="W501" s="1245"/>
      <c r="X501" s="1244"/>
      <c r="Y501" s="1244"/>
      <c r="Z501" s="1244"/>
      <c r="AA501" s="1244"/>
      <c r="AB501" s="1244"/>
      <c r="AC501" s="1244"/>
      <c r="AD501" s="1244"/>
      <c r="AE501" s="1244"/>
      <c r="AF501" s="1244"/>
      <c r="AG501" s="1244"/>
      <c r="AH501" s="1244"/>
      <c r="AI501" s="1244"/>
      <c r="AJ501" s="1244"/>
      <c r="AK501" s="1244"/>
      <c r="AL501" s="1244"/>
      <c r="AM501" s="1244"/>
      <c r="AN501" s="1244"/>
      <c r="AO501" s="1244"/>
      <c r="AP501" s="1244"/>
      <c r="AQ501" s="1244"/>
      <c r="AR501" s="1244"/>
      <c r="AS501" s="1244"/>
      <c r="AT501" s="1244"/>
      <c r="AU501" s="1244"/>
      <c r="AV501" s="1244"/>
      <c r="AW501" s="1244"/>
      <c r="AX501" s="1244"/>
      <c r="AY501" s="1244"/>
      <c r="AZ501" s="1244"/>
      <c r="BA501" s="1244"/>
      <c r="BB501" s="1244"/>
      <c r="BC501" s="1244"/>
      <c r="BD501" s="1244"/>
      <c r="BE501" s="1244"/>
      <c r="BF501" s="1244"/>
      <c r="BG501" s="1244"/>
      <c r="BH501" s="1244"/>
      <c r="BI501" s="1244"/>
      <c r="BJ501" s="1244"/>
      <c r="BK501" s="1244"/>
      <c r="BL501" s="1244"/>
      <c r="BM501" s="1244"/>
      <c r="BN501" s="1244"/>
      <c r="BO501" s="1244"/>
      <c r="BP501" s="1244"/>
      <c r="BQ501" s="1244"/>
      <c r="BR501" s="1244"/>
      <c r="BS501" s="1244"/>
      <c r="BT501" s="1244"/>
      <c r="BU501" s="1244"/>
      <c r="BV501" s="1244"/>
      <c r="BW501" s="1244"/>
      <c r="BX501" s="1244"/>
      <c r="BY501" s="1244"/>
      <c r="BZ501" s="1244"/>
      <c r="CA501" s="1244"/>
      <c r="CB501" s="1244"/>
      <c r="CC501" s="1244"/>
      <c r="CD501" s="1244"/>
      <c r="CE501" s="1244"/>
      <c r="CF501" s="1244"/>
      <c r="CG501" s="1244"/>
      <c r="CH501" s="1244"/>
      <c r="CI501" s="1244"/>
      <c r="CJ501" s="1244"/>
      <c r="CK501" s="1244"/>
      <c r="CL501" s="1244"/>
      <c r="CM501" s="1244"/>
      <c r="CN501" s="1244"/>
      <c r="CO501" s="1244"/>
      <c r="CP501" s="1244"/>
      <c r="CQ501" s="1244"/>
      <c r="CR501" s="1244"/>
      <c r="CS501" s="1244"/>
      <c r="CT501" s="1244"/>
      <c r="CU501" s="1244"/>
      <c r="CV501" s="1244"/>
      <c r="CW501" s="1244"/>
      <c r="CX501" s="1244"/>
      <c r="CY501" s="1244"/>
      <c r="CZ501" s="1244"/>
      <c r="DA501" s="1244"/>
      <c r="DB501" s="1244"/>
      <c r="DC501" s="1244"/>
      <c r="DD501" s="1244"/>
      <c r="DE501" s="1244"/>
      <c r="DF501" s="1244"/>
      <c r="DG501" s="1244"/>
      <c r="DH501" s="1244"/>
      <c r="DI501" s="1244"/>
      <c r="DJ501" s="1244"/>
      <c r="DK501" s="1244"/>
      <c r="DL501" s="1244"/>
      <c r="DM501" s="1244"/>
      <c r="DN501" s="1244"/>
      <c r="DO501" s="1244"/>
      <c r="DP501" s="1244"/>
      <c r="DQ501" s="1244"/>
      <c r="DR501" s="1244"/>
      <c r="DS501" s="1244"/>
      <c r="DT501" s="1244"/>
      <c r="DU501" s="1244"/>
      <c r="DV501" s="1244"/>
      <c r="DW501" s="1244"/>
      <c r="DX501" s="1244"/>
      <c r="DY501" s="1244"/>
      <c r="DZ501" s="1244"/>
      <c r="EA501" s="1244"/>
      <c r="EB501" s="1244"/>
      <c r="EC501" s="1244"/>
      <c r="ED501" s="1244"/>
      <c r="EE501" s="1244"/>
      <c r="EF501" s="1244"/>
      <c r="EG501" s="1244"/>
      <c r="EH501" s="1244"/>
      <c r="EI501" s="1244"/>
      <c r="EJ501" s="1244"/>
      <c r="EK501" s="1244"/>
      <c r="EL501" s="1244"/>
      <c r="EM501" s="1244"/>
      <c r="EN501" s="1244"/>
      <c r="EO501" s="1244"/>
      <c r="EP501" s="1244"/>
      <c r="EQ501" s="1244"/>
      <c r="ER501" s="1244"/>
      <c r="ES501" s="1244"/>
      <c r="ET501" s="1244"/>
      <c r="EU501" s="1244"/>
      <c r="EV501" s="1244"/>
      <c r="EW501" s="1244"/>
      <c r="EX501" s="1244"/>
      <c r="EY501" s="1244"/>
      <c r="EZ501" s="1244"/>
      <c r="FA501" s="1244"/>
      <c r="FB501" s="1244"/>
      <c r="FC501" s="1244"/>
      <c r="FD501" s="1244"/>
      <c r="FE501" s="1244"/>
      <c r="FF501" s="1244"/>
      <c r="FG501" s="1244"/>
      <c r="FH501" s="1244"/>
      <c r="FI501" s="1244"/>
      <c r="FJ501" s="1244"/>
      <c r="FK501" s="1244"/>
      <c r="FL501" s="1244"/>
      <c r="FM501" s="1244"/>
      <c r="FN501" s="1244"/>
      <c r="FO501" s="1244"/>
      <c r="FP501" s="1244"/>
      <c r="FQ501" s="1246"/>
      <c r="FR501" s="1246"/>
      <c r="FS501" s="1244"/>
      <c r="FT501" s="1244"/>
      <c r="FU501" s="1244"/>
      <c r="FV501" s="1244"/>
      <c r="FW501" s="1244"/>
      <c r="FX501" s="1244"/>
      <c r="FY501" s="1244"/>
      <c r="FZ501" s="1244"/>
      <c r="GA501" s="1244"/>
      <c r="GB501" s="1244"/>
      <c r="GC501" s="1244"/>
      <c r="GD501" s="1237"/>
      <c r="GE501" s="1237"/>
      <c r="GF501" s="1239"/>
      <c r="GG501" s="1239"/>
      <c r="GH501" s="1247"/>
      <c r="GI501" s="1239"/>
      <c r="GJ501" s="1237"/>
      <c r="GK501" s="1237"/>
      <c r="GL501" s="1239"/>
      <c r="GM501" s="1239"/>
      <c r="GN501" s="1239"/>
      <c r="GO501" s="1239"/>
      <c r="GP501" s="1239"/>
      <c r="GQ501" s="1239"/>
      <c r="GR501" s="1239"/>
      <c r="GS501" s="1239"/>
      <c r="GT501" s="1239"/>
      <c r="GU501" s="1239"/>
      <c r="GV501" s="1239"/>
      <c r="GW501" s="1239"/>
      <c r="GX501" s="1239"/>
      <c r="GY501" s="1239"/>
      <c r="GZ501" s="1239"/>
      <c r="HA501" s="1239"/>
      <c r="HB501" s="1239"/>
      <c r="HC501" s="1239"/>
      <c r="HD501" s="1239"/>
      <c r="HE501" s="1239"/>
      <c r="HF501" s="1239"/>
      <c r="HG501" s="1239"/>
      <c r="HH501" s="1239"/>
      <c r="HI501" s="1239"/>
      <c r="HJ501" s="1239"/>
      <c r="HK501" s="1239"/>
      <c r="HL501" s="1239"/>
      <c r="HM501" s="1239"/>
      <c r="HN501" s="1239"/>
      <c r="HO501" s="1239"/>
      <c r="HP501" s="1239"/>
      <c r="HQ501" s="1239"/>
      <c r="HR501" s="1239"/>
      <c r="HS501" s="1239"/>
      <c r="HT501" s="1239"/>
      <c r="HU501" s="1239"/>
      <c r="HV501" s="1239"/>
      <c r="HW501" s="1239"/>
      <c r="HX501" s="1239"/>
      <c r="HY501" s="1239"/>
      <c r="HZ501" s="1239"/>
      <c r="IA501" s="1239"/>
      <c r="IB501" s="1239"/>
      <c r="IC501" s="1239"/>
      <c r="ID501" s="1237"/>
      <c r="IE501" s="1237"/>
      <c r="IF501" s="1239"/>
      <c r="IG501" s="1239"/>
      <c r="IH501" s="1239"/>
      <c r="II501" s="1239"/>
      <c r="IJ501" s="1239"/>
      <c r="IK501" s="1239"/>
      <c r="IL501" s="1239"/>
      <c r="IM501" s="1239"/>
      <c r="IN501" s="1239"/>
      <c r="IO501" s="1239"/>
      <c r="IP501" s="1239"/>
      <c r="IQ501" s="1239"/>
      <c r="IR501" s="1239"/>
      <c r="IS501" s="1239"/>
      <c r="IT501" s="1239"/>
      <c r="IU501" s="1239"/>
      <c r="IV501" s="1239"/>
      <c r="IW501" s="1239"/>
      <c r="IX501" s="1239"/>
      <c r="IY501" s="1239"/>
      <c r="IZ501" s="1239"/>
      <c r="JA501" s="1239"/>
      <c r="JB501" s="1239"/>
      <c r="JC501" s="1239"/>
      <c r="JD501" s="1239"/>
      <c r="JE501" s="1239"/>
      <c r="JF501" s="1239"/>
      <c r="JG501" s="1239"/>
      <c r="JH501" s="1239"/>
      <c r="JI501" s="1239"/>
      <c r="JJ501" s="1239"/>
      <c r="JK501" s="1248"/>
    </row>
    <row r="502" spans="1:271" ht="18.95" hidden="1" customHeight="1">
      <c r="A502" s="1113"/>
      <c r="B502" s="1114"/>
      <c r="C502" s="1115"/>
      <c r="D502" s="1115"/>
      <c r="E502" s="1116"/>
      <c r="F502" s="1116"/>
      <c r="G502" s="1116"/>
      <c r="H502" s="1115"/>
      <c r="I502" s="1115"/>
      <c r="J502" s="1240"/>
      <c r="K502" s="1241"/>
      <c r="L502" s="1241"/>
      <c r="M502" s="1241"/>
      <c r="N502" s="1242"/>
      <c r="O502" s="1243"/>
      <c r="P502" s="1241"/>
      <c r="Q502" s="1241"/>
      <c r="R502" s="1244"/>
      <c r="S502" s="1244"/>
      <c r="T502" s="1241"/>
      <c r="U502" s="1244"/>
      <c r="V502" s="1241"/>
      <c r="W502" s="1245"/>
      <c r="X502" s="1244"/>
      <c r="Y502" s="1244"/>
      <c r="Z502" s="1244"/>
      <c r="AA502" s="1244"/>
      <c r="AB502" s="1244"/>
      <c r="AC502" s="1244"/>
      <c r="AD502" s="1244"/>
      <c r="AE502" s="1244"/>
      <c r="AF502" s="1244"/>
      <c r="AG502" s="1244"/>
      <c r="AH502" s="1244"/>
      <c r="AI502" s="1244"/>
      <c r="AJ502" s="1244"/>
      <c r="AK502" s="1244"/>
      <c r="AL502" s="1244"/>
      <c r="AM502" s="1244"/>
      <c r="AN502" s="1244"/>
      <c r="AO502" s="1244"/>
      <c r="AP502" s="1244"/>
      <c r="AQ502" s="1244"/>
      <c r="AR502" s="1244"/>
      <c r="AS502" s="1244"/>
      <c r="AT502" s="1244"/>
      <c r="AU502" s="1244"/>
      <c r="AV502" s="1244"/>
      <c r="AW502" s="1244"/>
      <c r="AX502" s="1244"/>
      <c r="AY502" s="1244"/>
      <c r="AZ502" s="1244"/>
      <c r="BA502" s="1244"/>
      <c r="BB502" s="1244"/>
      <c r="BC502" s="1244"/>
      <c r="BD502" s="1244"/>
      <c r="BE502" s="1244"/>
      <c r="BF502" s="1244"/>
      <c r="BG502" s="1244"/>
      <c r="BH502" s="1244"/>
      <c r="BI502" s="1244"/>
      <c r="BJ502" s="1244"/>
      <c r="BK502" s="1244"/>
      <c r="BL502" s="1244"/>
      <c r="BM502" s="1244"/>
      <c r="BN502" s="1244"/>
      <c r="BO502" s="1244"/>
      <c r="BP502" s="1244"/>
      <c r="BQ502" s="1244"/>
      <c r="BR502" s="1244"/>
      <c r="BS502" s="1244"/>
      <c r="BT502" s="1244"/>
      <c r="BU502" s="1244"/>
      <c r="BV502" s="1244"/>
      <c r="BW502" s="1244"/>
      <c r="BX502" s="1244"/>
      <c r="BY502" s="1244"/>
      <c r="BZ502" s="1244"/>
      <c r="CA502" s="1244"/>
      <c r="CB502" s="1244"/>
      <c r="CC502" s="1244"/>
      <c r="CD502" s="1244"/>
      <c r="CE502" s="1244"/>
      <c r="CF502" s="1244"/>
      <c r="CG502" s="1244"/>
      <c r="CH502" s="1244"/>
      <c r="CI502" s="1244"/>
      <c r="CJ502" s="1244"/>
      <c r="CK502" s="1244"/>
      <c r="CL502" s="1244"/>
      <c r="CM502" s="1244"/>
      <c r="CN502" s="1244"/>
      <c r="CO502" s="1244"/>
      <c r="CP502" s="1244"/>
      <c r="CQ502" s="1244"/>
      <c r="CR502" s="1244"/>
      <c r="CS502" s="1244"/>
      <c r="CT502" s="1244"/>
      <c r="CU502" s="1244"/>
      <c r="CV502" s="1244"/>
      <c r="CW502" s="1244"/>
      <c r="CX502" s="1244"/>
      <c r="CY502" s="1244"/>
      <c r="CZ502" s="1244"/>
      <c r="DA502" s="1244"/>
      <c r="DB502" s="1244"/>
      <c r="DC502" s="1244"/>
      <c r="DD502" s="1244"/>
      <c r="DE502" s="1244"/>
      <c r="DF502" s="1244"/>
      <c r="DG502" s="1244"/>
      <c r="DH502" s="1244"/>
      <c r="DI502" s="1244"/>
      <c r="DJ502" s="1244"/>
      <c r="DK502" s="1244"/>
      <c r="DL502" s="1244"/>
      <c r="DM502" s="1244"/>
      <c r="DN502" s="1244"/>
      <c r="DO502" s="1244"/>
      <c r="DP502" s="1244"/>
      <c r="DQ502" s="1244"/>
      <c r="DR502" s="1244"/>
      <c r="DS502" s="1244"/>
      <c r="DT502" s="1244"/>
      <c r="DU502" s="1244"/>
      <c r="DV502" s="1244"/>
      <c r="DW502" s="1244"/>
      <c r="DX502" s="1244"/>
      <c r="DY502" s="1244"/>
      <c r="DZ502" s="1244"/>
      <c r="EA502" s="1244"/>
      <c r="EB502" s="1244"/>
      <c r="EC502" s="1244"/>
      <c r="ED502" s="1244"/>
      <c r="EE502" s="1244"/>
      <c r="EF502" s="1244"/>
      <c r="EG502" s="1244"/>
      <c r="EH502" s="1244"/>
      <c r="EI502" s="1244"/>
      <c r="EJ502" s="1244"/>
      <c r="EK502" s="1244"/>
      <c r="EL502" s="1244"/>
      <c r="EM502" s="1244"/>
      <c r="EN502" s="1244"/>
      <c r="EO502" s="1244"/>
      <c r="EP502" s="1244"/>
      <c r="EQ502" s="1244"/>
      <c r="ER502" s="1244"/>
      <c r="ES502" s="1244"/>
      <c r="ET502" s="1244"/>
      <c r="EU502" s="1244"/>
      <c r="EV502" s="1244"/>
      <c r="EW502" s="1244"/>
      <c r="EX502" s="1244"/>
      <c r="EY502" s="1244"/>
      <c r="EZ502" s="1244"/>
      <c r="FA502" s="1244"/>
      <c r="FB502" s="1244"/>
      <c r="FC502" s="1244"/>
      <c r="FD502" s="1244"/>
      <c r="FE502" s="1244"/>
      <c r="FF502" s="1244"/>
      <c r="FG502" s="1244"/>
      <c r="FH502" s="1244"/>
      <c r="FI502" s="1244"/>
      <c r="FJ502" s="1244"/>
      <c r="FK502" s="1244"/>
      <c r="FL502" s="1244"/>
      <c r="FM502" s="1244"/>
      <c r="FN502" s="1244"/>
      <c r="FO502" s="1244"/>
      <c r="FP502" s="1244"/>
      <c r="FQ502" s="1246"/>
      <c r="FR502" s="1246"/>
      <c r="FS502" s="1244"/>
      <c r="FT502" s="1244"/>
      <c r="FU502" s="1244"/>
      <c r="FV502" s="1244"/>
      <c r="FW502" s="1244"/>
      <c r="FX502" s="1244"/>
      <c r="FY502" s="1244"/>
      <c r="FZ502" s="1244"/>
      <c r="GA502" s="1244"/>
      <c r="GB502" s="1244"/>
      <c r="GC502" s="1244"/>
      <c r="GD502" s="1237"/>
      <c r="GE502" s="1237"/>
      <c r="GF502" s="1239"/>
      <c r="GG502" s="1239"/>
      <c r="GH502" s="1247"/>
      <c r="GI502" s="1239"/>
      <c r="GJ502" s="1237"/>
      <c r="GK502" s="1237"/>
      <c r="GL502" s="1239"/>
      <c r="GM502" s="1239"/>
      <c r="GN502" s="1239"/>
      <c r="GO502" s="1239"/>
      <c r="GP502" s="1239"/>
      <c r="GQ502" s="1239"/>
      <c r="GR502" s="1239"/>
      <c r="GS502" s="1239"/>
      <c r="GT502" s="1239"/>
      <c r="GU502" s="1239"/>
      <c r="GV502" s="1239"/>
      <c r="GW502" s="1239"/>
      <c r="GX502" s="1239"/>
      <c r="GY502" s="1239"/>
      <c r="GZ502" s="1239"/>
      <c r="HA502" s="1239"/>
      <c r="HB502" s="1239"/>
      <c r="HC502" s="1239"/>
      <c r="HD502" s="1239"/>
      <c r="HE502" s="1239"/>
      <c r="HF502" s="1239"/>
      <c r="HG502" s="1239"/>
      <c r="HH502" s="1239"/>
      <c r="HI502" s="1239"/>
      <c r="HJ502" s="1239"/>
      <c r="HK502" s="1239"/>
      <c r="HL502" s="1239"/>
      <c r="HM502" s="1239"/>
      <c r="HN502" s="1239"/>
      <c r="HO502" s="1239"/>
      <c r="HP502" s="1239"/>
      <c r="HQ502" s="1239"/>
      <c r="HR502" s="1239"/>
      <c r="HS502" s="1239"/>
      <c r="HT502" s="1239"/>
      <c r="HU502" s="1239"/>
      <c r="HV502" s="1239"/>
      <c r="HW502" s="1239"/>
      <c r="HX502" s="1239"/>
      <c r="HY502" s="1239"/>
      <c r="HZ502" s="1239"/>
      <c r="IA502" s="1239"/>
      <c r="IB502" s="1239"/>
      <c r="IC502" s="1239"/>
      <c r="ID502" s="1237"/>
      <c r="IE502" s="1237"/>
      <c r="IF502" s="1239"/>
      <c r="IG502" s="1239"/>
      <c r="IH502" s="1239"/>
      <c r="II502" s="1239"/>
      <c r="IJ502" s="1239"/>
      <c r="IK502" s="1239"/>
      <c r="IL502" s="1239"/>
      <c r="IM502" s="1239"/>
      <c r="IN502" s="1239"/>
      <c r="IO502" s="1239"/>
      <c r="IP502" s="1239"/>
      <c r="IQ502" s="1239"/>
      <c r="IR502" s="1239"/>
      <c r="IS502" s="1239"/>
      <c r="IT502" s="1239"/>
      <c r="IU502" s="1239"/>
      <c r="IV502" s="1239"/>
      <c r="IW502" s="1239"/>
      <c r="IX502" s="1239"/>
      <c r="IY502" s="1239"/>
      <c r="IZ502" s="1239"/>
      <c r="JA502" s="1239"/>
      <c r="JB502" s="1239"/>
      <c r="JC502" s="1239"/>
      <c r="JD502" s="1239"/>
      <c r="JE502" s="1239"/>
      <c r="JF502" s="1239"/>
      <c r="JG502" s="1239"/>
      <c r="JH502" s="1239"/>
      <c r="JI502" s="1239"/>
      <c r="JJ502" s="1239"/>
      <c r="JK502" s="1248"/>
    </row>
    <row r="503" spans="1:271" ht="18.95" hidden="1" customHeight="1">
      <c r="A503" s="1113"/>
      <c r="B503" s="1114"/>
      <c r="C503" s="1115"/>
      <c r="D503" s="1115"/>
      <c r="E503" s="1116"/>
      <c r="F503" s="1116"/>
      <c r="G503" s="1116"/>
      <c r="H503" s="1115"/>
      <c r="I503" s="1115"/>
      <c r="J503" s="1240"/>
      <c r="K503" s="1241"/>
      <c r="L503" s="1241"/>
      <c r="M503" s="1241"/>
      <c r="N503" s="1242"/>
      <c r="O503" s="1243"/>
      <c r="P503" s="1241"/>
      <c r="Q503" s="1241"/>
      <c r="R503" s="1244"/>
      <c r="S503" s="1244"/>
      <c r="T503" s="1241"/>
      <c r="U503" s="1244"/>
      <c r="V503" s="1241"/>
      <c r="W503" s="1245"/>
      <c r="X503" s="1244"/>
      <c r="Y503" s="1244"/>
      <c r="Z503" s="1244"/>
      <c r="AA503" s="1244"/>
      <c r="AB503" s="1244"/>
      <c r="AC503" s="1244"/>
      <c r="AD503" s="1244"/>
      <c r="AE503" s="1244"/>
      <c r="AF503" s="1244"/>
      <c r="AG503" s="1244"/>
      <c r="AH503" s="1244"/>
      <c r="AI503" s="1244"/>
      <c r="AJ503" s="1244"/>
      <c r="AK503" s="1244"/>
      <c r="AL503" s="1244"/>
      <c r="AM503" s="1244"/>
      <c r="AN503" s="1244"/>
      <c r="AO503" s="1244"/>
      <c r="AP503" s="1244"/>
      <c r="AQ503" s="1244"/>
      <c r="AR503" s="1244"/>
      <c r="AS503" s="1244"/>
      <c r="AT503" s="1244"/>
      <c r="AU503" s="1244"/>
      <c r="AV503" s="1244"/>
      <c r="AW503" s="1244"/>
      <c r="AX503" s="1244"/>
      <c r="AY503" s="1244"/>
      <c r="AZ503" s="1244"/>
      <c r="BA503" s="1244"/>
      <c r="BB503" s="1244"/>
      <c r="BC503" s="1244"/>
      <c r="BD503" s="1244"/>
      <c r="BE503" s="1244"/>
      <c r="BF503" s="1244"/>
      <c r="BG503" s="1244"/>
      <c r="BH503" s="1244"/>
      <c r="BI503" s="1244"/>
      <c r="BJ503" s="1244"/>
      <c r="BK503" s="1244"/>
      <c r="BL503" s="1244"/>
      <c r="BM503" s="1244"/>
      <c r="BN503" s="1244"/>
      <c r="BO503" s="1244"/>
      <c r="BP503" s="1244"/>
      <c r="BQ503" s="1244"/>
      <c r="BR503" s="1244"/>
      <c r="BS503" s="1244"/>
      <c r="BT503" s="1244"/>
      <c r="BU503" s="1244"/>
      <c r="BV503" s="1244"/>
      <c r="BW503" s="1244"/>
      <c r="BX503" s="1244"/>
      <c r="BY503" s="1244"/>
      <c r="BZ503" s="1244"/>
      <c r="CA503" s="1244"/>
      <c r="CB503" s="1244"/>
      <c r="CC503" s="1244"/>
      <c r="CD503" s="1244"/>
      <c r="CE503" s="1244"/>
      <c r="CF503" s="1244"/>
      <c r="CG503" s="1244"/>
      <c r="CH503" s="1244"/>
      <c r="CI503" s="1244"/>
      <c r="CJ503" s="1244"/>
      <c r="CK503" s="1244"/>
      <c r="CL503" s="1244"/>
      <c r="CM503" s="1244"/>
      <c r="CN503" s="1244"/>
      <c r="CO503" s="1244"/>
      <c r="CP503" s="1244"/>
      <c r="CQ503" s="1244"/>
      <c r="CR503" s="1244"/>
      <c r="CS503" s="1244"/>
      <c r="CT503" s="1244"/>
      <c r="CU503" s="1244"/>
      <c r="CV503" s="1244"/>
      <c r="CW503" s="1244"/>
      <c r="CX503" s="1244"/>
      <c r="CY503" s="1244"/>
      <c r="CZ503" s="1244"/>
      <c r="DA503" s="1244"/>
      <c r="DB503" s="1244"/>
      <c r="DC503" s="1244"/>
      <c r="DD503" s="1244"/>
      <c r="DE503" s="1244"/>
      <c r="DF503" s="1244"/>
      <c r="DG503" s="1244"/>
      <c r="DH503" s="1244"/>
      <c r="DI503" s="1244"/>
      <c r="DJ503" s="1244"/>
      <c r="DK503" s="1244"/>
      <c r="DL503" s="1244"/>
      <c r="DM503" s="1244"/>
      <c r="DN503" s="1244"/>
      <c r="DO503" s="1244"/>
      <c r="DP503" s="1244"/>
      <c r="DQ503" s="1244"/>
      <c r="DR503" s="1244"/>
      <c r="DS503" s="1244"/>
      <c r="DT503" s="1244"/>
      <c r="DU503" s="1244"/>
      <c r="DV503" s="1244"/>
      <c r="DW503" s="1244"/>
      <c r="DX503" s="1244"/>
      <c r="DY503" s="1244"/>
      <c r="DZ503" s="1244"/>
      <c r="EA503" s="1244"/>
      <c r="EB503" s="1244"/>
      <c r="EC503" s="1244"/>
      <c r="ED503" s="1244"/>
      <c r="EE503" s="1244"/>
      <c r="EF503" s="1244"/>
      <c r="EG503" s="1244"/>
      <c r="EH503" s="1244"/>
      <c r="EI503" s="1244"/>
      <c r="EJ503" s="1244"/>
      <c r="EK503" s="1244"/>
      <c r="EL503" s="1244"/>
      <c r="EM503" s="1244"/>
      <c r="EN503" s="1244"/>
      <c r="EO503" s="1244"/>
      <c r="EP503" s="1244"/>
      <c r="EQ503" s="1244"/>
      <c r="ER503" s="1244"/>
      <c r="ES503" s="1244"/>
      <c r="ET503" s="1244"/>
      <c r="EU503" s="1244"/>
      <c r="EV503" s="1244"/>
      <c r="EW503" s="1244"/>
      <c r="EX503" s="1244"/>
      <c r="EY503" s="1244"/>
      <c r="EZ503" s="1244"/>
      <c r="FA503" s="1244"/>
      <c r="FB503" s="1244"/>
      <c r="FC503" s="1244"/>
      <c r="FD503" s="1244"/>
      <c r="FE503" s="1244"/>
      <c r="FF503" s="1244"/>
      <c r="FG503" s="1244"/>
      <c r="FH503" s="1244"/>
      <c r="FI503" s="1244"/>
      <c r="FJ503" s="1244"/>
      <c r="FK503" s="1244"/>
      <c r="FL503" s="1244"/>
      <c r="FM503" s="1244"/>
      <c r="FN503" s="1244"/>
      <c r="FO503" s="1244"/>
      <c r="FP503" s="1244"/>
      <c r="FQ503" s="1246"/>
      <c r="FR503" s="1246"/>
      <c r="FS503" s="1244"/>
      <c r="FT503" s="1244"/>
      <c r="FU503" s="1244"/>
      <c r="FV503" s="1244"/>
      <c r="FW503" s="1244"/>
      <c r="FX503" s="1244"/>
      <c r="FY503" s="1244"/>
      <c r="FZ503" s="1244"/>
      <c r="GA503" s="1244"/>
      <c r="GB503" s="1244"/>
      <c r="GC503" s="1244"/>
      <c r="GD503" s="1237"/>
      <c r="GE503" s="1237"/>
      <c r="GF503" s="1239"/>
      <c r="GG503" s="1239"/>
      <c r="GH503" s="1247"/>
      <c r="GI503" s="1239"/>
      <c r="GJ503" s="1237"/>
      <c r="GK503" s="1237"/>
      <c r="GL503" s="1239"/>
      <c r="GM503" s="1239"/>
      <c r="GN503" s="1239"/>
      <c r="GO503" s="1239"/>
      <c r="GP503" s="1239"/>
      <c r="GQ503" s="1239"/>
      <c r="GR503" s="1239"/>
      <c r="GS503" s="1239"/>
      <c r="GT503" s="1239"/>
      <c r="GU503" s="1239"/>
      <c r="GV503" s="1239"/>
      <c r="GW503" s="1239"/>
      <c r="GX503" s="1239"/>
      <c r="GY503" s="1239"/>
      <c r="GZ503" s="1239"/>
      <c r="HA503" s="1239"/>
      <c r="HB503" s="1239"/>
      <c r="HC503" s="1239"/>
      <c r="HD503" s="1239"/>
      <c r="HE503" s="1239"/>
      <c r="HF503" s="1239"/>
      <c r="HG503" s="1239"/>
      <c r="HH503" s="1239"/>
      <c r="HI503" s="1239"/>
      <c r="HJ503" s="1239"/>
      <c r="HK503" s="1239"/>
      <c r="HL503" s="1239"/>
      <c r="HM503" s="1239"/>
      <c r="HN503" s="1239"/>
      <c r="HO503" s="1239"/>
      <c r="HP503" s="1239"/>
      <c r="HQ503" s="1239"/>
      <c r="HR503" s="1239"/>
      <c r="HS503" s="1239"/>
      <c r="HT503" s="1239"/>
      <c r="HU503" s="1239"/>
      <c r="HV503" s="1239"/>
      <c r="HW503" s="1239"/>
      <c r="HX503" s="1239"/>
      <c r="HY503" s="1239"/>
      <c r="HZ503" s="1239"/>
      <c r="IA503" s="1239"/>
      <c r="IB503" s="1239"/>
      <c r="IC503" s="1239"/>
      <c r="ID503" s="1237"/>
      <c r="IE503" s="1237"/>
      <c r="IF503" s="1239"/>
      <c r="IG503" s="1239"/>
      <c r="IH503" s="1239"/>
      <c r="II503" s="1239"/>
      <c r="IJ503" s="1239"/>
      <c r="IK503" s="1239"/>
      <c r="IL503" s="1239"/>
      <c r="IM503" s="1239"/>
      <c r="IN503" s="1239"/>
      <c r="IO503" s="1239"/>
      <c r="IP503" s="1239"/>
      <c r="IQ503" s="1239"/>
      <c r="IR503" s="1239"/>
      <c r="IS503" s="1239"/>
      <c r="IT503" s="1239"/>
      <c r="IU503" s="1239"/>
      <c r="IV503" s="1239"/>
      <c r="IW503" s="1239"/>
      <c r="IX503" s="1239"/>
      <c r="IY503" s="1239"/>
      <c r="IZ503" s="1239"/>
      <c r="JA503" s="1239"/>
      <c r="JB503" s="1239"/>
      <c r="JC503" s="1239"/>
      <c r="JD503" s="1239"/>
      <c r="JE503" s="1239"/>
      <c r="JF503" s="1239"/>
      <c r="JG503" s="1239"/>
      <c r="JH503" s="1239"/>
      <c r="JI503" s="1239"/>
      <c r="JJ503" s="1239"/>
      <c r="JK503" s="1248"/>
    </row>
    <row r="504" spans="1:271" ht="18.95" hidden="1" customHeight="1">
      <c r="A504" s="1113"/>
      <c r="B504" s="1114"/>
      <c r="C504" s="1115"/>
      <c r="D504" s="1115"/>
      <c r="E504" s="1116"/>
      <c r="F504" s="1116"/>
      <c r="G504" s="1116"/>
      <c r="H504" s="1115"/>
      <c r="I504" s="1115"/>
      <c r="J504" s="1240"/>
      <c r="K504" s="1241"/>
      <c r="L504" s="1241"/>
      <c r="M504" s="1241"/>
      <c r="N504" s="1242"/>
      <c r="O504" s="1243"/>
      <c r="P504" s="1241"/>
      <c r="Q504" s="1241"/>
      <c r="R504" s="1244"/>
      <c r="S504" s="1244"/>
      <c r="T504" s="1241"/>
      <c r="U504" s="1244"/>
      <c r="V504" s="1241"/>
      <c r="W504" s="1245"/>
      <c r="X504" s="1244"/>
      <c r="Y504" s="1244"/>
      <c r="Z504" s="1244"/>
      <c r="AA504" s="1244"/>
      <c r="AB504" s="1244"/>
      <c r="AC504" s="1244"/>
      <c r="AD504" s="1244"/>
      <c r="AE504" s="1244"/>
      <c r="AF504" s="1244"/>
      <c r="AG504" s="1244"/>
      <c r="AH504" s="1244"/>
      <c r="AI504" s="1244"/>
      <c r="AJ504" s="1244"/>
      <c r="AK504" s="1244"/>
      <c r="AL504" s="1244"/>
      <c r="AM504" s="1244"/>
      <c r="AN504" s="1244"/>
      <c r="AO504" s="1244"/>
      <c r="AP504" s="1244"/>
      <c r="AQ504" s="1244"/>
      <c r="AR504" s="1244"/>
      <c r="AS504" s="1244"/>
      <c r="AT504" s="1244"/>
      <c r="AU504" s="1244"/>
      <c r="AV504" s="1244"/>
      <c r="AW504" s="1244"/>
      <c r="AX504" s="1244"/>
      <c r="AY504" s="1244"/>
      <c r="AZ504" s="1244"/>
      <c r="BA504" s="1244"/>
      <c r="BB504" s="1244"/>
      <c r="BC504" s="1244"/>
      <c r="BD504" s="1244"/>
      <c r="BE504" s="1244"/>
      <c r="BF504" s="1244"/>
      <c r="BG504" s="1244"/>
      <c r="BH504" s="1244"/>
      <c r="BI504" s="1244"/>
      <c r="BJ504" s="1244"/>
      <c r="BK504" s="1244"/>
      <c r="BL504" s="1244"/>
      <c r="BM504" s="1244"/>
      <c r="BN504" s="1244"/>
      <c r="BO504" s="1244"/>
      <c r="BP504" s="1244"/>
      <c r="BQ504" s="1244"/>
      <c r="BR504" s="1244"/>
      <c r="BS504" s="1244"/>
      <c r="BT504" s="1244"/>
      <c r="BU504" s="1244"/>
      <c r="BV504" s="1244"/>
      <c r="BW504" s="1244"/>
      <c r="BX504" s="1244"/>
      <c r="BY504" s="1244"/>
      <c r="BZ504" s="1244"/>
      <c r="CA504" s="1244"/>
      <c r="CB504" s="1244"/>
      <c r="CC504" s="1244"/>
      <c r="CD504" s="1244"/>
      <c r="CE504" s="1244"/>
      <c r="CF504" s="1244"/>
      <c r="CG504" s="1244"/>
      <c r="CH504" s="1244"/>
      <c r="CI504" s="1244"/>
      <c r="CJ504" s="1244"/>
      <c r="CK504" s="1244"/>
      <c r="CL504" s="1244"/>
      <c r="CM504" s="1244"/>
      <c r="CN504" s="1244"/>
      <c r="CO504" s="1244"/>
      <c r="CP504" s="1244"/>
      <c r="CQ504" s="1244"/>
      <c r="CR504" s="1244"/>
      <c r="CS504" s="1244"/>
      <c r="CT504" s="1244"/>
      <c r="CU504" s="1244"/>
      <c r="CV504" s="1244"/>
      <c r="CW504" s="1244"/>
      <c r="CX504" s="1244"/>
      <c r="CY504" s="1244"/>
      <c r="CZ504" s="1244"/>
      <c r="DA504" s="1244"/>
      <c r="DB504" s="1244"/>
      <c r="DC504" s="1244"/>
      <c r="DD504" s="1244"/>
      <c r="DE504" s="1244"/>
      <c r="DF504" s="1244"/>
      <c r="DG504" s="1244"/>
      <c r="DH504" s="1244"/>
      <c r="DI504" s="1244"/>
      <c r="DJ504" s="1244"/>
      <c r="DK504" s="1244"/>
      <c r="DL504" s="1244"/>
      <c r="DM504" s="1244"/>
      <c r="DN504" s="1244"/>
      <c r="DO504" s="1244"/>
      <c r="DP504" s="1244"/>
      <c r="DQ504" s="1244"/>
      <c r="DR504" s="1244"/>
      <c r="DS504" s="1244"/>
      <c r="DT504" s="1244"/>
      <c r="DU504" s="1244"/>
      <c r="DV504" s="1244"/>
      <c r="DW504" s="1244"/>
      <c r="DX504" s="1244"/>
      <c r="DY504" s="1244"/>
      <c r="DZ504" s="1244"/>
      <c r="EA504" s="1244"/>
      <c r="EB504" s="1244"/>
      <c r="EC504" s="1244"/>
      <c r="ED504" s="1244"/>
      <c r="EE504" s="1244"/>
      <c r="EF504" s="1244"/>
      <c r="EG504" s="1244"/>
      <c r="EH504" s="1244"/>
      <c r="EI504" s="1244"/>
      <c r="EJ504" s="1244"/>
      <c r="EK504" s="1244"/>
      <c r="EL504" s="1244"/>
      <c r="EM504" s="1244"/>
      <c r="EN504" s="1244"/>
      <c r="EO504" s="1244"/>
      <c r="EP504" s="1244"/>
      <c r="EQ504" s="1244"/>
      <c r="ER504" s="1244"/>
      <c r="ES504" s="1244"/>
      <c r="ET504" s="1244"/>
      <c r="EU504" s="1244"/>
      <c r="EV504" s="1244"/>
      <c r="EW504" s="1244"/>
      <c r="EX504" s="1244"/>
      <c r="EY504" s="1244"/>
      <c r="EZ504" s="1244"/>
      <c r="FA504" s="1244"/>
      <c r="FB504" s="1244"/>
      <c r="FC504" s="1244"/>
      <c r="FD504" s="1244"/>
      <c r="FE504" s="1244"/>
      <c r="FF504" s="1244"/>
      <c r="FG504" s="1244"/>
      <c r="FH504" s="1244"/>
      <c r="FI504" s="1244"/>
      <c r="FJ504" s="1244"/>
      <c r="FK504" s="1244"/>
      <c r="FL504" s="1244"/>
      <c r="FM504" s="1244"/>
      <c r="FN504" s="1244"/>
      <c r="FO504" s="1244"/>
      <c r="FP504" s="1244"/>
      <c r="FQ504" s="1246"/>
      <c r="FR504" s="1246"/>
      <c r="FS504" s="1244"/>
      <c r="FT504" s="1244"/>
      <c r="FU504" s="1244"/>
      <c r="FV504" s="1244"/>
      <c r="FW504" s="1244"/>
      <c r="FX504" s="1244"/>
      <c r="FY504" s="1244"/>
      <c r="FZ504" s="1244"/>
      <c r="GA504" s="1244"/>
      <c r="GB504" s="1244"/>
      <c r="GC504" s="1244"/>
      <c r="GD504" s="1237"/>
      <c r="GE504" s="1237"/>
      <c r="GF504" s="1239"/>
      <c r="GG504" s="1239"/>
      <c r="GH504" s="1247"/>
      <c r="GI504" s="1239"/>
      <c r="GJ504" s="1237"/>
      <c r="GK504" s="1237"/>
      <c r="GL504" s="1239"/>
      <c r="GM504" s="1239"/>
      <c r="GN504" s="1239"/>
      <c r="GO504" s="1239"/>
      <c r="GP504" s="1239"/>
      <c r="GQ504" s="1239"/>
      <c r="GR504" s="1239"/>
      <c r="GS504" s="1239"/>
      <c r="GT504" s="1239"/>
      <c r="GU504" s="1239"/>
      <c r="GV504" s="1239"/>
      <c r="GW504" s="1239"/>
      <c r="GX504" s="1239"/>
      <c r="GY504" s="1239"/>
      <c r="GZ504" s="1239"/>
      <c r="HA504" s="1239"/>
      <c r="HB504" s="1239"/>
      <c r="HC504" s="1239"/>
      <c r="HD504" s="1239"/>
      <c r="HE504" s="1239"/>
      <c r="HF504" s="1239"/>
      <c r="HG504" s="1239"/>
      <c r="HH504" s="1239"/>
      <c r="HI504" s="1239"/>
      <c r="HJ504" s="1239"/>
      <c r="HK504" s="1239"/>
      <c r="HL504" s="1239"/>
      <c r="HM504" s="1239"/>
      <c r="HN504" s="1239"/>
      <c r="HO504" s="1239"/>
      <c r="HP504" s="1239"/>
      <c r="HQ504" s="1239"/>
      <c r="HR504" s="1239"/>
      <c r="HS504" s="1239"/>
      <c r="HT504" s="1239"/>
      <c r="HU504" s="1239"/>
      <c r="HV504" s="1239"/>
      <c r="HW504" s="1239"/>
      <c r="HX504" s="1239"/>
      <c r="HY504" s="1239"/>
      <c r="HZ504" s="1239"/>
      <c r="IA504" s="1239"/>
      <c r="IB504" s="1239"/>
      <c r="IC504" s="1239"/>
      <c r="ID504" s="1237"/>
      <c r="IE504" s="1237"/>
      <c r="IF504" s="1239"/>
      <c r="IG504" s="1239"/>
      <c r="IH504" s="1239"/>
      <c r="II504" s="1239"/>
      <c r="IJ504" s="1239"/>
      <c r="IK504" s="1239"/>
      <c r="IL504" s="1239"/>
      <c r="IM504" s="1239"/>
      <c r="IN504" s="1239"/>
      <c r="IO504" s="1239"/>
      <c r="IP504" s="1239"/>
      <c r="IQ504" s="1239"/>
      <c r="IR504" s="1239"/>
      <c r="IS504" s="1239"/>
      <c r="IT504" s="1239"/>
      <c r="IU504" s="1239"/>
      <c r="IV504" s="1239"/>
      <c r="IW504" s="1239"/>
      <c r="IX504" s="1239"/>
      <c r="IY504" s="1239"/>
      <c r="IZ504" s="1239"/>
      <c r="JA504" s="1239"/>
      <c r="JB504" s="1239"/>
      <c r="JC504" s="1239"/>
      <c r="JD504" s="1239"/>
      <c r="JE504" s="1239"/>
      <c r="JF504" s="1239"/>
      <c r="JG504" s="1239"/>
      <c r="JH504" s="1239"/>
      <c r="JI504" s="1239"/>
      <c r="JJ504" s="1239"/>
      <c r="JK504" s="1248"/>
    </row>
    <row r="505" spans="1:271" ht="18.95" hidden="1" customHeight="1">
      <c r="A505" s="1113"/>
      <c r="B505" s="1114"/>
      <c r="C505" s="1115"/>
      <c r="D505" s="1115"/>
      <c r="E505" s="1116"/>
      <c r="F505" s="1116"/>
      <c r="G505" s="1116"/>
      <c r="H505" s="1115"/>
      <c r="I505" s="1115"/>
      <c r="J505" s="1240"/>
      <c r="K505" s="1241"/>
      <c r="L505" s="1241"/>
      <c r="M505" s="1241"/>
      <c r="N505" s="1242"/>
      <c r="O505" s="1243"/>
      <c r="P505" s="1241"/>
      <c r="Q505" s="1241"/>
      <c r="R505" s="1244"/>
      <c r="S505" s="1244"/>
      <c r="T505" s="1241"/>
      <c r="U505" s="1244"/>
      <c r="V505" s="1241"/>
      <c r="W505" s="1245"/>
      <c r="X505" s="1244"/>
      <c r="Y505" s="1244"/>
      <c r="Z505" s="1244"/>
      <c r="AA505" s="1244"/>
      <c r="AB505" s="1244"/>
      <c r="AC505" s="1244"/>
      <c r="AD505" s="1244"/>
      <c r="AE505" s="1244"/>
      <c r="AF505" s="1244"/>
      <c r="AG505" s="1244"/>
      <c r="AH505" s="1244"/>
      <c r="AI505" s="1244"/>
      <c r="AJ505" s="1244"/>
      <c r="AK505" s="1244"/>
      <c r="AL505" s="1244"/>
      <c r="AM505" s="1244"/>
      <c r="AN505" s="1244"/>
      <c r="AO505" s="1244"/>
      <c r="AP505" s="1244"/>
      <c r="AQ505" s="1244"/>
      <c r="AR505" s="1244"/>
      <c r="AS505" s="1244"/>
      <c r="AT505" s="1244"/>
      <c r="AU505" s="1244"/>
      <c r="AV505" s="1244"/>
      <c r="AW505" s="1244"/>
      <c r="AX505" s="1244"/>
      <c r="AY505" s="1244"/>
      <c r="AZ505" s="1244"/>
      <c r="BA505" s="1244"/>
      <c r="BB505" s="1244"/>
      <c r="BC505" s="1244"/>
      <c r="BD505" s="1244"/>
      <c r="BE505" s="1244"/>
      <c r="BF505" s="1244"/>
      <c r="BG505" s="1244"/>
      <c r="BH505" s="1244"/>
      <c r="BI505" s="1244"/>
      <c r="BJ505" s="1244"/>
      <c r="BK505" s="1244"/>
      <c r="BL505" s="1244"/>
      <c r="BM505" s="1244"/>
      <c r="BN505" s="1244"/>
      <c r="BO505" s="1244"/>
      <c r="BP505" s="1244"/>
      <c r="BQ505" s="1244"/>
      <c r="BR505" s="1244"/>
      <c r="BS505" s="1244"/>
      <c r="BT505" s="1244"/>
      <c r="BU505" s="1244"/>
      <c r="BV505" s="1244"/>
      <c r="BW505" s="1244"/>
      <c r="BX505" s="1244"/>
      <c r="BY505" s="1244"/>
      <c r="BZ505" s="1244"/>
      <c r="CA505" s="1244"/>
      <c r="CB505" s="1244"/>
      <c r="CC505" s="1244"/>
      <c r="CD505" s="1244"/>
      <c r="CE505" s="1244"/>
      <c r="CF505" s="1244"/>
      <c r="CG505" s="1244"/>
      <c r="CH505" s="1244"/>
      <c r="CI505" s="1244"/>
      <c r="CJ505" s="1244"/>
      <c r="CK505" s="1244"/>
      <c r="CL505" s="1244"/>
      <c r="CM505" s="1244"/>
      <c r="CN505" s="1244"/>
      <c r="CO505" s="1244"/>
      <c r="CP505" s="1244"/>
      <c r="CQ505" s="1244"/>
      <c r="CR505" s="1244"/>
      <c r="CS505" s="1244"/>
      <c r="CT505" s="1244"/>
      <c r="CU505" s="1244"/>
      <c r="CV505" s="1244"/>
      <c r="CW505" s="1244"/>
      <c r="CX505" s="1244"/>
      <c r="CY505" s="1244"/>
      <c r="CZ505" s="1244"/>
      <c r="DA505" s="1244"/>
      <c r="DB505" s="1244"/>
      <c r="DC505" s="1244"/>
      <c r="DD505" s="1244"/>
      <c r="DE505" s="1244"/>
      <c r="DF505" s="1244"/>
      <c r="DG505" s="1244"/>
      <c r="DH505" s="1244"/>
      <c r="DI505" s="1244"/>
      <c r="DJ505" s="1244"/>
      <c r="DK505" s="1244"/>
      <c r="DL505" s="1244"/>
      <c r="DM505" s="1244"/>
      <c r="DN505" s="1244"/>
      <c r="DO505" s="1244"/>
      <c r="DP505" s="1244"/>
      <c r="DQ505" s="1244"/>
      <c r="DR505" s="1244"/>
      <c r="DS505" s="1244"/>
      <c r="DT505" s="1244"/>
      <c r="DU505" s="1244"/>
      <c r="DV505" s="1244"/>
      <c r="DW505" s="1244"/>
      <c r="DX505" s="1244"/>
      <c r="DY505" s="1244"/>
      <c r="DZ505" s="1244"/>
      <c r="EA505" s="1244"/>
      <c r="EB505" s="1244"/>
      <c r="EC505" s="1244"/>
      <c r="ED505" s="1244"/>
      <c r="EE505" s="1244"/>
      <c r="EF505" s="1244"/>
      <c r="EG505" s="1244"/>
      <c r="EH505" s="1244"/>
      <c r="EI505" s="1244"/>
      <c r="EJ505" s="1244"/>
      <c r="EK505" s="1244"/>
      <c r="EL505" s="1244"/>
      <c r="EM505" s="1244"/>
      <c r="EN505" s="1244"/>
      <c r="EO505" s="1244"/>
      <c r="EP505" s="1244"/>
      <c r="EQ505" s="1244"/>
      <c r="ER505" s="1244"/>
      <c r="ES505" s="1244"/>
      <c r="ET505" s="1244"/>
      <c r="EU505" s="1244"/>
      <c r="EV505" s="1244"/>
      <c r="EW505" s="1244"/>
      <c r="EX505" s="1244"/>
      <c r="EY505" s="1244"/>
      <c r="EZ505" s="1244"/>
      <c r="FA505" s="1244"/>
      <c r="FB505" s="1244"/>
      <c r="FC505" s="1244"/>
      <c r="FD505" s="1244"/>
      <c r="FE505" s="1244"/>
      <c r="FF505" s="1244"/>
      <c r="FG505" s="1244"/>
      <c r="FH505" s="1244"/>
      <c r="FI505" s="1244"/>
      <c r="FJ505" s="1244"/>
      <c r="FK505" s="1244"/>
      <c r="FL505" s="1244"/>
      <c r="FM505" s="1244"/>
      <c r="FN505" s="1244"/>
      <c r="FO505" s="1244"/>
      <c r="FP505" s="1244"/>
      <c r="FQ505" s="1246"/>
      <c r="FR505" s="1246"/>
      <c r="FS505" s="1244"/>
      <c r="FT505" s="1244"/>
      <c r="FU505" s="1244"/>
      <c r="FV505" s="1244"/>
      <c r="FW505" s="1244"/>
      <c r="FX505" s="1244"/>
      <c r="FY505" s="1244"/>
      <c r="FZ505" s="1244"/>
      <c r="GA505" s="1244"/>
      <c r="GB505" s="1244"/>
      <c r="GC505" s="1244"/>
      <c r="GD505" s="1237"/>
      <c r="GE505" s="1237"/>
      <c r="GF505" s="1239"/>
      <c r="GG505" s="1239"/>
      <c r="GH505" s="1247"/>
      <c r="GI505" s="1239"/>
      <c r="GJ505" s="1237"/>
      <c r="GK505" s="1237"/>
      <c r="GL505" s="1239"/>
      <c r="GM505" s="1239"/>
      <c r="GN505" s="1239"/>
      <c r="GO505" s="1239"/>
      <c r="GP505" s="1239"/>
      <c r="GQ505" s="1239"/>
      <c r="GR505" s="1239"/>
      <c r="GS505" s="1239"/>
      <c r="GT505" s="1239"/>
      <c r="GU505" s="1239"/>
      <c r="GV505" s="1239"/>
      <c r="GW505" s="1239"/>
      <c r="GX505" s="1239"/>
      <c r="GY505" s="1239"/>
      <c r="GZ505" s="1239"/>
      <c r="HA505" s="1239"/>
      <c r="HB505" s="1239"/>
      <c r="HC505" s="1239"/>
      <c r="HD505" s="1239"/>
      <c r="HE505" s="1239"/>
      <c r="HF505" s="1239"/>
      <c r="HG505" s="1239"/>
      <c r="HH505" s="1239"/>
      <c r="HI505" s="1239"/>
      <c r="HJ505" s="1239"/>
      <c r="HK505" s="1239"/>
      <c r="HL505" s="1239"/>
      <c r="HM505" s="1239"/>
      <c r="HN505" s="1239"/>
      <c r="HO505" s="1239"/>
      <c r="HP505" s="1239"/>
      <c r="HQ505" s="1239"/>
      <c r="HR505" s="1239"/>
      <c r="HS505" s="1239"/>
      <c r="HT505" s="1239"/>
      <c r="HU505" s="1239"/>
      <c r="HV505" s="1239"/>
      <c r="HW505" s="1239"/>
      <c r="HX505" s="1239"/>
      <c r="HY505" s="1239"/>
      <c r="HZ505" s="1239"/>
      <c r="IA505" s="1239"/>
      <c r="IB505" s="1239"/>
      <c r="IC505" s="1239"/>
      <c r="ID505" s="1237"/>
      <c r="IE505" s="1237"/>
      <c r="IF505" s="1239"/>
      <c r="IG505" s="1239"/>
      <c r="IH505" s="1239"/>
      <c r="II505" s="1239"/>
      <c r="IJ505" s="1239"/>
      <c r="IK505" s="1239"/>
      <c r="IL505" s="1239"/>
      <c r="IM505" s="1239"/>
      <c r="IN505" s="1239"/>
      <c r="IO505" s="1239"/>
      <c r="IP505" s="1239"/>
      <c r="IQ505" s="1239"/>
      <c r="IR505" s="1239"/>
      <c r="IS505" s="1239"/>
      <c r="IT505" s="1239"/>
      <c r="IU505" s="1239"/>
      <c r="IV505" s="1239"/>
      <c r="IW505" s="1239"/>
      <c r="IX505" s="1239"/>
      <c r="IY505" s="1239"/>
      <c r="IZ505" s="1239"/>
      <c r="JA505" s="1239"/>
      <c r="JB505" s="1239"/>
      <c r="JC505" s="1239"/>
      <c r="JD505" s="1239"/>
      <c r="JE505" s="1239"/>
      <c r="JF505" s="1239"/>
      <c r="JG505" s="1239"/>
      <c r="JH505" s="1239"/>
      <c r="JI505" s="1239"/>
      <c r="JJ505" s="1239"/>
      <c r="JK505" s="1248"/>
    </row>
    <row r="506" spans="1:271" ht="18.95" hidden="1" customHeight="1">
      <c r="A506" s="1113"/>
      <c r="B506" s="1114"/>
      <c r="C506" s="1115"/>
      <c r="D506" s="1115"/>
      <c r="E506" s="1116"/>
      <c r="F506" s="1116"/>
      <c r="G506" s="1116"/>
      <c r="H506" s="1115"/>
      <c r="I506" s="1115"/>
      <c r="J506" s="1240"/>
      <c r="K506" s="1241"/>
      <c r="L506" s="1241"/>
      <c r="M506" s="1241"/>
      <c r="N506" s="1242"/>
      <c r="O506" s="1243"/>
      <c r="P506" s="1241"/>
      <c r="Q506" s="1241"/>
      <c r="R506" s="1244"/>
      <c r="S506" s="1244"/>
      <c r="T506" s="1241"/>
      <c r="U506" s="1244"/>
      <c r="V506" s="1241"/>
      <c r="W506" s="1245"/>
      <c r="X506" s="1244"/>
      <c r="Y506" s="1244"/>
      <c r="Z506" s="1244"/>
      <c r="AA506" s="1244"/>
      <c r="AB506" s="1244"/>
      <c r="AC506" s="1244"/>
      <c r="AD506" s="1244"/>
      <c r="AE506" s="1244"/>
      <c r="AF506" s="1244"/>
      <c r="AG506" s="1244"/>
      <c r="AH506" s="1244"/>
      <c r="AI506" s="1244"/>
      <c r="AJ506" s="1244"/>
      <c r="AK506" s="1244"/>
      <c r="AL506" s="1244"/>
      <c r="AM506" s="1244"/>
      <c r="AN506" s="1244"/>
      <c r="AO506" s="1244"/>
      <c r="AP506" s="1244"/>
      <c r="AQ506" s="1244"/>
      <c r="AR506" s="1244"/>
      <c r="AS506" s="1244"/>
      <c r="AT506" s="1244"/>
      <c r="AU506" s="1244"/>
      <c r="AV506" s="1244"/>
      <c r="AW506" s="1244"/>
      <c r="AX506" s="1244"/>
      <c r="AY506" s="1244"/>
      <c r="AZ506" s="1244"/>
      <c r="BA506" s="1244"/>
      <c r="BB506" s="1244"/>
      <c r="BC506" s="1244"/>
      <c r="BD506" s="1244"/>
      <c r="BE506" s="1244"/>
      <c r="BF506" s="1244"/>
      <c r="BG506" s="1244"/>
      <c r="BH506" s="1244"/>
      <c r="BI506" s="1244"/>
      <c r="BJ506" s="1244"/>
      <c r="BK506" s="1244"/>
      <c r="BL506" s="1244"/>
      <c r="BM506" s="1244"/>
      <c r="BN506" s="1244"/>
      <c r="BO506" s="1244"/>
      <c r="BP506" s="1244"/>
      <c r="BQ506" s="1244"/>
      <c r="BR506" s="1244"/>
      <c r="BS506" s="1244"/>
      <c r="BT506" s="1244"/>
      <c r="BU506" s="1244"/>
      <c r="BV506" s="1244"/>
      <c r="BW506" s="1244"/>
      <c r="BX506" s="1244"/>
      <c r="BY506" s="1244"/>
      <c r="BZ506" s="1244"/>
      <c r="CA506" s="1244"/>
      <c r="CB506" s="1244"/>
      <c r="CC506" s="1244"/>
      <c r="CD506" s="1244"/>
      <c r="CE506" s="1244"/>
      <c r="CF506" s="1244"/>
      <c r="CG506" s="1244"/>
      <c r="CH506" s="1244"/>
      <c r="CI506" s="1244"/>
      <c r="CJ506" s="1244"/>
      <c r="CK506" s="1244"/>
      <c r="CL506" s="1244"/>
      <c r="CM506" s="1244"/>
      <c r="CN506" s="1244"/>
      <c r="CO506" s="1244"/>
      <c r="CP506" s="1244"/>
      <c r="CQ506" s="1244"/>
      <c r="CR506" s="1244"/>
      <c r="CS506" s="1244"/>
      <c r="CT506" s="1244"/>
      <c r="CU506" s="1244"/>
      <c r="CV506" s="1244"/>
      <c r="CW506" s="1244"/>
      <c r="CX506" s="1244"/>
      <c r="CY506" s="1244"/>
      <c r="CZ506" s="1244"/>
      <c r="DA506" s="1244"/>
      <c r="DB506" s="1244"/>
      <c r="DC506" s="1244"/>
      <c r="DD506" s="1244"/>
      <c r="DE506" s="1244"/>
      <c r="DF506" s="1244"/>
      <c r="DG506" s="1244"/>
      <c r="DH506" s="1244"/>
      <c r="DI506" s="1244"/>
      <c r="DJ506" s="1244"/>
      <c r="DK506" s="1244"/>
      <c r="DL506" s="1244"/>
      <c r="DM506" s="1244"/>
      <c r="DN506" s="1244"/>
      <c r="DO506" s="1244"/>
      <c r="DP506" s="1244"/>
      <c r="DQ506" s="1244"/>
      <c r="DR506" s="1244"/>
      <c r="DS506" s="1244"/>
      <c r="DT506" s="1244"/>
      <c r="DU506" s="1244"/>
      <c r="DV506" s="1244"/>
      <c r="DW506" s="1244"/>
      <c r="DX506" s="1244"/>
      <c r="DY506" s="1244"/>
      <c r="DZ506" s="1244"/>
      <c r="EA506" s="1244"/>
      <c r="EB506" s="1244"/>
      <c r="EC506" s="1244"/>
      <c r="ED506" s="1244"/>
      <c r="EE506" s="1244"/>
      <c r="EF506" s="1244"/>
      <c r="EG506" s="1244"/>
      <c r="EH506" s="1244"/>
      <c r="EI506" s="1244"/>
      <c r="EJ506" s="1244"/>
      <c r="EK506" s="1244"/>
      <c r="EL506" s="1244"/>
      <c r="EM506" s="1244"/>
      <c r="EN506" s="1244"/>
      <c r="EO506" s="1244"/>
      <c r="EP506" s="1244"/>
      <c r="EQ506" s="1244"/>
      <c r="ER506" s="1244"/>
      <c r="ES506" s="1244"/>
      <c r="ET506" s="1244"/>
      <c r="EU506" s="1244"/>
      <c r="EV506" s="1244"/>
      <c r="EW506" s="1244"/>
      <c r="EX506" s="1244"/>
      <c r="EY506" s="1244"/>
      <c r="EZ506" s="1244"/>
      <c r="FA506" s="1244"/>
      <c r="FB506" s="1244"/>
      <c r="FC506" s="1244"/>
      <c r="FD506" s="1244"/>
      <c r="FE506" s="1244"/>
      <c r="FF506" s="1244"/>
      <c r="FG506" s="1244"/>
      <c r="FH506" s="1244"/>
      <c r="FI506" s="1244"/>
      <c r="FJ506" s="1244"/>
      <c r="FK506" s="1244"/>
      <c r="FL506" s="1244"/>
      <c r="FM506" s="1244"/>
      <c r="FN506" s="1244"/>
      <c r="FO506" s="1244"/>
      <c r="FP506" s="1244"/>
      <c r="FQ506" s="1246"/>
      <c r="FR506" s="1246"/>
      <c r="FS506" s="1244"/>
      <c r="FT506" s="1244"/>
      <c r="FU506" s="1244"/>
      <c r="FV506" s="1244"/>
      <c r="FW506" s="1244"/>
      <c r="FX506" s="1244"/>
      <c r="FY506" s="1244"/>
      <c r="FZ506" s="1244"/>
      <c r="GA506" s="1244"/>
      <c r="GB506" s="1244"/>
      <c r="GC506" s="1244"/>
      <c r="GD506" s="1237"/>
      <c r="GE506" s="1237"/>
      <c r="GF506" s="1239"/>
      <c r="GG506" s="1239"/>
      <c r="GH506" s="1247"/>
      <c r="GI506" s="1239"/>
      <c r="GJ506" s="1237"/>
      <c r="GK506" s="1237"/>
      <c r="GL506" s="1239"/>
      <c r="GM506" s="1239"/>
      <c r="GN506" s="1239"/>
      <c r="GO506" s="1239"/>
      <c r="GP506" s="1239"/>
      <c r="GQ506" s="1239"/>
      <c r="GR506" s="1239"/>
      <c r="GS506" s="1239"/>
      <c r="GT506" s="1239"/>
      <c r="GU506" s="1239"/>
      <c r="GV506" s="1239"/>
      <c r="GW506" s="1239"/>
      <c r="GX506" s="1239"/>
      <c r="GY506" s="1239"/>
      <c r="GZ506" s="1239"/>
      <c r="HA506" s="1239"/>
      <c r="HB506" s="1239"/>
      <c r="HC506" s="1239"/>
      <c r="HD506" s="1239"/>
      <c r="HE506" s="1239"/>
      <c r="HF506" s="1239"/>
      <c r="HG506" s="1239"/>
      <c r="HH506" s="1239"/>
      <c r="HI506" s="1239"/>
      <c r="HJ506" s="1239"/>
      <c r="HK506" s="1239"/>
      <c r="HL506" s="1239"/>
      <c r="HM506" s="1239"/>
      <c r="HN506" s="1239"/>
      <c r="HO506" s="1239"/>
      <c r="HP506" s="1239"/>
      <c r="HQ506" s="1239"/>
      <c r="HR506" s="1239"/>
      <c r="HS506" s="1239"/>
      <c r="HT506" s="1239"/>
      <c r="HU506" s="1239"/>
      <c r="HV506" s="1239"/>
      <c r="HW506" s="1239"/>
      <c r="HX506" s="1239"/>
      <c r="HY506" s="1239"/>
      <c r="HZ506" s="1239"/>
      <c r="IA506" s="1239"/>
      <c r="IB506" s="1239"/>
      <c r="IC506" s="1239"/>
      <c r="ID506" s="1237"/>
      <c r="IE506" s="1237"/>
      <c r="IF506" s="1239"/>
      <c r="IG506" s="1239"/>
      <c r="IH506" s="1239"/>
      <c r="II506" s="1239"/>
      <c r="IJ506" s="1239"/>
      <c r="IK506" s="1239"/>
      <c r="IL506" s="1239"/>
      <c r="IM506" s="1239"/>
      <c r="IN506" s="1239"/>
      <c r="IO506" s="1239"/>
      <c r="IP506" s="1239"/>
      <c r="IQ506" s="1239"/>
      <c r="IR506" s="1239"/>
      <c r="IS506" s="1239"/>
      <c r="IT506" s="1239"/>
      <c r="IU506" s="1239"/>
      <c r="IV506" s="1239"/>
      <c r="IW506" s="1239"/>
      <c r="IX506" s="1239"/>
      <c r="IY506" s="1239"/>
      <c r="IZ506" s="1239"/>
      <c r="JA506" s="1239"/>
      <c r="JB506" s="1239"/>
      <c r="JC506" s="1239"/>
      <c r="JD506" s="1239"/>
      <c r="JE506" s="1239"/>
      <c r="JF506" s="1239"/>
      <c r="JG506" s="1239"/>
      <c r="JH506" s="1239"/>
      <c r="JI506" s="1239"/>
      <c r="JJ506" s="1239"/>
      <c r="JK506" s="1248"/>
    </row>
    <row r="507" spans="1:271" ht="18.95" hidden="1" customHeight="1">
      <c r="A507" s="1113"/>
      <c r="B507" s="1114"/>
      <c r="C507" s="1115"/>
      <c r="D507" s="1115"/>
      <c r="E507" s="1116"/>
      <c r="F507" s="1116"/>
      <c r="G507" s="1116"/>
      <c r="H507" s="1115"/>
      <c r="I507" s="1115"/>
      <c r="J507" s="1240"/>
      <c r="K507" s="1241"/>
      <c r="L507" s="1241"/>
      <c r="M507" s="1241"/>
      <c r="N507" s="1242"/>
      <c r="O507" s="1243"/>
      <c r="P507" s="1241"/>
      <c r="Q507" s="1241"/>
      <c r="R507" s="1244"/>
      <c r="S507" s="1244"/>
      <c r="T507" s="1241"/>
      <c r="U507" s="1244"/>
      <c r="V507" s="1241"/>
      <c r="W507" s="1245"/>
      <c r="X507" s="1244"/>
      <c r="Y507" s="1244"/>
      <c r="Z507" s="1244"/>
      <c r="AA507" s="1244"/>
      <c r="AB507" s="1244"/>
      <c r="AC507" s="1244"/>
      <c r="AD507" s="1244"/>
      <c r="AE507" s="1244"/>
      <c r="AF507" s="1244"/>
      <c r="AG507" s="1244"/>
      <c r="AH507" s="1244"/>
      <c r="AI507" s="1244"/>
      <c r="AJ507" s="1244"/>
      <c r="AK507" s="1244"/>
      <c r="AL507" s="1244"/>
      <c r="AM507" s="1244"/>
      <c r="AN507" s="1244"/>
      <c r="AO507" s="1244"/>
      <c r="AP507" s="1244"/>
      <c r="AQ507" s="1244"/>
      <c r="AR507" s="1244"/>
      <c r="AS507" s="1244"/>
      <c r="AT507" s="1244"/>
      <c r="AU507" s="1244"/>
      <c r="AV507" s="1244"/>
      <c r="AW507" s="1244"/>
      <c r="AX507" s="1244"/>
      <c r="AY507" s="1244"/>
      <c r="AZ507" s="1244"/>
      <c r="BA507" s="1244"/>
      <c r="BB507" s="1244"/>
      <c r="BC507" s="1244"/>
      <c r="BD507" s="1244"/>
      <c r="BE507" s="1244"/>
      <c r="BF507" s="1244"/>
      <c r="BG507" s="1244"/>
      <c r="BH507" s="1244"/>
      <c r="BI507" s="1244"/>
      <c r="BJ507" s="1244"/>
      <c r="BK507" s="1244"/>
      <c r="BL507" s="1244"/>
      <c r="BM507" s="1244"/>
      <c r="BN507" s="1244"/>
      <c r="BO507" s="1244"/>
      <c r="BP507" s="1244"/>
      <c r="BQ507" s="1244"/>
      <c r="BR507" s="1244"/>
      <c r="BS507" s="1244"/>
      <c r="BT507" s="1244"/>
      <c r="BU507" s="1244"/>
      <c r="BV507" s="1244"/>
      <c r="BW507" s="1244"/>
      <c r="BX507" s="1244"/>
      <c r="BY507" s="1244"/>
      <c r="BZ507" s="1244"/>
      <c r="CA507" s="1244"/>
      <c r="CB507" s="1244"/>
      <c r="CC507" s="1244"/>
      <c r="CD507" s="1244"/>
      <c r="CE507" s="1244"/>
      <c r="CF507" s="1244"/>
      <c r="CG507" s="1244"/>
      <c r="CH507" s="1244"/>
      <c r="CI507" s="1244"/>
      <c r="CJ507" s="1244"/>
      <c r="CK507" s="1244"/>
      <c r="CL507" s="1244"/>
      <c r="CM507" s="1244"/>
      <c r="CN507" s="1244"/>
      <c r="CO507" s="1244"/>
      <c r="CP507" s="1244"/>
      <c r="CQ507" s="1244"/>
      <c r="CR507" s="1244"/>
      <c r="CS507" s="1244"/>
      <c r="CT507" s="1244"/>
      <c r="CU507" s="1244"/>
      <c r="CV507" s="1244"/>
      <c r="CW507" s="1244"/>
      <c r="CX507" s="1244"/>
      <c r="CY507" s="1244"/>
      <c r="CZ507" s="1244"/>
      <c r="DA507" s="1244"/>
      <c r="DB507" s="1244"/>
      <c r="DC507" s="1244"/>
      <c r="DD507" s="1244"/>
      <c r="DE507" s="1244"/>
      <c r="DF507" s="1244"/>
      <c r="DG507" s="1244"/>
      <c r="DH507" s="1244"/>
      <c r="DI507" s="1244"/>
      <c r="DJ507" s="1244"/>
      <c r="DK507" s="1244"/>
      <c r="DL507" s="1244"/>
      <c r="DM507" s="1244"/>
      <c r="DN507" s="1244"/>
      <c r="DO507" s="1244"/>
      <c r="DP507" s="1244"/>
      <c r="DQ507" s="1244"/>
      <c r="DR507" s="1244"/>
      <c r="DS507" s="1244"/>
      <c r="DT507" s="1244"/>
      <c r="DU507" s="1244"/>
      <c r="DV507" s="1244"/>
      <c r="DW507" s="1244"/>
      <c r="DX507" s="1244"/>
      <c r="DY507" s="1244"/>
      <c r="DZ507" s="1244"/>
      <c r="EA507" s="1244"/>
      <c r="EB507" s="1244"/>
      <c r="EC507" s="1244"/>
      <c r="ED507" s="1244"/>
      <c r="EE507" s="1244"/>
      <c r="EF507" s="1244"/>
      <c r="EG507" s="1244"/>
      <c r="EH507" s="1244"/>
      <c r="EI507" s="1244"/>
      <c r="EJ507" s="1244"/>
      <c r="EK507" s="1244"/>
      <c r="EL507" s="1244"/>
      <c r="EM507" s="1244"/>
      <c r="EN507" s="1244"/>
      <c r="EO507" s="1244"/>
      <c r="EP507" s="1244"/>
      <c r="EQ507" s="1244"/>
      <c r="ER507" s="1244"/>
      <c r="ES507" s="1244"/>
      <c r="ET507" s="1244"/>
      <c r="EU507" s="1244"/>
      <c r="EV507" s="1244"/>
      <c r="EW507" s="1244"/>
      <c r="EX507" s="1244"/>
      <c r="EY507" s="1244"/>
      <c r="EZ507" s="1244"/>
      <c r="FA507" s="1244"/>
      <c r="FB507" s="1244"/>
      <c r="FC507" s="1244"/>
      <c r="FD507" s="1244"/>
      <c r="FE507" s="1244"/>
      <c r="FF507" s="1244"/>
      <c r="FG507" s="1244"/>
      <c r="FH507" s="1244"/>
      <c r="FI507" s="1244"/>
      <c r="FJ507" s="1244"/>
      <c r="FK507" s="1244"/>
      <c r="FL507" s="1244"/>
      <c r="FM507" s="1244"/>
      <c r="FN507" s="1244"/>
      <c r="FO507" s="1244"/>
      <c r="FP507" s="1244"/>
      <c r="FQ507" s="1246"/>
      <c r="FR507" s="1246"/>
      <c r="FS507" s="1244"/>
      <c r="FT507" s="1244"/>
      <c r="FU507" s="1244"/>
      <c r="FV507" s="1244"/>
      <c r="FW507" s="1244"/>
      <c r="FX507" s="1244"/>
      <c r="FY507" s="1244"/>
      <c r="FZ507" s="1244"/>
      <c r="GA507" s="1244"/>
      <c r="GB507" s="1244"/>
      <c r="GC507" s="1244"/>
      <c r="GD507" s="1237"/>
      <c r="GE507" s="1237"/>
      <c r="GF507" s="1239"/>
      <c r="GG507" s="1239"/>
      <c r="GH507" s="1247"/>
      <c r="GI507" s="1239"/>
      <c r="GJ507" s="1237"/>
      <c r="GK507" s="1237"/>
      <c r="GL507" s="1239"/>
      <c r="GM507" s="1239"/>
      <c r="GN507" s="1239"/>
      <c r="GO507" s="1239"/>
      <c r="GP507" s="1239"/>
      <c r="GQ507" s="1239"/>
      <c r="GR507" s="1239"/>
      <c r="GS507" s="1239"/>
      <c r="GT507" s="1239"/>
      <c r="GU507" s="1239"/>
      <c r="GV507" s="1239"/>
      <c r="GW507" s="1239"/>
      <c r="GX507" s="1239"/>
      <c r="GY507" s="1239"/>
      <c r="GZ507" s="1239"/>
      <c r="HA507" s="1239"/>
      <c r="HB507" s="1239"/>
      <c r="HC507" s="1239"/>
      <c r="HD507" s="1239"/>
      <c r="HE507" s="1239"/>
      <c r="HF507" s="1239"/>
      <c r="HG507" s="1239"/>
      <c r="HH507" s="1239"/>
      <c r="HI507" s="1239"/>
      <c r="HJ507" s="1239"/>
      <c r="HK507" s="1239"/>
      <c r="HL507" s="1239"/>
      <c r="HM507" s="1239"/>
      <c r="HN507" s="1239"/>
      <c r="HO507" s="1239"/>
      <c r="HP507" s="1239"/>
      <c r="HQ507" s="1239"/>
      <c r="HR507" s="1239"/>
      <c r="HS507" s="1239"/>
      <c r="HT507" s="1239"/>
      <c r="HU507" s="1239"/>
      <c r="HV507" s="1239"/>
      <c r="HW507" s="1239"/>
      <c r="HX507" s="1239"/>
      <c r="HY507" s="1239"/>
      <c r="HZ507" s="1239"/>
      <c r="IA507" s="1239"/>
      <c r="IB507" s="1239"/>
      <c r="IC507" s="1239"/>
      <c r="ID507" s="1237"/>
      <c r="IE507" s="1237"/>
      <c r="IF507" s="1239"/>
      <c r="IG507" s="1239"/>
      <c r="IH507" s="1239"/>
      <c r="II507" s="1239"/>
      <c r="IJ507" s="1239"/>
      <c r="IK507" s="1239"/>
      <c r="IL507" s="1239"/>
      <c r="IM507" s="1239"/>
      <c r="IN507" s="1239"/>
      <c r="IO507" s="1239"/>
      <c r="IP507" s="1239"/>
      <c r="IQ507" s="1239"/>
      <c r="IR507" s="1239"/>
      <c r="IS507" s="1239"/>
      <c r="IT507" s="1239"/>
      <c r="IU507" s="1239"/>
      <c r="IV507" s="1239"/>
      <c r="IW507" s="1239"/>
      <c r="IX507" s="1239"/>
      <c r="IY507" s="1239"/>
      <c r="IZ507" s="1239"/>
      <c r="JA507" s="1239"/>
      <c r="JB507" s="1239"/>
      <c r="JC507" s="1239"/>
      <c r="JD507" s="1239"/>
      <c r="JE507" s="1239"/>
      <c r="JF507" s="1239"/>
      <c r="JG507" s="1239"/>
      <c r="JH507" s="1239"/>
      <c r="JI507" s="1239"/>
      <c r="JJ507" s="1239"/>
      <c r="JK507" s="1248"/>
    </row>
    <row r="508" spans="1:271" ht="18.95" hidden="1" customHeight="1">
      <c r="A508" s="1113"/>
      <c r="B508" s="1114"/>
      <c r="C508" s="1115"/>
      <c r="D508" s="1115"/>
      <c r="E508" s="1116"/>
      <c r="F508" s="1116"/>
      <c r="G508" s="1116"/>
      <c r="H508" s="1115"/>
      <c r="I508" s="1115"/>
      <c r="J508" s="1240"/>
      <c r="K508" s="1241"/>
      <c r="L508" s="1241"/>
      <c r="M508" s="1241"/>
      <c r="N508" s="1242"/>
      <c r="O508" s="1243"/>
      <c r="P508" s="1241"/>
      <c r="Q508" s="1241"/>
      <c r="R508" s="1244"/>
      <c r="S508" s="1244"/>
      <c r="T508" s="1241"/>
      <c r="U508" s="1244"/>
      <c r="V508" s="1241"/>
      <c r="W508" s="1245"/>
      <c r="X508" s="1244"/>
      <c r="Y508" s="1244"/>
      <c r="Z508" s="1244"/>
      <c r="AA508" s="1244"/>
      <c r="AB508" s="1244"/>
      <c r="AC508" s="1244"/>
      <c r="AD508" s="1244"/>
      <c r="AE508" s="1244"/>
      <c r="AF508" s="1244"/>
      <c r="AG508" s="1244"/>
      <c r="AH508" s="1244"/>
      <c r="AI508" s="1244"/>
      <c r="AJ508" s="1244"/>
      <c r="AK508" s="1244"/>
      <c r="AL508" s="1244"/>
      <c r="AM508" s="1244"/>
      <c r="AN508" s="1244"/>
      <c r="AO508" s="1244"/>
      <c r="AP508" s="1244"/>
      <c r="AQ508" s="1244"/>
      <c r="AR508" s="1244"/>
      <c r="AS508" s="1244"/>
      <c r="AT508" s="1244"/>
      <c r="AU508" s="1244"/>
      <c r="AV508" s="1244"/>
      <c r="AW508" s="1244"/>
      <c r="AX508" s="1244"/>
      <c r="AY508" s="1244"/>
      <c r="AZ508" s="1244"/>
      <c r="BA508" s="1244"/>
      <c r="BB508" s="1244"/>
      <c r="BC508" s="1244"/>
      <c r="BD508" s="1244"/>
      <c r="BE508" s="1244"/>
      <c r="BF508" s="1244"/>
      <c r="BG508" s="1244"/>
      <c r="BH508" s="1244"/>
      <c r="BI508" s="1244"/>
      <c r="BJ508" s="1244"/>
      <c r="BK508" s="1244"/>
      <c r="BL508" s="1244"/>
      <c r="BM508" s="1244"/>
      <c r="BN508" s="1244"/>
      <c r="BO508" s="1244"/>
      <c r="BP508" s="1244"/>
      <c r="BQ508" s="1244"/>
      <c r="BR508" s="1244"/>
      <c r="BS508" s="1244"/>
      <c r="BT508" s="1244"/>
      <c r="BU508" s="1244"/>
      <c r="BV508" s="1244"/>
      <c r="BW508" s="1244"/>
      <c r="BX508" s="1244"/>
      <c r="BY508" s="1244"/>
      <c r="BZ508" s="1244"/>
      <c r="CA508" s="1244"/>
      <c r="CB508" s="1244"/>
      <c r="CC508" s="1244"/>
      <c r="CD508" s="1244"/>
      <c r="CE508" s="1244"/>
      <c r="CF508" s="1244"/>
      <c r="CG508" s="1244"/>
      <c r="CH508" s="1244"/>
      <c r="CI508" s="1244"/>
      <c r="CJ508" s="1244"/>
      <c r="CK508" s="1244"/>
      <c r="CL508" s="1244"/>
      <c r="CM508" s="1244"/>
      <c r="CN508" s="1244"/>
      <c r="CO508" s="1244"/>
      <c r="CP508" s="1244"/>
      <c r="CQ508" s="1244"/>
      <c r="CR508" s="1244"/>
      <c r="CS508" s="1244"/>
      <c r="CT508" s="1244"/>
      <c r="CU508" s="1244"/>
      <c r="CV508" s="1244"/>
      <c r="CW508" s="1244"/>
      <c r="CX508" s="1244"/>
      <c r="CY508" s="1244"/>
      <c r="CZ508" s="1244"/>
      <c r="DA508" s="1244"/>
      <c r="DB508" s="1244"/>
      <c r="DC508" s="1244"/>
      <c r="DD508" s="1244"/>
      <c r="DE508" s="1244"/>
      <c r="DF508" s="1244"/>
      <c r="DG508" s="1244"/>
      <c r="DH508" s="1244"/>
      <c r="DI508" s="1244"/>
      <c r="DJ508" s="1244"/>
      <c r="DK508" s="1244"/>
      <c r="DL508" s="1244"/>
      <c r="DM508" s="1244"/>
      <c r="DN508" s="1244"/>
      <c r="DO508" s="1244"/>
      <c r="DP508" s="1244"/>
      <c r="DQ508" s="1244"/>
      <c r="DR508" s="1244"/>
      <c r="DS508" s="1244"/>
      <c r="DT508" s="1244"/>
      <c r="DU508" s="1244"/>
      <c r="DV508" s="1244"/>
      <c r="DW508" s="1244"/>
      <c r="DX508" s="1244"/>
      <c r="DY508" s="1244"/>
      <c r="DZ508" s="1244"/>
      <c r="EA508" s="1244"/>
      <c r="EB508" s="1244"/>
      <c r="EC508" s="1244"/>
      <c r="ED508" s="1244"/>
      <c r="EE508" s="1244"/>
      <c r="EF508" s="1244"/>
      <c r="EG508" s="1244"/>
      <c r="EH508" s="1244"/>
      <c r="EI508" s="1244"/>
      <c r="EJ508" s="1244"/>
      <c r="EK508" s="1244"/>
      <c r="EL508" s="1244"/>
      <c r="EM508" s="1244"/>
      <c r="EN508" s="1244"/>
      <c r="EO508" s="1244"/>
      <c r="EP508" s="1244"/>
      <c r="EQ508" s="1244"/>
      <c r="ER508" s="1244"/>
      <c r="ES508" s="1244"/>
      <c r="ET508" s="1244"/>
      <c r="EU508" s="1244"/>
      <c r="EV508" s="1244"/>
      <c r="EW508" s="1244"/>
      <c r="EX508" s="1244"/>
      <c r="EY508" s="1244"/>
      <c r="EZ508" s="1244"/>
      <c r="FA508" s="1244"/>
      <c r="FB508" s="1244"/>
      <c r="FC508" s="1244"/>
      <c r="FD508" s="1244"/>
      <c r="FE508" s="1244"/>
      <c r="FF508" s="1244"/>
      <c r="FG508" s="1244"/>
      <c r="FH508" s="1244"/>
      <c r="FI508" s="1244"/>
      <c r="FJ508" s="1244"/>
      <c r="FK508" s="1244"/>
      <c r="FL508" s="1244"/>
      <c r="FM508" s="1244"/>
      <c r="FN508" s="1244"/>
      <c r="FO508" s="1244"/>
      <c r="FP508" s="1244"/>
      <c r="FQ508" s="1246"/>
      <c r="FR508" s="1246"/>
      <c r="FS508" s="1244"/>
      <c r="FT508" s="1244"/>
      <c r="FU508" s="1244"/>
      <c r="FV508" s="1244"/>
      <c r="FW508" s="1244"/>
      <c r="FX508" s="1244"/>
      <c r="FY508" s="1244"/>
      <c r="FZ508" s="1244"/>
      <c r="GA508" s="1244"/>
      <c r="GB508" s="1244"/>
      <c r="GC508" s="1244"/>
      <c r="GD508" s="1237"/>
      <c r="GE508" s="1237"/>
      <c r="GF508" s="1239"/>
      <c r="GG508" s="1239"/>
      <c r="GH508" s="1247"/>
      <c r="GI508" s="1239"/>
      <c r="GJ508" s="1237"/>
      <c r="GK508" s="1237"/>
      <c r="GL508" s="1239"/>
      <c r="GM508" s="1239"/>
      <c r="GN508" s="1239"/>
      <c r="GO508" s="1239"/>
      <c r="GP508" s="1239"/>
      <c r="GQ508" s="1239"/>
      <c r="GR508" s="1239"/>
      <c r="GS508" s="1239"/>
      <c r="GT508" s="1239"/>
      <c r="GU508" s="1239"/>
      <c r="GV508" s="1239"/>
      <c r="GW508" s="1239"/>
      <c r="GX508" s="1239"/>
      <c r="GY508" s="1239"/>
      <c r="GZ508" s="1239"/>
      <c r="HA508" s="1239"/>
      <c r="HB508" s="1239"/>
      <c r="HC508" s="1239"/>
      <c r="HD508" s="1239"/>
      <c r="HE508" s="1239"/>
      <c r="HF508" s="1239"/>
      <c r="HG508" s="1239"/>
      <c r="HH508" s="1239"/>
      <c r="HI508" s="1239"/>
      <c r="HJ508" s="1239"/>
      <c r="HK508" s="1239"/>
      <c r="HL508" s="1239"/>
      <c r="HM508" s="1239"/>
      <c r="HN508" s="1239"/>
      <c r="HO508" s="1239"/>
      <c r="HP508" s="1239"/>
      <c r="HQ508" s="1239"/>
      <c r="HR508" s="1239"/>
      <c r="HS508" s="1239"/>
      <c r="HT508" s="1239"/>
      <c r="HU508" s="1239"/>
      <c r="HV508" s="1239"/>
      <c r="HW508" s="1239"/>
      <c r="HX508" s="1239"/>
      <c r="HY508" s="1239"/>
      <c r="HZ508" s="1239"/>
      <c r="IA508" s="1239"/>
      <c r="IB508" s="1239"/>
      <c r="IC508" s="1239"/>
      <c r="ID508" s="1237"/>
      <c r="IE508" s="1237"/>
      <c r="IF508" s="1239"/>
      <c r="IG508" s="1239"/>
      <c r="IH508" s="1239"/>
      <c r="II508" s="1239"/>
      <c r="IJ508" s="1239"/>
      <c r="IK508" s="1239"/>
      <c r="IL508" s="1239"/>
      <c r="IM508" s="1239"/>
      <c r="IN508" s="1239"/>
      <c r="IO508" s="1239"/>
      <c r="IP508" s="1239"/>
      <c r="IQ508" s="1239"/>
      <c r="IR508" s="1239"/>
      <c r="IS508" s="1239"/>
      <c r="IT508" s="1239"/>
      <c r="IU508" s="1239"/>
      <c r="IV508" s="1239"/>
      <c r="IW508" s="1239"/>
      <c r="IX508" s="1239"/>
      <c r="IY508" s="1239"/>
      <c r="IZ508" s="1239"/>
      <c r="JA508" s="1239"/>
      <c r="JB508" s="1239"/>
      <c r="JC508" s="1239"/>
      <c r="JD508" s="1239"/>
      <c r="JE508" s="1239"/>
      <c r="JF508" s="1239"/>
      <c r="JG508" s="1239"/>
      <c r="JH508" s="1239"/>
      <c r="JI508" s="1239"/>
      <c r="JJ508" s="1239"/>
      <c r="JK508" s="1248"/>
    </row>
    <row r="509" spans="1:271" ht="18.95" hidden="1" customHeight="1">
      <c r="A509" s="1113"/>
      <c r="B509" s="1114"/>
      <c r="C509" s="1115"/>
      <c r="D509" s="1115"/>
      <c r="E509" s="1116"/>
      <c r="F509" s="1116"/>
      <c r="G509" s="1116"/>
      <c r="H509" s="1115"/>
      <c r="I509" s="1115"/>
      <c r="J509" s="1240"/>
      <c r="K509" s="1241"/>
      <c r="L509" s="1241"/>
      <c r="M509" s="1241"/>
      <c r="N509" s="1242"/>
      <c r="O509" s="1243"/>
      <c r="P509" s="1241"/>
      <c r="Q509" s="1241"/>
      <c r="R509" s="1241"/>
      <c r="S509" s="1241"/>
      <c r="T509" s="1241"/>
      <c r="U509" s="1241"/>
      <c r="V509" s="1241"/>
      <c r="W509" s="1249"/>
      <c r="X509" s="1241"/>
      <c r="Y509" s="1250"/>
      <c r="Z509" s="1250"/>
      <c r="AA509" s="1244"/>
      <c r="AB509" s="1244"/>
      <c r="AC509" s="1244"/>
      <c r="AD509" s="1244"/>
      <c r="AE509" s="1244"/>
      <c r="AF509" s="1244"/>
      <c r="AG509" s="1244"/>
      <c r="AH509" s="1244"/>
      <c r="AI509" s="1244"/>
      <c r="AJ509" s="1244"/>
      <c r="AK509" s="1244"/>
      <c r="AL509" s="1244"/>
      <c r="AM509" s="1244"/>
      <c r="AN509" s="1244"/>
      <c r="AO509" s="1244"/>
      <c r="AP509" s="1244"/>
      <c r="AQ509" s="1244"/>
      <c r="AR509" s="1244"/>
      <c r="AS509" s="1244"/>
      <c r="AT509" s="1244"/>
      <c r="AU509" s="1244"/>
      <c r="AV509" s="1244"/>
      <c r="AW509" s="1244"/>
      <c r="AX509" s="1244"/>
      <c r="AY509" s="1244"/>
      <c r="AZ509" s="1244"/>
      <c r="BA509" s="1244"/>
      <c r="BB509" s="1244"/>
      <c r="BC509" s="1244"/>
      <c r="BD509" s="1244"/>
      <c r="BE509" s="1244"/>
      <c r="BF509" s="1244"/>
      <c r="BG509" s="1244"/>
      <c r="BH509" s="1244"/>
      <c r="BI509" s="1244"/>
      <c r="BJ509" s="1244"/>
      <c r="BK509" s="1244"/>
      <c r="BL509" s="1244"/>
      <c r="BM509" s="1244"/>
      <c r="BN509" s="1244"/>
      <c r="BO509" s="1244"/>
      <c r="BP509" s="1244"/>
      <c r="BQ509" s="1244"/>
      <c r="BR509" s="1244"/>
      <c r="BS509" s="1244"/>
      <c r="BT509" s="1244"/>
      <c r="BU509" s="1244"/>
      <c r="BV509" s="1244"/>
      <c r="BW509" s="1244"/>
      <c r="BX509" s="1244"/>
      <c r="BY509" s="1244"/>
      <c r="BZ509" s="1244"/>
      <c r="CA509" s="1244"/>
      <c r="CB509" s="1244"/>
      <c r="CC509" s="1244"/>
      <c r="CD509" s="1244"/>
      <c r="CE509" s="1244"/>
      <c r="CF509" s="1244"/>
      <c r="CG509" s="1244"/>
      <c r="CH509" s="1244"/>
      <c r="CI509" s="1244"/>
      <c r="CJ509" s="1244"/>
      <c r="CK509" s="1244"/>
      <c r="CL509" s="1244"/>
      <c r="CM509" s="1244"/>
      <c r="CN509" s="1244"/>
      <c r="CO509" s="1244"/>
      <c r="CP509" s="1244"/>
      <c r="CQ509" s="1244"/>
      <c r="CR509" s="1244"/>
      <c r="CS509" s="1244"/>
      <c r="CT509" s="1244"/>
      <c r="CU509" s="1244"/>
      <c r="CV509" s="1244"/>
      <c r="CW509" s="1244"/>
      <c r="CX509" s="1244"/>
      <c r="CY509" s="1244"/>
      <c r="CZ509" s="1244"/>
      <c r="DA509" s="1244"/>
      <c r="DB509" s="1244"/>
      <c r="DC509" s="1244"/>
      <c r="DD509" s="1244"/>
      <c r="DE509" s="1244"/>
      <c r="DF509" s="1244"/>
      <c r="DG509" s="1244"/>
      <c r="DH509" s="1244"/>
      <c r="DI509" s="1244"/>
      <c r="DJ509" s="1244"/>
      <c r="DK509" s="1244"/>
      <c r="DL509" s="1244"/>
      <c r="DM509" s="1244"/>
      <c r="DN509" s="1244"/>
      <c r="DO509" s="1244"/>
      <c r="DP509" s="1244"/>
      <c r="DQ509" s="1244"/>
      <c r="DR509" s="1244"/>
      <c r="DS509" s="1244"/>
      <c r="DT509" s="1244"/>
      <c r="DU509" s="1244"/>
      <c r="DV509" s="1244"/>
      <c r="DW509" s="1244"/>
      <c r="DX509" s="1244"/>
      <c r="DY509" s="1244"/>
      <c r="DZ509" s="1244"/>
      <c r="EA509" s="1244"/>
      <c r="EB509" s="1244"/>
      <c r="EC509" s="1244"/>
      <c r="ED509" s="1244"/>
      <c r="EE509" s="1244"/>
      <c r="EF509" s="1244"/>
      <c r="EG509" s="1244"/>
      <c r="EH509" s="1244"/>
      <c r="EI509" s="1244"/>
      <c r="EJ509" s="1244"/>
      <c r="EK509" s="1244"/>
      <c r="EL509" s="1244"/>
      <c r="EM509" s="1244"/>
      <c r="EN509" s="1244"/>
      <c r="EO509" s="1244"/>
      <c r="EP509" s="1244"/>
      <c r="EQ509" s="1244"/>
      <c r="ER509" s="1244"/>
      <c r="ES509" s="1244"/>
      <c r="ET509" s="1244"/>
      <c r="EU509" s="1244"/>
      <c r="EV509" s="1244"/>
      <c r="EW509" s="1244"/>
      <c r="EX509" s="1244"/>
      <c r="EY509" s="1244"/>
      <c r="EZ509" s="1244"/>
      <c r="FA509" s="1244"/>
      <c r="FB509" s="1244"/>
      <c r="FC509" s="1244"/>
      <c r="FD509" s="1244"/>
      <c r="FE509" s="1244"/>
      <c r="FF509" s="1251"/>
      <c r="FG509" s="1244"/>
      <c r="FH509" s="1244"/>
      <c r="FI509" s="1244"/>
      <c r="FJ509" s="1244"/>
      <c r="FK509" s="1244"/>
      <c r="FL509" s="1244"/>
      <c r="FM509" s="1244"/>
      <c r="FN509" s="1244"/>
      <c r="FO509" s="1244"/>
      <c r="FP509" s="1244"/>
      <c r="FQ509" s="1246"/>
      <c r="FR509" s="1246"/>
      <c r="FS509" s="1244"/>
      <c r="FT509" s="1244"/>
      <c r="FU509" s="1244"/>
      <c r="FV509" s="1244"/>
      <c r="FW509" s="1244"/>
      <c r="FX509" s="1244"/>
      <c r="FY509" s="1244"/>
      <c r="FZ509" s="1244"/>
      <c r="GA509" s="1244"/>
      <c r="GB509" s="1244"/>
      <c r="GC509" s="1244"/>
      <c r="GD509" s="1237"/>
      <c r="GE509" s="1237"/>
      <c r="GF509" s="1239"/>
      <c r="GG509" s="1239"/>
      <c r="GH509" s="1247"/>
      <c r="GI509" s="1239"/>
      <c r="GJ509" s="1237"/>
      <c r="GK509" s="1237"/>
      <c r="GL509" s="1239"/>
      <c r="GM509" s="1239"/>
      <c r="GN509" s="1239"/>
      <c r="GO509" s="1239"/>
      <c r="GP509" s="1239"/>
      <c r="GQ509" s="1239"/>
      <c r="GR509" s="1239"/>
      <c r="GS509" s="1239"/>
      <c r="GT509" s="1239"/>
      <c r="GU509" s="1239"/>
      <c r="GV509" s="1239"/>
      <c r="GW509" s="1239"/>
      <c r="GX509" s="1239"/>
      <c r="GY509" s="1239"/>
      <c r="GZ509" s="1239"/>
      <c r="HA509" s="1239"/>
      <c r="HB509" s="1239"/>
      <c r="HC509" s="1239"/>
      <c r="HD509" s="1239"/>
      <c r="HE509" s="1239"/>
      <c r="HF509" s="1239"/>
      <c r="HG509" s="1239"/>
      <c r="HH509" s="1239"/>
      <c r="HI509" s="1239"/>
      <c r="HJ509" s="1239"/>
      <c r="HK509" s="1239"/>
      <c r="HL509" s="1239"/>
      <c r="HM509" s="1239"/>
      <c r="HN509" s="1239"/>
      <c r="HO509" s="1239"/>
      <c r="HP509" s="1239"/>
      <c r="HQ509" s="1239"/>
      <c r="HR509" s="1239"/>
      <c r="HS509" s="1239"/>
      <c r="HT509" s="1239"/>
      <c r="HU509" s="1239"/>
      <c r="HV509" s="1239"/>
      <c r="HW509" s="1239"/>
      <c r="HX509" s="1239"/>
      <c r="HY509" s="1239"/>
      <c r="HZ509" s="1239"/>
      <c r="IA509" s="1239"/>
      <c r="IB509" s="1239"/>
      <c r="IC509" s="1239"/>
      <c r="ID509" s="1237"/>
      <c r="IE509" s="1237"/>
      <c r="IF509" s="1239"/>
      <c r="IG509" s="1239"/>
      <c r="IH509" s="1239"/>
      <c r="II509" s="1239"/>
      <c r="IJ509" s="1239"/>
      <c r="IK509" s="1239"/>
      <c r="IL509" s="1239"/>
      <c r="IM509" s="1239"/>
      <c r="IN509" s="1239"/>
      <c r="IO509" s="1239"/>
      <c r="IP509" s="1239"/>
      <c r="IQ509" s="1239"/>
      <c r="IR509" s="1239"/>
      <c r="IS509" s="1239"/>
      <c r="IT509" s="1239"/>
      <c r="IU509" s="1239"/>
      <c r="IV509" s="1239"/>
      <c r="IW509" s="1239"/>
      <c r="IX509" s="1239"/>
      <c r="IY509" s="1239"/>
      <c r="IZ509" s="1239"/>
      <c r="JA509" s="1239"/>
      <c r="JB509" s="1239"/>
      <c r="JC509" s="1239"/>
      <c r="JD509" s="1239"/>
      <c r="JE509" s="1239"/>
      <c r="JF509" s="1239"/>
      <c r="JG509" s="1239"/>
      <c r="JH509" s="1239"/>
      <c r="JI509" s="1239"/>
      <c r="JJ509" s="1239"/>
      <c r="JK509" s="1248"/>
    </row>
    <row r="510" spans="1:271" ht="18.95" hidden="1" customHeight="1">
      <c r="A510" s="1113"/>
      <c r="B510" s="1114"/>
      <c r="C510" s="1115"/>
      <c r="D510" s="1115"/>
      <c r="E510" s="1116"/>
      <c r="F510" s="1116"/>
      <c r="G510" s="1116"/>
      <c r="H510" s="1115"/>
      <c r="I510" s="1115"/>
      <c r="J510" s="1240"/>
      <c r="K510" s="1241"/>
      <c r="L510" s="1241"/>
      <c r="M510" s="1241"/>
      <c r="N510" s="1242"/>
      <c r="O510" s="1243"/>
      <c r="P510" s="1241"/>
      <c r="Q510" s="1241"/>
      <c r="R510" s="1244"/>
      <c r="S510" s="1244"/>
      <c r="T510" s="1241"/>
      <c r="U510" s="1244"/>
      <c r="V510" s="1241"/>
      <c r="W510" s="1245"/>
      <c r="X510" s="1244"/>
      <c r="Y510" s="1244"/>
      <c r="Z510" s="1244"/>
      <c r="AA510" s="1244"/>
      <c r="AB510" s="1244"/>
      <c r="AC510" s="1244"/>
      <c r="AD510" s="1244"/>
      <c r="AE510" s="1244"/>
      <c r="AF510" s="1244"/>
      <c r="AG510" s="1244"/>
      <c r="AH510" s="1244"/>
      <c r="AI510" s="1244"/>
      <c r="AJ510" s="1244"/>
      <c r="AK510" s="1244"/>
      <c r="AL510" s="1244"/>
      <c r="AM510" s="1244"/>
      <c r="AN510" s="1244"/>
      <c r="AO510" s="1244"/>
      <c r="AP510" s="1244"/>
      <c r="AQ510" s="1244"/>
      <c r="AR510" s="1244"/>
      <c r="AS510" s="1244"/>
      <c r="AT510" s="1244"/>
      <c r="AU510" s="1244"/>
      <c r="AV510" s="1244"/>
      <c r="AW510" s="1244"/>
      <c r="AX510" s="1244"/>
      <c r="AY510" s="1244"/>
      <c r="AZ510" s="1244"/>
      <c r="BA510" s="1244"/>
      <c r="BB510" s="1244"/>
      <c r="BC510" s="1244"/>
      <c r="BD510" s="1244"/>
      <c r="BE510" s="1244"/>
      <c r="BF510" s="1244"/>
      <c r="BG510" s="1244"/>
      <c r="BH510" s="1244"/>
      <c r="BI510" s="1244"/>
      <c r="BJ510" s="1244"/>
      <c r="BK510" s="1244"/>
      <c r="BL510" s="1244"/>
      <c r="BM510" s="1244"/>
      <c r="BN510" s="1244"/>
      <c r="BO510" s="1244"/>
      <c r="BP510" s="1244"/>
      <c r="BQ510" s="1244"/>
      <c r="BR510" s="1244"/>
      <c r="BS510" s="1244"/>
      <c r="BT510" s="1244"/>
      <c r="BU510" s="1244"/>
      <c r="BV510" s="1244"/>
      <c r="BW510" s="1244"/>
      <c r="BX510" s="1244"/>
      <c r="BY510" s="1244"/>
      <c r="BZ510" s="1244"/>
      <c r="CA510" s="1244"/>
      <c r="CB510" s="1244"/>
      <c r="CC510" s="1244"/>
      <c r="CD510" s="1244"/>
      <c r="CE510" s="1244"/>
      <c r="CF510" s="1244"/>
      <c r="CG510" s="1244"/>
      <c r="CH510" s="1244"/>
      <c r="CI510" s="1244"/>
      <c r="CJ510" s="1244"/>
      <c r="CK510" s="1244"/>
      <c r="CL510" s="1244"/>
      <c r="CM510" s="1244"/>
      <c r="CN510" s="1244"/>
      <c r="CO510" s="1244"/>
      <c r="CP510" s="1244"/>
      <c r="CQ510" s="1244"/>
      <c r="CR510" s="1244"/>
      <c r="CS510" s="1244"/>
      <c r="CT510" s="1244"/>
      <c r="CU510" s="1244"/>
      <c r="CV510" s="1244"/>
      <c r="CW510" s="1244"/>
      <c r="CX510" s="1244"/>
      <c r="CY510" s="1244"/>
      <c r="CZ510" s="1244"/>
      <c r="DA510" s="1244"/>
      <c r="DB510" s="1244"/>
      <c r="DC510" s="1244"/>
      <c r="DD510" s="1244"/>
      <c r="DE510" s="1244"/>
      <c r="DF510" s="1244"/>
      <c r="DG510" s="1244"/>
      <c r="DH510" s="1244"/>
      <c r="DI510" s="1244"/>
      <c r="DJ510" s="1244"/>
      <c r="DK510" s="1244"/>
      <c r="DL510" s="1244"/>
      <c r="DM510" s="1244"/>
      <c r="DN510" s="1244"/>
      <c r="DO510" s="1244"/>
      <c r="DP510" s="1244"/>
      <c r="DQ510" s="1244"/>
      <c r="DR510" s="1244"/>
      <c r="DS510" s="1244"/>
      <c r="DT510" s="1244"/>
      <c r="DU510" s="1244"/>
      <c r="DV510" s="1244"/>
      <c r="DW510" s="1244"/>
      <c r="DX510" s="1244"/>
      <c r="DY510" s="1244"/>
      <c r="DZ510" s="1244"/>
      <c r="EA510" s="1244"/>
      <c r="EB510" s="1244"/>
      <c r="EC510" s="1244"/>
      <c r="ED510" s="1244"/>
      <c r="EE510" s="1244"/>
      <c r="EF510" s="1244"/>
      <c r="EG510" s="1244"/>
      <c r="EH510" s="1244"/>
      <c r="EI510" s="1244"/>
      <c r="EJ510" s="1244"/>
      <c r="EK510" s="1244"/>
      <c r="EL510" s="1244"/>
      <c r="EM510" s="1244"/>
      <c r="EN510" s="1244"/>
      <c r="EO510" s="1244"/>
      <c r="EP510" s="1244"/>
      <c r="EQ510" s="1244"/>
      <c r="ER510" s="1244"/>
      <c r="ES510" s="1244"/>
      <c r="ET510" s="1244"/>
      <c r="EU510" s="1244"/>
      <c r="EV510" s="1244"/>
      <c r="EW510" s="1244"/>
      <c r="EX510" s="1244"/>
      <c r="EY510" s="1244"/>
      <c r="EZ510" s="1244"/>
      <c r="FA510" s="1244"/>
      <c r="FB510" s="1244"/>
      <c r="FC510" s="1244"/>
      <c r="FD510" s="1244"/>
      <c r="FE510" s="1244"/>
      <c r="FF510" s="1244"/>
      <c r="FG510" s="1244"/>
      <c r="FH510" s="1244"/>
      <c r="FI510" s="1244"/>
      <c r="FJ510" s="1244"/>
      <c r="FK510" s="1244"/>
      <c r="FL510" s="1244"/>
      <c r="FM510" s="1244"/>
      <c r="FN510" s="1244"/>
      <c r="FO510" s="1244"/>
      <c r="FP510" s="1244"/>
      <c r="FQ510" s="1246"/>
      <c r="FR510" s="1246"/>
      <c r="FS510" s="1244"/>
      <c r="FT510" s="1244"/>
      <c r="FU510" s="1244"/>
      <c r="FV510" s="1244"/>
      <c r="FW510" s="1244"/>
      <c r="FX510" s="1244"/>
      <c r="FY510" s="1244"/>
      <c r="FZ510" s="1244"/>
      <c r="GA510" s="1244"/>
      <c r="GB510" s="1244"/>
      <c r="GC510" s="1244"/>
      <c r="GD510" s="1237"/>
      <c r="GE510" s="1237"/>
      <c r="GF510" s="1239"/>
      <c r="GG510" s="1239"/>
      <c r="GH510" s="1247"/>
      <c r="GI510" s="1239"/>
      <c r="GJ510" s="1237"/>
      <c r="GK510" s="1237"/>
      <c r="GL510" s="1239"/>
      <c r="GM510" s="1239"/>
      <c r="GN510" s="1239"/>
      <c r="GO510" s="1239"/>
      <c r="GP510" s="1239"/>
      <c r="GQ510" s="1239"/>
      <c r="GR510" s="1239"/>
      <c r="GS510" s="1239"/>
      <c r="GT510" s="1239"/>
      <c r="GU510" s="1239"/>
      <c r="GV510" s="1239"/>
      <c r="GW510" s="1239"/>
      <c r="GX510" s="1239"/>
      <c r="GY510" s="1239"/>
      <c r="GZ510" s="1239"/>
      <c r="HA510" s="1239"/>
      <c r="HB510" s="1239"/>
      <c r="HC510" s="1239"/>
      <c r="HD510" s="1239"/>
      <c r="HE510" s="1239"/>
      <c r="HF510" s="1239"/>
      <c r="HG510" s="1239"/>
      <c r="HH510" s="1239"/>
      <c r="HI510" s="1239"/>
      <c r="HJ510" s="1239"/>
      <c r="HK510" s="1239"/>
      <c r="HL510" s="1239"/>
      <c r="HM510" s="1239"/>
      <c r="HN510" s="1239"/>
      <c r="HO510" s="1239"/>
      <c r="HP510" s="1239"/>
      <c r="HQ510" s="1239"/>
      <c r="HR510" s="1239"/>
      <c r="HS510" s="1239"/>
      <c r="HT510" s="1239"/>
      <c r="HU510" s="1239"/>
      <c r="HV510" s="1239"/>
      <c r="HW510" s="1239"/>
      <c r="HX510" s="1239"/>
      <c r="HY510" s="1239"/>
      <c r="HZ510" s="1239"/>
      <c r="IA510" s="1239"/>
      <c r="IB510" s="1239"/>
      <c r="IC510" s="1239"/>
      <c r="ID510" s="1237"/>
      <c r="IE510" s="1237"/>
      <c r="IF510" s="1239"/>
      <c r="IG510" s="1239"/>
      <c r="IH510" s="1239"/>
      <c r="II510" s="1239"/>
      <c r="IJ510" s="1239"/>
      <c r="IK510" s="1239"/>
      <c r="IL510" s="1239"/>
      <c r="IM510" s="1239"/>
      <c r="IN510" s="1239"/>
      <c r="IO510" s="1239"/>
      <c r="IP510" s="1239"/>
      <c r="IQ510" s="1239"/>
      <c r="IR510" s="1239"/>
      <c r="IS510" s="1239"/>
      <c r="IT510" s="1239"/>
      <c r="IU510" s="1239"/>
      <c r="IV510" s="1239"/>
      <c r="IW510" s="1239"/>
      <c r="IX510" s="1239"/>
      <c r="IY510" s="1239"/>
      <c r="IZ510" s="1239"/>
      <c r="JA510" s="1239"/>
      <c r="JB510" s="1239"/>
      <c r="JC510" s="1239"/>
      <c r="JD510" s="1239"/>
      <c r="JE510" s="1239"/>
      <c r="JF510" s="1239"/>
      <c r="JG510" s="1239"/>
      <c r="JH510" s="1239"/>
      <c r="JI510" s="1239"/>
      <c r="JJ510" s="1239"/>
      <c r="JK510" s="1248"/>
    </row>
    <row r="511" spans="1:271" ht="18.95" hidden="1" customHeight="1">
      <c r="A511" s="1113"/>
      <c r="B511" s="1114"/>
      <c r="C511" s="1115"/>
      <c r="D511" s="1115"/>
      <c r="E511" s="1116"/>
      <c r="F511" s="1116"/>
      <c r="G511" s="1116"/>
      <c r="H511" s="1115"/>
      <c r="I511" s="1115"/>
      <c r="J511" s="1240"/>
      <c r="K511" s="1241"/>
      <c r="L511" s="1241"/>
      <c r="M511" s="1241"/>
      <c r="N511" s="1242"/>
      <c r="O511" s="1243"/>
      <c r="P511" s="1241"/>
      <c r="Q511" s="1241"/>
      <c r="R511" s="1244"/>
      <c r="S511" s="1244"/>
      <c r="T511" s="1241"/>
      <c r="U511" s="1244"/>
      <c r="V511" s="1241"/>
      <c r="W511" s="1245"/>
      <c r="X511" s="1244"/>
      <c r="Y511" s="1244"/>
      <c r="Z511" s="1244"/>
      <c r="AA511" s="1244"/>
      <c r="AB511" s="1244"/>
      <c r="AC511" s="1244"/>
      <c r="AD511" s="1244"/>
      <c r="AE511" s="1244"/>
      <c r="AF511" s="1244"/>
      <c r="AG511" s="1244"/>
      <c r="AH511" s="1244"/>
      <c r="AI511" s="1244"/>
      <c r="AJ511" s="1244"/>
      <c r="AK511" s="1244"/>
      <c r="AL511" s="1244"/>
      <c r="AM511" s="1244"/>
      <c r="AN511" s="1244"/>
      <c r="AO511" s="1244"/>
      <c r="AP511" s="1244"/>
      <c r="AQ511" s="1244"/>
      <c r="AR511" s="1244"/>
      <c r="AS511" s="1244"/>
      <c r="AT511" s="1244"/>
      <c r="AU511" s="1244"/>
      <c r="AV511" s="1244"/>
      <c r="AW511" s="1244"/>
      <c r="AX511" s="1244"/>
      <c r="AY511" s="1244"/>
      <c r="AZ511" s="1244"/>
      <c r="BA511" s="1244"/>
      <c r="BB511" s="1244"/>
      <c r="BC511" s="1244"/>
      <c r="BD511" s="1244"/>
      <c r="BE511" s="1244"/>
      <c r="BF511" s="1244"/>
      <c r="BG511" s="1244"/>
      <c r="BH511" s="1244"/>
      <c r="BI511" s="1244"/>
      <c r="BJ511" s="1244"/>
      <c r="BK511" s="1244"/>
      <c r="BL511" s="1244"/>
      <c r="BM511" s="1244"/>
      <c r="BN511" s="1244"/>
      <c r="BO511" s="1244"/>
      <c r="BP511" s="1244"/>
      <c r="BQ511" s="1244"/>
      <c r="BR511" s="1244"/>
      <c r="BS511" s="1244"/>
      <c r="BT511" s="1244"/>
      <c r="BU511" s="1244"/>
      <c r="BV511" s="1244"/>
      <c r="BW511" s="1244"/>
      <c r="BX511" s="1244"/>
      <c r="BY511" s="1244"/>
      <c r="BZ511" s="1244"/>
      <c r="CA511" s="1244"/>
      <c r="CB511" s="1244"/>
      <c r="CC511" s="1244"/>
      <c r="CD511" s="1244"/>
      <c r="CE511" s="1244"/>
      <c r="CF511" s="1244"/>
      <c r="CG511" s="1244"/>
      <c r="CH511" s="1244"/>
      <c r="CI511" s="1244"/>
      <c r="CJ511" s="1244"/>
      <c r="CK511" s="1244"/>
      <c r="CL511" s="1244"/>
      <c r="CM511" s="1244"/>
      <c r="CN511" s="1244"/>
      <c r="CO511" s="1244"/>
      <c r="CP511" s="1244"/>
      <c r="CQ511" s="1244"/>
      <c r="CR511" s="1244"/>
      <c r="CS511" s="1244"/>
      <c r="CT511" s="1244"/>
      <c r="CU511" s="1244"/>
      <c r="CV511" s="1244"/>
      <c r="CW511" s="1244"/>
      <c r="CX511" s="1244"/>
      <c r="CY511" s="1244"/>
      <c r="CZ511" s="1244"/>
      <c r="DA511" s="1244"/>
      <c r="DB511" s="1244"/>
      <c r="DC511" s="1244"/>
      <c r="DD511" s="1244"/>
      <c r="DE511" s="1244"/>
      <c r="DF511" s="1244"/>
      <c r="DG511" s="1244"/>
      <c r="DH511" s="1244"/>
      <c r="DI511" s="1244"/>
      <c r="DJ511" s="1244"/>
      <c r="DK511" s="1244"/>
      <c r="DL511" s="1244"/>
      <c r="DM511" s="1244"/>
      <c r="DN511" s="1244"/>
      <c r="DO511" s="1244"/>
      <c r="DP511" s="1244"/>
      <c r="DQ511" s="1244"/>
      <c r="DR511" s="1244"/>
      <c r="DS511" s="1244"/>
      <c r="DT511" s="1244"/>
      <c r="DU511" s="1244"/>
      <c r="DV511" s="1244"/>
      <c r="DW511" s="1244"/>
      <c r="DX511" s="1244"/>
      <c r="DY511" s="1244"/>
      <c r="DZ511" s="1244"/>
      <c r="EA511" s="1244"/>
      <c r="EB511" s="1244"/>
      <c r="EC511" s="1244"/>
      <c r="ED511" s="1244"/>
      <c r="EE511" s="1244"/>
      <c r="EF511" s="1244"/>
      <c r="EG511" s="1244"/>
      <c r="EH511" s="1244"/>
      <c r="EI511" s="1244"/>
      <c r="EJ511" s="1244"/>
      <c r="EK511" s="1244"/>
      <c r="EL511" s="1244"/>
      <c r="EM511" s="1244"/>
      <c r="EN511" s="1244"/>
      <c r="EO511" s="1244"/>
      <c r="EP511" s="1244"/>
      <c r="EQ511" s="1244"/>
      <c r="ER511" s="1244"/>
      <c r="ES511" s="1244"/>
      <c r="ET511" s="1244"/>
      <c r="EU511" s="1244"/>
      <c r="EV511" s="1244"/>
      <c r="EW511" s="1244"/>
      <c r="EX511" s="1244"/>
      <c r="EY511" s="1244"/>
      <c r="EZ511" s="1244"/>
      <c r="FA511" s="1244"/>
      <c r="FB511" s="1244"/>
      <c r="FC511" s="1244"/>
      <c r="FD511" s="1244"/>
      <c r="FE511" s="1244"/>
      <c r="FF511" s="1244"/>
      <c r="FG511" s="1244"/>
      <c r="FH511" s="1244"/>
      <c r="FI511" s="1244"/>
      <c r="FJ511" s="1244"/>
      <c r="FK511" s="1244"/>
      <c r="FL511" s="1244"/>
      <c r="FM511" s="1244"/>
      <c r="FN511" s="1244"/>
      <c r="FO511" s="1244"/>
      <c r="FP511" s="1244"/>
      <c r="FQ511" s="1246"/>
      <c r="FR511" s="1246"/>
      <c r="FS511" s="1244"/>
      <c r="FT511" s="1244"/>
      <c r="FU511" s="1244"/>
      <c r="FV511" s="1244"/>
      <c r="FW511" s="1244"/>
      <c r="FX511" s="1244"/>
      <c r="FY511" s="1244"/>
      <c r="FZ511" s="1244"/>
      <c r="GA511" s="1244"/>
      <c r="GB511" s="1244"/>
      <c r="GC511" s="1244"/>
      <c r="GD511" s="1237"/>
      <c r="GE511" s="1237"/>
      <c r="GF511" s="1239"/>
      <c r="GG511" s="1239"/>
      <c r="GH511" s="1247"/>
      <c r="GI511" s="1239"/>
      <c r="GJ511" s="1237"/>
      <c r="GK511" s="1237"/>
      <c r="GL511" s="1239"/>
      <c r="GM511" s="1239"/>
      <c r="GN511" s="1239"/>
      <c r="GO511" s="1239"/>
      <c r="GP511" s="1239"/>
      <c r="GQ511" s="1239"/>
      <c r="GR511" s="1239"/>
      <c r="GS511" s="1239"/>
      <c r="GT511" s="1239"/>
      <c r="GU511" s="1239"/>
      <c r="GV511" s="1239"/>
      <c r="GW511" s="1239"/>
      <c r="GX511" s="1239"/>
      <c r="GY511" s="1239"/>
      <c r="GZ511" s="1239"/>
      <c r="HA511" s="1239"/>
      <c r="HB511" s="1239"/>
      <c r="HC511" s="1239"/>
      <c r="HD511" s="1239"/>
      <c r="HE511" s="1239"/>
      <c r="HF511" s="1239"/>
      <c r="HG511" s="1239"/>
      <c r="HH511" s="1239"/>
      <c r="HI511" s="1239"/>
      <c r="HJ511" s="1239"/>
      <c r="HK511" s="1239"/>
      <c r="HL511" s="1239"/>
      <c r="HM511" s="1239"/>
      <c r="HN511" s="1239"/>
      <c r="HO511" s="1239"/>
      <c r="HP511" s="1239"/>
      <c r="HQ511" s="1239"/>
      <c r="HR511" s="1239"/>
      <c r="HS511" s="1239"/>
      <c r="HT511" s="1239"/>
      <c r="HU511" s="1239"/>
      <c r="HV511" s="1239"/>
      <c r="HW511" s="1239"/>
      <c r="HX511" s="1239"/>
      <c r="HY511" s="1239"/>
      <c r="HZ511" s="1239"/>
      <c r="IA511" s="1239"/>
      <c r="IB511" s="1239"/>
      <c r="IC511" s="1239"/>
      <c r="ID511" s="1237"/>
      <c r="IE511" s="1237"/>
      <c r="IF511" s="1239"/>
      <c r="IG511" s="1239"/>
      <c r="IH511" s="1239"/>
      <c r="II511" s="1239"/>
      <c r="IJ511" s="1239"/>
      <c r="IK511" s="1239"/>
      <c r="IL511" s="1239"/>
      <c r="IM511" s="1239"/>
      <c r="IN511" s="1239"/>
      <c r="IO511" s="1239"/>
      <c r="IP511" s="1239"/>
      <c r="IQ511" s="1239"/>
      <c r="IR511" s="1239"/>
      <c r="IS511" s="1239"/>
      <c r="IT511" s="1239"/>
      <c r="IU511" s="1239"/>
      <c r="IV511" s="1239"/>
      <c r="IW511" s="1239"/>
      <c r="IX511" s="1239"/>
      <c r="IY511" s="1239"/>
      <c r="IZ511" s="1239"/>
      <c r="JA511" s="1239"/>
      <c r="JB511" s="1239"/>
      <c r="JC511" s="1239"/>
      <c r="JD511" s="1239"/>
      <c r="JE511" s="1239"/>
      <c r="JF511" s="1239"/>
      <c r="JG511" s="1239"/>
      <c r="JH511" s="1239"/>
      <c r="JI511" s="1239"/>
      <c r="JJ511" s="1239"/>
      <c r="JK511" s="1248"/>
    </row>
    <row r="512" spans="1:271" ht="18.95" hidden="1" customHeight="1">
      <c r="A512" s="1168" t="s">
        <v>5089</v>
      </c>
      <c r="B512" s="1169">
        <f>SUM(B484:B511)</f>
        <v>0</v>
      </c>
      <c r="C512" s="1169">
        <f>C494</f>
        <v>0</v>
      </c>
      <c r="D512" s="1169"/>
      <c r="E512" s="1170">
        <f>E511</f>
        <v>0</v>
      </c>
      <c r="F512" s="1170"/>
      <c r="G512" s="1170"/>
      <c r="H512" s="1171">
        <f>H495</f>
        <v>0</v>
      </c>
      <c r="I512" s="1171">
        <f t="shared" ref="I512:N512" si="83">I495</f>
        <v>0</v>
      </c>
      <c r="J512" s="1171">
        <f t="shared" si="83"/>
        <v>0</v>
      </c>
      <c r="K512" s="1171">
        <f t="shared" si="83"/>
        <v>0</v>
      </c>
      <c r="L512" s="1171">
        <f t="shared" si="83"/>
        <v>0</v>
      </c>
      <c r="M512" s="1171">
        <f t="shared" si="83"/>
        <v>0</v>
      </c>
      <c r="N512" s="1171">
        <f t="shared" si="83"/>
        <v>0</v>
      </c>
      <c r="O512" s="1171"/>
      <c r="P512" s="1171">
        <f>SUM(P484:P511)</f>
        <v>0</v>
      </c>
      <c r="Q512" s="1171">
        <f t="shared" ref="Q512:CC512" si="84">SUM(Q484:Q511)</f>
        <v>0</v>
      </c>
      <c r="R512" s="1171">
        <f t="shared" si="84"/>
        <v>0</v>
      </c>
      <c r="S512" s="1171">
        <f t="shared" si="84"/>
        <v>0</v>
      </c>
      <c r="T512" s="1171">
        <f t="shared" si="84"/>
        <v>0</v>
      </c>
      <c r="U512" s="1171">
        <f t="shared" si="84"/>
        <v>0</v>
      </c>
      <c r="V512" s="1171">
        <f t="shared" si="84"/>
        <v>0</v>
      </c>
      <c r="W512" s="1071">
        <f t="shared" si="84"/>
        <v>0</v>
      </c>
      <c r="X512" s="1171">
        <f t="shared" si="84"/>
        <v>0</v>
      </c>
      <c r="Y512" s="1171">
        <f t="shared" si="84"/>
        <v>0</v>
      </c>
      <c r="Z512" s="1171">
        <f t="shared" si="84"/>
        <v>0</v>
      </c>
      <c r="AA512" s="1171">
        <f t="shared" si="84"/>
        <v>0</v>
      </c>
      <c r="AB512" s="1171">
        <f t="shared" si="84"/>
        <v>0</v>
      </c>
      <c r="AC512" s="1171">
        <f t="shared" si="84"/>
        <v>0</v>
      </c>
      <c r="AD512" s="1171">
        <f t="shared" si="84"/>
        <v>0</v>
      </c>
      <c r="AE512" s="1171">
        <f t="shared" si="84"/>
        <v>0</v>
      </c>
      <c r="AF512" s="1171">
        <f t="shared" si="84"/>
        <v>0</v>
      </c>
      <c r="AG512" s="1171">
        <f t="shared" si="84"/>
        <v>0</v>
      </c>
      <c r="AH512" s="1171">
        <f t="shared" si="84"/>
        <v>0</v>
      </c>
      <c r="AI512" s="1171">
        <f t="shared" si="84"/>
        <v>0</v>
      </c>
      <c r="AJ512" s="1171">
        <f t="shared" si="84"/>
        <v>0</v>
      </c>
      <c r="AK512" s="1171">
        <f t="shared" si="84"/>
        <v>0</v>
      </c>
      <c r="AL512" s="1171">
        <f t="shared" si="84"/>
        <v>0</v>
      </c>
      <c r="AM512" s="1171">
        <f t="shared" si="84"/>
        <v>0</v>
      </c>
      <c r="AN512" s="1171">
        <f t="shared" si="84"/>
        <v>0</v>
      </c>
      <c r="AO512" s="1171">
        <f t="shared" si="84"/>
        <v>0</v>
      </c>
      <c r="AP512" s="1171">
        <f t="shared" si="84"/>
        <v>0</v>
      </c>
      <c r="AQ512" s="1171">
        <f t="shared" si="84"/>
        <v>0</v>
      </c>
      <c r="AR512" s="1171">
        <f t="shared" si="84"/>
        <v>0</v>
      </c>
      <c r="AS512" s="1171">
        <f t="shared" si="84"/>
        <v>0</v>
      </c>
      <c r="AT512" s="1171">
        <f t="shared" si="84"/>
        <v>0</v>
      </c>
      <c r="AU512" s="1171">
        <f t="shared" si="84"/>
        <v>0</v>
      </c>
      <c r="AV512" s="1171">
        <f t="shared" si="84"/>
        <v>0</v>
      </c>
      <c r="AW512" s="1171">
        <f t="shared" si="84"/>
        <v>0</v>
      </c>
      <c r="AX512" s="1171">
        <f t="shared" si="84"/>
        <v>0</v>
      </c>
      <c r="AY512" s="1171">
        <f t="shared" si="84"/>
        <v>0</v>
      </c>
      <c r="AZ512" s="1171">
        <f t="shared" si="84"/>
        <v>0</v>
      </c>
      <c r="BA512" s="1171">
        <f t="shared" si="84"/>
        <v>0</v>
      </c>
      <c r="BB512" s="1171">
        <f t="shared" si="84"/>
        <v>0</v>
      </c>
      <c r="BC512" s="1171">
        <f t="shared" si="84"/>
        <v>0</v>
      </c>
      <c r="BD512" s="1171">
        <f t="shared" si="84"/>
        <v>0</v>
      </c>
      <c r="BE512" s="1171">
        <f t="shared" si="84"/>
        <v>0</v>
      </c>
      <c r="BF512" s="1171">
        <f t="shared" si="84"/>
        <v>0</v>
      </c>
      <c r="BG512" s="1171">
        <f t="shared" si="84"/>
        <v>0</v>
      </c>
      <c r="BH512" s="1171">
        <f t="shared" si="84"/>
        <v>0</v>
      </c>
      <c r="BI512" s="1171">
        <f t="shared" si="84"/>
        <v>0</v>
      </c>
      <c r="BJ512" s="1171">
        <f t="shared" si="84"/>
        <v>0</v>
      </c>
      <c r="BK512" s="1171">
        <f t="shared" si="84"/>
        <v>0</v>
      </c>
      <c r="BL512" s="1171">
        <f t="shared" si="84"/>
        <v>0</v>
      </c>
      <c r="BM512" s="1171">
        <f t="shared" si="84"/>
        <v>0</v>
      </c>
      <c r="BN512" s="1171">
        <f t="shared" si="84"/>
        <v>0</v>
      </c>
      <c r="BO512" s="1171">
        <f t="shared" si="84"/>
        <v>0</v>
      </c>
      <c r="BP512" s="1171">
        <f t="shared" si="84"/>
        <v>0</v>
      </c>
      <c r="BQ512" s="1171">
        <f t="shared" si="84"/>
        <v>0</v>
      </c>
      <c r="BR512" s="1171">
        <f t="shared" si="84"/>
        <v>0</v>
      </c>
      <c r="BS512" s="1171">
        <f t="shared" si="84"/>
        <v>0</v>
      </c>
      <c r="BT512" s="1171">
        <f t="shared" si="84"/>
        <v>0</v>
      </c>
      <c r="BU512" s="1171">
        <f t="shared" si="84"/>
        <v>0</v>
      </c>
      <c r="BV512" s="1171">
        <f t="shared" si="84"/>
        <v>0</v>
      </c>
      <c r="BW512" s="1171">
        <f t="shared" si="84"/>
        <v>0</v>
      </c>
      <c r="BX512" s="1171">
        <f t="shared" si="84"/>
        <v>0</v>
      </c>
      <c r="BY512" s="1171">
        <f t="shared" si="84"/>
        <v>0</v>
      </c>
      <c r="BZ512" s="1171">
        <f t="shared" si="84"/>
        <v>0</v>
      </c>
      <c r="CA512" s="1171">
        <f t="shared" si="84"/>
        <v>0</v>
      </c>
      <c r="CB512" s="1171">
        <f t="shared" si="84"/>
        <v>0</v>
      </c>
      <c r="CC512" s="1171">
        <f t="shared" si="84"/>
        <v>0</v>
      </c>
      <c r="CD512" s="1171">
        <f t="shared" ref="CD512:EO512" si="85">SUM(CD484:CD511)</f>
        <v>0</v>
      </c>
      <c r="CE512" s="1171">
        <f t="shared" si="85"/>
        <v>0</v>
      </c>
      <c r="CF512" s="1171">
        <f t="shared" si="85"/>
        <v>0</v>
      </c>
      <c r="CG512" s="1171">
        <f t="shared" si="85"/>
        <v>0</v>
      </c>
      <c r="CH512" s="1171">
        <f t="shared" si="85"/>
        <v>0</v>
      </c>
      <c r="CI512" s="1171">
        <f t="shared" si="85"/>
        <v>0</v>
      </c>
      <c r="CJ512" s="1171">
        <f t="shared" si="85"/>
        <v>0</v>
      </c>
      <c r="CK512" s="1171">
        <f t="shared" si="85"/>
        <v>0</v>
      </c>
      <c r="CL512" s="1171">
        <f t="shared" si="85"/>
        <v>0</v>
      </c>
      <c r="CM512" s="1171">
        <f t="shared" si="85"/>
        <v>0</v>
      </c>
      <c r="CN512" s="1171">
        <f t="shared" si="85"/>
        <v>0</v>
      </c>
      <c r="CO512" s="1171">
        <f t="shared" si="85"/>
        <v>0</v>
      </c>
      <c r="CP512" s="1171">
        <f t="shared" si="85"/>
        <v>0</v>
      </c>
      <c r="CQ512" s="1171">
        <f t="shared" si="85"/>
        <v>0</v>
      </c>
      <c r="CR512" s="1171">
        <f t="shared" si="85"/>
        <v>0</v>
      </c>
      <c r="CS512" s="1171">
        <f t="shared" si="85"/>
        <v>0</v>
      </c>
      <c r="CT512" s="1171">
        <f t="shared" si="85"/>
        <v>0</v>
      </c>
      <c r="CU512" s="1171">
        <f t="shared" si="85"/>
        <v>0</v>
      </c>
      <c r="CV512" s="1171">
        <f t="shared" si="85"/>
        <v>0</v>
      </c>
      <c r="CW512" s="1171">
        <f t="shared" si="85"/>
        <v>0</v>
      </c>
      <c r="CX512" s="1171">
        <f t="shared" si="85"/>
        <v>0</v>
      </c>
      <c r="CY512" s="1171">
        <f t="shared" si="85"/>
        <v>0</v>
      </c>
      <c r="CZ512" s="1171">
        <f t="shared" si="85"/>
        <v>0</v>
      </c>
      <c r="DA512" s="1171">
        <f t="shared" si="85"/>
        <v>0</v>
      </c>
      <c r="DB512" s="1171">
        <f t="shared" si="85"/>
        <v>0</v>
      </c>
      <c r="DC512" s="1171">
        <f t="shared" si="85"/>
        <v>0</v>
      </c>
      <c r="DD512" s="1171">
        <f t="shared" si="85"/>
        <v>0</v>
      </c>
      <c r="DE512" s="1171">
        <f t="shared" si="85"/>
        <v>0</v>
      </c>
      <c r="DF512" s="1171">
        <f t="shared" si="85"/>
        <v>0</v>
      </c>
      <c r="DG512" s="1171">
        <f t="shared" si="85"/>
        <v>0</v>
      </c>
      <c r="DH512" s="1171">
        <f t="shared" si="85"/>
        <v>0</v>
      </c>
      <c r="DI512" s="1171">
        <f t="shared" si="85"/>
        <v>0</v>
      </c>
      <c r="DJ512" s="1171">
        <f t="shared" si="85"/>
        <v>0</v>
      </c>
      <c r="DK512" s="1171">
        <f t="shared" si="85"/>
        <v>0</v>
      </c>
      <c r="DL512" s="1171">
        <f t="shared" si="85"/>
        <v>0</v>
      </c>
      <c r="DM512" s="1171">
        <f t="shared" si="85"/>
        <v>0</v>
      </c>
      <c r="DN512" s="1171">
        <f t="shared" si="85"/>
        <v>0</v>
      </c>
      <c r="DO512" s="1171">
        <f t="shared" si="85"/>
        <v>0</v>
      </c>
      <c r="DP512" s="1171">
        <f t="shared" si="85"/>
        <v>0</v>
      </c>
      <c r="DQ512" s="1171">
        <f t="shared" si="85"/>
        <v>0</v>
      </c>
      <c r="DR512" s="1171">
        <f t="shared" si="85"/>
        <v>0</v>
      </c>
      <c r="DS512" s="1171">
        <f t="shared" si="85"/>
        <v>0</v>
      </c>
      <c r="DT512" s="1171">
        <f t="shared" si="85"/>
        <v>0</v>
      </c>
      <c r="DU512" s="1171">
        <f t="shared" si="85"/>
        <v>0</v>
      </c>
      <c r="DV512" s="1171">
        <f t="shared" si="85"/>
        <v>0</v>
      </c>
      <c r="DW512" s="1171">
        <f t="shared" si="85"/>
        <v>0</v>
      </c>
      <c r="DX512" s="1171">
        <f t="shared" si="85"/>
        <v>0</v>
      </c>
      <c r="DY512" s="1171">
        <f t="shared" si="85"/>
        <v>0</v>
      </c>
      <c r="DZ512" s="1171">
        <f t="shared" si="85"/>
        <v>0</v>
      </c>
      <c r="EA512" s="1171">
        <f t="shared" si="85"/>
        <v>0</v>
      </c>
      <c r="EB512" s="1171">
        <f t="shared" si="85"/>
        <v>0</v>
      </c>
      <c r="EC512" s="1171">
        <f t="shared" si="85"/>
        <v>0</v>
      </c>
      <c r="ED512" s="1171">
        <f t="shared" si="85"/>
        <v>0</v>
      </c>
      <c r="EE512" s="1171">
        <f t="shared" si="85"/>
        <v>0</v>
      </c>
      <c r="EF512" s="1171">
        <f t="shared" si="85"/>
        <v>0</v>
      </c>
      <c r="EG512" s="1171">
        <f t="shared" si="85"/>
        <v>0</v>
      </c>
      <c r="EH512" s="1171">
        <f t="shared" si="85"/>
        <v>0</v>
      </c>
      <c r="EI512" s="1171">
        <f t="shared" si="85"/>
        <v>0</v>
      </c>
      <c r="EJ512" s="1171">
        <f t="shared" si="85"/>
        <v>0</v>
      </c>
      <c r="EK512" s="1171">
        <f t="shared" si="85"/>
        <v>0</v>
      </c>
      <c r="EL512" s="1171">
        <f t="shared" si="85"/>
        <v>0</v>
      </c>
      <c r="EM512" s="1171">
        <f t="shared" si="85"/>
        <v>0</v>
      </c>
      <c r="EN512" s="1171">
        <f t="shared" si="85"/>
        <v>0</v>
      </c>
      <c r="EO512" s="1171">
        <f t="shared" si="85"/>
        <v>0</v>
      </c>
      <c r="EP512" s="1171">
        <f t="shared" ref="EP512:HJ512" si="86">SUM(EP484:EP511)</f>
        <v>0</v>
      </c>
      <c r="EQ512" s="1171">
        <f t="shared" si="86"/>
        <v>0</v>
      </c>
      <c r="ER512" s="1171"/>
      <c r="ES512" s="1171">
        <f t="shared" si="86"/>
        <v>0</v>
      </c>
      <c r="ET512" s="1171">
        <f t="shared" si="86"/>
        <v>0</v>
      </c>
      <c r="EU512" s="1171">
        <f t="shared" si="86"/>
        <v>0</v>
      </c>
      <c r="EV512" s="1171">
        <f t="shared" si="86"/>
        <v>0</v>
      </c>
      <c r="EW512" s="1171">
        <f t="shared" si="86"/>
        <v>0</v>
      </c>
      <c r="EX512" s="1171">
        <f t="shared" si="86"/>
        <v>0</v>
      </c>
      <c r="EY512" s="1171">
        <f t="shared" si="86"/>
        <v>0</v>
      </c>
      <c r="EZ512" s="1171">
        <f t="shared" si="86"/>
        <v>0</v>
      </c>
      <c r="FA512" s="1171">
        <f t="shared" si="86"/>
        <v>0</v>
      </c>
      <c r="FB512" s="1171">
        <f t="shared" si="86"/>
        <v>0</v>
      </c>
      <c r="FC512" s="1171">
        <f t="shared" si="86"/>
        <v>0</v>
      </c>
      <c r="FD512" s="1171">
        <f t="shared" si="86"/>
        <v>0</v>
      </c>
      <c r="FE512" s="1171">
        <f t="shared" si="86"/>
        <v>0</v>
      </c>
      <c r="FF512" s="1171">
        <f t="shared" si="86"/>
        <v>0</v>
      </c>
      <c r="FG512" s="1171">
        <f t="shared" si="86"/>
        <v>0</v>
      </c>
      <c r="FH512" s="1171">
        <f t="shared" si="86"/>
        <v>0</v>
      </c>
      <c r="FI512" s="1171">
        <f t="shared" si="86"/>
        <v>0</v>
      </c>
      <c r="FJ512" s="1171">
        <f t="shared" si="86"/>
        <v>0</v>
      </c>
      <c r="FK512" s="1171">
        <f t="shared" si="86"/>
        <v>0</v>
      </c>
      <c r="FL512" s="1171">
        <f t="shared" si="86"/>
        <v>0</v>
      </c>
      <c r="FM512" s="1171">
        <f t="shared" si="86"/>
        <v>0</v>
      </c>
      <c r="FN512" s="1171">
        <f t="shared" si="86"/>
        <v>0</v>
      </c>
      <c r="FO512" s="1171">
        <f t="shared" si="86"/>
        <v>0</v>
      </c>
      <c r="FP512" s="1171">
        <f t="shared" si="86"/>
        <v>0</v>
      </c>
      <c r="FQ512" s="1185">
        <f t="shared" si="86"/>
        <v>0</v>
      </c>
      <c r="FR512" s="1185">
        <f t="shared" si="86"/>
        <v>0</v>
      </c>
      <c r="FS512" s="1171">
        <f t="shared" si="86"/>
        <v>0</v>
      </c>
      <c r="FT512" s="1171">
        <f t="shared" si="86"/>
        <v>0</v>
      </c>
      <c r="FU512" s="1171">
        <f t="shared" si="86"/>
        <v>0</v>
      </c>
      <c r="FV512" s="1171">
        <f t="shared" si="86"/>
        <v>0</v>
      </c>
      <c r="FW512" s="1171">
        <f t="shared" si="86"/>
        <v>0</v>
      </c>
      <c r="FX512" s="1171">
        <f t="shared" si="86"/>
        <v>0</v>
      </c>
      <c r="FY512" s="1171">
        <f t="shared" si="86"/>
        <v>0</v>
      </c>
      <c r="FZ512" s="1171">
        <f t="shared" si="86"/>
        <v>0</v>
      </c>
      <c r="GA512" s="1171">
        <f t="shared" si="86"/>
        <v>0</v>
      </c>
      <c r="GB512" s="1171">
        <f t="shared" si="86"/>
        <v>0</v>
      </c>
      <c r="GC512" s="1171">
        <f t="shared" si="86"/>
        <v>0</v>
      </c>
      <c r="GD512" s="1171"/>
      <c r="GE512" s="1169">
        <f t="shared" si="86"/>
        <v>0</v>
      </c>
      <c r="GF512" s="1171">
        <f t="shared" si="86"/>
        <v>0</v>
      </c>
      <c r="GG512" s="1171">
        <f t="shared" si="86"/>
        <v>0</v>
      </c>
      <c r="GH512" s="1171">
        <f t="shared" si="86"/>
        <v>0</v>
      </c>
      <c r="GI512" s="1171">
        <f t="shared" si="86"/>
        <v>0</v>
      </c>
      <c r="GJ512" s="1171">
        <f t="shared" si="86"/>
        <v>0</v>
      </c>
      <c r="GK512" s="1171"/>
      <c r="GL512" s="1171">
        <f t="shared" si="86"/>
        <v>0</v>
      </c>
      <c r="GM512" s="1171"/>
      <c r="GN512" s="1171"/>
      <c r="GO512" s="1171">
        <f t="shared" si="86"/>
        <v>0</v>
      </c>
      <c r="GP512" s="1171">
        <f t="shared" si="86"/>
        <v>0</v>
      </c>
      <c r="GQ512" s="1171">
        <f t="shared" si="86"/>
        <v>0</v>
      </c>
      <c r="GR512" s="1171"/>
      <c r="GS512" s="1171">
        <f t="shared" si="86"/>
        <v>0</v>
      </c>
      <c r="GT512" s="1171">
        <f t="shared" si="86"/>
        <v>0</v>
      </c>
      <c r="GU512" s="1171">
        <f t="shared" si="86"/>
        <v>0</v>
      </c>
      <c r="GV512" s="1171">
        <f t="shared" si="86"/>
        <v>0</v>
      </c>
      <c r="GW512" s="1171"/>
      <c r="GX512" s="1171">
        <f t="shared" si="86"/>
        <v>0</v>
      </c>
      <c r="GY512" s="1171"/>
      <c r="GZ512" s="1171">
        <f t="shared" si="86"/>
        <v>0</v>
      </c>
      <c r="HA512" s="1171">
        <f t="shared" si="86"/>
        <v>0</v>
      </c>
      <c r="HB512" s="1171">
        <f t="shared" si="86"/>
        <v>0</v>
      </c>
      <c r="HC512" s="1171">
        <f t="shared" si="86"/>
        <v>0</v>
      </c>
      <c r="HD512" s="1171">
        <f t="shared" si="86"/>
        <v>0</v>
      </c>
      <c r="HE512" s="1171">
        <f t="shared" si="86"/>
        <v>0</v>
      </c>
      <c r="HF512" s="1171"/>
      <c r="HG512" s="1171">
        <f t="shared" si="86"/>
        <v>0</v>
      </c>
      <c r="HH512" s="1171">
        <f t="shared" si="86"/>
        <v>0</v>
      </c>
      <c r="HI512" s="1171">
        <f t="shared" si="86"/>
        <v>0</v>
      </c>
      <c r="HJ512" s="1171">
        <f t="shared" si="86"/>
        <v>0</v>
      </c>
      <c r="HK512" s="1171">
        <f t="shared" ref="HK512:JH512" si="87">SUM(HK484:HK511)</f>
        <v>0</v>
      </c>
      <c r="HL512" s="1171">
        <f t="shared" si="87"/>
        <v>0</v>
      </c>
      <c r="HM512" s="1171"/>
      <c r="HN512" s="1171"/>
      <c r="HO512" s="1171"/>
      <c r="HP512" s="1171"/>
      <c r="HQ512" s="1171"/>
      <c r="HR512" s="1171">
        <f t="shared" si="87"/>
        <v>0</v>
      </c>
      <c r="HS512" s="1171">
        <f t="shared" si="87"/>
        <v>0</v>
      </c>
      <c r="HT512" s="1171">
        <f t="shared" si="87"/>
        <v>0</v>
      </c>
      <c r="HU512" s="1171">
        <f t="shared" si="87"/>
        <v>0</v>
      </c>
      <c r="HV512" s="1171"/>
      <c r="HW512" s="1171">
        <f t="shared" si="87"/>
        <v>0</v>
      </c>
      <c r="HX512" s="1171">
        <f t="shared" si="87"/>
        <v>0</v>
      </c>
      <c r="HY512" s="1171">
        <f t="shared" si="87"/>
        <v>0</v>
      </c>
      <c r="HZ512" s="1171">
        <f t="shared" si="87"/>
        <v>0</v>
      </c>
      <c r="IA512" s="1171">
        <f t="shared" si="87"/>
        <v>0</v>
      </c>
      <c r="IB512" s="1171">
        <f t="shared" si="87"/>
        <v>0</v>
      </c>
      <c r="IC512" s="1171">
        <f t="shared" si="87"/>
        <v>0</v>
      </c>
      <c r="ID512" s="1171">
        <f t="shared" si="87"/>
        <v>0</v>
      </c>
      <c r="IE512" s="1171">
        <f t="shared" si="87"/>
        <v>0</v>
      </c>
      <c r="IF512" s="1171">
        <f t="shared" si="87"/>
        <v>0</v>
      </c>
      <c r="IG512" s="1171">
        <f t="shared" si="87"/>
        <v>0</v>
      </c>
      <c r="IH512" s="1171">
        <f t="shared" si="87"/>
        <v>0</v>
      </c>
      <c r="II512" s="1171">
        <f t="shared" si="87"/>
        <v>0</v>
      </c>
      <c r="IJ512" s="1171">
        <f t="shared" si="87"/>
        <v>0</v>
      </c>
      <c r="IK512" s="1171">
        <f t="shared" si="87"/>
        <v>0</v>
      </c>
      <c r="IL512" s="1171">
        <f t="shared" si="87"/>
        <v>0</v>
      </c>
      <c r="IM512" s="1171">
        <f t="shared" si="87"/>
        <v>0</v>
      </c>
      <c r="IN512" s="1171">
        <f t="shared" si="87"/>
        <v>0</v>
      </c>
      <c r="IO512" s="1171">
        <f t="shared" si="87"/>
        <v>0</v>
      </c>
      <c r="IP512" s="1171">
        <f t="shared" si="87"/>
        <v>0</v>
      </c>
      <c r="IQ512" s="1171">
        <f t="shared" si="87"/>
        <v>0</v>
      </c>
      <c r="IR512" s="1171">
        <f t="shared" si="87"/>
        <v>0</v>
      </c>
      <c r="IS512" s="1171">
        <f t="shared" si="87"/>
        <v>0</v>
      </c>
      <c r="IT512" s="1171">
        <f t="shared" si="87"/>
        <v>0</v>
      </c>
      <c r="IU512" s="1171">
        <f t="shared" si="87"/>
        <v>0</v>
      </c>
      <c r="IV512" s="1171">
        <f t="shared" si="87"/>
        <v>0</v>
      </c>
      <c r="IW512" s="1171"/>
      <c r="IX512" s="1171"/>
      <c r="IY512" s="1171">
        <f t="shared" si="87"/>
        <v>0</v>
      </c>
      <c r="IZ512" s="1171">
        <f t="shared" si="87"/>
        <v>0</v>
      </c>
      <c r="JA512" s="1171">
        <f t="shared" si="87"/>
        <v>0</v>
      </c>
      <c r="JB512" s="1171">
        <f t="shared" si="87"/>
        <v>0</v>
      </c>
      <c r="JC512" s="1171">
        <f t="shared" si="87"/>
        <v>0</v>
      </c>
      <c r="JD512" s="1171">
        <f t="shared" si="87"/>
        <v>0</v>
      </c>
      <c r="JE512" s="1171">
        <f t="shared" si="87"/>
        <v>0</v>
      </c>
      <c r="JF512" s="1171"/>
      <c r="JG512" s="1171"/>
      <c r="JH512" s="1171">
        <f t="shared" si="87"/>
        <v>0</v>
      </c>
      <c r="JI512" s="1252"/>
      <c r="JJ512" s="1252"/>
      <c r="JK512" s="1253"/>
    </row>
    <row r="513" spans="1:271" ht="18.95" hidden="1" customHeight="1">
      <c r="A513" s="1182" t="s">
        <v>5090</v>
      </c>
      <c r="B513" s="1212"/>
      <c r="C513" s="1213"/>
      <c r="D513" s="1213"/>
      <c r="E513" s="1214"/>
      <c r="F513" s="1214"/>
      <c r="G513" s="1214"/>
      <c r="H513" s="1213"/>
      <c r="I513" s="1213"/>
      <c r="J513" s="1215"/>
      <c r="K513" s="1216"/>
      <c r="L513" s="1216"/>
      <c r="M513" s="1216"/>
      <c r="N513" s="1216"/>
      <c r="O513" s="1217"/>
      <c r="P513" s="1216"/>
      <c r="Q513" s="1216"/>
      <c r="R513" s="1216"/>
      <c r="S513" s="1216"/>
      <c r="T513" s="1216"/>
      <c r="U513" s="1216"/>
      <c r="V513" s="1216"/>
      <c r="W513" s="1218"/>
      <c r="X513" s="1216"/>
      <c r="Y513" s="1219"/>
      <c r="Z513" s="1219"/>
      <c r="AA513" s="1220"/>
      <c r="AB513" s="1220"/>
      <c r="AC513" s="1220"/>
      <c r="AD513" s="1220"/>
      <c r="AE513" s="1220"/>
      <c r="AF513" s="1220"/>
      <c r="AG513" s="1220"/>
      <c r="AH513" s="1220"/>
      <c r="AI513" s="1220"/>
      <c r="AJ513" s="1220"/>
      <c r="AK513" s="1220"/>
      <c r="AL513" s="1220"/>
      <c r="AM513" s="1220"/>
      <c r="AN513" s="1220"/>
      <c r="AO513" s="1220"/>
      <c r="AP513" s="1220"/>
      <c r="AQ513" s="1220"/>
      <c r="AR513" s="1220"/>
      <c r="AS513" s="1220"/>
      <c r="AT513" s="1220"/>
      <c r="AU513" s="1220"/>
      <c r="AV513" s="1220"/>
      <c r="AW513" s="1220"/>
      <c r="AX513" s="1220"/>
      <c r="AY513" s="1220"/>
      <c r="AZ513" s="1220"/>
      <c r="BA513" s="1220"/>
      <c r="BB513" s="1220"/>
      <c r="BC513" s="1220"/>
      <c r="BD513" s="1220"/>
      <c r="BE513" s="1220"/>
      <c r="BF513" s="1220"/>
      <c r="BG513" s="1220"/>
      <c r="BH513" s="1220"/>
      <c r="BI513" s="1220"/>
      <c r="BJ513" s="1220"/>
      <c r="BK513" s="1220"/>
      <c r="BL513" s="1220"/>
      <c r="BM513" s="1220"/>
      <c r="BN513" s="1220"/>
      <c r="BO513" s="1220"/>
      <c r="BP513" s="1220"/>
      <c r="BQ513" s="1220"/>
      <c r="BR513" s="1220"/>
      <c r="BS513" s="1220"/>
      <c r="BT513" s="1220"/>
      <c r="BU513" s="1220"/>
      <c r="BV513" s="1220"/>
      <c r="BW513" s="1220"/>
      <c r="BX513" s="1220"/>
      <c r="BY513" s="1220"/>
      <c r="BZ513" s="1220"/>
      <c r="CA513" s="1220"/>
      <c r="CB513" s="1220"/>
      <c r="CC513" s="1220"/>
      <c r="CD513" s="1220"/>
      <c r="CE513" s="1220"/>
      <c r="CF513" s="1220"/>
      <c r="CG513" s="1220"/>
      <c r="CH513" s="1220"/>
      <c r="CI513" s="1220"/>
      <c r="CJ513" s="1220"/>
      <c r="CK513" s="1220"/>
      <c r="CL513" s="1220"/>
      <c r="CM513" s="1220"/>
      <c r="CN513" s="1220"/>
      <c r="CO513" s="1220"/>
      <c r="CP513" s="1220"/>
      <c r="CQ513" s="1220"/>
      <c r="CR513" s="1220"/>
      <c r="CS513" s="1220"/>
      <c r="CT513" s="1220"/>
      <c r="CU513" s="1220"/>
      <c r="CV513" s="1220"/>
      <c r="CW513" s="1220"/>
      <c r="CX513" s="1220"/>
      <c r="CY513" s="1220"/>
      <c r="CZ513" s="1220"/>
      <c r="DA513" s="1220"/>
      <c r="DB513" s="1220"/>
      <c r="DC513" s="1220"/>
      <c r="DD513" s="1220"/>
      <c r="DE513" s="1220"/>
      <c r="DF513" s="1220"/>
      <c r="DG513" s="1220"/>
      <c r="DH513" s="1220"/>
      <c r="DI513" s="1220"/>
      <c r="DJ513" s="1220"/>
      <c r="DK513" s="1220"/>
      <c r="DL513" s="1220"/>
      <c r="DM513" s="1220"/>
      <c r="DN513" s="1220"/>
      <c r="DO513" s="1220"/>
      <c r="DP513" s="1220"/>
      <c r="DQ513" s="1220"/>
      <c r="DR513" s="1220"/>
      <c r="DS513" s="1220"/>
      <c r="DT513" s="1220"/>
      <c r="DU513" s="1220"/>
      <c r="DV513" s="1220"/>
      <c r="DW513" s="1220"/>
      <c r="DX513" s="1220"/>
      <c r="DY513" s="1220"/>
      <c r="DZ513" s="1220"/>
      <c r="EA513" s="1220"/>
      <c r="EB513" s="1220"/>
      <c r="EC513" s="1220"/>
      <c r="ED513" s="1220"/>
      <c r="EE513" s="1220"/>
      <c r="EF513" s="1220"/>
      <c r="EG513" s="1220"/>
      <c r="EH513" s="1220"/>
      <c r="EI513" s="1220"/>
      <c r="EJ513" s="1220"/>
      <c r="EK513" s="1220"/>
      <c r="EL513" s="1220"/>
      <c r="EM513" s="1220"/>
      <c r="EN513" s="1220"/>
      <c r="EO513" s="1220"/>
      <c r="EP513" s="1220"/>
      <c r="EQ513" s="1220"/>
      <c r="ER513" s="1220"/>
      <c r="ES513" s="1220"/>
      <c r="ET513" s="1220"/>
      <c r="EU513" s="1220"/>
      <c r="EV513" s="1220"/>
      <c r="EW513" s="1220"/>
      <c r="EX513" s="1220"/>
      <c r="EY513" s="1220"/>
      <c r="EZ513" s="1220"/>
      <c r="FA513" s="1220"/>
      <c r="FB513" s="1220"/>
      <c r="FC513" s="1220"/>
      <c r="FD513" s="1220"/>
      <c r="FE513" s="1220"/>
      <c r="FF513" s="1221"/>
      <c r="FG513" s="1220"/>
      <c r="FH513" s="1220"/>
      <c r="FI513" s="1220"/>
      <c r="FJ513" s="1220"/>
      <c r="FK513" s="1220"/>
      <c r="FL513" s="1220"/>
      <c r="FM513" s="1220"/>
      <c r="FN513" s="1220"/>
      <c r="FO513" s="1220"/>
      <c r="FP513" s="1220"/>
      <c r="FQ513" s="1222"/>
      <c r="FR513" s="1222"/>
      <c r="FS513" s="1220"/>
      <c r="FT513" s="1220"/>
      <c r="FU513" s="1220"/>
      <c r="FV513" s="1220"/>
      <c r="FW513" s="1220"/>
      <c r="FX513" s="1220"/>
      <c r="FY513" s="1220"/>
      <c r="FZ513" s="1220"/>
      <c r="GA513" s="1220"/>
      <c r="GB513" s="1220"/>
      <c r="GC513" s="1220"/>
      <c r="GD513" s="1223"/>
      <c r="GE513" s="1223"/>
      <c r="GF513" s="1223"/>
      <c r="GG513" s="1223"/>
      <c r="GH513" s="1223">
        <f>B513*3</f>
        <v>0</v>
      </c>
      <c r="GI513" s="1223"/>
      <c r="GJ513" s="1223"/>
      <c r="GK513" s="1223"/>
      <c r="GL513" s="1223"/>
      <c r="GM513" s="1223"/>
      <c r="GN513" s="1223"/>
      <c r="GO513" s="1223"/>
      <c r="GP513" s="1223"/>
      <c r="GQ513" s="1223"/>
      <c r="GR513" s="1223"/>
      <c r="GS513" s="1223"/>
      <c r="GT513" s="1223"/>
      <c r="GU513" s="1223"/>
      <c r="GV513" s="1223"/>
      <c r="GW513" s="1223"/>
      <c r="GX513" s="1223"/>
      <c r="GY513" s="1223"/>
      <c r="GZ513" s="1223"/>
      <c r="HA513" s="1223"/>
      <c r="HB513" s="1223"/>
      <c r="HC513" s="1223"/>
      <c r="HD513" s="1223"/>
      <c r="HE513" s="1223"/>
      <c r="HF513" s="1223"/>
      <c r="HG513" s="1223"/>
      <c r="HH513" s="1223"/>
      <c r="HI513" s="1223"/>
      <c r="HJ513" s="1223"/>
      <c r="HK513" s="1223"/>
      <c r="HL513" s="1223"/>
      <c r="HM513" s="1223"/>
      <c r="HN513" s="1223"/>
      <c r="HO513" s="1223"/>
      <c r="HP513" s="1223"/>
      <c r="HQ513" s="1223"/>
      <c r="HR513" s="1223"/>
      <c r="HS513" s="1223"/>
      <c r="HT513" s="1223"/>
      <c r="HU513" s="1223"/>
      <c r="HV513" s="1223"/>
      <c r="HW513" s="1223"/>
      <c r="HX513" s="1223"/>
      <c r="HY513" s="1223"/>
      <c r="HZ513" s="1223"/>
      <c r="IA513" s="1223"/>
      <c r="IB513" s="1223"/>
      <c r="IC513" s="1223"/>
      <c r="ID513" s="1223"/>
      <c r="IE513" s="1223"/>
      <c r="IF513" s="1223"/>
      <c r="IG513" s="1224"/>
      <c r="IH513" s="1223"/>
      <c r="II513" s="1223"/>
      <c r="IJ513" s="1223"/>
      <c r="IK513" s="1223"/>
      <c r="IL513" s="1223"/>
      <c r="IM513" s="1223"/>
      <c r="IN513" s="1223"/>
      <c r="IO513" s="1223"/>
      <c r="IP513" s="1223"/>
      <c r="IQ513" s="1223"/>
      <c r="IR513" s="1223"/>
      <c r="IS513" s="1223"/>
      <c r="IT513" s="1223"/>
      <c r="IU513" s="1223"/>
      <c r="IV513" s="1223"/>
      <c r="IW513" s="1223"/>
      <c r="IX513" s="1223"/>
      <c r="IY513" s="1223"/>
      <c r="IZ513" s="1223"/>
      <c r="JA513" s="1223"/>
      <c r="JB513" s="1223"/>
      <c r="JC513" s="1223"/>
      <c r="JD513" s="1223"/>
      <c r="JE513" s="1223"/>
      <c r="JF513" s="1223"/>
      <c r="JG513" s="1223"/>
      <c r="JH513" s="1223"/>
      <c r="JI513" s="1223"/>
      <c r="JJ513" s="1223"/>
      <c r="JK513" s="1225"/>
    </row>
    <row r="514" spans="1:271" ht="18.95" hidden="1" customHeight="1">
      <c r="A514" s="1113"/>
      <c r="B514" s="1226"/>
      <c r="C514" s="1227"/>
      <c r="D514" s="1227"/>
      <c r="E514" s="1228"/>
      <c r="F514" s="1228"/>
      <c r="G514" s="1228"/>
      <c r="H514" s="1227"/>
      <c r="I514" s="1227"/>
      <c r="J514" s="1229"/>
      <c r="K514" s="1230"/>
      <c r="L514" s="1230"/>
      <c r="M514" s="1230"/>
      <c r="N514" s="1230"/>
      <c r="O514" s="1231"/>
      <c r="P514" s="1230"/>
      <c r="Q514" s="1230"/>
      <c r="R514" s="1230"/>
      <c r="S514" s="1230"/>
      <c r="T514" s="1230"/>
      <c r="U514" s="1230"/>
      <c r="V514" s="1230"/>
      <c r="W514" s="1232"/>
      <c r="X514" s="1230"/>
      <c r="Y514" s="1233"/>
      <c r="Z514" s="1233"/>
      <c r="AA514" s="1234"/>
      <c r="AB514" s="1234"/>
      <c r="AC514" s="1234"/>
      <c r="AD514" s="1234"/>
      <c r="AE514" s="1234"/>
      <c r="AF514" s="1234"/>
      <c r="AG514" s="1234"/>
      <c r="AH514" s="1234"/>
      <c r="AI514" s="1234"/>
      <c r="AJ514" s="1234"/>
      <c r="AK514" s="1234"/>
      <c r="AL514" s="1234"/>
      <c r="AM514" s="1230"/>
      <c r="AN514" s="1234"/>
      <c r="AO514" s="1234"/>
      <c r="AP514" s="1234"/>
      <c r="AQ514" s="1234"/>
      <c r="AR514" s="1234"/>
      <c r="AS514" s="1234"/>
      <c r="AT514" s="1234"/>
      <c r="AU514" s="1234"/>
      <c r="AV514" s="1234"/>
      <c r="AW514" s="1234"/>
      <c r="AX514" s="1234"/>
      <c r="AY514" s="1230"/>
      <c r="AZ514" s="1234"/>
      <c r="BA514" s="1234"/>
      <c r="BB514" s="1234"/>
      <c r="BC514" s="1234"/>
      <c r="BD514" s="1234"/>
      <c r="BE514" s="1234"/>
      <c r="BF514" s="1234"/>
      <c r="BG514" s="1234"/>
      <c r="BH514" s="1234"/>
      <c r="BI514" s="1234"/>
      <c r="BJ514" s="1234"/>
      <c r="BK514" s="1234"/>
      <c r="BL514" s="1234"/>
      <c r="BM514" s="1234"/>
      <c r="BN514" s="1234"/>
      <c r="BO514" s="1234"/>
      <c r="BP514" s="1234"/>
      <c r="BQ514" s="1234"/>
      <c r="BR514" s="1234"/>
      <c r="BS514" s="1234"/>
      <c r="BT514" s="1234"/>
      <c r="BU514" s="1234"/>
      <c r="BV514" s="1234"/>
      <c r="BW514" s="1234"/>
      <c r="BX514" s="1234"/>
      <c r="BY514" s="1234"/>
      <c r="BZ514" s="1234"/>
      <c r="CA514" s="1234"/>
      <c r="CB514" s="1234"/>
      <c r="CC514" s="1234"/>
      <c r="CD514" s="1234"/>
      <c r="CE514" s="1234"/>
      <c r="CF514" s="1234"/>
      <c r="CG514" s="1234"/>
      <c r="CH514" s="1234"/>
      <c r="CI514" s="1234"/>
      <c r="CJ514" s="1234"/>
      <c r="CK514" s="1234"/>
      <c r="CL514" s="1234"/>
      <c r="CM514" s="1234"/>
      <c r="CN514" s="1234"/>
      <c r="CO514" s="1234"/>
      <c r="CP514" s="1234"/>
      <c r="CQ514" s="1234"/>
      <c r="CR514" s="1234"/>
      <c r="CS514" s="1234"/>
      <c r="CT514" s="1234"/>
      <c r="CU514" s="1234"/>
      <c r="CV514" s="1234"/>
      <c r="CW514" s="1234"/>
      <c r="CX514" s="1234"/>
      <c r="CY514" s="1234"/>
      <c r="CZ514" s="1234"/>
      <c r="DA514" s="1234"/>
      <c r="DB514" s="1234"/>
      <c r="DC514" s="1234"/>
      <c r="DD514" s="1234"/>
      <c r="DE514" s="1234"/>
      <c r="DF514" s="1234"/>
      <c r="DG514" s="1234"/>
      <c r="DH514" s="1234"/>
      <c r="DI514" s="1234"/>
      <c r="DJ514" s="1234"/>
      <c r="DK514" s="1234"/>
      <c r="DL514" s="1234"/>
      <c r="DM514" s="1234"/>
      <c r="DN514" s="1234"/>
      <c r="DO514" s="1234"/>
      <c r="DP514" s="1234"/>
      <c r="DQ514" s="1234"/>
      <c r="DR514" s="1234"/>
      <c r="DS514" s="1234"/>
      <c r="DT514" s="1234"/>
      <c r="DU514" s="1234"/>
      <c r="DV514" s="1234"/>
      <c r="DW514" s="1234"/>
      <c r="DX514" s="1234"/>
      <c r="DY514" s="1234"/>
      <c r="DZ514" s="1234"/>
      <c r="EA514" s="1234"/>
      <c r="EB514" s="1234"/>
      <c r="EC514" s="1234"/>
      <c r="ED514" s="1234"/>
      <c r="EE514" s="1234"/>
      <c r="EF514" s="1234"/>
      <c r="EG514" s="1234"/>
      <c r="EH514" s="1234"/>
      <c r="EI514" s="1234"/>
      <c r="EJ514" s="1234"/>
      <c r="EK514" s="1234"/>
      <c r="EL514" s="1234"/>
      <c r="EM514" s="1234"/>
      <c r="EN514" s="1234"/>
      <c r="EO514" s="1234"/>
      <c r="EP514" s="1234"/>
      <c r="EQ514" s="1234"/>
      <c r="ER514" s="1234"/>
      <c r="ES514" s="1234"/>
      <c r="ET514" s="1234"/>
      <c r="EU514" s="1234"/>
      <c r="EV514" s="1234"/>
      <c r="EW514" s="1234"/>
      <c r="EX514" s="1234"/>
      <c r="EY514" s="1234"/>
      <c r="EZ514" s="1234"/>
      <c r="FA514" s="1234"/>
      <c r="FB514" s="1234"/>
      <c r="FC514" s="1234"/>
      <c r="FD514" s="1234"/>
      <c r="FE514" s="1234"/>
      <c r="FF514" s="1235"/>
      <c r="FG514" s="1234"/>
      <c r="FH514" s="1234"/>
      <c r="FI514" s="1234"/>
      <c r="FJ514" s="1234"/>
      <c r="FK514" s="1234"/>
      <c r="FL514" s="1234"/>
      <c r="FM514" s="1234"/>
      <c r="FN514" s="1234"/>
      <c r="FO514" s="1234"/>
      <c r="FP514" s="1234"/>
      <c r="FQ514" s="1236"/>
      <c r="FR514" s="1236"/>
      <c r="FS514" s="1234"/>
      <c r="FT514" s="1234"/>
      <c r="FU514" s="1234"/>
      <c r="FV514" s="1234"/>
      <c r="FW514" s="1234"/>
      <c r="FX514" s="1234"/>
      <c r="FY514" s="1234"/>
      <c r="FZ514" s="1234"/>
      <c r="GA514" s="1234"/>
      <c r="GB514" s="1234"/>
      <c r="GC514" s="1234"/>
      <c r="GD514" s="1237"/>
      <c r="GE514" s="1238"/>
      <c r="GF514" s="1237"/>
      <c r="GG514" s="1237"/>
      <c r="GH514" s="1237"/>
      <c r="GI514" s="1237"/>
      <c r="GJ514" s="1237"/>
      <c r="GK514" s="1237"/>
      <c r="GL514" s="1237"/>
      <c r="GM514" s="1237"/>
      <c r="GN514" s="1237"/>
      <c r="GO514" s="1237"/>
      <c r="GP514" s="1237"/>
      <c r="GQ514" s="1237"/>
      <c r="GR514" s="1237"/>
      <c r="GS514" s="1237"/>
      <c r="GT514" s="1237"/>
      <c r="GU514" s="1237"/>
      <c r="GV514" s="1237"/>
      <c r="GW514" s="1237"/>
      <c r="GX514" s="1237"/>
      <c r="GY514" s="1237"/>
      <c r="GZ514" s="1237"/>
      <c r="HA514" s="1237"/>
      <c r="HB514" s="1237"/>
      <c r="HC514" s="1237"/>
      <c r="HD514" s="1237"/>
      <c r="HE514" s="1237"/>
      <c r="HF514" s="1237"/>
      <c r="HG514" s="1237"/>
      <c r="HH514" s="1237"/>
      <c r="HI514" s="1237"/>
      <c r="HJ514" s="1237"/>
      <c r="HK514" s="1237"/>
      <c r="HL514" s="1237"/>
      <c r="HM514" s="1237"/>
      <c r="HN514" s="1237"/>
      <c r="HO514" s="1237"/>
      <c r="HP514" s="1237"/>
      <c r="HQ514" s="1237"/>
      <c r="HR514" s="1237"/>
      <c r="HS514" s="1237"/>
      <c r="HT514" s="1237"/>
      <c r="HU514" s="1237"/>
      <c r="HV514" s="1237"/>
      <c r="HW514" s="1237"/>
      <c r="HX514" s="1237"/>
      <c r="HY514" s="1237"/>
      <c r="HZ514" s="1237"/>
      <c r="IA514" s="1237"/>
      <c r="IB514" s="1237"/>
      <c r="IC514" s="1237"/>
      <c r="ID514" s="1237"/>
      <c r="IE514" s="1237"/>
      <c r="IF514" s="1237"/>
      <c r="IG514" s="1239"/>
      <c r="IH514" s="1237"/>
      <c r="II514" s="1237"/>
      <c r="IJ514" s="1237"/>
      <c r="IK514" s="1237"/>
      <c r="IL514" s="1237"/>
      <c r="IM514" s="1237"/>
      <c r="IN514" s="1237"/>
      <c r="IO514" s="1237"/>
      <c r="IP514" s="1237"/>
      <c r="IQ514" s="1237"/>
      <c r="IR514" s="1237"/>
      <c r="IS514" s="1237"/>
      <c r="IT514" s="1237"/>
      <c r="IU514" s="1237"/>
      <c r="IV514" s="1237"/>
      <c r="IW514" s="1237"/>
      <c r="IX514" s="1237"/>
      <c r="IY514" s="1237"/>
      <c r="IZ514" s="1237"/>
      <c r="JA514" s="1237"/>
      <c r="JB514" s="1237"/>
      <c r="JC514" s="1237"/>
      <c r="JD514" s="1237"/>
      <c r="JE514" s="1237"/>
      <c r="JF514" s="1237"/>
      <c r="JG514" s="1237"/>
      <c r="JH514" s="1237"/>
      <c r="JI514" s="1237"/>
      <c r="JJ514" s="1237"/>
      <c r="JK514" s="1112"/>
    </row>
    <row r="515" spans="1:271" ht="18.95" hidden="1" customHeight="1">
      <c r="A515" s="1113"/>
      <c r="B515" s="1114"/>
      <c r="C515" s="1115"/>
      <c r="D515" s="1115"/>
      <c r="E515" s="1116"/>
      <c r="F515" s="1116"/>
      <c r="G515" s="1116"/>
      <c r="H515" s="1115"/>
      <c r="I515" s="1115"/>
      <c r="J515" s="1240"/>
      <c r="K515" s="1241"/>
      <c r="L515" s="1241"/>
      <c r="M515" s="1241"/>
      <c r="N515" s="1242"/>
      <c r="O515" s="1243"/>
      <c r="P515" s="1241"/>
      <c r="Q515" s="1241"/>
      <c r="R515" s="1244"/>
      <c r="S515" s="1244"/>
      <c r="T515" s="1241"/>
      <c r="U515" s="1244"/>
      <c r="V515" s="1241"/>
      <c r="W515" s="1245"/>
      <c r="X515" s="1244"/>
      <c r="Y515" s="1244"/>
      <c r="Z515" s="1244"/>
      <c r="AA515" s="1244"/>
      <c r="AB515" s="1244"/>
      <c r="AC515" s="1244"/>
      <c r="AD515" s="1244"/>
      <c r="AE515" s="1244"/>
      <c r="AF515" s="1244"/>
      <c r="AG515" s="1244"/>
      <c r="AH515" s="1244"/>
      <c r="AI515" s="1244"/>
      <c r="AJ515" s="1244"/>
      <c r="AK515" s="1244"/>
      <c r="AL515" s="1244"/>
      <c r="AM515" s="1244"/>
      <c r="AN515" s="1244"/>
      <c r="AO515" s="1244"/>
      <c r="AP515" s="1244"/>
      <c r="AQ515" s="1244"/>
      <c r="AR515" s="1244"/>
      <c r="AS515" s="1244"/>
      <c r="AT515" s="1244"/>
      <c r="AU515" s="1244"/>
      <c r="AV515" s="1244"/>
      <c r="AW515" s="1244"/>
      <c r="AX515" s="1244"/>
      <c r="AY515" s="1244"/>
      <c r="AZ515" s="1244"/>
      <c r="BA515" s="1244"/>
      <c r="BB515" s="1244"/>
      <c r="BC515" s="1244"/>
      <c r="BD515" s="1244"/>
      <c r="BE515" s="1244"/>
      <c r="BF515" s="1244"/>
      <c r="BG515" s="1244"/>
      <c r="BH515" s="1244"/>
      <c r="BI515" s="1244"/>
      <c r="BJ515" s="1244"/>
      <c r="BK515" s="1244"/>
      <c r="BL515" s="1244"/>
      <c r="BM515" s="1244"/>
      <c r="BN515" s="1244"/>
      <c r="BO515" s="1244"/>
      <c r="BP515" s="1244"/>
      <c r="BQ515" s="1244"/>
      <c r="BR515" s="1244"/>
      <c r="BS515" s="1244"/>
      <c r="BT515" s="1244"/>
      <c r="BU515" s="1244"/>
      <c r="BV515" s="1244"/>
      <c r="BW515" s="1244"/>
      <c r="BX515" s="1244"/>
      <c r="BY515" s="1244"/>
      <c r="BZ515" s="1244"/>
      <c r="CA515" s="1244"/>
      <c r="CB515" s="1244"/>
      <c r="CC515" s="1244"/>
      <c r="CD515" s="1244"/>
      <c r="CE515" s="1244"/>
      <c r="CF515" s="1244"/>
      <c r="CG515" s="1244"/>
      <c r="CH515" s="1244"/>
      <c r="CI515" s="1244"/>
      <c r="CJ515" s="1244"/>
      <c r="CK515" s="1244"/>
      <c r="CL515" s="1244"/>
      <c r="CM515" s="1244"/>
      <c r="CN515" s="1244"/>
      <c r="CO515" s="1244"/>
      <c r="CP515" s="1244"/>
      <c r="CQ515" s="1244"/>
      <c r="CR515" s="1244"/>
      <c r="CS515" s="1244"/>
      <c r="CT515" s="1244"/>
      <c r="CU515" s="1244"/>
      <c r="CV515" s="1244"/>
      <c r="CW515" s="1244"/>
      <c r="CX515" s="1244"/>
      <c r="CY515" s="1244"/>
      <c r="CZ515" s="1244"/>
      <c r="DA515" s="1244"/>
      <c r="DB515" s="1244"/>
      <c r="DC515" s="1244"/>
      <c r="DD515" s="1244"/>
      <c r="DE515" s="1244"/>
      <c r="DF515" s="1244"/>
      <c r="DG515" s="1244"/>
      <c r="DH515" s="1244"/>
      <c r="DI515" s="1244"/>
      <c r="DJ515" s="1244"/>
      <c r="DK515" s="1244"/>
      <c r="DL515" s="1244"/>
      <c r="DM515" s="1244"/>
      <c r="DN515" s="1244"/>
      <c r="DO515" s="1244"/>
      <c r="DP515" s="1244"/>
      <c r="DQ515" s="1244"/>
      <c r="DR515" s="1244"/>
      <c r="DS515" s="1244"/>
      <c r="DT515" s="1244"/>
      <c r="DU515" s="1244"/>
      <c r="DV515" s="1244"/>
      <c r="DW515" s="1244"/>
      <c r="DX515" s="1244"/>
      <c r="DY515" s="1244"/>
      <c r="DZ515" s="1244"/>
      <c r="EA515" s="1244"/>
      <c r="EB515" s="1244"/>
      <c r="EC515" s="1244"/>
      <c r="ED515" s="1244"/>
      <c r="EE515" s="1244"/>
      <c r="EF515" s="1244"/>
      <c r="EG515" s="1244"/>
      <c r="EH515" s="1244"/>
      <c r="EI515" s="1244"/>
      <c r="EJ515" s="1244"/>
      <c r="EK515" s="1244"/>
      <c r="EL515" s="1244"/>
      <c r="EM515" s="1244"/>
      <c r="EN515" s="1244"/>
      <c r="EO515" s="1244"/>
      <c r="EP515" s="1244"/>
      <c r="EQ515" s="1244"/>
      <c r="ER515" s="1244"/>
      <c r="ES515" s="1244"/>
      <c r="ET515" s="1244"/>
      <c r="EU515" s="1244"/>
      <c r="EV515" s="1244"/>
      <c r="EW515" s="1244"/>
      <c r="EX515" s="1244"/>
      <c r="EY515" s="1244"/>
      <c r="EZ515" s="1244"/>
      <c r="FA515" s="1244"/>
      <c r="FB515" s="1244"/>
      <c r="FC515" s="1244"/>
      <c r="FD515" s="1244"/>
      <c r="FE515" s="1244"/>
      <c r="FF515" s="1244"/>
      <c r="FG515" s="1244"/>
      <c r="FH515" s="1244"/>
      <c r="FI515" s="1244"/>
      <c r="FJ515" s="1244"/>
      <c r="FK515" s="1244"/>
      <c r="FL515" s="1244"/>
      <c r="FM515" s="1244"/>
      <c r="FN515" s="1244"/>
      <c r="FO515" s="1244"/>
      <c r="FP515" s="1244"/>
      <c r="FQ515" s="1246"/>
      <c r="FR515" s="1246"/>
      <c r="FS515" s="1244"/>
      <c r="FT515" s="1244"/>
      <c r="FU515" s="1244"/>
      <c r="FV515" s="1244"/>
      <c r="FW515" s="1244"/>
      <c r="FX515" s="1244"/>
      <c r="FY515" s="1244"/>
      <c r="FZ515" s="1244"/>
      <c r="GA515" s="1244"/>
      <c r="GB515" s="1244"/>
      <c r="GC515" s="1244"/>
      <c r="GD515" s="1237"/>
      <c r="GE515" s="1237"/>
      <c r="GF515" s="1239"/>
      <c r="GG515" s="1239"/>
      <c r="GH515" s="1247"/>
      <c r="GI515" s="1239"/>
      <c r="GJ515" s="1237"/>
      <c r="GK515" s="1237"/>
      <c r="GL515" s="1239"/>
      <c r="GM515" s="1239"/>
      <c r="GN515" s="1239"/>
      <c r="GO515" s="1239"/>
      <c r="GP515" s="1239"/>
      <c r="GQ515" s="1239"/>
      <c r="GR515" s="1239"/>
      <c r="GS515" s="1239"/>
      <c r="GT515" s="1239"/>
      <c r="GU515" s="1239"/>
      <c r="GV515" s="1239"/>
      <c r="GW515" s="1239"/>
      <c r="GX515" s="1239"/>
      <c r="GY515" s="1239"/>
      <c r="GZ515" s="1239"/>
      <c r="HA515" s="1239"/>
      <c r="HB515" s="1239"/>
      <c r="HC515" s="1239"/>
      <c r="HD515" s="1239"/>
      <c r="HE515" s="1239"/>
      <c r="HF515" s="1239"/>
      <c r="HG515" s="1239"/>
      <c r="HH515" s="1239"/>
      <c r="HI515" s="1239"/>
      <c r="HJ515" s="1239"/>
      <c r="HK515" s="1239"/>
      <c r="HL515" s="1239"/>
      <c r="HM515" s="1239"/>
      <c r="HN515" s="1239"/>
      <c r="HO515" s="1239"/>
      <c r="HP515" s="1239"/>
      <c r="HQ515" s="1239"/>
      <c r="HR515" s="1239"/>
      <c r="HS515" s="1239"/>
      <c r="HT515" s="1239"/>
      <c r="HU515" s="1239"/>
      <c r="HV515" s="1239"/>
      <c r="HW515" s="1239"/>
      <c r="HX515" s="1239"/>
      <c r="HY515" s="1239"/>
      <c r="HZ515" s="1239"/>
      <c r="IA515" s="1239"/>
      <c r="IB515" s="1239"/>
      <c r="IC515" s="1239"/>
      <c r="ID515" s="1237"/>
      <c r="IE515" s="1237"/>
      <c r="IF515" s="1239"/>
      <c r="IG515" s="1239"/>
      <c r="IH515" s="1239"/>
      <c r="II515" s="1239"/>
      <c r="IJ515" s="1239"/>
      <c r="IK515" s="1239"/>
      <c r="IL515" s="1239"/>
      <c r="IM515" s="1239"/>
      <c r="IN515" s="1239"/>
      <c r="IO515" s="1239"/>
      <c r="IP515" s="1239"/>
      <c r="IQ515" s="1239"/>
      <c r="IR515" s="1239"/>
      <c r="IS515" s="1239"/>
      <c r="IT515" s="1239"/>
      <c r="IU515" s="1239"/>
      <c r="IV515" s="1239"/>
      <c r="IW515" s="1239"/>
      <c r="IX515" s="1239"/>
      <c r="IY515" s="1239"/>
      <c r="IZ515" s="1239"/>
      <c r="JA515" s="1239"/>
      <c r="JB515" s="1239"/>
      <c r="JC515" s="1239"/>
      <c r="JD515" s="1239"/>
      <c r="JE515" s="1239"/>
      <c r="JF515" s="1239"/>
      <c r="JG515" s="1239"/>
      <c r="JH515" s="1239"/>
      <c r="JI515" s="1239"/>
      <c r="JJ515" s="1239"/>
      <c r="JK515" s="1248"/>
    </row>
    <row r="516" spans="1:271" ht="18.95" hidden="1" customHeight="1">
      <c r="A516" s="1113"/>
      <c r="B516" s="1114"/>
      <c r="C516" s="1115"/>
      <c r="D516" s="1115"/>
      <c r="E516" s="1116"/>
      <c r="F516" s="1116"/>
      <c r="G516" s="1116"/>
      <c r="H516" s="1115"/>
      <c r="I516" s="1115"/>
      <c r="J516" s="1240"/>
      <c r="K516" s="1241"/>
      <c r="L516" s="1241"/>
      <c r="M516" s="1241"/>
      <c r="N516" s="1242"/>
      <c r="O516" s="1243"/>
      <c r="P516" s="1241"/>
      <c r="Q516" s="1241"/>
      <c r="R516" s="1244"/>
      <c r="S516" s="1244"/>
      <c r="T516" s="1241"/>
      <c r="U516" s="1244"/>
      <c r="V516" s="1241"/>
      <c r="W516" s="1245"/>
      <c r="X516" s="1244"/>
      <c r="Y516" s="1244"/>
      <c r="Z516" s="1244"/>
      <c r="AA516" s="1244"/>
      <c r="AB516" s="1244"/>
      <c r="AC516" s="1244"/>
      <c r="AD516" s="1244"/>
      <c r="AE516" s="1244"/>
      <c r="AF516" s="1244"/>
      <c r="AG516" s="1244"/>
      <c r="AH516" s="1244"/>
      <c r="AI516" s="1244"/>
      <c r="AJ516" s="1244"/>
      <c r="AK516" s="1244"/>
      <c r="AL516" s="1244"/>
      <c r="AM516" s="1244"/>
      <c r="AN516" s="1244"/>
      <c r="AO516" s="1244"/>
      <c r="AP516" s="1244"/>
      <c r="AQ516" s="1244"/>
      <c r="AR516" s="1244"/>
      <c r="AS516" s="1244"/>
      <c r="AT516" s="1244"/>
      <c r="AU516" s="1244"/>
      <c r="AV516" s="1244"/>
      <c r="AW516" s="1244"/>
      <c r="AX516" s="1244"/>
      <c r="AY516" s="1244"/>
      <c r="AZ516" s="1244"/>
      <c r="BA516" s="1244"/>
      <c r="BB516" s="1244"/>
      <c r="BC516" s="1244"/>
      <c r="BD516" s="1244"/>
      <c r="BE516" s="1244"/>
      <c r="BF516" s="1244"/>
      <c r="BG516" s="1244"/>
      <c r="BH516" s="1244"/>
      <c r="BI516" s="1244"/>
      <c r="BJ516" s="1244"/>
      <c r="BK516" s="1244"/>
      <c r="BL516" s="1244"/>
      <c r="BM516" s="1244"/>
      <c r="BN516" s="1244"/>
      <c r="BO516" s="1244"/>
      <c r="BP516" s="1244"/>
      <c r="BQ516" s="1244"/>
      <c r="BR516" s="1244"/>
      <c r="BS516" s="1244"/>
      <c r="BT516" s="1244"/>
      <c r="BU516" s="1244"/>
      <c r="BV516" s="1244"/>
      <c r="BW516" s="1244"/>
      <c r="BX516" s="1244"/>
      <c r="BY516" s="1244"/>
      <c r="BZ516" s="1244"/>
      <c r="CA516" s="1244"/>
      <c r="CB516" s="1244"/>
      <c r="CC516" s="1244"/>
      <c r="CD516" s="1244"/>
      <c r="CE516" s="1244"/>
      <c r="CF516" s="1244"/>
      <c r="CG516" s="1244"/>
      <c r="CH516" s="1244"/>
      <c r="CI516" s="1244"/>
      <c r="CJ516" s="1244"/>
      <c r="CK516" s="1244"/>
      <c r="CL516" s="1244"/>
      <c r="CM516" s="1244"/>
      <c r="CN516" s="1244"/>
      <c r="CO516" s="1244"/>
      <c r="CP516" s="1244"/>
      <c r="CQ516" s="1244"/>
      <c r="CR516" s="1244"/>
      <c r="CS516" s="1244"/>
      <c r="CT516" s="1244"/>
      <c r="CU516" s="1244"/>
      <c r="CV516" s="1244"/>
      <c r="CW516" s="1244"/>
      <c r="CX516" s="1244"/>
      <c r="CY516" s="1244"/>
      <c r="CZ516" s="1244"/>
      <c r="DA516" s="1244"/>
      <c r="DB516" s="1244"/>
      <c r="DC516" s="1244"/>
      <c r="DD516" s="1244"/>
      <c r="DE516" s="1244"/>
      <c r="DF516" s="1244"/>
      <c r="DG516" s="1244"/>
      <c r="DH516" s="1244"/>
      <c r="DI516" s="1244"/>
      <c r="DJ516" s="1244"/>
      <c r="DK516" s="1244"/>
      <c r="DL516" s="1244"/>
      <c r="DM516" s="1244"/>
      <c r="DN516" s="1244"/>
      <c r="DO516" s="1244"/>
      <c r="DP516" s="1244"/>
      <c r="DQ516" s="1244"/>
      <c r="DR516" s="1244"/>
      <c r="DS516" s="1244"/>
      <c r="DT516" s="1244"/>
      <c r="DU516" s="1244"/>
      <c r="DV516" s="1244"/>
      <c r="DW516" s="1244"/>
      <c r="DX516" s="1244"/>
      <c r="DY516" s="1244"/>
      <c r="DZ516" s="1244"/>
      <c r="EA516" s="1244"/>
      <c r="EB516" s="1244"/>
      <c r="EC516" s="1244"/>
      <c r="ED516" s="1244"/>
      <c r="EE516" s="1244"/>
      <c r="EF516" s="1244"/>
      <c r="EG516" s="1244"/>
      <c r="EH516" s="1244"/>
      <c r="EI516" s="1244"/>
      <c r="EJ516" s="1244"/>
      <c r="EK516" s="1244"/>
      <c r="EL516" s="1244"/>
      <c r="EM516" s="1244"/>
      <c r="EN516" s="1244"/>
      <c r="EO516" s="1244"/>
      <c r="EP516" s="1244"/>
      <c r="EQ516" s="1244"/>
      <c r="ER516" s="1244"/>
      <c r="ES516" s="1244"/>
      <c r="ET516" s="1244"/>
      <c r="EU516" s="1244"/>
      <c r="EV516" s="1244"/>
      <c r="EW516" s="1244"/>
      <c r="EX516" s="1244"/>
      <c r="EY516" s="1244"/>
      <c r="EZ516" s="1244"/>
      <c r="FA516" s="1244"/>
      <c r="FB516" s="1244"/>
      <c r="FC516" s="1244"/>
      <c r="FD516" s="1244"/>
      <c r="FE516" s="1244"/>
      <c r="FF516" s="1244"/>
      <c r="FG516" s="1244"/>
      <c r="FH516" s="1244"/>
      <c r="FI516" s="1244"/>
      <c r="FJ516" s="1244"/>
      <c r="FK516" s="1244"/>
      <c r="FL516" s="1244"/>
      <c r="FM516" s="1244"/>
      <c r="FN516" s="1244"/>
      <c r="FO516" s="1244"/>
      <c r="FP516" s="1244"/>
      <c r="FQ516" s="1246"/>
      <c r="FR516" s="1246"/>
      <c r="FS516" s="1244"/>
      <c r="FT516" s="1244"/>
      <c r="FU516" s="1244"/>
      <c r="FV516" s="1244"/>
      <c r="FW516" s="1244"/>
      <c r="FX516" s="1244"/>
      <c r="FY516" s="1244"/>
      <c r="FZ516" s="1244"/>
      <c r="GA516" s="1244"/>
      <c r="GB516" s="1244"/>
      <c r="GC516" s="1244"/>
      <c r="GD516" s="1237"/>
      <c r="GE516" s="1237"/>
      <c r="GF516" s="1239"/>
      <c r="GG516" s="1239"/>
      <c r="GH516" s="1247"/>
      <c r="GI516" s="1239"/>
      <c r="GJ516" s="1237"/>
      <c r="GK516" s="1237"/>
      <c r="GL516" s="1239"/>
      <c r="GM516" s="1239"/>
      <c r="GN516" s="1239"/>
      <c r="GO516" s="1239"/>
      <c r="GP516" s="1239"/>
      <c r="GQ516" s="1239"/>
      <c r="GR516" s="1239"/>
      <c r="GS516" s="1239"/>
      <c r="GT516" s="1239"/>
      <c r="GU516" s="1239"/>
      <c r="GV516" s="1239"/>
      <c r="GW516" s="1239"/>
      <c r="GX516" s="1239"/>
      <c r="GY516" s="1239"/>
      <c r="GZ516" s="1239"/>
      <c r="HA516" s="1239"/>
      <c r="HB516" s="1239"/>
      <c r="HC516" s="1239"/>
      <c r="HD516" s="1239"/>
      <c r="HE516" s="1239"/>
      <c r="HF516" s="1239"/>
      <c r="HG516" s="1239"/>
      <c r="HH516" s="1239"/>
      <c r="HI516" s="1239"/>
      <c r="HJ516" s="1239"/>
      <c r="HK516" s="1239"/>
      <c r="HL516" s="1239"/>
      <c r="HM516" s="1239"/>
      <c r="HN516" s="1239"/>
      <c r="HO516" s="1239"/>
      <c r="HP516" s="1239"/>
      <c r="HQ516" s="1239"/>
      <c r="HR516" s="1239"/>
      <c r="HS516" s="1239"/>
      <c r="HT516" s="1239"/>
      <c r="HU516" s="1239"/>
      <c r="HV516" s="1239"/>
      <c r="HW516" s="1239"/>
      <c r="HX516" s="1239"/>
      <c r="HY516" s="1239"/>
      <c r="HZ516" s="1239"/>
      <c r="IA516" s="1239"/>
      <c r="IB516" s="1239"/>
      <c r="IC516" s="1239"/>
      <c r="ID516" s="1237"/>
      <c r="IE516" s="1237"/>
      <c r="IF516" s="1239"/>
      <c r="IG516" s="1239"/>
      <c r="IH516" s="1239"/>
      <c r="II516" s="1239"/>
      <c r="IJ516" s="1239"/>
      <c r="IK516" s="1239"/>
      <c r="IL516" s="1239"/>
      <c r="IM516" s="1239"/>
      <c r="IN516" s="1239"/>
      <c r="IO516" s="1239"/>
      <c r="IP516" s="1239"/>
      <c r="IQ516" s="1239"/>
      <c r="IR516" s="1239"/>
      <c r="IS516" s="1239"/>
      <c r="IT516" s="1239"/>
      <c r="IU516" s="1239"/>
      <c r="IV516" s="1239"/>
      <c r="IW516" s="1239"/>
      <c r="IX516" s="1239"/>
      <c r="IY516" s="1239"/>
      <c r="IZ516" s="1239"/>
      <c r="JA516" s="1239"/>
      <c r="JB516" s="1239"/>
      <c r="JC516" s="1239"/>
      <c r="JD516" s="1239"/>
      <c r="JE516" s="1239"/>
      <c r="JF516" s="1239"/>
      <c r="JG516" s="1239"/>
      <c r="JH516" s="1239"/>
      <c r="JI516" s="1239"/>
      <c r="JJ516" s="1239"/>
      <c r="JK516" s="1248"/>
    </row>
    <row r="517" spans="1:271" ht="18.95" hidden="1" customHeight="1">
      <c r="A517" s="1113"/>
      <c r="B517" s="1114"/>
      <c r="C517" s="1115"/>
      <c r="D517" s="1115"/>
      <c r="E517" s="1116"/>
      <c r="F517" s="1116"/>
      <c r="G517" s="1116"/>
      <c r="H517" s="1115"/>
      <c r="I517" s="1115"/>
      <c r="J517" s="1240"/>
      <c r="K517" s="1241"/>
      <c r="L517" s="1241"/>
      <c r="M517" s="1241"/>
      <c r="N517" s="1242"/>
      <c r="O517" s="1243"/>
      <c r="P517" s="1241"/>
      <c r="Q517" s="1241"/>
      <c r="R517" s="1244"/>
      <c r="S517" s="1244"/>
      <c r="T517" s="1241"/>
      <c r="U517" s="1244"/>
      <c r="V517" s="1241"/>
      <c r="W517" s="1245"/>
      <c r="X517" s="1244"/>
      <c r="Y517" s="1244"/>
      <c r="Z517" s="1244"/>
      <c r="AA517" s="1244"/>
      <c r="AB517" s="1244"/>
      <c r="AC517" s="1244"/>
      <c r="AD517" s="1244"/>
      <c r="AE517" s="1244"/>
      <c r="AF517" s="1244"/>
      <c r="AG517" s="1244"/>
      <c r="AH517" s="1244"/>
      <c r="AI517" s="1244"/>
      <c r="AJ517" s="1244"/>
      <c r="AK517" s="1244"/>
      <c r="AL517" s="1244"/>
      <c r="AM517" s="1244"/>
      <c r="AN517" s="1244"/>
      <c r="AO517" s="1244"/>
      <c r="AP517" s="1244"/>
      <c r="AQ517" s="1244"/>
      <c r="AR517" s="1244"/>
      <c r="AS517" s="1244"/>
      <c r="AT517" s="1244"/>
      <c r="AU517" s="1244"/>
      <c r="AV517" s="1244"/>
      <c r="AW517" s="1244"/>
      <c r="AX517" s="1244"/>
      <c r="AY517" s="1244"/>
      <c r="AZ517" s="1244"/>
      <c r="BA517" s="1244"/>
      <c r="BB517" s="1244"/>
      <c r="BC517" s="1244"/>
      <c r="BD517" s="1244"/>
      <c r="BE517" s="1244"/>
      <c r="BF517" s="1244"/>
      <c r="BG517" s="1244"/>
      <c r="BH517" s="1244"/>
      <c r="BI517" s="1244"/>
      <c r="BJ517" s="1244"/>
      <c r="BK517" s="1244"/>
      <c r="BL517" s="1244"/>
      <c r="BM517" s="1244"/>
      <c r="BN517" s="1244"/>
      <c r="BO517" s="1244"/>
      <c r="BP517" s="1244"/>
      <c r="BQ517" s="1244"/>
      <c r="BR517" s="1244"/>
      <c r="BS517" s="1244"/>
      <c r="BT517" s="1244"/>
      <c r="BU517" s="1244"/>
      <c r="BV517" s="1244"/>
      <c r="BW517" s="1244"/>
      <c r="BX517" s="1244"/>
      <c r="BY517" s="1244"/>
      <c r="BZ517" s="1244"/>
      <c r="CA517" s="1244"/>
      <c r="CB517" s="1244"/>
      <c r="CC517" s="1244"/>
      <c r="CD517" s="1244"/>
      <c r="CE517" s="1244"/>
      <c r="CF517" s="1244"/>
      <c r="CG517" s="1244"/>
      <c r="CH517" s="1244"/>
      <c r="CI517" s="1244"/>
      <c r="CJ517" s="1244"/>
      <c r="CK517" s="1244"/>
      <c r="CL517" s="1244"/>
      <c r="CM517" s="1244"/>
      <c r="CN517" s="1244"/>
      <c r="CO517" s="1244"/>
      <c r="CP517" s="1244"/>
      <c r="CQ517" s="1244"/>
      <c r="CR517" s="1244"/>
      <c r="CS517" s="1244"/>
      <c r="CT517" s="1244"/>
      <c r="CU517" s="1244"/>
      <c r="CV517" s="1244"/>
      <c r="CW517" s="1244"/>
      <c r="CX517" s="1244"/>
      <c r="CY517" s="1244"/>
      <c r="CZ517" s="1244"/>
      <c r="DA517" s="1244"/>
      <c r="DB517" s="1244"/>
      <c r="DC517" s="1244"/>
      <c r="DD517" s="1244"/>
      <c r="DE517" s="1244"/>
      <c r="DF517" s="1244"/>
      <c r="DG517" s="1244"/>
      <c r="DH517" s="1244"/>
      <c r="DI517" s="1244"/>
      <c r="DJ517" s="1244"/>
      <c r="DK517" s="1244"/>
      <c r="DL517" s="1244"/>
      <c r="DM517" s="1244"/>
      <c r="DN517" s="1244"/>
      <c r="DO517" s="1244"/>
      <c r="DP517" s="1244"/>
      <c r="DQ517" s="1244"/>
      <c r="DR517" s="1244"/>
      <c r="DS517" s="1244"/>
      <c r="DT517" s="1244"/>
      <c r="DU517" s="1244"/>
      <c r="DV517" s="1244"/>
      <c r="DW517" s="1244"/>
      <c r="DX517" s="1244"/>
      <c r="DY517" s="1244"/>
      <c r="DZ517" s="1244"/>
      <c r="EA517" s="1244"/>
      <c r="EB517" s="1244"/>
      <c r="EC517" s="1244"/>
      <c r="ED517" s="1244"/>
      <c r="EE517" s="1244"/>
      <c r="EF517" s="1244"/>
      <c r="EG517" s="1244"/>
      <c r="EH517" s="1244"/>
      <c r="EI517" s="1244"/>
      <c r="EJ517" s="1244"/>
      <c r="EK517" s="1244"/>
      <c r="EL517" s="1244"/>
      <c r="EM517" s="1244"/>
      <c r="EN517" s="1244"/>
      <c r="EO517" s="1244"/>
      <c r="EP517" s="1244"/>
      <c r="EQ517" s="1244"/>
      <c r="ER517" s="1244"/>
      <c r="ES517" s="1244"/>
      <c r="ET517" s="1244"/>
      <c r="EU517" s="1244"/>
      <c r="EV517" s="1244"/>
      <c r="EW517" s="1244"/>
      <c r="EX517" s="1244"/>
      <c r="EY517" s="1244"/>
      <c r="EZ517" s="1244"/>
      <c r="FA517" s="1244"/>
      <c r="FB517" s="1244"/>
      <c r="FC517" s="1244"/>
      <c r="FD517" s="1244"/>
      <c r="FE517" s="1244"/>
      <c r="FF517" s="1244"/>
      <c r="FG517" s="1244"/>
      <c r="FH517" s="1244"/>
      <c r="FI517" s="1244"/>
      <c r="FJ517" s="1244"/>
      <c r="FK517" s="1244"/>
      <c r="FL517" s="1244"/>
      <c r="FM517" s="1244"/>
      <c r="FN517" s="1244"/>
      <c r="FO517" s="1244"/>
      <c r="FP517" s="1244"/>
      <c r="FQ517" s="1246"/>
      <c r="FR517" s="1246"/>
      <c r="FS517" s="1244"/>
      <c r="FT517" s="1244"/>
      <c r="FU517" s="1244"/>
      <c r="FV517" s="1244"/>
      <c r="FW517" s="1244"/>
      <c r="FX517" s="1244"/>
      <c r="FY517" s="1244"/>
      <c r="FZ517" s="1244"/>
      <c r="GA517" s="1244"/>
      <c r="GB517" s="1244"/>
      <c r="GC517" s="1244"/>
      <c r="GD517" s="1237"/>
      <c r="GE517" s="1237"/>
      <c r="GF517" s="1239"/>
      <c r="GG517" s="1239"/>
      <c r="GH517" s="1247"/>
      <c r="GI517" s="1239"/>
      <c r="GJ517" s="1237"/>
      <c r="GK517" s="1237"/>
      <c r="GL517" s="1239"/>
      <c r="GM517" s="1239"/>
      <c r="GN517" s="1239"/>
      <c r="GO517" s="1239"/>
      <c r="GP517" s="1239"/>
      <c r="GQ517" s="1239"/>
      <c r="GR517" s="1239"/>
      <c r="GS517" s="1239"/>
      <c r="GT517" s="1239"/>
      <c r="GU517" s="1239"/>
      <c r="GV517" s="1239"/>
      <c r="GW517" s="1239"/>
      <c r="GX517" s="1239"/>
      <c r="GY517" s="1239"/>
      <c r="GZ517" s="1239"/>
      <c r="HA517" s="1239"/>
      <c r="HB517" s="1239"/>
      <c r="HC517" s="1239"/>
      <c r="HD517" s="1239"/>
      <c r="HE517" s="1239"/>
      <c r="HF517" s="1239"/>
      <c r="HG517" s="1239"/>
      <c r="HH517" s="1239"/>
      <c r="HI517" s="1239"/>
      <c r="HJ517" s="1239"/>
      <c r="HK517" s="1239"/>
      <c r="HL517" s="1239"/>
      <c r="HM517" s="1239"/>
      <c r="HN517" s="1239"/>
      <c r="HO517" s="1239"/>
      <c r="HP517" s="1239"/>
      <c r="HQ517" s="1239"/>
      <c r="HR517" s="1239"/>
      <c r="HS517" s="1239"/>
      <c r="HT517" s="1239"/>
      <c r="HU517" s="1239"/>
      <c r="HV517" s="1239"/>
      <c r="HW517" s="1239"/>
      <c r="HX517" s="1239"/>
      <c r="HY517" s="1239"/>
      <c r="HZ517" s="1239"/>
      <c r="IA517" s="1239"/>
      <c r="IB517" s="1239"/>
      <c r="IC517" s="1239"/>
      <c r="ID517" s="1237"/>
      <c r="IE517" s="1237"/>
      <c r="IF517" s="1239"/>
      <c r="IG517" s="1239"/>
      <c r="IH517" s="1239"/>
      <c r="II517" s="1239"/>
      <c r="IJ517" s="1239"/>
      <c r="IK517" s="1239"/>
      <c r="IL517" s="1239"/>
      <c r="IM517" s="1239"/>
      <c r="IN517" s="1239"/>
      <c r="IO517" s="1239"/>
      <c r="IP517" s="1239"/>
      <c r="IQ517" s="1239"/>
      <c r="IR517" s="1239"/>
      <c r="IS517" s="1239"/>
      <c r="IT517" s="1239"/>
      <c r="IU517" s="1239"/>
      <c r="IV517" s="1239"/>
      <c r="IW517" s="1239"/>
      <c r="IX517" s="1239"/>
      <c r="IY517" s="1239"/>
      <c r="IZ517" s="1239"/>
      <c r="JA517" s="1239"/>
      <c r="JB517" s="1239"/>
      <c r="JC517" s="1239"/>
      <c r="JD517" s="1239"/>
      <c r="JE517" s="1239"/>
      <c r="JF517" s="1239"/>
      <c r="JG517" s="1239"/>
      <c r="JH517" s="1239"/>
      <c r="JI517" s="1239"/>
      <c r="JJ517" s="1239"/>
      <c r="JK517" s="1248"/>
    </row>
    <row r="518" spans="1:271" ht="18.95" hidden="1" customHeight="1">
      <c r="A518" s="1113"/>
      <c r="B518" s="1114"/>
      <c r="C518" s="1115"/>
      <c r="D518" s="1115"/>
      <c r="E518" s="1116"/>
      <c r="F518" s="1116"/>
      <c r="G518" s="1116"/>
      <c r="H518" s="1115"/>
      <c r="I518" s="1115"/>
      <c r="J518" s="1240"/>
      <c r="K518" s="1241"/>
      <c r="L518" s="1241"/>
      <c r="M518" s="1241"/>
      <c r="N518" s="1242"/>
      <c r="O518" s="1243"/>
      <c r="P518" s="1241"/>
      <c r="Q518" s="1241"/>
      <c r="R518" s="1244"/>
      <c r="S518" s="1244"/>
      <c r="T518" s="1241"/>
      <c r="U518" s="1244"/>
      <c r="V518" s="1241"/>
      <c r="W518" s="1245"/>
      <c r="X518" s="1244"/>
      <c r="Y518" s="1244"/>
      <c r="Z518" s="1244"/>
      <c r="AA518" s="1244"/>
      <c r="AB518" s="1244"/>
      <c r="AC518" s="1244"/>
      <c r="AD518" s="1244"/>
      <c r="AE518" s="1244"/>
      <c r="AF518" s="1244"/>
      <c r="AG518" s="1244"/>
      <c r="AH518" s="1244"/>
      <c r="AI518" s="1244"/>
      <c r="AJ518" s="1244"/>
      <c r="AK518" s="1244"/>
      <c r="AL518" s="1244"/>
      <c r="AM518" s="1244"/>
      <c r="AN518" s="1244"/>
      <c r="AO518" s="1244"/>
      <c r="AP518" s="1244"/>
      <c r="AQ518" s="1244"/>
      <c r="AR518" s="1244"/>
      <c r="AS518" s="1244"/>
      <c r="AT518" s="1244"/>
      <c r="AU518" s="1244"/>
      <c r="AV518" s="1244"/>
      <c r="AW518" s="1244"/>
      <c r="AX518" s="1244"/>
      <c r="AY518" s="1244"/>
      <c r="AZ518" s="1244"/>
      <c r="BA518" s="1244"/>
      <c r="BB518" s="1244"/>
      <c r="BC518" s="1244"/>
      <c r="BD518" s="1244"/>
      <c r="BE518" s="1244"/>
      <c r="BF518" s="1244"/>
      <c r="BG518" s="1244"/>
      <c r="BH518" s="1244"/>
      <c r="BI518" s="1244"/>
      <c r="BJ518" s="1244"/>
      <c r="BK518" s="1244"/>
      <c r="BL518" s="1244"/>
      <c r="BM518" s="1244"/>
      <c r="BN518" s="1244"/>
      <c r="BO518" s="1244"/>
      <c r="BP518" s="1244"/>
      <c r="BQ518" s="1244"/>
      <c r="BR518" s="1244"/>
      <c r="BS518" s="1244"/>
      <c r="BT518" s="1244"/>
      <c r="BU518" s="1244"/>
      <c r="BV518" s="1244"/>
      <c r="BW518" s="1244"/>
      <c r="BX518" s="1244"/>
      <c r="BY518" s="1244"/>
      <c r="BZ518" s="1244"/>
      <c r="CA518" s="1244"/>
      <c r="CB518" s="1244"/>
      <c r="CC518" s="1244"/>
      <c r="CD518" s="1244"/>
      <c r="CE518" s="1244"/>
      <c r="CF518" s="1244"/>
      <c r="CG518" s="1244"/>
      <c r="CH518" s="1244"/>
      <c r="CI518" s="1244"/>
      <c r="CJ518" s="1244"/>
      <c r="CK518" s="1244"/>
      <c r="CL518" s="1244"/>
      <c r="CM518" s="1244"/>
      <c r="CN518" s="1244"/>
      <c r="CO518" s="1244"/>
      <c r="CP518" s="1244"/>
      <c r="CQ518" s="1244"/>
      <c r="CR518" s="1244"/>
      <c r="CS518" s="1244"/>
      <c r="CT518" s="1244"/>
      <c r="CU518" s="1244"/>
      <c r="CV518" s="1244"/>
      <c r="CW518" s="1244"/>
      <c r="CX518" s="1244"/>
      <c r="CY518" s="1244"/>
      <c r="CZ518" s="1244"/>
      <c r="DA518" s="1244"/>
      <c r="DB518" s="1244"/>
      <c r="DC518" s="1244"/>
      <c r="DD518" s="1244"/>
      <c r="DE518" s="1244"/>
      <c r="DF518" s="1244"/>
      <c r="DG518" s="1244"/>
      <c r="DH518" s="1244"/>
      <c r="DI518" s="1244"/>
      <c r="DJ518" s="1244"/>
      <c r="DK518" s="1244"/>
      <c r="DL518" s="1244"/>
      <c r="DM518" s="1244"/>
      <c r="DN518" s="1244"/>
      <c r="DO518" s="1244"/>
      <c r="DP518" s="1244"/>
      <c r="DQ518" s="1244"/>
      <c r="DR518" s="1244"/>
      <c r="DS518" s="1244"/>
      <c r="DT518" s="1244"/>
      <c r="DU518" s="1244"/>
      <c r="DV518" s="1244"/>
      <c r="DW518" s="1244"/>
      <c r="DX518" s="1244"/>
      <c r="DY518" s="1244"/>
      <c r="DZ518" s="1244"/>
      <c r="EA518" s="1244"/>
      <c r="EB518" s="1244"/>
      <c r="EC518" s="1244"/>
      <c r="ED518" s="1244"/>
      <c r="EE518" s="1244"/>
      <c r="EF518" s="1244"/>
      <c r="EG518" s="1244"/>
      <c r="EH518" s="1244"/>
      <c r="EI518" s="1244"/>
      <c r="EJ518" s="1244"/>
      <c r="EK518" s="1244"/>
      <c r="EL518" s="1244"/>
      <c r="EM518" s="1244"/>
      <c r="EN518" s="1244"/>
      <c r="EO518" s="1244"/>
      <c r="EP518" s="1244"/>
      <c r="EQ518" s="1244"/>
      <c r="ER518" s="1244"/>
      <c r="ES518" s="1244"/>
      <c r="ET518" s="1244"/>
      <c r="EU518" s="1244"/>
      <c r="EV518" s="1244"/>
      <c r="EW518" s="1244"/>
      <c r="EX518" s="1244"/>
      <c r="EY518" s="1244"/>
      <c r="EZ518" s="1244"/>
      <c r="FA518" s="1244"/>
      <c r="FB518" s="1244"/>
      <c r="FC518" s="1244"/>
      <c r="FD518" s="1244"/>
      <c r="FE518" s="1244"/>
      <c r="FF518" s="1244"/>
      <c r="FG518" s="1244"/>
      <c r="FH518" s="1244"/>
      <c r="FI518" s="1244"/>
      <c r="FJ518" s="1244"/>
      <c r="FK518" s="1244"/>
      <c r="FL518" s="1244"/>
      <c r="FM518" s="1244"/>
      <c r="FN518" s="1244"/>
      <c r="FO518" s="1244"/>
      <c r="FP518" s="1244"/>
      <c r="FQ518" s="1246"/>
      <c r="FR518" s="1246"/>
      <c r="FS518" s="1244"/>
      <c r="FT518" s="1244"/>
      <c r="FU518" s="1244"/>
      <c r="FV518" s="1244"/>
      <c r="FW518" s="1244"/>
      <c r="FX518" s="1244"/>
      <c r="FY518" s="1244"/>
      <c r="FZ518" s="1244"/>
      <c r="GA518" s="1244"/>
      <c r="GB518" s="1244"/>
      <c r="GC518" s="1244"/>
      <c r="GD518" s="1237"/>
      <c r="GE518" s="1237"/>
      <c r="GF518" s="1239"/>
      <c r="GG518" s="1239"/>
      <c r="GH518" s="1247"/>
      <c r="GI518" s="1239"/>
      <c r="GJ518" s="1237"/>
      <c r="GK518" s="1237"/>
      <c r="GL518" s="1239"/>
      <c r="GM518" s="1239"/>
      <c r="GN518" s="1239"/>
      <c r="GO518" s="1239"/>
      <c r="GP518" s="1239"/>
      <c r="GQ518" s="1239"/>
      <c r="GR518" s="1239"/>
      <c r="GS518" s="1239"/>
      <c r="GT518" s="1239"/>
      <c r="GU518" s="1239"/>
      <c r="GV518" s="1239"/>
      <c r="GW518" s="1239"/>
      <c r="GX518" s="1239"/>
      <c r="GY518" s="1239"/>
      <c r="GZ518" s="1239"/>
      <c r="HA518" s="1239"/>
      <c r="HB518" s="1239"/>
      <c r="HC518" s="1239"/>
      <c r="HD518" s="1239"/>
      <c r="HE518" s="1239"/>
      <c r="HF518" s="1239"/>
      <c r="HG518" s="1239"/>
      <c r="HH518" s="1239"/>
      <c r="HI518" s="1239"/>
      <c r="HJ518" s="1239"/>
      <c r="HK518" s="1239"/>
      <c r="HL518" s="1239"/>
      <c r="HM518" s="1239"/>
      <c r="HN518" s="1239"/>
      <c r="HO518" s="1239"/>
      <c r="HP518" s="1239"/>
      <c r="HQ518" s="1239"/>
      <c r="HR518" s="1239"/>
      <c r="HS518" s="1239"/>
      <c r="HT518" s="1239"/>
      <c r="HU518" s="1239"/>
      <c r="HV518" s="1239"/>
      <c r="HW518" s="1239"/>
      <c r="HX518" s="1239"/>
      <c r="HY518" s="1239"/>
      <c r="HZ518" s="1239"/>
      <c r="IA518" s="1239"/>
      <c r="IB518" s="1239"/>
      <c r="IC518" s="1239"/>
      <c r="ID518" s="1237"/>
      <c r="IE518" s="1237"/>
      <c r="IF518" s="1239"/>
      <c r="IG518" s="1239"/>
      <c r="IH518" s="1239"/>
      <c r="II518" s="1239"/>
      <c r="IJ518" s="1239"/>
      <c r="IK518" s="1239"/>
      <c r="IL518" s="1239"/>
      <c r="IM518" s="1239"/>
      <c r="IN518" s="1239"/>
      <c r="IO518" s="1239"/>
      <c r="IP518" s="1239"/>
      <c r="IQ518" s="1239"/>
      <c r="IR518" s="1239"/>
      <c r="IS518" s="1239"/>
      <c r="IT518" s="1239"/>
      <c r="IU518" s="1239"/>
      <c r="IV518" s="1239"/>
      <c r="IW518" s="1239"/>
      <c r="IX518" s="1239"/>
      <c r="IY518" s="1239"/>
      <c r="IZ518" s="1239"/>
      <c r="JA518" s="1239"/>
      <c r="JB518" s="1239"/>
      <c r="JC518" s="1239"/>
      <c r="JD518" s="1239"/>
      <c r="JE518" s="1239"/>
      <c r="JF518" s="1239"/>
      <c r="JG518" s="1239"/>
      <c r="JH518" s="1239"/>
      <c r="JI518" s="1239"/>
      <c r="JJ518" s="1239"/>
      <c r="JK518" s="1248"/>
    </row>
    <row r="519" spans="1:271" ht="18.95" hidden="1" customHeight="1">
      <c r="A519" s="1113"/>
      <c r="B519" s="1114"/>
      <c r="C519" s="1115"/>
      <c r="D519" s="1115"/>
      <c r="E519" s="1116"/>
      <c r="F519" s="1116"/>
      <c r="G519" s="1116"/>
      <c r="H519" s="1115"/>
      <c r="I519" s="1115"/>
      <c r="J519" s="1240"/>
      <c r="K519" s="1241"/>
      <c r="L519" s="1241"/>
      <c r="M519" s="1241"/>
      <c r="N519" s="1242"/>
      <c r="O519" s="1243"/>
      <c r="P519" s="1241"/>
      <c r="Q519" s="1241"/>
      <c r="R519" s="1244"/>
      <c r="S519" s="1244"/>
      <c r="T519" s="1241"/>
      <c r="U519" s="1244"/>
      <c r="V519" s="1241"/>
      <c r="W519" s="1245"/>
      <c r="X519" s="1244"/>
      <c r="Y519" s="1244"/>
      <c r="Z519" s="1244"/>
      <c r="AA519" s="1244"/>
      <c r="AB519" s="1244"/>
      <c r="AC519" s="1244"/>
      <c r="AD519" s="1244"/>
      <c r="AE519" s="1244"/>
      <c r="AF519" s="1244"/>
      <c r="AG519" s="1244"/>
      <c r="AH519" s="1244"/>
      <c r="AI519" s="1244"/>
      <c r="AJ519" s="1244"/>
      <c r="AK519" s="1244"/>
      <c r="AL519" s="1244"/>
      <c r="AM519" s="1244"/>
      <c r="AN519" s="1244"/>
      <c r="AO519" s="1244"/>
      <c r="AP519" s="1244"/>
      <c r="AQ519" s="1244"/>
      <c r="AR519" s="1244"/>
      <c r="AS519" s="1244"/>
      <c r="AT519" s="1244"/>
      <c r="AU519" s="1244"/>
      <c r="AV519" s="1244"/>
      <c r="AW519" s="1244"/>
      <c r="AX519" s="1244"/>
      <c r="AY519" s="1244"/>
      <c r="AZ519" s="1244"/>
      <c r="BA519" s="1244"/>
      <c r="BB519" s="1244"/>
      <c r="BC519" s="1244"/>
      <c r="BD519" s="1244"/>
      <c r="BE519" s="1244"/>
      <c r="BF519" s="1244"/>
      <c r="BG519" s="1244"/>
      <c r="BH519" s="1244"/>
      <c r="BI519" s="1244"/>
      <c r="BJ519" s="1244"/>
      <c r="BK519" s="1244"/>
      <c r="BL519" s="1244"/>
      <c r="BM519" s="1244"/>
      <c r="BN519" s="1244"/>
      <c r="BO519" s="1244"/>
      <c r="BP519" s="1244"/>
      <c r="BQ519" s="1244"/>
      <c r="BR519" s="1244"/>
      <c r="BS519" s="1244"/>
      <c r="BT519" s="1244"/>
      <c r="BU519" s="1244"/>
      <c r="BV519" s="1244"/>
      <c r="BW519" s="1244"/>
      <c r="BX519" s="1244"/>
      <c r="BY519" s="1244"/>
      <c r="BZ519" s="1244"/>
      <c r="CA519" s="1244"/>
      <c r="CB519" s="1244"/>
      <c r="CC519" s="1244"/>
      <c r="CD519" s="1244"/>
      <c r="CE519" s="1244"/>
      <c r="CF519" s="1244"/>
      <c r="CG519" s="1244"/>
      <c r="CH519" s="1244"/>
      <c r="CI519" s="1244"/>
      <c r="CJ519" s="1244"/>
      <c r="CK519" s="1244"/>
      <c r="CL519" s="1244"/>
      <c r="CM519" s="1244"/>
      <c r="CN519" s="1244"/>
      <c r="CO519" s="1244"/>
      <c r="CP519" s="1244"/>
      <c r="CQ519" s="1244"/>
      <c r="CR519" s="1244"/>
      <c r="CS519" s="1244"/>
      <c r="CT519" s="1244"/>
      <c r="CU519" s="1244"/>
      <c r="CV519" s="1244"/>
      <c r="CW519" s="1244"/>
      <c r="CX519" s="1244"/>
      <c r="CY519" s="1244"/>
      <c r="CZ519" s="1244"/>
      <c r="DA519" s="1244"/>
      <c r="DB519" s="1244"/>
      <c r="DC519" s="1244"/>
      <c r="DD519" s="1244"/>
      <c r="DE519" s="1244"/>
      <c r="DF519" s="1244"/>
      <c r="DG519" s="1244"/>
      <c r="DH519" s="1244"/>
      <c r="DI519" s="1244"/>
      <c r="DJ519" s="1244"/>
      <c r="DK519" s="1244"/>
      <c r="DL519" s="1244"/>
      <c r="DM519" s="1244"/>
      <c r="DN519" s="1244"/>
      <c r="DO519" s="1244"/>
      <c r="DP519" s="1244"/>
      <c r="DQ519" s="1244"/>
      <c r="DR519" s="1244"/>
      <c r="DS519" s="1244"/>
      <c r="DT519" s="1244"/>
      <c r="DU519" s="1244"/>
      <c r="DV519" s="1244"/>
      <c r="DW519" s="1244"/>
      <c r="DX519" s="1244"/>
      <c r="DY519" s="1244"/>
      <c r="DZ519" s="1244"/>
      <c r="EA519" s="1244"/>
      <c r="EB519" s="1244"/>
      <c r="EC519" s="1244"/>
      <c r="ED519" s="1244"/>
      <c r="EE519" s="1244"/>
      <c r="EF519" s="1244"/>
      <c r="EG519" s="1244"/>
      <c r="EH519" s="1244"/>
      <c r="EI519" s="1244"/>
      <c r="EJ519" s="1244"/>
      <c r="EK519" s="1244"/>
      <c r="EL519" s="1244"/>
      <c r="EM519" s="1244"/>
      <c r="EN519" s="1244"/>
      <c r="EO519" s="1244"/>
      <c r="EP519" s="1244"/>
      <c r="EQ519" s="1244"/>
      <c r="ER519" s="1244"/>
      <c r="ES519" s="1244"/>
      <c r="ET519" s="1244"/>
      <c r="EU519" s="1244"/>
      <c r="EV519" s="1244"/>
      <c r="EW519" s="1244"/>
      <c r="EX519" s="1244"/>
      <c r="EY519" s="1244"/>
      <c r="EZ519" s="1244"/>
      <c r="FA519" s="1244"/>
      <c r="FB519" s="1244"/>
      <c r="FC519" s="1244"/>
      <c r="FD519" s="1244"/>
      <c r="FE519" s="1244"/>
      <c r="FF519" s="1244"/>
      <c r="FG519" s="1244"/>
      <c r="FH519" s="1244"/>
      <c r="FI519" s="1244"/>
      <c r="FJ519" s="1244"/>
      <c r="FK519" s="1244"/>
      <c r="FL519" s="1244"/>
      <c r="FM519" s="1244"/>
      <c r="FN519" s="1244"/>
      <c r="FO519" s="1244"/>
      <c r="FP519" s="1244"/>
      <c r="FQ519" s="1246"/>
      <c r="FR519" s="1246"/>
      <c r="FS519" s="1244"/>
      <c r="FT519" s="1244"/>
      <c r="FU519" s="1244"/>
      <c r="FV519" s="1244"/>
      <c r="FW519" s="1244"/>
      <c r="FX519" s="1244"/>
      <c r="FY519" s="1244"/>
      <c r="FZ519" s="1244"/>
      <c r="GA519" s="1244"/>
      <c r="GB519" s="1244"/>
      <c r="GC519" s="1244"/>
      <c r="GD519" s="1237"/>
      <c r="GE519" s="1237"/>
      <c r="GF519" s="1239"/>
      <c r="GG519" s="1239"/>
      <c r="GH519" s="1247"/>
      <c r="GI519" s="1239"/>
      <c r="GJ519" s="1237"/>
      <c r="GK519" s="1237"/>
      <c r="GL519" s="1239"/>
      <c r="GM519" s="1239"/>
      <c r="GN519" s="1239"/>
      <c r="GO519" s="1239"/>
      <c r="GP519" s="1239"/>
      <c r="GQ519" s="1239"/>
      <c r="GR519" s="1239"/>
      <c r="GS519" s="1239"/>
      <c r="GT519" s="1239"/>
      <c r="GU519" s="1239"/>
      <c r="GV519" s="1239"/>
      <c r="GW519" s="1239"/>
      <c r="GX519" s="1239"/>
      <c r="GY519" s="1239"/>
      <c r="GZ519" s="1239"/>
      <c r="HA519" s="1239"/>
      <c r="HB519" s="1239"/>
      <c r="HC519" s="1239"/>
      <c r="HD519" s="1239"/>
      <c r="HE519" s="1239"/>
      <c r="HF519" s="1239"/>
      <c r="HG519" s="1239"/>
      <c r="HH519" s="1239"/>
      <c r="HI519" s="1239"/>
      <c r="HJ519" s="1239"/>
      <c r="HK519" s="1239"/>
      <c r="HL519" s="1239"/>
      <c r="HM519" s="1239"/>
      <c r="HN519" s="1239"/>
      <c r="HO519" s="1239"/>
      <c r="HP519" s="1239"/>
      <c r="HQ519" s="1239"/>
      <c r="HR519" s="1239"/>
      <c r="HS519" s="1239"/>
      <c r="HT519" s="1239"/>
      <c r="HU519" s="1239"/>
      <c r="HV519" s="1239"/>
      <c r="HW519" s="1239"/>
      <c r="HX519" s="1239"/>
      <c r="HY519" s="1239"/>
      <c r="HZ519" s="1239"/>
      <c r="IA519" s="1239"/>
      <c r="IB519" s="1239"/>
      <c r="IC519" s="1239"/>
      <c r="ID519" s="1237"/>
      <c r="IE519" s="1237"/>
      <c r="IF519" s="1239"/>
      <c r="IG519" s="1239"/>
      <c r="IH519" s="1239"/>
      <c r="II519" s="1239"/>
      <c r="IJ519" s="1239"/>
      <c r="IK519" s="1239"/>
      <c r="IL519" s="1239"/>
      <c r="IM519" s="1239"/>
      <c r="IN519" s="1239"/>
      <c r="IO519" s="1239"/>
      <c r="IP519" s="1239"/>
      <c r="IQ519" s="1239"/>
      <c r="IR519" s="1239"/>
      <c r="IS519" s="1239"/>
      <c r="IT519" s="1239"/>
      <c r="IU519" s="1239"/>
      <c r="IV519" s="1239"/>
      <c r="IW519" s="1239"/>
      <c r="IX519" s="1239"/>
      <c r="IY519" s="1239"/>
      <c r="IZ519" s="1239"/>
      <c r="JA519" s="1239"/>
      <c r="JB519" s="1239"/>
      <c r="JC519" s="1239"/>
      <c r="JD519" s="1239"/>
      <c r="JE519" s="1239"/>
      <c r="JF519" s="1239"/>
      <c r="JG519" s="1239"/>
      <c r="JH519" s="1239"/>
      <c r="JI519" s="1239"/>
      <c r="JJ519" s="1239"/>
      <c r="JK519" s="1248"/>
    </row>
    <row r="520" spans="1:271" ht="18.95" hidden="1" customHeight="1">
      <c r="A520" s="1113"/>
      <c r="B520" s="1114"/>
      <c r="C520" s="1115"/>
      <c r="D520" s="1115"/>
      <c r="E520" s="1116"/>
      <c r="F520" s="1116"/>
      <c r="G520" s="1116"/>
      <c r="H520" s="1115"/>
      <c r="I520" s="1115"/>
      <c r="J520" s="1240"/>
      <c r="K520" s="1241"/>
      <c r="L520" s="1241"/>
      <c r="M520" s="1241"/>
      <c r="N520" s="1242"/>
      <c r="O520" s="1243"/>
      <c r="P520" s="1241"/>
      <c r="Q520" s="1241"/>
      <c r="R520" s="1244"/>
      <c r="S520" s="1244"/>
      <c r="T520" s="1241"/>
      <c r="U520" s="1244"/>
      <c r="V520" s="1241"/>
      <c r="W520" s="1245"/>
      <c r="X520" s="1244"/>
      <c r="Y520" s="1244"/>
      <c r="Z520" s="1244"/>
      <c r="AA520" s="1244"/>
      <c r="AB520" s="1244"/>
      <c r="AC520" s="1244"/>
      <c r="AD520" s="1244"/>
      <c r="AE520" s="1244"/>
      <c r="AF520" s="1244"/>
      <c r="AG520" s="1244"/>
      <c r="AH520" s="1244"/>
      <c r="AI520" s="1244"/>
      <c r="AJ520" s="1244"/>
      <c r="AK520" s="1244"/>
      <c r="AL520" s="1244"/>
      <c r="AM520" s="1244"/>
      <c r="AN520" s="1244"/>
      <c r="AO520" s="1244"/>
      <c r="AP520" s="1244"/>
      <c r="AQ520" s="1244"/>
      <c r="AR520" s="1244"/>
      <c r="AS520" s="1244"/>
      <c r="AT520" s="1244"/>
      <c r="AU520" s="1244"/>
      <c r="AV520" s="1244"/>
      <c r="AW520" s="1244"/>
      <c r="AX520" s="1244"/>
      <c r="AY520" s="1244"/>
      <c r="AZ520" s="1244"/>
      <c r="BA520" s="1244"/>
      <c r="BB520" s="1244"/>
      <c r="BC520" s="1244"/>
      <c r="BD520" s="1244"/>
      <c r="BE520" s="1244"/>
      <c r="BF520" s="1244"/>
      <c r="BG520" s="1244"/>
      <c r="BH520" s="1244"/>
      <c r="BI520" s="1244"/>
      <c r="BJ520" s="1244"/>
      <c r="BK520" s="1244"/>
      <c r="BL520" s="1244"/>
      <c r="BM520" s="1244"/>
      <c r="BN520" s="1244"/>
      <c r="BO520" s="1244"/>
      <c r="BP520" s="1244"/>
      <c r="BQ520" s="1244"/>
      <c r="BR520" s="1244"/>
      <c r="BS520" s="1244"/>
      <c r="BT520" s="1244"/>
      <c r="BU520" s="1244"/>
      <c r="BV520" s="1244"/>
      <c r="BW520" s="1244"/>
      <c r="BX520" s="1244"/>
      <c r="BY520" s="1244"/>
      <c r="BZ520" s="1244"/>
      <c r="CA520" s="1244"/>
      <c r="CB520" s="1244"/>
      <c r="CC520" s="1244"/>
      <c r="CD520" s="1244"/>
      <c r="CE520" s="1244"/>
      <c r="CF520" s="1244"/>
      <c r="CG520" s="1244"/>
      <c r="CH520" s="1244"/>
      <c r="CI520" s="1244"/>
      <c r="CJ520" s="1244"/>
      <c r="CK520" s="1244"/>
      <c r="CL520" s="1244"/>
      <c r="CM520" s="1244"/>
      <c r="CN520" s="1244"/>
      <c r="CO520" s="1244"/>
      <c r="CP520" s="1244"/>
      <c r="CQ520" s="1244"/>
      <c r="CR520" s="1244"/>
      <c r="CS520" s="1244"/>
      <c r="CT520" s="1244"/>
      <c r="CU520" s="1244"/>
      <c r="CV520" s="1244"/>
      <c r="CW520" s="1244"/>
      <c r="CX520" s="1244"/>
      <c r="CY520" s="1244"/>
      <c r="CZ520" s="1244"/>
      <c r="DA520" s="1244"/>
      <c r="DB520" s="1244"/>
      <c r="DC520" s="1244"/>
      <c r="DD520" s="1244"/>
      <c r="DE520" s="1244"/>
      <c r="DF520" s="1244"/>
      <c r="DG520" s="1244"/>
      <c r="DH520" s="1244"/>
      <c r="DI520" s="1244"/>
      <c r="DJ520" s="1244"/>
      <c r="DK520" s="1244"/>
      <c r="DL520" s="1244"/>
      <c r="DM520" s="1244"/>
      <c r="DN520" s="1244"/>
      <c r="DO520" s="1244"/>
      <c r="DP520" s="1244"/>
      <c r="DQ520" s="1244"/>
      <c r="DR520" s="1244"/>
      <c r="DS520" s="1244"/>
      <c r="DT520" s="1244"/>
      <c r="DU520" s="1244"/>
      <c r="DV520" s="1244"/>
      <c r="DW520" s="1244"/>
      <c r="DX520" s="1244"/>
      <c r="DY520" s="1244"/>
      <c r="DZ520" s="1244"/>
      <c r="EA520" s="1244"/>
      <c r="EB520" s="1244"/>
      <c r="EC520" s="1244"/>
      <c r="ED520" s="1244"/>
      <c r="EE520" s="1244"/>
      <c r="EF520" s="1244"/>
      <c r="EG520" s="1244"/>
      <c r="EH520" s="1244"/>
      <c r="EI520" s="1244"/>
      <c r="EJ520" s="1244"/>
      <c r="EK520" s="1244"/>
      <c r="EL520" s="1244"/>
      <c r="EM520" s="1244"/>
      <c r="EN520" s="1244"/>
      <c r="EO520" s="1244"/>
      <c r="EP520" s="1244"/>
      <c r="EQ520" s="1244"/>
      <c r="ER520" s="1244"/>
      <c r="ES520" s="1244"/>
      <c r="ET520" s="1244"/>
      <c r="EU520" s="1244"/>
      <c r="EV520" s="1244"/>
      <c r="EW520" s="1244"/>
      <c r="EX520" s="1244"/>
      <c r="EY520" s="1244"/>
      <c r="EZ520" s="1244"/>
      <c r="FA520" s="1244"/>
      <c r="FB520" s="1244"/>
      <c r="FC520" s="1244"/>
      <c r="FD520" s="1244"/>
      <c r="FE520" s="1244"/>
      <c r="FF520" s="1244"/>
      <c r="FG520" s="1244"/>
      <c r="FH520" s="1244"/>
      <c r="FI520" s="1244"/>
      <c r="FJ520" s="1244"/>
      <c r="FK520" s="1244"/>
      <c r="FL520" s="1244"/>
      <c r="FM520" s="1244"/>
      <c r="FN520" s="1244"/>
      <c r="FO520" s="1244"/>
      <c r="FP520" s="1244"/>
      <c r="FQ520" s="1246"/>
      <c r="FR520" s="1246"/>
      <c r="FS520" s="1244"/>
      <c r="FT520" s="1244"/>
      <c r="FU520" s="1244"/>
      <c r="FV520" s="1244"/>
      <c r="FW520" s="1244"/>
      <c r="FX520" s="1244"/>
      <c r="FY520" s="1244"/>
      <c r="FZ520" s="1244"/>
      <c r="GA520" s="1244"/>
      <c r="GB520" s="1244"/>
      <c r="GC520" s="1244"/>
      <c r="GD520" s="1237"/>
      <c r="GE520" s="1237"/>
      <c r="GF520" s="1239"/>
      <c r="GG520" s="1239"/>
      <c r="GH520" s="1247"/>
      <c r="GI520" s="1239"/>
      <c r="GJ520" s="1237"/>
      <c r="GK520" s="1237"/>
      <c r="GL520" s="1239"/>
      <c r="GM520" s="1239"/>
      <c r="GN520" s="1239"/>
      <c r="GO520" s="1239"/>
      <c r="GP520" s="1239"/>
      <c r="GQ520" s="1239"/>
      <c r="GR520" s="1239"/>
      <c r="GS520" s="1239"/>
      <c r="GT520" s="1239"/>
      <c r="GU520" s="1239"/>
      <c r="GV520" s="1239"/>
      <c r="GW520" s="1239"/>
      <c r="GX520" s="1239"/>
      <c r="GY520" s="1239"/>
      <c r="GZ520" s="1239"/>
      <c r="HA520" s="1239"/>
      <c r="HB520" s="1239"/>
      <c r="HC520" s="1239"/>
      <c r="HD520" s="1239"/>
      <c r="HE520" s="1239"/>
      <c r="HF520" s="1239"/>
      <c r="HG520" s="1239"/>
      <c r="HH520" s="1239"/>
      <c r="HI520" s="1239"/>
      <c r="HJ520" s="1239"/>
      <c r="HK520" s="1239"/>
      <c r="HL520" s="1239"/>
      <c r="HM520" s="1239"/>
      <c r="HN520" s="1239"/>
      <c r="HO520" s="1239"/>
      <c r="HP520" s="1239"/>
      <c r="HQ520" s="1239"/>
      <c r="HR520" s="1239"/>
      <c r="HS520" s="1239"/>
      <c r="HT520" s="1239"/>
      <c r="HU520" s="1239"/>
      <c r="HV520" s="1239"/>
      <c r="HW520" s="1239"/>
      <c r="HX520" s="1239"/>
      <c r="HY520" s="1239"/>
      <c r="HZ520" s="1239"/>
      <c r="IA520" s="1239"/>
      <c r="IB520" s="1239"/>
      <c r="IC520" s="1239"/>
      <c r="ID520" s="1237"/>
      <c r="IE520" s="1237"/>
      <c r="IF520" s="1239"/>
      <c r="IG520" s="1239"/>
      <c r="IH520" s="1239"/>
      <c r="II520" s="1239"/>
      <c r="IJ520" s="1239"/>
      <c r="IK520" s="1239"/>
      <c r="IL520" s="1239"/>
      <c r="IM520" s="1239"/>
      <c r="IN520" s="1239"/>
      <c r="IO520" s="1239"/>
      <c r="IP520" s="1239"/>
      <c r="IQ520" s="1239"/>
      <c r="IR520" s="1239"/>
      <c r="IS520" s="1239"/>
      <c r="IT520" s="1239"/>
      <c r="IU520" s="1239"/>
      <c r="IV520" s="1239"/>
      <c r="IW520" s="1239"/>
      <c r="IX520" s="1239"/>
      <c r="IY520" s="1239"/>
      <c r="IZ520" s="1239"/>
      <c r="JA520" s="1239"/>
      <c r="JB520" s="1239"/>
      <c r="JC520" s="1239"/>
      <c r="JD520" s="1239"/>
      <c r="JE520" s="1239"/>
      <c r="JF520" s="1239"/>
      <c r="JG520" s="1239"/>
      <c r="JH520" s="1239"/>
      <c r="JI520" s="1239"/>
      <c r="JJ520" s="1239"/>
      <c r="JK520" s="1248"/>
    </row>
    <row r="521" spans="1:271" ht="18.95" hidden="1" customHeight="1">
      <c r="A521" s="1113"/>
      <c r="B521" s="1114"/>
      <c r="C521" s="1115"/>
      <c r="D521" s="1115"/>
      <c r="E521" s="1116"/>
      <c r="F521" s="1116"/>
      <c r="G521" s="1116"/>
      <c r="H521" s="1115"/>
      <c r="I521" s="1115"/>
      <c r="J521" s="1240"/>
      <c r="K521" s="1241"/>
      <c r="L521" s="1241"/>
      <c r="M521" s="1241"/>
      <c r="N521" s="1242"/>
      <c r="O521" s="1243"/>
      <c r="P521" s="1241"/>
      <c r="Q521" s="1241"/>
      <c r="R521" s="1244"/>
      <c r="S521" s="1244"/>
      <c r="T521" s="1241"/>
      <c r="U521" s="1244"/>
      <c r="V521" s="1241"/>
      <c r="W521" s="1245"/>
      <c r="X521" s="1244"/>
      <c r="Y521" s="1244"/>
      <c r="Z521" s="1244"/>
      <c r="AA521" s="1244"/>
      <c r="AB521" s="1244"/>
      <c r="AC521" s="1244"/>
      <c r="AD521" s="1244"/>
      <c r="AE521" s="1244"/>
      <c r="AF521" s="1244"/>
      <c r="AG521" s="1244"/>
      <c r="AH521" s="1244"/>
      <c r="AI521" s="1244"/>
      <c r="AJ521" s="1244"/>
      <c r="AK521" s="1244"/>
      <c r="AL521" s="1244"/>
      <c r="AM521" s="1244"/>
      <c r="AN521" s="1244"/>
      <c r="AO521" s="1244"/>
      <c r="AP521" s="1244"/>
      <c r="AQ521" s="1244"/>
      <c r="AR521" s="1244"/>
      <c r="AS521" s="1244"/>
      <c r="AT521" s="1244"/>
      <c r="AU521" s="1244"/>
      <c r="AV521" s="1244"/>
      <c r="AW521" s="1244"/>
      <c r="AX521" s="1244"/>
      <c r="AY521" s="1244"/>
      <c r="AZ521" s="1244"/>
      <c r="BA521" s="1244"/>
      <c r="BB521" s="1244"/>
      <c r="BC521" s="1244"/>
      <c r="BD521" s="1244"/>
      <c r="BE521" s="1244"/>
      <c r="BF521" s="1244"/>
      <c r="BG521" s="1244"/>
      <c r="BH521" s="1244"/>
      <c r="BI521" s="1244"/>
      <c r="BJ521" s="1244"/>
      <c r="BK521" s="1244"/>
      <c r="BL521" s="1244"/>
      <c r="BM521" s="1244"/>
      <c r="BN521" s="1244"/>
      <c r="BO521" s="1244"/>
      <c r="BP521" s="1244"/>
      <c r="BQ521" s="1244"/>
      <c r="BR521" s="1244"/>
      <c r="BS521" s="1244"/>
      <c r="BT521" s="1244"/>
      <c r="BU521" s="1244"/>
      <c r="BV521" s="1244"/>
      <c r="BW521" s="1244"/>
      <c r="BX521" s="1244"/>
      <c r="BY521" s="1244"/>
      <c r="BZ521" s="1244"/>
      <c r="CA521" s="1244"/>
      <c r="CB521" s="1244"/>
      <c r="CC521" s="1244"/>
      <c r="CD521" s="1244"/>
      <c r="CE521" s="1244"/>
      <c r="CF521" s="1244"/>
      <c r="CG521" s="1244"/>
      <c r="CH521" s="1244"/>
      <c r="CI521" s="1244"/>
      <c r="CJ521" s="1244"/>
      <c r="CK521" s="1244"/>
      <c r="CL521" s="1244"/>
      <c r="CM521" s="1244"/>
      <c r="CN521" s="1244"/>
      <c r="CO521" s="1244"/>
      <c r="CP521" s="1244"/>
      <c r="CQ521" s="1244"/>
      <c r="CR521" s="1244"/>
      <c r="CS521" s="1244"/>
      <c r="CT521" s="1244"/>
      <c r="CU521" s="1244"/>
      <c r="CV521" s="1244"/>
      <c r="CW521" s="1244"/>
      <c r="CX521" s="1244"/>
      <c r="CY521" s="1244"/>
      <c r="CZ521" s="1244"/>
      <c r="DA521" s="1244"/>
      <c r="DB521" s="1244"/>
      <c r="DC521" s="1244"/>
      <c r="DD521" s="1244"/>
      <c r="DE521" s="1244"/>
      <c r="DF521" s="1244"/>
      <c r="DG521" s="1244"/>
      <c r="DH521" s="1244"/>
      <c r="DI521" s="1244"/>
      <c r="DJ521" s="1244"/>
      <c r="DK521" s="1244"/>
      <c r="DL521" s="1244"/>
      <c r="DM521" s="1244"/>
      <c r="DN521" s="1244"/>
      <c r="DO521" s="1244"/>
      <c r="DP521" s="1244"/>
      <c r="DQ521" s="1244"/>
      <c r="DR521" s="1244"/>
      <c r="DS521" s="1244"/>
      <c r="DT521" s="1244"/>
      <c r="DU521" s="1244"/>
      <c r="DV521" s="1244"/>
      <c r="DW521" s="1244"/>
      <c r="DX521" s="1244"/>
      <c r="DY521" s="1244"/>
      <c r="DZ521" s="1244"/>
      <c r="EA521" s="1244"/>
      <c r="EB521" s="1244"/>
      <c r="EC521" s="1244"/>
      <c r="ED521" s="1244"/>
      <c r="EE521" s="1244"/>
      <c r="EF521" s="1244"/>
      <c r="EG521" s="1244"/>
      <c r="EH521" s="1244"/>
      <c r="EI521" s="1244"/>
      <c r="EJ521" s="1244"/>
      <c r="EK521" s="1244"/>
      <c r="EL521" s="1244"/>
      <c r="EM521" s="1244"/>
      <c r="EN521" s="1244"/>
      <c r="EO521" s="1244"/>
      <c r="EP521" s="1244"/>
      <c r="EQ521" s="1244"/>
      <c r="ER521" s="1244"/>
      <c r="ES521" s="1244"/>
      <c r="ET521" s="1244"/>
      <c r="EU521" s="1244"/>
      <c r="EV521" s="1244"/>
      <c r="EW521" s="1244"/>
      <c r="EX521" s="1244"/>
      <c r="EY521" s="1244"/>
      <c r="EZ521" s="1244"/>
      <c r="FA521" s="1244"/>
      <c r="FB521" s="1244"/>
      <c r="FC521" s="1244"/>
      <c r="FD521" s="1244"/>
      <c r="FE521" s="1244"/>
      <c r="FF521" s="1244"/>
      <c r="FG521" s="1244"/>
      <c r="FH521" s="1244"/>
      <c r="FI521" s="1244"/>
      <c r="FJ521" s="1244"/>
      <c r="FK521" s="1244"/>
      <c r="FL521" s="1244"/>
      <c r="FM521" s="1244"/>
      <c r="FN521" s="1244"/>
      <c r="FO521" s="1244"/>
      <c r="FP521" s="1244"/>
      <c r="FQ521" s="1246"/>
      <c r="FR521" s="1246"/>
      <c r="FS521" s="1244"/>
      <c r="FT521" s="1244"/>
      <c r="FU521" s="1244"/>
      <c r="FV521" s="1244"/>
      <c r="FW521" s="1244"/>
      <c r="FX521" s="1244"/>
      <c r="FY521" s="1244"/>
      <c r="FZ521" s="1244"/>
      <c r="GA521" s="1244"/>
      <c r="GB521" s="1244"/>
      <c r="GC521" s="1244"/>
      <c r="GD521" s="1237"/>
      <c r="GE521" s="1237"/>
      <c r="GF521" s="1239"/>
      <c r="GG521" s="1239"/>
      <c r="GH521" s="1247"/>
      <c r="GI521" s="1239"/>
      <c r="GJ521" s="1237"/>
      <c r="GK521" s="1237"/>
      <c r="GL521" s="1239"/>
      <c r="GM521" s="1239"/>
      <c r="GN521" s="1239"/>
      <c r="GO521" s="1239"/>
      <c r="GP521" s="1239"/>
      <c r="GQ521" s="1239"/>
      <c r="GR521" s="1239"/>
      <c r="GS521" s="1239"/>
      <c r="GT521" s="1239"/>
      <c r="GU521" s="1239"/>
      <c r="GV521" s="1239"/>
      <c r="GW521" s="1239"/>
      <c r="GX521" s="1239"/>
      <c r="GY521" s="1239"/>
      <c r="GZ521" s="1239"/>
      <c r="HA521" s="1239"/>
      <c r="HB521" s="1239"/>
      <c r="HC521" s="1239"/>
      <c r="HD521" s="1239"/>
      <c r="HE521" s="1239"/>
      <c r="HF521" s="1239"/>
      <c r="HG521" s="1239"/>
      <c r="HH521" s="1239"/>
      <c r="HI521" s="1239"/>
      <c r="HJ521" s="1239"/>
      <c r="HK521" s="1239"/>
      <c r="HL521" s="1239"/>
      <c r="HM521" s="1239"/>
      <c r="HN521" s="1239"/>
      <c r="HO521" s="1239"/>
      <c r="HP521" s="1239"/>
      <c r="HQ521" s="1239"/>
      <c r="HR521" s="1239"/>
      <c r="HS521" s="1239"/>
      <c r="HT521" s="1239"/>
      <c r="HU521" s="1239"/>
      <c r="HV521" s="1239"/>
      <c r="HW521" s="1239"/>
      <c r="HX521" s="1239"/>
      <c r="HY521" s="1239"/>
      <c r="HZ521" s="1239"/>
      <c r="IA521" s="1239"/>
      <c r="IB521" s="1239"/>
      <c r="IC521" s="1239"/>
      <c r="ID521" s="1237"/>
      <c r="IE521" s="1237"/>
      <c r="IF521" s="1239"/>
      <c r="IG521" s="1239"/>
      <c r="IH521" s="1239"/>
      <c r="II521" s="1239"/>
      <c r="IJ521" s="1239"/>
      <c r="IK521" s="1239"/>
      <c r="IL521" s="1239"/>
      <c r="IM521" s="1239"/>
      <c r="IN521" s="1239"/>
      <c r="IO521" s="1239"/>
      <c r="IP521" s="1239"/>
      <c r="IQ521" s="1239"/>
      <c r="IR521" s="1239"/>
      <c r="IS521" s="1239"/>
      <c r="IT521" s="1239"/>
      <c r="IU521" s="1239"/>
      <c r="IV521" s="1239"/>
      <c r="IW521" s="1239"/>
      <c r="IX521" s="1239"/>
      <c r="IY521" s="1239"/>
      <c r="IZ521" s="1239"/>
      <c r="JA521" s="1239"/>
      <c r="JB521" s="1239"/>
      <c r="JC521" s="1239"/>
      <c r="JD521" s="1239"/>
      <c r="JE521" s="1239"/>
      <c r="JF521" s="1239"/>
      <c r="JG521" s="1239"/>
      <c r="JH521" s="1239"/>
      <c r="JI521" s="1239"/>
      <c r="JJ521" s="1239"/>
      <c r="JK521" s="1248"/>
    </row>
    <row r="522" spans="1:271" ht="18.95" hidden="1" customHeight="1">
      <c r="A522" s="1113"/>
      <c r="B522" s="1114"/>
      <c r="C522" s="1115"/>
      <c r="D522" s="1115"/>
      <c r="E522" s="1116"/>
      <c r="F522" s="1116"/>
      <c r="G522" s="1116"/>
      <c r="H522" s="1115"/>
      <c r="I522" s="1115"/>
      <c r="J522" s="1240"/>
      <c r="K522" s="1241"/>
      <c r="L522" s="1241"/>
      <c r="M522" s="1241"/>
      <c r="N522" s="1242"/>
      <c r="O522" s="1243"/>
      <c r="P522" s="1241"/>
      <c r="Q522" s="1241"/>
      <c r="R522" s="1244"/>
      <c r="S522" s="1244"/>
      <c r="T522" s="1241"/>
      <c r="U522" s="1244"/>
      <c r="V522" s="1241"/>
      <c r="W522" s="1245"/>
      <c r="X522" s="1244"/>
      <c r="Y522" s="1244"/>
      <c r="Z522" s="1244"/>
      <c r="AA522" s="1244"/>
      <c r="AB522" s="1244"/>
      <c r="AC522" s="1244"/>
      <c r="AD522" s="1244"/>
      <c r="AE522" s="1244"/>
      <c r="AF522" s="1244"/>
      <c r="AG522" s="1244"/>
      <c r="AH522" s="1244"/>
      <c r="AI522" s="1244"/>
      <c r="AJ522" s="1244"/>
      <c r="AK522" s="1244"/>
      <c r="AL522" s="1244"/>
      <c r="AM522" s="1244"/>
      <c r="AN522" s="1244"/>
      <c r="AO522" s="1244"/>
      <c r="AP522" s="1244"/>
      <c r="AQ522" s="1244"/>
      <c r="AR522" s="1244"/>
      <c r="AS522" s="1244"/>
      <c r="AT522" s="1244"/>
      <c r="AU522" s="1244"/>
      <c r="AV522" s="1244"/>
      <c r="AW522" s="1244"/>
      <c r="AX522" s="1244"/>
      <c r="AY522" s="1244"/>
      <c r="AZ522" s="1244"/>
      <c r="BA522" s="1244"/>
      <c r="BB522" s="1244"/>
      <c r="BC522" s="1244"/>
      <c r="BD522" s="1244"/>
      <c r="BE522" s="1244"/>
      <c r="BF522" s="1244"/>
      <c r="BG522" s="1244"/>
      <c r="BH522" s="1244"/>
      <c r="BI522" s="1244"/>
      <c r="BJ522" s="1244"/>
      <c r="BK522" s="1244"/>
      <c r="BL522" s="1244"/>
      <c r="BM522" s="1244"/>
      <c r="BN522" s="1244"/>
      <c r="BO522" s="1244"/>
      <c r="BP522" s="1244"/>
      <c r="BQ522" s="1244"/>
      <c r="BR522" s="1244"/>
      <c r="BS522" s="1244"/>
      <c r="BT522" s="1244"/>
      <c r="BU522" s="1244"/>
      <c r="BV522" s="1244"/>
      <c r="BW522" s="1244"/>
      <c r="BX522" s="1244"/>
      <c r="BY522" s="1244"/>
      <c r="BZ522" s="1244"/>
      <c r="CA522" s="1244"/>
      <c r="CB522" s="1244"/>
      <c r="CC522" s="1244"/>
      <c r="CD522" s="1244"/>
      <c r="CE522" s="1244"/>
      <c r="CF522" s="1244"/>
      <c r="CG522" s="1244"/>
      <c r="CH522" s="1244"/>
      <c r="CI522" s="1244"/>
      <c r="CJ522" s="1244"/>
      <c r="CK522" s="1244"/>
      <c r="CL522" s="1244"/>
      <c r="CM522" s="1244"/>
      <c r="CN522" s="1244"/>
      <c r="CO522" s="1244"/>
      <c r="CP522" s="1244"/>
      <c r="CQ522" s="1244"/>
      <c r="CR522" s="1244"/>
      <c r="CS522" s="1244"/>
      <c r="CT522" s="1244"/>
      <c r="CU522" s="1244"/>
      <c r="CV522" s="1244"/>
      <c r="CW522" s="1244"/>
      <c r="CX522" s="1244"/>
      <c r="CY522" s="1244"/>
      <c r="CZ522" s="1244"/>
      <c r="DA522" s="1244"/>
      <c r="DB522" s="1244"/>
      <c r="DC522" s="1244"/>
      <c r="DD522" s="1244"/>
      <c r="DE522" s="1244"/>
      <c r="DF522" s="1244"/>
      <c r="DG522" s="1244"/>
      <c r="DH522" s="1244"/>
      <c r="DI522" s="1244"/>
      <c r="DJ522" s="1244"/>
      <c r="DK522" s="1244"/>
      <c r="DL522" s="1244"/>
      <c r="DM522" s="1244"/>
      <c r="DN522" s="1244"/>
      <c r="DO522" s="1244"/>
      <c r="DP522" s="1244"/>
      <c r="DQ522" s="1244"/>
      <c r="DR522" s="1244"/>
      <c r="DS522" s="1244"/>
      <c r="DT522" s="1244"/>
      <c r="DU522" s="1244"/>
      <c r="DV522" s="1244"/>
      <c r="DW522" s="1244"/>
      <c r="DX522" s="1244"/>
      <c r="DY522" s="1244"/>
      <c r="DZ522" s="1244"/>
      <c r="EA522" s="1244"/>
      <c r="EB522" s="1244"/>
      <c r="EC522" s="1244"/>
      <c r="ED522" s="1244"/>
      <c r="EE522" s="1244"/>
      <c r="EF522" s="1244"/>
      <c r="EG522" s="1244"/>
      <c r="EH522" s="1244"/>
      <c r="EI522" s="1244"/>
      <c r="EJ522" s="1244"/>
      <c r="EK522" s="1244"/>
      <c r="EL522" s="1244"/>
      <c r="EM522" s="1244"/>
      <c r="EN522" s="1244"/>
      <c r="EO522" s="1244"/>
      <c r="EP522" s="1244"/>
      <c r="EQ522" s="1244"/>
      <c r="ER522" s="1244"/>
      <c r="ES522" s="1244"/>
      <c r="ET522" s="1244"/>
      <c r="EU522" s="1244"/>
      <c r="EV522" s="1244"/>
      <c r="EW522" s="1244"/>
      <c r="EX522" s="1244"/>
      <c r="EY522" s="1244"/>
      <c r="EZ522" s="1244"/>
      <c r="FA522" s="1244"/>
      <c r="FB522" s="1244"/>
      <c r="FC522" s="1244"/>
      <c r="FD522" s="1244"/>
      <c r="FE522" s="1244"/>
      <c r="FF522" s="1244"/>
      <c r="FG522" s="1244"/>
      <c r="FH522" s="1244"/>
      <c r="FI522" s="1244"/>
      <c r="FJ522" s="1244"/>
      <c r="FK522" s="1244"/>
      <c r="FL522" s="1244"/>
      <c r="FM522" s="1244"/>
      <c r="FN522" s="1244"/>
      <c r="FO522" s="1244"/>
      <c r="FP522" s="1244"/>
      <c r="FQ522" s="1246"/>
      <c r="FR522" s="1246"/>
      <c r="FS522" s="1244"/>
      <c r="FT522" s="1244"/>
      <c r="FU522" s="1244"/>
      <c r="FV522" s="1244"/>
      <c r="FW522" s="1244"/>
      <c r="FX522" s="1244"/>
      <c r="FY522" s="1244"/>
      <c r="FZ522" s="1244"/>
      <c r="GA522" s="1244"/>
      <c r="GB522" s="1244"/>
      <c r="GC522" s="1244"/>
      <c r="GD522" s="1237"/>
      <c r="GE522" s="1237"/>
      <c r="GF522" s="1239"/>
      <c r="GG522" s="1239"/>
      <c r="GH522" s="1247"/>
      <c r="GI522" s="1239"/>
      <c r="GJ522" s="1237"/>
      <c r="GK522" s="1237"/>
      <c r="GL522" s="1239"/>
      <c r="GM522" s="1239"/>
      <c r="GN522" s="1239"/>
      <c r="GO522" s="1239"/>
      <c r="GP522" s="1239"/>
      <c r="GQ522" s="1239"/>
      <c r="GR522" s="1239"/>
      <c r="GS522" s="1239"/>
      <c r="GT522" s="1239"/>
      <c r="GU522" s="1239"/>
      <c r="GV522" s="1239"/>
      <c r="GW522" s="1239"/>
      <c r="GX522" s="1239"/>
      <c r="GY522" s="1239"/>
      <c r="GZ522" s="1239"/>
      <c r="HA522" s="1239"/>
      <c r="HB522" s="1239"/>
      <c r="HC522" s="1239"/>
      <c r="HD522" s="1239"/>
      <c r="HE522" s="1239"/>
      <c r="HF522" s="1239"/>
      <c r="HG522" s="1239"/>
      <c r="HH522" s="1239"/>
      <c r="HI522" s="1239"/>
      <c r="HJ522" s="1239"/>
      <c r="HK522" s="1239"/>
      <c r="HL522" s="1239"/>
      <c r="HM522" s="1239"/>
      <c r="HN522" s="1239"/>
      <c r="HO522" s="1239"/>
      <c r="HP522" s="1239"/>
      <c r="HQ522" s="1239"/>
      <c r="HR522" s="1239"/>
      <c r="HS522" s="1239"/>
      <c r="HT522" s="1239"/>
      <c r="HU522" s="1239"/>
      <c r="HV522" s="1239"/>
      <c r="HW522" s="1239"/>
      <c r="HX522" s="1239"/>
      <c r="HY522" s="1239"/>
      <c r="HZ522" s="1239"/>
      <c r="IA522" s="1239"/>
      <c r="IB522" s="1239"/>
      <c r="IC522" s="1239"/>
      <c r="ID522" s="1237"/>
      <c r="IE522" s="1237"/>
      <c r="IF522" s="1239"/>
      <c r="IG522" s="1239"/>
      <c r="IH522" s="1239"/>
      <c r="II522" s="1239"/>
      <c r="IJ522" s="1239"/>
      <c r="IK522" s="1239"/>
      <c r="IL522" s="1239"/>
      <c r="IM522" s="1239"/>
      <c r="IN522" s="1239"/>
      <c r="IO522" s="1239"/>
      <c r="IP522" s="1239"/>
      <c r="IQ522" s="1239"/>
      <c r="IR522" s="1239"/>
      <c r="IS522" s="1239"/>
      <c r="IT522" s="1239"/>
      <c r="IU522" s="1239"/>
      <c r="IV522" s="1239"/>
      <c r="IW522" s="1239"/>
      <c r="IX522" s="1239"/>
      <c r="IY522" s="1239"/>
      <c r="IZ522" s="1239"/>
      <c r="JA522" s="1239"/>
      <c r="JB522" s="1239"/>
      <c r="JC522" s="1239"/>
      <c r="JD522" s="1239"/>
      <c r="JE522" s="1239"/>
      <c r="JF522" s="1239"/>
      <c r="JG522" s="1239"/>
      <c r="JH522" s="1239"/>
      <c r="JI522" s="1239"/>
      <c r="JJ522" s="1239"/>
      <c r="JK522" s="1248"/>
    </row>
    <row r="523" spans="1:271" ht="18.95" hidden="1" customHeight="1">
      <c r="A523" s="1113"/>
      <c r="B523" s="1114"/>
      <c r="C523" s="1115"/>
      <c r="D523" s="1115"/>
      <c r="E523" s="1116"/>
      <c r="F523" s="1116"/>
      <c r="G523" s="1116"/>
      <c r="H523" s="1115"/>
      <c r="I523" s="1115"/>
      <c r="J523" s="1240"/>
      <c r="K523" s="1241"/>
      <c r="L523" s="1241"/>
      <c r="M523" s="1241"/>
      <c r="N523" s="1242"/>
      <c r="O523" s="1243"/>
      <c r="P523" s="1241"/>
      <c r="Q523" s="1241"/>
      <c r="R523" s="1244"/>
      <c r="S523" s="1244"/>
      <c r="T523" s="1241"/>
      <c r="U523" s="1244"/>
      <c r="V523" s="1241"/>
      <c r="W523" s="1245"/>
      <c r="X523" s="1244"/>
      <c r="Y523" s="1244"/>
      <c r="Z523" s="1244"/>
      <c r="AA523" s="1244"/>
      <c r="AB523" s="1244"/>
      <c r="AC523" s="1244"/>
      <c r="AD523" s="1244"/>
      <c r="AE523" s="1244"/>
      <c r="AF523" s="1244"/>
      <c r="AG523" s="1244"/>
      <c r="AH523" s="1244"/>
      <c r="AI523" s="1244"/>
      <c r="AJ523" s="1244"/>
      <c r="AK523" s="1244"/>
      <c r="AL523" s="1244"/>
      <c r="AM523" s="1244"/>
      <c r="AN523" s="1244"/>
      <c r="AO523" s="1244"/>
      <c r="AP523" s="1244"/>
      <c r="AQ523" s="1244"/>
      <c r="AR523" s="1244"/>
      <c r="AS523" s="1244"/>
      <c r="AT523" s="1244"/>
      <c r="AU523" s="1244"/>
      <c r="AV523" s="1244"/>
      <c r="AW523" s="1244"/>
      <c r="AX523" s="1244"/>
      <c r="AY523" s="1244"/>
      <c r="AZ523" s="1244"/>
      <c r="BA523" s="1244"/>
      <c r="BB523" s="1244"/>
      <c r="BC523" s="1244"/>
      <c r="BD523" s="1244"/>
      <c r="BE523" s="1244"/>
      <c r="BF523" s="1244"/>
      <c r="BG523" s="1244"/>
      <c r="BH523" s="1244"/>
      <c r="BI523" s="1244"/>
      <c r="BJ523" s="1244"/>
      <c r="BK523" s="1244"/>
      <c r="BL523" s="1244"/>
      <c r="BM523" s="1244"/>
      <c r="BN523" s="1244"/>
      <c r="BO523" s="1244"/>
      <c r="BP523" s="1244"/>
      <c r="BQ523" s="1244"/>
      <c r="BR523" s="1244"/>
      <c r="BS523" s="1244"/>
      <c r="BT523" s="1244"/>
      <c r="BU523" s="1244"/>
      <c r="BV523" s="1244"/>
      <c r="BW523" s="1244"/>
      <c r="BX523" s="1244"/>
      <c r="BY523" s="1244"/>
      <c r="BZ523" s="1244"/>
      <c r="CA523" s="1244"/>
      <c r="CB523" s="1244"/>
      <c r="CC523" s="1244"/>
      <c r="CD523" s="1244"/>
      <c r="CE523" s="1244"/>
      <c r="CF523" s="1244"/>
      <c r="CG523" s="1244"/>
      <c r="CH523" s="1244"/>
      <c r="CI523" s="1244"/>
      <c r="CJ523" s="1244"/>
      <c r="CK523" s="1244"/>
      <c r="CL523" s="1244"/>
      <c r="CM523" s="1244"/>
      <c r="CN523" s="1244"/>
      <c r="CO523" s="1244"/>
      <c r="CP523" s="1244"/>
      <c r="CQ523" s="1244"/>
      <c r="CR523" s="1244"/>
      <c r="CS523" s="1244"/>
      <c r="CT523" s="1244"/>
      <c r="CU523" s="1244"/>
      <c r="CV523" s="1244"/>
      <c r="CW523" s="1244"/>
      <c r="CX523" s="1244"/>
      <c r="CY523" s="1244"/>
      <c r="CZ523" s="1244"/>
      <c r="DA523" s="1244"/>
      <c r="DB523" s="1244"/>
      <c r="DC523" s="1244"/>
      <c r="DD523" s="1244"/>
      <c r="DE523" s="1244"/>
      <c r="DF523" s="1244"/>
      <c r="DG523" s="1244"/>
      <c r="DH523" s="1244"/>
      <c r="DI523" s="1244"/>
      <c r="DJ523" s="1244"/>
      <c r="DK523" s="1244"/>
      <c r="DL523" s="1244"/>
      <c r="DM523" s="1244"/>
      <c r="DN523" s="1244"/>
      <c r="DO523" s="1244"/>
      <c r="DP523" s="1244"/>
      <c r="DQ523" s="1244"/>
      <c r="DR523" s="1244"/>
      <c r="DS523" s="1244"/>
      <c r="DT523" s="1244"/>
      <c r="DU523" s="1244"/>
      <c r="DV523" s="1244"/>
      <c r="DW523" s="1244"/>
      <c r="DX523" s="1244"/>
      <c r="DY523" s="1244"/>
      <c r="DZ523" s="1244"/>
      <c r="EA523" s="1244"/>
      <c r="EB523" s="1244"/>
      <c r="EC523" s="1244"/>
      <c r="ED523" s="1244"/>
      <c r="EE523" s="1244"/>
      <c r="EF523" s="1244"/>
      <c r="EG523" s="1244"/>
      <c r="EH523" s="1244"/>
      <c r="EI523" s="1244"/>
      <c r="EJ523" s="1244"/>
      <c r="EK523" s="1244"/>
      <c r="EL523" s="1244"/>
      <c r="EM523" s="1244"/>
      <c r="EN523" s="1244"/>
      <c r="EO523" s="1244"/>
      <c r="EP523" s="1244"/>
      <c r="EQ523" s="1244"/>
      <c r="ER523" s="1244"/>
      <c r="ES523" s="1244"/>
      <c r="ET523" s="1244"/>
      <c r="EU523" s="1244"/>
      <c r="EV523" s="1244"/>
      <c r="EW523" s="1244"/>
      <c r="EX523" s="1244"/>
      <c r="EY523" s="1244"/>
      <c r="EZ523" s="1244"/>
      <c r="FA523" s="1244"/>
      <c r="FB523" s="1244"/>
      <c r="FC523" s="1244"/>
      <c r="FD523" s="1244"/>
      <c r="FE523" s="1244"/>
      <c r="FF523" s="1244"/>
      <c r="FG523" s="1244"/>
      <c r="FH523" s="1244"/>
      <c r="FI523" s="1244"/>
      <c r="FJ523" s="1244"/>
      <c r="FK523" s="1244"/>
      <c r="FL523" s="1244"/>
      <c r="FM523" s="1244"/>
      <c r="FN523" s="1244"/>
      <c r="FO523" s="1244"/>
      <c r="FP523" s="1244"/>
      <c r="FQ523" s="1246"/>
      <c r="FR523" s="1246"/>
      <c r="FS523" s="1244"/>
      <c r="FT523" s="1244"/>
      <c r="FU523" s="1244"/>
      <c r="FV523" s="1244"/>
      <c r="FW523" s="1244"/>
      <c r="FX523" s="1244"/>
      <c r="FY523" s="1244"/>
      <c r="FZ523" s="1244"/>
      <c r="GA523" s="1244"/>
      <c r="GB523" s="1244"/>
      <c r="GC523" s="1244"/>
      <c r="GD523" s="1237"/>
      <c r="GE523" s="1237"/>
      <c r="GF523" s="1239"/>
      <c r="GG523" s="1239"/>
      <c r="GH523" s="1247"/>
      <c r="GI523" s="1239"/>
      <c r="GJ523" s="1237"/>
      <c r="GK523" s="1237"/>
      <c r="GL523" s="1239"/>
      <c r="GM523" s="1239"/>
      <c r="GN523" s="1239"/>
      <c r="GO523" s="1239"/>
      <c r="GP523" s="1239"/>
      <c r="GQ523" s="1239"/>
      <c r="GR523" s="1239"/>
      <c r="GS523" s="1239"/>
      <c r="GT523" s="1239"/>
      <c r="GU523" s="1239"/>
      <c r="GV523" s="1239"/>
      <c r="GW523" s="1239"/>
      <c r="GX523" s="1239"/>
      <c r="GY523" s="1239"/>
      <c r="GZ523" s="1239"/>
      <c r="HA523" s="1239"/>
      <c r="HB523" s="1239"/>
      <c r="HC523" s="1239"/>
      <c r="HD523" s="1239"/>
      <c r="HE523" s="1239"/>
      <c r="HF523" s="1239"/>
      <c r="HG523" s="1239"/>
      <c r="HH523" s="1239"/>
      <c r="HI523" s="1239"/>
      <c r="HJ523" s="1239"/>
      <c r="HK523" s="1239"/>
      <c r="HL523" s="1239"/>
      <c r="HM523" s="1239"/>
      <c r="HN523" s="1239"/>
      <c r="HO523" s="1239"/>
      <c r="HP523" s="1239"/>
      <c r="HQ523" s="1239"/>
      <c r="HR523" s="1239"/>
      <c r="HS523" s="1239"/>
      <c r="HT523" s="1239"/>
      <c r="HU523" s="1239"/>
      <c r="HV523" s="1239"/>
      <c r="HW523" s="1239"/>
      <c r="HX523" s="1239"/>
      <c r="HY523" s="1239"/>
      <c r="HZ523" s="1239"/>
      <c r="IA523" s="1239"/>
      <c r="IB523" s="1239"/>
      <c r="IC523" s="1239"/>
      <c r="ID523" s="1237"/>
      <c r="IE523" s="1237"/>
      <c r="IF523" s="1239"/>
      <c r="IG523" s="1239"/>
      <c r="IH523" s="1239"/>
      <c r="II523" s="1239"/>
      <c r="IJ523" s="1239"/>
      <c r="IK523" s="1239"/>
      <c r="IL523" s="1239"/>
      <c r="IM523" s="1239"/>
      <c r="IN523" s="1239"/>
      <c r="IO523" s="1239"/>
      <c r="IP523" s="1239"/>
      <c r="IQ523" s="1239"/>
      <c r="IR523" s="1239"/>
      <c r="IS523" s="1239"/>
      <c r="IT523" s="1239"/>
      <c r="IU523" s="1239"/>
      <c r="IV523" s="1239"/>
      <c r="IW523" s="1239"/>
      <c r="IX523" s="1239"/>
      <c r="IY523" s="1239"/>
      <c r="IZ523" s="1239"/>
      <c r="JA523" s="1239"/>
      <c r="JB523" s="1239"/>
      <c r="JC523" s="1239"/>
      <c r="JD523" s="1239"/>
      <c r="JE523" s="1239"/>
      <c r="JF523" s="1239"/>
      <c r="JG523" s="1239"/>
      <c r="JH523" s="1239"/>
      <c r="JI523" s="1239"/>
      <c r="JJ523" s="1239"/>
      <c r="JK523" s="1248"/>
    </row>
    <row r="524" spans="1:271" ht="18.95" hidden="1" customHeight="1">
      <c r="A524" s="1113"/>
      <c r="B524" s="1114"/>
      <c r="C524" s="1115"/>
      <c r="D524" s="1115"/>
      <c r="E524" s="1116"/>
      <c r="F524" s="1116"/>
      <c r="G524" s="1116"/>
      <c r="H524" s="1115"/>
      <c r="I524" s="1115"/>
      <c r="J524" s="1240"/>
      <c r="K524" s="1241"/>
      <c r="L524" s="1241"/>
      <c r="M524" s="1241"/>
      <c r="N524" s="1242"/>
      <c r="O524" s="1243"/>
      <c r="P524" s="1241"/>
      <c r="Q524" s="1241"/>
      <c r="R524" s="1244"/>
      <c r="S524" s="1244"/>
      <c r="T524" s="1241"/>
      <c r="U524" s="1244"/>
      <c r="V524" s="1241"/>
      <c r="W524" s="1245"/>
      <c r="X524" s="1244"/>
      <c r="Y524" s="1244"/>
      <c r="Z524" s="1244"/>
      <c r="AA524" s="1244"/>
      <c r="AB524" s="1244"/>
      <c r="AC524" s="1244"/>
      <c r="AD524" s="1244"/>
      <c r="AE524" s="1244"/>
      <c r="AF524" s="1244"/>
      <c r="AG524" s="1244"/>
      <c r="AH524" s="1244"/>
      <c r="AI524" s="1244"/>
      <c r="AJ524" s="1244"/>
      <c r="AK524" s="1244"/>
      <c r="AL524" s="1244"/>
      <c r="AM524" s="1244"/>
      <c r="AN524" s="1244"/>
      <c r="AO524" s="1244"/>
      <c r="AP524" s="1244"/>
      <c r="AQ524" s="1244"/>
      <c r="AR524" s="1244"/>
      <c r="AS524" s="1244"/>
      <c r="AT524" s="1244"/>
      <c r="AU524" s="1244"/>
      <c r="AV524" s="1244"/>
      <c r="AW524" s="1244"/>
      <c r="AX524" s="1244"/>
      <c r="AY524" s="1244"/>
      <c r="AZ524" s="1244"/>
      <c r="BA524" s="1244"/>
      <c r="BB524" s="1244"/>
      <c r="BC524" s="1244"/>
      <c r="BD524" s="1244"/>
      <c r="BE524" s="1244"/>
      <c r="BF524" s="1244"/>
      <c r="BG524" s="1244"/>
      <c r="BH524" s="1244"/>
      <c r="BI524" s="1244"/>
      <c r="BJ524" s="1244"/>
      <c r="BK524" s="1244"/>
      <c r="BL524" s="1244"/>
      <c r="BM524" s="1244"/>
      <c r="BN524" s="1244"/>
      <c r="BO524" s="1244"/>
      <c r="BP524" s="1244"/>
      <c r="BQ524" s="1244"/>
      <c r="BR524" s="1244"/>
      <c r="BS524" s="1244"/>
      <c r="BT524" s="1244"/>
      <c r="BU524" s="1244"/>
      <c r="BV524" s="1244"/>
      <c r="BW524" s="1244"/>
      <c r="BX524" s="1244"/>
      <c r="BY524" s="1244"/>
      <c r="BZ524" s="1244"/>
      <c r="CA524" s="1244"/>
      <c r="CB524" s="1244"/>
      <c r="CC524" s="1244"/>
      <c r="CD524" s="1244"/>
      <c r="CE524" s="1244"/>
      <c r="CF524" s="1244"/>
      <c r="CG524" s="1244"/>
      <c r="CH524" s="1244"/>
      <c r="CI524" s="1244"/>
      <c r="CJ524" s="1244"/>
      <c r="CK524" s="1244"/>
      <c r="CL524" s="1244"/>
      <c r="CM524" s="1244"/>
      <c r="CN524" s="1244"/>
      <c r="CO524" s="1244"/>
      <c r="CP524" s="1244"/>
      <c r="CQ524" s="1244"/>
      <c r="CR524" s="1244"/>
      <c r="CS524" s="1244"/>
      <c r="CT524" s="1244"/>
      <c r="CU524" s="1244"/>
      <c r="CV524" s="1244"/>
      <c r="CW524" s="1244"/>
      <c r="CX524" s="1244"/>
      <c r="CY524" s="1244"/>
      <c r="CZ524" s="1244"/>
      <c r="DA524" s="1244"/>
      <c r="DB524" s="1244"/>
      <c r="DC524" s="1244"/>
      <c r="DD524" s="1244"/>
      <c r="DE524" s="1244"/>
      <c r="DF524" s="1244"/>
      <c r="DG524" s="1244"/>
      <c r="DH524" s="1244"/>
      <c r="DI524" s="1244"/>
      <c r="DJ524" s="1244"/>
      <c r="DK524" s="1244"/>
      <c r="DL524" s="1244"/>
      <c r="DM524" s="1244"/>
      <c r="DN524" s="1244"/>
      <c r="DO524" s="1244"/>
      <c r="DP524" s="1244"/>
      <c r="DQ524" s="1244"/>
      <c r="DR524" s="1244"/>
      <c r="DS524" s="1244"/>
      <c r="DT524" s="1244"/>
      <c r="DU524" s="1244"/>
      <c r="DV524" s="1244"/>
      <c r="DW524" s="1244"/>
      <c r="DX524" s="1244"/>
      <c r="DY524" s="1244"/>
      <c r="DZ524" s="1244"/>
      <c r="EA524" s="1244"/>
      <c r="EB524" s="1244"/>
      <c r="EC524" s="1244"/>
      <c r="ED524" s="1244"/>
      <c r="EE524" s="1244"/>
      <c r="EF524" s="1244"/>
      <c r="EG524" s="1244"/>
      <c r="EH524" s="1244"/>
      <c r="EI524" s="1244"/>
      <c r="EJ524" s="1244"/>
      <c r="EK524" s="1244"/>
      <c r="EL524" s="1244"/>
      <c r="EM524" s="1244"/>
      <c r="EN524" s="1244"/>
      <c r="EO524" s="1244"/>
      <c r="EP524" s="1244"/>
      <c r="EQ524" s="1244"/>
      <c r="ER524" s="1244"/>
      <c r="ES524" s="1244"/>
      <c r="ET524" s="1244"/>
      <c r="EU524" s="1244"/>
      <c r="EV524" s="1244"/>
      <c r="EW524" s="1244"/>
      <c r="EX524" s="1244"/>
      <c r="EY524" s="1244"/>
      <c r="EZ524" s="1244"/>
      <c r="FA524" s="1244"/>
      <c r="FB524" s="1244"/>
      <c r="FC524" s="1244"/>
      <c r="FD524" s="1244"/>
      <c r="FE524" s="1244"/>
      <c r="FF524" s="1244"/>
      <c r="FG524" s="1244"/>
      <c r="FH524" s="1244"/>
      <c r="FI524" s="1244"/>
      <c r="FJ524" s="1244"/>
      <c r="FK524" s="1244"/>
      <c r="FL524" s="1244"/>
      <c r="FM524" s="1244"/>
      <c r="FN524" s="1244"/>
      <c r="FO524" s="1244"/>
      <c r="FP524" s="1244"/>
      <c r="FQ524" s="1246"/>
      <c r="FR524" s="1246"/>
      <c r="FS524" s="1244"/>
      <c r="FT524" s="1244"/>
      <c r="FU524" s="1244"/>
      <c r="FV524" s="1244"/>
      <c r="FW524" s="1244"/>
      <c r="FX524" s="1244"/>
      <c r="FY524" s="1244"/>
      <c r="FZ524" s="1244"/>
      <c r="GA524" s="1244"/>
      <c r="GB524" s="1244"/>
      <c r="GC524" s="1244"/>
      <c r="GD524" s="1237"/>
      <c r="GE524" s="1237"/>
      <c r="GF524" s="1239"/>
      <c r="GG524" s="1239"/>
      <c r="GH524" s="1247"/>
      <c r="GI524" s="1239"/>
      <c r="GJ524" s="1237"/>
      <c r="GK524" s="1237"/>
      <c r="GL524" s="1239"/>
      <c r="GM524" s="1239"/>
      <c r="GN524" s="1239"/>
      <c r="GO524" s="1239"/>
      <c r="GP524" s="1239"/>
      <c r="GQ524" s="1239"/>
      <c r="GR524" s="1239"/>
      <c r="GS524" s="1239"/>
      <c r="GT524" s="1239"/>
      <c r="GU524" s="1239"/>
      <c r="GV524" s="1239"/>
      <c r="GW524" s="1239"/>
      <c r="GX524" s="1239"/>
      <c r="GY524" s="1239"/>
      <c r="GZ524" s="1239"/>
      <c r="HA524" s="1239"/>
      <c r="HB524" s="1239"/>
      <c r="HC524" s="1239"/>
      <c r="HD524" s="1239"/>
      <c r="HE524" s="1239"/>
      <c r="HF524" s="1239"/>
      <c r="HG524" s="1239"/>
      <c r="HH524" s="1239"/>
      <c r="HI524" s="1239"/>
      <c r="HJ524" s="1239"/>
      <c r="HK524" s="1239"/>
      <c r="HL524" s="1239"/>
      <c r="HM524" s="1239"/>
      <c r="HN524" s="1239"/>
      <c r="HO524" s="1239"/>
      <c r="HP524" s="1239"/>
      <c r="HQ524" s="1239"/>
      <c r="HR524" s="1239"/>
      <c r="HS524" s="1239"/>
      <c r="HT524" s="1239"/>
      <c r="HU524" s="1239"/>
      <c r="HV524" s="1239"/>
      <c r="HW524" s="1239"/>
      <c r="HX524" s="1239"/>
      <c r="HY524" s="1239"/>
      <c r="HZ524" s="1239"/>
      <c r="IA524" s="1239"/>
      <c r="IB524" s="1239"/>
      <c r="IC524" s="1239"/>
      <c r="ID524" s="1237"/>
      <c r="IE524" s="1237"/>
      <c r="IF524" s="1239"/>
      <c r="IG524" s="1239"/>
      <c r="IH524" s="1239"/>
      <c r="II524" s="1239"/>
      <c r="IJ524" s="1239"/>
      <c r="IK524" s="1239"/>
      <c r="IL524" s="1239"/>
      <c r="IM524" s="1239"/>
      <c r="IN524" s="1239"/>
      <c r="IO524" s="1239"/>
      <c r="IP524" s="1239"/>
      <c r="IQ524" s="1239"/>
      <c r="IR524" s="1239"/>
      <c r="IS524" s="1239"/>
      <c r="IT524" s="1239"/>
      <c r="IU524" s="1239"/>
      <c r="IV524" s="1239"/>
      <c r="IW524" s="1239"/>
      <c r="IX524" s="1239"/>
      <c r="IY524" s="1239"/>
      <c r="IZ524" s="1239"/>
      <c r="JA524" s="1239"/>
      <c r="JB524" s="1239"/>
      <c r="JC524" s="1239"/>
      <c r="JD524" s="1239"/>
      <c r="JE524" s="1239"/>
      <c r="JF524" s="1239"/>
      <c r="JG524" s="1239"/>
      <c r="JH524" s="1239"/>
      <c r="JI524" s="1239"/>
      <c r="JJ524" s="1239"/>
      <c r="JK524" s="1248"/>
    </row>
    <row r="525" spans="1:271" ht="18.95" hidden="1" customHeight="1">
      <c r="A525" s="1113"/>
      <c r="B525" s="1114"/>
      <c r="C525" s="1115"/>
      <c r="D525" s="1115"/>
      <c r="E525" s="1116"/>
      <c r="F525" s="1116"/>
      <c r="G525" s="1116"/>
      <c r="H525" s="1115"/>
      <c r="I525" s="1115"/>
      <c r="J525" s="1240"/>
      <c r="K525" s="1241"/>
      <c r="L525" s="1241"/>
      <c r="M525" s="1241"/>
      <c r="N525" s="1242"/>
      <c r="O525" s="1243"/>
      <c r="P525" s="1241"/>
      <c r="Q525" s="1241"/>
      <c r="R525" s="1244"/>
      <c r="S525" s="1244"/>
      <c r="T525" s="1241"/>
      <c r="U525" s="1244"/>
      <c r="V525" s="1241"/>
      <c r="W525" s="1245"/>
      <c r="X525" s="1244"/>
      <c r="Y525" s="1244"/>
      <c r="Z525" s="1244"/>
      <c r="AA525" s="1244"/>
      <c r="AB525" s="1244"/>
      <c r="AC525" s="1244"/>
      <c r="AD525" s="1244"/>
      <c r="AE525" s="1244"/>
      <c r="AF525" s="1244"/>
      <c r="AG525" s="1244"/>
      <c r="AH525" s="1244"/>
      <c r="AI525" s="1244"/>
      <c r="AJ525" s="1244"/>
      <c r="AK525" s="1244"/>
      <c r="AL525" s="1244"/>
      <c r="AM525" s="1244"/>
      <c r="AN525" s="1244"/>
      <c r="AO525" s="1244"/>
      <c r="AP525" s="1244"/>
      <c r="AQ525" s="1244"/>
      <c r="AR525" s="1244"/>
      <c r="AS525" s="1244"/>
      <c r="AT525" s="1244"/>
      <c r="AU525" s="1244"/>
      <c r="AV525" s="1244"/>
      <c r="AW525" s="1244"/>
      <c r="AX525" s="1244"/>
      <c r="AY525" s="1244"/>
      <c r="AZ525" s="1244"/>
      <c r="BA525" s="1244"/>
      <c r="BB525" s="1244"/>
      <c r="BC525" s="1244"/>
      <c r="BD525" s="1244"/>
      <c r="BE525" s="1244"/>
      <c r="BF525" s="1244"/>
      <c r="BG525" s="1244"/>
      <c r="BH525" s="1244"/>
      <c r="BI525" s="1244"/>
      <c r="BJ525" s="1244"/>
      <c r="BK525" s="1244"/>
      <c r="BL525" s="1244"/>
      <c r="BM525" s="1244"/>
      <c r="BN525" s="1244"/>
      <c r="BO525" s="1244"/>
      <c r="BP525" s="1244"/>
      <c r="BQ525" s="1244"/>
      <c r="BR525" s="1244"/>
      <c r="BS525" s="1244"/>
      <c r="BT525" s="1244"/>
      <c r="BU525" s="1244"/>
      <c r="BV525" s="1244"/>
      <c r="BW525" s="1244"/>
      <c r="BX525" s="1244"/>
      <c r="BY525" s="1244"/>
      <c r="BZ525" s="1244"/>
      <c r="CA525" s="1244"/>
      <c r="CB525" s="1244"/>
      <c r="CC525" s="1244"/>
      <c r="CD525" s="1244"/>
      <c r="CE525" s="1244"/>
      <c r="CF525" s="1244"/>
      <c r="CG525" s="1244"/>
      <c r="CH525" s="1244"/>
      <c r="CI525" s="1244"/>
      <c r="CJ525" s="1244"/>
      <c r="CK525" s="1244"/>
      <c r="CL525" s="1244"/>
      <c r="CM525" s="1244"/>
      <c r="CN525" s="1244"/>
      <c r="CO525" s="1244"/>
      <c r="CP525" s="1244"/>
      <c r="CQ525" s="1244"/>
      <c r="CR525" s="1244"/>
      <c r="CS525" s="1244"/>
      <c r="CT525" s="1244"/>
      <c r="CU525" s="1244"/>
      <c r="CV525" s="1244"/>
      <c r="CW525" s="1244"/>
      <c r="CX525" s="1244"/>
      <c r="CY525" s="1244"/>
      <c r="CZ525" s="1244"/>
      <c r="DA525" s="1244"/>
      <c r="DB525" s="1244"/>
      <c r="DC525" s="1244"/>
      <c r="DD525" s="1244"/>
      <c r="DE525" s="1244"/>
      <c r="DF525" s="1244"/>
      <c r="DG525" s="1244"/>
      <c r="DH525" s="1244"/>
      <c r="DI525" s="1244"/>
      <c r="DJ525" s="1244"/>
      <c r="DK525" s="1244"/>
      <c r="DL525" s="1244"/>
      <c r="DM525" s="1244"/>
      <c r="DN525" s="1244"/>
      <c r="DO525" s="1244"/>
      <c r="DP525" s="1244"/>
      <c r="DQ525" s="1244"/>
      <c r="DR525" s="1244"/>
      <c r="DS525" s="1244"/>
      <c r="DT525" s="1244"/>
      <c r="DU525" s="1244"/>
      <c r="DV525" s="1244"/>
      <c r="DW525" s="1244"/>
      <c r="DX525" s="1244"/>
      <c r="DY525" s="1244"/>
      <c r="DZ525" s="1244"/>
      <c r="EA525" s="1244"/>
      <c r="EB525" s="1244"/>
      <c r="EC525" s="1244"/>
      <c r="ED525" s="1244"/>
      <c r="EE525" s="1244"/>
      <c r="EF525" s="1244"/>
      <c r="EG525" s="1244"/>
      <c r="EH525" s="1244"/>
      <c r="EI525" s="1244"/>
      <c r="EJ525" s="1244"/>
      <c r="EK525" s="1244"/>
      <c r="EL525" s="1244"/>
      <c r="EM525" s="1244"/>
      <c r="EN525" s="1244"/>
      <c r="EO525" s="1244"/>
      <c r="EP525" s="1244"/>
      <c r="EQ525" s="1244"/>
      <c r="ER525" s="1244"/>
      <c r="ES525" s="1244"/>
      <c r="ET525" s="1244"/>
      <c r="EU525" s="1244"/>
      <c r="EV525" s="1244"/>
      <c r="EW525" s="1244"/>
      <c r="EX525" s="1244"/>
      <c r="EY525" s="1244"/>
      <c r="EZ525" s="1244"/>
      <c r="FA525" s="1244"/>
      <c r="FB525" s="1244"/>
      <c r="FC525" s="1244"/>
      <c r="FD525" s="1244"/>
      <c r="FE525" s="1244"/>
      <c r="FF525" s="1244"/>
      <c r="FG525" s="1244"/>
      <c r="FH525" s="1244"/>
      <c r="FI525" s="1244"/>
      <c r="FJ525" s="1244"/>
      <c r="FK525" s="1244"/>
      <c r="FL525" s="1244"/>
      <c r="FM525" s="1244"/>
      <c r="FN525" s="1244"/>
      <c r="FO525" s="1244"/>
      <c r="FP525" s="1244"/>
      <c r="FQ525" s="1246"/>
      <c r="FR525" s="1246"/>
      <c r="FS525" s="1244"/>
      <c r="FT525" s="1244"/>
      <c r="FU525" s="1244"/>
      <c r="FV525" s="1244"/>
      <c r="FW525" s="1244"/>
      <c r="FX525" s="1244"/>
      <c r="FY525" s="1244"/>
      <c r="FZ525" s="1244"/>
      <c r="GA525" s="1244"/>
      <c r="GB525" s="1244"/>
      <c r="GC525" s="1244"/>
      <c r="GD525" s="1237"/>
      <c r="GE525" s="1237"/>
      <c r="GF525" s="1239"/>
      <c r="GG525" s="1239"/>
      <c r="GH525" s="1247"/>
      <c r="GI525" s="1239"/>
      <c r="GJ525" s="1237"/>
      <c r="GK525" s="1237"/>
      <c r="GL525" s="1239"/>
      <c r="GM525" s="1239"/>
      <c r="GN525" s="1239"/>
      <c r="GO525" s="1239"/>
      <c r="GP525" s="1239"/>
      <c r="GQ525" s="1239"/>
      <c r="GR525" s="1239"/>
      <c r="GS525" s="1239"/>
      <c r="GT525" s="1239"/>
      <c r="GU525" s="1239"/>
      <c r="GV525" s="1239"/>
      <c r="GW525" s="1239"/>
      <c r="GX525" s="1239"/>
      <c r="GY525" s="1239"/>
      <c r="GZ525" s="1239"/>
      <c r="HA525" s="1239"/>
      <c r="HB525" s="1239"/>
      <c r="HC525" s="1239"/>
      <c r="HD525" s="1239"/>
      <c r="HE525" s="1239"/>
      <c r="HF525" s="1239"/>
      <c r="HG525" s="1239"/>
      <c r="HH525" s="1239"/>
      <c r="HI525" s="1239"/>
      <c r="HJ525" s="1239"/>
      <c r="HK525" s="1239"/>
      <c r="HL525" s="1239"/>
      <c r="HM525" s="1239"/>
      <c r="HN525" s="1239"/>
      <c r="HO525" s="1239"/>
      <c r="HP525" s="1239"/>
      <c r="HQ525" s="1239"/>
      <c r="HR525" s="1239"/>
      <c r="HS525" s="1239"/>
      <c r="HT525" s="1239"/>
      <c r="HU525" s="1239"/>
      <c r="HV525" s="1239"/>
      <c r="HW525" s="1239"/>
      <c r="HX525" s="1239"/>
      <c r="HY525" s="1239"/>
      <c r="HZ525" s="1239"/>
      <c r="IA525" s="1239"/>
      <c r="IB525" s="1239"/>
      <c r="IC525" s="1239"/>
      <c r="ID525" s="1237"/>
      <c r="IE525" s="1237"/>
      <c r="IF525" s="1239"/>
      <c r="IG525" s="1239"/>
      <c r="IH525" s="1239"/>
      <c r="II525" s="1239"/>
      <c r="IJ525" s="1239"/>
      <c r="IK525" s="1239"/>
      <c r="IL525" s="1239"/>
      <c r="IM525" s="1239"/>
      <c r="IN525" s="1239"/>
      <c r="IO525" s="1239"/>
      <c r="IP525" s="1239"/>
      <c r="IQ525" s="1239"/>
      <c r="IR525" s="1239"/>
      <c r="IS525" s="1239"/>
      <c r="IT525" s="1239"/>
      <c r="IU525" s="1239"/>
      <c r="IV525" s="1239"/>
      <c r="IW525" s="1239"/>
      <c r="IX525" s="1239"/>
      <c r="IY525" s="1239"/>
      <c r="IZ525" s="1239"/>
      <c r="JA525" s="1239"/>
      <c r="JB525" s="1239"/>
      <c r="JC525" s="1239"/>
      <c r="JD525" s="1239"/>
      <c r="JE525" s="1239"/>
      <c r="JF525" s="1239"/>
      <c r="JG525" s="1239"/>
      <c r="JH525" s="1239"/>
      <c r="JI525" s="1239"/>
      <c r="JJ525" s="1239"/>
      <c r="JK525" s="1248"/>
    </row>
    <row r="526" spans="1:271" ht="18.95" hidden="1" customHeight="1">
      <c r="A526" s="1113"/>
      <c r="B526" s="1114"/>
      <c r="C526" s="1115"/>
      <c r="D526" s="1115"/>
      <c r="E526" s="1116"/>
      <c r="F526" s="1116"/>
      <c r="G526" s="1116"/>
      <c r="H526" s="1115"/>
      <c r="I526" s="1115"/>
      <c r="J526" s="1240"/>
      <c r="K526" s="1241"/>
      <c r="L526" s="1241"/>
      <c r="M526" s="1241"/>
      <c r="N526" s="1242"/>
      <c r="O526" s="1243"/>
      <c r="P526" s="1241"/>
      <c r="Q526" s="1241"/>
      <c r="R526" s="1244"/>
      <c r="S526" s="1244"/>
      <c r="T526" s="1241"/>
      <c r="U526" s="1244"/>
      <c r="V526" s="1241"/>
      <c r="W526" s="1245"/>
      <c r="X526" s="1244"/>
      <c r="Y526" s="1244"/>
      <c r="Z526" s="1244"/>
      <c r="AA526" s="1244"/>
      <c r="AB526" s="1244"/>
      <c r="AC526" s="1244"/>
      <c r="AD526" s="1244"/>
      <c r="AE526" s="1244"/>
      <c r="AF526" s="1244"/>
      <c r="AG526" s="1244"/>
      <c r="AH526" s="1244"/>
      <c r="AI526" s="1244"/>
      <c r="AJ526" s="1244"/>
      <c r="AK526" s="1244"/>
      <c r="AL526" s="1244"/>
      <c r="AM526" s="1244"/>
      <c r="AN526" s="1244"/>
      <c r="AO526" s="1244"/>
      <c r="AP526" s="1244"/>
      <c r="AQ526" s="1244"/>
      <c r="AR526" s="1244"/>
      <c r="AS526" s="1244"/>
      <c r="AT526" s="1244"/>
      <c r="AU526" s="1244"/>
      <c r="AV526" s="1244"/>
      <c r="AW526" s="1244"/>
      <c r="AX526" s="1244"/>
      <c r="AY526" s="1244"/>
      <c r="AZ526" s="1244"/>
      <c r="BA526" s="1244"/>
      <c r="BB526" s="1244"/>
      <c r="BC526" s="1244"/>
      <c r="BD526" s="1244"/>
      <c r="BE526" s="1244"/>
      <c r="BF526" s="1244"/>
      <c r="BG526" s="1244"/>
      <c r="BH526" s="1244"/>
      <c r="BI526" s="1244"/>
      <c r="BJ526" s="1244"/>
      <c r="BK526" s="1244"/>
      <c r="BL526" s="1244"/>
      <c r="BM526" s="1244"/>
      <c r="BN526" s="1244"/>
      <c r="BO526" s="1244"/>
      <c r="BP526" s="1244"/>
      <c r="BQ526" s="1244"/>
      <c r="BR526" s="1244"/>
      <c r="BS526" s="1244"/>
      <c r="BT526" s="1244"/>
      <c r="BU526" s="1244"/>
      <c r="BV526" s="1244"/>
      <c r="BW526" s="1244"/>
      <c r="BX526" s="1244"/>
      <c r="BY526" s="1244"/>
      <c r="BZ526" s="1244"/>
      <c r="CA526" s="1244"/>
      <c r="CB526" s="1244"/>
      <c r="CC526" s="1244"/>
      <c r="CD526" s="1244"/>
      <c r="CE526" s="1244"/>
      <c r="CF526" s="1244"/>
      <c r="CG526" s="1244"/>
      <c r="CH526" s="1244"/>
      <c r="CI526" s="1244"/>
      <c r="CJ526" s="1244"/>
      <c r="CK526" s="1244"/>
      <c r="CL526" s="1244"/>
      <c r="CM526" s="1244"/>
      <c r="CN526" s="1244"/>
      <c r="CO526" s="1244"/>
      <c r="CP526" s="1244"/>
      <c r="CQ526" s="1244"/>
      <c r="CR526" s="1244"/>
      <c r="CS526" s="1244"/>
      <c r="CT526" s="1244"/>
      <c r="CU526" s="1244"/>
      <c r="CV526" s="1244"/>
      <c r="CW526" s="1244"/>
      <c r="CX526" s="1244"/>
      <c r="CY526" s="1244"/>
      <c r="CZ526" s="1244"/>
      <c r="DA526" s="1244"/>
      <c r="DB526" s="1244"/>
      <c r="DC526" s="1244"/>
      <c r="DD526" s="1244"/>
      <c r="DE526" s="1244"/>
      <c r="DF526" s="1244"/>
      <c r="DG526" s="1244"/>
      <c r="DH526" s="1244"/>
      <c r="DI526" s="1244"/>
      <c r="DJ526" s="1244"/>
      <c r="DK526" s="1244"/>
      <c r="DL526" s="1244"/>
      <c r="DM526" s="1244"/>
      <c r="DN526" s="1244"/>
      <c r="DO526" s="1244"/>
      <c r="DP526" s="1244"/>
      <c r="DQ526" s="1244"/>
      <c r="DR526" s="1244"/>
      <c r="DS526" s="1244"/>
      <c r="DT526" s="1244"/>
      <c r="DU526" s="1244"/>
      <c r="DV526" s="1244"/>
      <c r="DW526" s="1244"/>
      <c r="DX526" s="1244"/>
      <c r="DY526" s="1244"/>
      <c r="DZ526" s="1244"/>
      <c r="EA526" s="1244"/>
      <c r="EB526" s="1244"/>
      <c r="EC526" s="1244"/>
      <c r="ED526" s="1244"/>
      <c r="EE526" s="1244"/>
      <c r="EF526" s="1244"/>
      <c r="EG526" s="1244"/>
      <c r="EH526" s="1244"/>
      <c r="EI526" s="1244"/>
      <c r="EJ526" s="1244"/>
      <c r="EK526" s="1244"/>
      <c r="EL526" s="1244"/>
      <c r="EM526" s="1244"/>
      <c r="EN526" s="1244"/>
      <c r="EO526" s="1244"/>
      <c r="EP526" s="1244"/>
      <c r="EQ526" s="1244"/>
      <c r="ER526" s="1244"/>
      <c r="ES526" s="1244"/>
      <c r="ET526" s="1244"/>
      <c r="EU526" s="1244"/>
      <c r="EV526" s="1244"/>
      <c r="EW526" s="1244"/>
      <c r="EX526" s="1244"/>
      <c r="EY526" s="1244"/>
      <c r="EZ526" s="1244"/>
      <c r="FA526" s="1244"/>
      <c r="FB526" s="1244"/>
      <c r="FC526" s="1244"/>
      <c r="FD526" s="1244"/>
      <c r="FE526" s="1244"/>
      <c r="FF526" s="1244"/>
      <c r="FG526" s="1244"/>
      <c r="FH526" s="1244"/>
      <c r="FI526" s="1244"/>
      <c r="FJ526" s="1244"/>
      <c r="FK526" s="1244"/>
      <c r="FL526" s="1244"/>
      <c r="FM526" s="1244"/>
      <c r="FN526" s="1244"/>
      <c r="FO526" s="1244"/>
      <c r="FP526" s="1244"/>
      <c r="FQ526" s="1246"/>
      <c r="FR526" s="1246"/>
      <c r="FS526" s="1244"/>
      <c r="FT526" s="1244"/>
      <c r="FU526" s="1244"/>
      <c r="FV526" s="1244"/>
      <c r="FW526" s="1244"/>
      <c r="FX526" s="1244"/>
      <c r="FY526" s="1244"/>
      <c r="FZ526" s="1244"/>
      <c r="GA526" s="1244"/>
      <c r="GB526" s="1244"/>
      <c r="GC526" s="1244"/>
      <c r="GD526" s="1237"/>
      <c r="GE526" s="1237"/>
      <c r="GF526" s="1239"/>
      <c r="GG526" s="1239"/>
      <c r="GH526" s="1247"/>
      <c r="GI526" s="1239"/>
      <c r="GJ526" s="1237"/>
      <c r="GK526" s="1237"/>
      <c r="GL526" s="1239"/>
      <c r="GM526" s="1239"/>
      <c r="GN526" s="1239"/>
      <c r="GO526" s="1239"/>
      <c r="GP526" s="1239"/>
      <c r="GQ526" s="1239"/>
      <c r="GR526" s="1239"/>
      <c r="GS526" s="1239"/>
      <c r="GT526" s="1239"/>
      <c r="GU526" s="1239"/>
      <c r="GV526" s="1239"/>
      <c r="GW526" s="1239"/>
      <c r="GX526" s="1239"/>
      <c r="GY526" s="1239"/>
      <c r="GZ526" s="1239"/>
      <c r="HA526" s="1239"/>
      <c r="HB526" s="1239"/>
      <c r="HC526" s="1239"/>
      <c r="HD526" s="1239"/>
      <c r="HE526" s="1239"/>
      <c r="HF526" s="1239"/>
      <c r="HG526" s="1239"/>
      <c r="HH526" s="1239"/>
      <c r="HI526" s="1239"/>
      <c r="HJ526" s="1239"/>
      <c r="HK526" s="1239"/>
      <c r="HL526" s="1239"/>
      <c r="HM526" s="1239"/>
      <c r="HN526" s="1239"/>
      <c r="HO526" s="1239"/>
      <c r="HP526" s="1239"/>
      <c r="HQ526" s="1239"/>
      <c r="HR526" s="1239"/>
      <c r="HS526" s="1239"/>
      <c r="HT526" s="1239"/>
      <c r="HU526" s="1239"/>
      <c r="HV526" s="1239"/>
      <c r="HW526" s="1239"/>
      <c r="HX526" s="1239"/>
      <c r="HY526" s="1239"/>
      <c r="HZ526" s="1239"/>
      <c r="IA526" s="1239"/>
      <c r="IB526" s="1239"/>
      <c r="IC526" s="1239"/>
      <c r="ID526" s="1237"/>
      <c r="IE526" s="1237"/>
      <c r="IF526" s="1239"/>
      <c r="IG526" s="1239"/>
      <c r="IH526" s="1239"/>
      <c r="II526" s="1239"/>
      <c r="IJ526" s="1239"/>
      <c r="IK526" s="1239"/>
      <c r="IL526" s="1239"/>
      <c r="IM526" s="1239"/>
      <c r="IN526" s="1239"/>
      <c r="IO526" s="1239"/>
      <c r="IP526" s="1239"/>
      <c r="IQ526" s="1239"/>
      <c r="IR526" s="1239"/>
      <c r="IS526" s="1239"/>
      <c r="IT526" s="1239"/>
      <c r="IU526" s="1239"/>
      <c r="IV526" s="1239"/>
      <c r="IW526" s="1239"/>
      <c r="IX526" s="1239"/>
      <c r="IY526" s="1239"/>
      <c r="IZ526" s="1239"/>
      <c r="JA526" s="1239"/>
      <c r="JB526" s="1239"/>
      <c r="JC526" s="1239"/>
      <c r="JD526" s="1239"/>
      <c r="JE526" s="1239"/>
      <c r="JF526" s="1239"/>
      <c r="JG526" s="1239"/>
      <c r="JH526" s="1239"/>
      <c r="JI526" s="1239"/>
      <c r="JJ526" s="1239"/>
      <c r="JK526" s="1248"/>
    </row>
    <row r="527" spans="1:271" ht="18.95" hidden="1" customHeight="1">
      <c r="A527" s="1113"/>
      <c r="B527" s="1114"/>
      <c r="C527" s="1115"/>
      <c r="D527" s="1115"/>
      <c r="E527" s="1116"/>
      <c r="F527" s="1116"/>
      <c r="G527" s="1116"/>
      <c r="H527" s="1115"/>
      <c r="I527" s="1115"/>
      <c r="J527" s="1240"/>
      <c r="K527" s="1241"/>
      <c r="L527" s="1241"/>
      <c r="M527" s="1241"/>
      <c r="N527" s="1242"/>
      <c r="O527" s="1243"/>
      <c r="P527" s="1241"/>
      <c r="Q527" s="1241"/>
      <c r="R527" s="1244"/>
      <c r="S527" s="1244"/>
      <c r="T527" s="1241"/>
      <c r="U527" s="1244"/>
      <c r="V527" s="1241"/>
      <c r="W527" s="1245"/>
      <c r="X527" s="1244"/>
      <c r="Y527" s="1244"/>
      <c r="Z527" s="1244"/>
      <c r="AA527" s="1244"/>
      <c r="AB527" s="1244"/>
      <c r="AC527" s="1244"/>
      <c r="AD527" s="1244"/>
      <c r="AE527" s="1244"/>
      <c r="AF527" s="1244"/>
      <c r="AG527" s="1244"/>
      <c r="AH527" s="1244"/>
      <c r="AI527" s="1244"/>
      <c r="AJ527" s="1244"/>
      <c r="AK527" s="1244"/>
      <c r="AL527" s="1244"/>
      <c r="AM527" s="1244"/>
      <c r="AN527" s="1244"/>
      <c r="AO527" s="1244"/>
      <c r="AP527" s="1244"/>
      <c r="AQ527" s="1244"/>
      <c r="AR527" s="1244"/>
      <c r="AS527" s="1244"/>
      <c r="AT527" s="1244"/>
      <c r="AU527" s="1244"/>
      <c r="AV527" s="1244"/>
      <c r="AW527" s="1244"/>
      <c r="AX527" s="1244"/>
      <c r="AY527" s="1244"/>
      <c r="AZ527" s="1244"/>
      <c r="BA527" s="1244"/>
      <c r="BB527" s="1244"/>
      <c r="BC527" s="1244"/>
      <c r="BD527" s="1244"/>
      <c r="BE527" s="1244"/>
      <c r="BF527" s="1244"/>
      <c r="BG527" s="1244"/>
      <c r="BH527" s="1244"/>
      <c r="BI527" s="1244"/>
      <c r="BJ527" s="1244"/>
      <c r="BK527" s="1244"/>
      <c r="BL527" s="1244"/>
      <c r="BM527" s="1244"/>
      <c r="BN527" s="1244"/>
      <c r="BO527" s="1244"/>
      <c r="BP527" s="1244"/>
      <c r="BQ527" s="1244"/>
      <c r="BR527" s="1244"/>
      <c r="BS527" s="1244"/>
      <c r="BT527" s="1244"/>
      <c r="BU527" s="1244"/>
      <c r="BV527" s="1244"/>
      <c r="BW527" s="1244"/>
      <c r="BX527" s="1244"/>
      <c r="BY527" s="1244"/>
      <c r="BZ527" s="1244"/>
      <c r="CA527" s="1244"/>
      <c r="CB527" s="1244"/>
      <c r="CC527" s="1244"/>
      <c r="CD527" s="1244"/>
      <c r="CE527" s="1244"/>
      <c r="CF527" s="1244"/>
      <c r="CG527" s="1244"/>
      <c r="CH527" s="1244"/>
      <c r="CI527" s="1244"/>
      <c r="CJ527" s="1244"/>
      <c r="CK527" s="1244"/>
      <c r="CL527" s="1244"/>
      <c r="CM527" s="1244"/>
      <c r="CN527" s="1244"/>
      <c r="CO527" s="1244"/>
      <c r="CP527" s="1244"/>
      <c r="CQ527" s="1244"/>
      <c r="CR527" s="1244"/>
      <c r="CS527" s="1244"/>
      <c r="CT527" s="1244"/>
      <c r="CU527" s="1244"/>
      <c r="CV527" s="1244"/>
      <c r="CW527" s="1244"/>
      <c r="CX527" s="1244"/>
      <c r="CY527" s="1244"/>
      <c r="CZ527" s="1244"/>
      <c r="DA527" s="1244"/>
      <c r="DB527" s="1244"/>
      <c r="DC527" s="1244"/>
      <c r="DD527" s="1244"/>
      <c r="DE527" s="1244"/>
      <c r="DF527" s="1244"/>
      <c r="DG527" s="1244"/>
      <c r="DH527" s="1244"/>
      <c r="DI527" s="1244"/>
      <c r="DJ527" s="1244"/>
      <c r="DK527" s="1244"/>
      <c r="DL527" s="1244"/>
      <c r="DM527" s="1244"/>
      <c r="DN527" s="1244"/>
      <c r="DO527" s="1244"/>
      <c r="DP527" s="1244"/>
      <c r="DQ527" s="1244"/>
      <c r="DR527" s="1244"/>
      <c r="DS527" s="1244"/>
      <c r="DT527" s="1244"/>
      <c r="DU527" s="1244"/>
      <c r="DV527" s="1244"/>
      <c r="DW527" s="1244"/>
      <c r="DX527" s="1244"/>
      <c r="DY527" s="1244"/>
      <c r="DZ527" s="1244"/>
      <c r="EA527" s="1244"/>
      <c r="EB527" s="1244"/>
      <c r="EC527" s="1244"/>
      <c r="ED527" s="1244"/>
      <c r="EE527" s="1244"/>
      <c r="EF527" s="1244"/>
      <c r="EG527" s="1244"/>
      <c r="EH527" s="1244"/>
      <c r="EI527" s="1244"/>
      <c r="EJ527" s="1244"/>
      <c r="EK527" s="1244"/>
      <c r="EL527" s="1244"/>
      <c r="EM527" s="1244"/>
      <c r="EN527" s="1244"/>
      <c r="EO527" s="1244"/>
      <c r="EP527" s="1244"/>
      <c r="EQ527" s="1244"/>
      <c r="ER527" s="1244"/>
      <c r="ES527" s="1244"/>
      <c r="ET527" s="1244"/>
      <c r="EU527" s="1244"/>
      <c r="EV527" s="1244"/>
      <c r="EW527" s="1244"/>
      <c r="EX527" s="1244"/>
      <c r="EY527" s="1244"/>
      <c r="EZ527" s="1244"/>
      <c r="FA527" s="1244"/>
      <c r="FB527" s="1244"/>
      <c r="FC527" s="1244"/>
      <c r="FD527" s="1244"/>
      <c r="FE527" s="1244"/>
      <c r="FF527" s="1244"/>
      <c r="FG527" s="1244"/>
      <c r="FH527" s="1244"/>
      <c r="FI527" s="1244"/>
      <c r="FJ527" s="1244"/>
      <c r="FK527" s="1244"/>
      <c r="FL527" s="1244"/>
      <c r="FM527" s="1244"/>
      <c r="FN527" s="1244"/>
      <c r="FO527" s="1244"/>
      <c r="FP527" s="1244"/>
      <c r="FQ527" s="1246"/>
      <c r="FR527" s="1246"/>
      <c r="FS527" s="1244"/>
      <c r="FT527" s="1244"/>
      <c r="FU527" s="1244"/>
      <c r="FV527" s="1244"/>
      <c r="FW527" s="1244"/>
      <c r="FX527" s="1244"/>
      <c r="FY527" s="1244"/>
      <c r="FZ527" s="1244"/>
      <c r="GA527" s="1244"/>
      <c r="GB527" s="1244"/>
      <c r="GC527" s="1244"/>
      <c r="GD527" s="1237"/>
      <c r="GE527" s="1237"/>
      <c r="GF527" s="1239"/>
      <c r="GG527" s="1239"/>
      <c r="GH527" s="1247"/>
      <c r="GI527" s="1239"/>
      <c r="GJ527" s="1237"/>
      <c r="GK527" s="1237"/>
      <c r="GL527" s="1239"/>
      <c r="GM527" s="1239"/>
      <c r="GN527" s="1239"/>
      <c r="GO527" s="1239"/>
      <c r="GP527" s="1239"/>
      <c r="GQ527" s="1239"/>
      <c r="GR527" s="1239"/>
      <c r="GS527" s="1239"/>
      <c r="GT527" s="1239"/>
      <c r="GU527" s="1239"/>
      <c r="GV527" s="1239"/>
      <c r="GW527" s="1239"/>
      <c r="GX527" s="1239"/>
      <c r="GY527" s="1239"/>
      <c r="GZ527" s="1239"/>
      <c r="HA527" s="1239"/>
      <c r="HB527" s="1239"/>
      <c r="HC527" s="1239"/>
      <c r="HD527" s="1239"/>
      <c r="HE527" s="1239"/>
      <c r="HF527" s="1239"/>
      <c r="HG527" s="1239"/>
      <c r="HH527" s="1239"/>
      <c r="HI527" s="1239"/>
      <c r="HJ527" s="1239"/>
      <c r="HK527" s="1239"/>
      <c r="HL527" s="1239"/>
      <c r="HM527" s="1239"/>
      <c r="HN527" s="1239"/>
      <c r="HO527" s="1239"/>
      <c r="HP527" s="1239"/>
      <c r="HQ527" s="1239"/>
      <c r="HR527" s="1239"/>
      <c r="HS527" s="1239"/>
      <c r="HT527" s="1239"/>
      <c r="HU527" s="1239"/>
      <c r="HV527" s="1239"/>
      <c r="HW527" s="1239"/>
      <c r="HX527" s="1239"/>
      <c r="HY527" s="1239"/>
      <c r="HZ527" s="1239"/>
      <c r="IA527" s="1239"/>
      <c r="IB527" s="1239"/>
      <c r="IC527" s="1239"/>
      <c r="ID527" s="1237"/>
      <c r="IE527" s="1237"/>
      <c r="IF527" s="1239"/>
      <c r="IG527" s="1239"/>
      <c r="IH527" s="1239"/>
      <c r="II527" s="1239"/>
      <c r="IJ527" s="1239"/>
      <c r="IK527" s="1239"/>
      <c r="IL527" s="1239"/>
      <c r="IM527" s="1239"/>
      <c r="IN527" s="1239"/>
      <c r="IO527" s="1239"/>
      <c r="IP527" s="1239"/>
      <c r="IQ527" s="1239"/>
      <c r="IR527" s="1239"/>
      <c r="IS527" s="1239"/>
      <c r="IT527" s="1239"/>
      <c r="IU527" s="1239"/>
      <c r="IV527" s="1239"/>
      <c r="IW527" s="1239"/>
      <c r="IX527" s="1239"/>
      <c r="IY527" s="1239"/>
      <c r="IZ527" s="1239"/>
      <c r="JA527" s="1239"/>
      <c r="JB527" s="1239"/>
      <c r="JC527" s="1239"/>
      <c r="JD527" s="1239"/>
      <c r="JE527" s="1239"/>
      <c r="JF527" s="1239"/>
      <c r="JG527" s="1239"/>
      <c r="JH527" s="1239"/>
      <c r="JI527" s="1239"/>
      <c r="JJ527" s="1239"/>
      <c r="JK527" s="1248"/>
    </row>
    <row r="528" spans="1:271" ht="18.95" hidden="1" customHeight="1">
      <c r="A528" s="1113"/>
      <c r="B528" s="1114"/>
      <c r="C528" s="1115"/>
      <c r="D528" s="1115"/>
      <c r="E528" s="1116"/>
      <c r="F528" s="1116"/>
      <c r="G528" s="1116"/>
      <c r="H528" s="1115"/>
      <c r="I528" s="1115"/>
      <c r="J528" s="1240"/>
      <c r="K528" s="1241"/>
      <c r="L528" s="1241"/>
      <c r="M528" s="1241"/>
      <c r="N528" s="1242"/>
      <c r="O528" s="1243"/>
      <c r="P528" s="1241"/>
      <c r="Q528" s="1241"/>
      <c r="R528" s="1244"/>
      <c r="S528" s="1244"/>
      <c r="T528" s="1241"/>
      <c r="U528" s="1244"/>
      <c r="V528" s="1241"/>
      <c r="W528" s="1245"/>
      <c r="X528" s="1244"/>
      <c r="Y528" s="1244"/>
      <c r="Z528" s="1244"/>
      <c r="AA528" s="1244"/>
      <c r="AB528" s="1244"/>
      <c r="AC528" s="1244"/>
      <c r="AD528" s="1244"/>
      <c r="AE528" s="1244"/>
      <c r="AF528" s="1244"/>
      <c r="AG528" s="1244"/>
      <c r="AH528" s="1244"/>
      <c r="AI528" s="1244"/>
      <c r="AJ528" s="1244"/>
      <c r="AK528" s="1244"/>
      <c r="AL528" s="1244"/>
      <c r="AM528" s="1244"/>
      <c r="AN528" s="1244"/>
      <c r="AO528" s="1244"/>
      <c r="AP528" s="1244"/>
      <c r="AQ528" s="1244"/>
      <c r="AR528" s="1244"/>
      <c r="AS528" s="1244"/>
      <c r="AT528" s="1244"/>
      <c r="AU528" s="1244"/>
      <c r="AV528" s="1244"/>
      <c r="AW528" s="1244"/>
      <c r="AX528" s="1244"/>
      <c r="AY528" s="1244"/>
      <c r="AZ528" s="1244"/>
      <c r="BA528" s="1244"/>
      <c r="BB528" s="1244"/>
      <c r="BC528" s="1244"/>
      <c r="BD528" s="1244"/>
      <c r="BE528" s="1244"/>
      <c r="BF528" s="1244"/>
      <c r="BG528" s="1244"/>
      <c r="BH528" s="1244"/>
      <c r="BI528" s="1244"/>
      <c r="BJ528" s="1244"/>
      <c r="BK528" s="1244"/>
      <c r="BL528" s="1244"/>
      <c r="BM528" s="1244"/>
      <c r="BN528" s="1244"/>
      <c r="BO528" s="1244"/>
      <c r="BP528" s="1244"/>
      <c r="BQ528" s="1244"/>
      <c r="BR528" s="1244"/>
      <c r="BS528" s="1244"/>
      <c r="BT528" s="1244"/>
      <c r="BU528" s="1244"/>
      <c r="BV528" s="1244"/>
      <c r="BW528" s="1244"/>
      <c r="BX528" s="1244"/>
      <c r="BY528" s="1244"/>
      <c r="BZ528" s="1244"/>
      <c r="CA528" s="1244"/>
      <c r="CB528" s="1244"/>
      <c r="CC528" s="1244"/>
      <c r="CD528" s="1244"/>
      <c r="CE528" s="1244"/>
      <c r="CF528" s="1244"/>
      <c r="CG528" s="1244"/>
      <c r="CH528" s="1244"/>
      <c r="CI528" s="1244"/>
      <c r="CJ528" s="1244"/>
      <c r="CK528" s="1244"/>
      <c r="CL528" s="1244"/>
      <c r="CM528" s="1244"/>
      <c r="CN528" s="1244"/>
      <c r="CO528" s="1244"/>
      <c r="CP528" s="1244"/>
      <c r="CQ528" s="1244"/>
      <c r="CR528" s="1244"/>
      <c r="CS528" s="1244"/>
      <c r="CT528" s="1244"/>
      <c r="CU528" s="1244"/>
      <c r="CV528" s="1244"/>
      <c r="CW528" s="1244"/>
      <c r="CX528" s="1244"/>
      <c r="CY528" s="1244"/>
      <c r="CZ528" s="1244"/>
      <c r="DA528" s="1244"/>
      <c r="DB528" s="1244"/>
      <c r="DC528" s="1244"/>
      <c r="DD528" s="1244"/>
      <c r="DE528" s="1244"/>
      <c r="DF528" s="1244"/>
      <c r="DG528" s="1244"/>
      <c r="DH528" s="1244"/>
      <c r="DI528" s="1244"/>
      <c r="DJ528" s="1244"/>
      <c r="DK528" s="1244"/>
      <c r="DL528" s="1244"/>
      <c r="DM528" s="1244"/>
      <c r="DN528" s="1244"/>
      <c r="DO528" s="1244"/>
      <c r="DP528" s="1244"/>
      <c r="DQ528" s="1244"/>
      <c r="DR528" s="1244"/>
      <c r="DS528" s="1244"/>
      <c r="DT528" s="1244"/>
      <c r="DU528" s="1244"/>
      <c r="DV528" s="1244"/>
      <c r="DW528" s="1244"/>
      <c r="DX528" s="1244"/>
      <c r="DY528" s="1244"/>
      <c r="DZ528" s="1244"/>
      <c r="EA528" s="1244"/>
      <c r="EB528" s="1244"/>
      <c r="EC528" s="1244"/>
      <c r="ED528" s="1244"/>
      <c r="EE528" s="1244"/>
      <c r="EF528" s="1244"/>
      <c r="EG528" s="1244"/>
      <c r="EH528" s="1244"/>
      <c r="EI528" s="1244"/>
      <c r="EJ528" s="1244"/>
      <c r="EK528" s="1244"/>
      <c r="EL528" s="1244"/>
      <c r="EM528" s="1244"/>
      <c r="EN528" s="1244"/>
      <c r="EO528" s="1244"/>
      <c r="EP528" s="1244"/>
      <c r="EQ528" s="1244"/>
      <c r="ER528" s="1244"/>
      <c r="ES528" s="1244"/>
      <c r="ET528" s="1244"/>
      <c r="EU528" s="1244"/>
      <c r="EV528" s="1244"/>
      <c r="EW528" s="1244"/>
      <c r="EX528" s="1244"/>
      <c r="EY528" s="1244"/>
      <c r="EZ528" s="1244"/>
      <c r="FA528" s="1244"/>
      <c r="FB528" s="1244"/>
      <c r="FC528" s="1244"/>
      <c r="FD528" s="1244"/>
      <c r="FE528" s="1244"/>
      <c r="FF528" s="1244"/>
      <c r="FG528" s="1244"/>
      <c r="FH528" s="1244"/>
      <c r="FI528" s="1244"/>
      <c r="FJ528" s="1244"/>
      <c r="FK528" s="1244"/>
      <c r="FL528" s="1244"/>
      <c r="FM528" s="1244"/>
      <c r="FN528" s="1244"/>
      <c r="FO528" s="1244"/>
      <c r="FP528" s="1244"/>
      <c r="FQ528" s="1246"/>
      <c r="FR528" s="1246"/>
      <c r="FS528" s="1244"/>
      <c r="FT528" s="1244"/>
      <c r="FU528" s="1244"/>
      <c r="FV528" s="1244"/>
      <c r="FW528" s="1244"/>
      <c r="FX528" s="1244"/>
      <c r="FY528" s="1244"/>
      <c r="FZ528" s="1244"/>
      <c r="GA528" s="1244"/>
      <c r="GB528" s="1244"/>
      <c r="GC528" s="1244"/>
      <c r="GD528" s="1237"/>
      <c r="GE528" s="1237"/>
      <c r="GF528" s="1239"/>
      <c r="GG528" s="1239"/>
      <c r="GH528" s="1247"/>
      <c r="GI528" s="1239"/>
      <c r="GJ528" s="1237"/>
      <c r="GK528" s="1237"/>
      <c r="GL528" s="1239"/>
      <c r="GM528" s="1239"/>
      <c r="GN528" s="1239"/>
      <c r="GO528" s="1239"/>
      <c r="GP528" s="1239"/>
      <c r="GQ528" s="1239"/>
      <c r="GR528" s="1239"/>
      <c r="GS528" s="1239"/>
      <c r="GT528" s="1239"/>
      <c r="GU528" s="1239"/>
      <c r="GV528" s="1239"/>
      <c r="GW528" s="1239"/>
      <c r="GX528" s="1239"/>
      <c r="GY528" s="1239"/>
      <c r="GZ528" s="1239"/>
      <c r="HA528" s="1239"/>
      <c r="HB528" s="1239"/>
      <c r="HC528" s="1239"/>
      <c r="HD528" s="1239"/>
      <c r="HE528" s="1239"/>
      <c r="HF528" s="1239"/>
      <c r="HG528" s="1239"/>
      <c r="HH528" s="1239"/>
      <c r="HI528" s="1239"/>
      <c r="HJ528" s="1239"/>
      <c r="HK528" s="1239"/>
      <c r="HL528" s="1239"/>
      <c r="HM528" s="1239"/>
      <c r="HN528" s="1239"/>
      <c r="HO528" s="1239"/>
      <c r="HP528" s="1239"/>
      <c r="HQ528" s="1239"/>
      <c r="HR528" s="1239"/>
      <c r="HS528" s="1239"/>
      <c r="HT528" s="1239"/>
      <c r="HU528" s="1239"/>
      <c r="HV528" s="1239"/>
      <c r="HW528" s="1239"/>
      <c r="HX528" s="1239"/>
      <c r="HY528" s="1239"/>
      <c r="HZ528" s="1239"/>
      <c r="IA528" s="1239"/>
      <c r="IB528" s="1239"/>
      <c r="IC528" s="1239"/>
      <c r="ID528" s="1237"/>
      <c r="IE528" s="1237"/>
      <c r="IF528" s="1239"/>
      <c r="IG528" s="1239"/>
      <c r="IH528" s="1239"/>
      <c r="II528" s="1239"/>
      <c r="IJ528" s="1239"/>
      <c r="IK528" s="1239"/>
      <c r="IL528" s="1239"/>
      <c r="IM528" s="1239"/>
      <c r="IN528" s="1239"/>
      <c r="IO528" s="1239"/>
      <c r="IP528" s="1239"/>
      <c r="IQ528" s="1239"/>
      <c r="IR528" s="1239"/>
      <c r="IS528" s="1239"/>
      <c r="IT528" s="1239"/>
      <c r="IU528" s="1239"/>
      <c r="IV528" s="1239"/>
      <c r="IW528" s="1239"/>
      <c r="IX528" s="1239"/>
      <c r="IY528" s="1239"/>
      <c r="IZ528" s="1239"/>
      <c r="JA528" s="1239"/>
      <c r="JB528" s="1239"/>
      <c r="JC528" s="1239"/>
      <c r="JD528" s="1239"/>
      <c r="JE528" s="1239"/>
      <c r="JF528" s="1239"/>
      <c r="JG528" s="1239"/>
      <c r="JH528" s="1239"/>
      <c r="JI528" s="1239"/>
      <c r="JJ528" s="1239"/>
      <c r="JK528" s="1248"/>
    </row>
    <row r="529" spans="1:271" ht="18.95" hidden="1" customHeight="1">
      <c r="A529" s="1113"/>
      <c r="B529" s="1114"/>
      <c r="C529" s="1115"/>
      <c r="D529" s="1115"/>
      <c r="E529" s="1116"/>
      <c r="F529" s="1116"/>
      <c r="G529" s="1116"/>
      <c r="H529" s="1115"/>
      <c r="I529" s="1115"/>
      <c r="J529" s="1240"/>
      <c r="K529" s="1241"/>
      <c r="L529" s="1241"/>
      <c r="M529" s="1241"/>
      <c r="N529" s="1242"/>
      <c r="O529" s="1243"/>
      <c r="P529" s="1241"/>
      <c r="Q529" s="1241"/>
      <c r="R529" s="1244"/>
      <c r="S529" s="1244"/>
      <c r="T529" s="1241"/>
      <c r="U529" s="1244"/>
      <c r="V529" s="1241"/>
      <c r="W529" s="1245"/>
      <c r="X529" s="1244"/>
      <c r="Y529" s="1244"/>
      <c r="Z529" s="1244"/>
      <c r="AA529" s="1244"/>
      <c r="AB529" s="1244"/>
      <c r="AC529" s="1244"/>
      <c r="AD529" s="1244"/>
      <c r="AE529" s="1244"/>
      <c r="AF529" s="1244"/>
      <c r="AG529" s="1244"/>
      <c r="AH529" s="1244"/>
      <c r="AI529" s="1244"/>
      <c r="AJ529" s="1244"/>
      <c r="AK529" s="1244"/>
      <c r="AL529" s="1244"/>
      <c r="AM529" s="1244"/>
      <c r="AN529" s="1244"/>
      <c r="AO529" s="1244"/>
      <c r="AP529" s="1244"/>
      <c r="AQ529" s="1244"/>
      <c r="AR529" s="1244"/>
      <c r="AS529" s="1244"/>
      <c r="AT529" s="1244"/>
      <c r="AU529" s="1244"/>
      <c r="AV529" s="1244"/>
      <c r="AW529" s="1244"/>
      <c r="AX529" s="1244"/>
      <c r="AY529" s="1244"/>
      <c r="AZ529" s="1244"/>
      <c r="BA529" s="1244"/>
      <c r="BB529" s="1244"/>
      <c r="BC529" s="1244"/>
      <c r="BD529" s="1244"/>
      <c r="BE529" s="1244"/>
      <c r="BF529" s="1244"/>
      <c r="BG529" s="1244"/>
      <c r="BH529" s="1244"/>
      <c r="BI529" s="1244"/>
      <c r="BJ529" s="1244"/>
      <c r="BK529" s="1244"/>
      <c r="BL529" s="1244"/>
      <c r="BM529" s="1244"/>
      <c r="BN529" s="1244"/>
      <c r="BO529" s="1244"/>
      <c r="BP529" s="1244"/>
      <c r="BQ529" s="1244"/>
      <c r="BR529" s="1244"/>
      <c r="BS529" s="1244"/>
      <c r="BT529" s="1244"/>
      <c r="BU529" s="1244"/>
      <c r="BV529" s="1244"/>
      <c r="BW529" s="1244"/>
      <c r="BX529" s="1244"/>
      <c r="BY529" s="1244"/>
      <c r="BZ529" s="1244"/>
      <c r="CA529" s="1244"/>
      <c r="CB529" s="1244"/>
      <c r="CC529" s="1244"/>
      <c r="CD529" s="1244"/>
      <c r="CE529" s="1244"/>
      <c r="CF529" s="1244"/>
      <c r="CG529" s="1244"/>
      <c r="CH529" s="1244"/>
      <c r="CI529" s="1244"/>
      <c r="CJ529" s="1244"/>
      <c r="CK529" s="1244"/>
      <c r="CL529" s="1244"/>
      <c r="CM529" s="1244"/>
      <c r="CN529" s="1244"/>
      <c r="CO529" s="1244"/>
      <c r="CP529" s="1244"/>
      <c r="CQ529" s="1244"/>
      <c r="CR529" s="1244"/>
      <c r="CS529" s="1244"/>
      <c r="CT529" s="1244"/>
      <c r="CU529" s="1244"/>
      <c r="CV529" s="1244"/>
      <c r="CW529" s="1244"/>
      <c r="CX529" s="1244"/>
      <c r="CY529" s="1244"/>
      <c r="CZ529" s="1244"/>
      <c r="DA529" s="1244"/>
      <c r="DB529" s="1244"/>
      <c r="DC529" s="1244"/>
      <c r="DD529" s="1244"/>
      <c r="DE529" s="1244"/>
      <c r="DF529" s="1244"/>
      <c r="DG529" s="1244"/>
      <c r="DH529" s="1244"/>
      <c r="DI529" s="1244"/>
      <c r="DJ529" s="1244"/>
      <c r="DK529" s="1244"/>
      <c r="DL529" s="1244"/>
      <c r="DM529" s="1244"/>
      <c r="DN529" s="1244"/>
      <c r="DO529" s="1244"/>
      <c r="DP529" s="1244"/>
      <c r="DQ529" s="1244"/>
      <c r="DR529" s="1244"/>
      <c r="DS529" s="1244"/>
      <c r="DT529" s="1244"/>
      <c r="DU529" s="1244"/>
      <c r="DV529" s="1244"/>
      <c r="DW529" s="1244"/>
      <c r="DX529" s="1244"/>
      <c r="DY529" s="1244"/>
      <c r="DZ529" s="1244"/>
      <c r="EA529" s="1244"/>
      <c r="EB529" s="1244"/>
      <c r="EC529" s="1244"/>
      <c r="ED529" s="1244"/>
      <c r="EE529" s="1244"/>
      <c r="EF529" s="1244"/>
      <c r="EG529" s="1244"/>
      <c r="EH529" s="1244"/>
      <c r="EI529" s="1244"/>
      <c r="EJ529" s="1244"/>
      <c r="EK529" s="1244"/>
      <c r="EL529" s="1244"/>
      <c r="EM529" s="1244"/>
      <c r="EN529" s="1244"/>
      <c r="EO529" s="1244"/>
      <c r="EP529" s="1244"/>
      <c r="EQ529" s="1244"/>
      <c r="ER529" s="1244"/>
      <c r="ES529" s="1244"/>
      <c r="ET529" s="1244"/>
      <c r="EU529" s="1244"/>
      <c r="EV529" s="1244"/>
      <c r="EW529" s="1244"/>
      <c r="EX529" s="1244"/>
      <c r="EY529" s="1244"/>
      <c r="EZ529" s="1244"/>
      <c r="FA529" s="1244"/>
      <c r="FB529" s="1244"/>
      <c r="FC529" s="1244"/>
      <c r="FD529" s="1244"/>
      <c r="FE529" s="1244"/>
      <c r="FF529" s="1244"/>
      <c r="FG529" s="1244"/>
      <c r="FH529" s="1244"/>
      <c r="FI529" s="1244"/>
      <c r="FJ529" s="1244"/>
      <c r="FK529" s="1244"/>
      <c r="FL529" s="1244"/>
      <c r="FM529" s="1244"/>
      <c r="FN529" s="1244"/>
      <c r="FO529" s="1244"/>
      <c r="FP529" s="1244"/>
      <c r="FQ529" s="1246"/>
      <c r="FR529" s="1246"/>
      <c r="FS529" s="1244"/>
      <c r="FT529" s="1244"/>
      <c r="FU529" s="1244"/>
      <c r="FV529" s="1244"/>
      <c r="FW529" s="1244"/>
      <c r="FX529" s="1244"/>
      <c r="FY529" s="1244"/>
      <c r="FZ529" s="1244"/>
      <c r="GA529" s="1244"/>
      <c r="GB529" s="1244"/>
      <c r="GC529" s="1244"/>
      <c r="GD529" s="1237"/>
      <c r="GE529" s="1237"/>
      <c r="GF529" s="1239"/>
      <c r="GG529" s="1239"/>
      <c r="GH529" s="1247"/>
      <c r="GI529" s="1239"/>
      <c r="GJ529" s="1237"/>
      <c r="GK529" s="1237"/>
      <c r="GL529" s="1239"/>
      <c r="GM529" s="1239"/>
      <c r="GN529" s="1239"/>
      <c r="GO529" s="1239"/>
      <c r="GP529" s="1239"/>
      <c r="GQ529" s="1239"/>
      <c r="GR529" s="1239"/>
      <c r="GS529" s="1239"/>
      <c r="GT529" s="1239"/>
      <c r="GU529" s="1239"/>
      <c r="GV529" s="1239"/>
      <c r="GW529" s="1239"/>
      <c r="GX529" s="1239"/>
      <c r="GY529" s="1239"/>
      <c r="GZ529" s="1239"/>
      <c r="HA529" s="1239"/>
      <c r="HB529" s="1239"/>
      <c r="HC529" s="1239"/>
      <c r="HD529" s="1239"/>
      <c r="HE529" s="1239"/>
      <c r="HF529" s="1239"/>
      <c r="HG529" s="1239"/>
      <c r="HH529" s="1239"/>
      <c r="HI529" s="1239"/>
      <c r="HJ529" s="1239"/>
      <c r="HK529" s="1239"/>
      <c r="HL529" s="1239"/>
      <c r="HM529" s="1239"/>
      <c r="HN529" s="1239"/>
      <c r="HO529" s="1239"/>
      <c r="HP529" s="1239"/>
      <c r="HQ529" s="1239"/>
      <c r="HR529" s="1239"/>
      <c r="HS529" s="1239"/>
      <c r="HT529" s="1239"/>
      <c r="HU529" s="1239"/>
      <c r="HV529" s="1239"/>
      <c r="HW529" s="1239"/>
      <c r="HX529" s="1239"/>
      <c r="HY529" s="1239"/>
      <c r="HZ529" s="1239"/>
      <c r="IA529" s="1239"/>
      <c r="IB529" s="1239"/>
      <c r="IC529" s="1239"/>
      <c r="ID529" s="1237"/>
      <c r="IE529" s="1237"/>
      <c r="IF529" s="1239"/>
      <c r="IG529" s="1239"/>
      <c r="IH529" s="1239"/>
      <c r="II529" s="1239"/>
      <c r="IJ529" s="1239"/>
      <c r="IK529" s="1239"/>
      <c r="IL529" s="1239"/>
      <c r="IM529" s="1239"/>
      <c r="IN529" s="1239"/>
      <c r="IO529" s="1239"/>
      <c r="IP529" s="1239"/>
      <c r="IQ529" s="1239"/>
      <c r="IR529" s="1239"/>
      <c r="IS529" s="1239"/>
      <c r="IT529" s="1239"/>
      <c r="IU529" s="1239"/>
      <c r="IV529" s="1239"/>
      <c r="IW529" s="1239"/>
      <c r="IX529" s="1239"/>
      <c r="IY529" s="1239"/>
      <c r="IZ529" s="1239"/>
      <c r="JA529" s="1239"/>
      <c r="JB529" s="1239"/>
      <c r="JC529" s="1239"/>
      <c r="JD529" s="1239"/>
      <c r="JE529" s="1239"/>
      <c r="JF529" s="1239"/>
      <c r="JG529" s="1239"/>
      <c r="JH529" s="1239"/>
      <c r="JI529" s="1239"/>
      <c r="JJ529" s="1239"/>
      <c r="JK529" s="1248"/>
    </row>
    <row r="530" spans="1:271" ht="18.95" hidden="1" customHeight="1">
      <c r="A530" s="1113"/>
      <c r="B530" s="1114"/>
      <c r="C530" s="1115"/>
      <c r="D530" s="1115"/>
      <c r="E530" s="1116"/>
      <c r="F530" s="1116"/>
      <c r="G530" s="1116"/>
      <c r="H530" s="1115"/>
      <c r="I530" s="1115"/>
      <c r="J530" s="1240"/>
      <c r="K530" s="1241"/>
      <c r="L530" s="1241"/>
      <c r="M530" s="1241"/>
      <c r="N530" s="1242"/>
      <c r="O530" s="1243"/>
      <c r="P530" s="1241"/>
      <c r="Q530" s="1241"/>
      <c r="R530" s="1244"/>
      <c r="S530" s="1244"/>
      <c r="T530" s="1241"/>
      <c r="U530" s="1244"/>
      <c r="V530" s="1241"/>
      <c r="W530" s="1245"/>
      <c r="X530" s="1244"/>
      <c r="Y530" s="1244"/>
      <c r="Z530" s="1244"/>
      <c r="AA530" s="1244"/>
      <c r="AB530" s="1244"/>
      <c r="AC530" s="1244"/>
      <c r="AD530" s="1244"/>
      <c r="AE530" s="1244"/>
      <c r="AF530" s="1244"/>
      <c r="AG530" s="1244"/>
      <c r="AH530" s="1244"/>
      <c r="AI530" s="1244"/>
      <c r="AJ530" s="1244"/>
      <c r="AK530" s="1244"/>
      <c r="AL530" s="1244"/>
      <c r="AM530" s="1244"/>
      <c r="AN530" s="1244"/>
      <c r="AO530" s="1244"/>
      <c r="AP530" s="1244"/>
      <c r="AQ530" s="1244"/>
      <c r="AR530" s="1244"/>
      <c r="AS530" s="1244"/>
      <c r="AT530" s="1244"/>
      <c r="AU530" s="1244"/>
      <c r="AV530" s="1244"/>
      <c r="AW530" s="1244"/>
      <c r="AX530" s="1244"/>
      <c r="AY530" s="1244"/>
      <c r="AZ530" s="1244"/>
      <c r="BA530" s="1244"/>
      <c r="BB530" s="1244"/>
      <c r="BC530" s="1244"/>
      <c r="BD530" s="1244"/>
      <c r="BE530" s="1244"/>
      <c r="BF530" s="1244"/>
      <c r="BG530" s="1244"/>
      <c r="BH530" s="1244"/>
      <c r="BI530" s="1244"/>
      <c r="BJ530" s="1244"/>
      <c r="BK530" s="1244"/>
      <c r="BL530" s="1244"/>
      <c r="BM530" s="1244"/>
      <c r="BN530" s="1244"/>
      <c r="BO530" s="1244"/>
      <c r="BP530" s="1244"/>
      <c r="BQ530" s="1244"/>
      <c r="BR530" s="1244"/>
      <c r="BS530" s="1244"/>
      <c r="BT530" s="1244"/>
      <c r="BU530" s="1244"/>
      <c r="BV530" s="1244"/>
      <c r="BW530" s="1244"/>
      <c r="BX530" s="1244"/>
      <c r="BY530" s="1244"/>
      <c r="BZ530" s="1244"/>
      <c r="CA530" s="1244"/>
      <c r="CB530" s="1244"/>
      <c r="CC530" s="1244"/>
      <c r="CD530" s="1244"/>
      <c r="CE530" s="1244"/>
      <c r="CF530" s="1244"/>
      <c r="CG530" s="1244"/>
      <c r="CH530" s="1244"/>
      <c r="CI530" s="1244"/>
      <c r="CJ530" s="1244"/>
      <c r="CK530" s="1244"/>
      <c r="CL530" s="1244"/>
      <c r="CM530" s="1244"/>
      <c r="CN530" s="1244"/>
      <c r="CO530" s="1244"/>
      <c r="CP530" s="1244"/>
      <c r="CQ530" s="1244"/>
      <c r="CR530" s="1244"/>
      <c r="CS530" s="1244"/>
      <c r="CT530" s="1244"/>
      <c r="CU530" s="1244"/>
      <c r="CV530" s="1244"/>
      <c r="CW530" s="1244"/>
      <c r="CX530" s="1244"/>
      <c r="CY530" s="1244"/>
      <c r="CZ530" s="1244"/>
      <c r="DA530" s="1244"/>
      <c r="DB530" s="1244"/>
      <c r="DC530" s="1244"/>
      <c r="DD530" s="1244"/>
      <c r="DE530" s="1244"/>
      <c r="DF530" s="1244"/>
      <c r="DG530" s="1244"/>
      <c r="DH530" s="1244"/>
      <c r="DI530" s="1244"/>
      <c r="DJ530" s="1244"/>
      <c r="DK530" s="1244"/>
      <c r="DL530" s="1244"/>
      <c r="DM530" s="1244"/>
      <c r="DN530" s="1244"/>
      <c r="DO530" s="1244"/>
      <c r="DP530" s="1244"/>
      <c r="DQ530" s="1244"/>
      <c r="DR530" s="1244"/>
      <c r="DS530" s="1244"/>
      <c r="DT530" s="1244"/>
      <c r="DU530" s="1244"/>
      <c r="DV530" s="1244"/>
      <c r="DW530" s="1244"/>
      <c r="DX530" s="1244"/>
      <c r="DY530" s="1244"/>
      <c r="DZ530" s="1244"/>
      <c r="EA530" s="1244"/>
      <c r="EB530" s="1244"/>
      <c r="EC530" s="1244"/>
      <c r="ED530" s="1244"/>
      <c r="EE530" s="1244"/>
      <c r="EF530" s="1244"/>
      <c r="EG530" s="1244"/>
      <c r="EH530" s="1244"/>
      <c r="EI530" s="1244"/>
      <c r="EJ530" s="1244"/>
      <c r="EK530" s="1244"/>
      <c r="EL530" s="1244"/>
      <c r="EM530" s="1244"/>
      <c r="EN530" s="1244"/>
      <c r="EO530" s="1244"/>
      <c r="EP530" s="1244"/>
      <c r="EQ530" s="1244"/>
      <c r="ER530" s="1244"/>
      <c r="ES530" s="1244"/>
      <c r="ET530" s="1244"/>
      <c r="EU530" s="1244"/>
      <c r="EV530" s="1244"/>
      <c r="EW530" s="1244"/>
      <c r="EX530" s="1244"/>
      <c r="EY530" s="1244"/>
      <c r="EZ530" s="1244"/>
      <c r="FA530" s="1244"/>
      <c r="FB530" s="1244"/>
      <c r="FC530" s="1244"/>
      <c r="FD530" s="1244"/>
      <c r="FE530" s="1244"/>
      <c r="FF530" s="1244"/>
      <c r="FG530" s="1244"/>
      <c r="FH530" s="1244"/>
      <c r="FI530" s="1244"/>
      <c r="FJ530" s="1244"/>
      <c r="FK530" s="1244"/>
      <c r="FL530" s="1244"/>
      <c r="FM530" s="1244"/>
      <c r="FN530" s="1244"/>
      <c r="FO530" s="1244"/>
      <c r="FP530" s="1244"/>
      <c r="FQ530" s="1246"/>
      <c r="FR530" s="1246"/>
      <c r="FS530" s="1244"/>
      <c r="FT530" s="1244"/>
      <c r="FU530" s="1244"/>
      <c r="FV530" s="1244"/>
      <c r="FW530" s="1244"/>
      <c r="FX530" s="1244"/>
      <c r="FY530" s="1244"/>
      <c r="FZ530" s="1244"/>
      <c r="GA530" s="1244"/>
      <c r="GB530" s="1244"/>
      <c r="GC530" s="1244"/>
      <c r="GD530" s="1237"/>
      <c r="GE530" s="1237"/>
      <c r="GF530" s="1239"/>
      <c r="GG530" s="1239"/>
      <c r="GH530" s="1247"/>
      <c r="GI530" s="1239"/>
      <c r="GJ530" s="1237"/>
      <c r="GK530" s="1237"/>
      <c r="GL530" s="1239"/>
      <c r="GM530" s="1239"/>
      <c r="GN530" s="1239"/>
      <c r="GO530" s="1239"/>
      <c r="GP530" s="1239"/>
      <c r="GQ530" s="1239"/>
      <c r="GR530" s="1239"/>
      <c r="GS530" s="1239"/>
      <c r="GT530" s="1239"/>
      <c r="GU530" s="1239"/>
      <c r="GV530" s="1239"/>
      <c r="GW530" s="1239"/>
      <c r="GX530" s="1239"/>
      <c r="GY530" s="1239"/>
      <c r="GZ530" s="1239"/>
      <c r="HA530" s="1239"/>
      <c r="HB530" s="1239"/>
      <c r="HC530" s="1239"/>
      <c r="HD530" s="1239"/>
      <c r="HE530" s="1239"/>
      <c r="HF530" s="1239"/>
      <c r="HG530" s="1239"/>
      <c r="HH530" s="1239"/>
      <c r="HI530" s="1239"/>
      <c r="HJ530" s="1239"/>
      <c r="HK530" s="1239"/>
      <c r="HL530" s="1239"/>
      <c r="HM530" s="1239"/>
      <c r="HN530" s="1239"/>
      <c r="HO530" s="1239"/>
      <c r="HP530" s="1239"/>
      <c r="HQ530" s="1239"/>
      <c r="HR530" s="1239"/>
      <c r="HS530" s="1239"/>
      <c r="HT530" s="1239"/>
      <c r="HU530" s="1239"/>
      <c r="HV530" s="1239"/>
      <c r="HW530" s="1239"/>
      <c r="HX530" s="1239"/>
      <c r="HY530" s="1239"/>
      <c r="HZ530" s="1239"/>
      <c r="IA530" s="1239"/>
      <c r="IB530" s="1239"/>
      <c r="IC530" s="1239"/>
      <c r="ID530" s="1237"/>
      <c r="IE530" s="1237"/>
      <c r="IF530" s="1239"/>
      <c r="IG530" s="1239"/>
      <c r="IH530" s="1239"/>
      <c r="II530" s="1239"/>
      <c r="IJ530" s="1239"/>
      <c r="IK530" s="1239"/>
      <c r="IL530" s="1239"/>
      <c r="IM530" s="1239"/>
      <c r="IN530" s="1239"/>
      <c r="IO530" s="1239"/>
      <c r="IP530" s="1239"/>
      <c r="IQ530" s="1239"/>
      <c r="IR530" s="1239"/>
      <c r="IS530" s="1239"/>
      <c r="IT530" s="1239"/>
      <c r="IU530" s="1239"/>
      <c r="IV530" s="1239"/>
      <c r="IW530" s="1239"/>
      <c r="IX530" s="1239"/>
      <c r="IY530" s="1239"/>
      <c r="IZ530" s="1239"/>
      <c r="JA530" s="1239"/>
      <c r="JB530" s="1239"/>
      <c r="JC530" s="1239"/>
      <c r="JD530" s="1239"/>
      <c r="JE530" s="1239"/>
      <c r="JF530" s="1239"/>
      <c r="JG530" s="1239"/>
      <c r="JH530" s="1239"/>
      <c r="JI530" s="1239"/>
      <c r="JJ530" s="1239"/>
      <c r="JK530" s="1248"/>
    </row>
    <row r="531" spans="1:271" ht="18.95" hidden="1" customHeight="1">
      <c r="A531" s="1113"/>
      <c r="B531" s="1114"/>
      <c r="C531" s="1115"/>
      <c r="D531" s="1115"/>
      <c r="E531" s="1116"/>
      <c r="F531" s="1116"/>
      <c r="G531" s="1116"/>
      <c r="H531" s="1115"/>
      <c r="I531" s="1115"/>
      <c r="J531" s="1240"/>
      <c r="K531" s="1241"/>
      <c r="L531" s="1241"/>
      <c r="M531" s="1241"/>
      <c r="N531" s="1242"/>
      <c r="O531" s="1243"/>
      <c r="P531" s="1241"/>
      <c r="Q531" s="1241"/>
      <c r="R531" s="1244"/>
      <c r="S531" s="1244"/>
      <c r="T531" s="1241"/>
      <c r="U531" s="1244"/>
      <c r="V531" s="1241"/>
      <c r="W531" s="1245"/>
      <c r="X531" s="1244"/>
      <c r="Y531" s="1244"/>
      <c r="Z531" s="1244"/>
      <c r="AA531" s="1244"/>
      <c r="AB531" s="1244"/>
      <c r="AC531" s="1244"/>
      <c r="AD531" s="1244"/>
      <c r="AE531" s="1244"/>
      <c r="AF531" s="1244"/>
      <c r="AG531" s="1244"/>
      <c r="AH531" s="1244"/>
      <c r="AI531" s="1244"/>
      <c r="AJ531" s="1244"/>
      <c r="AK531" s="1244"/>
      <c r="AL531" s="1244"/>
      <c r="AM531" s="1244"/>
      <c r="AN531" s="1244"/>
      <c r="AO531" s="1244"/>
      <c r="AP531" s="1244"/>
      <c r="AQ531" s="1244"/>
      <c r="AR531" s="1244"/>
      <c r="AS531" s="1244"/>
      <c r="AT531" s="1244"/>
      <c r="AU531" s="1244"/>
      <c r="AV531" s="1244"/>
      <c r="AW531" s="1244"/>
      <c r="AX531" s="1244"/>
      <c r="AY531" s="1244"/>
      <c r="AZ531" s="1244"/>
      <c r="BA531" s="1244"/>
      <c r="BB531" s="1244"/>
      <c r="BC531" s="1244"/>
      <c r="BD531" s="1244"/>
      <c r="BE531" s="1244"/>
      <c r="BF531" s="1244"/>
      <c r="BG531" s="1244"/>
      <c r="BH531" s="1244"/>
      <c r="BI531" s="1244"/>
      <c r="BJ531" s="1244"/>
      <c r="BK531" s="1244"/>
      <c r="BL531" s="1244"/>
      <c r="BM531" s="1244"/>
      <c r="BN531" s="1244"/>
      <c r="BO531" s="1244"/>
      <c r="BP531" s="1244"/>
      <c r="BQ531" s="1244"/>
      <c r="BR531" s="1244"/>
      <c r="BS531" s="1244"/>
      <c r="BT531" s="1244"/>
      <c r="BU531" s="1244"/>
      <c r="BV531" s="1244"/>
      <c r="BW531" s="1244"/>
      <c r="BX531" s="1244"/>
      <c r="BY531" s="1244"/>
      <c r="BZ531" s="1244"/>
      <c r="CA531" s="1244"/>
      <c r="CB531" s="1244"/>
      <c r="CC531" s="1244"/>
      <c r="CD531" s="1244"/>
      <c r="CE531" s="1244"/>
      <c r="CF531" s="1244"/>
      <c r="CG531" s="1244"/>
      <c r="CH531" s="1244"/>
      <c r="CI531" s="1244"/>
      <c r="CJ531" s="1244"/>
      <c r="CK531" s="1244"/>
      <c r="CL531" s="1244"/>
      <c r="CM531" s="1244"/>
      <c r="CN531" s="1244"/>
      <c r="CO531" s="1244"/>
      <c r="CP531" s="1244"/>
      <c r="CQ531" s="1244"/>
      <c r="CR531" s="1244"/>
      <c r="CS531" s="1244"/>
      <c r="CT531" s="1244"/>
      <c r="CU531" s="1244"/>
      <c r="CV531" s="1244"/>
      <c r="CW531" s="1244"/>
      <c r="CX531" s="1244"/>
      <c r="CY531" s="1244"/>
      <c r="CZ531" s="1244"/>
      <c r="DA531" s="1244"/>
      <c r="DB531" s="1244"/>
      <c r="DC531" s="1244"/>
      <c r="DD531" s="1244"/>
      <c r="DE531" s="1244"/>
      <c r="DF531" s="1244"/>
      <c r="DG531" s="1244"/>
      <c r="DH531" s="1244"/>
      <c r="DI531" s="1244"/>
      <c r="DJ531" s="1244"/>
      <c r="DK531" s="1244"/>
      <c r="DL531" s="1244"/>
      <c r="DM531" s="1244"/>
      <c r="DN531" s="1244"/>
      <c r="DO531" s="1244"/>
      <c r="DP531" s="1244"/>
      <c r="DQ531" s="1244"/>
      <c r="DR531" s="1244"/>
      <c r="DS531" s="1244"/>
      <c r="DT531" s="1244"/>
      <c r="DU531" s="1244"/>
      <c r="DV531" s="1244"/>
      <c r="DW531" s="1244"/>
      <c r="DX531" s="1244"/>
      <c r="DY531" s="1244"/>
      <c r="DZ531" s="1244"/>
      <c r="EA531" s="1244"/>
      <c r="EB531" s="1244"/>
      <c r="EC531" s="1244"/>
      <c r="ED531" s="1244"/>
      <c r="EE531" s="1244"/>
      <c r="EF531" s="1244"/>
      <c r="EG531" s="1244"/>
      <c r="EH531" s="1244"/>
      <c r="EI531" s="1244"/>
      <c r="EJ531" s="1244"/>
      <c r="EK531" s="1244"/>
      <c r="EL531" s="1244"/>
      <c r="EM531" s="1244"/>
      <c r="EN531" s="1244"/>
      <c r="EO531" s="1244"/>
      <c r="EP531" s="1244"/>
      <c r="EQ531" s="1244"/>
      <c r="ER531" s="1244"/>
      <c r="ES531" s="1244"/>
      <c r="ET531" s="1244"/>
      <c r="EU531" s="1244"/>
      <c r="EV531" s="1244"/>
      <c r="EW531" s="1244"/>
      <c r="EX531" s="1244"/>
      <c r="EY531" s="1244"/>
      <c r="EZ531" s="1244"/>
      <c r="FA531" s="1244"/>
      <c r="FB531" s="1244"/>
      <c r="FC531" s="1244"/>
      <c r="FD531" s="1244"/>
      <c r="FE531" s="1244"/>
      <c r="FF531" s="1244"/>
      <c r="FG531" s="1244"/>
      <c r="FH531" s="1244"/>
      <c r="FI531" s="1244"/>
      <c r="FJ531" s="1244"/>
      <c r="FK531" s="1244"/>
      <c r="FL531" s="1244"/>
      <c r="FM531" s="1244"/>
      <c r="FN531" s="1244"/>
      <c r="FO531" s="1244"/>
      <c r="FP531" s="1244"/>
      <c r="FQ531" s="1246"/>
      <c r="FR531" s="1246"/>
      <c r="FS531" s="1244"/>
      <c r="FT531" s="1244"/>
      <c r="FU531" s="1244"/>
      <c r="FV531" s="1244"/>
      <c r="FW531" s="1244"/>
      <c r="FX531" s="1244"/>
      <c r="FY531" s="1244"/>
      <c r="FZ531" s="1244"/>
      <c r="GA531" s="1244"/>
      <c r="GB531" s="1244"/>
      <c r="GC531" s="1244"/>
      <c r="GD531" s="1237"/>
      <c r="GE531" s="1237"/>
      <c r="GF531" s="1239"/>
      <c r="GG531" s="1239"/>
      <c r="GH531" s="1247"/>
      <c r="GI531" s="1239"/>
      <c r="GJ531" s="1237"/>
      <c r="GK531" s="1237"/>
      <c r="GL531" s="1239"/>
      <c r="GM531" s="1239"/>
      <c r="GN531" s="1239"/>
      <c r="GO531" s="1239"/>
      <c r="GP531" s="1239"/>
      <c r="GQ531" s="1239"/>
      <c r="GR531" s="1239"/>
      <c r="GS531" s="1239"/>
      <c r="GT531" s="1239"/>
      <c r="GU531" s="1239"/>
      <c r="GV531" s="1239"/>
      <c r="GW531" s="1239"/>
      <c r="GX531" s="1239"/>
      <c r="GY531" s="1239"/>
      <c r="GZ531" s="1239"/>
      <c r="HA531" s="1239"/>
      <c r="HB531" s="1239"/>
      <c r="HC531" s="1239"/>
      <c r="HD531" s="1239"/>
      <c r="HE531" s="1239"/>
      <c r="HF531" s="1239"/>
      <c r="HG531" s="1239"/>
      <c r="HH531" s="1239"/>
      <c r="HI531" s="1239"/>
      <c r="HJ531" s="1239"/>
      <c r="HK531" s="1239"/>
      <c r="HL531" s="1239"/>
      <c r="HM531" s="1239"/>
      <c r="HN531" s="1239"/>
      <c r="HO531" s="1239"/>
      <c r="HP531" s="1239"/>
      <c r="HQ531" s="1239"/>
      <c r="HR531" s="1239"/>
      <c r="HS531" s="1239"/>
      <c r="HT531" s="1239"/>
      <c r="HU531" s="1239"/>
      <c r="HV531" s="1239"/>
      <c r="HW531" s="1239"/>
      <c r="HX531" s="1239"/>
      <c r="HY531" s="1239"/>
      <c r="HZ531" s="1239"/>
      <c r="IA531" s="1239"/>
      <c r="IB531" s="1239"/>
      <c r="IC531" s="1239"/>
      <c r="ID531" s="1237"/>
      <c r="IE531" s="1237"/>
      <c r="IF531" s="1239"/>
      <c r="IG531" s="1239"/>
      <c r="IH531" s="1239"/>
      <c r="II531" s="1239"/>
      <c r="IJ531" s="1239"/>
      <c r="IK531" s="1239"/>
      <c r="IL531" s="1239"/>
      <c r="IM531" s="1239"/>
      <c r="IN531" s="1239"/>
      <c r="IO531" s="1239"/>
      <c r="IP531" s="1239"/>
      <c r="IQ531" s="1239"/>
      <c r="IR531" s="1239"/>
      <c r="IS531" s="1239"/>
      <c r="IT531" s="1239"/>
      <c r="IU531" s="1239"/>
      <c r="IV531" s="1239"/>
      <c r="IW531" s="1239"/>
      <c r="IX531" s="1239"/>
      <c r="IY531" s="1239"/>
      <c r="IZ531" s="1239"/>
      <c r="JA531" s="1239"/>
      <c r="JB531" s="1239"/>
      <c r="JC531" s="1239"/>
      <c r="JD531" s="1239"/>
      <c r="JE531" s="1239"/>
      <c r="JF531" s="1239"/>
      <c r="JG531" s="1239"/>
      <c r="JH531" s="1239"/>
      <c r="JI531" s="1239"/>
      <c r="JJ531" s="1239"/>
      <c r="JK531" s="1248"/>
    </row>
    <row r="532" spans="1:271" ht="18.95" hidden="1" customHeight="1">
      <c r="A532" s="1113"/>
      <c r="B532" s="1114"/>
      <c r="C532" s="1115"/>
      <c r="D532" s="1115"/>
      <c r="E532" s="1116"/>
      <c r="F532" s="1116"/>
      <c r="G532" s="1116"/>
      <c r="H532" s="1115"/>
      <c r="I532" s="1115"/>
      <c r="J532" s="1240"/>
      <c r="K532" s="1241"/>
      <c r="L532" s="1241"/>
      <c r="M532" s="1241"/>
      <c r="N532" s="1242"/>
      <c r="O532" s="1243"/>
      <c r="P532" s="1241"/>
      <c r="Q532" s="1241"/>
      <c r="R532" s="1244"/>
      <c r="S532" s="1244"/>
      <c r="T532" s="1241"/>
      <c r="U532" s="1244"/>
      <c r="V532" s="1241"/>
      <c r="W532" s="1245"/>
      <c r="X532" s="1244"/>
      <c r="Y532" s="1244"/>
      <c r="Z532" s="1244"/>
      <c r="AA532" s="1244"/>
      <c r="AB532" s="1244"/>
      <c r="AC532" s="1244"/>
      <c r="AD532" s="1244"/>
      <c r="AE532" s="1244"/>
      <c r="AF532" s="1244"/>
      <c r="AG532" s="1244"/>
      <c r="AH532" s="1244"/>
      <c r="AI532" s="1244"/>
      <c r="AJ532" s="1244"/>
      <c r="AK532" s="1244"/>
      <c r="AL532" s="1244"/>
      <c r="AM532" s="1244"/>
      <c r="AN532" s="1244"/>
      <c r="AO532" s="1244"/>
      <c r="AP532" s="1244"/>
      <c r="AQ532" s="1244"/>
      <c r="AR532" s="1244"/>
      <c r="AS532" s="1244"/>
      <c r="AT532" s="1244"/>
      <c r="AU532" s="1244"/>
      <c r="AV532" s="1244"/>
      <c r="AW532" s="1244"/>
      <c r="AX532" s="1244"/>
      <c r="AY532" s="1244"/>
      <c r="AZ532" s="1244"/>
      <c r="BA532" s="1244"/>
      <c r="BB532" s="1244"/>
      <c r="BC532" s="1244"/>
      <c r="BD532" s="1244"/>
      <c r="BE532" s="1244"/>
      <c r="BF532" s="1244"/>
      <c r="BG532" s="1244"/>
      <c r="BH532" s="1244"/>
      <c r="BI532" s="1244"/>
      <c r="BJ532" s="1244"/>
      <c r="BK532" s="1244"/>
      <c r="BL532" s="1244"/>
      <c r="BM532" s="1244"/>
      <c r="BN532" s="1244"/>
      <c r="BO532" s="1244"/>
      <c r="BP532" s="1244"/>
      <c r="BQ532" s="1244"/>
      <c r="BR532" s="1244"/>
      <c r="BS532" s="1244"/>
      <c r="BT532" s="1244"/>
      <c r="BU532" s="1244"/>
      <c r="BV532" s="1244"/>
      <c r="BW532" s="1244"/>
      <c r="BX532" s="1244"/>
      <c r="BY532" s="1244"/>
      <c r="BZ532" s="1244"/>
      <c r="CA532" s="1244"/>
      <c r="CB532" s="1244"/>
      <c r="CC532" s="1244"/>
      <c r="CD532" s="1244"/>
      <c r="CE532" s="1244"/>
      <c r="CF532" s="1244"/>
      <c r="CG532" s="1244"/>
      <c r="CH532" s="1244"/>
      <c r="CI532" s="1244"/>
      <c r="CJ532" s="1244"/>
      <c r="CK532" s="1244"/>
      <c r="CL532" s="1244"/>
      <c r="CM532" s="1244"/>
      <c r="CN532" s="1244"/>
      <c r="CO532" s="1244"/>
      <c r="CP532" s="1244"/>
      <c r="CQ532" s="1244"/>
      <c r="CR532" s="1244"/>
      <c r="CS532" s="1244"/>
      <c r="CT532" s="1244"/>
      <c r="CU532" s="1244"/>
      <c r="CV532" s="1244"/>
      <c r="CW532" s="1244"/>
      <c r="CX532" s="1244"/>
      <c r="CY532" s="1244"/>
      <c r="CZ532" s="1244"/>
      <c r="DA532" s="1244"/>
      <c r="DB532" s="1244"/>
      <c r="DC532" s="1244"/>
      <c r="DD532" s="1244"/>
      <c r="DE532" s="1244"/>
      <c r="DF532" s="1244"/>
      <c r="DG532" s="1244"/>
      <c r="DH532" s="1244"/>
      <c r="DI532" s="1244"/>
      <c r="DJ532" s="1244"/>
      <c r="DK532" s="1244"/>
      <c r="DL532" s="1244"/>
      <c r="DM532" s="1244"/>
      <c r="DN532" s="1244"/>
      <c r="DO532" s="1244"/>
      <c r="DP532" s="1244"/>
      <c r="DQ532" s="1244"/>
      <c r="DR532" s="1244"/>
      <c r="DS532" s="1244"/>
      <c r="DT532" s="1244"/>
      <c r="DU532" s="1244"/>
      <c r="DV532" s="1244"/>
      <c r="DW532" s="1244"/>
      <c r="DX532" s="1244"/>
      <c r="DY532" s="1244"/>
      <c r="DZ532" s="1244"/>
      <c r="EA532" s="1244"/>
      <c r="EB532" s="1244"/>
      <c r="EC532" s="1244"/>
      <c r="ED532" s="1244"/>
      <c r="EE532" s="1244"/>
      <c r="EF532" s="1244"/>
      <c r="EG532" s="1244"/>
      <c r="EH532" s="1244"/>
      <c r="EI532" s="1244"/>
      <c r="EJ532" s="1244"/>
      <c r="EK532" s="1244"/>
      <c r="EL532" s="1244"/>
      <c r="EM532" s="1244"/>
      <c r="EN532" s="1244"/>
      <c r="EO532" s="1244"/>
      <c r="EP532" s="1244"/>
      <c r="EQ532" s="1244"/>
      <c r="ER532" s="1244"/>
      <c r="ES532" s="1244"/>
      <c r="ET532" s="1244"/>
      <c r="EU532" s="1244"/>
      <c r="EV532" s="1244"/>
      <c r="EW532" s="1244"/>
      <c r="EX532" s="1244"/>
      <c r="EY532" s="1244"/>
      <c r="EZ532" s="1244"/>
      <c r="FA532" s="1244"/>
      <c r="FB532" s="1244"/>
      <c r="FC532" s="1244"/>
      <c r="FD532" s="1244"/>
      <c r="FE532" s="1244"/>
      <c r="FF532" s="1244"/>
      <c r="FG532" s="1244"/>
      <c r="FH532" s="1244"/>
      <c r="FI532" s="1244"/>
      <c r="FJ532" s="1244"/>
      <c r="FK532" s="1244"/>
      <c r="FL532" s="1244"/>
      <c r="FM532" s="1244"/>
      <c r="FN532" s="1244"/>
      <c r="FO532" s="1244"/>
      <c r="FP532" s="1244"/>
      <c r="FQ532" s="1246"/>
      <c r="FR532" s="1246"/>
      <c r="FS532" s="1244"/>
      <c r="FT532" s="1244"/>
      <c r="FU532" s="1244"/>
      <c r="FV532" s="1244"/>
      <c r="FW532" s="1244"/>
      <c r="FX532" s="1244"/>
      <c r="FY532" s="1244"/>
      <c r="FZ532" s="1244"/>
      <c r="GA532" s="1244"/>
      <c r="GB532" s="1244"/>
      <c r="GC532" s="1244"/>
      <c r="GD532" s="1237"/>
      <c r="GE532" s="1237"/>
      <c r="GF532" s="1239"/>
      <c r="GG532" s="1239"/>
      <c r="GH532" s="1247"/>
      <c r="GI532" s="1239"/>
      <c r="GJ532" s="1237"/>
      <c r="GK532" s="1237"/>
      <c r="GL532" s="1239"/>
      <c r="GM532" s="1239"/>
      <c r="GN532" s="1239"/>
      <c r="GO532" s="1239"/>
      <c r="GP532" s="1239"/>
      <c r="GQ532" s="1239"/>
      <c r="GR532" s="1239"/>
      <c r="GS532" s="1239"/>
      <c r="GT532" s="1239"/>
      <c r="GU532" s="1239"/>
      <c r="GV532" s="1239"/>
      <c r="GW532" s="1239"/>
      <c r="GX532" s="1239"/>
      <c r="GY532" s="1239"/>
      <c r="GZ532" s="1239"/>
      <c r="HA532" s="1239"/>
      <c r="HB532" s="1239"/>
      <c r="HC532" s="1239"/>
      <c r="HD532" s="1239"/>
      <c r="HE532" s="1239"/>
      <c r="HF532" s="1239"/>
      <c r="HG532" s="1239"/>
      <c r="HH532" s="1239"/>
      <c r="HI532" s="1239"/>
      <c r="HJ532" s="1239"/>
      <c r="HK532" s="1239"/>
      <c r="HL532" s="1239"/>
      <c r="HM532" s="1239"/>
      <c r="HN532" s="1239"/>
      <c r="HO532" s="1239"/>
      <c r="HP532" s="1239"/>
      <c r="HQ532" s="1239"/>
      <c r="HR532" s="1239"/>
      <c r="HS532" s="1239"/>
      <c r="HT532" s="1239"/>
      <c r="HU532" s="1239"/>
      <c r="HV532" s="1239"/>
      <c r="HW532" s="1239"/>
      <c r="HX532" s="1239"/>
      <c r="HY532" s="1239"/>
      <c r="HZ532" s="1239"/>
      <c r="IA532" s="1239"/>
      <c r="IB532" s="1239"/>
      <c r="IC532" s="1239"/>
      <c r="ID532" s="1237"/>
      <c r="IE532" s="1237"/>
      <c r="IF532" s="1239"/>
      <c r="IG532" s="1239"/>
      <c r="IH532" s="1239"/>
      <c r="II532" s="1239"/>
      <c r="IJ532" s="1239"/>
      <c r="IK532" s="1239"/>
      <c r="IL532" s="1239"/>
      <c r="IM532" s="1239"/>
      <c r="IN532" s="1239"/>
      <c r="IO532" s="1239"/>
      <c r="IP532" s="1239"/>
      <c r="IQ532" s="1239"/>
      <c r="IR532" s="1239"/>
      <c r="IS532" s="1239"/>
      <c r="IT532" s="1239"/>
      <c r="IU532" s="1239"/>
      <c r="IV532" s="1239"/>
      <c r="IW532" s="1239"/>
      <c r="IX532" s="1239"/>
      <c r="IY532" s="1239"/>
      <c r="IZ532" s="1239"/>
      <c r="JA532" s="1239"/>
      <c r="JB532" s="1239"/>
      <c r="JC532" s="1239"/>
      <c r="JD532" s="1239"/>
      <c r="JE532" s="1239"/>
      <c r="JF532" s="1239"/>
      <c r="JG532" s="1239"/>
      <c r="JH532" s="1239"/>
      <c r="JI532" s="1239"/>
      <c r="JJ532" s="1239"/>
      <c r="JK532" s="1248"/>
    </row>
    <row r="533" spans="1:271" ht="18.95" hidden="1" customHeight="1">
      <c r="A533" s="1113"/>
      <c r="B533" s="1114"/>
      <c r="C533" s="1115"/>
      <c r="D533" s="1115"/>
      <c r="E533" s="1116"/>
      <c r="F533" s="1116"/>
      <c r="G533" s="1116"/>
      <c r="H533" s="1115"/>
      <c r="I533" s="1115"/>
      <c r="J533" s="1240"/>
      <c r="K533" s="1241"/>
      <c r="L533" s="1241"/>
      <c r="M533" s="1241"/>
      <c r="N533" s="1242"/>
      <c r="O533" s="1243"/>
      <c r="P533" s="1241"/>
      <c r="Q533" s="1241"/>
      <c r="R533" s="1244"/>
      <c r="S533" s="1244"/>
      <c r="T533" s="1241"/>
      <c r="U533" s="1244"/>
      <c r="V533" s="1241"/>
      <c r="W533" s="1245"/>
      <c r="X533" s="1244"/>
      <c r="Y533" s="1244"/>
      <c r="Z533" s="1244"/>
      <c r="AA533" s="1244"/>
      <c r="AB533" s="1244"/>
      <c r="AC533" s="1244"/>
      <c r="AD533" s="1244"/>
      <c r="AE533" s="1244"/>
      <c r="AF533" s="1244"/>
      <c r="AG533" s="1244"/>
      <c r="AH533" s="1244"/>
      <c r="AI533" s="1244"/>
      <c r="AJ533" s="1244"/>
      <c r="AK533" s="1244"/>
      <c r="AL533" s="1244"/>
      <c r="AM533" s="1244"/>
      <c r="AN533" s="1244"/>
      <c r="AO533" s="1244"/>
      <c r="AP533" s="1244"/>
      <c r="AQ533" s="1244"/>
      <c r="AR533" s="1244"/>
      <c r="AS533" s="1244"/>
      <c r="AT533" s="1244"/>
      <c r="AU533" s="1244"/>
      <c r="AV533" s="1244"/>
      <c r="AW533" s="1244"/>
      <c r="AX533" s="1244"/>
      <c r="AY533" s="1244"/>
      <c r="AZ533" s="1244"/>
      <c r="BA533" s="1244"/>
      <c r="BB533" s="1244"/>
      <c r="BC533" s="1244"/>
      <c r="BD533" s="1244"/>
      <c r="BE533" s="1244"/>
      <c r="BF533" s="1244"/>
      <c r="BG533" s="1244"/>
      <c r="BH533" s="1244"/>
      <c r="BI533" s="1244"/>
      <c r="BJ533" s="1244"/>
      <c r="BK533" s="1244"/>
      <c r="BL533" s="1244"/>
      <c r="BM533" s="1244"/>
      <c r="BN533" s="1244"/>
      <c r="BO533" s="1244"/>
      <c r="BP533" s="1244"/>
      <c r="BQ533" s="1244"/>
      <c r="BR533" s="1244"/>
      <c r="BS533" s="1244"/>
      <c r="BT533" s="1244"/>
      <c r="BU533" s="1244"/>
      <c r="BV533" s="1244"/>
      <c r="BW533" s="1244"/>
      <c r="BX533" s="1244"/>
      <c r="BY533" s="1244"/>
      <c r="BZ533" s="1244"/>
      <c r="CA533" s="1244"/>
      <c r="CB533" s="1244"/>
      <c r="CC533" s="1244"/>
      <c r="CD533" s="1244"/>
      <c r="CE533" s="1244"/>
      <c r="CF533" s="1244"/>
      <c r="CG533" s="1244"/>
      <c r="CH533" s="1244"/>
      <c r="CI533" s="1244"/>
      <c r="CJ533" s="1244"/>
      <c r="CK533" s="1244"/>
      <c r="CL533" s="1244"/>
      <c r="CM533" s="1244"/>
      <c r="CN533" s="1244"/>
      <c r="CO533" s="1244"/>
      <c r="CP533" s="1244"/>
      <c r="CQ533" s="1244"/>
      <c r="CR533" s="1244"/>
      <c r="CS533" s="1244"/>
      <c r="CT533" s="1244"/>
      <c r="CU533" s="1244"/>
      <c r="CV533" s="1244"/>
      <c r="CW533" s="1244"/>
      <c r="CX533" s="1244"/>
      <c r="CY533" s="1244"/>
      <c r="CZ533" s="1244"/>
      <c r="DA533" s="1244"/>
      <c r="DB533" s="1244"/>
      <c r="DC533" s="1244"/>
      <c r="DD533" s="1244"/>
      <c r="DE533" s="1244"/>
      <c r="DF533" s="1244"/>
      <c r="DG533" s="1244"/>
      <c r="DH533" s="1244"/>
      <c r="DI533" s="1244"/>
      <c r="DJ533" s="1244"/>
      <c r="DK533" s="1244"/>
      <c r="DL533" s="1244"/>
      <c r="DM533" s="1244"/>
      <c r="DN533" s="1244"/>
      <c r="DO533" s="1244"/>
      <c r="DP533" s="1244"/>
      <c r="DQ533" s="1244"/>
      <c r="DR533" s="1244"/>
      <c r="DS533" s="1244"/>
      <c r="DT533" s="1244"/>
      <c r="DU533" s="1244"/>
      <c r="DV533" s="1244"/>
      <c r="DW533" s="1244"/>
      <c r="DX533" s="1244"/>
      <c r="DY533" s="1244"/>
      <c r="DZ533" s="1244"/>
      <c r="EA533" s="1244"/>
      <c r="EB533" s="1244"/>
      <c r="EC533" s="1244"/>
      <c r="ED533" s="1244"/>
      <c r="EE533" s="1244"/>
      <c r="EF533" s="1244"/>
      <c r="EG533" s="1244"/>
      <c r="EH533" s="1244"/>
      <c r="EI533" s="1244"/>
      <c r="EJ533" s="1244"/>
      <c r="EK533" s="1244"/>
      <c r="EL533" s="1244"/>
      <c r="EM533" s="1244"/>
      <c r="EN533" s="1244"/>
      <c r="EO533" s="1244"/>
      <c r="EP533" s="1244"/>
      <c r="EQ533" s="1244"/>
      <c r="ER533" s="1244"/>
      <c r="ES533" s="1244"/>
      <c r="ET533" s="1244"/>
      <c r="EU533" s="1244"/>
      <c r="EV533" s="1244"/>
      <c r="EW533" s="1244"/>
      <c r="EX533" s="1244"/>
      <c r="EY533" s="1244"/>
      <c r="EZ533" s="1244"/>
      <c r="FA533" s="1244"/>
      <c r="FB533" s="1244"/>
      <c r="FC533" s="1244"/>
      <c r="FD533" s="1244"/>
      <c r="FE533" s="1244"/>
      <c r="FF533" s="1244"/>
      <c r="FG533" s="1244"/>
      <c r="FH533" s="1244"/>
      <c r="FI533" s="1244"/>
      <c r="FJ533" s="1244"/>
      <c r="FK533" s="1244"/>
      <c r="FL533" s="1244"/>
      <c r="FM533" s="1244"/>
      <c r="FN533" s="1244"/>
      <c r="FO533" s="1244"/>
      <c r="FP533" s="1244"/>
      <c r="FQ533" s="1246"/>
      <c r="FR533" s="1246"/>
      <c r="FS533" s="1244"/>
      <c r="FT533" s="1244"/>
      <c r="FU533" s="1244"/>
      <c r="FV533" s="1244"/>
      <c r="FW533" s="1244"/>
      <c r="FX533" s="1244"/>
      <c r="FY533" s="1244"/>
      <c r="FZ533" s="1244"/>
      <c r="GA533" s="1244"/>
      <c r="GB533" s="1244"/>
      <c r="GC533" s="1244"/>
      <c r="GD533" s="1237"/>
      <c r="GE533" s="1237"/>
      <c r="GF533" s="1239"/>
      <c r="GG533" s="1239"/>
      <c r="GH533" s="1247"/>
      <c r="GI533" s="1239"/>
      <c r="GJ533" s="1237"/>
      <c r="GK533" s="1237"/>
      <c r="GL533" s="1239"/>
      <c r="GM533" s="1239"/>
      <c r="GN533" s="1239"/>
      <c r="GO533" s="1239"/>
      <c r="GP533" s="1239"/>
      <c r="GQ533" s="1239"/>
      <c r="GR533" s="1239"/>
      <c r="GS533" s="1239"/>
      <c r="GT533" s="1239"/>
      <c r="GU533" s="1239"/>
      <c r="GV533" s="1239"/>
      <c r="GW533" s="1239"/>
      <c r="GX533" s="1239"/>
      <c r="GY533" s="1239"/>
      <c r="GZ533" s="1239"/>
      <c r="HA533" s="1239"/>
      <c r="HB533" s="1239"/>
      <c r="HC533" s="1239"/>
      <c r="HD533" s="1239"/>
      <c r="HE533" s="1239"/>
      <c r="HF533" s="1239"/>
      <c r="HG533" s="1239"/>
      <c r="HH533" s="1239"/>
      <c r="HI533" s="1239"/>
      <c r="HJ533" s="1239"/>
      <c r="HK533" s="1239"/>
      <c r="HL533" s="1239"/>
      <c r="HM533" s="1239"/>
      <c r="HN533" s="1239"/>
      <c r="HO533" s="1239"/>
      <c r="HP533" s="1239"/>
      <c r="HQ533" s="1239"/>
      <c r="HR533" s="1239"/>
      <c r="HS533" s="1239"/>
      <c r="HT533" s="1239"/>
      <c r="HU533" s="1239"/>
      <c r="HV533" s="1239"/>
      <c r="HW533" s="1239"/>
      <c r="HX533" s="1239"/>
      <c r="HY533" s="1239"/>
      <c r="HZ533" s="1239"/>
      <c r="IA533" s="1239"/>
      <c r="IB533" s="1239"/>
      <c r="IC533" s="1239"/>
      <c r="ID533" s="1237"/>
      <c r="IE533" s="1237"/>
      <c r="IF533" s="1239"/>
      <c r="IG533" s="1239"/>
      <c r="IH533" s="1239"/>
      <c r="II533" s="1239"/>
      <c r="IJ533" s="1239"/>
      <c r="IK533" s="1239"/>
      <c r="IL533" s="1239"/>
      <c r="IM533" s="1239"/>
      <c r="IN533" s="1239"/>
      <c r="IO533" s="1239"/>
      <c r="IP533" s="1239"/>
      <c r="IQ533" s="1239"/>
      <c r="IR533" s="1239"/>
      <c r="IS533" s="1239"/>
      <c r="IT533" s="1239"/>
      <c r="IU533" s="1239"/>
      <c r="IV533" s="1239"/>
      <c r="IW533" s="1239"/>
      <c r="IX533" s="1239"/>
      <c r="IY533" s="1239"/>
      <c r="IZ533" s="1239"/>
      <c r="JA533" s="1239"/>
      <c r="JB533" s="1239"/>
      <c r="JC533" s="1239"/>
      <c r="JD533" s="1239"/>
      <c r="JE533" s="1239"/>
      <c r="JF533" s="1239"/>
      <c r="JG533" s="1239"/>
      <c r="JH533" s="1239"/>
      <c r="JI533" s="1239"/>
      <c r="JJ533" s="1239"/>
      <c r="JK533" s="1248"/>
    </row>
    <row r="534" spans="1:271" ht="18.95" hidden="1" customHeight="1">
      <c r="A534" s="1113"/>
      <c r="B534" s="1114"/>
      <c r="C534" s="1115"/>
      <c r="D534" s="1115"/>
      <c r="E534" s="1116"/>
      <c r="F534" s="1116"/>
      <c r="G534" s="1116"/>
      <c r="H534" s="1115"/>
      <c r="I534" s="1115"/>
      <c r="J534" s="1240"/>
      <c r="K534" s="1241"/>
      <c r="L534" s="1241"/>
      <c r="M534" s="1241"/>
      <c r="N534" s="1242"/>
      <c r="O534" s="1243"/>
      <c r="P534" s="1241"/>
      <c r="Q534" s="1241"/>
      <c r="R534" s="1244"/>
      <c r="S534" s="1244"/>
      <c r="T534" s="1241"/>
      <c r="U534" s="1244"/>
      <c r="V534" s="1241"/>
      <c r="W534" s="1245"/>
      <c r="X534" s="1244"/>
      <c r="Y534" s="1244"/>
      <c r="Z534" s="1244"/>
      <c r="AA534" s="1244"/>
      <c r="AB534" s="1244"/>
      <c r="AC534" s="1244"/>
      <c r="AD534" s="1244"/>
      <c r="AE534" s="1244"/>
      <c r="AF534" s="1244"/>
      <c r="AG534" s="1244"/>
      <c r="AH534" s="1244"/>
      <c r="AI534" s="1244"/>
      <c r="AJ534" s="1244"/>
      <c r="AK534" s="1244"/>
      <c r="AL534" s="1244"/>
      <c r="AM534" s="1244"/>
      <c r="AN534" s="1244"/>
      <c r="AO534" s="1244"/>
      <c r="AP534" s="1244"/>
      <c r="AQ534" s="1244"/>
      <c r="AR534" s="1244"/>
      <c r="AS534" s="1244"/>
      <c r="AT534" s="1244"/>
      <c r="AU534" s="1244"/>
      <c r="AV534" s="1244"/>
      <c r="AW534" s="1244"/>
      <c r="AX534" s="1244"/>
      <c r="AY534" s="1244"/>
      <c r="AZ534" s="1244"/>
      <c r="BA534" s="1244"/>
      <c r="BB534" s="1244"/>
      <c r="BC534" s="1244"/>
      <c r="BD534" s="1244"/>
      <c r="BE534" s="1244"/>
      <c r="BF534" s="1244"/>
      <c r="BG534" s="1244"/>
      <c r="BH534" s="1244"/>
      <c r="BI534" s="1244"/>
      <c r="BJ534" s="1244"/>
      <c r="BK534" s="1244"/>
      <c r="BL534" s="1244"/>
      <c r="BM534" s="1244"/>
      <c r="BN534" s="1244"/>
      <c r="BO534" s="1244"/>
      <c r="BP534" s="1244"/>
      <c r="BQ534" s="1244"/>
      <c r="BR534" s="1244"/>
      <c r="BS534" s="1244"/>
      <c r="BT534" s="1244"/>
      <c r="BU534" s="1244"/>
      <c r="BV534" s="1244"/>
      <c r="BW534" s="1244"/>
      <c r="BX534" s="1244"/>
      <c r="BY534" s="1244"/>
      <c r="BZ534" s="1244"/>
      <c r="CA534" s="1244"/>
      <c r="CB534" s="1244"/>
      <c r="CC534" s="1244"/>
      <c r="CD534" s="1244"/>
      <c r="CE534" s="1244"/>
      <c r="CF534" s="1244"/>
      <c r="CG534" s="1244"/>
      <c r="CH534" s="1244"/>
      <c r="CI534" s="1244"/>
      <c r="CJ534" s="1244"/>
      <c r="CK534" s="1244"/>
      <c r="CL534" s="1244"/>
      <c r="CM534" s="1244"/>
      <c r="CN534" s="1244"/>
      <c r="CO534" s="1244"/>
      <c r="CP534" s="1244"/>
      <c r="CQ534" s="1244"/>
      <c r="CR534" s="1244"/>
      <c r="CS534" s="1244"/>
      <c r="CT534" s="1244"/>
      <c r="CU534" s="1244"/>
      <c r="CV534" s="1244"/>
      <c r="CW534" s="1244"/>
      <c r="CX534" s="1244"/>
      <c r="CY534" s="1244"/>
      <c r="CZ534" s="1244"/>
      <c r="DA534" s="1244"/>
      <c r="DB534" s="1244"/>
      <c r="DC534" s="1244"/>
      <c r="DD534" s="1244"/>
      <c r="DE534" s="1244"/>
      <c r="DF534" s="1244"/>
      <c r="DG534" s="1244"/>
      <c r="DH534" s="1244"/>
      <c r="DI534" s="1244"/>
      <c r="DJ534" s="1244"/>
      <c r="DK534" s="1244"/>
      <c r="DL534" s="1244"/>
      <c r="DM534" s="1244"/>
      <c r="DN534" s="1244"/>
      <c r="DO534" s="1244"/>
      <c r="DP534" s="1244"/>
      <c r="DQ534" s="1244"/>
      <c r="DR534" s="1244"/>
      <c r="DS534" s="1244"/>
      <c r="DT534" s="1244"/>
      <c r="DU534" s="1244"/>
      <c r="DV534" s="1244"/>
      <c r="DW534" s="1244"/>
      <c r="DX534" s="1244"/>
      <c r="DY534" s="1244"/>
      <c r="DZ534" s="1244"/>
      <c r="EA534" s="1244"/>
      <c r="EB534" s="1244"/>
      <c r="EC534" s="1244"/>
      <c r="ED534" s="1244"/>
      <c r="EE534" s="1244"/>
      <c r="EF534" s="1244"/>
      <c r="EG534" s="1244"/>
      <c r="EH534" s="1244"/>
      <c r="EI534" s="1244"/>
      <c r="EJ534" s="1244"/>
      <c r="EK534" s="1244"/>
      <c r="EL534" s="1244"/>
      <c r="EM534" s="1244"/>
      <c r="EN534" s="1244"/>
      <c r="EO534" s="1244"/>
      <c r="EP534" s="1244"/>
      <c r="EQ534" s="1244"/>
      <c r="ER534" s="1244"/>
      <c r="ES534" s="1244"/>
      <c r="ET534" s="1244"/>
      <c r="EU534" s="1244"/>
      <c r="EV534" s="1244"/>
      <c r="EW534" s="1244"/>
      <c r="EX534" s="1244"/>
      <c r="EY534" s="1244"/>
      <c r="EZ534" s="1244"/>
      <c r="FA534" s="1244"/>
      <c r="FB534" s="1244"/>
      <c r="FC534" s="1244"/>
      <c r="FD534" s="1244"/>
      <c r="FE534" s="1244"/>
      <c r="FF534" s="1244"/>
      <c r="FG534" s="1244"/>
      <c r="FH534" s="1244"/>
      <c r="FI534" s="1244"/>
      <c r="FJ534" s="1244"/>
      <c r="FK534" s="1244"/>
      <c r="FL534" s="1244"/>
      <c r="FM534" s="1244"/>
      <c r="FN534" s="1244"/>
      <c r="FO534" s="1244"/>
      <c r="FP534" s="1244"/>
      <c r="FQ534" s="1246"/>
      <c r="FR534" s="1246"/>
      <c r="FS534" s="1244"/>
      <c r="FT534" s="1244"/>
      <c r="FU534" s="1244"/>
      <c r="FV534" s="1244"/>
      <c r="FW534" s="1244"/>
      <c r="FX534" s="1244"/>
      <c r="FY534" s="1244"/>
      <c r="FZ534" s="1244"/>
      <c r="GA534" s="1244"/>
      <c r="GB534" s="1244"/>
      <c r="GC534" s="1244"/>
      <c r="GD534" s="1237"/>
      <c r="GE534" s="1237"/>
      <c r="GF534" s="1239"/>
      <c r="GG534" s="1239"/>
      <c r="GH534" s="1247"/>
      <c r="GI534" s="1239"/>
      <c r="GJ534" s="1237"/>
      <c r="GK534" s="1237"/>
      <c r="GL534" s="1239"/>
      <c r="GM534" s="1239"/>
      <c r="GN534" s="1239"/>
      <c r="GO534" s="1239"/>
      <c r="GP534" s="1239"/>
      <c r="GQ534" s="1239"/>
      <c r="GR534" s="1239"/>
      <c r="GS534" s="1239"/>
      <c r="GT534" s="1239"/>
      <c r="GU534" s="1239"/>
      <c r="GV534" s="1239"/>
      <c r="GW534" s="1239"/>
      <c r="GX534" s="1239"/>
      <c r="GY534" s="1239"/>
      <c r="GZ534" s="1239"/>
      <c r="HA534" s="1239"/>
      <c r="HB534" s="1239"/>
      <c r="HC534" s="1239"/>
      <c r="HD534" s="1239"/>
      <c r="HE534" s="1239"/>
      <c r="HF534" s="1239"/>
      <c r="HG534" s="1239"/>
      <c r="HH534" s="1239"/>
      <c r="HI534" s="1239"/>
      <c r="HJ534" s="1239"/>
      <c r="HK534" s="1239"/>
      <c r="HL534" s="1239"/>
      <c r="HM534" s="1239"/>
      <c r="HN534" s="1239"/>
      <c r="HO534" s="1239"/>
      <c r="HP534" s="1239"/>
      <c r="HQ534" s="1239"/>
      <c r="HR534" s="1239"/>
      <c r="HS534" s="1239"/>
      <c r="HT534" s="1239"/>
      <c r="HU534" s="1239"/>
      <c r="HV534" s="1239"/>
      <c r="HW534" s="1239"/>
      <c r="HX534" s="1239"/>
      <c r="HY534" s="1239"/>
      <c r="HZ534" s="1239"/>
      <c r="IA534" s="1239"/>
      <c r="IB534" s="1239"/>
      <c r="IC534" s="1239"/>
      <c r="ID534" s="1237"/>
      <c r="IE534" s="1237"/>
      <c r="IF534" s="1239"/>
      <c r="IG534" s="1239"/>
      <c r="IH534" s="1239"/>
      <c r="II534" s="1239"/>
      <c r="IJ534" s="1239"/>
      <c r="IK534" s="1239"/>
      <c r="IL534" s="1239"/>
      <c r="IM534" s="1239"/>
      <c r="IN534" s="1239"/>
      <c r="IO534" s="1239"/>
      <c r="IP534" s="1239"/>
      <c r="IQ534" s="1239"/>
      <c r="IR534" s="1239"/>
      <c r="IS534" s="1239"/>
      <c r="IT534" s="1239"/>
      <c r="IU534" s="1239"/>
      <c r="IV534" s="1239"/>
      <c r="IW534" s="1239"/>
      <c r="IX534" s="1239"/>
      <c r="IY534" s="1239"/>
      <c r="IZ534" s="1239"/>
      <c r="JA534" s="1239"/>
      <c r="JB534" s="1239"/>
      <c r="JC534" s="1239"/>
      <c r="JD534" s="1239"/>
      <c r="JE534" s="1239"/>
      <c r="JF534" s="1239"/>
      <c r="JG534" s="1239"/>
      <c r="JH534" s="1239"/>
      <c r="JI534" s="1239"/>
      <c r="JJ534" s="1239"/>
      <c r="JK534" s="1248"/>
    </row>
    <row r="535" spans="1:271" ht="18.95" hidden="1" customHeight="1">
      <c r="A535" s="1113"/>
      <c r="B535" s="1114"/>
      <c r="C535" s="1115"/>
      <c r="D535" s="1115"/>
      <c r="E535" s="1116"/>
      <c r="F535" s="1116"/>
      <c r="G535" s="1116"/>
      <c r="H535" s="1115"/>
      <c r="I535" s="1115"/>
      <c r="J535" s="1240"/>
      <c r="K535" s="1241"/>
      <c r="L535" s="1241"/>
      <c r="M535" s="1241"/>
      <c r="N535" s="1242"/>
      <c r="O535" s="1243"/>
      <c r="P535" s="1241"/>
      <c r="Q535" s="1241"/>
      <c r="R535" s="1244"/>
      <c r="S535" s="1244"/>
      <c r="T535" s="1241"/>
      <c r="U535" s="1244"/>
      <c r="V535" s="1241"/>
      <c r="W535" s="1245"/>
      <c r="X535" s="1244"/>
      <c r="Y535" s="1244"/>
      <c r="Z535" s="1244"/>
      <c r="AA535" s="1244"/>
      <c r="AB535" s="1244"/>
      <c r="AC535" s="1244"/>
      <c r="AD535" s="1244"/>
      <c r="AE535" s="1244"/>
      <c r="AF535" s="1244"/>
      <c r="AG535" s="1244"/>
      <c r="AH535" s="1244"/>
      <c r="AI535" s="1244"/>
      <c r="AJ535" s="1244"/>
      <c r="AK535" s="1244"/>
      <c r="AL535" s="1244"/>
      <c r="AM535" s="1244"/>
      <c r="AN535" s="1244"/>
      <c r="AO535" s="1244"/>
      <c r="AP535" s="1244"/>
      <c r="AQ535" s="1244"/>
      <c r="AR535" s="1244"/>
      <c r="AS535" s="1244"/>
      <c r="AT535" s="1244"/>
      <c r="AU535" s="1244"/>
      <c r="AV535" s="1244"/>
      <c r="AW535" s="1244"/>
      <c r="AX535" s="1244"/>
      <c r="AY535" s="1244"/>
      <c r="AZ535" s="1244"/>
      <c r="BA535" s="1244"/>
      <c r="BB535" s="1244"/>
      <c r="BC535" s="1244"/>
      <c r="BD535" s="1244"/>
      <c r="BE535" s="1244"/>
      <c r="BF535" s="1244"/>
      <c r="BG535" s="1244"/>
      <c r="BH535" s="1244"/>
      <c r="BI535" s="1244"/>
      <c r="BJ535" s="1244"/>
      <c r="BK535" s="1244"/>
      <c r="BL535" s="1244"/>
      <c r="BM535" s="1244"/>
      <c r="BN535" s="1244"/>
      <c r="BO535" s="1244"/>
      <c r="BP535" s="1244"/>
      <c r="BQ535" s="1244"/>
      <c r="BR535" s="1244"/>
      <c r="BS535" s="1244"/>
      <c r="BT535" s="1244"/>
      <c r="BU535" s="1244"/>
      <c r="BV535" s="1244"/>
      <c r="BW535" s="1244"/>
      <c r="BX535" s="1244"/>
      <c r="BY535" s="1244"/>
      <c r="BZ535" s="1244"/>
      <c r="CA535" s="1244"/>
      <c r="CB535" s="1244"/>
      <c r="CC535" s="1244"/>
      <c r="CD535" s="1244"/>
      <c r="CE535" s="1244"/>
      <c r="CF535" s="1244"/>
      <c r="CG535" s="1244"/>
      <c r="CH535" s="1244"/>
      <c r="CI535" s="1244"/>
      <c r="CJ535" s="1244"/>
      <c r="CK535" s="1244"/>
      <c r="CL535" s="1244"/>
      <c r="CM535" s="1244"/>
      <c r="CN535" s="1244"/>
      <c r="CO535" s="1244"/>
      <c r="CP535" s="1244"/>
      <c r="CQ535" s="1244"/>
      <c r="CR535" s="1244"/>
      <c r="CS535" s="1244"/>
      <c r="CT535" s="1244"/>
      <c r="CU535" s="1244"/>
      <c r="CV535" s="1244"/>
      <c r="CW535" s="1244"/>
      <c r="CX535" s="1244"/>
      <c r="CY535" s="1244"/>
      <c r="CZ535" s="1244"/>
      <c r="DA535" s="1244"/>
      <c r="DB535" s="1244"/>
      <c r="DC535" s="1244"/>
      <c r="DD535" s="1244"/>
      <c r="DE535" s="1244"/>
      <c r="DF535" s="1244"/>
      <c r="DG535" s="1244"/>
      <c r="DH535" s="1244"/>
      <c r="DI535" s="1244"/>
      <c r="DJ535" s="1244"/>
      <c r="DK535" s="1244"/>
      <c r="DL535" s="1244"/>
      <c r="DM535" s="1244"/>
      <c r="DN535" s="1244"/>
      <c r="DO535" s="1244"/>
      <c r="DP535" s="1244"/>
      <c r="DQ535" s="1244"/>
      <c r="DR535" s="1244"/>
      <c r="DS535" s="1244"/>
      <c r="DT535" s="1244"/>
      <c r="DU535" s="1244"/>
      <c r="DV535" s="1244"/>
      <c r="DW535" s="1244"/>
      <c r="DX535" s="1244"/>
      <c r="DY535" s="1244"/>
      <c r="DZ535" s="1244"/>
      <c r="EA535" s="1244"/>
      <c r="EB535" s="1244"/>
      <c r="EC535" s="1244"/>
      <c r="ED535" s="1244"/>
      <c r="EE535" s="1244"/>
      <c r="EF535" s="1244"/>
      <c r="EG535" s="1244"/>
      <c r="EH535" s="1244"/>
      <c r="EI535" s="1244"/>
      <c r="EJ535" s="1244"/>
      <c r="EK535" s="1244"/>
      <c r="EL535" s="1244"/>
      <c r="EM535" s="1244"/>
      <c r="EN535" s="1244"/>
      <c r="EO535" s="1244"/>
      <c r="EP535" s="1244"/>
      <c r="EQ535" s="1244"/>
      <c r="ER535" s="1244"/>
      <c r="ES535" s="1244"/>
      <c r="ET535" s="1244"/>
      <c r="EU535" s="1244"/>
      <c r="EV535" s="1244"/>
      <c r="EW535" s="1244"/>
      <c r="EX535" s="1244"/>
      <c r="EY535" s="1244"/>
      <c r="EZ535" s="1244"/>
      <c r="FA535" s="1244"/>
      <c r="FB535" s="1244"/>
      <c r="FC535" s="1244"/>
      <c r="FD535" s="1244"/>
      <c r="FE535" s="1244"/>
      <c r="FF535" s="1244"/>
      <c r="FG535" s="1244"/>
      <c r="FH535" s="1244"/>
      <c r="FI535" s="1244"/>
      <c r="FJ535" s="1244"/>
      <c r="FK535" s="1244"/>
      <c r="FL535" s="1244"/>
      <c r="FM535" s="1244"/>
      <c r="FN535" s="1244"/>
      <c r="FO535" s="1244"/>
      <c r="FP535" s="1244"/>
      <c r="FQ535" s="1246"/>
      <c r="FR535" s="1246"/>
      <c r="FS535" s="1244"/>
      <c r="FT535" s="1244"/>
      <c r="FU535" s="1244"/>
      <c r="FV535" s="1244"/>
      <c r="FW535" s="1244"/>
      <c r="FX535" s="1244"/>
      <c r="FY535" s="1244"/>
      <c r="FZ535" s="1244"/>
      <c r="GA535" s="1244"/>
      <c r="GB535" s="1244"/>
      <c r="GC535" s="1244"/>
      <c r="GD535" s="1237"/>
      <c r="GE535" s="1237"/>
      <c r="GF535" s="1239"/>
      <c r="GG535" s="1239"/>
      <c r="GH535" s="1247"/>
      <c r="GI535" s="1239"/>
      <c r="GJ535" s="1237"/>
      <c r="GK535" s="1237"/>
      <c r="GL535" s="1239"/>
      <c r="GM535" s="1239"/>
      <c r="GN535" s="1239"/>
      <c r="GO535" s="1239"/>
      <c r="GP535" s="1239"/>
      <c r="GQ535" s="1239"/>
      <c r="GR535" s="1239"/>
      <c r="GS535" s="1239"/>
      <c r="GT535" s="1239"/>
      <c r="GU535" s="1239"/>
      <c r="GV535" s="1239"/>
      <c r="GW535" s="1239"/>
      <c r="GX535" s="1239"/>
      <c r="GY535" s="1239"/>
      <c r="GZ535" s="1239"/>
      <c r="HA535" s="1239"/>
      <c r="HB535" s="1239"/>
      <c r="HC535" s="1239"/>
      <c r="HD535" s="1239"/>
      <c r="HE535" s="1239"/>
      <c r="HF535" s="1239"/>
      <c r="HG535" s="1239"/>
      <c r="HH535" s="1239"/>
      <c r="HI535" s="1239"/>
      <c r="HJ535" s="1239"/>
      <c r="HK535" s="1239"/>
      <c r="HL535" s="1239"/>
      <c r="HM535" s="1239"/>
      <c r="HN535" s="1239"/>
      <c r="HO535" s="1239"/>
      <c r="HP535" s="1239"/>
      <c r="HQ535" s="1239"/>
      <c r="HR535" s="1239"/>
      <c r="HS535" s="1239"/>
      <c r="HT535" s="1239"/>
      <c r="HU535" s="1239"/>
      <c r="HV535" s="1239"/>
      <c r="HW535" s="1239"/>
      <c r="HX535" s="1239"/>
      <c r="HY535" s="1239"/>
      <c r="HZ535" s="1239"/>
      <c r="IA535" s="1239"/>
      <c r="IB535" s="1239"/>
      <c r="IC535" s="1239"/>
      <c r="ID535" s="1237"/>
      <c r="IE535" s="1237"/>
      <c r="IF535" s="1239"/>
      <c r="IG535" s="1239"/>
      <c r="IH535" s="1239"/>
      <c r="II535" s="1239"/>
      <c r="IJ535" s="1239"/>
      <c r="IK535" s="1239"/>
      <c r="IL535" s="1239"/>
      <c r="IM535" s="1239"/>
      <c r="IN535" s="1239"/>
      <c r="IO535" s="1239"/>
      <c r="IP535" s="1239"/>
      <c r="IQ535" s="1239"/>
      <c r="IR535" s="1239"/>
      <c r="IS535" s="1239"/>
      <c r="IT535" s="1239"/>
      <c r="IU535" s="1239"/>
      <c r="IV535" s="1239"/>
      <c r="IW535" s="1239"/>
      <c r="IX535" s="1239"/>
      <c r="IY535" s="1239"/>
      <c r="IZ535" s="1239"/>
      <c r="JA535" s="1239"/>
      <c r="JB535" s="1239"/>
      <c r="JC535" s="1239"/>
      <c r="JD535" s="1239"/>
      <c r="JE535" s="1239"/>
      <c r="JF535" s="1239"/>
      <c r="JG535" s="1239"/>
      <c r="JH535" s="1239"/>
      <c r="JI535" s="1239"/>
      <c r="JJ535" s="1239"/>
      <c r="JK535" s="1248"/>
    </row>
    <row r="536" spans="1:271" ht="18.95" hidden="1" customHeight="1">
      <c r="A536" s="1113"/>
      <c r="B536" s="1114"/>
      <c r="C536" s="1115"/>
      <c r="D536" s="1115"/>
      <c r="E536" s="1116"/>
      <c r="F536" s="1116"/>
      <c r="G536" s="1116"/>
      <c r="H536" s="1115"/>
      <c r="I536" s="1115"/>
      <c r="J536" s="1240"/>
      <c r="K536" s="1241"/>
      <c r="L536" s="1241"/>
      <c r="M536" s="1241"/>
      <c r="N536" s="1242"/>
      <c r="O536" s="1243"/>
      <c r="P536" s="1241"/>
      <c r="Q536" s="1241"/>
      <c r="R536" s="1244"/>
      <c r="S536" s="1244"/>
      <c r="T536" s="1241"/>
      <c r="U536" s="1244"/>
      <c r="V536" s="1241"/>
      <c r="W536" s="1245"/>
      <c r="X536" s="1244"/>
      <c r="Y536" s="1244"/>
      <c r="Z536" s="1244"/>
      <c r="AA536" s="1244"/>
      <c r="AB536" s="1244"/>
      <c r="AC536" s="1244"/>
      <c r="AD536" s="1244"/>
      <c r="AE536" s="1244"/>
      <c r="AF536" s="1244"/>
      <c r="AG536" s="1244"/>
      <c r="AH536" s="1244"/>
      <c r="AI536" s="1244"/>
      <c r="AJ536" s="1244"/>
      <c r="AK536" s="1244"/>
      <c r="AL536" s="1244"/>
      <c r="AM536" s="1244"/>
      <c r="AN536" s="1244"/>
      <c r="AO536" s="1244"/>
      <c r="AP536" s="1244"/>
      <c r="AQ536" s="1244"/>
      <c r="AR536" s="1244"/>
      <c r="AS536" s="1244"/>
      <c r="AT536" s="1244"/>
      <c r="AU536" s="1244"/>
      <c r="AV536" s="1244"/>
      <c r="AW536" s="1244"/>
      <c r="AX536" s="1244"/>
      <c r="AY536" s="1244"/>
      <c r="AZ536" s="1244"/>
      <c r="BA536" s="1244"/>
      <c r="BB536" s="1244"/>
      <c r="BC536" s="1244"/>
      <c r="BD536" s="1244"/>
      <c r="BE536" s="1244"/>
      <c r="BF536" s="1244"/>
      <c r="BG536" s="1244"/>
      <c r="BH536" s="1244"/>
      <c r="BI536" s="1244"/>
      <c r="BJ536" s="1244"/>
      <c r="BK536" s="1244"/>
      <c r="BL536" s="1244"/>
      <c r="BM536" s="1244"/>
      <c r="BN536" s="1244"/>
      <c r="BO536" s="1244"/>
      <c r="BP536" s="1244"/>
      <c r="BQ536" s="1244"/>
      <c r="BR536" s="1244"/>
      <c r="BS536" s="1244"/>
      <c r="BT536" s="1244"/>
      <c r="BU536" s="1244"/>
      <c r="BV536" s="1244"/>
      <c r="BW536" s="1244"/>
      <c r="BX536" s="1244"/>
      <c r="BY536" s="1244"/>
      <c r="BZ536" s="1244"/>
      <c r="CA536" s="1244"/>
      <c r="CB536" s="1244"/>
      <c r="CC536" s="1244"/>
      <c r="CD536" s="1244"/>
      <c r="CE536" s="1244"/>
      <c r="CF536" s="1244"/>
      <c r="CG536" s="1244"/>
      <c r="CH536" s="1244"/>
      <c r="CI536" s="1244"/>
      <c r="CJ536" s="1244"/>
      <c r="CK536" s="1244"/>
      <c r="CL536" s="1244"/>
      <c r="CM536" s="1244"/>
      <c r="CN536" s="1244"/>
      <c r="CO536" s="1244"/>
      <c r="CP536" s="1244"/>
      <c r="CQ536" s="1244"/>
      <c r="CR536" s="1244"/>
      <c r="CS536" s="1244"/>
      <c r="CT536" s="1244"/>
      <c r="CU536" s="1244"/>
      <c r="CV536" s="1244"/>
      <c r="CW536" s="1244"/>
      <c r="CX536" s="1244"/>
      <c r="CY536" s="1244"/>
      <c r="CZ536" s="1244"/>
      <c r="DA536" s="1244"/>
      <c r="DB536" s="1244"/>
      <c r="DC536" s="1244"/>
      <c r="DD536" s="1244"/>
      <c r="DE536" s="1244"/>
      <c r="DF536" s="1244"/>
      <c r="DG536" s="1244"/>
      <c r="DH536" s="1244"/>
      <c r="DI536" s="1244"/>
      <c r="DJ536" s="1244"/>
      <c r="DK536" s="1244"/>
      <c r="DL536" s="1244"/>
      <c r="DM536" s="1244"/>
      <c r="DN536" s="1244"/>
      <c r="DO536" s="1244"/>
      <c r="DP536" s="1244"/>
      <c r="DQ536" s="1244"/>
      <c r="DR536" s="1244"/>
      <c r="DS536" s="1244"/>
      <c r="DT536" s="1244"/>
      <c r="DU536" s="1244"/>
      <c r="DV536" s="1244"/>
      <c r="DW536" s="1244"/>
      <c r="DX536" s="1244"/>
      <c r="DY536" s="1244"/>
      <c r="DZ536" s="1244"/>
      <c r="EA536" s="1244"/>
      <c r="EB536" s="1244"/>
      <c r="EC536" s="1244"/>
      <c r="ED536" s="1244"/>
      <c r="EE536" s="1244"/>
      <c r="EF536" s="1244"/>
      <c r="EG536" s="1244"/>
      <c r="EH536" s="1244"/>
      <c r="EI536" s="1244"/>
      <c r="EJ536" s="1244"/>
      <c r="EK536" s="1244"/>
      <c r="EL536" s="1244"/>
      <c r="EM536" s="1244"/>
      <c r="EN536" s="1244"/>
      <c r="EO536" s="1244"/>
      <c r="EP536" s="1244"/>
      <c r="EQ536" s="1244"/>
      <c r="ER536" s="1244"/>
      <c r="ES536" s="1244"/>
      <c r="ET536" s="1244"/>
      <c r="EU536" s="1244"/>
      <c r="EV536" s="1244"/>
      <c r="EW536" s="1244"/>
      <c r="EX536" s="1244"/>
      <c r="EY536" s="1244"/>
      <c r="EZ536" s="1244"/>
      <c r="FA536" s="1244"/>
      <c r="FB536" s="1244"/>
      <c r="FC536" s="1244"/>
      <c r="FD536" s="1244"/>
      <c r="FE536" s="1244"/>
      <c r="FF536" s="1244"/>
      <c r="FG536" s="1244"/>
      <c r="FH536" s="1244"/>
      <c r="FI536" s="1244"/>
      <c r="FJ536" s="1244"/>
      <c r="FK536" s="1244"/>
      <c r="FL536" s="1244"/>
      <c r="FM536" s="1244"/>
      <c r="FN536" s="1244"/>
      <c r="FO536" s="1244"/>
      <c r="FP536" s="1244"/>
      <c r="FQ536" s="1246"/>
      <c r="FR536" s="1246"/>
      <c r="FS536" s="1244"/>
      <c r="FT536" s="1244"/>
      <c r="FU536" s="1244"/>
      <c r="FV536" s="1244"/>
      <c r="FW536" s="1244"/>
      <c r="FX536" s="1244"/>
      <c r="FY536" s="1244"/>
      <c r="FZ536" s="1244"/>
      <c r="GA536" s="1244"/>
      <c r="GB536" s="1244"/>
      <c r="GC536" s="1244"/>
      <c r="GD536" s="1237"/>
      <c r="GE536" s="1237"/>
      <c r="GF536" s="1239"/>
      <c r="GG536" s="1239"/>
      <c r="GH536" s="1247"/>
      <c r="GI536" s="1239"/>
      <c r="GJ536" s="1237"/>
      <c r="GK536" s="1237"/>
      <c r="GL536" s="1239"/>
      <c r="GM536" s="1239"/>
      <c r="GN536" s="1239"/>
      <c r="GO536" s="1239"/>
      <c r="GP536" s="1239"/>
      <c r="GQ536" s="1239"/>
      <c r="GR536" s="1239"/>
      <c r="GS536" s="1239"/>
      <c r="GT536" s="1239"/>
      <c r="GU536" s="1239"/>
      <c r="GV536" s="1239"/>
      <c r="GW536" s="1239"/>
      <c r="GX536" s="1239"/>
      <c r="GY536" s="1239"/>
      <c r="GZ536" s="1239"/>
      <c r="HA536" s="1239"/>
      <c r="HB536" s="1239"/>
      <c r="HC536" s="1239"/>
      <c r="HD536" s="1239"/>
      <c r="HE536" s="1239"/>
      <c r="HF536" s="1239"/>
      <c r="HG536" s="1239"/>
      <c r="HH536" s="1239"/>
      <c r="HI536" s="1239"/>
      <c r="HJ536" s="1239"/>
      <c r="HK536" s="1239"/>
      <c r="HL536" s="1239"/>
      <c r="HM536" s="1239"/>
      <c r="HN536" s="1239"/>
      <c r="HO536" s="1239"/>
      <c r="HP536" s="1239"/>
      <c r="HQ536" s="1239"/>
      <c r="HR536" s="1239"/>
      <c r="HS536" s="1239"/>
      <c r="HT536" s="1239"/>
      <c r="HU536" s="1239"/>
      <c r="HV536" s="1239"/>
      <c r="HW536" s="1239"/>
      <c r="HX536" s="1239"/>
      <c r="HY536" s="1239"/>
      <c r="HZ536" s="1239"/>
      <c r="IA536" s="1239"/>
      <c r="IB536" s="1239"/>
      <c r="IC536" s="1239"/>
      <c r="ID536" s="1237"/>
      <c r="IE536" s="1237"/>
      <c r="IF536" s="1239"/>
      <c r="IG536" s="1239"/>
      <c r="IH536" s="1239"/>
      <c r="II536" s="1239"/>
      <c r="IJ536" s="1239"/>
      <c r="IK536" s="1239"/>
      <c r="IL536" s="1239"/>
      <c r="IM536" s="1239"/>
      <c r="IN536" s="1239"/>
      <c r="IO536" s="1239"/>
      <c r="IP536" s="1239"/>
      <c r="IQ536" s="1239"/>
      <c r="IR536" s="1239"/>
      <c r="IS536" s="1239"/>
      <c r="IT536" s="1239"/>
      <c r="IU536" s="1239"/>
      <c r="IV536" s="1239"/>
      <c r="IW536" s="1239"/>
      <c r="IX536" s="1239"/>
      <c r="IY536" s="1239"/>
      <c r="IZ536" s="1239"/>
      <c r="JA536" s="1239"/>
      <c r="JB536" s="1239"/>
      <c r="JC536" s="1239"/>
      <c r="JD536" s="1239"/>
      <c r="JE536" s="1239"/>
      <c r="JF536" s="1239"/>
      <c r="JG536" s="1239"/>
      <c r="JH536" s="1239"/>
      <c r="JI536" s="1239"/>
      <c r="JJ536" s="1239"/>
      <c r="JK536" s="1248"/>
    </row>
    <row r="537" spans="1:271" ht="18.95" hidden="1" customHeight="1">
      <c r="A537" s="1113"/>
      <c r="B537" s="1114"/>
      <c r="C537" s="1115"/>
      <c r="D537" s="1115"/>
      <c r="E537" s="1116"/>
      <c r="F537" s="1116"/>
      <c r="G537" s="1116"/>
      <c r="H537" s="1115"/>
      <c r="I537" s="1115"/>
      <c r="J537" s="1240"/>
      <c r="K537" s="1241"/>
      <c r="L537" s="1241"/>
      <c r="M537" s="1241"/>
      <c r="N537" s="1242"/>
      <c r="O537" s="1243"/>
      <c r="P537" s="1241"/>
      <c r="Q537" s="1241"/>
      <c r="R537" s="1244"/>
      <c r="S537" s="1244"/>
      <c r="T537" s="1241"/>
      <c r="U537" s="1244"/>
      <c r="V537" s="1241"/>
      <c r="W537" s="1245"/>
      <c r="X537" s="1244"/>
      <c r="Y537" s="1244"/>
      <c r="Z537" s="1244"/>
      <c r="AA537" s="1244"/>
      <c r="AB537" s="1244"/>
      <c r="AC537" s="1244"/>
      <c r="AD537" s="1244"/>
      <c r="AE537" s="1244"/>
      <c r="AF537" s="1244"/>
      <c r="AG537" s="1244"/>
      <c r="AH537" s="1244"/>
      <c r="AI537" s="1244"/>
      <c r="AJ537" s="1244"/>
      <c r="AK537" s="1244"/>
      <c r="AL537" s="1244"/>
      <c r="AM537" s="1244"/>
      <c r="AN537" s="1244"/>
      <c r="AO537" s="1244"/>
      <c r="AP537" s="1244"/>
      <c r="AQ537" s="1244"/>
      <c r="AR537" s="1244"/>
      <c r="AS537" s="1244"/>
      <c r="AT537" s="1244"/>
      <c r="AU537" s="1244"/>
      <c r="AV537" s="1244"/>
      <c r="AW537" s="1244"/>
      <c r="AX537" s="1244"/>
      <c r="AY537" s="1244"/>
      <c r="AZ537" s="1244"/>
      <c r="BA537" s="1244"/>
      <c r="BB537" s="1244"/>
      <c r="BC537" s="1244"/>
      <c r="BD537" s="1244"/>
      <c r="BE537" s="1244"/>
      <c r="BF537" s="1244"/>
      <c r="BG537" s="1244"/>
      <c r="BH537" s="1244"/>
      <c r="BI537" s="1244"/>
      <c r="BJ537" s="1244"/>
      <c r="BK537" s="1244"/>
      <c r="BL537" s="1244"/>
      <c r="BM537" s="1244"/>
      <c r="BN537" s="1244"/>
      <c r="BO537" s="1244"/>
      <c r="BP537" s="1244"/>
      <c r="BQ537" s="1244"/>
      <c r="BR537" s="1244"/>
      <c r="BS537" s="1244"/>
      <c r="BT537" s="1244"/>
      <c r="BU537" s="1244"/>
      <c r="BV537" s="1244"/>
      <c r="BW537" s="1244"/>
      <c r="BX537" s="1244"/>
      <c r="BY537" s="1244"/>
      <c r="BZ537" s="1244"/>
      <c r="CA537" s="1244"/>
      <c r="CB537" s="1244"/>
      <c r="CC537" s="1244"/>
      <c r="CD537" s="1244"/>
      <c r="CE537" s="1244"/>
      <c r="CF537" s="1244"/>
      <c r="CG537" s="1244"/>
      <c r="CH537" s="1244"/>
      <c r="CI537" s="1244"/>
      <c r="CJ537" s="1244"/>
      <c r="CK537" s="1244"/>
      <c r="CL537" s="1244"/>
      <c r="CM537" s="1244"/>
      <c r="CN537" s="1244"/>
      <c r="CO537" s="1244"/>
      <c r="CP537" s="1244"/>
      <c r="CQ537" s="1244"/>
      <c r="CR537" s="1244"/>
      <c r="CS537" s="1244"/>
      <c r="CT537" s="1244"/>
      <c r="CU537" s="1244"/>
      <c r="CV537" s="1244"/>
      <c r="CW537" s="1244"/>
      <c r="CX537" s="1244"/>
      <c r="CY537" s="1244"/>
      <c r="CZ537" s="1244"/>
      <c r="DA537" s="1244"/>
      <c r="DB537" s="1244"/>
      <c r="DC537" s="1244"/>
      <c r="DD537" s="1244"/>
      <c r="DE537" s="1244"/>
      <c r="DF537" s="1244"/>
      <c r="DG537" s="1244"/>
      <c r="DH537" s="1244"/>
      <c r="DI537" s="1244"/>
      <c r="DJ537" s="1244"/>
      <c r="DK537" s="1244"/>
      <c r="DL537" s="1244"/>
      <c r="DM537" s="1244"/>
      <c r="DN537" s="1244"/>
      <c r="DO537" s="1244"/>
      <c r="DP537" s="1244"/>
      <c r="DQ537" s="1244"/>
      <c r="DR537" s="1244"/>
      <c r="DS537" s="1244"/>
      <c r="DT537" s="1244"/>
      <c r="DU537" s="1244"/>
      <c r="DV537" s="1244"/>
      <c r="DW537" s="1244"/>
      <c r="DX537" s="1244"/>
      <c r="DY537" s="1244"/>
      <c r="DZ537" s="1244"/>
      <c r="EA537" s="1244"/>
      <c r="EB537" s="1244"/>
      <c r="EC537" s="1244"/>
      <c r="ED537" s="1244"/>
      <c r="EE537" s="1244"/>
      <c r="EF537" s="1244"/>
      <c r="EG537" s="1244"/>
      <c r="EH537" s="1244"/>
      <c r="EI537" s="1244"/>
      <c r="EJ537" s="1244"/>
      <c r="EK537" s="1244"/>
      <c r="EL537" s="1244"/>
      <c r="EM537" s="1244"/>
      <c r="EN537" s="1244"/>
      <c r="EO537" s="1244"/>
      <c r="EP537" s="1244"/>
      <c r="EQ537" s="1244"/>
      <c r="ER537" s="1244"/>
      <c r="ES537" s="1244"/>
      <c r="ET537" s="1244"/>
      <c r="EU537" s="1244"/>
      <c r="EV537" s="1244"/>
      <c r="EW537" s="1244"/>
      <c r="EX537" s="1244"/>
      <c r="EY537" s="1244"/>
      <c r="EZ537" s="1244"/>
      <c r="FA537" s="1244"/>
      <c r="FB537" s="1244"/>
      <c r="FC537" s="1244"/>
      <c r="FD537" s="1244"/>
      <c r="FE537" s="1244"/>
      <c r="FF537" s="1244"/>
      <c r="FG537" s="1244"/>
      <c r="FH537" s="1244"/>
      <c r="FI537" s="1244"/>
      <c r="FJ537" s="1244"/>
      <c r="FK537" s="1244"/>
      <c r="FL537" s="1244"/>
      <c r="FM537" s="1244"/>
      <c r="FN537" s="1244"/>
      <c r="FO537" s="1244"/>
      <c r="FP537" s="1244"/>
      <c r="FQ537" s="1246"/>
      <c r="FR537" s="1246"/>
      <c r="FS537" s="1244"/>
      <c r="FT537" s="1244"/>
      <c r="FU537" s="1244"/>
      <c r="FV537" s="1244"/>
      <c r="FW537" s="1244"/>
      <c r="FX537" s="1244"/>
      <c r="FY537" s="1244"/>
      <c r="FZ537" s="1244"/>
      <c r="GA537" s="1244"/>
      <c r="GB537" s="1244"/>
      <c r="GC537" s="1244"/>
      <c r="GD537" s="1237"/>
      <c r="GE537" s="1237"/>
      <c r="GF537" s="1239"/>
      <c r="GG537" s="1239"/>
      <c r="GH537" s="1247"/>
      <c r="GI537" s="1239"/>
      <c r="GJ537" s="1237"/>
      <c r="GK537" s="1237"/>
      <c r="GL537" s="1239"/>
      <c r="GM537" s="1239"/>
      <c r="GN537" s="1239"/>
      <c r="GO537" s="1239"/>
      <c r="GP537" s="1239"/>
      <c r="GQ537" s="1239"/>
      <c r="GR537" s="1239"/>
      <c r="GS537" s="1239"/>
      <c r="GT537" s="1239"/>
      <c r="GU537" s="1239"/>
      <c r="GV537" s="1239"/>
      <c r="GW537" s="1239"/>
      <c r="GX537" s="1239"/>
      <c r="GY537" s="1239"/>
      <c r="GZ537" s="1239"/>
      <c r="HA537" s="1239"/>
      <c r="HB537" s="1239"/>
      <c r="HC537" s="1239"/>
      <c r="HD537" s="1239"/>
      <c r="HE537" s="1239"/>
      <c r="HF537" s="1239"/>
      <c r="HG537" s="1239"/>
      <c r="HH537" s="1239"/>
      <c r="HI537" s="1239"/>
      <c r="HJ537" s="1239"/>
      <c r="HK537" s="1239"/>
      <c r="HL537" s="1239"/>
      <c r="HM537" s="1239"/>
      <c r="HN537" s="1239"/>
      <c r="HO537" s="1239"/>
      <c r="HP537" s="1239"/>
      <c r="HQ537" s="1239"/>
      <c r="HR537" s="1239"/>
      <c r="HS537" s="1239"/>
      <c r="HT537" s="1239"/>
      <c r="HU537" s="1239"/>
      <c r="HV537" s="1239"/>
      <c r="HW537" s="1239"/>
      <c r="HX537" s="1239"/>
      <c r="HY537" s="1239"/>
      <c r="HZ537" s="1239"/>
      <c r="IA537" s="1239"/>
      <c r="IB537" s="1239"/>
      <c r="IC537" s="1239"/>
      <c r="ID537" s="1237"/>
      <c r="IE537" s="1237"/>
      <c r="IF537" s="1239"/>
      <c r="IG537" s="1239"/>
      <c r="IH537" s="1239"/>
      <c r="II537" s="1239"/>
      <c r="IJ537" s="1239"/>
      <c r="IK537" s="1239"/>
      <c r="IL537" s="1239"/>
      <c r="IM537" s="1239"/>
      <c r="IN537" s="1239"/>
      <c r="IO537" s="1239"/>
      <c r="IP537" s="1239"/>
      <c r="IQ537" s="1239"/>
      <c r="IR537" s="1239"/>
      <c r="IS537" s="1239"/>
      <c r="IT537" s="1239"/>
      <c r="IU537" s="1239"/>
      <c r="IV537" s="1239"/>
      <c r="IW537" s="1239"/>
      <c r="IX537" s="1239"/>
      <c r="IY537" s="1239"/>
      <c r="IZ537" s="1239"/>
      <c r="JA537" s="1239"/>
      <c r="JB537" s="1239"/>
      <c r="JC537" s="1239"/>
      <c r="JD537" s="1239"/>
      <c r="JE537" s="1239"/>
      <c r="JF537" s="1239"/>
      <c r="JG537" s="1239"/>
      <c r="JH537" s="1239"/>
      <c r="JI537" s="1239"/>
      <c r="JJ537" s="1239"/>
      <c r="JK537" s="1248"/>
    </row>
    <row r="538" spans="1:271" ht="18.95" hidden="1" customHeight="1">
      <c r="A538" s="1113"/>
      <c r="B538" s="1114"/>
      <c r="C538" s="1115"/>
      <c r="D538" s="1115"/>
      <c r="E538" s="1116"/>
      <c r="F538" s="1116"/>
      <c r="G538" s="1116"/>
      <c r="H538" s="1115"/>
      <c r="I538" s="1115"/>
      <c r="J538" s="1240"/>
      <c r="K538" s="1241"/>
      <c r="L538" s="1241"/>
      <c r="M538" s="1241"/>
      <c r="N538" s="1242"/>
      <c r="O538" s="1243"/>
      <c r="P538" s="1241"/>
      <c r="Q538" s="1241"/>
      <c r="R538" s="1244"/>
      <c r="S538" s="1244"/>
      <c r="T538" s="1241"/>
      <c r="U538" s="1244"/>
      <c r="V538" s="1241"/>
      <c r="W538" s="1245"/>
      <c r="X538" s="1244"/>
      <c r="Y538" s="1244"/>
      <c r="Z538" s="1244"/>
      <c r="AA538" s="1244"/>
      <c r="AB538" s="1244"/>
      <c r="AC538" s="1244"/>
      <c r="AD538" s="1244"/>
      <c r="AE538" s="1244"/>
      <c r="AF538" s="1244"/>
      <c r="AG538" s="1244"/>
      <c r="AH538" s="1244"/>
      <c r="AI538" s="1244"/>
      <c r="AJ538" s="1244"/>
      <c r="AK538" s="1244"/>
      <c r="AL538" s="1244"/>
      <c r="AM538" s="1244"/>
      <c r="AN538" s="1244"/>
      <c r="AO538" s="1244"/>
      <c r="AP538" s="1244"/>
      <c r="AQ538" s="1244"/>
      <c r="AR538" s="1244"/>
      <c r="AS538" s="1244"/>
      <c r="AT538" s="1244"/>
      <c r="AU538" s="1244"/>
      <c r="AV538" s="1244"/>
      <c r="AW538" s="1244"/>
      <c r="AX538" s="1244"/>
      <c r="AY538" s="1244"/>
      <c r="AZ538" s="1244"/>
      <c r="BA538" s="1244"/>
      <c r="BB538" s="1244"/>
      <c r="BC538" s="1244"/>
      <c r="BD538" s="1244"/>
      <c r="BE538" s="1244"/>
      <c r="BF538" s="1244"/>
      <c r="BG538" s="1244"/>
      <c r="BH538" s="1244"/>
      <c r="BI538" s="1244"/>
      <c r="BJ538" s="1244"/>
      <c r="BK538" s="1244"/>
      <c r="BL538" s="1244"/>
      <c r="BM538" s="1244"/>
      <c r="BN538" s="1244"/>
      <c r="BO538" s="1244"/>
      <c r="BP538" s="1244"/>
      <c r="BQ538" s="1244"/>
      <c r="BR538" s="1244"/>
      <c r="BS538" s="1244"/>
      <c r="BT538" s="1244"/>
      <c r="BU538" s="1244"/>
      <c r="BV538" s="1244"/>
      <c r="BW538" s="1244"/>
      <c r="BX538" s="1244"/>
      <c r="BY538" s="1244"/>
      <c r="BZ538" s="1244"/>
      <c r="CA538" s="1244"/>
      <c r="CB538" s="1244"/>
      <c r="CC538" s="1244"/>
      <c r="CD538" s="1244"/>
      <c r="CE538" s="1244"/>
      <c r="CF538" s="1244"/>
      <c r="CG538" s="1244"/>
      <c r="CH538" s="1244"/>
      <c r="CI538" s="1244"/>
      <c r="CJ538" s="1244"/>
      <c r="CK538" s="1244"/>
      <c r="CL538" s="1244"/>
      <c r="CM538" s="1244"/>
      <c r="CN538" s="1244"/>
      <c r="CO538" s="1244"/>
      <c r="CP538" s="1244"/>
      <c r="CQ538" s="1244"/>
      <c r="CR538" s="1244"/>
      <c r="CS538" s="1244"/>
      <c r="CT538" s="1244"/>
      <c r="CU538" s="1244"/>
      <c r="CV538" s="1244"/>
      <c r="CW538" s="1244"/>
      <c r="CX538" s="1244"/>
      <c r="CY538" s="1244"/>
      <c r="CZ538" s="1244"/>
      <c r="DA538" s="1244"/>
      <c r="DB538" s="1244"/>
      <c r="DC538" s="1244"/>
      <c r="DD538" s="1244"/>
      <c r="DE538" s="1244"/>
      <c r="DF538" s="1244"/>
      <c r="DG538" s="1244"/>
      <c r="DH538" s="1244"/>
      <c r="DI538" s="1244"/>
      <c r="DJ538" s="1244"/>
      <c r="DK538" s="1244"/>
      <c r="DL538" s="1244"/>
      <c r="DM538" s="1244"/>
      <c r="DN538" s="1244"/>
      <c r="DO538" s="1244"/>
      <c r="DP538" s="1244"/>
      <c r="DQ538" s="1244"/>
      <c r="DR538" s="1244"/>
      <c r="DS538" s="1244"/>
      <c r="DT538" s="1244"/>
      <c r="DU538" s="1244"/>
      <c r="DV538" s="1244"/>
      <c r="DW538" s="1244"/>
      <c r="DX538" s="1244"/>
      <c r="DY538" s="1244"/>
      <c r="DZ538" s="1244"/>
      <c r="EA538" s="1244"/>
      <c r="EB538" s="1244"/>
      <c r="EC538" s="1244"/>
      <c r="ED538" s="1244"/>
      <c r="EE538" s="1244"/>
      <c r="EF538" s="1244"/>
      <c r="EG538" s="1244"/>
      <c r="EH538" s="1244"/>
      <c r="EI538" s="1244"/>
      <c r="EJ538" s="1244"/>
      <c r="EK538" s="1244"/>
      <c r="EL538" s="1244"/>
      <c r="EM538" s="1244"/>
      <c r="EN538" s="1244"/>
      <c r="EO538" s="1244"/>
      <c r="EP538" s="1244"/>
      <c r="EQ538" s="1244"/>
      <c r="ER538" s="1244"/>
      <c r="ES538" s="1244"/>
      <c r="ET538" s="1244"/>
      <c r="EU538" s="1244"/>
      <c r="EV538" s="1244"/>
      <c r="EW538" s="1244"/>
      <c r="EX538" s="1244"/>
      <c r="EY538" s="1244"/>
      <c r="EZ538" s="1244"/>
      <c r="FA538" s="1244"/>
      <c r="FB538" s="1244"/>
      <c r="FC538" s="1244"/>
      <c r="FD538" s="1244"/>
      <c r="FE538" s="1244"/>
      <c r="FF538" s="1244"/>
      <c r="FG538" s="1244"/>
      <c r="FH538" s="1244"/>
      <c r="FI538" s="1244"/>
      <c r="FJ538" s="1244"/>
      <c r="FK538" s="1244"/>
      <c r="FL538" s="1244"/>
      <c r="FM538" s="1244"/>
      <c r="FN538" s="1244"/>
      <c r="FO538" s="1244"/>
      <c r="FP538" s="1244"/>
      <c r="FQ538" s="1246"/>
      <c r="FR538" s="1246"/>
      <c r="FS538" s="1244"/>
      <c r="FT538" s="1244"/>
      <c r="FU538" s="1244"/>
      <c r="FV538" s="1244"/>
      <c r="FW538" s="1244"/>
      <c r="FX538" s="1244"/>
      <c r="FY538" s="1244"/>
      <c r="FZ538" s="1244"/>
      <c r="GA538" s="1244"/>
      <c r="GB538" s="1244"/>
      <c r="GC538" s="1244"/>
      <c r="GD538" s="1237"/>
      <c r="GE538" s="1237"/>
      <c r="GF538" s="1239"/>
      <c r="GG538" s="1239"/>
      <c r="GH538" s="1247"/>
      <c r="GI538" s="1239"/>
      <c r="GJ538" s="1237"/>
      <c r="GK538" s="1237"/>
      <c r="GL538" s="1239"/>
      <c r="GM538" s="1239"/>
      <c r="GN538" s="1239"/>
      <c r="GO538" s="1239"/>
      <c r="GP538" s="1239"/>
      <c r="GQ538" s="1239"/>
      <c r="GR538" s="1239"/>
      <c r="GS538" s="1239"/>
      <c r="GT538" s="1239"/>
      <c r="GU538" s="1239"/>
      <c r="GV538" s="1239"/>
      <c r="GW538" s="1239"/>
      <c r="GX538" s="1239"/>
      <c r="GY538" s="1239"/>
      <c r="GZ538" s="1239"/>
      <c r="HA538" s="1239"/>
      <c r="HB538" s="1239"/>
      <c r="HC538" s="1239"/>
      <c r="HD538" s="1239"/>
      <c r="HE538" s="1239"/>
      <c r="HF538" s="1239"/>
      <c r="HG538" s="1239"/>
      <c r="HH538" s="1239"/>
      <c r="HI538" s="1239"/>
      <c r="HJ538" s="1239"/>
      <c r="HK538" s="1239"/>
      <c r="HL538" s="1239"/>
      <c r="HM538" s="1239"/>
      <c r="HN538" s="1239"/>
      <c r="HO538" s="1239"/>
      <c r="HP538" s="1239"/>
      <c r="HQ538" s="1239"/>
      <c r="HR538" s="1239"/>
      <c r="HS538" s="1239"/>
      <c r="HT538" s="1239"/>
      <c r="HU538" s="1239"/>
      <c r="HV538" s="1239"/>
      <c r="HW538" s="1239"/>
      <c r="HX538" s="1239"/>
      <c r="HY538" s="1239"/>
      <c r="HZ538" s="1239"/>
      <c r="IA538" s="1239"/>
      <c r="IB538" s="1239"/>
      <c r="IC538" s="1239"/>
      <c r="ID538" s="1237"/>
      <c r="IE538" s="1237"/>
      <c r="IF538" s="1239"/>
      <c r="IG538" s="1239"/>
      <c r="IH538" s="1239"/>
      <c r="II538" s="1239"/>
      <c r="IJ538" s="1239"/>
      <c r="IK538" s="1239"/>
      <c r="IL538" s="1239"/>
      <c r="IM538" s="1239"/>
      <c r="IN538" s="1239"/>
      <c r="IO538" s="1239"/>
      <c r="IP538" s="1239"/>
      <c r="IQ538" s="1239"/>
      <c r="IR538" s="1239"/>
      <c r="IS538" s="1239"/>
      <c r="IT538" s="1239"/>
      <c r="IU538" s="1239"/>
      <c r="IV538" s="1239"/>
      <c r="IW538" s="1239"/>
      <c r="IX538" s="1239"/>
      <c r="IY538" s="1239"/>
      <c r="IZ538" s="1239"/>
      <c r="JA538" s="1239"/>
      <c r="JB538" s="1239"/>
      <c r="JC538" s="1239"/>
      <c r="JD538" s="1239"/>
      <c r="JE538" s="1239"/>
      <c r="JF538" s="1239"/>
      <c r="JG538" s="1239"/>
      <c r="JH538" s="1239"/>
      <c r="JI538" s="1239"/>
      <c r="JJ538" s="1239"/>
      <c r="JK538" s="1248"/>
    </row>
    <row r="539" spans="1:271" ht="18.95" hidden="1" customHeight="1">
      <c r="A539" s="1113"/>
      <c r="B539" s="1114"/>
      <c r="C539" s="1115"/>
      <c r="D539" s="1115"/>
      <c r="E539" s="1116"/>
      <c r="F539" s="1116"/>
      <c r="G539" s="1116"/>
      <c r="H539" s="1115"/>
      <c r="I539" s="1115"/>
      <c r="J539" s="1240"/>
      <c r="K539" s="1241"/>
      <c r="L539" s="1241"/>
      <c r="M539" s="1241"/>
      <c r="N539" s="1242"/>
      <c r="O539" s="1243"/>
      <c r="P539" s="1241"/>
      <c r="Q539" s="1241"/>
      <c r="R539" s="1241"/>
      <c r="S539" s="1241"/>
      <c r="T539" s="1241"/>
      <c r="U539" s="1241"/>
      <c r="V539" s="1241"/>
      <c r="W539" s="1249"/>
      <c r="X539" s="1241"/>
      <c r="Y539" s="1250"/>
      <c r="Z539" s="1250"/>
      <c r="AA539" s="1244"/>
      <c r="AB539" s="1244"/>
      <c r="AC539" s="1244"/>
      <c r="AD539" s="1244"/>
      <c r="AE539" s="1244"/>
      <c r="AF539" s="1244"/>
      <c r="AG539" s="1244"/>
      <c r="AH539" s="1244"/>
      <c r="AI539" s="1244"/>
      <c r="AJ539" s="1244"/>
      <c r="AK539" s="1244"/>
      <c r="AL539" s="1244"/>
      <c r="AM539" s="1244"/>
      <c r="AN539" s="1244"/>
      <c r="AO539" s="1244"/>
      <c r="AP539" s="1244"/>
      <c r="AQ539" s="1244"/>
      <c r="AR539" s="1244"/>
      <c r="AS539" s="1244"/>
      <c r="AT539" s="1244"/>
      <c r="AU539" s="1244"/>
      <c r="AV539" s="1244"/>
      <c r="AW539" s="1244"/>
      <c r="AX539" s="1244"/>
      <c r="AY539" s="1244"/>
      <c r="AZ539" s="1244"/>
      <c r="BA539" s="1244"/>
      <c r="BB539" s="1244"/>
      <c r="BC539" s="1244"/>
      <c r="BD539" s="1244"/>
      <c r="BE539" s="1244"/>
      <c r="BF539" s="1244"/>
      <c r="BG539" s="1244"/>
      <c r="BH539" s="1244"/>
      <c r="BI539" s="1244"/>
      <c r="BJ539" s="1244"/>
      <c r="BK539" s="1244"/>
      <c r="BL539" s="1244"/>
      <c r="BM539" s="1244"/>
      <c r="BN539" s="1244"/>
      <c r="BO539" s="1244"/>
      <c r="BP539" s="1244"/>
      <c r="BQ539" s="1244"/>
      <c r="BR539" s="1244"/>
      <c r="BS539" s="1244"/>
      <c r="BT539" s="1244"/>
      <c r="BU539" s="1244"/>
      <c r="BV539" s="1244"/>
      <c r="BW539" s="1244"/>
      <c r="BX539" s="1244"/>
      <c r="BY539" s="1244"/>
      <c r="BZ539" s="1244"/>
      <c r="CA539" s="1244"/>
      <c r="CB539" s="1244"/>
      <c r="CC539" s="1244"/>
      <c r="CD539" s="1244"/>
      <c r="CE539" s="1244"/>
      <c r="CF539" s="1244"/>
      <c r="CG539" s="1244"/>
      <c r="CH539" s="1244"/>
      <c r="CI539" s="1244"/>
      <c r="CJ539" s="1244"/>
      <c r="CK539" s="1244"/>
      <c r="CL539" s="1244"/>
      <c r="CM539" s="1244"/>
      <c r="CN539" s="1244"/>
      <c r="CO539" s="1244"/>
      <c r="CP539" s="1244"/>
      <c r="CQ539" s="1244"/>
      <c r="CR539" s="1244"/>
      <c r="CS539" s="1244"/>
      <c r="CT539" s="1244"/>
      <c r="CU539" s="1244"/>
      <c r="CV539" s="1244"/>
      <c r="CW539" s="1244"/>
      <c r="CX539" s="1244"/>
      <c r="CY539" s="1244"/>
      <c r="CZ539" s="1244"/>
      <c r="DA539" s="1244"/>
      <c r="DB539" s="1244"/>
      <c r="DC539" s="1244"/>
      <c r="DD539" s="1244"/>
      <c r="DE539" s="1244"/>
      <c r="DF539" s="1244"/>
      <c r="DG539" s="1244"/>
      <c r="DH539" s="1244"/>
      <c r="DI539" s="1244"/>
      <c r="DJ539" s="1244"/>
      <c r="DK539" s="1244"/>
      <c r="DL539" s="1244"/>
      <c r="DM539" s="1244"/>
      <c r="DN539" s="1244"/>
      <c r="DO539" s="1244"/>
      <c r="DP539" s="1244"/>
      <c r="DQ539" s="1244"/>
      <c r="DR539" s="1244"/>
      <c r="DS539" s="1244"/>
      <c r="DT539" s="1244"/>
      <c r="DU539" s="1244"/>
      <c r="DV539" s="1244"/>
      <c r="DW539" s="1244"/>
      <c r="DX539" s="1244"/>
      <c r="DY539" s="1244"/>
      <c r="DZ539" s="1244"/>
      <c r="EA539" s="1244"/>
      <c r="EB539" s="1244"/>
      <c r="EC539" s="1244"/>
      <c r="ED539" s="1244"/>
      <c r="EE539" s="1244"/>
      <c r="EF539" s="1244"/>
      <c r="EG539" s="1244"/>
      <c r="EH539" s="1244"/>
      <c r="EI539" s="1244"/>
      <c r="EJ539" s="1244"/>
      <c r="EK539" s="1244"/>
      <c r="EL539" s="1244"/>
      <c r="EM539" s="1244"/>
      <c r="EN539" s="1244"/>
      <c r="EO539" s="1244"/>
      <c r="EP539" s="1244"/>
      <c r="EQ539" s="1244"/>
      <c r="ER539" s="1244"/>
      <c r="ES539" s="1244"/>
      <c r="ET539" s="1244"/>
      <c r="EU539" s="1244"/>
      <c r="EV539" s="1244"/>
      <c r="EW539" s="1244"/>
      <c r="EX539" s="1244"/>
      <c r="EY539" s="1244"/>
      <c r="EZ539" s="1244"/>
      <c r="FA539" s="1244"/>
      <c r="FB539" s="1244"/>
      <c r="FC539" s="1244"/>
      <c r="FD539" s="1244"/>
      <c r="FE539" s="1244"/>
      <c r="FF539" s="1251"/>
      <c r="FG539" s="1244"/>
      <c r="FH539" s="1244"/>
      <c r="FI539" s="1244"/>
      <c r="FJ539" s="1244"/>
      <c r="FK539" s="1244"/>
      <c r="FL539" s="1244"/>
      <c r="FM539" s="1244"/>
      <c r="FN539" s="1244"/>
      <c r="FO539" s="1244"/>
      <c r="FP539" s="1244"/>
      <c r="FQ539" s="1246"/>
      <c r="FR539" s="1246"/>
      <c r="FS539" s="1244"/>
      <c r="FT539" s="1244"/>
      <c r="FU539" s="1244"/>
      <c r="FV539" s="1244"/>
      <c r="FW539" s="1244"/>
      <c r="FX539" s="1244"/>
      <c r="FY539" s="1244"/>
      <c r="FZ539" s="1244"/>
      <c r="GA539" s="1244"/>
      <c r="GB539" s="1244"/>
      <c r="GC539" s="1244"/>
      <c r="GD539" s="1237"/>
      <c r="GE539" s="1237"/>
      <c r="GF539" s="1239"/>
      <c r="GG539" s="1239"/>
      <c r="GH539" s="1247"/>
      <c r="GI539" s="1239"/>
      <c r="GJ539" s="1237"/>
      <c r="GK539" s="1237"/>
      <c r="GL539" s="1239"/>
      <c r="GM539" s="1239"/>
      <c r="GN539" s="1239"/>
      <c r="GO539" s="1239"/>
      <c r="GP539" s="1239"/>
      <c r="GQ539" s="1239"/>
      <c r="GR539" s="1239"/>
      <c r="GS539" s="1239"/>
      <c r="GT539" s="1239"/>
      <c r="GU539" s="1239"/>
      <c r="GV539" s="1239"/>
      <c r="GW539" s="1239"/>
      <c r="GX539" s="1239"/>
      <c r="GY539" s="1239"/>
      <c r="GZ539" s="1239"/>
      <c r="HA539" s="1239"/>
      <c r="HB539" s="1239"/>
      <c r="HC539" s="1239"/>
      <c r="HD539" s="1239"/>
      <c r="HE539" s="1239"/>
      <c r="HF539" s="1239"/>
      <c r="HG539" s="1239"/>
      <c r="HH539" s="1239"/>
      <c r="HI539" s="1239"/>
      <c r="HJ539" s="1239"/>
      <c r="HK539" s="1239"/>
      <c r="HL539" s="1239"/>
      <c r="HM539" s="1239"/>
      <c r="HN539" s="1239"/>
      <c r="HO539" s="1239"/>
      <c r="HP539" s="1239"/>
      <c r="HQ539" s="1239"/>
      <c r="HR539" s="1239"/>
      <c r="HS539" s="1239"/>
      <c r="HT539" s="1239"/>
      <c r="HU539" s="1239"/>
      <c r="HV539" s="1239"/>
      <c r="HW539" s="1239"/>
      <c r="HX539" s="1239"/>
      <c r="HY539" s="1239"/>
      <c r="HZ539" s="1239"/>
      <c r="IA539" s="1239"/>
      <c r="IB539" s="1239"/>
      <c r="IC539" s="1239"/>
      <c r="ID539" s="1237"/>
      <c r="IE539" s="1237"/>
      <c r="IF539" s="1239"/>
      <c r="IG539" s="1239"/>
      <c r="IH539" s="1239"/>
      <c r="II539" s="1239"/>
      <c r="IJ539" s="1239"/>
      <c r="IK539" s="1239"/>
      <c r="IL539" s="1239"/>
      <c r="IM539" s="1239"/>
      <c r="IN539" s="1239"/>
      <c r="IO539" s="1239"/>
      <c r="IP539" s="1239"/>
      <c r="IQ539" s="1239"/>
      <c r="IR539" s="1239"/>
      <c r="IS539" s="1239"/>
      <c r="IT539" s="1239"/>
      <c r="IU539" s="1239"/>
      <c r="IV539" s="1239"/>
      <c r="IW539" s="1239"/>
      <c r="IX539" s="1239"/>
      <c r="IY539" s="1239"/>
      <c r="IZ539" s="1239"/>
      <c r="JA539" s="1239"/>
      <c r="JB539" s="1239"/>
      <c r="JC539" s="1239"/>
      <c r="JD539" s="1239"/>
      <c r="JE539" s="1239"/>
      <c r="JF539" s="1239"/>
      <c r="JG539" s="1239"/>
      <c r="JH539" s="1239"/>
      <c r="JI539" s="1239"/>
      <c r="JJ539" s="1239"/>
      <c r="JK539" s="1248"/>
    </row>
    <row r="540" spans="1:271" ht="18.95" hidden="1" customHeight="1">
      <c r="A540" s="1113"/>
      <c r="B540" s="1114"/>
      <c r="C540" s="1115"/>
      <c r="D540" s="1115"/>
      <c r="E540" s="1116"/>
      <c r="F540" s="1116"/>
      <c r="G540" s="1116"/>
      <c r="H540" s="1115"/>
      <c r="I540" s="1115"/>
      <c r="J540" s="1240"/>
      <c r="K540" s="1241"/>
      <c r="L540" s="1241"/>
      <c r="M540" s="1241"/>
      <c r="N540" s="1242"/>
      <c r="O540" s="1243"/>
      <c r="P540" s="1241"/>
      <c r="Q540" s="1241"/>
      <c r="R540" s="1244"/>
      <c r="S540" s="1244"/>
      <c r="T540" s="1241"/>
      <c r="U540" s="1244"/>
      <c r="V540" s="1241"/>
      <c r="W540" s="1245"/>
      <c r="X540" s="1244"/>
      <c r="Y540" s="1244"/>
      <c r="Z540" s="1244"/>
      <c r="AA540" s="1244"/>
      <c r="AB540" s="1244"/>
      <c r="AC540" s="1244"/>
      <c r="AD540" s="1244"/>
      <c r="AE540" s="1244"/>
      <c r="AF540" s="1244"/>
      <c r="AG540" s="1244"/>
      <c r="AH540" s="1244"/>
      <c r="AI540" s="1244"/>
      <c r="AJ540" s="1244"/>
      <c r="AK540" s="1244"/>
      <c r="AL540" s="1244"/>
      <c r="AM540" s="1244"/>
      <c r="AN540" s="1244"/>
      <c r="AO540" s="1244"/>
      <c r="AP540" s="1244"/>
      <c r="AQ540" s="1244"/>
      <c r="AR540" s="1244"/>
      <c r="AS540" s="1244"/>
      <c r="AT540" s="1244"/>
      <c r="AU540" s="1244"/>
      <c r="AV540" s="1244"/>
      <c r="AW540" s="1244"/>
      <c r="AX540" s="1244"/>
      <c r="AY540" s="1244"/>
      <c r="AZ540" s="1244"/>
      <c r="BA540" s="1244"/>
      <c r="BB540" s="1244"/>
      <c r="BC540" s="1244"/>
      <c r="BD540" s="1244"/>
      <c r="BE540" s="1244"/>
      <c r="BF540" s="1244"/>
      <c r="BG540" s="1244"/>
      <c r="BH540" s="1244"/>
      <c r="BI540" s="1244"/>
      <c r="BJ540" s="1244"/>
      <c r="BK540" s="1244"/>
      <c r="BL540" s="1244"/>
      <c r="BM540" s="1244"/>
      <c r="BN540" s="1244"/>
      <c r="BO540" s="1244"/>
      <c r="BP540" s="1244"/>
      <c r="BQ540" s="1244"/>
      <c r="BR540" s="1244"/>
      <c r="BS540" s="1244"/>
      <c r="BT540" s="1244"/>
      <c r="BU540" s="1244"/>
      <c r="BV540" s="1244"/>
      <c r="BW540" s="1244"/>
      <c r="BX540" s="1244"/>
      <c r="BY540" s="1244"/>
      <c r="BZ540" s="1244"/>
      <c r="CA540" s="1244"/>
      <c r="CB540" s="1244"/>
      <c r="CC540" s="1244"/>
      <c r="CD540" s="1244"/>
      <c r="CE540" s="1244"/>
      <c r="CF540" s="1244"/>
      <c r="CG540" s="1244"/>
      <c r="CH540" s="1244"/>
      <c r="CI540" s="1244"/>
      <c r="CJ540" s="1244"/>
      <c r="CK540" s="1244"/>
      <c r="CL540" s="1244"/>
      <c r="CM540" s="1244"/>
      <c r="CN540" s="1244"/>
      <c r="CO540" s="1244"/>
      <c r="CP540" s="1244"/>
      <c r="CQ540" s="1244"/>
      <c r="CR540" s="1244"/>
      <c r="CS540" s="1244"/>
      <c r="CT540" s="1244"/>
      <c r="CU540" s="1244"/>
      <c r="CV540" s="1244"/>
      <c r="CW540" s="1244"/>
      <c r="CX540" s="1244"/>
      <c r="CY540" s="1244"/>
      <c r="CZ540" s="1244"/>
      <c r="DA540" s="1244"/>
      <c r="DB540" s="1244"/>
      <c r="DC540" s="1244"/>
      <c r="DD540" s="1244"/>
      <c r="DE540" s="1244"/>
      <c r="DF540" s="1244"/>
      <c r="DG540" s="1244"/>
      <c r="DH540" s="1244"/>
      <c r="DI540" s="1244"/>
      <c r="DJ540" s="1244"/>
      <c r="DK540" s="1244"/>
      <c r="DL540" s="1244"/>
      <c r="DM540" s="1244"/>
      <c r="DN540" s="1244"/>
      <c r="DO540" s="1244"/>
      <c r="DP540" s="1244"/>
      <c r="DQ540" s="1244"/>
      <c r="DR540" s="1244"/>
      <c r="DS540" s="1244"/>
      <c r="DT540" s="1244"/>
      <c r="DU540" s="1244"/>
      <c r="DV540" s="1244"/>
      <c r="DW540" s="1244"/>
      <c r="DX540" s="1244"/>
      <c r="DY540" s="1244"/>
      <c r="DZ540" s="1244"/>
      <c r="EA540" s="1244"/>
      <c r="EB540" s="1244"/>
      <c r="EC540" s="1244"/>
      <c r="ED540" s="1244"/>
      <c r="EE540" s="1244"/>
      <c r="EF540" s="1244"/>
      <c r="EG540" s="1244"/>
      <c r="EH540" s="1244"/>
      <c r="EI540" s="1244"/>
      <c r="EJ540" s="1244"/>
      <c r="EK540" s="1244"/>
      <c r="EL540" s="1244"/>
      <c r="EM540" s="1244"/>
      <c r="EN540" s="1244"/>
      <c r="EO540" s="1244"/>
      <c r="EP540" s="1244"/>
      <c r="EQ540" s="1244"/>
      <c r="ER540" s="1244"/>
      <c r="ES540" s="1244"/>
      <c r="ET540" s="1244"/>
      <c r="EU540" s="1244"/>
      <c r="EV540" s="1244"/>
      <c r="EW540" s="1244"/>
      <c r="EX540" s="1244"/>
      <c r="EY540" s="1244"/>
      <c r="EZ540" s="1244"/>
      <c r="FA540" s="1244"/>
      <c r="FB540" s="1244"/>
      <c r="FC540" s="1244"/>
      <c r="FD540" s="1244"/>
      <c r="FE540" s="1244"/>
      <c r="FF540" s="1244"/>
      <c r="FG540" s="1244"/>
      <c r="FH540" s="1244"/>
      <c r="FI540" s="1244"/>
      <c r="FJ540" s="1244"/>
      <c r="FK540" s="1244"/>
      <c r="FL540" s="1244"/>
      <c r="FM540" s="1244"/>
      <c r="FN540" s="1244"/>
      <c r="FO540" s="1244"/>
      <c r="FP540" s="1244"/>
      <c r="FQ540" s="1246"/>
      <c r="FR540" s="1246"/>
      <c r="FS540" s="1244"/>
      <c r="FT540" s="1244"/>
      <c r="FU540" s="1244"/>
      <c r="FV540" s="1244"/>
      <c r="FW540" s="1244"/>
      <c r="FX540" s="1244"/>
      <c r="FY540" s="1244"/>
      <c r="FZ540" s="1244"/>
      <c r="GA540" s="1244"/>
      <c r="GB540" s="1244"/>
      <c r="GC540" s="1244"/>
      <c r="GD540" s="1237"/>
      <c r="GE540" s="1237"/>
      <c r="GF540" s="1239"/>
      <c r="GG540" s="1239"/>
      <c r="GH540" s="1247"/>
      <c r="GI540" s="1239"/>
      <c r="GJ540" s="1237"/>
      <c r="GK540" s="1237"/>
      <c r="GL540" s="1239"/>
      <c r="GM540" s="1239"/>
      <c r="GN540" s="1239"/>
      <c r="GO540" s="1239"/>
      <c r="GP540" s="1239"/>
      <c r="GQ540" s="1239"/>
      <c r="GR540" s="1239"/>
      <c r="GS540" s="1239"/>
      <c r="GT540" s="1239"/>
      <c r="GU540" s="1239"/>
      <c r="GV540" s="1239"/>
      <c r="GW540" s="1239"/>
      <c r="GX540" s="1239"/>
      <c r="GY540" s="1239"/>
      <c r="GZ540" s="1239"/>
      <c r="HA540" s="1239"/>
      <c r="HB540" s="1239"/>
      <c r="HC540" s="1239"/>
      <c r="HD540" s="1239"/>
      <c r="HE540" s="1239"/>
      <c r="HF540" s="1239"/>
      <c r="HG540" s="1239"/>
      <c r="HH540" s="1239"/>
      <c r="HI540" s="1239"/>
      <c r="HJ540" s="1239"/>
      <c r="HK540" s="1239"/>
      <c r="HL540" s="1239"/>
      <c r="HM540" s="1239"/>
      <c r="HN540" s="1239"/>
      <c r="HO540" s="1239"/>
      <c r="HP540" s="1239"/>
      <c r="HQ540" s="1239"/>
      <c r="HR540" s="1239"/>
      <c r="HS540" s="1239"/>
      <c r="HT540" s="1239"/>
      <c r="HU540" s="1239"/>
      <c r="HV540" s="1239"/>
      <c r="HW540" s="1239"/>
      <c r="HX540" s="1239"/>
      <c r="HY540" s="1239"/>
      <c r="HZ540" s="1239"/>
      <c r="IA540" s="1239"/>
      <c r="IB540" s="1239"/>
      <c r="IC540" s="1239"/>
      <c r="ID540" s="1237"/>
      <c r="IE540" s="1237"/>
      <c r="IF540" s="1239"/>
      <c r="IG540" s="1239"/>
      <c r="IH540" s="1239"/>
      <c r="II540" s="1239"/>
      <c r="IJ540" s="1239"/>
      <c r="IK540" s="1239"/>
      <c r="IL540" s="1239"/>
      <c r="IM540" s="1239"/>
      <c r="IN540" s="1239"/>
      <c r="IO540" s="1239"/>
      <c r="IP540" s="1239"/>
      <c r="IQ540" s="1239"/>
      <c r="IR540" s="1239"/>
      <c r="IS540" s="1239"/>
      <c r="IT540" s="1239"/>
      <c r="IU540" s="1239"/>
      <c r="IV540" s="1239"/>
      <c r="IW540" s="1239"/>
      <c r="IX540" s="1239"/>
      <c r="IY540" s="1239"/>
      <c r="IZ540" s="1239"/>
      <c r="JA540" s="1239"/>
      <c r="JB540" s="1239"/>
      <c r="JC540" s="1239"/>
      <c r="JD540" s="1239"/>
      <c r="JE540" s="1239"/>
      <c r="JF540" s="1239"/>
      <c r="JG540" s="1239"/>
      <c r="JH540" s="1239"/>
      <c r="JI540" s="1239"/>
      <c r="JJ540" s="1239"/>
      <c r="JK540" s="1248"/>
    </row>
    <row r="541" spans="1:271" ht="18.95" hidden="1" customHeight="1">
      <c r="A541" s="1113"/>
      <c r="B541" s="1114"/>
      <c r="C541" s="1115"/>
      <c r="D541" s="1115"/>
      <c r="E541" s="1116"/>
      <c r="F541" s="1116"/>
      <c r="G541" s="1116"/>
      <c r="H541" s="1115"/>
      <c r="I541" s="1115"/>
      <c r="J541" s="1240"/>
      <c r="K541" s="1241"/>
      <c r="L541" s="1241"/>
      <c r="M541" s="1241"/>
      <c r="N541" s="1242"/>
      <c r="O541" s="1243"/>
      <c r="P541" s="1241"/>
      <c r="Q541" s="1241"/>
      <c r="R541" s="1244"/>
      <c r="S541" s="1244"/>
      <c r="T541" s="1241"/>
      <c r="U541" s="1244"/>
      <c r="V541" s="1241"/>
      <c r="W541" s="1245"/>
      <c r="X541" s="1244"/>
      <c r="Y541" s="1244"/>
      <c r="Z541" s="1244"/>
      <c r="AA541" s="1244"/>
      <c r="AB541" s="1244"/>
      <c r="AC541" s="1244"/>
      <c r="AD541" s="1244"/>
      <c r="AE541" s="1244"/>
      <c r="AF541" s="1244"/>
      <c r="AG541" s="1244"/>
      <c r="AH541" s="1244"/>
      <c r="AI541" s="1244"/>
      <c r="AJ541" s="1244"/>
      <c r="AK541" s="1244"/>
      <c r="AL541" s="1244"/>
      <c r="AM541" s="1244"/>
      <c r="AN541" s="1244"/>
      <c r="AO541" s="1244"/>
      <c r="AP541" s="1244"/>
      <c r="AQ541" s="1244"/>
      <c r="AR541" s="1244"/>
      <c r="AS541" s="1244"/>
      <c r="AT541" s="1244"/>
      <c r="AU541" s="1244"/>
      <c r="AV541" s="1244"/>
      <c r="AW541" s="1244"/>
      <c r="AX541" s="1244"/>
      <c r="AY541" s="1244"/>
      <c r="AZ541" s="1244"/>
      <c r="BA541" s="1244"/>
      <c r="BB541" s="1244"/>
      <c r="BC541" s="1244"/>
      <c r="BD541" s="1244"/>
      <c r="BE541" s="1244"/>
      <c r="BF541" s="1244"/>
      <c r="BG541" s="1244"/>
      <c r="BH541" s="1244"/>
      <c r="BI541" s="1244"/>
      <c r="BJ541" s="1244"/>
      <c r="BK541" s="1244"/>
      <c r="BL541" s="1244"/>
      <c r="BM541" s="1244"/>
      <c r="BN541" s="1244"/>
      <c r="BO541" s="1244"/>
      <c r="BP541" s="1244"/>
      <c r="BQ541" s="1244"/>
      <c r="BR541" s="1244"/>
      <c r="BS541" s="1244"/>
      <c r="BT541" s="1244"/>
      <c r="BU541" s="1244"/>
      <c r="BV541" s="1244"/>
      <c r="BW541" s="1244"/>
      <c r="BX541" s="1244"/>
      <c r="BY541" s="1244"/>
      <c r="BZ541" s="1244"/>
      <c r="CA541" s="1244"/>
      <c r="CB541" s="1244"/>
      <c r="CC541" s="1244"/>
      <c r="CD541" s="1244"/>
      <c r="CE541" s="1244"/>
      <c r="CF541" s="1244"/>
      <c r="CG541" s="1244"/>
      <c r="CH541" s="1244"/>
      <c r="CI541" s="1244"/>
      <c r="CJ541" s="1244"/>
      <c r="CK541" s="1244"/>
      <c r="CL541" s="1244"/>
      <c r="CM541" s="1244"/>
      <c r="CN541" s="1244"/>
      <c r="CO541" s="1244"/>
      <c r="CP541" s="1244"/>
      <c r="CQ541" s="1244"/>
      <c r="CR541" s="1244"/>
      <c r="CS541" s="1244"/>
      <c r="CT541" s="1244"/>
      <c r="CU541" s="1244"/>
      <c r="CV541" s="1244"/>
      <c r="CW541" s="1244"/>
      <c r="CX541" s="1244"/>
      <c r="CY541" s="1244"/>
      <c r="CZ541" s="1244"/>
      <c r="DA541" s="1244"/>
      <c r="DB541" s="1244"/>
      <c r="DC541" s="1244"/>
      <c r="DD541" s="1244"/>
      <c r="DE541" s="1244"/>
      <c r="DF541" s="1244"/>
      <c r="DG541" s="1244"/>
      <c r="DH541" s="1244"/>
      <c r="DI541" s="1244"/>
      <c r="DJ541" s="1244"/>
      <c r="DK541" s="1244"/>
      <c r="DL541" s="1244"/>
      <c r="DM541" s="1244"/>
      <c r="DN541" s="1244"/>
      <c r="DO541" s="1244"/>
      <c r="DP541" s="1244"/>
      <c r="DQ541" s="1244"/>
      <c r="DR541" s="1244"/>
      <c r="DS541" s="1244"/>
      <c r="DT541" s="1244"/>
      <c r="DU541" s="1244"/>
      <c r="DV541" s="1244"/>
      <c r="DW541" s="1244"/>
      <c r="DX541" s="1244"/>
      <c r="DY541" s="1244"/>
      <c r="DZ541" s="1244"/>
      <c r="EA541" s="1244"/>
      <c r="EB541" s="1244"/>
      <c r="EC541" s="1244"/>
      <c r="ED541" s="1244"/>
      <c r="EE541" s="1244"/>
      <c r="EF541" s="1244"/>
      <c r="EG541" s="1244"/>
      <c r="EH541" s="1244"/>
      <c r="EI541" s="1244"/>
      <c r="EJ541" s="1244"/>
      <c r="EK541" s="1244"/>
      <c r="EL541" s="1244"/>
      <c r="EM541" s="1244"/>
      <c r="EN541" s="1244"/>
      <c r="EO541" s="1244"/>
      <c r="EP541" s="1244"/>
      <c r="EQ541" s="1244"/>
      <c r="ER541" s="1244"/>
      <c r="ES541" s="1244"/>
      <c r="ET541" s="1244"/>
      <c r="EU541" s="1244"/>
      <c r="EV541" s="1244"/>
      <c r="EW541" s="1244"/>
      <c r="EX541" s="1244"/>
      <c r="EY541" s="1244"/>
      <c r="EZ541" s="1244"/>
      <c r="FA541" s="1244"/>
      <c r="FB541" s="1244"/>
      <c r="FC541" s="1244"/>
      <c r="FD541" s="1244"/>
      <c r="FE541" s="1244"/>
      <c r="FF541" s="1244"/>
      <c r="FG541" s="1244"/>
      <c r="FH541" s="1244"/>
      <c r="FI541" s="1244"/>
      <c r="FJ541" s="1244"/>
      <c r="FK541" s="1244"/>
      <c r="FL541" s="1244"/>
      <c r="FM541" s="1244"/>
      <c r="FN541" s="1244"/>
      <c r="FO541" s="1244"/>
      <c r="FP541" s="1244"/>
      <c r="FQ541" s="1246"/>
      <c r="FR541" s="1246"/>
      <c r="FS541" s="1244"/>
      <c r="FT541" s="1244"/>
      <c r="FU541" s="1244"/>
      <c r="FV541" s="1244"/>
      <c r="FW541" s="1244"/>
      <c r="FX541" s="1244"/>
      <c r="FY541" s="1244"/>
      <c r="FZ541" s="1244"/>
      <c r="GA541" s="1244"/>
      <c r="GB541" s="1244"/>
      <c r="GC541" s="1244"/>
      <c r="GD541" s="1237"/>
      <c r="GE541" s="1237"/>
      <c r="GF541" s="1239"/>
      <c r="GG541" s="1239"/>
      <c r="GH541" s="1247"/>
      <c r="GI541" s="1239"/>
      <c r="GJ541" s="1237"/>
      <c r="GK541" s="1237"/>
      <c r="GL541" s="1239"/>
      <c r="GM541" s="1239"/>
      <c r="GN541" s="1239"/>
      <c r="GO541" s="1239"/>
      <c r="GP541" s="1239"/>
      <c r="GQ541" s="1239"/>
      <c r="GR541" s="1239"/>
      <c r="GS541" s="1239"/>
      <c r="GT541" s="1239"/>
      <c r="GU541" s="1239"/>
      <c r="GV541" s="1239"/>
      <c r="GW541" s="1239"/>
      <c r="GX541" s="1239"/>
      <c r="GY541" s="1239"/>
      <c r="GZ541" s="1239"/>
      <c r="HA541" s="1239"/>
      <c r="HB541" s="1239"/>
      <c r="HC541" s="1239"/>
      <c r="HD541" s="1239"/>
      <c r="HE541" s="1239"/>
      <c r="HF541" s="1239"/>
      <c r="HG541" s="1239"/>
      <c r="HH541" s="1239"/>
      <c r="HI541" s="1239"/>
      <c r="HJ541" s="1239"/>
      <c r="HK541" s="1239"/>
      <c r="HL541" s="1239"/>
      <c r="HM541" s="1239"/>
      <c r="HN541" s="1239"/>
      <c r="HO541" s="1239"/>
      <c r="HP541" s="1239"/>
      <c r="HQ541" s="1239"/>
      <c r="HR541" s="1239"/>
      <c r="HS541" s="1239"/>
      <c r="HT541" s="1239"/>
      <c r="HU541" s="1239"/>
      <c r="HV541" s="1239"/>
      <c r="HW541" s="1239"/>
      <c r="HX541" s="1239"/>
      <c r="HY541" s="1239"/>
      <c r="HZ541" s="1239"/>
      <c r="IA541" s="1239"/>
      <c r="IB541" s="1239"/>
      <c r="IC541" s="1239"/>
      <c r="ID541" s="1237"/>
      <c r="IE541" s="1237"/>
      <c r="IF541" s="1239"/>
      <c r="IG541" s="1239"/>
      <c r="IH541" s="1239"/>
      <c r="II541" s="1239"/>
      <c r="IJ541" s="1239"/>
      <c r="IK541" s="1239"/>
      <c r="IL541" s="1239"/>
      <c r="IM541" s="1239"/>
      <c r="IN541" s="1239"/>
      <c r="IO541" s="1239"/>
      <c r="IP541" s="1239"/>
      <c r="IQ541" s="1239"/>
      <c r="IR541" s="1239"/>
      <c r="IS541" s="1239"/>
      <c r="IT541" s="1239"/>
      <c r="IU541" s="1239"/>
      <c r="IV541" s="1239"/>
      <c r="IW541" s="1239"/>
      <c r="IX541" s="1239"/>
      <c r="IY541" s="1239"/>
      <c r="IZ541" s="1239"/>
      <c r="JA541" s="1239"/>
      <c r="JB541" s="1239"/>
      <c r="JC541" s="1239"/>
      <c r="JD541" s="1239"/>
      <c r="JE541" s="1239"/>
      <c r="JF541" s="1239"/>
      <c r="JG541" s="1239"/>
      <c r="JH541" s="1239"/>
      <c r="JI541" s="1239"/>
      <c r="JJ541" s="1239"/>
      <c r="JK541" s="1248"/>
    </row>
    <row r="542" spans="1:271" ht="18.95" hidden="1" customHeight="1">
      <c r="A542" s="1168" t="s">
        <v>5089</v>
      </c>
      <c r="B542" s="1169">
        <f>SUM(B514:B541)</f>
        <v>0</v>
      </c>
      <c r="C542" s="1169">
        <f>C524</f>
        <v>0</v>
      </c>
      <c r="D542" s="1169"/>
      <c r="E542" s="1170">
        <f>E541</f>
        <v>0</v>
      </c>
      <c r="F542" s="1170"/>
      <c r="G542" s="1170"/>
      <c r="H542" s="1171">
        <f>H525</f>
        <v>0</v>
      </c>
      <c r="I542" s="1171">
        <f t="shared" ref="I542:N542" si="88">I525</f>
        <v>0</v>
      </c>
      <c r="J542" s="1171">
        <f t="shared" si="88"/>
        <v>0</v>
      </c>
      <c r="K542" s="1171">
        <f t="shared" si="88"/>
        <v>0</v>
      </c>
      <c r="L542" s="1171">
        <f t="shared" si="88"/>
        <v>0</v>
      </c>
      <c r="M542" s="1171">
        <f t="shared" si="88"/>
        <v>0</v>
      </c>
      <c r="N542" s="1171">
        <f t="shared" si="88"/>
        <v>0</v>
      </c>
      <c r="O542" s="1171"/>
      <c r="P542" s="1171">
        <f>SUM(P514:P541)</f>
        <v>0</v>
      </c>
      <c r="Q542" s="1171">
        <f t="shared" ref="Q542:CC542" si="89">SUM(Q514:Q541)</f>
        <v>0</v>
      </c>
      <c r="R542" s="1171">
        <f t="shared" si="89"/>
        <v>0</v>
      </c>
      <c r="S542" s="1171">
        <f t="shared" si="89"/>
        <v>0</v>
      </c>
      <c r="T542" s="1171">
        <f t="shared" si="89"/>
        <v>0</v>
      </c>
      <c r="U542" s="1171">
        <f t="shared" si="89"/>
        <v>0</v>
      </c>
      <c r="V542" s="1171">
        <f t="shared" si="89"/>
        <v>0</v>
      </c>
      <c r="W542" s="1071">
        <f t="shared" si="89"/>
        <v>0</v>
      </c>
      <c r="X542" s="1171">
        <f t="shared" si="89"/>
        <v>0</v>
      </c>
      <c r="Y542" s="1171">
        <f t="shared" si="89"/>
        <v>0</v>
      </c>
      <c r="Z542" s="1171">
        <f t="shared" si="89"/>
        <v>0</v>
      </c>
      <c r="AA542" s="1171">
        <f t="shared" si="89"/>
        <v>0</v>
      </c>
      <c r="AB542" s="1171">
        <f t="shared" si="89"/>
        <v>0</v>
      </c>
      <c r="AC542" s="1171">
        <f t="shared" si="89"/>
        <v>0</v>
      </c>
      <c r="AD542" s="1171">
        <f t="shared" si="89"/>
        <v>0</v>
      </c>
      <c r="AE542" s="1171">
        <f t="shared" si="89"/>
        <v>0</v>
      </c>
      <c r="AF542" s="1171">
        <f t="shared" si="89"/>
        <v>0</v>
      </c>
      <c r="AG542" s="1171">
        <f t="shared" si="89"/>
        <v>0</v>
      </c>
      <c r="AH542" s="1171">
        <f t="shared" si="89"/>
        <v>0</v>
      </c>
      <c r="AI542" s="1171">
        <f t="shared" si="89"/>
        <v>0</v>
      </c>
      <c r="AJ542" s="1171">
        <f t="shared" si="89"/>
        <v>0</v>
      </c>
      <c r="AK542" s="1171">
        <f t="shared" si="89"/>
        <v>0</v>
      </c>
      <c r="AL542" s="1171">
        <f t="shared" si="89"/>
        <v>0</v>
      </c>
      <c r="AM542" s="1171">
        <f t="shared" si="89"/>
        <v>0</v>
      </c>
      <c r="AN542" s="1171">
        <f t="shared" si="89"/>
        <v>0</v>
      </c>
      <c r="AO542" s="1171">
        <f t="shared" si="89"/>
        <v>0</v>
      </c>
      <c r="AP542" s="1171">
        <f t="shared" si="89"/>
        <v>0</v>
      </c>
      <c r="AQ542" s="1171">
        <f t="shared" si="89"/>
        <v>0</v>
      </c>
      <c r="AR542" s="1171">
        <f t="shared" si="89"/>
        <v>0</v>
      </c>
      <c r="AS542" s="1171">
        <f t="shared" si="89"/>
        <v>0</v>
      </c>
      <c r="AT542" s="1171">
        <f t="shared" si="89"/>
        <v>0</v>
      </c>
      <c r="AU542" s="1171">
        <f t="shared" si="89"/>
        <v>0</v>
      </c>
      <c r="AV542" s="1171">
        <f t="shared" si="89"/>
        <v>0</v>
      </c>
      <c r="AW542" s="1171">
        <f t="shared" si="89"/>
        <v>0</v>
      </c>
      <c r="AX542" s="1171">
        <f t="shared" si="89"/>
        <v>0</v>
      </c>
      <c r="AY542" s="1171">
        <f t="shared" si="89"/>
        <v>0</v>
      </c>
      <c r="AZ542" s="1171">
        <f t="shared" si="89"/>
        <v>0</v>
      </c>
      <c r="BA542" s="1171">
        <f t="shared" si="89"/>
        <v>0</v>
      </c>
      <c r="BB542" s="1171">
        <f t="shared" si="89"/>
        <v>0</v>
      </c>
      <c r="BC542" s="1171">
        <f t="shared" si="89"/>
        <v>0</v>
      </c>
      <c r="BD542" s="1171">
        <f t="shared" si="89"/>
        <v>0</v>
      </c>
      <c r="BE542" s="1171">
        <f t="shared" si="89"/>
        <v>0</v>
      </c>
      <c r="BF542" s="1171">
        <f t="shared" si="89"/>
        <v>0</v>
      </c>
      <c r="BG542" s="1171">
        <f t="shared" si="89"/>
        <v>0</v>
      </c>
      <c r="BH542" s="1171">
        <f t="shared" si="89"/>
        <v>0</v>
      </c>
      <c r="BI542" s="1171">
        <f t="shared" si="89"/>
        <v>0</v>
      </c>
      <c r="BJ542" s="1171">
        <f t="shared" si="89"/>
        <v>0</v>
      </c>
      <c r="BK542" s="1171">
        <f t="shared" si="89"/>
        <v>0</v>
      </c>
      <c r="BL542" s="1171">
        <f t="shared" si="89"/>
        <v>0</v>
      </c>
      <c r="BM542" s="1171">
        <f t="shared" si="89"/>
        <v>0</v>
      </c>
      <c r="BN542" s="1171">
        <f t="shared" si="89"/>
        <v>0</v>
      </c>
      <c r="BO542" s="1171">
        <f t="shared" si="89"/>
        <v>0</v>
      </c>
      <c r="BP542" s="1171">
        <f t="shared" si="89"/>
        <v>0</v>
      </c>
      <c r="BQ542" s="1171">
        <f t="shared" si="89"/>
        <v>0</v>
      </c>
      <c r="BR542" s="1171">
        <f t="shared" si="89"/>
        <v>0</v>
      </c>
      <c r="BS542" s="1171">
        <f t="shared" si="89"/>
        <v>0</v>
      </c>
      <c r="BT542" s="1171">
        <f t="shared" si="89"/>
        <v>0</v>
      </c>
      <c r="BU542" s="1171">
        <f t="shared" si="89"/>
        <v>0</v>
      </c>
      <c r="BV542" s="1171">
        <f t="shared" si="89"/>
        <v>0</v>
      </c>
      <c r="BW542" s="1171">
        <f t="shared" si="89"/>
        <v>0</v>
      </c>
      <c r="BX542" s="1171">
        <f t="shared" si="89"/>
        <v>0</v>
      </c>
      <c r="BY542" s="1171">
        <f t="shared" si="89"/>
        <v>0</v>
      </c>
      <c r="BZ542" s="1171">
        <f t="shared" si="89"/>
        <v>0</v>
      </c>
      <c r="CA542" s="1171">
        <f t="shared" si="89"/>
        <v>0</v>
      </c>
      <c r="CB542" s="1171">
        <f t="shared" si="89"/>
        <v>0</v>
      </c>
      <c r="CC542" s="1171">
        <f t="shared" si="89"/>
        <v>0</v>
      </c>
      <c r="CD542" s="1171">
        <f t="shared" ref="CD542:EO542" si="90">SUM(CD514:CD541)</f>
        <v>0</v>
      </c>
      <c r="CE542" s="1171">
        <f t="shared" si="90"/>
        <v>0</v>
      </c>
      <c r="CF542" s="1171">
        <f t="shared" si="90"/>
        <v>0</v>
      </c>
      <c r="CG542" s="1171">
        <f t="shared" si="90"/>
        <v>0</v>
      </c>
      <c r="CH542" s="1171">
        <f t="shared" si="90"/>
        <v>0</v>
      </c>
      <c r="CI542" s="1171">
        <f t="shared" si="90"/>
        <v>0</v>
      </c>
      <c r="CJ542" s="1171">
        <f t="shared" si="90"/>
        <v>0</v>
      </c>
      <c r="CK542" s="1171">
        <f t="shared" si="90"/>
        <v>0</v>
      </c>
      <c r="CL542" s="1171">
        <f t="shared" si="90"/>
        <v>0</v>
      </c>
      <c r="CM542" s="1171">
        <f t="shared" si="90"/>
        <v>0</v>
      </c>
      <c r="CN542" s="1171">
        <f t="shared" si="90"/>
        <v>0</v>
      </c>
      <c r="CO542" s="1171">
        <f t="shared" si="90"/>
        <v>0</v>
      </c>
      <c r="CP542" s="1171">
        <f t="shared" si="90"/>
        <v>0</v>
      </c>
      <c r="CQ542" s="1171">
        <f t="shared" si="90"/>
        <v>0</v>
      </c>
      <c r="CR542" s="1171">
        <f t="shared" si="90"/>
        <v>0</v>
      </c>
      <c r="CS542" s="1171">
        <f t="shared" si="90"/>
        <v>0</v>
      </c>
      <c r="CT542" s="1171">
        <f t="shared" si="90"/>
        <v>0</v>
      </c>
      <c r="CU542" s="1171">
        <f t="shared" si="90"/>
        <v>0</v>
      </c>
      <c r="CV542" s="1171">
        <f t="shared" si="90"/>
        <v>0</v>
      </c>
      <c r="CW542" s="1171">
        <f t="shared" si="90"/>
        <v>0</v>
      </c>
      <c r="CX542" s="1171">
        <f t="shared" si="90"/>
        <v>0</v>
      </c>
      <c r="CY542" s="1171">
        <f t="shared" si="90"/>
        <v>0</v>
      </c>
      <c r="CZ542" s="1171">
        <f t="shared" si="90"/>
        <v>0</v>
      </c>
      <c r="DA542" s="1171">
        <f t="shared" si="90"/>
        <v>0</v>
      </c>
      <c r="DB542" s="1171">
        <f t="shared" si="90"/>
        <v>0</v>
      </c>
      <c r="DC542" s="1171">
        <f t="shared" si="90"/>
        <v>0</v>
      </c>
      <c r="DD542" s="1171">
        <f t="shared" si="90"/>
        <v>0</v>
      </c>
      <c r="DE542" s="1171">
        <f t="shared" si="90"/>
        <v>0</v>
      </c>
      <c r="DF542" s="1171">
        <f t="shared" si="90"/>
        <v>0</v>
      </c>
      <c r="DG542" s="1171">
        <f t="shared" si="90"/>
        <v>0</v>
      </c>
      <c r="DH542" s="1171">
        <f t="shared" si="90"/>
        <v>0</v>
      </c>
      <c r="DI542" s="1171">
        <f t="shared" si="90"/>
        <v>0</v>
      </c>
      <c r="DJ542" s="1171">
        <f t="shared" si="90"/>
        <v>0</v>
      </c>
      <c r="DK542" s="1171">
        <f t="shared" si="90"/>
        <v>0</v>
      </c>
      <c r="DL542" s="1171">
        <f t="shared" si="90"/>
        <v>0</v>
      </c>
      <c r="DM542" s="1171">
        <f t="shared" si="90"/>
        <v>0</v>
      </c>
      <c r="DN542" s="1171">
        <f t="shared" si="90"/>
        <v>0</v>
      </c>
      <c r="DO542" s="1171">
        <f t="shared" si="90"/>
        <v>0</v>
      </c>
      <c r="DP542" s="1171">
        <f t="shared" si="90"/>
        <v>0</v>
      </c>
      <c r="DQ542" s="1171">
        <f t="shared" si="90"/>
        <v>0</v>
      </c>
      <c r="DR542" s="1171">
        <f t="shared" si="90"/>
        <v>0</v>
      </c>
      <c r="DS542" s="1171">
        <f t="shared" si="90"/>
        <v>0</v>
      </c>
      <c r="DT542" s="1171">
        <f t="shared" si="90"/>
        <v>0</v>
      </c>
      <c r="DU542" s="1171">
        <f t="shared" si="90"/>
        <v>0</v>
      </c>
      <c r="DV542" s="1171">
        <f t="shared" si="90"/>
        <v>0</v>
      </c>
      <c r="DW542" s="1171">
        <f t="shared" si="90"/>
        <v>0</v>
      </c>
      <c r="DX542" s="1171">
        <f t="shared" si="90"/>
        <v>0</v>
      </c>
      <c r="DY542" s="1171">
        <f t="shared" si="90"/>
        <v>0</v>
      </c>
      <c r="DZ542" s="1171">
        <f t="shared" si="90"/>
        <v>0</v>
      </c>
      <c r="EA542" s="1171">
        <f t="shared" si="90"/>
        <v>0</v>
      </c>
      <c r="EB542" s="1171">
        <f t="shared" si="90"/>
        <v>0</v>
      </c>
      <c r="EC542" s="1171">
        <f t="shared" si="90"/>
        <v>0</v>
      </c>
      <c r="ED542" s="1171">
        <f t="shared" si="90"/>
        <v>0</v>
      </c>
      <c r="EE542" s="1171">
        <f t="shared" si="90"/>
        <v>0</v>
      </c>
      <c r="EF542" s="1171">
        <f t="shared" si="90"/>
        <v>0</v>
      </c>
      <c r="EG542" s="1171">
        <f t="shared" si="90"/>
        <v>0</v>
      </c>
      <c r="EH542" s="1171">
        <f t="shared" si="90"/>
        <v>0</v>
      </c>
      <c r="EI542" s="1171">
        <f t="shared" si="90"/>
        <v>0</v>
      </c>
      <c r="EJ542" s="1171">
        <f t="shared" si="90"/>
        <v>0</v>
      </c>
      <c r="EK542" s="1171">
        <f t="shared" si="90"/>
        <v>0</v>
      </c>
      <c r="EL542" s="1171">
        <f t="shared" si="90"/>
        <v>0</v>
      </c>
      <c r="EM542" s="1171">
        <f t="shared" si="90"/>
        <v>0</v>
      </c>
      <c r="EN542" s="1171">
        <f t="shared" si="90"/>
        <v>0</v>
      </c>
      <c r="EO542" s="1171">
        <f t="shared" si="90"/>
        <v>0</v>
      </c>
      <c r="EP542" s="1171">
        <f t="shared" ref="EP542:GV542" si="91">SUM(EP514:EP541)</f>
        <v>0</v>
      </c>
      <c r="EQ542" s="1171">
        <f t="shared" si="91"/>
        <v>0</v>
      </c>
      <c r="ER542" s="1171"/>
      <c r="ES542" s="1171">
        <f t="shared" si="91"/>
        <v>0</v>
      </c>
      <c r="ET542" s="1171">
        <f t="shared" si="91"/>
        <v>0</v>
      </c>
      <c r="EU542" s="1171">
        <f t="shared" si="91"/>
        <v>0</v>
      </c>
      <c r="EV542" s="1171">
        <f t="shared" si="91"/>
        <v>0</v>
      </c>
      <c r="EW542" s="1171">
        <f t="shared" si="91"/>
        <v>0</v>
      </c>
      <c r="EX542" s="1171">
        <f t="shared" si="91"/>
        <v>0</v>
      </c>
      <c r="EY542" s="1171">
        <f t="shared" si="91"/>
        <v>0</v>
      </c>
      <c r="EZ542" s="1171">
        <f t="shared" si="91"/>
        <v>0</v>
      </c>
      <c r="FA542" s="1171">
        <f t="shared" si="91"/>
        <v>0</v>
      </c>
      <c r="FB542" s="1171">
        <f t="shared" si="91"/>
        <v>0</v>
      </c>
      <c r="FC542" s="1171">
        <f t="shared" si="91"/>
        <v>0</v>
      </c>
      <c r="FD542" s="1171">
        <f t="shared" si="91"/>
        <v>0</v>
      </c>
      <c r="FE542" s="1171">
        <f t="shared" si="91"/>
        <v>0</v>
      </c>
      <c r="FF542" s="1171">
        <f t="shared" si="91"/>
        <v>0</v>
      </c>
      <c r="FG542" s="1171">
        <f t="shared" si="91"/>
        <v>0</v>
      </c>
      <c r="FH542" s="1171">
        <f t="shared" si="91"/>
        <v>0</v>
      </c>
      <c r="FI542" s="1171">
        <f t="shared" si="91"/>
        <v>0</v>
      </c>
      <c r="FJ542" s="1171">
        <f t="shared" si="91"/>
        <v>0</v>
      </c>
      <c r="FK542" s="1171">
        <f t="shared" si="91"/>
        <v>0</v>
      </c>
      <c r="FL542" s="1171">
        <f t="shared" si="91"/>
        <v>0</v>
      </c>
      <c r="FM542" s="1171">
        <f t="shared" si="91"/>
        <v>0</v>
      </c>
      <c r="FN542" s="1171">
        <f t="shared" si="91"/>
        <v>0</v>
      </c>
      <c r="FO542" s="1171">
        <f t="shared" si="91"/>
        <v>0</v>
      </c>
      <c r="FP542" s="1171">
        <f t="shared" si="91"/>
        <v>0</v>
      </c>
      <c r="FQ542" s="1185">
        <f t="shared" si="91"/>
        <v>0</v>
      </c>
      <c r="FR542" s="1185">
        <f t="shared" si="91"/>
        <v>0</v>
      </c>
      <c r="FS542" s="1171">
        <f t="shared" si="91"/>
        <v>0</v>
      </c>
      <c r="FT542" s="1171">
        <f t="shared" si="91"/>
        <v>0</v>
      </c>
      <c r="FU542" s="1171">
        <f t="shared" si="91"/>
        <v>0</v>
      </c>
      <c r="FV542" s="1171">
        <f t="shared" si="91"/>
        <v>0</v>
      </c>
      <c r="FW542" s="1171">
        <f t="shared" si="91"/>
        <v>0</v>
      </c>
      <c r="FX542" s="1171">
        <f t="shared" si="91"/>
        <v>0</v>
      </c>
      <c r="FY542" s="1171">
        <f t="shared" si="91"/>
        <v>0</v>
      </c>
      <c r="FZ542" s="1171">
        <f t="shared" si="91"/>
        <v>0</v>
      </c>
      <c r="GA542" s="1171">
        <f t="shared" si="91"/>
        <v>0</v>
      </c>
      <c r="GB542" s="1171">
        <f t="shared" si="91"/>
        <v>0</v>
      </c>
      <c r="GC542" s="1171">
        <f t="shared" si="91"/>
        <v>0</v>
      </c>
      <c r="GD542" s="1171"/>
      <c r="GE542" s="1169">
        <f t="shared" si="91"/>
        <v>0</v>
      </c>
      <c r="GF542" s="1171">
        <f t="shared" si="91"/>
        <v>0</v>
      </c>
      <c r="GG542" s="1171">
        <f t="shared" si="91"/>
        <v>0</v>
      </c>
      <c r="GH542" s="1171">
        <f t="shared" si="91"/>
        <v>0</v>
      </c>
      <c r="GI542" s="1171">
        <f t="shared" si="91"/>
        <v>0</v>
      </c>
      <c r="GJ542" s="1171">
        <f t="shared" si="91"/>
        <v>0</v>
      </c>
      <c r="GK542" s="1171"/>
      <c r="GL542" s="1171">
        <f t="shared" si="91"/>
        <v>0</v>
      </c>
      <c r="GM542" s="1171"/>
      <c r="GN542" s="1171"/>
      <c r="GO542" s="1171">
        <f t="shared" si="91"/>
        <v>0</v>
      </c>
      <c r="GP542" s="1171">
        <f t="shared" si="91"/>
        <v>0</v>
      </c>
      <c r="GQ542" s="1171">
        <f t="shared" si="91"/>
        <v>0</v>
      </c>
      <c r="GR542" s="1171"/>
      <c r="GS542" s="1171">
        <f t="shared" si="91"/>
        <v>0</v>
      </c>
      <c r="GT542" s="1171">
        <f t="shared" si="91"/>
        <v>0</v>
      </c>
      <c r="GU542" s="1171">
        <f t="shared" si="91"/>
        <v>0</v>
      </c>
      <c r="GV542" s="1171">
        <f t="shared" si="91"/>
        <v>0</v>
      </c>
      <c r="GW542" s="1171"/>
      <c r="GX542" s="1171">
        <f t="shared" ref="GX542:JH542" si="92">SUM(GX514:GX541)</f>
        <v>0</v>
      </c>
      <c r="GY542" s="1171"/>
      <c r="GZ542" s="1171">
        <f t="shared" si="92"/>
        <v>0</v>
      </c>
      <c r="HA542" s="1171">
        <f t="shared" si="92"/>
        <v>0</v>
      </c>
      <c r="HB542" s="1171">
        <f t="shared" si="92"/>
        <v>0</v>
      </c>
      <c r="HC542" s="1171">
        <f t="shared" si="92"/>
        <v>0</v>
      </c>
      <c r="HD542" s="1171">
        <f t="shared" si="92"/>
        <v>0</v>
      </c>
      <c r="HE542" s="1171">
        <f t="shared" si="92"/>
        <v>0</v>
      </c>
      <c r="HF542" s="1171"/>
      <c r="HG542" s="1171">
        <f t="shared" si="92"/>
        <v>0</v>
      </c>
      <c r="HH542" s="1171">
        <f t="shared" si="92"/>
        <v>0</v>
      </c>
      <c r="HI542" s="1171">
        <f t="shared" si="92"/>
        <v>0</v>
      </c>
      <c r="HJ542" s="1171">
        <f t="shared" si="92"/>
        <v>0</v>
      </c>
      <c r="HK542" s="1171">
        <f t="shared" si="92"/>
        <v>0</v>
      </c>
      <c r="HL542" s="1171">
        <f t="shared" si="92"/>
        <v>0</v>
      </c>
      <c r="HM542" s="1171"/>
      <c r="HN542" s="1171"/>
      <c r="HO542" s="1171"/>
      <c r="HP542" s="1171"/>
      <c r="HQ542" s="1171"/>
      <c r="HR542" s="1171">
        <f t="shared" si="92"/>
        <v>0</v>
      </c>
      <c r="HS542" s="1171">
        <f t="shared" si="92"/>
        <v>0</v>
      </c>
      <c r="HT542" s="1171">
        <f t="shared" si="92"/>
        <v>0</v>
      </c>
      <c r="HU542" s="1171">
        <f t="shared" si="92"/>
        <v>0</v>
      </c>
      <c r="HV542" s="1171"/>
      <c r="HW542" s="1171">
        <f t="shared" si="92"/>
        <v>0</v>
      </c>
      <c r="HX542" s="1171">
        <f t="shared" si="92"/>
        <v>0</v>
      </c>
      <c r="HY542" s="1171">
        <f t="shared" si="92"/>
        <v>0</v>
      </c>
      <c r="HZ542" s="1171">
        <f t="shared" si="92"/>
        <v>0</v>
      </c>
      <c r="IA542" s="1171">
        <f t="shared" si="92"/>
        <v>0</v>
      </c>
      <c r="IB542" s="1171">
        <f t="shared" si="92"/>
        <v>0</v>
      </c>
      <c r="IC542" s="1171">
        <f t="shared" si="92"/>
        <v>0</v>
      </c>
      <c r="ID542" s="1171">
        <f t="shared" si="92"/>
        <v>0</v>
      </c>
      <c r="IE542" s="1171">
        <f t="shared" si="92"/>
        <v>0</v>
      </c>
      <c r="IF542" s="1171">
        <f t="shared" si="92"/>
        <v>0</v>
      </c>
      <c r="IG542" s="1171">
        <f t="shared" si="92"/>
        <v>0</v>
      </c>
      <c r="IH542" s="1171">
        <f t="shared" si="92"/>
        <v>0</v>
      </c>
      <c r="II542" s="1171">
        <f t="shared" si="92"/>
        <v>0</v>
      </c>
      <c r="IJ542" s="1171">
        <f t="shared" si="92"/>
        <v>0</v>
      </c>
      <c r="IK542" s="1171">
        <f t="shared" si="92"/>
        <v>0</v>
      </c>
      <c r="IL542" s="1171">
        <f t="shared" si="92"/>
        <v>0</v>
      </c>
      <c r="IM542" s="1171">
        <f t="shared" si="92"/>
        <v>0</v>
      </c>
      <c r="IN542" s="1171">
        <f t="shared" si="92"/>
        <v>0</v>
      </c>
      <c r="IO542" s="1171">
        <f t="shared" si="92"/>
        <v>0</v>
      </c>
      <c r="IP542" s="1171">
        <f t="shared" si="92"/>
        <v>0</v>
      </c>
      <c r="IQ542" s="1171">
        <f t="shared" si="92"/>
        <v>0</v>
      </c>
      <c r="IR542" s="1171">
        <f t="shared" si="92"/>
        <v>0</v>
      </c>
      <c r="IS542" s="1171">
        <f t="shared" si="92"/>
        <v>0</v>
      </c>
      <c r="IT542" s="1171">
        <f t="shared" si="92"/>
        <v>0</v>
      </c>
      <c r="IU542" s="1171">
        <f t="shared" si="92"/>
        <v>0</v>
      </c>
      <c r="IV542" s="1171">
        <f t="shared" si="92"/>
        <v>0</v>
      </c>
      <c r="IW542" s="1171"/>
      <c r="IX542" s="1171"/>
      <c r="IY542" s="1171">
        <f t="shared" si="92"/>
        <v>0</v>
      </c>
      <c r="IZ542" s="1171">
        <f t="shared" si="92"/>
        <v>0</v>
      </c>
      <c r="JA542" s="1171">
        <f t="shared" si="92"/>
        <v>0</v>
      </c>
      <c r="JB542" s="1171">
        <f t="shared" si="92"/>
        <v>0</v>
      </c>
      <c r="JC542" s="1171">
        <f t="shared" si="92"/>
        <v>0</v>
      </c>
      <c r="JD542" s="1171">
        <f t="shared" si="92"/>
        <v>0</v>
      </c>
      <c r="JE542" s="1171">
        <f t="shared" si="92"/>
        <v>0</v>
      </c>
      <c r="JF542" s="1171"/>
      <c r="JG542" s="1171"/>
      <c r="JH542" s="1171">
        <f t="shared" si="92"/>
        <v>0</v>
      </c>
      <c r="JI542" s="1252"/>
      <c r="JJ542" s="1252"/>
      <c r="JK542" s="1253"/>
    </row>
    <row r="543" spans="1:271" ht="18.95" hidden="1" customHeight="1">
      <c r="A543" s="1113"/>
      <c r="B543" s="1254"/>
      <c r="C543" s="1255"/>
      <c r="D543" s="1177"/>
      <c r="E543" s="1116"/>
      <c r="F543" s="1228"/>
      <c r="G543" s="1228"/>
      <c r="H543" s="1255"/>
      <c r="I543" s="1177"/>
      <c r="J543" s="1234"/>
      <c r="K543" s="1234"/>
      <c r="L543" s="1234"/>
      <c r="M543" s="1234"/>
      <c r="N543" s="1256"/>
      <c r="O543" s="1257"/>
      <c r="P543" s="1258"/>
      <c r="Q543" s="1259"/>
      <c r="R543" s="1259"/>
      <c r="S543" s="1259"/>
      <c r="T543" s="1259"/>
      <c r="U543" s="1259"/>
      <c r="V543" s="1259"/>
      <c r="W543" s="1260"/>
      <c r="X543" s="1261"/>
      <c r="Y543" s="1262"/>
      <c r="Z543" s="1263"/>
      <c r="AA543" s="1259"/>
      <c r="AB543" s="1259"/>
      <c r="AC543" s="1259"/>
      <c r="AD543" s="1259"/>
      <c r="AE543" s="1259"/>
      <c r="AF543" s="1259"/>
      <c r="AG543" s="1259"/>
      <c r="AH543" s="1259"/>
      <c r="AI543" s="1259"/>
      <c r="AJ543" s="1259"/>
      <c r="AK543" s="1259"/>
      <c r="AL543" s="1259"/>
      <c r="AM543" s="1259"/>
      <c r="AN543" s="1256"/>
      <c r="AO543" s="1259"/>
      <c r="AP543" s="1259"/>
      <c r="AQ543" s="1259"/>
      <c r="AR543" s="1259"/>
      <c r="AS543" s="1259"/>
      <c r="AT543" s="1259"/>
      <c r="AU543" s="1259"/>
      <c r="AV543" s="1259"/>
      <c r="AW543" s="1259"/>
      <c r="AX543" s="1259"/>
      <c r="AY543" s="1259"/>
      <c r="AZ543" s="1259"/>
      <c r="BA543" s="1259"/>
      <c r="BB543" s="1259"/>
      <c r="BC543" s="1259"/>
      <c r="BD543" s="1259"/>
      <c r="BE543" s="1259"/>
      <c r="BF543" s="1259"/>
      <c r="BG543" s="1259"/>
      <c r="BH543" s="1259"/>
      <c r="BI543" s="1259"/>
      <c r="BJ543" s="1259"/>
      <c r="BK543" s="1259"/>
      <c r="BL543" s="1259"/>
      <c r="BM543" s="1259"/>
      <c r="BN543" s="1259"/>
      <c r="BO543" s="1259"/>
      <c r="BP543" s="1259"/>
      <c r="BQ543" s="1259"/>
      <c r="BR543" s="1259"/>
      <c r="BS543" s="1259"/>
      <c r="BT543" s="1259"/>
      <c r="BU543" s="1259"/>
      <c r="BV543" s="1259"/>
      <c r="BW543" s="1259"/>
      <c r="BX543" s="1259"/>
      <c r="BY543" s="1259"/>
      <c r="BZ543" s="1259"/>
      <c r="CA543" s="1259"/>
      <c r="CB543" s="1259"/>
      <c r="CC543" s="1259"/>
      <c r="CD543" s="1259"/>
      <c r="CE543" s="1259"/>
      <c r="CF543" s="1244"/>
      <c r="CG543" s="1259"/>
      <c r="CH543" s="1259"/>
      <c r="CI543" s="1259"/>
      <c r="CJ543" s="1259"/>
      <c r="CK543" s="1259"/>
      <c r="CL543" s="1259"/>
      <c r="CM543" s="1259"/>
      <c r="CN543" s="1259"/>
      <c r="CO543" s="1259"/>
      <c r="CP543" s="1259"/>
      <c r="CQ543" s="1259"/>
      <c r="CR543" s="1259"/>
      <c r="CS543" s="1259"/>
      <c r="CT543" s="1259"/>
      <c r="CU543" s="1259"/>
      <c r="CV543" s="1259"/>
      <c r="CW543" s="1259"/>
      <c r="CX543" s="1259"/>
      <c r="CY543" s="1259"/>
      <c r="CZ543" s="1259"/>
      <c r="DA543" s="1259"/>
      <c r="DB543" s="1259"/>
      <c r="DC543" s="1259"/>
      <c r="DD543" s="1259"/>
      <c r="DE543" s="1259"/>
      <c r="DF543" s="1259"/>
      <c r="DG543" s="1259"/>
      <c r="DH543" s="1259"/>
      <c r="DI543" s="1259"/>
      <c r="DJ543" s="1259"/>
      <c r="DK543" s="1259"/>
      <c r="DL543" s="1259"/>
      <c r="DM543" s="1259"/>
      <c r="DN543" s="1259"/>
      <c r="DO543" s="1256"/>
      <c r="DP543" s="1256"/>
      <c r="DQ543" s="1259"/>
      <c r="DR543" s="1259"/>
      <c r="DS543" s="1259"/>
      <c r="DT543" s="1259"/>
      <c r="DU543" s="1259"/>
      <c r="DV543" s="1259"/>
      <c r="DW543" s="1259"/>
      <c r="DX543" s="1259"/>
      <c r="DY543" s="1259"/>
      <c r="DZ543" s="1259"/>
      <c r="EA543" s="1259"/>
      <c r="EB543" s="1259"/>
      <c r="EC543" s="1259"/>
      <c r="ED543" s="1259"/>
      <c r="EE543" s="1259"/>
      <c r="EF543" s="1259"/>
      <c r="EG543" s="1259"/>
      <c r="EH543" s="1259"/>
      <c r="EI543" s="1259"/>
      <c r="EJ543" s="1259"/>
      <c r="EK543" s="1259"/>
      <c r="EL543" s="1264"/>
      <c r="EM543" s="1264"/>
      <c r="EN543" s="1265"/>
      <c r="EO543" s="1265"/>
      <c r="EP543" s="1265"/>
      <c r="EQ543" s="1264"/>
      <c r="ER543" s="1264"/>
      <c r="ES543" s="1265"/>
      <c r="ET543" s="1264"/>
      <c r="EU543" s="1265"/>
      <c r="EV543" s="1265"/>
      <c r="EW543" s="1264"/>
      <c r="EX543" s="1264"/>
      <c r="EY543" s="1264"/>
      <c r="EZ543" s="1264"/>
      <c r="FA543" s="1264"/>
      <c r="FB543" s="1264"/>
      <c r="FC543" s="1264"/>
      <c r="FD543" s="1264"/>
      <c r="FE543" s="1264"/>
      <c r="FF543" s="1266"/>
      <c r="FG543" s="1264"/>
      <c r="FH543" s="1264"/>
      <c r="FI543" s="1264"/>
      <c r="FJ543" s="1264"/>
      <c r="FK543" s="1264"/>
      <c r="FL543" s="1264"/>
      <c r="FM543" s="1264"/>
      <c r="FN543" s="1264"/>
      <c r="FO543" s="1264"/>
      <c r="FP543" s="1264"/>
      <c r="FQ543" s="1267"/>
      <c r="FR543" s="1267"/>
      <c r="FS543" s="1264"/>
      <c r="FT543" s="1265"/>
      <c r="FU543" s="1265"/>
      <c r="FV543" s="1265"/>
      <c r="FW543" s="1265"/>
      <c r="FX543" s="1264"/>
      <c r="FY543" s="1264"/>
      <c r="FZ543" s="1264"/>
      <c r="GA543" s="1265"/>
      <c r="GB543" s="1265"/>
      <c r="GC543" s="1265"/>
      <c r="GD543" s="1239"/>
      <c r="GE543" s="1239"/>
      <c r="GF543" s="1239"/>
      <c r="GG543" s="1239"/>
      <c r="GH543" s="1239"/>
      <c r="GI543" s="1239"/>
      <c r="GJ543" s="1239"/>
      <c r="GK543" s="1239"/>
      <c r="GL543" s="1239"/>
      <c r="GM543" s="1239"/>
      <c r="GN543" s="1239"/>
      <c r="GO543" s="1239"/>
      <c r="GP543" s="1239"/>
      <c r="GQ543" s="1239"/>
      <c r="GR543" s="1239"/>
      <c r="GS543" s="1239"/>
      <c r="GT543" s="1239"/>
      <c r="GU543" s="1239"/>
      <c r="GV543" s="1239"/>
      <c r="GW543" s="1239"/>
      <c r="GX543" s="1239"/>
      <c r="GY543" s="1239"/>
      <c r="GZ543" s="1239"/>
      <c r="HA543" s="1239"/>
      <c r="HB543" s="1239"/>
      <c r="HC543" s="1239"/>
      <c r="HD543" s="1239"/>
      <c r="HE543" s="1239"/>
      <c r="HF543" s="1239"/>
      <c r="HG543" s="1239"/>
      <c r="HH543" s="1239"/>
      <c r="HI543" s="1239"/>
      <c r="HJ543" s="1239"/>
      <c r="HK543" s="1239"/>
      <c r="HL543" s="1239"/>
      <c r="HM543" s="1239"/>
      <c r="HN543" s="1239"/>
      <c r="HO543" s="1239"/>
      <c r="HP543" s="1239"/>
      <c r="HQ543" s="1239"/>
      <c r="HR543" s="1239"/>
      <c r="HS543" s="1239"/>
      <c r="HT543" s="1239"/>
      <c r="HU543" s="1239"/>
      <c r="HV543" s="1239"/>
      <c r="HW543" s="1239"/>
      <c r="HX543" s="1239"/>
      <c r="HY543" s="1239"/>
      <c r="HZ543" s="1239"/>
      <c r="IA543" s="1239"/>
      <c r="IB543" s="1239"/>
      <c r="IC543" s="1239"/>
      <c r="ID543" s="1239"/>
      <c r="IE543" s="1239"/>
      <c r="IF543" s="1239"/>
      <c r="IG543" s="1239"/>
      <c r="IH543" s="1239"/>
      <c r="II543" s="1239"/>
      <c r="IJ543" s="1239"/>
      <c r="IK543" s="1239"/>
      <c r="IL543" s="1239"/>
      <c r="IM543" s="1239"/>
      <c r="IN543" s="1239"/>
      <c r="IO543" s="1239"/>
      <c r="IP543" s="1239"/>
      <c r="IQ543" s="1239"/>
      <c r="IR543" s="1239"/>
      <c r="IS543" s="1239"/>
      <c r="IT543" s="1239"/>
      <c r="IU543" s="1239"/>
      <c r="IV543" s="1239"/>
      <c r="IW543" s="1239"/>
      <c r="IX543" s="1239"/>
      <c r="IY543" s="1239"/>
      <c r="IZ543" s="1239"/>
      <c r="JA543" s="1239"/>
      <c r="JB543" s="1239"/>
      <c r="JC543" s="1239"/>
      <c r="JD543" s="1239"/>
      <c r="JE543" s="1239"/>
      <c r="JF543" s="1239"/>
      <c r="JG543" s="1239"/>
      <c r="JH543" s="1239"/>
      <c r="JI543" s="1239"/>
      <c r="JJ543" s="1239"/>
      <c r="JK543" s="1268"/>
    </row>
    <row r="544" spans="1:271" ht="18.95" hidden="1" customHeight="1">
      <c r="A544" s="1113"/>
      <c r="B544" s="1114"/>
      <c r="C544" s="1114"/>
      <c r="D544" s="1177"/>
      <c r="E544" s="1116"/>
      <c r="F544" s="1116"/>
      <c r="G544" s="1116"/>
      <c r="H544" s="1114"/>
      <c r="I544" s="1177"/>
      <c r="J544" s="1244"/>
      <c r="K544" s="1241"/>
      <c r="L544" s="1241"/>
      <c r="M544" s="1241"/>
      <c r="N544" s="1241"/>
      <c r="O544" s="1269"/>
      <c r="P544" s="1242"/>
      <c r="Q544" s="1241"/>
      <c r="R544" s="1241"/>
      <c r="S544" s="1241"/>
      <c r="T544" s="1241"/>
      <c r="U544" s="1241"/>
      <c r="V544" s="1241"/>
      <c r="W544" s="1249"/>
      <c r="X544" s="1241"/>
      <c r="Y544" s="1250"/>
      <c r="Z544" s="1250"/>
      <c r="AA544" s="1244"/>
      <c r="AB544" s="1244"/>
      <c r="AC544" s="1244"/>
      <c r="AD544" s="1244"/>
      <c r="AE544" s="1244"/>
      <c r="AF544" s="1244"/>
      <c r="AG544" s="1244"/>
      <c r="AH544" s="1244"/>
      <c r="AI544" s="1244"/>
      <c r="AJ544" s="1244"/>
      <c r="AK544" s="1244"/>
      <c r="AL544" s="1244"/>
      <c r="AM544" s="1244"/>
      <c r="AN544" s="1244"/>
      <c r="AO544" s="1244"/>
      <c r="AP544" s="1244"/>
      <c r="AQ544" s="1244"/>
      <c r="AR544" s="1244"/>
      <c r="AS544" s="1244"/>
      <c r="AT544" s="1244"/>
      <c r="AU544" s="1244"/>
      <c r="AV544" s="1244"/>
      <c r="AW544" s="1244"/>
      <c r="AX544" s="1244"/>
      <c r="AY544" s="1244"/>
      <c r="AZ544" s="1244"/>
      <c r="BA544" s="1244"/>
      <c r="BB544" s="1244"/>
      <c r="BC544" s="1244"/>
      <c r="BD544" s="1244"/>
      <c r="BE544" s="1244"/>
      <c r="BF544" s="1244"/>
      <c r="BG544" s="1244"/>
      <c r="BH544" s="1244"/>
      <c r="BI544" s="1244"/>
      <c r="BJ544" s="1244"/>
      <c r="BK544" s="1244"/>
      <c r="BL544" s="1244"/>
      <c r="BM544" s="1244"/>
      <c r="BN544" s="1244"/>
      <c r="BO544" s="1244"/>
      <c r="BP544" s="1244"/>
      <c r="BQ544" s="1244"/>
      <c r="BR544" s="1244"/>
      <c r="BS544" s="1244"/>
      <c r="BT544" s="1244"/>
      <c r="BU544" s="1244"/>
      <c r="BV544" s="1244"/>
      <c r="BW544" s="1244"/>
      <c r="BX544" s="1244"/>
      <c r="BY544" s="1244"/>
      <c r="BZ544" s="1244"/>
      <c r="CA544" s="1244"/>
      <c r="CB544" s="1244"/>
      <c r="CC544" s="1244"/>
      <c r="CD544" s="1244"/>
      <c r="CE544" s="1244"/>
      <c r="CF544" s="1244"/>
      <c r="CG544" s="1244"/>
      <c r="CH544" s="1244"/>
      <c r="CI544" s="1244"/>
      <c r="CJ544" s="1244"/>
      <c r="CK544" s="1244"/>
      <c r="CL544" s="1244"/>
      <c r="CM544" s="1244"/>
      <c r="CN544" s="1244"/>
      <c r="CO544" s="1244"/>
      <c r="CP544" s="1244"/>
      <c r="CQ544" s="1244"/>
      <c r="CR544" s="1244"/>
      <c r="CS544" s="1244"/>
      <c r="CT544" s="1244"/>
      <c r="CU544" s="1244"/>
      <c r="CV544" s="1244"/>
      <c r="CW544" s="1244"/>
      <c r="CX544" s="1244"/>
      <c r="CY544" s="1244"/>
      <c r="CZ544" s="1244"/>
      <c r="DA544" s="1244"/>
      <c r="DB544" s="1244"/>
      <c r="DC544" s="1244"/>
      <c r="DD544" s="1244"/>
      <c r="DE544" s="1244"/>
      <c r="DF544" s="1244"/>
      <c r="DG544" s="1244"/>
      <c r="DH544" s="1244"/>
      <c r="DI544" s="1244"/>
      <c r="DJ544" s="1244"/>
      <c r="DK544" s="1244"/>
      <c r="DL544" s="1244"/>
      <c r="DM544" s="1244"/>
      <c r="DN544" s="1244"/>
      <c r="DO544" s="1244"/>
      <c r="DP544" s="1244"/>
      <c r="DQ544" s="1244"/>
      <c r="DR544" s="1244"/>
      <c r="DS544" s="1244"/>
      <c r="DT544" s="1244"/>
      <c r="DU544" s="1244"/>
      <c r="DV544" s="1244"/>
      <c r="DW544" s="1244"/>
      <c r="DX544" s="1244"/>
      <c r="DY544" s="1244"/>
      <c r="DZ544" s="1244"/>
      <c r="EA544" s="1244"/>
      <c r="EB544" s="1244"/>
      <c r="EC544" s="1244"/>
      <c r="ED544" s="1244"/>
      <c r="EE544" s="1244"/>
      <c r="EF544" s="1244"/>
      <c r="EG544" s="1244"/>
      <c r="EH544" s="1244"/>
      <c r="EI544" s="1244"/>
      <c r="EJ544" s="1244"/>
      <c r="EK544" s="1244"/>
      <c r="EL544" s="1244"/>
      <c r="EM544" s="1244"/>
      <c r="EN544" s="1244"/>
      <c r="EO544" s="1244"/>
      <c r="EP544" s="1244"/>
      <c r="EQ544" s="1244"/>
      <c r="ER544" s="1234"/>
      <c r="ES544" s="1230"/>
      <c r="ET544" s="1244"/>
      <c r="EU544" s="1244"/>
      <c r="EV544" s="1244"/>
      <c r="EW544" s="1244"/>
      <c r="EX544" s="1244"/>
      <c r="EY544" s="1244"/>
      <c r="EZ544" s="1244"/>
      <c r="FA544" s="1244"/>
      <c r="FB544" s="1244"/>
      <c r="FC544" s="1244"/>
      <c r="FD544" s="1244"/>
      <c r="FE544" s="1244"/>
      <c r="FF544" s="1251"/>
      <c r="FG544" s="1244"/>
      <c r="FH544" s="1244"/>
      <c r="FI544" s="1244"/>
      <c r="FJ544" s="1244"/>
      <c r="FK544" s="1244"/>
      <c r="FL544" s="1244"/>
      <c r="FM544" s="1244"/>
      <c r="FN544" s="1244"/>
      <c r="FO544" s="1244"/>
      <c r="FP544" s="1244"/>
      <c r="FQ544" s="1246"/>
      <c r="FR544" s="1246"/>
      <c r="FS544" s="1244"/>
      <c r="FT544" s="1234"/>
      <c r="FU544" s="1234"/>
      <c r="FV544" s="1234"/>
      <c r="FW544" s="1234"/>
      <c r="FX544" s="1244"/>
      <c r="FY544" s="1244"/>
      <c r="FZ544" s="1244"/>
      <c r="GA544" s="1230"/>
      <c r="GB544" s="1230"/>
      <c r="GC544" s="1230"/>
      <c r="GD544" s="1239"/>
      <c r="GE544" s="1239"/>
      <c r="GF544" s="1239"/>
      <c r="GG544" s="1239"/>
      <c r="GH544" s="1239"/>
      <c r="GI544" s="1239"/>
      <c r="GJ544" s="1239"/>
      <c r="GK544" s="1239"/>
      <c r="GL544" s="1239"/>
      <c r="GM544" s="1239"/>
      <c r="GN544" s="1239"/>
      <c r="GO544" s="1239"/>
      <c r="GP544" s="1239"/>
      <c r="GQ544" s="1239"/>
      <c r="GR544" s="1239"/>
      <c r="GS544" s="1239"/>
      <c r="GT544" s="1239"/>
      <c r="GU544" s="1239"/>
      <c r="GV544" s="1239"/>
      <c r="GW544" s="1239"/>
      <c r="GX544" s="1239"/>
      <c r="GY544" s="1239"/>
      <c r="GZ544" s="1239"/>
      <c r="HA544" s="1239"/>
      <c r="HB544" s="1239"/>
      <c r="HC544" s="1239"/>
      <c r="HD544" s="1239"/>
      <c r="HE544" s="1239"/>
      <c r="HF544" s="1239"/>
      <c r="HG544" s="1239"/>
      <c r="HH544" s="1239"/>
      <c r="HI544" s="1239"/>
      <c r="HJ544" s="1239"/>
      <c r="HK544" s="1239"/>
      <c r="HL544" s="1239"/>
      <c r="HM544" s="1239"/>
      <c r="HN544" s="1239"/>
      <c r="HO544" s="1239"/>
      <c r="HP544" s="1239"/>
      <c r="HQ544" s="1239"/>
      <c r="HR544" s="1239"/>
      <c r="HS544" s="1239"/>
      <c r="HT544" s="1239"/>
      <c r="HU544" s="1239"/>
      <c r="HV544" s="1239"/>
      <c r="HW544" s="1239"/>
      <c r="HX544" s="1239"/>
      <c r="HY544" s="1239"/>
      <c r="HZ544" s="1239"/>
      <c r="IA544" s="1239"/>
      <c r="IB544" s="1239"/>
      <c r="IC544" s="1239"/>
      <c r="ID544" s="1239"/>
      <c r="IE544" s="1239"/>
      <c r="IF544" s="1239"/>
      <c r="IG544" s="1239"/>
      <c r="IH544" s="1239"/>
      <c r="II544" s="1239"/>
      <c r="IJ544" s="1239"/>
      <c r="IK544" s="1239"/>
      <c r="IL544" s="1239"/>
      <c r="IM544" s="1239"/>
      <c r="IN544" s="1239"/>
      <c r="IO544" s="1239"/>
      <c r="IP544" s="1239"/>
      <c r="IQ544" s="1239"/>
      <c r="IR544" s="1239"/>
      <c r="IS544" s="1239"/>
      <c r="IT544" s="1239"/>
      <c r="IU544" s="1239"/>
      <c r="IV544" s="1239"/>
      <c r="IW544" s="1239"/>
      <c r="IX544" s="1239"/>
      <c r="IY544" s="1239"/>
      <c r="IZ544" s="1239"/>
      <c r="JA544" s="1239"/>
      <c r="JB544" s="1239"/>
      <c r="JC544" s="1239"/>
      <c r="JD544" s="1239"/>
      <c r="JE544" s="1239"/>
      <c r="JF544" s="1239"/>
      <c r="JG544" s="1239"/>
      <c r="JH544" s="1239"/>
      <c r="JI544" s="1239"/>
      <c r="JJ544" s="1239"/>
      <c r="JK544" s="1270"/>
    </row>
    <row r="545" spans="1:271" ht="18.95" hidden="1" customHeight="1">
      <c r="A545" s="1113"/>
      <c r="B545" s="1114"/>
      <c r="C545" s="1114"/>
      <c r="D545" s="1177"/>
      <c r="E545" s="1116"/>
      <c r="F545" s="1116"/>
      <c r="G545" s="1116"/>
      <c r="H545" s="1114"/>
      <c r="I545" s="1177"/>
      <c r="J545" s="1244"/>
      <c r="K545" s="1241"/>
      <c r="L545" s="1241"/>
      <c r="M545" s="1241"/>
      <c r="N545" s="1241"/>
      <c r="O545" s="1269"/>
      <c r="P545" s="1242"/>
      <c r="Q545" s="1241"/>
      <c r="R545" s="1241"/>
      <c r="S545" s="1241"/>
      <c r="T545" s="1241"/>
      <c r="U545" s="1241"/>
      <c r="V545" s="1241"/>
      <c r="W545" s="1249"/>
      <c r="X545" s="1241"/>
      <c r="Y545" s="1250"/>
      <c r="Z545" s="1250"/>
      <c r="AA545" s="1244"/>
      <c r="AB545" s="1244"/>
      <c r="AC545" s="1244"/>
      <c r="AD545" s="1244"/>
      <c r="AE545" s="1244"/>
      <c r="AF545" s="1244"/>
      <c r="AG545" s="1244"/>
      <c r="AH545" s="1244"/>
      <c r="AI545" s="1244"/>
      <c r="AJ545" s="1244"/>
      <c r="AK545" s="1244"/>
      <c r="AL545" s="1244"/>
      <c r="AM545" s="1244"/>
      <c r="AN545" s="1244"/>
      <c r="AO545" s="1244"/>
      <c r="AP545" s="1244"/>
      <c r="AQ545" s="1244"/>
      <c r="AR545" s="1244"/>
      <c r="AS545" s="1244"/>
      <c r="AT545" s="1244"/>
      <c r="AU545" s="1244"/>
      <c r="AV545" s="1244"/>
      <c r="AW545" s="1244"/>
      <c r="AX545" s="1244"/>
      <c r="AY545" s="1244"/>
      <c r="AZ545" s="1244"/>
      <c r="BA545" s="1244"/>
      <c r="BB545" s="1244"/>
      <c r="BC545" s="1244"/>
      <c r="BD545" s="1244"/>
      <c r="BE545" s="1244"/>
      <c r="BF545" s="1244"/>
      <c r="BG545" s="1244"/>
      <c r="BH545" s="1244"/>
      <c r="BI545" s="1244"/>
      <c r="BJ545" s="1244"/>
      <c r="BK545" s="1244"/>
      <c r="BL545" s="1244"/>
      <c r="BM545" s="1244"/>
      <c r="BN545" s="1244"/>
      <c r="BO545" s="1244"/>
      <c r="BP545" s="1244"/>
      <c r="BQ545" s="1244"/>
      <c r="BR545" s="1244"/>
      <c r="BS545" s="1244"/>
      <c r="BT545" s="1244"/>
      <c r="BU545" s="1244"/>
      <c r="BV545" s="1244"/>
      <c r="BW545" s="1244"/>
      <c r="BX545" s="1244"/>
      <c r="BY545" s="1244"/>
      <c r="BZ545" s="1244"/>
      <c r="CA545" s="1244"/>
      <c r="CB545" s="1244"/>
      <c r="CC545" s="1244"/>
      <c r="CD545" s="1244"/>
      <c r="CE545" s="1244"/>
      <c r="CF545" s="1244"/>
      <c r="CG545" s="1244"/>
      <c r="CH545" s="1244"/>
      <c r="CI545" s="1244"/>
      <c r="CJ545" s="1244"/>
      <c r="CK545" s="1244"/>
      <c r="CL545" s="1244"/>
      <c r="CM545" s="1244"/>
      <c r="CN545" s="1244"/>
      <c r="CO545" s="1244"/>
      <c r="CP545" s="1244"/>
      <c r="CQ545" s="1244"/>
      <c r="CR545" s="1244"/>
      <c r="CS545" s="1244"/>
      <c r="CT545" s="1244"/>
      <c r="CU545" s="1244"/>
      <c r="CV545" s="1244"/>
      <c r="CW545" s="1244"/>
      <c r="CX545" s="1244"/>
      <c r="CY545" s="1244"/>
      <c r="CZ545" s="1244"/>
      <c r="DA545" s="1244"/>
      <c r="DB545" s="1244"/>
      <c r="DC545" s="1244"/>
      <c r="DD545" s="1244"/>
      <c r="DE545" s="1244"/>
      <c r="DF545" s="1244"/>
      <c r="DG545" s="1244"/>
      <c r="DH545" s="1244"/>
      <c r="DI545" s="1244"/>
      <c r="DJ545" s="1244"/>
      <c r="DK545" s="1244"/>
      <c r="DL545" s="1244"/>
      <c r="DM545" s="1244"/>
      <c r="DN545" s="1244"/>
      <c r="DO545" s="1244"/>
      <c r="DP545" s="1244"/>
      <c r="DQ545" s="1244"/>
      <c r="DR545" s="1244"/>
      <c r="DS545" s="1244"/>
      <c r="DT545" s="1244"/>
      <c r="DU545" s="1244"/>
      <c r="DV545" s="1244"/>
      <c r="DW545" s="1244"/>
      <c r="DX545" s="1244"/>
      <c r="DY545" s="1244"/>
      <c r="DZ545" s="1244"/>
      <c r="EA545" s="1244"/>
      <c r="EB545" s="1244"/>
      <c r="EC545" s="1244"/>
      <c r="ED545" s="1244"/>
      <c r="EE545" s="1244"/>
      <c r="EF545" s="1244"/>
      <c r="EG545" s="1244"/>
      <c r="EH545" s="1244"/>
      <c r="EI545" s="1244"/>
      <c r="EJ545" s="1244"/>
      <c r="EK545" s="1244"/>
      <c r="EL545" s="1244"/>
      <c r="EM545" s="1244"/>
      <c r="EN545" s="1244"/>
      <c r="EO545" s="1244"/>
      <c r="EP545" s="1244"/>
      <c r="EQ545" s="1244"/>
      <c r="ER545" s="1244"/>
      <c r="ES545" s="1241"/>
      <c r="ET545" s="1244"/>
      <c r="EU545" s="1244"/>
      <c r="EV545" s="1244"/>
      <c r="EW545" s="1244"/>
      <c r="EX545" s="1244"/>
      <c r="EY545" s="1244"/>
      <c r="EZ545" s="1244"/>
      <c r="FA545" s="1244"/>
      <c r="FB545" s="1244"/>
      <c r="FC545" s="1244"/>
      <c r="FD545" s="1244"/>
      <c r="FE545" s="1244"/>
      <c r="FF545" s="1251"/>
      <c r="FG545" s="1244"/>
      <c r="FH545" s="1244"/>
      <c r="FI545" s="1244"/>
      <c r="FJ545" s="1244"/>
      <c r="FK545" s="1244"/>
      <c r="FL545" s="1244"/>
      <c r="FM545" s="1244"/>
      <c r="FN545" s="1244"/>
      <c r="FO545" s="1244"/>
      <c r="FP545" s="1244"/>
      <c r="FQ545" s="1246"/>
      <c r="FR545" s="1246"/>
      <c r="FS545" s="1244"/>
      <c r="FT545" s="1244"/>
      <c r="FU545" s="1244"/>
      <c r="FV545" s="1244"/>
      <c r="FW545" s="1244"/>
      <c r="FX545" s="1244"/>
      <c r="FY545" s="1244"/>
      <c r="FZ545" s="1244"/>
      <c r="GA545" s="1241"/>
      <c r="GB545" s="1241"/>
      <c r="GC545" s="1241"/>
      <c r="GD545" s="1271"/>
      <c r="GE545" s="1271"/>
      <c r="GF545" s="1271"/>
      <c r="GG545" s="1271"/>
      <c r="GH545" s="1271"/>
      <c r="GI545" s="1271"/>
      <c r="GJ545" s="1271"/>
      <c r="GK545" s="1271"/>
      <c r="GL545" s="1271"/>
      <c r="GM545" s="1271"/>
      <c r="GN545" s="1271"/>
      <c r="GO545" s="1271"/>
      <c r="GP545" s="1239"/>
      <c r="GQ545" s="1271"/>
      <c r="GR545" s="1271"/>
      <c r="GS545" s="1271"/>
      <c r="GT545" s="1271"/>
      <c r="GU545" s="1271"/>
      <c r="GV545" s="1271"/>
      <c r="GW545" s="1271"/>
      <c r="GX545" s="1271"/>
      <c r="GY545" s="1271"/>
      <c r="GZ545" s="1271"/>
      <c r="HA545" s="1271"/>
      <c r="HB545" s="1271"/>
      <c r="HC545" s="1271"/>
      <c r="HD545" s="1271"/>
      <c r="HE545" s="1271"/>
      <c r="HF545" s="1271"/>
      <c r="HG545" s="1271"/>
      <c r="HH545" s="1239"/>
      <c r="HI545" s="1271"/>
      <c r="HJ545" s="1271"/>
      <c r="HK545" s="1271"/>
      <c r="HL545" s="1239"/>
      <c r="HM545" s="1239"/>
      <c r="HN545" s="1239"/>
      <c r="HO545" s="1239"/>
      <c r="HP545" s="1239"/>
      <c r="HQ545" s="1239"/>
      <c r="HR545" s="1271"/>
      <c r="HS545" s="1271"/>
      <c r="HT545" s="1271"/>
      <c r="HU545" s="1271"/>
      <c r="HV545" s="1271"/>
      <c r="HW545" s="1271"/>
      <c r="HX545" s="1271"/>
      <c r="HY545" s="1271"/>
      <c r="HZ545" s="1271"/>
      <c r="IA545" s="1271"/>
      <c r="IB545" s="1271"/>
      <c r="IC545" s="1271"/>
      <c r="ID545" s="1271"/>
      <c r="IE545" s="1271"/>
      <c r="IF545" s="1271"/>
      <c r="IG545" s="1239"/>
      <c r="IH545" s="1239"/>
      <c r="II545" s="1239"/>
      <c r="IJ545" s="1239"/>
      <c r="IK545" s="1239"/>
      <c r="IL545" s="1239"/>
      <c r="IM545" s="1239"/>
      <c r="IN545" s="1239"/>
      <c r="IO545" s="1239"/>
      <c r="IP545" s="1239"/>
      <c r="IQ545" s="1239"/>
      <c r="IR545" s="1239"/>
      <c r="IS545" s="1239"/>
      <c r="IT545" s="1239"/>
      <c r="IU545" s="1239"/>
      <c r="IV545" s="1239"/>
      <c r="IW545" s="1239"/>
      <c r="IX545" s="1239"/>
      <c r="IY545" s="1239"/>
      <c r="IZ545" s="1239"/>
      <c r="JA545" s="1239"/>
      <c r="JB545" s="1239"/>
      <c r="JC545" s="1239"/>
      <c r="JD545" s="1239"/>
      <c r="JE545" s="1239"/>
      <c r="JF545" s="1239"/>
      <c r="JG545" s="1239"/>
      <c r="JH545" s="1239"/>
      <c r="JI545" s="1239"/>
      <c r="JJ545" s="1239"/>
      <c r="JK545" s="1270"/>
    </row>
    <row r="546" spans="1:271" ht="18.95" hidden="1" customHeight="1">
      <c r="A546" s="1113"/>
      <c r="B546" s="1114"/>
      <c r="C546" s="1114"/>
      <c r="D546" s="1177"/>
      <c r="E546" s="1116"/>
      <c r="F546" s="1116"/>
      <c r="G546" s="1116"/>
      <c r="H546" s="1114"/>
      <c r="I546" s="1177"/>
      <c r="J546" s="1244"/>
      <c r="K546" s="1241"/>
      <c r="L546" s="1241"/>
      <c r="M546" s="1241"/>
      <c r="N546" s="1241"/>
      <c r="O546" s="1269"/>
      <c r="P546" s="1242"/>
      <c r="Q546" s="1241"/>
      <c r="R546" s="1241"/>
      <c r="S546" s="1241"/>
      <c r="T546" s="1241"/>
      <c r="U546" s="1241"/>
      <c r="V546" s="1241"/>
      <c r="W546" s="1249"/>
      <c r="X546" s="1241"/>
      <c r="Y546" s="1250"/>
      <c r="Z546" s="1250"/>
      <c r="AA546" s="1244"/>
      <c r="AB546" s="1244"/>
      <c r="AC546" s="1244"/>
      <c r="AD546" s="1244"/>
      <c r="AE546" s="1244"/>
      <c r="AF546" s="1244"/>
      <c r="AG546" s="1244"/>
      <c r="AH546" s="1244"/>
      <c r="AI546" s="1244"/>
      <c r="AJ546" s="1244"/>
      <c r="AK546" s="1244"/>
      <c r="AL546" s="1244"/>
      <c r="AM546" s="1244"/>
      <c r="AN546" s="1244"/>
      <c r="AO546" s="1244"/>
      <c r="AP546" s="1244"/>
      <c r="AQ546" s="1244"/>
      <c r="AR546" s="1244"/>
      <c r="AS546" s="1244"/>
      <c r="AT546" s="1244"/>
      <c r="AU546" s="1244"/>
      <c r="AV546" s="1244"/>
      <c r="AW546" s="1244"/>
      <c r="AX546" s="1244"/>
      <c r="AY546" s="1244"/>
      <c r="AZ546" s="1244"/>
      <c r="BA546" s="1244"/>
      <c r="BB546" s="1244"/>
      <c r="BC546" s="1244"/>
      <c r="BD546" s="1244"/>
      <c r="BE546" s="1244"/>
      <c r="BF546" s="1244"/>
      <c r="BG546" s="1244"/>
      <c r="BH546" s="1244"/>
      <c r="BI546" s="1244"/>
      <c r="BJ546" s="1244"/>
      <c r="BK546" s="1244"/>
      <c r="BL546" s="1244"/>
      <c r="BM546" s="1244"/>
      <c r="BN546" s="1244"/>
      <c r="BO546" s="1244"/>
      <c r="BP546" s="1244"/>
      <c r="BQ546" s="1244"/>
      <c r="BR546" s="1244"/>
      <c r="BS546" s="1244"/>
      <c r="BT546" s="1244"/>
      <c r="BU546" s="1244"/>
      <c r="BV546" s="1244"/>
      <c r="BW546" s="1244"/>
      <c r="BX546" s="1244"/>
      <c r="BY546" s="1244"/>
      <c r="BZ546" s="1244"/>
      <c r="CA546" s="1244"/>
      <c r="CB546" s="1244"/>
      <c r="CC546" s="1244"/>
      <c r="CD546" s="1244"/>
      <c r="CE546" s="1244"/>
      <c r="CF546" s="1244"/>
      <c r="CG546" s="1244"/>
      <c r="CH546" s="1244"/>
      <c r="CI546" s="1244"/>
      <c r="CJ546" s="1244"/>
      <c r="CK546" s="1244"/>
      <c r="CL546" s="1244"/>
      <c r="CM546" s="1244"/>
      <c r="CN546" s="1244"/>
      <c r="CO546" s="1244"/>
      <c r="CP546" s="1244"/>
      <c r="CQ546" s="1244"/>
      <c r="CR546" s="1244"/>
      <c r="CS546" s="1244"/>
      <c r="CT546" s="1244"/>
      <c r="CU546" s="1244"/>
      <c r="CV546" s="1244"/>
      <c r="CW546" s="1244"/>
      <c r="CX546" s="1244"/>
      <c r="CY546" s="1244"/>
      <c r="CZ546" s="1244"/>
      <c r="DA546" s="1244"/>
      <c r="DB546" s="1244"/>
      <c r="DC546" s="1244"/>
      <c r="DD546" s="1244"/>
      <c r="DE546" s="1244"/>
      <c r="DF546" s="1244"/>
      <c r="DG546" s="1244"/>
      <c r="DH546" s="1244"/>
      <c r="DI546" s="1244"/>
      <c r="DJ546" s="1244"/>
      <c r="DK546" s="1244"/>
      <c r="DL546" s="1244"/>
      <c r="DM546" s="1244"/>
      <c r="DN546" s="1244"/>
      <c r="DO546" s="1244"/>
      <c r="DP546" s="1244"/>
      <c r="DQ546" s="1244"/>
      <c r="DR546" s="1244"/>
      <c r="DS546" s="1244"/>
      <c r="DT546" s="1244"/>
      <c r="DU546" s="1244"/>
      <c r="DV546" s="1244"/>
      <c r="DW546" s="1244"/>
      <c r="DX546" s="1244"/>
      <c r="DY546" s="1244"/>
      <c r="DZ546" s="1244"/>
      <c r="EA546" s="1244"/>
      <c r="EB546" s="1244"/>
      <c r="EC546" s="1244"/>
      <c r="ED546" s="1244"/>
      <c r="EE546" s="1244"/>
      <c r="EF546" s="1244"/>
      <c r="EG546" s="1244"/>
      <c r="EH546" s="1244"/>
      <c r="EI546" s="1244"/>
      <c r="EJ546" s="1244"/>
      <c r="EK546" s="1244"/>
      <c r="EL546" s="1244"/>
      <c r="EM546" s="1244"/>
      <c r="EN546" s="1244"/>
      <c r="EO546" s="1244"/>
      <c r="EP546" s="1244"/>
      <c r="EQ546" s="1244"/>
      <c r="ER546" s="1244"/>
      <c r="ES546" s="1241"/>
      <c r="ET546" s="1244"/>
      <c r="EU546" s="1244"/>
      <c r="EV546" s="1244"/>
      <c r="EW546" s="1244"/>
      <c r="EX546" s="1244"/>
      <c r="EY546" s="1244"/>
      <c r="EZ546" s="1244"/>
      <c r="FA546" s="1244"/>
      <c r="FB546" s="1244"/>
      <c r="FC546" s="1244"/>
      <c r="FD546" s="1244"/>
      <c r="FE546" s="1244"/>
      <c r="FF546" s="1251"/>
      <c r="FG546" s="1244"/>
      <c r="FH546" s="1244"/>
      <c r="FI546" s="1244"/>
      <c r="FJ546" s="1244"/>
      <c r="FK546" s="1244"/>
      <c r="FL546" s="1244"/>
      <c r="FM546" s="1244"/>
      <c r="FN546" s="1244"/>
      <c r="FO546" s="1244"/>
      <c r="FP546" s="1244"/>
      <c r="FQ546" s="1246"/>
      <c r="FR546" s="1246"/>
      <c r="FS546" s="1244"/>
      <c r="FT546" s="1244"/>
      <c r="FU546" s="1244"/>
      <c r="FV546" s="1244"/>
      <c r="FW546" s="1244"/>
      <c r="FX546" s="1244"/>
      <c r="FY546" s="1244"/>
      <c r="FZ546" s="1244"/>
      <c r="GA546" s="1241"/>
      <c r="GB546" s="1241"/>
      <c r="GC546" s="1241"/>
      <c r="GD546" s="1271"/>
      <c r="GE546" s="1271"/>
      <c r="GF546" s="1271"/>
      <c r="GG546" s="1271"/>
      <c r="GH546" s="1271"/>
      <c r="GI546" s="1271"/>
      <c r="GJ546" s="1271"/>
      <c r="GK546" s="1271"/>
      <c r="GL546" s="1271"/>
      <c r="GM546" s="1271"/>
      <c r="GN546" s="1271"/>
      <c r="GO546" s="1271"/>
      <c r="GP546" s="1239"/>
      <c r="GQ546" s="1271"/>
      <c r="GR546" s="1271"/>
      <c r="GS546" s="1271"/>
      <c r="GT546" s="1271"/>
      <c r="GU546" s="1271"/>
      <c r="GV546" s="1271"/>
      <c r="GW546" s="1271"/>
      <c r="GX546" s="1271"/>
      <c r="GY546" s="1271"/>
      <c r="GZ546" s="1271"/>
      <c r="HA546" s="1271"/>
      <c r="HB546" s="1271"/>
      <c r="HC546" s="1271"/>
      <c r="HD546" s="1271"/>
      <c r="HE546" s="1271"/>
      <c r="HF546" s="1271"/>
      <c r="HG546" s="1271"/>
      <c r="HH546" s="1239"/>
      <c r="HI546" s="1271"/>
      <c r="HJ546" s="1271"/>
      <c r="HK546" s="1271"/>
      <c r="HL546" s="1239"/>
      <c r="HM546" s="1239"/>
      <c r="HN546" s="1239"/>
      <c r="HO546" s="1239"/>
      <c r="HP546" s="1239"/>
      <c r="HQ546" s="1239"/>
      <c r="HR546" s="1271"/>
      <c r="HS546" s="1271"/>
      <c r="HT546" s="1271"/>
      <c r="HU546" s="1271"/>
      <c r="HV546" s="1271"/>
      <c r="HW546" s="1271"/>
      <c r="HX546" s="1271"/>
      <c r="HY546" s="1271"/>
      <c r="HZ546" s="1271"/>
      <c r="IA546" s="1271"/>
      <c r="IB546" s="1271"/>
      <c r="IC546" s="1271"/>
      <c r="ID546" s="1271"/>
      <c r="IE546" s="1271"/>
      <c r="IF546" s="1271"/>
      <c r="IG546" s="1239"/>
      <c r="IH546" s="1239"/>
      <c r="II546" s="1239"/>
      <c r="IJ546" s="1239"/>
      <c r="IK546" s="1239"/>
      <c r="IL546" s="1239"/>
      <c r="IM546" s="1239"/>
      <c r="IN546" s="1239"/>
      <c r="IO546" s="1239"/>
      <c r="IP546" s="1239"/>
      <c r="IQ546" s="1239"/>
      <c r="IR546" s="1239"/>
      <c r="IS546" s="1239"/>
      <c r="IT546" s="1239"/>
      <c r="IU546" s="1239"/>
      <c r="IV546" s="1239"/>
      <c r="IW546" s="1239"/>
      <c r="IX546" s="1239"/>
      <c r="IY546" s="1239"/>
      <c r="IZ546" s="1239"/>
      <c r="JA546" s="1239"/>
      <c r="JB546" s="1239"/>
      <c r="JC546" s="1239"/>
      <c r="JD546" s="1239"/>
      <c r="JE546" s="1239"/>
      <c r="JF546" s="1239"/>
      <c r="JG546" s="1239"/>
      <c r="JH546" s="1239"/>
      <c r="JI546" s="1239"/>
      <c r="JJ546" s="1239"/>
      <c r="JK546" s="1270"/>
    </row>
    <row r="547" spans="1:271" ht="18.95" hidden="1" customHeight="1">
      <c r="A547" s="1113"/>
      <c r="B547" s="1114"/>
      <c r="C547" s="1114"/>
      <c r="D547" s="1177"/>
      <c r="E547" s="1116"/>
      <c r="F547" s="1116"/>
      <c r="G547" s="1116"/>
      <c r="H547" s="1114"/>
      <c r="I547" s="1177"/>
      <c r="J547" s="1244"/>
      <c r="K547" s="1241"/>
      <c r="L547" s="1241"/>
      <c r="M547" s="1241"/>
      <c r="N547" s="1241"/>
      <c r="O547" s="1269"/>
      <c r="P547" s="1242"/>
      <c r="Q547" s="1241"/>
      <c r="R547" s="1241"/>
      <c r="S547" s="1241"/>
      <c r="T547" s="1241"/>
      <c r="U547" s="1241"/>
      <c r="V547" s="1241"/>
      <c r="W547" s="1249"/>
      <c r="X547" s="1241"/>
      <c r="Y547" s="1250"/>
      <c r="Z547" s="1250"/>
      <c r="AA547" s="1244"/>
      <c r="AB547" s="1244"/>
      <c r="AC547" s="1244"/>
      <c r="AD547" s="1244"/>
      <c r="AE547" s="1244"/>
      <c r="AF547" s="1244"/>
      <c r="AG547" s="1244"/>
      <c r="AH547" s="1244"/>
      <c r="AI547" s="1244"/>
      <c r="AJ547" s="1244"/>
      <c r="AK547" s="1244"/>
      <c r="AL547" s="1244"/>
      <c r="AM547" s="1244"/>
      <c r="AN547" s="1244"/>
      <c r="AO547" s="1244"/>
      <c r="AP547" s="1244"/>
      <c r="AQ547" s="1244"/>
      <c r="AR547" s="1244"/>
      <c r="AS547" s="1244"/>
      <c r="AT547" s="1244"/>
      <c r="AU547" s="1244"/>
      <c r="AV547" s="1244"/>
      <c r="AW547" s="1244"/>
      <c r="AX547" s="1244"/>
      <c r="AY547" s="1244"/>
      <c r="AZ547" s="1244"/>
      <c r="BA547" s="1244"/>
      <c r="BB547" s="1244"/>
      <c r="BC547" s="1244"/>
      <c r="BD547" s="1244"/>
      <c r="BE547" s="1244"/>
      <c r="BF547" s="1244"/>
      <c r="BG547" s="1244"/>
      <c r="BH547" s="1244"/>
      <c r="BI547" s="1244"/>
      <c r="BJ547" s="1244"/>
      <c r="BK547" s="1244"/>
      <c r="BL547" s="1244"/>
      <c r="BM547" s="1244"/>
      <c r="BN547" s="1244"/>
      <c r="BO547" s="1244"/>
      <c r="BP547" s="1244"/>
      <c r="BQ547" s="1244"/>
      <c r="BR547" s="1244"/>
      <c r="BS547" s="1244"/>
      <c r="BT547" s="1244"/>
      <c r="BU547" s="1244"/>
      <c r="BV547" s="1244"/>
      <c r="BW547" s="1244"/>
      <c r="BX547" s="1244"/>
      <c r="BY547" s="1244"/>
      <c r="BZ547" s="1244"/>
      <c r="CA547" s="1244"/>
      <c r="CB547" s="1244"/>
      <c r="CC547" s="1244"/>
      <c r="CD547" s="1244"/>
      <c r="CE547" s="1244"/>
      <c r="CF547" s="1244"/>
      <c r="CG547" s="1244"/>
      <c r="CH547" s="1244"/>
      <c r="CI547" s="1244"/>
      <c r="CJ547" s="1244"/>
      <c r="CK547" s="1244"/>
      <c r="CL547" s="1244"/>
      <c r="CM547" s="1244"/>
      <c r="CN547" s="1244"/>
      <c r="CO547" s="1244"/>
      <c r="CP547" s="1244"/>
      <c r="CQ547" s="1244"/>
      <c r="CR547" s="1244"/>
      <c r="CS547" s="1244"/>
      <c r="CT547" s="1244"/>
      <c r="CU547" s="1244"/>
      <c r="CV547" s="1244"/>
      <c r="CW547" s="1244"/>
      <c r="CX547" s="1244"/>
      <c r="CY547" s="1244"/>
      <c r="CZ547" s="1244"/>
      <c r="DA547" s="1244"/>
      <c r="DB547" s="1244"/>
      <c r="DC547" s="1244"/>
      <c r="DD547" s="1244"/>
      <c r="DE547" s="1244"/>
      <c r="DF547" s="1244"/>
      <c r="DG547" s="1244"/>
      <c r="DH547" s="1244"/>
      <c r="DI547" s="1244"/>
      <c r="DJ547" s="1244"/>
      <c r="DK547" s="1244"/>
      <c r="DL547" s="1244"/>
      <c r="DM547" s="1244"/>
      <c r="DN547" s="1244"/>
      <c r="DO547" s="1244"/>
      <c r="DP547" s="1244"/>
      <c r="DQ547" s="1244"/>
      <c r="DR547" s="1244"/>
      <c r="DS547" s="1244"/>
      <c r="DT547" s="1244"/>
      <c r="DU547" s="1244"/>
      <c r="DV547" s="1244"/>
      <c r="DW547" s="1244"/>
      <c r="DX547" s="1244"/>
      <c r="DY547" s="1244"/>
      <c r="DZ547" s="1244"/>
      <c r="EA547" s="1244"/>
      <c r="EB547" s="1244"/>
      <c r="EC547" s="1244"/>
      <c r="ED547" s="1244"/>
      <c r="EE547" s="1244"/>
      <c r="EF547" s="1244"/>
      <c r="EG547" s="1244"/>
      <c r="EH547" s="1244"/>
      <c r="EI547" s="1244"/>
      <c r="EJ547" s="1244"/>
      <c r="EK547" s="1244"/>
      <c r="EL547" s="1244"/>
      <c r="EM547" s="1244"/>
      <c r="EN547" s="1244"/>
      <c r="EO547" s="1244"/>
      <c r="EP547" s="1244"/>
      <c r="EQ547" s="1244"/>
      <c r="ER547" s="1244"/>
      <c r="ES547" s="1241"/>
      <c r="ET547" s="1244"/>
      <c r="EU547" s="1244"/>
      <c r="EV547" s="1244"/>
      <c r="EW547" s="1244"/>
      <c r="EX547" s="1244"/>
      <c r="EY547" s="1244"/>
      <c r="EZ547" s="1244"/>
      <c r="FA547" s="1244"/>
      <c r="FB547" s="1244"/>
      <c r="FC547" s="1244"/>
      <c r="FD547" s="1244"/>
      <c r="FE547" s="1244"/>
      <c r="FF547" s="1251"/>
      <c r="FG547" s="1244"/>
      <c r="FH547" s="1244"/>
      <c r="FI547" s="1244"/>
      <c r="FJ547" s="1244"/>
      <c r="FK547" s="1244"/>
      <c r="FL547" s="1244"/>
      <c r="FM547" s="1244"/>
      <c r="FN547" s="1244"/>
      <c r="FO547" s="1244"/>
      <c r="FP547" s="1244"/>
      <c r="FQ547" s="1246"/>
      <c r="FR547" s="1246"/>
      <c r="FS547" s="1244"/>
      <c r="FT547" s="1244"/>
      <c r="FU547" s="1244"/>
      <c r="FV547" s="1244"/>
      <c r="FW547" s="1244"/>
      <c r="FX547" s="1244"/>
      <c r="FY547" s="1244"/>
      <c r="FZ547" s="1244"/>
      <c r="GA547" s="1241"/>
      <c r="GB547" s="1241"/>
      <c r="GC547" s="1241"/>
      <c r="GD547" s="1271"/>
      <c r="GE547" s="1271"/>
      <c r="GF547" s="1271"/>
      <c r="GG547" s="1271"/>
      <c r="GH547" s="1271"/>
      <c r="GI547" s="1271"/>
      <c r="GJ547" s="1271"/>
      <c r="GK547" s="1271"/>
      <c r="GL547" s="1271"/>
      <c r="GM547" s="1271"/>
      <c r="GN547" s="1271"/>
      <c r="GO547" s="1271"/>
      <c r="GP547" s="1239"/>
      <c r="GQ547" s="1271"/>
      <c r="GR547" s="1271"/>
      <c r="GS547" s="1271"/>
      <c r="GT547" s="1271"/>
      <c r="GU547" s="1271"/>
      <c r="GV547" s="1271"/>
      <c r="GW547" s="1271"/>
      <c r="GX547" s="1271"/>
      <c r="GY547" s="1271"/>
      <c r="GZ547" s="1271"/>
      <c r="HA547" s="1271"/>
      <c r="HB547" s="1271"/>
      <c r="HC547" s="1271"/>
      <c r="HD547" s="1271"/>
      <c r="HE547" s="1271"/>
      <c r="HF547" s="1271"/>
      <c r="HG547" s="1271"/>
      <c r="HH547" s="1239"/>
      <c r="HI547" s="1271"/>
      <c r="HJ547" s="1271"/>
      <c r="HK547" s="1271"/>
      <c r="HL547" s="1239"/>
      <c r="HM547" s="1239"/>
      <c r="HN547" s="1239"/>
      <c r="HO547" s="1239"/>
      <c r="HP547" s="1239"/>
      <c r="HQ547" s="1239"/>
      <c r="HR547" s="1271"/>
      <c r="HS547" s="1271"/>
      <c r="HT547" s="1271"/>
      <c r="HU547" s="1271"/>
      <c r="HV547" s="1271"/>
      <c r="HW547" s="1271"/>
      <c r="HX547" s="1271"/>
      <c r="HY547" s="1271"/>
      <c r="HZ547" s="1271"/>
      <c r="IA547" s="1271"/>
      <c r="IB547" s="1271"/>
      <c r="IC547" s="1271"/>
      <c r="ID547" s="1271"/>
      <c r="IE547" s="1271"/>
      <c r="IF547" s="1271"/>
      <c r="IG547" s="1239"/>
      <c r="IH547" s="1239"/>
      <c r="II547" s="1239"/>
      <c r="IJ547" s="1239"/>
      <c r="IK547" s="1239"/>
      <c r="IL547" s="1239"/>
      <c r="IM547" s="1239"/>
      <c r="IN547" s="1239"/>
      <c r="IO547" s="1239"/>
      <c r="IP547" s="1239"/>
      <c r="IQ547" s="1239"/>
      <c r="IR547" s="1239"/>
      <c r="IS547" s="1239"/>
      <c r="IT547" s="1239"/>
      <c r="IU547" s="1239"/>
      <c r="IV547" s="1239"/>
      <c r="IW547" s="1239"/>
      <c r="IX547" s="1239"/>
      <c r="IY547" s="1239"/>
      <c r="IZ547" s="1239"/>
      <c r="JA547" s="1239"/>
      <c r="JB547" s="1239"/>
      <c r="JC547" s="1239"/>
      <c r="JD547" s="1239"/>
      <c r="JE547" s="1239"/>
      <c r="JF547" s="1239"/>
      <c r="JG547" s="1239"/>
      <c r="JH547" s="1239"/>
      <c r="JI547" s="1239"/>
      <c r="JJ547" s="1239"/>
      <c r="JK547" s="1270"/>
    </row>
    <row r="548" spans="1:271" ht="18.95" hidden="1" customHeight="1">
      <c r="A548" s="1113"/>
      <c r="B548" s="1114"/>
      <c r="C548" s="1114"/>
      <c r="D548" s="1177"/>
      <c r="E548" s="1116"/>
      <c r="F548" s="1116"/>
      <c r="G548" s="1116"/>
      <c r="H548" s="1114"/>
      <c r="I548" s="1177"/>
      <c r="J548" s="1244"/>
      <c r="K548" s="1241"/>
      <c r="L548" s="1241"/>
      <c r="M548" s="1241"/>
      <c r="N548" s="1241"/>
      <c r="O548" s="1269"/>
      <c r="P548" s="1242"/>
      <c r="Q548" s="1241"/>
      <c r="R548" s="1241"/>
      <c r="S548" s="1241"/>
      <c r="T548" s="1241"/>
      <c r="U548" s="1241"/>
      <c r="V548" s="1241"/>
      <c r="W548" s="1249"/>
      <c r="X548" s="1241"/>
      <c r="Y548" s="1250"/>
      <c r="Z548" s="1250"/>
      <c r="AA548" s="1244"/>
      <c r="AB548" s="1244"/>
      <c r="AC548" s="1244"/>
      <c r="AD548" s="1244"/>
      <c r="AE548" s="1244"/>
      <c r="AF548" s="1244"/>
      <c r="AG548" s="1244"/>
      <c r="AH548" s="1244"/>
      <c r="AI548" s="1244"/>
      <c r="AJ548" s="1244"/>
      <c r="AK548" s="1244"/>
      <c r="AL548" s="1244"/>
      <c r="AM548" s="1244"/>
      <c r="AN548" s="1244"/>
      <c r="AO548" s="1244"/>
      <c r="AP548" s="1244"/>
      <c r="AQ548" s="1244"/>
      <c r="AR548" s="1244"/>
      <c r="AS548" s="1244"/>
      <c r="AT548" s="1244"/>
      <c r="AU548" s="1244"/>
      <c r="AV548" s="1244"/>
      <c r="AW548" s="1244"/>
      <c r="AX548" s="1244"/>
      <c r="AY548" s="1244"/>
      <c r="AZ548" s="1244"/>
      <c r="BA548" s="1244"/>
      <c r="BB548" s="1244"/>
      <c r="BC548" s="1244"/>
      <c r="BD548" s="1244"/>
      <c r="BE548" s="1244"/>
      <c r="BF548" s="1244"/>
      <c r="BG548" s="1244"/>
      <c r="BH548" s="1244"/>
      <c r="BI548" s="1244"/>
      <c r="BJ548" s="1244"/>
      <c r="BK548" s="1244"/>
      <c r="BL548" s="1244"/>
      <c r="BM548" s="1244"/>
      <c r="BN548" s="1244"/>
      <c r="BO548" s="1244"/>
      <c r="BP548" s="1244"/>
      <c r="BQ548" s="1244"/>
      <c r="BR548" s="1244"/>
      <c r="BS548" s="1244"/>
      <c r="BT548" s="1244"/>
      <c r="BU548" s="1244"/>
      <c r="BV548" s="1244"/>
      <c r="BW548" s="1244"/>
      <c r="BX548" s="1244"/>
      <c r="BY548" s="1244"/>
      <c r="BZ548" s="1244"/>
      <c r="CA548" s="1244"/>
      <c r="CB548" s="1244"/>
      <c r="CC548" s="1244"/>
      <c r="CD548" s="1244"/>
      <c r="CE548" s="1244"/>
      <c r="CF548" s="1244"/>
      <c r="CG548" s="1244"/>
      <c r="CH548" s="1244"/>
      <c r="CI548" s="1244"/>
      <c r="CJ548" s="1244"/>
      <c r="CK548" s="1244"/>
      <c r="CL548" s="1244"/>
      <c r="CM548" s="1244"/>
      <c r="CN548" s="1244"/>
      <c r="CO548" s="1244"/>
      <c r="CP548" s="1244"/>
      <c r="CQ548" s="1244"/>
      <c r="CR548" s="1244"/>
      <c r="CS548" s="1244"/>
      <c r="CT548" s="1244"/>
      <c r="CU548" s="1244"/>
      <c r="CV548" s="1244"/>
      <c r="CW548" s="1244"/>
      <c r="CX548" s="1244"/>
      <c r="CY548" s="1244"/>
      <c r="CZ548" s="1244"/>
      <c r="DA548" s="1244"/>
      <c r="DB548" s="1244"/>
      <c r="DC548" s="1244"/>
      <c r="DD548" s="1244"/>
      <c r="DE548" s="1244"/>
      <c r="DF548" s="1244"/>
      <c r="DG548" s="1244"/>
      <c r="DH548" s="1244"/>
      <c r="DI548" s="1244"/>
      <c r="DJ548" s="1244"/>
      <c r="DK548" s="1244"/>
      <c r="DL548" s="1244"/>
      <c r="DM548" s="1244"/>
      <c r="DN548" s="1244"/>
      <c r="DO548" s="1244"/>
      <c r="DP548" s="1244"/>
      <c r="DQ548" s="1244"/>
      <c r="DR548" s="1244"/>
      <c r="DS548" s="1244"/>
      <c r="DT548" s="1244"/>
      <c r="DU548" s="1244"/>
      <c r="DV548" s="1244"/>
      <c r="DW548" s="1244"/>
      <c r="DX548" s="1244"/>
      <c r="DY548" s="1244"/>
      <c r="DZ548" s="1244"/>
      <c r="EA548" s="1244"/>
      <c r="EB548" s="1244"/>
      <c r="EC548" s="1244"/>
      <c r="ED548" s="1244"/>
      <c r="EE548" s="1244"/>
      <c r="EF548" s="1244"/>
      <c r="EG548" s="1244"/>
      <c r="EH548" s="1244"/>
      <c r="EI548" s="1244"/>
      <c r="EJ548" s="1244"/>
      <c r="EK548" s="1244"/>
      <c r="EL548" s="1244"/>
      <c r="EM548" s="1244"/>
      <c r="EN548" s="1244"/>
      <c r="EO548" s="1244"/>
      <c r="EP548" s="1244"/>
      <c r="EQ548" s="1244"/>
      <c r="ER548" s="1244"/>
      <c r="ES548" s="1241"/>
      <c r="ET548" s="1244"/>
      <c r="EU548" s="1244"/>
      <c r="EV548" s="1244"/>
      <c r="EW548" s="1244"/>
      <c r="EX548" s="1244"/>
      <c r="EY548" s="1244"/>
      <c r="EZ548" s="1244"/>
      <c r="FA548" s="1244"/>
      <c r="FB548" s="1244"/>
      <c r="FC548" s="1244"/>
      <c r="FD548" s="1244"/>
      <c r="FE548" s="1244"/>
      <c r="FF548" s="1251"/>
      <c r="FG548" s="1244"/>
      <c r="FH548" s="1244"/>
      <c r="FI548" s="1244"/>
      <c r="FJ548" s="1244"/>
      <c r="FK548" s="1244"/>
      <c r="FL548" s="1244"/>
      <c r="FM548" s="1244"/>
      <c r="FN548" s="1244"/>
      <c r="FO548" s="1244"/>
      <c r="FP548" s="1244"/>
      <c r="FQ548" s="1246"/>
      <c r="FR548" s="1246"/>
      <c r="FS548" s="1244"/>
      <c r="FT548" s="1244"/>
      <c r="FU548" s="1244"/>
      <c r="FV548" s="1244"/>
      <c r="FW548" s="1244"/>
      <c r="FX548" s="1244"/>
      <c r="FY548" s="1244"/>
      <c r="FZ548" s="1244"/>
      <c r="GA548" s="1241"/>
      <c r="GB548" s="1241"/>
      <c r="GC548" s="1241"/>
      <c r="GD548" s="1271"/>
      <c r="GE548" s="1271"/>
      <c r="GF548" s="1271"/>
      <c r="GG548" s="1271"/>
      <c r="GH548" s="1271"/>
      <c r="GI548" s="1271"/>
      <c r="GJ548" s="1271"/>
      <c r="GK548" s="1271"/>
      <c r="GL548" s="1271"/>
      <c r="GM548" s="1271"/>
      <c r="GN548" s="1271"/>
      <c r="GO548" s="1271"/>
      <c r="GP548" s="1239"/>
      <c r="GQ548" s="1271"/>
      <c r="GR548" s="1271"/>
      <c r="GS548" s="1271"/>
      <c r="GT548" s="1271"/>
      <c r="GU548" s="1271"/>
      <c r="GV548" s="1271"/>
      <c r="GW548" s="1271"/>
      <c r="GX548" s="1271"/>
      <c r="GY548" s="1271"/>
      <c r="GZ548" s="1271"/>
      <c r="HA548" s="1271"/>
      <c r="HB548" s="1271"/>
      <c r="HC548" s="1271"/>
      <c r="HD548" s="1271"/>
      <c r="HE548" s="1271"/>
      <c r="HF548" s="1271"/>
      <c r="HG548" s="1271"/>
      <c r="HH548" s="1239"/>
      <c r="HI548" s="1271"/>
      <c r="HJ548" s="1271"/>
      <c r="HK548" s="1271"/>
      <c r="HL548" s="1239"/>
      <c r="HM548" s="1239"/>
      <c r="HN548" s="1239"/>
      <c r="HO548" s="1239"/>
      <c r="HP548" s="1239"/>
      <c r="HQ548" s="1239"/>
      <c r="HR548" s="1271"/>
      <c r="HS548" s="1271"/>
      <c r="HT548" s="1271"/>
      <c r="HU548" s="1271"/>
      <c r="HV548" s="1271"/>
      <c r="HW548" s="1271"/>
      <c r="HX548" s="1271"/>
      <c r="HY548" s="1271"/>
      <c r="HZ548" s="1271"/>
      <c r="IA548" s="1271"/>
      <c r="IB548" s="1271"/>
      <c r="IC548" s="1271"/>
      <c r="ID548" s="1271"/>
      <c r="IE548" s="1271"/>
      <c r="IF548" s="1271"/>
      <c r="IG548" s="1239"/>
      <c r="IH548" s="1239"/>
      <c r="II548" s="1239"/>
      <c r="IJ548" s="1239"/>
      <c r="IK548" s="1239"/>
      <c r="IL548" s="1239"/>
      <c r="IM548" s="1239"/>
      <c r="IN548" s="1239"/>
      <c r="IO548" s="1239"/>
      <c r="IP548" s="1239"/>
      <c r="IQ548" s="1239"/>
      <c r="IR548" s="1239"/>
      <c r="IS548" s="1239"/>
      <c r="IT548" s="1239"/>
      <c r="IU548" s="1239"/>
      <c r="IV548" s="1239"/>
      <c r="IW548" s="1239"/>
      <c r="IX548" s="1239"/>
      <c r="IY548" s="1239"/>
      <c r="IZ548" s="1239"/>
      <c r="JA548" s="1239"/>
      <c r="JB548" s="1239"/>
      <c r="JC548" s="1239"/>
      <c r="JD548" s="1239"/>
      <c r="JE548" s="1239"/>
      <c r="JF548" s="1239"/>
      <c r="JG548" s="1239"/>
      <c r="JH548" s="1239"/>
      <c r="JI548" s="1239"/>
      <c r="JJ548" s="1239"/>
      <c r="JK548" s="1270"/>
    </row>
    <row r="549" spans="1:271" ht="18.95" hidden="1" customHeight="1">
      <c r="A549" s="1113"/>
      <c r="B549" s="1114"/>
      <c r="C549" s="1114"/>
      <c r="D549" s="1177"/>
      <c r="E549" s="1116"/>
      <c r="F549" s="1116"/>
      <c r="G549" s="1116"/>
      <c r="H549" s="1114"/>
      <c r="I549" s="1177"/>
      <c r="J549" s="1244"/>
      <c r="K549" s="1241"/>
      <c r="L549" s="1241"/>
      <c r="M549" s="1241"/>
      <c r="N549" s="1241"/>
      <c r="O549" s="1269"/>
      <c r="P549" s="1242"/>
      <c r="Q549" s="1241"/>
      <c r="R549" s="1241"/>
      <c r="S549" s="1241"/>
      <c r="T549" s="1241"/>
      <c r="U549" s="1241"/>
      <c r="V549" s="1241"/>
      <c r="W549" s="1249"/>
      <c r="X549" s="1241"/>
      <c r="Y549" s="1250"/>
      <c r="Z549" s="1250"/>
      <c r="AA549" s="1244"/>
      <c r="AB549" s="1244"/>
      <c r="AC549" s="1244"/>
      <c r="AD549" s="1244"/>
      <c r="AE549" s="1244"/>
      <c r="AF549" s="1244"/>
      <c r="AG549" s="1244"/>
      <c r="AH549" s="1244"/>
      <c r="AI549" s="1244"/>
      <c r="AJ549" s="1244"/>
      <c r="AK549" s="1244"/>
      <c r="AL549" s="1244"/>
      <c r="AM549" s="1244"/>
      <c r="AN549" s="1244"/>
      <c r="AO549" s="1244"/>
      <c r="AP549" s="1244"/>
      <c r="AQ549" s="1244"/>
      <c r="AR549" s="1244"/>
      <c r="AS549" s="1244"/>
      <c r="AT549" s="1244"/>
      <c r="AU549" s="1244"/>
      <c r="AV549" s="1244"/>
      <c r="AW549" s="1244"/>
      <c r="AX549" s="1244"/>
      <c r="AY549" s="1244"/>
      <c r="AZ549" s="1244"/>
      <c r="BA549" s="1244"/>
      <c r="BB549" s="1244"/>
      <c r="BC549" s="1244"/>
      <c r="BD549" s="1244"/>
      <c r="BE549" s="1244"/>
      <c r="BF549" s="1244"/>
      <c r="BG549" s="1244"/>
      <c r="BH549" s="1244"/>
      <c r="BI549" s="1244"/>
      <c r="BJ549" s="1244"/>
      <c r="BK549" s="1244"/>
      <c r="BL549" s="1244"/>
      <c r="BM549" s="1244"/>
      <c r="BN549" s="1244"/>
      <c r="BO549" s="1244"/>
      <c r="BP549" s="1244"/>
      <c r="BQ549" s="1244"/>
      <c r="BR549" s="1244"/>
      <c r="BS549" s="1244"/>
      <c r="BT549" s="1244"/>
      <c r="BU549" s="1244"/>
      <c r="BV549" s="1244"/>
      <c r="BW549" s="1244"/>
      <c r="BX549" s="1244"/>
      <c r="BY549" s="1244"/>
      <c r="BZ549" s="1244"/>
      <c r="CA549" s="1244"/>
      <c r="CB549" s="1244"/>
      <c r="CC549" s="1244"/>
      <c r="CD549" s="1244"/>
      <c r="CE549" s="1244"/>
      <c r="CF549" s="1244"/>
      <c r="CG549" s="1244"/>
      <c r="CH549" s="1244"/>
      <c r="CI549" s="1244"/>
      <c r="CJ549" s="1244"/>
      <c r="CK549" s="1244"/>
      <c r="CL549" s="1244"/>
      <c r="CM549" s="1244"/>
      <c r="CN549" s="1244"/>
      <c r="CO549" s="1244"/>
      <c r="CP549" s="1244"/>
      <c r="CQ549" s="1244"/>
      <c r="CR549" s="1244"/>
      <c r="CS549" s="1244"/>
      <c r="CT549" s="1244"/>
      <c r="CU549" s="1244"/>
      <c r="CV549" s="1244"/>
      <c r="CW549" s="1244"/>
      <c r="CX549" s="1244"/>
      <c r="CY549" s="1244"/>
      <c r="CZ549" s="1244"/>
      <c r="DA549" s="1244"/>
      <c r="DB549" s="1244"/>
      <c r="DC549" s="1244"/>
      <c r="DD549" s="1244"/>
      <c r="DE549" s="1244"/>
      <c r="DF549" s="1244"/>
      <c r="DG549" s="1244"/>
      <c r="DH549" s="1244"/>
      <c r="DI549" s="1244"/>
      <c r="DJ549" s="1244"/>
      <c r="DK549" s="1244"/>
      <c r="DL549" s="1244"/>
      <c r="DM549" s="1244"/>
      <c r="DN549" s="1244"/>
      <c r="DO549" s="1244"/>
      <c r="DP549" s="1244"/>
      <c r="DQ549" s="1244"/>
      <c r="DR549" s="1244"/>
      <c r="DS549" s="1244"/>
      <c r="DT549" s="1244"/>
      <c r="DU549" s="1244"/>
      <c r="DV549" s="1244"/>
      <c r="DW549" s="1244"/>
      <c r="DX549" s="1244"/>
      <c r="DY549" s="1244"/>
      <c r="DZ549" s="1244"/>
      <c r="EA549" s="1244"/>
      <c r="EB549" s="1244"/>
      <c r="EC549" s="1244"/>
      <c r="ED549" s="1244"/>
      <c r="EE549" s="1244"/>
      <c r="EF549" s="1244"/>
      <c r="EG549" s="1244"/>
      <c r="EH549" s="1244"/>
      <c r="EI549" s="1244"/>
      <c r="EJ549" s="1244"/>
      <c r="EK549" s="1244"/>
      <c r="EL549" s="1244"/>
      <c r="EM549" s="1244"/>
      <c r="EN549" s="1244"/>
      <c r="EO549" s="1244"/>
      <c r="EP549" s="1244"/>
      <c r="EQ549" s="1244"/>
      <c r="ER549" s="1244"/>
      <c r="ES549" s="1241"/>
      <c r="ET549" s="1244"/>
      <c r="EU549" s="1244"/>
      <c r="EV549" s="1244"/>
      <c r="EW549" s="1244"/>
      <c r="EX549" s="1244"/>
      <c r="EY549" s="1244"/>
      <c r="EZ549" s="1244"/>
      <c r="FA549" s="1244"/>
      <c r="FB549" s="1244"/>
      <c r="FC549" s="1244"/>
      <c r="FD549" s="1244"/>
      <c r="FE549" s="1244"/>
      <c r="FF549" s="1251"/>
      <c r="FG549" s="1244"/>
      <c r="FH549" s="1244"/>
      <c r="FI549" s="1244"/>
      <c r="FJ549" s="1244"/>
      <c r="FK549" s="1244"/>
      <c r="FL549" s="1244"/>
      <c r="FM549" s="1244"/>
      <c r="FN549" s="1244"/>
      <c r="FO549" s="1244"/>
      <c r="FP549" s="1244"/>
      <c r="FQ549" s="1246"/>
      <c r="FR549" s="1246"/>
      <c r="FS549" s="1244"/>
      <c r="FT549" s="1244"/>
      <c r="FU549" s="1244"/>
      <c r="FV549" s="1244"/>
      <c r="FW549" s="1244"/>
      <c r="FX549" s="1244"/>
      <c r="FY549" s="1244"/>
      <c r="FZ549" s="1244"/>
      <c r="GA549" s="1241"/>
      <c r="GB549" s="1241"/>
      <c r="GC549" s="1241"/>
      <c r="GD549" s="1271"/>
      <c r="GE549" s="1271"/>
      <c r="GF549" s="1271"/>
      <c r="GG549" s="1271"/>
      <c r="GH549" s="1271"/>
      <c r="GI549" s="1271"/>
      <c r="GJ549" s="1271"/>
      <c r="GK549" s="1271"/>
      <c r="GL549" s="1271"/>
      <c r="GM549" s="1271"/>
      <c r="GN549" s="1271"/>
      <c r="GO549" s="1271"/>
      <c r="GP549" s="1239"/>
      <c r="GQ549" s="1271"/>
      <c r="GR549" s="1271"/>
      <c r="GS549" s="1271"/>
      <c r="GT549" s="1271"/>
      <c r="GU549" s="1271"/>
      <c r="GV549" s="1271"/>
      <c r="GW549" s="1271"/>
      <c r="GX549" s="1271"/>
      <c r="GY549" s="1271"/>
      <c r="GZ549" s="1271"/>
      <c r="HA549" s="1271"/>
      <c r="HB549" s="1271"/>
      <c r="HC549" s="1271"/>
      <c r="HD549" s="1271"/>
      <c r="HE549" s="1271"/>
      <c r="HF549" s="1271"/>
      <c r="HG549" s="1271"/>
      <c r="HH549" s="1239"/>
      <c r="HI549" s="1271"/>
      <c r="HJ549" s="1271"/>
      <c r="HK549" s="1271"/>
      <c r="HL549" s="1239"/>
      <c r="HM549" s="1239"/>
      <c r="HN549" s="1239"/>
      <c r="HO549" s="1239"/>
      <c r="HP549" s="1239"/>
      <c r="HQ549" s="1239"/>
      <c r="HR549" s="1271"/>
      <c r="HS549" s="1271"/>
      <c r="HT549" s="1271"/>
      <c r="HU549" s="1271"/>
      <c r="HV549" s="1271"/>
      <c r="HW549" s="1271"/>
      <c r="HX549" s="1271"/>
      <c r="HY549" s="1271"/>
      <c r="HZ549" s="1271"/>
      <c r="IA549" s="1271"/>
      <c r="IB549" s="1271"/>
      <c r="IC549" s="1271"/>
      <c r="ID549" s="1271"/>
      <c r="IE549" s="1271"/>
      <c r="IF549" s="1271"/>
      <c r="IG549" s="1239"/>
      <c r="IH549" s="1239"/>
      <c r="II549" s="1239"/>
      <c r="IJ549" s="1239"/>
      <c r="IK549" s="1239"/>
      <c r="IL549" s="1239"/>
      <c r="IM549" s="1239"/>
      <c r="IN549" s="1239"/>
      <c r="IO549" s="1239"/>
      <c r="IP549" s="1239"/>
      <c r="IQ549" s="1239"/>
      <c r="IR549" s="1239"/>
      <c r="IS549" s="1239"/>
      <c r="IT549" s="1239"/>
      <c r="IU549" s="1239"/>
      <c r="IV549" s="1239"/>
      <c r="IW549" s="1239"/>
      <c r="IX549" s="1239"/>
      <c r="IY549" s="1239"/>
      <c r="IZ549" s="1239"/>
      <c r="JA549" s="1239"/>
      <c r="JB549" s="1239"/>
      <c r="JC549" s="1239"/>
      <c r="JD549" s="1239"/>
      <c r="JE549" s="1239"/>
      <c r="JF549" s="1239"/>
      <c r="JG549" s="1239"/>
      <c r="JH549" s="1239"/>
      <c r="JI549" s="1239"/>
      <c r="JJ549" s="1239"/>
      <c r="JK549" s="1270"/>
    </row>
    <row r="550" spans="1:271" ht="18.95" hidden="1" customHeight="1">
      <c r="A550" s="1113"/>
      <c r="B550" s="1114"/>
      <c r="C550" s="1114"/>
      <c r="D550" s="1177"/>
      <c r="E550" s="1116"/>
      <c r="F550" s="1116"/>
      <c r="G550" s="1116"/>
      <c r="H550" s="1114"/>
      <c r="I550" s="1177"/>
      <c r="J550" s="1244"/>
      <c r="K550" s="1241"/>
      <c r="L550" s="1241"/>
      <c r="M550" s="1241"/>
      <c r="N550" s="1241"/>
      <c r="O550" s="1269"/>
      <c r="P550" s="1242"/>
      <c r="Q550" s="1241"/>
      <c r="R550" s="1241"/>
      <c r="S550" s="1241"/>
      <c r="T550" s="1241"/>
      <c r="U550" s="1241"/>
      <c r="V550" s="1241"/>
      <c r="W550" s="1249"/>
      <c r="X550" s="1241"/>
      <c r="Y550" s="1250"/>
      <c r="Z550" s="1250"/>
      <c r="AA550" s="1244"/>
      <c r="AB550" s="1244"/>
      <c r="AC550" s="1244"/>
      <c r="AD550" s="1244"/>
      <c r="AE550" s="1244"/>
      <c r="AF550" s="1244"/>
      <c r="AG550" s="1244"/>
      <c r="AH550" s="1244"/>
      <c r="AI550" s="1244"/>
      <c r="AJ550" s="1244"/>
      <c r="AK550" s="1244"/>
      <c r="AL550" s="1244"/>
      <c r="AM550" s="1244"/>
      <c r="AN550" s="1244"/>
      <c r="AO550" s="1244"/>
      <c r="AP550" s="1244"/>
      <c r="AQ550" s="1244"/>
      <c r="AR550" s="1244"/>
      <c r="AS550" s="1244"/>
      <c r="AT550" s="1244"/>
      <c r="AU550" s="1244"/>
      <c r="AV550" s="1244"/>
      <c r="AW550" s="1244"/>
      <c r="AX550" s="1244"/>
      <c r="AY550" s="1244"/>
      <c r="AZ550" s="1244"/>
      <c r="BA550" s="1244"/>
      <c r="BB550" s="1244"/>
      <c r="BC550" s="1244"/>
      <c r="BD550" s="1244"/>
      <c r="BE550" s="1244"/>
      <c r="BF550" s="1244"/>
      <c r="BG550" s="1244"/>
      <c r="BH550" s="1244"/>
      <c r="BI550" s="1244"/>
      <c r="BJ550" s="1244"/>
      <c r="BK550" s="1244"/>
      <c r="BL550" s="1244"/>
      <c r="BM550" s="1244"/>
      <c r="BN550" s="1244"/>
      <c r="BO550" s="1244"/>
      <c r="BP550" s="1244"/>
      <c r="BQ550" s="1244"/>
      <c r="BR550" s="1244"/>
      <c r="BS550" s="1244"/>
      <c r="BT550" s="1244"/>
      <c r="BU550" s="1244"/>
      <c r="BV550" s="1244"/>
      <c r="BW550" s="1244"/>
      <c r="BX550" s="1244"/>
      <c r="BY550" s="1244"/>
      <c r="BZ550" s="1244"/>
      <c r="CA550" s="1244"/>
      <c r="CB550" s="1244"/>
      <c r="CC550" s="1244"/>
      <c r="CD550" s="1244"/>
      <c r="CE550" s="1244"/>
      <c r="CF550" s="1244"/>
      <c r="CG550" s="1244"/>
      <c r="CH550" s="1244"/>
      <c r="CI550" s="1244"/>
      <c r="CJ550" s="1244"/>
      <c r="CK550" s="1244"/>
      <c r="CL550" s="1244"/>
      <c r="CM550" s="1244"/>
      <c r="CN550" s="1244"/>
      <c r="CO550" s="1244"/>
      <c r="CP550" s="1244"/>
      <c r="CQ550" s="1244"/>
      <c r="CR550" s="1244"/>
      <c r="CS550" s="1244"/>
      <c r="CT550" s="1244"/>
      <c r="CU550" s="1244"/>
      <c r="CV550" s="1244"/>
      <c r="CW550" s="1244"/>
      <c r="CX550" s="1244"/>
      <c r="CY550" s="1244"/>
      <c r="CZ550" s="1244"/>
      <c r="DA550" s="1244"/>
      <c r="DB550" s="1244"/>
      <c r="DC550" s="1244"/>
      <c r="DD550" s="1244"/>
      <c r="DE550" s="1244"/>
      <c r="DF550" s="1244"/>
      <c r="DG550" s="1244"/>
      <c r="DH550" s="1244"/>
      <c r="DI550" s="1244"/>
      <c r="DJ550" s="1244"/>
      <c r="DK550" s="1244"/>
      <c r="DL550" s="1244"/>
      <c r="DM550" s="1244"/>
      <c r="DN550" s="1244"/>
      <c r="DO550" s="1244"/>
      <c r="DP550" s="1244"/>
      <c r="DQ550" s="1244"/>
      <c r="DR550" s="1244"/>
      <c r="DS550" s="1244"/>
      <c r="DT550" s="1244"/>
      <c r="DU550" s="1244"/>
      <c r="DV550" s="1244"/>
      <c r="DW550" s="1244"/>
      <c r="DX550" s="1244"/>
      <c r="DY550" s="1244"/>
      <c r="DZ550" s="1244"/>
      <c r="EA550" s="1244"/>
      <c r="EB550" s="1244"/>
      <c r="EC550" s="1244"/>
      <c r="ED550" s="1244"/>
      <c r="EE550" s="1244"/>
      <c r="EF550" s="1244"/>
      <c r="EG550" s="1244"/>
      <c r="EH550" s="1244"/>
      <c r="EI550" s="1244"/>
      <c r="EJ550" s="1244"/>
      <c r="EK550" s="1244"/>
      <c r="EL550" s="1244"/>
      <c r="EM550" s="1244"/>
      <c r="EN550" s="1244"/>
      <c r="EO550" s="1244"/>
      <c r="EP550" s="1244"/>
      <c r="EQ550" s="1244"/>
      <c r="ER550" s="1244"/>
      <c r="ES550" s="1241"/>
      <c r="ET550" s="1244"/>
      <c r="EU550" s="1244"/>
      <c r="EV550" s="1244"/>
      <c r="EW550" s="1244"/>
      <c r="EX550" s="1244"/>
      <c r="EY550" s="1244"/>
      <c r="EZ550" s="1244"/>
      <c r="FA550" s="1244"/>
      <c r="FB550" s="1244"/>
      <c r="FC550" s="1244"/>
      <c r="FD550" s="1244"/>
      <c r="FE550" s="1244"/>
      <c r="FF550" s="1251"/>
      <c r="FG550" s="1244"/>
      <c r="FH550" s="1244"/>
      <c r="FI550" s="1244"/>
      <c r="FJ550" s="1244"/>
      <c r="FK550" s="1244"/>
      <c r="FL550" s="1244"/>
      <c r="FM550" s="1244"/>
      <c r="FN550" s="1244"/>
      <c r="FO550" s="1244"/>
      <c r="FP550" s="1244"/>
      <c r="FQ550" s="1246"/>
      <c r="FR550" s="1246"/>
      <c r="FS550" s="1244"/>
      <c r="FT550" s="1244"/>
      <c r="FU550" s="1244"/>
      <c r="FV550" s="1244"/>
      <c r="FW550" s="1244"/>
      <c r="FX550" s="1244"/>
      <c r="FY550" s="1244"/>
      <c r="FZ550" s="1244"/>
      <c r="GA550" s="1241"/>
      <c r="GB550" s="1241"/>
      <c r="GC550" s="1241"/>
      <c r="GD550" s="1271"/>
      <c r="GE550" s="1271"/>
      <c r="GF550" s="1271"/>
      <c r="GG550" s="1271"/>
      <c r="GH550" s="1271"/>
      <c r="GI550" s="1271"/>
      <c r="GJ550" s="1271"/>
      <c r="GK550" s="1271"/>
      <c r="GL550" s="1271"/>
      <c r="GM550" s="1271"/>
      <c r="GN550" s="1271"/>
      <c r="GO550" s="1271"/>
      <c r="GP550" s="1239"/>
      <c r="GQ550" s="1271"/>
      <c r="GR550" s="1271"/>
      <c r="GS550" s="1271"/>
      <c r="GT550" s="1271"/>
      <c r="GU550" s="1271"/>
      <c r="GV550" s="1271"/>
      <c r="GW550" s="1271"/>
      <c r="GX550" s="1271"/>
      <c r="GY550" s="1271"/>
      <c r="GZ550" s="1271"/>
      <c r="HA550" s="1271"/>
      <c r="HB550" s="1271"/>
      <c r="HC550" s="1271"/>
      <c r="HD550" s="1271"/>
      <c r="HE550" s="1271"/>
      <c r="HF550" s="1271"/>
      <c r="HG550" s="1271"/>
      <c r="HH550" s="1239"/>
      <c r="HI550" s="1271"/>
      <c r="HJ550" s="1271"/>
      <c r="HK550" s="1271"/>
      <c r="HL550" s="1239"/>
      <c r="HM550" s="1239"/>
      <c r="HN550" s="1239"/>
      <c r="HO550" s="1239"/>
      <c r="HP550" s="1239"/>
      <c r="HQ550" s="1239"/>
      <c r="HR550" s="1271"/>
      <c r="HS550" s="1271"/>
      <c r="HT550" s="1271"/>
      <c r="HU550" s="1271"/>
      <c r="HV550" s="1271"/>
      <c r="HW550" s="1271"/>
      <c r="HX550" s="1271"/>
      <c r="HY550" s="1271"/>
      <c r="HZ550" s="1271"/>
      <c r="IA550" s="1271"/>
      <c r="IB550" s="1271"/>
      <c r="IC550" s="1271"/>
      <c r="ID550" s="1271"/>
      <c r="IE550" s="1271"/>
      <c r="IF550" s="1271"/>
      <c r="IG550" s="1239"/>
      <c r="IH550" s="1239"/>
      <c r="II550" s="1239"/>
      <c r="IJ550" s="1239"/>
      <c r="IK550" s="1239"/>
      <c r="IL550" s="1239"/>
      <c r="IM550" s="1239"/>
      <c r="IN550" s="1239"/>
      <c r="IO550" s="1239"/>
      <c r="IP550" s="1239"/>
      <c r="IQ550" s="1239"/>
      <c r="IR550" s="1239"/>
      <c r="IS550" s="1239"/>
      <c r="IT550" s="1239"/>
      <c r="IU550" s="1239"/>
      <c r="IV550" s="1239"/>
      <c r="IW550" s="1239"/>
      <c r="IX550" s="1239"/>
      <c r="IY550" s="1239"/>
      <c r="IZ550" s="1239"/>
      <c r="JA550" s="1239"/>
      <c r="JB550" s="1239"/>
      <c r="JC550" s="1239"/>
      <c r="JD550" s="1239"/>
      <c r="JE550" s="1239"/>
      <c r="JF550" s="1239"/>
      <c r="JG550" s="1239"/>
      <c r="JH550" s="1239"/>
      <c r="JI550" s="1239"/>
      <c r="JJ550" s="1239"/>
      <c r="JK550" s="1270"/>
    </row>
    <row r="551" spans="1:271" ht="18.95" hidden="1" customHeight="1">
      <c r="A551" s="1113"/>
      <c r="B551" s="1114"/>
      <c r="C551" s="1114"/>
      <c r="D551" s="1177"/>
      <c r="E551" s="1116"/>
      <c r="F551" s="1116"/>
      <c r="G551" s="1116"/>
      <c r="H551" s="1114"/>
      <c r="I551" s="1177"/>
      <c r="J551" s="1244"/>
      <c r="K551" s="1241"/>
      <c r="L551" s="1241"/>
      <c r="M551" s="1241"/>
      <c r="N551" s="1241"/>
      <c r="O551" s="1269"/>
      <c r="P551" s="1242"/>
      <c r="Q551" s="1241"/>
      <c r="R551" s="1241"/>
      <c r="S551" s="1241"/>
      <c r="T551" s="1241"/>
      <c r="U551" s="1241"/>
      <c r="V551" s="1241"/>
      <c r="W551" s="1249"/>
      <c r="X551" s="1241"/>
      <c r="Y551" s="1250"/>
      <c r="Z551" s="1250"/>
      <c r="AA551" s="1244"/>
      <c r="AB551" s="1244"/>
      <c r="AC551" s="1244"/>
      <c r="AD551" s="1244"/>
      <c r="AE551" s="1244"/>
      <c r="AF551" s="1244"/>
      <c r="AG551" s="1244"/>
      <c r="AH551" s="1244"/>
      <c r="AI551" s="1244"/>
      <c r="AJ551" s="1244"/>
      <c r="AK551" s="1244"/>
      <c r="AL551" s="1244"/>
      <c r="AM551" s="1244"/>
      <c r="AN551" s="1244"/>
      <c r="AO551" s="1244"/>
      <c r="AP551" s="1244"/>
      <c r="AQ551" s="1244"/>
      <c r="AR551" s="1244"/>
      <c r="AS551" s="1244"/>
      <c r="AT551" s="1244"/>
      <c r="AU551" s="1244"/>
      <c r="AV551" s="1244"/>
      <c r="AW551" s="1244"/>
      <c r="AX551" s="1244"/>
      <c r="AY551" s="1244"/>
      <c r="AZ551" s="1244"/>
      <c r="BA551" s="1244"/>
      <c r="BB551" s="1244"/>
      <c r="BC551" s="1244"/>
      <c r="BD551" s="1244"/>
      <c r="BE551" s="1244"/>
      <c r="BF551" s="1244"/>
      <c r="BG551" s="1244"/>
      <c r="BH551" s="1244"/>
      <c r="BI551" s="1244"/>
      <c r="BJ551" s="1244"/>
      <c r="BK551" s="1244"/>
      <c r="BL551" s="1244"/>
      <c r="BM551" s="1244"/>
      <c r="BN551" s="1244"/>
      <c r="BO551" s="1244"/>
      <c r="BP551" s="1244"/>
      <c r="BQ551" s="1244"/>
      <c r="BR551" s="1244"/>
      <c r="BS551" s="1244"/>
      <c r="BT551" s="1244"/>
      <c r="BU551" s="1244"/>
      <c r="BV551" s="1244"/>
      <c r="BW551" s="1244"/>
      <c r="BX551" s="1244"/>
      <c r="BY551" s="1244"/>
      <c r="BZ551" s="1244"/>
      <c r="CA551" s="1244"/>
      <c r="CB551" s="1244"/>
      <c r="CC551" s="1244"/>
      <c r="CD551" s="1244"/>
      <c r="CE551" s="1244"/>
      <c r="CF551" s="1244"/>
      <c r="CG551" s="1244"/>
      <c r="CH551" s="1244"/>
      <c r="CI551" s="1244"/>
      <c r="CJ551" s="1244"/>
      <c r="CK551" s="1244"/>
      <c r="CL551" s="1244"/>
      <c r="CM551" s="1244"/>
      <c r="CN551" s="1244"/>
      <c r="CO551" s="1244"/>
      <c r="CP551" s="1244"/>
      <c r="CQ551" s="1244"/>
      <c r="CR551" s="1244"/>
      <c r="CS551" s="1244"/>
      <c r="CT551" s="1244"/>
      <c r="CU551" s="1244"/>
      <c r="CV551" s="1244"/>
      <c r="CW551" s="1244"/>
      <c r="CX551" s="1244"/>
      <c r="CY551" s="1244"/>
      <c r="CZ551" s="1244"/>
      <c r="DA551" s="1244"/>
      <c r="DB551" s="1244"/>
      <c r="DC551" s="1244"/>
      <c r="DD551" s="1244"/>
      <c r="DE551" s="1244"/>
      <c r="DF551" s="1244"/>
      <c r="DG551" s="1244"/>
      <c r="DH551" s="1244"/>
      <c r="DI551" s="1244"/>
      <c r="DJ551" s="1244"/>
      <c r="DK551" s="1244"/>
      <c r="DL551" s="1244"/>
      <c r="DM551" s="1244"/>
      <c r="DN551" s="1244"/>
      <c r="DO551" s="1244"/>
      <c r="DP551" s="1244"/>
      <c r="DQ551" s="1244"/>
      <c r="DR551" s="1244"/>
      <c r="DS551" s="1244"/>
      <c r="DT551" s="1244"/>
      <c r="DU551" s="1244"/>
      <c r="DV551" s="1244"/>
      <c r="DW551" s="1244"/>
      <c r="DX551" s="1244"/>
      <c r="DY551" s="1244"/>
      <c r="DZ551" s="1244"/>
      <c r="EA551" s="1244"/>
      <c r="EB551" s="1244"/>
      <c r="EC551" s="1244"/>
      <c r="ED551" s="1244"/>
      <c r="EE551" s="1244"/>
      <c r="EF551" s="1244"/>
      <c r="EG551" s="1244"/>
      <c r="EH551" s="1244"/>
      <c r="EI551" s="1244"/>
      <c r="EJ551" s="1244"/>
      <c r="EK551" s="1244"/>
      <c r="EL551" s="1244"/>
      <c r="EM551" s="1244"/>
      <c r="EN551" s="1244"/>
      <c r="EO551" s="1244"/>
      <c r="EP551" s="1244"/>
      <c r="EQ551" s="1244"/>
      <c r="ER551" s="1244"/>
      <c r="ES551" s="1241"/>
      <c r="ET551" s="1244"/>
      <c r="EU551" s="1244"/>
      <c r="EV551" s="1244"/>
      <c r="EW551" s="1244"/>
      <c r="EX551" s="1244"/>
      <c r="EY551" s="1244"/>
      <c r="EZ551" s="1244"/>
      <c r="FA551" s="1244"/>
      <c r="FB551" s="1244"/>
      <c r="FC551" s="1244"/>
      <c r="FD551" s="1244"/>
      <c r="FE551" s="1244"/>
      <c r="FF551" s="1251"/>
      <c r="FG551" s="1244"/>
      <c r="FH551" s="1244"/>
      <c r="FI551" s="1244"/>
      <c r="FJ551" s="1244"/>
      <c r="FK551" s="1244"/>
      <c r="FL551" s="1244"/>
      <c r="FM551" s="1244"/>
      <c r="FN551" s="1244"/>
      <c r="FO551" s="1244"/>
      <c r="FP551" s="1244"/>
      <c r="FQ551" s="1246"/>
      <c r="FR551" s="1246"/>
      <c r="FS551" s="1244"/>
      <c r="FT551" s="1244"/>
      <c r="FU551" s="1244"/>
      <c r="FV551" s="1244"/>
      <c r="FW551" s="1244"/>
      <c r="FX551" s="1244"/>
      <c r="FY551" s="1244"/>
      <c r="FZ551" s="1244"/>
      <c r="GA551" s="1241"/>
      <c r="GB551" s="1241"/>
      <c r="GC551" s="1241"/>
      <c r="GD551" s="1271"/>
      <c r="GE551" s="1271"/>
      <c r="GF551" s="1271"/>
      <c r="GG551" s="1271"/>
      <c r="GH551" s="1271"/>
      <c r="GI551" s="1271"/>
      <c r="GJ551" s="1271"/>
      <c r="GK551" s="1271"/>
      <c r="GL551" s="1271"/>
      <c r="GM551" s="1271"/>
      <c r="GN551" s="1271"/>
      <c r="GO551" s="1271"/>
      <c r="GP551" s="1239"/>
      <c r="GQ551" s="1271"/>
      <c r="GR551" s="1271"/>
      <c r="GS551" s="1271"/>
      <c r="GT551" s="1271"/>
      <c r="GU551" s="1271"/>
      <c r="GV551" s="1271"/>
      <c r="GW551" s="1271"/>
      <c r="GX551" s="1271"/>
      <c r="GY551" s="1271"/>
      <c r="GZ551" s="1271"/>
      <c r="HA551" s="1271"/>
      <c r="HB551" s="1271"/>
      <c r="HC551" s="1271"/>
      <c r="HD551" s="1271"/>
      <c r="HE551" s="1271"/>
      <c r="HF551" s="1271"/>
      <c r="HG551" s="1271"/>
      <c r="HH551" s="1239"/>
      <c r="HI551" s="1271"/>
      <c r="HJ551" s="1271"/>
      <c r="HK551" s="1271"/>
      <c r="HL551" s="1239"/>
      <c r="HM551" s="1239"/>
      <c r="HN551" s="1239"/>
      <c r="HO551" s="1239"/>
      <c r="HP551" s="1239"/>
      <c r="HQ551" s="1239"/>
      <c r="HR551" s="1271"/>
      <c r="HS551" s="1271"/>
      <c r="HT551" s="1271"/>
      <c r="HU551" s="1271"/>
      <c r="HV551" s="1271"/>
      <c r="HW551" s="1271"/>
      <c r="HX551" s="1271"/>
      <c r="HY551" s="1271"/>
      <c r="HZ551" s="1271"/>
      <c r="IA551" s="1271"/>
      <c r="IB551" s="1271"/>
      <c r="IC551" s="1271"/>
      <c r="ID551" s="1271"/>
      <c r="IE551" s="1271"/>
      <c r="IF551" s="1271"/>
      <c r="IG551" s="1239"/>
      <c r="IH551" s="1239"/>
      <c r="II551" s="1239"/>
      <c r="IJ551" s="1239"/>
      <c r="IK551" s="1239"/>
      <c r="IL551" s="1239"/>
      <c r="IM551" s="1239"/>
      <c r="IN551" s="1239"/>
      <c r="IO551" s="1239"/>
      <c r="IP551" s="1239"/>
      <c r="IQ551" s="1239"/>
      <c r="IR551" s="1239"/>
      <c r="IS551" s="1239"/>
      <c r="IT551" s="1239"/>
      <c r="IU551" s="1239"/>
      <c r="IV551" s="1239"/>
      <c r="IW551" s="1239"/>
      <c r="IX551" s="1239"/>
      <c r="IY551" s="1239"/>
      <c r="IZ551" s="1239"/>
      <c r="JA551" s="1239"/>
      <c r="JB551" s="1239"/>
      <c r="JC551" s="1239"/>
      <c r="JD551" s="1239"/>
      <c r="JE551" s="1239"/>
      <c r="JF551" s="1239"/>
      <c r="JG551" s="1239"/>
      <c r="JH551" s="1239"/>
      <c r="JI551" s="1239"/>
      <c r="JJ551" s="1239"/>
      <c r="JK551" s="1270"/>
    </row>
    <row r="552" spans="1:271" ht="18.95" hidden="1" customHeight="1">
      <c r="A552" s="1113"/>
      <c r="B552" s="1114"/>
      <c r="C552" s="1114"/>
      <c r="D552" s="1177"/>
      <c r="E552" s="1116"/>
      <c r="F552" s="1116"/>
      <c r="G552" s="1116"/>
      <c r="H552" s="1114"/>
      <c r="I552" s="1177"/>
      <c r="J552" s="1244"/>
      <c r="K552" s="1241"/>
      <c r="L552" s="1241"/>
      <c r="M552" s="1241"/>
      <c r="N552" s="1241"/>
      <c r="O552" s="1269"/>
      <c r="P552" s="1242"/>
      <c r="Q552" s="1241"/>
      <c r="R552" s="1241"/>
      <c r="S552" s="1241"/>
      <c r="T552" s="1241"/>
      <c r="U552" s="1241"/>
      <c r="V552" s="1241"/>
      <c r="W552" s="1249"/>
      <c r="X552" s="1241"/>
      <c r="Y552" s="1250"/>
      <c r="Z552" s="1250"/>
      <c r="AA552" s="1244"/>
      <c r="AB552" s="1244"/>
      <c r="AC552" s="1244"/>
      <c r="AD552" s="1244"/>
      <c r="AE552" s="1244"/>
      <c r="AF552" s="1244"/>
      <c r="AG552" s="1244"/>
      <c r="AH552" s="1244"/>
      <c r="AI552" s="1244"/>
      <c r="AJ552" s="1244"/>
      <c r="AK552" s="1244"/>
      <c r="AL552" s="1244"/>
      <c r="AM552" s="1244"/>
      <c r="AN552" s="1244"/>
      <c r="AO552" s="1244"/>
      <c r="AP552" s="1244"/>
      <c r="AQ552" s="1244"/>
      <c r="AR552" s="1244"/>
      <c r="AS552" s="1244"/>
      <c r="AT552" s="1244"/>
      <c r="AU552" s="1244"/>
      <c r="AV552" s="1244"/>
      <c r="AW552" s="1244"/>
      <c r="AX552" s="1244"/>
      <c r="AY552" s="1244"/>
      <c r="AZ552" s="1244"/>
      <c r="BA552" s="1244"/>
      <c r="BB552" s="1244"/>
      <c r="BC552" s="1244"/>
      <c r="BD552" s="1244"/>
      <c r="BE552" s="1244"/>
      <c r="BF552" s="1244"/>
      <c r="BG552" s="1244"/>
      <c r="BH552" s="1244"/>
      <c r="BI552" s="1244"/>
      <c r="BJ552" s="1244"/>
      <c r="BK552" s="1244"/>
      <c r="BL552" s="1244"/>
      <c r="BM552" s="1244"/>
      <c r="BN552" s="1244"/>
      <c r="BO552" s="1244"/>
      <c r="BP552" s="1244"/>
      <c r="BQ552" s="1244"/>
      <c r="BR552" s="1244"/>
      <c r="BS552" s="1244"/>
      <c r="BT552" s="1244"/>
      <c r="BU552" s="1244"/>
      <c r="BV552" s="1244"/>
      <c r="BW552" s="1244"/>
      <c r="BX552" s="1244"/>
      <c r="BY552" s="1244"/>
      <c r="BZ552" s="1244"/>
      <c r="CA552" s="1244"/>
      <c r="CB552" s="1244"/>
      <c r="CC552" s="1244"/>
      <c r="CD552" s="1244"/>
      <c r="CE552" s="1244"/>
      <c r="CF552" s="1244"/>
      <c r="CG552" s="1244"/>
      <c r="CH552" s="1244"/>
      <c r="CI552" s="1244"/>
      <c r="CJ552" s="1244"/>
      <c r="CK552" s="1244"/>
      <c r="CL552" s="1244"/>
      <c r="CM552" s="1244"/>
      <c r="CN552" s="1244"/>
      <c r="CO552" s="1244"/>
      <c r="CP552" s="1244"/>
      <c r="CQ552" s="1244"/>
      <c r="CR552" s="1244"/>
      <c r="CS552" s="1244"/>
      <c r="CT552" s="1244"/>
      <c r="CU552" s="1244"/>
      <c r="CV552" s="1244"/>
      <c r="CW552" s="1244"/>
      <c r="CX552" s="1244"/>
      <c r="CY552" s="1244"/>
      <c r="CZ552" s="1244"/>
      <c r="DA552" s="1244"/>
      <c r="DB552" s="1244"/>
      <c r="DC552" s="1244"/>
      <c r="DD552" s="1244"/>
      <c r="DE552" s="1244"/>
      <c r="DF552" s="1244"/>
      <c r="DG552" s="1244"/>
      <c r="DH552" s="1244"/>
      <c r="DI552" s="1244"/>
      <c r="DJ552" s="1244"/>
      <c r="DK552" s="1244"/>
      <c r="DL552" s="1244"/>
      <c r="DM552" s="1244"/>
      <c r="DN552" s="1244"/>
      <c r="DO552" s="1244"/>
      <c r="DP552" s="1244"/>
      <c r="DQ552" s="1244"/>
      <c r="DR552" s="1244"/>
      <c r="DS552" s="1244"/>
      <c r="DT552" s="1244"/>
      <c r="DU552" s="1244"/>
      <c r="DV552" s="1244"/>
      <c r="DW552" s="1244"/>
      <c r="DX552" s="1244"/>
      <c r="DY552" s="1244"/>
      <c r="DZ552" s="1244"/>
      <c r="EA552" s="1244"/>
      <c r="EB552" s="1244"/>
      <c r="EC552" s="1244"/>
      <c r="ED552" s="1244"/>
      <c r="EE552" s="1244"/>
      <c r="EF552" s="1244"/>
      <c r="EG552" s="1244"/>
      <c r="EH552" s="1244"/>
      <c r="EI552" s="1244"/>
      <c r="EJ552" s="1244"/>
      <c r="EK552" s="1244"/>
      <c r="EL552" s="1244"/>
      <c r="EM552" s="1244"/>
      <c r="EN552" s="1244"/>
      <c r="EO552" s="1244"/>
      <c r="EP552" s="1244"/>
      <c r="EQ552" s="1244"/>
      <c r="ER552" s="1244"/>
      <c r="ES552" s="1241"/>
      <c r="ET552" s="1244"/>
      <c r="EU552" s="1244"/>
      <c r="EV552" s="1244"/>
      <c r="EW552" s="1244"/>
      <c r="EX552" s="1244"/>
      <c r="EY552" s="1244"/>
      <c r="EZ552" s="1244"/>
      <c r="FA552" s="1244"/>
      <c r="FB552" s="1244"/>
      <c r="FC552" s="1244"/>
      <c r="FD552" s="1244"/>
      <c r="FE552" s="1244"/>
      <c r="FF552" s="1251"/>
      <c r="FG552" s="1244"/>
      <c r="FH552" s="1244"/>
      <c r="FI552" s="1244"/>
      <c r="FJ552" s="1244"/>
      <c r="FK552" s="1244"/>
      <c r="FL552" s="1244"/>
      <c r="FM552" s="1244"/>
      <c r="FN552" s="1244"/>
      <c r="FO552" s="1244"/>
      <c r="FP552" s="1244"/>
      <c r="FQ552" s="1246"/>
      <c r="FR552" s="1246"/>
      <c r="FS552" s="1244"/>
      <c r="FT552" s="1244"/>
      <c r="FU552" s="1244"/>
      <c r="FV552" s="1244"/>
      <c r="FW552" s="1244"/>
      <c r="FX552" s="1244"/>
      <c r="FY552" s="1244"/>
      <c r="FZ552" s="1244"/>
      <c r="GA552" s="1241"/>
      <c r="GB552" s="1241"/>
      <c r="GC552" s="1241"/>
      <c r="GD552" s="1271"/>
      <c r="GE552" s="1271"/>
      <c r="GF552" s="1271"/>
      <c r="GG552" s="1271"/>
      <c r="GH552" s="1271"/>
      <c r="GI552" s="1271"/>
      <c r="GJ552" s="1271"/>
      <c r="GK552" s="1271"/>
      <c r="GL552" s="1271"/>
      <c r="GM552" s="1271"/>
      <c r="GN552" s="1271"/>
      <c r="GO552" s="1271"/>
      <c r="GP552" s="1239"/>
      <c r="GQ552" s="1271"/>
      <c r="GR552" s="1271"/>
      <c r="GS552" s="1271"/>
      <c r="GT552" s="1271"/>
      <c r="GU552" s="1271"/>
      <c r="GV552" s="1271"/>
      <c r="GW552" s="1271"/>
      <c r="GX552" s="1271"/>
      <c r="GY552" s="1271"/>
      <c r="GZ552" s="1271"/>
      <c r="HA552" s="1271"/>
      <c r="HB552" s="1271"/>
      <c r="HC552" s="1271"/>
      <c r="HD552" s="1271"/>
      <c r="HE552" s="1271"/>
      <c r="HF552" s="1271"/>
      <c r="HG552" s="1271"/>
      <c r="HH552" s="1239"/>
      <c r="HI552" s="1271"/>
      <c r="HJ552" s="1271"/>
      <c r="HK552" s="1271"/>
      <c r="HL552" s="1239"/>
      <c r="HM552" s="1239"/>
      <c r="HN552" s="1239"/>
      <c r="HO552" s="1239"/>
      <c r="HP552" s="1239"/>
      <c r="HQ552" s="1239"/>
      <c r="HR552" s="1271"/>
      <c r="HS552" s="1271"/>
      <c r="HT552" s="1271"/>
      <c r="HU552" s="1271"/>
      <c r="HV552" s="1271"/>
      <c r="HW552" s="1271"/>
      <c r="HX552" s="1271"/>
      <c r="HY552" s="1271"/>
      <c r="HZ552" s="1271"/>
      <c r="IA552" s="1271"/>
      <c r="IB552" s="1271"/>
      <c r="IC552" s="1271"/>
      <c r="ID552" s="1271"/>
      <c r="IE552" s="1271"/>
      <c r="IF552" s="1271"/>
      <c r="IG552" s="1239"/>
      <c r="IH552" s="1239"/>
      <c r="II552" s="1239"/>
      <c r="IJ552" s="1239"/>
      <c r="IK552" s="1239"/>
      <c r="IL552" s="1239"/>
      <c r="IM552" s="1239"/>
      <c r="IN552" s="1239"/>
      <c r="IO552" s="1239"/>
      <c r="IP552" s="1239"/>
      <c r="IQ552" s="1239"/>
      <c r="IR552" s="1239"/>
      <c r="IS552" s="1239"/>
      <c r="IT552" s="1239"/>
      <c r="IU552" s="1239"/>
      <c r="IV552" s="1239"/>
      <c r="IW552" s="1239"/>
      <c r="IX552" s="1239"/>
      <c r="IY552" s="1239"/>
      <c r="IZ552" s="1239"/>
      <c r="JA552" s="1239"/>
      <c r="JB552" s="1239"/>
      <c r="JC552" s="1239"/>
      <c r="JD552" s="1239"/>
      <c r="JE552" s="1239"/>
      <c r="JF552" s="1239"/>
      <c r="JG552" s="1239"/>
      <c r="JH552" s="1239"/>
      <c r="JI552" s="1239"/>
      <c r="JJ552" s="1239"/>
      <c r="JK552" s="1270"/>
    </row>
    <row r="553" spans="1:271" ht="18.95" hidden="1" customHeight="1">
      <c r="A553" s="1113"/>
      <c r="B553" s="1114"/>
      <c r="C553" s="1114"/>
      <c r="D553" s="1177"/>
      <c r="E553" s="1116"/>
      <c r="F553" s="1116"/>
      <c r="G553" s="1116"/>
      <c r="H553" s="1114"/>
      <c r="I553" s="1177"/>
      <c r="J553" s="1244"/>
      <c r="K553" s="1241"/>
      <c r="L553" s="1241"/>
      <c r="M553" s="1241"/>
      <c r="N553" s="1241"/>
      <c r="O553" s="1269"/>
      <c r="P553" s="1242"/>
      <c r="Q553" s="1241"/>
      <c r="R553" s="1241"/>
      <c r="S553" s="1241"/>
      <c r="T553" s="1241"/>
      <c r="U553" s="1241"/>
      <c r="V553" s="1241"/>
      <c r="W553" s="1249"/>
      <c r="X553" s="1241"/>
      <c r="Y553" s="1250"/>
      <c r="Z553" s="1250"/>
      <c r="AA553" s="1244"/>
      <c r="AB553" s="1244"/>
      <c r="AC553" s="1244"/>
      <c r="AD553" s="1244"/>
      <c r="AE553" s="1244"/>
      <c r="AF553" s="1244"/>
      <c r="AG553" s="1244"/>
      <c r="AH553" s="1244"/>
      <c r="AI553" s="1244"/>
      <c r="AJ553" s="1244"/>
      <c r="AK553" s="1244"/>
      <c r="AL553" s="1244"/>
      <c r="AM553" s="1244"/>
      <c r="AN553" s="1244"/>
      <c r="AO553" s="1244"/>
      <c r="AP553" s="1244"/>
      <c r="AQ553" s="1244"/>
      <c r="AR553" s="1244"/>
      <c r="AS553" s="1244"/>
      <c r="AT553" s="1244"/>
      <c r="AU553" s="1244"/>
      <c r="AV553" s="1244"/>
      <c r="AW553" s="1244"/>
      <c r="AX553" s="1244"/>
      <c r="AY553" s="1244"/>
      <c r="AZ553" s="1244"/>
      <c r="BA553" s="1244"/>
      <c r="BB553" s="1244"/>
      <c r="BC553" s="1244"/>
      <c r="BD553" s="1244"/>
      <c r="BE553" s="1244"/>
      <c r="BF553" s="1244"/>
      <c r="BG553" s="1244"/>
      <c r="BH553" s="1244"/>
      <c r="BI553" s="1244"/>
      <c r="BJ553" s="1244"/>
      <c r="BK553" s="1244"/>
      <c r="BL553" s="1244"/>
      <c r="BM553" s="1244"/>
      <c r="BN553" s="1244"/>
      <c r="BO553" s="1244"/>
      <c r="BP553" s="1244"/>
      <c r="BQ553" s="1244"/>
      <c r="BR553" s="1244"/>
      <c r="BS553" s="1244"/>
      <c r="BT553" s="1244"/>
      <c r="BU553" s="1244"/>
      <c r="BV553" s="1244"/>
      <c r="BW553" s="1244"/>
      <c r="BX553" s="1244"/>
      <c r="BY553" s="1244"/>
      <c r="BZ553" s="1244"/>
      <c r="CA553" s="1244"/>
      <c r="CB553" s="1244"/>
      <c r="CC553" s="1244"/>
      <c r="CD553" s="1244"/>
      <c r="CE553" s="1244"/>
      <c r="CF553" s="1244"/>
      <c r="CG553" s="1244"/>
      <c r="CH553" s="1244"/>
      <c r="CI553" s="1244"/>
      <c r="CJ553" s="1244"/>
      <c r="CK553" s="1244"/>
      <c r="CL553" s="1244"/>
      <c r="CM553" s="1244"/>
      <c r="CN553" s="1244"/>
      <c r="CO553" s="1244"/>
      <c r="CP553" s="1244"/>
      <c r="CQ553" s="1244"/>
      <c r="CR553" s="1244"/>
      <c r="CS553" s="1244"/>
      <c r="CT553" s="1244"/>
      <c r="CU553" s="1244"/>
      <c r="CV553" s="1244"/>
      <c r="CW553" s="1244"/>
      <c r="CX553" s="1244"/>
      <c r="CY553" s="1244"/>
      <c r="CZ553" s="1244"/>
      <c r="DA553" s="1244"/>
      <c r="DB553" s="1244"/>
      <c r="DC553" s="1244"/>
      <c r="DD553" s="1244"/>
      <c r="DE553" s="1244"/>
      <c r="DF553" s="1244"/>
      <c r="DG553" s="1244"/>
      <c r="DH553" s="1244"/>
      <c r="DI553" s="1244"/>
      <c r="DJ553" s="1244"/>
      <c r="DK553" s="1244"/>
      <c r="DL553" s="1244"/>
      <c r="DM553" s="1244"/>
      <c r="DN553" s="1244"/>
      <c r="DO553" s="1244"/>
      <c r="DP553" s="1244"/>
      <c r="DQ553" s="1244"/>
      <c r="DR553" s="1244"/>
      <c r="DS553" s="1244"/>
      <c r="DT553" s="1244"/>
      <c r="DU553" s="1244"/>
      <c r="DV553" s="1244"/>
      <c r="DW553" s="1244"/>
      <c r="DX553" s="1244"/>
      <c r="DY553" s="1244"/>
      <c r="DZ553" s="1244"/>
      <c r="EA553" s="1244"/>
      <c r="EB553" s="1244"/>
      <c r="EC553" s="1244"/>
      <c r="ED553" s="1244"/>
      <c r="EE553" s="1244"/>
      <c r="EF553" s="1244"/>
      <c r="EG553" s="1244"/>
      <c r="EH553" s="1244"/>
      <c r="EI553" s="1244"/>
      <c r="EJ553" s="1244"/>
      <c r="EK553" s="1244"/>
      <c r="EL553" s="1244"/>
      <c r="EM553" s="1244"/>
      <c r="EN553" s="1244"/>
      <c r="EO553" s="1244"/>
      <c r="EP553" s="1244"/>
      <c r="EQ553" s="1244"/>
      <c r="ER553" s="1244"/>
      <c r="ES553" s="1241"/>
      <c r="ET553" s="1244"/>
      <c r="EU553" s="1244"/>
      <c r="EV553" s="1244"/>
      <c r="EW553" s="1244"/>
      <c r="EX553" s="1244"/>
      <c r="EY553" s="1244"/>
      <c r="EZ553" s="1244"/>
      <c r="FA553" s="1244"/>
      <c r="FB553" s="1244"/>
      <c r="FC553" s="1244"/>
      <c r="FD553" s="1244"/>
      <c r="FE553" s="1244"/>
      <c r="FF553" s="1251"/>
      <c r="FG553" s="1244"/>
      <c r="FH553" s="1244"/>
      <c r="FI553" s="1244"/>
      <c r="FJ553" s="1244"/>
      <c r="FK553" s="1244"/>
      <c r="FL553" s="1244"/>
      <c r="FM553" s="1244"/>
      <c r="FN553" s="1244"/>
      <c r="FO553" s="1244"/>
      <c r="FP553" s="1244"/>
      <c r="FQ553" s="1246"/>
      <c r="FR553" s="1246"/>
      <c r="FS553" s="1244"/>
      <c r="FT553" s="1244"/>
      <c r="FU553" s="1244"/>
      <c r="FV553" s="1244"/>
      <c r="FW553" s="1244"/>
      <c r="FX553" s="1244"/>
      <c r="FY553" s="1244"/>
      <c r="FZ553" s="1244"/>
      <c r="GA553" s="1241"/>
      <c r="GB553" s="1241"/>
      <c r="GC553" s="1241"/>
      <c r="GD553" s="1271"/>
      <c r="GE553" s="1271"/>
      <c r="GF553" s="1271"/>
      <c r="GG553" s="1271"/>
      <c r="GH553" s="1271"/>
      <c r="GI553" s="1271"/>
      <c r="GJ553" s="1271"/>
      <c r="GK553" s="1271"/>
      <c r="GL553" s="1271"/>
      <c r="GM553" s="1271"/>
      <c r="GN553" s="1271"/>
      <c r="GO553" s="1271"/>
      <c r="GP553" s="1239"/>
      <c r="GQ553" s="1271"/>
      <c r="GR553" s="1271"/>
      <c r="GS553" s="1271"/>
      <c r="GT553" s="1271"/>
      <c r="GU553" s="1271"/>
      <c r="GV553" s="1271"/>
      <c r="GW553" s="1271"/>
      <c r="GX553" s="1271"/>
      <c r="GY553" s="1271"/>
      <c r="GZ553" s="1271"/>
      <c r="HA553" s="1271"/>
      <c r="HB553" s="1271"/>
      <c r="HC553" s="1271"/>
      <c r="HD553" s="1271"/>
      <c r="HE553" s="1271"/>
      <c r="HF553" s="1271"/>
      <c r="HG553" s="1271"/>
      <c r="HH553" s="1239"/>
      <c r="HI553" s="1271"/>
      <c r="HJ553" s="1271"/>
      <c r="HK553" s="1271"/>
      <c r="HL553" s="1239"/>
      <c r="HM553" s="1239"/>
      <c r="HN553" s="1239"/>
      <c r="HO553" s="1239"/>
      <c r="HP553" s="1239"/>
      <c r="HQ553" s="1239"/>
      <c r="HR553" s="1271"/>
      <c r="HS553" s="1271"/>
      <c r="HT553" s="1271"/>
      <c r="HU553" s="1271"/>
      <c r="HV553" s="1271"/>
      <c r="HW553" s="1271"/>
      <c r="HX553" s="1271"/>
      <c r="HY553" s="1271"/>
      <c r="HZ553" s="1271"/>
      <c r="IA553" s="1271"/>
      <c r="IB553" s="1271"/>
      <c r="IC553" s="1271"/>
      <c r="ID553" s="1271"/>
      <c r="IE553" s="1271"/>
      <c r="IF553" s="1271"/>
      <c r="IG553" s="1239"/>
      <c r="IH553" s="1239"/>
      <c r="II553" s="1239"/>
      <c r="IJ553" s="1239"/>
      <c r="IK553" s="1239"/>
      <c r="IL553" s="1239"/>
      <c r="IM553" s="1239"/>
      <c r="IN553" s="1239"/>
      <c r="IO553" s="1239"/>
      <c r="IP553" s="1239"/>
      <c r="IQ553" s="1239"/>
      <c r="IR553" s="1239"/>
      <c r="IS553" s="1239"/>
      <c r="IT553" s="1239"/>
      <c r="IU553" s="1239"/>
      <c r="IV553" s="1239"/>
      <c r="IW553" s="1239"/>
      <c r="IX553" s="1239"/>
      <c r="IY553" s="1239"/>
      <c r="IZ553" s="1239"/>
      <c r="JA553" s="1239"/>
      <c r="JB553" s="1239"/>
      <c r="JC553" s="1239"/>
      <c r="JD553" s="1239"/>
      <c r="JE553" s="1239"/>
      <c r="JF553" s="1239"/>
      <c r="JG553" s="1239"/>
      <c r="JH553" s="1239"/>
      <c r="JI553" s="1239"/>
      <c r="JJ553" s="1239"/>
      <c r="JK553" s="1270"/>
    </row>
    <row r="554" spans="1:271" ht="18.95" hidden="1" customHeight="1">
      <c r="A554" s="1113"/>
      <c r="B554" s="1114"/>
      <c r="C554" s="1114"/>
      <c r="D554" s="1177"/>
      <c r="E554" s="1116"/>
      <c r="F554" s="1116"/>
      <c r="G554" s="1116"/>
      <c r="H554" s="1114"/>
      <c r="I554" s="1177"/>
      <c r="J554" s="1244"/>
      <c r="K554" s="1241"/>
      <c r="L554" s="1241"/>
      <c r="M554" s="1241"/>
      <c r="N554" s="1241"/>
      <c r="O554" s="1269"/>
      <c r="P554" s="1242"/>
      <c r="Q554" s="1241"/>
      <c r="R554" s="1241"/>
      <c r="S554" s="1241"/>
      <c r="T554" s="1241"/>
      <c r="U554" s="1241"/>
      <c r="V554" s="1241"/>
      <c r="W554" s="1249"/>
      <c r="X554" s="1241"/>
      <c r="Y554" s="1250"/>
      <c r="Z554" s="1250"/>
      <c r="AA554" s="1244"/>
      <c r="AB554" s="1244"/>
      <c r="AC554" s="1244"/>
      <c r="AD554" s="1244"/>
      <c r="AE554" s="1244"/>
      <c r="AF554" s="1244"/>
      <c r="AG554" s="1244"/>
      <c r="AH554" s="1244"/>
      <c r="AI554" s="1244"/>
      <c r="AJ554" s="1244"/>
      <c r="AK554" s="1244"/>
      <c r="AL554" s="1244"/>
      <c r="AM554" s="1244"/>
      <c r="AN554" s="1244"/>
      <c r="AO554" s="1244"/>
      <c r="AP554" s="1244"/>
      <c r="AQ554" s="1244"/>
      <c r="AR554" s="1244"/>
      <c r="AS554" s="1244"/>
      <c r="AT554" s="1244"/>
      <c r="AU554" s="1244"/>
      <c r="AV554" s="1244"/>
      <c r="AW554" s="1244"/>
      <c r="AX554" s="1244"/>
      <c r="AY554" s="1244"/>
      <c r="AZ554" s="1244"/>
      <c r="BA554" s="1244"/>
      <c r="BB554" s="1244"/>
      <c r="BC554" s="1244"/>
      <c r="BD554" s="1244"/>
      <c r="BE554" s="1244"/>
      <c r="BF554" s="1244"/>
      <c r="BG554" s="1244"/>
      <c r="BH554" s="1244"/>
      <c r="BI554" s="1244"/>
      <c r="BJ554" s="1244"/>
      <c r="BK554" s="1244"/>
      <c r="BL554" s="1244"/>
      <c r="BM554" s="1244"/>
      <c r="BN554" s="1244"/>
      <c r="BO554" s="1244"/>
      <c r="BP554" s="1244"/>
      <c r="BQ554" s="1244"/>
      <c r="BR554" s="1244"/>
      <c r="BS554" s="1244"/>
      <c r="BT554" s="1244"/>
      <c r="BU554" s="1244"/>
      <c r="BV554" s="1244"/>
      <c r="BW554" s="1244"/>
      <c r="BX554" s="1244"/>
      <c r="BY554" s="1244"/>
      <c r="BZ554" s="1244"/>
      <c r="CA554" s="1244"/>
      <c r="CB554" s="1244"/>
      <c r="CC554" s="1244"/>
      <c r="CD554" s="1244"/>
      <c r="CE554" s="1244"/>
      <c r="CF554" s="1244"/>
      <c r="CG554" s="1244"/>
      <c r="CH554" s="1244"/>
      <c r="CI554" s="1244"/>
      <c r="CJ554" s="1244"/>
      <c r="CK554" s="1244"/>
      <c r="CL554" s="1244"/>
      <c r="CM554" s="1244"/>
      <c r="CN554" s="1244"/>
      <c r="CO554" s="1244"/>
      <c r="CP554" s="1244"/>
      <c r="CQ554" s="1244"/>
      <c r="CR554" s="1244"/>
      <c r="CS554" s="1244"/>
      <c r="CT554" s="1244"/>
      <c r="CU554" s="1244"/>
      <c r="CV554" s="1244"/>
      <c r="CW554" s="1244"/>
      <c r="CX554" s="1244"/>
      <c r="CY554" s="1244"/>
      <c r="CZ554" s="1244"/>
      <c r="DA554" s="1244"/>
      <c r="DB554" s="1244"/>
      <c r="DC554" s="1244"/>
      <c r="DD554" s="1244"/>
      <c r="DE554" s="1244"/>
      <c r="DF554" s="1244"/>
      <c r="DG554" s="1244"/>
      <c r="DH554" s="1244"/>
      <c r="DI554" s="1244"/>
      <c r="DJ554" s="1244"/>
      <c r="DK554" s="1244"/>
      <c r="DL554" s="1244"/>
      <c r="DM554" s="1244"/>
      <c r="DN554" s="1244"/>
      <c r="DO554" s="1244"/>
      <c r="DP554" s="1244"/>
      <c r="DQ554" s="1244"/>
      <c r="DR554" s="1244"/>
      <c r="DS554" s="1244"/>
      <c r="DT554" s="1244"/>
      <c r="DU554" s="1244"/>
      <c r="DV554" s="1244"/>
      <c r="DW554" s="1244"/>
      <c r="DX554" s="1244"/>
      <c r="DY554" s="1244"/>
      <c r="DZ554" s="1244"/>
      <c r="EA554" s="1244"/>
      <c r="EB554" s="1244"/>
      <c r="EC554" s="1244"/>
      <c r="ED554" s="1244"/>
      <c r="EE554" s="1244"/>
      <c r="EF554" s="1244"/>
      <c r="EG554" s="1244"/>
      <c r="EH554" s="1244"/>
      <c r="EI554" s="1244"/>
      <c r="EJ554" s="1244"/>
      <c r="EK554" s="1244"/>
      <c r="EL554" s="1244"/>
      <c r="EM554" s="1244"/>
      <c r="EN554" s="1244"/>
      <c r="EO554" s="1244"/>
      <c r="EP554" s="1244"/>
      <c r="EQ554" s="1244"/>
      <c r="ER554" s="1244"/>
      <c r="ES554" s="1241"/>
      <c r="ET554" s="1244"/>
      <c r="EU554" s="1244"/>
      <c r="EV554" s="1244"/>
      <c r="EW554" s="1244"/>
      <c r="EX554" s="1244"/>
      <c r="EY554" s="1244"/>
      <c r="EZ554" s="1244"/>
      <c r="FA554" s="1244"/>
      <c r="FB554" s="1244"/>
      <c r="FC554" s="1244"/>
      <c r="FD554" s="1244"/>
      <c r="FE554" s="1244"/>
      <c r="FF554" s="1251"/>
      <c r="FG554" s="1244"/>
      <c r="FH554" s="1244"/>
      <c r="FI554" s="1244"/>
      <c r="FJ554" s="1244"/>
      <c r="FK554" s="1244"/>
      <c r="FL554" s="1244"/>
      <c r="FM554" s="1244"/>
      <c r="FN554" s="1244"/>
      <c r="FO554" s="1244"/>
      <c r="FP554" s="1244"/>
      <c r="FQ554" s="1246"/>
      <c r="FR554" s="1246"/>
      <c r="FS554" s="1244"/>
      <c r="FT554" s="1244"/>
      <c r="FU554" s="1244"/>
      <c r="FV554" s="1244"/>
      <c r="FW554" s="1244"/>
      <c r="FX554" s="1244"/>
      <c r="FY554" s="1244"/>
      <c r="FZ554" s="1244"/>
      <c r="GA554" s="1241"/>
      <c r="GB554" s="1241"/>
      <c r="GC554" s="1241"/>
      <c r="GD554" s="1271"/>
      <c r="GE554" s="1271"/>
      <c r="GF554" s="1271"/>
      <c r="GG554" s="1271"/>
      <c r="GH554" s="1271"/>
      <c r="GI554" s="1271"/>
      <c r="GJ554" s="1271"/>
      <c r="GK554" s="1271"/>
      <c r="GL554" s="1271"/>
      <c r="GM554" s="1271"/>
      <c r="GN554" s="1271"/>
      <c r="GO554" s="1271"/>
      <c r="GP554" s="1239"/>
      <c r="GQ554" s="1271"/>
      <c r="GR554" s="1271"/>
      <c r="GS554" s="1271"/>
      <c r="GT554" s="1271"/>
      <c r="GU554" s="1271"/>
      <c r="GV554" s="1271"/>
      <c r="GW554" s="1271"/>
      <c r="GX554" s="1271"/>
      <c r="GY554" s="1271"/>
      <c r="GZ554" s="1271"/>
      <c r="HA554" s="1271"/>
      <c r="HB554" s="1271"/>
      <c r="HC554" s="1271"/>
      <c r="HD554" s="1271"/>
      <c r="HE554" s="1271"/>
      <c r="HF554" s="1271"/>
      <c r="HG554" s="1271"/>
      <c r="HH554" s="1239"/>
      <c r="HI554" s="1271"/>
      <c r="HJ554" s="1271"/>
      <c r="HK554" s="1271"/>
      <c r="HL554" s="1239"/>
      <c r="HM554" s="1239"/>
      <c r="HN554" s="1239"/>
      <c r="HO554" s="1239"/>
      <c r="HP554" s="1239"/>
      <c r="HQ554" s="1239"/>
      <c r="HR554" s="1271"/>
      <c r="HS554" s="1271"/>
      <c r="HT554" s="1271"/>
      <c r="HU554" s="1271"/>
      <c r="HV554" s="1271"/>
      <c r="HW554" s="1271"/>
      <c r="HX554" s="1271"/>
      <c r="HY554" s="1271"/>
      <c r="HZ554" s="1271"/>
      <c r="IA554" s="1271"/>
      <c r="IB554" s="1271"/>
      <c r="IC554" s="1271"/>
      <c r="ID554" s="1271"/>
      <c r="IE554" s="1271"/>
      <c r="IF554" s="1271"/>
      <c r="IG554" s="1239"/>
      <c r="IH554" s="1239"/>
      <c r="II554" s="1239"/>
      <c r="IJ554" s="1239"/>
      <c r="IK554" s="1239"/>
      <c r="IL554" s="1239"/>
      <c r="IM554" s="1239"/>
      <c r="IN554" s="1239"/>
      <c r="IO554" s="1239"/>
      <c r="IP554" s="1239"/>
      <c r="IQ554" s="1239"/>
      <c r="IR554" s="1239"/>
      <c r="IS554" s="1239"/>
      <c r="IT554" s="1239"/>
      <c r="IU554" s="1239"/>
      <c r="IV554" s="1239"/>
      <c r="IW554" s="1239"/>
      <c r="IX554" s="1239"/>
      <c r="IY554" s="1239"/>
      <c r="IZ554" s="1239"/>
      <c r="JA554" s="1239"/>
      <c r="JB554" s="1239"/>
      <c r="JC554" s="1239"/>
      <c r="JD554" s="1239"/>
      <c r="JE554" s="1239"/>
      <c r="JF554" s="1239"/>
      <c r="JG554" s="1239"/>
      <c r="JH554" s="1239"/>
      <c r="JI554" s="1239"/>
      <c r="JJ554" s="1239"/>
      <c r="JK554" s="1270"/>
    </row>
    <row r="555" spans="1:271" ht="18.95" hidden="1" customHeight="1">
      <c r="A555" s="1113"/>
      <c r="B555" s="1114"/>
      <c r="C555" s="1114"/>
      <c r="D555" s="1177"/>
      <c r="E555" s="1116"/>
      <c r="F555" s="1116"/>
      <c r="G555" s="1116"/>
      <c r="H555" s="1114"/>
      <c r="I555" s="1177"/>
      <c r="J555" s="1244"/>
      <c r="K555" s="1241"/>
      <c r="L555" s="1241"/>
      <c r="M555" s="1241"/>
      <c r="N555" s="1241"/>
      <c r="O555" s="1269"/>
      <c r="P555" s="1242"/>
      <c r="Q555" s="1241"/>
      <c r="R555" s="1241"/>
      <c r="S555" s="1241"/>
      <c r="T555" s="1241"/>
      <c r="U555" s="1241"/>
      <c r="V555" s="1241"/>
      <c r="W555" s="1249"/>
      <c r="X555" s="1241"/>
      <c r="Y555" s="1250"/>
      <c r="Z555" s="1250"/>
      <c r="AA555" s="1244"/>
      <c r="AB555" s="1244"/>
      <c r="AC555" s="1244"/>
      <c r="AD555" s="1244"/>
      <c r="AE555" s="1244"/>
      <c r="AF555" s="1244"/>
      <c r="AG555" s="1244"/>
      <c r="AH555" s="1244"/>
      <c r="AI555" s="1244"/>
      <c r="AJ555" s="1244"/>
      <c r="AK555" s="1244"/>
      <c r="AL555" s="1244"/>
      <c r="AM555" s="1244"/>
      <c r="AN555" s="1244"/>
      <c r="AO555" s="1244"/>
      <c r="AP555" s="1244"/>
      <c r="AQ555" s="1244"/>
      <c r="AR555" s="1244"/>
      <c r="AS555" s="1244"/>
      <c r="AT555" s="1244"/>
      <c r="AU555" s="1244"/>
      <c r="AV555" s="1244"/>
      <c r="AW555" s="1244"/>
      <c r="AX555" s="1244"/>
      <c r="AY555" s="1244"/>
      <c r="AZ555" s="1244"/>
      <c r="BA555" s="1244"/>
      <c r="BB555" s="1244"/>
      <c r="BC555" s="1244"/>
      <c r="BD555" s="1244"/>
      <c r="BE555" s="1244"/>
      <c r="BF555" s="1244"/>
      <c r="BG555" s="1244"/>
      <c r="BH555" s="1244"/>
      <c r="BI555" s="1244"/>
      <c r="BJ555" s="1244"/>
      <c r="BK555" s="1244"/>
      <c r="BL555" s="1244"/>
      <c r="BM555" s="1244"/>
      <c r="BN555" s="1244"/>
      <c r="BO555" s="1244"/>
      <c r="BP555" s="1244"/>
      <c r="BQ555" s="1244"/>
      <c r="BR555" s="1244"/>
      <c r="BS555" s="1244"/>
      <c r="BT555" s="1244"/>
      <c r="BU555" s="1244"/>
      <c r="BV555" s="1244"/>
      <c r="BW555" s="1244"/>
      <c r="BX555" s="1244"/>
      <c r="BY555" s="1244"/>
      <c r="BZ555" s="1244"/>
      <c r="CA555" s="1244"/>
      <c r="CB555" s="1244"/>
      <c r="CC555" s="1244"/>
      <c r="CD555" s="1244"/>
      <c r="CE555" s="1244"/>
      <c r="CF555" s="1244"/>
      <c r="CG555" s="1244"/>
      <c r="CH555" s="1244"/>
      <c r="CI555" s="1244"/>
      <c r="CJ555" s="1244"/>
      <c r="CK555" s="1244"/>
      <c r="CL555" s="1244"/>
      <c r="CM555" s="1244"/>
      <c r="CN555" s="1244"/>
      <c r="CO555" s="1244"/>
      <c r="CP555" s="1244"/>
      <c r="CQ555" s="1244"/>
      <c r="CR555" s="1244"/>
      <c r="CS555" s="1244"/>
      <c r="CT555" s="1244"/>
      <c r="CU555" s="1244"/>
      <c r="CV555" s="1244"/>
      <c r="CW555" s="1244"/>
      <c r="CX555" s="1244"/>
      <c r="CY555" s="1244"/>
      <c r="CZ555" s="1244"/>
      <c r="DA555" s="1244"/>
      <c r="DB555" s="1244"/>
      <c r="DC555" s="1244"/>
      <c r="DD555" s="1244"/>
      <c r="DE555" s="1244"/>
      <c r="DF555" s="1244"/>
      <c r="DG555" s="1244"/>
      <c r="DH555" s="1244"/>
      <c r="DI555" s="1244"/>
      <c r="DJ555" s="1244"/>
      <c r="DK555" s="1244"/>
      <c r="DL555" s="1244"/>
      <c r="DM555" s="1244"/>
      <c r="DN555" s="1244"/>
      <c r="DO555" s="1244"/>
      <c r="DP555" s="1244"/>
      <c r="DQ555" s="1244"/>
      <c r="DR555" s="1244"/>
      <c r="DS555" s="1244"/>
      <c r="DT555" s="1244"/>
      <c r="DU555" s="1244"/>
      <c r="DV555" s="1244"/>
      <c r="DW555" s="1244"/>
      <c r="DX555" s="1244"/>
      <c r="DY555" s="1244"/>
      <c r="DZ555" s="1244"/>
      <c r="EA555" s="1244"/>
      <c r="EB555" s="1244"/>
      <c r="EC555" s="1244"/>
      <c r="ED555" s="1244"/>
      <c r="EE555" s="1244"/>
      <c r="EF555" s="1244"/>
      <c r="EG555" s="1244"/>
      <c r="EH555" s="1244"/>
      <c r="EI555" s="1244"/>
      <c r="EJ555" s="1244"/>
      <c r="EK555" s="1244"/>
      <c r="EL555" s="1244"/>
      <c r="EM555" s="1244"/>
      <c r="EN555" s="1244"/>
      <c r="EO555" s="1244"/>
      <c r="EP555" s="1244"/>
      <c r="EQ555" s="1244"/>
      <c r="ER555" s="1244"/>
      <c r="ES555" s="1241"/>
      <c r="ET555" s="1244"/>
      <c r="EU555" s="1244"/>
      <c r="EV555" s="1244"/>
      <c r="EW555" s="1244"/>
      <c r="EX555" s="1244"/>
      <c r="EY555" s="1244"/>
      <c r="EZ555" s="1244"/>
      <c r="FA555" s="1244"/>
      <c r="FB555" s="1244"/>
      <c r="FC555" s="1244"/>
      <c r="FD555" s="1244"/>
      <c r="FE555" s="1244"/>
      <c r="FF555" s="1251"/>
      <c r="FG555" s="1244"/>
      <c r="FH555" s="1244"/>
      <c r="FI555" s="1244"/>
      <c r="FJ555" s="1244"/>
      <c r="FK555" s="1244"/>
      <c r="FL555" s="1244"/>
      <c r="FM555" s="1244"/>
      <c r="FN555" s="1244"/>
      <c r="FO555" s="1244"/>
      <c r="FP555" s="1244"/>
      <c r="FQ555" s="1246"/>
      <c r="FR555" s="1246"/>
      <c r="FS555" s="1244"/>
      <c r="FT555" s="1244"/>
      <c r="FU555" s="1244"/>
      <c r="FV555" s="1244"/>
      <c r="FW555" s="1244"/>
      <c r="FX555" s="1244"/>
      <c r="FY555" s="1244"/>
      <c r="FZ555" s="1244"/>
      <c r="GA555" s="1241"/>
      <c r="GB555" s="1241"/>
      <c r="GC555" s="1241"/>
      <c r="GD555" s="1271"/>
      <c r="GE555" s="1271"/>
      <c r="GF555" s="1271"/>
      <c r="GG555" s="1271"/>
      <c r="GH555" s="1271"/>
      <c r="GI555" s="1271"/>
      <c r="GJ555" s="1271"/>
      <c r="GK555" s="1271"/>
      <c r="GL555" s="1271"/>
      <c r="GM555" s="1271"/>
      <c r="GN555" s="1271"/>
      <c r="GO555" s="1271"/>
      <c r="GP555" s="1239"/>
      <c r="GQ555" s="1271"/>
      <c r="GR555" s="1271"/>
      <c r="GS555" s="1271"/>
      <c r="GT555" s="1271"/>
      <c r="GU555" s="1271"/>
      <c r="GV555" s="1271"/>
      <c r="GW555" s="1271"/>
      <c r="GX555" s="1271"/>
      <c r="GY555" s="1271"/>
      <c r="GZ555" s="1271"/>
      <c r="HA555" s="1271"/>
      <c r="HB555" s="1271"/>
      <c r="HC555" s="1271"/>
      <c r="HD555" s="1271"/>
      <c r="HE555" s="1271"/>
      <c r="HF555" s="1271"/>
      <c r="HG555" s="1271"/>
      <c r="HH555" s="1239"/>
      <c r="HI555" s="1271"/>
      <c r="HJ555" s="1271"/>
      <c r="HK555" s="1271"/>
      <c r="HL555" s="1239"/>
      <c r="HM555" s="1239"/>
      <c r="HN555" s="1239"/>
      <c r="HO555" s="1239"/>
      <c r="HP555" s="1239"/>
      <c r="HQ555" s="1239"/>
      <c r="HR555" s="1271"/>
      <c r="HS555" s="1271"/>
      <c r="HT555" s="1271"/>
      <c r="HU555" s="1271"/>
      <c r="HV555" s="1271"/>
      <c r="HW555" s="1271"/>
      <c r="HX555" s="1271"/>
      <c r="HY555" s="1271"/>
      <c r="HZ555" s="1271"/>
      <c r="IA555" s="1271"/>
      <c r="IB555" s="1271"/>
      <c r="IC555" s="1271"/>
      <c r="ID555" s="1271"/>
      <c r="IE555" s="1271"/>
      <c r="IF555" s="1271"/>
      <c r="IG555" s="1239"/>
      <c r="IH555" s="1239"/>
      <c r="II555" s="1239"/>
      <c r="IJ555" s="1239"/>
      <c r="IK555" s="1239"/>
      <c r="IL555" s="1239"/>
      <c r="IM555" s="1239"/>
      <c r="IN555" s="1239"/>
      <c r="IO555" s="1239"/>
      <c r="IP555" s="1239"/>
      <c r="IQ555" s="1239"/>
      <c r="IR555" s="1239"/>
      <c r="IS555" s="1239"/>
      <c r="IT555" s="1239"/>
      <c r="IU555" s="1239"/>
      <c r="IV555" s="1239"/>
      <c r="IW555" s="1239"/>
      <c r="IX555" s="1239"/>
      <c r="IY555" s="1239"/>
      <c r="IZ555" s="1239"/>
      <c r="JA555" s="1239"/>
      <c r="JB555" s="1239"/>
      <c r="JC555" s="1239"/>
      <c r="JD555" s="1239"/>
      <c r="JE555" s="1239"/>
      <c r="JF555" s="1239"/>
      <c r="JG555" s="1239"/>
      <c r="JH555" s="1239"/>
      <c r="JI555" s="1239"/>
      <c r="JJ555" s="1239"/>
      <c r="JK555" s="1270"/>
    </row>
    <row r="556" spans="1:271" ht="18.95" hidden="1" customHeight="1">
      <c r="A556" s="1113"/>
      <c r="B556" s="1114"/>
      <c r="C556" s="1114"/>
      <c r="D556" s="1177"/>
      <c r="E556" s="1116"/>
      <c r="F556" s="1116"/>
      <c r="G556" s="1116"/>
      <c r="H556" s="1114"/>
      <c r="I556" s="1177"/>
      <c r="J556" s="1244"/>
      <c r="K556" s="1241"/>
      <c r="L556" s="1241"/>
      <c r="M556" s="1241"/>
      <c r="N556" s="1241"/>
      <c r="O556" s="1269"/>
      <c r="P556" s="1242"/>
      <c r="Q556" s="1241"/>
      <c r="R556" s="1241"/>
      <c r="S556" s="1241"/>
      <c r="T556" s="1241"/>
      <c r="U556" s="1241"/>
      <c r="V556" s="1241"/>
      <c r="W556" s="1249"/>
      <c r="X556" s="1241"/>
      <c r="Y556" s="1250"/>
      <c r="Z556" s="1250"/>
      <c r="AA556" s="1244"/>
      <c r="AB556" s="1244"/>
      <c r="AC556" s="1244"/>
      <c r="AD556" s="1244"/>
      <c r="AE556" s="1244"/>
      <c r="AF556" s="1244"/>
      <c r="AG556" s="1244"/>
      <c r="AH556" s="1244"/>
      <c r="AI556" s="1244"/>
      <c r="AJ556" s="1244"/>
      <c r="AK556" s="1244"/>
      <c r="AL556" s="1244"/>
      <c r="AM556" s="1244"/>
      <c r="AN556" s="1244"/>
      <c r="AO556" s="1244"/>
      <c r="AP556" s="1244"/>
      <c r="AQ556" s="1244"/>
      <c r="AR556" s="1244"/>
      <c r="AS556" s="1244"/>
      <c r="AT556" s="1244"/>
      <c r="AU556" s="1244"/>
      <c r="AV556" s="1244"/>
      <c r="AW556" s="1244"/>
      <c r="AX556" s="1244"/>
      <c r="AY556" s="1244"/>
      <c r="AZ556" s="1244"/>
      <c r="BA556" s="1244"/>
      <c r="BB556" s="1244"/>
      <c r="BC556" s="1244"/>
      <c r="BD556" s="1244"/>
      <c r="BE556" s="1244"/>
      <c r="BF556" s="1244"/>
      <c r="BG556" s="1244"/>
      <c r="BH556" s="1244"/>
      <c r="BI556" s="1244"/>
      <c r="BJ556" s="1244"/>
      <c r="BK556" s="1244"/>
      <c r="BL556" s="1244"/>
      <c r="BM556" s="1244"/>
      <c r="BN556" s="1244"/>
      <c r="BO556" s="1244"/>
      <c r="BP556" s="1244"/>
      <c r="BQ556" s="1244"/>
      <c r="BR556" s="1244"/>
      <c r="BS556" s="1244"/>
      <c r="BT556" s="1244"/>
      <c r="BU556" s="1244"/>
      <c r="BV556" s="1244"/>
      <c r="BW556" s="1244"/>
      <c r="BX556" s="1244"/>
      <c r="BY556" s="1244"/>
      <c r="BZ556" s="1244"/>
      <c r="CA556" s="1244"/>
      <c r="CB556" s="1244"/>
      <c r="CC556" s="1244"/>
      <c r="CD556" s="1244"/>
      <c r="CE556" s="1244"/>
      <c r="CF556" s="1244"/>
      <c r="CG556" s="1244"/>
      <c r="CH556" s="1244"/>
      <c r="CI556" s="1244"/>
      <c r="CJ556" s="1244"/>
      <c r="CK556" s="1244"/>
      <c r="CL556" s="1244"/>
      <c r="CM556" s="1244"/>
      <c r="CN556" s="1244"/>
      <c r="CO556" s="1244"/>
      <c r="CP556" s="1244"/>
      <c r="CQ556" s="1244"/>
      <c r="CR556" s="1244"/>
      <c r="CS556" s="1244"/>
      <c r="CT556" s="1244"/>
      <c r="CU556" s="1244"/>
      <c r="CV556" s="1244"/>
      <c r="CW556" s="1244"/>
      <c r="CX556" s="1244"/>
      <c r="CY556" s="1244"/>
      <c r="CZ556" s="1244"/>
      <c r="DA556" s="1244"/>
      <c r="DB556" s="1244"/>
      <c r="DC556" s="1244"/>
      <c r="DD556" s="1244"/>
      <c r="DE556" s="1244"/>
      <c r="DF556" s="1244"/>
      <c r="DG556" s="1244"/>
      <c r="DH556" s="1244"/>
      <c r="DI556" s="1244"/>
      <c r="DJ556" s="1244"/>
      <c r="DK556" s="1244"/>
      <c r="DL556" s="1244"/>
      <c r="DM556" s="1244"/>
      <c r="DN556" s="1244"/>
      <c r="DO556" s="1244"/>
      <c r="DP556" s="1244"/>
      <c r="DQ556" s="1244"/>
      <c r="DR556" s="1244"/>
      <c r="DS556" s="1244"/>
      <c r="DT556" s="1244"/>
      <c r="DU556" s="1244"/>
      <c r="DV556" s="1244"/>
      <c r="DW556" s="1244"/>
      <c r="DX556" s="1244"/>
      <c r="DY556" s="1244"/>
      <c r="DZ556" s="1244"/>
      <c r="EA556" s="1244"/>
      <c r="EB556" s="1244"/>
      <c r="EC556" s="1244"/>
      <c r="ED556" s="1244"/>
      <c r="EE556" s="1244"/>
      <c r="EF556" s="1244"/>
      <c r="EG556" s="1244"/>
      <c r="EH556" s="1244"/>
      <c r="EI556" s="1244"/>
      <c r="EJ556" s="1244"/>
      <c r="EK556" s="1244"/>
      <c r="EL556" s="1244"/>
      <c r="EM556" s="1244"/>
      <c r="EN556" s="1244"/>
      <c r="EO556" s="1244"/>
      <c r="EP556" s="1244"/>
      <c r="EQ556" s="1244"/>
      <c r="ER556" s="1244"/>
      <c r="ES556" s="1241"/>
      <c r="ET556" s="1244"/>
      <c r="EU556" s="1244"/>
      <c r="EV556" s="1244"/>
      <c r="EW556" s="1244"/>
      <c r="EX556" s="1244"/>
      <c r="EY556" s="1244"/>
      <c r="EZ556" s="1244"/>
      <c r="FA556" s="1244"/>
      <c r="FB556" s="1244"/>
      <c r="FC556" s="1244"/>
      <c r="FD556" s="1244"/>
      <c r="FE556" s="1244"/>
      <c r="FF556" s="1251"/>
      <c r="FG556" s="1244"/>
      <c r="FH556" s="1244"/>
      <c r="FI556" s="1244"/>
      <c r="FJ556" s="1244"/>
      <c r="FK556" s="1244"/>
      <c r="FL556" s="1244"/>
      <c r="FM556" s="1244"/>
      <c r="FN556" s="1244"/>
      <c r="FO556" s="1244"/>
      <c r="FP556" s="1244"/>
      <c r="FQ556" s="1246"/>
      <c r="FR556" s="1246"/>
      <c r="FS556" s="1244"/>
      <c r="FT556" s="1244"/>
      <c r="FU556" s="1244"/>
      <c r="FV556" s="1244"/>
      <c r="FW556" s="1244"/>
      <c r="FX556" s="1244"/>
      <c r="FY556" s="1244"/>
      <c r="FZ556" s="1244"/>
      <c r="GA556" s="1241"/>
      <c r="GB556" s="1241"/>
      <c r="GC556" s="1241"/>
      <c r="GD556" s="1271"/>
      <c r="GE556" s="1271"/>
      <c r="GF556" s="1271"/>
      <c r="GG556" s="1271"/>
      <c r="GH556" s="1271"/>
      <c r="GI556" s="1271"/>
      <c r="GJ556" s="1271"/>
      <c r="GK556" s="1271"/>
      <c r="GL556" s="1271"/>
      <c r="GM556" s="1271"/>
      <c r="GN556" s="1271"/>
      <c r="GO556" s="1271"/>
      <c r="GP556" s="1239"/>
      <c r="GQ556" s="1271"/>
      <c r="GR556" s="1271"/>
      <c r="GS556" s="1271"/>
      <c r="GT556" s="1271"/>
      <c r="GU556" s="1271"/>
      <c r="GV556" s="1271"/>
      <c r="GW556" s="1271"/>
      <c r="GX556" s="1271"/>
      <c r="GY556" s="1271"/>
      <c r="GZ556" s="1271"/>
      <c r="HA556" s="1271"/>
      <c r="HB556" s="1271"/>
      <c r="HC556" s="1271"/>
      <c r="HD556" s="1271"/>
      <c r="HE556" s="1271"/>
      <c r="HF556" s="1271"/>
      <c r="HG556" s="1271"/>
      <c r="HH556" s="1239"/>
      <c r="HI556" s="1271"/>
      <c r="HJ556" s="1271"/>
      <c r="HK556" s="1271"/>
      <c r="HL556" s="1239"/>
      <c r="HM556" s="1239"/>
      <c r="HN556" s="1239"/>
      <c r="HO556" s="1239"/>
      <c r="HP556" s="1239"/>
      <c r="HQ556" s="1239"/>
      <c r="HR556" s="1271"/>
      <c r="HS556" s="1271"/>
      <c r="HT556" s="1271"/>
      <c r="HU556" s="1271"/>
      <c r="HV556" s="1271"/>
      <c r="HW556" s="1271"/>
      <c r="HX556" s="1271"/>
      <c r="HY556" s="1271"/>
      <c r="HZ556" s="1271"/>
      <c r="IA556" s="1271"/>
      <c r="IB556" s="1271"/>
      <c r="IC556" s="1271"/>
      <c r="ID556" s="1271"/>
      <c r="IE556" s="1271"/>
      <c r="IF556" s="1271"/>
      <c r="IG556" s="1239"/>
      <c r="IH556" s="1239"/>
      <c r="II556" s="1239"/>
      <c r="IJ556" s="1239"/>
      <c r="IK556" s="1239"/>
      <c r="IL556" s="1239"/>
      <c r="IM556" s="1239"/>
      <c r="IN556" s="1239"/>
      <c r="IO556" s="1239"/>
      <c r="IP556" s="1239"/>
      <c r="IQ556" s="1239"/>
      <c r="IR556" s="1239"/>
      <c r="IS556" s="1239"/>
      <c r="IT556" s="1239"/>
      <c r="IU556" s="1239"/>
      <c r="IV556" s="1239"/>
      <c r="IW556" s="1239"/>
      <c r="IX556" s="1239"/>
      <c r="IY556" s="1239"/>
      <c r="IZ556" s="1239"/>
      <c r="JA556" s="1239"/>
      <c r="JB556" s="1239"/>
      <c r="JC556" s="1239"/>
      <c r="JD556" s="1239"/>
      <c r="JE556" s="1239"/>
      <c r="JF556" s="1239"/>
      <c r="JG556" s="1239"/>
      <c r="JH556" s="1239"/>
      <c r="JI556" s="1239"/>
      <c r="JJ556" s="1239"/>
      <c r="JK556" s="1270"/>
    </row>
    <row r="557" spans="1:271" ht="18.95" hidden="1" customHeight="1">
      <c r="A557" s="1113"/>
      <c r="B557" s="1114"/>
      <c r="C557" s="1114"/>
      <c r="D557" s="1177"/>
      <c r="E557" s="1116"/>
      <c r="F557" s="1116"/>
      <c r="G557" s="1116"/>
      <c r="H557" s="1114"/>
      <c r="I557" s="1177"/>
      <c r="J557" s="1244"/>
      <c r="K557" s="1241"/>
      <c r="L557" s="1241"/>
      <c r="M557" s="1241"/>
      <c r="N557" s="1241"/>
      <c r="O557" s="1269"/>
      <c r="P557" s="1242"/>
      <c r="Q557" s="1241"/>
      <c r="R557" s="1241"/>
      <c r="S557" s="1241"/>
      <c r="T557" s="1241"/>
      <c r="U557" s="1241"/>
      <c r="V557" s="1241"/>
      <c r="W557" s="1249"/>
      <c r="X557" s="1241"/>
      <c r="Y557" s="1250"/>
      <c r="Z557" s="1250"/>
      <c r="AA557" s="1244"/>
      <c r="AB557" s="1244"/>
      <c r="AC557" s="1244"/>
      <c r="AD557" s="1244"/>
      <c r="AE557" s="1244"/>
      <c r="AF557" s="1244"/>
      <c r="AG557" s="1244"/>
      <c r="AH557" s="1244"/>
      <c r="AI557" s="1244"/>
      <c r="AJ557" s="1244"/>
      <c r="AK557" s="1244"/>
      <c r="AL557" s="1244"/>
      <c r="AM557" s="1244"/>
      <c r="AN557" s="1244"/>
      <c r="AO557" s="1244"/>
      <c r="AP557" s="1244"/>
      <c r="AQ557" s="1244"/>
      <c r="AR557" s="1244"/>
      <c r="AS557" s="1244"/>
      <c r="AT557" s="1244"/>
      <c r="AU557" s="1244"/>
      <c r="AV557" s="1244"/>
      <c r="AW557" s="1244"/>
      <c r="AX557" s="1244"/>
      <c r="AY557" s="1244"/>
      <c r="AZ557" s="1244"/>
      <c r="BA557" s="1244"/>
      <c r="BB557" s="1244"/>
      <c r="BC557" s="1244"/>
      <c r="BD557" s="1244"/>
      <c r="BE557" s="1244"/>
      <c r="BF557" s="1244"/>
      <c r="BG557" s="1244"/>
      <c r="BH557" s="1244"/>
      <c r="BI557" s="1244"/>
      <c r="BJ557" s="1244"/>
      <c r="BK557" s="1244"/>
      <c r="BL557" s="1244"/>
      <c r="BM557" s="1244"/>
      <c r="BN557" s="1244"/>
      <c r="BO557" s="1244"/>
      <c r="BP557" s="1244"/>
      <c r="BQ557" s="1244"/>
      <c r="BR557" s="1244"/>
      <c r="BS557" s="1244"/>
      <c r="BT557" s="1244"/>
      <c r="BU557" s="1244"/>
      <c r="BV557" s="1244"/>
      <c r="BW557" s="1244"/>
      <c r="BX557" s="1244"/>
      <c r="BY557" s="1244"/>
      <c r="BZ557" s="1244"/>
      <c r="CA557" s="1244"/>
      <c r="CB557" s="1244"/>
      <c r="CC557" s="1244"/>
      <c r="CD557" s="1244"/>
      <c r="CE557" s="1244"/>
      <c r="CF557" s="1244"/>
      <c r="CG557" s="1244"/>
      <c r="CH557" s="1244"/>
      <c r="CI557" s="1244"/>
      <c r="CJ557" s="1244"/>
      <c r="CK557" s="1244"/>
      <c r="CL557" s="1244"/>
      <c r="CM557" s="1244"/>
      <c r="CN557" s="1244"/>
      <c r="CO557" s="1244"/>
      <c r="CP557" s="1244"/>
      <c r="CQ557" s="1244"/>
      <c r="CR557" s="1244"/>
      <c r="CS557" s="1244"/>
      <c r="CT557" s="1244"/>
      <c r="CU557" s="1244"/>
      <c r="CV557" s="1244"/>
      <c r="CW557" s="1244"/>
      <c r="CX557" s="1244"/>
      <c r="CY557" s="1244"/>
      <c r="CZ557" s="1244"/>
      <c r="DA557" s="1244"/>
      <c r="DB557" s="1244"/>
      <c r="DC557" s="1244"/>
      <c r="DD557" s="1244"/>
      <c r="DE557" s="1244"/>
      <c r="DF557" s="1244"/>
      <c r="DG557" s="1244"/>
      <c r="DH557" s="1244"/>
      <c r="DI557" s="1244"/>
      <c r="DJ557" s="1244"/>
      <c r="DK557" s="1244"/>
      <c r="DL557" s="1244"/>
      <c r="DM557" s="1244"/>
      <c r="DN557" s="1244"/>
      <c r="DO557" s="1244"/>
      <c r="DP557" s="1244"/>
      <c r="DQ557" s="1244"/>
      <c r="DR557" s="1244"/>
      <c r="DS557" s="1244"/>
      <c r="DT557" s="1244"/>
      <c r="DU557" s="1244"/>
      <c r="DV557" s="1244"/>
      <c r="DW557" s="1244"/>
      <c r="DX557" s="1244"/>
      <c r="DY557" s="1244"/>
      <c r="DZ557" s="1244"/>
      <c r="EA557" s="1244"/>
      <c r="EB557" s="1244"/>
      <c r="EC557" s="1244"/>
      <c r="ED557" s="1244"/>
      <c r="EE557" s="1244"/>
      <c r="EF557" s="1244"/>
      <c r="EG557" s="1244"/>
      <c r="EH557" s="1244"/>
      <c r="EI557" s="1244"/>
      <c r="EJ557" s="1244"/>
      <c r="EK557" s="1244"/>
      <c r="EL557" s="1244"/>
      <c r="EM557" s="1244"/>
      <c r="EN557" s="1244"/>
      <c r="EO557" s="1244"/>
      <c r="EP557" s="1244"/>
      <c r="EQ557" s="1244"/>
      <c r="ER557" s="1244"/>
      <c r="ES557" s="1241"/>
      <c r="ET557" s="1244"/>
      <c r="EU557" s="1244"/>
      <c r="EV557" s="1244"/>
      <c r="EW557" s="1244"/>
      <c r="EX557" s="1244"/>
      <c r="EY557" s="1244"/>
      <c r="EZ557" s="1244"/>
      <c r="FA557" s="1244"/>
      <c r="FB557" s="1244"/>
      <c r="FC557" s="1244"/>
      <c r="FD557" s="1244"/>
      <c r="FE557" s="1244"/>
      <c r="FF557" s="1251"/>
      <c r="FG557" s="1244"/>
      <c r="FH557" s="1244"/>
      <c r="FI557" s="1244"/>
      <c r="FJ557" s="1244"/>
      <c r="FK557" s="1244"/>
      <c r="FL557" s="1244"/>
      <c r="FM557" s="1244"/>
      <c r="FN557" s="1244"/>
      <c r="FO557" s="1244"/>
      <c r="FP557" s="1244"/>
      <c r="FQ557" s="1246"/>
      <c r="FR557" s="1246"/>
      <c r="FS557" s="1244"/>
      <c r="FT557" s="1244"/>
      <c r="FU557" s="1244"/>
      <c r="FV557" s="1244"/>
      <c r="FW557" s="1244"/>
      <c r="FX557" s="1244"/>
      <c r="FY557" s="1244"/>
      <c r="FZ557" s="1244"/>
      <c r="GA557" s="1241"/>
      <c r="GB557" s="1241"/>
      <c r="GC557" s="1241"/>
      <c r="GD557" s="1271"/>
      <c r="GE557" s="1271"/>
      <c r="GF557" s="1271"/>
      <c r="GG557" s="1271"/>
      <c r="GH557" s="1271"/>
      <c r="GI557" s="1271"/>
      <c r="GJ557" s="1271"/>
      <c r="GK557" s="1271"/>
      <c r="GL557" s="1271"/>
      <c r="GM557" s="1271"/>
      <c r="GN557" s="1271"/>
      <c r="GO557" s="1271"/>
      <c r="GP557" s="1239"/>
      <c r="GQ557" s="1271"/>
      <c r="GR557" s="1271"/>
      <c r="GS557" s="1271"/>
      <c r="GT557" s="1271"/>
      <c r="GU557" s="1271"/>
      <c r="GV557" s="1271"/>
      <c r="GW557" s="1271"/>
      <c r="GX557" s="1271"/>
      <c r="GY557" s="1271"/>
      <c r="GZ557" s="1271"/>
      <c r="HA557" s="1271"/>
      <c r="HB557" s="1271"/>
      <c r="HC557" s="1271"/>
      <c r="HD557" s="1271"/>
      <c r="HE557" s="1271"/>
      <c r="HF557" s="1271"/>
      <c r="HG557" s="1271"/>
      <c r="HH557" s="1239"/>
      <c r="HI557" s="1271"/>
      <c r="HJ557" s="1271"/>
      <c r="HK557" s="1271"/>
      <c r="HL557" s="1239"/>
      <c r="HM557" s="1239"/>
      <c r="HN557" s="1239"/>
      <c r="HO557" s="1239"/>
      <c r="HP557" s="1239"/>
      <c r="HQ557" s="1239"/>
      <c r="HR557" s="1271"/>
      <c r="HS557" s="1271"/>
      <c r="HT557" s="1271"/>
      <c r="HU557" s="1271"/>
      <c r="HV557" s="1271"/>
      <c r="HW557" s="1271"/>
      <c r="HX557" s="1271"/>
      <c r="HY557" s="1271"/>
      <c r="HZ557" s="1271"/>
      <c r="IA557" s="1271"/>
      <c r="IB557" s="1271"/>
      <c r="IC557" s="1271"/>
      <c r="ID557" s="1271"/>
      <c r="IE557" s="1271"/>
      <c r="IF557" s="1271"/>
      <c r="IG557" s="1239"/>
      <c r="IH557" s="1239"/>
      <c r="II557" s="1239"/>
      <c r="IJ557" s="1239"/>
      <c r="IK557" s="1239"/>
      <c r="IL557" s="1239"/>
      <c r="IM557" s="1239"/>
      <c r="IN557" s="1239"/>
      <c r="IO557" s="1239"/>
      <c r="IP557" s="1239"/>
      <c r="IQ557" s="1239"/>
      <c r="IR557" s="1239"/>
      <c r="IS557" s="1239"/>
      <c r="IT557" s="1239"/>
      <c r="IU557" s="1239"/>
      <c r="IV557" s="1239"/>
      <c r="IW557" s="1239"/>
      <c r="IX557" s="1239"/>
      <c r="IY557" s="1239"/>
      <c r="IZ557" s="1239"/>
      <c r="JA557" s="1239"/>
      <c r="JB557" s="1239"/>
      <c r="JC557" s="1239"/>
      <c r="JD557" s="1239"/>
      <c r="JE557" s="1239"/>
      <c r="JF557" s="1239"/>
      <c r="JG557" s="1239"/>
      <c r="JH557" s="1239"/>
      <c r="JI557" s="1239"/>
      <c r="JJ557" s="1239"/>
      <c r="JK557" s="1270"/>
    </row>
    <row r="558" spans="1:271" ht="18.95" hidden="1" customHeight="1">
      <c r="A558" s="1113"/>
      <c r="B558" s="1114"/>
      <c r="C558" s="1114"/>
      <c r="D558" s="1177"/>
      <c r="E558" s="1116"/>
      <c r="F558" s="1116"/>
      <c r="G558" s="1116"/>
      <c r="H558" s="1114"/>
      <c r="I558" s="1177"/>
      <c r="J558" s="1244"/>
      <c r="K558" s="1241"/>
      <c r="L558" s="1241"/>
      <c r="M558" s="1241"/>
      <c r="N558" s="1241"/>
      <c r="O558" s="1269"/>
      <c r="P558" s="1242"/>
      <c r="Q558" s="1241"/>
      <c r="R558" s="1241"/>
      <c r="S558" s="1241"/>
      <c r="T558" s="1241"/>
      <c r="U558" s="1241"/>
      <c r="V558" s="1241"/>
      <c r="W558" s="1249"/>
      <c r="X558" s="1241"/>
      <c r="Y558" s="1250"/>
      <c r="Z558" s="1250"/>
      <c r="AA558" s="1244"/>
      <c r="AB558" s="1244"/>
      <c r="AC558" s="1244"/>
      <c r="AD558" s="1244"/>
      <c r="AE558" s="1244"/>
      <c r="AF558" s="1244"/>
      <c r="AG558" s="1244"/>
      <c r="AH558" s="1244"/>
      <c r="AI558" s="1244"/>
      <c r="AJ558" s="1244"/>
      <c r="AK558" s="1244"/>
      <c r="AL558" s="1244"/>
      <c r="AM558" s="1244"/>
      <c r="AN558" s="1244"/>
      <c r="AO558" s="1244"/>
      <c r="AP558" s="1244"/>
      <c r="AQ558" s="1244"/>
      <c r="AR558" s="1244"/>
      <c r="AS558" s="1244"/>
      <c r="AT558" s="1244"/>
      <c r="AU558" s="1244"/>
      <c r="AV558" s="1244"/>
      <c r="AW558" s="1244"/>
      <c r="AX558" s="1244"/>
      <c r="AY558" s="1244"/>
      <c r="AZ558" s="1244"/>
      <c r="BA558" s="1244"/>
      <c r="BB558" s="1244"/>
      <c r="BC558" s="1244"/>
      <c r="BD558" s="1244"/>
      <c r="BE558" s="1244"/>
      <c r="BF558" s="1244"/>
      <c r="BG558" s="1244"/>
      <c r="BH558" s="1244"/>
      <c r="BI558" s="1244"/>
      <c r="BJ558" s="1244"/>
      <c r="BK558" s="1244"/>
      <c r="BL558" s="1244"/>
      <c r="BM558" s="1244"/>
      <c r="BN558" s="1244"/>
      <c r="BO558" s="1244"/>
      <c r="BP558" s="1244"/>
      <c r="BQ558" s="1244"/>
      <c r="BR558" s="1244"/>
      <c r="BS558" s="1244"/>
      <c r="BT558" s="1244"/>
      <c r="BU558" s="1244"/>
      <c r="BV558" s="1244"/>
      <c r="BW558" s="1244"/>
      <c r="BX558" s="1244"/>
      <c r="BY558" s="1244"/>
      <c r="BZ558" s="1244"/>
      <c r="CA558" s="1244"/>
      <c r="CB558" s="1244"/>
      <c r="CC558" s="1244"/>
      <c r="CD558" s="1244"/>
      <c r="CE558" s="1244"/>
      <c r="CF558" s="1244"/>
      <c r="CG558" s="1244"/>
      <c r="CH558" s="1244"/>
      <c r="CI558" s="1244"/>
      <c r="CJ558" s="1244"/>
      <c r="CK558" s="1244"/>
      <c r="CL558" s="1244"/>
      <c r="CM558" s="1244"/>
      <c r="CN558" s="1244"/>
      <c r="CO558" s="1244"/>
      <c r="CP558" s="1244"/>
      <c r="CQ558" s="1244"/>
      <c r="CR558" s="1244"/>
      <c r="CS558" s="1244"/>
      <c r="CT558" s="1244"/>
      <c r="CU558" s="1244"/>
      <c r="CV558" s="1244"/>
      <c r="CW558" s="1244"/>
      <c r="CX558" s="1244"/>
      <c r="CY558" s="1244"/>
      <c r="CZ558" s="1244"/>
      <c r="DA558" s="1244"/>
      <c r="DB558" s="1244"/>
      <c r="DC558" s="1244"/>
      <c r="DD558" s="1244"/>
      <c r="DE558" s="1244"/>
      <c r="DF558" s="1244"/>
      <c r="DG558" s="1244"/>
      <c r="DH558" s="1244"/>
      <c r="DI558" s="1244"/>
      <c r="DJ558" s="1244"/>
      <c r="DK558" s="1244"/>
      <c r="DL558" s="1244"/>
      <c r="DM558" s="1244"/>
      <c r="DN558" s="1244"/>
      <c r="DO558" s="1244"/>
      <c r="DP558" s="1244"/>
      <c r="DQ558" s="1244"/>
      <c r="DR558" s="1244"/>
      <c r="DS558" s="1244"/>
      <c r="DT558" s="1244"/>
      <c r="DU558" s="1244"/>
      <c r="DV558" s="1244"/>
      <c r="DW558" s="1244"/>
      <c r="DX558" s="1244"/>
      <c r="DY558" s="1244"/>
      <c r="DZ558" s="1244"/>
      <c r="EA558" s="1244"/>
      <c r="EB558" s="1244"/>
      <c r="EC558" s="1244"/>
      <c r="ED558" s="1244"/>
      <c r="EE558" s="1244"/>
      <c r="EF558" s="1244"/>
      <c r="EG558" s="1244"/>
      <c r="EH558" s="1244"/>
      <c r="EI558" s="1244"/>
      <c r="EJ558" s="1244"/>
      <c r="EK558" s="1244"/>
      <c r="EL558" s="1244"/>
      <c r="EM558" s="1244"/>
      <c r="EN558" s="1244"/>
      <c r="EO558" s="1244"/>
      <c r="EP558" s="1244"/>
      <c r="EQ558" s="1244"/>
      <c r="ER558" s="1244"/>
      <c r="ES558" s="1241"/>
      <c r="ET558" s="1244"/>
      <c r="EU558" s="1244"/>
      <c r="EV558" s="1244"/>
      <c r="EW558" s="1244"/>
      <c r="EX558" s="1244"/>
      <c r="EY558" s="1244"/>
      <c r="EZ558" s="1244"/>
      <c r="FA558" s="1244"/>
      <c r="FB558" s="1244"/>
      <c r="FC558" s="1244"/>
      <c r="FD558" s="1244"/>
      <c r="FE558" s="1244"/>
      <c r="FF558" s="1251"/>
      <c r="FG558" s="1244"/>
      <c r="FH558" s="1244"/>
      <c r="FI558" s="1244"/>
      <c r="FJ558" s="1244"/>
      <c r="FK558" s="1244"/>
      <c r="FL558" s="1244"/>
      <c r="FM558" s="1244"/>
      <c r="FN558" s="1244"/>
      <c r="FO558" s="1244"/>
      <c r="FP558" s="1244"/>
      <c r="FQ558" s="1246"/>
      <c r="FR558" s="1246"/>
      <c r="FS558" s="1244"/>
      <c r="FT558" s="1244"/>
      <c r="FU558" s="1244"/>
      <c r="FV558" s="1244"/>
      <c r="FW558" s="1244"/>
      <c r="FX558" s="1244"/>
      <c r="FY558" s="1244"/>
      <c r="FZ558" s="1244"/>
      <c r="GA558" s="1241"/>
      <c r="GB558" s="1241"/>
      <c r="GC558" s="1241"/>
      <c r="GD558" s="1271"/>
      <c r="GE558" s="1271"/>
      <c r="GF558" s="1271"/>
      <c r="GG558" s="1271"/>
      <c r="GH558" s="1271"/>
      <c r="GI558" s="1271"/>
      <c r="GJ558" s="1271"/>
      <c r="GK558" s="1271"/>
      <c r="GL558" s="1271"/>
      <c r="GM558" s="1271"/>
      <c r="GN558" s="1271"/>
      <c r="GO558" s="1271"/>
      <c r="GP558" s="1239"/>
      <c r="GQ558" s="1271"/>
      <c r="GR558" s="1271"/>
      <c r="GS558" s="1271"/>
      <c r="GT558" s="1271"/>
      <c r="GU558" s="1271"/>
      <c r="GV558" s="1271"/>
      <c r="GW558" s="1271"/>
      <c r="GX558" s="1271"/>
      <c r="GY558" s="1271"/>
      <c r="GZ558" s="1271"/>
      <c r="HA558" s="1271"/>
      <c r="HB558" s="1271"/>
      <c r="HC558" s="1271"/>
      <c r="HD558" s="1271"/>
      <c r="HE558" s="1271"/>
      <c r="HF558" s="1271"/>
      <c r="HG558" s="1271"/>
      <c r="HH558" s="1239"/>
      <c r="HI558" s="1271"/>
      <c r="HJ558" s="1271"/>
      <c r="HK558" s="1271"/>
      <c r="HL558" s="1239"/>
      <c r="HM558" s="1239"/>
      <c r="HN558" s="1239"/>
      <c r="HO558" s="1239"/>
      <c r="HP558" s="1239"/>
      <c r="HQ558" s="1239"/>
      <c r="HR558" s="1271"/>
      <c r="HS558" s="1271"/>
      <c r="HT558" s="1271"/>
      <c r="HU558" s="1271"/>
      <c r="HV558" s="1271"/>
      <c r="HW558" s="1271"/>
      <c r="HX558" s="1271"/>
      <c r="HY558" s="1271"/>
      <c r="HZ558" s="1271"/>
      <c r="IA558" s="1271"/>
      <c r="IB558" s="1271"/>
      <c r="IC558" s="1271"/>
      <c r="ID558" s="1271"/>
      <c r="IE558" s="1271"/>
      <c r="IF558" s="1271"/>
      <c r="IG558" s="1239"/>
      <c r="IH558" s="1239"/>
      <c r="II558" s="1239"/>
      <c r="IJ558" s="1239"/>
      <c r="IK558" s="1239"/>
      <c r="IL558" s="1239"/>
      <c r="IM558" s="1239"/>
      <c r="IN558" s="1239"/>
      <c r="IO558" s="1239"/>
      <c r="IP558" s="1239"/>
      <c r="IQ558" s="1239"/>
      <c r="IR558" s="1239"/>
      <c r="IS558" s="1239"/>
      <c r="IT558" s="1239"/>
      <c r="IU558" s="1239"/>
      <c r="IV558" s="1239"/>
      <c r="IW558" s="1239"/>
      <c r="IX558" s="1239"/>
      <c r="IY558" s="1239"/>
      <c r="IZ558" s="1239"/>
      <c r="JA558" s="1239"/>
      <c r="JB558" s="1239"/>
      <c r="JC558" s="1239"/>
      <c r="JD558" s="1239"/>
      <c r="JE558" s="1239"/>
      <c r="JF558" s="1239"/>
      <c r="JG558" s="1239"/>
      <c r="JH558" s="1239"/>
      <c r="JI558" s="1239"/>
      <c r="JJ558" s="1239"/>
      <c r="JK558" s="1270"/>
    </row>
    <row r="559" spans="1:271" ht="18.95" hidden="1" customHeight="1">
      <c r="A559" s="1113"/>
      <c r="B559" s="1114"/>
      <c r="C559" s="1114"/>
      <c r="D559" s="1177"/>
      <c r="E559" s="1116"/>
      <c r="F559" s="1116"/>
      <c r="G559" s="1116"/>
      <c r="H559" s="1114"/>
      <c r="I559" s="1177"/>
      <c r="J559" s="1244"/>
      <c r="K559" s="1241"/>
      <c r="L559" s="1241"/>
      <c r="M559" s="1241"/>
      <c r="N559" s="1241"/>
      <c r="O559" s="1269"/>
      <c r="P559" s="1242"/>
      <c r="Q559" s="1241"/>
      <c r="R559" s="1241"/>
      <c r="S559" s="1241"/>
      <c r="T559" s="1241"/>
      <c r="U559" s="1241"/>
      <c r="V559" s="1241"/>
      <c r="W559" s="1249"/>
      <c r="X559" s="1241"/>
      <c r="Y559" s="1250"/>
      <c r="Z559" s="1250"/>
      <c r="AA559" s="1244"/>
      <c r="AB559" s="1244"/>
      <c r="AC559" s="1244"/>
      <c r="AD559" s="1244"/>
      <c r="AE559" s="1244"/>
      <c r="AF559" s="1244"/>
      <c r="AG559" s="1244"/>
      <c r="AH559" s="1244"/>
      <c r="AI559" s="1244"/>
      <c r="AJ559" s="1244"/>
      <c r="AK559" s="1244"/>
      <c r="AL559" s="1244"/>
      <c r="AM559" s="1244"/>
      <c r="AN559" s="1244"/>
      <c r="AO559" s="1244"/>
      <c r="AP559" s="1244"/>
      <c r="AQ559" s="1244"/>
      <c r="AR559" s="1244"/>
      <c r="AS559" s="1244"/>
      <c r="AT559" s="1244"/>
      <c r="AU559" s="1244"/>
      <c r="AV559" s="1244"/>
      <c r="AW559" s="1244"/>
      <c r="AX559" s="1244"/>
      <c r="AY559" s="1244"/>
      <c r="AZ559" s="1244"/>
      <c r="BA559" s="1244"/>
      <c r="BB559" s="1244"/>
      <c r="BC559" s="1244"/>
      <c r="BD559" s="1244"/>
      <c r="BE559" s="1244"/>
      <c r="BF559" s="1244"/>
      <c r="BG559" s="1244"/>
      <c r="BH559" s="1244"/>
      <c r="BI559" s="1244"/>
      <c r="BJ559" s="1244"/>
      <c r="BK559" s="1244"/>
      <c r="BL559" s="1244"/>
      <c r="BM559" s="1244"/>
      <c r="BN559" s="1244"/>
      <c r="BO559" s="1244"/>
      <c r="BP559" s="1244"/>
      <c r="BQ559" s="1244"/>
      <c r="BR559" s="1244"/>
      <c r="BS559" s="1244"/>
      <c r="BT559" s="1244"/>
      <c r="BU559" s="1244"/>
      <c r="BV559" s="1244"/>
      <c r="BW559" s="1244"/>
      <c r="BX559" s="1244"/>
      <c r="BY559" s="1244"/>
      <c r="BZ559" s="1244"/>
      <c r="CA559" s="1244"/>
      <c r="CB559" s="1244"/>
      <c r="CC559" s="1244"/>
      <c r="CD559" s="1244"/>
      <c r="CE559" s="1244"/>
      <c r="CF559" s="1244"/>
      <c r="CG559" s="1244"/>
      <c r="CH559" s="1244"/>
      <c r="CI559" s="1244"/>
      <c r="CJ559" s="1244"/>
      <c r="CK559" s="1244"/>
      <c r="CL559" s="1244"/>
      <c r="CM559" s="1244"/>
      <c r="CN559" s="1244"/>
      <c r="CO559" s="1244"/>
      <c r="CP559" s="1244"/>
      <c r="CQ559" s="1244"/>
      <c r="CR559" s="1244"/>
      <c r="CS559" s="1244"/>
      <c r="CT559" s="1244"/>
      <c r="CU559" s="1244"/>
      <c r="CV559" s="1244"/>
      <c r="CW559" s="1244"/>
      <c r="CX559" s="1244"/>
      <c r="CY559" s="1244"/>
      <c r="CZ559" s="1244"/>
      <c r="DA559" s="1244"/>
      <c r="DB559" s="1244"/>
      <c r="DC559" s="1244"/>
      <c r="DD559" s="1244"/>
      <c r="DE559" s="1244"/>
      <c r="DF559" s="1244"/>
      <c r="DG559" s="1244"/>
      <c r="DH559" s="1244"/>
      <c r="DI559" s="1244"/>
      <c r="DJ559" s="1244"/>
      <c r="DK559" s="1244"/>
      <c r="DL559" s="1244"/>
      <c r="DM559" s="1244"/>
      <c r="DN559" s="1244"/>
      <c r="DO559" s="1244"/>
      <c r="DP559" s="1244"/>
      <c r="DQ559" s="1244"/>
      <c r="DR559" s="1244"/>
      <c r="DS559" s="1244"/>
      <c r="DT559" s="1244"/>
      <c r="DU559" s="1244"/>
      <c r="DV559" s="1244"/>
      <c r="DW559" s="1244"/>
      <c r="DX559" s="1244"/>
      <c r="DY559" s="1244"/>
      <c r="DZ559" s="1244"/>
      <c r="EA559" s="1244"/>
      <c r="EB559" s="1244"/>
      <c r="EC559" s="1244"/>
      <c r="ED559" s="1244"/>
      <c r="EE559" s="1244"/>
      <c r="EF559" s="1244"/>
      <c r="EG559" s="1244"/>
      <c r="EH559" s="1244"/>
      <c r="EI559" s="1244"/>
      <c r="EJ559" s="1244"/>
      <c r="EK559" s="1244"/>
      <c r="EL559" s="1244"/>
      <c r="EM559" s="1244"/>
      <c r="EN559" s="1244"/>
      <c r="EO559" s="1244"/>
      <c r="EP559" s="1244"/>
      <c r="EQ559" s="1244"/>
      <c r="ER559" s="1244"/>
      <c r="ES559" s="1241"/>
      <c r="ET559" s="1244"/>
      <c r="EU559" s="1244"/>
      <c r="EV559" s="1244"/>
      <c r="EW559" s="1244"/>
      <c r="EX559" s="1244"/>
      <c r="EY559" s="1244"/>
      <c r="EZ559" s="1244"/>
      <c r="FA559" s="1244"/>
      <c r="FB559" s="1244"/>
      <c r="FC559" s="1244"/>
      <c r="FD559" s="1244"/>
      <c r="FE559" s="1244"/>
      <c r="FF559" s="1251"/>
      <c r="FG559" s="1244"/>
      <c r="FH559" s="1244"/>
      <c r="FI559" s="1244"/>
      <c r="FJ559" s="1244"/>
      <c r="FK559" s="1244"/>
      <c r="FL559" s="1244"/>
      <c r="FM559" s="1244"/>
      <c r="FN559" s="1244"/>
      <c r="FO559" s="1244"/>
      <c r="FP559" s="1244"/>
      <c r="FQ559" s="1246"/>
      <c r="FR559" s="1246"/>
      <c r="FS559" s="1244"/>
      <c r="FT559" s="1244"/>
      <c r="FU559" s="1244"/>
      <c r="FV559" s="1244"/>
      <c r="FW559" s="1244"/>
      <c r="FX559" s="1244"/>
      <c r="FY559" s="1244"/>
      <c r="FZ559" s="1244"/>
      <c r="GA559" s="1241"/>
      <c r="GB559" s="1241"/>
      <c r="GC559" s="1241"/>
      <c r="GD559" s="1271"/>
      <c r="GE559" s="1271"/>
      <c r="GF559" s="1271"/>
      <c r="GG559" s="1271"/>
      <c r="GH559" s="1271"/>
      <c r="GI559" s="1271"/>
      <c r="GJ559" s="1271"/>
      <c r="GK559" s="1271"/>
      <c r="GL559" s="1271"/>
      <c r="GM559" s="1271"/>
      <c r="GN559" s="1271"/>
      <c r="GO559" s="1271"/>
      <c r="GP559" s="1239"/>
      <c r="GQ559" s="1271"/>
      <c r="GR559" s="1271"/>
      <c r="GS559" s="1271"/>
      <c r="GT559" s="1271"/>
      <c r="GU559" s="1271"/>
      <c r="GV559" s="1271"/>
      <c r="GW559" s="1271"/>
      <c r="GX559" s="1271"/>
      <c r="GY559" s="1271"/>
      <c r="GZ559" s="1271"/>
      <c r="HA559" s="1271"/>
      <c r="HB559" s="1271"/>
      <c r="HC559" s="1271"/>
      <c r="HD559" s="1271"/>
      <c r="HE559" s="1271"/>
      <c r="HF559" s="1271"/>
      <c r="HG559" s="1271"/>
      <c r="HH559" s="1239"/>
      <c r="HI559" s="1271"/>
      <c r="HJ559" s="1271"/>
      <c r="HK559" s="1271"/>
      <c r="HL559" s="1239"/>
      <c r="HM559" s="1239"/>
      <c r="HN559" s="1239"/>
      <c r="HO559" s="1239"/>
      <c r="HP559" s="1239"/>
      <c r="HQ559" s="1239"/>
      <c r="HR559" s="1271"/>
      <c r="HS559" s="1271"/>
      <c r="HT559" s="1271"/>
      <c r="HU559" s="1271"/>
      <c r="HV559" s="1271"/>
      <c r="HW559" s="1271"/>
      <c r="HX559" s="1271"/>
      <c r="HY559" s="1271"/>
      <c r="HZ559" s="1271"/>
      <c r="IA559" s="1271"/>
      <c r="IB559" s="1271"/>
      <c r="IC559" s="1271"/>
      <c r="ID559" s="1271"/>
      <c r="IE559" s="1271"/>
      <c r="IF559" s="1271"/>
      <c r="IG559" s="1239"/>
      <c r="IH559" s="1239"/>
      <c r="II559" s="1239"/>
      <c r="IJ559" s="1239"/>
      <c r="IK559" s="1239"/>
      <c r="IL559" s="1239"/>
      <c r="IM559" s="1239"/>
      <c r="IN559" s="1239"/>
      <c r="IO559" s="1239"/>
      <c r="IP559" s="1239"/>
      <c r="IQ559" s="1239"/>
      <c r="IR559" s="1239"/>
      <c r="IS559" s="1239"/>
      <c r="IT559" s="1239"/>
      <c r="IU559" s="1239"/>
      <c r="IV559" s="1239"/>
      <c r="IW559" s="1239"/>
      <c r="IX559" s="1239"/>
      <c r="IY559" s="1239"/>
      <c r="IZ559" s="1239"/>
      <c r="JA559" s="1239"/>
      <c r="JB559" s="1239"/>
      <c r="JC559" s="1239"/>
      <c r="JD559" s="1239"/>
      <c r="JE559" s="1239"/>
      <c r="JF559" s="1239"/>
      <c r="JG559" s="1239"/>
      <c r="JH559" s="1239"/>
      <c r="JI559" s="1239"/>
      <c r="JJ559" s="1239"/>
      <c r="JK559" s="1270"/>
    </row>
    <row r="560" spans="1:271" ht="18.95" hidden="1" customHeight="1">
      <c r="A560" s="1113"/>
      <c r="B560" s="1114"/>
      <c r="C560" s="1114"/>
      <c r="D560" s="1177"/>
      <c r="E560" s="1116"/>
      <c r="F560" s="1116"/>
      <c r="G560" s="1116"/>
      <c r="H560" s="1114"/>
      <c r="I560" s="1177"/>
      <c r="J560" s="1244"/>
      <c r="K560" s="1241"/>
      <c r="L560" s="1241"/>
      <c r="M560" s="1241"/>
      <c r="N560" s="1241"/>
      <c r="O560" s="1269"/>
      <c r="P560" s="1242"/>
      <c r="Q560" s="1241"/>
      <c r="R560" s="1241"/>
      <c r="S560" s="1241"/>
      <c r="T560" s="1241"/>
      <c r="U560" s="1241"/>
      <c r="V560" s="1241"/>
      <c r="W560" s="1249"/>
      <c r="X560" s="1241"/>
      <c r="Y560" s="1250"/>
      <c r="Z560" s="1250"/>
      <c r="AA560" s="1244"/>
      <c r="AB560" s="1244"/>
      <c r="AC560" s="1244"/>
      <c r="AD560" s="1244"/>
      <c r="AE560" s="1244"/>
      <c r="AF560" s="1244"/>
      <c r="AG560" s="1244"/>
      <c r="AH560" s="1244"/>
      <c r="AI560" s="1244"/>
      <c r="AJ560" s="1244"/>
      <c r="AK560" s="1244"/>
      <c r="AL560" s="1244"/>
      <c r="AM560" s="1244"/>
      <c r="AN560" s="1244"/>
      <c r="AO560" s="1244"/>
      <c r="AP560" s="1244"/>
      <c r="AQ560" s="1244"/>
      <c r="AR560" s="1244"/>
      <c r="AS560" s="1244"/>
      <c r="AT560" s="1244"/>
      <c r="AU560" s="1244"/>
      <c r="AV560" s="1244"/>
      <c r="AW560" s="1244"/>
      <c r="AX560" s="1244"/>
      <c r="AY560" s="1244"/>
      <c r="AZ560" s="1244"/>
      <c r="BA560" s="1244"/>
      <c r="BB560" s="1244"/>
      <c r="BC560" s="1244"/>
      <c r="BD560" s="1244"/>
      <c r="BE560" s="1244"/>
      <c r="BF560" s="1244"/>
      <c r="BG560" s="1244"/>
      <c r="BH560" s="1244"/>
      <c r="BI560" s="1244"/>
      <c r="BJ560" s="1244"/>
      <c r="BK560" s="1244"/>
      <c r="BL560" s="1244"/>
      <c r="BM560" s="1244"/>
      <c r="BN560" s="1244"/>
      <c r="BO560" s="1244"/>
      <c r="BP560" s="1244"/>
      <c r="BQ560" s="1244"/>
      <c r="BR560" s="1244"/>
      <c r="BS560" s="1244"/>
      <c r="BT560" s="1244"/>
      <c r="BU560" s="1244"/>
      <c r="BV560" s="1244"/>
      <c r="BW560" s="1244"/>
      <c r="BX560" s="1244"/>
      <c r="BY560" s="1244"/>
      <c r="BZ560" s="1244"/>
      <c r="CA560" s="1244"/>
      <c r="CB560" s="1244"/>
      <c r="CC560" s="1244"/>
      <c r="CD560" s="1244"/>
      <c r="CE560" s="1244"/>
      <c r="CF560" s="1244"/>
      <c r="CG560" s="1244"/>
      <c r="CH560" s="1244"/>
      <c r="CI560" s="1244"/>
      <c r="CJ560" s="1244"/>
      <c r="CK560" s="1244"/>
      <c r="CL560" s="1244"/>
      <c r="CM560" s="1244"/>
      <c r="CN560" s="1244"/>
      <c r="CO560" s="1244"/>
      <c r="CP560" s="1244"/>
      <c r="CQ560" s="1244"/>
      <c r="CR560" s="1244"/>
      <c r="CS560" s="1244"/>
      <c r="CT560" s="1244"/>
      <c r="CU560" s="1244"/>
      <c r="CV560" s="1244"/>
      <c r="CW560" s="1244"/>
      <c r="CX560" s="1244"/>
      <c r="CY560" s="1244"/>
      <c r="CZ560" s="1244"/>
      <c r="DA560" s="1244"/>
      <c r="DB560" s="1244"/>
      <c r="DC560" s="1244"/>
      <c r="DD560" s="1244"/>
      <c r="DE560" s="1244"/>
      <c r="DF560" s="1244"/>
      <c r="DG560" s="1244"/>
      <c r="DH560" s="1244"/>
      <c r="DI560" s="1244"/>
      <c r="DJ560" s="1244"/>
      <c r="DK560" s="1244"/>
      <c r="DL560" s="1244"/>
      <c r="DM560" s="1244"/>
      <c r="DN560" s="1244"/>
      <c r="DO560" s="1244"/>
      <c r="DP560" s="1244"/>
      <c r="DQ560" s="1244"/>
      <c r="DR560" s="1244"/>
      <c r="DS560" s="1244"/>
      <c r="DT560" s="1244"/>
      <c r="DU560" s="1244"/>
      <c r="DV560" s="1244"/>
      <c r="DW560" s="1244"/>
      <c r="DX560" s="1244"/>
      <c r="DY560" s="1244"/>
      <c r="DZ560" s="1244"/>
      <c r="EA560" s="1244"/>
      <c r="EB560" s="1244"/>
      <c r="EC560" s="1244"/>
      <c r="ED560" s="1244"/>
      <c r="EE560" s="1244"/>
      <c r="EF560" s="1244"/>
      <c r="EG560" s="1244"/>
      <c r="EH560" s="1244"/>
      <c r="EI560" s="1244"/>
      <c r="EJ560" s="1244"/>
      <c r="EK560" s="1244"/>
      <c r="EL560" s="1244"/>
      <c r="EM560" s="1244"/>
      <c r="EN560" s="1244"/>
      <c r="EO560" s="1244"/>
      <c r="EP560" s="1244"/>
      <c r="EQ560" s="1244"/>
      <c r="ER560" s="1244"/>
      <c r="ES560" s="1241"/>
      <c r="ET560" s="1244"/>
      <c r="EU560" s="1244"/>
      <c r="EV560" s="1244"/>
      <c r="EW560" s="1244"/>
      <c r="EX560" s="1244"/>
      <c r="EY560" s="1244"/>
      <c r="EZ560" s="1244"/>
      <c r="FA560" s="1244"/>
      <c r="FB560" s="1244"/>
      <c r="FC560" s="1244"/>
      <c r="FD560" s="1244"/>
      <c r="FE560" s="1244"/>
      <c r="FF560" s="1251"/>
      <c r="FG560" s="1244"/>
      <c r="FH560" s="1244"/>
      <c r="FI560" s="1244"/>
      <c r="FJ560" s="1244"/>
      <c r="FK560" s="1244"/>
      <c r="FL560" s="1244"/>
      <c r="FM560" s="1244"/>
      <c r="FN560" s="1244"/>
      <c r="FO560" s="1244"/>
      <c r="FP560" s="1244"/>
      <c r="FQ560" s="1246"/>
      <c r="FR560" s="1246"/>
      <c r="FS560" s="1244"/>
      <c r="FT560" s="1244"/>
      <c r="FU560" s="1244"/>
      <c r="FV560" s="1244"/>
      <c r="FW560" s="1244"/>
      <c r="FX560" s="1244"/>
      <c r="FY560" s="1244"/>
      <c r="FZ560" s="1244"/>
      <c r="GA560" s="1241"/>
      <c r="GB560" s="1241"/>
      <c r="GC560" s="1241"/>
      <c r="GD560" s="1271"/>
      <c r="GE560" s="1271"/>
      <c r="GF560" s="1271"/>
      <c r="GG560" s="1271"/>
      <c r="GH560" s="1271"/>
      <c r="GI560" s="1271"/>
      <c r="GJ560" s="1271"/>
      <c r="GK560" s="1271"/>
      <c r="GL560" s="1271"/>
      <c r="GM560" s="1271"/>
      <c r="GN560" s="1271"/>
      <c r="GO560" s="1271"/>
      <c r="GP560" s="1239"/>
      <c r="GQ560" s="1271"/>
      <c r="GR560" s="1271"/>
      <c r="GS560" s="1271"/>
      <c r="GT560" s="1271"/>
      <c r="GU560" s="1271"/>
      <c r="GV560" s="1271"/>
      <c r="GW560" s="1271"/>
      <c r="GX560" s="1271"/>
      <c r="GY560" s="1271"/>
      <c r="GZ560" s="1271"/>
      <c r="HA560" s="1271"/>
      <c r="HB560" s="1271"/>
      <c r="HC560" s="1271"/>
      <c r="HD560" s="1271"/>
      <c r="HE560" s="1271"/>
      <c r="HF560" s="1271"/>
      <c r="HG560" s="1271"/>
      <c r="HH560" s="1239"/>
      <c r="HI560" s="1271"/>
      <c r="HJ560" s="1271"/>
      <c r="HK560" s="1271"/>
      <c r="HL560" s="1239"/>
      <c r="HM560" s="1239"/>
      <c r="HN560" s="1239"/>
      <c r="HO560" s="1239"/>
      <c r="HP560" s="1239"/>
      <c r="HQ560" s="1239"/>
      <c r="HR560" s="1271"/>
      <c r="HS560" s="1271"/>
      <c r="HT560" s="1271"/>
      <c r="HU560" s="1271"/>
      <c r="HV560" s="1271"/>
      <c r="HW560" s="1271"/>
      <c r="HX560" s="1271"/>
      <c r="HY560" s="1271"/>
      <c r="HZ560" s="1271"/>
      <c r="IA560" s="1271"/>
      <c r="IB560" s="1271"/>
      <c r="IC560" s="1271"/>
      <c r="ID560" s="1271"/>
      <c r="IE560" s="1271"/>
      <c r="IF560" s="1271"/>
      <c r="IG560" s="1239"/>
      <c r="IH560" s="1239"/>
      <c r="II560" s="1239"/>
      <c r="IJ560" s="1239"/>
      <c r="IK560" s="1239"/>
      <c r="IL560" s="1239"/>
      <c r="IM560" s="1239"/>
      <c r="IN560" s="1239"/>
      <c r="IO560" s="1239"/>
      <c r="IP560" s="1239"/>
      <c r="IQ560" s="1239"/>
      <c r="IR560" s="1239"/>
      <c r="IS560" s="1239"/>
      <c r="IT560" s="1239"/>
      <c r="IU560" s="1239"/>
      <c r="IV560" s="1239"/>
      <c r="IW560" s="1239"/>
      <c r="IX560" s="1239"/>
      <c r="IY560" s="1239"/>
      <c r="IZ560" s="1239"/>
      <c r="JA560" s="1239"/>
      <c r="JB560" s="1239"/>
      <c r="JC560" s="1239"/>
      <c r="JD560" s="1239"/>
      <c r="JE560" s="1239"/>
      <c r="JF560" s="1239"/>
      <c r="JG560" s="1239"/>
      <c r="JH560" s="1239"/>
      <c r="JI560" s="1239"/>
      <c r="JJ560" s="1239"/>
      <c r="JK560" s="1270"/>
    </row>
    <row r="561" spans="1:271" ht="18.95" hidden="1" customHeight="1">
      <c r="A561" s="1113"/>
      <c r="B561" s="1114"/>
      <c r="C561" s="1114"/>
      <c r="D561" s="1177"/>
      <c r="E561" s="1116"/>
      <c r="F561" s="1116"/>
      <c r="G561" s="1116"/>
      <c r="H561" s="1114"/>
      <c r="I561" s="1177"/>
      <c r="J561" s="1244"/>
      <c r="K561" s="1241"/>
      <c r="L561" s="1241"/>
      <c r="M561" s="1241"/>
      <c r="N561" s="1241"/>
      <c r="O561" s="1269"/>
      <c r="P561" s="1242"/>
      <c r="Q561" s="1241"/>
      <c r="R561" s="1241"/>
      <c r="S561" s="1241"/>
      <c r="T561" s="1241"/>
      <c r="U561" s="1241"/>
      <c r="V561" s="1241"/>
      <c r="W561" s="1249"/>
      <c r="X561" s="1241"/>
      <c r="Y561" s="1250"/>
      <c r="Z561" s="1250"/>
      <c r="AA561" s="1244"/>
      <c r="AB561" s="1244"/>
      <c r="AC561" s="1244"/>
      <c r="AD561" s="1244"/>
      <c r="AE561" s="1244"/>
      <c r="AF561" s="1244"/>
      <c r="AG561" s="1244"/>
      <c r="AH561" s="1244"/>
      <c r="AI561" s="1244"/>
      <c r="AJ561" s="1244"/>
      <c r="AK561" s="1244"/>
      <c r="AL561" s="1244"/>
      <c r="AM561" s="1244"/>
      <c r="AN561" s="1244"/>
      <c r="AO561" s="1244"/>
      <c r="AP561" s="1244"/>
      <c r="AQ561" s="1244"/>
      <c r="AR561" s="1244"/>
      <c r="AS561" s="1244"/>
      <c r="AT561" s="1244"/>
      <c r="AU561" s="1244"/>
      <c r="AV561" s="1244"/>
      <c r="AW561" s="1244"/>
      <c r="AX561" s="1244"/>
      <c r="AY561" s="1244"/>
      <c r="AZ561" s="1244"/>
      <c r="BA561" s="1244"/>
      <c r="BB561" s="1244"/>
      <c r="BC561" s="1244"/>
      <c r="BD561" s="1244"/>
      <c r="BE561" s="1244"/>
      <c r="BF561" s="1244"/>
      <c r="BG561" s="1244"/>
      <c r="BH561" s="1244"/>
      <c r="BI561" s="1244"/>
      <c r="BJ561" s="1244"/>
      <c r="BK561" s="1244"/>
      <c r="BL561" s="1244"/>
      <c r="BM561" s="1244"/>
      <c r="BN561" s="1244"/>
      <c r="BO561" s="1244"/>
      <c r="BP561" s="1244"/>
      <c r="BQ561" s="1244"/>
      <c r="BR561" s="1244"/>
      <c r="BS561" s="1244"/>
      <c r="BT561" s="1244"/>
      <c r="BU561" s="1244"/>
      <c r="BV561" s="1244"/>
      <c r="BW561" s="1244"/>
      <c r="BX561" s="1244"/>
      <c r="BY561" s="1244"/>
      <c r="BZ561" s="1244"/>
      <c r="CA561" s="1244"/>
      <c r="CB561" s="1244"/>
      <c r="CC561" s="1244"/>
      <c r="CD561" s="1244"/>
      <c r="CE561" s="1244"/>
      <c r="CF561" s="1244"/>
      <c r="CG561" s="1244"/>
      <c r="CH561" s="1244"/>
      <c r="CI561" s="1244"/>
      <c r="CJ561" s="1244"/>
      <c r="CK561" s="1244"/>
      <c r="CL561" s="1244"/>
      <c r="CM561" s="1244"/>
      <c r="CN561" s="1244"/>
      <c r="CO561" s="1244"/>
      <c r="CP561" s="1244"/>
      <c r="CQ561" s="1244"/>
      <c r="CR561" s="1244"/>
      <c r="CS561" s="1244"/>
      <c r="CT561" s="1244"/>
      <c r="CU561" s="1244"/>
      <c r="CV561" s="1244"/>
      <c r="CW561" s="1244"/>
      <c r="CX561" s="1244"/>
      <c r="CY561" s="1244"/>
      <c r="CZ561" s="1244"/>
      <c r="DA561" s="1244"/>
      <c r="DB561" s="1244"/>
      <c r="DC561" s="1244"/>
      <c r="DD561" s="1244"/>
      <c r="DE561" s="1244"/>
      <c r="DF561" s="1244"/>
      <c r="DG561" s="1244"/>
      <c r="DH561" s="1244"/>
      <c r="DI561" s="1244"/>
      <c r="DJ561" s="1244"/>
      <c r="DK561" s="1244"/>
      <c r="DL561" s="1244"/>
      <c r="DM561" s="1244"/>
      <c r="DN561" s="1244"/>
      <c r="DO561" s="1244"/>
      <c r="DP561" s="1244"/>
      <c r="DQ561" s="1244"/>
      <c r="DR561" s="1244"/>
      <c r="DS561" s="1244"/>
      <c r="DT561" s="1244"/>
      <c r="DU561" s="1244"/>
      <c r="DV561" s="1244"/>
      <c r="DW561" s="1244"/>
      <c r="DX561" s="1244"/>
      <c r="DY561" s="1244"/>
      <c r="DZ561" s="1244"/>
      <c r="EA561" s="1244"/>
      <c r="EB561" s="1244"/>
      <c r="EC561" s="1244"/>
      <c r="ED561" s="1244"/>
      <c r="EE561" s="1244"/>
      <c r="EF561" s="1244"/>
      <c r="EG561" s="1244"/>
      <c r="EH561" s="1244"/>
      <c r="EI561" s="1244"/>
      <c r="EJ561" s="1244"/>
      <c r="EK561" s="1244"/>
      <c r="EL561" s="1244"/>
      <c r="EM561" s="1244"/>
      <c r="EN561" s="1244"/>
      <c r="EO561" s="1244"/>
      <c r="EP561" s="1244"/>
      <c r="EQ561" s="1244"/>
      <c r="ER561" s="1244"/>
      <c r="ES561" s="1241"/>
      <c r="ET561" s="1244"/>
      <c r="EU561" s="1244"/>
      <c r="EV561" s="1244"/>
      <c r="EW561" s="1244"/>
      <c r="EX561" s="1244"/>
      <c r="EY561" s="1244"/>
      <c r="EZ561" s="1244"/>
      <c r="FA561" s="1244"/>
      <c r="FB561" s="1244"/>
      <c r="FC561" s="1244"/>
      <c r="FD561" s="1244"/>
      <c r="FE561" s="1244"/>
      <c r="FF561" s="1251"/>
      <c r="FG561" s="1244"/>
      <c r="FH561" s="1244"/>
      <c r="FI561" s="1244"/>
      <c r="FJ561" s="1244"/>
      <c r="FK561" s="1244"/>
      <c r="FL561" s="1244"/>
      <c r="FM561" s="1244"/>
      <c r="FN561" s="1244"/>
      <c r="FO561" s="1244"/>
      <c r="FP561" s="1244"/>
      <c r="FQ561" s="1246"/>
      <c r="FR561" s="1246"/>
      <c r="FS561" s="1244"/>
      <c r="FT561" s="1244"/>
      <c r="FU561" s="1244"/>
      <c r="FV561" s="1244"/>
      <c r="FW561" s="1244"/>
      <c r="FX561" s="1244"/>
      <c r="FY561" s="1244"/>
      <c r="FZ561" s="1244"/>
      <c r="GA561" s="1241"/>
      <c r="GB561" s="1241"/>
      <c r="GC561" s="1241"/>
      <c r="GD561" s="1271"/>
      <c r="GE561" s="1271"/>
      <c r="GF561" s="1271"/>
      <c r="GG561" s="1271"/>
      <c r="GH561" s="1271"/>
      <c r="GI561" s="1271"/>
      <c r="GJ561" s="1271"/>
      <c r="GK561" s="1271"/>
      <c r="GL561" s="1271"/>
      <c r="GM561" s="1271"/>
      <c r="GN561" s="1271"/>
      <c r="GO561" s="1271"/>
      <c r="GP561" s="1239"/>
      <c r="GQ561" s="1271"/>
      <c r="GR561" s="1271"/>
      <c r="GS561" s="1271"/>
      <c r="GT561" s="1271"/>
      <c r="GU561" s="1271"/>
      <c r="GV561" s="1271"/>
      <c r="GW561" s="1271"/>
      <c r="GX561" s="1271"/>
      <c r="GY561" s="1271"/>
      <c r="GZ561" s="1271"/>
      <c r="HA561" s="1271"/>
      <c r="HB561" s="1271"/>
      <c r="HC561" s="1271"/>
      <c r="HD561" s="1271"/>
      <c r="HE561" s="1271"/>
      <c r="HF561" s="1271"/>
      <c r="HG561" s="1271"/>
      <c r="HH561" s="1239"/>
      <c r="HI561" s="1271"/>
      <c r="HJ561" s="1271"/>
      <c r="HK561" s="1271"/>
      <c r="HL561" s="1239"/>
      <c r="HM561" s="1239"/>
      <c r="HN561" s="1239"/>
      <c r="HO561" s="1239"/>
      <c r="HP561" s="1239"/>
      <c r="HQ561" s="1239"/>
      <c r="HR561" s="1271"/>
      <c r="HS561" s="1271"/>
      <c r="HT561" s="1271"/>
      <c r="HU561" s="1271"/>
      <c r="HV561" s="1271"/>
      <c r="HW561" s="1271"/>
      <c r="HX561" s="1271"/>
      <c r="HY561" s="1271"/>
      <c r="HZ561" s="1271"/>
      <c r="IA561" s="1271"/>
      <c r="IB561" s="1271"/>
      <c r="IC561" s="1271"/>
      <c r="ID561" s="1271"/>
      <c r="IE561" s="1271"/>
      <c r="IF561" s="1271"/>
      <c r="IG561" s="1239"/>
      <c r="IH561" s="1239"/>
      <c r="II561" s="1239"/>
      <c r="IJ561" s="1239"/>
      <c r="IK561" s="1239"/>
      <c r="IL561" s="1239"/>
      <c r="IM561" s="1239"/>
      <c r="IN561" s="1239"/>
      <c r="IO561" s="1239"/>
      <c r="IP561" s="1239"/>
      <c r="IQ561" s="1239"/>
      <c r="IR561" s="1239"/>
      <c r="IS561" s="1239"/>
      <c r="IT561" s="1239"/>
      <c r="IU561" s="1239"/>
      <c r="IV561" s="1239"/>
      <c r="IW561" s="1239"/>
      <c r="IX561" s="1239"/>
      <c r="IY561" s="1239"/>
      <c r="IZ561" s="1239"/>
      <c r="JA561" s="1239"/>
      <c r="JB561" s="1239"/>
      <c r="JC561" s="1239"/>
      <c r="JD561" s="1239"/>
      <c r="JE561" s="1239"/>
      <c r="JF561" s="1239"/>
      <c r="JG561" s="1239"/>
      <c r="JH561" s="1239"/>
      <c r="JI561" s="1239"/>
      <c r="JJ561" s="1239"/>
      <c r="JK561" s="1270"/>
    </row>
    <row r="562" spans="1:271" ht="18.95" hidden="1" customHeight="1">
      <c r="A562" s="1113"/>
      <c r="B562" s="1114"/>
      <c r="C562" s="1114"/>
      <c r="D562" s="1177"/>
      <c r="E562" s="1116"/>
      <c r="F562" s="1116"/>
      <c r="G562" s="1116"/>
      <c r="H562" s="1114"/>
      <c r="I562" s="1177"/>
      <c r="J562" s="1244"/>
      <c r="K562" s="1241"/>
      <c r="L562" s="1241"/>
      <c r="M562" s="1241"/>
      <c r="N562" s="1241"/>
      <c r="O562" s="1269"/>
      <c r="P562" s="1242"/>
      <c r="Q562" s="1241"/>
      <c r="R562" s="1241"/>
      <c r="S562" s="1241"/>
      <c r="T562" s="1241"/>
      <c r="U562" s="1241"/>
      <c r="V562" s="1241"/>
      <c r="W562" s="1249"/>
      <c r="X562" s="1241"/>
      <c r="Y562" s="1250"/>
      <c r="Z562" s="1250"/>
      <c r="AA562" s="1244"/>
      <c r="AB562" s="1244"/>
      <c r="AC562" s="1244"/>
      <c r="AD562" s="1244"/>
      <c r="AE562" s="1244"/>
      <c r="AF562" s="1244"/>
      <c r="AG562" s="1244"/>
      <c r="AH562" s="1244"/>
      <c r="AI562" s="1244"/>
      <c r="AJ562" s="1244"/>
      <c r="AK562" s="1244"/>
      <c r="AL562" s="1244"/>
      <c r="AM562" s="1244"/>
      <c r="AN562" s="1244"/>
      <c r="AO562" s="1244"/>
      <c r="AP562" s="1244"/>
      <c r="AQ562" s="1244"/>
      <c r="AR562" s="1244"/>
      <c r="AS562" s="1244"/>
      <c r="AT562" s="1244"/>
      <c r="AU562" s="1244"/>
      <c r="AV562" s="1244"/>
      <c r="AW562" s="1244"/>
      <c r="AX562" s="1244"/>
      <c r="AY562" s="1244"/>
      <c r="AZ562" s="1244"/>
      <c r="BA562" s="1244"/>
      <c r="BB562" s="1244"/>
      <c r="BC562" s="1244"/>
      <c r="BD562" s="1244"/>
      <c r="BE562" s="1244"/>
      <c r="BF562" s="1244"/>
      <c r="BG562" s="1244"/>
      <c r="BH562" s="1244"/>
      <c r="BI562" s="1244"/>
      <c r="BJ562" s="1244"/>
      <c r="BK562" s="1244"/>
      <c r="BL562" s="1244"/>
      <c r="BM562" s="1244"/>
      <c r="BN562" s="1244"/>
      <c r="BO562" s="1244"/>
      <c r="BP562" s="1244"/>
      <c r="BQ562" s="1244"/>
      <c r="BR562" s="1244"/>
      <c r="BS562" s="1244"/>
      <c r="BT562" s="1244"/>
      <c r="BU562" s="1244"/>
      <c r="BV562" s="1244"/>
      <c r="BW562" s="1244"/>
      <c r="BX562" s="1244"/>
      <c r="BY562" s="1244"/>
      <c r="BZ562" s="1244"/>
      <c r="CA562" s="1244"/>
      <c r="CB562" s="1244"/>
      <c r="CC562" s="1244"/>
      <c r="CD562" s="1244"/>
      <c r="CE562" s="1244"/>
      <c r="CF562" s="1244"/>
      <c r="CG562" s="1244"/>
      <c r="CH562" s="1244"/>
      <c r="CI562" s="1244"/>
      <c r="CJ562" s="1244"/>
      <c r="CK562" s="1244"/>
      <c r="CL562" s="1244"/>
      <c r="CM562" s="1244"/>
      <c r="CN562" s="1244"/>
      <c r="CO562" s="1244"/>
      <c r="CP562" s="1244"/>
      <c r="CQ562" s="1244"/>
      <c r="CR562" s="1244"/>
      <c r="CS562" s="1244"/>
      <c r="CT562" s="1244"/>
      <c r="CU562" s="1244"/>
      <c r="CV562" s="1244"/>
      <c r="CW562" s="1244"/>
      <c r="CX562" s="1244"/>
      <c r="CY562" s="1244"/>
      <c r="CZ562" s="1244"/>
      <c r="DA562" s="1244"/>
      <c r="DB562" s="1244"/>
      <c r="DC562" s="1244"/>
      <c r="DD562" s="1244"/>
      <c r="DE562" s="1244"/>
      <c r="DF562" s="1244"/>
      <c r="DG562" s="1244"/>
      <c r="DH562" s="1244"/>
      <c r="DI562" s="1244"/>
      <c r="DJ562" s="1244"/>
      <c r="DK562" s="1244"/>
      <c r="DL562" s="1244"/>
      <c r="DM562" s="1244"/>
      <c r="DN562" s="1244"/>
      <c r="DO562" s="1244"/>
      <c r="DP562" s="1244"/>
      <c r="DQ562" s="1244"/>
      <c r="DR562" s="1244"/>
      <c r="DS562" s="1244"/>
      <c r="DT562" s="1244"/>
      <c r="DU562" s="1244"/>
      <c r="DV562" s="1244"/>
      <c r="DW562" s="1244"/>
      <c r="DX562" s="1244"/>
      <c r="DY562" s="1244"/>
      <c r="DZ562" s="1244"/>
      <c r="EA562" s="1244"/>
      <c r="EB562" s="1244"/>
      <c r="EC562" s="1244"/>
      <c r="ED562" s="1244"/>
      <c r="EE562" s="1244"/>
      <c r="EF562" s="1244"/>
      <c r="EG562" s="1244"/>
      <c r="EH562" s="1244"/>
      <c r="EI562" s="1244"/>
      <c r="EJ562" s="1244"/>
      <c r="EK562" s="1244"/>
      <c r="EL562" s="1244"/>
      <c r="EM562" s="1244"/>
      <c r="EN562" s="1244"/>
      <c r="EO562" s="1244"/>
      <c r="EP562" s="1244"/>
      <c r="EQ562" s="1244"/>
      <c r="ER562" s="1244"/>
      <c r="ES562" s="1241"/>
      <c r="ET562" s="1244"/>
      <c r="EU562" s="1244"/>
      <c r="EV562" s="1244"/>
      <c r="EW562" s="1244"/>
      <c r="EX562" s="1244"/>
      <c r="EY562" s="1244"/>
      <c r="EZ562" s="1244"/>
      <c r="FA562" s="1244"/>
      <c r="FB562" s="1244"/>
      <c r="FC562" s="1244"/>
      <c r="FD562" s="1244"/>
      <c r="FE562" s="1244"/>
      <c r="FF562" s="1251"/>
      <c r="FG562" s="1244"/>
      <c r="FH562" s="1244"/>
      <c r="FI562" s="1244"/>
      <c r="FJ562" s="1244"/>
      <c r="FK562" s="1244"/>
      <c r="FL562" s="1244"/>
      <c r="FM562" s="1244"/>
      <c r="FN562" s="1244"/>
      <c r="FO562" s="1244"/>
      <c r="FP562" s="1244"/>
      <c r="FQ562" s="1246"/>
      <c r="FR562" s="1246"/>
      <c r="FS562" s="1244"/>
      <c r="FT562" s="1244"/>
      <c r="FU562" s="1244"/>
      <c r="FV562" s="1244"/>
      <c r="FW562" s="1244"/>
      <c r="FX562" s="1244"/>
      <c r="FY562" s="1244"/>
      <c r="FZ562" s="1244"/>
      <c r="GA562" s="1241"/>
      <c r="GB562" s="1241"/>
      <c r="GC562" s="1241"/>
      <c r="GD562" s="1271"/>
      <c r="GE562" s="1271"/>
      <c r="GF562" s="1271"/>
      <c r="GG562" s="1271"/>
      <c r="GH562" s="1271"/>
      <c r="GI562" s="1271"/>
      <c r="GJ562" s="1271"/>
      <c r="GK562" s="1271"/>
      <c r="GL562" s="1271"/>
      <c r="GM562" s="1271"/>
      <c r="GN562" s="1271"/>
      <c r="GO562" s="1271"/>
      <c r="GP562" s="1239"/>
      <c r="GQ562" s="1271"/>
      <c r="GR562" s="1271"/>
      <c r="GS562" s="1271"/>
      <c r="GT562" s="1271"/>
      <c r="GU562" s="1271"/>
      <c r="GV562" s="1271"/>
      <c r="GW562" s="1271"/>
      <c r="GX562" s="1271"/>
      <c r="GY562" s="1271"/>
      <c r="GZ562" s="1271"/>
      <c r="HA562" s="1271"/>
      <c r="HB562" s="1271"/>
      <c r="HC562" s="1271"/>
      <c r="HD562" s="1271"/>
      <c r="HE562" s="1271"/>
      <c r="HF562" s="1271"/>
      <c r="HG562" s="1271"/>
      <c r="HH562" s="1239"/>
      <c r="HI562" s="1271"/>
      <c r="HJ562" s="1271"/>
      <c r="HK562" s="1271"/>
      <c r="HL562" s="1239"/>
      <c r="HM562" s="1239"/>
      <c r="HN562" s="1239"/>
      <c r="HO562" s="1239"/>
      <c r="HP562" s="1239"/>
      <c r="HQ562" s="1239"/>
      <c r="HR562" s="1271"/>
      <c r="HS562" s="1271"/>
      <c r="HT562" s="1271"/>
      <c r="HU562" s="1271"/>
      <c r="HV562" s="1271"/>
      <c r="HW562" s="1271"/>
      <c r="HX562" s="1271"/>
      <c r="HY562" s="1271"/>
      <c r="HZ562" s="1271"/>
      <c r="IA562" s="1271"/>
      <c r="IB562" s="1271"/>
      <c r="IC562" s="1271"/>
      <c r="ID562" s="1271"/>
      <c r="IE562" s="1271"/>
      <c r="IF562" s="1271"/>
      <c r="IG562" s="1239"/>
      <c r="IH562" s="1239"/>
      <c r="II562" s="1239"/>
      <c r="IJ562" s="1239"/>
      <c r="IK562" s="1239"/>
      <c r="IL562" s="1239"/>
      <c r="IM562" s="1239"/>
      <c r="IN562" s="1239"/>
      <c r="IO562" s="1239"/>
      <c r="IP562" s="1239"/>
      <c r="IQ562" s="1239"/>
      <c r="IR562" s="1239"/>
      <c r="IS562" s="1239"/>
      <c r="IT562" s="1239"/>
      <c r="IU562" s="1239"/>
      <c r="IV562" s="1239"/>
      <c r="IW562" s="1239"/>
      <c r="IX562" s="1239"/>
      <c r="IY562" s="1239"/>
      <c r="IZ562" s="1239"/>
      <c r="JA562" s="1239"/>
      <c r="JB562" s="1239"/>
      <c r="JC562" s="1239"/>
      <c r="JD562" s="1239"/>
      <c r="JE562" s="1239"/>
      <c r="JF562" s="1239"/>
      <c r="JG562" s="1239"/>
      <c r="JH562" s="1239"/>
      <c r="JI562" s="1239"/>
      <c r="JJ562" s="1239"/>
      <c r="JK562" s="1270"/>
    </row>
    <row r="563" spans="1:271" ht="18.95" hidden="1" customHeight="1">
      <c r="A563" s="1113"/>
      <c r="B563" s="1114"/>
      <c r="C563" s="1114"/>
      <c r="D563" s="1177"/>
      <c r="E563" s="1116"/>
      <c r="F563" s="1116"/>
      <c r="G563" s="1116"/>
      <c r="H563" s="1114"/>
      <c r="I563" s="1177"/>
      <c r="J563" s="1244"/>
      <c r="K563" s="1241"/>
      <c r="L563" s="1241"/>
      <c r="M563" s="1241"/>
      <c r="N563" s="1241"/>
      <c r="O563" s="1269"/>
      <c r="P563" s="1242"/>
      <c r="Q563" s="1241"/>
      <c r="R563" s="1241"/>
      <c r="S563" s="1241"/>
      <c r="T563" s="1241"/>
      <c r="U563" s="1241"/>
      <c r="V563" s="1241"/>
      <c r="W563" s="1249"/>
      <c r="X563" s="1241"/>
      <c r="Y563" s="1250"/>
      <c r="Z563" s="1250"/>
      <c r="AA563" s="1244"/>
      <c r="AB563" s="1244"/>
      <c r="AC563" s="1244"/>
      <c r="AD563" s="1244"/>
      <c r="AE563" s="1244"/>
      <c r="AF563" s="1244"/>
      <c r="AG563" s="1244"/>
      <c r="AH563" s="1244"/>
      <c r="AI563" s="1244"/>
      <c r="AJ563" s="1244"/>
      <c r="AK563" s="1244"/>
      <c r="AL563" s="1244"/>
      <c r="AM563" s="1244"/>
      <c r="AN563" s="1244"/>
      <c r="AO563" s="1244"/>
      <c r="AP563" s="1244"/>
      <c r="AQ563" s="1244"/>
      <c r="AR563" s="1244"/>
      <c r="AS563" s="1244"/>
      <c r="AT563" s="1244"/>
      <c r="AU563" s="1244"/>
      <c r="AV563" s="1244"/>
      <c r="AW563" s="1244"/>
      <c r="AX563" s="1244"/>
      <c r="AY563" s="1244"/>
      <c r="AZ563" s="1244"/>
      <c r="BA563" s="1244"/>
      <c r="BB563" s="1244"/>
      <c r="BC563" s="1244"/>
      <c r="BD563" s="1244"/>
      <c r="BE563" s="1244"/>
      <c r="BF563" s="1244"/>
      <c r="BG563" s="1244"/>
      <c r="BH563" s="1244"/>
      <c r="BI563" s="1244"/>
      <c r="BJ563" s="1244"/>
      <c r="BK563" s="1244"/>
      <c r="BL563" s="1244"/>
      <c r="BM563" s="1244"/>
      <c r="BN563" s="1244"/>
      <c r="BO563" s="1244"/>
      <c r="BP563" s="1244"/>
      <c r="BQ563" s="1244"/>
      <c r="BR563" s="1244"/>
      <c r="BS563" s="1244"/>
      <c r="BT563" s="1244"/>
      <c r="BU563" s="1244"/>
      <c r="BV563" s="1244"/>
      <c r="BW563" s="1244"/>
      <c r="BX563" s="1244"/>
      <c r="BY563" s="1244"/>
      <c r="BZ563" s="1244"/>
      <c r="CA563" s="1244"/>
      <c r="CB563" s="1244"/>
      <c r="CC563" s="1244"/>
      <c r="CD563" s="1244"/>
      <c r="CE563" s="1244"/>
      <c r="CF563" s="1244"/>
      <c r="CG563" s="1244"/>
      <c r="CH563" s="1244"/>
      <c r="CI563" s="1244"/>
      <c r="CJ563" s="1244"/>
      <c r="CK563" s="1244"/>
      <c r="CL563" s="1244"/>
      <c r="CM563" s="1244"/>
      <c r="CN563" s="1244"/>
      <c r="CO563" s="1244"/>
      <c r="CP563" s="1244"/>
      <c r="CQ563" s="1244"/>
      <c r="CR563" s="1244"/>
      <c r="CS563" s="1244"/>
      <c r="CT563" s="1244"/>
      <c r="CU563" s="1244"/>
      <c r="CV563" s="1244"/>
      <c r="CW563" s="1244"/>
      <c r="CX563" s="1244"/>
      <c r="CY563" s="1244"/>
      <c r="CZ563" s="1244"/>
      <c r="DA563" s="1244"/>
      <c r="DB563" s="1244"/>
      <c r="DC563" s="1244"/>
      <c r="DD563" s="1244"/>
      <c r="DE563" s="1244"/>
      <c r="DF563" s="1244"/>
      <c r="DG563" s="1244"/>
      <c r="DH563" s="1244"/>
      <c r="DI563" s="1244"/>
      <c r="DJ563" s="1244"/>
      <c r="DK563" s="1244"/>
      <c r="DL563" s="1244"/>
      <c r="DM563" s="1244"/>
      <c r="DN563" s="1244"/>
      <c r="DO563" s="1244"/>
      <c r="DP563" s="1244"/>
      <c r="DQ563" s="1244"/>
      <c r="DR563" s="1244"/>
      <c r="DS563" s="1244"/>
      <c r="DT563" s="1244"/>
      <c r="DU563" s="1244"/>
      <c r="DV563" s="1244"/>
      <c r="DW563" s="1244"/>
      <c r="DX563" s="1244"/>
      <c r="DY563" s="1244"/>
      <c r="DZ563" s="1244"/>
      <c r="EA563" s="1244"/>
      <c r="EB563" s="1244"/>
      <c r="EC563" s="1244"/>
      <c r="ED563" s="1244"/>
      <c r="EE563" s="1244"/>
      <c r="EF563" s="1244"/>
      <c r="EG563" s="1244"/>
      <c r="EH563" s="1244"/>
      <c r="EI563" s="1244"/>
      <c r="EJ563" s="1244"/>
      <c r="EK563" s="1244"/>
      <c r="EL563" s="1244"/>
      <c r="EM563" s="1244"/>
      <c r="EN563" s="1244"/>
      <c r="EO563" s="1244"/>
      <c r="EP563" s="1244"/>
      <c r="EQ563" s="1244"/>
      <c r="ER563" s="1244"/>
      <c r="ES563" s="1241"/>
      <c r="ET563" s="1244"/>
      <c r="EU563" s="1244"/>
      <c r="EV563" s="1244"/>
      <c r="EW563" s="1244"/>
      <c r="EX563" s="1244"/>
      <c r="EY563" s="1244"/>
      <c r="EZ563" s="1244"/>
      <c r="FA563" s="1244"/>
      <c r="FB563" s="1244"/>
      <c r="FC563" s="1244"/>
      <c r="FD563" s="1244"/>
      <c r="FE563" s="1244"/>
      <c r="FF563" s="1251"/>
      <c r="FG563" s="1244"/>
      <c r="FH563" s="1244"/>
      <c r="FI563" s="1244"/>
      <c r="FJ563" s="1244"/>
      <c r="FK563" s="1244"/>
      <c r="FL563" s="1244"/>
      <c r="FM563" s="1244"/>
      <c r="FN563" s="1244"/>
      <c r="FO563" s="1244"/>
      <c r="FP563" s="1244"/>
      <c r="FQ563" s="1246"/>
      <c r="FR563" s="1246"/>
      <c r="FS563" s="1244"/>
      <c r="FT563" s="1244"/>
      <c r="FU563" s="1244"/>
      <c r="FV563" s="1244"/>
      <c r="FW563" s="1244"/>
      <c r="FX563" s="1244"/>
      <c r="FY563" s="1244"/>
      <c r="FZ563" s="1244"/>
      <c r="GA563" s="1241"/>
      <c r="GB563" s="1241"/>
      <c r="GC563" s="1241"/>
      <c r="GD563" s="1271"/>
      <c r="GE563" s="1271"/>
      <c r="GF563" s="1271"/>
      <c r="GG563" s="1271"/>
      <c r="GH563" s="1271"/>
      <c r="GI563" s="1271"/>
      <c r="GJ563" s="1271"/>
      <c r="GK563" s="1271"/>
      <c r="GL563" s="1271"/>
      <c r="GM563" s="1271"/>
      <c r="GN563" s="1271"/>
      <c r="GO563" s="1271"/>
      <c r="GP563" s="1239"/>
      <c r="GQ563" s="1271"/>
      <c r="GR563" s="1271"/>
      <c r="GS563" s="1271"/>
      <c r="GT563" s="1271"/>
      <c r="GU563" s="1271"/>
      <c r="GV563" s="1271"/>
      <c r="GW563" s="1271"/>
      <c r="GX563" s="1271"/>
      <c r="GY563" s="1271"/>
      <c r="GZ563" s="1271"/>
      <c r="HA563" s="1271"/>
      <c r="HB563" s="1271"/>
      <c r="HC563" s="1271"/>
      <c r="HD563" s="1271"/>
      <c r="HE563" s="1271"/>
      <c r="HF563" s="1271"/>
      <c r="HG563" s="1271"/>
      <c r="HH563" s="1239"/>
      <c r="HI563" s="1271"/>
      <c r="HJ563" s="1271"/>
      <c r="HK563" s="1271"/>
      <c r="HL563" s="1239"/>
      <c r="HM563" s="1239"/>
      <c r="HN563" s="1239"/>
      <c r="HO563" s="1239"/>
      <c r="HP563" s="1239"/>
      <c r="HQ563" s="1239"/>
      <c r="HR563" s="1271"/>
      <c r="HS563" s="1271"/>
      <c r="HT563" s="1271"/>
      <c r="HU563" s="1271"/>
      <c r="HV563" s="1271"/>
      <c r="HW563" s="1271"/>
      <c r="HX563" s="1271"/>
      <c r="HY563" s="1271"/>
      <c r="HZ563" s="1271"/>
      <c r="IA563" s="1271"/>
      <c r="IB563" s="1271"/>
      <c r="IC563" s="1271"/>
      <c r="ID563" s="1271"/>
      <c r="IE563" s="1271"/>
      <c r="IF563" s="1271"/>
      <c r="IG563" s="1239"/>
      <c r="IH563" s="1239"/>
      <c r="II563" s="1239"/>
      <c r="IJ563" s="1239"/>
      <c r="IK563" s="1239"/>
      <c r="IL563" s="1239"/>
      <c r="IM563" s="1239"/>
      <c r="IN563" s="1239"/>
      <c r="IO563" s="1239"/>
      <c r="IP563" s="1239"/>
      <c r="IQ563" s="1239"/>
      <c r="IR563" s="1239"/>
      <c r="IS563" s="1239"/>
      <c r="IT563" s="1239"/>
      <c r="IU563" s="1239"/>
      <c r="IV563" s="1239"/>
      <c r="IW563" s="1239"/>
      <c r="IX563" s="1239"/>
      <c r="IY563" s="1239"/>
      <c r="IZ563" s="1239"/>
      <c r="JA563" s="1239"/>
      <c r="JB563" s="1239"/>
      <c r="JC563" s="1239"/>
      <c r="JD563" s="1239"/>
      <c r="JE563" s="1239"/>
      <c r="JF563" s="1239"/>
      <c r="JG563" s="1239"/>
      <c r="JH563" s="1239"/>
      <c r="JI563" s="1239"/>
      <c r="JJ563" s="1239"/>
      <c r="JK563" s="1270"/>
    </row>
    <row r="564" spans="1:271" ht="18.95" hidden="1" customHeight="1">
      <c r="A564" s="1113"/>
      <c r="B564" s="1114"/>
      <c r="C564" s="1114"/>
      <c r="D564" s="1177"/>
      <c r="E564" s="1116"/>
      <c r="F564" s="1116"/>
      <c r="G564" s="1116"/>
      <c r="H564" s="1114"/>
      <c r="I564" s="1177"/>
      <c r="J564" s="1244"/>
      <c r="K564" s="1241"/>
      <c r="L564" s="1241"/>
      <c r="M564" s="1241"/>
      <c r="N564" s="1241"/>
      <c r="O564" s="1269"/>
      <c r="P564" s="1242"/>
      <c r="Q564" s="1241"/>
      <c r="R564" s="1241"/>
      <c r="S564" s="1241"/>
      <c r="T564" s="1241"/>
      <c r="U564" s="1241"/>
      <c r="V564" s="1241"/>
      <c r="W564" s="1249"/>
      <c r="X564" s="1241"/>
      <c r="Y564" s="1250"/>
      <c r="Z564" s="1250"/>
      <c r="AA564" s="1244"/>
      <c r="AB564" s="1244"/>
      <c r="AC564" s="1244"/>
      <c r="AD564" s="1244"/>
      <c r="AE564" s="1244"/>
      <c r="AF564" s="1244"/>
      <c r="AG564" s="1244"/>
      <c r="AH564" s="1244"/>
      <c r="AI564" s="1244"/>
      <c r="AJ564" s="1244"/>
      <c r="AK564" s="1244"/>
      <c r="AL564" s="1244"/>
      <c r="AM564" s="1244"/>
      <c r="AN564" s="1244"/>
      <c r="AO564" s="1244"/>
      <c r="AP564" s="1244"/>
      <c r="AQ564" s="1244"/>
      <c r="AR564" s="1244"/>
      <c r="AS564" s="1244"/>
      <c r="AT564" s="1244"/>
      <c r="AU564" s="1244"/>
      <c r="AV564" s="1244"/>
      <c r="AW564" s="1244"/>
      <c r="AX564" s="1244"/>
      <c r="AY564" s="1244"/>
      <c r="AZ564" s="1244"/>
      <c r="BA564" s="1244"/>
      <c r="BB564" s="1244"/>
      <c r="BC564" s="1244"/>
      <c r="BD564" s="1244"/>
      <c r="BE564" s="1244"/>
      <c r="BF564" s="1244"/>
      <c r="BG564" s="1244"/>
      <c r="BH564" s="1244"/>
      <c r="BI564" s="1244"/>
      <c r="BJ564" s="1244"/>
      <c r="BK564" s="1244"/>
      <c r="BL564" s="1244"/>
      <c r="BM564" s="1244"/>
      <c r="BN564" s="1244"/>
      <c r="BO564" s="1244"/>
      <c r="BP564" s="1244"/>
      <c r="BQ564" s="1244"/>
      <c r="BR564" s="1244"/>
      <c r="BS564" s="1244"/>
      <c r="BT564" s="1244"/>
      <c r="BU564" s="1244"/>
      <c r="BV564" s="1244"/>
      <c r="BW564" s="1244"/>
      <c r="BX564" s="1244"/>
      <c r="BY564" s="1244"/>
      <c r="BZ564" s="1244"/>
      <c r="CA564" s="1244"/>
      <c r="CB564" s="1244"/>
      <c r="CC564" s="1244"/>
      <c r="CD564" s="1244"/>
      <c r="CE564" s="1244"/>
      <c r="CF564" s="1244"/>
      <c r="CG564" s="1244"/>
      <c r="CH564" s="1244"/>
      <c r="CI564" s="1244"/>
      <c r="CJ564" s="1244"/>
      <c r="CK564" s="1244"/>
      <c r="CL564" s="1244"/>
      <c r="CM564" s="1244"/>
      <c r="CN564" s="1244"/>
      <c r="CO564" s="1244"/>
      <c r="CP564" s="1244"/>
      <c r="CQ564" s="1244"/>
      <c r="CR564" s="1244"/>
      <c r="CS564" s="1244"/>
      <c r="CT564" s="1244"/>
      <c r="CU564" s="1244"/>
      <c r="CV564" s="1244"/>
      <c r="CW564" s="1244"/>
      <c r="CX564" s="1244"/>
      <c r="CY564" s="1244"/>
      <c r="CZ564" s="1244"/>
      <c r="DA564" s="1244"/>
      <c r="DB564" s="1244"/>
      <c r="DC564" s="1244"/>
      <c r="DD564" s="1244"/>
      <c r="DE564" s="1244"/>
      <c r="DF564" s="1244"/>
      <c r="DG564" s="1244"/>
      <c r="DH564" s="1244"/>
      <c r="DI564" s="1244"/>
      <c r="DJ564" s="1244"/>
      <c r="DK564" s="1244"/>
      <c r="DL564" s="1244"/>
      <c r="DM564" s="1244"/>
      <c r="DN564" s="1244"/>
      <c r="DO564" s="1244"/>
      <c r="DP564" s="1244"/>
      <c r="DQ564" s="1244"/>
      <c r="DR564" s="1244"/>
      <c r="DS564" s="1244"/>
      <c r="DT564" s="1244"/>
      <c r="DU564" s="1244"/>
      <c r="DV564" s="1244"/>
      <c r="DW564" s="1244"/>
      <c r="DX564" s="1244"/>
      <c r="DY564" s="1244"/>
      <c r="DZ564" s="1244"/>
      <c r="EA564" s="1244"/>
      <c r="EB564" s="1244"/>
      <c r="EC564" s="1244"/>
      <c r="ED564" s="1244"/>
      <c r="EE564" s="1244"/>
      <c r="EF564" s="1244"/>
      <c r="EG564" s="1244"/>
      <c r="EH564" s="1244"/>
      <c r="EI564" s="1244"/>
      <c r="EJ564" s="1244"/>
      <c r="EK564" s="1244"/>
      <c r="EL564" s="1244"/>
      <c r="EM564" s="1244"/>
      <c r="EN564" s="1244"/>
      <c r="EO564" s="1244"/>
      <c r="EP564" s="1244"/>
      <c r="EQ564" s="1244"/>
      <c r="ER564" s="1244"/>
      <c r="ES564" s="1241"/>
      <c r="ET564" s="1244"/>
      <c r="EU564" s="1244"/>
      <c r="EV564" s="1244"/>
      <c r="EW564" s="1244"/>
      <c r="EX564" s="1244"/>
      <c r="EY564" s="1244"/>
      <c r="EZ564" s="1244"/>
      <c r="FA564" s="1244"/>
      <c r="FB564" s="1244"/>
      <c r="FC564" s="1244"/>
      <c r="FD564" s="1244"/>
      <c r="FE564" s="1244"/>
      <c r="FF564" s="1251"/>
      <c r="FG564" s="1244"/>
      <c r="FH564" s="1244"/>
      <c r="FI564" s="1244"/>
      <c r="FJ564" s="1244"/>
      <c r="FK564" s="1244"/>
      <c r="FL564" s="1244"/>
      <c r="FM564" s="1244"/>
      <c r="FN564" s="1244"/>
      <c r="FO564" s="1244"/>
      <c r="FP564" s="1244"/>
      <c r="FQ564" s="1246"/>
      <c r="FR564" s="1246"/>
      <c r="FS564" s="1244"/>
      <c r="FT564" s="1244"/>
      <c r="FU564" s="1244"/>
      <c r="FV564" s="1244"/>
      <c r="FW564" s="1244"/>
      <c r="FX564" s="1244"/>
      <c r="FY564" s="1244"/>
      <c r="FZ564" s="1244"/>
      <c r="GA564" s="1241"/>
      <c r="GB564" s="1241"/>
      <c r="GC564" s="1241"/>
      <c r="GD564" s="1271"/>
      <c r="GE564" s="1271"/>
      <c r="GF564" s="1271"/>
      <c r="GG564" s="1271"/>
      <c r="GH564" s="1271"/>
      <c r="GI564" s="1271"/>
      <c r="GJ564" s="1271"/>
      <c r="GK564" s="1271"/>
      <c r="GL564" s="1271"/>
      <c r="GM564" s="1271"/>
      <c r="GN564" s="1271"/>
      <c r="GO564" s="1271"/>
      <c r="GP564" s="1239"/>
      <c r="GQ564" s="1271"/>
      <c r="GR564" s="1271"/>
      <c r="GS564" s="1271"/>
      <c r="GT564" s="1271"/>
      <c r="GU564" s="1271"/>
      <c r="GV564" s="1271"/>
      <c r="GW564" s="1271"/>
      <c r="GX564" s="1271"/>
      <c r="GY564" s="1271"/>
      <c r="GZ564" s="1271"/>
      <c r="HA564" s="1271"/>
      <c r="HB564" s="1271"/>
      <c r="HC564" s="1271"/>
      <c r="HD564" s="1271"/>
      <c r="HE564" s="1271"/>
      <c r="HF564" s="1271"/>
      <c r="HG564" s="1271"/>
      <c r="HH564" s="1239"/>
      <c r="HI564" s="1271"/>
      <c r="HJ564" s="1271"/>
      <c r="HK564" s="1271"/>
      <c r="HL564" s="1239"/>
      <c r="HM564" s="1239"/>
      <c r="HN564" s="1239"/>
      <c r="HO564" s="1239"/>
      <c r="HP564" s="1239"/>
      <c r="HQ564" s="1239"/>
      <c r="HR564" s="1271"/>
      <c r="HS564" s="1271"/>
      <c r="HT564" s="1271"/>
      <c r="HU564" s="1271"/>
      <c r="HV564" s="1271"/>
      <c r="HW564" s="1271"/>
      <c r="HX564" s="1271"/>
      <c r="HY564" s="1271"/>
      <c r="HZ564" s="1271"/>
      <c r="IA564" s="1271"/>
      <c r="IB564" s="1271"/>
      <c r="IC564" s="1271"/>
      <c r="ID564" s="1271"/>
      <c r="IE564" s="1271"/>
      <c r="IF564" s="1271"/>
      <c r="IG564" s="1239"/>
      <c r="IH564" s="1239"/>
      <c r="II564" s="1239"/>
      <c r="IJ564" s="1239"/>
      <c r="IK564" s="1239"/>
      <c r="IL564" s="1239"/>
      <c r="IM564" s="1239"/>
      <c r="IN564" s="1239"/>
      <c r="IO564" s="1239"/>
      <c r="IP564" s="1239"/>
      <c r="IQ564" s="1239"/>
      <c r="IR564" s="1239"/>
      <c r="IS564" s="1239"/>
      <c r="IT564" s="1239"/>
      <c r="IU564" s="1239"/>
      <c r="IV564" s="1239"/>
      <c r="IW564" s="1239"/>
      <c r="IX564" s="1239"/>
      <c r="IY564" s="1239"/>
      <c r="IZ564" s="1239"/>
      <c r="JA564" s="1239"/>
      <c r="JB564" s="1239"/>
      <c r="JC564" s="1239"/>
      <c r="JD564" s="1239"/>
      <c r="JE564" s="1239"/>
      <c r="JF564" s="1239"/>
      <c r="JG564" s="1239"/>
      <c r="JH564" s="1239"/>
      <c r="JI564" s="1239"/>
      <c r="JJ564" s="1239"/>
      <c r="JK564" s="1270"/>
    </row>
    <row r="565" spans="1:271" ht="18.95" hidden="1" customHeight="1">
      <c r="A565" s="1113"/>
      <c r="B565" s="1114"/>
      <c r="C565" s="1114"/>
      <c r="D565" s="1177"/>
      <c r="E565" s="1116"/>
      <c r="F565" s="1116"/>
      <c r="G565" s="1116"/>
      <c r="H565" s="1114"/>
      <c r="I565" s="1177"/>
      <c r="J565" s="1244"/>
      <c r="K565" s="1241"/>
      <c r="L565" s="1241"/>
      <c r="M565" s="1241"/>
      <c r="N565" s="1241"/>
      <c r="O565" s="1269"/>
      <c r="P565" s="1242"/>
      <c r="Q565" s="1241"/>
      <c r="R565" s="1241"/>
      <c r="S565" s="1241"/>
      <c r="T565" s="1241"/>
      <c r="U565" s="1241"/>
      <c r="V565" s="1241"/>
      <c r="W565" s="1249"/>
      <c r="X565" s="1241"/>
      <c r="Y565" s="1250"/>
      <c r="Z565" s="1250"/>
      <c r="AA565" s="1244"/>
      <c r="AB565" s="1244"/>
      <c r="AC565" s="1244"/>
      <c r="AD565" s="1244"/>
      <c r="AE565" s="1244"/>
      <c r="AF565" s="1244"/>
      <c r="AG565" s="1244"/>
      <c r="AH565" s="1244"/>
      <c r="AI565" s="1244"/>
      <c r="AJ565" s="1244"/>
      <c r="AK565" s="1244"/>
      <c r="AL565" s="1244"/>
      <c r="AM565" s="1244"/>
      <c r="AN565" s="1244"/>
      <c r="AO565" s="1244"/>
      <c r="AP565" s="1244"/>
      <c r="AQ565" s="1244"/>
      <c r="AR565" s="1244"/>
      <c r="AS565" s="1244"/>
      <c r="AT565" s="1244"/>
      <c r="AU565" s="1244"/>
      <c r="AV565" s="1244"/>
      <c r="AW565" s="1244"/>
      <c r="AX565" s="1244"/>
      <c r="AY565" s="1244"/>
      <c r="AZ565" s="1244"/>
      <c r="BA565" s="1244"/>
      <c r="BB565" s="1244"/>
      <c r="BC565" s="1244"/>
      <c r="BD565" s="1244"/>
      <c r="BE565" s="1244"/>
      <c r="BF565" s="1244"/>
      <c r="BG565" s="1244"/>
      <c r="BH565" s="1244"/>
      <c r="BI565" s="1244"/>
      <c r="BJ565" s="1244"/>
      <c r="BK565" s="1244"/>
      <c r="BL565" s="1244"/>
      <c r="BM565" s="1244"/>
      <c r="BN565" s="1244"/>
      <c r="BO565" s="1244"/>
      <c r="BP565" s="1244"/>
      <c r="BQ565" s="1244"/>
      <c r="BR565" s="1244"/>
      <c r="BS565" s="1244"/>
      <c r="BT565" s="1244"/>
      <c r="BU565" s="1244"/>
      <c r="BV565" s="1244"/>
      <c r="BW565" s="1244"/>
      <c r="BX565" s="1244"/>
      <c r="BY565" s="1244"/>
      <c r="BZ565" s="1244"/>
      <c r="CA565" s="1244"/>
      <c r="CB565" s="1244"/>
      <c r="CC565" s="1244"/>
      <c r="CD565" s="1244"/>
      <c r="CE565" s="1244"/>
      <c r="CF565" s="1244"/>
      <c r="CG565" s="1244"/>
      <c r="CH565" s="1244"/>
      <c r="CI565" s="1244"/>
      <c r="CJ565" s="1244"/>
      <c r="CK565" s="1244"/>
      <c r="CL565" s="1244"/>
      <c r="CM565" s="1244"/>
      <c r="CN565" s="1244"/>
      <c r="CO565" s="1244"/>
      <c r="CP565" s="1244"/>
      <c r="CQ565" s="1244"/>
      <c r="CR565" s="1244"/>
      <c r="CS565" s="1244"/>
      <c r="CT565" s="1244"/>
      <c r="CU565" s="1244"/>
      <c r="CV565" s="1244"/>
      <c r="CW565" s="1244"/>
      <c r="CX565" s="1244"/>
      <c r="CY565" s="1244"/>
      <c r="CZ565" s="1244"/>
      <c r="DA565" s="1244"/>
      <c r="DB565" s="1244"/>
      <c r="DC565" s="1244"/>
      <c r="DD565" s="1244"/>
      <c r="DE565" s="1244"/>
      <c r="DF565" s="1244"/>
      <c r="DG565" s="1244"/>
      <c r="DH565" s="1244"/>
      <c r="DI565" s="1244"/>
      <c r="DJ565" s="1244"/>
      <c r="DK565" s="1244"/>
      <c r="DL565" s="1244"/>
      <c r="DM565" s="1244"/>
      <c r="DN565" s="1244"/>
      <c r="DO565" s="1244"/>
      <c r="DP565" s="1244"/>
      <c r="DQ565" s="1244"/>
      <c r="DR565" s="1244"/>
      <c r="DS565" s="1244"/>
      <c r="DT565" s="1244"/>
      <c r="DU565" s="1244"/>
      <c r="DV565" s="1244"/>
      <c r="DW565" s="1244"/>
      <c r="DX565" s="1244"/>
      <c r="DY565" s="1244"/>
      <c r="DZ565" s="1244"/>
      <c r="EA565" s="1244"/>
      <c r="EB565" s="1244"/>
      <c r="EC565" s="1244"/>
      <c r="ED565" s="1244"/>
      <c r="EE565" s="1244"/>
      <c r="EF565" s="1244"/>
      <c r="EG565" s="1244"/>
      <c r="EH565" s="1244"/>
      <c r="EI565" s="1244"/>
      <c r="EJ565" s="1244"/>
      <c r="EK565" s="1244"/>
      <c r="EL565" s="1244"/>
      <c r="EM565" s="1244"/>
      <c r="EN565" s="1244"/>
      <c r="EO565" s="1244"/>
      <c r="EP565" s="1244"/>
      <c r="EQ565" s="1244"/>
      <c r="ER565" s="1244"/>
      <c r="ES565" s="1241"/>
      <c r="ET565" s="1244"/>
      <c r="EU565" s="1244"/>
      <c r="EV565" s="1244"/>
      <c r="EW565" s="1244"/>
      <c r="EX565" s="1244"/>
      <c r="EY565" s="1244"/>
      <c r="EZ565" s="1244"/>
      <c r="FA565" s="1244"/>
      <c r="FB565" s="1244"/>
      <c r="FC565" s="1244"/>
      <c r="FD565" s="1244"/>
      <c r="FE565" s="1244"/>
      <c r="FF565" s="1251"/>
      <c r="FG565" s="1244"/>
      <c r="FH565" s="1244"/>
      <c r="FI565" s="1244"/>
      <c r="FJ565" s="1244"/>
      <c r="FK565" s="1244"/>
      <c r="FL565" s="1244"/>
      <c r="FM565" s="1244"/>
      <c r="FN565" s="1244"/>
      <c r="FO565" s="1244"/>
      <c r="FP565" s="1244"/>
      <c r="FQ565" s="1246"/>
      <c r="FR565" s="1246"/>
      <c r="FS565" s="1244"/>
      <c r="FT565" s="1244"/>
      <c r="FU565" s="1244"/>
      <c r="FV565" s="1244"/>
      <c r="FW565" s="1244"/>
      <c r="FX565" s="1244"/>
      <c r="FY565" s="1244"/>
      <c r="FZ565" s="1244"/>
      <c r="GA565" s="1241"/>
      <c r="GB565" s="1241"/>
      <c r="GC565" s="1241"/>
      <c r="GD565" s="1271"/>
      <c r="GE565" s="1271"/>
      <c r="GF565" s="1271"/>
      <c r="GG565" s="1271"/>
      <c r="GH565" s="1271"/>
      <c r="GI565" s="1271"/>
      <c r="GJ565" s="1271"/>
      <c r="GK565" s="1271"/>
      <c r="GL565" s="1271"/>
      <c r="GM565" s="1271"/>
      <c r="GN565" s="1271"/>
      <c r="GO565" s="1271"/>
      <c r="GP565" s="1239"/>
      <c r="GQ565" s="1271"/>
      <c r="GR565" s="1271"/>
      <c r="GS565" s="1271"/>
      <c r="GT565" s="1271"/>
      <c r="GU565" s="1271"/>
      <c r="GV565" s="1271"/>
      <c r="GW565" s="1271"/>
      <c r="GX565" s="1271"/>
      <c r="GY565" s="1271"/>
      <c r="GZ565" s="1271"/>
      <c r="HA565" s="1271"/>
      <c r="HB565" s="1271"/>
      <c r="HC565" s="1271"/>
      <c r="HD565" s="1271"/>
      <c r="HE565" s="1271"/>
      <c r="HF565" s="1271"/>
      <c r="HG565" s="1271"/>
      <c r="HH565" s="1239"/>
      <c r="HI565" s="1271"/>
      <c r="HJ565" s="1271"/>
      <c r="HK565" s="1271"/>
      <c r="HL565" s="1239"/>
      <c r="HM565" s="1239"/>
      <c r="HN565" s="1239"/>
      <c r="HO565" s="1239"/>
      <c r="HP565" s="1239"/>
      <c r="HQ565" s="1239"/>
      <c r="HR565" s="1271"/>
      <c r="HS565" s="1271"/>
      <c r="HT565" s="1271"/>
      <c r="HU565" s="1271"/>
      <c r="HV565" s="1271"/>
      <c r="HW565" s="1271"/>
      <c r="HX565" s="1271"/>
      <c r="HY565" s="1271"/>
      <c r="HZ565" s="1271"/>
      <c r="IA565" s="1271"/>
      <c r="IB565" s="1271"/>
      <c r="IC565" s="1271"/>
      <c r="ID565" s="1271"/>
      <c r="IE565" s="1271"/>
      <c r="IF565" s="1271"/>
      <c r="IG565" s="1239"/>
      <c r="IH565" s="1239"/>
      <c r="II565" s="1239"/>
      <c r="IJ565" s="1239"/>
      <c r="IK565" s="1239"/>
      <c r="IL565" s="1239"/>
      <c r="IM565" s="1239"/>
      <c r="IN565" s="1239"/>
      <c r="IO565" s="1239"/>
      <c r="IP565" s="1239"/>
      <c r="IQ565" s="1239"/>
      <c r="IR565" s="1239"/>
      <c r="IS565" s="1239"/>
      <c r="IT565" s="1239"/>
      <c r="IU565" s="1239"/>
      <c r="IV565" s="1239"/>
      <c r="IW565" s="1239"/>
      <c r="IX565" s="1239"/>
      <c r="IY565" s="1239"/>
      <c r="IZ565" s="1239"/>
      <c r="JA565" s="1239"/>
      <c r="JB565" s="1239"/>
      <c r="JC565" s="1239"/>
      <c r="JD565" s="1239"/>
      <c r="JE565" s="1239"/>
      <c r="JF565" s="1239"/>
      <c r="JG565" s="1239"/>
      <c r="JH565" s="1239"/>
      <c r="JI565" s="1239"/>
      <c r="JJ565" s="1239"/>
      <c r="JK565" s="1270"/>
    </row>
    <row r="566" spans="1:271" ht="18.95" hidden="1" customHeight="1">
      <c r="A566" s="1113"/>
      <c r="B566" s="1114"/>
      <c r="C566" s="1114"/>
      <c r="D566" s="1177"/>
      <c r="E566" s="1116"/>
      <c r="F566" s="1116"/>
      <c r="G566" s="1116"/>
      <c r="H566" s="1114"/>
      <c r="I566" s="1177"/>
      <c r="J566" s="1244"/>
      <c r="K566" s="1241"/>
      <c r="L566" s="1241"/>
      <c r="M566" s="1241"/>
      <c r="N566" s="1241"/>
      <c r="O566" s="1269"/>
      <c r="P566" s="1242"/>
      <c r="Q566" s="1241"/>
      <c r="R566" s="1241"/>
      <c r="S566" s="1241"/>
      <c r="T566" s="1241"/>
      <c r="U566" s="1241"/>
      <c r="V566" s="1241"/>
      <c r="W566" s="1249"/>
      <c r="X566" s="1241"/>
      <c r="Y566" s="1250"/>
      <c r="Z566" s="1250"/>
      <c r="AA566" s="1244"/>
      <c r="AB566" s="1244"/>
      <c r="AC566" s="1244"/>
      <c r="AD566" s="1244"/>
      <c r="AE566" s="1244"/>
      <c r="AF566" s="1244"/>
      <c r="AG566" s="1244"/>
      <c r="AH566" s="1244"/>
      <c r="AI566" s="1244"/>
      <c r="AJ566" s="1244"/>
      <c r="AK566" s="1244"/>
      <c r="AL566" s="1244"/>
      <c r="AM566" s="1244"/>
      <c r="AN566" s="1244"/>
      <c r="AO566" s="1244"/>
      <c r="AP566" s="1244"/>
      <c r="AQ566" s="1244"/>
      <c r="AR566" s="1244"/>
      <c r="AS566" s="1244"/>
      <c r="AT566" s="1244"/>
      <c r="AU566" s="1244"/>
      <c r="AV566" s="1244"/>
      <c r="AW566" s="1244"/>
      <c r="AX566" s="1244"/>
      <c r="AY566" s="1244"/>
      <c r="AZ566" s="1244"/>
      <c r="BA566" s="1244"/>
      <c r="BB566" s="1244"/>
      <c r="BC566" s="1244"/>
      <c r="BD566" s="1244"/>
      <c r="BE566" s="1244"/>
      <c r="BF566" s="1244"/>
      <c r="BG566" s="1244"/>
      <c r="BH566" s="1244"/>
      <c r="BI566" s="1244"/>
      <c r="BJ566" s="1244"/>
      <c r="BK566" s="1244"/>
      <c r="BL566" s="1244"/>
      <c r="BM566" s="1244"/>
      <c r="BN566" s="1244"/>
      <c r="BO566" s="1244"/>
      <c r="BP566" s="1244"/>
      <c r="BQ566" s="1244"/>
      <c r="BR566" s="1244"/>
      <c r="BS566" s="1244"/>
      <c r="BT566" s="1244"/>
      <c r="BU566" s="1244"/>
      <c r="BV566" s="1244"/>
      <c r="BW566" s="1244"/>
      <c r="BX566" s="1244"/>
      <c r="BY566" s="1244"/>
      <c r="BZ566" s="1244"/>
      <c r="CA566" s="1244"/>
      <c r="CB566" s="1244"/>
      <c r="CC566" s="1244"/>
      <c r="CD566" s="1244"/>
      <c r="CE566" s="1244"/>
      <c r="CF566" s="1244"/>
      <c r="CG566" s="1244"/>
      <c r="CH566" s="1244"/>
      <c r="CI566" s="1244"/>
      <c r="CJ566" s="1244"/>
      <c r="CK566" s="1244"/>
      <c r="CL566" s="1244"/>
      <c r="CM566" s="1244"/>
      <c r="CN566" s="1244"/>
      <c r="CO566" s="1244"/>
      <c r="CP566" s="1244"/>
      <c r="CQ566" s="1244"/>
      <c r="CR566" s="1244"/>
      <c r="CS566" s="1244"/>
      <c r="CT566" s="1244"/>
      <c r="CU566" s="1244"/>
      <c r="CV566" s="1244"/>
      <c r="CW566" s="1244"/>
      <c r="CX566" s="1244"/>
      <c r="CY566" s="1244"/>
      <c r="CZ566" s="1244"/>
      <c r="DA566" s="1244"/>
      <c r="DB566" s="1244"/>
      <c r="DC566" s="1244"/>
      <c r="DD566" s="1244"/>
      <c r="DE566" s="1244"/>
      <c r="DF566" s="1244"/>
      <c r="DG566" s="1244"/>
      <c r="DH566" s="1244"/>
      <c r="DI566" s="1244"/>
      <c r="DJ566" s="1244"/>
      <c r="DK566" s="1244"/>
      <c r="DL566" s="1244"/>
      <c r="DM566" s="1244"/>
      <c r="DN566" s="1244"/>
      <c r="DO566" s="1244"/>
      <c r="DP566" s="1244"/>
      <c r="DQ566" s="1244"/>
      <c r="DR566" s="1244"/>
      <c r="DS566" s="1244"/>
      <c r="DT566" s="1244"/>
      <c r="DU566" s="1244"/>
      <c r="DV566" s="1244"/>
      <c r="DW566" s="1244"/>
      <c r="DX566" s="1244"/>
      <c r="DY566" s="1244"/>
      <c r="DZ566" s="1244"/>
      <c r="EA566" s="1244"/>
      <c r="EB566" s="1244"/>
      <c r="EC566" s="1244"/>
      <c r="ED566" s="1244"/>
      <c r="EE566" s="1244"/>
      <c r="EF566" s="1244"/>
      <c r="EG566" s="1244"/>
      <c r="EH566" s="1244"/>
      <c r="EI566" s="1244"/>
      <c r="EJ566" s="1244"/>
      <c r="EK566" s="1244"/>
      <c r="EL566" s="1244"/>
      <c r="EM566" s="1244"/>
      <c r="EN566" s="1244"/>
      <c r="EO566" s="1244"/>
      <c r="EP566" s="1244"/>
      <c r="EQ566" s="1244"/>
      <c r="ER566" s="1244"/>
      <c r="ES566" s="1241"/>
      <c r="ET566" s="1244"/>
      <c r="EU566" s="1244"/>
      <c r="EV566" s="1244"/>
      <c r="EW566" s="1244"/>
      <c r="EX566" s="1244"/>
      <c r="EY566" s="1244"/>
      <c r="EZ566" s="1244"/>
      <c r="FA566" s="1244"/>
      <c r="FB566" s="1244"/>
      <c r="FC566" s="1244"/>
      <c r="FD566" s="1244"/>
      <c r="FE566" s="1244"/>
      <c r="FF566" s="1251"/>
      <c r="FG566" s="1244"/>
      <c r="FH566" s="1244"/>
      <c r="FI566" s="1244"/>
      <c r="FJ566" s="1244"/>
      <c r="FK566" s="1244"/>
      <c r="FL566" s="1244"/>
      <c r="FM566" s="1244"/>
      <c r="FN566" s="1244"/>
      <c r="FO566" s="1244"/>
      <c r="FP566" s="1244"/>
      <c r="FQ566" s="1246"/>
      <c r="FR566" s="1246"/>
      <c r="FS566" s="1244"/>
      <c r="FT566" s="1244"/>
      <c r="FU566" s="1244"/>
      <c r="FV566" s="1244"/>
      <c r="FW566" s="1244"/>
      <c r="FX566" s="1244"/>
      <c r="FY566" s="1244"/>
      <c r="FZ566" s="1244"/>
      <c r="GA566" s="1241"/>
      <c r="GB566" s="1241"/>
      <c r="GC566" s="1241"/>
      <c r="GD566" s="1271"/>
      <c r="GE566" s="1271"/>
      <c r="GF566" s="1271"/>
      <c r="GG566" s="1271"/>
      <c r="GH566" s="1271"/>
      <c r="GI566" s="1271"/>
      <c r="GJ566" s="1271"/>
      <c r="GK566" s="1271"/>
      <c r="GL566" s="1271"/>
      <c r="GM566" s="1271"/>
      <c r="GN566" s="1271"/>
      <c r="GO566" s="1271"/>
      <c r="GP566" s="1239"/>
      <c r="GQ566" s="1271"/>
      <c r="GR566" s="1271"/>
      <c r="GS566" s="1271"/>
      <c r="GT566" s="1271"/>
      <c r="GU566" s="1271"/>
      <c r="GV566" s="1271"/>
      <c r="GW566" s="1271"/>
      <c r="GX566" s="1271"/>
      <c r="GY566" s="1271"/>
      <c r="GZ566" s="1271"/>
      <c r="HA566" s="1271"/>
      <c r="HB566" s="1271"/>
      <c r="HC566" s="1271"/>
      <c r="HD566" s="1271"/>
      <c r="HE566" s="1271"/>
      <c r="HF566" s="1271"/>
      <c r="HG566" s="1271"/>
      <c r="HH566" s="1239"/>
      <c r="HI566" s="1271"/>
      <c r="HJ566" s="1271"/>
      <c r="HK566" s="1271"/>
      <c r="HL566" s="1239"/>
      <c r="HM566" s="1239"/>
      <c r="HN566" s="1239"/>
      <c r="HO566" s="1239"/>
      <c r="HP566" s="1239"/>
      <c r="HQ566" s="1239"/>
      <c r="HR566" s="1271"/>
      <c r="HS566" s="1271"/>
      <c r="HT566" s="1271"/>
      <c r="HU566" s="1271"/>
      <c r="HV566" s="1271"/>
      <c r="HW566" s="1271"/>
      <c r="HX566" s="1271"/>
      <c r="HY566" s="1271"/>
      <c r="HZ566" s="1271"/>
      <c r="IA566" s="1271"/>
      <c r="IB566" s="1271"/>
      <c r="IC566" s="1271"/>
      <c r="ID566" s="1271"/>
      <c r="IE566" s="1271"/>
      <c r="IF566" s="1271"/>
      <c r="IG566" s="1239"/>
      <c r="IH566" s="1239"/>
      <c r="II566" s="1239"/>
      <c r="IJ566" s="1239"/>
      <c r="IK566" s="1239"/>
      <c r="IL566" s="1239"/>
      <c r="IM566" s="1239"/>
      <c r="IN566" s="1239"/>
      <c r="IO566" s="1239"/>
      <c r="IP566" s="1239"/>
      <c r="IQ566" s="1239"/>
      <c r="IR566" s="1239"/>
      <c r="IS566" s="1239"/>
      <c r="IT566" s="1239"/>
      <c r="IU566" s="1239"/>
      <c r="IV566" s="1239"/>
      <c r="IW566" s="1239"/>
      <c r="IX566" s="1239"/>
      <c r="IY566" s="1239"/>
      <c r="IZ566" s="1239"/>
      <c r="JA566" s="1239"/>
      <c r="JB566" s="1239"/>
      <c r="JC566" s="1239"/>
      <c r="JD566" s="1239"/>
      <c r="JE566" s="1239"/>
      <c r="JF566" s="1239"/>
      <c r="JG566" s="1239"/>
      <c r="JH566" s="1239"/>
      <c r="JI566" s="1239"/>
      <c r="JJ566" s="1239"/>
      <c r="JK566" s="1270"/>
    </row>
    <row r="567" spans="1:271" ht="18.95" hidden="1" customHeight="1">
      <c r="A567" s="1113"/>
      <c r="B567" s="1114"/>
      <c r="C567" s="1114"/>
      <c r="D567" s="1177"/>
      <c r="E567" s="1116"/>
      <c r="F567" s="1116"/>
      <c r="G567" s="1116"/>
      <c r="H567" s="1114"/>
      <c r="I567" s="1177"/>
      <c r="J567" s="1244"/>
      <c r="K567" s="1241"/>
      <c r="L567" s="1241"/>
      <c r="M567" s="1241"/>
      <c r="N567" s="1241"/>
      <c r="O567" s="1269"/>
      <c r="P567" s="1242"/>
      <c r="Q567" s="1241"/>
      <c r="R567" s="1241"/>
      <c r="S567" s="1241"/>
      <c r="T567" s="1241"/>
      <c r="U567" s="1241"/>
      <c r="V567" s="1241"/>
      <c r="W567" s="1249"/>
      <c r="X567" s="1241"/>
      <c r="Y567" s="1250"/>
      <c r="Z567" s="1250"/>
      <c r="AA567" s="1244"/>
      <c r="AB567" s="1244"/>
      <c r="AC567" s="1244"/>
      <c r="AD567" s="1244"/>
      <c r="AE567" s="1244"/>
      <c r="AF567" s="1244"/>
      <c r="AG567" s="1244"/>
      <c r="AH567" s="1244"/>
      <c r="AI567" s="1244"/>
      <c r="AJ567" s="1244"/>
      <c r="AK567" s="1244"/>
      <c r="AL567" s="1244"/>
      <c r="AM567" s="1244"/>
      <c r="AN567" s="1244"/>
      <c r="AO567" s="1244"/>
      <c r="AP567" s="1244"/>
      <c r="AQ567" s="1244"/>
      <c r="AR567" s="1244"/>
      <c r="AS567" s="1244"/>
      <c r="AT567" s="1244"/>
      <c r="AU567" s="1244"/>
      <c r="AV567" s="1244"/>
      <c r="AW567" s="1244"/>
      <c r="AX567" s="1244"/>
      <c r="AY567" s="1244"/>
      <c r="AZ567" s="1244"/>
      <c r="BA567" s="1244"/>
      <c r="BB567" s="1244"/>
      <c r="BC567" s="1244"/>
      <c r="BD567" s="1244"/>
      <c r="BE567" s="1244"/>
      <c r="BF567" s="1244"/>
      <c r="BG567" s="1244"/>
      <c r="BH567" s="1244"/>
      <c r="BI567" s="1244"/>
      <c r="BJ567" s="1244"/>
      <c r="BK567" s="1244"/>
      <c r="BL567" s="1244"/>
      <c r="BM567" s="1244"/>
      <c r="BN567" s="1244"/>
      <c r="BO567" s="1244"/>
      <c r="BP567" s="1244"/>
      <c r="BQ567" s="1244"/>
      <c r="BR567" s="1244"/>
      <c r="BS567" s="1244"/>
      <c r="BT567" s="1244"/>
      <c r="BU567" s="1244"/>
      <c r="BV567" s="1244"/>
      <c r="BW567" s="1244"/>
      <c r="BX567" s="1244"/>
      <c r="BY567" s="1244"/>
      <c r="BZ567" s="1244"/>
      <c r="CA567" s="1244"/>
      <c r="CB567" s="1244"/>
      <c r="CC567" s="1244"/>
      <c r="CD567" s="1244"/>
      <c r="CE567" s="1244"/>
      <c r="CF567" s="1244"/>
      <c r="CG567" s="1244"/>
      <c r="CH567" s="1244"/>
      <c r="CI567" s="1244"/>
      <c r="CJ567" s="1244"/>
      <c r="CK567" s="1244"/>
      <c r="CL567" s="1244"/>
      <c r="CM567" s="1244"/>
      <c r="CN567" s="1244"/>
      <c r="CO567" s="1244"/>
      <c r="CP567" s="1244"/>
      <c r="CQ567" s="1244"/>
      <c r="CR567" s="1244"/>
      <c r="CS567" s="1244"/>
      <c r="CT567" s="1244"/>
      <c r="CU567" s="1244"/>
      <c r="CV567" s="1244"/>
      <c r="CW567" s="1244"/>
      <c r="CX567" s="1244"/>
      <c r="CY567" s="1244"/>
      <c r="CZ567" s="1244"/>
      <c r="DA567" s="1244"/>
      <c r="DB567" s="1244"/>
      <c r="DC567" s="1244"/>
      <c r="DD567" s="1244"/>
      <c r="DE567" s="1244"/>
      <c r="DF567" s="1244"/>
      <c r="DG567" s="1244"/>
      <c r="DH567" s="1244"/>
      <c r="DI567" s="1244"/>
      <c r="DJ567" s="1244"/>
      <c r="DK567" s="1244"/>
      <c r="DL567" s="1244"/>
      <c r="DM567" s="1244"/>
      <c r="DN567" s="1244"/>
      <c r="DO567" s="1244"/>
      <c r="DP567" s="1244"/>
      <c r="DQ567" s="1244"/>
      <c r="DR567" s="1244"/>
      <c r="DS567" s="1244"/>
      <c r="DT567" s="1244"/>
      <c r="DU567" s="1244"/>
      <c r="DV567" s="1244"/>
      <c r="DW567" s="1244"/>
      <c r="DX567" s="1244"/>
      <c r="DY567" s="1244"/>
      <c r="DZ567" s="1244"/>
      <c r="EA567" s="1244"/>
      <c r="EB567" s="1244"/>
      <c r="EC567" s="1244"/>
      <c r="ED567" s="1244"/>
      <c r="EE567" s="1244"/>
      <c r="EF567" s="1244"/>
      <c r="EG567" s="1244"/>
      <c r="EH567" s="1244"/>
      <c r="EI567" s="1244"/>
      <c r="EJ567" s="1244"/>
      <c r="EK567" s="1244"/>
      <c r="EL567" s="1244"/>
      <c r="EM567" s="1244"/>
      <c r="EN567" s="1244"/>
      <c r="EO567" s="1244"/>
      <c r="EP567" s="1244"/>
      <c r="EQ567" s="1244"/>
      <c r="ER567" s="1244"/>
      <c r="ES567" s="1241"/>
      <c r="ET567" s="1244"/>
      <c r="EU567" s="1244"/>
      <c r="EV567" s="1244"/>
      <c r="EW567" s="1244"/>
      <c r="EX567" s="1244"/>
      <c r="EY567" s="1244"/>
      <c r="EZ567" s="1244"/>
      <c r="FA567" s="1244"/>
      <c r="FB567" s="1244"/>
      <c r="FC567" s="1244"/>
      <c r="FD567" s="1244"/>
      <c r="FE567" s="1244"/>
      <c r="FF567" s="1251"/>
      <c r="FG567" s="1244"/>
      <c r="FH567" s="1244"/>
      <c r="FI567" s="1244"/>
      <c r="FJ567" s="1244"/>
      <c r="FK567" s="1244"/>
      <c r="FL567" s="1244"/>
      <c r="FM567" s="1244"/>
      <c r="FN567" s="1244"/>
      <c r="FO567" s="1244"/>
      <c r="FP567" s="1244"/>
      <c r="FQ567" s="1246"/>
      <c r="FR567" s="1246"/>
      <c r="FS567" s="1244"/>
      <c r="FT567" s="1244"/>
      <c r="FU567" s="1244"/>
      <c r="FV567" s="1244"/>
      <c r="FW567" s="1244"/>
      <c r="FX567" s="1244"/>
      <c r="FY567" s="1244"/>
      <c r="FZ567" s="1244"/>
      <c r="GA567" s="1241"/>
      <c r="GB567" s="1241"/>
      <c r="GC567" s="1241"/>
      <c r="GD567" s="1271"/>
      <c r="GE567" s="1271"/>
      <c r="GF567" s="1271"/>
      <c r="GG567" s="1271"/>
      <c r="GH567" s="1271"/>
      <c r="GI567" s="1271"/>
      <c r="GJ567" s="1271"/>
      <c r="GK567" s="1271"/>
      <c r="GL567" s="1271"/>
      <c r="GM567" s="1271"/>
      <c r="GN567" s="1271"/>
      <c r="GO567" s="1271"/>
      <c r="GP567" s="1239"/>
      <c r="GQ567" s="1271"/>
      <c r="GR567" s="1271"/>
      <c r="GS567" s="1271"/>
      <c r="GT567" s="1271"/>
      <c r="GU567" s="1271"/>
      <c r="GV567" s="1271"/>
      <c r="GW567" s="1271"/>
      <c r="GX567" s="1271"/>
      <c r="GY567" s="1271"/>
      <c r="GZ567" s="1271"/>
      <c r="HA567" s="1271"/>
      <c r="HB567" s="1271"/>
      <c r="HC567" s="1271"/>
      <c r="HD567" s="1271"/>
      <c r="HE567" s="1271"/>
      <c r="HF567" s="1271"/>
      <c r="HG567" s="1271"/>
      <c r="HH567" s="1239"/>
      <c r="HI567" s="1271"/>
      <c r="HJ567" s="1271"/>
      <c r="HK567" s="1271"/>
      <c r="HL567" s="1239"/>
      <c r="HM567" s="1239"/>
      <c r="HN567" s="1239"/>
      <c r="HO567" s="1239"/>
      <c r="HP567" s="1239"/>
      <c r="HQ567" s="1239"/>
      <c r="HR567" s="1271"/>
      <c r="HS567" s="1271"/>
      <c r="HT567" s="1271"/>
      <c r="HU567" s="1271"/>
      <c r="HV567" s="1271"/>
      <c r="HW567" s="1271"/>
      <c r="HX567" s="1271"/>
      <c r="HY567" s="1271"/>
      <c r="HZ567" s="1271"/>
      <c r="IA567" s="1271"/>
      <c r="IB567" s="1271"/>
      <c r="IC567" s="1271"/>
      <c r="ID567" s="1271"/>
      <c r="IE567" s="1271"/>
      <c r="IF567" s="1271"/>
      <c r="IG567" s="1239"/>
      <c r="IH567" s="1239"/>
      <c r="II567" s="1239"/>
      <c r="IJ567" s="1239"/>
      <c r="IK567" s="1239"/>
      <c r="IL567" s="1239"/>
      <c r="IM567" s="1239"/>
      <c r="IN567" s="1239"/>
      <c r="IO567" s="1239"/>
      <c r="IP567" s="1239"/>
      <c r="IQ567" s="1239"/>
      <c r="IR567" s="1239"/>
      <c r="IS567" s="1239"/>
      <c r="IT567" s="1239"/>
      <c r="IU567" s="1239"/>
      <c r="IV567" s="1239"/>
      <c r="IW567" s="1239"/>
      <c r="IX567" s="1239"/>
      <c r="IY567" s="1239"/>
      <c r="IZ567" s="1239"/>
      <c r="JA567" s="1239"/>
      <c r="JB567" s="1239"/>
      <c r="JC567" s="1239"/>
      <c r="JD567" s="1239"/>
      <c r="JE567" s="1239"/>
      <c r="JF567" s="1239"/>
      <c r="JG567" s="1239"/>
      <c r="JH567" s="1239"/>
      <c r="JI567" s="1239"/>
      <c r="JJ567" s="1239"/>
      <c r="JK567" s="1270"/>
    </row>
    <row r="568" spans="1:271" ht="18.95" hidden="1" customHeight="1">
      <c r="A568" s="1113"/>
      <c r="B568" s="1114"/>
      <c r="C568" s="1114"/>
      <c r="D568" s="1177"/>
      <c r="E568" s="1116"/>
      <c r="F568" s="1116"/>
      <c r="G568" s="1116"/>
      <c r="H568" s="1114"/>
      <c r="I568" s="1177"/>
      <c r="J568" s="1244"/>
      <c r="K568" s="1241"/>
      <c r="L568" s="1241"/>
      <c r="M568" s="1241"/>
      <c r="N568" s="1241"/>
      <c r="O568" s="1269"/>
      <c r="P568" s="1242"/>
      <c r="Q568" s="1241"/>
      <c r="R568" s="1241"/>
      <c r="S568" s="1241"/>
      <c r="T568" s="1241"/>
      <c r="U568" s="1241"/>
      <c r="V568" s="1241"/>
      <c r="W568" s="1249"/>
      <c r="X568" s="1241"/>
      <c r="Y568" s="1250"/>
      <c r="Z568" s="1250"/>
      <c r="AA568" s="1244"/>
      <c r="AB568" s="1244"/>
      <c r="AC568" s="1244"/>
      <c r="AD568" s="1244"/>
      <c r="AE568" s="1244"/>
      <c r="AF568" s="1244"/>
      <c r="AG568" s="1244"/>
      <c r="AH568" s="1244"/>
      <c r="AI568" s="1244"/>
      <c r="AJ568" s="1244"/>
      <c r="AK568" s="1244"/>
      <c r="AL568" s="1244"/>
      <c r="AM568" s="1244"/>
      <c r="AN568" s="1244"/>
      <c r="AO568" s="1244"/>
      <c r="AP568" s="1244"/>
      <c r="AQ568" s="1244"/>
      <c r="AR568" s="1244"/>
      <c r="AS568" s="1244"/>
      <c r="AT568" s="1244"/>
      <c r="AU568" s="1244"/>
      <c r="AV568" s="1244"/>
      <c r="AW568" s="1244"/>
      <c r="AX568" s="1244"/>
      <c r="AY568" s="1244"/>
      <c r="AZ568" s="1244"/>
      <c r="BA568" s="1244"/>
      <c r="BB568" s="1244"/>
      <c r="BC568" s="1244"/>
      <c r="BD568" s="1244"/>
      <c r="BE568" s="1244"/>
      <c r="BF568" s="1244"/>
      <c r="BG568" s="1244"/>
      <c r="BH568" s="1244"/>
      <c r="BI568" s="1244"/>
      <c r="BJ568" s="1244"/>
      <c r="BK568" s="1244"/>
      <c r="BL568" s="1244"/>
      <c r="BM568" s="1244"/>
      <c r="BN568" s="1244"/>
      <c r="BO568" s="1244"/>
      <c r="BP568" s="1244"/>
      <c r="BQ568" s="1244"/>
      <c r="BR568" s="1244"/>
      <c r="BS568" s="1244"/>
      <c r="BT568" s="1244"/>
      <c r="BU568" s="1244"/>
      <c r="BV568" s="1244"/>
      <c r="BW568" s="1244"/>
      <c r="BX568" s="1244"/>
      <c r="BY568" s="1244"/>
      <c r="BZ568" s="1244"/>
      <c r="CA568" s="1244"/>
      <c r="CB568" s="1244"/>
      <c r="CC568" s="1244"/>
      <c r="CD568" s="1244"/>
      <c r="CE568" s="1244"/>
      <c r="CF568" s="1244"/>
      <c r="CG568" s="1244"/>
      <c r="CH568" s="1244"/>
      <c r="CI568" s="1244"/>
      <c r="CJ568" s="1244"/>
      <c r="CK568" s="1244"/>
      <c r="CL568" s="1244"/>
      <c r="CM568" s="1244"/>
      <c r="CN568" s="1244"/>
      <c r="CO568" s="1244"/>
      <c r="CP568" s="1244"/>
      <c r="CQ568" s="1244"/>
      <c r="CR568" s="1244"/>
      <c r="CS568" s="1244"/>
      <c r="CT568" s="1244"/>
      <c r="CU568" s="1244"/>
      <c r="CV568" s="1244"/>
      <c r="CW568" s="1244"/>
      <c r="CX568" s="1244"/>
      <c r="CY568" s="1244"/>
      <c r="CZ568" s="1244"/>
      <c r="DA568" s="1244"/>
      <c r="DB568" s="1244"/>
      <c r="DC568" s="1244"/>
      <c r="DD568" s="1244"/>
      <c r="DE568" s="1244"/>
      <c r="DF568" s="1244"/>
      <c r="DG568" s="1244"/>
      <c r="DH568" s="1244"/>
      <c r="DI568" s="1244"/>
      <c r="DJ568" s="1244"/>
      <c r="DK568" s="1244"/>
      <c r="DL568" s="1244"/>
      <c r="DM568" s="1244"/>
      <c r="DN568" s="1244"/>
      <c r="DO568" s="1244"/>
      <c r="DP568" s="1244"/>
      <c r="DQ568" s="1244"/>
      <c r="DR568" s="1244"/>
      <c r="DS568" s="1244"/>
      <c r="DT568" s="1244"/>
      <c r="DU568" s="1244"/>
      <c r="DV568" s="1244"/>
      <c r="DW568" s="1244"/>
      <c r="DX568" s="1244"/>
      <c r="DY568" s="1244"/>
      <c r="DZ568" s="1244"/>
      <c r="EA568" s="1244"/>
      <c r="EB568" s="1244"/>
      <c r="EC568" s="1244"/>
      <c r="ED568" s="1244"/>
      <c r="EE568" s="1244"/>
      <c r="EF568" s="1244"/>
      <c r="EG568" s="1244"/>
      <c r="EH568" s="1244"/>
      <c r="EI568" s="1244"/>
      <c r="EJ568" s="1244"/>
      <c r="EK568" s="1244"/>
      <c r="EL568" s="1244"/>
      <c r="EM568" s="1244"/>
      <c r="EN568" s="1244"/>
      <c r="EO568" s="1244"/>
      <c r="EP568" s="1244"/>
      <c r="EQ568" s="1244"/>
      <c r="ER568" s="1244"/>
      <c r="ES568" s="1241"/>
      <c r="ET568" s="1244"/>
      <c r="EU568" s="1244"/>
      <c r="EV568" s="1244"/>
      <c r="EW568" s="1244"/>
      <c r="EX568" s="1244"/>
      <c r="EY568" s="1244"/>
      <c r="EZ568" s="1244"/>
      <c r="FA568" s="1244"/>
      <c r="FB568" s="1244"/>
      <c r="FC568" s="1244"/>
      <c r="FD568" s="1244"/>
      <c r="FE568" s="1244"/>
      <c r="FF568" s="1251"/>
      <c r="FG568" s="1244"/>
      <c r="FH568" s="1244"/>
      <c r="FI568" s="1244"/>
      <c r="FJ568" s="1244"/>
      <c r="FK568" s="1244"/>
      <c r="FL568" s="1244"/>
      <c r="FM568" s="1244"/>
      <c r="FN568" s="1244"/>
      <c r="FO568" s="1244"/>
      <c r="FP568" s="1244"/>
      <c r="FQ568" s="1246"/>
      <c r="FR568" s="1246"/>
      <c r="FS568" s="1244"/>
      <c r="FT568" s="1244"/>
      <c r="FU568" s="1244"/>
      <c r="FV568" s="1244"/>
      <c r="FW568" s="1244"/>
      <c r="FX568" s="1244"/>
      <c r="FY568" s="1244"/>
      <c r="FZ568" s="1244"/>
      <c r="GA568" s="1241"/>
      <c r="GB568" s="1241"/>
      <c r="GC568" s="1241"/>
      <c r="GD568" s="1271"/>
      <c r="GE568" s="1271"/>
      <c r="GF568" s="1271"/>
      <c r="GG568" s="1271"/>
      <c r="GH568" s="1271"/>
      <c r="GI568" s="1271"/>
      <c r="GJ568" s="1271"/>
      <c r="GK568" s="1271"/>
      <c r="GL568" s="1271"/>
      <c r="GM568" s="1271"/>
      <c r="GN568" s="1271"/>
      <c r="GO568" s="1271"/>
      <c r="GP568" s="1239"/>
      <c r="GQ568" s="1271"/>
      <c r="GR568" s="1271"/>
      <c r="GS568" s="1271"/>
      <c r="GT568" s="1271"/>
      <c r="GU568" s="1271"/>
      <c r="GV568" s="1271"/>
      <c r="GW568" s="1271"/>
      <c r="GX568" s="1271"/>
      <c r="GY568" s="1271"/>
      <c r="GZ568" s="1271"/>
      <c r="HA568" s="1271"/>
      <c r="HB568" s="1271"/>
      <c r="HC568" s="1271"/>
      <c r="HD568" s="1271"/>
      <c r="HE568" s="1271"/>
      <c r="HF568" s="1271"/>
      <c r="HG568" s="1271"/>
      <c r="HH568" s="1239"/>
      <c r="HI568" s="1271"/>
      <c r="HJ568" s="1271"/>
      <c r="HK568" s="1271"/>
      <c r="HL568" s="1239"/>
      <c r="HM568" s="1239"/>
      <c r="HN568" s="1239"/>
      <c r="HO568" s="1239"/>
      <c r="HP568" s="1239"/>
      <c r="HQ568" s="1239"/>
      <c r="HR568" s="1271"/>
      <c r="HS568" s="1271"/>
      <c r="HT568" s="1271"/>
      <c r="HU568" s="1271"/>
      <c r="HV568" s="1271"/>
      <c r="HW568" s="1271"/>
      <c r="HX568" s="1271"/>
      <c r="HY568" s="1271"/>
      <c r="HZ568" s="1271"/>
      <c r="IA568" s="1271"/>
      <c r="IB568" s="1271"/>
      <c r="IC568" s="1271"/>
      <c r="ID568" s="1271"/>
      <c r="IE568" s="1271"/>
      <c r="IF568" s="1271"/>
      <c r="IG568" s="1239"/>
      <c r="IH568" s="1239"/>
      <c r="II568" s="1239"/>
      <c r="IJ568" s="1239"/>
      <c r="IK568" s="1239"/>
      <c r="IL568" s="1239"/>
      <c r="IM568" s="1239"/>
      <c r="IN568" s="1239"/>
      <c r="IO568" s="1239"/>
      <c r="IP568" s="1239"/>
      <c r="IQ568" s="1239"/>
      <c r="IR568" s="1239"/>
      <c r="IS568" s="1239"/>
      <c r="IT568" s="1239"/>
      <c r="IU568" s="1239"/>
      <c r="IV568" s="1239"/>
      <c r="IW568" s="1239"/>
      <c r="IX568" s="1239"/>
      <c r="IY568" s="1239"/>
      <c r="IZ568" s="1239"/>
      <c r="JA568" s="1239"/>
      <c r="JB568" s="1239"/>
      <c r="JC568" s="1239"/>
      <c r="JD568" s="1239"/>
      <c r="JE568" s="1239"/>
      <c r="JF568" s="1239"/>
      <c r="JG568" s="1239"/>
      <c r="JH568" s="1239"/>
      <c r="JI568" s="1239"/>
      <c r="JJ568" s="1239"/>
      <c r="JK568" s="1270"/>
    </row>
    <row r="569" spans="1:271" ht="18.95" hidden="1" customHeight="1">
      <c r="A569" s="1113"/>
      <c r="B569" s="1114"/>
      <c r="C569" s="1114"/>
      <c r="D569" s="1177"/>
      <c r="E569" s="1116"/>
      <c r="F569" s="1116"/>
      <c r="G569" s="1116"/>
      <c r="H569" s="1114"/>
      <c r="I569" s="1177"/>
      <c r="J569" s="1244"/>
      <c r="K569" s="1241"/>
      <c r="L569" s="1241"/>
      <c r="M569" s="1241"/>
      <c r="N569" s="1241"/>
      <c r="O569" s="1269"/>
      <c r="P569" s="1242"/>
      <c r="Q569" s="1241"/>
      <c r="R569" s="1241"/>
      <c r="S569" s="1241"/>
      <c r="T569" s="1241"/>
      <c r="U569" s="1241"/>
      <c r="V569" s="1241"/>
      <c r="W569" s="1249"/>
      <c r="X569" s="1241"/>
      <c r="Y569" s="1250"/>
      <c r="Z569" s="1250"/>
      <c r="AA569" s="1244"/>
      <c r="AB569" s="1244"/>
      <c r="AC569" s="1244"/>
      <c r="AD569" s="1244"/>
      <c r="AE569" s="1244"/>
      <c r="AF569" s="1244"/>
      <c r="AG569" s="1244"/>
      <c r="AH569" s="1244"/>
      <c r="AI569" s="1244"/>
      <c r="AJ569" s="1244"/>
      <c r="AK569" s="1244"/>
      <c r="AL569" s="1244"/>
      <c r="AM569" s="1244"/>
      <c r="AN569" s="1244"/>
      <c r="AO569" s="1244"/>
      <c r="AP569" s="1244"/>
      <c r="AQ569" s="1244"/>
      <c r="AR569" s="1244"/>
      <c r="AS569" s="1244"/>
      <c r="AT569" s="1244"/>
      <c r="AU569" s="1244"/>
      <c r="AV569" s="1244"/>
      <c r="AW569" s="1244"/>
      <c r="AX569" s="1244"/>
      <c r="AY569" s="1244"/>
      <c r="AZ569" s="1244"/>
      <c r="BA569" s="1244"/>
      <c r="BB569" s="1244"/>
      <c r="BC569" s="1244"/>
      <c r="BD569" s="1244"/>
      <c r="BE569" s="1244"/>
      <c r="BF569" s="1244"/>
      <c r="BG569" s="1244"/>
      <c r="BH569" s="1244"/>
      <c r="BI569" s="1244"/>
      <c r="BJ569" s="1244"/>
      <c r="BK569" s="1244"/>
      <c r="BL569" s="1244"/>
      <c r="BM569" s="1244"/>
      <c r="BN569" s="1244"/>
      <c r="BO569" s="1244"/>
      <c r="BP569" s="1244"/>
      <c r="BQ569" s="1244"/>
      <c r="BR569" s="1244"/>
      <c r="BS569" s="1244"/>
      <c r="BT569" s="1244"/>
      <c r="BU569" s="1244"/>
      <c r="BV569" s="1244"/>
      <c r="BW569" s="1244"/>
      <c r="BX569" s="1244"/>
      <c r="BY569" s="1244"/>
      <c r="BZ569" s="1244"/>
      <c r="CA569" s="1244"/>
      <c r="CB569" s="1244"/>
      <c r="CC569" s="1244"/>
      <c r="CD569" s="1244"/>
      <c r="CE569" s="1244"/>
      <c r="CF569" s="1244"/>
      <c r="CG569" s="1244"/>
      <c r="CH569" s="1244"/>
      <c r="CI569" s="1244"/>
      <c r="CJ569" s="1244"/>
      <c r="CK569" s="1244"/>
      <c r="CL569" s="1244"/>
      <c r="CM569" s="1244"/>
      <c r="CN569" s="1244"/>
      <c r="CO569" s="1244"/>
      <c r="CP569" s="1244"/>
      <c r="CQ569" s="1244"/>
      <c r="CR569" s="1244"/>
      <c r="CS569" s="1244"/>
      <c r="CT569" s="1244"/>
      <c r="CU569" s="1244"/>
      <c r="CV569" s="1244"/>
      <c r="CW569" s="1244"/>
      <c r="CX569" s="1244"/>
      <c r="CY569" s="1244"/>
      <c r="CZ569" s="1244"/>
      <c r="DA569" s="1244"/>
      <c r="DB569" s="1244"/>
      <c r="DC569" s="1244"/>
      <c r="DD569" s="1244"/>
      <c r="DE569" s="1244"/>
      <c r="DF569" s="1244"/>
      <c r="DG569" s="1244"/>
      <c r="DH569" s="1244"/>
      <c r="DI569" s="1244"/>
      <c r="DJ569" s="1244"/>
      <c r="DK569" s="1244"/>
      <c r="DL569" s="1244"/>
      <c r="DM569" s="1244"/>
      <c r="DN569" s="1244"/>
      <c r="DO569" s="1244"/>
      <c r="DP569" s="1244"/>
      <c r="DQ569" s="1244"/>
      <c r="DR569" s="1244"/>
      <c r="DS569" s="1244"/>
      <c r="DT569" s="1244"/>
      <c r="DU569" s="1244"/>
      <c r="DV569" s="1244"/>
      <c r="DW569" s="1244"/>
      <c r="DX569" s="1244"/>
      <c r="DY569" s="1244"/>
      <c r="DZ569" s="1244"/>
      <c r="EA569" s="1244"/>
      <c r="EB569" s="1244"/>
      <c r="EC569" s="1244"/>
      <c r="ED569" s="1244"/>
      <c r="EE569" s="1244"/>
      <c r="EF569" s="1244"/>
      <c r="EG569" s="1244"/>
      <c r="EH569" s="1244"/>
      <c r="EI569" s="1244"/>
      <c r="EJ569" s="1244"/>
      <c r="EK569" s="1244"/>
      <c r="EL569" s="1244"/>
      <c r="EM569" s="1244"/>
      <c r="EN569" s="1244"/>
      <c r="EO569" s="1244"/>
      <c r="EP569" s="1244"/>
      <c r="EQ569" s="1244"/>
      <c r="ER569" s="1244"/>
      <c r="ES569" s="1241"/>
      <c r="ET569" s="1244"/>
      <c r="EU569" s="1244"/>
      <c r="EV569" s="1244"/>
      <c r="EW569" s="1244"/>
      <c r="EX569" s="1244"/>
      <c r="EY569" s="1244"/>
      <c r="EZ569" s="1244"/>
      <c r="FA569" s="1244"/>
      <c r="FB569" s="1244"/>
      <c r="FC569" s="1244"/>
      <c r="FD569" s="1244"/>
      <c r="FE569" s="1244"/>
      <c r="FF569" s="1251"/>
      <c r="FG569" s="1244"/>
      <c r="FH569" s="1244"/>
      <c r="FI569" s="1244"/>
      <c r="FJ569" s="1244"/>
      <c r="FK569" s="1244"/>
      <c r="FL569" s="1244"/>
      <c r="FM569" s="1244"/>
      <c r="FN569" s="1244"/>
      <c r="FO569" s="1244"/>
      <c r="FP569" s="1244"/>
      <c r="FQ569" s="1246"/>
      <c r="FR569" s="1246"/>
      <c r="FS569" s="1244"/>
      <c r="FT569" s="1244"/>
      <c r="FU569" s="1244"/>
      <c r="FV569" s="1244"/>
      <c r="FW569" s="1244"/>
      <c r="FX569" s="1244"/>
      <c r="FY569" s="1244"/>
      <c r="FZ569" s="1244"/>
      <c r="GA569" s="1241"/>
      <c r="GB569" s="1241"/>
      <c r="GC569" s="1241"/>
      <c r="GD569" s="1271"/>
      <c r="GE569" s="1271"/>
      <c r="GF569" s="1271"/>
      <c r="GG569" s="1271"/>
      <c r="GH569" s="1271"/>
      <c r="GI569" s="1271"/>
      <c r="GJ569" s="1271"/>
      <c r="GK569" s="1271"/>
      <c r="GL569" s="1271"/>
      <c r="GM569" s="1271"/>
      <c r="GN569" s="1271"/>
      <c r="GO569" s="1271"/>
      <c r="GP569" s="1239"/>
      <c r="GQ569" s="1271"/>
      <c r="GR569" s="1271"/>
      <c r="GS569" s="1271"/>
      <c r="GT569" s="1271"/>
      <c r="GU569" s="1271"/>
      <c r="GV569" s="1271"/>
      <c r="GW569" s="1271"/>
      <c r="GX569" s="1271"/>
      <c r="GY569" s="1271"/>
      <c r="GZ569" s="1271"/>
      <c r="HA569" s="1271"/>
      <c r="HB569" s="1271"/>
      <c r="HC569" s="1271"/>
      <c r="HD569" s="1271"/>
      <c r="HE569" s="1271"/>
      <c r="HF569" s="1271"/>
      <c r="HG569" s="1271"/>
      <c r="HH569" s="1239"/>
      <c r="HI569" s="1271"/>
      <c r="HJ569" s="1271"/>
      <c r="HK569" s="1271"/>
      <c r="HL569" s="1239"/>
      <c r="HM569" s="1239"/>
      <c r="HN569" s="1239"/>
      <c r="HO569" s="1239"/>
      <c r="HP569" s="1239"/>
      <c r="HQ569" s="1239"/>
      <c r="HR569" s="1271"/>
      <c r="HS569" s="1271"/>
      <c r="HT569" s="1271"/>
      <c r="HU569" s="1271"/>
      <c r="HV569" s="1271"/>
      <c r="HW569" s="1271"/>
      <c r="HX569" s="1271"/>
      <c r="HY569" s="1271"/>
      <c r="HZ569" s="1271"/>
      <c r="IA569" s="1271"/>
      <c r="IB569" s="1271"/>
      <c r="IC569" s="1271"/>
      <c r="ID569" s="1271"/>
      <c r="IE569" s="1271"/>
      <c r="IF569" s="1271"/>
      <c r="IG569" s="1239"/>
      <c r="IH569" s="1239"/>
      <c r="II569" s="1239"/>
      <c r="IJ569" s="1239"/>
      <c r="IK569" s="1239"/>
      <c r="IL569" s="1239"/>
      <c r="IM569" s="1239"/>
      <c r="IN569" s="1239"/>
      <c r="IO569" s="1239"/>
      <c r="IP569" s="1239"/>
      <c r="IQ569" s="1239"/>
      <c r="IR569" s="1239"/>
      <c r="IS569" s="1239"/>
      <c r="IT569" s="1239"/>
      <c r="IU569" s="1239"/>
      <c r="IV569" s="1239"/>
      <c r="IW569" s="1239"/>
      <c r="IX569" s="1239"/>
      <c r="IY569" s="1239"/>
      <c r="IZ569" s="1239"/>
      <c r="JA569" s="1239"/>
      <c r="JB569" s="1239"/>
      <c r="JC569" s="1239"/>
      <c r="JD569" s="1239"/>
      <c r="JE569" s="1239"/>
      <c r="JF569" s="1239"/>
      <c r="JG569" s="1239"/>
      <c r="JH569" s="1239"/>
      <c r="JI569" s="1239"/>
      <c r="JJ569" s="1239"/>
      <c r="JK569" s="1270"/>
    </row>
    <row r="570" spans="1:271" ht="18.95" hidden="1" customHeight="1">
      <c r="A570" s="1113"/>
      <c r="B570" s="1114"/>
      <c r="C570" s="1114"/>
      <c r="D570" s="1177"/>
      <c r="E570" s="1116"/>
      <c r="F570" s="1116"/>
      <c r="G570" s="1116"/>
      <c r="H570" s="1114"/>
      <c r="I570" s="1177"/>
      <c r="J570" s="1244"/>
      <c r="K570" s="1241"/>
      <c r="L570" s="1241"/>
      <c r="M570" s="1241"/>
      <c r="N570" s="1241"/>
      <c r="O570" s="1269"/>
      <c r="P570" s="1242"/>
      <c r="Q570" s="1241"/>
      <c r="R570" s="1241"/>
      <c r="S570" s="1241"/>
      <c r="T570" s="1241"/>
      <c r="U570" s="1241"/>
      <c r="V570" s="1241"/>
      <c r="W570" s="1249"/>
      <c r="X570" s="1241"/>
      <c r="Y570" s="1250"/>
      <c r="Z570" s="1250"/>
      <c r="AA570" s="1244"/>
      <c r="AB570" s="1244"/>
      <c r="AC570" s="1244"/>
      <c r="AD570" s="1244"/>
      <c r="AE570" s="1244"/>
      <c r="AF570" s="1244"/>
      <c r="AG570" s="1244"/>
      <c r="AH570" s="1244"/>
      <c r="AI570" s="1244"/>
      <c r="AJ570" s="1244"/>
      <c r="AK570" s="1244"/>
      <c r="AL570" s="1244"/>
      <c r="AM570" s="1244"/>
      <c r="AN570" s="1244"/>
      <c r="AO570" s="1244"/>
      <c r="AP570" s="1244"/>
      <c r="AQ570" s="1244"/>
      <c r="AR570" s="1244"/>
      <c r="AS570" s="1244"/>
      <c r="AT570" s="1244"/>
      <c r="AU570" s="1244"/>
      <c r="AV570" s="1244"/>
      <c r="AW570" s="1244"/>
      <c r="AX570" s="1244"/>
      <c r="AY570" s="1244"/>
      <c r="AZ570" s="1244"/>
      <c r="BA570" s="1244"/>
      <c r="BB570" s="1244"/>
      <c r="BC570" s="1244"/>
      <c r="BD570" s="1244"/>
      <c r="BE570" s="1244"/>
      <c r="BF570" s="1244"/>
      <c r="BG570" s="1244"/>
      <c r="BH570" s="1244"/>
      <c r="BI570" s="1244"/>
      <c r="BJ570" s="1244"/>
      <c r="BK570" s="1244"/>
      <c r="BL570" s="1244"/>
      <c r="BM570" s="1244"/>
      <c r="BN570" s="1244"/>
      <c r="BO570" s="1244"/>
      <c r="BP570" s="1244"/>
      <c r="BQ570" s="1244"/>
      <c r="BR570" s="1244"/>
      <c r="BS570" s="1244"/>
      <c r="BT570" s="1244"/>
      <c r="BU570" s="1244"/>
      <c r="BV570" s="1244"/>
      <c r="BW570" s="1244"/>
      <c r="BX570" s="1244"/>
      <c r="BY570" s="1244"/>
      <c r="BZ570" s="1244"/>
      <c r="CA570" s="1244"/>
      <c r="CB570" s="1244"/>
      <c r="CC570" s="1244"/>
      <c r="CD570" s="1244"/>
      <c r="CE570" s="1244"/>
      <c r="CF570" s="1244"/>
      <c r="CG570" s="1244"/>
      <c r="CH570" s="1244"/>
      <c r="CI570" s="1244"/>
      <c r="CJ570" s="1244"/>
      <c r="CK570" s="1244"/>
      <c r="CL570" s="1244"/>
      <c r="CM570" s="1244"/>
      <c r="CN570" s="1244"/>
      <c r="CO570" s="1244"/>
      <c r="CP570" s="1244"/>
      <c r="CQ570" s="1244"/>
      <c r="CR570" s="1244"/>
      <c r="CS570" s="1244"/>
      <c r="CT570" s="1244"/>
      <c r="CU570" s="1244"/>
      <c r="CV570" s="1244"/>
      <c r="CW570" s="1244"/>
      <c r="CX570" s="1244"/>
      <c r="CY570" s="1244"/>
      <c r="CZ570" s="1244"/>
      <c r="DA570" s="1244"/>
      <c r="DB570" s="1244"/>
      <c r="DC570" s="1244"/>
      <c r="DD570" s="1244"/>
      <c r="DE570" s="1244"/>
      <c r="DF570" s="1244"/>
      <c r="DG570" s="1244"/>
      <c r="DH570" s="1244"/>
      <c r="DI570" s="1244"/>
      <c r="DJ570" s="1244"/>
      <c r="DK570" s="1244"/>
      <c r="DL570" s="1244"/>
      <c r="DM570" s="1244"/>
      <c r="DN570" s="1244"/>
      <c r="DO570" s="1244"/>
      <c r="DP570" s="1244"/>
      <c r="DQ570" s="1244"/>
      <c r="DR570" s="1244"/>
      <c r="DS570" s="1244"/>
      <c r="DT570" s="1244"/>
      <c r="DU570" s="1244"/>
      <c r="DV570" s="1244"/>
      <c r="DW570" s="1244"/>
      <c r="DX570" s="1244"/>
      <c r="DY570" s="1244"/>
      <c r="DZ570" s="1244"/>
      <c r="EA570" s="1244"/>
      <c r="EB570" s="1244"/>
      <c r="EC570" s="1244"/>
      <c r="ED570" s="1244"/>
      <c r="EE570" s="1244"/>
      <c r="EF570" s="1244"/>
      <c r="EG570" s="1244"/>
      <c r="EH570" s="1244"/>
      <c r="EI570" s="1244"/>
      <c r="EJ570" s="1244"/>
      <c r="EK570" s="1244"/>
      <c r="EL570" s="1244"/>
      <c r="EM570" s="1244"/>
      <c r="EN570" s="1244"/>
      <c r="EO570" s="1244"/>
      <c r="EP570" s="1244"/>
      <c r="EQ570" s="1244"/>
      <c r="ER570" s="1244"/>
      <c r="ES570" s="1241"/>
      <c r="ET570" s="1244"/>
      <c r="EU570" s="1244"/>
      <c r="EV570" s="1244"/>
      <c r="EW570" s="1244"/>
      <c r="EX570" s="1244"/>
      <c r="EY570" s="1244"/>
      <c r="EZ570" s="1244"/>
      <c r="FA570" s="1244"/>
      <c r="FB570" s="1244"/>
      <c r="FC570" s="1244"/>
      <c r="FD570" s="1244"/>
      <c r="FE570" s="1244"/>
      <c r="FF570" s="1251"/>
      <c r="FG570" s="1244"/>
      <c r="FH570" s="1244"/>
      <c r="FI570" s="1244"/>
      <c r="FJ570" s="1244"/>
      <c r="FK570" s="1244"/>
      <c r="FL570" s="1244"/>
      <c r="FM570" s="1244"/>
      <c r="FN570" s="1244"/>
      <c r="FO570" s="1244"/>
      <c r="FP570" s="1244"/>
      <c r="FQ570" s="1246"/>
      <c r="FR570" s="1246"/>
      <c r="FS570" s="1244"/>
      <c r="FT570" s="1244"/>
      <c r="FU570" s="1244"/>
      <c r="FV570" s="1244"/>
      <c r="FW570" s="1244"/>
      <c r="FX570" s="1244"/>
      <c r="FY570" s="1244"/>
      <c r="FZ570" s="1244"/>
      <c r="GA570" s="1241"/>
      <c r="GB570" s="1241"/>
      <c r="GC570" s="1241"/>
      <c r="GD570" s="1271"/>
      <c r="GE570" s="1271"/>
      <c r="GF570" s="1271"/>
      <c r="GG570" s="1271"/>
      <c r="GH570" s="1271"/>
      <c r="GI570" s="1271"/>
      <c r="GJ570" s="1271"/>
      <c r="GK570" s="1271"/>
      <c r="GL570" s="1271"/>
      <c r="GM570" s="1271"/>
      <c r="GN570" s="1271"/>
      <c r="GO570" s="1271"/>
      <c r="GP570" s="1239"/>
      <c r="GQ570" s="1271"/>
      <c r="GR570" s="1271"/>
      <c r="GS570" s="1271"/>
      <c r="GT570" s="1271"/>
      <c r="GU570" s="1271"/>
      <c r="GV570" s="1271"/>
      <c r="GW570" s="1271"/>
      <c r="GX570" s="1271"/>
      <c r="GY570" s="1271"/>
      <c r="GZ570" s="1271"/>
      <c r="HA570" s="1271"/>
      <c r="HB570" s="1271"/>
      <c r="HC570" s="1271"/>
      <c r="HD570" s="1271"/>
      <c r="HE570" s="1271"/>
      <c r="HF570" s="1271"/>
      <c r="HG570" s="1271"/>
      <c r="HH570" s="1239"/>
      <c r="HI570" s="1271"/>
      <c r="HJ570" s="1271"/>
      <c r="HK570" s="1271"/>
      <c r="HL570" s="1239"/>
      <c r="HM570" s="1239"/>
      <c r="HN570" s="1239"/>
      <c r="HO570" s="1239"/>
      <c r="HP570" s="1239"/>
      <c r="HQ570" s="1239"/>
      <c r="HR570" s="1271"/>
      <c r="HS570" s="1271"/>
      <c r="HT570" s="1271"/>
      <c r="HU570" s="1271"/>
      <c r="HV570" s="1271"/>
      <c r="HW570" s="1271"/>
      <c r="HX570" s="1271"/>
      <c r="HY570" s="1271"/>
      <c r="HZ570" s="1271"/>
      <c r="IA570" s="1271"/>
      <c r="IB570" s="1271"/>
      <c r="IC570" s="1271"/>
      <c r="ID570" s="1271"/>
      <c r="IE570" s="1271"/>
      <c r="IF570" s="1271"/>
      <c r="IG570" s="1239"/>
      <c r="IH570" s="1239"/>
      <c r="II570" s="1239"/>
      <c r="IJ570" s="1239"/>
      <c r="IK570" s="1239"/>
      <c r="IL570" s="1239"/>
      <c r="IM570" s="1239"/>
      <c r="IN570" s="1239"/>
      <c r="IO570" s="1239"/>
      <c r="IP570" s="1239"/>
      <c r="IQ570" s="1239"/>
      <c r="IR570" s="1239"/>
      <c r="IS570" s="1239"/>
      <c r="IT570" s="1239"/>
      <c r="IU570" s="1239"/>
      <c r="IV570" s="1239"/>
      <c r="IW570" s="1239"/>
      <c r="IX570" s="1239"/>
      <c r="IY570" s="1239"/>
      <c r="IZ570" s="1239"/>
      <c r="JA570" s="1239"/>
      <c r="JB570" s="1239"/>
      <c r="JC570" s="1239"/>
      <c r="JD570" s="1239"/>
      <c r="JE570" s="1239"/>
      <c r="JF570" s="1239"/>
      <c r="JG570" s="1239"/>
      <c r="JH570" s="1239"/>
      <c r="JI570" s="1239"/>
      <c r="JJ570" s="1239"/>
      <c r="JK570" s="1270"/>
    </row>
    <row r="571" spans="1:271" ht="18.95" hidden="1" customHeight="1">
      <c r="A571" s="1113"/>
      <c r="B571" s="1114"/>
      <c r="C571" s="1114"/>
      <c r="D571" s="1177"/>
      <c r="E571" s="1116"/>
      <c r="F571" s="1116"/>
      <c r="G571" s="1116"/>
      <c r="H571" s="1114"/>
      <c r="I571" s="1177"/>
      <c r="J571" s="1244"/>
      <c r="K571" s="1241"/>
      <c r="L571" s="1241"/>
      <c r="M571" s="1241"/>
      <c r="N571" s="1241"/>
      <c r="O571" s="1269"/>
      <c r="P571" s="1242"/>
      <c r="Q571" s="1241"/>
      <c r="R571" s="1241"/>
      <c r="S571" s="1241"/>
      <c r="T571" s="1241"/>
      <c r="U571" s="1241"/>
      <c r="V571" s="1241"/>
      <c r="W571" s="1249"/>
      <c r="X571" s="1241"/>
      <c r="Y571" s="1250"/>
      <c r="Z571" s="1250"/>
      <c r="AA571" s="1244"/>
      <c r="AB571" s="1244"/>
      <c r="AC571" s="1244"/>
      <c r="AD571" s="1244"/>
      <c r="AE571" s="1244"/>
      <c r="AF571" s="1244"/>
      <c r="AG571" s="1244"/>
      <c r="AH571" s="1244"/>
      <c r="AI571" s="1244"/>
      <c r="AJ571" s="1244"/>
      <c r="AK571" s="1244"/>
      <c r="AL571" s="1244"/>
      <c r="AM571" s="1244"/>
      <c r="AN571" s="1244"/>
      <c r="AO571" s="1244"/>
      <c r="AP571" s="1244"/>
      <c r="AQ571" s="1244"/>
      <c r="AR571" s="1244"/>
      <c r="AS571" s="1244"/>
      <c r="AT571" s="1244"/>
      <c r="AU571" s="1244"/>
      <c r="AV571" s="1244"/>
      <c r="AW571" s="1244"/>
      <c r="AX571" s="1244"/>
      <c r="AY571" s="1244"/>
      <c r="AZ571" s="1244"/>
      <c r="BA571" s="1244"/>
      <c r="BB571" s="1244"/>
      <c r="BC571" s="1244"/>
      <c r="BD571" s="1244"/>
      <c r="BE571" s="1244"/>
      <c r="BF571" s="1244"/>
      <c r="BG571" s="1244"/>
      <c r="BH571" s="1244"/>
      <c r="BI571" s="1244"/>
      <c r="BJ571" s="1244"/>
      <c r="BK571" s="1244"/>
      <c r="BL571" s="1244"/>
      <c r="BM571" s="1244"/>
      <c r="BN571" s="1244"/>
      <c r="BO571" s="1244"/>
      <c r="BP571" s="1244"/>
      <c r="BQ571" s="1244"/>
      <c r="BR571" s="1244"/>
      <c r="BS571" s="1244"/>
      <c r="BT571" s="1244"/>
      <c r="BU571" s="1244"/>
      <c r="BV571" s="1244"/>
      <c r="BW571" s="1244"/>
      <c r="BX571" s="1244"/>
      <c r="BY571" s="1244"/>
      <c r="BZ571" s="1244"/>
      <c r="CA571" s="1244"/>
      <c r="CB571" s="1244"/>
      <c r="CC571" s="1244"/>
      <c r="CD571" s="1244"/>
      <c r="CE571" s="1244"/>
      <c r="CF571" s="1244"/>
      <c r="CG571" s="1244"/>
      <c r="CH571" s="1244"/>
      <c r="CI571" s="1244"/>
      <c r="CJ571" s="1244"/>
      <c r="CK571" s="1244"/>
      <c r="CL571" s="1244"/>
      <c r="CM571" s="1244"/>
      <c r="CN571" s="1244"/>
      <c r="CO571" s="1244"/>
      <c r="CP571" s="1244"/>
      <c r="CQ571" s="1244"/>
      <c r="CR571" s="1244"/>
      <c r="CS571" s="1244"/>
      <c r="CT571" s="1244"/>
      <c r="CU571" s="1244"/>
      <c r="CV571" s="1244"/>
      <c r="CW571" s="1244"/>
      <c r="CX571" s="1244"/>
      <c r="CY571" s="1244"/>
      <c r="CZ571" s="1244"/>
      <c r="DA571" s="1244"/>
      <c r="DB571" s="1244"/>
      <c r="DC571" s="1244"/>
      <c r="DD571" s="1244"/>
      <c r="DE571" s="1244"/>
      <c r="DF571" s="1244"/>
      <c r="DG571" s="1244"/>
      <c r="DH571" s="1244"/>
      <c r="DI571" s="1244"/>
      <c r="DJ571" s="1244"/>
      <c r="DK571" s="1244"/>
      <c r="DL571" s="1244"/>
      <c r="DM571" s="1244"/>
      <c r="DN571" s="1244"/>
      <c r="DO571" s="1244"/>
      <c r="DP571" s="1244"/>
      <c r="DQ571" s="1244"/>
      <c r="DR571" s="1244"/>
      <c r="DS571" s="1244"/>
      <c r="DT571" s="1244"/>
      <c r="DU571" s="1244"/>
      <c r="DV571" s="1244"/>
      <c r="DW571" s="1244"/>
      <c r="DX571" s="1244"/>
      <c r="DY571" s="1244"/>
      <c r="DZ571" s="1244"/>
      <c r="EA571" s="1244"/>
      <c r="EB571" s="1244"/>
      <c r="EC571" s="1244"/>
      <c r="ED571" s="1244"/>
      <c r="EE571" s="1244"/>
      <c r="EF571" s="1244"/>
      <c r="EG571" s="1244"/>
      <c r="EH571" s="1244"/>
      <c r="EI571" s="1244"/>
      <c r="EJ571" s="1244"/>
      <c r="EK571" s="1244"/>
      <c r="EL571" s="1244"/>
      <c r="EM571" s="1244"/>
      <c r="EN571" s="1244"/>
      <c r="EO571" s="1244"/>
      <c r="EP571" s="1244"/>
      <c r="EQ571" s="1244"/>
      <c r="ER571" s="1244"/>
      <c r="ES571" s="1241"/>
      <c r="ET571" s="1244"/>
      <c r="EU571" s="1244"/>
      <c r="EV571" s="1244"/>
      <c r="EW571" s="1244"/>
      <c r="EX571" s="1244"/>
      <c r="EY571" s="1244"/>
      <c r="EZ571" s="1244"/>
      <c r="FA571" s="1244"/>
      <c r="FB571" s="1244"/>
      <c r="FC571" s="1244"/>
      <c r="FD571" s="1244"/>
      <c r="FE571" s="1244"/>
      <c r="FF571" s="1251"/>
      <c r="FG571" s="1244"/>
      <c r="FH571" s="1244"/>
      <c r="FI571" s="1244"/>
      <c r="FJ571" s="1244"/>
      <c r="FK571" s="1244"/>
      <c r="FL571" s="1244"/>
      <c r="FM571" s="1244"/>
      <c r="FN571" s="1244"/>
      <c r="FO571" s="1244"/>
      <c r="FP571" s="1244"/>
      <c r="FQ571" s="1246"/>
      <c r="FR571" s="1246"/>
      <c r="FS571" s="1244"/>
      <c r="FT571" s="1244"/>
      <c r="FU571" s="1244"/>
      <c r="FV571" s="1244"/>
      <c r="FW571" s="1244"/>
      <c r="FX571" s="1244"/>
      <c r="FY571" s="1244"/>
      <c r="FZ571" s="1244"/>
      <c r="GA571" s="1241"/>
      <c r="GB571" s="1241"/>
      <c r="GC571" s="1241"/>
      <c r="GD571" s="1271"/>
      <c r="GE571" s="1271"/>
      <c r="GF571" s="1271"/>
      <c r="GG571" s="1271"/>
      <c r="GH571" s="1271"/>
      <c r="GI571" s="1271"/>
      <c r="GJ571" s="1271"/>
      <c r="GK571" s="1271"/>
      <c r="GL571" s="1271"/>
      <c r="GM571" s="1271"/>
      <c r="GN571" s="1271"/>
      <c r="GO571" s="1271"/>
      <c r="GP571" s="1239"/>
      <c r="GQ571" s="1271"/>
      <c r="GR571" s="1271"/>
      <c r="GS571" s="1271"/>
      <c r="GT571" s="1271"/>
      <c r="GU571" s="1271"/>
      <c r="GV571" s="1271"/>
      <c r="GW571" s="1271"/>
      <c r="GX571" s="1271"/>
      <c r="GY571" s="1271"/>
      <c r="GZ571" s="1271"/>
      <c r="HA571" s="1271"/>
      <c r="HB571" s="1271"/>
      <c r="HC571" s="1271"/>
      <c r="HD571" s="1271"/>
      <c r="HE571" s="1271"/>
      <c r="HF571" s="1271"/>
      <c r="HG571" s="1271"/>
      <c r="HH571" s="1239"/>
      <c r="HI571" s="1271"/>
      <c r="HJ571" s="1271"/>
      <c r="HK571" s="1271"/>
      <c r="HL571" s="1239"/>
      <c r="HM571" s="1239"/>
      <c r="HN571" s="1239"/>
      <c r="HO571" s="1239"/>
      <c r="HP571" s="1239"/>
      <c r="HQ571" s="1239"/>
      <c r="HR571" s="1271"/>
      <c r="HS571" s="1271"/>
      <c r="HT571" s="1271"/>
      <c r="HU571" s="1271"/>
      <c r="HV571" s="1271"/>
      <c r="HW571" s="1271"/>
      <c r="HX571" s="1271"/>
      <c r="HY571" s="1271"/>
      <c r="HZ571" s="1271"/>
      <c r="IA571" s="1271"/>
      <c r="IB571" s="1271"/>
      <c r="IC571" s="1271"/>
      <c r="ID571" s="1271"/>
      <c r="IE571" s="1271"/>
      <c r="IF571" s="1271"/>
      <c r="IG571" s="1239"/>
      <c r="IH571" s="1239"/>
      <c r="II571" s="1239"/>
      <c r="IJ571" s="1239"/>
      <c r="IK571" s="1239"/>
      <c r="IL571" s="1239"/>
      <c r="IM571" s="1239"/>
      <c r="IN571" s="1239"/>
      <c r="IO571" s="1239"/>
      <c r="IP571" s="1239"/>
      <c r="IQ571" s="1239"/>
      <c r="IR571" s="1239"/>
      <c r="IS571" s="1239"/>
      <c r="IT571" s="1239"/>
      <c r="IU571" s="1239"/>
      <c r="IV571" s="1239"/>
      <c r="IW571" s="1239"/>
      <c r="IX571" s="1239"/>
      <c r="IY571" s="1239"/>
      <c r="IZ571" s="1239"/>
      <c r="JA571" s="1239"/>
      <c r="JB571" s="1239"/>
      <c r="JC571" s="1239"/>
      <c r="JD571" s="1239"/>
      <c r="JE571" s="1239"/>
      <c r="JF571" s="1239"/>
      <c r="JG571" s="1239"/>
      <c r="JH571" s="1239"/>
      <c r="JI571" s="1239"/>
      <c r="JJ571" s="1239"/>
      <c r="JK571" s="1270"/>
    </row>
    <row r="572" spans="1:271" ht="18.95" hidden="1" customHeight="1">
      <c r="A572" s="1113"/>
      <c r="B572" s="1114"/>
      <c r="C572" s="1114"/>
      <c r="D572" s="1177"/>
      <c r="E572" s="1116"/>
      <c r="F572" s="1116"/>
      <c r="G572" s="1116"/>
      <c r="H572" s="1114"/>
      <c r="I572" s="1177"/>
      <c r="J572" s="1244"/>
      <c r="K572" s="1241"/>
      <c r="L572" s="1241"/>
      <c r="M572" s="1241"/>
      <c r="N572" s="1241"/>
      <c r="O572" s="1269"/>
      <c r="P572" s="1242"/>
      <c r="Q572" s="1241"/>
      <c r="R572" s="1241"/>
      <c r="S572" s="1241"/>
      <c r="T572" s="1241"/>
      <c r="U572" s="1241"/>
      <c r="V572" s="1241"/>
      <c r="W572" s="1249"/>
      <c r="X572" s="1241"/>
      <c r="Y572" s="1250"/>
      <c r="Z572" s="1250"/>
      <c r="AA572" s="1244"/>
      <c r="AB572" s="1244"/>
      <c r="AC572" s="1244"/>
      <c r="AD572" s="1244"/>
      <c r="AE572" s="1244"/>
      <c r="AF572" s="1244"/>
      <c r="AG572" s="1244"/>
      <c r="AH572" s="1244"/>
      <c r="AI572" s="1244"/>
      <c r="AJ572" s="1244"/>
      <c r="AK572" s="1244"/>
      <c r="AL572" s="1244"/>
      <c r="AM572" s="1244"/>
      <c r="AN572" s="1244"/>
      <c r="AO572" s="1244"/>
      <c r="AP572" s="1244"/>
      <c r="AQ572" s="1244"/>
      <c r="AR572" s="1244"/>
      <c r="AS572" s="1244"/>
      <c r="AT572" s="1244"/>
      <c r="AU572" s="1244"/>
      <c r="AV572" s="1244"/>
      <c r="AW572" s="1244"/>
      <c r="AX572" s="1244"/>
      <c r="AY572" s="1244"/>
      <c r="AZ572" s="1244"/>
      <c r="BA572" s="1244"/>
      <c r="BB572" s="1244"/>
      <c r="BC572" s="1244"/>
      <c r="BD572" s="1244"/>
      <c r="BE572" s="1244"/>
      <c r="BF572" s="1244"/>
      <c r="BG572" s="1244"/>
      <c r="BH572" s="1244"/>
      <c r="BI572" s="1244"/>
      <c r="BJ572" s="1244"/>
      <c r="BK572" s="1244"/>
      <c r="BL572" s="1244"/>
      <c r="BM572" s="1244"/>
      <c r="BN572" s="1244"/>
      <c r="BO572" s="1244"/>
      <c r="BP572" s="1244"/>
      <c r="BQ572" s="1244"/>
      <c r="BR572" s="1244"/>
      <c r="BS572" s="1244"/>
      <c r="BT572" s="1244"/>
      <c r="BU572" s="1244"/>
      <c r="BV572" s="1244"/>
      <c r="BW572" s="1244"/>
      <c r="BX572" s="1244"/>
      <c r="BY572" s="1244"/>
      <c r="BZ572" s="1244"/>
      <c r="CA572" s="1244"/>
      <c r="CB572" s="1244"/>
      <c r="CC572" s="1244"/>
      <c r="CD572" s="1244"/>
      <c r="CE572" s="1244"/>
      <c r="CF572" s="1244"/>
      <c r="CG572" s="1244"/>
      <c r="CH572" s="1244"/>
      <c r="CI572" s="1244"/>
      <c r="CJ572" s="1244"/>
      <c r="CK572" s="1244"/>
      <c r="CL572" s="1244"/>
      <c r="CM572" s="1244"/>
      <c r="CN572" s="1244"/>
      <c r="CO572" s="1244"/>
      <c r="CP572" s="1244"/>
      <c r="CQ572" s="1244"/>
      <c r="CR572" s="1244"/>
      <c r="CS572" s="1244"/>
      <c r="CT572" s="1244"/>
      <c r="CU572" s="1244"/>
      <c r="CV572" s="1244"/>
      <c r="CW572" s="1244"/>
      <c r="CX572" s="1244"/>
      <c r="CY572" s="1244"/>
      <c r="CZ572" s="1244"/>
      <c r="DA572" s="1244"/>
      <c r="DB572" s="1244"/>
      <c r="DC572" s="1244"/>
      <c r="DD572" s="1244"/>
      <c r="DE572" s="1244"/>
      <c r="DF572" s="1244"/>
      <c r="DG572" s="1244"/>
      <c r="DH572" s="1244"/>
      <c r="DI572" s="1244"/>
      <c r="DJ572" s="1244"/>
      <c r="DK572" s="1244"/>
      <c r="DL572" s="1244"/>
      <c r="DM572" s="1244"/>
      <c r="DN572" s="1244"/>
      <c r="DO572" s="1244"/>
      <c r="DP572" s="1244"/>
      <c r="DQ572" s="1244"/>
      <c r="DR572" s="1244"/>
      <c r="DS572" s="1244"/>
      <c r="DT572" s="1244"/>
      <c r="DU572" s="1244"/>
      <c r="DV572" s="1244"/>
      <c r="DW572" s="1244"/>
      <c r="DX572" s="1244"/>
      <c r="DY572" s="1244"/>
      <c r="DZ572" s="1244"/>
      <c r="EA572" s="1244"/>
      <c r="EB572" s="1244"/>
      <c r="EC572" s="1244"/>
      <c r="ED572" s="1244"/>
      <c r="EE572" s="1244"/>
      <c r="EF572" s="1244"/>
      <c r="EG572" s="1244"/>
      <c r="EH572" s="1244"/>
      <c r="EI572" s="1244"/>
      <c r="EJ572" s="1244"/>
      <c r="EK572" s="1244"/>
      <c r="EL572" s="1244"/>
      <c r="EM572" s="1244"/>
      <c r="EN572" s="1244"/>
      <c r="EO572" s="1244"/>
      <c r="EP572" s="1244"/>
      <c r="EQ572" s="1244"/>
      <c r="ER572" s="1244"/>
      <c r="ES572" s="1241"/>
      <c r="ET572" s="1244"/>
      <c r="EU572" s="1244"/>
      <c r="EV572" s="1244"/>
      <c r="EW572" s="1244"/>
      <c r="EX572" s="1244"/>
      <c r="EY572" s="1244"/>
      <c r="EZ572" s="1244"/>
      <c r="FA572" s="1244"/>
      <c r="FB572" s="1244"/>
      <c r="FC572" s="1244"/>
      <c r="FD572" s="1244"/>
      <c r="FE572" s="1244"/>
      <c r="FF572" s="1251"/>
      <c r="FG572" s="1244"/>
      <c r="FH572" s="1244"/>
      <c r="FI572" s="1244"/>
      <c r="FJ572" s="1244"/>
      <c r="FK572" s="1244"/>
      <c r="FL572" s="1244"/>
      <c r="FM572" s="1244"/>
      <c r="FN572" s="1244"/>
      <c r="FO572" s="1244"/>
      <c r="FP572" s="1244"/>
      <c r="FQ572" s="1246"/>
      <c r="FR572" s="1246"/>
      <c r="FS572" s="1244"/>
      <c r="FT572" s="1244"/>
      <c r="FU572" s="1244"/>
      <c r="FV572" s="1244"/>
      <c r="FW572" s="1244"/>
      <c r="FX572" s="1244"/>
      <c r="FY572" s="1244"/>
      <c r="FZ572" s="1244"/>
      <c r="GA572" s="1241"/>
      <c r="GB572" s="1241"/>
      <c r="GC572" s="1241"/>
      <c r="GD572" s="1271"/>
      <c r="GE572" s="1271"/>
      <c r="GF572" s="1271"/>
      <c r="GG572" s="1271"/>
      <c r="GH572" s="1271"/>
      <c r="GI572" s="1271"/>
      <c r="GJ572" s="1271"/>
      <c r="GK572" s="1271"/>
      <c r="GL572" s="1271"/>
      <c r="GM572" s="1271"/>
      <c r="GN572" s="1271"/>
      <c r="GO572" s="1271"/>
      <c r="GP572" s="1239"/>
      <c r="GQ572" s="1271"/>
      <c r="GR572" s="1271"/>
      <c r="GS572" s="1271"/>
      <c r="GT572" s="1271"/>
      <c r="GU572" s="1271"/>
      <c r="GV572" s="1271"/>
      <c r="GW572" s="1271"/>
      <c r="GX572" s="1271"/>
      <c r="GY572" s="1271"/>
      <c r="GZ572" s="1271"/>
      <c r="HA572" s="1271"/>
      <c r="HB572" s="1271"/>
      <c r="HC572" s="1271"/>
      <c r="HD572" s="1271"/>
      <c r="HE572" s="1271"/>
      <c r="HF572" s="1271"/>
      <c r="HG572" s="1271"/>
      <c r="HH572" s="1239"/>
      <c r="HI572" s="1271"/>
      <c r="HJ572" s="1271"/>
      <c r="HK572" s="1271"/>
      <c r="HL572" s="1239"/>
      <c r="HM572" s="1239"/>
      <c r="HN572" s="1239"/>
      <c r="HO572" s="1239"/>
      <c r="HP572" s="1239"/>
      <c r="HQ572" s="1239"/>
      <c r="HR572" s="1271"/>
      <c r="HS572" s="1271"/>
      <c r="HT572" s="1271"/>
      <c r="HU572" s="1271"/>
      <c r="HV572" s="1271"/>
      <c r="HW572" s="1271"/>
      <c r="HX572" s="1271"/>
      <c r="HY572" s="1271"/>
      <c r="HZ572" s="1271"/>
      <c r="IA572" s="1271"/>
      <c r="IB572" s="1271"/>
      <c r="IC572" s="1271"/>
      <c r="ID572" s="1271"/>
      <c r="IE572" s="1271"/>
      <c r="IF572" s="1271"/>
      <c r="IG572" s="1239"/>
      <c r="IH572" s="1239"/>
      <c r="II572" s="1239"/>
      <c r="IJ572" s="1239"/>
      <c r="IK572" s="1239"/>
      <c r="IL572" s="1239"/>
      <c r="IM572" s="1239"/>
      <c r="IN572" s="1239"/>
      <c r="IO572" s="1239"/>
      <c r="IP572" s="1239"/>
      <c r="IQ572" s="1239"/>
      <c r="IR572" s="1239"/>
      <c r="IS572" s="1239"/>
      <c r="IT572" s="1239"/>
      <c r="IU572" s="1239"/>
      <c r="IV572" s="1239"/>
      <c r="IW572" s="1239"/>
      <c r="IX572" s="1239"/>
      <c r="IY572" s="1239"/>
      <c r="IZ572" s="1239"/>
      <c r="JA572" s="1239"/>
      <c r="JB572" s="1239"/>
      <c r="JC572" s="1239"/>
      <c r="JD572" s="1239"/>
      <c r="JE572" s="1239"/>
      <c r="JF572" s="1239"/>
      <c r="JG572" s="1239"/>
      <c r="JH572" s="1239"/>
      <c r="JI572" s="1239"/>
      <c r="JJ572" s="1239"/>
      <c r="JK572" s="1270"/>
    </row>
    <row r="573" spans="1:271" ht="18.95" hidden="1" customHeight="1">
      <c r="A573" s="1113"/>
      <c r="B573" s="1114"/>
      <c r="C573" s="1114"/>
      <c r="D573" s="1177"/>
      <c r="E573" s="1116"/>
      <c r="F573" s="1116"/>
      <c r="G573" s="1116"/>
      <c r="H573" s="1114"/>
      <c r="I573" s="1177"/>
      <c r="J573" s="1244"/>
      <c r="K573" s="1241"/>
      <c r="L573" s="1241"/>
      <c r="M573" s="1241"/>
      <c r="N573" s="1241"/>
      <c r="O573" s="1269"/>
      <c r="P573" s="1242"/>
      <c r="Q573" s="1241"/>
      <c r="R573" s="1241"/>
      <c r="S573" s="1241"/>
      <c r="T573" s="1241"/>
      <c r="U573" s="1241"/>
      <c r="V573" s="1241"/>
      <c r="W573" s="1249"/>
      <c r="X573" s="1241"/>
      <c r="Y573" s="1250"/>
      <c r="Z573" s="1250"/>
      <c r="AA573" s="1244"/>
      <c r="AB573" s="1244"/>
      <c r="AC573" s="1244"/>
      <c r="AD573" s="1244"/>
      <c r="AE573" s="1244"/>
      <c r="AF573" s="1244"/>
      <c r="AG573" s="1244"/>
      <c r="AH573" s="1244"/>
      <c r="AI573" s="1244"/>
      <c r="AJ573" s="1244"/>
      <c r="AK573" s="1244"/>
      <c r="AL573" s="1244"/>
      <c r="AM573" s="1244"/>
      <c r="AN573" s="1244"/>
      <c r="AO573" s="1244"/>
      <c r="AP573" s="1244"/>
      <c r="AQ573" s="1244"/>
      <c r="AR573" s="1244"/>
      <c r="AS573" s="1244"/>
      <c r="AT573" s="1244"/>
      <c r="AU573" s="1244"/>
      <c r="AV573" s="1244"/>
      <c r="AW573" s="1244"/>
      <c r="AX573" s="1244"/>
      <c r="AY573" s="1244"/>
      <c r="AZ573" s="1244"/>
      <c r="BA573" s="1244"/>
      <c r="BB573" s="1244"/>
      <c r="BC573" s="1244"/>
      <c r="BD573" s="1244"/>
      <c r="BE573" s="1244"/>
      <c r="BF573" s="1244"/>
      <c r="BG573" s="1244"/>
      <c r="BH573" s="1244"/>
      <c r="BI573" s="1244"/>
      <c r="BJ573" s="1244"/>
      <c r="BK573" s="1244"/>
      <c r="BL573" s="1244"/>
      <c r="BM573" s="1244"/>
      <c r="BN573" s="1244"/>
      <c r="BO573" s="1244"/>
      <c r="BP573" s="1244"/>
      <c r="BQ573" s="1244"/>
      <c r="BR573" s="1244"/>
      <c r="BS573" s="1244"/>
      <c r="BT573" s="1244"/>
      <c r="BU573" s="1244"/>
      <c r="BV573" s="1244"/>
      <c r="BW573" s="1244"/>
      <c r="BX573" s="1244"/>
      <c r="BY573" s="1244"/>
      <c r="BZ573" s="1244"/>
      <c r="CA573" s="1244"/>
      <c r="CB573" s="1244"/>
      <c r="CC573" s="1244"/>
      <c r="CD573" s="1244"/>
      <c r="CE573" s="1244"/>
      <c r="CF573" s="1244"/>
      <c r="CG573" s="1244"/>
      <c r="CH573" s="1244"/>
      <c r="CI573" s="1244"/>
      <c r="CJ573" s="1244"/>
      <c r="CK573" s="1244"/>
      <c r="CL573" s="1244"/>
      <c r="CM573" s="1244"/>
      <c r="CN573" s="1244"/>
      <c r="CO573" s="1244"/>
      <c r="CP573" s="1244"/>
      <c r="CQ573" s="1244"/>
      <c r="CR573" s="1244"/>
      <c r="CS573" s="1244"/>
      <c r="CT573" s="1244"/>
      <c r="CU573" s="1244"/>
      <c r="CV573" s="1244"/>
      <c r="CW573" s="1244"/>
      <c r="CX573" s="1244"/>
      <c r="CY573" s="1244"/>
      <c r="CZ573" s="1244"/>
      <c r="DA573" s="1244"/>
      <c r="DB573" s="1244"/>
      <c r="DC573" s="1244"/>
      <c r="DD573" s="1244"/>
      <c r="DE573" s="1244"/>
      <c r="DF573" s="1244"/>
      <c r="DG573" s="1244"/>
      <c r="DH573" s="1244"/>
      <c r="DI573" s="1244"/>
      <c r="DJ573" s="1244"/>
      <c r="DK573" s="1244"/>
      <c r="DL573" s="1244"/>
      <c r="DM573" s="1244"/>
      <c r="DN573" s="1244"/>
      <c r="DO573" s="1244"/>
      <c r="DP573" s="1244"/>
      <c r="DQ573" s="1244"/>
      <c r="DR573" s="1244"/>
      <c r="DS573" s="1244"/>
      <c r="DT573" s="1244"/>
      <c r="DU573" s="1244"/>
      <c r="DV573" s="1244"/>
      <c r="DW573" s="1244"/>
      <c r="DX573" s="1244"/>
      <c r="DY573" s="1244"/>
      <c r="DZ573" s="1244"/>
      <c r="EA573" s="1244"/>
      <c r="EB573" s="1244"/>
      <c r="EC573" s="1244"/>
      <c r="ED573" s="1244"/>
      <c r="EE573" s="1244"/>
      <c r="EF573" s="1244"/>
      <c r="EG573" s="1244"/>
      <c r="EH573" s="1244"/>
      <c r="EI573" s="1244"/>
      <c r="EJ573" s="1244"/>
      <c r="EK573" s="1244"/>
      <c r="EL573" s="1244"/>
      <c r="EM573" s="1244"/>
      <c r="EN573" s="1244"/>
      <c r="EO573" s="1244"/>
      <c r="EP573" s="1244"/>
      <c r="EQ573" s="1244"/>
      <c r="ER573" s="1244"/>
      <c r="ES573" s="1241"/>
      <c r="ET573" s="1244"/>
      <c r="EU573" s="1244"/>
      <c r="EV573" s="1244"/>
      <c r="EW573" s="1244"/>
      <c r="EX573" s="1244"/>
      <c r="EY573" s="1244"/>
      <c r="EZ573" s="1244"/>
      <c r="FA573" s="1244"/>
      <c r="FB573" s="1244"/>
      <c r="FC573" s="1244"/>
      <c r="FD573" s="1244"/>
      <c r="FE573" s="1244"/>
      <c r="FF573" s="1251"/>
      <c r="FG573" s="1244"/>
      <c r="FH573" s="1244"/>
      <c r="FI573" s="1244"/>
      <c r="FJ573" s="1244"/>
      <c r="FK573" s="1244"/>
      <c r="FL573" s="1244"/>
      <c r="FM573" s="1244"/>
      <c r="FN573" s="1244"/>
      <c r="FO573" s="1244"/>
      <c r="FP573" s="1244"/>
      <c r="FQ573" s="1246"/>
      <c r="FR573" s="1246"/>
      <c r="FS573" s="1244"/>
      <c r="FT573" s="1244"/>
      <c r="FU573" s="1244"/>
      <c r="FV573" s="1244"/>
      <c r="FW573" s="1244"/>
      <c r="FX573" s="1244"/>
      <c r="FY573" s="1244"/>
      <c r="FZ573" s="1244"/>
      <c r="GA573" s="1241"/>
      <c r="GB573" s="1241"/>
      <c r="GC573" s="1241"/>
      <c r="GD573" s="1271"/>
      <c r="GE573" s="1271"/>
      <c r="GF573" s="1271"/>
      <c r="GG573" s="1271"/>
      <c r="GH573" s="1271"/>
      <c r="GI573" s="1271"/>
      <c r="GJ573" s="1271"/>
      <c r="GK573" s="1271"/>
      <c r="GL573" s="1271"/>
      <c r="GM573" s="1271"/>
      <c r="GN573" s="1271"/>
      <c r="GO573" s="1271"/>
      <c r="GP573" s="1239"/>
      <c r="GQ573" s="1271"/>
      <c r="GR573" s="1271"/>
      <c r="GS573" s="1271"/>
      <c r="GT573" s="1271"/>
      <c r="GU573" s="1271"/>
      <c r="GV573" s="1271"/>
      <c r="GW573" s="1271"/>
      <c r="GX573" s="1271"/>
      <c r="GY573" s="1271"/>
      <c r="GZ573" s="1271"/>
      <c r="HA573" s="1271"/>
      <c r="HB573" s="1271"/>
      <c r="HC573" s="1271"/>
      <c r="HD573" s="1271"/>
      <c r="HE573" s="1271"/>
      <c r="HF573" s="1271"/>
      <c r="HG573" s="1271"/>
      <c r="HH573" s="1239"/>
      <c r="HI573" s="1271"/>
      <c r="HJ573" s="1271"/>
      <c r="HK573" s="1271"/>
      <c r="HL573" s="1239"/>
      <c r="HM573" s="1239"/>
      <c r="HN573" s="1239"/>
      <c r="HO573" s="1239"/>
      <c r="HP573" s="1239"/>
      <c r="HQ573" s="1239"/>
      <c r="HR573" s="1271"/>
      <c r="HS573" s="1271"/>
      <c r="HT573" s="1271"/>
      <c r="HU573" s="1271"/>
      <c r="HV573" s="1271"/>
      <c r="HW573" s="1271"/>
      <c r="HX573" s="1271"/>
      <c r="HY573" s="1271"/>
      <c r="HZ573" s="1271"/>
      <c r="IA573" s="1271"/>
      <c r="IB573" s="1271"/>
      <c r="IC573" s="1271"/>
      <c r="ID573" s="1271"/>
      <c r="IE573" s="1271"/>
      <c r="IF573" s="1271"/>
      <c r="IG573" s="1239"/>
      <c r="IH573" s="1239"/>
      <c r="II573" s="1239"/>
      <c r="IJ573" s="1239"/>
      <c r="IK573" s="1239"/>
      <c r="IL573" s="1239"/>
      <c r="IM573" s="1239"/>
      <c r="IN573" s="1239"/>
      <c r="IO573" s="1239"/>
      <c r="IP573" s="1239"/>
      <c r="IQ573" s="1239"/>
      <c r="IR573" s="1239"/>
      <c r="IS573" s="1239"/>
      <c r="IT573" s="1239"/>
      <c r="IU573" s="1239"/>
      <c r="IV573" s="1239"/>
      <c r="IW573" s="1239"/>
      <c r="IX573" s="1239"/>
      <c r="IY573" s="1239"/>
      <c r="IZ573" s="1239"/>
      <c r="JA573" s="1239"/>
      <c r="JB573" s="1239"/>
      <c r="JC573" s="1239"/>
      <c r="JD573" s="1239"/>
      <c r="JE573" s="1239"/>
      <c r="JF573" s="1239"/>
      <c r="JG573" s="1239"/>
      <c r="JH573" s="1239"/>
      <c r="JI573" s="1239"/>
      <c r="JJ573" s="1239"/>
      <c r="JK573" s="1270"/>
    </row>
    <row r="574" spans="1:271" ht="18.95" hidden="1" customHeight="1">
      <c r="A574" s="1113"/>
      <c r="B574" s="1114"/>
      <c r="C574" s="1114"/>
      <c r="D574" s="1177"/>
      <c r="E574" s="1116"/>
      <c r="F574" s="1116"/>
      <c r="G574" s="1116"/>
      <c r="H574" s="1114"/>
      <c r="I574" s="1177"/>
      <c r="J574" s="1244"/>
      <c r="K574" s="1241"/>
      <c r="L574" s="1241"/>
      <c r="M574" s="1241"/>
      <c r="N574" s="1241"/>
      <c r="O574" s="1269"/>
      <c r="P574" s="1242"/>
      <c r="Q574" s="1241"/>
      <c r="R574" s="1241"/>
      <c r="S574" s="1241"/>
      <c r="T574" s="1241"/>
      <c r="U574" s="1241"/>
      <c r="V574" s="1241"/>
      <c r="W574" s="1249"/>
      <c r="X574" s="1241"/>
      <c r="Y574" s="1250"/>
      <c r="Z574" s="1250"/>
      <c r="AA574" s="1244"/>
      <c r="AB574" s="1244"/>
      <c r="AC574" s="1244"/>
      <c r="AD574" s="1244"/>
      <c r="AE574" s="1244"/>
      <c r="AF574" s="1244"/>
      <c r="AG574" s="1244"/>
      <c r="AH574" s="1244"/>
      <c r="AI574" s="1244"/>
      <c r="AJ574" s="1244"/>
      <c r="AK574" s="1244"/>
      <c r="AL574" s="1244"/>
      <c r="AM574" s="1244"/>
      <c r="AN574" s="1244"/>
      <c r="AO574" s="1244"/>
      <c r="AP574" s="1244"/>
      <c r="AQ574" s="1244"/>
      <c r="AR574" s="1244"/>
      <c r="AS574" s="1244"/>
      <c r="AT574" s="1244"/>
      <c r="AU574" s="1244"/>
      <c r="AV574" s="1244"/>
      <c r="AW574" s="1244"/>
      <c r="AX574" s="1244"/>
      <c r="AY574" s="1244"/>
      <c r="AZ574" s="1244"/>
      <c r="BA574" s="1244"/>
      <c r="BB574" s="1244"/>
      <c r="BC574" s="1244"/>
      <c r="BD574" s="1244"/>
      <c r="BE574" s="1244"/>
      <c r="BF574" s="1244"/>
      <c r="BG574" s="1244"/>
      <c r="BH574" s="1244"/>
      <c r="BI574" s="1244"/>
      <c r="BJ574" s="1244"/>
      <c r="BK574" s="1244"/>
      <c r="BL574" s="1244"/>
      <c r="BM574" s="1244"/>
      <c r="BN574" s="1244"/>
      <c r="BO574" s="1244"/>
      <c r="BP574" s="1244"/>
      <c r="BQ574" s="1244"/>
      <c r="BR574" s="1244"/>
      <c r="BS574" s="1244"/>
      <c r="BT574" s="1244"/>
      <c r="BU574" s="1244"/>
      <c r="BV574" s="1244"/>
      <c r="BW574" s="1244"/>
      <c r="BX574" s="1244"/>
      <c r="BY574" s="1244"/>
      <c r="BZ574" s="1244"/>
      <c r="CA574" s="1244"/>
      <c r="CB574" s="1244"/>
      <c r="CC574" s="1244"/>
      <c r="CD574" s="1244"/>
      <c r="CE574" s="1244"/>
      <c r="CF574" s="1244"/>
      <c r="CG574" s="1244"/>
      <c r="CH574" s="1244"/>
      <c r="CI574" s="1244"/>
      <c r="CJ574" s="1244"/>
      <c r="CK574" s="1244"/>
      <c r="CL574" s="1244"/>
      <c r="CM574" s="1244"/>
      <c r="CN574" s="1244"/>
      <c r="CO574" s="1244"/>
      <c r="CP574" s="1244"/>
      <c r="CQ574" s="1244"/>
      <c r="CR574" s="1244"/>
      <c r="CS574" s="1244"/>
      <c r="CT574" s="1244"/>
      <c r="CU574" s="1244"/>
      <c r="CV574" s="1244"/>
      <c r="CW574" s="1244"/>
      <c r="CX574" s="1244"/>
      <c r="CY574" s="1244"/>
      <c r="CZ574" s="1244"/>
      <c r="DA574" s="1244"/>
      <c r="DB574" s="1244"/>
      <c r="DC574" s="1244"/>
      <c r="DD574" s="1244"/>
      <c r="DE574" s="1244"/>
      <c r="DF574" s="1244"/>
      <c r="DG574" s="1244"/>
      <c r="DH574" s="1244"/>
      <c r="DI574" s="1244"/>
      <c r="DJ574" s="1244"/>
      <c r="DK574" s="1244"/>
      <c r="DL574" s="1244"/>
      <c r="DM574" s="1244"/>
      <c r="DN574" s="1244"/>
      <c r="DO574" s="1244"/>
      <c r="DP574" s="1244"/>
      <c r="DQ574" s="1244"/>
      <c r="DR574" s="1244"/>
      <c r="DS574" s="1244"/>
      <c r="DT574" s="1244"/>
      <c r="DU574" s="1244"/>
      <c r="DV574" s="1244"/>
      <c r="DW574" s="1244"/>
      <c r="DX574" s="1244"/>
      <c r="DY574" s="1244"/>
      <c r="DZ574" s="1244"/>
      <c r="EA574" s="1244"/>
      <c r="EB574" s="1244"/>
      <c r="EC574" s="1244"/>
      <c r="ED574" s="1244"/>
      <c r="EE574" s="1244"/>
      <c r="EF574" s="1244"/>
      <c r="EG574" s="1244"/>
      <c r="EH574" s="1244"/>
      <c r="EI574" s="1244"/>
      <c r="EJ574" s="1244"/>
      <c r="EK574" s="1244"/>
      <c r="EL574" s="1244"/>
      <c r="EM574" s="1244"/>
      <c r="EN574" s="1244"/>
      <c r="EO574" s="1244"/>
      <c r="EP574" s="1244"/>
      <c r="EQ574" s="1244"/>
      <c r="ER574" s="1244"/>
      <c r="ES574" s="1241"/>
      <c r="ET574" s="1244"/>
      <c r="EU574" s="1244"/>
      <c r="EV574" s="1244"/>
      <c r="EW574" s="1244"/>
      <c r="EX574" s="1244"/>
      <c r="EY574" s="1244"/>
      <c r="EZ574" s="1244"/>
      <c r="FA574" s="1244"/>
      <c r="FB574" s="1244"/>
      <c r="FC574" s="1244"/>
      <c r="FD574" s="1244"/>
      <c r="FE574" s="1244"/>
      <c r="FF574" s="1251"/>
      <c r="FG574" s="1244"/>
      <c r="FH574" s="1244"/>
      <c r="FI574" s="1244"/>
      <c r="FJ574" s="1244"/>
      <c r="FK574" s="1244"/>
      <c r="FL574" s="1244"/>
      <c r="FM574" s="1244"/>
      <c r="FN574" s="1244"/>
      <c r="FO574" s="1244"/>
      <c r="FP574" s="1244"/>
      <c r="FQ574" s="1246"/>
      <c r="FR574" s="1246"/>
      <c r="FS574" s="1244"/>
      <c r="FT574" s="1244"/>
      <c r="FU574" s="1244"/>
      <c r="FV574" s="1244"/>
      <c r="FW574" s="1244"/>
      <c r="FX574" s="1244"/>
      <c r="FY574" s="1244"/>
      <c r="FZ574" s="1244"/>
      <c r="GA574" s="1241"/>
      <c r="GB574" s="1241"/>
      <c r="GC574" s="1241"/>
      <c r="GD574" s="1271"/>
      <c r="GE574" s="1271"/>
      <c r="GF574" s="1271"/>
      <c r="GG574" s="1271"/>
      <c r="GH574" s="1271"/>
      <c r="GI574" s="1271"/>
      <c r="GJ574" s="1271"/>
      <c r="GK574" s="1271"/>
      <c r="GL574" s="1271"/>
      <c r="GM574" s="1271"/>
      <c r="GN574" s="1271"/>
      <c r="GO574" s="1271"/>
      <c r="GP574" s="1239"/>
      <c r="GQ574" s="1271"/>
      <c r="GR574" s="1271"/>
      <c r="GS574" s="1271"/>
      <c r="GT574" s="1271"/>
      <c r="GU574" s="1271"/>
      <c r="GV574" s="1271"/>
      <c r="GW574" s="1271"/>
      <c r="GX574" s="1271"/>
      <c r="GY574" s="1271"/>
      <c r="GZ574" s="1271"/>
      <c r="HA574" s="1271"/>
      <c r="HB574" s="1271"/>
      <c r="HC574" s="1271"/>
      <c r="HD574" s="1271"/>
      <c r="HE574" s="1271"/>
      <c r="HF574" s="1271"/>
      <c r="HG574" s="1271"/>
      <c r="HH574" s="1239"/>
      <c r="HI574" s="1271"/>
      <c r="HJ574" s="1271"/>
      <c r="HK574" s="1271"/>
      <c r="HL574" s="1239"/>
      <c r="HM574" s="1239"/>
      <c r="HN574" s="1239"/>
      <c r="HO574" s="1239"/>
      <c r="HP574" s="1239"/>
      <c r="HQ574" s="1239"/>
      <c r="HR574" s="1271"/>
      <c r="HS574" s="1271"/>
      <c r="HT574" s="1271"/>
      <c r="HU574" s="1271"/>
      <c r="HV574" s="1271"/>
      <c r="HW574" s="1271"/>
      <c r="HX574" s="1271"/>
      <c r="HY574" s="1271"/>
      <c r="HZ574" s="1271"/>
      <c r="IA574" s="1271"/>
      <c r="IB574" s="1271"/>
      <c r="IC574" s="1271"/>
      <c r="ID574" s="1271"/>
      <c r="IE574" s="1271"/>
      <c r="IF574" s="1271"/>
      <c r="IG574" s="1239"/>
      <c r="IH574" s="1239"/>
      <c r="II574" s="1239"/>
      <c r="IJ574" s="1239"/>
      <c r="IK574" s="1239"/>
      <c r="IL574" s="1239"/>
      <c r="IM574" s="1239"/>
      <c r="IN574" s="1239"/>
      <c r="IO574" s="1239"/>
      <c r="IP574" s="1239"/>
      <c r="IQ574" s="1239"/>
      <c r="IR574" s="1239"/>
      <c r="IS574" s="1239"/>
      <c r="IT574" s="1239"/>
      <c r="IU574" s="1239"/>
      <c r="IV574" s="1239"/>
      <c r="IW574" s="1239"/>
      <c r="IX574" s="1239"/>
      <c r="IY574" s="1239"/>
      <c r="IZ574" s="1239"/>
      <c r="JA574" s="1239"/>
      <c r="JB574" s="1239"/>
      <c r="JC574" s="1239"/>
      <c r="JD574" s="1239"/>
      <c r="JE574" s="1239"/>
      <c r="JF574" s="1239"/>
      <c r="JG574" s="1239"/>
      <c r="JH574" s="1239"/>
      <c r="JI574" s="1239"/>
      <c r="JJ574" s="1239"/>
      <c r="JK574" s="1270"/>
    </row>
    <row r="575" spans="1:271" ht="18.95" hidden="1" customHeight="1">
      <c r="A575" s="1113"/>
      <c r="B575" s="1114"/>
      <c r="C575" s="1114"/>
      <c r="D575" s="1177"/>
      <c r="E575" s="1116"/>
      <c r="F575" s="1116"/>
      <c r="G575" s="1116"/>
      <c r="H575" s="1114"/>
      <c r="I575" s="1177"/>
      <c r="J575" s="1244"/>
      <c r="K575" s="1241"/>
      <c r="L575" s="1241"/>
      <c r="M575" s="1241"/>
      <c r="N575" s="1241"/>
      <c r="O575" s="1269"/>
      <c r="P575" s="1242"/>
      <c r="Q575" s="1241"/>
      <c r="R575" s="1241"/>
      <c r="S575" s="1241"/>
      <c r="T575" s="1241"/>
      <c r="U575" s="1241"/>
      <c r="V575" s="1241"/>
      <c r="W575" s="1249"/>
      <c r="X575" s="1241"/>
      <c r="Y575" s="1244"/>
      <c r="Z575" s="1244"/>
      <c r="AA575" s="1244"/>
      <c r="AB575" s="1244"/>
      <c r="AC575" s="1244"/>
      <c r="AD575" s="1244"/>
      <c r="AE575" s="1244"/>
      <c r="AF575" s="1244"/>
      <c r="AG575" s="1244"/>
      <c r="AH575" s="1244"/>
      <c r="AI575" s="1244"/>
      <c r="AJ575" s="1244"/>
      <c r="AK575" s="1244"/>
      <c r="AL575" s="1244"/>
      <c r="AM575" s="1244"/>
      <c r="AN575" s="1244"/>
      <c r="AO575" s="1244"/>
      <c r="AP575" s="1244"/>
      <c r="AQ575" s="1244"/>
      <c r="AR575" s="1244"/>
      <c r="AS575" s="1244"/>
      <c r="AT575" s="1244"/>
      <c r="AU575" s="1244"/>
      <c r="AV575" s="1244"/>
      <c r="AW575" s="1244"/>
      <c r="AX575" s="1244"/>
      <c r="AY575" s="1244"/>
      <c r="AZ575" s="1244"/>
      <c r="BA575" s="1244"/>
      <c r="BB575" s="1244"/>
      <c r="BC575" s="1244"/>
      <c r="BD575" s="1244"/>
      <c r="BE575" s="1244"/>
      <c r="BF575" s="1244"/>
      <c r="BG575" s="1244"/>
      <c r="BH575" s="1244"/>
      <c r="BI575" s="1244"/>
      <c r="BJ575" s="1244"/>
      <c r="BK575" s="1244"/>
      <c r="BL575" s="1244"/>
      <c r="BM575" s="1244"/>
      <c r="BN575" s="1244"/>
      <c r="BO575" s="1244"/>
      <c r="BP575" s="1244"/>
      <c r="BQ575" s="1244"/>
      <c r="BR575" s="1244"/>
      <c r="BS575" s="1244"/>
      <c r="BT575" s="1244"/>
      <c r="BU575" s="1244"/>
      <c r="BV575" s="1244"/>
      <c r="BW575" s="1244"/>
      <c r="BX575" s="1244"/>
      <c r="BY575" s="1244"/>
      <c r="BZ575" s="1244"/>
      <c r="CA575" s="1244"/>
      <c r="CB575" s="1244"/>
      <c r="CC575" s="1244"/>
      <c r="CD575" s="1244"/>
      <c r="CE575" s="1244"/>
      <c r="CF575" s="1244"/>
      <c r="CG575" s="1244"/>
      <c r="CH575" s="1244"/>
      <c r="CI575" s="1244"/>
      <c r="CJ575" s="1244"/>
      <c r="CK575" s="1244"/>
      <c r="CL575" s="1244"/>
      <c r="CM575" s="1244"/>
      <c r="CN575" s="1244"/>
      <c r="CO575" s="1244"/>
      <c r="CP575" s="1244"/>
      <c r="CQ575" s="1244"/>
      <c r="CR575" s="1244"/>
      <c r="CS575" s="1244"/>
      <c r="CT575" s="1244"/>
      <c r="CU575" s="1244"/>
      <c r="CV575" s="1244"/>
      <c r="CW575" s="1244"/>
      <c r="CX575" s="1244"/>
      <c r="CY575" s="1244"/>
      <c r="CZ575" s="1244"/>
      <c r="DA575" s="1244"/>
      <c r="DB575" s="1244"/>
      <c r="DC575" s="1244"/>
      <c r="DD575" s="1244"/>
      <c r="DE575" s="1244"/>
      <c r="DF575" s="1244"/>
      <c r="DG575" s="1244"/>
      <c r="DH575" s="1244"/>
      <c r="DI575" s="1244"/>
      <c r="DJ575" s="1244"/>
      <c r="DK575" s="1244"/>
      <c r="DL575" s="1244"/>
      <c r="DM575" s="1244"/>
      <c r="DN575" s="1244"/>
      <c r="DO575" s="1244"/>
      <c r="DP575" s="1244"/>
      <c r="DQ575" s="1244"/>
      <c r="DR575" s="1244"/>
      <c r="DS575" s="1244"/>
      <c r="DT575" s="1244"/>
      <c r="DU575" s="1244"/>
      <c r="DV575" s="1244"/>
      <c r="DW575" s="1244"/>
      <c r="DX575" s="1244"/>
      <c r="DY575" s="1244"/>
      <c r="DZ575" s="1244"/>
      <c r="EA575" s="1244"/>
      <c r="EB575" s="1244"/>
      <c r="EC575" s="1244"/>
      <c r="ED575" s="1244"/>
      <c r="EE575" s="1244"/>
      <c r="EF575" s="1244"/>
      <c r="EG575" s="1244"/>
      <c r="EH575" s="1244"/>
      <c r="EI575" s="1244"/>
      <c r="EJ575" s="1244"/>
      <c r="EK575" s="1244"/>
      <c r="EL575" s="1244"/>
      <c r="EM575" s="1244"/>
      <c r="EN575" s="1244"/>
      <c r="EO575" s="1244"/>
      <c r="EP575" s="1244"/>
      <c r="EQ575" s="1244"/>
      <c r="ER575" s="1244"/>
      <c r="ES575" s="1241"/>
      <c r="ET575" s="1244"/>
      <c r="EU575" s="1244"/>
      <c r="EV575" s="1244"/>
      <c r="EW575" s="1244"/>
      <c r="EX575" s="1244"/>
      <c r="EY575" s="1244"/>
      <c r="EZ575" s="1244"/>
      <c r="FA575" s="1244"/>
      <c r="FB575" s="1244"/>
      <c r="FC575" s="1244"/>
      <c r="FD575" s="1244"/>
      <c r="FE575" s="1244"/>
      <c r="FF575" s="1251"/>
      <c r="FG575" s="1244"/>
      <c r="FH575" s="1244"/>
      <c r="FI575" s="1244"/>
      <c r="FJ575" s="1244"/>
      <c r="FK575" s="1244"/>
      <c r="FL575" s="1244"/>
      <c r="FM575" s="1244"/>
      <c r="FN575" s="1244"/>
      <c r="FO575" s="1244"/>
      <c r="FP575" s="1244"/>
      <c r="FQ575" s="1246"/>
      <c r="FR575" s="1246"/>
      <c r="FS575" s="1244"/>
      <c r="FT575" s="1244"/>
      <c r="FU575" s="1244"/>
      <c r="FV575" s="1244"/>
      <c r="FW575" s="1244"/>
      <c r="FX575" s="1244"/>
      <c r="FY575" s="1244"/>
      <c r="FZ575" s="1244"/>
      <c r="GA575" s="1241"/>
      <c r="GB575" s="1241"/>
      <c r="GC575" s="1241"/>
      <c r="GD575" s="1271"/>
      <c r="GE575" s="1271"/>
      <c r="GF575" s="1271"/>
      <c r="GG575" s="1271"/>
      <c r="GH575" s="1271"/>
      <c r="GI575" s="1271"/>
      <c r="GJ575" s="1271"/>
      <c r="GK575" s="1271"/>
      <c r="GL575" s="1271"/>
      <c r="GM575" s="1271"/>
      <c r="GN575" s="1271"/>
      <c r="GO575" s="1271"/>
      <c r="GP575" s="1239"/>
      <c r="GQ575" s="1271"/>
      <c r="GR575" s="1271"/>
      <c r="GS575" s="1271"/>
      <c r="GT575" s="1271"/>
      <c r="GU575" s="1271"/>
      <c r="GV575" s="1271"/>
      <c r="GW575" s="1271"/>
      <c r="GX575" s="1271"/>
      <c r="GY575" s="1271"/>
      <c r="GZ575" s="1271"/>
      <c r="HA575" s="1271"/>
      <c r="HB575" s="1271"/>
      <c r="HC575" s="1271"/>
      <c r="HD575" s="1271"/>
      <c r="HE575" s="1271"/>
      <c r="HF575" s="1271"/>
      <c r="HG575" s="1244"/>
      <c r="HH575" s="1239"/>
      <c r="HI575" s="1271"/>
      <c r="HJ575" s="1271"/>
      <c r="HK575" s="1271"/>
      <c r="HL575" s="1239"/>
      <c r="HM575" s="1239"/>
      <c r="HN575" s="1239"/>
      <c r="HO575" s="1239"/>
      <c r="HP575" s="1239"/>
      <c r="HQ575" s="1239"/>
      <c r="HR575" s="1271"/>
      <c r="HS575" s="1271"/>
      <c r="HT575" s="1271"/>
      <c r="HU575" s="1271"/>
      <c r="HV575" s="1271"/>
      <c r="HW575" s="1271"/>
      <c r="HX575" s="1271"/>
      <c r="HY575" s="1271"/>
      <c r="HZ575" s="1271"/>
      <c r="IA575" s="1271"/>
      <c r="IB575" s="1271"/>
      <c r="IC575" s="1271"/>
      <c r="ID575" s="1271"/>
      <c r="IE575" s="1271"/>
      <c r="IF575" s="1271"/>
      <c r="IG575" s="1239"/>
      <c r="IH575" s="1239"/>
      <c r="II575" s="1239"/>
      <c r="IJ575" s="1239"/>
      <c r="IK575" s="1239"/>
      <c r="IL575" s="1239"/>
      <c r="IM575" s="1239"/>
      <c r="IN575" s="1239"/>
      <c r="IO575" s="1239"/>
      <c r="IP575" s="1239"/>
      <c r="IQ575" s="1239"/>
      <c r="IR575" s="1239"/>
      <c r="IS575" s="1239"/>
      <c r="IT575" s="1239"/>
      <c r="IU575" s="1239"/>
      <c r="IV575" s="1239"/>
      <c r="IW575" s="1239"/>
      <c r="IX575" s="1239"/>
      <c r="IY575" s="1239"/>
      <c r="IZ575" s="1239"/>
      <c r="JA575" s="1239"/>
      <c r="JB575" s="1239"/>
      <c r="JC575" s="1239"/>
      <c r="JD575" s="1239"/>
      <c r="JE575" s="1239"/>
      <c r="JF575" s="1239"/>
      <c r="JG575" s="1239"/>
      <c r="JH575" s="1239"/>
      <c r="JI575" s="1239"/>
      <c r="JJ575" s="1239"/>
      <c r="JK575" s="1270"/>
    </row>
    <row r="576" spans="1:271" ht="18.95" hidden="1" customHeight="1">
      <c r="A576" s="1113"/>
      <c r="B576" s="1114"/>
      <c r="C576" s="1114"/>
      <c r="D576" s="1177"/>
      <c r="E576" s="1116"/>
      <c r="F576" s="1116"/>
      <c r="G576" s="1116"/>
      <c r="H576" s="1114"/>
      <c r="I576" s="1177"/>
      <c r="J576" s="1244"/>
      <c r="K576" s="1241"/>
      <c r="L576" s="1241"/>
      <c r="M576" s="1241"/>
      <c r="N576" s="1241"/>
      <c r="O576" s="1269"/>
      <c r="P576" s="1242"/>
      <c r="Q576" s="1241"/>
      <c r="R576" s="1241"/>
      <c r="S576" s="1241"/>
      <c r="T576" s="1241"/>
      <c r="U576" s="1241"/>
      <c r="V576" s="1241"/>
      <c r="W576" s="1249"/>
      <c r="X576" s="1241"/>
      <c r="Y576" s="1244"/>
      <c r="Z576" s="1244"/>
      <c r="AA576" s="1244"/>
      <c r="AB576" s="1244"/>
      <c r="AC576" s="1244"/>
      <c r="AD576" s="1244"/>
      <c r="AE576" s="1244"/>
      <c r="AF576" s="1244"/>
      <c r="AG576" s="1244"/>
      <c r="AH576" s="1244"/>
      <c r="AI576" s="1244"/>
      <c r="AJ576" s="1244"/>
      <c r="AK576" s="1244"/>
      <c r="AL576" s="1244"/>
      <c r="AM576" s="1244"/>
      <c r="AN576" s="1244"/>
      <c r="AO576" s="1244"/>
      <c r="AP576" s="1244"/>
      <c r="AQ576" s="1244"/>
      <c r="AR576" s="1244"/>
      <c r="AS576" s="1244"/>
      <c r="AT576" s="1244"/>
      <c r="AU576" s="1244"/>
      <c r="AV576" s="1244"/>
      <c r="AW576" s="1244"/>
      <c r="AX576" s="1244"/>
      <c r="AY576" s="1244"/>
      <c r="AZ576" s="1244"/>
      <c r="BA576" s="1244"/>
      <c r="BB576" s="1244"/>
      <c r="BC576" s="1244"/>
      <c r="BD576" s="1244"/>
      <c r="BE576" s="1244"/>
      <c r="BF576" s="1244"/>
      <c r="BG576" s="1244"/>
      <c r="BH576" s="1244"/>
      <c r="BI576" s="1244"/>
      <c r="BJ576" s="1244"/>
      <c r="BK576" s="1244"/>
      <c r="BL576" s="1244"/>
      <c r="BM576" s="1244"/>
      <c r="BN576" s="1244"/>
      <c r="BO576" s="1244"/>
      <c r="BP576" s="1244"/>
      <c r="BQ576" s="1244"/>
      <c r="BR576" s="1244"/>
      <c r="BS576" s="1244"/>
      <c r="BT576" s="1244"/>
      <c r="BU576" s="1244"/>
      <c r="BV576" s="1244"/>
      <c r="BW576" s="1244"/>
      <c r="BX576" s="1244"/>
      <c r="BY576" s="1244"/>
      <c r="BZ576" s="1244"/>
      <c r="CA576" s="1244"/>
      <c r="CB576" s="1244"/>
      <c r="CC576" s="1244"/>
      <c r="CD576" s="1244"/>
      <c r="CE576" s="1244"/>
      <c r="CF576" s="1244"/>
      <c r="CG576" s="1244"/>
      <c r="CH576" s="1244"/>
      <c r="CI576" s="1244"/>
      <c r="CJ576" s="1244"/>
      <c r="CK576" s="1244"/>
      <c r="CL576" s="1244"/>
      <c r="CM576" s="1244"/>
      <c r="CN576" s="1244"/>
      <c r="CO576" s="1244"/>
      <c r="CP576" s="1244"/>
      <c r="CQ576" s="1244"/>
      <c r="CR576" s="1244"/>
      <c r="CS576" s="1244"/>
      <c r="CT576" s="1244"/>
      <c r="CU576" s="1244"/>
      <c r="CV576" s="1244"/>
      <c r="CW576" s="1244"/>
      <c r="CX576" s="1244"/>
      <c r="CY576" s="1244"/>
      <c r="CZ576" s="1244"/>
      <c r="DA576" s="1244"/>
      <c r="DB576" s="1244"/>
      <c r="DC576" s="1244"/>
      <c r="DD576" s="1244"/>
      <c r="DE576" s="1244"/>
      <c r="DF576" s="1244"/>
      <c r="DG576" s="1244"/>
      <c r="DH576" s="1244"/>
      <c r="DI576" s="1244"/>
      <c r="DJ576" s="1244"/>
      <c r="DK576" s="1244"/>
      <c r="DL576" s="1244"/>
      <c r="DM576" s="1244"/>
      <c r="DN576" s="1244"/>
      <c r="DO576" s="1244"/>
      <c r="DP576" s="1244"/>
      <c r="DQ576" s="1244"/>
      <c r="DR576" s="1244"/>
      <c r="DS576" s="1244"/>
      <c r="DT576" s="1244"/>
      <c r="DU576" s="1244"/>
      <c r="DV576" s="1244"/>
      <c r="DW576" s="1244"/>
      <c r="DX576" s="1244"/>
      <c r="DY576" s="1244"/>
      <c r="DZ576" s="1244"/>
      <c r="EA576" s="1244"/>
      <c r="EB576" s="1244"/>
      <c r="EC576" s="1244"/>
      <c r="ED576" s="1244"/>
      <c r="EE576" s="1244"/>
      <c r="EF576" s="1244"/>
      <c r="EG576" s="1244"/>
      <c r="EH576" s="1244"/>
      <c r="EI576" s="1244"/>
      <c r="EJ576" s="1244"/>
      <c r="EK576" s="1244"/>
      <c r="EL576" s="1244"/>
      <c r="EM576" s="1244"/>
      <c r="EN576" s="1244"/>
      <c r="EO576" s="1244"/>
      <c r="EP576" s="1244"/>
      <c r="EQ576" s="1244"/>
      <c r="ER576" s="1244"/>
      <c r="ES576" s="1241"/>
      <c r="ET576" s="1244"/>
      <c r="EU576" s="1244"/>
      <c r="EV576" s="1244"/>
      <c r="EW576" s="1244"/>
      <c r="EX576" s="1244"/>
      <c r="EY576" s="1244"/>
      <c r="EZ576" s="1244"/>
      <c r="FA576" s="1244"/>
      <c r="FB576" s="1244"/>
      <c r="FC576" s="1244"/>
      <c r="FD576" s="1244"/>
      <c r="FE576" s="1244"/>
      <c r="FF576" s="1251"/>
      <c r="FG576" s="1244"/>
      <c r="FH576" s="1244"/>
      <c r="FI576" s="1244"/>
      <c r="FJ576" s="1244"/>
      <c r="FK576" s="1244"/>
      <c r="FL576" s="1244"/>
      <c r="FM576" s="1244"/>
      <c r="FN576" s="1244"/>
      <c r="FO576" s="1244"/>
      <c r="FP576" s="1244"/>
      <c r="FQ576" s="1246"/>
      <c r="FR576" s="1246"/>
      <c r="FS576" s="1244"/>
      <c r="FT576" s="1244"/>
      <c r="FU576" s="1244"/>
      <c r="FV576" s="1244"/>
      <c r="FW576" s="1244"/>
      <c r="FX576" s="1244"/>
      <c r="FY576" s="1244"/>
      <c r="FZ576" s="1244"/>
      <c r="GA576" s="1241"/>
      <c r="GB576" s="1241"/>
      <c r="GC576" s="1241"/>
      <c r="GD576" s="1271"/>
      <c r="GE576" s="1271"/>
      <c r="GF576" s="1271"/>
      <c r="GG576" s="1271"/>
      <c r="GH576" s="1271"/>
      <c r="GI576" s="1271"/>
      <c r="GJ576" s="1271"/>
      <c r="GK576" s="1271"/>
      <c r="GL576" s="1271"/>
      <c r="GM576" s="1271"/>
      <c r="GN576" s="1271"/>
      <c r="GO576" s="1271"/>
      <c r="GP576" s="1239"/>
      <c r="GQ576" s="1271"/>
      <c r="GR576" s="1271"/>
      <c r="GS576" s="1271"/>
      <c r="GT576" s="1271"/>
      <c r="GU576" s="1271"/>
      <c r="GV576" s="1271"/>
      <c r="GW576" s="1271"/>
      <c r="GX576" s="1271"/>
      <c r="GY576" s="1271"/>
      <c r="GZ576" s="1271"/>
      <c r="HA576" s="1271"/>
      <c r="HB576" s="1271"/>
      <c r="HC576" s="1271"/>
      <c r="HD576" s="1271"/>
      <c r="HE576" s="1271"/>
      <c r="HF576" s="1271"/>
      <c r="HG576" s="1244"/>
      <c r="HH576" s="1239"/>
      <c r="HI576" s="1271"/>
      <c r="HJ576" s="1271"/>
      <c r="HK576" s="1271"/>
      <c r="HL576" s="1239"/>
      <c r="HM576" s="1239"/>
      <c r="HN576" s="1239"/>
      <c r="HO576" s="1239"/>
      <c r="HP576" s="1239"/>
      <c r="HQ576" s="1239"/>
      <c r="HR576" s="1271"/>
      <c r="HS576" s="1271"/>
      <c r="HT576" s="1271"/>
      <c r="HU576" s="1271"/>
      <c r="HV576" s="1271"/>
      <c r="HW576" s="1271"/>
      <c r="HX576" s="1271"/>
      <c r="HY576" s="1271"/>
      <c r="HZ576" s="1271"/>
      <c r="IA576" s="1271"/>
      <c r="IB576" s="1271"/>
      <c r="IC576" s="1271"/>
      <c r="ID576" s="1271"/>
      <c r="IE576" s="1271"/>
      <c r="IF576" s="1271"/>
      <c r="IG576" s="1239"/>
      <c r="IH576" s="1239"/>
      <c r="II576" s="1239"/>
      <c r="IJ576" s="1239"/>
      <c r="IK576" s="1239"/>
      <c r="IL576" s="1239"/>
      <c r="IM576" s="1239"/>
      <c r="IN576" s="1239"/>
      <c r="IO576" s="1239"/>
      <c r="IP576" s="1239"/>
      <c r="IQ576" s="1239"/>
      <c r="IR576" s="1239"/>
      <c r="IS576" s="1239"/>
      <c r="IT576" s="1239"/>
      <c r="IU576" s="1239"/>
      <c r="IV576" s="1239"/>
      <c r="IW576" s="1239"/>
      <c r="IX576" s="1239"/>
      <c r="IY576" s="1239"/>
      <c r="IZ576" s="1239"/>
      <c r="JA576" s="1239"/>
      <c r="JB576" s="1239"/>
      <c r="JC576" s="1239"/>
      <c r="JD576" s="1239"/>
      <c r="JE576" s="1239"/>
      <c r="JF576" s="1239"/>
      <c r="JG576" s="1239"/>
      <c r="JH576" s="1239"/>
      <c r="JI576" s="1239"/>
      <c r="JJ576" s="1239"/>
      <c r="JK576" s="1270"/>
    </row>
    <row r="577" spans="1:271" ht="18.95" hidden="1" customHeight="1">
      <c r="A577" s="1113"/>
      <c r="B577" s="1114"/>
      <c r="C577" s="1114"/>
      <c r="D577" s="1177"/>
      <c r="E577" s="1116"/>
      <c r="F577" s="1116"/>
      <c r="G577" s="1116"/>
      <c r="H577" s="1114"/>
      <c r="I577" s="1177"/>
      <c r="J577" s="1244"/>
      <c r="K577" s="1241"/>
      <c r="L577" s="1241"/>
      <c r="M577" s="1241"/>
      <c r="N577" s="1241"/>
      <c r="O577" s="1269"/>
      <c r="P577" s="1242"/>
      <c r="Q577" s="1241"/>
      <c r="R577" s="1241"/>
      <c r="S577" s="1241"/>
      <c r="T577" s="1241"/>
      <c r="U577" s="1241"/>
      <c r="V577" s="1241"/>
      <c r="W577" s="1249"/>
      <c r="X577" s="1241"/>
      <c r="Y577" s="1244"/>
      <c r="Z577" s="1244"/>
      <c r="AA577" s="1244"/>
      <c r="AB577" s="1244"/>
      <c r="AC577" s="1244"/>
      <c r="AD577" s="1244"/>
      <c r="AE577" s="1244"/>
      <c r="AF577" s="1244"/>
      <c r="AG577" s="1244"/>
      <c r="AH577" s="1244"/>
      <c r="AI577" s="1244"/>
      <c r="AJ577" s="1244"/>
      <c r="AK577" s="1244"/>
      <c r="AL577" s="1244"/>
      <c r="AM577" s="1244"/>
      <c r="AN577" s="1244"/>
      <c r="AO577" s="1244"/>
      <c r="AP577" s="1244"/>
      <c r="AQ577" s="1244"/>
      <c r="AR577" s="1244"/>
      <c r="AS577" s="1244"/>
      <c r="AT577" s="1244"/>
      <c r="AU577" s="1244"/>
      <c r="AV577" s="1244"/>
      <c r="AW577" s="1244"/>
      <c r="AX577" s="1244"/>
      <c r="AY577" s="1244"/>
      <c r="AZ577" s="1244"/>
      <c r="BA577" s="1244"/>
      <c r="BB577" s="1244"/>
      <c r="BC577" s="1244"/>
      <c r="BD577" s="1244"/>
      <c r="BE577" s="1244"/>
      <c r="BF577" s="1244"/>
      <c r="BG577" s="1244"/>
      <c r="BH577" s="1244"/>
      <c r="BI577" s="1244"/>
      <c r="BJ577" s="1244"/>
      <c r="BK577" s="1244"/>
      <c r="BL577" s="1244"/>
      <c r="BM577" s="1244"/>
      <c r="BN577" s="1244"/>
      <c r="BO577" s="1244"/>
      <c r="BP577" s="1244"/>
      <c r="BQ577" s="1244"/>
      <c r="BR577" s="1244"/>
      <c r="BS577" s="1244"/>
      <c r="BT577" s="1244"/>
      <c r="BU577" s="1244"/>
      <c r="BV577" s="1244"/>
      <c r="BW577" s="1244"/>
      <c r="BX577" s="1244"/>
      <c r="BY577" s="1244"/>
      <c r="BZ577" s="1244"/>
      <c r="CA577" s="1244"/>
      <c r="CB577" s="1244"/>
      <c r="CC577" s="1244"/>
      <c r="CD577" s="1244"/>
      <c r="CE577" s="1244"/>
      <c r="CF577" s="1244"/>
      <c r="CG577" s="1244"/>
      <c r="CH577" s="1244"/>
      <c r="CI577" s="1244"/>
      <c r="CJ577" s="1244"/>
      <c r="CK577" s="1244"/>
      <c r="CL577" s="1244"/>
      <c r="CM577" s="1244"/>
      <c r="CN577" s="1244"/>
      <c r="CO577" s="1244"/>
      <c r="CP577" s="1244"/>
      <c r="CQ577" s="1244"/>
      <c r="CR577" s="1244"/>
      <c r="CS577" s="1244"/>
      <c r="CT577" s="1244"/>
      <c r="CU577" s="1244"/>
      <c r="CV577" s="1244"/>
      <c r="CW577" s="1244"/>
      <c r="CX577" s="1244"/>
      <c r="CY577" s="1244"/>
      <c r="CZ577" s="1244"/>
      <c r="DA577" s="1244"/>
      <c r="DB577" s="1244"/>
      <c r="DC577" s="1244"/>
      <c r="DD577" s="1244"/>
      <c r="DE577" s="1244"/>
      <c r="DF577" s="1244"/>
      <c r="DG577" s="1244"/>
      <c r="DH577" s="1244"/>
      <c r="DI577" s="1244"/>
      <c r="DJ577" s="1244"/>
      <c r="DK577" s="1244"/>
      <c r="DL577" s="1244"/>
      <c r="DM577" s="1244"/>
      <c r="DN577" s="1244"/>
      <c r="DO577" s="1244"/>
      <c r="DP577" s="1244"/>
      <c r="DQ577" s="1244"/>
      <c r="DR577" s="1244"/>
      <c r="DS577" s="1244"/>
      <c r="DT577" s="1244"/>
      <c r="DU577" s="1244"/>
      <c r="DV577" s="1244"/>
      <c r="DW577" s="1244"/>
      <c r="DX577" s="1244"/>
      <c r="DY577" s="1244"/>
      <c r="DZ577" s="1244"/>
      <c r="EA577" s="1244"/>
      <c r="EB577" s="1244"/>
      <c r="EC577" s="1244"/>
      <c r="ED577" s="1244"/>
      <c r="EE577" s="1244"/>
      <c r="EF577" s="1244"/>
      <c r="EG577" s="1244"/>
      <c r="EH577" s="1244"/>
      <c r="EI577" s="1244"/>
      <c r="EJ577" s="1244"/>
      <c r="EK577" s="1244"/>
      <c r="EL577" s="1244"/>
      <c r="EM577" s="1244"/>
      <c r="EN577" s="1244"/>
      <c r="EO577" s="1244"/>
      <c r="EP577" s="1244"/>
      <c r="EQ577" s="1244"/>
      <c r="ER577" s="1244"/>
      <c r="ES577" s="1241"/>
      <c r="ET577" s="1244"/>
      <c r="EU577" s="1244"/>
      <c r="EV577" s="1244"/>
      <c r="EW577" s="1244"/>
      <c r="EX577" s="1244"/>
      <c r="EY577" s="1244"/>
      <c r="EZ577" s="1244"/>
      <c r="FA577" s="1244"/>
      <c r="FB577" s="1244"/>
      <c r="FC577" s="1244"/>
      <c r="FD577" s="1244"/>
      <c r="FE577" s="1244"/>
      <c r="FF577" s="1251"/>
      <c r="FG577" s="1244"/>
      <c r="FH577" s="1244"/>
      <c r="FI577" s="1244"/>
      <c r="FJ577" s="1244"/>
      <c r="FK577" s="1244"/>
      <c r="FL577" s="1244"/>
      <c r="FM577" s="1244"/>
      <c r="FN577" s="1244"/>
      <c r="FO577" s="1244"/>
      <c r="FP577" s="1244"/>
      <c r="FQ577" s="1246"/>
      <c r="FR577" s="1246"/>
      <c r="FS577" s="1244"/>
      <c r="FT577" s="1244"/>
      <c r="FU577" s="1244"/>
      <c r="FV577" s="1244"/>
      <c r="FW577" s="1244"/>
      <c r="FX577" s="1244"/>
      <c r="FY577" s="1244"/>
      <c r="FZ577" s="1244"/>
      <c r="GA577" s="1241"/>
      <c r="GB577" s="1241"/>
      <c r="GC577" s="1241"/>
      <c r="GD577" s="1271"/>
      <c r="GE577" s="1271"/>
      <c r="GF577" s="1271"/>
      <c r="GG577" s="1271"/>
      <c r="GH577" s="1271"/>
      <c r="GI577" s="1271"/>
      <c r="GJ577" s="1271"/>
      <c r="GK577" s="1271"/>
      <c r="GL577" s="1271"/>
      <c r="GM577" s="1271"/>
      <c r="GN577" s="1271"/>
      <c r="GO577" s="1271"/>
      <c r="GP577" s="1239"/>
      <c r="GQ577" s="1271"/>
      <c r="GR577" s="1271"/>
      <c r="GS577" s="1271"/>
      <c r="GT577" s="1271"/>
      <c r="GU577" s="1271"/>
      <c r="GV577" s="1271"/>
      <c r="GW577" s="1271"/>
      <c r="GX577" s="1271"/>
      <c r="GY577" s="1271"/>
      <c r="GZ577" s="1271"/>
      <c r="HA577" s="1271"/>
      <c r="HB577" s="1271"/>
      <c r="HC577" s="1271"/>
      <c r="HD577" s="1271"/>
      <c r="HE577" s="1271"/>
      <c r="HF577" s="1271"/>
      <c r="HG577" s="1244"/>
      <c r="HH577" s="1239"/>
      <c r="HI577" s="1271"/>
      <c r="HJ577" s="1271"/>
      <c r="HK577" s="1271"/>
      <c r="HL577" s="1239"/>
      <c r="HM577" s="1239"/>
      <c r="HN577" s="1239"/>
      <c r="HO577" s="1239"/>
      <c r="HP577" s="1239"/>
      <c r="HQ577" s="1239"/>
      <c r="HR577" s="1271"/>
      <c r="HS577" s="1271"/>
      <c r="HT577" s="1271"/>
      <c r="HU577" s="1271"/>
      <c r="HV577" s="1271"/>
      <c r="HW577" s="1271"/>
      <c r="HX577" s="1271"/>
      <c r="HY577" s="1271"/>
      <c r="HZ577" s="1271"/>
      <c r="IA577" s="1271"/>
      <c r="IB577" s="1271"/>
      <c r="IC577" s="1271"/>
      <c r="ID577" s="1271"/>
      <c r="IE577" s="1271"/>
      <c r="IF577" s="1271"/>
      <c r="IG577" s="1239"/>
      <c r="IH577" s="1239"/>
      <c r="II577" s="1239"/>
      <c r="IJ577" s="1239"/>
      <c r="IK577" s="1239"/>
      <c r="IL577" s="1239"/>
      <c r="IM577" s="1239"/>
      <c r="IN577" s="1239"/>
      <c r="IO577" s="1239"/>
      <c r="IP577" s="1239"/>
      <c r="IQ577" s="1239"/>
      <c r="IR577" s="1239"/>
      <c r="IS577" s="1239"/>
      <c r="IT577" s="1239"/>
      <c r="IU577" s="1239"/>
      <c r="IV577" s="1239"/>
      <c r="IW577" s="1239"/>
      <c r="IX577" s="1239"/>
      <c r="IY577" s="1239"/>
      <c r="IZ577" s="1239"/>
      <c r="JA577" s="1239"/>
      <c r="JB577" s="1239"/>
      <c r="JC577" s="1239"/>
      <c r="JD577" s="1239"/>
      <c r="JE577" s="1239"/>
      <c r="JF577" s="1239"/>
      <c r="JG577" s="1239"/>
      <c r="JH577" s="1239"/>
      <c r="JI577" s="1239"/>
      <c r="JJ577" s="1239"/>
      <c r="JK577" s="1270"/>
    </row>
    <row r="578" spans="1:271" ht="18.95" hidden="1" customHeight="1">
      <c r="A578" s="1113"/>
      <c r="B578" s="1114"/>
      <c r="C578" s="1114"/>
      <c r="D578" s="1177"/>
      <c r="E578" s="1116"/>
      <c r="F578" s="1116"/>
      <c r="G578" s="1116"/>
      <c r="H578" s="1114"/>
      <c r="I578" s="1177"/>
      <c r="J578" s="1244"/>
      <c r="K578" s="1241"/>
      <c r="L578" s="1241"/>
      <c r="M578" s="1241"/>
      <c r="N578" s="1241"/>
      <c r="O578" s="1269"/>
      <c r="P578" s="1242"/>
      <c r="Q578" s="1241"/>
      <c r="R578" s="1241"/>
      <c r="S578" s="1241"/>
      <c r="T578" s="1241"/>
      <c r="U578" s="1241"/>
      <c r="V578" s="1241"/>
      <c r="W578" s="1249"/>
      <c r="X578" s="1241"/>
      <c r="Y578" s="1244"/>
      <c r="Z578" s="1244"/>
      <c r="AA578" s="1244"/>
      <c r="AB578" s="1244"/>
      <c r="AC578" s="1244"/>
      <c r="AD578" s="1244"/>
      <c r="AE578" s="1244"/>
      <c r="AF578" s="1244"/>
      <c r="AG578" s="1244"/>
      <c r="AH578" s="1244"/>
      <c r="AI578" s="1244"/>
      <c r="AJ578" s="1244"/>
      <c r="AK578" s="1244"/>
      <c r="AL578" s="1244"/>
      <c r="AM578" s="1244"/>
      <c r="AN578" s="1244"/>
      <c r="AO578" s="1244"/>
      <c r="AP578" s="1244"/>
      <c r="AQ578" s="1244"/>
      <c r="AR578" s="1244"/>
      <c r="AS578" s="1244"/>
      <c r="AT578" s="1244"/>
      <c r="AU578" s="1244"/>
      <c r="AV578" s="1244"/>
      <c r="AW578" s="1244"/>
      <c r="AX578" s="1244"/>
      <c r="AY578" s="1244"/>
      <c r="AZ578" s="1244"/>
      <c r="BA578" s="1244"/>
      <c r="BB578" s="1244"/>
      <c r="BC578" s="1244"/>
      <c r="BD578" s="1244"/>
      <c r="BE578" s="1244"/>
      <c r="BF578" s="1244"/>
      <c r="BG578" s="1244"/>
      <c r="BH578" s="1244"/>
      <c r="BI578" s="1244"/>
      <c r="BJ578" s="1244"/>
      <c r="BK578" s="1244"/>
      <c r="BL578" s="1244"/>
      <c r="BM578" s="1244"/>
      <c r="BN578" s="1244"/>
      <c r="BO578" s="1244"/>
      <c r="BP578" s="1244"/>
      <c r="BQ578" s="1244"/>
      <c r="BR578" s="1244"/>
      <c r="BS578" s="1244"/>
      <c r="BT578" s="1244"/>
      <c r="BU578" s="1244"/>
      <c r="BV578" s="1244"/>
      <c r="BW578" s="1244"/>
      <c r="BX578" s="1244"/>
      <c r="BY578" s="1244"/>
      <c r="BZ578" s="1244"/>
      <c r="CA578" s="1244"/>
      <c r="CB578" s="1244"/>
      <c r="CC578" s="1244"/>
      <c r="CD578" s="1244"/>
      <c r="CE578" s="1244"/>
      <c r="CF578" s="1244"/>
      <c r="CG578" s="1244"/>
      <c r="CH578" s="1244"/>
      <c r="CI578" s="1244"/>
      <c r="CJ578" s="1244"/>
      <c r="CK578" s="1244"/>
      <c r="CL578" s="1244"/>
      <c r="CM578" s="1244"/>
      <c r="CN578" s="1244"/>
      <c r="CO578" s="1244"/>
      <c r="CP578" s="1244"/>
      <c r="CQ578" s="1244"/>
      <c r="CR578" s="1244"/>
      <c r="CS578" s="1244"/>
      <c r="CT578" s="1244"/>
      <c r="CU578" s="1244"/>
      <c r="CV578" s="1244"/>
      <c r="CW578" s="1244"/>
      <c r="CX578" s="1244"/>
      <c r="CY578" s="1244"/>
      <c r="CZ578" s="1244"/>
      <c r="DA578" s="1244"/>
      <c r="DB578" s="1244"/>
      <c r="DC578" s="1244"/>
      <c r="DD578" s="1244"/>
      <c r="DE578" s="1244"/>
      <c r="DF578" s="1244"/>
      <c r="DG578" s="1244"/>
      <c r="DH578" s="1244"/>
      <c r="DI578" s="1244"/>
      <c r="DJ578" s="1244"/>
      <c r="DK578" s="1244"/>
      <c r="DL578" s="1244"/>
      <c r="DM578" s="1244"/>
      <c r="DN578" s="1244"/>
      <c r="DO578" s="1244"/>
      <c r="DP578" s="1244"/>
      <c r="DQ578" s="1244"/>
      <c r="DR578" s="1244"/>
      <c r="DS578" s="1244"/>
      <c r="DT578" s="1244"/>
      <c r="DU578" s="1244"/>
      <c r="DV578" s="1244"/>
      <c r="DW578" s="1244"/>
      <c r="DX578" s="1244"/>
      <c r="DY578" s="1244"/>
      <c r="DZ578" s="1244"/>
      <c r="EA578" s="1244"/>
      <c r="EB578" s="1244"/>
      <c r="EC578" s="1244"/>
      <c r="ED578" s="1244"/>
      <c r="EE578" s="1244"/>
      <c r="EF578" s="1244"/>
      <c r="EG578" s="1244"/>
      <c r="EH578" s="1244"/>
      <c r="EI578" s="1244"/>
      <c r="EJ578" s="1244"/>
      <c r="EK578" s="1244"/>
      <c r="EL578" s="1244"/>
      <c r="EM578" s="1244"/>
      <c r="EN578" s="1244"/>
      <c r="EO578" s="1244"/>
      <c r="EP578" s="1244"/>
      <c r="EQ578" s="1244"/>
      <c r="ER578" s="1244"/>
      <c r="ES578" s="1241"/>
      <c r="ET578" s="1244"/>
      <c r="EU578" s="1244"/>
      <c r="EV578" s="1244"/>
      <c r="EW578" s="1244"/>
      <c r="EX578" s="1244"/>
      <c r="EY578" s="1244"/>
      <c r="EZ578" s="1244"/>
      <c r="FA578" s="1244"/>
      <c r="FB578" s="1244"/>
      <c r="FC578" s="1244"/>
      <c r="FD578" s="1244"/>
      <c r="FE578" s="1244"/>
      <c r="FF578" s="1251"/>
      <c r="FG578" s="1244"/>
      <c r="FH578" s="1244"/>
      <c r="FI578" s="1244"/>
      <c r="FJ578" s="1244"/>
      <c r="FK578" s="1244"/>
      <c r="FL578" s="1244"/>
      <c r="FM578" s="1244"/>
      <c r="FN578" s="1244"/>
      <c r="FO578" s="1244"/>
      <c r="FP578" s="1244"/>
      <c r="FQ578" s="1246"/>
      <c r="FR578" s="1246"/>
      <c r="FS578" s="1244"/>
      <c r="FT578" s="1244"/>
      <c r="FU578" s="1244"/>
      <c r="FV578" s="1244"/>
      <c r="FW578" s="1244"/>
      <c r="FX578" s="1244"/>
      <c r="FY578" s="1244"/>
      <c r="FZ578" s="1244"/>
      <c r="GA578" s="1241"/>
      <c r="GB578" s="1241"/>
      <c r="GC578" s="1241"/>
      <c r="GD578" s="1271"/>
      <c r="GE578" s="1271"/>
      <c r="GF578" s="1271"/>
      <c r="GG578" s="1271"/>
      <c r="GH578" s="1271"/>
      <c r="GI578" s="1271"/>
      <c r="GJ578" s="1271"/>
      <c r="GK578" s="1271"/>
      <c r="GL578" s="1271"/>
      <c r="GM578" s="1271"/>
      <c r="GN578" s="1271"/>
      <c r="GO578" s="1271"/>
      <c r="GP578" s="1239"/>
      <c r="GQ578" s="1271"/>
      <c r="GR578" s="1271"/>
      <c r="GS578" s="1271"/>
      <c r="GT578" s="1271"/>
      <c r="GU578" s="1271"/>
      <c r="GV578" s="1271"/>
      <c r="GW578" s="1271"/>
      <c r="GX578" s="1271"/>
      <c r="GY578" s="1271"/>
      <c r="GZ578" s="1271"/>
      <c r="HA578" s="1271"/>
      <c r="HB578" s="1271"/>
      <c r="HC578" s="1271"/>
      <c r="HD578" s="1271"/>
      <c r="HE578" s="1271"/>
      <c r="HF578" s="1271"/>
      <c r="HG578" s="1271"/>
      <c r="HH578" s="1239"/>
      <c r="HI578" s="1271"/>
      <c r="HJ578" s="1271"/>
      <c r="HK578" s="1271"/>
      <c r="HL578" s="1239"/>
      <c r="HM578" s="1239"/>
      <c r="HN578" s="1239"/>
      <c r="HO578" s="1239"/>
      <c r="HP578" s="1239"/>
      <c r="HQ578" s="1239"/>
      <c r="HR578" s="1271"/>
      <c r="HS578" s="1271"/>
      <c r="HT578" s="1271"/>
      <c r="HU578" s="1271"/>
      <c r="HV578" s="1271"/>
      <c r="HW578" s="1271"/>
      <c r="HX578" s="1271"/>
      <c r="HY578" s="1271"/>
      <c r="HZ578" s="1271"/>
      <c r="IA578" s="1271"/>
      <c r="IB578" s="1271"/>
      <c r="IC578" s="1271"/>
      <c r="ID578" s="1271"/>
      <c r="IE578" s="1271"/>
      <c r="IF578" s="1271"/>
      <c r="IG578" s="1239"/>
      <c r="IH578" s="1239"/>
      <c r="II578" s="1239"/>
      <c r="IJ578" s="1239"/>
      <c r="IK578" s="1239"/>
      <c r="IL578" s="1239"/>
      <c r="IM578" s="1239"/>
      <c r="IN578" s="1239"/>
      <c r="IO578" s="1239"/>
      <c r="IP578" s="1239"/>
      <c r="IQ578" s="1239"/>
      <c r="IR578" s="1239"/>
      <c r="IS578" s="1239"/>
      <c r="IT578" s="1239"/>
      <c r="IU578" s="1239"/>
      <c r="IV578" s="1239"/>
      <c r="IW578" s="1239"/>
      <c r="IX578" s="1239"/>
      <c r="IY578" s="1239"/>
      <c r="IZ578" s="1239"/>
      <c r="JA578" s="1239"/>
      <c r="JB578" s="1239"/>
      <c r="JC578" s="1239"/>
      <c r="JD578" s="1239"/>
      <c r="JE578" s="1239"/>
      <c r="JF578" s="1239"/>
      <c r="JG578" s="1239"/>
      <c r="JH578" s="1239"/>
      <c r="JI578" s="1239"/>
      <c r="JJ578" s="1239"/>
      <c r="JK578" s="1270"/>
    </row>
    <row r="579" spans="1:271" ht="18.95" hidden="1" customHeight="1">
      <c r="A579" s="1113"/>
      <c r="B579" s="1114"/>
      <c r="C579" s="1114"/>
      <c r="D579" s="1177"/>
      <c r="E579" s="1116"/>
      <c r="F579" s="1116"/>
      <c r="G579" s="1116"/>
      <c r="H579" s="1114"/>
      <c r="I579" s="1177"/>
      <c r="J579" s="1244"/>
      <c r="K579" s="1241"/>
      <c r="L579" s="1241"/>
      <c r="M579" s="1241"/>
      <c r="N579" s="1241"/>
      <c r="O579" s="1269"/>
      <c r="P579" s="1242"/>
      <c r="Q579" s="1241"/>
      <c r="R579" s="1244"/>
      <c r="S579" s="1244"/>
      <c r="T579" s="1244"/>
      <c r="U579" s="1244"/>
      <c r="V579" s="1244"/>
      <c r="W579" s="1249"/>
      <c r="X579" s="1241"/>
      <c r="Y579" s="1244"/>
      <c r="Z579" s="1244"/>
      <c r="AA579" s="1244"/>
      <c r="AB579" s="1244"/>
      <c r="AC579" s="1244"/>
      <c r="AD579" s="1244"/>
      <c r="AE579" s="1244"/>
      <c r="AF579" s="1244"/>
      <c r="AG579" s="1244"/>
      <c r="AH579" s="1244"/>
      <c r="AI579" s="1244"/>
      <c r="AJ579" s="1244"/>
      <c r="AK579" s="1244"/>
      <c r="AL579" s="1244"/>
      <c r="AM579" s="1244"/>
      <c r="AN579" s="1244"/>
      <c r="AO579" s="1244"/>
      <c r="AP579" s="1244"/>
      <c r="AQ579" s="1244"/>
      <c r="AR579" s="1244"/>
      <c r="AS579" s="1244"/>
      <c r="AT579" s="1244"/>
      <c r="AU579" s="1244"/>
      <c r="AV579" s="1244"/>
      <c r="AW579" s="1244"/>
      <c r="AX579" s="1244"/>
      <c r="AY579" s="1244"/>
      <c r="AZ579" s="1244"/>
      <c r="BA579" s="1244"/>
      <c r="BB579" s="1244"/>
      <c r="BC579" s="1244"/>
      <c r="BD579" s="1244"/>
      <c r="BE579" s="1244"/>
      <c r="BF579" s="1244"/>
      <c r="BG579" s="1244"/>
      <c r="BH579" s="1244"/>
      <c r="BI579" s="1244"/>
      <c r="BJ579" s="1244"/>
      <c r="BK579" s="1244"/>
      <c r="BL579" s="1244"/>
      <c r="BM579" s="1244"/>
      <c r="BN579" s="1244"/>
      <c r="BO579" s="1244"/>
      <c r="BP579" s="1244"/>
      <c r="BQ579" s="1244"/>
      <c r="BR579" s="1244"/>
      <c r="BS579" s="1244"/>
      <c r="BT579" s="1244"/>
      <c r="BU579" s="1244"/>
      <c r="BV579" s="1244"/>
      <c r="BW579" s="1244"/>
      <c r="BX579" s="1244"/>
      <c r="BY579" s="1244"/>
      <c r="BZ579" s="1244"/>
      <c r="CA579" s="1244"/>
      <c r="CB579" s="1244"/>
      <c r="CC579" s="1244"/>
      <c r="CD579" s="1244"/>
      <c r="CE579" s="1244"/>
      <c r="CF579" s="1244"/>
      <c r="CG579" s="1244"/>
      <c r="CH579" s="1244"/>
      <c r="CI579" s="1244"/>
      <c r="CJ579" s="1244"/>
      <c r="CK579" s="1244"/>
      <c r="CL579" s="1244"/>
      <c r="CM579" s="1244"/>
      <c r="CN579" s="1244"/>
      <c r="CO579" s="1244"/>
      <c r="CP579" s="1244"/>
      <c r="CQ579" s="1244"/>
      <c r="CR579" s="1244"/>
      <c r="CS579" s="1244"/>
      <c r="CT579" s="1244"/>
      <c r="CU579" s="1244"/>
      <c r="CV579" s="1244"/>
      <c r="CW579" s="1244"/>
      <c r="CX579" s="1244"/>
      <c r="CY579" s="1244"/>
      <c r="CZ579" s="1244"/>
      <c r="DA579" s="1244"/>
      <c r="DB579" s="1244"/>
      <c r="DC579" s="1244"/>
      <c r="DD579" s="1244"/>
      <c r="DE579" s="1244"/>
      <c r="DF579" s="1244"/>
      <c r="DG579" s="1244"/>
      <c r="DH579" s="1244"/>
      <c r="DI579" s="1244"/>
      <c r="DJ579" s="1244"/>
      <c r="DK579" s="1244"/>
      <c r="DL579" s="1244"/>
      <c r="DM579" s="1244"/>
      <c r="DN579" s="1244"/>
      <c r="DO579" s="1244"/>
      <c r="DP579" s="1244"/>
      <c r="DQ579" s="1244"/>
      <c r="DR579" s="1244"/>
      <c r="DS579" s="1244"/>
      <c r="DT579" s="1244"/>
      <c r="DU579" s="1244"/>
      <c r="DV579" s="1244"/>
      <c r="DW579" s="1244"/>
      <c r="DX579" s="1244"/>
      <c r="DY579" s="1244"/>
      <c r="DZ579" s="1244"/>
      <c r="EA579" s="1244"/>
      <c r="EB579" s="1244"/>
      <c r="EC579" s="1244"/>
      <c r="ED579" s="1244"/>
      <c r="EE579" s="1244"/>
      <c r="EF579" s="1244"/>
      <c r="EG579" s="1244"/>
      <c r="EH579" s="1244"/>
      <c r="EI579" s="1244"/>
      <c r="EJ579" s="1244"/>
      <c r="EK579" s="1244"/>
      <c r="EL579" s="1244"/>
      <c r="EM579" s="1244"/>
      <c r="EN579" s="1244"/>
      <c r="EO579" s="1244"/>
      <c r="EP579" s="1244"/>
      <c r="EQ579" s="1244"/>
      <c r="ER579" s="1244"/>
      <c r="ES579" s="1241"/>
      <c r="ET579" s="1244"/>
      <c r="EU579" s="1244"/>
      <c r="EV579" s="1244"/>
      <c r="EW579" s="1244"/>
      <c r="EX579" s="1244"/>
      <c r="EY579" s="1244"/>
      <c r="EZ579" s="1244"/>
      <c r="FA579" s="1244"/>
      <c r="FB579" s="1244"/>
      <c r="FC579" s="1244"/>
      <c r="FD579" s="1244"/>
      <c r="FE579" s="1244"/>
      <c r="FF579" s="1251"/>
      <c r="FG579" s="1244"/>
      <c r="FH579" s="1244"/>
      <c r="FI579" s="1244"/>
      <c r="FJ579" s="1244"/>
      <c r="FK579" s="1244"/>
      <c r="FL579" s="1244"/>
      <c r="FM579" s="1244"/>
      <c r="FN579" s="1244"/>
      <c r="FO579" s="1244"/>
      <c r="FP579" s="1244"/>
      <c r="FQ579" s="1246"/>
      <c r="FR579" s="1246"/>
      <c r="FS579" s="1244"/>
      <c r="FT579" s="1244"/>
      <c r="FU579" s="1244"/>
      <c r="FV579" s="1244"/>
      <c r="FW579" s="1244"/>
      <c r="FX579" s="1244"/>
      <c r="FY579" s="1244"/>
      <c r="FZ579" s="1244"/>
      <c r="GA579" s="1241"/>
      <c r="GB579" s="1241"/>
      <c r="GC579" s="1241"/>
      <c r="GD579" s="1239"/>
      <c r="GE579" s="1239"/>
      <c r="GF579" s="1239"/>
      <c r="GG579" s="1239"/>
      <c r="GH579" s="1239"/>
      <c r="GI579" s="1239"/>
      <c r="GJ579" s="1239"/>
      <c r="GK579" s="1239"/>
      <c r="GL579" s="1239"/>
      <c r="GM579" s="1239"/>
      <c r="GN579" s="1239"/>
      <c r="GO579" s="1239"/>
      <c r="GP579" s="1239"/>
      <c r="GQ579" s="1239"/>
      <c r="GR579" s="1239"/>
      <c r="GS579" s="1239"/>
      <c r="GT579" s="1239"/>
      <c r="GU579" s="1239"/>
      <c r="GV579" s="1239"/>
      <c r="GW579" s="1239"/>
      <c r="GX579" s="1239"/>
      <c r="GY579" s="1239"/>
      <c r="GZ579" s="1239"/>
      <c r="HA579" s="1239"/>
      <c r="HB579" s="1239"/>
      <c r="HC579" s="1239"/>
      <c r="HD579" s="1239"/>
      <c r="HE579" s="1239"/>
      <c r="HF579" s="1239"/>
      <c r="HG579" s="1239"/>
      <c r="HH579" s="1239"/>
      <c r="HI579" s="1239"/>
      <c r="HJ579" s="1239"/>
      <c r="HK579" s="1239"/>
      <c r="HL579" s="1239"/>
      <c r="HM579" s="1239"/>
      <c r="HN579" s="1239"/>
      <c r="HO579" s="1239"/>
      <c r="HP579" s="1239"/>
      <c r="HQ579" s="1239"/>
      <c r="HR579" s="1239"/>
      <c r="HS579" s="1239"/>
      <c r="HT579" s="1239"/>
      <c r="HU579" s="1239"/>
      <c r="HV579" s="1239"/>
      <c r="HW579" s="1239"/>
      <c r="HX579" s="1239"/>
      <c r="HY579" s="1239"/>
      <c r="HZ579" s="1239"/>
      <c r="IA579" s="1239"/>
      <c r="IB579" s="1239"/>
      <c r="IC579" s="1239"/>
      <c r="ID579" s="1239"/>
      <c r="IE579" s="1239"/>
      <c r="IF579" s="1239"/>
      <c r="IG579" s="1239"/>
      <c r="IH579" s="1239"/>
      <c r="II579" s="1239"/>
      <c r="IJ579" s="1239"/>
      <c r="IK579" s="1239"/>
      <c r="IL579" s="1239"/>
      <c r="IM579" s="1239"/>
      <c r="IN579" s="1239"/>
      <c r="IO579" s="1239"/>
      <c r="IP579" s="1239"/>
      <c r="IQ579" s="1239"/>
      <c r="IR579" s="1239"/>
      <c r="IS579" s="1239"/>
      <c r="IT579" s="1239"/>
      <c r="IU579" s="1239"/>
      <c r="IV579" s="1239"/>
      <c r="IW579" s="1239"/>
      <c r="IX579" s="1239"/>
      <c r="IY579" s="1239"/>
      <c r="IZ579" s="1239"/>
      <c r="JA579" s="1239"/>
      <c r="JB579" s="1239"/>
      <c r="JC579" s="1239"/>
      <c r="JD579" s="1239"/>
      <c r="JE579" s="1239"/>
      <c r="JF579" s="1239"/>
      <c r="JG579" s="1239"/>
      <c r="JH579" s="1239"/>
      <c r="JI579" s="1239"/>
      <c r="JJ579" s="1239"/>
      <c r="JK579" s="1270"/>
    </row>
    <row r="580" spans="1:271" ht="18.95" hidden="1" customHeight="1">
      <c r="A580" s="1113"/>
      <c r="B580" s="1114"/>
      <c r="C580" s="1114"/>
      <c r="D580" s="1177"/>
      <c r="E580" s="1116"/>
      <c r="F580" s="1116"/>
      <c r="G580" s="1116"/>
      <c r="H580" s="1114"/>
      <c r="I580" s="1177"/>
      <c r="J580" s="1244"/>
      <c r="K580" s="1241"/>
      <c r="L580" s="1241"/>
      <c r="M580" s="1241"/>
      <c r="N580" s="1241"/>
      <c r="O580" s="1269"/>
      <c r="P580" s="1242"/>
      <c r="Q580" s="1241"/>
      <c r="R580" s="1244"/>
      <c r="S580" s="1244"/>
      <c r="T580" s="1244"/>
      <c r="U580" s="1244"/>
      <c r="V580" s="1244"/>
      <c r="W580" s="1249"/>
      <c r="X580" s="1241"/>
      <c r="Y580" s="1244"/>
      <c r="Z580" s="1244"/>
      <c r="AA580" s="1244"/>
      <c r="AB580" s="1244"/>
      <c r="AC580" s="1244"/>
      <c r="AD580" s="1244"/>
      <c r="AE580" s="1244"/>
      <c r="AF580" s="1244"/>
      <c r="AG580" s="1244"/>
      <c r="AH580" s="1244"/>
      <c r="AI580" s="1244"/>
      <c r="AJ580" s="1244"/>
      <c r="AK580" s="1244"/>
      <c r="AL580" s="1244"/>
      <c r="AM580" s="1244"/>
      <c r="AN580" s="1244"/>
      <c r="AO580" s="1244"/>
      <c r="AP580" s="1244"/>
      <c r="AQ580" s="1244"/>
      <c r="AR580" s="1244"/>
      <c r="AS580" s="1244"/>
      <c r="AT580" s="1244"/>
      <c r="AU580" s="1244"/>
      <c r="AV580" s="1244"/>
      <c r="AW580" s="1244"/>
      <c r="AX580" s="1244"/>
      <c r="AY580" s="1244"/>
      <c r="AZ580" s="1244"/>
      <c r="BA580" s="1244"/>
      <c r="BB580" s="1244"/>
      <c r="BC580" s="1244"/>
      <c r="BD580" s="1244"/>
      <c r="BE580" s="1244"/>
      <c r="BF580" s="1244"/>
      <c r="BG580" s="1244"/>
      <c r="BH580" s="1244"/>
      <c r="BI580" s="1244"/>
      <c r="BJ580" s="1244"/>
      <c r="BK580" s="1244"/>
      <c r="BL580" s="1244"/>
      <c r="BM580" s="1244"/>
      <c r="BN580" s="1244"/>
      <c r="BO580" s="1244"/>
      <c r="BP580" s="1244"/>
      <c r="BQ580" s="1244"/>
      <c r="BR580" s="1244"/>
      <c r="BS580" s="1244"/>
      <c r="BT580" s="1244"/>
      <c r="BU580" s="1244"/>
      <c r="BV580" s="1244"/>
      <c r="BW580" s="1244"/>
      <c r="BX580" s="1244"/>
      <c r="BY580" s="1244"/>
      <c r="BZ580" s="1244"/>
      <c r="CA580" s="1244"/>
      <c r="CB580" s="1244"/>
      <c r="CC580" s="1244"/>
      <c r="CD580" s="1244"/>
      <c r="CE580" s="1244"/>
      <c r="CF580" s="1244"/>
      <c r="CG580" s="1244"/>
      <c r="CH580" s="1244"/>
      <c r="CI580" s="1244"/>
      <c r="CJ580" s="1244"/>
      <c r="CK580" s="1244"/>
      <c r="CL580" s="1244"/>
      <c r="CM580" s="1244"/>
      <c r="CN580" s="1244"/>
      <c r="CO580" s="1244"/>
      <c r="CP580" s="1244"/>
      <c r="CQ580" s="1244"/>
      <c r="CR580" s="1244"/>
      <c r="CS580" s="1244"/>
      <c r="CT580" s="1244"/>
      <c r="CU580" s="1244"/>
      <c r="CV580" s="1244"/>
      <c r="CW580" s="1244"/>
      <c r="CX580" s="1244"/>
      <c r="CY580" s="1244"/>
      <c r="CZ580" s="1244"/>
      <c r="DA580" s="1244"/>
      <c r="DB580" s="1244"/>
      <c r="DC580" s="1244"/>
      <c r="DD580" s="1244"/>
      <c r="DE580" s="1244"/>
      <c r="DF580" s="1244"/>
      <c r="DG580" s="1244"/>
      <c r="DH580" s="1244"/>
      <c r="DI580" s="1244"/>
      <c r="DJ580" s="1244"/>
      <c r="DK580" s="1244"/>
      <c r="DL580" s="1244"/>
      <c r="DM580" s="1244"/>
      <c r="DN580" s="1244"/>
      <c r="DO580" s="1244"/>
      <c r="DP580" s="1244"/>
      <c r="DQ580" s="1244"/>
      <c r="DR580" s="1244"/>
      <c r="DS580" s="1244"/>
      <c r="DT580" s="1244"/>
      <c r="DU580" s="1244"/>
      <c r="DV580" s="1244"/>
      <c r="DW580" s="1244"/>
      <c r="DX580" s="1244"/>
      <c r="DY580" s="1244"/>
      <c r="DZ580" s="1244"/>
      <c r="EA580" s="1244"/>
      <c r="EB580" s="1244"/>
      <c r="EC580" s="1244"/>
      <c r="ED580" s="1244"/>
      <c r="EE580" s="1244"/>
      <c r="EF580" s="1244"/>
      <c r="EG580" s="1244"/>
      <c r="EH580" s="1244"/>
      <c r="EI580" s="1244"/>
      <c r="EJ580" s="1244"/>
      <c r="EK580" s="1244"/>
      <c r="EL580" s="1244"/>
      <c r="EM580" s="1244"/>
      <c r="EN580" s="1244"/>
      <c r="EO580" s="1244"/>
      <c r="EP580" s="1244"/>
      <c r="EQ580" s="1244"/>
      <c r="ER580" s="1244"/>
      <c r="ES580" s="1241"/>
      <c r="ET580" s="1244"/>
      <c r="EU580" s="1244"/>
      <c r="EV580" s="1244"/>
      <c r="EW580" s="1244"/>
      <c r="EX580" s="1244"/>
      <c r="EY580" s="1244"/>
      <c r="EZ580" s="1244"/>
      <c r="FA580" s="1244"/>
      <c r="FB580" s="1244"/>
      <c r="FC580" s="1244"/>
      <c r="FD580" s="1244"/>
      <c r="FE580" s="1244"/>
      <c r="FF580" s="1251"/>
      <c r="FG580" s="1244"/>
      <c r="FH580" s="1244"/>
      <c r="FI580" s="1244"/>
      <c r="FJ580" s="1244"/>
      <c r="FK580" s="1244"/>
      <c r="FL580" s="1244"/>
      <c r="FM580" s="1244"/>
      <c r="FN580" s="1244"/>
      <c r="FO580" s="1244"/>
      <c r="FP580" s="1244"/>
      <c r="FQ580" s="1246"/>
      <c r="FR580" s="1246"/>
      <c r="FS580" s="1244"/>
      <c r="FT580" s="1244"/>
      <c r="FU580" s="1244"/>
      <c r="FV580" s="1244"/>
      <c r="FW580" s="1244"/>
      <c r="FX580" s="1244"/>
      <c r="FY580" s="1244"/>
      <c r="FZ580" s="1244"/>
      <c r="GA580" s="1241"/>
      <c r="GB580" s="1241"/>
      <c r="GC580" s="1241"/>
      <c r="GD580" s="1239"/>
      <c r="GE580" s="1239"/>
      <c r="GF580" s="1239"/>
      <c r="GG580" s="1239"/>
      <c r="GH580" s="1239"/>
      <c r="GI580" s="1239"/>
      <c r="GJ580" s="1239"/>
      <c r="GK580" s="1239"/>
      <c r="GL580" s="1239"/>
      <c r="GM580" s="1239"/>
      <c r="GN580" s="1239"/>
      <c r="GO580" s="1239"/>
      <c r="GP580" s="1239"/>
      <c r="GQ580" s="1239"/>
      <c r="GR580" s="1239"/>
      <c r="GS580" s="1239"/>
      <c r="GT580" s="1239"/>
      <c r="GU580" s="1239"/>
      <c r="GV580" s="1239"/>
      <c r="GW580" s="1239"/>
      <c r="GX580" s="1239"/>
      <c r="GY580" s="1239"/>
      <c r="GZ580" s="1239"/>
      <c r="HA580" s="1239"/>
      <c r="HB580" s="1239"/>
      <c r="HC580" s="1239"/>
      <c r="HD580" s="1239"/>
      <c r="HE580" s="1239"/>
      <c r="HF580" s="1239"/>
      <c r="HG580" s="1239"/>
      <c r="HH580" s="1239"/>
      <c r="HI580" s="1239"/>
      <c r="HJ580" s="1239"/>
      <c r="HK580" s="1239"/>
      <c r="HL580" s="1239"/>
      <c r="HM580" s="1239"/>
      <c r="HN580" s="1239"/>
      <c r="HO580" s="1239"/>
      <c r="HP580" s="1239"/>
      <c r="HQ580" s="1239"/>
      <c r="HR580" s="1239"/>
      <c r="HS580" s="1239"/>
      <c r="HT580" s="1239"/>
      <c r="HU580" s="1239"/>
      <c r="HV580" s="1239"/>
      <c r="HW580" s="1239"/>
      <c r="HX580" s="1239"/>
      <c r="HY580" s="1239"/>
      <c r="HZ580" s="1239"/>
      <c r="IA580" s="1239"/>
      <c r="IB580" s="1239"/>
      <c r="IC580" s="1239"/>
      <c r="ID580" s="1239"/>
      <c r="IE580" s="1239"/>
      <c r="IF580" s="1239"/>
      <c r="IG580" s="1239"/>
      <c r="IH580" s="1239"/>
      <c r="II580" s="1239"/>
      <c r="IJ580" s="1239"/>
      <c r="IK580" s="1239"/>
      <c r="IL580" s="1239"/>
      <c r="IM580" s="1239"/>
      <c r="IN580" s="1239"/>
      <c r="IO580" s="1239"/>
      <c r="IP580" s="1239"/>
      <c r="IQ580" s="1239"/>
      <c r="IR580" s="1239"/>
      <c r="IS580" s="1239"/>
      <c r="IT580" s="1239"/>
      <c r="IU580" s="1239"/>
      <c r="IV580" s="1239"/>
      <c r="IW580" s="1239"/>
      <c r="IX580" s="1239"/>
      <c r="IY580" s="1239"/>
      <c r="IZ580" s="1239"/>
      <c r="JA580" s="1239"/>
      <c r="JB580" s="1239"/>
      <c r="JC580" s="1239"/>
      <c r="JD580" s="1239"/>
      <c r="JE580" s="1239"/>
      <c r="JF580" s="1239"/>
      <c r="JG580" s="1239"/>
      <c r="JH580" s="1239"/>
      <c r="JI580" s="1239"/>
      <c r="JJ580" s="1239"/>
      <c r="JK580" s="1248"/>
    </row>
    <row r="581" spans="1:271" ht="18.95" hidden="1" customHeight="1">
      <c r="A581" s="1113"/>
      <c r="B581" s="1114"/>
      <c r="C581" s="1114"/>
      <c r="D581" s="1177"/>
      <c r="E581" s="1116"/>
      <c r="F581" s="1116"/>
      <c r="G581" s="1116"/>
      <c r="H581" s="1114"/>
      <c r="I581" s="1177"/>
      <c r="J581" s="1244"/>
      <c r="K581" s="1241"/>
      <c r="L581" s="1241"/>
      <c r="M581" s="1241"/>
      <c r="N581" s="1241"/>
      <c r="O581" s="1269"/>
      <c r="P581" s="1242"/>
      <c r="Q581" s="1241"/>
      <c r="R581" s="1244"/>
      <c r="S581" s="1244"/>
      <c r="T581" s="1244"/>
      <c r="U581" s="1244"/>
      <c r="V581" s="1244"/>
      <c r="W581" s="1249"/>
      <c r="X581" s="1241"/>
      <c r="Y581" s="1244"/>
      <c r="Z581" s="1244"/>
      <c r="AA581" s="1244"/>
      <c r="AB581" s="1244"/>
      <c r="AC581" s="1244"/>
      <c r="AD581" s="1244"/>
      <c r="AE581" s="1244"/>
      <c r="AF581" s="1244"/>
      <c r="AG581" s="1244"/>
      <c r="AH581" s="1244"/>
      <c r="AI581" s="1244"/>
      <c r="AJ581" s="1244"/>
      <c r="AK581" s="1244"/>
      <c r="AL581" s="1244"/>
      <c r="AM581" s="1244"/>
      <c r="AN581" s="1244"/>
      <c r="AO581" s="1244"/>
      <c r="AP581" s="1244"/>
      <c r="AQ581" s="1244"/>
      <c r="AR581" s="1244"/>
      <c r="AS581" s="1244"/>
      <c r="AT581" s="1244"/>
      <c r="AU581" s="1244"/>
      <c r="AV581" s="1244"/>
      <c r="AW581" s="1244"/>
      <c r="AX581" s="1244"/>
      <c r="AY581" s="1244"/>
      <c r="AZ581" s="1244"/>
      <c r="BA581" s="1244"/>
      <c r="BB581" s="1244"/>
      <c r="BC581" s="1244"/>
      <c r="BD581" s="1244"/>
      <c r="BE581" s="1244"/>
      <c r="BF581" s="1244"/>
      <c r="BG581" s="1244"/>
      <c r="BH581" s="1244"/>
      <c r="BI581" s="1244"/>
      <c r="BJ581" s="1244"/>
      <c r="BK581" s="1244"/>
      <c r="BL581" s="1244"/>
      <c r="BM581" s="1244"/>
      <c r="BN581" s="1244"/>
      <c r="BO581" s="1244"/>
      <c r="BP581" s="1244"/>
      <c r="BQ581" s="1244"/>
      <c r="BR581" s="1244"/>
      <c r="BS581" s="1244"/>
      <c r="BT581" s="1244"/>
      <c r="BU581" s="1244"/>
      <c r="BV581" s="1244"/>
      <c r="BW581" s="1244"/>
      <c r="BX581" s="1244"/>
      <c r="BY581" s="1244"/>
      <c r="BZ581" s="1244"/>
      <c r="CA581" s="1244"/>
      <c r="CB581" s="1244"/>
      <c r="CC581" s="1244"/>
      <c r="CD581" s="1244"/>
      <c r="CE581" s="1244"/>
      <c r="CF581" s="1244"/>
      <c r="CG581" s="1244"/>
      <c r="CH581" s="1244"/>
      <c r="CI581" s="1244"/>
      <c r="CJ581" s="1244"/>
      <c r="CK581" s="1244"/>
      <c r="CL581" s="1244"/>
      <c r="CM581" s="1244"/>
      <c r="CN581" s="1244"/>
      <c r="CO581" s="1244"/>
      <c r="CP581" s="1244"/>
      <c r="CQ581" s="1244"/>
      <c r="CR581" s="1244"/>
      <c r="CS581" s="1244"/>
      <c r="CT581" s="1244"/>
      <c r="CU581" s="1244"/>
      <c r="CV581" s="1244"/>
      <c r="CW581" s="1244"/>
      <c r="CX581" s="1244"/>
      <c r="CY581" s="1244"/>
      <c r="CZ581" s="1244"/>
      <c r="DA581" s="1244"/>
      <c r="DB581" s="1244"/>
      <c r="DC581" s="1244"/>
      <c r="DD581" s="1244"/>
      <c r="DE581" s="1244"/>
      <c r="DF581" s="1244"/>
      <c r="DG581" s="1244"/>
      <c r="DH581" s="1244"/>
      <c r="DI581" s="1244"/>
      <c r="DJ581" s="1244"/>
      <c r="DK581" s="1244"/>
      <c r="DL581" s="1244"/>
      <c r="DM581" s="1244"/>
      <c r="DN581" s="1244"/>
      <c r="DO581" s="1244"/>
      <c r="DP581" s="1244"/>
      <c r="DQ581" s="1244"/>
      <c r="DR581" s="1244"/>
      <c r="DS581" s="1244"/>
      <c r="DT581" s="1244"/>
      <c r="DU581" s="1244"/>
      <c r="DV581" s="1244"/>
      <c r="DW581" s="1244"/>
      <c r="DX581" s="1244"/>
      <c r="DY581" s="1244"/>
      <c r="DZ581" s="1244"/>
      <c r="EA581" s="1244"/>
      <c r="EB581" s="1244"/>
      <c r="EC581" s="1244"/>
      <c r="ED581" s="1244"/>
      <c r="EE581" s="1244"/>
      <c r="EF581" s="1244"/>
      <c r="EG581" s="1244"/>
      <c r="EH581" s="1244"/>
      <c r="EI581" s="1244"/>
      <c r="EJ581" s="1244"/>
      <c r="EK581" s="1244"/>
      <c r="EL581" s="1244"/>
      <c r="EM581" s="1244"/>
      <c r="EN581" s="1244"/>
      <c r="EO581" s="1244"/>
      <c r="EP581" s="1244"/>
      <c r="EQ581" s="1244"/>
      <c r="ER581" s="1244"/>
      <c r="ES581" s="1241"/>
      <c r="ET581" s="1244"/>
      <c r="EU581" s="1244"/>
      <c r="EV581" s="1244"/>
      <c r="EW581" s="1244"/>
      <c r="EX581" s="1244"/>
      <c r="EY581" s="1244"/>
      <c r="EZ581" s="1244"/>
      <c r="FA581" s="1244"/>
      <c r="FB581" s="1244"/>
      <c r="FC581" s="1244"/>
      <c r="FD581" s="1244"/>
      <c r="FE581" s="1244"/>
      <c r="FF581" s="1251"/>
      <c r="FG581" s="1244"/>
      <c r="FH581" s="1244"/>
      <c r="FI581" s="1244"/>
      <c r="FJ581" s="1244"/>
      <c r="FK581" s="1244"/>
      <c r="FL581" s="1244"/>
      <c r="FM581" s="1244"/>
      <c r="FN581" s="1244"/>
      <c r="FO581" s="1244"/>
      <c r="FP581" s="1244"/>
      <c r="FQ581" s="1246"/>
      <c r="FR581" s="1246"/>
      <c r="FS581" s="1244"/>
      <c r="FT581" s="1244"/>
      <c r="FU581" s="1244"/>
      <c r="FV581" s="1244"/>
      <c r="FW581" s="1244"/>
      <c r="FX581" s="1244"/>
      <c r="FY581" s="1244"/>
      <c r="FZ581" s="1244"/>
      <c r="GA581" s="1241"/>
      <c r="GB581" s="1241"/>
      <c r="GC581" s="1241"/>
      <c r="GD581" s="1239"/>
      <c r="GE581" s="1239"/>
      <c r="GF581" s="1239"/>
      <c r="GG581" s="1239"/>
      <c r="GH581" s="1239"/>
      <c r="GI581" s="1239"/>
      <c r="GJ581" s="1239"/>
      <c r="GK581" s="1239"/>
      <c r="GL581" s="1239"/>
      <c r="GM581" s="1239"/>
      <c r="GN581" s="1239"/>
      <c r="GO581" s="1239"/>
      <c r="GP581" s="1239"/>
      <c r="GQ581" s="1239"/>
      <c r="GR581" s="1239"/>
      <c r="GS581" s="1239"/>
      <c r="GT581" s="1239"/>
      <c r="GU581" s="1239"/>
      <c r="GV581" s="1239"/>
      <c r="GW581" s="1239"/>
      <c r="GX581" s="1239"/>
      <c r="GY581" s="1239"/>
      <c r="GZ581" s="1239"/>
      <c r="HA581" s="1239"/>
      <c r="HB581" s="1239"/>
      <c r="HC581" s="1239"/>
      <c r="HD581" s="1239"/>
      <c r="HE581" s="1239"/>
      <c r="HF581" s="1239"/>
      <c r="HG581" s="1239"/>
      <c r="HH581" s="1239"/>
      <c r="HI581" s="1239"/>
      <c r="HJ581" s="1239"/>
      <c r="HK581" s="1239"/>
      <c r="HL581" s="1239"/>
      <c r="HM581" s="1239"/>
      <c r="HN581" s="1239"/>
      <c r="HO581" s="1239"/>
      <c r="HP581" s="1239"/>
      <c r="HQ581" s="1239"/>
      <c r="HR581" s="1239"/>
      <c r="HS581" s="1239"/>
      <c r="HT581" s="1239"/>
      <c r="HU581" s="1239"/>
      <c r="HV581" s="1239"/>
      <c r="HW581" s="1239"/>
      <c r="HX581" s="1239"/>
      <c r="HY581" s="1239"/>
      <c r="HZ581" s="1239"/>
      <c r="IA581" s="1239"/>
      <c r="IB581" s="1239"/>
      <c r="IC581" s="1239"/>
      <c r="ID581" s="1239"/>
      <c r="IE581" s="1239"/>
      <c r="IF581" s="1239"/>
      <c r="IG581" s="1239"/>
      <c r="IH581" s="1239"/>
      <c r="II581" s="1239"/>
      <c r="IJ581" s="1239"/>
      <c r="IK581" s="1239"/>
      <c r="IL581" s="1239"/>
      <c r="IM581" s="1239"/>
      <c r="IN581" s="1239"/>
      <c r="IO581" s="1239"/>
      <c r="IP581" s="1239"/>
      <c r="IQ581" s="1239"/>
      <c r="IR581" s="1239"/>
      <c r="IS581" s="1239"/>
      <c r="IT581" s="1239"/>
      <c r="IU581" s="1239"/>
      <c r="IV581" s="1239"/>
      <c r="IW581" s="1239"/>
      <c r="IX581" s="1239"/>
      <c r="IY581" s="1239"/>
      <c r="IZ581" s="1239"/>
      <c r="JA581" s="1239"/>
      <c r="JB581" s="1239"/>
      <c r="JC581" s="1239"/>
      <c r="JD581" s="1239"/>
      <c r="JE581" s="1239"/>
      <c r="JF581" s="1239"/>
      <c r="JG581" s="1239"/>
      <c r="JH581" s="1239"/>
      <c r="JI581" s="1239"/>
      <c r="JJ581" s="1239"/>
      <c r="JK581" s="1248"/>
    </row>
    <row r="582" spans="1:271" ht="18.95" hidden="1" customHeight="1">
      <c r="A582" s="1113"/>
      <c r="B582" s="1114"/>
      <c r="C582" s="1114"/>
      <c r="D582" s="1177"/>
      <c r="E582" s="1116"/>
      <c r="F582" s="1116"/>
      <c r="G582" s="1116"/>
      <c r="H582" s="1114"/>
      <c r="I582" s="1177"/>
      <c r="J582" s="1244"/>
      <c r="K582" s="1241"/>
      <c r="L582" s="1241"/>
      <c r="M582" s="1241"/>
      <c r="N582" s="1241"/>
      <c r="O582" s="1269"/>
      <c r="P582" s="1242"/>
      <c r="Q582" s="1241"/>
      <c r="R582" s="1244"/>
      <c r="S582" s="1244"/>
      <c r="T582" s="1244"/>
      <c r="U582" s="1244"/>
      <c r="V582" s="1244"/>
      <c r="W582" s="1249"/>
      <c r="X582" s="1241"/>
      <c r="Y582" s="1244"/>
      <c r="Z582" s="1244"/>
      <c r="AA582" s="1244"/>
      <c r="AB582" s="1244"/>
      <c r="AC582" s="1244"/>
      <c r="AD582" s="1244"/>
      <c r="AE582" s="1244"/>
      <c r="AF582" s="1244"/>
      <c r="AG582" s="1244"/>
      <c r="AH582" s="1244"/>
      <c r="AI582" s="1244"/>
      <c r="AJ582" s="1244"/>
      <c r="AK582" s="1244"/>
      <c r="AL582" s="1244"/>
      <c r="AM582" s="1244"/>
      <c r="AN582" s="1244"/>
      <c r="AO582" s="1244"/>
      <c r="AP582" s="1244"/>
      <c r="AQ582" s="1244"/>
      <c r="AR582" s="1244"/>
      <c r="AS582" s="1244"/>
      <c r="AT582" s="1244"/>
      <c r="AU582" s="1244"/>
      <c r="AV582" s="1244"/>
      <c r="AW582" s="1244"/>
      <c r="AX582" s="1244"/>
      <c r="AY582" s="1244"/>
      <c r="AZ582" s="1244"/>
      <c r="BA582" s="1244"/>
      <c r="BB582" s="1244"/>
      <c r="BC582" s="1244"/>
      <c r="BD582" s="1244"/>
      <c r="BE582" s="1244"/>
      <c r="BF582" s="1244"/>
      <c r="BG582" s="1244"/>
      <c r="BH582" s="1244"/>
      <c r="BI582" s="1244"/>
      <c r="BJ582" s="1244"/>
      <c r="BK582" s="1244"/>
      <c r="BL582" s="1244"/>
      <c r="BM582" s="1244"/>
      <c r="BN582" s="1244"/>
      <c r="BO582" s="1244"/>
      <c r="BP582" s="1244"/>
      <c r="BQ582" s="1244"/>
      <c r="BR582" s="1244"/>
      <c r="BS582" s="1244"/>
      <c r="BT582" s="1244"/>
      <c r="BU582" s="1244"/>
      <c r="BV582" s="1244"/>
      <c r="BW582" s="1244"/>
      <c r="BX582" s="1244"/>
      <c r="BY582" s="1244"/>
      <c r="BZ582" s="1244"/>
      <c r="CA582" s="1244"/>
      <c r="CB582" s="1244"/>
      <c r="CC582" s="1244"/>
      <c r="CD582" s="1244"/>
      <c r="CE582" s="1244"/>
      <c r="CF582" s="1244"/>
      <c r="CG582" s="1244"/>
      <c r="CH582" s="1244"/>
      <c r="CI582" s="1244"/>
      <c r="CJ582" s="1244"/>
      <c r="CK582" s="1244"/>
      <c r="CL582" s="1244"/>
      <c r="CM582" s="1244"/>
      <c r="CN582" s="1244"/>
      <c r="CO582" s="1244"/>
      <c r="CP582" s="1244"/>
      <c r="CQ582" s="1244"/>
      <c r="CR582" s="1244"/>
      <c r="CS582" s="1244"/>
      <c r="CT582" s="1244"/>
      <c r="CU582" s="1244"/>
      <c r="CV582" s="1244"/>
      <c r="CW582" s="1244"/>
      <c r="CX582" s="1244"/>
      <c r="CY582" s="1244"/>
      <c r="CZ582" s="1244"/>
      <c r="DA582" s="1244"/>
      <c r="DB582" s="1244"/>
      <c r="DC582" s="1244"/>
      <c r="DD582" s="1244"/>
      <c r="DE582" s="1244"/>
      <c r="DF582" s="1244"/>
      <c r="DG582" s="1244"/>
      <c r="DH582" s="1244"/>
      <c r="DI582" s="1244"/>
      <c r="DJ582" s="1244"/>
      <c r="DK582" s="1244"/>
      <c r="DL582" s="1244"/>
      <c r="DM582" s="1244"/>
      <c r="DN582" s="1244"/>
      <c r="DO582" s="1244"/>
      <c r="DP582" s="1244"/>
      <c r="DQ582" s="1244"/>
      <c r="DR582" s="1244"/>
      <c r="DS582" s="1244"/>
      <c r="DT582" s="1244"/>
      <c r="DU582" s="1244"/>
      <c r="DV582" s="1244"/>
      <c r="DW582" s="1244"/>
      <c r="DX582" s="1244"/>
      <c r="DY582" s="1244"/>
      <c r="DZ582" s="1244"/>
      <c r="EA582" s="1244"/>
      <c r="EB582" s="1244"/>
      <c r="EC582" s="1244"/>
      <c r="ED582" s="1244"/>
      <c r="EE582" s="1244"/>
      <c r="EF582" s="1244"/>
      <c r="EG582" s="1244"/>
      <c r="EH582" s="1244"/>
      <c r="EI582" s="1244"/>
      <c r="EJ582" s="1244"/>
      <c r="EK582" s="1244"/>
      <c r="EL582" s="1244"/>
      <c r="EM582" s="1244"/>
      <c r="EN582" s="1244"/>
      <c r="EO582" s="1244"/>
      <c r="EP582" s="1244"/>
      <c r="EQ582" s="1244"/>
      <c r="ER582" s="1244"/>
      <c r="ES582" s="1241"/>
      <c r="ET582" s="1244"/>
      <c r="EU582" s="1244"/>
      <c r="EV582" s="1244"/>
      <c r="EW582" s="1244"/>
      <c r="EX582" s="1244"/>
      <c r="EY582" s="1244"/>
      <c r="EZ582" s="1244"/>
      <c r="FA582" s="1244"/>
      <c r="FB582" s="1244"/>
      <c r="FC582" s="1244"/>
      <c r="FD582" s="1244"/>
      <c r="FE582" s="1244"/>
      <c r="FF582" s="1251"/>
      <c r="FG582" s="1244"/>
      <c r="FH582" s="1244"/>
      <c r="FI582" s="1244"/>
      <c r="FJ582" s="1244"/>
      <c r="FK582" s="1244"/>
      <c r="FL582" s="1244"/>
      <c r="FM582" s="1244"/>
      <c r="FN582" s="1244"/>
      <c r="FO582" s="1244"/>
      <c r="FP582" s="1244"/>
      <c r="FQ582" s="1246"/>
      <c r="FR582" s="1246"/>
      <c r="FS582" s="1244"/>
      <c r="FT582" s="1244"/>
      <c r="FU582" s="1244"/>
      <c r="FV582" s="1244"/>
      <c r="FW582" s="1244"/>
      <c r="FX582" s="1244"/>
      <c r="FY582" s="1244"/>
      <c r="FZ582" s="1244"/>
      <c r="GA582" s="1241"/>
      <c r="GB582" s="1241"/>
      <c r="GC582" s="1241"/>
      <c r="GD582" s="1239"/>
      <c r="GE582" s="1239"/>
      <c r="GF582" s="1239"/>
      <c r="GG582" s="1239"/>
      <c r="GH582" s="1239"/>
      <c r="GI582" s="1239"/>
      <c r="GJ582" s="1239"/>
      <c r="GK582" s="1239"/>
      <c r="GL582" s="1239"/>
      <c r="GM582" s="1239"/>
      <c r="GN582" s="1239"/>
      <c r="GO582" s="1239"/>
      <c r="GP582" s="1239"/>
      <c r="GQ582" s="1239"/>
      <c r="GR582" s="1239"/>
      <c r="GS582" s="1239"/>
      <c r="GT582" s="1239"/>
      <c r="GU582" s="1239"/>
      <c r="GV582" s="1239"/>
      <c r="GW582" s="1239"/>
      <c r="GX582" s="1239"/>
      <c r="GY582" s="1239"/>
      <c r="GZ582" s="1239"/>
      <c r="HA582" s="1239"/>
      <c r="HB582" s="1239"/>
      <c r="HC582" s="1239"/>
      <c r="HD582" s="1239"/>
      <c r="HE582" s="1239"/>
      <c r="HF582" s="1239"/>
      <c r="HG582" s="1239"/>
      <c r="HH582" s="1239"/>
      <c r="HI582" s="1239"/>
      <c r="HJ582" s="1239"/>
      <c r="HK582" s="1239"/>
      <c r="HL582" s="1239"/>
      <c r="HM582" s="1239"/>
      <c r="HN582" s="1239"/>
      <c r="HO582" s="1239"/>
      <c r="HP582" s="1239"/>
      <c r="HQ582" s="1239"/>
      <c r="HR582" s="1239"/>
      <c r="HS582" s="1239"/>
      <c r="HT582" s="1239"/>
      <c r="HU582" s="1239"/>
      <c r="HV582" s="1239"/>
      <c r="HW582" s="1239"/>
      <c r="HX582" s="1239"/>
      <c r="HY582" s="1239"/>
      <c r="HZ582" s="1239"/>
      <c r="IA582" s="1239"/>
      <c r="IB582" s="1239"/>
      <c r="IC582" s="1239"/>
      <c r="ID582" s="1239"/>
      <c r="IE582" s="1239"/>
      <c r="IF582" s="1239"/>
      <c r="IG582" s="1239"/>
      <c r="IH582" s="1239"/>
      <c r="II582" s="1239"/>
      <c r="IJ582" s="1239"/>
      <c r="IK582" s="1239"/>
      <c r="IL582" s="1239"/>
      <c r="IM582" s="1239"/>
      <c r="IN582" s="1239"/>
      <c r="IO582" s="1239"/>
      <c r="IP582" s="1239"/>
      <c r="IQ582" s="1239"/>
      <c r="IR582" s="1239"/>
      <c r="IS582" s="1239"/>
      <c r="IT582" s="1239"/>
      <c r="IU582" s="1239"/>
      <c r="IV582" s="1239"/>
      <c r="IW582" s="1239"/>
      <c r="IX582" s="1239"/>
      <c r="IY582" s="1239"/>
      <c r="IZ582" s="1239"/>
      <c r="JA582" s="1239"/>
      <c r="JB582" s="1239"/>
      <c r="JC582" s="1239"/>
      <c r="JD582" s="1239"/>
      <c r="JE582" s="1239"/>
      <c r="JF582" s="1239"/>
      <c r="JG582" s="1239"/>
      <c r="JH582" s="1239"/>
      <c r="JI582" s="1239"/>
      <c r="JJ582" s="1239"/>
      <c r="JK582" s="1248"/>
    </row>
    <row r="583" spans="1:271" ht="18.95" hidden="1" customHeight="1">
      <c r="A583" s="1113"/>
      <c r="B583" s="1114"/>
      <c r="C583" s="1114"/>
      <c r="D583" s="1177"/>
      <c r="E583" s="1116"/>
      <c r="F583" s="1116"/>
      <c r="G583" s="1116"/>
      <c r="H583" s="1114"/>
      <c r="I583" s="1177"/>
      <c r="J583" s="1244"/>
      <c r="K583" s="1241"/>
      <c r="L583" s="1241"/>
      <c r="M583" s="1241"/>
      <c r="N583" s="1241"/>
      <c r="O583" s="1269"/>
      <c r="P583" s="1242"/>
      <c r="Q583" s="1241"/>
      <c r="R583" s="1241"/>
      <c r="S583" s="1241"/>
      <c r="T583" s="1241"/>
      <c r="U583" s="1241"/>
      <c r="V583" s="1241"/>
      <c r="W583" s="1249"/>
      <c r="X583" s="1241"/>
      <c r="Y583" s="1244"/>
      <c r="Z583" s="1244"/>
      <c r="AA583" s="1244"/>
      <c r="AB583" s="1244"/>
      <c r="AC583" s="1244"/>
      <c r="AD583" s="1244"/>
      <c r="AE583" s="1244"/>
      <c r="AF583" s="1244"/>
      <c r="AG583" s="1244"/>
      <c r="AH583" s="1244"/>
      <c r="AI583" s="1244"/>
      <c r="AJ583" s="1244"/>
      <c r="AK583" s="1244"/>
      <c r="AL583" s="1244"/>
      <c r="AM583" s="1244"/>
      <c r="AN583" s="1244"/>
      <c r="AO583" s="1244"/>
      <c r="AP583" s="1244"/>
      <c r="AQ583" s="1244"/>
      <c r="AR583" s="1244"/>
      <c r="AS583" s="1244"/>
      <c r="AT583" s="1244"/>
      <c r="AU583" s="1244"/>
      <c r="AV583" s="1244"/>
      <c r="AW583" s="1244"/>
      <c r="AX583" s="1244"/>
      <c r="AY583" s="1244"/>
      <c r="AZ583" s="1244"/>
      <c r="BA583" s="1244"/>
      <c r="BB583" s="1244"/>
      <c r="BC583" s="1244"/>
      <c r="BD583" s="1244"/>
      <c r="BE583" s="1244"/>
      <c r="BF583" s="1244"/>
      <c r="BG583" s="1244"/>
      <c r="BH583" s="1244"/>
      <c r="BI583" s="1244"/>
      <c r="BJ583" s="1244"/>
      <c r="BK583" s="1244"/>
      <c r="BL583" s="1244"/>
      <c r="BM583" s="1244"/>
      <c r="BN583" s="1244"/>
      <c r="BO583" s="1244"/>
      <c r="BP583" s="1244"/>
      <c r="BQ583" s="1244"/>
      <c r="BR583" s="1244"/>
      <c r="BS583" s="1244"/>
      <c r="BT583" s="1244"/>
      <c r="BU583" s="1244"/>
      <c r="BV583" s="1244"/>
      <c r="BW583" s="1244"/>
      <c r="BX583" s="1244"/>
      <c r="BY583" s="1244"/>
      <c r="BZ583" s="1244"/>
      <c r="CA583" s="1244"/>
      <c r="CB583" s="1244"/>
      <c r="CC583" s="1244"/>
      <c r="CD583" s="1244"/>
      <c r="CE583" s="1244"/>
      <c r="CF583" s="1244"/>
      <c r="CG583" s="1244"/>
      <c r="CH583" s="1244"/>
      <c r="CI583" s="1244"/>
      <c r="CJ583" s="1244"/>
      <c r="CK583" s="1244"/>
      <c r="CL583" s="1244"/>
      <c r="CM583" s="1244"/>
      <c r="CN583" s="1244"/>
      <c r="CO583" s="1244"/>
      <c r="CP583" s="1244"/>
      <c r="CQ583" s="1244"/>
      <c r="CR583" s="1244"/>
      <c r="CS583" s="1244"/>
      <c r="CT583" s="1244"/>
      <c r="CU583" s="1244"/>
      <c r="CV583" s="1244"/>
      <c r="CW583" s="1244"/>
      <c r="CX583" s="1244"/>
      <c r="CY583" s="1244"/>
      <c r="CZ583" s="1244"/>
      <c r="DA583" s="1244"/>
      <c r="DB583" s="1244"/>
      <c r="DC583" s="1244"/>
      <c r="DD583" s="1244"/>
      <c r="DE583" s="1244"/>
      <c r="DF583" s="1244"/>
      <c r="DG583" s="1244"/>
      <c r="DH583" s="1244"/>
      <c r="DI583" s="1244"/>
      <c r="DJ583" s="1244"/>
      <c r="DK583" s="1244"/>
      <c r="DL583" s="1244"/>
      <c r="DM583" s="1244"/>
      <c r="DN583" s="1244"/>
      <c r="DO583" s="1244"/>
      <c r="DP583" s="1244"/>
      <c r="DQ583" s="1244"/>
      <c r="DR583" s="1244"/>
      <c r="DS583" s="1244"/>
      <c r="DT583" s="1244"/>
      <c r="DU583" s="1244"/>
      <c r="DV583" s="1244"/>
      <c r="DW583" s="1244"/>
      <c r="DX583" s="1244"/>
      <c r="DY583" s="1244"/>
      <c r="DZ583" s="1244"/>
      <c r="EA583" s="1244"/>
      <c r="EB583" s="1244"/>
      <c r="EC583" s="1244"/>
      <c r="ED583" s="1244"/>
      <c r="EE583" s="1244"/>
      <c r="EF583" s="1244"/>
      <c r="EG583" s="1244"/>
      <c r="EH583" s="1244"/>
      <c r="EI583" s="1244"/>
      <c r="EJ583" s="1244"/>
      <c r="EK583" s="1244"/>
      <c r="EL583" s="1244"/>
      <c r="EM583" s="1244"/>
      <c r="EN583" s="1244"/>
      <c r="EO583" s="1244"/>
      <c r="EP583" s="1244"/>
      <c r="EQ583" s="1244"/>
      <c r="ER583" s="1244"/>
      <c r="ES583" s="1241"/>
      <c r="ET583" s="1244"/>
      <c r="EU583" s="1244"/>
      <c r="EV583" s="1244"/>
      <c r="EW583" s="1244"/>
      <c r="EX583" s="1244"/>
      <c r="EY583" s="1244"/>
      <c r="EZ583" s="1244"/>
      <c r="FA583" s="1244"/>
      <c r="FB583" s="1244"/>
      <c r="FC583" s="1244"/>
      <c r="FD583" s="1244"/>
      <c r="FE583" s="1244"/>
      <c r="FF583" s="1251"/>
      <c r="FG583" s="1244"/>
      <c r="FH583" s="1244"/>
      <c r="FI583" s="1244"/>
      <c r="FJ583" s="1244"/>
      <c r="FK583" s="1244"/>
      <c r="FL583" s="1244"/>
      <c r="FM583" s="1244"/>
      <c r="FN583" s="1244"/>
      <c r="FO583" s="1244"/>
      <c r="FP583" s="1244"/>
      <c r="FQ583" s="1246"/>
      <c r="FR583" s="1246"/>
      <c r="FS583" s="1244"/>
      <c r="FT583" s="1244"/>
      <c r="FU583" s="1244"/>
      <c r="FV583" s="1244"/>
      <c r="FW583" s="1244"/>
      <c r="FX583" s="1244"/>
      <c r="FY583" s="1244"/>
      <c r="FZ583" s="1244"/>
      <c r="GA583" s="1241"/>
      <c r="GB583" s="1241"/>
      <c r="GC583" s="1241"/>
      <c r="GD583" s="1271"/>
      <c r="GE583" s="1271"/>
      <c r="GF583" s="1271"/>
      <c r="GG583" s="1271"/>
      <c r="GH583" s="1271"/>
      <c r="GI583" s="1271"/>
      <c r="GJ583" s="1271"/>
      <c r="GK583" s="1271"/>
      <c r="GL583" s="1271"/>
      <c r="GM583" s="1271"/>
      <c r="GN583" s="1271"/>
      <c r="GO583" s="1271"/>
      <c r="GP583" s="1239"/>
      <c r="GQ583" s="1271"/>
      <c r="GR583" s="1271"/>
      <c r="GS583" s="1271"/>
      <c r="GT583" s="1271"/>
      <c r="GU583" s="1271"/>
      <c r="GV583" s="1271"/>
      <c r="GW583" s="1271"/>
      <c r="GX583" s="1271"/>
      <c r="GY583" s="1271"/>
      <c r="GZ583" s="1271"/>
      <c r="HA583" s="1271"/>
      <c r="HB583" s="1271"/>
      <c r="HC583" s="1271"/>
      <c r="HD583" s="1271"/>
      <c r="HE583" s="1271"/>
      <c r="HF583" s="1271"/>
      <c r="HG583" s="1271"/>
      <c r="HH583" s="1239"/>
      <c r="HI583" s="1271"/>
      <c r="HJ583" s="1271"/>
      <c r="HK583" s="1271"/>
      <c r="HL583" s="1239"/>
      <c r="HM583" s="1239"/>
      <c r="HN583" s="1239"/>
      <c r="HO583" s="1239"/>
      <c r="HP583" s="1239"/>
      <c r="HQ583" s="1239"/>
      <c r="HR583" s="1271"/>
      <c r="HS583" s="1271"/>
      <c r="HT583" s="1271"/>
      <c r="HU583" s="1271"/>
      <c r="HV583" s="1271"/>
      <c r="HW583" s="1271"/>
      <c r="HX583" s="1271"/>
      <c r="HY583" s="1271"/>
      <c r="HZ583" s="1271"/>
      <c r="IA583" s="1271"/>
      <c r="IB583" s="1271"/>
      <c r="IC583" s="1271"/>
      <c r="ID583" s="1271"/>
      <c r="IE583" s="1271"/>
      <c r="IF583" s="1271"/>
      <c r="IG583" s="1239"/>
      <c r="IH583" s="1239"/>
      <c r="II583" s="1239"/>
      <c r="IJ583" s="1239"/>
      <c r="IK583" s="1239"/>
      <c r="IL583" s="1239"/>
      <c r="IM583" s="1239"/>
      <c r="IN583" s="1239"/>
      <c r="IO583" s="1239"/>
      <c r="IP583" s="1239"/>
      <c r="IQ583" s="1239"/>
      <c r="IR583" s="1239"/>
      <c r="IS583" s="1239"/>
      <c r="IT583" s="1239"/>
      <c r="IU583" s="1239"/>
      <c r="IV583" s="1239"/>
      <c r="IW583" s="1239"/>
      <c r="IX583" s="1239"/>
      <c r="IY583" s="1239"/>
      <c r="IZ583" s="1239"/>
      <c r="JA583" s="1239"/>
      <c r="JB583" s="1239"/>
      <c r="JC583" s="1239"/>
      <c r="JD583" s="1239"/>
      <c r="JE583" s="1239"/>
      <c r="JF583" s="1239"/>
      <c r="JG583" s="1239"/>
      <c r="JH583" s="1239"/>
      <c r="JI583" s="1239"/>
      <c r="JJ583" s="1239"/>
      <c r="JK583" s="1272"/>
    </row>
    <row r="584" spans="1:271" ht="18.95" hidden="1" customHeight="1">
      <c r="A584" s="1113"/>
      <c r="B584" s="1114"/>
      <c r="C584" s="1114"/>
      <c r="D584" s="1177"/>
      <c r="E584" s="1116"/>
      <c r="F584" s="1116"/>
      <c r="G584" s="1116"/>
      <c r="H584" s="1114"/>
      <c r="I584" s="1177"/>
      <c r="J584" s="1244"/>
      <c r="K584" s="1241"/>
      <c r="L584" s="1241"/>
      <c r="M584" s="1241"/>
      <c r="N584" s="1241"/>
      <c r="O584" s="1269"/>
      <c r="P584" s="1242"/>
      <c r="Q584" s="1241"/>
      <c r="R584" s="1244"/>
      <c r="S584" s="1244"/>
      <c r="T584" s="1244"/>
      <c r="U584" s="1244"/>
      <c r="V584" s="1244"/>
      <c r="W584" s="1249"/>
      <c r="X584" s="1241"/>
      <c r="Y584" s="1244"/>
      <c r="Z584" s="1244"/>
      <c r="AA584" s="1244"/>
      <c r="AB584" s="1244"/>
      <c r="AC584" s="1244"/>
      <c r="AD584" s="1244"/>
      <c r="AE584" s="1244"/>
      <c r="AF584" s="1244"/>
      <c r="AG584" s="1244"/>
      <c r="AH584" s="1244"/>
      <c r="AI584" s="1244"/>
      <c r="AJ584" s="1244"/>
      <c r="AK584" s="1244"/>
      <c r="AL584" s="1244"/>
      <c r="AM584" s="1244"/>
      <c r="AN584" s="1244"/>
      <c r="AO584" s="1244"/>
      <c r="AP584" s="1244"/>
      <c r="AQ584" s="1244"/>
      <c r="AR584" s="1244"/>
      <c r="AS584" s="1244"/>
      <c r="AT584" s="1244"/>
      <c r="AU584" s="1244"/>
      <c r="AV584" s="1244"/>
      <c r="AW584" s="1244"/>
      <c r="AX584" s="1244"/>
      <c r="AY584" s="1244"/>
      <c r="AZ584" s="1244"/>
      <c r="BA584" s="1244"/>
      <c r="BB584" s="1244"/>
      <c r="BC584" s="1244"/>
      <c r="BD584" s="1244"/>
      <c r="BE584" s="1244"/>
      <c r="BF584" s="1244"/>
      <c r="BG584" s="1244"/>
      <c r="BH584" s="1244"/>
      <c r="BI584" s="1244"/>
      <c r="BJ584" s="1244"/>
      <c r="BK584" s="1244"/>
      <c r="BL584" s="1244"/>
      <c r="BM584" s="1244"/>
      <c r="BN584" s="1244"/>
      <c r="BO584" s="1244"/>
      <c r="BP584" s="1244"/>
      <c r="BQ584" s="1244"/>
      <c r="BR584" s="1244"/>
      <c r="BS584" s="1244"/>
      <c r="BT584" s="1244"/>
      <c r="BU584" s="1244"/>
      <c r="BV584" s="1244"/>
      <c r="BW584" s="1244"/>
      <c r="BX584" s="1244"/>
      <c r="BY584" s="1244"/>
      <c r="BZ584" s="1244"/>
      <c r="CA584" s="1244"/>
      <c r="CB584" s="1244"/>
      <c r="CC584" s="1244"/>
      <c r="CD584" s="1244"/>
      <c r="CE584" s="1244"/>
      <c r="CF584" s="1244"/>
      <c r="CG584" s="1244"/>
      <c r="CH584" s="1244"/>
      <c r="CI584" s="1244"/>
      <c r="CJ584" s="1244"/>
      <c r="CK584" s="1244"/>
      <c r="CL584" s="1244"/>
      <c r="CM584" s="1244"/>
      <c r="CN584" s="1244"/>
      <c r="CO584" s="1244"/>
      <c r="CP584" s="1244"/>
      <c r="CQ584" s="1244"/>
      <c r="CR584" s="1244"/>
      <c r="CS584" s="1244"/>
      <c r="CT584" s="1244"/>
      <c r="CU584" s="1244"/>
      <c r="CV584" s="1244"/>
      <c r="CW584" s="1244"/>
      <c r="CX584" s="1244"/>
      <c r="CY584" s="1244"/>
      <c r="CZ584" s="1244"/>
      <c r="DA584" s="1244"/>
      <c r="DB584" s="1244"/>
      <c r="DC584" s="1244"/>
      <c r="DD584" s="1244"/>
      <c r="DE584" s="1244"/>
      <c r="DF584" s="1244"/>
      <c r="DG584" s="1244"/>
      <c r="DH584" s="1244"/>
      <c r="DI584" s="1244"/>
      <c r="DJ584" s="1244"/>
      <c r="DK584" s="1244"/>
      <c r="DL584" s="1244"/>
      <c r="DM584" s="1244"/>
      <c r="DN584" s="1244"/>
      <c r="DO584" s="1244"/>
      <c r="DP584" s="1244"/>
      <c r="DQ584" s="1244"/>
      <c r="DR584" s="1244"/>
      <c r="DS584" s="1244"/>
      <c r="DT584" s="1244"/>
      <c r="DU584" s="1244"/>
      <c r="DV584" s="1244"/>
      <c r="DW584" s="1244"/>
      <c r="DX584" s="1244"/>
      <c r="DY584" s="1244"/>
      <c r="DZ584" s="1244"/>
      <c r="EA584" s="1244"/>
      <c r="EB584" s="1244"/>
      <c r="EC584" s="1244"/>
      <c r="ED584" s="1244"/>
      <c r="EE584" s="1244"/>
      <c r="EF584" s="1244"/>
      <c r="EG584" s="1244"/>
      <c r="EH584" s="1244"/>
      <c r="EI584" s="1244"/>
      <c r="EJ584" s="1244"/>
      <c r="EK584" s="1244"/>
      <c r="EL584" s="1244"/>
      <c r="EM584" s="1244"/>
      <c r="EN584" s="1244"/>
      <c r="EO584" s="1244"/>
      <c r="EP584" s="1244"/>
      <c r="EQ584" s="1244"/>
      <c r="ER584" s="1244"/>
      <c r="ES584" s="1241"/>
      <c r="ET584" s="1244"/>
      <c r="EU584" s="1244"/>
      <c r="EV584" s="1244"/>
      <c r="EW584" s="1244"/>
      <c r="EX584" s="1244"/>
      <c r="EY584" s="1244"/>
      <c r="EZ584" s="1244"/>
      <c r="FA584" s="1244"/>
      <c r="FB584" s="1244"/>
      <c r="FC584" s="1244"/>
      <c r="FD584" s="1244"/>
      <c r="FE584" s="1244"/>
      <c r="FF584" s="1251"/>
      <c r="FG584" s="1244"/>
      <c r="FH584" s="1244"/>
      <c r="FI584" s="1244"/>
      <c r="FJ584" s="1244"/>
      <c r="FK584" s="1244"/>
      <c r="FL584" s="1244"/>
      <c r="FM584" s="1244"/>
      <c r="FN584" s="1244"/>
      <c r="FO584" s="1244"/>
      <c r="FP584" s="1244"/>
      <c r="FQ584" s="1246"/>
      <c r="FR584" s="1246"/>
      <c r="FS584" s="1244"/>
      <c r="FT584" s="1244"/>
      <c r="FU584" s="1244"/>
      <c r="FV584" s="1244"/>
      <c r="FW584" s="1244"/>
      <c r="FX584" s="1244"/>
      <c r="FY584" s="1244"/>
      <c r="FZ584" s="1244"/>
      <c r="GA584" s="1241"/>
      <c r="GB584" s="1241"/>
      <c r="GC584" s="1241"/>
      <c r="GD584" s="1239"/>
      <c r="GE584" s="1239"/>
      <c r="GF584" s="1239"/>
      <c r="GG584" s="1239"/>
      <c r="GH584" s="1239"/>
      <c r="GI584" s="1239"/>
      <c r="GJ584" s="1239"/>
      <c r="GK584" s="1239"/>
      <c r="GL584" s="1239"/>
      <c r="GM584" s="1239"/>
      <c r="GN584" s="1239"/>
      <c r="GO584" s="1239"/>
      <c r="GP584" s="1239"/>
      <c r="GQ584" s="1239"/>
      <c r="GR584" s="1239"/>
      <c r="GS584" s="1239"/>
      <c r="GT584" s="1239"/>
      <c r="GU584" s="1239"/>
      <c r="GV584" s="1239"/>
      <c r="GW584" s="1239"/>
      <c r="GX584" s="1239"/>
      <c r="GY584" s="1239"/>
      <c r="GZ584" s="1239"/>
      <c r="HA584" s="1239"/>
      <c r="HB584" s="1239"/>
      <c r="HC584" s="1239"/>
      <c r="HD584" s="1239"/>
      <c r="HE584" s="1239"/>
      <c r="HF584" s="1239"/>
      <c r="HG584" s="1239"/>
      <c r="HH584" s="1239"/>
      <c r="HI584" s="1239"/>
      <c r="HJ584" s="1239"/>
      <c r="HK584" s="1239"/>
      <c r="HL584" s="1239"/>
      <c r="HM584" s="1239"/>
      <c r="HN584" s="1239"/>
      <c r="HO584" s="1239"/>
      <c r="HP584" s="1239"/>
      <c r="HQ584" s="1239"/>
      <c r="HR584" s="1239"/>
      <c r="HS584" s="1239"/>
      <c r="HT584" s="1239"/>
      <c r="HU584" s="1239"/>
      <c r="HV584" s="1239"/>
      <c r="HW584" s="1239"/>
      <c r="HX584" s="1239"/>
      <c r="HY584" s="1239"/>
      <c r="HZ584" s="1239"/>
      <c r="IA584" s="1239"/>
      <c r="IB584" s="1239"/>
      <c r="IC584" s="1239"/>
      <c r="ID584" s="1239"/>
      <c r="IE584" s="1239"/>
      <c r="IF584" s="1239"/>
      <c r="IG584" s="1239"/>
      <c r="IH584" s="1239"/>
      <c r="II584" s="1239"/>
      <c r="IJ584" s="1239"/>
      <c r="IK584" s="1239"/>
      <c r="IL584" s="1239"/>
      <c r="IM584" s="1239"/>
      <c r="IN584" s="1239"/>
      <c r="IO584" s="1239"/>
      <c r="IP584" s="1239"/>
      <c r="IQ584" s="1239"/>
      <c r="IR584" s="1239"/>
      <c r="IS584" s="1239"/>
      <c r="IT584" s="1239"/>
      <c r="IU584" s="1239"/>
      <c r="IV584" s="1239"/>
      <c r="IW584" s="1239"/>
      <c r="IX584" s="1239"/>
      <c r="IY584" s="1239"/>
      <c r="IZ584" s="1239"/>
      <c r="JA584" s="1239"/>
      <c r="JB584" s="1239"/>
      <c r="JC584" s="1239"/>
      <c r="JD584" s="1239"/>
      <c r="JE584" s="1239"/>
      <c r="JF584" s="1239"/>
      <c r="JG584" s="1239"/>
      <c r="JH584" s="1239"/>
      <c r="JI584" s="1239"/>
      <c r="JJ584" s="1239"/>
      <c r="JK584" s="1248"/>
    </row>
    <row r="585" spans="1:271" ht="18.95" hidden="1" customHeight="1">
      <c r="A585" s="1113"/>
      <c r="B585" s="1114"/>
      <c r="C585" s="1114"/>
      <c r="D585" s="1177"/>
      <c r="E585" s="1116"/>
      <c r="F585" s="1116"/>
      <c r="G585" s="1116"/>
      <c r="H585" s="1114"/>
      <c r="I585" s="1177"/>
      <c r="J585" s="1244"/>
      <c r="K585" s="1241"/>
      <c r="L585" s="1241"/>
      <c r="M585" s="1241"/>
      <c r="N585" s="1241"/>
      <c r="O585" s="1269"/>
      <c r="P585" s="1242"/>
      <c r="Q585" s="1241"/>
      <c r="R585" s="1244"/>
      <c r="S585" s="1244"/>
      <c r="T585" s="1244"/>
      <c r="U585" s="1244"/>
      <c r="V585" s="1244"/>
      <c r="W585" s="1249"/>
      <c r="X585" s="1241"/>
      <c r="Y585" s="1244"/>
      <c r="Z585" s="1244"/>
      <c r="AA585" s="1244"/>
      <c r="AB585" s="1244"/>
      <c r="AC585" s="1244"/>
      <c r="AD585" s="1244"/>
      <c r="AE585" s="1244"/>
      <c r="AF585" s="1244"/>
      <c r="AG585" s="1244"/>
      <c r="AH585" s="1244"/>
      <c r="AI585" s="1244"/>
      <c r="AJ585" s="1244"/>
      <c r="AK585" s="1244"/>
      <c r="AL585" s="1244"/>
      <c r="AM585" s="1244"/>
      <c r="AN585" s="1244"/>
      <c r="AO585" s="1244"/>
      <c r="AP585" s="1244"/>
      <c r="AQ585" s="1244"/>
      <c r="AR585" s="1244"/>
      <c r="AS585" s="1244"/>
      <c r="AT585" s="1244"/>
      <c r="AU585" s="1244"/>
      <c r="AV585" s="1244"/>
      <c r="AW585" s="1244"/>
      <c r="AX585" s="1244"/>
      <c r="AY585" s="1244"/>
      <c r="AZ585" s="1244"/>
      <c r="BA585" s="1244"/>
      <c r="BB585" s="1244"/>
      <c r="BC585" s="1244"/>
      <c r="BD585" s="1244"/>
      <c r="BE585" s="1244"/>
      <c r="BF585" s="1244"/>
      <c r="BG585" s="1244"/>
      <c r="BH585" s="1244"/>
      <c r="BI585" s="1244"/>
      <c r="BJ585" s="1244"/>
      <c r="BK585" s="1244"/>
      <c r="BL585" s="1244"/>
      <c r="BM585" s="1244"/>
      <c r="BN585" s="1244"/>
      <c r="BO585" s="1244"/>
      <c r="BP585" s="1244"/>
      <c r="BQ585" s="1244"/>
      <c r="BR585" s="1244"/>
      <c r="BS585" s="1244"/>
      <c r="BT585" s="1244"/>
      <c r="BU585" s="1244"/>
      <c r="BV585" s="1244"/>
      <c r="BW585" s="1244"/>
      <c r="BX585" s="1244"/>
      <c r="BY585" s="1244"/>
      <c r="BZ585" s="1244"/>
      <c r="CA585" s="1244"/>
      <c r="CB585" s="1244"/>
      <c r="CC585" s="1244"/>
      <c r="CD585" s="1244"/>
      <c r="CE585" s="1244"/>
      <c r="CF585" s="1244"/>
      <c r="CG585" s="1244"/>
      <c r="CH585" s="1244"/>
      <c r="CI585" s="1244"/>
      <c r="CJ585" s="1244"/>
      <c r="CK585" s="1244"/>
      <c r="CL585" s="1244"/>
      <c r="CM585" s="1244"/>
      <c r="CN585" s="1244"/>
      <c r="CO585" s="1244"/>
      <c r="CP585" s="1244"/>
      <c r="CQ585" s="1244"/>
      <c r="CR585" s="1244"/>
      <c r="CS585" s="1244"/>
      <c r="CT585" s="1244"/>
      <c r="CU585" s="1244"/>
      <c r="CV585" s="1244"/>
      <c r="CW585" s="1244"/>
      <c r="CX585" s="1244"/>
      <c r="CY585" s="1244"/>
      <c r="CZ585" s="1244"/>
      <c r="DA585" s="1244"/>
      <c r="DB585" s="1244"/>
      <c r="DC585" s="1244"/>
      <c r="DD585" s="1244"/>
      <c r="DE585" s="1244"/>
      <c r="DF585" s="1244"/>
      <c r="DG585" s="1244"/>
      <c r="DH585" s="1244"/>
      <c r="DI585" s="1244"/>
      <c r="DJ585" s="1244"/>
      <c r="DK585" s="1244"/>
      <c r="DL585" s="1244"/>
      <c r="DM585" s="1244"/>
      <c r="DN585" s="1244"/>
      <c r="DO585" s="1244"/>
      <c r="DP585" s="1244"/>
      <c r="DQ585" s="1244"/>
      <c r="DR585" s="1244"/>
      <c r="DS585" s="1244"/>
      <c r="DT585" s="1244"/>
      <c r="DU585" s="1244"/>
      <c r="DV585" s="1244"/>
      <c r="DW585" s="1244"/>
      <c r="DX585" s="1244"/>
      <c r="DY585" s="1244"/>
      <c r="DZ585" s="1244"/>
      <c r="EA585" s="1244"/>
      <c r="EB585" s="1244"/>
      <c r="EC585" s="1244"/>
      <c r="ED585" s="1244"/>
      <c r="EE585" s="1244"/>
      <c r="EF585" s="1244"/>
      <c r="EG585" s="1244"/>
      <c r="EH585" s="1244"/>
      <c r="EI585" s="1244"/>
      <c r="EJ585" s="1244"/>
      <c r="EK585" s="1244"/>
      <c r="EL585" s="1244"/>
      <c r="EM585" s="1244"/>
      <c r="EN585" s="1244"/>
      <c r="EO585" s="1244"/>
      <c r="EP585" s="1244"/>
      <c r="EQ585" s="1244"/>
      <c r="ER585" s="1244"/>
      <c r="ES585" s="1241"/>
      <c r="ET585" s="1244"/>
      <c r="EU585" s="1244"/>
      <c r="EV585" s="1244"/>
      <c r="EW585" s="1244"/>
      <c r="EX585" s="1244"/>
      <c r="EY585" s="1244"/>
      <c r="EZ585" s="1244"/>
      <c r="FA585" s="1244"/>
      <c r="FB585" s="1244"/>
      <c r="FC585" s="1244"/>
      <c r="FD585" s="1244"/>
      <c r="FE585" s="1244"/>
      <c r="FF585" s="1251"/>
      <c r="FG585" s="1244"/>
      <c r="FH585" s="1244"/>
      <c r="FI585" s="1244"/>
      <c r="FJ585" s="1244"/>
      <c r="FK585" s="1244"/>
      <c r="FL585" s="1244"/>
      <c r="FM585" s="1244"/>
      <c r="FN585" s="1244"/>
      <c r="FO585" s="1244"/>
      <c r="FP585" s="1244"/>
      <c r="FQ585" s="1246"/>
      <c r="FR585" s="1246"/>
      <c r="FS585" s="1244"/>
      <c r="FT585" s="1244"/>
      <c r="FU585" s="1244"/>
      <c r="FV585" s="1244"/>
      <c r="FW585" s="1244"/>
      <c r="FX585" s="1244"/>
      <c r="FY585" s="1244"/>
      <c r="FZ585" s="1244"/>
      <c r="GA585" s="1241"/>
      <c r="GB585" s="1241"/>
      <c r="GC585" s="1241"/>
      <c r="GD585" s="1239"/>
      <c r="GE585" s="1239"/>
      <c r="GF585" s="1239"/>
      <c r="GG585" s="1239"/>
      <c r="GH585" s="1239"/>
      <c r="GI585" s="1239"/>
      <c r="GJ585" s="1239"/>
      <c r="GK585" s="1239"/>
      <c r="GL585" s="1239"/>
      <c r="GM585" s="1239"/>
      <c r="GN585" s="1239"/>
      <c r="GO585" s="1239"/>
      <c r="GP585" s="1239"/>
      <c r="GQ585" s="1239"/>
      <c r="GR585" s="1239"/>
      <c r="GS585" s="1239"/>
      <c r="GT585" s="1239"/>
      <c r="GU585" s="1239"/>
      <c r="GV585" s="1239"/>
      <c r="GW585" s="1239"/>
      <c r="GX585" s="1239"/>
      <c r="GY585" s="1239"/>
      <c r="GZ585" s="1239"/>
      <c r="HA585" s="1239"/>
      <c r="HB585" s="1239"/>
      <c r="HC585" s="1239"/>
      <c r="HD585" s="1239"/>
      <c r="HE585" s="1239"/>
      <c r="HF585" s="1239"/>
      <c r="HG585" s="1239"/>
      <c r="HH585" s="1239"/>
      <c r="HI585" s="1239"/>
      <c r="HJ585" s="1239"/>
      <c r="HK585" s="1239"/>
      <c r="HL585" s="1239"/>
      <c r="HM585" s="1239"/>
      <c r="HN585" s="1239"/>
      <c r="HO585" s="1239"/>
      <c r="HP585" s="1239"/>
      <c r="HQ585" s="1239"/>
      <c r="HR585" s="1239"/>
      <c r="HS585" s="1239"/>
      <c r="HT585" s="1239"/>
      <c r="HU585" s="1239"/>
      <c r="HV585" s="1239"/>
      <c r="HW585" s="1239"/>
      <c r="HX585" s="1239"/>
      <c r="HY585" s="1239"/>
      <c r="HZ585" s="1239"/>
      <c r="IA585" s="1239"/>
      <c r="IB585" s="1239"/>
      <c r="IC585" s="1239"/>
      <c r="ID585" s="1239"/>
      <c r="IE585" s="1239"/>
      <c r="IF585" s="1239"/>
      <c r="IG585" s="1239"/>
      <c r="IH585" s="1239"/>
      <c r="II585" s="1239"/>
      <c r="IJ585" s="1239"/>
      <c r="IK585" s="1239"/>
      <c r="IL585" s="1239"/>
      <c r="IM585" s="1239"/>
      <c r="IN585" s="1239"/>
      <c r="IO585" s="1239"/>
      <c r="IP585" s="1239"/>
      <c r="IQ585" s="1239"/>
      <c r="IR585" s="1239"/>
      <c r="IS585" s="1239"/>
      <c r="IT585" s="1239"/>
      <c r="IU585" s="1239"/>
      <c r="IV585" s="1239"/>
      <c r="IW585" s="1239"/>
      <c r="IX585" s="1239"/>
      <c r="IY585" s="1239"/>
      <c r="IZ585" s="1239"/>
      <c r="JA585" s="1239"/>
      <c r="JB585" s="1239"/>
      <c r="JC585" s="1239"/>
      <c r="JD585" s="1239"/>
      <c r="JE585" s="1239"/>
      <c r="JF585" s="1239"/>
      <c r="JG585" s="1239"/>
      <c r="JH585" s="1239"/>
      <c r="JI585" s="1239"/>
      <c r="JJ585" s="1239"/>
      <c r="JK585" s="1248"/>
    </row>
    <row r="586" spans="1:271" ht="18.95" hidden="1" customHeight="1">
      <c r="A586" s="1113"/>
      <c r="B586" s="1114"/>
      <c r="C586" s="1114"/>
      <c r="D586" s="1177"/>
      <c r="E586" s="1116"/>
      <c r="F586" s="1116"/>
      <c r="G586" s="1116"/>
      <c r="H586" s="1114"/>
      <c r="I586" s="1177"/>
      <c r="J586" s="1244"/>
      <c r="K586" s="1241"/>
      <c r="L586" s="1241"/>
      <c r="M586" s="1241"/>
      <c r="N586" s="1241"/>
      <c r="O586" s="1269"/>
      <c r="P586" s="1242"/>
      <c r="Q586" s="1241"/>
      <c r="R586" s="1244"/>
      <c r="S586" s="1244"/>
      <c r="T586" s="1244"/>
      <c r="U586" s="1244"/>
      <c r="V586" s="1244"/>
      <c r="W586" s="1249"/>
      <c r="X586" s="1241"/>
      <c r="Y586" s="1244"/>
      <c r="Z586" s="1244"/>
      <c r="AA586" s="1244"/>
      <c r="AB586" s="1244"/>
      <c r="AC586" s="1244"/>
      <c r="AD586" s="1244"/>
      <c r="AE586" s="1244"/>
      <c r="AF586" s="1244"/>
      <c r="AG586" s="1244"/>
      <c r="AH586" s="1244"/>
      <c r="AI586" s="1244"/>
      <c r="AJ586" s="1244"/>
      <c r="AK586" s="1244"/>
      <c r="AL586" s="1244"/>
      <c r="AM586" s="1244"/>
      <c r="AN586" s="1244"/>
      <c r="AO586" s="1244"/>
      <c r="AP586" s="1244"/>
      <c r="AQ586" s="1244"/>
      <c r="AR586" s="1244"/>
      <c r="AS586" s="1244"/>
      <c r="AT586" s="1244"/>
      <c r="AU586" s="1244"/>
      <c r="AV586" s="1244"/>
      <c r="AW586" s="1244"/>
      <c r="AX586" s="1244"/>
      <c r="AY586" s="1244"/>
      <c r="AZ586" s="1244"/>
      <c r="BA586" s="1244"/>
      <c r="BB586" s="1244"/>
      <c r="BC586" s="1244"/>
      <c r="BD586" s="1244"/>
      <c r="BE586" s="1244"/>
      <c r="BF586" s="1244"/>
      <c r="BG586" s="1244"/>
      <c r="BH586" s="1244"/>
      <c r="BI586" s="1244"/>
      <c r="BJ586" s="1244"/>
      <c r="BK586" s="1244"/>
      <c r="BL586" s="1244"/>
      <c r="BM586" s="1244"/>
      <c r="BN586" s="1244"/>
      <c r="BO586" s="1244"/>
      <c r="BP586" s="1244"/>
      <c r="BQ586" s="1244"/>
      <c r="BR586" s="1244"/>
      <c r="BS586" s="1244"/>
      <c r="BT586" s="1244"/>
      <c r="BU586" s="1244"/>
      <c r="BV586" s="1244"/>
      <c r="BW586" s="1244"/>
      <c r="BX586" s="1244"/>
      <c r="BY586" s="1244"/>
      <c r="BZ586" s="1244"/>
      <c r="CA586" s="1244"/>
      <c r="CB586" s="1244"/>
      <c r="CC586" s="1244"/>
      <c r="CD586" s="1244"/>
      <c r="CE586" s="1244"/>
      <c r="CF586" s="1244"/>
      <c r="CG586" s="1244"/>
      <c r="CH586" s="1244"/>
      <c r="CI586" s="1244"/>
      <c r="CJ586" s="1244"/>
      <c r="CK586" s="1244"/>
      <c r="CL586" s="1244"/>
      <c r="CM586" s="1244"/>
      <c r="CN586" s="1244"/>
      <c r="CO586" s="1244"/>
      <c r="CP586" s="1244"/>
      <c r="CQ586" s="1244"/>
      <c r="CR586" s="1244"/>
      <c r="CS586" s="1244"/>
      <c r="CT586" s="1244"/>
      <c r="CU586" s="1244"/>
      <c r="CV586" s="1244"/>
      <c r="CW586" s="1244"/>
      <c r="CX586" s="1244"/>
      <c r="CY586" s="1244"/>
      <c r="CZ586" s="1244"/>
      <c r="DA586" s="1244"/>
      <c r="DB586" s="1244"/>
      <c r="DC586" s="1244"/>
      <c r="DD586" s="1244"/>
      <c r="DE586" s="1244"/>
      <c r="DF586" s="1244"/>
      <c r="DG586" s="1244"/>
      <c r="DH586" s="1244"/>
      <c r="DI586" s="1244"/>
      <c r="DJ586" s="1244"/>
      <c r="DK586" s="1244"/>
      <c r="DL586" s="1244"/>
      <c r="DM586" s="1244"/>
      <c r="DN586" s="1244"/>
      <c r="DO586" s="1244"/>
      <c r="DP586" s="1244"/>
      <c r="DQ586" s="1244"/>
      <c r="DR586" s="1244"/>
      <c r="DS586" s="1244"/>
      <c r="DT586" s="1244"/>
      <c r="DU586" s="1244"/>
      <c r="DV586" s="1244"/>
      <c r="DW586" s="1244"/>
      <c r="DX586" s="1244"/>
      <c r="DY586" s="1244"/>
      <c r="DZ586" s="1244"/>
      <c r="EA586" s="1244"/>
      <c r="EB586" s="1244"/>
      <c r="EC586" s="1244"/>
      <c r="ED586" s="1244"/>
      <c r="EE586" s="1244"/>
      <c r="EF586" s="1244"/>
      <c r="EG586" s="1244"/>
      <c r="EH586" s="1244"/>
      <c r="EI586" s="1244"/>
      <c r="EJ586" s="1244"/>
      <c r="EK586" s="1244"/>
      <c r="EL586" s="1244"/>
      <c r="EM586" s="1244"/>
      <c r="EN586" s="1244"/>
      <c r="EO586" s="1244"/>
      <c r="EP586" s="1244"/>
      <c r="EQ586" s="1244"/>
      <c r="ER586" s="1244"/>
      <c r="ES586" s="1241"/>
      <c r="ET586" s="1244"/>
      <c r="EU586" s="1244"/>
      <c r="EV586" s="1244"/>
      <c r="EW586" s="1244"/>
      <c r="EX586" s="1244"/>
      <c r="EY586" s="1244"/>
      <c r="EZ586" s="1244"/>
      <c r="FA586" s="1244"/>
      <c r="FB586" s="1244"/>
      <c r="FC586" s="1244"/>
      <c r="FD586" s="1244"/>
      <c r="FE586" s="1244"/>
      <c r="FF586" s="1251"/>
      <c r="FG586" s="1244"/>
      <c r="FH586" s="1244"/>
      <c r="FI586" s="1244"/>
      <c r="FJ586" s="1244"/>
      <c r="FK586" s="1244"/>
      <c r="FL586" s="1244"/>
      <c r="FM586" s="1244"/>
      <c r="FN586" s="1244"/>
      <c r="FO586" s="1244"/>
      <c r="FP586" s="1244"/>
      <c r="FQ586" s="1246"/>
      <c r="FR586" s="1246"/>
      <c r="FS586" s="1244"/>
      <c r="FT586" s="1244"/>
      <c r="FU586" s="1244"/>
      <c r="FV586" s="1244"/>
      <c r="FW586" s="1244"/>
      <c r="FX586" s="1244"/>
      <c r="FY586" s="1244"/>
      <c r="FZ586" s="1244"/>
      <c r="GA586" s="1241"/>
      <c r="GB586" s="1241"/>
      <c r="GC586" s="1241"/>
      <c r="GD586" s="1239"/>
      <c r="GE586" s="1239"/>
      <c r="GF586" s="1239"/>
      <c r="GG586" s="1239"/>
      <c r="GH586" s="1239"/>
      <c r="GI586" s="1239"/>
      <c r="GJ586" s="1239"/>
      <c r="GK586" s="1239"/>
      <c r="GL586" s="1239"/>
      <c r="GM586" s="1239"/>
      <c r="GN586" s="1239"/>
      <c r="GO586" s="1239"/>
      <c r="GP586" s="1239"/>
      <c r="GQ586" s="1239"/>
      <c r="GR586" s="1239"/>
      <c r="GS586" s="1239"/>
      <c r="GT586" s="1239"/>
      <c r="GU586" s="1239"/>
      <c r="GV586" s="1239"/>
      <c r="GW586" s="1239"/>
      <c r="GX586" s="1239"/>
      <c r="GY586" s="1239"/>
      <c r="GZ586" s="1239"/>
      <c r="HA586" s="1239"/>
      <c r="HB586" s="1239"/>
      <c r="HC586" s="1239"/>
      <c r="HD586" s="1239"/>
      <c r="HE586" s="1239"/>
      <c r="HF586" s="1239"/>
      <c r="HG586" s="1239"/>
      <c r="HH586" s="1239"/>
      <c r="HI586" s="1239"/>
      <c r="HJ586" s="1239"/>
      <c r="HK586" s="1239"/>
      <c r="HL586" s="1239"/>
      <c r="HM586" s="1239"/>
      <c r="HN586" s="1239"/>
      <c r="HO586" s="1239"/>
      <c r="HP586" s="1239"/>
      <c r="HQ586" s="1239"/>
      <c r="HR586" s="1239"/>
      <c r="HS586" s="1239"/>
      <c r="HT586" s="1239"/>
      <c r="HU586" s="1239"/>
      <c r="HV586" s="1239"/>
      <c r="HW586" s="1239"/>
      <c r="HX586" s="1239"/>
      <c r="HY586" s="1239"/>
      <c r="HZ586" s="1239"/>
      <c r="IA586" s="1239"/>
      <c r="IB586" s="1239"/>
      <c r="IC586" s="1239"/>
      <c r="ID586" s="1239"/>
      <c r="IE586" s="1239"/>
      <c r="IF586" s="1239"/>
      <c r="IG586" s="1239"/>
      <c r="IH586" s="1239"/>
      <c r="II586" s="1239"/>
      <c r="IJ586" s="1239"/>
      <c r="IK586" s="1239"/>
      <c r="IL586" s="1239"/>
      <c r="IM586" s="1239"/>
      <c r="IN586" s="1239"/>
      <c r="IO586" s="1239"/>
      <c r="IP586" s="1239"/>
      <c r="IQ586" s="1239"/>
      <c r="IR586" s="1239"/>
      <c r="IS586" s="1239"/>
      <c r="IT586" s="1239"/>
      <c r="IU586" s="1239"/>
      <c r="IV586" s="1239"/>
      <c r="IW586" s="1239"/>
      <c r="IX586" s="1239"/>
      <c r="IY586" s="1239"/>
      <c r="IZ586" s="1239"/>
      <c r="JA586" s="1239"/>
      <c r="JB586" s="1239"/>
      <c r="JC586" s="1239"/>
      <c r="JD586" s="1239"/>
      <c r="JE586" s="1239"/>
      <c r="JF586" s="1239"/>
      <c r="JG586" s="1239"/>
      <c r="JH586" s="1239"/>
      <c r="JI586" s="1239"/>
      <c r="JJ586" s="1239"/>
      <c r="JK586" s="1248"/>
    </row>
    <row r="587" spans="1:271" ht="18.95" hidden="1" customHeight="1">
      <c r="A587" s="1113"/>
      <c r="B587" s="1114"/>
      <c r="C587" s="1114"/>
      <c r="D587" s="1177"/>
      <c r="E587" s="1116"/>
      <c r="F587" s="1116"/>
      <c r="G587" s="1116"/>
      <c r="H587" s="1114"/>
      <c r="I587" s="1177"/>
      <c r="J587" s="1244"/>
      <c r="K587" s="1241"/>
      <c r="L587" s="1241"/>
      <c r="M587" s="1241"/>
      <c r="N587" s="1241"/>
      <c r="O587" s="1269"/>
      <c r="P587" s="1242"/>
      <c r="Q587" s="1241"/>
      <c r="R587" s="1244"/>
      <c r="S587" s="1244"/>
      <c r="T587" s="1244"/>
      <c r="U587" s="1244"/>
      <c r="V587" s="1244"/>
      <c r="W587" s="1249"/>
      <c r="X587" s="1241"/>
      <c r="Y587" s="1244"/>
      <c r="Z587" s="1244"/>
      <c r="AA587" s="1244"/>
      <c r="AB587" s="1244"/>
      <c r="AC587" s="1244"/>
      <c r="AD587" s="1244"/>
      <c r="AE587" s="1244"/>
      <c r="AF587" s="1244"/>
      <c r="AG587" s="1244"/>
      <c r="AH587" s="1244"/>
      <c r="AI587" s="1244"/>
      <c r="AJ587" s="1244"/>
      <c r="AK587" s="1244"/>
      <c r="AL587" s="1244"/>
      <c r="AM587" s="1244"/>
      <c r="AN587" s="1244"/>
      <c r="AO587" s="1244"/>
      <c r="AP587" s="1244"/>
      <c r="AQ587" s="1244"/>
      <c r="AR587" s="1244"/>
      <c r="AS587" s="1244"/>
      <c r="AT587" s="1244"/>
      <c r="AU587" s="1244"/>
      <c r="AV587" s="1244"/>
      <c r="AW587" s="1244"/>
      <c r="AX587" s="1244"/>
      <c r="AY587" s="1244"/>
      <c r="AZ587" s="1244"/>
      <c r="BA587" s="1244"/>
      <c r="BB587" s="1244"/>
      <c r="BC587" s="1244"/>
      <c r="BD587" s="1244"/>
      <c r="BE587" s="1244"/>
      <c r="BF587" s="1244"/>
      <c r="BG587" s="1244"/>
      <c r="BH587" s="1244"/>
      <c r="BI587" s="1244"/>
      <c r="BJ587" s="1244"/>
      <c r="BK587" s="1244"/>
      <c r="BL587" s="1244"/>
      <c r="BM587" s="1244"/>
      <c r="BN587" s="1244"/>
      <c r="BO587" s="1244"/>
      <c r="BP587" s="1244"/>
      <c r="BQ587" s="1244"/>
      <c r="BR587" s="1244"/>
      <c r="BS587" s="1244"/>
      <c r="BT587" s="1244"/>
      <c r="BU587" s="1244"/>
      <c r="BV587" s="1244"/>
      <c r="BW587" s="1244"/>
      <c r="BX587" s="1244"/>
      <c r="BY587" s="1244"/>
      <c r="BZ587" s="1244"/>
      <c r="CA587" s="1244"/>
      <c r="CB587" s="1244"/>
      <c r="CC587" s="1244"/>
      <c r="CD587" s="1244"/>
      <c r="CE587" s="1244"/>
      <c r="CF587" s="1244"/>
      <c r="CG587" s="1244"/>
      <c r="CH587" s="1244"/>
      <c r="CI587" s="1244"/>
      <c r="CJ587" s="1244"/>
      <c r="CK587" s="1244"/>
      <c r="CL587" s="1244"/>
      <c r="CM587" s="1244"/>
      <c r="CN587" s="1244"/>
      <c r="CO587" s="1244"/>
      <c r="CP587" s="1244"/>
      <c r="CQ587" s="1244"/>
      <c r="CR587" s="1244"/>
      <c r="CS587" s="1244"/>
      <c r="CT587" s="1244"/>
      <c r="CU587" s="1244"/>
      <c r="CV587" s="1244"/>
      <c r="CW587" s="1244"/>
      <c r="CX587" s="1244"/>
      <c r="CY587" s="1244"/>
      <c r="CZ587" s="1244"/>
      <c r="DA587" s="1244"/>
      <c r="DB587" s="1244"/>
      <c r="DC587" s="1244"/>
      <c r="DD587" s="1244"/>
      <c r="DE587" s="1244"/>
      <c r="DF587" s="1244"/>
      <c r="DG587" s="1244"/>
      <c r="DH587" s="1244"/>
      <c r="DI587" s="1244"/>
      <c r="DJ587" s="1244"/>
      <c r="DK587" s="1244"/>
      <c r="DL587" s="1244"/>
      <c r="DM587" s="1244"/>
      <c r="DN587" s="1244"/>
      <c r="DO587" s="1244"/>
      <c r="DP587" s="1244"/>
      <c r="DQ587" s="1244"/>
      <c r="DR587" s="1244"/>
      <c r="DS587" s="1244"/>
      <c r="DT587" s="1244"/>
      <c r="DU587" s="1244"/>
      <c r="DV587" s="1244"/>
      <c r="DW587" s="1244"/>
      <c r="DX587" s="1244"/>
      <c r="DY587" s="1244"/>
      <c r="DZ587" s="1244"/>
      <c r="EA587" s="1244"/>
      <c r="EB587" s="1244"/>
      <c r="EC587" s="1244"/>
      <c r="ED587" s="1244"/>
      <c r="EE587" s="1244"/>
      <c r="EF587" s="1244"/>
      <c r="EG587" s="1244"/>
      <c r="EH587" s="1244"/>
      <c r="EI587" s="1244"/>
      <c r="EJ587" s="1244"/>
      <c r="EK587" s="1244"/>
      <c r="EL587" s="1244"/>
      <c r="EM587" s="1244"/>
      <c r="EN587" s="1244"/>
      <c r="EO587" s="1244"/>
      <c r="EP587" s="1244"/>
      <c r="EQ587" s="1244"/>
      <c r="ER587" s="1244"/>
      <c r="ES587" s="1241"/>
      <c r="ET587" s="1244"/>
      <c r="EU587" s="1244"/>
      <c r="EV587" s="1244"/>
      <c r="EW587" s="1244"/>
      <c r="EX587" s="1244"/>
      <c r="EY587" s="1244"/>
      <c r="EZ587" s="1244"/>
      <c r="FA587" s="1244"/>
      <c r="FB587" s="1244"/>
      <c r="FC587" s="1244"/>
      <c r="FD587" s="1244"/>
      <c r="FE587" s="1244"/>
      <c r="FF587" s="1251"/>
      <c r="FG587" s="1244"/>
      <c r="FH587" s="1244"/>
      <c r="FI587" s="1244"/>
      <c r="FJ587" s="1244"/>
      <c r="FK587" s="1244"/>
      <c r="FL587" s="1244"/>
      <c r="FM587" s="1244"/>
      <c r="FN587" s="1244"/>
      <c r="FO587" s="1244"/>
      <c r="FP587" s="1244"/>
      <c r="FQ587" s="1246"/>
      <c r="FR587" s="1246"/>
      <c r="FS587" s="1244"/>
      <c r="FT587" s="1244"/>
      <c r="FU587" s="1244"/>
      <c r="FV587" s="1244"/>
      <c r="FW587" s="1244"/>
      <c r="FX587" s="1244"/>
      <c r="FY587" s="1244"/>
      <c r="FZ587" s="1244"/>
      <c r="GA587" s="1241"/>
      <c r="GB587" s="1241"/>
      <c r="GC587" s="1241"/>
      <c r="GD587" s="1239"/>
      <c r="GE587" s="1239"/>
      <c r="GF587" s="1239"/>
      <c r="GG587" s="1239"/>
      <c r="GH587" s="1239"/>
      <c r="GI587" s="1239"/>
      <c r="GJ587" s="1239"/>
      <c r="GK587" s="1239"/>
      <c r="GL587" s="1239"/>
      <c r="GM587" s="1239"/>
      <c r="GN587" s="1239"/>
      <c r="GO587" s="1239"/>
      <c r="GP587" s="1239"/>
      <c r="GQ587" s="1239"/>
      <c r="GR587" s="1239"/>
      <c r="GS587" s="1239"/>
      <c r="GT587" s="1239"/>
      <c r="GU587" s="1239"/>
      <c r="GV587" s="1239"/>
      <c r="GW587" s="1239"/>
      <c r="GX587" s="1239"/>
      <c r="GY587" s="1239"/>
      <c r="GZ587" s="1239"/>
      <c r="HA587" s="1239"/>
      <c r="HB587" s="1239"/>
      <c r="HC587" s="1239"/>
      <c r="HD587" s="1239"/>
      <c r="HE587" s="1239"/>
      <c r="HF587" s="1239"/>
      <c r="HG587" s="1239"/>
      <c r="HH587" s="1239"/>
      <c r="HI587" s="1239"/>
      <c r="HJ587" s="1239"/>
      <c r="HK587" s="1239"/>
      <c r="HL587" s="1239"/>
      <c r="HM587" s="1239"/>
      <c r="HN587" s="1239"/>
      <c r="HO587" s="1239"/>
      <c r="HP587" s="1239"/>
      <c r="HQ587" s="1239"/>
      <c r="HR587" s="1239"/>
      <c r="HS587" s="1239"/>
      <c r="HT587" s="1239"/>
      <c r="HU587" s="1239"/>
      <c r="HV587" s="1239"/>
      <c r="HW587" s="1239"/>
      <c r="HX587" s="1239"/>
      <c r="HY587" s="1239"/>
      <c r="HZ587" s="1239"/>
      <c r="IA587" s="1239"/>
      <c r="IB587" s="1239"/>
      <c r="IC587" s="1239"/>
      <c r="ID587" s="1239"/>
      <c r="IE587" s="1239"/>
      <c r="IF587" s="1239"/>
      <c r="IG587" s="1239"/>
      <c r="IH587" s="1239"/>
      <c r="II587" s="1239"/>
      <c r="IJ587" s="1239"/>
      <c r="IK587" s="1239"/>
      <c r="IL587" s="1239"/>
      <c r="IM587" s="1239"/>
      <c r="IN587" s="1239"/>
      <c r="IO587" s="1239"/>
      <c r="IP587" s="1239"/>
      <c r="IQ587" s="1239"/>
      <c r="IR587" s="1239"/>
      <c r="IS587" s="1239"/>
      <c r="IT587" s="1239"/>
      <c r="IU587" s="1239"/>
      <c r="IV587" s="1239"/>
      <c r="IW587" s="1239"/>
      <c r="IX587" s="1239"/>
      <c r="IY587" s="1239"/>
      <c r="IZ587" s="1239"/>
      <c r="JA587" s="1239"/>
      <c r="JB587" s="1239"/>
      <c r="JC587" s="1239"/>
      <c r="JD587" s="1239"/>
      <c r="JE587" s="1239"/>
      <c r="JF587" s="1239"/>
      <c r="JG587" s="1239"/>
      <c r="JH587" s="1239"/>
      <c r="JI587" s="1239"/>
      <c r="JJ587" s="1239"/>
      <c r="JK587" s="1248"/>
    </row>
    <row r="588" spans="1:271" ht="18.95" hidden="1" customHeight="1">
      <c r="A588" s="1113"/>
      <c r="B588" s="1114"/>
      <c r="C588" s="1114"/>
      <c r="D588" s="1177"/>
      <c r="E588" s="1116"/>
      <c r="F588" s="1116"/>
      <c r="G588" s="1116"/>
      <c r="H588" s="1114"/>
      <c r="I588" s="1177"/>
      <c r="J588" s="1244"/>
      <c r="K588" s="1241"/>
      <c r="L588" s="1241"/>
      <c r="M588" s="1241"/>
      <c r="N588" s="1241"/>
      <c r="O588" s="1269"/>
      <c r="P588" s="1242"/>
      <c r="Q588" s="1241"/>
      <c r="R588" s="1244"/>
      <c r="S588" s="1244"/>
      <c r="T588" s="1244"/>
      <c r="U588" s="1244"/>
      <c r="V588" s="1244"/>
      <c r="W588" s="1249"/>
      <c r="X588" s="1241"/>
      <c r="Y588" s="1244"/>
      <c r="Z588" s="1244"/>
      <c r="AA588" s="1244"/>
      <c r="AB588" s="1244"/>
      <c r="AC588" s="1244"/>
      <c r="AD588" s="1244"/>
      <c r="AE588" s="1244"/>
      <c r="AF588" s="1244"/>
      <c r="AG588" s="1244"/>
      <c r="AH588" s="1244"/>
      <c r="AI588" s="1244"/>
      <c r="AJ588" s="1244"/>
      <c r="AK588" s="1244"/>
      <c r="AL588" s="1244"/>
      <c r="AM588" s="1244"/>
      <c r="AN588" s="1244"/>
      <c r="AO588" s="1244"/>
      <c r="AP588" s="1244"/>
      <c r="AQ588" s="1244"/>
      <c r="AR588" s="1244"/>
      <c r="AS588" s="1244"/>
      <c r="AT588" s="1244"/>
      <c r="AU588" s="1244"/>
      <c r="AV588" s="1244"/>
      <c r="AW588" s="1244"/>
      <c r="AX588" s="1244"/>
      <c r="AY588" s="1244"/>
      <c r="AZ588" s="1244"/>
      <c r="BA588" s="1244"/>
      <c r="BB588" s="1244"/>
      <c r="BC588" s="1244"/>
      <c r="BD588" s="1244"/>
      <c r="BE588" s="1244"/>
      <c r="BF588" s="1244"/>
      <c r="BG588" s="1244"/>
      <c r="BH588" s="1244"/>
      <c r="BI588" s="1244"/>
      <c r="BJ588" s="1244"/>
      <c r="BK588" s="1244"/>
      <c r="BL588" s="1244"/>
      <c r="BM588" s="1244"/>
      <c r="BN588" s="1244"/>
      <c r="BO588" s="1244"/>
      <c r="BP588" s="1244"/>
      <c r="BQ588" s="1244"/>
      <c r="BR588" s="1244"/>
      <c r="BS588" s="1244"/>
      <c r="BT588" s="1244"/>
      <c r="BU588" s="1244"/>
      <c r="BV588" s="1244"/>
      <c r="BW588" s="1244"/>
      <c r="BX588" s="1244"/>
      <c r="BY588" s="1244"/>
      <c r="BZ588" s="1244"/>
      <c r="CA588" s="1244"/>
      <c r="CB588" s="1244"/>
      <c r="CC588" s="1244"/>
      <c r="CD588" s="1244"/>
      <c r="CE588" s="1244"/>
      <c r="CF588" s="1244"/>
      <c r="CG588" s="1244"/>
      <c r="CH588" s="1244"/>
      <c r="CI588" s="1244"/>
      <c r="CJ588" s="1244"/>
      <c r="CK588" s="1244"/>
      <c r="CL588" s="1244"/>
      <c r="CM588" s="1244"/>
      <c r="CN588" s="1244"/>
      <c r="CO588" s="1244"/>
      <c r="CP588" s="1244"/>
      <c r="CQ588" s="1244"/>
      <c r="CR588" s="1244"/>
      <c r="CS588" s="1244"/>
      <c r="CT588" s="1244"/>
      <c r="CU588" s="1244"/>
      <c r="CV588" s="1244"/>
      <c r="CW588" s="1244"/>
      <c r="CX588" s="1244"/>
      <c r="CY588" s="1244"/>
      <c r="CZ588" s="1244"/>
      <c r="DA588" s="1244"/>
      <c r="DB588" s="1244"/>
      <c r="DC588" s="1244"/>
      <c r="DD588" s="1244"/>
      <c r="DE588" s="1244"/>
      <c r="DF588" s="1244"/>
      <c r="DG588" s="1244"/>
      <c r="DH588" s="1244"/>
      <c r="DI588" s="1244"/>
      <c r="DJ588" s="1244"/>
      <c r="DK588" s="1244"/>
      <c r="DL588" s="1244"/>
      <c r="DM588" s="1244"/>
      <c r="DN588" s="1244"/>
      <c r="DO588" s="1244"/>
      <c r="DP588" s="1244"/>
      <c r="DQ588" s="1244"/>
      <c r="DR588" s="1244"/>
      <c r="DS588" s="1244"/>
      <c r="DT588" s="1244"/>
      <c r="DU588" s="1244"/>
      <c r="DV588" s="1244"/>
      <c r="DW588" s="1244"/>
      <c r="DX588" s="1244"/>
      <c r="DY588" s="1244"/>
      <c r="DZ588" s="1244"/>
      <c r="EA588" s="1244"/>
      <c r="EB588" s="1244"/>
      <c r="EC588" s="1244"/>
      <c r="ED588" s="1244"/>
      <c r="EE588" s="1244"/>
      <c r="EF588" s="1244"/>
      <c r="EG588" s="1244"/>
      <c r="EH588" s="1244"/>
      <c r="EI588" s="1244"/>
      <c r="EJ588" s="1244"/>
      <c r="EK588" s="1244"/>
      <c r="EL588" s="1244"/>
      <c r="EM588" s="1244"/>
      <c r="EN588" s="1244"/>
      <c r="EO588" s="1244"/>
      <c r="EP588" s="1244"/>
      <c r="EQ588" s="1244"/>
      <c r="ER588" s="1244"/>
      <c r="ES588" s="1241"/>
      <c r="ET588" s="1244"/>
      <c r="EU588" s="1244"/>
      <c r="EV588" s="1244"/>
      <c r="EW588" s="1244"/>
      <c r="EX588" s="1244"/>
      <c r="EY588" s="1244"/>
      <c r="EZ588" s="1244"/>
      <c r="FA588" s="1244"/>
      <c r="FB588" s="1244"/>
      <c r="FC588" s="1244"/>
      <c r="FD588" s="1244"/>
      <c r="FE588" s="1244"/>
      <c r="FF588" s="1251"/>
      <c r="FG588" s="1244"/>
      <c r="FH588" s="1244"/>
      <c r="FI588" s="1244"/>
      <c r="FJ588" s="1244"/>
      <c r="FK588" s="1244"/>
      <c r="FL588" s="1244"/>
      <c r="FM588" s="1244"/>
      <c r="FN588" s="1244"/>
      <c r="FO588" s="1244"/>
      <c r="FP588" s="1244"/>
      <c r="FQ588" s="1246"/>
      <c r="FR588" s="1246"/>
      <c r="FS588" s="1244"/>
      <c r="FT588" s="1244"/>
      <c r="FU588" s="1244"/>
      <c r="FV588" s="1244"/>
      <c r="FW588" s="1244"/>
      <c r="FX588" s="1244"/>
      <c r="FY588" s="1244"/>
      <c r="FZ588" s="1244"/>
      <c r="GA588" s="1241"/>
      <c r="GB588" s="1241"/>
      <c r="GC588" s="1241"/>
      <c r="GD588" s="1239"/>
      <c r="GE588" s="1239"/>
      <c r="GF588" s="1239"/>
      <c r="GG588" s="1239"/>
      <c r="GH588" s="1239"/>
      <c r="GI588" s="1239"/>
      <c r="GJ588" s="1239"/>
      <c r="GK588" s="1239"/>
      <c r="GL588" s="1239"/>
      <c r="GM588" s="1239"/>
      <c r="GN588" s="1239"/>
      <c r="GO588" s="1239"/>
      <c r="GP588" s="1239"/>
      <c r="GQ588" s="1239"/>
      <c r="GR588" s="1239"/>
      <c r="GS588" s="1239"/>
      <c r="GT588" s="1239"/>
      <c r="GU588" s="1239"/>
      <c r="GV588" s="1239"/>
      <c r="GW588" s="1239"/>
      <c r="GX588" s="1239"/>
      <c r="GY588" s="1239"/>
      <c r="GZ588" s="1239"/>
      <c r="HA588" s="1239"/>
      <c r="HB588" s="1239"/>
      <c r="HC588" s="1239"/>
      <c r="HD588" s="1239"/>
      <c r="HE588" s="1239"/>
      <c r="HF588" s="1239"/>
      <c r="HG588" s="1239"/>
      <c r="HH588" s="1239"/>
      <c r="HI588" s="1239"/>
      <c r="HJ588" s="1239"/>
      <c r="HK588" s="1239"/>
      <c r="HL588" s="1239"/>
      <c r="HM588" s="1239"/>
      <c r="HN588" s="1239"/>
      <c r="HO588" s="1239"/>
      <c r="HP588" s="1239"/>
      <c r="HQ588" s="1239"/>
      <c r="HR588" s="1239"/>
      <c r="HS588" s="1239"/>
      <c r="HT588" s="1239"/>
      <c r="HU588" s="1239"/>
      <c r="HV588" s="1239"/>
      <c r="HW588" s="1239"/>
      <c r="HX588" s="1239"/>
      <c r="HY588" s="1239"/>
      <c r="HZ588" s="1239"/>
      <c r="IA588" s="1239"/>
      <c r="IB588" s="1239"/>
      <c r="IC588" s="1239"/>
      <c r="ID588" s="1239"/>
      <c r="IE588" s="1239"/>
      <c r="IF588" s="1239"/>
      <c r="IG588" s="1239"/>
      <c r="IH588" s="1239"/>
      <c r="II588" s="1239"/>
      <c r="IJ588" s="1239"/>
      <c r="IK588" s="1239"/>
      <c r="IL588" s="1239"/>
      <c r="IM588" s="1239"/>
      <c r="IN588" s="1239"/>
      <c r="IO588" s="1239"/>
      <c r="IP588" s="1239"/>
      <c r="IQ588" s="1239"/>
      <c r="IR588" s="1239"/>
      <c r="IS588" s="1239"/>
      <c r="IT588" s="1239"/>
      <c r="IU588" s="1239"/>
      <c r="IV588" s="1239"/>
      <c r="IW588" s="1239"/>
      <c r="IX588" s="1239"/>
      <c r="IY588" s="1239"/>
      <c r="IZ588" s="1239"/>
      <c r="JA588" s="1239"/>
      <c r="JB588" s="1239"/>
      <c r="JC588" s="1239"/>
      <c r="JD588" s="1239"/>
      <c r="JE588" s="1239"/>
      <c r="JF588" s="1239"/>
      <c r="JG588" s="1239"/>
      <c r="JH588" s="1239"/>
      <c r="JI588" s="1239"/>
      <c r="JJ588" s="1239"/>
      <c r="JK588" s="1248"/>
    </row>
    <row r="589" spans="1:271" ht="18.95" hidden="1" customHeight="1">
      <c r="A589" s="1113"/>
      <c r="B589" s="1114"/>
      <c r="C589" s="1114"/>
      <c r="D589" s="1177"/>
      <c r="E589" s="1116"/>
      <c r="F589" s="1116"/>
      <c r="G589" s="1116"/>
      <c r="H589" s="1114"/>
      <c r="I589" s="1177"/>
      <c r="J589" s="1244"/>
      <c r="K589" s="1241"/>
      <c r="L589" s="1241"/>
      <c r="M589" s="1241"/>
      <c r="N589" s="1241"/>
      <c r="O589" s="1269"/>
      <c r="P589" s="1242"/>
      <c r="Q589" s="1241"/>
      <c r="R589" s="1244"/>
      <c r="S589" s="1244"/>
      <c r="T589" s="1244"/>
      <c r="U589" s="1244"/>
      <c r="V589" s="1244"/>
      <c r="W589" s="1249"/>
      <c r="X589" s="1241"/>
      <c r="Y589" s="1244"/>
      <c r="Z589" s="1244"/>
      <c r="AA589" s="1244"/>
      <c r="AB589" s="1244"/>
      <c r="AC589" s="1244"/>
      <c r="AD589" s="1244"/>
      <c r="AE589" s="1244"/>
      <c r="AF589" s="1244"/>
      <c r="AG589" s="1244"/>
      <c r="AH589" s="1244"/>
      <c r="AI589" s="1244"/>
      <c r="AJ589" s="1244"/>
      <c r="AK589" s="1244"/>
      <c r="AL589" s="1244"/>
      <c r="AM589" s="1244"/>
      <c r="AN589" s="1244"/>
      <c r="AO589" s="1244"/>
      <c r="AP589" s="1244"/>
      <c r="AQ589" s="1244"/>
      <c r="AR589" s="1244"/>
      <c r="AS589" s="1244"/>
      <c r="AT589" s="1244"/>
      <c r="AU589" s="1244"/>
      <c r="AV589" s="1244"/>
      <c r="AW589" s="1244"/>
      <c r="AX589" s="1244"/>
      <c r="AY589" s="1244"/>
      <c r="AZ589" s="1244"/>
      <c r="BA589" s="1244"/>
      <c r="BB589" s="1244"/>
      <c r="BC589" s="1244"/>
      <c r="BD589" s="1244"/>
      <c r="BE589" s="1244"/>
      <c r="BF589" s="1244"/>
      <c r="BG589" s="1244"/>
      <c r="BH589" s="1244"/>
      <c r="BI589" s="1244"/>
      <c r="BJ589" s="1244"/>
      <c r="BK589" s="1244"/>
      <c r="BL589" s="1244"/>
      <c r="BM589" s="1244"/>
      <c r="BN589" s="1244"/>
      <c r="BO589" s="1244"/>
      <c r="BP589" s="1244"/>
      <c r="BQ589" s="1244"/>
      <c r="BR589" s="1244"/>
      <c r="BS589" s="1244"/>
      <c r="BT589" s="1244"/>
      <c r="BU589" s="1244"/>
      <c r="BV589" s="1244"/>
      <c r="BW589" s="1244"/>
      <c r="BX589" s="1244"/>
      <c r="BY589" s="1244"/>
      <c r="BZ589" s="1244"/>
      <c r="CA589" s="1244"/>
      <c r="CB589" s="1244"/>
      <c r="CC589" s="1244"/>
      <c r="CD589" s="1244"/>
      <c r="CE589" s="1244"/>
      <c r="CF589" s="1244"/>
      <c r="CG589" s="1244"/>
      <c r="CH589" s="1244"/>
      <c r="CI589" s="1244"/>
      <c r="CJ589" s="1244"/>
      <c r="CK589" s="1244"/>
      <c r="CL589" s="1244"/>
      <c r="CM589" s="1244"/>
      <c r="CN589" s="1244"/>
      <c r="CO589" s="1244"/>
      <c r="CP589" s="1244"/>
      <c r="CQ589" s="1244"/>
      <c r="CR589" s="1244"/>
      <c r="CS589" s="1244"/>
      <c r="CT589" s="1244"/>
      <c r="CU589" s="1244"/>
      <c r="CV589" s="1244"/>
      <c r="CW589" s="1244"/>
      <c r="CX589" s="1244"/>
      <c r="CY589" s="1244"/>
      <c r="CZ589" s="1244"/>
      <c r="DA589" s="1244"/>
      <c r="DB589" s="1244"/>
      <c r="DC589" s="1244"/>
      <c r="DD589" s="1244"/>
      <c r="DE589" s="1244"/>
      <c r="DF589" s="1244"/>
      <c r="DG589" s="1244"/>
      <c r="DH589" s="1244"/>
      <c r="DI589" s="1244"/>
      <c r="DJ589" s="1244"/>
      <c r="DK589" s="1244"/>
      <c r="DL589" s="1244"/>
      <c r="DM589" s="1244"/>
      <c r="DN589" s="1244"/>
      <c r="DO589" s="1244"/>
      <c r="DP589" s="1244"/>
      <c r="DQ589" s="1244"/>
      <c r="DR589" s="1244"/>
      <c r="DS589" s="1244"/>
      <c r="DT589" s="1244"/>
      <c r="DU589" s="1244"/>
      <c r="DV589" s="1244"/>
      <c r="DW589" s="1244"/>
      <c r="DX589" s="1244"/>
      <c r="DY589" s="1244"/>
      <c r="DZ589" s="1244"/>
      <c r="EA589" s="1244"/>
      <c r="EB589" s="1244"/>
      <c r="EC589" s="1244"/>
      <c r="ED589" s="1244"/>
      <c r="EE589" s="1244"/>
      <c r="EF589" s="1244"/>
      <c r="EG589" s="1244"/>
      <c r="EH589" s="1244"/>
      <c r="EI589" s="1244"/>
      <c r="EJ589" s="1244"/>
      <c r="EK589" s="1244"/>
      <c r="EL589" s="1244"/>
      <c r="EM589" s="1244"/>
      <c r="EN589" s="1244"/>
      <c r="EO589" s="1244"/>
      <c r="EP589" s="1244"/>
      <c r="EQ589" s="1244"/>
      <c r="ER589" s="1244"/>
      <c r="ES589" s="1241"/>
      <c r="ET589" s="1244"/>
      <c r="EU589" s="1244"/>
      <c r="EV589" s="1244"/>
      <c r="EW589" s="1244"/>
      <c r="EX589" s="1244"/>
      <c r="EY589" s="1244"/>
      <c r="EZ589" s="1244"/>
      <c r="FA589" s="1244"/>
      <c r="FB589" s="1244"/>
      <c r="FC589" s="1244"/>
      <c r="FD589" s="1244"/>
      <c r="FE589" s="1244"/>
      <c r="FF589" s="1251"/>
      <c r="FG589" s="1244"/>
      <c r="FH589" s="1244"/>
      <c r="FI589" s="1244"/>
      <c r="FJ589" s="1244"/>
      <c r="FK589" s="1244"/>
      <c r="FL589" s="1244"/>
      <c r="FM589" s="1244"/>
      <c r="FN589" s="1244"/>
      <c r="FO589" s="1244"/>
      <c r="FP589" s="1244"/>
      <c r="FQ589" s="1246"/>
      <c r="FR589" s="1246"/>
      <c r="FS589" s="1244"/>
      <c r="FT589" s="1244"/>
      <c r="FU589" s="1244"/>
      <c r="FV589" s="1244"/>
      <c r="FW589" s="1244"/>
      <c r="FX589" s="1244"/>
      <c r="FY589" s="1244"/>
      <c r="FZ589" s="1244"/>
      <c r="GA589" s="1241"/>
      <c r="GB589" s="1241"/>
      <c r="GC589" s="1241"/>
      <c r="GD589" s="1239"/>
      <c r="GE589" s="1239"/>
      <c r="GF589" s="1239"/>
      <c r="GG589" s="1239"/>
      <c r="GH589" s="1239"/>
      <c r="GI589" s="1239"/>
      <c r="GJ589" s="1239"/>
      <c r="GK589" s="1239"/>
      <c r="GL589" s="1239"/>
      <c r="GM589" s="1239"/>
      <c r="GN589" s="1239"/>
      <c r="GO589" s="1239"/>
      <c r="GP589" s="1239"/>
      <c r="GQ589" s="1239"/>
      <c r="GR589" s="1239"/>
      <c r="GS589" s="1239"/>
      <c r="GT589" s="1239"/>
      <c r="GU589" s="1239"/>
      <c r="GV589" s="1239"/>
      <c r="GW589" s="1239"/>
      <c r="GX589" s="1239"/>
      <c r="GY589" s="1239"/>
      <c r="GZ589" s="1239"/>
      <c r="HA589" s="1239"/>
      <c r="HB589" s="1239"/>
      <c r="HC589" s="1239"/>
      <c r="HD589" s="1239"/>
      <c r="HE589" s="1239"/>
      <c r="HF589" s="1239"/>
      <c r="HG589" s="1239"/>
      <c r="HH589" s="1239"/>
      <c r="HI589" s="1239"/>
      <c r="HJ589" s="1239"/>
      <c r="HK589" s="1239"/>
      <c r="HL589" s="1239"/>
      <c r="HM589" s="1239"/>
      <c r="HN589" s="1239"/>
      <c r="HO589" s="1239"/>
      <c r="HP589" s="1239"/>
      <c r="HQ589" s="1239"/>
      <c r="HR589" s="1239"/>
      <c r="HS589" s="1239"/>
      <c r="HT589" s="1239"/>
      <c r="HU589" s="1239"/>
      <c r="HV589" s="1239"/>
      <c r="HW589" s="1239"/>
      <c r="HX589" s="1239"/>
      <c r="HY589" s="1239"/>
      <c r="HZ589" s="1239"/>
      <c r="IA589" s="1239"/>
      <c r="IB589" s="1239"/>
      <c r="IC589" s="1239"/>
      <c r="ID589" s="1239"/>
      <c r="IE589" s="1239"/>
      <c r="IF589" s="1239"/>
      <c r="IG589" s="1239"/>
      <c r="IH589" s="1239"/>
      <c r="II589" s="1239"/>
      <c r="IJ589" s="1239"/>
      <c r="IK589" s="1239"/>
      <c r="IL589" s="1239"/>
      <c r="IM589" s="1239"/>
      <c r="IN589" s="1239"/>
      <c r="IO589" s="1239"/>
      <c r="IP589" s="1239"/>
      <c r="IQ589" s="1239"/>
      <c r="IR589" s="1239"/>
      <c r="IS589" s="1239"/>
      <c r="IT589" s="1239"/>
      <c r="IU589" s="1239"/>
      <c r="IV589" s="1239"/>
      <c r="IW589" s="1239"/>
      <c r="IX589" s="1239"/>
      <c r="IY589" s="1239"/>
      <c r="IZ589" s="1239"/>
      <c r="JA589" s="1239"/>
      <c r="JB589" s="1239"/>
      <c r="JC589" s="1239"/>
      <c r="JD589" s="1239"/>
      <c r="JE589" s="1239"/>
      <c r="JF589" s="1239"/>
      <c r="JG589" s="1239"/>
      <c r="JH589" s="1239"/>
      <c r="JI589" s="1239"/>
      <c r="JJ589" s="1239"/>
      <c r="JK589" s="1248"/>
    </row>
    <row r="590" spans="1:271" ht="18.95" hidden="1" customHeight="1">
      <c r="A590" s="1113"/>
      <c r="B590" s="1114"/>
      <c r="C590" s="1114"/>
      <c r="D590" s="1177"/>
      <c r="E590" s="1116"/>
      <c r="F590" s="1116"/>
      <c r="G590" s="1116"/>
      <c r="H590" s="1114"/>
      <c r="I590" s="1177"/>
      <c r="J590" s="1244"/>
      <c r="K590" s="1241"/>
      <c r="L590" s="1241"/>
      <c r="M590" s="1241"/>
      <c r="N590" s="1241"/>
      <c r="O590" s="1269"/>
      <c r="P590" s="1242"/>
      <c r="Q590" s="1241"/>
      <c r="R590" s="1244"/>
      <c r="S590" s="1244"/>
      <c r="T590" s="1244"/>
      <c r="U590" s="1244"/>
      <c r="V590" s="1244"/>
      <c r="W590" s="1249"/>
      <c r="X590" s="1241"/>
      <c r="Y590" s="1244"/>
      <c r="Z590" s="1244"/>
      <c r="AA590" s="1244"/>
      <c r="AB590" s="1244"/>
      <c r="AC590" s="1244"/>
      <c r="AD590" s="1244"/>
      <c r="AE590" s="1244"/>
      <c r="AF590" s="1244"/>
      <c r="AG590" s="1244"/>
      <c r="AH590" s="1244"/>
      <c r="AI590" s="1244"/>
      <c r="AJ590" s="1244"/>
      <c r="AK590" s="1244"/>
      <c r="AL590" s="1244"/>
      <c r="AM590" s="1244"/>
      <c r="AN590" s="1244"/>
      <c r="AO590" s="1244"/>
      <c r="AP590" s="1244"/>
      <c r="AQ590" s="1244"/>
      <c r="AR590" s="1244"/>
      <c r="AS590" s="1244"/>
      <c r="AT590" s="1244"/>
      <c r="AU590" s="1244"/>
      <c r="AV590" s="1244"/>
      <c r="AW590" s="1244"/>
      <c r="AX590" s="1244"/>
      <c r="AY590" s="1244"/>
      <c r="AZ590" s="1244"/>
      <c r="BA590" s="1244"/>
      <c r="BB590" s="1244"/>
      <c r="BC590" s="1244"/>
      <c r="BD590" s="1244"/>
      <c r="BE590" s="1244"/>
      <c r="BF590" s="1244"/>
      <c r="BG590" s="1244"/>
      <c r="BH590" s="1244"/>
      <c r="BI590" s="1244"/>
      <c r="BJ590" s="1244"/>
      <c r="BK590" s="1244"/>
      <c r="BL590" s="1244"/>
      <c r="BM590" s="1244"/>
      <c r="BN590" s="1244"/>
      <c r="BO590" s="1244"/>
      <c r="BP590" s="1244"/>
      <c r="BQ590" s="1244"/>
      <c r="BR590" s="1244"/>
      <c r="BS590" s="1244"/>
      <c r="BT590" s="1244"/>
      <c r="BU590" s="1244"/>
      <c r="BV590" s="1244"/>
      <c r="BW590" s="1244"/>
      <c r="BX590" s="1244"/>
      <c r="BY590" s="1244"/>
      <c r="BZ590" s="1244"/>
      <c r="CA590" s="1244"/>
      <c r="CB590" s="1244"/>
      <c r="CC590" s="1244"/>
      <c r="CD590" s="1244"/>
      <c r="CE590" s="1244"/>
      <c r="CF590" s="1244"/>
      <c r="CG590" s="1244"/>
      <c r="CH590" s="1244"/>
      <c r="CI590" s="1244"/>
      <c r="CJ590" s="1244"/>
      <c r="CK590" s="1244"/>
      <c r="CL590" s="1244"/>
      <c r="CM590" s="1244"/>
      <c r="CN590" s="1244"/>
      <c r="CO590" s="1244"/>
      <c r="CP590" s="1244"/>
      <c r="CQ590" s="1244"/>
      <c r="CR590" s="1244"/>
      <c r="CS590" s="1244"/>
      <c r="CT590" s="1244"/>
      <c r="CU590" s="1244"/>
      <c r="CV590" s="1244"/>
      <c r="CW590" s="1244"/>
      <c r="CX590" s="1244"/>
      <c r="CY590" s="1244"/>
      <c r="CZ590" s="1244"/>
      <c r="DA590" s="1244"/>
      <c r="DB590" s="1244"/>
      <c r="DC590" s="1244"/>
      <c r="DD590" s="1244"/>
      <c r="DE590" s="1244"/>
      <c r="DF590" s="1244"/>
      <c r="DG590" s="1244"/>
      <c r="DH590" s="1244"/>
      <c r="DI590" s="1244"/>
      <c r="DJ590" s="1244"/>
      <c r="DK590" s="1244"/>
      <c r="DL590" s="1244"/>
      <c r="DM590" s="1244"/>
      <c r="DN590" s="1244"/>
      <c r="DO590" s="1244"/>
      <c r="DP590" s="1244"/>
      <c r="DQ590" s="1244"/>
      <c r="DR590" s="1244"/>
      <c r="DS590" s="1244"/>
      <c r="DT590" s="1244"/>
      <c r="DU590" s="1244"/>
      <c r="DV590" s="1244"/>
      <c r="DW590" s="1244"/>
      <c r="DX590" s="1244"/>
      <c r="DY590" s="1244"/>
      <c r="DZ590" s="1244"/>
      <c r="EA590" s="1244"/>
      <c r="EB590" s="1244"/>
      <c r="EC590" s="1244"/>
      <c r="ED590" s="1244"/>
      <c r="EE590" s="1244"/>
      <c r="EF590" s="1244"/>
      <c r="EG590" s="1244"/>
      <c r="EH590" s="1244"/>
      <c r="EI590" s="1244"/>
      <c r="EJ590" s="1244"/>
      <c r="EK590" s="1244"/>
      <c r="EL590" s="1244"/>
      <c r="EM590" s="1244"/>
      <c r="EN590" s="1244"/>
      <c r="EO590" s="1244"/>
      <c r="EP590" s="1244"/>
      <c r="EQ590" s="1244"/>
      <c r="ER590" s="1244"/>
      <c r="ES590" s="1241"/>
      <c r="ET590" s="1244"/>
      <c r="EU590" s="1244"/>
      <c r="EV590" s="1244"/>
      <c r="EW590" s="1244"/>
      <c r="EX590" s="1244"/>
      <c r="EY590" s="1244"/>
      <c r="EZ590" s="1244"/>
      <c r="FA590" s="1244"/>
      <c r="FB590" s="1244"/>
      <c r="FC590" s="1244"/>
      <c r="FD590" s="1244"/>
      <c r="FE590" s="1244"/>
      <c r="FF590" s="1251"/>
      <c r="FG590" s="1244"/>
      <c r="FH590" s="1244"/>
      <c r="FI590" s="1244"/>
      <c r="FJ590" s="1244"/>
      <c r="FK590" s="1244"/>
      <c r="FL590" s="1244"/>
      <c r="FM590" s="1244"/>
      <c r="FN590" s="1244"/>
      <c r="FO590" s="1244"/>
      <c r="FP590" s="1244"/>
      <c r="FQ590" s="1246"/>
      <c r="FR590" s="1246"/>
      <c r="FS590" s="1244"/>
      <c r="FT590" s="1244"/>
      <c r="FU590" s="1244"/>
      <c r="FV590" s="1244"/>
      <c r="FW590" s="1244"/>
      <c r="FX590" s="1244"/>
      <c r="FY590" s="1244"/>
      <c r="FZ590" s="1244"/>
      <c r="GA590" s="1241"/>
      <c r="GB590" s="1241"/>
      <c r="GC590" s="1241"/>
      <c r="GD590" s="1239"/>
      <c r="GE590" s="1239"/>
      <c r="GF590" s="1239"/>
      <c r="GG590" s="1239"/>
      <c r="GH590" s="1239"/>
      <c r="GI590" s="1239"/>
      <c r="GJ590" s="1239"/>
      <c r="GK590" s="1239"/>
      <c r="GL590" s="1239"/>
      <c r="GM590" s="1239"/>
      <c r="GN590" s="1239"/>
      <c r="GO590" s="1239"/>
      <c r="GP590" s="1239"/>
      <c r="GQ590" s="1239"/>
      <c r="GR590" s="1239"/>
      <c r="GS590" s="1239"/>
      <c r="GT590" s="1239"/>
      <c r="GU590" s="1239"/>
      <c r="GV590" s="1239"/>
      <c r="GW590" s="1239"/>
      <c r="GX590" s="1239"/>
      <c r="GY590" s="1239"/>
      <c r="GZ590" s="1239"/>
      <c r="HA590" s="1239"/>
      <c r="HB590" s="1239"/>
      <c r="HC590" s="1239"/>
      <c r="HD590" s="1239"/>
      <c r="HE590" s="1239"/>
      <c r="HF590" s="1239"/>
      <c r="HG590" s="1239"/>
      <c r="HH590" s="1239"/>
      <c r="HI590" s="1239"/>
      <c r="HJ590" s="1239"/>
      <c r="HK590" s="1239"/>
      <c r="HL590" s="1239"/>
      <c r="HM590" s="1239"/>
      <c r="HN590" s="1239"/>
      <c r="HO590" s="1239"/>
      <c r="HP590" s="1239"/>
      <c r="HQ590" s="1239"/>
      <c r="HR590" s="1239"/>
      <c r="HS590" s="1239"/>
      <c r="HT590" s="1239"/>
      <c r="HU590" s="1239"/>
      <c r="HV590" s="1239"/>
      <c r="HW590" s="1239"/>
      <c r="HX590" s="1239"/>
      <c r="HY590" s="1239"/>
      <c r="HZ590" s="1239"/>
      <c r="IA590" s="1239"/>
      <c r="IB590" s="1239"/>
      <c r="IC590" s="1239"/>
      <c r="ID590" s="1239"/>
      <c r="IE590" s="1239"/>
      <c r="IF590" s="1239"/>
      <c r="IG590" s="1239"/>
      <c r="IH590" s="1239"/>
      <c r="II590" s="1239"/>
      <c r="IJ590" s="1239"/>
      <c r="IK590" s="1239"/>
      <c r="IL590" s="1239"/>
      <c r="IM590" s="1239"/>
      <c r="IN590" s="1239"/>
      <c r="IO590" s="1239"/>
      <c r="IP590" s="1239"/>
      <c r="IQ590" s="1239"/>
      <c r="IR590" s="1239"/>
      <c r="IS590" s="1239"/>
      <c r="IT590" s="1239"/>
      <c r="IU590" s="1239"/>
      <c r="IV590" s="1239"/>
      <c r="IW590" s="1239"/>
      <c r="IX590" s="1239"/>
      <c r="IY590" s="1239"/>
      <c r="IZ590" s="1239"/>
      <c r="JA590" s="1239"/>
      <c r="JB590" s="1239"/>
      <c r="JC590" s="1239"/>
      <c r="JD590" s="1239"/>
      <c r="JE590" s="1239"/>
      <c r="JF590" s="1239"/>
      <c r="JG590" s="1239"/>
      <c r="JH590" s="1239"/>
      <c r="JI590" s="1239"/>
      <c r="JJ590" s="1239"/>
      <c r="JK590" s="1248"/>
    </row>
    <row r="591" spans="1:271" ht="18.95" hidden="1" customHeight="1">
      <c r="A591" s="1113"/>
      <c r="B591" s="1114"/>
      <c r="C591" s="1114"/>
      <c r="D591" s="1177"/>
      <c r="E591" s="1116"/>
      <c r="F591" s="1116"/>
      <c r="G591" s="1116"/>
      <c r="H591" s="1114"/>
      <c r="I591" s="1177"/>
      <c r="J591" s="1244"/>
      <c r="K591" s="1241"/>
      <c r="L591" s="1241"/>
      <c r="M591" s="1241"/>
      <c r="N591" s="1241"/>
      <c r="O591" s="1269"/>
      <c r="P591" s="1242"/>
      <c r="Q591" s="1241"/>
      <c r="R591" s="1244"/>
      <c r="S591" s="1244"/>
      <c r="T591" s="1244"/>
      <c r="U591" s="1244"/>
      <c r="V591" s="1244"/>
      <c r="W591" s="1249"/>
      <c r="X591" s="1241"/>
      <c r="Y591" s="1244"/>
      <c r="Z591" s="1244"/>
      <c r="AA591" s="1244"/>
      <c r="AB591" s="1244"/>
      <c r="AC591" s="1244"/>
      <c r="AD591" s="1244"/>
      <c r="AE591" s="1244"/>
      <c r="AF591" s="1244"/>
      <c r="AG591" s="1244"/>
      <c r="AH591" s="1244"/>
      <c r="AI591" s="1244"/>
      <c r="AJ591" s="1244"/>
      <c r="AK591" s="1244"/>
      <c r="AL591" s="1244"/>
      <c r="AM591" s="1244"/>
      <c r="AN591" s="1244"/>
      <c r="AO591" s="1244"/>
      <c r="AP591" s="1244"/>
      <c r="AQ591" s="1244"/>
      <c r="AR591" s="1244"/>
      <c r="AS591" s="1244"/>
      <c r="AT591" s="1244"/>
      <c r="AU591" s="1244"/>
      <c r="AV591" s="1244"/>
      <c r="AW591" s="1244"/>
      <c r="AX591" s="1244"/>
      <c r="AY591" s="1244"/>
      <c r="AZ591" s="1244"/>
      <c r="BA591" s="1244"/>
      <c r="BB591" s="1244"/>
      <c r="BC591" s="1244"/>
      <c r="BD591" s="1244"/>
      <c r="BE591" s="1244"/>
      <c r="BF591" s="1244"/>
      <c r="BG591" s="1244"/>
      <c r="BH591" s="1244"/>
      <c r="BI591" s="1244"/>
      <c r="BJ591" s="1244"/>
      <c r="BK591" s="1244"/>
      <c r="BL591" s="1244"/>
      <c r="BM591" s="1244"/>
      <c r="BN591" s="1244"/>
      <c r="BO591" s="1244"/>
      <c r="BP591" s="1244"/>
      <c r="BQ591" s="1244"/>
      <c r="BR591" s="1244"/>
      <c r="BS591" s="1244"/>
      <c r="BT591" s="1244"/>
      <c r="BU591" s="1244"/>
      <c r="BV591" s="1244"/>
      <c r="BW591" s="1244"/>
      <c r="BX591" s="1244"/>
      <c r="BY591" s="1244"/>
      <c r="BZ591" s="1244"/>
      <c r="CA591" s="1244"/>
      <c r="CB591" s="1244"/>
      <c r="CC591" s="1244"/>
      <c r="CD591" s="1244"/>
      <c r="CE591" s="1244"/>
      <c r="CF591" s="1244"/>
      <c r="CG591" s="1244"/>
      <c r="CH591" s="1244"/>
      <c r="CI591" s="1244"/>
      <c r="CJ591" s="1244"/>
      <c r="CK591" s="1244"/>
      <c r="CL591" s="1244"/>
      <c r="CM591" s="1244"/>
      <c r="CN591" s="1244"/>
      <c r="CO591" s="1244"/>
      <c r="CP591" s="1244"/>
      <c r="CQ591" s="1244"/>
      <c r="CR591" s="1244"/>
      <c r="CS591" s="1244"/>
      <c r="CT591" s="1244"/>
      <c r="CU591" s="1244"/>
      <c r="CV591" s="1244"/>
      <c r="CW591" s="1244"/>
      <c r="CX591" s="1244"/>
      <c r="CY591" s="1244"/>
      <c r="CZ591" s="1244"/>
      <c r="DA591" s="1244"/>
      <c r="DB591" s="1244"/>
      <c r="DC591" s="1244"/>
      <c r="DD591" s="1244"/>
      <c r="DE591" s="1244"/>
      <c r="DF591" s="1244"/>
      <c r="DG591" s="1244"/>
      <c r="DH591" s="1244"/>
      <c r="DI591" s="1244"/>
      <c r="DJ591" s="1244"/>
      <c r="DK591" s="1244"/>
      <c r="DL591" s="1244"/>
      <c r="DM591" s="1244"/>
      <c r="DN591" s="1244"/>
      <c r="DO591" s="1244"/>
      <c r="DP591" s="1244"/>
      <c r="DQ591" s="1244"/>
      <c r="DR591" s="1244"/>
      <c r="DS591" s="1244"/>
      <c r="DT591" s="1244"/>
      <c r="DU591" s="1244"/>
      <c r="DV591" s="1244"/>
      <c r="DW591" s="1244"/>
      <c r="DX591" s="1244"/>
      <c r="DY591" s="1244"/>
      <c r="DZ591" s="1244"/>
      <c r="EA591" s="1244"/>
      <c r="EB591" s="1244"/>
      <c r="EC591" s="1244"/>
      <c r="ED591" s="1244"/>
      <c r="EE591" s="1244"/>
      <c r="EF591" s="1244"/>
      <c r="EG591" s="1244"/>
      <c r="EH591" s="1244"/>
      <c r="EI591" s="1244"/>
      <c r="EJ591" s="1244"/>
      <c r="EK591" s="1244"/>
      <c r="EL591" s="1244"/>
      <c r="EM591" s="1244"/>
      <c r="EN591" s="1244"/>
      <c r="EO591" s="1244"/>
      <c r="EP591" s="1244"/>
      <c r="EQ591" s="1244"/>
      <c r="ER591" s="1244"/>
      <c r="ES591" s="1241"/>
      <c r="ET591" s="1244"/>
      <c r="EU591" s="1244"/>
      <c r="EV591" s="1244"/>
      <c r="EW591" s="1244"/>
      <c r="EX591" s="1244"/>
      <c r="EY591" s="1244"/>
      <c r="EZ591" s="1244"/>
      <c r="FA591" s="1244"/>
      <c r="FB591" s="1244"/>
      <c r="FC591" s="1244"/>
      <c r="FD591" s="1244"/>
      <c r="FE591" s="1244"/>
      <c r="FF591" s="1251"/>
      <c r="FG591" s="1244"/>
      <c r="FH591" s="1244"/>
      <c r="FI591" s="1244"/>
      <c r="FJ591" s="1244"/>
      <c r="FK591" s="1244"/>
      <c r="FL591" s="1244"/>
      <c r="FM591" s="1244"/>
      <c r="FN591" s="1244"/>
      <c r="FO591" s="1244"/>
      <c r="FP591" s="1244"/>
      <c r="FQ591" s="1246"/>
      <c r="FR591" s="1246"/>
      <c r="FS591" s="1244"/>
      <c r="FT591" s="1244"/>
      <c r="FU591" s="1244"/>
      <c r="FV591" s="1244"/>
      <c r="FW591" s="1244"/>
      <c r="FX591" s="1244"/>
      <c r="FY591" s="1244"/>
      <c r="FZ591" s="1244"/>
      <c r="GA591" s="1241"/>
      <c r="GB591" s="1241"/>
      <c r="GC591" s="1241"/>
      <c r="GD591" s="1239"/>
      <c r="GE591" s="1239"/>
      <c r="GF591" s="1239"/>
      <c r="GG591" s="1239"/>
      <c r="GH591" s="1239"/>
      <c r="GI591" s="1239"/>
      <c r="GJ591" s="1239"/>
      <c r="GK591" s="1239"/>
      <c r="GL591" s="1239"/>
      <c r="GM591" s="1239"/>
      <c r="GN591" s="1239"/>
      <c r="GO591" s="1239"/>
      <c r="GP591" s="1239"/>
      <c r="GQ591" s="1239"/>
      <c r="GR591" s="1239"/>
      <c r="GS591" s="1239"/>
      <c r="GT591" s="1239"/>
      <c r="GU591" s="1239"/>
      <c r="GV591" s="1239"/>
      <c r="GW591" s="1239"/>
      <c r="GX591" s="1239"/>
      <c r="GY591" s="1239"/>
      <c r="GZ591" s="1239"/>
      <c r="HA591" s="1239"/>
      <c r="HB591" s="1239"/>
      <c r="HC591" s="1239"/>
      <c r="HD591" s="1239"/>
      <c r="HE591" s="1239"/>
      <c r="HF591" s="1239"/>
      <c r="HG591" s="1239"/>
      <c r="HH591" s="1239"/>
      <c r="HI591" s="1239"/>
      <c r="HJ591" s="1239"/>
      <c r="HK591" s="1239"/>
      <c r="HL591" s="1239"/>
      <c r="HM591" s="1239"/>
      <c r="HN591" s="1239"/>
      <c r="HO591" s="1239"/>
      <c r="HP591" s="1239"/>
      <c r="HQ591" s="1239"/>
      <c r="HR591" s="1239"/>
      <c r="HS591" s="1239"/>
      <c r="HT591" s="1239"/>
      <c r="HU591" s="1239"/>
      <c r="HV591" s="1239"/>
      <c r="HW591" s="1239"/>
      <c r="HX591" s="1239"/>
      <c r="HY591" s="1239"/>
      <c r="HZ591" s="1239"/>
      <c r="IA591" s="1239"/>
      <c r="IB591" s="1239"/>
      <c r="IC591" s="1239"/>
      <c r="ID591" s="1239"/>
      <c r="IE591" s="1239"/>
      <c r="IF591" s="1239"/>
      <c r="IG591" s="1239"/>
      <c r="IH591" s="1239"/>
      <c r="II591" s="1239"/>
      <c r="IJ591" s="1239"/>
      <c r="IK591" s="1239"/>
      <c r="IL591" s="1239"/>
      <c r="IM591" s="1239"/>
      <c r="IN591" s="1239"/>
      <c r="IO591" s="1239"/>
      <c r="IP591" s="1239"/>
      <c r="IQ591" s="1239"/>
      <c r="IR591" s="1239"/>
      <c r="IS591" s="1239"/>
      <c r="IT591" s="1239"/>
      <c r="IU591" s="1239"/>
      <c r="IV591" s="1239"/>
      <c r="IW591" s="1239"/>
      <c r="IX591" s="1239"/>
      <c r="IY591" s="1239"/>
      <c r="IZ591" s="1239"/>
      <c r="JA591" s="1239"/>
      <c r="JB591" s="1239"/>
      <c r="JC591" s="1239"/>
      <c r="JD591" s="1239"/>
      <c r="JE591" s="1239"/>
      <c r="JF591" s="1239"/>
      <c r="JG591" s="1239"/>
      <c r="JH591" s="1239"/>
      <c r="JI591" s="1239"/>
      <c r="JJ591" s="1239"/>
      <c r="JK591" s="1248"/>
    </row>
    <row r="592" spans="1:271" ht="18.95" hidden="1" customHeight="1">
      <c r="A592" s="1113"/>
      <c r="B592" s="1114"/>
      <c r="C592" s="1114"/>
      <c r="D592" s="1177"/>
      <c r="E592" s="1116"/>
      <c r="F592" s="1116"/>
      <c r="G592" s="1116"/>
      <c r="H592" s="1114"/>
      <c r="I592" s="1177"/>
      <c r="J592" s="1244"/>
      <c r="K592" s="1241"/>
      <c r="L592" s="1241"/>
      <c r="M592" s="1241"/>
      <c r="N592" s="1241"/>
      <c r="O592" s="1269"/>
      <c r="P592" s="1242"/>
      <c r="Q592" s="1241"/>
      <c r="R592" s="1244"/>
      <c r="S592" s="1244"/>
      <c r="T592" s="1244"/>
      <c r="U592" s="1244"/>
      <c r="V592" s="1244"/>
      <c r="W592" s="1249"/>
      <c r="X592" s="1241"/>
      <c r="Y592" s="1244"/>
      <c r="Z592" s="1244"/>
      <c r="AA592" s="1244"/>
      <c r="AB592" s="1244"/>
      <c r="AC592" s="1244"/>
      <c r="AD592" s="1244"/>
      <c r="AE592" s="1244"/>
      <c r="AF592" s="1244"/>
      <c r="AG592" s="1244"/>
      <c r="AH592" s="1244"/>
      <c r="AI592" s="1244"/>
      <c r="AJ592" s="1244"/>
      <c r="AK592" s="1244"/>
      <c r="AL592" s="1244"/>
      <c r="AM592" s="1244"/>
      <c r="AN592" s="1244"/>
      <c r="AO592" s="1244"/>
      <c r="AP592" s="1244"/>
      <c r="AQ592" s="1244"/>
      <c r="AR592" s="1244"/>
      <c r="AS592" s="1244"/>
      <c r="AT592" s="1244"/>
      <c r="AU592" s="1244"/>
      <c r="AV592" s="1244"/>
      <c r="AW592" s="1244"/>
      <c r="AX592" s="1244"/>
      <c r="AY592" s="1244"/>
      <c r="AZ592" s="1244"/>
      <c r="BA592" s="1244"/>
      <c r="BB592" s="1244"/>
      <c r="BC592" s="1244"/>
      <c r="BD592" s="1244"/>
      <c r="BE592" s="1244"/>
      <c r="BF592" s="1244"/>
      <c r="BG592" s="1244"/>
      <c r="BH592" s="1244"/>
      <c r="BI592" s="1244"/>
      <c r="BJ592" s="1244"/>
      <c r="BK592" s="1244"/>
      <c r="BL592" s="1244"/>
      <c r="BM592" s="1244"/>
      <c r="BN592" s="1244"/>
      <c r="BO592" s="1244"/>
      <c r="BP592" s="1244"/>
      <c r="BQ592" s="1244"/>
      <c r="BR592" s="1244"/>
      <c r="BS592" s="1244"/>
      <c r="BT592" s="1244"/>
      <c r="BU592" s="1244"/>
      <c r="BV592" s="1244"/>
      <c r="BW592" s="1244"/>
      <c r="BX592" s="1244"/>
      <c r="BY592" s="1244"/>
      <c r="BZ592" s="1244"/>
      <c r="CA592" s="1244"/>
      <c r="CB592" s="1244"/>
      <c r="CC592" s="1244"/>
      <c r="CD592" s="1244"/>
      <c r="CE592" s="1244"/>
      <c r="CF592" s="1244"/>
      <c r="CG592" s="1244"/>
      <c r="CH592" s="1244"/>
      <c r="CI592" s="1244"/>
      <c r="CJ592" s="1244"/>
      <c r="CK592" s="1244"/>
      <c r="CL592" s="1244"/>
      <c r="CM592" s="1244"/>
      <c r="CN592" s="1244"/>
      <c r="CO592" s="1244"/>
      <c r="CP592" s="1244"/>
      <c r="CQ592" s="1244"/>
      <c r="CR592" s="1244"/>
      <c r="CS592" s="1244"/>
      <c r="CT592" s="1244"/>
      <c r="CU592" s="1244"/>
      <c r="CV592" s="1244"/>
      <c r="CW592" s="1244"/>
      <c r="CX592" s="1244"/>
      <c r="CY592" s="1244"/>
      <c r="CZ592" s="1244"/>
      <c r="DA592" s="1244"/>
      <c r="DB592" s="1244"/>
      <c r="DC592" s="1244"/>
      <c r="DD592" s="1244"/>
      <c r="DE592" s="1244"/>
      <c r="DF592" s="1244"/>
      <c r="DG592" s="1244"/>
      <c r="DH592" s="1244"/>
      <c r="DI592" s="1244"/>
      <c r="DJ592" s="1244"/>
      <c r="DK592" s="1244"/>
      <c r="DL592" s="1244"/>
      <c r="DM592" s="1244"/>
      <c r="DN592" s="1244"/>
      <c r="DO592" s="1244"/>
      <c r="DP592" s="1244"/>
      <c r="DQ592" s="1244"/>
      <c r="DR592" s="1244"/>
      <c r="DS592" s="1244"/>
      <c r="DT592" s="1244"/>
      <c r="DU592" s="1244"/>
      <c r="DV592" s="1244"/>
      <c r="DW592" s="1244"/>
      <c r="DX592" s="1244"/>
      <c r="DY592" s="1244"/>
      <c r="DZ592" s="1244"/>
      <c r="EA592" s="1244"/>
      <c r="EB592" s="1244"/>
      <c r="EC592" s="1244"/>
      <c r="ED592" s="1244"/>
      <c r="EE592" s="1244"/>
      <c r="EF592" s="1244"/>
      <c r="EG592" s="1244"/>
      <c r="EH592" s="1244"/>
      <c r="EI592" s="1244"/>
      <c r="EJ592" s="1244"/>
      <c r="EK592" s="1244"/>
      <c r="EL592" s="1244"/>
      <c r="EM592" s="1244"/>
      <c r="EN592" s="1244"/>
      <c r="EO592" s="1244"/>
      <c r="EP592" s="1244"/>
      <c r="EQ592" s="1244"/>
      <c r="ER592" s="1244"/>
      <c r="ES592" s="1241"/>
      <c r="ET592" s="1244"/>
      <c r="EU592" s="1244"/>
      <c r="EV592" s="1244"/>
      <c r="EW592" s="1244"/>
      <c r="EX592" s="1244"/>
      <c r="EY592" s="1244"/>
      <c r="EZ592" s="1244"/>
      <c r="FA592" s="1244"/>
      <c r="FB592" s="1244"/>
      <c r="FC592" s="1244"/>
      <c r="FD592" s="1244"/>
      <c r="FE592" s="1244"/>
      <c r="FF592" s="1251"/>
      <c r="FG592" s="1244"/>
      <c r="FH592" s="1244"/>
      <c r="FI592" s="1244"/>
      <c r="FJ592" s="1244"/>
      <c r="FK592" s="1244"/>
      <c r="FL592" s="1244"/>
      <c r="FM592" s="1244"/>
      <c r="FN592" s="1244"/>
      <c r="FO592" s="1244"/>
      <c r="FP592" s="1244"/>
      <c r="FQ592" s="1246"/>
      <c r="FR592" s="1246"/>
      <c r="FS592" s="1244"/>
      <c r="FT592" s="1244"/>
      <c r="FU592" s="1244"/>
      <c r="FV592" s="1244"/>
      <c r="FW592" s="1244"/>
      <c r="FX592" s="1244"/>
      <c r="FY592" s="1244"/>
      <c r="FZ592" s="1244"/>
      <c r="GA592" s="1241"/>
      <c r="GB592" s="1241"/>
      <c r="GC592" s="1241"/>
      <c r="GD592" s="1239"/>
      <c r="GE592" s="1239"/>
      <c r="GF592" s="1239"/>
      <c r="GG592" s="1239"/>
      <c r="GH592" s="1239"/>
      <c r="GI592" s="1239"/>
      <c r="GJ592" s="1239"/>
      <c r="GK592" s="1239"/>
      <c r="GL592" s="1239"/>
      <c r="GM592" s="1239"/>
      <c r="GN592" s="1239"/>
      <c r="GO592" s="1239"/>
      <c r="GP592" s="1239"/>
      <c r="GQ592" s="1239"/>
      <c r="GR592" s="1239"/>
      <c r="GS592" s="1239"/>
      <c r="GT592" s="1239"/>
      <c r="GU592" s="1239"/>
      <c r="GV592" s="1239"/>
      <c r="GW592" s="1239"/>
      <c r="GX592" s="1239"/>
      <c r="GY592" s="1239"/>
      <c r="GZ592" s="1239"/>
      <c r="HA592" s="1239"/>
      <c r="HB592" s="1239"/>
      <c r="HC592" s="1239"/>
      <c r="HD592" s="1239"/>
      <c r="HE592" s="1239"/>
      <c r="HF592" s="1239"/>
      <c r="HG592" s="1239"/>
      <c r="HH592" s="1239"/>
      <c r="HI592" s="1239"/>
      <c r="HJ592" s="1239"/>
      <c r="HK592" s="1239"/>
      <c r="HL592" s="1239"/>
      <c r="HM592" s="1239"/>
      <c r="HN592" s="1239"/>
      <c r="HO592" s="1239"/>
      <c r="HP592" s="1239"/>
      <c r="HQ592" s="1239"/>
      <c r="HR592" s="1239"/>
      <c r="HS592" s="1239"/>
      <c r="HT592" s="1239"/>
      <c r="HU592" s="1239"/>
      <c r="HV592" s="1239"/>
      <c r="HW592" s="1239"/>
      <c r="HX592" s="1239"/>
      <c r="HY592" s="1239"/>
      <c r="HZ592" s="1239"/>
      <c r="IA592" s="1239"/>
      <c r="IB592" s="1239"/>
      <c r="IC592" s="1239"/>
      <c r="ID592" s="1239"/>
      <c r="IE592" s="1239"/>
      <c r="IF592" s="1239"/>
      <c r="IG592" s="1239"/>
      <c r="IH592" s="1239"/>
      <c r="II592" s="1239"/>
      <c r="IJ592" s="1239"/>
      <c r="IK592" s="1239"/>
      <c r="IL592" s="1239"/>
      <c r="IM592" s="1239"/>
      <c r="IN592" s="1239"/>
      <c r="IO592" s="1239"/>
      <c r="IP592" s="1239"/>
      <c r="IQ592" s="1239"/>
      <c r="IR592" s="1239"/>
      <c r="IS592" s="1239"/>
      <c r="IT592" s="1239"/>
      <c r="IU592" s="1239"/>
      <c r="IV592" s="1239"/>
      <c r="IW592" s="1239"/>
      <c r="IX592" s="1239"/>
      <c r="IY592" s="1239"/>
      <c r="IZ592" s="1239"/>
      <c r="JA592" s="1239"/>
      <c r="JB592" s="1239"/>
      <c r="JC592" s="1239"/>
      <c r="JD592" s="1239"/>
      <c r="JE592" s="1239"/>
      <c r="JF592" s="1239"/>
      <c r="JG592" s="1239"/>
      <c r="JH592" s="1239"/>
      <c r="JI592" s="1239"/>
      <c r="JJ592" s="1239"/>
      <c r="JK592" s="1248"/>
    </row>
    <row r="593" spans="1:271" ht="18.95" hidden="1" customHeight="1">
      <c r="A593" s="1113"/>
      <c r="B593" s="1114"/>
      <c r="C593" s="1114"/>
      <c r="D593" s="1177"/>
      <c r="E593" s="1116"/>
      <c r="F593" s="1116"/>
      <c r="G593" s="1116"/>
      <c r="H593" s="1114"/>
      <c r="I593" s="1177"/>
      <c r="J593" s="1244"/>
      <c r="K593" s="1241"/>
      <c r="L593" s="1241"/>
      <c r="M593" s="1241"/>
      <c r="N593" s="1241"/>
      <c r="O593" s="1269"/>
      <c r="P593" s="1242"/>
      <c r="Q593" s="1241"/>
      <c r="R593" s="1244"/>
      <c r="S593" s="1244"/>
      <c r="T593" s="1244"/>
      <c r="U593" s="1244"/>
      <c r="V593" s="1244"/>
      <c r="W593" s="1249"/>
      <c r="X593" s="1241"/>
      <c r="Y593" s="1244"/>
      <c r="Z593" s="1244"/>
      <c r="AA593" s="1244"/>
      <c r="AB593" s="1244"/>
      <c r="AC593" s="1244"/>
      <c r="AD593" s="1244"/>
      <c r="AE593" s="1244"/>
      <c r="AF593" s="1244"/>
      <c r="AG593" s="1244"/>
      <c r="AH593" s="1244"/>
      <c r="AI593" s="1244"/>
      <c r="AJ593" s="1244"/>
      <c r="AK593" s="1244"/>
      <c r="AL593" s="1244"/>
      <c r="AM593" s="1244"/>
      <c r="AN593" s="1244"/>
      <c r="AO593" s="1244"/>
      <c r="AP593" s="1244"/>
      <c r="AQ593" s="1244"/>
      <c r="AR593" s="1244"/>
      <c r="AS593" s="1244"/>
      <c r="AT593" s="1244"/>
      <c r="AU593" s="1244"/>
      <c r="AV593" s="1244"/>
      <c r="AW593" s="1244"/>
      <c r="AX593" s="1244"/>
      <c r="AY593" s="1244"/>
      <c r="AZ593" s="1244"/>
      <c r="BA593" s="1244"/>
      <c r="BB593" s="1244"/>
      <c r="BC593" s="1244"/>
      <c r="BD593" s="1244"/>
      <c r="BE593" s="1244"/>
      <c r="BF593" s="1244"/>
      <c r="BG593" s="1244"/>
      <c r="BH593" s="1244"/>
      <c r="BI593" s="1244"/>
      <c r="BJ593" s="1244"/>
      <c r="BK593" s="1244"/>
      <c r="BL593" s="1244"/>
      <c r="BM593" s="1244"/>
      <c r="BN593" s="1244"/>
      <c r="BO593" s="1244"/>
      <c r="BP593" s="1244"/>
      <c r="BQ593" s="1244"/>
      <c r="BR593" s="1244"/>
      <c r="BS593" s="1244"/>
      <c r="BT593" s="1244"/>
      <c r="BU593" s="1244"/>
      <c r="BV593" s="1244"/>
      <c r="BW593" s="1244"/>
      <c r="BX593" s="1244"/>
      <c r="BY593" s="1244"/>
      <c r="BZ593" s="1244"/>
      <c r="CA593" s="1244"/>
      <c r="CB593" s="1244"/>
      <c r="CC593" s="1244"/>
      <c r="CD593" s="1244"/>
      <c r="CE593" s="1244"/>
      <c r="CF593" s="1244"/>
      <c r="CG593" s="1244"/>
      <c r="CH593" s="1244"/>
      <c r="CI593" s="1244"/>
      <c r="CJ593" s="1244"/>
      <c r="CK593" s="1244"/>
      <c r="CL593" s="1244"/>
      <c r="CM593" s="1244"/>
      <c r="CN593" s="1244"/>
      <c r="CO593" s="1244"/>
      <c r="CP593" s="1244"/>
      <c r="CQ593" s="1244"/>
      <c r="CR593" s="1244"/>
      <c r="CS593" s="1244"/>
      <c r="CT593" s="1244"/>
      <c r="CU593" s="1244"/>
      <c r="CV593" s="1244"/>
      <c r="CW593" s="1244"/>
      <c r="CX593" s="1244"/>
      <c r="CY593" s="1244"/>
      <c r="CZ593" s="1244"/>
      <c r="DA593" s="1244"/>
      <c r="DB593" s="1244"/>
      <c r="DC593" s="1244"/>
      <c r="DD593" s="1244"/>
      <c r="DE593" s="1244"/>
      <c r="DF593" s="1244"/>
      <c r="DG593" s="1244"/>
      <c r="DH593" s="1244"/>
      <c r="DI593" s="1244"/>
      <c r="DJ593" s="1244"/>
      <c r="DK593" s="1244"/>
      <c r="DL593" s="1244"/>
      <c r="DM593" s="1244"/>
      <c r="DN593" s="1244"/>
      <c r="DO593" s="1244"/>
      <c r="DP593" s="1244"/>
      <c r="DQ593" s="1244"/>
      <c r="DR593" s="1244"/>
      <c r="DS593" s="1244"/>
      <c r="DT593" s="1244"/>
      <c r="DU593" s="1244"/>
      <c r="DV593" s="1244"/>
      <c r="DW593" s="1244"/>
      <c r="DX593" s="1244"/>
      <c r="DY593" s="1244"/>
      <c r="DZ593" s="1244"/>
      <c r="EA593" s="1244"/>
      <c r="EB593" s="1244"/>
      <c r="EC593" s="1244"/>
      <c r="ED593" s="1244"/>
      <c r="EE593" s="1244"/>
      <c r="EF593" s="1244"/>
      <c r="EG593" s="1244"/>
      <c r="EH593" s="1244"/>
      <c r="EI593" s="1244"/>
      <c r="EJ593" s="1244"/>
      <c r="EK593" s="1244"/>
      <c r="EL593" s="1244"/>
      <c r="EM593" s="1244"/>
      <c r="EN593" s="1244"/>
      <c r="EO593" s="1244"/>
      <c r="EP593" s="1244"/>
      <c r="EQ593" s="1244"/>
      <c r="ER593" s="1244"/>
      <c r="ES593" s="1241"/>
      <c r="ET593" s="1244"/>
      <c r="EU593" s="1244"/>
      <c r="EV593" s="1244"/>
      <c r="EW593" s="1244"/>
      <c r="EX593" s="1244"/>
      <c r="EY593" s="1244"/>
      <c r="EZ593" s="1244"/>
      <c r="FA593" s="1244"/>
      <c r="FB593" s="1244"/>
      <c r="FC593" s="1244"/>
      <c r="FD593" s="1244"/>
      <c r="FE593" s="1244"/>
      <c r="FF593" s="1251"/>
      <c r="FG593" s="1244"/>
      <c r="FH593" s="1244"/>
      <c r="FI593" s="1244"/>
      <c r="FJ593" s="1244"/>
      <c r="FK593" s="1244"/>
      <c r="FL593" s="1244"/>
      <c r="FM593" s="1244"/>
      <c r="FN593" s="1244"/>
      <c r="FO593" s="1244"/>
      <c r="FP593" s="1244"/>
      <c r="FQ593" s="1246"/>
      <c r="FR593" s="1246"/>
      <c r="FS593" s="1244"/>
      <c r="FT593" s="1244"/>
      <c r="FU593" s="1244"/>
      <c r="FV593" s="1244"/>
      <c r="FW593" s="1244"/>
      <c r="FX593" s="1244"/>
      <c r="FY593" s="1244"/>
      <c r="FZ593" s="1244"/>
      <c r="GA593" s="1241"/>
      <c r="GB593" s="1241"/>
      <c r="GC593" s="1241"/>
      <c r="GD593" s="1239"/>
      <c r="GE593" s="1239"/>
      <c r="GF593" s="1239"/>
      <c r="GG593" s="1239"/>
      <c r="GH593" s="1239"/>
      <c r="GI593" s="1239"/>
      <c r="GJ593" s="1239"/>
      <c r="GK593" s="1239"/>
      <c r="GL593" s="1239"/>
      <c r="GM593" s="1239"/>
      <c r="GN593" s="1239"/>
      <c r="GO593" s="1239"/>
      <c r="GP593" s="1239"/>
      <c r="GQ593" s="1239"/>
      <c r="GR593" s="1239"/>
      <c r="GS593" s="1239"/>
      <c r="GT593" s="1239"/>
      <c r="GU593" s="1239"/>
      <c r="GV593" s="1239"/>
      <c r="GW593" s="1239"/>
      <c r="GX593" s="1239"/>
      <c r="GY593" s="1239"/>
      <c r="GZ593" s="1239"/>
      <c r="HA593" s="1239"/>
      <c r="HB593" s="1239"/>
      <c r="HC593" s="1239"/>
      <c r="HD593" s="1239"/>
      <c r="HE593" s="1239"/>
      <c r="HF593" s="1239"/>
      <c r="HG593" s="1239"/>
      <c r="HH593" s="1239"/>
      <c r="HI593" s="1239"/>
      <c r="HJ593" s="1239"/>
      <c r="HK593" s="1239"/>
      <c r="HL593" s="1239"/>
      <c r="HM593" s="1239"/>
      <c r="HN593" s="1239"/>
      <c r="HO593" s="1239"/>
      <c r="HP593" s="1239"/>
      <c r="HQ593" s="1239"/>
      <c r="HR593" s="1239"/>
      <c r="HS593" s="1239"/>
      <c r="HT593" s="1239"/>
      <c r="HU593" s="1239"/>
      <c r="HV593" s="1239"/>
      <c r="HW593" s="1239"/>
      <c r="HX593" s="1239"/>
      <c r="HY593" s="1239"/>
      <c r="HZ593" s="1239"/>
      <c r="IA593" s="1239"/>
      <c r="IB593" s="1239"/>
      <c r="IC593" s="1239"/>
      <c r="ID593" s="1239"/>
      <c r="IE593" s="1239"/>
      <c r="IF593" s="1239"/>
      <c r="IG593" s="1239"/>
      <c r="IH593" s="1239"/>
      <c r="II593" s="1239"/>
      <c r="IJ593" s="1239"/>
      <c r="IK593" s="1239"/>
      <c r="IL593" s="1239"/>
      <c r="IM593" s="1239"/>
      <c r="IN593" s="1239"/>
      <c r="IO593" s="1239"/>
      <c r="IP593" s="1239"/>
      <c r="IQ593" s="1239"/>
      <c r="IR593" s="1239"/>
      <c r="IS593" s="1239"/>
      <c r="IT593" s="1239"/>
      <c r="IU593" s="1239"/>
      <c r="IV593" s="1239"/>
      <c r="IW593" s="1239"/>
      <c r="IX593" s="1239"/>
      <c r="IY593" s="1239"/>
      <c r="IZ593" s="1239"/>
      <c r="JA593" s="1239"/>
      <c r="JB593" s="1239"/>
      <c r="JC593" s="1239"/>
      <c r="JD593" s="1239"/>
      <c r="JE593" s="1239"/>
      <c r="JF593" s="1239"/>
      <c r="JG593" s="1239"/>
      <c r="JH593" s="1239"/>
      <c r="JI593" s="1239"/>
      <c r="JJ593" s="1239"/>
      <c r="JK593" s="1248"/>
    </row>
    <row r="594" spans="1:271" ht="18.95" hidden="1" customHeight="1">
      <c r="A594" s="1113"/>
      <c r="B594" s="1114"/>
      <c r="C594" s="1114"/>
      <c r="D594" s="1177"/>
      <c r="E594" s="1116"/>
      <c r="F594" s="1116"/>
      <c r="G594" s="1116"/>
      <c r="H594" s="1114"/>
      <c r="I594" s="1177"/>
      <c r="J594" s="1244"/>
      <c r="K594" s="1241"/>
      <c r="L594" s="1241"/>
      <c r="M594" s="1241"/>
      <c r="N594" s="1241"/>
      <c r="O594" s="1269"/>
      <c r="P594" s="1242"/>
      <c r="Q594" s="1241"/>
      <c r="R594" s="1244"/>
      <c r="S594" s="1244"/>
      <c r="T594" s="1244"/>
      <c r="U594" s="1244"/>
      <c r="V594" s="1244"/>
      <c r="W594" s="1249"/>
      <c r="X594" s="1241"/>
      <c r="Y594" s="1244"/>
      <c r="Z594" s="1244"/>
      <c r="AA594" s="1244"/>
      <c r="AB594" s="1244"/>
      <c r="AC594" s="1244"/>
      <c r="AD594" s="1244"/>
      <c r="AE594" s="1244"/>
      <c r="AF594" s="1244"/>
      <c r="AG594" s="1244"/>
      <c r="AH594" s="1244"/>
      <c r="AI594" s="1244"/>
      <c r="AJ594" s="1244"/>
      <c r="AK594" s="1244"/>
      <c r="AL594" s="1244"/>
      <c r="AM594" s="1244"/>
      <c r="AN594" s="1244"/>
      <c r="AO594" s="1244"/>
      <c r="AP594" s="1244"/>
      <c r="AQ594" s="1244"/>
      <c r="AR594" s="1244"/>
      <c r="AS594" s="1244"/>
      <c r="AT594" s="1244"/>
      <c r="AU594" s="1244"/>
      <c r="AV594" s="1244"/>
      <c r="AW594" s="1244"/>
      <c r="AX594" s="1244"/>
      <c r="AY594" s="1244"/>
      <c r="AZ594" s="1244"/>
      <c r="BA594" s="1244"/>
      <c r="BB594" s="1244"/>
      <c r="BC594" s="1244"/>
      <c r="BD594" s="1244"/>
      <c r="BE594" s="1244"/>
      <c r="BF594" s="1244"/>
      <c r="BG594" s="1244"/>
      <c r="BH594" s="1244"/>
      <c r="BI594" s="1244"/>
      <c r="BJ594" s="1244"/>
      <c r="BK594" s="1244"/>
      <c r="BL594" s="1244"/>
      <c r="BM594" s="1244"/>
      <c r="BN594" s="1244"/>
      <c r="BO594" s="1244"/>
      <c r="BP594" s="1244"/>
      <c r="BQ594" s="1244"/>
      <c r="BR594" s="1244"/>
      <c r="BS594" s="1244"/>
      <c r="BT594" s="1244"/>
      <c r="BU594" s="1244"/>
      <c r="BV594" s="1244"/>
      <c r="BW594" s="1244"/>
      <c r="BX594" s="1244"/>
      <c r="BY594" s="1244"/>
      <c r="BZ594" s="1244"/>
      <c r="CA594" s="1244"/>
      <c r="CB594" s="1244"/>
      <c r="CC594" s="1244"/>
      <c r="CD594" s="1244"/>
      <c r="CE594" s="1244"/>
      <c r="CF594" s="1244"/>
      <c r="CG594" s="1244"/>
      <c r="CH594" s="1244"/>
      <c r="CI594" s="1244"/>
      <c r="CJ594" s="1244"/>
      <c r="CK594" s="1244"/>
      <c r="CL594" s="1244"/>
      <c r="CM594" s="1244"/>
      <c r="CN594" s="1244"/>
      <c r="CO594" s="1244"/>
      <c r="CP594" s="1244"/>
      <c r="CQ594" s="1244"/>
      <c r="CR594" s="1244"/>
      <c r="CS594" s="1244"/>
      <c r="CT594" s="1244"/>
      <c r="CU594" s="1244"/>
      <c r="CV594" s="1244"/>
      <c r="CW594" s="1244"/>
      <c r="CX594" s="1244"/>
      <c r="CY594" s="1244"/>
      <c r="CZ594" s="1244"/>
      <c r="DA594" s="1244"/>
      <c r="DB594" s="1244"/>
      <c r="DC594" s="1244"/>
      <c r="DD594" s="1244"/>
      <c r="DE594" s="1244"/>
      <c r="DF594" s="1244"/>
      <c r="DG594" s="1244"/>
      <c r="DH594" s="1244"/>
      <c r="DI594" s="1244"/>
      <c r="DJ594" s="1244"/>
      <c r="DK594" s="1244"/>
      <c r="DL594" s="1244"/>
      <c r="DM594" s="1244"/>
      <c r="DN594" s="1244"/>
      <c r="DO594" s="1244"/>
      <c r="DP594" s="1244"/>
      <c r="DQ594" s="1244"/>
      <c r="DR594" s="1244"/>
      <c r="DS594" s="1244"/>
      <c r="DT594" s="1244"/>
      <c r="DU594" s="1244"/>
      <c r="DV594" s="1244"/>
      <c r="DW594" s="1244"/>
      <c r="DX594" s="1244"/>
      <c r="DY594" s="1244"/>
      <c r="DZ594" s="1244"/>
      <c r="EA594" s="1244"/>
      <c r="EB594" s="1244"/>
      <c r="EC594" s="1244"/>
      <c r="ED594" s="1244"/>
      <c r="EE594" s="1244"/>
      <c r="EF594" s="1244"/>
      <c r="EG594" s="1244"/>
      <c r="EH594" s="1244"/>
      <c r="EI594" s="1244"/>
      <c r="EJ594" s="1244"/>
      <c r="EK594" s="1244"/>
      <c r="EL594" s="1244"/>
      <c r="EM594" s="1244"/>
      <c r="EN594" s="1244"/>
      <c r="EO594" s="1244"/>
      <c r="EP594" s="1244"/>
      <c r="EQ594" s="1244"/>
      <c r="ER594" s="1244"/>
      <c r="ES594" s="1241"/>
      <c r="ET594" s="1244"/>
      <c r="EU594" s="1244"/>
      <c r="EV594" s="1244"/>
      <c r="EW594" s="1244"/>
      <c r="EX594" s="1244"/>
      <c r="EY594" s="1244"/>
      <c r="EZ594" s="1244"/>
      <c r="FA594" s="1244"/>
      <c r="FB594" s="1244"/>
      <c r="FC594" s="1244"/>
      <c r="FD594" s="1244"/>
      <c r="FE594" s="1244"/>
      <c r="FF594" s="1251"/>
      <c r="FG594" s="1244"/>
      <c r="FH594" s="1244"/>
      <c r="FI594" s="1244"/>
      <c r="FJ594" s="1244"/>
      <c r="FK594" s="1244"/>
      <c r="FL594" s="1244"/>
      <c r="FM594" s="1244"/>
      <c r="FN594" s="1244"/>
      <c r="FO594" s="1244"/>
      <c r="FP594" s="1244"/>
      <c r="FQ594" s="1246"/>
      <c r="FR594" s="1246"/>
      <c r="FS594" s="1244"/>
      <c r="FT594" s="1244"/>
      <c r="FU594" s="1244"/>
      <c r="FV594" s="1244"/>
      <c r="FW594" s="1244"/>
      <c r="FX594" s="1244"/>
      <c r="FY594" s="1244"/>
      <c r="FZ594" s="1244"/>
      <c r="GA594" s="1241"/>
      <c r="GB594" s="1241"/>
      <c r="GC594" s="1241"/>
      <c r="GD594" s="1239"/>
      <c r="GE594" s="1239"/>
      <c r="GF594" s="1239"/>
      <c r="GG594" s="1239"/>
      <c r="GH594" s="1239"/>
      <c r="GI594" s="1239"/>
      <c r="GJ594" s="1239"/>
      <c r="GK594" s="1239"/>
      <c r="GL594" s="1239"/>
      <c r="GM594" s="1239"/>
      <c r="GN594" s="1239"/>
      <c r="GO594" s="1239"/>
      <c r="GP594" s="1239"/>
      <c r="GQ594" s="1239"/>
      <c r="GR594" s="1239"/>
      <c r="GS594" s="1239"/>
      <c r="GT594" s="1239"/>
      <c r="GU594" s="1239"/>
      <c r="GV594" s="1239"/>
      <c r="GW594" s="1239"/>
      <c r="GX594" s="1239"/>
      <c r="GY594" s="1239"/>
      <c r="GZ594" s="1239"/>
      <c r="HA594" s="1239"/>
      <c r="HB594" s="1239"/>
      <c r="HC594" s="1239"/>
      <c r="HD594" s="1239"/>
      <c r="HE594" s="1239"/>
      <c r="HF594" s="1239"/>
      <c r="HG594" s="1239"/>
      <c r="HH594" s="1239"/>
      <c r="HI594" s="1239"/>
      <c r="HJ594" s="1239"/>
      <c r="HK594" s="1239"/>
      <c r="HL594" s="1239"/>
      <c r="HM594" s="1239"/>
      <c r="HN594" s="1239"/>
      <c r="HO594" s="1239"/>
      <c r="HP594" s="1239"/>
      <c r="HQ594" s="1239"/>
      <c r="HR594" s="1239"/>
      <c r="HS594" s="1239"/>
      <c r="HT594" s="1239"/>
      <c r="HU594" s="1239"/>
      <c r="HV594" s="1239"/>
      <c r="HW594" s="1239"/>
      <c r="HX594" s="1239"/>
      <c r="HY594" s="1239"/>
      <c r="HZ594" s="1239"/>
      <c r="IA594" s="1239"/>
      <c r="IB594" s="1239"/>
      <c r="IC594" s="1239"/>
      <c r="ID594" s="1239"/>
      <c r="IE594" s="1239"/>
      <c r="IF594" s="1239"/>
      <c r="IG594" s="1239"/>
      <c r="IH594" s="1239"/>
      <c r="II594" s="1239"/>
      <c r="IJ594" s="1239"/>
      <c r="IK594" s="1239"/>
      <c r="IL594" s="1239"/>
      <c r="IM594" s="1239"/>
      <c r="IN594" s="1239"/>
      <c r="IO594" s="1239"/>
      <c r="IP594" s="1239"/>
      <c r="IQ594" s="1239"/>
      <c r="IR594" s="1239"/>
      <c r="IS594" s="1239"/>
      <c r="IT594" s="1239"/>
      <c r="IU594" s="1239"/>
      <c r="IV594" s="1239"/>
      <c r="IW594" s="1239"/>
      <c r="IX594" s="1239"/>
      <c r="IY594" s="1239"/>
      <c r="IZ594" s="1239"/>
      <c r="JA594" s="1239"/>
      <c r="JB594" s="1239"/>
      <c r="JC594" s="1239"/>
      <c r="JD594" s="1239"/>
      <c r="JE594" s="1239"/>
      <c r="JF594" s="1239"/>
      <c r="JG594" s="1239"/>
      <c r="JH594" s="1239"/>
      <c r="JI594" s="1239"/>
      <c r="JJ594" s="1239"/>
      <c r="JK594" s="1248"/>
    </row>
    <row r="595" spans="1:271" ht="18.95" hidden="1" customHeight="1">
      <c r="A595" s="1113"/>
      <c r="B595" s="1114"/>
      <c r="C595" s="1114"/>
      <c r="D595" s="1177"/>
      <c r="E595" s="1116"/>
      <c r="F595" s="1116"/>
      <c r="G595" s="1116"/>
      <c r="H595" s="1114"/>
      <c r="I595" s="1177"/>
      <c r="J595" s="1244"/>
      <c r="K595" s="1241"/>
      <c r="L595" s="1241"/>
      <c r="M595" s="1241"/>
      <c r="N595" s="1241"/>
      <c r="O595" s="1269"/>
      <c r="P595" s="1242"/>
      <c r="Q595" s="1241"/>
      <c r="R595" s="1244"/>
      <c r="S595" s="1244"/>
      <c r="T595" s="1244"/>
      <c r="U595" s="1244"/>
      <c r="V595" s="1244"/>
      <c r="W595" s="1249"/>
      <c r="X595" s="1241"/>
      <c r="Y595" s="1244"/>
      <c r="Z595" s="1244"/>
      <c r="AA595" s="1244"/>
      <c r="AB595" s="1244"/>
      <c r="AC595" s="1244"/>
      <c r="AD595" s="1244"/>
      <c r="AE595" s="1244"/>
      <c r="AF595" s="1244"/>
      <c r="AG595" s="1244"/>
      <c r="AH595" s="1244"/>
      <c r="AI595" s="1244"/>
      <c r="AJ595" s="1244"/>
      <c r="AK595" s="1244"/>
      <c r="AL595" s="1244"/>
      <c r="AM595" s="1244"/>
      <c r="AN595" s="1244"/>
      <c r="AO595" s="1244"/>
      <c r="AP595" s="1244"/>
      <c r="AQ595" s="1244"/>
      <c r="AR595" s="1244"/>
      <c r="AS595" s="1244"/>
      <c r="AT595" s="1244"/>
      <c r="AU595" s="1244"/>
      <c r="AV595" s="1244"/>
      <c r="AW595" s="1244"/>
      <c r="AX595" s="1244"/>
      <c r="AY595" s="1244"/>
      <c r="AZ595" s="1244"/>
      <c r="BA595" s="1244"/>
      <c r="BB595" s="1244"/>
      <c r="BC595" s="1244"/>
      <c r="BD595" s="1244"/>
      <c r="BE595" s="1244"/>
      <c r="BF595" s="1244"/>
      <c r="BG595" s="1244"/>
      <c r="BH595" s="1244"/>
      <c r="BI595" s="1244"/>
      <c r="BJ595" s="1244"/>
      <c r="BK595" s="1244"/>
      <c r="BL595" s="1244"/>
      <c r="BM595" s="1244"/>
      <c r="BN595" s="1244"/>
      <c r="BO595" s="1244"/>
      <c r="BP595" s="1244"/>
      <c r="BQ595" s="1244"/>
      <c r="BR595" s="1244"/>
      <c r="BS595" s="1244"/>
      <c r="BT595" s="1244"/>
      <c r="BU595" s="1244"/>
      <c r="BV595" s="1244"/>
      <c r="BW595" s="1244"/>
      <c r="BX595" s="1244"/>
      <c r="BY595" s="1244"/>
      <c r="BZ595" s="1244"/>
      <c r="CA595" s="1244"/>
      <c r="CB595" s="1244"/>
      <c r="CC595" s="1244"/>
      <c r="CD595" s="1244"/>
      <c r="CE595" s="1244"/>
      <c r="CF595" s="1244"/>
      <c r="CG595" s="1244"/>
      <c r="CH595" s="1244"/>
      <c r="CI595" s="1244"/>
      <c r="CJ595" s="1244"/>
      <c r="CK595" s="1244"/>
      <c r="CL595" s="1244"/>
      <c r="CM595" s="1244"/>
      <c r="CN595" s="1244"/>
      <c r="CO595" s="1244"/>
      <c r="CP595" s="1244"/>
      <c r="CQ595" s="1244"/>
      <c r="CR595" s="1244"/>
      <c r="CS595" s="1244"/>
      <c r="CT595" s="1244"/>
      <c r="CU595" s="1244"/>
      <c r="CV595" s="1244"/>
      <c r="CW595" s="1244"/>
      <c r="CX595" s="1244"/>
      <c r="CY595" s="1244"/>
      <c r="CZ595" s="1244"/>
      <c r="DA595" s="1244"/>
      <c r="DB595" s="1244"/>
      <c r="DC595" s="1244"/>
      <c r="DD595" s="1244"/>
      <c r="DE595" s="1244"/>
      <c r="DF595" s="1244"/>
      <c r="DG595" s="1244"/>
      <c r="DH595" s="1244"/>
      <c r="DI595" s="1244"/>
      <c r="DJ595" s="1244"/>
      <c r="DK595" s="1244"/>
      <c r="DL595" s="1244"/>
      <c r="DM595" s="1244"/>
      <c r="DN595" s="1244"/>
      <c r="DO595" s="1244"/>
      <c r="DP595" s="1244"/>
      <c r="DQ595" s="1244"/>
      <c r="DR595" s="1244"/>
      <c r="DS595" s="1244"/>
      <c r="DT595" s="1244"/>
      <c r="DU595" s="1244"/>
      <c r="DV595" s="1244"/>
      <c r="DW595" s="1244"/>
      <c r="DX595" s="1244"/>
      <c r="DY595" s="1244"/>
      <c r="DZ595" s="1244"/>
      <c r="EA595" s="1244"/>
      <c r="EB595" s="1244"/>
      <c r="EC595" s="1244"/>
      <c r="ED595" s="1244"/>
      <c r="EE595" s="1244"/>
      <c r="EF595" s="1244"/>
      <c r="EG595" s="1244"/>
      <c r="EH595" s="1244"/>
      <c r="EI595" s="1244"/>
      <c r="EJ595" s="1244"/>
      <c r="EK595" s="1244"/>
      <c r="EL595" s="1244"/>
      <c r="EM595" s="1244"/>
      <c r="EN595" s="1244"/>
      <c r="EO595" s="1244"/>
      <c r="EP595" s="1244"/>
      <c r="EQ595" s="1244"/>
      <c r="ER595" s="1244"/>
      <c r="ES595" s="1241"/>
      <c r="ET595" s="1244"/>
      <c r="EU595" s="1244"/>
      <c r="EV595" s="1244"/>
      <c r="EW595" s="1244"/>
      <c r="EX595" s="1244"/>
      <c r="EY595" s="1244"/>
      <c r="EZ595" s="1244"/>
      <c r="FA595" s="1244"/>
      <c r="FB595" s="1244"/>
      <c r="FC595" s="1244"/>
      <c r="FD595" s="1244"/>
      <c r="FE595" s="1244"/>
      <c r="FF595" s="1251"/>
      <c r="FG595" s="1244"/>
      <c r="FH595" s="1244"/>
      <c r="FI595" s="1244"/>
      <c r="FJ595" s="1244"/>
      <c r="FK595" s="1244"/>
      <c r="FL595" s="1244"/>
      <c r="FM595" s="1244"/>
      <c r="FN595" s="1244"/>
      <c r="FO595" s="1244"/>
      <c r="FP595" s="1244"/>
      <c r="FQ595" s="1246"/>
      <c r="FR595" s="1246"/>
      <c r="FS595" s="1244"/>
      <c r="FT595" s="1244"/>
      <c r="FU595" s="1244"/>
      <c r="FV595" s="1244"/>
      <c r="FW595" s="1244"/>
      <c r="FX595" s="1244"/>
      <c r="FY595" s="1244"/>
      <c r="FZ595" s="1244"/>
      <c r="GA595" s="1241"/>
      <c r="GB595" s="1241"/>
      <c r="GC595" s="1241"/>
      <c r="GD595" s="1239"/>
      <c r="GE595" s="1239"/>
      <c r="GF595" s="1239"/>
      <c r="GG595" s="1239"/>
      <c r="GH595" s="1239"/>
      <c r="GI595" s="1239"/>
      <c r="GJ595" s="1239"/>
      <c r="GK595" s="1239"/>
      <c r="GL595" s="1239"/>
      <c r="GM595" s="1239"/>
      <c r="GN595" s="1239"/>
      <c r="GO595" s="1239"/>
      <c r="GP595" s="1239"/>
      <c r="GQ595" s="1239"/>
      <c r="GR595" s="1239"/>
      <c r="GS595" s="1239"/>
      <c r="GT595" s="1239"/>
      <c r="GU595" s="1239"/>
      <c r="GV595" s="1239"/>
      <c r="GW595" s="1239"/>
      <c r="GX595" s="1239"/>
      <c r="GY595" s="1239"/>
      <c r="GZ595" s="1239"/>
      <c r="HA595" s="1239"/>
      <c r="HB595" s="1239"/>
      <c r="HC595" s="1239"/>
      <c r="HD595" s="1239"/>
      <c r="HE595" s="1239"/>
      <c r="HF595" s="1239"/>
      <c r="HG595" s="1239"/>
      <c r="HH595" s="1239"/>
      <c r="HI595" s="1239"/>
      <c r="HJ595" s="1239"/>
      <c r="HK595" s="1239"/>
      <c r="HL595" s="1239"/>
      <c r="HM595" s="1239"/>
      <c r="HN595" s="1239"/>
      <c r="HO595" s="1239"/>
      <c r="HP595" s="1239"/>
      <c r="HQ595" s="1239"/>
      <c r="HR595" s="1239"/>
      <c r="HS595" s="1239"/>
      <c r="HT595" s="1239"/>
      <c r="HU595" s="1239"/>
      <c r="HV595" s="1239"/>
      <c r="HW595" s="1239"/>
      <c r="HX595" s="1239"/>
      <c r="HY595" s="1239"/>
      <c r="HZ595" s="1239"/>
      <c r="IA595" s="1239"/>
      <c r="IB595" s="1239"/>
      <c r="IC595" s="1239"/>
      <c r="ID595" s="1239"/>
      <c r="IE595" s="1239"/>
      <c r="IF595" s="1239"/>
      <c r="IG595" s="1239"/>
      <c r="IH595" s="1239"/>
      <c r="II595" s="1239"/>
      <c r="IJ595" s="1239"/>
      <c r="IK595" s="1239"/>
      <c r="IL595" s="1239"/>
      <c r="IM595" s="1239"/>
      <c r="IN595" s="1239"/>
      <c r="IO595" s="1239"/>
      <c r="IP595" s="1239"/>
      <c r="IQ595" s="1239"/>
      <c r="IR595" s="1239"/>
      <c r="IS595" s="1239"/>
      <c r="IT595" s="1239"/>
      <c r="IU595" s="1239"/>
      <c r="IV595" s="1239"/>
      <c r="IW595" s="1239"/>
      <c r="IX595" s="1239"/>
      <c r="IY595" s="1239"/>
      <c r="IZ595" s="1239"/>
      <c r="JA595" s="1239"/>
      <c r="JB595" s="1239"/>
      <c r="JC595" s="1239"/>
      <c r="JD595" s="1239"/>
      <c r="JE595" s="1239"/>
      <c r="JF595" s="1239"/>
      <c r="JG595" s="1239"/>
      <c r="JH595" s="1239"/>
      <c r="JI595" s="1239"/>
      <c r="JJ595" s="1239"/>
      <c r="JK595" s="1248"/>
    </row>
    <row r="596" spans="1:271" ht="18.95" hidden="1" customHeight="1">
      <c r="A596" s="1113"/>
      <c r="B596" s="1114"/>
      <c r="C596" s="1114"/>
      <c r="D596" s="1177"/>
      <c r="E596" s="1116"/>
      <c r="F596" s="1116"/>
      <c r="G596" s="1116"/>
      <c r="H596" s="1114"/>
      <c r="I596" s="1177"/>
      <c r="J596" s="1244"/>
      <c r="K596" s="1241"/>
      <c r="L596" s="1241"/>
      <c r="M596" s="1241"/>
      <c r="N596" s="1241"/>
      <c r="O596" s="1269"/>
      <c r="P596" s="1242"/>
      <c r="Q596" s="1241"/>
      <c r="R596" s="1244"/>
      <c r="S596" s="1244"/>
      <c r="T596" s="1244"/>
      <c r="U596" s="1244"/>
      <c r="V596" s="1244"/>
      <c r="W596" s="1249"/>
      <c r="X596" s="1241"/>
      <c r="Y596" s="1244"/>
      <c r="Z596" s="1244"/>
      <c r="AA596" s="1244"/>
      <c r="AB596" s="1244"/>
      <c r="AC596" s="1244"/>
      <c r="AD596" s="1244"/>
      <c r="AE596" s="1244"/>
      <c r="AF596" s="1244"/>
      <c r="AG596" s="1244"/>
      <c r="AH596" s="1244"/>
      <c r="AI596" s="1244"/>
      <c r="AJ596" s="1244"/>
      <c r="AK596" s="1244"/>
      <c r="AL596" s="1244"/>
      <c r="AM596" s="1244"/>
      <c r="AN596" s="1244"/>
      <c r="AO596" s="1244"/>
      <c r="AP596" s="1244"/>
      <c r="AQ596" s="1244"/>
      <c r="AR596" s="1244"/>
      <c r="AS596" s="1244"/>
      <c r="AT596" s="1244"/>
      <c r="AU596" s="1244"/>
      <c r="AV596" s="1244"/>
      <c r="AW596" s="1244"/>
      <c r="AX596" s="1244"/>
      <c r="AY596" s="1244"/>
      <c r="AZ596" s="1244"/>
      <c r="BA596" s="1244"/>
      <c r="BB596" s="1244"/>
      <c r="BC596" s="1244"/>
      <c r="BD596" s="1244"/>
      <c r="BE596" s="1244"/>
      <c r="BF596" s="1244"/>
      <c r="BG596" s="1244"/>
      <c r="BH596" s="1244"/>
      <c r="BI596" s="1244"/>
      <c r="BJ596" s="1244"/>
      <c r="BK596" s="1244"/>
      <c r="BL596" s="1244"/>
      <c r="BM596" s="1244"/>
      <c r="BN596" s="1244"/>
      <c r="BO596" s="1244"/>
      <c r="BP596" s="1244"/>
      <c r="BQ596" s="1244"/>
      <c r="BR596" s="1244"/>
      <c r="BS596" s="1244"/>
      <c r="BT596" s="1244"/>
      <c r="BU596" s="1244"/>
      <c r="BV596" s="1244"/>
      <c r="BW596" s="1244"/>
      <c r="BX596" s="1244"/>
      <c r="BY596" s="1244"/>
      <c r="BZ596" s="1244"/>
      <c r="CA596" s="1244"/>
      <c r="CB596" s="1244"/>
      <c r="CC596" s="1244"/>
      <c r="CD596" s="1244"/>
      <c r="CE596" s="1244"/>
      <c r="CF596" s="1244"/>
      <c r="CG596" s="1244"/>
      <c r="CH596" s="1244"/>
      <c r="CI596" s="1244"/>
      <c r="CJ596" s="1244"/>
      <c r="CK596" s="1244"/>
      <c r="CL596" s="1244"/>
      <c r="CM596" s="1244"/>
      <c r="CN596" s="1244"/>
      <c r="CO596" s="1244"/>
      <c r="CP596" s="1244"/>
      <c r="CQ596" s="1244"/>
      <c r="CR596" s="1244"/>
      <c r="CS596" s="1244"/>
      <c r="CT596" s="1244"/>
      <c r="CU596" s="1244"/>
      <c r="CV596" s="1244"/>
      <c r="CW596" s="1244"/>
      <c r="CX596" s="1244"/>
      <c r="CY596" s="1244"/>
      <c r="CZ596" s="1244"/>
      <c r="DA596" s="1244"/>
      <c r="DB596" s="1244"/>
      <c r="DC596" s="1244"/>
      <c r="DD596" s="1244"/>
      <c r="DE596" s="1244"/>
      <c r="DF596" s="1244"/>
      <c r="DG596" s="1244"/>
      <c r="DH596" s="1244"/>
      <c r="DI596" s="1244"/>
      <c r="DJ596" s="1244"/>
      <c r="DK596" s="1244"/>
      <c r="DL596" s="1244"/>
      <c r="DM596" s="1244"/>
      <c r="DN596" s="1244"/>
      <c r="DO596" s="1244"/>
      <c r="DP596" s="1244"/>
      <c r="DQ596" s="1244"/>
      <c r="DR596" s="1244"/>
      <c r="DS596" s="1244"/>
      <c r="DT596" s="1244"/>
      <c r="DU596" s="1244"/>
      <c r="DV596" s="1244"/>
      <c r="DW596" s="1244"/>
      <c r="DX596" s="1244"/>
      <c r="DY596" s="1244"/>
      <c r="DZ596" s="1244"/>
      <c r="EA596" s="1244"/>
      <c r="EB596" s="1244"/>
      <c r="EC596" s="1244"/>
      <c r="ED596" s="1244"/>
      <c r="EE596" s="1244"/>
      <c r="EF596" s="1244"/>
      <c r="EG596" s="1244"/>
      <c r="EH596" s="1244"/>
      <c r="EI596" s="1244"/>
      <c r="EJ596" s="1244"/>
      <c r="EK596" s="1244"/>
      <c r="EL596" s="1244"/>
      <c r="EM596" s="1244"/>
      <c r="EN596" s="1244"/>
      <c r="EO596" s="1244"/>
      <c r="EP596" s="1244"/>
      <c r="EQ596" s="1244"/>
      <c r="ER596" s="1244"/>
      <c r="ES596" s="1241"/>
      <c r="ET596" s="1244"/>
      <c r="EU596" s="1244"/>
      <c r="EV596" s="1244"/>
      <c r="EW596" s="1244"/>
      <c r="EX596" s="1244"/>
      <c r="EY596" s="1244"/>
      <c r="EZ596" s="1244"/>
      <c r="FA596" s="1244"/>
      <c r="FB596" s="1244"/>
      <c r="FC596" s="1244"/>
      <c r="FD596" s="1244"/>
      <c r="FE596" s="1244"/>
      <c r="FF596" s="1251"/>
      <c r="FG596" s="1244"/>
      <c r="FH596" s="1244"/>
      <c r="FI596" s="1244"/>
      <c r="FJ596" s="1244"/>
      <c r="FK596" s="1244"/>
      <c r="FL596" s="1244"/>
      <c r="FM596" s="1244"/>
      <c r="FN596" s="1244"/>
      <c r="FO596" s="1244"/>
      <c r="FP596" s="1244"/>
      <c r="FQ596" s="1246"/>
      <c r="FR596" s="1246"/>
      <c r="FS596" s="1244"/>
      <c r="FT596" s="1244"/>
      <c r="FU596" s="1244"/>
      <c r="FV596" s="1244"/>
      <c r="FW596" s="1244"/>
      <c r="FX596" s="1244"/>
      <c r="FY596" s="1244"/>
      <c r="FZ596" s="1244"/>
      <c r="GA596" s="1241"/>
      <c r="GB596" s="1241"/>
      <c r="GC596" s="1241"/>
      <c r="GD596" s="1239"/>
      <c r="GE596" s="1239"/>
      <c r="GF596" s="1239"/>
      <c r="GG596" s="1239"/>
      <c r="GH596" s="1239"/>
      <c r="GI596" s="1239"/>
      <c r="GJ596" s="1239"/>
      <c r="GK596" s="1239"/>
      <c r="GL596" s="1239"/>
      <c r="GM596" s="1239"/>
      <c r="GN596" s="1239"/>
      <c r="GO596" s="1239"/>
      <c r="GP596" s="1239"/>
      <c r="GQ596" s="1239"/>
      <c r="GR596" s="1239"/>
      <c r="GS596" s="1239"/>
      <c r="GT596" s="1239"/>
      <c r="GU596" s="1239"/>
      <c r="GV596" s="1239"/>
      <c r="GW596" s="1239"/>
      <c r="GX596" s="1239"/>
      <c r="GY596" s="1239"/>
      <c r="GZ596" s="1239"/>
      <c r="HA596" s="1239"/>
      <c r="HB596" s="1239"/>
      <c r="HC596" s="1239"/>
      <c r="HD596" s="1239"/>
      <c r="HE596" s="1239"/>
      <c r="HF596" s="1239"/>
      <c r="HG596" s="1239"/>
      <c r="HH596" s="1239"/>
      <c r="HI596" s="1239"/>
      <c r="HJ596" s="1239"/>
      <c r="HK596" s="1239"/>
      <c r="HL596" s="1239"/>
      <c r="HM596" s="1239"/>
      <c r="HN596" s="1239"/>
      <c r="HO596" s="1239"/>
      <c r="HP596" s="1239"/>
      <c r="HQ596" s="1239"/>
      <c r="HR596" s="1239"/>
      <c r="HS596" s="1239"/>
      <c r="HT596" s="1239"/>
      <c r="HU596" s="1239"/>
      <c r="HV596" s="1239"/>
      <c r="HW596" s="1239"/>
      <c r="HX596" s="1239"/>
      <c r="HY596" s="1239"/>
      <c r="HZ596" s="1239"/>
      <c r="IA596" s="1239"/>
      <c r="IB596" s="1239"/>
      <c r="IC596" s="1239"/>
      <c r="ID596" s="1239"/>
      <c r="IE596" s="1239"/>
      <c r="IF596" s="1239"/>
      <c r="IG596" s="1239"/>
      <c r="IH596" s="1239"/>
      <c r="II596" s="1239"/>
      <c r="IJ596" s="1239"/>
      <c r="IK596" s="1239"/>
      <c r="IL596" s="1239"/>
      <c r="IM596" s="1239"/>
      <c r="IN596" s="1239"/>
      <c r="IO596" s="1239"/>
      <c r="IP596" s="1239"/>
      <c r="IQ596" s="1239"/>
      <c r="IR596" s="1239"/>
      <c r="IS596" s="1239"/>
      <c r="IT596" s="1239"/>
      <c r="IU596" s="1239"/>
      <c r="IV596" s="1239"/>
      <c r="IW596" s="1239"/>
      <c r="IX596" s="1239"/>
      <c r="IY596" s="1239"/>
      <c r="IZ596" s="1239"/>
      <c r="JA596" s="1239"/>
      <c r="JB596" s="1239"/>
      <c r="JC596" s="1239"/>
      <c r="JD596" s="1239"/>
      <c r="JE596" s="1239"/>
      <c r="JF596" s="1239"/>
      <c r="JG596" s="1239"/>
      <c r="JH596" s="1239"/>
      <c r="JI596" s="1239"/>
      <c r="JJ596" s="1239"/>
      <c r="JK596" s="1248"/>
    </row>
    <row r="597" spans="1:271" ht="18.95" hidden="1" customHeight="1">
      <c r="A597" s="1113"/>
      <c r="B597" s="1114"/>
      <c r="C597" s="1114"/>
      <c r="D597" s="1177"/>
      <c r="E597" s="1116"/>
      <c r="F597" s="1116"/>
      <c r="G597" s="1116"/>
      <c r="H597" s="1114"/>
      <c r="I597" s="1177"/>
      <c r="J597" s="1244"/>
      <c r="K597" s="1241"/>
      <c r="L597" s="1241"/>
      <c r="M597" s="1241"/>
      <c r="N597" s="1241"/>
      <c r="O597" s="1269"/>
      <c r="P597" s="1242"/>
      <c r="Q597" s="1241"/>
      <c r="R597" s="1244"/>
      <c r="S597" s="1244"/>
      <c r="T597" s="1244"/>
      <c r="U597" s="1244"/>
      <c r="V597" s="1244"/>
      <c r="W597" s="1249"/>
      <c r="X597" s="1241"/>
      <c r="Y597" s="1244"/>
      <c r="Z597" s="1244"/>
      <c r="AA597" s="1244"/>
      <c r="AB597" s="1244"/>
      <c r="AC597" s="1244"/>
      <c r="AD597" s="1244"/>
      <c r="AE597" s="1244"/>
      <c r="AF597" s="1244"/>
      <c r="AG597" s="1244"/>
      <c r="AH597" s="1244"/>
      <c r="AI597" s="1244"/>
      <c r="AJ597" s="1244"/>
      <c r="AK597" s="1244"/>
      <c r="AL597" s="1244"/>
      <c r="AM597" s="1244"/>
      <c r="AN597" s="1244"/>
      <c r="AO597" s="1244"/>
      <c r="AP597" s="1244"/>
      <c r="AQ597" s="1244"/>
      <c r="AR597" s="1244"/>
      <c r="AS597" s="1244"/>
      <c r="AT597" s="1244"/>
      <c r="AU597" s="1244"/>
      <c r="AV597" s="1244"/>
      <c r="AW597" s="1244"/>
      <c r="AX597" s="1244"/>
      <c r="AY597" s="1244"/>
      <c r="AZ597" s="1244"/>
      <c r="BA597" s="1244"/>
      <c r="BB597" s="1244"/>
      <c r="BC597" s="1244"/>
      <c r="BD597" s="1244"/>
      <c r="BE597" s="1244"/>
      <c r="BF597" s="1244"/>
      <c r="BG597" s="1244"/>
      <c r="BH597" s="1244"/>
      <c r="BI597" s="1244"/>
      <c r="BJ597" s="1244"/>
      <c r="BK597" s="1244"/>
      <c r="BL597" s="1244"/>
      <c r="BM597" s="1244"/>
      <c r="BN597" s="1244"/>
      <c r="BO597" s="1244"/>
      <c r="BP597" s="1244"/>
      <c r="BQ597" s="1244"/>
      <c r="BR597" s="1244"/>
      <c r="BS597" s="1244"/>
      <c r="BT597" s="1244"/>
      <c r="BU597" s="1244"/>
      <c r="BV597" s="1244"/>
      <c r="BW597" s="1244"/>
      <c r="BX597" s="1244"/>
      <c r="BY597" s="1244"/>
      <c r="BZ597" s="1244"/>
      <c r="CA597" s="1244"/>
      <c r="CB597" s="1244"/>
      <c r="CC597" s="1244"/>
      <c r="CD597" s="1244"/>
      <c r="CE597" s="1244"/>
      <c r="CF597" s="1244"/>
      <c r="CG597" s="1244"/>
      <c r="CH597" s="1244"/>
      <c r="CI597" s="1244"/>
      <c r="CJ597" s="1244"/>
      <c r="CK597" s="1244"/>
      <c r="CL597" s="1244"/>
      <c r="CM597" s="1244"/>
      <c r="CN597" s="1244"/>
      <c r="CO597" s="1244"/>
      <c r="CP597" s="1244"/>
      <c r="CQ597" s="1244"/>
      <c r="CR597" s="1244"/>
      <c r="CS597" s="1244"/>
      <c r="CT597" s="1244"/>
      <c r="CU597" s="1244"/>
      <c r="CV597" s="1244"/>
      <c r="CW597" s="1244"/>
      <c r="CX597" s="1244"/>
      <c r="CY597" s="1244"/>
      <c r="CZ597" s="1244"/>
      <c r="DA597" s="1244"/>
      <c r="DB597" s="1244"/>
      <c r="DC597" s="1244"/>
      <c r="DD597" s="1244"/>
      <c r="DE597" s="1244"/>
      <c r="DF597" s="1244"/>
      <c r="DG597" s="1244"/>
      <c r="DH597" s="1244"/>
      <c r="DI597" s="1244"/>
      <c r="DJ597" s="1244"/>
      <c r="DK597" s="1244"/>
      <c r="DL597" s="1244"/>
      <c r="DM597" s="1244"/>
      <c r="DN597" s="1244"/>
      <c r="DO597" s="1244"/>
      <c r="DP597" s="1244"/>
      <c r="DQ597" s="1244"/>
      <c r="DR597" s="1244"/>
      <c r="DS597" s="1244"/>
      <c r="DT597" s="1244"/>
      <c r="DU597" s="1244"/>
      <c r="DV597" s="1244"/>
      <c r="DW597" s="1244"/>
      <c r="DX597" s="1244"/>
      <c r="DY597" s="1244"/>
      <c r="DZ597" s="1244"/>
      <c r="EA597" s="1244"/>
      <c r="EB597" s="1244"/>
      <c r="EC597" s="1244"/>
      <c r="ED597" s="1244"/>
      <c r="EE597" s="1244"/>
      <c r="EF597" s="1244"/>
      <c r="EG597" s="1244"/>
      <c r="EH597" s="1244"/>
      <c r="EI597" s="1244"/>
      <c r="EJ597" s="1244"/>
      <c r="EK597" s="1244"/>
      <c r="EL597" s="1244"/>
      <c r="EM597" s="1244"/>
      <c r="EN597" s="1244"/>
      <c r="EO597" s="1244"/>
      <c r="EP597" s="1244"/>
      <c r="EQ597" s="1244"/>
      <c r="ER597" s="1244"/>
      <c r="ES597" s="1241"/>
      <c r="ET597" s="1244"/>
      <c r="EU597" s="1244"/>
      <c r="EV597" s="1244"/>
      <c r="EW597" s="1244"/>
      <c r="EX597" s="1244"/>
      <c r="EY597" s="1244"/>
      <c r="EZ597" s="1244"/>
      <c r="FA597" s="1244"/>
      <c r="FB597" s="1244"/>
      <c r="FC597" s="1244"/>
      <c r="FD597" s="1244"/>
      <c r="FE597" s="1244"/>
      <c r="FF597" s="1251"/>
      <c r="FG597" s="1244"/>
      <c r="FH597" s="1244"/>
      <c r="FI597" s="1244"/>
      <c r="FJ597" s="1244"/>
      <c r="FK597" s="1244"/>
      <c r="FL597" s="1244"/>
      <c r="FM597" s="1244"/>
      <c r="FN597" s="1244"/>
      <c r="FO597" s="1244"/>
      <c r="FP597" s="1244"/>
      <c r="FQ597" s="1246"/>
      <c r="FR597" s="1246"/>
      <c r="FS597" s="1244"/>
      <c r="FT597" s="1244"/>
      <c r="FU597" s="1244"/>
      <c r="FV597" s="1244"/>
      <c r="FW597" s="1244"/>
      <c r="FX597" s="1244"/>
      <c r="FY597" s="1244"/>
      <c r="FZ597" s="1244"/>
      <c r="GA597" s="1241"/>
      <c r="GB597" s="1241"/>
      <c r="GC597" s="1241"/>
      <c r="GD597" s="1239"/>
      <c r="GE597" s="1239"/>
      <c r="GF597" s="1239"/>
      <c r="GG597" s="1239"/>
      <c r="GH597" s="1239"/>
      <c r="GI597" s="1239"/>
      <c r="GJ597" s="1239"/>
      <c r="GK597" s="1239"/>
      <c r="GL597" s="1239"/>
      <c r="GM597" s="1239"/>
      <c r="GN597" s="1239"/>
      <c r="GO597" s="1239"/>
      <c r="GP597" s="1239"/>
      <c r="GQ597" s="1239"/>
      <c r="GR597" s="1239"/>
      <c r="GS597" s="1239"/>
      <c r="GT597" s="1239"/>
      <c r="GU597" s="1239"/>
      <c r="GV597" s="1239"/>
      <c r="GW597" s="1239"/>
      <c r="GX597" s="1239"/>
      <c r="GY597" s="1239"/>
      <c r="GZ597" s="1239"/>
      <c r="HA597" s="1239"/>
      <c r="HB597" s="1239"/>
      <c r="HC597" s="1239"/>
      <c r="HD597" s="1239"/>
      <c r="HE597" s="1239"/>
      <c r="HF597" s="1239"/>
      <c r="HG597" s="1239"/>
      <c r="HH597" s="1239"/>
      <c r="HI597" s="1239"/>
      <c r="HJ597" s="1239"/>
      <c r="HK597" s="1239"/>
      <c r="HL597" s="1239"/>
      <c r="HM597" s="1239"/>
      <c r="HN597" s="1239"/>
      <c r="HO597" s="1239"/>
      <c r="HP597" s="1239"/>
      <c r="HQ597" s="1239"/>
      <c r="HR597" s="1239"/>
      <c r="HS597" s="1239"/>
      <c r="HT597" s="1239"/>
      <c r="HU597" s="1239"/>
      <c r="HV597" s="1239"/>
      <c r="HW597" s="1239"/>
      <c r="HX597" s="1239"/>
      <c r="HY597" s="1239"/>
      <c r="HZ597" s="1239"/>
      <c r="IA597" s="1239"/>
      <c r="IB597" s="1239"/>
      <c r="IC597" s="1239"/>
      <c r="ID597" s="1239"/>
      <c r="IE597" s="1239"/>
      <c r="IF597" s="1239"/>
      <c r="IG597" s="1239"/>
      <c r="IH597" s="1239"/>
      <c r="II597" s="1239"/>
      <c r="IJ597" s="1239"/>
      <c r="IK597" s="1239"/>
      <c r="IL597" s="1239"/>
      <c r="IM597" s="1239"/>
      <c r="IN597" s="1239"/>
      <c r="IO597" s="1239"/>
      <c r="IP597" s="1239"/>
      <c r="IQ597" s="1239"/>
      <c r="IR597" s="1239"/>
      <c r="IS597" s="1239"/>
      <c r="IT597" s="1239"/>
      <c r="IU597" s="1239"/>
      <c r="IV597" s="1239"/>
      <c r="IW597" s="1239"/>
      <c r="IX597" s="1239"/>
      <c r="IY597" s="1239"/>
      <c r="IZ597" s="1239"/>
      <c r="JA597" s="1239"/>
      <c r="JB597" s="1239"/>
      <c r="JC597" s="1239"/>
      <c r="JD597" s="1239"/>
      <c r="JE597" s="1239"/>
      <c r="JF597" s="1239"/>
      <c r="JG597" s="1239"/>
      <c r="JH597" s="1239"/>
      <c r="JI597" s="1239"/>
      <c r="JJ597" s="1239"/>
      <c r="JK597" s="1248"/>
    </row>
    <row r="598" spans="1:271" ht="18.95" hidden="1" customHeight="1">
      <c r="A598" s="1113"/>
      <c r="B598" s="1114"/>
      <c r="C598" s="1114"/>
      <c r="D598" s="1177"/>
      <c r="E598" s="1116"/>
      <c r="F598" s="1116"/>
      <c r="G598" s="1116"/>
      <c r="H598" s="1114"/>
      <c r="I598" s="1177"/>
      <c r="J598" s="1244"/>
      <c r="K598" s="1241"/>
      <c r="L598" s="1241"/>
      <c r="M598" s="1241"/>
      <c r="N598" s="1241"/>
      <c r="O598" s="1269"/>
      <c r="P598" s="1242"/>
      <c r="Q598" s="1241"/>
      <c r="R598" s="1244"/>
      <c r="S598" s="1244"/>
      <c r="T598" s="1244"/>
      <c r="U598" s="1244"/>
      <c r="V598" s="1244"/>
      <c r="W598" s="1249"/>
      <c r="X598" s="1241"/>
      <c r="Y598" s="1244"/>
      <c r="Z598" s="1244"/>
      <c r="AA598" s="1244"/>
      <c r="AB598" s="1244"/>
      <c r="AC598" s="1244"/>
      <c r="AD598" s="1244"/>
      <c r="AE598" s="1244"/>
      <c r="AF598" s="1244"/>
      <c r="AG598" s="1244"/>
      <c r="AH598" s="1244"/>
      <c r="AI598" s="1244"/>
      <c r="AJ598" s="1244"/>
      <c r="AK598" s="1244"/>
      <c r="AL598" s="1244"/>
      <c r="AM598" s="1244"/>
      <c r="AN598" s="1244"/>
      <c r="AO598" s="1244"/>
      <c r="AP598" s="1244"/>
      <c r="AQ598" s="1244"/>
      <c r="AR598" s="1244"/>
      <c r="AS598" s="1244"/>
      <c r="AT598" s="1244"/>
      <c r="AU598" s="1244"/>
      <c r="AV598" s="1244"/>
      <c r="AW598" s="1244"/>
      <c r="AX598" s="1244"/>
      <c r="AY598" s="1244"/>
      <c r="AZ598" s="1244"/>
      <c r="BA598" s="1244"/>
      <c r="BB598" s="1244"/>
      <c r="BC598" s="1244"/>
      <c r="BD598" s="1244"/>
      <c r="BE598" s="1244"/>
      <c r="BF598" s="1244"/>
      <c r="BG598" s="1244"/>
      <c r="BH598" s="1244"/>
      <c r="BI598" s="1244"/>
      <c r="BJ598" s="1244"/>
      <c r="BK598" s="1244"/>
      <c r="BL598" s="1244"/>
      <c r="BM598" s="1244"/>
      <c r="BN598" s="1244"/>
      <c r="BO598" s="1244"/>
      <c r="BP598" s="1244"/>
      <c r="BQ598" s="1244"/>
      <c r="BR598" s="1244"/>
      <c r="BS598" s="1244"/>
      <c r="BT598" s="1244"/>
      <c r="BU598" s="1244"/>
      <c r="BV598" s="1244"/>
      <c r="BW598" s="1244"/>
      <c r="BX598" s="1244"/>
      <c r="BY598" s="1244"/>
      <c r="BZ598" s="1244"/>
      <c r="CA598" s="1244"/>
      <c r="CB598" s="1244"/>
      <c r="CC598" s="1244"/>
      <c r="CD598" s="1244"/>
      <c r="CE598" s="1244"/>
      <c r="CF598" s="1244"/>
      <c r="CG598" s="1244"/>
      <c r="CH598" s="1244"/>
      <c r="CI598" s="1244"/>
      <c r="CJ598" s="1244"/>
      <c r="CK598" s="1244"/>
      <c r="CL598" s="1244"/>
      <c r="CM598" s="1244"/>
      <c r="CN598" s="1244"/>
      <c r="CO598" s="1244"/>
      <c r="CP598" s="1244"/>
      <c r="CQ598" s="1244"/>
      <c r="CR598" s="1244"/>
      <c r="CS598" s="1244"/>
      <c r="CT598" s="1244"/>
      <c r="CU598" s="1244"/>
      <c r="CV598" s="1244"/>
      <c r="CW598" s="1244"/>
      <c r="CX598" s="1244"/>
      <c r="CY598" s="1244"/>
      <c r="CZ598" s="1244"/>
      <c r="DA598" s="1244"/>
      <c r="DB598" s="1244"/>
      <c r="DC598" s="1244"/>
      <c r="DD598" s="1244"/>
      <c r="DE598" s="1244"/>
      <c r="DF598" s="1244"/>
      <c r="DG598" s="1244"/>
      <c r="DH598" s="1244"/>
      <c r="DI598" s="1244"/>
      <c r="DJ598" s="1244"/>
      <c r="DK598" s="1244"/>
      <c r="DL598" s="1244"/>
      <c r="DM598" s="1244"/>
      <c r="DN598" s="1244"/>
      <c r="DO598" s="1244"/>
      <c r="DP598" s="1244"/>
      <c r="DQ598" s="1244"/>
      <c r="DR598" s="1244"/>
      <c r="DS598" s="1244"/>
      <c r="DT598" s="1244"/>
      <c r="DU598" s="1244"/>
      <c r="DV598" s="1244"/>
      <c r="DW598" s="1244"/>
      <c r="DX598" s="1244"/>
      <c r="DY598" s="1244"/>
      <c r="DZ598" s="1244"/>
      <c r="EA598" s="1244"/>
      <c r="EB598" s="1244"/>
      <c r="EC598" s="1244"/>
      <c r="ED598" s="1244"/>
      <c r="EE598" s="1244"/>
      <c r="EF598" s="1244"/>
      <c r="EG598" s="1244"/>
      <c r="EH598" s="1244"/>
      <c r="EI598" s="1244"/>
      <c r="EJ598" s="1244"/>
      <c r="EK598" s="1244"/>
      <c r="EL598" s="1244"/>
      <c r="EM598" s="1244"/>
      <c r="EN598" s="1244"/>
      <c r="EO598" s="1244"/>
      <c r="EP598" s="1244"/>
      <c r="EQ598" s="1244"/>
      <c r="ER598" s="1244"/>
      <c r="ES598" s="1241"/>
      <c r="ET598" s="1244"/>
      <c r="EU598" s="1244"/>
      <c r="EV598" s="1244"/>
      <c r="EW598" s="1244"/>
      <c r="EX598" s="1244"/>
      <c r="EY598" s="1244"/>
      <c r="EZ598" s="1244"/>
      <c r="FA598" s="1244"/>
      <c r="FB598" s="1244"/>
      <c r="FC598" s="1244"/>
      <c r="FD598" s="1244"/>
      <c r="FE598" s="1244"/>
      <c r="FF598" s="1251"/>
      <c r="FG598" s="1244"/>
      <c r="FH598" s="1244"/>
      <c r="FI598" s="1244"/>
      <c r="FJ598" s="1244"/>
      <c r="FK598" s="1244"/>
      <c r="FL598" s="1244"/>
      <c r="FM598" s="1244"/>
      <c r="FN598" s="1244"/>
      <c r="FO598" s="1244"/>
      <c r="FP598" s="1244"/>
      <c r="FQ598" s="1246"/>
      <c r="FR598" s="1246"/>
      <c r="FS598" s="1244"/>
      <c r="FT598" s="1244"/>
      <c r="FU598" s="1244"/>
      <c r="FV598" s="1244"/>
      <c r="FW598" s="1244"/>
      <c r="FX598" s="1244"/>
      <c r="FY598" s="1244"/>
      <c r="FZ598" s="1244"/>
      <c r="GA598" s="1241"/>
      <c r="GB598" s="1241"/>
      <c r="GC598" s="1241"/>
      <c r="GD598" s="1239"/>
      <c r="GE598" s="1239"/>
      <c r="GF598" s="1239"/>
      <c r="GG598" s="1239"/>
      <c r="GH598" s="1239"/>
      <c r="GI598" s="1239"/>
      <c r="GJ598" s="1239"/>
      <c r="GK598" s="1239"/>
      <c r="GL598" s="1239"/>
      <c r="GM598" s="1239"/>
      <c r="GN598" s="1239"/>
      <c r="GO598" s="1239"/>
      <c r="GP598" s="1239"/>
      <c r="GQ598" s="1239"/>
      <c r="GR598" s="1239"/>
      <c r="GS598" s="1239"/>
      <c r="GT598" s="1239"/>
      <c r="GU598" s="1239"/>
      <c r="GV598" s="1239"/>
      <c r="GW598" s="1239"/>
      <c r="GX598" s="1239"/>
      <c r="GY598" s="1239"/>
      <c r="GZ598" s="1239"/>
      <c r="HA598" s="1239"/>
      <c r="HB598" s="1239"/>
      <c r="HC598" s="1239"/>
      <c r="HD598" s="1239"/>
      <c r="HE598" s="1239"/>
      <c r="HF598" s="1239"/>
      <c r="HG598" s="1239"/>
      <c r="HH598" s="1239"/>
      <c r="HI598" s="1239"/>
      <c r="HJ598" s="1239"/>
      <c r="HK598" s="1239"/>
      <c r="HL598" s="1239"/>
      <c r="HM598" s="1239"/>
      <c r="HN598" s="1239"/>
      <c r="HO598" s="1239"/>
      <c r="HP598" s="1239"/>
      <c r="HQ598" s="1239"/>
      <c r="HR598" s="1239"/>
      <c r="HS598" s="1239"/>
      <c r="HT598" s="1239"/>
      <c r="HU598" s="1239"/>
      <c r="HV598" s="1239"/>
      <c r="HW598" s="1239"/>
      <c r="HX598" s="1239"/>
      <c r="HY598" s="1239"/>
      <c r="HZ598" s="1239"/>
      <c r="IA598" s="1239"/>
      <c r="IB598" s="1239"/>
      <c r="IC598" s="1239"/>
      <c r="ID598" s="1239"/>
      <c r="IE598" s="1239"/>
      <c r="IF598" s="1239"/>
      <c r="IG598" s="1239"/>
      <c r="IH598" s="1239"/>
      <c r="II598" s="1239"/>
      <c r="IJ598" s="1239"/>
      <c r="IK598" s="1239"/>
      <c r="IL598" s="1239"/>
      <c r="IM598" s="1239"/>
      <c r="IN598" s="1239"/>
      <c r="IO598" s="1239"/>
      <c r="IP598" s="1239"/>
      <c r="IQ598" s="1239"/>
      <c r="IR598" s="1239"/>
      <c r="IS598" s="1239"/>
      <c r="IT598" s="1239"/>
      <c r="IU598" s="1239"/>
      <c r="IV598" s="1239"/>
      <c r="IW598" s="1239"/>
      <c r="IX598" s="1239"/>
      <c r="IY598" s="1239"/>
      <c r="IZ598" s="1239"/>
      <c r="JA598" s="1239"/>
      <c r="JB598" s="1239"/>
      <c r="JC598" s="1239"/>
      <c r="JD598" s="1239"/>
      <c r="JE598" s="1239"/>
      <c r="JF598" s="1239"/>
      <c r="JG598" s="1239"/>
      <c r="JH598" s="1239"/>
      <c r="JI598" s="1239"/>
      <c r="JJ598" s="1239"/>
      <c r="JK598" s="1248"/>
    </row>
    <row r="599" spans="1:271" ht="18.95" hidden="1" customHeight="1">
      <c r="A599" s="1113"/>
      <c r="B599" s="1114"/>
      <c r="C599" s="1114"/>
      <c r="D599" s="1177"/>
      <c r="E599" s="1116"/>
      <c r="F599" s="1116"/>
      <c r="G599" s="1116"/>
      <c r="H599" s="1114"/>
      <c r="I599" s="1177"/>
      <c r="J599" s="1244"/>
      <c r="K599" s="1241"/>
      <c r="L599" s="1241"/>
      <c r="M599" s="1241"/>
      <c r="N599" s="1241"/>
      <c r="O599" s="1269"/>
      <c r="P599" s="1242"/>
      <c r="Q599" s="1241"/>
      <c r="R599" s="1244"/>
      <c r="S599" s="1244"/>
      <c r="T599" s="1244"/>
      <c r="U599" s="1244"/>
      <c r="V599" s="1244"/>
      <c r="W599" s="1249"/>
      <c r="X599" s="1241"/>
      <c r="Y599" s="1244"/>
      <c r="Z599" s="1244"/>
      <c r="AA599" s="1244"/>
      <c r="AB599" s="1244"/>
      <c r="AC599" s="1244"/>
      <c r="AD599" s="1244"/>
      <c r="AE599" s="1244"/>
      <c r="AF599" s="1244"/>
      <c r="AG599" s="1244"/>
      <c r="AH599" s="1244"/>
      <c r="AI599" s="1244"/>
      <c r="AJ599" s="1244"/>
      <c r="AK599" s="1244"/>
      <c r="AL599" s="1244"/>
      <c r="AM599" s="1244"/>
      <c r="AN599" s="1244"/>
      <c r="AO599" s="1244"/>
      <c r="AP599" s="1244"/>
      <c r="AQ599" s="1244"/>
      <c r="AR599" s="1244"/>
      <c r="AS599" s="1244"/>
      <c r="AT599" s="1244"/>
      <c r="AU599" s="1244"/>
      <c r="AV599" s="1244"/>
      <c r="AW599" s="1244"/>
      <c r="AX599" s="1244"/>
      <c r="AY599" s="1244"/>
      <c r="AZ599" s="1244"/>
      <c r="BA599" s="1244"/>
      <c r="BB599" s="1244"/>
      <c r="BC599" s="1244"/>
      <c r="BD599" s="1244"/>
      <c r="BE599" s="1244"/>
      <c r="BF599" s="1244"/>
      <c r="BG599" s="1244"/>
      <c r="BH599" s="1244"/>
      <c r="BI599" s="1244"/>
      <c r="BJ599" s="1244"/>
      <c r="BK599" s="1244"/>
      <c r="BL599" s="1244"/>
      <c r="BM599" s="1244"/>
      <c r="BN599" s="1244"/>
      <c r="BO599" s="1244"/>
      <c r="BP599" s="1244"/>
      <c r="BQ599" s="1244"/>
      <c r="BR599" s="1244"/>
      <c r="BS599" s="1244"/>
      <c r="BT599" s="1244"/>
      <c r="BU599" s="1244"/>
      <c r="BV599" s="1244"/>
      <c r="BW599" s="1244"/>
      <c r="BX599" s="1244"/>
      <c r="BY599" s="1244"/>
      <c r="BZ599" s="1244"/>
      <c r="CA599" s="1244"/>
      <c r="CB599" s="1244"/>
      <c r="CC599" s="1244"/>
      <c r="CD599" s="1244"/>
      <c r="CE599" s="1244"/>
      <c r="CF599" s="1244"/>
      <c r="CG599" s="1244"/>
      <c r="CH599" s="1244"/>
      <c r="CI599" s="1244"/>
      <c r="CJ599" s="1244"/>
      <c r="CK599" s="1244"/>
      <c r="CL599" s="1244"/>
      <c r="CM599" s="1244"/>
      <c r="CN599" s="1244"/>
      <c r="CO599" s="1244"/>
      <c r="CP599" s="1244"/>
      <c r="CQ599" s="1244"/>
      <c r="CR599" s="1244"/>
      <c r="CS599" s="1244"/>
      <c r="CT599" s="1244"/>
      <c r="CU599" s="1244"/>
      <c r="CV599" s="1244"/>
      <c r="CW599" s="1244"/>
      <c r="CX599" s="1244"/>
      <c r="CY599" s="1244"/>
      <c r="CZ599" s="1244"/>
      <c r="DA599" s="1244"/>
      <c r="DB599" s="1244"/>
      <c r="DC599" s="1244"/>
      <c r="DD599" s="1244"/>
      <c r="DE599" s="1244"/>
      <c r="DF599" s="1244"/>
      <c r="DG599" s="1244"/>
      <c r="DH599" s="1244"/>
      <c r="DI599" s="1244"/>
      <c r="DJ599" s="1244"/>
      <c r="DK599" s="1244"/>
      <c r="DL599" s="1244"/>
      <c r="DM599" s="1244"/>
      <c r="DN599" s="1244"/>
      <c r="DO599" s="1244"/>
      <c r="DP599" s="1244"/>
      <c r="DQ599" s="1244"/>
      <c r="DR599" s="1244"/>
      <c r="DS599" s="1244"/>
      <c r="DT599" s="1244"/>
      <c r="DU599" s="1244"/>
      <c r="DV599" s="1244"/>
      <c r="DW599" s="1244"/>
      <c r="DX599" s="1244"/>
      <c r="DY599" s="1244"/>
      <c r="DZ599" s="1244"/>
      <c r="EA599" s="1244"/>
      <c r="EB599" s="1244"/>
      <c r="EC599" s="1244"/>
      <c r="ED599" s="1244"/>
      <c r="EE599" s="1244"/>
      <c r="EF599" s="1244"/>
      <c r="EG599" s="1244"/>
      <c r="EH599" s="1244"/>
      <c r="EI599" s="1244"/>
      <c r="EJ599" s="1244"/>
      <c r="EK599" s="1244"/>
      <c r="EL599" s="1244"/>
      <c r="EM599" s="1244"/>
      <c r="EN599" s="1244"/>
      <c r="EO599" s="1244"/>
      <c r="EP599" s="1244"/>
      <c r="EQ599" s="1244"/>
      <c r="ER599" s="1244"/>
      <c r="ES599" s="1241"/>
      <c r="ET599" s="1244"/>
      <c r="EU599" s="1244"/>
      <c r="EV599" s="1244"/>
      <c r="EW599" s="1244"/>
      <c r="EX599" s="1244"/>
      <c r="EY599" s="1244"/>
      <c r="EZ599" s="1244"/>
      <c r="FA599" s="1244"/>
      <c r="FB599" s="1244"/>
      <c r="FC599" s="1244"/>
      <c r="FD599" s="1244"/>
      <c r="FE599" s="1244"/>
      <c r="FF599" s="1251"/>
      <c r="FG599" s="1244"/>
      <c r="FH599" s="1244"/>
      <c r="FI599" s="1244"/>
      <c r="FJ599" s="1244"/>
      <c r="FK599" s="1244"/>
      <c r="FL599" s="1244"/>
      <c r="FM599" s="1244"/>
      <c r="FN599" s="1244"/>
      <c r="FO599" s="1244"/>
      <c r="FP599" s="1244"/>
      <c r="FQ599" s="1246"/>
      <c r="FR599" s="1246"/>
      <c r="FS599" s="1244"/>
      <c r="FT599" s="1244"/>
      <c r="FU599" s="1244"/>
      <c r="FV599" s="1244"/>
      <c r="FW599" s="1244"/>
      <c r="FX599" s="1244"/>
      <c r="FY599" s="1244"/>
      <c r="FZ599" s="1244"/>
      <c r="GA599" s="1241"/>
      <c r="GB599" s="1241"/>
      <c r="GC599" s="1241"/>
      <c r="GD599" s="1239"/>
      <c r="GE599" s="1239"/>
      <c r="GF599" s="1239"/>
      <c r="GG599" s="1239"/>
      <c r="GH599" s="1239"/>
      <c r="GI599" s="1239"/>
      <c r="GJ599" s="1239"/>
      <c r="GK599" s="1239"/>
      <c r="GL599" s="1239"/>
      <c r="GM599" s="1239"/>
      <c r="GN599" s="1239"/>
      <c r="GO599" s="1239"/>
      <c r="GP599" s="1239"/>
      <c r="GQ599" s="1239"/>
      <c r="GR599" s="1239"/>
      <c r="GS599" s="1239"/>
      <c r="GT599" s="1239"/>
      <c r="GU599" s="1239"/>
      <c r="GV599" s="1239"/>
      <c r="GW599" s="1239"/>
      <c r="GX599" s="1239"/>
      <c r="GY599" s="1239"/>
      <c r="GZ599" s="1239"/>
      <c r="HA599" s="1239"/>
      <c r="HB599" s="1239"/>
      <c r="HC599" s="1239"/>
      <c r="HD599" s="1239"/>
      <c r="HE599" s="1239"/>
      <c r="HF599" s="1239"/>
      <c r="HG599" s="1239"/>
      <c r="HH599" s="1239"/>
      <c r="HI599" s="1239"/>
      <c r="HJ599" s="1239"/>
      <c r="HK599" s="1239"/>
      <c r="HL599" s="1239"/>
      <c r="HM599" s="1239"/>
      <c r="HN599" s="1239"/>
      <c r="HO599" s="1239"/>
      <c r="HP599" s="1239"/>
      <c r="HQ599" s="1239"/>
      <c r="HR599" s="1239"/>
      <c r="HS599" s="1239"/>
      <c r="HT599" s="1239"/>
      <c r="HU599" s="1239"/>
      <c r="HV599" s="1239"/>
      <c r="HW599" s="1239"/>
      <c r="HX599" s="1239"/>
      <c r="HY599" s="1239"/>
      <c r="HZ599" s="1239"/>
      <c r="IA599" s="1239"/>
      <c r="IB599" s="1239"/>
      <c r="IC599" s="1239"/>
      <c r="ID599" s="1239"/>
      <c r="IE599" s="1239"/>
      <c r="IF599" s="1239"/>
      <c r="IG599" s="1239"/>
      <c r="IH599" s="1239"/>
      <c r="II599" s="1239"/>
      <c r="IJ599" s="1239"/>
      <c r="IK599" s="1239"/>
      <c r="IL599" s="1239"/>
      <c r="IM599" s="1239"/>
      <c r="IN599" s="1239"/>
      <c r="IO599" s="1239"/>
      <c r="IP599" s="1239"/>
      <c r="IQ599" s="1239"/>
      <c r="IR599" s="1239"/>
      <c r="IS599" s="1239"/>
      <c r="IT599" s="1239"/>
      <c r="IU599" s="1239"/>
      <c r="IV599" s="1239"/>
      <c r="IW599" s="1239"/>
      <c r="IX599" s="1239"/>
      <c r="IY599" s="1239"/>
      <c r="IZ599" s="1239"/>
      <c r="JA599" s="1239"/>
      <c r="JB599" s="1239"/>
      <c r="JC599" s="1239"/>
      <c r="JD599" s="1239"/>
      <c r="JE599" s="1239"/>
      <c r="JF599" s="1239"/>
      <c r="JG599" s="1239"/>
      <c r="JH599" s="1239"/>
      <c r="JI599" s="1239"/>
      <c r="JJ599" s="1239"/>
      <c r="JK599" s="1248"/>
    </row>
    <row r="600" spans="1:271" ht="18.95" hidden="1" customHeight="1">
      <c r="A600" s="1113"/>
      <c r="B600" s="1114"/>
      <c r="C600" s="1114"/>
      <c r="D600" s="1177"/>
      <c r="E600" s="1116"/>
      <c r="F600" s="1116"/>
      <c r="G600" s="1116"/>
      <c r="H600" s="1114"/>
      <c r="I600" s="1177"/>
      <c r="J600" s="1244"/>
      <c r="K600" s="1241"/>
      <c r="L600" s="1241"/>
      <c r="M600" s="1241"/>
      <c r="N600" s="1241"/>
      <c r="O600" s="1269"/>
      <c r="P600" s="1242"/>
      <c r="Q600" s="1241"/>
      <c r="R600" s="1244"/>
      <c r="S600" s="1244"/>
      <c r="T600" s="1244"/>
      <c r="U600" s="1244"/>
      <c r="V600" s="1244"/>
      <c r="W600" s="1249"/>
      <c r="X600" s="1241"/>
      <c r="Y600" s="1244"/>
      <c r="Z600" s="1244"/>
      <c r="AA600" s="1244"/>
      <c r="AB600" s="1244"/>
      <c r="AC600" s="1244"/>
      <c r="AD600" s="1244"/>
      <c r="AE600" s="1244"/>
      <c r="AF600" s="1244"/>
      <c r="AG600" s="1244"/>
      <c r="AH600" s="1244"/>
      <c r="AI600" s="1244"/>
      <c r="AJ600" s="1244"/>
      <c r="AK600" s="1244"/>
      <c r="AL600" s="1244"/>
      <c r="AM600" s="1244"/>
      <c r="AN600" s="1244"/>
      <c r="AO600" s="1244"/>
      <c r="AP600" s="1244"/>
      <c r="AQ600" s="1244"/>
      <c r="AR600" s="1244"/>
      <c r="AS600" s="1244"/>
      <c r="AT600" s="1244"/>
      <c r="AU600" s="1244"/>
      <c r="AV600" s="1244"/>
      <c r="AW600" s="1244"/>
      <c r="AX600" s="1244"/>
      <c r="AY600" s="1244"/>
      <c r="AZ600" s="1244"/>
      <c r="BA600" s="1244"/>
      <c r="BB600" s="1244"/>
      <c r="BC600" s="1244"/>
      <c r="BD600" s="1244"/>
      <c r="BE600" s="1244"/>
      <c r="BF600" s="1244"/>
      <c r="BG600" s="1244"/>
      <c r="BH600" s="1244"/>
      <c r="BI600" s="1244"/>
      <c r="BJ600" s="1244"/>
      <c r="BK600" s="1244"/>
      <c r="BL600" s="1244"/>
      <c r="BM600" s="1244"/>
      <c r="BN600" s="1244"/>
      <c r="BO600" s="1244"/>
      <c r="BP600" s="1244"/>
      <c r="BQ600" s="1244"/>
      <c r="BR600" s="1244"/>
      <c r="BS600" s="1244"/>
      <c r="BT600" s="1244"/>
      <c r="BU600" s="1244"/>
      <c r="BV600" s="1244"/>
      <c r="BW600" s="1244"/>
      <c r="BX600" s="1244"/>
      <c r="BY600" s="1244"/>
      <c r="BZ600" s="1244"/>
      <c r="CA600" s="1244"/>
      <c r="CB600" s="1244"/>
      <c r="CC600" s="1244"/>
      <c r="CD600" s="1244"/>
      <c r="CE600" s="1244"/>
      <c r="CF600" s="1244"/>
      <c r="CG600" s="1244"/>
      <c r="CH600" s="1244"/>
      <c r="CI600" s="1244"/>
      <c r="CJ600" s="1244"/>
      <c r="CK600" s="1244"/>
      <c r="CL600" s="1244"/>
      <c r="CM600" s="1244"/>
      <c r="CN600" s="1244"/>
      <c r="CO600" s="1244"/>
      <c r="CP600" s="1244"/>
      <c r="CQ600" s="1244"/>
      <c r="CR600" s="1244"/>
      <c r="CS600" s="1244"/>
      <c r="CT600" s="1244"/>
      <c r="CU600" s="1244"/>
      <c r="CV600" s="1244"/>
      <c r="CW600" s="1244"/>
      <c r="CX600" s="1244"/>
      <c r="CY600" s="1244"/>
      <c r="CZ600" s="1244"/>
      <c r="DA600" s="1244"/>
      <c r="DB600" s="1244"/>
      <c r="DC600" s="1244"/>
      <c r="DD600" s="1244"/>
      <c r="DE600" s="1244"/>
      <c r="DF600" s="1244"/>
      <c r="DG600" s="1244"/>
      <c r="DH600" s="1244"/>
      <c r="DI600" s="1244"/>
      <c r="DJ600" s="1244"/>
      <c r="DK600" s="1244"/>
      <c r="DL600" s="1244"/>
      <c r="DM600" s="1244"/>
      <c r="DN600" s="1244"/>
      <c r="DO600" s="1244"/>
      <c r="DP600" s="1244"/>
      <c r="DQ600" s="1244"/>
      <c r="DR600" s="1244"/>
      <c r="DS600" s="1244"/>
      <c r="DT600" s="1244"/>
      <c r="DU600" s="1244"/>
      <c r="DV600" s="1244"/>
      <c r="DW600" s="1244"/>
      <c r="DX600" s="1244"/>
      <c r="DY600" s="1244"/>
      <c r="DZ600" s="1244"/>
      <c r="EA600" s="1244"/>
      <c r="EB600" s="1244"/>
      <c r="EC600" s="1244"/>
      <c r="ED600" s="1244"/>
      <c r="EE600" s="1244"/>
      <c r="EF600" s="1244"/>
      <c r="EG600" s="1244"/>
      <c r="EH600" s="1244"/>
      <c r="EI600" s="1244"/>
      <c r="EJ600" s="1244"/>
      <c r="EK600" s="1244"/>
      <c r="EL600" s="1244"/>
      <c r="EM600" s="1244"/>
      <c r="EN600" s="1244"/>
      <c r="EO600" s="1244"/>
      <c r="EP600" s="1244"/>
      <c r="EQ600" s="1244"/>
      <c r="ER600" s="1244"/>
      <c r="ES600" s="1241"/>
      <c r="ET600" s="1244"/>
      <c r="EU600" s="1244"/>
      <c r="EV600" s="1244"/>
      <c r="EW600" s="1244"/>
      <c r="EX600" s="1244"/>
      <c r="EY600" s="1244"/>
      <c r="EZ600" s="1244"/>
      <c r="FA600" s="1244"/>
      <c r="FB600" s="1244"/>
      <c r="FC600" s="1244"/>
      <c r="FD600" s="1244"/>
      <c r="FE600" s="1244"/>
      <c r="FF600" s="1251"/>
      <c r="FG600" s="1244"/>
      <c r="FH600" s="1244"/>
      <c r="FI600" s="1244"/>
      <c r="FJ600" s="1244"/>
      <c r="FK600" s="1244"/>
      <c r="FL600" s="1244"/>
      <c r="FM600" s="1244"/>
      <c r="FN600" s="1244"/>
      <c r="FO600" s="1244"/>
      <c r="FP600" s="1244"/>
      <c r="FQ600" s="1246"/>
      <c r="FR600" s="1246"/>
      <c r="FS600" s="1244"/>
      <c r="FT600" s="1244"/>
      <c r="FU600" s="1244"/>
      <c r="FV600" s="1244"/>
      <c r="FW600" s="1244"/>
      <c r="FX600" s="1244"/>
      <c r="FY600" s="1244"/>
      <c r="FZ600" s="1244"/>
      <c r="GA600" s="1241"/>
      <c r="GB600" s="1241"/>
      <c r="GC600" s="1241"/>
      <c r="GD600" s="1239"/>
      <c r="GE600" s="1239"/>
      <c r="GF600" s="1239"/>
      <c r="GG600" s="1239"/>
      <c r="GH600" s="1239"/>
      <c r="GI600" s="1239"/>
      <c r="GJ600" s="1239"/>
      <c r="GK600" s="1239"/>
      <c r="GL600" s="1239"/>
      <c r="GM600" s="1239"/>
      <c r="GN600" s="1239"/>
      <c r="GO600" s="1239"/>
      <c r="GP600" s="1239"/>
      <c r="GQ600" s="1239"/>
      <c r="GR600" s="1239"/>
      <c r="GS600" s="1239"/>
      <c r="GT600" s="1239"/>
      <c r="GU600" s="1239"/>
      <c r="GV600" s="1239"/>
      <c r="GW600" s="1239"/>
      <c r="GX600" s="1239"/>
      <c r="GY600" s="1239"/>
      <c r="GZ600" s="1239"/>
      <c r="HA600" s="1239"/>
      <c r="HB600" s="1239"/>
      <c r="HC600" s="1239"/>
      <c r="HD600" s="1239"/>
      <c r="HE600" s="1239"/>
      <c r="HF600" s="1239"/>
      <c r="HG600" s="1239"/>
      <c r="HH600" s="1239"/>
      <c r="HI600" s="1239"/>
      <c r="HJ600" s="1239"/>
      <c r="HK600" s="1239"/>
      <c r="HL600" s="1239"/>
      <c r="HM600" s="1239"/>
      <c r="HN600" s="1239"/>
      <c r="HO600" s="1239"/>
      <c r="HP600" s="1239"/>
      <c r="HQ600" s="1239"/>
      <c r="HR600" s="1239"/>
      <c r="HS600" s="1239"/>
      <c r="HT600" s="1239"/>
      <c r="HU600" s="1239"/>
      <c r="HV600" s="1239"/>
      <c r="HW600" s="1239"/>
      <c r="HX600" s="1239"/>
      <c r="HY600" s="1239"/>
      <c r="HZ600" s="1239"/>
      <c r="IA600" s="1239"/>
      <c r="IB600" s="1239"/>
      <c r="IC600" s="1239"/>
      <c r="ID600" s="1239"/>
      <c r="IE600" s="1239"/>
      <c r="IF600" s="1239"/>
      <c r="IG600" s="1239"/>
      <c r="IH600" s="1239"/>
      <c r="II600" s="1239"/>
      <c r="IJ600" s="1239"/>
      <c r="IK600" s="1239"/>
      <c r="IL600" s="1239"/>
      <c r="IM600" s="1239"/>
      <c r="IN600" s="1239"/>
      <c r="IO600" s="1239"/>
      <c r="IP600" s="1239"/>
      <c r="IQ600" s="1239"/>
      <c r="IR600" s="1239"/>
      <c r="IS600" s="1239"/>
      <c r="IT600" s="1239"/>
      <c r="IU600" s="1239"/>
      <c r="IV600" s="1239"/>
      <c r="IW600" s="1239"/>
      <c r="IX600" s="1239"/>
      <c r="IY600" s="1239"/>
      <c r="IZ600" s="1239"/>
      <c r="JA600" s="1239"/>
      <c r="JB600" s="1239"/>
      <c r="JC600" s="1239"/>
      <c r="JD600" s="1239"/>
      <c r="JE600" s="1239"/>
      <c r="JF600" s="1239"/>
      <c r="JG600" s="1239"/>
      <c r="JH600" s="1239"/>
      <c r="JI600" s="1239"/>
      <c r="JJ600" s="1239"/>
      <c r="JK600" s="1248"/>
    </row>
    <row r="601" spans="1:271" ht="18.95" hidden="1" customHeight="1">
      <c r="A601" s="1113"/>
      <c r="B601" s="1114"/>
      <c r="C601" s="1114"/>
      <c r="D601" s="1177"/>
      <c r="E601" s="1116"/>
      <c r="F601" s="1116"/>
      <c r="G601" s="1116"/>
      <c r="H601" s="1114"/>
      <c r="I601" s="1177"/>
      <c r="J601" s="1244"/>
      <c r="K601" s="1241"/>
      <c r="L601" s="1241"/>
      <c r="M601" s="1241"/>
      <c r="N601" s="1241"/>
      <c r="O601" s="1269"/>
      <c r="P601" s="1242"/>
      <c r="Q601" s="1241"/>
      <c r="R601" s="1244"/>
      <c r="S601" s="1244"/>
      <c r="T601" s="1244"/>
      <c r="U601" s="1244"/>
      <c r="V601" s="1244"/>
      <c r="W601" s="1249"/>
      <c r="X601" s="1241"/>
      <c r="Y601" s="1244"/>
      <c r="Z601" s="1244"/>
      <c r="AA601" s="1244"/>
      <c r="AB601" s="1244"/>
      <c r="AC601" s="1244"/>
      <c r="AD601" s="1244"/>
      <c r="AE601" s="1244"/>
      <c r="AF601" s="1244"/>
      <c r="AG601" s="1244"/>
      <c r="AH601" s="1244"/>
      <c r="AI601" s="1244"/>
      <c r="AJ601" s="1244"/>
      <c r="AK601" s="1244"/>
      <c r="AL601" s="1244"/>
      <c r="AM601" s="1244"/>
      <c r="AN601" s="1244"/>
      <c r="AO601" s="1244"/>
      <c r="AP601" s="1244"/>
      <c r="AQ601" s="1244"/>
      <c r="AR601" s="1244"/>
      <c r="AS601" s="1244"/>
      <c r="AT601" s="1244"/>
      <c r="AU601" s="1244"/>
      <c r="AV601" s="1244"/>
      <c r="AW601" s="1244"/>
      <c r="AX601" s="1244"/>
      <c r="AY601" s="1244"/>
      <c r="AZ601" s="1244"/>
      <c r="BA601" s="1244"/>
      <c r="BB601" s="1244"/>
      <c r="BC601" s="1244"/>
      <c r="BD601" s="1244"/>
      <c r="BE601" s="1244"/>
      <c r="BF601" s="1244"/>
      <c r="BG601" s="1244"/>
      <c r="BH601" s="1244"/>
      <c r="BI601" s="1244"/>
      <c r="BJ601" s="1244"/>
      <c r="BK601" s="1244"/>
      <c r="BL601" s="1244"/>
      <c r="BM601" s="1244"/>
      <c r="BN601" s="1244"/>
      <c r="BO601" s="1244"/>
      <c r="BP601" s="1244"/>
      <c r="BQ601" s="1244"/>
      <c r="BR601" s="1244"/>
      <c r="BS601" s="1244"/>
      <c r="BT601" s="1244"/>
      <c r="BU601" s="1244"/>
      <c r="BV601" s="1244"/>
      <c r="BW601" s="1244"/>
      <c r="BX601" s="1244"/>
      <c r="BY601" s="1244"/>
      <c r="BZ601" s="1244"/>
      <c r="CA601" s="1244"/>
      <c r="CB601" s="1244"/>
      <c r="CC601" s="1244"/>
      <c r="CD601" s="1244"/>
      <c r="CE601" s="1244"/>
      <c r="CF601" s="1244"/>
      <c r="CG601" s="1244"/>
      <c r="CH601" s="1244"/>
      <c r="CI601" s="1244"/>
      <c r="CJ601" s="1244"/>
      <c r="CK601" s="1244"/>
      <c r="CL601" s="1244"/>
      <c r="CM601" s="1244"/>
      <c r="CN601" s="1244"/>
      <c r="CO601" s="1244"/>
      <c r="CP601" s="1244"/>
      <c r="CQ601" s="1244"/>
      <c r="CR601" s="1244"/>
      <c r="CS601" s="1244"/>
      <c r="CT601" s="1244"/>
      <c r="CU601" s="1244"/>
      <c r="CV601" s="1244"/>
      <c r="CW601" s="1244"/>
      <c r="CX601" s="1244"/>
      <c r="CY601" s="1244"/>
      <c r="CZ601" s="1244"/>
      <c r="DA601" s="1244"/>
      <c r="DB601" s="1244"/>
      <c r="DC601" s="1244"/>
      <c r="DD601" s="1244"/>
      <c r="DE601" s="1244"/>
      <c r="DF601" s="1244"/>
      <c r="DG601" s="1244"/>
      <c r="DH601" s="1244"/>
      <c r="DI601" s="1244"/>
      <c r="DJ601" s="1244"/>
      <c r="DK601" s="1244"/>
      <c r="DL601" s="1244"/>
      <c r="DM601" s="1244"/>
      <c r="DN601" s="1244"/>
      <c r="DO601" s="1244"/>
      <c r="DP601" s="1244"/>
      <c r="DQ601" s="1244"/>
      <c r="DR601" s="1244"/>
      <c r="DS601" s="1244"/>
      <c r="DT601" s="1244"/>
      <c r="DU601" s="1244"/>
      <c r="DV601" s="1244"/>
      <c r="DW601" s="1244"/>
      <c r="DX601" s="1244"/>
      <c r="DY601" s="1244"/>
      <c r="DZ601" s="1244"/>
      <c r="EA601" s="1244"/>
      <c r="EB601" s="1244"/>
      <c r="EC601" s="1244"/>
      <c r="ED601" s="1244"/>
      <c r="EE601" s="1244"/>
      <c r="EF601" s="1244"/>
      <c r="EG601" s="1244"/>
      <c r="EH601" s="1244"/>
      <c r="EI601" s="1244"/>
      <c r="EJ601" s="1244"/>
      <c r="EK601" s="1244"/>
      <c r="EL601" s="1244"/>
      <c r="EM601" s="1244"/>
      <c r="EN601" s="1244"/>
      <c r="EO601" s="1244"/>
      <c r="EP601" s="1244"/>
      <c r="EQ601" s="1244"/>
      <c r="ER601" s="1244"/>
      <c r="ES601" s="1241"/>
      <c r="ET601" s="1244"/>
      <c r="EU601" s="1244"/>
      <c r="EV601" s="1244"/>
      <c r="EW601" s="1244"/>
      <c r="EX601" s="1244"/>
      <c r="EY601" s="1244"/>
      <c r="EZ601" s="1244"/>
      <c r="FA601" s="1244"/>
      <c r="FB601" s="1244"/>
      <c r="FC601" s="1244"/>
      <c r="FD601" s="1244"/>
      <c r="FE601" s="1244"/>
      <c r="FF601" s="1251"/>
      <c r="FG601" s="1244"/>
      <c r="FH601" s="1244"/>
      <c r="FI601" s="1244"/>
      <c r="FJ601" s="1244"/>
      <c r="FK601" s="1244"/>
      <c r="FL601" s="1244"/>
      <c r="FM601" s="1244"/>
      <c r="FN601" s="1244"/>
      <c r="FO601" s="1244"/>
      <c r="FP601" s="1244"/>
      <c r="FQ601" s="1246"/>
      <c r="FR601" s="1246"/>
      <c r="FS601" s="1244"/>
      <c r="FT601" s="1244"/>
      <c r="FU601" s="1244"/>
      <c r="FV601" s="1244"/>
      <c r="FW601" s="1244"/>
      <c r="FX601" s="1244"/>
      <c r="FY601" s="1244"/>
      <c r="FZ601" s="1244"/>
      <c r="GA601" s="1241"/>
      <c r="GB601" s="1241"/>
      <c r="GC601" s="1241"/>
      <c r="GD601" s="1239"/>
      <c r="GE601" s="1239"/>
      <c r="GF601" s="1239"/>
      <c r="GG601" s="1239"/>
      <c r="GH601" s="1239"/>
      <c r="GI601" s="1239"/>
      <c r="GJ601" s="1239"/>
      <c r="GK601" s="1239"/>
      <c r="GL601" s="1239"/>
      <c r="GM601" s="1239"/>
      <c r="GN601" s="1239"/>
      <c r="GO601" s="1239"/>
      <c r="GP601" s="1239"/>
      <c r="GQ601" s="1239"/>
      <c r="GR601" s="1239"/>
      <c r="GS601" s="1239"/>
      <c r="GT601" s="1239"/>
      <c r="GU601" s="1239"/>
      <c r="GV601" s="1239"/>
      <c r="GW601" s="1239"/>
      <c r="GX601" s="1239"/>
      <c r="GY601" s="1239"/>
      <c r="GZ601" s="1239"/>
      <c r="HA601" s="1239"/>
      <c r="HB601" s="1239"/>
      <c r="HC601" s="1239"/>
      <c r="HD601" s="1239"/>
      <c r="HE601" s="1239"/>
      <c r="HF601" s="1239"/>
      <c r="HG601" s="1239"/>
      <c r="HH601" s="1239"/>
      <c r="HI601" s="1239"/>
      <c r="HJ601" s="1239"/>
      <c r="HK601" s="1239"/>
      <c r="HL601" s="1239"/>
      <c r="HM601" s="1239"/>
      <c r="HN601" s="1239"/>
      <c r="HO601" s="1239"/>
      <c r="HP601" s="1239"/>
      <c r="HQ601" s="1239"/>
      <c r="HR601" s="1239"/>
      <c r="HS601" s="1239"/>
      <c r="HT601" s="1239"/>
      <c r="HU601" s="1239"/>
      <c r="HV601" s="1239"/>
      <c r="HW601" s="1239"/>
      <c r="HX601" s="1239"/>
      <c r="HY601" s="1239"/>
      <c r="HZ601" s="1239"/>
      <c r="IA601" s="1239"/>
      <c r="IB601" s="1239"/>
      <c r="IC601" s="1239"/>
      <c r="ID601" s="1239"/>
      <c r="IE601" s="1239"/>
      <c r="IF601" s="1239"/>
      <c r="IG601" s="1239"/>
      <c r="IH601" s="1239"/>
      <c r="II601" s="1239"/>
      <c r="IJ601" s="1239"/>
      <c r="IK601" s="1239"/>
      <c r="IL601" s="1239"/>
      <c r="IM601" s="1239"/>
      <c r="IN601" s="1239"/>
      <c r="IO601" s="1239"/>
      <c r="IP601" s="1239"/>
      <c r="IQ601" s="1239"/>
      <c r="IR601" s="1239"/>
      <c r="IS601" s="1239"/>
      <c r="IT601" s="1239"/>
      <c r="IU601" s="1239"/>
      <c r="IV601" s="1239"/>
      <c r="IW601" s="1239"/>
      <c r="IX601" s="1239"/>
      <c r="IY601" s="1239"/>
      <c r="IZ601" s="1239"/>
      <c r="JA601" s="1239"/>
      <c r="JB601" s="1239"/>
      <c r="JC601" s="1239"/>
      <c r="JD601" s="1239"/>
      <c r="JE601" s="1239"/>
      <c r="JF601" s="1239"/>
      <c r="JG601" s="1239"/>
      <c r="JH601" s="1239"/>
      <c r="JI601" s="1239"/>
      <c r="JJ601" s="1239"/>
      <c r="JK601" s="1248"/>
    </row>
    <row r="602" spans="1:271" ht="18.95" hidden="1" customHeight="1">
      <c r="A602" s="1113"/>
      <c r="B602" s="1114"/>
      <c r="C602" s="1114"/>
      <c r="D602" s="1177"/>
      <c r="E602" s="1116"/>
      <c r="F602" s="1116"/>
      <c r="G602" s="1116"/>
      <c r="H602" s="1114"/>
      <c r="I602" s="1177"/>
      <c r="J602" s="1244"/>
      <c r="K602" s="1241"/>
      <c r="L602" s="1241"/>
      <c r="M602" s="1241"/>
      <c r="N602" s="1241"/>
      <c r="O602" s="1269"/>
      <c r="P602" s="1242"/>
      <c r="Q602" s="1241"/>
      <c r="R602" s="1244"/>
      <c r="S602" s="1244"/>
      <c r="T602" s="1244"/>
      <c r="U602" s="1244"/>
      <c r="V602" s="1244"/>
      <c r="W602" s="1249"/>
      <c r="X602" s="1241"/>
      <c r="Y602" s="1244"/>
      <c r="Z602" s="1244"/>
      <c r="AA602" s="1244"/>
      <c r="AB602" s="1244"/>
      <c r="AC602" s="1244"/>
      <c r="AD602" s="1244"/>
      <c r="AE602" s="1244"/>
      <c r="AF602" s="1244"/>
      <c r="AG602" s="1244"/>
      <c r="AH602" s="1244"/>
      <c r="AI602" s="1244"/>
      <c r="AJ602" s="1244"/>
      <c r="AK602" s="1244"/>
      <c r="AL602" s="1244"/>
      <c r="AM602" s="1244"/>
      <c r="AN602" s="1244"/>
      <c r="AO602" s="1244"/>
      <c r="AP602" s="1244"/>
      <c r="AQ602" s="1244"/>
      <c r="AR602" s="1244"/>
      <c r="AS602" s="1244"/>
      <c r="AT602" s="1244"/>
      <c r="AU602" s="1244"/>
      <c r="AV602" s="1244"/>
      <c r="AW602" s="1244"/>
      <c r="AX602" s="1244"/>
      <c r="AY602" s="1244"/>
      <c r="AZ602" s="1244"/>
      <c r="BA602" s="1244"/>
      <c r="BB602" s="1244"/>
      <c r="BC602" s="1244"/>
      <c r="BD602" s="1244"/>
      <c r="BE602" s="1244"/>
      <c r="BF602" s="1244"/>
      <c r="BG602" s="1244"/>
      <c r="BH602" s="1244"/>
      <c r="BI602" s="1244"/>
      <c r="BJ602" s="1244"/>
      <c r="BK602" s="1244"/>
      <c r="BL602" s="1244"/>
      <c r="BM602" s="1244"/>
      <c r="BN602" s="1244"/>
      <c r="BO602" s="1244"/>
      <c r="BP602" s="1244"/>
      <c r="BQ602" s="1244"/>
      <c r="BR602" s="1244"/>
      <c r="BS602" s="1244"/>
      <c r="BT602" s="1244"/>
      <c r="BU602" s="1244"/>
      <c r="BV602" s="1244"/>
      <c r="BW602" s="1244"/>
      <c r="BX602" s="1244"/>
      <c r="BY602" s="1244"/>
      <c r="BZ602" s="1244"/>
      <c r="CA602" s="1244"/>
      <c r="CB602" s="1244"/>
      <c r="CC602" s="1244"/>
      <c r="CD602" s="1244"/>
      <c r="CE602" s="1244"/>
      <c r="CF602" s="1244"/>
      <c r="CG602" s="1244"/>
      <c r="CH602" s="1244"/>
      <c r="CI602" s="1244"/>
      <c r="CJ602" s="1244"/>
      <c r="CK602" s="1244"/>
      <c r="CL602" s="1244"/>
      <c r="CM602" s="1244"/>
      <c r="CN602" s="1244"/>
      <c r="CO602" s="1244"/>
      <c r="CP602" s="1244"/>
      <c r="CQ602" s="1244"/>
      <c r="CR602" s="1244"/>
      <c r="CS602" s="1244"/>
      <c r="CT602" s="1244"/>
      <c r="CU602" s="1244"/>
      <c r="CV602" s="1244"/>
      <c r="CW602" s="1244"/>
      <c r="CX602" s="1244"/>
      <c r="CY602" s="1244"/>
      <c r="CZ602" s="1244"/>
      <c r="DA602" s="1244"/>
      <c r="DB602" s="1244"/>
      <c r="DC602" s="1244"/>
      <c r="DD602" s="1244"/>
      <c r="DE602" s="1244"/>
      <c r="DF602" s="1244"/>
      <c r="DG602" s="1244"/>
      <c r="DH602" s="1244"/>
      <c r="DI602" s="1244"/>
      <c r="DJ602" s="1244"/>
      <c r="DK602" s="1244"/>
      <c r="DL602" s="1244"/>
      <c r="DM602" s="1244"/>
      <c r="DN602" s="1244"/>
      <c r="DO602" s="1244"/>
      <c r="DP602" s="1244"/>
      <c r="DQ602" s="1244"/>
      <c r="DR602" s="1244"/>
      <c r="DS602" s="1244"/>
      <c r="DT602" s="1244"/>
      <c r="DU602" s="1244"/>
      <c r="DV602" s="1244"/>
      <c r="DW602" s="1244"/>
      <c r="DX602" s="1244"/>
      <c r="DY602" s="1244"/>
      <c r="DZ602" s="1244"/>
      <c r="EA602" s="1244"/>
      <c r="EB602" s="1244"/>
      <c r="EC602" s="1244"/>
      <c r="ED602" s="1244"/>
      <c r="EE602" s="1244"/>
      <c r="EF602" s="1244"/>
      <c r="EG602" s="1244"/>
      <c r="EH602" s="1244"/>
      <c r="EI602" s="1244"/>
      <c r="EJ602" s="1244"/>
      <c r="EK602" s="1244"/>
      <c r="EL602" s="1244"/>
      <c r="EM602" s="1244"/>
      <c r="EN602" s="1244"/>
      <c r="EO602" s="1244"/>
      <c r="EP602" s="1244"/>
      <c r="EQ602" s="1244"/>
      <c r="ER602" s="1244"/>
      <c r="ES602" s="1241"/>
      <c r="ET602" s="1244"/>
      <c r="EU602" s="1244"/>
      <c r="EV602" s="1244"/>
      <c r="EW602" s="1244"/>
      <c r="EX602" s="1244"/>
      <c r="EY602" s="1244"/>
      <c r="EZ602" s="1244"/>
      <c r="FA602" s="1244"/>
      <c r="FB602" s="1244"/>
      <c r="FC602" s="1244"/>
      <c r="FD602" s="1244"/>
      <c r="FE602" s="1244"/>
      <c r="FF602" s="1251"/>
      <c r="FG602" s="1244"/>
      <c r="FH602" s="1244"/>
      <c r="FI602" s="1244"/>
      <c r="FJ602" s="1244"/>
      <c r="FK602" s="1244"/>
      <c r="FL602" s="1244"/>
      <c r="FM602" s="1244"/>
      <c r="FN602" s="1244"/>
      <c r="FO602" s="1244"/>
      <c r="FP602" s="1244"/>
      <c r="FQ602" s="1246"/>
      <c r="FR602" s="1246"/>
      <c r="FS602" s="1244"/>
      <c r="FT602" s="1244"/>
      <c r="FU602" s="1244"/>
      <c r="FV602" s="1244"/>
      <c r="FW602" s="1244"/>
      <c r="FX602" s="1244"/>
      <c r="FY602" s="1244"/>
      <c r="FZ602" s="1244"/>
      <c r="GA602" s="1241"/>
      <c r="GB602" s="1241"/>
      <c r="GC602" s="1241"/>
      <c r="GD602" s="1239"/>
      <c r="GE602" s="1239"/>
      <c r="GF602" s="1239"/>
      <c r="GG602" s="1239"/>
      <c r="GH602" s="1239"/>
      <c r="GI602" s="1239"/>
      <c r="GJ602" s="1239"/>
      <c r="GK602" s="1239"/>
      <c r="GL602" s="1239"/>
      <c r="GM602" s="1239"/>
      <c r="GN602" s="1239"/>
      <c r="GO602" s="1239"/>
      <c r="GP602" s="1239"/>
      <c r="GQ602" s="1239"/>
      <c r="GR602" s="1239"/>
      <c r="GS602" s="1239"/>
      <c r="GT602" s="1239"/>
      <c r="GU602" s="1239"/>
      <c r="GV602" s="1239"/>
      <c r="GW602" s="1239"/>
      <c r="GX602" s="1239"/>
      <c r="GY602" s="1239"/>
      <c r="GZ602" s="1239"/>
      <c r="HA602" s="1239"/>
      <c r="HB602" s="1239"/>
      <c r="HC602" s="1239"/>
      <c r="HD602" s="1239"/>
      <c r="HE602" s="1239"/>
      <c r="HF602" s="1239"/>
      <c r="HG602" s="1239"/>
      <c r="HH602" s="1239"/>
      <c r="HI602" s="1239"/>
      <c r="HJ602" s="1239"/>
      <c r="HK602" s="1239"/>
      <c r="HL602" s="1239"/>
      <c r="HM602" s="1239"/>
      <c r="HN602" s="1239"/>
      <c r="HO602" s="1239"/>
      <c r="HP602" s="1239"/>
      <c r="HQ602" s="1239"/>
      <c r="HR602" s="1239"/>
      <c r="HS602" s="1239"/>
      <c r="HT602" s="1239"/>
      <c r="HU602" s="1239"/>
      <c r="HV602" s="1239"/>
      <c r="HW602" s="1239"/>
      <c r="HX602" s="1239"/>
      <c r="HY602" s="1239"/>
      <c r="HZ602" s="1239"/>
      <c r="IA602" s="1239"/>
      <c r="IB602" s="1239"/>
      <c r="IC602" s="1239"/>
      <c r="ID602" s="1239"/>
      <c r="IE602" s="1239"/>
      <c r="IF602" s="1239"/>
      <c r="IG602" s="1239"/>
      <c r="IH602" s="1239"/>
      <c r="II602" s="1239"/>
      <c r="IJ602" s="1239"/>
      <c r="IK602" s="1239"/>
      <c r="IL602" s="1239"/>
      <c r="IM602" s="1239"/>
      <c r="IN602" s="1239"/>
      <c r="IO602" s="1239"/>
      <c r="IP602" s="1239"/>
      <c r="IQ602" s="1239"/>
      <c r="IR602" s="1239"/>
      <c r="IS602" s="1239"/>
      <c r="IT602" s="1239"/>
      <c r="IU602" s="1239"/>
      <c r="IV602" s="1239"/>
      <c r="IW602" s="1239"/>
      <c r="IX602" s="1239"/>
      <c r="IY602" s="1239"/>
      <c r="IZ602" s="1239"/>
      <c r="JA602" s="1239"/>
      <c r="JB602" s="1239"/>
      <c r="JC602" s="1239"/>
      <c r="JD602" s="1239"/>
      <c r="JE602" s="1239"/>
      <c r="JF602" s="1239"/>
      <c r="JG602" s="1239"/>
      <c r="JH602" s="1239"/>
      <c r="JI602" s="1239"/>
      <c r="JJ602" s="1239"/>
      <c r="JK602" s="1248"/>
    </row>
    <row r="603" spans="1:271" ht="18.95" hidden="1" customHeight="1">
      <c r="A603" s="1113"/>
      <c r="B603" s="1114"/>
      <c r="C603" s="1114"/>
      <c r="D603" s="1177"/>
      <c r="E603" s="1116"/>
      <c r="F603" s="1116"/>
      <c r="G603" s="1116"/>
      <c r="H603" s="1114"/>
      <c r="I603" s="1177"/>
      <c r="J603" s="1244"/>
      <c r="K603" s="1241"/>
      <c r="L603" s="1241"/>
      <c r="M603" s="1241"/>
      <c r="N603" s="1241"/>
      <c r="O603" s="1269"/>
      <c r="P603" s="1242"/>
      <c r="Q603" s="1241"/>
      <c r="R603" s="1244"/>
      <c r="S603" s="1244"/>
      <c r="T603" s="1244"/>
      <c r="U603" s="1244"/>
      <c r="V603" s="1244"/>
      <c r="W603" s="1249"/>
      <c r="X603" s="1241"/>
      <c r="Y603" s="1244"/>
      <c r="Z603" s="1244"/>
      <c r="AA603" s="1244"/>
      <c r="AB603" s="1244"/>
      <c r="AC603" s="1244"/>
      <c r="AD603" s="1244"/>
      <c r="AE603" s="1244"/>
      <c r="AF603" s="1244"/>
      <c r="AG603" s="1244"/>
      <c r="AH603" s="1244"/>
      <c r="AI603" s="1244"/>
      <c r="AJ603" s="1244"/>
      <c r="AK603" s="1244"/>
      <c r="AL603" s="1244"/>
      <c r="AM603" s="1244"/>
      <c r="AN603" s="1244"/>
      <c r="AO603" s="1244"/>
      <c r="AP603" s="1244"/>
      <c r="AQ603" s="1244"/>
      <c r="AR603" s="1244"/>
      <c r="AS603" s="1244"/>
      <c r="AT603" s="1244"/>
      <c r="AU603" s="1244"/>
      <c r="AV603" s="1244"/>
      <c r="AW603" s="1244"/>
      <c r="AX603" s="1244"/>
      <c r="AY603" s="1244"/>
      <c r="AZ603" s="1244"/>
      <c r="BA603" s="1244"/>
      <c r="BB603" s="1244"/>
      <c r="BC603" s="1244"/>
      <c r="BD603" s="1244"/>
      <c r="BE603" s="1244"/>
      <c r="BF603" s="1244"/>
      <c r="BG603" s="1244"/>
      <c r="BH603" s="1244"/>
      <c r="BI603" s="1244"/>
      <c r="BJ603" s="1244"/>
      <c r="BK603" s="1244"/>
      <c r="BL603" s="1244"/>
      <c r="BM603" s="1244"/>
      <c r="BN603" s="1244"/>
      <c r="BO603" s="1244"/>
      <c r="BP603" s="1244"/>
      <c r="BQ603" s="1244"/>
      <c r="BR603" s="1244"/>
      <c r="BS603" s="1244"/>
      <c r="BT603" s="1244"/>
      <c r="BU603" s="1244"/>
      <c r="BV603" s="1244"/>
      <c r="BW603" s="1244"/>
      <c r="BX603" s="1244"/>
      <c r="BY603" s="1244"/>
      <c r="BZ603" s="1244"/>
      <c r="CA603" s="1244"/>
      <c r="CB603" s="1244"/>
      <c r="CC603" s="1244"/>
      <c r="CD603" s="1244"/>
      <c r="CE603" s="1244"/>
      <c r="CF603" s="1244"/>
      <c r="CG603" s="1244"/>
      <c r="CH603" s="1244"/>
      <c r="CI603" s="1244"/>
      <c r="CJ603" s="1244"/>
      <c r="CK603" s="1244"/>
      <c r="CL603" s="1244"/>
      <c r="CM603" s="1244"/>
      <c r="CN603" s="1244"/>
      <c r="CO603" s="1244"/>
      <c r="CP603" s="1244"/>
      <c r="CQ603" s="1244"/>
      <c r="CR603" s="1244"/>
      <c r="CS603" s="1244"/>
      <c r="CT603" s="1244"/>
      <c r="CU603" s="1244"/>
      <c r="CV603" s="1244"/>
      <c r="CW603" s="1244"/>
      <c r="CX603" s="1244"/>
      <c r="CY603" s="1244"/>
      <c r="CZ603" s="1244"/>
      <c r="DA603" s="1244"/>
      <c r="DB603" s="1244"/>
      <c r="DC603" s="1244"/>
      <c r="DD603" s="1244"/>
      <c r="DE603" s="1244"/>
      <c r="DF603" s="1244"/>
      <c r="DG603" s="1244"/>
      <c r="DH603" s="1244"/>
      <c r="DI603" s="1244"/>
      <c r="DJ603" s="1244"/>
      <c r="DK603" s="1244"/>
      <c r="DL603" s="1244"/>
      <c r="DM603" s="1244"/>
      <c r="DN603" s="1244"/>
      <c r="DO603" s="1244"/>
      <c r="DP603" s="1244"/>
      <c r="DQ603" s="1244"/>
      <c r="DR603" s="1244"/>
      <c r="DS603" s="1244"/>
      <c r="DT603" s="1244"/>
      <c r="DU603" s="1244"/>
      <c r="DV603" s="1244"/>
      <c r="DW603" s="1244"/>
      <c r="DX603" s="1244"/>
      <c r="DY603" s="1244"/>
      <c r="DZ603" s="1244"/>
      <c r="EA603" s="1244"/>
      <c r="EB603" s="1244"/>
      <c r="EC603" s="1244"/>
      <c r="ED603" s="1244"/>
      <c r="EE603" s="1244"/>
      <c r="EF603" s="1244"/>
      <c r="EG603" s="1244"/>
      <c r="EH603" s="1244"/>
      <c r="EI603" s="1244"/>
      <c r="EJ603" s="1244"/>
      <c r="EK603" s="1244"/>
      <c r="EL603" s="1244"/>
      <c r="EM603" s="1244"/>
      <c r="EN603" s="1244"/>
      <c r="EO603" s="1244"/>
      <c r="EP603" s="1244"/>
      <c r="EQ603" s="1244"/>
      <c r="ER603" s="1244"/>
      <c r="ES603" s="1241"/>
      <c r="ET603" s="1244"/>
      <c r="EU603" s="1244"/>
      <c r="EV603" s="1244"/>
      <c r="EW603" s="1244"/>
      <c r="EX603" s="1244"/>
      <c r="EY603" s="1244"/>
      <c r="EZ603" s="1244"/>
      <c r="FA603" s="1244"/>
      <c r="FB603" s="1244"/>
      <c r="FC603" s="1244"/>
      <c r="FD603" s="1244"/>
      <c r="FE603" s="1244"/>
      <c r="FF603" s="1251"/>
      <c r="FG603" s="1244"/>
      <c r="FH603" s="1244"/>
      <c r="FI603" s="1244"/>
      <c r="FJ603" s="1244"/>
      <c r="FK603" s="1244"/>
      <c r="FL603" s="1244"/>
      <c r="FM603" s="1244"/>
      <c r="FN603" s="1244"/>
      <c r="FO603" s="1244"/>
      <c r="FP603" s="1244"/>
      <c r="FQ603" s="1246"/>
      <c r="FR603" s="1246"/>
      <c r="FS603" s="1244"/>
      <c r="FT603" s="1244"/>
      <c r="FU603" s="1244"/>
      <c r="FV603" s="1244"/>
      <c r="FW603" s="1244"/>
      <c r="FX603" s="1244"/>
      <c r="FY603" s="1244"/>
      <c r="FZ603" s="1244"/>
      <c r="GA603" s="1241"/>
      <c r="GB603" s="1241"/>
      <c r="GC603" s="1241"/>
      <c r="GD603" s="1239"/>
      <c r="GE603" s="1239"/>
      <c r="GF603" s="1239"/>
      <c r="GG603" s="1239"/>
      <c r="GH603" s="1239"/>
      <c r="GI603" s="1239"/>
      <c r="GJ603" s="1239"/>
      <c r="GK603" s="1239"/>
      <c r="GL603" s="1239"/>
      <c r="GM603" s="1239"/>
      <c r="GN603" s="1239"/>
      <c r="GO603" s="1239"/>
      <c r="GP603" s="1239"/>
      <c r="GQ603" s="1239"/>
      <c r="GR603" s="1239"/>
      <c r="GS603" s="1239"/>
      <c r="GT603" s="1239"/>
      <c r="GU603" s="1239"/>
      <c r="GV603" s="1239"/>
      <c r="GW603" s="1239"/>
      <c r="GX603" s="1239"/>
      <c r="GY603" s="1239"/>
      <c r="GZ603" s="1239"/>
      <c r="HA603" s="1239"/>
      <c r="HB603" s="1239"/>
      <c r="HC603" s="1239"/>
      <c r="HD603" s="1239"/>
      <c r="HE603" s="1239"/>
      <c r="HF603" s="1239"/>
      <c r="HG603" s="1239"/>
      <c r="HH603" s="1239"/>
      <c r="HI603" s="1239"/>
      <c r="HJ603" s="1239"/>
      <c r="HK603" s="1239"/>
      <c r="HL603" s="1239"/>
      <c r="HM603" s="1239"/>
      <c r="HN603" s="1239"/>
      <c r="HO603" s="1239"/>
      <c r="HP603" s="1239"/>
      <c r="HQ603" s="1239"/>
      <c r="HR603" s="1239"/>
      <c r="HS603" s="1239"/>
      <c r="HT603" s="1239"/>
      <c r="HU603" s="1239"/>
      <c r="HV603" s="1239"/>
      <c r="HW603" s="1239"/>
      <c r="HX603" s="1239"/>
      <c r="HY603" s="1239"/>
      <c r="HZ603" s="1239"/>
      <c r="IA603" s="1239"/>
      <c r="IB603" s="1239"/>
      <c r="IC603" s="1239"/>
      <c r="ID603" s="1239"/>
      <c r="IE603" s="1239"/>
      <c r="IF603" s="1239"/>
      <c r="IG603" s="1239"/>
      <c r="IH603" s="1239"/>
      <c r="II603" s="1239"/>
      <c r="IJ603" s="1239"/>
      <c r="IK603" s="1239"/>
      <c r="IL603" s="1239"/>
      <c r="IM603" s="1239"/>
      <c r="IN603" s="1239"/>
      <c r="IO603" s="1239"/>
      <c r="IP603" s="1239"/>
      <c r="IQ603" s="1239"/>
      <c r="IR603" s="1239"/>
      <c r="IS603" s="1239"/>
      <c r="IT603" s="1239"/>
      <c r="IU603" s="1239"/>
      <c r="IV603" s="1239"/>
      <c r="IW603" s="1239"/>
      <c r="IX603" s="1239"/>
      <c r="IY603" s="1239"/>
      <c r="IZ603" s="1239"/>
      <c r="JA603" s="1239"/>
      <c r="JB603" s="1239"/>
      <c r="JC603" s="1239"/>
      <c r="JD603" s="1239"/>
      <c r="JE603" s="1239"/>
      <c r="JF603" s="1239"/>
      <c r="JG603" s="1239"/>
      <c r="JH603" s="1239"/>
      <c r="JI603" s="1239"/>
      <c r="JJ603" s="1239"/>
      <c r="JK603" s="1248"/>
    </row>
    <row r="604" spans="1:271" ht="18.95" hidden="1" customHeight="1">
      <c r="A604" s="1113"/>
      <c r="B604" s="1114"/>
      <c r="C604" s="1114"/>
      <c r="D604" s="1177"/>
      <c r="E604" s="1116"/>
      <c r="F604" s="1116"/>
      <c r="G604" s="1116"/>
      <c r="H604" s="1114"/>
      <c r="I604" s="1177"/>
      <c r="J604" s="1244"/>
      <c r="K604" s="1241"/>
      <c r="L604" s="1241"/>
      <c r="M604" s="1241"/>
      <c r="N604" s="1241"/>
      <c r="O604" s="1269"/>
      <c r="P604" s="1242"/>
      <c r="Q604" s="1241"/>
      <c r="R604" s="1244"/>
      <c r="S604" s="1244"/>
      <c r="T604" s="1244"/>
      <c r="U604" s="1244"/>
      <c r="V604" s="1244"/>
      <c r="W604" s="1249"/>
      <c r="X604" s="1241"/>
      <c r="Y604" s="1244"/>
      <c r="Z604" s="1244"/>
      <c r="AA604" s="1244"/>
      <c r="AB604" s="1244"/>
      <c r="AC604" s="1244"/>
      <c r="AD604" s="1244"/>
      <c r="AE604" s="1244"/>
      <c r="AF604" s="1244"/>
      <c r="AG604" s="1244"/>
      <c r="AH604" s="1244"/>
      <c r="AI604" s="1244"/>
      <c r="AJ604" s="1244"/>
      <c r="AK604" s="1244"/>
      <c r="AL604" s="1244"/>
      <c r="AM604" s="1244"/>
      <c r="AN604" s="1244"/>
      <c r="AO604" s="1244"/>
      <c r="AP604" s="1244"/>
      <c r="AQ604" s="1244"/>
      <c r="AR604" s="1244"/>
      <c r="AS604" s="1244"/>
      <c r="AT604" s="1244"/>
      <c r="AU604" s="1244"/>
      <c r="AV604" s="1244"/>
      <c r="AW604" s="1244"/>
      <c r="AX604" s="1244"/>
      <c r="AY604" s="1241"/>
      <c r="AZ604" s="1241"/>
      <c r="BA604" s="1241"/>
      <c r="BB604" s="1241"/>
      <c r="BC604" s="1241"/>
      <c r="BD604" s="1241"/>
      <c r="BE604" s="1241"/>
      <c r="BF604" s="1241"/>
      <c r="BG604" s="1244"/>
      <c r="BH604" s="1244"/>
      <c r="BI604" s="1244"/>
      <c r="BJ604" s="1244"/>
      <c r="BK604" s="1244"/>
      <c r="BL604" s="1244"/>
      <c r="BM604" s="1244"/>
      <c r="BN604" s="1244"/>
      <c r="BO604" s="1244"/>
      <c r="BP604" s="1244"/>
      <c r="BQ604" s="1244"/>
      <c r="BR604" s="1244"/>
      <c r="BS604" s="1244"/>
      <c r="BT604" s="1244"/>
      <c r="BU604" s="1244"/>
      <c r="BV604" s="1244"/>
      <c r="BW604" s="1244"/>
      <c r="BX604" s="1244"/>
      <c r="BY604" s="1244"/>
      <c r="BZ604" s="1244"/>
      <c r="CA604" s="1244"/>
      <c r="CB604" s="1244"/>
      <c r="CC604" s="1244"/>
      <c r="CD604" s="1244"/>
      <c r="CE604" s="1244"/>
      <c r="CF604" s="1244"/>
      <c r="CG604" s="1244"/>
      <c r="CH604" s="1244"/>
      <c r="CI604" s="1244"/>
      <c r="CJ604" s="1244"/>
      <c r="CK604" s="1244"/>
      <c r="CL604" s="1244"/>
      <c r="CM604" s="1244"/>
      <c r="CN604" s="1244"/>
      <c r="CO604" s="1244"/>
      <c r="CP604" s="1244"/>
      <c r="CQ604" s="1244"/>
      <c r="CR604" s="1244"/>
      <c r="CS604" s="1244"/>
      <c r="CT604" s="1244"/>
      <c r="CU604" s="1244"/>
      <c r="CV604" s="1244"/>
      <c r="CW604" s="1244"/>
      <c r="CX604" s="1244"/>
      <c r="CY604" s="1244"/>
      <c r="CZ604" s="1244"/>
      <c r="DA604" s="1244"/>
      <c r="DB604" s="1244"/>
      <c r="DC604" s="1244"/>
      <c r="DD604" s="1244"/>
      <c r="DE604" s="1244"/>
      <c r="DF604" s="1244"/>
      <c r="DG604" s="1244"/>
      <c r="DH604" s="1244"/>
      <c r="DI604" s="1244"/>
      <c r="DJ604" s="1244"/>
      <c r="DK604" s="1244"/>
      <c r="DL604" s="1244"/>
      <c r="DM604" s="1244"/>
      <c r="DN604" s="1244"/>
      <c r="DO604" s="1244"/>
      <c r="DP604" s="1244"/>
      <c r="DQ604" s="1244"/>
      <c r="DR604" s="1244"/>
      <c r="DS604" s="1244"/>
      <c r="DT604" s="1244"/>
      <c r="DU604" s="1244"/>
      <c r="DV604" s="1244"/>
      <c r="DW604" s="1244"/>
      <c r="DX604" s="1244"/>
      <c r="DY604" s="1244"/>
      <c r="DZ604" s="1244"/>
      <c r="EA604" s="1244"/>
      <c r="EB604" s="1244"/>
      <c r="EC604" s="1244"/>
      <c r="ED604" s="1244"/>
      <c r="EE604" s="1244"/>
      <c r="EF604" s="1244"/>
      <c r="EG604" s="1244"/>
      <c r="EH604" s="1244"/>
      <c r="EI604" s="1244"/>
      <c r="EJ604" s="1244"/>
      <c r="EK604" s="1244"/>
      <c r="EL604" s="1244"/>
      <c r="EM604" s="1244"/>
      <c r="EN604" s="1244"/>
      <c r="EO604" s="1244"/>
      <c r="EP604" s="1244"/>
      <c r="EQ604" s="1244"/>
      <c r="ER604" s="1244"/>
      <c r="ES604" s="1241"/>
      <c r="ET604" s="1244"/>
      <c r="EU604" s="1244"/>
      <c r="EV604" s="1244"/>
      <c r="EW604" s="1244"/>
      <c r="EX604" s="1244"/>
      <c r="EY604" s="1244"/>
      <c r="EZ604" s="1244"/>
      <c r="FA604" s="1244"/>
      <c r="FB604" s="1244"/>
      <c r="FC604" s="1244"/>
      <c r="FD604" s="1244"/>
      <c r="FE604" s="1244"/>
      <c r="FF604" s="1251"/>
      <c r="FG604" s="1244"/>
      <c r="FH604" s="1244"/>
      <c r="FI604" s="1244"/>
      <c r="FJ604" s="1244"/>
      <c r="FK604" s="1244"/>
      <c r="FL604" s="1244"/>
      <c r="FM604" s="1244"/>
      <c r="FN604" s="1244"/>
      <c r="FO604" s="1244"/>
      <c r="FP604" s="1244"/>
      <c r="FQ604" s="1246"/>
      <c r="FR604" s="1246"/>
      <c r="FS604" s="1244"/>
      <c r="FT604" s="1244"/>
      <c r="FU604" s="1244"/>
      <c r="FV604" s="1244"/>
      <c r="FW604" s="1244"/>
      <c r="FX604" s="1244"/>
      <c r="FY604" s="1244"/>
      <c r="FZ604" s="1244"/>
      <c r="GA604" s="1241"/>
      <c r="GB604" s="1241"/>
      <c r="GC604" s="1241"/>
      <c r="GD604" s="1239"/>
      <c r="GE604" s="1239"/>
      <c r="GF604" s="1239"/>
      <c r="GG604" s="1239"/>
      <c r="GH604" s="1239"/>
      <c r="GI604" s="1239"/>
      <c r="GJ604" s="1239"/>
      <c r="GK604" s="1239"/>
      <c r="GL604" s="1239"/>
      <c r="GM604" s="1239"/>
      <c r="GN604" s="1239"/>
      <c r="GO604" s="1239"/>
      <c r="GP604" s="1239"/>
      <c r="GQ604" s="1239"/>
      <c r="GR604" s="1239"/>
      <c r="GS604" s="1239"/>
      <c r="GT604" s="1239"/>
      <c r="GU604" s="1239"/>
      <c r="GV604" s="1239"/>
      <c r="GW604" s="1239"/>
      <c r="GX604" s="1239"/>
      <c r="GY604" s="1239"/>
      <c r="GZ604" s="1239"/>
      <c r="HA604" s="1239"/>
      <c r="HB604" s="1239"/>
      <c r="HC604" s="1239"/>
      <c r="HD604" s="1239"/>
      <c r="HE604" s="1239"/>
      <c r="HF604" s="1239"/>
      <c r="HG604" s="1239"/>
      <c r="HH604" s="1239"/>
      <c r="HI604" s="1239"/>
      <c r="HJ604" s="1239"/>
      <c r="HK604" s="1239"/>
      <c r="HL604" s="1239"/>
      <c r="HM604" s="1239"/>
      <c r="HN604" s="1239"/>
      <c r="HO604" s="1239"/>
      <c r="HP604" s="1239"/>
      <c r="HQ604" s="1239"/>
      <c r="HR604" s="1239"/>
      <c r="HS604" s="1239"/>
      <c r="HT604" s="1239"/>
      <c r="HU604" s="1239"/>
      <c r="HV604" s="1239"/>
      <c r="HW604" s="1239"/>
      <c r="HX604" s="1239"/>
      <c r="HY604" s="1239"/>
      <c r="HZ604" s="1239"/>
      <c r="IA604" s="1239"/>
      <c r="IB604" s="1239"/>
      <c r="IC604" s="1239"/>
      <c r="ID604" s="1239"/>
      <c r="IE604" s="1239"/>
      <c r="IF604" s="1239"/>
      <c r="IG604" s="1239"/>
      <c r="IH604" s="1239"/>
      <c r="II604" s="1239"/>
      <c r="IJ604" s="1239"/>
      <c r="IK604" s="1239"/>
      <c r="IL604" s="1239"/>
      <c r="IM604" s="1239"/>
      <c r="IN604" s="1239"/>
      <c r="IO604" s="1239"/>
      <c r="IP604" s="1239"/>
      <c r="IQ604" s="1239"/>
      <c r="IR604" s="1239"/>
      <c r="IS604" s="1239"/>
      <c r="IT604" s="1239"/>
      <c r="IU604" s="1239"/>
      <c r="IV604" s="1239"/>
      <c r="IW604" s="1239"/>
      <c r="IX604" s="1239"/>
      <c r="IY604" s="1239"/>
      <c r="IZ604" s="1239"/>
      <c r="JA604" s="1239"/>
      <c r="JB604" s="1239"/>
      <c r="JC604" s="1239"/>
      <c r="JD604" s="1239"/>
      <c r="JE604" s="1239"/>
      <c r="JF604" s="1239"/>
      <c r="JG604" s="1239"/>
      <c r="JH604" s="1239"/>
      <c r="JI604" s="1239"/>
      <c r="JJ604" s="1239"/>
      <c r="JK604" s="1248"/>
    </row>
    <row r="605" spans="1:271" ht="18.95" hidden="1" customHeight="1">
      <c r="A605" s="1113"/>
      <c r="B605" s="1114"/>
      <c r="C605" s="1177"/>
      <c r="D605" s="1114"/>
      <c r="E605" s="1116"/>
      <c r="F605" s="1116"/>
      <c r="G605" s="1116"/>
      <c r="H605" s="1114"/>
      <c r="I605" s="1177"/>
      <c r="J605" s="1244"/>
      <c r="K605" s="1241"/>
      <c r="L605" s="1241"/>
      <c r="M605" s="1241"/>
      <c r="N605" s="1241"/>
      <c r="O605" s="1269"/>
      <c r="P605" s="1242"/>
      <c r="Q605" s="1241"/>
      <c r="R605" s="1244"/>
      <c r="S605" s="1244"/>
      <c r="T605" s="1244"/>
      <c r="U605" s="1244"/>
      <c r="V605" s="1244"/>
      <c r="W605" s="1249"/>
      <c r="X605" s="1241"/>
      <c r="Y605" s="1244"/>
      <c r="Z605" s="1244"/>
      <c r="AA605" s="1244"/>
      <c r="AB605" s="1244"/>
      <c r="AC605" s="1244"/>
      <c r="AD605" s="1244"/>
      <c r="AE605" s="1244"/>
      <c r="AF605" s="1244"/>
      <c r="AG605" s="1244"/>
      <c r="AH605" s="1244"/>
      <c r="AI605" s="1244"/>
      <c r="AJ605" s="1244"/>
      <c r="AK605" s="1244"/>
      <c r="AL605" s="1244"/>
      <c r="AM605" s="1244"/>
      <c r="AN605" s="1244"/>
      <c r="AO605" s="1244"/>
      <c r="AP605" s="1244"/>
      <c r="AQ605" s="1244"/>
      <c r="AR605" s="1244"/>
      <c r="AS605" s="1244"/>
      <c r="AT605" s="1244"/>
      <c r="AU605" s="1244"/>
      <c r="AV605" s="1244"/>
      <c r="AW605" s="1244"/>
      <c r="AX605" s="1244"/>
      <c r="AY605" s="1241"/>
      <c r="AZ605" s="1241"/>
      <c r="BA605" s="1241"/>
      <c r="BB605" s="1241"/>
      <c r="BC605" s="1241"/>
      <c r="BD605" s="1241"/>
      <c r="BE605" s="1241"/>
      <c r="BF605" s="1241"/>
      <c r="BG605" s="1244"/>
      <c r="BH605" s="1244"/>
      <c r="BI605" s="1244"/>
      <c r="BJ605" s="1244"/>
      <c r="BK605" s="1244"/>
      <c r="BL605" s="1244"/>
      <c r="BM605" s="1244"/>
      <c r="BN605" s="1244"/>
      <c r="BO605" s="1244"/>
      <c r="BP605" s="1244"/>
      <c r="BQ605" s="1244"/>
      <c r="BR605" s="1244"/>
      <c r="BS605" s="1244"/>
      <c r="BT605" s="1244"/>
      <c r="BU605" s="1244"/>
      <c r="BV605" s="1244"/>
      <c r="BW605" s="1244"/>
      <c r="BX605" s="1244"/>
      <c r="BY605" s="1244"/>
      <c r="BZ605" s="1244"/>
      <c r="CA605" s="1244"/>
      <c r="CB605" s="1244"/>
      <c r="CC605" s="1244"/>
      <c r="CD605" s="1244"/>
      <c r="CE605" s="1244"/>
      <c r="CF605" s="1244"/>
      <c r="CG605" s="1244"/>
      <c r="CH605" s="1244"/>
      <c r="CI605" s="1244"/>
      <c r="CJ605" s="1244"/>
      <c r="CK605" s="1244"/>
      <c r="CL605" s="1244"/>
      <c r="CM605" s="1244"/>
      <c r="CN605" s="1244"/>
      <c r="CO605" s="1244"/>
      <c r="CP605" s="1244"/>
      <c r="CQ605" s="1244"/>
      <c r="CR605" s="1244"/>
      <c r="CS605" s="1244"/>
      <c r="CT605" s="1244"/>
      <c r="CU605" s="1244"/>
      <c r="CV605" s="1244"/>
      <c r="CW605" s="1244"/>
      <c r="CX605" s="1244"/>
      <c r="CY605" s="1244"/>
      <c r="CZ605" s="1244"/>
      <c r="DA605" s="1244"/>
      <c r="DB605" s="1244"/>
      <c r="DC605" s="1244"/>
      <c r="DD605" s="1244"/>
      <c r="DE605" s="1244"/>
      <c r="DF605" s="1244"/>
      <c r="DG605" s="1244"/>
      <c r="DH605" s="1244"/>
      <c r="DI605" s="1244"/>
      <c r="DJ605" s="1244"/>
      <c r="DK605" s="1244"/>
      <c r="DL605" s="1244"/>
      <c r="DM605" s="1244"/>
      <c r="DN605" s="1244"/>
      <c r="DO605" s="1244"/>
      <c r="DP605" s="1244"/>
      <c r="DQ605" s="1244"/>
      <c r="DR605" s="1244"/>
      <c r="DS605" s="1244"/>
      <c r="DT605" s="1244"/>
      <c r="DU605" s="1244"/>
      <c r="DV605" s="1244"/>
      <c r="DW605" s="1244"/>
      <c r="DX605" s="1244"/>
      <c r="DY605" s="1244"/>
      <c r="DZ605" s="1244"/>
      <c r="EA605" s="1244"/>
      <c r="EB605" s="1244"/>
      <c r="EC605" s="1244"/>
      <c r="ED605" s="1244"/>
      <c r="EE605" s="1244"/>
      <c r="EF605" s="1244"/>
      <c r="EG605" s="1244"/>
      <c r="EH605" s="1244"/>
      <c r="EI605" s="1244"/>
      <c r="EJ605" s="1244"/>
      <c r="EK605" s="1244"/>
      <c r="EL605" s="1244"/>
      <c r="EM605" s="1244"/>
      <c r="EN605" s="1244"/>
      <c r="EO605" s="1244"/>
      <c r="EP605" s="1244"/>
      <c r="EQ605" s="1244"/>
      <c r="ER605" s="1244"/>
      <c r="ES605" s="1241"/>
      <c r="ET605" s="1244"/>
      <c r="EU605" s="1244"/>
      <c r="EV605" s="1244"/>
      <c r="EW605" s="1244"/>
      <c r="EX605" s="1244"/>
      <c r="EY605" s="1244"/>
      <c r="EZ605" s="1244"/>
      <c r="FA605" s="1244"/>
      <c r="FB605" s="1244"/>
      <c r="FC605" s="1244"/>
      <c r="FD605" s="1244"/>
      <c r="FE605" s="1244"/>
      <c r="FF605" s="1251"/>
      <c r="FG605" s="1244"/>
      <c r="FH605" s="1244"/>
      <c r="FI605" s="1244"/>
      <c r="FJ605" s="1244"/>
      <c r="FK605" s="1244"/>
      <c r="FL605" s="1244"/>
      <c r="FM605" s="1244"/>
      <c r="FN605" s="1244"/>
      <c r="FO605" s="1244"/>
      <c r="FP605" s="1244"/>
      <c r="FQ605" s="1246"/>
      <c r="FR605" s="1246"/>
      <c r="FS605" s="1244"/>
      <c r="FT605" s="1244"/>
      <c r="FU605" s="1244"/>
      <c r="FV605" s="1244"/>
      <c r="FW605" s="1244"/>
      <c r="FX605" s="1244"/>
      <c r="FY605" s="1244"/>
      <c r="FZ605" s="1244"/>
      <c r="GA605" s="1241"/>
      <c r="GB605" s="1241"/>
      <c r="GC605" s="1241"/>
      <c r="GD605" s="1239"/>
      <c r="GE605" s="1239"/>
      <c r="GF605" s="1239"/>
      <c r="GG605" s="1239"/>
      <c r="GH605" s="1239"/>
      <c r="GI605" s="1239"/>
      <c r="GJ605" s="1239"/>
      <c r="GK605" s="1239"/>
      <c r="GL605" s="1239"/>
      <c r="GM605" s="1239"/>
      <c r="GN605" s="1239"/>
      <c r="GO605" s="1239"/>
      <c r="GP605" s="1239"/>
      <c r="GQ605" s="1239"/>
      <c r="GR605" s="1239"/>
      <c r="GS605" s="1239"/>
      <c r="GT605" s="1239"/>
      <c r="GU605" s="1239"/>
      <c r="GV605" s="1239"/>
      <c r="GW605" s="1239"/>
      <c r="GX605" s="1239"/>
      <c r="GY605" s="1239"/>
      <c r="GZ605" s="1239"/>
      <c r="HA605" s="1239"/>
      <c r="HB605" s="1239"/>
      <c r="HC605" s="1239"/>
      <c r="HD605" s="1239"/>
      <c r="HE605" s="1239"/>
      <c r="HF605" s="1239"/>
      <c r="HG605" s="1239"/>
      <c r="HH605" s="1239"/>
      <c r="HI605" s="1239"/>
      <c r="HJ605" s="1239"/>
      <c r="HK605" s="1239"/>
      <c r="HL605" s="1239"/>
      <c r="HM605" s="1239"/>
      <c r="HN605" s="1239"/>
      <c r="HO605" s="1239"/>
      <c r="HP605" s="1239"/>
      <c r="HQ605" s="1239"/>
      <c r="HR605" s="1239"/>
      <c r="HS605" s="1239"/>
      <c r="HT605" s="1239"/>
      <c r="HU605" s="1239"/>
      <c r="HV605" s="1239"/>
      <c r="HW605" s="1239"/>
      <c r="HX605" s="1239"/>
      <c r="HY605" s="1239"/>
      <c r="HZ605" s="1239"/>
      <c r="IA605" s="1239"/>
      <c r="IB605" s="1239"/>
      <c r="IC605" s="1239"/>
      <c r="ID605" s="1239"/>
      <c r="IE605" s="1239"/>
      <c r="IF605" s="1239"/>
      <c r="IG605" s="1239"/>
      <c r="IH605" s="1239"/>
      <c r="II605" s="1239"/>
      <c r="IJ605" s="1239"/>
      <c r="IK605" s="1239"/>
      <c r="IL605" s="1239"/>
      <c r="IM605" s="1239"/>
      <c r="IN605" s="1239"/>
      <c r="IO605" s="1239"/>
      <c r="IP605" s="1239"/>
      <c r="IQ605" s="1239"/>
      <c r="IR605" s="1239"/>
      <c r="IS605" s="1239"/>
      <c r="IT605" s="1239"/>
      <c r="IU605" s="1239"/>
      <c r="IV605" s="1239"/>
      <c r="IW605" s="1239"/>
      <c r="IX605" s="1239"/>
      <c r="IY605" s="1239"/>
      <c r="IZ605" s="1239"/>
      <c r="JA605" s="1239"/>
      <c r="JB605" s="1239"/>
      <c r="JC605" s="1239"/>
      <c r="JD605" s="1239"/>
      <c r="JE605" s="1239"/>
      <c r="JF605" s="1239"/>
      <c r="JG605" s="1239"/>
      <c r="JH605" s="1239"/>
      <c r="JI605" s="1239"/>
      <c r="JJ605" s="1239"/>
      <c r="JK605" s="1248"/>
    </row>
    <row r="606" spans="1:271" ht="18.95" hidden="1" customHeight="1">
      <c r="A606" s="1113"/>
      <c r="B606" s="1114"/>
      <c r="C606" s="1177"/>
      <c r="D606" s="1114"/>
      <c r="E606" s="1116"/>
      <c r="F606" s="1116"/>
      <c r="G606" s="1116"/>
      <c r="H606" s="1114"/>
      <c r="I606" s="1177"/>
      <c r="J606" s="1244"/>
      <c r="K606" s="1241"/>
      <c r="L606" s="1241"/>
      <c r="M606" s="1241"/>
      <c r="N606" s="1241"/>
      <c r="O606" s="1269"/>
      <c r="P606" s="1242"/>
      <c r="Q606" s="1241"/>
      <c r="R606" s="1244"/>
      <c r="S606" s="1244"/>
      <c r="T606" s="1244"/>
      <c r="U606" s="1244"/>
      <c r="V606" s="1244"/>
      <c r="W606" s="1249"/>
      <c r="X606" s="1241"/>
      <c r="Y606" s="1244"/>
      <c r="Z606" s="1244"/>
      <c r="AA606" s="1244"/>
      <c r="AB606" s="1244"/>
      <c r="AC606" s="1244"/>
      <c r="AD606" s="1244"/>
      <c r="AE606" s="1244"/>
      <c r="AF606" s="1244"/>
      <c r="AG606" s="1244"/>
      <c r="AH606" s="1244"/>
      <c r="AI606" s="1244"/>
      <c r="AJ606" s="1244"/>
      <c r="AK606" s="1244"/>
      <c r="AL606" s="1244"/>
      <c r="AM606" s="1244"/>
      <c r="AN606" s="1244"/>
      <c r="AO606" s="1244"/>
      <c r="AP606" s="1244"/>
      <c r="AQ606" s="1244"/>
      <c r="AR606" s="1244"/>
      <c r="AS606" s="1244"/>
      <c r="AT606" s="1244"/>
      <c r="AU606" s="1244"/>
      <c r="AV606" s="1244"/>
      <c r="AW606" s="1244"/>
      <c r="AX606" s="1244"/>
      <c r="AY606" s="1241"/>
      <c r="AZ606" s="1241"/>
      <c r="BA606" s="1241"/>
      <c r="BB606" s="1241"/>
      <c r="BC606" s="1241"/>
      <c r="BD606" s="1241"/>
      <c r="BE606" s="1241"/>
      <c r="BF606" s="1241"/>
      <c r="BG606" s="1244"/>
      <c r="BH606" s="1244"/>
      <c r="BI606" s="1244"/>
      <c r="BJ606" s="1244"/>
      <c r="BK606" s="1244"/>
      <c r="BL606" s="1244"/>
      <c r="BM606" s="1244"/>
      <c r="BN606" s="1244"/>
      <c r="BO606" s="1244"/>
      <c r="BP606" s="1244"/>
      <c r="BQ606" s="1244"/>
      <c r="BR606" s="1244"/>
      <c r="BS606" s="1244"/>
      <c r="BT606" s="1244"/>
      <c r="BU606" s="1244"/>
      <c r="BV606" s="1244"/>
      <c r="BW606" s="1244"/>
      <c r="BX606" s="1244"/>
      <c r="BY606" s="1244"/>
      <c r="BZ606" s="1244"/>
      <c r="CA606" s="1244"/>
      <c r="CB606" s="1244"/>
      <c r="CC606" s="1244"/>
      <c r="CD606" s="1244"/>
      <c r="CE606" s="1244"/>
      <c r="CF606" s="1244"/>
      <c r="CG606" s="1244"/>
      <c r="CH606" s="1244"/>
      <c r="CI606" s="1244"/>
      <c r="CJ606" s="1244"/>
      <c r="CK606" s="1244"/>
      <c r="CL606" s="1244"/>
      <c r="CM606" s="1244"/>
      <c r="CN606" s="1244"/>
      <c r="CO606" s="1244"/>
      <c r="CP606" s="1244"/>
      <c r="CQ606" s="1244"/>
      <c r="CR606" s="1244"/>
      <c r="CS606" s="1244"/>
      <c r="CT606" s="1244"/>
      <c r="CU606" s="1244"/>
      <c r="CV606" s="1244"/>
      <c r="CW606" s="1244"/>
      <c r="CX606" s="1244"/>
      <c r="CY606" s="1244"/>
      <c r="CZ606" s="1244"/>
      <c r="DA606" s="1244"/>
      <c r="DB606" s="1244"/>
      <c r="DC606" s="1244"/>
      <c r="DD606" s="1244"/>
      <c r="DE606" s="1244"/>
      <c r="DF606" s="1244"/>
      <c r="DG606" s="1244"/>
      <c r="DH606" s="1244"/>
      <c r="DI606" s="1244"/>
      <c r="DJ606" s="1244"/>
      <c r="DK606" s="1244"/>
      <c r="DL606" s="1244"/>
      <c r="DM606" s="1244"/>
      <c r="DN606" s="1244"/>
      <c r="DO606" s="1244"/>
      <c r="DP606" s="1244"/>
      <c r="DQ606" s="1244"/>
      <c r="DR606" s="1244"/>
      <c r="DS606" s="1244"/>
      <c r="DT606" s="1244"/>
      <c r="DU606" s="1244"/>
      <c r="DV606" s="1244"/>
      <c r="DW606" s="1244"/>
      <c r="DX606" s="1244"/>
      <c r="DY606" s="1244"/>
      <c r="DZ606" s="1244"/>
      <c r="EA606" s="1244"/>
      <c r="EB606" s="1244"/>
      <c r="EC606" s="1244"/>
      <c r="ED606" s="1244"/>
      <c r="EE606" s="1244"/>
      <c r="EF606" s="1244"/>
      <c r="EG606" s="1244"/>
      <c r="EH606" s="1244"/>
      <c r="EI606" s="1244"/>
      <c r="EJ606" s="1244"/>
      <c r="EK606" s="1244"/>
      <c r="EL606" s="1244"/>
      <c r="EM606" s="1244"/>
      <c r="EN606" s="1244"/>
      <c r="EO606" s="1244"/>
      <c r="EP606" s="1244"/>
      <c r="EQ606" s="1244"/>
      <c r="ER606" s="1244"/>
      <c r="ES606" s="1241"/>
      <c r="ET606" s="1244"/>
      <c r="EU606" s="1244"/>
      <c r="EV606" s="1244"/>
      <c r="EW606" s="1244"/>
      <c r="EX606" s="1244"/>
      <c r="EY606" s="1244"/>
      <c r="EZ606" s="1244"/>
      <c r="FA606" s="1244"/>
      <c r="FB606" s="1244"/>
      <c r="FC606" s="1244"/>
      <c r="FD606" s="1244"/>
      <c r="FE606" s="1244"/>
      <c r="FF606" s="1251"/>
      <c r="FG606" s="1244"/>
      <c r="FH606" s="1244"/>
      <c r="FI606" s="1244"/>
      <c r="FJ606" s="1244"/>
      <c r="FK606" s="1244"/>
      <c r="FL606" s="1244"/>
      <c r="FM606" s="1244"/>
      <c r="FN606" s="1244"/>
      <c r="FO606" s="1244"/>
      <c r="FP606" s="1244"/>
      <c r="FQ606" s="1246"/>
      <c r="FR606" s="1246"/>
      <c r="FS606" s="1244"/>
      <c r="FT606" s="1244"/>
      <c r="FU606" s="1244"/>
      <c r="FV606" s="1244"/>
      <c r="FW606" s="1244"/>
      <c r="FX606" s="1244"/>
      <c r="FY606" s="1244"/>
      <c r="FZ606" s="1244"/>
      <c r="GA606" s="1241"/>
      <c r="GB606" s="1241"/>
      <c r="GC606" s="1241"/>
      <c r="GD606" s="1239"/>
      <c r="GE606" s="1239"/>
      <c r="GF606" s="1239"/>
      <c r="GG606" s="1239"/>
      <c r="GH606" s="1239"/>
      <c r="GI606" s="1239"/>
      <c r="GJ606" s="1239"/>
      <c r="GK606" s="1239"/>
      <c r="GL606" s="1239"/>
      <c r="GM606" s="1239"/>
      <c r="GN606" s="1239"/>
      <c r="GO606" s="1239"/>
      <c r="GP606" s="1239"/>
      <c r="GQ606" s="1239"/>
      <c r="GR606" s="1239"/>
      <c r="GS606" s="1239"/>
      <c r="GT606" s="1239"/>
      <c r="GU606" s="1239"/>
      <c r="GV606" s="1239"/>
      <c r="GW606" s="1239"/>
      <c r="GX606" s="1239"/>
      <c r="GY606" s="1239"/>
      <c r="GZ606" s="1239"/>
      <c r="HA606" s="1239"/>
      <c r="HB606" s="1239"/>
      <c r="HC606" s="1239"/>
      <c r="HD606" s="1239"/>
      <c r="HE606" s="1239"/>
      <c r="HF606" s="1239"/>
      <c r="HG606" s="1239"/>
      <c r="HH606" s="1239"/>
      <c r="HI606" s="1239"/>
      <c r="HJ606" s="1239"/>
      <c r="HK606" s="1239"/>
      <c r="HL606" s="1239"/>
      <c r="HM606" s="1239"/>
      <c r="HN606" s="1239"/>
      <c r="HO606" s="1239"/>
      <c r="HP606" s="1239"/>
      <c r="HQ606" s="1239"/>
      <c r="HR606" s="1239"/>
      <c r="HS606" s="1239"/>
      <c r="HT606" s="1239"/>
      <c r="HU606" s="1239"/>
      <c r="HV606" s="1239"/>
      <c r="HW606" s="1239"/>
      <c r="HX606" s="1239"/>
      <c r="HY606" s="1239"/>
      <c r="HZ606" s="1239"/>
      <c r="IA606" s="1239"/>
      <c r="IB606" s="1239"/>
      <c r="IC606" s="1239"/>
      <c r="ID606" s="1239"/>
      <c r="IE606" s="1239"/>
      <c r="IF606" s="1239"/>
      <c r="IG606" s="1239"/>
      <c r="IH606" s="1239"/>
      <c r="II606" s="1239"/>
      <c r="IJ606" s="1239"/>
      <c r="IK606" s="1239"/>
      <c r="IL606" s="1239"/>
      <c r="IM606" s="1239"/>
      <c r="IN606" s="1239"/>
      <c r="IO606" s="1239"/>
      <c r="IP606" s="1239"/>
      <c r="IQ606" s="1239"/>
      <c r="IR606" s="1239"/>
      <c r="IS606" s="1239"/>
      <c r="IT606" s="1239"/>
      <c r="IU606" s="1239"/>
      <c r="IV606" s="1239"/>
      <c r="IW606" s="1239"/>
      <c r="IX606" s="1239"/>
      <c r="IY606" s="1239"/>
      <c r="IZ606" s="1239"/>
      <c r="JA606" s="1239"/>
      <c r="JB606" s="1239"/>
      <c r="JC606" s="1239"/>
      <c r="JD606" s="1239"/>
      <c r="JE606" s="1239"/>
      <c r="JF606" s="1239"/>
      <c r="JG606" s="1239"/>
      <c r="JH606" s="1239"/>
      <c r="JI606" s="1239"/>
      <c r="JJ606" s="1239"/>
      <c r="JK606" s="1248"/>
    </row>
    <row r="607" spans="1:271" ht="18.95" hidden="1" customHeight="1">
      <c r="A607" s="1113"/>
      <c r="B607" s="1114"/>
      <c r="C607" s="1114"/>
      <c r="D607" s="1114"/>
      <c r="E607" s="1116"/>
      <c r="F607" s="1116"/>
      <c r="G607" s="1116"/>
      <c r="H607" s="1114"/>
      <c r="I607" s="1177"/>
      <c r="J607" s="1244"/>
      <c r="K607" s="1241"/>
      <c r="L607" s="1241"/>
      <c r="M607" s="1241"/>
      <c r="N607" s="1241"/>
      <c r="O607" s="1269"/>
      <c r="P607" s="1242"/>
      <c r="Q607" s="1241"/>
      <c r="R607" s="1244"/>
      <c r="S607" s="1244"/>
      <c r="T607" s="1244"/>
      <c r="U607" s="1244"/>
      <c r="V607" s="1244"/>
      <c r="W607" s="1249"/>
      <c r="X607" s="1241"/>
      <c r="Y607" s="1241"/>
      <c r="Z607" s="1244"/>
      <c r="AA607" s="1244"/>
      <c r="AB607" s="1244"/>
      <c r="AC607" s="1244"/>
      <c r="AD607" s="1244"/>
      <c r="AE607" s="1244"/>
      <c r="AF607" s="1244"/>
      <c r="AG607" s="1244"/>
      <c r="AH607" s="1244"/>
      <c r="AI607" s="1244"/>
      <c r="AJ607" s="1244"/>
      <c r="AK607" s="1244"/>
      <c r="AL607" s="1244"/>
      <c r="AM607" s="1244"/>
      <c r="AN607" s="1244"/>
      <c r="AO607" s="1244"/>
      <c r="AP607" s="1244"/>
      <c r="AQ607" s="1244"/>
      <c r="AR607" s="1244"/>
      <c r="AS607" s="1244"/>
      <c r="AT607" s="1244"/>
      <c r="AU607" s="1244"/>
      <c r="AV607" s="1244"/>
      <c r="AW607" s="1244"/>
      <c r="AX607" s="1244"/>
      <c r="AY607" s="1241"/>
      <c r="AZ607" s="1241"/>
      <c r="BA607" s="1241"/>
      <c r="BB607" s="1241"/>
      <c r="BC607" s="1241"/>
      <c r="BD607" s="1241"/>
      <c r="BE607" s="1241"/>
      <c r="BF607" s="1241"/>
      <c r="BG607" s="1244"/>
      <c r="BH607" s="1244"/>
      <c r="BI607" s="1244"/>
      <c r="BJ607" s="1244"/>
      <c r="BK607" s="1244"/>
      <c r="BL607" s="1244"/>
      <c r="BM607" s="1244"/>
      <c r="BN607" s="1244"/>
      <c r="BO607" s="1244"/>
      <c r="BP607" s="1244"/>
      <c r="BQ607" s="1244"/>
      <c r="BR607" s="1244"/>
      <c r="BS607" s="1244"/>
      <c r="BT607" s="1244"/>
      <c r="BU607" s="1244"/>
      <c r="BV607" s="1244"/>
      <c r="BW607" s="1244"/>
      <c r="BX607" s="1244"/>
      <c r="BY607" s="1244"/>
      <c r="BZ607" s="1244"/>
      <c r="CA607" s="1244"/>
      <c r="CB607" s="1244"/>
      <c r="CC607" s="1244"/>
      <c r="CD607" s="1244"/>
      <c r="CE607" s="1244"/>
      <c r="CF607" s="1244"/>
      <c r="CG607" s="1244"/>
      <c r="CH607" s="1244"/>
      <c r="CI607" s="1244"/>
      <c r="CJ607" s="1244"/>
      <c r="CK607" s="1244"/>
      <c r="CL607" s="1244"/>
      <c r="CM607" s="1244"/>
      <c r="CN607" s="1244"/>
      <c r="CO607" s="1244"/>
      <c r="CP607" s="1244"/>
      <c r="CQ607" s="1244"/>
      <c r="CR607" s="1244"/>
      <c r="CS607" s="1244"/>
      <c r="CT607" s="1244"/>
      <c r="CU607" s="1244"/>
      <c r="CV607" s="1244"/>
      <c r="CW607" s="1244"/>
      <c r="CX607" s="1244"/>
      <c r="CY607" s="1244"/>
      <c r="CZ607" s="1244"/>
      <c r="DA607" s="1244"/>
      <c r="DB607" s="1244"/>
      <c r="DC607" s="1244"/>
      <c r="DD607" s="1244"/>
      <c r="DE607" s="1244"/>
      <c r="DF607" s="1244"/>
      <c r="DG607" s="1244"/>
      <c r="DH607" s="1244"/>
      <c r="DI607" s="1244"/>
      <c r="DJ607" s="1244"/>
      <c r="DK607" s="1244"/>
      <c r="DL607" s="1244"/>
      <c r="DM607" s="1244"/>
      <c r="DN607" s="1244"/>
      <c r="DO607" s="1244"/>
      <c r="DP607" s="1244"/>
      <c r="DQ607" s="1244"/>
      <c r="DR607" s="1244"/>
      <c r="DS607" s="1244"/>
      <c r="DT607" s="1244"/>
      <c r="DU607" s="1244"/>
      <c r="DV607" s="1244"/>
      <c r="DW607" s="1244"/>
      <c r="DX607" s="1244"/>
      <c r="DY607" s="1244"/>
      <c r="DZ607" s="1244"/>
      <c r="EA607" s="1244"/>
      <c r="EB607" s="1244"/>
      <c r="EC607" s="1244"/>
      <c r="ED607" s="1244"/>
      <c r="EE607" s="1244"/>
      <c r="EF607" s="1244"/>
      <c r="EG607" s="1244"/>
      <c r="EH607" s="1244"/>
      <c r="EI607" s="1244"/>
      <c r="EJ607" s="1244"/>
      <c r="EK607" s="1244"/>
      <c r="EL607" s="1244"/>
      <c r="EM607" s="1244"/>
      <c r="EN607" s="1244"/>
      <c r="EO607" s="1244"/>
      <c r="EP607" s="1244"/>
      <c r="EQ607" s="1244"/>
      <c r="ER607" s="1244"/>
      <c r="ES607" s="1241"/>
      <c r="ET607" s="1244"/>
      <c r="EU607" s="1244"/>
      <c r="EV607" s="1244"/>
      <c r="EW607" s="1244"/>
      <c r="EX607" s="1244"/>
      <c r="EY607" s="1244"/>
      <c r="EZ607" s="1244"/>
      <c r="FA607" s="1244"/>
      <c r="FB607" s="1244"/>
      <c r="FC607" s="1244"/>
      <c r="FD607" s="1244"/>
      <c r="FE607" s="1244"/>
      <c r="FF607" s="1251"/>
      <c r="FG607" s="1244"/>
      <c r="FH607" s="1244"/>
      <c r="FI607" s="1244"/>
      <c r="FJ607" s="1244"/>
      <c r="FK607" s="1244"/>
      <c r="FL607" s="1244"/>
      <c r="FM607" s="1244"/>
      <c r="FN607" s="1244"/>
      <c r="FO607" s="1244"/>
      <c r="FP607" s="1244"/>
      <c r="FQ607" s="1246"/>
      <c r="FR607" s="1246"/>
      <c r="FS607" s="1244"/>
      <c r="FT607" s="1244"/>
      <c r="FU607" s="1244"/>
      <c r="FV607" s="1244"/>
      <c r="FW607" s="1244"/>
      <c r="FX607" s="1244"/>
      <c r="FY607" s="1244"/>
      <c r="FZ607" s="1244"/>
      <c r="GA607" s="1241"/>
      <c r="GB607" s="1241"/>
      <c r="GC607" s="1241"/>
      <c r="GD607" s="1239"/>
      <c r="GE607" s="1239"/>
      <c r="GF607" s="1239"/>
      <c r="GG607" s="1239"/>
      <c r="GH607" s="1239"/>
      <c r="GI607" s="1239"/>
      <c r="GJ607" s="1239"/>
      <c r="GK607" s="1239"/>
      <c r="GL607" s="1239"/>
      <c r="GM607" s="1239"/>
      <c r="GN607" s="1239"/>
      <c r="GO607" s="1239"/>
      <c r="GP607" s="1239"/>
      <c r="GQ607" s="1239"/>
      <c r="GR607" s="1239"/>
      <c r="GS607" s="1239"/>
      <c r="GT607" s="1239"/>
      <c r="GU607" s="1239"/>
      <c r="GV607" s="1239"/>
      <c r="GW607" s="1239"/>
      <c r="GX607" s="1239"/>
      <c r="GY607" s="1239"/>
      <c r="GZ607" s="1239"/>
      <c r="HA607" s="1239"/>
      <c r="HB607" s="1239"/>
      <c r="HC607" s="1239"/>
      <c r="HD607" s="1239"/>
      <c r="HE607" s="1239"/>
      <c r="HF607" s="1239"/>
      <c r="HG607" s="1239"/>
      <c r="HH607" s="1239"/>
      <c r="HI607" s="1239"/>
      <c r="HJ607" s="1239"/>
      <c r="HK607" s="1239"/>
      <c r="HL607" s="1239"/>
      <c r="HM607" s="1239"/>
      <c r="HN607" s="1239"/>
      <c r="HO607" s="1239"/>
      <c r="HP607" s="1239"/>
      <c r="HQ607" s="1239"/>
      <c r="HR607" s="1239"/>
      <c r="HS607" s="1239"/>
      <c r="HT607" s="1239"/>
      <c r="HU607" s="1239"/>
      <c r="HV607" s="1239"/>
      <c r="HW607" s="1239"/>
      <c r="HX607" s="1239"/>
      <c r="HY607" s="1239"/>
      <c r="HZ607" s="1239"/>
      <c r="IA607" s="1239"/>
      <c r="IB607" s="1239"/>
      <c r="IC607" s="1239"/>
      <c r="ID607" s="1239"/>
      <c r="IE607" s="1239"/>
      <c r="IF607" s="1239"/>
      <c r="IG607" s="1239"/>
      <c r="IH607" s="1239"/>
      <c r="II607" s="1239"/>
      <c r="IJ607" s="1239"/>
      <c r="IK607" s="1239"/>
      <c r="IL607" s="1239"/>
      <c r="IM607" s="1239"/>
      <c r="IN607" s="1239"/>
      <c r="IO607" s="1239"/>
      <c r="IP607" s="1239"/>
      <c r="IQ607" s="1239"/>
      <c r="IR607" s="1239"/>
      <c r="IS607" s="1239"/>
      <c r="IT607" s="1239"/>
      <c r="IU607" s="1239"/>
      <c r="IV607" s="1239"/>
      <c r="IW607" s="1239"/>
      <c r="IX607" s="1239"/>
      <c r="IY607" s="1239"/>
      <c r="IZ607" s="1239"/>
      <c r="JA607" s="1239"/>
      <c r="JB607" s="1239"/>
      <c r="JC607" s="1239"/>
      <c r="JD607" s="1239"/>
      <c r="JE607" s="1239"/>
      <c r="JF607" s="1239"/>
      <c r="JG607" s="1239"/>
      <c r="JH607" s="1239"/>
      <c r="JI607" s="1239"/>
      <c r="JJ607" s="1239"/>
      <c r="JK607" s="1248"/>
    </row>
    <row r="608" spans="1:271" ht="18.95" hidden="1" customHeight="1">
      <c r="A608" s="1113"/>
      <c r="B608" s="1114"/>
      <c r="C608" s="1114"/>
      <c r="D608" s="1114"/>
      <c r="E608" s="1116"/>
      <c r="F608" s="1116"/>
      <c r="G608" s="1116"/>
      <c r="H608" s="1114"/>
      <c r="I608" s="1177"/>
      <c r="J608" s="1244"/>
      <c r="K608" s="1241"/>
      <c r="L608" s="1241"/>
      <c r="M608" s="1241"/>
      <c r="N608" s="1241"/>
      <c r="O608" s="1269"/>
      <c r="P608" s="1242"/>
      <c r="Q608" s="1241"/>
      <c r="R608" s="1244"/>
      <c r="S608" s="1244"/>
      <c r="T608" s="1244"/>
      <c r="U608" s="1244"/>
      <c r="V608" s="1244"/>
      <c r="W608" s="1249"/>
      <c r="X608" s="1241"/>
      <c r="Y608" s="1241"/>
      <c r="Z608" s="1244"/>
      <c r="AA608" s="1244"/>
      <c r="AB608" s="1244"/>
      <c r="AC608" s="1244"/>
      <c r="AD608" s="1244"/>
      <c r="AE608" s="1244"/>
      <c r="AF608" s="1244"/>
      <c r="AG608" s="1244"/>
      <c r="AH608" s="1244"/>
      <c r="AI608" s="1244"/>
      <c r="AJ608" s="1244"/>
      <c r="AK608" s="1244"/>
      <c r="AL608" s="1244"/>
      <c r="AM608" s="1244"/>
      <c r="AN608" s="1244"/>
      <c r="AO608" s="1244"/>
      <c r="AP608" s="1244"/>
      <c r="AQ608" s="1244"/>
      <c r="AR608" s="1244"/>
      <c r="AS608" s="1244"/>
      <c r="AT608" s="1244"/>
      <c r="AU608" s="1244"/>
      <c r="AV608" s="1244"/>
      <c r="AW608" s="1244"/>
      <c r="AX608" s="1244"/>
      <c r="AY608" s="1241"/>
      <c r="AZ608" s="1241"/>
      <c r="BA608" s="1241"/>
      <c r="BB608" s="1241"/>
      <c r="BC608" s="1241"/>
      <c r="BD608" s="1241"/>
      <c r="BE608" s="1241"/>
      <c r="BF608" s="1241"/>
      <c r="BG608" s="1244"/>
      <c r="BH608" s="1244"/>
      <c r="BI608" s="1244"/>
      <c r="BJ608" s="1244"/>
      <c r="BK608" s="1244"/>
      <c r="BL608" s="1244"/>
      <c r="BM608" s="1244"/>
      <c r="BN608" s="1244"/>
      <c r="BO608" s="1244"/>
      <c r="BP608" s="1244"/>
      <c r="BQ608" s="1244"/>
      <c r="BR608" s="1244"/>
      <c r="BS608" s="1244"/>
      <c r="BT608" s="1244"/>
      <c r="BU608" s="1244"/>
      <c r="BV608" s="1244"/>
      <c r="BW608" s="1244"/>
      <c r="BX608" s="1244"/>
      <c r="BY608" s="1244"/>
      <c r="BZ608" s="1244"/>
      <c r="CA608" s="1244"/>
      <c r="CB608" s="1244"/>
      <c r="CC608" s="1244"/>
      <c r="CD608" s="1244"/>
      <c r="CE608" s="1244"/>
      <c r="CF608" s="1244"/>
      <c r="CG608" s="1244"/>
      <c r="CH608" s="1244"/>
      <c r="CI608" s="1244"/>
      <c r="CJ608" s="1244"/>
      <c r="CK608" s="1244"/>
      <c r="CL608" s="1244"/>
      <c r="CM608" s="1244"/>
      <c r="CN608" s="1244"/>
      <c r="CO608" s="1244"/>
      <c r="CP608" s="1244"/>
      <c r="CQ608" s="1244"/>
      <c r="CR608" s="1244"/>
      <c r="CS608" s="1244"/>
      <c r="CT608" s="1244"/>
      <c r="CU608" s="1244"/>
      <c r="CV608" s="1244"/>
      <c r="CW608" s="1244"/>
      <c r="CX608" s="1244"/>
      <c r="CY608" s="1244"/>
      <c r="CZ608" s="1244"/>
      <c r="DA608" s="1244"/>
      <c r="DB608" s="1244"/>
      <c r="DC608" s="1244"/>
      <c r="DD608" s="1244"/>
      <c r="DE608" s="1244"/>
      <c r="DF608" s="1244"/>
      <c r="DG608" s="1244"/>
      <c r="DH608" s="1244"/>
      <c r="DI608" s="1244"/>
      <c r="DJ608" s="1244"/>
      <c r="DK608" s="1244"/>
      <c r="DL608" s="1244"/>
      <c r="DM608" s="1244"/>
      <c r="DN608" s="1244"/>
      <c r="DO608" s="1244"/>
      <c r="DP608" s="1244"/>
      <c r="DQ608" s="1244"/>
      <c r="DR608" s="1244"/>
      <c r="DS608" s="1244"/>
      <c r="DT608" s="1244"/>
      <c r="DU608" s="1244"/>
      <c r="DV608" s="1244"/>
      <c r="DW608" s="1244"/>
      <c r="DX608" s="1244"/>
      <c r="DY608" s="1244"/>
      <c r="DZ608" s="1244"/>
      <c r="EA608" s="1244"/>
      <c r="EB608" s="1244"/>
      <c r="EC608" s="1244"/>
      <c r="ED608" s="1244"/>
      <c r="EE608" s="1244"/>
      <c r="EF608" s="1244"/>
      <c r="EG608" s="1244"/>
      <c r="EH608" s="1244"/>
      <c r="EI608" s="1244"/>
      <c r="EJ608" s="1244"/>
      <c r="EK608" s="1244"/>
      <c r="EL608" s="1244"/>
      <c r="EM608" s="1244"/>
      <c r="EN608" s="1244"/>
      <c r="EO608" s="1244"/>
      <c r="EP608" s="1244"/>
      <c r="EQ608" s="1244"/>
      <c r="ER608" s="1244"/>
      <c r="ES608" s="1241"/>
      <c r="ET608" s="1244"/>
      <c r="EU608" s="1244"/>
      <c r="EV608" s="1244"/>
      <c r="EW608" s="1244"/>
      <c r="EX608" s="1244"/>
      <c r="EY608" s="1244"/>
      <c r="EZ608" s="1244"/>
      <c r="FA608" s="1244"/>
      <c r="FB608" s="1244"/>
      <c r="FC608" s="1244"/>
      <c r="FD608" s="1244"/>
      <c r="FE608" s="1244"/>
      <c r="FF608" s="1251"/>
      <c r="FG608" s="1244"/>
      <c r="FH608" s="1244"/>
      <c r="FI608" s="1244"/>
      <c r="FJ608" s="1244"/>
      <c r="FK608" s="1244"/>
      <c r="FL608" s="1244"/>
      <c r="FM608" s="1244"/>
      <c r="FN608" s="1244"/>
      <c r="FO608" s="1244"/>
      <c r="FP608" s="1244"/>
      <c r="FQ608" s="1246"/>
      <c r="FR608" s="1246"/>
      <c r="FS608" s="1244"/>
      <c r="FT608" s="1244"/>
      <c r="FU608" s="1244"/>
      <c r="FV608" s="1244"/>
      <c r="FW608" s="1244"/>
      <c r="FX608" s="1244"/>
      <c r="FY608" s="1244"/>
      <c r="FZ608" s="1244"/>
      <c r="GA608" s="1241"/>
      <c r="GB608" s="1241"/>
      <c r="GC608" s="1241"/>
      <c r="GD608" s="1239"/>
      <c r="GE608" s="1239"/>
      <c r="GF608" s="1239"/>
      <c r="GG608" s="1239"/>
      <c r="GH608" s="1239"/>
      <c r="GI608" s="1239"/>
      <c r="GJ608" s="1239"/>
      <c r="GK608" s="1239"/>
      <c r="GL608" s="1239"/>
      <c r="GM608" s="1239"/>
      <c r="GN608" s="1239"/>
      <c r="GO608" s="1239"/>
      <c r="GP608" s="1239"/>
      <c r="GQ608" s="1239"/>
      <c r="GR608" s="1239"/>
      <c r="GS608" s="1239"/>
      <c r="GT608" s="1239"/>
      <c r="GU608" s="1239"/>
      <c r="GV608" s="1239"/>
      <c r="GW608" s="1239"/>
      <c r="GX608" s="1239"/>
      <c r="GY608" s="1239"/>
      <c r="GZ608" s="1239"/>
      <c r="HA608" s="1239"/>
      <c r="HB608" s="1239"/>
      <c r="HC608" s="1239"/>
      <c r="HD608" s="1239"/>
      <c r="HE608" s="1239"/>
      <c r="HF608" s="1239"/>
      <c r="HG608" s="1239"/>
      <c r="HH608" s="1239"/>
      <c r="HI608" s="1239"/>
      <c r="HJ608" s="1239"/>
      <c r="HK608" s="1239"/>
      <c r="HL608" s="1239"/>
      <c r="HM608" s="1239"/>
      <c r="HN608" s="1239"/>
      <c r="HO608" s="1239"/>
      <c r="HP608" s="1239"/>
      <c r="HQ608" s="1239"/>
      <c r="HR608" s="1239"/>
      <c r="HS608" s="1239"/>
      <c r="HT608" s="1239"/>
      <c r="HU608" s="1239"/>
      <c r="HV608" s="1239"/>
      <c r="HW608" s="1239"/>
      <c r="HX608" s="1239"/>
      <c r="HY608" s="1239"/>
      <c r="HZ608" s="1239"/>
      <c r="IA608" s="1239"/>
      <c r="IB608" s="1239"/>
      <c r="IC608" s="1239"/>
      <c r="ID608" s="1239"/>
      <c r="IE608" s="1239"/>
      <c r="IF608" s="1239"/>
      <c r="IG608" s="1239"/>
      <c r="IH608" s="1239"/>
      <c r="II608" s="1239"/>
      <c r="IJ608" s="1239"/>
      <c r="IK608" s="1239"/>
      <c r="IL608" s="1239"/>
      <c r="IM608" s="1239"/>
      <c r="IN608" s="1239"/>
      <c r="IO608" s="1239"/>
      <c r="IP608" s="1239"/>
      <c r="IQ608" s="1239"/>
      <c r="IR608" s="1239"/>
      <c r="IS608" s="1239"/>
      <c r="IT608" s="1239"/>
      <c r="IU608" s="1239"/>
      <c r="IV608" s="1239"/>
      <c r="IW608" s="1239"/>
      <c r="IX608" s="1239"/>
      <c r="IY608" s="1239"/>
      <c r="IZ608" s="1239"/>
      <c r="JA608" s="1239"/>
      <c r="JB608" s="1239"/>
      <c r="JC608" s="1239"/>
      <c r="JD608" s="1239"/>
      <c r="JE608" s="1239"/>
      <c r="JF608" s="1239"/>
      <c r="JG608" s="1239"/>
      <c r="JH608" s="1239"/>
      <c r="JI608" s="1239"/>
      <c r="JJ608" s="1239"/>
      <c r="JK608" s="1248"/>
    </row>
    <row r="609" spans="1:271" ht="18.95" hidden="1" customHeight="1">
      <c r="A609" s="1113"/>
      <c r="B609" s="1114"/>
      <c r="C609" s="1177"/>
      <c r="D609" s="1114"/>
      <c r="E609" s="1116"/>
      <c r="F609" s="1116"/>
      <c r="G609" s="1116"/>
      <c r="H609" s="1114"/>
      <c r="I609" s="1177"/>
      <c r="J609" s="1244"/>
      <c r="K609" s="1241"/>
      <c r="L609" s="1241"/>
      <c r="M609" s="1241"/>
      <c r="N609" s="1241"/>
      <c r="O609" s="1269"/>
      <c r="P609" s="1242"/>
      <c r="Q609" s="1241"/>
      <c r="R609" s="1244"/>
      <c r="S609" s="1244"/>
      <c r="T609" s="1244"/>
      <c r="U609" s="1244"/>
      <c r="V609" s="1244"/>
      <c r="W609" s="1249"/>
      <c r="X609" s="1241"/>
      <c r="Y609" s="1244"/>
      <c r="Z609" s="1244"/>
      <c r="AA609" s="1244"/>
      <c r="AB609" s="1244"/>
      <c r="AC609" s="1244"/>
      <c r="AD609" s="1244"/>
      <c r="AE609" s="1244"/>
      <c r="AF609" s="1244"/>
      <c r="AG609" s="1244"/>
      <c r="AH609" s="1244"/>
      <c r="AI609" s="1244"/>
      <c r="AJ609" s="1244"/>
      <c r="AK609" s="1244"/>
      <c r="AL609" s="1244"/>
      <c r="AM609" s="1244"/>
      <c r="AN609" s="1244"/>
      <c r="AO609" s="1244"/>
      <c r="AP609" s="1244"/>
      <c r="AQ609" s="1244"/>
      <c r="AR609" s="1244"/>
      <c r="AS609" s="1244"/>
      <c r="AT609" s="1244"/>
      <c r="AU609" s="1244"/>
      <c r="AV609" s="1244"/>
      <c r="AW609" s="1244"/>
      <c r="AX609" s="1244"/>
      <c r="AY609" s="1241"/>
      <c r="AZ609" s="1241"/>
      <c r="BA609" s="1241"/>
      <c r="BB609" s="1241"/>
      <c r="BC609" s="1241"/>
      <c r="BD609" s="1241"/>
      <c r="BE609" s="1241"/>
      <c r="BF609" s="1241"/>
      <c r="BG609" s="1244"/>
      <c r="BH609" s="1244"/>
      <c r="BI609" s="1244"/>
      <c r="BJ609" s="1244"/>
      <c r="BK609" s="1244"/>
      <c r="BL609" s="1244"/>
      <c r="BM609" s="1244"/>
      <c r="BN609" s="1244"/>
      <c r="BO609" s="1244"/>
      <c r="BP609" s="1244"/>
      <c r="BQ609" s="1244"/>
      <c r="BR609" s="1244"/>
      <c r="BS609" s="1244"/>
      <c r="BT609" s="1244"/>
      <c r="BU609" s="1244"/>
      <c r="BV609" s="1244"/>
      <c r="BW609" s="1244"/>
      <c r="BX609" s="1244"/>
      <c r="BY609" s="1244"/>
      <c r="BZ609" s="1244"/>
      <c r="CA609" s="1244"/>
      <c r="CB609" s="1244"/>
      <c r="CC609" s="1244"/>
      <c r="CD609" s="1244"/>
      <c r="CE609" s="1244"/>
      <c r="CF609" s="1244"/>
      <c r="CG609" s="1244"/>
      <c r="CH609" s="1244"/>
      <c r="CI609" s="1244"/>
      <c r="CJ609" s="1244"/>
      <c r="CK609" s="1244"/>
      <c r="CL609" s="1244"/>
      <c r="CM609" s="1244"/>
      <c r="CN609" s="1244"/>
      <c r="CO609" s="1244"/>
      <c r="CP609" s="1244"/>
      <c r="CQ609" s="1244"/>
      <c r="CR609" s="1244"/>
      <c r="CS609" s="1244"/>
      <c r="CT609" s="1244"/>
      <c r="CU609" s="1244"/>
      <c r="CV609" s="1244"/>
      <c r="CW609" s="1244"/>
      <c r="CX609" s="1244"/>
      <c r="CY609" s="1244"/>
      <c r="CZ609" s="1244"/>
      <c r="DA609" s="1244"/>
      <c r="DB609" s="1244"/>
      <c r="DC609" s="1244"/>
      <c r="DD609" s="1244"/>
      <c r="DE609" s="1244"/>
      <c r="DF609" s="1244"/>
      <c r="DG609" s="1244"/>
      <c r="DH609" s="1244"/>
      <c r="DI609" s="1244"/>
      <c r="DJ609" s="1244"/>
      <c r="DK609" s="1244"/>
      <c r="DL609" s="1244"/>
      <c r="DM609" s="1244"/>
      <c r="DN609" s="1244"/>
      <c r="DO609" s="1244"/>
      <c r="DP609" s="1244"/>
      <c r="DQ609" s="1244"/>
      <c r="DR609" s="1244"/>
      <c r="DS609" s="1244"/>
      <c r="DT609" s="1244"/>
      <c r="DU609" s="1244"/>
      <c r="DV609" s="1244"/>
      <c r="DW609" s="1244"/>
      <c r="DX609" s="1244"/>
      <c r="DY609" s="1244"/>
      <c r="DZ609" s="1244"/>
      <c r="EA609" s="1244"/>
      <c r="EB609" s="1244"/>
      <c r="EC609" s="1244"/>
      <c r="ED609" s="1244"/>
      <c r="EE609" s="1244"/>
      <c r="EF609" s="1244"/>
      <c r="EG609" s="1244"/>
      <c r="EH609" s="1244"/>
      <c r="EI609" s="1244"/>
      <c r="EJ609" s="1244"/>
      <c r="EK609" s="1244"/>
      <c r="EL609" s="1244"/>
      <c r="EM609" s="1244"/>
      <c r="EN609" s="1244"/>
      <c r="EO609" s="1244"/>
      <c r="EP609" s="1244"/>
      <c r="EQ609" s="1244"/>
      <c r="ER609" s="1244"/>
      <c r="ES609" s="1241"/>
      <c r="ET609" s="1244"/>
      <c r="EU609" s="1244"/>
      <c r="EV609" s="1244"/>
      <c r="EW609" s="1244"/>
      <c r="EX609" s="1244"/>
      <c r="EY609" s="1244"/>
      <c r="EZ609" s="1244"/>
      <c r="FA609" s="1244"/>
      <c r="FB609" s="1244"/>
      <c r="FC609" s="1244"/>
      <c r="FD609" s="1244"/>
      <c r="FE609" s="1244"/>
      <c r="FF609" s="1251"/>
      <c r="FG609" s="1244"/>
      <c r="FH609" s="1244"/>
      <c r="FI609" s="1244"/>
      <c r="FJ609" s="1244"/>
      <c r="FK609" s="1244"/>
      <c r="FL609" s="1244"/>
      <c r="FM609" s="1244"/>
      <c r="FN609" s="1244"/>
      <c r="FO609" s="1244"/>
      <c r="FP609" s="1244"/>
      <c r="FQ609" s="1246"/>
      <c r="FR609" s="1246"/>
      <c r="FS609" s="1244"/>
      <c r="FT609" s="1244"/>
      <c r="FU609" s="1244"/>
      <c r="FV609" s="1244"/>
      <c r="FW609" s="1244"/>
      <c r="FX609" s="1244"/>
      <c r="FY609" s="1244"/>
      <c r="FZ609" s="1244"/>
      <c r="GA609" s="1241"/>
      <c r="GB609" s="1241"/>
      <c r="GC609" s="1241"/>
      <c r="GD609" s="1239"/>
      <c r="GE609" s="1239"/>
      <c r="GF609" s="1239"/>
      <c r="GG609" s="1239"/>
      <c r="GH609" s="1239"/>
      <c r="GI609" s="1239"/>
      <c r="GJ609" s="1239"/>
      <c r="GK609" s="1239"/>
      <c r="GL609" s="1239"/>
      <c r="GM609" s="1239"/>
      <c r="GN609" s="1239"/>
      <c r="GO609" s="1239"/>
      <c r="GP609" s="1239"/>
      <c r="GQ609" s="1239"/>
      <c r="GR609" s="1239"/>
      <c r="GS609" s="1239"/>
      <c r="GT609" s="1239"/>
      <c r="GU609" s="1239"/>
      <c r="GV609" s="1239"/>
      <c r="GW609" s="1239"/>
      <c r="GX609" s="1239"/>
      <c r="GY609" s="1239"/>
      <c r="GZ609" s="1239"/>
      <c r="HA609" s="1239"/>
      <c r="HB609" s="1239"/>
      <c r="HC609" s="1239"/>
      <c r="HD609" s="1239"/>
      <c r="HE609" s="1239"/>
      <c r="HF609" s="1239"/>
      <c r="HG609" s="1239"/>
      <c r="HH609" s="1239"/>
      <c r="HI609" s="1239"/>
      <c r="HJ609" s="1239"/>
      <c r="HK609" s="1239"/>
      <c r="HL609" s="1239"/>
      <c r="HM609" s="1239"/>
      <c r="HN609" s="1239"/>
      <c r="HO609" s="1239"/>
      <c r="HP609" s="1239"/>
      <c r="HQ609" s="1239"/>
      <c r="HR609" s="1239"/>
      <c r="HS609" s="1239"/>
      <c r="HT609" s="1239"/>
      <c r="HU609" s="1239"/>
      <c r="HV609" s="1239"/>
      <c r="HW609" s="1239"/>
      <c r="HX609" s="1239"/>
      <c r="HY609" s="1239"/>
      <c r="HZ609" s="1239"/>
      <c r="IA609" s="1239"/>
      <c r="IB609" s="1239"/>
      <c r="IC609" s="1239"/>
      <c r="ID609" s="1239"/>
      <c r="IE609" s="1239"/>
      <c r="IF609" s="1239"/>
      <c r="IG609" s="1239"/>
      <c r="IH609" s="1239"/>
      <c r="II609" s="1239"/>
      <c r="IJ609" s="1239"/>
      <c r="IK609" s="1239"/>
      <c r="IL609" s="1239"/>
      <c r="IM609" s="1239"/>
      <c r="IN609" s="1239"/>
      <c r="IO609" s="1239"/>
      <c r="IP609" s="1239"/>
      <c r="IQ609" s="1239"/>
      <c r="IR609" s="1239"/>
      <c r="IS609" s="1239"/>
      <c r="IT609" s="1239"/>
      <c r="IU609" s="1239"/>
      <c r="IV609" s="1239"/>
      <c r="IW609" s="1239"/>
      <c r="IX609" s="1239"/>
      <c r="IY609" s="1239"/>
      <c r="IZ609" s="1239"/>
      <c r="JA609" s="1239"/>
      <c r="JB609" s="1239"/>
      <c r="JC609" s="1239"/>
      <c r="JD609" s="1239"/>
      <c r="JE609" s="1239"/>
      <c r="JF609" s="1239"/>
      <c r="JG609" s="1239"/>
      <c r="JH609" s="1239"/>
      <c r="JI609" s="1239"/>
      <c r="JJ609" s="1239"/>
      <c r="JK609" s="1270"/>
    </row>
    <row r="610" spans="1:271" ht="18.95" hidden="1" customHeight="1">
      <c r="A610" s="1113"/>
      <c r="B610" s="1114"/>
      <c r="C610" s="1177"/>
      <c r="D610" s="1114"/>
      <c r="E610" s="1116"/>
      <c r="F610" s="1116"/>
      <c r="G610" s="1116"/>
      <c r="H610" s="1114"/>
      <c r="I610" s="1177"/>
      <c r="J610" s="1244"/>
      <c r="K610" s="1241"/>
      <c r="L610" s="1241"/>
      <c r="M610" s="1241"/>
      <c r="N610" s="1241"/>
      <c r="O610" s="1269"/>
      <c r="P610" s="1242"/>
      <c r="Q610" s="1241"/>
      <c r="R610" s="1244"/>
      <c r="S610" s="1244"/>
      <c r="T610" s="1244"/>
      <c r="U610" s="1244"/>
      <c r="V610" s="1244"/>
      <c r="W610" s="1249"/>
      <c r="X610" s="1241"/>
      <c r="Y610" s="1244"/>
      <c r="Z610" s="1244"/>
      <c r="AA610" s="1244"/>
      <c r="AB610" s="1244"/>
      <c r="AC610" s="1244"/>
      <c r="AD610" s="1244"/>
      <c r="AE610" s="1244"/>
      <c r="AF610" s="1244"/>
      <c r="AG610" s="1244"/>
      <c r="AH610" s="1244"/>
      <c r="AI610" s="1244"/>
      <c r="AJ610" s="1244"/>
      <c r="AK610" s="1244"/>
      <c r="AL610" s="1244"/>
      <c r="AM610" s="1244"/>
      <c r="AN610" s="1244"/>
      <c r="AO610" s="1244"/>
      <c r="AP610" s="1244"/>
      <c r="AQ610" s="1244"/>
      <c r="AR610" s="1244"/>
      <c r="AS610" s="1244"/>
      <c r="AT610" s="1244"/>
      <c r="AU610" s="1244"/>
      <c r="AV610" s="1244"/>
      <c r="AW610" s="1244"/>
      <c r="AX610" s="1244"/>
      <c r="AY610" s="1244"/>
      <c r="AZ610" s="1244"/>
      <c r="BA610" s="1244"/>
      <c r="BB610" s="1244"/>
      <c r="BC610" s="1244"/>
      <c r="BD610" s="1244"/>
      <c r="BE610" s="1244"/>
      <c r="BF610" s="1244"/>
      <c r="BG610" s="1244"/>
      <c r="BH610" s="1244"/>
      <c r="BI610" s="1244"/>
      <c r="BJ610" s="1244"/>
      <c r="BK610" s="1244"/>
      <c r="BL610" s="1244"/>
      <c r="BM610" s="1244"/>
      <c r="BN610" s="1244"/>
      <c r="BO610" s="1244"/>
      <c r="BP610" s="1244"/>
      <c r="BQ610" s="1244"/>
      <c r="BR610" s="1244"/>
      <c r="BS610" s="1244"/>
      <c r="BT610" s="1244"/>
      <c r="BU610" s="1244"/>
      <c r="BV610" s="1244"/>
      <c r="BW610" s="1244"/>
      <c r="BX610" s="1244"/>
      <c r="BY610" s="1244"/>
      <c r="BZ610" s="1244"/>
      <c r="CA610" s="1244"/>
      <c r="CB610" s="1244"/>
      <c r="CC610" s="1244"/>
      <c r="CD610" s="1244"/>
      <c r="CE610" s="1244"/>
      <c r="CF610" s="1244"/>
      <c r="CG610" s="1244"/>
      <c r="CH610" s="1244"/>
      <c r="CI610" s="1244"/>
      <c r="CJ610" s="1244"/>
      <c r="CK610" s="1244"/>
      <c r="CL610" s="1244"/>
      <c r="CM610" s="1244"/>
      <c r="CN610" s="1244"/>
      <c r="CO610" s="1244"/>
      <c r="CP610" s="1244"/>
      <c r="CQ610" s="1244"/>
      <c r="CR610" s="1244"/>
      <c r="CS610" s="1244"/>
      <c r="CT610" s="1244"/>
      <c r="CU610" s="1244"/>
      <c r="CV610" s="1244"/>
      <c r="CW610" s="1244"/>
      <c r="CX610" s="1244"/>
      <c r="CY610" s="1244"/>
      <c r="CZ610" s="1244"/>
      <c r="DA610" s="1244"/>
      <c r="DB610" s="1244"/>
      <c r="DC610" s="1244"/>
      <c r="DD610" s="1244"/>
      <c r="DE610" s="1244"/>
      <c r="DF610" s="1244"/>
      <c r="DG610" s="1244"/>
      <c r="DH610" s="1244"/>
      <c r="DI610" s="1244"/>
      <c r="DJ610" s="1244"/>
      <c r="DK610" s="1244"/>
      <c r="DL610" s="1244"/>
      <c r="DM610" s="1244"/>
      <c r="DN610" s="1273"/>
      <c r="DO610" s="1244"/>
      <c r="DP610" s="1244"/>
      <c r="DQ610" s="1244"/>
      <c r="DR610" s="1244"/>
      <c r="DS610" s="1244"/>
      <c r="DT610" s="1244"/>
      <c r="DU610" s="1244"/>
      <c r="DV610" s="1244"/>
      <c r="DW610" s="1244"/>
      <c r="DX610" s="1244"/>
      <c r="DY610" s="1244"/>
      <c r="DZ610" s="1244"/>
      <c r="EA610" s="1244"/>
      <c r="EB610" s="1244"/>
      <c r="EC610" s="1244"/>
      <c r="ED610" s="1244"/>
      <c r="EE610" s="1244"/>
      <c r="EF610" s="1244"/>
      <c r="EG610" s="1244"/>
      <c r="EH610" s="1244"/>
      <c r="EI610" s="1244"/>
      <c r="EJ610" s="1244"/>
      <c r="EK610" s="1244"/>
      <c r="EL610" s="1244"/>
      <c r="EM610" s="1244"/>
      <c r="EN610" s="1244"/>
      <c r="EO610" s="1244"/>
      <c r="EP610" s="1244"/>
      <c r="EQ610" s="1244"/>
      <c r="ER610" s="1244"/>
      <c r="ES610" s="1241"/>
      <c r="ET610" s="1244"/>
      <c r="EU610" s="1244"/>
      <c r="EV610" s="1244"/>
      <c r="EW610" s="1244"/>
      <c r="EX610" s="1244"/>
      <c r="EY610" s="1244"/>
      <c r="EZ610" s="1244"/>
      <c r="FA610" s="1244"/>
      <c r="FB610" s="1244"/>
      <c r="FC610" s="1244"/>
      <c r="FD610" s="1244"/>
      <c r="FE610" s="1244"/>
      <c r="FF610" s="1251"/>
      <c r="FG610" s="1244"/>
      <c r="FH610" s="1244"/>
      <c r="FI610" s="1244"/>
      <c r="FJ610" s="1244"/>
      <c r="FK610" s="1244"/>
      <c r="FL610" s="1244"/>
      <c r="FM610" s="1244"/>
      <c r="FN610" s="1244"/>
      <c r="FO610" s="1244"/>
      <c r="FP610" s="1244"/>
      <c r="FQ610" s="1246"/>
      <c r="FR610" s="1246"/>
      <c r="FS610" s="1244"/>
      <c r="FT610" s="1244"/>
      <c r="FU610" s="1244"/>
      <c r="FV610" s="1244"/>
      <c r="FW610" s="1244"/>
      <c r="FX610" s="1244"/>
      <c r="FY610" s="1244"/>
      <c r="FZ610" s="1244"/>
      <c r="GA610" s="1241"/>
      <c r="GB610" s="1241"/>
      <c r="GC610" s="1241"/>
      <c r="GD610" s="1239"/>
      <c r="GE610" s="1239"/>
      <c r="GF610" s="1239"/>
      <c r="GG610" s="1239"/>
      <c r="GH610" s="1239"/>
      <c r="GI610" s="1239"/>
      <c r="GJ610" s="1239"/>
      <c r="GK610" s="1239"/>
      <c r="GL610" s="1239"/>
      <c r="GM610" s="1239"/>
      <c r="GN610" s="1239"/>
      <c r="GO610" s="1239"/>
      <c r="GP610" s="1239"/>
      <c r="GQ610" s="1239"/>
      <c r="GR610" s="1239"/>
      <c r="GS610" s="1239"/>
      <c r="GT610" s="1239"/>
      <c r="GU610" s="1239"/>
      <c r="GV610" s="1239"/>
      <c r="GW610" s="1239"/>
      <c r="GX610" s="1239"/>
      <c r="GY610" s="1239"/>
      <c r="GZ610" s="1239"/>
      <c r="HA610" s="1239"/>
      <c r="HB610" s="1239"/>
      <c r="HC610" s="1239"/>
      <c r="HD610" s="1239"/>
      <c r="HE610" s="1239"/>
      <c r="HF610" s="1239"/>
      <c r="HG610" s="1239"/>
      <c r="HH610" s="1239"/>
      <c r="HI610" s="1239"/>
      <c r="HJ610" s="1239"/>
      <c r="HK610" s="1239"/>
      <c r="HL610" s="1239"/>
      <c r="HM610" s="1239"/>
      <c r="HN610" s="1239"/>
      <c r="HO610" s="1239"/>
      <c r="HP610" s="1239"/>
      <c r="HQ610" s="1239"/>
      <c r="HR610" s="1239"/>
      <c r="HS610" s="1239"/>
      <c r="HT610" s="1239"/>
      <c r="HU610" s="1239"/>
      <c r="HV610" s="1239"/>
      <c r="HW610" s="1239"/>
      <c r="HX610" s="1239"/>
      <c r="HY610" s="1239"/>
      <c r="HZ610" s="1239"/>
      <c r="IA610" s="1239"/>
      <c r="IB610" s="1239"/>
      <c r="IC610" s="1239"/>
      <c r="ID610" s="1239"/>
      <c r="IE610" s="1239"/>
      <c r="IF610" s="1239"/>
      <c r="IG610" s="1239"/>
      <c r="IH610" s="1239"/>
      <c r="II610" s="1239"/>
      <c r="IJ610" s="1239"/>
      <c r="IK610" s="1239"/>
      <c r="IL610" s="1239"/>
      <c r="IM610" s="1239"/>
      <c r="IN610" s="1239"/>
      <c r="IO610" s="1239"/>
      <c r="IP610" s="1239"/>
      <c r="IQ610" s="1239"/>
      <c r="IR610" s="1239"/>
      <c r="IS610" s="1239"/>
      <c r="IT610" s="1239"/>
      <c r="IU610" s="1239"/>
      <c r="IV610" s="1239"/>
      <c r="IW610" s="1239"/>
      <c r="IX610" s="1239"/>
      <c r="IY610" s="1239"/>
      <c r="IZ610" s="1239"/>
      <c r="JA610" s="1239"/>
      <c r="JB610" s="1239"/>
      <c r="JC610" s="1239"/>
      <c r="JD610" s="1239"/>
      <c r="JE610" s="1239"/>
      <c r="JF610" s="1239"/>
      <c r="JG610" s="1239"/>
      <c r="JH610" s="1239"/>
      <c r="JI610" s="1239"/>
      <c r="JJ610" s="1239"/>
      <c r="JK610" s="1248"/>
    </row>
    <row r="611" spans="1:271" ht="18.95" hidden="1" customHeight="1">
      <c r="A611" s="1113"/>
      <c r="B611" s="1114"/>
      <c r="C611" s="1177"/>
      <c r="D611" s="1114"/>
      <c r="E611" s="1116"/>
      <c r="F611" s="1116"/>
      <c r="G611" s="1116"/>
      <c r="H611" s="1114"/>
      <c r="I611" s="1177"/>
      <c r="J611" s="1244"/>
      <c r="K611" s="1241"/>
      <c r="L611" s="1241"/>
      <c r="M611" s="1241"/>
      <c r="N611" s="1241"/>
      <c r="O611" s="1269"/>
      <c r="P611" s="1242"/>
      <c r="Q611" s="1241"/>
      <c r="R611" s="1244"/>
      <c r="S611" s="1244"/>
      <c r="T611" s="1244"/>
      <c r="U611" s="1244"/>
      <c r="V611" s="1244"/>
      <c r="W611" s="1249"/>
      <c r="X611" s="1241"/>
      <c r="Y611" s="1244"/>
      <c r="Z611" s="1244"/>
      <c r="AA611" s="1244"/>
      <c r="AB611" s="1244"/>
      <c r="AC611" s="1244"/>
      <c r="AD611" s="1244"/>
      <c r="AE611" s="1244"/>
      <c r="AF611" s="1244"/>
      <c r="AG611" s="1244"/>
      <c r="AH611" s="1244"/>
      <c r="AI611" s="1244"/>
      <c r="AJ611" s="1244"/>
      <c r="AK611" s="1244"/>
      <c r="AL611" s="1244"/>
      <c r="AM611" s="1244"/>
      <c r="AN611" s="1244"/>
      <c r="AO611" s="1244"/>
      <c r="AP611" s="1244"/>
      <c r="AQ611" s="1244"/>
      <c r="AR611" s="1244"/>
      <c r="AS611" s="1244"/>
      <c r="AT611" s="1244"/>
      <c r="AU611" s="1244"/>
      <c r="AV611" s="1244"/>
      <c r="AW611" s="1244"/>
      <c r="AX611" s="1244"/>
      <c r="AY611" s="1244"/>
      <c r="AZ611" s="1244"/>
      <c r="BA611" s="1244"/>
      <c r="BB611" s="1244"/>
      <c r="BC611" s="1244"/>
      <c r="BD611" s="1244"/>
      <c r="BE611" s="1244"/>
      <c r="BF611" s="1244"/>
      <c r="BG611" s="1244"/>
      <c r="BH611" s="1244"/>
      <c r="BI611" s="1244"/>
      <c r="BJ611" s="1244"/>
      <c r="BK611" s="1244"/>
      <c r="BL611" s="1244"/>
      <c r="BM611" s="1244"/>
      <c r="BN611" s="1244"/>
      <c r="BO611" s="1244"/>
      <c r="BP611" s="1244"/>
      <c r="BQ611" s="1244"/>
      <c r="BR611" s="1244"/>
      <c r="BS611" s="1244"/>
      <c r="BT611" s="1244"/>
      <c r="BU611" s="1244"/>
      <c r="BV611" s="1244"/>
      <c r="BW611" s="1244"/>
      <c r="BX611" s="1244"/>
      <c r="BY611" s="1244"/>
      <c r="BZ611" s="1244"/>
      <c r="CA611" s="1244"/>
      <c r="CB611" s="1244"/>
      <c r="CC611" s="1244"/>
      <c r="CD611" s="1244"/>
      <c r="CE611" s="1244"/>
      <c r="CF611" s="1244"/>
      <c r="CG611" s="1244"/>
      <c r="CH611" s="1244"/>
      <c r="CI611" s="1244"/>
      <c r="CJ611" s="1244"/>
      <c r="CK611" s="1244"/>
      <c r="CL611" s="1244"/>
      <c r="CM611" s="1244"/>
      <c r="CN611" s="1244"/>
      <c r="CO611" s="1244"/>
      <c r="CP611" s="1244"/>
      <c r="CQ611" s="1244"/>
      <c r="CR611" s="1244"/>
      <c r="CS611" s="1244"/>
      <c r="CT611" s="1244"/>
      <c r="CU611" s="1244"/>
      <c r="CV611" s="1244"/>
      <c r="CW611" s="1244"/>
      <c r="CX611" s="1244"/>
      <c r="CY611" s="1244"/>
      <c r="CZ611" s="1244"/>
      <c r="DA611" s="1244"/>
      <c r="DB611" s="1244"/>
      <c r="DC611" s="1244"/>
      <c r="DD611" s="1244"/>
      <c r="DE611" s="1244"/>
      <c r="DF611" s="1244"/>
      <c r="DG611" s="1244"/>
      <c r="DH611" s="1244"/>
      <c r="DI611" s="1244"/>
      <c r="DJ611" s="1244"/>
      <c r="DK611" s="1244"/>
      <c r="DL611" s="1244"/>
      <c r="DM611" s="1244"/>
      <c r="DN611" s="1273"/>
      <c r="DO611" s="1244"/>
      <c r="DP611" s="1244"/>
      <c r="DQ611" s="1244"/>
      <c r="DR611" s="1244"/>
      <c r="DS611" s="1244"/>
      <c r="DT611" s="1244"/>
      <c r="DU611" s="1244"/>
      <c r="DV611" s="1244"/>
      <c r="DW611" s="1244"/>
      <c r="DX611" s="1244"/>
      <c r="DY611" s="1244"/>
      <c r="DZ611" s="1244"/>
      <c r="EA611" s="1244"/>
      <c r="EB611" s="1244"/>
      <c r="EC611" s="1244"/>
      <c r="ED611" s="1244"/>
      <c r="EE611" s="1244"/>
      <c r="EF611" s="1244"/>
      <c r="EG611" s="1244"/>
      <c r="EH611" s="1244"/>
      <c r="EI611" s="1244"/>
      <c r="EJ611" s="1244"/>
      <c r="EK611" s="1244"/>
      <c r="EL611" s="1244"/>
      <c r="EM611" s="1244"/>
      <c r="EN611" s="1244"/>
      <c r="EO611" s="1244"/>
      <c r="EP611" s="1244"/>
      <c r="EQ611" s="1244"/>
      <c r="ER611" s="1244"/>
      <c r="ES611" s="1241"/>
      <c r="ET611" s="1244"/>
      <c r="EU611" s="1244"/>
      <c r="EV611" s="1244"/>
      <c r="EW611" s="1244"/>
      <c r="EX611" s="1244"/>
      <c r="EY611" s="1244"/>
      <c r="EZ611" s="1244"/>
      <c r="FA611" s="1244"/>
      <c r="FB611" s="1244"/>
      <c r="FC611" s="1244"/>
      <c r="FD611" s="1244"/>
      <c r="FE611" s="1244"/>
      <c r="FF611" s="1251"/>
      <c r="FG611" s="1244"/>
      <c r="FH611" s="1244"/>
      <c r="FI611" s="1244"/>
      <c r="FJ611" s="1244"/>
      <c r="FK611" s="1244"/>
      <c r="FL611" s="1244"/>
      <c r="FM611" s="1244"/>
      <c r="FN611" s="1244"/>
      <c r="FO611" s="1244"/>
      <c r="FP611" s="1244"/>
      <c r="FQ611" s="1246"/>
      <c r="FR611" s="1246"/>
      <c r="FS611" s="1244"/>
      <c r="FT611" s="1244"/>
      <c r="FU611" s="1244"/>
      <c r="FV611" s="1244"/>
      <c r="FW611" s="1244"/>
      <c r="FX611" s="1244"/>
      <c r="FY611" s="1244"/>
      <c r="FZ611" s="1244"/>
      <c r="GA611" s="1241"/>
      <c r="GB611" s="1241"/>
      <c r="GC611" s="1241"/>
      <c r="GD611" s="1239"/>
      <c r="GE611" s="1239"/>
      <c r="GF611" s="1239"/>
      <c r="GG611" s="1239"/>
      <c r="GH611" s="1239"/>
      <c r="GI611" s="1239"/>
      <c r="GJ611" s="1239"/>
      <c r="GK611" s="1239"/>
      <c r="GL611" s="1239"/>
      <c r="GM611" s="1239"/>
      <c r="GN611" s="1239"/>
      <c r="GO611" s="1239"/>
      <c r="GP611" s="1239"/>
      <c r="GQ611" s="1239"/>
      <c r="GR611" s="1239"/>
      <c r="GS611" s="1239"/>
      <c r="GT611" s="1239"/>
      <c r="GU611" s="1239"/>
      <c r="GV611" s="1239"/>
      <c r="GW611" s="1239"/>
      <c r="GX611" s="1239"/>
      <c r="GY611" s="1239"/>
      <c r="GZ611" s="1239"/>
      <c r="HA611" s="1239"/>
      <c r="HB611" s="1239"/>
      <c r="HC611" s="1239"/>
      <c r="HD611" s="1239"/>
      <c r="HE611" s="1239"/>
      <c r="HF611" s="1239"/>
      <c r="HG611" s="1239"/>
      <c r="HH611" s="1239"/>
      <c r="HI611" s="1239"/>
      <c r="HJ611" s="1239"/>
      <c r="HK611" s="1239"/>
      <c r="HL611" s="1239"/>
      <c r="HM611" s="1239"/>
      <c r="HN611" s="1239"/>
      <c r="HO611" s="1239"/>
      <c r="HP611" s="1239"/>
      <c r="HQ611" s="1239"/>
      <c r="HR611" s="1239"/>
      <c r="HS611" s="1239"/>
      <c r="HT611" s="1239"/>
      <c r="HU611" s="1239"/>
      <c r="HV611" s="1239"/>
      <c r="HW611" s="1239"/>
      <c r="HX611" s="1239"/>
      <c r="HY611" s="1239"/>
      <c r="HZ611" s="1239"/>
      <c r="IA611" s="1239"/>
      <c r="IB611" s="1239"/>
      <c r="IC611" s="1239"/>
      <c r="ID611" s="1239"/>
      <c r="IE611" s="1239"/>
      <c r="IF611" s="1239"/>
      <c r="IG611" s="1239"/>
      <c r="IH611" s="1239"/>
      <c r="II611" s="1239"/>
      <c r="IJ611" s="1239"/>
      <c r="IK611" s="1239"/>
      <c r="IL611" s="1239"/>
      <c r="IM611" s="1239"/>
      <c r="IN611" s="1239"/>
      <c r="IO611" s="1239"/>
      <c r="IP611" s="1239"/>
      <c r="IQ611" s="1239"/>
      <c r="IR611" s="1239"/>
      <c r="IS611" s="1239"/>
      <c r="IT611" s="1239"/>
      <c r="IU611" s="1239"/>
      <c r="IV611" s="1239"/>
      <c r="IW611" s="1239"/>
      <c r="IX611" s="1239"/>
      <c r="IY611" s="1239"/>
      <c r="IZ611" s="1239"/>
      <c r="JA611" s="1239"/>
      <c r="JB611" s="1239"/>
      <c r="JC611" s="1239"/>
      <c r="JD611" s="1239"/>
      <c r="JE611" s="1239"/>
      <c r="JF611" s="1239"/>
      <c r="JG611" s="1239"/>
      <c r="JH611" s="1239"/>
      <c r="JI611" s="1239"/>
      <c r="JJ611" s="1239"/>
      <c r="JK611" s="1248"/>
    </row>
    <row r="612" spans="1:271" ht="18.95" hidden="1" customHeight="1">
      <c r="A612" s="1113"/>
      <c r="B612" s="1114"/>
      <c r="C612" s="1177"/>
      <c r="D612" s="1114"/>
      <c r="E612" s="1116"/>
      <c r="F612" s="1116"/>
      <c r="G612" s="1116"/>
      <c r="H612" s="1114"/>
      <c r="I612" s="1177"/>
      <c r="J612" s="1244"/>
      <c r="K612" s="1241"/>
      <c r="L612" s="1241"/>
      <c r="M612" s="1241"/>
      <c r="N612" s="1241"/>
      <c r="O612" s="1269"/>
      <c r="P612" s="1242"/>
      <c r="Q612" s="1241"/>
      <c r="R612" s="1244"/>
      <c r="S612" s="1244"/>
      <c r="T612" s="1244"/>
      <c r="U612" s="1244"/>
      <c r="V612" s="1244"/>
      <c r="W612" s="1249"/>
      <c r="X612" s="1241"/>
      <c r="Y612" s="1244"/>
      <c r="Z612" s="1244"/>
      <c r="AA612" s="1244"/>
      <c r="AB612" s="1244"/>
      <c r="AC612" s="1244"/>
      <c r="AD612" s="1244"/>
      <c r="AE612" s="1244"/>
      <c r="AF612" s="1244"/>
      <c r="AG612" s="1244"/>
      <c r="AH612" s="1244"/>
      <c r="AI612" s="1244"/>
      <c r="AJ612" s="1244"/>
      <c r="AK612" s="1244"/>
      <c r="AL612" s="1244"/>
      <c r="AM612" s="1244"/>
      <c r="AN612" s="1244"/>
      <c r="AO612" s="1244"/>
      <c r="AP612" s="1244"/>
      <c r="AQ612" s="1244"/>
      <c r="AR612" s="1244"/>
      <c r="AS612" s="1244"/>
      <c r="AT612" s="1244"/>
      <c r="AU612" s="1244"/>
      <c r="AV612" s="1244"/>
      <c r="AW612" s="1244"/>
      <c r="AX612" s="1244"/>
      <c r="AY612" s="1244"/>
      <c r="AZ612" s="1244"/>
      <c r="BA612" s="1244"/>
      <c r="BB612" s="1244"/>
      <c r="BC612" s="1244"/>
      <c r="BD612" s="1244"/>
      <c r="BE612" s="1244"/>
      <c r="BF612" s="1244"/>
      <c r="BG612" s="1244"/>
      <c r="BH612" s="1244"/>
      <c r="BI612" s="1244"/>
      <c r="BJ612" s="1244"/>
      <c r="BK612" s="1244"/>
      <c r="BL612" s="1244"/>
      <c r="BM612" s="1244"/>
      <c r="BN612" s="1244"/>
      <c r="BO612" s="1244"/>
      <c r="BP612" s="1244"/>
      <c r="BQ612" s="1244"/>
      <c r="BR612" s="1244"/>
      <c r="BS612" s="1244"/>
      <c r="BT612" s="1244"/>
      <c r="BU612" s="1244"/>
      <c r="BV612" s="1244"/>
      <c r="BW612" s="1244"/>
      <c r="BX612" s="1244"/>
      <c r="BY612" s="1244"/>
      <c r="BZ612" s="1244"/>
      <c r="CA612" s="1244"/>
      <c r="CB612" s="1244"/>
      <c r="CC612" s="1244"/>
      <c r="CD612" s="1244"/>
      <c r="CE612" s="1244"/>
      <c r="CF612" s="1244"/>
      <c r="CG612" s="1244"/>
      <c r="CH612" s="1244"/>
      <c r="CI612" s="1244"/>
      <c r="CJ612" s="1244"/>
      <c r="CK612" s="1244"/>
      <c r="CL612" s="1244"/>
      <c r="CM612" s="1244"/>
      <c r="CN612" s="1244"/>
      <c r="CO612" s="1244"/>
      <c r="CP612" s="1244"/>
      <c r="CQ612" s="1244"/>
      <c r="CR612" s="1244"/>
      <c r="CS612" s="1244"/>
      <c r="CT612" s="1244"/>
      <c r="CU612" s="1244"/>
      <c r="CV612" s="1244"/>
      <c r="CW612" s="1244"/>
      <c r="CX612" s="1244"/>
      <c r="CY612" s="1244"/>
      <c r="CZ612" s="1244"/>
      <c r="DA612" s="1244"/>
      <c r="DB612" s="1244"/>
      <c r="DC612" s="1244"/>
      <c r="DD612" s="1244"/>
      <c r="DE612" s="1244"/>
      <c r="DF612" s="1244"/>
      <c r="DG612" s="1244"/>
      <c r="DH612" s="1244"/>
      <c r="DI612" s="1244"/>
      <c r="DJ612" s="1244"/>
      <c r="DK612" s="1244"/>
      <c r="DL612" s="1244"/>
      <c r="DM612" s="1244"/>
      <c r="DN612" s="1273"/>
      <c r="DO612" s="1244"/>
      <c r="DP612" s="1244"/>
      <c r="DQ612" s="1244"/>
      <c r="DR612" s="1244"/>
      <c r="DS612" s="1244"/>
      <c r="DT612" s="1244"/>
      <c r="DU612" s="1244"/>
      <c r="DV612" s="1244"/>
      <c r="DW612" s="1244"/>
      <c r="DX612" s="1244"/>
      <c r="DY612" s="1244"/>
      <c r="DZ612" s="1244"/>
      <c r="EA612" s="1244"/>
      <c r="EB612" s="1244"/>
      <c r="EC612" s="1244"/>
      <c r="ED612" s="1244"/>
      <c r="EE612" s="1244"/>
      <c r="EF612" s="1244"/>
      <c r="EG612" s="1244"/>
      <c r="EH612" s="1244"/>
      <c r="EI612" s="1244"/>
      <c r="EJ612" s="1244"/>
      <c r="EK612" s="1244"/>
      <c r="EL612" s="1244"/>
      <c r="EM612" s="1244"/>
      <c r="EN612" s="1244"/>
      <c r="EO612" s="1244"/>
      <c r="EP612" s="1244"/>
      <c r="EQ612" s="1244"/>
      <c r="ER612" s="1244"/>
      <c r="ES612" s="1241"/>
      <c r="ET612" s="1244"/>
      <c r="EU612" s="1244"/>
      <c r="EV612" s="1244"/>
      <c r="EW612" s="1244"/>
      <c r="EX612" s="1244"/>
      <c r="EY612" s="1244"/>
      <c r="EZ612" s="1244"/>
      <c r="FA612" s="1244"/>
      <c r="FB612" s="1244"/>
      <c r="FC612" s="1244"/>
      <c r="FD612" s="1244"/>
      <c r="FE612" s="1244"/>
      <c r="FF612" s="1251"/>
      <c r="FG612" s="1244"/>
      <c r="FH612" s="1244"/>
      <c r="FI612" s="1244"/>
      <c r="FJ612" s="1244"/>
      <c r="FK612" s="1244"/>
      <c r="FL612" s="1244"/>
      <c r="FM612" s="1244"/>
      <c r="FN612" s="1244"/>
      <c r="FO612" s="1244"/>
      <c r="FP612" s="1244"/>
      <c r="FQ612" s="1246"/>
      <c r="FR612" s="1246"/>
      <c r="FS612" s="1244"/>
      <c r="FT612" s="1244"/>
      <c r="FU612" s="1244"/>
      <c r="FV612" s="1244"/>
      <c r="FW612" s="1244"/>
      <c r="FX612" s="1244"/>
      <c r="FY612" s="1244"/>
      <c r="FZ612" s="1244"/>
      <c r="GA612" s="1241"/>
      <c r="GB612" s="1241"/>
      <c r="GC612" s="1241"/>
      <c r="GD612" s="1239"/>
      <c r="GE612" s="1239"/>
      <c r="GF612" s="1239"/>
      <c r="GG612" s="1239"/>
      <c r="GH612" s="1239"/>
      <c r="GI612" s="1239"/>
      <c r="GJ612" s="1239"/>
      <c r="GK612" s="1239"/>
      <c r="GL612" s="1239"/>
      <c r="GM612" s="1239"/>
      <c r="GN612" s="1239"/>
      <c r="GO612" s="1239"/>
      <c r="GP612" s="1239"/>
      <c r="GQ612" s="1239"/>
      <c r="GR612" s="1239"/>
      <c r="GS612" s="1239"/>
      <c r="GT612" s="1239"/>
      <c r="GU612" s="1239"/>
      <c r="GV612" s="1239"/>
      <c r="GW612" s="1239"/>
      <c r="GX612" s="1239"/>
      <c r="GY612" s="1239"/>
      <c r="GZ612" s="1239"/>
      <c r="HA612" s="1239"/>
      <c r="HB612" s="1239"/>
      <c r="HC612" s="1239"/>
      <c r="HD612" s="1239"/>
      <c r="HE612" s="1239"/>
      <c r="HF612" s="1239"/>
      <c r="HG612" s="1239"/>
      <c r="HH612" s="1239"/>
      <c r="HI612" s="1239"/>
      <c r="HJ612" s="1239"/>
      <c r="HK612" s="1239"/>
      <c r="HL612" s="1239"/>
      <c r="HM612" s="1239"/>
      <c r="HN612" s="1239"/>
      <c r="HO612" s="1239"/>
      <c r="HP612" s="1239"/>
      <c r="HQ612" s="1239"/>
      <c r="HR612" s="1239"/>
      <c r="HS612" s="1239"/>
      <c r="HT612" s="1239"/>
      <c r="HU612" s="1239"/>
      <c r="HV612" s="1239"/>
      <c r="HW612" s="1239"/>
      <c r="HX612" s="1239"/>
      <c r="HY612" s="1239"/>
      <c r="HZ612" s="1239"/>
      <c r="IA612" s="1239"/>
      <c r="IB612" s="1239"/>
      <c r="IC612" s="1239"/>
      <c r="ID612" s="1239"/>
      <c r="IE612" s="1239"/>
      <c r="IF612" s="1239"/>
      <c r="IG612" s="1239"/>
      <c r="IH612" s="1239"/>
      <c r="II612" s="1239"/>
      <c r="IJ612" s="1239"/>
      <c r="IK612" s="1239"/>
      <c r="IL612" s="1239"/>
      <c r="IM612" s="1239"/>
      <c r="IN612" s="1239"/>
      <c r="IO612" s="1239"/>
      <c r="IP612" s="1239"/>
      <c r="IQ612" s="1239"/>
      <c r="IR612" s="1239"/>
      <c r="IS612" s="1239"/>
      <c r="IT612" s="1239"/>
      <c r="IU612" s="1239"/>
      <c r="IV612" s="1239"/>
      <c r="IW612" s="1239"/>
      <c r="IX612" s="1239"/>
      <c r="IY612" s="1239"/>
      <c r="IZ612" s="1239"/>
      <c r="JA612" s="1239"/>
      <c r="JB612" s="1239"/>
      <c r="JC612" s="1239"/>
      <c r="JD612" s="1239"/>
      <c r="JE612" s="1239"/>
      <c r="JF612" s="1239"/>
      <c r="JG612" s="1239"/>
      <c r="JH612" s="1239"/>
      <c r="JI612" s="1239"/>
      <c r="JJ612" s="1239"/>
      <c r="JK612" s="1248"/>
    </row>
    <row r="613" spans="1:271" ht="18.95" hidden="1" customHeight="1">
      <c r="A613" s="1113"/>
      <c r="B613" s="1114"/>
      <c r="C613" s="1177"/>
      <c r="D613" s="1114"/>
      <c r="E613" s="1116"/>
      <c r="F613" s="1116"/>
      <c r="G613" s="1116"/>
      <c r="H613" s="1114"/>
      <c r="I613" s="1177"/>
      <c r="J613" s="1244"/>
      <c r="K613" s="1241"/>
      <c r="L613" s="1241"/>
      <c r="M613" s="1241"/>
      <c r="N613" s="1241"/>
      <c r="O613" s="1269"/>
      <c r="P613" s="1242"/>
      <c r="Q613" s="1241"/>
      <c r="R613" s="1244"/>
      <c r="S613" s="1244"/>
      <c r="T613" s="1244"/>
      <c r="U613" s="1244"/>
      <c r="V613" s="1244"/>
      <c r="W613" s="1249"/>
      <c r="X613" s="1241"/>
      <c r="Y613" s="1244"/>
      <c r="Z613" s="1244"/>
      <c r="AA613" s="1244"/>
      <c r="AB613" s="1244"/>
      <c r="AC613" s="1244"/>
      <c r="AD613" s="1244"/>
      <c r="AE613" s="1244"/>
      <c r="AF613" s="1244"/>
      <c r="AG613" s="1244"/>
      <c r="AH613" s="1244"/>
      <c r="AI613" s="1244"/>
      <c r="AJ613" s="1244"/>
      <c r="AK613" s="1244"/>
      <c r="AL613" s="1244"/>
      <c r="AM613" s="1244"/>
      <c r="AN613" s="1244"/>
      <c r="AO613" s="1244"/>
      <c r="AP613" s="1244"/>
      <c r="AQ613" s="1244"/>
      <c r="AR613" s="1244"/>
      <c r="AS613" s="1244"/>
      <c r="AT613" s="1244"/>
      <c r="AU613" s="1244"/>
      <c r="AV613" s="1244"/>
      <c r="AW613" s="1244"/>
      <c r="AX613" s="1244"/>
      <c r="AY613" s="1244"/>
      <c r="AZ613" s="1244"/>
      <c r="BA613" s="1244"/>
      <c r="BB613" s="1244"/>
      <c r="BC613" s="1244"/>
      <c r="BD613" s="1244"/>
      <c r="BE613" s="1244"/>
      <c r="BF613" s="1244"/>
      <c r="BG613" s="1244"/>
      <c r="BH613" s="1244"/>
      <c r="BI613" s="1244"/>
      <c r="BJ613" s="1244"/>
      <c r="BK613" s="1244"/>
      <c r="BL613" s="1244"/>
      <c r="BM613" s="1244"/>
      <c r="BN613" s="1244"/>
      <c r="BO613" s="1244"/>
      <c r="BP613" s="1244"/>
      <c r="BQ613" s="1244"/>
      <c r="BR613" s="1244"/>
      <c r="BS613" s="1244"/>
      <c r="BT613" s="1244"/>
      <c r="BU613" s="1244"/>
      <c r="BV613" s="1244"/>
      <c r="BW613" s="1244"/>
      <c r="BX613" s="1244"/>
      <c r="BY613" s="1244"/>
      <c r="BZ613" s="1244"/>
      <c r="CA613" s="1244"/>
      <c r="CB613" s="1244"/>
      <c r="CC613" s="1244"/>
      <c r="CD613" s="1244"/>
      <c r="CE613" s="1244"/>
      <c r="CF613" s="1244"/>
      <c r="CG613" s="1244"/>
      <c r="CH613" s="1244"/>
      <c r="CI613" s="1244"/>
      <c r="CJ613" s="1244"/>
      <c r="CK613" s="1244"/>
      <c r="CL613" s="1244"/>
      <c r="CM613" s="1244"/>
      <c r="CN613" s="1244"/>
      <c r="CO613" s="1244"/>
      <c r="CP613" s="1244"/>
      <c r="CQ613" s="1244"/>
      <c r="CR613" s="1244"/>
      <c r="CS613" s="1244"/>
      <c r="CT613" s="1244"/>
      <c r="CU613" s="1244"/>
      <c r="CV613" s="1244"/>
      <c r="CW613" s="1244"/>
      <c r="CX613" s="1244"/>
      <c r="CY613" s="1244"/>
      <c r="CZ613" s="1244"/>
      <c r="DA613" s="1244"/>
      <c r="DB613" s="1244"/>
      <c r="DC613" s="1244"/>
      <c r="DD613" s="1244"/>
      <c r="DE613" s="1244"/>
      <c r="DF613" s="1244"/>
      <c r="DG613" s="1244"/>
      <c r="DH613" s="1244"/>
      <c r="DI613" s="1244"/>
      <c r="DJ613" s="1244"/>
      <c r="DK613" s="1244"/>
      <c r="DL613" s="1244"/>
      <c r="DM613" s="1244"/>
      <c r="DN613" s="1273"/>
      <c r="DO613" s="1244"/>
      <c r="DP613" s="1244"/>
      <c r="DQ613" s="1244"/>
      <c r="DR613" s="1244"/>
      <c r="DS613" s="1244"/>
      <c r="DT613" s="1244"/>
      <c r="DU613" s="1244"/>
      <c r="DV613" s="1244"/>
      <c r="DW613" s="1244"/>
      <c r="DX613" s="1244"/>
      <c r="DY613" s="1244"/>
      <c r="DZ613" s="1244"/>
      <c r="EA613" s="1244"/>
      <c r="EB613" s="1244"/>
      <c r="EC613" s="1244"/>
      <c r="ED613" s="1244"/>
      <c r="EE613" s="1244"/>
      <c r="EF613" s="1244"/>
      <c r="EG613" s="1244"/>
      <c r="EH613" s="1244"/>
      <c r="EI613" s="1244"/>
      <c r="EJ613" s="1244"/>
      <c r="EK613" s="1244"/>
      <c r="EL613" s="1244"/>
      <c r="EM613" s="1244"/>
      <c r="EN613" s="1244"/>
      <c r="EO613" s="1244"/>
      <c r="EP613" s="1244"/>
      <c r="EQ613" s="1244"/>
      <c r="ER613" s="1244"/>
      <c r="ES613" s="1241"/>
      <c r="ET613" s="1244"/>
      <c r="EU613" s="1244"/>
      <c r="EV613" s="1244"/>
      <c r="EW613" s="1244"/>
      <c r="EX613" s="1244"/>
      <c r="EY613" s="1244"/>
      <c r="EZ613" s="1244"/>
      <c r="FA613" s="1244"/>
      <c r="FB613" s="1244"/>
      <c r="FC613" s="1244"/>
      <c r="FD613" s="1244"/>
      <c r="FE613" s="1244"/>
      <c r="FF613" s="1251"/>
      <c r="FG613" s="1244"/>
      <c r="FH613" s="1244"/>
      <c r="FI613" s="1244"/>
      <c r="FJ613" s="1244"/>
      <c r="FK613" s="1244"/>
      <c r="FL613" s="1244"/>
      <c r="FM613" s="1244"/>
      <c r="FN613" s="1244"/>
      <c r="FO613" s="1244"/>
      <c r="FP613" s="1244"/>
      <c r="FQ613" s="1246"/>
      <c r="FR613" s="1246"/>
      <c r="FS613" s="1244"/>
      <c r="FT613" s="1244"/>
      <c r="FU613" s="1244"/>
      <c r="FV613" s="1244"/>
      <c r="FW613" s="1244"/>
      <c r="FX613" s="1244"/>
      <c r="FY613" s="1244"/>
      <c r="FZ613" s="1244"/>
      <c r="GA613" s="1241"/>
      <c r="GB613" s="1241"/>
      <c r="GC613" s="1241"/>
      <c r="GD613" s="1239"/>
      <c r="GE613" s="1239"/>
      <c r="GF613" s="1239"/>
      <c r="GG613" s="1239"/>
      <c r="GH613" s="1239"/>
      <c r="GI613" s="1239"/>
      <c r="GJ613" s="1239"/>
      <c r="GK613" s="1239"/>
      <c r="GL613" s="1239"/>
      <c r="GM613" s="1239"/>
      <c r="GN613" s="1239"/>
      <c r="GO613" s="1239"/>
      <c r="GP613" s="1239"/>
      <c r="GQ613" s="1239"/>
      <c r="GR613" s="1239"/>
      <c r="GS613" s="1239"/>
      <c r="GT613" s="1239"/>
      <c r="GU613" s="1239"/>
      <c r="GV613" s="1239"/>
      <c r="GW613" s="1239"/>
      <c r="GX613" s="1239"/>
      <c r="GY613" s="1239"/>
      <c r="GZ613" s="1239"/>
      <c r="HA613" s="1239"/>
      <c r="HB613" s="1239"/>
      <c r="HC613" s="1239"/>
      <c r="HD613" s="1239"/>
      <c r="HE613" s="1239"/>
      <c r="HF613" s="1239"/>
      <c r="HG613" s="1239"/>
      <c r="HH613" s="1239"/>
      <c r="HI613" s="1239"/>
      <c r="HJ613" s="1239"/>
      <c r="HK613" s="1239"/>
      <c r="HL613" s="1239"/>
      <c r="HM613" s="1239"/>
      <c r="HN613" s="1239"/>
      <c r="HO613" s="1239"/>
      <c r="HP613" s="1239"/>
      <c r="HQ613" s="1239"/>
      <c r="HR613" s="1239"/>
      <c r="HS613" s="1239"/>
      <c r="HT613" s="1239"/>
      <c r="HU613" s="1239"/>
      <c r="HV613" s="1239"/>
      <c r="HW613" s="1239"/>
      <c r="HX613" s="1239"/>
      <c r="HY613" s="1239"/>
      <c r="HZ613" s="1239"/>
      <c r="IA613" s="1239"/>
      <c r="IB613" s="1239"/>
      <c r="IC613" s="1239"/>
      <c r="ID613" s="1239"/>
      <c r="IE613" s="1239"/>
      <c r="IF613" s="1239"/>
      <c r="IG613" s="1239"/>
      <c r="IH613" s="1239"/>
      <c r="II613" s="1239"/>
      <c r="IJ613" s="1239"/>
      <c r="IK613" s="1239"/>
      <c r="IL613" s="1239"/>
      <c r="IM613" s="1239"/>
      <c r="IN613" s="1239"/>
      <c r="IO613" s="1239"/>
      <c r="IP613" s="1239"/>
      <c r="IQ613" s="1239"/>
      <c r="IR613" s="1239"/>
      <c r="IS613" s="1239"/>
      <c r="IT613" s="1239"/>
      <c r="IU613" s="1239"/>
      <c r="IV613" s="1239"/>
      <c r="IW613" s="1239"/>
      <c r="IX613" s="1239"/>
      <c r="IY613" s="1239"/>
      <c r="IZ613" s="1239"/>
      <c r="JA613" s="1239"/>
      <c r="JB613" s="1239"/>
      <c r="JC613" s="1239"/>
      <c r="JD613" s="1239"/>
      <c r="JE613" s="1239"/>
      <c r="JF613" s="1239"/>
      <c r="JG613" s="1239"/>
      <c r="JH613" s="1239"/>
      <c r="JI613" s="1239"/>
      <c r="JJ613" s="1239"/>
      <c r="JK613" s="1248"/>
    </row>
    <row r="614" spans="1:271" ht="18.95" hidden="1" customHeight="1">
      <c r="A614" s="1113"/>
      <c r="B614" s="1114"/>
      <c r="C614" s="1177"/>
      <c r="D614" s="1114"/>
      <c r="E614" s="1116"/>
      <c r="F614" s="1116"/>
      <c r="G614" s="1116"/>
      <c r="H614" s="1114"/>
      <c r="I614" s="1177"/>
      <c r="J614" s="1244"/>
      <c r="K614" s="1241"/>
      <c r="L614" s="1241"/>
      <c r="M614" s="1241"/>
      <c r="N614" s="1241"/>
      <c r="O614" s="1269"/>
      <c r="P614" s="1242"/>
      <c r="Q614" s="1241"/>
      <c r="R614" s="1244"/>
      <c r="S614" s="1244"/>
      <c r="T614" s="1244"/>
      <c r="U614" s="1244"/>
      <c r="V614" s="1244"/>
      <c r="W614" s="1249"/>
      <c r="X614" s="1241"/>
      <c r="Y614" s="1244"/>
      <c r="Z614" s="1244"/>
      <c r="AA614" s="1244"/>
      <c r="AB614" s="1244"/>
      <c r="AC614" s="1244"/>
      <c r="AD614" s="1244"/>
      <c r="AE614" s="1244"/>
      <c r="AF614" s="1244"/>
      <c r="AG614" s="1244"/>
      <c r="AH614" s="1244"/>
      <c r="AI614" s="1244"/>
      <c r="AJ614" s="1244"/>
      <c r="AK614" s="1244"/>
      <c r="AL614" s="1244"/>
      <c r="AM614" s="1244"/>
      <c r="AN614" s="1244"/>
      <c r="AO614" s="1244"/>
      <c r="AP614" s="1244"/>
      <c r="AQ614" s="1244"/>
      <c r="AR614" s="1244"/>
      <c r="AS614" s="1244"/>
      <c r="AT614" s="1244"/>
      <c r="AU614" s="1244"/>
      <c r="AV614" s="1244"/>
      <c r="AW614" s="1244"/>
      <c r="AX614" s="1244"/>
      <c r="AY614" s="1244"/>
      <c r="AZ614" s="1244"/>
      <c r="BA614" s="1244"/>
      <c r="BB614" s="1244"/>
      <c r="BC614" s="1244"/>
      <c r="BD614" s="1244"/>
      <c r="BE614" s="1244"/>
      <c r="BF614" s="1244"/>
      <c r="BG614" s="1244"/>
      <c r="BH614" s="1244"/>
      <c r="BI614" s="1244"/>
      <c r="BJ614" s="1244"/>
      <c r="BK614" s="1244"/>
      <c r="BL614" s="1244"/>
      <c r="BM614" s="1244"/>
      <c r="BN614" s="1244"/>
      <c r="BO614" s="1244"/>
      <c r="BP614" s="1244"/>
      <c r="BQ614" s="1244"/>
      <c r="BR614" s="1244"/>
      <c r="BS614" s="1244"/>
      <c r="BT614" s="1244"/>
      <c r="BU614" s="1244"/>
      <c r="BV614" s="1244"/>
      <c r="BW614" s="1244"/>
      <c r="BX614" s="1244"/>
      <c r="BY614" s="1244"/>
      <c r="BZ614" s="1244"/>
      <c r="CA614" s="1244"/>
      <c r="CB614" s="1244"/>
      <c r="CC614" s="1244"/>
      <c r="CD614" s="1244"/>
      <c r="CE614" s="1244"/>
      <c r="CF614" s="1244"/>
      <c r="CG614" s="1244"/>
      <c r="CH614" s="1244"/>
      <c r="CI614" s="1244"/>
      <c r="CJ614" s="1244"/>
      <c r="CK614" s="1244"/>
      <c r="CL614" s="1244"/>
      <c r="CM614" s="1244"/>
      <c r="CN614" s="1244"/>
      <c r="CO614" s="1244"/>
      <c r="CP614" s="1244"/>
      <c r="CQ614" s="1244"/>
      <c r="CR614" s="1244"/>
      <c r="CS614" s="1244"/>
      <c r="CT614" s="1244"/>
      <c r="CU614" s="1244"/>
      <c r="CV614" s="1244"/>
      <c r="CW614" s="1244"/>
      <c r="CX614" s="1244"/>
      <c r="CY614" s="1244"/>
      <c r="CZ614" s="1244"/>
      <c r="DA614" s="1244"/>
      <c r="DB614" s="1244"/>
      <c r="DC614" s="1244"/>
      <c r="DD614" s="1244"/>
      <c r="DE614" s="1244"/>
      <c r="DF614" s="1244"/>
      <c r="DG614" s="1244"/>
      <c r="DH614" s="1244"/>
      <c r="DI614" s="1244"/>
      <c r="DJ614" s="1244"/>
      <c r="DK614" s="1244"/>
      <c r="DL614" s="1244"/>
      <c r="DM614" s="1244"/>
      <c r="DN614" s="1273"/>
      <c r="DO614" s="1244"/>
      <c r="DP614" s="1244"/>
      <c r="DQ614" s="1244"/>
      <c r="DR614" s="1244"/>
      <c r="DS614" s="1244"/>
      <c r="DT614" s="1244"/>
      <c r="DU614" s="1244"/>
      <c r="DV614" s="1244"/>
      <c r="DW614" s="1244"/>
      <c r="DX614" s="1244"/>
      <c r="DY614" s="1244"/>
      <c r="DZ614" s="1244"/>
      <c r="EA614" s="1244"/>
      <c r="EB614" s="1244"/>
      <c r="EC614" s="1244"/>
      <c r="ED614" s="1244"/>
      <c r="EE614" s="1244"/>
      <c r="EF614" s="1244"/>
      <c r="EG614" s="1244"/>
      <c r="EH614" s="1244"/>
      <c r="EI614" s="1244"/>
      <c r="EJ614" s="1244"/>
      <c r="EK614" s="1244"/>
      <c r="EL614" s="1244"/>
      <c r="EM614" s="1244"/>
      <c r="EN614" s="1244"/>
      <c r="EO614" s="1244"/>
      <c r="EP614" s="1244"/>
      <c r="EQ614" s="1244"/>
      <c r="ER614" s="1244"/>
      <c r="ES614" s="1241"/>
      <c r="ET614" s="1244"/>
      <c r="EU614" s="1244"/>
      <c r="EV614" s="1244"/>
      <c r="EW614" s="1244"/>
      <c r="EX614" s="1244"/>
      <c r="EY614" s="1244"/>
      <c r="EZ614" s="1244"/>
      <c r="FA614" s="1244"/>
      <c r="FB614" s="1244"/>
      <c r="FC614" s="1244"/>
      <c r="FD614" s="1244"/>
      <c r="FE614" s="1244"/>
      <c r="FF614" s="1251"/>
      <c r="FG614" s="1244"/>
      <c r="FH614" s="1244"/>
      <c r="FI614" s="1244"/>
      <c r="FJ614" s="1244"/>
      <c r="FK614" s="1244"/>
      <c r="FL614" s="1244"/>
      <c r="FM614" s="1244"/>
      <c r="FN614" s="1244"/>
      <c r="FO614" s="1244"/>
      <c r="FP614" s="1244"/>
      <c r="FQ614" s="1246"/>
      <c r="FR614" s="1246"/>
      <c r="FS614" s="1244"/>
      <c r="FT614" s="1244"/>
      <c r="FU614" s="1244"/>
      <c r="FV614" s="1244"/>
      <c r="FW614" s="1244"/>
      <c r="FX614" s="1244"/>
      <c r="FY614" s="1244"/>
      <c r="FZ614" s="1244"/>
      <c r="GA614" s="1241"/>
      <c r="GB614" s="1241"/>
      <c r="GC614" s="1241"/>
      <c r="GD614" s="1239"/>
      <c r="GE614" s="1239"/>
      <c r="GF614" s="1239"/>
      <c r="GG614" s="1239"/>
      <c r="GH614" s="1239"/>
      <c r="GI614" s="1239"/>
      <c r="GJ614" s="1239"/>
      <c r="GK614" s="1239"/>
      <c r="GL614" s="1239"/>
      <c r="GM614" s="1239"/>
      <c r="GN614" s="1239"/>
      <c r="GO614" s="1239"/>
      <c r="GP614" s="1239"/>
      <c r="GQ614" s="1239"/>
      <c r="GR614" s="1239"/>
      <c r="GS614" s="1239"/>
      <c r="GT614" s="1239"/>
      <c r="GU614" s="1239"/>
      <c r="GV614" s="1239"/>
      <c r="GW614" s="1239"/>
      <c r="GX614" s="1239"/>
      <c r="GY614" s="1239"/>
      <c r="GZ614" s="1239"/>
      <c r="HA614" s="1239"/>
      <c r="HB614" s="1239"/>
      <c r="HC614" s="1239"/>
      <c r="HD614" s="1239"/>
      <c r="HE614" s="1239"/>
      <c r="HF614" s="1239"/>
      <c r="HG614" s="1239"/>
      <c r="HH614" s="1239"/>
      <c r="HI614" s="1239"/>
      <c r="HJ614" s="1239"/>
      <c r="HK614" s="1239"/>
      <c r="HL614" s="1239"/>
      <c r="HM614" s="1239"/>
      <c r="HN614" s="1239"/>
      <c r="HO614" s="1239"/>
      <c r="HP614" s="1239"/>
      <c r="HQ614" s="1239"/>
      <c r="HR614" s="1239"/>
      <c r="HS614" s="1239"/>
      <c r="HT614" s="1239"/>
      <c r="HU614" s="1239"/>
      <c r="HV614" s="1239"/>
      <c r="HW614" s="1239"/>
      <c r="HX614" s="1239"/>
      <c r="HY614" s="1239"/>
      <c r="HZ614" s="1239"/>
      <c r="IA614" s="1239"/>
      <c r="IB614" s="1239"/>
      <c r="IC614" s="1239"/>
      <c r="ID614" s="1239"/>
      <c r="IE614" s="1239"/>
      <c r="IF614" s="1239"/>
      <c r="IG614" s="1239"/>
      <c r="IH614" s="1239"/>
      <c r="II614" s="1239"/>
      <c r="IJ614" s="1239"/>
      <c r="IK614" s="1239"/>
      <c r="IL614" s="1239"/>
      <c r="IM614" s="1239"/>
      <c r="IN614" s="1239"/>
      <c r="IO614" s="1239"/>
      <c r="IP614" s="1239"/>
      <c r="IQ614" s="1239"/>
      <c r="IR614" s="1239"/>
      <c r="IS614" s="1239"/>
      <c r="IT614" s="1239"/>
      <c r="IU614" s="1239"/>
      <c r="IV614" s="1239"/>
      <c r="IW614" s="1239"/>
      <c r="IX614" s="1239"/>
      <c r="IY614" s="1239"/>
      <c r="IZ614" s="1239"/>
      <c r="JA614" s="1239"/>
      <c r="JB614" s="1239"/>
      <c r="JC614" s="1239"/>
      <c r="JD614" s="1239"/>
      <c r="JE614" s="1239"/>
      <c r="JF614" s="1239"/>
      <c r="JG614" s="1239"/>
      <c r="JH614" s="1239"/>
      <c r="JI614" s="1239"/>
      <c r="JJ614" s="1239"/>
      <c r="JK614" s="1248"/>
    </row>
    <row r="615" spans="1:271" ht="18.95" hidden="1" customHeight="1">
      <c r="A615" s="1113"/>
      <c r="B615" s="1114"/>
      <c r="C615" s="1177"/>
      <c r="D615" s="1114"/>
      <c r="E615" s="1116"/>
      <c r="F615" s="1116"/>
      <c r="G615" s="1116"/>
      <c r="H615" s="1114"/>
      <c r="I615" s="1177"/>
      <c r="J615" s="1244"/>
      <c r="K615" s="1241"/>
      <c r="L615" s="1241"/>
      <c r="M615" s="1241"/>
      <c r="N615" s="1241"/>
      <c r="O615" s="1269"/>
      <c r="P615" s="1242"/>
      <c r="Q615" s="1241"/>
      <c r="R615" s="1244"/>
      <c r="S615" s="1244"/>
      <c r="T615" s="1244"/>
      <c r="U615" s="1244"/>
      <c r="V615" s="1244"/>
      <c r="W615" s="1249"/>
      <c r="X615" s="1241"/>
      <c r="Y615" s="1244"/>
      <c r="Z615" s="1244"/>
      <c r="AA615" s="1244"/>
      <c r="AB615" s="1244"/>
      <c r="AC615" s="1244"/>
      <c r="AD615" s="1244"/>
      <c r="AE615" s="1244"/>
      <c r="AF615" s="1244"/>
      <c r="AG615" s="1244"/>
      <c r="AH615" s="1244"/>
      <c r="AI615" s="1244"/>
      <c r="AJ615" s="1244"/>
      <c r="AK615" s="1244"/>
      <c r="AL615" s="1244"/>
      <c r="AM615" s="1244"/>
      <c r="AN615" s="1244"/>
      <c r="AO615" s="1244"/>
      <c r="AP615" s="1244"/>
      <c r="AQ615" s="1244"/>
      <c r="AR615" s="1244"/>
      <c r="AS615" s="1244"/>
      <c r="AT615" s="1244"/>
      <c r="AU615" s="1244"/>
      <c r="AV615" s="1244"/>
      <c r="AW615" s="1244"/>
      <c r="AX615" s="1244"/>
      <c r="AY615" s="1244"/>
      <c r="AZ615" s="1244"/>
      <c r="BA615" s="1244"/>
      <c r="BB615" s="1244"/>
      <c r="BC615" s="1244"/>
      <c r="BD615" s="1244"/>
      <c r="BE615" s="1244"/>
      <c r="BF615" s="1244"/>
      <c r="BG615" s="1244"/>
      <c r="BH615" s="1244"/>
      <c r="BI615" s="1244"/>
      <c r="BJ615" s="1244"/>
      <c r="BK615" s="1244"/>
      <c r="BL615" s="1244"/>
      <c r="BM615" s="1244"/>
      <c r="BN615" s="1244"/>
      <c r="BO615" s="1244"/>
      <c r="BP615" s="1244"/>
      <c r="BQ615" s="1244"/>
      <c r="BR615" s="1244"/>
      <c r="BS615" s="1244"/>
      <c r="BT615" s="1244"/>
      <c r="BU615" s="1244"/>
      <c r="BV615" s="1244"/>
      <c r="BW615" s="1244"/>
      <c r="BX615" s="1244"/>
      <c r="BY615" s="1244"/>
      <c r="BZ615" s="1244"/>
      <c r="CA615" s="1244"/>
      <c r="CB615" s="1244"/>
      <c r="CC615" s="1244"/>
      <c r="CD615" s="1244"/>
      <c r="CE615" s="1244"/>
      <c r="CF615" s="1244"/>
      <c r="CG615" s="1244"/>
      <c r="CH615" s="1244"/>
      <c r="CI615" s="1244"/>
      <c r="CJ615" s="1244"/>
      <c r="CK615" s="1244"/>
      <c r="CL615" s="1244"/>
      <c r="CM615" s="1244"/>
      <c r="CN615" s="1244"/>
      <c r="CO615" s="1244"/>
      <c r="CP615" s="1244"/>
      <c r="CQ615" s="1244"/>
      <c r="CR615" s="1244"/>
      <c r="CS615" s="1244"/>
      <c r="CT615" s="1244"/>
      <c r="CU615" s="1244"/>
      <c r="CV615" s="1244"/>
      <c r="CW615" s="1244"/>
      <c r="CX615" s="1244"/>
      <c r="CY615" s="1244"/>
      <c r="CZ615" s="1244"/>
      <c r="DA615" s="1244"/>
      <c r="DB615" s="1244"/>
      <c r="DC615" s="1244"/>
      <c r="DD615" s="1244"/>
      <c r="DE615" s="1244"/>
      <c r="DF615" s="1244"/>
      <c r="DG615" s="1244"/>
      <c r="DH615" s="1244"/>
      <c r="DI615" s="1244"/>
      <c r="DJ615" s="1244"/>
      <c r="DK615" s="1244"/>
      <c r="DL615" s="1244"/>
      <c r="DM615" s="1244"/>
      <c r="DN615" s="1273"/>
      <c r="DO615" s="1244"/>
      <c r="DP615" s="1244"/>
      <c r="DQ615" s="1244"/>
      <c r="DR615" s="1244"/>
      <c r="DS615" s="1244"/>
      <c r="DT615" s="1244"/>
      <c r="DU615" s="1244"/>
      <c r="DV615" s="1244"/>
      <c r="DW615" s="1244"/>
      <c r="DX615" s="1244"/>
      <c r="DY615" s="1244"/>
      <c r="DZ615" s="1244"/>
      <c r="EA615" s="1244"/>
      <c r="EB615" s="1244"/>
      <c r="EC615" s="1244"/>
      <c r="ED615" s="1244"/>
      <c r="EE615" s="1244"/>
      <c r="EF615" s="1244"/>
      <c r="EG615" s="1244"/>
      <c r="EH615" s="1244"/>
      <c r="EI615" s="1244"/>
      <c r="EJ615" s="1244"/>
      <c r="EK615" s="1244"/>
      <c r="EL615" s="1244"/>
      <c r="EM615" s="1244"/>
      <c r="EN615" s="1244"/>
      <c r="EO615" s="1244"/>
      <c r="EP615" s="1244"/>
      <c r="EQ615" s="1244"/>
      <c r="ER615" s="1244"/>
      <c r="ES615" s="1241"/>
      <c r="ET615" s="1244"/>
      <c r="EU615" s="1244"/>
      <c r="EV615" s="1244"/>
      <c r="EW615" s="1244"/>
      <c r="EX615" s="1244"/>
      <c r="EY615" s="1244"/>
      <c r="EZ615" s="1244"/>
      <c r="FA615" s="1244"/>
      <c r="FB615" s="1244"/>
      <c r="FC615" s="1244"/>
      <c r="FD615" s="1244"/>
      <c r="FE615" s="1244"/>
      <c r="FF615" s="1251"/>
      <c r="FG615" s="1244"/>
      <c r="FH615" s="1244"/>
      <c r="FI615" s="1244"/>
      <c r="FJ615" s="1244"/>
      <c r="FK615" s="1244"/>
      <c r="FL615" s="1244"/>
      <c r="FM615" s="1244"/>
      <c r="FN615" s="1244"/>
      <c r="FO615" s="1244"/>
      <c r="FP615" s="1244"/>
      <c r="FQ615" s="1246"/>
      <c r="FR615" s="1246"/>
      <c r="FS615" s="1244"/>
      <c r="FT615" s="1244"/>
      <c r="FU615" s="1244"/>
      <c r="FV615" s="1244"/>
      <c r="FW615" s="1244"/>
      <c r="FX615" s="1244"/>
      <c r="FY615" s="1244"/>
      <c r="FZ615" s="1244"/>
      <c r="GA615" s="1241"/>
      <c r="GB615" s="1241"/>
      <c r="GC615" s="1241"/>
      <c r="GD615" s="1239"/>
      <c r="GE615" s="1239"/>
      <c r="GF615" s="1239"/>
      <c r="GG615" s="1239"/>
      <c r="GH615" s="1239"/>
      <c r="GI615" s="1239"/>
      <c r="GJ615" s="1239"/>
      <c r="GK615" s="1239"/>
      <c r="GL615" s="1239"/>
      <c r="GM615" s="1239"/>
      <c r="GN615" s="1239"/>
      <c r="GO615" s="1239"/>
      <c r="GP615" s="1239"/>
      <c r="GQ615" s="1239"/>
      <c r="GR615" s="1239"/>
      <c r="GS615" s="1239"/>
      <c r="GT615" s="1239"/>
      <c r="GU615" s="1239"/>
      <c r="GV615" s="1239"/>
      <c r="GW615" s="1239"/>
      <c r="GX615" s="1239"/>
      <c r="GY615" s="1239"/>
      <c r="GZ615" s="1239"/>
      <c r="HA615" s="1239"/>
      <c r="HB615" s="1239"/>
      <c r="HC615" s="1239"/>
      <c r="HD615" s="1239"/>
      <c r="HE615" s="1239"/>
      <c r="HF615" s="1239"/>
      <c r="HG615" s="1239"/>
      <c r="HH615" s="1239"/>
      <c r="HI615" s="1239"/>
      <c r="HJ615" s="1239"/>
      <c r="HK615" s="1239"/>
      <c r="HL615" s="1239"/>
      <c r="HM615" s="1239"/>
      <c r="HN615" s="1239"/>
      <c r="HO615" s="1239"/>
      <c r="HP615" s="1239"/>
      <c r="HQ615" s="1239"/>
      <c r="HR615" s="1239"/>
      <c r="HS615" s="1239"/>
      <c r="HT615" s="1239"/>
      <c r="HU615" s="1239"/>
      <c r="HV615" s="1239"/>
      <c r="HW615" s="1239"/>
      <c r="HX615" s="1239"/>
      <c r="HY615" s="1239"/>
      <c r="HZ615" s="1239"/>
      <c r="IA615" s="1239"/>
      <c r="IB615" s="1239"/>
      <c r="IC615" s="1239"/>
      <c r="ID615" s="1239"/>
      <c r="IE615" s="1239"/>
      <c r="IF615" s="1239"/>
      <c r="IG615" s="1239"/>
      <c r="IH615" s="1239"/>
      <c r="II615" s="1239"/>
      <c r="IJ615" s="1239"/>
      <c r="IK615" s="1239"/>
      <c r="IL615" s="1239"/>
      <c r="IM615" s="1239"/>
      <c r="IN615" s="1239"/>
      <c r="IO615" s="1239"/>
      <c r="IP615" s="1239"/>
      <c r="IQ615" s="1239"/>
      <c r="IR615" s="1239"/>
      <c r="IS615" s="1239"/>
      <c r="IT615" s="1239"/>
      <c r="IU615" s="1239"/>
      <c r="IV615" s="1239"/>
      <c r="IW615" s="1239"/>
      <c r="IX615" s="1239"/>
      <c r="IY615" s="1239"/>
      <c r="IZ615" s="1239"/>
      <c r="JA615" s="1239"/>
      <c r="JB615" s="1239"/>
      <c r="JC615" s="1239"/>
      <c r="JD615" s="1239"/>
      <c r="JE615" s="1239"/>
      <c r="JF615" s="1239"/>
      <c r="JG615" s="1239"/>
      <c r="JH615" s="1239"/>
      <c r="JI615" s="1239"/>
      <c r="JJ615" s="1239"/>
      <c r="JK615" s="1248"/>
    </row>
    <row r="616" spans="1:271" ht="18.95" hidden="1" customHeight="1">
      <c r="A616" s="1113"/>
      <c r="B616" s="1114"/>
      <c r="C616" s="1177"/>
      <c r="D616" s="1114"/>
      <c r="E616" s="1116"/>
      <c r="F616" s="1116"/>
      <c r="G616" s="1116"/>
      <c r="H616" s="1114"/>
      <c r="I616" s="1177"/>
      <c r="J616" s="1244"/>
      <c r="K616" s="1241"/>
      <c r="L616" s="1241"/>
      <c r="M616" s="1241"/>
      <c r="N616" s="1241"/>
      <c r="O616" s="1269"/>
      <c r="P616" s="1242"/>
      <c r="Q616" s="1241"/>
      <c r="R616" s="1244"/>
      <c r="S616" s="1244"/>
      <c r="T616" s="1244"/>
      <c r="U616" s="1244"/>
      <c r="V616" s="1244"/>
      <c r="W616" s="1249"/>
      <c r="X616" s="1241"/>
      <c r="Y616" s="1244"/>
      <c r="Z616" s="1244"/>
      <c r="AA616" s="1244"/>
      <c r="AB616" s="1244"/>
      <c r="AC616" s="1244"/>
      <c r="AD616" s="1244"/>
      <c r="AE616" s="1244"/>
      <c r="AF616" s="1244"/>
      <c r="AG616" s="1244"/>
      <c r="AH616" s="1244"/>
      <c r="AI616" s="1244"/>
      <c r="AJ616" s="1244"/>
      <c r="AK616" s="1244"/>
      <c r="AL616" s="1244"/>
      <c r="AM616" s="1244"/>
      <c r="AN616" s="1244"/>
      <c r="AO616" s="1244"/>
      <c r="AP616" s="1244"/>
      <c r="AQ616" s="1244"/>
      <c r="AR616" s="1244"/>
      <c r="AS616" s="1244"/>
      <c r="AT616" s="1244"/>
      <c r="AU616" s="1244"/>
      <c r="AV616" s="1244"/>
      <c r="AW616" s="1244"/>
      <c r="AX616" s="1244"/>
      <c r="AY616" s="1244"/>
      <c r="AZ616" s="1244"/>
      <c r="BA616" s="1244"/>
      <c r="BB616" s="1244"/>
      <c r="BC616" s="1244"/>
      <c r="BD616" s="1244"/>
      <c r="BE616" s="1244"/>
      <c r="BF616" s="1244"/>
      <c r="BG616" s="1244"/>
      <c r="BH616" s="1244"/>
      <c r="BI616" s="1244"/>
      <c r="BJ616" s="1244"/>
      <c r="BK616" s="1244"/>
      <c r="BL616" s="1244"/>
      <c r="BM616" s="1244"/>
      <c r="BN616" s="1244"/>
      <c r="BO616" s="1244"/>
      <c r="BP616" s="1244"/>
      <c r="BQ616" s="1244"/>
      <c r="BR616" s="1244"/>
      <c r="BS616" s="1244"/>
      <c r="BT616" s="1244"/>
      <c r="BU616" s="1244"/>
      <c r="BV616" s="1244"/>
      <c r="BW616" s="1244"/>
      <c r="BX616" s="1244"/>
      <c r="BY616" s="1244"/>
      <c r="BZ616" s="1244"/>
      <c r="CA616" s="1244"/>
      <c r="CB616" s="1244"/>
      <c r="CC616" s="1244"/>
      <c r="CD616" s="1244"/>
      <c r="CE616" s="1244"/>
      <c r="CF616" s="1244"/>
      <c r="CG616" s="1244"/>
      <c r="CH616" s="1244"/>
      <c r="CI616" s="1244"/>
      <c r="CJ616" s="1244"/>
      <c r="CK616" s="1244"/>
      <c r="CL616" s="1244"/>
      <c r="CM616" s="1244"/>
      <c r="CN616" s="1244"/>
      <c r="CO616" s="1244"/>
      <c r="CP616" s="1244"/>
      <c r="CQ616" s="1244"/>
      <c r="CR616" s="1244"/>
      <c r="CS616" s="1244"/>
      <c r="CT616" s="1244"/>
      <c r="CU616" s="1244"/>
      <c r="CV616" s="1244"/>
      <c r="CW616" s="1244"/>
      <c r="CX616" s="1244"/>
      <c r="CY616" s="1244"/>
      <c r="CZ616" s="1244"/>
      <c r="DA616" s="1244"/>
      <c r="DB616" s="1244"/>
      <c r="DC616" s="1244"/>
      <c r="DD616" s="1244"/>
      <c r="DE616" s="1244"/>
      <c r="DF616" s="1244"/>
      <c r="DG616" s="1244"/>
      <c r="DH616" s="1244"/>
      <c r="DI616" s="1244"/>
      <c r="DJ616" s="1244"/>
      <c r="DK616" s="1244"/>
      <c r="DL616" s="1244"/>
      <c r="DM616" s="1244"/>
      <c r="DN616" s="1244"/>
      <c r="DO616" s="1244"/>
      <c r="DP616" s="1244"/>
      <c r="DQ616" s="1244"/>
      <c r="DR616" s="1244"/>
      <c r="DS616" s="1244"/>
      <c r="DT616" s="1244"/>
      <c r="DU616" s="1244"/>
      <c r="DV616" s="1244"/>
      <c r="DW616" s="1244"/>
      <c r="DX616" s="1244"/>
      <c r="DY616" s="1244"/>
      <c r="DZ616" s="1244"/>
      <c r="EA616" s="1244"/>
      <c r="EB616" s="1244"/>
      <c r="EC616" s="1244"/>
      <c r="ED616" s="1244"/>
      <c r="EE616" s="1244"/>
      <c r="EF616" s="1244"/>
      <c r="EG616" s="1244"/>
      <c r="EH616" s="1244"/>
      <c r="EI616" s="1244"/>
      <c r="EJ616" s="1244"/>
      <c r="EK616" s="1244"/>
      <c r="EL616" s="1244"/>
      <c r="EM616" s="1244"/>
      <c r="EN616" s="1244"/>
      <c r="EO616" s="1244"/>
      <c r="EP616" s="1244"/>
      <c r="EQ616" s="1244"/>
      <c r="ER616" s="1244"/>
      <c r="ES616" s="1241"/>
      <c r="ET616" s="1244"/>
      <c r="EU616" s="1244"/>
      <c r="EV616" s="1244"/>
      <c r="EW616" s="1244"/>
      <c r="EX616" s="1244"/>
      <c r="EY616" s="1244"/>
      <c r="EZ616" s="1244"/>
      <c r="FA616" s="1244"/>
      <c r="FB616" s="1244"/>
      <c r="FC616" s="1244"/>
      <c r="FD616" s="1244"/>
      <c r="FE616" s="1244"/>
      <c r="FF616" s="1251"/>
      <c r="FG616" s="1244"/>
      <c r="FH616" s="1244"/>
      <c r="FI616" s="1244"/>
      <c r="FJ616" s="1244"/>
      <c r="FK616" s="1244"/>
      <c r="FL616" s="1244"/>
      <c r="FM616" s="1244"/>
      <c r="FN616" s="1244"/>
      <c r="FO616" s="1244"/>
      <c r="FP616" s="1244"/>
      <c r="FQ616" s="1246"/>
      <c r="FR616" s="1246"/>
      <c r="FS616" s="1244"/>
      <c r="FT616" s="1244"/>
      <c r="FU616" s="1244"/>
      <c r="FV616" s="1244"/>
      <c r="FW616" s="1244"/>
      <c r="FX616" s="1244"/>
      <c r="FY616" s="1244"/>
      <c r="FZ616" s="1244"/>
      <c r="GA616" s="1241"/>
      <c r="GB616" s="1241"/>
      <c r="GC616" s="1241"/>
      <c r="GD616" s="1239"/>
      <c r="GE616" s="1239"/>
      <c r="GF616" s="1239"/>
      <c r="GG616" s="1239"/>
      <c r="GH616" s="1239"/>
      <c r="GI616" s="1239"/>
      <c r="GJ616" s="1239"/>
      <c r="GK616" s="1239"/>
      <c r="GL616" s="1239"/>
      <c r="GM616" s="1239"/>
      <c r="GN616" s="1239"/>
      <c r="GO616" s="1239"/>
      <c r="GP616" s="1239"/>
      <c r="GQ616" s="1239"/>
      <c r="GR616" s="1239"/>
      <c r="GS616" s="1239"/>
      <c r="GT616" s="1239"/>
      <c r="GU616" s="1239"/>
      <c r="GV616" s="1239"/>
      <c r="GW616" s="1239"/>
      <c r="GX616" s="1239"/>
      <c r="GY616" s="1239"/>
      <c r="GZ616" s="1239"/>
      <c r="HA616" s="1239"/>
      <c r="HB616" s="1239"/>
      <c r="HC616" s="1239"/>
      <c r="HD616" s="1239"/>
      <c r="HE616" s="1239"/>
      <c r="HF616" s="1239"/>
      <c r="HG616" s="1239"/>
      <c r="HH616" s="1239"/>
      <c r="HI616" s="1239"/>
      <c r="HJ616" s="1239"/>
      <c r="HK616" s="1239"/>
      <c r="HL616" s="1239"/>
      <c r="HM616" s="1239"/>
      <c r="HN616" s="1239"/>
      <c r="HO616" s="1239"/>
      <c r="HP616" s="1239"/>
      <c r="HQ616" s="1239"/>
      <c r="HR616" s="1239"/>
      <c r="HS616" s="1239"/>
      <c r="HT616" s="1239"/>
      <c r="HU616" s="1239"/>
      <c r="HV616" s="1239"/>
      <c r="HW616" s="1239"/>
      <c r="HX616" s="1239"/>
      <c r="HY616" s="1239"/>
      <c r="HZ616" s="1239"/>
      <c r="IA616" s="1239"/>
      <c r="IB616" s="1239"/>
      <c r="IC616" s="1239"/>
      <c r="ID616" s="1239"/>
      <c r="IE616" s="1239"/>
      <c r="IF616" s="1239"/>
      <c r="IG616" s="1239"/>
      <c r="IH616" s="1239"/>
      <c r="II616" s="1239"/>
      <c r="IJ616" s="1239"/>
      <c r="IK616" s="1239"/>
      <c r="IL616" s="1239"/>
      <c r="IM616" s="1239"/>
      <c r="IN616" s="1239"/>
      <c r="IO616" s="1239"/>
      <c r="IP616" s="1239"/>
      <c r="IQ616" s="1239"/>
      <c r="IR616" s="1239"/>
      <c r="IS616" s="1239"/>
      <c r="IT616" s="1239"/>
      <c r="IU616" s="1239"/>
      <c r="IV616" s="1239"/>
      <c r="IW616" s="1239"/>
      <c r="IX616" s="1239"/>
      <c r="IY616" s="1239"/>
      <c r="IZ616" s="1239"/>
      <c r="JA616" s="1239"/>
      <c r="JB616" s="1239"/>
      <c r="JC616" s="1239"/>
      <c r="JD616" s="1239"/>
      <c r="JE616" s="1239"/>
      <c r="JF616" s="1239"/>
      <c r="JG616" s="1239"/>
      <c r="JH616" s="1239"/>
      <c r="JI616" s="1239"/>
      <c r="JJ616" s="1239"/>
      <c r="JK616" s="1248"/>
    </row>
    <row r="617" spans="1:271" ht="18.95" hidden="1" customHeight="1">
      <c r="A617" s="1113"/>
      <c r="B617" s="1114"/>
      <c r="C617" s="1177"/>
      <c r="D617" s="1114"/>
      <c r="E617" s="1116"/>
      <c r="F617" s="1116"/>
      <c r="G617" s="1116"/>
      <c r="H617" s="1114"/>
      <c r="I617" s="1177"/>
      <c r="J617" s="1244"/>
      <c r="K617" s="1241"/>
      <c r="L617" s="1241"/>
      <c r="M617" s="1241"/>
      <c r="N617" s="1241"/>
      <c r="O617" s="1269"/>
      <c r="P617" s="1242"/>
      <c r="Q617" s="1241"/>
      <c r="R617" s="1244"/>
      <c r="S617" s="1244"/>
      <c r="T617" s="1244"/>
      <c r="U617" s="1244"/>
      <c r="V617" s="1244"/>
      <c r="W617" s="1249"/>
      <c r="X617" s="1241"/>
      <c r="Y617" s="1244"/>
      <c r="Z617" s="1244"/>
      <c r="AA617" s="1244"/>
      <c r="AB617" s="1244"/>
      <c r="AC617" s="1244"/>
      <c r="AD617" s="1244"/>
      <c r="AE617" s="1244"/>
      <c r="AF617" s="1244"/>
      <c r="AG617" s="1244"/>
      <c r="AH617" s="1244"/>
      <c r="AI617" s="1244"/>
      <c r="AJ617" s="1244"/>
      <c r="AK617" s="1244"/>
      <c r="AL617" s="1244"/>
      <c r="AM617" s="1244"/>
      <c r="AN617" s="1244"/>
      <c r="AO617" s="1244"/>
      <c r="AP617" s="1244"/>
      <c r="AQ617" s="1244"/>
      <c r="AR617" s="1244"/>
      <c r="AS617" s="1244"/>
      <c r="AT617" s="1244"/>
      <c r="AU617" s="1244"/>
      <c r="AV617" s="1244"/>
      <c r="AW617" s="1244"/>
      <c r="AX617" s="1244"/>
      <c r="AY617" s="1244"/>
      <c r="AZ617" s="1244"/>
      <c r="BA617" s="1244"/>
      <c r="BB617" s="1244"/>
      <c r="BC617" s="1244"/>
      <c r="BD617" s="1244"/>
      <c r="BE617" s="1244"/>
      <c r="BF617" s="1244"/>
      <c r="BG617" s="1244"/>
      <c r="BH617" s="1244"/>
      <c r="BI617" s="1244"/>
      <c r="BJ617" s="1244"/>
      <c r="BK617" s="1244"/>
      <c r="BL617" s="1244"/>
      <c r="BM617" s="1244"/>
      <c r="BN617" s="1244"/>
      <c r="BO617" s="1244"/>
      <c r="BP617" s="1244"/>
      <c r="BQ617" s="1244"/>
      <c r="BR617" s="1244"/>
      <c r="BS617" s="1244"/>
      <c r="BT617" s="1244"/>
      <c r="BU617" s="1244"/>
      <c r="BV617" s="1244"/>
      <c r="BW617" s="1244"/>
      <c r="BX617" s="1244"/>
      <c r="BY617" s="1244"/>
      <c r="BZ617" s="1244"/>
      <c r="CA617" s="1244"/>
      <c r="CB617" s="1244"/>
      <c r="CC617" s="1244"/>
      <c r="CD617" s="1244"/>
      <c r="CE617" s="1244"/>
      <c r="CF617" s="1244"/>
      <c r="CG617" s="1244"/>
      <c r="CH617" s="1244"/>
      <c r="CI617" s="1244"/>
      <c r="CJ617" s="1244"/>
      <c r="CK617" s="1244"/>
      <c r="CL617" s="1244"/>
      <c r="CM617" s="1244"/>
      <c r="CN617" s="1244"/>
      <c r="CO617" s="1244"/>
      <c r="CP617" s="1244"/>
      <c r="CQ617" s="1244"/>
      <c r="CR617" s="1244"/>
      <c r="CS617" s="1244"/>
      <c r="CT617" s="1244"/>
      <c r="CU617" s="1244"/>
      <c r="CV617" s="1244"/>
      <c r="CW617" s="1244"/>
      <c r="CX617" s="1244"/>
      <c r="CY617" s="1244"/>
      <c r="CZ617" s="1244"/>
      <c r="DA617" s="1244"/>
      <c r="DB617" s="1244"/>
      <c r="DC617" s="1244"/>
      <c r="DD617" s="1244"/>
      <c r="DE617" s="1244"/>
      <c r="DF617" s="1244"/>
      <c r="DG617" s="1244"/>
      <c r="DH617" s="1244"/>
      <c r="DI617" s="1244"/>
      <c r="DJ617" s="1244"/>
      <c r="DK617" s="1244"/>
      <c r="DL617" s="1244"/>
      <c r="DM617" s="1244"/>
      <c r="DN617" s="1244"/>
      <c r="DO617" s="1244"/>
      <c r="DP617" s="1244"/>
      <c r="DQ617" s="1244"/>
      <c r="DR617" s="1244"/>
      <c r="DS617" s="1244"/>
      <c r="DT617" s="1244"/>
      <c r="DU617" s="1244"/>
      <c r="DV617" s="1244"/>
      <c r="DW617" s="1244"/>
      <c r="DX617" s="1244"/>
      <c r="DY617" s="1244"/>
      <c r="DZ617" s="1244"/>
      <c r="EA617" s="1244"/>
      <c r="EB617" s="1244"/>
      <c r="EC617" s="1244"/>
      <c r="ED617" s="1244"/>
      <c r="EE617" s="1244"/>
      <c r="EF617" s="1244"/>
      <c r="EG617" s="1244"/>
      <c r="EH617" s="1244"/>
      <c r="EI617" s="1244"/>
      <c r="EJ617" s="1244"/>
      <c r="EK617" s="1244"/>
      <c r="EL617" s="1244"/>
      <c r="EM617" s="1244"/>
      <c r="EN617" s="1244"/>
      <c r="EO617" s="1244"/>
      <c r="EP617" s="1244"/>
      <c r="EQ617" s="1244"/>
      <c r="ER617" s="1244"/>
      <c r="ES617" s="1241"/>
      <c r="ET617" s="1244"/>
      <c r="EU617" s="1244"/>
      <c r="EV617" s="1244"/>
      <c r="EW617" s="1244"/>
      <c r="EX617" s="1244"/>
      <c r="EY617" s="1244"/>
      <c r="EZ617" s="1244"/>
      <c r="FA617" s="1244"/>
      <c r="FB617" s="1244"/>
      <c r="FC617" s="1244"/>
      <c r="FD617" s="1244"/>
      <c r="FE617" s="1244"/>
      <c r="FF617" s="1251"/>
      <c r="FG617" s="1244"/>
      <c r="FH617" s="1244"/>
      <c r="FI617" s="1244"/>
      <c r="FJ617" s="1244"/>
      <c r="FK617" s="1244"/>
      <c r="FL617" s="1244"/>
      <c r="FM617" s="1244"/>
      <c r="FN617" s="1244"/>
      <c r="FO617" s="1244"/>
      <c r="FP617" s="1244"/>
      <c r="FQ617" s="1246"/>
      <c r="FR617" s="1246"/>
      <c r="FS617" s="1244"/>
      <c r="FT617" s="1244"/>
      <c r="FU617" s="1244"/>
      <c r="FV617" s="1244"/>
      <c r="FW617" s="1244"/>
      <c r="FX617" s="1244"/>
      <c r="FY617" s="1244"/>
      <c r="FZ617" s="1244"/>
      <c r="GA617" s="1241"/>
      <c r="GB617" s="1241"/>
      <c r="GC617" s="1241"/>
      <c r="GD617" s="1239"/>
      <c r="GE617" s="1239"/>
      <c r="GF617" s="1239"/>
      <c r="GG617" s="1239"/>
      <c r="GH617" s="1239"/>
      <c r="GI617" s="1239"/>
      <c r="GJ617" s="1239"/>
      <c r="GK617" s="1239"/>
      <c r="GL617" s="1239"/>
      <c r="GM617" s="1239"/>
      <c r="GN617" s="1239"/>
      <c r="GO617" s="1239"/>
      <c r="GP617" s="1239"/>
      <c r="GQ617" s="1239"/>
      <c r="GR617" s="1239"/>
      <c r="GS617" s="1239"/>
      <c r="GT617" s="1239"/>
      <c r="GU617" s="1239"/>
      <c r="GV617" s="1239"/>
      <c r="GW617" s="1239"/>
      <c r="GX617" s="1239"/>
      <c r="GY617" s="1239"/>
      <c r="GZ617" s="1239"/>
      <c r="HA617" s="1239"/>
      <c r="HB617" s="1239"/>
      <c r="HC617" s="1239"/>
      <c r="HD617" s="1239"/>
      <c r="HE617" s="1239"/>
      <c r="HF617" s="1239"/>
      <c r="HG617" s="1239"/>
      <c r="HH617" s="1239"/>
      <c r="HI617" s="1239"/>
      <c r="HJ617" s="1239"/>
      <c r="HK617" s="1239"/>
      <c r="HL617" s="1239"/>
      <c r="HM617" s="1239"/>
      <c r="HN617" s="1239"/>
      <c r="HO617" s="1239"/>
      <c r="HP617" s="1239"/>
      <c r="HQ617" s="1239"/>
      <c r="HR617" s="1239"/>
      <c r="HS617" s="1239"/>
      <c r="HT617" s="1239"/>
      <c r="HU617" s="1239"/>
      <c r="HV617" s="1239"/>
      <c r="HW617" s="1239"/>
      <c r="HX617" s="1239"/>
      <c r="HY617" s="1239"/>
      <c r="HZ617" s="1239"/>
      <c r="IA617" s="1239"/>
      <c r="IB617" s="1239"/>
      <c r="IC617" s="1239"/>
      <c r="ID617" s="1239"/>
      <c r="IE617" s="1239"/>
      <c r="IF617" s="1239"/>
      <c r="IG617" s="1239"/>
      <c r="IH617" s="1239"/>
      <c r="II617" s="1239"/>
      <c r="IJ617" s="1239"/>
      <c r="IK617" s="1239"/>
      <c r="IL617" s="1239"/>
      <c r="IM617" s="1239"/>
      <c r="IN617" s="1239"/>
      <c r="IO617" s="1239"/>
      <c r="IP617" s="1239"/>
      <c r="IQ617" s="1239"/>
      <c r="IR617" s="1239"/>
      <c r="IS617" s="1239"/>
      <c r="IT617" s="1239"/>
      <c r="IU617" s="1239"/>
      <c r="IV617" s="1239"/>
      <c r="IW617" s="1239"/>
      <c r="IX617" s="1239"/>
      <c r="IY617" s="1239"/>
      <c r="IZ617" s="1239"/>
      <c r="JA617" s="1239"/>
      <c r="JB617" s="1239"/>
      <c r="JC617" s="1239"/>
      <c r="JD617" s="1239"/>
      <c r="JE617" s="1239"/>
      <c r="JF617" s="1239"/>
      <c r="JG617" s="1239"/>
      <c r="JH617" s="1239"/>
      <c r="JI617" s="1239"/>
      <c r="JJ617" s="1239"/>
      <c r="JK617" s="1248"/>
    </row>
    <row r="618" spans="1:271" ht="18.95" hidden="1" customHeight="1">
      <c r="A618" s="1113"/>
      <c r="B618" s="1114"/>
      <c r="C618" s="1177"/>
      <c r="D618" s="1114"/>
      <c r="E618" s="1116"/>
      <c r="F618" s="1116"/>
      <c r="G618" s="1116"/>
      <c r="H618" s="1114"/>
      <c r="I618" s="1177"/>
      <c r="J618" s="1244"/>
      <c r="K618" s="1241"/>
      <c r="L618" s="1241"/>
      <c r="M618" s="1241"/>
      <c r="N618" s="1241"/>
      <c r="O618" s="1269"/>
      <c r="P618" s="1242"/>
      <c r="Q618" s="1241"/>
      <c r="R618" s="1244"/>
      <c r="S618" s="1244"/>
      <c r="T618" s="1244"/>
      <c r="U618" s="1244"/>
      <c r="V618" s="1244"/>
      <c r="W618" s="1249"/>
      <c r="X618" s="1241"/>
      <c r="Y618" s="1244"/>
      <c r="Z618" s="1244"/>
      <c r="AA618" s="1244"/>
      <c r="AB618" s="1244"/>
      <c r="AC618" s="1244"/>
      <c r="AD618" s="1244"/>
      <c r="AE618" s="1244"/>
      <c r="AF618" s="1244"/>
      <c r="AG618" s="1244"/>
      <c r="AH618" s="1244"/>
      <c r="AI618" s="1244"/>
      <c r="AJ618" s="1244"/>
      <c r="AK618" s="1244"/>
      <c r="AL618" s="1244"/>
      <c r="AM618" s="1244"/>
      <c r="AN618" s="1244"/>
      <c r="AO618" s="1244"/>
      <c r="AP618" s="1244"/>
      <c r="AQ618" s="1244"/>
      <c r="AR618" s="1244"/>
      <c r="AS618" s="1244"/>
      <c r="AT618" s="1244"/>
      <c r="AU618" s="1244"/>
      <c r="AV618" s="1244"/>
      <c r="AW618" s="1244"/>
      <c r="AX618" s="1244"/>
      <c r="AY618" s="1244"/>
      <c r="AZ618" s="1244"/>
      <c r="BA618" s="1244"/>
      <c r="BB618" s="1244"/>
      <c r="BC618" s="1244"/>
      <c r="BD618" s="1244"/>
      <c r="BE618" s="1244"/>
      <c r="BF618" s="1244"/>
      <c r="BG618" s="1244"/>
      <c r="BH618" s="1244"/>
      <c r="BI618" s="1244"/>
      <c r="BJ618" s="1244"/>
      <c r="BK618" s="1244"/>
      <c r="BL618" s="1244"/>
      <c r="BM618" s="1244"/>
      <c r="BN618" s="1244"/>
      <c r="BO618" s="1244"/>
      <c r="BP618" s="1244"/>
      <c r="BQ618" s="1244"/>
      <c r="BR618" s="1244"/>
      <c r="BS618" s="1244"/>
      <c r="BT618" s="1244"/>
      <c r="BU618" s="1244"/>
      <c r="BV618" s="1244"/>
      <c r="BW618" s="1244"/>
      <c r="BX618" s="1244"/>
      <c r="BY618" s="1244"/>
      <c r="BZ618" s="1244"/>
      <c r="CA618" s="1244"/>
      <c r="CB618" s="1244"/>
      <c r="CC618" s="1244"/>
      <c r="CD618" s="1244"/>
      <c r="CE618" s="1244"/>
      <c r="CF618" s="1244"/>
      <c r="CG618" s="1244"/>
      <c r="CH618" s="1244"/>
      <c r="CI618" s="1244"/>
      <c r="CJ618" s="1244"/>
      <c r="CK618" s="1244"/>
      <c r="CL618" s="1244"/>
      <c r="CM618" s="1244"/>
      <c r="CN618" s="1244"/>
      <c r="CO618" s="1244"/>
      <c r="CP618" s="1244"/>
      <c r="CQ618" s="1244"/>
      <c r="CR618" s="1244"/>
      <c r="CS618" s="1244"/>
      <c r="CT618" s="1244"/>
      <c r="CU618" s="1244"/>
      <c r="CV618" s="1244"/>
      <c r="CW618" s="1244"/>
      <c r="CX618" s="1244"/>
      <c r="CY618" s="1244"/>
      <c r="CZ618" s="1244"/>
      <c r="DA618" s="1244"/>
      <c r="DB618" s="1244"/>
      <c r="DC618" s="1244"/>
      <c r="DD618" s="1244"/>
      <c r="DE618" s="1244"/>
      <c r="DF618" s="1244"/>
      <c r="DG618" s="1244"/>
      <c r="DH618" s="1244"/>
      <c r="DI618" s="1244"/>
      <c r="DJ618" s="1244"/>
      <c r="DK618" s="1244"/>
      <c r="DL618" s="1244"/>
      <c r="DM618" s="1244"/>
      <c r="DN618" s="1244"/>
      <c r="DO618" s="1244"/>
      <c r="DP618" s="1244"/>
      <c r="DQ618" s="1244"/>
      <c r="DR618" s="1244"/>
      <c r="DS618" s="1244"/>
      <c r="DT618" s="1244"/>
      <c r="DU618" s="1244"/>
      <c r="DV618" s="1244"/>
      <c r="DW618" s="1244"/>
      <c r="DX618" s="1244"/>
      <c r="DY618" s="1244"/>
      <c r="DZ618" s="1244"/>
      <c r="EA618" s="1244"/>
      <c r="EB618" s="1244"/>
      <c r="EC618" s="1244"/>
      <c r="ED618" s="1244"/>
      <c r="EE618" s="1244"/>
      <c r="EF618" s="1244"/>
      <c r="EG618" s="1244"/>
      <c r="EH618" s="1244"/>
      <c r="EI618" s="1244"/>
      <c r="EJ618" s="1244"/>
      <c r="EK618" s="1244"/>
      <c r="EL618" s="1244"/>
      <c r="EM618" s="1244"/>
      <c r="EN618" s="1244"/>
      <c r="EO618" s="1244"/>
      <c r="EP618" s="1244"/>
      <c r="EQ618" s="1244"/>
      <c r="ER618" s="1244"/>
      <c r="ES618" s="1241"/>
      <c r="ET618" s="1244"/>
      <c r="EU618" s="1244"/>
      <c r="EV618" s="1244"/>
      <c r="EW618" s="1244"/>
      <c r="EX618" s="1244"/>
      <c r="EY618" s="1244"/>
      <c r="EZ618" s="1244"/>
      <c r="FA618" s="1244"/>
      <c r="FB618" s="1244"/>
      <c r="FC618" s="1244"/>
      <c r="FD618" s="1244"/>
      <c r="FE618" s="1244"/>
      <c r="FF618" s="1251"/>
      <c r="FG618" s="1244"/>
      <c r="FH618" s="1244"/>
      <c r="FI618" s="1244"/>
      <c r="FJ618" s="1244"/>
      <c r="FK618" s="1244"/>
      <c r="FL618" s="1244"/>
      <c r="FM618" s="1244"/>
      <c r="FN618" s="1244"/>
      <c r="FO618" s="1244"/>
      <c r="FP618" s="1244"/>
      <c r="FQ618" s="1246"/>
      <c r="FR618" s="1246"/>
      <c r="FS618" s="1244"/>
      <c r="FT618" s="1244"/>
      <c r="FU618" s="1244"/>
      <c r="FV618" s="1244"/>
      <c r="FW618" s="1244"/>
      <c r="FX618" s="1244"/>
      <c r="FY618" s="1244"/>
      <c r="FZ618" s="1244"/>
      <c r="GA618" s="1241"/>
      <c r="GB618" s="1241"/>
      <c r="GC618" s="1241"/>
      <c r="GD618" s="1239"/>
      <c r="GE618" s="1239"/>
      <c r="GF618" s="1239"/>
      <c r="GG618" s="1239"/>
      <c r="GH618" s="1239"/>
      <c r="GI618" s="1239"/>
      <c r="GJ618" s="1239"/>
      <c r="GK618" s="1239"/>
      <c r="GL618" s="1239"/>
      <c r="GM618" s="1239"/>
      <c r="GN618" s="1239"/>
      <c r="GO618" s="1239"/>
      <c r="GP618" s="1239"/>
      <c r="GQ618" s="1239"/>
      <c r="GR618" s="1239"/>
      <c r="GS618" s="1239"/>
      <c r="GT618" s="1239"/>
      <c r="GU618" s="1239"/>
      <c r="GV618" s="1239"/>
      <c r="GW618" s="1239"/>
      <c r="GX618" s="1239"/>
      <c r="GY618" s="1239"/>
      <c r="GZ618" s="1239"/>
      <c r="HA618" s="1239"/>
      <c r="HB618" s="1239"/>
      <c r="HC618" s="1239"/>
      <c r="HD618" s="1239"/>
      <c r="HE618" s="1239"/>
      <c r="HF618" s="1239"/>
      <c r="HG618" s="1239"/>
      <c r="HH618" s="1239"/>
      <c r="HI618" s="1239"/>
      <c r="HJ618" s="1239"/>
      <c r="HK618" s="1239"/>
      <c r="HL618" s="1239"/>
      <c r="HM618" s="1239"/>
      <c r="HN618" s="1239"/>
      <c r="HO618" s="1239"/>
      <c r="HP618" s="1239"/>
      <c r="HQ618" s="1239"/>
      <c r="HR618" s="1239"/>
      <c r="HS618" s="1239"/>
      <c r="HT618" s="1239"/>
      <c r="HU618" s="1239"/>
      <c r="HV618" s="1239"/>
      <c r="HW618" s="1239"/>
      <c r="HX618" s="1239"/>
      <c r="HY618" s="1239"/>
      <c r="HZ618" s="1239"/>
      <c r="IA618" s="1239"/>
      <c r="IB618" s="1239"/>
      <c r="IC618" s="1239"/>
      <c r="ID618" s="1239"/>
      <c r="IE618" s="1239"/>
      <c r="IF618" s="1239"/>
      <c r="IG618" s="1239"/>
      <c r="IH618" s="1239"/>
      <c r="II618" s="1239"/>
      <c r="IJ618" s="1239"/>
      <c r="IK618" s="1239"/>
      <c r="IL618" s="1239"/>
      <c r="IM618" s="1239"/>
      <c r="IN618" s="1239"/>
      <c r="IO618" s="1239"/>
      <c r="IP618" s="1239"/>
      <c r="IQ618" s="1239"/>
      <c r="IR618" s="1239"/>
      <c r="IS618" s="1239"/>
      <c r="IT618" s="1239"/>
      <c r="IU618" s="1239"/>
      <c r="IV618" s="1239"/>
      <c r="IW618" s="1239"/>
      <c r="IX618" s="1239"/>
      <c r="IY618" s="1239"/>
      <c r="IZ618" s="1239"/>
      <c r="JA618" s="1239"/>
      <c r="JB618" s="1239"/>
      <c r="JC618" s="1239"/>
      <c r="JD618" s="1239"/>
      <c r="JE618" s="1239"/>
      <c r="JF618" s="1239"/>
      <c r="JG618" s="1239"/>
      <c r="JH618" s="1239"/>
      <c r="JI618" s="1239"/>
      <c r="JJ618" s="1239"/>
      <c r="JK618" s="1270"/>
    </row>
    <row r="619" spans="1:271" ht="18.95" hidden="1" customHeight="1">
      <c r="A619" s="1113"/>
      <c r="B619" s="1114"/>
      <c r="C619" s="1177"/>
      <c r="D619" s="1114"/>
      <c r="E619" s="1116"/>
      <c r="F619" s="1116"/>
      <c r="G619" s="1116"/>
      <c r="H619" s="1114"/>
      <c r="I619" s="1177"/>
      <c r="J619" s="1244"/>
      <c r="K619" s="1241"/>
      <c r="L619" s="1241"/>
      <c r="M619" s="1241"/>
      <c r="N619" s="1241"/>
      <c r="O619" s="1269"/>
      <c r="P619" s="1242"/>
      <c r="Q619" s="1241"/>
      <c r="R619" s="1244"/>
      <c r="S619" s="1244"/>
      <c r="T619" s="1244"/>
      <c r="U619" s="1244"/>
      <c r="V619" s="1244"/>
      <c r="W619" s="1249"/>
      <c r="X619" s="1241"/>
      <c r="Y619" s="1244"/>
      <c r="Z619" s="1244"/>
      <c r="AA619" s="1244"/>
      <c r="AB619" s="1244"/>
      <c r="AC619" s="1244"/>
      <c r="AD619" s="1244"/>
      <c r="AE619" s="1244"/>
      <c r="AF619" s="1244"/>
      <c r="AG619" s="1244"/>
      <c r="AH619" s="1244"/>
      <c r="AI619" s="1244"/>
      <c r="AJ619" s="1244"/>
      <c r="AK619" s="1244"/>
      <c r="AL619" s="1244"/>
      <c r="AM619" s="1244"/>
      <c r="AN619" s="1244"/>
      <c r="AO619" s="1244"/>
      <c r="AP619" s="1244"/>
      <c r="AQ619" s="1244"/>
      <c r="AR619" s="1244"/>
      <c r="AS619" s="1244"/>
      <c r="AT619" s="1244"/>
      <c r="AU619" s="1244"/>
      <c r="AV619" s="1244"/>
      <c r="AW619" s="1244"/>
      <c r="AX619" s="1244"/>
      <c r="AY619" s="1244"/>
      <c r="AZ619" s="1244"/>
      <c r="BA619" s="1244"/>
      <c r="BB619" s="1244"/>
      <c r="BC619" s="1244"/>
      <c r="BD619" s="1244"/>
      <c r="BE619" s="1244"/>
      <c r="BF619" s="1244"/>
      <c r="BG619" s="1244"/>
      <c r="BH619" s="1244"/>
      <c r="BI619" s="1244"/>
      <c r="BJ619" s="1244"/>
      <c r="BK619" s="1244"/>
      <c r="BL619" s="1244"/>
      <c r="BM619" s="1244"/>
      <c r="BN619" s="1244"/>
      <c r="BO619" s="1244"/>
      <c r="BP619" s="1244"/>
      <c r="BQ619" s="1244"/>
      <c r="BR619" s="1244"/>
      <c r="BS619" s="1244"/>
      <c r="BT619" s="1244"/>
      <c r="BU619" s="1244"/>
      <c r="BV619" s="1244"/>
      <c r="BW619" s="1244"/>
      <c r="BX619" s="1244"/>
      <c r="BY619" s="1244"/>
      <c r="BZ619" s="1244"/>
      <c r="CA619" s="1244"/>
      <c r="CB619" s="1244"/>
      <c r="CC619" s="1244"/>
      <c r="CD619" s="1244"/>
      <c r="CE619" s="1244"/>
      <c r="CF619" s="1244"/>
      <c r="CG619" s="1244"/>
      <c r="CH619" s="1244"/>
      <c r="CI619" s="1244"/>
      <c r="CJ619" s="1244"/>
      <c r="CK619" s="1244"/>
      <c r="CL619" s="1244"/>
      <c r="CM619" s="1244"/>
      <c r="CN619" s="1244"/>
      <c r="CO619" s="1244"/>
      <c r="CP619" s="1244"/>
      <c r="CQ619" s="1244"/>
      <c r="CR619" s="1244"/>
      <c r="CS619" s="1244"/>
      <c r="CT619" s="1244"/>
      <c r="CU619" s="1244"/>
      <c r="CV619" s="1244"/>
      <c r="CW619" s="1244"/>
      <c r="CX619" s="1244"/>
      <c r="CY619" s="1244"/>
      <c r="CZ619" s="1244"/>
      <c r="DA619" s="1244"/>
      <c r="DB619" s="1244"/>
      <c r="DC619" s="1244"/>
      <c r="DD619" s="1244"/>
      <c r="DE619" s="1244"/>
      <c r="DF619" s="1244"/>
      <c r="DG619" s="1244"/>
      <c r="DH619" s="1244"/>
      <c r="DI619" s="1244"/>
      <c r="DJ619" s="1244"/>
      <c r="DK619" s="1244"/>
      <c r="DL619" s="1244"/>
      <c r="DM619" s="1244"/>
      <c r="DN619" s="1244"/>
      <c r="DO619" s="1244"/>
      <c r="DP619" s="1244"/>
      <c r="DQ619" s="1244"/>
      <c r="DR619" s="1244"/>
      <c r="DS619" s="1244"/>
      <c r="DT619" s="1244"/>
      <c r="DU619" s="1244"/>
      <c r="DV619" s="1244"/>
      <c r="DW619" s="1244"/>
      <c r="DX619" s="1244"/>
      <c r="DY619" s="1244"/>
      <c r="DZ619" s="1244"/>
      <c r="EA619" s="1244"/>
      <c r="EB619" s="1244"/>
      <c r="EC619" s="1244"/>
      <c r="ED619" s="1244"/>
      <c r="EE619" s="1244"/>
      <c r="EF619" s="1244"/>
      <c r="EG619" s="1244"/>
      <c r="EH619" s="1244"/>
      <c r="EI619" s="1244"/>
      <c r="EJ619" s="1244"/>
      <c r="EK619" s="1244"/>
      <c r="EL619" s="1244"/>
      <c r="EM619" s="1244"/>
      <c r="EN619" s="1244"/>
      <c r="EO619" s="1244"/>
      <c r="EP619" s="1244"/>
      <c r="EQ619" s="1244"/>
      <c r="ER619" s="1244"/>
      <c r="ES619" s="1241"/>
      <c r="ET619" s="1244"/>
      <c r="EU619" s="1244"/>
      <c r="EV619" s="1244"/>
      <c r="EW619" s="1244"/>
      <c r="EX619" s="1244"/>
      <c r="EY619" s="1244"/>
      <c r="EZ619" s="1244"/>
      <c r="FA619" s="1244"/>
      <c r="FB619" s="1244"/>
      <c r="FC619" s="1244"/>
      <c r="FD619" s="1244"/>
      <c r="FE619" s="1244"/>
      <c r="FF619" s="1251"/>
      <c r="FG619" s="1244"/>
      <c r="FH619" s="1244"/>
      <c r="FI619" s="1244"/>
      <c r="FJ619" s="1244"/>
      <c r="FK619" s="1244"/>
      <c r="FL619" s="1244"/>
      <c r="FM619" s="1244"/>
      <c r="FN619" s="1244"/>
      <c r="FO619" s="1244"/>
      <c r="FP619" s="1244"/>
      <c r="FQ619" s="1246"/>
      <c r="FR619" s="1246"/>
      <c r="FS619" s="1244"/>
      <c r="FT619" s="1244"/>
      <c r="FU619" s="1244"/>
      <c r="FV619" s="1244"/>
      <c r="FW619" s="1244"/>
      <c r="FX619" s="1244"/>
      <c r="FY619" s="1244"/>
      <c r="FZ619" s="1244"/>
      <c r="GA619" s="1241"/>
      <c r="GB619" s="1241"/>
      <c r="GC619" s="1241"/>
      <c r="GD619" s="1239"/>
      <c r="GE619" s="1239"/>
      <c r="GF619" s="1239"/>
      <c r="GG619" s="1239"/>
      <c r="GH619" s="1239"/>
      <c r="GI619" s="1239"/>
      <c r="GJ619" s="1239"/>
      <c r="GK619" s="1239"/>
      <c r="GL619" s="1239"/>
      <c r="GM619" s="1239"/>
      <c r="GN619" s="1239"/>
      <c r="GO619" s="1239"/>
      <c r="GP619" s="1239"/>
      <c r="GQ619" s="1239"/>
      <c r="GR619" s="1239"/>
      <c r="GS619" s="1239"/>
      <c r="GT619" s="1239"/>
      <c r="GU619" s="1239"/>
      <c r="GV619" s="1239"/>
      <c r="GW619" s="1239"/>
      <c r="GX619" s="1239"/>
      <c r="GY619" s="1239"/>
      <c r="GZ619" s="1239"/>
      <c r="HA619" s="1239"/>
      <c r="HB619" s="1239"/>
      <c r="HC619" s="1239"/>
      <c r="HD619" s="1239"/>
      <c r="HE619" s="1239"/>
      <c r="HF619" s="1239"/>
      <c r="HG619" s="1239"/>
      <c r="HH619" s="1239"/>
      <c r="HI619" s="1239"/>
      <c r="HJ619" s="1239"/>
      <c r="HK619" s="1239"/>
      <c r="HL619" s="1239"/>
      <c r="HM619" s="1239"/>
      <c r="HN619" s="1239"/>
      <c r="HO619" s="1239"/>
      <c r="HP619" s="1239"/>
      <c r="HQ619" s="1239"/>
      <c r="HR619" s="1239"/>
      <c r="HS619" s="1239"/>
      <c r="HT619" s="1239"/>
      <c r="HU619" s="1239"/>
      <c r="HV619" s="1239"/>
      <c r="HW619" s="1239"/>
      <c r="HX619" s="1239"/>
      <c r="HY619" s="1239"/>
      <c r="HZ619" s="1239"/>
      <c r="IA619" s="1239"/>
      <c r="IB619" s="1239"/>
      <c r="IC619" s="1239"/>
      <c r="ID619" s="1239"/>
      <c r="IE619" s="1239"/>
      <c r="IF619" s="1239"/>
      <c r="IG619" s="1239"/>
      <c r="IH619" s="1239"/>
      <c r="II619" s="1239"/>
      <c r="IJ619" s="1239"/>
      <c r="IK619" s="1239"/>
      <c r="IL619" s="1239"/>
      <c r="IM619" s="1239"/>
      <c r="IN619" s="1239"/>
      <c r="IO619" s="1239"/>
      <c r="IP619" s="1239"/>
      <c r="IQ619" s="1239"/>
      <c r="IR619" s="1239"/>
      <c r="IS619" s="1239"/>
      <c r="IT619" s="1239"/>
      <c r="IU619" s="1239"/>
      <c r="IV619" s="1239"/>
      <c r="IW619" s="1239"/>
      <c r="IX619" s="1239"/>
      <c r="IY619" s="1239"/>
      <c r="IZ619" s="1239"/>
      <c r="JA619" s="1239"/>
      <c r="JB619" s="1239"/>
      <c r="JC619" s="1239"/>
      <c r="JD619" s="1239"/>
      <c r="JE619" s="1239"/>
      <c r="JF619" s="1239"/>
      <c r="JG619" s="1239"/>
      <c r="JH619" s="1239"/>
      <c r="JI619" s="1239"/>
      <c r="JJ619" s="1239"/>
      <c r="JK619" s="1248"/>
    </row>
    <row r="620" spans="1:271" ht="18.95" hidden="1" customHeight="1">
      <c r="A620" s="1113"/>
      <c r="B620" s="1114"/>
      <c r="C620" s="1177"/>
      <c r="D620" s="1114"/>
      <c r="E620" s="1116"/>
      <c r="F620" s="1116"/>
      <c r="G620" s="1116"/>
      <c r="H620" s="1114"/>
      <c r="I620" s="1177"/>
      <c r="J620" s="1244"/>
      <c r="K620" s="1241"/>
      <c r="L620" s="1241"/>
      <c r="M620" s="1241"/>
      <c r="N620" s="1241"/>
      <c r="O620" s="1269"/>
      <c r="P620" s="1242"/>
      <c r="Q620" s="1241"/>
      <c r="R620" s="1244"/>
      <c r="S620" s="1244"/>
      <c r="T620" s="1244"/>
      <c r="U620" s="1244"/>
      <c r="V620" s="1244"/>
      <c r="W620" s="1249"/>
      <c r="X620" s="1241"/>
      <c r="Y620" s="1244"/>
      <c r="Z620" s="1244"/>
      <c r="AA620" s="1244"/>
      <c r="AB620" s="1244"/>
      <c r="AC620" s="1244"/>
      <c r="AD620" s="1244"/>
      <c r="AE620" s="1244"/>
      <c r="AF620" s="1244"/>
      <c r="AG620" s="1244"/>
      <c r="AH620" s="1244"/>
      <c r="AI620" s="1244"/>
      <c r="AJ620" s="1244"/>
      <c r="AK620" s="1244"/>
      <c r="AL620" s="1244"/>
      <c r="AM620" s="1244"/>
      <c r="AN620" s="1244"/>
      <c r="AO620" s="1244"/>
      <c r="AP620" s="1244"/>
      <c r="AQ620" s="1244"/>
      <c r="AR620" s="1244"/>
      <c r="AS620" s="1244"/>
      <c r="AT620" s="1244"/>
      <c r="AU620" s="1244"/>
      <c r="AV620" s="1244"/>
      <c r="AW620" s="1244"/>
      <c r="AX620" s="1244"/>
      <c r="AY620" s="1244"/>
      <c r="AZ620" s="1244"/>
      <c r="BA620" s="1244"/>
      <c r="BB620" s="1244"/>
      <c r="BC620" s="1244"/>
      <c r="BD620" s="1244"/>
      <c r="BE620" s="1244"/>
      <c r="BF620" s="1244"/>
      <c r="BG620" s="1244"/>
      <c r="BH620" s="1244"/>
      <c r="BI620" s="1244"/>
      <c r="BJ620" s="1244"/>
      <c r="BK620" s="1244"/>
      <c r="BL620" s="1244"/>
      <c r="BM620" s="1244"/>
      <c r="BN620" s="1244"/>
      <c r="BO620" s="1244"/>
      <c r="BP620" s="1244"/>
      <c r="BQ620" s="1244"/>
      <c r="BR620" s="1244"/>
      <c r="BS620" s="1244"/>
      <c r="BT620" s="1244"/>
      <c r="BU620" s="1244"/>
      <c r="BV620" s="1244"/>
      <c r="BW620" s="1244"/>
      <c r="BX620" s="1244"/>
      <c r="BY620" s="1244"/>
      <c r="BZ620" s="1244"/>
      <c r="CA620" s="1244"/>
      <c r="CB620" s="1244"/>
      <c r="CC620" s="1244"/>
      <c r="CD620" s="1244"/>
      <c r="CE620" s="1244"/>
      <c r="CF620" s="1244"/>
      <c r="CG620" s="1244"/>
      <c r="CH620" s="1244"/>
      <c r="CI620" s="1244"/>
      <c r="CJ620" s="1244"/>
      <c r="CK620" s="1244"/>
      <c r="CL620" s="1244"/>
      <c r="CM620" s="1244"/>
      <c r="CN620" s="1244"/>
      <c r="CO620" s="1244"/>
      <c r="CP620" s="1244"/>
      <c r="CQ620" s="1244"/>
      <c r="CR620" s="1244"/>
      <c r="CS620" s="1244"/>
      <c r="CT620" s="1244"/>
      <c r="CU620" s="1244"/>
      <c r="CV620" s="1244"/>
      <c r="CW620" s="1244"/>
      <c r="CX620" s="1244"/>
      <c r="CY620" s="1244"/>
      <c r="CZ620" s="1244"/>
      <c r="DA620" s="1244"/>
      <c r="DB620" s="1244"/>
      <c r="DC620" s="1244"/>
      <c r="DD620" s="1244"/>
      <c r="DE620" s="1244"/>
      <c r="DF620" s="1244"/>
      <c r="DG620" s="1244"/>
      <c r="DH620" s="1244"/>
      <c r="DI620" s="1244"/>
      <c r="DJ620" s="1244"/>
      <c r="DK620" s="1244"/>
      <c r="DL620" s="1244"/>
      <c r="DM620" s="1244"/>
      <c r="DN620" s="1244"/>
      <c r="DO620" s="1244"/>
      <c r="DP620" s="1244"/>
      <c r="DQ620" s="1244"/>
      <c r="DR620" s="1244"/>
      <c r="DS620" s="1244"/>
      <c r="DT620" s="1244"/>
      <c r="DU620" s="1244"/>
      <c r="DV620" s="1244"/>
      <c r="DW620" s="1244"/>
      <c r="DX620" s="1244"/>
      <c r="DY620" s="1244"/>
      <c r="DZ620" s="1244"/>
      <c r="EA620" s="1244"/>
      <c r="EB620" s="1244"/>
      <c r="EC620" s="1244"/>
      <c r="ED620" s="1244"/>
      <c r="EE620" s="1244"/>
      <c r="EF620" s="1244"/>
      <c r="EG620" s="1244"/>
      <c r="EH620" s="1244"/>
      <c r="EI620" s="1244"/>
      <c r="EJ620" s="1244"/>
      <c r="EK620" s="1244"/>
      <c r="EL620" s="1244"/>
      <c r="EM620" s="1244"/>
      <c r="EN620" s="1244"/>
      <c r="EO620" s="1244"/>
      <c r="EP620" s="1244"/>
      <c r="EQ620" s="1244"/>
      <c r="ER620" s="1244"/>
      <c r="ES620" s="1241"/>
      <c r="ET620" s="1244"/>
      <c r="EU620" s="1244"/>
      <c r="EV620" s="1244"/>
      <c r="EW620" s="1244"/>
      <c r="EX620" s="1244"/>
      <c r="EY620" s="1244"/>
      <c r="EZ620" s="1244"/>
      <c r="FA620" s="1244"/>
      <c r="FB620" s="1244"/>
      <c r="FC620" s="1244"/>
      <c r="FD620" s="1244"/>
      <c r="FE620" s="1244"/>
      <c r="FF620" s="1251"/>
      <c r="FG620" s="1244"/>
      <c r="FH620" s="1244"/>
      <c r="FI620" s="1244"/>
      <c r="FJ620" s="1244"/>
      <c r="FK620" s="1244"/>
      <c r="FL620" s="1244"/>
      <c r="FM620" s="1244"/>
      <c r="FN620" s="1244"/>
      <c r="FO620" s="1244"/>
      <c r="FP620" s="1244"/>
      <c r="FQ620" s="1246"/>
      <c r="FR620" s="1246"/>
      <c r="FS620" s="1244"/>
      <c r="FT620" s="1244"/>
      <c r="FU620" s="1244"/>
      <c r="FV620" s="1244"/>
      <c r="FW620" s="1244"/>
      <c r="FX620" s="1244"/>
      <c r="FY620" s="1244"/>
      <c r="FZ620" s="1244"/>
      <c r="GA620" s="1241"/>
      <c r="GB620" s="1241"/>
      <c r="GC620" s="1241"/>
      <c r="GD620" s="1239"/>
      <c r="GE620" s="1239"/>
      <c r="GF620" s="1239"/>
      <c r="GG620" s="1239"/>
      <c r="GH620" s="1239"/>
      <c r="GI620" s="1239"/>
      <c r="GJ620" s="1239"/>
      <c r="GK620" s="1239"/>
      <c r="GL620" s="1239"/>
      <c r="GM620" s="1239"/>
      <c r="GN620" s="1239"/>
      <c r="GO620" s="1239"/>
      <c r="GP620" s="1239"/>
      <c r="GQ620" s="1239"/>
      <c r="GR620" s="1239"/>
      <c r="GS620" s="1239"/>
      <c r="GT620" s="1239"/>
      <c r="GU620" s="1239"/>
      <c r="GV620" s="1239"/>
      <c r="GW620" s="1239"/>
      <c r="GX620" s="1239"/>
      <c r="GY620" s="1239"/>
      <c r="GZ620" s="1239"/>
      <c r="HA620" s="1239"/>
      <c r="HB620" s="1239"/>
      <c r="HC620" s="1239"/>
      <c r="HD620" s="1239"/>
      <c r="HE620" s="1239"/>
      <c r="HF620" s="1239"/>
      <c r="HG620" s="1239"/>
      <c r="HH620" s="1239"/>
      <c r="HI620" s="1239"/>
      <c r="HJ620" s="1239"/>
      <c r="HK620" s="1239"/>
      <c r="HL620" s="1239"/>
      <c r="HM620" s="1239"/>
      <c r="HN620" s="1239"/>
      <c r="HO620" s="1239"/>
      <c r="HP620" s="1239"/>
      <c r="HQ620" s="1239"/>
      <c r="HR620" s="1239"/>
      <c r="HS620" s="1239"/>
      <c r="HT620" s="1239"/>
      <c r="HU620" s="1239"/>
      <c r="HV620" s="1239"/>
      <c r="HW620" s="1239"/>
      <c r="HX620" s="1239"/>
      <c r="HY620" s="1239"/>
      <c r="HZ620" s="1239"/>
      <c r="IA620" s="1239"/>
      <c r="IB620" s="1239"/>
      <c r="IC620" s="1239"/>
      <c r="ID620" s="1239"/>
      <c r="IE620" s="1239"/>
      <c r="IF620" s="1239"/>
      <c r="IG620" s="1239"/>
      <c r="IH620" s="1239"/>
      <c r="II620" s="1239"/>
      <c r="IJ620" s="1239"/>
      <c r="IK620" s="1239"/>
      <c r="IL620" s="1239"/>
      <c r="IM620" s="1239"/>
      <c r="IN620" s="1239"/>
      <c r="IO620" s="1239"/>
      <c r="IP620" s="1239"/>
      <c r="IQ620" s="1239"/>
      <c r="IR620" s="1239"/>
      <c r="IS620" s="1239"/>
      <c r="IT620" s="1239"/>
      <c r="IU620" s="1239"/>
      <c r="IV620" s="1239"/>
      <c r="IW620" s="1239"/>
      <c r="IX620" s="1239"/>
      <c r="IY620" s="1239"/>
      <c r="IZ620" s="1239"/>
      <c r="JA620" s="1239"/>
      <c r="JB620" s="1239"/>
      <c r="JC620" s="1239"/>
      <c r="JD620" s="1239"/>
      <c r="JE620" s="1239"/>
      <c r="JF620" s="1239"/>
      <c r="JG620" s="1239"/>
      <c r="JH620" s="1239"/>
      <c r="JI620" s="1239"/>
      <c r="JJ620" s="1239"/>
      <c r="JK620" s="1248"/>
    </row>
    <row r="621" spans="1:271" ht="18.95" hidden="1" customHeight="1">
      <c r="A621" s="1113"/>
      <c r="B621" s="1114"/>
      <c r="C621" s="1177"/>
      <c r="D621" s="1114"/>
      <c r="E621" s="1116"/>
      <c r="F621" s="1116"/>
      <c r="G621" s="1116"/>
      <c r="H621" s="1114"/>
      <c r="I621" s="1177"/>
      <c r="J621" s="1244"/>
      <c r="K621" s="1241"/>
      <c r="L621" s="1241"/>
      <c r="M621" s="1241"/>
      <c r="N621" s="1241"/>
      <c r="O621" s="1269"/>
      <c r="P621" s="1242"/>
      <c r="Q621" s="1241"/>
      <c r="R621" s="1244"/>
      <c r="S621" s="1244"/>
      <c r="T621" s="1244"/>
      <c r="U621" s="1244"/>
      <c r="V621" s="1244"/>
      <c r="W621" s="1249"/>
      <c r="X621" s="1241"/>
      <c r="Y621" s="1244"/>
      <c r="Z621" s="1244"/>
      <c r="AA621" s="1244"/>
      <c r="AB621" s="1244"/>
      <c r="AC621" s="1244"/>
      <c r="AD621" s="1244"/>
      <c r="AE621" s="1244"/>
      <c r="AF621" s="1244"/>
      <c r="AG621" s="1244"/>
      <c r="AH621" s="1244"/>
      <c r="AI621" s="1244"/>
      <c r="AJ621" s="1244"/>
      <c r="AK621" s="1244"/>
      <c r="AL621" s="1244"/>
      <c r="AM621" s="1244"/>
      <c r="AN621" s="1244"/>
      <c r="AO621" s="1244"/>
      <c r="AP621" s="1244"/>
      <c r="AQ621" s="1244"/>
      <c r="AR621" s="1244"/>
      <c r="AS621" s="1244"/>
      <c r="AT621" s="1244"/>
      <c r="AU621" s="1244"/>
      <c r="AV621" s="1244"/>
      <c r="AW621" s="1244"/>
      <c r="AX621" s="1244"/>
      <c r="AY621" s="1244"/>
      <c r="AZ621" s="1244"/>
      <c r="BA621" s="1244"/>
      <c r="BB621" s="1244"/>
      <c r="BC621" s="1244"/>
      <c r="BD621" s="1244"/>
      <c r="BE621" s="1244"/>
      <c r="BF621" s="1244"/>
      <c r="BG621" s="1244"/>
      <c r="BH621" s="1244"/>
      <c r="BI621" s="1244"/>
      <c r="BJ621" s="1244"/>
      <c r="BK621" s="1244"/>
      <c r="BL621" s="1244"/>
      <c r="BM621" s="1244"/>
      <c r="BN621" s="1244"/>
      <c r="BO621" s="1244"/>
      <c r="BP621" s="1244"/>
      <c r="BQ621" s="1244"/>
      <c r="BR621" s="1244"/>
      <c r="BS621" s="1244"/>
      <c r="BT621" s="1244"/>
      <c r="BU621" s="1244"/>
      <c r="BV621" s="1244"/>
      <c r="BW621" s="1244"/>
      <c r="BX621" s="1244"/>
      <c r="BY621" s="1244"/>
      <c r="BZ621" s="1244"/>
      <c r="CA621" s="1244"/>
      <c r="CB621" s="1244"/>
      <c r="CC621" s="1244"/>
      <c r="CD621" s="1244"/>
      <c r="CE621" s="1244"/>
      <c r="CF621" s="1244"/>
      <c r="CG621" s="1244"/>
      <c r="CH621" s="1244"/>
      <c r="CI621" s="1244"/>
      <c r="CJ621" s="1244"/>
      <c r="CK621" s="1244"/>
      <c r="CL621" s="1244"/>
      <c r="CM621" s="1244"/>
      <c r="CN621" s="1244"/>
      <c r="CO621" s="1244"/>
      <c r="CP621" s="1244"/>
      <c r="CQ621" s="1244"/>
      <c r="CR621" s="1244"/>
      <c r="CS621" s="1244"/>
      <c r="CT621" s="1244"/>
      <c r="CU621" s="1244"/>
      <c r="CV621" s="1244"/>
      <c r="CW621" s="1244"/>
      <c r="CX621" s="1244"/>
      <c r="CY621" s="1244"/>
      <c r="CZ621" s="1244"/>
      <c r="DA621" s="1244"/>
      <c r="DB621" s="1244"/>
      <c r="DC621" s="1244"/>
      <c r="DD621" s="1244"/>
      <c r="DE621" s="1244"/>
      <c r="DF621" s="1244"/>
      <c r="DG621" s="1244"/>
      <c r="DH621" s="1244"/>
      <c r="DI621" s="1244"/>
      <c r="DJ621" s="1244"/>
      <c r="DK621" s="1244"/>
      <c r="DL621" s="1244"/>
      <c r="DM621" s="1244"/>
      <c r="DN621" s="1244"/>
      <c r="DO621" s="1244"/>
      <c r="DP621" s="1244"/>
      <c r="DQ621" s="1244"/>
      <c r="DR621" s="1244"/>
      <c r="DS621" s="1244"/>
      <c r="DT621" s="1244"/>
      <c r="DU621" s="1244"/>
      <c r="DV621" s="1244"/>
      <c r="DW621" s="1244"/>
      <c r="DX621" s="1244"/>
      <c r="DY621" s="1244"/>
      <c r="DZ621" s="1244"/>
      <c r="EA621" s="1244"/>
      <c r="EB621" s="1244"/>
      <c r="EC621" s="1244"/>
      <c r="ED621" s="1244"/>
      <c r="EE621" s="1244"/>
      <c r="EF621" s="1244"/>
      <c r="EG621" s="1244"/>
      <c r="EH621" s="1244"/>
      <c r="EI621" s="1244"/>
      <c r="EJ621" s="1244"/>
      <c r="EK621" s="1244"/>
      <c r="EL621" s="1244"/>
      <c r="EM621" s="1244"/>
      <c r="EN621" s="1244"/>
      <c r="EO621" s="1244"/>
      <c r="EP621" s="1244"/>
      <c r="EQ621" s="1244"/>
      <c r="ER621" s="1244"/>
      <c r="ES621" s="1241"/>
      <c r="ET621" s="1244"/>
      <c r="EU621" s="1244"/>
      <c r="EV621" s="1244"/>
      <c r="EW621" s="1244"/>
      <c r="EX621" s="1244"/>
      <c r="EY621" s="1244"/>
      <c r="EZ621" s="1244"/>
      <c r="FA621" s="1244"/>
      <c r="FB621" s="1244"/>
      <c r="FC621" s="1244"/>
      <c r="FD621" s="1244"/>
      <c r="FE621" s="1244"/>
      <c r="FF621" s="1251"/>
      <c r="FG621" s="1244"/>
      <c r="FH621" s="1244"/>
      <c r="FI621" s="1244"/>
      <c r="FJ621" s="1244"/>
      <c r="FK621" s="1244"/>
      <c r="FL621" s="1244"/>
      <c r="FM621" s="1244"/>
      <c r="FN621" s="1244"/>
      <c r="FO621" s="1244"/>
      <c r="FP621" s="1244"/>
      <c r="FQ621" s="1246"/>
      <c r="FR621" s="1246"/>
      <c r="FS621" s="1244"/>
      <c r="FT621" s="1244"/>
      <c r="FU621" s="1244"/>
      <c r="FV621" s="1244"/>
      <c r="FW621" s="1244"/>
      <c r="FX621" s="1244"/>
      <c r="FY621" s="1244"/>
      <c r="FZ621" s="1244"/>
      <c r="GA621" s="1241"/>
      <c r="GB621" s="1241"/>
      <c r="GC621" s="1241"/>
      <c r="GD621" s="1239"/>
      <c r="GE621" s="1239"/>
      <c r="GF621" s="1239"/>
      <c r="GG621" s="1239"/>
      <c r="GH621" s="1239"/>
      <c r="GI621" s="1239"/>
      <c r="GJ621" s="1239"/>
      <c r="GK621" s="1239"/>
      <c r="GL621" s="1239"/>
      <c r="GM621" s="1239"/>
      <c r="GN621" s="1239"/>
      <c r="GO621" s="1239"/>
      <c r="GP621" s="1239"/>
      <c r="GQ621" s="1239"/>
      <c r="GR621" s="1239"/>
      <c r="GS621" s="1239"/>
      <c r="GT621" s="1239"/>
      <c r="GU621" s="1239"/>
      <c r="GV621" s="1239"/>
      <c r="GW621" s="1239"/>
      <c r="GX621" s="1239"/>
      <c r="GY621" s="1239"/>
      <c r="GZ621" s="1239"/>
      <c r="HA621" s="1239"/>
      <c r="HB621" s="1239"/>
      <c r="HC621" s="1239"/>
      <c r="HD621" s="1239"/>
      <c r="HE621" s="1239"/>
      <c r="HF621" s="1239"/>
      <c r="HG621" s="1239"/>
      <c r="HH621" s="1239"/>
      <c r="HI621" s="1239"/>
      <c r="HJ621" s="1239"/>
      <c r="HK621" s="1239"/>
      <c r="HL621" s="1239"/>
      <c r="HM621" s="1239"/>
      <c r="HN621" s="1239"/>
      <c r="HO621" s="1239"/>
      <c r="HP621" s="1239"/>
      <c r="HQ621" s="1239"/>
      <c r="HR621" s="1239"/>
      <c r="HS621" s="1239"/>
      <c r="HT621" s="1239"/>
      <c r="HU621" s="1239"/>
      <c r="HV621" s="1239"/>
      <c r="HW621" s="1239"/>
      <c r="HX621" s="1239"/>
      <c r="HY621" s="1239"/>
      <c r="HZ621" s="1239"/>
      <c r="IA621" s="1239"/>
      <c r="IB621" s="1239"/>
      <c r="IC621" s="1239"/>
      <c r="ID621" s="1239"/>
      <c r="IE621" s="1239"/>
      <c r="IF621" s="1239"/>
      <c r="IG621" s="1239"/>
      <c r="IH621" s="1239"/>
      <c r="II621" s="1239"/>
      <c r="IJ621" s="1239"/>
      <c r="IK621" s="1239"/>
      <c r="IL621" s="1239"/>
      <c r="IM621" s="1239"/>
      <c r="IN621" s="1239"/>
      <c r="IO621" s="1239"/>
      <c r="IP621" s="1239"/>
      <c r="IQ621" s="1239"/>
      <c r="IR621" s="1239"/>
      <c r="IS621" s="1239"/>
      <c r="IT621" s="1239"/>
      <c r="IU621" s="1239"/>
      <c r="IV621" s="1239"/>
      <c r="IW621" s="1239"/>
      <c r="IX621" s="1239"/>
      <c r="IY621" s="1239"/>
      <c r="IZ621" s="1239"/>
      <c r="JA621" s="1239"/>
      <c r="JB621" s="1239"/>
      <c r="JC621" s="1239"/>
      <c r="JD621" s="1239"/>
      <c r="JE621" s="1239"/>
      <c r="JF621" s="1239"/>
      <c r="JG621" s="1239"/>
      <c r="JH621" s="1239"/>
      <c r="JI621" s="1239"/>
      <c r="JJ621" s="1239"/>
      <c r="JK621" s="1248"/>
    </row>
    <row r="622" spans="1:271" ht="18.95" hidden="1" customHeight="1">
      <c r="A622" s="1113"/>
      <c r="B622" s="1114"/>
      <c r="C622" s="1177"/>
      <c r="D622" s="1114"/>
      <c r="E622" s="1116"/>
      <c r="F622" s="1116"/>
      <c r="G622" s="1116"/>
      <c r="H622" s="1114"/>
      <c r="I622" s="1177"/>
      <c r="J622" s="1244"/>
      <c r="K622" s="1241"/>
      <c r="L622" s="1241"/>
      <c r="M622" s="1241"/>
      <c r="N622" s="1241"/>
      <c r="O622" s="1269"/>
      <c r="P622" s="1242"/>
      <c r="Q622" s="1241"/>
      <c r="R622" s="1244"/>
      <c r="S622" s="1244"/>
      <c r="T622" s="1244"/>
      <c r="U622" s="1244"/>
      <c r="V622" s="1244"/>
      <c r="W622" s="1249"/>
      <c r="X622" s="1241"/>
      <c r="Y622" s="1244"/>
      <c r="Z622" s="1244"/>
      <c r="AA622" s="1244"/>
      <c r="AB622" s="1244"/>
      <c r="AC622" s="1244"/>
      <c r="AD622" s="1244"/>
      <c r="AE622" s="1244"/>
      <c r="AF622" s="1244"/>
      <c r="AG622" s="1244"/>
      <c r="AH622" s="1244"/>
      <c r="AI622" s="1244"/>
      <c r="AJ622" s="1244"/>
      <c r="AK622" s="1244"/>
      <c r="AL622" s="1244"/>
      <c r="AM622" s="1244"/>
      <c r="AN622" s="1244"/>
      <c r="AO622" s="1244"/>
      <c r="AP622" s="1244"/>
      <c r="AQ622" s="1244"/>
      <c r="AR622" s="1244"/>
      <c r="AS622" s="1244"/>
      <c r="AT622" s="1244"/>
      <c r="AU622" s="1244"/>
      <c r="AV622" s="1244"/>
      <c r="AW622" s="1244"/>
      <c r="AX622" s="1244"/>
      <c r="AY622" s="1244"/>
      <c r="AZ622" s="1244"/>
      <c r="BA622" s="1244"/>
      <c r="BB622" s="1244"/>
      <c r="BC622" s="1244"/>
      <c r="BD622" s="1244"/>
      <c r="BE622" s="1244"/>
      <c r="BF622" s="1244"/>
      <c r="BG622" s="1244"/>
      <c r="BH622" s="1244"/>
      <c r="BI622" s="1244"/>
      <c r="BJ622" s="1244"/>
      <c r="BK622" s="1244"/>
      <c r="BL622" s="1244"/>
      <c r="BM622" s="1244"/>
      <c r="BN622" s="1244"/>
      <c r="BO622" s="1244"/>
      <c r="BP622" s="1244"/>
      <c r="BQ622" s="1244"/>
      <c r="BR622" s="1244"/>
      <c r="BS622" s="1244"/>
      <c r="BT622" s="1244"/>
      <c r="BU622" s="1244"/>
      <c r="BV622" s="1244"/>
      <c r="BW622" s="1244"/>
      <c r="BX622" s="1244"/>
      <c r="BY622" s="1244"/>
      <c r="BZ622" s="1244"/>
      <c r="CA622" s="1244"/>
      <c r="CB622" s="1244"/>
      <c r="CC622" s="1244"/>
      <c r="CD622" s="1244"/>
      <c r="CE622" s="1244"/>
      <c r="CF622" s="1244"/>
      <c r="CG622" s="1244"/>
      <c r="CH622" s="1244"/>
      <c r="CI622" s="1244"/>
      <c r="CJ622" s="1244"/>
      <c r="CK622" s="1244"/>
      <c r="CL622" s="1244"/>
      <c r="CM622" s="1244"/>
      <c r="CN622" s="1244"/>
      <c r="CO622" s="1244"/>
      <c r="CP622" s="1244"/>
      <c r="CQ622" s="1244"/>
      <c r="CR622" s="1244"/>
      <c r="CS622" s="1244"/>
      <c r="CT622" s="1244"/>
      <c r="CU622" s="1244"/>
      <c r="CV622" s="1244"/>
      <c r="CW622" s="1244"/>
      <c r="CX622" s="1244"/>
      <c r="CY622" s="1244"/>
      <c r="CZ622" s="1244"/>
      <c r="DA622" s="1244"/>
      <c r="DB622" s="1244"/>
      <c r="DC622" s="1244"/>
      <c r="DD622" s="1244"/>
      <c r="DE622" s="1244"/>
      <c r="DF622" s="1244"/>
      <c r="DG622" s="1244"/>
      <c r="DH622" s="1244"/>
      <c r="DI622" s="1244"/>
      <c r="DJ622" s="1244"/>
      <c r="DK622" s="1244"/>
      <c r="DL622" s="1244"/>
      <c r="DM622" s="1244"/>
      <c r="DN622" s="1244"/>
      <c r="DO622" s="1244"/>
      <c r="DP622" s="1244"/>
      <c r="DQ622" s="1244"/>
      <c r="DR622" s="1244"/>
      <c r="DS622" s="1244"/>
      <c r="DT622" s="1244"/>
      <c r="DU622" s="1244"/>
      <c r="DV622" s="1244"/>
      <c r="DW622" s="1244"/>
      <c r="DX622" s="1244"/>
      <c r="DY622" s="1244"/>
      <c r="DZ622" s="1244"/>
      <c r="EA622" s="1244"/>
      <c r="EB622" s="1244"/>
      <c r="EC622" s="1244"/>
      <c r="ED622" s="1244"/>
      <c r="EE622" s="1244"/>
      <c r="EF622" s="1244"/>
      <c r="EG622" s="1244"/>
      <c r="EH622" s="1244"/>
      <c r="EI622" s="1244"/>
      <c r="EJ622" s="1244"/>
      <c r="EK622" s="1244"/>
      <c r="EL622" s="1244"/>
      <c r="EM622" s="1244"/>
      <c r="EN622" s="1244"/>
      <c r="EO622" s="1244"/>
      <c r="EP622" s="1244"/>
      <c r="EQ622" s="1244"/>
      <c r="ER622" s="1244"/>
      <c r="ES622" s="1241"/>
      <c r="ET622" s="1244"/>
      <c r="EU622" s="1244"/>
      <c r="EV622" s="1244"/>
      <c r="EW622" s="1244"/>
      <c r="EX622" s="1244"/>
      <c r="EY622" s="1244"/>
      <c r="EZ622" s="1244"/>
      <c r="FA622" s="1244"/>
      <c r="FB622" s="1244"/>
      <c r="FC622" s="1244"/>
      <c r="FD622" s="1244"/>
      <c r="FE622" s="1244"/>
      <c r="FF622" s="1251"/>
      <c r="FG622" s="1244"/>
      <c r="FH622" s="1244"/>
      <c r="FI622" s="1244"/>
      <c r="FJ622" s="1244"/>
      <c r="FK622" s="1244"/>
      <c r="FL622" s="1244"/>
      <c r="FM622" s="1244"/>
      <c r="FN622" s="1244"/>
      <c r="FO622" s="1244"/>
      <c r="FP622" s="1244"/>
      <c r="FQ622" s="1246"/>
      <c r="FR622" s="1246"/>
      <c r="FS622" s="1244"/>
      <c r="FT622" s="1244"/>
      <c r="FU622" s="1244"/>
      <c r="FV622" s="1244"/>
      <c r="FW622" s="1244"/>
      <c r="FX622" s="1244"/>
      <c r="FY622" s="1244"/>
      <c r="FZ622" s="1244"/>
      <c r="GA622" s="1241"/>
      <c r="GB622" s="1241"/>
      <c r="GC622" s="1241"/>
      <c r="GD622" s="1239"/>
      <c r="GE622" s="1239"/>
      <c r="GF622" s="1239"/>
      <c r="GG622" s="1239"/>
      <c r="GH622" s="1239"/>
      <c r="GI622" s="1239"/>
      <c r="GJ622" s="1239"/>
      <c r="GK622" s="1239"/>
      <c r="GL622" s="1239"/>
      <c r="GM622" s="1239"/>
      <c r="GN622" s="1239"/>
      <c r="GO622" s="1239"/>
      <c r="GP622" s="1239"/>
      <c r="GQ622" s="1239"/>
      <c r="GR622" s="1239"/>
      <c r="GS622" s="1239"/>
      <c r="GT622" s="1239"/>
      <c r="GU622" s="1239"/>
      <c r="GV622" s="1239"/>
      <c r="GW622" s="1239"/>
      <c r="GX622" s="1239"/>
      <c r="GY622" s="1239"/>
      <c r="GZ622" s="1239"/>
      <c r="HA622" s="1239"/>
      <c r="HB622" s="1239"/>
      <c r="HC622" s="1239"/>
      <c r="HD622" s="1239"/>
      <c r="HE622" s="1239"/>
      <c r="HF622" s="1239"/>
      <c r="HG622" s="1239"/>
      <c r="HH622" s="1239"/>
      <c r="HI622" s="1239"/>
      <c r="HJ622" s="1239"/>
      <c r="HK622" s="1239"/>
      <c r="HL622" s="1239"/>
      <c r="HM622" s="1239"/>
      <c r="HN622" s="1239"/>
      <c r="HO622" s="1239"/>
      <c r="HP622" s="1239"/>
      <c r="HQ622" s="1239"/>
      <c r="HR622" s="1239"/>
      <c r="HS622" s="1239"/>
      <c r="HT622" s="1239"/>
      <c r="HU622" s="1239"/>
      <c r="HV622" s="1239"/>
      <c r="HW622" s="1239"/>
      <c r="HX622" s="1239"/>
      <c r="HY622" s="1239"/>
      <c r="HZ622" s="1239"/>
      <c r="IA622" s="1239"/>
      <c r="IB622" s="1239"/>
      <c r="IC622" s="1239"/>
      <c r="ID622" s="1239"/>
      <c r="IE622" s="1239"/>
      <c r="IF622" s="1239"/>
      <c r="IG622" s="1239"/>
      <c r="IH622" s="1239"/>
      <c r="II622" s="1239"/>
      <c r="IJ622" s="1239"/>
      <c r="IK622" s="1239"/>
      <c r="IL622" s="1239"/>
      <c r="IM622" s="1239"/>
      <c r="IN622" s="1239"/>
      <c r="IO622" s="1239"/>
      <c r="IP622" s="1239"/>
      <c r="IQ622" s="1239"/>
      <c r="IR622" s="1239"/>
      <c r="IS622" s="1239"/>
      <c r="IT622" s="1239"/>
      <c r="IU622" s="1239"/>
      <c r="IV622" s="1239"/>
      <c r="IW622" s="1239"/>
      <c r="IX622" s="1239"/>
      <c r="IY622" s="1239"/>
      <c r="IZ622" s="1239"/>
      <c r="JA622" s="1239"/>
      <c r="JB622" s="1239"/>
      <c r="JC622" s="1239"/>
      <c r="JD622" s="1239"/>
      <c r="JE622" s="1239"/>
      <c r="JF622" s="1239"/>
      <c r="JG622" s="1239"/>
      <c r="JH622" s="1239"/>
      <c r="JI622" s="1239"/>
      <c r="JJ622" s="1239"/>
      <c r="JK622" s="1248"/>
    </row>
    <row r="623" spans="1:271" ht="18.95" hidden="1" customHeight="1">
      <c r="A623" s="1113"/>
      <c r="B623" s="1114"/>
      <c r="C623" s="1177"/>
      <c r="D623" s="1114"/>
      <c r="E623" s="1116"/>
      <c r="F623" s="1116"/>
      <c r="G623" s="1116"/>
      <c r="H623" s="1114"/>
      <c r="I623" s="1177"/>
      <c r="J623" s="1244"/>
      <c r="K623" s="1241"/>
      <c r="L623" s="1241"/>
      <c r="M623" s="1241"/>
      <c r="N623" s="1241"/>
      <c r="O623" s="1269"/>
      <c r="P623" s="1242"/>
      <c r="Q623" s="1241"/>
      <c r="R623" s="1244"/>
      <c r="S623" s="1244"/>
      <c r="T623" s="1244"/>
      <c r="U623" s="1244"/>
      <c r="V623" s="1244"/>
      <c r="W623" s="1249"/>
      <c r="X623" s="1241"/>
      <c r="Y623" s="1244"/>
      <c r="Z623" s="1244"/>
      <c r="AA623" s="1244"/>
      <c r="AB623" s="1244"/>
      <c r="AC623" s="1244"/>
      <c r="AD623" s="1244"/>
      <c r="AE623" s="1244"/>
      <c r="AF623" s="1244"/>
      <c r="AG623" s="1244"/>
      <c r="AH623" s="1244"/>
      <c r="AI623" s="1244"/>
      <c r="AJ623" s="1244"/>
      <c r="AK623" s="1244"/>
      <c r="AL623" s="1244"/>
      <c r="AM623" s="1244"/>
      <c r="AN623" s="1244"/>
      <c r="AO623" s="1244"/>
      <c r="AP623" s="1244"/>
      <c r="AQ623" s="1244"/>
      <c r="AR623" s="1244"/>
      <c r="AS623" s="1244"/>
      <c r="AT623" s="1244"/>
      <c r="AU623" s="1244"/>
      <c r="AV623" s="1244"/>
      <c r="AW623" s="1244"/>
      <c r="AX623" s="1244"/>
      <c r="AY623" s="1244"/>
      <c r="AZ623" s="1244"/>
      <c r="BA623" s="1244"/>
      <c r="BB623" s="1244"/>
      <c r="BC623" s="1244"/>
      <c r="BD623" s="1244"/>
      <c r="BE623" s="1244"/>
      <c r="BF623" s="1244"/>
      <c r="BG623" s="1244"/>
      <c r="BH623" s="1244"/>
      <c r="BI623" s="1244"/>
      <c r="BJ623" s="1244"/>
      <c r="BK623" s="1244"/>
      <c r="BL623" s="1244"/>
      <c r="BM623" s="1244"/>
      <c r="BN623" s="1244"/>
      <c r="BO623" s="1244"/>
      <c r="BP623" s="1244"/>
      <c r="BQ623" s="1244"/>
      <c r="BR623" s="1244"/>
      <c r="BS623" s="1244"/>
      <c r="BT623" s="1244"/>
      <c r="BU623" s="1244"/>
      <c r="BV623" s="1244"/>
      <c r="BW623" s="1244"/>
      <c r="BX623" s="1244"/>
      <c r="BY623" s="1244"/>
      <c r="BZ623" s="1244"/>
      <c r="CA623" s="1244"/>
      <c r="CB623" s="1244"/>
      <c r="CC623" s="1244"/>
      <c r="CD623" s="1244"/>
      <c r="CE623" s="1244"/>
      <c r="CF623" s="1244"/>
      <c r="CG623" s="1244"/>
      <c r="CH623" s="1244"/>
      <c r="CI623" s="1244"/>
      <c r="CJ623" s="1244"/>
      <c r="CK623" s="1244"/>
      <c r="CL623" s="1244"/>
      <c r="CM623" s="1244"/>
      <c r="CN623" s="1244"/>
      <c r="CO623" s="1244"/>
      <c r="CP623" s="1244"/>
      <c r="CQ623" s="1244"/>
      <c r="CR623" s="1244"/>
      <c r="CS623" s="1244"/>
      <c r="CT623" s="1244"/>
      <c r="CU623" s="1244"/>
      <c r="CV623" s="1244"/>
      <c r="CW623" s="1244"/>
      <c r="CX623" s="1244"/>
      <c r="CY623" s="1244"/>
      <c r="CZ623" s="1244"/>
      <c r="DA623" s="1244"/>
      <c r="DB623" s="1244"/>
      <c r="DC623" s="1244"/>
      <c r="DD623" s="1244"/>
      <c r="DE623" s="1244"/>
      <c r="DF623" s="1244"/>
      <c r="DG623" s="1244"/>
      <c r="DH623" s="1244"/>
      <c r="DI623" s="1244"/>
      <c r="DJ623" s="1244"/>
      <c r="DK623" s="1244"/>
      <c r="DL623" s="1244"/>
      <c r="DM623" s="1244"/>
      <c r="DN623" s="1244"/>
      <c r="DO623" s="1244"/>
      <c r="DP623" s="1244"/>
      <c r="DQ623" s="1244"/>
      <c r="DR623" s="1244"/>
      <c r="DS623" s="1244"/>
      <c r="DT623" s="1244"/>
      <c r="DU623" s="1244"/>
      <c r="DV623" s="1244"/>
      <c r="DW623" s="1244"/>
      <c r="DX623" s="1244"/>
      <c r="DY623" s="1244"/>
      <c r="DZ623" s="1244"/>
      <c r="EA623" s="1244"/>
      <c r="EB623" s="1244"/>
      <c r="EC623" s="1244"/>
      <c r="ED623" s="1244"/>
      <c r="EE623" s="1244"/>
      <c r="EF623" s="1244"/>
      <c r="EG623" s="1244"/>
      <c r="EH623" s="1244"/>
      <c r="EI623" s="1244"/>
      <c r="EJ623" s="1244"/>
      <c r="EK623" s="1244"/>
      <c r="EL623" s="1244"/>
      <c r="EM623" s="1244"/>
      <c r="EN623" s="1244"/>
      <c r="EO623" s="1244"/>
      <c r="EP623" s="1244"/>
      <c r="EQ623" s="1244"/>
      <c r="ER623" s="1244"/>
      <c r="ES623" s="1241"/>
      <c r="ET623" s="1244"/>
      <c r="EU623" s="1244"/>
      <c r="EV623" s="1244"/>
      <c r="EW623" s="1244"/>
      <c r="EX623" s="1244"/>
      <c r="EY623" s="1244"/>
      <c r="EZ623" s="1244"/>
      <c r="FA623" s="1244"/>
      <c r="FB623" s="1244"/>
      <c r="FC623" s="1244"/>
      <c r="FD623" s="1244"/>
      <c r="FE623" s="1244"/>
      <c r="FF623" s="1251"/>
      <c r="FG623" s="1244"/>
      <c r="FH623" s="1244"/>
      <c r="FI623" s="1244"/>
      <c r="FJ623" s="1244"/>
      <c r="FK623" s="1244"/>
      <c r="FL623" s="1244"/>
      <c r="FM623" s="1244"/>
      <c r="FN623" s="1244"/>
      <c r="FO623" s="1244"/>
      <c r="FP623" s="1244"/>
      <c r="FQ623" s="1246"/>
      <c r="FR623" s="1246"/>
      <c r="FS623" s="1244"/>
      <c r="FT623" s="1244"/>
      <c r="FU623" s="1244"/>
      <c r="FV623" s="1244"/>
      <c r="FW623" s="1244"/>
      <c r="FX623" s="1244"/>
      <c r="FY623" s="1244"/>
      <c r="FZ623" s="1244"/>
      <c r="GA623" s="1241"/>
      <c r="GB623" s="1241"/>
      <c r="GC623" s="1241"/>
      <c r="GD623" s="1239"/>
      <c r="GE623" s="1239"/>
      <c r="GF623" s="1239"/>
      <c r="GG623" s="1239"/>
      <c r="GH623" s="1239"/>
      <c r="GI623" s="1239"/>
      <c r="GJ623" s="1239"/>
      <c r="GK623" s="1239"/>
      <c r="GL623" s="1239"/>
      <c r="GM623" s="1239"/>
      <c r="GN623" s="1239"/>
      <c r="GO623" s="1239"/>
      <c r="GP623" s="1239"/>
      <c r="GQ623" s="1239"/>
      <c r="GR623" s="1239"/>
      <c r="GS623" s="1239"/>
      <c r="GT623" s="1239"/>
      <c r="GU623" s="1239"/>
      <c r="GV623" s="1239"/>
      <c r="GW623" s="1239"/>
      <c r="GX623" s="1239"/>
      <c r="GY623" s="1239"/>
      <c r="GZ623" s="1239"/>
      <c r="HA623" s="1239"/>
      <c r="HB623" s="1239"/>
      <c r="HC623" s="1239"/>
      <c r="HD623" s="1239"/>
      <c r="HE623" s="1239"/>
      <c r="HF623" s="1239"/>
      <c r="HG623" s="1239"/>
      <c r="HH623" s="1239"/>
      <c r="HI623" s="1239"/>
      <c r="HJ623" s="1239"/>
      <c r="HK623" s="1239"/>
      <c r="HL623" s="1239"/>
      <c r="HM623" s="1239"/>
      <c r="HN623" s="1239"/>
      <c r="HO623" s="1239"/>
      <c r="HP623" s="1239"/>
      <c r="HQ623" s="1239"/>
      <c r="HR623" s="1239"/>
      <c r="HS623" s="1239"/>
      <c r="HT623" s="1239"/>
      <c r="HU623" s="1239"/>
      <c r="HV623" s="1239"/>
      <c r="HW623" s="1239"/>
      <c r="HX623" s="1239"/>
      <c r="HY623" s="1239"/>
      <c r="HZ623" s="1239"/>
      <c r="IA623" s="1239"/>
      <c r="IB623" s="1239"/>
      <c r="IC623" s="1239"/>
      <c r="ID623" s="1239"/>
      <c r="IE623" s="1239"/>
      <c r="IF623" s="1239"/>
      <c r="IG623" s="1239"/>
      <c r="IH623" s="1239"/>
      <c r="II623" s="1239"/>
      <c r="IJ623" s="1239"/>
      <c r="IK623" s="1239"/>
      <c r="IL623" s="1239"/>
      <c r="IM623" s="1239"/>
      <c r="IN623" s="1239"/>
      <c r="IO623" s="1239"/>
      <c r="IP623" s="1239"/>
      <c r="IQ623" s="1239"/>
      <c r="IR623" s="1239"/>
      <c r="IS623" s="1239"/>
      <c r="IT623" s="1239"/>
      <c r="IU623" s="1239"/>
      <c r="IV623" s="1239"/>
      <c r="IW623" s="1239"/>
      <c r="IX623" s="1239"/>
      <c r="IY623" s="1239"/>
      <c r="IZ623" s="1239"/>
      <c r="JA623" s="1239"/>
      <c r="JB623" s="1239"/>
      <c r="JC623" s="1239"/>
      <c r="JD623" s="1239"/>
      <c r="JE623" s="1239"/>
      <c r="JF623" s="1239"/>
      <c r="JG623" s="1239"/>
      <c r="JH623" s="1239"/>
      <c r="JI623" s="1239"/>
      <c r="JJ623" s="1239"/>
      <c r="JK623" s="1248"/>
    </row>
    <row r="624" spans="1:271" ht="18.95" hidden="1" customHeight="1">
      <c r="A624" s="1113"/>
      <c r="B624" s="1114"/>
      <c r="C624" s="1177"/>
      <c r="D624" s="1114"/>
      <c r="E624" s="1116"/>
      <c r="F624" s="1116"/>
      <c r="G624" s="1116"/>
      <c r="H624" s="1114"/>
      <c r="I624" s="1177"/>
      <c r="J624" s="1244"/>
      <c r="K624" s="1241"/>
      <c r="L624" s="1241"/>
      <c r="M624" s="1241"/>
      <c r="N624" s="1241"/>
      <c r="O624" s="1269"/>
      <c r="P624" s="1242"/>
      <c r="Q624" s="1241"/>
      <c r="R624" s="1244"/>
      <c r="S624" s="1244"/>
      <c r="T624" s="1244"/>
      <c r="U624" s="1244"/>
      <c r="V624" s="1244"/>
      <c r="W624" s="1249"/>
      <c r="X624" s="1241"/>
      <c r="Y624" s="1244"/>
      <c r="Z624" s="1244"/>
      <c r="AA624" s="1244"/>
      <c r="AB624" s="1244"/>
      <c r="AC624" s="1244"/>
      <c r="AD624" s="1244"/>
      <c r="AE624" s="1244"/>
      <c r="AF624" s="1244"/>
      <c r="AG624" s="1244"/>
      <c r="AH624" s="1244"/>
      <c r="AI624" s="1244"/>
      <c r="AJ624" s="1244"/>
      <c r="AK624" s="1244"/>
      <c r="AL624" s="1244"/>
      <c r="AM624" s="1244"/>
      <c r="AN624" s="1244"/>
      <c r="AO624" s="1244"/>
      <c r="AP624" s="1244"/>
      <c r="AQ624" s="1244"/>
      <c r="AR624" s="1244"/>
      <c r="AS624" s="1244"/>
      <c r="AT624" s="1244"/>
      <c r="AU624" s="1244"/>
      <c r="AV624" s="1244"/>
      <c r="AW624" s="1244"/>
      <c r="AX624" s="1244"/>
      <c r="AY624" s="1244"/>
      <c r="AZ624" s="1244"/>
      <c r="BA624" s="1244"/>
      <c r="BB624" s="1244"/>
      <c r="BC624" s="1244"/>
      <c r="BD624" s="1244"/>
      <c r="BE624" s="1244"/>
      <c r="BF624" s="1244"/>
      <c r="BG624" s="1244"/>
      <c r="BH624" s="1244"/>
      <c r="BI624" s="1244"/>
      <c r="BJ624" s="1244"/>
      <c r="BK624" s="1244"/>
      <c r="BL624" s="1244"/>
      <c r="BM624" s="1244"/>
      <c r="BN624" s="1244"/>
      <c r="BO624" s="1244"/>
      <c r="BP624" s="1244"/>
      <c r="BQ624" s="1244"/>
      <c r="BR624" s="1244"/>
      <c r="BS624" s="1244"/>
      <c r="BT624" s="1244"/>
      <c r="BU624" s="1244"/>
      <c r="BV624" s="1244"/>
      <c r="BW624" s="1244"/>
      <c r="BX624" s="1244"/>
      <c r="BY624" s="1244"/>
      <c r="BZ624" s="1244"/>
      <c r="CA624" s="1244"/>
      <c r="CB624" s="1244"/>
      <c r="CC624" s="1244"/>
      <c r="CD624" s="1244"/>
      <c r="CE624" s="1244"/>
      <c r="CF624" s="1244"/>
      <c r="CG624" s="1244"/>
      <c r="CH624" s="1244"/>
      <c r="CI624" s="1244"/>
      <c r="CJ624" s="1244"/>
      <c r="CK624" s="1244"/>
      <c r="CL624" s="1244"/>
      <c r="CM624" s="1244"/>
      <c r="CN624" s="1244"/>
      <c r="CO624" s="1244"/>
      <c r="CP624" s="1244"/>
      <c r="CQ624" s="1244"/>
      <c r="CR624" s="1244"/>
      <c r="CS624" s="1244"/>
      <c r="CT624" s="1244"/>
      <c r="CU624" s="1244"/>
      <c r="CV624" s="1244"/>
      <c r="CW624" s="1244"/>
      <c r="CX624" s="1244"/>
      <c r="CY624" s="1244"/>
      <c r="CZ624" s="1244"/>
      <c r="DA624" s="1244"/>
      <c r="DB624" s="1244"/>
      <c r="DC624" s="1244"/>
      <c r="DD624" s="1244"/>
      <c r="DE624" s="1244"/>
      <c r="DF624" s="1244"/>
      <c r="DG624" s="1244"/>
      <c r="DH624" s="1244"/>
      <c r="DI624" s="1244"/>
      <c r="DJ624" s="1244"/>
      <c r="DK624" s="1244"/>
      <c r="DL624" s="1244"/>
      <c r="DM624" s="1244"/>
      <c r="DN624" s="1244"/>
      <c r="DO624" s="1244"/>
      <c r="DP624" s="1244"/>
      <c r="DQ624" s="1244"/>
      <c r="DR624" s="1244"/>
      <c r="DS624" s="1244"/>
      <c r="DT624" s="1244"/>
      <c r="DU624" s="1244"/>
      <c r="DV624" s="1244"/>
      <c r="DW624" s="1244"/>
      <c r="DX624" s="1244"/>
      <c r="DY624" s="1244"/>
      <c r="DZ624" s="1244"/>
      <c r="EA624" s="1244"/>
      <c r="EB624" s="1244"/>
      <c r="EC624" s="1244"/>
      <c r="ED624" s="1244"/>
      <c r="EE624" s="1244"/>
      <c r="EF624" s="1244"/>
      <c r="EG624" s="1244"/>
      <c r="EH624" s="1244"/>
      <c r="EI624" s="1244"/>
      <c r="EJ624" s="1244"/>
      <c r="EK624" s="1244"/>
      <c r="EL624" s="1244"/>
      <c r="EM624" s="1244"/>
      <c r="EN624" s="1244"/>
      <c r="EO624" s="1244"/>
      <c r="EP624" s="1244"/>
      <c r="EQ624" s="1244"/>
      <c r="ER624" s="1244"/>
      <c r="ES624" s="1241"/>
      <c r="ET624" s="1244"/>
      <c r="EU624" s="1244"/>
      <c r="EV624" s="1244"/>
      <c r="EW624" s="1244"/>
      <c r="EX624" s="1244"/>
      <c r="EY624" s="1244"/>
      <c r="EZ624" s="1244"/>
      <c r="FA624" s="1244"/>
      <c r="FB624" s="1244"/>
      <c r="FC624" s="1244"/>
      <c r="FD624" s="1244"/>
      <c r="FE624" s="1244"/>
      <c r="FF624" s="1251"/>
      <c r="FG624" s="1244"/>
      <c r="FH624" s="1244"/>
      <c r="FI624" s="1244"/>
      <c r="FJ624" s="1244"/>
      <c r="FK624" s="1244"/>
      <c r="FL624" s="1244"/>
      <c r="FM624" s="1244"/>
      <c r="FN624" s="1244"/>
      <c r="FO624" s="1244"/>
      <c r="FP624" s="1244"/>
      <c r="FQ624" s="1246"/>
      <c r="FR624" s="1246"/>
      <c r="FS624" s="1244"/>
      <c r="FT624" s="1244"/>
      <c r="FU624" s="1244"/>
      <c r="FV624" s="1244"/>
      <c r="FW624" s="1244"/>
      <c r="FX624" s="1244"/>
      <c r="FY624" s="1244"/>
      <c r="FZ624" s="1244"/>
      <c r="GA624" s="1241"/>
      <c r="GB624" s="1241"/>
      <c r="GC624" s="1241"/>
      <c r="GD624" s="1239"/>
      <c r="GE624" s="1239"/>
      <c r="GF624" s="1239"/>
      <c r="GG624" s="1239"/>
      <c r="GH624" s="1239"/>
      <c r="GI624" s="1239"/>
      <c r="GJ624" s="1239"/>
      <c r="GK624" s="1239"/>
      <c r="GL624" s="1239"/>
      <c r="GM624" s="1239"/>
      <c r="GN624" s="1239"/>
      <c r="GO624" s="1239"/>
      <c r="GP624" s="1239"/>
      <c r="GQ624" s="1239"/>
      <c r="GR624" s="1239"/>
      <c r="GS624" s="1239"/>
      <c r="GT624" s="1239"/>
      <c r="GU624" s="1239"/>
      <c r="GV624" s="1239"/>
      <c r="GW624" s="1239"/>
      <c r="GX624" s="1239"/>
      <c r="GY624" s="1239"/>
      <c r="GZ624" s="1239"/>
      <c r="HA624" s="1239"/>
      <c r="HB624" s="1239"/>
      <c r="HC624" s="1239"/>
      <c r="HD624" s="1239"/>
      <c r="HE624" s="1239"/>
      <c r="HF624" s="1239"/>
      <c r="HG624" s="1239"/>
      <c r="HH624" s="1239"/>
      <c r="HI624" s="1239"/>
      <c r="HJ624" s="1239"/>
      <c r="HK624" s="1239"/>
      <c r="HL624" s="1239"/>
      <c r="HM624" s="1239"/>
      <c r="HN624" s="1239"/>
      <c r="HO624" s="1239"/>
      <c r="HP624" s="1239"/>
      <c r="HQ624" s="1239"/>
      <c r="HR624" s="1239"/>
      <c r="HS624" s="1239"/>
      <c r="HT624" s="1239"/>
      <c r="HU624" s="1239"/>
      <c r="HV624" s="1239"/>
      <c r="HW624" s="1239"/>
      <c r="HX624" s="1239"/>
      <c r="HY624" s="1239"/>
      <c r="HZ624" s="1239"/>
      <c r="IA624" s="1239"/>
      <c r="IB624" s="1239"/>
      <c r="IC624" s="1239"/>
      <c r="ID624" s="1239"/>
      <c r="IE624" s="1239"/>
      <c r="IF624" s="1239"/>
      <c r="IG624" s="1239"/>
      <c r="IH624" s="1239"/>
      <c r="II624" s="1239"/>
      <c r="IJ624" s="1239"/>
      <c r="IK624" s="1239"/>
      <c r="IL624" s="1239"/>
      <c r="IM624" s="1239"/>
      <c r="IN624" s="1239"/>
      <c r="IO624" s="1239"/>
      <c r="IP624" s="1239"/>
      <c r="IQ624" s="1239"/>
      <c r="IR624" s="1239"/>
      <c r="IS624" s="1239"/>
      <c r="IT624" s="1239"/>
      <c r="IU624" s="1239"/>
      <c r="IV624" s="1239"/>
      <c r="IW624" s="1239"/>
      <c r="IX624" s="1239"/>
      <c r="IY624" s="1239"/>
      <c r="IZ624" s="1239"/>
      <c r="JA624" s="1239"/>
      <c r="JB624" s="1239"/>
      <c r="JC624" s="1239"/>
      <c r="JD624" s="1239"/>
      <c r="JE624" s="1239"/>
      <c r="JF624" s="1239"/>
      <c r="JG624" s="1239"/>
      <c r="JH624" s="1239"/>
      <c r="JI624" s="1239"/>
      <c r="JJ624" s="1239"/>
      <c r="JK624" s="1248"/>
    </row>
    <row r="625" spans="1:271" ht="18.95" hidden="1" customHeight="1">
      <c r="A625" s="1113"/>
      <c r="B625" s="1114"/>
      <c r="C625" s="1177"/>
      <c r="D625" s="1114"/>
      <c r="E625" s="1116"/>
      <c r="F625" s="1116"/>
      <c r="G625" s="1116"/>
      <c r="H625" s="1114"/>
      <c r="I625" s="1177"/>
      <c r="J625" s="1244"/>
      <c r="K625" s="1241"/>
      <c r="L625" s="1241"/>
      <c r="M625" s="1241"/>
      <c r="N625" s="1241"/>
      <c r="O625" s="1269"/>
      <c r="P625" s="1242"/>
      <c r="Q625" s="1241"/>
      <c r="R625" s="1244"/>
      <c r="S625" s="1244"/>
      <c r="T625" s="1244"/>
      <c r="U625" s="1244"/>
      <c r="V625" s="1244"/>
      <c r="W625" s="1249"/>
      <c r="X625" s="1241"/>
      <c r="Y625" s="1244"/>
      <c r="Z625" s="1244"/>
      <c r="AA625" s="1244"/>
      <c r="AB625" s="1244"/>
      <c r="AC625" s="1244"/>
      <c r="AD625" s="1244"/>
      <c r="AE625" s="1244"/>
      <c r="AF625" s="1244"/>
      <c r="AG625" s="1244"/>
      <c r="AH625" s="1244"/>
      <c r="AI625" s="1244"/>
      <c r="AJ625" s="1244"/>
      <c r="AK625" s="1244"/>
      <c r="AL625" s="1244"/>
      <c r="AM625" s="1244"/>
      <c r="AN625" s="1244"/>
      <c r="AO625" s="1244"/>
      <c r="AP625" s="1244"/>
      <c r="AQ625" s="1244"/>
      <c r="AR625" s="1244"/>
      <c r="AS625" s="1244"/>
      <c r="AT625" s="1244"/>
      <c r="AU625" s="1244"/>
      <c r="AV625" s="1244"/>
      <c r="AW625" s="1244"/>
      <c r="AX625" s="1244"/>
      <c r="AY625" s="1244"/>
      <c r="AZ625" s="1244"/>
      <c r="BA625" s="1244"/>
      <c r="BB625" s="1244"/>
      <c r="BC625" s="1244"/>
      <c r="BD625" s="1244"/>
      <c r="BE625" s="1244"/>
      <c r="BF625" s="1244"/>
      <c r="BG625" s="1244"/>
      <c r="BH625" s="1244"/>
      <c r="BI625" s="1244"/>
      <c r="BJ625" s="1244"/>
      <c r="BK625" s="1244"/>
      <c r="BL625" s="1244"/>
      <c r="BM625" s="1244"/>
      <c r="BN625" s="1244"/>
      <c r="BO625" s="1244"/>
      <c r="BP625" s="1244"/>
      <c r="BQ625" s="1244"/>
      <c r="BR625" s="1244"/>
      <c r="BS625" s="1244"/>
      <c r="BT625" s="1244"/>
      <c r="BU625" s="1244"/>
      <c r="BV625" s="1244"/>
      <c r="BW625" s="1244"/>
      <c r="BX625" s="1244"/>
      <c r="BY625" s="1244"/>
      <c r="BZ625" s="1244"/>
      <c r="CA625" s="1244"/>
      <c r="CB625" s="1244"/>
      <c r="CC625" s="1244"/>
      <c r="CD625" s="1244"/>
      <c r="CE625" s="1244"/>
      <c r="CF625" s="1244"/>
      <c r="CG625" s="1244"/>
      <c r="CH625" s="1244"/>
      <c r="CI625" s="1244"/>
      <c r="CJ625" s="1244"/>
      <c r="CK625" s="1244"/>
      <c r="CL625" s="1244"/>
      <c r="CM625" s="1244"/>
      <c r="CN625" s="1244"/>
      <c r="CO625" s="1244"/>
      <c r="CP625" s="1244"/>
      <c r="CQ625" s="1244"/>
      <c r="CR625" s="1244"/>
      <c r="CS625" s="1244"/>
      <c r="CT625" s="1244"/>
      <c r="CU625" s="1244"/>
      <c r="CV625" s="1244"/>
      <c r="CW625" s="1244"/>
      <c r="CX625" s="1244"/>
      <c r="CY625" s="1244"/>
      <c r="CZ625" s="1244"/>
      <c r="DA625" s="1244"/>
      <c r="DB625" s="1244"/>
      <c r="DC625" s="1244"/>
      <c r="DD625" s="1244"/>
      <c r="DE625" s="1244"/>
      <c r="DF625" s="1244"/>
      <c r="DG625" s="1244"/>
      <c r="DH625" s="1244"/>
      <c r="DI625" s="1244"/>
      <c r="DJ625" s="1244"/>
      <c r="DK625" s="1244"/>
      <c r="DL625" s="1244"/>
      <c r="DM625" s="1244"/>
      <c r="DN625" s="1244"/>
      <c r="DO625" s="1244"/>
      <c r="DP625" s="1244"/>
      <c r="DQ625" s="1244"/>
      <c r="DR625" s="1244"/>
      <c r="DS625" s="1244"/>
      <c r="DT625" s="1244"/>
      <c r="DU625" s="1244"/>
      <c r="DV625" s="1244"/>
      <c r="DW625" s="1244"/>
      <c r="DX625" s="1244"/>
      <c r="DY625" s="1244"/>
      <c r="DZ625" s="1244"/>
      <c r="EA625" s="1244"/>
      <c r="EB625" s="1244"/>
      <c r="EC625" s="1244"/>
      <c r="ED625" s="1244"/>
      <c r="EE625" s="1244"/>
      <c r="EF625" s="1244"/>
      <c r="EG625" s="1244"/>
      <c r="EH625" s="1244"/>
      <c r="EI625" s="1244"/>
      <c r="EJ625" s="1244"/>
      <c r="EK625" s="1244"/>
      <c r="EL625" s="1244"/>
      <c r="EM625" s="1244"/>
      <c r="EN625" s="1244"/>
      <c r="EO625" s="1244"/>
      <c r="EP625" s="1244"/>
      <c r="EQ625" s="1244"/>
      <c r="ER625" s="1244"/>
      <c r="ES625" s="1241"/>
      <c r="ET625" s="1244"/>
      <c r="EU625" s="1244"/>
      <c r="EV625" s="1244"/>
      <c r="EW625" s="1244"/>
      <c r="EX625" s="1244"/>
      <c r="EY625" s="1244"/>
      <c r="EZ625" s="1244"/>
      <c r="FA625" s="1244"/>
      <c r="FB625" s="1244"/>
      <c r="FC625" s="1244"/>
      <c r="FD625" s="1244"/>
      <c r="FE625" s="1244"/>
      <c r="FF625" s="1251"/>
      <c r="FG625" s="1244"/>
      <c r="FH625" s="1244"/>
      <c r="FI625" s="1244"/>
      <c r="FJ625" s="1244"/>
      <c r="FK625" s="1244"/>
      <c r="FL625" s="1244"/>
      <c r="FM625" s="1244"/>
      <c r="FN625" s="1244"/>
      <c r="FO625" s="1244"/>
      <c r="FP625" s="1244"/>
      <c r="FQ625" s="1246"/>
      <c r="FR625" s="1246"/>
      <c r="FS625" s="1244"/>
      <c r="FT625" s="1244"/>
      <c r="FU625" s="1244"/>
      <c r="FV625" s="1244"/>
      <c r="FW625" s="1244"/>
      <c r="FX625" s="1244"/>
      <c r="FY625" s="1244"/>
      <c r="FZ625" s="1244"/>
      <c r="GA625" s="1241"/>
      <c r="GB625" s="1241"/>
      <c r="GC625" s="1241"/>
      <c r="GD625" s="1239"/>
      <c r="GE625" s="1239"/>
      <c r="GF625" s="1239"/>
      <c r="GG625" s="1239"/>
      <c r="GH625" s="1239"/>
      <c r="GI625" s="1239"/>
      <c r="GJ625" s="1239"/>
      <c r="GK625" s="1239"/>
      <c r="GL625" s="1239"/>
      <c r="GM625" s="1239"/>
      <c r="GN625" s="1239"/>
      <c r="GO625" s="1239"/>
      <c r="GP625" s="1239"/>
      <c r="GQ625" s="1239"/>
      <c r="GR625" s="1239"/>
      <c r="GS625" s="1239"/>
      <c r="GT625" s="1239"/>
      <c r="GU625" s="1239"/>
      <c r="GV625" s="1239"/>
      <c r="GW625" s="1239"/>
      <c r="GX625" s="1239"/>
      <c r="GY625" s="1239"/>
      <c r="GZ625" s="1239"/>
      <c r="HA625" s="1239"/>
      <c r="HB625" s="1239"/>
      <c r="HC625" s="1239"/>
      <c r="HD625" s="1239"/>
      <c r="HE625" s="1239"/>
      <c r="HF625" s="1239"/>
      <c r="HG625" s="1239"/>
      <c r="HH625" s="1239"/>
      <c r="HI625" s="1239"/>
      <c r="HJ625" s="1239"/>
      <c r="HK625" s="1239"/>
      <c r="HL625" s="1239"/>
      <c r="HM625" s="1239"/>
      <c r="HN625" s="1239"/>
      <c r="HO625" s="1239"/>
      <c r="HP625" s="1239"/>
      <c r="HQ625" s="1239"/>
      <c r="HR625" s="1239"/>
      <c r="HS625" s="1239"/>
      <c r="HT625" s="1239"/>
      <c r="HU625" s="1239"/>
      <c r="HV625" s="1239"/>
      <c r="HW625" s="1239"/>
      <c r="HX625" s="1239"/>
      <c r="HY625" s="1239"/>
      <c r="HZ625" s="1239"/>
      <c r="IA625" s="1239"/>
      <c r="IB625" s="1239"/>
      <c r="IC625" s="1239"/>
      <c r="ID625" s="1239"/>
      <c r="IE625" s="1239"/>
      <c r="IF625" s="1239"/>
      <c r="IG625" s="1239"/>
      <c r="IH625" s="1239"/>
      <c r="II625" s="1239"/>
      <c r="IJ625" s="1239"/>
      <c r="IK625" s="1239"/>
      <c r="IL625" s="1239"/>
      <c r="IM625" s="1239"/>
      <c r="IN625" s="1239"/>
      <c r="IO625" s="1239"/>
      <c r="IP625" s="1239"/>
      <c r="IQ625" s="1239"/>
      <c r="IR625" s="1239"/>
      <c r="IS625" s="1239"/>
      <c r="IT625" s="1239"/>
      <c r="IU625" s="1239"/>
      <c r="IV625" s="1239"/>
      <c r="IW625" s="1239"/>
      <c r="IX625" s="1239"/>
      <c r="IY625" s="1239"/>
      <c r="IZ625" s="1239"/>
      <c r="JA625" s="1239"/>
      <c r="JB625" s="1239"/>
      <c r="JC625" s="1239"/>
      <c r="JD625" s="1239"/>
      <c r="JE625" s="1239"/>
      <c r="JF625" s="1239"/>
      <c r="JG625" s="1239"/>
      <c r="JH625" s="1239"/>
      <c r="JI625" s="1239"/>
      <c r="JJ625" s="1239"/>
      <c r="JK625" s="1248"/>
    </row>
    <row r="626" spans="1:271" ht="18.95" hidden="1" customHeight="1">
      <c r="A626" s="1113"/>
      <c r="B626" s="1114"/>
      <c r="C626" s="1177"/>
      <c r="D626" s="1114"/>
      <c r="E626" s="1116"/>
      <c r="F626" s="1116"/>
      <c r="G626" s="1116"/>
      <c r="H626" s="1114"/>
      <c r="I626" s="1177"/>
      <c r="J626" s="1244"/>
      <c r="K626" s="1241"/>
      <c r="L626" s="1241"/>
      <c r="M626" s="1241"/>
      <c r="N626" s="1241"/>
      <c r="O626" s="1269"/>
      <c r="P626" s="1242"/>
      <c r="Q626" s="1241"/>
      <c r="R626" s="1244"/>
      <c r="S626" s="1244"/>
      <c r="T626" s="1244"/>
      <c r="U626" s="1244"/>
      <c r="V626" s="1244"/>
      <c r="W626" s="1249"/>
      <c r="X626" s="1241"/>
      <c r="Y626" s="1244"/>
      <c r="Z626" s="1244"/>
      <c r="AA626" s="1244"/>
      <c r="AB626" s="1244"/>
      <c r="AC626" s="1244"/>
      <c r="AD626" s="1244"/>
      <c r="AE626" s="1244"/>
      <c r="AF626" s="1244"/>
      <c r="AG626" s="1244"/>
      <c r="AH626" s="1244"/>
      <c r="AI626" s="1244"/>
      <c r="AJ626" s="1244"/>
      <c r="AK626" s="1244"/>
      <c r="AL626" s="1244"/>
      <c r="AM626" s="1244"/>
      <c r="AN626" s="1244"/>
      <c r="AO626" s="1244"/>
      <c r="AP626" s="1244"/>
      <c r="AQ626" s="1244"/>
      <c r="AR626" s="1244"/>
      <c r="AS626" s="1244"/>
      <c r="AT626" s="1244"/>
      <c r="AU626" s="1244"/>
      <c r="AV626" s="1244"/>
      <c r="AW626" s="1244"/>
      <c r="AX626" s="1244"/>
      <c r="AY626" s="1244"/>
      <c r="AZ626" s="1244"/>
      <c r="BA626" s="1244"/>
      <c r="BB626" s="1244"/>
      <c r="BC626" s="1244"/>
      <c r="BD626" s="1244"/>
      <c r="BE626" s="1244"/>
      <c r="BF626" s="1244"/>
      <c r="BG626" s="1244"/>
      <c r="BH626" s="1244"/>
      <c r="BI626" s="1244"/>
      <c r="BJ626" s="1244"/>
      <c r="BK626" s="1244"/>
      <c r="BL626" s="1244"/>
      <c r="BM626" s="1244"/>
      <c r="BN626" s="1244"/>
      <c r="BO626" s="1244"/>
      <c r="BP626" s="1244"/>
      <c r="BQ626" s="1244"/>
      <c r="BR626" s="1244"/>
      <c r="BS626" s="1244"/>
      <c r="BT626" s="1244"/>
      <c r="BU626" s="1244"/>
      <c r="BV626" s="1244"/>
      <c r="BW626" s="1244"/>
      <c r="BX626" s="1244"/>
      <c r="BY626" s="1244"/>
      <c r="BZ626" s="1244"/>
      <c r="CA626" s="1244"/>
      <c r="CB626" s="1244"/>
      <c r="CC626" s="1244"/>
      <c r="CD626" s="1244"/>
      <c r="CE626" s="1244"/>
      <c r="CF626" s="1244"/>
      <c r="CG626" s="1244"/>
      <c r="CH626" s="1244"/>
      <c r="CI626" s="1244"/>
      <c r="CJ626" s="1244"/>
      <c r="CK626" s="1244"/>
      <c r="CL626" s="1244"/>
      <c r="CM626" s="1244"/>
      <c r="CN626" s="1244"/>
      <c r="CO626" s="1244"/>
      <c r="CP626" s="1244"/>
      <c r="CQ626" s="1244"/>
      <c r="CR626" s="1244"/>
      <c r="CS626" s="1244"/>
      <c r="CT626" s="1244"/>
      <c r="CU626" s="1244"/>
      <c r="CV626" s="1244"/>
      <c r="CW626" s="1244"/>
      <c r="CX626" s="1244"/>
      <c r="CY626" s="1244"/>
      <c r="CZ626" s="1244"/>
      <c r="DA626" s="1244"/>
      <c r="DB626" s="1244"/>
      <c r="DC626" s="1244"/>
      <c r="DD626" s="1244"/>
      <c r="DE626" s="1244"/>
      <c r="DF626" s="1244"/>
      <c r="DG626" s="1244"/>
      <c r="DH626" s="1244"/>
      <c r="DI626" s="1244"/>
      <c r="DJ626" s="1244"/>
      <c r="DK626" s="1244"/>
      <c r="DL626" s="1244"/>
      <c r="DM626" s="1244"/>
      <c r="DN626" s="1244"/>
      <c r="DO626" s="1244"/>
      <c r="DP626" s="1244"/>
      <c r="DQ626" s="1244"/>
      <c r="DR626" s="1244"/>
      <c r="DS626" s="1244"/>
      <c r="DT626" s="1244"/>
      <c r="DU626" s="1244"/>
      <c r="DV626" s="1244"/>
      <c r="DW626" s="1244"/>
      <c r="DX626" s="1244"/>
      <c r="DY626" s="1244"/>
      <c r="DZ626" s="1244"/>
      <c r="EA626" s="1244"/>
      <c r="EB626" s="1244"/>
      <c r="EC626" s="1244"/>
      <c r="ED626" s="1244"/>
      <c r="EE626" s="1244"/>
      <c r="EF626" s="1244"/>
      <c r="EG626" s="1244"/>
      <c r="EH626" s="1244"/>
      <c r="EI626" s="1244"/>
      <c r="EJ626" s="1244"/>
      <c r="EK626" s="1244"/>
      <c r="EL626" s="1244"/>
      <c r="EM626" s="1244"/>
      <c r="EN626" s="1244"/>
      <c r="EO626" s="1244"/>
      <c r="EP626" s="1244"/>
      <c r="EQ626" s="1244"/>
      <c r="ER626" s="1244"/>
      <c r="ES626" s="1241"/>
      <c r="ET626" s="1244"/>
      <c r="EU626" s="1244"/>
      <c r="EV626" s="1244"/>
      <c r="EW626" s="1244"/>
      <c r="EX626" s="1244"/>
      <c r="EY626" s="1244"/>
      <c r="EZ626" s="1244"/>
      <c r="FA626" s="1244"/>
      <c r="FB626" s="1244"/>
      <c r="FC626" s="1244"/>
      <c r="FD626" s="1244"/>
      <c r="FE626" s="1244"/>
      <c r="FF626" s="1251"/>
      <c r="FG626" s="1244"/>
      <c r="FH626" s="1244"/>
      <c r="FI626" s="1244"/>
      <c r="FJ626" s="1244"/>
      <c r="FK626" s="1244"/>
      <c r="FL626" s="1244"/>
      <c r="FM626" s="1244"/>
      <c r="FN626" s="1244"/>
      <c r="FO626" s="1244"/>
      <c r="FP626" s="1244"/>
      <c r="FQ626" s="1246"/>
      <c r="FR626" s="1246"/>
      <c r="FS626" s="1244"/>
      <c r="FT626" s="1244"/>
      <c r="FU626" s="1244"/>
      <c r="FV626" s="1244"/>
      <c r="FW626" s="1244"/>
      <c r="FX626" s="1244"/>
      <c r="FY626" s="1244"/>
      <c r="FZ626" s="1244"/>
      <c r="GA626" s="1241"/>
      <c r="GB626" s="1241"/>
      <c r="GC626" s="1241"/>
      <c r="GD626" s="1239"/>
      <c r="GE626" s="1239"/>
      <c r="GF626" s="1239"/>
      <c r="GG626" s="1239"/>
      <c r="GH626" s="1239"/>
      <c r="GI626" s="1239"/>
      <c r="GJ626" s="1239"/>
      <c r="GK626" s="1239"/>
      <c r="GL626" s="1239"/>
      <c r="GM626" s="1239"/>
      <c r="GN626" s="1239"/>
      <c r="GO626" s="1239"/>
      <c r="GP626" s="1239"/>
      <c r="GQ626" s="1239"/>
      <c r="GR626" s="1239"/>
      <c r="GS626" s="1239"/>
      <c r="GT626" s="1239"/>
      <c r="GU626" s="1239"/>
      <c r="GV626" s="1239"/>
      <c r="GW626" s="1239"/>
      <c r="GX626" s="1239"/>
      <c r="GY626" s="1239"/>
      <c r="GZ626" s="1239"/>
      <c r="HA626" s="1239"/>
      <c r="HB626" s="1239"/>
      <c r="HC626" s="1239"/>
      <c r="HD626" s="1239"/>
      <c r="HE626" s="1239"/>
      <c r="HF626" s="1239"/>
      <c r="HG626" s="1239"/>
      <c r="HH626" s="1239"/>
      <c r="HI626" s="1239"/>
      <c r="HJ626" s="1239"/>
      <c r="HK626" s="1239"/>
      <c r="HL626" s="1239"/>
      <c r="HM626" s="1239"/>
      <c r="HN626" s="1239"/>
      <c r="HO626" s="1239"/>
      <c r="HP626" s="1239"/>
      <c r="HQ626" s="1239"/>
      <c r="HR626" s="1239"/>
      <c r="HS626" s="1239"/>
      <c r="HT626" s="1239"/>
      <c r="HU626" s="1239"/>
      <c r="HV626" s="1239"/>
      <c r="HW626" s="1239"/>
      <c r="HX626" s="1239"/>
      <c r="HY626" s="1239"/>
      <c r="HZ626" s="1239"/>
      <c r="IA626" s="1239"/>
      <c r="IB626" s="1239"/>
      <c r="IC626" s="1239"/>
      <c r="ID626" s="1239"/>
      <c r="IE626" s="1239"/>
      <c r="IF626" s="1239"/>
      <c r="IG626" s="1239"/>
      <c r="IH626" s="1239"/>
      <c r="II626" s="1239"/>
      <c r="IJ626" s="1239"/>
      <c r="IK626" s="1239"/>
      <c r="IL626" s="1239"/>
      <c r="IM626" s="1239"/>
      <c r="IN626" s="1239"/>
      <c r="IO626" s="1239"/>
      <c r="IP626" s="1239"/>
      <c r="IQ626" s="1239"/>
      <c r="IR626" s="1239"/>
      <c r="IS626" s="1239"/>
      <c r="IT626" s="1239"/>
      <c r="IU626" s="1239"/>
      <c r="IV626" s="1239"/>
      <c r="IW626" s="1239"/>
      <c r="IX626" s="1239"/>
      <c r="IY626" s="1239"/>
      <c r="IZ626" s="1239"/>
      <c r="JA626" s="1239"/>
      <c r="JB626" s="1239"/>
      <c r="JC626" s="1239"/>
      <c r="JD626" s="1239"/>
      <c r="JE626" s="1239"/>
      <c r="JF626" s="1239"/>
      <c r="JG626" s="1239"/>
      <c r="JH626" s="1239"/>
      <c r="JI626" s="1239"/>
      <c r="JJ626" s="1239"/>
      <c r="JK626" s="1248"/>
    </row>
    <row r="627" spans="1:271" ht="18.95" hidden="1" customHeight="1">
      <c r="A627" s="1113"/>
      <c r="B627" s="1114"/>
      <c r="C627" s="1177"/>
      <c r="D627" s="1114"/>
      <c r="E627" s="1116"/>
      <c r="F627" s="1116"/>
      <c r="G627" s="1116"/>
      <c r="H627" s="1114"/>
      <c r="I627" s="1177"/>
      <c r="J627" s="1244"/>
      <c r="K627" s="1241"/>
      <c r="L627" s="1241"/>
      <c r="M627" s="1241"/>
      <c r="N627" s="1241"/>
      <c r="O627" s="1269"/>
      <c r="P627" s="1242"/>
      <c r="Q627" s="1241"/>
      <c r="R627" s="1244"/>
      <c r="S627" s="1244"/>
      <c r="T627" s="1244"/>
      <c r="U627" s="1244"/>
      <c r="V627" s="1244"/>
      <c r="W627" s="1249"/>
      <c r="X627" s="1241"/>
      <c r="Y627" s="1244"/>
      <c r="Z627" s="1244"/>
      <c r="AA627" s="1244"/>
      <c r="AB627" s="1244"/>
      <c r="AC627" s="1244"/>
      <c r="AD627" s="1244"/>
      <c r="AE627" s="1244"/>
      <c r="AF627" s="1244"/>
      <c r="AG627" s="1244"/>
      <c r="AH627" s="1244"/>
      <c r="AI627" s="1244"/>
      <c r="AJ627" s="1244"/>
      <c r="AK627" s="1244"/>
      <c r="AL627" s="1244"/>
      <c r="AM627" s="1244"/>
      <c r="AN627" s="1244"/>
      <c r="AO627" s="1244"/>
      <c r="AP627" s="1244"/>
      <c r="AQ627" s="1244"/>
      <c r="AR627" s="1244"/>
      <c r="AS627" s="1244"/>
      <c r="AT627" s="1244"/>
      <c r="AU627" s="1244"/>
      <c r="AV627" s="1244"/>
      <c r="AW627" s="1244"/>
      <c r="AX627" s="1244"/>
      <c r="AY627" s="1244"/>
      <c r="AZ627" s="1244"/>
      <c r="BA627" s="1244"/>
      <c r="BB627" s="1244"/>
      <c r="BC627" s="1244"/>
      <c r="BD627" s="1244"/>
      <c r="BE627" s="1244"/>
      <c r="BF627" s="1244"/>
      <c r="BG627" s="1244"/>
      <c r="BH627" s="1244"/>
      <c r="BI627" s="1244"/>
      <c r="BJ627" s="1244"/>
      <c r="BK627" s="1244"/>
      <c r="BL627" s="1244"/>
      <c r="BM627" s="1244"/>
      <c r="BN627" s="1244"/>
      <c r="BO627" s="1244"/>
      <c r="BP627" s="1244"/>
      <c r="BQ627" s="1244"/>
      <c r="BR627" s="1244"/>
      <c r="BS627" s="1244"/>
      <c r="BT627" s="1244"/>
      <c r="BU627" s="1244"/>
      <c r="BV627" s="1244"/>
      <c r="BW627" s="1244"/>
      <c r="BX627" s="1244"/>
      <c r="BY627" s="1244"/>
      <c r="BZ627" s="1244"/>
      <c r="CA627" s="1244"/>
      <c r="CB627" s="1244"/>
      <c r="CC627" s="1244"/>
      <c r="CD627" s="1244"/>
      <c r="CE627" s="1244"/>
      <c r="CF627" s="1244"/>
      <c r="CG627" s="1244"/>
      <c r="CH627" s="1244"/>
      <c r="CI627" s="1244"/>
      <c r="CJ627" s="1244"/>
      <c r="CK627" s="1244"/>
      <c r="CL627" s="1244"/>
      <c r="CM627" s="1244"/>
      <c r="CN627" s="1244"/>
      <c r="CO627" s="1244"/>
      <c r="CP627" s="1244"/>
      <c r="CQ627" s="1244"/>
      <c r="CR627" s="1244"/>
      <c r="CS627" s="1244"/>
      <c r="CT627" s="1244"/>
      <c r="CU627" s="1244"/>
      <c r="CV627" s="1244"/>
      <c r="CW627" s="1244"/>
      <c r="CX627" s="1244"/>
      <c r="CY627" s="1244"/>
      <c r="CZ627" s="1244"/>
      <c r="DA627" s="1244"/>
      <c r="DB627" s="1244"/>
      <c r="DC627" s="1244"/>
      <c r="DD627" s="1244"/>
      <c r="DE627" s="1244"/>
      <c r="DF627" s="1244"/>
      <c r="DG627" s="1244"/>
      <c r="DH627" s="1244"/>
      <c r="DI627" s="1244"/>
      <c r="DJ627" s="1244"/>
      <c r="DK627" s="1244"/>
      <c r="DL627" s="1244"/>
      <c r="DM627" s="1244"/>
      <c r="DN627" s="1244"/>
      <c r="DO627" s="1244"/>
      <c r="DP627" s="1244"/>
      <c r="DQ627" s="1244"/>
      <c r="DR627" s="1244"/>
      <c r="DS627" s="1244"/>
      <c r="DT627" s="1244"/>
      <c r="DU627" s="1244"/>
      <c r="DV627" s="1244"/>
      <c r="DW627" s="1244"/>
      <c r="DX627" s="1244"/>
      <c r="DY627" s="1244"/>
      <c r="DZ627" s="1244"/>
      <c r="EA627" s="1244"/>
      <c r="EB627" s="1244"/>
      <c r="EC627" s="1244"/>
      <c r="ED627" s="1244"/>
      <c r="EE627" s="1244"/>
      <c r="EF627" s="1244"/>
      <c r="EG627" s="1244"/>
      <c r="EH627" s="1244"/>
      <c r="EI627" s="1244"/>
      <c r="EJ627" s="1244"/>
      <c r="EK627" s="1244"/>
      <c r="EL627" s="1244"/>
      <c r="EM627" s="1244"/>
      <c r="EN627" s="1244"/>
      <c r="EO627" s="1244"/>
      <c r="EP627" s="1244"/>
      <c r="EQ627" s="1244"/>
      <c r="ER627" s="1244"/>
      <c r="ES627" s="1241"/>
      <c r="ET627" s="1244"/>
      <c r="EU627" s="1244"/>
      <c r="EV627" s="1244"/>
      <c r="EW627" s="1244"/>
      <c r="EX627" s="1244"/>
      <c r="EY627" s="1244"/>
      <c r="EZ627" s="1244"/>
      <c r="FA627" s="1244"/>
      <c r="FB627" s="1244"/>
      <c r="FC627" s="1244"/>
      <c r="FD627" s="1244"/>
      <c r="FE627" s="1244"/>
      <c r="FF627" s="1251"/>
      <c r="FG627" s="1244"/>
      <c r="FH627" s="1244"/>
      <c r="FI627" s="1244"/>
      <c r="FJ627" s="1244"/>
      <c r="FK627" s="1244"/>
      <c r="FL627" s="1244"/>
      <c r="FM627" s="1244"/>
      <c r="FN627" s="1244"/>
      <c r="FO627" s="1244"/>
      <c r="FP627" s="1244"/>
      <c r="FQ627" s="1246"/>
      <c r="FR627" s="1246"/>
      <c r="FS627" s="1244"/>
      <c r="FT627" s="1244"/>
      <c r="FU627" s="1244"/>
      <c r="FV627" s="1244"/>
      <c r="FW627" s="1244"/>
      <c r="FX627" s="1244"/>
      <c r="FY627" s="1244"/>
      <c r="FZ627" s="1244"/>
      <c r="GA627" s="1241"/>
      <c r="GB627" s="1241"/>
      <c r="GC627" s="1241"/>
      <c r="GD627" s="1239"/>
      <c r="GE627" s="1239"/>
      <c r="GF627" s="1239"/>
      <c r="GG627" s="1239"/>
      <c r="GH627" s="1239"/>
      <c r="GI627" s="1239"/>
      <c r="GJ627" s="1239"/>
      <c r="GK627" s="1239"/>
      <c r="GL627" s="1239"/>
      <c r="GM627" s="1239"/>
      <c r="GN627" s="1239"/>
      <c r="GO627" s="1239"/>
      <c r="GP627" s="1239"/>
      <c r="GQ627" s="1239"/>
      <c r="GR627" s="1239"/>
      <c r="GS627" s="1239"/>
      <c r="GT627" s="1239"/>
      <c r="GU627" s="1239"/>
      <c r="GV627" s="1239"/>
      <c r="GW627" s="1239"/>
      <c r="GX627" s="1239"/>
      <c r="GY627" s="1239"/>
      <c r="GZ627" s="1239"/>
      <c r="HA627" s="1239"/>
      <c r="HB627" s="1239"/>
      <c r="HC627" s="1239"/>
      <c r="HD627" s="1239"/>
      <c r="HE627" s="1239"/>
      <c r="HF627" s="1239"/>
      <c r="HG627" s="1239"/>
      <c r="HH627" s="1239"/>
      <c r="HI627" s="1239"/>
      <c r="HJ627" s="1239"/>
      <c r="HK627" s="1239"/>
      <c r="HL627" s="1239"/>
      <c r="HM627" s="1239"/>
      <c r="HN627" s="1239"/>
      <c r="HO627" s="1239"/>
      <c r="HP627" s="1239"/>
      <c r="HQ627" s="1239"/>
      <c r="HR627" s="1239"/>
      <c r="HS627" s="1239"/>
      <c r="HT627" s="1239"/>
      <c r="HU627" s="1239"/>
      <c r="HV627" s="1239"/>
      <c r="HW627" s="1239"/>
      <c r="HX627" s="1239"/>
      <c r="HY627" s="1239"/>
      <c r="HZ627" s="1239"/>
      <c r="IA627" s="1239"/>
      <c r="IB627" s="1239"/>
      <c r="IC627" s="1239"/>
      <c r="ID627" s="1239"/>
      <c r="IE627" s="1239"/>
      <c r="IF627" s="1239"/>
      <c r="IG627" s="1239"/>
      <c r="IH627" s="1239"/>
      <c r="II627" s="1239"/>
      <c r="IJ627" s="1239"/>
      <c r="IK627" s="1239"/>
      <c r="IL627" s="1239"/>
      <c r="IM627" s="1239"/>
      <c r="IN627" s="1239"/>
      <c r="IO627" s="1239"/>
      <c r="IP627" s="1239"/>
      <c r="IQ627" s="1239"/>
      <c r="IR627" s="1239"/>
      <c r="IS627" s="1239"/>
      <c r="IT627" s="1239"/>
      <c r="IU627" s="1239"/>
      <c r="IV627" s="1239"/>
      <c r="IW627" s="1239"/>
      <c r="IX627" s="1239"/>
      <c r="IY627" s="1239"/>
      <c r="IZ627" s="1239"/>
      <c r="JA627" s="1239"/>
      <c r="JB627" s="1239"/>
      <c r="JC627" s="1239"/>
      <c r="JD627" s="1239"/>
      <c r="JE627" s="1239"/>
      <c r="JF627" s="1239"/>
      <c r="JG627" s="1239"/>
      <c r="JH627" s="1239"/>
      <c r="JI627" s="1239"/>
      <c r="JJ627" s="1239"/>
      <c r="JK627" s="1248"/>
    </row>
    <row r="628" spans="1:271" ht="18.95" hidden="1" customHeight="1">
      <c r="A628" s="1113"/>
      <c r="B628" s="1114"/>
      <c r="C628" s="1177"/>
      <c r="D628" s="1114"/>
      <c r="E628" s="1116"/>
      <c r="F628" s="1116"/>
      <c r="G628" s="1116"/>
      <c r="H628" s="1114"/>
      <c r="I628" s="1177"/>
      <c r="J628" s="1244"/>
      <c r="K628" s="1241"/>
      <c r="L628" s="1241"/>
      <c r="M628" s="1241"/>
      <c r="N628" s="1241"/>
      <c r="O628" s="1269"/>
      <c r="P628" s="1242"/>
      <c r="Q628" s="1241"/>
      <c r="R628" s="1244"/>
      <c r="S628" s="1244"/>
      <c r="T628" s="1244"/>
      <c r="U628" s="1244"/>
      <c r="V628" s="1244"/>
      <c r="W628" s="1249"/>
      <c r="X628" s="1241"/>
      <c r="Y628" s="1244"/>
      <c r="Z628" s="1244"/>
      <c r="AA628" s="1244"/>
      <c r="AB628" s="1244"/>
      <c r="AC628" s="1244"/>
      <c r="AD628" s="1244"/>
      <c r="AE628" s="1244"/>
      <c r="AF628" s="1244"/>
      <c r="AG628" s="1244"/>
      <c r="AH628" s="1244"/>
      <c r="AI628" s="1244"/>
      <c r="AJ628" s="1244"/>
      <c r="AK628" s="1244"/>
      <c r="AL628" s="1244"/>
      <c r="AM628" s="1244"/>
      <c r="AN628" s="1244"/>
      <c r="AO628" s="1244"/>
      <c r="AP628" s="1244"/>
      <c r="AQ628" s="1244"/>
      <c r="AR628" s="1244"/>
      <c r="AS628" s="1244"/>
      <c r="AT628" s="1244"/>
      <c r="AU628" s="1244"/>
      <c r="AV628" s="1244"/>
      <c r="AW628" s="1244"/>
      <c r="AX628" s="1244"/>
      <c r="AY628" s="1244"/>
      <c r="AZ628" s="1244"/>
      <c r="BA628" s="1244"/>
      <c r="BB628" s="1244"/>
      <c r="BC628" s="1244"/>
      <c r="BD628" s="1244"/>
      <c r="BE628" s="1244"/>
      <c r="BF628" s="1244"/>
      <c r="BG628" s="1244"/>
      <c r="BH628" s="1244"/>
      <c r="BI628" s="1244"/>
      <c r="BJ628" s="1244"/>
      <c r="BK628" s="1244"/>
      <c r="BL628" s="1244"/>
      <c r="BM628" s="1244"/>
      <c r="BN628" s="1244"/>
      <c r="BO628" s="1244"/>
      <c r="BP628" s="1244"/>
      <c r="BQ628" s="1244"/>
      <c r="BR628" s="1244"/>
      <c r="BS628" s="1244"/>
      <c r="BT628" s="1244"/>
      <c r="BU628" s="1244"/>
      <c r="BV628" s="1244"/>
      <c r="BW628" s="1244"/>
      <c r="BX628" s="1244"/>
      <c r="BY628" s="1244"/>
      <c r="BZ628" s="1244"/>
      <c r="CA628" s="1244"/>
      <c r="CB628" s="1244"/>
      <c r="CC628" s="1244"/>
      <c r="CD628" s="1244"/>
      <c r="CE628" s="1244"/>
      <c r="CF628" s="1244"/>
      <c r="CG628" s="1244"/>
      <c r="CH628" s="1244"/>
      <c r="CI628" s="1244"/>
      <c r="CJ628" s="1244"/>
      <c r="CK628" s="1244"/>
      <c r="CL628" s="1244"/>
      <c r="CM628" s="1244"/>
      <c r="CN628" s="1244"/>
      <c r="CO628" s="1244"/>
      <c r="CP628" s="1244"/>
      <c r="CQ628" s="1244"/>
      <c r="CR628" s="1244"/>
      <c r="CS628" s="1244"/>
      <c r="CT628" s="1244"/>
      <c r="CU628" s="1244"/>
      <c r="CV628" s="1244"/>
      <c r="CW628" s="1244"/>
      <c r="CX628" s="1244"/>
      <c r="CY628" s="1244"/>
      <c r="CZ628" s="1244"/>
      <c r="DA628" s="1244"/>
      <c r="DB628" s="1244"/>
      <c r="DC628" s="1244"/>
      <c r="DD628" s="1244"/>
      <c r="DE628" s="1244"/>
      <c r="DF628" s="1244"/>
      <c r="DG628" s="1244"/>
      <c r="DH628" s="1244"/>
      <c r="DI628" s="1244"/>
      <c r="DJ628" s="1244"/>
      <c r="DK628" s="1244"/>
      <c r="DL628" s="1244"/>
      <c r="DM628" s="1244"/>
      <c r="DN628" s="1244"/>
      <c r="DO628" s="1244"/>
      <c r="DP628" s="1244"/>
      <c r="DQ628" s="1244"/>
      <c r="DR628" s="1244"/>
      <c r="DS628" s="1244"/>
      <c r="DT628" s="1244"/>
      <c r="DU628" s="1244"/>
      <c r="DV628" s="1244"/>
      <c r="DW628" s="1244"/>
      <c r="DX628" s="1244"/>
      <c r="DY628" s="1244"/>
      <c r="DZ628" s="1244"/>
      <c r="EA628" s="1244"/>
      <c r="EB628" s="1244"/>
      <c r="EC628" s="1244"/>
      <c r="ED628" s="1244"/>
      <c r="EE628" s="1244"/>
      <c r="EF628" s="1244"/>
      <c r="EG628" s="1244"/>
      <c r="EH628" s="1244"/>
      <c r="EI628" s="1244"/>
      <c r="EJ628" s="1244"/>
      <c r="EK628" s="1244"/>
      <c r="EL628" s="1244"/>
      <c r="EM628" s="1244"/>
      <c r="EN628" s="1244"/>
      <c r="EO628" s="1244"/>
      <c r="EP628" s="1244"/>
      <c r="EQ628" s="1244"/>
      <c r="ER628" s="1244"/>
      <c r="ES628" s="1241"/>
      <c r="ET628" s="1244"/>
      <c r="EU628" s="1244"/>
      <c r="EV628" s="1244"/>
      <c r="EW628" s="1244"/>
      <c r="EX628" s="1244"/>
      <c r="EY628" s="1244"/>
      <c r="EZ628" s="1244"/>
      <c r="FA628" s="1244"/>
      <c r="FB628" s="1244"/>
      <c r="FC628" s="1244"/>
      <c r="FD628" s="1244"/>
      <c r="FE628" s="1244"/>
      <c r="FF628" s="1251"/>
      <c r="FG628" s="1244"/>
      <c r="FH628" s="1244"/>
      <c r="FI628" s="1244"/>
      <c r="FJ628" s="1244"/>
      <c r="FK628" s="1244"/>
      <c r="FL628" s="1244"/>
      <c r="FM628" s="1244"/>
      <c r="FN628" s="1244"/>
      <c r="FO628" s="1244"/>
      <c r="FP628" s="1244"/>
      <c r="FQ628" s="1246"/>
      <c r="FR628" s="1246"/>
      <c r="FS628" s="1244"/>
      <c r="FT628" s="1244"/>
      <c r="FU628" s="1244"/>
      <c r="FV628" s="1244"/>
      <c r="FW628" s="1244"/>
      <c r="FX628" s="1244"/>
      <c r="FY628" s="1244"/>
      <c r="FZ628" s="1244"/>
      <c r="GA628" s="1241"/>
      <c r="GB628" s="1241"/>
      <c r="GC628" s="1241"/>
      <c r="GD628" s="1239"/>
      <c r="GE628" s="1239"/>
      <c r="GF628" s="1239"/>
      <c r="GG628" s="1239"/>
      <c r="GH628" s="1239"/>
      <c r="GI628" s="1239"/>
      <c r="GJ628" s="1239"/>
      <c r="GK628" s="1239"/>
      <c r="GL628" s="1239"/>
      <c r="GM628" s="1239"/>
      <c r="GN628" s="1239"/>
      <c r="GO628" s="1239"/>
      <c r="GP628" s="1239"/>
      <c r="GQ628" s="1239"/>
      <c r="GR628" s="1239"/>
      <c r="GS628" s="1239"/>
      <c r="GT628" s="1239"/>
      <c r="GU628" s="1239"/>
      <c r="GV628" s="1239"/>
      <c r="GW628" s="1239"/>
      <c r="GX628" s="1239"/>
      <c r="GY628" s="1239"/>
      <c r="GZ628" s="1239"/>
      <c r="HA628" s="1239"/>
      <c r="HB628" s="1239"/>
      <c r="HC628" s="1239"/>
      <c r="HD628" s="1239"/>
      <c r="HE628" s="1239"/>
      <c r="HF628" s="1239"/>
      <c r="HG628" s="1239"/>
      <c r="HH628" s="1239"/>
      <c r="HI628" s="1239"/>
      <c r="HJ628" s="1239"/>
      <c r="HK628" s="1239"/>
      <c r="HL628" s="1239"/>
      <c r="HM628" s="1239"/>
      <c r="HN628" s="1239"/>
      <c r="HO628" s="1239"/>
      <c r="HP628" s="1239"/>
      <c r="HQ628" s="1239"/>
      <c r="HR628" s="1239"/>
      <c r="HS628" s="1239"/>
      <c r="HT628" s="1239"/>
      <c r="HU628" s="1239"/>
      <c r="HV628" s="1239"/>
      <c r="HW628" s="1239"/>
      <c r="HX628" s="1239"/>
      <c r="HY628" s="1239"/>
      <c r="HZ628" s="1239"/>
      <c r="IA628" s="1239"/>
      <c r="IB628" s="1239"/>
      <c r="IC628" s="1239"/>
      <c r="ID628" s="1239"/>
      <c r="IE628" s="1239"/>
      <c r="IF628" s="1239"/>
      <c r="IG628" s="1239"/>
      <c r="IH628" s="1239"/>
      <c r="II628" s="1239"/>
      <c r="IJ628" s="1239"/>
      <c r="IK628" s="1239"/>
      <c r="IL628" s="1239"/>
      <c r="IM628" s="1239"/>
      <c r="IN628" s="1239"/>
      <c r="IO628" s="1239"/>
      <c r="IP628" s="1239"/>
      <c r="IQ628" s="1239"/>
      <c r="IR628" s="1239"/>
      <c r="IS628" s="1239"/>
      <c r="IT628" s="1239"/>
      <c r="IU628" s="1239"/>
      <c r="IV628" s="1239"/>
      <c r="IW628" s="1239"/>
      <c r="IX628" s="1239"/>
      <c r="IY628" s="1239"/>
      <c r="IZ628" s="1239"/>
      <c r="JA628" s="1239"/>
      <c r="JB628" s="1239"/>
      <c r="JC628" s="1239"/>
      <c r="JD628" s="1239"/>
      <c r="JE628" s="1239"/>
      <c r="JF628" s="1239"/>
      <c r="JG628" s="1239"/>
      <c r="JH628" s="1239"/>
      <c r="JI628" s="1239"/>
      <c r="JJ628" s="1239"/>
      <c r="JK628" s="1248"/>
    </row>
    <row r="629" spans="1:271" ht="18.95" hidden="1" customHeight="1">
      <c r="A629" s="1113"/>
      <c r="B629" s="1114"/>
      <c r="C629" s="1177"/>
      <c r="D629" s="1114"/>
      <c r="E629" s="1116"/>
      <c r="F629" s="1116"/>
      <c r="G629" s="1116"/>
      <c r="H629" s="1114"/>
      <c r="I629" s="1177"/>
      <c r="J629" s="1244"/>
      <c r="K629" s="1241"/>
      <c r="L629" s="1241"/>
      <c r="M629" s="1241"/>
      <c r="N629" s="1241"/>
      <c r="O629" s="1269"/>
      <c r="P629" s="1242"/>
      <c r="Q629" s="1241"/>
      <c r="R629" s="1244"/>
      <c r="S629" s="1244"/>
      <c r="T629" s="1244"/>
      <c r="U629" s="1244"/>
      <c r="V629" s="1244"/>
      <c r="W629" s="1249"/>
      <c r="X629" s="1241"/>
      <c r="Y629" s="1244"/>
      <c r="Z629" s="1244"/>
      <c r="AA629" s="1244"/>
      <c r="AB629" s="1244"/>
      <c r="AC629" s="1244"/>
      <c r="AD629" s="1244"/>
      <c r="AE629" s="1244"/>
      <c r="AF629" s="1244"/>
      <c r="AG629" s="1244"/>
      <c r="AH629" s="1244"/>
      <c r="AI629" s="1244"/>
      <c r="AJ629" s="1244"/>
      <c r="AK629" s="1244"/>
      <c r="AL629" s="1244"/>
      <c r="AM629" s="1244"/>
      <c r="AN629" s="1244"/>
      <c r="AO629" s="1244"/>
      <c r="AP629" s="1244"/>
      <c r="AQ629" s="1244"/>
      <c r="AR629" s="1244"/>
      <c r="AS629" s="1244"/>
      <c r="AT629" s="1244"/>
      <c r="AU629" s="1244"/>
      <c r="AV629" s="1244"/>
      <c r="AW629" s="1244"/>
      <c r="AX629" s="1244"/>
      <c r="AY629" s="1244"/>
      <c r="AZ629" s="1244"/>
      <c r="BA629" s="1244"/>
      <c r="BB629" s="1244"/>
      <c r="BC629" s="1244"/>
      <c r="BD629" s="1244"/>
      <c r="BE629" s="1244"/>
      <c r="BF629" s="1244"/>
      <c r="BG629" s="1244"/>
      <c r="BH629" s="1244"/>
      <c r="BI629" s="1244"/>
      <c r="BJ629" s="1244"/>
      <c r="BK629" s="1244"/>
      <c r="BL629" s="1244"/>
      <c r="BM629" s="1244"/>
      <c r="BN629" s="1244"/>
      <c r="BO629" s="1244"/>
      <c r="BP629" s="1244"/>
      <c r="BQ629" s="1244"/>
      <c r="BR629" s="1244"/>
      <c r="BS629" s="1244"/>
      <c r="BT629" s="1244"/>
      <c r="BU629" s="1244"/>
      <c r="BV629" s="1244"/>
      <c r="BW629" s="1244"/>
      <c r="BX629" s="1244"/>
      <c r="BY629" s="1244"/>
      <c r="BZ629" s="1244"/>
      <c r="CA629" s="1244"/>
      <c r="CB629" s="1244"/>
      <c r="CC629" s="1244"/>
      <c r="CD629" s="1244"/>
      <c r="CE629" s="1244"/>
      <c r="CF629" s="1244"/>
      <c r="CG629" s="1244"/>
      <c r="CH629" s="1244"/>
      <c r="CI629" s="1244"/>
      <c r="CJ629" s="1244"/>
      <c r="CK629" s="1244"/>
      <c r="CL629" s="1244"/>
      <c r="CM629" s="1244"/>
      <c r="CN629" s="1244"/>
      <c r="CO629" s="1244"/>
      <c r="CP629" s="1244"/>
      <c r="CQ629" s="1244"/>
      <c r="CR629" s="1244"/>
      <c r="CS629" s="1244"/>
      <c r="CT629" s="1244"/>
      <c r="CU629" s="1244"/>
      <c r="CV629" s="1244"/>
      <c r="CW629" s="1244"/>
      <c r="CX629" s="1244"/>
      <c r="CY629" s="1244"/>
      <c r="CZ629" s="1244"/>
      <c r="DA629" s="1244"/>
      <c r="DB629" s="1244"/>
      <c r="DC629" s="1244"/>
      <c r="DD629" s="1244"/>
      <c r="DE629" s="1244"/>
      <c r="DF629" s="1244"/>
      <c r="DG629" s="1244"/>
      <c r="DH629" s="1244"/>
      <c r="DI629" s="1244"/>
      <c r="DJ629" s="1244"/>
      <c r="DK629" s="1244"/>
      <c r="DL629" s="1244"/>
      <c r="DM629" s="1244"/>
      <c r="DN629" s="1244"/>
      <c r="DO629" s="1244"/>
      <c r="DP629" s="1244"/>
      <c r="DQ629" s="1244"/>
      <c r="DR629" s="1244"/>
      <c r="DS629" s="1244"/>
      <c r="DT629" s="1244"/>
      <c r="DU629" s="1244"/>
      <c r="DV629" s="1244"/>
      <c r="DW629" s="1244"/>
      <c r="DX629" s="1244"/>
      <c r="DY629" s="1244"/>
      <c r="DZ629" s="1244"/>
      <c r="EA629" s="1244"/>
      <c r="EB629" s="1244"/>
      <c r="EC629" s="1244"/>
      <c r="ED629" s="1244"/>
      <c r="EE629" s="1244"/>
      <c r="EF629" s="1244"/>
      <c r="EG629" s="1244"/>
      <c r="EH629" s="1244"/>
      <c r="EI629" s="1244"/>
      <c r="EJ629" s="1244"/>
      <c r="EK629" s="1244"/>
      <c r="EL629" s="1244"/>
      <c r="EM629" s="1244"/>
      <c r="EN629" s="1244"/>
      <c r="EO629" s="1244"/>
      <c r="EP629" s="1244"/>
      <c r="EQ629" s="1244"/>
      <c r="ER629" s="1244"/>
      <c r="ES629" s="1241"/>
      <c r="ET629" s="1244"/>
      <c r="EU629" s="1244"/>
      <c r="EV629" s="1244"/>
      <c r="EW629" s="1244"/>
      <c r="EX629" s="1244"/>
      <c r="EY629" s="1244"/>
      <c r="EZ629" s="1244"/>
      <c r="FA629" s="1244"/>
      <c r="FB629" s="1244"/>
      <c r="FC629" s="1244"/>
      <c r="FD629" s="1244"/>
      <c r="FE629" s="1244"/>
      <c r="FF629" s="1251"/>
      <c r="FG629" s="1244"/>
      <c r="FH629" s="1244"/>
      <c r="FI629" s="1244"/>
      <c r="FJ629" s="1244"/>
      <c r="FK629" s="1244"/>
      <c r="FL629" s="1244"/>
      <c r="FM629" s="1244"/>
      <c r="FN629" s="1244"/>
      <c r="FO629" s="1244"/>
      <c r="FP629" s="1244"/>
      <c r="FQ629" s="1246"/>
      <c r="FR629" s="1246"/>
      <c r="FS629" s="1244"/>
      <c r="FT629" s="1244"/>
      <c r="FU629" s="1244"/>
      <c r="FV629" s="1244"/>
      <c r="FW629" s="1244"/>
      <c r="FX629" s="1244"/>
      <c r="FY629" s="1244"/>
      <c r="FZ629" s="1244"/>
      <c r="GA629" s="1241"/>
      <c r="GB629" s="1241"/>
      <c r="GC629" s="1241"/>
      <c r="GD629" s="1239"/>
      <c r="GE629" s="1239"/>
      <c r="GF629" s="1239"/>
      <c r="GG629" s="1239"/>
      <c r="GH629" s="1239"/>
      <c r="GI629" s="1239"/>
      <c r="GJ629" s="1239"/>
      <c r="GK629" s="1239"/>
      <c r="GL629" s="1239"/>
      <c r="GM629" s="1239"/>
      <c r="GN629" s="1239"/>
      <c r="GO629" s="1239"/>
      <c r="GP629" s="1239"/>
      <c r="GQ629" s="1239"/>
      <c r="GR629" s="1239"/>
      <c r="GS629" s="1239"/>
      <c r="GT629" s="1239"/>
      <c r="GU629" s="1239"/>
      <c r="GV629" s="1239"/>
      <c r="GW629" s="1239"/>
      <c r="GX629" s="1239"/>
      <c r="GY629" s="1239"/>
      <c r="GZ629" s="1239"/>
      <c r="HA629" s="1239"/>
      <c r="HB629" s="1239"/>
      <c r="HC629" s="1239"/>
      <c r="HD629" s="1239"/>
      <c r="HE629" s="1239"/>
      <c r="HF629" s="1239"/>
      <c r="HG629" s="1239"/>
      <c r="HH629" s="1239"/>
      <c r="HI629" s="1239"/>
      <c r="HJ629" s="1239"/>
      <c r="HK629" s="1239"/>
      <c r="HL629" s="1239"/>
      <c r="HM629" s="1239"/>
      <c r="HN629" s="1239"/>
      <c r="HO629" s="1239"/>
      <c r="HP629" s="1239"/>
      <c r="HQ629" s="1239"/>
      <c r="HR629" s="1239"/>
      <c r="HS629" s="1239"/>
      <c r="HT629" s="1239"/>
      <c r="HU629" s="1239"/>
      <c r="HV629" s="1239"/>
      <c r="HW629" s="1239"/>
      <c r="HX629" s="1239"/>
      <c r="HY629" s="1239"/>
      <c r="HZ629" s="1239"/>
      <c r="IA629" s="1239"/>
      <c r="IB629" s="1239"/>
      <c r="IC629" s="1239"/>
      <c r="ID629" s="1239"/>
      <c r="IE629" s="1239"/>
      <c r="IF629" s="1239"/>
      <c r="IG629" s="1239"/>
      <c r="IH629" s="1239"/>
      <c r="II629" s="1239"/>
      <c r="IJ629" s="1239"/>
      <c r="IK629" s="1239"/>
      <c r="IL629" s="1239"/>
      <c r="IM629" s="1239"/>
      <c r="IN629" s="1239"/>
      <c r="IO629" s="1239"/>
      <c r="IP629" s="1239"/>
      <c r="IQ629" s="1239"/>
      <c r="IR629" s="1239"/>
      <c r="IS629" s="1239"/>
      <c r="IT629" s="1239"/>
      <c r="IU629" s="1239"/>
      <c r="IV629" s="1239"/>
      <c r="IW629" s="1239"/>
      <c r="IX629" s="1239"/>
      <c r="IY629" s="1239"/>
      <c r="IZ629" s="1239"/>
      <c r="JA629" s="1239"/>
      <c r="JB629" s="1239"/>
      <c r="JC629" s="1239"/>
      <c r="JD629" s="1239"/>
      <c r="JE629" s="1239"/>
      <c r="JF629" s="1239"/>
      <c r="JG629" s="1239"/>
      <c r="JH629" s="1239"/>
      <c r="JI629" s="1239"/>
      <c r="JJ629" s="1239"/>
      <c r="JK629" s="1248"/>
    </row>
    <row r="630" spans="1:271" ht="18.95" hidden="1" customHeight="1">
      <c r="A630" s="1113"/>
      <c r="B630" s="1114"/>
      <c r="C630" s="1177"/>
      <c r="D630" s="1114"/>
      <c r="E630" s="1116"/>
      <c r="F630" s="1116"/>
      <c r="G630" s="1116"/>
      <c r="H630" s="1114"/>
      <c r="I630" s="1177"/>
      <c r="J630" s="1244"/>
      <c r="K630" s="1241"/>
      <c r="L630" s="1241"/>
      <c r="M630" s="1241"/>
      <c r="N630" s="1241"/>
      <c r="O630" s="1269"/>
      <c r="P630" s="1242"/>
      <c r="Q630" s="1241"/>
      <c r="R630" s="1244"/>
      <c r="S630" s="1244"/>
      <c r="T630" s="1244"/>
      <c r="U630" s="1244"/>
      <c r="V630" s="1244"/>
      <c r="W630" s="1249"/>
      <c r="X630" s="1241"/>
      <c r="Y630" s="1244"/>
      <c r="Z630" s="1244"/>
      <c r="AA630" s="1244"/>
      <c r="AB630" s="1244"/>
      <c r="AC630" s="1244"/>
      <c r="AD630" s="1244"/>
      <c r="AE630" s="1244"/>
      <c r="AF630" s="1244"/>
      <c r="AG630" s="1244"/>
      <c r="AH630" s="1244"/>
      <c r="AI630" s="1244"/>
      <c r="AJ630" s="1244"/>
      <c r="AK630" s="1244"/>
      <c r="AL630" s="1244"/>
      <c r="AM630" s="1244"/>
      <c r="AN630" s="1244"/>
      <c r="AO630" s="1244"/>
      <c r="AP630" s="1244"/>
      <c r="AQ630" s="1244"/>
      <c r="AR630" s="1244"/>
      <c r="AS630" s="1244"/>
      <c r="AT630" s="1244"/>
      <c r="AU630" s="1244"/>
      <c r="AV630" s="1244"/>
      <c r="AW630" s="1244"/>
      <c r="AX630" s="1244"/>
      <c r="AY630" s="1244"/>
      <c r="AZ630" s="1244"/>
      <c r="BA630" s="1244"/>
      <c r="BB630" s="1244"/>
      <c r="BC630" s="1244"/>
      <c r="BD630" s="1244"/>
      <c r="BE630" s="1244"/>
      <c r="BF630" s="1244"/>
      <c r="BG630" s="1244"/>
      <c r="BH630" s="1244"/>
      <c r="BI630" s="1244"/>
      <c r="BJ630" s="1244"/>
      <c r="BK630" s="1244"/>
      <c r="BL630" s="1244"/>
      <c r="BM630" s="1244"/>
      <c r="BN630" s="1244"/>
      <c r="BO630" s="1244"/>
      <c r="BP630" s="1244"/>
      <c r="BQ630" s="1244"/>
      <c r="BR630" s="1244"/>
      <c r="BS630" s="1244"/>
      <c r="BT630" s="1244"/>
      <c r="BU630" s="1244"/>
      <c r="BV630" s="1244"/>
      <c r="BW630" s="1244"/>
      <c r="BX630" s="1244"/>
      <c r="BY630" s="1244"/>
      <c r="BZ630" s="1244"/>
      <c r="CA630" s="1244"/>
      <c r="CB630" s="1244"/>
      <c r="CC630" s="1244"/>
      <c r="CD630" s="1244"/>
      <c r="CE630" s="1244"/>
      <c r="CF630" s="1244"/>
      <c r="CG630" s="1244"/>
      <c r="CH630" s="1244"/>
      <c r="CI630" s="1244"/>
      <c r="CJ630" s="1244"/>
      <c r="CK630" s="1244"/>
      <c r="CL630" s="1244"/>
      <c r="CM630" s="1244"/>
      <c r="CN630" s="1244"/>
      <c r="CO630" s="1244"/>
      <c r="CP630" s="1244"/>
      <c r="CQ630" s="1244"/>
      <c r="CR630" s="1244"/>
      <c r="CS630" s="1244"/>
      <c r="CT630" s="1244"/>
      <c r="CU630" s="1244"/>
      <c r="CV630" s="1244"/>
      <c r="CW630" s="1244"/>
      <c r="CX630" s="1244"/>
      <c r="CY630" s="1244"/>
      <c r="CZ630" s="1244"/>
      <c r="DA630" s="1244"/>
      <c r="DB630" s="1244"/>
      <c r="DC630" s="1244"/>
      <c r="DD630" s="1244"/>
      <c r="DE630" s="1244"/>
      <c r="DF630" s="1244"/>
      <c r="DG630" s="1244"/>
      <c r="DH630" s="1244"/>
      <c r="DI630" s="1244"/>
      <c r="DJ630" s="1244"/>
      <c r="DK630" s="1244"/>
      <c r="DL630" s="1244"/>
      <c r="DM630" s="1244"/>
      <c r="DN630" s="1244"/>
      <c r="DO630" s="1244"/>
      <c r="DP630" s="1244"/>
      <c r="DQ630" s="1244"/>
      <c r="DR630" s="1244"/>
      <c r="DS630" s="1244"/>
      <c r="DT630" s="1244"/>
      <c r="DU630" s="1244"/>
      <c r="DV630" s="1244"/>
      <c r="DW630" s="1244"/>
      <c r="DX630" s="1244"/>
      <c r="DY630" s="1244"/>
      <c r="DZ630" s="1244"/>
      <c r="EA630" s="1244"/>
      <c r="EB630" s="1244"/>
      <c r="EC630" s="1244"/>
      <c r="ED630" s="1244"/>
      <c r="EE630" s="1244"/>
      <c r="EF630" s="1244"/>
      <c r="EG630" s="1244"/>
      <c r="EH630" s="1244"/>
      <c r="EI630" s="1244"/>
      <c r="EJ630" s="1244"/>
      <c r="EK630" s="1244"/>
      <c r="EL630" s="1244"/>
      <c r="EM630" s="1244"/>
      <c r="EN630" s="1244"/>
      <c r="EO630" s="1244"/>
      <c r="EP630" s="1244"/>
      <c r="EQ630" s="1244"/>
      <c r="ER630" s="1244"/>
      <c r="ES630" s="1241"/>
      <c r="ET630" s="1244"/>
      <c r="EU630" s="1244"/>
      <c r="EV630" s="1244"/>
      <c r="EW630" s="1244"/>
      <c r="EX630" s="1244"/>
      <c r="EY630" s="1244"/>
      <c r="EZ630" s="1244"/>
      <c r="FA630" s="1244"/>
      <c r="FB630" s="1244"/>
      <c r="FC630" s="1244"/>
      <c r="FD630" s="1244"/>
      <c r="FE630" s="1244"/>
      <c r="FF630" s="1251"/>
      <c r="FG630" s="1244"/>
      <c r="FH630" s="1244"/>
      <c r="FI630" s="1244"/>
      <c r="FJ630" s="1244"/>
      <c r="FK630" s="1244"/>
      <c r="FL630" s="1244"/>
      <c r="FM630" s="1244"/>
      <c r="FN630" s="1244"/>
      <c r="FO630" s="1244"/>
      <c r="FP630" s="1244"/>
      <c r="FQ630" s="1246"/>
      <c r="FR630" s="1246"/>
      <c r="FS630" s="1244"/>
      <c r="FT630" s="1244"/>
      <c r="FU630" s="1244"/>
      <c r="FV630" s="1244"/>
      <c r="FW630" s="1244"/>
      <c r="FX630" s="1244"/>
      <c r="FY630" s="1244"/>
      <c r="FZ630" s="1244"/>
      <c r="GA630" s="1241"/>
      <c r="GB630" s="1241"/>
      <c r="GC630" s="1241"/>
      <c r="GD630" s="1239"/>
      <c r="GE630" s="1239"/>
      <c r="GF630" s="1239"/>
      <c r="GG630" s="1239"/>
      <c r="GH630" s="1239"/>
      <c r="GI630" s="1239"/>
      <c r="GJ630" s="1239"/>
      <c r="GK630" s="1239"/>
      <c r="GL630" s="1239"/>
      <c r="GM630" s="1239"/>
      <c r="GN630" s="1239"/>
      <c r="GO630" s="1239"/>
      <c r="GP630" s="1239"/>
      <c r="GQ630" s="1239"/>
      <c r="GR630" s="1239"/>
      <c r="GS630" s="1239"/>
      <c r="GT630" s="1239"/>
      <c r="GU630" s="1239"/>
      <c r="GV630" s="1239"/>
      <c r="GW630" s="1239"/>
      <c r="GX630" s="1239"/>
      <c r="GY630" s="1239"/>
      <c r="GZ630" s="1239"/>
      <c r="HA630" s="1239"/>
      <c r="HB630" s="1239"/>
      <c r="HC630" s="1239"/>
      <c r="HD630" s="1239"/>
      <c r="HE630" s="1239"/>
      <c r="HF630" s="1239"/>
      <c r="HG630" s="1239"/>
      <c r="HH630" s="1239"/>
      <c r="HI630" s="1239"/>
      <c r="HJ630" s="1239"/>
      <c r="HK630" s="1239"/>
      <c r="HL630" s="1239"/>
      <c r="HM630" s="1239"/>
      <c r="HN630" s="1239"/>
      <c r="HO630" s="1239"/>
      <c r="HP630" s="1239"/>
      <c r="HQ630" s="1239"/>
      <c r="HR630" s="1239"/>
      <c r="HS630" s="1239"/>
      <c r="HT630" s="1239"/>
      <c r="HU630" s="1239"/>
      <c r="HV630" s="1239"/>
      <c r="HW630" s="1239"/>
      <c r="HX630" s="1239"/>
      <c r="HY630" s="1239"/>
      <c r="HZ630" s="1239"/>
      <c r="IA630" s="1239"/>
      <c r="IB630" s="1239"/>
      <c r="IC630" s="1239"/>
      <c r="ID630" s="1239"/>
      <c r="IE630" s="1239"/>
      <c r="IF630" s="1239"/>
      <c r="IG630" s="1239"/>
      <c r="IH630" s="1239"/>
      <c r="II630" s="1239"/>
      <c r="IJ630" s="1239"/>
      <c r="IK630" s="1239"/>
      <c r="IL630" s="1239"/>
      <c r="IM630" s="1239"/>
      <c r="IN630" s="1239"/>
      <c r="IO630" s="1239"/>
      <c r="IP630" s="1239"/>
      <c r="IQ630" s="1239"/>
      <c r="IR630" s="1239"/>
      <c r="IS630" s="1239"/>
      <c r="IT630" s="1239"/>
      <c r="IU630" s="1239"/>
      <c r="IV630" s="1239"/>
      <c r="IW630" s="1239"/>
      <c r="IX630" s="1239"/>
      <c r="IY630" s="1239"/>
      <c r="IZ630" s="1239"/>
      <c r="JA630" s="1239"/>
      <c r="JB630" s="1239"/>
      <c r="JC630" s="1239"/>
      <c r="JD630" s="1239"/>
      <c r="JE630" s="1239"/>
      <c r="JF630" s="1239"/>
      <c r="JG630" s="1239"/>
      <c r="JH630" s="1239"/>
      <c r="JI630" s="1239"/>
      <c r="JJ630" s="1239"/>
      <c r="JK630" s="1248"/>
    </row>
    <row r="631" spans="1:271" ht="18.95" hidden="1" customHeight="1">
      <c r="A631" s="1113"/>
      <c r="B631" s="1114"/>
      <c r="C631" s="1177"/>
      <c r="D631" s="1114"/>
      <c r="E631" s="1116"/>
      <c r="F631" s="1116"/>
      <c r="G631" s="1116"/>
      <c r="H631" s="1114"/>
      <c r="I631" s="1177"/>
      <c r="J631" s="1244"/>
      <c r="K631" s="1241"/>
      <c r="L631" s="1241"/>
      <c r="M631" s="1241"/>
      <c r="N631" s="1241"/>
      <c r="O631" s="1269"/>
      <c r="P631" s="1242"/>
      <c r="Q631" s="1241"/>
      <c r="R631" s="1244"/>
      <c r="S631" s="1244"/>
      <c r="T631" s="1244"/>
      <c r="U631" s="1244"/>
      <c r="V631" s="1244"/>
      <c r="W631" s="1249"/>
      <c r="X631" s="1241"/>
      <c r="Y631" s="1244"/>
      <c r="Z631" s="1244"/>
      <c r="AA631" s="1244"/>
      <c r="AB631" s="1244"/>
      <c r="AC631" s="1244"/>
      <c r="AD631" s="1244"/>
      <c r="AE631" s="1244"/>
      <c r="AF631" s="1244"/>
      <c r="AG631" s="1244"/>
      <c r="AH631" s="1244"/>
      <c r="AI631" s="1244"/>
      <c r="AJ631" s="1244"/>
      <c r="AK631" s="1244"/>
      <c r="AL631" s="1244"/>
      <c r="AM631" s="1244"/>
      <c r="AN631" s="1244"/>
      <c r="AO631" s="1244"/>
      <c r="AP631" s="1244"/>
      <c r="AQ631" s="1244"/>
      <c r="AR631" s="1244"/>
      <c r="AS631" s="1244"/>
      <c r="AT631" s="1244"/>
      <c r="AU631" s="1244"/>
      <c r="AV631" s="1244"/>
      <c r="AW631" s="1244"/>
      <c r="AX631" s="1244"/>
      <c r="AY631" s="1244"/>
      <c r="AZ631" s="1244"/>
      <c r="BA631" s="1244"/>
      <c r="BB631" s="1244"/>
      <c r="BC631" s="1244"/>
      <c r="BD631" s="1244"/>
      <c r="BE631" s="1244"/>
      <c r="BF631" s="1244"/>
      <c r="BG631" s="1244"/>
      <c r="BH631" s="1244"/>
      <c r="BI631" s="1244"/>
      <c r="BJ631" s="1244"/>
      <c r="BK631" s="1244"/>
      <c r="BL631" s="1244"/>
      <c r="BM631" s="1244"/>
      <c r="BN631" s="1244"/>
      <c r="BO631" s="1244"/>
      <c r="BP631" s="1244"/>
      <c r="BQ631" s="1244"/>
      <c r="BR631" s="1244"/>
      <c r="BS631" s="1244"/>
      <c r="BT631" s="1244"/>
      <c r="BU631" s="1244"/>
      <c r="BV631" s="1244"/>
      <c r="BW631" s="1244"/>
      <c r="BX631" s="1244"/>
      <c r="BY631" s="1244"/>
      <c r="BZ631" s="1244"/>
      <c r="CA631" s="1244"/>
      <c r="CB631" s="1244"/>
      <c r="CC631" s="1244"/>
      <c r="CD631" s="1244"/>
      <c r="CE631" s="1244"/>
      <c r="CF631" s="1244"/>
      <c r="CG631" s="1244"/>
      <c r="CH631" s="1244"/>
      <c r="CI631" s="1244"/>
      <c r="CJ631" s="1244"/>
      <c r="CK631" s="1244"/>
      <c r="CL631" s="1244"/>
      <c r="CM631" s="1244"/>
      <c r="CN631" s="1244"/>
      <c r="CO631" s="1244"/>
      <c r="CP631" s="1244"/>
      <c r="CQ631" s="1244"/>
      <c r="CR631" s="1244"/>
      <c r="CS631" s="1244"/>
      <c r="CT631" s="1244"/>
      <c r="CU631" s="1244"/>
      <c r="CV631" s="1244"/>
      <c r="CW631" s="1244"/>
      <c r="CX631" s="1244"/>
      <c r="CY631" s="1244"/>
      <c r="CZ631" s="1244"/>
      <c r="DA631" s="1244"/>
      <c r="DB631" s="1244"/>
      <c r="DC631" s="1244"/>
      <c r="DD631" s="1244"/>
      <c r="DE631" s="1244"/>
      <c r="DF631" s="1244"/>
      <c r="DG631" s="1244"/>
      <c r="DH631" s="1244"/>
      <c r="DI631" s="1244"/>
      <c r="DJ631" s="1244"/>
      <c r="DK631" s="1244"/>
      <c r="DL631" s="1244"/>
      <c r="DM631" s="1244"/>
      <c r="DN631" s="1244"/>
      <c r="DO631" s="1244"/>
      <c r="DP631" s="1244"/>
      <c r="DQ631" s="1244"/>
      <c r="DR631" s="1244"/>
      <c r="DS631" s="1244"/>
      <c r="DT631" s="1244"/>
      <c r="DU631" s="1244"/>
      <c r="DV631" s="1244"/>
      <c r="DW631" s="1244"/>
      <c r="DX631" s="1244"/>
      <c r="DY631" s="1244"/>
      <c r="DZ631" s="1244"/>
      <c r="EA631" s="1244"/>
      <c r="EB631" s="1244"/>
      <c r="EC631" s="1244"/>
      <c r="ED631" s="1244"/>
      <c r="EE631" s="1244"/>
      <c r="EF631" s="1244"/>
      <c r="EG631" s="1244"/>
      <c r="EH631" s="1244"/>
      <c r="EI631" s="1244"/>
      <c r="EJ631" s="1244"/>
      <c r="EK631" s="1244"/>
      <c r="EL631" s="1244"/>
      <c r="EM631" s="1244"/>
      <c r="EN631" s="1244"/>
      <c r="EO631" s="1244"/>
      <c r="EP631" s="1244"/>
      <c r="EQ631" s="1244"/>
      <c r="ER631" s="1244"/>
      <c r="ES631" s="1241"/>
      <c r="ET631" s="1244"/>
      <c r="EU631" s="1244"/>
      <c r="EV631" s="1244"/>
      <c r="EW631" s="1244"/>
      <c r="EX631" s="1244"/>
      <c r="EY631" s="1244"/>
      <c r="EZ631" s="1244"/>
      <c r="FA631" s="1244"/>
      <c r="FB631" s="1244"/>
      <c r="FC631" s="1244"/>
      <c r="FD631" s="1244"/>
      <c r="FE631" s="1244"/>
      <c r="FF631" s="1251"/>
      <c r="FG631" s="1244"/>
      <c r="FH631" s="1244"/>
      <c r="FI631" s="1244"/>
      <c r="FJ631" s="1244"/>
      <c r="FK631" s="1244"/>
      <c r="FL631" s="1244"/>
      <c r="FM631" s="1244"/>
      <c r="FN631" s="1244"/>
      <c r="FO631" s="1244"/>
      <c r="FP631" s="1244"/>
      <c r="FQ631" s="1246"/>
      <c r="FR631" s="1246"/>
      <c r="FS631" s="1244"/>
      <c r="FT631" s="1244"/>
      <c r="FU631" s="1244"/>
      <c r="FV631" s="1244"/>
      <c r="FW631" s="1244"/>
      <c r="FX631" s="1244"/>
      <c r="FY631" s="1244"/>
      <c r="FZ631" s="1244"/>
      <c r="GA631" s="1241"/>
      <c r="GB631" s="1241"/>
      <c r="GC631" s="1241"/>
      <c r="GD631" s="1239"/>
      <c r="GE631" s="1239"/>
      <c r="GF631" s="1239"/>
      <c r="GG631" s="1239"/>
      <c r="GH631" s="1239"/>
      <c r="GI631" s="1239"/>
      <c r="GJ631" s="1239"/>
      <c r="GK631" s="1239"/>
      <c r="GL631" s="1239"/>
      <c r="GM631" s="1239"/>
      <c r="GN631" s="1239"/>
      <c r="GO631" s="1239"/>
      <c r="GP631" s="1239"/>
      <c r="GQ631" s="1239"/>
      <c r="GR631" s="1239"/>
      <c r="GS631" s="1239"/>
      <c r="GT631" s="1239"/>
      <c r="GU631" s="1239"/>
      <c r="GV631" s="1239"/>
      <c r="GW631" s="1239"/>
      <c r="GX631" s="1239"/>
      <c r="GY631" s="1239"/>
      <c r="GZ631" s="1239"/>
      <c r="HA631" s="1239"/>
      <c r="HB631" s="1239"/>
      <c r="HC631" s="1239"/>
      <c r="HD631" s="1239"/>
      <c r="HE631" s="1239"/>
      <c r="HF631" s="1239"/>
      <c r="HG631" s="1239"/>
      <c r="HH631" s="1239"/>
      <c r="HI631" s="1239"/>
      <c r="HJ631" s="1239"/>
      <c r="HK631" s="1239"/>
      <c r="HL631" s="1239"/>
      <c r="HM631" s="1239"/>
      <c r="HN631" s="1239"/>
      <c r="HO631" s="1239"/>
      <c r="HP631" s="1239"/>
      <c r="HQ631" s="1239"/>
      <c r="HR631" s="1239"/>
      <c r="HS631" s="1239"/>
      <c r="HT631" s="1239"/>
      <c r="HU631" s="1239"/>
      <c r="HV631" s="1239"/>
      <c r="HW631" s="1239"/>
      <c r="HX631" s="1239"/>
      <c r="HY631" s="1239"/>
      <c r="HZ631" s="1239"/>
      <c r="IA631" s="1239"/>
      <c r="IB631" s="1239"/>
      <c r="IC631" s="1239"/>
      <c r="ID631" s="1239"/>
      <c r="IE631" s="1239"/>
      <c r="IF631" s="1239"/>
      <c r="IG631" s="1239"/>
      <c r="IH631" s="1239"/>
      <c r="II631" s="1239"/>
      <c r="IJ631" s="1239"/>
      <c r="IK631" s="1239"/>
      <c r="IL631" s="1239"/>
      <c r="IM631" s="1239"/>
      <c r="IN631" s="1239"/>
      <c r="IO631" s="1239"/>
      <c r="IP631" s="1239"/>
      <c r="IQ631" s="1239"/>
      <c r="IR631" s="1239"/>
      <c r="IS631" s="1239"/>
      <c r="IT631" s="1239"/>
      <c r="IU631" s="1239"/>
      <c r="IV631" s="1239"/>
      <c r="IW631" s="1239"/>
      <c r="IX631" s="1239"/>
      <c r="IY631" s="1239"/>
      <c r="IZ631" s="1239"/>
      <c r="JA631" s="1239"/>
      <c r="JB631" s="1239"/>
      <c r="JC631" s="1239"/>
      <c r="JD631" s="1239"/>
      <c r="JE631" s="1239"/>
      <c r="JF631" s="1239"/>
      <c r="JG631" s="1239"/>
      <c r="JH631" s="1239"/>
      <c r="JI631" s="1239"/>
      <c r="JJ631" s="1239"/>
      <c r="JK631" s="1248"/>
    </row>
    <row r="632" spans="1:271" ht="18.95" hidden="1" customHeight="1">
      <c r="A632" s="1113"/>
      <c r="B632" s="1114"/>
      <c r="C632" s="1177"/>
      <c r="D632" s="1114"/>
      <c r="E632" s="1116"/>
      <c r="F632" s="1116"/>
      <c r="G632" s="1116"/>
      <c r="H632" s="1114"/>
      <c r="I632" s="1177"/>
      <c r="J632" s="1244"/>
      <c r="K632" s="1241"/>
      <c r="L632" s="1241"/>
      <c r="M632" s="1241"/>
      <c r="N632" s="1241"/>
      <c r="O632" s="1269"/>
      <c r="P632" s="1242"/>
      <c r="Q632" s="1241"/>
      <c r="R632" s="1244"/>
      <c r="S632" s="1244"/>
      <c r="T632" s="1244"/>
      <c r="U632" s="1244"/>
      <c r="V632" s="1244"/>
      <c r="W632" s="1249"/>
      <c r="X632" s="1241"/>
      <c r="Y632" s="1244"/>
      <c r="Z632" s="1244"/>
      <c r="AA632" s="1244"/>
      <c r="AB632" s="1244"/>
      <c r="AC632" s="1244"/>
      <c r="AD632" s="1244"/>
      <c r="AE632" s="1244"/>
      <c r="AF632" s="1244"/>
      <c r="AG632" s="1244"/>
      <c r="AH632" s="1244"/>
      <c r="AI632" s="1244"/>
      <c r="AJ632" s="1244"/>
      <c r="AK632" s="1244"/>
      <c r="AL632" s="1244"/>
      <c r="AM632" s="1244"/>
      <c r="AN632" s="1244"/>
      <c r="AO632" s="1244"/>
      <c r="AP632" s="1244"/>
      <c r="AQ632" s="1244"/>
      <c r="AR632" s="1244"/>
      <c r="AS632" s="1244"/>
      <c r="AT632" s="1244"/>
      <c r="AU632" s="1244"/>
      <c r="AV632" s="1244"/>
      <c r="AW632" s="1244"/>
      <c r="AX632" s="1244"/>
      <c r="AY632" s="1244"/>
      <c r="AZ632" s="1244"/>
      <c r="BA632" s="1244"/>
      <c r="BB632" s="1244"/>
      <c r="BC632" s="1244"/>
      <c r="BD632" s="1244"/>
      <c r="BE632" s="1244"/>
      <c r="BF632" s="1244"/>
      <c r="BG632" s="1244"/>
      <c r="BH632" s="1244"/>
      <c r="BI632" s="1244"/>
      <c r="BJ632" s="1244"/>
      <c r="BK632" s="1244"/>
      <c r="BL632" s="1244"/>
      <c r="BM632" s="1244"/>
      <c r="BN632" s="1244"/>
      <c r="BO632" s="1244"/>
      <c r="BP632" s="1244"/>
      <c r="BQ632" s="1244"/>
      <c r="BR632" s="1244"/>
      <c r="BS632" s="1244"/>
      <c r="BT632" s="1244"/>
      <c r="BU632" s="1244"/>
      <c r="BV632" s="1244"/>
      <c r="BW632" s="1244"/>
      <c r="BX632" s="1244"/>
      <c r="BY632" s="1244"/>
      <c r="BZ632" s="1244"/>
      <c r="CA632" s="1244"/>
      <c r="CB632" s="1244"/>
      <c r="CC632" s="1244"/>
      <c r="CD632" s="1244"/>
      <c r="CE632" s="1244"/>
      <c r="CF632" s="1244"/>
      <c r="CG632" s="1244"/>
      <c r="CH632" s="1244"/>
      <c r="CI632" s="1244"/>
      <c r="CJ632" s="1244"/>
      <c r="CK632" s="1244"/>
      <c r="CL632" s="1244"/>
      <c r="CM632" s="1244"/>
      <c r="CN632" s="1244"/>
      <c r="CO632" s="1244"/>
      <c r="CP632" s="1244"/>
      <c r="CQ632" s="1244"/>
      <c r="CR632" s="1244"/>
      <c r="CS632" s="1244"/>
      <c r="CT632" s="1244"/>
      <c r="CU632" s="1244"/>
      <c r="CV632" s="1244"/>
      <c r="CW632" s="1244"/>
      <c r="CX632" s="1244"/>
      <c r="CY632" s="1244"/>
      <c r="CZ632" s="1244"/>
      <c r="DA632" s="1244"/>
      <c r="DB632" s="1244"/>
      <c r="DC632" s="1244"/>
      <c r="DD632" s="1244"/>
      <c r="DE632" s="1244"/>
      <c r="DF632" s="1244"/>
      <c r="DG632" s="1244"/>
      <c r="DH632" s="1244"/>
      <c r="DI632" s="1244"/>
      <c r="DJ632" s="1244"/>
      <c r="DK632" s="1244"/>
      <c r="DL632" s="1244"/>
      <c r="DM632" s="1244"/>
      <c r="DN632" s="1244"/>
      <c r="DO632" s="1244"/>
      <c r="DP632" s="1244"/>
      <c r="DQ632" s="1244"/>
      <c r="DR632" s="1244"/>
      <c r="DS632" s="1244"/>
      <c r="DT632" s="1244"/>
      <c r="DU632" s="1244"/>
      <c r="DV632" s="1244"/>
      <c r="DW632" s="1244"/>
      <c r="DX632" s="1244"/>
      <c r="DY632" s="1244"/>
      <c r="DZ632" s="1244"/>
      <c r="EA632" s="1244"/>
      <c r="EB632" s="1244"/>
      <c r="EC632" s="1244"/>
      <c r="ED632" s="1244"/>
      <c r="EE632" s="1244"/>
      <c r="EF632" s="1244"/>
      <c r="EG632" s="1244"/>
      <c r="EH632" s="1244"/>
      <c r="EI632" s="1244"/>
      <c r="EJ632" s="1244"/>
      <c r="EK632" s="1244"/>
      <c r="EL632" s="1244"/>
      <c r="EM632" s="1244"/>
      <c r="EN632" s="1244"/>
      <c r="EO632" s="1244"/>
      <c r="EP632" s="1244"/>
      <c r="EQ632" s="1244"/>
      <c r="ER632" s="1244"/>
      <c r="ES632" s="1241"/>
      <c r="ET632" s="1244"/>
      <c r="EU632" s="1244"/>
      <c r="EV632" s="1244"/>
      <c r="EW632" s="1244"/>
      <c r="EX632" s="1244"/>
      <c r="EY632" s="1244"/>
      <c r="EZ632" s="1244"/>
      <c r="FA632" s="1244"/>
      <c r="FB632" s="1244"/>
      <c r="FC632" s="1244"/>
      <c r="FD632" s="1244"/>
      <c r="FE632" s="1244"/>
      <c r="FF632" s="1251"/>
      <c r="FG632" s="1244"/>
      <c r="FH632" s="1244"/>
      <c r="FI632" s="1244"/>
      <c r="FJ632" s="1244"/>
      <c r="FK632" s="1244"/>
      <c r="FL632" s="1244"/>
      <c r="FM632" s="1244"/>
      <c r="FN632" s="1244"/>
      <c r="FO632" s="1244"/>
      <c r="FP632" s="1244"/>
      <c r="FQ632" s="1246"/>
      <c r="FR632" s="1246"/>
      <c r="FS632" s="1244"/>
      <c r="FT632" s="1244"/>
      <c r="FU632" s="1244"/>
      <c r="FV632" s="1244"/>
      <c r="FW632" s="1244"/>
      <c r="FX632" s="1244"/>
      <c r="FY632" s="1244"/>
      <c r="FZ632" s="1244"/>
      <c r="GA632" s="1241"/>
      <c r="GB632" s="1241"/>
      <c r="GC632" s="1241"/>
      <c r="GD632" s="1239"/>
      <c r="GE632" s="1239"/>
      <c r="GF632" s="1239"/>
      <c r="GG632" s="1239"/>
      <c r="GH632" s="1239"/>
      <c r="GI632" s="1239"/>
      <c r="GJ632" s="1239"/>
      <c r="GK632" s="1239"/>
      <c r="GL632" s="1239"/>
      <c r="GM632" s="1239"/>
      <c r="GN632" s="1239"/>
      <c r="GO632" s="1239"/>
      <c r="GP632" s="1239"/>
      <c r="GQ632" s="1239"/>
      <c r="GR632" s="1239"/>
      <c r="GS632" s="1239"/>
      <c r="GT632" s="1239"/>
      <c r="GU632" s="1239"/>
      <c r="GV632" s="1239"/>
      <c r="GW632" s="1239"/>
      <c r="GX632" s="1239"/>
      <c r="GY632" s="1239"/>
      <c r="GZ632" s="1239"/>
      <c r="HA632" s="1239"/>
      <c r="HB632" s="1239"/>
      <c r="HC632" s="1239"/>
      <c r="HD632" s="1239"/>
      <c r="HE632" s="1239"/>
      <c r="HF632" s="1239"/>
      <c r="HG632" s="1239"/>
      <c r="HH632" s="1239"/>
      <c r="HI632" s="1239"/>
      <c r="HJ632" s="1239"/>
      <c r="HK632" s="1239"/>
      <c r="HL632" s="1239"/>
      <c r="HM632" s="1239"/>
      <c r="HN632" s="1239"/>
      <c r="HO632" s="1239"/>
      <c r="HP632" s="1239"/>
      <c r="HQ632" s="1239"/>
      <c r="HR632" s="1239"/>
      <c r="HS632" s="1239"/>
      <c r="HT632" s="1239"/>
      <c r="HU632" s="1239"/>
      <c r="HV632" s="1239"/>
      <c r="HW632" s="1239"/>
      <c r="HX632" s="1239"/>
      <c r="HY632" s="1239"/>
      <c r="HZ632" s="1239"/>
      <c r="IA632" s="1239"/>
      <c r="IB632" s="1239"/>
      <c r="IC632" s="1239"/>
      <c r="ID632" s="1239"/>
      <c r="IE632" s="1239"/>
      <c r="IF632" s="1239"/>
      <c r="IG632" s="1239"/>
      <c r="IH632" s="1239"/>
      <c r="II632" s="1239"/>
      <c r="IJ632" s="1239"/>
      <c r="IK632" s="1239"/>
      <c r="IL632" s="1239"/>
      <c r="IM632" s="1239"/>
      <c r="IN632" s="1239"/>
      <c r="IO632" s="1239"/>
      <c r="IP632" s="1239"/>
      <c r="IQ632" s="1239"/>
      <c r="IR632" s="1239"/>
      <c r="IS632" s="1239"/>
      <c r="IT632" s="1239"/>
      <c r="IU632" s="1239"/>
      <c r="IV632" s="1239"/>
      <c r="IW632" s="1239"/>
      <c r="IX632" s="1239"/>
      <c r="IY632" s="1239"/>
      <c r="IZ632" s="1239"/>
      <c r="JA632" s="1239"/>
      <c r="JB632" s="1239"/>
      <c r="JC632" s="1239"/>
      <c r="JD632" s="1239"/>
      <c r="JE632" s="1239"/>
      <c r="JF632" s="1239"/>
      <c r="JG632" s="1239"/>
      <c r="JH632" s="1239"/>
      <c r="JI632" s="1239"/>
      <c r="JJ632" s="1239"/>
      <c r="JK632" s="1248"/>
    </row>
    <row r="633" spans="1:271" ht="18.95" hidden="1" customHeight="1">
      <c r="A633" s="1113"/>
      <c r="B633" s="1114"/>
      <c r="C633" s="1177"/>
      <c r="D633" s="1114"/>
      <c r="E633" s="1116"/>
      <c r="F633" s="1116"/>
      <c r="G633" s="1116"/>
      <c r="H633" s="1114"/>
      <c r="I633" s="1177"/>
      <c r="J633" s="1244"/>
      <c r="K633" s="1241"/>
      <c r="L633" s="1241"/>
      <c r="M633" s="1241"/>
      <c r="N633" s="1241"/>
      <c r="O633" s="1269"/>
      <c r="P633" s="1242"/>
      <c r="Q633" s="1241"/>
      <c r="R633" s="1244"/>
      <c r="S633" s="1244"/>
      <c r="T633" s="1244"/>
      <c r="U633" s="1244"/>
      <c r="V633" s="1244"/>
      <c r="W633" s="1249"/>
      <c r="X633" s="1241"/>
      <c r="Y633" s="1244"/>
      <c r="Z633" s="1244"/>
      <c r="AA633" s="1244"/>
      <c r="AB633" s="1244"/>
      <c r="AC633" s="1244"/>
      <c r="AD633" s="1244"/>
      <c r="AE633" s="1244"/>
      <c r="AF633" s="1244"/>
      <c r="AG633" s="1244"/>
      <c r="AH633" s="1244"/>
      <c r="AI633" s="1244"/>
      <c r="AJ633" s="1244"/>
      <c r="AK633" s="1244"/>
      <c r="AL633" s="1244"/>
      <c r="AM633" s="1244"/>
      <c r="AN633" s="1244"/>
      <c r="AO633" s="1244"/>
      <c r="AP633" s="1244"/>
      <c r="AQ633" s="1244"/>
      <c r="AR633" s="1244"/>
      <c r="AS633" s="1244"/>
      <c r="AT633" s="1244"/>
      <c r="AU633" s="1244"/>
      <c r="AV633" s="1244"/>
      <c r="AW633" s="1244"/>
      <c r="AX633" s="1244"/>
      <c r="AY633" s="1244"/>
      <c r="AZ633" s="1244"/>
      <c r="BA633" s="1244"/>
      <c r="BB633" s="1244"/>
      <c r="BC633" s="1244"/>
      <c r="BD633" s="1244"/>
      <c r="BE633" s="1244"/>
      <c r="BF633" s="1244"/>
      <c r="BG633" s="1244"/>
      <c r="BH633" s="1244"/>
      <c r="BI633" s="1244"/>
      <c r="BJ633" s="1244"/>
      <c r="BK633" s="1244"/>
      <c r="BL633" s="1244"/>
      <c r="BM633" s="1244"/>
      <c r="BN633" s="1244"/>
      <c r="BO633" s="1244"/>
      <c r="BP633" s="1244"/>
      <c r="BQ633" s="1244"/>
      <c r="BR633" s="1244"/>
      <c r="BS633" s="1244"/>
      <c r="BT633" s="1244"/>
      <c r="BU633" s="1244"/>
      <c r="BV633" s="1244"/>
      <c r="BW633" s="1244"/>
      <c r="BX633" s="1244"/>
      <c r="BY633" s="1244"/>
      <c r="BZ633" s="1244"/>
      <c r="CA633" s="1244"/>
      <c r="CB633" s="1244"/>
      <c r="CC633" s="1244"/>
      <c r="CD633" s="1244"/>
      <c r="CE633" s="1244"/>
      <c r="CF633" s="1244"/>
      <c r="CG633" s="1244"/>
      <c r="CH633" s="1244"/>
      <c r="CI633" s="1244"/>
      <c r="CJ633" s="1244"/>
      <c r="CK633" s="1244"/>
      <c r="CL633" s="1244"/>
      <c r="CM633" s="1244"/>
      <c r="CN633" s="1244"/>
      <c r="CO633" s="1244"/>
      <c r="CP633" s="1244"/>
      <c r="CQ633" s="1244"/>
      <c r="CR633" s="1244"/>
      <c r="CS633" s="1244"/>
      <c r="CT633" s="1244"/>
      <c r="CU633" s="1244"/>
      <c r="CV633" s="1244"/>
      <c r="CW633" s="1244"/>
      <c r="CX633" s="1244"/>
      <c r="CY633" s="1244"/>
      <c r="CZ633" s="1244"/>
      <c r="DA633" s="1244"/>
      <c r="DB633" s="1244"/>
      <c r="DC633" s="1244"/>
      <c r="DD633" s="1244"/>
      <c r="DE633" s="1244"/>
      <c r="DF633" s="1244"/>
      <c r="DG633" s="1244"/>
      <c r="DH633" s="1244"/>
      <c r="DI633" s="1244"/>
      <c r="DJ633" s="1244"/>
      <c r="DK633" s="1244"/>
      <c r="DL633" s="1244"/>
      <c r="DM633" s="1244"/>
      <c r="DN633" s="1244"/>
      <c r="DO633" s="1244"/>
      <c r="DP633" s="1244"/>
      <c r="DQ633" s="1244"/>
      <c r="DR633" s="1244"/>
      <c r="DS633" s="1244"/>
      <c r="DT633" s="1244"/>
      <c r="DU633" s="1244"/>
      <c r="DV633" s="1244"/>
      <c r="DW633" s="1244"/>
      <c r="DX633" s="1244"/>
      <c r="DY633" s="1244"/>
      <c r="DZ633" s="1244"/>
      <c r="EA633" s="1244"/>
      <c r="EB633" s="1244"/>
      <c r="EC633" s="1244"/>
      <c r="ED633" s="1244"/>
      <c r="EE633" s="1244"/>
      <c r="EF633" s="1244"/>
      <c r="EG633" s="1244"/>
      <c r="EH633" s="1244"/>
      <c r="EI633" s="1244"/>
      <c r="EJ633" s="1244"/>
      <c r="EK633" s="1244"/>
      <c r="EL633" s="1244"/>
      <c r="EM633" s="1244"/>
      <c r="EN633" s="1244"/>
      <c r="EO633" s="1244"/>
      <c r="EP633" s="1244"/>
      <c r="EQ633" s="1244"/>
      <c r="ER633" s="1244"/>
      <c r="ES633" s="1241"/>
      <c r="ET633" s="1244"/>
      <c r="EU633" s="1244"/>
      <c r="EV633" s="1244"/>
      <c r="EW633" s="1244"/>
      <c r="EX633" s="1244"/>
      <c r="EY633" s="1244"/>
      <c r="EZ633" s="1244"/>
      <c r="FA633" s="1244"/>
      <c r="FB633" s="1244"/>
      <c r="FC633" s="1244"/>
      <c r="FD633" s="1244"/>
      <c r="FE633" s="1244"/>
      <c r="FF633" s="1251"/>
      <c r="FG633" s="1244"/>
      <c r="FH633" s="1244"/>
      <c r="FI633" s="1244"/>
      <c r="FJ633" s="1244"/>
      <c r="FK633" s="1244"/>
      <c r="FL633" s="1244"/>
      <c r="FM633" s="1244"/>
      <c r="FN633" s="1244"/>
      <c r="FO633" s="1244"/>
      <c r="FP633" s="1244"/>
      <c r="FQ633" s="1246"/>
      <c r="FR633" s="1246"/>
      <c r="FS633" s="1244"/>
      <c r="FT633" s="1244"/>
      <c r="FU633" s="1244"/>
      <c r="FV633" s="1244"/>
      <c r="FW633" s="1244"/>
      <c r="FX633" s="1244"/>
      <c r="FY633" s="1244"/>
      <c r="FZ633" s="1244"/>
      <c r="GA633" s="1241"/>
      <c r="GB633" s="1241"/>
      <c r="GC633" s="1241"/>
      <c r="GD633" s="1239"/>
      <c r="GE633" s="1239"/>
      <c r="GF633" s="1239"/>
      <c r="GG633" s="1239"/>
      <c r="GH633" s="1239"/>
      <c r="GI633" s="1239"/>
      <c r="GJ633" s="1239"/>
      <c r="GK633" s="1239"/>
      <c r="GL633" s="1239"/>
      <c r="GM633" s="1239"/>
      <c r="GN633" s="1239"/>
      <c r="GO633" s="1239"/>
      <c r="GP633" s="1239"/>
      <c r="GQ633" s="1239"/>
      <c r="GR633" s="1239"/>
      <c r="GS633" s="1239"/>
      <c r="GT633" s="1239"/>
      <c r="GU633" s="1239"/>
      <c r="GV633" s="1239"/>
      <c r="GW633" s="1239"/>
      <c r="GX633" s="1239"/>
      <c r="GY633" s="1239"/>
      <c r="GZ633" s="1239"/>
      <c r="HA633" s="1239"/>
      <c r="HB633" s="1239"/>
      <c r="HC633" s="1239"/>
      <c r="HD633" s="1239"/>
      <c r="HE633" s="1239"/>
      <c r="HF633" s="1239"/>
      <c r="HG633" s="1239"/>
      <c r="HH633" s="1239"/>
      <c r="HI633" s="1239"/>
      <c r="HJ633" s="1239"/>
      <c r="HK633" s="1239"/>
      <c r="HL633" s="1239"/>
      <c r="HM633" s="1239"/>
      <c r="HN633" s="1239"/>
      <c r="HO633" s="1239"/>
      <c r="HP633" s="1239"/>
      <c r="HQ633" s="1239"/>
      <c r="HR633" s="1239"/>
      <c r="HS633" s="1239"/>
      <c r="HT633" s="1239"/>
      <c r="HU633" s="1239"/>
      <c r="HV633" s="1239"/>
      <c r="HW633" s="1239"/>
      <c r="HX633" s="1239"/>
      <c r="HY633" s="1239"/>
      <c r="HZ633" s="1239"/>
      <c r="IA633" s="1239"/>
      <c r="IB633" s="1239"/>
      <c r="IC633" s="1239"/>
      <c r="ID633" s="1239"/>
      <c r="IE633" s="1239"/>
      <c r="IF633" s="1239"/>
      <c r="IG633" s="1239"/>
      <c r="IH633" s="1239"/>
      <c r="II633" s="1239"/>
      <c r="IJ633" s="1239"/>
      <c r="IK633" s="1239"/>
      <c r="IL633" s="1239"/>
      <c r="IM633" s="1239"/>
      <c r="IN633" s="1239"/>
      <c r="IO633" s="1239"/>
      <c r="IP633" s="1239"/>
      <c r="IQ633" s="1239"/>
      <c r="IR633" s="1239"/>
      <c r="IS633" s="1239"/>
      <c r="IT633" s="1239"/>
      <c r="IU633" s="1239"/>
      <c r="IV633" s="1239"/>
      <c r="IW633" s="1239"/>
      <c r="IX633" s="1239"/>
      <c r="IY633" s="1239"/>
      <c r="IZ633" s="1239"/>
      <c r="JA633" s="1239"/>
      <c r="JB633" s="1239"/>
      <c r="JC633" s="1239"/>
      <c r="JD633" s="1239"/>
      <c r="JE633" s="1239"/>
      <c r="JF633" s="1239"/>
      <c r="JG633" s="1239"/>
      <c r="JH633" s="1239"/>
      <c r="JI633" s="1239"/>
      <c r="JJ633" s="1239"/>
      <c r="JK633" s="1248"/>
    </row>
    <row r="634" spans="1:271" ht="18.95" hidden="1" customHeight="1">
      <c r="A634" s="1113"/>
      <c r="B634" s="1114"/>
      <c r="C634" s="1177"/>
      <c r="D634" s="1114"/>
      <c r="E634" s="1116"/>
      <c r="F634" s="1116"/>
      <c r="G634" s="1116"/>
      <c r="H634" s="1114"/>
      <c r="I634" s="1177"/>
      <c r="J634" s="1244"/>
      <c r="K634" s="1241"/>
      <c r="L634" s="1241"/>
      <c r="M634" s="1241"/>
      <c r="N634" s="1241"/>
      <c r="O634" s="1269"/>
      <c r="P634" s="1242"/>
      <c r="Q634" s="1241"/>
      <c r="R634" s="1244"/>
      <c r="S634" s="1244"/>
      <c r="T634" s="1244"/>
      <c r="U634" s="1244"/>
      <c r="V634" s="1244"/>
      <c r="W634" s="1249"/>
      <c r="X634" s="1241"/>
      <c r="Y634" s="1244"/>
      <c r="Z634" s="1244"/>
      <c r="AA634" s="1244"/>
      <c r="AB634" s="1244"/>
      <c r="AC634" s="1244"/>
      <c r="AD634" s="1244"/>
      <c r="AE634" s="1244"/>
      <c r="AF634" s="1244"/>
      <c r="AG634" s="1244"/>
      <c r="AH634" s="1244"/>
      <c r="AI634" s="1244"/>
      <c r="AJ634" s="1244"/>
      <c r="AK634" s="1244"/>
      <c r="AL634" s="1244"/>
      <c r="AM634" s="1244"/>
      <c r="AN634" s="1244"/>
      <c r="AO634" s="1244"/>
      <c r="AP634" s="1244"/>
      <c r="AQ634" s="1244"/>
      <c r="AR634" s="1244"/>
      <c r="AS634" s="1244"/>
      <c r="AT634" s="1244"/>
      <c r="AU634" s="1244"/>
      <c r="AV634" s="1244"/>
      <c r="AW634" s="1244"/>
      <c r="AX634" s="1244"/>
      <c r="AY634" s="1244"/>
      <c r="AZ634" s="1244"/>
      <c r="BA634" s="1244"/>
      <c r="BB634" s="1244"/>
      <c r="BC634" s="1244"/>
      <c r="BD634" s="1244"/>
      <c r="BE634" s="1244"/>
      <c r="BF634" s="1244"/>
      <c r="BG634" s="1244"/>
      <c r="BH634" s="1244"/>
      <c r="BI634" s="1244"/>
      <c r="BJ634" s="1244"/>
      <c r="BK634" s="1244"/>
      <c r="BL634" s="1244"/>
      <c r="BM634" s="1244"/>
      <c r="BN634" s="1244"/>
      <c r="BO634" s="1244"/>
      <c r="BP634" s="1244"/>
      <c r="BQ634" s="1244"/>
      <c r="BR634" s="1244"/>
      <c r="BS634" s="1244"/>
      <c r="BT634" s="1244"/>
      <c r="BU634" s="1244"/>
      <c r="BV634" s="1244"/>
      <c r="BW634" s="1244"/>
      <c r="BX634" s="1244"/>
      <c r="BY634" s="1244"/>
      <c r="BZ634" s="1244"/>
      <c r="CA634" s="1244"/>
      <c r="CB634" s="1244"/>
      <c r="CC634" s="1244"/>
      <c r="CD634" s="1244"/>
      <c r="CE634" s="1244"/>
      <c r="CF634" s="1244"/>
      <c r="CG634" s="1244"/>
      <c r="CH634" s="1244"/>
      <c r="CI634" s="1244"/>
      <c r="CJ634" s="1244"/>
      <c r="CK634" s="1244"/>
      <c r="CL634" s="1244"/>
      <c r="CM634" s="1244"/>
      <c r="CN634" s="1244"/>
      <c r="CO634" s="1244"/>
      <c r="CP634" s="1244"/>
      <c r="CQ634" s="1244"/>
      <c r="CR634" s="1244"/>
      <c r="CS634" s="1244"/>
      <c r="CT634" s="1244"/>
      <c r="CU634" s="1244"/>
      <c r="CV634" s="1244"/>
      <c r="CW634" s="1244"/>
      <c r="CX634" s="1244"/>
      <c r="CY634" s="1244"/>
      <c r="CZ634" s="1244"/>
      <c r="DA634" s="1244"/>
      <c r="DB634" s="1244"/>
      <c r="DC634" s="1244"/>
      <c r="DD634" s="1244"/>
      <c r="DE634" s="1244"/>
      <c r="DF634" s="1244"/>
      <c r="DG634" s="1244"/>
      <c r="DH634" s="1244"/>
      <c r="DI634" s="1244"/>
      <c r="DJ634" s="1244"/>
      <c r="DK634" s="1244"/>
      <c r="DL634" s="1244"/>
      <c r="DM634" s="1244"/>
      <c r="DN634" s="1244"/>
      <c r="DO634" s="1244"/>
      <c r="DP634" s="1244"/>
      <c r="DQ634" s="1244"/>
      <c r="DR634" s="1244"/>
      <c r="DS634" s="1244"/>
      <c r="DT634" s="1244"/>
      <c r="DU634" s="1244"/>
      <c r="DV634" s="1244"/>
      <c r="DW634" s="1244"/>
      <c r="DX634" s="1244"/>
      <c r="DY634" s="1244"/>
      <c r="DZ634" s="1244"/>
      <c r="EA634" s="1244"/>
      <c r="EB634" s="1244"/>
      <c r="EC634" s="1244"/>
      <c r="ED634" s="1244"/>
      <c r="EE634" s="1244"/>
      <c r="EF634" s="1244"/>
      <c r="EG634" s="1244"/>
      <c r="EH634" s="1244"/>
      <c r="EI634" s="1244"/>
      <c r="EJ634" s="1244"/>
      <c r="EK634" s="1244"/>
      <c r="EL634" s="1244"/>
      <c r="EM634" s="1244"/>
      <c r="EN634" s="1244"/>
      <c r="EO634" s="1244"/>
      <c r="EP634" s="1244"/>
      <c r="EQ634" s="1244"/>
      <c r="ER634" s="1244"/>
      <c r="ES634" s="1241"/>
      <c r="ET634" s="1244"/>
      <c r="EU634" s="1244"/>
      <c r="EV634" s="1244"/>
      <c r="EW634" s="1244"/>
      <c r="EX634" s="1244"/>
      <c r="EY634" s="1244"/>
      <c r="EZ634" s="1244"/>
      <c r="FA634" s="1244"/>
      <c r="FB634" s="1244"/>
      <c r="FC634" s="1244"/>
      <c r="FD634" s="1244"/>
      <c r="FE634" s="1244"/>
      <c r="FF634" s="1251"/>
      <c r="FG634" s="1244"/>
      <c r="FH634" s="1244"/>
      <c r="FI634" s="1244"/>
      <c r="FJ634" s="1244"/>
      <c r="FK634" s="1244"/>
      <c r="FL634" s="1244"/>
      <c r="FM634" s="1244"/>
      <c r="FN634" s="1244"/>
      <c r="FO634" s="1244"/>
      <c r="FP634" s="1244"/>
      <c r="FQ634" s="1246"/>
      <c r="FR634" s="1246"/>
      <c r="FS634" s="1244"/>
      <c r="FT634" s="1244"/>
      <c r="FU634" s="1244"/>
      <c r="FV634" s="1244"/>
      <c r="FW634" s="1244"/>
      <c r="FX634" s="1244"/>
      <c r="FY634" s="1244"/>
      <c r="FZ634" s="1244"/>
      <c r="GA634" s="1241"/>
      <c r="GB634" s="1241"/>
      <c r="GC634" s="1241"/>
      <c r="GD634" s="1239"/>
      <c r="GE634" s="1239"/>
      <c r="GF634" s="1239"/>
      <c r="GG634" s="1239"/>
      <c r="GH634" s="1239"/>
      <c r="GI634" s="1239"/>
      <c r="GJ634" s="1239"/>
      <c r="GK634" s="1239"/>
      <c r="GL634" s="1239"/>
      <c r="GM634" s="1239"/>
      <c r="GN634" s="1239"/>
      <c r="GO634" s="1239"/>
      <c r="GP634" s="1239"/>
      <c r="GQ634" s="1239"/>
      <c r="GR634" s="1239"/>
      <c r="GS634" s="1239"/>
      <c r="GT634" s="1239"/>
      <c r="GU634" s="1239"/>
      <c r="GV634" s="1239"/>
      <c r="GW634" s="1239"/>
      <c r="GX634" s="1239"/>
      <c r="GY634" s="1239"/>
      <c r="GZ634" s="1239"/>
      <c r="HA634" s="1239"/>
      <c r="HB634" s="1239"/>
      <c r="HC634" s="1239"/>
      <c r="HD634" s="1239"/>
      <c r="HE634" s="1239"/>
      <c r="HF634" s="1239"/>
      <c r="HG634" s="1239"/>
      <c r="HH634" s="1239"/>
      <c r="HI634" s="1239"/>
      <c r="HJ634" s="1239"/>
      <c r="HK634" s="1239"/>
      <c r="HL634" s="1239"/>
      <c r="HM634" s="1239"/>
      <c r="HN634" s="1239"/>
      <c r="HO634" s="1239"/>
      <c r="HP634" s="1239"/>
      <c r="HQ634" s="1239"/>
      <c r="HR634" s="1239"/>
      <c r="HS634" s="1239"/>
      <c r="HT634" s="1239"/>
      <c r="HU634" s="1239"/>
      <c r="HV634" s="1239"/>
      <c r="HW634" s="1239"/>
      <c r="HX634" s="1239"/>
      <c r="HY634" s="1239"/>
      <c r="HZ634" s="1239"/>
      <c r="IA634" s="1239"/>
      <c r="IB634" s="1239"/>
      <c r="IC634" s="1239"/>
      <c r="ID634" s="1239"/>
      <c r="IE634" s="1239"/>
      <c r="IF634" s="1239"/>
      <c r="IG634" s="1239"/>
      <c r="IH634" s="1239"/>
      <c r="II634" s="1239"/>
      <c r="IJ634" s="1239"/>
      <c r="IK634" s="1239"/>
      <c r="IL634" s="1239"/>
      <c r="IM634" s="1239"/>
      <c r="IN634" s="1239"/>
      <c r="IO634" s="1239"/>
      <c r="IP634" s="1239"/>
      <c r="IQ634" s="1239"/>
      <c r="IR634" s="1239"/>
      <c r="IS634" s="1239"/>
      <c r="IT634" s="1239"/>
      <c r="IU634" s="1239"/>
      <c r="IV634" s="1239"/>
      <c r="IW634" s="1239"/>
      <c r="IX634" s="1239"/>
      <c r="IY634" s="1239"/>
      <c r="IZ634" s="1239"/>
      <c r="JA634" s="1239"/>
      <c r="JB634" s="1239"/>
      <c r="JC634" s="1239"/>
      <c r="JD634" s="1239"/>
      <c r="JE634" s="1239"/>
      <c r="JF634" s="1239"/>
      <c r="JG634" s="1239"/>
      <c r="JH634" s="1239"/>
      <c r="JI634" s="1239"/>
      <c r="JJ634" s="1239"/>
      <c r="JK634" s="1248"/>
    </row>
    <row r="635" spans="1:271" ht="18.95" hidden="1" customHeight="1">
      <c r="A635" s="1113"/>
      <c r="B635" s="1114"/>
      <c r="C635" s="1177"/>
      <c r="D635" s="1114"/>
      <c r="E635" s="1116"/>
      <c r="F635" s="1116"/>
      <c r="G635" s="1116"/>
      <c r="H635" s="1114"/>
      <c r="I635" s="1177"/>
      <c r="J635" s="1244"/>
      <c r="K635" s="1241"/>
      <c r="L635" s="1241"/>
      <c r="M635" s="1241"/>
      <c r="N635" s="1241"/>
      <c r="O635" s="1269"/>
      <c r="P635" s="1242"/>
      <c r="Q635" s="1241"/>
      <c r="R635" s="1244"/>
      <c r="S635" s="1244"/>
      <c r="T635" s="1244"/>
      <c r="U635" s="1244"/>
      <c r="V635" s="1244"/>
      <c r="W635" s="1249"/>
      <c r="X635" s="1241"/>
      <c r="Y635" s="1244"/>
      <c r="Z635" s="1244"/>
      <c r="AA635" s="1244"/>
      <c r="AB635" s="1244"/>
      <c r="AC635" s="1244"/>
      <c r="AD635" s="1244"/>
      <c r="AE635" s="1244"/>
      <c r="AF635" s="1244"/>
      <c r="AG635" s="1244"/>
      <c r="AH635" s="1244"/>
      <c r="AI635" s="1244"/>
      <c r="AJ635" s="1244"/>
      <c r="AK635" s="1244"/>
      <c r="AL635" s="1244"/>
      <c r="AM635" s="1244"/>
      <c r="AN635" s="1244"/>
      <c r="AO635" s="1244"/>
      <c r="AP635" s="1244"/>
      <c r="AQ635" s="1244"/>
      <c r="AR635" s="1244"/>
      <c r="AS635" s="1244"/>
      <c r="AT635" s="1244"/>
      <c r="AU635" s="1244"/>
      <c r="AV635" s="1244"/>
      <c r="AW635" s="1244"/>
      <c r="AX635" s="1244"/>
      <c r="AY635" s="1244"/>
      <c r="AZ635" s="1244"/>
      <c r="BA635" s="1244"/>
      <c r="BB635" s="1244"/>
      <c r="BC635" s="1244"/>
      <c r="BD635" s="1244"/>
      <c r="BE635" s="1244"/>
      <c r="BF635" s="1244"/>
      <c r="BG635" s="1244"/>
      <c r="BH635" s="1244"/>
      <c r="BI635" s="1244"/>
      <c r="BJ635" s="1244"/>
      <c r="BK635" s="1244"/>
      <c r="BL635" s="1244"/>
      <c r="BM635" s="1244"/>
      <c r="BN635" s="1244"/>
      <c r="BO635" s="1244"/>
      <c r="BP635" s="1244"/>
      <c r="BQ635" s="1244"/>
      <c r="BR635" s="1244"/>
      <c r="BS635" s="1244"/>
      <c r="BT635" s="1244"/>
      <c r="BU635" s="1244"/>
      <c r="BV635" s="1244"/>
      <c r="BW635" s="1244"/>
      <c r="BX635" s="1244"/>
      <c r="BY635" s="1244"/>
      <c r="BZ635" s="1244"/>
      <c r="CA635" s="1244"/>
      <c r="CB635" s="1244"/>
      <c r="CC635" s="1244"/>
      <c r="CD635" s="1244"/>
      <c r="CE635" s="1244"/>
      <c r="CF635" s="1244"/>
      <c r="CG635" s="1244"/>
      <c r="CH635" s="1244"/>
      <c r="CI635" s="1244"/>
      <c r="CJ635" s="1244"/>
      <c r="CK635" s="1244"/>
      <c r="CL635" s="1244"/>
      <c r="CM635" s="1244"/>
      <c r="CN635" s="1244"/>
      <c r="CO635" s="1244"/>
      <c r="CP635" s="1244"/>
      <c r="CQ635" s="1244"/>
      <c r="CR635" s="1244"/>
      <c r="CS635" s="1244"/>
      <c r="CT635" s="1244"/>
      <c r="CU635" s="1244"/>
      <c r="CV635" s="1244"/>
      <c r="CW635" s="1244"/>
      <c r="CX635" s="1244"/>
      <c r="CY635" s="1244"/>
      <c r="CZ635" s="1244"/>
      <c r="DA635" s="1244"/>
      <c r="DB635" s="1244"/>
      <c r="DC635" s="1244"/>
      <c r="DD635" s="1244"/>
      <c r="DE635" s="1244"/>
      <c r="DF635" s="1244"/>
      <c r="DG635" s="1244"/>
      <c r="DH635" s="1244"/>
      <c r="DI635" s="1244"/>
      <c r="DJ635" s="1244"/>
      <c r="DK635" s="1244"/>
      <c r="DL635" s="1244"/>
      <c r="DM635" s="1244"/>
      <c r="DN635" s="1244"/>
      <c r="DO635" s="1244"/>
      <c r="DP635" s="1244"/>
      <c r="DQ635" s="1244"/>
      <c r="DR635" s="1244"/>
      <c r="DS635" s="1244"/>
      <c r="DT635" s="1244"/>
      <c r="DU635" s="1244"/>
      <c r="DV635" s="1244"/>
      <c r="DW635" s="1244"/>
      <c r="DX635" s="1244"/>
      <c r="DY635" s="1244"/>
      <c r="DZ635" s="1244"/>
      <c r="EA635" s="1244"/>
      <c r="EB635" s="1244"/>
      <c r="EC635" s="1244"/>
      <c r="ED635" s="1244"/>
      <c r="EE635" s="1244"/>
      <c r="EF635" s="1244"/>
      <c r="EG635" s="1244"/>
      <c r="EH635" s="1244"/>
      <c r="EI635" s="1244"/>
      <c r="EJ635" s="1244"/>
      <c r="EK635" s="1244"/>
      <c r="EL635" s="1244"/>
      <c r="EM635" s="1244"/>
      <c r="EN635" s="1244"/>
      <c r="EO635" s="1244"/>
      <c r="EP635" s="1244"/>
      <c r="EQ635" s="1244"/>
      <c r="ER635" s="1244"/>
      <c r="ES635" s="1241"/>
      <c r="ET635" s="1244"/>
      <c r="EU635" s="1244"/>
      <c r="EV635" s="1244"/>
      <c r="EW635" s="1244"/>
      <c r="EX635" s="1244"/>
      <c r="EY635" s="1244"/>
      <c r="EZ635" s="1244"/>
      <c r="FA635" s="1244"/>
      <c r="FB635" s="1244"/>
      <c r="FC635" s="1244"/>
      <c r="FD635" s="1244"/>
      <c r="FE635" s="1244"/>
      <c r="FF635" s="1251"/>
      <c r="FG635" s="1244"/>
      <c r="FH635" s="1244"/>
      <c r="FI635" s="1244"/>
      <c r="FJ635" s="1244"/>
      <c r="FK635" s="1244"/>
      <c r="FL635" s="1244"/>
      <c r="FM635" s="1244"/>
      <c r="FN635" s="1244"/>
      <c r="FO635" s="1244"/>
      <c r="FP635" s="1244"/>
      <c r="FQ635" s="1246"/>
      <c r="FR635" s="1246"/>
      <c r="FS635" s="1244"/>
      <c r="FT635" s="1244"/>
      <c r="FU635" s="1244"/>
      <c r="FV635" s="1244"/>
      <c r="FW635" s="1244"/>
      <c r="FX635" s="1244"/>
      <c r="FY635" s="1244"/>
      <c r="FZ635" s="1244"/>
      <c r="GA635" s="1241"/>
      <c r="GB635" s="1241"/>
      <c r="GC635" s="1241"/>
      <c r="GD635" s="1239"/>
      <c r="GE635" s="1239"/>
      <c r="GF635" s="1239"/>
      <c r="GG635" s="1239"/>
      <c r="GH635" s="1239"/>
      <c r="GI635" s="1239"/>
      <c r="GJ635" s="1239"/>
      <c r="GK635" s="1239"/>
      <c r="GL635" s="1239"/>
      <c r="GM635" s="1239"/>
      <c r="GN635" s="1239"/>
      <c r="GO635" s="1239"/>
      <c r="GP635" s="1239"/>
      <c r="GQ635" s="1239"/>
      <c r="GR635" s="1239"/>
      <c r="GS635" s="1239"/>
      <c r="GT635" s="1239"/>
      <c r="GU635" s="1239"/>
      <c r="GV635" s="1239"/>
      <c r="GW635" s="1239"/>
      <c r="GX635" s="1239"/>
      <c r="GY635" s="1239"/>
      <c r="GZ635" s="1239"/>
      <c r="HA635" s="1239"/>
      <c r="HB635" s="1239"/>
      <c r="HC635" s="1239"/>
      <c r="HD635" s="1239"/>
      <c r="HE635" s="1239"/>
      <c r="HF635" s="1239"/>
      <c r="HG635" s="1239"/>
      <c r="HH635" s="1239"/>
      <c r="HI635" s="1239"/>
      <c r="HJ635" s="1239"/>
      <c r="HK635" s="1239"/>
      <c r="HL635" s="1239"/>
      <c r="HM635" s="1239"/>
      <c r="HN635" s="1239"/>
      <c r="HO635" s="1239"/>
      <c r="HP635" s="1239"/>
      <c r="HQ635" s="1239"/>
      <c r="HR635" s="1239"/>
      <c r="HS635" s="1239"/>
      <c r="HT635" s="1239"/>
      <c r="HU635" s="1239"/>
      <c r="HV635" s="1239"/>
      <c r="HW635" s="1239"/>
      <c r="HX635" s="1239"/>
      <c r="HY635" s="1239"/>
      <c r="HZ635" s="1239"/>
      <c r="IA635" s="1239"/>
      <c r="IB635" s="1239"/>
      <c r="IC635" s="1239"/>
      <c r="ID635" s="1239"/>
      <c r="IE635" s="1239"/>
      <c r="IF635" s="1239"/>
      <c r="IG635" s="1239"/>
      <c r="IH635" s="1239"/>
      <c r="II635" s="1239"/>
      <c r="IJ635" s="1239"/>
      <c r="IK635" s="1239"/>
      <c r="IL635" s="1239"/>
      <c r="IM635" s="1239"/>
      <c r="IN635" s="1239"/>
      <c r="IO635" s="1239"/>
      <c r="IP635" s="1239"/>
      <c r="IQ635" s="1239"/>
      <c r="IR635" s="1239"/>
      <c r="IS635" s="1239"/>
      <c r="IT635" s="1239"/>
      <c r="IU635" s="1239"/>
      <c r="IV635" s="1239"/>
      <c r="IW635" s="1239"/>
      <c r="IX635" s="1239"/>
      <c r="IY635" s="1239"/>
      <c r="IZ635" s="1239"/>
      <c r="JA635" s="1239"/>
      <c r="JB635" s="1239"/>
      <c r="JC635" s="1239"/>
      <c r="JD635" s="1239"/>
      <c r="JE635" s="1239"/>
      <c r="JF635" s="1239"/>
      <c r="JG635" s="1239"/>
      <c r="JH635" s="1239"/>
      <c r="JI635" s="1239"/>
      <c r="JJ635" s="1239"/>
      <c r="JK635" s="1248"/>
    </row>
    <row r="636" spans="1:271" ht="18.95" hidden="1" customHeight="1">
      <c r="A636" s="1113"/>
      <c r="B636" s="1114"/>
      <c r="C636" s="1177"/>
      <c r="D636" s="1114"/>
      <c r="E636" s="1116"/>
      <c r="F636" s="1116"/>
      <c r="G636" s="1116"/>
      <c r="H636" s="1114"/>
      <c r="I636" s="1177"/>
      <c r="J636" s="1244"/>
      <c r="K636" s="1241"/>
      <c r="L636" s="1241"/>
      <c r="M636" s="1241"/>
      <c r="N636" s="1241"/>
      <c r="O636" s="1269"/>
      <c r="P636" s="1242"/>
      <c r="Q636" s="1241"/>
      <c r="R636" s="1244"/>
      <c r="S636" s="1244"/>
      <c r="T636" s="1244"/>
      <c r="U636" s="1244"/>
      <c r="V636" s="1244"/>
      <c r="W636" s="1249"/>
      <c r="X636" s="1241"/>
      <c r="Y636" s="1244"/>
      <c r="Z636" s="1244"/>
      <c r="AA636" s="1244"/>
      <c r="AB636" s="1244"/>
      <c r="AC636" s="1244"/>
      <c r="AD636" s="1244"/>
      <c r="AE636" s="1244"/>
      <c r="AF636" s="1244"/>
      <c r="AG636" s="1244"/>
      <c r="AH636" s="1244"/>
      <c r="AI636" s="1244"/>
      <c r="AJ636" s="1244"/>
      <c r="AK636" s="1244"/>
      <c r="AL636" s="1244"/>
      <c r="AM636" s="1244"/>
      <c r="AN636" s="1244"/>
      <c r="AO636" s="1244"/>
      <c r="AP636" s="1244"/>
      <c r="AQ636" s="1244"/>
      <c r="AR636" s="1244"/>
      <c r="AS636" s="1244"/>
      <c r="AT636" s="1244"/>
      <c r="AU636" s="1244"/>
      <c r="AV636" s="1244"/>
      <c r="AW636" s="1244"/>
      <c r="AX636" s="1244"/>
      <c r="AY636" s="1244"/>
      <c r="AZ636" s="1244"/>
      <c r="BA636" s="1244"/>
      <c r="BB636" s="1244"/>
      <c r="BC636" s="1244"/>
      <c r="BD636" s="1244"/>
      <c r="BE636" s="1244"/>
      <c r="BF636" s="1244"/>
      <c r="BG636" s="1244"/>
      <c r="BH636" s="1244"/>
      <c r="BI636" s="1244"/>
      <c r="BJ636" s="1244"/>
      <c r="BK636" s="1244"/>
      <c r="BL636" s="1244"/>
      <c r="BM636" s="1244"/>
      <c r="BN636" s="1244"/>
      <c r="BO636" s="1244"/>
      <c r="BP636" s="1244"/>
      <c r="BQ636" s="1244"/>
      <c r="BR636" s="1244"/>
      <c r="BS636" s="1244"/>
      <c r="BT636" s="1244"/>
      <c r="BU636" s="1244"/>
      <c r="BV636" s="1244"/>
      <c r="BW636" s="1244"/>
      <c r="BX636" s="1244"/>
      <c r="BY636" s="1244"/>
      <c r="BZ636" s="1244"/>
      <c r="CA636" s="1244"/>
      <c r="CB636" s="1244"/>
      <c r="CC636" s="1244"/>
      <c r="CD636" s="1244"/>
      <c r="CE636" s="1244"/>
      <c r="CF636" s="1244"/>
      <c r="CG636" s="1244"/>
      <c r="CH636" s="1244"/>
      <c r="CI636" s="1244"/>
      <c r="CJ636" s="1244"/>
      <c r="CK636" s="1244"/>
      <c r="CL636" s="1244"/>
      <c r="CM636" s="1244"/>
      <c r="CN636" s="1244"/>
      <c r="CO636" s="1244"/>
      <c r="CP636" s="1244"/>
      <c r="CQ636" s="1244"/>
      <c r="CR636" s="1244"/>
      <c r="CS636" s="1244"/>
      <c r="CT636" s="1244"/>
      <c r="CU636" s="1244"/>
      <c r="CV636" s="1244"/>
      <c r="CW636" s="1244"/>
      <c r="CX636" s="1244"/>
      <c r="CY636" s="1244"/>
      <c r="CZ636" s="1244"/>
      <c r="DA636" s="1244"/>
      <c r="DB636" s="1244"/>
      <c r="DC636" s="1244"/>
      <c r="DD636" s="1244"/>
      <c r="DE636" s="1244"/>
      <c r="DF636" s="1244"/>
      <c r="DG636" s="1244"/>
      <c r="DH636" s="1244"/>
      <c r="DI636" s="1244"/>
      <c r="DJ636" s="1244"/>
      <c r="DK636" s="1244"/>
      <c r="DL636" s="1244"/>
      <c r="DM636" s="1244"/>
      <c r="DN636" s="1244"/>
      <c r="DO636" s="1244"/>
      <c r="DP636" s="1244"/>
      <c r="DQ636" s="1244"/>
      <c r="DR636" s="1244"/>
      <c r="DS636" s="1244"/>
      <c r="DT636" s="1244"/>
      <c r="DU636" s="1244"/>
      <c r="DV636" s="1244"/>
      <c r="DW636" s="1244"/>
      <c r="DX636" s="1244"/>
      <c r="DY636" s="1244"/>
      <c r="DZ636" s="1244"/>
      <c r="EA636" s="1244"/>
      <c r="EB636" s="1244"/>
      <c r="EC636" s="1244"/>
      <c r="ED636" s="1244"/>
      <c r="EE636" s="1244"/>
      <c r="EF636" s="1244"/>
      <c r="EG636" s="1244"/>
      <c r="EH636" s="1244"/>
      <c r="EI636" s="1244"/>
      <c r="EJ636" s="1244"/>
      <c r="EK636" s="1244"/>
      <c r="EL636" s="1244"/>
      <c r="EM636" s="1244"/>
      <c r="EN636" s="1244"/>
      <c r="EO636" s="1244"/>
      <c r="EP636" s="1244"/>
      <c r="EQ636" s="1244"/>
      <c r="ER636" s="1244"/>
      <c r="ES636" s="1241"/>
      <c r="ET636" s="1244"/>
      <c r="EU636" s="1244"/>
      <c r="EV636" s="1244"/>
      <c r="EW636" s="1244"/>
      <c r="EX636" s="1244"/>
      <c r="EY636" s="1244"/>
      <c r="EZ636" s="1244"/>
      <c r="FA636" s="1244"/>
      <c r="FB636" s="1244"/>
      <c r="FC636" s="1244"/>
      <c r="FD636" s="1244"/>
      <c r="FE636" s="1244"/>
      <c r="FF636" s="1251"/>
      <c r="FG636" s="1244"/>
      <c r="FH636" s="1244"/>
      <c r="FI636" s="1244"/>
      <c r="FJ636" s="1244"/>
      <c r="FK636" s="1244"/>
      <c r="FL636" s="1244"/>
      <c r="FM636" s="1244"/>
      <c r="FN636" s="1244"/>
      <c r="FO636" s="1244"/>
      <c r="FP636" s="1244"/>
      <c r="FQ636" s="1246"/>
      <c r="FR636" s="1246"/>
      <c r="FS636" s="1244"/>
      <c r="FT636" s="1244"/>
      <c r="FU636" s="1244"/>
      <c r="FV636" s="1244"/>
      <c r="FW636" s="1244"/>
      <c r="FX636" s="1244"/>
      <c r="FY636" s="1244"/>
      <c r="FZ636" s="1244"/>
      <c r="GA636" s="1241"/>
      <c r="GB636" s="1241"/>
      <c r="GC636" s="1241"/>
      <c r="GD636" s="1239"/>
      <c r="GE636" s="1239"/>
      <c r="GF636" s="1239"/>
      <c r="GG636" s="1239"/>
      <c r="GH636" s="1239"/>
      <c r="GI636" s="1239"/>
      <c r="GJ636" s="1239"/>
      <c r="GK636" s="1239"/>
      <c r="GL636" s="1239"/>
      <c r="GM636" s="1239"/>
      <c r="GN636" s="1239"/>
      <c r="GO636" s="1239"/>
      <c r="GP636" s="1239"/>
      <c r="GQ636" s="1239"/>
      <c r="GR636" s="1239"/>
      <c r="GS636" s="1239"/>
      <c r="GT636" s="1239"/>
      <c r="GU636" s="1239"/>
      <c r="GV636" s="1239"/>
      <c r="GW636" s="1239"/>
      <c r="GX636" s="1239"/>
      <c r="GY636" s="1239"/>
      <c r="GZ636" s="1239"/>
      <c r="HA636" s="1239"/>
      <c r="HB636" s="1239"/>
      <c r="HC636" s="1239"/>
      <c r="HD636" s="1239"/>
      <c r="HE636" s="1239"/>
      <c r="HF636" s="1239"/>
      <c r="HG636" s="1239"/>
      <c r="HH636" s="1239"/>
      <c r="HI636" s="1239"/>
      <c r="HJ636" s="1239"/>
      <c r="HK636" s="1239"/>
      <c r="HL636" s="1239"/>
      <c r="HM636" s="1239"/>
      <c r="HN636" s="1239"/>
      <c r="HO636" s="1239"/>
      <c r="HP636" s="1239"/>
      <c r="HQ636" s="1239"/>
      <c r="HR636" s="1239"/>
      <c r="HS636" s="1239"/>
      <c r="HT636" s="1239"/>
      <c r="HU636" s="1239"/>
      <c r="HV636" s="1239"/>
      <c r="HW636" s="1239"/>
      <c r="HX636" s="1239"/>
      <c r="HY636" s="1239"/>
      <c r="HZ636" s="1239"/>
      <c r="IA636" s="1239"/>
      <c r="IB636" s="1239"/>
      <c r="IC636" s="1239"/>
      <c r="ID636" s="1239"/>
      <c r="IE636" s="1239"/>
      <c r="IF636" s="1239"/>
      <c r="IG636" s="1239"/>
      <c r="IH636" s="1239"/>
      <c r="II636" s="1239"/>
      <c r="IJ636" s="1239"/>
      <c r="IK636" s="1239"/>
      <c r="IL636" s="1239"/>
      <c r="IM636" s="1239"/>
      <c r="IN636" s="1239"/>
      <c r="IO636" s="1239"/>
      <c r="IP636" s="1239"/>
      <c r="IQ636" s="1239"/>
      <c r="IR636" s="1239"/>
      <c r="IS636" s="1239"/>
      <c r="IT636" s="1239"/>
      <c r="IU636" s="1239"/>
      <c r="IV636" s="1239"/>
      <c r="IW636" s="1239"/>
      <c r="IX636" s="1239"/>
      <c r="IY636" s="1239"/>
      <c r="IZ636" s="1239"/>
      <c r="JA636" s="1239"/>
      <c r="JB636" s="1239"/>
      <c r="JC636" s="1239"/>
      <c r="JD636" s="1239"/>
      <c r="JE636" s="1239"/>
      <c r="JF636" s="1239"/>
      <c r="JG636" s="1239"/>
      <c r="JH636" s="1239"/>
      <c r="JI636" s="1239"/>
      <c r="JJ636" s="1239"/>
      <c r="JK636" s="1248"/>
    </row>
    <row r="637" spans="1:271" ht="18.95" hidden="1" customHeight="1">
      <c r="A637" s="1113"/>
      <c r="B637" s="1114"/>
      <c r="C637" s="1177"/>
      <c r="D637" s="1114"/>
      <c r="E637" s="1116"/>
      <c r="F637" s="1116"/>
      <c r="G637" s="1116"/>
      <c r="H637" s="1114"/>
      <c r="I637" s="1177"/>
      <c r="J637" s="1244"/>
      <c r="K637" s="1241"/>
      <c r="L637" s="1241"/>
      <c r="M637" s="1241"/>
      <c r="N637" s="1241"/>
      <c r="O637" s="1269"/>
      <c r="P637" s="1242"/>
      <c r="Q637" s="1241"/>
      <c r="R637" s="1244"/>
      <c r="S637" s="1244"/>
      <c r="T637" s="1244"/>
      <c r="U637" s="1244"/>
      <c r="V637" s="1244"/>
      <c r="W637" s="1249"/>
      <c r="X637" s="1241"/>
      <c r="Y637" s="1244"/>
      <c r="Z637" s="1244"/>
      <c r="AA637" s="1244"/>
      <c r="AB637" s="1244"/>
      <c r="AC637" s="1244"/>
      <c r="AD637" s="1244"/>
      <c r="AE637" s="1244"/>
      <c r="AF637" s="1244"/>
      <c r="AG637" s="1244"/>
      <c r="AH637" s="1244"/>
      <c r="AI637" s="1244"/>
      <c r="AJ637" s="1244"/>
      <c r="AK637" s="1244"/>
      <c r="AL637" s="1244"/>
      <c r="AM637" s="1244"/>
      <c r="AN637" s="1244"/>
      <c r="AO637" s="1244"/>
      <c r="AP637" s="1244"/>
      <c r="AQ637" s="1244"/>
      <c r="AR637" s="1244"/>
      <c r="AS637" s="1244"/>
      <c r="AT637" s="1244"/>
      <c r="AU637" s="1244"/>
      <c r="AV637" s="1244"/>
      <c r="AW637" s="1244"/>
      <c r="AX637" s="1244"/>
      <c r="AY637" s="1244"/>
      <c r="AZ637" s="1244"/>
      <c r="BA637" s="1244"/>
      <c r="BB637" s="1244"/>
      <c r="BC637" s="1244"/>
      <c r="BD637" s="1244"/>
      <c r="BE637" s="1244"/>
      <c r="BF637" s="1244"/>
      <c r="BG637" s="1244"/>
      <c r="BH637" s="1244"/>
      <c r="BI637" s="1244"/>
      <c r="BJ637" s="1244"/>
      <c r="BK637" s="1244"/>
      <c r="BL637" s="1244"/>
      <c r="BM637" s="1244"/>
      <c r="BN637" s="1244"/>
      <c r="BO637" s="1244"/>
      <c r="BP637" s="1244"/>
      <c r="BQ637" s="1244"/>
      <c r="BR637" s="1244"/>
      <c r="BS637" s="1244"/>
      <c r="BT637" s="1244"/>
      <c r="BU637" s="1244"/>
      <c r="BV637" s="1244"/>
      <c r="BW637" s="1244"/>
      <c r="BX637" s="1244"/>
      <c r="BY637" s="1244"/>
      <c r="BZ637" s="1244"/>
      <c r="CA637" s="1244"/>
      <c r="CB637" s="1244"/>
      <c r="CC637" s="1244"/>
      <c r="CD637" s="1244"/>
      <c r="CE637" s="1244"/>
      <c r="CF637" s="1244"/>
      <c r="CG637" s="1244"/>
      <c r="CH637" s="1244"/>
      <c r="CI637" s="1244"/>
      <c r="CJ637" s="1244"/>
      <c r="CK637" s="1244"/>
      <c r="CL637" s="1244"/>
      <c r="CM637" s="1244"/>
      <c r="CN637" s="1244"/>
      <c r="CO637" s="1244"/>
      <c r="CP637" s="1244"/>
      <c r="CQ637" s="1244"/>
      <c r="CR637" s="1244"/>
      <c r="CS637" s="1244"/>
      <c r="CT637" s="1244"/>
      <c r="CU637" s="1244"/>
      <c r="CV637" s="1244"/>
      <c r="CW637" s="1244"/>
      <c r="CX637" s="1244"/>
      <c r="CY637" s="1244"/>
      <c r="CZ637" s="1244"/>
      <c r="DA637" s="1244"/>
      <c r="DB637" s="1244"/>
      <c r="DC637" s="1244"/>
      <c r="DD637" s="1244"/>
      <c r="DE637" s="1244"/>
      <c r="DF637" s="1244"/>
      <c r="DG637" s="1244"/>
      <c r="DH637" s="1244"/>
      <c r="DI637" s="1244"/>
      <c r="DJ637" s="1244"/>
      <c r="DK637" s="1244"/>
      <c r="DL637" s="1244"/>
      <c r="DM637" s="1244"/>
      <c r="DN637" s="1244"/>
      <c r="DO637" s="1244"/>
      <c r="DP637" s="1244"/>
      <c r="DQ637" s="1244"/>
      <c r="DR637" s="1244"/>
      <c r="DS637" s="1244"/>
      <c r="DT637" s="1244"/>
      <c r="DU637" s="1244"/>
      <c r="DV637" s="1244"/>
      <c r="DW637" s="1244"/>
      <c r="DX637" s="1244"/>
      <c r="DY637" s="1244"/>
      <c r="DZ637" s="1244"/>
      <c r="EA637" s="1244"/>
      <c r="EB637" s="1244"/>
      <c r="EC637" s="1244"/>
      <c r="ED637" s="1244"/>
      <c r="EE637" s="1244"/>
      <c r="EF637" s="1244"/>
      <c r="EG637" s="1244"/>
      <c r="EH637" s="1244"/>
      <c r="EI637" s="1244"/>
      <c r="EJ637" s="1244"/>
      <c r="EK637" s="1244"/>
      <c r="EL637" s="1244"/>
      <c r="EM637" s="1244"/>
      <c r="EN637" s="1244"/>
      <c r="EO637" s="1244"/>
      <c r="EP637" s="1244"/>
      <c r="EQ637" s="1244"/>
      <c r="ER637" s="1244"/>
      <c r="ES637" s="1241"/>
      <c r="ET637" s="1244"/>
      <c r="EU637" s="1244"/>
      <c r="EV637" s="1244"/>
      <c r="EW637" s="1244"/>
      <c r="EX637" s="1244"/>
      <c r="EY637" s="1244"/>
      <c r="EZ637" s="1244"/>
      <c r="FA637" s="1244"/>
      <c r="FB637" s="1244"/>
      <c r="FC637" s="1244"/>
      <c r="FD637" s="1244"/>
      <c r="FE637" s="1244"/>
      <c r="FF637" s="1251"/>
      <c r="FG637" s="1244"/>
      <c r="FH637" s="1244"/>
      <c r="FI637" s="1244"/>
      <c r="FJ637" s="1244"/>
      <c r="FK637" s="1244"/>
      <c r="FL637" s="1244"/>
      <c r="FM637" s="1244"/>
      <c r="FN637" s="1244"/>
      <c r="FO637" s="1244"/>
      <c r="FP637" s="1244"/>
      <c r="FQ637" s="1246"/>
      <c r="FR637" s="1246"/>
      <c r="FS637" s="1244"/>
      <c r="FT637" s="1244"/>
      <c r="FU637" s="1244"/>
      <c r="FV637" s="1244"/>
      <c r="FW637" s="1244"/>
      <c r="FX637" s="1244"/>
      <c r="FY637" s="1244"/>
      <c r="FZ637" s="1244"/>
      <c r="GA637" s="1241"/>
      <c r="GB637" s="1241"/>
      <c r="GC637" s="1241"/>
      <c r="GD637" s="1239"/>
      <c r="GE637" s="1239"/>
      <c r="GF637" s="1239"/>
      <c r="GG637" s="1239"/>
      <c r="GH637" s="1239"/>
      <c r="GI637" s="1239"/>
      <c r="GJ637" s="1239"/>
      <c r="GK637" s="1239"/>
      <c r="GL637" s="1239"/>
      <c r="GM637" s="1239"/>
      <c r="GN637" s="1239"/>
      <c r="GO637" s="1239"/>
      <c r="GP637" s="1239"/>
      <c r="GQ637" s="1239"/>
      <c r="GR637" s="1239"/>
      <c r="GS637" s="1239"/>
      <c r="GT637" s="1239"/>
      <c r="GU637" s="1239"/>
      <c r="GV637" s="1239"/>
      <c r="GW637" s="1239"/>
      <c r="GX637" s="1239"/>
      <c r="GY637" s="1239"/>
      <c r="GZ637" s="1239"/>
      <c r="HA637" s="1239"/>
      <c r="HB637" s="1239"/>
      <c r="HC637" s="1239"/>
      <c r="HD637" s="1239"/>
      <c r="HE637" s="1239"/>
      <c r="HF637" s="1239"/>
      <c r="HG637" s="1239"/>
      <c r="HH637" s="1239"/>
      <c r="HI637" s="1239"/>
      <c r="HJ637" s="1239"/>
      <c r="HK637" s="1239"/>
      <c r="HL637" s="1239"/>
      <c r="HM637" s="1239"/>
      <c r="HN637" s="1239"/>
      <c r="HO637" s="1239"/>
      <c r="HP637" s="1239"/>
      <c r="HQ637" s="1239"/>
      <c r="HR637" s="1239"/>
      <c r="HS637" s="1239"/>
      <c r="HT637" s="1239"/>
      <c r="HU637" s="1239"/>
      <c r="HV637" s="1239"/>
      <c r="HW637" s="1239"/>
      <c r="HX637" s="1239"/>
      <c r="HY637" s="1239"/>
      <c r="HZ637" s="1239"/>
      <c r="IA637" s="1239"/>
      <c r="IB637" s="1239"/>
      <c r="IC637" s="1239"/>
      <c r="ID637" s="1239"/>
      <c r="IE637" s="1239"/>
      <c r="IF637" s="1239"/>
      <c r="IG637" s="1239"/>
      <c r="IH637" s="1239"/>
      <c r="II637" s="1239"/>
      <c r="IJ637" s="1239"/>
      <c r="IK637" s="1239"/>
      <c r="IL637" s="1239"/>
      <c r="IM637" s="1239"/>
      <c r="IN637" s="1239"/>
      <c r="IO637" s="1239"/>
      <c r="IP637" s="1239"/>
      <c r="IQ637" s="1239"/>
      <c r="IR637" s="1239"/>
      <c r="IS637" s="1239"/>
      <c r="IT637" s="1239"/>
      <c r="IU637" s="1239"/>
      <c r="IV637" s="1239"/>
      <c r="IW637" s="1239"/>
      <c r="IX637" s="1239"/>
      <c r="IY637" s="1239"/>
      <c r="IZ637" s="1239"/>
      <c r="JA637" s="1239"/>
      <c r="JB637" s="1239"/>
      <c r="JC637" s="1239"/>
      <c r="JD637" s="1239"/>
      <c r="JE637" s="1239"/>
      <c r="JF637" s="1239"/>
      <c r="JG637" s="1239"/>
      <c r="JH637" s="1239"/>
      <c r="JI637" s="1239"/>
      <c r="JJ637" s="1239"/>
      <c r="JK637" s="1248"/>
    </row>
    <row r="638" spans="1:271" ht="18.95" hidden="1" customHeight="1">
      <c r="A638" s="1113"/>
      <c r="B638" s="1114"/>
      <c r="C638" s="1177"/>
      <c r="D638" s="1114"/>
      <c r="E638" s="1116"/>
      <c r="F638" s="1116"/>
      <c r="G638" s="1116"/>
      <c r="H638" s="1114"/>
      <c r="I638" s="1177"/>
      <c r="J638" s="1244"/>
      <c r="K638" s="1241"/>
      <c r="L638" s="1241"/>
      <c r="M638" s="1241"/>
      <c r="N638" s="1241"/>
      <c r="O638" s="1269"/>
      <c r="P638" s="1242"/>
      <c r="Q638" s="1241"/>
      <c r="R638" s="1244"/>
      <c r="S638" s="1244"/>
      <c r="T638" s="1244"/>
      <c r="U638" s="1244"/>
      <c r="V638" s="1244"/>
      <c r="W638" s="1249"/>
      <c r="X638" s="1241"/>
      <c r="Y638" s="1244"/>
      <c r="Z638" s="1244"/>
      <c r="AA638" s="1244"/>
      <c r="AB638" s="1244"/>
      <c r="AC638" s="1244"/>
      <c r="AD638" s="1244"/>
      <c r="AE638" s="1244"/>
      <c r="AF638" s="1244"/>
      <c r="AG638" s="1244"/>
      <c r="AH638" s="1244"/>
      <c r="AI638" s="1244"/>
      <c r="AJ638" s="1244"/>
      <c r="AK638" s="1244"/>
      <c r="AL638" s="1244"/>
      <c r="AM638" s="1244"/>
      <c r="AN638" s="1244"/>
      <c r="AO638" s="1244"/>
      <c r="AP638" s="1244"/>
      <c r="AQ638" s="1244"/>
      <c r="AR638" s="1244"/>
      <c r="AS638" s="1244"/>
      <c r="AT638" s="1244"/>
      <c r="AU638" s="1244"/>
      <c r="AV638" s="1244"/>
      <c r="AW638" s="1244"/>
      <c r="AX638" s="1244"/>
      <c r="AY638" s="1244"/>
      <c r="AZ638" s="1244"/>
      <c r="BA638" s="1244"/>
      <c r="BB638" s="1244"/>
      <c r="BC638" s="1244"/>
      <c r="BD638" s="1244"/>
      <c r="BE638" s="1244"/>
      <c r="BF638" s="1244"/>
      <c r="BG638" s="1244"/>
      <c r="BH638" s="1244"/>
      <c r="BI638" s="1244"/>
      <c r="BJ638" s="1244"/>
      <c r="BK638" s="1244"/>
      <c r="BL638" s="1244"/>
      <c r="BM638" s="1244"/>
      <c r="BN638" s="1244"/>
      <c r="BO638" s="1244"/>
      <c r="BP638" s="1244"/>
      <c r="BQ638" s="1244"/>
      <c r="BR638" s="1244"/>
      <c r="BS638" s="1244"/>
      <c r="BT638" s="1244"/>
      <c r="BU638" s="1244"/>
      <c r="BV638" s="1244"/>
      <c r="BW638" s="1244"/>
      <c r="BX638" s="1244"/>
      <c r="BY638" s="1244"/>
      <c r="BZ638" s="1244"/>
      <c r="CA638" s="1244"/>
      <c r="CB638" s="1244"/>
      <c r="CC638" s="1244"/>
      <c r="CD638" s="1244"/>
      <c r="CE638" s="1244"/>
      <c r="CF638" s="1244"/>
      <c r="CG638" s="1244"/>
      <c r="CH638" s="1244"/>
      <c r="CI638" s="1244"/>
      <c r="CJ638" s="1244"/>
      <c r="CK638" s="1244"/>
      <c r="CL638" s="1244"/>
      <c r="CM638" s="1244"/>
      <c r="CN638" s="1244"/>
      <c r="CO638" s="1244"/>
      <c r="CP638" s="1244"/>
      <c r="CQ638" s="1244"/>
      <c r="CR638" s="1244"/>
      <c r="CS638" s="1244"/>
      <c r="CT638" s="1244"/>
      <c r="CU638" s="1244"/>
      <c r="CV638" s="1244"/>
      <c r="CW638" s="1244"/>
      <c r="CX638" s="1244"/>
      <c r="CY638" s="1244"/>
      <c r="CZ638" s="1244"/>
      <c r="DA638" s="1244"/>
      <c r="DB638" s="1244"/>
      <c r="DC638" s="1244"/>
      <c r="DD638" s="1244"/>
      <c r="DE638" s="1244"/>
      <c r="DF638" s="1244"/>
      <c r="DG638" s="1244"/>
      <c r="DH638" s="1244"/>
      <c r="DI638" s="1244"/>
      <c r="DJ638" s="1244"/>
      <c r="DK638" s="1244"/>
      <c r="DL638" s="1244"/>
      <c r="DM638" s="1244"/>
      <c r="DN638" s="1244"/>
      <c r="DO638" s="1244"/>
      <c r="DP638" s="1244"/>
      <c r="DQ638" s="1244"/>
      <c r="DR638" s="1244"/>
      <c r="DS638" s="1244"/>
      <c r="DT638" s="1244"/>
      <c r="DU638" s="1244"/>
      <c r="DV638" s="1244"/>
      <c r="DW638" s="1244"/>
      <c r="DX638" s="1244"/>
      <c r="DY638" s="1244"/>
      <c r="DZ638" s="1244"/>
      <c r="EA638" s="1244"/>
      <c r="EB638" s="1244"/>
      <c r="EC638" s="1244"/>
      <c r="ED638" s="1244"/>
      <c r="EE638" s="1244"/>
      <c r="EF638" s="1244"/>
      <c r="EG638" s="1244"/>
      <c r="EH638" s="1244"/>
      <c r="EI638" s="1244"/>
      <c r="EJ638" s="1244"/>
      <c r="EK638" s="1244"/>
      <c r="EL638" s="1244"/>
      <c r="EM638" s="1244"/>
      <c r="EN638" s="1244"/>
      <c r="EO638" s="1244"/>
      <c r="EP638" s="1244"/>
      <c r="EQ638" s="1244"/>
      <c r="ER638" s="1244"/>
      <c r="ES638" s="1241"/>
      <c r="ET638" s="1244"/>
      <c r="EU638" s="1244"/>
      <c r="EV638" s="1244"/>
      <c r="EW638" s="1244"/>
      <c r="EX638" s="1244"/>
      <c r="EY638" s="1244"/>
      <c r="EZ638" s="1244"/>
      <c r="FA638" s="1244"/>
      <c r="FB638" s="1244"/>
      <c r="FC638" s="1244"/>
      <c r="FD638" s="1244"/>
      <c r="FE638" s="1244"/>
      <c r="FF638" s="1251"/>
      <c r="FG638" s="1244"/>
      <c r="FH638" s="1244"/>
      <c r="FI638" s="1244"/>
      <c r="FJ638" s="1244"/>
      <c r="FK638" s="1244"/>
      <c r="FL638" s="1244"/>
      <c r="FM638" s="1244"/>
      <c r="FN638" s="1244"/>
      <c r="FO638" s="1244"/>
      <c r="FP638" s="1244"/>
      <c r="FQ638" s="1246"/>
      <c r="FR638" s="1246"/>
      <c r="FS638" s="1244"/>
      <c r="FT638" s="1244"/>
      <c r="FU638" s="1244"/>
      <c r="FV638" s="1244"/>
      <c r="FW638" s="1244"/>
      <c r="FX638" s="1244"/>
      <c r="FY638" s="1244"/>
      <c r="FZ638" s="1244"/>
      <c r="GA638" s="1241"/>
      <c r="GB638" s="1241"/>
      <c r="GC638" s="1241"/>
      <c r="GD638" s="1239"/>
      <c r="GE638" s="1239"/>
      <c r="GF638" s="1239"/>
      <c r="GG638" s="1239"/>
      <c r="GH638" s="1239"/>
      <c r="GI638" s="1239"/>
      <c r="GJ638" s="1239"/>
      <c r="GK638" s="1239"/>
      <c r="GL638" s="1239"/>
      <c r="GM638" s="1239"/>
      <c r="GN638" s="1239"/>
      <c r="GO638" s="1239"/>
      <c r="GP638" s="1239"/>
      <c r="GQ638" s="1239"/>
      <c r="GR638" s="1239"/>
      <c r="GS638" s="1239"/>
      <c r="GT638" s="1239"/>
      <c r="GU638" s="1239"/>
      <c r="GV638" s="1239"/>
      <c r="GW638" s="1239"/>
      <c r="GX638" s="1239"/>
      <c r="GY638" s="1239"/>
      <c r="GZ638" s="1239"/>
      <c r="HA638" s="1239"/>
      <c r="HB638" s="1239"/>
      <c r="HC638" s="1239"/>
      <c r="HD638" s="1239"/>
      <c r="HE638" s="1239"/>
      <c r="HF638" s="1239"/>
      <c r="HG638" s="1239"/>
      <c r="HH638" s="1239"/>
      <c r="HI638" s="1239"/>
      <c r="HJ638" s="1239"/>
      <c r="HK638" s="1239"/>
      <c r="HL638" s="1239"/>
      <c r="HM638" s="1239"/>
      <c r="HN638" s="1239"/>
      <c r="HO638" s="1239"/>
      <c r="HP638" s="1239"/>
      <c r="HQ638" s="1239"/>
      <c r="HR638" s="1239"/>
      <c r="HS638" s="1239"/>
      <c r="HT638" s="1239"/>
      <c r="HU638" s="1239"/>
      <c r="HV638" s="1239"/>
      <c r="HW638" s="1239"/>
      <c r="HX638" s="1239"/>
      <c r="HY638" s="1239"/>
      <c r="HZ638" s="1239"/>
      <c r="IA638" s="1239"/>
      <c r="IB638" s="1239"/>
      <c r="IC638" s="1239"/>
      <c r="ID638" s="1239"/>
      <c r="IE638" s="1239"/>
      <c r="IF638" s="1239"/>
      <c r="IG638" s="1239"/>
      <c r="IH638" s="1239"/>
      <c r="II638" s="1239"/>
      <c r="IJ638" s="1239"/>
      <c r="IK638" s="1239"/>
      <c r="IL638" s="1239"/>
      <c r="IM638" s="1239"/>
      <c r="IN638" s="1239"/>
      <c r="IO638" s="1239"/>
      <c r="IP638" s="1239"/>
      <c r="IQ638" s="1239"/>
      <c r="IR638" s="1239"/>
      <c r="IS638" s="1239"/>
      <c r="IT638" s="1239"/>
      <c r="IU638" s="1239"/>
      <c r="IV638" s="1239"/>
      <c r="IW638" s="1239"/>
      <c r="IX638" s="1239"/>
      <c r="IY638" s="1239"/>
      <c r="IZ638" s="1239"/>
      <c r="JA638" s="1239"/>
      <c r="JB638" s="1239"/>
      <c r="JC638" s="1239"/>
      <c r="JD638" s="1239"/>
      <c r="JE638" s="1239"/>
      <c r="JF638" s="1239"/>
      <c r="JG638" s="1239"/>
      <c r="JH638" s="1239"/>
      <c r="JI638" s="1239"/>
      <c r="JJ638" s="1239"/>
      <c r="JK638" s="1248"/>
    </row>
    <row r="639" spans="1:271" ht="18.95" hidden="1" customHeight="1">
      <c r="A639" s="1113"/>
      <c r="B639" s="1114"/>
      <c r="C639" s="1177"/>
      <c r="D639" s="1114"/>
      <c r="E639" s="1116"/>
      <c r="F639" s="1116"/>
      <c r="G639" s="1116"/>
      <c r="H639" s="1114"/>
      <c r="I639" s="1177"/>
      <c r="J639" s="1244"/>
      <c r="K639" s="1241"/>
      <c r="L639" s="1241"/>
      <c r="M639" s="1241"/>
      <c r="N639" s="1241"/>
      <c r="O639" s="1269"/>
      <c r="P639" s="1242"/>
      <c r="Q639" s="1241"/>
      <c r="R639" s="1244"/>
      <c r="S639" s="1244"/>
      <c r="T639" s="1244"/>
      <c r="U639" s="1244"/>
      <c r="V639" s="1244"/>
      <c r="W639" s="1249"/>
      <c r="X639" s="1241"/>
      <c r="Y639" s="1244"/>
      <c r="Z639" s="1244"/>
      <c r="AA639" s="1244"/>
      <c r="AB639" s="1244"/>
      <c r="AC639" s="1244"/>
      <c r="AD639" s="1244"/>
      <c r="AE639" s="1244"/>
      <c r="AF639" s="1244"/>
      <c r="AG639" s="1244"/>
      <c r="AH639" s="1244"/>
      <c r="AI639" s="1244"/>
      <c r="AJ639" s="1244"/>
      <c r="AK639" s="1244"/>
      <c r="AL639" s="1244"/>
      <c r="AM639" s="1244"/>
      <c r="AN639" s="1244"/>
      <c r="AO639" s="1244"/>
      <c r="AP639" s="1244"/>
      <c r="AQ639" s="1244"/>
      <c r="AR639" s="1244"/>
      <c r="AS639" s="1244"/>
      <c r="AT639" s="1244"/>
      <c r="AU639" s="1244"/>
      <c r="AV639" s="1244"/>
      <c r="AW639" s="1244"/>
      <c r="AX639" s="1244"/>
      <c r="AY639" s="1244"/>
      <c r="AZ639" s="1244"/>
      <c r="BA639" s="1244"/>
      <c r="BB639" s="1244"/>
      <c r="BC639" s="1244"/>
      <c r="BD639" s="1244"/>
      <c r="BE639" s="1244"/>
      <c r="BF639" s="1244"/>
      <c r="BG639" s="1244"/>
      <c r="BH639" s="1244"/>
      <c r="BI639" s="1244"/>
      <c r="BJ639" s="1244"/>
      <c r="BK639" s="1244"/>
      <c r="BL639" s="1244"/>
      <c r="BM639" s="1244"/>
      <c r="BN639" s="1244"/>
      <c r="BO639" s="1244"/>
      <c r="BP639" s="1244"/>
      <c r="BQ639" s="1244"/>
      <c r="BR639" s="1244"/>
      <c r="BS639" s="1244"/>
      <c r="BT639" s="1244"/>
      <c r="BU639" s="1244"/>
      <c r="BV639" s="1244"/>
      <c r="BW639" s="1244"/>
      <c r="BX639" s="1244"/>
      <c r="BY639" s="1244"/>
      <c r="BZ639" s="1244"/>
      <c r="CA639" s="1244"/>
      <c r="CB639" s="1244"/>
      <c r="CC639" s="1244"/>
      <c r="CD639" s="1244"/>
      <c r="CE639" s="1244"/>
      <c r="CF639" s="1244"/>
      <c r="CG639" s="1244"/>
      <c r="CH639" s="1244"/>
      <c r="CI639" s="1244"/>
      <c r="CJ639" s="1244"/>
      <c r="CK639" s="1244"/>
      <c r="CL639" s="1244"/>
      <c r="CM639" s="1244"/>
      <c r="CN639" s="1244"/>
      <c r="CO639" s="1244"/>
      <c r="CP639" s="1244"/>
      <c r="CQ639" s="1244"/>
      <c r="CR639" s="1244"/>
      <c r="CS639" s="1244"/>
      <c r="CT639" s="1244"/>
      <c r="CU639" s="1244"/>
      <c r="CV639" s="1244"/>
      <c r="CW639" s="1244"/>
      <c r="CX639" s="1244"/>
      <c r="CY639" s="1244"/>
      <c r="CZ639" s="1244"/>
      <c r="DA639" s="1244"/>
      <c r="DB639" s="1244"/>
      <c r="DC639" s="1244"/>
      <c r="DD639" s="1244"/>
      <c r="DE639" s="1244"/>
      <c r="DF639" s="1244"/>
      <c r="DG639" s="1244"/>
      <c r="DH639" s="1244"/>
      <c r="DI639" s="1244"/>
      <c r="DJ639" s="1244"/>
      <c r="DK639" s="1244"/>
      <c r="DL639" s="1244"/>
      <c r="DM639" s="1244"/>
      <c r="DN639" s="1244"/>
      <c r="DO639" s="1244"/>
      <c r="DP639" s="1244"/>
      <c r="DQ639" s="1244"/>
      <c r="DR639" s="1244"/>
      <c r="DS639" s="1244"/>
      <c r="DT639" s="1244"/>
      <c r="DU639" s="1244"/>
      <c r="DV639" s="1244"/>
      <c r="DW639" s="1244"/>
      <c r="DX639" s="1244"/>
      <c r="DY639" s="1244"/>
      <c r="DZ639" s="1244"/>
      <c r="EA639" s="1244"/>
      <c r="EB639" s="1244"/>
      <c r="EC639" s="1244"/>
      <c r="ED639" s="1244"/>
      <c r="EE639" s="1244"/>
      <c r="EF639" s="1244"/>
      <c r="EG639" s="1244"/>
      <c r="EH639" s="1244"/>
      <c r="EI639" s="1244"/>
      <c r="EJ639" s="1244"/>
      <c r="EK639" s="1244"/>
      <c r="EL639" s="1244"/>
      <c r="EM639" s="1244"/>
      <c r="EN639" s="1244"/>
      <c r="EO639" s="1244"/>
      <c r="EP639" s="1244"/>
      <c r="EQ639" s="1244"/>
      <c r="ER639" s="1244"/>
      <c r="ES639" s="1241"/>
      <c r="ET639" s="1244"/>
      <c r="EU639" s="1244"/>
      <c r="EV639" s="1244"/>
      <c r="EW639" s="1244"/>
      <c r="EX639" s="1244"/>
      <c r="EY639" s="1244"/>
      <c r="EZ639" s="1244"/>
      <c r="FA639" s="1244"/>
      <c r="FB639" s="1244"/>
      <c r="FC639" s="1244"/>
      <c r="FD639" s="1244"/>
      <c r="FE639" s="1244"/>
      <c r="FF639" s="1251"/>
      <c r="FG639" s="1244"/>
      <c r="FH639" s="1244"/>
      <c r="FI639" s="1244"/>
      <c r="FJ639" s="1244"/>
      <c r="FK639" s="1244"/>
      <c r="FL639" s="1244"/>
      <c r="FM639" s="1244"/>
      <c r="FN639" s="1244"/>
      <c r="FO639" s="1244"/>
      <c r="FP639" s="1244"/>
      <c r="FQ639" s="1246"/>
      <c r="FR639" s="1246"/>
      <c r="FS639" s="1244"/>
      <c r="FT639" s="1244"/>
      <c r="FU639" s="1244"/>
      <c r="FV639" s="1244"/>
      <c r="FW639" s="1244"/>
      <c r="FX639" s="1244"/>
      <c r="FY639" s="1244"/>
      <c r="FZ639" s="1244"/>
      <c r="GA639" s="1241"/>
      <c r="GB639" s="1241"/>
      <c r="GC639" s="1241"/>
      <c r="GD639" s="1239"/>
      <c r="GE639" s="1239"/>
      <c r="GF639" s="1239"/>
      <c r="GG639" s="1239"/>
      <c r="GH639" s="1239"/>
      <c r="GI639" s="1239"/>
      <c r="GJ639" s="1239"/>
      <c r="GK639" s="1239"/>
      <c r="GL639" s="1239"/>
      <c r="GM639" s="1239"/>
      <c r="GN639" s="1239"/>
      <c r="GO639" s="1239"/>
      <c r="GP639" s="1239"/>
      <c r="GQ639" s="1239"/>
      <c r="GR639" s="1239"/>
      <c r="GS639" s="1239"/>
      <c r="GT639" s="1239"/>
      <c r="GU639" s="1239"/>
      <c r="GV639" s="1239"/>
      <c r="GW639" s="1239"/>
      <c r="GX639" s="1239"/>
      <c r="GY639" s="1239"/>
      <c r="GZ639" s="1239"/>
      <c r="HA639" s="1239"/>
      <c r="HB639" s="1239"/>
      <c r="HC639" s="1239"/>
      <c r="HD639" s="1239"/>
      <c r="HE639" s="1239"/>
      <c r="HF639" s="1239"/>
      <c r="HG639" s="1239"/>
      <c r="HH639" s="1239"/>
      <c r="HI639" s="1239"/>
      <c r="HJ639" s="1239"/>
      <c r="HK639" s="1239"/>
      <c r="HL639" s="1239"/>
      <c r="HM639" s="1239"/>
      <c r="HN639" s="1239"/>
      <c r="HO639" s="1239"/>
      <c r="HP639" s="1239"/>
      <c r="HQ639" s="1239"/>
      <c r="HR639" s="1239"/>
      <c r="HS639" s="1239"/>
      <c r="HT639" s="1239"/>
      <c r="HU639" s="1239"/>
      <c r="HV639" s="1239"/>
      <c r="HW639" s="1239"/>
      <c r="HX639" s="1239"/>
      <c r="HY639" s="1239"/>
      <c r="HZ639" s="1239"/>
      <c r="IA639" s="1239"/>
      <c r="IB639" s="1239"/>
      <c r="IC639" s="1239"/>
      <c r="ID639" s="1239"/>
      <c r="IE639" s="1239"/>
      <c r="IF639" s="1239"/>
      <c r="IG639" s="1239"/>
      <c r="IH639" s="1239"/>
      <c r="II639" s="1239"/>
      <c r="IJ639" s="1239"/>
      <c r="IK639" s="1239"/>
      <c r="IL639" s="1239"/>
      <c r="IM639" s="1239"/>
      <c r="IN639" s="1239"/>
      <c r="IO639" s="1239"/>
      <c r="IP639" s="1239"/>
      <c r="IQ639" s="1239"/>
      <c r="IR639" s="1239"/>
      <c r="IS639" s="1239"/>
      <c r="IT639" s="1239"/>
      <c r="IU639" s="1239"/>
      <c r="IV639" s="1239"/>
      <c r="IW639" s="1239"/>
      <c r="IX639" s="1239"/>
      <c r="IY639" s="1239"/>
      <c r="IZ639" s="1239"/>
      <c r="JA639" s="1239"/>
      <c r="JB639" s="1239"/>
      <c r="JC639" s="1239"/>
      <c r="JD639" s="1239"/>
      <c r="JE639" s="1239"/>
      <c r="JF639" s="1239"/>
      <c r="JG639" s="1239"/>
      <c r="JH639" s="1239"/>
      <c r="JI639" s="1239"/>
      <c r="JJ639" s="1239"/>
      <c r="JK639" s="1248"/>
    </row>
    <row r="640" spans="1:271" ht="18.95" hidden="1" customHeight="1">
      <c r="A640" s="1113"/>
      <c r="B640" s="1114"/>
      <c r="C640" s="1177"/>
      <c r="D640" s="1114"/>
      <c r="E640" s="1116"/>
      <c r="F640" s="1116"/>
      <c r="G640" s="1116"/>
      <c r="H640" s="1114"/>
      <c r="I640" s="1177"/>
      <c r="J640" s="1244"/>
      <c r="K640" s="1241"/>
      <c r="L640" s="1241"/>
      <c r="M640" s="1241"/>
      <c r="N640" s="1241"/>
      <c r="O640" s="1269"/>
      <c r="P640" s="1242"/>
      <c r="Q640" s="1241"/>
      <c r="R640" s="1244"/>
      <c r="S640" s="1244"/>
      <c r="T640" s="1244"/>
      <c r="U640" s="1244"/>
      <c r="V640" s="1244"/>
      <c r="W640" s="1249"/>
      <c r="X640" s="1241"/>
      <c r="Y640" s="1244"/>
      <c r="Z640" s="1244"/>
      <c r="AA640" s="1244"/>
      <c r="AB640" s="1244"/>
      <c r="AC640" s="1244"/>
      <c r="AD640" s="1244"/>
      <c r="AE640" s="1244"/>
      <c r="AF640" s="1244"/>
      <c r="AG640" s="1244"/>
      <c r="AH640" s="1244"/>
      <c r="AI640" s="1244"/>
      <c r="AJ640" s="1244"/>
      <c r="AK640" s="1244"/>
      <c r="AL640" s="1244"/>
      <c r="AM640" s="1244"/>
      <c r="AN640" s="1244"/>
      <c r="AO640" s="1244"/>
      <c r="AP640" s="1244"/>
      <c r="AQ640" s="1244"/>
      <c r="AR640" s="1244"/>
      <c r="AS640" s="1244"/>
      <c r="AT640" s="1244"/>
      <c r="AU640" s="1244"/>
      <c r="AV640" s="1244"/>
      <c r="AW640" s="1244"/>
      <c r="AX640" s="1244"/>
      <c r="AY640" s="1244"/>
      <c r="AZ640" s="1244"/>
      <c r="BA640" s="1244"/>
      <c r="BB640" s="1244"/>
      <c r="BC640" s="1244"/>
      <c r="BD640" s="1244"/>
      <c r="BE640" s="1244"/>
      <c r="BF640" s="1244"/>
      <c r="BG640" s="1244"/>
      <c r="BH640" s="1244"/>
      <c r="BI640" s="1244"/>
      <c r="BJ640" s="1244"/>
      <c r="BK640" s="1244"/>
      <c r="BL640" s="1244"/>
      <c r="BM640" s="1244"/>
      <c r="BN640" s="1244"/>
      <c r="BO640" s="1244"/>
      <c r="BP640" s="1244"/>
      <c r="BQ640" s="1244"/>
      <c r="BR640" s="1244"/>
      <c r="BS640" s="1244"/>
      <c r="BT640" s="1244"/>
      <c r="BU640" s="1244"/>
      <c r="BV640" s="1244"/>
      <c r="BW640" s="1244"/>
      <c r="BX640" s="1244"/>
      <c r="BY640" s="1244"/>
      <c r="BZ640" s="1244"/>
      <c r="CA640" s="1244"/>
      <c r="CB640" s="1244"/>
      <c r="CC640" s="1244"/>
      <c r="CD640" s="1244"/>
      <c r="CE640" s="1244"/>
      <c r="CF640" s="1244"/>
      <c r="CG640" s="1244"/>
      <c r="CH640" s="1244"/>
      <c r="CI640" s="1244"/>
      <c r="CJ640" s="1244"/>
      <c r="CK640" s="1244"/>
      <c r="CL640" s="1244"/>
      <c r="CM640" s="1244"/>
      <c r="CN640" s="1244"/>
      <c r="CO640" s="1244"/>
      <c r="CP640" s="1244"/>
      <c r="CQ640" s="1244"/>
      <c r="CR640" s="1244"/>
      <c r="CS640" s="1244"/>
      <c r="CT640" s="1244"/>
      <c r="CU640" s="1244"/>
      <c r="CV640" s="1244"/>
      <c r="CW640" s="1244"/>
      <c r="CX640" s="1244"/>
      <c r="CY640" s="1244"/>
      <c r="CZ640" s="1244"/>
      <c r="DA640" s="1244"/>
      <c r="DB640" s="1244"/>
      <c r="DC640" s="1244"/>
      <c r="DD640" s="1244"/>
      <c r="DE640" s="1244"/>
      <c r="DF640" s="1244"/>
      <c r="DG640" s="1244"/>
      <c r="DH640" s="1244"/>
      <c r="DI640" s="1244"/>
      <c r="DJ640" s="1244"/>
      <c r="DK640" s="1244"/>
      <c r="DL640" s="1244"/>
      <c r="DM640" s="1244"/>
      <c r="DN640" s="1244"/>
      <c r="DO640" s="1244"/>
      <c r="DP640" s="1244"/>
      <c r="DQ640" s="1244"/>
      <c r="DR640" s="1244"/>
      <c r="DS640" s="1244"/>
      <c r="DT640" s="1244"/>
      <c r="DU640" s="1244"/>
      <c r="DV640" s="1244"/>
      <c r="DW640" s="1244"/>
      <c r="DX640" s="1244"/>
      <c r="DY640" s="1244"/>
      <c r="DZ640" s="1244"/>
      <c r="EA640" s="1244"/>
      <c r="EB640" s="1244"/>
      <c r="EC640" s="1244"/>
      <c r="ED640" s="1244"/>
      <c r="EE640" s="1244"/>
      <c r="EF640" s="1244"/>
      <c r="EG640" s="1244"/>
      <c r="EH640" s="1244"/>
      <c r="EI640" s="1244"/>
      <c r="EJ640" s="1244"/>
      <c r="EK640" s="1244"/>
      <c r="EL640" s="1244"/>
      <c r="EM640" s="1244"/>
      <c r="EN640" s="1244"/>
      <c r="EO640" s="1244"/>
      <c r="EP640" s="1244"/>
      <c r="EQ640" s="1244"/>
      <c r="ER640" s="1244"/>
      <c r="ES640" s="1241"/>
      <c r="ET640" s="1244"/>
      <c r="EU640" s="1244"/>
      <c r="EV640" s="1244"/>
      <c r="EW640" s="1244"/>
      <c r="EX640" s="1244"/>
      <c r="EY640" s="1244"/>
      <c r="EZ640" s="1244"/>
      <c r="FA640" s="1244"/>
      <c r="FB640" s="1244"/>
      <c r="FC640" s="1244"/>
      <c r="FD640" s="1244"/>
      <c r="FE640" s="1244"/>
      <c r="FF640" s="1251"/>
      <c r="FG640" s="1244"/>
      <c r="FH640" s="1244"/>
      <c r="FI640" s="1244"/>
      <c r="FJ640" s="1244"/>
      <c r="FK640" s="1244"/>
      <c r="FL640" s="1244"/>
      <c r="FM640" s="1244"/>
      <c r="FN640" s="1244"/>
      <c r="FO640" s="1244"/>
      <c r="FP640" s="1244"/>
      <c r="FQ640" s="1246"/>
      <c r="FR640" s="1246"/>
      <c r="FS640" s="1244"/>
      <c r="FT640" s="1244"/>
      <c r="FU640" s="1244"/>
      <c r="FV640" s="1244"/>
      <c r="FW640" s="1244"/>
      <c r="FX640" s="1244"/>
      <c r="FY640" s="1244"/>
      <c r="FZ640" s="1244"/>
      <c r="GA640" s="1241"/>
      <c r="GB640" s="1241"/>
      <c r="GC640" s="1241"/>
      <c r="GD640" s="1239"/>
      <c r="GE640" s="1239"/>
      <c r="GF640" s="1239"/>
      <c r="GG640" s="1239"/>
      <c r="GH640" s="1239"/>
      <c r="GI640" s="1239"/>
      <c r="GJ640" s="1239"/>
      <c r="GK640" s="1239"/>
      <c r="GL640" s="1239"/>
      <c r="GM640" s="1239"/>
      <c r="GN640" s="1239"/>
      <c r="GO640" s="1239"/>
      <c r="GP640" s="1239"/>
      <c r="GQ640" s="1239"/>
      <c r="GR640" s="1239"/>
      <c r="GS640" s="1239"/>
      <c r="GT640" s="1239"/>
      <c r="GU640" s="1239"/>
      <c r="GV640" s="1239"/>
      <c r="GW640" s="1239"/>
      <c r="GX640" s="1239"/>
      <c r="GY640" s="1239"/>
      <c r="GZ640" s="1239"/>
      <c r="HA640" s="1239"/>
      <c r="HB640" s="1239"/>
      <c r="HC640" s="1239"/>
      <c r="HD640" s="1239"/>
      <c r="HE640" s="1239"/>
      <c r="HF640" s="1239"/>
      <c r="HG640" s="1239"/>
      <c r="HH640" s="1239"/>
      <c r="HI640" s="1239"/>
      <c r="HJ640" s="1239"/>
      <c r="HK640" s="1239"/>
      <c r="HL640" s="1239"/>
      <c r="HM640" s="1239"/>
      <c r="HN640" s="1239"/>
      <c r="HO640" s="1239"/>
      <c r="HP640" s="1239"/>
      <c r="HQ640" s="1239"/>
      <c r="HR640" s="1239"/>
      <c r="HS640" s="1239"/>
      <c r="HT640" s="1239"/>
      <c r="HU640" s="1239"/>
      <c r="HV640" s="1239"/>
      <c r="HW640" s="1239"/>
      <c r="HX640" s="1239"/>
      <c r="HY640" s="1239"/>
      <c r="HZ640" s="1239"/>
      <c r="IA640" s="1239"/>
      <c r="IB640" s="1239"/>
      <c r="IC640" s="1239"/>
      <c r="ID640" s="1239"/>
      <c r="IE640" s="1239"/>
      <c r="IF640" s="1239"/>
      <c r="IG640" s="1239"/>
      <c r="IH640" s="1239"/>
      <c r="II640" s="1239"/>
      <c r="IJ640" s="1239"/>
      <c r="IK640" s="1239"/>
      <c r="IL640" s="1239"/>
      <c r="IM640" s="1239"/>
      <c r="IN640" s="1239"/>
      <c r="IO640" s="1239"/>
      <c r="IP640" s="1239"/>
      <c r="IQ640" s="1239"/>
      <c r="IR640" s="1239"/>
      <c r="IS640" s="1239"/>
      <c r="IT640" s="1239"/>
      <c r="IU640" s="1239"/>
      <c r="IV640" s="1239"/>
      <c r="IW640" s="1239"/>
      <c r="IX640" s="1239"/>
      <c r="IY640" s="1239"/>
      <c r="IZ640" s="1239"/>
      <c r="JA640" s="1239"/>
      <c r="JB640" s="1239"/>
      <c r="JC640" s="1239"/>
      <c r="JD640" s="1239"/>
      <c r="JE640" s="1239"/>
      <c r="JF640" s="1239"/>
      <c r="JG640" s="1239"/>
      <c r="JH640" s="1239"/>
      <c r="JI640" s="1239"/>
      <c r="JJ640" s="1239"/>
      <c r="JK640" s="1248"/>
    </row>
    <row r="641" spans="1:271" ht="18.95" hidden="1" customHeight="1">
      <c r="A641" s="1113"/>
      <c r="B641" s="1114"/>
      <c r="C641" s="1177"/>
      <c r="D641" s="1114"/>
      <c r="E641" s="1116"/>
      <c r="F641" s="1116"/>
      <c r="G641" s="1116"/>
      <c r="H641" s="1114"/>
      <c r="I641" s="1177"/>
      <c r="J641" s="1244"/>
      <c r="K641" s="1241"/>
      <c r="L641" s="1241"/>
      <c r="M641" s="1241"/>
      <c r="N641" s="1241"/>
      <c r="O641" s="1269"/>
      <c r="P641" s="1242"/>
      <c r="Q641" s="1241"/>
      <c r="R641" s="1244"/>
      <c r="S641" s="1244"/>
      <c r="T641" s="1244"/>
      <c r="U641" s="1244"/>
      <c r="V641" s="1244"/>
      <c r="W641" s="1249"/>
      <c r="X641" s="1241"/>
      <c r="Y641" s="1244"/>
      <c r="Z641" s="1244"/>
      <c r="AA641" s="1244"/>
      <c r="AB641" s="1244"/>
      <c r="AC641" s="1244"/>
      <c r="AD641" s="1244"/>
      <c r="AE641" s="1244"/>
      <c r="AF641" s="1244"/>
      <c r="AG641" s="1244"/>
      <c r="AH641" s="1244"/>
      <c r="AI641" s="1244"/>
      <c r="AJ641" s="1244"/>
      <c r="AK641" s="1244"/>
      <c r="AL641" s="1244"/>
      <c r="AM641" s="1244"/>
      <c r="AN641" s="1244"/>
      <c r="AO641" s="1244"/>
      <c r="AP641" s="1244"/>
      <c r="AQ641" s="1244"/>
      <c r="AR641" s="1244"/>
      <c r="AS641" s="1244"/>
      <c r="AT641" s="1244"/>
      <c r="AU641" s="1244"/>
      <c r="AV641" s="1244"/>
      <c r="AW641" s="1244"/>
      <c r="AX641" s="1244"/>
      <c r="AY641" s="1244"/>
      <c r="AZ641" s="1244"/>
      <c r="BA641" s="1244"/>
      <c r="BB641" s="1244"/>
      <c r="BC641" s="1244"/>
      <c r="BD641" s="1244"/>
      <c r="BE641" s="1244"/>
      <c r="BF641" s="1244"/>
      <c r="BG641" s="1244"/>
      <c r="BH641" s="1244"/>
      <c r="BI641" s="1244"/>
      <c r="BJ641" s="1244"/>
      <c r="BK641" s="1244"/>
      <c r="BL641" s="1244"/>
      <c r="BM641" s="1244"/>
      <c r="BN641" s="1244"/>
      <c r="BO641" s="1244"/>
      <c r="BP641" s="1244"/>
      <c r="BQ641" s="1244"/>
      <c r="BR641" s="1244"/>
      <c r="BS641" s="1244"/>
      <c r="BT641" s="1244"/>
      <c r="BU641" s="1244"/>
      <c r="BV641" s="1244"/>
      <c r="BW641" s="1244"/>
      <c r="BX641" s="1244"/>
      <c r="BY641" s="1244"/>
      <c r="BZ641" s="1244"/>
      <c r="CA641" s="1244"/>
      <c r="CB641" s="1244"/>
      <c r="CC641" s="1244"/>
      <c r="CD641" s="1244"/>
      <c r="CE641" s="1244"/>
      <c r="CF641" s="1244"/>
      <c r="CG641" s="1244"/>
      <c r="CH641" s="1244"/>
      <c r="CI641" s="1244"/>
      <c r="CJ641" s="1244"/>
      <c r="CK641" s="1244"/>
      <c r="CL641" s="1244"/>
      <c r="CM641" s="1244"/>
      <c r="CN641" s="1244"/>
      <c r="CO641" s="1244"/>
      <c r="CP641" s="1244"/>
      <c r="CQ641" s="1244"/>
      <c r="CR641" s="1244"/>
      <c r="CS641" s="1244"/>
      <c r="CT641" s="1244"/>
      <c r="CU641" s="1244"/>
      <c r="CV641" s="1244"/>
      <c r="CW641" s="1244"/>
      <c r="CX641" s="1244"/>
      <c r="CY641" s="1244"/>
      <c r="CZ641" s="1244"/>
      <c r="DA641" s="1244"/>
      <c r="DB641" s="1244"/>
      <c r="DC641" s="1244"/>
      <c r="DD641" s="1244"/>
      <c r="DE641" s="1244"/>
      <c r="DF641" s="1244"/>
      <c r="DG641" s="1244"/>
      <c r="DH641" s="1244"/>
      <c r="DI641" s="1244"/>
      <c r="DJ641" s="1244"/>
      <c r="DK641" s="1244"/>
      <c r="DL641" s="1244"/>
      <c r="DM641" s="1244"/>
      <c r="DN641" s="1244"/>
      <c r="DO641" s="1244"/>
      <c r="DP641" s="1244"/>
      <c r="DQ641" s="1244"/>
      <c r="DR641" s="1244"/>
      <c r="DS641" s="1244"/>
      <c r="DT641" s="1244"/>
      <c r="DU641" s="1244"/>
      <c r="DV641" s="1244"/>
      <c r="DW641" s="1244"/>
      <c r="DX641" s="1244"/>
      <c r="DY641" s="1244"/>
      <c r="DZ641" s="1244"/>
      <c r="EA641" s="1244"/>
      <c r="EB641" s="1244"/>
      <c r="EC641" s="1244"/>
      <c r="ED641" s="1244"/>
      <c r="EE641" s="1244"/>
      <c r="EF641" s="1244"/>
      <c r="EG641" s="1244"/>
      <c r="EH641" s="1244"/>
      <c r="EI641" s="1244"/>
      <c r="EJ641" s="1244"/>
      <c r="EK641" s="1244"/>
      <c r="EL641" s="1244"/>
      <c r="EM641" s="1244"/>
      <c r="EN641" s="1244"/>
      <c r="EO641" s="1244"/>
      <c r="EP641" s="1244"/>
      <c r="EQ641" s="1244"/>
      <c r="ER641" s="1244"/>
      <c r="ES641" s="1241"/>
      <c r="ET641" s="1244"/>
      <c r="EU641" s="1244"/>
      <c r="EV641" s="1244"/>
      <c r="EW641" s="1244"/>
      <c r="EX641" s="1244"/>
      <c r="EY641" s="1244"/>
      <c r="EZ641" s="1244"/>
      <c r="FA641" s="1244"/>
      <c r="FB641" s="1244"/>
      <c r="FC641" s="1244"/>
      <c r="FD641" s="1244"/>
      <c r="FE641" s="1244"/>
      <c r="FF641" s="1251"/>
      <c r="FG641" s="1244"/>
      <c r="FH641" s="1244"/>
      <c r="FI641" s="1244"/>
      <c r="FJ641" s="1244"/>
      <c r="FK641" s="1244"/>
      <c r="FL641" s="1244"/>
      <c r="FM641" s="1244"/>
      <c r="FN641" s="1244"/>
      <c r="FO641" s="1244"/>
      <c r="FP641" s="1244"/>
      <c r="FQ641" s="1246"/>
      <c r="FR641" s="1246"/>
      <c r="FS641" s="1244"/>
      <c r="FT641" s="1244"/>
      <c r="FU641" s="1244"/>
      <c r="FV641" s="1244"/>
      <c r="FW641" s="1244"/>
      <c r="FX641" s="1244"/>
      <c r="FY641" s="1244"/>
      <c r="FZ641" s="1244"/>
      <c r="GA641" s="1241"/>
      <c r="GB641" s="1241"/>
      <c r="GC641" s="1241"/>
      <c r="GD641" s="1239"/>
      <c r="GE641" s="1239"/>
      <c r="GF641" s="1239"/>
      <c r="GG641" s="1239"/>
      <c r="GH641" s="1239"/>
      <c r="GI641" s="1239"/>
      <c r="GJ641" s="1239"/>
      <c r="GK641" s="1239"/>
      <c r="GL641" s="1239"/>
      <c r="GM641" s="1239"/>
      <c r="GN641" s="1239"/>
      <c r="GO641" s="1239"/>
      <c r="GP641" s="1239"/>
      <c r="GQ641" s="1239"/>
      <c r="GR641" s="1239"/>
      <c r="GS641" s="1239"/>
      <c r="GT641" s="1239"/>
      <c r="GU641" s="1239"/>
      <c r="GV641" s="1239"/>
      <c r="GW641" s="1239"/>
      <c r="GX641" s="1239"/>
      <c r="GY641" s="1239"/>
      <c r="GZ641" s="1239"/>
      <c r="HA641" s="1239"/>
      <c r="HB641" s="1239"/>
      <c r="HC641" s="1239"/>
      <c r="HD641" s="1239"/>
      <c r="HE641" s="1239"/>
      <c r="HF641" s="1239"/>
      <c r="HG641" s="1239"/>
      <c r="HH641" s="1239"/>
      <c r="HI641" s="1239"/>
      <c r="HJ641" s="1239"/>
      <c r="HK641" s="1239"/>
      <c r="HL641" s="1239"/>
      <c r="HM641" s="1239"/>
      <c r="HN641" s="1239"/>
      <c r="HO641" s="1239"/>
      <c r="HP641" s="1239"/>
      <c r="HQ641" s="1239"/>
      <c r="HR641" s="1239"/>
      <c r="HS641" s="1239"/>
      <c r="HT641" s="1239"/>
      <c r="HU641" s="1239"/>
      <c r="HV641" s="1239"/>
      <c r="HW641" s="1239"/>
      <c r="HX641" s="1239"/>
      <c r="HY641" s="1239"/>
      <c r="HZ641" s="1239"/>
      <c r="IA641" s="1239"/>
      <c r="IB641" s="1239"/>
      <c r="IC641" s="1239"/>
      <c r="ID641" s="1239"/>
      <c r="IE641" s="1239"/>
      <c r="IF641" s="1239"/>
      <c r="IG641" s="1239"/>
      <c r="IH641" s="1239"/>
      <c r="II641" s="1239"/>
      <c r="IJ641" s="1239"/>
      <c r="IK641" s="1239"/>
      <c r="IL641" s="1239"/>
      <c r="IM641" s="1239"/>
      <c r="IN641" s="1239"/>
      <c r="IO641" s="1239"/>
      <c r="IP641" s="1239"/>
      <c r="IQ641" s="1239"/>
      <c r="IR641" s="1239"/>
      <c r="IS641" s="1239"/>
      <c r="IT641" s="1239"/>
      <c r="IU641" s="1239"/>
      <c r="IV641" s="1239"/>
      <c r="IW641" s="1239"/>
      <c r="IX641" s="1239"/>
      <c r="IY641" s="1239"/>
      <c r="IZ641" s="1239"/>
      <c r="JA641" s="1239"/>
      <c r="JB641" s="1239"/>
      <c r="JC641" s="1239"/>
      <c r="JD641" s="1239"/>
      <c r="JE641" s="1239"/>
      <c r="JF641" s="1239"/>
      <c r="JG641" s="1239"/>
      <c r="JH641" s="1239"/>
      <c r="JI641" s="1239"/>
      <c r="JJ641" s="1239"/>
      <c r="JK641" s="1248"/>
    </row>
    <row r="642" spans="1:271" ht="18.95" hidden="1" customHeight="1">
      <c r="A642" s="1113"/>
      <c r="B642" s="1114"/>
      <c r="C642" s="1177"/>
      <c r="D642" s="1114"/>
      <c r="E642" s="1116"/>
      <c r="F642" s="1116"/>
      <c r="G642" s="1116"/>
      <c r="H642" s="1114"/>
      <c r="I642" s="1177"/>
      <c r="J642" s="1244"/>
      <c r="K642" s="1241"/>
      <c r="L642" s="1241"/>
      <c r="M642" s="1241"/>
      <c r="N642" s="1241"/>
      <c r="O642" s="1269"/>
      <c r="P642" s="1242"/>
      <c r="Q642" s="1241"/>
      <c r="R642" s="1244"/>
      <c r="S642" s="1244"/>
      <c r="T642" s="1244"/>
      <c r="U642" s="1244"/>
      <c r="V642" s="1244"/>
      <c r="W642" s="1249"/>
      <c r="X642" s="1241"/>
      <c r="Y642" s="1244"/>
      <c r="Z642" s="1244"/>
      <c r="AA642" s="1244"/>
      <c r="AB642" s="1244"/>
      <c r="AC642" s="1244"/>
      <c r="AD642" s="1244"/>
      <c r="AE642" s="1244"/>
      <c r="AF642" s="1244"/>
      <c r="AG642" s="1244"/>
      <c r="AH642" s="1244"/>
      <c r="AI642" s="1244"/>
      <c r="AJ642" s="1244"/>
      <c r="AK642" s="1244"/>
      <c r="AL642" s="1244"/>
      <c r="AM642" s="1244"/>
      <c r="AN642" s="1244"/>
      <c r="AO642" s="1244"/>
      <c r="AP642" s="1244"/>
      <c r="AQ642" s="1244"/>
      <c r="AR642" s="1244"/>
      <c r="AS642" s="1244"/>
      <c r="AT642" s="1244"/>
      <c r="AU642" s="1244"/>
      <c r="AV642" s="1244"/>
      <c r="AW642" s="1244"/>
      <c r="AX642" s="1244"/>
      <c r="AY642" s="1244"/>
      <c r="AZ642" s="1244"/>
      <c r="BA642" s="1244"/>
      <c r="BB642" s="1244"/>
      <c r="BC642" s="1244"/>
      <c r="BD642" s="1244"/>
      <c r="BE642" s="1244"/>
      <c r="BF642" s="1244"/>
      <c r="BG642" s="1244"/>
      <c r="BH642" s="1244"/>
      <c r="BI642" s="1244"/>
      <c r="BJ642" s="1244"/>
      <c r="BK642" s="1244"/>
      <c r="BL642" s="1244"/>
      <c r="BM642" s="1244"/>
      <c r="BN642" s="1244"/>
      <c r="BO642" s="1244"/>
      <c r="BP642" s="1244"/>
      <c r="BQ642" s="1244"/>
      <c r="BR642" s="1244"/>
      <c r="BS642" s="1244"/>
      <c r="BT642" s="1244"/>
      <c r="BU642" s="1244"/>
      <c r="BV642" s="1244"/>
      <c r="BW642" s="1244"/>
      <c r="BX642" s="1244"/>
      <c r="BY642" s="1244"/>
      <c r="BZ642" s="1244"/>
      <c r="CA642" s="1244"/>
      <c r="CB642" s="1244"/>
      <c r="CC642" s="1244"/>
      <c r="CD642" s="1244"/>
      <c r="CE642" s="1244"/>
      <c r="CF642" s="1244"/>
      <c r="CG642" s="1244"/>
      <c r="CH642" s="1244"/>
      <c r="CI642" s="1244"/>
      <c r="CJ642" s="1244"/>
      <c r="CK642" s="1244"/>
      <c r="CL642" s="1244"/>
      <c r="CM642" s="1244"/>
      <c r="CN642" s="1244"/>
      <c r="CO642" s="1244"/>
      <c r="CP642" s="1244"/>
      <c r="CQ642" s="1244"/>
      <c r="CR642" s="1244"/>
      <c r="CS642" s="1244"/>
      <c r="CT642" s="1244"/>
      <c r="CU642" s="1244"/>
      <c r="CV642" s="1244"/>
      <c r="CW642" s="1244"/>
      <c r="CX642" s="1244"/>
      <c r="CY642" s="1244"/>
      <c r="CZ642" s="1244"/>
      <c r="DA642" s="1244"/>
      <c r="DB642" s="1244"/>
      <c r="DC642" s="1244"/>
      <c r="DD642" s="1244"/>
      <c r="DE642" s="1244"/>
      <c r="DF642" s="1244"/>
      <c r="DG642" s="1244"/>
      <c r="DH642" s="1244"/>
      <c r="DI642" s="1244"/>
      <c r="DJ642" s="1244"/>
      <c r="DK642" s="1244"/>
      <c r="DL642" s="1244"/>
      <c r="DM642" s="1244"/>
      <c r="DN642" s="1244"/>
      <c r="DO642" s="1244"/>
      <c r="DP642" s="1244"/>
      <c r="DQ642" s="1244"/>
      <c r="DR642" s="1244"/>
      <c r="DS642" s="1244"/>
      <c r="DT642" s="1244"/>
      <c r="DU642" s="1244"/>
      <c r="DV642" s="1244"/>
      <c r="DW642" s="1244"/>
      <c r="DX642" s="1244"/>
      <c r="DY642" s="1244"/>
      <c r="DZ642" s="1244"/>
      <c r="EA642" s="1244"/>
      <c r="EB642" s="1244"/>
      <c r="EC642" s="1244"/>
      <c r="ED642" s="1244"/>
      <c r="EE642" s="1244"/>
      <c r="EF642" s="1244"/>
      <c r="EG642" s="1244"/>
      <c r="EH642" s="1244"/>
      <c r="EI642" s="1244"/>
      <c r="EJ642" s="1244"/>
      <c r="EK642" s="1244"/>
      <c r="EL642" s="1244"/>
      <c r="EM642" s="1244"/>
      <c r="EN642" s="1244"/>
      <c r="EO642" s="1244"/>
      <c r="EP642" s="1244"/>
      <c r="EQ642" s="1244"/>
      <c r="ER642" s="1244"/>
      <c r="ES642" s="1241"/>
      <c r="ET642" s="1244"/>
      <c r="EU642" s="1244"/>
      <c r="EV642" s="1244"/>
      <c r="EW642" s="1244"/>
      <c r="EX642" s="1244"/>
      <c r="EY642" s="1244"/>
      <c r="EZ642" s="1244"/>
      <c r="FA642" s="1244"/>
      <c r="FB642" s="1244"/>
      <c r="FC642" s="1244"/>
      <c r="FD642" s="1244"/>
      <c r="FE642" s="1244"/>
      <c r="FF642" s="1251"/>
      <c r="FG642" s="1244"/>
      <c r="FH642" s="1244"/>
      <c r="FI642" s="1244"/>
      <c r="FJ642" s="1244"/>
      <c r="FK642" s="1244"/>
      <c r="FL642" s="1244"/>
      <c r="FM642" s="1244"/>
      <c r="FN642" s="1244"/>
      <c r="FO642" s="1244"/>
      <c r="FP642" s="1244"/>
      <c r="FQ642" s="1246"/>
      <c r="FR642" s="1246"/>
      <c r="FS642" s="1244"/>
      <c r="FT642" s="1244"/>
      <c r="FU642" s="1244"/>
      <c r="FV642" s="1244"/>
      <c r="FW642" s="1244"/>
      <c r="FX642" s="1244"/>
      <c r="FY642" s="1244"/>
      <c r="FZ642" s="1244"/>
      <c r="GA642" s="1241"/>
      <c r="GB642" s="1241"/>
      <c r="GC642" s="1241"/>
      <c r="GD642" s="1239"/>
      <c r="GE642" s="1239"/>
      <c r="GF642" s="1239"/>
      <c r="GG642" s="1239"/>
      <c r="GH642" s="1239"/>
      <c r="GI642" s="1239"/>
      <c r="GJ642" s="1239"/>
      <c r="GK642" s="1239"/>
      <c r="GL642" s="1239"/>
      <c r="GM642" s="1239"/>
      <c r="GN642" s="1239"/>
      <c r="GO642" s="1239"/>
      <c r="GP642" s="1239"/>
      <c r="GQ642" s="1239"/>
      <c r="GR642" s="1239"/>
      <c r="GS642" s="1239"/>
      <c r="GT642" s="1239"/>
      <c r="GU642" s="1239"/>
      <c r="GV642" s="1239"/>
      <c r="GW642" s="1239"/>
      <c r="GX642" s="1239"/>
      <c r="GY642" s="1239"/>
      <c r="GZ642" s="1239"/>
      <c r="HA642" s="1239"/>
      <c r="HB642" s="1239"/>
      <c r="HC642" s="1239"/>
      <c r="HD642" s="1239"/>
      <c r="HE642" s="1239"/>
      <c r="HF642" s="1239"/>
      <c r="HG642" s="1239"/>
      <c r="HH642" s="1239"/>
      <c r="HI642" s="1239"/>
      <c r="HJ642" s="1239"/>
      <c r="HK642" s="1239"/>
      <c r="HL642" s="1239"/>
      <c r="HM642" s="1239"/>
      <c r="HN642" s="1239"/>
      <c r="HO642" s="1239"/>
      <c r="HP642" s="1239"/>
      <c r="HQ642" s="1239"/>
      <c r="HR642" s="1239"/>
      <c r="HS642" s="1239"/>
      <c r="HT642" s="1239"/>
      <c r="HU642" s="1239"/>
      <c r="HV642" s="1239"/>
      <c r="HW642" s="1239"/>
      <c r="HX642" s="1239"/>
      <c r="HY642" s="1239"/>
      <c r="HZ642" s="1239"/>
      <c r="IA642" s="1239"/>
      <c r="IB642" s="1239"/>
      <c r="IC642" s="1239"/>
      <c r="ID642" s="1239"/>
      <c r="IE642" s="1239"/>
      <c r="IF642" s="1239"/>
      <c r="IG642" s="1239"/>
      <c r="IH642" s="1239"/>
      <c r="II642" s="1239"/>
      <c r="IJ642" s="1239"/>
      <c r="IK642" s="1239"/>
      <c r="IL642" s="1239"/>
      <c r="IM642" s="1239"/>
      <c r="IN642" s="1239"/>
      <c r="IO642" s="1239"/>
      <c r="IP642" s="1239"/>
      <c r="IQ642" s="1239"/>
      <c r="IR642" s="1239"/>
      <c r="IS642" s="1239"/>
      <c r="IT642" s="1239"/>
      <c r="IU642" s="1239"/>
      <c r="IV642" s="1239"/>
      <c r="IW642" s="1239"/>
      <c r="IX642" s="1239"/>
      <c r="IY642" s="1239"/>
      <c r="IZ642" s="1239"/>
      <c r="JA642" s="1239"/>
      <c r="JB642" s="1239"/>
      <c r="JC642" s="1239"/>
      <c r="JD642" s="1239"/>
      <c r="JE642" s="1239"/>
      <c r="JF642" s="1239"/>
      <c r="JG642" s="1239"/>
      <c r="JH642" s="1239"/>
      <c r="JI642" s="1239"/>
      <c r="JJ642" s="1239"/>
      <c r="JK642" s="1248"/>
    </row>
    <row r="643" spans="1:271" ht="18.95" hidden="1" customHeight="1">
      <c r="A643" s="1113"/>
      <c r="B643" s="1114"/>
      <c r="C643" s="1177"/>
      <c r="D643" s="1114"/>
      <c r="E643" s="1116"/>
      <c r="F643" s="1116"/>
      <c r="G643" s="1116"/>
      <c r="H643" s="1114"/>
      <c r="I643" s="1177"/>
      <c r="J643" s="1244"/>
      <c r="K643" s="1241"/>
      <c r="L643" s="1241"/>
      <c r="M643" s="1241"/>
      <c r="N643" s="1241"/>
      <c r="O643" s="1269"/>
      <c r="P643" s="1242"/>
      <c r="Q643" s="1241"/>
      <c r="R643" s="1244"/>
      <c r="S643" s="1244"/>
      <c r="T643" s="1244"/>
      <c r="U643" s="1244"/>
      <c r="V643" s="1244"/>
      <c r="W643" s="1249"/>
      <c r="X643" s="1241"/>
      <c r="Y643" s="1244"/>
      <c r="Z643" s="1244"/>
      <c r="AA643" s="1244"/>
      <c r="AB643" s="1244"/>
      <c r="AC643" s="1244"/>
      <c r="AD643" s="1244"/>
      <c r="AE643" s="1244"/>
      <c r="AF643" s="1244"/>
      <c r="AG643" s="1244"/>
      <c r="AH643" s="1244"/>
      <c r="AI643" s="1244"/>
      <c r="AJ643" s="1244"/>
      <c r="AK643" s="1244"/>
      <c r="AL643" s="1244"/>
      <c r="AM643" s="1244"/>
      <c r="AN643" s="1244"/>
      <c r="AO643" s="1244"/>
      <c r="AP643" s="1244"/>
      <c r="AQ643" s="1244"/>
      <c r="AR643" s="1244"/>
      <c r="AS643" s="1244"/>
      <c r="AT643" s="1244"/>
      <c r="AU643" s="1244"/>
      <c r="AV643" s="1244"/>
      <c r="AW643" s="1244"/>
      <c r="AX643" s="1244"/>
      <c r="AY643" s="1244"/>
      <c r="AZ643" s="1244"/>
      <c r="BA643" s="1244"/>
      <c r="BB643" s="1244"/>
      <c r="BC643" s="1244"/>
      <c r="BD643" s="1244"/>
      <c r="BE643" s="1244"/>
      <c r="BF643" s="1244"/>
      <c r="BG643" s="1244"/>
      <c r="BH643" s="1244"/>
      <c r="BI643" s="1244"/>
      <c r="BJ643" s="1244"/>
      <c r="BK643" s="1244"/>
      <c r="BL643" s="1244"/>
      <c r="BM643" s="1244"/>
      <c r="BN643" s="1244"/>
      <c r="BO643" s="1244"/>
      <c r="BP643" s="1244"/>
      <c r="BQ643" s="1244"/>
      <c r="BR643" s="1244"/>
      <c r="BS643" s="1244"/>
      <c r="BT643" s="1244"/>
      <c r="BU643" s="1244"/>
      <c r="BV643" s="1244"/>
      <c r="BW643" s="1244"/>
      <c r="BX643" s="1244"/>
      <c r="BY643" s="1244"/>
      <c r="BZ643" s="1244"/>
      <c r="CA643" s="1244"/>
      <c r="CB643" s="1244"/>
      <c r="CC643" s="1244"/>
      <c r="CD643" s="1244"/>
      <c r="CE643" s="1244"/>
      <c r="CF643" s="1244"/>
      <c r="CG643" s="1244"/>
      <c r="CH643" s="1244"/>
      <c r="CI643" s="1244"/>
      <c r="CJ643" s="1244"/>
      <c r="CK643" s="1244"/>
      <c r="CL643" s="1244"/>
      <c r="CM643" s="1244"/>
      <c r="CN643" s="1244"/>
      <c r="CO643" s="1244"/>
      <c r="CP643" s="1244"/>
      <c r="CQ643" s="1244"/>
      <c r="CR643" s="1244"/>
      <c r="CS643" s="1244"/>
      <c r="CT643" s="1244"/>
      <c r="CU643" s="1244"/>
      <c r="CV643" s="1244"/>
      <c r="CW643" s="1244"/>
      <c r="CX643" s="1244"/>
      <c r="CY643" s="1244"/>
      <c r="CZ643" s="1244"/>
      <c r="DA643" s="1244"/>
      <c r="DB643" s="1244"/>
      <c r="DC643" s="1244"/>
      <c r="DD643" s="1244"/>
      <c r="DE643" s="1244"/>
      <c r="DF643" s="1244"/>
      <c r="DG643" s="1244"/>
      <c r="DH643" s="1244"/>
      <c r="DI643" s="1244"/>
      <c r="DJ643" s="1244"/>
      <c r="DK643" s="1244"/>
      <c r="DL643" s="1244"/>
      <c r="DM643" s="1244"/>
      <c r="DN643" s="1244"/>
      <c r="DO643" s="1244"/>
      <c r="DP643" s="1244"/>
      <c r="DQ643" s="1244"/>
      <c r="DR643" s="1244"/>
      <c r="DS643" s="1244"/>
      <c r="DT643" s="1244"/>
      <c r="DU643" s="1244"/>
      <c r="DV643" s="1244"/>
      <c r="DW643" s="1244"/>
      <c r="DX643" s="1244"/>
      <c r="DY643" s="1244"/>
      <c r="DZ643" s="1244"/>
      <c r="EA643" s="1244"/>
      <c r="EB643" s="1244"/>
      <c r="EC643" s="1244"/>
      <c r="ED643" s="1244"/>
      <c r="EE643" s="1244"/>
      <c r="EF643" s="1244"/>
      <c r="EG643" s="1244"/>
      <c r="EH643" s="1244"/>
      <c r="EI643" s="1244"/>
      <c r="EJ643" s="1244"/>
      <c r="EK643" s="1244"/>
      <c r="EL643" s="1244"/>
      <c r="EM643" s="1244"/>
      <c r="EN643" s="1244"/>
      <c r="EO643" s="1244"/>
      <c r="EP643" s="1244"/>
      <c r="EQ643" s="1244"/>
      <c r="ER643" s="1244"/>
      <c r="ES643" s="1241"/>
      <c r="ET643" s="1244"/>
      <c r="EU643" s="1244"/>
      <c r="EV643" s="1244"/>
      <c r="EW643" s="1244"/>
      <c r="EX643" s="1244"/>
      <c r="EY643" s="1244"/>
      <c r="EZ643" s="1244"/>
      <c r="FA643" s="1244"/>
      <c r="FB643" s="1244"/>
      <c r="FC643" s="1244"/>
      <c r="FD643" s="1244"/>
      <c r="FE643" s="1244"/>
      <c r="FF643" s="1251"/>
      <c r="FG643" s="1244"/>
      <c r="FH643" s="1244"/>
      <c r="FI643" s="1244"/>
      <c r="FJ643" s="1244"/>
      <c r="FK643" s="1244"/>
      <c r="FL643" s="1244"/>
      <c r="FM643" s="1244"/>
      <c r="FN643" s="1244"/>
      <c r="FO643" s="1244"/>
      <c r="FP643" s="1244"/>
      <c r="FQ643" s="1246"/>
      <c r="FR643" s="1246"/>
      <c r="FS643" s="1244"/>
      <c r="FT643" s="1244"/>
      <c r="FU643" s="1244"/>
      <c r="FV643" s="1244"/>
      <c r="FW643" s="1244"/>
      <c r="FX643" s="1244"/>
      <c r="FY643" s="1244"/>
      <c r="FZ643" s="1244"/>
      <c r="GA643" s="1241"/>
      <c r="GB643" s="1241"/>
      <c r="GC643" s="1241"/>
      <c r="GD643" s="1239"/>
      <c r="GE643" s="1239"/>
      <c r="GF643" s="1239"/>
      <c r="GG643" s="1239"/>
      <c r="GH643" s="1239"/>
      <c r="GI643" s="1239"/>
      <c r="GJ643" s="1239"/>
      <c r="GK643" s="1239"/>
      <c r="GL643" s="1239"/>
      <c r="GM643" s="1239"/>
      <c r="GN643" s="1239"/>
      <c r="GO643" s="1239"/>
      <c r="GP643" s="1239"/>
      <c r="GQ643" s="1239"/>
      <c r="GR643" s="1239"/>
      <c r="GS643" s="1239"/>
      <c r="GT643" s="1239"/>
      <c r="GU643" s="1239"/>
      <c r="GV643" s="1239"/>
      <c r="GW643" s="1239"/>
      <c r="GX643" s="1239"/>
      <c r="GY643" s="1239"/>
      <c r="GZ643" s="1239"/>
      <c r="HA643" s="1239"/>
      <c r="HB643" s="1239"/>
      <c r="HC643" s="1239"/>
      <c r="HD643" s="1239"/>
      <c r="HE643" s="1239"/>
      <c r="HF643" s="1239"/>
      <c r="HG643" s="1239"/>
      <c r="HH643" s="1239"/>
      <c r="HI643" s="1239"/>
      <c r="HJ643" s="1239"/>
      <c r="HK643" s="1239"/>
      <c r="HL643" s="1239"/>
      <c r="HM643" s="1239"/>
      <c r="HN643" s="1239"/>
      <c r="HO643" s="1239"/>
      <c r="HP643" s="1239"/>
      <c r="HQ643" s="1239"/>
      <c r="HR643" s="1239"/>
      <c r="HS643" s="1239"/>
      <c r="HT643" s="1239"/>
      <c r="HU643" s="1239"/>
      <c r="HV643" s="1239"/>
      <c r="HW643" s="1239"/>
      <c r="HX643" s="1239"/>
      <c r="HY643" s="1239"/>
      <c r="HZ643" s="1239"/>
      <c r="IA643" s="1239"/>
      <c r="IB643" s="1239"/>
      <c r="IC643" s="1239"/>
      <c r="ID643" s="1239"/>
      <c r="IE643" s="1239"/>
      <c r="IF643" s="1239"/>
      <c r="IG643" s="1239"/>
      <c r="IH643" s="1239"/>
      <c r="II643" s="1239"/>
      <c r="IJ643" s="1239"/>
      <c r="IK643" s="1239"/>
      <c r="IL643" s="1239"/>
      <c r="IM643" s="1239"/>
      <c r="IN643" s="1239"/>
      <c r="IO643" s="1239"/>
      <c r="IP643" s="1239"/>
      <c r="IQ643" s="1239"/>
      <c r="IR643" s="1239"/>
      <c r="IS643" s="1239"/>
      <c r="IT643" s="1239"/>
      <c r="IU643" s="1239"/>
      <c r="IV643" s="1239"/>
      <c r="IW643" s="1239"/>
      <c r="IX643" s="1239"/>
      <c r="IY643" s="1239"/>
      <c r="IZ643" s="1239"/>
      <c r="JA643" s="1239"/>
      <c r="JB643" s="1239"/>
      <c r="JC643" s="1239"/>
      <c r="JD643" s="1239"/>
      <c r="JE643" s="1239"/>
      <c r="JF643" s="1239"/>
      <c r="JG643" s="1239"/>
      <c r="JH643" s="1239"/>
      <c r="JI643" s="1239"/>
      <c r="JJ643" s="1239"/>
      <c r="JK643" s="1248"/>
    </row>
    <row r="644" spans="1:271" ht="18.95" hidden="1" customHeight="1">
      <c r="A644" s="1113"/>
      <c r="B644" s="1114"/>
      <c r="C644" s="1177"/>
      <c r="D644" s="1114"/>
      <c r="E644" s="1116"/>
      <c r="F644" s="1116"/>
      <c r="G644" s="1116"/>
      <c r="H644" s="1114"/>
      <c r="I644" s="1177"/>
      <c r="J644" s="1244"/>
      <c r="K644" s="1241"/>
      <c r="L644" s="1241"/>
      <c r="M644" s="1241"/>
      <c r="N644" s="1241"/>
      <c r="O644" s="1269"/>
      <c r="P644" s="1242"/>
      <c r="Q644" s="1241"/>
      <c r="R644" s="1244"/>
      <c r="S644" s="1244"/>
      <c r="T644" s="1244"/>
      <c r="U644" s="1244"/>
      <c r="V644" s="1244"/>
      <c r="W644" s="1249"/>
      <c r="X644" s="1241"/>
      <c r="Y644" s="1244"/>
      <c r="Z644" s="1244"/>
      <c r="AA644" s="1244"/>
      <c r="AB644" s="1244"/>
      <c r="AC644" s="1244"/>
      <c r="AD644" s="1244"/>
      <c r="AE644" s="1244"/>
      <c r="AF644" s="1244"/>
      <c r="AG644" s="1244"/>
      <c r="AH644" s="1244"/>
      <c r="AI644" s="1244"/>
      <c r="AJ644" s="1244"/>
      <c r="AK644" s="1244"/>
      <c r="AL644" s="1244"/>
      <c r="AM644" s="1244"/>
      <c r="AN644" s="1244"/>
      <c r="AO644" s="1244"/>
      <c r="AP644" s="1244"/>
      <c r="AQ644" s="1244"/>
      <c r="AR644" s="1244"/>
      <c r="AS644" s="1244"/>
      <c r="AT644" s="1244"/>
      <c r="AU644" s="1244"/>
      <c r="AV644" s="1244"/>
      <c r="AW644" s="1244"/>
      <c r="AX644" s="1244"/>
      <c r="AY644" s="1244"/>
      <c r="AZ644" s="1244"/>
      <c r="BA644" s="1244"/>
      <c r="BB644" s="1244"/>
      <c r="BC644" s="1244"/>
      <c r="BD644" s="1244"/>
      <c r="BE644" s="1244"/>
      <c r="BF644" s="1244"/>
      <c r="BG644" s="1244"/>
      <c r="BH644" s="1244"/>
      <c r="BI644" s="1244"/>
      <c r="BJ644" s="1244"/>
      <c r="BK644" s="1244"/>
      <c r="BL644" s="1244"/>
      <c r="BM644" s="1244"/>
      <c r="BN644" s="1244"/>
      <c r="BO644" s="1244"/>
      <c r="BP644" s="1244"/>
      <c r="BQ644" s="1244"/>
      <c r="BR644" s="1244"/>
      <c r="BS644" s="1244"/>
      <c r="BT644" s="1244"/>
      <c r="BU644" s="1244"/>
      <c r="BV644" s="1244"/>
      <c r="BW644" s="1244"/>
      <c r="BX644" s="1244"/>
      <c r="BY644" s="1244"/>
      <c r="BZ644" s="1244"/>
      <c r="CA644" s="1244"/>
      <c r="CB644" s="1244"/>
      <c r="CC644" s="1244"/>
      <c r="CD644" s="1244"/>
      <c r="CE644" s="1244"/>
      <c r="CF644" s="1244"/>
      <c r="CG644" s="1244"/>
      <c r="CH644" s="1244"/>
      <c r="CI644" s="1244"/>
      <c r="CJ644" s="1244"/>
      <c r="CK644" s="1244"/>
      <c r="CL644" s="1244"/>
      <c r="CM644" s="1244"/>
      <c r="CN644" s="1244"/>
      <c r="CO644" s="1244"/>
      <c r="CP644" s="1244"/>
      <c r="CQ644" s="1244"/>
      <c r="CR644" s="1244"/>
      <c r="CS644" s="1244"/>
      <c r="CT644" s="1244"/>
      <c r="CU644" s="1244"/>
      <c r="CV644" s="1244"/>
      <c r="CW644" s="1244"/>
      <c r="CX644" s="1244"/>
      <c r="CY644" s="1244"/>
      <c r="CZ644" s="1244"/>
      <c r="DA644" s="1244"/>
      <c r="DB644" s="1244"/>
      <c r="DC644" s="1244"/>
      <c r="DD644" s="1244"/>
      <c r="DE644" s="1244"/>
      <c r="DF644" s="1244"/>
      <c r="DG644" s="1244"/>
      <c r="DH644" s="1244"/>
      <c r="DI644" s="1244"/>
      <c r="DJ644" s="1244"/>
      <c r="DK644" s="1244"/>
      <c r="DL644" s="1244"/>
      <c r="DM644" s="1244"/>
      <c r="DN644" s="1244"/>
      <c r="DO644" s="1244"/>
      <c r="DP644" s="1244"/>
      <c r="DQ644" s="1244"/>
      <c r="DR644" s="1244"/>
      <c r="DS644" s="1244"/>
      <c r="DT644" s="1244"/>
      <c r="DU644" s="1244"/>
      <c r="DV644" s="1244"/>
      <c r="DW644" s="1244"/>
      <c r="DX644" s="1244"/>
      <c r="DY644" s="1244"/>
      <c r="DZ644" s="1244"/>
      <c r="EA644" s="1244"/>
      <c r="EB644" s="1244"/>
      <c r="EC644" s="1244"/>
      <c r="ED644" s="1244"/>
      <c r="EE644" s="1244"/>
      <c r="EF644" s="1244"/>
      <c r="EG644" s="1244"/>
      <c r="EH644" s="1244"/>
      <c r="EI644" s="1244"/>
      <c r="EJ644" s="1244"/>
      <c r="EK644" s="1244"/>
      <c r="EL644" s="1244"/>
      <c r="EM644" s="1244"/>
      <c r="EN644" s="1244"/>
      <c r="EO644" s="1244"/>
      <c r="EP644" s="1244"/>
      <c r="EQ644" s="1244"/>
      <c r="ER644" s="1244"/>
      <c r="ES644" s="1241"/>
      <c r="ET644" s="1244"/>
      <c r="EU644" s="1244"/>
      <c r="EV644" s="1244"/>
      <c r="EW644" s="1244"/>
      <c r="EX644" s="1244"/>
      <c r="EY644" s="1244"/>
      <c r="EZ644" s="1244"/>
      <c r="FA644" s="1244"/>
      <c r="FB644" s="1244"/>
      <c r="FC644" s="1244"/>
      <c r="FD644" s="1244"/>
      <c r="FE644" s="1244"/>
      <c r="FF644" s="1251"/>
      <c r="FG644" s="1244"/>
      <c r="FH644" s="1244"/>
      <c r="FI644" s="1244"/>
      <c r="FJ644" s="1244"/>
      <c r="FK644" s="1244"/>
      <c r="FL644" s="1244"/>
      <c r="FM644" s="1244"/>
      <c r="FN644" s="1244"/>
      <c r="FO644" s="1244"/>
      <c r="FP644" s="1244"/>
      <c r="FQ644" s="1246"/>
      <c r="FR644" s="1246"/>
      <c r="FS644" s="1244"/>
      <c r="FT644" s="1244"/>
      <c r="FU644" s="1244"/>
      <c r="FV644" s="1244"/>
      <c r="FW644" s="1244"/>
      <c r="FX644" s="1244"/>
      <c r="FY644" s="1244"/>
      <c r="FZ644" s="1244"/>
      <c r="GA644" s="1241"/>
      <c r="GB644" s="1241"/>
      <c r="GC644" s="1241"/>
      <c r="GD644" s="1239"/>
      <c r="GE644" s="1239"/>
      <c r="GF644" s="1239"/>
      <c r="GG644" s="1239"/>
      <c r="GH644" s="1239"/>
      <c r="GI644" s="1239"/>
      <c r="GJ644" s="1239"/>
      <c r="GK644" s="1239"/>
      <c r="GL644" s="1239"/>
      <c r="GM644" s="1239"/>
      <c r="GN644" s="1239"/>
      <c r="GO644" s="1239"/>
      <c r="GP644" s="1239"/>
      <c r="GQ644" s="1239"/>
      <c r="GR644" s="1239"/>
      <c r="GS644" s="1239"/>
      <c r="GT644" s="1239"/>
      <c r="GU644" s="1239"/>
      <c r="GV644" s="1239"/>
      <c r="GW644" s="1239"/>
      <c r="GX644" s="1239"/>
      <c r="GY644" s="1239"/>
      <c r="GZ644" s="1239"/>
      <c r="HA644" s="1239"/>
      <c r="HB644" s="1239"/>
      <c r="HC644" s="1239"/>
      <c r="HD644" s="1239"/>
      <c r="HE644" s="1239"/>
      <c r="HF644" s="1239"/>
      <c r="HG644" s="1239"/>
      <c r="HH644" s="1239"/>
      <c r="HI644" s="1239"/>
      <c r="HJ644" s="1239"/>
      <c r="HK644" s="1239"/>
      <c r="HL644" s="1239"/>
      <c r="HM644" s="1239"/>
      <c r="HN644" s="1239"/>
      <c r="HO644" s="1239"/>
      <c r="HP644" s="1239"/>
      <c r="HQ644" s="1239"/>
      <c r="HR644" s="1239"/>
      <c r="HS644" s="1239"/>
      <c r="HT644" s="1239"/>
      <c r="HU644" s="1239"/>
      <c r="HV644" s="1239"/>
      <c r="HW644" s="1239"/>
      <c r="HX644" s="1239"/>
      <c r="HY644" s="1239"/>
      <c r="HZ644" s="1239"/>
      <c r="IA644" s="1239"/>
      <c r="IB644" s="1239"/>
      <c r="IC644" s="1239"/>
      <c r="ID644" s="1239"/>
      <c r="IE644" s="1239"/>
      <c r="IF644" s="1239"/>
      <c r="IG644" s="1239"/>
      <c r="IH644" s="1239"/>
      <c r="II644" s="1239"/>
      <c r="IJ644" s="1239"/>
      <c r="IK644" s="1239"/>
      <c r="IL644" s="1239"/>
      <c r="IM644" s="1239"/>
      <c r="IN644" s="1239"/>
      <c r="IO644" s="1239"/>
      <c r="IP644" s="1239"/>
      <c r="IQ644" s="1239"/>
      <c r="IR644" s="1239"/>
      <c r="IS644" s="1239"/>
      <c r="IT644" s="1239"/>
      <c r="IU644" s="1239"/>
      <c r="IV644" s="1239"/>
      <c r="IW644" s="1239"/>
      <c r="IX644" s="1239"/>
      <c r="IY644" s="1239"/>
      <c r="IZ644" s="1239"/>
      <c r="JA644" s="1239"/>
      <c r="JB644" s="1239"/>
      <c r="JC644" s="1239"/>
      <c r="JD644" s="1239"/>
      <c r="JE644" s="1239"/>
      <c r="JF644" s="1239"/>
      <c r="JG644" s="1239"/>
      <c r="JH644" s="1239"/>
      <c r="JI644" s="1239"/>
      <c r="JJ644" s="1239"/>
      <c r="JK644" s="1248"/>
    </row>
    <row r="645" spans="1:271" ht="18.95" hidden="1" customHeight="1">
      <c r="A645" s="1113"/>
      <c r="B645" s="1114"/>
      <c r="C645" s="1177"/>
      <c r="D645" s="1114"/>
      <c r="E645" s="1116"/>
      <c r="F645" s="1116"/>
      <c r="G645" s="1116"/>
      <c r="H645" s="1114"/>
      <c r="I645" s="1177"/>
      <c r="J645" s="1244"/>
      <c r="K645" s="1241"/>
      <c r="L645" s="1241"/>
      <c r="M645" s="1241"/>
      <c r="N645" s="1241"/>
      <c r="O645" s="1269"/>
      <c r="P645" s="1242"/>
      <c r="Q645" s="1241"/>
      <c r="R645" s="1244"/>
      <c r="S645" s="1244"/>
      <c r="T645" s="1244"/>
      <c r="U645" s="1244"/>
      <c r="V645" s="1244"/>
      <c r="W645" s="1249"/>
      <c r="X645" s="1241"/>
      <c r="Y645" s="1244"/>
      <c r="Z645" s="1244"/>
      <c r="AA645" s="1244"/>
      <c r="AB645" s="1244"/>
      <c r="AC645" s="1244"/>
      <c r="AD645" s="1244"/>
      <c r="AE645" s="1244"/>
      <c r="AF645" s="1244"/>
      <c r="AG645" s="1244"/>
      <c r="AH645" s="1244"/>
      <c r="AI645" s="1244"/>
      <c r="AJ645" s="1244"/>
      <c r="AK645" s="1244"/>
      <c r="AL645" s="1244"/>
      <c r="AM645" s="1244"/>
      <c r="AN645" s="1244"/>
      <c r="AO645" s="1244"/>
      <c r="AP645" s="1244"/>
      <c r="AQ645" s="1244"/>
      <c r="AR645" s="1244"/>
      <c r="AS645" s="1244"/>
      <c r="AT645" s="1244"/>
      <c r="AU645" s="1244"/>
      <c r="AV645" s="1244"/>
      <c r="AW645" s="1244"/>
      <c r="AX645" s="1244"/>
      <c r="AY645" s="1244"/>
      <c r="AZ645" s="1244"/>
      <c r="BA645" s="1244"/>
      <c r="BB645" s="1244"/>
      <c r="BC645" s="1244"/>
      <c r="BD645" s="1244"/>
      <c r="BE645" s="1244"/>
      <c r="BF645" s="1244"/>
      <c r="BG645" s="1244"/>
      <c r="BH645" s="1244"/>
      <c r="BI645" s="1244"/>
      <c r="BJ645" s="1244"/>
      <c r="BK645" s="1244"/>
      <c r="BL645" s="1244"/>
      <c r="BM645" s="1244"/>
      <c r="BN645" s="1244"/>
      <c r="BO645" s="1244"/>
      <c r="BP645" s="1244"/>
      <c r="BQ645" s="1244"/>
      <c r="BR645" s="1244"/>
      <c r="BS645" s="1244"/>
      <c r="BT645" s="1244"/>
      <c r="BU645" s="1244"/>
      <c r="BV645" s="1244"/>
      <c r="BW645" s="1244"/>
      <c r="BX645" s="1244"/>
      <c r="BY645" s="1244"/>
      <c r="BZ645" s="1244"/>
      <c r="CA645" s="1244"/>
      <c r="CB645" s="1244"/>
      <c r="CC645" s="1244"/>
      <c r="CD645" s="1244"/>
      <c r="CE645" s="1244"/>
      <c r="CF645" s="1244"/>
      <c r="CG645" s="1244"/>
      <c r="CH645" s="1244"/>
      <c r="CI645" s="1244"/>
      <c r="CJ645" s="1244"/>
      <c r="CK645" s="1244"/>
      <c r="CL645" s="1244"/>
      <c r="CM645" s="1244"/>
      <c r="CN645" s="1244"/>
      <c r="CO645" s="1244"/>
      <c r="CP645" s="1244"/>
      <c r="CQ645" s="1244"/>
      <c r="CR645" s="1244"/>
      <c r="CS645" s="1244"/>
      <c r="CT645" s="1244"/>
      <c r="CU645" s="1244"/>
      <c r="CV645" s="1244"/>
      <c r="CW645" s="1244"/>
      <c r="CX645" s="1244"/>
      <c r="CY645" s="1244"/>
      <c r="CZ645" s="1244"/>
      <c r="DA645" s="1244"/>
      <c r="DB645" s="1244"/>
      <c r="DC645" s="1244"/>
      <c r="DD645" s="1244"/>
      <c r="DE645" s="1244"/>
      <c r="DF645" s="1244"/>
      <c r="DG645" s="1244"/>
      <c r="DH645" s="1244"/>
      <c r="DI645" s="1244"/>
      <c r="DJ645" s="1244"/>
      <c r="DK645" s="1244"/>
      <c r="DL645" s="1244"/>
      <c r="DM645" s="1244"/>
      <c r="DN645" s="1244"/>
      <c r="DO645" s="1244"/>
      <c r="DP645" s="1244"/>
      <c r="DQ645" s="1244"/>
      <c r="DR645" s="1244"/>
      <c r="DS645" s="1244"/>
      <c r="DT645" s="1244"/>
      <c r="DU645" s="1244"/>
      <c r="DV645" s="1244"/>
      <c r="DW645" s="1244"/>
      <c r="DX645" s="1244"/>
      <c r="DY645" s="1244"/>
      <c r="DZ645" s="1244"/>
      <c r="EA645" s="1244"/>
      <c r="EB645" s="1244"/>
      <c r="EC645" s="1244"/>
      <c r="ED645" s="1244"/>
      <c r="EE645" s="1244"/>
      <c r="EF645" s="1244"/>
      <c r="EG645" s="1244"/>
      <c r="EH645" s="1244"/>
      <c r="EI645" s="1244"/>
      <c r="EJ645" s="1244"/>
      <c r="EK645" s="1244"/>
      <c r="EL645" s="1244"/>
      <c r="EM645" s="1244"/>
      <c r="EN645" s="1244"/>
      <c r="EO645" s="1244"/>
      <c r="EP645" s="1244"/>
      <c r="EQ645" s="1244"/>
      <c r="ER645" s="1244"/>
      <c r="ES645" s="1241"/>
      <c r="ET645" s="1244"/>
      <c r="EU645" s="1244"/>
      <c r="EV645" s="1244"/>
      <c r="EW645" s="1244"/>
      <c r="EX645" s="1244"/>
      <c r="EY645" s="1244"/>
      <c r="EZ645" s="1244"/>
      <c r="FA645" s="1244"/>
      <c r="FB645" s="1244"/>
      <c r="FC645" s="1244"/>
      <c r="FD645" s="1244"/>
      <c r="FE645" s="1244"/>
      <c r="FF645" s="1251"/>
      <c r="FG645" s="1244"/>
      <c r="FH645" s="1244"/>
      <c r="FI645" s="1244"/>
      <c r="FJ645" s="1244"/>
      <c r="FK645" s="1244"/>
      <c r="FL645" s="1244"/>
      <c r="FM645" s="1244"/>
      <c r="FN645" s="1244"/>
      <c r="FO645" s="1244"/>
      <c r="FP645" s="1244"/>
      <c r="FQ645" s="1246"/>
      <c r="FR645" s="1246"/>
      <c r="FS645" s="1244"/>
      <c r="FT645" s="1244"/>
      <c r="FU645" s="1244"/>
      <c r="FV645" s="1244"/>
      <c r="FW645" s="1244"/>
      <c r="FX645" s="1244"/>
      <c r="FY645" s="1244"/>
      <c r="FZ645" s="1244"/>
      <c r="GA645" s="1241"/>
      <c r="GB645" s="1241"/>
      <c r="GC645" s="1241"/>
      <c r="GD645" s="1239"/>
      <c r="GE645" s="1239"/>
      <c r="GF645" s="1239"/>
      <c r="GG645" s="1239"/>
      <c r="GH645" s="1239"/>
      <c r="GI645" s="1239"/>
      <c r="GJ645" s="1239"/>
      <c r="GK645" s="1239"/>
      <c r="GL645" s="1239"/>
      <c r="GM645" s="1239"/>
      <c r="GN645" s="1239"/>
      <c r="GO645" s="1239"/>
      <c r="GP645" s="1239"/>
      <c r="GQ645" s="1239"/>
      <c r="GR645" s="1239"/>
      <c r="GS645" s="1239"/>
      <c r="GT645" s="1239"/>
      <c r="GU645" s="1239"/>
      <c r="GV645" s="1239"/>
      <c r="GW645" s="1239"/>
      <c r="GX645" s="1239"/>
      <c r="GY645" s="1239"/>
      <c r="GZ645" s="1239"/>
      <c r="HA645" s="1239"/>
      <c r="HB645" s="1239"/>
      <c r="HC645" s="1239"/>
      <c r="HD645" s="1239"/>
      <c r="HE645" s="1239"/>
      <c r="HF645" s="1239"/>
      <c r="HG645" s="1239"/>
      <c r="HH645" s="1239"/>
      <c r="HI645" s="1239"/>
      <c r="HJ645" s="1239"/>
      <c r="HK645" s="1239"/>
      <c r="HL645" s="1239"/>
      <c r="HM645" s="1239"/>
      <c r="HN645" s="1239"/>
      <c r="HO645" s="1239"/>
      <c r="HP645" s="1239"/>
      <c r="HQ645" s="1239"/>
      <c r="HR645" s="1239"/>
      <c r="HS645" s="1239"/>
      <c r="HT645" s="1239"/>
      <c r="HU645" s="1239"/>
      <c r="HV645" s="1239"/>
      <c r="HW645" s="1239"/>
      <c r="HX645" s="1239"/>
      <c r="HY645" s="1239"/>
      <c r="HZ645" s="1239"/>
      <c r="IA645" s="1239"/>
      <c r="IB645" s="1239"/>
      <c r="IC645" s="1239"/>
      <c r="ID645" s="1239"/>
      <c r="IE645" s="1239"/>
      <c r="IF645" s="1239"/>
      <c r="IG645" s="1239"/>
      <c r="IH645" s="1239"/>
      <c r="II645" s="1239"/>
      <c r="IJ645" s="1239"/>
      <c r="IK645" s="1239"/>
      <c r="IL645" s="1239"/>
      <c r="IM645" s="1239"/>
      <c r="IN645" s="1239"/>
      <c r="IO645" s="1239"/>
      <c r="IP645" s="1239"/>
      <c r="IQ645" s="1239"/>
      <c r="IR645" s="1239"/>
      <c r="IS645" s="1239"/>
      <c r="IT645" s="1239"/>
      <c r="IU645" s="1239"/>
      <c r="IV645" s="1239"/>
      <c r="IW645" s="1239"/>
      <c r="IX645" s="1239"/>
      <c r="IY645" s="1239"/>
      <c r="IZ645" s="1239"/>
      <c r="JA645" s="1239"/>
      <c r="JB645" s="1239"/>
      <c r="JC645" s="1239"/>
      <c r="JD645" s="1239"/>
      <c r="JE645" s="1239"/>
      <c r="JF645" s="1239"/>
      <c r="JG645" s="1239"/>
      <c r="JH645" s="1239"/>
      <c r="JI645" s="1239"/>
      <c r="JJ645" s="1239"/>
      <c r="JK645" s="1248"/>
    </row>
    <row r="646" spans="1:271" ht="18.95" hidden="1" customHeight="1">
      <c r="A646" s="1113"/>
      <c r="B646" s="1114"/>
      <c r="C646" s="1177"/>
      <c r="D646" s="1114"/>
      <c r="E646" s="1116"/>
      <c r="F646" s="1116"/>
      <c r="G646" s="1116"/>
      <c r="H646" s="1114"/>
      <c r="I646" s="1177"/>
      <c r="J646" s="1244"/>
      <c r="K646" s="1241"/>
      <c r="L646" s="1241"/>
      <c r="M646" s="1241"/>
      <c r="N646" s="1241"/>
      <c r="O646" s="1269"/>
      <c r="P646" s="1242"/>
      <c r="Q646" s="1241"/>
      <c r="R646" s="1244"/>
      <c r="S646" s="1244"/>
      <c r="T646" s="1244"/>
      <c r="U646" s="1244"/>
      <c r="V646" s="1244"/>
      <c r="W646" s="1249"/>
      <c r="X646" s="1241"/>
      <c r="Y646" s="1244"/>
      <c r="Z646" s="1244"/>
      <c r="AA646" s="1244"/>
      <c r="AB646" s="1244"/>
      <c r="AC646" s="1244"/>
      <c r="AD646" s="1244"/>
      <c r="AE646" s="1244"/>
      <c r="AF646" s="1244"/>
      <c r="AG646" s="1244"/>
      <c r="AH646" s="1244"/>
      <c r="AI646" s="1244"/>
      <c r="AJ646" s="1244"/>
      <c r="AK646" s="1244"/>
      <c r="AL646" s="1244"/>
      <c r="AM646" s="1244"/>
      <c r="AN646" s="1244"/>
      <c r="AO646" s="1244"/>
      <c r="AP646" s="1244"/>
      <c r="AQ646" s="1244"/>
      <c r="AR646" s="1244"/>
      <c r="AS646" s="1244"/>
      <c r="AT646" s="1244"/>
      <c r="AU646" s="1244"/>
      <c r="AV646" s="1244"/>
      <c r="AW646" s="1244"/>
      <c r="AX646" s="1244"/>
      <c r="AY646" s="1244"/>
      <c r="AZ646" s="1244"/>
      <c r="BA646" s="1244"/>
      <c r="BB646" s="1244"/>
      <c r="BC646" s="1244"/>
      <c r="BD646" s="1244"/>
      <c r="BE646" s="1244"/>
      <c r="BF646" s="1244"/>
      <c r="BG646" s="1244"/>
      <c r="BH646" s="1244"/>
      <c r="BI646" s="1244"/>
      <c r="BJ646" s="1244"/>
      <c r="BK646" s="1244"/>
      <c r="BL646" s="1244"/>
      <c r="BM646" s="1244"/>
      <c r="BN646" s="1244"/>
      <c r="BO646" s="1244"/>
      <c r="BP646" s="1244"/>
      <c r="BQ646" s="1244"/>
      <c r="BR646" s="1244"/>
      <c r="BS646" s="1244"/>
      <c r="BT646" s="1244"/>
      <c r="BU646" s="1244"/>
      <c r="BV646" s="1244"/>
      <c r="BW646" s="1244"/>
      <c r="BX646" s="1244"/>
      <c r="BY646" s="1244"/>
      <c r="BZ646" s="1244"/>
      <c r="CA646" s="1244"/>
      <c r="CB646" s="1244"/>
      <c r="CC646" s="1244"/>
      <c r="CD646" s="1244"/>
      <c r="CE646" s="1244"/>
      <c r="CF646" s="1244"/>
      <c r="CG646" s="1244"/>
      <c r="CH646" s="1244"/>
      <c r="CI646" s="1244"/>
      <c r="CJ646" s="1244"/>
      <c r="CK646" s="1244"/>
      <c r="CL646" s="1244"/>
      <c r="CM646" s="1244"/>
      <c r="CN646" s="1244"/>
      <c r="CO646" s="1244"/>
      <c r="CP646" s="1244"/>
      <c r="CQ646" s="1244"/>
      <c r="CR646" s="1244"/>
      <c r="CS646" s="1244"/>
      <c r="CT646" s="1244"/>
      <c r="CU646" s="1244"/>
      <c r="CV646" s="1244"/>
      <c r="CW646" s="1244"/>
      <c r="CX646" s="1244"/>
      <c r="CY646" s="1244"/>
      <c r="CZ646" s="1244"/>
      <c r="DA646" s="1244"/>
      <c r="DB646" s="1244"/>
      <c r="DC646" s="1244"/>
      <c r="DD646" s="1244"/>
      <c r="DE646" s="1244"/>
      <c r="DF646" s="1244"/>
      <c r="DG646" s="1244"/>
      <c r="DH646" s="1244"/>
      <c r="DI646" s="1244"/>
      <c r="DJ646" s="1244"/>
      <c r="DK646" s="1244"/>
      <c r="DL646" s="1244"/>
      <c r="DM646" s="1244"/>
      <c r="DN646" s="1244"/>
      <c r="DO646" s="1244"/>
      <c r="DP646" s="1244"/>
      <c r="DQ646" s="1244"/>
      <c r="DR646" s="1244"/>
      <c r="DS646" s="1244"/>
      <c r="DT646" s="1244"/>
      <c r="DU646" s="1244"/>
      <c r="DV646" s="1244"/>
      <c r="DW646" s="1244"/>
      <c r="DX646" s="1244"/>
      <c r="DY646" s="1244"/>
      <c r="DZ646" s="1244"/>
      <c r="EA646" s="1244"/>
      <c r="EB646" s="1244"/>
      <c r="EC646" s="1244"/>
      <c r="ED646" s="1244"/>
      <c r="EE646" s="1244"/>
      <c r="EF646" s="1244"/>
      <c r="EG646" s="1244"/>
      <c r="EH646" s="1244"/>
      <c r="EI646" s="1244"/>
      <c r="EJ646" s="1244"/>
      <c r="EK646" s="1244"/>
      <c r="EL646" s="1244"/>
      <c r="EM646" s="1244"/>
      <c r="EN646" s="1244"/>
      <c r="EO646" s="1244"/>
      <c r="EP646" s="1244"/>
      <c r="EQ646" s="1244"/>
      <c r="ER646" s="1244"/>
      <c r="ES646" s="1241"/>
      <c r="ET646" s="1244"/>
      <c r="EU646" s="1244"/>
      <c r="EV646" s="1244"/>
      <c r="EW646" s="1244"/>
      <c r="EX646" s="1244"/>
      <c r="EY646" s="1244"/>
      <c r="EZ646" s="1244"/>
      <c r="FA646" s="1244"/>
      <c r="FB646" s="1244"/>
      <c r="FC646" s="1244"/>
      <c r="FD646" s="1244"/>
      <c r="FE646" s="1244"/>
      <c r="FF646" s="1251"/>
      <c r="FG646" s="1244"/>
      <c r="FH646" s="1244"/>
      <c r="FI646" s="1244"/>
      <c r="FJ646" s="1244"/>
      <c r="FK646" s="1244"/>
      <c r="FL646" s="1244"/>
      <c r="FM646" s="1244"/>
      <c r="FN646" s="1244"/>
      <c r="FO646" s="1244"/>
      <c r="FP646" s="1244"/>
      <c r="FQ646" s="1246"/>
      <c r="FR646" s="1246"/>
      <c r="FS646" s="1244"/>
      <c r="FT646" s="1244"/>
      <c r="FU646" s="1244"/>
      <c r="FV646" s="1244"/>
      <c r="FW646" s="1244"/>
      <c r="FX646" s="1244"/>
      <c r="FY646" s="1244"/>
      <c r="FZ646" s="1244"/>
      <c r="GA646" s="1241"/>
      <c r="GB646" s="1241"/>
      <c r="GC646" s="1241"/>
      <c r="GD646" s="1239"/>
      <c r="GE646" s="1239"/>
      <c r="GF646" s="1239"/>
      <c r="GG646" s="1239"/>
      <c r="GH646" s="1239"/>
      <c r="GI646" s="1239"/>
      <c r="GJ646" s="1239"/>
      <c r="GK646" s="1239"/>
      <c r="GL646" s="1239"/>
      <c r="GM646" s="1239"/>
      <c r="GN646" s="1239"/>
      <c r="GO646" s="1239"/>
      <c r="GP646" s="1239"/>
      <c r="GQ646" s="1239"/>
      <c r="GR646" s="1239"/>
      <c r="GS646" s="1239"/>
      <c r="GT646" s="1239"/>
      <c r="GU646" s="1239"/>
      <c r="GV646" s="1239"/>
      <c r="GW646" s="1239"/>
      <c r="GX646" s="1239"/>
      <c r="GY646" s="1239"/>
      <c r="GZ646" s="1239"/>
      <c r="HA646" s="1239"/>
      <c r="HB646" s="1239"/>
      <c r="HC646" s="1239"/>
      <c r="HD646" s="1239"/>
      <c r="HE646" s="1239"/>
      <c r="HF646" s="1239"/>
      <c r="HG646" s="1239"/>
      <c r="HH646" s="1239"/>
      <c r="HI646" s="1239"/>
      <c r="HJ646" s="1239"/>
      <c r="HK646" s="1239"/>
      <c r="HL646" s="1239"/>
      <c r="HM646" s="1239"/>
      <c r="HN646" s="1239"/>
      <c r="HO646" s="1239"/>
      <c r="HP646" s="1239"/>
      <c r="HQ646" s="1239"/>
      <c r="HR646" s="1239"/>
      <c r="HS646" s="1239"/>
      <c r="HT646" s="1239"/>
      <c r="HU646" s="1239"/>
      <c r="HV646" s="1239"/>
      <c r="HW646" s="1239"/>
      <c r="HX646" s="1239"/>
      <c r="HY646" s="1239"/>
      <c r="HZ646" s="1239"/>
      <c r="IA646" s="1239"/>
      <c r="IB646" s="1239"/>
      <c r="IC646" s="1239"/>
      <c r="ID646" s="1239"/>
      <c r="IE646" s="1239"/>
      <c r="IF646" s="1239"/>
      <c r="IG646" s="1239"/>
      <c r="IH646" s="1239"/>
      <c r="II646" s="1239"/>
      <c r="IJ646" s="1239"/>
      <c r="IK646" s="1239"/>
      <c r="IL646" s="1239"/>
      <c r="IM646" s="1239"/>
      <c r="IN646" s="1239"/>
      <c r="IO646" s="1239"/>
      <c r="IP646" s="1239"/>
      <c r="IQ646" s="1239"/>
      <c r="IR646" s="1239"/>
      <c r="IS646" s="1239"/>
      <c r="IT646" s="1239"/>
      <c r="IU646" s="1239"/>
      <c r="IV646" s="1239"/>
      <c r="IW646" s="1239"/>
      <c r="IX646" s="1239"/>
      <c r="IY646" s="1239"/>
      <c r="IZ646" s="1239"/>
      <c r="JA646" s="1239"/>
      <c r="JB646" s="1239"/>
      <c r="JC646" s="1239"/>
      <c r="JD646" s="1239"/>
      <c r="JE646" s="1239"/>
      <c r="JF646" s="1239"/>
      <c r="JG646" s="1239"/>
      <c r="JH646" s="1239"/>
      <c r="JI646" s="1239"/>
      <c r="JJ646" s="1239"/>
      <c r="JK646" s="1248"/>
    </row>
    <row r="647" spans="1:271" ht="18.95" hidden="1" customHeight="1">
      <c r="A647" s="1113"/>
      <c r="B647" s="1114"/>
      <c r="C647" s="1177"/>
      <c r="D647" s="1114"/>
      <c r="E647" s="1116"/>
      <c r="F647" s="1116"/>
      <c r="G647" s="1116"/>
      <c r="H647" s="1114"/>
      <c r="I647" s="1177"/>
      <c r="J647" s="1244"/>
      <c r="K647" s="1241"/>
      <c r="L647" s="1241"/>
      <c r="M647" s="1241"/>
      <c r="N647" s="1241"/>
      <c r="O647" s="1269"/>
      <c r="P647" s="1242"/>
      <c r="Q647" s="1241"/>
      <c r="R647" s="1244"/>
      <c r="S647" s="1244"/>
      <c r="T647" s="1244"/>
      <c r="U647" s="1244"/>
      <c r="V647" s="1244"/>
      <c r="W647" s="1249"/>
      <c r="X647" s="1241"/>
      <c r="Y647" s="1244"/>
      <c r="Z647" s="1244"/>
      <c r="AA647" s="1244"/>
      <c r="AB647" s="1244"/>
      <c r="AC647" s="1244"/>
      <c r="AD647" s="1244"/>
      <c r="AE647" s="1244"/>
      <c r="AF647" s="1244"/>
      <c r="AG647" s="1244"/>
      <c r="AH647" s="1244"/>
      <c r="AI647" s="1244"/>
      <c r="AJ647" s="1244"/>
      <c r="AK647" s="1244"/>
      <c r="AL647" s="1244"/>
      <c r="AM647" s="1244"/>
      <c r="AN647" s="1244"/>
      <c r="AO647" s="1244"/>
      <c r="AP647" s="1244"/>
      <c r="AQ647" s="1244"/>
      <c r="AR647" s="1244"/>
      <c r="AS647" s="1244"/>
      <c r="AT647" s="1244"/>
      <c r="AU647" s="1244"/>
      <c r="AV647" s="1244"/>
      <c r="AW647" s="1244"/>
      <c r="AX647" s="1244"/>
      <c r="AY647" s="1244"/>
      <c r="AZ647" s="1244"/>
      <c r="BA647" s="1244"/>
      <c r="BB647" s="1244"/>
      <c r="BC647" s="1244"/>
      <c r="BD647" s="1244"/>
      <c r="BE647" s="1244"/>
      <c r="BF647" s="1244"/>
      <c r="BG647" s="1244"/>
      <c r="BH647" s="1244"/>
      <c r="BI647" s="1244"/>
      <c r="BJ647" s="1244"/>
      <c r="BK647" s="1244"/>
      <c r="BL647" s="1244"/>
      <c r="BM647" s="1244"/>
      <c r="BN647" s="1244"/>
      <c r="BO647" s="1244"/>
      <c r="BP647" s="1244"/>
      <c r="BQ647" s="1244"/>
      <c r="BR647" s="1244"/>
      <c r="BS647" s="1244"/>
      <c r="BT647" s="1244"/>
      <c r="BU647" s="1244"/>
      <c r="BV647" s="1244"/>
      <c r="BW647" s="1244"/>
      <c r="BX647" s="1244"/>
      <c r="BY647" s="1244"/>
      <c r="BZ647" s="1244"/>
      <c r="CA647" s="1244"/>
      <c r="CB647" s="1244"/>
      <c r="CC647" s="1244"/>
      <c r="CD647" s="1244"/>
      <c r="CE647" s="1244"/>
      <c r="CF647" s="1244"/>
      <c r="CG647" s="1244"/>
      <c r="CH647" s="1244"/>
      <c r="CI647" s="1244"/>
      <c r="CJ647" s="1244"/>
      <c r="CK647" s="1244"/>
      <c r="CL647" s="1244"/>
      <c r="CM647" s="1244"/>
      <c r="CN647" s="1244"/>
      <c r="CO647" s="1244"/>
      <c r="CP647" s="1244"/>
      <c r="CQ647" s="1244"/>
      <c r="CR647" s="1244"/>
      <c r="CS647" s="1244"/>
      <c r="CT647" s="1244"/>
      <c r="CU647" s="1244"/>
      <c r="CV647" s="1244"/>
      <c r="CW647" s="1244"/>
      <c r="CX647" s="1244"/>
      <c r="CY647" s="1244"/>
      <c r="CZ647" s="1244"/>
      <c r="DA647" s="1244"/>
      <c r="DB647" s="1244"/>
      <c r="DC647" s="1244"/>
      <c r="DD647" s="1244"/>
      <c r="DE647" s="1244"/>
      <c r="DF647" s="1244"/>
      <c r="DG647" s="1244"/>
      <c r="DH647" s="1244"/>
      <c r="DI647" s="1244"/>
      <c r="DJ647" s="1244"/>
      <c r="DK647" s="1244"/>
      <c r="DL647" s="1244"/>
      <c r="DM647" s="1244"/>
      <c r="DN647" s="1244"/>
      <c r="DO647" s="1244"/>
      <c r="DP647" s="1244"/>
      <c r="DQ647" s="1244"/>
      <c r="DR647" s="1244"/>
      <c r="DS647" s="1244"/>
      <c r="DT647" s="1244"/>
      <c r="DU647" s="1244"/>
      <c r="DV647" s="1244"/>
      <c r="DW647" s="1244"/>
      <c r="DX647" s="1244"/>
      <c r="DY647" s="1244"/>
      <c r="DZ647" s="1244"/>
      <c r="EA647" s="1244"/>
      <c r="EB647" s="1244"/>
      <c r="EC647" s="1244"/>
      <c r="ED647" s="1244"/>
      <c r="EE647" s="1244"/>
      <c r="EF647" s="1244"/>
      <c r="EG647" s="1244"/>
      <c r="EH647" s="1244"/>
      <c r="EI647" s="1244"/>
      <c r="EJ647" s="1244"/>
      <c r="EK647" s="1244"/>
      <c r="EL647" s="1244"/>
      <c r="EM647" s="1244"/>
      <c r="EN647" s="1244"/>
      <c r="EO647" s="1244"/>
      <c r="EP647" s="1244"/>
      <c r="EQ647" s="1244"/>
      <c r="ER647" s="1244"/>
      <c r="ES647" s="1241"/>
      <c r="ET647" s="1244"/>
      <c r="EU647" s="1244"/>
      <c r="EV647" s="1244"/>
      <c r="EW647" s="1244"/>
      <c r="EX647" s="1244"/>
      <c r="EY647" s="1244"/>
      <c r="EZ647" s="1244"/>
      <c r="FA647" s="1244"/>
      <c r="FB647" s="1244"/>
      <c r="FC647" s="1244"/>
      <c r="FD647" s="1244"/>
      <c r="FE647" s="1244"/>
      <c r="FF647" s="1251"/>
      <c r="FG647" s="1244"/>
      <c r="FH647" s="1244"/>
      <c r="FI647" s="1244"/>
      <c r="FJ647" s="1244"/>
      <c r="FK647" s="1244"/>
      <c r="FL647" s="1244"/>
      <c r="FM647" s="1244"/>
      <c r="FN647" s="1244"/>
      <c r="FO647" s="1244"/>
      <c r="FP647" s="1244"/>
      <c r="FQ647" s="1246"/>
      <c r="FR647" s="1246"/>
      <c r="FS647" s="1244"/>
      <c r="FT647" s="1244"/>
      <c r="FU647" s="1244"/>
      <c r="FV647" s="1244"/>
      <c r="FW647" s="1244"/>
      <c r="FX647" s="1244"/>
      <c r="FY647" s="1244"/>
      <c r="FZ647" s="1244"/>
      <c r="GA647" s="1241"/>
      <c r="GB647" s="1241"/>
      <c r="GC647" s="1241"/>
      <c r="GD647" s="1239"/>
      <c r="GE647" s="1239"/>
      <c r="GF647" s="1239"/>
      <c r="GG647" s="1239"/>
      <c r="GH647" s="1239"/>
      <c r="GI647" s="1239"/>
      <c r="GJ647" s="1239"/>
      <c r="GK647" s="1239"/>
      <c r="GL647" s="1239"/>
      <c r="GM647" s="1239"/>
      <c r="GN647" s="1239"/>
      <c r="GO647" s="1239"/>
      <c r="GP647" s="1239"/>
      <c r="GQ647" s="1239"/>
      <c r="GR647" s="1239"/>
      <c r="GS647" s="1239"/>
      <c r="GT647" s="1239"/>
      <c r="GU647" s="1239"/>
      <c r="GV647" s="1239"/>
      <c r="GW647" s="1239"/>
      <c r="GX647" s="1239"/>
      <c r="GY647" s="1239"/>
      <c r="GZ647" s="1239"/>
      <c r="HA647" s="1239"/>
      <c r="HB647" s="1239"/>
      <c r="HC647" s="1239"/>
      <c r="HD647" s="1239"/>
      <c r="HE647" s="1239"/>
      <c r="HF647" s="1239"/>
      <c r="HG647" s="1239"/>
      <c r="HH647" s="1239"/>
      <c r="HI647" s="1239"/>
      <c r="HJ647" s="1239"/>
      <c r="HK647" s="1239"/>
      <c r="HL647" s="1239"/>
      <c r="HM647" s="1239"/>
      <c r="HN647" s="1239"/>
      <c r="HO647" s="1239"/>
      <c r="HP647" s="1239"/>
      <c r="HQ647" s="1239"/>
      <c r="HR647" s="1239"/>
      <c r="HS647" s="1239"/>
      <c r="HT647" s="1239"/>
      <c r="HU647" s="1239"/>
      <c r="HV647" s="1239"/>
      <c r="HW647" s="1239"/>
      <c r="HX647" s="1239"/>
      <c r="HY647" s="1239"/>
      <c r="HZ647" s="1239"/>
      <c r="IA647" s="1239"/>
      <c r="IB647" s="1239"/>
      <c r="IC647" s="1239"/>
      <c r="ID647" s="1239"/>
      <c r="IE647" s="1239"/>
      <c r="IF647" s="1239"/>
      <c r="IG647" s="1239"/>
      <c r="IH647" s="1239"/>
      <c r="II647" s="1239"/>
      <c r="IJ647" s="1239"/>
      <c r="IK647" s="1239"/>
      <c r="IL647" s="1239"/>
      <c r="IM647" s="1239"/>
      <c r="IN647" s="1239"/>
      <c r="IO647" s="1239"/>
      <c r="IP647" s="1239"/>
      <c r="IQ647" s="1239"/>
      <c r="IR647" s="1239"/>
      <c r="IS647" s="1239"/>
      <c r="IT647" s="1239"/>
      <c r="IU647" s="1239"/>
      <c r="IV647" s="1239"/>
      <c r="IW647" s="1239"/>
      <c r="IX647" s="1239"/>
      <c r="IY647" s="1239"/>
      <c r="IZ647" s="1239"/>
      <c r="JA647" s="1239"/>
      <c r="JB647" s="1239"/>
      <c r="JC647" s="1239"/>
      <c r="JD647" s="1239"/>
      <c r="JE647" s="1239"/>
      <c r="JF647" s="1239"/>
      <c r="JG647" s="1239"/>
      <c r="JH647" s="1239"/>
      <c r="JI647" s="1239"/>
      <c r="JJ647" s="1239"/>
      <c r="JK647" s="1248"/>
    </row>
    <row r="648" spans="1:271" ht="18.95" hidden="1" customHeight="1">
      <c r="A648" s="1113"/>
      <c r="B648" s="1114"/>
      <c r="C648" s="1177"/>
      <c r="D648" s="1114"/>
      <c r="E648" s="1116"/>
      <c r="F648" s="1116"/>
      <c r="G648" s="1116"/>
      <c r="H648" s="1114"/>
      <c r="I648" s="1177"/>
      <c r="J648" s="1244"/>
      <c r="K648" s="1241"/>
      <c r="L648" s="1241"/>
      <c r="M648" s="1241"/>
      <c r="N648" s="1241"/>
      <c r="O648" s="1269"/>
      <c r="P648" s="1242"/>
      <c r="Q648" s="1241"/>
      <c r="R648" s="1244"/>
      <c r="S648" s="1244"/>
      <c r="T648" s="1244"/>
      <c r="U648" s="1244"/>
      <c r="V648" s="1244"/>
      <c r="W648" s="1249"/>
      <c r="X648" s="1241"/>
      <c r="Y648" s="1244"/>
      <c r="Z648" s="1244"/>
      <c r="AA648" s="1244"/>
      <c r="AB648" s="1244"/>
      <c r="AC648" s="1244"/>
      <c r="AD648" s="1244"/>
      <c r="AE648" s="1244"/>
      <c r="AF648" s="1244"/>
      <c r="AG648" s="1244"/>
      <c r="AH648" s="1244"/>
      <c r="AI648" s="1244"/>
      <c r="AJ648" s="1244"/>
      <c r="AK648" s="1244"/>
      <c r="AL648" s="1244"/>
      <c r="AM648" s="1244"/>
      <c r="AN648" s="1244"/>
      <c r="AO648" s="1244"/>
      <c r="AP648" s="1244"/>
      <c r="AQ648" s="1244"/>
      <c r="AR648" s="1244"/>
      <c r="AS648" s="1244"/>
      <c r="AT648" s="1244"/>
      <c r="AU648" s="1244"/>
      <c r="AV648" s="1244"/>
      <c r="AW648" s="1244"/>
      <c r="AX648" s="1244"/>
      <c r="AY648" s="1244"/>
      <c r="AZ648" s="1244"/>
      <c r="BA648" s="1244"/>
      <c r="BB648" s="1244"/>
      <c r="BC648" s="1244"/>
      <c r="BD648" s="1244"/>
      <c r="BE648" s="1244"/>
      <c r="BF648" s="1244"/>
      <c r="BG648" s="1244"/>
      <c r="BH648" s="1244"/>
      <c r="BI648" s="1244"/>
      <c r="BJ648" s="1244"/>
      <c r="BK648" s="1244"/>
      <c r="BL648" s="1244"/>
      <c r="BM648" s="1244"/>
      <c r="BN648" s="1244"/>
      <c r="BO648" s="1244"/>
      <c r="BP648" s="1244"/>
      <c r="BQ648" s="1244"/>
      <c r="BR648" s="1244"/>
      <c r="BS648" s="1244"/>
      <c r="BT648" s="1244"/>
      <c r="BU648" s="1244"/>
      <c r="BV648" s="1244"/>
      <c r="BW648" s="1244"/>
      <c r="BX648" s="1244"/>
      <c r="BY648" s="1244"/>
      <c r="BZ648" s="1244"/>
      <c r="CA648" s="1244"/>
      <c r="CB648" s="1244"/>
      <c r="CC648" s="1244"/>
      <c r="CD648" s="1244"/>
      <c r="CE648" s="1244"/>
      <c r="CF648" s="1244"/>
      <c r="CG648" s="1244"/>
      <c r="CH648" s="1244"/>
      <c r="CI648" s="1244"/>
      <c r="CJ648" s="1244"/>
      <c r="CK648" s="1244"/>
      <c r="CL648" s="1244"/>
      <c r="CM648" s="1244"/>
      <c r="CN648" s="1244"/>
      <c r="CO648" s="1244"/>
      <c r="CP648" s="1244"/>
      <c r="CQ648" s="1244"/>
      <c r="CR648" s="1244"/>
      <c r="CS648" s="1244"/>
      <c r="CT648" s="1244"/>
      <c r="CU648" s="1244"/>
      <c r="CV648" s="1244"/>
      <c r="CW648" s="1244"/>
      <c r="CX648" s="1244"/>
      <c r="CY648" s="1244"/>
      <c r="CZ648" s="1244"/>
      <c r="DA648" s="1244"/>
      <c r="DB648" s="1244"/>
      <c r="DC648" s="1244"/>
      <c r="DD648" s="1244"/>
      <c r="DE648" s="1244"/>
      <c r="DF648" s="1244"/>
      <c r="DG648" s="1244"/>
      <c r="DH648" s="1244"/>
      <c r="DI648" s="1244"/>
      <c r="DJ648" s="1244"/>
      <c r="DK648" s="1244"/>
      <c r="DL648" s="1244"/>
      <c r="DM648" s="1244"/>
      <c r="DN648" s="1244"/>
      <c r="DO648" s="1244"/>
      <c r="DP648" s="1244"/>
      <c r="DQ648" s="1244"/>
      <c r="DR648" s="1244"/>
      <c r="DS648" s="1244"/>
      <c r="DT648" s="1244"/>
      <c r="DU648" s="1244"/>
      <c r="DV648" s="1244"/>
      <c r="DW648" s="1244"/>
      <c r="DX648" s="1244"/>
      <c r="DY648" s="1244"/>
      <c r="DZ648" s="1244"/>
      <c r="EA648" s="1244"/>
      <c r="EB648" s="1244"/>
      <c r="EC648" s="1244"/>
      <c r="ED648" s="1244"/>
      <c r="EE648" s="1244"/>
      <c r="EF648" s="1244"/>
      <c r="EG648" s="1244"/>
      <c r="EH648" s="1244"/>
      <c r="EI648" s="1244"/>
      <c r="EJ648" s="1244"/>
      <c r="EK648" s="1244"/>
      <c r="EL648" s="1244"/>
      <c r="EM648" s="1244"/>
      <c r="EN648" s="1244"/>
      <c r="EO648" s="1244"/>
      <c r="EP648" s="1244"/>
      <c r="EQ648" s="1244"/>
      <c r="ER648" s="1244"/>
      <c r="ES648" s="1241"/>
      <c r="ET648" s="1244"/>
      <c r="EU648" s="1244"/>
      <c r="EV648" s="1244"/>
      <c r="EW648" s="1244"/>
      <c r="EX648" s="1244"/>
      <c r="EY648" s="1244"/>
      <c r="EZ648" s="1244"/>
      <c r="FA648" s="1244"/>
      <c r="FB648" s="1244"/>
      <c r="FC648" s="1244"/>
      <c r="FD648" s="1244"/>
      <c r="FE648" s="1244"/>
      <c r="FF648" s="1251"/>
      <c r="FG648" s="1244"/>
      <c r="FH648" s="1244"/>
      <c r="FI648" s="1244"/>
      <c r="FJ648" s="1244"/>
      <c r="FK648" s="1244"/>
      <c r="FL648" s="1244"/>
      <c r="FM648" s="1244"/>
      <c r="FN648" s="1244"/>
      <c r="FO648" s="1244"/>
      <c r="FP648" s="1244"/>
      <c r="FQ648" s="1246"/>
      <c r="FR648" s="1246"/>
      <c r="FS648" s="1244"/>
      <c r="FT648" s="1244"/>
      <c r="FU648" s="1244"/>
      <c r="FV648" s="1244"/>
      <c r="FW648" s="1244"/>
      <c r="FX648" s="1244"/>
      <c r="FY648" s="1244"/>
      <c r="FZ648" s="1244"/>
      <c r="GA648" s="1241"/>
      <c r="GB648" s="1241"/>
      <c r="GC648" s="1241"/>
      <c r="GD648" s="1239"/>
      <c r="GE648" s="1239"/>
      <c r="GF648" s="1239"/>
      <c r="GG648" s="1239"/>
      <c r="GH648" s="1239"/>
      <c r="GI648" s="1239"/>
      <c r="GJ648" s="1239"/>
      <c r="GK648" s="1239"/>
      <c r="GL648" s="1239"/>
      <c r="GM648" s="1239"/>
      <c r="GN648" s="1239"/>
      <c r="GO648" s="1239"/>
      <c r="GP648" s="1239"/>
      <c r="GQ648" s="1239"/>
      <c r="GR648" s="1239"/>
      <c r="GS648" s="1239"/>
      <c r="GT648" s="1239"/>
      <c r="GU648" s="1239"/>
      <c r="GV648" s="1239"/>
      <c r="GW648" s="1239"/>
      <c r="GX648" s="1239"/>
      <c r="GY648" s="1239"/>
      <c r="GZ648" s="1239"/>
      <c r="HA648" s="1239"/>
      <c r="HB648" s="1239"/>
      <c r="HC648" s="1239"/>
      <c r="HD648" s="1239"/>
      <c r="HE648" s="1239"/>
      <c r="HF648" s="1239"/>
      <c r="HG648" s="1239"/>
      <c r="HH648" s="1239"/>
      <c r="HI648" s="1239"/>
      <c r="HJ648" s="1239"/>
      <c r="HK648" s="1239"/>
      <c r="HL648" s="1239"/>
      <c r="HM648" s="1239"/>
      <c r="HN648" s="1239"/>
      <c r="HO648" s="1239"/>
      <c r="HP648" s="1239"/>
      <c r="HQ648" s="1239"/>
      <c r="HR648" s="1239"/>
      <c r="HS648" s="1239"/>
      <c r="HT648" s="1239"/>
      <c r="HU648" s="1239"/>
      <c r="HV648" s="1239"/>
      <c r="HW648" s="1239"/>
      <c r="HX648" s="1239"/>
      <c r="HY648" s="1239"/>
      <c r="HZ648" s="1239"/>
      <c r="IA648" s="1239"/>
      <c r="IB648" s="1239"/>
      <c r="IC648" s="1239"/>
      <c r="ID648" s="1239"/>
      <c r="IE648" s="1239"/>
      <c r="IF648" s="1239"/>
      <c r="IG648" s="1239"/>
      <c r="IH648" s="1239"/>
      <c r="II648" s="1239"/>
      <c r="IJ648" s="1239"/>
      <c r="IK648" s="1239"/>
      <c r="IL648" s="1239"/>
      <c r="IM648" s="1239"/>
      <c r="IN648" s="1239"/>
      <c r="IO648" s="1239"/>
      <c r="IP648" s="1239"/>
      <c r="IQ648" s="1239"/>
      <c r="IR648" s="1239"/>
      <c r="IS648" s="1239"/>
      <c r="IT648" s="1239"/>
      <c r="IU648" s="1239"/>
      <c r="IV648" s="1239"/>
      <c r="IW648" s="1239"/>
      <c r="IX648" s="1239"/>
      <c r="IY648" s="1239"/>
      <c r="IZ648" s="1239"/>
      <c r="JA648" s="1239"/>
      <c r="JB648" s="1239"/>
      <c r="JC648" s="1239"/>
      <c r="JD648" s="1239"/>
      <c r="JE648" s="1239"/>
      <c r="JF648" s="1239"/>
      <c r="JG648" s="1239"/>
      <c r="JH648" s="1239"/>
      <c r="JI648" s="1239"/>
      <c r="JJ648" s="1239"/>
      <c r="JK648" s="1248"/>
    </row>
    <row r="649" spans="1:271" ht="18.95" hidden="1" customHeight="1">
      <c r="A649" s="1113"/>
      <c r="B649" s="1114"/>
      <c r="C649" s="1177"/>
      <c r="D649" s="1114"/>
      <c r="E649" s="1116"/>
      <c r="F649" s="1116"/>
      <c r="G649" s="1116"/>
      <c r="H649" s="1114"/>
      <c r="I649" s="1177"/>
      <c r="J649" s="1244"/>
      <c r="K649" s="1241"/>
      <c r="L649" s="1241"/>
      <c r="M649" s="1241"/>
      <c r="N649" s="1241"/>
      <c r="O649" s="1269"/>
      <c r="P649" s="1242"/>
      <c r="Q649" s="1241"/>
      <c r="R649" s="1244"/>
      <c r="S649" s="1244"/>
      <c r="T649" s="1244"/>
      <c r="U649" s="1244"/>
      <c r="V649" s="1244"/>
      <c r="W649" s="1249"/>
      <c r="X649" s="1241"/>
      <c r="Y649" s="1244"/>
      <c r="Z649" s="1244"/>
      <c r="AA649" s="1244"/>
      <c r="AB649" s="1244"/>
      <c r="AC649" s="1244"/>
      <c r="AD649" s="1244"/>
      <c r="AE649" s="1244"/>
      <c r="AF649" s="1244"/>
      <c r="AG649" s="1244"/>
      <c r="AH649" s="1244"/>
      <c r="AI649" s="1244"/>
      <c r="AJ649" s="1244"/>
      <c r="AK649" s="1244"/>
      <c r="AL649" s="1244"/>
      <c r="AM649" s="1244"/>
      <c r="AN649" s="1244"/>
      <c r="AO649" s="1244"/>
      <c r="AP649" s="1244"/>
      <c r="AQ649" s="1244"/>
      <c r="AR649" s="1244"/>
      <c r="AS649" s="1244"/>
      <c r="AT649" s="1244"/>
      <c r="AU649" s="1244"/>
      <c r="AV649" s="1244"/>
      <c r="AW649" s="1244"/>
      <c r="AX649" s="1244"/>
      <c r="AY649" s="1244"/>
      <c r="AZ649" s="1244"/>
      <c r="BA649" s="1244"/>
      <c r="BB649" s="1244"/>
      <c r="BC649" s="1244"/>
      <c r="BD649" s="1244"/>
      <c r="BE649" s="1244"/>
      <c r="BF649" s="1244"/>
      <c r="BG649" s="1244"/>
      <c r="BH649" s="1244"/>
      <c r="BI649" s="1244"/>
      <c r="BJ649" s="1244"/>
      <c r="BK649" s="1244"/>
      <c r="BL649" s="1244"/>
      <c r="BM649" s="1244"/>
      <c r="BN649" s="1244"/>
      <c r="BO649" s="1244"/>
      <c r="BP649" s="1244"/>
      <c r="BQ649" s="1244"/>
      <c r="BR649" s="1244"/>
      <c r="BS649" s="1244"/>
      <c r="BT649" s="1244"/>
      <c r="BU649" s="1244"/>
      <c r="BV649" s="1244"/>
      <c r="BW649" s="1244"/>
      <c r="BX649" s="1244"/>
      <c r="BY649" s="1244"/>
      <c r="BZ649" s="1244"/>
      <c r="CA649" s="1244"/>
      <c r="CB649" s="1244"/>
      <c r="CC649" s="1244"/>
      <c r="CD649" s="1244"/>
      <c r="CE649" s="1244"/>
      <c r="CF649" s="1244"/>
      <c r="CG649" s="1244"/>
      <c r="CH649" s="1244"/>
      <c r="CI649" s="1244"/>
      <c r="CJ649" s="1244"/>
      <c r="CK649" s="1244"/>
      <c r="CL649" s="1244"/>
      <c r="CM649" s="1244"/>
      <c r="CN649" s="1244"/>
      <c r="CO649" s="1244"/>
      <c r="CP649" s="1244"/>
      <c r="CQ649" s="1244"/>
      <c r="CR649" s="1244"/>
      <c r="CS649" s="1244"/>
      <c r="CT649" s="1244"/>
      <c r="CU649" s="1244"/>
      <c r="CV649" s="1244"/>
      <c r="CW649" s="1244"/>
      <c r="CX649" s="1244"/>
      <c r="CY649" s="1244"/>
      <c r="CZ649" s="1244"/>
      <c r="DA649" s="1244"/>
      <c r="DB649" s="1244"/>
      <c r="DC649" s="1244"/>
      <c r="DD649" s="1244"/>
      <c r="DE649" s="1244"/>
      <c r="DF649" s="1244"/>
      <c r="DG649" s="1244"/>
      <c r="DH649" s="1244"/>
      <c r="DI649" s="1244"/>
      <c r="DJ649" s="1244"/>
      <c r="DK649" s="1244"/>
      <c r="DL649" s="1244"/>
      <c r="DM649" s="1244"/>
      <c r="DN649" s="1244"/>
      <c r="DO649" s="1244"/>
      <c r="DP649" s="1244"/>
      <c r="DQ649" s="1244"/>
      <c r="DR649" s="1244"/>
      <c r="DS649" s="1244"/>
      <c r="DT649" s="1244"/>
      <c r="DU649" s="1244"/>
      <c r="DV649" s="1244"/>
      <c r="DW649" s="1244"/>
      <c r="DX649" s="1244"/>
      <c r="DY649" s="1244"/>
      <c r="DZ649" s="1244"/>
      <c r="EA649" s="1244"/>
      <c r="EB649" s="1244"/>
      <c r="EC649" s="1244"/>
      <c r="ED649" s="1244"/>
      <c r="EE649" s="1244"/>
      <c r="EF649" s="1244"/>
      <c r="EG649" s="1244"/>
      <c r="EH649" s="1244"/>
      <c r="EI649" s="1244"/>
      <c r="EJ649" s="1244"/>
      <c r="EK649" s="1244"/>
      <c r="EL649" s="1244"/>
      <c r="EM649" s="1244"/>
      <c r="EN649" s="1244"/>
      <c r="EO649" s="1244"/>
      <c r="EP649" s="1244"/>
      <c r="EQ649" s="1244"/>
      <c r="ER649" s="1244"/>
      <c r="ES649" s="1241"/>
      <c r="ET649" s="1244"/>
      <c r="EU649" s="1244"/>
      <c r="EV649" s="1244"/>
      <c r="EW649" s="1244"/>
      <c r="EX649" s="1244"/>
      <c r="EY649" s="1244"/>
      <c r="EZ649" s="1244"/>
      <c r="FA649" s="1244"/>
      <c r="FB649" s="1244"/>
      <c r="FC649" s="1244"/>
      <c r="FD649" s="1244"/>
      <c r="FE649" s="1244"/>
      <c r="FF649" s="1251"/>
      <c r="FG649" s="1244"/>
      <c r="FH649" s="1244"/>
      <c r="FI649" s="1244"/>
      <c r="FJ649" s="1244"/>
      <c r="FK649" s="1244"/>
      <c r="FL649" s="1244"/>
      <c r="FM649" s="1244"/>
      <c r="FN649" s="1244"/>
      <c r="FO649" s="1244"/>
      <c r="FP649" s="1244"/>
      <c r="FQ649" s="1246"/>
      <c r="FR649" s="1246"/>
      <c r="FS649" s="1244"/>
      <c r="FT649" s="1244"/>
      <c r="FU649" s="1244"/>
      <c r="FV649" s="1244"/>
      <c r="FW649" s="1244"/>
      <c r="FX649" s="1244"/>
      <c r="FY649" s="1244"/>
      <c r="FZ649" s="1244"/>
      <c r="GA649" s="1241"/>
      <c r="GB649" s="1241"/>
      <c r="GC649" s="1241"/>
      <c r="GD649" s="1239"/>
      <c r="GE649" s="1239"/>
      <c r="GF649" s="1239"/>
      <c r="GG649" s="1239"/>
      <c r="GH649" s="1239"/>
      <c r="GI649" s="1239"/>
      <c r="GJ649" s="1239"/>
      <c r="GK649" s="1239"/>
      <c r="GL649" s="1239"/>
      <c r="GM649" s="1239"/>
      <c r="GN649" s="1239"/>
      <c r="GO649" s="1239"/>
      <c r="GP649" s="1239"/>
      <c r="GQ649" s="1239"/>
      <c r="GR649" s="1239"/>
      <c r="GS649" s="1239"/>
      <c r="GT649" s="1239"/>
      <c r="GU649" s="1239"/>
      <c r="GV649" s="1239"/>
      <c r="GW649" s="1239"/>
      <c r="GX649" s="1239"/>
      <c r="GY649" s="1239"/>
      <c r="GZ649" s="1239"/>
      <c r="HA649" s="1239"/>
      <c r="HB649" s="1239"/>
      <c r="HC649" s="1239"/>
      <c r="HD649" s="1239"/>
      <c r="HE649" s="1239"/>
      <c r="HF649" s="1239"/>
      <c r="HG649" s="1239"/>
      <c r="HH649" s="1239"/>
      <c r="HI649" s="1239"/>
      <c r="HJ649" s="1239"/>
      <c r="HK649" s="1239"/>
      <c r="HL649" s="1239"/>
      <c r="HM649" s="1239"/>
      <c r="HN649" s="1239"/>
      <c r="HO649" s="1239"/>
      <c r="HP649" s="1239"/>
      <c r="HQ649" s="1239"/>
      <c r="HR649" s="1239"/>
      <c r="HS649" s="1239"/>
      <c r="HT649" s="1239"/>
      <c r="HU649" s="1239"/>
      <c r="HV649" s="1239"/>
      <c r="HW649" s="1239"/>
      <c r="HX649" s="1239"/>
      <c r="HY649" s="1239"/>
      <c r="HZ649" s="1239"/>
      <c r="IA649" s="1239"/>
      <c r="IB649" s="1239"/>
      <c r="IC649" s="1239"/>
      <c r="ID649" s="1239"/>
      <c r="IE649" s="1239"/>
      <c r="IF649" s="1239"/>
      <c r="IG649" s="1239"/>
      <c r="IH649" s="1239"/>
      <c r="II649" s="1239"/>
      <c r="IJ649" s="1239"/>
      <c r="IK649" s="1239"/>
      <c r="IL649" s="1239"/>
      <c r="IM649" s="1239"/>
      <c r="IN649" s="1239"/>
      <c r="IO649" s="1239"/>
      <c r="IP649" s="1239"/>
      <c r="IQ649" s="1239"/>
      <c r="IR649" s="1239"/>
      <c r="IS649" s="1239"/>
      <c r="IT649" s="1239"/>
      <c r="IU649" s="1239"/>
      <c r="IV649" s="1239"/>
      <c r="IW649" s="1239"/>
      <c r="IX649" s="1239"/>
      <c r="IY649" s="1239"/>
      <c r="IZ649" s="1239"/>
      <c r="JA649" s="1239"/>
      <c r="JB649" s="1239"/>
      <c r="JC649" s="1239"/>
      <c r="JD649" s="1239"/>
      <c r="JE649" s="1239"/>
      <c r="JF649" s="1239"/>
      <c r="JG649" s="1239"/>
      <c r="JH649" s="1239"/>
      <c r="JI649" s="1239"/>
      <c r="JJ649" s="1239"/>
      <c r="JK649" s="1248"/>
    </row>
    <row r="650" spans="1:271" ht="18.95" hidden="1" customHeight="1">
      <c r="A650" s="1113"/>
      <c r="B650" s="1114"/>
      <c r="C650" s="1177"/>
      <c r="D650" s="1114"/>
      <c r="E650" s="1116"/>
      <c r="F650" s="1116"/>
      <c r="G650" s="1116"/>
      <c r="H650" s="1114"/>
      <c r="I650" s="1177"/>
      <c r="J650" s="1244"/>
      <c r="K650" s="1241"/>
      <c r="L650" s="1241"/>
      <c r="M650" s="1241"/>
      <c r="N650" s="1241"/>
      <c r="O650" s="1269"/>
      <c r="P650" s="1242"/>
      <c r="Q650" s="1241"/>
      <c r="R650" s="1244"/>
      <c r="S650" s="1244"/>
      <c r="T650" s="1244"/>
      <c r="U650" s="1244"/>
      <c r="V650" s="1244"/>
      <c r="W650" s="1249"/>
      <c r="X650" s="1241"/>
      <c r="Y650" s="1244"/>
      <c r="Z650" s="1244"/>
      <c r="AA650" s="1244"/>
      <c r="AB650" s="1244"/>
      <c r="AC650" s="1244"/>
      <c r="AD650" s="1244"/>
      <c r="AE650" s="1244"/>
      <c r="AF650" s="1244"/>
      <c r="AG650" s="1244"/>
      <c r="AH650" s="1244"/>
      <c r="AI650" s="1244"/>
      <c r="AJ650" s="1244"/>
      <c r="AK650" s="1244"/>
      <c r="AL650" s="1244"/>
      <c r="AM650" s="1244"/>
      <c r="AN650" s="1244"/>
      <c r="AO650" s="1244"/>
      <c r="AP650" s="1244"/>
      <c r="AQ650" s="1244"/>
      <c r="AR650" s="1244"/>
      <c r="AS650" s="1244"/>
      <c r="AT650" s="1244"/>
      <c r="AU650" s="1244"/>
      <c r="AV650" s="1244"/>
      <c r="AW650" s="1244"/>
      <c r="AX650" s="1244"/>
      <c r="AY650" s="1244"/>
      <c r="AZ650" s="1244"/>
      <c r="BA650" s="1244"/>
      <c r="BB650" s="1244"/>
      <c r="BC650" s="1244"/>
      <c r="BD650" s="1244"/>
      <c r="BE650" s="1244"/>
      <c r="BF650" s="1244"/>
      <c r="BG650" s="1244"/>
      <c r="BH650" s="1244"/>
      <c r="BI650" s="1244"/>
      <c r="BJ650" s="1244"/>
      <c r="BK650" s="1244"/>
      <c r="BL650" s="1244"/>
      <c r="BM650" s="1244"/>
      <c r="BN650" s="1244"/>
      <c r="BO650" s="1244"/>
      <c r="BP650" s="1244"/>
      <c r="BQ650" s="1244"/>
      <c r="BR650" s="1244"/>
      <c r="BS650" s="1244"/>
      <c r="BT650" s="1244"/>
      <c r="BU650" s="1244"/>
      <c r="BV650" s="1244"/>
      <c r="BW650" s="1244"/>
      <c r="BX650" s="1244"/>
      <c r="BY650" s="1244"/>
      <c r="BZ650" s="1244"/>
      <c r="CA650" s="1244"/>
      <c r="CB650" s="1244"/>
      <c r="CC650" s="1244"/>
      <c r="CD650" s="1244"/>
      <c r="CE650" s="1244"/>
      <c r="CF650" s="1244"/>
      <c r="CG650" s="1244"/>
      <c r="CH650" s="1244"/>
      <c r="CI650" s="1244"/>
      <c r="CJ650" s="1244"/>
      <c r="CK650" s="1244"/>
      <c r="CL650" s="1244"/>
      <c r="CM650" s="1244"/>
      <c r="CN650" s="1244"/>
      <c r="CO650" s="1244"/>
      <c r="CP650" s="1244"/>
      <c r="CQ650" s="1244"/>
      <c r="CR650" s="1244"/>
      <c r="CS650" s="1244"/>
      <c r="CT650" s="1244"/>
      <c r="CU650" s="1244"/>
      <c r="CV650" s="1244"/>
      <c r="CW650" s="1244"/>
      <c r="CX650" s="1244"/>
      <c r="CY650" s="1244"/>
      <c r="CZ650" s="1244"/>
      <c r="DA650" s="1244"/>
      <c r="DB650" s="1244"/>
      <c r="DC650" s="1244"/>
      <c r="DD650" s="1244"/>
      <c r="DE650" s="1244"/>
      <c r="DF650" s="1244"/>
      <c r="DG650" s="1244"/>
      <c r="DH650" s="1244"/>
      <c r="DI650" s="1244"/>
      <c r="DJ650" s="1244"/>
      <c r="DK650" s="1244"/>
      <c r="DL650" s="1244"/>
      <c r="DM650" s="1244"/>
      <c r="DN650" s="1244"/>
      <c r="DO650" s="1244"/>
      <c r="DP650" s="1244"/>
      <c r="DQ650" s="1244"/>
      <c r="DR650" s="1244"/>
      <c r="DS650" s="1244"/>
      <c r="DT650" s="1244"/>
      <c r="DU650" s="1244"/>
      <c r="DV650" s="1244"/>
      <c r="DW650" s="1244"/>
      <c r="DX650" s="1244"/>
      <c r="DY650" s="1244"/>
      <c r="DZ650" s="1244"/>
      <c r="EA650" s="1244"/>
      <c r="EB650" s="1244"/>
      <c r="EC650" s="1244"/>
      <c r="ED650" s="1244"/>
      <c r="EE650" s="1244"/>
      <c r="EF650" s="1244"/>
      <c r="EG650" s="1244"/>
      <c r="EH650" s="1244"/>
      <c r="EI650" s="1244"/>
      <c r="EJ650" s="1244"/>
      <c r="EK650" s="1244"/>
      <c r="EL650" s="1244"/>
      <c r="EM650" s="1244"/>
      <c r="EN650" s="1244"/>
      <c r="EO650" s="1244"/>
      <c r="EP650" s="1244"/>
      <c r="EQ650" s="1244"/>
      <c r="ER650" s="1244"/>
      <c r="ES650" s="1241"/>
      <c r="ET650" s="1244"/>
      <c r="EU650" s="1244"/>
      <c r="EV650" s="1244"/>
      <c r="EW650" s="1244"/>
      <c r="EX650" s="1244"/>
      <c r="EY650" s="1244"/>
      <c r="EZ650" s="1244"/>
      <c r="FA650" s="1244"/>
      <c r="FB650" s="1244"/>
      <c r="FC650" s="1244"/>
      <c r="FD650" s="1244"/>
      <c r="FE650" s="1244"/>
      <c r="FF650" s="1251"/>
      <c r="FG650" s="1244"/>
      <c r="FH650" s="1244"/>
      <c r="FI650" s="1244"/>
      <c r="FJ650" s="1244"/>
      <c r="FK650" s="1244"/>
      <c r="FL650" s="1244"/>
      <c r="FM650" s="1244"/>
      <c r="FN650" s="1244"/>
      <c r="FO650" s="1244"/>
      <c r="FP650" s="1244"/>
      <c r="FQ650" s="1246"/>
      <c r="FR650" s="1246"/>
      <c r="FS650" s="1244"/>
      <c r="FT650" s="1244"/>
      <c r="FU650" s="1244"/>
      <c r="FV650" s="1244"/>
      <c r="FW650" s="1244"/>
      <c r="FX650" s="1244"/>
      <c r="FY650" s="1244"/>
      <c r="FZ650" s="1244"/>
      <c r="GA650" s="1241"/>
      <c r="GB650" s="1241"/>
      <c r="GC650" s="1241"/>
      <c r="GD650" s="1239"/>
      <c r="GE650" s="1239"/>
      <c r="GF650" s="1239"/>
      <c r="GG650" s="1239"/>
      <c r="GH650" s="1239"/>
      <c r="GI650" s="1239"/>
      <c r="GJ650" s="1239"/>
      <c r="GK650" s="1239"/>
      <c r="GL650" s="1239"/>
      <c r="GM650" s="1239"/>
      <c r="GN650" s="1239"/>
      <c r="GO650" s="1239"/>
      <c r="GP650" s="1239"/>
      <c r="GQ650" s="1239"/>
      <c r="GR650" s="1239"/>
      <c r="GS650" s="1239"/>
      <c r="GT650" s="1239"/>
      <c r="GU650" s="1239"/>
      <c r="GV650" s="1239"/>
      <c r="GW650" s="1239"/>
      <c r="GX650" s="1239"/>
      <c r="GY650" s="1239"/>
      <c r="GZ650" s="1239"/>
      <c r="HA650" s="1239"/>
      <c r="HB650" s="1239"/>
      <c r="HC650" s="1239"/>
      <c r="HD650" s="1239"/>
      <c r="HE650" s="1239"/>
      <c r="HF650" s="1239"/>
      <c r="HG650" s="1239"/>
      <c r="HH650" s="1239"/>
      <c r="HI650" s="1239"/>
      <c r="HJ650" s="1239"/>
      <c r="HK650" s="1239"/>
      <c r="HL650" s="1239"/>
      <c r="HM650" s="1239"/>
      <c r="HN650" s="1239"/>
      <c r="HO650" s="1239"/>
      <c r="HP650" s="1239"/>
      <c r="HQ650" s="1239"/>
      <c r="HR650" s="1239"/>
      <c r="HS650" s="1239"/>
      <c r="HT650" s="1239"/>
      <c r="HU650" s="1239"/>
      <c r="HV650" s="1239"/>
      <c r="HW650" s="1239"/>
      <c r="HX650" s="1239"/>
      <c r="HY650" s="1239"/>
      <c r="HZ650" s="1239"/>
      <c r="IA650" s="1239"/>
      <c r="IB650" s="1239"/>
      <c r="IC650" s="1239"/>
      <c r="ID650" s="1239"/>
      <c r="IE650" s="1239"/>
      <c r="IF650" s="1239"/>
      <c r="IG650" s="1239"/>
      <c r="IH650" s="1239"/>
      <c r="II650" s="1239"/>
      <c r="IJ650" s="1239"/>
      <c r="IK650" s="1239"/>
      <c r="IL650" s="1239"/>
      <c r="IM650" s="1239"/>
      <c r="IN650" s="1239"/>
      <c r="IO650" s="1239"/>
      <c r="IP650" s="1239"/>
      <c r="IQ650" s="1239"/>
      <c r="IR650" s="1239"/>
      <c r="IS650" s="1239"/>
      <c r="IT650" s="1239"/>
      <c r="IU650" s="1239"/>
      <c r="IV650" s="1239"/>
      <c r="IW650" s="1239"/>
      <c r="IX650" s="1239"/>
      <c r="IY650" s="1239"/>
      <c r="IZ650" s="1239"/>
      <c r="JA650" s="1239"/>
      <c r="JB650" s="1239"/>
      <c r="JC650" s="1239"/>
      <c r="JD650" s="1239"/>
      <c r="JE650" s="1239"/>
      <c r="JF650" s="1239"/>
      <c r="JG650" s="1239"/>
      <c r="JH650" s="1239"/>
      <c r="JI650" s="1239"/>
      <c r="JJ650" s="1239"/>
      <c r="JK650" s="1248"/>
    </row>
    <row r="651" spans="1:271" ht="18.95" hidden="1" customHeight="1">
      <c r="A651" s="1113"/>
      <c r="B651" s="1114"/>
      <c r="C651" s="1177"/>
      <c r="D651" s="1114"/>
      <c r="E651" s="1116"/>
      <c r="F651" s="1116"/>
      <c r="G651" s="1116"/>
      <c r="H651" s="1114"/>
      <c r="I651" s="1177"/>
      <c r="J651" s="1244"/>
      <c r="K651" s="1241"/>
      <c r="L651" s="1241"/>
      <c r="M651" s="1241"/>
      <c r="N651" s="1241"/>
      <c r="O651" s="1269"/>
      <c r="P651" s="1242"/>
      <c r="Q651" s="1241"/>
      <c r="R651" s="1244"/>
      <c r="S651" s="1244"/>
      <c r="T651" s="1244"/>
      <c r="U651" s="1244"/>
      <c r="V651" s="1244"/>
      <c r="W651" s="1249"/>
      <c r="X651" s="1241"/>
      <c r="Y651" s="1244"/>
      <c r="Z651" s="1244"/>
      <c r="AA651" s="1244"/>
      <c r="AB651" s="1244"/>
      <c r="AC651" s="1244"/>
      <c r="AD651" s="1244"/>
      <c r="AE651" s="1244"/>
      <c r="AF651" s="1244"/>
      <c r="AG651" s="1244"/>
      <c r="AH651" s="1244"/>
      <c r="AI651" s="1244"/>
      <c r="AJ651" s="1244"/>
      <c r="AK651" s="1244"/>
      <c r="AL651" s="1244"/>
      <c r="AM651" s="1244"/>
      <c r="AN651" s="1244"/>
      <c r="AO651" s="1244"/>
      <c r="AP651" s="1244"/>
      <c r="AQ651" s="1244"/>
      <c r="AR651" s="1244"/>
      <c r="AS651" s="1244"/>
      <c r="AT651" s="1244"/>
      <c r="AU651" s="1244"/>
      <c r="AV651" s="1244"/>
      <c r="AW651" s="1244"/>
      <c r="AX651" s="1244"/>
      <c r="AY651" s="1244"/>
      <c r="AZ651" s="1244"/>
      <c r="BA651" s="1244"/>
      <c r="BB651" s="1244"/>
      <c r="BC651" s="1244"/>
      <c r="BD651" s="1244"/>
      <c r="BE651" s="1244"/>
      <c r="BF651" s="1244"/>
      <c r="BG651" s="1244"/>
      <c r="BH651" s="1244"/>
      <c r="BI651" s="1244"/>
      <c r="BJ651" s="1244"/>
      <c r="BK651" s="1244"/>
      <c r="BL651" s="1244"/>
      <c r="BM651" s="1244"/>
      <c r="BN651" s="1244"/>
      <c r="BO651" s="1244"/>
      <c r="BP651" s="1244"/>
      <c r="BQ651" s="1244"/>
      <c r="BR651" s="1244"/>
      <c r="BS651" s="1244"/>
      <c r="BT651" s="1244"/>
      <c r="BU651" s="1244"/>
      <c r="BV651" s="1244"/>
      <c r="BW651" s="1244"/>
      <c r="BX651" s="1244"/>
      <c r="BY651" s="1244"/>
      <c r="BZ651" s="1244"/>
      <c r="CA651" s="1244"/>
      <c r="CB651" s="1244"/>
      <c r="CC651" s="1244"/>
      <c r="CD651" s="1244"/>
      <c r="CE651" s="1244"/>
      <c r="CF651" s="1244"/>
      <c r="CG651" s="1244"/>
      <c r="CH651" s="1244"/>
      <c r="CI651" s="1244"/>
      <c r="CJ651" s="1244"/>
      <c r="CK651" s="1244"/>
      <c r="CL651" s="1244"/>
      <c r="CM651" s="1244"/>
      <c r="CN651" s="1244"/>
      <c r="CO651" s="1244"/>
      <c r="CP651" s="1244"/>
      <c r="CQ651" s="1244"/>
      <c r="CR651" s="1244"/>
      <c r="CS651" s="1244"/>
      <c r="CT651" s="1244"/>
      <c r="CU651" s="1244"/>
      <c r="CV651" s="1244"/>
      <c r="CW651" s="1244"/>
      <c r="CX651" s="1244"/>
      <c r="CY651" s="1244"/>
      <c r="CZ651" s="1244"/>
      <c r="DA651" s="1244"/>
      <c r="DB651" s="1244"/>
      <c r="DC651" s="1244"/>
      <c r="DD651" s="1244"/>
      <c r="DE651" s="1244"/>
      <c r="DF651" s="1244"/>
      <c r="DG651" s="1244"/>
      <c r="DH651" s="1244"/>
      <c r="DI651" s="1244"/>
      <c r="DJ651" s="1244"/>
      <c r="DK651" s="1244"/>
      <c r="DL651" s="1244"/>
      <c r="DM651" s="1244"/>
      <c r="DN651" s="1244"/>
      <c r="DO651" s="1244"/>
      <c r="DP651" s="1244"/>
      <c r="DQ651" s="1244"/>
      <c r="DR651" s="1244"/>
      <c r="DS651" s="1244"/>
      <c r="DT651" s="1244"/>
      <c r="DU651" s="1244"/>
      <c r="DV651" s="1244"/>
      <c r="DW651" s="1244"/>
      <c r="DX651" s="1244"/>
      <c r="DY651" s="1244"/>
      <c r="DZ651" s="1244"/>
      <c r="EA651" s="1244"/>
      <c r="EB651" s="1244"/>
      <c r="EC651" s="1244"/>
      <c r="ED651" s="1244"/>
      <c r="EE651" s="1244"/>
      <c r="EF651" s="1244"/>
      <c r="EG651" s="1244"/>
      <c r="EH651" s="1244"/>
      <c r="EI651" s="1244"/>
      <c r="EJ651" s="1244"/>
      <c r="EK651" s="1244"/>
      <c r="EL651" s="1244"/>
      <c r="EM651" s="1244"/>
      <c r="EN651" s="1244"/>
      <c r="EO651" s="1244"/>
      <c r="EP651" s="1244"/>
      <c r="EQ651" s="1244"/>
      <c r="ER651" s="1244"/>
      <c r="ES651" s="1241"/>
      <c r="ET651" s="1244"/>
      <c r="EU651" s="1244"/>
      <c r="EV651" s="1244"/>
      <c r="EW651" s="1244"/>
      <c r="EX651" s="1244"/>
      <c r="EY651" s="1244"/>
      <c r="EZ651" s="1244"/>
      <c r="FA651" s="1244"/>
      <c r="FB651" s="1244"/>
      <c r="FC651" s="1244"/>
      <c r="FD651" s="1244"/>
      <c r="FE651" s="1244"/>
      <c r="FF651" s="1251"/>
      <c r="FG651" s="1244"/>
      <c r="FH651" s="1244"/>
      <c r="FI651" s="1244"/>
      <c r="FJ651" s="1244"/>
      <c r="FK651" s="1244"/>
      <c r="FL651" s="1244"/>
      <c r="FM651" s="1244"/>
      <c r="FN651" s="1244"/>
      <c r="FO651" s="1244"/>
      <c r="FP651" s="1244"/>
      <c r="FQ651" s="1246"/>
      <c r="FR651" s="1246"/>
      <c r="FS651" s="1244"/>
      <c r="FT651" s="1244"/>
      <c r="FU651" s="1244"/>
      <c r="FV651" s="1244"/>
      <c r="FW651" s="1244"/>
      <c r="FX651" s="1244"/>
      <c r="FY651" s="1244"/>
      <c r="FZ651" s="1244"/>
      <c r="GA651" s="1241"/>
      <c r="GB651" s="1241"/>
      <c r="GC651" s="1241"/>
      <c r="GD651" s="1239"/>
      <c r="GE651" s="1239"/>
      <c r="GF651" s="1239"/>
      <c r="GG651" s="1239"/>
      <c r="GH651" s="1239"/>
      <c r="GI651" s="1239"/>
      <c r="GJ651" s="1239"/>
      <c r="GK651" s="1239"/>
      <c r="GL651" s="1239"/>
      <c r="GM651" s="1239"/>
      <c r="GN651" s="1239"/>
      <c r="GO651" s="1239"/>
      <c r="GP651" s="1239"/>
      <c r="GQ651" s="1239"/>
      <c r="GR651" s="1239"/>
      <c r="GS651" s="1239"/>
      <c r="GT651" s="1239"/>
      <c r="GU651" s="1239"/>
      <c r="GV651" s="1239"/>
      <c r="GW651" s="1239"/>
      <c r="GX651" s="1239"/>
      <c r="GY651" s="1239"/>
      <c r="GZ651" s="1239"/>
      <c r="HA651" s="1239"/>
      <c r="HB651" s="1239"/>
      <c r="HC651" s="1239"/>
      <c r="HD651" s="1239"/>
      <c r="HE651" s="1239"/>
      <c r="HF651" s="1239"/>
      <c r="HG651" s="1239"/>
      <c r="HH651" s="1239"/>
      <c r="HI651" s="1239"/>
      <c r="HJ651" s="1239"/>
      <c r="HK651" s="1239"/>
      <c r="HL651" s="1239"/>
      <c r="HM651" s="1239"/>
      <c r="HN651" s="1239"/>
      <c r="HO651" s="1239"/>
      <c r="HP651" s="1239"/>
      <c r="HQ651" s="1239"/>
      <c r="HR651" s="1239"/>
      <c r="HS651" s="1239"/>
      <c r="HT651" s="1239"/>
      <c r="HU651" s="1239"/>
      <c r="HV651" s="1239"/>
      <c r="HW651" s="1239"/>
      <c r="HX651" s="1239"/>
      <c r="HY651" s="1239"/>
      <c r="HZ651" s="1239"/>
      <c r="IA651" s="1239"/>
      <c r="IB651" s="1239"/>
      <c r="IC651" s="1239"/>
      <c r="ID651" s="1239"/>
      <c r="IE651" s="1239"/>
      <c r="IF651" s="1239"/>
      <c r="IG651" s="1239"/>
      <c r="IH651" s="1239"/>
      <c r="II651" s="1239"/>
      <c r="IJ651" s="1239"/>
      <c r="IK651" s="1239"/>
      <c r="IL651" s="1239"/>
      <c r="IM651" s="1239"/>
      <c r="IN651" s="1239"/>
      <c r="IO651" s="1239"/>
      <c r="IP651" s="1239"/>
      <c r="IQ651" s="1239"/>
      <c r="IR651" s="1239"/>
      <c r="IS651" s="1239"/>
      <c r="IT651" s="1239"/>
      <c r="IU651" s="1239"/>
      <c r="IV651" s="1239"/>
      <c r="IW651" s="1239"/>
      <c r="IX651" s="1239"/>
      <c r="IY651" s="1239"/>
      <c r="IZ651" s="1239"/>
      <c r="JA651" s="1239"/>
      <c r="JB651" s="1239"/>
      <c r="JC651" s="1239"/>
      <c r="JD651" s="1239"/>
      <c r="JE651" s="1239"/>
      <c r="JF651" s="1239"/>
      <c r="JG651" s="1239"/>
      <c r="JH651" s="1239"/>
      <c r="JI651" s="1239"/>
      <c r="JJ651" s="1239"/>
      <c r="JK651" s="1248"/>
    </row>
    <row r="652" spans="1:271" ht="18.95" hidden="1" customHeight="1">
      <c r="A652" s="1113"/>
      <c r="B652" s="1114"/>
      <c r="C652" s="1177"/>
      <c r="D652" s="1114"/>
      <c r="E652" s="1116"/>
      <c r="F652" s="1116"/>
      <c r="G652" s="1116"/>
      <c r="H652" s="1114"/>
      <c r="I652" s="1177"/>
      <c r="J652" s="1244"/>
      <c r="K652" s="1241"/>
      <c r="L652" s="1241"/>
      <c r="M652" s="1241"/>
      <c r="N652" s="1241"/>
      <c r="O652" s="1269"/>
      <c r="P652" s="1242"/>
      <c r="Q652" s="1241"/>
      <c r="R652" s="1244"/>
      <c r="S652" s="1244"/>
      <c r="T652" s="1244"/>
      <c r="U652" s="1244"/>
      <c r="V652" s="1244"/>
      <c r="W652" s="1249"/>
      <c r="X652" s="1241"/>
      <c r="Y652" s="1244"/>
      <c r="Z652" s="1244"/>
      <c r="AA652" s="1244"/>
      <c r="AB652" s="1244"/>
      <c r="AC652" s="1244"/>
      <c r="AD652" s="1244"/>
      <c r="AE652" s="1244"/>
      <c r="AF652" s="1244"/>
      <c r="AG652" s="1244"/>
      <c r="AH652" s="1244"/>
      <c r="AI652" s="1244"/>
      <c r="AJ652" s="1244"/>
      <c r="AK652" s="1244"/>
      <c r="AL652" s="1244"/>
      <c r="AM652" s="1244"/>
      <c r="AN652" s="1244"/>
      <c r="AO652" s="1244"/>
      <c r="AP652" s="1244"/>
      <c r="AQ652" s="1244"/>
      <c r="AR652" s="1244"/>
      <c r="AS652" s="1244"/>
      <c r="AT652" s="1244"/>
      <c r="AU652" s="1244"/>
      <c r="AV652" s="1244"/>
      <c r="AW652" s="1244"/>
      <c r="AX652" s="1244"/>
      <c r="AY652" s="1244"/>
      <c r="AZ652" s="1244"/>
      <c r="BA652" s="1244"/>
      <c r="BB652" s="1244"/>
      <c r="BC652" s="1244"/>
      <c r="BD652" s="1244"/>
      <c r="BE652" s="1244"/>
      <c r="BF652" s="1244"/>
      <c r="BG652" s="1244"/>
      <c r="BH652" s="1244"/>
      <c r="BI652" s="1244"/>
      <c r="BJ652" s="1244"/>
      <c r="BK652" s="1244"/>
      <c r="BL652" s="1244"/>
      <c r="BM652" s="1244"/>
      <c r="BN652" s="1244"/>
      <c r="BO652" s="1244"/>
      <c r="BP652" s="1244"/>
      <c r="BQ652" s="1244"/>
      <c r="BR652" s="1244"/>
      <c r="BS652" s="1244"/>
      <c r="BT652" s="1244"/>
      <c r="BU652" s="1244"/>
      <c r="BV652" s="1244"/>
      <c r="BW652" s="1244"/>
      <c r="BX652" s="1244"/>
      <c r="BY652" s="1244"/>
      <c r="BZ652" s="1244"/>
      <c r="CA652" s="1244"/>
      <c r="CB652" s="1244"/>
      <c r="CC652" s="1244"/>
      <c r="CD652" s="1244"/>
      <c r="CE652" s="1244"/>
      <c r="CF652" s="1244"/>
      <c r="CG652" s="1244"/>
      <c r="CH652" s="1244"/>
      <c r="CI652" s="1244"/>
      <c r="CJ652" s="1244"/>
      <c r="CK652" s="1244"/>
      <c r="CL652" s="1244"/>
      <c r="CM652" s="1244"/>
      <c r="CN652" s="1244"/>
      <c r="CO652" s="1244"/>
      <c r="CP652" s="1244"/>
      <c r="CQ652" s="1244"/>
      <c r="CR652" s="1244"/>
      <c r="CS652" s="1244"/>
      <c r="CT652" s="1244"/>
      <c r="CU652" s="1244"/>
      <c r="CV652" s="1244"/>
      <c r="CW652" s="1244"/>
      <c r="CX652" s="1244"/>
      <c r="CY652" s="1244"/>
      <c r="CZ652" s="1244"/>
      <c r="DA652" s="1244"/>
      <c r="DB652" s="1244"/>
      <c r="DC652" s="1244"/>
      <c r="DD652" s="1244"/>
      <c r="DE652" s="1244"/>
      <c r="DF652" s="1244"/>
      <c r="DG652" s="1244"/>
      <c r="DH652" s="1244"/>
      <c r="DI652" s="1244"/>
      <c r="DJ652" s="1244"/>
      <c r="DK652" s="1244"/>
      <c r="DL652" s="1244"/>
      <c r="DM652" s="1244"/>
      <c r="DN652" s="1244"/>
      <c r="DO652" s="1244"/>
      <c r="DP652" s="1244"/>
      <c r="DQ652" s="1244"/>
      <c r="DR652" s="1244"/>
      <c r="DS652" s="1244"/>
      <c r="DT652" s="1244"/>
      <c r="DU652" s="1244"/>
      <c r="DV652" s="1244"/>
      <c r="DW652" s="1244"/>
      <c r="DX652" s="1244"/>
      <c r="DY652" s="1244"/>
      <c r="DZ652" s="1244"/>
      <c r="EA652" s="1244"/>
      <c r="EB652" s="1244"/>
      <c r="EC652" s="1244"/>
      <c r="ED652" s="1244"/>
      <c r="EE652" s="1244"/>
      <c r="EF652" s="1244"/>
      <c r="EG652" s="1244"/>
      <c r="EH652" s="1244"/>
      <c r="EI652" s="1244"/>
      <c r="EJ652" s="1244"/>
      <c r="EK652" s="1244"/>
      <c r="EL652" s="1244"/>
      <c r="EM652" s="1244"/>
      <c r="EN652" s="1244"/>
      <c r="EO652" s="1244"/>
      <c r="EP652" s="1244"/>
      <c r="EQ652" s="1244"/>
      <c r="ER652" s="1244"/>
      <c r="ES652" s="1241"/>
      <c r="ET652" s="1244"/>
      <c r="EU652" s="1244"/>
      <c r="EV652" s="1244"/>
      <c r="EW652" s="1244"/>
      <c r="EX652" s="1244"/>
      <c r="EY652" s="1244"/>
      <c r="EZ652" s="1244"/>
      <c r="FA652" s="1244"/>
      <c r="FB652" s="1244"/>
      <c r="FC652" s="1244"/>
      <c r="FD652" s="1244"/>
      <c r="FE652" s="1244"/>
      <c r="FF652" s="1251"/>
      <c r="FG652" s="1244"/>
      <c r="FH652" s="1244"/>
      <c r="FI652" s="1244"/>
      <c r="FJ652" s="1244"/>
      <c r="FK652" s="1244"/>
      <c r="FL652" s="1244"/>
      <c r="FM652" s="1244"/>
      <c r="FN652" s="1244"/>
      <c r="FO652" s="1244"/>
      <c r="FP652" s="1244"/>
      <c r="FQ652" s="1246"/>
      <c r="FR652" s="1246"/>
      <c r="FS652" s="1244"/>
      <c r="FT652" s="1244"/>
      <c r="FU652" s="1244"/>
      <c r="FV652" s="1244"/>
      <c r="FW652" s="1244"/>
      <c r="FX652" s="1244"/>
      <c r="FY652" s="1244"/>
      <c r="FZ652" s="1244"/>
      <c r="GA652" s="1241"/>
      <c r="GB652" s="1241"/>
      <c r="GC652" s="1241"/>
      <c r="GD652" s="1239"/>
      <c r="GE652" s="1239"/>
      <c r="GF652" s="1239"/>
      <c r="GG652" s="1239"/>
      <c r="GH652" s="1239"/>
      <c r="GI652" s="1239"/>
      <c r="GJ652" s="1239"/>
      <c r="GK652" s="1239"/>
      <c r="GL652" s="1239"/>
      <c r="GM652" s="1239"/>
      <c r="GN652" s="1239"/>
      <c r="GO652" s="1239"/>
      <c r="GP652" s="1239"/>
      <c r="GQ652" s="1239"/>
      <c r="GR652" s="1239"/>
      <c r="GS652" s="1239"/>
      <c r="GT652" s="1239"/>
      <c r="GU652" s="1239"/>
      <c r="GV652" s="1239"/>
      <c r="GW652" s="1239"/>
      <c r="GX652" s="1239"/>
      <c r="GY652" s="1239"/>
      <c r="GZ652" s="1239"/>
      <c r="HA652" s="1239"/>
      <c r="HB652" s="1239"/>
      <c r="HC652" s="1239"/>
      <c r="HD652" s="1239"/>
      <c r="HE652" s="1239"/>
      <c r="HF652" s="1239"/>
      <c r="HG652" s="1239"/>
      <c r="HH652" s="1239"/>
      <c r="HI652" s="1239"/>
      <c r="HJ652" s="1239"/>
      <c r="HK652" s="1239"/>
      <c r="HL652" s="1239"/>
      <c r="HM652" s="1239"/>
      <c r="HN652" s="1239"/>
      <c r="HO652" s="1239"/>
      <c r="HP652" s="1239"/>
      <c r="HQ652" s="1239"/>
      <c r="HR652" s="1239"/>
      <c r="HS652" s="1239"/>
      <c r="HT652" s="1239"/>
      <c r="HU652" s="1239"/>
      <c r="HV652" s="1239"/>
      <c r="HW652" s="1239"/>
      <c r="HX652" s="1239"/>
      <c r="HY652" s="1239"/>
      <c r="HZ652" s="1239"/>
      <c r="IA652" s="1239"/>
      <c r="IB652" s="1239"/>
      <c r="IC652" s="1239"/>
      <c r="ID652" s="1239"/>
      <c r="IE652" s="1239"/>
      <c r="IF652" s="1239"/>
      <c r="IG652" s="1239"/>
      <c r="IH652" s="1239"/>
      <c r="II652" s="1239"/>
      <c r="IJ652" s="1239"/>
      <c r="IK652" s="1239"/>
      <c r="IL652" s="1239"/>
      <c r="IM652" s="1239"/>
      <c r="IN652" s="1239"/>
      <c r="IO652" s="1239"/>
      <c r="IP652" s="1239"/>
      <c r="IQ652" s="1239"/>
      <c r="IR652" s="1239"/>
      <c r="IS652" s="1239"/>
      <c r="IT652" s="1239"/>
      <c r="IU652" s="1239"/>
      <c r="IV652" s="1239"/>
      <c r="IW652" s="1239"/>
      <c r="IX652" s="1239"/>
      <c r="IY652" s="1239"/>
      <c r="IZ652" s="1239"/>
      <c r="JA652" s="1239"/>
      <c r="JB652" s="1239"/>
      <c r="JC652" s="1239"/>
      <c r="JD652" s="1239"/>
      <c r="JE652" s="1239"/>
      <c r="JF652" s="1239"/>
      <c r="JG652" s="1239"/>
      <c r="JH652" s="1239"/>
      <c r="JI652" s="1239"/>
      <c r="JJ652" s="1239"/>
      <c r="JK652" s="1248"/>
    </row>
    <row r="653" spans="1:271" ht="18.95" hidden="1" customHeight="1">
      <c r="A653" s="1113"/>
      <c r="B653" s="1114"/>
      <c r="C653" s="1177"/>
      <c r="D653" s="1114"/>
      <c r="E653" s="1116"/>
      <c r="F653" s="1116"/>
      <c r="G653" s="1116"/>
      <c r="H653" s="1114"/>
      <c r="I653" s="1177"/>
      <c r="J653" s="1244"/>
      <c r="K653" s="1241"/>
      <c r="L653" s="1241"/>
      <c r="M653" s="1241"/>
      <c r="N653" s="1241"/>
      <c r="O653" s="1269"/>
      <c r="P653" s="1242"/>
      <c r="Q653" s="1241"/>
      <c r="R653" s="1244"/>
      <c r="S653" s="1244"/>
      <c r="T653" s="1244"/>
      <c r="U653" s="1244"/>
      <c r="V653" s="1244"/>
      <c r="W653" s="1249"/>
      <c r="X653" s="1241"/>
      <c r="Y653" s="1244"/>
      <c r="Z653" s="1244"/>
      <c r="AA653" s="1244"/>
      <c r="AB653" s="1244"/>
      <c r="AC653" s="1244"/>
      <c r="AD653" s="1244"/>
      <c r="AE653" s="1244"/>
      <c r="AF653" s="1244"/>
      <c r="AG653" s="1244"/>
      <c r="AH653" s="1244"/>
      <c r="AI653" s="1244"/>
      <c r="AJ653" s="1244"/>
      <c r="AK653" s="1244"/>
      <c r="AL653" s="1244"/>
      <c r="AM653" s="1244"/>
      <c r="AN653" s="1244"/>
      <c r="AO653" s="1244"/>
      <c r="AP653" s="1244"/>
      <c r="AQ653" s="1244"/>
      <c r="AR653" s="1244"/>
      <c r="AS653" s="1244"/>
      <c r="AT653" s="1244"/>
      <c r="AU653" s="1244"/>
      <c r="AV653" s="1244"/>
      <c r="AW653" s="1244"/>
      <c r="AX653" s="1244"/>
      <c r="AY653" s="1244"/>
      <c r="AZ653" s="1244"/>
      <c r="BA653" s="1244"/>
      <c r="BB653" s="1244"/>
      <c r="BC653" s="1244"/>
      <c r="BD653" s="1244"/>
      <c r="BE653" s="1244"/>
      <c r="BF653" s="1244"/>
      <c r="BG653" s="1244"/>
      <c r="BH653" s="1244"/>
      <c r="BI653" s="1244"/>
      <c r="BJ653" s="1244"/>
      <c r="BK653" s="1244"/>
      <c r="BL653" s="1244"/>
      <c r="BM653" s="1244"/>
      <c r="BN653" s="1244"/>
      <c r="BO653" s="1244"/>
      <c r="BP653" s="1244"/>
      <c r="BQ653" s="1244"/>
      <c r="BR653" s="1244"/>
      <c r="BS653" s="1244"/>
      <c r="BT653" s="1244"/>
      <c r="BU653" s="1244"/>
      <c r="BV653" s="1244"/>
      <c r="BW653" s="1244"/>
      <c r="BX653" s="1244"/>
      <c r="BY653" s="1244"/>
      <c r="BZ653" s="1244"/>
      <c r="CA653" s="1244"/>
      <c r="CB653" s="1244"/>
      <c r="CC653" s="1244"/>
      <c r="CD653" s="1244"/>
      <c r="CE653" s="1244"/>
      <c r="CF653" s="1244"/>
      <c r="CG653" s="1244"/>
      <c r="CH653" s="1244"/>
      <c r="CI653" s="1244"/>
      <c r="CJ653" s="1244"/>
      <c r="CK653" s="1244"/>
      <c r="CL653" s="1244"/>
      <c r="CM653" s="1244"/>
      <c r="CN653" s="1244"/>
      <c r="CO653" s="1244"/>
      <c r="CP653" s="1244"/>
      <c r="CQ653" s="1244"/>
      <c r="CR653" s="1244"/>
      <c r="CS653" s="1244"/>
      <c r="CT653" s="1244"/>
      <c r="CU653" s="1244"/>
      <c r="CV653" s="1244"/>
      <c r="CW653" s="1244"/>
      <c r="CX653" s="1244"/>
      <c r="CY653" s="1244"/>
      <c r="CZ653" s="1244"/>
      <c r="DA653" s="1244"/>
      <c r="DB653" s="1244"/>
      <c r="DC653" s="1244"/>
      <c r="DD653" s="1244"/>
      <c r="DE653" s="1244"/>
      <c r="DF653" s="1244"/>
      <c r="DG653" s="1244"/>
      <c r="DH653" s="1244"/>
      <c r="DI653" s="1244"/>
      <c r="DJ653" s="1244"/>
      <c r="DK653" s="1244"/>
      <c r="DL653" s="1244"/>
      <c r="DM653" s="1244"/>
      <c r="DN653" s="1244"/>
      <c r="DO653" s="1244"/>
      <c r="DP653" s="1244"/>
      <c r="DQ653" s="1244"/>
      <c r="DR653" s="1244"/>
      <c r="DS653" s="1244"/>
      <c r="DT653" s="1244"/>
      <c r="DU653" s="1244"/>
      <c r="DV653" s="1244"/>
      <c r="DW653" s="1244"/>
      <c r="DX653" s="1244"/>
      <c r="DY653" s="1244"/>
      <c r="DZ653" s="1244"/>
      <c r="EA653" s="1244"/>
      <c r="EB653" s="1244"/>
      <c r="EC653" s="1244"/>
      <c r="ED653" s="1244"/>
      <c r="EE653" s="1244"/>
      <c r="EF653" s="1244"/>
      <c r="EG653" s="1244"/>
      <c r="EH653" s="1244"/>
      <c r="EI653" s="1244"/>
      <c r="EJ653" s="1244"/>
      <c r="EK653" s="1244"/>
      <c r="EL653" s="1244"/>
      <c r="EM653" s="1244"/>
      <c r="EN653" s="1244"/>
      <c r="EO653" s="1244"/>
      <c r="EP653" s="1244"/>
      <c r="EQ653" s="1244"/>
      <c r="ER653" s="1244"/>
      <c r="ES653" s="1241"/>
      <c r="ET653" s="1244"/>
      <c r="EU653" s="1244"/>
      <c r="EV653" s="1244"/>
      <c r="EW653" s="1244"/>
      <c r="EX653" s="1244"/>
      <c r="EY653" s="1244"/>
      <c r="EZ653" s="1244"/>
      <c r="FA653" s="1244"/>
      <c r="FB653" s="1244"/>
      <c r="FC653" s="1244"/>
      <c r="FD653" s="1244"/>
      <c r="FE653" s="1244"/>
      <c r="FF653" s="1251"/>
      <c r="FG653" s="1244"/>
      <c r="FH653" s="1244"/>
      <c r="FI653" s="1244"/>
      <c r="FJ653" s="1244"/>
      <c r="FK653" s="1244"/>
      <c r="FL653" s="1244"/>
      <c r="FM653" s="1244"/>
      <c r="FN653" s="1244"/>
      <c r="FO653" s="1244"/>
      <c r="FP653" s="1244"/>
      <c r="FQ653" s="1246"/>
      <c r="FR653" s="1246"/>
      <c r="FS653" s="1244"/>
      <c r="FT653" s="1244"/>
      <c r="FU653" s="1244"/>
      <c r="FV653" s="1244"/>
      <c r="FW653" s="1244"/>
      <c r="FX653" s="1244"/>
      <c r="FY653" s="1244"/>
      <c r="FZ653" s="1244"/>
      <c r="GA653" s="1241"/>
      <c r="GB653" s="1241"/>
      <c r="GC653" s="1241"/>
      <c r="GD653" s="1239"/>
      <c r="GE653" s="1239"/>
      <c r="GF653" s="1239"/>
      <c r="GG653" s="1239"/>
      <c r="GH653" s="1239"/>
      <c r="GI653" s="1239"/>
      <c r="GJ653" s="1239"/>
      <c r="GK653" s="1239"/>
      <c r="GL653" s="1239"/>
      <c r="GM653" s="1239"/>
      <c r="GN653" s="1239"/>
      <c r="GO653" s="1239"/>
      <c r="GP653" s="1239"/>
      <c r="GQ653" s="1239"/>
      <c r="GR653" s="1239"/>
      <c r="GS653" s="1239"/>
      <c r="GT653" s="1239"/>
      <c r="GU653" s="1239"/>
      <c r="GV653" s="1239"/>
      <c r="GW653" s="1239"/>
      <c r="GX653" s="1239"/>
      <c r="GY653" s="1239"/>
      <c r="GZ653" s="1239"/>
      <c r="HA653" s="1239"/>
      <c r="HB653" s="1239"/>
      <c r="HC653" s="1239"/>
      <c r="HD653" s="1239"/>
      <c r="HE653" s="1239"/>
      <c r="HF653" s="1239"/>
      <c r="HG653" s="1239"/>
      <c r="HH653" s="1239"/>
      <c r="HI653" s="1239"/>
      <c r="HJ653" s="1239"/>
      <c r="HK653" s="1239"/>
      <c r="HL653" s="1239"/>
      <c r="HM653" s="1239"/>
      <c r="HN653" s="1239"/>
      <c r="HO653" s="1239"/>
      <c r="HP653" s="1239"/>
      <c r="HQ653" s="1239"/>
      <c r="HR653" s="1239"/>
      <c r="HS653" s="1239"/>
      <c r="HT653" s="1239"/>
      <c r="HU653" s="1239"/>
      <c r="HV653" s="1239"/>
      <c r="HW653" s="1239"/>
      <c r="HX653" s="1239"/>
      <c r="HY653" s="1239"/>
      <c r="HZ653" s="1239"/>
      <c r="IA653" s="1239"/>
      <c r="IB653" s="1239"/>
      <c r="IC653" s="1239"/>
      <c r="ID653" s="1239"/>
      <c r="IE653" s="1239"/>
      <c r="IF653" s="1239"/>
      <c r="IG653" s="1239"/>
      <c r="IH653" s="1239"/>
      <c r="II653" s="1239"/>
      <c r="IJ653" s="1239"/>
      <c r="IK653" s="1239"/>
      <c r="IL653" s="1239"/>
      <c r="IM653" s="1239"/>
      <c r="IN653" s="1239"/>
      <c r="IO653" s="1239"/>
      <c r="IP653" s="1239"/>
      <c r="IQ653" s="1239"/>
      <c r="IR653" s="1239"/>
      <c r="IS653" s="1239"/>
      <c r="IT653" s="1239"/>
      <c r="IU653" s="1239"/>
      <c r="IV653" s="1239"/>
      <c r="IW653" s="1239"/>
      <c r="IX653" s="1239"/>
      <c r="IY653" s="1239"/>
      <c r="IZ653" s="1239"/>
      <c r="JA653" s="1239"/>
      <c r="JB653" s="1239"/>
      <c r="JC653" s="1239"/>
      <c r="JD653" s="1239"/>
      <c r="JE653" s="1239"/>
      <c r="JF653" s="1239"/>
      <c r="JG653" s="1239"/>
      <c r="JH653" s="1239"/>
      <c r="JI653" s="1239"/>
      <c r="JJ653" s="1239"/>
      <c r="JK653" s="1248"/>
    </row>
    <row r="654" spans="1:271" ht="18.95" hidden="1" customHeight="1">
      <c r="A654" s="1113"/>
      <c r="B654" s="1114"/>
      <c r="C654" s="1177"/>
      <c r="D654" s="1114"/>
      <c r="E654" s="1116"/>
      <c r="F654" s="1116"/>
      <c r="G654" s="1116"/>
      <c r="H654" s="1114"/>
      <c r="I654" s="1177"/>
      <c r="J654" s="1244"/>
      <c r="K654" s="1241"/>
      <c r="L654" s="1241"/>
      <c r="M654" s="1241"/>
      <c r="N654" s="1241"/>
      <c r="O654" s="1269"/>
      <c r="P654" s="1242"/>
      <c r="Q654" s="1241"/>
      <c r="R654" s="1244"/>
      <c r="S654" s="1244"/>
      <c r="T654" s="1244"/>
      <c r="U654" s="1244"/>
      <c r="V654" s="1244"/>
      <c r="W654" s="1249"/>
      <c r="X654" s="1241"/>
      <c r="Y654" s="1244"/>
      <c r="Z654" s="1244"/>
      <c r="AA654" s="1244"/>
      <c r="AB654" s="1244"/>
      <c r="AC654" s="1244"/>
      <c r="AD654" s="1244"/>
      <c r="AE654" s="1244"/>
      <c r="AF654" s="1244"/>
      <c r="AG654" s="1244"/>
      <c r="AH654" s="1244"/>
      <c r="AI654" s="1244"/>
      <c r="AJ654" s="1244"/>
      <c r="AK654" s="1244"/>
      <c r="AL654" s="1244"/>
      <c r="AM654" s="1244"/>
      <c r="AN654" s="1244"/>
      <c r="AO654" s="1244"/>
      <c r="AP654" s="1244"/>
      <c r="AQ654" s="1244"/>
      <c r="AR654" s="1244"/>
      <c r="AS654" s="1244"/>
      <c r="AT654" s="1244"/>
      <c r="AU654" s="1244"/>
      <c r="AV654" s="1244"/>
      <c r="AW654" s="1244"/>
      <c r="AX654" s="1244"/>
      <c r="AY654" s="1244"/>
      <c r="AZ654" s="1244"/>
      <c r="BA654" s="1244"/>
      <c r="BB654" s="1244"/>
      <c r="BC654" s="1244"/>
      <c r="BD654" s="1244"/>
      <c r="BE654" s="1244"/>
      <c r="BF654" s="1244"/>
      <c r="BG654" s="1244"/>
      <c r="BH654" s="1244"/>
      <c r="BI654" s="1244"/>
      <c r="BJ654" s="1244"/>
      <c r="BK654" s="1244"/>
      <c r="BL654" s="1244"/>
      <c r="BM654" s="1244"/>
      <c r="BN654" s="1244"/>
      <c r="BO654" s="1244"/>
      <c r="BP654" s="1244"/>
      <c r="BQ654" s="1244"/>
      <c r="BR654" s="1244"/>
      <c r="BS654" s="1244"/>
      <c r="BT654" s="1244"/>
      <c r="BU654" s="1244"/>
      <c r="BV654" s="1244"/>
      <c r="BW654" s="1244"/>
      <c r="BX654" s="1244"/>
      <c r="BY654" s="1244"/>
      <c r="BZ654" s="1244"/>
      <c r="CA654" s="1244"/>
      <c r="CB654" s="1244"/>
      <c r="CC654" s="1244"/>
      <c r="CD654" s="1244"/>
      <c r="CE654" s="1244"/>
      <c r="CF654" s="1244"/>
      <c r="CG654" s="1244"/>
      <c r="CH654" s="1244"/>
      <c r="CI654" s="1244"/>
      <c r="CJ654" s="1244"/>
      <c r="CK654" s="1244"/>
      <c r="CL654" s="1244"/>
      <c r="CM654" s="1244"/>
      <c r="CN654" s="1244"/>
      <c r="CO654" s="1244"/>
      <c r="CP654" s="1244"/>
      <c r="CQ654" s="1244"/>
      <c r="CR654" s="1244"/>
      <c r="CS654" s="1244"/>
      <c r="CT654" s="1244"/>
      <c r="CU654" s="1244"/>
      <c r="CV654" s="1244"/>
      <c r="CW654" s="1244"/>
      <c r="CX654" s="1244"/>
      <c r="CY654" s="1244"/>
      <c r="CZ654" s="1244"/>
      <c r="DA654" s="1244"/>
      <c r="DB654" s="1244"/>
      <c r="DC654" s="1244"/>
      <c r="DD654" s="1244"/>
      <c r="DE654" s="1244"/>
      <c r="DF654" s="1244"/>
      <c r="DG654" s="1244"/>
      <c r="DH654" s="1244"/>
      <c r="DI654" s="1244"/>
      <c r="DJ654" s="1244"/>
      <c r="DK654" s="1244"/>
      <c r="DL654" s="1244"/>
      <c r="DM654" s="1244"/>
      <c r="DN654" s="1244"/>
      <c r="DO654" s="1244"/>
      <c r="DP654" s="1244"/>
      <c r="DQ654" s="1244"/>
      <c r="DR654" s="1244"/>
      <c r="DS654" s="1244"/>
      <c r="DT654" s="1244"/>
      <c r="DU654" s="1244"/>
      <c r="DV654" s="1244"/>
      <c r="DW654" s="1244"/>
      <c r="DX654" s="1244"/>
      <c r="DY654" s="1244"/>
      <c r="DZ654" s="1244"/>
      <c r="EA654" s="1244"/>
      <c r="EB654" s="1244"/>
      <c r="EC654" s="1244"/>
      <c r="ED654" s="1244"/>
      <c r="EE654" s="1244"/>
      <c r="EF654" s="1244"/>
      <c r="EG654" s="1244"/>
      <c r="EH654" s="1244"/>
      <c r="EI654" s="1244"/>
      <c r="EJ654" s="1244"/>
      <c r="EK654" s="1244"/>
      <c r="EL654" s="1244"/>
      <c r="EM654" s="1244"/>
      <c r="EN654" s="1244"/>
      <c r="EO654" s="1244"/>
      <c r="EP654" s="1244"/>
      <c r="EQ654" s="1244"/>
      <c r="ER654" s="1244"/>
      <c r="ES654" s="1241"/>
      <c r="ET654" s="1244"/>
      <c r="EU654" s="1244"/>
      <c r="EV654" s="1244"/>
      <c r="EW654" s="1244"/>
      <c r="EX654" s="1244"/>
      <c r="EY654" s="1244"/>
      <c r="EZ654" s="1244"/>
      <c r="FA654" s="1244"/>
      <c r="FB654" s="1244"/>
      <c r="FC654" s="1244"/>
      <c r="FD654" s="1244"/>
      <c r="FE654" s="1244"/>
      <c r="FF654" s="1251"/>
      <c r="FG654" s="1244"/>
      <c r="FH654" s="1244"/>
      <c r="FI654" s="1244"/>
      <c r="FJ654" s="1244"/>
      <c r="FK654" s="1244"/>
      <c r="FL654" s="1244"/>
      <c r="FM654" s="1244"/>
      <c r="FN654" s="1244"/>
      <c r="FO654" s="1244"/>
      <c r="FP654" s="1244"/>
      <c r="FQ654" s="1246"/>
      <c r="FR654" s="1246"/>
      <c r="FS654" s="1244"/>
      <c r="FT654" s="1244"/>
      <c r="FU654" s="1244"/>
      <c r="FV654" s="1244"/>
      <c r="FW654" s="1244"/>
      <c r="FX654" s="1244"/>
      <c r="FY654" s="1244"/>
      <c r="FZ654" s="1244"/>
      <c r="GA654" s="1241"/>
      <c r="GB654" s="1241"/>
      <c r="GC654" s="1241"/>
      <c r="GD654" s="1239"/>
      <c r="GE654" s="1239"/>
      <c r="GF654" s="1239"/>
      <c r="GG654" s="1239"/>
      <c r="GH654" s="1239"/>
      <c r="GI654" s="1239"/>
      <c r="GJ654" s="1239"/>
      <c r="GK654" s="1239"/>
      <c r="GL654" s="1239"/>
      <c r="GM654" s="1239"/>
      <c r="GN654" s="1239"/>
      <c r="GO654" s="1239"/>
      <c r="GP654" s="1239"/>
      <c r="GQ654" s="1239"/>
      <c r="GR654" s="1239"/>
      <c r="GS654" s="1239"/>
      <c r="GT654" s="1239"/>
      <c r="GU654" s="1239"/>
      <c r="GV654" s="1239"/>
      <c r="GW654" s="1239"/>
      <c r="GX654" s="1239"/>
      <c r="GY654" s="1239"/>
      <c r="GZ654" s="1239"/>
      <c r="HA654" s="1239"/>
      <c r="HB654" s="1239"/>
      <c r="HC654" s="1239"/>
      <c r="HD654" s="1239"/>
      <c r="HE654" s="1239"/>
      <c r="HF654" s="1239"/>
      <c r="HG654" s="1239"/>
      <c r="HH654" s="1239"/>
      <c r="HI654" s="1239"/>
      <c r="HJ654" s="1239"/>
      <c r="HK654" s="1239"/>
      <c r="HL654" s="1239"/>
      <c r="HM654" s="1239"/>
      <c r="HN654" s="1239"/>
      <c r="HO654" s="1239"/>
      <c r="HP654" s="1239"/>
      <c r="HQ654" s="1239"/>
      <c r="HR654" s="1239"/>
      <c r="HS654" s="1239"/>
      <c r="HT654" s="1239"/>
      <c r="HU654" s="1239"/>
      <c r="HV654" s="1239"/>
      <c r="HW654" s="1239"/>
      <c r="HX654" s="1239"/>
      <c r="HY654" s="1239"/>
      <c r="HZ654" s="1239"/>
      <c r="IA654" s="1239"/>
      <c r="IB654" s="1239"/>
      <c r="IC654" s="1239"/>
      <c r="ID654" s="1239"/>
      <c r="IE654" s="1239"/>
      <c r="IF654" s="1239"/>
      <c r="IG654" s="1239"/>
      <c r="IH654" s="1239"/>
      <c r="II654" s="1239"/>
      <c r="IJ654" s="1239"/>
      <c r="IK654" s="1239"/>
      <c r="IL654" s="1239"/>
      <c r="IM654" s="1239"/>
      <c r="IN654" s="1239"/>
      <c r="IO654" s="1239"/>
      <c r="IP654" s="1239"/>
      <c r="IQ654" s="1239"/>
      <c r="IR654" s="1239"/>
      <c r="IS654" s="1239"/>
      <c r="IT654" s="1239"/>
      <c r="IU654" s="1239"/>
      <c r="IV654" s="1239"/>
      <c r="IW654" s="1239"/>
      <c r="IX654" s="1239"/>
      <c r="IY654" s="1239"/>
      <c r="IZ654" s="1239"/>
      <c r="JA654" s="1239"/>
      <c r="JB654" s="1239"/>
      <c r="JC654" s="1239"/>
      <c r="JD654" s="1239"/>
      <c r="JE654" s="1239"/>
      <c r="JF654" s="1239"/>
      <c r="JG654" s="1239"/>
      <c r="JH654" s="1239"/>
      <c r="JI654" s="1239"/>
      <c r="JJ654" s="1239"/>
      <c r="JK654" s="1248"/>
    </row>
    <row r="655" spans="1:271" ht="18.95" hidden="1" customHeight="1">
      <c r="A655" s="1113"/>
      <c r="B655" s="1114"/>
      <c r="C655" s="1177"/>
      <c r="D655" s="1114"/>
      <c r="E655" s="1116"/>
      <c r="F655" s="1116"/>
      <c r="G655" s="1116"/>
      <c r="H655" s="1114"/>
      <c r="I655" s="1177"/>
      <c r="J655" s="1244"/>
      <c r="K655" s="1241"/>
      <c r="L655" s="1241"/>
      <c r="M655" s="1241"/>
      <c r="N655" s="1241"/>
      <c r="O655" s="1269"/>
      <c r="P655" s="1242"/>
      <c r="Q655" s="1241"/>
      <c r="R655" s="1244"/>
      <c r="S655" s="1244"/>
      <c r="T655" s="1244"/>
      <c r="U655" s="1244"/>
      <c r="V655" s="1244"/>
      <c r="W655" s="1249"/>
      <c r="X655" s="1241"/>
      <c r="Y655" s="1244"/>
      <c r="Z655" s="1244"/>
      <c r="AA655" s="1244"/>
      <c r="AB655" s="1244"/>
      <c r="AC655" s="1244"/>
      <c r="AD655" s="1244"/>
      <c r="AE655" s="1244"/>
      <c r="AF655" s="1244"/>
      <c r="AG655" s="1244"/>
      <c r="AH655" s="1244"/>
      <c r="AI655" s="1244"/>
      <c r="AJ655" s="1244"/>
      <c r="AK655" s="1244"/>
      <c r="AL655" s="1244"/>
      <c r="AM655" s="1244"/>
      <c r="AN655" s="1244"/>
      <c r="AO655" s="1244"/>
      <c r="AP655" s="1244"/>
      <c r="AQ655" s="1244"/>
      <c r="AR655" s="1244"/>
      <c r="AS655" s="1244"/>
      <c r="AT655" s="1244"/>
      <c r="AU655" s="1244"/>
      <c r="AV655" s="1244"/>
      <c r="AW655" s="1244"/>
      <c r="AX655" s="1244"/>
      <c r="AY655" s="1244"/>
      <c r="AZ655" s="1244"/>
      <c r="BA655" s="1244"/>
      <c r="BB655" s="1244"/>
      <c r="BC655" s="1244"/>
      <c r="BD655" s="1244"/>
      <c r="BE655" s="1244"/>
      <c r="BF655" s="1244"/>
      <c r="BG655" s="1244"/>
      <c r="BH655" s="1244"/>
      <c r="BI655" s="1244"/>
      <c r="BJ655" s="1244"/>
      <c r="BK655" s="1244"/>
      <c r="BL655" s="1244"/>
      <c r="BM655" s="1244"/>
      <c r="BN655" s="1244"/>
      <c r="BO655" s="1244"/>
      <c r="BP655" s="1244"/>
      <c r="BQ655" s="1244"/>
      <c r="BR655" s="1244"/>
      <c r="BS655" s="1244"/>
      <c r="BT655" s="1244"/>
      <c r="BU655" s="1244"/>
      <c r="BV655" s="1244"/>
      <c r="BW655" s="1244"/>
      <c r="BX655" s="1244"/>
      <c r="BY655" s="1244"/>
      <c r="BZ655" s="1244"/>
      <c r="CA655" s="1244"/>
      <c r="CB655" s="1244"/>
      <c r="CC655" s="1244"/>
      <c r="CD655" s="1244"/>
      <c r="CE655" s="1244"/>
      <c r="CF655" s="1244"/>
      <c r="CG655" s="1244"/>
      <c r="CH655" s="1244"/>
      <c r="CI655" s="1244"/>
      <c r="CJ655" s="1244"/>
      <c r="CK655" s="1244"/>
      <c r="CL655" s="1244"/>
      <c r="CM655" s="1244"/>
      <c r="CN655" s="1244"/>
      <c r="CO655" s="1244"/>
      <c r="CP655" s="1244"/>
      <c r="CQ655" s="1244"/>
      <c r="CR655" s="1244"/>
      <c r="CS655" s="1244"/>
      <c r="CT655" s="1244"/>
      <c r="CU655" s="1244"/>
      <c r="CV655" s="1244"/>
      <c r="CW655" s="1244"/>
      <c r="CX655" s="1244"/>
      <c r="CY655" s="1244"/>
      <c r="CZ655" s="1244"/>
      <c r="DA655" s="1244"/>
      <c r="DB655" s="1244"/>
      <c r="DC655" s="1244"/>
      <c r="DD655" s="1244"/>
      <c r="DE655" s="1244"/>
      <c r="DF655" s="1244"/>
      <c r="DG655" s="1244"/>
      <c r="DH655" s="1244"/>
      <c r="DI655" s="1244"/>
      <c r="DJ655" s="1244"/>
      <c r="DK655" s="1244"/>
      <c r="DL655" s="1244"/>
      <c r="DM655" s="1244"/>
      <c r="DN655" s="1244"/>
      <c r="DO655" s="1244"/>
      <c r="DP655" s="1244"/>
      <c r="DQ655" s="1244"/>
      <c r="DR655" s="1244"/>
      <c r="DS655" s="1244"/>
      <c r="DT655" s="1244"/>
      <c r="DU655" s="1244"/>
      <c r="DV655" s="1244"/>
      <c r="DW655" s="1244"/>
      <c r="DX655" s="1244"/>
      <c r="DY655" s="1244"/>
      <c r="DZ655" s="1244"/>
      <c r="EA655" s="1244"/>
      <c r="EB655" s="1244"/>
      <c r="EC655" s="1244"/>
      <c r="ED655" s="1244"/>
      <c r="EE655" s="1244"/>
      <c r="EF655" s="1244"/>
      <c r="EG655" s="1244"/>
      <c r="EH655" s="1244"/>
      <c r="EI655" s="1244"/>
      <c r="EJ655" s="1244"/>
      <c r="EK655" s="1244"/>
      <c r="EL655" s="1244"/>
      <c r="EM655" s="1244"/>
      <c r="EN655" s="1244"/>
      <c r="EO655" s="1244"/>
      <c r="EP655" s="1244"/>
      <c r="EQ655" s="1244"/>
      <c r="ER655" s="1244"/>
      <c r="ES655" s="1241"/>
      <c r="ET655" s="1244"/>
      <c r="EU655" s="1244"/>
      <c r="EV655" s="1244"/>
      <c r="EW655" s="1244"/>
      <c r="EX655" s="1244"/>
      <c r="EY655" s="1244"/>
      <c r="EZ655" s="1244"/>
      <c r="FA655" s="1244"/>
      <c r="FB655" s="1244"/>
      <c r="FC655" s="1244"/>
      <c r="FD655" s="1244"/>
      <c r="FE655" s="1244"/>
      <c r="FF655" s="1251"/>
      <c r="FG655" s="1244"/>
      <c r="FH655" s="1244"/>
      <c r="FI655" s="1244"/>
      <c r="FJ655" s="1244"/>
      <c r="FK655" s="1244"/>
      <c r="FL655" s="1244"/>
      <c r="FM655" s="1244"/>
      <c r="FN655" s="1244"/>
      <c r="FO655" s="1244"/>
      <c r="FP655" s="1244"/>
      <c r="FQ655" s="1246"/>
      <c r="FR655" s="1246"/>
      <c r="FS655" s="1244"/>
      <c r="FT655" s="1244"/>
      <c r="FU655" s="1244"/>
      <c r="FV655" s="1244"/>
      <c r="FW655" s="1244"/>
      <c r="FX655" s="1244"/>
      <c r="FY655" s="1244"/>
      <c r="FZ655" s="1244"/>
      <c r="GA655" s="1241"/>
      <c r="GB655" s="1241"/>
      <c r="GC655" s="1241"/>
      <c r="GD655" s="1239"/>
      <c r="GE655" s="1239"/>
      <c r="GF655" s="1239"/>
      <c r="GG655" s="1239"/>
      <c r="GH655" s="1239"/>
      <c r="GI655" s="1239"/>
      <c r="GJ655" s="1239"/>
      <c r="GK655" s="1239"/>
      <c r="GL655" s="1239"/>
      <c r="GM655" s="1239"/>
      <c r="GN655" s="1239"/>
      <c r="GO655" s="1239"/>
      <c r="GP655" s="1239"/>
      <c r="GQ655" s="1239"/>
      <c r="GR655" s="1239"/>
      <c r="GS655" s="1239"/>
      <c r="GT655" s="1239"/>
      <c r="GU655" s="1239"/>
      <c r="GV655" s="1239"/>
      <c r="GW655" s="1239"/>
      <c r="GX655" s="1239"/>
      <c r="GY655" s="1239"/>
      <c r="GZ655" s="1239"/>
      <c r="HA655" s="1239"/>
      <c r="HB655" s="1239"/>
      <c r="HC655" s="1239"/>
      <c r="HD655" s="1239"/>
      <c r="HE655" s="1239"/>
      <c r="HF655" s="1239"/>
      <c r="HG655" s="1239"/>
      <c r="HH655" s="1239"/>
      <c r="HI655" s="1239"/>
      <c r="HJ655" s="1239"/>
      <c r="HK655" s="1239"/>
      <c r="HL655" s="1239"/>
      <c r="HM655" s="1239"/>
      <c r="HN655" s="1239"/>
      <c r="HO655" s="1239"/>
      <c r="HP655" s="1239"/>
      <c r="HQ655" s="1239"/>
      <c r="HR655" s="1239"/>
      <c r="HS655" s="1239"/>
      <c r="HT655" s="1239"/>
      <c r="HU655" s="1239"/>
      <c r="HV655" s="1239"/>
      <c r="HW655" s="1239"/>
      <c r="HX655" s="1239"/>
      <c r="HY655" s="1239"/>
      <c r="HZ655" s="1239"/>
      <c r="IA655" s="1239"/>
      <c r="IB655" s="1239"/>
      <c r="IC655" s="1239"/>
      <c r="ID655" s="1239"/>
      <c r="IE655" s="1239"/>
      <c r="IF655" s="1239"/>
      <c r="IG655" s="1239"/>
      <c r="IH655" s="1239"/>
      <c r="II655" s="1239"/>
      <c r="IJ655" s="1239"/>
      <c r="IK655" s="1239"/>
      <c r="IL655" s="1239"/>
      <c r="IM655" s="1239"/>
      <c r="IN655" s="1239"/>
      <c r="IO655" s="1239"/>
      <c r="IP655" s="1239"/>
      <c r="IQ655" s="1239"/>
      <c r="IR655" s="1239"/>
      <c r="IS655" s="1239"/>
      <c r="IT655" s="1239"/>
      <c r="IU655" s="1239"/>
      <c r="IV655" s="1239"/>
      <c r="IW655" s="1239"/>
      <c r="IX655" s="1239"/>
      <c r="IY655" s="1239"/>
      <c r="IZ655" s="1239"/>
      <c r="JA655" s="1239"/>
      <c r="JB655" s="1239"/>
      <c r="JC655" s="1239"/>
      <c r="JD655" s="1239"/>
      <c r="JE655" s="1239"/>
      <c r="JF655" s="1239"/>
      <c r="JG655" s="1239"/>
      <c r="JH655" s="1239"/>
      <c r="JI655" s="1239"/>
      <c r="JJ655" s="1239"/>
      <c r="JK655" s="1248"/>
    </row>
    <row r="656" spans="1:271" ht="18.95" hidden="1" customHeight="1">
      <c r="A656" s="1113"/>
      <c r="B656" s="1114"/>
      <c r="C656" s="1177"/>
      <c r="D656" s="1114"/>
      <c r="E656" s="1116"/>
      <c r="F656" s="1116"/>
      <c r="G656" s="1116"/>
      <c r="H656" s="1114"/>
      <c r="I656" s="1177"/>
      <c r="J656" s="1244"/>
      <c r="K656" s="1241"/>
      <c r="L656" s="1241"/>
      <c r="M656" s="1241"/>
      <c r="N656" s="1241"/>
      <c r="O656" s="1269"/>
      <c r="P656" s="1242"/>
      <c r="Q656" s="1241"/>
      <c r="R656" s="1244"/>
      <c r="S656" s="1244"/>
      <c r="T656" s="1244"/>
      <c r="U656" s="1244"/>
      <c r="V656" s="1244"/>
      <c r="W656" s="1249"/>
      <c r="X656" s="1241"/>
      <c r="Y656" s="1244"/>
      <c r="Z656" s="1244"/>
      <c r="AA656" s="1244"/>
      <c r="AB656" s="1244"/>
      <c r="AC656" s="1244"/>
      <c r="AD656" s="1244"/>
      <c r="AE656" s="1244"/>
      <c r="AF656" s="1244"/>
      <c r="AG656" s="1244"/>
      <c r="AH656" s="1244"/>
      <c r="AI656" s="1244"/>
      <c r="AJ656" s="1244"/>
      <c r="AK656" s="1244"/>
      <c r="AL656" s="1244"/>
      <c r="AM656" s="1244"/>
      <c r="AN656" s="1244"/>
      <c r="AO656" s="1244"/>
      <c r="AP656" s="1244"/>
      <c r="AQ656" s="1244"/>
      <c r="AR656" s="1244"/>
      <c r="AS656" s="1244"/>
      <c r="AT656" s="1244"/>
      <c r="AU656" s="1244"/>
      <c r="AV656" s="1244"/>
      <c r="AW656" s="1244"/>
      <c r="AX656" s="1244"/>
      <c r="AY656" s="1244"/>
      <c r="AZ656" s="1244"/>
      <c r="BA656" s="1244"/>
      <c r="BB656" s="1244"/>
      <c r="BC656" s="1244"/>
      <c r="BD656" s="1244"/>
      <c r="BE656" s="1244"/>
      <c r="BF656" s="1244"/>
      <c r="BG656" s="1244"/>
      <c r="BH656" s="1244"/>
      <c r="BI656" s="1244"/>
      <c r="BJ656" s="1244"/>
      <c r="BK656" s="1244"/>
      <c r="BL656" s="1244"/>
      <c r="BM656" s="1244"/>
      <c r="BN656" s="1244"/>
      <c r="BO656" s="1244"/>
      <c r="BP656" s="1244"/>
      <c r="BQ656" s="1244"/>
      <c r="BR656" s="1244"/>
      <c r="BS656" s="1244"/>
      <c r="BT656" s="1244"/>
      <c r="BU656" s="1244"/>
      <c r="BV656" s="1244"/>
      <c r="BW656" s="1244"/>
      <c r="BX656" s="1244"/>
      <c r="BY656" s="1244"/>
      <c r="BZ656" s="1244"/>
      <c r="CA656" s="1244"/>
      <c r="CB656" s="1244"/>
      <c r="CC656" s="1244"/>
      <c r="CD656" s="1244"/>
      <c r="CE656" s="1244"/>
      <c r="CF656" s="1244"/>
      <c r="CG656" s="1244"/>
      <c r="CH656" s="1244"/>
      <c r="CI656" s="1244"/>
      <c r="CJ656" s="1244"/>
      <c r="CK656" s="1244"/>
      <c r="CL656" s="1244"/>
      <c r="CM656" s="1244"/>
      <c r="CN656" s="1244"/>
      <c r="CO656" s="1244"/>
      <c r="CP656" s="1244"/>
      <c r="CQ656" s="1244"/>
      <c r="CR656" s="1244"/>
      <c r="CS656" s="1244"/>
      <c r="CT656" s="1244"/>
      <c r="CU656" s="1244"/>
      <c r="CV656" s="1244"/>
      <c r="CW656" s="1244"/>
      <c r="CX656" s="1244"/>
      <c r="CY656" s="1244"/>
      <c r="CZ656" s="1244"/>
      <c r="DA656" s="1244"/>
      <c r="DB656" s="1244"/>
      <c r="DC656" s="1244"/>
      <c r="DD656" s="1244"/>
      <c r="DE656" s="1244"/>
      <c r="DF656" s="1244"/>
      <c r="DG656" s="1244"/>
      <c r="DH656" s="1244"/>
      <c r="DI656" s="1244"/>
      <c r="DJ656" s="1244"/>
      <c r="DK656" s="1244"/>
      <c r="DL656" s="1244"/>
      <c r="DM656" s="1244"/>
      <c r="DN656" s="1244"/>
      <c r="DO656" s="1244"/>
      <c r="DP656" s="1244"/>
      <c r="DQ656" s="1244"/>
      <c r="DR656" s="1244"/>
      <c r="DS656" s="1244"/>
      <c r="DT656" s="1244"/>
      <c r="DU656" s="1244"/>
      <c r="DV656" s="1244"/>
      <c r="DW656" s="1244"/>
      <c r="DX656" s="1244"/>
      <c r="DY656" s="1244"/>
      <c r="DZ656" s="1244"/>
      <c r="EA656" s="1244"/>
      <c r="EB656" s="1244"/>
      <c r="EC656" s="1244"/>
      <c r="ED656" s="1244"/>
      <c r="EE656" s="1244"/>
      <c r="EF656" s="1244"/>
      <c r="EG656" s="1244"/>
      <c r="EH656" s="1244"/>
      <c r="EI656" s="1244"/>
      <c r="EJ656" s="1244"/>
      <c r="EK656" s="1244"/>
      <c r="EL656" s="1244"/>
      <c r="EM656" s="1244"/>
      <c r="EN656" s="1244"/>
      <c r="EO656" s="1244"/>
      <c r="EP656" s="1244"/>
      <c r="EQ656" s="1244"/>
      <c r="ER656" s="1244"/>
      <c r="ES656" s="1241"/>
      <c r="ET656" s="1244"/>
      <c r="EU656" s="1244"/>
      <c r="EV656" s="1244"/>
      <c r="EW656" s="1244"/>
      <c r="EX656" s="1244"/>
      <c r="EY656" s="1244"/>
      <c r="EZ656" s="1244"/>
      <c r="FA656" s="1244"/>
      <c r="FB656" s="1244"/>
      <c r="FC656" s="1244"/>
      <c r="FD656" s="1244"/>
      <c r="FE656" s="1244"/>
      <c r="FF656" s="1251"/>
      <c r="FG656" s="1244"/>
      <c r="FH656" s="1244"/>
      <c r="FI656" s="1244"/>
      <c r="FJ656" s="1244"/>
      <c r="FK656" s="1244"/>
      <c r="FL656" s="1244"/>
      <c r="FM656" s="1244"/>
      <c r="FN656" s="1244"/>
      <c r="FO656" s="1244"/>
      <c r="FP656" s="1244"/>
      <c r="FQ656" s="1246"/>
      <c r="FR656" s="1246"/>
      <c r="FS656" s="1244"/>
      <c r="FT656" s="1244"/>
      <c r="FU656" s="1244"/>
      <c r="FV656" s="1244"/>
      <c r="FW656" s="1244"/>
      <c r="FX656" s="1244"/>
      <c r="FY656" s="1244"/>
      <c r="FZ656" s="1244"/>
      <c r="GA656" s="1241"/>
      <c r="GB656" s="1241"/>
      <c r="GC656" s="1241"/>
      <c r="GD656" s="1239"/>
      <c r="GE656" s="1239"/>
      <c r="GF656" s="1239"/>
      <c r="GG656" s="1239"/>
      <c r="GH656" s="1239"/>
      <c r="GI656" s="1239"/>
      <c r="GJ656" s="1239"/>
      <c r="GK656" s="1239"/>
      <c r="GL656" s="1239"/>
      <c r="GM656" s="1239"/>
      <c r="GN656" s="1239"/>
      <c r="GO656" s="1239"/>
      <c r="GP656" s="1239"/>
      <c r="GQ656" s="1239"/>
      <c r="GR656" s="1239"/>
      <c r="GS656" s="1239"/>
      <c r="GT656" s="1239"/>
      <c r="GU656" s="1239"/>
      <c r="GV656" s="1239"/>
      <c r="GW656" s="1239"/>
      <c r="GX656" s="1239"/>
      <c r="GY656" s="1239"/>
      <c r="GZ656" s="1239"/>
      <c r="HA656" s="1239"/>
      <c r="HB656" s="1239"/>
      <c r="HC656" s="1239"/>
      <c r="HD656" s="1239"/>
      <c r="HE656" s="1239"/>
      <c r="HF656" s="1239"/>
      <c r="HG656" s="1239"/>
      <c r="HH656" s="1239"/>
      <c r="HI656" s="1239"/>
      <c r="HJ656" s="1239"/>
      <c r="HK656" s="1239"/>
      <c r="HL656" s="1239"/>
      <c r="HM656" s="1239"/>
      <c r="HN656" s="1239"/>
      <c r="HO656" s="1239"/>
      <c r="HP656" s="1239"/>
      <c r="HQ656" s="1239"/>
      <c r="HR656" s="1239"/>
      <c r="HS656" s="1239"/>
      <c r="HT656" s="1239"/>
      <c r="HU656" s="1239"/>
      <c r="HV656" s="1239"/>
      <c r="HW656" s="1239"/>
      <c r="HX656" s="1239"/>
      <c r="HY656" s="1239"/>
      <c r="HZ656" s="1239"/>
      <c r="IA656" s="1239"/>
      <c r="IB656" s="1239"/>
      <c r="IC656" s="1239"/>
      <c r="ID656" s="1239"/>
      <c r="IE656" s="1239"/>
      <c r="IF656" s="1239"/>
      <c r="IG656" s="1239"/>
      <c r="IH656" s="1239"/>
      <c r="II656" s="1239"/>
      <c r="IJ656" s="1239"/>
      <c r="IK656" s="1239"/>
      <c r="IL656" s="1239"/>
      <c r="IM656" s="1239"/>
      <c r="IN656" s="1239"/>
      <c r="IO656" s="1239"/>
      <c r="IP656" s="1239"/>
      <c r="IQ656" s="1239"/>
      <c r="IR656" s="1239"/>
      <c r="IS656" s="1239"/>
      <c r="IT656" s="1239"/>
      <c r="IU656" s="1239"/>
      <c r="IV656" s="1239"/>
      <c r="IW656" s="1239"/>
      <c r="IX656" s="1239"/>
      <c r="IY656" s="1239"/>
      <c r="IZ656" s="1239"/>
      <c r="JA656" s="1239"/>
      <c r="JB656" s="1239"/>
      <c r="JC656" s="1239"/>
      <c r="JD656" s="1239"/>
      <c r="JE656" s="1239"/>
      <c r="JF656" s="1239"/>
      <c r="JG656" s="1239"/>
      <c r="JH656" s="1239"/>
      <c r="JI656" s="1239"/>
      <c r="JJ656" s="1239"/>
      <c r="JK656" s="1248"/>
    </row>
    <row r="657" spans="1:272" ht="18.95" hidden="1" customHeight="1">
      <c r="A657" s="1113"/>
      <c r="B657" s="1114"/>
      <c r="C657" s="1177"/>
      <c r="D657" s="1114"/>
      <c r="E657" s="1116"/>
      <c r="F657" s="1116"/>
      <c r="G657" s="1116"/>
      <c r="H657" s="1114"/>
      <c r="I657" s="1177"/>
      <c r="J657" s="1244"/>
      <c r="K657" s="1241"/>
      <c r="L657" s="1241"/>
      <c r="M657" s="1241"/>
      <c r="N657" s="1241"/>
      <c r="O657" s="1269"/>
      <c r="P657" s="1242"/>
      <c r="Q657" s="1241"/>
      <c r="R657" s="1244"/>
      <c r="S657" s="1244"/>
      <c r="T657" s="1244"/>
      <c r="U657" s="1244"/>
      <c r="V657" s="1244"/>
      <c r="W657" s="1249"/>
      <c r="X657" s="1241"/>
      <c r="Y657" s="1244"/>
      <c r="Z657" s="1244"/>
      <c r="AA657" s="1244"/>
      <c r="AB657" s="1244"/>
      <c r="AC657" s="1244"/>
      <c r="AD657" s="1244"/>
      <c r="AE657" s="1244"/>
      <c r="AF657" s="1244"/>
      <c r="AG657" s="1244"/>
      <c r="AH657" s="1244"/>
      <c r="AI657" s="1244"/>
      <c r="AJ657" s="1244"/>
      <c r="AK657" s="1244"/>
      <c r="AL657" s="1244"/>
      <c r="AM657" s="1244"/>
      <c r="AN657" s="1244"/>
      <c r="AO657" s="1244"/>
      <c r="AP657" s="1244"/>
      <c r="AQ657" s="1244"/>
      <c r="AR657" s="1244"/>
      <c r="AS657" s="1244"/>
      <c r="AT657" s="1244"/>
      <c r="AU657" s="1244"/>
      <c r="AV657" s="1244"/>
      <c r="AW657" s="1244"/>
      <c r="AX657" s="1244"/>
      <c r="AY657" s="1244"/>
      <c r="AZ657" s="1244"/>
      <c r="BA657" s="1244"/>
      <c r="BB657" s="1244"/>
      <c r="BC657" s="1244"/>
      <c r="BD657" s="1244"/>
      <c r="BE657" s="1244"/>
      <c r="BF657" s="1244"/>
      <c r="BG657" s="1244"/>
      <c r="BH657" s="1244"/>
      <c r="BI657" s="1244"/>
      <c r="BJ657" s="1244"/>
      <c r="BK657" s="1244"/>
      <c r="BL657" s="1244"/>
      <c r="BM657" s="1244"/>
      <c r="BN657" s="1244"/>
      <c r="BO657" s="1244"/>
      <c r="BP657" s="1244"/>
      <c r="BQ657" s="1244"/>
      <c r="BR657" s="1244"/>
      <c r="BS657" s="1244"/>
      <c r="BT657" s="1244"/>
      <c r="BU657" s="1244"/>
      <c r="BV657" s="1244"/>
      <c r="BW657" s="1244"/>
      <c r="BX657" s="1244"/>
      <c r="BY657" s="1244"/>
      <c r="BZ657" s="1244"/>
      <c r="CA657" s="1244"/>
      <c r="CB657" s="1244"/>
      <c r="CC657" s="1244"/>
      <c r="CD657" s="1244"/>
      <c r="CE657" s="1244"/>
      <c r="CF657" s="1244"/>
      <c r="CG657" s="1244"/>
      <c r="CH657" s="1244"/>
      <c r="CI657" s="1244"/>
      <c r="CJ657" s="1244"/>
      <c r="CK657" s="1244"/>
      <c r="CL657" s="1244"/>
      <c r="CM657" s="1244"/>
      <c r="CN657" s="1244"/>
      <c r="CO657" s="1244"/>
      <c r="CP657" s="1244"/>
      <c r="CQ657" s="1244"/>
      <c r="CR657" s="1244"/>
      <c r="CS657" s="1244"/>
      <c r="CT657" s="1244"/>
      <c r="CU657" s="1244"/>
      <c r="CV657" s="1244"/>
      <c r="CW657" s="1244"/>
      <c r="CX657" s="1244"/>
      <c r="CY657" s="1244"/>
      <c r="CZ657" s="1244"/>
      <c r="DA657" s="1244"/>
      <c r="DB657" s="1244"/>
      <c r="DC657" s="1244"/>
      <c r="DD657" s="1244"/>
      <c r="DE657" s="1244"/>
      <c r="DF657" s="1244"/>
      <c r="DG657" s="1244"/>
      <c r="DH657" s="1244"/>
      <c r="DI657" s="1244"/>
      <c r="DJ657" s="1244"/>
      <c r="DK657" s="1244"/>
      <c r="DL657" s="1244"/>
      <c r="DM657" s="1244"/>
      <c r="DN657" s="1244"/>
      <c r="DO657" s="1244"/>
      <c r="DP657" s="1244"/>
      <c r="DQ657" s="1244"/>
      <c r="DR657" s="1244"/>
      <c r="DS657" s="1244"/>
      <c r="DT657" s="1244"/>
      <c r="DU657" s="1244"/>
      <c r="DV657" s="1244"/>
      <c r="DW657" s="1244"/>
      <c r="DX657" s="1244"/>
      <c r="DY657" s="1244"/>
      <c r="DZ657" s="1244"/>
      <c r="EA657" s="1244"/>
      <c r="EB657" s="1244"/>
      <c r="EC657" s="1244"/>
      <c r="ED657" s="1244"/>
      <c r="EE657" s="1244"/>
      <c r="EF657" s="1244"/>
      <c r="EG657" s="1244"/>
      <c r="EH657" s="1244"/>
      <c r="EI657" s="1244"/>
      <c r="EJ657" s="1244"/>
      <c r="EK657" s="1244"/>
      <c r="EL657" s="1244"/>
      <c r="EM657" s="1244"/>
      <c r="EN657" s="1244"/>
      <c r="EO657" s="1244"/>
      <c r="EP657" s="1244"/>
      <c r="EQ657" s="1244"/>
      <c r="ER657" s="1244"/>
      <c r="ES657" s="1241"/>
      <c r="ET657" s="1244"/>
      <c r="EU657" s="1244"/>
      <c r="EV657" s="1244"/>
      <c r="EW657" s="1244"/>
      <c r="EX657" s="1244"/>
      <c r="EY657" s="1244"/>
      <c r="EZ657" s="1244"/>
      <c r="FA657" s="1244"/>
      <c r="FB657" s="1244"/>
      <c r="FC657" s="1244"/>
      <c r="FD657" s="1244"/>
      <c r="FE657" s="1244"/>
      <c r="FF657" s="1251"/>
      <c r="FG657" s="1244"/>
      <c r="FH657" s="1244"/>
      <c r="FI657" s="1244"/>
      <c r="FJ657" s="1244"/>
      <c r="FK657" s="1244"/>
      <c r="FL657" s="1244"/>
      <c r="FM657" s="1244"/>
      <c r="FN657" s="1244"/>
      <c r="FO657" s="1244"/>
      <c r="FP657" s="1244"/>
      <c r="FQ657" s="1246"/>
      <c r="FR657" s="1246"/>
      <c r="FS657" s="1244"/>
      <c r="FT657" s="1244"/>
      <c r="FU657" s="1244"/>
      <c r="FV657" s="1244"/>
      <c r="FW657" s="1244"/>
      <c r="FX657" s="1244"/>
      <c r="FY657" s="1244"/>
      <c r="FZ657" s="1244"/>
      <c r="GA657" s="1241"/>
      <c r="GB657" s="1241"/>
      <c r="GC657" s="1241"/>
      <c r="GD657" s="1239"/>
      <c r="GE657" s="1239"/>
      <c r="GF657" s="1239"/>
      <c r="GG657" s="1239"/>
      <c r="GH657" s="1239"/>
      <c r="GI657" s="1239"/>
      <c r="GJ657" s="1239"/>
      <c r="GK657" s="1239"/>
      <c r="GL657" s="1239"/>
      <c r="GM657" s="1239"/>
      <c r="GN657" s="1239"/>
      <c r="GO657" s="1239"/>
      <c r="GP657" s="1239"/>
      <c r="GQ657" s="1239"/>
      <c r="GR657" s="1239"/>
      <c r="GS657" s="1239"/>
      <c r="GT657" s="1239"/>
      <c r="GU657" s="1239"/>
      <c r="GV657" s="1239"/>
      <c r="GW657" s="1239"/>
      <c r="GX657" s="1239"/>
      <c r="GY657" s="1239"/>
      <c r="GZ657" s="1239"/>
      <c r="HA657" s="1239"/>
      <c r="HB657" s="1239"/>
      <c r="HC657" s="1239"/>
      <c r="HD657" s="1239"/>
      <c r="HE657" s="1239"/>
      <c r="HF657" s="1239"/>
      <c r="HG657" s="1239"/>
      <c r="HH657" s="1239"/>
      <c r="HI657" s="1239"/>
      <c r="HJ657" s="1239"/>
      <c r="HK657" s="1239"/>
      <c r="HL657" s="1239"/>
      <c r="HM657" s="1239"/>
      <c r="HN657" s="1239"/>
      <c r="HO657" s="1239"/>
      <c r="HP657" s="1239"/>
      <c r="HQ657" s="1239"/>
      <c r="HR657" s="1239"/>
      <c r="HS657" s="1239"/>
      <c r="HT657" s="1239"/>
      <c r="HU657" s="1239"/>
      <c r="HV657" s="1239"/>
      <c r="HW657" s="1239"/>
      <c r="HX657" s="1239"/>
      <c r="HY657" s="1239"/>
      <c r="HZ657" s="1239"/>
      <c r="IA657" s="1239"/>
      <c r="IB657" s="1239"/>
      <c r="IC657" s="1239"/>
      <c r="ID657" s="1239"/>
      <c r="IE657" s="1239"/>
      <c r="IF657" s="1239"/>
      <c r="IG657" s="1239"/>
      <c r="IH657" s="1239"/>
      <c r="II657" s="1239"/>
      <c r="IJ657" s="1239"/>
      <c r="IK657" s="1239"/>
      <c r="IL657" s="1239"/>
      <c r="IM657" s="1239"/>
      <c r="IN657" s="1239"/>
      <c r="IO657" s="1239"/>
      <c r="IP657" s="1239"/>
      <c r="IQ657" s="1239"/>
      <c r="IR657" s="1239"/>
      <c r="IS657" s="1239"/>
      <c r="IT657" s="1239"/>
      <c r="IU657" s="1239"/>
      <c r="IV657" s="1239"/>
      <c r="IW657" s="1239"/>
      <c r="IX657" s="1239"/>
      <c r="IY657" s="1239"/>
      <c r="IZ657" s="1239"/>
      <c r="JA657" s="1239"/>
      <c r="JB657" s="1239"/>
      <c r="JC657" s="1239"/>
      <c r="JD657" s="1239"/>
      <c r="JE657" s="1239"/>
      <c r="JF657" s="1239"/>
      <c r="JG657" s="1239"/>
      <c r="JH657" s="1239"/>
      <c r="JI657" s="1239"/>
      <c r="JJ657" s="1239"/>
      <c r="JK657" s="1248"/>
    </row>
    <row r="658" spans="1:272" ht="18.95" hidden="1" customHeight="1">
      <c r="A658" s="1113"/>
      <c r="B658" s="1114"/>
      <c r="C658" s="1177"/>
      <c r="D658" s="1114"/>
      <c r="E658" s="1116"/>
      <c r="F658" s="1116"/>
      <c r="G658" s="1116"/>
      <c r="H658" s="1114"/>
      <c r="I658" s="1177"/>
      <c r="J658" s="1244"/>
      <c r="K658" s="1241"/>
      <c r="L658" s="1241"/>
      <c r="M658" s="1241"/>
      <c r="N658" s="1241"/>
      <c r="O658" s="1269"/>
      <c r="P658" s="1242"/>
      <c r="Q658" s="1241"/>
      <c r="R658" s="1244"/>
      <c r="S658" s="1244"/>
      <c r="T658" s="1244"/>
      <c r="U658" s="1244"/>
      <c r="V658" s="1244"/>
      <c r="W658" s="1249"/>
      <c r="X658" s="1241"/>
      <c r="Y658" s="1244"/>
      <c r="Z658" s="1244"/>
      <c r="AA658" s="1244"/>
      <c r="AB658" s="1244"/>
      <c r="AC658" s="1244"/>
      <c r="AD658" s="1244"/>
      <c r="AE658" s="1244"/>
      <c r="AF658" s="1244"/>
      <c r="AG658" s="1244"/>
      <c r="AH658" s="1244"/>
      <c r="AI658" s="1244"/>
      <c r="AJ658" s="1244"/>
      <c r="AK658" s="1244"/>
      <c r="AL658" s="1244"/>
      <c r="AM658" s="1244"/>
      <c r="AN658" s="1244"/>
      <c r="AO658" s="1244"/>
      <c r="AP658" s="1244"/>
      <c r="AQ658" s="1244"/>
      <c r="AR658" s="1244"/>
      <c r="AS658" s="1244"/>
      <c r="AT658" s="1244"/>
      <c r="AU658" s="1244"/>
      <c r="AV658" s="1244"/>
      <c r="AW658" s="1244"/>
      <c r="AX658" s="1244"/>
      <c r="AY658" s="1244"/>
      <c r="AZ658" s="1244"/>
      <c r="BA658" s="1244"/>
      <c r="BB658" s="1244"/>
      <c r="BC658" s="1244"/>
      <c r="BD658" s="1244"/>
      <c r="BE658" s="1244"/>
      <c r="BF658" s="1244"/>
      <c r="BG658" s="1244"/>
      <c r="BH658" s="1244"/>
      <c r="BI658" s="1244"/>
      <c r="BJ658" s="1244"/>
      <c r="BK658" s="1244"/>
      <c r="BL658" s="1244"/>
      <c r="BM658" s="1244"/>
      <c r="BN658" s="1244"/>
      <c r="BO658" s="1244"/>
      <c r="BP658" s="1244"/>
      <c r="BQ658" s="1244"/>
      <c r="BR658" s="1244"/>
      <c r="BS658" s="1244"/>
      <c r="BT658" s="1244"/>
      <c r="BU658" s="1244"/>
      <c r="BV658" s="1244"/>
      <c r="BW658" s="1244"/>
      <c r="BX658" s="1244"/>
      <c r="BY658" s="1244"/>
      <c r="BZ658" s="1244"/>
      <c r="CA658" s="1244"/>
      <c r="CB658" s="1244"/>
      <c r="CC658" s="1244"/>
      <c r="CD658" s="1244"/>
      <c r="CE658" s="1244"/>
      <c r="CF658" s="1244"/>
      <c r="CG658" s="1244"/>
      <c r="CH658" s="1244"/>
      <c r="CI658" s="1244"/>
      <c r="CJ658" s="1244"/>
      <c r="CK658" s="1244"/>
      <c r="CL658" s="1244"/>
      <c r="CM658" s="1244"/>
      <c r="CN658" s="1244"/>
      <c r="CO658" s="1244"/>
      <c r="CP658" s="1244"/>
      <c r="CQ658" s="1244"/>
      <c r="CR658" s="1244"/>
      <c r="CS658" s="1244"/>
      <c r="CT658" s="1244"/>
      <c r="CU658" s="1244"/>
      <c r="CV658" s="1244"/>
      <c r="CW658" s="1244"/>
      <c r="CX658" s="1244"/>
      <c r="CY658" s="1244"/>
      <c r="CZ658" s="1244"/>
      <c r="DA658" s="1244"/>
      <c r="DB658" s="1244"/>
      <c r="DC658" s="1244"/>
      <c r="DD658" s="1244"/>
      <c r="DE658" s="1244"/>
      <c r="DF658" s="1244"/>
      <c r="DG658" s="1244"/>
      <c r="DH658" s="1244"/>
      <c r="DI658" s="1244"/>
      <c r="DJ658" s="1244"/>
      <c r="DK658" s="1244"/>
      <c r="DL658" s="1244"/>
      <c r="DM658" s="1244"/>
      <c r="DN658" s="1244"/>
      <c r="DO658" s="1244"/>
      <c r="DP658" s="1244"/>
      <c r="DQ658" s="1244"/>
      <c r="DR658" s="1244"/>
      <c r="DS658" s="1244"/>
      <c r="DT658" s="1244"/>
      <c r="DU658" s="1244"/>
      <c r="DV658" s="1244"/>
      <c r="DW658" s="1244"/>
      <c r="DX658" s="1244"/>
      <c r="DY658" s="1244"/>
      <c r="DZ658" s="1244"/>
      <c r="EA658" s="1244"/>
      <c r="EB658" s="1244"/>
      <c r="EC658" s="1244"/>
      <c r="ED658" s="1244"/>
      <c r="EE658" s="1244"/>
      <c r="EF658" s="1244"/>
      <c r="EG658" s="1244"/>
      <c r="EH658" s="1244"/>
      <c r="EI658" s="1244"/>
      <c r="EJ658" s="1244"/>
      <c r="EK658" s="1244"/>
      <c r="EL658" s="1244"/>
      <c r="EM658" s="1244"/>
      <c r="EN658" s="1244"/>
      <c r="EO658" s="1244"/>
      <c r="EP658" s="1244"/>
      <c r="EQ658" s="1244"/>
      <c r="ER658" s="1244"/>
      <c r="ES658" s="1241"/>
      <c r="ET658" s="1244"/>
      <c r="EU658" s="1244"/>
      <c r="EV658" s="1244"/>
      <c r="EW658" s="1244"/>
      <c r="EX658" s="1244"/>
      <c r="EY658" s="1244"/>
      <c r="EZ658" s="1244"/>
      <c r="FA658" s="1244"/>
      <c r="FB658" s="1244"/>
      <c r="FC658" s="1244"/>
      <c r="FD658" s="1244"/>
      <c r="FE658" s="1244"/>
      <c r="FF658" s="1251"/>
      <c r="FG658" s="1244"/>
      <c r="FH658" s="1244"/>
      <c r="FI658" s="1244"/>
      <c r="FJ658" s="1244"/>
      <c r="FK658" s="1244"/>
      <c r="FL658" s="1244"/>
      <c r="FM658" s="1244"/>
      <c r="FN658" s="1244"/>
      <c r="FO658" s="1244"/>
      <c r="FP658" s="1244"/>
      <c r="FQ658" s="1246"/>
      <c r="FR658" s="1246"/>
      <c r="FS658" s="1244"/>
      <c r="FT658" s="1244"/>
      <c r="FU658" s="1244"/>
      <c r="FV658" s="1244"/>
      <c r="FW658" s="1244"/>
      <c r="FX658" s="1244"/>
      <c r="FY658" s="1244"/>
      <c r="FZ658" s="1244"/>
      <c r="GA658" s="1241"/>
      <c r="GB658" s="1241"/>
      <c r="GC658" s="1241"/>
      <c r="GD658" s="1239"/>
      <c r="GE658" s="1239"/>
      <c r="GF658" s="1239"/>
      <c r="GG658" s="1239"/>
      <c r="GH658" s="1239"/>
      <c r="GI658" s="1239"/>
      <c r="GJ658" s="1239"/>
      <c r="GK658" s="1239"/>
      <c r="GL658" s="1239"/>
      <c r="GM658" s="1239"/>
      <c r="GN658" s="1239"/>
      <c r="GO658" s="1239"/>
      <c r="GP658" s="1239"/>
      <c r="GQ658" s="1239"/>
      <c r="GR658" s="1239"/>
      <c r="GS658" s="1239"/>
      <c r="GT658" s="1239"/>
      <c r="GU658" s="1239"/>
      <c r="GV658" s="1239"/>
      <c r="GW658" s="1239"/>
      <c r="GX658" s="1239"/>
      <c r="GY658" s="1239"/>
      <c r="GZ658" s="1239"/>
      <c r="HA658" s="1239"/>
      <c r="HB658" s="1239"/>
      <c r="HC658" s="1239"/>
      <c r="HD658" s="1239"/>
      <c r="HE658" s="1239"/>
      <c r="HF658" s="1239"/>
      <c r="HG658" s="1239"/>
      <c r="HH658" s="1239"/>
      <c r="HI658" s="1239"/>
      <c r="HJ658" s="1239"/>
      <c r="HK658" s="1239"/>
      <c r="HL658" s="1239"/>
      <c r="HM658" s="1239"/>
      <c r="HN658" s="1239"/>
      <c r="HO658" s="1239"/>
      <c r="HP658" s="1239"/>
      <c r="HQ658" s="1239"/>
      <c r="HR658" s="1239"/>
      <c r="HS658" s="1239"/>
      <c r="HT658" s="1239"/>
      <c r="HU658" s="1239"/>
      <c r="HV658" s="1239"/>
      <c r="HW658" s="1239"/>
      <c r="HX658" s="1239"/>
      <c r="HY658" s="1239"/>
      <c r="HZ658" s="1239"/>
      <c r="IA658" s="1239"/>
      <c r="IB658" s="1239"/>
      <c r="IC658" s="1239"/>
      <c r="ID658" s="1239"/>
      <c r="IE658" s="1239"/>
      <c r="IF658" s="1239"/>
      <c r="IG658" s="1239"/>
      <c r="IH658" s="1239"/>
      <c r="II658" s="1239"/>
      <c r="IJ658" s="1239"/>
      <c r="IK658" s="1239"/>
      <c r="IL658" s="1239"/>
      <c r="IM658" s="1239"/>
      <c r="IN658" s="1239"/>
      <c r="IO658" s="1239"/>
      <c r="IP658" s="1239"/>
      <c r="IQ658" s="1239"/>
      <c r="IR658" s="1239"/>
      <c r="IS658" s="1239"/>
      <c r="IT658" s="1239"/>
      <c r="IU658" s="1239"/>
      <c r="IV658" s="1239"/>
      <c r="IW658" s="1239"/>
      <c r="IX658" s="1239"/>
      <c r="IY658" s="1239"/>
      <c r="IZ658" s="1239"/>
      <c r="JA658" s="1239"/>
      <c r="JB658" s="1239"/>
      <c r="JC658" s="1239"/>
      <c r="JD658" s="1239"/>
      <c r="JE658" s="1239"/>
      <c r="JF658" s="1239"/>
      <c r="JG658" s="1239"/>
      <c r="JH658" s="1239"/>
      <c r="JI658" s="1239"/>
      <c r="JJ658" s="1239"/>
      <c r="JK658" s="1248"/>
    </row>
    <row r="659" spans="1:272" ht="18.95" hidden="1" customHeight="1">
      <c r="A659" s="1113"/>
      <c r="B659" s="1114"/>
      <c r="C659" s="1177"/>
      <c r="D659" s="1114"/>
      <c r="E659" s="1116"/>
      <c r="F659" s="1116"/>
      <c r="G659" s="1116"/>
      <c r="H659" s="1114"/>
      <c r="I659" s="1177"/>
      <c r="J659" s="1244"/>
      <c r="K659" s="1241"/>
      <c r="L659" s="1241"/>
      <c r="M659" s="1241"/>
      <c r="N659" s="1241"/>
      <c r="O659" s="1269"/>
      <c r="P659" s="1242"/>
      <c r="Q659" s="1241"/>
      <c r="R659" s="1244"/>
      <c r="S659" s="1244"/>
      <c r="T659" s="1244"/>
      <c r="U659" s="1244"/>
      <c r="V659" s="1244"/>
      <c r="W659" s="1249"/>
      <c r="X659" s="1241"/>
      <c r="Y659" s="1244"/>
      <c r="Z659" s="1244"/>
      <c r="AA659" s="1244"/>
      <c r="AB659" s="1244"/>
      <c r="AC659" s="1244"/>
      <c r="AD659" s="1244"/>
      <c r="AE659" s="1244"/>
      <c r="AF659" s="1244"/>
      <c r="AG659" s="1244"/>
      <c r="AH659" s="1244"/>
      <c r="AI659" s="1244"/>
      <c r="AJ659" s="1244"/>
      <c r="AK659" s="1244"/>
      <c r="AL659" s="1244"/>
      <c r="AM659" s="1244"/>
      <c r="AN659" s="1244"/>
      <c r="AO659" s="1244"/>
      <c r="AP659" s="1244"/>
      <c r="AQ659" s="1244"/>
      <c r="AR659" s="1244"/>
      <c r="AS659" s="1244"/>
      <c r="AT659" s="1244"/>
      <c r="AU659" s="1244"/>
      <c r="AV659" s="1244"/>
      <c r="AW659" s="1244"/>
      <c r="AX659" s="1244"/>
      <c r="AY659" s="1244"/>
      <c r="AZ659" s="1244"/>
      <c r="BA659" s="1244"/>
      <c r="BB659" s="1244"/>
      <c r="BC659" s="1244"/>
      <c r="BD659" s="1244"/>
      <c r="BE659" s="1244"/>
      <c r="BF659" s="1244"/>
      <c r="BG659" s="1244"/>
      <c r="BH659" s="1244"/>
      <c r="BI659" s="1244"/>
      <c r="BJ659" s="1244"/>
      <c r="BK659" s="1244"/>
      <c r="BL659" s="1244"/>
      <c r="BM659" s="1244"/>
      <c r="BN659" s="1244"/>
      <c r="BO659" s="1244"/>
      <c r="BP659" s="1244"/>
      <c r="BQ659" s="1244"/>
      <c r="BR659" s="1244"/>
      <c r="BS659" s="1244"/>
      <c r="BT659" s="1244"/>
      <c r="BU659" s="1244"/>
      <c r="BV659" s="1244"/>
      <c r="BW659" s="1244"/>
      <c r="BX659" s="1244"/>
      <c r="BY659" s="1244"/>
      <c r="BZ659" s="1244"/>
      <c r="CA659" s="1244"/>
      <c r="CB659" s="1244"/>
      <c r="CC659" s="1244"/>
      <c r="CD659" s="1244"/>
      <c r="CE659" s="1244"/>
      <c r="CF659" s="1244"/>
      <c r="CG659" s="1244"/>
      <c r="CH659" s="1244"/>
      <c r="CI659" s="1244"/>
      <c r="CJ659" s="1244"/>
      <c r="CK659" s="1244"/>
      <c r="CL659" s="1244"/>
      <c r="CM659" s="1244"/>
      <c r="CN659" s="1244"/>
      <c r="CO659" s="1244"/>
      <c r="CP659" s="1244"/>
      <c r="CQ659" s="1244"/>
      <c r="CR659" s="1244"/>
      <c r="CS659" s="1244"/>
      <c r="CT659" s="1244"/>
      <c r="CU659" s="1244"/>
      <c r="CV659" s="1244"/>
      <c r="CW659" s="1244"/>
      <c r="CX659" s="1244"/>
      <c r="CY659" s="1244"/>
      <c r="CZ659" s="1244"/>
      <c r="DA659" s="1244"/>
      <c r="DB659" s="1244"/>
      <c r="DC659" s="1244"/>
      <c r="DD659" s="1244"/>
      <c r="DE659" s="1244"/>
      <c r="DF659" s="1244"/>
      <c r="DG659" s="1244"/>
      <c r="DH659" s="1244"/>
      <c r="DI659" s="1244"/>
      <c r="DJ659" s="1244"/>
      <c r="DK659" s="1244"/>
      <c r="DL659" s="1244"/>
      <c r="DM659" s="1244"/>
      <c r="DN659" s="1244"/>
      <c r="DO659" s="1244"/>
      <c r="DP659" s="1244"/>
      <c r="DQ659" s="1244"/>
      <c r="DR659" s="1244"/>
      <c r="DS659" s="1244"/>
      <c r="DT659" s="1244"/>
      <c r="DU659" s="1244"/>
      <c r="DV659" s="1244"/>
      <c r="DW659" s="1244"/>
      <c r="DX659" s="1244"/>
      <c r="DY659" s="1244"/>
      <c r="DZ659" s="1244"/>
      <c r="EA659" s="1244"/>
      <c r="EB659" s="1244"/>
      <c r="EC659" s="1244"/>
      <c r="ED659" s="1244"/>
      <c r="EE659" s="1244"/>
      <c r="EF659" s="1244"/>
      <c r="EG659" s="1244"/>
      <c r="EH659" s="1244"/>
      <c r="EI659" s="1244"/>
      <c r="EJ659" s="1244"/>
      <c r="EK659" s="1244"/>
      <c r="EL659" s="1244"/>
      <c r="EM659" s="1244"/>
      <c r="EN659" s="1244"/>
      <c r="EO659" s="1244"/>
      <c r="EP659" s="1244"/>
      <c r="EQ659" s="1244"/>
      <c r="ER659" s="1244"/>
      <c r="ES659" s="1241"/>
      <c r="ET659" s="1244"/>
      <c r="EU659" s="1244"/>
      <c r="EV659" s="1244"/>
      <c r="EW659" s="1244"/>
      <c r="EX659" s="1244"/>
      <c r="EY659" s="1244"/>
      <c r="EZ659" s="1244"/>
      <c r="FA659" s="1244"/>
      <c r="FB659" s="1244"/>
      <c r="FC659" s="1244"/>
      <c r="FD659" s="1244"/>
      <c r="FE659" s="1244"/>
      <c r="FF659" s="1251"/>
      <c r="FG659" s="1244"/>
      <c r="FH659" s="1244"/>
      <c r="FI659" s="1244"/>
      <c r="FJ659" s="1244"/>
      <c r="FK659" s="1244"/>
      <c r="FL659" s="1244"/>
      <c r="FM659" s="1244"/>
      <c r="FN659" s="1244"/>
      <c r="FO659" s="1244"/>
      <c r="FP659" s="1244"/>
      <c r="FQ659" s="1246"/>
      <c r="FR659" s="1246"/>
      <c r="FS659" s="1244"/>
      <c r="FT659" s="1244"/>
      <c r="FU659" s="1244"/>
      <c r="FV659" s="1244"/>
      <c r="FW659" s="1244"/>
      <c r="FX659" s="1244"/>
      <c r="FY659" s="1244"/>
      <c r="FZ659" s="1244"/>
      <c r="GA659" s="1241"/>
      <c r="GB659" s="1241"/>
      <c r="GC659" s="1241"/>
      <c r="GD659" s="1239"/>
      <c r="GE659" s="1239"/>
      <c r="GF659" s="1239"/>
      <c r="GG659" s="1239"/>
      <c r="GH659" s="1239"/>
      <c r="GI659" s="1239"/>
      <c r="GJ659" s="1239"/>
      <c r="GK659" s="1239"/>
      <c r="GL659" s="1239"/>
      <c r="GM659" s="1239"/>
      <c r="GN659" s="1239"/>
      <c r="GO659" s="1239"/>
      <c r="GP659" s="1239"/>
      <c r="GQ659" s="1239"/>
      <c r="GR659" s="1239"/>
      <c r="GS659" s="1239"/>
      <c r="GT659" s="1239"/>
      <c r="GU659" s="1239"/>
      <c r="GV659" s="1239"/>
      <c r="GW659" s="1239"/>
      <c r="GX659" s="1239"/>
      <c r="GY659" s="1239"/>
      <c r="GZ659" s="1239"/>
      <c r="HA659" s="1239"/>
      <c r="HB659" s="1239"/>
      <c r="HC659" s="1239"/>
      <c r="HD659" s="1239"/>
      <c r="HE659" s="1239"/>
      <c r="HF659" s="1239"/>
      <c r="HG659" s="1239"/>
      <c r="HH659" s="1239"/>
      <c r="HI659" s="1239"/>
      <c r="HJ659" s="1239"/>
      <c r="HK659" s="1239"/>
      <c r="HL659" s="1239"/>
      <c r="HM659" s="1239"/>
      <c r="HN659" s="1239"/>
      <c r="HO659" s="1239"/>
      <c r="HP659" s="1239"/>
      <c r="HQ659" s="1239"/>
      <c r="HR659" s="1239"/>
      <c r="HS659" s="1239"/>
      <c r="HT659" s="1239"/>
      <c r="HU659" s="1239"/>
      <c r="HV659" s="1239"/>
      <c r="HW659" s="1239"/>
      <c r="HX659" s="1239"/>
      <c r="HY659" s="1239"/>
      <c r="HZ659" s="1239"/>
      <c r="IA659" s="1239"/>
      <c r="IB659" s="1239"/>
      <c r="IC659" s="1239"/>
      <c r="ID659" s="1239"/>
      <c r="IE659" s="1239"/>
      <c r="IF659" s="1239"/>
      <c r="IG659" s="1239"/>
      <c r="IH659" s="1239"/>
      <c r="II659" s="1239"/>
      <c r="IJ659" s="1239"/>
      <c r="IK659" s="1239"/>
      <c r="IL659" s="1239"/>
      <c r="IM659" s="1239"/>
      <c r="IN659" s="1239"/>
      <c r="IO659" s="1239"/>
      <c r="IP659" s="1239"/>
      <c r="IQ659" s="1239"/>
      <c r="IR659" s="1239"/>
      <c r="IS659" s="1239"/>
      <c r="IT659" s="1239"/>
      <c r="IU659" s="1239"/>
      <c r="IV659" s="1239"/>
      <c r="IW659" s="1239"/>
      <c r="IX659" s="1239"/>
      <c r="IY659" s="1239"/>
      <c r="IZ659" s="1239"/>
      <c r="JA659" s="1239"/>
      <c r="JB659" s="1239"/>
      <c r="JC659" s="1239"/>
      <c r="JD659" s="1239"/>
      <c r="JE659" s="1239"/>
      <c r="JF659" s="1239"/>
      <c r="JG659" s="1239"/>
      <c r="JH659" s="1239"/>
      <c r="JI659" s="1239"/>
      <c r="JJ659" s="1239"/>
      <c r="JK659" s="1248"/>
    </row>
    <row r="660" spans="1:272" ht="18.95" hidden="1" customHeight="1">
      <c r="A660" s="1113"/>
      <c r="B660" s="1114"/>
      <c r="C660" s="1177"/>
      <c r="D660" s="1114"/>
      <c r="E660" s="1116"/>
      <c r="F660" s="1116"/>
      <c r="G660" s="1116"/>
      <c r="H660" s="1114"/>
      <c r="I660" s="1177"/>
      <c r="J660" s="1244"/>
      <c r="K660" s="1241"/>
      <c r="L660" s="1241"/>
      <c r="M660" s="1241"/>
      <c r="N660" s="1241"/>
      <c r="O660" s="1269"/>
      <c r="P660" s="1242"/>
      <c r="Q660" s="1241"/>
      <c r="R660" s="1244"/>
      <c r="S660" s="1244"/>
      <c r="T660" s="1244"/>
      <c r="U660" s="1244"/>
      <c r="V660" s="1244"/>
      <c r="W660" s="1249"/>
      <c r="X660" s="1241"/>
      <c r="Y660" s="1244"/>
      <c r="Z660" s="1244"/>
      <c r="AA660" s="1244"/>
      <c r="AB660" s="1244"/>
      <c r="AC660" s="1244"/>
      <c r="AD660" s="1244"/>
      <c r="AE660" s="1244"/>
      <c r="AF660" s="1244"/>
      <c r="AG660" s="1244"/>
      <c r="AH660" s="1244"/>
      <c r="AI660" s="1244"/>
      <c r="AJ660" s="1244"/>
      <c r="AK660" s="1244"/>
      <c r="AL660" s="1244"/>
      <c r="AM660" s="1244"/>
      <c r="AN660" s="1244"/>
      <c r="AO660" s="1244"/>
      <c r="AP660" s="1244"/>
      <c r="AQ660" s="1244"/>
      <c r="AR660" s="1244"/>
      <c r="AS660" s="1244"/>
      <c r="AT660" s="1244"/>
      <c r="AU660" s="1244"/>
      <c r="AV660" s="1244"/>
      <c r="AW660" s="1244"/>
      <c r="AX660" s="1244"/>
      <c r="AY660" s="1244"/>
      <c r="AZ660" s="1244"/>
      <c r="BA660" s="1244"/>
      <c r="BB660" s="1244"/>
      <c r="BC660" s="1244"/>
      <c r="BD660" s="1244"/>
      <c r="BE660" s="1244"/>
      <c r="BF660" s="1244"/>
      <c r="BG660" s="1244"/>
      <c r="BH660" s="1244"/>
      <c r="BI660" s="1244"/>
      <c r="BJ660" s="1244"/>
      <c r="BK660" s="1244"/>
      <c r="BL660" s="1244"/>
      <c r="BM660" s="1244"/>
      <c r="BN660" s="1244"/>
      <c r="BO660" s="1244"/>
      <c r="BP660" s="1244"/>
      <c r="BQ660" s="1244"/>
      <c r="BR660" s="1244"/>
      <c r="BS660" s="1244"/>
      <c r="BT660" s="1244"/>
      <c r="BU660" s="1244"/>
      <c r="BV660" s="1244"/>
      <c r="BW660" s="1244"/>
      <c r="BX660" s="1244"/>
      <c r="BY660" s="1244"/>
      <c r="BZ660" s="1244"/>
      <c r="CA660" s="1244"/>
      <c r="CB660" s="1244"/>
      <c r="CC660" s="1244"/>
      <c r="CD660" s="1244"/>
      <c r="CE660" s="1244"/>
      <c r="CF660" s="1244"/>
      <c r="CG660" s="1244"/>
      <c r="CH660" s="1244"/>
      <c r="CI660" s="1244"/>
      <c r="CJ660" s="1244"/>
      <c r="CK660" s="1244"/>
      <c r="CL660" s="1244"/>
      <c r="CM660" s="1244"/>
      <c r="CN660" s="1244"/>
      <c r="CO660" s="1244"/>
      <c r="CP660" s="1244"/>
      <c r="CQ660" s="1244"/>
      <c r="CR660" s="1244"/>
      <c r="CS660" s="1244"/>
      <c r="CT660" s="1244"/>
      <c r="CU660" s="1244"/>
      <c r="CV660" s="1244"/>
      <c r="CW660" s="1244"/>
      <c r="CX660" s="1244"/>
      <c r="CY660" s="1244"/>
      <c r="CZ660" s="1244"/>
      <c r="DA660" s="1244"/>
      <c r="DB660" s="1244"/>
      <c r="DC660" s="1244"/>
      <c r="DD660" s="1244"/>
      <c r="DE660" s="1244"/>
      <c r="DF660" s="1244"/>
      <c r="DG660" s="1244"/>
      <c r="DH660" s="1244"/>
      <c r="DI660" s="1244"/>
      <c r="DJ660" s="1244"/>
      <c r="DK660" s="1244"/>
      <c r="DL660" s="1244"/>
      <c r="DM660" s="1244"/>
      <c r="DN660" s="1244"/>
      <c r="DO660" s="1244"/>
      <c r="DP660" s="1244"/>
      <c r="DQ660" s="1244"/>
      <c r="DR660" s="1244"/>
      <c r="DS660" s="1244"/>
      <c r="DT660" s="1244"/>
      <c r="DU660" s="1244"/>
      <c r="DV660" s="1244"/>
      <c r="DW660" s="1244"/>
      <c r="DX660" s="1244"/>
      <c r="DY660" s="1244"/>
      <c r="DZ660" s="1244"/>
      <c r="EA660" s="1244"/>
      <c r="EB660" s="1244"/>
      <c r="EC660" s="1244"/>
      <c r="ED660" s="1244"/>
      <c r="EE660" s="1244"/>
      <c r="EF660" s="1244"/>
      <c r="EG660" s="1244"/>
      <c r="EH660" s="1244"/>
      <c r="EI660" s="1244"/>
      <c r="EJ660" s="1244"/>
      <c r="EK660" s="1244"/>
      <c r="EL660" s="1244"/>
      <c r="EM660" s="1244"/>
      <c r="EN660" s="1244"/>
      <c r="EO660" s="1244"/>
      <c r="EP660" s="1244"/>
      <c r="EQ660" s="1244"/>
      <c r="ER660" s="1244"/>
      <c r="ES660" s="1241"/>
      <c r="ET660" s="1244"/>
      <c r="EU660" s="1244"/>
      <c r="EV660" s="1244"/>
      <c r="EW660" s="1244"/>
      <c r="EX660" s="1244"/>
      <c r="EY660" s="1244"/>
      <c r="EZ660" s="1244"/>
      <c r="FA660" s="1244"/>
      <c r="FB660" s="1244"/>
      <c r="FC660" s="1244"/>
      <c r="FD660" s="1244"/>
      <c r="FE660" s="1244"/>
      <c r="FF660" s="1251"/>
      <c r="FG660" s="1244"/>
      <c r="FH660" s="1244"/>
      <c r="FI660" s="1244"/>
      <c r="FJ660" s="1244"/>
      <c r="FK660" s="1244"/>
      <c r="FL660" s="1244"/>
      <c r="FM660" s="1244"/>
      <c r="FN660" s="1244"/>
      <c r="FO660" s="1244"/>
      <c r="FP660" s="1244"/>
      <c r="FQ660" s="1246"/>
      <c r="FR660" s="1246"/>
      <c r="FS660" s="1244"/>
      <c r="FT660" s="1244"/>
      <c r="FU660" s="1244"/>
      <c r="FV660" s="1244"/>
      <c r="FW660" s="1244"/>
      <c r="FX660" s="1244"/>
      <c r="FY660" s="1244"/>
      <c r="FZ660" s="1244"/>
      <c r="GA660" s="1241"/>
      <c r="GB660" s="1241"/>
      <c r="GC660" s="1241"/>
      <c r="GD660" s="1239"/>
      <c r="GE660" s="1239"/>
      <c r="GF660" s="1239"/>
      <c r="GG660" s="1239"/>
      <c r="GH660" s="1239"/>
      <c r="GI660" s="1239"/>
      <c r="GJ660" s="1239"/>
      <c r="GK660" s="1239"/>
      <c r="GL660" s="1239"/>
      <c r="GM660" s="1239"/>
      <c r="GN660" s="1239"/>
      <c r="GO660" s="1239"/>
      <c r="GP660" s="1239"/>
      <c r="GQ660" s="1239"/>
      <c r="GR660" s="1239"/>
      <c r="GS660" s="1239"/>
      <c r="GT660" s="1239"/>
      <c r="GU660" s="1239"/>
      <c r="GV660" s="1239"/>
      <c r="GW660" s="1239"/>
      <c r="GX660" s="1239"/>
      <c r="GY660" s="1239"/>
      <c r="GZ660" s="1239"/>
      <c r="HA660" s="1239"/>
      <c r="HB660" s="1239"/>
      <c r="HC660" s="1239"/>
      <c r="HD660" s="1239"/>
      <c r="HE660" s="1239"/>
      <c r="HF660" s="1239"/>
      <c r="HG660" s="1239"/>
      <c r="HH660" s="1239"/>
      <c r="HI660" s="1239"/>
      <c r="HJ660" s="1239"/>
      <c r="HK660" s="1239"/>
      <c r="HL660" s="1239"/>
      <c r="HM660" s="1239"/>
      <c r="HN660" s="1239"/>
      <c r="HO660" s="1239"/>
      <c r="HP660" s="1239"/>
      <c r="HQ660" s="1239"/>
      <c r="HR660" s="1239"/>
      <c r="HS660" s="1239"/>
      <c r="HT660" s="1239"/>
      <c r="HU660" s="1239"/>
      <c r="HV660" s="1239"/>
      <c r="HW660" s="1239"/>
      <c r="HX660" s="1239"/>
      <c r="HY660" s="1239"/>
      <c r="HZ660" s="1239"/>
      <c r="IA660" s="1239"/>
      <c r="IB660" s="1239"/>
      <c r="IC660" s="1239"/>
      <c r="ID660" s="1239"/>
      <c r="IE660" s="1239"/>
      <c r="IF660" s="1239"/>
      <c r="IG660" s="1239"/>
      <c r="IH660" s="1239"/>
      <c r="II660" s="1239"/>
      <c r="IJ660" s="1239"/>
      <c r="IK660" s="1239"/>
      <c r="IL660" s="1239"/>
      <c r="IM660" s="1239"/>
      <c r="IN660" s="1239"/>
      <c r="IO660" s="1239"/>
      <c r="IP660" s="1239"/>
      <c r="IQ660" s="1239"/>
      <c r="IR660" s="1239"/>
      <c r="IS660" s="1239"/>
      <c r="IT660" s="1239"/>
      <c r="IU660" s="1239"/>
      <c r="IV660" s="1239"/>
      <c r="IW660" s="1239"/>
      <c r="IX660" s="1239"/>
      <c r="IY660" s="1239"/>
      <c r="IZ660" s="1239"/>
      <c r="JA660" s="1239"/>
      <c r="JB660" s="1239"/>
      <c r="JC660" s="1239"/>
      <c r="JD660" s="1239"/>
      <c r="JE660" s="1239"/>
      <c r="JF660" s="1239"/>
      <c r="JG660" s="1239"/>
      <c r="JH660" s="1239"/>
      <c r="JI660" s="1239"/>
      <c r="JJ660" s="1239"/>
      <c r="JK660" s="1248"/>
    </row>
    <row r="661" spans="1:272" ht="18.95" hidden="1" customHeight="1">
      <c r="A661" s="1113"/>
      <c r="B661" s="1114"/>
      <c r="C661" s="1177"/>
      <c r="D661" s="1114"/>
      <c r="E661" s="1116"/>
      <c r="F661" s="1116"/>
      <c r="G661" s="1116"/>
      <c r="H661" s="1114"/>
      <c r="I661" s="1177"/>
      <c r="J661" s="1244"/>
      <c r="K661" s="1241"/>
      <c r="L661" s="1241"/>
      <c r="M661" s="1241"/>
      <c r="N661" s="1241"/>
      <c r="O661" s="1269"/>
      <c r="P661" s="1242"/>
      <c r="Q661" s="1241"/>
      <c r="R661" s="1244"/>
      <c r="S661" s="1244"/>
      <c r="T661" s="1244"/>
      <c r="U661" s="1244"/>
      <c r="V661" s="1244"/>
      <c r="W661" s="1249"/>
      <c r="X661" s="1241"/>
      <c r="Y661" s="1244"/>
      <c r="Z661" s="1244"/>
      <c r="AA661" s="1244"/>
      <c r="AB661" s="1244"/>
      <c r="AC661" s="1244"/>
      <c r="AD661" s="1244"/>
      <c r="AE661" s="1244"/>
      <c r="AF661" s="1244"/>
      <c r="AG661" s="1244"/>
      <c r="AH661" s="1244"/>
      <c r="AI661" s="1244"/>
      <c r="AJ661" s="1244"/>
      <c r="AK661" s="1244"/>
      <c r="AL661" s="1244"/>
      <c r="AM661" s="1244"/>
      <c r="AN661" s="1244"/>
      <c r="AO661" s="1244"/>
      <c r="AP661" s="1244"/>
      <c r="AQ661" s="1244"/>
      <c r="AR661" s="1244"/>
      <c r="AS661" s="1244"/>
      <c r="AT661" s="1244"/>
      <c r="AU661" s="1244"/>
      <c r="AV661" s="1244"/>
      <c r="AW661" s="1244"/>
      <c r="AX661" s="1244"/>
      <c r="AY661" s="1244"/>
      <c r="AZ661" s="1244"/>
      <c r="BA661" s="1244"/>
      <c r="BB661" s="1244"/>
      <c r="BC661" s="1244"/>
      <c r="BD661" s="1244"/>
      <c r="BE661" s="1244"/>
      <c r="BF661" s="1244"/>
      <c r="BG661" s="1244"/>
      <c r="BH661" s="1244"/>
      <c r="BI661" s="1244"/>
      <c r="BJ661" s="1244"/>
      <c r="BK661" s="1244"/>
      <c r="BL661" s="1244"/>
      <c r="BM661" s="1244"/>
      <c r="BN661" s="1244"/>
      <c r="BO661" s="1244"/>
      <c r="BP661" s="1244"/>
      <c r="BQ661" s="1244"/>
      <c r="BR661" s="1244"/>
      <c r="BS661" s="1244"/>
      <c r="BT661" s="1244"/>
      <c r="BU661" s="1244"/>
      <c r="BV661" s="1244"/>
      <c r="BW661" s="1244"/>
      <c r="BX661" s="1244"/>
      <c r="BY661" s="1244"/>
      <c r="BZ661" s="1244"/>
      <c r="CA661" s="1244"/>
      <c r="CB661" s="1244"/>
      <c r="CC661" s="1244"/>
      <c r="CD661" s="1244"/>
      <c r="CE661" s="1244"/>
      <c r="CF661" s="1244"/>
      <c r="CG661" s="1244"/>
      <c r="CH661" s="1244"/>
      <c r="CI661" s="1244"/>
      <c r="CJ661" s="1244"/>
      <c r="CK661" s="1244"/>
      <c r="CL661" s="1244"/>
      <c r="CM661" s="1244"/>
      <c r="CN661" s="1244"/>
      <c r="CO661" s="1244"/>
      <c r="CP661" s="1244"/>
      <c r="CQ661" s="1244"/>
      <c r="CR661" s="1244"/>
      <c r="CS661" s="1244"/>
      <c r="CT661" s="1244"/>
      <c r="CU661" s="1244"/>
      <c r="CV661" s="1244"/>
      <c r="CW661" s="1244"/>
      <c r="CX661" s="1244"/>
      <c r="CY661" s="1244"/>
      <c r="CZ661" s="1244"/>
      <c r="DA661" s="1244"/>
      <c r="DB661" s="1244"/>
      <c r="DC661" s="1244"/>
      <c r="DD661" s="1244"/>
      <c r="DE661" s="1244"/>
      <c r="DF661" s="1244"/>
      <c r="DG661" s="1244"/>
      <c r="DH661" s="1244"/>
      <c r="DI661" s="1244"/>
      <c r="DJ661" s="1244"/>
      <c r="DK661" s="1244"/>
      <c r="DL661" s="1244"/>
      <c r="DM661" s="1244"/>
      <c r="DN661" s="1244"/>
      <c r="DO661" s="1244"/>
      <c r="DP661" s="1244"/>
      <c r="DQ661" s="1244"/>
      <c r="DR661" s="1244"/>
      <c r="DS661" s="1244"/>
      <c r="DT661" s="1244"/>
      <c r="DU661" s="1244"/>
      <c r="DV661" s="1244"/>
      <c r="DW661" s="1244"/>
      <c r="DX661" s="1244"/>
      <c r="DY661" s="1244"/>
      <c r="DZ661" s="1244"/>
      <c r="EA661" s="1244"/>
      <c r="EB661" s="1244"/>
      <c r="EC661" s="1244"/>
      <c r="ED661" s="1244"/>
      <c r="EE661" s="1244"/>
      <c r="EF661" s="1244"/>
      <c r="EG661" s="1244"/>
      <c r="EH661" s="1244"/>
      <c r="EI661" s="1244"/>
      <c r="EJ661" s="1244"/>
      <c r="EK661" s="1244"/>
      <c r="EL661" s="1244"/>
      <c r="EM661" s="1244"/>
      <c r="EN661" s="1244"/>
      <c r="EO661" s="1244"/>
      <c r="EP661" s="1244"/>
      <c r="EQ661" s="1244"/>
      <c r="ER661" s="1244"/>
      <c r="ES661" s="1241"/>
      <c r="ET661" s="1244"/>
      <c r="EU661" s="1244"/>
      <c r="EV661" s="1244"/>
      <c r="EW661" s="1244"/>
      <c r="EX661" s="1244"/>
      <c r="EY661" s="1244"/>
      <c r="EZ661" s="1244"/>
      <c r="FA661" s="1244"/>
      <c r="FB661" s="1244"/>
      <c r="FC661" s="1244"/>
      <c r="FD661" s="1244"/>
      <c r="FE661" s="1244"/>
      <c r="FF661" s="1251"/>
      <c r="FG661" s="1244"/>
      <c r="FH661" s="1244"/>
      <c r="FI661" s="1244"/>
      <c r="FJ661" s="1244"/>
      <c r="FK661" s="1244"/>
      <c r="FL661" s="1244"/>
      <c r="FM661" s="1244"/>
      <c r="FN661" s="1244"/>
      <c r="FO661" s="1244"/>
      <c r="FP661" s="1244"/>
      <c r="FQ661" s="1246"/>
      <c r="FR661" s="1246"/>
      <c r="FS661" s="1244"/>
      <c r="FT661" s="1244"/>
      <c r="FU661" s="1244"/>
      <c r="FV661" s="1244"/>
      <c r="FW661" s="1244"/>
      <c r="FX661" s="1244"/>
      <c r="FY661" s="1244"/>
      <c r="FZ661" s="1244"/>
      <c r="GA661" s="1241"/>
      <c r="GB661" s="1241"/>
      <c r="GC661" s="1241"/>
      <c r="GD661" s="1239"/>
      <c r="GE661" s="1239"/>
      <c r="GF661" s="1239"/>
      <c r="GG661" s="1239"/>
      <c r="GH661" s="1239"/>
      <c r="GI661" s="1239"/>
      <c r="GJ661" s="1239"/>
      <c r="GK661" s="1239"/>
      <c r="GL661" s="1239"/>
      <c r="GM661" s="1239"/>
      <c r="GN661" s="1239"/>
      <c r="GO661" s="1239"/>
      <c r="GP661" s="1239"/>
      <c r="GQ661" s="1239"/>
      <c r="GR661" s="1239"/>
      <c r="GS661" s="1239"/>
      <c r="GT661" s="1239"/>
      <c r="GU661" s="1239"/>
      <c r="GV661" s="1239"/>
      <c r="GW661" s="1239"/>
      <c r="GX661" s="1239"/>
      <c r="GY661" s="1239"/>
      <c r="GZ661" s="1239"/>
      <c r="HA661" s="1239"/>
      <c r="HB661" s="1239"/>
      <c r="HC661" s="1239"/>
      <c r="HD661" s="1239"/>
      <c r="HE661" s="1239"/>
      <c r="HF661" s="1239"/>
      <c r="HG661" s="1239"/>
      <c r="HH661" s="1239"/>
      <c r="HI661" s="1239"/>
      <c r="HJ661" s="1239"/>
      <c r="HK661" s="1239"/>
      <c r="HL661" s="1239"/>
      <c r="HM661" s="1239"/>
      <c r="HN661" s="1239"/>
      <c r="HO661" s="1239"/>
      <c r="HP661" s="1239"/>
      <c r="HQ661" s="1239"/>
      <c r="HR661" s="1239"/>
      <c r="HS661" s="1239"/>
      <c r="HT661" s="1239"/>
      <c r="HU661" s="1239"/>
      <c r="HV661" s="1239"/>
      <c r="HW661" s="1239"/>
      <c r="HX661" s="1239"/>
      <c r="HY661" s="1239"/>
      <c r="HZ661" s="1239"/>
      <c r="IA661" s="1239"/>
      <c r="IB661" s="1239"/>
      <c r="IC661" s="1239"/>
      <c r="ID661" s="1239"/>
      <c r="IE661" s="1239"/>
      <c r="IF661" s="1239"/>
      <c r="IG661" s="1239"/>
      <c r="IH661" s="1239"/>
      <c r="II661" s="1239"/>
      <c r="IJ661" s="1239"/>
      <c r="IK661" s="1239"/>
      <c r="IL661" s="1239"/>
      <c r="IM661" s="1239"/>
      <c r="IN661" s="1239"/>
      <c r="IO661" s="1239"/>
      <c r="IP661" s="1239"/>
      <c r="IQ661" s="1239"/>
      <c r="IR661" s="1239"/>
      <c r="IS661" s="1239"/>
      <c r="IT661" s="1239"/>
      <c r="IU661" s="1239"/>
      <c r="IV661" s="1239"/>
      <c r="IW661" s="1239"/>
      <c r="IX661" s="1239"/>
      <c r="IY661" s="1239"/>
      <c r="IZ661" s="1239"/>
      <c r="JA661" s="1239"/>
      <c r="JB661" s="1239"/>
      <c r="JC661" s="1239"/>
      <c r="JD661" s="1239"/>
      <c r="JE661" s="1239"/>
      <c r="JF661" s="1239"/>
      <c r="JG661" s="1239"/>
      <c r="JH661" s="1239"/>
      <c r="JI661" s="1239"/>
      <c r="JJ661" s="1239"/>
      <c r="JK661" s="1248"/>
    </row>
    <row r="662" spans="1:272" ht="18.95" hidden="1" customHeight="1">
      <c r="A662" s="1113"/>
      <c r="B662" s="1114"/>
      <c r="C662" s="1177"/>
      <c r="D662" s="1114"/>
      <c r="E662" s="1116"/>
      <c r="F662" s="1116"/>
      <c r="G662" s="1116"/>
      <c r="H662" s="1114"/>
      <c r="I662" s="1177"/>
      <c r="J662" s="1244"/>
      <c r="K662" s="1241"/>
      <c r="L662" s="1241"/>
      <c r="M662" s="1241"/>
      <c r="N662" s="1241"/>
      <c r="O662" s="1269"/>
      <c r="P662" s="1242"/>
      <c r="Q662" s="1241"/>
      <c r="R662" s="1244"/>
      <c r="S662" s="1244"/>
      <c r="T662" s="1244"/>
      <c r="U662" s="1244"/>
      <c r="V662" s="1244"/>
      <c r="W662" s="1249"/>
      <c r="X662" s="1241"/>
      <c r="Y662" s="1244"/>
      <c r="Z662" s="1244"/>
      <c r="AA662" s="1244"/>
      <c r="AB662" s="1244"/>
      <c r="AC662" s="1244"/>
      <c r="AD662" s="1244"/>
      <c r="AE662" s="1244"/>
      <c r="AF662" s="1244"/>
      <c r="AG662" s="1244"/>
      <c r="AH662" s="1244"/>
      <c r="AI662" s="1244"/>
      <c r="AJ662" s="1244"/>
      <c r="AK662" s="1244"/>
      <c r="AL662" s="1244"/>
      <c r="AM662" s="1244"/>
      <c r="AN662" s="1244"/>
      <c r="AO662" s="1244"/>
      <c r="AP662" s="1244"/>
      <c r="AQ662" s="1244"/>
      <c r="AR662" s="1244"/>
      <c r="AS662" s="1244"/>
      <c r="AT662" s="1244"/>
      <c r="AU662" s="1244"/>
      <c r="AV662" s="1244"/>
      <c r="AW662" s="1244"/>
      <c r="AX662" s="1244"/>
      <c r="AY662" s="1244"/>
      <c r="AZ662" s="1244"/>
      <c r="BA662" s="1244"/>
      <c r="BB662" s="1244"/>
      <c r="BC662" s="1244"/>
      <c r="BD662" s="1244"/>
      <c r="BE662" s="1244"/>
      <c r="BF662" s="1244"/>
      <c r="BG662" s="1244"/>
      <c r="BH662" s="1244"/>
      <c r="BI662" s="1244"/>
      <c r="BJ662" s="1244"/>
      <c r="BK662" s="1244"/>
      <c r="BL662" s="1244"/>
      <c r="BM662" s="1244"/>
      <c r="BN662" s="1244"/>
      <c r="BO662" s="1244"/>
      <c r="BP662" s="1244"/>
      <c r="BQ662" s="1244"/>
      <c r="BR662" s="1244"/>
      <c r="BS662" s="1244"/>
      <c r="BT662" s="1244"/>
      <c r="BU662" s="1244"/>
      <c r="BV662" s="1244"/>
      <c r="BW662" s="1244"/>
      <c r="BX662" s="1244"/>
      <c r="BY662" s="1244"/>
      <c r="BZ662" s="1244"/>
      <c r="CA662" s="1244"/>
      <c r="CB662" s="1244"/>
      <c r="CC662" s="1244"/>
      <c r="CD662" s="1244"/>
      <c r="CE662" s="1244"/>
      <c r="CF662" s="1244"/>
      <c r="CG662" s="1244"/>
      <c r="CH662" s="1244"/>
      <c r="CI662" s="1244"/>
      <c r="CJ662" s="1244"/>
      <c r="CK662" s="1244"/>
      <c r="CL662" s="1244"/>
      <c r="CM662" s="1244"/>
      <c r="CN662" s="1244"/>
      <c r="CO662" s="1244"/>
      <c r="CP662" s="1244"/>
      <c r="CQ662" s="1244"/>
      <c r="CR662" s="1244"/>
      <c r="CS662" s="1244"/>
      <c r="CT662" s="1244"/>
      <c r="CU662" s="1244"/>
      <c r="CV662" s="1244"/>
      <c r="CW662" s="1244"/>
      <c r="CX662" s="1244"/>
      <c r="CY662" s="1244"/>
      <c r="CZ662" s="1244"/>
      <c r="DA662" s="1244"/>
      <c r="DB662" s="1244"/>
      <c r="DC662" s="1244"/>
      <c r="DD662" s="1244"/>
      <c r="DE662" s="1244"/>
      <c r="DF662" s="1244"/>
      <c r="DG662" s="1244"/>
      <c r="DH662" s="1244"/>
      <c r="DI662" s="1244"/>
      <c r="DJ662" s="1244"/>
      <c r="DK662" s="1244"/>
      <c r="DL662" s="1244"/>
      <c r="DM662" s="1244"/>
      <c r="DN662" s="1244"/>
      <c r="DO662" s="1244"/>
      <c r="DP662" s="1244"/>
      <c r="DQ662" s="1244"/>
      <c r="DR662" s="1244"/>
      <c r="DS662" s="1244"/>
      <c r="DT662" s="1244"/>
      <c r="DU662" s="1244"/>
      <c r="DV662" s="1244"/>
      <c r="DW662" s="1244"/>
      <c r="DX662" s="1244"/>
      <c r="DY662" s="1244"/>
      <c r="DZ662" s="1244"/>
      <c r="EA662" s="1244"/>
      <c r="EB662" s="1244"/>
      <c r="EC662" s="1244"/>
      <c r="ED662" s="1244"/>
      <c r="EE662" s="1244"/>
      <c r="EF662" s="1244"/>
      <c r="EG662" s="1244"/>
      <c r="EH662" s="1244"/>
      <c r="EI662" s="1244"/>
      <c r="EJ662" s="1244"/>
      <c r="EK662" s="1244"/>
      <c r="EL662" s="1244"/>
      <c r="EM662" s="1244"/>
      <c r="EN662" s="1244"/>
      <c r="EO662" s="1244"/>
      <c r="EP662" s="1244"/>
      <c r="EQ662" s="1244"/>
      <c r="ER662" s="1244"/>
      <c r="ES662" s="1241"/>
      <c r="ET662" s="1244"/>
      <c r="EU662" s="1244"/>
      <c r="EV662" s="1244"/>
      <c r="EW662" s="1244"/>
      <c r="EX662" s="1244"/>
      <c r="EY662" s="1244"/>
      <c r="EZ662" s="1244"/>
      <c r="FA662" s="1244"/>
      <c r="FB662" s="1244"/>
      <c r="FC662" s="1244"/>
      <c r="FD662" s="1244"/>
      <c r="FE662" s="1244"/>
      <c r="FF662" s="1251"/>
      <c r="FG662" s="1244"/>
      <c r="FH662" s="1244"/>
      <c r="FI662" s="1244"/>
      <c r="FJ662" s="1244"/>
      <c r="FK662" s="1244"/>
      <c r="FL662" s="1244"/>
      <c r="FM662" s="1244"/>
      <c r="FN662" s="1244"/>
      <c r="FO662" s="1244"/>
      <c r="FP662" s="1244"/>
      <c r="FQ662" s="1246"/>
      <c r="FR662" s="1246"/>
      <c r="FS662" s="1244"/>
      <c r="FT662" s="1244"/>
      <c r="FU662" s="1244"/>
      <c r="FV662" s="1244"/>
      <c r="FW662" s="1244"/>
      <c r="FX662" s="1244"/>
      <c r="FY662" s="1244"/>
      <c r="FZ662" s="1244"/>
      <c r="GA662" s="1241"/>
      <c r="GB662" s="1241"/>
      <c r="GC662" s="1241"/>
      <c r="GD662" s="1239"/>
      <c r="GE662" s="1239"/>
      <c r="GF662" s="1239"/>
      <c r="GG662" s="1239"/>
      <c r="GH662" s="1239"/>
      <c r="GI662" s="1239"/>
      <c r="GJ662" s="1239"/>
      <c r="GK662" s="1239"/>
      <c r="GL662" s="1239"/>
      <c r="GM662" s="1239"/>
      <c r="GN662" s="1239"/>
      <c r="GO662" s="1239"/>
      <c r="GP662" s="1239"/>
      <c r="GQ662" s="1239"/>
      <c r="GR662" s="1239"/>
      <c r="GS662" s="1239"/>
      <c r="GT662" s="1239"/>
      <c r="GU662" s="1239"/>
      <c r="GV662" s="1239"/>
      <c r="GW662" s="1239"/>
      <c r="GX662" s="1239"/>
      <c r="GY662" s="1239"/>
      <c r="GZ662" s="1239"/>
      <c r="HA662" s="1239"/>
      <c r="HB662" s="1239"/>
      <c r="HC662" s="1239"/>
      <c r="HD662" s="1239"/>
      <c r="HE662" s="1239"/>
      <c r="HF662" s="1239"/>
      <c r="HG662" s="1239"/>
      <c r="HH662" s="1239"/>
      <c r="HI662" s="1239"/>
      <c r="HJ662" s="1239"/>
      <c r="HK662" s="1239"/>
      <c r="HL662" s="1239"/>
      <c r="HM662" s="1239"/>
      <c r="HN662" s="1239"/>
      <c r="HO662" s="1239"/>
      <c r="HP662" s="1239"/>
      <c r="HQ662" s="1239"/>
      <c r="HR662" s="1239"/>
      <c r="HS662" s="1239"/>
      <c r="HT662" s="1239"/>
      <c r="HU662" s="1239"/>
      <c r="HV662" s="1239"/>
      <c r="HW662" s="1239"/>
      <c r="HX662" s="1239"/>
      <c r="HY662" s="1239"/>
      <c r="HZ662" s="1239"/>
      <c r="IA662" s="1239"/>
      <c r="IB662" s="1239"/>
      <c r="IC662" s="1239"/>
      <c r="ID662" s="1239"/>
      <c r="IE662" s="1239"/>
      <c r="IF662" s="1239"/>
      <c r="IG662" s="1239"/>
      <c r="IH662" s="1239"/>
      <c r="II662" s="1239"/>
      <c r="IJ662" s="1239"/>
      <c r="IK662" s="1239"/>
      <c r="IL662" s="1239"/>
      <c r="IM662" s="1239"/>
      <c r="IN662" s="1239"/>
      <c r="IO662" s="1239"/>
      <c r="IP662" s="1239"/>
      <c r="IQ662" s="1239"/>
      <c r="IR662" s="1239"/>
      <c r="IS662" s="1239"/>
      <c r="IT662" s="1239"/>
      <c r="IU662" s="1239"/>
      <c r="IV662" s="1239"/>
      <c r="IW662" s="1239"/>
      <c r="IX662" s="1239"/>
      <c r="IY662" s="1239"/>
      <c r="IZ662" s="1239"/>
      <c r="JA662" s="1239"/>
      <c r="JB662" s="1239"/>
      <c r="JC662" s="1239"/>
      <c r="JD662" s="1239"/>
      <c r="JE662" s="1239"/>
      <c r="JF662" s="1239"/>
      <c r="JG662" s="1239"/>
      <c r="JH662" s="1239"/>
      <c r="JI662" s="1239"/>
      <c r="JJ662" s="1239"/>
      <c r="JK662" s="1248"/>
    </row>
    <row r="663" spans="1:272" ht="18.95" hidden="1" customHeight="1">
      <c r="A663" s="1113"/>
      <c r="B663" s="1114"/>
      <c r="C663" s="1177"/>
      <c r="D663" s="1114"/>
      <c r="E663" s="1116"/>
      <c r="F663" s="1116"/>
      <c r="G663" s="1116"/>
      <c r="H663" s="1114"/>
      <c r="I663" s="1177"/>
      <c r="J663" s="1244"/>
      <c r="K663" s="1241"/>
      <c r="L663" s="1241"/>
      <c r="M663" s="1241"/>
      <c r="N663" s="1241"/>
      <c r="O663" s="1269"/>
      <c r="P663" s="1242"/>
      <c r="Q663" s="1241"/>
      <c r="R663" s="1244"/>
      <c r="S663" s="1244"/>
      <c r="T663" s="1244"/>
      <c r="U663" s="1244"/>
      <c r="V663" s="1244"/>
      <c r="W663" s="1249"/>
      <c r="X663" s="1241"/>
      <c r="Y663" s="1244"/>
      <c r="Z663" s="1244"/>
      <c r="AA663" s="1244"/>
      <c r="AB663" s="1244"/>
      <c r="AC663" s="1244"/>
      <c r="AD663" s="1244"/>
      <c r="AE663" s="1244"/>
      <c r="AF663" s="1244"/>
      <c r="AG663" s="1244"/>
      <c r="AH663" s="1244"/>
      <c r="AI663" s="1244"/>
      <c r="AJ663" s="1244"/>
      <c r="AK663" s="1244"/>
      <c r="AL663" s="1244"/>
      <c r="AM663" s="1244"/>
      <c r="AN663" s="1244"/>
      <c r="AO663" s="1244"/>
      <c r="AP663" s="1244"/>
      <c r="AQ663" s="1244"/>
      <c r="AR663" s="1244"/>
      <c r="AS663" s="1244"/>
      <c r="AT663" s="1244"/>
      <c r="AU663" s="1244"/>
      <c r="AV663" s="1244"/>
      <c r="AW663" s="1244"/>
      <c r="AX663" s="1244"/>
      <c r="AY663" s="1244"/>
      <c r="AZ663" s="1244"/>
      <c r="BA663" s="1244"/>
      <c r="BB663" s="1244"/>
      <c r="BC663" s="1244"/>
      <c r="BD663" s="1244"/>
      <c r="BE663" s="1244"/>
      <c r="BF663" s="1244"/>
      <c r="BG663" s="1244"/>
      <c r="BH663" s="1244"/>
      <c r="BI663" s="1244"/>
      <c r="BJ663" s="1244"/>
      <c r="BK663" s="1244"/>
      <c r="BL663" s="1244"/>
      <c r="BM663" s="1244"/>
      <c r="BN663" s="1244"/>
      <c r="BO663" s="1244"/>
      <c r="BP663" s="1244"/>
      <c r="BQ663" s="1244"/>
      <c r="BR663" s="1244"/>
      <c r="BS663" s="1244"/>
      <c r="BT663" s="1244"/>
      <c r="BU663" s="1244"/>
      <c r="BV663" s="1244"/>
      <c r="BW663" s="1244"/>
      <c r="BX663" s="1244"/>
      <c r="BY663" s="1244"/>
      <c r="BZ663" s="1244"/>
      <c r="CA663" s="1244"/>
      <c r="CB663" s="1244"/>
      <c r="CC663" s="1244"/>
      <c r="CD663" s="1244"/>
      <c r="CE663" s="1244"/>
      <c r="CF663" s="1244"/>
      <c r="CG663" s="1244"/>
      <c r="CH663" s="1244"/>
      <c r="CI663" s="1244"/>
      <c r="CJ663" s="1244"/>
      <c r="CK663" s="1244"/>
      <c r="CL663" s="1244"/>
      <c r="CM663" s="1244"/>
      <c r="CN663" s="1244"/>
      <c r="CO663" s="1244"/>
      <c r="CP663" s="1244"/>
      <c r="CQ663" s="1244"/>
      <c r="CR663" s="1244"/>
      <c r="CS663" s="1244"/>
      <c r="CT663" s="1244"/>
      <c r="CU663" s="1244"/>
      <c r="CV663" s="1244"/>
      <c r="CW663" s="1244"/>
      <c r="CX663" s="1244"/>
      <c r="CY663" s="1244"/>
      <c r="CZ663" s="1244"/>
      <c r="DA663" s="1244"/>
      <c r="DB663" s="1244"/>
      <c r="DC663" s="1244"/>
      <c r="DD663" s="1244"/>
      <c r="DE663" s="1244"/>
      <c r="DF663" s="1244"/>
      <c r="DG663" s="1244"/>
      <c r="DH663" s="1244"/>
      <c r="DI663" s="1244"/>
      <c r="DJ663" s="1244"/>
      <c r="DK663" s="1244"/>
      <c r="DL663" s="1244"/>
      <c r="DM663" s="1244"/>
      <c r="DN663" s="1244"/>
      <c r="DO663" s="1244"/>
      <c r="DP663" s="1244"/>
      <c r="DQ663" s="1244"/>
      <c r="DR663" s="1244"/>
      <c r="DS663" s="1244"/>
      <c r="DT663" s="1244"/>
      <c r="DU663" s="1244"/>
      <c r="DV663" s="1244"/>
      <c r="DW663" s="1244"/>
      <c r="DX663" s="1244"/>
      <c r="DY663" s="1244"/>
      <c r="DZ663" s="1244"/>
      <c r="EA663" s="1244"/>
      <c r="EB663" s="1244"/>
      <c r="EC663" s="1244"/>
      <c r="ED663" s="1244"/>
      <c r="EE663" s="1244"/>
      <c r="EF663" s="1244"/>
      <c r="EG663" s="1244"/>
      <c r="EH663" s="1244"/>
      <c r="EI663" s="1244"/>
      <c r="EJ663" s="1244"/>
      <c r="EK663" s="1244"/>
      <c r="EL663" s="1244"/>
      <c r="EM663" s="1244"/>
      <c r="EN663" s="1244"/>
      <c r="EO663" s="1244"/>
      <c r="EP663" s="1244"/>
      <c r="EQ663" s="1244"/>
      <c r="ER663" s="1244"/>
      <c r="ES663" s="1241"/>
      <c r="ET663" s="1244"/>
      <c r="EU663" s="1244"/>
      <c r="EV663" s="1244"/>
      <c r="EW663" s="1244"/>
      <c r="EX663" s="1244"/>
      <c r="EY663" s="1244"/>
      <c r="EZ663" s="1244"/>
      <c r="FA663" s="1244"/>
      <c r="FB663" s="1244"/>
      <c r="FC663" s="1244"/>
      <c r="FD663" s="1244"/>
      <c r="FE663" s="1244"/>
      <c r="FF663" s="1251"/>
      <c r="FG663" s="1244"/>
      <c r="FH663" s="1244"/>
      <c r="FI663" s="1244"/>
      <c r="FJ663" s="1244"/>
      <c r="FK663" s="1244"/>
      <c r="FL663" s="1244"/>
      <c r="FM663" s="1244"/>
      <c r="FN663" s="1244"/>
      <c r="FO663" s="1244"/>
      <c r="FP663" s="1244"/>
      <c r="FQ663" s="1246"/>
      <c r="FR663" s="1246"/>
      <c r="FS663" s="1244"/>
      <c r="FT663" s="1244"/>
      <c r="FU663" s="1244"/>
      <c r="FV663" s="1244"/>
      <c r="FW663" s="1244"/>
      <c r="FX663" s="1244"/>
      <c r="FY663" s="1244"/>
      <c r="FZ663" s="1244"/>
      <c r="GA663" s="1241"/>
      <c r="GB663" s="1241"/>
      <c r="GC663" s="1241"/>
      <c r="GD663" s="1239"/>
      <c r="GE663" s="1239"/>
      <c r="GF663" s="1239"/>
      <c r="GG663" s="1239"/>
      <c r="GH663" s="1239"/>
      <c r="GI663" s="1239"/>
      <c r="GJ663" s="1239"/>
      <c r="GK663" s="1239"/>
      <c r="GL663" s="1239"/>
      <c r="GM663" s="1239"/>
      <c r="GN663" s="1239"/>
      <c r="GO663" s="1239"/>
      <c r="GP663" s="1239"/>
      <c r="GQ663" s="1239"/>
      <c r="GR663" s="1239"/>
      <c r="GS663" s="1239"/>
      <c r="GT663" s="1239"/>
      <c r="GU663" s="1239"/>
      <c r="GV663" s="1239"/>
      <c r="GW663" s="1239"/>
      <c r="GX663" s="1239"/>
      <c r="GY663" s="1239"/>
      <c r="GZ663" s="1239"/>
      <c r="HA663" s="1239"/>
      <c r="HB663" s="1239"/>
      <c r="HC663" s="1239"/>
      <c r="HD663" s="1239"/>
      <c r="HE663" s="1239"/>
      <c r="HF663" s="1239"/>
      <c r="HG663" s="1239"/>
      <c r="HH663" s="1239"/>
      <c r="HI663" s="1239"/>
      <c r="HJ663" s="1239"/>
      <c r="HK663" s="1239"/>
      <c r="HL663" s="1239"/>
      <c r="HM663" s="1239"/>
      <c r="HN663" s="1239"/>
      <c r="HO663" s="1239"/>
      <c r="HP663" s="1239"/>
      <c r="HQ663" s="1239"/>
      <c r="HR663" s="1239"/>
      <c r="HS663" s="1239"/>
      <c r="HT663" s="1239"/>
      <c r="HU663" s="1239"/>
      <c r="HV663" s="1239"/>
      <c r="HW663" s="1239"/>
      <c r="HX663" s="1239"/>
      <c r="HY663" s="1239"/>
      <c r="HZ663" s="1239"/>
      <c r="IA663" s="1239"/>
      <c r="IB663" s="1239"/>
      <c r="IC663" s="1239"/>
      <c r="ID663" s="1239"/>
      <c r="IE663" s="1239"/>
      <c r="IF663" s="1239"/>
      <c r="IG663" s="1239"/>
      <c r="IH663" s="1239"/>
      <c r="II663" s="1239"/>
      <c r="IJ663" s="1239"/>
      <c r="IK663" s="1239"/>
      <c r="IL663" s="1239"/>
      <c r="IM663" s="1239"/>
      <c r="IN663" s="1239"/>
      <c r="IO663" s="1239"/>
      <c r="IP663" s="1239"/>
      <c r="IQ663" s="1239"/>
      <c r="IR663" s="1239"/>
      <c r="IS663" s="1239"/>
      <c r="IT663" s="1239"/>
      <c r="IU663" s="1239"/>
      <c r="IV663" s="1239"/>
      <c r="IW663" s="1239"/>
      <c r="IX663" s="1239"/>
      <c r="IY663" s="1239"/>
      <c r="IZ663" s="1239"/>
      <c r="JA663" s="1239"/>
      <c r="JB663" s="1239"/>
      <c r="JC663" s="1239"/>
      <c r="JD663" s="1239"/>
      <c r="JE663" s="1239"/>
      <c r="JF663" s="1239"/>
      <c r="JG663" s="1239"/>
      <c r="JH663" s="1239"/>
      <c r="JI663" s="1239"/>
      <c r="JJ663" s="1239"/>
      <c r="JK663" s="1248"/>
    </row>
    <row r="664" spans="1:272" ht="18.95" hidden="1" customHeight="1">
      <c r="A664" s="1113"/>
      <c r="B664" s="1114"/>
      <c r="C664" s="1177"/>
      <c r="D664" s="1114"/>
      <c r="E664" s="1116"/>
      <c r="F664" s="1116"/>
      <c r="G664" s="1116"/>
      <c r="H664" s="1114"/>
      <c r="I664" s="1177"/>
      <c r="J664" s="1244"/>
      <c r="K664" s="1241"/>
      <c r="L664" s="1241"/>
      <c r="M664" s="1241"/>
      <c r="N664" s="1241"/>
      <c r="O664" s="1269"/>
      <c r="P664" s="1242"/>
      <c r="Q664" s="1241"/>
      <c r="R664" s="1244"/>
      <c r="S664" s="1244"/>
      <c r="T664" s="1244"/>
      <c r="U664" s="1244"/>
      <c r="V664" s="1244"/>
      <c r="W664" s="1249"/>
      <c r="X664" s="1241"/>
      <c r="Y664" s="1244"/>
      <c r="Z664" s="1244"/>
      <c r="AA664" s="1244"/>
      <c r="AB664" s="1244"/>
      <c r="AC664" s="1244"/>
      <c r="AD664" s="1244"/>
      <c r="AE664" s="1244"/>
      <c r="AF664" s="1244"/>
      <c r="AG664" s="1244"/>
      <c r="AH664" s="1244"/>
      <c r="AI664" s="1244"/>
      <c r="AJ664" s="1244"/>
      <c r="AK664" s="1244"/>
      <c r="AL664" s="1244"/>
      <c r="AM664" s="1244"/>
      <c r="AN664" s="1244"/>
      <c r="AO664" s="1244"/>
      <c r="AP664" s="1244"/>
      <c r="AQ664" s="1244"/>
      <c r="AR664" s="1244"/>
      <c r="AS664" s="1244"/>
      <c r="AT664" s="1244"/>
      <c r="AU664" s="1244"/>
      <c r="AV664" s="1244"/>
      <c r="AW664" s="1244"/>
      <c r="AX664" s="1244"/>
      <c r="AY664" s="1244"/>
      <c r="AZ664" s="1244"/>
      <c r="BA664" s="1244"/>
      <c r="BB664" s="1244"/>
      <c r="BC664" s="1244"/>
      <c r="BD664" s="1244"/>
      <c r="BE664" s="1244"/>
      <c r="BF664" s="1244"/>
      <c r="BG664" s="1244"/>
      <c r="BH664" s="1244"/>
      <c r="BI664" s="1244"/>
      <c r="BJ664" s="1244"/>
      <c r="BK664" s="1244"/>
      <c r="BL664" s="1244"/>
      <c r="BM664" s="1244"/>
      <c r="BN664" s="1244"/>
      <c r="BO664" s="1244"/>
      <c r="BP664" s="1244"/>
      <c r="BQ664" s="1244"/>
      <c r="BR664" s="1244"/>
      <c r="BS664" s="1244"/>
      <c r="BT664" s="1244"/>
      <c r="BU664" s="1244"/>
      <c r="BV664" s="1244"/>
      <c r="BW664" s="1244"/>
      <c r="BX664" s="1244"/>
      <c r="BY664" s="1244"/>
      <c r="BZ664" s="1244"/>
      <c r="CA664" s="1244"/>
      <c r="CB664" s="1244"/>
      <c r="CC664" s="1244"/>
      <c r="CD664" s="1244"/>
      <c r="CE664" s="1244"/>
      <c r="CF664" s="1244"/>
      <c r="CG664" s="1244"/>
      <c r="CH664" s="1244"/>
      <c r="CI664" s="1244"/>
      <c r="CJ664" s="1244"/>
      <c r="CK664" s="1244"/>
      <c r="CL664" s="1244"/>
      <c r="CM664" s="1244"/>
      <c r="CN664" s="1244"/>
      <c r="CO664" s="1244"/>
      <c r="CP664" s="1244"/>
      <c r="CQ664" s="1244"/>
      <c r="CR664" s="1244"/>
      <c r="CS664" s="1244"/>
      <c r="CT664" s="1244"/>
      <c r="CU664" s="1244"/>
      <c r="CV664" s="1244"/>
      <c r="CW664" s="1244"/>
      <c r="CX664" s="1244"/>
      <c r="CY664" s="1244"/>
      <c r="CZ664" s="1244"/>
      <c r="DA664" s="1244"/>
      <c r="DB664" s="1244"/>
      <c r="DC664" s="1244"/>
      <c r="DD664" s="1244"/>
      <c r="DE664" s="1244"/>
      <c r="DF664" s="1244"/>
      <c r="DG664" s="1244"/>
      <c r="DH664" s="1244"/>
      <c r="DI664" s="1244"/>
      <c r="DJ664" s="1244"/>
      <c r="DK664" s="1244"/>
      <c r="DL664" s="1244"/>
      <c r="DM664" s="1244"/>
      <c r="DN664" s="1244"/>
      <c r="DO664" s="1244"/>
      <c r="DP664" s="1244"/>
      <c r="DQ664" s="1244"/>
      <c r="DR664" s="1244"/>
      <c r="DS664" s="1244"/>
      <c r="DT664" s="1244"/>
      <c r="DU664" s="1244"/>
      <c r="DV664" s="1244"/>
      <c r="DW664" s="1244"/>
      <c r="DX664" s="1244"/>
      <c r="DY664" s="1244"/>
      <c r="DZ664" s="1244"/>
      <c r="EA664" s="1244"/>
      <c r="EB664" s="1244"/>
      <c r="EC664" s="1244"/>
      <c r="ED664" s="1244"/>
      <c r="EE664" s="1244"/>
      <c r="EF664" s="1244"/>
      <c r="EG664" s="1244"/>
      <c r="EH664" s="1244"/>
      <c r="EI664" s="1244"/>
      <c r="EJ664" s="1244"/>
      <c r="EK664" s="1244"/>
      <c r="EL664" s="1244"/>
      <c r="EM664" s="1244"/>
      <c r="EN664" s="1244"/>
      <c r="EO664" s="1244"/>
      <c r="EP664" s="1244"/>
      <c r="EQ664" s="1244"/>
      <c r="ER664" s="1244"/>
      <c r="ES664" s="1241"/>
      <c r="ET664" s="1244"/>
      <c r="EU664" s="1244"/>
      <c r="EV664" s="1244"/>
      <c r="EW664" s="1244"/>
      <c r="EX664" s="1244"/>
      <c r="EY664" s="1244"/>
      <c r="EZ664" s="1244"/>
      <c r="FA664" s="1244"/>
      <c r="FB664" s="1244"/>
      <c r="FC664" s="1244"/>
      <c r="FD664" s="1244"/>
      <c r="FE664" s="1244"/>
      <c r="FF664" s="1251"/>
      <c r="FG664" s="1244"/>
      <c r="FH664" s="1244"/>
      <c r="FI664" s="1244"/>
      <c r="FJ664" s="1244"/>
      <c r="FK664" s="1244"/>
      <c r="FL664" s="1244"/>
      <c r="FM664" s="1244"/>
      <c r="FN664" s="1244"/>
      <c r="FO664" s="1244"/>
      <c r="FP664" s="1244"/>
      <c r="FQ664" s="1246"/>
      <c r="FR664" s="1246"/>
      <c r="FS664" s="1244"/>
      <c r="FT664" s="1244"/>
      <c r="FU664" s="1244"/>
      <c r="FV664" s="1244"/>
      <c r="FW664" s="1244"/>
      <c r="FX664" s="1244"/>
      <c r="FY664" s="1244"/>
      <c r="FZ664" s="1244"/>
      <c r="GA664" s="1241"/>
      <c r="GB664" s="1241"/>
      <c r="GC664" s="1241"/>
      <c r="GD664" s="1239"/>
      <c r="GE664" s="1239"/>
      <c r="GF664" s="1239"/>
      <c r="GG664" s="1239"/>
      <c r="GH664" s="1239"/>
      <c r="GI664" s="1239"/>
      <c r="GJ664" s="1239"/>
      <c r="GK664" s="1239"/>
      <c r="GL664" s="1239"/>
      <c r="GM664" s="1239"/>
      <c r="GN664" s="1239"/>
      <c r="GO664" s="1239"/>
      <c r="GP664" s="1239"/>
      <c r="GQ664" s="1239"/>
      <c r="GR664" s="1239"/>
      <c r="GS664" s="1239"/>
      <c r="GT664" s="1239"/>
      <c r="GU664" s="1239"/>
      <c r="GV664" s="1239"/>
      <c r="GW664" s="1239"/>
      <c r="GX664" s="1239"/>
      <c r="GY664" s="1239"/>
      <c r="GZ664" s="1239"/>
      <c r="HA664" s="1239"/>
      <c r="HB664" s="1239"/>
      <c r="HC664" s="1239"/>
      <c r="HD664" s="1239"/>
      <c r="HE664" s="1239"/>
      <c r="HF664" s="1239"/>
      <c r="HG664" s="1239"/>
      <c r="HH664" s="1239"/>
      <c r="HI664" s="1239"/>
      <c r="HJ664" s="1239"/>
      <c r="HK664" s="1239"/>
      <c r="HL664" s="1239"/>
      <c r="HM664" s="1239"/>
      <c r="HN664" s="1239"/>
      <c r="HO664" s="1239"/>
      <c r="HP664" s="1239"/>
      <c r="HQ664" s="1239"/>
      <c r="HR664" s="1239"/>
      <c r="HS664" s="1239"/>
      <c r="HT664" s="1239"/>
      <c r="HU664" s="1239"/>
      <c r="HV664" s="1239"/>
      <c r="HW664" s="1239"/>
      <c r="HX664" s="1239"/>
      <c r="HY664" s="1239"/>
      <c r="HZ664" s="1239"/>
      <c r="IA664" s="1239"/>
      <c r="IB664" s="1239"/>
      <c r="IC664" s="1239"/>
      <c r="ID664" s="1239"/>
      <c r="IE664" s="1239"/>
      <c r="IF664" s="1239"/>
      <c r="IG664" s="1239"/>
      <c r="IH664" s="1239"/>
      <c r="II664" s="1239"/>
      <c r="IJ664" s="1239"/>
      <c r="IK664" s="1239"/>
      <c r="IL664" s="1239"/>
      <c r="IM664" s="1239"/>
      <c r="IN664" s="1239"/>
      <c r="IO664" s="1239"/>
      <c r="IP664" s="1239"/>
      <c r="IQ664" s="1239"/>
      <c r="IR664" s="1239"/>
      <c r="IS664" s="1239"/>
      <c r="IT664" s="1239"/>
      <c r="IU664" s="1239"/>
      <c r="IV664" s="1239"/>
      <c r="IW664" s="1239"/>
      <c r="IX664" s="1239"/>
      <c r="IY664" s="1239"/>
      <c r="IZ664" s="1239"/>
      <c r="JA664" s="1239"/>
      <c r="JB664" s="1239"/>
      <c r="JC664" s="1239"/>
      <c r="JD664" s="1239"/>
      <c r="JE664" s="1239"/>
      <c r="JF664" s="1239"/>
      <c r="JG664" s="1239"/>
      <c r="JH664" s="1239"/>
      <c r="JI664" s="1239"/>
      <c r="JJ664" s="1239"/>
      <c r="JK664" s="1248"/>
    </row>
    <row r="665" spans="1:272" ht="18.95" hidden="1" customHeight="1">
      <c r="A665" s="1113"/>
      <c r="B665" s="1114"/>
      <c r="C665" s="1177"/>
      <c r="D665" s="1114"/>
      <c r="E665" s="1116"/>
      <c r="F665" s="1116"/>
      <c r="G665" s="1116"/>
      <c r="H665" s="1114"/>
      <c r="I665" s="1177"/>
      <c r="J665" s="1244"/>
      <c r="K665" s="1241"/>
      <c r="L665" s="1241"/>
      <c r="M665" s="1241"/>
      <c r="N665" s="1241"/>
      <c r="O665" s="1269"/>
      <c r="P665" s="1242"/>
      <c r="Q665" s="1241"/>
      <c r="R665" s="1244"/>
      <c r="S665" s="1244"/>
      <c r="T665" s="1244"/>
      <c r="U665" s="1244"/>
      <c r="V665" s="1244"/>
      <c r="W665" s="1249"/>
      <c r="X665" s="1241"/>
      <c r="Y665" s="1244"/>
      <c r="Z665" s="1244"/>
      <c r="AA665" s="1244"/>
      <c r="AB665" s="1244"/>
      <c r="AC665" s="1244"/>
      <c r="AD665" s="1244"/>
      <c r="AE665" s="1244"/>
      <c r="AF665" s="1244"/>
      <c r="AG665" s="1244"/>
      <c r="AH665" s="1244"/>
      <c r="AI665" s="1244"/>
      <c r="AJ665" s="1244"/>
      <c r="AK665" s="1244"/>
      <c r="AL665" s="1244"/>
      <c r="AM665" s="1244"/>
      <c r="AN665" s="1244"/>
      <c r="AO665" s="1244"/>
      <c r="AP665" s="1244"/>
      <c r="AQ665" s="1244"/>
      <c r="AR665" s="1244"/>
      <c r="AS665" s="1244"/>
      <c r="AT665" s="1244"/>
      <c r="AU665" s="1244"/>
      <c r="AV665" s="1244"/>
      <c r="AW665" s="1244"/>
      <c r="AX665" s="1244"/>
      <c r="AY665" s="1244"/>
      <c r="AZ665" s="1244"/>
      <c r="BA665" s="1244"/>
      <c r="BB665" s="1244"/>
      <c r="BC665" s="1244"/>
      <c r="BD665" s="1244"/>
      <c r="BE665" s="1244"/>
      <c r="BF665" s="1244"/>
      <c r="BG665" s="1244"/>
      <c r="BH665" s="1244"/>
      <c r="BI665" s="1244"/>
      <c r="BJ665" s="1244"/>
      <c r="BK665" s="1244"/>
      <c r="BL665" s="1244"/>
      <c r="BM665" s="1244"/>
      <c r="BN665" s="1244"/>
      <c r="BO665" s="1244"/>
      <c r="BP665" s="1244"/>
      <c r="BQ665" s="1244"/>
      <c r="BR665" s="1244"/>
      <c r="BS665" s="1244"/>
      <c r="BT665" s="1244"/>
      <c r="BU665" s="1244"/>
      <c r="BV665" s="1244"/>
      <c r="BW665" s="1244"/>
      <c r="BX665" s="1244"/>
      <c r="BY665" s="1244"/>
      <c r="BZ665" s="1244"/>
      <c r="CA665" s="1244"/>
      <c r="CB665" s="1244"/>
      <c r="CC665" s="1244"/>
      <c r="CD665" s="1244"/>
      <c r="CE665" s="1244"/>
      <c r="CF665" s="1244"/>
      <c r="CG665" s="1244"/>
      <c r="CH665" s="1244"/>
      <c r="CI665" s="1244"/>
      <c r="CJ665" s="1244"/>
      <c r="CK665" s="1244"/>
      <c r="CL665" s="1244"/>
      <c r="CM665" s="1244"/>
      <c r="CN665" s="1244"/>
      <c r="CO665" s="1244"/>
      <c r="CP665" s="1244"/>
      <c r="CQ665" s="1244"/>
      <c r="CR665" s="1244"/>
      <c r="CS665" s="1244"/>
      <c r="CT665" s="1244"/>
      <c r="CU665" s="1244"/>
      <c r="CV665" s="1244"/>
      <c r="CW665" s="1244"/>
      <c r="CX665" s="1244"/>
      <c r="CY665" s="1244"/>
      <c r="CZ665" s="1244"/>
      <c r="DA665" s="1244"/>
      <c r="DB665" s="1244"/>
      <c r="DC665" s="1244"/>
      <c r="DD665" s="1244"/>
      <c r="DE665" s="1244"/>
      <c r="DF665" s="1244"/>
      <c r="DG665" s="1244"/>
      <c r="DH665" s="1244"/>
      <c r="DI665" s="1244"/>
      <c r="DJ665" s="1244"/>
      <c r="DK665" s="1244"/>
      <c r="DL665" s="1244"/>
      <c r="DM665" s="1244"/>
      <c r="DN665" s="1244"/>
      <c r="DO665" s="1244"/>
      <c r="DP665" s="1244"/>
      <c r="DQ665" s="1244"/>
      <c r="DR665" s="1244"/>
      <c r="DS665" s="1244"/>
      <c r="DT665" s="1244"/>
      <c r="DU665" s="1244"/>
      <c r="DV665" s="1244"/>
      <c r="DW665" s="1244"/>
      <c r="DX665" s="1244"/>
      <c r="DY665" s="1244"/>
      <c r="DZ665" s="1244"/>
      <c r="EA665" s="1244"/>
      <c r="EB665" s="1244"/>
      <c r="EC665" s="1244"/>
      <c r="ED665" s="1244"/>
      <c r="EE665" s="1244"/>
      <c r="EF665" s="1244"/>
      <c r="EG665" s="1244"/>
      <c r="EH665" s="1244"/>
      <c r="EI665" s="1244"/>
      <c r="EJ665" s="1244"/>
      <c r="EK665" s="1244"/>
      <c r="EL665" s="1244"/>
      <c r="EM665" s="1244"/>
      <c r="EN665" s="1244"/>
      <c r="EO665" s="1244"/>
      <c r="EP665" s="1244"/>
      <c r="EQ665" s="1244"/>
      <c r="ER665" s="1244"/>
      <c r="ES665" s="1241"/>
      <c r="ET665" s="1244"/>
      <c r="EU665" s="1244"/>
      <c r="EV665" s="1244"/>
      <c r="EW665" s="1244"/>
      <c r="EX665" s="1244"/>
      <c r="EY665" s="1244"/>
      <c r="EZ665" s="1244"/>
      <c r="FA665" s="1244"/>
      <c r="FB665" s="1244"/>
      <c r="FC665" s="1244"/>
      <c r="FD665" s="1244"/>
      <c r="FE665" s="1244"/>
      <c r="FF665" s="1251"/>
      <c r="FG665" s="1244"/>
      <c r="FH665" s="1244"/>
      <c r="FI665" s="1244"/>
      <c r="FJ665" s="1244"/>
      <c r="FK665" s="1244"/>
      <c r="FL665" s="1244"/>
      <c r="FM665" s="1244"/>
      <c r="FN665" s="1244"/>
      <c r="FO665" s="1244"/>
      <c r="FP665" s="1244"/>
      <c r="FQ665" s="1246"/>
      <c r="FR665" s="1246"/>
      <c r="FS665" s="1244"/>
      <c r="FT665" s="1244"/>
      <c r="FU665" s="1244"/>
      <c r="FV665" s="1244"/>
      <c r="FW665" s="1244"/>
      <c r="FX665" s="1244"/>
      <c r="FY665" s="1244"/>
      <c r="FZ665" s="1244"/>
      <c r="GA665" s="1241"/>
      <c r="GB665" s="1241"/>
      <c r="GC665" s="1241"/>
      <c r="GD665" s="1239"/>
      <c r="GE665" s="1239"/>
      <c r="GF665" s="1239"/>
      <c r="GG665" s="1239"/>
      <c r="GH665" s="1239"/>
      <c r="GI665" s="1239"/>
      <c r="GJ665" s="1239"/>
      <c r="GK665" s="1239"/>
      <c r="GL665" s="1239"/>
      <c r="GM665" s="1239"/>
      <c r="GN665" s="1239"/>
      <c r="GO665" s="1239"/>
      <c r="GP665" s="1239"/>
      <c r="GQ665" s="1239"/>
      <c r="GR665" s="1239"/>
      <c r="GS665" s="1239"/>
      <c r="GT665" s="1239"/>
      <c r="GU665" s="1239"/>
      <c r="GV665" s="1239"/>
      <c r="GW665" s="1239"/>
      <c r="GX665" s="1239"/>
      <c r="GY665" s="1239"/>
      <c r="GZ665" s="1239"/>
      <c r="HA665" s="1239"/>
      <c r="HB665" s="1239"/>
      <c r="HC665" s="1239"/>
      <c r="HD665" s="1239"/>
      <c r="HE665" s="1239"/>
      <c r="HF665" s="1239"/>
      <c r="HG665" s="1239"/>
      <c r="HH665" s="1239"/>
      <c r="HI665" s="1239"/>
      <c r="HJ665" s="1239"/>
      <c r="HK665" s="1239"/>
      <c r="HL665" s="1239"/>
      <c r="HM665" s="1239"/>
      <c r="HN665" s="1239"/>
      <c r="HO665" s="1239"/>
      <c r="HP665" s="1239"/>
      <c r="HQ665" s="1239"/>
      <c r="HR665" s="1239"/>
      <c r="HS665" s="1239"/>
      <c r="HT665" s="1239"/>
      <c r="HU665" s="1239"/>
      <c r="HV665" s="1239"/>
      <c r="HW665" s="1239"/>
      <c r="HX665" s="1239"/>
      <c r="HY665" s="1239"/>
      <c r="HZ665" s="1239"/>
      <c r="IA665" s="1239"/>
      <c r="IB665" s="1239"/>
      <c r="IC665" s="1239"/>
      <c r="ID665" s="1239"/>
      <c r="IE665" s="1239"/>
      <c r="IF665" s="1239"/>
      <c r="IG665" s="1239"/>
      <c r="IH665" s="1239"/>
      <c r="II665" s="1239"/>
      <c r="IJ665" s="1239"/>
      <c r="IK665" s="1239"/>
      <c r="IL665" s="1239"/>
      <c r="IM665" s="1239"/>
      <c r="IN665" s="1239"/>
      <c r="IO665" s="1239"/>
      <c r="IP665" s="1239"/>
      <c r="IQ665" s="1239"/>
      <c r="IR665" s="1239"/>
      <c r="IS665" s="1239"/>
      <c r="IT665" s="1239"/>
      <c r="IU665" s="1239"/>
      <c r="IV665" s="1239"/>
      <c r="IW665" s="1239"/>
      <c r="IX665" s="1239"/>
      <c r="IY665" s="1239"/>
      <c r="IZ665" s="1239"/>
      <c r="JA665" s="1239"/>
      <c r="JB665" s="1239"/>
      <c r="JC665" s="1239"/>
      <c r="JD665" s="1239"/>
      <c r="JE665" s="1239"/>
      <c r="JF665" s="1239"/>
      <c r="JG665" s="1239"/>
      <c r="JH665" s="1239"/>
      <c r="JI665" s="1239"/>
      <c r="JJ665" s="1239"/>
      <c r="JK665" s="1248"/>
    </row>
    <row r="666" spans="1:272" ht="18.95" hidden="1" customHeight="1">
      <c r="A666" s="1113"/>
      <c r="B666" s="1114"/>
      <c r="C666" s="1177"/>
      <c r="D666" s="1114"/>
      <c r="E666" s="1116"/>
      <c r="F666" s="1116"/>
      <c r="G666" s="1116"/>
      <c r="H666" s="1114"/>
      <c r="I666" s="1177"/>
      <c r="J666" s="1244"/>
      <c r="K666" s="1241"/>
      <c r="L666" s="1241"/>
      <c r="M666" s="1241"/>
      <c r="N666" s="1241"/>
      <c r="O666" s="1269"/>
      <c r="P666" s="1242"/>
      <c r="Q666" s="1241"/>
      <c r="R666" s="1244"/>
      <c r="S666" s="1244"/>
      <c r="T666" s="1244"/>
      <c r="U666" s="1244"/>
      <c r="V666" s="1244"/>
      <c r="W666" s="1249"/>
      <c r="X666" s="1241"/>
      <c r="Y666" s="1244"/>
      <c r="Z666" s="1244"/>
      <c r="AA666" s="1244"/>
      <c r="AB666" s="1244"/>
      <c r="AC666" s="1244"/>
      <c r="AD666" s="1244"/>
      <c r="AE666" s="1244"/>
      <c r="AF666" s="1244"/>
      <c r="AG666" s="1244"/>
      <c r="AH666" s="1244"/>
      <c r="AI666" s="1244"/>
      <c r="AJ666" s="1244"/>
      <c r="AK666" s="1244"/>
      <c r="AL666" s="1244"/>
      <c r="AM666" s="1244"/>
      <c r="AN666" s="1244"/>
      <c r="AO666" s="1244"/>
      <c r="AP666" s="1244"/>
      <c r="AQ666" s="1244"/>
      <c r="AR666" s="1244"/>
      <c r="AS666" s="1244"/>
      <c r="AT666" s="1244"/>
      <c r="AU666" s="1244"/>
      <c r="AV666" s="1244"/>
      <c r="AW666" s="1244"/>
      <c r="AX666" s="1244"/>
      <c r="AY666" s="1244"/>
      <c r="AZ666" s="1244"/>
      <c r="BA666" s="1244"/>
      <c r="BB666" s="1244"/>
      <c r="BC666" s="1244"/>
      <c r="BD666" s="1244"/>
      <c r="BE666" s="1244"/>
      <c r="BF666" s="1244"/>
      <c r="BG666" s="1244"/>
      <c r="BH666" s="1244"/>
      <c r="BI666" s="1244"/>
      <c r="BJ666" s="1244"/>
      <c r="BK666" s="1244"/>
      <c r="BL666" s="1244"/>
      <c r="BM666" s="1244"/>
      <c r="BN666" s="1244"/>
      <c r="BO666" s="1244"/>
      <c r="BP666" s="1244"/>
      <c r="BQ666" s="1244"/>
      <c r="BR666" s="1244"/>
      <c r="BS666" s="1244"/>
      <c r="BT666" s="1244"/>
      <c r="BU666" s="1244"/>
      <c r="BV666" s="1244"/>
      <c r="BW666" s="1244"/>
      <c r="BX666" s="1244"/>
      <c r="BY666" s="1244"/>
      <c r="BZ666" s="1244"/>
      <c r="CA666" s="1244"/>
      <c r="CB666" s="1244"/>
      <c r="CC666" s="1244"/>
      <c r="CD666" s="1244"/>
      <c r="CE666" s="1244"/>
      <c r="CF666" s="1244"/>
      <c r="CG666" s="1244"/>
      <c r="CH666" s="1244"/>
      <c r="CI666" s="1244"/>
      <c r="CJ666" s="1244"/>
      <c r="CK666" s="1244"/>
      <c r="CL666" s="1244"/>
      <c r="CM666" s="1244"/>
      <c r="CN666" s="1244"/>
      <c r="CO666" s="1244"/>
      <c r="CP666" s="1244"/>
      <c r="CQ666" s="1244"/>
      <c r="CR666" s="1244"/>
      <c r="CS666" s="1244"/>
      <c r="CT666" s="1244"/>
      <c r="CU666" s="1244"/>
      <c r="CV666" s="1244"/>
      <c r="CW666" s="1244"/>
      <c r="CX666" s="1244"/>
      <c r="CY666" s="1244"/>
      <c r="CZ666" s="1244"/>
      <c r="DA666" s="1244"/>
      <c r="DB666" s="1244"/>
      <c r="DC666" s="1244"/>
      <c r="DD666" s="1244"/>
      <c r="DE666" s="1244"/>
      <c r="DF666" s="1244"/>
      <c r="DG666" s="1244"/>
      <c r="DH666" s="1244"/>
      <c r="DI666" s="1244"/>
      <c r="DJ666" s="1244"/>
      <c r="DK666" s="1244"/>
      <c r="DL666" s="1244"/>
      <c r="DM666" s="1244"/>
      <c r="DN666" s="1244"/>
      <c r="DO666" s="1244"/>
      <c r="DP666" s="1244"/>
      <c r="DQ666" s="1244"/>
      <c r="DR666" s="1244"/>
      <c r="DS666" s="1244"/>
      <c r="DT666" s="1244"/>
      <c r="DU666" s="1244"/>
      <c r="DV666" s="1244"/>
      <c r="DW666" s="1244"/>
      <c r="DX666" s="1244"/>
      <c r="DY666" s="1244"/>
      <c r="DZ666" s="1244"/>
      <c r="EA666" s="1244"/>
      <c r="EB666" s="1244"/>
      <c r="EC666" s="1244"/>
      <c r="ED666" s="1244"/>
      <c r="EE666" s="1244"/>
      <c r="EF666" s="1244"/>
      <c r="EG666" s="1244"/>
      <c r="EH666" s="1244"/>
      <c r="EI666" s="1244"/>
      <c r="EJ666" s="1244"/>
      <c r="EK666" s="1244"/>
      <c r="EL666" s="1244"/>
      <c r="EM666" s="1244"/>
      <c r="EN666" s="1244"/>
      <c r="EO666" s="1244"/>
      <c r="EP666" s="1244"/>
      <c r="EQ666" s="1244"/>
      <c r="ER666" s="1244"/>
      <c r="ES666" s="1241"/>
      <c r="ET666" s="1244"/>
      <c r="EU666" s="1244"/>
      <c r="EV666" s="1244"/>
      <c r="EW666" s="1244"/>
      <c r="EX666" s="1244"/>
      <c r="EY666" s="1244"/>
      <c r="EZ666" s="1244"/>
      <c r="FA666" s="1244"/>
      <c r="FB666" s="1244"/>
      <c r="FC666" s="1244"/>
      <c r="FD666" s="1244"/>
      <c r="FE666" s="1244"/>
      <c r="FF666" s="1251"/>
      <c r="FG666" s="1244"/>
      <c r="FH666" s="1244"/>
      <c r="FI666" s="1244"/>
      <c r="FJ666" s="1244"/>
      <c r="FK666" s="1244"/>
      <c r="FL666" s="1244"/>
      <c r="FM666" s="1244"/>
      <c r="FN666" s="1244"/>
      <c r="FO666" s="1244"/>
      <c r="FP666" s="1244"/>
      <c r="FQ666" s="1246"/>
      <c r="FR666" s="1246"/>
      <c r="FS666" s="1244"/>
      <c r="FT666" s="1244"/>
      <c r="FU666" s="1244"/>
      <c r="FV666" s="1244"/>
      <c r="FW666" s="1244"/>
      <c r="FX666" s="1244"/>
      <c r="FY666" s="1244"/>
      <c r="FZ666" s="1244"/>
      <c r="GA666" s="1241"/>
      <c r="GB666" s="1241"/>
      <c r="GC666" s="1241"/>
      <c r="GD666" s="1239"/>
      <c r="GE666" s="1239"/>
      <c r="GF666" s="1239"/>
      <c r="GG666" s="1239"/>
      <c r="GH666" s="1239"/>
      <c r="GI666" s="1239"/>
      <c r="GJ666" s="1239"/>
      <c r="GK666" s="1239"/>
      <c r="GL666" s="1239"/>
      <c r="GM666" s="1239"/>
      <c r="GN666" s="1239"/>
      <c r="GO666" s="1239"/>
      <c r="GP666" s="1239"/>
      <c r="GQ666" s="1239"/>
      <c r="GR666" s="1239"/>
      <c r="GS666" s="1239"/>
      <c r="GT666" s="1239"/>
      <c r="GU666" s="1239"/>
      <c r="GV666" s="1239"/>
      <c r="GW666" s="1239"/>
      <c r="GX666" s="1239"/>
      <c r="GY666" s="1239"/>
      <c r="GZ666" s="1239"/>
      <c r="HA666" s="1239"/>
      <c r="HB666" s="1239"/>
      <c r="HC666" s="1239"/>
      <c r="HD666" s="1239"/>
      <c r="HE666" s="1239"/>
      <c r="HF666" s="1239"/>
      <c r="HG666" s="1239"/>
      <c r="HH666" s="1239"/>
      <c r="HI666" s="1239"/>
      <c r="HJ666" s="1239"/>
      <c r="HK666" s="1239"/>
      <c r="HL666" s="1239"/>
      <c r="HM666" s="1239"/>
      <c r="HN666" s="1239"/>
      <c r="HO666" s="1239"/>
      <c r="HP666" s="1239"/>
      <c r="HQ666" s="1239"/>
      <c r="HR666" s="1239"/>
      <c r="HS666" s="1239"/>
      <c r="HT666" s="1239"/>
      <c r="HU666" s="1239"/>
      <c r="HV666" s="1239"/>
      <c r="HW666" s="1239"/>
      <c r="HX666" s="1239"/>
      <c r="HY666" s="1239"/>
      <c r="HZ666" s="1239"/>
      <c r="IA666" s="1239"/>
      <c r="IB666" s="1239"/>
      <c r="IC666" s="1239"/>
      <c r="ID666" s="1239"/>
      <c r="IE666" s="1239"/>
      <c r="IF666" s="1239"/>
      <c r="IG666" s="1239"/>
      <c r="IH666" s="1239"/>
      <c r="II666" s="1239"/>
      <c r="IJ666" s="1239"/>
      <c r="IK666" s="1239"/>
      <c r="IL666" s="1239"/>
      <c r="IM666" s="1239"/>
      <c r="IN666" s="1239"/>
      <c r="IO666" s="1239"/>
      <c r="IP666" s="1239"/>
      <c r="IQ666" s="1239"/>
      <c r="IR666" s="1239"/>
      <c r="IS666" s="1239"/>
      <c r="IT666" s="1239"/>
      <c r="IU666" s="1239"/>
      <c r="IV666" s="1239"/>
      <c r="IW666" s="1239"/>
      <c r="IX666" s="1239"/>
      <c r="IY666" s="1239"/>
      <c r="IZ666" s="1239"/>
      <c r="JA666" s="1239"/>
      <c r="JB666" s="1239"/>
      <c r="JC666" s="1239"/>
      <c r="JD666" s="1239"/>
      <c r="JE666" s="1239"/>
      <c r="JF666" s="1239"/>
      <c r="JG666" s="1239"/>
      <c r="JH666" s="1239"/>
      <c r="JI666" s="1239"/>
      <c r="JJ666" s="1239"/>
      <c r="JK666" s="1248"/>
    </row>
    <row r="667" spans="1:272" ht="18.95" hidden="1" customHeight="1">
      <c r="A667" s="1113"/>
      <c r="B667" s="1114"/>
      <c r="C667" s="1177"/>
      <c r="D667" s="1114"/>
      <c r="E667" s="1116"/>
      <c r="F667" s="1116"/>
      <c r="G667" s="1116"/>
      <c r="H667" s="1114"/>
      <c r="I667" s="1177"/>
      <c r="J667" s="1244"/>
      <c r="K667" s="1241"/>
      <c r="L667" s="1241"/>
      <c r="M667" s="1241"/>
      <c r="N667" s="1241"/>
      <c r="O667" s="1269"/>
      <c r="P667" s="1242"/>
      <c r="Q667" s="1241"/>
      <c r="R667" s="1244"/>
      <c r="S667" s="1244"/>
      <c r="T667" s="1244"/>
      <c r="U667" s="1244"/>
      <c r="V667" s="1244"/>
      <c r="W667" s="1249"/>
      <c r="X667" s="1241"/>
      <c r="Y667" s="1244"/>
      <c r="Z667" s="1244"/>
      <c r="AA667" s="1244"/>
      <c r="AB667" s="1244"/>
      <c r="AC667" s="1244"/>
      <c r="AD667" s="1244"/>
      <c r="AE667" s="1244"/>
      <c r="AF667" s="1244"/>
      <c r="AG667" s="1244"/>
      <c r="AH667" s="1244"/>
      <c r="AI667" s="1244"/>
      <c r="AJ667" s="1244"/>
      <c r="AK667" s="1244"/>
      <c r="AL667" s="1244"/>
      <c r="AM667" s="1244"/>
      <c r="AN667" s="1244"/>
      <c r="AO667" s="1244"/>
      <c r="AP667" s="1244"/>
      <c r="AQ667" s="1244"/>
      <c r="AR667" s="1244"/>
      <c r="AS667" s="1244"/>
      <c r="AT667" s="1244"/>
      <c r="AU667" s="1244"/>
      <c r="AV667" s="1244"/>
      <c r="AW667" s="1244"/>
      <c r="AX667" s="1244"/>
      <c r="AY667" s="1244"/>
      <c r="AZ667" s="1244"/>
      <c r="BA667" s="1244"/>
      <c r="BB667" s="1244"/>
      <c r="BC667" s="1244"/>
      <c r="BD667" s="1244"/>
      <c r="BE667" s="1244"/>
      <c r="BF667" s="1244"/>
      <c r="BG667" s="1244"/>
      <c r="BH667" s="1244"/>
      <c r="BI667" s="1244"/>
      <c r="BJ667" s="1244"/>
      <c r="BK667" s="1244"/>
      <c r="BL667" s="1244"/>
      <c r="BM667" s="1244"/>
      <c r="BN667" s="1244"/>
      <c r="BO667" s="1244"/>
      <c r="BP667" s="1244"/>
      <c r="BQ667" s="1244"/>
      <c r="BR667" s="1244"/>
      <c r="BS667" s="1244"/>
      <c r="BT667" s="1244"/>
      <c r="BU667" s="1244"/>
      <c r="BV667" s="1244"/>
      <c r="BW667" s="1244"/>
      <c r="BX667" s="1244"/>
      <c r="BY667" s="1244"/>
      <c r="BZ667" s="1244"/>
      <c r="CA667" s="1244"/>
      <c r="CB667" s="1244"/>
      <c r="CC667" s="1244"/>
      <c r="CD667" s="1244"/>
      <c r="CE667" s="1244"/>
      <c r="CF667" s="1244"/>
      <c r="CG667" s="1244"/>
      <c r="CH667" s="1244"/>
      <c r="CI667" s="1244"/>
      <c r="CJ667" s="1244"/>
      <c r="CK667" s="1244"/>
      <c r="CL667" s="1244"/>
      <c r="CM667" s="1244"/>
      <c r="CN667" s="1244"/>
      <c r="CO667" s="1244"/>
      <c r="CP667" s="1244"/>
      <c r="CQ667" s="1244"/>
      <c r="CR667" s="1244"/>
      <c r="CS667" s="1244"/>
      <c r="CT667" s="1244"/>
      <c r="CU667" s="1244"/>
      <c r="CV667" s="1244"/>
      <c r="CW667" s="1244"/>
      <c r="CX667" s="1244"/>
      <c r="CY667" s="1244"/>
      <c r="CZ667" s="1244"/>
      <c r="DA667" s="1244"/>
      <c r="DB667" s="1244"/>
      <c r="DC667" s="1244"/>
      <c r="DD667" s="1244"/>
      <c r="DE667" s="1244"/>
      <c r="DF667" s="1244"/>
      <c r="DG667" s="1244"/>
      <c r="DH667" s="1244"/>
      <c r="DI667" s="1244"/>
      <c r="DJ667" s="1244"/>
      <c r="DK667" s="1244"/>
      <c r="DL667" s="1244"/>
      <c r="DM667" s="1244"/>
      <c r="DN667" s="1244"/>
      <c r="DO667" s="1244"/>
      <c r="DP667" s="1244"/>
      <c r="DQ667" s="1244"/>
      <c r="DR667" s="1244"/>
      <c r="DS667" s="1244"/>
      <c r="DT667" s="1244"/>
      <c r="DU667" s="1244"/>
      <c r="DV667" s="1244"/>
      <c r="DW667" s="1244"/>
      <c r="DX667" s="1244"/>
      <c r="DY667" s="1244"/>
      <c r="DZ667" s="1244"/>
      <c r="EA667" s="1244"/>
      <c r="EB667" s="1244"/>
      <c r="EC667" s="1244"/>
      <c r="ED667" s="1244"/>
      <c r="EE667" s="1244"/>
      <c r="EF667" s="1244"/>
      <c r="EG667" s="1244"/>
      <c r="EH667" s="1244"/>
      <c r="EI667" s="1244"/>
      <c r="EJ667" s="1244"/>
      <c r="EK667" s="1244"/>
      <c r="EL667" s="1244"/>
      <c r="EM667" s="1244"/>
      <c r="EN667" s="1244"/>
      <c r="EO667" s="1244"/>
      <c r="EP667" s="1244"/>
      <c r="EQ667" s="1244"/>
      <c r="ER667" s="1244"/>
      <c r="ES667" s="1241"/>
      <c r="ET667" s="1244"/>
      <c r="EU667" s="1244"/>
      <c r="EV667" s="1244"/>
      <c r="EW667" s="1244"/>
      <c r="EX667" s="1244"/>
      <c r="EY667" s="1244"/>
      <c r="EZ667" s="1244"/>
      <c r="FA667" s="1244"/>
      <c r="FB667" s="1244"/>
      <c r="FC667" s="1244"/>
      <c r="FD667" s="1244"/>
      <c r="FE667" s="1244"/>
      <c r="FF667" s="1251"/>
      <c r="FG667" s="1244"/>
      <c r="FH667" s="1244"/>
      <c r="FI667" s="1244"/>
      <c r="FJ667" s="1244"/>
      <c r="FK667" s="1244"/>
      <c r="FL667" s="1244"/>
      <c r="FM667" s="1244"/>
      <c r="FN667" s="1244"/>
      <c r="FO667" s="1244"/>
      <c r="FP667" s="1244"/>
      <c r="FQ667" s="1246"/>
      <c r="FR667" s="1246"/>
      <c r="FS667" s="1244"/>
      <c r="FT667" s="1244"/>
      <c r="FU667" s="1244"/>
      <c r="FV667" s="1244"/>
      <c r="FW667" s="1244"/>
      <c r="FX667" s="1244"/>
      <c r="FY667" s="1244"/>
      <c r="FZ667" s="1244"/>
      <c r="GA667" s="1241"/>
      <c r="GB667" s="1241"/>
      <c r="GC667" s="1241"/>
      <c r="GD667" s="1239"/>
      <c r="GE667" s="1239"/>
      <c r="GF667" s="1239"/>
      <c r="GG667" s="1239"/>
      <c r="GH667" s="1239"/>
      <c r="GI667" s="1239"/>
      <c r="GJ667" s="1239"/>
      <c r="GK667" s="1239"/>
      <c r="GL667" s="1239"/>
      <c r="GM667" s="1239"/>
      <c r="GN667" s="1239"/>
      <c r="GO667" s="1239"/>
      <c r="GP667" s="1239"/>
      <c r="GQ667" s="1239"/>
      <c r="GR667" s="1239"/>
      <c r="GS667" s="1239"/>
      <c r="GT667" s="1239"/>
      <c r="GU667" s="1239"/>
      <c r="GV667" s="1239"/>
      <c r="GW667" s="1239"/>
      <c r="GX667" s="1239"/>
      <c r="GY667" s="1239"/>
      <c r="GZ667" s="1239"/>
      <c r="HA667" s="1239"/>
      <c r="HB667" s="1239"/>
      <c r="HC667" s="1239"/>
      <c r="HD667" s="1239"/>
      <c r="HE667" s="1239"/>
      <c r="HF667" s="1239"/>
      <c r="HG667" s="1239"/>
      <c r="HH667" s="1239"/>
      <c r="HI667" s="1239"/>
      <c r="HJ667" s="1239"/>
      <c r="HK667" s="1239"/>
      <c r="HL667" s="1239"/>
      <c r="HM667" s="1239"/>
      <c r="HN667" s="1239"/>
      <c r="HO667" s="1239"/>
      <c r="HP667" s="1239"/>
      <c r="HQ667" s="1239"/>
      <c r="HR667" s="1239"/>
      <c r="HS667" s="1239"/>
      <c r="HT667" s="1239"/>
      <c r="HU667" s="1239"/>
      <c r="HV667" s="1239"/>
      <c r="HW667" s="1239"/>
      <c r="HX667" s="1239"/>
      <c r="HY667" s="1239"/>
      <c r="HZ667" s="1239"/>
      <c r="IA667" s="1239"/>
      <c r="IB667" s="1239"/>
      <c r="IC667" s="1239"/>
      <c r="ID667" s="1239"/>
      <c r="IE667" s="1239"/>
      <c r="IF667" s="1239"/>
      <c r="IG667" s="1239"/>
      <c r="IH667" s="1239"/>
      <c r="II667" s="1239"/>
      <c r="IJ667" s="1239"/>
      <c r="IK667" s="1239"/>
      <c r="IL667" s="1239"/>
      <c r="IM667" s="1239"/>
      <c r="IN667" s="1239"/>
      <c r="IO667" s="1239"/>
      <c r="IP667" s="1239"/>
      <c r="IQ667" s="1239"/>
      <c r="IR667" s="1239"/>
      <c r="IS667" s="1239"/>
      <c r="IT667" s="1239"/>
      <c r="IU667" s="1239"/>
      <c r="IV667" s="1239"/>
      <c r="IW667" s="1239"/>
      <c r="IX667" s="1239"/>
      <c r="IY667" s="1239"/>
      <c r="IZ667" s="1239"/>
      <c r="JA667" s="1239"/>
      <c r="JB667" s="1239"/>
      <c r="JC667" s="1239"/>
      <c r="JD667" s="1239"/>
      <c r="JE667" s="1239"/>
      <c r="JF667" s="1239"/>
      <c r="JG667" s="1239"/>
      <c r="JH667" s="1239"/>
      <c r="JI667" s="1239"/>
      <c r="JJ667" s="1239"/>
      <c r="JK667" s="1248"/>
    </row>
    <row r="668" spans="1:272" ht="18.95" hidden="1" customHeight="1">
      <c r="A668" s="1113"/>
      <c r="B668" s="1114"/>
      <c r="C668" s="1177"/>
      <c r="D668" s="1114"/>
      <c r="E668" s="1116"/>
      <c r="F668" s="1116"/>
      <c r="G668" s="1116"/>
      <c r="H668" s="1114"/>
      <c r="I668" s="1177"/>
      <c r="J668" s="1244"/>
      <c r="K668" s="1241"/>
      <c r="L668" s="1241"/>
      <c r="M668" s="1241"/>
      <c r="N668" s="1241"/>
      <c r="O668" s="1269"/>
      <c r="P668" s="1242"/>
      <c r="Q668" s="1241"/>
      <c r="R668" s="1244"/>
      <c r="S668" s="1244"/>
      <c r="T668" s="1244"/>
      <c r="U668" s="1244"/>
      <c r="V668" s="1244"/>
      <c r="W668" s="1249"/>
      <c r="X668" s="1241"/>
      <c r="Y668" s="1244"/>
      <c r="Z668" s="1244"/>
      <c r="AA668" s="1244"/>
      <c r="AB668" s="1244"/>
      <c r="AC668" s="1244"/>
      <c r="AD668" s="1244"/>
      <c r="AE668" s="1244"/>
      <c r="AF668" s="1244"/>
      <c r="AG668" s="1244"/>
      <c r="AH668" s="1244"/>
      <c r="AI668" s="1244"/>
      <c r="AJ668" s="1244"/>
      <c r="AK668" s="1244"/>
      <c r="AL668" s="1244"/>
      <c r="AM668" s="1244"/>
      <c r="AN668" s="1244"/>
      <c r="AO668" s="1244"/>
      <c r="AP668" s="1244"/>
      <c r="AQ668" s="1244"/>
      <c r="AR668" s="1244"/>
      <c r="AS668" s="1244"/>
      <c r="AT668" s="1244"/>
      <c r="AU668" s="1244"/>
      <c r="AV668" s="1244"/>
      <c r="AW668" s="1244"/>
      <c r="AX668" s="1244"/>
      <c r="AY668" s="1244"/>
      <c r="AZ668" s="1244"/>
      <c r="BA668" s="1244"/>
      <c r="BB668" s="1244"/>
      <c r="BC668" s="1244"/>
      <c r="BD668" s="1244"/>
      <c r="BE668" s="1244"/>
      <c r="BF668" s="1244"/>
      <c r="BG668" s="1244"/>
      <c r="BH668" s="1244"/>
      <c r="BI668" s="1244"/>
      <c r="BJ668" s="1244"/>
      <c r="BK668" s="1244"/>
      <c r="BL668" s="1244"/>
      <c r="BM668" s="1244"/>
      <c r="BN668" s="1244"/>
      <c r="BO668" s="1244"/>
      <c r="BP668" s="1244"/>
      <c r="BQ668" s="1244"/>
      <c r="BR668" s="1244"/>
      <c r="BS668" s="1244"/>
      <c r="BT668" s="1244"/>
      <c r="BU668" s="1244"/>
      <c r="BV668" s="1244"/>
      <c r="BW668" s="1244"/>
      <c r="BX668" s="1244"/>
      <c r="BY668" s="1244"/>
      <c r="BZ668" s="1244"/>
      <c r="CA668" s="1244"/>
      <c r="CB668" s="1244"/>
      <c r="CC668" s="1244"/>
      <c r="CD668" s="1244"/>
      <c r="CE668" s="1244"/>
      <c r="CF668" s="1244"/>
      <c r="CG668" s="1244"/>
      <c r="CH668" s="1244"/>
      <c r="CI668" s="1244"/>
      <c r="CJ668" s="1244"/>
      <c r="CK668" s="1244"/>
      <c r="CL668" s="1244"/>
      <c r="CM668" s="1244"/>
      <c r="CN668" s="1244"/>
      <c r="CO668" s="1244"/>
      <c r="CP668" s="1244"/>
      <c r="CQ668" s="1244"/>
      <c r="CR668" s="1244"/>
      <c r="CS668" s="1244"/>
      <c r="CT668" s="1244"/>
      <c r="CU668" s="1244"/>
      <c r="CV668" s="1244"/>
      <c r="CW668" s="1244"/>
      <c r="CX668" s="1244"/>
      <c r="CY668" s="1244"/>
      <c r="CZ668" s="1244"/>
      <c r="DA668" s="1244"/>
      <c r="DB668" s="1244"/>
      <c r="DC668" s="1244"/>
      <c r="DD668" s="1244"/>
      <c r="DE668" s="1244"/>
      <c r="DF668" s="1244"/>
      <c r="DG668" s="1244"/>
      <c r="DH668" s="1244"/>
      <c r="DI668" s="1244"/>
      <c r="DJ668" s="1244"/>
      <c r="DK668" s="1244"/>
      <c r="DL668" s="1244"/>
      <c r="DM668" s="1244"/>
      <c r="DN668" s="1244"/>
      <c r="DO668" s="1244"/>
      <c r="DP668" s="1244"/>
      <c r="DQ668" s="1244"/>
      <c r="DR668" s="1244"/>
      <c r="DS668" s="1244"/>
      <c r="DT668" s="1244"/>
      <c r="DU668" s="1244"/>
      <c r="DV668" s="1244"/>
      <c r="DW668" s="1244"/>
      <c r="DX668" s="1244"/>
      <c r="DY668" s="1244"/>
      <c r="DZ668" s="1244"/>
      <c r="EA668" s="1244"/>
      <c r="EB668" s="1244"/>
      <c r="EC668" s="1244"/>
      <c r="ED668" s="1244"/>
      <c r="EE668" s="1244"/>
      <c r="EF668" s="1244"/>
      <c r="EG668" s="1244"/>
      <c r="EH668" s="1244"/>
      <c r="EI668" s="1244"/>
      <c r="EJ668" s="1244"/>
      <c r="EK668" s="1244"/>
      <c r="EL668" s="1244"/>
      <c r="EM668" s="1244"/>
      <c r="EN668" s="1244"/>
      <c r="EO668" s="1244"/>
      <c r="EP668" s="1244"/>
      <c r="EQ668" s="1244"/>
      <c r="ER668" s="1244"/>
      <c r="ES668" s="1241"/>
      <c r="ET668" s="1244"/>
      <c r="EU668" s="1244"/>
      <c r="EV668" s="1244"/>
      <c r="EW668" s="1244"/>
      <c r="EX668" s="1244"/>
      <c r="EY668" s="1244"/>
      <c r="EZ668" s="1244"/>
      <c r="FA668" s="1244"/>
      <c r="FB668" s="1244"/>
      <c r="FC668" s="1244"/>
      <c r="FD668" s="1244"/>
      <c r="FE668" s="1244"/>
      <c r="FF668" s="1251"/>
      <c r="FG668" s="1244"/>
      <c r="FH668" s="1244"/>
      <c r="FI668" s="1244"/>
      <c r="FJ668" s="1244"/>
      <c r="FK668" s="1244"/>
      <c r="FL668" s="1244"/>
      <c r="FM668" s="1244"/>
      <c r="FN668" s="1244"/>
      <c r="FO668" s="1244"/>
      <c r="FP668" s="1244"/>
      <c r="FQ668" s="1246"/>
      <c r="FR668" s="1246"/>
      <c r="FS668" s="1244"/>
      <c r="FT668" s="1244"/>
      <c r="FU668" s="1244"/>
      <c r="FV668" s="1244"/>
      <c r="FW668" s="1244"/>
      <c r="FX668" s="1244"/>
      <c r="FY668" s="1244"/>
      <c r="FZ668" s="1244"/>
      <c r="GA668" s="1241"/>
      <c r="GB668" s="1241"/>
      <c r="GC668" s="1241"/>
      <c r="GD668" s="1239"/>
      <c r="GE668" s="1239"/>
      <c r="GF668" s="1239"/>
      <c r="GG668" s="1239"/>
      <c r="GH668" s="1239"/>
      <c r="GI668" s="1239"/>
      <c r="GJ668" s="1239"/>
      <c r="GK668" s="1239"/>
      <c r="GL668" s="1239"/>
      <c r="GM668" s="1239"/>
      <c r="GN668" s="1239"/>
      <c r="GO668" s="1239"/>
      <c r="GP668" s="1239"/>
      <c r="GQ668" s="1239"/>
      <c r="GR668" s="1239"/>
      <c r="GS668" s="1239"/>
      <c r="GT668" s="1239"/>
      <c r="GU668" s="1239"/>
      <c r="GV668" s="1239"/>
      <c r="GW668" s="1239"/>
      <c r="GX668" s="1239"/>
      <c r="GY668" s="1239"/>
      <c r="GZ668" s="1239"/>
      <c r="HA668" s="1239"/>
      <c r="HB668" s="1239"/>
      <c r="HC668" s="1239"/>
      <c r="HD668" s="1239"/>
      <c r="HE668" s="1239"/>
      <c r="HF668" s="1239"/>
      <c r="HG668" s="1239"/>
      <c r="HH668" s="1239"/>
      <c r="HI668" s="1239"/>
      <c r="HJ668" s="1239"/>
      <c r="HK668" s="1239"/>
      <c r="HL668" s="1239"/>
      <c r="HM668" s="1239"/>
      <c r="HN668" s="1239"/>
      <c r="HO668" s="1239"/>
      <c r="HP668" s="1239"/>
      <c r="HQ668" s="1239"/>
      <c r="HR668" s="1239"/>
      <c r="HS668" s="1239"/>
      <c r="HT668" s="1239"/>
      <c r="HU668" s="1239"/>
      <c r="HV668" s="1239"/>
      <c r="HW668" s="1239"/>
      <c r="HX668" s="1239"/>
      <c r="HY668" s="1239"/>
      <c r="HZ668" s="1239"/>
      <c r="IA668" s="1239"/>
      <c r="IB668" s="1239"/>
      <c r="IC668" s="1239"/>
      <c r="ID668" s="1239"/>
      <c r="IE668" s="1239"/>
      <c r="IF668" s="1239"/>
      <c r="IG668" s="1239"/>
      <c r="IH668" s="1239"/>
      <c r="II668" s="1239"/>
      <c r="IJ668" s="1239"/>
      <c r="IK668" s="1239"/>
      <c r="IL668" s="1239"/>
      <c r="IM668" s="1239"/>
      <c r="IN668" s="1239"/>
      <c r="IO668" s="1239"/>
      <c r="IP668" s="1239"/>
      <c r="IQ668" s="1239"/>
      <c r="IR668" s="1239"/>
      <c r="IS668" s="1239"/>
      <c r="IT668" s="1239"/>
      <c r="IU668" s="1239"/>
      <c r="IV668" s="1239"/>
      <c r="IW668" s="1239"/>
      <c r="IX668" s="1239"/>
      <c r="IY668" s="1239"/>
      <c r="IZ668" s="1239"/>
      <c r="JA668" s="1239"/>
      <c r="JB668" s="1239"/>
      <c r="JC668" s="1239"/>
      <c r="JD668" s="1239"/>
      <c r="JE668" s="1239"/>
      <c r="JF668" s="1239"/>
      <c r="JG668" s="1239"/>
      <c r="JH668" s="1239"/>
      <c r="JI668" s="1239"/>
      <c r="JJ668" s="1239"/>
      <c r="JK668" s="1248"/>
    </row>
    <row r="669" spans="1:272" ht="18.95" hidden="1" customHeight="1">
      <c r="A669" s="1113"/>
      <c r="B669" s="1114"/>
      <c r="C669" s="1177"/>
      <c r="D669" s="1114"/>
      <c r="E669" s="1116"/>
      <c r="F669" s="1116"/>
      <c r="G669" s="1116"/>
      <c r="H669" s="1114"/>
      <c r="I669" s="1177"/>
      <c r="J669" s="1244"/>
      <c r="K669" s="1241"/>
      <c r="L669" s="1241"/>
      <c r="M669" s="1241"/>
      <c r="N669" s="1241"/>
      <c r="O669" s="1269"/>
      <c r="P669" s="1242"/>
      <c r="Q669" s="1241"/>
      <c r="R669" s="1244"/>
      <c r="S669" s="1244"/>
      <c r="T669" s="1244"/>
      <c r="U669" s="1244"/>
      <c r="V669" s="1244"/>
      <c r="W669" s="1249"/>
      <c r="X669" s="1241"/>
      <c r="Y669" s="1244"/>
      <c r="Z669" s="1244"/>
      <c r="AA669" s="1244"/>
      <c r="AB669" s="1244"/>
      <c r="AC669" s="1244"/>
      <c r="AD669" s="1244"/>
      <c r="AE669" s="1244"/>
      <c r="AF669" s="1244"/>
      <c r="AG669" s="1244"/>
      <c r="AH669" s="1244"/>
      <c r="AI669" s="1244"/>
      <c r="AJ669" s="1244"/>
      <c r="AK669" s="1244"/>
      <c r="AL669" s="1244"/>
      <c r="AM669" s="1244"/>
      <c r="AN669" s="1244"/>
      <c r="AO669" s="1244"/>
      <c r="AP669" s="1244"/>
      <c r="AQ669" s="1244"/>
      <c r="AR669" s="1244"/>
      <c r="AS669" s="1244"/>
      <c r="AT669" s="1244"/>
      <c r="AU669" s="1244"/>
      <c r="AV669" s="1244"/>
      <c r="AW669" s="1244"/>
      <c r="AX669" s="1244"/>
      <c r="AY669" s="1244"/>
      <c r="AZ669" s="1244"/>
      <c r="BA669" s="1244"/>
      <c r="BB669" s="1244"/>
      <c r="BC669" s="1244"/>
      <c r="BD669" s="1244"/>
      <c r="BE669" s="1244"/>
      <c r="BF669" s="1244"/>
      <c r="BG669" s="1244"/>
      <c r="BH669" s="1244"/>
      <c r="BI669" s="1244"/>
      <c r="BJ669" s="1244"/>
      <c r="BK669" s="1244"/>
      <c r="BL669" s="1244"/>
      <c r="BM669" s="1244"/>
      <c r="BN669" s="1244"/>
      <c r="BO669" s="1244"/>
      <c r="BP669" s="1244"/>
      <c r="BQ669" s="1244"/>
      <c r="BR669" s="1244"/>
      <c r="BS669" s="1244"/>
      <c r="BT669" s="1244"/>
      <c r="BU669" s="1244"/>
      <c r="BV669" s="1244"/>
      <c r="BW669" s="1244"/>
      <c r="BX669" s="1244"/>
      <c r="BY669" s="1244"/>
      <c r="BZ669" s="1244"/>
      <c r="CA669" s="1244"/>
      <c r="CB669" s="1244"/>
      <c r="CC669" s="1244"/>
      <c r="CD669" s="1244"/>
      <c r="CE669" s="1244"/>
      <c r="CF669" s="1244"/>
      <c r="CG669" s="1244"/>
      <c r="CH669" s="1244"/>
      <c r="CI669" s="1244"/>
      <c r="CJ669" s="1244"/>
      <c r="CK669" s="1244"/>
      <c r="CL669" s="1244"/>
      <c r="CM669" s="1244"/>
      <c r="CN669" s="1244"/>
      <c r="CO669" s="1244"/>
      <c r="CP669" s="1244"/>
      <c r="CQ669" s="1244"/>
      <c r="CR669" s="1244"/>
      <c r="CS669" s="1244"/>
      <c r="CT669" s="1244"/>
      <c r="CU669" s="1244"/>
      <c r="CV669" s="1244"/>
      <c r="CW669" s="1244"/>
      <c r="CX669" s="1244"/>
      <c r="CY669" s="1244"/>
      <c r="CZ669" s="1244"/>
      <c r="DA669" s="1244"/>
      <c r="DB669" s="1244"/>
      <c r="DC669" s="1244"/>
      <c r="DD669" s="1244"/>
      <c r="DE669" s="1244"/>
      <c r="DF669" s="1244"/>
      <c r="DG669" s="1244"/>
      <c r="DH669" s="1244"/>
      <c r="DI669" s="1244"/>
      <c r="DJ669" s="1244"/>
      <c r="DK669" s="1244"/>
      <c r="DL669" s="1244"/>
      <c r="DM669" s="1244"/>
      <c r="DN669" s="1244"/>
      <c r="DO669" s="1244"/>
      <c r="DP669" s="1244"/>
      <c r="DQ669" s="1244"/>
      <c r="DR669" s="1244"/>
      <c r="DS669" s="1244"/>
      <c r="DT669" s="1244"/>
      <c r="DU669" s="1244"/>
      <c r="DV669" s="1244"/>
      <c r="DW669" s="1244"/>
      <c r="DX669" s="1244"/>
      <c r="DY669" s="1244"/>
      <c r="DZ669" s="1244"/>
      <c r="EA669" s="1244"/>
      <c r="EB669" s="1244"/>
      <c r="EC669" s="1244"/>
      <c r="ED669" s="1244"/>
      <c r="EE669" s="1244"/>
      <c r="EF669" s="1244"/>
      <c r="EG669" s="1244"/>
      <c r="EH669" s="1244"/>
      <c r="EI669" s="1244"/>
      <c r="EJ669" s="1244"/>
      <c r="EK669" s="1244"/>
      <c r="EL669" s="1244"/>
      <c r="EM669" s="1244"/>
      <c r="EN669" s="1244"/>
      <c r="EO669" s="1244"/>
      <c r="EP669" s="1244"/>
      <c r="EQ669" s="1244"/>
      <c r="ER669" s="1244"/>
      <c r="ES669" s="1241"/>
      <c r="ET669" s="1244"/>
      <c r="EU669" s="1244"/>
      <c r="EV669" s="1244"/>
      <c r="EW669" s="1244"/>
      <c r="EX669" s="1244"/>
      <c r="EY669" s="1244"/>
      <c r="EZ669" s="1244"/>
      <c r="FA669" s="1244"/>
      <c r="FB669" s="1244"/>
      <c r="FC669" s="1244"/>
      <c r="FD669" s="1244"/>
      <c r="FE669" s="1244"/>
      <c r="FF669" s="1251"/>
      <c r="FG669" s="1244"/>
      <c r="FH669" s="1244"/>
      <c r="FI669" s="1244"/>
      <c r="FJ669" s="1244"/>
      <c r="FK669" s="1244"/>
      <c r="FL669" s="1244"/>
      <c r="FM669" s="1244"/>
      <c r="FN669" s="1244"/>
      <c r="FO669" s="1244"/>
      <c r="FP669" s="1244"/>
      <c r="FQ669" s="1246"/>
      <c r="FR669" s="1246"/>
      <c r="FS669" s="1244"/>
      <c r="FT669" s="1244"/>
      <c r="FU669" s="1244"/>
      <c r="FV669" s="1244"/>
      <c r="FW669" s="1244"/>
      <c r="FX669" s="1244"/>
      <c r="FY669" s="1244"/>
      <c r="FZ669" s="1244"/>
      <c r="GA669" s="1241"/>
      <c r="GB669" s="1241"/>
      <c r="GC669" s="1241"/>
      <c r="GD669" s="1239"/>
      <c r="GE669" s="1239"/>
      <c r="GF669" s="1239"/>
      <c r="GG669" s="1239"/>
      <c r="GH669" s="1239"/>
      <c r="GI669" s="1239"/>
      <c r="GJ669" s="1239"/>
      <c r="GK669" s="1239"/>
      <c r="GL669" s="1239"/>
      <c r="GM669" s="1239"/>
      <c r="GN669" s="1239"/>
      <c r="GO669" s="1239"/>
      <c r="GP669" s="1239"/>
      <c r="GQ669" s="1239"/>
      <c r="GR669" s="1239"/>
      <c r="GS669" s="1239"/>
      <c r="GT669" s="1239"/>
      <c r="GU669" s="1239"/>
      <c r="GV669" s="1239"/>
      <c r="GW669" s="1239"/>
      <c r="GX669" s="1239"/>
      <c r="GY669" s="1239"/>
      <c r="GZ669" s="1239"/>
      <c r="HA669" s="1239"/>
      <c r="HB669" s="1239"/>
      <c r="HC669" s="1239"/>
      <c r="HD669" s="1239"/>
      <c r="HE669" s="1239"/>
      <c r="HF669" s="1239"/>
      <c r="HG669" s="1239"/>
      <c r="HH669" s="1239"/>
      <c r="HI669" s="1239"/>
      <c r="HJ669" s="1239"/>
      <c r="HK669" s="1239"/>
      <c r="HL669" s="1239"/>
      <c r="HM669" s="1239"/>
      <c r="HN669" s="1239"/>
      <c r="HO669" s="1239"/>
      <c r="HP669" s="1239"/>
      <c r="HQ669" s="1239"/>
      <c r="HR669" s="1239"/>
      <c r="HS669" s="1239"/>
      <c r="HT669" s="1239"/>
      <c r="HU669" s="1239"/>
      <c r="HV669" s="1239"/>
      <c r="HW669" s="1239"/>
      <c r="HX669" s="1239"/>
      <c r="HY669" s="1239"/>
      <c r="HZ669" s="1239"/>
      <c r="IA669" s="1239"/>
      <c r="IB669" s="1239"/>
      <c r="IC669" s="1239"/>
      <c r="ID669" s="1239"/>
      <c r="IE669" s="1239"/>
      <c r="IF669" s="1239"/>
      <c r="IG669" s="1239"/>
      <c r="IH669" s="1239"/>
      <c r="II669" s="1239"/>
      <c r="IJ669" s="1239"/>
      <c r="IK669" s="1239"/>
      <c r="IL669" s="1239"/>
      <c r="IM669" s="1239"/>
      <c r="IN669" s="1239"/>
      <c r="IO669" s="1239"/>
      <c r="IP669" s="1239"/>
      <c r="IQ669" s="1239"/>
      <c r="IR669" s="1239"/>
      <c r="IS669" s="1239"/>
      <c r="IT669" s="1239"/>
      <c r="IU669" s="1239"/>
      <c r="IV669" s="1239"/>
      <c r="IW669" s="1239"/>
      <c r="IX669" s="1239"/>
      <c r="IY669" s="1239"/>
      <c r="IZ669" s="1239"/>
      <c r="JA669" s="1239"/>
      <c r="JB669" s="1239"/>
      <c r="JC669" s="1239"/>
      <c r="JD669" s="1239"/>
      <c r="JE669" s="1239"/>
      <c r="JF669" s="1239"/>
      <c r="JG669" s="1239"/>
      <c r="JH669" s="1239"/>
      <c r="JI669" s="1239"/>
      <c r="JJ669" s="1239"/>
      <c r="JK669" s="1248"/>
    </row>
    <row r="670" spans="1:272" ht="18.95" hidden="1" customHeight="1">
      <c r="A670" s="1113"/>
      <c r="B670" s="1114"/>
      <c r="C670" s="1177"/>
      <c r="D670" s="1114"/>
      <c r="E670" s="1116"/>
      <c r="F670" s="1116"/>
      <c r="G670" s="1116"/>
      <c r="H670" s="1114"/>
      <c r="I670" s="1177"/>
      <c r="J670" s="1244"/>
      <c r="K670" s="1241"/>
      <c r="L670" s="1241"/>
      <c r="M670" s="1241"/>
      <c r="N670" s="1241"/>
      <c r="O670" s="1269"/>
      <c r="P670" s="1242"/>
      <c r="Q670" s="1241"/>
      <c r="R670" s="1244"/>
      <c r="S670" s="1244"/>
      <c r="T670" s="1244"/>
      <c r="U670" s="1244"/>
      <c r="V670" s="1244"/>
      <c r="W670" s="1249"/>
      <c r="X670" s="1241"/>
      <c r="Y670" s="1244"/>
      <c r="Z670" s="1244"/>
      <c r="AA670" s="1244"/>
      <c r="AB670" s="1244"/>
      <c r="AC670" s="1244"/>
      <c r="AD670" s="1244"/>
      <c r="AE670" s="1244"/>
      <c r="AF670" s="1244"/>
      <c r="AG670" s="1244"/>
      <c r="AH670" s="1244"/>
      <c r="AI670" s="1244"/>
      <c r="AJ670" s="1244"/>
      <c r="AK670" s="1244"/>
      <c r="AL670" s="1244"/>
      <c r="AM670" s="1244"/>
      <c r="AN670" s="1244"/>
      <c r="AO670" s="1244"/>
      <c r="AP670" s="1244"/>
      <c r="AQ670" s="1244"/>
      <c r="AR670" s="1244"/>
      <c r="AS670" s="1244"/>
      <c r="AT670" s="1244"/>
      <c r="AU670" s="1244"/>
      <c r="AV670" s="1244"/>
      <c r="AW670" s="1244"/>
      <c r="AX670" s="1244"/>
      <c r="AY670" s="1244"/>
      <c r="AZ670" s="1244"/>
      <c r="BA670" s="1244"/>
      <c r="BB670" s="1244"/>
      <c r="BC670" s="1244"/>
      <c r="BD670" s="1244"/>
      <c r="BE670" s="1244"/>
      <c r="BF670" s="1244"/>
      <c r="BG670" s="1244"/>
      <c r="BH670" s="1244"/>
      <c r="BI670" s="1244"/>
      <c r="BJ670" s="1244"/>
      <c r="BK670" s="1244"/>
      <c r="BL670" s="1244"/>
      <c r="BM670" s="1244"/>
      <c r="BN670" s="1244"/>
      <c r="BO670" s="1244"/>
      <c r="BP670" s="1244"/>
      <c r="BQ670" s="1244"/>
      <c r="BR670" s="1244"/>
      <c r="BS670" s="1244"/>
      <c r="BT670" s="1244"/>
      <c r="BU670" s="1244"/>
      <c r="BV670" s="1244"/>
      <c r="BW670" s="1244"/>
      <c r="BX670" s="1244"/>
      <c r="BY670" s="1244"/>
      <c r="BZ670" s="1244"/>
      <c r="CA670" s="1244"/>
      <c r="CB670" s="1244"/>
      <c r="CC670" s="1244"/>
      <c r="CD670" s="1244"/>
      <c r="CE670" s="1244"/>
      <c r="CF670" s="1244"/>
      <c r="CG670" s="1244"/>
      <c r="CH670" s="1244"/>
      <c r="CI670" s="1244"/>
      <c r="CJ670" s="1244"/>
      <c r="CK670" s="1244"/>
      <c r="CL670" s="1244"/>
      <c r="CM670" s="1244"/>
      <c r="CN670" s="1244"/>
      <c r="CO670" s="1244"/>
      <c r="CP670" s="1244"/>
      <c r="CQ670" s="1244"/>
      <c r="CR670" s="1244"/>
      <c r="CS670" s="1244"/>
      <c r="CT670" s="1244"/>
      <c r="CU670" s="1244"/>
      <c r="CV670" s="1244"/>
      <c r="CW670" s="1244"/>
      <c r="CX670" s="1244"/>
      <c r="CY670" s="1244"/>
      <c r="CZ670" s="1244"/>
      <c r="DA670" s="1244"/>
      <c r="DB670" s="1244"/>
      <c r="DC670" s="1244"/>
      <c r="DD670" s="1244"/>
      <c r="DE670" s="1244"/>
      <c r="DF670" s="1244"/>
      <c r="DG670" s="1244"/>
      <c r="DH670" s="1244"/>
      <c r="DI670" s="1244"/>
      <c r="DJ670" s="1244"/>
      <c r="DK670" s="1244"/>
      <c r="DL670" s="1244"/>
      <c r="DM670" s="1244"/>
      <c r="DN670" s="1244"/>
      <c r="DO670" s="1244"/>
      <c r="DP670" s="1244"/>
      <c r="DQ670" s="1244"/>
      <c r="DR670" s="1244"/>
      <c r="DS670" s="1244"/>
      <c r="DT670" s="1244"/>
      <c r="DU670" s="1244"/>
      <c r="DV670" s="1244"/>
      <c r="DW670" s="1244"/>
      <c r="DX670" s="1244"/>
      <c r="DY670" s="1244"/>
      <c r="DZ670" s="1244"/>
      <c r="EA670" s="1244"/>
      <c r="EB670" s="1244"/>
      <c r="EC670" s="1244"/>
      <c r="ED670" s="1244"/>
      <c r="EE670" s="1244"/>
      <c r="EF670" s="1244"/>
      <c r="EG670" s="1244"/>
      <c r="EH670" s="1244"/>
      <c r="EI670" s="1244"/>
      <c r="EJ670" s="1244"/>
      <c r="EK670" s="1244"/>
      <c r="EL670" s="1244"/>
      <c r="EM670" s="1244"/>
      <c r="EN670" s="1244"/>
      <c r="EO670" s="1244"/>
      <c r="EP670" s="1244"/>
      <c r="EQ670" s="1244"/>
      <c r="ER670" s="1244"/>
      <c r="ES670" s="1241"/>
      <c r="ET670" s="1244"/>
      <c r="EU670" s="1244"/>
      <c r="EV670" s="1244"/>
      <c r="EW670" s="1244"/>
      <c r="EX670" s="1244"/>
      <c r="EY670" s="1244"/>
      <c r="EZ670" s="1244"/>
      <c r="FA670" s="1244"/>
      <c r="FB670" s="1244"/>
      <c r="FC670" s="1244"/>
      <c r="FD670" s="1244"/>
      <c r="FE670" s="1244"/>
      <c r="FF670" s="1251"/>
      <c r="FG670" s="1244"/>
      <c r="FH670" s="1244"/>
      <c r="FI670" s="1244"/>
      <c r="FJ670" s="1244"/>
      <c r="FK670" s="1244"/>
      <c r="FL670" s="1244"/>
      <c r="FM670" s="1244"/>
      <c r="FN670" s="1244"/>
      <c r="FO670" s="1244"/>
      <c r="FP670" s="1244"/>
      <c r="FQ670" s="1246"/>
      <c r="FR670" s="1246"/>
      <c r="FS670" s="1244"/>
      <c r="FT670" s="1244"/>
      <c r="FU670" s="1244"/>
      <c r="FV670" s="1244"/>
      <c r="FW670" s="1244"/>
      <c r="FX670" s="1244"/>
      <c r="FY670" s="1244"/>
      <c r="FZ670" s="1244"/>
      <c r="GA670" s="1241"/>
      <c r="GB670" s="1241"/>
      <c r="GC670" s="1241"/>
      <c r="GD670" s="1239"/>
      <c r="GE670" s="1239"/>
      <c r="GF670" s="1239"/>
      <c r="GG670" s="1239"/>
      <c r="GH670" s="1239"/>
      <c r="GI670" s="1239"/>
      <c r="GJ670" s="1239"/>
      <c r="GK670" s="1239"/>
      <c r="GL670" s="1239"/>
      <c r="GM670" s="1239"/>
      <c r="GN670" s="1239"/>
      <c r="GO670" s="1239"/>
      <c r="GP670" s="1239"/>
      <c r="GQ670" s="1239"/>
      <c r="GR670" s="1239"/>
      <c r="GS670" s="1239"/>
      <c r="GT670" s="1239"/>
      <c r="GU670" s="1239"/>
      <c r="GV670" s="1239"/>
      <c r="GW670" s="1239"/>
      <c r="GX670" s="1239"/>
      <c r="GY670" s="1239"/>
      <c r="GZ670" s="1239"/>
      <c r="HA670" s="1239"/>
      <c r="HB670" s="1239"/>
      <c r="HC670" s="1239"/>
      <c r="HD670" s="1239"/>
      <c r="HE670" s="1239"/>
      <c r="HF670" s="1239"/>
      <c r="HG670" s="1239"/>
      <c r="HH670" s="1239"/>
      <c r="HI670" s="1239"/>
      <c r="HJ670" s="1239"/>
      <c r="HK670" s="1239"/>
      <c r="HL670" s="1239"/>
      <c r="HM670" s="1239"/>
      <c r="HN670" s="1239"/>
      <c r="HO670" s="1239"/>
      <c r="HP670" s="1239"/>
      <c r="HQ670" s="1239"/>
      <c r="HR670" s="1239"/>
      <c r="HS670" s="1239"/>
      <c r="HT670" s="1239"/>
      <c r="HU670" s="1239"/>
      <c r="HV670" s="1239"/>
      <c r="HW670" s="1239"/>
      <c r="HX670" s="1239"/>
      <c r="HY670" s="1239"/>
      <c r="HZ670" s="1239"/>
      <c r="IA670" s="1239"/>
      <c r="IB670" s="1239"/>
      <c r="IC670" s="1239"/>
      <c r="ID670" s="1239"/>
      <c r="IE670" s="1239"/>
      <c r="IF670" s="1239"/>
      <c r="IG670" s="1239"/>
      <c r="IH670" s="1239"/>
      <c r="II670" s="1239"/>
      <c r="IJ670" s="1239"/>
      <c r="IK670" s="1239"/>
      <c r="IL670" s="1239"/>
      <c r="IM670" s="1239"/>
      <c r="IN670" s="1239"/>
      <c r="IO670" s="1239"/>
      <c r="IP670" s="1239"/>
      <c r="IQ670" s="1239"/>
      <c r="IR670" s="1239"/>
      <c r="IS670" s="1239"/>
      <c r="IT670" s="1239"/>
      <c r="IU670" s="1239"/>
      <c r="IV670" s="1239"/>
      <c r="IW670" s="1239"/>
      <c r="IX670" s="1239"/>
      <c r="IY670" s="1239"/>
      <c r="IZ670" s="1239"/>
      <c r="JA670" s="1239"/>
      <c r="JB670" s="1239"/>
      <c r="JC670" s="1239"/>
      <c r="JD670" s="1239"/>
      <c r="JE670" s="1239"/>
      <c r="JF670" s="1239"/>
      <c r="JG670" s="1239"/>
      <c r="JH670" s="1239"/>
      <c r="JI670" s="1239"/>
      <c r="JJ670" s="1239"/>
      <c r="JK670" s="1248"/>
    </row>
    <row r="671" spans="1:272" ht="18.95" hidden="1" customHeight="1">
      <c r="A671" s="1113"/>
      <c r="B671" s="1114"/>
      <c r="C671" s="1177"/>
      <c r="D671" s="1114"/>
      <c r="E671" s="1116"/>
      <c r="F671" s="1116"/>
      <c r="G671" s="1116"/>
      <c r="H671" s="1114"/>
      <c r="I671" s="1177"/>
      <c r="J671" s="1244"/>
      <c r="K671" s="1241"/>
      <c r="L671" s="1241"/>
      <c r="M671" s="1241"/>
      <c r="N671" s="1241"/>
      <c r="O671" s="1269"/>
      <c r="P671" s="1242"/>
      <c r="Q671" s="1241"/>
      <c r="R671" s="1244"/>
      <c r="S671" s="1244"/>
      <c r="T671" s="1244"/>
      <c r="U671" s="1244"/>
      <c r="V671" s="1244"/>
      <c r="W671" s="1249"/>
      <c r="X671" s="1241"/>
      <c r="Y671" s="1244"/>
      <c r="Z671" s="1244"/>
      <c r="AA671" s="1244"/>
      <c r="AB671" s="1244"/>
      <c r="AC671" s="1244"/>
      <c r="AD671" s="1244"/>
      <c r="AE671" s="1244"/>
      <c r="AF671" s="1244"/>
      <c r="AG671" s="1244"/>
      <c r="AH671" s="1244"/>
      <c r="AI671" s="1244"/>
      <c r="AJ671" s="1244"/>
      <c r="AK671" s="1244"/>
      <c r="AL671" s="1244"/>
      <c r="AM671" s="1244"/>
      <c r="AN671" s="1244"/>
      <c r="AO671" s="1244"/>
      <c r="AP671" s="1244"/>
      <c r="AQ671" s="1244"/>
      <c r="AR671" s="1244"/>
      <c r="AS671" s="1244"/>
      <c r="AT671" s="1244"/>
      <c r="AU671" s="1244"/>
      <c r="AV671" s="1244"/>
      <c r="AW671" s="1244"/>
      <c r="AX671" s="1244"/>
      <c r="AY671" s="1244"/>
      <c r="AZ671" s="1244"/>
      <c r="BA671" s="1244"/>
      <c r="BB671" s="1244"/>
      <c r="BC671" s="1244"/>
      <c r="BD671" s="1244"/>
      <c r="BE671" s="1244"/>
      <c r="BF671" s="1244"/>
      <c r="BG671" s="1244"/>
      <c r="BH671" s="1244"/>
      <c r="BI671" s="1244"/>
      <c r="BJ671" s="1244"/>
      <c r="BK671" s="1244"/>
      <c r="BL671" s="1244"/>
      <c r="BM671" s="1244"/>
      <c r="BN671" s="1244"/>
      <c r="BO671" s="1244"/>
      <c r="BP671" s="1244"/>
      <c r="BQ671" s="1244"/>
      <c r="BR671" s="1244"/>
      <c r="BS671" s="1244"/>
      <c r="BT671" s="1244"/>
      <c r="BU671" s="1244"/>
      <c r="BV671" s="1244"/>
      <c r="BW671" s="1244"/>
      <c r="BX671" s="1244"/>
      <c r="BY671" s="1244"/>
      <c r="BZ671" s="1244"/>
      <c r="CA671" s="1244"/>
      <c r="CB671" s="1244"/>
      <c r="CC671" s="1244"/>
      <c r="CD671" s="1244"/>
      <c r="CE671" s="1244"/>
      <c r="CF671" s="1244"/>
      <c r="CG671" s="1244"/>
      <c r="CH671" s="1244"/>
      <c r="CI671" s="1244"/>
      <c r="CJ671" s="1244"/>
      <c r="CK671" s="1244"/>
      <c r="CL671" s="1244"/>
      <c r="CM671" s="1244"/>
      <c r="CN671" s="1244"/>
      <c r="CO671" s="1244"/>
      <c r="CP671" s="1244"/>
      <c r="CQ671" s="1244"/>
      <c r="CR671" s="1244"/>
      <c r="CS671" s="1244"/>
      <c r="CT671" s="1244"/>
      <c r="CU671" s="1244"/>
      <c r="CV671" s="1244"/>
      <c r="CW671" s="1244"/>
      <c r="CX671" s="1244"/>
      <c r="CY671" s="1244"/>
      <c r="CZ671" s="1244"/>
      <c r="DA671" s="1244"/>
      <c r="DB671" s="1244"/>
      <c r="DC671" s="1244"/>
      <c r="DD671" s="1244"/>
      <c r="DE671" s="1244"/>
      <c r="DF671" s="1244"/>
      <c r="DG671" s="1244"/>
      <c r="DH671" s="1244"/>
      <c r="DI671" s="1244"/>
      <c r="DJ671" s="1244"/>
      <c r="DK671" s="1244"/>
      <c r="DL671" s="1244"/>
      <c r="DM671" s="1244"/>
      <c r="DN671" s="1244"/>
      <c r="DO671" s="1244"/>
      <c r="DP671" s="1244"/>
      <c r="DQ671" s="1244"/>
      <c r="DR671" s="1244"/>
      <c r="DS671" s="1244"/>
      <c r="DT671" s="1244"/>
      <c r="DU671" s="1244"/>
      <c r="DV671" s="1244"/>
      <c r="DW671" s="1244"/>
      <c r="DX671" s="1244"/>
      <c r="DY671" s="1244"/>
      <c r="DZ671" s="1244"/>
      <c r="EA671" s="1244"/>
      <c r="EB671" s="1244"/>
      <c r="EC671" s="1244"/>
      <c r="ED671" s="1244"/>
      <c r="EE671" s="1244"/>
      <c r="EF671" s="1244"/>
      <c r="EG671" s="1244"/>
      <c r="EH671" s="1244"/>
      <c r="EI671" s="1244"/>
      <c r="EJ671" s="1244"/>
      <c r="EK671" s="1244"/>
      <c r="EL671" s="1244"/>
      <c r="EM671" s="1244"/>
      <c r="EN671" s="1244"/>
      <c r="EO671" s="1244"/>
      <c r="EP671" s="1244"/>
      <c r="EQ671" s="1244"/>
      <c r="ER671" s="1244"/>
      <c r="ES671" s="1241"/>
      <c r="ET671" s="1244"/>
      <c r="EU671" s="1244"/>
      <c r="EV671" s="1244"/>
      <c r="EW671" s="1244"/>
      <c r="EX671" s="1244"/>
      <c r="EY671" s="1244"/>
      <c r="EZ671" s="1244"/>
      <c r="FA671" s="1244"/>
      <c r="FB671" s="1244"/>
      <c r="FC671" s="1244"/>
      <c r="FD671" s="1244"/>
      <c r="FE671" s="1244"/>
      <c r="FF671" s="1251"/>
      <c r="FG671" s="1244"/>
      <c r="FH671" s="1244"/>
      <c r="FI671" s="1244"/>
      <c r="FJ671" s="1244"/>
      <c r="FK671" s="1244"/>
      <c r="FL671" s="1244"/>
      <c r="FM671" s="1244"/>
      <c r="FN671" s="1244"/>
      <c r="FO671" s="1244"/>
      <c r="FP671" s="1244"/>
      <c r="FQ671" s="1246"/>
      <c r="FR671" s="1246"/>
      <c r="FS671" s="1244"/>
      <c r="FT671" s="1244"/>
      <c r="FU671" s="1244"/>
      <c r="FV671" s="1244"/>
      <c r="FW671" s="1244"/>
      <c r="FX671" s="1244"/>
      <c r="FY671" s="1244"/>
      <c r="FZ671" s="1244"/>
      <c r="GA671" s="1241"/>
      <c r="GB671" s="1241"/>
      <c r="GC671" s="1241"/>
      <c r="GD671" s="1239"/>
      <c r="GE671" s="1239"/>
      <c r="GF671" s="1239"/>
      <c r="GG671" s="1239"/>
      <c r="GH671" s="1239"/>
      <c r="GI671" s="1239"/>
      <c r="GJ671" s="1239"/>
      <c r="GK671" s="1239"/>
      <c r="GL671" s="1239"/>
      <c r="GM671" s="1239"/>
      <c r="GN671" s="1239"/>
      <c r="GO671" s="1239"/>
      <c r="GP671" s="1239"/>
      <c r="GQ671" s="1239"/>
      <c r="GR671" s="1239"/>
      <c r="GS671" s="1239"/>
      <c r="GT671" s="1239"/>
      <c r="GU671" s="1239"/>
      <c r="GV671" s="1239"/>
      <c r="GW671" s="1239"/>
      <c r="GX671" s="1239"/>
      <c r="GY671" s="1239"/>
      <c r="GZ671" s="1239"/>
      <c r="HA671" s="1239"/>
      <c r="HB671" s="1239"/>
      <c r="HC671" s="1239"/>
      <c r="HD671" s="1239"/>
      <c r="HE671" s="1239"/>
      <c r="HF671" s="1239"/>
      <c r="HG671" s="1239"/>
      <c r="HH671" s="1239"/>
      <c r="HI671" s="1239"/>
      <c r="HJ671" s="1239"/>
      <c r="HK671" s="1239"/>
      <c r="HL671" s="1239"/>
      <c r="HM671" s="1239"/>
      <c r="HN671" s="1239"/>
      <c r="HO671" s="1239"/>
      <c r="HP671" s="1239"/>
      <c r="HQ671" s="1239"/>
      <c r="HR671" s="1239"/>
      <c r="HS671" s="1239"/>
      <c r="HT671" s="1239"/>
      <c r="HU671" s="1239"/>
      <c r="HV671" s="1239"/>
      <c r="HW671" s="1239"/>
      <c r="HX671" s="1239"/>
      <c r="HY671" s="1239"/>
      <c r="HZ671" s="1239"/>
      <c r="IA671" s="1239"/>
      <c r="IB671" s="1239"/>
      <c r="IC671" s="1239"/>
      <c r="ID671" s="1239"/>
      <c r="IE671" s="1239"/>
      <c r="IF671" s="1239"/>
      <c r="IG671" s="1239"/>
      <c r="IH671" s="1239"/>
      <c r="II671" s="1239"/>
      <c r="IJ671" s="1239"/>
      <c r="IK671" s="1239"/>
      <c r="IL671" s="1239"/>
      <c r="IM671" s="1239"/>
      <c r="IN671" s="1239"/>
      <c r="IO671" s="1239"/>
      <c r="IP671" s="1239"/>
      <c r="IQ671" s="1239"/>
      <c r="IR671" s="1239"/>
      <c r="IS671" s="1239"/>
      <c r="IT671" s="1239"/>
      <c r="IU671" s="1239"/>
      <c r="IV671" s="1239"/>
      <c r="IW671" s="1239"/>
      <c r="IX671" s="1239"/>
      <c r="IY671" s="1239"/>
      <c r="IZ671" s="1239"/>
      <c r="JA671" s="1239"/>
      <c r="JB671" s="1239"/>
      <c r="JC671" s="1239"/>
      <c r="JD671" s="1239"/>
      <c r="JE671" s="1239"/>
      <c r="JF671" s="1239"/>
      <c r="JG671" s="1239"/>
      <c r="JH671" s="1239"/>
      <c r="JI671" s="1239"/>
      <c r="JJ671" s="1239"/>
      <c r="JK671" s="1248"/>
    </row>
    <row r="672" spans="1:272" s="1034" customFormat="1" ht="18.95" hidden="1" customHeight="1">
      <c r="A672" s="1274"/>
      <c r="B672" s="1169"/>
      <c r="C672" s="1169"/>
      <c r="D672" s="1169"/>
      <c r="E672" s="1170"/>
      <c r="F672" s="1170"/>
      <c r="G672" s="1170"/>
      <c r="H672" s="1169"/>
      <c r="I672" s="1169"/>
      <c r="J672" s="1171"/>
      <c r="K672" s="1171"/>
      <c r="L672" s="1171"/>
      <c r="M672" s="1171"/>
      <c r="N672" s="1171"/>
      <c r="O672" s="1171"/>
      <c r="P672" s="1171"/>
      <c r="Q672" s="1171"/>
      <c r="R672" s="1171"/>
      <c r="S672" s="1171"/>
      <c r="T672" s="1171"/>
      <c r="U672" s="1171"/>
      <c r="V672" s="1171"/>
      <c r="W672" s="1071"/>
      <c r="X672" s="1171"/>
      <c r="Y672" s="1171"/>
      <c r="Z672" s="1171"/>
      <c r="AA672" s="1171"/>
      <c r="AB672" s="1171"/>
      <c r="AC672" s="1171"/>
      <c r="AD672" s="1171"/>
      <c r="AE672" s="1171"/>
      <c r="AF672" s="1171"/>
      <c r="AG672" s="1171"/>
      <c r="AH672" s="1171"/>
      <c r="AI672" s="1171"/>
      <c r="AJ672" s="1171"/>
      <c r="AK672" s="1171"/>
      <c r="AL672" s="1171"/>
      <c r="AM672" s="1171"/>
      <c r="AN672" s="1171"/>
      <c r="AO672" s="1171"/>
      <c r="AP672" s="1171"/>
      <c r="AQ672" s="1171"/>
      <c r="AR672" s="1171"/>
      <c r="AS672" s="1171"/>
      <c r="AT672" s="1171"/>
      <c r="AU672" s="1171"/>
      <c r="AV672" s="1171"/>
      <c r="AW672" s="1171"/>
      <c r="AX672" s="1171"/>
      <c r="AY672" s="1171"/>
      <c r="AZ672" s="1171"/>
      <c r="BA672" s="1171"/>
      <c r="BB672" s="1171"/>
      <c r="BC672" s="1171"/>
      <c r="BD672" s="1171"/>
      <c r="BE672" s="1171"/>
      <c r="BF672" s="1171"/>
      <c r="BG672" s="1171"/>
      <c r="BH672" s="1171"/>
      <c r="BI672" s="1171"/>
      <c r="BJ672" s="1171"/>
      <c r="BK672" s="1171"/>
      <c r="BL672" s="1171"/>
      <c r="BM672" s="1171"/>
      <c r="BN672" s="1171"/>
      <c r="BO672" s="1171"/>
      <c r="BP672" s="1171"/>
      <c r="BQ672" s="1171"/>
      <c r="BR672" s="1171"/>
      <c r="BS672" s="1171"/>
      <c r="BT672" s="1171"/>
      <c r="BU672" s="1171"/>
      <c r="BV672" s="1171"/>
      <c r="BW672" s="1171"/>
      <c r="BX672" s="1171"/>
      <c r="BY672" s="1171"/>
      <c r="BZ672" s="1171"/>
      <c r="CA672" s="1171"/>
      <c r="CB672" s="1171"/>
      <c r="CC672" s="1171"/>
      <c r="CD672" s="1171"/>
      <c r="CE672" s="1171"/>
      <c r="CF672" s="1171"/>
      <c r="CG672" s="1171"/>
      <c r="CH672" s="1171"/>
      <c r="CI672" s="1171"/>
      <c r="CJ672" s="1171"/>
      <c r="CK672" s="1171"/>
      <c r="CL672" s="1171"/>
      <c r="CM672" s="1171"/>
      <c r="CN672" s="1171"/>
      <c r="CO672" s="1171"/>
      <c r="CP672" s="1171"/>
      <c r="CQ672" s="1171"/>
      <c r="CR672" s="1171"/>
      <c r="CS672" s="1171"/>
      <c r="CT672" s="1171"/>
      <c r="CU672" s="1171"/>
      <c r="CV672" s="1171"/>
      <c r="CW672" s="1171"/>
      <c r="CX672" s="1171"/>
      <c r="CY672" s="1171"/>
      <c r="CZ672" s="1171"/>
      <c r="DA672" s="1171"/>
      <c r="DB672" s="1171"/>
      <c r="DC672" s="1171"/>
      <c r="DD672" s="1171"/>
      <c r="DE672" s="1171"/>
      <c r="DF672" s="1171"/>
      <c r="DG672" s="1171"/>
      <c r="DH672" s="1171"/>
      <c r="DI672" s="1171"/>
      <c r="DJ672" s="1171"/>
      <c r="DK672" s="1171"/>
      <c r="DL672" s="1171"/>
      <c r="DM672" s="1171"/>
      <c r="DN672" s="1171"/>
      <c r="DO672" s="1171"/>
      <c r="DP672" s="1171"/>
      <c r="DQ672" s="1171"/>
      <c r="DR672" s="1171"/>
      <c r="DS672" s="1171"/>
      <c r="DT672" s="1171"/>
      <c r="DU672" s="1171"/>
      <c r="DV672" s="1171"/>
      <c r="DW672" s="1171"/>
      <c r="DX672" s="1171"/>
      <c r="DY672" s="1171"/>
      <c r="DZ672" s="1171"/>
      <c r="EA672" s="1171"/>
      <c r="EB672" s="1171"/>
      <c r="EC672" s="1171"/>
      <c r="ED672" s="1171"/>
      <c r="EE672" s="1171"/>
      <c r="EF672" s="1171"/>
      <c r="EG672" s="1171"/>
      <c r="EH672" s="1171"/>
      <c r="EI672" s="1171"/>
      <c r="EJ672" s="1171"/>
      <c r="EK672" s="1171"/>
      <c r="EL672" s="1171"/>
      <c r="EM672" s="1171"/>
      <c r="EN672" s="1171"/>
      <c r="EO672" s="1171"/>
      <c r="EP672" s="1171"/>
      <c r="EQ672" s="1171"/>
      <c r="ER672" s="1171"/>
      <c r="ES672" s="1171"/>
      <c r="ET672" s="1171"/>
      <c r="EU672" s="1171"/>
      <c r="EV672" s="1171"/>
      <c r="EW672" s="1171"/>
      <c r="EX672" s="1171"/>
      <c r="EY672" s="1171"/>
      <c r="EZ672" s="1171"/>
      <c r="FA672" s="1171"/>
      <c r="FB672" s="1171"/>
      <c r="FC672" s="1171"/>
      <c r="FD672" s="1171"/>
      <c r="FE672" s="1171"/>
      <c r="FF672" s="1171"/>
      <c r="FG672" s="1171"/>
      <c r="FH672" s="1171"/>
      <c r="FI672" s="1171"/>
      <c r="FJ672" s="1171"/>
      <c r="FK672" s="1171"/>
      <c r="FL672" s="1171"/>
      <c r="FM672" s="1171"/>
      <c r="FN672" s="1171"/>
      <c r="FO672" s="1171"/>
      <c r="FP672" s="1171"/>
      <c r="FQ672" s="1185"/>
      <c r="FR672" s="1185"/>
      <c r="FS672" s="1171"/>
      <c r="FT672" s="1171"/>
      <c r="FU672" s="1171"/>
      <c r="FV672" s="1171"/>
      <c r="FW672" s="1171"/>
      <c r="FX672" s="1171"/>
      <c r="FY672" s="1171"/>
      <c r="FZ672" s="1171"/>
      <c r="GA672" s="1171"/>
      <c r="GB672" s="1171"/>
      <c r="GC672" s="1171"/>
      <c r="GD672" s="1171"/>
      <c r="GE672" s="1171"/>
      <c r="GF672" s="1171"/>
      <c r="GG672" s="1171"/>
      <c r="GH672" s="1171"/>
      <c r="GI672" s="1171"/>
      <c r="GJ672" s="1171"/>
      <c r="GK672" s="1171"/>
      <c r="GL672" s="1171"/>
      <c r="GM672" s="1171"/>
      <c r="GN672" s="1171"/>
      <c r="GO672" s="1171"/>
      <c r="GP672" s="1171"/>
      <c r="GQ672" s="1171"/>
      <c r="GR672" s="1171"/>
      <c r="GS672" s="1171"/>
      <c r="GT672" s="1171"/>
      <c r="GU672" s="1171"/>
      <c r="GV672" s="1171"/>
      <c r="GW672" s="1171"/>
      <c r="GX672" s="1171"/>
      <c r="GY672" s="1171"/>
      <c r="GZ672" s="1171"/>
      <c r="HA672" s="1171"/>
      <c r="HB672" s="1171"/>
      <c r="HC672" s="1171"/>
      <c r="HD672" s="1171"/>
      <c r="HE672" s="1171"/>
      <c r="HF672" s="1171"/>
      <c r="HG672" s="1171"/>
      <c r="HH672" s="1171"/>
      <c r="HI672" s="1171"/>
      <c r="HJ672" s="1171"/>
      <c r="HK672" s="1171"/>
      <c r="HL672" s="1171"/>
      <c r="HM672" s="1171"/>
      <c r="HN672" s="1171"/>
      <c r="HO672" s="1171"/>
      <c r="HP672" s="1171"/>
      <c r="HQ672" s="1171"/>
      <c r="HR672" s="1171"/>
      <c r="HS672" s="1171"/>
      <c r="HT672" s="1171"/>
      <c r="HU672" s="1171"/>
      <c r="HV672" s="1171"/>
      <c r="HW672" s="1171"/>
      <c r="HX672" s="1171"/>
      <c r="HY672" s="1171"/>
      <c r="HZ672" s="1171"/>
      <c r="IA672" s="1171"/>
      <c r="IB672" s="1171"/>
      <c r="IC672" s="1171"/>
      <c r="ID672" s="1171"/>
      <c r="IE672" s="1171"/>
      <c r="IF672" s="1171"/>
      <c r="IG672" s="1171"/>
      <c r="IH672" s="1171"/>
      <c r="II672" s="1171"/>
      <c r="IJ672" s="1171"/>
      <c r="IK672" s="1171"/>
      <c r="IL672" s="1171"/>
      <c r="IM672" s="1171"/>
      <c r="IN672" s="1171"/>
      <c r="IO672" s="1171"/>
      <c r="IP672" s="1171"/>
      <c r="IQ672" s="1171"/>
      <c r="IR672" s="1171"/>
      <c r="IS672" s="1171"/>
      <c r="IT672" s="1171"/>
      <c r="IU672" s="1171"/>
      <c r="IV672" s="1171"/>
      <c r="IW672" s="1171"/>
      <c r="IX672" s="1171"/>
      <c r="IY672" s="1171"/>
      <c r="IZ672" s="1171"/>
      <c r="JA672" s="1171"/>
      <c r="JB672" s="1171"/>
      <c r="JC672" s="1171"/>
      <c r="JD672" s="1171"/>
      <c r="JE672" s="1171"/>
      <c r="JF672" s="1171"/>
      <c r="JG672" s="1171"/>
      <c r="JH672" s="1171"/>
      <c r="JI672" s="1171"/>
      <c r="JJ672" s="1171"/>
      <c r="JK672" s="1275"/>
      <c r="JL672" s="1276"/>
    </row>
    <row r="673" spans="1:272" ht="18.95" hidden="1" customHeight="1">
      <c r="A673" s="1277"/>
      <c r="B673" s="1278"/>
      <c r="C673" s="1279"/>
      <c r="D673" s="1279"/>
      <c r="E673" s="1280"/>
      <c r="F673" s="1280"/>
      <c r="G673" s="1280"/>
      <c r="H673" s="1279"/>
      <c r="I673" s="1279"/>
      <c r="J673" s="1281"/>
      <c r="K673" s="1281"/>
      <c r="L673" s="1281"/>
      <c r="M673" s="1281"/>
      <c r="N673" s="1281"/>
      <c r="O673" s="1282"/>
      <c r="P673" s="1281"/>
      <c r="Q673" s="1281"/>
      <c r="R673" s="1281"/>
      <c r="S673" s="1281"/>
      <c r="T673" s="1281"/>
      <c r="U673" s="1281"/>
      <c r="V673" s="1281"/>
      <c r="W673" s="1283"/>
      <c r="X673" s="1284"/>
      <c r="Y673" s="1284"/>
      <c r="Z673" s="1284"/>
      <c r="AA673" s="1281"/>
      <c r="AB673" s="1281"/>
      <c r="AC673" s="1281"/>
      <c r="AD673" s="1281"/>
      <c r="AE673" s="1281"/>
      <c r="AF673" s="1281"/>
      <c r="AG673" s="1281"/>
      <c r="AH673" s="1281"/>
      <c r="AI673" s="1281"/>
      <c r="AJ673" s="1281"/>
      <c r="AK673" s="1281"/>
      <c r="AL673" s="1281"/>
      <c r="AM673" s="1281"/>
      <c r="AN673" s="1281"/>
      <c r="AO673" s="1281"/>
      <c r="AP673" s="1281"/>
      <c r="AQ673" s="1281"/>
      <c r="AR673" s="1281"/>
      <c r="AS673" s="1281"/>
      <c r="AT673" s="1281"/>
      <c r="AU673" s="1281"/>
      <c r="AV673" s="1281"/>
      <c r="AW673" s="1281"/>
      <c r="AX673" s="1281"/>
      <c r="AY673" s="1281"/>
      <c r="AZ673" s="1281"/>
      <c r="BA673" s="1281"/>
      <c r="BB673" s="1281"/>
      <c r="BC673" s="1281"/>
      <c r="BD673" s="1281"/>
      <c r="BE673" s="1281"/>
      <c r="BF673" s="1281"/>
      <c r="BG673" s="1281"/>
      <c r="BH673" s="1281"/>
      <c r="BI673" s="1281"/>
      <c r="BJ673" s="1281"/>
      <c r="BK673" s="1281"/>
      <c r="BL673" s="1281"/>
      <c r="BM673" s="1281"/>
      <c r="BN673" s="1281"/>
      <c r="BO673" s="1281"/>
      <c r="BP673" s="1281"/>
      <c r="BQ673" s="1281"/>
      <c r="BR673" s="1281"/>
      <c r="BS673" s="1281"/>
      <c r="BT673" s="1281"/>
      <c r="BU673" s="1281"/>
      <c r="BV673" s="1281"/>
      <c r="BW673" s="1281"/>
      <c r="BX673" s="1281"/>
      <c r="BY673" s="1281"/>
      <c r="BZ673" s="1281"/>
      <c r="CA673" s="1281"/>
      <c r="CB673" s="1281"/>
      <c r="CC673" s="1281"/>
      <c r="CD673" s="1281"/>
      <c r="CE673" s="1281"/>
      <c r="CF673" s="1281"/>
      <c r="CG673" s="1281"/>
      <c r="CH673" s="1281"/>
      <c r="CI673" s="1281"/>
      <c r="CJ673" s="1281"/>
      <c r="CK673" s="1281"/>
      <c r="CL673" s="1281"/>
      <c r="CM673" s="1281"/>
      <c r="CN673" s="1281"/>
      <c r="CO673" s="1281"/>
      <c r="CP673" s="1281"/>
      <c r="CQ673" s="1281"/>
      <c r="CR673" s="1281"/>
      <c r="CS673" s="1281"/>
      <c r="CT673" s="1281"/>
      <c r="CU673" s="1281"/>
      <c r="CV673" s="1281"/>
      <c r="CW673" s="1281"/>
      <c r="CX673" s="1281"/>
      <c r="CY673" s="1281"/>
      <c r="CZ673" s="1281"/>
      <c r="DA673" s="1281"/>
      <c r="DB673" s="1281"/>
      <c r="DC673" s="1281"/>
      <c r="DD673" s="1281"/>
      <c r="DE673" s="1281"/>
      <c r="DF673" s="1281"/>
      <c r="DG673" s="1281"/>
      <c r="DH673" s="1281"/>
      <c r="DI673" s="1281"/>
      <c r="DJ673" s="1281"/>
      <c r="DK673" s="1281"/>
      <c r="DL673" s="1281"/>
      <c r="DM673" s="1281"/>
      <c r="DN673" s="1281"/>
      <c r="DO673" s="1281"/>
      <c r="DP673" s="1281"/>
      <c r="DQ673" s="1281"/>
      <c r="DR673" s="1281"/>
      <c r="DS673" s="1281"/>
      <c r="DT673" s="1281"/>
      <c r="DU673" s="1281"/>
      <c r="DV673" s="1281"/>
      <c r="DW673" s="1281"/>
      <c r="DX673" s="1281"/>
      <c r="DY673" s="1281"/>
      <c r="DZ673" s="1281"/>
      <c r="EA673" s="1281"/>
      <c r="EB673" s="1281"/>
      <c r="EC673" s="1281"/>
      <c r="ED673" s="1281"/>
      <c r="EE673" s="1281"/>
      <c r="EF673" s="1281"/>
      <c r="EG673" s="1281"/>
      <c r="EH673" s="1281"/>
      <c r="EI673" s="1281"/>
      <c r="EJ673" s="1281"/>
      <c r="EK673" s="1281"/>
      <c r="EL673" s="1281"/>
      <c r="EM673" s="1281"/>
      <c r="EN673" s="1281"/>
      <c r="EO673" s="1281"/>
      <c r="EP673" s="1281"/>
      <c r="EQ673" s="1281"/>
      <c r="ER673" s="1281"/>
      <c r="ES673" s="1285"/>
      <c r="ET673" s="1281"/>
      <c r="EU673" s="1281"/>
      <c r="EV673" s="1281"/>
      <c r="EW673" s="1281"/>
      <c r="EX673" s="1281"/>
      <c r="EY673" s="1281"/>
      <c r="EZ673" s="1281"/>
      <c r="FA673" s="1281"/>
      <c r="FB673" s="1281"/>
      <c r="FC673" s="1281"/>
      <c r="FD673" s="1281"/>
      <c r="FE673" s="1281"/>
      <c r="FF673" s="1286"/>
      <c r="FG673" s="1281"/>
      <c r="FH673" s="1281"/>
      <c r="FI673" s="1281"/>
      <c r="FJ673" s="1281"/>
      <c r="FK673" s="1281"/>
      <c r="FL673" s="1281"/>
      <c r="FM673" s="1281"/>
      <c r="FN673" s="1281"/>
      <c r="FO673" s="1281"/>
      <c r="FP673" s="1281"/>
      <c r="FQ673" s="1287"/>
      <c r="FR673" s="1287"/>
      <c r="FS673" s="1281"/>
      <c r="FT673" s="1281"/>
      <c r="FU673" s="1281"/>
      <c r="FV673" s="1281"/>
      <c r="FW673" s="1281"/>
      <c r="FX673" s="1281"/>
      <c r="FY673" s="1281"/>
      <c r="FZ673" s="1281"/>
      <c r="GA673" s="1285"/>
      <c r="GB673" s="1285"/>
      <c r="GC673" s="1285"/>
      <c r="GD673" s="1281"/>
      <c r="GE673" s="1281"/>
      <c r="GF673" s="1281"/>
      <c r="GG673" s="1281"/>
      <c r="GH673" s="1281"/>
      <c r="GI673" s="1281"/>
      <c r="GJ673" s="1281"/>
      <c r="GK673" s="1281"/>
      <c r="GL673" s="1281"/>
      <c r="GM673" s="1281"/>
      <c r="GN673" s="1281"/>
      <c r="GO673" s="1281"/>
      <c r="GP673" s="1281"/>
      <c r="GQ673" s="1281"/>
      <c r="GR673" s="1281"/>
      <c r="GS673" s="1281"/>
      <c r="GT673" s="1281"/>
      <c r="GU673" s="1281"/>
      <c r="GV673" s="1281"/>
      <c r="GW673" s="1281"/>
      <c r="GX673" s="1281"/>
      <c r="GY673" s="1281"/>
      <c r="GZ673" s="1281"/>
      <c r="HA673" s="1281"/>
      <c r="HB673" s="1281"/>
      <c r="HC673" s="1281"/>
      <c r="HD673" s="1281"/>
      <c r="HE673" s="1281"/>
      <c r="HF673" s="1281"/>
      <c r="HG673" s="1281"/>
      <c r="HH673" s="1281"/>
      <c r="HI673" s="1281"/>
      <c r="HJ673" s="1281"/>
      <c r="HK673" s="1281"/>
      <c r="HL673" s="1281"/>
      <c r="HM673" s="1281"/>
      <c r="HN673" s="1281"/>
      <c r="HO673" s="1281"/>
      <c r="HP673" s="1281"/>
      <c r="HQ673" s="1281"/>
      <c r="HR673" s="1281"/>
      <c r="HS673" s="1281"/>
      <c r="HT673" s="1281"/>
      <c r="HU673" s="1281"/>
      <c r="HV673" s="1281"/>
      <c r="HW673" s="1281"/>
      <c r="HX673" s="1281"/>
      <c r="HY673" s="1281"/>
      <c r="HZ673" s="1281"/>
      <c r="IA673" s="1281"/>
      <c r="IB673" s="1281"/>
      <c r="IC673" s="1281"/>
      <c r="ID673" s="1281"/>
      <c r="IE673" s="1281"/>
      <c r="IF673" s="1281"/>
      <c r="IG673" s="1281"/>
      <c r="IH673" s="1281"/>
      <c r="II673" s="1281"/>
      <c r="IJ673" s="1281"/>
      <c r="IK673" s="1281"/>
      <c r="IL673" s="1281"/>
      <c r="IM673" s="1281"/>
      <c r="IN673" s="1281"/>
      <c r="IO673" s="1281"/>
      <c r="IP673" s="1281"/>
      <c r="IQ673" s="1281"/>
      <c r="IR673" s="1281"/>
      <c r="IS673" s="1281"/>
      <c r="IT673" s="1281"/>
      <c r="IU673" s="1281"/>
      <c r="IV673" s="1281"/>
      <c r="IW673" s="1281"/>
      <c r="IX673" s="1281"/>
      <c r="IY673" s="1281"/>
      <c r="IZ673" s="1281"/>
      <c r="JA673" s="1281"/>
      <c r="JB673" s="1281"/>
      <c r="JC673" s="1281"/>
      <c r="JD673" s="1281"/>
      <c r="JE673" s="1281"/>
      <c r="JF673" s="1281"/>
      <c r="JG673" s="1281"/>
      <c r="JH673" s="1281"/>
      <c r="JI673" s="1281"/>
      <c r="JJ673" s="1281"/>
      <c r="JK673" s="1253"/>
    </row>
    <row r="674" spans="1:272" ht="18.95" hidden="1" customHeight="1">
      <c r="A674" s="1113"/>
      <c r="B674" s="1254"/>
      <c r="C674" s="1288"/>
      <c r="D674" s="1115"/>
      <c r="E674" s="1116"/>
      <c r="F674" s="1228"/>
      <c r="G674" s="1228"/>
      <c r="H674" s="1288"/>
      <c r="I674" s="1115"/>
      <c r="J674" s="1234"/>
      <c r="K674" s="1234"/>
      <c r="L674" s="1234"/>
      <c r="M674" s="1234"/>
      <c r="N674" s="1241"/>
      <c r="O674" s="1257"/>
      <c r="P674" s="1258"/>
      <c r="Q674" s="1259"/>
      <c r="R674" s="1259"/>
      <c r="S674" s="1259"/>
      <c r="T674" s="1259"/>
      <c r="U674" s="1259"/>
      <c r="V674" s="1259"/>
      <c r="W674" s="1260"/>
      <c r="X674" s="1261"/>
      <c r="Y674" s="1262"/>
      <c r="Z674" s="1263"/>
      <c r="AA674" s="1259"/>
      <c r="AB674" s="1259"/>
      <c r="AC674" s="1259"/>
      <c r="AD674" s="1259"/>
      <c r="AE674" s="1259"/>
      <c r="AF674" s="1259"/>
      <c r="AG674" s="1259"/>
      <c r="AH674" s="1259"/>
      <c r="AI674" s="1259"/>
      <c r="AJ674" s="1259"/>
      <c r="AK674" s="1259"/>
      <c r="AL674" s="1259"/>
      <c r="AM674" s="1259"/>
      <c r="AN674" s="1256"/>
      <c r="AO674" s="1259"/>
      <c r="AP674" s="1259"/>
      <c r="AQ674" s="1259"/>
      <c r="AR674" s="1259"/>
      <c r="AS674" s="1259"/>
      <c r="AT674" s="1259"/>
      <c r="AU674" s="1259"/>
      <c r="AV674" s="1259"/>
      <c r="AW674" s="1259"/>
      <c r="AX674" s="1259"/>
      <c r="AY674" s="1259"/>
      <c r="AZ674" s="1259"/>
      <c r="BA674" s="1259"/>
      <c r="BB674" s="1259"/>
      <c r="BC674" s="1259"/>
      <c r="BD674" s="1259"/>
      <c r="BE674" s="1259"/>
      <c r="BF674" s="1259"/>
      <c r="BG674" s="1259"/>
      <c r="BH674" s="1259"/>
      <c r="BI674" s="1259"/>
      <c r="BJ674" s="1259"/>
      <c r="BK674" s="1259"/>
      <c r="BL674" s="1259"/>
      <c r="BM674" s="1259"/>
      <c r="BN674" s="1259"/>
      <c r="BO674" s="1259"/>
      <c r="BP674" s="1259"/>
      <c r="BQ674" s="1259"/>
      <c r="BR674" s="1259"/>
      <c r="BS674" s="1259"/>
      <c r="BT674" s="1259"/>
      <c r="BU674" s="1259"/>
      <c r="BV674" s="1259"/>
      <c r="BW674" s="1259"/>
      <c r="BX674" s="1259"/>
      <c r="BY674" s="1259"/>
      <c r="BZ674" s="1259"/>
      <c r="CA674" s="1259"/>
      <c r="CB674" s="1259"/>
      <c r="CC674" s="1259"/>
      <c r="CD674" s="1259"/>
      <c r="CE674" s="1259"/>
      <c r="CF674" s="1244"/>
      <c r="CG674" s="1259"/>
      <c r="CH674" s="1259"/>
      <c r="CI674" s="1259"/>
      <c r="CJ674" s="1259"/>
      <c r="CK674" s="1259"/>
      <c r="CL674" s="1259"/>
      <c r="CM674" s="1259"/>
      <c r="CN674" s="1259"/>
      <c r="CO674" s="1259"/>
      <c r="CP674" s="1259"/>
      <c r="CQ674" s="1259"/>
      <c r="CR674" s="1259"/>
      <c r="CS674" s="1259"/>
      <c r="CT674" s="1259"/>
      <c r="CU674" s="1259"/>
      <c r="CV674" s="1259"/>
      <c r="CW674" s="1259"/>
      <c r="CX674" s="1259"/>
      <c r="CY674" s="1259"/>
      <c r="CZ674" s="1259"/>
      <c r="DA674" s="1259"/>
      <c r="DB674" s="1259"/>
      <c r="DC674" s="1259"/>
      <c r="DD674" s="1259"/>
      <c r="DE674" s="1259"/>
      <c r="DF674" s="1259"/>
      <c r="DG674" s="1259"/>
      <c r="DH674" s="1259"/>
      <c r="DI674" s="1259"/>
      <c r="DJ674" s="1259"/>
      <c r="DK674" s="1259"/>
      <c r="DL674" s="1259"/>
      <c r="DM674" s="1259"/>
      <c r="DN674" s="1259"/>
      <c r="DO674" s="1256"/>
      <c r="DP674" s="1256"/>
      <c r="DQ674" s="1259"/>
      <c r="DR674" s="1259"/>
      <c r="DS674" s="1259"/>
      <c r="DT674" s="1259"/>
      <c r="DU674" s="1259"/>
      <c r="DV674" s="1259"/>
      <c r="DW674" s="1259"/>
      <c r="DX674" s="1259"/>
      <c r="DY674" s="1259"/>
      <c r="DZ674" s="1259"/>
      <c r="EA674" s="1259"/>
      <c r="EB674" s="1259"/>
      <c r="EC674" s="1259"/>
      <c r="ED674" s="1259"/>
      <c r="EE674" s="1259"/>
      <c r="EF674" s="1259"/>
      <c r="EG674" s="1259"/>
      <c r="EH674" s="1259"/>
      <c r="EI674" s="1259"/>
      <c r="EJ674" s="1259"/>
      <c r="EK674" s="1259"/>
      <c r="EL674" s="1264"/>
      <c r="EM674" s="1264"/>
      <c r="EN674" s="1265"/>
      <c r="EO674" s="1265"/>
      <c r="EP674" s="1265"/>
      <c r="EQ674" s="1264"/>
      <c r="ER674" s="1264"/>
      <c r="ES674" s="1265"/>
      <c r="ET674" s="1264"/>
      <c r="EU674" s="1265"/>
      <c r="EV674" s="1265"/>
      <c r="EW674" s="1264"/>
      <c r="EX674" s="1264"/>
      <c r="EY674" s="1264"/>
      <c r="EZ674" s="1264"/>
      <c r="FA674" s="1264"/>
      <c r="FB674" s="1264"/>
      <c r="FC674" s="1264"/>
      <c r="FD674" s="1264"/>
      <c r="FE674" s="1264"/>
      <c r="FF674" s="1266"/>
      <c r="FG674" s="1264"/>
      <c r="FH674" s="1264"/>
      <c r="FI674" s="1264"/>
      <c r="FJ674" s="1264"/>
      <c r="FK674" s="1264"/>
      <c r="FL674" s="1264"/>
      <c r="FM674" s="1264"/>
      <c r="FN674" s="1264"/>
      <c r="FO674" s="1264"/>
      <c r="FP674" s="1264"/>
      <c r="FQ674" s="1267"/>
      <c r="FR674" s="1267"/>
      <c r="FS674" s="1264"/>
      <c r="FT674" s="1265"/>
      <c r="FU674" s="1265"/>
      <c r="FV674" s="1265"/>
      <c r="FW674" s="1265"/>
      <c r="FX674" s="1264"/>
      <c r="FY674" s="1264"/>
      <c r="FZ674" s="1264"/>
      <c r="GA674" s="1265"/>
      <c r="GB674" s="1265"/>
      <c r="GC674" s="1265"/>
      <c r="GD674" s="1239"/>
      <c r="GE674" s="1239"/>
      <c r="GF674" s="1239"/>
      <c r="GG674" s="1239"/>
      <c r="GH674" s="1239"/>
      <c r="GI674" s="1239"/>
      <c r="GJ674" s="1239"/>
      <c r="GK674" s="1239"/>
      <c r="GL674" s="1239"/>
      <c r="GM674" s="1239"/>
      <c r="GN674" s="1239"/>
      <c r="GO674" s="1239"/>
      <c r="GP674" s="1239"/>
      <c r="GQ674" s="1239"/>
      <c r="GR674" s="1239"/>
      <c r="GS674" s="1239"/>
      <c r="GT674" s="1239"/>
      <c r="GU674" s="1239"/>
      <c r="GV674" s="1239"/>
      <c r="GW674" s="1239"/>
      <c r="GX674" s="1239"/>
      <c r="GY674" s="1239"/>
      <c r="GZ674" s="1239"/>
      <c r="HA674" s="1239"/>
      <c r="HB674" s="1239"/>
      <c r="HC674" s="1239"/>
      <c r="HD674" s="1239"/>
      <c r="HE674" s="1239"/>
      <c r="HF674" s="1239"/>
      <c r="HG674" s="1239"/>
      <c r="HH674" s="1239"/>
      <c r="HI674" s="1239"/>
      <c r="HJ674" s="1239"/>
      <c r="HK674" s="1239"/>
      <c r="HL674" s="1239"/>
      <c r="HM674" s="1239"/>
      <c r="HN674" s="1239"/>
      <c r="HO674" s="1239"/>
      <c r="HP674" s="1239"/>
      <c r="HQ674" s="1239"/>
      <c r="HR674" s="1239"/>
      <c r="HS674" s="1239"/>
      <c r="HT674" s="1239"/>
      <c r="HU674" s="1239"/>
      <c r="HV674" s="1239"/>
      <c r="HW674" s="1239"/>
      <c r="HX674" s="1239"/>
      <c r="HY674" s="1239"/>
      <c r="HZ674" s="1239"/>
      <c r="IA674" s="1239"/>
      <c r="IB674" s="1239"/>
      <c r="IC674" s="1239"/>
      <c r="ID674" s="1239"/>
      <c r="IE674" s="1239"/>
      <c r="IF674" s="1239"/>
      <c r="IG674" s="1239"/>
      <c r="IH674" s="1239"/>
      <c r="II674" s="1239"/>
      <c r="IJ674" s="1239"/>
      <c r="IK674" s="1239"/>
      <c r="IL674" s="1239"/>
      <c r="IM674" s="1239"/>
      <c r="IN674" s="1239"/>
      <c r="IO674" s="1239"/>
      <c r="IP674" s="1239"/>
      <c r="IQ674" s="1239"/>
      <c r="IR674" s="1239"/>
      <c r="IS674" s="1239"/>
      <c r="IT674" s="1239"/>
      <c r="IU674" s="1239"/>
      <c r="IV674" s="1239"/>
      <c r="IW674" s="1239"/>
      <c r="IX674" s="1239"/>
      <c r="IY674" s="1239"/>
      <c r="IZ674" s="1239"/>
      <c r="JA674" s="1239"/>
      <c r="JB674" s="1239"/>
      <c r="JC674" s="1239"/>
      <c r="JD674" s="1239"/>
      <c r="JE674" s="1239"/>
      <c r="JF674" s="1239"/>
      <c r="JG674" s="1239"/>
      <c r="JH674" s="1239"/>
      <c r="JI674" s="1239"/>
      <c r="JJ674" s="1239"/>
      <c r="JK674" s="1268"/>
    </row>
    <row r="675" spans="1:272" ht="18.95" hidden="1" customHeight="1">
      <c r="A675" s="1113"/>
      <c r="B675" s="1114"/>
      <c r="C675" s="1115"/>
      <c r="D675" s="1115"/>
      <c r="E675" s="1289"/>
      <c r="F675" s="1289"/>
      <c r="G675" s="1289"/>
      <c r="H675" s="1115"/>
      <c r="I675" s="1114"/>
      <c r="J675" s="1290"/>
      <c r="K675" s="1241"/>
      <c r="L675" s="1241"/>
      <c r="M675" s="1241"/>
      <c r="N675" s="1241"/>
      <c r="O675" s="1269"/>
      <c r="P675" s="1242"/>
      <c r="Q675" s="1241"/>
      <c r="R675" s="1241"/>
      <c r="S675" s="1241"/>
      <c r="T675" s="1241"/>
      <c r="U675" s="1241"/>
      <c r="V675" s="1241"/>
      <c r="W675" s="1249"/>
      <c r="X675" s="1241"/>
      <c r="Y675" s="1250"/>
      <c r="Z675" s="1250"/>
      <c r="AA675" s="1244"/>
      <c r="AB675" s="1244"/>
      <c r="AC675" s="1244"/>
      <c r="AD675" s="1244"/>
      <c r="AE675" s="1244"/>
      <c r="AF675" s="1244"/>
      <c r="AG675" s="1244"/>
      <c r="AH675" s="1244"/>
      <c r="AI675" s="1244"/>
      <c r="AJ675" s="1244"/>
      <c r="AK675" s="1244"/>
      <c r="AL675" s="1244"/>
      <c r="AM675" s="1244"/>
      <c r="AN675" s="1244"/>
      <c r="AO675" s="1244"/>
      <c r="AP675" s="1244"/>
      <c r="AQ675" s="1244"/>
      <c r="AR675" s="1244"/>
      <c r="AS675" s="1244"/>
      <c r="AT675" s="1244"/>
      <c r="AU675" s="1244"/>
      <c r="AV675" s="1244"/>
      <c r="AW675" s="1244"/>
      <c r="AX675" s="1244"/>
      <c r="AY675" s="1244"/>
      <c r="AZ675" s="1244"/>
      <c r="BA675" s="1244"/>
      <c r="BB675" s="1244"/>
      <c r="BC675" s="1244"/>
      <c r="BD675" s="1244"/>
      <c r="BE675" s="1244"/>
      <c r="BF675" s="1244"/>
      <c r="BG675" s="1244"/>
      <c r="BH675" s="1244"/>
      <c r="BI675" s="1244"/>
      <c r="BJ675" s="1244"/>
      <c r="BK675" s="1244"/>
      <c r="BL675" s="1244"/>
      <c r="BM675" s="1244"/>
      <c r="BN675" s="1244"/>
      <c r="BO675" s="1244"/>
      <c r="BP675" s="1244"/>
      <c r="BQ675" s="1244"/>
      <c r="BR675" s="1244"/>
      <c r="BS675" s="1244"/>
      <c r="BT675" s="1244"/>
      <c r="BU675" s="1244"/>
      <c r="BV675" s="1244"/>
      <c r="BW675" s="1244"/>
      <c r="BX675" s="1244"/>
      <c r="BY675" s="1244"/>
      <c r="BZ675" s="1244"/>
      <c r="CA675" s="1244"/>
      <c r="CB675" s="1244"/>
      <c r="CC675" s="1244"/>
      <c r="CD675" s="1244"/>
      <c r="CE675" s="1244"/>
      <c r="CF675" s="1244"/>
      <c r="CG675" s="1244"/>
      <c r="CH675" s="1244"/>
      <c r="CI675" s="1244"/>
      <c r="CJ675" s="1244"/>
      <c r="CK675" s="1244"/>
      <c r="CL675" s="1244"/>
      <c r="CM675" s="1244"/>
      <c r="CN675" s="1244"/>
      <c r="CO675" s="1244"/>
      <c r="CP675" s="1244"/>
      <c r="CQ675" s="1244"/>
      <c r="CR675" s="1244"/>
      <c r="CS675" s="1244"/>
      <c r="CT675" s="1244"/>
      <c r="CU675" s="1244"/>
      <c r="CV675" s="1244"/>
      <c r="CW675" s="1244"/>
      <c r="CX675" s="1244"/>
      <c r="CY675" s="1244"/>
      <c r="CZ675" s="1244"/>
      <c r="DA675" s="1244"/>
      <c r="DB675" s="1244"/>
      <c r="DC675" s="1244"/>
      <c r="DD675" s="1244"/>
      <c r="DE675" s="1244"/>
      <c r="DF675" s="1244"/>
      <c r="DG675" s="1244"/>
      <c r="DH675" s="1244"/>
      <c r="DI675" s="1244"/>
      <c r="DJ675" s="1244"/>
      <c r="DK675" s="1244"/>
      <c r="DL675" s="1244"/>
      <c r="DM675" s="1244"/>
      <c r="DN675" s="1244"/>
      <c r="DO675" s="1244"/>
      <c r="DP675" s="1244"/>
      <c r="DQ675" s="1244"/>
      <c r="DR675" s="1244"/>
      <c r="DS675" s="1244"/>
      <c r="DT675" s="1244"/>
      <c r="DU675" s="1244"/>
      <c r="DV675" s="1244"/>
      <c r="DW675" s="1244"/>
      <c r="DX675" s="1244"/>
      <c r="DY675" s="1244"/>
      <c r="DZ675" s="1244"/>
      <c r="EA675" s="1244"/>
      <c r="EB675" s="1244"/>
      <c r="EC675" s="1244"/>
      <c r="ED675" s="1244"/>
      <c r="EE675" s="1244"/>
      <c r="EF675" s="1244"/>
      <c r="EG675" s="1244"/>
      <c r="EH675" s="1244"/>
      <c r="EI675" s="1244"/>
      <c r="EJ675" s="1244"/>
      <c r="EK675" s="1244"/>
      <c r="EL675" s="1244"/>
      <c r="EM675" s="1244"/>
      <c r="EN675" s="1244"/>
      <c r="EO675" s="1244"/>
      <c r="EP675" s="1244"/>
      <c r="EQ675" s="1244"/>
      <c r="ER675" s="1234"/>
      <c r="ES675" s="1230"/>
      <c r="ET675" s="1244"/>
      <c r="EU675" s="1244"/>
      <c r="EV675" s="1244"/>
      <c r="EW675" s="1244"/>
      <c r="EX675" s="1244"/>
      <c r="EY675" s="1244"/>
      <c r="EZ675" s="1244"/>
      <c r="FA675" s="1244"/>
      <c r="FB675" s="1244"/>
      <c r="FC675" s="1244"/>
      <c r="FD675" s="1244"/>
      <c r="FE675" s="1244"/>
      <c r="FF675" s="1251"/>
      <c r="FG675" s="1244"/>
      <c r="FH675" s="1244"/>
      <c r="FI675" s="1244"/>
      <c r="FJ675" s="1244"/>
      <c r="FK675" s="1244"/>
      <c r="FL675" s="1244"/>
      <c r="FM675" s="1244"/>
      <c r="FN675" s="1244"/>
      <c r="FO675" s="1244"/>
      <c r="FP675" s="1244"/>
      <c r="FQ675" s="1246"/>
      <c r="FR675" s="1246"/>
      <c r="FS675" s="1244"/>
      <c r="FT675" s="1234"/>
      <c r="FU675" s="1234"/>
      <c r="FV675" s="1234"/>
      <c r="FW675" s="1234"/>
      <c r="FX675" s="1244"/>
      <c r="FY675" s="1234"/>
      <c r="FZ675" s="1234"/>
      <c r="GA675" s="1230"/>
      <c r="GB675" s="1230"/>
      <c r="GC675" s="1230"/>
      <c r="GD675" s="1239"/>
      <c r="GE675" s="1239"/>
      <c r="GF675" s="1239"/>
      <c r="GG675" s="1239"/>
      <c r="GH675" s="1239"/>
      <c r="GI675" s="1239"/>
      <c r="GJ675" s="1239"/>
      <c r="GK675" s="1239"/>
      <c r="GL675" s="1239"/>
      <c r="GM675" s="1239"/>
      <c r="GN675" s="1239"/>
      <c r="GO675" s="1239"/>
      <c r="GP675" s="1239"/>
      <c r="GQ675" s="1239"/>
      <c r="GR675" s="1239"/>
      <c r="GS675" s="1239"/>
      <c r="GT675" s="1239"/>
      <c r="GU675" s="1239"/>
      <c r="GV675" s="1239"/>
      <c r="GW675" s="1239"/>
      <c r="GX675" s="1239"/>
      <c r="GY675" s="1239"/>
      <c r="GZ675" s="1239"/>
      <c r="HA675" s="1239"/>
      <c r="HB675" s="1239"/>
      <c r="HC675" s="1239"/>
      <c r="HD675" s="1239"/>
      <c r="HE675" s="1239"/>
      <c r="HF675" s="1239"/>
      <c r="HG675" s="1239"/>
      <c r="HH675" s="1239"/>
      <c r="HI675" s="1239"/>
      <c r="HJ675" s="1239"/>
      <c r="HK675" s="1239"/>
      <c r="HL675" s="1239"/>
      <c r="HM675" s="1239"/>
      <c r="HN675" s="1239"/>
      <c r="HO675" s="1239"/>
      <c r="HP675" s="1239"/>
      <c r="HQ675" s="1239"/>
      <c r="HR675" s="1239"/>
      <c r="HS675" s="1239"/>
      <c r="HT675" s="1239"/>
      <c r="HU675" s="1239"/>
      <c r="HV675" s="1239"/>
      <c r="HW675" s="1239"/>
      <c r="HX675" s="1239"/>
      <c r="HY675" s="1239"/>
      <c r="HZ675" s="1239"/>
      <c r="IA675" s="1239"/>
      <c r="IB675" s="1239"/>
      <c r="IC675" s="1239"/>
      <c r="ID675" s="1239"/>
      <c r="IE675" s="1239"/>
      <c r="IF675" s="1239"/>
      <c r="IG675" s="1239"/>
      <c r="IH675" s="1239"/>
      <c r="II675" s="1239"/>
      <c r="IJ675" s="1239"/>
      <c r="IK675" s="1239"/>
      <c r="IL675" s="1239"/>
      <c r="IM675" s="1239"/>
      <c r="IN675" s="1239"/>
      <c r="IO675" s="1239"/>
      <c r="IP675" s="1239"/>
      <c r="IQ675" s="1239"/>
      <c r="IR675" s="1239"/>
      <c r="IS675" s="1239"/>
      <c r="IT675" s="1239"/>
      <c r="IU675" s="1239"/>
      <c r="IV675" s="1239"/>
      <c r="IW675" s="1239"/>
      <c r="IX675" s="1239"/>
      <c r="IY675" s="1239"/>
      <c r="IZ675" s="1239"/>
      <c r="JA675" s="1239"/>
      <c r="JB675" s="1239"/>
      <c r="JC675" s="1239"/>
      <c r="JD675" s="1239"/>
      <c r="JE675" s="1239"/>
      <c r="JF675" s="1239"/>
      <c r="JG675" s="1239"/>
      <c r="JH675" s="1239"/>
      <c r="JI675" s="1239"/>
      <c r="JJ675" s="1239"/>
      <c r="JK675" s="1270"/>
    </row>
    <row r="676" spans="1:272" ht="18.95" hidden="1" customHeight="1">
      <c r="A676" s="1113"/>
      <c r="B676" s="1114"/>
      <c r="C676" s="1115"/>
      <c r="D676" s="1115"/>
      <c r="E676" s="1289"/>
      <c r="F676" s="1289"/>
      <c r="G676" s="1289"/>
      <c r="H676" s="1115"/>
      <c r="I676" s="1114"/>
      <c r="J676" s="1290"/>
      <c r="K676" s="1241"/>
      <c r="L676" s="1241"/>
      <c r="M676" s="1241"/>
      <c r="N676" s="1241"/>
      <c r="O676" s="1269"/>
      <c r="P676" s="1242"/>
      <c r="Q676" s="1241"/>
      <c r="R676" s="1241"/>
      <c r="S676" s="1241"/>
      <c r="T676" s="1241"/>
      <c r="U676" s="1241"/>
      <c r="V676" s="1241"/>
      <c r="W676" s="1249"/>
      <c r="X676" s="1241"/>
      <c r="Y676" s="1250"/>
      <c r="Z676" s="1250"/>
      <c r="AA676" s="1244"/>
      <c r="AB676" s="1244"/>
      <c r="AC676" s="1244"/>
      <c r="AD676" s="1244"/>
      <c r="AE676" s="1244"/>
      <c r="AF676" s="1244"/>
      <c r="AG676" s="1244"/>
      <c r="AH676" s="1244"/>
      <c r="AI676" s="1244"/>
      <c r="AJ676" s="1244"/>
      <c r="AK676" s="1244"/>
      <c r="AL676" s="1244"/>
      <c r="AM676" s="1244"/>
      <c r="AN676" s="1244"/>
      <c r="AO676" s="1244"/>
      <c r="AP676" s="1244"/>
      <c r="AQ676" s="1244"/>
      <c r="AR676" s="1244"/>
      <c r="AS676" s="1244"/>
      <c r="AT676" s="1244"/>
      <c r="AU676" s="1244"/>
      <c r="AV676" s="1244"/>
      <c r="AW676" s="1244"/>
      <c r="AX676" s="1244"/>
      <c r="AY676" s="1244"/>
      <c r="AZ676" s="1244"/>
      <c r="BA676" s="1244"/>
      <c r="BB676" s="1244"/>
      <c r="BC676" s="1244"/>
      <c r="BD676" s="1244"/>
      <c r="BE676" s="1244"/>
      <c r="BF676" s="1244"/>
      <c r="BG676" s="1244"/>
      <c r="BH676" s="1244"/>
      <c r="BI676" s="1244"/>
      <c r="BJ676" s="1244"/>
      <c r="BK676" s="1244"/>
      <c r="BL676" s="1244"/>
      <c r="BM676" s="1244"/>
      <c r="BN676" s="1244"/>
      <c r="BO676" s="1244"/>
      <c r="BP676" s="1244"/>
      <c r="BQ676" s="1244"/>
      <c r="BR676" s="1244"/>
      <c r="BS676" s="1244"/>
      <c r="BT676" s="1244"/>
      <c r="BU676" s="1244"/>
      <c r="BV676" s="1244"/>
      <c r="BW676" s="1244"/>
      <c r="BX676" s="1244"/>
      <c r="BY676" s="1244"/>
      <c r="BZ676" s="1244"/>
      <c r="CA676" s="1244"/>
      <c r="CB676" s="1244"/>
      <c r="CC676" s="1244"/>
      <c r="CD676" s="1244"/>
      <c r="CE676" s="1244"/>
      <c r="CF676" s="1244"/>
      <c r="CG676" s="1244"/>
      <c r="CH676" s="1244"/>
      <c r="CI676" s="1244"/>
      <c r="CJ676" s="1244"/>
      <c r="CK676" s="1244"/>
      <c r="CL676" s="1244"/>
      <c r="CM676" s="1244"/>
      <c r="CN676" s="1244"/>
      <c r="CO676" s="1244"/>
      <c r="CP676" s="1244"/>
      <c r="CQ676" s="1244"/>
      <c r="CR676" s="1244"/>
      <c r="CS676" s="1244"/>
      <c r="CT676" s="1244"/>
      <c r="CU676" s="1244"/>
      <c r="CV676" s="1244"/>
      <c r="CW676" s="1244"/>
      <c r="CX676" s="1244"/>
      <c r="CY676" s="1244"/>
      <c r="CZ676" s="1244"/>
      <c r="DA676" s="1244"/>
      <c r="DB676" s="1244"/>
      <c r="DC676" s="1244"/>
      <c r="DD676" s="1244"/>
      <c r="DE676" s="1244"/>
      <c r="DF676" s="1244"/>
      <c r="DG676" s="1244"/>
      <c r="DH676" s="1244"/>
      <c r="DI676" s="1244"/>
      <c r="DJ676" s="1244"/>
      <c r="DK676" s="1244"/>
      <c r="DL676" s="1244"/>
      <c r="DM676" s="1244"/>
      <c r="DN676" s="1244"/>
      <c r="DO676" s="1244"/>
      <c r="DP676" s="1244"/>
      <c r="DQ676" s="1244"/>
      <c r="DR676" s="1244"/>
      <c r="DS676" s="1244"/>
      <c r="DT676" s="1244"/>
      <c r="DU676" s="1244"/>
      <c r="DV676" s="1244"/>
      <c r="DW676" s="1244"/>
      <c r="DX676" s="1244"/>
      <c r="DY676" s="1244"/>
      <c r="DZ676" s="1244"/>
      <c r="EA676" s="1244"/>
      <c r="EB676" s="1244"/>
      <c r="EC676" s="1244"/>
      <c r="ED676" s="1244"/>
      <c r="EE676" s="1244"/>
      <c r="EF676" s="1244"/>
      <c r="EG676" s="1244"/>
      <c r="EH676" s="1244"/>
      <c r="EI676" s="1244"/>
      <c r="EJ676" s="1244"/>
      <c r="EK676" s="1244"/>
      <c r="EL676" s="1244"/>
      <c r="EM676" s="1244"/>
      <c r="EN676" s="1244"/>
      <c r="EO676" s="1244"/>
      <c r="EP676" s="1244"/>
      <c r="EQ676" s="1244"/>
      <c r="ER676" s="1244"/>
      <c r="ES676" s="1241"/>
      <c r="ET676" s="1244"/>
      <c r="EU676" s="1244"/>
      <c r="EV676" s="1244"/>
      <c r="EW676" s="1244"/>
      <c r="EX676" s="1244"/>
      <c r="EY676" s="1244"/>
      <c r="EZ676" s="1244"/>
      <c r="FA676" s="1244"/>
      <c r="FB676" s="1244"/>
      <c r="FC676" s="1244"/>
      <c r="FD676" s="1244"/>
      <c r="FE676" s="1244"/>
      <c r="FF676" s="1251"/>
      <c r="FG676" s="1244"/>
      <c r="FH676" s="1244"/>
      <c r="FI676" s="1244"/>
      <c r="FJ676" s="1244"/>
      <c r="FK676" s="1244"/>
      <c r="FL676" s="1244"/>
      <c r="FM676" s="1244"/>
      <c r="FN676" s="1244"/>
      <c r="FO676" s="1244"/>
      <c r="FP676" s="1244"/>
      <c r="FQ676" s="1246"/>
      <c r="FR676" s="1246"/>
      <c r="FS676" s="1244"/>
      <c r="FT676" s="1244"/>
      <c r="FU676" s="1244"/>
      <c r="FV676" s="1244"/>
      <c r="FW676" s="1244"/>
      <c r="FX676" s="1244"/>
      <c r="FY676" s="1244"/>
      <c r="FZ676" s="1244"/>
      <c r="GA676" s="1241"/>
      <c r="GB676" s="1241"/>
      <c r="GC676" s="1241"/>
      <c r="GD676" s="1271"/>
      <c r="GE676" s="1271"/>
      <c r="GF676" s="1271"/>
      <c r="GG676" s="1271"/>
      <c r="GH676" s="1271"/>
      <c r="GI676" s="1271"/>
      <c r="GJ676" s="1271"/>
      <c r="GK676" s="1271"/>
      <c r="GL676" s="1271"/>
      <c r="GM676" s="1271"/>
      <c r="GN676" s="1271"/>
      <c r="GO676" s="1271"/>
      <c r="GP676" s="1271"/>
      <c r="GQ676" s="1271"/>
      <c r="GR676" s="1271"/>
      <c r="GS676" s="1271"/>
      <c r="GT676" s="1271"/>
      <c r="GU676" s="1271"/>
      <c r="GV676" s="1271"/>
      <c r="GW676" s="1271"/>
      <c r="GX676" s="1271"/>
      <c r="GY676" s="1271"/>
      <c r="GZ676" s="1271"/>
      <c r="HA676" s="1271"/>
      <c r="HB676" s="1271"/>
      <c r="HC676" s="1271"/>
      <c r="HD676" s="1271"/>
      <c r="HE676" s="1271"/>
      <c r="HF676" s="1271"/>
      <c r="HG676" s="1271"/>
      <c r="HH676" s="1271"/>
      <c r="HI676" s="1271"/>
      <c r="HJ676" s="1271"/>
      <c r="HK676" s="1271"/>
      <c r="HL676" s="1271"/>
      <c r="HM676" s="1271"/>
      <c r="HN676" s="1271"/>
      <c r="HO676" s="1271"/>
      <c r="HP676" s="1271"/>
      <c r="HQ676" s="1271"/>
      <c r="HR676" s="1271"/>
      <c r="HS676" s="1271"/>
      <c r="HT676" s="1271"/>
      <c r="HU676" s="1271"/>
      <c r="HV676" s="1271"/>
      <c r="HW676" s="1271"/>
      <c r="HX676" s="1271"/>
      <c r="HY676" s="1271"/>
      <c r="HZ676" s="1271"/>
      <c r="IA676" s="1271"/>
      <c r="IB676" s="1271"/>
      <c r="IC676" s="1271"/>
      <c r="ID676" s="1271"/>
      <c r="IE676" s="1271"/>
      <c r="IF676" s="1271"/>
      <c r="IG676" s="1271"/>
      <c r="IH676" s="1271"/>
      <c r="II676" s="1271"/>
      <c r="IJ676" s="1271"/>
      <c r="IK676" s="1271"/>
      <c r="IL676" s="1271"/>
      <c r="IM676" s="1271"/>
      <c r="IN676" s="1271"/>
      <c r="IO676" s="1271"/>
      <c r="IP676" s="1271"/>
      <c r="IQ676" s="1271"/>
      <c r="IR676" s="1271"/>
      <c r="IS676" s="1271"/>
      <c r="IT676" s="1271"/>
      <c r="IU676" s="1271"/>
      <c r="IV676" s="1271"/>
      <c r="IW676" s="1271"/>
      <c r="IX676" s="1271"/>
      <c r="IY676" s="1271"/>
      <c r="IZ676" s="1271"/>
      <c r="JA676" s="1271"/>
      <c r="JB676" s="1271"/>
      <c r="JC676" s="1271"/>
      <c r="JD676" s="1271"/>
      <c r="JE676" s="1271"/>
      <c r="JF676" s="1271"/>
      <c r="JG676" s="1271"/>
      <c r="JH676" s="1271"/>
      <c r="JI676" s="1271"/>
      <c r="JJ676" s="1271"/>
      <c r="JK676" s="1270"/>
    </row>
    <row r="677" spans="1:272" ht="18.95" hidden="1" customHeight="1">
      <c r="A677" s="1113"/>
      <c r="B677" s="1114"/>
      <c r="C677" s="1115"/>
      <c r="D677" s="1115"/>
      <c r="E677" s="1289"/>
      <c r="F677" s="1289"/>
      <c r="G677" s="1289"/>
      <c r="H677" s="1115"/>
      <c r="I677" s="1114"/>
      <c r="J677" s="1290"/>
      <c r="K677" s="1241"/>
      <c r="L677" s="1241"/>
      <c r="M677" s="1241"/>
      <c r="N677" s="1241"/>
      <c r="O677" s="1269"/>
      <c r="P677" s="1242"/>
      <c r="Q677" s="1241"/>
      <c r="R677" s="1241"/>
      <c r="S677" s="1241"/>
      <c r="T677" s="1241"/>
      <c r="U677" s="1241"/>
      <c r="V677" s="1241"/>
      <c r="W677" s="1249"/>
      <c r="X677" s="1241"/>
      <c r="Y677" s="1250"/>
      <c r="Z677" s="1250"/>
      <c r="AA677" s="1244"/>
      <c r="AB677" s="1244"/>
      <c r="AC677" s="1244"/>
      <c r="AD677" s="1244"/>
      <c r="AE677" s="1244"/>
      <c r="AF677" s="1244"/>
      <c r="AG677" s="1244"/>
      <c r="AH677" s="1244"/>
      <c r="AI677" s="1244"/>
      <c r="AJ677" s="1244"/>
      <c r="AK677" s="1244"/>
      <c r="AL677" s="1244"/>
      <c r="AM677" s="1244"/>
      <c r="AN677" s="1244"/>
      <c r="AO677" s="1244"/>
      <c r="AP677" s="1244"/>
      <c r="AQ677" s="1244"/>
      <c r="AR677" s="1244"/>
      <c r="AS677" s="1244"/>
      <c r="AT677" s="1244"/>
      <c r="AU677" s="1244"/>
      <c r="AV677" s="1244"/>
      <c r="AW677" s="1244"/>
      <c r="AX677" s="1244"/>
      <c r="AY677" s="1244"/>
      <c r="AZ677" s="1244"/>
      <c r="BA677" s="1244"/>
      <c r="BB677" s="1244"/>
      <c r="BC677" s="1244"/>
      <c r="BD677" s="1244"/>
      <c r="BE677" s="1244"/>
      <c r="BF677" s="1244"/>
      <c r="BG677" s="1244"/>
      <c r="BH677" s="1244"/>
      <c r="BI677" s="1244"/>
      <c r="BJ677" s="1244"/>
      <c r="BK677" s="1244"/>
      <c r="BL677" s="1244"/>
      <c r="BM677" s="1244"/>
      <c r="BN677" s="1244"/>
      <c r="BO677" s="1244"/>
      <c r="BP677" s="1244"/>
      <c r="BQ677" s="1244"/>
      <c r="BR677" s="1244"/>
      <c r="BS677" s="1244"/>
      <c r="BT677" s="1244"/>
      <c r="BU677" s="1244"/>
      <c r="BV677" s="1244"/>
      <c r="BW677" s="1244"/>
      <c r="BX677" s="1244"/>
      <c r="BY677" s="1244"/>
      <c r="BZ677" s="1244"/>
      <c r="CA677" s="1244"/>
      <c r="CB677" s="1244"/>
      <c r="CC677" s="1244"/>
      <c r="CD677" s="1244"/>
      <c r="CE677" s="1244"/>
      <c r="CF677" s="1244"/>
      <c r="CG677" s="1244"/>
      <c r="CH677" s="1244"/>
      <c r="CI677" s="1244"/>
      <c r="CJ677" s="1244"/>
      <c r="CK677" s="1244"/>
      <c r="CL677" s="1244"/>
      <c r="CM677" s="1244"/>
      <c r="CN677" s="1244"/>
      <c r="CO677" s="1244"/>
      <c r="CP677" s="1244"/>
      <c r="CQ677" s="1244"/>
      <c r="CR677" s="1244"/>
      <c r="CS677" s="1244"/>
      <c r="CT677" s="1244"/>
      <c r="CU677" s="1244"/>
      <c r="CV677" s="1244"/>
      <c r="CW677" s="1244"/>
      <c r="CX677" s="1244"/>
      <c r="CY677" s="1244"/>
      <c r="CZ677" s="1244"/>
      <c r="DA677" s="1244"/>
      <c r="DB677" s="1244"/>
      <c r="DC677" s="1244"/>
      <c r="DD677" s="1244"/>
      <c r="DE677" s="1244"/>
      <c r="DF677" s="1244"/>
      <c r="DG677" s="1244"/>
      <c r="DH677" s="1244"/>
      <c r="DI677" s="1244"/>
      <c r="DJ677" s="1244"/>
      <c r="DK677" s="1244"/>
      <c r="DL677" s="1244"/>
      <c r="DM677" s="1244"/>
      <c r="DN677" s="1244"/>
      <c r="DO677" s="1244"/>
      <c r="DP677" s="1244"/>
      <c r="DQ677" s="1244"/>
      <c r="DR677" s="1244"/>
      <c r="DS677" s="1244"/>
      <c r="DT677" s="1244"/>
      <c r="DU677" s="1244"/>
      <c r="DV677" s="1244"/>
      <c r="DW677" s="1244"/>
      <c r="DX677" s="1244"/>
      <c r="DY677" s="1244"/>
      <c r="DZ677" s="1244"/>
      <c r="EA677" s="1244"/>
      <c r="EB677" s="1244"/>
      <c r="EC677" s="1244"/>
      <c r="ED677" s="1244"/>
      <c r="EE677" s="1244"/>
      <c r="EF677" s="1244"/>
      <c r="EG677" s="1244"/>
      <c r="EH677" s="1244"/>
      <c r="EI677" s="1244"/>
      <c r="EJ677" s="1244"/>
      <c r="EK677" s="1244"/>
      <c r="EL677" s="1244"/>
      <c r="EM677" s="1244"/>
      <c r="EN677" s="1244"/>
      <c r="EO677" s="1244"/>
      <c r="EP677" s="1244"/>
      <c r="EQ677" s="1244"/>
      <c r="ER677" s="1244"/>
      <c r="ES677" s="1241"/>
      <c r="ET677" s="1244"/>
      <c r="EU677" s="1244"/>
      <c r="EV677" s="1244"/>
      <c r="EW677" s="1244"/>
      <c r="EX677" s="1244"/>
      <c r="EY677" s="1244"/>
      <c r="EZ677" s="1244"/>
      <c r="FA677" s="1244"/>
      <c r="FB677" s="1244"/>
      <c r="FC677" s="1244"/>
      <c r="FD677" s="1244"/>
      <c r="FE677" s="1244"/>
      <c r="FF677" s="1251"/>
      <c r="FG677" s="1244"/>
      <c r="FH677" s="1244"/>
      <c r="FI677" s="1244"/>
      <c r="FJ677" s="1244"/>
      <c r="FK677" s="1244"/>
      <c r="FL677" s="1244"/>
      <c r="FM677" s="1244"/>
      <c r="FN677" s="1244"/>
      <c r="FO677" s="1244"/>
      <c r="FP677" s="1244"/>
      <c r="FQ677" s="1246"/>
      <c r="FR677" s="1246"/>
      <c r="FS677" s="1244"/>
      <c r="FT677" s="1244"/>
      <c r="FU677" s="1244"/>
      <c r="FV677" s="1244"/>
      <c r="FW677" s="1244"/>
      <c r="FX677" s="1244"/>
      <c r="FY677" s="1244"/>
      <c r="FZ677" s="1244"/>
      <c r="GA677" s="1241"/>
      <c r="GB677" s="1241"/>
      <c r="GC677" s="1241"/>
      <c r="GD677" s="1271"/>
      <c r="GE677" s="1271"/>
      <c r="GF677" s="1271"/>
      <c r="GG677" s="1271"/>
      <c r="GH677" s="1271"/>
      <c r="GI677" s="1271"/>
      <c r="GJ677" s="1271"/>
      <c r="GK677" s="1271"/>
      <c r="GL677" s="1271"/>
      <c r="GM677" s="1271"/>
      <c r="GN677" s="1271"/>
      <c r="GO677" s="1271"/>
      <c r="GP677" s="1271"/>
      <c r="GQ677" s="1271"/>
      <c r="GR677" s="1271"/>
      <c r="GS677" s="1271"/>
      <c r="GT677" s="1271"/>
      <c r="GU677" s="1271"/>
      <c r="GV677" s="1271"/>
      <c r="GW677" s="1271"/>
      <c r="GX677" s="1271"/>
      <c r="GY677" s="1271"/>
      <c r="GZ677" s="1271"/>
      <c r="HA677" s="1271"/>
      <c r="HB677" s="1271"/>
      <c r="HC677" s="1271"/>
      <c r="HD677" s="1271"/>
      <c r="HE677" s="1271"/>
      <c r="HF677" s="1271"/>
      <c r="HG677" s="1271"/>
      <c r="HH677" s="1271"/>
      <c r="HI677" s="1271"/>
      <c r="HJ677" s="1271"/>
      <c r="HK677" s="1271"/>
      <c r="HL677" s="1271"/>
      <c r="HM677" s="1271"/>
      <c r="HN677" s="1271"/>
      <c r="HO677" s="1271"/>
      <c r="HP677" s="1271"/>
      <c r="HQ677" s="1271"/>
      <c r="HR677" s="1271"/>
      <c r="HS677" s="1271"/>
      <c r="HT677" s="1271"/>
      <c r="HU677" s="1271"/>
      <c r="HV677" s="1271"/>
      <c r="HW677" s="1271"/>
      <c r="HX677" s="1271"/>
      <c r="HY677" s="1271"/>
      <c r="HZ677" s="1271"/>
      <c r="IA677" s="1271"/>
      <c r="IB677" s="1271"/>
      <c r="IC677" s="1271"/>
      <c r="ID677" s="1271"/>
      <c r="IE677" s="1271"/>
      <c r="IF677" s="1271"/>
      <c r="IG677" s="1271"/>
      <c r="IH677" s="1271"/>
      <c r="II677" s="1271"/>
      <c r="IJ677" s="1271"/>
      <c r="IK677" s="1271"/>
      <c r="IL677" s="1271"/>
      <c r="IM677" s="1271"/>
      <c r="IN677" s="1271"/>
      <c r="IO677" s="1271"/>
      <c r="IP677" s="1271"/>
      <c r="IQ677" s="1271"/>
      <c r="IR677" s="1271"/>
      <c r="IS677" s="1271"/>
      <c r="IT677" s="1271"/>
      <c r="IU677" s="1271"/>
      <c r="IV677" s="1271"/>
      <c r="IW677" s="1271"/>
      <c r="IX677" s="1271"/>
      <c r="IY677" s="1271"/>
      <c r="IZ677" s="1271"/>
      <c r="JA677" s="1271"/>
      <c r="JB677" s="1271"/>
      <c r="JC677" s="1271"/>
      <c r="JD677" s="1271"/>
      <c r="JE677" s="1271"/>
      <c r="JF677" s="1271"/>
      <c r="JG677" s="1271"/>
      <c r="JH677" s="1271"/>
      <c r="JI677" s="1271"/>
      <c r="JJ677" s="1271"/>
      <c r="JK677" s="1270"/>
    </row>
    <row r="678" spans="1:272" ht="18.95" hidden="1" customHeight="1">
      <c r="A678" s="1113"/>
      <c r="B678" s="1114"/>
      <c r="C678" s="1115"/>
      <c r="D678" s="1115"/>
      <c r="E678" s="1289"/>
      <c r="F678" s="1289"/>
      <c r="G678" s="1289"/>
      <c r="H678" s="1115"/>
      <c r="I678" s="1114"/>
      <c r="J678" s="1290"/>
      <c r="K678" s="1241"/>
      <c r="L678" s="1241"/>
      <c r="M678" s="1241"/>
      <c r="N678" s="1241"/>
      <c r="O678" s="1269"/>
      <c r="P678" s="1242"/>
      <c r="Q678" s="1241"/>
      <c r="R678" s="1241"/>
      <c r="S678" s="1241"/>
      <c r="T678" s="1241"/>
      <c r="U678" s="1241"/>
      <c r="V678" s="1241"/>
      <c r="W678" s="1249"/>
      <c r="X678" s="1241"/>
      <c r="Y678" s="1244"/>
      <c r="Z678" s="1244"/>
      <c r="AA678" s="1244"/>
      <c r="AB678" s="1244"/>
      <c r="AC678" s="1244"/>
      <c r="AD678" s="1244"/>
      <c r="AE678" s="1244"/>
      <c r="AF678" s="1244"/>
      <c r="AG678" s="1244"/>
      <c r="AH678" s="1244"/>
      <c r="AI678" s="1244"/>
      <c r="AJ678" s="1244"/>
      <c r="AK678" s="1244"/>
      <c r="AL678" s="1244"/>
      <c r="AM678" s="1244"/>
      <c r="AN678" s="1244"/>
      <c r="AO678" s="1244"/>
      <c r="AP678" s="1244"/>
      <c r="AQ678" s="1244"/>
      <c r="AR678" s="1244"/>
      <c r="AS678" s="1244"/>
      <c r="AT678" s="1244"/>
      <c r="AU678" s="1244"/>
      <c r="AV678" s="1244"/>
      <c r="AW678" s="1244"/>
      <c r="AX678" s="1244"/>
      <c r="AY678" s="1244"/>
      <c r="AZ678" s="1244"/>
      <c r="BA678" s="1244"/>
      <c r="BB678" s="1244"/>
      <c r="BC678" s="1244"/>
      <c r="BD678" s="1244"/>
      <c r="BE678" s="1244"/>
      <c r="BF678" s="1244"/>
      <c r="BG678" s="1244"/>
      <c r="BH678" s="1244"/>
      <c r="BI678" s="1244"/>
      <c r="BJ678" s="1244"/>
      <c r="BK678" s="1244"/>
      <c r="BL678" s="1244"/>
      <c r="BM678" s="1244"/>
      <c r="BN678" s="1244"/>
      <c r="BO678" s="1244"/>
      <c r="BP678" s="1244"/>
      <c r="BQ678" s="1244"/>
      <c r="BR678" s="1244"/>
      <c r="BS678" s="1244"/>
      <c r="BT678" s="1244"/>
      <c r="BU678" s="1244"/>
      <c r="BV678" s="1244"/>
      <c r="BW678" s="1244"/>
      <c r="BX678" s="1244"/>
      <c r="BY678" s="1244"/>
      <c r="BZ678" s="1244"/>
      <c r="CA678" s="1244"/>
      <c r="CB678" s="1244"/>
      <c r="CC678" s="1244"/>
      <c r="CD678" s="1244"/>
      <c r="CE678" s="1244"/>
      <c r="CF678" s="1244"/>
      <c r="CG678" s="1244"/>
      <c r="CH678" s="1244"/>
      <c r="CI678" s="1244"/>
      <c r="CJ678" s="1244"/>
      <c r="CK678" s="1244"/>
      <c r="CL678" s="1244"/>
      <c r="CM678" s="1244"/>
      <c r="CN678" s="1244"/>
      <c r="CO678" s="1244"/>
      <c r="CP678" s="1244"/>
      <c r="CQ678" s="1244"/>
      <c r="CR678" s="1244"/>
      <c r="CS678" s="1244"/>
      <c r="CT678" s="1244"/>
      <c r="CU678" s="1244"/>
      <c r="CV678" s="1244"/>
      <c r="CW678" s="1244"/>
      <c r="CX678" s="1244"/>
      <c r="CY678" s="1244"/>
      <c r="CZ678" s="1244"/>
      <c r="DA678" s="1244"/>
      <c r="DB678" s="1244"/>
      <c r="DC678" s="1244"/>
      <c r="DD678" s="1244"/>
      <c r="DE678" s="1244"/>
      <c r="DF678" s="1244"/>
      <c r="DG678" s="1244"/>
      <c r="DH678" s="1244"/>
      <c r="DI678" s="1244"/>
      <c r="DJ678" s="1244"/>
      <c r="DK678" s="1244"/>
      <c r="DL678" s="1244"/>
      <c r="DM678" s="1244"/>
      <c r="DN678" s="1244"/>
      <c r="DO678" s="1244"/>
      <c r="DP678" s="1244"/>
      <c r="DQ678" s="1244"/>
      <c r="DR678" s="1244"/>
      <c r="DS678" s="1244"/>
      <c r="DT678" s="1244"/>
      <c r="DU678" s="1244"/>
      <c r="DV678" s="1244"/>
      <c r="DW678" s="1244"/>
      <c r="DX678" s="1244"/>
      <c r="DY678" s="1244"/>
      <c r="DZ678" s="1244"/>
      <c r="EA678" s="1244"/>
      <c r="EB678" s="1244"/>
      <c r="EC678" s="1244"/>
      <c r="ED678" s="1244"/>
      <c r="EE678" s="1244"/>
      <c r="EF678" s="1244"/>
      <c r="EG678" s="1244"/>
      <c r="EH678" s="1244"/>
      <c r="EI678" s="1244"/>
      <c r="EJ678" s="1244"/>
      <c r="EK678" s="1244"/>
      <c r="EL678" s="1244"/>
      <c r="EM678" s="1244"/>
      <c r="EN678" s="1244"/>
      <c r="EO678" s="1244"/>
      <c r="EP678" s="1244"/>
      <c r="EQ678" s="1244"/>
      <c r="ER678" s="1244"/>
      <c r="ES678" s="1241"/>
      <c r="ET678" s="1244"/>
      <c r="EU678" s="1244"/>
      <c r="EV678" s="1244"/>
      <c r="EW678" s="1244"/>
      <c r="EX678" s="1244"/>
      <c r="EY678" s="1244"/>
      <c r="EZ678" s="1244"/>
      <c r="FA678" s="1244"/>
      <c r="FB678" s="1244"/>
      <c r="FC678" s="1244"/>
      <c r="FD678" s="1244"/>
      <c r="FE678" s="1244"/>
      <c r="FF678" s="1251"/>
      <c r="FG678" s="1244"/>
      <c r="FH678" s="1244"/>
      <c r="FI678" s="1244"/>
      <c r="FJ678" s="1244"/>
      <c r="FK678" s="1244"/>
      <c r="FL678" s="1244"/>
      <c r="FM678" s="1244"/>
      <c r="FN678" s="1244"/>
      <c r="FO678" s="1244"/>
      <c r="FP678" s="1244"/>
      <c r="FQ678" s="1246"/>
      <c r="FR678" s="1246"/>
      <c r="FS678" s="1244"/>
      <c r="FT678" s="1244"/>
      <c r="FU678" s="1244"/>
      <c r="FV678" s="1244"/>
      <c r="FW678" s="1244"/>
      <c r="FX678" s="1244"/>
      <c r="FY678" s="1244"/>
      <c r="FZ678" s="1244"/>
      <c r="GA678" s="1241"/>
      <c r="GB678" s="1241"/>
      <c r="GC678" s="1241"/>
      <c r="GD678" s="1271"/>
      <c r="GE678" s="1271"/>
      <c r="GF678" s="1271"/>
      <c r="GG678" s="1271"/>
      <c r="GH678" s="1271"/>
      <c r="GI678" s="1271"/>
      <c r="GJ678" s="1271"/>
      <c r="GK678" s="1271"/>
      <c r="GL678" s="1271"/>
      <c r="GM678" s="1271"/>
      <c r="GN678" s="1271"/>
      <c r="GO678" s="1271"/>
      <c r="GP678" s="1271"/>
      <c r="GQ678" s="1271"/>
      <c r="GR678" s="1271"/>
      <c r="GS678" s="1271"/>
      <c r="GT678" s="1271"/>
      <c r="GU678" s="1271"/>
      <c r="GV678" s="1271"/>
      <c r="GW678" s="1271"/>
      <c r="GX678" s="1271"/>
      <c r="GY678" s="1271"/>
      <c r="GZ678" s="1271"/>
      <c r="HA678" s="1271"/>
      <c r="HB678" s="1271"/>
      <c r="HC678" s="1271"/>
      <c r="HD678" s="1271"/>
      <c r="HE678" s="1271"/>
      <c r="HF678" s="1271"/>
      <c r="HG678" s="1271"/>
      <c r="HH678" s="1271"/>
      <c r="HI678" s="1271"/>
      <c r="HJ678" s="1271"/>
      <c r="HK678" s="1271"/>
      <c r="HL678" s="1271"/>
      <c r="HM678" s="1271"/>
      <c r="HN678" s="1271"/>
      <c r="HO678" s="1271"/>
      <c r="HP678" s="1271"/>
      <c r="HQ678" s="1271"/>
      <c r="HR678" s="1271"/>
      <c r="HS678" s="1271"/>
      <c r="HT678" s="1271"/>
      <c r="HU678" s="1271"/>
      <c r="HV678" s="1271"/>
      <c r="HW678" s="1271"/>
      <c r="HX678" s="1271"/>
      <c r="HY678" s="1271"/>
      <c r="HZ678" s="1271"/>
      <c r="IA678" s="1271"/>
      <c r="IB678" s="1271"/>
      <c r="IC678" s="1271"/>
      <c r="ID678" s="1271"/>
      <c r="IE678" s="1271"/>
      <c r="IF678" s="1271"/>
      <c r="IG678" s="1271"/>
      <c r="IH678" s="1271"/>
      <c r="II678" s="1271"/>
      <c r="IJ678" s="1271"/>
      <c r="IK678" s="1271"/>
      <c r="IL678" s="1271"/>
      <c r="IM678" s="1271"/>
      <c r="IN678" s="1271"/>
      <c r="IO678" s="1271"/>
      <c r="IP678" s="1271"/>
      <c r="IQ678" s="1271"/>
      <c r="IR678" s="1271"/>
      <c r="IS678" s="1271"/>
      <c r="IT678" s="1271"/>
      <c r="IU678" s="1271"/>
      <c r="IV678" s="1271"/>
      <c r="IW678" s="1271"/>
      <c r="IX678" s="1271"/>
      <c r="IY678" s="1271"/>
      <c r="IZ678" s="1271"/>
      <c r="JA678" s="1271"/>
      <c r="JB678" s="1271"/>
      <c r="JC678" s="1271"/>
      <c r="JD678" s="1271"/>
      <c r="JE678" s="1271"/>
      <c r="JF678" s="1271"/>
      <c r="JG678" s="1271"/>
      <c r="JH678" s="1271"/>
      <c r="JI678" s="1271"/>
      <c r="JJ678" s="1271"/>
      <c r="JK678" s="1272"/>
    </row>
    <row r="679" spans="1:272" ht="18.95" hidden="1" customHeight="1">
      <c r="A679" s="1113"/>
      <c r="B679" s="1114"/>
      <c r="C679" s="1115"/>
      <c r="D679" s="1115"/>
      <c r="E679" s="1289"/>
      <c r="F679" s="1289"/>
      <c r="G679" s="1289"/>
      <c r="H679" s="1115"/>
      <c r="I679" s="1114"/>
      <c r="J679" s="1290"/>
      <c r="K679" s="1241"/>
      <c r="L679" s="1241"/>
      <c r="M679" s="1241"/>
      <c r="N679" s="1241"/>
      <c r="O679" s="1269"/>
      <c r="P679" s="1242"/>
      <c r="Q679" s="1241"/>
      <c r="R679" s="1241"/>
      <c r="S679" s="1241"/>
      <c r="T679" s="1241"/>
      <c r="U679" s="1241"/>
      <c r="V679" s="1241"/>
      <c r="W679" s="1249"/>
      <c r="X679" s="1241"/>
      <c r="Y679" s="1244"/>
      <c r="Z679" s="1244"/>
      <c r="AA679" s="1244"/>
      <c r="AB679" s="1244"/>
      <c r="AC679" s="1244"/>
      <c r="AD679" s="1244"/>
      <c r="AE679" s="1244"/>
      <c r="AF679" s="1244"/>
      <c r="AG679" s="1244"/>
      <c r="AH679" s="1244"/>
      <c r="AI679" s="1244"/>
      <c r="AJ679" s="1244"/>
      <c r="AK679" s="1244"/>
      <c r="AL679" s="1244"/>
      <c r="AM679" s="1244"/>
      <c r="AN679" s="1244"/>
      <c r="AO679" s="1244"/>
      <c r="AP679" s="1244"/>
      <c r="AQ679" s="1244"/>
      <c r="AR679" s="1244"/>
      <c r="AS679" s="1244"/>
      <c r="AT679" s="1244"/>
      <c r="AU679" s="1244"/>
      <c r="AV679" s="1244"/>
      <c r="AW679" s="1244"/>
      <c r="AX679" s="1244"/>
      <c r="AY679" s="1244"/>
      <c r="AZ679" s="1244"/>
      <c r="BA679" s="1244"/>
      <c r="BB679" s="1244"/>
      <c r="BC679" s="1244"/>
      <c r="BD679" s="1244"/>
      <c r="BE679" s="1244"/>
      <c r="BF679" s="1244"/>
      <c r="BG679" s="1244"/>
      <c r="BH679" s="1244"/>
      <c r="BI679" s="1244"/>
      <c r="BJ679" s="1244"/>
      <c r="BK679" s="1244"/>
      <c r="BL679" s="1244"/>
      <c r="BM679" s="1244"/>
      <c r="BN679" s="1244"/>
      <c r="BO679" s="1244"/>
      <c r="BP679" s="1244"/>
      <c r="BQ679" s="1244"/>
      <c r="BR679" s="1244"/>
      <c r="BS679" s="1244"/>
      <c r="BT679" s="1244"/>
      <c r="BU679" s="1244"/>
      <c r="BV679" s="1244"/>
      <c r="BW679" s="1244"/>
      <c r="BX679" s="1244"/>
      <c r="BY679" s="1244"/>
      <c r="BZ679" s="1244"/>
      <c r="CA679" s="1244"/>
      <c r="CB679" s="1244"/>
      <c r="CC679" s="1244"/>
      <c r="CD679" s="1244"/>
      <c r="CE679" s="1244"/>
      <c r="CF679" s="1244"/>
      <c r="CG679" s="1244"/>
      <c r="CH679" s="1244"/>
      <c r="CI679" s="1244"/>
      <c r="CJ679" s="1244"/>
      <c r="CK679" s="1244"/>
      <c r="CL679" s="1244"/>
      <c r="CM679" s="1244"/>
      <c r="CN679" s="1244"/>
      <c r="CO679" s="1244"/>
      <c r="CP679" s="1244"/>
      <c r="CQ679" s="1244"/>
      <c r="CR679" s="1244"/>
      <c r="CS679" s="1244"/>
      <c r="CT679" s="1244"/>
      <c r="CU679" s="1244"/>
      <c r="CV679" s="1244"/>
      <c r="CW679" s="1244"/>
      <c r="CX679" s="1244"/>
      <c r="CY679" s="1244"/>
      <c r="CZ679" s="1244"/>
      <c r="DA679" s="1244"/>
      <c r="DB679" s="1244"/>
      <c r="DC679" s="1244"/>
      <c r="DD679" s="1244"/>
      <c r="DE679" s="1244"/>
      <c r="DF679" s="1244"/>
      <c r="DG679" s="1244"/>
      <c r="DH679" s="1244"/>
      <c r="DI679" s="1244"/>
      <c r="DJ679" s="1244"/>
      <c r="DK679" s="1244"/>
      <c r="DL679" s="1244"/>
      <c r="DM679" s="1244"/>
      <c r="DN679" s="1244"/>
      <c r="DO679" s="1244"/>
      <c r="DP679" s="1244"/>
      <c r="DQ679" s="1244"/>
      <c r="DR679" s="1244"/>
      <c r="DS679" s="1244"/>
      <c r="DT679" s="1244"/>
      <c r="DU679" s="1244"/>
      <c r="DV679" s="1244"/>
      <c r="DW679" s="1244"/>
      <c r="DX679" s="1244"/>
      <c r="DY679" s="1244"/>
      <c r="DZ679" s="1244"/>
      <c r="EA679" s="1244"/>
      <c r="EB679" s="1244"/>
      <c r="EC679" s="1244"/>
      <c r="ED679" s="1244"/>
      <c r="EE679" s="1244"/>
      <c r="EF679" s="1244"/>
      <c r="EG679" s="1244"/>
      <c r="EH679" s="1244"/>
      <c r="EI679" s="1244"/>
      <c r="EJ679" s="1244"/>
      <c r="EK679" s="1244"/>
      <c r="EL679" s="1244"/>
      <c r="EM679" s="1244"/>
      <c r="EN679" s="1244"/>
      <c r="EO679" s="1244"/>
      <c r="EP679" s="1244"/>
      <c r="EQ679" s="1244"/>
      <c r="ER679" s="1244"/>
      <c r="ES679" s="1241"/>
      <c r="ET679" s="1244"/>
      <c r="EU679" s="1244"/>
      <c r="EV679" s="1244"/>
      <c r="EW679" s="1244"/>
      <c r="EX679" s="1244"/>
      <c r="EY679" s="1244"/>
      <c r="EZ679" s="1244"/>
      <c r="FA679" s="1244"/>
      <c r="FB679" s="1244"/>
      <c r="FC679" s="1244"/>
      <c r="FD679" s="1244"/>
      <c r="FE679" s="1244"/>
      <c r="FF679" s="1251"/>
      <c r="FG679" s="1244"/>
      <c r="FH679" s="1244"/>
      <c r="FI679" s="1244"/>
      <c r="FJ679" s="1244"/>
      <c r="FK679" s="1244"/>
      <c r="FL679" s="1244"/>
      <c r="FM679" s="1244"/>
      <c r="FN679" s="1244"/>
      <c r="FO679" s="1244"/>
      <c r="FP679" s="1244"/>
      <c r="FQ679" s="1246"/>
      <c r="FR679" s="1246"/>
      <c r="FS679" s="1244"/>
      <c r="FT679" s="1244"/>
      <c r="FU679" s="1244"/>
      <c r="FV679" s="1244"/>
      <c r="FW679" s="1244"/>
      <c r="FX679" s="1244"/>
      <c r="FY679" s="1244"/>
      <c r="FZ679" s="1244"/>
      <c r="GA679" s="1241"/>
      <c r="GB679" s="1241"/>
      <c r="GC679" s="1241"/>
      <c r="GD679" s="1271"/>
      <c r="GE679" s="1271"/>
      <c r="GF679" s="1271"/>
      <c r="GG679" s="1271"/>
      <c r="GH679" s="1271"/>
      <c r="GI679" s="1271"/>
      <c r="GJ679" s="1271"/>
      <c r="GK679" s="1271"/>
      <c r="GL679" s="1271"/>
      <c r="GM679" s="1271"/>
      <c r="GN679" s="1271"/>
      <c r="GO679" s="1271"/>
      <c r="GP679" s="1271"/>
      <c r="GQ679" s="1271"/>
      <c r="GR679" s="1271"/>
      <c r="GS679" s="1271"/>
      <c r="GT679" s="1271"/>
      <c r="GU679" s="1271"/>
      <c r="GV679" s="1271"/>
      <c r="GW679" s="1271"/>
      <c r="GX679" s="1271"/>
      <c r="GY679" s="1271"/>
      <c r="GZ679" s="1271"/>
      <c r="HA679" s="1271"/>
      <c r="HB679" s="1271"/>
      <c r="HC679" s="1271"/>
      <c r="HD679" s="1271"/>
      <c r="HE679" s="1271"/>
      <c r="HF679" s="1271"/>
      <c r="HG679" s="1271"/>
      <c r="HH679" s="1271"/>
      <c r="HI679" s="1271"/>
      <c r="HJ679" s="1271"/>
      <c r="HK679" s="1271"/>
      <c r="HL679" s="1271"/>
      <c r="HM679" s="1271"/>
      <c r="HN679" s="1271"/>
      <c r="HO679" s="1271"/>
      <c r="HP679" s="1271"/>
      <c r="HQ679" s="1271"/>
      <c r="HR679" s="1271"/>
      <c r="HS679" s="1271"/>
      <c r="HT679" s="1271"/>
      <c r="HU679" s="1271"/>
      <c r="HV679" s="1271"/>
      <c r="HW679" s="1271"/>
      <c r="HX679" s="1271"/>
      <c r="HY679" s="1271"/>
      <c r="HZ679" s="1271"/>
      <c r="IA679" s="1271"/>
      <c r="IB679" s="1271"/>
      <c r="IC679" s="1271"/>
      <c r="ID679" s="1271"/>
      <c r="IE679" s="1271"/>
      <c r="IF679" s="1271"/>
      <c r="IG679" s="1271"/>
      <c r="IH679" s="1271"/>
      <c r="II679" s="1271"/>
      <c r="IJ679" s="1271"/>
      <c r="IK679" s="1271"/>
      <c r="IL679" s="1271"/>
      <c r="IM679" s="1271"/>
      <c r="IN679" s="1271"/>
      <c r="IO679" s="1271"/>
      <c r="IP679" s="1271"/>
      <c r="IQ679" s="1271"/>
      <c r="IR679" s="1271"/>
      <c r="IS679" s="1271"/>
      <c r="IT679" s="1271"/>
      <c r="IU679" s="1271"/>
      <c r="IV679" s="1271"/>
      <c r="IW679" s="1271"/>
      <c r="IX679" s="1271"/>
      <c r="IY679" s="1271"/>
      <c r="IZ679" s="1271"/>
      <c r="JA679" s="1271"/>
      <c r="JB679" s="1271"/>
      <c r="JC679" s="1271"/>
      <c r="JD679" s="1271"/>
      <c r="JE679" s="1271"/>
      <c r="JF679" s="1271"/>
      <c r="JG679" s="1271"/>
      <c r="JH679" s="1271"/>
      <c r="JI679" s="1271"/>
      <c r="JJ679" s="1271"/>
      <c r="JK679" s="1272"/>
    </row>
    <row r="680" spans="1:272" ht="18.95" hidden="1" customHeight="1">
      <c r="A680" s="1113"/>
      <c r="B680" s="1114"/>
      <c r="C680" s="1115"/>
      <c r="D680" s="1115"/>
      <c r="E680" s="1289"/>
      <c r="F680" s="1289"/>
      <c r="G680" s="1289"/>
      <c r="H680" s="1115"/>
      <c r="I680" s="1114"/>
      <c r="J680" s="1290"/>
      <c r="K680" s="1241"/>
      <c r="L680" s="1241"/>
      <c r="M680" s="1241"/>
      <c r="N680" s="1241"/>
      <c r="O680" s="1269"/>
      <c r="P680" s="1242"/>
      <c r="Q680" s="1241"/>
      <c r="R680" s="1241"/>
      <c r="S680" s="1241"/>
      <c r="T680" s="1241"/>
      <c r="U680" s="1241"/>
      <c r="V680" s="1241"/>
      <c r="W680" s="1249"/>
      <c r="X680" s="1241"/>
      <c r="Y680" s="1244"/>
      <c r="Z680" s="1244"/>
      <c r="AA680" s="1244"/>
      <c r="AB680" s="1244"/>
      <c r="AC680" s="1244"/>
      <c r="AD680" s="1244"/>
      <c r="AE680" s="1244"/>
      <c r="AF680" s="1244"/>
      <c r="AG680" s="1244"/>
      <c r="AH680" s="1244"/>
      <c r="AI680" s="1244"/>
      <c r="AJ680" s="1244"/>
      <c r="AK680" s="1244"/>
      <c r="AL680" s="1244"/>
      <c r="AM680" s="1244"/>
      <c r="AN680" s="1244"/>
      <c r="AO680" s="1244"/>
      <c r="AP680" s="1244"/>
      <c r="AQ680" s="1244"/>
      <c r="AR680" s="1244"/>
      <c r="AS680" s="1244"/>
      <c r="AT680" s="1244"/>
      <c r="AU680" s="1244"/>
      <c r="AV680" s="1244"/>
      <c r="AW680" s="1244"/>
      <c r="AX680" s="1244"/>
      <c r="AY680" s="1244"/>
      <c r="AZ680" s="1244"/>
      <c r="BA680" s="1244"/>
      <c r="BB680" s="1244"/>
      <c r="BC680" s="1244"/>
      <c r="BD680" s="1244"/>
      <c r="BE680" s="1244"/>
      <c r="BF680" s="1244"/>
      <c r="BG680" s="1244"/>
      <c r="BH680" s="1244"/>
      <c r="BI680" s="1244"/>
      <c r="BJ680" s="1244"/>
      <c r="BK680" s="1244"/>
      <c r="BL680" s="1244"/>
      <c r="BM680" s="1244"/>
      <c r="BN680" s="1244"/>
      <c r="BO680" s="1244"/>
      <c r="BP680" s="1244"/>
      <c r="BQ680" s="1244"/>
      <c r="BR680" s="1244"/>
      <c r="BS680" s="1244"/>
      <c r="BT680" s="1244"/>
      <c r="BU680" s="1244"/>
      <c r="BV680" s="1244"/>
      <c r="BW680" s="1244"/>
      <c r="BX680" s="1244"/>
      <c r="BY680" s="1244"/>
      <c r="BZ680" s="1244"/>
      <c r="CA680" s="1244"/>
      <c r="CB680" s="1244"/>
      <c r="CC680" s="1244"/>
      <c r="CD680" s="1244"/>
      <c r="CE680" s="1244"/>
      <c r="CF680" s="1244"/>
      <c r="CG680" s="1244"/>
      <c r="CH680" s="1244"/>
      <c r="CI680" s="1244"/>
      <c r="CJ680" s="1244"/>
      <c r="CK680" s="1244"/>
      <c r="CL680" s="1244"/>
      <c r="CM680" s="1244"/>
      <c r="CN680" s="1244"/>
      <c r="CO680" s="1244"/>
      <c r="CP680" s="1244"/>
      <c r="CQ680" s="1244"/>
      <c r="CR680" s="1244"/>
      <c r="CS680" s="1244"/>
      <c r="CT680" s="1244"/>
      <c r="CU680" s="1244"/>
      <c r="CV680" s="1244"/>
      <c r="CW680" s="1244"/>
      <c r="CX680" s="1244"/>
      <c r="CY680" s="1244"/>
      <c r="CZ680" s="1244"/>
      <c r="DA680" s="1244"/>
      <c r="DB680" s="1244"/>
      <c r="DC680" s="1244"/>
      <c r="DD680" s="1244"/>
      <c r="DE680" s="1244"/>
      <c r="DF680" s="1244"/>
      <c r="DG680" s="1244"/>
      <c r="DH680" s="1244"/>
      <c r="DI680" s="1244"/>
      <c r="DJ680" s="1244"/>
      <c r="DK680" s="1244"/>
      <c r="DL680" s="1244"/>
      <c r="DM680" s="1244"/>
      <c r="DN680" s="1244"/>
      <c r="DO680" s="1244"/>
      <c r="DP680" s="1244"/>
      <c r="DQ680" s="1244"/>
      <c r="DR680" s="1244"/>
      <c r="DS680" s="1244"/>
      <c r="DT680" s="1244"/>
      <c r="DU680" s="1244"/>
      <c r="DV680" s="1244"/>
      <c r="DW680" s="1244"/>
      <c r="DX680" s="1244"/>
      <c r="DY680" s="1244"/>
      <c r="DZ680" s="1244"/>
      <c r="EA680" s="1244"/>
      <c r="EB680" s="1244"/>
      <c r="EC680" s="1244"/>
      <c r="ED680" s="1244"/>
      <c r="EE680" s="1244"/>
      <c r="EF680" s="1244"/>
      <c r="EG680" s="1244"/>
      <c r="EH680" s="1244"/>
      <c r="EI680" s="1244"/>
      <c r="EJ680" s="1244"/>
      <c r="EK680" s="1244"/>
      <c r="EL680" s="1244"/>
      <c r="EM680" s="1244"/>
      <c r="EN680" s="1244"/>
      <c r="EO680" s="1244"/>
      <c r="EP680" s="1244"/>
      <c r="EQ680" s="1244"/>
      <c r="ER680" s="1244"/>
      <c r="ES680" s="1241"/>
      <c r="ET680" s="1244"/>
      <c r="EU680" s="1244"/>
      <c r="EV680" s="1244"/>
      <c r="EW680" s="1244"/>
      <c r="EX680" s="1244"/>
      <c r="EY680" s="1244"/>
      <c r="EZ680" s="1244"/>
      <c r="FA680" s="1244"/>
      <c r="FB680" s="1244"/>
      <c r="FC680" s="1244"/>
      <c r="FD680" s="1244"/>
      <c r="FE680" s="1244"/>
      <c r="FF680" s="1251"/>
      <c r="FG680" s="1244"/>
      <c r="FH680" s="1244"/>
      <c r="FI680" s="1244"/>
      <c r="FJ680" s="1244"/>
      <c r="FK680" s="1244"/>
      <c r="FL680" s="1244"/>
      <c r="FM680" s="1244"/>
      <c r="FN680" s="1244"/>
      <c r="FO680" s="1244"/>
      <c r="FP680" s="1244"/>
      <c r="FQ680" s="1246"/>
      <c r="FR680" s="1246"/>
      <c r="FS680" s="1244"/>
      <c r="FT680" s="1244"/>
      <c r="FU680" s="1244"/>
      <c r="FV680" s="1244"/>
      <c r="FW680" s="1244"/>
      <c r="FX680" s="1244"/>
      <c r="FY680" s="1244"/>
      <c r="FZ680" s="1244"/>
      <c r="GA680" s="1241"/>
      <c r="GB680" s="1241"/>
      <c r="GC680" s="1241"/>
      <c r="GD680" s="1271"/>
      <c r="GE680" s="1271"/>
      <c r="GF680" s="1271"/>
      <c r="GG680" s="1271"/>
      <c r="GH680" s="1271"/>
      <c r="GI680" s="1271"/>
      <c r="GJ680" s="1271"/>
      <c r="GK680" s="1271"/>
      <c r="GL680" s="1271"/>
      <c r="GM680" s="1271"/>
      <c r="GN680" s="1271"/>
      <c r="GO680" s="1271"/>
      <c r="GP680" s="1271"/>
      <c r="GQ680" s="1271"/>
      <c r="GR680" s="1271"/>
      <c r="GS680" s="1271"/>
      <c r="GT680" s="1271"/>
      <c r="GU680" s="1271"/>
      <c r="GV680" s="1271"/>
      <c r="GW680" s="1271"/>
      <c r="GX680" s="1271"/>
      <c r="GY680" s="1271"/>
      <c r="GZ680" s="1271"/>
      <c r="HA680" s="1271"/>
      <c r="HB680" s="1271"/>
      <c r="HC680" s="1271"/>
      <c r="HD680" s="1271"/>
      <c r="HE680" s="1271"/>
      <c r="HF680" s="1271"/>
      <c r="HG680" s="1271"/>
      <c r="HH680" s="1271"/>
      <c r="HI680" s="1271"/>
      <c r="HJ680" s="1271"/>
      <c r="HK680" s="1271"/>
      <c r="HL680" s="1271"/>
      <c r="HM680" s="1271"/>
      <c r="HN680" s="1271"/>
      <c r="HO680" s="1271"/>
      <c r="HP680" s="1271"/>
      <c r="HQ680" s="1271"/>
      <c r="HR680" s="1271"/>
      <c r="HS680" s="1271"/>
      <c r="HT680" s="1271"/>
      <c r="HU680" s="1271"/>
      <c r="HV680" s="1271"/>
      <c r="HW680" s="1271"/>
      <c r="HX680" s="1271"/>
      <c r="HY680" s="1271"/>
      <c r="HZ680" s="1271"/>
      <c r="IA680" s="1271"/>
      <c r="IB680" s="1271"/>
      <c r="IC680" s="1271"/>
      <c r="ID680" s="1271"/>
      <c r="IE680" s="1271"/>
      <c r="IF680" s="1271"/>
      <c r="IG680" s="1271"/>
      <c r="IH680" s="1271"/>
      <c r="II680" s="1271"/>
      <c r="IJ680" s="1271"/>
      <c r="IK680" s="1271"/>
      <c r="IL680" s="1271"/>
      <c r="IM680" s="1271"/>
      <c r="IN680" s="1271"/>
      <c r="IO680" s="1271"/>
      <c r="IP680" s="1271"/>
      <c r="IQ680" s="1271"/>
      <c r="IR680" s="1271"/>
      <c r="IS680" s="1271"/>
      <c r="IT680" s="1271"/>
      <c r="IU680" s="1271"/>
      <c r="IV680" s="1271"/>
      <c r="IW680" s="1271"/>
      <c r="IX680" s="1271"/>
      <c r="IY680" s="1271"/>
      <c r="IZ680" s="1271"/>
      <c r="JA680" s="1271"/>
      <c r="JB680" s="1271"/>
      <c r="JC680" s="1271"/>
      <c r="JD680" s="1271"/>
      <c r="JE680" s="1271"/>
      <c r="JF680" s="1271"/>
      <c r="JG680" s="1271"/>
      <c r="JH680" s="1271"/>
      <c r="JI680" s="1271"/>
      <c r="JJ680" s="1271"/>
      <c r="JK680" s="1272"/>
    </row>
    <row r="681" spans="1:272" ht="18.95" hidden="1" customHeight="1">
      <c r="A681" s="1113"/>
      <c r="B681" s="1114"/>
      <c r="C681" s="1115"/>
      <c r="D681" s="1115"/>
      <c r="E681" s="1289"/>
      <c r="F681" s="1289"/>
      <c r="G681" s="1289"/>
      <c r="H681" s="1115"/>
      <c r="I681" s="1114"/>
      <c r="J681" s="1290"/>
      <c r="K681" s="1241"/>
      <c r="L681" s="1241"/>
      <c r="M681" s="1241"/>
      <c r="N681" s="1241"/>
      <c r="O681" s="1269"/>
      <c r="P681" s="1242"/>
      <c r="Q681" s="1241"/>
      <c r="R681" s="1241"/>
      <c r="S681" s="1241"/>
      <c r="T681" s="1241"/>
      <c r="U681" s="1241"/>
      <c r="V681" s="1241"/>
      <c r="W681" s="1249"/>
      <c r="X681" s="1241"/>
      <c r="Y681" s="1244"/>
      <c r="Z681" s="1244"/>
      <c r="AA681" s="1244"/>
      <c r="AB681" s="1244"/>
      <c r="AC681" s="1244"/>
      <c r="AD681" s="1244"/>
      <c r="AE681" s="1244"/>
      <c r="AF681" s="1244"/>
      <c r="AG681" s="1244"/>
      <c r="AH681" s="1244"/>
      <c r="AI681" s="1244"/>
      <c r="AJ681" s="1244"/>
      <c r="AK681" s="1244"/>
      <c r="AL681" s="1244"/>
      <c r="AM681" s="1244"/>
      <c r="AN681" s="1244"/>
      <c r="AO681" s="1244"/>
      <c r="AP681" s="1244"/>
      <c r="AQ681" s="1244"/>
      <c r="AR681" s="1244"/>
      <c r="AS681" s="1244"/>
      <c r="AT681" s="1244"/>
      <c r="AU681" s="1244"/>
      <c r="AV681" s="1244"/>
      <c r="AW681" s="1244"/>
      <c r="AX681" s="1244"/>
      <c r="AY681" s="1244"/>
      <c r="AZ681" s="1244"/>
      <c r="BA681" s="1244"/>
      <c r="BB681" s="1244"/>
      <c r="BC681" s="1244"/>
      <c r="BD681" s="1244"/>
      <c r="BE681" s="1244"/>
      <c r="BF681" s="1244"/>
      <c r="BG681" s="1244"/>
      <c r="BH681" s="1244"/>
      <c r="BI681" s="1244"/>
      <c r="BJ681" s="1244"/>
      <c r="BK681" s="1244"/>
      <c r="BL681" s="1244"/>
      <c r="BM681" s="1244"/>
      <c r="BN681" s="1244"/>
      <c r="BO681" s="1244"/>
      <c r="BP681" s="1244"/>
      <c r="BQ681" s="1244"/>
      <c r="BR681" s="1244"/>
      <c r="BS681" s="1244"/>
      <c r="BT681" s="1244"/>
      <c r="BU681" s="1244"/>
      <c r="BV681" s="1244"/>
      <c r="BW681" s="1244"/>
      <c r="BX681" s="1244"/>
      <c r="BY681" s="1244"/>
      <c r="BZ681" s="1244"/>
      <c r="CA681" s="1244"/>
      <c r="CB681" s="1244"/>
      <c r="CC681" s="1244"/>
      <c r="CD681" s="1244"/>
      <c r="CE681" s="1244"/>
      <c r="CF681" s="1244"/>
      <c r="CG681" s="1244"/>
      <c r="CH681" s="1244"/>
      <c r="CI681" s="1244"/>
      <c r="CJ681" s="1244"/>
      <c r="CK681" s="1244"/>
      <c r="CL681" s="1244"/>
      <c r="CM681" s="1244"/>
      <c r="CN681" s="1244"/>
      <c r="CO681" s="1244"/>
      <c r="CP681" s="1244"/>
      <c r="CQ681" s="1244"/>
      <c r="CR681" s="1244"/>
      <c r="CS681" s="1244"/>
      <c r="CT681" s="1244"/>
      <c r="CU681" s="1244"/>
      <c r="CV681" s="1244"/>
      <c r="CW681" s="1244"/>
      <c r="CX681" s="1244"/>
      <c r="CY681" s="1244"/>
      <c r="CZ681" s="1244"/>
      <c r="DA681" s="1244"/>
      <c r="DB681" s="1244"/>
      <c r="DC681" s="1244"/>
      <c r="DD681" s="1244"/>
      <c r="DE681" s="1244"/>
      <c r="DF681" s="1244"/>
      <c r="DG681" s="1244"/>
      <c r="DH681" s="1244"/>
      <c r="DI681" s="1244"/>
      <c r="DJ681" s="1244"/>
      <c r="DK681" s="1244"/>
      <c r="DL681" s="1244"/>
      <c r="DM681" s="1244"/>
      <c r="DN681" s="1244"/>
      <c r="DO681" s="1244"/>
      <c r="DP681" s="1244"/>
      <c r="DQ681" s="1244"/>
      <c r="DR681" s="1244"/>
      <c r="DS681" s="1244"/>
      <c r="DT681" s="1244"/>
      <c r="DU681" s="1244"/>
      <c r="DV681" s="1244"/>
      <c r="DW681" s="1244"/>
      <c r="DX681" s="1244"/>
      <c r="DY681" s="1244"/>
      <c r="DZ681" s="1244"/>
      <c r="EA681" s="1244"/>
      <c r="EB681" s="1244"/>
      <c r="EC681" s="1244"/>
      <c r="ED681" s="1244"/>
      <c r="EE681" s="1244"/>
      <c r="EF681" s="1244"/>
      <c r="EG681" s="1244"/>
      <c r="EH681" s="1244"/>
      <c r="EI681" s="1244"/>
      <c r="EJ681" s="1244"/>
      <c r="EK681" s="1244"/>
      <c r="EL681" s="1244"/>
      <c r="EM681" s="1244"/>
      <c r="EN681" s="1244"/>
      <c r="EO681" s="1244"/>
      <c r="EP681" s="1244"/>
      <c r="EQ681" s="1244"/>
      <c r="ER681" s="1244"/>
      <c r="ES681" s="1241"/>
      <c r="ET681" s="1244"/>
      <c r="EU681" s="1244"/>
      <c r="EV681" s="1244"/>
      <c r="EW681" s="1244"/>
      <c r="EX681" s="1244"/>
      <c r="EY681" s="1244"/>
      <c r="EZ681" s="1244"/>
      <c r="FA681" s="1244"/>
      <c r="FB681" s="1244"/>
      <c r="FC681" s="1244"/>
      <c r="FD681" s="1244"/>
      <c r="FE681" s="1244"/>
      <c r="FF681" s="1251"/>
      <c r="FG681" s="1244"/>
      <c r="FH681" s="1244"/>
      <c r="FI681" s="1244"/>
      <c r="FJ681" s="1244"/>
      <c r="FK681" s="1244"/>
      <c r="FL681" s="1244"/>
      <c r="FM681" s="1244"/>
      <c r="FN681" s="1244"/>
      <c r="FO681" s="1244"/>
      <c r="FP681" s="1244"/>
      <c r="FQ681" s="1246"/>
      <c r="FR681" s="1246"/>
      <c r="FS681" s="1244"/>
      <c r="FT681" s="1244"/>
      <c r="FU681" s="1244"/>
      <c r="FV681" s="1244"/>
      <c r="FW681" s="1244"/>
      <c r="FX681" s="1244"/>
      <c r="FY681" s="1244"/>
      <c r="FZ681" s="1244"/>
      <c r="GA681" s="1241"/>
      <c r="GB681" s="1241"/>
      <c r="GC681" s="1241"/>
      <c r="GD681" s="1271"/>
      <c r="GE681" s="1271"/>
      <c r="GF681" s="1271"/>
      <c r="GG681" s="1271"/>
      <c r="GH681" s="1271"/>
      <c r="GI681" s="1271"/>
      <c r="GJ681" s="1271"/>
      <c r="GK681" s="1271"/>
      <c r="GL681" s="1271"/>
      <c r="GM681" s="1271"/>
      <c r="GN681" s="1271"/>
      <c r="GO681" s="1271"/>
      <c r="GP681" s="1271"/>
      <c r="GQ681" s="1271"/>
      <c r="GR681" s="1271"/>
      <c r="GS681" s="1271"/>
      <c r="GT681" s="1271"/>
      <c r="GU681" s="1271"/>
      <c r="GV681" s="1271"/>
      <c r="GW681" s="1271"/>
      <c r="GX681" s="1271"/>
      <c r="GY681" s="1271"/>
      <c r="GZ681" s="1271"/>
      <c r="HA681" s="1271"/>
      <c r="HB681" s="1271"/>
      <c r="HC681" s="1271"/>
      <c r="HD681" s="1271"/>
      <c r="HE681" s="1271"/>
      <c r="HF681" s="1271"/>
      <c r="HG681" s="1271"/>
      <c r="HH681" s="1271"/>
      <c r="HI681" s="1271"/>
      <c r="HJ681" s="1271"/>
      <c r="HK681" s="1271"/>
      <c r="HL681" s="1271"/>
      <c r="HM681" s="1271"/>
      <c r="HN681" s="1271"/>
      <c r="HO681" s="1271"/>
      <c r="HP681" s="1271"/>
      <c r="HQ681" s="1271"/>
      <c r="HR681" s="1271"/>
      <c r="HS681" s="1271"/>
      <c r="HT681" s="1271"/>
      <c r="HU681" s="1271"/>
      <c r="HV681" s="1271"/>
      <c r="HW681" s="1271"/>
      <c r="HX681" s="1271"/>
      <c r="HY681" s="1271"/>
      <c r="HZ681" s="1271"/>
      <c r="IA681" s="1271"/>
      <c r="IB681" s="1271"/>
      <c r="IC681" s="1271"/>
      <c r="ID681" s="1271"/>
      <c r="IE681" s="1271"/>
      <c r="IF681" s="1271"/>
      <c r="IG681" s="1271"/>
      <c r="IH681" s="1271"/>
      <c r="II681" s="1271"/>
      <c r="IJ681" s="1271"/>
      <c r="IK681" s="1271"/>
      <c r="IL681" s="1271"/>
      <c r="IM681" s="1271"/>
      <c r="IN681" s="1271"/>
      <c r="IO681" s="1271"/>
      <c r="IP681" s="1271"/>
      <c r="IQ681" s="1271"/>
      <c r="IR681" s="1271"/>
      <c r="IS681" s="1271"/>
      <c r="IT681" s="1271"/>
      <c r="IU681" s="1271"/>
      <c r="IV681" s="1271"/>
      <c r="IW681" s="1271"/>
      <c r="IX681" s="1271"/>
      <c r="IY681" s="1271"/>
      <c r="IZ681" s="1271"/>
      <c r="JA681" s="1271"/>
      <c r="JB681" s="1271"/>
      <c r="JC681" s="1271"/>
      <c r="JD681" s="1271"/>
      <c r="JE681" s="1271"/>
      <c r="JF681" s="1271"/>
      <c r="JG681" s="1271"/>
      <c r="JH681" s="1271"/>
      <c r="JI681" s="1271"/>
      <c r="JJ681" s="1271"/>
      <c r="JK681" s="1272"/>
    </row>
    <row r="682" spans="1:272" ht="18.95" hidden="1" customHeight="1">
      <c r="A682" s="1113"/>
      <c r="B682" s="1114"/>
      <c r="C682" s="1115"/>
      <c r="D682" s="1115"/>
      <c r="E682" s="1289"/>
      <c r="F682" s="1289"/>
      <c r="G682" s="1289"/>
      <c r="H682" s="1115"/>
      <c r="I682" s="1114"/>
      <c r="J682" s="1290"/>
      <c r="K682" s="1241"/>
      <c r="L682" s="1241"/>
      <c r="M682" s="1241"/>
      <c r="N682" s="1241"/>
      <c r="O682" s="1269"/>
      <c r="P682" s="1242"/>
      <c r="Q682" s="1241"/>
      <c r="R682" s="1244"/>
      <c r="S682" s="1244"/>
      <c r="T682" s="1241"/>
      <c r="U682" s="1244"/>
      <c r="V682" s="1241"/>
      <c r="W682" s="1249"/>
      <c r="X682" s="1241"/>
      <c r="Y682" s="1244"/>
      <c r="Z682" s="1244"/>
      <c r="AA682" s="1244"/>
      <c r="AB682" s="1244"/>
      <c r="AC682" s="1244"/>
      <c r="AD682" s="1244"/>
      <c r="AE682" s="1244"/>
      <c r="AF682" s="1244"/>
      <c r="AG682" s="1244"/>
      <c r="AH682" s="1244"/>
      <c r="AI682" s="1244"/>
      <c r="AJ682" s="1244"/>
      <c r="AK682" s="1244"/>
      <c r="AL682" s="1244"/>
      <c r="AM682" s="1244"/>
      <c r="AN682" s="1244"/>
      <c r="AO682" s="1244"/>
      <c r="AP682" s="1244"/>
      <c r="AQ682" s="1244"/>
      <c r="AR682" s="1244"/>
      <c r="AS682" s="1244"/>
      <c r="AT682" s="1244"/>
      <c r="AU682" s="1244"/>
      <c r="AV682" s="1244"/>
      <c r="AW682" s="1244"/>
      <c r="AX682" s="1244"/>
      <c r="AY682" s="1244"/>
      <c r="AZ682" s="1244"/>
      <c r="BA682" s="1244"/>
      <c r="BB682" s="1244"/>
      <c r="BC682" s="1244"/>
      <c r="BD682" s="1244"/>
      <c r="BE682" s="1244"/>
      <c r="BF682" s="1244"/>
      <c r="BG682" s="1244"/>
      <c r="BH682" s="1244"/>
      <c r="BI682" s="1244"/>
      <c r="BJ682" s="1244"/>
      <c r="BK682" s="1244"/>
      <c r="BL682" s="1244"/>
      <c r="BM682" s="1244"/>
      <c r="BN682" s="1244"/>
      <c r="BO682" s="1244"/>
      <c r="BP682" s="1244"/>
      <c r="BQ682" s="1244"/>
      <c r="BR682" s="1244"/>
      <c r="BS682" s="1244"/>
      <c r="BT682" s="1244"/>
      <c r="BU682" s="1244"/>
      <c r="BV682" s="1244"/>
      <c r="BW682" s="1244"/>
      <c r="BX682" s="1244"/>
      <c r="BY682" s="1244"/>
      <c r="BZ682" s="1244"/>
      <c r="CA682" s="1244"/>
      <c r="CB682" s="1244"/>
      <c r="CC682" s="1244"/>
      <c r="CD682" s="1244"/>
      <c r="CE682" s="1244"/>
      <c r="CF682" s="1244"/>
      <c r="CG682" s="1244"/>
      <c r="CH682" s="1244"/>
      <c r="CI682" s="1244"/>
      <c r="CJ682" s="1244"/>
      <c r="CK682" s="1244"/>
      <c r="CL682" s="1244"/>
      <c r="CM682" s="1244"/>
      <c r="CN682" s="1244"/>
      <c r="CO682" s="1244"/>
      <c r="CP682" s="1244"/>
      <c r="CQ682" s="1244"/>
      <c r="CR682" s="1244"/>
      <c r="CS682" s="1244"/>
      <c r="CT682" s="1244"/>
      <c r="CU682" s="1244"/>
      <c r="CV682" s="1244"/>
      <c r="CW682" s="1244"/>
      <c r="CX682" s="1244"/>
      <c r="CY682" s="1244"/>
      <c r="CZ682" s="1244"/>
      <c r="DA682" s="1244"/>
      <c r="DB682" s="1244"/>
      <c r="DC682" s="1244"/>
      <c r="DD682" s="1244"/>
      <c r="DE682" s="1244"/>
      <c r="DF682" s="1244"/>
      <c r="DG682" s="1244"/>
      <c r="DH682" s="1244"/>
      <c r="DI682" s="1244"/>
      <c r="DJ682" s="1244"/>
      <c r="DK682" s="1244"/>
      <c r="DL682" s="1244"/>
      <c r="DM682" s="1244"/>
      <c r="DN682" s="1244"/>
      <c r="DO682" s="1244"/>
      <c r="DP682" s="1244"/>
      <c r="DQ682" s="1244"/>
      <c r="DR682" s="1244"/>
      <c r="DS682" s="1244"/>
      <c r="DT682" s="1244"/>
      <c r="DU682" s="1244"/>
      <c r="DV682" s="1244"/>
      <c r="DW682" s="1244"/>
      <c r="DX682" s="1244"/>
      <c r="DY682" s="1244"/>
      <c r="DZ682" s="1244"/>
      <c r="EA682" s="1244"/>
      <c r="EB682" s="1244"/>
      <c r="EC682" s="1244"/>
      <c r="ED682" s="1244"/>
      <c r="EE682" s="1244"/>
      <c r="EF682" s="1244"/>
      <c r="EG682" s="1244"/>
      <c r="EH682" s="1244"/>
      <c r="EI682" s="1244"/>
      <c r="EJ682" s="1244"/>
      <c r="EK682" s="1244"/>
      <c r="EL682" s="1244"/>
      <c r="EM682" s="1244"/>
      <c r="EN682" s="1244"/>
      <c r="EO682" s="1244"/>
      <c r="EP682" s="1244"/>
      <c r="EQ682" s="1244"/>
      <c r="ER682" s="1244"/>
      <c r="ES682" s="1241"/>
      <c r="ET682" s="1244"/>
      <c r="EU682" s="1244"/>
      <c r="EV682" s="1244"/>
      <c r="EW682" s="1244"/>
      <c r="EX682" s="1244"/>
      <c r="EY682" s="1244"/>
      <c r="EZ682" s="1244"/>
      <c r="FA682" s="1244"/>
      <c r="FB682" s="1244"/>
      <c r="FC682" s="1244"/>
      <c r="FD682" s="1244"/>
      <c r="FE682" s="1244"/>
      <c r="FF682" s="1251"/>
      <c r="FG682" s="1244"/>
      <c r="FH682" s="1244"/>
      <c r="FI682" s="1244"/>
      <c r="FJ682" s="1244"/>
      <c r="FK682" s="1244"/>
      <c r="FL682" s="1244"/>
      <c r="FM682" s="1244"/>
      <c r="FN682" s="1244"/>
      <c r="FO682" s="1244"/>
      <c r="FP682" s="1244"/>
      <c r="FQ682" s="1246"/>
      <c r="FR682" s="1246"/>
      <c r="FS682" s="1244"/>
      <c r="FT682" s="1244"/>
      <c r="FU682" s="1244"/>
      <c r="FV682" s="1244"/>
      <c r="FW682" s="1244"/>
      <c r="FX682" s="1244"/>
      <c r="FY682" s="1244"/>
      <c r="FZ682" s="1244"/>
      <c r="GA682" s="1241"/>
      <c r="GB682" s="1241"/>
      <c r="GC682" s="1241"/>
      <c r="GD682" s="1239"/>
      <c r="GE682" s="1239"/>
      <c r="GF682" s="1239"/>
      <c r="GG682" s="1239"/>
      <c r="GH682" s="1239"/>
      <c r="GI682" s="1239"/>
      <c r="GJ682" s="1239"/>
      <c r="GK682" s="1239"/>
      <c r="GL682" s="1239"/>
      <c r="GM682" s="1239"/>
      <c r="GN682" s="1239"/>
      <c r="GO682" s="1239"/>
      <c r="GP682" s="1239"/>
      <c r="GQ682" s="1239"/>
      <c r="GR682" s="1239"/>
      <c r="GS682" s="1239"/>
      <c r="GT682" s="1239"/>
      <c r="GU682" s="1239"/>
      <c r="GV682" s="1239"/>
      <c r="GW682" s="1239"/>
      <c r="GX682" s="1239"/>
      <c r="GY682" s="1239"/>
      <c r="GZ682" s="1239"/>
      <c r="HA682" s="1239"/>
      <c r="HB682" s="1239"/>
      <c r="HC682" s="1239"/>
      <c r="HD682" s="1239"/>
      <c r="HE682" s="1239"/>
      <c r="HF682" s="1239"/>
      <c r="HG682" s="1239"/>
      <c r="HH682" s="1239"/>
      <c r="HI682" s="1239"/>
      <c r="HJ682" s="1239"/>
      <c r="HK682" s="1239"/>
      <c r="HL682" s="1239"/>
      <c r="HM682" s="1239"/>
      <c r="HN682" s="1239"/>
      <c r="HO682" s="1239"/>
      <c r="HP682" s="1239"/>
      <c r="HQ682" s="1239"/>
      <c r="HR682" s="1239"/>
      <c r="HS682" s="1239"/>
      <c r="HT682" s="1239"/>
      <c r="HU682" s="1239"/>
      <c r="HV682" s="1239"/>
      <c r="HW682" s="1239"/>
      <c r="HX682" s="1239"/>
      <c r="HY682" s="1239"/>
      <c r="HZ682" s="1239"/>
      <c r="IA682" s="1239"/>
      <c r="IB682" s="1239"/>
      <c r="IC682" s="1239"/>
      <c r="ID682" s="1239"/>
      <c r="IE682" s="1239"/>
      <c r="IF682" s="1239"/>
      <c r="IG682" s="1239"/>
      <c r="IH682" s="1239"/>
      <c r="II682" s="1239"/>
      <c r="IJ682" s="1239"/>
      <c r="IK682" s="1239"/>
      <c r="IL682" s="1239"/>
      <c r="IM682" s="1239"/>
      <c r="IN682" s="1239"/>
      <c r="IO682" s="1239"/>
      <c r="IP682" s="1239"/>
      <c r="IQ682" s="1239"/>
      <c r="IR682" s="1239"/>
      <c r="IS682" s="1239"/>
      <c r="IT682" s="1239"/>
      <c r="IU682" s="1239"/>
      <c r="IV682" s="1239"/>
      <c r="IW682" s="1239"/>
      <c r="IX682" s="1239"/>
      <c r="IY682" s="1239"/>
      <c r="IZ682" s="1239"/>
      <c r="JA682" s="1239"/>
      <c r="JB682" s="1239"/>
      <c r="JC682" s="1239"/>
      <c r="JD682" s="1239"/>
      <c r="JE682" s="1239"/>
      <c r="JF682" s="1239"/>
      <c r="JG682" s="1239"/>
      <c r="JH682" s="1239"/>
      <c r="JI682" s="1239"/>
      <c r="JJ682" s="1239"/>
      <c r="JK682" s="1248"/>
    </row>
    <row r="683" spans="1:272" ht="18.95" hidden="1" customHeight="1">
      <c r="A683" s="1113"/>
      <c r="B683" s="1114"/>
      <c r="C683" s="1115"/>
      <c r="D683" s="1115"/>
      <c r="E683" s="1289"/>
      <c r="F683" s="1289"/>
      <c r="G683" s="1289"/>
      <c r="H683" s="1115"/>
      <c r="I683" s="1114"/>
      <c r="J683" s="1290"/>
      <c r="K683" s="1241"/>
      <c r="L683" s="1241"/>
      <c r="M683" s="1241"/>
      <c r="N683" s="1241"/>
      <c r="O683" s="1269"/>
      <c r="P683" s="1242"/>
      <c r="Q683" s="1241"/>
      <c r="R683" s="1244"/>
      <c r="S683" s="1244"/>
      <c r="T683" s="1241"/>
      <c r="U683" s="1244"/>
      <c r="V683" s="1241"/>
      <c r="W683" s="1249"/>
      <c r="X683" s="1241"/>
      <c r="Y683" s="1244"/>
      <c r="Z683" s="1244"/>
      <c r="AA683" s="1244"/>
      <c r="AB683" s="1244"/>
      <c r="AC683" s="1244"/>
      <c r="AD683" s="1244"/>
      <c r="AE683" s="1244"/>
      <c r="AF683" s="1244"/>
      <c r="AG683" s="1244"/>
      <c r="AH683" s="1244"/>
      <c r="AI683" s="1244"/>
      <c r="AJ683" s="1244"/>
      <c r="AK683" s="1244"/>
      <c r="AL683" s="1244"/>
      <c r="AM683" s="1244"/>
      <c r="AN683" s="1244"/>
      <c r="AO683" s="1244"/>
      <c r="AP683" s="1244"/>
      <c r="AQ683" s="1244"/>
      <c r="AR683" s="1244"/>
      <c r="AS683" s="1244"/>
      <c r="AT683" s="1244"/>
      <c r="AU683" s="1244"/>
      <c r="AV683" s="1244"/>
      <c r="AW683" s="1244"/>
      <c r="AX683" s="1244"/>
      <c r="AY683" s="1244"/>
      <c r="AZ683" s="1244"/>
      <c r="BA683" s="1244"/>
      <c r="BB683" s="1244"/>
      <c r="BC683" s="1244"/>
      <c r="BD683" s="1244"/>
      <c r="BE683" s="1244"/>
      <c r="BF683" s="1244"/>
      <c r="BG683" s="1244"/>
      <c r="BH683" s="1244"/>
      <c r="BI683" s="1244"/>
      <c r="BJ683" s="1244"/>
      <c r="BK683" s="1244"/>
      <c r="BL683" s="1244"/>
      <c r="BM683" s="1244"/>
      <c r="BN683" s="1244"/>
      <c r="BO683" s="1244"/>
      <c r="BP683" s="1244"/>
      <c r="BQ683" s="1244"/>
      <c r="BR683" s="1244"/>
      <c r="BS683" s="1244"/>
      <c r="BT683" s="1244"/>
      <c r="BU683" s="1244"/>
      <c r="BV683" s="1244"/>
      <c r="BW683" s="1244"/>
      <c r="BX683" s="1244"/>
      <c r="BY683" s="1244"/>
      <c r="BZ683" s="1244"/>
      <c r="CA683" s="1244"/>
      <c r="CB683" s="1244"/>
      <c r="CC683" s="1244"/>
      <c r="CD683" s="1244"/>
      <c r="CE683" s="1244"/>
      <c r="CF683" s="1244"/>
      <c r="CG683" s="1244"/>
      <c r="CH683" s="1244"/>
      <c r="CI683" s="1244"/>
      <c r="CJ683" s="1244"/>
      <c r="CK683" s="1244"/>
      <c r="CL683" s="1244"/>
      <c r="CM683" s="1244"/>
      <c r="CN683" s="1244"/>
      <c r="CO683" s="1244"/>
      <c r="CP683" s="1244"/>
      <c r="CQ683" s="1244"/>
      <c r="CR683" s="1244"/>
      <c r="CS683" s="1244"/>
      <c r="CT683" s="1244"/>
      <c r="CU683" s="1244"/>
      <c r="CV683" s="1244"/>
      <c r="CW683" s="1244"/>
      <c r="CX683" s="1244"/>
      <c r="CY683" s="1244"/>
      <c r="CZ683" s="1244"/>
      <c r="DA683" s="1244"/>
      <c r="DB683" s="1244"/>
      <c r="DC683" s="1244"/>
      <c r="DD683" s="1244"/>
      <c r="DE683" s="1244"/>
      <c r="DF683" s="1244"/>
      <c r="DG683" s="1244"/>
      <c r="DH683" s="1244"/>
      <c r="DI683" s="1244"/>
      <c r="DJ683" s="1244"/>
      <c r="DK683" s="1244"/>
      <c r="DL683" s="1244"/>
      <c r="DM683" s="1244"/>
      <c r="DN683" s="1244"/>
      <c r="DO683" s="1244"/>
      <c r="DP683" s="1244"/>
      <c r="DQ683" s="1244"/>
      <c r="DR683" s="1244"/>
      <c r="DS683" s="1244"/>
      <c r="DT683" s="1244"/>
      <c r="DU683" s="1244"/>
      <c r="DV683" s="1244"/>
      <c r="DW683" s="1244"/>
      <c r="DX683" s="1244"/>
      <c r="DY683" s="1244"/>
      <c r="DZ683" s="1244"/>
      <c r="EA683" s="1244"/>
      <c r="EB683" s="1244"/>
      <c r="EC683" s="1244"/>
      <c r="ED683" s="1244"/>
      <c r="EE683" s="1244"/>
      <c r="EF683" s="1244"/>
      <c r="EG683" s="1244"/>
      <c r="EH683" s="1244"/>
      <c r="EI683" s="1244"/>
      <c r="EJ683" s="1244"/>
      <c r="EK683" s="1244"/>
      <c r="EL683" s="1244"/>
      <c r="EM683" s="1244"/>
      <c r="EN683" s="1244"/>
      <c r="EO683" s="1244"/>
      <c r="EP683" s="1244"/>
      <c r="EQ683" s="1244"/>
      <c r="ER683" s="1244"/>
      <c r="ES683" s="1241"/>
      <c r="ET683" s="1244"/>
      <c r="EU683" s="1244"/>
      <c r="EV683" s="1244"/>
      <c r="EW683" s="1244"/>
      <c r="EX683" s="1244"/>
      <c r="EY683" s="1244"/>
      <c r="EZ683" s="1244"/>
      <c r="FA683" s="1244"/>
      <c r="FB683" s="1244"/>
      <c r="FC683" s="1244"/>
      <c r="FD683" s="1244"/>
      <c r="FE683" s="1244"/>
      <c r="FF683" s="1251"/>
      <c r="FG683" s="1244"/>
      <c r="FH683" s="1244"/>
      <c r="FI683" s="1244"/>
      <c r="FJ683" s="1244"/>
      <c r="FK683" s="1244"/>
      <c r="FL683" s="1244"/>
      <c r="FM683" s="1244"/>
      <c r="FN683" s="1244"/>
      <c r="FO683" s="1244"/>
      <c r="FP683" s="1244"/>
      <c r="FQ683" s="1246"/>
      <c r="FR683" s="1246"/>
      <c r="FS683" s="1244"/>
      <c r="FT683" s="1244"/>
      <c r="FU683" s="1244"/>
      <c r="FV683" s="1244"/>
      <c r="FW683" s="1244"/>
      <c r="FX683" s="1244"/>
      <c r="FY683" s="1244"/>
      <c r="FZ683" s="1244"/>
      <c r="GA683" s="1241"/>
      <c r="GB683" s="1241"/>
      <c r="GC683" s="1241"/>
      <c r="GD683" s="1239"/>
      <c r="GE683" s="1239"/>
      <c r="GF683" s="1239"/>
      <c r="GG683" s="1239"/>
      <c r="GH683" s="1239"/>
      <c r="GI683" s="1239"/>
      <c r="GJ683" s="1239"/>
      <c r="GK683" s="1239"/>
      <c r="GL683" s="1239"/>
      <c r="GM683" s="1239"/>
      <c r="GN683" s="1239"/>
      <c r="GO683" s="1239"/>
      <c r="GP683" s="1239"/>
      <c r="GQ683" s="1239"/>
      <c r="GR683" s="1239"/>
      <c r="GS683" s="1239"/>
      <c r="GT683" s="1239"/>
      <c r="GU683" s="1239"/>
      <c r="GV683" s="1239"/>
      <c r="GW683" s="1239"/>
      <c r="GX683" s="1239"/>
      <c r="GY683" s="1239"/>
      <c r="GZ683" s="1239"/>
      <c r="HA683" s="1239"/>
      <c r="HB683" s="1239"/>
      <c r="HC683" s="1239"/>
      <c r="HD683" s="1239"/>
      <c r="HE683" s="1239"/>
      <c r="HF683" s="1239"/>
      <c r="HG683" s="1239"/>
      <c r="HH683" s="1239"/>
      <c r="HI683" s="1239"/>
      <c r="HJ683" s="1239"/>
      <c r="HK683" s="1239"/>
      <c r="HL683" s="1239"/>
      <c r="HM683" s="1239"/>
      <c r="HN683" s="1239"/>
      <c r="HO683" s="1239"/>
      <c r="HP683" s="1239"/>
      <c r="HQ683" s="1239"/>
      <c r="HR683" s="1239"/>
      <c r="HS683" s="1239"/>
      <c r="HT683" s="1239"/>
      <c r="HU683" s="1239"/>
      <c r="HV683" s="1239"/>
      <c r="HW683" s="1239"/>
      <c r="HX683" s="1239"/>
      <c r="HY683" s="1239"/>
      <c r="HZ683" s="1239"/>
      <c r="IA683" s="1239"/>
      <c r="IB683" s="1239"/>
      <c r="IC683" s="1239"/>
      <c r="ID683" s="1239"/>
      <c r="IE683" s="1239"/>
      <c r="IF683" s="1239"/>
      <c r="IG683" s="1239"/>
      <c r="IH683" s="1239"/>
      <c r="II683" s="1239"/>
      <c r="IJ683" s="1239"/>
      <c r="IK683" s="1239"/>
      <c r="IL683" s="1239"/>
      <c r="IM683" s="1239"/>
      <c r="IN683" s="1239"/>
      <c r="IO683" s="1239"/>
      <c r="IP683" s="1239"/>
      <c r="IQ683" s="1239"/>
      <c r="IR683" s="1239"/>
      <c r="IS683" s="1239"/>
      <c r="IT683" s="1239"/>
      <c r="IU683" s="1239"/>
      <c r="IV683" s="1239"/>
      <c r="IW683" s="1239"/>
      <c r="IX683" s="1239"/>
      <c r="IY683" s="1239"/>
      <c r="IZ683" s="1239"/>
      <c r="JA683" s="1239"/>
      <c r="JB683" s="1239"/>
      <c r="JC683" s="1239"/>
      <c r="JD683" s="1239"/>
      <c r="JE683" s="1239"/>
      <c r="JF683" s="1239"/>
      <c r="JG683" s="1239"/>
      <c r="JH683" s="1239"/>
      <c r="JI683" s="1239"/>
      <c r="JJ683" s="1239"/>
      <c r="JK683" s="1248"/>
    </row>
    <row r="684" spans="1:272" ht="18.95" hidden="1" customHeight="1">
      <c r="A684" s="1113"/>
      <c r="B684" s="1114"/>
      <c r="C684" s="1115"/>
      <c r="D684" s="1115"/>
      <c r="E684" s="1289"/>
      <c r="F684" s="1289"/>
      <c r="G684" s="1289"/>
      <c r="H684" s="1115"/>
      <c r="I684" s="1114"/>
      <c r="J684" s="1290"/>
      <c r="K684" s="1241"/>
      <c r="L684" s="1241"/>
      <c r="M684" s="1241"/>
      <c r="N684" s="1241"/>
      <c r="O684" s="1269"/>
      <c r="P684" s="1242"/>
      <c r="Q684" s="1241"/>
      <c r="R684" s="1244"/>
      <c r="S684" s="1244"/>
      <c r="T684" s="1241"/>
      <c r="U684" s="1244"/>
      <c r="V684" s="1241"/>
      <c r="W684" s="1249"/>
      <c r="X684" s="1241"/>
      <c r="Y684" s="1244"/>
      <c r="Z684" s="1244"/>
      <c r="AA684" s="1244"/>
      <c r="AB684" s="1244"/>
      <c r="AC684" s="1244"/>
      <c r="AD684" s="1244"/>
      <c r="AE684" s="1244"/>
      <c r="AF684" s="1244"/>
      <c r="AG684" s="1244"/>
      <c r="AH684" s="1244"/>
      <c r="AI684" s="1244"/>
      <c r="AJ684" s="1244"/>
      <c r="AK684" s="1244"/>
      <c r="AL684" s="1244"/>
      <c r="AM684" s="1244"/>
      <c r="AN684" s="1244"/>
      <c r="AO684" s="1244"/>
      <c r="AP684" s="1244"/>
      <c r="AQ684" s="1244"/>
      <c r="AR684" s="1244"/>
      <c r="AS684" s="1244"/>
      <c r="AT684" s="1244"/>
      <c r="AU684" s="1244"/>
      <c r="AV684" s="1244"/>
      <c r="AW684" s="1244"/>
      <c r="AX684" s="1244"/>
      <c r="AY684" s="1244"/>
      <c r="AZ684" s="1244"/>
      <c r="BA684" s="1244"/>
      <c r="BB684" s="1244"/>
      <c r="BC684" s="1244"/>
      <c r="BD684" s="1244"/>
      <c r="BE684" s="1244"/>
      <c r="BF684" s="1244"/>
      <c r="BG684" s="1244"/>
      <c r="BH684" s="1244"/>
      <c r="BI684" s="1244"/>
      <c r="BJ684" s="1244"/>
      <c r="BK684" s="1244"/>
      <c r="BL684" s="1244"/>
      <c r="BM684" s="1244"/>
      <c r="BN684" s="1244"/>
      <c r="BO684" s="1244"/>
      <c r="BP684" s="1244"/>
      <c r="BQ684" s="1244"/>
      <c r="BR684" s="1244"/>
      <c r="BS684" s="1244"/>
      <c r="BT684" s="1244"/>
      <c r="BU684" s="1244"/>
      <c r="BV684" s="1244"/>
      <c r="BW684" s="1244"/>
      <c r="BX684" s="1244"/>
      <c r="BY684" s="1244"/>
      <c r="BZ684" s="1244"/>
      <c r="CA684" s="1244"/>
      <c r="CB684" s="1244"/>
      <c r="CC684" s="1244"/>
      <c r="CD684" s="1244"/>
      <c r="CE684" s="1244"/>
      <c r="CF684" s="1244"/>
      <c r="CG684" s="1244"/>
      <c r="CH684" s="1244"/>
      <c r="CI684" s="1244"/>
      <c r="CJ684" s="1244"/>
      <c r="CK684" s="1244"/>
      <c r="CL684" s="1244"/>
      <c r="CM684" s="1244"/>
      <c r="CN684" s="1244"/>
      <c r="CO684" s="1244"/>
      <c r="CP684" s="1244"/>
      <c r="CQ684" s="1244"/>
      <c r="CR684" s="1244"/>
      <c r="CS684" s="1244"/>
      <c r="CT684" s="1244"/>
      <c r="CU684" s="1244"/>
      <c r="CV684" s="1244"/>
      <c r="CW684" s="1244"/>
      <c r="CX684" s="1244"/>
      <c r="CY684" s="1244"/>
      <c r="CZ684" s="1244"/>
      <c r="DA684" s="1244"/>
      <c r="DB684" s="1244"/>
      <c r="DC684" s="1244"/>
      <c r="DD684" s="1244"/>
      <c r="DE684" s="1244"/>
      <c r="DF684" s="1244"/>
      <c r="DG684" s="1244"/>
      <c r="DH684" s="1244"/>
      <c r="DI684" s="1244"/>
      <c r="DJ684" s="1244"/>
      <c r="DK684" s="1244"/>
      <c r="DL684" s="1244"/>
      <c r="DM684" s="1244"/>
      <c r="DN684" s="1244"/>
      <c r="DO684" s="1244"/>
      <c r="DP684" s="1244"/>
      <c r="DQ684" s="1244"/>
      <c r="DR684" s="1244"/>
      <c r="DS684" s="1244"/>
      <c r="DT684" s="1244"/>
      <c r="DU684" s="1244"/>
      <c r="DV684" s="1244"/>
      <c r="DW684" s="1244"/>
      <c r="DX684" s="1244"/>
      <c r="DY684" s="1244"/>
      <c r="DZ684" s="1244"/>
      <c r="EA684" s="1244"/>
      <c r="EB684" s="1244"/>
      <c r="EC684" s="1244"/>
      <c r="ED684" s="1244"/>
      <c r="EE684" s="1244"/>
      <c r="EF684" s="1244"/>
      <c r="EG684" s="1244"/>
      <c r="EH684" s="1244"/>
      <c r="EI684" s="1244"/>
      <c r="EJ684" s="1244"/>
      <c r="EK684" s="1244"/>
      <c r="EL684" s="1244"/>
      <c r="EM684" s="1244"/>
      <c r="EN684" s="1244"/>
      <c r="EO684" s="1244"/>
      <c r="EP684" s="1244"/>
      <c r="EQ684" s="1244"/>
      <c r="ER684" s="1244"/>
      <c r="ES684" s="1241"/>
      <c r="ET684" s="1244"/>
      <c r="EU684" s="1244"/>
      <c r="EV684" s="1244"/>
      <c r="EW684" s="1244"/>
      <c r="EX684" s="1244"/>
      <c r="EY684" s="1244"/>
      <c r="EZ684" s="1244"/>
      <c r="FA684" s="1244"/>
      <c r="FB684" s="1244"/>
      <c r="FC684" s="1244"/>
      <c r="FD684" s="1244"/>
      <c r="FE684" s="1244"/>
      <c r="FF684" s="1251"/>
      <c r="FG684" s="1244"/>
      <c r="FH684" s="1244"/>
      <c r="FI684" s="1244"/>
      <c r="FJ684" s="1244"/>
      <c r="FK684" s="1244"/>
      <c r="FL684" s="1244"/>
      <c r="FM684" s="1244"/>
      <c r="FN684" s="1244"/>
      <c r="FO684" s="1244"/>
      <c r="FP684" s="1244"/>
      <c r="FQ684" s="1246"/>
      <c r="FR684" s="1246"/>
      <c r="FS684" s="1244"/>
      <c r="FT684" s="1244"/>
      <c r="FU684" s="1244"/>
      <c r="FV684" s="1244"/>
      <c r="FW684" s="1244"/>
      <c r="FX684" s="1244"/>
      <c r="FY684" s="1244"/>
      <c r="FZ684" s="1244"/>
      <c r="GA684" s="1241"/>
      <c r="GB684" s="1241"/>
      <c r="GC684" s="1241"/>
      <c r="GD684" s="1239"/>
      <c r="GE684" s="1239"/>
      <c r="GF684" s="1239"/>
      <c r="GG684" s="1239"/>
      <c r="GH684" s="1239"/>
      <c r="GI684" s="1239"/>
      <c r="GJ684" s="1239"/>
      <c r="GK684" s="1239"/>
      <c r="GL684" s="1239"/>
      <c r="GM684" s="1239"/>
      <c r="GN684" s="1239"/>
      <c r="GO684" s="1239"/>
      <c r="GP684" s="1239"/>
      <c r="GQ684" s="1239"/>
      <c r="GR684" s="1239"/>
      <c r="GS684" s="1239"/>
      <c r="GT684" s="1239"/>
      <c r="GU684" s="1239"/>
      <c r="GV684" s="1239"/>
      <c r="GW684" s="1239"/>
      <c r="GX684" s="1239"/>
      <c r="GY684" s="1239"/>
      <c r="GZ684" s="1239"/>
      <c r="HA684" s="1239"/>
      <c r="HB684" s="1239"/>
      <c r="HC684" s="1239"/>
      <c r="HD684" s="1239"/>
      <c r="HE684" s="1239"/>
      <c r="HF684" s="1239"/>
      <c r="HG684" s="1239"/>
      <c r="HH684" s="1239"/>
      <c r="HI684" s="1239"/>
      <c r="HJ684" s="1239"/>
      <c r="HK684" s="1239"/>
      <c r="HL684" s="1239"/>
      <c r="HM684" s="1239"/>
      <c r="HN684" s="1239"/>
      <c r="HO684" s="1239"/>
      <c r="HP684" s="1239"/>
      <c r="HQ684" s="1239"/>
      <c r="HR684" s="1239"/>
      <c r="HS684" s="1239"/>
      <c r="HT684" s="1239"/>
      <c r="HU684" s="1239"/>
      <c r="HV684" s="1239"/>
      <c r="HW684" s="1239"/>
      <c r="HX684" s="1239"/>
      <c r="HY684" s="1239"/>
      <c r="HZ684" s="1239"/>
      <c r="IA684" s="1239"/>
      <c r="IB684" s="1239"/>
      <c r="IC684" s="1239"/>
      <c r="ID684" s="1239"/>
      <c r="IE684" s="1239"/>
      <c r="IF684" s="1239"/>
      <c r="IG684" s="1239"/>
      <c r="IH684" s="1239"/>
      <c r="II684" s="1239"/>
      <c r="IJ684" s="1239"/>
      <c r="IK684" s="1239"/>
      <c r="IL684" s="1239"/>
      <c r="IM684" s="1239"/>
      <c r="IN684" s="1239"/>
      <c r="IO684" s="1239"/>
      <c r="IP684" s="1239"/>
      <c r="IQ684" s="1239"/>
      <c r="IR684" s="1239"/>
      <c r="IS684" s="1239"/>
      <c r="IT684" s="1239"/>
      <c r="IU684" s="1239"/>
      <c r="IV684" s="1239"/>
      <c r="IW684" s="1239"/>
      <c r="IX684" s="1239"/>
      <c r="IY684" s="1239"/>
      <c r="IZ684" s="1239"/>
      <c r="JA684" s="1239"/>
      <c r="JB684" s="1239"/>
      <c r="JC684" s="1239"/>
      <c r="JD684" s="1239"/>
      <c r="JE684" s="1239"/>
      <c r="JF684" s="1239"/>
      <c r="JG684" s="1239"/>
      <c r="JH684" s="1239"/>
      <c r="JI684" s="1239"/>
      <c r="JJ684" s="1239"/>
      <c r="JK684" s="1248"/>
    </row>
    <row r="685" spans="1:272" ht="18.95" hidden="1" customHeight="1">
      <c r="A685" s="1113"/>
      <c r="B685" s="1114"/>
      <c r="C685" s="1115"/>
      <c r="D685" s="1115"/>
      <c r="E685" s="1289"/>
      <c r="F685" s="1289"/>
      <c r="G685" s="1289"/>
      <c r="H685" s="1115"/>
      <c r="I685" s="1114"/>
      <c r="J685" s="1290"/>
      <c r="K685" s="1241"/>
      <c r="L685" s="1241"/>
      <c r="M685" s="1241"/>
      <c r="N685" s="1241"/>
      <c r="O685" s="1269"/>
      <c r="P685" s="1242"/>
      <c r="Q685" s="1241"/>
      <c r="R685" s="1244"/>
      <c r="S685" s="1244"/>
      <c r="T685" s="1241"/>
      <c r="U685" s="1244"/>
      <c r="V685" s="1241"/>
      <c r="W685" s="1249"/>
      <c r="X685" s="1241"/>
      <c r="Y685" s="1244"/>
      <c r="Z685" s="1244"/>
      <c r="AA685" s="1244"/>
      <c r="AB685" s="1244"/>
      <c r="AC685" s="1244"/>
      <c r="AD685" s="1244"/>
      <c r="AE685" s="1244"/>
      <c r="AF685" s="1244"/>
      <c r="AG685" s="1244"/>
      <c r="AH685" s="1244"/>
      <c r="AI685" s="1244"/>
      <c r="AJ685" s="1244"/>
      <c r="AK685" s="1244"/>
      <c r="AL685" s="1244"/>
      <c r="AM685" s="1244"/>
      <c r="AN685" s="1244"/>
      <c r="AO685" s="1244"/>
      <c r="AP685" s="1244"/>
      <c r="AQ685" s="1244"/>
      <c r="AR685" s="1244"/>
      <c r="AS685" s="1244"/>
      <c r="AT685" s="1244"/>
      <c r="AU685" s="1244"/>
      <c r="AV685" s="1244"/>
      <c r="AW685" s="1244"/>
      <c r="AX685" s="1244"/>
      <c r="AY685" s="1244"/>
      <c r="AZ685" s="1244"/>
      <c r="BA685" s="1244"/>
      <c r="BB685" s="1244"/>
      <c r="BC685" s="1244"/>
      <c r="BD685" s="1244"/>
      <c r="BE685" s="1244"/>
      <c r="BF685" s="1244"/>
      <c r="BG685" s="1244"/>
      <c r="BH685" s="1244"/>
      <c r="BI685" s="1244"/>
      <c r="BJ685" s="1244"/>
      <c r="BK685" s="1244"/>
      <c r="BL685" s="1244"/>
      <c r="BM685" s="1244"/>
      <c r="BN685" s="1244"/>
      <c r="BO685" s="1244"/>
      <c r="BP685" s="1244"/>
      <c r="BQ685" s="1244"/>
      <c r="BR685" s="1244"/>
      <c r="BS685" s="1244"/>
      <c r="BT685" s="1244"/>
      <c r="BU685" s="1244"/>
      <c r="BV685" s="1244"/>
      <c r="BW685" s="1244"/>
      <c r="BX685" s="1244"/>
      <c r="BY685" s="1244"/>
      <c r="BZ685" s="1244"/>
      <c r="CA685" s="1244"/>
      <c r="CB685" s="1244"/>
      <c r="CC685" s="1244"/>
      <c r="CD685" s="1244"/>
      <c r="CE685" s="1244"/>
      <c r="CF685" s="1244"/>
      <c r="CG685" s="1244"/>
      <c r="CH685" s="1244"/>
      <c r="CI685" s="1244"/>
      <c r="CJ685" s="1244"/>
      <c r="CK685" s="1244"/>
      <c r="CL685" s="1244"/>
      <c r="CM685" s="1244"/>
      <c r="CN685" s="1244"/>
      <c r="CO685" s="1244"/>
      <c r="CP685" s="1244"/>
      <c r="CQ685" s="1244"/>
      <c r="CR685" s="1244"/>
      <c r="CS685" s="1244"/>
      <c r="CT685" s="1244"/>
      <c r="CU685" s="1244"/>
      <c r="CV685" s="1244"/>
      <c r="CW685" s="1244"/>
      <c r="CX685" s="1244"/>
      <c r="CY685" s="1244"/>
      <c r="CZ685" s="1244"/>
      <c r="DA685" s="1244"/>
      <c r="DB685" s="1244"/>
      <c r="DC685" s="1244"/>
      <c r="DD685" s="1244"/>
      <c r="DE685" s="1244"/>
      <c r="DF685" s="1244"/>
      <c r="DG685" s="1244"/>
      <c r="DH685" s="1244"/>
      <c r="DI685" s="1244"/>
      <c r="DJ685" s="1244"/>
      <c r="DK685" s="1244"/>
      <c r="DL685" s="1244"/>
      <c r="DM685" s="1244"/>
      <c r="DN685" s="1244"/>
      <c r="DO685" s="1244"/>
      <c r="DP685" s="1244"/>
      <c r="DQ685" s="1244"/>
      <c r="DR685" s="1244"/>
      <c r="DS685" s="1244"/>
      <c r="DT685" s="1244"/>
      <c r="DU685" s="1244"/>
      <c r="DV685" s="1244"/>
      <c r="DW685" s="1244"/>
      <c r="DX685" s="1244"/>
      <c r="DY685" s="1244"/>
      <c r="DZ685" s="1244"/>
      <c r="EA685" s="1244"/>
      <c r="EB685" s="1244"/>
      <c r="EC685" s="1244"/>
      <c r="ED685" s="1244"/>
      <c r="EE685" s="1244"/>
      <c r="EF685" s="1244"/>
      <c r="EG685" s="1244"/>
      <c r="EH685" s="1244"/>
      <c r="EI685" s="1244"/>
      <c r="EJ685" s="1244"/>
      <c r="EK685" s="1244"/>
      <c r="EL685" s="1244"/>
      <c r="EM685" s="1244"/>
      <c r="EN685" s="1244"/>
      <c r="EO685" s="1244"/>
      <c r="EP685" s="1244"/>
      <c r="EQ685" s="1244"/>
      <c r="ER685" s="1244"/>
      <c r="ES685" s="1241"/>
      <c r="ET685" s="1244"/>
      <c r="EU685" s="1244"/>
      <c r="EV685" s="1244"/>
      <c r="EW685" s="1244"/>
      <c r="EX685" s="1244"/>
      <c r="EY685" s="1244"/>
      <c r="EZ685" s="1244"/>
      <c r="FA685" s="1244"/>
      <c r="FB685" s="1244"/>
      <c r="FC685" s="1244"/>
      <c r="FD685" s="1244"/>
      <c r="FE685" s="1244"/>
      <c r="FF685" s="1251"/>
      <c r="FG685" s="1244"/>
      <c r="FH685" s="1244"/>
      <c r="FI685" s="1244"/>
      <c r="FJ685" s="1244"/>
      <c r="FK685" s="1244"/>
      <c r="FL685" s="1244"/>
      <c r="FM685" s="1244"/>
      <c r="FN685" s="1244"/>
      <c r="FO685" s="1244"/>
      <c r="FP685" s="1244"/>
      <c r="FQ685" s="1246"/>
      <c r="FR685" s="1246"/>
      <c r="FS685" s="1244"/>
      <c r="FT685" s="1244"/>
      <c r="FU685" s="1244"/>
      <c r="FV685" s="1244"/>
      <c r="FW685" s="1244"/>
      <c r="FX685" s="1244"/>
      <c r="FY685" s="1244"/>
      <c r="FZ685" s="1244"/>
      <c r="GA685" s="1241"/>
      <c r="GB685" s="1241"/>
      <c r="GC685" s="1241"/>
      <c r="GD685" s="1239"/>
      <c r="GE685" s="1239"/>
      <c r="GF685" s="1239"/>
      <c r="GG685" s="1239"/>
      <c r="GH685" s="1239"/>
      <c r="GI685" s="1239"/>
      <c r="GJ685" s="1239"/>
      <c r="GK685" s="1239"/>
      <c r="GL685" s="1239"/>
      <c r="GM685" s="1239"/>
      <c r="GN685" s="1239"/>
      <c r="GO685" s="1239"/>
      <c r="GP685" s="1239"/>
      <c r="GQ685" s="1239"/>
      <c r="GR685" s="1239"/>
      <c r="GS685" s="1239"/>
      <c r="GT685" s="1239"/>
      <c r="GU685" s="1239"/>
      <c r="GV685" s="1239"/>
      <c r="GW685" s="1239"/>
      <c r="GX685" s="1239"/>
      <c r="GY685" s="1239"/>
      <c r="GZ685" s="1239"/>
      <c r="HA685" s="1239"/>
      <c r="HB685" s="1239"/>
      <c r="HC685" s="1239"/>
      <c r="HD685" s="1239"/>
      <c r="HE685" s="1239"/>
      <c r="HF685" s="1239"/>
      <c r="HG685" s="1239"/>
      <c r="HH685" s="1239"/>
      <c r="HI685" s="1239"/>
      <c r="HJ685" s="1239"/>
      <c r="HK685" s="1239"/>
      <c r="HL685" s="1239"/>
      <c r="HM685" s="1239"/>
      <c r="HN685" s="1239"/>
      <c r="HO685" s="1239"/>
      <c r="HP685" s="1239"/>
      <c r="HQ685" s="1239"/>
      <c r="HR685" s="1239"/>
      <c r="HS685" s="1239"/>
      <c r="HT685" s="1239"/>
      <c r="HU685" s="1239"/>
      <c r="HV685" s="1239"/>
      <c r="HW685" s="1239"/>
      <c r="HX685" s="1239"/>
      <c r="HY685" s="1239"/>
      <c r="HZ685" s="1239"/>
      <c r="IA685" s="1239"/>
      <c r="IB685" s="1239"/>
      <c r="IC685" s="1239"/>
      <c r="ID685" s="1239"/>
      <c r="IE685" s="1239"/>
      <c r="IF685" s="1239"/>
      <c r="IG685" s="1239"/>
      <c r="IH685" s="1239"/>
      <c r="II685" s="1239"/>
      <c r="IJ685" s="1239"/>
      <c r="IK685" s="1239"/>
      <c r="IL685" s="1239"/>
      <c r="IM685" s="1239"/>
      <c r="IN685" s="1239"/>
      <c r="IO685" s="1239"/>
      <c r="IP685" s="1239"/>
      <c r="IQ685" s="1239"/>
      <c r="IR685" s="1239"/>
      <c r="IS685" s="1239"/>
      <c r="IT685" s="1239"/>
      <c r="IU685" s="1239"/>
      <c r="IV685" s="1239"/>
      <c r="IW685" s="1239"/>
      <c r="IX685" s="1239"/>
      <c r="IY685" s="1239"/>
      <c r="IZ685" s="1239"/>
      <c r="JA685" s="1239"/>
      <c r="JB685" s="1239"/>
      <c r="JC685" s="1239"/>
      <c r="JD685" s="1239"/>
      <c r="JE685" s="1239"/>
      <c r="JF685" s="1239"/>
      <c r="JG685" s="1239"/>
      <c r="JH685" s="1239"/>
      <c r="JI685" s="1239"/>
      <c r="JJ685" s="1239"/>
      <c r="JK685" s="1248"/>
    </row>
    <row r="686" spans="1:272" ht="18.95" hidden="1" customHeight="1">
      <c r="A686" s="1113"/>
      <c r="B686" s="1114"/>
      <c r="C686" s="1115"/>
      <c r="D686" s="1115"/>
      <c r="E686" s="1289"/>
      <c r="F686" s="1289"/>
      <c r="G686" s="1289"/>
      <c r="H686" s="1115"/>
      <c r="I686" s="1114"/>
      <c r="J686" s="1290"/>
      <c r="K686" s="1241"/>
      <c r="L686" s="1241"/>
      <c r="M686" s="1241"/>
      <c r="N686" s="1241"/>
      <c r="O686" s="1269"/>
      <c r="P686" s="1242"/>
      <c r="Q686" s="1241"/>
      <c r="R686" s="1241"/>
      <c r="S686" s="1241"/>
      <c r="T686" s="1241"/>
      <c r="U686" s="1241"/>
      <c r="V686" s="1241"/>
      <c r="W686" s="1249"/>
      <c r="X686" s="1241"/>
      <c r="Y686" s="1244"/>
      <c r="Z686" s="1244"/>
      <c r="AA686" s="1244"/>
      <c r="AB686" s="1244"/>
      <c r="AC686" s="1244"/>
      <c r="AD686" s="1244"/>
      <c r="AE686" s="1244"/>
      <c r="AF686" s="1244"/>
      <c r="AG686" s="1244"/>
      <c r="AH686" s="1244"/>
      <c r="AI686" s="1244"/>
      <c r="AJ686" s="1244"/>
      <c r="AK686" s="1244"/>
      <c r="AL686" s="1244"/>
      <c r="AM686" s="1244"/>
      <c r="AN686" s="1244"/>
      <c r="AO686" s="1244"/>
      <c r="AP686" s="1244"/>
      <c r="AQ686" s="1244"/>
      <c r="AR686" s="1244"/>
      <c r="AS686" s="1244"/>
      <c r="AT686" s="1244"/>
      <c r="AU686" s="1244"/>
      <c r="AV686" s="1244"/>
      <c r="AW686" s="1244"/>
      <c r="AX686" s="1244"/>
      <c r="AY686" s="1244"/>
      <c r="AZ686" s="1244"/>
      <c r="BA686" s="1244"/>
      <c r="BB686" s="1244"/>
      <c r="BC686" s="1244"/>
      <c r="BD686" s="1244"/>
      <c r="BE686" s="1244"/>
      <c r="BF686" s="1244"/>
      <c r="BG686" s="1244"/>
      <c r="BH686" s="1244"/>
      <c r="BI686" s="1244"/>
      <c r="BJ686" s="1244"/>
      <c r="BK686" s="1244"/>
      <c r="BL686" s="1244"/>
      <c r="BM686" s="1244"/>
      <c r="BN686" s="1244"/>
      <c r="BO686" s="1244"/>
      <c r="BP686" s="1244"/>
      <c r="BQ686" s="1244"/>
      <c r="BR686" s="1244"/>
      <c r="BS686" s="1244"/>
      <c r="BT686" s="1244"/>
      <c r="BU686" s="1244"/>
      <c r="BV686" s="1244"/>
      <c r="BW686" s="1244"/>
      <c r="BX686" s="1244"/>
      <c r="BY686" s="1244"/>
      <c r="BZ686" s="1244"/>
      <c r="CA686" s="1244"/>
      <c r="CB686" s="1244"/>
      <c r="CC686" s="1244"/>
      <c r="CD686" s="1244"/>
      <c r="CE686" s="1244"/>
      <c r="CF686" s="1244"/>
      <c r="CG686" s="1244"/>
      <c r="CH686" s="1244"/>
      <c r="CI686" s="1244"/>
      <c r="CJ686" s="1244"/>
      <c r="CK686" s="1244"/>
      <c r="CL686" s="1244"/>
      <c r="CM686" s="1244"/>
      <c r="CN686" s="1244"/>
      <c r="CO686" s="1244"/>
      <c r="CP686" s="1244"/>
      <c r="CQ686" s="1244"/>
      <c r="CR686" s="1244"/>
      <c r="CS686" s="1244"/>
      <c r="CT686" s="1244"/>
      <c r="CU686" s="1244"/>
      <c r="CV686" s="1244"/>
      <c r="CW686" s="1244"/>
      <c r="CX686" s="1244"/>
      <c r="CY686" s="1244"/>
      <c r="CZ686" s="1244"/>
      <c r="DA686" s="1244"/>
      <c r="DB686" s="1244"/>
      <c r="DC686" s="1244"/>
      <c r="DD686" s="1244"/>
      <c r="DE686" s="1244"/>
      <c r="DF686" s="1244"/>
      <c r="DG686" s="1244"/>
      <c r="DH686" s="1244"/>
      <c r="DI686" s="1244"/>
      <c r="DJ686" s="1244"/>
      <c r="DK686" s="1244"/>
      <c r="DL686" s="1244"/>
      <c r="DM686" s="1244"/>
      <c r="DN686" s="1244"/>
      <c r="DO686" s="1244"/>
      <c r="DP686" s="1244"/>
      <c r="DQ686" s="1244"/>
      <c r="DR686" s="1244"/>
      <c r="DS686" s="1244"/>
      <c r="DT686" s="1244"/>
      <c r="DU686" s="1244"/>
      <c r="DV686" s="1244"/>
      <c r="DW686" s="1244"/>
      <c r="DX686" s="1244"/>
      <c r="DY686" s="1244"/>
      <c r="DZ686" s="1244"/>
      <c r="EA686" s="1244"/>
      <c r="EB686" s="1244"/>
      <c r="EC686" s="1244"/>
      <c r="ED686" s="1244"/>
      <c r="EE686" s="1244"/>
      <c r="EF686" s="1244"/>
      <c r="EG686" s="1244"/>
      <c r="EH686" s="1244"/>
      <c r="EI686" s="1244"/>
      <c r="EJ686" s="1244"/>
      <c r="EK686" s="1244"/>
      <c r="EL686" s="1244"/>
      <c r="EM686" s="1244"/>
      <c r="EN686" s="1244"/>
      <c r="EO686" s="1244"/>
      <c r="EP686" s="1244"/>
      <c r="EQ686" s="1244"/>
      <c r="ER686" s="1244"/>
      <c r="ES686" s="1241"/>
      <c r="ET686" s="1244"/>
      <c r="EU686" s="1244"/>
      <c r="EV686" s="1244"/>
      <c r="EW686" s="1244"/>
      <c r="EX686" s="1244"/>
      <c r="EY686" s="1244"/>
      <c r="EZ686" s="1244"/>
      <c r="FA686" s="1244"/>
      <c r="FB686" s="1244"/>
      <c r="FC686" s="1244"/>
      <c r="FD686" s="1244"/>
      <c r="FE686" s="1244"/>
      <c r="FF686" s="1251"/>
      <c r="FG686" s="1244"/>
      <c r="FH686" s="1244"/>
      <c r="FI686" s="1244"/>
      <c r="FJ686" s="1244"/>
      <c r="FK686" s="1244"/>
      <c r="FL686" s="1244"/>
      <c r="FM686" s="1244"/>
      <c r="FN686" s="1244"/>
      <c r="FO686" s="1244"/>
      <c r="FP686" s="1244"/>
      <c r="FQ686" s="1246"/>
      <c r="FR686" s="1246"/>
      <c r="FS686" s="1244"/>
      <c r="FT686" s="1244"/>
      <c r="FU686" s="1244"/>
      <c r="FV686" s="1244"/>
      <c r="FW686" s="1244"/>
      <c r="FX686" s="1244"/>
      <c r="FY686" s="1244"/>
      <c r="FZ686" s="1244"/>
      <c r="GA686" s="1241"/>
      <c r="GB686" s="1241"/>
      <c r="GC686" s="1241"/>
      <c r="GD686" s="1271"/>
      <c r="GE686" s="1271"/>
      <c r="GF686" s="1271"/>
      <c r="GG686" s="1271"/>
      <c r="GH686" s="1271"/>
      <c r="GI686" s="1271"/>
      <c r="GJ686" s="1271"/>
      <c r="GK686" s="1271"/>
      <c r="GL686" s="1271"/>
      <c r="GM686" s="1271"/>
      <c r="GN686" s="1271"/>
      <c r="GO686" s="1271"/>
      <c r="GP686" s="1271"/>
      <c r="GQ686" s="1271"/>
      <c r="GR686" s="1271"/>
      <c r="GS686" s="1271"/>
      <c r="GT686" s="1271"/>
      <c r="GU686" s="1271"/>
      <c r="GV686" s="1271"/>
      <c r="GW686" s="1271"/>
      <c r="GX686" s="1271"/>
      <c r="GY686" s="1271"/>
      <c r="GZ686" s="1271"/>
      <c r="HA686" s="1271"/>
      <c r="HB686" s="1271"/>
      <c r="HC686" s="1271"/>
      <c r="HD686" s="1271"/>
      <c r="HE686" s="1271"/>
      <c r="HF686" s="1271"/>
      <c r="HG686" s="1271"/>
      <c r="HH686" s="1271"/>
      <c r="HI686" s="1271"/>
      <c r="HJ686" s="1271"/>
      <c r="HK686" s="1271"/>
      <c r="HL686" s="1271"/>
      <c r="HM686" s="1271"/>
      <c r="HN686" s="1271"/>
      <c r="HO686" s="1271"/>
      <c r="HP686" s="1271"/>
      <c r="HQ686" s="1271"/>
      <c r="HR686" s="1271"/>
      <c r="HS686" s="1271"/>
      <c r="HT686" s="1271"/>
      <c r="HU686" s="1271"/>
      <c r="HV686" s="1271"/>
      <c r="HW686" s="1271"/>
      <c r="HX686" s="1271"/>
      <c r="HY686" s="1271"/>
      <c r="HZ686" s="1271"/>
      <c r="IA686" s="1271"/>
      <c r="IB686" s="1271"/>
      <c r="IC686" s="1271"/>
      <c r="ID686" s="1271"/>
      <c r="IE686" s="1271"/>
      <c r="IF686" s="1271"/>
      <c r="IG686" s="1271"/>
      <c r="IH686" s="1271"/>
      <c r="II686" s="1271"/>
      <c r="IJ686" s="1271"/>
      <c r="IK686" s="1271"/>
      <c r="IL686" s="1271"/>
      <c r="IM686" s="1271"/>
      <c r="IN686" s="1271"/>
      <c r="IO686" s="1271"/>
      <c r="IP686" s="1271"/>
      <c r="IQ686" s="1271"/>
      <c r="IR686" s="1271"/>
      <c r="IS686" s="1271"/>
      <c r="IT686" s="1271"/>
      <c r="IU686" s="1271"/>
      <c r="IV686" s="1271"/>
      <c r="IW686" s="1271"/>
      <c r="IX686" s="1271"/>
      <c r="IY686" s="1271"/>
      <c r="IZ686" s="1271"/>
      <c r="JA686" s="1271"/>
      <c r="JB686" s="1271"/>
      <c r="JC686" s="1271"/>
      <c r="JD686" s="1271"/>
      <c r="JE686" s="1239"/>
      <c r="JF686" s="1239"/>
      <c r="JG686" s="1239"/>
      <c r="JH686" s="1239"/>
      <c r="JI686" s="1239"/>
      <c r="JJ686" s="1239"/>
      <c r="JK686" s="1248"/>
    </row>
    <row r="687" spans="1:272" s="1034" customFormat="1" ht="18.95" hidden="1" customHeight="1">
      <c r="A687" s="1274"/>
      <c r="B687" s="1169"/>
      <c r="C687" s="1169"/>
      <c r="D687" s="1169"/>
      <c r="E687" s="1170"/>
      <c r="F687" s="1170"/>
      <c r="G687" s="1170"/>
      <c r="H687" s="1169"/>
      <c r="I687" s="1169"/>
      <c r="J687" s="1171"/>
      <c r="K687" s="1291"/>
      <c r="L687" s="1291"/>
      <c r="M687" s="1291"/>
      <c r="N687" s="1291"/>
      <c r="O687" s="1291"/>
      <c r="P687" s="1291"/>
      <c r="Q687" s="1291"/>
      <c r="R687" s="1291"/>
      <c r="S687" s="1291"/>
      <c r="T687" s="1291"/>
      <c r="U687" s="1291"/>
      <c r="V687" s="1291"/>
      <c r="W687" s="1292"/>
      <c r="X687" s="1291"/>
      <c r="Y687" s="1291"/>
      <c r="Z687" s="1291"/>
      <c r="AA687" s="1291"/>
      <c r="AB687" s="1291"/>
      <c r="AC687" s="1291"/>
      <c r="AD687" s="1291"/>
      <c r="AE687" s="1291"/>
      <c r="AF687" s="1291"/>
      <c r="AG687" s="1291"/>
      <c r="AH687" s="1291"/>
      <c r="AI687" s="1291"/>
      <c r="AJ687" s="1291"/>
      <c r="AK687" s="1291"/>
      <c r="AL687" s="1291"/>
      <c r="AM687" s="1291"/>
      <c r="AN687" s="1291"/>
      <c r="AO687" s="1291"/>
      <c r="AP687" s="1291"/>
      <c r="AQ687" s="1291"/>
      <c r="AR687" s="1291"/>
      <c r="AS687" s="1291"/>
      <c r="AT687" s="1291"/>
      <c r="AU687" s="1291"/>
      <c r="AV687" s="1291"/>
      <c r="AW687" s="1291"/>
      <c r="AX687" s="1291"/>
      <c r="AY687" s="1291"/>
      <c r="AZ687" s="1291"/>
      <c r="BA687" s="1291"/>
      <c r="BB687" s="1291"/>
      <c r="BC687" s="1291"/>
      <c r="BD687" s="1291"/>
      <c r="BE687" s="1291"/>
      <c r="BF687" s="1291"/>
      <c r="BG687" s="1291"/>
      <c r="BH687" s="1291"/>
      <c r="BI687" s="1291"/>
      <c r="BJ687" s="1291"/>
      <c r="BK687" s="1291"/>
      <c r="BL687" s="1291"/>
      <c r="BM687" s="1291"/>
      <c r="BN687" s="1291"/>
      <c r="BO687" s="1291"/>
      <c r="BP687" s="1291"/>
      <c r="BQ687" s="1291"/>
      <c r="BR687" s="1291"/>
      <c r="BS687" s="1291"/>
      <c r="BT687" s="1291"/>
      <c r="BU687" s="1291"/>
      <c r="BV687" s="1291"/>
      <c r="BW687" s="1291"/>
      <c r="BX687" s="1291"/>
      <c r="BY687" s="1291"/>
      <c r="BZ687" s="1291"/>
      <c r="CA687" s="1291"/>
      <c r="CB687" s="1291"/>
      <c r="CC687" s="1291"/>
      <c r="CD687" s="1291"/>
      <c r="CE687" s="1291"/>
      <c r="CF687" s="1291"/>
      <c r="CG687" s="1291"/>
      <c r="CH687" s="1291"/>
      <c r="CI687" s="1291"/>
      <c r="CJ687" s="1291"/>
      <c r="CK687" s="1291"/>
      <c r="CL687" s="1291"/>
      <c r="CM687" s="1291"/>
      <c r="CN687" s="1291"/>
      <c r="CO687" s="1291"/>
      <c r="CP687" s="1291"/>
      <c r="CQ687" s="1291"/>
      <c r="CR687" s="1291"/>
      <c r="CS687" s="1291"/>
      <c r="CT687" s="1291"/>
      <c r="CU687" s="1291"/>
      <c r="CV687" s="1291"/>
      <c r="CW687" s="1291"/>
      <c r="CX687" s="1291"/>
      <c r="CY687" s="1291"/>
      <c r="CZ687" s="1291"/>
      <c r="DA687" s="1291"/>
      <c r="DB687" s="1291"/>
      <c r="DC687" s="1291"/>
      <c r="DD687" s="1291"/>
      <c r="DE687" s="1291"/>
      <c r="DF687" s="1291"/>
      <c r="DG687" s="1291"/>
      <c r="DH687" s="1291"/>
      <c r="DI687" s="1291"/>
      <c r="DJ687" s="1291"/>
      <c r="DK687" s="1291"/>
      <c r="DL687" s="1291"/>
      <c r="DM687" s="1291"/>
      <c r="DN687" s="1291"/>
      <c r="DO687" s="1291"/>
      <c r="DP687" s="1291"/>
      <c r="DQ687" s="1291"/>
      <c r="DR687" s="1291"/>
      <c r="DS687" s="1291"/>
      <c r="DT687" s="1291"/>
      <c r="DU687" s="1291"/>
      <c r="DV687" s="1291"/>
      <c r="DW687" s="1291"/>
      <c r="DX687" s="1291"/>
      <c r="DY687" s="1291"/>
      <c r="DZ687" s="1291"/>
      <c r="EA687" s="1291"/>
      <c r="EB687" s="1291"/>
      <c r="EC687" s="1291"/>
      <c r="ED687" s="1291"/>
      <c r="EE687" s="1291"/>
      <c r="EF687" s="1291"/>
      <c r="EG687" s="1291"/>
      <c r="EH687" s="1291"/>
      <c r="EI687" s="1291"/>
      <c r="EJ687" s="1291"/>
      <c r="EK687" s="1291"/>
      <c r="EL687" s="1291"/>
      <c r="EM687" s="1291"/>
      <c r="EN687" s="1291"/>
      <c r="EO687" s="1291"/>
      <c r="EP687" s="1291"/>
      <c r="EQ687" s="1291"/>
      <c r="ER687" s="1291"/>
      <c r="ES687" s="1291"/>
      <c r="ET687" s="1291"/>
      <c r="EU687" s="1291"/>
      <c r="EV687" s="1291"/>
      <c r="EW687" s="1291"/>
      <c r="EX687" s="1291"/>
      <c r="EY687" s="1291"/>
      <c r="EZ687" s="1291"/>
      <c r="FA687" s="1291"/>
      <c r="FB687" s="1291"/>
      <c r="FC687" s="1291"/>
      <c r="FD687" s="1291"/>
      <c r="FE687" s="1291"/>
      <c r="FF687" s="1291"/>
      <c r="FG687" s="1291"/>
      <c r="FH687" s="1291"/>
      <c r="FI687" s="1291"/>
      <c r="FJ687" s="1291"/>
      <c r="FK687" s="1291"/>
      <c r="FL687" s="1291"/>
      <c r="FM687" s="1291"/>
      <c r="FN687" s="1291"/>
      <c r="FO687" s="1291"/>
      <c r="FP687" s="1291"/>
      <c r="FQ687" s="1293"/>
      <c r="FR687" s="1293"/>
      <c r="FS687" s="1291"/>
      <c r="FT687" s="1291"/>
      <c r="FU687" s="1291"/>
      <c r="FV687" s="1291"/>
      <c r="FW687" s="1291"/>
      <c r="FX687" s="1291"/>
      <c r="FY687" s="1291"/>
      <c r="FZ687" s="1291"/>
      <c r="GA687" s="1291"/>
      <c r="GB687" s="1291"/>
      <c r="GC687" s="1291"/>
      <c r="GD687" s="1291"/>
      <c r="GE687" s="1291"/>
      <c r="GF687" s="1291"/>
      <c r="GG687" s="1291"/>
      <c r="GH687" s="1291"/>
      <c r="GI687" s="1291"/>
      <c r="GJ687" s="1291"/>
      <c r="GK687" s="1291"/>
      <c r="GL687" s="1291"/>
      <c r="GM687" s="1291"/>
      <c r="GN687" s="1291"/>
      <c r="GO687" s="1291"/>
      <c r="GP687" s="1291"/>
      <c r="GQ687" s="1291"/>
      <c r="GR687" s="1291"/>
      <c r="GS687" s="1291"/>
      <c r="GT687" s="1291"/>
      <c r="GU687" s="1291"/>
      <c r="GV687" s="1291"/>
      <c r="GW687" s="1291"/>
      <c r="GX687" s="1291"/>
      <c r="GY687" s="1291"/>
      <c r="GZ687" s="1291"/>
      <c r="HA687" s="1291"/>
      <c r="HB687" s="1291"/>
      <c r="HC687" s="1291"/>
      <c r="HD687" s="1291"/>
      <c r="HE687" s="1291"/>
      <c r="HF687" s="1291"/>
      <c r="HG687" s="1291"/>
      <c r="HH687" s="1291"/>
      <c r="HI687" s="1291"/>
      <c r="HJ687" s="1291"/>
      <c r="HK687" s="1291"/>
      <c r="HL687" s="1291"/>
      <c r="HM687" s="1291"/>
      <c r="HN687" s="1291"/>
      <c r="HO687" s="1291"/>
      <c r="HP687" s="1291"/>
      <c r="HQ687" s="1291"/>
      <c r="HR687" s="1291"/>
      <c r="HS687" s="1291"/>
      <c r="HT687" s="1291"/>
      <c r="HU687" s="1291"/>
      <c r="HV687" s="1291"/>
      <c r="HW687" s="1291"/>
      <c r="HX687" s="1291"/>
      <c r="HY687" s="1291"/>
      <c r="HZ687" s="1291"/>
      <c r="IA687" s="1291"/>
      <c r="IB687" s="1291"/>
      <c r="IC687" s="1291"/>
      <c r="ID687" s="1291"/>
      <c r="IE687" s="1291"/>
      <c r="IF687" s="1291"/>
      <c r="IG687" s="1291"/>
      <c r="IH687" s="1291"/>
      <c r="II687" s="1291"/>
      <c r="IJ687" s="1291"/>
      <c r="IK687" s="1291"/>
      <c r="IL687" s="1291"/>
      <c r="IM687" s="1291"/>
      <c r="IN687" s="1291"/>
      <c r="IO687" s="1291"/>
      <c r="IP687" s="1291"/>
      <c r="IQ687" s="1291"/>
      <c r="IR687" s="1291"/>
      <c r="IS687" s="1291"/>
      <c r="IT687" s="1291"/>
      <c r="IU687" s="1291"/>
      <c r="IV687" s="1291"/>
      <c r="IW687" s="1291"/>
      <c r="IX687" s="1291"/>
      <c r="IY687" s="1291"/>
      <c r="IZ687" s="1291"/>
      <c r="JA687" s="1291"/>
      <c r="JB687" s="1291"/>
      <c r="JC687" s="1291"/>
      <c r="JD687" s="1291"/>
      <c r="JE687" s="1294"/>
      <c r="JF687" s="1294"/>
      <c r="JG687" s="1294"/>
      <c r="JH687" s="1294"/>
      <c r="JI687" s="1294"/>
      <c r="JJ687" s="1294"/>
      <c r="JK687" s="1295"/>
      <c r="JL687" s="1276"/>
    </row>
    <row r="688" spans="1:272" ht="18.95" hidden="1" customHeight="1">
      <c r="A688" s="1277"/>
      <c r="B688" s="1278"/>
      <c r="C688" s="1279"/>
      <c r="D688" s="1279"/>
      <c r="E688" s="1280"/>
      <c r="F688" s="1280"/>
      <c r="G688" s="1280"/>
      <c r="H688" s="1279"/>
      <c r="I688" s="1279"/>
      <c r="J688" s="1281"/>
      <c r="K688" s="1281"/>
      <c r="L688" s="1281"/>
      <c r="M688" s="1281"/>
      <c r="N688" s="1281"/>
      <c r="O688" s="1282"/>
      <c r="P688" s="1281"/>
      <c r="Q688" s="1281"/>
      <c r="R688" s="1281"/>
      <c r="S688" s="1281"/>
      <c r="T688" s="1281"/>
      <c r="U688" s="1281"/>
      <c r="V688" s="1281"/>
      <c r="W688" s="1283"/>
      <c r="X688" s="1284"/>
      <c r="Y688" s="1284"/>
      <c r="Z688" s="1284"/>
      <c r="AA688" s="1281"/>
      <c r="AB688" s="1281"/>
      <c r="AC688" s="1281"/>
      <c r="AD688" s="1281"/>
      <c r="AE688" s="1281"/>
      <c r="AF688" s="1281"/>
      <c r="AG688" s="1281"/>
      <c r="AH688" s="1281"/>
      <c r="AI688" s="1281"/>
      <c r="AJ688" s="1281"/>
      <c r="AK688" s="1281"/>
      <c r="AL688" s="1281"/>
      <c r="AM688" s="1281"/>
      <c r="AN688" s="1281"/>
      <c r="AO688" s="1281"/>
      <c r="AP688" s="1281"/>
      <c r="AQ688" s="1281"/>
      <c r="AR688" s="1281"/>
      <c r="AS688" s="1281"/>
      <c r="AT688" s="1281"/>
      <c r="AU688" s="1281"/>
      <c r="AV688" s="1281"/>
      <c r="AW688" s="1281"/>
      <c r="AX688" s="1281"/>
      <c r="AY688" s="1281"/>
      <c r="AZ688" s="1281"/>
      <c r="BA688" s="1281"/>
      <c r="BB688" s="1281"/>
      <c r="BC688" s="1281"/>
      <c r="BD688" s="1281"/>
      <c r="BE688" s="1281"/>
      <c r="BF688" s="1281"/>
      <c r="BG688" s="1281"/>
      <c r="BH688" s="1281"/>
      <c r="BI688" s="1281"/>
      <c r="BJ688" s="1281"/>
      <c r="BK688" s="1281"/>
      <c r="BL688" s="1281"/>
      <c r="BM688" s="1281"/>
      <c r="BN688" s="1281"/>
      <c r="BO688" s="1281"/>
      <c r="BP688" s="1281"/>
      <c r="BQ688" s="1281"/>
      <c r="BR688" s="1281"/>
      <c r="BS688" s="1281"/>
      <c r="BT688" s="1281"/>
      <c r="BU688" s="1281"/>
      <c r="BV688" s="1281"/>
      <c r="BW688" s="1281"/>
      <c r="BX688" s="1281"/>
      <c r="BY688" s="1281"/>
      <c r="BZ688" s="1281"/>
      <c r="CA688" s="1281"/>
      <c r="CB688" s="1281"/>
      <c r="CC688" s="1281"/>
      <c r="CD688" s="1281"/>
      <c r="CE688" s="1281"/>
      <c r="CF688" s="1281"/>
      <c r="CG688" s="1281"/>
      <c r="CH688" s="1281"/>
      <c r="CI688" s="1281"/>
      <c r="CJ688" s="1281"/>
      <c r="CK688" s="1281"/>
      <c r="CL688" s="1281"/>
      <c r="CM688" s="1281"/>
      <c r="CN688" s="1281"/>
      <c r="CO688" s="1281"/>
      <c r="CP688" s="1281"/>
      <c r="CQ688" s="1281"/>
      <c r="CR688" s="1281"/>
      <c r="CS688" s="1281"/>
      <c r="CT688" s="1281"/>
      <c r="CU688" s="1281"/>
      <c r="CV688" s="1281"/>
      <c r="CW688" s="1281"/>
      <c r="CX688" s="1281"/>
      <c r="CY688" s="1281"/>
      <c r="CZ688" s="1281"/>
      <c r="DA688" s="1281"/>
      <c r="DB688" s="1281"/>
      <c r="DC688" s="1281"/>
      <c r="DD688" s="1281"/>
      <c r="DE688" s="1281"/>
      <c r="DF688" s="1281"/>
      <c r="DG688" s="1281"/>
      <c r="DH688" s="1281"/>
      <c r="DI688" s="1281"/>
      <c r="DJ688" s="1281"/>
      <c r="DK688" s="1281"/>
      <c r="DL688" s="1281"/>
      <c r="DM688" s="1281"/>
      <c r="DN688" s="1281"/>
      <c r="DO688" s="1281"/>
      <c r="DP688" s="1281"/>
      <c r="DQ688" s="1281"/>
      <c r="DR688" s="1281"/>
      <c r="DS688" s="1281"/>
      <c r="DT688" s="1281"/>
      <c r="DU688" s="1281"/>
      <c r="DV688" s="1281"/>
      <c r="DW688" s="1281"/>
      <c r="DX688" s="1281"/>
      <c r="DY688" s="1281"/>
      <c r="DZ688" s="1281"/>
      <c r="EA688" s="1281"/>
      <c r="EB688" s="1281"/>
      <c r="EC688" s="1281"/>
      <c r="ED688" s="1281"/>
      <c r="EE688" s="1281"/>
      <c r="EF688" s="1281"/>
      <c r="EG688" s="1281"/>
      <c r="EH688" s="1281"/>
      <c r="EI688" s="1281"/>
      <c r="EJ688" s="1281"/>
      <c r="EK688" s="1281"/>
      <c r="EL688" s="1281"/>
      <c r="EM688" s="1281"/>
      <c r="EN688" s="1281"/>
      <c r="EO688" s="1281"/>
      <c r="EP688" s="1281"/>
      <c r="EQ688" s="1281"/>
      <c r="ER688" s="1281"/>
      <c r="ES688" s="1285"/>
      <c r="ET688" s="1281"/>
      <c r="EU688" s="1281"/>
      <c r="EV688" s="1281"/>
      <c r="EW688" s="1281"/>
      <c r="EX688" s="1281"/>
      <c r="EY688" s="1281"/>
      <c r="EZ688" s="1281"/>
      <c r="FA688" s="1281"/>
      <c r="FB688" s="1281"/>
      <c r="FC688" s="1281"/>
      <c r="FD688" s="1281"/>
      <c r="FE688" s="1281"/>
      <c r="FF688" s="1286"/>
      <c r="FG688" s="1281"/>
      <c r="FH688" s="1281"/>
      <c r="FI688" s="1281"/>
      <c r="FJ688" s="1281"/>
      <c r="FK688" s="1281"/>
      <c r="FL688" s="1281"/>
      <c r="FM688" s="1281"/>
      <c r="FN688" s="1281"/>
      <c r="FO688" s="1281"/>
      <c r="FP688" s="1281"/>
      <c r="FQ688" s="1287"/>
      <c r="FR688" s="1287"/>
      <c r="FS688" s="1281"/>
      <c r="FT688" s="1281"/>
      <c r="FU688" s="1281"/>
      <c r="FV688" s="1281"/>
      <c r="FW688" s="1281"/>
      <c r="FX688" s="1281"/>
      <c r="FY688" s="1281"/>
      <c r="FZ688" s="1281"/>
      <c r="GA688" s="1285"/>
      <c r="GB688" s="1285"/>
      <c r="GC688" s="1285"/>
      <c r="GD688" s="1281"/>
      <c r="GE688" s="1281"/>
      <c r="GF688" s="1281"/>
      <c r="GG688" s="1281"/>
      <c r="GH688" s="1281"/>
      <c r="GI688" s="1281"/>
      <c r="GJ688" s="1281"/>
      <c r="GK688" s="1281"/>
      <c r="GL688" s="1281"/>
      <c r="GM688" s="1281"/>
      <c r="GN688" s="1281"/>
      <c r="GO688" s="1281"/>
      <c r="GP688" s="1281"/>
      <c r="GQ688" s="1281"/>
      <c r="GR688" s="1281"/>
      <c r="GS688" s="1281"/>
      <c r="GT688" s="1281"/>
      <c r="GU688" s="1281"/>
      <c r="GV688" s="1281"/>
      <c r="GW688" s="1281"/>
      <c r="GX688" s="1281"/>
      <c r="GY688" s="1281"/>
      <c r="GZ688" s="1281"/>
      <c r="HA688" s="1281"/>
      <c r="HB688" s="1281"/>
      <c r="HC688" s="1281"/>
      <c r="HD688" s="1281"/>
      <c r="HE688" s="1281"/>
      <c r="HF688" s="1281"/>
      <c r="HG688" s="1281"/>
      <c r="HH688" s="1281"/>
      <c r="HI688" s="1281"/>
      <c r="HJ688" s="1281"/>
      <c r="HK688" s="1281"/>
      <c r="HL688" s="1281"/>
      <c r="HM688" s="1281"/>
      <c r="HN688" s="1281"/>
      <c r="HO688" s="1281"/>
      <c r="HP688" s="1281"/>
      <c r="HQ688" s="1281"/>
      <c r="HR688" s="1281"/>
      <c r="HS688" s="1281"/>
      <c r="HT688" s="1281"/>
      <c r="HU688" s="1281"/>
      <c r="HV688" s="1281"/>
      <c r="HW688" s="1281"/>
      <c r="HX688" s="1281"/>
      <c r="HY688" s="1281"/>
      <c r="HZ688" s="1281"/>
      <c r="IA688" s="1281"/>
      <c r="IB688" s="1281"/>
      <c r="IC688" s="1281"/>
      <c r="ID688" s="1281"/>
      <c r="IE688" s="1281"/>
      <c r="IF688" s="1281"/>
      <c r="IG688" s="1281"/>
      <c r="IH688" s="1281"/>
      <c r="II688" s="1281"/>
      <c r="IJ688" s="1281"/>
      <c r="IK688" s="1281"/>
      <c r="IL688" s="1281"/>
      <c r="IM688" s="1281"/>
      <c r="IN688" s="1281"/>
      <c r="IO688" s="1281"/>
      <c r="IP688" s="1281"/>
      <c r="IQ688" s="1281"/>
      <c r="IR688" s="1281"/>
      <c r="IS688" s="1281"/>
      <c r="IT688" s="1281"/>
      <c r="IU688" s="1281"/>
      <c r="IV688" s="1281"/>
      <c r="IW688" s="1281"/>
      <c r="IX688" s="1281"/>
      <c r="IY688" s="1281"/>
      <c r="IZ688" s="1281"/>
      <c r="JA688" s="1281"/>
      <c r="JB688" s="1281"/>
      <c r="JC688" s="1281"/>
      <c r="JD688" s="1281"/>
      <c r="JE688" s="1281"/>
      <c r="JF688" s="1281"/>
      <c r="JG688" s="1281"/>
      <c r="JH688" s="1281"/>
      <c r="JI688" s="1281"/>
      <c r="JJ688" s="1281"/>
      <c r="JK688" s="1253"/>
    </row>
    <row r="689" spans="1:274" ht="18.95" hidden="1" customHeight="1">
      <c r="A689" s="1113"/>
      <c r="B689" s="1254"/>
      <c r="C689" s="1288"/>
      <c r="D689" s="1115"/>
      <c r="E689" s="1116"/>
      <c r="F689" s="1228"/>
      <c r="G689" s="1228"/>
      <c r="H689" s="1288"/>
      <c r="I689" s="1115"/>
      <c r="J689" s="1234"/>
      <c r="K689" s="1234"/>
      <c r="L689" s="1234"/>
      <c r="M689" s="1234"/>
      <c r="N689" s="1256"/>
      <c r="O689" s="1257"/>
      <c r="P689" s="1258"/>
      <c r="Q689" s="1259"/>
      <c r="R689" s="1259"/>
      <c r="S689" s="1259"/>
      <c r="T689" s="1259"/>
      <c r="U689" s="1259"/>
      <c r="V689" s="1259"/>
      <c r="W689" s="1260"/>
      <c r="X689" s="1261"/>
      <c r="Y689" s="1262"/>
      <c r="Z689" s="1263"/>
      <c r="AA689" s="1259"/>
      <c r="AB689" s="1259"/>
      <c r="AC689" s="1259"/>
      <c r="AD689" s="1259"/>
      <c r="AE689" s="1259"/>
      <c r="AF689" s="1259"/>
      <c r="AG689" s="1259"/>
      <c r="AH689" s="1259"/>
      <c r="AI689" s="1259"/>
      <c r="AJ689" s="1259"/>
      <c r="AK689" s="1259"/>
      <c r="AL689" s="1259"/>
      <c r="AM689" s="1259"/>
      <c r="AN689" s="1256"/>
      <c r="AO689" s="1259"/>
      <c r="AP689" s="1259"/>
      <c r="AQ689" s="1259"/>
      <c r="AR689" s="1259"/>
      <c r="AS689" s="1259"/>
      <c r="AT689" s="1259"/>
      <c r="AU689" s="1259"/>
      <c r="AV689" s="1259"/>
      <c r="AW689" s="1259"/>
      <c r="AX689" s="1259"/>
      <c r="AY689" s="1259"/>
      <c r="AZ689" s="1259"/>
      <c r="BA689" s="1259"/>
      <c r="BB689" s="1259"/>
      <c r="BC689" s="1259"/>
      <c r="BD689" s="1259"/>
      <c r="BE689" s="1259"/>
      <c r="BF689" s="1259"/>
      <c r="BG689" s="1259"/>
      <c r="BH689" s="1259"/>
      <c r="BI689" s="1259"/>
      <c r="BJ689" s="1259"/>
      <c r="BK689" s="1259"/>
      <c r="BL689" s="1259"/>
      <c r="BM689" s="1259"/>
      <c r="BN689" s="1259"/>
      <c r="BO689" s="1259"/>
      <c r="BP689" s="1259"/>
      <c r="BQ689" s="1259"/>
      <c r="BR689" s="1259"/>
      <c r="BS689" s="1259"/>
      <c r="BT689" s="1259"/>
      <c r="BU689" s="1259"/>
      <c r="BV689" s="1259"/>
      <c r="BW689" s="1259"/>
      <c r="BX689" s="1259"/>
      <c r="BY689" s="1259"/>
      <c r="BZ689" s="1259"/>
      <c r="CA689" s="1259"/>
      <c r="CB689" s="1259"/>
      <c r="CC689" s="1259"/>
      <c r="CD689" s="1259"/>
      <c r="CE689" s="1259"/>
      <c r="CF689" s="1244"/>
      <c r="CG689" s="1259"/>
      <c r="CH689" s="1259"/>
      <c r="CI689" s="1259"/>
      <c r="CJ689" s="1259"/>
      <c r="CK689" s="1259"/>
      <c r="CL689" s="1259"/>
      <c r="CM689" s="1259"/>
      <c r="CN689" s="1259"/>
      <c r="CO689" s="1259"/>
      <c r="CP689" s="1259"/>
      <c r="CQ689" s="1259"/>
      <c r="CR689" s="1259"/>
      <c r="CS689" s="1259"/>
      <c r="CT689" s="1259"/>
      <c r="CU689" s="1259"/>
      <c r="CV689" s="1259"/>
      <c r="CW689" s="1259"/>
      <c r="CX689" s="1259"/>
      <c r="CY689" s="1259"/>
      <c r="CZ689" s="1259"/>
      <c r="DA689" s="1259"/>
      <c r="DB689" s="1259"/>
      <c r="DC689" s="1259"/>
      <c r="DD689" s="1259"/>
      <c r="DE689" s="1259"/>
      <c r="DF689" s="1259"/>
      <c r="DG689" s="1259"/>
      <c r="DH689" s="1259"/>
      <c r="DI689" s="1259"/>
      <c r="DJ689" s="1259"/>
      <c r="DK689" s="1259"/>
      <c r="DL689" s="1259"/>
      <c r="DM689" s="1259"/>
      <c r="DN689" s="1259"/>
      <c r="DO689" s="1256"/>
      <c r="DP689" s="1256"/>
      <c r="DQ689" s="1259"/>
      <c r="DR689" s="1259"/>
      <c r="DS689" s="1259"/>
      <c r="DT689" s="1259"/>
      <c r="DU689" s="1259"/>
      <c r="DV689" s="1259"/>
      <c r="DW689" s="1259"/>
      <c r="DX689" s="1259"/>
      <c r="DY689" s="1259"/>
      <c r="DZ689" s="1259"/>
      <c r="EA689" s="1259"/>
      <c r="EB689" s="1259"/>
      <c r="EC689" s="1259"/>
      <c r="ED689" s="1259"/>
      <c r="EE689" s="1259"/>
      <c r="EF689" s="1259"/>
      <c r="EG689" s="1259"/>
      <c r="EH689" s="1259"/>
      <c r="EI689" s="1259"/>
      <c r="EJ689" s="1259"/>
      <c r="EK689" s="1259"/>
      <c r="EL689" s="1264"/>
      <c r="EM689" s="1264"/>
      <c r="EN689" s="1265"/>
      <c r="EO689" s="1265"/>
      <c r="EP689" s="1265"/>
      <c r="EQ689" s="1264"/>
      <c r="ER689" s="1264"/>
      <c r="ES689" s="1265"/>
      <c r="ET689" s="1264"/>
      <c r="EU689" s="1265"/>
      <c r="EV689" s="1265"/>
      <c r="EW689" s="1264"/>
      <c r="EX689" s="1264"/>
      <c r="EY689" s="1264"/>
      <c r="EZ689" s="1264"/>
      <c r="FA689" s="1264"/>
      <c r="FB689" s="1264"/>
      <c r="FC689" s="1264"/>
      <c r="FD689" s="1264"/>
      <c r="FE689" s="1264"/>
      <c r="FF689" s="1266"/>
      <c r="FG689" s="1264"/>
      <c r="FH689" s="1264"/>
      <c r="FI689" s="1264"/>
      <c r="FJ689" s="1264"/>
      <c r="FK689" s="1264"/>
      <c r="FL689" s="1264"/>
      <c r="FM689" s="1264"/>
      <c r="FN689" s="1264"/>
      <c r="FO689" s="1264"/>
      <c r="FP689" s="1264"/>
      <c r="FQ689" s="1267"/>
      <c r="FR689" s="1267"/>
      <c r="FS689" s="1264"/>
      <c r="FT689" s="1265"/>
      <c r="FU689" s="1265"/>
      <c r="FV689" s="1265"/>
      <c r="FW689" s="1265"/>
      <c r="FX689" s="1264"/>
      <c r="FY689" s="1264"/>
      <c r="FZ689" s="1264"/>
      <c r="GA689" s="1265"/>
      <c r="GB689" s="1265"/>
      <c r="GC689" s="1265"/>
      <c r="GD689" s="1239"/>
      <c r="GE689" s="1239"/>
      <c r="GF689" s="1239"/>
      <c r="GG689" s="1239"/>
      <c r="GH689" s="1239"/>
      <c r="GI689" s="1239"/>
      <c r="GJ689" s="1239"/>
      <c r="GK689" s="1239"/>
      <c r="GL689" s="1239"/>
      <c r="GM689" s="1239"/>
      <c r="GN689" s="1239"/>
      <c r="GO689" s="1239"/>
      <c r="GP689" s="1239"/>
      <c r="GQ689" s="1239"/>
      <c r="GR689" s="1239"/>
      <c r="GS689" s="1239"/>
      <c r="GT689" s="1239"/>
      <c r="GU689" s="1239"/>
      <c r="GV689" s="1239"/>
      <c r="GW689" s="1239"/>
      <c r="GX689" s="1239"/>
      <c r="GY689" s="1239"/>
      <c r="GZ689" s="1239"/>
      <c r="HA689" s="1239"/>
      <c r="HB689" s="1239"/>
      <c r="HC689" s="1239"/>
      <c r="HD689" s="1239"/>
      <c r="HE689" s="1239"/>
      <c r="HF689" s="1239"/>
      <c r="HG689" s="1239"/>
      <c r="HH689" s="1239"/>
      <c r="HI689" s="1239"/>
      <c r="HJ689" s="1239"/>
      <c r="HK689" s="1239"/>
      <c r="HL689" s="1239"/>
      <c r="HM689" s="1239"/>
      <c r="HN689" s="1239"/>
      <c r="HO689" s="1239"/>
      <c r="HP689" s="1239"/>
      <c r="HQ689" s="1239"/>
      <c r="HR689" s="1239"/>
      <c r="HS689" s="1239"/>
      <c r="HT689" s="1239"/>
      <c r="HU689" s="1239"/>
      <c r="HV689" s="1239"/>
      <c r="HW689" s="1239"/>
      <c r="HX689" s="1239"/>
      <c r="HY689" s="1239"/>
      <c r="HZ689" s="1239"/>
      <c r="IA689" s="1239"/>
      <c r="IB689" s="1239"/>
      <c r="IC689" s="1239"/>
      <c r="ID689" s="1239"/>
      <c r="IE689" s="1239"/>
      <c r="IF689" s="1239"/>
      <c r="IG689" s="1239"/>
      <c r="IH689" s="1239"/>
      <c r="II689" s="1239"/>
      <c r="IJ689" s="1239"/>
      <c r="IK689" s="1239"/>
      <c r="IL689" s="1239"/>
      <c r="IM689" s="1239"/>
      <c r="IN689" s="1239"/>
      <c r="IO689" s="1239"/>
      <c r="IP689" s="1239"/>
      <c r="IQ689" s="1239"/>
      <c r="IR689" s="1239"/>
      <c r="IS689" s="1239"/>
      <c r="IT689" s="1239"/>
      <c r="IU689" s="1239"/>
      <c r="IV689" s="1239"/>
      <c r="IW689" s="1239"/>
      <c r="IX689" s="1239"/>
      <c r="IY689" s="1239"/>
      <c r="IZ689" s="1239"/>
      <c r="JA689" s="1239"/>
      <c r="JB689" s="1239"/>
      <c r="JC689" s="1239"/>
      <c r="JD689" s="1239"/>
      <c r="JE689" s="1239"/>
      <c r="JF689" s="1239"/>
      <c r="JG689" s="1239"/>
      <c r="JH689" s="1239"/>
      <c r="JI689" s="1239"/>
      <c r="JJ689" s="1239"/>
      <c r="JK689" s="1268"/>
    </row>
    <row r="690" spans="1:274" ht="18.95" hidden="1" customHeight="1">
      <c r="A690" s="1113"/>
      <c r="B690" s="1114"/>
      <c r="C690" s="1115"/>
      <c r="D690" s="1115"/>
      <c r="E690" s="1289"/>
      <c r="F690" s="1289"/>
      <c r="G690" s="1289"/>
      <c r="H690" s="1115"/>
      <c r="I690" s="1114"/>
      <c r="J690" s="1290"/>
      <c r="K690" s="1241"/>
      <c r="L690" s="1241"/>
      <c r="M690" s="1241"/>
      <c r="N690" s="1241"/>
      <c r="O690" s="1269"/>
      <c r="P690" s="1242"/>
      <c r="Q690" s="1241"/>
      <c r="R690" s="1241"/>
      <c r="S690" s="1241"/>
      <c r="T690" s="1241"/>
      <c r="U690" s="1241"/>
      <c r="V690" s="1241"/>
      <c r="W690" s="1249"/>
      <c r="X690" s="1241"/>
      <c r="Y690" s="1244"/>
      <c r="Z690" s="1244"/>
      <c r="AA690" s="1244"/>
      <c r="AB690" s="1244"/>
      <c r="AC690" s="1244"/>
      <c r="AD690" s="1244"/>
      <c r="AE690" s="1244"/>
      <c r="AF690" s="1244"/>
      <c r="AG690" s="1244"/>
      <c r="AH690" s="1244"/>
      <c r="AI690" s="1244"/>
      <c r="AJ690" s="1244"/>
      <c r="AK690" s="1244"/>
      <c r="AL690" s="1244"/>
      <c r="AM690" s="1244"/>
      <c r="AN690" s="1244"/>
      <c r="AO690" s="1244"/>
      <c r="AP690" s="1244"/>
      <c r="AQ690" s="1244"/>
      <c r="AR690" s="1244"/>
      <c r="AS690" s="1244"/>
      <c r="AT690" s="1244"/>
      <c r="AU690" s="1244"/>
      <c r="AV690" s="1244"/>
      <c r="AW690" s="1244"/>
      <c r="AX690" s="1244"/>
      <c r="AY690" s="1244"/>
      <c r="AZ690" s="1244"/>
      <c r="BA690" s="1244"/>
      <c r="BB690" s="1244"/>
      <c r="BC690" s="1244"/>
      <c r="BD690" s="1244"/>
      <c r="BE690" s="1244"/>
      <c r="BF690" s="1244"/>
      <c r="BG690" s="1244"/>
      <c r="BH690" s="1244"/>
      <c r="BI690" s="1244"/>
      <c r="BJ690" s="1244"/>
      <c r="BK690" s="1244"/>
      <c r="BL690" s="1244"/>
      <c r="BM690" s="1244"/>
      <c r="BN690" s="1244"/>
      <c r="BO690" s="1244"/>
      <c r="BP690" s="1244"/>
      <c r="BQ690" s="1244"/>
      <c r="BR690" s="1244"/>
      <c r="BS690" s="1244"/>
      <c r="BT690" s="1244"/>
      <c r="BU690" s="1244"/>
      <c r="BV690" s="1244"/>
      <c r="BW690" s="1244"/>
      <c r="BX690" s="1244"/>
      <c r="BY690" s="1244"/>
      <c r="BZ690" s="1244"/>
      <c r="CA690" s="1244"/>
      <c r="CB690" s="1244"/>
      <c r="CC690" s="1244"/>
      <c r="CD690" s="1244"/>
      <c r="CE690" s="1244"/>
      <c r="CF690" s="1244"/>
      <c r="CG690" s="1244"/>
      <c r="CH690" s="1244"/>
      <c r="CI690" s="1244"/>
      <c r="CJ690" s="1244"/>
      <c r="CK690" s="1244"/>
      <c r="CL690" s="1244"/>
      <c r="CM690" s="1244"/>
      <c r="CN690" s="1244"/>
      <c r="CO690" s="1244"/>
      <c r="CP690" s="1244"/>
      <c r="CQ690" s="1244"/>
      <c r="CR690" s="1244"/>
      <c r="CS690" s="1244"/>
      <c r="CT690" s="1244"/>
      <c r="CU690" s="1244"/>
      <c r="CV690" s="1244"/>
      <c r="CW690" s="1244"/>
      <c r="CX690" s="1244"/>
      <c r="CY690" s="1244"/>
      <c r="CZ690" s="1244"/>
      <c r="DA690" s="1244"/>
      <c r="DB690" s="1244"/>
      <c r="DC690" s="1244"/>
      <c r="DD690" s="1244"/>
      <c r="DE690" s="1244"/>
      <c r="DF690" s="1244"/>
      <c r="DG690" s="1244"/>
      <c r="DH690" s="1244"/>
      <c r="DI690" s="1244"/>
      <c r="DJ690" s="1244"/>
      <c r="DK690" s="1244"/>
      <c r="DL690" s="1244"/>
      <c r="DM690" s="1244"/>
      <c r="DN690" s="1244"/>
      <c r="DO690" s="1244"/>
      <c r="DP690" s="1244"/>
      <c r="DQ690" s="1244"/>
      <c r="DR690" s="1244"/>
      <c r="DS690" s="1244"/>
      <c r="DT690" s="1244"/>
      <c r="DU690" s="1244"/>
      <c r="DV690" s="1244"/>
      <c r="DW690" s="1244"/>
      <c r="DX690" s="1244"/>
      <c r="DY690" s="1244"/>
      <c r="DZ690" s="1244"/>
      <c r="EA690" s="1244"/>
      <c r="EB690" s="1244"/>
      <c r="EC690" s="1244"/>
      <c r="ED690" s="1244"/>
      <c r="EE690" s="1244"/>
      <c r="EF690" s="1244"/>
      <c r="EG690" s="1244"/>
      <c r="EH690" s="1244"/>
      <c r="EI690" s="1244"/>
      <c r="EJ690" s="1244"/>
      <c r="EK690" s="1244"/>
      <c r="EL690" s="1244"/>
      <c r="EM690" s="1244"/>
      <c r="EN690" s="1244"/>
      <c r="EO690" s="1244"/>
      <c r="EP690" s="1244"/>
      <c r="EQ690" s="1244"/>
      <c r="ER690" s="1244"/>
      <c r="ES690" s="1241"/>
      <c r="ET690" s="1244"/>
      <c r="EU690" s="1244"/>
      <c r="EV690" s="1244"/>
      <c r="EW690" s="1244"/>
      <c r="EX690" s="1244"/>
      <c r="EY690" s="1244"/>
      <c r="EZ690" s="1244"/>
      <c r="FA690" s="1244"/>
      <c r="FB690" s="1244"/>
      <c r="FC690" s="1244"/>
      <c r="FD690" s="1244"/>
      <c r="FE690" s="1244"/>
      <c r="FF690" s="1251"/>
      <c r="FG690" s="1244"/>
      <c r="FH690" s="1244"/>
      <c r="FI690" s="1244"/>
      <c r="FJ690" s="1244"/>
      <c r="FK690" s="1244"/>
      <c r="FL690" s="1244"/>
      <c r="FM690" s="1244"/>
      <c r="FN690" s="1244"/>
      <c r="FO690" s="1244"/>
      <c r="FP690" s="1244"/>
      <c r="FQ690" s="1246"/>
      <c r="FR690" s="1246"/>
      <c r="FS690" s="1244"/>
      <c r="FT690" s="1244"/>
      <c r="FU690" s="1244"/>
      <c r="FV690" s="1244"/>
      <c r="FW690" s="1244"/>
      <c r="FX690" s="1244"/>
      <c r="FY690" s="1244"/>
      <c r="FZ690" s="1244"/>
      <c r="GA690" s="1241"/>
      <c r="GB690" s="1241"/>
      <c r="GC690" s="1241"/>
      <c r="GD690" s="1271"/>
      <c r="GE690" s="1271"/>
      <c r="GF690" s="1271"/>
      <c r="GG690" s="1271"/>
      <c r="GH690" s="1271"/>
      <c r="GI690" s="1271"/>
      <c r="GJ690" s="1271"/>
      <c r="GK690" s="1271"/>
      <c r="GL690" s="1271"/>
      <c r="GM690" s="1271"/>
      <c r="GN690" s="1271"/>
      <c r="GO690" s="1271"/>
      <c r="GP690" s="1271"/>
      <c r="GQ690" s="1271"/>
      <c r="GR690" s="1271"/>
      <c r="GS690" s="1271"/>
      <c r="GT690" s="1271"/>
      <c r="GU690" s="1271"/>
      <c r="GV690" s="1271"/>
      <c r="GW690" s="1271"/>
      <c r="GX690" s="1271"/>
      <c r="GY690" s="1271"/>
      <c r="GZ690" s="1271"/>
      <c r="HA690" s="1271"/>
      <c r="HB690" s="1271"/>
      <c r="HC690" s="1271"/>
      <c r="HD690" s="1271"/>
      <c r="HE690" s="1271"/>
      <c r="HF690" s="1271"/>
      <c r="HG690" s="1271"/>
      <c r="HH690" s="1271"/>
      <c r="HI690" s="1271"/>
      <c r="HJ690" s="1271"/>
      <c r="HK690" s="1271"/>
      <c r="HL690" s="1271"/>
      <c r="HM690" s="1271"/>
      <c r="HN690" s="1271"/>
      <c r="HO690" s="1271"/>
      <c r="HP690" s="1271"/>
      <c r="HQ690" s="1271"/>
      <c r="HR690" s="1271"/>
      <c r="HS690" s="1271"/>
      <c r="HT690" s="1271"/>
      <c r="HU690" s="1271"/>
      <c r="HV690" s="1271"/>
      <c r="HW690" s="1271"/>
      <c r="HX690" s="1271"/>
      <c r="HY690" s="1271"/>
      <c r="HZ690" s="1271"/>
      <c r="IA690" s="1271"/>
      <c r="IB690" s="1271"/>
      <c r="IC690" s="1271"/>
      <c r="ID690" s="1271"/>
      <c r="IE690" s="1271"/>
      <c r="IF690" s="1271"/>
      <c r="IG690" s="1271"/>
      <c r="IH690" s="1271"/>
      <c r="II690" s="1271"/>
      <c r="IJ690" s="1271"/>
      <c r="IK690" s="1271"/>
      <c r="IL690" s="1271"/>
      <c r="IM690" s="1271"/>
      <c r="IN690" s="1271"/>
      <c r="IO690" s="1271"/>
      <c r="IP690" s="1271"/>
      <c r="IQ690" s="1271"/>
      <c r="IR690" s="1271"/>
      <c r="IS690" s="1271"/>
      <c r="IT690" s="1271"/>
      <c r="IU690" s="1271"/>
      <c r="IV690" s="1271"/>
      <c r="IW690" s="1271"/>
      <c r="IX690" s="1271"/>
      <c r="IY690" s="1271"/>
      <c r="IZ690" s="1271"/>
      <c r="JA690" s="1271"/>
      <c r="JB690" s="1271"/>
      <c r="JC690" s="1271"/>
      <c r="JD690" s="1271"/>
      <c r="JE690" s="1271"/>
      <c r="JF690" s="1271"/>
      <c r="JG690" s="1271"/>
      <c r="JH690" s="1271"/>
      <c r="JI690" s="1271"/>
      <c r="JJ690" s="1271"/>
      <c r="JK690" s="1272"/>
    </row>
    <row r="691" spans="1:274" s="1034" customFormat="1" ht="18.95" hidden="1" customHeight="1">
      <c r="A691" s="1274"/>
      <c r="B691" s="1169"/>
      <c r="C691" s="1169"/>
      <c r="D691" s="1169"/>
      <c r="E691" s="1170"/>
      <c r="F691" s="1170"/>
      <c r="G691" s="1170"/>
      <c r="H691" s="1169"/>
      <c r="I691" s="1169"/>
      <c r="J691" s="1171"/>
      <c r="K691" s="1291"/>
      <c r="L691" s="1291"/>
      <c r="M691" s="1291"/>
      <c r="N691" s="1291"/>
      <c r="O691" s="1291"/>
      <c r="P691" s="1291"/>
      <c r="Q691" s="1291"/>
      <c r="R691" s="1291"/>
      <c r="S691" s="1291"/>
      <c r="T691" s="1291"/>
      <c r="U691" s="1291"/>
      <c r="V691" s="1291"/>
      <c r="W691" s="1292"/>
      <c r="X691" s="1291"/>
      <c r="Y691" s="1291"/>
      <c r="Z691" s="1291"/>
      <c r="AA691" s="1291"/>
      <c r="AB691" s="1291"/>
      <c r="AC691" s="1291"/>
      <c r="AD691" s="1291"/>
      <c r="AE691" s="1291"/>
      <c r="AF691" s="1291"/>
      <c r="AG691" s="1291"/>
      <c r="AH691" s="1291"/>
      <c r="AI691" s="1291"/>
      <c r="AJ691" s="1291"/>
      <c r="AK691" s="1291"/>
      <c r="AL691" s="1291"/>
      <c r="AM691" s="1291"/>
      <c r="AN691" s="1291"/>
      <c r="AO691" s="1291"/>
      <c r="AP691" s="1291"/>
      <c r="AQ691" s="1291"/>
      <c r="AR691" s="1291"/>
      <c r="AS691" s="1291"/>
      <c r="AT691" s="1291"/>
      <c r="AU691" s="1291"/>
      <c r="AV691" s="1291"/>
      <c r="AW691" s="1291"/>
      <c r="AX691" s="1291"/>
      <c r="AY691" s="1291"/>
      <c r="AZ691" s="1291"/>
      <c r="BA691" s="1291"/>
      <c r="BB691" s="1291"/>
      <c r="BC691" s="1291"/>
      <c r="BD691" s="1291"/>
      <c r="BE691" s="1291"/>
      <c r="BF691" s="1291"/>
      <c r="BG691" s="1291"/>
      <c r="BH691" s="1291"/>
      <c r="BI691" s="1291"/>
      <c r="BJ691" s="1291"/>
      <c r="BK691" s="1291"/>
      <c r="BL691" s="1291"/>
      <c r="BM691" s="1291"/>
      <c r="BN691" s="1291"/>
      <c r="BO691" s="1291"/>
      <c r="BP691" s="1291"/>
      <c r="BQ691" s="1291"/>
      <c r="BR691" s="1291"/>
      <c r="BS691" s="1291"/>
      <c r="BT691" s="1291"/>
      <c r="BU691" s="1291"/>
      <c r="BV691" s="1291"/>
      <c r="BW691" s="1291"/>
      <c r="BX691" s="1291"/>
      <c r="BY691" s="1291"/>
      <c r="BZ691" s="1291"/>
      <c r="CA691" s="1291"/>
      <c r="CB691" s="1291"/>
      <c r="CC691" s="1291"/>
      <c r="CD691" s="1291"/>
      <c r="CE691" s="1291"/>
      <c r="CF691" s="1291"/>
      <c r="CG691" s="1291"/>
      <c r="CH691" s="1291"/>
      <c r="CI691" s="1291"/>
      <c r="CJ691" s="1291"/>
      <c r="CK691" s="1291"/>
      <c r="CL691" s="1291"/>
      <c r="CM691" s="1291"/>
      <c r="CN691" s="1291"/>
      <c r="CO691" s="1291"/>
      <c r="CP691" s="1291"/>
      <c r="CQ691" s="1291"/>
      <c r="CR691" s="1291"/>
      <c r="CS691" s="1291"/>
      <c r="CT691" s="1291"/>
      <c r="CU691" s="1291"/>
      <c r="CV691" s="1291"/>
      <c r="CW691" s="1291"/>
      <c r="CX691" s="1291"/>
      <c r="CY691" s="1291"/>
      <c r="CZ691" s="1291"/>
      <c r="DA691" s="1291"/>
      <c r="DB691" s="1291"/>
      <c r="DC691" s="1291"/>
      <c r="DD691" s="1291"/>
      <c r="DE691" s="1291"/>
      <c r="DF691" s="1291"/>
      <c r="DG691" s="1291"/>
      <c r="DH691" s="1291"/>
      <c r="DI691" s="1291"/>
      <c r="DJ691" s="1291"/>
      <c r="DK691" s="1291"/>
      <c r="DL691" s="1291"/>
      <c r="DM691" s="1291"/>
      <c r="DN691" s="1291"/>
      <c r="DO691" s="1291"/>
      <c r="DP691" s="1291"/>
      <c r="DQ691" s="1291"/>
      <c r="DR691" s="1291"/>
      <c r="DS691" s="1291"/>
      <c r="DT691" s="1291"/>
      <c r="DU691" s="1291"/>
      <c r="DV691" s="1291"/>
      <c r="DW691" s="1291"/>
      <c r="DX691" s="1291"/>
      <c r="DY691" s="1291"/>
      <c r="DZ691" s="1291"/>
      <c r="EA691" s="1291"/>
      <c r="EB691" s="1291"/>
      <c r="EC691" s="1291"/>
      <c r="ED691" s="1291"/>
      <c r="EE691" s="1291"/>
      <c r="EF691" s="1291"/>
      <c r="EG691" s="1291"/>
      <c r="EH691" s="1291"/>
      <c r="EI691" s="1291"/>
      <c r="EJ691" s="1291"/>
      <c r="EK691" s="1291"/>
      <c r="EL691" s="1291"/>
      <c r="EM691" s="1291"/>
      <c r="EN691" s="1291"/>
      <c r="EO691" s="1291"/>
      <c r="EP691" s="1291"/>
      <c r="EQ691" s="1291"/>
      <c r="ER691" s="1291"/>
      <c r="ES691" s="1291"/>
      <c r="ET691" s="1291"/>
      <c r="EU691" s="1291"/>
      <c r="EV691" s="1291"/>
      <c r="EW691" s="1291"/>
      <c r="EX691" s="1291"/>
      <c r="EY691" s="1291"/>
      <c r="EZ691" s="1291"/>
      <c r="FA691" s="1291"/>
      <c r="FB691" s="1291"/>
      <c r="FC691" s="1291"/>
      <c r="FD691" s="1291"/>
      <c r="FE691" s="1291"/>
      <c r="FF691" s="1291"/>
      <c r="FG691" s="1291"/>
      <c r="FH691" s="1291"/>
      <c r="FI691" s="1291"/>
      <c r="FJ691" s="1291"/>
      <c r="FK691" s="1291"/>
      <c r="FL691" s="1291"/>
      <c r="FM691" s="1291"/>
      <c r="FN691" s="1291"/>
      <c r="FO691" s="1291"/>
      <c r="FP691" s="1291"/>
      <c r="FQ691" s="1293"/>
      <c r="FR691" s="1293"/>
      <c r="FS691" s="1291"/>
      <c r="FT691" s="1291"/>
      <c r="FU691" s="1291"/>
      <c r="FV691" s="1291"/>
      <c r="FW691" s="1291"/>
      <c r="FX691" s="1291"/>
      <c r="FY691" s="1291"/>
      <c r="FZ691" s="1291"/>
      <c r="GA691" s="1291"/>
      <c r="GB691" s="1291"/>
      <c r="GC691" s="1291"/>
      <c r="GD691" s="1291"/>
      <c r="GE691" s="1291"/>
      <c r="GF691" s="1291"/>
      <c r="GG691" s="1291"/>
      <c r="GH691" s="1291"/>
      <c r="GI691" s="1291"/>
      <c r="GJ691" s="1291"/>
      <c r="GK691" s="1291"/>
      <c r="GL691" s="1291"/>
      <c r="GM691" s="1291"/>
      <c r="GN691" s="1291"/>
      <c r="GO691" s="1291"/>
      <c r="GP691" s="1291"/>
      <c r="GQ691" s="1291"/>
      <c r="GR691" s="1291"/>
      <c r="GS691" s="1291"/>
      <c r="GT691" s="1291"/>
      <c r="GU691" s="1291"/>
      <c r="GV691" s="1291"/>
      <c r="GW691" s="1291"/>
      <c r="GX691" s="1291"/>
      <c r="GY691" s="1291"/>
      <c r="GZ691" s="1291"/>
      <c r="HA691" s="1291"/>
      <c r="HB691" s="1291"/>
      <c r="HC691" s="1291"/>
      <c r="HD691" s="1291"/>
      <c r="HE691" s="1291"/>
      <c r="HF691" s="1291"/>
      <c r="HG691" s="1291"/>
      <c r="HH691" s="1291"/>
      <c r="HI691" s="1291"/>
      <c r="HJ691" s="1291"/>
      <c r="HK691" s="1291"/>
      <c r="HL691" s="1291"/>
      <c r="HM691" s="1291"/>
      <c r="HN691" s="1291"/>
      <c r="HO691" s="1291"/>
      <c r="HP691" s="1291"/>
      <c r="HQ691" s="1291"/>
      <c r="HR691" s="1291"/>
      <c r="HS691" s="1291"/>
      <c r="HT691" s="1291"/>
      <c r="HU691" s="1291"/>
      <c r="HV691" s="1291"/>
      <c r="HW691" s="1291"/>
      <c r="HX691" s="1291"/>
      <c r="HY691" s="1291"/>
      <c r="HZ691" s="1291"/>
      <c r="IA691" s="1291"/>
      <c r="IB691" s="1291"/>
      <c r="IC691" s="1291"/>
      <c r="ID691" s="1291"/>
      <c r="IE691" s="1291"/>
      <c r="IF691" s="1291"/>
      <c r="IG691" s="1291"/>
      <c r="IH691" s="1291"/>
      <c r="II691" s="1291"/>
      <c r="IJ691" s="1291"/>
      <c r="IK691" s="1291"/>
      <c r="IL691" s="1291"/>
      <c r="IM691" s="1291"/>
      <c r="IN691" s="1291"/>
      <c r="IO691" s="1291"/>
      <c r="IP691" s="1291"/>
      <c r="IQ691" s="1291"/>
      <c r="IR691" s="1291"/>
      <c r="IS691" s="1291"/>
      <c r="IT691" s="1291"/>
      <c r="IU691" s="1291"/>
      <c r="IV691" s="1291"/>
      <c r="IW691" s="1291"/>
      <c r="IX691" s="1291"/>
      <c r="IY691" s="1291"/>
      <c r="IZ691" s="1291"/>
      <c r="JA691" s="1291"/>
      <c r="JB691" s="1291"/>
      <c r="JC691" s="1291"/>
      <c r="JD691" s="1291"/>
      <c r="JE691" s="1294"/>
      <c r="JF691" s="1294"/>
      <c r="JG691" s="1294"/>
      <c r="JH691" s="1294"/>
      <c r="JI691" s="1294"/>
      <c r="JJ691" s="1294"/>
      <c r="JK691" s="1295"/>
      <c r="JL691" s="1276"/>
    </row>
    <row r="692" spans="1:274" s="1020" customFormat="1" ht="18.95" hidden="1" customHeight="1">
      <c r="A692" s="1296"/>
      <c r="B692" s="1297"/>
      <c r="C692" s="1297"/>
      <c r="D692" s="1297"/>
      <c r="E692" s="1298"/>
      <c r="F692" s="1298"/>
      <c r="G692" s="1298"/>
      <c r="H692" s="1297"/>
      <c r="I692" s="1297"/>
      <c r="J692" s="1299"/>
      <c r="K692" s="1299"/>
      <c r="L692" s="1299"/>
      <c r="M692" s="1299"/>
      <c r="N692" s="1299"/>
      <c r="O692" s="1299"/>
      <c r="P692" s="1299"/>
      <c r="Q692" s="1299"/>
      <c r="R692" s="1299"/>
      <c r="S692" s="1299"/>
      <c r="T692" s="1299"/>
      <c r="U692" s="1299"/>
      <c r="V692" s="1299"/>
      <c r="W692" s="1300"/>
      <c r="X692" s="1299"/>
      <c r="Y692" s="1299"/>
      <c r="Z692" s="1299"/>
      <c r="AA692" s="1299"/>
      <c r="AB692" s="1299"/>
      <c r="AC692" s="1299"/>
      <c r="AD692" s="1299"/>
      <c r="AE692" s="1299"/>
      <c r="AF692" s="1299"/>
      <c r="AG692" s="1299"/>
      <c r="AH692" s="1299"/>
      <c r="AI692" s="1299"/>
      <c r="AJ692" s="1299"/>
      <c r="AK692" s="1299"/>
      <c r="AL692" s="1299"/>
      <c r="AM692" s="1299"/>
      <c r="AN692" s="1299"/>
      <c r="AO692" s="1299"/>
      <c r="AP692" s="1299"/>
      <c r="AQ692" s="1299"/>
      <c r="AR692" s="1299"/>
      <c r="AS692" s="1299"/>
      <c r="AT692" s="1299"/>
      <c r="AU692" s="1299"/>
      <c r="AV692" s="1299"/>
      <c r="AW692" s="1299"/>
      <c r="AX692" s="1299"/>
      <c r="AY692" s="1299"/>
      <c r="AZ692" s="1299"/>
      <c r="BA692" s="1299"/>
      <c r="BB692" s="1299"/>
      <c r="BC692" s="1299"/>
      <c r="BD692" s="1299"/>
      <c r="BE692" s="1299"/>
      <c r="BF692" s="1299"/>
      <c r="BG692" s="1299"/>
      <c r="BH692" s="1299"/>
      <c r="BI692" s="1299"/>
      <c r="BJ692" s="1299"/>
      <c r="BK692" s="1299"/>
      <c r="BL692" s="1299"/>
      <c r="BM692" s="1299"/>
      <c r="BN692" s="1299"/>
      <c r="BO692" s="1299"/>
      <c r="BP692" s="1299"/>
      <c r="BQ692" s="1299"/>
      <c r="BR692" s="1299"/>
      <c r="BS692" s="1299"/>
      <c r="BT692" s="1299"/>
      <c r="BU692" s="1299"/>
      <c r="BV692" s="1299"/>
      <c r="BW692" s="1299"/>
      <c r="BX692" s="1299"/>
      <c r="BY692" s="1299"/>
      <c r="BZ692" s="1299"/>
      <c r="CA692" s="1299"/>
      <c r="CB692" s="1299"/>
      <c r="CC692" s="1299"/>
      <c r="CD692" s="1301"/>
      <c r="CE692" s="1301"/>
      <c r="CF692" s="1301"/>
      <c r="CG692" s="1301"/>
      <c r="CH692" s="1301"/>
      <c r="CI692" s="1301"/>
      <c r="CJ692" s="1301"/>
      <c r="CK692" s="1301"/>
      <c r="CL692" s="1301"/>
      <c r="CM692" s="1301"/>
      <c r="CN692" s="1301"/>
      <c r="CO692" s="1301"/>
      <c r="CP692" s="1301"/>
      <c r="CQ692" s="1301"/>
      <c r="CR692" s="1301"/>
      <c r="CS692" s="1301"/>
      <c r="CT692" s="1301"/>
      <c r="CU692" s="1301"/>
      <c r="CV692" s="1301"/>
      <c r="CW692" s="1301"/>
      <c r="CX692" s="1301"/>
      <c r="CY692" s="1301"/>
      <c r="CZ692" s="1301"/>
      <c r="DA692" s="1301"/>
      <c r="DB692" s="1301"/>
      <c r="DC692" s="1301"/>
      <c r="DD692" s="1301"/>
      <c r="DE692" s="1301"/>
      <c r="DF692" s="1301"/>
      <c r="DG692" s="1301"/>
      <c r="DH692" s="1301"/>
      <c r="DI692" s="1301"/>
      <c r="DJ692" s="1301"/>
      <c r="DK692" s="1301"/>
      <c r="DL692" s="1301"/>
      <c r="DM692" s="1301"/>
      <c r="DN692" s="1301"/>
      <c r="DO692" s="1301"/>
      <c r="DP692" s="1301"/>
      <c r="DQ692" s="1301"/>
      <c r="DR692" s="1301"/>
      <c r="DS692" s="1301"/>
      <c r="DT692" s="1301"/>
      <c r="DU692" s="1301"/>
      <c r="DV692" s="1301"/>
      <c r="DW692" s="1301"/>
      <c r="DX692" s="1301"/>
      <c r="DY692" s="1301"/>
      <c r="DZ692" s="1301"/>
      <c r="EA692" s="1301"/>
      <c r="EB692" s="1301"/>
      <c r="EC692" s="1301"/>
      <c r="ED692" s="1301"/>
      <c r="EE692" s="1301"/>
      <c r="EF692" s="1301"/>
      <c r="EG692" s="1301"/>
      <c r="EH692" s="1301"/>
      <c r="EI692" s="1301"/>
      <c r="EJ692" s="1301"/>
      <c r="EK692" s="1301"/>
      <c r="EL692" s="1299"/>
      <c r="EM692" s="1299"/>
      <c r="EN692" s="1299"/>
      <c r="EO692" s="1299"/>
      <c r="EP692" s="1299"/>
      <c r="EQ692" s="1299"/>
      <c r="ER692" s="1299"/>
      <c r="ES692" s="1299"/>
      <c r="ET692" s="1299"/>
      <c r="EU692" s="1299"/>
      <c r="EV692" s="1299"/>
      <c r="EW692" s="1299"/>
      <c r="EX692" s="1299"/>
      <c r="EY692" s="1299"/>
      <c r="EZ692" s="1299"/>
      <c r="FA692" s="1299"/>
      <c r="FB692" s="1299"/>
      <c r="FC692" s="1299"/>
      <c r="FD692" s="1299"/>
      <c r="FE692" s="1299"/>
      <c r="FF692" s="1302"/>
      <c r="FG692" s="1299"/>
      <c r="FH692" s="1299"/>
      <c r="FI692" s="1299"/>
      <c r="FJ692" s="1299"/>
      <c r="FK692" s="1299"/>
      <c r="FL692" s="1299"/>
      <c r="FM692" s="1299"/>
      <c r="FN692" s="1299"/>
      <c r="FO692" s="1299"/>
      <c r="FP692" s="1299"/>
      <c r="FQ692" s="1303"/>
      <c r="FR692" s="1303"/>
      <c r="FS692" s="1299"/>
      <c r="FT692" s="1299"/>
      <c r="FU692" s="1299"/>
      <c r="FV692" s="1299"/>
      <c r="FW692" s="1299"/>
      <c r="FX692" s="1299"/>
      <c r="FY692" s="1299"/>
      <c r="FZ692" s="1299"/>
      <c r="GA692" s="1299"/>
      <c r="GB692" s="1299"/>
      <c r="GC692" s="1299"/>
      <c r="GD692" s="1299"/>
      <c r="GE692" s="1299"/>
      <c r="GF692" s="1299"/>
      <c r="GG692" s="1299"/>
      <c r="GH692" s="1299"/>
      <c r="GI692" s="1299"/>
      <c r="GJ692" s="1299"/>
      <c r="GK692" s="1299"/>
      <c r="GL692" s="1299"/>
      <c r="GM692" s="1299"/>
      <c r="GN692" s="1299"/>
      <c r="GO692" s="1299"/>
      <c r="GP692" s="1299"/>
      <c r="GQ692" s="1299"/>
      <c r="GR692" s="1299"/>
      <c r="GS692" s="1299"/>
      <c r="GT692" s="1299"/>
      <c r="GU692" s="1299"/>
      <c r="GV692" s="1299"/>
      <c r="GW692" s="1299"/>
      <c r="GX692" s="1299"/>
      <c r="GY692" s="1299"/>
      <c r="GZ692" s="1299"/>
      <c r="HA692" s="1299"/>
      <c r="HB692" s="1299"/>
      <c r="HC692" s="1299"/>
      <c r="HD692" s="1299"/>
      <c r="HE692" s="1299"/>
      <c r="HF692" s="1299"/>
      <c r="HG692" s="1299"/>
      <c r="HH692" s="1299"/>
      <c r="HI692" s="1299"/>
      <c r="HJ692" s="1299"/>
      <c r="HK692" s="1299"/>
      <c r="HL692" s="1299"/>
      <c r="HM692" s="1299"/>
      <c r="HN692" s="1299"/>
      <c r="HO692" s="1299"/>
      <c r="HP692" s="1299"/>
      <c r="HQ692" s="1299"/>
      <c r="HR692" s="1299"/>
      <c r="HS692" s="1299"/>
      <c r="HT692" s="1299"/>
      <c r="HU692" s="1299"/>
      <c r="HV692" s="1299"/>
      <c r="HW692" s="1299"/>
      <c r="HX692" s="1299"/>
      <c r="HY692" s="1299"/>
      <c r="HZ692" s="1299"/>
      <c r="IA692" s="1299"/>
      <c r="IB692" s="1299"/>
      <c r="IC692" s="1299"/>
      <c r="ID692" s="1299"/>
      <c r="IE692" s="1299"/>
      <c r="IF692" s="1299"/>
      <c r="IG692" s="1299"/>
      <c r="IH692" s="1299"/>
      <c r="II692" s="1299"/>
      <c r="IJ692" s="1299"/>
      <c r="IK692" s="1299"/>
      <c r="IL692" s="1299"/>
      <c r="IM692" s="1299"/>
      <c r="IN692" s="1299"/>
      <c r="IO692" s="1299"/>
      <c r="IP692" s="1299"/>
      <c r="IQ692" s="1299"/>
      <c r="IR692" s="1299"/>
      <c r="IS692" s="1299"/>
      <c r="IT692" s="1299"/>
      <c r="IU692" s="1299"/>
      <c r="IV692" s="1299"/>
      <c r="IW692" s="1299"/>
      <c r="IX692" s="1299"/>
      <c r="IY692" s="1299"/>
      <c r="IZ692" s="1299"/>
      <c r="JA692" s="1299"/>
      <c r="JB692" s="1299"/>
      <c r="JC692" s="1299"/>
      <c r="JD692" s="1299"/>
      <c r="JE692" s="1299"/>
      <c r="JF692" s="1299"/>
      <c r="JG692" s="1299"/>
      <c r="JH692" s="1299"/>
      <c r="JI692" s="1299"/>
      <c r="JJ692" s="1299"/>
      <c r="JK692" s="1304"/>
      <c r="JM692" s="1021"/>
      <c r="JN692" s="1021"/>
    </row>
    <row r="693" spans="1:274" s="1020" customFormat="1" ht="18.95" customHeight="1">
      <c r="A693" s="1305"/>
      <c r="B693" s="1306"/>
      <c r="C693" s="1306"/>
      <c r="D693" s="1306"/>
      <c r="E693" s="1307"/>
      <c r="F693" s="1307"/>
      <c r="G693" s="1307"/>
      <c r="H693" s="1306"/>
      <c r="I693" s="1306"/>
      <c r="J693" s="1308"/>
      <c r="K693" s="1308"/>
      <c r="L693" s="1308"/>
      <c r="M693" s="1308"/>
      <c r="N693" s="1308"/>
      <c r="O693" s="1308"/>
      <c r="P693" s="1308"/>
      <c r="Q693" s="1308"/>
      <c r="R693" s="1308"/>
      <c r="S693" s="1308"/>
      <c r="T693" s="1308"/>
      <c r="U693" s="1308"/>
      <c r="V693" s="1308"/>
      <c r="W693" s="1309"/>
      <c r="X693" s="1308"/>
      <c r="Y693" s="1308"/>
      <c r="Z693" s="1308"/>
      <c r="AA693" s="1308"/>
      <c r="AB693" s="1308"/>
      <c r="AC693" s="1308"/>
      <c r="AD693" s="1308"/>
      <c r="AE693" s="1308"/>
      <c r="AF693" s="1308"/>
      <c r="AG693" s="1308"/>
      <c r="AH693" s="1308"/>
      <c r="AI693" s="1308"/>
      <c r="AJ693" s="1308"/>
      <c r="AK693" s="1308"/>
      <c r="AL693" s="1308"/>
      <c r="AM693" s="1308"/>
      <c r="AN693" s="1308"/>
      <c r="AO693" s="1308"/>
      <c r="AP693" s="1308"/>
      <c r="AQ693" s="1308"/>
      <c r="AR693" s="1308"/>
      <c r="AS693" s="1308"/>
      <c r="AT693" s="1308"/>
      <c r="AU693" s="1308"/>
      <c r="AV693" s="1308"/>
      <c r="AW693" s="1308"/>
      <c r="AX693" s="1308"/>
      <c r="AY693" s="1308"/>
      <c r="AZ693" s="1308"/>
      <c r="BA693" s="1308"/>
      <c r="BB693" s="1308"/>
      <c r="BC693" s="1308"/>
      <c r="BD693" s="1308"/>
      <c r="BE693" s="1308"/>
      <c r="BF693" s="1308"/>
      <c r="BG693" s="1308"/>
      <c r="BH693" s="1308"/>
      <c r="BI693" s="1308"/>
      <c r="BJ693" s="1308"/>
      <c r="BK693" s="1308"/>
      <c r="BL693" s="1308"/>
      <c r="BM693" s="1308"/>
      <c r="BN693" s="1308"/>
      <c r="BO693" s="1308"/>
      <c r="BP693" s="1308"/>
      <c r="BQ693" s="1308"/>
      <c r="BR693" s="1308"/>
      <c r="BS693" s="1308"/>
      <c r="BT693" s="1308"/>
      <c r="BU693" s="1308"/>
      <c r="BV693" s="1308"/>
      <c r="BW693" s="1308"/>
      <c r="BX693" s="1308"/>
      <c r="BY693" s="1308"/>
      <c r="BZ693" s="1308"/>
      <c r="CA693" s="1308"/>
      <c r="CB693" s="1308"/>
      <c r="CC693" s="1308"/>
      <c r="CD693" s="1310"/>
      <c r="CE693" s="1310"/>
      <c r="CF693" s="1310"/>
      <c r="CG693" s="1310"/>
      <c r="CH693" s="1310"/>
      <c r="CI693" s="1310"/>
      <c r="CJ693" s="1310"/>
      <c r="CK693" s="1310"/>
      <c r="CL693" s="1310"/>
      <c r="CM693" s="1310"/>
      <c r="CN693" s="1310"/>
      <c r="CO693" s="1310"/>
      <c r="CP693" s="1310"/>
      <c r="CQ693" s="1310"/>
      <c r="CR693" s="1310"/>
      <c r="CS693" s="1310"/>
      <c r="CT693" s="1310"/>
      <c r="CU693" s="1310"/>
      <c r="CV693" s="1310"/>
      <c r="CW693" s="1310"/>
      <c r="CX693" s="1310"/>
      <c r="CY693" s="1310"/>
      <c r="CZ693" s="1310"/>
      <c r="DA693" s="1310"/>
      <c r="DB693" s="1310"/>
      <c r="DC693" s="1310"/>
      <c r="DD693" s="1310"/>
      <c r="DE693" s="1310"/>
      <c r="DF693" s="1310"/>
      <c r="DG693" s="1310"/>
      <c r="DH693" s="1310"/>
      <c r="DI693" s="1310"/>
      <c r="DJ693" s="1310"/>
      <c r="DK693" s="1310"/>
      <c r="DL693" s="1310"/>
      <c r="DM693" s="1310"/>
      <c r="DN693" s="1310"/>
      <c r="DO693" s="1310"/>
      <c r="DP693" s="1310"/>
      <c r="DQ693" s="1310"/>
      <c r="DR693" s="1310"/>
      <c r="DS693" s="1310"/>
      <c r="DT693" s="1310"/>
      <c r="DU693" s="1310"/>
      <c r="DV693" s="1310"/>
      <c r="DW693" s="1310"/>
      <c r="DX693" s="1310"/>
      <c r="DY693" s="1310"/>
      <c r="DZ693" s="1310"/>
      <c r="EA693" s="1310"/>
      <c r="EB693" s="1310"/>
      <c r="EC693" s="1310"/>
      <c r="ED693" s="1310"/>
      <c r="EE693" s="1310"/>
      <c r="EF693" s="1310"/>
      <c r="EG693" s="1310"/>
      <c r="EH693" s="1310"/>
      <c r="EI693" s="1310"/>
      <c r="EJ693" s="1310"/>
      <c r="EK693" s="1310"/>
      <c r="EL693" s="1308"/>
      <c r="EM693" s="1308"/>
      <c r="EN693" s="1308"/>
      <c r="EO693" s="1308"/>
      <c r="EP693" s="1308"/>
      <c r="EQ693" s="1308"/>
      <c r="ER693" s="1308"/>
      <c r="ES693" s="1308"/>
      <c r="ET693" s="1308"/>
      <c r="EU693" s="1308"/>
      <c r="EV693" s="1308"/>
      <c r="EW693" s="1308"/>
      <c r="EX693" s="1308"/>
      <c r="EY693" s="1308"/>
      <c r="EZ693" s="1308"/>
      <c r="FA693" s="1308"/>
      <c r="FB693" s="1308"/>
      <c r="FC693" s="1308"/>
      <c r="FD693" s="1308"/>
      <c r="FE693" s="1308"/>
      <c r="FF693" s="1311"/>
      <c r="FG693" s="1308"/>
      <c r="FH693" s="1308"/>
      <c r="FI693" s="1308"/>
      <c r="FJ693" s="1308"/>
      <c r="FK693" s="1308"/>
      <c r="FL693" s="1308"/>
      <c r="FM693" s="1308"/>
      <c r="FN693" s="1308"/>
      <c r="FO693" s="1308"/>
      <c r="FP693" s="1308"/>
      <c r="FQ693" s="1312"/>
      <c r="FR693" s="1312"/>
      <c r="FS693" s="1308"/>
      <c r="FT693" s="1308"/>
      <c r="FU693" s="1308"/>
      <c r="FV693" s="1308"/>
      <c r="FW693" s="1308"/>
      <c r="FX693" s="1308"/>
      <c r="FY693" s="1308"/>
      <c r="FZ693" s="1308"/>
      <c r="GA693" s="1308"/>
      <c r="GB693" s="1308"/>
      <c r="GC693" s="1308"/>
      <c r="GD693" s="1308"/>
      <c r="GE693" s="1308"/>
      <c r="GF693" s="1308"/>
      <c r="GG693" s="1308"/>
      <c r="GH693" s="1308"/>
      <c r="GI693" s="1308"/>
      <c r="GJ693" s="1308"/>
      <c r="GK693" s="1308"/>
      <c r="GL693" s="1308"/>
      <c r="GM693" s="1308"/>
      <c r="GN693" s="1308"/>
      <c r="GO693" s="1308"/>
      <c r="GP693" s="1308"/>
      <c r="GQ693" s="1308"/>
      <c r="GR693" s="1308"/>
      <c r="GS693" s="1308"/>
      <c r="GT693" s="1308"/>
      <c r="GU693" s="1308"/>
      <c r="GV693" s="1308"/>
      <c r="GW693" s="1308"/>
      <c r="GX693" s="1308"/>
      <c r="GY693" s="1308"/>
      <c r="GZ693" s="1308"/>
      <c r="HA693" s="1308"/>
      <c r="HB693" s="1308"/>
      <c r="HC693" s="1308"/>
      <c r="HD693" s="1308"/>
      <c r="HE693" s="1308"/>
      <c r="HF693" s="1308"/>
      <c r="HG693" s="1308"/>
      <c r="HH693" s="1308"/>
      <c r="HI693" s="1308"/>
      <c r="HJ693" s="1308"/>
      <c r="HK693" s="1308"/>
      <c r="HL693" s="1308"/>
      <c r="HM693" s="1308"/>
      <c r="HN693" s="1308"/>
      <c r="HO693" s="1308"/>
      <c r="HP693" s="1308"/>
      <c r="HQ693" s="1308"/>
      <c r="HR693" s="1308"/>
      <c r="HS693" s="1308"/>
      <c r="HT693" s="1308"/>
      <c r="HU693" s="1308"/>
      <c r="HV693" s="1308"/>
      <c r="HW693" s="1308"/>
      <c r="HX693" s="1308"/>
      <c r="HY693" s="1308"/>
      <c r="HZ693" s="1308"/>
      <c r="IA693" s="1308"/>
      <c r="IB693" s="1308"/>
      <c r="IC693" s="1308"/>
      <c r="ID693" s="1308"/>
      <c r="IE693" s="1308"/>
      <c r="IF693" s="1308"/>
      <c r="IG693" s="1308"/>
      <c r="IH693" s="1308"/>
      <c r="II693" s="1308"/>
      <c r="IJ693" s="1308"/>
      <c r="IK693" s="1308"/>
      <c r="IL693" s="1308"/>
      <c r="IM693" s="1308"/>
      <c r="IN693" s="1308"/>
      <c r="IO693" s="1308"/>
      <c r="IP693" s="1308"/>
      <c r="IQ693" s="1308"/>
      <c r="IR693" s="1308"/>
      <c r="IS693" s="1308"/>
      <c r="IT693" s="1308"/>
      <c r="IU693" s="1308"/>
      <c r="IV693" s="1308"/>
      <c r="IW693" s="1308"/>
      <c r="IX693" s="1308"/>
      <c r="IY693" s="1308"/>
      <c r="IZ693" s="1308"/>
      <c r="JA693" s="1308"/>
      <c r="JB693" s="1308"/>
      <c r="JC693" s="1308"/>
      <c r="JD693" s="1308"/>
      <c r="JE693" s="1308"/>
      <c r="JF693" s="1308"/>
      <c r="JG693" s="1308"/>
      <c r="JH693" s="1308"/>
      <c r="JI693" s="1308"/>
      <c r="JJ693" s="1308"/>
      <c r="JK693" s="1313"/>
      <c r="JM693" s="1021"/>
      <c r="JN693" s="1021"/>
    </row>
    <row r="694" spans="1:274" s="1319" customFormat="1" ht="18.95" customHeight="1" thickBot="1">
      <c r="A694" s="1314" t="s">
        <v>5091</v>
      </c>
      <c r="B694" s="1317">
        <f t="shared" ref="B694:BM694" si="93">B186</f>
        <v>6464.7999999999984</v>
      </c>
      <c r="C694" s="1317">
        <f t="shared" si="93"/>
        <v>6464.7999999999984</v>
      </c>
      <c r="D694" s="1315">
        <f t="shared" si="93"/>
        <v>0</v>
      </c>
      <c r="E694" s="1315">
        <f t="shared" si="93"/>
        <v>0</v>
      </c>
      <c r="F694" s="1315">
        <f t="shared" si="93"/>
        <v>0</v>
      </c>
      <c r="G694" s="1315">
        <f t="shared" si="93"/>
        <v>0</v>
      </c>
      <c r="H694" s="1315">
        <f t="shared" si="93"/>
        <v>0</v>
      </c>
      <c r="I694" s="1315">
        <f t="shared" si="93"/>
        <v>116</v>
      </c>
      <c r="J694" s="1315">
        <f t="shared" si="93"/>
        <v>12</v>
      </c>
      <c r="K694" s="1315">
        <f t="shared" si="93"/>
        <v>24</v>
      </c>
      <c r="L694" s="1315">
        <f t="shared" si="93"/>
        <v>15</v>
      </c>
      <c r="M694" s="1315">
        <f t="shared" si="93"/>
        <v>59</v>
      </c>
      <c r="N694" s="1315">
        <f t="shared" si="93"/>
        <v>0</v>
      </c>
      <c r="O694" s="1315">
        <f t="shared" si="93"/>
        <v>0</v>
      </c>
      <c r="P694" s="1315">
        <f t="shared" si="93"/>
        <v>0</v>
      </c>
      <c r="Q694" s="1315">
        <f t="shared" si="93"/>
        <v>94</v>
      </c>
      <c r="R694" s="1315">
        <f t="shared" si="93"/>
        <v>0</v>
      </c>
      <c r="S694" s="1315">
        <f t="shared" si="93"/>
        <v>0</v>
      </c>
      <c r="T694" s="1315">
        <f t="shared" si="93"/>
        <v>0</v>
      </c>
      <c r="U694" s="1315">
        <f t="shared" si="93"/>
        <v>0</v>
      </c>
      <c r="V694" s="1315">
        <f t="shared" si="93"/>
        <v>0</v>
      </c>
      <c r="W694" s="1315">
        <f t="shared" si="93"/>
        <v>0</v>
      </c>
      <c r="X694" s="1315">
        <f t="shared" si="93"/>
        <v>96</v>
      </c>
      <c r="Y694" s="1315">
        <f t="shared" si="93"/>
        <v>15</v>
      </c>
      <c r="Z694" s="1315">
        <f t="shared" si="93"/>
        <v>0</v>
      </c>
      <c r="AA694" s="1315">
        <f t="shared" si="93"/>
        <v>0</v>
      </c>
      <c r="AB694" s="1315">
        <f t="shared" si="93"/>
        <v>0</v>
      </c>
      <c r="AC694" s="1315">
        <f t="shared" si="93"/>
        <v>0</v>
      </c>
      <c r="AD694" s="1315">
        <f t="shared" si="93"/>
        <v>0</v>
      </c>
      <c r="AE694" s="1315">
        <f t="shared" si="93"/>
        <v>0</v>
      </c>
      <c r="AF694" s="1315">
        <f t="shared" si="93"/>
        <v>0</v>
      </c>
      <c r="AG694" s="1315">
        <f t="shared" si="93"/>
        <v>0</v>
      </c>
      <c r="AH694" s="1315">
        <f t="shared" si="93"/>
        <v>0</v>
      </c>
      <c r="AI694" s="1315">
        <f t="shared" si="93"/>
        <v>0</v>
      </c>
      <c r="AJ694" s="1315">
        <f t="shared" si="93"/>
        <v>0</v>
      </c>
      <c r="AK694" s="1315">
        <f t="shared" si="93"/>
        <v>0</v>
      </c>
      <c r="AL694" s="1315">
        <f t="shared" si="93"/>
        <v>0</v>
      </c>
      <c r="AM694" s="1315">
        <f t="shared" si="93"/>
        <v>36</v>
      </c>
      <c r="AN694" s="1315">
        <f t="shared" si="93"/>
        <v>40</v>
      </c>
      <c r="AO694" s="1315">
        <f t="shared" si="93"/>
        <v>0</v>
      </c>
      <c r="AP694" s="1315">
        <f t="shared" si="93"/>
        <v>0</v>
      </c>
      <c r="AQ694" s="1315">
        <f t="shared" si="93"/>
        <v>0</v>
      </c>
      <c r="AR694" s="1315">
        <f t="shared" si="93"/>
        <v>0</v>
      </c>
      <c r="AS694" s="1315">
        <f t="shared" si="93"/>
        <v>0</v>
      </c>
      <c r="AT694" s="1315">
        <f t="shared" si="93"/>
        <v>0</v>
      </c>
      <c r="AU694" s="1315">
        <f t="shared" si="93"/>
        <v>0</v>
      </c>
      <c r="AV694" s="1315">
        <f t="shared" si="93"/>
        <v>0</v>
      </c>
      <c r="AW694" s="1315">
        <f t="shared" si="93"/>
        <v>0</v>
      </c>
      <c r="AX694" s="1315">
        <f t="shared" si="93"/>
        <v>0</v>
      </c>
      <c r="AY694" s="1315">
        <f t="shared" si="93"/>
        <v>0</v>
      </c>
      <c r="AZ694" s="1315">
        <f t="shared" si="93"/>
        <v>0</v>
      </c>
      <c r="BA694" s="1315">
        <f t="shared" si="93"/>
        <v>10</v>
      </c>
      <c r="BB694" s="1315">
        <f t="shared" si="93"/>
        <v>0</v>
      </c>
      <c r="BC694" s="1315">
        <f t="shared" si="93"/>
        <v>15</v>
      </c>
      <c r="BD694" s="1315">
        <f t="shared" si="93"/>
        <v>0</v>
      </c>
      <c r="BE694" s="1315">
        <f t="shared" si="93"/>
        <v>0</v>
      </c>
      <c r="BF694" s="1315">
        <f t="shared" si="93"/>
        <v>0</v>
      </c>
      <c r="BG694" s="1315">
        <f t="shared" si="93"/>
        <v>0</v>
      </c>
      <c r="BH694" s="1315">
        <f t="shared" si="93"/>
        <v>0</v>
      </c>
      <c r="BI694" s="1315">
        <f t="shared" si="93"/>
        <v>0</v>
      </c>
      <c r="BJ694" s="1315">
        <f t="shared" si="93"/>
        <v>0</v>
      </c>
      <c r="BK694" s="1315">
        <f t="shared" si="93"/>
        <v>0</v>
      </c>
      <c r="BL694" s="1315">
        <f t="shared" si="93"/>
        <v>0</v>
      </c>
      <c r="BM694" s="1315">
        <f t="shared" si="93"/>
        <v>0</v>
      </c>
      <c r="BN694" s="1315">
        <f t="shared" ref="BN694:DY694" si="94">BN186</f>
        <v>0</v>
      </c>
      <c r="BO694" s="1315">
        <f t="shared" si="94"/>
        <v>0</v>
      </c>
      <c r="BP694" s="1315">
        <f t="shared" si="94"/>
        <v>0</v>
      </c>
      <c r="BQ694" s="1315">
        <f t="shared" si="94"/>
        <v>0</v>
      </c>
      <c r="BR694" s="1315">
        <f t="shared" si="94"/>
        <v>0</v>
      </c>
      <c r="BS694" s="1315">
        <f t="shared" si="94"/>
        <v>0</v>
      </c>
      <c r="BT694" s="1315">
        <f t="shared" si="94"/>
        <v>7</v>
      </c>
      <c r="BU694" s="1315">
        <f t="shared" si="94"/>
        <v>3</v>
      </c>
      <c r="BV694" s="1315">
        <f t="shared" si="94"/>
        <v>0</v>
      </c>
      <c r="BW694" s="1315">
        <f t="shared" si="94"/>
        <v>0</v>
      </c>
      <c r="BX694" s="1315">
        <f t="shared" si="94"/>
        <v>2</v>
      </c>
      <c r="BY694" s="1315">
        <f t="shared" si="94"/>
        <v>0</v>
      </c>
      <c r="BZ694" s="1315">
        <f t="shared" si="94"/>
        <v>2</v>
      </c>
      <c r="CA694" s="1315">
        <f t="shared" si="94"/>
        <v>0</v>
      </c>
      <c r="CB694" s="1315">
        <f t="shared" si="94"/>
        <v>0</v>
      </c>
      <c r="CC694" s="1315">
        <f t="shared" si="94"/>
        <v>1</v>
      </c>
      <c r="CD694" s="1315">
        <f t="shared" si="94"/>
        <v>0</v>
      </c>
      <c r="CE694" s="1315">
        <f t="shared" si="94"/>
        <v>0</v>
      </c>
      <c r="CF694" s="1315">
        <f t="shared" si="94"/>
        <v>2</v>
      </c>
      <c r="CG694" s="1315">
        <f t="shared" si="94"/>
        <v>0</v>
      </c>
      <c r="CH694" s="1315">
        <f t="shared" si="94"/>
        <v>0</v>
      </c>
      <c r="CI694" s="1315">
        <f t="shared" si="94"/>
        <v>0</v>
      </c>
      <c r="CJ694" s="1315">
        <f t="shared" si="94"/>
        <v>0</v>
      </c>
      <c r="CK694" s="1315">
        <f t="shared" si="94"/>
        <v>0</v>
      </c>
      <c r="CL694" s="1315">
        <f t="shared" si="94"/>
        <v>0</v>
      </c>
      <c r="CM694" s="1315">
        <f t="shared" si="94"/>
        <v>0</v>
      </c>
      <c r="CN694" s="1315">
        <f t="shared" si="94"/>
        <v>0</v>
      </c>
      <c r="CO694" s="1315">
        <f t="shared" si="94"/>
        <v>0</v>
      </c>
      <c r="CP694" s="1315">
        <f t="shared" si="94"/>
        <v>0</v>
      </c>
      <c r="CQ694" s="1315">
        <f t="shared" si="94"/>
        <v>0</v>
      </c>
      <c r="CR694" s="1315">
        <f t="shared" si="94"/>
        <v>0</v>
      </c>
      <c r="CS694" s="1315">
        <f t="shared" si="94"/>
        <v>15</v>
      </c>
      <c r="CT694" s="1315">
        <f t="shared" si="94"/>
        <v>14</v>
      </c>
      <c r="CU694" s="1315">
        <f t="shared" si="94"/>
        <v>0</v>
      </c>
      <c r="CV694" s="1315">
        <f t="shared" si="94"/>
        <v>0</v>
      </c>
      <c r="CW694" s="1315">
        <f t="shared" si="94"/>
        <v>10</v>
      </c>
      <c r="CX694" s="1315">
        <f t="shared" si="94"/>
        <v>0</v>
      </c>
      <c r="CY694" s="1315">
        <f t="shared" si="94"/>
        <v>0</v>
      </c>
      <c r="CZ694" s="1315">
        <f t="shared" si="94"/>
        <v>0</v>
      </c>
      <c r="DA694" s="1315">
        <f t="shared" si="94"/>
        <v>0</v>
      </c>
      <c r="DB694" s="1315">
        <f t="shared" si="94"/>
        <v>0</v>
      </c>
      <c r="DC694" s="1315">
        <f t="shared" si="94"/>
        <v>5</v>
      </c>
      <c r="DD694" s="1315">
        <f t="shared" si="94"/>
        <v>0</v>
      </c>
      <c r="DE694" s="1315">
        <f t="shared" si="94"/>
        <v>0</v>
      </c>
      <c r="DF694" s="1315">
        <f t="shared" si="94"/>
        <v>10</v>
      </c>
      <c r="DG694" s="1315">
        <f t="shared" si="94"/>
        <v>0</v>
      </c>
      <c r="DH694" s="1315">
        <f t="shared" si="94"/>
        <v>0</v>
      </c>
      <c r="DI694" s="1315">
        <f t="shared" si="94"/>
        <v>0</v>
      </c>
      <c r="DJ694" s="1315">
        <f t="shared" si="94"/>
        <v>0</v>
      </c>
      <c r="DK694" s="1315">
        <f t="shared" si="94"/>
        <v>0</v>
      </c>
      <c r="DL694" s="1315">
        <f t="shared" si="94"/>
        <v>0</v>
      </c>
      <c r="DM694" s="1315">
        <f t="shared" si="94"/>
        <v>0</v>
      </c>
      <c r="DN694" s="1315">
        <f t="shared" si="94"/>
        <v>0</v>
      </c>
      <c r="DO694" s="1315">
        <f t="shared" si="94"/>
        <v>151</v>
      </c>
      <c r="DP694" s="1315">
        <f t="shared" si="94"/>
        <v>0</v>
      </c>
      <c r="DQ694" s="1315">
        <f t="shared" si="94"/>
        <v>8</v>
      </c>
      <c r="DR694" s="1315">
        <f t="shared" si="94"/>
        <v>0</v>
      </c>
      <c r="DS694" s="1315">
        <f t="shared" si="94"/>
        <v>0</v>
      </c>
      <c r="DT694" s="1315">
        <f t="shared" si="94"/>
        <v>0</v>
      </c>
      <c r="DU694" s="1315">
        <f t="shared" si="94"/>
        <v>0</v>
      </c>
      <c r="DV694" s="1315">
        <f t="shared" si="94"/>
        <v>0</v>
      </c>
      <c r="DW694" s="1315">
        <f t="shared" si="94"/>
        <v>0</v>
      </c>
      <c r="DX694" s="1315">
        <f t="shared" si="94"/>
        <v>0</v>
      </c>
      <c r="DY694" s="1315">
        <f t="shared" si="94"/>
        <v>0</v>
      </c>
      <c r="DZ694" s="1315">
        <f t="shared" ref="DZ694:GL694" si="95">DZ186</f>
        <v>0</v>
      </c>
      <c r="EA694" s="1315">
        <f t="shared" si="95"/>
        <v>0</v>
      </c>
      <c r="EB694" s="1315">
        <f t="shared" si="95"/>
        <v>0</v>
      </c>
      <c r="EC694" s="1315">
        <f t="shared" si="95"/>
        <v>0</v>
      </c>
      <c r="ED694" s="1315">
        <f t="shared" si="95"/>
        <v>0</v>
      </c>
      <c r="EE694" s="1315">
        <f t="shared" si="95"/>
        <v>0</v>
      </c>
      <c r="EF694" s="1315">
        <f t="shared" si="95"/>
        <v>0</v>
      </c>
      <c r="EG694" s="1315">
        <f t="shared" si="95"/>
        <v>0</v>
      </c>
      <c r="EH694" s="1315">
        <f t="shared" si="95"/>
        <v>0</v>
      </c>
      <c r="EI694" s="1315">
        <f t="shared" si="95"/>
        <v>0</v>
      </c>
      <c r="EJ694" s="1315">
        <f t="shared" si="95"/>
        <v>0</v>
      </c>
      <c r="EK694" s="1315">
        <f t="shared" si="95"/>
        <v>0</v>
      </c>
      <c r="EL694" s="1315">
        <f t="shared" si="95"/>
        <v>0</v>
      </c>
      <c r="EM694" s="1315">
        <f t="shared" si="95"/>
        <v>0</v>
      </c>
      <c r="EN694" s="1315">
        <f t="shared" si="95"/>
        <v>591</v>
      </c>
      <c r="EO694" s="1315">
        <f t="shared" si="95"/>
        <v>93</v>
      </c>
      <c r="EP694" s="1315">
        <f t="shared" si="95"/>
        <v>0</v>
      </c>
      <c r="EQ694" s="1315">
        <f t="shared" si="95"/>
        <v>19</v>
      </c>
      <c r="ER694" s="1315">
        <f t="shared" si="95"/>
        <v>96</v>
      </c>
      <c r="ES694" s="1315">
        <f t="shared" si="95"/>
        <v>29</v>
      </c>
      <c r="ET694" s="1315">
        <f t="shared" si="95"/>
        <v>0</v>
      </c>
      <c r="EU694" s="1315">
        <f t="shared" si="95"/>
        <v>163</v>
      </c>
      <c r="EV694" s="1315">
        <f t="shared" si="95"/>
        <v>0</v>
      </c>
      <c r="EW694" s="1315">
        <f t="shared" si="95"/>
        <v>0</v>
      </c>
      <c r="EX694" s="1315">
        <f t="shared" si="95"/>
        <v>0</v>
      </c>
      <c r="EY694" s="1315">
        <f t="shared" si="95"/>
        <v>0</v>
      </c>
      <c r="EZ694" s="1315">
        <f t="shared" si="95"/>
        <v>0</v>
      </c>
      <c r="FA694" s="1315">
        <f t="shared" si="95"/>
        <v>0</v>
      </c>
      <c r="FB694" s="1315">
        <f t="shared" si="95"/>
        <v>0</v>
      </c>
      <c r="FC694" s="1315">
        <f t="shared" si="95"/>
        <v>0</v>
      </c>
      <c r="FD694" s="1315">
        <f t="shared" si="95"/>
        <v>0</v>
      </c>
      <c r="FE694" s="1315">
        <f t="shared" si="95"/>
        <v>0</v>
      </c>
      <c r="FF694" s="1315">
        <f t="shared" si="95"/>
        <v>0</v>
      </c>
      <c r="FG694" s="1315">
        <f t="shared" si="95"/>
        <v>0</v>
      </c>
      <c r="FH694" s="1315">
        <f t="shared" si="95"/>
        <v>56</v>
      </c>
      <c r="FI694" s="1315">
        <f t="shared" si="95"/>
        <v>47</v>
      </c>
      <c r="FJ694" s="1315">
        <f t="shared" si="95"/>
        <v>10</v>
      </c>
      <c r="FK694" s="1315">
        <f t="shared" si="95"/>
        <v>0</v>
      </c>
      <c r="FL694" s="1315">
        <f t="shared" si="95"/>
        <v>4</v>
      </c>
      <c r="FM694" s="1315">
        <f t="shared" si="95"/>
        <v>70</v>
      </c>
      <c r="FN694" s="1315">
        <f t="shared" si="95"/>
        <v>100</v>
      </c>
      <c r="FO694" s="1315">
        <f t="shared" si="95"/>
        <v>0</v>
      </c>
      <c r="FP694" s="1315">
        <f t="shared" si="95"/>
        <v>0</v>
      </c>
      <c r="FQ694" s="1315">
        <f t="shared" si="95"/>
        <v>0</v>
      </c>
      <c r="FR694" s="1315">
        <f t="shared" si="95"/>
        <v>0</v>
      </c>
      <c r="FS694" s="1315">
        <f t="shared" si="95"/>
        <v>48</v>
      </c>
      <c r="FT694" s="1315">
        <f t="shared" si="95"/>
        <v>543</v>
      </c>
      <c r="FU694" s="1315">
        <f t="shared" si="95"/>
        <v>3</v>
      </c>
      <c r="FV694" s="1315">
        <f t="shared" si="95"/>
        <v>0</v>
      </c>
      <c r="FW694" s="1315">
        <f t="shared" si="95"/>
        <v>0</v>
      </c>
      <c r="FX694" s="1315">
        <f t="shared" si="95"/>
        <v>6</v>
      </c>
      <c r="FY694" s="1315">
        <f t="shared" si="95"/>
        <v>42</v>
      </c>
      <c r="FZ694" s="1315">
        <f t="shared" si="95"/>
        <v>74</v>
      </c>
      <c r="GA694" s="1315">
        <f t="shared" si="95"/>
        <v>3</v>
      </c>
      <c r="GB694" s="1315">
        <f t="shared" si="95"/>
        <v>307</v>
      </c>
      <c r="GC694" s="1315">
        <f t="shared" si="95"/>
        <v>353</v>
      </c>
      <c r="GD694" s="1315">
        <f t="shared" si="95"/>
        <v>0</v>
      </c>
      <c r="GE694" s="1315">
        <f t="shared" si="95"/>
        <v>14.699999999999998</v>
      </c>
      <c r="GF694" s="1315">
        <f t="shared" si="95"/>
        <v>0</v>
      </c>
      <c r="GG694" s="1315">
        <f t="shared" si="95"/>
        <v>0</v>
      </c>
      <c r="GH694" s="1560">
        <f>GH186</f>
        <v>19394.400000000009</v>
      </c>
      <c r="GI694" s="1560">
        <f>GI186</f>
        <v>4993.6000000000004</v>
      </c>
      <c r="GJ694" s="1556">
        <f>GJ186</f>
        <v>116</v>
      </c>
      <c r="GK694" s="1556">
        <f t="shared" si="95"/>
        <v>22</v>
      </c>
      <c r="GL694" s="1555">
        <f t="shared" si="95"/>
        <v>20</v>
      </c>
      <c r="GM694" s="1316">
        <f t="shared" ref="GM694:JB694" si="96">GM186</f>
        <v>0</v>
      </c>
      <c r="GN694" s="1316">
        <f t="shared" si="96"/>
        <v>1</v>
      </c>
      <c r="GO694" s="1555">
        <f t="shared" si="96"/>
        <v>72</v>
      </c>
      <c r="GP694" s="1315">
        <f t="shared" si="96"/>
        <v>0</v>
      </c>
      <c r="GQ694" s="1315">
        <f t="shared" si="96"/>
        <v>0</v>
      </c>
      <c r="GR694" s="1315">
        <f t="shared" si="96"/>
        <v>0</v>
      </c>
      <c r="GS694" s="1556">
        <f t="shared" si="96"/>
        <v>10</v>
      </c>
      <c r="GT694" s="1315">
        <f t="shared" si="96"/>
        <v>0</v>
      </c>
      <c r="GU694" s="1315">
        <f t="shared" si="96"/>
        <v>0</v>
      </c>
      <c r="GV694" s="1555">
        <f t="shared" si="96"/>
        <v>74</v>
      </c>
      <c r="GW694" s="1555">
        <f t="shared" si="96"/>
        <v>9</v>
      </c>
      <c r="GX694" s="1315">
        <f t="shared" si="96"/>
        <v>0</v>
      </c>
      <c r="GY694" s="1556">
        <f t="shared" si="96"/>
        <v>1</v>
      </c>
      <c r="GZ694" s="1555">
        <f t="shared" si="96"/>
        <v>7</v>
      </c>
      <c r="HA694" s="1315">
        <f t="shared" si="96"/>
        <v>0</v>
      </c>
      <c r="HB694" s="1315">
        <f t="shared" si="96"/>
        <v>0</v>
      </c>
      <c r="HC694" s="1555">
        <f t="shared" si="96"/>
        <v>3</v>
      </c>
      <c r="HD694" s="1555">
        <f t="shared" si="96"/>
        <v>9</v>
      </c>
      <c r="HE694" s="1556">
        <f t="shared" si="96"/>
        <v>30</v>
      </c>
      <c r="HF694" s="1556">
        <f t="shared" si="96"/>
        <v>3</v>
      </c>
      <c r="HG694" s="1556">
        <f t="shared" si="96"/>
        <v>6</v>
      </c>
      <c r="HH694" s="1556">
        <f t="shared" si="96"/>
        <v>193</v>
      </c>
      <c r="HI694" s="1556">
        <f t="shared" si="96"/>
        <v>95</v>
      </c>
      <c r="HJ694" s="1556">
        <f t="shared" si="96"/>
        <v>34</v>
      </c>
      <c r="HK694" s="1556">
        <f t="shared" si="96"/>
        <v>9</v>
      </c>
      <c r="HL694" s="1556">
        <f t="shared" si="96"/>
        <v>76</v>
      </c>
      <c r="HM694" s="1556">
        <f>HM186</f>
        <v>248</v>
      </c>
      <c r="HN694" s="1556">
        <f t="shared" si="96"/>
        <v>42</v>
      </c>
      <c r="HO694" s="1556">
        <f t="shared" si="96"/>
        <v>5</v>
      </c>
      <c r="HP694" s="1556">
        <f t="shared" si="96"/>
        <v>36</v>
      </c>
      <c r="HQ694" s="1555">
        <f t="shared" si="96"/>
        <v>8</v>
      </c>
      <c r="HR694" s="1555">
        <f t="shared" si="96"/>
        <v>13</v>
      </c>
      <c r="HS694" s="1579">
        <f t="shared" si="96"/>
        <v>0</v>
      </c>
      <c r="HT694" s="1555">
        <f t="shared" si="96"/>
        <v>0</v>
      </c>
      <c r="HU694" s="1555">
        <f t="shared" si="96"/>
        <v>10</v>
      </c>
      <c r="HV694" s="1315">
        <f t="shared" si="96"/>
        <v>0</v>
      </c>
      <c r="HW694" s="1555">
        <f t="shared" si="96"/>
        <v>2</v>
      </c>
      <c r="HX694" s="1555">
        <f t="shared" si="96"/>
        <v>9</v>
      </c>
      <c r="HY694" s="1556">
        <f t="shared" si="96"/>
        <v>86</v>
      </c>
      <c r="HZ694" s="1556">
        <f t="shared" si="96"/>
        <v>5</v>
      </c>
      <c r="IA694" s="1315">
        <f t="shared" si="96"/>
        <v>0</v>
      </c>
      <c r="IB694" s="1315">
        <f t="shared" si="96"/>
        <v>0</v>
      </c>
      <c r="IC694" s="1315">
        <f t="shared" si="96"/>
        <v>0</v>
      </c>
      <c r="ID694" s="1315">
        <f t="shared" si="96"/>
        <v>0</v>
      </c>
      <c r="IE694" s="1315">
        <f t="shared" si="96"/>
        <v>0</v>
      </c>
      <c r="IF694" s="1315">
        <f t="shared" si="96"/>
        <v>0</v>
      </c>
      <c r="IG694" s="1315">
        <f t="shared" si="96"/>
        <v>0</v>
      </c>
      <c r="IH694" s="1315">
        <f t="shared" si="96"/>
        <v>0</v>
      </c>
      <c r="II694" s="1315">
        <f t="shared" si="96"/>
        <v>0</v>
      </c>
      <c r="IJ694" s="1315">
        <f t="shared" si="96"/>
        <v>0</v>
      </c>
      <c r="IK694" s="1315">
        <f t="shared" si="96"/>
        <v>0</v>
      </c>
      <c r="IL694" s="1315">
        <f t="shared" si="96"/>
        <v>0</v>
      </c>
      <c r="IM694" s="1556">
        <f t="shared" si="96"/>
        <v>2</v>
      </c>
      <c r="IN694" s="1315">
        <f t="shared" si="96"/>
        <v>0</v>
      </c>
      <c r="IO694" s="1315">
        <f t="shared" si="96"/>
        <v>0</v>
      </c>
      <c r="IP694" s="1556">
        <f t="shared" si="96"/>
        <v>8</v>
      </c>
      <c r="IQ694" s="1556">
        <f t="shared" si="96"/>
        <v>6</v>
      </c>
      <c r="IR694" s="1315">
        <f t="shared" si="96"/>
        <v>0</v>
      </c>
      <c r="IS694" s="1315">
        <f t="shared" si="96"/>
        <v>0</v>
      </c>
      <c r="IT694" s="1556">
        <f t="shared" si="96"/>
        <v>34</v>
      </c>
      <c r="IU694" s="1556">
        <f t="shared" si="96"/>
        <v>9</v>
      </c>
      <c r="IV694" s="1556">
        <f t="shared" si="96"/>
        <v>76</v>
      </c>
      <c r="IW694" s="1556">
        <f t="shared" si="96"/>
        <v>5</v>
      </c>
      <c r="IX694" s="1556">
        <f t="shared" si="96"/>
        <v>36</v>
      </c>
      <c r="IY694" s="1555">
        <f t="shared" si="96"/>
        <v>13</v>
      </c>
      <c r="IZ694" s="1555">
        <f t="shared" si="96"/>
        <v>8</v>
      </c>
      <c r="JA694" s="1555">
        <f t="shared" si="96"/>
        <v>0</v>
      </c>
      <c r="JB694" s="1555">
        <f t="shared" si="96"/>
        <v>10</v>
      </c>
      <c r="JC694" s="1555">
        <f t="shared" ref="JC694:JG694" si="97">JC186</f>
        <v>2</v>
      </c>
      <c r="JD694" s="1555">
        <f t="shared" si="97"/>
        <v>9</v>
      </c>
      <c r="JE694" s="1315">
        <f t="shared" si="97"/>
        <v>0</v>
      </c>
      <c r="JF694" s="1556">
        <f>JF186</f>
        <v>73</v>
      </c>
      <c r="JG694" s="1315">
        <f t="shared" si="97"/>
        <v>0</v>
      </c>
      <c r="JH694" s="1556">
        <f>JH186</f>
        <v>39</v>
      </c>
      <c r="JI694" s="1315"/>
      <c r="JJ694" s="1556">
        <f>JJ186</f>
        <v>18</v>
      </c>
      <c r="JK694" s="1317">
        <f t="shared" ref="JK694" si="98">JK186</f>
        <v>0</v>
      </c>
      <c r="JL694" s="1318"/>
      <c r="JM694" s="1025"/>
      <c r="JN694" s="1318"/>
    </row>
    <row r="695" spans="1:274" ht="18.95" hidden="1" customHeight="1" thickTop="1">
      <c r="A695" s="1320"/>
      <c r="B695" s="1321"/>
      <c r="C695" s="1322"/>
      <c r="D695" s="1322"/>
      <c r="E695" s="1323"/>
      <c r="F695" s="1323"/>
      <c r="G695" s="1323"/>
      <c r="H695" s="1322"/>
      <c r="I695" s="1322"/>
      <c r="J695" s="1324"/>
      <c r="K695" s="1321"/>
      <c r="L695" s="1321"/>
      <c r="M695" s="1321"/>
      <c r="N695" s="1321"/>
      <c r="O695" s="1325"/>
      <c r="P695" s="1326"/>
      <c r="Q695" s="1327"/>
      <c r="R695" s="1328"/>
      <c r="S695" s="1329">
        <f>S402+S382+S340+S309+S259+S233+S186</f>
        <v>0</v>
      </c>
      <c r="T695" s="1329">
        <f t="shared" ref="T695:CE695" si="99">T402+T382+T340+T309+T259+T233+T186</f>
        <v>0</v>
      </c>
      <c r="U695" s="1329">
        <f t="shared" si="99"/>
        <v>0</v>
      </c>
      <c r="V695" s="1329">
        <f t="shared" si="99"/>
        <v>0</v>
      </c>
      <c r="W695" s="1329">
        <f t="shared" si="99"/>
        <v>0</v>
      </c>
      <c r="X695" s="1329">
        <f t="shared" si="99"/>
        <v>96</v>
      </c>
      <c r="Y695" s="1329">
        <f t="shared" si="99"/>
        <v>15</v>
      </c>
      <c r="Z695" s="1329">
        <f t="shared" si="99"/>
        <v>0</v>
      </c>
      <c r="AA695" s="1329">
        <f t="shared" si="99"/>
        <v>0</v>
      </c>
      <c r="AB695" s="1329">
        <f t="shared" si="99"/>
        <v>0</v>
      </c>
      <c r="AC695" s="1329">
        <f t="shared" si="99"/>
        <v>0</v>
      </c>
      <c r="AD695" s="1329">
        <f t="shared" si="99"/>
        <v>0</v>
      </c>
      <c r="AE695" s="1329">
        <f t="shared" si="99"/>
        <v>0</v>
      </c>
      <c r="AF695" s="1329">
        <f t="shared" si="99"/>
        <v>0</v>
      </c>
      <c r="AG695" s="1329">
        <f t="shared" si="99"/>
        <v>0</v>
      </c>
      <c r="AH695" s="1329">
        <f t="shared" si="99"/>
        <v>0</v>
      </c>
      <c r="AI695" s="1329">
        <f t="shared" si="99"/>
        <v>0</v>
      </c>
      <c r="AJ695" s="1329">
        <f t="shared" si="99"/>
        <v>0</v>
      </c>
      <c r="AK695" s="1329">
        <f t="shared" si="99"/>
        <v>0</v>
      </c>
      <c r="AL695" s="1329">
        <f t="shared" si="99"/>
        <v>0</v>
      </c>
      <c r="AM695" s="1329">
        <f t="shared" si="99"/>
        <v>36</v>
      </c>
      <c r="AN695" s="1329">
        <f t="shared" si="99"/>
        <v>40</v>
      </c>
      <c r="AO695" s="1329">
        <f t="shared" si="99"/>
        <v>0</v>
      </c>
      <c r="AP695" s="1329">
        <f t="shared" si="99"/>
        <v>0</v>
      </c>
      <c r="AQ695" s="1329">
        <f t="shared" si="99"/>
        <v>0</v>
      </c>
      <c r="AR695" s="1329">
        <f t="shared" si="99"/>
        <v>0</v>
      </c>
      <c r="AS695" s="1329">
        <f t="shared" si="99"/>
        <v>0</v>
      </c>
      <c r="AT695" s="1329">
        <f t="shared" si="99"/>
        <v>0</v>
      </c>
      <c r="AU695" s="1329">
        <f t="shared" si="99"/>
        <v>0</v>
      </c>
      <c r="AV695" s="1329">
        <f t="shared" si="99"/>
        <v>0</v>
      </c>
      <c r="AW695" s="1329">
        <f t="shared" si="99"/>
        <v>0</v>
      </c>
      <c r="AX695" s="1329">
        <f t="shared" si="99"/>
        <v>0</v>
      </c>
      <c r="AY695" s="1329">
        <f t="shared" si="99"/>
        <v>0</v>
      </c>
      <c r="AZ695" s="1329">
        <f t="shared" si="99"/>
        <v>0</v>
      </c>
      <c r="BA695" s="1329">
        <f t="shared" si="99"/>
        <v>10</v>
      </c>
      <c r="BB695" s="1329">
        <f t="shared" si="99"/>
        <v>0</v>
      </c>
      <c r="BC695" s="1329">
        <f t="shared" si="99"/>
        <v>15</v>
      </c>
      <c r="BD695" s="1329">
        <f t="shared" si="99"/>
        <v>0</v>
      </c>
      <c r="BE695" s="1329">
        <f t="shared" si="99"/>
        <v>0</v>
      </c>
      <c r="BF695" s="1329">
        <f t="shared" si="99"/>
        <v>0</v>
      </c>
      <c r="BG695" s="1329">
        <f t="shared" si="99"/>
        <v>0</v>
      </c>
      <c r="BH695" s="1329">
        <f t="shared" si="99"/>
        <v>0</v>
      </c>
      <c r="BI695" s="1329">
        <f t="shared" si="99"/>
        <v>0</v>
      </c>
      <c r="BJ695" s="1329">
        <f t="shared" si="99"/>
        <v>0</v>
      </c>
      <c r="BK695" s="1329">
        <f t="shared" si="99"/>
        <v>0</v>
      </c>
      <c r="BL695" s="1329">
        <f t="shared" si="99"/>
        <v>0</v>
      </c>
      <c r="BM695" s="1329">
        <f t="shared" si="99"/>
        <v>0</v>
      </c>
      <c r="BN695" s="1329">
        <f t="shared" si="99"/>
        <v>0</v>
      </c>
      <c r="BO695" s="1329">
        <f t="shared" si="99"/>
        <v>0</v>
      </c>
      <c r="BP695" s="1329">
        <f t="shared" si="99"/>
        <v>0</v>
      </c>
      <c r="BQ695" s="1329">
        <f t="shared" si="99"/>
        <v>0</v>
      </c>
      <c r="BR695" s="1329">
        <f t="shared" si="99"/>
        <v>0</v>
      </c>
      <c r="BS695" s="1329">
        <f t="shared" si="99"/>
        <v>0</v>
      </c>
      <c r="BT695" s="1329">
        <f t="shared" si="99"/>
        <v>7</v>
      </c>
      <c r="BU695" s="1329">
        <f t="shared" si="99"/>
        <v>3</v>
      </c>
      <c r="BV695" s="1329">
        <f t="shared" si="99"/>
        <v>0</v>
      </c>
      <c r="BW695" s="1329">
        <f t="shared" si="99"/>
        <v>0</v>
      </c>
      <c r="BX695" s="1329">
        <f t="shared" si="99"/>
        <v>2</v>
      </c>
      <c r="BY695" s="1329">
        <f t="shared" si="99"/>
        <v>0</v>
      </c>
      <c r="BZ695" s="1329">
        <f t="shared" si="99"/>
        <v>2</v>
      </c>
      <c r="CA695" s="1329">
        <f t="shared" si="99"/>
        <v>0</v>
      </c>
      <c r="CB695" s="1329">
        <f t="shared" si="99"/>
        <v>0</v>
      </c>
      <c r="CC695" s="1329">
        <f t="shared" si="99"/>
        <v>1</v>
      </c>
      <c r="CD695" s="1329">
        <f t="shared" si="99"/>
        <v>0</v>
      </c>
      <c r="CE695" s="1329">
        <f t="shared" si="99"/>
        <v>0</v>
      </c>
      <c r="CF695" s="1329">
        <f>CF402+CF382+CF340+CF309+CF259+CF233+CF186</f>
        <v>2</v>
      </c>
      <c r="CG695" s="1329">
        <f t="shared" ref="CG695:ER695" si="100">CG402+CG382+CG340+CG309+CG259+CG233+CG186</f>
        <v>0</v>
      </c>
      <c r="CH695" s="1329">
        <f t="shared" si="100"/>
        <v>0</v>
      </c>
      <c r="CI695" s="1329">
        <f t="shared" si="100"/>
        <v>0</v>
      </c>
      <c r="CJ695" s="1329">
        <f t="shared" si="100"/>
        <v>0</v>
      </c>
      <c r="CK695" s="1329">
        <f t="shared" si="100"/>
        <v>0</v>
      </c>
      <c r="CL695" s="1329">
        <f t="shared" si="100"/>
        <v>0</v>
      </c>
      <c r="CM695" s="1329">
        <f t="shared" si="100"/>
        <v>0</v>
      </c>
      <c r="CN695" s="1329">
        <f t="shared" si="100"/>
        <v>0</v>
      </c>
      <c r="CO695" s="1329">
        <f t="shared" si="100"/>
        <v>0</v>
      </c>
      <c r="CP695" s="1329">
        <f t="shared" si="100"/>
        <v>0</v>
      </c>
      <c r="CQ695" s="1329">
        <f t="shared" si="100"/>
        <v>0</v>
      </c>
      <c r="CR695" s="1329">
        <f t="shared" si="100"/>
        <v>0</v>
      </c>
      <c r="CS695" s="1329">
        <f t="shared" si="100"/>
        <v>15</v>
      </c>
      <c r="CT695" s="1329">
        <f>CT402+CT382+CT340+CT309+CT259+CT233+CT186</f>
        <v>14</v>
      </c>
      <c r="CU695" s="1329">
        <f t="shared" si="100"/>
        <v>0</v>
      </c>
      <c r="CV695" s="1329">
        <f t="shared" si="100"/>
        <v>0</v>
      </c>
      <c r="CW695" s="1329">
        <f t="shared" si="100"/>
        <v>10</v>
      </c>
      <c r="CX695" s="1329">
        <f t="shared" si="100"/>
        <v>0</v>
      </c>
      <c r="CY695" s="1329">
        <f t="shared" si="100"/>
        <v>0</v>
      </c>
      <c r="CZ695" s="1329">
        <f t="shared" si="100"/>
        <v>0</v>
      </c>
      <c r="DA695" s="1329">
        <f t="shared" si="100"/>
        <v>0</v>
      </c>
      <c r="DB695" s="1329">
        <f t="shared" si="100"/>
        <v>0</v>
      </c>
      <c r="DC695" s="1329">
        <f t="shared" si="100"/>
        <v>5</v>
      </c>
      <c r="DD695" s="1329">
        <f t="shared" si="100"/>
        <v>0</v>
      </c>
      <c r="DE695" s="1329">
        <f t="shared" si="100"/>
        <v>0</v>
      </c>
      <c r="DF695" s="1329">
        <f t="shared" si="100"/>
        <v>10</v>
      </c>
      <c r="DG695" s="1329">
        <f t="shared" si="100"/>
        <v>0</v>
      </c>
      <c r="DH695" s="1329">
        <f t="shared" si="100"/>
        <v>0</v>
      </c>
      <c r="DI695" s="1329">
        <f t="shared" si="100"/>
        <v>0</v>
      </c>
      <c r="DJ695" s="1329">
        <f t="shared" si="100"/>
        <v>0</v>
      </c>
      <c r="DK695" s="1329">
        <f t="shared" si="100"/>
        <v>0</v>
      </c>
      <c r="DL695" s="1329">
        <f t="shared" si="100"/>
        <v>0</v>
      </c>
      <c r="DM695" s="1329">
        <f t="shared" si="100"/>
        <v>0</v>
      </c>
      <c r="DN695" s="1329">
        <f t="shared" si="100"/>
        <v>0</v>
      </c>
      <c r="DO695" s="1329">
        <f>DO402+DO382+DO340+DO309+DO259+DO233+DO186</f>
        <v>151</v>
      </c>
      <c r="DP695" s="1329">
        <f t="shared" si="100"/>
        <v>0</v>
      </c>
      <c r="DQ695" s="1329">
        <f t="shared" si="100"/>
        <v>8</v>
      </c>
      <c r="DR695" s="1329">
        <f t="shared" si="100"/>
        <v>0</v>
      </c>
      <c r="DS695" s="1329">
        <f t="shared" si="100"/>
        <v>0</v>
      </c>
      <c r="DT695" s="1329">
        <f t="shared" si="100"/>
        <v>0</v>
      </c>
      <c r="DU695" s="1329">
        <f t="shared" si="100"/>
        <v>0</v>
      </c>
      <c r="DV695" s="1329">
        <f t="shared" si="100"/>
        <v>0</v>
      </c>
      <c r="DW695" s="1329">
        <f t="shared" si="100"/>
        <v>0</v>
      </c>
      <c r="DX695" s="1329">
        <f t="shared" si="100"/>
        <v>0</v>
      </c>
      <c r="DY695" s="1329">
        <f t="shared" si="100"/>
        <v>0</v>
      </c>
      <c r="DZ695" s="1329">
        <f t="shared" si="100"/>
        <v>0</v>
      </c>
      <c r="EA695" s="1329">
        <f t="shared" si="100"/>
        <v>0</v>
      </c>
      <c r="EB695" s="1329">
        <f t="shared" si="100"/>
        <v>0</v>
      </c>
      <c r="EC695" s="1329">
        <f t="shared" si="100"/>
        <v>0</v>
      </c>
      <c r="ED695" s="1329">
        <f t="shared" si="100"/>
        <v>0</v>
      </c>
      <c r="EE695" s="1329">
        <f t="shared" si="100"/>
        <v>0</v>
      </c>
      <c r="EF695" s="1329">
        <f t="shared" si="100"/>
        <v>0</v>
      </c>
      <c r="EG695" s="1329">
        <f t="shared" si="100"/>
        <v>0</v>
      </c>
      <c r="EH695" s="1329">
        <f t="shared" si="100"/>
        <v>0</v>
      </c>
      <c r="EI695" s="1329">
        <f t="shared" si="100"/>
        <v>0</v>
      </c>
      <c r="EJ695" s="1329">
        <f t="shared" si="100"/>
        <v>0</v>
      </c>
      <c r="EK695" s="1329">
        <f t="shared" si="100"/>
        <v>0</v>
      </c>
      <c r="EL695" s="1329">
        <f t="shared" si="100"/>
        <v>0</v>
      </c>
      <c r="EM695" s="1329">
        <f t="shared" si="100"/>
        <v>0</v>
      </c>
      <c r="EN695" s="1329">
        <f t="shared" si="100"/>
        <v>591</v>
      </c>
      <c r="EO695" s="1329">
        <f t="shared" si="100"/>
        <v>93</v>
      </c>
      <c r="EP695" s="1329">
        <f t="shared" si="100"/>
        <v>0</v>
      </c>
      <c r="EQ695" s="1329">
        <f t="shared" si="100"/>
        <v>19</v>
      </c>
      <c r="ER695" s="1329">
        <f t="shared" si="100"/>
        <v>96</v>
      </c>
      <c r="ES695" s="1329">
        <f t="shared" ref="ES695:HG695" si="101">ES402+ES382+ES340+ES309+ES259+ES233+ES186</f>
        <v>29</v>
      </c>
      <c r="ET695" s="1329">
        <f t="shared" si="101"/>
        <v>0</v>
      </c>
      <c r="EU695" s="1329">
        <f t="shared" si="101"/>
        <v>163</v>
      </c>
      <c r="EV695" s="1329">
        <f t="shared" si="101"/>
        <v>0</v>
      </c>
      <c r="EW695" s="1329">
        <f t="shared" si="101"/>
        <v>0</v>
      </c>
      <c r="EX695" s="1329">
        <f t="shared" si="101"/>
        <v>0</v>
      </c>
      <c r="EY695" s="1329">
        <f t="shared" si="101"/>
        <v>0</v>
      </c>
      <c r="EZ695" s="1329">
        <f t="shared" si="101"/>
        <v>0</v>
      </c>
      <c r="FA695" s="1329">
        <f t="shared" si="101"/>
        <v>0</v>
      </c>
      <c r="FB695" s="1329">
        <f t="shared" si="101"/>
        <v>0</v>
      </c>
      <c r="FC695" s="1329">
        <f t="shared" si="101"/>
        <v>0</v>
      </c>
      <c r="FD695" s="1329">
        <f t="shared" si="101"/>
        <v>0</v>
      </c>
      <c r="FE695" s="1329">
        <f t="shared" si="101"/>
        <v>0</v>
      </c>
      <c r="FF695" s="1329">
        <f t="shared" si="101"/>
        <v>0</v>
      </c>
      <c r="FG695" s="1329">
        <f t="shared" si="101"/>
        <v>0</v>
      </c>
      <c r="FH695" s="1329">
        <f t="shared" si="101"/>
        <v>56</v>
      </c>
      <c r="FI695" s="1329">
        <f t="shared" si="101"/>
        <v>47</v>
      </c>
      <c r="FJ695" s="1329">
        <f t="shared" si="101"/>
        <v>10</v>
      </c>
      <c r="FK695" s="1329">
        <f t="shared" si="101"/>
        <v>0</v>
      </c>
      <c r="FL695" s="1329">
        <f t="shared" si="101"/>
        <v>4</v>
      </c>
      <c r="FM695" s="1329">
        <f t="shared" si="101"/>
        <v>70</v>
      </c>
      <c r="FN695" s="1329">
        <f t="shared" si="101"/>
        <v>100</v>
      </c>
      <c r="FO695" s="1329">
        <f t="shared" si="101"/>
        <v>0</v>
      </c>
      <c r="FP695" s="1329">
        <f t="shared" si="101"/>
        <v>0</v>
      </c>
      <c r="FQ695" s="1329">
        <f t="shared" si="101"/>
        <v>0</v>
      </c>
      <c r="FR695" s="1329">
        <f t="shared" si="101"/>
        <v>0</v>
      </c>
      <c r="FS695" s="1329">
        <f t="shared" si="101"/>
        <v>48</v>
      </c>
      <c r="FT695" s="1329">
        <f t="shared" si="101"/>
        <v>543</v>
      </c>
      <c r="FU695" s="1329">
        <f t="shared" si="101"/>
        <v>3</v>
      </c>
      <c r="FV695" s="1329">
        <f t="shared" si="101"/>
        <v>0</v>
      </c>
      <c r="FW695" s="1329">
        <f t="shared" si="101"/>
        <v>0</v>
      </c>
      <c r="FX695" s="1329">
        <f t="shared" si="101"/>
        <v>6</v>
      </c>
      <c r="FY695" s="1329">
        <f t="shared" si="101"/>
        <v>42</v>
      </c>
      <c r="FZ695" s="1329">
        <f t="shared" si="101"/>
        <v>74</v>
      </c>
      <c r="GA695" s="1329">
        <f t="shared" si="101"/>
        <v>3</v>
      </c>
      <c r="GB695" s="1329">
        <f t="shared" si="101"/>
        <v>307</v>
      </c>
      <c r="GC695" s="1329">
        <f t="shared" si="101"/>
        <v>353</v>
      </c>
      <c r="GD695" s="1329">
        <f t="shared" si="101"/>
        <v>0</v>
      </c>
      <c r="GE695" s="1329">
        <f t="shared" si="101"/>
        <v>14.699999999999998</v>
      </c>
      <c r="GF695" s="1329">
        <f t="shared" si="101"/>
        <v>0</v>
      </c>
      <c r="GG695" s="1329">
        <f t="shared" si="101"/>
        <v>0</v>
      </c>
      <c r="GH695" s="1329">
        <f t="shared" si="101"/>
        <v>19394.400000000009</v>
      </c>
      <c r="GI695" s="1329">
        <f t="shared" si="101"/>
        <v>4993.6000000000004</v>
      </c>
      <c r="GJ695" s="1329">
        <f t="shared" si="101"/>
        <v>116</v>
      </c>
      <c r="GK695" s="1329"/>
      <c r="GL695" s="1329">
        <f t="shared" si="101"/>
        <v>20</v>
      </c>
      <c r="GM695" s="1329">
        <f t="shared" si="101"/>
        <v>0</v>
      </c>
      <c r="GN695" s="1329">
        <f t="shared" si="101"/>
        <v>1</v>
      </c>
      <c r="GO695" s="1329">
        <f t="shared" si="101"/>
        <v>72</v>
      </c>
      <c r="GP695" s="1329">
        <f t="shared" si="101"/>
        <v>0</v>
      </c>
      <c r="GQ695" s="1329">
        <f t="shared" si="101"/>
        <v>0</v>
      </c>
      <c r="GR695" s="1329">
        <f t="shared" si="101"/>
        <v>0</v>
      </c>
      <c r="GS695" s="1329">
        <f t="shared" si="101"/>
        <v>10</v>
      </c>
      <c r="GT695" s="1329">
        <f t="shared" si="101"/>
        <v>0</v>
      </c>
      <c r="GU695" s="1329">
        <f t="shared" si="101"/>
        <v>0</v>
      </c>
      <c r="GV695" s="1329">
        <f t="shared" si="101"/>
        <v>74</v>
      </c>
      <c r="GW695" s="1329">
        <f t="shared" si="101"/>
        <v>9</v>
      </c>
      <c r="GX695" s="1329">
        <f t="shared" si="101"/>
        <v>0</v>
      </c>
      <c r="GY695" s="1329"/>
      <c r="GZ695" s="1329">
        <f t="shared" si="101"/>
        <v>7</v>
      </c>
      <c r="HA695" s="1329">
        <f t="shared" si="101"/>
        <v>0</v>
      </c>
      <c r="HB695" s="1329">
        <f t="shared" si="101"/>
        <v>0</v>
      </c>
      <c r="HC695" s="1329">
        <f t="shared" si="101"/>
        <v>3</v>
      </c>
      <c r="HD695" s="1329">
        <f t="shared" si="101"/>
        <v>9</v>
      </c>
      <c r="HE695" s="1329">
        <f t="shared" si="101"/>
        <v>30</v>
      </c>
      <c r="HF695" s="1329"/>
      <c r="HG695" s="1329">
        <f t="shared" si="101"/>
        <v>6</v>
      </c>
      <c r="HH695" s="1330">
        <f t="shared" ref="HH695:JK695" si="102">HH402+HH382+HH340+HH309+HH259+HH233+HH186</f>
        <v>193</v>
      </c>
      <c r="HI695" s="1329">
        <f t="shared" si="102"/>
        <v>95</v>
      </c>
      <c r="HJ695" s="1329">
        <f t="shared" si="102"/>
        <v>34</v>
      </c>
      <c r="HK695" s="1329">
        <f t="shared" si="102"/>
        <v>9</v>
      </c>
      <c r="HL695" s="1329">
        <f t="shared" si="102"/>
        <v>76</v>
      </c>
      <c r="HM695" s="1329"/>
      <c r="HN695" s="1329"/>
      <c r="HO695" s="1329"/>
      <c r="HP695" s="1329"/>
      <c r="HQ695" s="1329">
        <f t="shared" si="102"/>
        <v>8</v>
      </c>
      <c r="HR695" s="1329">
        <f t="shared" si="102"/>
        <v>13</v>
      </c>
      <c r="HS695" s="1329">
        <f t="shared" si="102"/>
        <v>0</v>
      </c>
      <c r="HT695" s="1329">
        <f t="shared" si="102"/>
        <v>0</v>
      </c>
      <c r="HU695" s="1329">
        <f t="shared" si="102"/>
        <v>10</v>
      </c>
      <c r="HV695" s="1329">
        <f t="shared" si="102"/>
        <v>0</v>
      </c>
      <c r="HW695" s="1329">
        <f t="shared" si="102"/>
        <v>2</v>
      </c>
      <c r="HX695" s="1329">
        <f t="shared" si="102"/>
        <v>9</v>
      </c>
      <c r="HY695" s="1329">
        <f t="shared" si="102"/>
        <v>86</v>
      </c>
      <c r="HZ695" s="1329">
        <f t="shared" si="102"/>
        <v>5</v>
      </c>
      <c r="IA695" s="1329">
        <f t="shared" si="102"/>
        <v>0</v>
      </c>
      <c r="IB695" s="1329">
        <f t="shared" si="102"/>
        <v>0</v>
      </c>
      <c r="IC695" s="1329">
        <f t="shared" si="102"/>
        <v>0</v>
      </c>
      <c r="ID695" s="1329">
        <f t="shared" si="102"/>
        <v>0</v>
      </c>
      <c r="IE695" s="1329">
        <f t="shared" si="102"/>
        <v>0</v>
      </c>
      <c r="IF695" s="1329">
        <f t="shared" si="102"/>
        <v>0</v>
      </c>
      <c r="IG695" s="1329">
        <f t="shared" si="102"/>
        <v>0</v>
      </c>
      <c r="IH695" s="1329">
        <f t="shared" si="102"/>
        <v>0</v>
      </c>
      <c r="II695" s="1329">
        <f t="shared" si="102"/>
        <v>0</v>
      </c>
      <c r="IJ695" s="1329">
        <f t="shared" si="102"/>
        <v>0</v>
      </c>
      <c r="IK695" s="1329">
        <f t="shared" si="102"/>
        <v>0</v>
      </c>
      <c r="IL695" s="1329">
        <f t="shared" si="102"/>
        <v>0</v>
      </c>
      <c r="IM695" s="1329">
        <f t="shared" si="102"/>
        <v>2</v>
      </c>
      <c r="IN695" s="1329">
        <f t="shared" si="102"/>
        <v>0</v>
      </c>
      <c r="IO695" s="1329">
        <f t="shared" si="102"/>
        <v>0</v>
      </c>
      <c r="IP695" s="1329">
        <f t="shared" si="102"/>
        <v>8</v>
      </c>
      <c r="IQ695" s="1329">
        <f t="shared" si="102"/>
        <v>6</v>
      </c>
      <c r="IR695" s="1329">
        <f t="shared" si="102"/>
        <v>0</v>
      </c>
      <c r="IS695" s="1329">
        <f t="shared" si="102"/>
        <v>0</v>
      </c>
      <c r="IT695" s="1329">
        <f t="shared" si="102"/>
        <v>34</v>
      </c>
      <c r="IU695" s="1329">
        <f t="shared" si="102"/>
        <v>9</v>
      </c>
      <c r="IV695" s="1329">
        <f t="shared" si="102"/>
        <v>76</v>
      </c>
      <c r="IW695" s="1329"/>
      <c r="IX695" s="1329"/>
      <c r="IY695" s="1329">
        <f t="shared" si="102"/>
        <v>13</v>
      </c>
      <c r="IZ695" s="1329">
        <f t="shared" si="102"/>
        <v>8</v>
      </c>
      <c r="JA695" s="1329">
        <f t="shared" si="102"/>
        <v>0</v>
      </c>
      <c r="JB695" s="1329">
        <f t="shared" si="102"/>
        <v>10</v>
      </c>
      <c r="JC695" s="1329">
        <f t="shared" si="102"/>
        <v>2</v>
      </c>
      <c r="JD695" s="1329">
        <f t="shared" si="102"/>
        <v>9</v>
      </c>
      <c r="JE695" s="1329">
        <f t="shared" si="102"/>
        <v>0</v>
      </c>
      <c r="JF695" s="1329"/>
      <c r="JG695" s="1329"/>
      <c r="JH695" s="1329">
        <f t="shared" si="102"/>
        <v>39</v>
      </c>
      <c r="JI695" s="1329"/>
      <c r="JJ695" s="1329"/>
      <c r="JK695" s="1329">
        <f t="shared" si="102"/>
        <v>0</v>
      </c>
      <c r="JM695" s="1331"/>
      <c r="JN695" s="1331"/>
    </row>
    <row r="696" spans="1:274" ht="18.95" hidden="1" customHeight="1">
      <c r="A696" s="1032" t="s">
        <v>5092</v>
      </c>
      <c r="B696" s="1324"/>
      <c r="C696" s="1332"/>
      <c r="D696" s="1332"/>
      <c r="E696" s="1333"/>
      <c r="F696" s="1333"/>
      <c r="G696" s="1333"/>
      <c r="H696" s="1332"/>
      <c r="I696" s="1332"/>
      <c r="J696" s="1334"/>
      <c r="K696" s="1321"/>
      <c r="L696" s="1321"/>
      <c r="M696" s="1321"/>
      <c r="N696" s="1335"/>
      <c r="O696" s="1325"/>
      <c r="P696" s="1326"/>
      <c r="Q696" s="1336"/>
      <c r="R696" s="1328"/>
      <c r="S696" s="1328"/>
      <c r="T696" s="1328"/>
      <c r="U696" s="1328"/>
      <c r="V696" s="1328"/>
      <c r="W696" s="1337"/>
      <c r="X696" s="1328"/>
      <c r="Y696" s="1328"/>
      <c r="Z696" s="1328"/>
      <c r="AA696" s="1328"/>
      <c r="AB696" s="1326"/>
      <c r="AC696" s="1326"/>
      <c r="AD696" s="1326"/>
      <c r="AE696" s="1326"/>
      <c r="AF696" s="1326"/>
      <c r="AG696" s="1326"/>
      <c r="AH696" s="1326"/>
      <c r="AI696" s="1326"/>
      <c r="AJ696" s="1326"/>
      <c r="AK696" s="1326"/>
      <c r="AL696" s="1326"/>
      <c r="AM696" s="1326"/>
      <c r="AN696" s="1326"/>
      <c r="AO696" s="1326"/>
      <c r="AP696" s="1326"/>
      <c r="AQ696" s="1326"/>
      <c r="AR696" s="1326"/>
      <c r="AS696" s="1326"/>
      <c r="AT696" s="1326"/>
      <c r="AU696" s="1326"/>
      <c r="AV696" s="1326"/>
      <c r="AW696" s="1326"/>
      <c r="AX696" s="1326"/>
      <c r="AY696" s="1326"/>
      <c r="AZ696" s="1326"/>
      <c r="BA696" s="1326"/>
      <c r="BB696" s="1326"/>
      <c r="BC696" s="1326"/>
      <c r="BD696" s="1326"/>
      <c r="BE696" s="1326"/>
      <c r="BF696" s="1326"/>
      <c r="BG696" s="1326"/>
      <c r="BH696" s="1326"/>
      <c r="BI696" s="1326"/>
      <c r="BJ696" s="1326"/>
      <c r="BK696" s="1326"/>
      <c r="BL696" s="1326"/>
      <c r="BM696" s="1326"/>
      <c r="BN696" s="1326"/>
      <c r="BO696" s="1326"/>
      <c r="BP696" s="1326"/>
      <c r="BQ696" s="1321"/>
      <c r="BR696" s="1321"/>
      <c r="BS696" s="1321"/>
      <c r="BT696" s="1321"/>
      <c r="BU696" s="1321"/>
      <c r="BV696" s="1321"/>
      <c r="BW696" s="1321"/>
      <c r="BX696" s="1321"/>
      <c r="BY696" s="1321"/>
      <c r="BZ696" s="1321"/>
      <c r="CA696" s="1321"/>
      <c r="CB696" s="1321"/>
      <c r="CC696" s="1321"/>
      <c r="CD696" s="1321"/>
      <c r="CE696" s="1321"/>
      <c r="CF696" s="1326"/>
      <c r="CG696" s="1326"/>
      <c r="CH696" s="1326"/>
      <c r="CI696" s="1326"/>
      <c r="CJ696" s="1326"/>
      <c r="CK696" s="1326"/>
      <c r="CL696" s="1326"/>
      <c r="CM696" s="1326"/>
      <c r="CN696" s="1326"/>
      <c r="CO696" s="1326"/>
      <c r="CP696" s="1326"/>
      <c r="CQ696" s="1326"/>
      <c r="CR696" s="1321"/>
      <c r="CS696" s="1321"/>
      <c r="CT696" s="1321"/>
      <c r="CU696" s="1321"/>
      <c r="CV696" s="1321"/>
      <c r="CW696" s="1321"/>
      <c r="CX696" s="1321"/>
      <c r="CY696" s="1321"/>
      <c r="CZ696" s="1321"/>
      <c r="DA696" s="1326"/>
      <c r="DB696" s="1326"/>
      <c r="DC696" s="1326"/>
      <c r="DD696" s="1326"/>
      <c r="DE696" s="1326"/>
      <c r="DF696" s="1326"/>
      <c r="DG696" s="1326"/>
      <c r="DH696" s="1326"/>
      <c r="DI696" s="1326"/>
      <c r="DJ696" s="1326"/>
      <c r="DK696" s="1326"/>
      <c r="DL696" s="1326"/>
      <c r="DM696" s="1326"/>
      <c r="DN696" s="1326"/>
      <c r="DO696" s="1326"/>
      <c r="DP696" s="1326"/>
      <c r="DQ696" s="1326"/>
      <c r="DR696" s="1326"/>
      <c r="DS696" s="1326"/>
      <c r="DT696" s="1326"/>
      <c r="DU696" s="1326"/>
      <c r="DV696" s="1326"/>
      <c r="DW696" s="1326"/>
      <c r="DX696" s="1326"/>
      <c r="DY696" s="1326"/>
      <c r="DZ696" s="1326"/>
      <c r="EA696" s="1326"/>
      <c r="EB696" s="1326"/>
      <c r="EC696" s="1326"/>
      <c r="ED696" s="1326"/>
      <c r="EE696" s="1326"/>
      <c r="EF696" s="1326"/>
      <c r="EG696" s="1326"/>
      <c r="EH696" s="1326"/>
      <c r="EI696" s="1326"/>
      <c r="EJ696" s="1326"/>
      <c r="EK696" s="1326"/>
      <c r="EL696" s="1321"/>
      <c r="EM696" s="1321"/>
      <c r="EN696" s="1321"/>
      <c r="EO696" s="1321"/>
      <c r="EP696" s="1321"/>
      <c r="EQ696" s="1321"/>
      <c r="ER696" s="1321"/>
      <c r="ES696" s="1321"/>
      <c r="ET696" s="1321"/>
      <c r="EU696" s="1321"/>
      <c r="EV696" s="1321"/>
      <c r="EW696" s="1321"/>
      <c r="EX696" s="1321"/>
      <c r="EY696" s="1321"/>
      <c r="EZ696" s="1321"/>
      <c r="FA696" s="1321"/>
      <c r="FB696" s="1321"/>
      <c r="FC696" s="1321"/>
      <c r="FD696" s="1321"/>
      <c r="FE696" s="1321"/>
      <c r="FF696" s="1338"/>
      <c r="FG696" s="1326"/>
      <c r="FH696" s="1326"/>
      <c r="FI696" s="1326"/>
      <c r="FJ696" s="1326"/>
      <c r="FK696" s="1326"/>
      <c r="FL696" s="1326"/>
      <c r="FM696" s="1326"/>
      <c r="FN696" s="1326"/>
      <c r="FO696" s="1326"/>
      <c r="FP696" s="1326"/>
      <c r="FQ696" s="1339"/>
      <c r="FR696" s="1339"/>
      <c r="FS696" s="1326"/>
      <c r="FT696" s="1326"/>
      <c r="FU696" s="1326"/>
      <c r="FV696" s="1326"/>
      <c r="FW696" s="1326"/>
      <c r="FX696" s="1326"/>
      <c r="FY696" s="1326"/>
      <c r="FZ696" s="1326"/>
      <c r="GA696" s="1321"/>
      <c r="GB696" s="1321"/>
      <c r="GC696" s="1321"/>
      <c r="GD696" s="1321"/>
      <c r="GE696" s="1321"/>
      <c r="GF696" s="1321"/>
      <c r="GG696" s="1321"/>
      <c r="GH696" s="1321"/>
      <c r="GI696" s="1340">
        <f>E694+F694</f>
        <v>0</v>
      </c>
      <c r="GJ696" s="1321"/>
      <c r="GK696" s="1321"/>
      <c r="GL696" s="1321"/>
      <c r="GM696" s="1321"/>
      <c r="GN696" s="1321"/>
      <c r="GO696" s="1321"/>
      <c r="GP696" s="1321"/>
      <c r="GQ696" s="1324">
        <f>GQ694-IH694</f>
        <v>0</v>
      </c>
      <c r="GR696" s="1324"/>
      <c r="GS696" s="1324"/>
      <c r="GT696" s="1321"/>
      <c r="GU696" s="1321"/>
      <c r="GV696" s="1324">
        <f>GV694-IK694</f>
        <v>74</v>
      </c>
      <c r="GW696" s="1324"/>
      <c r="GX696" s="1321"/>
      <c r="GY696" s="1321"/>
      <c r="GZ696" s="1321"/>
      <c r="HA696" s="1321"/>
      <c r="HB696" s="1321"/>
      <c r="HC696" s="1321"/>
      <c r="HD696" s="1321"/>
      <c r="HE696" s="1321"/>
      <c r="HF696" s="1321"/>
      <c r="HG696" s="1321"/>
      <c r="HH696" s="1321"/>
      <c r="HI696" s="1341" t="s">
        <v>5093</v>
      </c>
      <c r="HJ696" s="1321"/>
      <c r="HK696" s="1321"/>
      <c r="HL696" s="1321"/>
      <c r="HM696" s="1321"/>
      <c r="HN696" s="1321"/>
      <c r="HO696" s="1321"/>
      <c r="HP696" s="1321"/>
      <c r="HQ696" s="1321"/>
      <c r="HR696" s="1321"/>
      <c r="HS696" s="1321"/>
      <c r="HT696" s="1321"/>
      <c r="HU696" s="1321"/>
      <c r="HV696" s="1321"/>
      <c r="HW696" s="1321"/>
      <c r="HX696" s="1321"/>
      <c r="HY696" s="1321"/>
      <c r="HZ696" s="1321"/>
      <c r="IA696" s="1321"/>
      <c r="IB696" s="1321"/>
      <c r="IC696" s="1321"/>
      <c r="ID696" s="1321"/>
      <c r="IE696" s="1321"/>
      <c r="IF696" s="1321"/>
      <c r="IG696" s="1321"/>
      <c r="IH696" s="1321"/>
      <c r="II696" s="1321"/>
      <c r="IJ696" s="1321"/>
      <c r="IK696" s="1321"/>
      <c r="IL696" s="1321"/>
      <c r="IM696" s="1321"/>
      <c r="IN696" s="1321"/>
      <c r="IO696" s="1321"/>
      <c r="IP696" s="1321"/>
      <c r="IQ696" s="1321"/>
      <c r="IR696" s="1321"/>
      <c r="IS696" s="1321"/>
      <c r="IT696" s="1321"/>
      <c r="IU696" s="1321"/>
      <c r="IV696" s="1321"/>
      <c r="IW696" s="1321"/>
      <c r="IX696" s="1321"/>
      <c r="IY696" s="1321"/>
      <c r="IZ696" s="1321"/>
      <c r="JA696" s="1321"/>
      <c r="JB696" s="1321"/>
      <c r="JC696" s="1321"/>
      <c r="JD696" s="1321"/>
      <c r="JE696" s="1321"/>
      <c r="JF696" s="1321"/>
      <c r="JG696" s="1321"/>
      <c r="JH696" s="1321"/>
      <c r="JI696" s="1321"/>
      <c r="JJ696" s="1321"/>
    </row>
    <row r="697" spans="1:274" ht="18.95" hidden="1" customHeight="1">
      <c r="A697" s="1032" t="s">
        <v>396</v>
      </c>
      <c r="C697" s="1342"/>
      <c r="D697" s="1342"/>
      <c r="E697" s="1343"/>
      <c r="F697" s="1343"/>
      <c r="G697" s="1343"/>
      <c r="H697" s="1342"/>
      <c r="I697" s="1342"/>
      <c r="J697" s="1321"/>
      <c r="K697" s="1321"/>
      <c r="L697" s="1321"/>
      <c r="M697" s="1321"/>
      <c r="N697" s="1335"/>
      <c r="O697" s="1032"/>
      <c r="P697" s="1336"/>
      <c r="Q697" s="1336"/>
      <c r="R697" s="1328"/>
      <c r="S697" s="1328"/>
      <c r="T697" s="1328"/>
      <c r="U697" s="1328"/>
      <c r="V697" s="1328"/>
      <c r="W697" s="1337"/>
      <c r="X697" s="1328"/>
      <c r="Y697" s="1328"/>
      <c r="Z697" s="1328"/>
      <c r="AA697" s="1328"/>
      <c r="AB697" s="1326"/>
      <c r="AC697" s="1326"/>
      <c r="AD697" s="1326"/>
      <c r="AE697" s="1326"/>
      <c r="AF697" s="1326"/>
      <c r="AG697" s="1326"/>
      <c r="AH697" s="1326"/>
      <c r="AI697" s="1326"/>
      <c r="AJ697" s="1326"/>
      <c r="AK697" s="1326"/>
      <c r="AL697" s="1326"/>
      <c r="AM697" s="1326"/>
      <c r="AN697" s="1767"/>
      <c r="AO697" s="1767"/>
      <c r="AP697" s="1326"/>
      <c r="AQ697" s="1326"/>
      <c r="AR697" s="1326"/>
      <c r="AS697" s="1326"/>
      <c r="AT697" s="1326"/>
      <c r="AU697" s="1326"/>
      <c r="AV697" s="1326"/>
      <c r="AW697" s="1326"/>
      <c r="AX697" s="1326"/>
      <c r="AY697" s="1326"/>
      <c r="AZ697" s="1326"/>
      <c r="BA697" s="1326"/>
      <c r="BB697" s="1326"/>
      <c r="BC697" s="1326"/>
      <c r="BD697" s="1326"/>
      <c r="BE697" s="1326"/>
      <c r="BF697" s="1326"/>
      <c r="BG697" s="1326"/>
      <c r="BH697" s="1326"/>
      <c r="BI697" s="1326"/>
      <c r="BJ697" s="1326"/>
      <c r="BK697" s="1326"/>
      <c r="BL697" s="1326"/>
      <c r="BM697" s="1326"/>
      <c r="BN697" s="1326"/>
      <c r="BO697" s="1326"/>
      <c r="BP697" s="1326"/>
      <c r="BQ697" s="1321"/>
      <c r="BR697" s="1321"/>
      <c r="BS697" s="1321"/>
      <c r="BT697" s="1321"/>
      <c r="BU697" s="1321"/>
      <c r="BV697" s="1321"/>
      <c r="BW697" s="1321"/>
      <c r="BX697" s="1321"/>
      <c r="BY697" s="1321"/>
      <c r="BZ697" s="1321"/>
      <c r="CA697" s="1321"/>
      <c r="CB697" s="1321"/>
      <c r="CC697" s="1321"/>
      <c r="CD697" s="1321"/>
      <c r="CE697" s="1321"/>
      <c r="CF697" s="1326"/>
      <c r="CG697" s="1326"/>
      <c r="CH697" s="1326"/>
      <c r="CI697" s="1326"/>
      <c r="CJ697" s="1326"/>
      <c r="CK697" s="1326"/>
      <c r="CL697" s="1326"/>
      <c r="CM697" s="1326"/>
      <c r="CN697" s="1326"/>
      <c r="CO697" s="1326"/>
      <c r="CP697" s="1326"/>
      <c r="CQ697" s="1326"/>
      <c r="CR697" s="1321"/>
      <c r="CS697" s="1321"/>
      <c r="CT697" s="1321"/>
      <c r="CU697" s="1321"/>
      <c r="CV697" s="1321"/>
      <c r="CW697" s="1321"/>
      <c r="CX697" s="1321"/>
      <c r="CY697" s="1321"/>
      <c r="CZ697" s="1321"/>
      <c r="DA697" s="1326"/>
      <c r="DB697" s="1326"/>
      <c r="DC697" s="1326"/>
      <c r="DD697" s="1326"/>
      <c r="DE697" s="1326"/>
      <c r="DF697" s="1326"/>
      <c r="DG697" s="1326"/>
      <c r="DH697" s="1326"/>
      <c r="DI697" s="1326"/>
      <c r="DJ697" s="1326"/>
      <c r="DK697" s="1326"/>
      <c r="DL697" s="1326"/>
      <c r="DM697" s="1326"/>
      <c r="DN697" s="1326"/>
      <c r="DO697" s="1326"/>
      <c r="DP697" s="1326"/>
      <c r="DQ697" s="1326"/>
      <c r="DR697" s="1326"/>
      <c r="DS697" s="1326"/>
      <c r="DT697" s="1326"/>
      <c r="DU697" s="1326"/>
      <c r="DV697" s="1326"/>
      <c r="DW697" s="1326"/>
      <c r="DX697" s="1326"/>
      <c r="DY697" s="1326"/>
      <c r="DZ697" s="1326"/>
      <c r="EA697" s="1326"/>
      <c r="EB697" s="1326"/>
      <c r="EC697" s="1326"/>
      <c r="ED697" s="1326"/>
      <c r="EE697" s="1326"/>
      <c r="EF697" s="1326"/>
      <c r="EG697" s="1326"/>
      <c r="EH697" s="1326"/>
      <c r="EI697" s="1326"/>
      <c r="EJ697" s="1326"/>
      <c r="EK697" s="1326"/>
      <c r="EL697" s="1321"/>
      <c r="EM697" s="1321"/>
      <c r="EN697" s="1321"/>
      <c r="EO697" s="1321"/>
      <c r="EP697" s="1321"/>
      <c r="EQ697" s="1321"/>
      <c r="ER697" s="1321"/>
      <c r="ES697" s="1321"/>
      <c r="ET697" s="1321"/>
      <c r="EU697" s="1321"/>
      <c r="EV697" s="1321"/>
      <c r="EW697" s="1321"/>
      <c r="EX697" s="1321"/>
      <c r="EY697" s="1321"/>
      <c r="EZ697" s="1321"/>
      <c r="FA697" s="1321"/>
      <c r="FB697" s="1321"/>
      <c r="FC697" s="1321"/>
      <c r="FD697" s="1321"/>
      <c r="FE697" s="1321"/>
      <c r="FF697" s="1338"/>
      <c r="FG697" s="1326"/>
      <c r="FH697" s="1326"/>
      <c r="FI697" s="1326"/>
      <c r="FJ697" s="1326"/>
      <c r="FK697" s="1326"/>
      <c r="FL697" s="1326"/>
      <c r="FM697" s="1326"/>
      <c r="FN697" s="1326"/>
      <c r="FO697" s="1326"/>
      <c r="FP697" s="1326"/>
      <c r="FQ697" s="1339"/>
      <c r="FR697" s="1339"/>
      <c r="FS697" s="1326"/>
      <c r="FT697" s="1326"/>
      <c r="FU697" s="1326"/>
      <c r="FV697" s="1326"/>
      <c r="FW697" s="1326"/>
      <c r="FX697" s="1326"/>
      <c r="FY697" s="1326"/>
      <c r="FZ697" s="1326"/>
      <c r="GA697" s="1321"/>
      <c r="GB697" s="1321"/>
      <c r="GC697" s="1321"/>
      <c r="GD697" s="1321"/>
      <c r="GE697" s="1321"/>
      <c r="GF697" s="1321"/>
      <c r="GG697" s="1321"/>
      <c r="GH697" s="1321"/>
      <c r="GI697" s="1321"/>
      <c r="GJ697" s="1321"/>
      <c r="GK697" s="1321"/>
      <c r="GL697" s="1321"/>
      <c r="GM697" s="1321"/>
      <c r="GN697" s="1321"/>
      <c r="GO697" s="1321"/>
      <c r="GP697" s="1321"/>
      <c r="GQ697" s="1321"/>
      <c r="GR697" s="1321"/>
      <c r="GS697" s="1321"/>
      <c r="GT697" s="1321"/>
      <c r="GU697" s="1321"/>
      <c r="GV697" s="1321"/>
      <c r="GW697" s="1321"/>
      <c r="GX697" s="1321"/>
      <c r="GY697" s="1321"/>
      <c r="GZ697" s="1321"/>
      <c r="HA697" s="1321"/>
      <c r="HB697" s="1321"/>
      <c r="HC697" s="1321"/>
      <c r="HD697" s="1321"/>
      <c r="HE697" s="1321"/>
      <c r="HF697" s="1321"/>
      <c r="HG697" s="1321"/>
      <c r="HH697" s="1321"/>
      <c r="HI697" s="1321"/>
      <c r="HJ697" s="1321"/>
      <c r="HK697" s="1321"/>
      <c r="HL697" s="1321"/>
      <c r="HM697" s="1321"/>
      <c r="HN697" s="1321"/>
      <c r="HO697" s="1321"/>
      <c r="HP697" s="1321"/>
      <c r="HQ697" s="1321"/>
      <c r="HR697" s="1321"/>
      <c r="HS697" s="1321"/>
      <c r="HT697" s="1321"/>
      <c r="HU697" s="1321"/>
      <c r="HV697" s="1321"/>
      <c r="HW697" s="1321"/>
      <c r="HX697" s="1321"/>
      <c r="HY697" s="1321"/>
      <c r="HZ697" s="1321"/>
      <c r="IA697" s="1321"/>
      <c r="IB697" s="1321"/>
      <c r="IC697" s="1321"/>
      <c r="ID697" s="1321"/>
      <c r="IE697" s="1321"/>
      <c r="IF697" s="1321"/>
      <c r="IG697" s="1321"/>
      <c r="IH697" s="1321"/>
      <c r="II697" s="1321"/>
      <c r="IJ697" s="1321"/>
      <c r="IK697" s="1321"/>
      <c r="IL697" s="1321"/>
      <c r="IM697" s="1321"/>
      <c r="IN697" s="1321"/>
      <c r="IO697" s="1321"/>
      <c r="IP697" s="1321"/>
      <c r="IQ697" s="1321"/>
      <c r="IR697" s="1321"/>
      <c r="IS697" s="1321"/>
      <c r="IT697" s="1321"/>
      <c r="IU697" s="1321"/>
      <c r="IV697" s="1321"/>
      <c r="IW697" s="1321"/>
      <c r="IX697" s="1321"/>
      <c r="IY697" s="1321"/>
      <c r="IZ697" s="1321"/>
      <c r="JA697" s="1321"/>
      <c r="JB697" s="1321"/>
      <c r="JC697" s="1321"/>
      <c r="JD697" s="1321"/>
      <c r="JE697" s="1321"/>
      <c r="JF697" s="1321"/>
      <c r="JG697" s="1321"/>
      <c r="JH697" s="1321"/>
      <c r="JI697" s="1321"/>
      <c r="JJ697" s="1321"/>
    </row>
    <row r="698" spans="1:274" ht="18.95" hidden="1" customHeight="1">
      <c r="A698" s="1032" t="s">
        <v>394</v>
      </c>
      <c r="B698" s="1344"/>
      <c r="C698" s="1342"/>
      <c r="D698" s="1342"/>
      <c r="E698" s="1343"/>
      <c r="F698" s="1343"/>
      <c r="G698" s="1343"/>
      <c r="H698" s="1342"/>
      <c r="I698" s="1342"/>
      <c r="J698" s="1321"/>
      <c r="K698" s="1321"/>
      <c r="L698" s="1321"/>
      <c r="M698" s="1321"/>
      <c r="N698" s="1335"/>
      <c r="O698" s="1032"/>
      <c r="P698" s="1336"/>
      <c r="Q698" s="1336"/>
      <c r="R698" s="1328"/>
      <c r="S698" s="1345"/>
      <c r="T698" s="1328"/>
      <c r="U698" s="1328"/>
      <c r="V698" s="1328"/>
      <c r="W698" s="1337"/>
      <c r="X698" s="1328"/>
      <c r="Y698" s="1328"/>
      <c r="Z698" s="1328"/>
      <c r="AA698" s="1328"/>
      <c r="AB698" s="1326"/>
      <c r="AC698" s="1326"/>
      <c r="AD698" s="1326"/>
      <c r="AE698" s="1326"/>
      <c r="AF698" s="1326"/>
      <c r="AG698" s="1326"/>
      <c r="AH698" s="1326"/>
      <c r="AI698" s="1326"/>
      <c r="AJ698" s="1326"/>
      <c r="AK698" s="1326"/>
      <c r="AL698" s="1326"/>
      <c r="AM698" s="1326"/>
      <c r="AN698" s="1326"/>
      <c r="AO698" s="1326"/>
      <c r="AP698" s="1326"/>
      <c r="AQ698" s="1326"/>
      <c r="AR698" s="1326"/>
      <c r="AS698" s="1326"/>
      <c r="AT698" s="1326"/>
      <c r="AU698" s="1326"/>
      <c r="AV698" s="1326"/>
      <c r="AW698" s="1326"/>
      <c r="AX698" s="1326"/>
      <c r="AY698" s="1326"/>
      <c r="AZ698" s="1326"/>
      <c r="BA698" s="1326"/>
      <c r="BB698" s="1326"/>
      <c r="BC698" s="1326"/>
      <c r="BD698" s="1326"/>
      <c r="BE698" s="1326"/>
      <c r="BF698" s="1326"/>
      <c r="BG698" s="1326"/>
      <c r="BH698" s="1326"/>
      <c r="BI698" s="1326"/>
      <c r="BJ698" s="1326"/>
      <c r="BK698" s="1326"/>
      <c r="BL698" s="1326"/>
      <c r="BM698" s="1326"/>
      <c r="BN698" s="1326"/>
      <c r="BO698" s="1326"/>
      <c r="BP698" s="1326"/>
      <c r="BQ698" s="1321"/>
      <c r="BR698" s="1321"/>
      <c r="BS698" s="1321"/>
      <c r="BT698" s="1321"/>
      <c r="BU698" s="1321"/>
      <c r="BV698" s="1321"/>
      <c r="BW698" s="1321"/>
      <c r="BX698" s="1321"/>
      <c r="BY698" s="1321"/>
      <c r="BZ698" s="1321"/>
      <c r="CA698" s="1321"/>
      <c r="CB698" s="1321"/>
      <c r="CC698" s="1321"/>
      <c r="CD698" s="1321"/>
      <c r="CE698" s="1321"/>
      <c r="CF698" s="1326"/>
      <c r="CG698" s="1326"/>
      <c r="CH698" s="1326"/>
      <c r="CI698" s="1326"/>
      <c r="CJ698" s="1326"/>
      <c r="CK698" s="1326"/>
      <c r="CL698" s="1326"/>
      <c r="CM698" s="1326"/>
      <c r="CN698" s="1326"/>
      <c r="CO698" s="1326"/>
      <c r="CP698" s="1326"/>
      <c r="CQ698" s="1326"/>
      <c r="CR698" s="1321"/>
      <c r="CS698" s="1321"/>
      <c r="CT698" s="1321"/>
      <c r="CU698" s="1321"/>
      <c r="CV698" s="1321"/>
      <c r="CW698" s="1321"/>
      <c r="CX698" s="1321"/>
      <c r="CY698" s="1321"/>
      <c r="CZ698" s="1321"/>
      <c r="DA698" s="1326"/>
      <c r="DB698" s="1326"/>
      <c r="DC698" s="1326"/>
      <c r="DD698" s="1326"/>
      <c r="DE698" s="1326"/>
      <c r="DF698" s="1326"/>
      <c r="DG698" s="1326"/>
      <c r="DH698" s="1326"/>
      <c r="DI698" s="1326"/>
      <c r="DJ698" s="1326"/>
      <c r="DK698" s="1326"/>
      <c r="DL698" s="1326"/>
      <c r="DM698" s="1326"/>
      <c r="DN698" s="1326"/>
      <c r="DO698" s="1326"/>
      <c r="DP698" s="1326"/>
      <c r="DQ698" s="1326"/>
      <c r="DR698" s="1326"/>
      <c r="DS698" s="1326"/>
      <c r="DT698" s="1326"/>
      <c r="DU698" s="1326"/>
      <c r="DV698" s="1326"/>
      <c r="DW698" s="1326"/>
      <c r="DX698" s="1326"/>
      <c r="DY698" s="1326"/>
      <c r="DZ698" s="1326"/>
      <c r="EA698" s="1326"/>
      <c r="EB698" s="1326"/>
      <c r="EC698" s="1326"/>
      <c r="ED698" s="1326"/>
      <c r="EE698" s="1326"/>
      <c r="EF698" s="1326"/>
      <c r="EG698" s="1326"/>
      <c r="EH698" s="1326"/>
      <c r="EI698" s="1326"/>
      <c r="EJ698" s="1326"/>
      <c r="EK698" s="1326"/>
      <c r="EL698" s="1321"/>
      <c r="EM698" s="1321"/>
      <c r="EN698" s="1321"/>
      <c r="EO698" s="1321"/>
      <c r="EP698" s="1321"/>
      <c r="EQ698" s="1321"/>
      <c r="ER698" s="1321"/>
      <c r="ES698" s="1321"/>
      <c r="ET698" s="1321"/>
      <c r="EU698" s="1321"/>
      <c r="EV698" s="1321"/>
      <c r="EW698" s="1321"/>
      <c r="EX698" s="1321"/>
      <c r="EY698" s="1321"/>
      <c r="EZ698" s="1321"/>
      <c r="FA698" s="1321"/>
      <c r="FB698" s="1321"/>
      <c r="FC698" s="1321"/>
      <c r="FD698" s="1321"/>
      <c r="FE698" s="1321"/>
      <c r="FF698" s="1338"/>
      <c r="FG698" s="1326"/>
      <c r="FH698" s="1326"/>
      <c r="FI698" s="1326"/>
      <c r="FJ698" s="1326"/>
      <c r="FK698" s="1326"/>
      <c r="FL698" s="1326"/>
      <c r="FM698" s="1326"/>
      <c r="FN698" s="1326"/>
      <c r="FO698" s="1326"/>
      <c r="FP698" s="1326"/>
      <c r="FQ698" s="1339"/>
      <c r="FR698" s="1339"/>
      <c r="FS698" s="1326"/>
      <c r="FT698" s="1326"/>
      <c r="FU698" s="1326"/>
      <c r="FV698" s="1326"/>
      <c r="FW698" s="1326"/>
      <c r="FX698" s="1326"/>
      <c r="FY698" s="1326"/>
      <c r="FZ698" s="1326"/>
      <c r="GA698" s="1321"/>
      <c r="GB698" s="1321"/>
      <c r="GC698" s="1321"/>
      <c r="GD698" s="1321"/>
      <c r="GE698" s="1321"/>
      <c r="GF698" s="1321"/>
      <c r="GG698" s="1321"/>
      <c r="GH698" s="1321"/>
      <c r="GI698" s="1321"/>
      <c r="GJ698" s="1321"/>
      <c r="GK698" s="1321"/>
      <c r="GL698" s="1321"/>
      <c r="GM698" s="1321"/>
      <c r="GN698" s="1321"/>
      <c r="GO698" s="1321"/>
      <c r="GP698" s="1321"/>
      <c r="GQ698" s="1321"/>
      <c r="GR698" s="1321"/>
      <c r="GS698" s="1321"/>
      <c r="GT698" s="1321"/>
      <c r="GU698" s="1321"/>
      <c r="GV698" s="1321"/>
      <c r="GW698" s="1321"/>
      <c r="GX698" s="1321"/>
      <c r="GY698" s="1321"/>
      <c r="GZ698" s="1321"/>
      <c r="HA698" s="1321"/>
      <c r="HB698" s="1321"/>
      <c r="HC698" s="1321"/>
      <c r="HD698" s="1321"/>
      <c r="HE698" s="1321"/>
      <c r="HF698" s="1321"/>
      <c r="HG698" s="1321"/>
      <c r="HH698" s="1321"/>
      <c r="HI698" s="1321"/>
      <c r="HJ698" s="1321"/>
      <c r="HK698" s="1321"/>
      <c r="HL698" s="1321"/>
      <c r="HM698" s="1321"/>
      <c r="HN698" s="1321"/>
      <c r="HO698" s="1321"/>
      <c r="HP698" s="1321"/>
      <c r="HQ698" s="1321"/>
      <c r="HR698" s="1321"/>
      <c r="HS698" s="1321"/>
      <c r="HT698" s="1321"/>
      <c r="HU698" s="1321"/>
      <c r="HV698" s="1321"/>
      <c r="HW698" s="1321"/>
      <c r="HX698" s="1321"/>
      <c r="HY698" s="1321"/>
      <c r="HZ698" s="1321"/>
      <c r="IA698" s="1321"/>
      <c r="IB698" s="1321"/>
      <c r="IC698" s="1321"/>
      <c r="ID698" s="1321"/>
      <c r="IE698" s="1321"/>
      <c r="IF698" s="1321"/>
      <c r="IG698" s="1321"/>
      <c r="IH698" s="1321"/>
      <c r="II698" s="1321"/>
      <c r="IJ698" s="1321"/>
      <c r="IK698" s="1321"/>
      <c r="IL698" s="1321"/>
      <c r="IM698" s="1321"/>
      <c r="IN698" s="1321"/>
      <c r="IO698" s="1321"/>
      <c r="IP698" s="1321"/>
      <c r="IQ698" s="1321"/>
      <c r="IR698" s="1321"/>
      <c r="IS698" s="1321"/>
      <c r="IT698" s="1321"/>
      <c r="IU698" s="1321"/>
      <c r="IV698" s="1321"/>
      <c r="IW698" s="1321"/>
      <c r="IX698" s="1321"/>
      <c r="IY698" s="1321"/>
      <c r="IZ698" s="1321"/>
      <c r="JA698" s="1321"/>
      <c r="JB698" s="1321"/>
      <c r="JC698" s="1321"/>
      <c r="JD698" s="1321"/>
      <c r="JE698" s="1321"/>
      <c r="JF698" s="1321"/>
      <c r="JG698" s="1321"/>
      <c r="JH698" s="1321"/>
      <c r="JI698" s="1321"/>
      <c r="JJ698" s="1321"/>
    </row>
    <row r="699" spans="1:274" ht="18.95" hidden="1" customHeight="1">
      <c r="A699" s="1032" t="s">
        <v>392</v>
      </c>
      <c r="B699" s="1344"/>
      <c r="C699" s="1342"/>
      <c r="D699" s="1342"/>
      <c r="E699" s="1343"/>
      <c r="F699" s="1343"/>
      <c r="G699" s="1343"/>
      <c r="H699" s="1342"/>
      <c r="I699" s="1342"/>
      <c r="J699" s="1321"/>
      <c r="K699" s="1321"/>
      <c r="L699" s="1321"/>
      <c r="M699" s="1321"/>
      <c r="N699" s="1321"/>
      <c r="O699" s="1032"/>
      <c r="P699" s="1336"/>
      <c r="Q699" s="1336"/>
      <c r="R699" s="1328"/>
      <c r="S699" s="1345"/>
      <c r="T699" s="1328"/>
      <c r="U699" s="1328"/>
      <c r="V699" s="1328"/>
      <c r="W699" s="1337"/>
      <c r="X699" s="1328"/>
      <c r="Y699" s="1328"/>
      <c r="Z699" s="1328"/>
      <c r="AA699" s="1328"/>
      <c r="AB699" s="1326"/>
      <c r="AC699" s="1326"/>
      <c r="AD699" s="1326"/>
      <c r="AE699" s="1326"/>
      <c r="AF699" s="1326"/>
      <c r="AG699" s="1326"/>
      <c r="AH699" s="1326"/>
      <c r="AI699" s="1326"/>
      <c r="AJ699" s="1326"/>
      <c r="AK699" s="1326"/>
      <c r="AL699" s="1326"/>
      <c r="AM699" s="1326"/>
      <c r="AN699" s="1767"/>
      <c r="AO699" s="1767"/>
      <c r="AP699" s="1326"/>
      <c r="AQ699" s="1326"/>
      <c r="AR699" s="1326"/>
      <c r="AS699" s="1326"/>
      <c r="AT699" s="1326"/>
      <c r="AU699" s="1326"/>
      <c r="AV699" s="1326"/>
      <c r="AW699" s="1326"/>
      <c r="AX699" s="1326"/>
      <c r="AY699" s="1326"/>
      <c r="AZ699" s="1326"/>
      <c r="BA699" s="1326"/>
      <c r="BB699" s="1326"/>
      <c r="BC699" s="1326"/>
      <c r="BD699" s="1326"/>
      <c r="BE699" s="1326"/>
      <c r="BF699" s="1326"/>
      <c r="BG699" s="1326"/>
      <c r="BH699" s="1326"/>
      <c r="BI699" s="1326"/>
      <c r="BJ699" s="1326"/>
      <c r="BK699" s="1326"/>
      <c r="BL699" s="1326"/>
      <c r="BM699" s="1326"/>
      <c r="BN699" s="1326"/>
      <c r="BO699" s="1326"/>
      <c r="BP699" s="1326"/>
      <c r="BQ699" s="1321"/>
      <c r="BR699" s="1321"/>
      <c r="BS699" s="1321"/>
      <c r="BT699" s="1321"/>
      <c r="BU699" s="1321"/>
      <c r="BV699" s="1321"/>
      <c r="BW699" s="1321"/>
      <c r="BX699" s="1321"/>
      <c r="BY699" s="1321"/>
      <c r="BZ699" s="1321"/>
      <c r="CA699" s="1321"/>
      <c r="CB699" s="1321"/>
      <c r="CC699" s="1321"/>
      <c r="CD699" s="1321"/>
      <c r="CE699" s="1321"/>
      <c r="CF699" s="1326"/>
      <c r="CG699" s="1326"/>
      <c r="CH699" s="1326"/>
      <c r="CI699" s="1326"/>
      <c r="CJ699" s="1326"/>
      <c r="CK699" s="1326"/>
      <c r="CL699" s="1326"/>
      <c r="CM699" s="1326"/>
      <c r="CN699" s="1326"/>
      <c r="CO699" s="1326"/>
      <c r="CP699" s="1326"/>
      <c r="CQ699" s="1326"/>
      <c r="CR699" s="1321"/>
      <c r="CS699" s="1321"/>
      <c r="CT699" s="1321"/>
      <c r="CU699" s="1321"/>
      <c r="CV699" s="1321"/>
      <c r="CW699" s="1321"/>
      <c r="CX699" s="1321"/>
      <c r="CY699" s="1321"/>
      <c r="CZ699" s="1321"/>
      <c r="DA699" s="1326"/>
      <c r="DB699" s="1326"/>
      <c r="DC699" s="1326"/>
      <c r="DD699" s="1326"/>
      <c r="DE699" s="1326"/>
      <c r="DF699" s="1326"/>
      <c r="DG699" s="1326"/>
      <c r="DH699" s="1326"/>
      <c r="DI699" s="1326"/>
      <c r="DJ699" s="1326"/>
      <c r="DK699" s="1326"/>
      <c r="DL699" s="1326"/>
      <c r="DM699" s="1326"/>
      <c r="DN699" s="1326"/>
      <c r="DO699" s="1326"/>
      <c r="DP699" s="1326"/>
      <c r="DQ699" s="1326"/>
      <c r="DR699" s="1326"/>
      <c r="DS699" s="1326"/>
      <c r="DT699" s="1326"/>
      <c r="DU699" s="1326"/>
      <c r="DV699" s="1326"/>
      <c r="DW699" s="1326"/>
      <c r="DX699" s="1326"/>
      <c r="DY699" s="1326"/>
      <c r="DZ699" s="1326"/>
      <c r="EA699" s="1326"/>
      <c r="EB699" s="1326"/>
      <c r="EC699" s="1326"/>
      <c r="ED699" s="1326"/>
      <c r="EE699" s="1326"/>
      <c r="EF699" s="1326"/>
      <c r="EG699" s="1326"/>
      <c r="EH699" s="1326"/>
      <c r="EI699" s="1326"/>
      <c r="EJ699" s="1326"/>
      <c r="EK699" s="1326"/>
      <c r="EL699" s="1321"/>
      <c r="EM699" s="1321"/>
      <c r="EN699" s="1321"/>
      <c r="EO699" s="1321"/>
      <c r="EP699" s="1321"/>
      <c r="EQ699" s="1321"/>
      <c r="ER699" s="1321"/>
      <c r="ES699" s="1321"/>
      <c r="ET699" s="1321"/>
      <c r="EU699" s="1321"/>
      <c r="EV699" s="1321"/>
      <c r="EW699" s="1321"/>
      <c r="EX699" s="1321"/>
      <c r="EY699" s="1321"/>
      <c r="EZ699" s="1321"/>
      <c r="FA699" s="1321"/>
      <c r="FB699" s="1321"/>
      <c r="FC699" s="1321"/>
      <c r="FD699" s="1321"/>
      <c r="FE699" s="1321"/>
      <c r="FF699" s="1338"/>
      <c r="FG699" s="1326"/>
      <c r="FH699" s="1326"/>
      <c r="FI699" s="1326"/>
      <c r="FJ699" s="1326"/>
      <c r="FK699" s="1326"/>
      <c r="FL699" s="1326"/>
      <c r="FM699" s="1326"/>
      <c r="FN699" s="1326"/>
      <c r="FO699" s="1326"/>
      <c r="FP699" s="1326"/>
      <c r="FQ699" s="1339"/>
      <c r="FR699" s="1339"/>
      <c r="FS699" s="1326"/>
      <c r="FT699" s="1326"/>
      <c r="FU699" s="1326"/>
      <c r="FV699" s="1326"/>
      <c r="FW699" s="1326"/>
      <c r="FX699" s="1326"/>
      <c r="FY699" s="1326"/>
      <c r="FZ699" s="1326"/>
      <c r="GA699" s="1321"/>
      <c r="GB699" s="1321"/>
      <c r="GC699" s="1321"/>
      <c r="GD699" s="1321"/>
      <c r="GE699" s="1321"/>
      <c r="GF699" s="1321"/>
      <c r="GG699" s="1321"/>
      <c r="GH699" s="1321"/>
      <c r="GI699" s="1346"/>
      <c r="GJ699" s="1321"/>
      <c r="GK699" s="1321"/>
      <c r="GL699" s="1321"/>
      <c r="GM699" s="1321"/>
      <c r="GN699" s="1321"/>
      <c r="GO699" s="1321"/>
      <c r="GP699" s="1321"/>
      <c r="GQ699" s="1321"/>
      <c r="GR699" s="1321"/>
      <c r="GS699" s="1321"/>
      <c r="GT699" s="1321"/>
      <c r="GU699" s="1321"/>
      <c r="GV699" s="1321"/>
      <c r="GW699" s="1321"/>
      <c r="GX699" s="1321"/>
      <c r="GY699" s="1321"/>
      <c r="GZ699" s="1321"/>
      <c r="HA699" s="1321"/>
      <c r="HB699" s="1321"/>
      <c r="HC699" s="1321"/>
      <c r="HD699" s="1321"/>
      <c r="HE699" s="1321"/>
      <c r="HF699" s="1321"/>
      <c r="HG699" s="1321"/>
      <c r="HH699" s="1321"/>
      <c r="HI699" s="1321"/>
      <c r="HJ699" s="1321"/>
      <c r="HK699" s="1321"/>
      <c r="HL699" s="1321"/>
      <c r="HM699" s="1321"/>
      <c r="HN699" s="1321"/>
      <c r="HO699" s="1321"/>
      <c r="HP699" s="1321"/>
      <c r="HQ699" s="1321"/>
      <c r="HR699" s="1321"/>
      <c r="HS699" s="1321"/>
      <c r="HT699" s="1321"/>
      <c r="HU699" s="1321"/>
      <c r="HV699" s="1321"/>
      <c r="HW699" s="1321"/>
      <c r="HX699" s="1321"/>
      <c r="HY699" s="1321"/>
      <c r="HZ699" s="1321"/>
      <c r="IA699" s="1321"/>
      <c r="IB699" s="1321"/>
      <c r="IC699" s="1321"/>
      <c r="ID699" s="1321"/>
      <c r="IE699" s="1321"/>
      <c r="IF699" s="1321"/>
      <c r="IG699" s="1321"/>
      <c r="IH699" s="1321"/>
      <c r="II699" s="1321"/>
      <c r="IJ699" s="1321"/>
      <c r="IK699" s="1321"/>
      <c r="IL699" s="1321"/>
      <c r="IM699" s="1321"/>
      <c r="IN699" s="1321"/>
      <c r="IO699" s="1321"/>
      <c r="IP699" s="1321"/>
      <c r="IQ699" s="1321"/>
      <c r="IR699" s="1321"/>
      <c r="IS699" s="1321"/>
      <c r="IT699" s="1321"/>
      <c r="IU699" s="1321"/>
      <c r="IV699" s="1321"/>
      <c r="IW699" s="1321"/>
      <c r="IX699" s="1321"/>
      <c r="IY699" s="1321"/>
      <c r="IZ699" s="1321"/>
      <c r="JA699" s="1321"/>
      <c r="JB699" s="1321"/>
      <c r="JC699" s="1321"/>
      <c r="JD699" s="1321"/>
      <c r="JE699" s="1321"/>
      <c r="JF699" s="1321"/>
      <c r="JG699" s="1321"/>
      <c r="JH699" s="1321"/>
      <c r="JI699" s="1321"/>
      <c r="JJ699" s="1321"/>
    </row>
    <row r="700" spans="1:274" ht="18.95" hidden="1" customHeight="1">
      <c r="A700" s="1032" t="s">
        <v>390</v>
      </c>
      <c r="B700" s="1344">
        <f>C694</f>
        <v>6464.7999999999984</v>
      </c>
      <c r="C700" s="1342"/>
      <c r="D700" s="1342"/>
      <c r="E700" s="1343"/>
      <c r="F700" s="1343"/>
      <c r="G700" s="1343"/>
      <c r="H700" s="1342"/>
      <c r="I700" s="1342"/>
      <c r="J700" s="1321"/>
      <c r="K700" s="1321"/>
      <c r="L700" s="1321"/>
      <c r="M700" s="1321"/>
      <c r="N700" s="1335"/>
      <c r="O700" s="1032"/>
      <c r="P700" s="1336"/>
      <c r="Q700" s="1336"/>
      <c r="R700" s="1328"/>
      <c r="S700" s="1328"/>
      <c r="T700" s="1328"/>
      <c r="U700" s="1328"/>
      <c r="V700" s="1328"/>
      <c r="W700" s="1329">
        <v>0</v>
      </c>
      <c r="X700" s="1328"/>
      <c r="Y700" s="1328"/>
      <c r="Z700" s="1328"/>
      <c r="AA700" s="1328"/>
      <c r="AB700" s="1326"/>
      <c r="AC700" s="1326"/>
      <c r="AD700" s="1326"/>
      <c r="AE700" s="1326"/>
      <c r="AF700" s="1326"/>
      <c r="AG700" s="1326"/>
      <c r="AH700" s="1326"/>
      <c r="AI700" s="1326"/>
      <c r="AJ700" s="1326"/>
      <c r="AK700" s="1326"/>
      <c r="AL700" s="1326"/>
      <c r="AM700" s="1326"/>
      <c r="AN700" s="1326"/>
      <c r="AO700" s="1326"/>
      <c r="AP700" s="1326"/>
      <c r="AQ700" s="1326"/>
      <c r="AR700" s="1326"/>
      <c r="AS700" s="1326"/>
      <c r="AT700" s="1326"/>
      <c r="AU700" s="1326"/>
      <c r="AV700" s="1326"/>
      <c r="AW700" s="1326"/>
      <c r="AX700" s="1326"/>
      <c r="AY700" s="1326"/>
      <c r="AZ700" s="1326"/>
      <c r="BA700" s="1326"/>
      <c r="BB700" s="1326"/>
      <c r="BC700" s="1326"/>
      <c r="BD700" s="1326"/>
      <c r="BE700" s="1326"/>
      <c r="BF700" s="1326"/>
      <c r="BG700" s="1326"/>
      <c r="BH700" s="1326"/>
      <c r="BI700" s="1326"/>
      <c r="BJ700" s="1326"/>
      <c r="BK700" s="1326"/>
      <c r="BL700" s="1326"/>
      <c r="BM700" s="1326"/>
      <c r="BN700" s="1326"/>
      <c r="BO700" s="1326"/>
      <c r="BP700" s="1326"/>
      <c r="BQ700" s="1321"/>
      <c r="BR700" s="1321"/>
      <c r="BS700" s="1321"/>
      <c r="BT700" s="1321"/>
      <c r="BU700" s="1321"/>
      <c r="BV700" s="1321"/>
      <c r="BW700" s="1321"/>
      <c r="BX700" s="1321"/>
      <c r="BY700" s="1321"/>
      <c r="BZ700" s="1321"/>
      <c r="CA700" s="1321"/>
      <c r="CB700" s="1321"/>
      <c r="CC700" s="1321"/>
      <c r="CD700" s="1321"/>
      <c r="CE700" s="1321"/>
      <c r="CF700" s="1326"/>
      <c r="CG700" s="1326"/>
      <c r="CH700" s="1326"/>
      <c r="CI700" s="1326"/>
      <c r="CJ700" s="1326"/>
      <c r="CK700" s="1326"/>
      <c r="CL700" s="1326"/>
      <c r="CM700" s="1326"/>
      <c r="CN700" s="1326"/>
      <c r="CO700" s="1326"/>
      <c r="CP700" s="1326"/>
      <c r="CQ700" s="1326"/>
      <c r="CR700" s="1321"/>
      <c r="CS700" s="1321"/>
      <c r="CT700" s="1321"/>
      <c r="CU700" s="1321"/>
      <c r="CV700" s="1321"/>
      <c r="CW700" s="1321"/>
      <c r="CX700" s="1321"/>
      <c r="CY700" s="1321"/>
      <c r="CZ700" s="1321"/>
      <c r="DA700" s="1326"/>
      <c r="DB700" s="1326"/>
      <c r="DC700" s="1326"/>
      <c r="DD700" s="1326"/>
      <c r="DE700" s="1326"/>
      <c r="DF700" s="1326"/>
      <c r="DG700" s="1326"/>
      <c r="DH700" s="1326"/>
      <c r="DI700" s="1326"/>
      <c r="DJ700" s="1326"/>
      <c r="DK700" s="1326"/>
      <c r="DL700" s="1326"/>
      <c r="DM700" s="1326"/>
      <c r="DN700" s="1326"/>
      <c r="DO700" s="1326"/>
      <c r="DP700" s="1326"/>
      <c r="DQ700" s="1326"/>
      <c r="DR700" s="1326"/>
      <c r="DS700" s="1326"/>
      <c r="DT700" s="1326"/>
      <c r="DU700" s="1326"/>
      <c r="DV700" s="1326"/>
      <c r="DW700" s="1326"/>
      <c r="DX700" s="1326"/>
      <c r="DY700" s="1326"/>
      <c r="DZ700" s="1326"/>
      <c r="EA700" s="1326"/>
      <c r="EB700" s="1326"/>
      <c r="EC700" s="1326"/>
      <c r="ED700" s="1326"/>
      <c r="EE700" s="1326"/>
      <c r="EF700" s="1326"/>
      <c r="EG700" s="1326"/>
      <c r="EH700" s="1326"/>
      <c r="EI700" s="1326"/>
      <c r="EJ700" s="1326"/>
      <c r="EK700" s="1326"/>
      <c r="EL700" s="1321"/>
      <c r="EM700" s="1321"/>
      <c r="EN700" s="1321"/>
      <c r="EO700" s="1321"/>
      <c r="EP700" s="1321"/>
      <c r="EQ700" s="1321"/>
      <c r="ER700" s="1321"/>
      <c r="ES700" s="1321"/>
      <c r="ET700" s="1321"/>
      <c r="EU700" s="1321"/>
      <c r="EV700" s="1321"/>
      <c r="EW700" s="1321"/>
      <c r="EX700" s="1321"/>
      <c r="EY700" s="1321"/>
      <c r="EZ700" s="1321"/>
      <c r="FA700" s="1321"/>
      <c r="FB700" s="1321"/>
      <c r="FC700" s="1321"/>
      <c r="FD700" s="1321"/>
      <c r="FE700" s="1321"/>
      <c r="FF700" s="1338"/>
      <c r="FG700" s="1326"/>
      <c r="FH700" s="1326"/>
      <c r="FI700" s="1326"/>
      <c r="FJ700" s="1326"/>
      <c r="FK700" s="1326"/>
      <c r="FL700" s="1326"/>
      <c r="FM700" s="1326"/>
      <c r="FN700" s="1326"/>
      <c r="FO700" s="1326"/>
      <c r="FP700" s="1326"/>
      <c r="FQ700" s="1339"/>
      <c r="FR700" s="1339"/>
      <c r="FS700" s="1326"/>
      <c r="FT700" s="1326"/>
      <c r="FU700" s="1326"/>
      <c r="FV700" s="1326"/>
      <c r="FW700" s="1326"/>
      <c r="FX700" s="1326"/>
      <c r="FY700" s="1326"/>
      <c r="FZ700" s="1326"/>
      <c r="GA700" s="1321"/>
      <c r="GB700" s="1321"/>
      <c r="GC700" s="1321"/>
      <c r="GD700" s="1321"/>
      <c r="GE700" s="1321"/>
      <c r="GF700" s="1321"/>
      <c r="GG700" s="1321"/>
      <c r="GH700" s="1321"/>
      <c r="GI700" s="1321"/>
      <c r="GJ700" s="1321"/>
      <c r="GK700" s="1321"/>
      <c r="GL700" s="1321"/>
      <c r="GM700" s="1321"/>
      <c r="GN700" s="1321"/>
      <c r="GO700" s="1321"/>
      <c r="GP700" s="1321"/>
      <c r="GQ700" s="1321"/>
      <c r="GR700" s="1321"/>
      <c r="GS700" s="1321"/>
      <c r="GT700" s="1321"/>
      <c r="GU700" s="1321"/>
      <c r="GV700" s="1321"/>
      <c r="GW700" s="1321"/>
      <c r="GX700" s="1321"/>
      <c r="GY700" s="1321"/>
      <c r="GZ700" s="1321"/>
      <c r="HA700" s="1321"/>
      <c r="HB700" s="1321"/>
      <c r="HC700" s="1321"/>
      <c r="HD700" s="1321"/>
      <c r="HE700" s="1321"/>
      <c r="HF700" s="1321"/>
      <c r="HG700" s="1321"/>
      <c r="HH700" s="1321"/>
      <c r="HI700" s="1321"/>
      <c r="HJ700" s="1321"/>
      <c r="HK700" s="1321"/>
      <c r="HL700" s="1321"/>
      <c r="HM700" s="1321"/>
      <c r="HN700" s="1321"/>
      <c r="HO700" s="1321"/>
      <c r="HP700" s="1321"/>
      <c r="HQ700" s="1321"/>
      <c r="HR700" s="1321"/>
      <c r="HS700" s="1321"/>
      <c r="HT700" s="1321"/>
      <c r="HU700" s="1321"/>
      <c r="HV700" s="1321"/>
      <c r="HW700" s="1321"/>
      <c r="HX700" s="1321"/>
      <c r="HY700" s="1321"/>
      <c r="HZ700" s="1321"/>
      <c r="IA700" s="1321"/>
      <c r="IB700" s="1321"/>
      <c r="IC700" s="1321"/>
      <c r="ID700" s="1321"/>
      <c r="IE700" s="1321"/>
      <c r="IF700" s="1321"/>
      <c r="IG700" s="1321"/>
      <c r="IH700" s="1321"/>
      <c r="II700" s="1321"/>
      <c r="IJ700" s="1321"/>
      <c r="IK700" s="1321"/>
      <c r="IL700" s="1321"/>
      <c r="IM700" s="1321"/>
      <c r="IN700" s="1321"/>
      <c r="IO700" s="1321"/>
      <c r="IP700" s="1321"/>
      <c r="IQ700" s="1321"/>
      <c r="IR700" s="1321"/>
      <c r="IS700" s="1321"/>
      <c r="IT700" s="1321"/>
      <c r="IU700" s="1321"/>
      <c r="IV700" s="1321"/>
      <c r="IW700" s="1321"/>
      <c r="IX700" s="1321"/>
      <c r="IY700" s="1321"/>
      <c r="IZ700" s="1321"/>
      <c r="JA700" s="1321"/>
      <c r="JB700" s="1321"/>
      <c r="JC700" s="1321"/>
      <c r="JD700" s="1321"/>
      <c r="JE700" s="1321"/>
      <c r="JF700" s="1321"/>
      <c r="JG700" s="1321"/>
      <c r="JH700" s="1321"/>
      <c r="JI700" s="1321"/>
      <c r="JJ700" s="1321"/>
    </row>
    <row r="701" spans="1:274" ht="18.95" hidden="1" customHeight="1">
      <c r="A701" s="1032" t="s">
        <v>388</v>
      </c>
      <c r="B701" s="1344"/>
      <c r="C701" s="1342"/>
      <c r="D701" s="1342"/>
      <c r="E701" s="1343"/>
      <c r="F701" s="1343"/>
      <c r="G701" s="1343">
        <f>D694*3+E694*3+F694*3+G694*2</f>
        <v>0</v>
      </c>
      <c r="H701" s="1342"/>
      <c r="I701" s="1342"/>
      <c r="J701" s="1321"/>
      <c r="K701" s="1321"/>
      <c r="L701" s="1321"/>
      <c r="M701" s="1321"/>
      <c r="N701" s="1335"/>
      <c r="O701" s="1032"/>
      <c r="P701" s="1336"/>
      <c r="Q701" s="1336"/>
      <c r="R701" s="1328"/>
      <c r="S701" s="1328"/>
      <c r="T701" s="1328"/>
      <c r="U701" s="1328"/>
      <c r="V701" s="1328"/>
      <c r="W701" s="1337"/>
      <c r="X701" s="1328"/>
      <c r="Y701" s="1328"/>
      <c r="Z701" s="1328"/>
      <c r="AA701" s="1328"/>
      <c r="AB701" s="1326"/>
      <c r="AC701" s="1326"/>
      <c r="AD701" s="1326"/>
      <c r="AE701" s="1326"/>
      <c r="AF701" s="1326"/>
      <c r="AG701" s="1326"/>
      <c r="AH701" s="1326"/>
      <c r="AI701" s="1326"/>
      <c r="AJ701" s="1326"/>
      <c r="AK701" s="1326"/>
      <c r="AL701" s="1326"/>
      <c r="AM701" s="1326"/>
      <c r="AN701" s="1326"/>
      <c r="AO701" s="1326"/>
      <c r="AP701" s="1326"/>
      <c r="AQ701" s="1326"/>
      <c r="AR701" s="1326"/>
      <c r="AS701" s="1326"/>
      <c r="AT701" s="1326"/>
      <c r="AU701" s="1326"/>
      <c r="AV701" s="1326"/>
      <c r="AW701" s="1326"/>
      <c r="AX701" s="1326"/>
      <c r="AY701" s="1326"/>
      <c r="AZ701" s="1326"/>
      <c r="BA701" s="1326"/>
      <c r="BB701" s="1326"/>
      <c r="BC701" s="1326"/>
      <c r="BD701" s="1326"/>
      <c r="BE701" s="1326"/>
      <c r="BF701" s="1326"/>
      <c r="BG701" s="1326"/>
      <c r="BH701" s="1326"/>
      <c r="BI701" s="1326"/>
      <c r="BJ701" s="1326"/>
      <c r="BK701" s="1326"/>
      <c r="BL701" s="1326"/>
      <c r="BM701" s="1326"/>
      <c r="BN701" s="1326"/>
      <c r="BO701" s="1326"/>
      <c r="BP701" s="1326"/>
      <c r="BQ701" s="1321"/>
      <c r="BR701" s="1321"/>
      <c r="BS701" s="1321"/>
      <c r="BT701" s="1321"/>
      <c r="BU701" s="1321"/>
      <c r="BV701" s="1321"/>
      <c r="BW701" s="1321"/>
      <c r="BX701" s="1321"/>
      <c r="BY701" s="1321"/>
      <c r="BZ701" s="1321"/>
      <c r="CA701" s="1321"/>
      <c r="CB701" s="1321"/>
      <c r="CC701" s="1321"/>
      <c r="CD701" s="1321"/>
      <c r="CE701" s="1321"/>
      <c r="CF701" s="1326"/>
      <c r="CG701" s="1326"/>
      <c r="CH701" s="1326"/>
      <c r="CI701" s="1326"/>
      <c r="CJ701" s="1326"/>
      <c r="CK701" s="1326"/>
      <c r="CL701" s="1326"/>
      <c r="CM701" s="1326"/>
      <c r="CN701" s="1326"/>
      <c r="CO701" s="1326"/>
      <c r="CP701" s="1326"/>
      <c r="CQ701" s="1326"/>
      <c r="CR701" s="1321"/>
      <c r="CS701" s="1321"/>
      <c r="CT701" s="1321"/>
      <c r="CU701" s="1321"/>
      <c r="CV701" s="1321"/>
      <c r="CW701" s="1321"/>
      <c r="CX701" s="1321"/>
      <c r="CY701" s="1321"/>
      <c r="CZ701" s="1321"/>
      <c r="DA701" s="1347"/>
      <c r="DB701" s="1347"/>
      <c r="DC701" s="1347"/>
      <c r="DD701" s="1347"/>
      <c r="DE701" s="1347"/>
      <c r="DF701" s="1347"/>
      <c r="DG701" s="1347"/>
      <c r="DH701" s="1347"/>
      <c r="DI701" s="1326"/>
      <c r="DJ701" s="1326"/>
      <c r="DK701" s="1326"/>
      <c r="DL701" s="1326"/>
      <c r="DM701" s="1326"/>
      <c r="DN701" s="1326"/>
      <c r="DO701" s="1326"/>
      <c r="DP701" s="1326"/>
      <c r="DQ701" s="1326"/>
      <c r="DR701" s="1326"/>
      <c r="DS701" s="1326"/>
      <c r="DT701" s="1326"/>
      <c r="DU701" s="1326"/>
      <c r="DV701" s="1326"/>
      <c r="DW701" s="1326"/>
      <c r="DX701" s="1326"/>
      <c r="DY701" s="1326"/>
      <c r="DZ701" s="1326"/>
      <c r="EA701" s="1326"/>
      <c r="EB701" s="1326"/>
      <c r="EC701" s="1326"/>
      <c r="ED701" s="1326"/>
      <c r="EE701" s="1326"/>
      <c r="EF701" s="1326"/>
      <c r="EG701" s="1326"/>
      <c r="EH701" s="1326"/>
      <c r="EI701" s="1326"/>
      <c r="EJ701" s="1326"/>
      <c r="EK701" s="1326"/>
      <c r="EL701" s="1321"/>
      <c r="EM701" s="1321"/>
      <c r="EN701" s="1321"/>
      <c r="EO701" s="1321"/>
      <c r="EP701" s="1321"/>
      <c r="EQ701" s="1321"/>
      <c r="ER701" s="1321"/>
      <c r="ES701" s="1321"/>
      <c r="ET701" s="1321"/>
      <c r="EU701" s="1321"/>
      <c r="EV701" s="1321"/>
      <c r="EW701" s="1321"/>
      <c r="EX701" s="1321"/>
      <c r="EY701" s="1321"/>
      <c r="EZ701" s="1321"/>
      <c r="FA701" s="1321"/>
      <c r="FB701" s="1321"/>
      <c r="FC701" s="1321"/>
      <c r="FD701" s="1321"/>
      <c r="FE701" s="1321"/>
      <c r="FF701" s="1338"/>
      <c r="FG701" s="1326"/>
      <c r="FH701" s="1326"/>
      <c r="FI701" s="1326"/>
      <c r="FJ701" s="1326"/>
      <c r="FK701" s="1326"/>
      <c r="FL701" s="1326"/>
      <c r="FM701" s="1326"/>
      <c r="FN701" s="1326"/>
      <c r="FO701" s="1326"/>
      <c r="FP701" s="1326"/>
      <c r="FQ701" s="1339"/>
      <c r="FR701" s="1339"/>
      <c r="FS701" s="1326"/>
      <c r="FT701" s="1326"/>
      <c r="FU701" s="1326"/>
      <c r="FV701" s="1326"/>
      <c r="FW701" s="1326"/>
      <c r="FX701" s="1326"/>
      <c r="FY701" s="1326"/>
      <c r="FZ701" s="1326"/>
      <c r="GA701" s="1321"/>
      <c r="GB701" s="1321"/>
      <c r="GC701" s="1321"/>
      <c r="GD701" s="1321"/>
      <c r="GE701" s="1321"/>
      <c r="GF701" s="1321"/>
      <c r="GG701" s="1321"/>
      <c r="GH701" s="1321"/>
      <c r="GI701" s="1321"/>
      <c r="GJ701" s="1321"/>
      <c r="GK701" s="1321"/>
      <c r="GL701" s="1321"/>
      <c r="GM701" s="1321"/>
      <c r="GN701" s="1321"/>
      <c r="GO701" s="1321"/>
      <c r="GP701" s="1321"/>
      <c r="GQ701" s="1321"/>
      <c r="GR701" s="1321"/>
      <c r="GS701" s="1321"/>
      <c r="GT701" s="1321"/>
      <c r="GU701" s="1321"/>
      <c r="GV701" s="1321"/>
      <c r="GW701" s="1321"/>
      <c r="GX701" s="1321"/>
      <c r="GY701" s="1321"/>
      <c r="GZ701" s="1321"/>
      <c r="HA701" s="1321"/>
      <c r="HB701" s="1321"/>
      <c r="HC701" s="1321"/>
      <c r="HD701" s="1321"/>
      <c r="HE701" s="1321"/>
      <c r="HF701" s="1321"/>
      <c r="HG701" s="1321"/>
      <c r="HH701" s="1321"/>
      <c r="HI701" s="1321"/>
      <c r="HJ701" s="1321"/>
      <c r="HK701" s="1321"/>
      <c r="HL701" s="1321"/>
      <c r="HM701" s="1321"/>
      <c r="HN701" s="1321"/>
      <c r="HO701" s="1321"/>
      <c r="HP701" s="1321"/>
      <c r="HQ701" s="1321"/>
      <c r="HR701" s="1321"/>
      <c r="HS701" s="1321"/>
      <c r="HT701" s="1321"/>
      <c r="HU701" s="1321"/>
      <c r="HV701" s="1321"/>
      <c r="HW701" s="1321"/>
      <c r="HX701" s="1321"/>
      <c r="HY701" s="1321"/>
      <c r="HZ701" s="1321"/>
      <c r="IA701" s="1321"/>
      <c r="IB701" s="1321"/>
      <c r="IC701" s="1321"/>
      <c r="ID701" s="1321"/>
      <c r="IE701" s="1321"/>
      <c r="IF701" s="1321"/>
      <c r="IG701" s="1321"/>
      <c r="IH701" s="1321"/>
      <c r="II701" s="1321"/>
      <c r="IJ701" s="1321"/>
      <c r="IK701" s="1321"/>
      <c r="IL701" s="1321"/>
      <c r="IM701" s="1321"/>
      <c r="IN701" s="1321"/>
      <c r="IO701" s="1321"/>
      <c r="IP701" s="1321"/>
      <c r="IQ701" s="1321"/>
      <c r="IR701" s="1321"/>
      <c r="IS701" s="1321"/>
      <c r="IT701" s="1321"/>
      <c r="IU701" s="1321"/>
      <c r="IV701" s="1321"/>
      <c r="IW701" s="1321"/>
      <c r="IX701" s="1321"/>
      <c r="IY701" s="1321"/>
      <c r="IZ701" s="1321"/>
      <c r="JA701" s="1321"/>
      <c r="JB701" s="1321"/>
      <c r="JC701" s="1321"/>
      <c r="JD701" s="1321"/>
      <c r="JE701" s="1321"/>
      <c r="JF701" s="1321"/>
      <c r="JG701" s="1321"/>
      <c r="JH701" s="1321"/>
      <c r="JI701" s="1321"/>
      <c r="JJ701" s="1321"/>
    </row>
    <row r="702" spans="1:274" ht="18.95" hidden="1" customHeight="1">
      <c r="A702" s="1032" t="s">
        <v>386</v>
      </c>
      <c r="B702" s="1344"/>
      <c r="C702" s="1342"/>
      <c r="D702" s="1342"/>
      <c r="E702" s="1343"/>
      <c r="F702" s="1343"/>
      <c r="G702" s="1343">
        <v>0</v>
      </c>
      <c r="H702" s="1342"/>
      <c r="I702" s="1342"/>
      <c r="J702" s="1321"/>
      <c r="K702" s="1321"/>
      <c r="L702" s="1321"/>
      <c r="M702" s="1321"/>
      <c r="N702" s="1335"/>
      <c r="O702" s="1032"/>
      <c r="P702" s="1336"/>
      <c r="Q702" s="1336"/>
      <c r="R702" s="1328"/>
      <c r="S702" s="1328"/>
      <c r="T702" s="1328"/>
      <c r="U702" s="1328"/>
      <c r="V702" s="1328"/>
      <c r="W702" s="1337"/>
      <c r="X702" s="1328"/>
      <c r="Y702" s="1328"/>
      <c r="Z702" s="1328"/>
      <c r="AA702" s="1328"/>
      <c r="AB702" s="1326"/>
      <c r="AC702" s="1326"/>
      <c r="AD702" s="1326"/>
      <c r="AE702" s="1326"/>
      <c r="AF702" s="1326"/>
      <c r="AG702" s="1326"/>
      <c r="AH702" s="1326"/>
      <c r="AI702" s="1326"/>
      <c r="AJ702" s="1326"/>
      <c r="AK702" s="1326"/>
      <c r="AL702" s="1326"/>
      <c r="AM702" s="1326"/>
      <c r="AN702" s="1326"/>
      <c r="AO702" s="1326"/>
      <c r="AP702" s="1326"/>
      <c r="AQ702" s="1326"/>
      <c r="AR702" s="1326"/>
      <c r="AS702" s="1326"/>
      <c r="AT702" s="1326"/>
      <c r="AU702" s="1326"/>
      <c r="AV702" s="1326"/>
      <c r="AW702" s="1326"/>
      <c r="AX702" s="1326"/>
      <c r="AY702" s="1326"/>
      <c r="AZ702" s="1326"/>
      <c r="BA702" s="1326"/>
      <c r="BB702" s="1326"/>
      <c r="BC702" s="1326"/>
      <c r="BD702" s="1326"/>
      <c r="BE702" s="1326"/>
      <c r="BF702" s="1326"/>
      <c r="BG702" s="1326"/>
      <c r="BH702" s="1326"/>
      <c r="BI702" s="1326"/>
      <c r="BJ702" s="1326"/>
      <c r="BK702" s="1326"/>
      <c r="BL702" s="1326"/>
      <c r="BM702" s="1326"/>
      <c r="BN702" s="1326"/>
      <c r="BO702" s="1326"/>
      <c r="BP702" s="1326"/>
      <c r="BQ702" s="1321"/>
      <c r="BR702" s="1321"/>
      <c r="BS702" s="1321"/>
      <c r="BT702" s="1321"/>
      <c r="BU702" s="1321"/>
      <c r="BV702" s="1321"/>
      <c r="BW702" s="1321"/>
      <c r="BX702" s="1321"/>
      <c r="BY702" s="1321"/>
      <c r="BZ702" s="1321"/>
      <c r="CA702" s="1321"/>
      <c r="CB702" s="1321"/>
      <c r="CC702" s="1321"/>
      <c r="CD702" s="1321"/>
      <c r="CE702" s="1321"/>
      <c r="CF702" s="1326"/>
      <c r="CG702" s="1326"/>
      <c r="CH702" s="1326"/>
      <c r="CI702" s="1326"/>
      <c r="CJ702" s="1326"/>
      <c r="CK702" s="1326"/>
      <c r="CL702" s="1326"/>
      <c r="CM702" s="1326"/>
      <c r="CN702" s="1326"/>
      <c r="CO702" s="1326"/>
      <c r="CP702" s="1326"/>
      <c r="CQ702" s="1326"/>
      <c r="CR702" s="1321"/>
      <c r="CS702" s="1321"/>
      <c r="CT702" s="1321"/>
      <c r="CU702" s="1321"/>
      <c r="CV702" s="1321"/>
      <c r="CW702" s="1321"/>
      <c r="CX702" s="1321"/>
      <c r="CY702" s="1321"/>
      <c r="CZ702" s="1321"/>
      <c r="DA702" s="1347"/>
      <c r="DB702" s="1347"/>
      <c r="DC702" s="1347"/>
      <c r="DD702" s="1347"/>
      <c r="DE702" s="1347"/>
      <c r="DF702" s="1347"/>
      <c r="DG702" s="1347"/>
      <c r="DH702" s="1347"/>
      <c r="DI702" s="1326"/>
      <c r="DJ702" s="1326"/>
      <c r="DK702" s="1326"/>
      <c r="DL702" s="1326"/>
      <c r="DM702" s="1326"/>
      <c r="DN702" s="1326"/>
      <c r="DO702" s="1326"/>
      <c r="DP702" s="1326"/>
      <c r="DQ702" s="1326"/>
      <c r="DR702" s="1326"/>
      <c r="DS702" s="1326"/>
      <c r="DT702" s="1326"/>
      <c r="DU702" s="1326"/>
      <c r="DV702" s="1326"/>
      <c r="DW702" s="1326"/>
      <c r="DX702" s="1326"/>
      <c r="DY702" s="1326"/>
      <c r="DZ702" s="1326"/>
      <c r="EA702" s="1326"/>
      <c r="EB702" s="1326"/>
      <c r="EC702" s="1326"/>
      <c r="ED702" s="1326"/>
      <c r="EE702" s="1326"/>
      <c r="EF702" s="1326"/>
      <c r="EG702" s="1326"/>
      <c r="EH702" s="1326"/>
      <c r="EI702" s="1326"/>
      <c r="EJ702" s="1326"/>
      <c r="EK702" s="1326"/>
      <c r="EL702" s="1321"/>
      <c r="EM702" s="1321"/>
      <c r="EN702" s="1321"/>
      <c r="EO702" s="1321"/>
      <c r="EP702" s="1321"/>
      <c r="EQ702" s="1321"/>
      <c r="ER702" s="1321"/>
      <c r="ES702" s="1321"/>
      <c r="ET702" s="1321"/>
      <c r="EU702" s="1321"/>
      <c r="EV702" s="1321"/>
      <c r="EW702" s="1321"/>
      <c r="EX702" s="1321"/>
      <c r="EY702" s="1321"/>
      <c r="EZ702" s="1321"/>
      <c r="FA702" s="1321"/>
      <c r="FB702" s="1321"/>
      <c r="FC702" s="1321"/>
      <c r="FD702" s="1321"/>
      <c r="FE702" s="1321"/>
      <c r="FF702" s="1338"/>
      <c r="FG702" s="1326"/>
      <c r="FH702" s="1326"/>
      <c r="FI702" s="1326"/>
      <c r="FJ702" s="1326"/>
      <c r="FK702" s="1326"/>
      <c r="FL702" s="1326"/>
      <c r="FM702" s="1326"/>
      <c r="FN702" s="1326"/>
      <c r="FO702" s="1326"/>
      <c r="FP702" s="1326"/>
      <c r="FQ702" s="1339"/>
      <c r="FR702" s="1339"/>
      <c r="FS702" s="1326"/>
      <c r="FT702" s="1326"/>
      <c r="FU702" s="1326"/>
      <c r="FV702" s="1326"/>
      <c r="FW702" s="1326"/>
      <c r="FX702" s="1326"/>
      <c r="FY702" s="1326"/>
      <c r="FZ702" s="1326"/>
      <c r="GA702" s="1321"/>
      <c r="GB702" s="1321"/>
      <c r="GC702" s="1321"/>
      <c r="GD702" s="1321"/>
      <c r="GE702" s="1321"/>
      <c r="GF702" s="1321"/>
      <c r="GG702" s="1321"/>
      <c r="GH702" s="1321"/>
      <c r="GI702" s="1321"/>
      <c r="GJ702" s="1321"/>
      <c r="GK702" s="1321"/>
      <c r="GL702" s="1321"/>
      <c r="GM702" s="1321"/>
      <c r="GN702" s="1321"/>
      <c r="GO702" s="1321"/>
      <c r="GP702" s="1321"/>
      <c r="GQ702" s="1321"/>
      <c r="GR702" s="1321"/>
      <c r="GS702" s="1321"/>
      <c r="GT702" s="1321"/>
      <c r="GU702" s="1321"/>
      <c r="GV702" s="1321"/>
      <c r="GW702" s="1321"/>
      <c r="GX702" s="1321"/>
      <c r="GY702" s="1321"/>
      <c r="GZ702" s="1321"/>
      <c r="HA702" s="1321"/>
      <c r="HB702" s="1321"/>
      <c r="HC702" s="1321"/>
      <c r="HD702" s="1321"/>
      <c r="HE702" s="1321"/>
      <c r="HF702" s="1321"/>
      <c r="HG702" s="1321"/>
      <c r="HH702" s="1321"/>
      <c r="HI702" s="1321"/>
      <c r="HJ702" s="1321"/>
      <c r="HK702" s="1321"/>
      <c r="HL702" s="1321"/>
      <c r="HM702" s="1321"/>
      <c r="HN702" s="1321"/>
      <c r="HO702" s="1321"/>
      <c r="HP702" s="1321"/>
      <c r="HQ702" s="1321"/>
      <c r="HR702" s="1321"/>
      <c r="HS702" s="1321"/>
      <c r="HT702" s="1321"/>
      <c r="HU702" s="1321"/>
      <c r="HV702" s="1321"/>
      <c r="HW702" s="1321"/>
      <c r="HX702" s="1321"/>
      <c r="HY702" s="1321"/>
      <c r="HZ702" s="1321"/>
      <c r="IA702" s="1321"/>
      <c r="IB702" s="1321"/>
      <c r="IC702" s="1321"/>
      <c r="ID702" s="1321"/>
      <c r="IE702" s="1321"/>
      <c r="IF702" s="1321"/>
      <c r="IG702" s="1321"/>
      <c r="IH702" s="1321"/>
      <c r="II702" s="1321"/>
      <c r="IJ702" s="1321"/>
      <c r="IK702" s="1321"/>
      <c r="IL702" s="1321"/>
      <c r="IM702" s="1321"/>
      <c r="IN702" s="1321"/>
      <c r="IO702" s="1321"/>
      <c r="IP702" s="1321"/>
      <c r="IQ702" s="1321"/>
      <c r="IR702" s="1321"/>
      <c r="IS702" s="1321"/>
      <c r="IT702" s="1321"/>
      <c r="IU702" s="1321"/>
      <c r="IV702" s="1321"/>
      <c r="IW702" s="1321"/>
      <c r="IX702" s="1321"/>
      <c r="IY702" s="1321"/>
      <c r="IZ702" s="1321"/>
      <c r="JA702" s="1321"/>
      <c r="JB702" s="1321"/>
      <c r="JC702" s="1321"/>
      <c r="JD702" s="1321"/>
      <c r="JE702" s="1321"/>
      <c r="JF702" s="1321"/>
      <c r="JG702" s="1321"/>
      <c r="JH702" s="1321"/>
      <c r="JI702" s="1321"/>
      <c r="JJ702" s="1321"/>
    </row>
    <row r="703" spans="1:274" ht="18.95" hidden="1" customHeight="1">
      <c r="A703" s="1032" t="s">
        <v>384</v>
      </c>
      <c r="B703" s="1344"/>
      <c r="C703" s="1348"/>
      <c r="D703" s="1348"/>
      <c r="E703" s="1349"/>
      <c r="F703" s="1349"/>
      <c r="G703" s="1349">
        <f>G701+G702</f>
        <v>0</v>
      </c>
      <c r="H703" s="1348"/>
      <c r="I703" s="1348"/>
      <c r="J703" s="1321"/>
      <c r="K703" s="1321"/>
      <c r="L703" s="1321"/>
      <c r="M703" s="1321"/>
      <c r="N703" s="1335"/>
      <c r="O703" s="1032"/>
      <c r="P703" s="1336"/>
      <c r="Q703" s="1336"/>
      <c r="R703" s="1328"/>
      <c r="S703" s="1328"/>
      <c r="T703" s="1328"/>
      <c r="U703" s="1328"/>
      <c r="V703" s="1328"/>
      <c r="W703" s="1337"/>
      <c r="X703" s="1328"/>
      <c r="Y703" s="1328"/>
      <c r="Z703" s="1328"/>
      <c r="AA703" s="1328"/>
      <c r="AB703" s="1326"/>
      <c r="AC703" s="1326"/>
      <c r="AD703" s="1326"/>
      <c r="AE703" s="1326"/>
      <c r="AF703" s="1326"/>
      <c r="AG703" s="1326"/>
      <c r="AH703" s="1326"/>
      <c r="AI703" s="1326"/>
      <c r="AJ703" s="1326"/>
      <c r="AK703" s="1326"/>
      <c r="AL703" s="1326"/>
      <c r="AM703" s="1326"/>
      <c r="AN703" s="1326"/>
      <c r="AO703" s="1326"/>
      <c r="AP703" s="1326"/>
      <c r="AQ703" s="1326"/>
      <c r="AR703" s="1326"/>
      <c r="AS703" s="1326"/>
      <c r="AT703" s="1326"/>
      <c r="AU703" s="1326"/>
      <c r="AV703" s="1326"/>
      <c r="AW703" s="1326"/>
      <c r="AX703" s="1326"/>
      <c r="AY703" s="1326"/>
      <c r="AZ703" s="1326"/>
      <c r="BA703" s="1326"/>
      <c r="BB703" s="1326"/>
      <c r="BC703" s="1326"/>
      <c r="BD703" s="1326"/>
      <c r="BE703" s="1326"/>
      <c r="BF703" s="1326"/>
      <c r="BG703" s="1326"/>
      <c r="BH703" s="1326"/>
      <c r="BI703" s="1326"/>
      <c r="BJ703" s="1326"/>
      <c r="BK703" s="1326"/>
      <c r="BL703" s="1326"/>
      <c r="BM703" s="1326"/>
      <c r="BN703" s="1326"/>
      <c r="BO703" s="1326"/>
      <c r="BP703" s="1326"/>
      <c r="BQ703" s="1321"/>
      <c r="BR703" s="1321"/>
      <c r="BS703" s="1321"/>
      <c r="BT703" s="1321"/>
      <c r="BU703" s="1321"/>
      <c r="BV703" s="1321"/>
      <c r="BW703" s="1321"/>
      <c r="BX703" s="1321"/>
      <c r="BY703" s="1321"/>
      <c r="BZ703" s="1321"/>
      <c r="CA703" s="1321"/>
      <c r="CB703" s="1321"/>
      <c r="CC703" s="1321"/>
      <c r="CD703" s="1321"/>
      <c r="CE703" s="1321"/>
      <c r="CF703" s="1326"/>
      <c r="CG703" s="1326"/>
      <c r="CH703" s="1326"/>
      <c r="CI703" s="1326"/>
      <c r="CJ703" s="1326"/>
      <c r="CK703" s="1326"/>
      <c r="CL703" s="1326"/>
      <c r="CM703" s="1326"/>
      <c r="CN703" s="1326"/>
      <c r="CO703" s="1326"/>
      <c r="CP703" s="1326"/>
      <c r="CQ703" s="1326"/>
      <c r="CR703" s="1321"/>
      <c r="CS703" s="1321"/>
      <c r="CT703" s="1321"/>
      <c r="CU703" s="1321"/>
      <c r="CV703" s="1321"/>
      <c r="CW703" s="1321"/>
      <c r="CX703" s="1321"/>
      <c r="CY703" s="1321"/>
      <c r="CZ703" s="1321"/>
      <c r="DA703" s="1326"/>
      <c r="DB703" s="1326"/>
      <c r="DC703" s="1326"/>
      <c r="DD703" s="1326"/>
      <c r="DE703" s="1326"/>
      <c r="DF703" s="1326"/>
      <c r="DG703" s="1326"/>
      <c r="DH703" s="1326"/>
      <c r="DI703" s="1326"/>
      <c r="DJ703" s="1326"/>
      <c r="DK703" s="1326"/>
      <c r="DL703" s="1326"/>
      <c r="DM703" s="1326"/>
      <c r="DN703" s="1326"/>
      <c r="DO703" s="1326"/>
      <c r="DP703" s="1326"/>
      <c r="DQ703" s="1326"/>
      <c r="DR703" s="1326"/>
      <c r="DS703" s="1326"/>
      <c r="DT703" s="1326"/>
      <c r="DU703" s="1326"/>
      <c r="DV703" s="1326"/>
      <c r="DW703" s="1326"/>
      <c r="DX703" s="1326"/>
      <c r="DY703" s="1326"/>
      <c r="DZ703" s="1326"/>
      <c r="EA703" s="1326"/>
      <c r="EB703" s="1326"/>
      <c r="EC703" s="1326"/>
      <c r="ED703" s="1326"/>
      <c r="EE703" s="1326"/>
      <c r="EF703" s="1326"/>
      <c r="EG703" s="1326"/>
      <c r="EH703" s="1326"/>
      <c r="EI703" s="1326"/>
      <c r="EJ703" s="1326"/>
      <c r="EK703" s="1326"/>
      <c r="EL703" s="1321"/>
      <c r="EM703" s="1321"/>
      <c r="EN703" s="1321"/>
      <c r="EO703" s="1321"/>
      <c r="EP703" s="1321"/>
      <c r="EQ703" s="1321"/>
      <c r="ER703" s="1321"/>
      <c r="ES703" s="1321"/>
      <c r="ET703" s="1321"/>
      <c r="EU703" s="1321"/>
      <c r="EV703" s="1321"/>
      <c r="EW703" s="1321"/>
      <c r="EX703" s="1321"/>
      <c r="EY703" s="1321"/>
      <c r="EZ703" s="1321"/>
      <c r="FA703" s="1321"/>
      <c r="FB703" s="1321"/>
      <c r="FC703" s="1321"/>
      <c r="FD703" s="1321"/>
      <c r="FE703" s="1321"/>
      <c r="FF703" s="1338"/>
      <c r="FG703" s="1326"/>
      <c r="FH703" s="1326"/>
      <c r="FI703" s="1326"/>
      <c r="FJ703" s="1326"/>
      <c r="FK703" s="1326"/>
      <c r="FL703" s="1326"/>
      <c r="FM703" s="1326"/>
      <c r="FN703" s="1326"/>
      <c r="FO703" s="1326"/>
      <c r="FP703" s="1326"/>
      <c r="FQ703" s="1339"/>
      <c r="FR703" s="1339"/>
      <c r="FS703" s="1326"/>
      <c r="FT703" s="1326"/>
      <c r="FU703" s="1326"/>
      <c r="FV703" s="1326"/>
      <c r="FW703" s="1326"/>
      <c r="FX703" s="1326"/>
      <c r="FY703" s="1326"/>
      <c r="FZ703" s="1326"/>
      <c r="GA703" s="1321"/>
      <c r="GB703" s="1321"/>
      <c r="GC703" s="1321"/>
      <c r="GD703" s="1321"/>
      <c r="GE703" s="1321"/>
      <c r="GF703" s="1321"/>
      <c r="GG703" s="1321"/>
      <c r="GH703" s="1321"/>
      <c r="GI703" s="1321"/>
      <c r="GJ703" s="1321"/>
      <c r="GK703" s="1321"/>
      <c r="GL703" s="1321"/>
      <c r="GM703" s="1321"/>
      <c r="GN703" s="1321"/>
      <c r="GO703" s="1321"/>
      <c r="GP703" s="1321"/>
      <c r="GQ703" s="1321"/>
      <c r="GR703" s="1321"/>
      <c r="GS703" s="1321"/>
      <c r="GT703" s="1321"/>
      <c r="GU703" s="1321"/>
      <c r="GV703" s="1321"/>
      <c r="GW703" s="1321"/>
      <c r="GX703" s="1321"/>
      <c r="GY703" s="1321"/>
      <c r="GZ703" s="1321"/>
      <c r="HA703" s="1321"/>
      <c r="HB703" s="1321"/>
      <c r="HC703" s="1321"/>
      <c r="HD703" s="1321"/>
      <c r="HE703" s="1321"/>
      <c r="HF703" s="1321"/>
      <c r="HG703" s="1321"/>
      <c r="HH703" s="1321"/>
      <c r="HI703" s="1321"/>
      <c r="HJ703" s="1321"/>
      <c r="HK703" s="1321"/>
      <c r="HL703" s="1321"/>
      <c r="HM703" s="1321"/>
      <c r="HN703" s="1321"/>
      <c r="HO703" s="1321"/>
      <c r="HP703" s="1321"/>
      <c r="HQ703" s="1321"/>
      <c r="HR703" s="1321"/>
      <c r="HS703" s="1321"/>
      <c r="HT703" s="1321"/>
      <c r="HU703" s="1321"/>
      <c r="HV703" s="1321"/>
      <c r="HW703" s="1321"/>
      <c r="HX703" s="1321"/>
      <c r="HY703" s="1321"/>
      <c r="HZ703" s="1321"/>
      <c r="IA703" s="1321"/>
      <c r="IB703" s="1321"/>
      <c r="IC703" s="1321"/>
      <c r="ID703" s="1321"/>
      <c r="IE703" s="1321"/>
      <c r="IF703" s="1321"/>
      <c r="IG703" s="1321"/>
      <c r="IH703" s="1321"/>
      <c r="II703" s="1321"/>
      <c r="IJ703" s="1321"/>
      <c r="IK703" s="1321"/>
      <c r="IL703" s="1321"/>
      <c r="IM703" s="1321"/>
      <c r="IN703" s="1321"/>
      <c r="IO703" s="1321"/>
      <c r="IP703" s="1321"/>
      <c r="IQ703" s="1321"/>
      <c r="IR703" s="1321"/>
      <c r="IS703" s="1321"/>
      <c r="IT703" s="1321"/>
      <c r="IU703" s="1321"/>
      <c r="IV703" s="1321"/>
      <c r="IW703" s="1321"/>
      <c r="IX703" s="1321"/>
      <c r="IY703" s="1321"/>
      <c r="IZ703" s="1321"/>
      <c r="JA703" s="1321"/>
      <c r="JB703" s="1321"/>
      <c r="JC703" s="1321"/>
      <c r="JD703" s="1321"/>
      <c r="JE703" s="1321"/>
      <c r="JF703" s="1321"/>
      <c r="JG703" s="1321"/>
      <c r="JH703" s="1321"/>
      <c r="JI703" s="1321"/>
      <c r="JJ703" s="1321"/>
    </row>
    <row r="704" spans="1:274" ht="18.95" hidden="1" customHeight="1">
      <c r="A704" s="1032" t="s">
        <v>5094</v>
      </c>
      <c r="B704" s="1344"/>
      <c r="C704" s="1347"/>
      <c r="D704" s="1347"/>
      <c r="E704" s="1350"/>
      <c r="F704" s="1350"/>
      <c r="G704" s="1350">
        <f>G703*1.02</f>
        <v>0</v>
      </c>
      <c r="H704" s="1347"/>
      <c r="I704" s="1347"/>
      <c r="J704" s="1321"/>
      <c r="K704" s="1321"/>
      <c r="L704" s="1321"/>
      <c r="M704" s="1321"/>
      <c r="O704" s="1032"/>
      <c r="P704" s="1336"/>
      <c r="Q704" s="1336"/>
      <c r="R704" s="1328"/>
      <c r="S704" s="1328"/>
      <c r="T704" s="1328"/>
      <c r="U704" s="1328"/>
      <c r="V704" s="1328"/>
      <c r="W704" s="1337"/>
      <c r="X704" s="1328"/>
      <c r="Y704" s="1328"/>
      <c r="Z704" s="1328"/>
      <c r="AA704" s="1328"/>
      <c r="AB704" s="1326"/>
      <c r="AC704" s="1326"/>
      <c r="AD704" s="1326"/>
      <c r="AE704" s="1326"/>
      <c r="AF704" s="1326"/>
      <c r="AG704" s="1326"/>
      <c r="AH704" s="1326"/>
      <c r="AI704" s="1326"/>
      <c r="AJ704" s="1326"/>
      <c r="AK704" s="1326"/>
      <c r="AL704" s="1326"/>
      <c r="AM704" s="1326"/>
      <c r="AN704" s="1326"/>
      <c r="AO704" s="1326"/>
      <c r="AP704" s="1326"/>
      <c r="AQ704" s="1326"/>
      <c r="AR704" s="1326"/>
      <c r="AS704" s="1326"/>
      <c r="AT704" s="1326"/>
      <c r="AU704" s="1326"/>
      <c r="AV704" s="1326"/>
      <c r="AW704" s="1326"/>
      <c r="AX704" s="1326"/>
      <c r="AY704" s="1326"/>
      <c r="AZ704" s="1326"/>
      <c r="BA704" s="1326"/>
      <c r="BB704" s="1326"/>
      <c r="BC704" s="1326"/>
      <c r="BD704" s="1326"/>
      <c r="BE704" s="1326"/>
      <c r="BF704" s="1326"/>
      <c r="BG704" s="1326"/>
      <c r="BH704" s="1326"/>
      <c r="BI704" s="1326"/>
      <c r="BJ704" s="1326"/>
      <c r="BK704" s="1326"/>
      <c r="BL704" s="1326"/>
      <c r="BM704" s="1326"/>
      <c r="BN704" s="1326"/>
      <c r="BO704" s="1326"/>
      <c r="BP704" s="1326"/>
      <c r="BQ704" s="1321"/>
      <c r="BR704" s="1321"/>
      <c r="BS704" s="1321"/>
      <c r="BT704" s="1321"/>
      <c r="BU704" s="1321"/>
      <c r="BV704" s="1321"/>
      <c r="BW704" s="1321"/>
      <c r="BX704" s="1321"/>
      <c r="BY704" s="1321"/>
      <c r="BZ704" s="1321"/>
      <c r="CA704" s="1321"/>
      <c r="CB704" s="1321"/>
      <c r="CC704" s="1321"/>
      <c r="CD704" s="1321"/>
      <c r="CE704" s="1321"/>
      <c r="CF704" s="1326"/>
      <c r="CG704" s="1326"/>
      <c r="CH704" s="1326"/>
      <c r="CI704" s="1326"/>
      <c r="CJ704" s="1326"/>
      <c r="CK704" s="1326"/>
      <c r="CL704" s="1326"/>
      <c r="CM704" s="1326"/>
      <c r="CN704" s="1326"/>
      <c r="CO704" s="1326"/>
      <c r="CP704" s="1326"/>
      <c r="CQ704" s="1326"/>
      <c r="CR704" s="1321"/>
      <c r="CS704" s="1321"/>
      <c r="CT704" s="1321"/>
      <c r="CU704" s="1321"/>
      <c r="CV704" s="1321"/>
      <c r="CW704" s="1321"/>
      <c r="CX704" s="1321"/>
      <c r="CY704" s="1321"/>
      <c r="CZ704" s="1321"/>
      <c r="DA704" s="1326"/>
      <c r="DB704" s="1326"/>
      <c r="DC704" s="1326"/>
      <c r="DD704" s="1326"/>
      <c r="DE704" s="1326"/>
      <c r="DF704" s="1326"/>
      <c r="DG704" s="1326"/>
      <c r="DH704" s="1326"/>
      <c r="DI704" s="1326"/>
      <c r="DJ704" s="1326"/>
      <c r="DK704" s="1326"/>
      <c r="DL704" s="1326"/>
      <c r="DM704" s="1326"/>
      <c r="DN704" s="1326"/>
      <c r="DO704" s="1326"/>
      <c r="DP704" s="1326"/>
      <c r="DQ704" s="1326"/>
      <c r="DR704" s="1326"/>
      <c r="DS704" s="1326"/>
      <c r="DT704" s="1326"/>
      <c r="DU704" s="1326"/>
      <c r="DV704" s="1326"/>
      <c r="DW704" s="1326"/>
      <c r="DX704" s="1326"/>
      <c r="DY704" s="1326"/>
      <c r="DZ704" s="1326"/>
      <c r="EA704" s="1326"/>
      <c r="EB704" s="1326"/>
      <c r="EC704" s="1326"/>
      <c r="ED704" s="1326"/>
      <c r="EE704" s="1326"/>
      <c r="EF704" s="1326"/>
      <c r="EG704" s="1326"/>
      <c r="EH704" s="1326"/>
      <c r="EI704" s="1326"/>
      <c r="EJ704" s="1326"/>
      <c r="EK704" s="1326"/>
      <c r="EL704" s="1321"/>
      <c r="EM704" s="1321"/>
      <c r="EN704" s="1321"/>
      <c r="EO704" s="1321"/>
      <c r="EP704" s="1321"/>
      <c r="EQ704" s="1321"/>
      <c r="ER704" s="1321"/>
      <c r="ES704" s="1321"/>
      <c r="ET704" s="1321"/>
      <c r="EU704" s="1321"/>
      <c r="EV704" s="1321"/>
      <c r="EW704" s="1321"/>
      <c r="EX704" s="1321"/>
      <c r="EY704" s="1321"/>
      <c r="EZ704" s="1321"/>
      <c r="FA704" s="1321"/>
      <c r="FB704" s="1321"/>
      <c r="FC704" s="1321"/>
      <c r="FD704" s="1321"/>
      <c r="FE704" s="1321"/>
      <c r="FF704" s="1338"/>
      <c r="FG704" s="1326"/>
      <c r="FH704" s="1326"/>
      <c r="FI704" s="1326"/>
      <c r="FJ704" s="1326"/>
      <c r="FK704" s="1326"/>
      <c r="FL704" s="1326"/>
      <c r="FM704" s="1326"/>
      <c r="FN704" s="1326"/>
      <c r="FO704" s="1326"/>
      <c r="FP704" s="1326"/>
      <c r="FQ704" s="1339"/>
      <c r="FR704" s="1339"/>
      <c r="FS704" s="1326"/>
      <c r="FT704" s="1326"/>
      <c r="FU704" s="1326"/>
      <c r="FV704" s="1326"/>
      <c r="FW704" s="1326"/>
      <c r="FX704" s="1326"/>
      <c r="FY704" s="1326"/>
      <c r="FZ704" s="1326"/>
      <c r="GA704" s="1321"/>
      <c r="GB704" s="1321"/>
      <c r="GC704" s="1321"/>
      <c r="GD704" s="1321"/>
      <c r="GE704" s="1321"/>
      <c r="GF704" s="1321"/>
      <c r="GG704" s="1321"/>
      <c r="GH704" s="1321"/>
      <c r="GI704" s="1321"/>
      <c r="GJ704" s="1321"/>
      <c r="GK704" s="1321"/>
      <c r="GL704" s="1321"/>
      <c r="GM704" s="1321"/>
      <c r="GN704" s="1321"/>
      <c r="GO704" s="1321"/>
      <c r="GP704" s="1321"/>
      <c r="GQ704" s="1321"/>
      <c r="GR704" s="1321"/>
      <c r="GS704" s="1321"/>
      <c r="GT704" s="1321"/>
      <c r="GU704" s="1321"/>
      <c r="GV704" s="1321"/>
      <c r="GW704" s="1321"/>
      <c r="GX704" s="1321"/>
      <c r="GY704" s="1321"/>
      <c r="GZ704" s="1321"/>
      <c r="HA704" s="1321"/>
      <c r="HB704" s="1321"/>
      <c r="HC704" s="1321"/>
      <c r="HD704" s="1321"/>
      <c r="HE704" s="1321"/>
      <c r="HF704" s="1321"/>
      <c r="HG704" s="1321"/>
      <c r="HH704" s="1321"/>
      <c r="HI704" s="1321"/>
      <c r="HJ704" s="1321"/>
      <c r="HK704" s="1321"/>
      <c r="HL704" s="1321"/>
      <c r="HM704" s="1321"/>
      <c r="HN704" s="1321"/>
      <c r="HO704" s="1321"/>
      <c r="HP704" s="1321"/>
      <c r="HQ704" s="1321"/>
      <c r="HR704" s="1321"/>
      <c r="HS704" s="1321"/>
      <c r="HT704" s="1321"/>
      <c r="HU704" s="1321"/>
      <c r="HV704" s="1321"/>
      <c r="HW704" s="1321"/>
      <c r="HX704" s="1321"/>
      <c r="HY704" s="1321"/>
      <c r="HZ704" s="1321"/>
      <c r="IA704" s="1321"/>
      <c r="IB704" s="1321"/>
      <c r="IC704" s="1321"/>
      <c r="ID704" s="1321"/>
      <c r="IE704" s="1321"/>
      <c r="IF704" s="1321"/>
      <c r="IG704" s="1321"/>
      <c r="IH704" s="1321"/>
      <c r="II704" s="1321"/>
      <c r="IJ704" s="1321"/>
      <c r="IK704" s="1321"/>
      <c r="IL704" s="1321"/>
      <c r="IM704" s="1321"/>
      <c r="IN704" s="1321"/>
      <c r="IO704" s="1321"/>
      <c r="IP704" s="1321"/>
      <c r="IQ704" s="1321"/>
      <c r="IR704" s="1321"/>
      <c r="IS704" s="1321"/>
      <c r="IT704" s="1321"/>
      <c r="IU704" s="1321"/>
      <c r="IV704" s="1321"/>
      <c r="IW704" s="1321"/>
      <c r="IX704" s="1321"/>
      <c r="IY704" s="1321"/>
      <c r="IZ704" s="1321"/>
      <c r="JA704" s="1321"/>
      <c r="JB704" s="1321"/>
      <c r="JC704" s="1321"/>
      <c r="JD704" s="1321"/>
      <c r="JE704" s="1321"/>
      <c r="JF704" s="1321"/>
      <c r="JG704" s="1321"/>
      <c r="JH704" s="1321"/>
      <c r="JI704" s="1321"/>
      <c r="JJ704" s="1321"/>
    </row>
    <row r="705" spans="1:271" ht="18.95" hidden="1" customHeight="1">
      <c r="A705" s="1032" t="s">
        <v>5095</v>
      </c>
      <c r="B705" s="1344">
        <f>C694*3</f>
        <v>19394.399999999994</v>
      </c>
      <c r="C705" s="1342"/>
      <c r="D705" s="1342"/>
      <c r="E705" s="1343"/>
      <c r="F705" s="1343"/>
      <c r="G705" s="1343">
        <f>C694*3*1.02</f>
        <v>19782.287999999993</v>
      </c>
      <c r="H705" s="1342"/>
      <c r="I705" s="1342"/>
      <c r="J705" s="1321"/>
      <c r="K705" s="1321"/>
      <c r="L705" s="1321"/>
      <c r="M705" s="1321"/>
      <c r="N705" s="1335"/>
      <c r="O705" s="1032"/>
      <c r="P705" s="1336"/>
      <c r="Q705" s="1336"/>
      <c r="R705" s="1328"/>
      <c r="S705" s="1328"/>
      <c r="T705" s="1328"/>
      <c r="U705" s="1328"/>
      <c r="V705" s="1328"/>
      <c r="W705" s="1337"/>
      <c r="X705" s="1328"/>
      <c r="Y705" s="1328"/>
      <c r="Z705" s="1328"/>
      <c r="AA705" s="1328"/>
      <c r="AB705" s="1326"/>
      <c r="AC705" s="1326"/>
      <c r="AD705" s="1326"/>
      <c r="AE705" s="1326"/>
      <c r="AF705" s="1326"/>
      <c r="AG705" s="1326"/>
      <c r="AH705" s="1326"/>
      <c r="AI705" s="1326"/>
      <c r="AJ705" s="1326"/>
      <c r="AK705" s="1326"/>
      <c r="AL705" s="1326"/>
      <c r="AM705" s="1326"/>
      <c r="AN705" s="1326"/>
      <c r="AO705" s="1326"/>
      <c r="AP705" s="1326"/>
      <c r="AQ705" s="1326"/>
      <c r="AR705" s="1326"/>
      <c r="AS705" s="1326"/>
      <c r="AT705" s="1326"/>
      <c r="AU705" s="1326"/>
      <c r="AV705" s="1326"/>
      <c r="AW705" s="1326"/>
      <c r="AX705" s="1326"/>
      <c r="AY705" s="1326"/>
      <c r="AZ705" s="1326"/>
      <c r="BA705" s="1326"/>
      <c r="BB705" s="1326"/>
      <c r="BC705" s="1326"/>
      <c r="BD705" s="1326"/>
      <c r="BE705" s="1326"/>
      <c r="BF705" s="1326"/>
      <c r="BG705" s="1326"/>
      <c r="BH705" s="1326"/>
      <c r="BI705" s="1326"/>
      <c r="BJ705" s="1326"/>
      <c r="BK705" s="1326"/>
      <c r="BL705" s="1326"/>
      <c r="BM705" s="1326"/>
      <c r="BN705" s="1326"/>
      <c r="BO705" s="1326"/>
      <c r="BP705" s="1326"/>
      <c r="BQ705" s="1321"/>
      <c r="BR705" s="1321"/>
      <c r="BS705" s="1321"/>
      <c r="BT705" s="1321"/>
      <c r="BU705" s="1321"/>
      <c r="BV705" s="1321"/>
      <c r="BW705" s="1321"/>
      <c r="BX705" s="1321"/>
      <c r="BY705" s="1321"/>
      <c r="BZ705" s="1321"/>
      <c r="CA705" s="1321"/>
      <c r="CB705" s="1321"/>
      <c r="CC705" s="1321"/>
      <c r="CD705" s="1321"/>
      <c r="CE705" s="1321"/>
      <c r="CF705" s="1326"/>
      <c r="CG705" s="1326"/>
      <c r="CH705" s="1326"/>
      <c r="CI705" s="1326"/>
      <c r="CJ705" s="1326"/>
      <c r="CK705" s="1326"/>
      <c r="CL705" s="1326"/>
      <c r="CM705" s="1326"/>
      <c r="CN705" s="1326"/>
      <c r="CO705" s="1326"/>
      <c r="CP705" s="1326"/>
      <c r="CQ705" s="1326"/>
      <c r="CR705" s="1321"/>
      <c r="CS705" s="1321"/>
      <c r="CT705" s="1321"/>
      <c r="CU705" s="1321"/>
      <c r="CV705" s="1321"/>
      <c r="CW705" s="1321"/>
      <c r="CX705" s="1321"/>
      <c r="CY705" s="1321"/>
      <c r="CZ705" s="1321"/>
      <c r="DA705" s="1326"/>
      <c r="DB705" s="1326"/>
      <c r="DC705" s="1326"/>
      <c r="DD705" s="1326"/>
      <c r="DE705" s="1326"/>
      <c r="DF705" s="1326"/>
      <c r="DG705" s="1326"/>
      <c r="DH705" s="1326"/>
      <c r="DI705" s="1326"/>
      <c r="DJ705" s="1326"/>
      <c r="DK705" s="1326"/>
      <c r="DL705" s="1326"/>
      <c r="DM705" s="1326"/>
      <c r="DN705" s="1326"/>
      <c r="DO705" s="1326"/>
      <c r="DP705" s="1326"/>
      <c r="DQ705" s="1326"/>
      <c r="DR705" s="1326"/>
      <c r="DS705" s="1326"/>
      <c r="DT705" s="1326"/>
      <c r="DU705" s="1326"/>
      <c r="DV705" s="1326"/>
      <c r="DW705" s="1326"/>
      <c r="DX705" s="1326"/>
      <c r="DY705" s="1326"/>
      <c r="DZ705" s="1326"/>
      <c r="EA705" s="1326"/>
      <c r="EB705" s="1326"/>
      <c r="EC705" s="1326"/>
      <c r="ED705" s="1326"/>
      <c r="EE705" s="1326"/>
      <c r="EF705" s="1326"/>
      <c r="EG705" s="1326"/>
      <c r="EH705" s="1326"/>
      <c r="EI705" s="1326"/>
      <c r="EJ705" s="1326"/>
      <c r="EK705" s="1326"/>
      <c r="EL705" s="1321"/>
      <c r="EM705" s="1321"/>
      <c r="EN705" s="1321"/>
      <c r="EO705" s="1321"/>
      <c r="EP705" s="1321"/>
      <c r="EQ705" s="1321"/>
      <c r="ER705" s="1321"/>
      <c r="ES705" s="1321"/>
      <c r="ET705" s="1321"/>
      <c r="EU705" s="1321"/>
      <c r="EV705" s="1321"/>
      <c r="EW705" s="1321"/>
      <c r="EX705" s="1321"/>
      <c r="EY705" s="1321"/>
      <c r="EZ705" s="1321"/>
      <c r="FA705" s="1321"/>
      <c r="FB705" s="1321"/>
      <c r="FC705" s="1321"/>
      <c r="FD705" s="1321"/>
      <c r="FE705" s="1321"/>
      <c r="FF705" s="1338"/>
      <c r="FG705" s="1326"/>
      <c r="FH705" s="1326"/>
      <c r="FI705" s="1326"/>
      <c r="FJ705" s="1326"/>
      <c r="FK705" s="1326"/>
      <c r="FL705" s="1326"/>
      <c r="FM705" s="1326"/>
      <c r="FN705" s="1326"/>
      <c r="FO705" s="1326"/>
      <c r="FP705" s="1326"/>
      <c r="FQ705" s="1339"/>
      <c r="FR705" s="1339"/>
      <c r="FS705" s="1326"/>
      <c r="FT705" s="1326"/>
      <c r="FU705" s="1326"/>
      <c r="FV705" s="1326"/>
      <c r="FW705" s="1326"/>
      <c r="FX705" s="1326"/>
      <c r="FY705" s="1326"/>
      <c r="FZ705" s="1326"/>
      <c r="GA705" s="1321"/>
      <c r="GB705" s="1321"/>
      <c r="GC705" s="1321"/>
      <c r="GD705" s="1321"/>
      <c r="GE705" s="1321"/>
      <c r="GF705" s="1321"/>
      <c r="GG705" s="1321"/>
      <c r="GH705" s="1321"/>
      <c r="GI705" s="1321"/>
      <c r="GJ705" s="1321"/>
      <c r="GK705" s="1321"/>
      <c r="GL705" s="1321"/>
      <c r="GM705" s="1321"/>
      <c r="GN705" s="1321"/>
      <c r="GO705" s="1321"/>
      <c r="GP705" s="1321"/>
      <c r="GQ705" s="1321"/>
      <c r="GR705" s="1321"/>
      <c r="GS705" s="1321"/>
      <c r="GT705" s="1321"/>
      <c r="GU705" s="1321"/>
      <c r="GV705" s="1321"/>
      <c r="GW705" s="1321"/>
      <c r="GX705" s="1321"/>
      <c r="GY705" s="1321"/>
      <c r="GZ705" s="1321"/>
      <c r="HA705" s="1321"/>
      <c r="HB705" s="1321"/>
      <c r="HC705" s="1321"/>
      <c r="HD705" s="1321"/>
      <c r="HE705" s="1321"/>
      <c r="HF705" s="1321"/>
      <c r="HG705" s="1321"/>
      <c r="HH705" s="1321"/>
      <c r="HI705" s="1321"/>
      <c r="HJ705" s="1321"/>
      <c r="HK705" s="1321"/>
      <c r="HL705" s="1321"/>
      <c r="HM705" s="1321"/>
      <c r="HN705" s="1321"/>
      <c r="HO705" s="1321"/>
      <c r="HP705" s="1321"/>
      <c r="HQ705" s="1321"/>
      <c r="HR705" s="1321"/>
      <c r="HS705" s="1321"/>
      <c r="HT705" s="1321"/>
      <c r="HU705" s="1321"/>
      <c r="HV705" s="1321"/>
      <c r="HW705" s="1321"/>
      <c r="HX705" s="1321"/>
      <c r="HY705" s="1321"/>
      <c r="HZ705" s="1321"/>
      <c r="IA705" s="1321"/>
      <c r="IB705" s="1321"/>
      <c r="IC705" s="1321"/>
      <c r="ID705" s="1321"/>
      <c r="IE705" s="1321"/>
      <c r="IF705" s="1321"/>
      <c r="IG705" s="1321"/>
      <c r="IH705" s="1321"/>
      <c r="II705" s="1321"/>
      <c r="IJ705" s="1321"/>
      <c r="IK705" s="1321"/>
      <c r="IL705" s="1321"/>
      <c r="IM705" s="1321"/>
      <c r="IN705" s="1321"/>
      <c r="IO705" s="1321"/>
      <c r="IP705" s="1321"/>
      <c r="IQ705" s="1321"/>
      <c r="IR705" s="1321"/>
      <c r="IS705" s="1321"/>
      <c r="IT705" s="1321"/>
      <c r="IU705" s="1321"/>
      <c r="IV705" s="1321"/>
      <c r="IW705" s="1321"/>
      <c r="IX705" s="1321"/>
      <c r="IY705" s="1321"/>
      <c r="IZ705" s="1321"/>
      <c r="JA705" s="1321"/>
      <c r="JB705" s="1321"/>
      <c r="JC705" s="1321"/>
      <c r="JD705" s="1321"/>
      <c r="JE705" s="1321"/>
      <c r="JF705" s="1321"/>
      <c r="JG705" s="1321"/>
      <c r="JH705" s="1321"/>
      <c r="JI705" s="1321"/>
      <c r="JJ705" s="1321"/>
    </row>
    <row r="706" spans="1:271" ht="18.95" hidden="1" customHeight="1">
      <c r="A706" s="1032" t="s">
        <v>5096</v>
      </c>
      <c r="B706" s="1344"/>
      <c r="C706" s="1342"/>
      <c r="D706" s="1342"/>
      <c r="E706" s="1343"/>
      <c r="F706" s="1343"/>
      <c r="G706" s="1343"/>
      <c r="H706" s="1342"/>
      <c r="I706" s="1342"/>
      <c r="J706" s="1321"/>
      <c r="K706" s="1321"/>
      <c r="L706" s="1321"/>
      <c r="M706" s="1321"/>
      <c r="N706" s="1335"/>
      <c r="O706" s="1032"/>
      <c r="P706" s="1336"/>
      <c r="Q706" s="1336"/>
      <c r="R706" s="1328"/>
      <c r="S706" s="1328"/>
      <c r="T706" s="1328"/>
      <c r="U706" s="1328"/>
      <c r="V706" s="1328"/>
      <c r="W706" s="1337"/>
      <c r="X706" s="1328"/>
      <c r="Y706" s="1328"/>
      <c r="Z706" s="1328"/>
      <c r="AA706" s="1328"/>
      <c r="AB706" s="1326"/>
      <c r="AC706" s="1326"/>
      <c r="AD706" s="1326"/>
      <c r="AE706" s="1326"/>
      <c r="AF706" s="1326"/>
      <c r="AG706" s="1326"/>
      <c r="AH706" s="1326"/>
      <c r="AI706" s="1326"/>
      <c r="AJ706" s="1326"/>
      <c r="AK706" s="1326"/>
      <c r="AL706" s="1326"/>
      <c r="AM706" s="1326"/>
      <c r="AN706" s="1326"/>
      <c r="AO706" s="1326"/>
      <c r="AP706" s="1326"/>
      <c r="AQ706" s="1326"/>
      <c r="AR706" s="1326"/>
      <c r="AS706" s="1326"/>
      <c r="AT706" s="1326"/>
      <c r="AU706" s="1326"/>
      <c r="AV706" s="1326"/>
      <c r="AW706" s="1326"/>
      <c r="AX706" s="1326"/>
      <c r="AY706" s="1326"/>
      <c r="AZ706" s="1326"/>
      <c r="BA706" s="1326"/>
      <c r="BB706" s="1326"/>
      <c r="BC706" s="1326"/>
      <c r="BD706" s="1326"/>
      <c r="BE706" s="1326"/>
      <c r="BF706" s="1326"/>
      <c r="BG706" s="1326"/>
      <c r="BH706" s="1326"/>
      <c r="BI706" s="1326"/>
      <c r="BJ706" s="1326"/>
      <c r="BK706" s="1326"/>
      <c r="BL706" s="1326"/>
      <c r="BM706" s="1326"/>
      <c r="BN706" s="1326"/>
      <c r="BO706" s="1326"/>
      <c r="BP706" s="1326"/>
      <c r="BQ706" s="1321"/>
      <c r="BR706" s="1321"/>
      <c r="BS706" s="1321"/>
      <c r="BT706" s="1321"/>
      <c r="BU706" s="1321"/>
      <c r="BV706" s="1321"/>
      <c r="BW706" s="1321"/>
      <c r="BX706" s="1321"/>
      <c r="BY706" s="1321"/>
      <c r="BZ706" s="1321"/>
      <c r="CA706" s="1321"/>
      <c r="CB706" s="1321"/>
      <c r="CC706" s="1321"/>
      <c r="CD706" s="1321"/>
      <c r="CE706" s="1321"/>
      <c r="CF706" s="1326"/>
      <c r="CG706" s="1326"/>
      <c r="CH706" s="1326"/>
      <c r="CI706" s="1326"/>
      <c r="CJ706" s="1326"/>
      <c r="CK706" s="1326"/>
      <c r="CL706" s="1326"/>
      <c r="CM706" s="1326"/>
      <c r="CN706" s="1326"/>
      <c r="CO706" s="1326"/>
      <c r="CP706" s="1326"/>
      <c r="CQ706" s="1326"/>
      <c r="CR706" s="1321"/>
      <c r="CS706" s="1321"/>
      <c r="CT706" s="1321"/>
      <c r="CU706" s="1321"/>
      <c r="CV706" s="1321"/>
      <c r="CW706" s="1321"/>
      <c r="CX706" s="1321"/>
      <c r="CY706" s="1321"/>
      <c r="CZ706" s="1321"/>
      <c r="DA706" s="1326"/>
      <c r="DB706" s="1326"/>
      <c r="DC706" s="1326"/>
      <c r="DD706" s="1326"/>
      <c r="DE706" s="1326"/>
      <c r="DF706" s="1326"/>
      <c r="DG706" s="1326"/>
      <c r="DH706" s="1326"/>
      <c r="DI706" s="1326"/>
      <c r="DJ706" s="1326"/>
      <c r="DK706" s="1326"/>
      <c r="DL706" s="1326"/>
      <c r="DM706" s="1326"/>
      <c r="DN706" s="1326"/>
      <c r="DO706" s="1326"/>
      <c r="DP706" s="1326"/>
      <c r="DQ706" s="1326"/>
      <c r="DR706" s="1326"/>
      <c r="DS706" s="1326"/>
      <c r="DT706" s="1326"/>
      <c r="DU706" s="1326"/>
      <c r="DV706" s="1326"/>
      <c r="DW706" s="1326"/>
      <c r="DX706" s="1326"/>
      <c r="DY706" s="1326"/>
      <c r="DZ706" s="1326"/>
      <c r="EA706" s="1326"/>
      <c r="EB706" s="1326"/>
      <c r="EC706" s="1326"/>
      <c r="ED706" s="1326"/>
      <c r="EE706" s="1326"/>
      <c r="EF706" s="1326"/>
      <c r="EG706" s="1326"/>
      <c r="EH706" s="1326"/>
      <c r="EI706" s="1326"/>
      <c r="EJ706" s="1326"/>
      <c r="EK706" s="1326"/>
      <c r="EL706" s="1321"/>
      <c r="EM706" s="1321"/>
      <c r="EN706" s="1321"/>
      <c r="EO706" s="1321"/>
      <c r="EP706" s="1321"/>
      <c r="EQ706" s="1321"/>
      <c r="ER706" s="1321"/>
      <c r="ES706" s="1321"/>
      <c r="ET706" s="1321"/>
      <c r="EU706" s="1321"/>
      <c r="EV706" s="1321"/>
      <c r="EW706" s="1321"/>
      <c r="EX706" s="1321"/>
      <c r="EY706" s="1321"/>
      <c r="EZ706" s="1321"/>
      <c r="FA706" s="1321"/>
      <c r="FB706" s="1321"/>
      <c r="FC706" s="1321"/>
      <c r="FD706" s="1321"/>
      <c r="FE706" s="1321"/>
      <c r="FF706" s="1338"/>
      <c r="FG706" s="1326"/>
      <c r="FH706" s="1326"/>
      <c r="FI706" s="1326"/>
      <c r="FJ706" s="1326"/>
      <c r="FK706" s="1326"/>
      <c r="FL706" s="1326"/>
      <c r="FM706" s="1326"/>
      <c r="FN706" s="1326"/>
      <c r="FO706" s="1326"/>
      <c r="FP706" s="1326"/>
      <c r="FQ706" s="1339"/>
      <c r="FR706" s="1339"/>
      <c r="FS706" s="1326"/>
      <c r="FT706" s="1326"/>
      <c r="FU706" s="1326"/>
      <c r="FV706" s="1326"/>
      <c r="FW706" s="1326"/>
      <c r="FX706" s="1326"/>
      <c r="FY706" s="1326"/>
      <c r="FZ706" s="1326"/>
      <c r="GA706" s="1321"/>
      <c r="GB706" s="1321"/>
      <c r="GC706" s="1321"/>
      <c r="GD706" s="1321"/>
      <c r="GE706" s="1321"/>
      <c r="GF706" s="1321"/>
      <c r="GG706" s="1321"/>
      <c r="GH706" s="1321"/>
      <c r="GI706" s="1321"/>
      <c r="GJ706" s="1321"/>
      <c r="GK706" s="1321"/>
      <c r="GL706" s="1321"/>
      <c r="GM706" s="1321"/>
      <c r="GN706" s="1321"/>
      <c r="GO706" s="1321"/>
      <c r="GP706" s="1321"/>
      <c r="GQ706" s="1321"/>
      <c r="GR706" s="1321"/>
      <c r="GS706" s="1321"/>
      <c r="GT706" s="1321"/>
      <c r="GU706" s="1321"/>
      <c r="GV706" s="1321"/>
      <c r="GW706" s="1321"/>
      <c r="GX706" s="1321"/>
      <c r="GY706" s="1321"/>
      <c r="GZ706" s="1321"/>
      <c r="HA706" s="1321"/>
      <c r="HB706" s="1321"/>
      <c r="HC706" s="1321"/>
      <c r="HD706" s="1321"/>
      <c r="HE706" s="1321"/>
      <c r="HF706" s="1321"/>
      <c r="HG706" s="1321"/>
      <c r="HH706" s="1321"/>
      <c r="HI706" s="1321"/>
      <c r="HJ706" s="1321"/>
      <c r="HK706" s="1321"/>
      <c r="HL706" s="1321"/>
      <c r="HM706" s="1321"/>
      <c r="HN706" s="1321"/>
      <c r="HO706" s="1321"/>
      <c r="HP706" s="1321"/>
      <c r="HQ706" s="1321"/>
      <c r="HR706" s="1321"/>
      <c r="HS706" s="1321"/>
      <c r="HT706" s="1321"/>
      <c r="HU706" s="1321"/>
      <c r="HV706" s="1321"/>
      <c r="HW706" s="1321"/>
      <c r="HX706" s="1321"/>
      <c r="HY706" s="1321"/>
      <c r="HZ706" s="1321"/>
      <c r="IA706" s="1321"/>
      <c r="IB706" s="1321"/>
      <c r="IC706" s="1321"/>
      <c r="ID706" s="1321"/>
      <c r="IE706" s="1321"/>
      <c r="IF706" s="1321"/>
      <c r="IG706" s="1321"/>
      <c r="IH706" s="1321"/>
      <c r="II706" s="1321"/>
      <c r="IJ706" s="1321"/>
      <c r="IK706" s="1321"/>
      <c r="IL706" s="1321"/>
      <c r="IM706" s="1321"/>
      <c r="IN706" s="1321"/>
      <c r="IO706" s="1321"/>
      <c r="IP706" s="1321"/>
      <c r="IQ706" s="1321"/>
      <c r="IR706" s="1321"/>
      <c r="IS706" s="1321"/>
      <c r="IT706" s="1321"/>
      <c r="IU706" s="1321"/>
      <c r="IV706" s="1321"/>
      <c r="IW706" s="1321"/>
      <c r="IX706" s="1321"/>
      <c r="IY706" s="1321"/>
      <c r="IZ706" s="1321"/>
      <c r="JA706" s="1321"/>
      <c r="JB706" s="1321"/>
      <c r="JC706" s="1321"/>
      <c r="JD706" s="1321"/>
      <c r="JE706" s="1321"/>
      <c r="JF706" s="1321"/>
      <c r="JG706" s="1321"/>
      <c r="JH706" s="1321"/>
      <c r="JI706" s="1321"/>
      <c r="JJ706" s="1321"/>
    </row>
    <row r="707" spans="1:271" ht="18.95" hidden="1" customHeight="1">
      <c r="A707" s="1032" t="s">
        <v>5097</v>
      </c>
      <c r="B707" s="1344"/>
      <c r="C707" s="1347"/>
      <c r="D707" s="1347"/>
      <c r="E707" s="1350"/>
      <c r="F707" s="1350"/>
      <c r="G707" s="1350">
        <v>0</v>
      </c>
      <c r="H707" s="1347"/>
      <c r="I707" s="1347"/>
      <c r="J707" s="1321"/>
      <c r="K707" s="1321"/>
      <c r="L707" s="1321"/>
      <c r="M707" s="1321"/>
      <c r="N707" s="1351"/>
      <c r="O707" s="1032"/>
      <c r="P707" s="1336"/>
      <c r="Q707" s="1336"/>
      <c r="R707" s="1328"/>
      <c r="S707" s="1328"/>
      <c r="T707" s="1328"/>
      <c r="U707" s="1328"/>
      <c r="V707" s="1328"/>
      <c r="W707" s="1337"/>
      <c r="X707" s="1328"/>
      <c r="Y707" s="1328"/>
      <c r="Z707" s="1328"/>
      <c r="AA707" s="1328"/>
      <c r="AB707" s="1326"/>
      <c r="AC707" s="1326"/>
      <c r="AD707" s="1326"/>
      <c r="AE707" s="1326"/>
      <c r="AF707" s="1326"/>
      <c r="AG707" s="1326"/>
      <c r="AH707" s="1326"/>
      <c r="AI707" s="1326"/>
      <c r="AJ707" s="1326"/>
      <c r="AK707" s="1326"/>
      <c r="AL707" s="1326"/>
      <c r="AM707" s="1326"/>
      <c r="AN707" s="1326"/>
      <c r="AO707" s="1326"/>
      <c r="AP707" s="1326"/>
      <c r="AQ707" s="1326"/>
      <c r="AR707" s="1326"/>
      <c r="AS707" s="1326"/>
      <c r="AT707" s="1326"/>
      <c r="AU707" s="1326"/>
      <c r="AV707" s="1326"/>
      <c r="AW707" s="1326"/>
      <c r="AX707" s="1326"/>
      <c r="AY707" s="1326"/>
      <c r="AZ707" s="1326"/>
      <c r="BA707" s="1326"/>
      <c r="BB707" s="1326"/>
      <c r="BC707" s="1326"/>
      <c r="BD707" s="1326"/>
      <c r="BE707" s="1326"/>
      <c r="BF707" s="1326"/>
      <c r="BG707" s="1326"/>
      <c r="BH707" s="1326"/>
      <c r="BI707" s="1326"/>
      <c r="BJ707" s="1326"/>
      <c r="BK707" s="1326"/>
      <c r="BL707" s="1326"/>
      <c r="BM707" s="1326"/>
      <c r="BN707" s="1326"/>
      <c r="BO707" s="1326"/>
      <c r="BP707" s="1326"/>
      <c r="BQ707" s="1321"/>
      <c r="BR707" s="1321"/>
      <c r="BS707" s="1321"/>
      <c r="BT707" s="1321"/>
      <c r="BU707" s="1321"/>
      <c r="BV707" s="1321"/>
      <c r="BW707" s="1321"/>
      <c r="BX707" s="1321"/>
      <c r="BY707" s="1321"/>
      <c r="BZ707" s="1321"/>
      <c r="CA707" s="1321"/>
      <c r="CB707" s="1321"/>
      <c r="CC707" s="1321"/>
      <c r="CD707" s="1321"/>
      <c r="CE707" s="1321"/>
      <c r="CF707" s="1326"/>
      <c r="CG707" s="1326"/>
      <c r="CH707" s="1326"/>
      <c r="CI707" s="1326"/>
      <c r="CJ707" s="1326"/>
      <c r="CK707" s="1326"/>
      <c r="CL707" s="1326"/>
      <c r="CM707" s="1326"/>
      <c r="CN707" s="1326"/>
      <c r="CO707" s="1326"/>
      <c r="CP707" s="1326"/>
      <c r="CQ707" s="1326"/>
      <c r="CR707" s="1321"/>
      <c r="CS707" s="1321"/>
      <c r="CT707" s="1321"/>
      <c r="CU707" s="1321"/>
      <c r="CV707" s="1321"/>
      <c r="CW707" s="1321"/>
      <c r="CX707" s="1321"/>
      <c r="CY707" s="1321"/>
      <c r="CZ707" s="1321"/>
      <c r="DA707" s="1326"/>
      <c r="DB707" s="1326"/>
      <c r="DC707" s="1326"/>
      <c r="DD707" s="1326"/>
      <c r="DE707" s="1326"/>
      <c r="DF707" s="1326"/>
      <c r="DG707" s="1326"/>
      <c r="DH707" s="1326"/>
      <c r="DI707" s="1326"/>
      <c r="DJ707" s="1326"/>
      <c r="DK707" s="1326"/>
      <c r="DL707" s="1326"/>
      <c r="DM707" s="1326"/>
      <c r="DN707" s="1326"/>
      <c r="DO707" s="1326"/>
      <c r="DP707" s="1326"/>
      <c r="DQ707" s="1326"/>
      <c r="DR707" s="1326"/>
      <c r="DS707" s="1326"/>
      <c r="DT707" s="1326"/>
      <c r="DU707" s="1326"/>
      <c r="DV707" s="1326"/>
      <c r="DW707" s="1326"/>
      <c r="DX707" s="1326"/>
      <c r="DY707" s="1326"/>
      <c r="DZ707" s="1326"/>
      <c r="EA707" s="1326"/>
      <c r="EB707" s="1326"/>
      <c r="EC707" s="1326"/>
      <c r="ED707" s="1326"/>
      <c r="EE707" s="1326"/>
      <c r="EF707" s="1326"/>
      <c r="EG707" s="1326"/>
      <c r="EH707" s="1326"/>
      <c r="EI707" s="1326"/>
      <c r="EJ707" s="1326"/>
      <c r="EK707" s="1326"/>
      <c r="EL707" s="1321"/>
      <c r="EM707" s="1321"/>
      <c r="EN707" s="1321"/>
      <c r="EO707" s="1321"/>
      <c r="EP707" s="1321"/>
      <c r="EQ707" s="1321"/>
      <c r="ER707" s="1321"/>
      <c r="ES707" s="1321"/>
      <c r="ET707" s="1321"/>
      <c r="EU707" s="1321"/>
      <c r="EV707" s="1321"/>
      <c r="EW707" s="1321"/>
      <c r="EX707" s="1321"/>
      <c r="EY707" s="1321"/>
      <c r="EZ707" s="1321"/>
      <c r="FA707" s="1321"/>
      <c r="FB707" s="1321"/>
      <c r="FC707" s="1321"/>
      <c r="FD707" s="1321"/>
      <c r="FE707" s="1321"/>
      <c r="FF707" s="1338"/>
      <c r="FG707" s="1326"/>
      <c r="FH707" s="1326"/>
      <c r="FI707" s="1326"/>
      <c r="FJ707" s="1326"/>
      <c r="FK707" s="1326"/>
      <c r="FL707" s="1326"/>
      <c r="FM707" s="1326"/>
      <c r="FN707" s="1326"/>
      <c r="FO707" s="1326"/>
      <c r="FP707" s="1326"/>
      <c r="FQ707" s="1339"/>
      <c r="FR707" s="1339"/>
      <c r="FS707" s="1326"/>
      <c r="FT707" s="1326"/>
      <c r="FU707" s="1326"/>
      <c r="FV707" s="1326"/>
      <c r="FW707" s="1326"/>
      <c r="FX707" s="1326"/>
      <c r="FY707" s="1326"/>
      <c r="FZ707" s="1326"/>
      <c r="GA707" s="1321"/>
      <c r="GB707" s="1321"/>
      <c r="GC707" s="1321"/>
      <c r="GD707" s="1321"/>
      <c r="GE707" s="1321"/>
      <c r="GF707" s="1321"/>
      <c r="GG707" s="1321"/>
      <c r="GH707" s="1321"/>
      <c r="GI707" s="1321"/>
      <c r="GJ707" s="1321"/>
      <c r="GK707" s="1321"/>
      <c r="GL707" s="1321"/>
      <c r="GM707" s="1321"/>
      <c r="GN707" s="1321"/>
      <c r="GO707" s="1321"/>
      <c r="GP707" s="1321"/>
      <c r="GQ707" s="1321"/>
      <c r="GR707" s="1321"/>
      <c r="GS707" s="1321"/>
      <c r="GT707" s="1321"/>
      <c r="GU707" s="1321"/>
      <c r="GV707" s="1321"/>
      <c r="GW707" s="1321"/>
      <c r="GX707" s="1321"/>
      <c r="GY707" s="1321"/>
      <c r="GZ707" s="1321"/>
      <c r="HA707" s="1321"/>
      <c r="HB707" s="1321"/>
      <c r="HC707" s="1321"/>
      <c r="HD707" s="1321"/>
      <c r="HE707" s="1321"/>
      <c r="HF707" s="1321"/>
      <c r="HG707" s="1321"/>
      <c r="HH707" s="1321"/>
      <c r="HI707" s="1321"/>
      <c r="HJ707" s="1321"/>
      <c r="HK707" s="1321"/>
      <c r="HL707" s="1321"/>
      <c r="HM707" s="1321"/>
      <c r="HN707" s="1321"/>
      <c r="HO707" s="1321"/>
      <c r="HP707" s="1321"/>
      <c r="HQ707" s="1321"/>
      <c r="HR707" s="1321"/>
      <c r="HS707" s="1321"/>
      <c r="HT707" s="1321"/>
      <c r="HU707" s="1321"/>
      <c r="HV707" s="1321"/>
      <c r="HW707" s="1321"/>
      <c r="HX707" s="1321"/>
      <c r="HY707" s="1321"/>
      <c r="HZ707" s="1321"/>
      <c r="IA707" s="1321"/>
      <c r="IB707" s="1321"/>
      <c r="IC707" s="1321"/>
      <c r="ID707" s="1321"/>
      <c r="IE707" s="1321"/>
      <c r="IF707" s="1321"/>
      <c r="IG707" s="1321"/>
      <c r="IH707" s="1321"/>
      <c r="II707" s="1321"/>
      <c r="IJ707" s="1321"/>
      <c r="IK707" s="1321"/>
      <c r="IL707" s="1321"/>
      <c r="IM707" s="1321"/>
      <c r="IN707" s="1321"/>
      <c r="IO707" s="1321"/>
      <c r="IP707" s="1321"/>
      <c r="IQ707" s="1321"/>
      <c r="IR707" s="1321"/>
      <c r="IS707" s="1321"/>
      <c r="IT707" s="1321"/>
      <c r="IU707" s="1321"/>
      <c r="IV707" s="1321"/>
      <c r="IW707" s="1321"/>
      <c r="IX707" s="1321"/>
      <c r="IY707" s="1321"/>
      <c r="IZ707" s="1321"/>
      <c r="JA707" s="1321"/>
      <c r="JB707" s="1321"/>
      <c r="JC707" s="1321"/>
      <c r="JD707" s="1321"/>
      <c r="JE707" s="1321"/>
      <c r="JF707" s="1321"/>
      <c r="JG707" s="1321"/>
      <c r="JH707" s="1321"/>
      <c r="JI707" s="1321"/>
      <c r="JJ707" s="1321"/>
    </row>
    <row r="708" spans="1:271" ht="18.95" hidden="1" customHeight="1">
      <c r="A708" s="1032" t="s">
        <v>5098</v>
      </c>
      <c r="B708" s="1344"/>
      <c r="C708" s="1342"/>
      <c r="D708" s="1342"/>
      <c r="E708" s="1343"/>
      <c r="F708" s="1343"/>
      <c r="G708" s="1343"/>
      <c r="H708" s="1342"/>
      <c r="I708" s="1342"/>
      <c r="J708" s="1321"/>
      <c r="K708" s="1321"/>
      <c r="L708" s="1321"/>
      <c r="M708" s="1321"/>
      <c r="N708" s="1352"/>
      <c r="O708" s="1032"/>
      <c r="P708" s="1336"/>
      <c r="Q708" s="1336"/>
      <c r="R708" s="1328"/>
      <c r="S708" s="1328"/>
      <c r="T708" s="1328"/>
      <c r="U708" s="1328"/>
      <c r="V708" s="1328"/>
      <c r="W708" s="1337"/>
      <c r="X708" s="1328"/>
      <c r="Y708" s="1328"/>
      <c r="Z708" s="1328"/>
      <c r="AA708" s="1328"/>
      <c r="AB708" s="1326"/>
      <c r="AC708" s="1326"/>
      <c r="AD708" s="1326"/>
      <c r="AE708" s="1326"/>
      <c r="AF708" s="1326"/>
      <c r="AG708" s="1326"/>
      <c r="AH708" s="1326"/>
      <c r="AI708" s="1326"/>
      <c r="AJ708" s="1326"/>
      <c r="AK708" s="1326"/>
      <c r="AL708" s="1326"/>
      <c r="AM708" s="1326"/>
      <c r="AN708" s="1326"/>
      <c r="AO708" s="1326"/>
      <c r="AP708" s="1326"/>
      <c r="AQ708" s="1326"/>
      <c r="AR708" s="1326"/>
      <c r="AS708" s="1326"/>
      <c r="AT708" s="1326"/>
      <c r="AU708" s="1326"/>
      <c r="AV708" s="1326"/>
      <c r="AW708" s="1326"/>
      <c r="AX708" s="1326"/>
      <c r="AY708" s="1326"/>
      <c r="AZ708" s="1326"/>
      <c r="BA708" s="1326"/>
      <c r="BB708" s="1326"/>
      <c r="BC708" s="1326"/>
      <c r="BD708" s="1326"/>
      <c r="BE708" s="1326"/>
      <c r="BF708" s="1326"/>
      <c r="BG708" s="1326"/>
      <c r="BH708" s="1326"/>
      <c r="BI708" s="1326"/>
      <c r="BJ708" s="1326"/>
      <c r="BK708" s="1326"/>
      <c r="BL708" s="1326"/>
      <c r="BM708" s="1326"/>
      <c r="BN708" s="1326"/>
      <c r="BO708" s="1326"/>
      <c r="BP708" s="1326"/>
      <c r="BQ708" s="1321"/>
      <c r="BR708" s="1321"/>
      <c r="BS708" s="1321"/>
      <c r="BT708" s="1321"/>
      <c r="BU708" s="1321"/>
      <c r="BV708" s="1321"/>
      <c r="BW708" s="1321"/>
      <c r="BX708" s="1321"/>
      <c r="BY708" s="1321"/>
      <c r="BZ708" s="1321"/>
      <c r="CA708" s="1321"/>
      <c r="CB708" s="1321"/>
      <c r="CC708" s="1321"/>
      <c r="CD708" s="1321"/>
      <c r="CE708" s="1321"/>
      <c r="CF708" s="1326"/>
      <c r="CG708" s="1326"/>
      <c r="CH708" s="1326"/>
      <c r="CI708" s="1326"/>
      <c r="CJ708" s="1326"/>
      <c r="CK708" s="1326"/>
      <c r="CL708" s="1326"/>
      <c r="CM708" s="1326"/>
      <c r="CN708" s="1326"/>
      <c r="CO708" s="1326"/>
      <c r="CP708" s="1326"/>
      <c r="CQ708" s="1326"/>
      <c r="CR708" s="1321"/>
      <c r="CS708" s="1321"/>
      <c r="CT708" s="1321"/>
      <c r="CU708" s="1321"/>
      <c r="CV708" s="1321"/>
      <c r="CW708" s="1321"/>
      <c r="CX708" s="1321"/>
      <c r="CY708" s="1321"/>
      <c r="CZ708" s="1321"/>
      <c r="DA708" s="1326"/>
      <c r="DB708" s="1326"/>
      <c r="DC708" s="1326"/>
      <c r="DD708" s="1326"/>
      <c r="DE708" s="1326"/>
      <c r="DF708" s="1326"/>
      <c r="DG708" s="1326"/>
      <c r="DH708" s="1326"/>
      <c r="DI708" s="1326"/>
      <c r="DJ708" s="1326"/>
      <c r="DK708" s="1326"/>
      <c r="DL708" s="1326"/>
      <c r="DM708" s="1326"/>
      <c r="DN708" s="1326"/>
      <c r="DO708" s="1326"/>
      <c r="DP708" s="1326"/>
      <c r="DQ708" s="1326"/>
      <c r="DR708" s="1326"/>
      <c r="DS708" s="1326"/>
      <c r="DT708" s="1326"/>
      <c r="DU708" s="1326"/>
      <c r="DV708" s="1326"/>
      <c r="DW708" s="1326"/>
      <c r="DX708" s="1326"/>
      <c r="DY708" s="1326"/>
      <c r="DZ708" s="1326"/>
      <c r="EA708" s="1326"/>
      <c r="EB708" s="1326"/>
      <c r="EC708" s="1326"/>
      <c r="ED708" s="1326"/>
      <c r="EE708" s="1326"/>
      <c r="EF708" s="1326"/>
      <c r="EG708" s="1326"/>
      <c r="EH708" s="1326"/>
      <c r="EI708" s="1326"/>
      <c r="EJ708" s="1326"/>
      <c r="EK708" s="1326"/>
      <c r="EL708" s="1321"/>
      <c r="EM708" s="1321"/>
      <c r="EN708" s="1321"/>
      <c r="EO708" s="1321"/>
      <c r="EP708" s="1321"/>
      <c r="EQ708" s="1321"/>
      <c r="ER708" s="1321"/>
      <c r="ES708" s="1321"/>
      <c r="ET708" s="1321"/>
      <c r="EU708" s="1321"/>
      <c r="EV708" s="1321"/>
      <c r="EW708" s="1321"/>
      <c r="EX708" s="1321"/>
      <c r="EY708" s="1321"/>
      <c r="EZ708" s="1321"/>
      <c r="FA708" s="1321"/>
      <c r="FB708" s="1321"/>
      <c r="FC708" s="1321"/>
      <c r="FD708" s="1321"/>
      <c r="FE708" s="1321"/>
      <c r="FF708" s="1338"/>
      <c r="FG708" s="1326"/>
      <c r="FH708" s="1326"/>
      <c r="FI708" s="1326"/>
      <c r="FJ708" s="1326"/>
      <c r="FK708" s="1326"/>
      <c r="FL708" s="1326"/>
      <c r="FM708" s="1326"/>
      <c r="FN708" s="1326"/>
      <c r="FO708" s="1326"/>
      <c r="FP708" s="1326"/>
      <c r="FQ708" s="1339"/>
      <c r="FR708" s="1339"/>
      <c r="FS708" s="1326"/>
      <c r="FT708" s="1326"/>
      <c r="FU708" s="1326"/>
      <c r="FV708" s="1326"/>
      <c r="FW708" s="1326"/>
      <c r="FX708" s="1326"/>
      <c r="FY708" s="1326"/>
      <c r="FZ708" s="1326"/>
      <c r="GA708" s="1321"/>
      <c r="GB708" s="1321"/>
      <c r="GC708" s="1321"/>
      <c r="GD708" s="1321"/>
      <c r="GE708" s="1321"/>
      <c r="GF708" s="1321"/>
      <c r="GG708" s="1321"/>
      <c r="GH708" s="1321"/>
      <c r="GI708" s="1321"/>
      <c r="GJ708" s="1321"/>
      <c r="GK708" s="1321"/>
      <c r="GL708" s="1321"/>
      <c r="GM708" s="1321"/>
      <c r="GN708" s="1321"/>
      <c r="GO708" s="1321"/>
      <c r="GP708" s="1321"/>
      <c r="GQ708" s="1321"/>
      <c r="GR708" s="1321"/>
      <c r="GS708" s="1321"/>
      <c r="GT708" s="1321"/>
      <c r="GU708" s="1321"/>
      <c r="GV708" s="1321"/>
      <c r="GW708" s="1321"/>
      <c r="GX708" s="1321"/>
      <c r="GY708" s="1321"/>
      <c r="GZ708" s="1321"/>
      <c r="HA708" s="1321"/>
      <c r="HB708" s="1321"/>
      <c r="HC708" s="1321"/>
      <c r="HD708" s="1321"/>
      <c r="HE708" s="1321"/>
      <c r="HF708" s="1321"/>
      <c r="HG708" s="1321"/>
      <c r="HH708" s="1321"/>
      <c r="HI708" s="1321"/>
      <c r="HJ708" s="1321"/>
      <c r="HK708" s="1321"/>
      <c r="HL708" s="1321"/>
      <c r="HM708" s="1321"/>
      <c r="HN708" s="1321"/>
      <c r="HO708" s="1321"/>
      <c r="HP708" s="1321"/>
      <c r="HQ708" s="1321"/>
      <c r="HR708" s="1321"/>
      <c r="HS708" s="1321"/>
      <c r="HT708" s="1321"/>
      <c r="HU708" s="1321"/>
      <c r="HV708" s="1321"/>
      <c r="HW708" s="1321"/>
      <c r="HX708" s="1321"/>
      <c r="HY708" s="1321"/>
      <c r="HZ708" s="1321"/>
      <c r="IA708" s="1321"/>
      <c r="IB708" s="1321"/>
      <c r="IC708" s="1321"/>
      <c r="ID708" s="1321"/>
      <c r="IE708" s="1321"/>
      <c r="IF708" s="1321"/>
      <c r="IG708" s="1321"/>
      <c r="IH708" s="1321"/>
      <c r="II708" s="1321"/>
      <c r="IJ708" s="1321"/>
      <c r="IK708" s="1321"/>
      <c r="IL708" s="1321"/>
      <c r="IM708" s="1321"/>
      <c r="IN708" s="1321"/>
      <c r="IO708" s="1321"/>
      <c r="IP708" s="1321"/>
      <c r="IQ708" s="1321"/>
      <c r="IR708" s="1321"/>
      <c r="IS708" s="1321"/>
      <c r="IT708" s="1321"/>
      <c r="IU708" s="1321"/>
      <c r="IV708" s="1321"/>
      <c r="IW708" s="1321"/>
      <c r="IX708" s="1321"/>
      <c r="IY708" s="1321"/>
      <c r="IZ708" s="1321"/>
      <c r="JA708" s="1321"/>
      <c r="JB708" s="1321"/>
      <c r="JC708" s="1321"/>
      <c r="JD708" s="1321"/>
      <c r="JE708" s="1321"/>
      <c r="JF708" s="1321"/>
      <c r="JG708" s="1321"/>
      <c r="JH708" s="1321"/>
      <c r="JI708" s="1321"/>
      <c r="JJ708" s="1321"/>
    </row>
    <row r="709" spans="1:271" ht="18.95" hidden="1" customHeight="1">
      <c r="A709" s="1032" t="s">
        <v>5099</v>
      </c>
      <c r="B709" s="1344"/>
      <c r="C709" s="1347"/>
      <c r="D709" s="1347"/>
      <c r="E709" s="1350"/>
      <c r="F709" s="1350"/>
      <c r="G709" s="1350"/>
      <c r="H709" s="1347"/>
      <c r="I709" s="1347"/>
      <c r="J709" s="1321"/>
      <c r="K709" s="1321"/>
      <c r="L709" s="1321"/>
      <c r="M709" s="1321"/>
      <c r="N709" s="1353"/>
      <c r="O709" s="1032"/>
      <c r="P709" s="1336"/>
      <c r="Q709" s="1336"/>
      <c r="R709" s="1328"/>
      <c r="S709" s="1328"/>
      <c r="T709" s="1328"/>
      <c r="U709" s="1328"/>
      <c r="V709" s="1328"/>
      <c r="W709" s="1337"/>
      <c r="X709" s="1328"/>
      <c r="Y709" s="1328"/>
      <c r="Z709" s="1328"/>
      <c r="AA709" s="1328"/>
      <c r="AB709" s="1326"/>
      <c r="AC709" s="1326"/>
      <c r="AD709" s="1326"/>
      <c r="AE709" s="1326"/>
      <c r="AF709" s="1326"/>
      <c r="AG709" s="1326"/>
      <c r="AH709" s="1326"/>
      <c r="AI709" s="1326"/>
      <c r="AJ709" s="1326"/>
      <c r="AK709" s="1326"/>
      <c r="AL709" s="1326"/>
      <c r="AM709" s="1326"/>
      <c r="AN709" s="1326"/>
      <c r="AO709" s="1326"/>
      <c r="AP709" s="1326"/>
      <c r="AQ709" s="1326"/>
      <c r="AR709" s="1326"/>
      <c r="AS709" s="1326"/>
      <c r="AT709" s="1326"/>
      <c r="AU709" s="1326"/>
      <c r="AV709" s="1326"/>
      <c r="AW709" s="1326"/>
      <c r="AX709" s="1326"/>
      <c r="AY709" s="1326"/>
      <c r="AZ709" s="1326"/>
      <c r="BA709" s="1326"/>
      <c r="BB709" s="1326"/>
      <c r="BC709" s="1326"/>
      <c r="BD709" s="1326"/>
      <c r="BE709" s="1326"/>
      <c r="BF709" s="1326"/>
      <c r="BG709" s="1326"/>
      <c r="BH709" s="1326"/>
      <c r="BI709" s="1326"/>
      <c r="BJ709" s="1326"/>
      <c r="BK709" s="1326"/>
      <c r="BL709" s="1326"/>
      <c r="BM709" s="1326"/>
      <c r="BN709" s="1326"/>
      <c r="BO709" s="1326"/>
      <c r="BP709" s="1326"/>
      <c r="BQ709" s="1321"/>
      <c r="BR709" s="1321"/>
      <c r="BS709" s="1321"/>
      <c r="BT709" s="1321"/>
      <c r="BU709" s="1321"/>
      <c r="BV709" s="1321"/>
      <c r="BW709" s="1321"/>
      <c r="BX709" s="1321"/>
      <c r="BY709" s="1321"/>
      <c r="BZ709" s="1321"/>
      <c r="CA709" s="1321"/>
      <c r="CB709" s="1321"/>
      <c r="CC709" s="1321"/>
      <c r="CD709" s="1321"/>
      <c r="CE709" s="1321"/>
      <c r="CF709" s="1326"/>
      <c r="CG709" s="1326"/>
      <c r="CH709" s="1326"/>
      <c r="CI709" s="1326"/>
      <c r="CJ709" s="1326"/>
      <c r="CK709" s="1326"/>
      <c r="CL709" s="1326"/>
      <c r="CM709" s="1326"/>
      <c r="CN709" s="1326"/>
      <c r="CO709" s="1326"/>
      <c r="CP709" s="1326"/>
      <c r="CQ709" s="1326"/>
      <c r="CR709" s="1321"/>
      <c r="CS709" s="1321"/>
      <c r="CT709" s="1321"/>
      <c r="CU709" s="1321"/>
      <c r="CV709" s="1321"/>
      <c r="CW709" s="1321"/>
      <c r="CX709" s="1321"/>
      <c r="CY709" s="1321"/>
      <c r="CZ709" s="1321"/>
      <c r="DA709" s="1326"/>
      <c r="DB709" s="1326"/>
      <c r="DC709" s="1326"/>
      <c r="DD709" s="1326"/>
      <c r="DE709" s="1326"/>
      <c r="DF709" s="1326"/>
      <c r="DG709" s="1326"/>
      <c r="DH709" s="1326"/>
      <c r="DI709" s="1326"/>
      <c r="DJ709" s="1326"/>
      <c r="DK709" s="1326"/>
      <c r="DL709" s="1326"/>
      <c r="DM709" s="1326"/>
      <c r="DN709" s="1326"/>
      <c r="DO709" s="1326"/>
      <c r="DP709" s="1326"/>
      <c r="DQ709" s="1326"/>
      <c r="DR709" s="1326"/>
      <c r="DS709" s="1326"/>
      <c r="DT709" s="1326"/>
      <c r="DU709" s="1326"/>
      <c r="DV709" s="1326"/>
      <c r="DW709" s="1326"/>
      <c r="DX709" s="1326"/>
      <c r="DY709" s="1326"/>
      <c r="DZ709" s="1326"/>
      <c r="EA709" s="1326"/>
      <c r="EB709" s="1326"/>
      <c r="EC709" s="1326"/>
      <c r="ED709" s="1326"/>
      <c r="EE709" s="1326"/>
      <c r="EF709" s="1326"/>
      <c r="EG709" s="1326"/>
      <c r="EH709" s="1326"/>
      <c r="EI709" s="1326"/>
      <c r="EJ709" s="1326"/>
      <c r="EK709" s="1326"/>
      <c r="EL709" s="1321"/>
      <c r="EM709" s="1321"/>
      <c r="EN709" s="1321"/>
      <c r="EO709" s="1321"/>
      <c r="EP709" s="1321"/>
      <c r="EQ709" s="1321"/>
      <c r="ER709" s="1321"/>
      <c r="ES709" s="1321"/>
      <c r="ET709" s="1321"/>
      <c r="EU709" s="1321"/>
      <c r="EV709" s="1321"/>
      <c r="EW709" s="1321"/>
      <c r="EX709" s="1321"/>
      <c r="EY709" s="1321"/>
      <c r="EZ709" s="1321"/>
      <c r="FA709" s="1321"/>
      <c r="FB709" s="1321"/>
      <c r="FC709" s="1321"/>
      <c r="FD709" s="1321"/>
      <c r="FE709" s="1321"/>
      <c r="FF709" s="1338"/>
      <c r="FG709" s="1326"/>
      <c r="FH709" s="1326"/>
      <c r="FI709" s="1326"/>
      <c r="FJ709" s="1326"/>
      <c r="FK709" s="1326"/>
      <c r="FL709" s="1326"/>
      <c r="FM709" s="1326"/>
      <c r="FN709" s="1326"/>
      <c r="FO709" s="1326"/>
      <c r="FP709" s="1326"/>
      <c r="FQ709" s="1339"/>
      <c r="FR709" s="1339"/>
      <c r="FS709" s="1326"/>
      <c r="FT709" s="1326"/>
      <c r="FU709" s="1326"/>
      <c r="FV709" s="1326"/>
      <c r="FW709" s="1326"/>
      <c r="FX709" s="1326"/>
      <c r="FY709" s="1326"/>
      <c r="FZ709" s="1326"/>
      <c r="GA709" s="1321"/>
      <c r="GB709" s="1321"/>
      <c r="GC709" s="1321"/>
      <c r="GD709" s="1321"/>
      <c r="GE709" s="1321"/>
      <c r="GF709" s="1321"/>
      <c r="GG709" s="1321"/>
      <c r="GH709" s="1321"/>
      <c r="GI709" s="1321"/>
      <c r="GJ709" s="1321"/>
      <c r="GK709" s="1321"/>
      <c r="GL709" s="1321"/>
      <c r="GM709" s="1321"/>
      <c r="GN709" s="1321"/>
      <c r="GO709" s="1321"/>
      <c r="GP709" s="1321"/>
      <c r="GQ709" s="1321"/>
      <c r="GR709" s="1321"/>
      <c r="GS709" s="1321"/>
      <c r="GT709" s="1321"/>
      <c r="GU709" s="1321"/>
      <c r="GV709" s="1321"/>
      <c r="GW709" s="1321"/>
      <c r="GX709" s="1321"/>
      <c r="GY709" s="1321"/>
      <c r="GZ709" s="1321"/>
      <c r="HA709" s="1321"/>
      <c r="HB709" s="1321"/>
      <c r="HC709" s="1321"/>
      <c r="HD709" s="1321"/>
      <c r="HE709" s="1321"/>
      <c r="HF709" s="1321"/>
      <c r="HG709" s="1321"/>
      <c r="HH709" s="1321"/>
      <c r="HI709" s="1321"/>
      <c r="HJ709" s="1321"/>
      <c r="HK709" s="1321"/>
      <c r="HL709" s="1321"/>
      <c r="HM709" s="1321"/>
      <c r="HN709" s="1321"/>
      <c r="HO709" s="1321"/>
      <c r="HP709" s="1321"/>
      <c r="HQ709" s="1321"/>
      <c r="HR709" s="1321"/>
      <c r="HS709" s="1321"/>
      <c r="HT709" s="1321"/>
      <c r="HU709" s="1321"/>
      <c r="HV709" s="1321"/>
      <c r="HW709" s="1321"/>
      <c r="HX709" s="1321"/>
      <c r="HY709" s="1321"/>
      <c r="HZ709" s="1321"/>
      <c r="IA709" s="1321"/>
      <c r="IB709" s="1321"/>
      <c r="IC709" s="1321"/>
      <c r="ID709" s="1321"/>
      <c r="IE709" s="1321"/>
      <c r="IF709" s="1321"/>
      <c r="IG709" s="1321"/>
      <c r="IH709" s="1321"/>
      <c r="II709" s="1321"/>
      <c r="IJ709" s="1321"/>
      <c r="IK709" s="1321"/>
      <c r="IL709" s="1321"/>
      <c r="IM709" s="1321"/>
      <c r="IN709" s="1321"/>
      <c r="IO709" s="1321"/>
      <c r="IP709" s="1321"/>
      <c r="IQ709" s="1321"/>
      <c r="IR709" s="1321"/>
      <c r="IS709" s="1321"/>
      <c r="IT709" s="1321"/>
      <c r="IU709" s="1321"/>
      <c r="IV709" s="1321"/>
      <c r="IW709" s="1321"/>
      <c r="IX709" s="1321"/>
      <c r="IY709" s="1321"/>
      <c r="IZ709" s="1321"/>
      <c r="JA709" s="1321"/>
      <c r="JB709" s="1321"/>
      <c r="JC709" s="1321"/>
      <c r="JD709" s="1321"/>
      <c r="JE709" s="1321"/>
      <c r="JF709" s="1321"/>
      <c r="JG709" s="1321"/>
      <c r="JH709" s="1321"/>
      <c r="JI709" s="1321"/>
      <c r="JJ709" s="1321"/>
    </row>
    <row r="710" spans="1:271" ht="18.95" hidden="1" customHeight="1">
      <c r="A710" s="1032" t="s">
        <v>5100</v>
      </c>
      <c r="B710" s="1344"/>
      <c r="C710" s="1354"/>
      <c r="D710" s="1354"/>
      <c r="E710" s="1355"/>
      <c r="F710" s="1355"/>
      <c r="G710" s="1355"/>
      <c r="H710" s="1354"/>
      <c r="I710" s="1354"/>
      <c r="J710" s="1321"/>
      <c r="K710" s="1321"/>
      <c r="L710" s="1321"/>
      <c r="M710" s="1321"/>
      <c r="O710" s="1032"/>
      <c r="P710" s="1336"/>
      <c r="Q710" s="1336"/>
      <c r="R710" s="1328"/>
      <c r="S710" s="1328"/>
      <c r="T710" s="1328"/>
      <c r="U710" s="1328"/>
      <c r="V710" s="1328"/>
      <c r="W710" s="1337"/>
      <c r="X710" s="1328"/>
      <c r="Y710" s="1328"/>
      <c r="Z710" s="1328"/>
      <c r="AA710" s="1328"/>
      <c r="AB710" s="1326"/>
      <c r="AC710" s="1326"/>
      <c r="AD710" s="1326"/>
      <c r="AE710" s="1326"/>
      <c r="AF710" s="1326"/>
      <c r="AG710" s="1326"/>
      <c r="AH710" s="1326"/>
      <c r="AI710" s="1326"/>
      <c r="AJ710" s="1326"/>
      <c r="AK710" s="1326"/>
      <c r="AL710" s="1326"/>
      <c r="AM710" s="1326"/>
      <c r="AN710" s="1326"/>
      <c r="AO710" s="1326"/>
      <c r="AP710" s="1326"/>
      <c r="AQ710" s="1326"/>
      <c r="AR710" s="1326"/>
      <c r="AS710" s="1326"/>
      <c r="AT710" s="1326"/>
      <c r="AU710" s="1326"/>
      <c r="AV710" s="1326"/>
      <c r="AW710" s="1326"/>
      <c r="AX710" s="1326"/>
      <c r="AY710" s="1326"/>
      <c r="AZ710" s="1326"/>
      <c r="BA710" s="1326"/>
      <c r="BB710" s="1326"/>
      <c r="BC710" s="1326"/>
      <c r="BD710" s="1326"/>
      <c r="BE710" s="1326"/>
      <c r="BF710" s="1326"/>
      <c r="BG710" s="1326"/>
      <c r="BH710" s="1326"/>
      <c r="BI710" s="1326"/>
      <c r="BJ710" s="1326"/>
      <c r="BK710" s="1326"/>
      <c r="BL710" s="1326"/>
      <c r="BM710" s="1326"/>
      <c r="BN710" s="1326"/>
      <c r="BO710" s="1326"/>
      <c r="BP710" s="1326"/>
      <c r="BQ710" s="1321"/>
      <c r="BR710" s="1321"/>
      <c r="BS710" s="1321"/>
      <c r="BT710" s="1321"/>
      <c r="BU710" s="1321"/>
      <c r="BV710" s="1321"/>
      <c r="BW710" s="1321"/>
      <c r="BX710" s="1321"/>
      <c r="BY710" s="1321"/>
      <c r="BZ710" s="1321"/>
      <c r="CA710" s="1321"/>
      <c r="CB710" s="1321"/>
      <c r="CC710" s="1321"/>
      <c r="CD710" s="1321"/>
      <c r="CE710" s="1321"/>
      <c r="CF710" s="1326"/>
      <c r="CG710" s="1326"/>
      <c r="CH710" s="1326"/>
      <c r="CI710" s="1326"/>
      <c r="CJ710" s="1326"/>
      <c r="CK710" s="1326"/>
      <c r="CL710" s="1326"/>
      <c r="CM710" s="1326"/>
      <c r="CN710" s="1326"/>
      <c r="CO710" s="1326"/>
      <c r="CP710" s="1326"/>
      <c r="CQ710" s="1326"/>
      <c r="CR710" s="1321"/>
      <c r="CS710" s="1321"/>
      <c r="CT710" s="1321"/>
      <c r="CU710" s="1321"/>
      <c r="CV710" s="1321"/>
      <c r="CW710" s="1321"/>
      <c r="CX710" s="1321"/>
      <c r="CY710" s="1321"/>
      <c r="CZ710" s="1321"/>
      <c r="DA710" s="1326"/>
      <c r="DB710" s="1326"/>
      <c r="DC710" s="1326"/>
      <c r="DD710" s="1326"/>
      <c r="DE710" s="1326"/>
      <c r="DF710" s="1326"/>
      <c r="DG710" s="1326"/>
      <c r="DH710" s="1326"/>
      <c r="DI710" s="1326"/>
      <c r="DJ710" s="1326"/>
      <c r="DK710" s="1326"/>
      <c r="DL710" s="1326"/>
      <c r="DM710" s="1326"/>
      <c r="DN710" s="1326"/>
      <c r="DO710" s="1326"/>
      <c r="DP710" s="1326"/>
      <c r="DQ710" s="1326"/>
      <c r="DR710" s="1326"/>
      <c r="DS710" s="1326"/>
      <c r="DT710" s="1326"/>
      <c r="DU710" s="1326"/>
      <c r="DV710" s="1326"/>
      <c r="DW710" s="1326"/>
      <c r="DX710" s="1326"/>
      <c r="DY710" s="1326"/>
      <c r="DZ710" s="1326"/>
      <c r="EA710" s="1326"/>
      <c r="EB710" s="1326"/>
      <c r="EC710" s="1326"/>
      <c r="ED710" s="1326"/>
      <c r="EE710" s="1326"/>
      <c r="EF710" s="1326"/>
      <c r="EG710" s="1326"/>
      <c r="EH710" s="1326"/>
      <c r="EI710" s="1326"/>
      <c r="EJ710" s="1326"/>
      <c r="EK710" s="1326"/>
      <c r="EL710" s="1326"/>
      <c r="EM710" s="1326"/>
      <c r="EN710" s="1326"/>
      <c r="EO710" s="1326"/>
      <c r="EP710" s="1326"/>
      <c r="EQ710" s="1326"/>
      <c r="ER710" s="1326"/>
      <c r="ES710" s="1321"/>
      <c r="ET710" s="1326"/>
      <c r="EU710" s="1326"/>
      <c r="EV710" s="1326"/>
      <c r="EW710" s="1326"/>
      <c r="EX710" s="1326"/>
      <c r="EY710" s="1326"/>
      <c r="EZ710" s="1326"/>
      <c r="FA710" s="1326"/>
      <c r="FB710" s="1326"/>
      <c r="FC710" s="1326"/>
      <c r="FD710" s="1326"/>
      <c r="FE710" s="1326"/>
      <c r="FF710" s="1338"/>
      <c r="FG710" s="1326"/>
      <c r="FH710" s="1326"/>
      <c r="FI710" s="1326"/>
      <c r="FJ710" s="1326"/>
      <c r="FK710" s="1326"/>
      <c r="FL710" s="1326"/>
      <c r="FM710" s="1326"/>
      <c r="FN710" s="1326"/>
      <c r="FO710" s="1326"/>
      <c r="FP710" s="1326"/>
      <c r="FQ710" s="1339"/>
      <c r="FR710" s="1339"/>
      <c r="FS710" s="1326"/>
      <c r="FT710" s="1326"/>
      <c r="FU710" s="1326"/>
      <c r="FV710" s="1326"/>
      <c r="FW710" s="1326"/>
      <c r="FX710" s="1326"/>
      <c r="FY710" s="1326"/>
      <c r="FZ710" s="1326"/>
      <c r="GA710" s="1321"/>
      <c r="GB710" s="1321"/>
      <c r="GC710" s="1321"/>
      <c r="GD710" s="1321"/>
      <c r="GE710" s="1321"/>
      <c r="GF710" s="1321"/>
      <c r="GG710" s="1321"/>
      <c r="GH710" s="1321"/>
      <c r="GI710" s="1321"/>
      <c r="GJ710" s="1321"/>
      <c r="GK710" s="1321"/>
      <c r="GL710" s="1321"/>
      <c r="GM710" s="1321"/>
      <c r="GN710" s="1321"/>
      <c r="GO710" s="1321"/>
      <c r="GP710" s="1321"/>
      <c r="GQ710" s="1321"/>
      <c r="GR710" s="1321"/>
      <c r="GS710" s="1321"/>
      <c r="GT710" s="1321"/>
      <c r="GU710" s="1321"/>
      <c r="GV710" s="1321"/>
      <c r="GW710" s="1321"/>
      <c r="GX710" s="1321"/>
      <c r="GY710" s="1321"/>
      <c r="GZ710" s="1321"/>
      <c r="HA710" s="1321"/>
      <c r="HB710" s="1321"/>
      <c r="HC710" s="1321"/>
      <c r="HD710" s="1321"/>
      <c r="HE710" s="1321"/>
      <c r="HF710" s="1321"/>
      <c r="HG710" s="1321"/>
      <c r="HH710" s="1321"/>
      <c r="HI710" s="1321"/>
      <c r="HJ710" s="1321"/>
      <c r="HK710" s="1321"/>
      <c r="HL710" s="1321"/>
      <c r="HM710" s="1321"/>
      <c r="HN710" s="1321"/>
      <c r="HO710" s="1321"/>
      <c r="HP710" s="1321"/>
      <c r="HQ710" s="1321"/>
      <c r="HR710" s="1321"/>
      <c r="HS710" s="1321"/>
      <c r="HT710" s="1321"/>
      <c r="HU710" s="1321"/>
      <c r="HV710" s="1321"/>
      <c r="HW710" s="1321"/>
      <c r="HX710" s="1321"/>
      <c r="HY710" s="1321"/>
      <c r="HZ710" s="1321"/>
      <c r="IA710" s="1321"/>
      <c r="IB710" s="1321"/>
      <c r="IC710" s="1321"/>
      <c r="ID710" s="1321"/>
      <c r="IE710" s="1321"/>
      <c r="IF710" s="1321"/>
      <c r="IG710" s="1321"/>
      <c r="IH710" s="1321"/>
      <c r="II710" s="1321"/>
      <c r="IJ710" s="1321"/>
      <c r="IK710" s="1321"/>
      <c r="IL710" s="1321"/>
      <c r="IM710" s="1321"/>
      <c r="IN710" s="1321"/>
      <c r="IO710" s="1321"/>
      <c r="IP710" s="1321"/>
      <c r="IQ710" s="1321"/>
      <c r="IR710" s="1321"/>
      <c r="IS710" s="1321"/>
      <c r="IT710" s="1321"/>
      <c r="IU710" s="1321"/>
      <c r="IV710" s="1321"/>
      <c r="IW710" s="1321"/>
      <c r="IX710" s="1321"/>
      <c r="IY710" s="1321"/>
      <c r="IZ710" s="1321"/>
      <c r="JA710" s="1321"/>
      <c r="JB710" s="1321"/>
      <c r="JC710" s="1321"/>
      <c r="JD710" s="1321"/>
      <c r="JE710" s="1321"/>
      <c r="JF710" s="1321"/>
      <c r="JG710" s="1321"/>
      <c r="JH710" s="1321"/>
      <c r="JI710" s="1321"/>
      <c r="JJ710" s="1321"/>
    </row>
    <row r="711" spans="1:271" ht="18.95" hidden="1" customHeight="1">
      <c r="A711" s="1032" t="s">
        <v>5101</v>
      </c>
      <c r="B711" s="1344"/>
      <c r="C711" s="1347"/>
      <c r="D711" s="1347"/>
      <c r="E711" s="1350"/>
      <c r="F711" s="1350"/>
      <c r="G711" s="1350"/>
      <c r="H711" s="1347"/>
      <c r="I711" s="1347"/>
      <c r="J711" s="1321"/>
      <c r="K711" s="1321"/>
      <c r="L711" s="1321"/>
      <c r="M711" s="1321"/>
      <c r="N711" s="1321"/>
      <c r="O711" s="1356"/>
      <c r="P711" s="1328"/>
      <c r="Q711" s="1328"/>
      <c r="R711" s="1328"/>
      <c r="S711" s="1328"/>
      <c r="T711" s="1328"/>
      <c r="U711" s="1328"/>
      <c r="V711" s="1328"/>
      <c r="W711" s="1337"/>
      <c r="X711" s="1328"/>
      <c r="Y711" s="1328"/>
      <c r="Z711" s="1328"/>
      <c r="AA711" s="1328"/>
      <c r="AB711" s="1328"/>
      <c r="AC711" s="1328"/>
      <c r="AD711" s="1328"/>
      <c r="AE711" s="1328"/>
      <c r="AF711" s="1328"/>
      <c r="AG711" s="1328"/>
      <c r="AH711" s="1328"/>
      <c r="AI711" s="1328"/>
      <c r="AJ711" s="1328"/>
      <c r="AK711" s="1328"/>
      <c r="AL711" s="1328"/>
      <c r="AM711" s="1328"/>
      <c r="AN711" s="1328"/>
      <c r="AO711" s="1328"/>
      <c r="AP711" s="1328"/>
      <c r="AQ711" s="1328"/>
      <c r="AR711" s="1328"/>
      <c r="AS711" s="1328"/>
      <c r="AT711" s="1328"/>
      <c r="AU711" s="1328"/>
      <c r="AV711" s="1328"/>
      <c r="AW711" s="1328"/>
      <c r="AX711" s="1328"/>
      <c r="AY711" s="1328"/>
      <c r="AZ711" s="1328"/>
      <c r="BA711" s="1328"/>
      <c r="BB711" s="1328"/>
      <c r="BC711" s="1328"/>
      <c r="BD711" s="1328"/>
      <c r="BE711" s="1328"/>
      <c r="BF711" s="1328"/>
      <c r="BG711" s="1328"/>
      <c r="BH711" s="1328"/>
      <c r="BI711" s="1328"/>
      <c r="BJ711" s="1328"/>
      <c r="BK711" s="1328"/>
      <c r="BL711" s="1328"/>
      <c r="BM711" s="1328"/>
      <c r="BN711" s="1328"/>
      <c r="BO711" s="1328"/>
      <c r="BP711" s="1328"/>
      <c r="BQ711" s="1328"/>
      <c r="BR711" s="1328"/>
      <c r="BS711" s="1328"/>
      <c r="BT711" s="1328"/>
      <c r="BU711" s="1328"/>
      <c r="BV711" s="1328"/>
      <c r="BW711" s="1328"/>
      <c r="BX711" s="1357"/>
      <c r="BY711" s="1357"/>
      <c r="BZ711" s="1357"/>
      <c r="CA711" s="1357"/>
      <c r="CB711" s="1357"/>
      <c r="CC711" s="1357"/>
      <c r="CD711" s="1357"/>
      <c r="CE711" s="1357"/>
      <c r="CF711" s="1328"/>
      <c r="CG711" s="1328"/>
      <c r="CH711" s="1328"/>
      <c r="CI711" s="1328"/>
      <c r="CJ711" s="1328"/>
      <c r="CK711" s="1328"/>
      <c r="CL711" s="1328"/>
      <c r="CM711" s="1328"/>
      <c r="CN711" s="1328"/>
      <c r="CO711" s="1328"/>
      <c r="CP711" s="1328"/>
      <c r="CQ711" s="1328"/>
      <c r="CR711" s="1328"/>
      <c r="CS711" s="1328"/>
      <c r="CT711" s="1328"/>
      <c r="CU711" s="1328"/>
      <c r="CV711" s="1328"/>
      <c r="CW711" s="1357"/>
      <c r="CX711" s="1357"/>
      <c r="CY711" s="1357"/>
      <c r="CZ711" s="1357"/>
      <c r="DA711" s="1328"/>
      <c r="DB711" s="1328"/>
      <c r="DC711" s="1328"/>
      <c r="DD711" s="1328"/>
      <c r="DE711" s="1328"/>
      <c r="DF711" s="1328"/>
      <c r="DG711" s="1328"/>
      <c r="DH711" s="1328"/>
      <c r="DI711" s="1328"/>
      <c r="DJ711" s="1328"/>
      <c r="DK711" s="1328"/>
      <c r="DL711" s="1328"/>
      <c r="DM711" s="1328"/>
      <c r="DN711" s="1328"/>
      <c r="DO711" s="1328"/>
      <c r="DP711" s="1328"/>
      <c r="DQ711" s="1328"/>
      <c r="DR711" s="1328"/>
      <c r="DS711" s="1328"/>
      <c r="DT711" s="1328"/>
      <c r="DU711" s="1328"/>
      <c r="DV711" s="1328"/>
      <c r="DW711" s="1328"/>
      <c r="DX711" s="1328"/>
      <c r="DY711" s="1328"/>
      <c r="DZ711" s="1328"/>
      <c r="EA711" s="1328"/>
      <c r="EB711" s="1328"/>
      <c r="EC711" s="1328"/>
      <c r="ED711" s="1328"/>
      <c r="EE711" s="1328"/>
      <c r="EF711" s="1328"/>
      <c r="EG711" s="1328"/>
      <c r="EH711" s="1328"/>
      <c r="EI711" s="1328"/>
      <c r="EJ711" s="1328"/>
      <c r="EK711" s="1328"/>
      <c r="EL711" s="1328"/>
      <c r="EM711" s="1328"/>
      <c r="EN711" s="1328"/>
      <c r="EO711" s="1328"/>
      <c r="EP711" s="1328"/>
      <c r="EQ711" s="1328"/>
      <c r="ER711" s="1328"/>
      <c r="ES711" s="1357"/>
      <c r="ET711" s="1328"/>
      <c r="EU711" s="1328"/>
      <c r="EV711" s="1328"/>
      <c r="EW711" s="1328"/>
      <c r="EX711" s="1328"/>
      <c r="EY711" s="1328"/>
      <c r="EZ711" s="1328"/>
      <c r="FA711" s="1328"/>
      <c r="FB711" s="1328"/>
      <c r="FC711" s="1328"/>
      <c r="FD711" s="1328"/>
      <c r="FE711" s="1328"/>
      <c r="FF711" s="1358"/>
      <c r="FG711" s="1328"/>
      <c r="FH711" s="1328"/>
      <c r="FI711" s="1328"/>
      <c r="FJ711" s="1328"/>
      <c r="FK711" s="1328"/>
      <c r="FL711" s="1328"/>
      <c r="FM711" s="1328"/>
      <c r="FN711" s="1328"/>
      <c r="FO711" s="1328"/>
      <c r="FP711" s="1328"/>
      <c r="FQ711" s="1359"/>
      <c r="FR711" s="1359"/>
      <c r="FS711" s="1328"/>
      <c r="FT711" s="1328"/>
      <c r="FU711" s="1328"/>
      <c r="FV711" s="1328"/>
      <c r="FW711" s="1328"/>
      <c r="FX711" s="1328"/>
      <c r="FY711" s="1328"/>
      <c r="FZ711" s="1328"/>
      <c r="GA711" s="1357"/>
      <c r="GB711" s="1357"/>
      <c r="GC711" s="1357"/>
      <c r="GD711" s="1357"/>
      <c r="GE711" s="1357"/>
      <c r="GF711" s="1357"/>
      <c r="GG711" s="1357"/>
      <c r="GH711" s="1357"/>
      <c r="GI711" s="1357"/>
      <c r="GJ711" s="1357"/>
      <c r="GK711" s="1357"/>
      <c r="GL711" s="1357"/>
      <c r="GM711" s="1357"/>
      <c r="GN711" s="1357"/>
      <c r="GO711" s="1357"/>
      <c r="GP711" s="1357"/>
      <c r="GQ711" s="1357"/>
      <c r="GR711" s="1357"/>
      <c r="GS711" s="1357"/>
      <c r="GT711" s="1357"/>
      <c r="GU711" s="1357"/>
      <c r="GV711" s="1357"/>
      <c r="GW711" s="1357"/>
      <c r="GX711" s="1357"/>
      <c r="GY711" s="1357"/>
      <c r="GZ711" s="1357"/>
      <c r="HA711" s="1357"/>
      <c r="HB711" s="1357"/>
      <c r="HC711" s="1357"/>
      <c r="HD711" s="1357"/>
      <c r="HE711" s="1357"/>
      <c r="HF711" s="1357"/>
      <c r="HG711" s="1357"/>
      <c r="HH711" s="1357"/>
      <c r="HI711" s="1357"/>
      <c r="HJ711" s="1357"/>
      <c r="HK711" s="1357"/>
      <c r="HL711" s="1357"/>
      <c r="HM711" s="1357"/>
      <c r="HN711" s="1357"/>
      <c r="HO711" s="1357"/>
      <c r="HP711" s="1357"/>
      <c r="HQ711" s="1357"/>
      <c r="HR711" s="1357"/>
      <c r="HS711" s="1357"/>
      <c r="HT711" s="1357"/>
      <c r="HU711" s="1357"/>
      <c r="HV711" s="1357"/>
      <c r="HW711" s="1357"/>
      <c r="HX711" s="1357"/>
      <c r="HY711" s="1357"/>
      <c r="HZ711" s="1357"/>
      <c r="IA711" s="1357"/>
      <c r="IB711" s="1357"/>
      <c r="IC711" s="1357"/>
      <c r="ID711" s="1357"/>
      <c r="IE711" s="1357"/>
      <c r="IF711" s="1357"/>
      <c r="IG711" s="1357"/>
      <c r="IH711" s="1357"/>
      <c r="II711" s="1357"/>
      <c r="IJ711" s="1357"/>
      <c r="IK711" s="1357"/>
      <c r="IL711" s="1357"/>
      <c r="IM711" s="1357"/>
      <c r="IN711" s="1357"/>
      <c r="IO711" s="1357"/>
      <c r="IP711" s="1357"/>
      <c r="IQ711" s="1357"/>
      <c r="IR711" s="1357"/>
      <c r="IS711" s="1357"/>
      <c r="IT711" s="1357"/>
      <c r="IU711" s="1357"/>
      <c r="IV711" s="1357"/>
      <c r="IW711" s="1357"/>
      <c r="IX711" s="1357"/>
      <c r="IY711" s="1357"/>
      <c r="IZ711" s="1357"/>
      <c r="JA711" s="1357"/>
      <c r="JB711" s="1357"/>
      <c r="JC711" s="1357"/>
      <c r="JD711" s="1357"/>
      <c r="JE711" s="1357"/>
      <c r="JF711" s="1357"/>
      <c r="JG711" s="1357"/>
      <c r="JH711" s="1357"/>
      <c r="JI711" s="1357"/>
      <c r="JJ711" s="1357"/>
      <c r="JK711" s="1360"/>
    </row>
    <row r="712" spans="1:271" ht="18.95" hidden="1" customHeight="1">
      <c r="A712" s="1032" t="s">
        <v>5102</v>
      </c>
      <c r="B712" s="1344"/>
      <c r="C712" s="1347"/>
      <c r="D712" s="1347"/>
      <c r="E712" s="1350"/>
      <c r="F712" s="1350"/>
      <c r="G712" s="1350"/>
      <c r="H712" s="1347"/>
      <c r="I712" s="1347"/>
      <c r="J712" s="1321"/>
      <c r="K712" s="1321"/>
      <c r="L712" s="1321"/>
      <c r="M712" s="1321"/>
      <c r="N712" s="1321"/>
      <c r="O712" s="1356"/>
      <c r="P712" s="1328"/>
      <c r="Q712" s="1328"/>
      <c r="R712" s="1328"/>
      <c r="S712" s="1328"/>
      <c r="T712" s="1328"/>
      <c r="U712" s="1328"/>
      <c r="V712" s="1328"/>
      <c r="W712" s="1337"/>
      <c r="X712" s="1328"/>
      <c r="Y712" s="1328"/>
      <c r="Z712" s="1328"/>
      <c r="AA712" s="1328"/>
      <c r="AB712" s="1328"/>
      <c r="AC712" s="1328"/>
      <c r="AD712" s="1328"/>
      <c r="AE712" s="1328"/>
      <c r="AF712" s="1328"/>
      <c r="AG712" s="1328"/>
      <c r="AH712" s="1328"/>
      <c r="AI712" s="1328"/>
      <c r="AJ712" s="1328"/>
      <c r="AK712" s="1328"/>
      <c r="AL712" s="1328"/>
      <c r="AM712" s="1328"/>
      <c r="AN712" s="1328"/>
      <c r="AO712" s="1328"/>
      <c r="AP712" s="1328"/>
      <c r="AQ712" s="1328"/>
      <c r="AR712" s="1328"/>
      <c r="AS712" s="1328"/>
      <c r="AT712" s="1328"/>
      <c r="AU712" s="1328"/>
      <c r="AV712" s="1328"/>
      <c r="AW712" s="1328"/>
      <c r="AX712" s="1328"/>
      <c r="AY712" s="1328"/>
      <c r="AZ712" s="1328"/>
      <c r="BA712" s="1328"/>
      <c r="BB712" s="1328"/>
      <c r="BC712" s="1328"/>
      <c r="BD712" s="1328"/>
      <c r="BE712" s="1328"/>
      <c r="BF712" s="1328"/>
      <c r="BG712" s="1328"/>
      <c r="BH712" s="1328"/>
      <c r="BI712" s="1328"/>
      <c r="BJ712" s="1328"/>
      <c r="BK712" s="1328"/>
      <c r="BL712" s="1328"/>
      <c r="BM712" s="1328"/>
      <c r="BN712" s="1328"/>
      <c r="BO712" s="1328"/>
      <c r="BP712" s="1328"/>
      <c r="BQ712" s="1328"/>
      <c r="BR712" s="1328"/>
      <c r="BS712" s="1328"/>
      <c r="BT712" s="1328"/>
      <c r="BU712" s="1328"/>
      <c r="BV712" s="1328"/>
      <c r="BW712" s="1328"/>
      <c r="BX712" s="1357"/>
      <c r="BY712" s="1357"/>
      <c r="BZ712" s="1357"/>
      <c r="CA712" s="1357"/>
      <c r="CB712" s="1357"/>
      <c r="CC712" s="1357"/>
      <c r="CD712" s="1357"/>
      <c r="CE712" s="1357"/>
      <c r="CF712" s="1328"/>
      <c r="CG712" s="1328"/>
      <c r="CH712" s="1328"/>
      <c r="CI712" s="1328"/>
      <c r="CJ712" s="1328"/>
      <c r="CK712" s="1328"/>
      <c r="CL712" s="1328"/>
      <c r="CM712" s="1328"/>
      <c r="CN712" s="1328"/>
      <c r="CO712" s="1328"/>
      <c r="CP712" s="1328"/>
      <c r="CQ712" s="1328"/>
      <c r="CR712" s="1328"/>
      <c r="CS712" s="1328"/>
      <c r="CT712" s="1328"/>
      <c r="CU712" s="1328"/>
      <c r="CV712" s="1328"/>
      <c r="CW712" s="1357"/>
      <c r="CX712" s="1357"/>
      <c r="CY712" s="1357"/>
      <c r="CZ712" s="1357"/>
      <c r="DA712" s="1328"/>
      <c r="DB712" s="1328"/>
      <c r="DC712" s="1328"/>
      <c r="DD712" s="1328"/>
      <c r="DE712" s="1328"/>
      <c r="DF712" s="1328"/>
      <c r="DG712" s="1328"/>
      <c r="DH712" s="1328"/>
      <c r="DI712" s="1328"/>
      <c r="DJ712" s="1328"/>
      <c r="DK712" s="1328"/>
      <c r="DL712" s="1328"/>
      <c r="DM712" s="1328"/>
      <c r="DN712" s="1328"/>
      <c r="DO712" s="1328"/>
      <c r="DP712" s="1328"/>
      <c r="DQ712" s="1328"/>
      <c r="DR712" s="1328"/>
      <c r="DS712" s="1328"/>
      <c r="DT712" s="1328"/>
      <c r="DU712" s="1328"/>
      <c r="DV712" s="1328"/>
      <c r="DW712" s="1328"/>
      <c r="DX712" s="1328"/>
      <c r="DY712" s="1328"/>
      <c r="DZ712" s="1328"/>
      <c r="EA712" s="1328"/>
      <c r="EB712" s="1328"/>
      <c r="EC712" s="1328"/>
      <c r="ED712" s="1328"/>
      <c r="EE712" s="1328"/>
      <c r="EF712" s="1328"/>
      <c r="EG712" s="1328"/>
      <c r="EH712" s="1328"/>
      <c r="EI712" s="1328"/>
      <c r="EJ712" s="1328"/>
      <c r="EK712" s="1328"/>
      <c r="EL712" s="1328"/>
      <c r="EM712" s="1328"/>
      <c r="EN712" s="1328"/>
      <c r="EO712" s="1328"/>
      <c r="EP712" s="1328"/>
      <c r="EQ712" s="1328"/>
      <c r="ER712" s="1328"/>
      <c r="ES712" s="1357"/>
      <c r="ET712" s="1328"/>
      <c r="EU712" s="1328"/>
      <c r="EV712" s="1328"/>
      <c r="EW712" s="1328"/>
      <c r="EX712" s="1328"/>
      <c r="EY712" s="1328"/>
      <c r="EZ712" s="1328"/>
      <c r="FA712" s="1328"/>
      <c r="FB712" s="1328"/>
      <c r="FC712" s="1328"/>
      <c r="FD712" s="1328"/>
      <c r="FE712" s="1328"/>
      <c r="FF712" s="1358"/>
      <c r="FG712" s="1328"/>
      <c r="FH712" s="1328"/>
      <c r="FI712" s="1328"/>
      <c r="FJ712" s="1328"/>
      <c r="FK712" s="1328"/>
      <c r="FL712" s="1328"/>
      <c r="FM712" s="1328"/>
      <c r="FN712" s="1328"/>
      <c r="FO712" s="1328"/>
      <c r="FP712" s="1328"/>
      <c r="FQ712" s="1359"/>
      <c r="FR712" s="1359"/>
      <c r="FS712" s="1328"/>
      <c r="FT712" s="1328"/>
      <c r="FU712" s="1328"/>
      <c r="FV712" s="1328"/>
      <c r="FW712" s="1328"/>
      <c r="FX712" s="1328"/>
      <c r="FY712" s="1328"/>
      <c r="FZ712" s="1328"/>
      <c r="GA712" s="1357"/>
      <c r="GB712" s="1357"/>
      <c r="GC712" s="1357"/>
      <c r="GD712" s="1357"/>
      <c r="GE712" s="1357"/>
      <c r="GF712" s="1357"/>
      <c r="GG712" s="1357"/>
      <c r="GH712" s="1357"/>
      <c r="GI712" s="1357"/>
      <c r="GJ712" s="1357"/>
      <c r="GK712" s="1357"/>
      <c r="GL712" s="1357"/>
      <c r="GM712" s="1357"/>
      <c r="GN712" s="1357"/>
      <c r="GO712" s="1357"/>
      <c r="GP712" s="1357"/>
      <c r="GQ712" s="1357"/>
      <c r="GR712" s="1357"/>
      <c r="GS712" s="1357"/>
      <c r="GT712" s="1357"/>
      <c r="GU712" s="1357"/>
      <c r="GV712" s="1357"/>
      <c r="GW712" s="1357"/>
      <c r="GX712" s="1357"/>
      <c r="GY712" s="1357"/>
      <c r="GZ712" s="1357"/>
      <c r="HA712" s="1357"/>
      <c r="HB712" s="1357"/>
      <c r="HC712" s="1357"/>
      <c r="HD712" s="1357"/>
      <c r="HE712" s="1357"/>
      <c r="HF712" s="1357"/>
      <c r="HG712" s="1357"/>
      <c r="HH712" s="1357"/>
      <c r="HI712" s="1357"/>
      <c r="HJ712" s="1357"/>
      <c r="HK712" s="1357"/>
      <c r="HL712" s="1357"/>
      <c r="HM712" s="1357"/>
      <c r="HN712" s="1357"/>
      <c r="HO712" s="1357"/>
      <c r="HP712" s="1357"/>
      <c r="HQ712" s="1357"/>
      <c r="HR712" s="1357"/>
      <c r="HS712" s="1357"/>
      <c r="HT712" s="1357"/>
      <c r="HU712" s="1357"/>
      <c r="HV712" s="1357"/>
      <c r="HW712" s="1357"/>
      <c r="HX712" s="1357"/>
      <c r="HY712" s="1357"/>
      <c r="HZ712" s="1357"/>
      <c r="IA712" s="1357"/>
      <c r="IB712" s="1357"/>
      <c r="IC712" s="1357"/>
      <c r="ID712" s="1357"/>
      <c r="IE712" s="1357"/>
      <c r="IF712" s="1357"/>
      <c r="IG712" s="1357"/>
      <c r="IH712" s="1357"/>
      <c r="II712" s="1357"/>
      <c r="IJ712" s="1357"/>
      <c r="IK712" s="1357"/>
      <c r="IL712" s="1357"/>
      <c r="IM712" s="1357"/>
      <c r="IN712" s="1357"/>
      <c r="IO712" s="1357"/>
      <c r="IP712" s="1357"/>
      <c r="IQ712" s="1357"/>
      <c r="IR712" s="1357"/>
      <c r="IS712" s="1357"/>
      <c r="IT712" s="1357"/>
      <c r="IU712" s="1357"/>
      <c r="IV712" s="1357"/>
      <c r="IW712" s="1357"/>
      <c r="IX712" s="1357"/>
      <c r="IY712" s="1357"/>
      <c r="IZ712" s="1357"/>
      <c r="JA712" s="1357"/>
      <c r="JB712" s="1357"/>
      <c r="JC712" s="1357"/>
      <c r="JD712" s="1357"/>
      <c r="JE712" s="1357"/>
      <c r="JF712" s="1357"/>
      <c r="JG712" s="1357"/>
      <c r="JH712" s="1357"/>
      <c r="JI712" s="1357"/>
      <c r="JJ712" s="1357"/>
      <c r="JK712" s="1360"/>
    </row>
    <row r="713" spans="1:271" ht="18.95" hidden="1" customHeight="1">
      <c r="A713" s="1032" t="s">
        <v>262</v>
      </c>
      <c r="B713" s="1344"/>
      <c r="C713" s="1347"/>
      <c r="D713" s="1347"/>
      <c r="E713" s="1350"/>
      <c r="F713" s="1350"/>
      <c r="G713" s="1350"/>
      <c r="H713" s="1347"/>
      <c r="I713" s="1347"/>
      <c r="J713" s="1321"/>
      <c r="K713" s="1321"/>
      <c r="L713" s="1321"/>
      <c r="M713" s="1321"/>
      <c r="N713" s="1321"/>
      <c r="O713" s="1361"/>
      <c r="P713" s="1362"/>
      <c r="Q713" s="1328"/>
      <c r="R713" s="1328"/>
      <c r="S713" s="1328"/>
      <c r="T713" s="1328"/>
      <c r="U713" s="1328"/>
      <c r="V713" s="1328"/>
      <c r="W713" s="1337"/>
      <c r="X713" s="1328"/>
      <c r="Y713" s="1328"/>
      <c r="Z713" s="1328"/>
      <c r="AA713" s="1328"/>
      <c r="AB713" s="1328"/>
      <c r="AC713" s="1328"/>
      <c r="AD713" s="1328"/>
      <c r="AE713" s="1328"/>
      <c r="AF713" s="1328"/>
      <c r="AG713" s="1328"/>
      <c r="AH713" s="1328"/>
      <c r="AI713" s="1328"/>
      <c r="AJ713" s="1328"/>
      <c r="AK713" s="1328"/>
      <c r="AL713" s="1328"/>
      <c r="AM713" s="1328"/>
      <c r="AN713" s="1328"/>
      <c r="AO713" s="1328"/>
      <c r="AP713" s="1328"/>
      <c r="AQ713" s="1328"/>
      <c r="AR713" s="1328"/>
      <c r="AS713" s="1328"/>
      <c r="AT713" s="1328"/>
      <c r="AU713" s="1328"/>
      <c r="AV713" s="1328"/>
      <c r="AW713" s="1328"/>
      <c r="AX713" s="1328"/>
      <c r="AY713" s="1328"/>
      <c r="AZ713" s="1328"/>
      <c r="BA713" s="1328"/>
      <c r="BB713" s="1328"/>
      <c r="BC713" s="1328"/>
      <c r="BD713" s="1328"/>
      <c r="BE713" s="1328"/>
      <c r="BF713" s="1328"/>
      <c r="BG713" s="1328"/>
      <c r="BH713" s="1328"/>
      <c r="BI713" s="1328"/>
      <c r="BJ713" s="1328"/>
      <c r="BK713" s="1328"/>
      <c r="BL713" s="1328"/>
      <c r="BM713" s="1328"/>
      <c r="BN713" s="1328"/>
      <c r="BO713" s="1328"/>
      <c r="BP713" s="1328"/>
      <c r="BQ713" s="1328"/>
      <c r="BR713" s="1328"/>
      <c r="BS713" s="1328"/>
      <c r="BT713" s="1328"/>
      <c r="BU713" s="1328"/>
      <c r="BV713" s="1328"/>
      <c r="BW713" s="1328"/>
      <c r="BX713" s="1357"/>
      <c r="BY713" s="1357"/>
      <c r="BZ713" s="1357"/>
      <c r="CA713" s="1357"/>
      <c r="CB713" s="1357"/>
      <c r="CC713" s="1357"/>
      <c r="CD713" s="1357"/>
      <c r="CE713" s="1357"/>
      <c r="CF713" s="1328"/>
      <c r="CG713" s="1328"/>
      <c r="CH713" s="1328"/>
      <c r="CI713" s="1328"/>
      <c r="CJ713" s="1328"/>
      <c r="CK713" s="1328"/>
      <c r="CL713" s="1328"/>
      <c r="CM713" s="1328"/>
      <c r="CN713" s="1328"/>
      <c r="CO713" s="1328"/>
      <c r="CP713" s="1328"/>
      <c r="CQ713" s="1328"/>
      <c r="CR713" s="1328"/>
      <c r="CS713" s="1328"/>
      <c r="CT713" s="1328"/>
      <c r="CU713" s="1328"/>
      <c r="CV713" s="1328"/>
      <c r="CW713" s="1357"/>
      <c r="CX713" s="1357"/>
      <c r="CY713" s="1357"/>
      <c r="CZ713" s="1357"/>
      <c r="DA713" s="1328"/>
      <c r="DB713" s="1328"/>
      <c r="DC713" s="1328"/>
      <c r="DD713" s="1328"/>
      <c r="DE713" s="1328"/>
      <c r="DF713" s="1328"/>
      <c r="DG713" s="1328"/>
      <c r="DH713" s="1328"/>
      <c r="DI713" s="1328"/>
      <c r="DJ713" s="1328"/>
      <c r="DK713" s="1328"/>
      <c r="DL713" s="1328"/>
      <c r="DM713" s="1328"/>
      <c r="DN713" s="1328"/>
      <c r="DO713" s="1328"/>
      <c r="DP713" s="1328"/>
      <c r="DQ713" s="1328"/>
      <c r="DR713" s="1328"/>
      <c r="DS713" s="1328"/>
      <c r="DT713" s="1328"/>
      <c r="DU713" s="1328"/>
      <c r="DV713" s="1328"/>
      <c r="DW713" s="1328"/>
      <c r="DX713" s="1328"/>
      <c r="DY713" s="1328"/>
      <c r="DZ713" s="1328"/>
      <c r="EA713" s="1328"/>
      <c r="EB713" s="1328"/>
      <c r="EC713" s="1328"/>
      <c r="ED713" s="1328"/>
      <c r="EE713" s="1328"/>
      <c r="EF713" s="1328"/>
      <c r="EG713" s="1328"/>
      <c r="EH713" s="1328"/>
      <c r="EI713" s="1328"/>
      <c r="EJ713" s="1328"/>
      <c r="EK713" s="1328"/>
      <c r="EL713" s="1328"/>
      <c r="EM713" s="1328"/>
      <c r="EN713" s="1328"/>
      <c r="EO713" s="1328"/>
      <c r="EP713" s="1328"/>
      <c r="EQ713" s="1328"/>
      <c r="ER713" s="1328"/>
      <c r="ES713" s="1357"/>
      <c r="ET713" s="1328"/>
      <c r="EU713" s="1328"/>
      <c r="EV713" s="1328"/>
      <c r="EW713" s="1328"/>
      <c r="EX713" s="1328"/>
      <c r="EY713" s="1328"/>
      <c r="EZ713" s="1328"/>
      <c r="FA713" s="1328"/>
      <c r="FB713" s="1328"/>
      <c r="FC713" s="1328"/>
      <c r="FD713" s="1328"/>
      <c r="FE713" s="1328"/>
      <c r="FF713" s="1358"/>
      <c r="FG713" s="1328"/>
      <c r="FH713" s="1328"/>
      <c r="FI713" s="1328"/>
      <c r="FJ713" s="1328"/>
      <c r="FK713" s="1328"/>
      <c r="FL713" s="1328"/>
      <c r="FM713" s="1328"/>
      <c r="FN713" s="1328"/>
      <c r="FO713" s="1328"/>
      <c r="FP713" s="1328"/>
      <c r="FQ713" s="1359"/>
      <c r="FR713" s="1359"/>
      <c r="FS713" s="1328"/>
      <c r="FT713" s="1328"/>
      <c r="FU713" s="1328"/>
      <c r="FV713" s="1328"/>
      <c r="FW713" s="1328"/>
      <c r="FX713" s="1328"/>
      <c r="FY713" s="1328"/>
      <c r="FZ713" s="1328"/>
      <c r="GA713" s="1357"/>
      <c r="GB713" s="1357"/>
      <c r="GC713" s="1357"/>
      <c r="GD713" s="1357"/>
      <c r="GE713" s="1357"/>
      <c r="GF713" s="1357"/>
      <c r="GG713" s="1357"/>
      <c r="GH713" s="1357"/>
      <c r="GI713" s="1357"/>
      <c r="GJ713" s="1357"/>
      <c r="GK713" s="1357"/>
      <c r="GL713" s="1357"/>
      <c r="GM713" s="1357"/>
      <c r="GN713" s="1357"/>
      <c r="GO713" s="1357"/>
      <c r="GP713" s="1357"/>
      <c r="GQ713" s="1357"/>
      <c r="GR713" s="1357"/>
      <c r="GS713" s="1357"/>
      <c r="GT713" s="1357"/>
      <c r="GU713" s="1357"/>
      <c r="GV713" s="1357"/>
      <c r="GW713" s="1357"/>
      <c r="GX713" s="1357"/>
      <c r="GY713" s="1357"/>
      <c r="GZ713" s="1357"/>
      <c r="HA713" s="1357"/>
      <c r="HB713" s="1357"/>
      <c r="HC713" s="1357"/>
      <c r="HD713" s="1357"/>
      <c r="HE713" s="1357"/>
      <c r="HF713" s="1357"/>
      <c r="HG713" s="1357"/>
      <c r="HH713" s="1357"/>
      <c r="HI713" s="1357"/>
      <c r="HJ713" s="1357"/>
      <c r="HK713" s="1357"/>
      <c r="HL713" s="1357"/>
      <c r="HM713" s="1357"/>
      <c r="HN713" s="1357"/>
      <c r="HO713" s="1357"/>
      <c r="HP713" s="1357"/>
      <c r="HQ713" s="1357"/>
      <c r="HR713" s="1357"/>
      <c r="HS713" s="1357"/>
      <c r="HT713" s="1357"/>
      <c r="HU713" s="1357"/>
      <c r="HV713" s="1357"/>
      <c r="HW713" s="1357"/>
      <c r="HX713" s="1357"/>
      <c r="HY713" s="1357"/>
      <c r="HZ713" s="1357"/>
      <c r="IA713" s="1357"/>
      <c r="IB713" s="1357"/>
      <c r="IC713" s="1357"/>
      <c r="ID713" s="1357"/>
      <c r="IE713" s="1357"/>
      <c r="IF713" s="1357"/>
      <c r="IG713" s="1357"/>
      <c r="IH713" s="1357"/>
      <c r="II713" s="1357"/>
      <c r="IJ713" s="1357"/>
      <c r="IK713" s="1357"/>
      <c r="IL713" s="1357"/>
      <c r="IM713" s="1357"/>
      <c r="IN713" s="1357"/>
      <c r="IO713" s="1357"/>
      <c r="IP713" s="1357"/>
      <c r="IQ713" s="1357"/>
      <c r="IR713" s="1357"/>
      <c r="IS713" s="1357"/>
      <c r="IT713" s="1357"/>
      <c r="IU713" s="1357"/>
      <c r="IV713" s="1357"/>
      <c r="IW713" s="1357"/>
      <c r="IX713" s="1357"/>
      <c r="IY713" s="1357"/>
      <c r="IZ713" s="1357"/>
      <c r="JA713" s="1357"/>
      <c r="JB713" s="1357"/>
      <c r="JC713" s="1357"/>
      <c r="JD713" s="1357"/>
      <c r="JE713" s="1357"/>
      <c r="JF713" s="1357"/>
      <c r="JG713" s="1357"/>
      <c r="JH713" s="1357"/>
      <c r="JI713" s="1357"/>
      <c r="JJ713" s="1357"/>
      <c r="JK713" s="1360"/>
    </row>
    <row r="714" spans="1:271" ht="18.95" hidden="1" customHeight="1">
      <c r="A714" s="1032" t="s">
        <v>264</v>
      </c>
      <c r="B714" s="1344"/>
      <c r="C714" s="1347"/>
      <c r="D714" s="1347"/>
      <c r="E714" s="1350"/>
      <c r="F714" s="1350"/>
      <c r="G714" s="1350"/>
      <c r="H714" s="1347"/>
      <c r="I714" s="1347"/>
      <c r="J714" s="1321"/>
      <c r="K714" s="1321"/>
      <c r="L714" s="1321"/>
      <c r="M714" s="1321"/>
      <c r="N714" s="1321"/>
      <c r="O714" s="1361"/>
      <c r="P714" s="1362"/>
      <c r="Q714" s="1328"/>
      <c r="R714" s="1328"/>
      <c r="S714" s="1328"/>
      <c r="T714" s="1328"/>
      <c r="U714" s="1328"/>
      <c r="V714" s="1328"/>
      <c r="W714" s="1337"/>
      <c r="X714" s="1328"/>
      <c r="Y714" s="1328"/>
      <c r="Z714" s="1328"/>
      <c r="AA714" s="1328"/>
      <c r="AB714" s="1328"/>
      <c r="AC714" s="1328"/>
      <c r="AD714" s="1328"/>
      <c r="AE714" s="1328"/>
      <c r="AF714" s="1328"/>
      <c r="AG714" s="1328"/>
      <c r="AH714" s="1328"/>
      <c r="AI714" s="1328"/>
      <c r="AJ714" s="1328"/>
      <c r="AK714" s="1328"/>
      <c r="AL714" s="1328"/>
      <c r="AM714" s="1328"/>
      <c r="AN714" s="1328"/>
      <c r="AO714" s="1328"/>
      <c r="AP714" s="1328"/>
      <c r="AQ714" s="1328"/>
      <c r="AR714" s="1328"/>
      <c r="AS714" s="1328"/>
      <c r="AT714" s="1328"/>
      <c r="AU714" s="1328"/>
      <c r="AV714" s="1328"/>
      <c r="AW714" s="1328"/>
      <c r="AX714" s="1328"/>
      <c r="AY714" s="1328"/>
      <c r="AZ714" s="1328"/>
      <c r="BA714" s="1328"/>
      <c r="BB714" s="1328"/>
      <c r="BC714" s="1328"/>
      <c r="BD714" s="1328"/>
      <c r="BE714" s="1328"/>
      <c r="BF714" s="1328"/>
      <c r="BG714" s="1328"/>
      <c r="BH714" s="1328"/>
      <c r="BI714" s="1328"/>
      <c r="BJ714" s="1328"/>
      <c r="BK714" s="1328"/>
      <c r="BL714" s="1328"/>
      <c r="BM714" s="1328"/>
      <c r="BN714" s="1328"/>
      <c r="BO714" s="1328"/>
      <c r="BP714" s="1328"/>
      <c r="BQ714" s="1328"/>
      <c r="BR714" s="1328"/>
      <c r="BS714" s="1328"/>
      <c r="BT714" s="1328"/>
      <c r="BU714" s="1328"/>
      <c r="BV714" s="1328"/>
      <c r="BW714" s="1328"/>
      <c r="BX714" s="1357"/>
      <c r="BY714" s="1357"/>
      <c r="BZ714" s="1357"/>
      <c r="CA714" s="1357"/>
      <c r="CB714" s="1357"/>
      <c r="CC714" s="1357"/>
      <c r="CD714" s="1357"/>
      <c r="CE714" s="1357"/>
      <c r="CF714" s="1328"/>
      <c r="CG714" s="1328"/>
      <c r="CH714" s="1328"/>
      <c r="CI714" s="1328"/>
      <c r="CJ714" s="1328"/>
      <c r="CK714" s="1328"/>
      <c r="CL714" s="1328"/>
      <c r="CM714" s="1328"/>
      <c r="CN714" s="1328"/>
      <c r="CO714" s="1328"/>
      <c r="CP714" s="1328"/>
      <c r="CQ714" s="1328"/>
      <c r="CR714" s="1328"/>
      <c r="CS714" s="1328"/>
      <c r="CT714" s="1328"/>
      <c r="CU714" s="1328"/>
      <c r="CV714" s="1328"/>
      <c r="CW714" s="1357"/>
      <c r="CX714" s="1357"/>
      <c r="CY714" s="1357"/>
      <c r="CZ714" s="1357"/>
      <c r="DA714" s="1328"/>
      <c r="DB714" s="1328"/>
      <c r="DC714" s="1328"/>
      <c r="DD714" s="1328"/>
      <c r="DE714" s="1328"/>
      <c r="DF714" s="1328"/>
      <c r="DG714" s="1328"/>
      <c r="DH714" s="1328"/>
      <c r="DI714" s="1328"/>
      <c r="DJ714" s="1328"/>
      <c r="DK714" s="1328"/>
      <c r="DL714" s="1328"/>
      <c r="DM714" s="1328"/>
      <c r="DN714" s="1328"/>
      <c r="DO714" s="1328"/>
      <c r="DP714" s="1328"/>
      <c r="DQ714" s="1328"/>
      <c r="DR714" s="1328"/>
      <c r="DS714" s="1328"/>
      <c r="DT714" s="1328"/>
      <c r="DU714" s="1328"/>
      <c r="DV714" s="1328"/>
      <c r="DW714" s="1328"/>
      <c r="DX714" s="1328"/>
      <c r="DY714" s="1328"/>
      <c r="DZ714" s="1328"/>
      <c r="EA714" s="1328"/>
      <c r="EB714" s="1328"/>
      <c r="EC714" s="1328"/>
      <c r="ED714" s="1328"/>
      <c r="EE714" s="1328"/>
      <c r="EF714" s="1328"/>
      <c r="EG714" s="1328"/>
      <c r="EH714" s="1328"/>
      <c r="EI714" s="1328"/>
      <c r="EJ714" s="1328"/>
      <c r="EK714" s="1328"/>
      <c r="EL714" s="1328"/>
      <c r="EM714" s="1328"/>
      <c r="EN714" s="1328"/>
      <c r="EO714" s="1328"/>
      <c r="EP714" s="1328"/>
      <c r="EQ714" s="1328"/>
      <c r="ER714" s="1328"/>
      <c r="ES714" s="1357"/>
      <c r="ET714" s="1328"/>
      <c r="EU714" s="1328"/>
      <c r="EV714" s="1328"/>
      <c r="EW714" s="1328"/>
      <c r="EX714" s="1328"/>
      <c r="EY714" s="1328"/>
      <c r="EZ714" s="1328"/>
      <c r="FA714" s="1328"/>
      <c r="FB714" s="1328"/>
      <c r="FC714" s="1328"/>
      <c r="FD714" s="1328"/>
      <c r="FE714" s="1328"/>
      <c r="FF714" s="1358"/>
      <c r="FG714" s="1328"/>
      <c r="FH714" s="1328"/>
      <c r="FI714" s="1328"/>
      <c r="FJ714" s="1328"/>
      <c r="FK714" s="1328"/>
      <c r="FL714" s="1328"/>
      <c r="FM714" s="1328"/>
      <c r="FN714" s="1328"/>
      <c r="FO714" s="1328"/>
      <c r="FP714" s="1328"/>
      <c r="FQ714" s="1359"/>
      <c r="FR714" s="1359"/>
      <c r="FS714" s="1328"/>
      <c r="FT714" s="1328"/>
      <c r="FU714" s="1328"/>
      <c r="FV714" s="1328"/>
      <c r="FW714" s="1328"/>
      <c r="FX714" s="1328"/>
      <c r="FY714" s="1328"/>
      <c r="FZ714" s="1328"/>
      <c r="GA714" s="1357"/>
      <c r="GB714" s="1357"/>
      <c r="GC714" s="1357"/>
      <c r="GD714" s="1357"/>
      <c r="GE714" s="1357"/>
      <c r="GF714" s="1357"/>
      <c r="GG714" s="1357"/>
      <c r="GH714" s="1357"/>
      <c r="GI714" s="1357"/>
      <c r="GJ714" s="1357"/>
      <c r="GK714" s="1357"/>
      <c r="GL714" s="1357"/>
      <c r="GM714" s="1357"/>
      <c r="GN714" s="1357"/>
      <c r="GO714" s="1357"/>
      <c r="GP714" s="1357"/>
      <c r="GQ714" s="1357"/>
      <c r="GR714" s="1357"/>
      <c r="GS714" s="1357"/>
      <c r="GT714" s="1357"/>
      <c r="GU714" s="1357"/>
      <c r="GV714" s="1357"/>
      <c r="GW714" s="1357"/>
      <c r="GX714" s="1357"/>
      <c r="GY714" s="1357"/>
      <c r="GZ714" s="1357"/>
      <c r="HA714" s="1357"/>
      <c r="HB714" s="1357"/>
      <c r="HC714" s="1357"/>
      <c r="HD714" s="1357"/>
      <c r="HE714" s="1357"/>
      <c r="HF714" s="1357"/>
      <c r="HG714" s="1357"/>
      <c r="HH714" s="1357"/>
      <c r="HI714" s="1357"/>
      <c r="HJ714" s="1357"/>
      <c r="HK714" s="1357"/>
      <c r="HL714" s="1357"/>
      <c r="HM714" s="1357"/>
      <c r="HN714" s="1357"/>
      <c r="HO714" s="1357"/>
      <c r="HP714" s="1357"/>
      <c r="HQ714" s="1357"/>
      <c r="HR714" s="1357"/>
      <c r="HS714" s="1357"/>
      <c r="HT714" s="1357"/>
      <c r="HU714" s="1357"/>
      <c r="HV714" s="1357"/>
      <c r="HW714" s="1357"/>
      <c r="HX714" s="1357"/>
      <c r="HY714" s="1357"/>
      <c r="HZ714" s="1357"/>
      <c r="IA714" s="1357"/>
      <c r="IB714" s="1357"/>
      <c r="IC714" s="1357"/>
      <c r="ID714" s="1357"/>
      <c r="IE714" s="1357"/>
      <c r="IF714" s="1357"/>
      <c r="IG714" s="1357"/>
      <c r="IH714" s="1357"/>
      <c r="II714" s="1357"/>
      <c r="IJ714" s="1357"/>
      <c r="IK714" s="1357"/>
      <c r="IL714" s="1357"/>
      <c r="IM714" s="1357"/>
      <c r="IN714" s="1357"/>
      <c r="IO714" s="1357"/>
      <c r="IP714" s="1357"/>
      <c r="IQ714" s="1357"/>
      <c r="IR714" s="1357"/>
      <c r="IS714" s="1357"/>
      <c r="IT714" s="1357"/>
      <c r="IU714" s="1357"/>
      <c r="IV714" s="1357"/>
      <c r="IW714" s="1357"/>
      <c r="IX714" s="1357"/>
      <c r="IY714" s="1357"/>
      <c r="IZ714" s="1357"/>
      <c r="JA714" s="1357"/>
      <c r="JB714" s="1357"/>
      <c r="JC714" s="1357"/>
      <c r="JD714" s="1357"/>
      <c r="JE714" s="1357"/>
      <c r="JF714" s="1357"/>
      <c r="JG714" s="1357"/>
      <c r="JH714" s="1357"/>
      <c r="JI714" s="1357"/>
      <c r="JJ714" s="1357"/>
      <c r="JK714" s="1360"/>
    </row>
    <row r="715" spans="1:271" ht="18.95" hidden="1" customHeight="1">
      <c r="A715" s="1320" t="s">
        <v>5103</v>
      </c>
      <c r="B715" s="1321"/>
      <c r="C715" s="1322"/>
      <c r="D715" s="1322"/>
      <c r="E715" s="1323"/>
      <c r="F715" s="1323"/>
      <c r="G715" s="1323"/>
      <c r="H715" s="1322"/>
      <c r="I715" s="1324">
        <v>0.2</v>
      </c>
      <c r="J715" s="1324"/>
      <c r="K715" s="1321"/>
      <c r="L715" s="1321"/>
      <c r="M715" s="1321"/>
      <c r="N715" s="1322">
        <f>GB694</f>
        <v>307</v>
      </c>
      <c r="O715" s="1356">
        <f>I715*N715</f>
        <v>61.400000000000006</v>
      </c>
      <c r="P715" s="1328"/>
      <c r="Q715" s="1328"/>
      <c r="R715" s="1328"/>
      <c r="S715" s="1328"/>
      <c r="T715" s="1328"/>
      <c r="U715" s="1328"/>
      <c r="V715" s="1328"/>
      <c r="W715" s="1337"/>
      <c r="X715" s="1328"/>
      <c r="Y715" s="1328"/>
      <c r="Z715" s="1328"/>
      <c r="AA715" s="1328"/>
      <c r="AB715" s="1328"/>
      <c r="AC715" s="1328"/>
      <c r="AD715" s="1328"/>
      <c r="AE715" s="1328"/>
      <c r="AF715" s="1328"/>
      <c r="AG715" s="1328"/>
      <c r="AH715" s="1328"/>
      <c r="AI715" s="1328"/>
      <c r="AJ715" s="1328"/>
      <c r="AK715" s="1328"/>
      <c r="AL715" s="1328"/>
      <c r="AM715" s="1328"/>
      <c r="AN715" s="1328"/>
      <c r="AO715" s="1328"/>
      <c r="AP715" s="1328"/>
      <c r="AQ715" s="1328"/>
      <c r="AR715" s="1328"/>
      <c r="AS715" s="1328"/>
      <c r="AT715" s="1328"/>
      <c r="AU715" s="1328"/>
      <c r="AV715" s="1328"/>
      <c r="AW715" s="1328"/>
      <c r="AX715" s="1328"/>
      <c r="AY715" s="1328"/>
      <c r="AZ715" s="1328"/>
      <c r="BA715" s="1328"/>
      <c r="BB715" s="1328"/>
      <c r="BC715" s="1328"/>
      <c r="BD715" s="1328"/>
      <c r="BE715" s="1328"/>
      <c r="BF715" s="1328"/>
      <c r="BG715" s="1328"/>
      <c r="BH715" s="1328"/>
      <c r="BI715" s="1328"/>
      <c r="BJ715" s="1328"/>
      <c r="BK715" s="1328"/>
      <c r="BL715" s="1328"/>
      <c r="BM715" s="1328"/>
      <c r="BN715" s="1328"/>
      <c r="BO715" s="1328"/>
      <c r="BP715" s="1328"/>
      <c r="BQ715" s="1328"/>
      <c r="BR715" s="1328"/>
      <c r="BS715" s="1328"/>
      <c r="BT715" s="1328"/>
      <c r="BU715" s="1328"/>
      <c r="BV715" s="1328"/>
      <c r="BW715" s="1328"/>
      <c r="BX715" s="1357"/>
      <c r="BY715" s="1357"/>
      <c r="BZ715" s="1357"/>
      <c r="CA715" s="1357"/>
      <c r="CB715" s="1357"/>
      <c r="CC715" s="1357"/>
      <c r="CD715" s="1357"/>
      <c r="CE715" s="1357"/>
      <c r="CF715" s="1328"/>
      <c r="CG715" s="1328"/>
      <c r="CH715" s="1328"/>
      <c r="CI715" s="1328"/>
      <c r="CJ715" s="1328"/>
      <c r="CK715" s="1328"/>
      <c r="CL715" s="1328"/>
      <c r="CM715" s="1328"/>
      <c r="CN715" s="1328"/>
      <c r="CO715" s="1328"/>
      <c r="CP715" s="1328"/>
      <c r="CQ715" s="1328"/>
      <c r="CR715" s="1328"/>
      <c r="CS715" s="1328"/>
      <c r="CT715" s="1328"/>
      <c r="CU715" s="1328"/>
      <c r="CV715" s="1328"/>
      <c r="CW715" s="1328"/>
      <c r="CX715" s="1328"/>
      <c r="CY715" s="1328"/>
      <c r="CZ715" s="1328"/>
      <c r="DA715" s="1328"/>
      <c r="DB715" s="1328"/>
      <c r="DC715" s="1328"/>
      <c r="DD715" s="1328"/>
      <c r="DE715" s="1328"/>
      <c r="DF715" s="1328"/>
      <c r="DG715" s="1328"/>
      <c r="DH715" s="1328"/>
      <c r="DI715" s="1328"/>
      <c r="DJ715" s="1328"/>
      <c r="DK715" s="1328"/>
      <c r="DL715" s="1328"/>
      <c r="DM715" s="1328"/>
      <c r="DN715" s="1328"/>
      <c r="DO715" s="1328"/>
      <c r="DP715" s="1328"/>
      <c r="DQ715" s="1328"/>
      <c r="DR715" s="1328"/>
      <c r="DS715" s="1328"/>
      <c r="DT715" s="1328"/>
      <c r="DU715" s="1328"/>
      <c r="DV715" s="1328"/>
      <c r="DW715" s="1328"/>
      <c r="DX715" s="1328"/>
      <c r="DY715" s="1328"/>
      <c r="DZ715" s="1328"/>
      <c r="EA715" s="1328"/>
      <c r="EB715" s="1328"/>
      <c r="EC715" s="1328"/>
      <c r="ED715" s="1328"/>
      <c r="EE715" s="1328"/>
      <c r="EF715" s="1328"/>
      <c r="EG715" s="1328"/>
      <c r="EH715" s="1328"/>
      <c r="EI715" s="1328"/>
      <c r="EJ715" s="1328"/>
      <c r="EK715" s="1328"/>
      <c r="EL715" s="1328"/>
      <c r="EM715" s="1328"/>
      <c r="EN715" s="1328"/>
      <c r="EO715" s="1328"/>
      <c r="EP715" s="1328"/>
      <c r="EQ715" s="1328"/>
      <c r="ER715" s="1328"/>
      <c r="ES715" s="1357"/>
      <c r="ET715" s="1328"/>
      <c r="EU715" s="1328"/>
      <c r="EV715" s="1328"/>
      <c r="EW715" s="1328"/>
      <c r="EX715" s="1328"/>
      <c r="EY715" s="1328"/>
      <c r="EZ715" s="1328"/>
      <c r="FA715" s="1328"/>
      <c r="FB715" s="1328"/>
      <c r="FC715" s="1328"/>
      <c r="FD715" s="1328"/>
      <c r="FE715" s="1328"/>
      <c r="FF715" s="1358"/>
      <c r="FG715" s="1328"/>
      <c r="FH715" s="1328"/>
      <c r="FI715" s="1328"/>
      <c r="FJ715" s="1328"/>
      <c r="FK715" s="1328"/>
      <c r="FL715" s="1328"/>
      <c r="FM715" s="1328"/>
      <c r="FN715" s="1328"/>
      <c r="FO715" s="1328"/>
      <c r="FP715" s="1328"/>
      <c r="FQ715" s="1359"/>
      <c r="FR715" s="1359"/>
      <c r="FS715" s="1328"/>
      <c r="FT715" s="1328"/>
      <c r="FU715" s="1328"/>
      <c r="FV715" s="1328"/>
      <c r="FW715" s="1328"/>
      <c r="FX715" s="1328"/>
      <c r="FY715" s="1328"/>
      <c r="FZ715" s="1328"/>
      <c r="GA715" s="1357"/>
      <c r="GB715" s="1357"/>
      <c r="GC715" s="1357"/>
      <c r="GD715" s="1357"/>
      <c r="GE715" s="1357"/>
      <c r="GF715" s="1357"/>
      <c r="GG715" s="1357"/>
      <c r="GH715" s="1357"/>
      <c r="GI715" s="1357"/>
      <c r="GJ715" s="1357"/>
      <c r="GK715" s="1357"/>
      <c r="GL715" s="1357"/>
      <c r="GM715" s="1357"/>
      <c r="GN715" s="1357"/>
      <c r="GO715" s="1357"/>
      <c r="GP715" s="1357"/>
      <c r="GQ715" s="1357"/>
      <c r="GR715" s="1357"/>
      <c r="GS715" s="1357"/>
      <c r="GT715" s="1357"/>
      <c r="GU715" s="1357"/>
      <c r="GV715" s="1357"/>
      <c r="GW715" s="1357"/>
      <c r="GX715" s="1357"/>
      <c r="GY715" s="1357"/>
      <c r="GZ715" s="1357"/>
      <c r="HA715" s="1357"/>
      <c r="HB715" s="1357"/>
      <c r="HC715" s="1357"/>
      <c r="HD715" s="1357"/>
      <c r="HE715" s="1357"/>
      <c r="HF715" s="1357"/>
      <c r="HG715" s="1357"/>
      <c r="HH715" s="1357"/>
      <c r="HI715" s="1357"/>
      <c r="HJ715" s="1357"/>
      <c r="HK715" s="1357"/>
      <c r="HL715" s="1357"/>
      <c r="HM715" s="1357"/>
      <c r="HN715" s="1357"/>
      <c r="HO715" s="1357"/>
      <c r="HP715" s="1357"/>
      <c r="HQ715" s="1357"/>
      <c r="HR715" s="1357"/>
      <c r="HS715" s="1357"/>
      <c r="HT715" s="1357"/>
      <c r="HU715" s="1357"/>
      <c r="HV715" s="1357"/>
      <c r="HW715" s="1357"/>
      <c r="HX715" s="1357"/>
      <c r="HY715" s="1357"/>
      <c r="HZ715" s="1357"/>
      <c r="IA715" s="1357"/>
      <c r="IB715" s="1357"/>
      <c r="IC715" s="1357"/>
      <c r="ID715" s="1357"/>
      <c r="IE715" s="1357"/>
      <c r="IF715" s="1357"/>
      <c r="IG715" s="1357"/>
      <c r="IH715" s="1357"/>
      <c r="II715" s="1357"/>
      <c r="IJ715" s="1357"/>
      <c r="IK715" s="1357"/>
      <c r="IL715" s="1357"/>
      <c r="IM715" s="1357"/>
      <c r="IN715" s="1357"/>
      <c r="IO715" s="1357"/>
      <c r="IP715" s="1357"/>
      <c r="IQ715" s="1357"/>
      <c r="IR715" s="1357"/>
      <c r="IS715" s="1357"/>
      <c r="IT715" s="1357"/>
      <c r="IU715" s="1357"/>
      <c r="IV715" s="1357"/>
      <c r="IW715" s="1357"/>
      <c r="IX715" s="1357"/>
      <c r="IY715" s="1357"/>
      <c r="IZ715" s="1357"/>
      <c r="JA715" s="1357"/>
      <c r="JB715" s="1357"/>
      <c r="JC715" s="1357"/>
      <c r="JD715" s="1357"/>
      <c r="JE715" s="1357"/>
      <c r="JF715" s="1357"/>
      <c r="JG715" s="1357"/>
      <c r="JH715" s="1357"/>
      <c r="JI715" s="1357"/>
      <c r="JJ715" s="1357"/>
      <c r="JK715" s="1360"/>
    </row>
    <row r="716" spans="1:271" ht="18.95" hidden="1" customHeight="1">
      <c r="A716" s="1320"/>
      <c r="B716" s="1321"/>
      <c r="C716" s="1322"/>
      <c r="D716" s="1322"/>
      <c r="E716" s="1323"/>
      <c r="F716" s="1323"/>
      <c r="G716" s="1323"/>
      <c r="H716" s="1322"/>
      <c r="I716" s="1322"/>
      <c r="J716" s="1324"/>
      <c r="K716" s="1321"/>
      <c r="L716" s="1321"/>
      <c r="M716" s="1321"/>
      <c r="N716" s="1321"/>
      <c r="O716" s="1356"/>
      <c r="P716" s="1328"/>
      <c r="Q716" s="1328"/>
      <c r="R716" s="1328"/>
      <c r="S716" s="1328"/>
      <c r="T716" s="1328"/>
      <c r="U716" s="1328"/>
      <c r="V716" s="1328"/>
      <c r="W716" s="1337"/>
      <c r="X716" s="1328"/>
      <c r="Y716" s="1328"/>
      <c r="Z716" s="1328"/>
      <c r="AA716" s="1328"/>
      <c r="AB716" s="1328"/>
      <c r="AC716" s="1328"/>
      <c r="AD716" s="1328"/>
      <c r="AE716" s="1328"/>
      <c r="AF716" s="1328"/>
      <c r="AG716" s="1328"/>
      <c r="AH716" s="1328"/>
      <c r="AI716" s="1328"/>
      <c r="AJ716" s="1328"/>
      <c r="AK716" s="1328"/>
      <c r="AL716" s="1328"/>
      <c r="AM716" s="1328"/>
      <c r="AN716" s="1328"/>
      <c r="AO716" s="1328"/>
      <c r="AP716" s="1328"/>
      <c r="AQ716" s="1328"/>
      <c r="AR716" s="1328"/>
      <c r="AS716" s="1328"/>
      <c r="AT716" s="1328"/>
      <c r="AU716" s="1328"/>
      <c r="AV716" s="1328"/>
      <c r="AW716" s="1328"/>
      <c r="AX716" s="1328"/>
      <c r="AY716" s="1328"/>
      <c r="AZ716" s="1328"/>
      <c r="BA716" s="1328"/>
      <c r="BB716" s="1328"/>
      <c r="BC716" s="1328"/>
      <c r="BD716" s="1328"/>
      <c r="BE716" s="1328"/>
      <c r="BF716" s="1328"/>
      <c r="BG716" s="1328"/>
      <c r="BH716" s="1328"/>
      <c r="BI716" s="1328"/>
      <c r="BJ716" s="1328"/>
      <c r="BK716" s="1328"/>
      <c r="BL716" s="1328"/>
      <c r="BM716" s="1328"/>
      <c r="BN716" s="1328"/>
      <c r="BO716" s="1328"/>
      <c r="BP716" s="1328"/>
      <c r="BQ716" s="1328"/>
      <c r="BR716" s="1328"/>
      <c r="BS716" s="1328"/>
      <c r="BT716" s="1328"/>
      <c r="BU716" s="1328"/>
      <c r="BV716" s="1328"/>
      <c r="BW716" s="1328"/>
      <c r="BX716" s="1357"/>
      <c r="BY716" s="1357"/>
      <c r="BZ716" s="1357"/>
      <c r="CA716" s="1357"/>
      <c r="CB716" s="1357"/>
      <c r="CC716" s="1357"/>
      <c r="CD716" s="1357"/>
      <c r="CE716" s="1357"/>
      <c r="CF716" s="1328"/>
      <c r="CG716" s="1328"/>
      <c r="CH716" s="1328"/>
      <c r="CI716" s="1328"/>
      <c r="CJ716" s="1328"/>
      <c r="CK716" s="1328"/>
      <c r="CL716" s="1328"/>
      <c r="CM716" s="1328"/>
      <c r="CN716" s="1328"/>
      <c r="CO716" s="1328"/>
      <c r="CP716" s="1328"/>
      <c r="CQ716" s="1328"/>
      <c r="CR716" s="1328"/>
      <c r="CS716" s="1328"/>
      <c r="CT716" s="1328"/>
      <c r="CU716" s="1328"/>
      <c r="CV716" s="1328"/>
      <c r="CW716" s="1328"/>
      <c r="CX716" s="1328"/>
      <c r="CY716" s="1328"/>
      <c r="CZ716" s="1328"/>
      <c r="DA716" s="1328"/>
      <c r="DB716" s="1328"/>
      <c r="DC716" s="1328"/>
      <c r="DD716" s="1328"/>
      <c r="DE716" s="1328"/>
      <c r="DF716" s="1328"/>
      <c r="DG716" s="1328"/>
      <c r="DH716" s="1328"/>
      <c r="DI716" s="1328"/>
      <c r="DJ716" s="1328"/>
      <c r="DK716" s="1328"/>
      <c r="DL716" s="1328"/>
      <c r="DM716" s="1328"/>
      <c r="DN716" s="1328"/>
      <c r="DO716" s="1328"/>
      <c r="DP716" s="1328"/>
      <c r="DQ716" s="1328"/>
      <c r="DR716" s="1328"/>
      <c r="DS716" s="1328"/>
      <c r="DT716" s="1328"/>
      <c r="DU716" s="1328"/>
      <c r="DV716" s="1328"/>
      <c r="DW716" s="1328"/>
      <c r="DX716" s="1328"/>
      <c r="DY716" s="1328"/>
      <c r="DZ716" s="1328"/>
      <c r="EA716" s="1328"/>
      <c r="EB716" s="1328"/>
      <c r="EC716" s="1328"/>
      <c r="ED716" s="1328"/>
      <c r="EE716" s="1328"/>
      <c r="EF716" s="1328"/>
      <c r="EG716" s="1328"/>
      <c r="EH716" s="1328"/>
      <c r="EI716" s="1328"/>
      <c r="EJ716" s="1328"/>
      <c r="EK716" s="1328"/>
      <c r="EL716" s="1363"/>
      <c r="EM716" s="1328"/>
      <c r="EN716" s="1328"/>
      <c r="EO716" s="1328"/>
      <c r="EP716" s="1328"/>
      <c r="EQ716" s="1328"/>
      <c r="ER716" s="1328"/>
      <c r="ES716" s="1357"/>
      <c r="ET716" s="1328"/>
      <c r="EU716" s="1328"/>
      <c r="EV716" s="1328"/>
      <c r="EW716" s="1328"/>
      <c r="EX716" s="1328"/>
      <c r="EY716" s="1328"/>
      <c r="EZ716" s="1328"/>
      <c r="FA716" s="1328"/>
      <c r="FB716" s="1328"/>
      <c r="FC716" s="1328"/>
      <c r="FD716" s="1328"/>
      <c r="FE716" s="1328"/>
      <c r="FF716" s="1358"/>
      <c r="FG716" s="1328"/>
      <c r="FH716" s="1328"/>
      <c r="FI716" s="1328"/>
      <c r="FJ716" s="1328"/>
      <c r="FK716" s="1328"/>
      <c r="FL716" s="1328"/>
      <c r="FM716" s="1328"/>
      <c r="FN716" s="1328"/>
      <c r="FO716" s="1328"/>
      <c r="FP716" s="1328"/>
      <c r="FQ716" s="1359"/>
      <c r="FR716" s="1359"/>
      <c r="FS716" s="1328"/>
      <c r="FT716" s="1328"/>
      <c r="FU716" s="1328"/>
      <c r="FV716" s="1328"/>
      <c r="FW716" s="1328"/>
      <c r="FX716" s="1328"/>
      <c r="FY716" s="1328"/>
      <c r="FZ716" s="1328"/>
      <c r="GA716" s="1357"/>
      <c r="GB716" s="1357"/>
      <c r="GC716" s="1357"/>
      <c r="GD716" s="1357"/>
      <c r="GE716" s="1357"/>
      <c r="GF716" s="1357"/>
      <c r="GG716" s="1357"/>
      <c r="GH716" s="1357"/>
      <c r="GI716" s="1357"/>
      <c r="GJ716" s="1357"/>
      <c r="GK716" s="1357"/>
      <c r="GL716" s="1357"/>
      <c r="GM716" s="1357"/>
      <c r="GN716" s="1357"/>
      <c r="GO716" s="1357"/>
      <c r="GP716" s="1357"/>
      <c r="GQ716" s="1357"/>
      <c r="GR716" s="1357"/>
      <c r="GS716" s="1357"/>
      <c r="GT716" s="1357"/>
      <c r="GU716" s="1357"/>
      <c r="GV716" s="1357"/>
      <c r="GW716" s="1357"/>
      <c r="GX716" s="1357"/>
      <c r="GY716" s="1357"/>
      <c r="GZ716" s="1357"/>
      <c r="HA716" s="1357"/>
      <c r="HB716" s="1357"/>
      <c r="HC716" s="1357"/>
      <c r="HD716" s="1357"/>
      <c r="HE716" s="1357"/>
      <c r="HF716" s="1357"/>
      <c r="HG716" s="1357"/>
      <c r="HH716" s="1357"/>
      <c r="HI716" s="1357"/>
      <c r="HJ716" s="1357"/>
      <c r="HK716" s="1357"/>
      <c r="HL716" s="1357"/>
      <c r="HM716" s="1357"/>
      <c r="HN716" s="1357"/>
      <c r="HO716" s="1357"/>
      <c r="HP716" s="1357"/>
      <c r="HQ716" s="1357"/>
      <c r="HR716" s="1357"/>
      <c r="HS716" s="1357"/>
      <c r="HT716" s="1357"/>
      <c r="HU716" s="1357"/>
      <c r="HV716" s="1357"/>
      <c r="HW716" s="1357"/>
      <c r="HX716" s="1357"/>
      <c r="HY716" s="1357"/>
      <c r="HZ716" s="1357"/>
      <c r="IA716" s="1357"/>
      <c r="IB716" s="1357"/>
      <c r="IC716" s="1357"/>
      <c r="ID716" s="1357"/>
      <c r="IE716" s="1357"/>
      <c r="IF716" s="1357"/>
      <c r="IG716" s="1357"/>
      <c r="IH716" s="1357"/>
      <c r="II716" s="1357"/>
      <c r="IJ716" s="1357"/>
      <c r="IK716" s="1357"/>
      <c r="IL716" s="1357"/>
      <c r="IM716" s="1357"/>
      <c r="IN716" s="1357"/>
      <c r="IO716" s="1357"/>
      <c r="IP716" s="1357"/>
      <c r="IQ716" s="1357"/>
      <c r="IR716" s="1357"/>
      <c r="IS716" s="1357"/>
      <c r="IT716" s="1357"/>
      <c r="IU716" s="1357"/>
      <c r="IV716" s="1357"/>
      <c r="IW716" s="1357"/>
      <c r="IX716" s="1357"/>
      <c r="IY716" s="1357"/>
      <c r="IZ716" s="1357"/>
      <c r="JA716" s="1357"/>
      <c r="JB716" s="1357"/>
      <c r="JC716" s="1357"/>
      <c r="JD716" s="1357"/>
      <c r="JE716" s="1357"/>
      <c r="JF716" s="1357"/>
      <c r="JG716" s="1357"/>
      <c r="JH716" s="1357"/>
      <c r="JI716" s="1357"/>
      <c r="JJ716" s="1357"/>
      <c r="JK716" s="1360"/>
    </row>
    <row r="717" spans="1:271" ht="18.95" hidden="1" customHeight="1"/>
    <row r="718" spans="1:271" ht="18.95" hidden="1" customHeight="1"/>
    <row r="719" spans="1:271" ht="18.95" hidden="1" customHeight="1" thickTop="1">
      <c r="GS719" s="1549">
        <f>GS694-IP694</f>
        <v>2</v>
      </c>
    </row>
    <row r="720" spans="1:271" ht="18.95" hidden="1" customHeight="1">
      <c r="GH720" s="1557">
        <f>GH694*1.013+10.5</f>
        <v>19657.027200000008</v>
      </c>
      <c r="GI720" s="1557">
        <f>GI694*1.013</f>
        <v>5058.5167999999994</v>
      </c>
      <c r="GJ720" s="1557">
        <f>GJ694</f>
        <v>116</v>
      </c>
    </row>
    <row r="721" spans="1:271" ht="18.95" hidden="1" customHeight="1">
      <c r="B721" s="1021" t="str">
        <f>IF(LEN(B7)&gt;0,B7,B6)</f>
        <v xml:space="preserve">Kh.cách </v>
      </c>
      <c r="C721" s="1021" t="str">
        <f t="shared" ref="C721:BN721" si="103">IF(LEN(C7)&gt;0,C7,C6)</f>
        <v>Nâng cấp ĐZTT AC95+AC70 thành 3ACX185 + AC120</v>
      </c>
      <c r="D721" s="1021" t="str">
        <f t="shared" si="103"/>
        <v>Nâng cấp ĐZTT 2AC50 thành 3ACX50 + AC50HH</v>
      </c>
      <c r="E721" s="1021" t="str">
        <f t="shared" si="103"/>
        <v>3xACX50 + AC50</v>
      </c>
      <c r="F721" s="1021" t="str">
        <f t="shared" si="103"/>
        <v>Cáp CV 150mm2 - 600V</v>
      </c>
      <c r="G721" s="1021" t="str">
        <f t="shared" si="103"/>
        <v>Cáp CV 120mm2 - 600V</v>
      </c>
      <c r="H721" s="1021" t="str">
        <f t="shared" si="103"/>
        <v>Cáp CV 95mm2 - 600V</v>
      </c>
      <c r="I721" s="1021" t="str">
        <f t="shared" si="103"/>
        <v xml:space="preserve">Cáp 24kV ACX 50mm2 </v>
      </c>
      <c r="J721" s="1021" t="str">
        <f t="shared" si="103"/>
        <v>Oáng nối dây AC 50</v>
      </c>
      <c r="K721" s="1021" t="str">
        <f t="shared" si="103"/>
        <v>Cáp CXV150mm2 - 24KV</v>
      </c>
      <c r="L721" s="1021" t="str">
        <f t="shared" si="103"/>
        <v>Đầu Cosse 150 (2 bulon)</v>
      </c>
      <c r="M721" s="1021" t="str">
        <f t="shared" si="103"/>
        <v>Cáp CXV 25 mm2 - 24KV</v>
      </c>
      <c r="N721" s="1021" t="str">
        <f t="shared" si="103"/>
        <v>Hình thức trụ HH</v>
      </c>
      <c r="O721" s="1021" t="str">
        <f t="shared" si="103"/>
        <v>Hình thức trụ TK</v>
      </c>
      <c r="P721" s="1021" t="str">
        <f t="shared" si="103"/>
        <v>BTLT 10,5HH</v>
      </c>
      <c r="Q721" s="1021" t="str">
        <f t="shared" si="103"/>
        <v>BTLT 12HH</v>
      </c>
      <c r="R721" s="1021" t="str">
        <f t="shared" si="103"/>
        <v>BTLT 10.5HH</v>
      </c>
      <c r="S721" s="1021" t="str">
        <f t="shared" si="103"/>
        <v>BTLT 8.5HH</v>
      </c>
      <c r="T721" s="1021" t="str">
        <f t="shared" si="103"/>
        <v>BTLT 14HH</v>
      </c>
      <c r="U721" s="1021" t="str">
        <f t="shared" si="103"/>
        <v>BTLT 12SDL</v>
      </c>
      <c r="V721" s="1021" t="str">
        <f t="shared" si="103"/>
        <v>BTLT 8,5</v>
      </c>
      <c r="W721" s="1021" t="str">
        <f t="shared" si="103"/>
        <v>BTLT 12 F450</v>
      </c>
      <c r="X721" s="1021" t="str">
        <f t="shared" si="103"/>
        <v>BTLT 12 F540</v>
      </c>
      <c r="Y721" s="1021" t="str">
        <f t="shared" si="103"/>
        <v>BTLT 14 F650</v>
      </c>
      <c r="Z721" s="1021" t="str">
        <f t="shared" si="103"/>
        <v>BTLT 20</v>
      </c>
      <c r="AA721" s="1021" t="str">
        <f t="shared" si="103"/>
        <v>M10</v>
      </c>
      <c r="AB721" s="1021" t="str">
        <f t="shared" si="103"/>
        <v>M10b</v>
      </c>
      <c r="AC721" s="1021" t="str">
        <f t="shared" si="103"/>
        <v>M8</v>
      </c>
      <c r="AD721" s="1021" t="str">
        <f t="shared" si="103"/>
        <v>M10BT Đơn</v>
      </c>
      <c r="AE721" s="1021" t="str">
        <f t="shared" si="103"/>
        <v>M8BT ĐÔI</v>
      </c>
      <c r="AF721" s="1021" t="str">
        <f t="shared" si="103"/>
        <v>M10BT ĐÔI</v>
      </c>
      <c r="AG721" s="1021" t="str">
        <f t="shared" si="103"/>
        <v>M10aa</v>
      </c>
      <c r="AH721" s="1021" t="str">
        <f t="shared" si="103"/>
        <v>M10ba</v>
      </c>
      <c r="AI721" s="1021" t="str">
        <f t="shared" si="103"/>
        <v>M10bb</v>
      </c>
      <c r="AJ721" s="1021" t="str">
        <f t="shared" si="103"/>
        <v>M10-2a</v>
      </c>
      <c r="AK721" s="1021" t="str">
        <f t="shared" si="103"/>
        <v>M10-2b</v>
      </c>
      <c r="AL721" s="1021" t="str">
        <f t="shared" si="103"/>
        <v>M10-2bn</v>
      </c>
      <c r="AM721" s="1021" t="str">
        <f t="shared" si="103"/>
        <v>M12</v>
      </c>
      <c r="AN721" s="1021" t="str">
        <f t="shared" si="103"/>
        <v>M12a</v>
      </c>
      <c r="AO721" s="1021" t="str">
        <f t="shared" si="103"/>
        <v>M12b</v>
      </c>
      <c r="AP721" s="1021" t="str">
        <f t="shared" si="103"/>
        <v>M12aa</v>
      </c>
      <c r="AQ721" s="1021" t="str">
        <f t="shared" si="103"/>
        <v>M12ba</v>
      </c>
      <c r="AR721" s="1021" t="str">
        <f t="shared" si="103"/>
        <v>M12bb</v>
      </c>
      <c r="AS721" s="1021" t="str">
        <f t="shared" si="103"/>
        <v>M12-2a</v>
      </c>
      <c r="AT721" s="1021" t="str">
        <f t="shared" si="103"/>
        <v>M12-2b</v>
      </c>
      <c r="AU721" s="1021" t="str">
        <f t="shared" si="103"/>
        <v>M12-2bn</v>
      </c>
      <c r="AV721" s="1021" t="str">
        <f t="shared" si="103"/>
        <v>M12b-aa(hh)</v>
      </c>
      <c r="AW721" s="1021" t="str">
        <f t="shared" si="103"/>
        <v>M12 CN</v>
      </c>
      <c r="AX721" s="1021" t="str">
        <f t="shared" si="103"/>
        <v>M12 PĐ</v>
      </c>
      <c r="AY721" s="1021" t="str">
        <f t="shared" si="103"/>
        <v>M12BT ĐƠN</v>
      </c>
      <c r="AZ721" s="1021" t="str">
        <f t="shared" si="103"/>
        <v>M12BT P500</v>
      </c>
      <c r="BA721" s="1021" t="str">
        <f t="shared" si="103"/>
        <v>M12BT ĐÔI</v>
      </c>
      <c r="BB721" s="1021" t="str">
        <f t="shared" si="103"/>
        <v>M14</v>
      </c>
      <c r="BC721" s="1021" t="str">
        <f t="shared" si="103"/>
        <v>M14a</v>
      </c>
      <c r="BD721" s="1021" t="str">
        <f t="shared" si="103"/>
        <v>M14b</v>
      </c>
      <c r="BE721" s="1021" t="str">
        <f t="shared" si="103"/>
        <v>M14BT ĐƠN</v>
      </c>
      <c r="BF721" s="1021" t="str">
        <f t="shared" si="103"/>
        <v>M14BT ĐÔI</v>
      </c>
      <c r="BG721" s="1021" t="str">
        <f t="shared" si="103"/>
        <v>M14-2a</v>
      </c>
      <c r="BH721" s="1021" t="str">
        <f t="shared" si="103"/>
        <v>M14aa</v>
      </c>
      <c r="BI721" s="1021" t="str">
        <f t="shared" si="103"/>
        <v>M14ba</v>
      </c>
      <c r="BJ721" s="1021" t="str">
        <f t="shared" si="103"/>
        <v>M14bb</v>
      </c>
      <c r="BK721" s="1021" t="str">
        <f t="shared" si="103"/>
        <v>M14-2a</v>
      </c>
      <c r="BL721" s="1021" t="str">
        <f t="shared" si="103"/>
        <v>M14-2b</v>
      </c>
      <c r="BM721" s="1021" t="str">
        <f t="shared" si="103"/>
        <v>M14-2bn</v>
      </c>
      <c r="BN721" s="1021" t="str">
        <f t="shared" si="103"/>
        <v>M14-4b</v>
      </c>
      <c r="BO721" s="1021" t="str">
        <f t="shared" ref="BO721:DZ721" si="104">IF(LEN(BO7)&gt;0,BO7,BO6)</f>
        <v>BTCL-14-500</v>
      </c>
      <c r="BP721" s="1021" t="str">
        <f t="shared" si="104"/>
        <v>M20-4b</v>
      </c>
      <c r="BQ721" s="1021" t="str">
        <f t="shared" si="104"/>
        <v>CX10-B</v>
      </c>
      <c r="BR721" s="1021" t="str">
        <f t="shared" si="104"/>
        <v>CL10-B</v>
      </c>
      <c r="BS721" s="1021" t="str">
        <f t="shared" si="104"/>
        <v>CXX10-B</v>
      </c>
      <c r="BT721" s="1021" t="str">
        <f t="shared" si="104"/>
        <v>CX12-B</v>
      </c>
      <c r="BU721" s="1021" t="str">
        <f t="shared" si="104"/>
        <v>CL12-B</v>
      </c>
      <c r="BV721" s="1021" t="str">
        <f t="shared" si="104"/>
        <v>CXX12-B</v>
      </c>
      <c r="BW721" s="1021" t="str">
        <f t="shared" si="104"/>
        <v>CXX12-C</v>
      </c>
      <c r="BX721" s="1021" t="str">
        <f t="shared" si="104"/>
        <v>CX14-B</v>
      </c>
      <c r="BY721" s="1021" t="str">
        <f t="shared" si="104"/>
        <v>CL14-B</v>
      </c>
      <c r="BZ721" s="1021" t="str">
        <f t="shared" si="104"/>
        <v>CXX14-B</v>
      </c>
      <c r="CA721" s="1021" t="str">
        <f t="shared" si="104"/>
        <v>CXX14-C</v>
      </c>
      <c r="CB721" s="1021" t="str">
        <f t="shared" si="104"/>
        <v>CX20-B</v>
      </c>
      <c r="CC721" s="1021" t="str">
        <f t="shared" si="104"/>
        <v>CK-B</v>
      </c>
      <c r="CD721" s="1021" t="str">
        <f t="shared" si="104"/>
        <v>CKK-B</v>
      </c>
      <c r="CE721" s="1021" t="str">
        <f t="shared" si="104"/>
        <v>Khoảng cách</v>
      </c>
      <c r="CF721" s="1021" t="str">
        <f t="shared" si="104"/>
        <v>NXX</v>
      </c>
      <c r="CG721" s="1021" t="str">
        <f t="shared" si="104"/>
        <v>NXL</v>
      </c>
      <c r="CH721" s="1021" t="str">
        <f t="shared" si="104"/>
        <v xml:space="preserve">MNX12-2 </v>
      </c>
      <c r="CI721" s="1021" t="str">
        <f t="shared" si="104"/>
        <v>MNL12-2</v>
      </c>
      <c r="CJ721" s="1021" t="str">
        <f t="shared" si="104"/>
        <v xml:space="preserve">MNX12-4 </v>
      </c>
      <c r="CK721" s="1021" t="str">
        <f t="shared" si="104"/>
        <v xml:space="preserve">MNL12-4 </v>
      </c>
      <c r="CL721" s="1021" t="str">
        <f t="shared" si="104"/>
        <v xml:space="preserve">MNX15-4 </v>
      </c>
      <c r="CM721" s="1021" t="str">
        <f t="shared" si="104"/>
        <v>MNL15-4</v>
      </c>
      <c r="CN721" s="1021" t="str">
        <f t="shared" si="104"/>
        <v xml:space="preserve">MNX15-6 </v>
      </c>
      <c r="CO721" s="1021" t="str">
        <f t="shared" si="104"/>
        <v xml:space="preserve">MNL15-6 </v>
      </c>
      <c r="CP721" s="1021" t="str">
        <f t="shared" si="104"/>
        <v xml:space="preserve">MNX18-6 </v>
      </c>
      <c r="CQ721" s="1021" t="str">
        <f t="shared" si="104"/>
        <v xml:space="preserve">MNL18-6 </v>
      </c>
      <c r="CR721" s="1021" t="str">
        <f t="shared" si="104"/>
        <v>Tiếp địa lặp lại (trụ 10.5m)</v>
      </c>
      <c r="CS721" s="1021" t="str">
        <f t="shared" si="104"/>
        <v>Tiếp địa lặp lại XDM (trụ 12m)</v>
      </c>
      <c r="CT721" s="1021" t="str">
        <f t="shared" si="104"/>
        <v>Tiếp địa lặp lại hiện hữu</v>
      </c>
      <c r="CU721" s="1021" t="str">
        <f t="shared" si="104"/>
        <v>Tiếp địa bổ sung cho hiện hữu</v>
      </c>
      <c r="CV721" s="1021" t="str">
        <f t="shared" si="104"/>
        <v>Tiếp địa chống sét LA vào hệ thống tiếp địa hiện hữu</v>
      </c>
      <c r="CW721" s="1021" t="str">
        <f t="shared" si="104"/>
        <v>Tiếp địa trụ LBS khí + TBA</v>
      </c>
      <c r="CX721" s="1021" t="str">
        <f t="shared" si="104"/>
        <v xml:space="preserve">Tiếp địa dây chống sét </v>
      </c>
      <c r="CY721" s="1021" t="str">
        <f t="shared" si="104"/>
        <v>Tiếp địa lặp lại (trụ 14m)</v>
      </c>
      <c r="CZ721" s="1021" t="str">
        <f t="shared" si="104"/>
        <v>Tiếp địa lặp lại (trụ 20m)</v>
      </c>
      <c r="DA721" s="1021" t="str">
        <f t="shared" si="104"/>
        <v>X-22Đ</v>
      </c>
      <c r="DB721" s="1021" t="str">
        <f t="shared" si="104"/>
        <v>X-22Đ - C920</v>
      </c>
      <c r="DC721" s="1021" t="str">
        <f t="shared" si="104"/>
        <v>X-22K-Đ</v>
      </c>
      <c r="DD721" s="1021" t="str">
        <f t="shared" si="104"/>
        <v>X-22K-Đ-C920</v>
      </c>
      <c r="DE721" s="1021" t="str">
        <f t="shared" si="104"/>
        <v>X-22K-K-C920</v>
      </c>
      <c r="DF721" s="1021" t="str">
        <f t="shared" si="104"/>
        <v>X-22K-K</v>
      </c>
      <c r="DG721" s="1021" t="str">
        <f t="shared" si="104"/>
        <v>X-22Đ - C920</v>
      </c>
      <c r="DH721" s="1021" t="str">
        <f t="shared" si="104"/>
        <v>X-22K - C920</v>
      </c>
      <c r="DI721" s="1021" t="str">
        <f t="shared" si="104"/>
        <v>X-1,66K</v>
      </c>
      <c r="DJ721" s="1021" t="str">
        <f t="shared" si="104"/>
        <v>Bộ bulong cho X1,66K</v>
      </c>
      <c r="DK721" s="1021" t="str">
        <f t="shared" si="104"/>
        <v>X-1,66Đ</v>
      </c>
      <c r="DL721" s="1021" t="str">
        <f t="shared" si="104"/>
        <v>Bộ bulong cho X1,66Đ</v>
      </c>
      <c r="DM721" s="1021" t="str">
        <f t="shared" si="104"/>
        <v>X-21KL</v>
      </c>
      <c r="DN721" s="1021" t="str">
        <f t="shared" si="104"/>
        <v>X-21ĐL</v>
      </c>
      <c r="DO721" s="1021" t="str">
        <f t="shared" si="104"/>
        <v>X-20ĐL2/3</v>
      </c>
      <c r="DP721" s="1021" t="str">
        <f t="shared" si="104"/>
        <v>Bộ bulong cho X-20ĐL2/3</v>
      </c>
      <c r="DQ721" s="1021" t="str">
        <f t="shared" si="104"/>
        <v>X-20KL2/3</v>
      </c>
      <c r="DR721" s="1021" t="str">
        <f t="shared" si="104"/>
        <v>Bộ bulong cho X-20KL2/3</v>
      </c>
      <c r="DS721" s="1021" t="str">
        <f t="shared" si="104"/>
        <v>X-25ĐL-T</v>
      </c>
      <c r="DT721" s="1021" t="str">
        <f t="shared" si="104"/>
        <v>X-25ĐL-D</v>
      </c>
      <c r="DU721" s="1021" t="str">
        <f t="shared" si="104"/>
        <v>X-24Đ</v>
      </c>
      <c r="DV721" s="1021" t="str">
        <f t="shared" si="104"/>
        <v>X-24K</v>
      </c>
      <c r="DW721" s="1021" t="str">
        <f t="shared" si="104"/>
        <v>X-8ĐL</v>
      </c>
      <c r="DX721" s="1021" t="str">
        <f t="shared" si="104"/>
        <v>X-8KL</v>
      </c>
      <c r="DY721" s="1021" t="str">
        <f t="shared" si="104"/>
        <v>X-24ĐP</v>
      </c>
      <c r="DZ721" s="1021" t="str">
        <f t="shared" si="104"/>
        <v>X-24KP</v>
      </c>
      <c r="EA721" s="1021" t="str">
        <f t="shared" ref="EA721:GL721" si="105">IF(LEN(EA7)&gt;0,EA7,EA6)</f>
        <v>X-COMPOSITE2,4</v>
      </c>
      <c r="EB721" s="1021" t="str">
        <f t="shared" si="105"/>
        <v>Bộ dừng dây chống sét 1 mặt</v>
      </c>
      <c r="EC721" s="1021" t="str">
        <f t="shared" si="105"/>
        <v>Bộ dừng dây chống sét 2 mặt</v>
      </c>
      <c r="ED721" s="1021" t="str">
        <f t="shared" si="105"/>
        <v xml:space="preserve">Bộ đỡ dây chống sét </v>
      </c>
      <c r="EE721" s="1021" t="str">
        <f t="shared" si="105"/>
        <v>X-U200- Tháp đầu trụ</v>
      </c>
      <c r="EF721" s="1021" t="str">
        <f t="shared" si="105"/>
        <v>X-24KP500</v>
      </c>
      <c r="EG721" s="1021" t="str">
        <f t="shared" si="105"/>
        <v>G-20KP</v>
      </c>
      <c r="EH721" s="1021" t="str">
        <f t="shared" si="105"/>
        <v>G-23KP</v>
      </c>
      <c r="EI721" s="1021" t="str">
        <f t="shared" si="105"/>
        <v>G-720</v>
      </c>
      <c r="EJ721" s="1021" t="str">
        <f t="shared" si="105"/>
        <v>Cổ dê bắt xà</v>
      </c>
      <c r="EK721" s="1021" t="str">
        <f t="shared" si="105"/>
        <v>CODE th-Þ240</v>
      </c>
      <c r="EL721" s="1021" t="str">
        <f t="shared" si="105"/>
        <v>Bộ sứ đỉnh SĐI</v>
      </c>
      <c r="EM721" s="1021" t="str">
        <f t="shared" si="105"/>
        <v>Bộ sứ đỉnh SĐG</v>
      </c>
      <c r="EN721" s="1021" t="str">
        <f t="shared" si="105"/>
        <v>Bộ sứ đứng SĐU</v>
      </c>
      <c r="EO721" s="1021" t="str">
        <f t="shared" si="105"/>
        <v>Chuỗi Polymer lắp vào xà CĐX</v>
      </c>
      <c r="EP721" s="1021" t="str">
        <f t="shared" si="105"/>
        <v xml:space="preserve">Chuỗi Polymer lắp vào trụ CĐT </v>
      </c>
      <c r="EQ721" s="1021" t="str">
        <f t="shared" si="105"/>
        <v>Giáp níu cỡ dây50mm2</v>
      </c>
      <c r="ER721" s="1021" t="str">
        <f t="shared" si="105"/>
        <v>Giáp níu cỡ dây 185mm2</v>
      </c>
      <c r="ES721" s="1021" t="str">
        <f t="shared" si="105"/>
        <v>Bộ dừng trung hoà</v>
      </c>
      <c r="ET721" s="1021" t="str">
        <f t="shared" si="105"/>
        <v>Khánh lắp chuỗi kép</v>
      </c>
      <c r="EU721" s="1021" t="str">
        <f t="shared" si="105"/>
        <v>Bộ đỡ dây T.H : Đth-U</v>
      </c>
      <c r="EV721" s="1021" t="str">
        <f t="shared" si="105"/>
        <v>Bộ đỡ dây T.H  trụ ghép: Đth-U-g</v>
      </c>
      <c r="EW721" s="1021" t="str">
        <f t="shared" si="105"/>
        <v>Bộ đỡ dây T.H : Đth-UX</v>
      </c>
      <c r="EX721" s="1021" t="str">
        <f t="shared" si="105"/>
        <v>Bộ néo dây T.H : Nthõ U</v>
      </c>
      <c r="EY721" s="1021" t="str">
        <f t="shared" si="105"/>
        <v>Bộ néo dây T.H vao xa: Nthõ X</v>
      </c>
      <c r="EZ721" s="1021" t="str">
        <f t="shared" si="105"/>
        <v>Bộ khoá néo dây T.H vao xa: Nthõ X</v>
      </c>
      <c r="FA721" s="1021" t="str">
        <f t="shared" si="105"/>
        <v>Bộ khóa néo T.H vào trụ : Nth-T-g</v>
      </c>
      <c r="FB721" s="1021" t="str">
        <f t="shared" si="105"/>
        <v>Bộ khóa néo T.H vào trụ : Nth-T</v>
      </c>
      <c r="FC721" s="1021" t="str">
        <f t="shared" si="105"/>
        <v>Rack 2 sứ hạ thế + bulon</v>
      </c>
      <c r="FD721" s="1021" t="str">
        <f t="shared" si="105"/>
        <v>Rack 3 sứ hạ thế + bulon</v>
      </c>
      <c r="FE721" s="1021" t="str">
        <f t="shared" si="105"/>
        <v>Rack 4 sứ hạ thế + bulon</v>
      </c>
      <c r="FF721" s="1021" t="str">
        <f t="shared" si="105"/>
        <v>Kẹp quai 2/0</v>
      </c>
      <c r="FG721" s="1021" t="str">
        <f t="shared" si="105"/>
        <v>Hotline 2/0</v>
      </c>
      <c r="FH721" s="1021" t="str">
        <f t="shared" si="105"/>
        <v xml:space="preserve">Kẹp quai 4/0 đấu nóng + Chụp </v>
      </c>
      <c r="FI721" s="1021" t="str">
        <f t="shared" si="105"/>
        <v>Hotline 4/0</v>
      </c>
      <c r="FJ721" s="1021" t="str">
        <f t="shared" si="105"/>
        <v>Kẹp ép cỡ 50mm2</v>
      </c>
      <c r="FK721" s="1021" t="str">
        <f t="shared" si="105"/>
        <v>Kẹp ép cỡ 70mm2</v>
      </c>
      <c r="FL721" s="1021" t="str">
        <f t="shared" si="105"/>
        <v>Kẹp ép cỡ 95mm2</v>
      </c>
      <c r="FM721" s="1021" t="str">
        <f t="shared" si="105"/>
        <v>Kẹp ép cỡ 120mm2</v>
      </c>
      <c r="FN721" s="1021" t="str">
        <f t="shared" si="105"/>
        <v>Kẹp ép cỡ 185mm2</v>
      </c>
      <c r="FO721" s="1021" t="str">
        <f t="shared" si="105"/>
        <v>FCO200</v>
      </c>
      <c r="FP721" s="1021" t="str">
        <f t="shared" si="105"/>
        <v>FCO100</v>
      </c>
      <c r="FQ721" s="1021" t="str">
        <f t="shared" si="105"/>
        <v>Dây cổ sứ dây 50</v>
      </c>
      <c r="FR721" s="1021" t="str">
        <f t="shared" si="105"/>
        <v>Dây đầu sứ dây 50</v>
      </c>
      <c r="FS721" s="1021" t="str">
        <f t="shared" si="105"/>
        <v>Dây cổ sứ dây 185</v>
      </c>
      <c r="FT721" s="1021" t="str">
        <f t="shared" si="105"/>
        <v>Dây đầu sứ dây 185</v>
      </c>
      <c r="FU721" s="1021" t="str">
        <f t="shared" si="105"/>
        <v>LTD</v>
      </c>
      <c r="FV721" s="1021" t="str">
        <f t="shared" si="105"/>
        <v>LA 12kV 10kA</v>
      </c>
      <c r="FW721" s="1021" t="str">
        <f t="shared" si="105"/>
        <v>LA 18kV 10kA</v>
      </c>
      <c r="FX721" s="1021" t="str">
        <f t="shared" si="105"/>
        <v xml:space="preserve">Bass LI </v>
      </c>
      <c r="FY721" s="1021" t="str">
        <f t="shared" si="105"/>
        <v>Bu long móc 16x300 ø</v>
      </c>
      <c r="FZ721" s="1021" t="str">
        <f t="shared" si="105"/>
        <v>Bu long 16x300 bắt rack</v>
      </c>
      <c r="GA721" s="1021" t="str">
        <f t="shared" si="105"/>
        <v>Bảng độ cao băng đường</v>
      </c>
      <c r="GB721" s="1021" t="str">
        <f t="shared" si="105"/>
        <v>Số dây Dupplex trên trụ</v>
      </c>
      <c r="GC721" s="1021" t="str">
        <f t="shared" si="105"/>
        <v>Ghip 95(70)/35 2 bulon</v>
      </c>
      <c r="GD721" s="1021" t="str">
        <f t="shared" si="105"/>
        <v>Rack 4 + sứ ống chỉ</v>
      </c>
      <c r="GE721" s="1021" t="str">
        <f t="shared" si="105"/>
        <v>Oáng co nhieät F95/25 (m)</v>
      </c>
      <c r="GF721" s="1021" t="str">
        <f t="shared" si="105"/>
        <v>Nhổ trụ 10,5m</v>
      </c>
      <c r="GG721" s="1021" t="str">
        <f t="shared" si="105"/>
        <v>Nhổ trụ 8,5 m</v>
      </c>
      <c r="GH721" s="1021" t="str">
        <f t="shared" si="105"/>
        <v>Tháo dây AC70</v>
      </c>
      <c r="GI721" s="1021" t="str">
        <f t="shared" si="105"/>
        <v>Tháo dây AC50</v>
      </c>
      <c r="GJ721" s="1021" t="str">
        <f t="shared" si="105"/>
        <v>Tháo dây AC50</v>
      </c>
      <c r="GK721" s="1021" t="str">
        <f t="shared" si="105"/>
        <v>Tháo dây CXV 25</v>
      </c>
      <c r="GL721" s="1021" t="str">
        <f t="shared" si="105"/>
        <v>Nhổ trụ 12m</v>
      </c>
      <c r="GM721" s="1021" t="str">
        <f t="shared" ref="GM721:IX721" si="106">IF(LEN(GM7)&gt;0,GM7,GM6)</f>
        <v>Nhổ trụ 10,5m</v>
      </c>
      <c r="GN721" s="1021" t="str">
        <f t="shared" si="106"/>
        <v>Nhổ trụ 7,5m</v>
      </c>
      <c r="GO721" s="1021" t="str">
        <f t="shared" si="106"/>
        <v>Nhổ trụ 8,4m</v>
      </c>
      <c r="GP721" s="1021" t="str">
        <f t="shared" si="106"/>
        <v>Tháo đà cản 1,2m</v>
      </c>
      <c r="GQ721" s="1021" t="str">
        <f t="shared" si="106"/>
        <v>Tháo X-0.8Đ</v>
      </c>
      <c r="GR721" s="1021" t="str">
        <f t="shared" si="106"/>
        <v>Tháo X- 0,8m</v>
      </c>
      <c r="GS721" s="1021" t="str">
        <f t="shared" si="106"/>
        <v>Tháo X-composite 0,8m</v>
      </c>
      <c r="GT721" s="1021" t="str">
        <f t="shared" si="106"/>
        <v>Tháo X-2,0ĐL</v>
      </c>
      <c r="GU721" s="1021" t="str">
        <f t="shared" si="106"/>
        <v>Tháo X-2,0KL</v>
      </c>
      <c r="GV721" s="1021" t="str">
        <f t="shared" si="106"/>
        <v>Tháo X-1,66Đ</v>
      </c>
      <c r="GW721" s="1021" t="str">
        <f t="shared" si="106"/>
        <v>Tháo X-1,66K</v>
      </c>
      <c r="GX721" s="1021" t="str">
        <f t="shared" si="106"/>
        <v>Tháo X-2,2Đ</v>
      </c>
      <c r="GY721" s="1021" t="str">
        <f t="shared" si="106"/>
        <v>X-20ĐL2/3</v>
      </c>
      <c r="GZ721" s="1021" t="str">
        <f t="shared" si="106"/>
        <v>Tháo X-2,2K</v>
      </c>
      <c r="HA721" s="1021" t="str">
        <f t="shared" si="106"/>
        <v>Tháo X-2,1ĐL</v>
      </c>
      <c r="HB721" s="1021" t="str">
        <f t="shared" si="106"/>
        <v>Tháo X-2,1KL</v>
      </c>
      <c r="HC721" s="1021" t="str">
        <f t="shared" si="106"/>
        <v>Tháo bộ chằng lệch</v>
      </c>
      <c r="HD721" s="1021" t="str">
        <f t="shared" si="106"/>
        <v>Tháo bộ chằng xuống</v>
      </c>
      <c r="HE721" s="1021" t="str">
        <f t="shared" si="106"/>
        <v>Tháo sứ treo thủy tinh</v>
      </c>
      <c r="HF721" s="1021" t="str">
        <f t="shared" si="106"/>
        <v>Lem yên ngựa</v>
      </c>
      <c r="HG721" s="1021" t="str">
        <f t="shared" si="106"/>
        <v>Tháo sứ treo Polymer</v>
      </c>
      <c r="HH721" s="1021" t="str">
        <f t="shared" si="106"/>
        <v>Tháo sứ đứng</v>
      </c>
      <c r="HI721" s="1021" t="str">
        <f t="shared" si="106"/>
        <v>Tháo sứ đỉnh</v>
      </c>
      <c r="HJ721" s="1021" t="str">
        <f t="shared" si="106"/>
        <v>Tháo R3 sứ</v>
      </c>
      <c r="HK721" s="1021" t="str">
        <f t="shared" si="106"/>
        <v>Tháo R4 sứ</v>
      </c>
      <c r="HL721" s="1021" t="str">
        <f t="shared" si="106"/>
        <v>Tháo hộp Domino</v>
      </c>
      <c r="HM721" s="1021" t="str">
        <f t="shared" si="106"/>
        <v>Tháo Ghíp IPC</v>
      </c>
      <c r="HN721" s="1021" t="str">
        <f t="shared" si="106"/>
        <v>Tháo kẹp quai</v>
      </c>
      <c r="HO721" s="1021" t="str">
        <f t="shared" si="106"/>
        <v>Tháo kẹp dừng ABC</v>
      </c>
      <c r="HP721" s="1021" t="str">
        <f t="shared" si="106"/>
        <v>Tháo Kẹp treo ABC</v>
      </c>
      <c r="HQ721" s="1021" t="str">
        <f t="shared" si="106"/>
        <v>Tháo tủ hạ thế</v>
      </c>
      <c r="HR721" s="1021" t="str">
        <f t="shared" si="106"/>
        <v>Tháo FCO</v>
      </c>
      <c r="HS721" s="1021" t="str">
        <f t="shared" si="106"/>
        <v>Tháo LBS khí</v>
      </c>
      <c r="HT721" s="1021" t="str">
        <f t="shared" si="106"/>
        <v>Tháo LTD</v>
      </c>
      <c r="HU721" s="1021" t="str">
        <f t="shared" si="106"/>
        <v>Tháo LA</v>
      </c>
      <c r="HV721" s="1021" t="str">
        <f t="shared" si="106"/>
        <v>Tháo TBA 1P 50KVA</v>
      </c>
      <c r="HW721" s="1021" t="str">
        <f t="shared" si="106"/>
        <v>Tháo TBA 1P 75KVA</v>
      </c>
      <c r="HX721" s="1021" t="str">
        <f t="shared" si="106"/>
        <v>Tháo TBA 1P: 100KVA</v>
      </c>
      <c r="HY721" s="1021" t="str">
        <f t="shared" si="106"/>
        <v>Tháo bộ đỡ trung hòa</v>
      </c>
      <c r="HZ721" s="1021" t="str">
        <f t="shared" si="106"/>
        <v>Tháo bộ dừng trung hòa</v>
      </c>
      <c r="IA721" s="1021" t="str">
        <f t="shared" si="106"/>
        <v>Trồng trụ 10,5m</v>
      </c>
      <c r="IB721" s="1021" t="str">
        <f t="shared" si="106"/>
        <v>Trồng trụ 12m</v>
      </c>
      <c r="IC721" s="1021" t="str">
        <f t="shared" si="106"/>
        <v>Trồng trụ 14m</v>
      </c>
      <c r="ID721" s="1021" t="str">
        <f t="shared" si="106"/>
        <v>Lắp mới  ACXV240</v>
      </c>
      <c r="IE721" s="1021" t="str">
        <f t="shared" si="106"/>
        <v>Lắp lại dây AC50</v>
      </c>
      <c r="IF721" s="1021" t="str">
        <f t="shared" si="106"/>
        <v>Trồng trụ 8,4m</v>
      </c>
      <c r="IG721" s="1021" t="str">
        <f t="shared" si="106"/>
        <v>Lắp đà cản 1,2m</v>
      </c>
      <c r="IH721" s="1021" t="str">
        <f t="shared" si="106"/>
        <v>Lắp X-1,66K</v>
      </c>
      <c r="II721" s="1021" t="str">
        <f t="shared" si="106"/>
        <v>Lắp X-2,0ĐL</v>
      </c>
      <c r="IJ721" s="1021" t="str">
        <f t="shared" si="106"/>
        <v>Lắp X-2,0KL</v>
      </c>
      <c r="IK721" s="1021" t="str">
        <f t="shared" si="106"/>
        <v>Lắp X-1,66Đ</v>
      </c>
      <c r="IL721" s="1021" t="str">
        <f t="shared" si="106"/>
        <v>Lắp X-2,2Đ</v>
      </c>
      <c r="IM721" s="1021" t="str">
        <f t="shared" si="106"/>
        <v>Lắp X-2,2K</v>
      </c>
      <c r="IN721" s="1021" t="str">
        <f t="shared" si="106"/>
        <v>Lắp X-2,1ĐL</v>
      </c>
      <c r="IO721" s="1021" t="str">
        <f t="shared" si="106"/>
        <v>Lắp X-2,1KL</v>
      </c>
      <c r="IP721" s="1021" t="str">
        <f t="shared" si="106"/>
        <v>Lắp X-composite 0,8m</v>
      </c>
      <c r="IQ721" s="1021" t="str">
        <f t="shared" si="106"/>
        <v>Lắp sứ treo Polymer</v>
      </c>
      <c r="IR721" s="1021" t="str">
        <f t="shared" si="106"/>
        <v>Lắp sứ đứng</v>
      </c>
      <c r="IS721" s="1021" t="str">
        <f t="shared" si="106"/>
        <v>Lắp sứ đỉnh</v>
      </c>
      <c r="IT721" s="1021" t="str">
        <f t="shared" si="106"/>
        <v>Lắp R3 sứ</v>
      </c>
      <c r="IU721" s="1021" t="str">
        <f t="shared" si="106"/>
        <v>Lắp R4 sứ</v>
      </c>
      <c r="IV721" s="1021" t="str">
        <f t="shared" si="106"/>
        <v>Lắp hộïp Domino</v>
      </c>
      <c r="IW721" s="1021" t="str">
        <f t="shared" si="106"/>
        <v>Lắp kẹp dừng ABC</v>
      </c>
      <c r="IX721" s="1021" t="str">
        <f t="shared" si="106"/>
        <v>Lắp Kẹp treo ABC</v>
      </c>
      <c r="IY721" s="1021" t="str">
        <f t="shared" ref="IY721:JK721" si="107">IF(LEN(IY7)&gt;0,IY7,IY6)</f>
        <v>Lắp FCO</v>
      </c>
      <c r="IZ721" s="1021" t="str">
        <f t="shared" si="107"/>
        <v>Lắp tủ hạ thế</v>
      </c>
      <c r="JA721" s="1021" t="str">
        <f t="shared" si="107"/>
        <v>Lắp LTD</v>
      </c>
      <c r="JB721" s="1021" t="str">
        <f t="shared" si="107"/>
        <v>Lắp LA</v>
      </c>
      <c r="JC721" s="1021" t="str">
        <f t="shared" si="107"/>
        <v>Lắp TBA 1P 75KVA</v>
      </c>
      <c r="JD721" s="1021" t="str">
        <f t="shared" si="107"/>
        <v>Lắp TBA 1P 100KVA</v>
      </c>
      <c r="JE721" s="1021" t="str">
        <f t="shared" si="107"/>
        <v>Lắp bộ dừngõ trung hòa</v>
      </c>
      <c r="JF721" s="1021" t="str">
        <f t="shared" si="107"/>
        <v>Bulon 16x200 thu hồi</v>
      </c>
      <c r="JG721" s="1021" t="str">
        <f t="shared" si="107"/>
        <v>Bulon 16x300 thu hồi</v>
      </c>
      <c r="JH721" s="1021" t="str">
        <f t="shared" si="107"/>
        <v>Bulon móc 16x200 thu hồi</v>
      </c>
      <c r="JI721" s="1021" t="str">
        <f t="shared" si="107"/>
        <v>Bulon móc 16x300 thu hồi</v>
      </c>
      <c r="JJ721" s="1021" t="str">
        <f t="shared" si="107"/>
        <v>Kẹp dừng 3U thu hồi</v>
      </c>
      <c r="JK721" s="1021" t="str">
        <f t="shared" si="107"/>
        <v>GHI CHÚ</v>
      </c>
    </row>
    <row r="722" spans="1:271" ht="18.95" hidden="1" customHeight="1">
      <c r="A722" s="1021"/>
      <c r="B722" s="1549">
        <f>B694</f>
        <v>6464.7999999999984</v>
      </c>
      <c r="C722" s="1549">
        <f t="shared" ref="C722:BN722" si="108">C694</f>
        <v>6464.7999999999984</v>
      </c>
      <c r="D722" s="1549">
        <f t="shared" si="108"/>
        <v>0</v>
      </c>
      <c r="E722" s="1549">
        <f t="shared" si="108"/>
        <v>0</v>
      </c>
      <c r="F722" s="1549">
        <f t="shared" si="108"/>
        <v>0</v>
      </c>
      <c r="G722" s="1549">
        <f t="shared" si="108"/>
        <v>0</v>
      </c>
      <c r="H722" s="1549">
        <f t="shared" si="108"/>
        <v>0</v>
      </c>
      <c r="I722" s="1549">
        <f t="shared" si="108"/>
        <v>116</v>
      </c>
      <c r="J722" s="1549">
        <f t="shared" si="108"/>
        <v>12</v>
      </c>
      <c r="K722" s="1549">
        <f t="shared" si="108"/>
        <v>24</v>
      </c>
      <c r="L722" s="1549">
        <f t="shared" si="108"/>
        <v>15</v>
      </c>
      <c r="M722" s="1549">
        <f t="shared" si="108"/>
        <v>59</v>
      </c>
      <c r="N722" s="1549">
        <f t="shared" si="108"/>
        <v>0</v>
      </c>
      <c r="O722" s="1549">
        <f t="shared" si="108"/>
        <v>0</v>
      </c>
      <c r="P722" s="1549">
        <f t="shared" si="108"/>
        <v>0</v>
      </c>
      <c r="Q722" s="1549">
        <f t="shared" si="108"/>
        <v>94</v>
      </c>
      <c r="R722" s="1549">
        <f t="shared" si="108"/>
        <v>0</v>
      </c>
      <c r="S722" s="1549">
        <f t="shared" si="108"/>
        <v>0</v>
      </c>
      <c r="T722" s="1549">
        <f t="shared" si="108"/>
        <v>0</v>
      </c>
      <c r="U722" s="1549">
        <f t="shared" si="108"/>
        <v>0</v>
      </c>
      <c r="V722" s="1549">
        <f t="shared" si="108"/>
        <v>0</v>
      </c>
      <c r="W722" s="1549">
        <f t="shared" si="108"/>
        <v>0</v>
      </c>
      <c r="X722" s="1549">
        <f t="shared" si="108"/>
        <v>96</v>
      </c>
      <c r="Y722" s="1549">
        <f t="shared" si="108"/>
        <v>15</v>
      </c>
      <c r="Z722" s="1549">
        <f t="shared" si="108"/>
        <v>0</v>
      </c>
      <c r="AA722" s="1549">
        <f t="shared" si="108"/>
        <v>0</v>
      </c>
      <c r="AB722" s="1549">
        <f t="shared" si="108"/>
        <v>0</v>
      </c>
      <c r="AC722" s="1549">
        <f t="shared" si="108"/>
        <v>0</v>
      </c>
      <c r="AD722" s="1549">
        <f t="shared" si="108"/>
        <v>0</v>
      </c>
      <c r="AE722" s="1549">
        <f t="shared" si="108"/>
        <v>0</v>
      </c>
      <c r="AF722" s="1549">
        <f t="shared" si="108"/>
        <v>0</v>
      </c>
      <c r="AG722" s="1549">
        <f t="shared" si="108"/>
        <v>0</v>
      </c>
      <c r="AH722" s="1549">
        <f t="shared" si="108"/>
        <v>0</v>
      </c>
      <c r="AI722" s="1549">
        <f t="shared" si="108"/>
        <v>0</v>
      </c>
      <c r="AJ722" s="1549">
        <f t="shared" si="108"/>
        <v>0</v>
      </c>
      <c r="AK722" s="1549">
        <f t="shared" si="108"/>
        <v>0</v>
      </c>
      <c r="AL722" s="1549">
        <f t="shared" si="108"/>
        <v>0</v>
      </c>
      <c r="AM722" s="1549">
        <f t="shared" si="108"/>
        <v>36</v>
      </c>
      <c r="AN722" s="1549">
        <f t="shared" si="108"/>
        <v>40</v>
      </c>
      <c r="AO722" s="1549">
        <f t="shared" si="108"/>
        <v>0</v>
      </c>
      <c r="AP722" s="1549">
        <f t="shared" si="108"/>
        <v>0</v>
      </c>
      <c r="AQ722" s="1549">
        <f t="shared" si="108"/>
        <v>0</v>
      </c>
      <c r="AR722" s="1549">
        <f t="shared" si="108"/>
        <v>0</v>
      </c>
      <c r="AS722" s="1549">
        <f t="shared" si="108"/>
        <v>0</v>
      </c>
      <c r="AT722" s="1549">
        <f t="shared" si="108"/>
        <v>0</v>
      </c>
      <c r="AU722" s="1549">
        <f t="shared" si="108"/>
        <v>0</v>
      </c>
      <c r="AV722" s="1549">
        <f t="shared" si="108"/>
        <v>0</v>
      </c>
      <c r="AW722" s="1549">
        <f t="shared" si="108"/>
        <v>0</v>
      </c>
      <c r="AX722" s="1549">
        <f t="shared" si="108"/>
        <v>0</v>
      </c>
      <c r="AY722" s="1549">
        <f t="shared" si="108"/>
        <v>0</v>
      </c>
      <c r="AZ722" s="1549">
        <f t="shared" si="108"/>
        <v>0</v>
      </c>
      <c r="BA722" s="1549">
        <f t="shared" si="108"/>
        <v>10</v>
      </c>
      <c r="BB722" s="1549">
        <f t="shared" si="108"/>
        <v>0</v>
      </c>
      <c r="BC722" s="1549">
        <f t="shared" si="108"/>
        <v>15</v>
      </c>
      <c r="BD722" s="1549">
        <f t="shared" si="108"/>
        <v>0</v>
      </c>
      <c r="BE722" s="1549">
        <f t="shared" si="108"/>
        <v>0</v>
      </c>
      <c r="BF722" s="1549">
        <f t="shared" si="108"/>
        <v>0</v>
      </c>
      <c r="BG722" s="1549">
        <f t="shared" si="108"/>
        <v>0</v>
      </c>
      <c r="BH722" s="1549">
        <f t="shared" si="108"/>
        <v>0</v>
      </c>
      <c r="BI722" s="1549">
        <f t="shared" si="108"/>
        <v>0</v>
      </c>
      <c r="BJ722" s="1549">
        <f t="shared" si="108"/>
        <v>0</v>
      </c>
      <c r="BK722" s="1549">
        <f t="shared" si="108"/>
        <v>0</v>
      </c>
      <c r="BL722" s="1549">
        <f t="shared" si="108"/>
        <v>0</v>
      </c>
      <c r="BM722" s="1549">
        <f t="shared" si="108"/>
        <v>0</v>
      </c>
      <c r="BN722" s="1549">
        <f t="shared" si="108"/>
        <v>0</v>
      </c>
      <c r="BO722" s="1549">
        <f t="shared" ref="BO722:DZ722" si="109">BO694</f>
        <v>0</v>
      </c>
      <c r="BP722" s="1549">
        <f t="shared" si="109"/>
        <v>0</v>
      </c>
      <c r="BQ722" s="1549">
        <f t="shared" si="109"/>
        <v>0</v>
      </c>
      <c r="BR722" s="1549">
        <f t="shared" si="109"/>
        <v>0</v>
      </c>
      <c r="BS722" s="1549">
        <f t="shared" si="109"/>
        <v>0</v>
      </c>
      <c r="BT722" s="1549">
        <f t="shared" si="109"/>
        <v>7</v>
      </c>
      <c r="BU722" s="1549">
        <f t="shared" si="109"/>
        <v>3</v>
      </c>
      <c r="BV722" s="1549">
        <f t="shared" si="109"/>
        <v>0</v>
      </c>
      <c r="BW722" s="1549">
        <f t="shared" si="109"/>
        <v>0</v>
      </c>
      <c r="BX722" s="1549">
        <f t="shared" si="109"/>
        <v>2</v>
      </c>
      <c r="BY722" s="1549">
        <f t="shared" si="109"/>
        <v>0</v>
      </c>
      <c r="BZ722" s="1549">
        <f t="shared" si="109"/>
        <v>2</v>
      </c>
      <c r="CA722" s="1549">
        <f t="shared" si="109"/>
        <v>0</v>
      </c>
      <c r="CB722" s="1549">
        <f t="shared" si="109"/>
        <v>0</v>
      </c>
      <c r="CC722" s="1549">
        <f t="shared" si="109"/>
        <v>1</v>
      </c>
      <c r="CD722" s="1549">
        <f t="shared" si="109"/>
        <v>0</v>
      </c>
      <c r="CE722" s="1549">
        <f t="shared" si="109"/>
        <v>0</v>
      </c>
      <c r="CF722" s="1549">
        <f t="shared" si="109"/>
        <v>2</v>
      </c>
      <c r="CG722" s="1549">
        <f t="shared" si="109"/>
        <v>0</v>
      </c>
      <c r="CH722" s="1549">
        <f t="shared" si="109"/>
        <v>0</v>
      </c>
      <c r="CI722" s="1549">
        <f t="shared" si="109"/>
        <v>0</v>
      </c>
      <c r="CJ722" s="1549">
        <f t="shared" si="109"/>
        <v>0</v>
      </c>
      <c r="CK722" s="1549">
        <f t="shared" si="109"/>
        <v>0</v>
      </c>
      <c r="CL722" s="1549">
        <f t="shared" si="109"/>
        <v>0</v>
      </c>
      <c r="CM722" s="1549">
        <f t="shared" si="109"/>
        <v>0</v>
      </c>
      <c r="CN722" s="1549">
        <f t="shared" si="109"/>
        <v>0</v>
      </c>
      <c r="CO722" s="1549">
        <f t="shared" si="109"/>
        <v>0</v>
      </c>
      <c r="CP722" s="1549">
        <f t="shared" si="109"/>
        <v>0</v>
      </c>
      <c r="CQ722" s="1549">
        <f t="shared" si="109"/>
        <v>0</v>
      </c>
      <c r="CR722" s="1549">
        <f t="shared" si="109"/>
        <v>0</v>
      </c>
      <c r="CS722" s="1549">
        <f t="shared" si="109"/>
        <v>15</v>
      </c>
      <c r="CT722" s="1549">
        <f t="shared" si="109"/>
        <v>14</v>
      </c>
      <c r="CU722" s="1549">
        <f t="shared" si="109"/>
        <v>0</v>
      </c>
      <c r="CV722" s="1549">
        <f t="shared" si="109"/>
        <v>0</v>
      </c>
      <c r="CW722" s="1549">
        <f t="shared" si="109"/>
        <v>10</v>
      </c>
      <c r="CX722" s="1549">
        <f t="shared" si="109"/>
        <v>0</v>
      </c>
      <c r="CY722" s="1549">
        <f t="shared" si="109"/>
        <v>0</v>
      </c>
      <c r="CZ722" s="1549">
        <f t="shared" si="109"/>
        <v>0</v>
      </c>
      <c r="DA722" s="1549">
        <f t="shared" si="109"/>
        <v>0</v>
      </c>
      <c r="DB722" s="1549">
        <f t="shared" si="109"/>
        <v>0</v>
      </c>
      <c r="DC722" s="1549">
        <f t="shared" si="109"/>
        <v>5</v>
      </c>
      <c r="DD722" s="1549">
        <f t="shared" si="109"/>
        <v>0</v>
      </c>
      <c r="DE722" s="1549">
        <f t="shared" si="109"/>
        <v>0</v>
      </c>
      <c r="DF722" s="1549">
        <f t="shared" si="109"/>
        <v>10</v>
      </c>
      <c r="DG722" s="1549">
        <f t="shared" si="109"/>
        <v>0</v>
      </c>
      <c r="DH722" s="1549">
        <f t="shared" si="109"/>
        <v>0</v>
      </c>
      <c r="DI722" s="1549">
        <f t="shared" si="109"/>
        <v>0</v>
      </c>
      <c r="DJ722" s="1549">
        <f t="shared" si="109"/>
        <v>0</v>
      </c>
      <c r="DK722" s="1549">
        <f t="shared" si="109"/>
        <v>0</v>
      </c>
      <c r="DL722" s="1549">
        <f t="shared" si="109"/>
        <v>0</v>
      </c>
      <c r="DM722" s="1549">
        <f t="shared" si="109"/>
        <v>0</v>
      </c>
      <c r="DN722" s="1549">
        <f t="shared" si="109"/>
        <v>0</v>
      </c>
      <c r="DO722" s="1549">
        <f t="shared" si="109"/>
        <v>151</v>
      </c>
      <c r="DP722" s="1549">
        <f t="shared" si="109"/>
        <v>0</v>
      </c>
      <c r="DQ722" s="1549">
        <f t="shared" si="109"/>
        <v>8</v>
      </c>
      <c r="DR722" s="1549">
        <f t="shared" si="109"/>
        <v>0</v>
      </c>
      <c r="DS722" s="1549">
        <f t="shared" si="109"/>
        <v>0</v>
      </c>
      <c r="DT722" s="1549">
        <f t="shared" si="109"/>
        <v>0</v>
      </c>
      <c r="DU722" s="1549">
        <f t="shared" si="109"/>
        <v>0</v>
      </c>
      <c r="DV722" s="1549">
        <f t="shared" si="109"/>
        <v>0</v>
      </c>
      <c r="DW722" s="1549">
        <f t="shared" si="109"/>
        <v>0</v>
      </c>
      <c r="DX722" s="1549">
        <f t="shared" si="109"/>
        <v>0</v>
      </c>
      <c r="DY722" s="1549">
        <f t="shared" si="109"/>
        <v>0</v>
      </c>
      <c r="DZ722" s="1549">
        <f t="shared" si="109"/>
        <v>0</v>
      </c>
      <c r="EA722" s="1549">
        <f t="shared" ref="EA722:GL722" si="110">EA694</f>
        <v>0</v>
      </c>
      <c r="EB722" s="1549">
        <f t="shared" si="110"/>
        <v>0</v>
      </c>
      <c r="EC722" s="1549">
        <f t="shared" si="110"/>
        <v>0</v>
      </c>
      <c r="ED722" s="1549">
        <f t="shared" si="110"/>
        <v>0</v>
      </c>
      <c r="EE722" s="1549">
        <f t="shared" si="110"/>
        <v>0</v>
      </c>
      <c r="EF722" s="1549">
        <f t="shared" si="110"/>
        <v>0</v>
      </c>
      <c r="EG722" s="1549">
        <f t="shared" si="110"/>
        <v>0</v>
      </c>
      <c r="EH722" s="1549">
        <f t="shared" si="110"/>
        <v>0</v>
      </c>
      <c r="EI722" s="1549">
        <f t="shared" si="110"/>
        <v>0</v>
      </c>
      <c r="EJ722" s="1549">
        <f t="shared" si="110"/>
        <v>0</v>
      </c>
      <c r="EK722" s="1549">
        <f t="shared" si="110"/>
        <v>0</v>
      </c>
      <c r="EL722" s="1549">
        <f t="shared" si="110"/>
        <v>0</v>
      </c>
      <c r="EM722" s="1549">
        <f t="shared" si="110"/>
        <v>0</v>
      </c>
      <c r="EN722" s="1549">
        <f t="shared" si="110"/>
        <v>591</v>
      </c>
      <c r="EO722" s="1549">
        <f t="shared" si="110"/>
        <v>93</v>
      </c>
      <c r="EP722" s="1549">
        <f t="shared" si="110"/>
        <v>0</v>
      </c>
      <c r="EQ722" s="1549">
        <f t="shared" si="110"/>
        <v>19</v>
      </c>
      <c r="ER722" s="1549">
        <f t="shared" si="110"/>
        <v>96</v>
      </c>
      <c r="ES722" s="1549">
        <f t="shared" si="110"/>
        <v>29</v>
      </c>
      <c r="ET722" s="1549">
        <f t="shared" si="110"/>
        <v>0</v>
      </c>
      <c r="EU722" s="1549">
        <f t="shared" si="110"/>
        <v>163</v>
      </c>
      <c r="EV722" s="1549">
        <f t="shared" si="110"/>
        <v>0</v>
      </c>
      <c r="EW722" s="1549">
        <f t="shared" si="110"/>
        <v>0</v>
      </c>
      <c r="EX722" s="1549">
        <f t="shared" si="110"/>
        <v>0</v>
      </c>
      <c r="EY722" s="1549">
        <f t="shared" si="110"/>
        <v>0</v>
      </c>
      <c r="EZ722" s="1549">
        <f t="shared" si="110"/>
        <v>0</v>
      </c>
      <c r="FA722" s="1549">
        <f t="shared" si="110"/>
        <v>0</v>
      </c>
      <c r="FB722" s="1549">
        <f t="shared" si="110"/>
        <v>0</v>
      </c>
      <c r="FC722" s="1549">
        <f t="shared" si="110"/>
        <v>0</v>
      </c>
      <c r="FD722" s="1549">
        <f t="shared" si="110"/>
        <v>0</v>
      </c>
      <c r="FE722" s="1549">
        <f t="shared" si="110"/>
        <v>0</v>
      </c>
      <c r="FF722" s="1549">
        <f t="shared" si="110"/>
        <v>0</v>
      </c>
      <c r="FG722" s="1549">
        <f t="shared" si="110"/>
        <v>0</v>
      </c>
      <c r="FH722" s="1549">
        <f t="shared" si="110"/>
        <v>56</v>
      </c>
      <c r="FI722" s="1549">
        <f t="shared" si="110"/>
        <v>47</v>
      </c>
      <c r="FJ722" s="1549">
        <f t="shared" si="110"/>
        <v>10</v>
      </c>
      <c r="FK722" s="1549">
        <f t="shared" si="110"/>
        <v>0</v>
      </c>
      <c r="FL722" s="1549">
        <f t="shared" si="110"/>
        <v>4</v>
      </c>
      <c r="FM722" s="1549">
        <f t="shared" si="110"/>
        <v>70</v>
      </c>
      <c r="FN722" s="1549">
        <f t="shared" si="110"/>
        <v>100</v>
      </c>
      <c r="FO722" s="1549">
        <f t="shared" si="110"/>
        <v>0</v>
      </c>
      <c r="FP722" s="1549">
        <f t="shared" si="110"/>
        <v>0</v>
      </c>
      <c r="FQ722" s="1549">
        <f t="shared" si="110"/>
        <v>0</v>
      </c>
      <c r="FR722" s="1549">
        <f t="shared" si="110"/>
        <v>0</v>
      </c>
      <c r="FS722" s="1549">
        <f t="shared" si="110"/>
        <v>48</v>
      </c>
      <c r="FT722" s="1549">
        <f t="shared" si="110"/>
        <v>543</v>
      </c>
      <c r="FU722" s="1549">
        <f t="shared" si="110"/>
        <v>3</v>
      </c>
      <c r="FV722" s="1549">
        <f t="shared" si="110"/>
        <v>0</v>
      </c>
      <c r="FW722" s="1549">
        <f t="shared" si="110"/>
        <v>0</v>
      </c>
      <c r="FX722" s="1549">
        <f t="shared" si="110"/>
        <v>6</v>
      </c>
      <c r="FY722" s="1549">
        <f t="shared" si="110"/>
        <v>42</v>
      </c>
      <c r="FZ722" s="1549">
        <f t="shared" si="110"/>
        <v>74</v>
      </c>
      <c r="GA722" s="1549">
        <f t="shared" si="110"/>
        <v>3</v>
      </c>
      <c r="GB722" s="1549">
        <f t="shared" si="110"/>
        <v>307</v>
      </c>
      <c r="GC722" s="1549">
        <f t="shared" si="110"/>
        <v>353</v>
      </c>
      <c r="GD722" s="1549">
        <f t="shared" si="110"/>
        <v>0</v>
      </c>
      <c r="GE722" s="1549">
        <f t="shared" si="110"/>
        <v>14.699999999999998</v>
      </c>
      <c r="GF722" s="1549">
        <f t="shared" si="110"/>
        <v>0</v>
      </c>
      <c r="GG722" s="1549">
        <f t="shared" si="110"/>
        <v>0</v>
      </c>
      <c r="GH722" s="1549">
        <f t="shared" si="110"/>
        <v>19394.400000000009</v>
      </c>
      <c r="GI722" s="1549">
        <f t="shared" si="110"/>
        <v>4993.6000000000004</v>
      </c>
      <c r="GJ722" s="1549">
        <f t="shared" si="110"/>
        <v>116</v>
      </c>
      <c r="GK722" s="1549">
        <f t="shared" si="110"/>
        <v>22</v>
      </c>
      <c r="GL722" s="1549">
        <f t="shared" si="110"/>
        <v>20</v>
      </c>
      <c r="GM722" s="1549">
        <f t="shared" ref="GM722:IX722" si="111">GM694</f>
        <v>0</v>
      </c>
      <c r="GN722" s="1549">
        <f t="shared" si="111"/>
        <v>1</v>
      </c>
      <c r="GO722" s="1549">
        <f t="shared" si="111"/>
        <v>72</v>
      </c>
      <c r="GP722" s="1549">
        <f t="shared" si="111"/>
        <v>0</v>
      </c>
      <c r="GQ722" s="1549">
        <f t="shared" si="111"/>
        <v>0</v>
      </c>
      <c r="GR722" s="1549">
        <f t="shared" si="111"/>
        <v>0</v>
      </c>
      <c r="GS722" s="1549">
        <f t="shared" si="111"/>
        <v>10</v>
      </c>
      <c r="GT722" s="1549">
        <f t="shared" si="111"/>
        <v>0</v>
      </c>
      <c r="GU722" s="1549">
        <f t="shared" si="111"/>
        <v>0</v>
      </c>
      <c r="GV722" s="1549">
        <f t="shared" si="111"/>
        <v>74</v>
      </c>
      <c r="GW722" s="1549">
        <f t="shared" si="111"/>
        <v>9</v>
      </c>
      <c r="GX722" s="1549">
        <f t="shared" si="111"/>
        <v>0</v>
      </c>
      <c r="GY722" s="1549">
        <f t="shared" si="111"/>
        <v>1</v>
      </c>
      <c r="GZ722" s="1549">
        <f t="shared" si="111"/>
        <v>7</v>
      </c>
      <c r="HA722" s="1549">
        <f t="shared" si="111"/>
        <v>0</v>
      </c>
      <c r="HB722" s="1549">
        <f t="shared" si="111"/>
        <v>0</v>
      </c>
      <c r="HC722" s="1549">
        <f t="shared" si="111"/>
        <v>3</v>
      </c>
      <c r="HD722" s="1549">
        <f t="shared" si="111"/>
        <v>9</v>
      </c>
      <c r="HE722" s="1549">
        <f t="shared" si="111"/>
        <v>30</v>
      </c>
      <c r="HF722" s="1549">
        <f t="shared" si="111"/>
        <v>3</v>
      </c>
      <c r="HG722" s="1549">
        <f t="shared" si="111"/>
        <v>6</v>
      </c>
      <c r="HH722" s="1549">
        <f t="shared" si="111"/>
        <v>193</v>
      </c>
      <c r="HI722" s="1549">
        <f t="shared" si="111"/>
        <v>95</v>
      </c>
      <c r="HJ722" s="1549">
        <f t="shared" si="111"/>
        <v>34</v>
      </c>
      <c r="HK722" s="1549">
        <f t="shared" si="111"/>
        <v>9</v>
      </c>
      <c r="HL722" s="1549">
        <f t="shared" si="111"/>
        <v>76</v>
      </c>
      <c r="HM722" s="1549">
        <f t="shared" si="111"/>
        <v>248</v>
      </c>
      <c r="HN722" s="1549">
        <f t="shared" si="111"/>
        <v>42</v>
      </c>
      <c r="HO722" s="1549">
        <f t="shared" si="111"/>
        <v>5</v>
      </c>
      <c r="HP722" s="1549">
        <f t="shared" si="111"/>
        <v>36</v>
      </c>
      <c r="HQ722" s="1549">
        <f t="shared" si="111"/>
        <v>8</v>
      </c>
      <c r="HR722" s="1549">
        <f t="shared" si="111"/>
        <v>13</v>
      </c>
      <c r="HS722" s="1549">
        <f t="shared" si="111"/>
        <v>0</v>
      </c>
      <c r="HT722" s="1549">
        <f t="shared" si="111"/>
        <v>0</v>
      </c>
      <c r="HU722" s="1549">
        <f t="shared" si="111"/>
        <v>10</v>
      </c>
      <c r="HV722" s="1549">
        <f t="shared" si="111"/>
        <v>0</v>
      </c>
      <c r="HW722" s="1549">
        <f t="shared" si="111"/>
        <v>2</v>
      </c>
      <c r="HX722" s="1549">
        <f t="shared" si="111"/>
        <v>9</v>
      </c>
      <c r="HY722" s="1549">
        <f t="shared" si="111"/>
        <v>86</v>
      </c>
      <c r="HZ722" s="1549">
        <f t="shared" si="111"/>
        <v>5</v>
      </c>
      <c r="IA722" s="1549">
        <f t="shared" si="111"/>
        <v>0</v>
      </c>
      <c r="IB722" s="1549">
        <f t="shared" si="111"/>
        <v>0</v>
      </c>
      <c r="IC722" s="1549">
        <f t="shared" si="111"/>
        <v>0</v>
      </c>
      <c r="ID722" s="1549">
        <f t="shared" si="111"/>
        <v>0</v>
      </c>
      <c r="IE722" s="1549">
        <f t="shared" si="111"/>
        <v>0</v>
      </c>
      <c r="IF722" s="1549">
        <f t="shared" si="111"/>
        <v>0</v>
      </c>
      <c r="IG722" s="1549">
        <f t="shared" si="111"/>
        <v>0</v>
      </c>
      <c r="IH722" s="1549">
        <f t="shared" si="111"/>
        <v>0</v>
      </c>
      <c r="II722" s="1549">
        <f t="shared" si="111"/>
        <v>0</v>
      </c>
      <c r="IJ722" s="1549">
        <f t="shared" si="111"/>
        <v>0</v>
      </c>
      <c r="IK722" s="1549">
        <f t="shared" si="111"/>
        <v>0</v>
      </c>
      <c r="IL722" s="1549">
        <f t="shared" si="111"/>
        <v>0</v>
      </c>
      <c r="IM722" s="1549">
        <f t="shared" si="111"/>
        <v>2</v>
      </c>
      <c r="IN722" s="1549">
        <f t="shared" si="111"/>
        <v>0</v>
      </c>
      <c r="IO722" s="1549">
        <f t="shared" si="111"/>
        <v>0</v>
      </c>
      <c r="IP722" s="1549">
        <f t="shared" si="111"/>
        <v>8</v>
      </c>
      <c r="IQ722" s="1549">
        <f t="shared" si="111"/>
        <v>6</v>
      </c>
      <c r="IR722" s="1549">
        <f t="shared" si="111"/>
        <v>0</v>
      </c>
      <c r="IS722" s="1549">
        <f t="shared" si="111"/>
        <v>0</v>
      </c>
      <c r="IT722" s="1549">
        <f t="shared" si="111"/>
        <v>34</v>
      </c>
      <c r="IU722" s="1549">
        <f t="shared" si="111"/>
        <v>9</v>
      </c>
      <c r="IV722" s="1549">
        <f t="shared" si="111"/>
        <v>76</v>
      </c>
      <c r="IW722" s="1549">
        <f t="shared" si="111"/>
        <v>5</v>
      </c>
      <c r="IX722" s="1549">
        <f t="shared" si="111"/>
        <v>36</v>
      </c>
      <c r="IY722" s="1549">
        <f t="shared" ref="IY722:JK722" si="112">IY694</f>
        <v>13</v>
      </c>
      <c r="IZ722" s="1549">
        <f t="shared" si="112"/>
        <v>8</v>
      </c>
      <c r="JA722" s="1549">
        <f t="shared" si="112"/>
        <v>0</v>
      </c>
      <c r="JB722" s="1549">
        <f t="shared" si="112"/>
        <v>10</v>
      </c>
      <c r="JC722" s="1549">
        <f t="shared" si="112"/>
        <v>2</v>
      </c>
      <c r="JD722" s="1549">
        <f t="shared" si="112"/>
        <v>9</v>
      </c>
      <c r="JE722" s="1549">
        <f t="shared" si="112"/>
        <v>0</v>
      </c>
      <c r="JF722" s="1549">
        <f t="shared" si="112"/>
        <v>73</v>
      </c>
      <c r="JG722" s="1549">
        <f t="shared" si="112"/>
        <v>0</v>
      </c>
      <c r="JH722" s="1549">
        <f t="shared" si="112"/>
        <v>39</v>
      </c>
      <c r="JI722" s="1549">
        <f t="shared" si="112"/>
        <v>0</v>
      </c>
      <c r="JJ722" s="1549">
        <f t="shared" si="112"/>
        <v>18</v>
      </c>
      <c r="JK722" s="1549">
        <f t="shared" si="112"/>
        <v>0</v>
      </c>
    </row>
    <row r="723" spans="1:271" ht="18.95" customHeight="1" thickTop="1">
      <c r="A723" s="1021"/>
      <c r="C723" s="1021"/>
      <c r="D723" s="1021"/>
      <c r="E723" s="1021"/>
      <c r="F723" s="1021"/>
      <c r="G723" s="1021"/>
      <c r="H723" s="1021"/>
      <c r="I723" s="1021"/>
      <c r="J723" s="1021"/>
      <c r="N723" s="1351"/>
      <c r="O723" s="1021"/>
      <c r="P723" s="1021"/>
      <c r="W723" s="1021"/>
      <c r="AA723" s="1021"/>
      <c r="AB723" s="1021"/>
      <c r="AC723" s="1021"/>
      <c r="AD723" s="1021"/>
      <c r="AE723" s="1021"/>
      <c r="AF723" s="1021"/>
      <c r="AG723" s="1021"/>
      <c r="AH723" s="1021"/>
      <c r="AI723" s="1021"/>
      <c r="AJ723" s="1021"/>
      <c r="AK723" s="1021"/>
      <c r="AL723" s="1021"/>
      <c r="AM723" s="1021"/>
      <c r="AN723" s="1021"/>
      <c r="AO723" s="1021"/>
      <c r="AP723" s="1021"/>
      <c r="AQ723" s="1021"/>
      <c r="AR723" s="1021"/>
      <c r="AS723" s="1021"/>
      <c r="AT723" s="1021"/>
      <c r="AU723" s="1021"/>
      <c r="AV723" s="1021"/>
      <c r="AW723" s="1021"/>
      <c r="AX723" s="1021"/>
      <c r="AY723" s="1021"/>
      <c r="AZ723" s="1021"/>
      <c r="BA723" s="1021"/>
      <c r="BB723" s="1021"/>
      <c r="BC723" s="1021"/>
      <c r="BD723" s="1021"/>
      <c r="BE723" s="1021"/>
      <c r="BF723" s="1021"/>
      <c r="BG723" s="1021"/>
      <c r="BH723" s="1021"/>
      <c r="BI723" s="1021"/>
      <c r="BJ723" s="1021"/>
      <c r="BK723" s="1021"/>
      <c r="BL723" s="1021"/>
      <c r="BM723" s="1021"/>
      <c r="BN723" s="1021"/>
      <c r="BO723" s="1021"/>
      <c r="BP723" s="1021"/>
      <c r="CF723" s="1021"/>
      <c r="CG723" s="1021"/>
      <c r="CH723" s="1021"/>
      <c r="CI723" s="1021"/>
      <c r="CJ723" s="1021"/>
      <c r="CK723" s="1021"/>
      <c r="CL723" s="1021"/>
      <c r="CM723" s="1021"/>
      <c r="CN723" s="1021"/>
      <c r="CO723" s="1021"/>
      <c r="CP723" s="1021"/>
      <c r="CQ723" s="1021"/>
      <c r="DA723" s="1021"/>
      <c r="DB723" s="1021"/>
      <c r="DC723" s="1021"/>
      <c r="DD723" s="1021"/>
      <c r="DE723" s="1021"/>
      <c r="DF723" s="1021"/>
      <c r="DG723" s="1021"/>
      <c r="DH723" s="1021"/>
      <c r="DI723" s="1021"/>
      <c r="DJ723" s="1021"/>
      <c r="DK723" s="1021"/>
      <c r="DL723" s="1021"/>
      <c r="DM723" s="1021"/>
      <c r="DN723" s="1021"/>
      <c r="DO723" s="1021"/>
      <c r="DP723" s="1021"/>
      <c r="DQ723" s="1021"/>
      <c r="DR723" s="1021"/>
      <c r="DS723" s="1021"/>
      <c r="DT723" s="1021"/>
      <c r="DU723" s="1021"/>
      <c r="DV723" s="1021"/>
      <c r="DW723" s="1021"/>
      <c r="DX723" s="1021"/>
      <c r="DY723" s="1021"/>
      <c r="DZ723" s="1021"/>
      <c r="EA723" s="1021"/>
      <c r="EB723" s="1021"/>
      <c r="EC723" s="1021"/>
      <c r="ED723" s="1021"/>
      <c r="EE723" s="1021"/>
      <c r="EF723" s="1021"/>
      <c r="EG723" s="1021"/>
      <c r="EH723" s="1021"/>
      <c r="EI723" s="1021"/>
      <c r="EJ723" s="1021"/>
      <c r="EK723" s="1021"/>
      <c r="FF723" s="1021"/>
      <c r="FG723" s="1021"/>
      <c r="FH723" s="1021"/>
      <c r="FI723" s="1021"/>
      <c r="FJ723" s="1021"/>
      <c r="FK723" s="1021"/>
      <c r="FL723" s="1021"/>
      <c r="FM723" s="1021"/>
      <c r="FN723" s="1021"/>
      <c r="FO723" s="1021"/>
      <c r="FP723" s="1021"/>
      <c r="FQ723" s="1021"/>
      <c r="FR723" s="1021"/>
      <c r="FS723" s="1021"/>
      <c r="FT723" s="1021"/>
      <c r="FU723" s="1021"/>
      <c r="FV723" s="1021"/>
      <c r="FW723" s="1021"/>
      <c r="FX723" s="1021"/>
      <c r="FY723" s="1021"/>
      <c r="FZ723" s="1021"/>
      <c r="JK723" s="1021"/>
    </row>
    <row r="724" spans="1:271" ht="18.95" customHeight="1">
      <c r="GI724" s="1702" t="s">
        <v>4066</v>
      </c>
      <c r="GJ724" s="1702"/>
      <c r="GK724" s="1702"/>
      <c r="GL724" s="1702"/>
      <c r="GM724" s="1702"/>
      <c r="GN724" s="1702"/>
      <c r="IW724" s="1702" t="s">
        <v>4067</v>
      </c>
      <c r="IX724" s="1702"/>
      <c r="IY724" s="1702"/>
      <c r="IZ724" s="1702"/>
      <c r="JA724" s="1702"/>
      <c r="JB724" s="1702"/>
    </row>
    <row r="725" spans="1:271" ht="18.95" customHeight="1">
      <c r="GI725" s="605"/>
      <c r="GJ725" s="605"/>
      <c r="GK725" s="605"/>
      <c r="GL725" s="605"/>
      <c r="GM725" s="605"/>
      <c r="GN725" s="605"/>
    </row>
    <row r="726" spans="1:271" ht="14.25" customHeight="1">
      <c r="GI726" s="605"/>
      <c r="GJ726" s="605"/>
      <c r="GK726" s="605"/>
      <c r="GL726" s="605"/>
      <c r="GM726" s="605"/>
      <c r="GN726" s="605"/>
    </row>
    <row r="727" spans="1:271" ht="18.75" customHeight="1">
      <c r="GI727" s="605"/>
      <c r="GJ727" s="605"/>
      <c r="GK727" s="605"/>
      <c r="GL727" s="605"/>
      <c r="GM727" s="605"/>
      <c r="GN727" s="605"/>
    </row>
    <row r="728" spans="1:271" ht="18.75" hidden="1" customHeight="1">
      <c r="GI728" s="605"/>
      <c r="GJ728" s="605"/>
      <c r="GK728" s="605"/>
      <c r="GL728" s="605"/>
      <c r="GM728" s="605"/>
      <c r="GN728" s="605"/>
    </row>
    <row r="729" spans="1:271" ht="18.95" customHeight="1">
      <c r="GI729" s="1702" t="str">
        <f>WORD!F2</f>
        <v>Hoàng Như Hoàn</v>
      </c>
      <c r="GJ729" s="1702"/>
      <c r="GK729" s="1702"/>
      <c r="GL729" s="1702"/>
      <c r="GM729" s="1702"/>
      <c r="GN729" s="1702"/>
      <c r="IW729" s="1732" t="str">
        <f>WORD!I2</f>
        <v>Trần Quang Phúc</v>
      </c>
      <c r="IX729" s="1732"/>
      <c r="IY729" s="1732"/>
      <c r="IZ729" s="1732"/>
      <c r="JA729" s="1732"/>
      <c r="JB729" s="1732"/>
    </row>
  </sheetData>
  <autoFilter ref="A7:JN186">
    <filterColumn colId="200">
      <filters>
        <filter val="1"/>
      </filters>
    </filterColumn>
  </autoFilter>
  <mergeCells count="96">
    <mergeCell ref="A341:AM341"/>
    <mergeCell ref="HU341:JK341"/>
    <mergeCell ref="AN697:AO697"/>
    <mergeCell ref="AN699:AO699"/>
    <mergeCell ref="JJ6:JJ7"/>
    <mergeCell ref="JK6:JK7"/>
    <mergeCell ref="A234:O234"/>
    <mergeCell ref="A260:BA260"/>
    <mergeCell ref="A310:Q310"/>
    <mergeCell ref="HR310:JK310"/>
    <mergeCell ref="GF6:HZ6"/>
    <mergeCell ref="IA6:JE6"/>
    <mergeCell ref="JF6:JF7"/>
    <mergeCell ref="JG6:JG7"/>
    <mergeCell ref="JH6:JH7"/>
    <mergeCell ref="JI6:JI7"/>
    <mergeCell ref="GE6:GE7"/>
    <mergeCell ref="FS6:FS7"/>
    <mergeCell ref="FT6:FT7"/>
    <mergeCell ref="FU6:FU7"/>
    <mergeCell ref="FV6:FV7"/>
    <mergeCell ref="FW6:FW7"/>
    <mergeCell ref="FX6:FX7"/>
    <mergeCell ref="FY6:FY7"/>
    <mergeCell ref="FZ6:FZ7"/>
    <mergeCell ref="GA6:GA7"/>
    <mergeCell ref="GB6:GB7"/>
    <mergeCell ref="GC6:GC7"/>
    <mergeCell ref="FR6:FR7"/>
    <mergeCell ref="FG6:FG7"/>
    <mergeCell ref="FH6:FH7"/>
    <mergeCell ref="FI6:FI7"/>
    <mergeCell ref="FJ6:FJ7"/>
    <mergeCell ref="FK6:FK7"/>
    <mergeCell ref="FL6:FL7"/>
    <mergeCell ref="FM6:FM7"/>
    <mergeCell ref="FN6:FN7"/>
    <mergeCell ref="FO6:FO7"/>
    <mergeCell ref="FP6:FP7"/>
    <mergeCell ref="FQ6:FQ7"/>
    <mergeCell ref="FF6:FF7"/>
    <mergeCell ref="EU6:EU7"/>
    <mergeCell ref="EV6:EV7"/>
    <mergeCell ref="EW6:EW7"/>
    <mergeCell ref="EX6:EX7"/>
    <mergeCell ref="EY6:EY7"/>
    <mergeCell ref="EZ6:EZ7"/>
    <mergeCell ref="FA6:FA7"/>
    <mergeCell ref="FB6:FB7"/>
    <mergeCell ref="FC6:FC7"/>
    <mergeCell ref="FD6:FD7"/>
    <mergeCell ref="FE6:FE7"/>
    <mergeCell ref="ET6:ET7"/>
    <mergeCell ref="CZ6:CZ7"/>
    <mergeCell ref="DC6:EA6"/>
    <mergeCell ref="EB6:ED6"/>
    <mergeCell ref="EL6:EL7"/>
    <mergeCell ref="EM6:EM7"/>
    <mergeCell ref="EN6:EN7"/>
    <mergeCell ref="EO6:EO7"/>
    <mergeCell ref="EP6:EP7"/>
    <mergeCell ref="EQ6:EQ7"/>
    <mergeCell ref="ER6:ER7"/>
    <mergeCell ref="ES6:ES7"/>
    <mergeCell ref="A2:JK2"/>
    <mergeCell ref="A6:A7"/>
    <mergeCell ref="B6:B7"/>
    <mergeCell ref="C6:C7"/>
    <mergeCell ref="D6:D7"/>
    <mergeCell ref="E6:E7"/>
    <mergeCell ref="F6:F7"/>
    <mergeCell ref="G6:G7"/>
    <mergeCell ref="H6:H7"/>
    <mergeCell ref="I6:I7"/>
    <mergeCell ref="J6:J7"/>
    <mergeCell ref="K6:K7"/>
    <mergeCell ref="L6:L7"/>
    <mergeCell ref="M6:M7"/>
    <mergeCell ref="N6:N7"/>
    <mergeCell ref="CY6:CY7"/>
    <mergeCell ref="GI724:GN724"/>
    <mergeCell ref="GI729:GN729"/>
    <mergeCell ref="IW724:JB724"/>
    <mergeCell ref="IW729:JB729"/>
    <mergeCell ref="O6:O7"/>
    <mergeCell ref="P6:Z6"/>
    <mergeCell ref="AA6:BP6"/>
    <mergeCell ref="BQ6:CE6"/>
    <mergeCell ref="CF6:CQ6"/>
    <mergeCell ref="CR6:CR7"/>
    <mergeCell ref="CS6:CS7"/>
    <mergeCell ref="CT6:CT7"/>
    <mergeCell ref="CU6:CU7"/>
    <mergeCell ref="CV6:CV7"/>
    <mergeCell ref="CW6:CW7"/>
    <mergeCell ref="CX6:CX7"/>
  </mergeCells>
  <printOptions horizontalCentered="1"/>
  <pageMargins left="0.23622047244094499" right="0.23622047244094499" top="0.74803149606299202" bottom="0.23622047244094499" header="0.23622047244094499" footer="0.196850393700787"/>
  <pageSetup paperSize="8" scale="70" orientation="landscape" blackAndWhite="1" useFirstPageNumber="1" r:id="rId1"/>
  <headerFooter alignWithMargins="0">
    <oddFooter>&amp;CBaûng keâ truï&amp;R&amp;P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0"/>
  <sheetViews>
    <sheetView workbookViewId="0">
      <pane ySplit="1" topLeftCell="A2" activePane="bottomLeft" state="frozen"/>
      <selection pane="bottomLeft" activeCell="C79" sqref="C79"/>
    </sheetView>
  </sheetViews>
  <sheetFormatPr defaultColWidth="8.88671875" defaultRowHeight="16.5"/>
  <cols>
    <col min="2" max="2" width="6.44140625" style="550" customWidth="1"/>
    <col min="3" max="3" width="12" style="551" customWidth="1"/>
    <col min="4" max="4" width="8.88671875" style="550"/>
    <col min="5" max="5" width="33.44140625" style="552" customWidth="1"/>
    <col min="6" max="6" width="9.33203125" style="553" customWidth="1"/>
    <col min="7" max="7" width="7.6640625" style="554" customWidth="1"/>
    <col min="8" max="8" width="8.88671875" style="555"/>
    <col min="9" max="9" width="8.88671875" style="556" customWidth="1"/>
    <col min="10" max="10" width="9.6640625" style="557" customWidth="1"/>
    <col min="11" max="11" width="9"/>
    <col min="12" max="12" width="8.88671875" style="557"/>
  </cols>
  <sheetData>
    <row r="1" spans="1:12" s="549" customFormat="1" ht="26.25" customHeight="1">
      <c r="A1" s="558" t="s">
        <v>3325</v>
      </c>
      <c r="B1" s="558"/>
      <c r="C1" s="559" t="s">
        <v>4069</v>
      </c>
      <c r="D1" s="558" t="s">
        <v>52</v>
      </c>
      <c r="E1" s="560" t="e">
        <f>#REF!</f>
        <v>#REF!</v>
      </c>
      <c r="F1" s="558" t="e">
        <f>#REF!</f>
        <v>#REF!</v>
      </c>
      <c r="G1" s="561"/>
      <c r="H1" s="562" t="s">
        <v>4111</v>
      </c>
      <c r="I1" s="562" t="s">
        <v>4112</v>
      </c>
      <c r="J1" s="562" t="s">
        <v>4113</v>
      </c>
      <c r="K1" s="582" t="s">
        <v>4114</v>
      </c>
      <c r="L1" s="562" t="s">
        <v>4115</v>
      </c>
    </row>
    <row r="2" spans="1:12" ht="16.5" customHeight="1">
      <c r="C2" s="563" t="str">
        <f>ChiTietDuToan!C57</f>
        <v>T12540</v>
      </c>
      <c r="D2" s="564">
        <f>IFERROR(VLOOKUP(C2,DG!A:F,6,0),3000)</f>
        <v>2</v>
      </c>
      <c r="E2" s="565" t="str">
        <f>IFERROR(VLOOKUP(C2,DG!A:C,3,0),"")</f>
        <v>Trụ BTLT 12m F540 dự ứng lực</v>
      </c>
      <c r="F2" s="566" t="str">
        <f>VLOOKUP(C2,DG!A:D,4,0)</f>
        <v>trụ</v>
      </c>
      <c r="G2" s="567">
        <f>ChiTietDuToan!J57</f>
        <v>95</v>
      </c>
      <c r="H2" s="568">
        <f>IF(D2&lt;2000,COUNTIF($E$2:E2,E2),0)</f>
        <v>1</v>
      </c>
      <c r="I2" s="583">
        <f t="shared" ref="I2:I33" si="0">IF(G2&gt;0,SUMIF(C:C,C2,G:G),0)</f>
        <v>95</v>
      </c>
      <c r="J2" s="584" t="str">
        <f>VLOOKUP(C2,DonGiaHD!A:O,15,0)</f>
        <v>A</v>
      </c>
    </row>
    <row r="3" spans="1:12" ht="16.5" customHeight="1">
      <c r="C3" s="569" t="str">
        <f>ChiTietDuToan!C60</f>
        <v>T14</v>
      </c>
      <c r="D3" s="564">
        <f>IFERROR(VLOOKUP(C3,DG!A:F,6,0),3000)</f>
        <v>2</v>
      </c>
      <c r="E3" s="565" t="str">
        <f>IFERROR(VLOOKUP(C3,DG!A:C,3,0),"")</f>
        <v>Trụ BTLT 14m F650 dự ứng lực</v>
      </c>
      <c r="F3" s="566" t="str">
        <f>VLOOKUP(C3,DG!A:D,4,0)</f>
        <v>trụ</v>
      </c>
      <c r="G3" s="567">
        <f>ChiTietDuToan!J60</f>
        <v>15</v>
      </c>
      <c r="H3" s="568">
        <f>IF(D3&lt;2000,COUNTIF($E$2:E3,E3),0)</f>
        <v>1</v>
      </c>
      <c r="I3" s="583">
        <f t="shared" si="0"/>
        <v>15</v>
      </c>
      <c r="J3" s="584" t="str">
        <f>VLOOKUP(C3,DonGiaHD!A:O,15,0)</f>
        <v>A</v>
      </c>
    </row>
    <row r="4" spans="1:12" ht="16.5" customHeight="1">
      <c r="C4" s="563" t="str">
        <f>ChiTietDuToan!C155</f>
        <v>SD</v>
      </c>
      <c r="D4" s="564">
        <f>IFERROR(VLOOKUP(C4,DG!A:F,6,0),3000)</f>
        <v>6</v>
      </c>
      <c r="E4" s="565" t="str">
        <f>IFERROR(VLOOKUP(C4,DG!A:C,3,0),"")</f>
        <v xml:space="preserve">Sứ đứng 24KV </v>
      </c>
      <c r="F4" s="566" t="str">
        <f>VLOOKUP(C4,DG!A:D,4,0)</f>
        <v>cái</v>
      </c>
      <c r="G4" s="567">
        <f>ChiTietDuToan!J155</f>
        <v>583</v>
      </c>
      <c r="H4" s="568">
        <f>IF(D4&lt;2000,COUNTIF($E$2:E4,E4),0)</f>
        <v>1</v>
      </c>
      <c r="I4" s="583">
        <f t="shared" si="0"/>
        <v>583</v>
      </c>
      <c r="J4" s="584" t="str">
        <f>VLOOKUP(C4,DonGiaHD!A:O,15,0)</f>
        <v>A</v>
      </c>
    </row>
    <row r="5" spans="1:12" ht="16.5" customHeight="1">
      <c r="C5" s="563" t="str">
        <f>ChiTietDuToan!C158</f>
        <v>Stply</v>
      </c>
      <c r="D5" s="564">
        <f>IFERROR(VLOOKUP(C5,DG!A:F,6,0),3000)</f>
        <v>7</v>
      </c>
      <c r="E5" s="565" t="str">
        <f>IFERROR(VLOOKUP(C5,DG!A:C,3,0),"")</f>
        <v>Sứ treo polymer</v>
      </c>
      <c r="F5" s="566" t="str">
        <f>VLOOKUP(C5,DG!A:D,4,0)</f>
        <v>chuỗi</v>
      </c>
      <c r="G5" s="567">
        <f>ChiTietDuToan!J158</f>
        <v>87</v>
      </c>
      <c r="H5" s="568">
        <f>IF(D5&lt;2000,COUNTIF($E$2:E5,E5),0)</f>
        <v>1</v>
      </c>
      <c r="I5" s="583">
        <f t="shared" si="0"/>
        <v>87</v>
      </c>
      <c r="J5" s="584" t="str">
        <f>VLOOKUP(C5,DonGiaHD!A:O,15,0)</f>
        <v>A</v>
      </c>
    </row>
    <row r="6" spans="1:12" ht="16.5" customHeight="1">
      <c r="C6" s="563" t="str">
        <f>ChiTietDuToan!C191</f>
        <v>LTD6</v>
      </c>
      <c r="D6" s="564">
        <f>IFERROR(VLOOKUP(C6,DG!A:F,6,0),3000)</f>
        <v>8</v>
      </c>
      <c r="E6" s="565" t="str">
        <f>IFERROR(VLOOKUP(C6,DG!A:C,3,0),"")</f>
        <v>LTD 1P 24KV - 600A</v>
      </c>
      <c r="F6" s="566" t="str">
        <f>VLOOKUP(C6,DG!A:D,4,0)</f>
        <v>cái</v>
      </c>
      <c r="G6" s="567">
        <f>ChiTietDuToan!J191</f>
        <v>3</v>
      </c>
      <c r="H6" s="568">
        <f>IF(D6&lt;2000,COUNTIF($E$2:E6,E6),0)</f>
        <v>1</v>
      </c>
      <c r="I6" s="583">
        <f t="shared" si="0"/>
        <v>3</v>
      </c>
      <c r="J6" s="584" t="str">
        <f>VLOOKUP(C6,DonGiaHD!A:O,15,0)</f>
        <v>A</v>
      </c>
    </row>
    <row r="7" spans="1:12">
      <c r="C7" s="570" t="str">
        <f>ChiTietDuToan!C145</f>
        <v>XLPE150</v>
      </c>
      <c r="D7" s="564">
        <f>IFERROR(VLOOKUP(C7,DG!A:F,6,0),3000)</f>
        <v>10</v>
      </c>
      <c r="E7" s="565" t="str">
        <f>IFERROR(VLOOKUP(C7,DG!A:C,3,0),"")</f>
        <v>Cáp 24KV C/XLPE/PVC 150mm2</v>
      </c>
      <c r="F7" s="566" t="str">
        <f>VLOOKUP(C7,DG!A:D,4,0)</f>
        <v>mét</v>
      </c>
      <c r="G7" s="571">
        <f>ChiTietDuToan!J145</f>
        <v>24</v>
      </c>
      <c r="H7" s="568">
        <f>IF(D7&lt;2000,COUNTIF($E$2:E7,E7),0)</f>
        <v>1</v>
      </c>
      <c r="I7" s="583">
        <f t="shared" si="0"/>
        <v>24</v>
      </c>
      <c r="J7" s="584" t="str">
        <f>VLOOKUP(C7,DonGiaHD!A:O,15,0)</f>
        <v>A</v>
      </c>
    </row>
    <row r="8" spans="1:12">
      <c r="C8" s="563" t="str">
        <f>ChiTietDuToan!C146</f>
        <v>XLPE25</v>
      </c>
      <c r="D8" s="564">
        <f>IFERROR(VLOOKUP(C8,DG!A:F,6,0),3000)</f>
        <v>10</v>
      </c>
      <c r="E8" s="565" t="str">
        <f>IFERROR(VLOOKUP(C8,DG!A:C,3,0),"")</f>
        <v>Cáp 24KV C/XLPE/PVC 25mm2</v>
      </c>
      <c r="F8" s="566" t="str">
        <f>VLOOKUP(C8,DG!A:D,4,0)</f>
        <v>mét</v>
      </c>
      <c r="G8" s="572">
        <f>ChiTietDuToan!J146</f>
        <v>59</v>
      </c>
      <c r="H8" s="568">
        <f>IF(D8&lt;2000,COUNTIF($E$2:E8,E8),0)</f>
        <v>1</v>
      </c>
      <c r="I8" s="583">
        <f t="shared" si="0"/>
        <v>59</v>
      </c>
      <c r="J8" s="584" t="str">
        <f>VLOOKUP(C8,DonGiaHD!A:O,15,0)</f>
        <v>A</v>
      </c>
    </row>
    <row r="9" spans="1:12">
      <c r="C9" s="573" t="str">
        <f>ChiTietDuToan!C37</f>
        <v>m25</v>
      </c>
      <c r="D9" s="564">
        <f>IFERROR(VLOOKUP(C9,DG!A:F,6,0),3000)</f>
        <v>12</v>
      </c>
      <c r="E9" s="565" t="str">
        <f>IFERROR(VLOOKUP(C9,DG!A:C,3,0),"")</f>
        <v>Cáp đồng trần M25mm2</v>
      </c>
      <c r="F9" s="566" t="str">
        <f>VLOOKUP(C9,DG!A:D,4,0)</f>
        <v>kg</v>
      </c>
      <c r="G9" s="567">
        <f>ChiTietDuToan!J37</f>
        <v>4.95</v>
      </c>
      <c r="H9" s="568">
        <f>IF(D9&lt;2000,COUNTIF($E$2:E9,E9),0)</f>
        <v>1</v>
      </c>
      <c r="I9" s="583">
        <f t="shared" si="0"/>
        <v>58.75</v>
      </c>
      <c r="J9" s="584" t="str">
        <f>VLOOKUP(C9,DonGiaHD!A:O,15,0)</f>
        <v>A</v>
      </c>
    </row>
    <row r="10" spans="1:12">
      <c r="C10" s="574" t="str">
        <f>ChiTietDuToan!C41</f>
        <v>m25</v>
      </c>
      <c r="D10" s="575">
        <f>IFERROR(VLOOKUP(C10,DG!A:F,6,0),3000)</f>
        <v>12</v>
      </c>
      <c r="E10" s="576" t="str">
        <f>IFERROR(VLOOKUP(C10,DG!A:C,3,0),"")</f>
        <v>Cáp đồng trần M25mm2</v>
      </c>
      <c r="F10" s="577" t="str">
        <f>VLOOKUP(C10,DG!A:D,4,0)</f>
        <v>kg</v>
      </c>
      <c r="G10" s="567">
        <f>ChiTietDuToan!J41</f>
        <v>33.6</v>
      </c>
      <c r="H10" s="578">
        <f>IF(D10&lt;2000,COUNTIF($E$2:E10,E10),0)</f>
        <v>2</v>
      </c>
      <c r="I10" s="585">
        <f t="shared" si="0"/>
        <v>58.75</v>
      </c>
      <c r="J10" s="586" t="str">
        <f>VLOOKUP(C10,DonGiaHD!A:O,15,0)</f>
        <v>A</v>
      </c>
    </row>
    <row r="11" spans="1:12">
      <c r="C11" s="563" t="str">
        <f>ChiTietDuToan!C52</f>
        <v>m25</v>
      </c>
      <c r="D11" s="564">
        <f>IFERROR(VLOOKUP(C11,DG!A:F,6,0),3000)</f>
        <v>12</v>
      </c>
      <c r="E11" s="565" t="str">
        <f>IFERROR(VLOOKUP(C11,DG!A:C,3,0),"")</f>
        <v>Cáp đồng trần M25mm2</v>
      </c>
      <c r="F11" s="566" t="str">
        <f>VLOOKUP(C11,DG!A:D,4,0)</f>
        <v>kg</v>
      </c>
      <c r="G11" s="567">
        <f>ChiTietDuToan!J52</f>
        <v>20.2</v>
      </c>
      <c r="H11" s="568">
        <f>IF(D11&lt;2000,COUNTIF($E$2:E11,E11),0)</f>
        <v>3</v>
      </c>
      <c r="I11" s="583">
        <f t="shared" si="0"/>
        <v>58.75</v>
      </c>
      <c r="J11" s="584" t="str">
        <f>VLOOKUP(C11,DonGiaHD!A:O,15,0)</f>
        <v>A</v>
      </c>
    </row>
    <row r="12" spans="1:12">
      <c r="C12" s="563" t="str">
        <f>ChiTietDuToan!C142</f>
        <v>AC120</v>
      </c>
      <c r="D12" s="564">
        <f>IFERROR(VLOOKUP(C12,DG!A:F,6,0),3000)</f>
        <v>15</v>
      </c>
      <c r="E12" s="565" t="str">
        <f>IFERROR(VLOOKUP(C12,DG!A:C,3,0),"")</f>
        <v>Cáp nhôm lõi thép AC-120/19</v>
      </c>
      <c r="F12" s="566" t="str">
        <f>VLOOKUP(C12,DG!A:D,4,0)</f>
        <v>kg</v>
      </c>
      <c r="G12" s="567">
        <f>ChiTietDuToan!J142</f>
        <v>3044.9</v>
      </c>
      <c r="H12" s="568">
        <f>IF(D12&lt;2000,COUNTIF($E$2:E12,E12),0)</f>
        <v>1</v>
      </c>
      <c r="I12" s="583">
        <f t="shared" si="0"/>
        <v>3044.9</v>
      </c>
      <c r="J12" s="584" t="str">
        <f>VLOOKUP(C12,DonGiaHD!A:O,15,0)</f>
        <v>A</v>
      </c>
    </row>
    <row r="13" spans="1:12">
      <c r="C13" s="573" t="str">
        <f>ChiTietDuToan!C143</f>
        <v>XLPE185A</v>
      </c>
      <c r="D13" s="564">
        <f>IFERROR(VLOOKUP(C13,DG!A:F,6,0),3000)</f>
        <v>15</v>
      </c>
      <c r="E13" s="565" t="str">
        <f>IFERROR(VLOOKUP(C13,DG!A:C,3,0),"")</f>
        <v>Cáp 24KV A/XLPE/PVC 185mm2</v>
      </c>
      <c r="F13" s="566" t="str">
        <f>VLOOKUP(C13,DG!A:D,4,0)</f>
        <v>mét</v>
      </c>
      <c r="G13" s="567">
        <f>ChiTietDuToan!J143</f>
        <v>19394</v>
      </c>
      <c r="H13" s="568">
        <f>IF(D13&lt;2000,COUNTIF($E$2:E13,E13),0)</f>
        <v>1</v>
      </c>
      <c r="I13" s="583">
        <f t="shared" si="0"/>
        <v>19394</v>
      </c>
      <c r="J13" s="584" t="str">
        <f>VLOOKUP(C13,DonGiaHD!A:O,15,0)</f>
        <v>A</v>
      </c>
    </row>
    <row r="14" spans="1:12">
      <c r="C14" s="563" t="str">
        <f>ChiTietDuToan!C96</f>
        <v>C5/8</v>
      </c>
      <c r="D14" s="564">
        <f>IFERROR(VLOOKUP(C14,DG!A:F,6,0),3000)</f>
        <v>16</v>
      </c>
      <c r="E14" s="565" t="str">
        <f>IFERROR(VLOOKUP(C14,DG!A:C,3,0),"")</f>
        <v>Cáp thép 5/8"</v>
      </c>
      <c r="F14" s="566" t="str">
        <f>VLOOKUP(C14,DG!A:D,4,0)</f>
        <v>mét</v>
      </c>
      <c r="G14" s="567">
        <f>ChiTietDuToan!J96</f>
        <v>112</v>
      </c>
      <c r="H14" s="568">
        <f>IF(D14&lt;2000,COUNTIF($E$2:E14,E14),0)</f>
        <v>1</v>
      </c>
      <c r="I14" s="583">
        <f t="shared" si="0"/>
        <v>234</v>
      </c>
      <c r="J14" s="584" t="str">
        <f>VLOOKUP(C14,DonGiaHD!A:O,15,0)</f>
        <v>A</v>
      </c>
    </row>
    <row r="15" spans="1:12">
      <c r="C15" s="573" t="str">
        <f>ChiTietDuToan!C104</f>
        <v>C5/8</v>
      </c>
      <c r="D15" s="564">
        <f>IFERROR(VLOOKUP(C15,DG!A:F,6,0),3000)</f>
        <v>16</v>
      </c>
      <c r="E15" s="565" t="str">
        <f>IFERROR(VLOOKUP(C15,DG!A:C,3,0),"")</f>
        <v>Cáp thép 5/8"</v>
      </c>
      <c r="F15" s="566" t="str">
        <f>VLOOKUP(C15,DG!A:D,4,0)</f>
        <v>mét</v>
      </c>
      <c r="G15" s="567">
        <f>ChiTietDuToan!J104</f>
        <v>28</v>
      </c>
      <c r="H15" s="568">
        <f>IF(D15&lt;2000,COUNTIF($E$2:E15,E15),0)</f>
        <v>2</v>
      </c>
      <c r="I15" s="583">
        <f t="shared" si="0"/>
        <v>234</v>
      </c>
      <c r="J15" s="584" t="str">
        <f>VLOOKUP(C15,DonGiaHD!A:O,15,0)</f>
        <v>A</v>
      </c>
    </row>
    <row r="16" spans="1:12">
      <c r="C16" s="563" t="str">
        <f>ChiTietDuToan!C114</f>
        <v>C5/8</v>
      </c>
      <c r="D16" s="564">
        <f>IFERROR(VLOOKUP(C16,DG!A:F,6,0),3000)</f>
        <v>16</v>
      </c>
      <c r="E16" s="565" t="str">
        <f>IFERROR(VLOOKUP(C16,DG!A:C,3,0),"")</f>
        <v>Cáp thép 5/8"</v>
      </c>
      <c r="F16" s="566" t="str">
        <f>VLOOKUP(C16,DG!A:D,4,0)</f>
        <v>mét</v>
      </c>
      <c r="G16" s="567">
        <f>ChiTietDuToan!J114</f>
        <v>34</v>
      </c>
      <c r="H16" s="568">
        <f>IF(D16&lt;2000,COUNTIF($E$2:E16,E16),0)</f>
        <v>3</v>
      </c>
      <c r="I16" s="583">
        <f t="shared" si="0"/>
        <v>234</v>
      </c>
      <c r="J16" s="584" t="str">
        <f>VLOOKUP(C16,DonGiaHD!A:O,15,0)</f>
        <v>A</v>
      </c>
    </row>
    <row r="17" spans="3:10" ht="16.5" customHeight="1">
      <c r="C17" s="573" t="str">
        <f>ChiTietDuToan!C122</f>
        <v>C5/8</v>
      </c>
      <c r="D17" s="564">
        <f>IFERROR(VLOOKUP(C17,DG!A:F,6,0),3000)</f>
        <v>16</v>
      </c>
      <c r="E17" s="565" t="str">
        <f>IFERROR(VLOOKUP(C17,DG!A:C,3,0),"")</f>
        <v>Cáp thép 5/8"</v>
      </c>
      <c r="F17" s="566" t="str">
        <f>VLOOKUP(C17,DG!A:D,4,0)</f>
        <v>mét</v>
      </c>
      <c r="G17" s="567">
        <f>ChiTietDuToan!J122</f>
        <v>30</v>
      </c>
      <c r="H17" s="568">
        <f>IF(D17&lt;2000,COUNTIF($E$2:E17,E17),0)</f>
        <v>4</v>
      </c>
      <c r="I17" s="583">
        <f t="shared" si="0"/>
        <v>234</v>
      </c>
      <c r="J17" s="584" t="str">
        <f>VLOOKUP(C17,DonGiaHD!A:O,15,0)</f>
        <v>A</v>
      </c>
    </row>
    <row r="18" spans="3:10">
      <c r="C18" s="579" t="str">
        <f>ChiTietDuToan!C130</f>
        <v>C5/8</v>
      </c>
      <c r="D18" s="564">
        <f>IFERROR(VLOOKUP(C18,DG!A:F,6,0),3000)</f>
        <v>16</v>
      </c>
      <c r="E18" s="565" t="str">
        <f>IFERROR(VLOOKUP(C18,DG!A:C,3,0),"")</f>
        <v>Cáp thép 5/8"</v>
      </c>
      <c r="F18" s="566" t="str">
        <f>VLOOKUP(C18,DG!A:D,4,0)</f>
        <v>mét</v>
      </c>
      <c r="G18" s="567">
        <f>ChiTietDuToan!J130</f>
        <v>30</v>
      </c>
      <c r="H18" s="568">
        <f>IF(D18&lt;2000,COUNTIF($E$2:E18,E18),0)</f>
        <v>5</v>
      </c>
      <c r="I18" s="583">
        <f t="shared" si="0"/>
        <v>234</v>
      </c>
      <c r="J18" s="584" t="str">
        <f>VLOOKUP(C18,DonGiaHD!A:O,15,0)</f>
        <v>A</v>
      </c>
    </row>
    <row r="19" spans="3:10">
      <c r="C19" s="563" t="str">
        <f>ChiTietDuToan!C144</f>
        <v>ACX50</v>
      </c>
      <c r="D19" s="564">
        <f>IFERROR(VLOOKUP(C19,DG!A:F,6,0),3000)</f>
        <v>50</v>
      </c>
      <c r="E19" s="565" t="str">
        <f>IFERROR(VLOOKUP(C19,DG!A:C,3,0),"")</f>
        <v>Cáp nhôm lõi thép bọc 24KV AC/XLPE50 mm2</v>
      </c>
      <c r="F19" s="566" t="str">
        <f>VLOOKUP(C19,DG!A:D,4,0)</f>
        <v>mét</v>
      </c>
      <c r="G19" s="567">
        <f>ChiTietDuToan!J144</f>
        <v>116</v>
      </c>
      <c r="H19" s="568">
        <f>IF(D19&lt;2000,COUNTIF($E$2:E19,E19),0)</f>
        <v>1</v>
      </c>
      <c r="I19" s="583">
        <f t="shared" si="0"/>
        <v>116</v>
      </c>
      <c r="J19" s="584" t="str">
        <f>VLOOKUP(C19,DonGiaHD!A:O,15,0)</f>
        <v>A</v>
      </c>
    </row>
    <row r="20" spans="3:10">
      <c r="C20" s="563" t="str">
        <f>ChiTietDuToan!C82</f>
        <v>B16250</v>
      </c>
      <c r="D20" s="564">
        <f>IFERROR(VLOOKUP(C20,DG!A:F,6,0),3000)</f>
        <v>50</v>
      </c>
      <c r="E20" s="565" t="str">
        <f>IFERROR(VLOOKUP(C20,DG!A:C,3,0),"")</f>
        <v>Boulon 16x250+ 2 long đền vuông D18-50x50x3/Zn</v>
      </c>
      <c r="F20" s="566" t="str">
        <f>VLOOKUP(C20,DG!A:D,4,0)</f>
        <v>bộ</v>
      </c>
      <c r="G20" s="567">
        <f>ChiTietDuToan!J82</f>
        <v>302</v>
      </c>
      <c r="H20" s="568">
        <f>IF(D20&lt;2000,COUNTIF($E$2:E20,E20),0)</f>
        <v>1</v>
      </c>
      <c r="I20" s="583">
        <f t="shared" si="0"/>
        <v>302</v>
      </c>
      <c r="J20" s="584" t="str">
        <f>VLOOKUP(C20,DonGiaHD!A:O,15,0)</f>
        <v>B</v>
      </c>
    </row>
    <row r="21" spans="3:10" ht="16.5" customHeight="1">
      <c r="C21" s="563" t="str">
        <f>ChiTietDuToan!C68</f>
        <v>B16300</v>
      </c>
      <c r="D21" s="564">
        <f>IFERROR(VLOOKUP(C21,DG!A:F,6,0),3000)</f>
        <v>50</v>
      </c>
      <c r="E21" s="565" t="str">
        <f>IFERROR(VLOOKUP(C21,DG!A:C,3,0),"")</f>
        <v>Boulon 16x300+ 2 long đền vuông D18-50x50x3/Zn</v>
      </c>
      <c r="F21" s="566" t="str">
        <f>VLOOKUP(C21,DG!A:D,4,0)</f>
        <v>bộ</v>
      </c>
      <c r="G21" s="580">
        <f>ChiTietDuToan!J68</f>
        <v>8</v>
      </c>
      <c r="H21" s="568">
        <f>IF(D21&lt;2000,COUNTIF($E$2:E21,E21),0)</f>
        <v>1</v>
      </c>
      <c r="I21" s="583">
        <f t="shared" si="0"/>
        <v>226</v>
      </c>
      <c r="J21" s="584" t="str">
        <f>VLOOKUP(C21,DonGiaHD!A:O,15,0)</f>
        <v>B</v>
      </c>
    </row>
    <row r="22" spans="3:10" ht="16.5" customHeight="1">
      <c r="C22" s="563" t="str">
        <f>ChiTietDuToan!C89</f>
        <v>B16300</v>
      </c>
      <c r="D22" s="564">
        <f>IFERROR(VLOOKUP(C22,DG!A:F,6,0),3000)</f>
        <v>50</v>
      </c>
      <c r="E22" s="565" t="str">
        <f>IFERROR(VLOOKUP(C22,DG!A:C,3,0),"")</f>
        <v>Boulon 16x300+ 2 long đền vuông D18-50x50x3/Zn</v>
      </c>
      <c r="F22" s="566" t="str">
        <f>VLOOKUP(C22,DG!A:D,4,0)</f>
        <v>bộ</v>
      </c>
      <c r="G22" s="567">
        <f>ChiTietDuToan!J89</f>
        <v>16</v>
      </c>
      <c r="H22" s="568">
        <f>IF(D22&lt;2000,COUNTIF($E$2:E22,E22),0)</f>
        <v>2</v>
      </c>
      <c r="I22" s="583">
        <f t="shared" si="0"/>
        <v>226</v>
      </c>
      <c r="J22" s="584" t="str">
        <f>VLOOKUP(C22,DonGiaHD!A:O,15,0)</f>
        <v>B</v>
      </c>
    </row>
    <row r="23" spans="3:10">
      <c r="C23" s="563" t="str">
        <f>ChiTietDuToan!C150</f>
        <v>B16300</v>
      </c>
      <c r="D23" s="564">
        <f>IFERROR(VLOOKUP(C23,DG!A:F,6,0),3000)</f>
        <v>50</v>
      </c>
      <c r="E23" s="565" t="str">
        <f>IFERROR(VLOOKUP(C23,DG!A:C,3,0),"")</f>
        <v>Boulon 16x300+ 2 long đền vuông D18-50x50x3/Zn</v>
      </c>
      <c r="F23" s="566" t="str">
        <f>VLOOKUP(C23,DG!A:D,4,0)</f>
        <v>bộ</v>
      </c>
      <c r="G23" s="567">
        <f>ChiTietDuToan!J150</f>
        <v>160</v>
      </c>
      <c r="H23" s="568">
        <f>IF(D23&lt;2000,COUNTIF($E$2:E23,E23),0)</f>
        <v>3</v>
      </c>
      <c r="I23" s="583">
        <f t="shared" si="0"/>
        <v>226</v>
      </c>
      <c r="J23" s="584" t="str">
        <f>VLOOKUP(C23,DonGiaHD!A:O,15,0)</f>
        <v>B</v>
      </c>
    </row>
    <row r="24" spans="3:10">
      <c r="C24" s="563" t="str">
        <f>ChiTietDuToan!C167</f>
        <v>B16300</v>
      </c>
      <c r="D24" s="564">
        <f>IFERROR(VLOOKUP(C24,DG!A:F,6,0),3000)</f>
        <v>50</v>
      </c>
      <c r="E24" s="565" t="str">
        <f>IFERROR(VLOOKUP(C24,DG!A:C,3,0),"")</f>
        <v>Boulon 16x300+ 2 long đền vuông D18-50x50x3/Zn</v>
      </c>
      <c r="F24" s="566" t="str">
        <f>VLOOKUP(C24,DG!A:D,4,0)</f>
        <v>bộ</v>
      </c>
      <c r="G24" s="567">
        <f>ChiTietDuToan!J167</f>
        <v>42</v>
      </c>
      <c r="H24" s="568">
        <f>IF(D24&lt;2000,COUNTIF($E$2:E24,E24),0)</f>
        <v>4</v>
      </c>
      <c r="I24" s="583">
        <f t="shared" si="0"/>
        <v>226</v>
      </c>
      <c r="J24" s="584" t="str">
        <f>VLOOKUP(C24,DonGiaHD!A:O,15,0)</f>
        <v>B</v>
      </c>
    </row>
    <row r="25" spans="3:10">
      <c r="C25" s="573" t="str">
        <f>ChiTietDuToan!C69</f>
        <v>B16300v</v>
      </c>
      <c r="D25" s="564">
        <f>IFERROR(VLOOKUP(C25,DG!A:F,6,0),3000)</f>
        <v>50</v>
      </c>
      <c r="E25" s="565" t="str">
        <f>IFERROR(VLOOKUP(C25,DG!A:C,3,0),"")</f>
        <v>Boulon 16x300VRS+ 4 long đền vuông D18-50x50x3/Zn</v>
      </c>
      <c r="F25" s="566" t="str">
        <f>VLOOKUP(C25,DG!A:D,4,0)</f>
        <v>bộ</v>
      </c>
      <c r="G25" s="567">
        <f>ChiTietDuToan!J69</f>
        <v>16</v>
      </c>
      <c r="H25" s="568">
        <f>IF(D25&lt;2000,COUNTIF($E$2:E25,E25),0)</f>
        <v>1</v>
      </c>
      <c r="I25" s="583">
        <f t="shared" si="0"/>
        <v>40</v>
      </c>
      <c r="J25" s="584" t="str">
        <f>VLOOKUP(C25,DonGiaHD!A:O,15,0)</f>
        <v>B</v>
      </c>
    </row>
    <row r="26" spans="3:10">
      <c r="C26" s="563" t="str">
        <f>ChiTietDuToan!C88</f>
        <v>B16300v</v>
      </c>
      <c r="D26" s="564">
        <f>IFERROR(VLOOKUP(C26,DG!A:F,6,0),3000)</f>
        <v>50</v>
      </c>
      <c r="E26" s="565" t="str">
        <f>IFERROR(VLOOKUP(C26,DG!A:C,3,0),"")</f>
        <v>Boulon 16x300VRS+ 4 long đền vuông D18-50x50x3/Zn</v>
      </c>
      <c r="F26" s="566" t="str">
        <f>VLOOKUP(C26,DG!A:D,4,0)</f>
        <v>bộ</v>
      </c>
      <c r="G26" s="580">
        <f>ChiTietDuToan!J88</f>
        <v>24</v>
      </c>
      <c r="H26" s="568">
        <f>IF(D26&lt;2000,COUNTIF($E$2:E26,E26),0)</f>
        <v>2</v>
      </c>
      <c r="I26" s="583">
        <f t="shared" si="0"/>
        <v>40</v>
      </c>
      <c r="J26" s="584" t="str">
        <f>VLOOKUP(C26,DonGiaHD!A:O,15,0)</f>
        <v>B</v>
      </c>
    </row>
    <row r="27" spans="3:10">
      <c r="C27" s="581" t="str">
        <f>ChiTietDuToan!C70</f>
        <v>B1650</v>
      </c>
      <c r="D27" s="564">
        <f>IFERROR(VLOOKUP(C27,DG!A:F,6,0),3000)</f>
        <v>50</v>
      </c>
      <c r="E27" s="565" t="str">
        <f>IFERROR(VLOOKUP(C27,DG!A:C,3,0),"")</f>
        <v>Boulon 16x50+ 2 long đền vuông D18-50x50x3/Zn</v>
      </c>
      <c r="F27" s="566" t="str">
        <f>VLOOKUP(C27,DG!A:D,4,0)</f>
        <v>bộ</v>
      </c>
      <c r="G27" s="567">
        <f>ChiTietDuToan!J70</f>
        <v>16</v>
      </c>
      <c r="H27" s="568">
        <f>IF(D27&lt;2000,COUNTIF($E$2:E27,E27),0)</f>
        <v>1</v>
      </c>
      <c r="I27" s="583">
        <f t="shared" si="0"/>
        <v>223</v>
      </c>
      <c r="J27" s="584" t="str">
        <f>VLOOKUP(C27,DonGiaHD!A:O,15,0)</f>
        <v>B</v>
      </c>
    </row>
    <row r="28" spans="3:10">
      <c r="C28" s="563" t="str">
        <f>ChiTietDuToan!C77</f>
        <v>B1650</v>
      </c>
      <c r="D28" s="564">
        <f>IFERROR(VLOOKUP(C28,DG!A:F,6,0),3000)</f>
        <v>50</v>
      </c>
      <c r="E28" s="565" t="str">
        <f>IFERROR(VLOOKUP(C28,DG!A:C,3,0),"")</f>
        <v>Boulon 16x50+ 2 long đền vuông D18-50x50x3/Zn</v>
      </c>
      <c r="F28" s="566" t="str">
        <f>VLOOKUP(C28,DG!A:D,4,0)</f>
        <v>bộ</v>
      </c>
      <c r="G28" s="567">
        <f>ChiTietDuToan!J77</f>
        <v>40</v>
      </c>
      <c r="H28" s="568">
        <f>IF(D28&lt;2000,COUNTIF($E$2:E28,E28),0)</f>
        <v>2</v>
      </c>
      <c r="I28" s="583">
        <f t="shared" si="0"/>
        <v>223</v>
      </c>
      <c r="J28" s="584" t="str">
        <f>VLOOKUP(C28,DonGiaHD!A:O,15,0)</f>
        <v>B</v>
      </c>
    </row>
    <row r="29" spans="3:10">
      <c r="C29" s="563" t="str">
        <f>ChiTietDuToan!C83</f>
        <v>B1650</v>
      </c>
      <c r="D29" s="564">
        <f>IFERROR(VLOOKUP(C29,DG!A:F,6,0),3000)</f>
        <v>50</v>
      </c>
      <c r="E29" s="565" t="str">
        <f>IFERROR(VLOOKUP(C29,DG!A:C,3,0),"")</f>
        <v>Boulon 16x50+ 2 long đền vuông D18-50x50x3/Zn</v>
      </c>
      <c r="F29" s="566" t="str">
        <f>VLOOKUP(C29,DG!A:D,4,0)</f>
        <v>bộ</v>
      </c>
      <c r="G29" s="567">
        <f>ChiTietDuToan!J83</f>
        <v>151</v>
      </c>
      <c r="H29" s="568">
        <f>IF(D29&lt;2000,COUNTIF($E$2:E29,E29),0)</f>
        <v>3</v>
      </c>
      <c r="I29" s="583">
        <f t="shared" si="0"/>
        <v>223</v>
      </c>
      <c r="J29" s="584" t="str">
        <f>VLOOKUP(C29,DonGiaHD!A:O,15,0)</f>
        <v>B</v>
      </c>
    </row>
    <row r="30" spans="3:10" ht="16.5" customHeight="1">
      <c r="C30" s="563" t="str">
        <f>ChiTietDuToan!C90</f>
        <v>B1650</v>
      </c>
      <c r="D30" s="564">
        <f>IFERROR(VLOOKUP(C30,DG!A:F,6,0),3000)</f>
        <v>50</v>
      </c>
      <c r="E30" s="565" t="str">
        <f>IFERROR(VLOOKUP(C30,DG!A:C,3,0),"")</f>
        <v>Boulon 16x50+ 2 long đền vuông D18-50x50x3/Zn</v>
      </c>
      <c r="F30" s="566" t="str">
        <f>VLOOKUP(C30,DG!A:D,4,0)</f>
        <v>bộ</v>
      </c>
      <c r="G30" s="567">
        <f>ChiTietDuToan!J90</f>
        <v>16</v>
      </c>
      <c r="H30" s="568">
        <f>IF(D30&lt;2000,COUNTIF($E$2:E30,E30),0)</f>
        <v>4</v>
      </c>
      <c r="I30" s="583">
        <f t="shared" si="0"/>
        <v>223</v>
      </c>
      <c r="J30" s="584" t="str">
        <f>VLOOKUP(C30,DonGiaHD!A:O,15,0)</f>
        <v>B</v>
      </c>
    </row>
    <row r="31" spans="3:10" ht="16.5" customHeight="1">
      <c r="C31" s="581" t="str">
        <f>ChiTietDuToan!C75</f>
        <v>B16500</v>
      </c>
      <c r="D31" s="564">
        <f>IFERROR(VLOOKUP(C31,DG!A:F,6,0),3000)</f>
        <v>50</v>
      </c>
      <c r="E31" s="565" t="str">
        <f>IFERROR(VLOOKUP(C31,DG!A:C,3,0),"")</f>
        <v>Boulon 16x500+ 2 long đền vuông D18-50x50x3/Zn</v>
      </c>
      <c r="F31" s="566" t="str">
        <f>VLOOKUP(C31,DG!A:D,4,0)</f>
        <v>bộ</v>
      </c>
      <c r="G31" s="567">
        <f>ChiTietDuToan!J75</f>
        <v>20</v>
      </c>
      <c r="H31" s="568">
        <f>IF(D31&lt;2000,COUNTIF($E$2:E31,E31),0)</f>
        <v>1</v>
      </c>
      <c r="I31" s="583">
        <f t="shared" si="0"/>
        <v>20</v>
      </c>
      <c r="J31" s="584" t="str">
        <f>VLOOKUP(C31,DonGiaHD!A:O,15,0)</f>
        <v>B</v>
      </c>
    </row>
    <row r="32" spans="3:10" ht="16.5" customHeight="1">
      <c r="C32" s="581" t="str">
        <f>ChiTietDuToan!C26</f>
        <v>B16550V</v>
      </c>
      <c r="D32" s="564">
        <f>IFERROR(VLOOKUP(C32,DG!A:F,6,0),3000)</f>
        <v>50</v>
      </c>
      <c r="E32" s="565" t="str">
        <f>IFERROR(VLOOKUP(C32,DG!A:C,3,0),"")</f>
        <v>Boulon 16x550VRS+ 4 long đền vuông D18-50x50x3/Zn</v>
      </c>
      <c r="F32" s="566" t="str">
        <f>VLOOKUP(C32,DG!A:D,4,0)</f>
        <v>bộ</v>
      </c>
      <c r="G32" s="580">
        <f>ChiTietDuToan!J26</f>
        <v>10</v>
      </c>
      <c r="H32" s="568">
        <f>IF(D32&lt;2000,COUNTIF($E$2:E32,E32),0)</f>
        <v>1</v>
      </c>
      <c r="I32" s="583">
        <f t="shared" si="0"/>
        <v>50</v>
      </c>
      <c r="J32" s="584" t="str">
        <f>VLOOKUP(C32,DonGiaHD!A:O,15,0)</f>
        <v>B</v>
      </c>
    </row>
    <row r="33" spans="3:10">
      <c r="C33" s="563" t="str">
        <f>ChiTietDuToan!C76</f>
        <v>B16550v</v>
      </c>
      <c r="D33" s="564">
        <f>IFERROR(VLOOKUP(C33,DG!A:F,6,0),3000)</f>
        <v>50</v>
      </c>
      <c r="E33" s="565" t="str">
        <f>IFERROR(VLOOKUP(C33,DG!A:C,3,0),"")</f>
        <v>Boulon 16x550VRS+ 4 long đền vuông D18-50x50x3/Zn</v>
      </c>
      <c r="F33" s="566" t="str">
        <f>VLOOKUP(C33,DG!A:D,4,0)</f>
        <v>bộ</v>
      </c>
      <c r="G33" s="567">
        <f>ChiTietDuToan!J76</f>
        <v>40</v>
      </c>
      <c r="H33" s="568">
        <f>IF(D33&lt;2000,COUNTIF($E$2:E33,E33),0)</f>
        <v>2</v>
      </c>
      <c r="I33" s="583">
        <f t="shared" si="0"/>
        <v>50</v>
      </c>
      <c r="J33" s="584" t="str">
        <f>VLOOKUP(C33,DonGiaHD!A:O,15,0)</f>
        <v>B</v>
      </c>
    </row>
    <row r="34" spans="3:10">
      <c r="C34" s="581" t="str">
        <f>ChiTietDuToan!C27</f>
        <v>B16650V</v>
      </c>
      <c r="D34" s="564">
        <f>IFERROR(VLOOKUP(C34,DG!A:F,6,0),3000)</f>
        <v>50</v>
      </c>
      <c r="E34" s="565" t="str">
        <f>IFERROR(VLOOKUP(C34,DG!A:C,3,0),"")</f>
        <v>Boulon 16x650VRS+ 4 long đền vuông D18-50x50x3/Zn</v>
      </c>
      <c r="F34" s="566" t="str">
        <f>VLOOKUP(C34,DG!A:D,4,0)</f>
        <v>bộ</v>
      </c>
      <c r="G34" s="567">
        <f>ChiTietDuToan!J27</f>
        <v>10</v>
      </c>
      <c r="H34" s="568">
        <f>IF(D34&lt;2000,COUNTIF($E$2:E34,E34),0)</f>
        <v>1</v>
      </c>
      <c r="I34" s="583">
        <f t="shared" ref="I34:I65" si="1">IF(G34&gt;0,SUMIF(C:C,C34,G:G),0)</f>
        <v>10</v>
      </c>
      <c r="J34" s="584" t="str">
        <f>VLOOKUP(C34,DonGiaHD!A:O,15,0)</f>
        <v>B</v>
      </c>
    </row>
    <row r="35" spans="3:10">
      <c r="C35" s="563" t="str">
        <f>ChiTietDuToan!C28</f>
        <v>B16750V</v>
      </c>
      <c r="D35" s="564">
        <f>IFERROR(VLOOKUP(C35,DG!A:F,6,0),3000)</f>
        <v>50</v>
      </c>
      <c r="E35" s="565" t="str">
        <f>IFERROR(VLOOKUP(C35,DG!A:C,3,0),"")</f>
        <v>Boulon 16x750VRS+ 4 long đền vuông D18-50x50x3/Zn</v>
      </c>
      <c r="F35" s="566" t="str">
        <f>VLOOKUP(C35,DG!A:D,4,0)</f>
        <v>bộ</v>
      </c>
      <c r="G35" s="567">
        <f>ChiTietDuToan!J28</f>
        <v>10</v>
      </c>
      <c r="H35" s="568">
        <f>IF(D35&lt;2000,COUNTIF($E$2:E35,E35),0)</f>
        <v>1</v>
      </c>
      <c r="I35" s="583">
        <f t="shared" si="1"/>
        <v>10</v>
      </c>
      <c r="J35" s="584" t="str">
        <f>VLOOKUP(C35,DonGiaHD!A:O,15,0)</f>
        <v>B</v>
      </c>
    </row>
    <row r="36" spans="3:10">
      <c r="C36" s="563" t="str">
        <f>ChiTietDuToan!C12</f>
        <v>b22650</v>
      </c>
      <c r="D36" s="564">
        <f>IFERROR(VLOOKUP(C36,DG!A:F,6,0),3000)</f>
        <v>50</v>
      </c>
      <c r="E36" s="565" t="str">
        <f>IFERROR(VLOOKUP(C36,DG!A:C,3,0),"")</f>
        <v>Boulon 22x650+ 2 long đền vuông D24-50x50x3/Zn</v>
      </c>
      <c r="F36" s="566" t="str">
        <f>VLOOKUP(C36,DG!A:D,4,0)</f>
        <v>bộ</v>
      </c>
      <c r="G36" s="580">
        <f>ChiTietDuToan!J12</f>
        <v>39</v>
      </c>
      <c r="H36" s="568">
        <f>IF(D36&lt;2000,COUNTIF($E$2:E36,E36),0)</f>
        <v>1</v>
      </c>
      <c r="I36" s="583">
        <f t="shared" si="1"/>
        <v>54</v>
      </c>
      <c r="J36" s="584" t="str">
        <f>VLOOKUP(C36,DonGiaHD!A:O,15,0)</f>
        <v>B</v>
      </c>
    </row>
    <row r="37" spans="3:10">
      <c r="C37" s="563" t="str">
        <f>ChiTietDuToan!C33</f>
        <v>b22650</v>
      </c>
      <c r="D37" s="564">
        <f>IFERROR(VLOOKUP(C37,DG!A:F,6,0),3000)</f>
        <v>50</v>
      </c>
      <c r="E37" s="565" t="str">
        <f>IFERROR(VLOOKUP(C37,DG!A:C,3,0),"")</f>
        <v>Boulon 22x650+ 2 long đền vuông D24-50x50x3/Zn</v>
      </c>
      <c r="F37" s="566" t="str">
        <f>VLOOKUP(C37,DG!A:D,4,0)</f>
        <v>bộ</v>
      </c>
      <c r="G37" s="567">
        <f>ChiTietDuToan!J33</f>
        <v>15</v>
      </c>
      <c r="H37" s="568">
        <f>IF(D37&lt;2000,COUNTIF($E$2:E37,E37),0)</f>
        <v>2</v>
      </c>
      <c r="I37" s="583">
        <f t="shared" si="1"/>
        <v>54</v>
      </c>
      <c r="J37" s="584" t="str">
        <f>VLOOKUP(C37,DonGiaHD!A:O,15,0)</f>
        <v>B</v>
      </c>
    </row>
    <row r="38" spans="3:10">
      <c r="C38" s="573" t="str">
        <f>ChiTietDuToan!C93</f>
        <v>BM16300</v>
      </c>
      <c r="D38" s="564">
        <f>IFERROR(VLOOKUP(C38,DG!A:F,6,0),3000)</f>
        <v>50</v>
      </c>
      <c r="E38" s="565" t="str">
        <f>IFERROR(VLOOKUP(C38,DG!A:C,3,0),"")</f>
        <v>Boulon mắt 16x300+ 2 long đền vuông D18-50x50x3/Zn</v>
      </c>
      <c r="F38" s="566" t="str">
        <f>VLOOKUP(C38,DG!A:D,4,0)</f>
        <v>bộ</v>
      </c>
      <c r="G38" s="567">
        <f>ChiTietDuToan!J93</f>
        <v>7</v>
      </c>
      <c r="H38" s="568">
        <f>IF(D38&lt;2000,COUNTIF($E$2:E38,E38),0)</f>
        <v>1</v>
      </c>
      <c r="I38" s="583">
        <f t="shared" si="1"/>
        <v>50</v>
      </c>
      <c r="J38" s="584" t="str">
        <f>VLOOKUP(C38,DonGiaHD!A:O,15,0)</f>
        <v>B</v>
      </c>
    </row>
    <row r="39" spans="3:10">
      <c r="C39" s="563" t="str">
        <f>ChiTietDuToan!C101</f>
        <v>BM16300</v>
      </c>
      <c r="D39" s="564">
        <f>IFERROR(VLOOKUP(C39,DG!A:F,6,0),3000)</f>
        <v>50</v>
      </c>
      <c r="E39" s="565" t="str">
        <f>IFERROR(VLOOKUP(C39,DG!A:C,3,0),"")</f>
        <v>Boulon mắt 16x300+ 2 long đền vuông D18-50x50x3/Zn</v>
      </c>
      <c r="F39" s="566" t="str">
        <f>VLOOKUP(C39,DG!A:D,4,0)</f>
        <v>bộ</v>
      </c>
      <c r="G39" s="567">
        <f>ChiTietDuToan!J101</f>
        <v>2</v>
      </c>
      <c r="H39" s="568">
        <f>IF(D39&lt;2000,COUNTIF($E$2:E39,E39),0)</f>
        <v>2</v>
      </c>
      <c r="I39" s="583">
        <f t="shared" si="1"/>
        <v>50</v>
      </c>
      <c r="J39" s="584" t="str">
        <f>VLOOKUP(C39,DonGiaHD!A:O,15,0)</f>
        <v>B</v>
      </c>
    </row>
    <row r="40" spans="3:10">
      <c r="C40" s="563" t="str">
        <f>ChiTietDuToan!C111</f>
        <v>BM16300</v>
      </c>
      <c r="D40" s="564">
        <f>IFERROR(VLOOKUP(C40,DG!A:F,6,0),3000)</f>
        <v>50</v>
      </c>
      <c r="E40" s="565" t="str">
        <f>IFERROR(VLOOKUP(C40,DG!A:C,3,0),"")</f>
        <v>Boulon mắt 16x300+ 2 long đền vuông D18-50x50x3/Zn</v>
      </c>
      <c r="F40" s="566" t="str">
        <f>VLOOKUP(C40,DG!A:D,4,0)</f>
        <v>bộ</v>
      </c>
      <c r="G40" s="567">
        <f>ChiTietDuToan!J111</f>
        <v>2</v>
      </c>
      <c r="H40" s="568">
        <f>IF(D40&lt;2000,COUNTIF($E$2:E40,E40),0)</f>
        <v>3</v>
      </c>
      <c r="I40" s="583">
        <f t="shared" si="1"/>
        <v>50</v>
      </c>
      <c r="J40" s="584" t="str">
        <f>VLOOKUP(C40,DonGiaHD!A:O,15,0)</f>
        <v>B</v>
      </c>
    </row>
    <row r="41" spans="3:10">
      <c r="C41" s="563" t="str">
        <f>ChiTietDuToan!C119</f>
        <v>BM16300</v>
      </c>
      <c r="D41" s="564">
        <f>IFERROR(VLOOKUP(C41,DG!A:F,6,0),3000)</f>
        <v>50</v>
      </c>
      <c r="E41" s="565" t="str">
        <f>IFERROR(VLOOKUP(C41,DG!A:C,3,0),"")</f>
        <v>Boulon mắt 16x300+ 2 long đền vuông D18-50x50x3/Zn</v>
      </c>
      <c r="F41" s="566" t="str">
        <f>VLOOKUP(C41,DG!A:D,4,0)</f>
        <v>bộ</v>
      </c>
      <c r="G41" s="567">
        <f>ChiTietDuToan!J119</f>
        <v>2</v>
      </c>
      <c r="H41" s="568">
        <f>IF(D41&lt;2000,COUNTIF($E$2:E41,E41),0)</f>
        <v>4</v>
      </c>
      <c r="I41" s="583">
        <f t="shared" si="1"/>
        <v>50</v>
      </c>
      <c r="J41" s="584" t="str">
        <f>VLOOKUP(C41,DonGiaHD!A:O,15,0)</f>
        <v>B</v>
      </c>
    </row>
    <row r="42" spans="3:10">
      <c r="C42" s="563" t="str">
        <f>ChiTietDuToan!C127</f>
        <v>BM16300</v>
      </c>
      <c r="D42" s="564">
        <f>IFERROR(VLOOKUP(C42,DG!A:F,6,0),3000)</f>
        <v>50</v>
      </c>
      <c r="E42" s="565" t="str">
        <f>IFERROR(VLOOKUP(C42,DG!A:C,3,0),"")</f>
        <v>Boulon mắt 16x300+ 2 long đền vuông D18-50x50x3/Zn</v>
      </c>
      <c r="F42" s="566" t="str">
        <f>VLOOKUP(C42,DG!A:D,4,0)</f>
        <v>bộ</v>
      </c>
      <c r="G42" s="567">
        <f>ChiTietDuToan!J127</f>
        <v>3</v>
      </c>
      <c r="H42" s="568">
        <f>IF(D42&lt;2000,COUNTIF($E$2:E42,E42),0)</f>
        <v>5</v>
      </c>
      <c r="I42" s="583">
        <f t="shared" si="1"/>
        <v>50</v>
      </c>
      <c r="J42" s="584" t="str">
        <f>VLOOKUP(C42,DonGiaHD!A:O,15,0)</f>
        <v>B</v>
      </c>
    </row>
    <row r="43" spans="3:10">
      <c r="C43" s="569" t="str">
        <f>ChiTietDuToan!C153</f>
        <v>BM16300</v>
      </c>
      <c r="D43" s="564">
        <f>IFERROR(VLOOKUP(C43,DG!A:F,6,0),3000)</f>
        <v>50</v>
      </c>
      <c r="E43" s="565" t="str">
        <f>IFERROR(VLOOKUP(C43,DG!A:C,3,0),"")</f>
        <v>Boulon mắt 16x300+ 2 long đền vuông D18-50x50x3/Zn</v>
      </c>
      <c r="F43" s="566" t="str">
        <f>VLOOKUP(C43,DG!A:D,4,0)</f>
        <v>bộ</v>
      </c>
      <c r="G43" s="567">
        <f>ChiTietDuToan!J153</f>
        <v>34</v>
      </c>
      <c r="H43" s="568">
        <f>IF(D43&lt;2000,COUNTIF($E$2:E43,E43),0)</f>
        <v>6</v>
      </c>
      <c r="I43" s="583">
        <f t="shared" si="1"/>
        <v>50</v>
      </c>
      <c r="J43" s="584" t="str">
        <f>VLOOKUP(C43,DonGiaHD!A:O,15,0)</f>
        <v>B</v>
      </c>
    </row>
    <row r="44" spans="3:10">
      <c r="C44" s="563" t="str">
        <f>ChiTietDuToan!C170</f>
        <v>BMoc16300</v>
      </c>
      <c r="D44" s="564">
        <f>IFERROR(VLOOKUP(C44,DG!A:F,6,0),3000)</f>
        <v>50</v>
      </c>
      <c r="E44" s="565" t="str">
        <f>IFERROR(VLOOKUP(C44,DG!A:C,3,0),"")</f>
        <v>Boulon móc 16x300+ long đền vuông D18-50x50x3/Zn</v>
      </c>
      <c r="F44" s="566" t="str">
        <f>VLOOKUP(C44,DG!A:D,4,0)</f>
        <v>bộ</v>
      </c>
      <c r="G44" s="567">
        <f>ChiTietDuToan!J170</f>
        <v>41</v>
      </c>
      <c r="H44" s="568">
        <f>IF(D44&lt;2000,COUNTIF($E$2:E44,E44),0)</f>
        <v>1</v>
      </c>
      <c r="I44" s="583">
        <f t="shared" si="1"/>
        <v>41</v>
      </c>
      <c r="J44" s="584" t="str">
        <f>VLOOKUP(C44,DonGiaHD!A:O,15,0)</f>
        <v>B</v>
      </c>
    </row>
    <row r="45" spans="3:10" ht="16.5" customHeight="1">
      <c r="C45" s="563" t="str">
        <f>ChiTietDuToan!C178</f>
        <v>CCDQU</v>
      </c>
      <c r="D45" s="564">
        <f>IFERROR(VLOOKUP(C45,DG!A:F,6,0),3000)</f>
        <v>50</v>
      </c>
      <c r="E45" s="565" t="str">
        <f>IFERROR(VLOOKUP(C45,DG!A:C,3,0),"")</f>
        <v>Chụp cách điện kẹp quai</v>
      </c>
      <c r="F45" s="566" t="str">
        <f>VLOOKUP(C45,DG!A:D,4,0)</f>
        <v>cái</v>
      </c>
      <c r="G45" s="567">
        <f>ChiTietDuToan!J178</f>
        <v>56</v>
      </c>
      <c r="H45" s="568">
        <f>IF(D45&lt;2000,COUNTIF($E$2:E45,E45),0)</f>
        <v>1</v>
      </c>
      <c r="I45" s="583">
        <f t="shared" si="1"/>
        <v>56</v>
      </c>
      <c r="J45" s="584" t="str">
        <f>VLOOKUP(C45,DonGiaHD!A:O,15,0)</f>
        <v>B</v>
      </c>
    </row>
    <row r="46" spans="3:10">
      <c r="C46" s="563" t="str">
        <f>ChiTietDuToan!C50</f>
        <v>CD21</v>
      </c>
      <c r="D46" s="564">
        <f>IFERROR(VLOOKUP(C46,DG!A:F,6,0),3000)</f>
        <v>50</v>
      </c>
      <c r="E46" s="565" t="str">
        <f>IFERROR(VLOOKUP(C46,DG!A:C,3,0),"")</f>
        <v>Cổ dê kẹp ống PVC  21</v>
      </c>
      <c r="F46" s="566" t="str">
        <f>VLOOKUP(C46,DG!A:D,4,0)</f>
        <v>bộ</v>
      </c>
      <c r="G46" s="567">
        <f>ChiTietDuToan!J50</f>
        <v>30</v>
      </c>
      <c r="H46" s="568">
        <f>IF(D46&lt;2000,COUNTIF($E$2:E46,E46),0)</f>
        <v>1</v>
      </c>
      <c r="I46" s="583">
        <f t="shared" si="1"/>
        <v>30</v>
      </c>
      <c r="J46" s="584" t="str">
        <f>VLOOKUP(C46,DonGiaHD!A:O,15,0)</f>
        <v>B</v>
      </c>
    </row>
    <row r="47" spans="3:10" ht="16.5" customHeight="1">
      <c r="C47" s="563" t="str">
        <f>ChiTietDuToan!C105</f>
        <v>CL</v>
      </c>
      <c r="D47" s="564">
        <f>IFERROR(VLOOKUP(C47,DG!A:F,6,0),3000)</f>
        <v>50</v>
      </c>
      <c r="E47" s="565" t="str">
        <f>IFERROR(VLOOKUP(C47,DG!A:C,3,0),"")</f>
        <v>Bộ chống chằng hẹp Ø60/50x1500+2BL12x40+BL16x250/80</v>
      </c>
      <c r="F47" s="566" t="str">
        <f>VLOOKUP(C47,DG!A:D,4,0)</f>
        <v>bộ</v>
      </c>
      <c r="G47" s="567">
        <f>ChiTietDuToan!J105</f>
        <v>2</v>
      </c>
      <c r="H47" s="568">
        <f>IF(D47&lt;2000,COUNTIF($E$2:E47,E47),0)</f>
        <v>1</v>
      </c>
      <c r="I47" s="583">
        <f t="shared" si="1"/>
        <v>2</v>
      </c>
      <c r="J47" s="584" t="str">
        <f>VLOOKUP(C47,DonGiaHD!A:O,15,0)</f>
        <v>B</v>
      </c>
    </row>
    <row r="48" spans="3:10">
      <c r="C48" s="563" t="str">
        <f>ChiTietDuToan!C172</f>
        <v>COS150</v>
      </c>
      <c r="D48" s="564">
        <f>IFERROR(VLOOKUP(C48,DG!A:F,6,0),3000)</f>
        <v>50</v>
      </c>
      <c r="E48" s="565" t="str">
        <f>IFERROR(VLOOKUP(C48,DG!A:C,3,0),"")</f>
        <v>Đầu cosse ép Cu 150mm2</v>
      </c>
      <c r="F48" s="566" t="str">
        <f>VLOOKUP(C48,DG!A:D,4,0)</f>
        <v>cái</v>
      </c>
      <c r="G48" s="567">
        <f>ChiTietDuToan!J172</f>
        <v>14</v>
      </c>
      <c r="H48" s="568">
        <f>IF(D48&lt;2000,COUNTIF($E$2:E48,E48),0)</f>
        <v>1</v>
      </c>
      <c r="I48" s="583">
        <f t="shared" si="1"/>
        <v>14</v>
      </c>
      <c r="J48" s="584" t="str">
        <f>VLOOKUP(C48,DonGiaHD!A:O,15,0)</f>
        <v>B</v>
      </c>
    </row>
    <row r="49" spans="3:10">
      <c r="C49" s="563" t="str">
        <f>ChiTietDuToan!C156</f>
        <v>CSD</v>
      </c>
      <c r="D49" s="564">
        <f>IFERROR(VLOOKUP(C49,DG!A:F,6,0),3000)</f>
        <v>50</v>
      </c>
      <c r="E49" s="565" t="str">
        <f>IFERROR(VLOOKUP(C49,DG!A:C,3,0),"")</f>
        <v>Chân sứ đứng D20</v>
      </c>
      <c r="F49" s="566" t="str">
        <f>VLOOKUP(C49,DG!A:D,4,0)</f>
        <v>cái</v>
      </c>
      <c r="G49" s="567">
        <f>ChiTietDuToan!J156</f>
        <v>583</v>
      </c>
      <c r="H49" s="568">
        <f>IF(D49&lt;2000,COUNTIF($E$2:E49,E49),0)</f>
        <v>1</v>
      </c>
      <c r="I49" s="583">
        <f t="shared" si="1"/>
        <v>583</v>
      </c>
      <c r="J49" s="584" t="str">
        <f>VLOOKUP(C49,DonGiaHD!A:O,15,0)</f>
        <v>A</v>
      </c>
    </row>
    <row r="50" spans="3:10">
      <c r="C50" s="573" t="str">
        <f>ChiTietDuToan!C42</f>
        <v>CTD+K</v>
      </c>
      <c r="D50" s="564">
        <f>IFERROR(VLOOKUP(C50,DG!A:F,6,0),3000)</f>
        <v>50</v>
      </c>
      <c r="E50" s="565" t="str">
        <f>IFERROR(VLOOKUP(C50,DG!A:C,3,0),"")</f>
        <v>Cọc tiếp đất Ø 16- 2,4m + kẹp cọc</v>
      </c>
      <c r="F50" s="566" t="str">
        <f>VLOOKUP(C50,DG!A:D,4,0)</f>
        <v>bộ</v>
      </c>
      <c r="G50" s="567">
        <f>ChiTietDuToan!J42</f>
        <v>15</v>
      </c>
      <c r="H50" s="568">
        <f>IF(D50&lt;2000,COUNTIF($E$2:E50,E50),0)</f>
        <v>1</v>
      </c>
      <c r="I50" s="583">
        <f t="shared" si="1"/>
        <v>15</v>
      </c>
      <c r="J50" s="584" t="str">
        <f>VLOOKUP(C50,DonGiaHD!A:O,15,0)</f>
        <v>B</v>
      </c>
    </row>
    <row r="51" spans="3:10">
      <c r="C51" s="563" t="str">
        <f>ChiTietDuToan!C11</f>
        <v>d12</v>
      </c>
      <c r="D51" s="564">
        <f>IFERROR(VLOOKUP(C51,DG!A:F,6,0),3000)</f>
        <v>50</v>
      </c>
      <c r="E51" s="565" t="str">
        <f>IFERROR(VLOOKUP(C51,DG!A:C,3,0),"")</f>
        <v>Đà cản BTCT 1,2m</v>
      </c>
      <c r="F51" s="566" t="str">
        <f>VLOOKUP(C51,DG!A:D,4,0)</f>
        <v>cái</v>
      </c>
      <c r="G51" s="580">
        <f>ChiTietDuToan!J11</f>
        <v>39</v>
      </c>
      <c r="H51" s="568">
        <f>IF(D51&lt;2000,COUNTIF($E$2:E51,E51),0)</f>
        <v>1</v>
      </c>
      <c r="I51" s="583">
        <f t="shared" si="1"/>
        <v>39</v>
      </c>
      <c r="J51" s="584" t="str">
        <f>VLOOKUP(C51,DonGiaHD!A:O,15,0)</f>
        <v>A</v>
      </c>
    </row>
    <row r="52" spans="3:10">
      <c r="C52" s="563" t="str">
        <f>ChiTietDuToan!C32</f>
        <v>d15</v>
      </c>
      <c r="D52" s="564">
        <f>IFERROR(VLOOKUP(C52,DG!A:F,6,0),3000)</f>
        <v>50</v>
      </c>
      <c r="E52" s="565" t="str">
        <f>IFERROR(VLOOKUP(C52,DG!A:C,3,0),"")</f>
        <v>Đà cản BTCT 1,5m</v>
      </c>
      <c r="F52" s="566" t="str">
        <f>VLOOKUP(C52,DG!A:D,4,0)</f>
        <v>cái</v>
      </c>
      <c r="G52" s="567">
        <f>ChiTietDuToan!J32</f>
        <v>15</v>
      </c>
      <c r="H52" s="568">
        <f>IF(D52&lt;2000,COUNTIF($E$2:E52,E52),0)</f>
        <v>1</v>
      </c>
      <c r="I52" s="583">
        <f t="shared" si="1"/>
        <v>15</v>
      </c>
      <c r="J52" s="584" t="str">
        <f>VLOOKUP(C52,DonGiaHD!A:O,15,0)</f>
        <v>A</v>
      </c>
    </row>
    <row r="53" spans="3:10">
      <c r="C53" s="563" t="str">
        <f>ChiTietDuToan!C80</f>
        <v>d200</v>
      </c>
      <c r="D53" s="564">
        <f>IFERROR(VLOOKUP(C53,DG!A:F,6,0),3000)</f>
        <v>50</v>
      </c>
      <c r="E53" s="565" t="str">
        <f>IFERROR(VLOOKUP(C53,DG!A:C,3,0),"")</f>
        <v>Đà Sắt góc L75 x75 x8 dài 2m (3 ốp)</v>
      </c>
      <c r="F53" s="566" t="str">
        <f>VLOOKUP(C53,DG!A:D,4,0)</f>
        <v>thanh</v>
      </c>
      <c r="G53" s="567">
        <f>ChiTietDuToan!J80</f>
        <v>151</v>
      </c>
      <c r="H53" s="568">
        <f>IF(D53&lt;2000,COUNTIF($E$2:E53,E53),0)</f>
        <v>1</v>
      </c>
      <c r="I53" s="583">
        <f t="shared" si="1"/>
        <v>167</v>
      </c>
      <c r="J53" s="584" t="str">
        <f>VLOOKUP(C53,DonGiaHD!A:O,15,0)</f>
        <v>A</v>
      </c>
    </row>
    <row r="54" spans="3:10">
      <c r="C54" s="563" t="str">
        <f>ChiTietDuToan!C86</f>
        <v>d200</v>
      </c>
      <c r="D54" s="564">
        <f>IFERROR(VLOOKUP(C54,DG!A:F,6,0),3000)</f>
        <v>50</v>
      </c>
      <c r="E54" s="565" t="str">
        <f>IFERROR(VLOOKUP(C54,DG!A:C,3,0),"")</f>
        <v>Đà Sắt góc L75 x75 x8 dài 2m (3 ốp)</v>
      </c>
      <c r="F54" s="566" t="str">
        <f>VLOOKUP(C54,DG!A:D,4,0)</f>
        <v>thanh</v>
      </c>
      <c r="G54" s="580">
        <f>ChiTietDuToan!J86</f>
        <v>16</v>
      </c>
      <c r="H54" s="568">
        <f>IF(D54&lt;2000,COUNTIF($E$2:E54,E54),0)</f>
        <v>2</v>
      </c>
      <c r="I54" s="583">
        <f t="shared" si="1"/>
        <v>167</v>
      </c>
      <c r="J54" s="584" t="str">
        <f>VLOOKUP(C54,DonGiaHD!A:O,15,0)</f>
        <v>A</v>
      </c>
    </row>
    <row r="55" spans="3:10">
      <c r="C55" s="574" t="str">
        <f>ChiTietDuToan!C64</f>
        <v>d22</v>
      </c>
      <c r="D55" s="575">
        <f>IFERROR(VLOOKUP(C55,DG!A:F,6,0),3000)</f>
        <v>50</v>
      </c>
      <c r="E55" s="576" t="str">
        <f>IFERROR(VLOOKUP(C55,DG!A:C,3,0),"")</f>
        <v>Đà Sắt góc L75 x75 x8 dài 2,2m (4 ốp)</v>
      </c>
      <c r="F55" s="577" t="str">
        <f>VLOOKUP(C55,DG!A:D,4,0)</f>
        <v>thanh</v>
      </c>
      <c r="G55" s="567">
        <f>ChiTietDuToan!J64-2</f>
        <v>0</v>
      </c>
      <c r="H55" s="578">
        <f>IF(D55&lt;2000,COUNTIF($E$2:E55,E55),0)</f>
        <v>1</v>
      </c>
      <c r="I55" s="585">
        <f t="shared" si="1"/>
        <v>0</v>
      </c>
      <c r="J55" s="587" t="s">
        <v>3798</v>
      </c>
    </row>
    <row r="56" spans="3:10">
      <c r="C56" s="569" t="str">
        <f>ChiTietDuToan!C73</f>
        <v>d22</v>
      </c>
      <c r="D56" s="564">
        <f>IFERROR(VLOOKUP(C56,DG!A:F,6,0),3000)</f>
        <v>50</v>
      </c>
      <c r="E56" s="565" t="str">
        <f>IFERROR(VLOOKUP(C56,DG!A:C,3,0),"")</f>
        <v>Đà Sắt góc L75 x75 x8 dài 2,2m (4 ốp)</v>
      </c>
      <c r="F56" s="566" t="str">
        <f>VLOOKUP(C56,DG!A:D,4,0)</f>
        <v>thanh</v>
      </c>
      <c r="G56" s="567">
        <f>ChiTietDuToan!J73</f>
        <v>20</v>
      </c>
      <c r="H56" s="568">
        <f>IF(D56&lt;2000,COUNTIF($E$2:E56,E56),0)</f>
        <v>2</v>
      </c>
      <c r="I56" s="583">
        <f t="shared" si="1"/>
        <v>20</v>
      </c>
      <c r="J56" s="588" t="s">
        <v>3798</v>
      </c>
    </row>
    <row r="57" spans="3:10">
      <c r="C57" s="563" t="str">
        <f>ChiTietDuToan!C182</f>
        <v>DAYA</v>
      </c>
      <c r="D57" s="564">
        <f>IFERROR(VLOOKUP(C57,DG!A:F,6,0),3000)</f>
        <v>50</v>
      </c>
      <c r="E57" s="565" t="str">
        <f>IFERROR(VLOOKUP(C57,DG!A:C,3,0),"")</f>
        <v xml:space="preserve">Dây nhôm buộc </v>
      </c>
      <c r="F57" s="566" t="str">
        <f>VLOOKUP(C57,DG!A:D,4,0)</f>
        <v>kg</v>
      </c>
      <c r="G57" s="567">
        <f>ChiTietDuToan!J182</f>
        <v>4.5999999999999996</v>
      </c>
      <c r="H57" s="568">
        <f>IF(D57&lt;2000,COUNTIF($E$2:E57,E57),0)</f>
        <v>1</v>
      </c>
      <c r="I57" s="583">
        <f t="shared" si="1"/>
        <v>4.5999999999999996</v>
      </c>
      <c r="J57" s="584" t="str">
        <f>VLOOKUP(C57,DonGiaHD!A:O,15,0)</f>
        <v>B</v>
      </c>
    </row>
    <row r="58" spans="3:10">
      <c r="C58" s="563" t="str">
        <f>ChiTietDuToan!C181</f>
        <v>Dbsssf</v>
      </c>
      <c r="D58" s="564">
        <f>IFERROR(VLOOKUP(C58,DG!A:F,6,0),3000)</f>
        <v>50</v>
      </c>
      <c r="E58" s="565" t="str">
        <f>IFERROR(VLOOKUP(C58,DG!A:C,3,0),"")</f>
        <v>Dây buộc cổ sứ SSF (185-240mm2)</v>
      </c>
      <c r="F58" s="566" t="str">
        <f>VLOOKUP(C58,DG!A:D,4,0)</f>
        <v>cái</v>
      </c>
      <c r="G58" s="567">
        <f>ChiTietDuToan!J181</f>
        <v>48</v>
      </c>
      <c r="H58" s="568">
        <f>IF(D58&lt;2000,COUNTIF($E$2:E58,E58),0)</f>
        <v>1</v>
      </c>
      <c r="I58" s="583">
        <f t="shared" si="1"/>
        <v>48</v>
      </c>
      <c r="J58" s="584" t="str">
        <f>VLOOKUP(C58,DonGiaHD!A:O,15,0)</f>
        <v>B</v>
      </c>
    </row>
    <row r="59" spans="3:10">
      <c r="C59" s="569" t="str">
        <f>ChiTietDuToan!C180</f>
        <v>Dbsttf</v>
      </c>
      <c r="D59" s="564">
        <f>IFERROR(VLOOKUP(C59,DG!A:F,6,0),3000)</f>
        <v>50</v>
      </c>
      <c r="E59" s="565" t="str">
        <f>IFERROR(VLOOKUP(C59,DG!A:C,3,0),"")</f>
        <v>Dây buộc đầu sứ TTF (185-240mm2)</v>
      </c>
      <c r="F59" s="566" t="str">
        <f>VLOOKUP(C59,DG!A:D,4,0)</f>
        <v>cái</v>
      </c>
      <c r="G59" s="567">
        <f>ChiTietDuToan!J180</f>
        <v>535</v>
      </c>
      <c r="H59" s="568">
        <f>IF(D59&lt;2000,COUNTIF($E$2:E59,E59),0)</f>
        <v>1</v>
      </c>
      <c r="I59" s="583">
        <f t="shared" si="1"/>
        <v>535</v>
      </c>
      <c r="J59" s="584" t="str">
        <f>VLOOKUP(C59,DonGiaHD!A:O,15,0)</f>
        <v>B</v>
      </c>
    </row>
    <row r="60" spans="3:10">
      <c r="C60" s="563" t="str">
        <f>ChiTietDuToan!C169</f>
        <v>Duplex 216</v>
      </c>
      <c r="D60" s="564">
        <f>IFERROR(VLOOKUP(C60,DG!A:F,6,0),3000)</f>
        <v>50</v>
      </c>
      <c r="E60" s="565" t="str">
        <f>IFERROR(VLOOKUP(C60,DG!A:C,3,0),"")</f>
        <v>Cáp Duplex 2x16</v>
      </c>
      <c r="F60" s="566" t="str">
        <f>VLOOKUP(C60,DG!A:D,4,0)</f>
        <v>m</v>
      </c>
      <c r="G60" s="567">
        <f>ChiTietDuToan!J169</f>
        <v>174</v>
      </c>
      <c r="H60" s="568">
        <f>IF(D60&lt;2000,COUNTIF($E$2:E60,E60),0)</f>
        <v>1</v>
      </c>
      <c r="I60" s="583">
        <f t="shared" si="1"/>
        <v>174</v>
      </c>
      <c r="J60" s="584" t="str">
        <f>VLOOKUP(C60,DonGiaHD!A:O,15,0)</f>
        <v>A</v>
      </c>
    </row>
    <row r="61" spans="3:10">
      <c r="C61" s="563" t="str">
        <f>ChiTietDuToan!C168</f>
        <v>GIP95-35</v>
      </c>
      <c r="D61" s="564">
        <f>IFERROR(VLOOKUP(C61,DG!A:F,6,0),3000)</f>
        <v>50</v>
      </c>
      <c r="E61" s="565" t="str">
        <f>IFERROR(VLOOKUP(C61,DG!A:C,3,0),"")</f>
        <v>Ghíp nối IPC 95-35</v>
      </c>
      <c r="F61" s="566" t="str">
        <f>VLOOKUP(C61,DG!A:D,4,0)</f>
        <v>cái</v>
      </c>
      <c r="G61" s="567">
        <f>ChiTietDuToan!J168</f>
        <v>318</v>
      </c>
      <c r="H61" s="568">
        <f>IF(D61&lt;2000,COUNTIF($E$2:E61,E61),0)</f>
        <v>1</v>
      </c>
      <c r="I61" s="583">
        <f t="shared" si="1"/>
        <v>318</v>
      </c>
      <c r="J61" s="584" t="str">
        <f>VLOOKUP(C61,DonGiaHD!A:O,15,0)</f>
        <v>B</v>
      </c>
    </row>
    <row r="62" spans="3:10">
      <c r="C62" s="563" t="str">
        <f>ChiTietDuToan!C160</f>
        <v>GNIU 185</v>
      </c>
      <c r="D62" s="564">
        <f>IFERROR(VLOOKUP(C62,DG!A:F,6,0),3000)</f>
        <v>50</v>
      </c>
      <c r="E62" s="565" t="str">
        <f>IFERROR(VLOOKUP(C62,DG!A:C,3,0),"")</f>
        <v>Giáp níu dừng dây bọc 185 + yếm móng U + Mắt nối yếm</v>
      </c>
      <c r="F62" s="566" t="str">
        <f>VLOOKUP(C62,DG!A:D,4,0)</f>
        <v>cái</v>
      </c>
      <c r="G62" s="567">
        <f>ChiTietDuToan!J160</f>
        <v>96</v>
      </c>
      <c r="H62" s="568">
        <f>IF(D62&lt;2000,COUNTIF($E$2:E62,E62),0)</f>
        <v>1</v>
      </c>
      <c r="I62" s="583">
        <f t="shared" si="1"/>
        <v>96</v>
      </c>
      <c r="J62" s="584" t="str">
        <f>VLOOKUP(C62,DonGiaHD!A:O,15,0)</f>
        <v>B</v>
      </c>
    </row>
    <row r="63" spans="3:10">
      <c r="C63" s="563" t="str">
        <f>ChiTietDuToan!C161</f>
        <v>GNIU50</v>
      </c>
      <c r="D63" s="564">
        <f>IFERROR(VLOOKUP(C63,DG!A:F,6,0),3000)</f>
        <v>50</v>
      </c>
      <c r="E63" s="565" t="str">
        <f>IFERROR(VLOOKUP(C63,DG!A:C,3,0),"")</f>
        <v>Giáp níu dừng dây bọc 50mm2 + yếm móng U + Mắt nối yếm</v>
      </c>
      <c r="F63" s="566" t="str">
        <f>VLOOKUP(C63,DG!A:D,4,0)</f>
        <v>cái</v>
      </c>
      <c r="G63" s="567">
        <f>ChiTietDuToan!J161</f>
        <v>13</v>
      </c>
      <c r="H63" s="568">
        <f>IF(D63&lt;2000,COUNTIF($E$2:E63,E63),0)</f>
        <v>1</v>
      </c>
      <c r="I63" s="583">
        <f t="shared" si="1"/>
        <v>13</v>
      </c>
      <c r="J63" s="584" t="str">
        <f>VLOOKUP(C63,DonGiaHD!A:O,15,0)</f>
        <v>B</v>
      </c>
    </row>
    <row r="64" spans="3:10">
      <c r="C64" s="581" t="str">
        <f>ChiTietDuToan!C95</f>
        <v>K3B</v>
      </c>
      <c r="D64" s="564">
        <f>IFERROR(VLOOKUP(C64,DG!A:F,6,0),3000)</f>
        <v>50</v>
      </c>
      <c r="E64" s="565" t="str">
        <f>IFERROR(VLOOKUP(C64,DG!A:C,3,0),"")</f>
        <v>Kẹp cáp 3 boulon</v>
      </c>
      <c r="F64" s="566" t="str">
        <f>VLOOKUP(C64,DG!A:D,4,0)</f>
        <v>cái</v>
      </c>
      <c r="G64" s="567">
        <f>ChiTietDuToan!J95</f>
        <v>56</v>
      </c>
      <c r="H64" s="568">
        <f>IF(D64&lt;2000,COUNTIF($E$2:E64,E64),0)</f>
        <v>1</v>
      </c>
      <c r="I64" s="583">
        <f t="shared" si="1"/>
        <v>120</v>
      </c>
      <c r="J64" s="584" t="str">
        <f>VLOOKUP(C64,DonGiaHD!A:O,15,0)</f>
        <v>B</v>
      </c>
    </row>
    <row r="65" spans="3:10">
      <c r="C65" s="563" t="str">
        <f>ChiTietDuToan!C103</f>
        <v>K3B</v>
      </c>
      <c r="D65" s="564">
        <f>IFERROR(VLOOKUP(C65,DG!A:F,6,0),3000)</f>
        <v>50</v>
      </c>
      <c r="E65" s="565" t="str">
        <f>IFERROR(VLOOKUP(C65,DG!A:C,3,0),"")</f>
        <v>Kẹp cáp 3 boulon</v>
      </c>
      <c r="F65" s="566" t="str">
        <f>VLOOKUP(C65,DG!A:D,4,0)</f>
        <v>cái</v>
      </c>
      <c r="G65" s="567">
        <f>ChiTietDuToan!J103</f>
        <v>16</v>
      </c>
      <c r="H65" s="568">
        <f>IF(D65&lt;2000,COUNTIF($E$2:E65,E65),0)</f>
        <v>2</v>
      </c>
      <c r="I65" s="583">
        <f t="shared" si="1"/>
        <v>120</v>
      </c>
      <c r="J65" s="584" t="str">
        <f>VLOOKUP(C65,DonGiaHD!A:O,15,0)</f>
        <v>B</v>
      </c>
    </row>
    <row r="66" spans="3:10">
      <c r="C66" s="563" t="str">
        <f>ChiTietDuToan!C113</f>
        <v>K3B</v>
      </c>
      <c r="D66" s="564">
        <f>IFERROR(VLOOKUP(C66,DG!A:F,6,0),3000)</f>
        <v>50</v>
      </c>
      <c r="E66" s="565" t="str">
        <f>IFERROR(VLOOKUP(C66,DG!A:C,3,0),"")</f>
        <v>Kẹp cáp 3 boulon</v>
      </c>
      <c r="F66" s="566" t="str">
        <f>VLOOKUP(C66,DG!A:D,4,0)</f>
        <v>cái</v>
      </c>
      <c r="G66" s="567">
        <f>ChiTietDuToan!J113</f>
        <v>16</v>
      </c>
      <c r="H66" s="568">
        <f>IF(D66&lt;2000,COUNTIF($E$2:E66,E66),0)</f>
        <v>3</v>
      </c>
      <c r="I66" s="583">
        <f t="shared" ref="I66:I97" si="2">IF(G66&gt;0,SUMIF(C:C,C66,G:G),0)</f>
        <v>120</v>
      </c>
      <c r="J66" s="584" t="str">
        <f>VLOOKUP(C66,DonGiaHD!A:O,15,0)</f>
        <v>B</v>
      </c>
    </row>
    <row r="67" spans="3:10">
      <c r="C67" s="563" t="str">
        <f>ChiTietDuToan!C121</f>
        <v>K3B</v>
      </c>
      <c r="D67" s="564">
        <f>IFERROR(VLOOKUP(C67,DG!A:F,6,0),3000)</f>
        <v>50</v>
      </c>
      <c r="E67" s="565" t="str">
        <f>IFERROR(VLOOKUP(C67,DG!A:C,3,0),"")</f>
        <v>Kẹp cáp 3 boulon</v>
      </c>
      <c r="F67" s="566" t="str">
        <f>VLOOKUP(C67,DG!A:D,4,0)</f>
        <v>cái</v>
      </c>
      <c r="G67" s="567">
        <f>ChiTietDuToan!J121</f>
        <v>16</v>
      </c>
      <c r="H67" s="568">
        <f>IF(D67&lt;2000,COUNTIF($E$2:E67,E67),0)</f>
        <v>4</v>
      </c>
      <c r="I67" s="583">
        <f t="shared" si="2"/>
        <v>120</v>
      </c>
      <c r="J67" s="584" t="str">
        <f>VLOOKUP(C67,DonGiaHD!A:O,15,0)</f>
        <v>B</v>
      </c>
    </row>
    <row r="68" spans="3:10">
      <c r="C68" s="563" t="str">
        <f>ChiTietDuToan!C129</f>
        <v>K3B</v>
      </c>
      <c r="D68" s="564">
        <f>IFERROR(VLOOKUP(C68,DG!A:F,6,0),3000)</f>
        <v>50</v>
      </c>
      <c r="E68" s="565" t="str">
        <f>IFERROR(VLOOKUP(C68,DG!A:C,3,0),"")</f>
        <v>Kẹp cáp 3 boulon</v>
      </c>
      <c r="F68" s="566" t="str">
        <f>VLOOKUP(C68,DG!A:D,4,0)</f>
        <v>cái</v>
      </c>
      <c r="G68" s="567">
        <f>ChiTietDuToan!J129</f>
        <v>16</v>
      </c>
      <c r="H68" s="568">
        <f>IF(D68&lt;2000,COUNTIF($E$2:E68,E68),0)</f>
        <v>5</v>
      </c>
      <c r="I68" s="583">
        <f t="shared" si="2"/>
        <v>120</v>
      </c>
      <c r="J68" s="584" t="str">
        <f>VLOOKUP(C68,DonGiaHD!A:O,15,0)</f>
        <v>B</v>
      </c>
    </row>
    <row r="69" spans="3:10">
      <c r="C69" s="563" t="str">
        <f>ChiTietDuToan!C179</f>
        <v>KDIN</v>
      </c>
      <c r="D69" s="564">
        <f>IFERROR(VLOOKUP(C69,DG!A:F,6,0),3000)</f>
        <v>50</v>
      </c>
      <c r="E69" s="565" t="str">
        <f>IFERROR(VLOOKUP(C69,DG!A:C,3,0),"")</f>
        <v>Dây đai + khóa đai Inoc</v>
      </c>
      <c r="F69" s="566" t="str">
        <f>VLOOKUP(C69,DG!A:D,4,0)</f>
        <v>Bộ</v>
      </c>
      <c r="G69" s="567">
        <f>ChiTietDuToan!J179</f>
        <v>74</v>
      </c>
      <c r="H69" s="568">
        <f>IF(D69&lt;2000,COUNTIF($E$2:E69,E69),0)</f>
        <v>1</v>
      </c>
      <c r="I69" s="583">
        <f t="shared" si="2"/>
        <v>74</v>
      </c>
      <c r="J69" s="584" t="str">
        <f>VLOOKUP(C69,DonGiaHD!A:O,15,0)</f>
        <v>B</v>
      </c>
    </row>
    <row r="70" spans="3:10">
      <c r="C70" s="563" t="str">
        <f>ChiTietDuToan!C163</f>
        <v>ke279</v>
      </c>
      <c r="D70" s="564">
        <f>IFERROR(VLOOKUP(C70,DG!A:F,6,0),3000)</f>
        <v>50</v>
      </c>
      <c r="E70" s="565" t="str">
        <f>IFERROR(VLOOKUP(C70,DG!A:C,3,0),"")</f>
        <v>Kẹp ép WR 279</v>
      </c>
      <c r="F70" s="566" t="str">
        <f>VLOOKUP(C70,DG!A:D,4,0)</f>
        <v>cái</v>
      </c>
      <c r="G70" s="567">
        <f>ChiTietDuToan!J163</f>
        <v>6</v>
      </c>
      <c r="H70" s="568">
        <f>IF(D70&lt;2000,COUNTIF($E$2:E70,E70),0)</f>
        <v>1</v>
      </c>
      <c r="I70" s="583">
        <f t="shared" si="2"/>
        <v>6</v>
      </c>
      <c r="J70" s="584" t="str">
        <f>VLOOKUP(C70,DonGiaHD!A:O,15,0)</f>
        <v>B</v>
      </c>
    </row>
    <row r="71" spans="3:10">
      <c r="C71" s="563" t="str">
        <f>ChiTietDuToan!C38</f>
        <v>KE399</v>
      </c>
      <c r="D71" s="564">
        <f>IFERROR(VLOOKUP(C71,DG!A:F,6,0),3000)</f>
        <v>50</v>
      </c>
      <c r="E71" s="565" t="str">
        <f>IFERROR(VLOOKUP(C71,DG!A:C,3,0),"")</f>
        <v>Kẹp ép WR 399</v>
      </c>
      <c r="F71" s="566" t="str">
        <f>VLOOKUP(C71,DG!A:D,4,0)</f>
        <v>cái</v>
      </c>
      <c r="G71" s="567">
        <f>ChiTietDuToan!J38</f>
        <v>22</v>
      </c>
      <c r="H71" s="568">
        <f>IF(D71&lt;2000,COUNTIF($E$2:E71,E71),0)</f>
        <v>1</v>
      </c>
      <c r="I71" s="583">
        <f t="shared" si="2"/>
        <v>90</v>
      </c>
      <c r="J71" s="584" t="str">
        <f>VLOOKUP(C71,DonGiaHD!A:O,15,0)</f>
        <v>B</v>
      </c>
    </row>
    <row r="72" spans="3:10">
      <c r="C72" s="563" t="str">
        <f>ChiTietDuToan!C43</f>
        <v>KE399</v>
      </c>
      <c r="D72" s="564">
        <f>IFERROR(VLOOKUP(C72,DG!A:F,6,0),3000)</f>
        <v>50</v>
      </c>
      <c r="E72" s="565" t="str">
        <f>IFERROR(VLOOKUP(C72,DG!A:C,3,0),"")</f>
        <v>Kẹp ép WR 399</v>
      </c>
      <c r="F72" s="566" t="str">
        <f>VLOOKUP(C72,DG!A:D,4,0)</f>
        <v>cái</v>
      </c>
      <c r="G72" s="567">
        <f>ChiTietDuToan!J43</f>
        <v>30</v>
      </c>
      <c r="H72" s="568">
        <f>IF(D72&lt;2000,COUNTIF($E$2:E72,E72),0)</f>
        <v>2</v>
      </c>
      <c r="I72" s="583">
        <f t="shared" si="2"/>
        <v>90</v>
      </c>
      <c r="J72" s="584" t="str">
        <f>VLOOKUP(C72,DonGiaHD!A:O,15,0)</f>
        <v>B</v>
      </c>
    </row>
    <row r="73" spans="3:10">
      <c r="C73" s="563" t="str">
        <f>ChiTietDuToan!C53</f>
        <v>KE399</v>
      </c>
      <c r="D73" s="564">
        <f>IFERROR(VLOOKUP(C73,DG!A:F,6,0),3000)</f>
        <v>50</v>
      </c>
      <c r="E73" s="565" t="str">
        <f>IFERROR(VLOOKUP(C73,DG!A:C,3,0),"")</f>
        <v>Kẹp ép WR 399</v>
      </c>
      <c r="F73" s="566" t="str">
        <f>VLOOKUP(C73,DG!A:D,4,0)</f>
        <v>cái</v>
      </c>
      <c r="G73" s="567">
        <f>ChiTietDuToan!J53</f>
        <v>36</v>
      </c>
      <c r="H73" s="568">
        <f>IF(D73&lt;2000,COUNTIF($E$2:E73,E73),0)</f>
        <v>3</v>
      </c>
      <c r="I73" s="583">
        <f t="shared" si="2"/>
        <v>90</v>
      </c>
      <c r="J73" s="584" t="str">
        <f>VLOOKUP(C73,DonGiaHD!A:O,15,0)</f>
        <v>B</v>
      </c>
    </row>
    <row r="74" spans="3:10">
      <c r="C74" s="589" t="str">
        <f>ChiTietDuToan!C164</f>
        <v>ke399</v>
      </c>
      <c r="D74" s="564">
        <f>IFERROR(VLOOKUP(C74,DG!A:F,6,0),3000)</f>
        <v>50</v>
      </c>
      <c r="E74" s="565" t="str">
        <f>IFERROR(VLOOKUP(C74,DG!A:C,3,0),"")</f>
        <v>Kẹp ép WR 399</v>
      </c>
      <c r="F74" s="566" t="str">
        <f>VLOOKUP(C74,DG!A:D,4,0)</f>
        <v>cái</v>
      </c>
      <c r="G74" s="567">
        <f>ChiTietDuToan!J164</f>
        <v>2</v>
      </c>
      <c r="H74" s="568">
        <f>IF(D74&lt;2000,COUNTIF($E$2:E74,E74),0)</f>
        <v>4</v>
      </c>
      <c r="I74" s="583">
        <f t="shared" si="2"/>
        <v>90</v>
      </c>
      <c r="J74" s="584" t="str">
        <f>VLOOKUP(C74,DonGiaHD!A:O,15,0)</f>
        <v>B</v>
      </c>
    </row>
    <row r="75" spans="3:10">
      <c r="C75" s="563" t="str">
        <f>ChiTietDuToan!C165</f>
        <v>ke419</v>
      </c>
      <c r="D75" s="564">
        <f>IFERROR(VLOOKUP(C75,DG!A:F,6,0),3000)</f>
        <v>50</v>
      </c>
      <c r="E75" s="565" t="str">
        <f>IFERROR(VLOOKUP(C75,DG!A:C,3,0),"")</f>
        <v>Kẹp ép WR 419</v>
      </c>
      <c r="F75" s="566" t="str">
        <f>VLOOKUP(C75,DG!A:D,4,0)</f>
        <v>cái</v>
      </c>
      <c r="G75" s="567">
        <f>ChiTietDuToan!J165</f>
        <v>64</v>
      </c>
      <c r="H75" s="568">
        <f>IF(D75&lt;2000,COUNTIF($E$2:E75,E75),0)</f>
        <v>1</v>
      </c>
      <c r="I75" s="583">
        <f t="shared" si="2"/>
        <v>64</v>
      </c>
      <c r="J75" s="584" t="str">
        <f>VLOOKUP(C75,DonGiaHD!A:O,15,0)</f>
        <v>B</v>
      </c>
    </row>
    <row r="76" spans="3:10">
      <c r="C76" s="573" t="str">
        <f>ChiTietDuToan!C166</f>
        <v>ke929</v>
      </c>
      <c r="D76" s="564">
        <f>IFERROR(VLOOKUP(C76,DG!A:F,6,0),3000)</f>
        <v>50</v>
      </c>
      <c r="E76" s="565" t="str">
        <f>IFERROR(VLOOKUP(C76,DG!A:C,3,0),"")</f>
        <v>Kẹp ép WR 929</v>
      </c>
      <c r="F76" s="566" t="str">
        <f>VLOOKUP(C76,DG!A:D,4,0)</f>
        <v>cái</v>
      </c>
      <c r="G76" s="567">
        <f>ChiTietDuToan!J166</f>
        <v>72</v>
      </c>
      <c r="H76" s="568">
        <f>IF(D76&lt;2000,COUNTIF($E$2:E76,E76),0)</f>
        <v>1</v>
      </c>
      <c r="I76" s="583">
        <f t="shared" si="2"/>
        <v>72</v>
      </c>
      <c r="J76" s="584" t="str">
        <f>VLOOKUP(C76,DonGiaHD!A:O,15,0)</f>
        <v>B</v>
      </c>
    </row>
    <row r="77" spans="3:10">
      <c r="C77" s="563" t="str">
        <f>ChiTietDuToan!C174</f>
        <v>KH4/0</v>
      </c>
      <c r="D77" s="564">
        <f>IFERROR(VLOOKUP(C77,DG!A:F,6,0),3000)</f>
        <v>50</v>
      </c>
      <c r="E77" s="565" t="str">
        <f>IFERROR(VLOOKUP(C77,DG!A:C,3,0),"")</f>
        <v>Kẹp hotline 4/0</v>
      </c>
      <c r="F77" s="566" t="str">
        <f>VLOOKUP(C77,DG!A:D,4,0)</f>
        <v>cái</v>
      </c>
      <c r="G77" s="567">
        <f>ChiTietDuToan!J174</f>
        <v>41</v>
      </c>
      <c r="H77" s="568">
        <f>IF(D77&lt;2000,COUNTIF($E$2:E77,E77),0)</f>
        <v>1</v>
      </c>
      <c r="I77" s="583">
        <f t="shared" si="2"/>
        <v>41</v>
      </c>
      <c r="J77" s="584" t="str">
        <f>VLOOKUP(C77,DonGiaHD!A:O,15,0)</f>
        <v>B</v>
      </c>
    </row>
    <row r="78" spans="3:10">
      <c r="C78" s="563" t="str">
        <f>ChiTietDuToan!C152</f>
        <v>KN120</v>
      </c>
      <c r="D78" s="564">
        <f>IFERROR(VLOOKUP(C78,DG!A:F,6,0),3000)</f>
        <v>50</v>
      </c>
      <c r="E78" s="565" t="str">
        <f>IFERROR(VLOOKUP(C78,DG!A:C,3,0),"")</f>
        <v>Khóa néo dây cỡ dây 120</v>
      </c>
      <c r="F78" s="566" t="str">
        <f>VLOOKUP(C78,DG!A:D,4,0)</f>
        <v>cái</v>
      </c>
      <c r="G78" s="567">
        <f>ChiTietDuToan!J152</f>
        <v>34</v>
      </c>
      <c r="H78" s="568">
        <f>IF(D78&lt;2000,COUNTIF($E$2:E78,E78),0)</f>
        <v>1</v>
      </c>
      <c r="I78" s="583">
        <f t="shared" si="2"/>
        <v>34</v>
      </c>
      <c r="J78" s="584" t="str">
        <f>VLOOKUP(C78,DonGiaHD!A:O,15,0)</f>
        <v>B</v>
      </c>
    </row>
    <row r="79" spans="3:10">
      <c r="C79" s="563" t="str">
        <f>ChiTietDuToan!C173</f>
        <v>KQ4/0</v>
      </c>
      <c r="D79" s="564">
        <f>IFERROR(VLOOKUP(C79,DG!A:F,6,0),3000)</f>
        <v>50</v>
      </c>
      <c r="E79" s="565" t="str">
        <f>IFERROR(VLOOKUP(C79,DG!A:C,3,0),"")</f>
        <v>Kẹp quai 4/0</v>
      </c>
      <c r="F79" s="566" t="str">
        <f>VLOOKUP(C79,DG!A:D,4,0)</f>
        <v>cái</v>
      </c>
      <c r="G79" s="567">
        <f>ChiTietDuToan!J173</f>
        <v>56</v>
      </c>
      <c r="H79" s="568">
        <f>IF(D79&lt;2000,COUNTIF($E$2:E79,E79),0)</f>
        <v>1</v>
      </c>
      <c r="I79" s="583">
        <f t="shared" si="2"/>
        <v>56</v>
      </c>
      <c r="J79" s="584" t="str">
        <f>VLOOKUP(C79,DonGiaHD!A:O,15,0)</f>
        <v>B</v>
      </c>
    </row>
    <row r="80" spans="3:10">
      <c r="C80" s="563" t="str">
        <f>ChiTietDuToan!C107</f>
        <v>MANG</v>
      </c>
      <c r="D80" s="564">
        <f>IFERROR(VLOOKUP(C80,DG!A:F,6,0),3000)</f>
        <v>50</v>
      </c>
      <c r="E80" s="565" t="str">
        <f>IFERROR(VLOOKUP(C80,DG!A:C,3,0),"")</f>
        <v>Máng che dây chằng dày 1,6mm</v>
      </c>
      <c r="F80" s="566" t="str">
        <f>VLOOKUP(C80,DG!A:D,4,0)</f>
        <v>cái</v>
      </c>
      <c r="G80" s="567">
        <f>ChiTietDuToan!J107</f>
        <v>2</v>
      </c>
      <c r="H80" s="568">
        <f>IF(D80&lt;2000,COUNTIF($E$2:E80,E80),0)</f>
        <v>1</v>
      </c>
      <c r="I80" s="583">
        <f t="shared" si="2"/>
        <v>6</v>
      </c>
      <c r="J80" s="584" t="str">
        <f>VLOOKUP(C80,DonGiaHD!A:O,15,0)</f>
        <v>B</v>
      </c>
    </row>
    <row r="81" spans="3:10">
      <c r="C81" s="563" t="str">
        <f>ChiTietDuToan!C116</f>
        <v>MANG</v>
      </c>
      <c r="D81" s="564">
        <f>IFERROR(VLOOKUP(C81,DG!A:F,6,0),3000)</f>
        <v>50</v>
      </c>
      <c r="E81" s="565" t="str">
        <f>IFERROR(VLOOKUP(C81,DG!A:C,3,0),"")</f>
        <v>Máng che dây chằng dày 1,6mm</v>
      </c>
      <c r="F81" s="566" t="str">
        <f>VLOOKUP(C81,DG!A:D,4,0)</f>
        <v>cái</v>
      </c>
      <c r="G81" s="567">
        <f>ChiTietDuToan!J116</f>
        <v>2</v>
      </c>
      <c r="H81" s="568">
        <f>IF(D81&lt;2000,COUNTIF($E$2:E81,E81),0)</f>
        <v>2</v>
      </c>
      <c r="I81" s="583">
        <f t="shared" si="2"/>
        <v>6</v>
      </c>
      <c r="J81" s="584" t="str">
        <f>VLOOKUP(C81,DonGiaHD!A:O,15,0)</f>
        <v>B</v>
      </c>
    </row>
    <row r="82" spans="3:10" ht="16.5" customHeight="1">
      <c r="C82" s="563" t="str">
        <f>ChiTietDuToan!C124</f>
        <v>MANG</v>
      </c>
      <c r="D82" s="564">
        <f>IFERROR(VLOOKUP(C82,DG!A:F,6,0),3000)</f>
        <v>50</v>
      </c>
      <c r="E82" s="565" t="str">
        <f>IFERROR(VLOOKUP(C82,DG!A:C,3,0),"")</f>
        <v>Máng che dây chằng dày 1,6mm</v>
      </c>
      <c r="F82" s="566" t="str">
        <f>VLOOKUP(C82,DG!A:D,4,0)</f>
        <v>cái</v>
      </c>
      <c r="G82" s="567">
        <f>ChiTietDuToan!J124</f>
        <v>1</v>
      </c>
      <c r="H82" s="568">
        <f>IF(D82&lt;2000,COUNTIF($E$2:E82,E82),0)</f>
        <v>3</v>
      </c>
      <c r="I82" s="583">
        <f t="shared" si="2"/>
        <v>6</v>
      </c>
      <c r="J82" s="584" t="str">
        <f>VLOOKUP(C82,DonGiaHD!A:O,15,0)</f>
        <v>B</v>
      </c>
    </row>
    <row r="83" spans="3:10">
      <c r="C83" s="563" t="str">
        <f>ChiTietDuToan!C132</f>
        <v>MANG</v>
      </c>
      <c r="D83" s="564">
        <f>IFERROR(VLOOKUP(C83,DG!A:F,6,0),3000)</f>
        <v>50</v>
      </c>
      <c r="E83" s="565" t="str">
        <f>IFERROR(VLOOKUP(C83,DG!A:C,3,0),"")</f>
        <v>Máng che dây chằng dày 1,6mm</v>
      </c>
      <c r="F83" s="566" t="str">
        <f>VLOOKUP(C83,DG!A:D,4,0)</f>
        <v>cái</v>
      </c>
      <c r="G83" s="567">
        <f>ChiTietDuToan!J132</f>
        <v>1</v>
      </c>
      <c r="H83" s="568">
        <f>IF(D83&lt;2000,COUNTIF($E$2:E83,E83),0)</f>
        <v>4</v>
      </c>
      <c r="I83" s="583">
        <f t="shared" si="2"/>
        <v>6</v>
      </c>
      <c r="J83" s="584" t="str">
        <f>VLOOKUP(C83,DonGiaHD!A:O,15,0)</f>
        <v>B</v>
      </c>
    </row>
    <row r="84" spans="3:10" ht="16.5" customHeight="1">
      <c r="C84" s="573" t="str">
        <f>ChiTietDuToan!C98</f>
        <v>MANG4</v>
      </c>
      <c r="D84" s="564">
        <f>IFERROR(VLOOKUP(C84,DG!A:F,6,0),3000)</f>
        <v>50</v>
      </c>
      <c r="E84" s="565" t="str">
        <f>IFERROR(VLOOKUP(C84,DG!A:C,3,0),"")</f>
        <v>Máng che dây chằng dày 0,4x2000</v>
      </c>
      <c r="F84" s="566" t="str">
        <f>VLOOKUP(C84,DG!A:D,4,0)</f>
        <v>cái</v>
      </c>
      <c r="G84" s="567">
        <f>ChiTietDuToan!J98</f>
        <v>7</v>
      </c>
      <c r="H84" s="568">
        <f>IF(D84&lt;2000,COUNTIF($E$2:E84,E84),0)</f>
        <v>1</v>
      </c>
      <c r="I84" s="583">
        <f t="shared" si="2"/>
        <v>7</v>
      </c>
      <c r="J84" s="584" t="str">
        <f>VLOOKUP(C84,DonGiaHD!A:O,15,0)</f>
        <v>B</v>
      </c>
    </row>
    <row r="85" spans="3:10">
      <c r="C85" s="563" t="str">
        <f>ChiTietDuToan!C159</f>
        <v>MT</v>
      </c>
      <c r="D85" s="564">
        <f>IFERROR(VLOOKUP(C85,DG!A:F,6,0),3000)</f>
        <v>50</v>
      </c>
      <c r="E85" s="565" t="str">
        <f>IFERROR(VLOOKUP(C85,DG!A:C,3,0),"")</f>
        <v xml:space="preserve">Móc treo chữ U </v>
      </c>
      <c r="F85" s="566" t="str">
        <f>VLOOKUP(C85,DG!A:D,4,0)</f>
        <v>cái</v>
      </c>
      <c r="G85" s="567">
        <f>ChiTietDuToan!J159</f>
        <v>174</v>
      </c>
      <c r="H85" s="568">
        <f>IF(D85&lt;2000,COUNTIF($E$2:E85,E85),0)</f>
        <v>1</v>
      </c>
      <c r="I85" s="583">
        <f t="shared" si="2"/>
        <v>174</v>
      </c>
      <c r="J85" s="584" t="str">
        <f>VLOOKUP(C85,DonGiaHD!A:O,15,0)</f>
        <v>B</v>
      </c>
    </row>
    <row r="86" spans="3:10">
      <c r="C86" s="563" t="str">
        <f>ChiTietDuToan!C137</f>
        <v>NX</v>
      </c>
      <c r="D86" s="564">
        <f>IFERROR(VLOOKUP(C86,DG!A:F,6,0),3000)</f>
        <v>50</v>
      </c>
      <c r="E86" s="565" t="str">
        <f>IFERROR(VLOOKUP(C86,DG!A:C,3,0),"")</f>
        <v>Neo xòe 8 hướng (dày 3,2mm)</v>
      </c>
      <c r="F86" s="566" t="str">
        <f>VLOOKUP(C86,DG!A:D,4,0)</f>
        <v>cái</v>
      </c>
      <c r="G86" s="567">
        <f>ChiTietDuToan!J137</f>
        <v>2</v>
      </c>
      <c r="H86" s="568">
        <f>IF(D86&lt;2000,COUNTIF($E$2:E86,E86),0)</f>
        <v>1</v>
      </c>
      <c r="I86" s="583">
        <f t="shared" si="2"/>
        <v>2</v>
      </c>
      <c r="J86" s="584" t="str">
        <f>VLOOKUP(C86,DonGiaHD!A:O,15,0)</f>
        <v>B</v>
      </c>
    </row>
    <row r="87" spans="3:10">
      <c r="C87" s="563" t="str">
        <f>ChiTietDuToan!C171</f>
        <v>OCN</v>
      </c>
      <c r="D87" s="564">
        <f>IFERROR(VLOOKUP(C87,DG!A:F,6,0),3000)</f>
        <v>50</v>
      </c>
      <c r="E87" s="565" t="str">
        <f>IFERROR(VLOOKUP(C87,DG!A:C,3,0),"")</f>
        <v>Ong co nhiệt cách điện 24kV D60</v>
      </c>
      <c r="F87" s="566" t="str">
        <f>VLOOKUP(C87,DG!A:D,4,0)</f>
        <v>m</v>
      </c>
      <c r="G87" s="567">
        <f>ChiTietDuToan!J171</f>
        <v>14.5</v>
      </c>
      <c r="H87" s="568">
        <f>IF(D87&lt;2000,COUNTIF($E$2:E87,E87),0)</f>
        <v>1</v>
      </c>
      <c r="I87" s="583">
        <f t="shared" si="2"/>
        <v>14.5</v>
      </c>
      <c r="J87" s="584" t="str">
        <f>VLOOKUP(C87,DonGiaHD!A:O,15,0)</f>
        <v>B</v>
      </c>
    </row>
    <row r="88" spans="3:10">
      <c r="C88" s="563" t="str">
        <f>ChiTietDuToan!C176</f>
        <v>ON120</v>
      </c>
      <c r="D88" s="564">
        <f>IFERROR(VLOOKUP(C88,DG!A:F,6,0),3000)</f>
        <v>50</v>
      </c>
      <c r="E88" s="565" t="str">
        <f>IFERROR(VLOOKUP(C88,DG!A:C,3,0),"")</f>
        <v>Ống nối dây cỡ 120mm2</v>
      </c>
      <c r="F88" s="566" t="str">
        <f>VLOOKUP(C88,DG!A:D,4,0)</f>
        <v>cái</v>
      </c>
      <c r="G88" s="567">
        <f>ChiTietDuToan!J176</f>
        <v>5</v>
      </c>
      <c r="H88" s="568">
        <f>IF(D88&lt;2000,COUNTIF($E$2:E88,E88),0)</f>
        <v>1</v>
      </c>
      <c r="I88" s="583">
        <f t="shared" si="2"/>
        <v>5</v>
      </c>
      <c r="J88" s="584" t="str">
        <f>VLOOKUP(C88,DonGiaHD!A:O,15,0)</f>
        <v>B</v>
      </c>
    </row>
    <row r="89" spans="3:10">
      <c r="C89" s="569" t="str">
        <f>ChiTietDuToan!C177</f>
        <v>ON185</v>
      </c>
      <c r="D89" s="564">
        <f>IFERROR(VLOOKUP(C89,DG!A:F,6,0),3000)</f>
        <v>50</v>
      </c>
      <c r="E89" s="565" t="str">
        <f>IFERROR(VLOOKUP(C89,DG!A:C,3,0),"")</f>
        <v>Ống nối dây cỡ 185mm2</v>
      </c>
      <c r="F89" s="566" t="str">
        <f>VLOOKUP(C89,DG!A:D,4,0)</f>
        <v>cái</v>
      </c>
      <c r="G89" s="590">
        <f>ChiTietDuToan!J177</f>
        <v>16</v>
      </c>
      <c r="H89" s="568">
        <f>IF(D89&lt;2000,COUNTIF($E$2:E89,E89),0)</f>
        <v>1</v>
      </c>
      <c r="I89" s="583">
        <f t="shared" si="2"/>
        <v>16</v>
      </c>
      <c r="J89" s="584" t="str">
        <f>VLOOKUP(C89,DonGiaHD!A:O,15,0)</f>
        <v>B</v>
      </c>
    </row>
    <row r="90" spans="3:10">
      <c r="C90" s="563" t="str">
        <f>ChiTietDuToan!C175</f>
        <v>ON50</v>
      </c>
      <c r="D90" s="564">
        <f>IFERROR(VLOOKUP(C90,DG!A:F,6,0),3000)</f>
        <v>50</v>
      </c>
      <c r="E90" s="565" t="str">
        <f>IFERROR(VLOOKUP(C90,DG!A:C,3,0),"")</f>
        <v>Ống nối dây cỡ 50mm2</v>
      </c>
      <c r="F90" s="566" t="str">
        <f>VLOOKUP(C90,DG!A:D,4,0)</f>
        <v>cái</v>
      </c>
      <c r="G90" s="590">
        <f>ChiTietDuToan!J175</f>
        <v>12</v>
      </c>
      <c r="H90" s="568">
        <f>IF(D90&lt;2000,COUNTIF($E$2:E90,E90),0)</f>
        <v>1</v>
      </c>
      <c r="I90" s="583">
        <f t="shared" si="2"/>
        <v>12</v>
      </c>
      <c r="J90" s="584" t="str">
        <f>VLOOKUP(C90,DonGiaHD!A:O,15,0)</f>
        <v>B</v>
      </c>
    </row>
    <row r="91" spans="3:10">
      <c r="C91" s="563" t="str">
        <f>ChiTietDuToan!C39</f>
        <v>OXC</v>
      </c>
      <c r="D91" s="564">
        <f>IFERROR(VLOOKUP(C91,DG!A:F,6,0),3000)</f>
        <v>50</v>
      </c>
      <c r="E91" s="565" t="str">
        <f>IFERROR(VLOOKUP(C91,DG!A:C,3,0),"")</f>
        <v>Ốc xiết cáp</v>
      </c>
      <c r="F91" s="566" t="str">
        <f>VLOOKUP(C91,DG!A:D,4,0)</f>
        <v>cái</v>
      </c>
      <c r="G91" s="567">
        <f>ChiTietDuToan!J39</f>
        <v>22</v>
      </c>
      <c r="H91" s="568">
        <f>IF(D91&lt;2000,COUNTIF($E$2:E91,E91),0)</f>
        <v>1</v>
      </c>
      <c r="I91" s="583">
        <f t="shared" si="2"/>
        <v>88</v>
      </c>
      <c r="J91" s="584" t="str">
        <f>VLOOKUP(C91,DonGiaHD!A:O,15,0)</f>
        <v>B</v>
      </c>
    </row>
    <row r="92" spans="3:10">
      <c r="C92" s="563" t="str">
        <f>ChiTietDuToan!C44</f>
        <v>OXC</v>
      </c>
      <c r="D92" s="564">
        <f>IFERROR(VLOOKUP(C92,DG!A:F,6,0),3000)</f>
        <v>50</v>
      </c>
      <c r="E92" s="565" t="str">
        <f>IFERROR(VLOOKUP(C92,DG!A:C,3,0),"")</f>
        <v>Ốc xiết cáp</v>
      </c>
      <c r="F92" s="566" t="str">
        <f>VLOOKUP(C92,DG!A:D,4,0)</f>
        <v>cái</v>
      </c>
      <c r="G92" s="567">
        <f>ChiTietDuToan!J44</f>
        <v>30</v>
      </c>
      <c r="H92" s="568">
        <f>IF(D92&lt;2000,COUNTIF($E$2:E92,E92),0)</f>
        <v>2</v>
      </c>
      <c r="I92" s="583">
        <f t="shared" si="2"/>
        <v>88</v>
      </c>
      <c r="J92" s="584" t="str">
        <f>VLOOKUP(C92,DonGiaHD!A:O,15,0)</f>
        <v>B</v>
      </c>
    </row>
    <row r="93" spans="3:10">
      <c r="C93" s="573" t="str">
        <f>ChiTietDuToan!C54</f>
        <v>OXC</v>
      </c>
      <c r="D93" s="564">
        <f>IFERROR(VLOOKUP(C93,DG!A:F,6,0),3000)</f>
        <v>50</v>
      </c>
      <c r="E93" s="565" t="str">
        <f>IFERROR(VLOOKUP(C93,DG!A:C,3,0),"")</f>
        <v>Ốc xiết cáp</v>
      </c>
      <c r="F93" s="566" t="str">
        <f>VLOOKUP(C93,DG!A:D,4,0)</f>
        <v>cái</v>
      </c>
      <c r="G93" s="567">
        <f>ChiTietDuToan!J54</f>
        <v>36</v>
      </c>
      <c r="H93" s="568">
        <f>IF(D93&lt;2000,COUNTIF($E$2:E93,E93),0)</f>
        <v>3</v>
      </c>
      <c r="I93" s="583">
        <f t="shared" si="2"/>
        <v>88</v>
      </c>
      <c r="J93" s="584" t="str">
        <f>VLOOKUP(C93,DonGiaHD!A:O,15,0)</f>
        <v>B</v>
      </c>
    </row>
    <row r="94" spans="3:10">
      <c r="C94" s="563" t="str">
        <f>ChiTietDuToan!C49</f>
        <v>PVC21</v>
      </c>
      <c r="D94" s="564">
        <f>IFERROR(VLOOKUP(C94,DG!A:F,6,0),3000)</f>
        <v>50</v>
      </c>
      <c r="E94" s="565" t="str">
        <f>IFERROR(VLOOKUP(C94,DG!A:C,3,0),"")</f>
        <v xml:space="preserve">Ống PVC D21x1,6mm </v>
      </c>
      <c r="F94" s="566" t="str">
        <f>VLOOKUP(C94,DG!A:D,4,0)</f>
        <v>m</v>
      </c>
      <c r="G94" s="567">
        <f>ChiTietDuToan!J49</f>
        <v>22.5</v>
      </c>
      <c r="H94" s="568">
        <f>IF(D94&lt;2000,COUNTIF($E$2:E94,E94),0)</f>
        <v>1</v>
      </c>
      <c r="I94" s="583">
        <f t="shared" si="2"/>
        <v>22.5</v>
      </c>
      <c r="J94" s="584" t="str">
        <f>VLOOKUP(C94,DonGiaHD!A:O,15,0)</f>
        <v>B</v>
      </c>
    </row>
    <row r="95" spans="3:10">
      <c r="C95" s="569" t="str">
        <f>ChiTietDuToan!C148</f>
        <v>R1</v>
      </c>
      <c r="D95" s="564">
        <f>IFERROR(VLOOKUP(C95,DG!A:F,6,0),3000)</f>
        <v>50</v>
      </c>
      <c r="E95" s="565" t="str">
        <f>IFERROR(VLOOKUP(C95,DG!A:C,3,0),"")</f>
        <v>Uclevis</v>
      </c>
      <c r="F95" s="566" t="str">
        <f>VLOOKUP(C95,DG!A:D,4,0)</f>
        <v>bộ</v>
      </c>
      <c r="G95" s="572">
        <f>ChiTietDuToan!J148</f>
        <v>160</v>
      </c>
      <c r="H95" s="568">
        <f>IF(D95&lt;2000,COUNTIF($E$2:E95,E95),0)</f>
        <v>1</v>
      </c>
      <c r="I95" s="583">
        <f t="shared" si="2"/>
        <v>160</v>
      </c>
      <c r="J95" s="584" t="str">
        <f>VLOOKUP(C95,DonGiaHD!A:O,15,0)</f>
        <v>B</v>
      </c>
    </row>
    <row r="96" spans="3:10">
      <c r="C96" s="563" t="str">
        <f>ChiTietDuToan!C94</f>
        <v>SN</v>
      </c>
      <c r="D96" s="564">
        <f>IFERROR(VLOOKUP(C96,DG!A:F,6,0),3000)</f>
        <v>50</v>
      </c>
      <c r="E96" s="565" t="str">
        <f>IFERROR(VLOOKUP(C96,DG!A:C,3,0),"")</f>
        <v>Sứ chằng</v>
      </c>
      <c r="F96" s="566" t="str">
        <f>VLOOKUP(C96,DG!A:D,4,0)</f>
        <v>cái</v>
      </c>
      <c r="G96" s="567">
        <f>ChiTietDuToan!J94</f>
        <v>7</v>
      </c>
      <c r="H96" s="568">
        <f>IF(D96&lt;2000,COUNTIF($E$2:E96,E96),0)</f>
        <v>1</v>
      </c>
      <c r="I96" s="583">
        <f t="shared" si="2"/>
        <v>15</v>
      </c>
      <c r="J96" s="584" t="str">
        <f>VLOOKUP(C96,DonGiaHD!A:O,15,0)</f>
        <v>A</v>
      </c>
    </row>
    <row r="97" spans="3:10">
      <c r="C97" s="573" t="str">
        <f>ChiTietDuToan!C102</f>
        <v>SN</v>
      </c>
      <c r="D97" s="564">
        <f>IFERROR(VLOOKUP(C97,DG!A:F,6,0),3000)</f>
        <v>50</v>
      </c>
      <c r="E97" s="565" t="str">
        <f>IFERROR(VLOOKUP(C97,DG!A:C,3,0),"")</f>
        <v>Sứ chằng</v>
      </c>
      <c r="F97" s="566" t="str">
        <f>VLOOKUP(C97,DG!A:D,4,0)</f>
        <v>cái</v>
      </c>
      <c r="G97" s="567">
        <f>ChiTietDuToan!J102</f>
        <v>2</v>
      </c>
      <c r="H97" s="568">
        <f>IF(D97&lt;2000,COUNTIF($E$2:E97,E97),0)</f>
        <v>2</v>
      </c>
      <c r="I97" s="583">
        <f t="shared" si="2"/>
        <v>15</v>
      </c>
      <c r="J97" s="584" t="str">
        <f>VLOOKUP(C97,DonGiaHD!A:O,15,0)</f>
        <v>A</v>
      </c>
    </row>
    <row r="98" spans="3:10">
      <c r="C98" s="563" t="str">
        <f>ChiTietDuToan!C112</f>
        <v>SN</v>
      </c>
      <c r="D98" s="564">
        <f>IFERROR(VLOOKUP(C98,DG!A:F,6,0),3000)</f>
        <v>50</v>
      </c>
      <c r="E98" s="565" t="str">
        <f>IFERROR(VLOOKUP(C98,DG!A:C,3,0),"")</f>
        <v>Sứ chằng</v>
      </c>
      <c r="F98" s="566" t="str">
        <f>VLOOKUP(C98,DG!A:D,4,0)</f>
        <v>cái</v>
      </c>
      <c r="G98" s="567">
        <f>ChiTietDuToan!J112</f>
        <v>2</v>
      </c>
      <c r="H98" s="568">
        <f>IF(D98&lt;2000,COUNTIF($E$2:E98,E98),0)</f>
        <v>3</v>
      </c>
      <c r="I98" s="583">
        <f t="shared" ref="I98:I129" si="3">IF(G98&gt;0,SUMIF(C:C,C98,G:G),0)</f>
        <v>15</v>
      </c>
      <c r="J98" s="584" t="str">
        <f>VLOOKUP(C98,DonGiaHD!A:O,15,0)</f>
        <v>A</v>
      </c>
    </row>
    <row r="99" spans="3:10">
      <c r="C99" s="563" t="str">
        <f>ChiTietDuToan!C120</f>
        <v>SN</v>
      </c>
      <c r="D99" s="564">
        <f>IFERROR(VLOOKUP(C99,DG!A:F,6,0),3000)</f>
        <v>50</v>
      </c>
      <c r="E99" s="565" t="str">
        <f>IFERROR(VLOOKUP(C99,DG!A:C,3,0),"")</f>
        <v>Sứ chằng</v>
      </c>
      <c r="F99" s="566" t="str">
        <f>VLOOKUP(C99,DG!A:D,4,0)</f>
        <v>cái</v>
      </c>
      <c r="G99" s="567">
        <f>ChiTietDuToan!J120</f>
        <v>2</v>
      </c>
      <c r="H99" s="568">
        <f>IF(D99&lt;2000,COUNTIF($E$2:E99,E99),0)</f>
        <v>4</v>
      </c>
      <c r="I99" s="583">
        <f t="shared" si="3"/>
        <v>15</v>
      </c>
      <c r="J99" s="584" t="str">
        <f>VLOOKUP(C99,DonGiaHD!A:O,15,0)</f>
        <v>A</v>
      </c>
    </row>
    <row r="100" spans="3:10">
      <c r="C100" s="563" t="str">
        <f>ChiTietDuToan!C128</f>
        <v>SN</v>
      </c>
      <c r="D100" s="564">
        <f>IFERROR(VLOOKUP(C100,DG!A:F,6,0),3000)</f>
        <v>50</v>
      </c>
      <c r="E100" s="565" t="str">
        <f>IFERROR(VLOOKUP(C100,DG!A:C,3,0),"")</f>
        <v>Sứ chằng</v>
      </c>
      <c r="F100" s="566" t="str">
        <f>VLOOKUP(C100,DG!A:D,4,0)</f>
        <v>cái</v>
      </c>
      <c r="G100" s="567">
        <f>ChiTietDuToan!J128</f>
        <v>2</v>
      </c>
      <c r="H100" s="568">
        <f>IF(D100&lt;2000,COUNTIF($E$2:E100,E100),0)</f>
        <v>5</v>
      </c>
      <c r="I100" s="583">
        <f t="shared" si="3"/>
        <v>15</v>
      </c>
      <c r="J100" s="584" t="str">
        <f>VLOOKUP(C100,DonGiaHD!A:O,15,0)</f>
        <v>A</v>
      </c>
    </row>
    <row r="101" spans="3:10">
      <c r="C101" s="563" t="str">
        <f>ChiTietDuToan!C149</f>
        <v>soc</v>
      </c>
      <c r="D101" s="564">
        <f>IFERROR(VLOOKUP(C101,DG!A:F,6,0),3000)</f>
        <v>50</v>
      </c>
      <c r="E101" s="565" t="str">
        <f>IFERROR(VLOOKUP(C101,DG!A:C,3,0),"")</f>
        <v xml:space="preserve">Sứ ống chỉ </v>
      </c>
      <c r="F101" s="566" t="str">
        <f>VLOOKUP(C101,DG!A:D,4,0)</f>
        <v>cái</v>
      </c>
      <c r="G101" s="567">
        <f>ChiTietDuToan!J149</f>
        <v>160</v>
      </c>
      <c r="H101" s="568">
        <f>IF(D101&lt;2000,COUNTIF($E$2:E101,E101),0)</f>
        <v>1</v>
      </c>
      <c r="I101" s="583">
        <f t="shared" si="3"/>
        <v>160</v>
      </c>
      <c r="J101" s="584" t="str">
        <f>VLOOKUP(C101,DonGiaHD!A:O,15,0)</f>
        <v>A</v>
      </c>
    </row>
    <row r="102" spans="3:10">
      <c r="C102" s="573" t="str">
        <f>ChiTietDuToan!C81</f>
        <v>t115</v>
      </c>
      <c r="D102" s="564">
        <f>IFERROR(VLOOKUP(C102,DG!A:F,6,0),3000)</f>
        <v>50</v>
      </c>
      <c r="E102" s="565" t="str">
        <f>IFERROR(VLOOKUP(C102,DG!A:C,3,0),"")</f>
        <v>Thanh chống đà sắt góc L50x50x5 dài 1,15m</v>
      </c>
      <c r="F102" s="566" t="str">
        <f>VLOOKUP(C102,DG!A:D,4,0)</f>
        <v>thanh</v>
      </c>
      <c r="G102" s="567">
        <f>ChiTietDuToan!J81</f>
        <v>151</v>
      </c>
      <c r="H102" s="568">
        <f>IF(D102&lt;2000,COUNTIF($E$2:E102,E102),0)</f>
        <v>1</v>
      </c>
      <c r="I102" s="583">
        <f t="shared" si="3"/>
        <v>167</v>
      </c>
      <c r="J102" s="584" t="str">
        <f>VLOOKUP(C102,DonGiaHD!A:O,15,0)</f>
        <v>A</v>
      </c>
    </row>
    <row r="103" spans="3:10">
      <c r="C103" s="563" t="str">
        <f>ChiTietDuToan!C87</f>
        <v>t115</v>
      </c>
      <c r="D103" s="564">
        <f>IFERROR(VLOOKUP(C103,DG!A:F,6,0),3000)</f>
        <v>50</v>
      </c>
      <c r="E103" s="565" t="str">
        <f>IFERROR(VLOOKUP(C103,DG!A:C,3,0),"")</f>
        <v>Thanh chống đà sắt góc L50x50x5 dài 1,15m</v>
      </c>
      <c r="F103" s="566" t="str">
        <f>VLOOKUP(C103,DG!A:D,4,0)</f>
        <v>thanh</v>
      </c>
      <c r="G103" s="567">
        <f>ChiTietDuToan!J87</f>
        <v>16</v>
      </c>
      <c r="H103" s="568">
        <f>IF(D103&lt;2000,COUNTIF($E$2:E103,E103),0)</f>
        <v>2</v>
      </c>
      <c r="I103" s="583">
        <f t="shared" si="3"/>
        <v>167</v>
      </c>
      <c r="J103" s="584" t="str">
        <f>VLOOKUP(C103,DonGiaHD!A:O,15,0)</f>
        <v>A</v>
      </c>
    </row>
    <row r="104" spans="3:10">
      <c r="C104" s="563" t="str">
        <f>ChiTietDuToan!C65</f>
        <v>t81</v>
      </c>
      <c r="D104" s="564">
        <f>IFERROR(VLOOKUP(C104,DG!A:F,6,0),3000)</f>
        <v>50</v>
      </c>
      <c r="E104" s="565" t="str">
        <f>IFERROR(VLOOKUP(C104,DG!A:C,3,0),"")</f>
        <v>Thanh chống đà sắt góc L50x50x5 dài 0,81m</v>
      </c>
      <c r="F104" s="566" t="str">
        <f>VLOOKUP(C104,DG!A:D,4,0)</f>
        <v>thanh</v>
      </c>
      <c r="G104" s="580">
        <f>ChiTietDuToan!J65</f>
        <v>4</v>
      </c>
      <c r="H104" s="568">
        <f>IF(D104&lt;2000,COUNTIF($E$2:E104,E104),0)</f>
        <v>1</v>
      </c>
      <c r="I104" s="583">
        <f t="shared" si="3"/>
        <v>44</v>
      </c>
      <c r="J104" s="588" t="s">
        <v>3798</v>
      </c>
    </row>
    <row r="105" spans="3:10">
      <c r="C105" s="563" t="str">
        <f>ChiTietDuToan!C74</f>
        <v>t81</v>
      </c>
      <c r="D105" s="564">
        <f>IFERROR(VLOOKUP(C105,DG!A:F,6,0),3000)</f>
        <v>50</v>
      </c>
      <c r="E105" s="565" t="str">
        <f>IFERROR(VLOOKUP(C105,DG!A:C,3,0),"")</f>
        <v>Thanh chống đà sắt góc L50x50x5 dài 0,81m</v>
      </c>
      <c r="F105" s="566" t="str">
        <f>VLOOKUP(C105,DG!A:D,4,0)</f>
        <v>thanh</v>
      </c>
      <c r="G105" s="567">
        <f>ChiTietDuToan!J74</f>
        <v>40</v>
      </c>
      <c r="H105" s="568">
        <f>IF(D105&lt;2000,COUNTIF($E$2:E105,E105),0)</f>
        <v>2</v>
      </c>
      <c r="I105" s="583">
        <f t="shared" si="3"/>
        <v>44</v>
      </c>
      <c r="J105" s="588" t="s">
        <v>3798</v>
      </c>
    </row>
    <row r="106" spans="3:10">
      <c r="C106" s="569" t="str">
        <f>ChiTietDuToan!C136</f>
        <v>TN1824</v>
      </c>
      <c r="D106" s="564">
        <f>IFERROR(VLOOKUP(C106,DG!A:F,6,0),3000)</f>
        <v>50</v>
      </c>
      <c r="E106" s="565" t="str">
        <f>IFERROR(VLOOKUP(C106,DG!A:C,3,0),"")</f>
        <v>Ty neo Ø18x2400</v>
      </c>
      <c r="F106" s="566" t="str">
        <f>VLOOKUP(C106,DG!A:D,4,0)</f>
        <v>cái</v>
      </c>
      <c r="G106" s="567">
        <f>ChiTietDuToan!J136</f>
        <v>2</v>
      </c>
      <c r="H106" s="568">
        <f>IF(D106&lt;2000,COUNTIF($E$2:E106,E106),0)</f>
        <v>1</v>
      </c>
      <c r="I106" s="583">
        <f t="shared" si="3"/>
        <v>2</v>
      </c>
      <c r="J106" s="584" t="str">
        <f>VLOOKUP(C106,DonGiaHD!A:O,15,0)</f>
        <v>B</v>
      </c>
    </row>
    <row r="107" spans="3:10">
      <c r="C107" s="563" t="str">
        <f>ChiTietDuToan!C97</f>
        <v>YC</v>
      </c>
      <c r="D107" s="564">
        <f>IFERROR(VLOOKUP(C107,DG!A:F,6,0),3000)</f>
        <v>50</v>
      </c>
      <c r="E107" s="565" t="str">
        <f>IFERROR(VLOOKUP(C107,DG!A:C,3,0),"")</f>
        <v>Yếm cáp dày 2mm</v>
      </c>
      <c r="F107" s="566" t="str">
        <f>VLOOKUP(C107,DG!A:D,4,0)</f>
        <v>cái</v>
      </c>
      <c r="G107" s="567">
        <f>ChiTietDuToan!J97</f>
        <v>14</v>
      </c>
      <c r="H107" s="568">
        <f>IF(D107&lt;2000,COUNTIF($E$2:E107,E107),0)</f>
        <v>1</v>
      </c>
      <c r="I107" s="583">
        <f t="shared" si="3"/>
        <v>30</v>
      </c>
      <c r="J107" s="584" t="str">
        <f>VLOOKUP(C107,DonGiaHD!A:O,15,0)</f>
        <v>B</v>
      </c>
    </row>
    <row r="108" spans="3:10">
      <c r="C108" s="573" t="str">
        <f>ChiTietDuToan!C106</f>
        <v>YC</v>
      </c>
      <c r="D108" s="564">
        <f>IFERROR(VLOOKUP(C108,DG!A:F,6,0),3000)</f>
        <v>50</v>
      </c>
      <c r="E108" s="565" t="str">
        <f>IFERROR(VLOOKUP(C108,DG!A:C,3,0),"")</f>
        <v>Yếm cáp dày 2mm</v>
      </c>
      <c r="F108" s="566" t="str">
        <f>VLOOKUP(C108,DG!A:D,4,0)</f>
        <v>cái</v>
      </c>
      <c r="G108" s="567">
        <f>ChiTietDuToan!J106</f>
        <v>4</v>
      </c>
      <c r="H108" s="568">
        <f>IF(D108&lt;2000,COUNTIF($E$2:E108,E108),0)</f>
        <v>2</v>
      </c>
      <c r="I108" s="583">
        <f t="shared" si="3"/>
        <v>30</v>
      </c>
      <c r="J108" s="584" t="str">
        <f>VLOOKUP(C108,DonGiaHD!A:O,15,0)</f>
        <v>B</v>
      </c>
    </row>
    <row r="109" spans="3:10">
      <c r="C109" s="573" t="str">
        <f>ChiTietDuToan!C115</f>
        <v>YC</v>
      </c>
      <c r="D109" s="564">
        <f>IFERROR(VLOOKUP(C109,DG!A:F,6,0),3000)</f>
        <v>50</v>
      </c>
      <c r="E109" s="970" t="str">
        <f>IFERROR(VLOOKUP(C109,DG!A:C,3,0),"")</f>
        <v>Yếm cáp dày 2mm</v>
      </c>
      <c r="F109" s="566" t="str">
        <f>VLOOKUP(C109,DG!A:D,4,0)</f>
        <v>cái</v>
      </c>
      <c r="G109" s="567">
        <f>ChiTietDuToan!J115</f>
        <v>4</v>
      </c>
      <c r="H109" s="568">
        <f>IF(D109&lt;2000,COUNTIF($E$2:E109,E109),0)</f>
        <v>3</v>
      </c>
      <c r="I109" s="583">
        <f t="shared" si="3"/>
        <v>30</v>
      </c>
      <c r="J109" s="584" t="str">
        <f>VLOOKUP(C109,DonGiaHD!A:O,15,0)</f>
        <v>B</v>
      </c>
    </row>
    <row r="110" spans="3:10">
      <c r="C110" s="563" t="str">
        <f>ChiTietDuToan!C123</f>
        <v>YC</v>
      </c>
      <c r="D110" s="564">
        <f>IFERROR(VLOOKUP(C110,DG!A:F,6,0),3000)</f>
        <v>50</v>
      </c>
      <c r="E110" s="565" t="str">
        <f>IFERROR(VLOOKUP(C110,DG!A:C,3,0),"")</f>
        <v>Yếm cáp dày 2mm</v>
      </c>
      <c r="F110" s="566" t="str">
        <f>VLOOKUP(C110,DG!A:D,4,0)</f>
        <v>cái</v>
      </c>
      <c r="G110" s="567">
        <f>ChiTietDuToan!J123</f>
        <v>4</v>
      </c>
      <c r="H110" s="568">
        <f>IF(D110&lt;2000,COUNTIF($E$2:E110,E110),0)</f>
        <v>4</v>
      </c>
      <c r="I110" s="583">
        <f t="shared" si="3"/>
        <v>30</v>
      </c>
      <c r="J110" s="584" t="str">
        <f>VLOOKUP(C110,DonGiaHD!A:O,15,0)</f>
        <v>B</v>
      </c>
    </row>
    <row r="111" spans="3:10">
      <c r="C111" s="573" t="str">
        <f>ChiTietDuToan!C131</f>
        <v>YC</v>
      </c>
      <c r="D111" s="564">
        <f>IFERROR(VLOOKUP(C111,DG!A:F,6,0),3000)</f>
        <v>50</v>
      </c>
      <c r="E111" s="565" t="str">
        <f>IFERROR(VLOOKUP(C111,DG!A:C,3,0),"")</f>
        <v>Yếm cáp dày 2mm</v>
      </c>
      <c r="F111" s="566" t="str">
        <f>VLOOKUP(C111,DG!A:D,4,0)</f>
        <v>cái</v>
      </c>
      <c r="G111" s="567">
        <f>ChiTietDuToan!J131</f>
        <v>4</v>
      </c>
      <c r="H111" s="568">
        <f>IF(D111&lt;2000,COUNTIF($E$2:E111,E111),0)</f>
        <v>5</v>
      </c>
      <c r="I111" s="583">
        <f t="shared" si="3"/>
        <v>30</v>
      </c>
      <c r="J111" s="584" t="str">
        <f>VLOOKUP(C111,DonGiaHD!A:O,15,0)</f>
        <v>B</v>
      </c>
    </row>
    <row r="112" spans="3:10">
      <c r="C112" s="563" t="str">
        <f>ChiTietDuToan!C16</f>
        <v>XM</v>
      </c>
      <c r="D112" s="564">
        <f>IFERROR(VLOOKUP(C112,DG!A:F,6,0),3000)</f>
        <v>996</v>
      </c>
      <c r="E112" s="565" t="str">
        <f>IFERROR(VLOOKUP(C112,DG!A:C,3,0),"")</f>
        <v xml:space="preserve">Ximăng </v>
      </c>
      <c r="F112" s="566" t="str">
        <f>VLOOKUP(C112,DG!A:D,4,0)</f>
        <v>kg</v>
      </c>
      <c r="G112" s="567">
        <f>ChiTietDuToan!J16</f>
        <v>3350</v>
      </c>
      <c r="H112" s="568">
        <f>IF(D112&lt;2000,COUNTIF($E$2:E112,E112),0)</f>
        <v>1</v>
      </c>
      <c r="I112" s="583">
        <f t="shared" si="3"/>
        <v>3350</v>
      </c>
      <c r="J112" s="584" t="str">
        <f>VLOOKUP(C112,DonGiaHD!A:O,15,0)</f>
        <v>B</v>
      </c>
    </row>
    <row r="113" spans="3:10">
      <c r="C113" s="563" t="str">
        <f>ChiTietDuToan!C183</f>
        <v>bnh</v>
      </c>
      <c r="D113" s="564">
        <f>IFERROR(VLOOKUP(C113,DG!A:F,6,0),3000)</f>
        <v>997</v>
      </c>
      <c r="E113" s="565" t="str">
        <f>IFERROR(VLOOKUP(C113,DG!A:C,3,0),"")</f>
        <v>Biển số - Bảng nguy hiểm</v>
      </c>
      <c r="F113" s="566" t="str">
        <f>VLOOKUP(C113,DG!A:D,4,0)</f>
        <v>cái</v>
      </c>
      <c r="G113" s="567">
        <f>ChiTietDuToan!J183</f>
        <v>24</v>
      </c>
      <c r="H113" s="568">
        <f>IF(D113&lt;2000,COUNTIF($E$2:E113,E113),0)</f>
        <v>1</v>
      </c>
      <c r="I113" s="583">
        <f t="shared" si="3"/>
        <v>24</v>
      </c>
      <c r="J113" s="584" t="str">
        <f>VLOOKUP(C113,DonGiaHD!A:O,15,0)</f>
        <v>B</v>
      </c>
    </row>
    <row r="114" spans="3:10">
      <c r="C114" s="573" t="str">
        <f>ChiTietDuToan!C17</f>
        <v>cat</v>
      </c>
      <c r="D114" s="564">
        <f>IFERROR(VLOOKUP(C114,DG!A:F,6,0),3000)</f>
        <v>997</v>
      </c>
      <c r="E114" s="565" t="str">
        <f>IFERROR(VLOOKUP(C114,DG!A:C,3,0),"")</f>
        <v>Cát vàng</v>
      </c>
      <c r="F114" s="566" t="str">
        <f>VLOOKUP(C114,DG!A:D,4,0)</f>
        <v>m3</v>
      </c>
      <c r="G114" s="591">
        <f>ChiTietDuToan!J17</f>
        <v>5.3800000000000008</v>
      </c>
      <c r="H114" s="568">
        <f>IF(D114&lt;2000,COUNTIF($E$2:E114,E114),0)</f>
        <v>1</v>
      </c>
      <c r="I114" s="583">
        <f t="shared" si="3"/>
        <v>5.3800000000000008</v>
      </c>
      <c r="J114" s="584" t="str">
        <f>VLOOKUP(C114,DonGiaHD!A:O,15,0)</f>
        <v>B</v>
      </c>
    </row>
    <row r="115" spans="3:10">
      <c r="C115" s="563" t="str">
        <f>ChiTietDuToan!C19</f>
        <v>DINH</v>
      </c>
      <c r="D115" s="564">
        <f>IFERROR(VLOOKUP(C115,DG!A:F,6,0),3000)</f>
        <v>997</v>
      </c>
      <c r="E115" s="565" t="str">
        <f>IFERROR(VLOOKUP(C115,DG!A:C,3,0),"")</f>
        <v>Đinh các loại</v>
      </c>
      <c r="F115" s="566" t="str">
        <f>VLOOKUP(C115,DG!A:D,4,0)</f>
        <v>kg</v>
      </c>
      <c r="G115" s="567">
        <f>ChiTietDuToan!J19</f>
        <v>6.75</v>
      </c>
      <c r="H115" s="568">
        <f>IF(D115&lt;2000,COUNTIF($E$2:E115,E115),0)</f>
        <v>1</v>
      </c>
      <c r="I115" s="583">
        <f t="shared" si="3"/>
        <v>6.75</v>
      </c>
      <c r="J115" s="584" t="str">
        <f>VLOOKUP(C115,DonGiaHD!A:O,15,0)</f>
        <v>B</v>
      </c>
    </row>
    <row r="116" spans="3:10">
      <c r="C116" s="563" t="str">
        <f>ChiTietDuToan!C29</f>
        <v>LVANK</v>
      </c>
      <c r="D116" s="564">
        <f>IFERROR(VLOOKUP(C116,DG!A:F,6,0),3000)</f>
        <v>997</v>
      </c>
      <c r="E116" s="565" t="str">
        <f>IFERROR(VLOOKUP(C116,DG!A:C,3,0),"")</f>
        <v>Ván khuôn gỗ móng - móng vuông, chữ nhật</v>
      </c>
      <c r="F116" s="566" t="str">
        <f>VLOOKUP(C116,DG!A:D,4,0)</f>
        <v>100m2</v>
      </c>
      <c r="G116" s="567">
        <f>ChiTietDuToan!J29</f>
        <v>0.44999999999999996</v>
      </c>
      <c r="H116" s="568">
        <f>IF(D116&lt;2000,COUNTIF($E$2:E116,E116),0)</f>
        <v>1</v>
      </c>
      <c r="I116" s="583">
        <f t="shared" si="3"/>
        <v>0.44999999999999996</v>
      </c>
      <c r="J116" s="584" t="str">
        <f>VLOOKUP(C116,DonGiaHD!A:O,15,0)</f>
        <v>B</v>
      </c>
    </row>
    <row r="117" spans="3:10">
      <c r="C117" s="563" t="str">
        <f>ChiTietDuToan!C18</f>
        <v>D2X4</v>
      </c>
      <c r="D117" s="564">
        <f>IFERROR(VLOOKUP(C117,DG!A:F,6,0),3000)</f>
        <v>999</v>
      </c>
      <c r="E117" s="565" t="str">
        <f>IFERROR(VLOOKUP(C117,DG!A:C,3,0),"")</f>
        <v>Đá 2x4</v>
      </c>
      <c r="F117" s="566" t="str">
        <f>VLOOKUP(C117,DG!A:D,4,0)</f>
        <v>m3</v>
      </c>
      <c r="G117" s="580">
        <f>ChiTietDuToan!J18</f>
        <v>9.08</v>
      </c>
      <c r="H117" s="568">
        <f>IF(D117&lt;2000,COUNTIF($E$2:E117,E117),0)</f>
        <v>1</v>
      </c>
      <c r="I117" s="583">
        <f t="shared" si="3"/>
        <v>9.08</v>
      </c>
      <c r="J117" s="584" t="str">
        <f>VLOOKUP(C117,DonGiaHD!A:O,15,0)</f>
        <v>B</v>
      </c>
    </row>
    <row r="118" spans="3:10">
      <c r="C118" s="592" t="str">
        <f>ChiTietDuToan!C20</f>
        <v>GO-CH</v>
      </c>
      <c r="D118" s="564">
        <f>IFERROR(VLOOKUP(C118,DG!A:F,6,0),3000)</f>
        <v>1999</v>
      </c>
      <c r="E118" s="565" t="str">
        <f>IFERROR(VLOOKUP(C118,DG!A:C,3,0),"")</f>
        <v>Gỗ chống</v>
      </c>
      <c r="F118" s="566" t="str">
        <f>VLOOKUP(C118,DG!A:D,4,0)</f>
        <v>m3</v>
      </c>
      <c r="G118" s="567">
        <f>ChiTietDuToan!J20</f>
        <v>0.151</v>
      </c>
      <c r="H118" s="568">
        <f>IF(D118&lt;2000,COUNTIF($E$2:E118,E118),0)</f>
        <v>1</v>
      </c>
      <c r="I118" s="583">
        <f t="shared" si="3"/>
        <v>0.151</v>
      </c>
      <c r="J118" s="584" t="str">
        <f>VLOOKUP(C118,DonGiaHD!A:O,15,0)</f>
        <v>B</v>
      </c>
    </row>
    <row r="119" spans="3:10">
      <c r="C119" s="563" t="str">
        <f>ChiTietDuToan!C21</f>
        <v>GO-DN</v>
      </c>
      <c r="D119" s="564">
        <f>IFERROR(VLOOKUP(C119,DG!A:F,6,0),3000)</f>
        <v>1999</v>
      </c>
      <c r="E119" s="565" t="str">
        <f>IFERROR(VLOOKUP(C119,DG!A:C,3,0),"")</f>
        <v>Gỗ đà nẹp</v>
      </c>
      <c r="F119" s="566" t="str">
        <f>VLOOKUP(C119,DG!A:D,4,0)</f>
        <v>m3</v>
      </c>
      <c r="G119" s="567">
        <f>ChiTietDuToan!J21</f>
        <v>9.5000000000000001E-2</v>
      </c>
      <c r="H119" s="568">
        <f>IF(D119&lt;2000,COUNTIF($E$2:E119,E119),0)</f>
        <v>1</v>
      </c>
      <c r="I119" s="583">
        <f t="shared" si="3"/>
        <v>9.5000000000000001E-2</v>
      </c>
      <c r="J119" s="584" t="str">
        <f>VLOOKUP(C119,DonGiaHD!A:O,15,0)</f>
        <v>B</v>
      </c>
    </row>
    <row r="120" spans="3:10">
      <c r="C120" s="592" t="str">
        <f>ChiTietDuToan!C22</f>
        <v>GO-V</v>
      </c>
      <c r="D120" s="564">
        <f>IFERROR(VLOOKUP(C120,DG!A:F,6,0),3000)</f>
        <v>1999</v>
      </c>
      <c r="E120" s="565" t="str">
        <f>IFERROR(VLOOKUP(C120,DG!A:C,3,0),"")</f>
        <v>Gỗ ván (cả nẹp)</v>
      </c>
      <c r="F120" s="566" t="str">
        <f>VLOOKUP(C120,DG!A:D,4,0)</f>
        <v>m3</v>
      </c>
      <c r="G120" s="567">
        <f>ChiTietDuToan!J22</f>
        <v>0.35599999999999998</v>
      </c>
      <c r="H120" s="568">
        <f>IF(D120&lt;2000,COUNTIF($E$2:E120,E120),0)</f>
        <v>1</v>
      </c>
      <c r="I120" s="583">
        <f t="shared" si="3"/>
        <v>0.35599999999999998</v>
      </c>
      <c r="J120" s="584" t="str">
        <f>VLOOKUP(C120,DonGiaHD!A:O,15,0)</f>
        <v>B</v>
      </c>
    </row>
    <row r="121" spans="3:10">
      <c r="C121" s="563" t="str">
        <f>ChiTietDuToan!C56</f>
        <v>BTLT 12 F540</v>
      </c>
      <c r="D121" s="564">
        <f>IFERROR(VLOOKUP(C121,DG!A:F,6,0),3000)</f>
        <v>2000</v>
      </c>
      <c r="E121" s="565" t="str">
        <f>IFERROR(VLOOKUP(C121,DG!A:C,3,0),"")</f>
        <v>Trụ bê tông ly tâm 12m</v>
      </c>
      <c r="F121" s="566" t="str">
        <f>VLOOKUP(C121,DG!A:D,4,0)</f>
        <v>bộ</v>
      </c>
      <c r="G121" s="567">
        <f>ChiTietDuToan!J56</f>
        <v>95</v>
      </c>
      <c r="H121" s="568">
        <f>IF(D121&lt;2000,COUNTIF($E$2:E121,E121),0)</f>
        <v>0</v>
      </c>
      <c r="I121" s="583">
        <f t="shared" si="3"/>
        <v>95</v>
      </c>
      <c r="J121" s="584" t="str">
        <f>VLOOKUP(C121,DonGiaHD!A:O,15,0)</f>
        <v>A</v>
      </c>
    </row>
    <row r="122" spans="3:10">
      <c r="C122" s="573" t="str">
        <f>ChiTietDuToan!C58</f>
        <v>C12m</v>
      </c>
      <c r="D122" s="564">
        <f>IFERROR(VLOOKUP(C122,DG!A:F,6,0),3000)</f>
        <v>2000</v>
      </c>
      <c r="E122" s="565" t="str">
        <f>IFERROR(VLOOKUP(C122,DG!A:C,3,0),"")</f>
        <v>Dựng trụ BTLT 12m thủ công + cơ giới</v>
      </c>
      <c r="F122" s="566" t="str">
        <f>VLOOKUP(C122,DG!A:D,4,0)</f>
        <v>trụ</v>
      </c>
      <c r="G122" s="567">
        <f>ChiTietDuToan!J58</f>
        <v>95</v>
      </c>
      <c r="H122" s="568">
        <f>IF(D122&lt;2000,COUNTIF($E$2:E122,E122),0)</f>
        <v>0</v>
      </c>
      <c r="I122" s="583">
        <f t="shared" si="3"/>
        <v>95</v>
      </c>
      <c r="J122" s="584" t="str">
        <f>VLOOKUP(C122,DonGiaHD!A:O,15,0)</f>
        <v>B</v>
      </c>
    </row>
    <row r="123" spans="3:10">
      <c r="C123" s="563" t="str">
        <f>ChiTietDuToan!C61</f>
        <v>C14m</v>
      </c>
      <c r="D123" s="564">
        <f>IFERROR(VLOOKUP(C123,DG!A:F,6,0),3000)</f>
        <v>2000</v>
      </c>
      <c r="E123" s="565" t="str">
        <f>IFERROR(VLOOKUP(C123,DG!A:C,3,0),"")</f>
        <v>Dựng trụ BTLT 14m thủ công + cơ giới</v>
      </c>
      <c r="F123" s="566" t="str">
        <f>VLOOKUP(C123,DG!A:D,4,0)</f>
        <v>trụ</v>
      </c>
      <c r="G123" s="567">
        <f>ChiTietDuToan!J61</f>
        <v>15</v>
      </c>
      <c r="H123" s="568">
        <f>IF(D123&lt;2000,COUNTIF($E$2:E123,E123),0)</f>
        <v>0</v>
      </c>
      <c r="I123" s="583">
        <f t="shared" si="3"/>
        <v>15</v>
      </c>
      <c r="J123" s="584" t="str">
        <f>VLOOKUP(C123,DonGiaHD!A:O,15,0)</f>
        <v>B</v>
      </c>
    </row>
    <row r="124" spans="3:10">
      <c r="C124" s="573" t="str">
        <f>ChiTietDuToan!C157</f>
        <v>CĐTply-X</v>
      </c>
      <c r="D124" s="564">
        <f>IFERROR(VLOOKUP(C124,DG!A:F,6,0),3000)</f>
        <v>2000</v>
      </c>
      <c r="E124" s="565" t="str">
        <f>IFERROR(VLOOKUP(C124,DG!A:C,3,0),"")</f>
        <v>Chuỗi sứ treo Polymer 25kV lắp vào xà : CĐT ply-X</v>
      </c>
      <c r="F124" s="566" t="str">
        <f>VLOOKUP(C124,DG!A:D,4,0)</f>
        <v>bộ</v>
      </c>
      <c r="G124" s="567">
        <f>ChiTietDuToan!J157</f>
        <v>87</v>
      </c>
      <c r="H124" s="568">
        <f>IF(D124&lt;2000,COUNTIF($E$2:E124,E124),0)</f>
        <v>0</v>
      </c>
      <c r="I124" s="583">
        <f t="shared" si="3"/>
        <v>87</v>
      </c>
      <c r="J124" s="584" t="str">
        <f>VLOOKUP(C124,DonGiaHD!A:O,15,0)</f>
        <v>A</v>
      </c>
    </row>
    <row r="125" spans="3:10">
      <c r="C125" s="563" t="str">
        <f>ChiTietDuToan!C126</f>
        <v>CK-B</v>
      </c>
      <c r="D125" s="564">
        <f>IFERROR(VLOOKUP(C125,DG!A:F,6,0),3000)</f>
        <v>2000</v>
      </c>
      <c r="E125" s="565" t="str">
        <f>IFERROR(VLOOKUP(C125,DG!A:C,3,0),"")</f>
        <v>Bộ chằng vượt đơn: CK-B</v>
      </c>
      <c r="F125" s="566" t="str">
        <f>VLOOKUP(C125,DG!A:D,4,0)</f>
        <v>Bộ</v>
      </c>
      <c r="G125" s="567">
        <f>ChiTietDuToan!J126</f>
        <v>1</v>
      </c>
      <c r="H125" s="568">
        <f>IF(D125&lt;2000,COUNTIF($E$2:E125,E125),0)</f>
        <v>0</v>
      </c>
      <c r="I125" s="583">
        <f t="shared" si="3"/>
        <v>1</v>
      </c>
      <c r="J125" s="584" t="str">
        <f>VLOOKUP(C125,DonGiaHD!A:O,15,0)</f>
        <v>A</v>
      </c>
    </row>
    <row r="126" spans="3:10">
      <c r="C126" s="563" t="str">
        <f>ChiTietDuToan!C100</f>
        <v>CL12-B</v>
      </c>
      <c r="D126" s="564">
        <f>IFERROR(VLOOKUP(C126,DG!A:F,6,0),3000)</f>
        <v>2000</v>
      </c>
      <c r="E126" s="565" t="str">
        <f>IFERROR(VLOOKUP(C126,DG!A:C,3,0),"")</f>
        <v>Bộ chằng lệch đơn cho trụ 12m: CL12-B</v>
      </c>
      <c r="F126" s="566" t="str">
        <f>VLOOKUP(C126,DG!A:D,4,0)</f>
        <v>Bộ</v>
      </c>
      <c r="G126" s="567">
        <f>ChiTietDuToan!J100</f>
        <v>2</v>
      </c>
      <c r="H126" s="568">
        <f>IF(D126&lt;2000,COUNTIF($E$2:E126,E126),0)</f>
        <v>0</v>
      </c>
      <c r="I126" s="583">
        <f t="shared" si="3"/>
        <v>2</v>
      </c>
      <c r="J126" s="584" t="str">
        <f>VLOOKUP(C126,DonGiaHD!A:O,15,0)</f>
        <v>A</v>
      </c>
    </row>
    <row r="127" spans="3:10">
      <c r="C127" s="573" t="str">
        <f>ChiTietDuToan!C92</f>
        <v>CX12-B</v>
      </c>
      <c r="D127" s="564">
        <f>IFERROR(VLOOKUP(C127,DG!A:F,6,0),3000)</f>
        <v>2000</v>
      </c>
      <c r="E127" s="565" t="str">
        <f>IFERROR(VLOOKUP(C127,DG!A:C,3,0),"")</f>
        <v>Bộ chằng xuống đơn cho trụ 12m: CX12-B</v>
      </c>
      <c r="F127" s="566" t="str">
        <f>VLOOKUP(C127,DG!A:D,4,0)</f>
        <v>Bộ</v>
      </c>
      <c r="G127" s="567">
        <f>ChiTietDuToan!J92</f>
        <v>7</v>
      </c>
      <c r="H127" s="568">
        <f>IF(D127&lt;2000,COUNTIF($E$2:E127,E127),0)</f>
        <v>0</v>
      </c>
      <c r="I127" s="583">
        <f t="shared" si="3"/>
        <v>7</v>
      </c>
      <c r="J127" s="584" t="str">
        <f>VLOOKUP(C127,DonGiaHD!A:O,15,0)</f>
        <v>A</v>
      </c>
    </row>
    <row r="128" spans="3:10">
      <c r="C128" s="563" t="str">
        <f>ChiTietDuToan!C110</f>
        <v>CX14-B</v>
      </c>
      <c r="D128" s="564">
        <f>IFERROR(VLOOKUP(C128,DG!A:F,6,0),3000)</f>
        <v>2000</v>
      </c>
      <c r="E128" s="565" t="str">
        <f>IFERROR(VLOOKUP(C128,DG!A:C,3,0),"")</f>
        <v>Bộ chằng xuống đơn cho trụ 14m: CX14-B</v>
      </c>
      <c r="F128" s="566" t="str">
        <f>VLOOKUP(C128,DG!A:D,4,0)</f>
        <v>Bộ</v>
      </c>
      <c r="G128" s="567">
        <f>ChiTietDuToan!J110</f>
        <v>2</v>
      </c>
      <c r="H128" s="568">
        <f>IF(D128&lt;2000,COUNTIF($E$2:E128,E128),0)</f>
        <v>0</v>
      </c>
      <c r="I128" s="583">
        <f t="shared" si="3"/>
        <v>2</v>
      </c>
      <c r="J128" s="584" t="str">
        <f>VLOOKUP(C128,DonGiaHD!A:O,15,0)</f>
        <v>A</v>
      </c>
    </row>
    <row r="129" spans="3:10">
      <c r="C129" s="573" t="str">
        <f>ChiTietDuToan!C118</f>
        <v>CXX14-B</v>
      </c>
      <c r="D129" s="564">
        <f>IFERROR(VLOOKUP(C129,DG!A:F,6,0),3000)</f>
        <v>2000</v>
      </c>
      <c r="E129" s="565" t="str">
        <f>IFERROR(VLOOKUP(C129,DG!A:C,3,0),"")</f>
        <v>Bộ chằng xuống kép cho trụ 14m: CXX14-B</v>
      </c>
      <c r="F129" s="566" t="str">
        <f>VLOOKUP(C129,DG!A:D,4,0)</f>
        <v>Bộ</v>
      </c>
      <c r="G129" s="567">
        <f>ChiTietDuToan!J118</f>
        <v>1</v>
      </c>
      <c r="H129" s="568">
        <f>IF(D129&lt;2000,COUNTIF($E$2:E129,E129),0)</f>
        <v>0</v>
      </c>
      <c r="I129" s="583">
        <f t="shared" si="3"/>
        <v>1</v>
      </c>
      <c r="J129" s="584" t="str">
        <f>VLOOKUP(C129,DonGiaHD!A:O,15,0)</f>
        <v>A</v>
      </c>
    </row>
    <row r="130" spans="3:10">
      <c r="C130" s="573" t="str">
        <f>ChiTietDuToan!C48</f>
        <v>datd3</v>
      </c>
      <c r="D130" s="564">
        <f>IFERROR(VLOOKUP(C130,DG!A:F,6,0),3000)</f>
        <v>2000</v>
      </c>
      <c r="E130" s="565" t="str">
        <f>IFERROR(VLOOKUP(C130,DG!A:C,3,0),"")</f>
        <v>Đắp đất rãnh tiếp độ chặt k=0,95</v>
      </c>
      <c r="F130" s="566" t="str">
        <f>VLOOKUP(C130,DG!A:D,4,0)</f>
        <v>m3</v>
      </c>
      <c r="G130" s="567">
        <f>ChiTietDuToan!J48</f>
        <v>15</v>
      </c>
      <c r="H130" s="568">
        <f>IF(D130&lt;2000,COUNTIF($E$2:E130,E130),0)</f>
        <v>0</v>
      </c>
      <c r="I130" s="583">
        <f t="shared" ref="I130:I161" si="4">IF(G130&gt;0,SUMIF(C:C,C130,G:G),0)</f>
        <v>15</v>
      </c>
      <c r="J130" s="584" t="str">
        <f>VLOOKUP(C130,DonGiaHD!A:O,15,0)</f>
        <v>B</v>
      </c>
    </row>
    <row r="131" spans="3:10">
      <c r="C131" s="563" t="str">
        <f>ChiTietDuToan!C30</f>
        <v>DBTM150CS</v>
      </c>
      <c r="D131" s="564">
        <f>IFERROR(VLOOKUP(C131,DG!A:F,6,0),3000)</f>
        <v>2000</v>
      </c>
      <c r="E131" s="565" t="str">
        <f>IFERROR(VLOOKUP(C131,DG!A:C,3,0),"")</f>
        <v>Đổ bêtông móng trụ M150 &lt;=250cm</v>
      </c>
      <c r="F131" s="566" t="str">
        <f>VLOOKUP(C131,DG!A:D,4,0)</f>
        <v>m3</v>
      </c>
      <c r="G131" s="567">
        <f>ChiTietDuToan!J30</f>
        <v>11.34</v>
      </c>
      <c r="H131" s="568">
        <f>IF(D131&lt;2000,COUNTIF($E$2:E131,E131),0)</f>
        <v>0</v>
      </c>
      <c r="I131" s="583">
        <f t="shared" si="4"/>
        <v>11.34</v>
      </c>
      <c r="J131" s="584" t="str">
        <f>VLOOKUP(C131,DonGiaHD!A:O,15,0)</f>
        <v>B</v>
      </c>
    </row>
    <row r="132" spans="3:10">
      <c r="C132" s="563" t="str">
        <f>ChiTietDuToan!C46</f>
        <v>DCTD3</v>
      </c>
      <c r="D132" s="564">
        <f>IFERROR(VLOOKUP(C132,DG!A:F,6,0),3000)</f>
        <v>2000</v>
      </c>
      <c r="E132" s="565" t="str">
        <f>IFERROR(VLOOKUP(C132,DG!A:C,3,0),"")</f>
        <v>Đóng cọc tiếp địa đất cấp 3</v>
      </c>
      <c r="F132" s="566" t="str">
        <f>VLOOKUP(C132,DG!A:D,4,0)</f>
        <v>cọc</v>
      </c>
      <c r="G132" s="567">
        <f>ChiTietDuToan!J46</f>
        <v>15</v>
      </c>
      <c r="H132" s="568">
        <f>IF(D132&lt;2000,COUNTIF($E$2:E132,E132),0)</f>
        <v>0</v>
      </c>
      <c r="I132" s="583">
        <f t="shared" si="4"/>
        <v>15</v>
      </c>
      <c r="J132" s="584" t="str">
        <f>VLOOKUP(C132,DonGiaHD!A:O,15,0)</f>
        <v>B</v>
      </c>
    </row>
    <row r="133" spans="3:10">
      <c r="C133" s="563" t="str">
        <f>ChiTietDuToan!C141</f>
        <v>DDTT3P1m-m</v>
      </c>
      <c r="D133" s="564">
        <f>IFERROR(VLOOKUP(C133,DG!A:F,6,0),3000)</f>
        <v>2000</v>
      </c>
      <c r="E133" s="565" t="str">
        <f>IFERROR(VLOOKUP(C133,DG!A:C,3,0),"")</f>
        <v>Phần trung thế 3 pha xây dựng mới</v>
      </c>
      <c r="F133" s="566" t="str">
        <f>VLOOKUP(C133,DG!A:D,4,0)</f>
        <v>Tbộ</v>
      </c>
      <c r="G133" s="567">
        <f>ChiTietDuToan!J141</f>
        <v>0</v>
      </c>
      <c r="H133" s="568">
        <f>IF(D133&lt;2000,COUNTIF($E$2:E133,E133),0)</f>
        <v>0</v>
      </c>
      <c r="I133" s="583">
        <f t="shared" si="4"/>
        <v>0</v>
      </c>
      <c r="J133" s="584" t="e">
        <f>VLOOKUP(C133,DonGiaHD!A:O,15,0)</f>
        <v>#N/A</v>
      </c>
    </row>
    <row r="134" spans="3:10">
      <c r="C134" s="569" t="str">
        <f>ChiTietDuToan!C47</f>
        <v>dtd3</v>
      </c>
      <c r="D134" s="564">
        <f>IFERROR(VLOOKUP(C134,DG!A:F,6,0),3000)</f>
        <v>2000</v>
      </c>
      <c r="E134" s="565" t="str">
        <f>IFERROR(VLOOKUP(C134,DG!A:C,3,0),"")</f>
        <v>Đào rãnh tiếp địa đất cấp 3</v>
      </c>
      <c r="F134" s="566" t="str">
        <f>VLOOKUP(C134,DG!A:D,4,0)</f>
        <v>m3</v>
      </c>
      <c r="G134" s="567">
        <f>ChiTietDuToan!J47</f>
        <v>15</v>
      </c>
      <c r="H134" s="568">
        <f>IF(D134&lt;2000,COUNTIF($E$2:E134,E134),0)</f>
        <v>0</v>
      </c>
      <c r="I134" s="583">
        <f t="shared" si="4"/>
        <v>15</v>
      </c>
      <c r="J134" s="584" t="str">
        <f>VLOOKUP(C134,DonGiaHD!A:O,15,0)</f>
        <v>B</v>
      </c>
    </row>
    <row r="135" spans="3:10">
      <c r="C135" s="581" t="str">
        <f>ChiTietDuToan!C147</f>
        <v>Đth-U</v>
      </c>
      <c r="D135" s="564">
        <f>IFERROR(VLOOKUP(C135,DG!A:F,6,0),3000)</f>
        <v>2000</v>
      </c>
      <c r="E135" s="565" t="str">
        <f>IFERROR(VLOOKUP(C135,DG!A:C,3,0),"")</f>
        <v>Bộ Uclevis đỡ dây trung hòa: Đth-U</v>
      </c>
      <c r="F135" s="566" t="str">
        <f>VLOOKUP(C135,DG!A:D,4,0)</f>
        <v>bộ</v>
      </c>
      <c r="G135" s="567">
        <f>ChiTietDuToan!J147</f>
        <v>160</v>
      </c>
      <c r="H135" s="568">
        <f>IF(D135&lt;2000,COUNTIF($E$2:E135,E135),0)</f>
        <v>0</v>
      </c>
      <c r="I135" s="583">
        <f t="shared" si="4"/>
        <v>160</v>
      </c>
      <c r="J135" s="584" t="str">
        <f>VLOOKUP(C135,DonGiaHD!A:O,15,0)</f>
        <v>A</v>
      </c>
    </row>
    <row r="136" spans="3:10">
      <c r="C136" s="563" t="str">
        <f>ChiTietDuToan!C186</f>
        <v>KDA185B</v>
      </c>
      <c r="D136" s="564">
        <f>IFERROR(VLOOKUP(C136,DG!A:F,6,0),3000)</f>
        <v>2000</v>
      </c>
      <c r="E136" s="565" t="str">
        <f>IFERROR(VLOOKUP(C136,DG!A:C,3,0),"")</f>
        <v>Kéo dây nhôm bọc 185mm2</v>
      </c>
      <c r="F136" s="566" t="str">
        <f>VLOOKUP(C136,DG!A:D,4,0)</f>
        <v>km</v>
      </c>
      <c r="G136" s="567">
        <f>ChiTietDuToan!J186</f>
        <v>19.394399999999994</v>
      </c>
      <c r="H136" s="568">
        <f>IF(D136&lt;2000,COUNTIF($E$2:E136,E136),0)</f>
        <v>0</v>
      </c>
      <c r="I136" s="583">
        <f t="shared" si="4"/>
        <v>19.394399999999994</v>
      </c>
      <c r="J136" s="584" t="str">
        <f>VLOOKUP(C136,DonGiaHD!A:O,15,0)</f>
        <v>B</v>
      </c>
    </row>
    <row r="137" spans="3:10">
      <c r="C137" s="563" t="str">
        <f>ChiTietDuToan!C184</f>
        <v>KDA50B</v>
      </c>
      <c r="D137" s="564">
        <f>IFERROR(VLOOKUP(C137,DG!A:F,6,0),3000)</f>
        <v>2000</v>
      </c>
      <c r="E137" s="565" t="str">
        <f>IFERROR(VLOOKUP(C137,DG!A:C,3,0),"")</f>
        <v>Kéo dây nhôm bọc 50mm2</v>
      </c>
      <c r="F137" s="566" t="str">
        <f>VLOOKUP(C137,DG!A:D,4,0)</f>
        <v>km</v>
      </c>
      <c r="G137" s="567">
        <f>ChiTietDuToan!J184</f>
        <v>0.11600000000000001</v>
      </c>
      <c r="H137" s="568">
        <f>IF(D137&lt;2000,COUNTIF($E$2:E137,E137),0)</f>
        <v>0</v>
      </c>
      <c r="I137" s="583">
        <f t="shared" si="4"/>
        <v>0.11600000000000001</v>
      </c>
      <c r="J137" s="584" t="str">
        <f>VLOOKUP(C137,DonGiaHD!A:O,15,0)</f>
        <v>B</v>
      </c>
    </row>
    <row r="138" spans="3:10">
      <c r="C138" s="570" t="str">
        <f>ChiTietDuToan!C185</f>
        <v>KDAC120</v>
      </c>
      <c r="D138" s="564">
        <f>IFERROR(VLOOKUP(C138,DG!A:F,6,0),3000)</f>
        <v>2000</v>
      </c>
      <c r="E138" s="565" t="str">
        <f>IFERROR(VLOOKUP(C138,DG!A:C,3,0),"")</f>
        <v>Kéo dây nhôm lõi thép cỡ dây 120mm2</v>
      </c>
      <c r="F138" s="566" t="str">
        <f>VLOOKUP(C138,DG!A:D,4,0)</f>
        <v>km</v>
      </c>
      <c r="G138" s="567">
        <f>ChiTietDuToan!J185</f>
        <v>6.4647999999999985</v>
      </c>
      <c r="H138" s="568">
        <f>IF(D138&lt;2000,COUNTIF($E$2:E138,E138),0)</f>
        <v>0</v>
      </c>
      <c r="I138" s="583">
        <f t="shared" si="4"/>
        <v>6.4647999999999985</v>
      </c>
      <c r="J138" s="584" t="str">
        <f>VLOOKUP(C138,DonGiaHD!A:O,15,0)</f>
        <v>B</v>
      </c>
    </row>
    <row r="139" spans="3:10">
      <c r="C139" s="563" t="str">
        <f>ChiTietDuToan!C45</f>
        <v>KTD</v>
      </c>
      <c r="D139" s="564">
        <f>IFERROR(VLOOKUP(C139,DG!A:F,6,0),3000)</f>
        <v>2000</v>
      </c>
      <c r="E139" s="565" t="str">
        <f>IFERROR(VLOOKUP(C139,DG!A:C,3,0),"")</f>
        <v xml:space="preserve">Kéo dây tiếp địa </v>
      </c>
      <c r="F139" s="566" t="str">
        <f>VLOOKUP(C139,DG!A:D,4,0)</f>
        <v>mét</v>
      </c>
      <c r="G139" s="567">
        <f>ChiTietDuToan!J45</f>
        <v>33.6</v>
      </c>
      <c r="H139" s="568">
        <f>IF(D139&lt;2000,COUNTIF($E$2:E139,E139),0)</f>
        <v>0</v>
      </c>
      <c r="I139" s="583">
        <f t="shared" si="4"/>
        <v>33.6</v>
      </c>
      <c r="J139" s="584" t="str">
        <f>VLOOKUP(C139,DonGiaHD!A:O,15,0)</f>
        <v>B</v>
      </c>
    </row>
    <row r="140" spans="3:10">
      <c r="C140" s="563" t="str">
        <f>ChiTietDuToan!C188</f>
        <v>LCHSNply</v>
      </c>
      <c r="D140" s="564">
        <f>IFERROR(VLOOKUP(C140,DG!A:F,6,0),3000)</f>
        <v>2000</v>
      </c>
      <c r="E140" s="565" t="str">
        <f>IFERROR(VLOOKUP(C140,DG!A:C,3,0),"")</f>
        <v>Lắp chuỗi sứ néo Polymer</v>
      </c>
      <c r="F140" s="566" t="str">
        <f>VLOOKUP(C140,DG!A:D,4,0)</f>
        <v>chuỗi</v>
      </c>
      <c r="G140" s="567">
        <f>ChiTietDuToan!J188</f>
        <v>87</v>
      </c>
      <c r="H140" s="568">
        <f>IF(D140&lt;2000,COUNTIF($E$2:E140,E140),0)</f>
        <v>0</v>
      </c>
      <c r="I140" s="583">
        <f t="shared" si="4"/>
        <v>87</v>
      </c>
      <c r="J140" s="584" t="str">
        <f>VLOOKUP(C140,DonGiaHD!A:O,15,0)</f>
        <v>B</v>
      </c>
    </row>
    <row r="141" spans="3:10">
      <c r="C141" s="563" t="str">
        <f>ChiTietDuToan!C109</f>
        <v>LCL</v>
      </c>
      <c r="D141" s="564">
        <f>IFERROR(VLOOKUP(C141,DG!A:F,6,0),3000)</f>
        <v>2000</v>
      </c>
      <c r="E141" s="565" t="str">
        <f>IFERROR(VLOOKUP(C141,DG!A:C,3,0),"")</f>
        <v>Lắp bộ chống lệch</v>
      </c>
      <c r="F141" s="566" t="str">
        <f>VLOOKUP(C141,DG!A:D,4,0)</f>
        <v>bộ</v>
      </c>
      <c r="G141" s="567">
        <f>ChiTietDuToan!J109</f>
        <v>2</v>
      </c>
      <c r="H141" s="568">
        <f>IF(D141&lt;2000,COUNTIF($E$2:E141,E141),0)</f>
        <v>0</v>
      </c>
      <c r="I141" s="583">
        <f t="shared" si="4"/>
        <v>2</v>
      </c>
      <c r="J141" s="584" t="str">
        <f>VLOOKUP(C141,DonGiaHD!A:O,15,0)</f>
        <v>B</v>
      </c>
    </row>
    <row r="142" spans="3:10">
      <c r="C142" s="581" t="str">
        <f>ChiTietDuToan!C99</f>
        <v>LDN</v>
      </c>
      <c r="D142" s="564">
        <f>IFERROR(VLOOKUP(C142,DG!A:F,6,0),3000)</f>
        <v>2000</v>
      </c>
      <c r="E142" s="565" t="str">
        <f>IFERROR(VLOOKUP(C142,DG!A:C,3,0),"")</f>
        <v>Lắp bộ dây néo</v>
      </c>
      <c r="F142" s="566" t="str">
        <f>VLOOKUP(C142,DG!A:D,4,0)</f>
        <v>bộ</v>
      </c>
      <c r="G142" s="580">
        <f>ChiTietDuToan!J99</f>
        <v>7</v>
      </c>
      <c r="H142" s="568">
        <f>IF(D142&lt;2000,COUNTIF($E$2:E142,E142),0)</f>
        <v>0</v>
      </c>
      <c r="I142" s="583">
        <f t="shared" si="4"/>
        <v>15</v>
      </c>
      <c r="J142" s="584" t="str">
        <f>VLOOKUP(C142,DonGiaHD!A:O,15,0)</f>
        <v>B</v>
      </c>
    </row>
    <row r="143" spans="3:10">
      <c r="C143" s="573" t="str">
        <f>ChiTietDuToan!C108</f>
        <v>LDN</v>
      </c>
      <c r="D143" s="564">
        <f>IFERROR(VLOOKUP(C143,DG!A:F,6,0),3000)</f>
        <v>2000</v>
      </c>
      <c r="E143" s="565" t="str">
        <f>IFERROR(VLOOKUP(C143,DG!A:C,3,0),"")</f>
        <v>Lắp bộ dây néo</v>
      </c>
      <c r="F143" s="566" t="str">
        <f>VLOOKUP(C143,DG!A:D,4,0)</f>
        <v>bộ</v>
      </c>
      <c r="G143" s="567">
        <f>ChiTietDuToan!J108</f>
        <v>2</v>
      </c>
      <c r="H143" s="568">
        <f>IF(D143&lt;2000,COUNTIF($E$2:E143,E143),0)</f>
        <v>0</v>
      </c>
      <c r="I143" s="583">
        <f t="shared" si="4"/>
        <v>15</v>
      </c>
      <c r="J143" s="584" t="str">
        <f>VLOOKUP(C143,DonGiaHD!A:O,15,0)</f>
        <v>B</v>
      </c>
    </row>
    <row r="144" spans="3:10">
      <c r="C144" s="563" t="str">
        <f>ChiTietDuToan!C117</f>
        <v>LDN</v>
      </c>
      <c r="D144" s="564">
        <f>IFERROR(VLOOKUP(C144,DG!A:F,6,0),3000)</f>
        <v>2000</v>
      </c>
      <c r="E144" s="565" t="str">
        <f>IFERROR(VLOOKUP(C144,DG!A:C,3,0),"")</f>
        <v>Lắp bộ dây néo</v>
      </c>
      <c r="F144" s="566" t="str">
        <f>VLOOKUP(C144,DG!A:D,4,0)</f>
        <v>bộ</v>
      </c>
      <c r="G144" s="567">
        <f>ChiTietDuToan!J117</f>
        <v>2</v>
      </c>
      <c r="H144" s="568">
        <f>IF(D144&lt;2000,COUNTIF($E$2:E144,E144),0)</f>
        <v>0</v>
      </c>
      <c r="I144" s="583">
        <f t="shared" si="4"/>
        <v>15</v>
      </c>
      <c r="J144" s="584" t="str">
        <f>VLOOKUP(C144,DonGiaHD!A:O,15,0)</f>
        <v>B</v>
      </c>
    </row>
    <row r="145" spans="3:10">
      <c r="C145" s="573" t="str">
        <f>ChiTietDuToan!C125</f>
        <v>LDN</v>
      </c>
      <c r="D145" s="564">
        <f>IFERROR(VLOOKUP(C145,DG!A:F,6,0),3000)</f>
        <v>2000</v>
      </c>
      <c r="E145" s="565" t="str">
        <f>IFERROR(VLOOKUP(C145,DG!A:C,3,0),"")</f>
        <v>Lắp bộ dây néo</v>
      </c>
      <c r="F145" s="566" t="str">
        <f>VLOOKUP(C145,DG!A:D,4,0)</f>
        <v>bộ</v>
      </c>
      <c r="G145" s="567">
        <f>ChiTietDuToan!J125</f>
        <v>2</v>
      </c>
      <c r="H145" s="568">
        <f>IF(D145&lt;2000,COUNTIF($E$2:E145,E145),0)</f>
        <v>0</v>
      </c>
      <c r="I145" s="583">
        <f t="shared" si="4"/>
        <v>15</v>
      </c>
      <c r="J145" s="584" t="str">
        <f>VLOOKUP(C145,DonGiaHD!A:O,15,0)</f>
        <v>B</v>
      </c>
    </row>
    <row r="146" spans="3:10">
      <c r="C146" s="563" t="str">
        <f>ChiTietDuToan!C133</f>
        <v>LDN</v>
      </c>
      <c r="D146" s="564">
        <f>IFERROR(VLOOKUP(C146,DG!A:F,6,0),3000)</f>
        <v>2000</v>
      </c>
      <c r="E146" s="565" t="str">
        <f>IFERROR(VLOOKUP(C146,DG!A:C,3,0),"")</f>
        <v>Lắp bộ dây néo</v>
      </c>
      <c r="F146" s="566" t="str">
        <f>VLOOKUP(C146,DG!A:D,4,0)</f>
        <v>bộ</v>
      </c>
      <c r="G146" s="590">
        <f>ChiTietDuToan!J133</f>
        <v>2</v>
      </c>
      <c r="H146" s="568">
        <f>IF(D146&lt;2000,COUNTIF($E$2:E146,E146),0)</f>
        <v>0</v>
      </c>
      <c r="I146" s="583">
        <f t="shared" si="4"/>
        <v>15</v>
      </c>
      <c r="J146" s="584" t="str">
        <f>VLOOKUP(C146,DonGiaHD!A:O,15,0)</f>
        <v>B</v>
      </c>
    </row>
    <row r="147" spans="3:10">
      <c r="C147" s="563" t="str">
        <f>ChiTietDuToan!C187</f>
        <v>LSDD</v>
      </c>
      <c r="D147" s="564">
        <f>IFERROR(VLOOKUP(C147,DG!A:F,6,0),3000)</f>
        <v>2000</v>
      </c>
      <c r="E147" s="565" t="str">
        <f>IFERROR(VLOOKUP(C147,DG!A:C,3,0),"")</f>
        <v>Lắp sứ đứng 24KV + ty</v>
      </c>
      <c r="F147" s="566" t="str">
        <f>VLOOKUP(C147,DG!A:D,4,0)</f>
        <v>bộ</v>
      </c>
      <c r="G147" s="567">
        <f>ChiTietDuToan!J187</f>
        <v>583</v>
      </c>
      <c r="H147" s="568">
        <f>IF(D147&lt;2000,COUNTIF($E$2:E147,E147),0)</f>
        <v>0</v>
      </c>
      <c r="I147" s="583">
        <f t="shared" si="4"/>
        <v>583</v>
      </c>
      <c r="J147" s="584" t="str">
        <f>VLOOKUP(C147,DonGiaHD!A:O,15,0)</f>
        <v>B</v>
      </c>
    </row>
    <row r="148" spans="3:10">
      <c r="C148" s="563" t="str">
        <f>ChiTietDuToan!C189</f>
        <v>LSOC</v>
      </c>
      <c r="D148" s="564">
        <f>IFERROR(VLOOKUP(C148,DG!A:F,6,0),3000)</f>
        <v>2000</v>
      </c>
      <c r="E148" s="565" t="str">
        <f>IFERROR(VLOOKUP(C148,DG!A:C,3,0),"")</f>
        <v>Lắp rack sứ + sứ ống chỉ</v>
      </c>
      <c r="F148" s="566" t="str">
        <f>VLOOKUP(C148,DG!A:D,4,0)</f>
        <v>bộ</v>
      </c>
      <c r="G148" s="567">
        <f>ChiTietDuToan!J189</f>
        <v>160</v>
      </c>
      <c r="H148" s="568">
        <f>IF(D148&lt;2000,COUNTIF($E$2:E148,E148),0)</f>
        <v>0</v>
      </c>
      <c r="I148" s="583">
        <f t="shared" si="4"/>
        <v>160</v>
      </c>
      <c r="J148" s="584" t="str">
        <f>VLOOKUP(C148,DonGiaHD!A:O,15,0)</f>
        <v>B</v>
      </c>
    </row>
    <row r="149" spans="3:10">
      <c r="C149" s="573" t="str">
        <f>ChiTietDuToan!C71</f>
        <v>LXIN</v>
      </c>
      <c r="D149" s="564">
        <f>IFERROR(VLOOKUP(C149,DG!A:F,6,0),3000)</f>
        <v>2000</v>
      </c>
      <c r="E149" s="565" t="str">
        <f>IFERROR(VLOOKUP(C149,DG!A:C,3,0),"")</f>
        <v>Lắp xà néo ≤ 50kg</v>
      </c>
      <c r="F149" s="566" t="str">
        <f>VLOOKUP(C149,DG!A:D,4,0)</f>
        <v>bộ</v>
      </c>
      <c r="G149" s="580">
        <f>ChiTietDuToan!J71</f>
        <v>4</v>
      </c>
      <c r="H149" s="568">
        <f>IF(D149&lt;2000,COUNTIF($E$2:E149,E149),0)</f>
        <v>0</v>
      </c>
      <c r="I149" s="583">
        <f t="shared" si="4"/>
        <v>14</v>
      </c>
      <c r="J149" s="584" t="str">
        <f>VLOOKUP(C149,DonGiaHD!A:O,15,0)</f>
        <v>B</v>
      </c>
    </row>
    <row r="150" spans="3:10">
      <c r="C150" s="563" t="str">
        <f>ChiTietDuToan!C78</f>
        <v>LXIN</v>
      </c>
      <c r="D150" s="564">
        <f>IFERROR(VLOOKUP(C150,DG!A:F,6,0),3000)</f>
        <v>2000</v>
      </c>
      <c r="E150" s="565" t="str">
        <f>IFERROR(VLOOKUP(C150,DG!A:C,3,0),"")</f>
        <v>Lắp xà néo ≤ 50kg</v>
      </c>
      <c r="F150" s="566" t="str">
        <f>VLOOKUP(C150,DG!A:D,4,0)</f>
        <v>bộ</v>
      </c>
      <c r="G150" s="567">
        <f>ChiTietDuToan!J78</f>
        <v>10</v>
      </c>
      <c r="H150" s="568">
        <f>IF(D150&lt;2000,COUNTIF($E$2:E150,E150),0)</f>
        <v>0</v>
      </c>
      <c r="I150" s="583">
        <f t="shared" si="4"/>
        <v>14</v>
      </c>
      <c r="J150" s="584" t="str">
        <f>VLOOKUP(C150,DonGiaHD!A:O,15,0)</f>
        <v>B</v>
      </c>
    </row>
    <row r="151" spans="3:10">
      <c r="C151" s="589" t="str">
        <f>ChiTietDuToan!C7</f>
        <v>M12</v>
      </c>
      <c r="D151" s="564">
        <f>IFERROR(VLOOKUP(C151,DG!A:F,6,0),3000)</f>
        <v>2000</v>
      </c>
      <c r="E151" s="565" t="str">
        <f>IFERROR(VLOOKUP(C151,DG!A:C,3,0),"")</f>
        <v>Đặt đà cản 1,2m</v>
      </c>
      <c r="F151" s="566" t="str">
        <f>VLOOKUP(C151,DG!A:D,4,0)</f>
        <v>cái</v>
      </c>
      <c r="G151" s="567">
        <f>ChiTietDuToan!J7</f>
        <v>36</v>
      </c>
      <c r="H151" s="568">
        <f>IF(D151&lt;2000,COUNTIF($E$2:E151,E151),0)</f>
        <v>0</v>
      </c>
      <c r="I151" s="583">
        <f t="shared" si="4"/>
        <v>36</v>
      </c>
      <c r="J151" s="584" t="str">
        <f>VLOOKUP(C151,DonGiaHD!A:O,15,0)</f>
        <v>B</v>
      </c>
    </row>
    <row r="152" spans="3:10">
      <c r="C152" s="592" t="str">
        <f>ChiTietDuToan!C10</f>
        <v>M12a</v>
      </c>
      <c r="D152" s="564">
        <f>IFERROR(VLOOKUP(C152,DG!A:F,6,0),3000)</f>
        <v>2000</v>
      </c>
      <c r="E152" s="565" t="str">
        <f>IFERROR(VLOOKUP(C152,DG!A:C,3,0),"")</f>
        <v>Móng M12a</v>
      </c>
      <c r="F152" s="566" t="str">
        <f>VLOOKUP(C152,DG!A:D,4,0)</f>
        <v>Móng</v>
      </c>
      <c r="G152" s="567">
        <f>ChiTietDuToan!J10</f>
        <v>39</v>
      </c>
      <c r="H152" s="568">
        <f>IF(D152&lt;2000,COUNTIF($E$2:E152,E152),0)</f>
        <v>0</v>
      </c>
      <c r="I152" s="583">
        <f t="shared" si="4"/>
        <v>39</v>
      </c>
      <c r="J152" s="584" t="str">
        <f>VLOOKUP(C152,DonGiaHD!A:O,15,0)</f>
        <v>A</v>
      </c>
    </row>
    <row r="153" spans="3:10">
      <c r="C153" s="581" t="str">
        <f>ChiTietDuToan!C15</f>
        <v>M12BT ĐÔI</v>
      </c>
      <c r="D153" s="564">
        <f>IFERROR(VLOOKUP(C153,DG!A:F,6,0),3000)</f>
        <v>2000</v>
      </c>
      <c r="E153" s="565" t="str">
        <f>IFERROR(VLOOKUP(C153,DG!A:C,3,0),"")</f>
        <v>Móng bê tông trụ đôi 12m</v>
      </c>
      <c r="F153" s="566" t="str">
        <f>VLOOKUP(C153,DG!A:D,4,0)</f>
        <v>Móng</v>
      </c>
      <c r="G153" s="567">
        <f>ChiTietDuToan!J15</f>
        <v>10</v>
      </c>
      <c r="H153" s="568">
        <f>IF(D153&lt;2000,COUNTIF($E$2:E153,E153),0)</f>
        <v>0</v>
      </c>
      <c r="I153" s="583">
        <f t="shared" si="4"/>
        <v>10</v>
      </c>
      <c r="J153" s="584" t="str">
        <f>VLOOKUP(C153,DonGiaHD!A:O,15,0)</f>
        <v>A</v>
      </c>
    </row>
    <row r="154" spans="3:10">
      <c r="C154" s="573" t="str">
        <f>ChiTietDuToan!C31</f>
        <v>M14a</v>
      </c>
      <c r="D154" s="564">
        <f>IFERROR(VLOOKUP(C154,DG!A:F,6,0),3000)</f>
        <v>2000</v>
      </c>
      <c r="E154" s="565" t="str">
        <f>IFERROR(VLOOKUP(C154,DG!A:C,3,0),"")</f>
        <v>Móng M14a</v>
      </c>
      <c r="F154" s="566" t="str">
        <f>VLOOKUP(C154,DG!A:D,4,0)</f>
        <v>Móng</v>
      </c>
      <c r="G154" s="567">
        <f>ChiTietDuToan!J31</f>
        <v>15</v>
      </c>
      <c r="H154" s="568">
        <f>IF(D154&lt;2000,COUNTIF($E$2:E154,E154),0)</f>
        <v>0</v>
      </c>
      <c r="I154" s="583">
        <f t="shared" si="4"/>
        <v>15</v>
      </c>
      <c r="J154" s="584" t="str">
        <f>VLOOKUP(C154,DonGiaHD!A:O,15,0)</f>
        <v>A</v>
      </c>
    </row>
    <row r="155" spans="3:10">
      <c r="C155" s="563" t="str">
        <f>ChiTietDuToan!C9</f>
        <v>MDAP3</v>
      </c>
      <c r="D155" s="564">
        <f>IFERROR(VLOOKUP(C155,DG!A:F,6,0),3000)</f>
        <v>2000</v>
      </c>
      <c r="E155" s="565" t="str">
        <f>IFERROR(VLOOKUP(C155,DG!A:C,3,0),"")</f>
        <v>Đắp đất hố móng, độ chặt k=0,95</v>
      </c>
      <c r="F155" s="566" t="str">
        <f>VLOOKUP(C155,DG!A:D,4,0)</f>
        <v>m3</v>
      </c>
      <c r="G155" s="567">
        <f>ChiTietDuToan!J9</f>
        <v>36</v>
      </c>
      <c r="H155" s="568">
        <f>IF(D155&lt;2000,COUNTIF($E$2:E155,E155),0)</f>
        <v>0</v>
      </c>
      <c r="I155" s="583">
        <f t="shared" si="4"/>
        <v>92</v>
      </c>
      <c r="J155" s="584" t="str">
        <f>VLOOKUP(C155,DonGiaHD!A:O,15,0)</f>
        <v>B</v>
      </c>
    </row>
    <row r="156" spans="3:10">
      <c r="C156" s="592" t="str">
        <f>ChiTietDuToan!C14</f>
        <v>MDAP3</v>
      </c>
      <c r="D156" s="564">
        <f>IFERROR(VLOOKUP(C156,DG!A:F,6,0),3000)</f>
        <v>2000</v>
      </c>
      <c r="E156" s="565" t="str">
        <f>IFERROR(VLOOKUP(C156,DG!A:C,3,0),"")</f>
        <v>Đắp đất hố móng, độ chặt k=0,95</v>
      </c>
      <c r="F156" s="566" t="str">
        <f>VLOOKUP(C156,DG!A:D,4,0)</f>
        <v>m3</v>
      </c>
      <c r="G156" s="567">
        <f>ChiTietDuToan!J14</f>
        <v>39</v>
      </c>
      <c r="H156" s="568">
        <f>IF(D156&lt;2000,COUNTIF($E$2:E156,E156),0)</f>
        <v>0</v>
      </c>
      <c r="I156" s="583">
        <f t="shared" si="4"/>
        <v>92</v>
      </c>
      <c r="J156" s="584" t="str">
        <f>VLOOKUP(C156,DonGiaHD!A:O,15,0)</f>
        <v>B</v>
      </c>
    </row>
    <row r="157" spans="3:10">
      <c r="C157" s="563" t="str">
        <f>ChiTietDuToan!C35</f>
        <v>MDAP3</v>
      </c>
      <c r="D157" s="564">
        <f>IFERROR(VLOOKUP(C157,DG!A:F,6,0),3000)</f>
        <v>2000</v>
      </c>
      <c r="E157" s="565" t="str">
        <f>IFERROR(VLOOKUP(C157,DG!A:C,3,0),"")</f>
        <v>Đắp đất hố móng, độ chặt k=0,95</v>
      </c>
      <c r="F157" s="566" t="str">
        <f>VLOOKUP(C157,DG!A:D,4,0)</f>
        <v>m3</v>
      </c>
      <c r="G157" s="567">
        <f>ChiTietDuToan!J35</f>
        <v>15</v>
      </c>
      <c r="H157" s="568">
        <f>IF(D157&lt;2000,COUNTIF($E$2:E157,E157),0)</f>
        <v>0</v>
      </c>
      <c r="I157" s="583">
        <f t="shared" si="4"/>
        <v>92</v>
      </c>
      <c r="J157" s="584" t="str">
        <f>VLOOKUP(C157,DonGiaHD!A:O,15,0)</f>
        <v>B</v>
      </c>
    </row>
    <row r="158" spans="3:10">
      <c r="C158" s="563" t="str">
        <f>ChiTietDuToan!C139</f>
        <v>MDAP3</v>
      </c>
      <c r="D158" s="564">
        <f>IFERROR(VLOOKUP(C158,DG!A:F,6,0),3000)</f>
        <v>2000</v>
      </c>
      <c r="E158" s="565" t="str">
        <f>IFERROR(VLOOKUP(C158,DG!A:C,3,0),"")</f>
        <v>Đắp đất hố móng, độ chặt k=0,95</v>
      </c>
      <c r="F158" s="566" t="str">
        <f>VLOOKUP(C158,DG!A:D,4,0)</f>
        <v>m3</v>
      </c>
      <c r="G158" s="567">
        <f>ChiTietDuToan!J139</f>
        <v>2</v>
      </c>
      <c r="H158" s="568">
        <f>IF(D158&lt;2000,COUNTIF($E$2:E158,E158),0)</f>
        <v>0</v>
      </c>
      <c r="I158" s="583">
        <f t="shared" si="4"/>
        <v>92</v>
      </c>
      <c r="J158" s="584" t="str">
        <f>VLOOKUP(C158,DonGiaHD!A:O,15,0)</f>
        <v>B</v>
      </c>
    </row>
    <row r="159" spans="3:10">
      <c r="C159" s="563" t="str">
        <f>ChiTietDuToan!C8</f>
        <v>MDD3</v>
      </c>
      <c r="D159" s="564">
        <f>IFERROR(VLOOKUP(C159,DG!A:F,6,0),3000)</f>
        <v>2000</v>
      </c>
      <c r="E159" s="565" t="str">
        <f>IFERROR(VLOOKUP(C159,DG!A:C,3,0),"")</f>
        <v>Đào hố móng đất cấp 3 sâu &gt;1m DT&lt;5m2</v>
      </c>
      <c r="F159" s="566" t="str">
        <f>VLOOKUP(C159,DG!A:D,4,0)</f>
        <v>m3</v>
      </c>
      <c r="G159" s="567">
        <f>ChiTietDuToan!J8</f>
        <v>36</v>
      </c>
      <c r="H159" s="568">
        <f>IF(D159&lt;2000,COUNTIF($E$2:E159,E159),0)</f>
        <v>0</v>
      </c>
      <c r="I159" s="583">
        <f t="shared" si="4"/>
        <v>38</v>
      </c>
      <c r="J159" s="584" t="str">
        <f>VLOOKUP(C159,DonGiaHD!A:O,15,0)</f>
        <v>B</v>
      </c>
    </row>
    <row r="160" spans="3:10">
      <c r="C160" s="563" t="str">
        <f>ChiTietDuToan!C138</f>
        <v>MDD3</v>
      </c>
      <c r="D160" s="564">
        <f>IFERROR(VLOOKUP(C160,DG!A:F,6,0),3000)</f>
        <v>2000</v>
      </c>
      <c r="E160" s="565" t="str">
        <f>IFERROR(VLOOKUP(C160,DG!A:C,3,0),"")</f>
        <v>Đào hố móng đất cấp 3 sâu &gt;1m DT&lt;5m2</v>
      </c>
      <c r="F160" s="566" t="str">
        <f>VLOOKUP(C160,DG!A:D,4,0)</f>
        <v>m3</v>
      </c>
      <c r="G160" s="567">
        <f>ChiTietDuToan!J138</f>
        <v>2</v>
      </c>
      <c r="H160" s="568">
        <f>IF(D160&lt;2000,COUNTIF($E$2:E160,E160),0)</f>
        <v>0</v>
      </c>
      <c r="I160" s="583">
        <f t="shared" si="4"/>
        <v>38</v>
      </c>
      <c r="J160" s="584" t="str">
        <f>VLOOKUP(C160,DonGiaHD!A:O,15,0)</f>
        <v>B</v>
      </c>
    </row>
    <row r="161" spans="3:10">
      <c r="C161" s="563" t="str">
        <f>ChiTietDuToan!C13</f>
        <v>MDD3DC</v>
      </c>
      <c r="D161" s="564">
        <f>IFERROR(VLOOKUP(C161,DG!A:F,6,0),3000)</f>
        <v>2000</v>
      </c>
      <c r="E161" s="565" t="str">
        <f>IFERROR(VLOOKUP(C161,DG!A:C,3,0),"")</f>
        <v>Đo đất móng cột, trụ, hố kiểm tra rộng &gt;3m, su ≤2m, đất cấp 3 bằng thủ công (p dụng cho móng đ cản)</v>
      </c>
      <c r="F161" s="566" t="str">
        <f>VLOOKUP(C161,DG!A:D,4,0)</f>
        <v>m3</v>
      </c>
      <c r="G161" s="580">
        <f>ChiTietDuToan!J13</f>
        <v>39</v>
      </c>
      <c r="H161" s="568">
        <f>IF(D161&lt;2000,COUNTIF($E$2:E161,E161),0)</f>
        <v>0</v>
      </c>
      <c r="I161" s="583">
        <f t="shared" si="4"/>
        <v>54</v>
      </c>
      <c r="J161" s="584" t="str">
        <f>VLOOKUP(C161,DonGiaHD!A:O,15,0)</f>
        <v>B</v>
      </c>
    </row>
    <row r="162" spans="3:10">
      <c r="C162" s="573" t="str">
        <f>ChiTietDuToan!C34</f>
        <v>MDD3DC</v>
      </c>
      <c r="D162" s="564">
        <f>IFERROR(VLOOKUP(C162,DG!A:F,6,0),3000)</f>
        <v>2000</v>
      </c>
      <c r="E162" s="565" t="str">
        <f>IFERROR(VLOOKUP(C162,DG!A:C,3,0),"")</f>
        <v>Đo đất móng cột, trụ, hố kiểm tra rộng &gt;3m, su ≤2m, đất cấp 3 bằng thủ công (p dụng cho móng đ cản)</v>
      </c>
      <c r="F162" s="566" t="str">
        <f>VLOOKUP(C162,DG!A:D,4,0)</f>
        <v>m3</v>
      </c>
      <c r="G162" s="567">
        <f>ChiTietDuToan!J34</f>
        <v>15</v>
      </c>
      <c r="H162" s="568">
        <f>IF(D162&lt;2000,COUNTIF($E$2:E162,E162),0)</f>
        <v>0</v>
      </c>
      <c r="I162" s="583">
        <f t="shared" ref="I162:I180" si="5">IF(G162&gt;0,SUMIF(C:C,C162,G:G),0)</f>
        <v>54</v>
      </c>
      <c r="J162" s="584" t="str">
        <f>VLOOKUP(C162,DonGiaHD!A:O,15,0)</f>
        <v>B</v>
      </c>
    </row>
    <row r="163" spans="3:10">
      <c r="C163" s="563" t="str">
        <f>ChiTietDuToan!C23</f>
        <v>MDD3R1</v>
      </c>
      <c r="D163" s="564">
        <f>IFERROR(VLOOKUP(C163,DG!A:F,6,0),3000)</f>
        <v>2000</v>
      </c>
      <c r="E163" s="565" t="str">
        <f>IFERROR(VLOOKUP(C163,DG!A:C,3,0),"")</f>
        <v>Đo đất mĩng cột, trụ, hố kiểm tra rộng &gt;1m, su &gt;1m, đất cấp 3 bằng thủ cơng</v>
      </c>
      <c r="F163" s="566" t="str">
        <f>VLOOKUP(C163,DG!A:D,4,0)</f>
        <v>m3</v>
      </c>
      <c r="G163" s="567">
        <f>ChiTietDuToan!J23</f>
        <v>10</v>
      </c>
      <c r="H163" s="568">
        <f>IF(D163&lt;2000,COUNTIF($E$2:E163,E163),0)</f>
        <v>0</v>
      </c>
      <c r="I163" s="583">
        <f t="shared" si="5"/>
        <v>10</v>
      </c>
      <c r="J163" s="584" t="str">
        <f>VLOOKUP(C163,DonGiaHD!A:O,15,0)</f>
        <v>B</v>
      </c>
    </row>
    <row r="164" spans="3:10">
      <c r="C164" s="563" t="str">
        <f>ChiTietDuToan!C151</f>
        <v>Nth-T</v>
      </c>
      <c r="D164" s="564">
        <f>IFERROR(VLOOKUP(C164,DG!A:F,6,0),3000)</f>
        <v>2000</v>
      </c>
      <c r="E164" s="565" t="str">
        <f>IFERROR(VLOOKUP(C164,DG!A:C,3,0),"")</f>
        <v>Bộ khóa néo dây trung hòa vào trụ: Nth-T</v>
      </c>
      <c r="F164" s="566" t="str">
        <f>VLOOKUP(C164,DG!A:D,4,0)</f>
        <v>bộ</v>
      </c>
      <c r="G164" s="567">
        <f>ChiTietDuToan!J151</f>
        <v>34</v>
      </c>
      <c r="H164" s="568">
        <f>IF(D164&lt;2000,COUNTIF($E$2:E164,E164),0)</f>
        <v>0</v>
      </c>
      <c r="I164" s="583">
        <f t="shared" si="5"/>
        <v>34</v>
      </c>
      <c r="J164" s="584" t="str">
        <f>VLOOKUP(C164,DonGiaHD!A:O,15,0)</f>
        <v>A</v>
      </c>
    </row>
    <row r="165" spans="3:10">
      <c r="C165" s="581" t="str">
        <f>ChiTietDuToan!C135</f>
        <v>NXX</v>
      </c>
      <c r="D165" s="564">
        <f>IFERROR(VLOOKUP(C165,DG!A:F,6,0),3000)</f>
        <v>2000</v>
      </c>
      <c r="E165" s="565" t="str">
        <f>IFERROR(VLOOKUP(C165,DG!A:C,3,0),"")</f>
        <v>Bộ móng neo xòe cho chằng xuống: NXX</v>
      </c>
      <c r="F165" s="566" t="str">
        <f>VLOOKUP(C165,DG!A:D,4,0)</f>
        <v>Bộ</v>
      </c>
      <c r="G165" s="567">
        <f>ChiTietDuToan!J135</f>
        <v>2</v>
      </c>
      <c r="H165" s="568">
        <f>IF(D165&lt;2000,COUNTIF($E$2:E165,E165),0)</f>
        <v>0</v>
      </c>
      <c r="I165" s="583">
        <f t="shared" si="5"/>
        <v>2</v>
      </c>
      <c r="J165" s="584" t="str">
        <f>VLOOKUP(C165,DonGiaHD!A:O,15,0)</f>
        <v>A</v>
      </c>
    </row>
    <row r="166" spans="3:10">
      <c r="C166" s="581" t="str">
        <f>ChiTietDuToan!C154</f>
        <v>SĐU</v>
      </c>
      <c r="D166" s="564">
        <f>IFERROR(VLOOKUP(C166,DG!A:F,6,0),3000)</f>
        <v>2000</v>
      </c>
      <c r="E166" s="565" t="str">
        <f>IFERROR(VLOOKUP(C166,DG!A:C,3,0),"")</f>
        <v>Bộ cách điện đứng+ty sứ : SĐU</v>
      </c>
      <c r="F166" s="566" t="str">
        <f>VLOOKUP(C166,DG!A:D,4,0)</f>
        <v>bộ</v>
      </c>
      <c r="G166" s="567">
        <f>ChiTietDuToan!J154</f>
        <v>583</v>
      </c>
      <c r="H166" s="568">
        <f>IF(D166&lt;2000,COUNTIF($E$2:E166,E166),0)</f>
        <v>0</v>
      </c>
      <c r="I166" s="583">
        <f t="shared" si="5"/>
        <v>583</v>
      </c>
      <c r="J166" s="584" t="str">
        <f>VLOOKUP(C166,DonGiaHD!A:O,15,0)</f>
        <v>A</v>
      </c>
    </row>
    <row r="167" spans="3:10">
      <c r="C167" s="563" t="str">
        <f>ChiTietDuToan!C190</f>
        <v>TBDD3p1m</v>
      </c>
      <c r="D167" s="564">
        <f>IFERROR(VLOOKUP(C167,DG!A:F,6,0),3000)</f>
        <v>2000</v>
      </c>
      <c r="E167" s="565" t="str">
        <f>IFERROR(VLOOKUP(C167,DG!A:C,3,0),"")</f>
        <v>Phần thiết bị đường dây 3 pha 1 mạch</v>
      </c>
      <c r="F167" s="566">
        <f>VLOOKUP(C167,DG!A:D,4,0)</f>
        <v>0</v>
      </c>
      <c r="G167" s="567">
        <f>ChiTietDuToan!J190</f>
        <v>0</v>
      </c>
      <c r="H167" s="568">
        <f>IF(D167&lt;2000,COUNTIF($E$2:E167,E167),0)</f>
        <v>0</v>
      </c>
      <c r="I167" s="583">
        <f t="shared" si="5"/>
        <v>0</v>
      </c>
      <c r="J167" s="584" t="str">
        <f>VLOOKUP(C167,DonGiaHD!A:O,15,0)</f>
        <v>A</v>
      </c>
    </row>
    <row r="168" spans="3:10">
      <c r="C168" s="563" t="str">
        <f>ChiTietDuToan!C51</f>
        <v>TDDD12</v>
      </c>
      <c r="D168" s="564">
        <f>IFERROR(VLOOKUP(C168,DG!A:F,6,0),3000)</f>
        <v>2000</v>
      </c>
      <c r="E168" s="565" t="str">
        <f>IFERROR(VLOOKUP(C168,DG!A:C,3,0),"")</f>
        <v>Tiếp địa trụ recloser và TBA 1 pha</v>
      </c>
      <c r="F168" s="566" t="str">
        <f>VLOOKUP(C168,DG!A:D,4,0)</f>
        <v>Bộ</v>
      </c>
      <c r="G168" s="567">
        <f>ChiTietDuToan!J51</f>
        <v>9</v>
      </c>
      <c r="H168" s="568">
        <f>IF(D168&lt;2000,COUNTIF($E$2:E168,E168),0)</f>
        <v>0</v>
      </c>
      <c r="I168" s="583">
        <f t="shared" si="5"/>
        <v>9</v>
      </c>
      <c r="J168" s="584" t="str">
        <f>VLOOKUP(C168,DonGiaHD!A:O,15,0)</f>
        <v>A</v>
      </c>
    </row>
    <row r="169" spans="3:10">
      <c r="C169" s="592" t="str">
        <f>ChiTietDuToan!C40</f>
        <v>TDLL12</v>
      </c>
      <c r="D169" s="564">
        <f>IFERROR(VLOOKUP(C169,DG!A:F,6,0),3000)</f>
        <v>2000</v>
      </c>
      <c r="E169" s="565" t="str">
        <f>IFERROR(VLOOKUP(C169,DG!A:C,3,0),"")</f>
        <v>Tiếp địa lặp lại trụ 12m</v>
      </c>
      <c r="F169" s="566" t="str">
        <f>VLOOKUP(C169,DG!A:D,4,0)</f>
        <v>Bộ</v>
      </c>
      <c r="G169" s="567">
        <f>ChiTietDuToan!J40</f>
        <v>15</v>
      </c>
      <c r="H169" s="568">
        <f>IF(D169&lt;2000,COUNTIF($E$2:E169,E169),0)</f>
        <v>0</v>
      </c>
      <c r="I169" s="583">
        <f t="shared" si="5"/>
        <v>15</v>
      </c>
      <c r="J169" s="584" t="str">
        <f>VLOOKUP(C169,DonGiaHD!A:O,15,0)</f>
        <v>A</v>
      </c>
    </row>
    <row r="170" spans="3:10">
      <c r="C170" s="563" t="str">
        <f>ChiTietDuToan!C79</f>
        <v>X-20ĐL2/3</v>
      </c>
      <c r="D170" s="564">
        <f>IFERROR(VLOOKUP(C170,DG!A:F,6,0),3000)</f>
        <v>2000</v>
      </c>
      <c r="E170" s="565" t="str">
        <f>IFERROR(VLOOKUP(C170,DG!A:C,3,0),"")</f>
        <v>Bộ xà lệch đơn L75x75x8 dài 2m: X-20ĐL2/3</v>
      </c>
      <c r="F170" s="566" t="str">
        <f>VLOOKUP(C170,DG!A:D,4,0)</f>
        <v>Bộ</v>
      </c>
      <c r="G170" s="567">
        <f>ChiTietDuToan!J79</f>
        <v>151</v>
      </c>
      <c r="H170" s="568">
        <f>IF(D170&lt;2000,COUNTIF($E$2:E170,E170),0)</f>
        <v>0</v>
      </c>
      <c r="I170" s="583">
        <f t="shared" si="5"/>
        <v>151</v>
      </c>
      <c r="J170" s="584" t="str">
        <f>VLOOKUP(C170,DonGiaHD!A:O,15,0)</f>
        <v>A</v>
      </c>
    </row>
    <row r="171" spans="3:10">
      <c r="C171" s="563" t="str">
        <f>ChiTietDuToan!C85</f>
        <v>X-20KL2/3</v>
      </c>
      <c r="D171" s="564">
        <f>IFERROR(VLOOKUP(C171,DG!A:F,6,0),3000)</f>
        <v>2000</v>
      </c>
      <c r="E171" s="565" t="str">
        <f>IFERROR(VLOOKUP(C171,DG!A:C,3,0),"")</f>
        <v>Bộ xà lệch kép L75x75x8 dài 2m: X-20KL2/3</v>
      </c>
      <c r="F171" s="566" t="str">
        <f>VLOOKUP(C171,DG!A:D,4,0)</f>
        <v>Bộ</v>
      </c>
      <c r="G171" s="567">
        <f>ChiTietDuToan!J85</f>
        <v>8</v>
      </c>
      <c r="H171" s="568">
        <f>IF(D171&lt;2000,COUNTIF($E$2:E171,E171),0)</f>
        <v>0</v>
      </c>
      <c r="I171" s="583">
        <f t="shared" si="5"/>
        <v>8</v>
      </c>
      <c r="J171" s="584" t="str">
        <f>VLOOKUP(C171,DonGiaHD!A:O,15,0)</f>
        <v>A</v>
      </c>
    </row>
    <row r="172" spans="3:10">
      <c r="C172" s="573" t="str">
        <f>ChiTietDuToan!C63</f>
        <v>X-22K</v>
      </c>
      <c r="D172" s="564">
        <f>IFERROR(VLOOKUP(C172,DG!A:F,6,0),3000)</f>
        <v>2000</v>
      </c>
      <c r="E172" s="565" t="str">
        <f>IFERROR(VLOOKUP(C172,DG!A:C,3,0),"")</f>
        <v>Bộ xà đơn L75x75x8 dài 2.2m: X-22Đ - C810</v>
      </c>
      <c r="F172" s="566" t="str">
        <f>VLOOKUP(C172,DG!A:D,4,0)</f>
        <v>Bộ</v>
      </c>
      <c r="G172" s="567">
        <f>ChiTietDuToan!J63</f>
        <v>4</v>
      </c>
      <c r="H172" s="568">
        <f>IF(D172&lt;2000,COUNTIF($E$2:E172,E172),0)</f>
        <v>0</v>
      </c>
      <c r="I172" s="583">
        <f t="shared" si="5"/>
        <v>4</v>
      </c>
      <c r="J172" s="584" t="str">
        <f>VLOOKUP(C172,DonGiaHD!A:O,15,0)</f>
        <v>A</v>
      </c>
    </row>
    <row r="173" spans="3:10">
      <c r="C173" s="563" t="str">
        <f>ChiTietDuToan!C72</f>
        <v>X-22KK</v>
      </c>
      <c r="D173" s="564">
        <f>IFERROR(VLOOKUP(C173,DG!A:F,6,0),3000)</f>
        <v>2000</v>
      </c>
      <c r="E173" s="565" t="str">
        <f>IFERROR(VLOOKUP(C173,DG!A:C,3,0),"")</f>
        <v>Bộ xà kép L75x75x8 dài 2.2m: X-22K-Đ - C810 (lắp trụ đơn)</v>
      </c>
      <c r="F173" s="566" t="str">
        <f>VLOOKUP(C173,DG!A:D,4,0)</f>
        <v>Bộ</v>
      </c>
      <c r="G173" s="580">
        <f>ChiTietDuToan!J72</f>
        <v>10</v>
      </c>
      <c r="H173" s="568">
        <f>IF(D173&lt;2000,COUNTIF($E$2:E173,E173),0)</f>
        <v>0</v>
      </c>
      <c r="I173" s="583">
        <f t="shared" si="5"/>
        <v>10</v>
      </c>
      <c r="J173" s="584" t="str">
        <f>VLOOKUP(C173,DonGiaHD!A:O,15,0)</f>
        <v>A</v>
      </c>
    </row>
    <row r="174" spans="3:10">
      <c r="C174" s="563" t="str">
        <f>ChiTietDuToan!C84</f>
        <v>XT2</v>
      </c>
      <c r="D174" s="564">
        <f>IFERROR(VLOOKUP(C174,DG!A:F,6,0),3000)</f>
        <v>2000</v>
      </c>
      <c r="E174" s="565" t="str">
        <f>IFERROR(VLOOKUP(C174,DG!A:C,3,0),"")</f>
        <v>Xà đỡ thẳng lệch 3 pha 2m - 1 mạch</v>
      </c>
      <c r="F174" s="566" t="str">
        <f>VLOOKUP(C174,DG!A:D,4,0)</f>
        <v>bộ</v>
      </c>
      <c r="G174" s="567">
        <f>ChiTietDuToan!J84</f>
        <v>151</v>
      </c>
      <c r="H174" s="568">
        <f>IF(D174&lt;2000,COUNTIF($E$2:E174,E174),0)</f>
        <v>0</v>
      </c>
      <c r="I174" s="583">
        <f t="shared" si="5"/>
        <v>151</v>
      </c>
      <c r="J174" s="584" t="str">
        <f>VLOOKUP(C174,DonGiaHD!A:O,15,0)</f>
        <v>B</v>
      </c>
    </row>
    <row r="175" spans="3:10">
      <c r="C175" s="563" t="str">
        <f>ChiTietDuToan!C91</f>
        <v>XTK2</v>
      </c>
      <c r="D175" s="564">
        <f>IFERROR(VLOOKUP(C175,DG!A:F,6,0),3000)</f>
        <v>2000</v>
      </c>
      <c r="E175" s="565" t="str">
        <f>IFERROR(VLOOKUP(C175,DG!A:C,3,0),"")</f>
        <v>Xà đỡ lệch góc 3 pha 2m - 1 mạch</v>
      </c>
      <c r="F175" s="566" t="str">
        <f>VLOOKUP(C175,DG!A:D,4,0)</f>
        <v>bộ</v>
      </c>
      <c r="G175" s="567">
        <f>ChiTietDuToan!J91</f>
        <v>8</v>
      </c>
      <c r="H175" s="568">
        <f>IF(D175&lt;2000,COUNTIF($E$2:E175,E175),0)</f>
        <v>0</v>
      </c>
      <c r="I175" s="583">
        <f t="shared" si="5"/>
        <v>8</v>
      </c>
      <c r="J175" s="584" t="str">
        <f>VLOOKUP(C175,DonGiaHD!A:O,15,0)</f>
        <v>B</v>
      </c>
    </row>
    <row r="176" spans="3:10">
      <c r="C176" s="569">
        <f>ChiTietDuToan!C55</f>
        <v>0</v>
      </c>
      <c r="D176" s="564">
        <f>IFERROR(VLOOKUP(C176,DG!A:F,6,0),3000)</f>
        <v>3000</v>
      </c>
      <c r="E176" s="565" t="str">
        <f>IFERROR(VLOOKUP(C176,DG!A:C,3,0),"")</f>
        <v/>
      </c>
      <c r="F176" s="566" t="e">
        <f>VLOOKUP(C176,DG!A:D,4,0)</f>
        <v>#N/A</v>
      </c>
      <c r="G176" s="567">
        <f>ChiTietDuToan!J55</f>
        <v>0</v>
      </c>
      <c r="H176" s="568">
        <f>IF(D176&lt;2000,COUNTIF($E$2:E176,E176),0)</f>
        <v>0</v>
      </c>
      <c r="I176" s="583">
        <f t="shared" si="5"/>
        <v>0</v>
      </c>
      <c r="J176" s="584" t="str">
        <f>VLOOKUP(C176,DonGiaHD!A:O,15,0)</f>
        <v>A</v>
      </c>
    </row>
    <row r="177" spans="3:10">
      <c r="C177" s="563">
        <f>ChiTietDuToan!C62</f>
        <v>0</v>
      </c>
      <c r="D177" s="564">
        <f>IFERROR(VLOOKUP(C177,DG!A:F,6,0),3000)</f>
        <v>3000</v>
      </c>
      <c r="E177" s="565" t="str">
        <f>IFERROR(VLOOKUP(C177,DG!A:C,3,0),"")</f>
        <v/>
      </c>
      <c r="F177" s="566" t="e">
        <f>VLOOKUP(C177,DG!A:D,4,0)</f>
        <v>#N/A</v>
      </c>
      <c r="G177" s="567">
        <f>ChiTietDuToan!J62</f>
        <v>0</v>
      </c>
      <c r="H177" s="568">
        <f>IF(D177&lt;2000,COUNTIF($E$2:E177,E177),0)</f>
        <v>0</v>
      </c>
      <c r="I177" s="583">
        <f t="shared" si="5"/>
        <v>0</v>
      </c>
      <c r="J177" s="584" t="str">
        <f>VLOOKUP(C177,DonGiaHD!A:O,15,0)</f>
        <v>A</v>
      </c>
    </row>
    <row r="178" spans="3:10">
      <c r="C178" s="581">
        <f>ChiTietDuToan!C140</f>
        <v>0</v>
      </c>
      <c r="D178" s="564">
        <f>IFERROR(VLOOKUP(C178,DG!A:F,6,0),3000)</f>
        <v>3000</v>
      </c>
      <c r="E178" s="565" t="str">
        <f>IFERROR(VLOOKUP(C178,DG!A:C,3,0),"")</f>
        <v/>
      </c>
      <c r="F178" s="566" t="e">
        <f>VLOOKUP(C178,DG!A:D,4,0)</f>
        <v>#N/A</v>
      </c>
      <c r="G178" s="567">
        <f>ChiTietDuToan!J140</f>
        <v>0</v>
      </c>
      <c r="H178" s="568">
        <f>IF(D178&lt;2000,COUNTIF($E$2:E178,E178),0)</f>
        <v>0</v>
      </c>
      <c r="I178" s="583">
        <f t="shared" si="5"/>
        <v>0</v>
      </c>
      <c r="J178" s="584" t="str">
        <f>VLOOKUP(C178,DonGiaHD!A:O,15,0)</f>
        <v>A</v>
      </c>
    </row>
    <row r="179" spans="3:10">
      <c r="C179" s="563" t="str">
        <f>ChiTietDuToan!C59</f>
        <v>BTLT 14 F650</v>
      </c>
      <c r="D179" s="564">
        <f>IFERROR(VLOOKUP(C179,DG!A:F,6,0),3000)</f>
        <v>3000</v>
      </c>
      <c r="E179" s="565" t="str">
        <f>IFERROR(VLOOKUP(C179,DG!A:C,3,0),"")</f>
        <v/>
      </c>
      <c r="F179" s="566" t="e">
        <f>VLOOKUP(C179,DG!A:D,4,0)</f>
        <v>#N/A</v>
      </c>
      <c r="G179" s="567">
        <f>ChiTietDuToan!J59</f>
        <v>15</v>
      </c>
      <c r="H179" s="568">
        <f>IF(D179&lt;2000,COUNTIF($E$2:E179,E179),0)</f>
        <v>0</v>
      </c>
      <c r="I179" s="583">
        <f t="shared" si="5"/>
        <v>15</v>
      </c>
      <c r="J179" s="584" t="str">
        <f>VLOOKUP(C179,DonGiaHD!A:O,15,0)</f>
        <v>A</v>
      </c>
    </row>
    <row r="180" spans="3:10">
      <c r="C180" s="581" t="str">
        <f>ChiTietDuToan!C36</f>
        <v>TDTT12HH</v>
      </c>
      <c r="D180" s="564">
        <f>IFERROR(VLOOKUP(C180,DG!A:F,6,0),3000)</f>
        <v>3000</v>
      </c>
      <c r="E180" s="565" t="str">
        <f>IFERROR(VLOOKUP(C180,DG!A:C,3,0),"")</f>
        <v/>
      </c>
      <c r="F180" s="566" t="e">
        <f>VLOOKUP(C180,DG!A:D,4,0)</f>
        <v>#N/A</v>
      </c>
      <c r="G180" s="567">
        <f>ChiTietDuToan!J36</f>
        <v>11</v>
      </c>
      <c r="H180" s="568">
        <f>IF(D180&lt;2000,COUNTIF($E$2:E180,E180),0)</f>
        <v>0</v>
      </c>
      <c r="I180" s="583">
        <f t="shared" si="5"/>
        <v>11</v>
      </c>
      <c r="J180" s="584" t="str">
        <f>VLOOKUP(C180,DonGiaHD!A:O,15,0)</f>
        <v>A</v>
      </c>
    </row>
    <row r="181" spans="3:10">
      <c r="C181" s="593" t="s">
        <v>4116</v>
      </c>
      <c r="D181" s="594">
        <v>50</v>
      </c>
      <c r="E181" s="595" t="s">
        <v>3250</v>
      </c>
      <c r="F181" s="596" t="s">
        <v>3251</v>
      </c>
      <c r="G181" s="597">
        <v>2</v>
      </c>
      <c r="H181" s="598">
        <v>1</v>
      </c>
      <c r="I181" s="601">
        <v>28</v>
      </c>
      <c r="J181" s="602" t="s">
        <v>3599</v>
      </c>
    </row>
    <row r="182" spans="3:10">
      <c r="C182" s="593" t="s">
        <v>4117</v>
      </c>
      <c r="D182" s="594">
        <v>50</v>
      </c>
      <c r="E182" s="595" t="s">
        <v>3253</v>
      </c>
      <c r="F182" s="596" t="s">
        <v>3251</v>
      </c>
      <c r="G182" s="597">
        <v>4</v>
      </c>
      <c r="H182" s="598">
        <v>2</v>
      </c>
      <c r="I182" s="601">
        <v>56</v>
      </c>
      <c r="J182" s="602" t="s">
        <v>3599</v>
      </c>
    </row>
    <row r="183" spans="3:10">
      <c r="D183" s="564">
        <f>IFERROR(VLOOKUP(C183,DG!A:F,6,0),3000)</f>
        <v>3000</v>
      </c>
      <c r="E183" s="565" t="str">
        <f>IFERROR(VLOOKUP(C183,DG!A:C,3,0),"")</f>
        <v/>
      </c>
      <c r="F183" s="566" t="e">
        <f>VLOOKUP(C183,DG!A:D,4,0)</f>
        <v>#N/A</v>
      </c>
      <c r="G183" s="599"/>
      <c r="H183" s="555">
        <f>IF(D183&lt;2000,COUNTIF($E$2:E183,E183),0)</f>
        <v>0</v>
      </c>
      <c r="I183" s="603">
        <f t="shared" ref="I183:I246" si="6">IF(G183&gt;0,SUMIF(C:C,C183,G:G),0)</f>
        <v>0</v>
      </c>
      <c r="J183" s="557" t="str">
        <f>VLOOKUP(C183,DonGiaHD!A:O,15,0)</f>
        <v>A</v>
      </c>
    </row>
    <row r="184" spans="3:10">
      <c r="D184" s="564">
        <f>IFERROR(VLOOKUP(C184,DG!A:F,6,0),3000)</f>
        <v>3000</v>
      </c>
      <c r="E184" s="565" t="str">
        <f>IFERROR(VLOOKUP(C184,DG!A:C,3,0),"")</f>
        <v/>
      </c>
      <c r="F184" s="566" t="e">
        <f>VLOOKUP(C184,DG!A:D,4,0)</f>
        <v>#N/A</v>
      </c>
      <c r="G184" s="600"/>
      <c r="H184" s="555">
        <f>IF(D184&lt;2000,COUNTIF($E$2:E184,E184),0)</f>
        <v>0</v>
      </c>
      <c r="I184" s="603">
        <f t="shared" si="6"/>
        <v>0</v>
      </c>
      <c r="J184" s="557" t="str">
        <f>VLOOKUP(C184,DonGiaHD!A:O,15,0)</f>
        <v>A</v>
      </c>
    </row>
    <row r="185" spans="3:10">
      <c r="D185" s="564">
        <f>IFERROR(VLOOKUP(C185,DG!A:F,6,0),3000)</f>
        <v>3000</v>
      </c>
      <c r="E185" s="565" t="str">
        <f>IFERROR(VLOOKUP(C185,DG!A:C,3,0),"")</f>
        <v/>
      </c>
      <c r="F185" s="566" t="e">
        <f>VLOOKUP(C185,DG!A:D,4,0)</f>
        <v>#N/A</v>
      </c>
      <c r="G185" s="600"/>
      <c r="H185" s="555">
        <f>IF(D185&lt;2000,COUNTIF($E$2:E185,E185),0)</f>
        <v>0</v>
      </c>
      <c r="I185" s="603">
        <f t="shared" si="6"/>
        <v>0</v>
      </c>
      <c r="J185" s="557" t="str">
        <f>VLOOKUP(C185,DonGiaHD!A:O,15,0)</f>
        <v>A</v>
      </c>
    </row>
    <row r="186" spans="3:10">
      <c r="D186" s="564">
        <f>IFERROR(VLOOKUP(C186,DG!A:F,6,0),3000)</f>
        <v>3000</v>
      </c>
      <c r="E186" s="565" t="str">
        <f>IFERROR(VLOOKUP(C186,DG!A:C,3,0),"")</f>
        <v/>
      </c>
      <c r="F186" s="566" t="e">
        <f>VLOOKUP(C186,DG!A:D,4,0)</f>
        <v>#N/A</v>
      </c>
      <c r="G186" s="600"/>
      <c r="H186" s="555">
        <f>IF(D186&lt;2000,COUNTIF($E$2:E186,E186),0)</f>
        <v>0</v>
      </c>
      <c r="I186" s="603">
        <f t="shared" si="6"/>
        <v>0</v>
      </c>
      <c r="J186" s="557" t="str">
        <f>VLOOKUP(C186,DonGiaHD!A:O,15,0)</f>
        <v>A</v>
      </c>
    </row>
    <row r="187" spans="3:10">
      <c r="D187" s="564">
        <f>IFERROR(VLOOKUP(C187,DG!A:F,6,0),3000)</f>
        <v>3000</v>
      </c>
      <c r="E187" s="565" t="str">
        <f>IFERROR(VLOOKUP(C187,DG!A:C,3,0),"")</f>
        <v/>
      </c>
      <c r="F187" s="566" t="e">
        <f>VLOOKUP(C187,DG!A:D,4,0)</f>
        <v>#N/A</v>
      </c>
      <c r="G187" s="600"/>
      <c r="H187" s="555">
        <f>IF(D187&lt;2000,COUNTIF($E$2:E187,E187),0)</f>
        <v>0</v>
      </c>
      <c r="I187" s="603">
        <f t="shared" si="6"/>
        <v>0</v>
      </c>
      <c r="J187" s="557" t="str">
        <f>VLOOKUP(C187,DonGiaHD!A:O,15,0)</f>
        <v>A</v>
      </c>
    </row>
    <row r="188" spans="3:10">
      <c r="D188" s="564">
        <f>IFERROR(VLOOKUP(C188,DG!A:F,6,0),3000)</f>
        <v>3000</v>
      </c>
      <c r="E188" s="565" t="str">
        <f>IFERROR(VLOOKUP(C188,DG!A:C,3,0),"")</f>
        <v/>
      </c>
      <c r="F188" s="566" t="e">
        <f>VLOOKUP(C188,DG!A:D,4,0)</f>
        <v>#N/A</v>
      </c>
      <c r="G188" s="600"/>
      <c r="H188" s="555">
        <f>IF(D188&lt;2000,COUNTIF($E$2:E188,E188),0)</f>
        <v>0</v>
      </c>
      <c r="I188" s="603">
        <f t="shared" si="6"/>
        <v>0</v>
      </c>
      <c r="J188" s="557" t="str">
        <f>VLOOKUP(C188,DonGiaHD!A:O,15,0)</f>
        <v>A</v>
      </c>
    </row>
    <row r="189" spans="3:10">
      <c r="D189" s="564">
        <f>IFERROR(VLOOKUP(C189,DG!A:F,6,0),3000)</f>
        <v>3000</v>
      </c>
      <c r="E189" s="565" t="str">
        <f>IFERROR(VLOOKUP(C189,DG!A:C,3,0),"")</f>
        <v/>
      </c>
      <c r="F189" s="566" t="e">
        <f>VLOOKUP(C189,DG!A:D,4,0)</f>
        <v>#N/A</v>
      </c>
      <c r="G189" s="600"/>
      <c r="H189" s="555">
        <f>IF(D189&lt;2000,COUNTIF($E$2:E189,E189),0)</f>
        <v>0</v>
      </c>
      <c r="I189" s="603">
        <f t="shared" si="6"/>
        <v>0</v>
      </c>
      <c r="J189" s="557" t="str">
        <f>VLOOKUP(C189,DonGiaHD!A:O,15,0)</f>
        <v>A</v>
      </c>
    </row>
    <row r="190" spans="3:10">
      <c r="D190" s="564">
        <f>IFERROR(VLOOKUP(C190,DG!A:F,6,0),3000)</f>
        <v>3000</v>
      </c>
      <c r="E190" s="565" t="str">
        <f>IFERROR(VLOOKUP(C190,DG!A:C,3,0),"")</f>
        <v/>
      </c>
      <c r="F190" s="566" t="e">
        <f>VLOOKUP(C190,DG!A:D,4,0)</f>
        <v>#N/A</v>
      </c>
      <c r="G190" s="600"/>
      <c r="H190" s="555">
        <f>IF(D190&lt;2000,COUNTIF($E$2:E190,E190),0)</f>
        <v>0</v>
      </c>
      <c r="I190" s="603">
        <f t="shared" si="6"/>
        <v>0</v>
      </c>
      <c r="J190" s="557" t="str">
        <f>VLOOKUP(C190,DonGiaHD!A:O,15,0)</f>
        <v>A</v>
      </c>
    </row>
    <row r="191" spans="3:10">
      <c r="D191" s="564">
        <f>IFERROR(VLOOKUP(C191,DG!A:F,6,0),3000)</f>
        <v>3000</v>
      </c>
      <c r="E191" s="565" t="str">
        <f>IFERROR(VLOOKUP(C191,DG!A:C,3,0),"")</f>
        <v/>
      </c>
      <c r="F191" s="566" t="e">
        <f>VLOOKUP(C191,DG!A:D,4,0)</f>
        <v>#N/A</v>
      </c>
      <c r="G191" s="600"/>
      <c r="H191" s="555">
        <f>IF(D191&lt;2000,COUNTIF($E$2:E191,E191),0)</f>
        <v>0</v>
      </c>
      <c r="I191" s="603">
        <f t="shared" si="6"/>
        <v>0</v>
      </c>
      <c r="J191" s="557" t="str">
        <f>VLOOKUP(C191,DonGiaHD!A:O,15,0)</f>
        <v>A</v>
      </c>
    </row>
    <row r="192" spans="3:10">
      <c r="D192" s="564">
        <f>IFERROR(VLOOKUP(C192,DG!A:F,6,0),3000)</f>
        <v>3000</v>
      </c>
      <c r="E192" s="565" t="str">
        <f>IFERROR(VLOOKUP(C192,DG!A:C,3,0),"")</f>
        <v/>
      </c>
      <c r="F192" s="566" t="e">
        <f>VLOOKUP(C192,DG!A:D,4,0)</f>
        <v>#N/A</v>
      </c>
      <c r="G192" s="600"/>
      <c r="H192" s="555">
        <f>IF(D192&lt;2000,COUNTIF($E$2:E192,E192),0)</f>
        <v>0</v>
      </c>
      <c r="I192" s="603">
        <f t="shared" si="6"/>
        <v>0</v>
      </c>
      <c r="J192" s="557" t="str">
        <f>VLOOKUP(C192,DonGiaHD!A:O,15,0)</f>
        <v>A</v>
      </c>
    </row>
    <row r="193" spans="4:10">
      <c r="D193" s="564">
        <f>IFERROR(VLOOKUP(C193,DG!A:F,6,0),3000)</f>
        <v>3000</v>
      </c>
      <c r="E193" s="565" t="str">
        <f>IFERROR(VLOOKUP(C193,DG!A:C,3,0),"")</f>
        <v/>
      </c>
      <c r="F193" s="566" t="e">
        <f>VLOOKUP(C193,DG!A:D,4,0)</f>
        <v>#N/A</v>
      </c>
      <c r="G193" s="600"/>
      <c r="H193" s="555">
        <f>IF(D193&lt;2000,COUNTIF($E$2:E193,E193),0)</f>
        <v>0</v>
      </c>
      <c r="I193" s="603">
        <f t="shared" si="6"/>
        <v>0</v>
      </c>
      <c r="J193" s="557" t="str">
        <f>VLOOKUP(C193,DonGiaHD!A:O,15,0)</f>
        <v>A</v>
      </c>
    </row>
    <row r="194" spans="4:10">
      <c r="D194" s="564">
        <f>IFERROR(VLOOKUP(C194,DG!A:F,6,0),3000)</f>
        <v>3000</v>
      </c>
      <c r="E194" s="565" t="str">
        <f>IFERROR(VLOOKUP(C194,DG!A:C,3,0),"")</f>
        <v/>
      </c>
      <c r="F194" s="566" t="e">
        <f>VLOOKUP(C194,DG!A:D,4,0)</f>
        <v>#N/A</v>
      </c>
      <c r="G194" s="600"/>
      <c r="H194" s="555">
        <f>IF(D194&lt;2000,COUNTIF($E$2:E194,E194),0)</f>
        <v>0</v>
      </c>
      <c r="I194" s="603">
        <f t="shared" si="6"/>
        <v>0</v>
      </c>
      <c r="J194" s="557" t="str">
        <f>VLOOKUP(C194,DonGiaHD!A:O,15,0)</f>
        <v>A</v>
      </c>
    </row>
    <row r="195" spans="4:10">
      <c r="D195" s="564">
        <f>IFERROR(VLOOKUP(C195,DG!A:F,6,0),3000)</f>
        <v>3000</v>
      </c>
      <c r="E195" s="565" t="str">
        <f>IFERROR(VLOOKUP(C195,DG!A:C,3,0),"")</f>
        <v/>
      </c>
      <c r="F195" s="566" t="e">
        <f>VLOOKUP(C195,DG!A:D,4,0)</f>
        <v>#N/A</v>
      </c>
      <c r="G195" s="600"/>
      <c r="H195" s="555">
        <f>IF(D195&lt;2000,COUNTIF($E$2:E195,E195),0)</f>
        <v>0</v>
      </c>
      <c r="I195" s="603">
        <f t="shared" si="6"/>
        <v>0</v>
      </c>
      <c r="J195" s="557" t="str">
        <f>VLOOKUP(C195,DonGiaHD!A:O,15,0)</f>
        <v>A</v>
      </c>
    </row>
    <row r="196" spans="4:10">
      <c r="D196" s="564">
        <f>IFERROR(VLOOKUP(C196,DG!A:F,6,0),3000)</f>
        <v>3000</v>
      </c>
      <c r="E196" s="565" t="str">
        <f>IFERROR(VLOOKUP(C196,DG!A:C,3,0),"")</f>
        <v/>
      </c>
      <c r="F196" s="566" t="e">
        <f>VLOOKUP(C196,DG!A:D,4,0)</f>
        <v>#N/A</v>
      </c>
      <c r="G196" s="600"/>
      <c r="H196" s="555">
        <f>IF(D196&lt;2000,COUNTIF($E$2:E196,E196),0)</f>
        <v>0</v>
      </c>
      <c r="I196" s="603">
        <f t="shared" si="6"/>
        <v>0</v>
      </c>
      <c r="J196" s="557" t="str">
        <f>VLOOKUP(C196,DonGiaHD!A:O,15,0)</f>
        <v>A</v>
      </c>
    </row>
    <row r="197" spans="4:10">
      <c r="D197" s="564">
        <f>IFERROR(VLOOKUP(C197,DG!A:F,6,0),3000)</f>
        <v>3000</v>
      </c>
      <c r="E197" s="565" t="str">
        <f>IFERROR(VLOOKUP(C197,DG!A:C,3,0),"")</f>
        <v/>
      </c>
      <c r="F197" s="566" t="e">
        <f>VLOOKUP(C197,DG!A:D,4,0)</f>
        <v>#N/A</v>
      </c>
      <c r="G197" s="600"/>
      <c r="H197" s="555">
        <f>IF(D197&lt;2000,COUNTIF($E$2:E197,E197),0)</f>
        <v>0</v>
      </c>
      <c r="I197" s="603">
        <f t="shared" si="6"/>
        <v>0</v>
      </c>
      <c r="J197" s="557" t="str">
        <f>VLOOKUP(C197,DonGiaHD!A:O,15,0)</f>
        <v>A</v>
      </c>
    </row>
    <row r="198" spans="4:10">
      <c r="D198" s="564">
        <f>IFERROR(VLOOKUP(C198,DG!A:F,6,0),3000)</f>
        <v>3000</v>
      </c>
      <c r="E198" s="565" t="str">
        <f>IFERROR(VLOOKUP(C198,DG!A:C,3,0),"")</f>
        <v/>
      </c>
      <c r="F198" s="566" t="e">
        <f>VLOOKUP(C198,DG!A:D,4,0)</f>
        <v>#N/A</v>
      </c>
      <c r="G198" s="600"/>
      <c r="H198" s="555">
        <f>IF(D198&lt;2000,COUNTIF($E$2:E198,E198),0)</f>
        <v>0</v>
      </c>
      <c r="I198" s="603">
        <f t="shared" si="6"/>
        <v>0</v>
      </c>
      <c r="J198" s="557" t="str">
        <f>VLOOKUP(C198,DonGiaHD!A:O,15,0)</f>
        <v>A</v>
      </c>
    </row>
    <row r="199" spans="4:10">
      <c r="D199" s="564">
        <f>IFERROR(VLOOKUP(C199,DG!A:F,6,0),3000)</f>
        <v>3000</v>
      </c>
      <c r="E199" s="565" t="str">
        <f>IFERROR(VLOOKUP(C199,DG!A:C,3,0),"")</f>
        <v/>
      </c>
      <c r="F199" s="566" t="e">
        <f>VLOOKUP(C199,DG!A:D,4,0)</f>
        <v>#N/A</v>
      </c>
      <c r="G199" s="600"/>
      <c r="H199" s="555">
        <f>IF(D199&lt;2000,COUNTIF($E$2:E199,E199),0)</f>
        <v>0</v>
      </c>
      <c r="I199" s="603">
        <f t="shared" si="6"/>
        <v>0</v>
      </c>
      <c r="J199" s="557" t="str">
        <f>VLOOKUP(C199,DonGiaHD!A:O,15,0)</f>
        <v>A</v>
      </c>
    </row>
    <row r="200" spans="4:10">
      <c r="D200" s="564">
        <f>IFERROR(VLOOKUP(C200,DG!A:F,6,0),3000)</f>
        <v>3000</v>
      </c>
      <c r="E200" s="565" t="str">
        <f>IFERROR(VLOOKUP(C200,DG!A:C,3,0),"")</f>
        <v/>
      </c>
      <c r="F200" s="566" t="e">
        <f>VLOOKUP(C200,DG!A:D,4,0)</f>
        <v>#N/A</v>
      </c>
      <c r="G200" s="600"/>
      <c r="H200" s="555">
        <f>IF(D200&lt;2000,COUNTIF($E$2:E200,E200),0)</f>
        <v>0</v>
      </c>
      <c r="I200" s="603">
        <f t="shared" si="6"/>
        <v>0</v>
      </c>
      <c r="J200" s="557" t="str">
        <f>VLOOKUP(C200,DonGiaHD!A:O,15,0)</f>
        <v>A</v>
      </c>
    </row>
    <row r="201" spans="4:10">
      <c r="D201" s="564">
        <f>IFERROR(VLOOKUP(C201,DG!A:F,6,0),3000)</f>
        <v>3000</v>
      </c>
      <c r="E201" s="565" t="str">
        <f>IFERROR(VLOOKUP(C201,DG!A:C,3,0),"")</f>
        <v/>
      </c>
      <c r="F201" s="566" t="e">
        <f>VLOOKUP(C201,DG!A:D,4,0)</f>
        <v>#N/A</v>
      </c>
      <c r="G201" s="600"/>
      <c r="H201" s="555">
        <f>IF(D201&lt;2000,COUNTIF($E$2:E201,E201),0)</f>
        <v>0</v>
      </c>
      <c r="I201" s="603">
        <f t="shared" si="6"/>
        <v>0</v>
      </c>
      <c r="J201" s="557" t="str">
        <f>VLOOKUP(C201,DonGiaHD!A:O,15,0)</f>
        <v>A</v>
      </c>
    </row>
    <row r="202" spans="4:10">
      <c r="D202" s="564">
        <f>IFERROR(VLOOKUP(C202,DG!A:F,6,0),3000)</f>
        <v>3000</v>
      </c>
      <c r="E202" s="565" t="str">
        <f>IFERROR(VLOOKUP(C202,DG!A:C,3,0),"")</f>
        <v/>
      </c>
      <c r="F202" s="566" t="e">
        <f>VLOOKUP(C202,DG!A:D,4,0)</f>
        <v>#N/A</v>
      </c>
      <c r="G202" s="600"/>
      <c r="H202" s="555">
        <f>IF(D202&lt;2000,COUNTIF($E$2:E202,E202),0)</f>
        <v>0</v>
      </c>
      <c r="I202" s="603">
        <f t="shared" si="6"/>
        <v>0</v>
      </c>
      <c r="J202" s="557" t="str">
        <f>VLOOKUP(C202,DonGiaHD!A:O,15,0)</f>
        <v>A</v>
      </c>
    </row>
    <row r="203" spans="4:10">
      <c r="D203" s="564">
        <f>IFERROR(VLOOKUP(C203,DG!A:F,6,0),3000)</f>
        <v>3000</v>
      </c>
      <c r="E203" s="565" t="str">
        <f>IFERROR(VLOOKUP(C203,DG!A:C,3,0),"")</f>
        <v/>
      </c>
      <c r="F203" s="566" t="e">
        <f>VLOOKUP(C203,DG!A:D,4,0)</f>
        <v>#N/A</v>
      </c>
      <c r="G203" s="600"/>
      <c r="H203" s="555">
        <f>IF(D203&lt;2000,COUNTIF($E$2:E203,E203),0)</f>
        <v>0</v>
      </c>
      <c r="I203" s="603">
        <f t="shared" si="6"/>
        <v>0</v>
      </c>
      <c r="J203" s="557" t="str">
        <f>VLOOKUP(C203,DonGiaHD!A:O,15,0)</f>
        <v>A</v>
      </c>
    </row>
    <row r="204" spans="4:10">
      <c r="D204" s="564">
        <f>IFERROR(VLOOKUP(C204,DG!A:F,6,0),3000)</f>
        <v>3000</v>
      </c>
      <c r="E204" s="565" t="str">
        <f>IFERROR(VLOOKUP(C204,DG!A:C,3,0),"")</f>
        <v/>
      </c>
      <c r="F204" s="566" t="e">
        <f>VLOOKUP(C204,DG!A:D,4,0)</f>
        <v>#N/A</v>
      </c>
      <c r="G204" s="600"/>
      <c r="H204" s="555">
        <f>IF(D204&lt;2000,COUNTIF($E$2:E204,E204),0)</f>
        <v>0</v>
      </c>
      <c r="I204" s="603">
        <f t="shared" si="6"/>
        <v>0</v>
      </c>
      <c r="J204" s="557" t="str">
        <f>VLOOKUP(C204,DonGiaHD!A:O,15,0)</f>
        <v>A</v>
      </c>
    </row>
    <row r="205" spans="4:10">
      <c r="D205" s="564">
        <f>IFERROR(VLOOKUP(C205,DG!A:F,6,0),3000)</f>
        <v>3000</v>
      </c>
      <c r="E205" s="565" t="str">
        <f>IFERROR(VLOOKUP(C205,DG!A:C,3,0),"")</f>
        <v/>
      </c>
      <c r="F205" s="566" t="e">
        <f>VLOOKUP(C205,DG!A:D,4,0)</f>
        <v>#N/A</v>
      </c>
      <c r="G205" s="600"/>
      <c r="H205" s="555">
        <f>IF(D205&lt;2000,COUNTIF($E$2:E205,E205),0)</f>
        <v>0</v>
      </c>
      <c r="I205" s="603">
        <f t="shared" si="6"/>
        <v>0</v>
      </c>
      <c r="J205" s="557" t="str">
        <f>VLOOKUP(C205,DonGiaHD!A:O,15,0)</f>
        <v>A</v>
      </c>
    </row>
    <row r="206" spans="4:10">
      <c r="D206" s="564">
        <f>IFERROR(VLOOKUP(C206,DG!A:F,6,0),3000)</f>
        <v>3000</v>
      </c>
      <c r="E206" s="565" t="str">
        <f>IFERROR(VLOOKUP(C206,DG!A:C,3,0),"")</f>
        <v/>
      </c>
      <c r="F206" s="566" t="e">
        <f>VLOOKUP(C206,DG!A:D,4,0)</f>
        <v>#N/A</v>
      </c>
      <c r="G206" s="600"/>
      <c r="H206" s="555">
        <f>IF(D206&lt;2000,COUNTIF($E$2:E206,E206),0)</f>
        <v>0</v>
      </c>
      <c r="I206" s="603">
        <f t="shared" si="6"/>
        <v>0</v>
      </c>
      <c r="J206" s="557" t="str">
        <f>VLOOKUP(C206,DonGiaHD!A:O,15,0)</f>
        <v>A</v>
      </c>
    </row>
    <row r="207" spans="4:10">
      <c r="D207" s="564">
        <f>IFERROR(VLOOKUP(C207,DG!A:F,6,0),3000)</f>
        <v>3000</v>
      </c>
      <c r="E207" s="565" t="str">
        <f>IFERROR(VLOOKUP(C207,DG!A:C,3,0),"")</f>
        <v/>
      </c>
      <c r="F207" s="566" t="e">
        <f>VLOOKUP(C207,DG!A:D,4,0)</f>
        <v>#N/A</v>
      </c>
      <c r="G207" s="600"/>
      <c r="H207" s="555">
        <f>IF(D207&lt;2000,COUNTIF($E$2:E207,E207),0)</f>
        <v>0</v>
      </c>
      <c r="I207" s="603">
        <f t="shared" si="6"/>
        <v>0</v>
      </c>
      <c r="J207" s="557" t="str">
        <f>VLOOKUP(C207,DonGiaHD!A:O,15,0)</f>
        <v>A</v>
      </c>
    </row>
    <row r="208" spans="4:10">
      <c r="D208" s="564">
        <f>IFERROR(VLOOKUP(C208,DG!A:F,6,0),3000)</f>
        <v>3000</v>
      </c>
      <c r="E208" s="565" t="str">
        <f>IFERROR(VLOOKUP(C208,DG!A:C,3,0),"")</f>
        <v/>
      </c>
      <c r="F208" s="566" t="e">
        <f>VLOOKUP(C208,DG!A:D,4,0)</f>
        <v>#N/A</v>
      </c>
      <c r="G208" s="600"/>
      <c r="H208" s="555">
        <f>IF(D208&lt;2000,COUNTIF($E$2:E208,E208),0)</f>
        <v>0</v>
      </c>
      <c r="I208" s="603">
        <f t="shared" si="6"/>
        <v>0</v>
      </c>
      <c r="J208" s="557" t="str">
        <f>VLOOKUP(C208,DonGiaHD!A:O,15,0)</f>
        <v>A</v>
      </c>
    </row>
    <row r="209" spans="4:10">
      <c r="D209" s="564">
        <f>IFERROR(VLOOKUP(C209,DG!A:F,6,0),3000)</f>
        <v>3000</v>
      </c>
      <c r="E209" s="565" t="str">
        <f>IFERROR(VLOOKUP(C209,DG!A:C,3,0),"")</f>
        <v/>
      </c>
      <c r="F209" s="566" t="e">
        <f>VLOOKUP(C209,DG!A:D,4,0)</f>
        <v>#N/A</v>
      </c>
      <c r="G209" s="600"/>
      <c r="H209" s="555">
        <f>IF(D209&lt;2000,COUNTIF($E$2:E209,E209),0)</f>
        <v>0</v>
      </c>
      <c r="I209" s="603">
        <f t="shared" si="6"/>
        <v>0</v>
      </c>
      <c r="J209" s="557" t="str">
        <f>VLOOKUP(C209,DonGiaHD!A:O,15,0)</f>
        <v>A</v>
      </c>
    </row>
    <row r="210" spans="4:10">
      <c r="D210" s="564">
        <f>IFERROR(VLOOKUP(C210,DG!A:F,6,0),3000)</f>
        <v>3000</v>
      </c>
      <c r="E210" s="565" t="str">
        <f>IFERROR(VLOOKUP(C210,DG!A:C,3,0),"")</f>
        <v/>
      </c>
      <c r="F210" s="566" t="e">
        <f>VLOOKUP(C210,DG!A:D,4,0)</f>
        <v>#N/A</v>
      </c>
      <c r="G210" s="600"/>
      <c r="H210" s="555">
        <f>IF(D210&lt;2000,COUNTIF($E$2:E210,E210),0)</f>
        <v>0</v>
      </c>
      <c r="I210" s="603">
        <f t="shared" si="6"/>
        <v>0</v>
      </c>
      <c r="J210" s="557" t="str">
        <f>VLOOKUP(C210,DonGiaHD!A:O,15,0)</f>
        <v>A</v>
      </c>
    </row>
    <row r="211" spans="4:10">
      <c r="D211" s="564">
        <f>IFERROR(VLOOKUP(C211,DG!A:F,6,0),3000)</f>
        <v>3000</v>
      </c>
      <c r="E211" s="565" t="str">
        <f>IFERROR(VLOOKUP(C211,DG!A:C,3,0),"")</f>
        <v/>
      </c>
      <c r="F211" s="566" t="e">
        <f>VLOOKUP(C211,DG!A:D,4,0)</f>
        <v>#N/A</v>
      </c>
      <c r="G211" s="600"/>
      <c r="H211" s="555">
        <f>IF(D211&lt;2000,COUNTIF($E$2:E211,E211),0)</f>
        <v>0</v>
      </c>
      <c r="I211" s="603">
        <f t="shared" si="6"/>
        <v>0</v>
      </c>
      <c r="J211" s="557" t="str">
        <f>VLOOKUP(C211,DonGiaHD!A:O,15,0)</f>
        <v>A</v>
      </c>
    </row>
    <row r="212" spans="4:10">
      <c r="D212" s="564">
        <f>IFERROR(VLOOKUP(C212,DG!A:F,6,0),3000)</f>
        <v>3000</v>
      </c>
      <c r="E212" s="565" t="str">
        <f>IFERROR(VLOOKUP(C212,DG!A:C,3,0),"")</f>
        <v/>
      </c>
      <c r="F212" s="566" t="e">
        <f>VLOOKUP(C212,DG!A:D,4,0)</f>
        <v>#N/A</v>
      </c>
      <c r="G212" s="600"/>
      <c r="H212" s="555">
        <f>IF(D212&lt;2000,COUNTIF($E$2:E212,E212),0)</f>
        <v>0</v>
      </c>
      <c r="I212" s="603">
        <f t="shared" si="6"/>
        <v>0</v>
      </c>
      <c r="J212" s="557" t="str">
        <f>VLOOKUP(C212,DonGiaHD!A:O,15,0)</f>
        <v>A</v>
      </c>
    </row>
    <row r="213" spans="4:10">
      <c r="D213" s="564">
        <f>IFERROR(VLOOKUP(C213,DG!A:F,6,0),3000)</f>
        <v>3000</v>
      </c>
      <c r="E213" s="565" t="str">
        <f>IFERROR(VLOOKUP(C213,DG!A:C,3,0),"")</f>
        <v/>
      </c>
      <c r="F213" s="566" t="e">
        <f>VLOOKUP(C213,DG!A:D,4,0)</f>
        <v>#N/A</v>
      </c>
      <c r="G213" s="600"/>
      <c r="H213" s="555">
        <f>IF(D213&lt;2000,COUNTIF($E$2:E213,E213),0)</f>
        <v>0</v>
      </c>
      <c r="I213" s="603">
        <f t="shared" si="6"/>
        <v>0</v>
      </c>
      <c r="J213" s="557" t="str">
        <f>VLOOKUP(C213,DonGiaHD!A:O,15,0)</f>
        <v>A</v>
      </c>
    </row>
    <row r="214" spans="4:10">
      <c r="D214" s="564">
        <f>IFERROR(VLOOKUP(C214,DG!A:F,6,0),3000)</f>
        <v>3000</v>
      </c>
      <c r="E214" s="565" t="str">
        <f>IFERROR(VLOOKUP(C214,DG!A:C,3,0),"")</f>
        <v/>
      </c>
      <c r="F214" s="566" t="e">
        <f>VLOOKUP(C214,DG!A:D,4,0)</f>
        <v>#N/A</v>
      </c>
      <c r="G214" s="600"/>
      <c r="H214" s="555">
        <f>IF(D214&lt;2000,COUNTIF($E$2:E214,E214),0)</f>
        <v>0</v>
      </c>
      <c r="I214" s="603">
        <f t="shared" si="6"/>
        <v>0</v>
      </c>
      <c r="J214" s="557" t="str">
        <f>VLOOKUP(C214,DonGiaHD!A:O,15,0)</f>
        <v>A</v>
      </c>
    </row>
    <row r="215" spans="4:10">
      <c r="D215" s="564">
        <f>IFERROR(VLOOKUP(C215,DG!A:F,6,0),3000)</f>
        <v>3000</v>
      </c>
      <c r="E215" s="565" t="str">
        <f>IFERROR(VLOOKUP(C215,DG!A:C,3,0),"")</f>
        <v/>
      </c>
      <c r="F215" s="566" t="e">
        <f>VLOOKUP(C215,DG!A:D,4,0)</f>
        <v>#N/A</v>
      </c>
      <c r="G215" s="600"/>
      <c r="H215" s="555">
        <f>IF(D215&lt;2000,COUNTIF($E$2:E215,E215),0)</f>
        <v>0</v>
      </c>
      <c r="I215" s="603">
        <f t="shared" si="6"/>
        <v>0</v>
      </c>
      <c r="J215" s="557" t="str">
        <f>VLOOKUP(C215,DonGiaHD!A:O,15,0)</f>
        <v>A</v>
      </c>
    </row>
    <row r="216" spans="4:10">
      <c r="D216" s="564">
        <f>IFERROR(VLOOKUP(C216,DG!A:F,6,0),3000)</f>
        <v>3000</v>
      </c>
      <c r="E216" s="565" t="str">
        <f>IFERROR(VLOOKUP(C216,DG!A:C,3,0),"")</f>
        <v/>
      </c>
      <c r="F216" s="566" t="e">
        <f>VLOOKUP(C216,DG!A:D,4,0)</f>
        <v>#N/A</v>
      </c>
      <c r="G216" s="600"/>
      <c r="H216" s="555">
        <f>IF(D216&lt;2000,COUNTIF($E$2:E216,E216),0)</f>
        <v>0</v>
      </c>
      <c r="I216" s="603">
        <f t="shared" si="6"/>
        <v>0</v>
      </c>
      <c r="J216" s="557" t="str">
        <f>VLOOKUP(C216,DonGiaHD!A:O,15,0)</f>
        <v>A</v>
      </c>
    </row>
    <row r="217" spans="4:10">
      <c r="D217" s="564">
        <f>IFERROR(VLOOKUP(C217,DG!A:F,6,0),3000)</f>
        <v>3000</v>
      </c>
      <c r="E217" s="565" t="str">
        <f>IFERROR(VLOOKUP(C217,DG!A:C,3,0),"")</f>
        <v/>
      </c>
      <c r="F217" s="566" t="e">
        <f>VLOOKUP(C217,DG!A:D,4,0)</f>
        <v>#N/A</v>
      </c>
      <c r="G217" s="600"/>
      <c r="H217" s="555">
        <f>IF(D217&lt;2000,COUNTIF($E$2:E217,E217),0)</f>
        <v>0</v>
      </c>
      <c r="I217" s="603">
        <f t="shared" si="6"/>
        <v>0</v>
      </c>
      <c r="J217" s="557" t="str">
        <f>VLOOKUP(C217,DonGiaHD!A:O,15,0)</f>
        <v>A</v>
      </c>
    </row>
    <row r="218" spans="4:10">
      <c r="D218" s="564">
        <f>IFERROR(VLOOKUP(C218,DG!A:F,6,0),3000)</f>
        <v>3000</v>
      </c>
      <c r="E218" s="565" t="str">
        <f>IFERROR(VLOOKUP(C218,DG!A:C,3,0),"")</f>
        <v/>
      </c>
      <c r="F218" s="566" t="e">
        <f>VLOOKUP(C218,DG!A:D,4,0)</f>
        <v>#N/A</v>
      </c>
      <c r="G218" s="600"/>
      <c r="H218" s="555">
        <f>IF(D218&lt;2000,COUNTIF($E$2:E218,E218),0)</f>
        <v>0</v>
      </c>
      <c r="I218" s="603">
        <f t="shared" si="6"/>
        <v>0</v>
      </c>
      <c r="J218" s="557" t="str">
        <f>VLOOKUP(C218,DonGiaHD!A:O,15,0)</f>
        <v>A</v>
      </c>
    </row>
    <row r="219" spans="4:10">
      <c r="D219" s="564">
        <f>IFERROR(VLOOKUP(C219,DG!A:F,6,0),3000)</f>
        <v>3000</v>
      </c>
      <c r="E219" s="565" t="str">
        <f>IFERROR(VLOOKUP(C219,DG!A:C,3,0),"")</f>
        <v/>
      </c>
      <c r="F219" s="566" t="e">
        <f>VLOOKUP(C219,DG!A:D,4,0)</f>
        <v>#N/A</v>
      </c>
      <c r="G219" s="600"/>
      <c r="H219" s="555">
        <f>IF(D219&lt;2000,COUNTIF($E$2:E219,E219),0)</f>
        <v>0</v>
      </c>
      <c r="I219" s="603">
        <f t="shared" si="6"/>
        <v>0</v>
      </c>
      <c r="J219" s="557" t="str">
        <f>VLOOKUP(C219,DonGiaHD!A:O,15,0)</f>
        <v>A</v>
      </c>
    </row>
    <row r="220" spans="4:10">
      <c r="D220" s="564">
        <f>IFERROR(VLOOKUP(C220,DG!A:F,6,0),3000)</f>
        <v>3000</v>
      </c>
      <c r="E220" s="565" t="str">
        <f>IFERROR(VLOOKUP(C220,DG!A:C,3,0),"")</f>
        <v/>
      </c>
      <c r="F220" s="566" t="e">
        <f>VLOOKUP(C220,DG!A:D,4,0)</f>
        <v>#N/A</v>
      </c>
      <c r="G220" s="600"/>
      <c r="H220" s="555">
        <f>IF(D220&lt;2000,COUNTIF($E$2:E220,E220),0)</f>
        <v>0</v>
      </c>
      <c r="I220" s="603">
        <f t="shared" si="6"/>
        <v>0</v>
      </c>
      <c r="J220" s="557" t="str">
        <f>VLOOKUP(C220,DonGiaHD!A:O,15,0)</f>
        <v>A</v>
      </c>
    </row>
    <row r="221" spans="4:10">
      <c r="D221" s="564">
        <f>IFERROR(VLOOKUP(C221,DG!A:F,6,0),3000)</f>
        <v>3000</v>
      </c>
      <c r="E221" s="565" t="str">
        <f>IFERROR(VLOOKUP(C221,DG!A:C,3,0),"")</f>
        <v/>
      </c>
      <c r="F221" s="566" t="e">
        <f>VLOOKUP(C221,DG!A:D,4,0)</f>
        <v>#N/A</v>
      </c>
      <c r="G221" s="600"/>
      <c r="H221" s="555">
        <f>IF(D221&lt;2000,COUNTIF($E$2:E221,E221),0)</f>
        <v>0</v>
      </c>
      <c r="I221" s="603">
        <f t="shared" si="6"/>
        <v>0</v>
      </c>
      <c r="J221" s="557" t="str">
        <f>VLOOKUP(C221,DonGiaHD!A:O,15,0)</f>
        <v>A</v>
      </c>
    </row>
    <row r="222" spans="4:10">
      <c r="D222" s="564">
        <f>IFERROR(VLOOKUP(C222,DG!A:F,6,0),3000)</f>
        <v>3000</v>
      </c>
      <c r="E222" s="565" t="str">
        <f>IFERROR(VLOOKUP(C222,DG!A:C,3,0),"")</f>
        <v/>
      </c>
      <c r="F222" s="566" t="e">
        <f>VLOOKUP(C222,DG!A:D,4,0)</f>
        <v>#N/A</v>
      </c>
      <c r="G222" s="600"/>
      <c r="H222" s="555">
        <f>IF(D222&lt;2000,COUNTIF($E$2:E222,E222),0)</f>
        <v>0</v>
      </c>
      <c r="I222" s="603">
        <f t="shared" si="6"/>
        <v>0</v>
      </c>
      <c r="J222" s="557" t="str">
        <f>VLOOKUP(C222,DonGiaHD!A:O,15,0)</f>
        <v>A</v>
      </c>
    </row>
    <row r="223" spans="4:10">
      <c r="D223" s="564">
        <f>IFERROR(VLOOKUP(C223,DG!A:F,6,0),3000)</f>
        <v>3000</v>
      </c>
      <c r="E223" s="565" t="str">
        <f>IFERROR(VLOOKUP(C223,DG!A:C,3,0),"")</f>
        <v/>
      </c>
      <c r="F223" s="566" t="e">
        <f>VLOOKUP(C223,DG!A:D,4,0)</f>
        <v>#N/A</v>
      </c>
      <c r="G223" s="600"/>
      <c r="H223" s="555">
        <f>IF(D223&lt;2000,COUNTIF($E$2:E223,E223),0)</f>
        <v>0</v>
      </c>
      <c r="I223" s="603">
        <f t="shared" si="6"/>
        <v>0</v>
      </c>
      <c r="J223" s="557" t="str">
        <f>VLOOKUP(C223,DonGiaHD!A:O,15,0)</f>
        <v>A</v>
      </c>
    </row>
    <row r="224" spans="4:10">
      <c r="D224" s="564">
        <f>IFERROR(VLOOKUP(C224,DG!A:F,6,0),3000)</f>
        <v>3000</v>
      </c>
      <c r="E224" s="565" t="str">
        <f>IFERROR(VLOOKUP(C224,DG!A:C,3,0),"")</f>
        <v/>
      </c>
      <c r="F224" s="566" t="e">
        <f>VLOOKUP(C224,DG!A:D,4,0)</f>
        <v>#N/A</v>
      </c>
      <c r="G224" s="600"/>
      <c r="H224" s="555">
        <f>IF(D224&lt;2000,COUNTIF($E$2:E224,E224),0)</f>
        <v>0</v>
      </c>
      <c r="I224" s="603">
        <f t="shared" si="6"/>
        <v>0</v>
      </c>
      <c r="J224" s="557" t="str">
        <f>VLOOKUP(C224,DonGiaHD!A:O,15,0)</f>
        <v>A</v>
      </c>
    </row>
    <row r="225" spans="4:10">
      <c r="D225" s="564">
        <f>IFERROR(VLOOKUP(C225,DG!A:F,6,0),3000)</f>
        <v>3000</v>
      </c>
      <c r="E225" s="565" t="str">
        <f>IFERROR(VLOOKUP(C225,DG!A:C,3,0),"")</f>
        <v/>
      </c>
      <c r="F225" s="566" t="e">
        <f>VLOOKUP(C225,DG!A:D,4,0)</f>
        <v>#N/A</v>
      </c>
      <c r="G225" s="600"/>
      <c r="H225" s="555">
        <f>IF(D225&lt;2000,COUNTIF($E$2:E225,E225),0)</f>
        <v>0</v>
      </c>
      <c r="I225" s="603">
        <f t="shared" si="6"/>
        <v>0</v>
      </c>
      <c r="J225" s="557" t="str">
        <f>VLOOKUP(C225,DonGiaHD!A:O,15,0)</f>
        <v>A</v>
      </c>
    </row>
    <row r="226" spans="4:10">
      <c r="D226" s="564">
        <f>IFERROR(VLOOKUP(C226,DG!A:F,6,0),3000)</f>
        <v>3000</v>
      </c>
      <c r="E226" s="565" t="str">
        <f>IFERROR(VLOOKUP(C226,DG!A:C,3,0),"")</f>
        <v/>
      </c>
      <c r="F226" s="566" t="e">
        <f>VLOOKUP(C226,DG!A:D,4,0)</f>
        <v>#N/A</v>
      </c>
      <c r="G226" s="600"/>
      <c r="H226" s="555">
        <f>IF(D226&lt;2000,COUNTIF($E$2:E226,E226),0)</f>
        <v>0</v>
      </c>
      <c r="I226" s="603">
        <f t="shared" si="6"/>
        <v>0</v>
      </c>
      <c r="J226" s="557" t="str">
        <f>VLOOKUP(C226,DonGiaHD!A:O,15,0)</f>
        <v>A</v>
      </c>
    </row>
    <row r="227" spans="4:10">
      <c r="D227" s="564">
        <f>IFERROR(VLOOKUP(C227,DG!A:F,6,0),3000)</f>
        <v>3000</v>
      </c>
      <c r="E227" s="565" t="str">
        <f>IFERROR(VLOOKUP(C227,DG!A:C,3,0),"")</f>
        <v/>
      </c>
      <c r="F227" s="566" t="e">
        <f>VLOOKUP(C227,DG!A:D,4,0)</f>
        <v>#N/A</v>
      </c>
      <c r="G227" s="600"/>
      <c r="H227" s="555">
        <f>IF(D227&lt;2000,COUNTIF($E$2:E227,E227),0)</f>
        <v>0</v>
      </c>
      <c r="I227" s="603">
        <f t="shared" si="6"/>
        <v>0</v>
      </c>
      <c r="J227" s="557" t="str">
        <f>VLOOKUP(C227,DonGiaHD!A:O,15,0)</f>
        <v>A</v>
      </c>
    </row>
    <row r="228" spans="4:10">
      <c r="D228" s="564">
        <f>IFERROR(VLOOKUP(C228,DG!A:F,6,0),3000)</f>
        <v>3000</v>
      </c>
      <c r="E228" s="565" t="str">
        <f>IFERROR(VLOOKUP(C228,DG!A:C,3,0),"")</f>
        <v/>
      </c>
      <c r="F228" s="566" t="e">
        <f>VLOOKUP(C228,DG!A:D,4,0)</f>
        <v>#N/A</v>
      </c>
      <c r="G228" s="600"/>
      <c r="H228" s="555">
        <f>IF(D228&lt;2000,COUNTIF($E$2:E228,E228),0)</f>
        <v>0</v>
      </c>
      <c r="I228" s="603">
        <f t="shared" si="6"/>
        <v>0</v>
      </c>
      <c r="J228" s="557" t="str">
        <f>VLOOKUP(C228,DonGiaHD!A:O,15,0)</f>
        <v>A</v>
      </c>
    </row>
    <row r="229" spans="4:10">
      <c r="D229" s="564">
        <f>IFERROR(VLOOKUP(C229,DG!A:F,6,0),3000)</f>
        <v>3000</v>
      </c>
      <c r="E229" s="565" t="str">
        <f>IFERROR(VLOOKUP(C229,DG!A:C,3,0),"")</f>
        <v/>
      </c>
      <c r="F229" s="566" t="e">
        <f>VLOOKUP(C229,DG!A:D,4,0)</f>
        <v>#N/A</v>
      </c>
      <c r="G229" s="600"/>
      <c r="H229" s="555">
        <f>IF(D229&lt;2000,COUNTIF($E$2:E229,E229),0)</f>
        <v>0</v>
      </c>
      <c r="I229" s="603">
        <f t="shared" si="6"/>
        <v>0</v>
      </c>
      <c r="J229" s="557" t="str">
        <f>VLOOKUP(C229,DonGiaHD!A:O,15,0)</f>
        <v>A</v>
      </c>
    </row>
    <row r="230" spans="4:10">
      <c r="D230" s="564">
        <f>IFERROR(VLOOKUP(C230,DG!A:F,6,0),3000)</f>
        <v>3000</v>
      </c>
      <c r="E230" s="565" t="str">
        <f>IFERROR(VLOOKUP(C230,DG!A:C,3,0),"")</f>
        <v/>
      </c>
      <c r="F230" s="566" t="e">
        <f>VLOOKUP(C230,DG!A:D,4,0)</f>
        <v>#N/A</v>
      </c>
      <c r="G230" s="600"/>
      <c r="H230" s="555">
        <f>IF(D230&lt;2000,COUNTIF($E$2:E230,E230),0)</f>
        <v>0</v>
      </c>
      <c r="I230" s="603">
        <f t="shared" si="6"/>
        <v>0</v>
      </c>
      <c r="J230" s="557" t="str">
        <f>VLOOKUP(C230,DonGiaHD!A:O,15,0)</f>
        <v>A</v>
      </c>
    </row>
    <row r="231" spans="4:10">
      <c r="D231" s="564">
        <f>IFERROR(VLOOKUP(C231,DG!A:F,6,0),3000)</f>
        <v>3000</v>
      </c>
      <c r="E231" s="565" t="str">
        <f>IFERROR(VLOOKUP(C231,DG!A:C,3,0),"")</f>
        <v/>
      </c>
      <c r="F231" s="566" t="e">
        <f>VLOOKUP(C231,DG!A:D,4,0)</f>
        <v>#N/A</v>
      </c>
      <c r="G231" s="600"/>
      <c r="H231" s="555">
        <f>IF(D231&lt;2000,COUNTIF($E$2:E231,E231),0)</f>
        <v>0</v>
      </c>
      <c r="I231" s="603">
        <f t="shared" si="6"/>
        <v>0</v>
      </c>
      <c r="J231" s="557" t="str">
        <f>VLOOKUP(C231,DonGiaHD!A:O,15,0)</f>
        <v>A</v>
      </c>
    </row>
    <row r="232" spans="4:10">
      <c r="D232" s="564">
        <f>IFERROR(VLOOKUP(C232,DG!A:F,6,0),3000)</f>
        <v>3000</v>
      </c>
      <c r="E232" s="565" t="str">
        <f>IFERROR(VLOOKUP(C232,DG!A:C,3,0),"")</f>
        <v/>
      </c>
      <c r="F232" s="566" t="e">
        <f>VLOOKUP(C232,DG!A:D,4,0)</f>
        <v>#N/A</v>
      </c>
      <c r="G232" s="600"/>
      <c r="H232" s="555">
        <f>IF(D232&lt;2000,COUNTIF($E$2:E232,E232),0)</f>
        <v>0</v>
      </c>
      <c r="I232" s="603">
        <f t="shared" si="6"/>
        <v>0</v>
      </c>
      <c r="J232" s="557" t="str">
        <f>VLOOKUP(C232,DonGiaHD!A:O,15,0)</f>
        <v>A</v>
      </c>
    </row>
    <row r="233" spans="4:10">
      <c r="D233" s="564">
        <f>IFERROR(VLOOKUP(C233,DG!A:F,6,0),3000)</f>
        <v>3000</v>
      </c>
      <c r="E233" s="565" t="str">
        <f>IFERROR(VLOOKUP(C233,DG!A:C,3,0),"")</f>
        <v/>
      </c>
      <c r="F233" s="566" t="e">
        <f>VLOOKUP(C233,DG!A:D,4,0)</f>
        <v>#N/A</v>
      </c>
      <c r="G233" s="600"/>
      <c r="H233" s="555">
        <f>IF(D233&lt;2000,COUNTIF($E$2:E233,E233),0)</f>
        <v>0</v>
      </c>
      <c r="I233" s="603">
        <f t="shared" si="6"/>
        <v>0</v>
      </c>
      <c r="J233" s="557" t="str">
        <f>VLOOKUP(C233,DonGiaHD!A:O,15,0)</f>
        <v>A</v>
      </c>
    </row>
    <row r="234" spans="4:10">
      <c r="D234" s="564">
        <f>IFERROR(VLOOKUP(C234,DG!A:F,6,0),3000)</f>
        <v>3000</v>
      </c>
      <c r="E234" s="565" t="str">
        <f>IFERROR(VLOOKUP(C234,DG!A:C,3,0),"")</f>
        <v/>
      </c>
      <c r="F234" s="566" t="e">
        <f>VLOOKUP(C234,DG!A:D,4,0)</f>
        <v>#N/A</v>
      </c>
      <c r="G234" s="600"/>
      <c r="H234" s="555">
        <f>IF(D234&lt;2000,COUNTIF($E$2:E234,E234),0)</f>
        <v>0</v>
      </c>
      <c r="I234" s="603">
        <f t="shared" si="6"/>
        <v>0</v>
      </c>
      <c r="J234" s="557" t="str">
        <f>VLOOKUP(C234,DonGiaHD!A:O,15,0)</f>
        <v>A</v>
      </c>
    </row>
    <row r="235" spans="4:10">
      <c r="D235" s="564">
        <f>IFERROR(VLOOKUP(C235,DG!A:F,6,0),3000)</f>
        <v>3000</v>
      </c>
      <c r="E235" s="565" t="str">
        <f>IFERROR(VLOOKUP(C235,DG!A:C,3,0),"")</f>
        <v/>
      </c>
      <c r="F235" s="566" t="e">
        <f>VLOOKUP(C235,DG!A:D,4,0)</f>
        <v>#N/A</v>
      </c>
      <c r="G235" s="600"/>
      <c r="H235" s="555">
        <f>IF(D235&lt;2000,COUNTIF($E$2:E235,E235),0)</f>
        <v>0</v>
      </c>
      <c r="I235" s="603">
        <f t="shared" si="6"/>
        <v>0</v>
      </c>
      <c r="J235" s="557" t="str">
        <f>VLOOKUP(C235,DonGiaHD!A:O,15,0)</f>
        <v>A</v>
      </c>
    </row>
    <row r="236" spans="4:10">
      <c r="D236" s="564">
        <f>IFERROR(VLOOKUP(C236,DG!A:F,6,0),3000)</f>
        <v>3000</v>
      </c>
      <c r="E236" s="565" t="str">
        <f>IFERROR(VLOOKUP(C236,DG!A:C,3,0),"")</f>
        <v/>
      </c>
      <c r="F236" s="566" t="e">
        <f>VLOOKUP(C236,DG!A:D,4,0)</f>
        <v>#N/A</v>
      </c>
      <c r="G236" s="600"/>
      <c r="H236" s="555">
        <f>IF(D236&lt;2000,COUNTIF($E$2:E236,E236),0)</f>
        <v>0</v>
      </c>
      <c r="I236" s="603">
        <f t="shared" si="6"/>
        <v>0</v>
      </c>
      <c r="J236" s="557" t="str">
        <f>VLOOKUP(C236,DonGiaHD!A:O,15,0)</f>
        <v>A</v>
      </c>
    </row>
    <row r="237" spans="4:10">
      <c r="D237" s="564">
        <f>IFERROR(VLOOKUP(C237,DG!A:F,6,0),3000)</f>
        <v>3000</v>
      </c>
      <c r="E237" s="565" t="str">
        <f>IFERROR(VLOOKUP(C237,DG!A:C,3,0),"")</f>
        <v/>
      </c>
      <c r="F237" s="566" t="e">
        <f>VLOOKUP(C237,DG!A:D,4,0)</f>
        <v>#N/A</v>
      </c>
      <c r="G237" s="600"/>
      <c r="H237" s="555">
        <f>IF(D237&lt;2000,COUNTIF($E$2:E237,E237),0)</f>
        <v>0</v>
      </c>
      <c r="I237" s="603">
        <f t="shared" si="6"/>
        <v>0</v>
      </c>
      <c r="J237" s="557" t="str">
        <f>VLOOKUP(C237,DonGiaHD!A:O,15,0)</f>
        <v>A</v>
      </c>
    </row>
    <row r="238" spans="4:10">
      <c r="D238" s="564">
        <f>IFERROR(VLOOKUP(C238,DG!A:F,6,0),3000)</f>
        <v>3000</v>
      </c>
      <c r="E238" s="565" t="str">
        <f>IFERROR(VLOOKUP(C238,DG!A:C,3,0),"")</f>
        <v/>
      </c>
      <c r="F238" s="566" t="e">
        <f>VLOOKUP(C238,DG!A:D,4,0)</f>
        <v>#N/A</v>
      </c>
      <c r="G238" s="600"/>
      <c r="H238" s="555">
        <f>IF(D238&lt;2000,COUNTIF($E$2:E238,E238),0)</f>
        <v>0</v>
      </c>
      <c r="I238" s="603">
        <f t="shared" si="6"/>
        <v>0</v>
      </c>
      <c r="J238" s="557" t="str">
        <f>VLOOKUP(C238,DonGiaHD!A:O,15,0)</f>
        <v>A</v>
      </c>
    </row>
    <row r="239" spans="4:10">
      <c r="D239" s="564">
        <f>IFERROR(VLOOKUP(C239,DG!A:F,6,0),3000)</f>
        <v>3000</v>
      </c>
      <c r="E239" s="565" t="str">
        <f>IFERROR(VLOOKUP(C239,DG!A:C,3,0),"")</f>
        <v/>
      </c>
      <c r="F239" s="566" t="e">
        <f>VLOOKUP(C239,DG!A:D,4,0)</f>
        <v>#N/A</v>
      </c>
      <c r="G239" s="600"/>
      <c r="H239" s="555">
        <f>IF(D239&lt;2000,COUNTIF($E$2:E239,E239),0)</f>
        <v>0</v>
      </c>
      <c r="I239" s="603">
        <f t="shared" si="6"/>
        <v>0</v>
      </c>
      <c r="J239" s="557" t="str">
        <f>VLOOKUP(C239,DonGiaHD!A:O,15,0)</f>
        <v>A</v>
      </c>
    </row>
    <row r="240" spans="4:10">
      <c r="D240" s="564">
        <f>IFERROR(VLOOKUP(C240,DG!A:F,6,0),3000)</f>
        <v>3000</v>
      </c>
      <c r="E240" s="565" t="str">
        <f>IFERROR(VLOOKUP(C240,DG!A:C,3,0),"")</f>
        <v/>
      </c>
      <c r="F240" s="566" t="e">
        <f>VLOOKUP(C240,DG!A:D,4,0)</f>
        <v>#N/A</v>
      </c>
      <c r="G240" s="600"/>
      <c r="H240" s="555">
        <f>IF(D240&lt;2000,COUNTIF($E$2:E240,E240),0)</f>
        <v>0</v>
      </c>
      <c r="I240" s="603">
        <f t="shared" si="6"/>
        <v>0</v>
      </c>
      <c r="J240" s="557" t="str">
        <f>VLOOKUP(C240,DonGiaHD!A:O,15,0)</f>
        <v>A</v>
      </c>
    </row>
    <row r="241" spans="4:10">
      <c r="D241" s="564">
        <f>IFERROR(VLOOKUP(C241,DG!A:F,6,0),3000)</f>
        <v>3000</v>
      </c>
      <c r="E241" s="565" t="str">
        <f>IFERROR(VLOOKUP(C241,DG!A:C,3,0),"")</f>
        <v/>
      </c>
      <c r="F241" s="566" t="e">
        <f>VLOOKUP(C241,DG!A:D,4,0)</f>
        <v>#N/A</v>
      </c>
      <c r="G241" s="600"/>
      <c r="H241" s="555">
        <f>IF(D241&lt;2000,COUNTIF($E$2:E241,E241),0)</f>
        <v>0</v>
      </c>
      <c r="I241" s="603">
        <f t="shared" si="6"/>
        <v>0</v>
      </c>
      <c r="J241" s="557" t="str">
        <f>VLOOKUP(C241,DonGiaHD!A:O,15,0)</f>
        <v>A</v>
      </c>
    </row>
    <row r="242" spans="4:10">
      <c r="D242" s="564">
        <f>IFERROR(VLOOKUP(C242,DG!A:F,6,0),3000)</f>
        <v>3000</v>
      </c>
      <c r="E242" s="565" t="str">
        <f>IFERROR(VLOOKUP(C242,DG!A:C,3,0),"")</f>
        <v/>
      </c>
      <c r="F242" s="566" t="e">
        <f>VLOOKUP(C242,DG!A:D,4,0)</f>
        <v>#N/A</v>
      </c>
      <c r="G242" s="600"/>
      <c r="H242" s="555">
        <f>IF(D242&lt;2000,COUNTIF($E$2:E242,E242),0)</f>
        <v>0</v>
      </c>
      <c r="I242" s="603">
        <f t="shared" si="6"/>
        <v>0</v>
      </c>
      <c r="J242" s="557" t="str">
        <f>VLOOKUP(C242,DonGiaHD!A:O,15,0)</f>
        <v>A</v>
      </c>
    </row>
    <row r="243" spans="4:10">
      <c r="D243" s="564">
        <f>IFERROR(VLOOKUP(C243,DG!A:F,6,0),3000)</f>
        <v>3000</v>
      </c>
      <c r="E243" s="565" t="str">
        <f>IFERROR(VLOOKUP(C243,DG!A:C,3,0),"")</f>
        <v/>
      </c>
      <c r="F243" s="566" t="e">
        <f>VLOOKUP(C243,DG!A:D,4,0)</f>
        <v>#N/A</v>
      </c>
      <c r="G243" s="600"/>
      <c r="H243" s="555">
        <f>IF(D243&lt;2000,COUNTIF($E$2:E243,E243),0)</f>
        <v>0</v>
      </c>
      <c r="I243" s="603">
        <f t="shared" si="6"/>
        <v>0</v>
      </c>
      <c r="J243" s="557" t="str">
        <f>VLOOKUP(C243,DonGiaHD!A:O,15,0)</f>
        <v>A</v>
      </c>
    </row>
    <row r="244" spans="4:10">
      <c r="D244" s="564">
        <f>IFERROR(VLOOKUP(C244,DG!A:F,6,0),3000)</f>
        <v>3000</v>
      </c>
      <c r="E244" s="565" t="str">
        <f>IFERROR(VLOOKUP(C244,DG!A:C,3,0),"")</f>
        <v/>
      </c>
      <c r="F244" s="566" t="e">
        <f>VLOOKUP(C244,DG!A:D,4,0)</f>
        <v>#N/A</v>
      </c>
      <c r="G244" s="600"/>
      <c r="H244" s="555">
        <f>IF(D244&lt;2000,COUNTIF($E$2:E244,E244),0)</f>
        <v>0</v>
      </c>
      <c r="I244" s="603">
        <f t="shared" si="6"/>
        <v>0</v>
      </c>
      <c r="J244" s="557" t="str">
        <f>VLOOKUP(C244,DonGiaHD!A:O,15,0)</f>
        <v>A</v>
      </c>
    </row>
    <row r="245" spans="4:10">
      <c r="D245" s="564">
        <f>IFERROR(VLOOKUP(C245,DG!A:F,6,0),3000)</f>
        <v>3000</v>
      </c>
      <c r="E245" s="565" t="str">
        <f>IFERROR(VLOOKUP(C245,DG!A:C,3,0),"")</f>
        <v/>
      </c>
      <c r="F245" s="566" t="e">
        <f>VLOOKUP(C245,DG!A:D,4,0)</f>
        <v>#N/A</v>
      </c>
      <c r="G245" s="600"/>
      <c r="H245" s="555">
        <f>IF(D245&lt;2000,COUNTIF($E$2:E245,E245),0)</f>
        <v>0</v>
      </c>
      <c r="I245" s="603">
        <f t="shared" si="6"/>
        <v>0</v>
      </c>
      <c r="J245" s="557" t="str">
        <f>VLOOKUP(C245,DonGiaHD!A:O,15,0)</f>
        <v>A</v>
      </c>
    </row>
    <row r="246" spans="4:10">
      <c r="D246" s="564">
        <f>IFERROR(VLOOKUP(C246,DG!A:F,6,0),3000)</f>
        <v>3000</v>
      </c>
      <c r="E246" s="565" t="str">
        <f>IFERROR(VLOOKUP(C246,DG!A:C,3,0),"")</f>
        <v/>
      </c>
      <c r="F246" s="566" t="e">
        <f>VLOOKUP(C246,DG!A:D,4,0)</f>
        <v>#N/A</v>
      </c>
      <c r="G246" s="600"/>
      <c r="H246" s="555">
        <f>IF(D246&lt;2000,COUNTIF($E$2:E246,E246),0)</f>
        <v>0</v>
      </c>
      <c r="I246" s="603">
        <f t="shared" si="6"/>
        <v>0</v>
      </c>
      <c r="J246" s="557" t="str">
        <f>VLOOKUP(C246,DonGiaHD!A:O,15,0)</f>
        <v>A</v>
      </c>
    </row>
    <row r="247" spans="4:10">
      <c r="D247" s="564">
        <f>IFERROR(VLOOKUP(C247,DG!A:F,6,0),3000)</f>
        <v>3000</v>
      </c>
      <c r="E247" s="565" t="str">
        <f>IFERROR(VLOOKUP(C247,DG!A:C,3,0),"")</f>
        <v/>
      </c>
      <c r="F247" s="566" t="e">
        <f>VLOOKUP(C247,DG!A:D,4,0)</f>
        <v>#N/A</v>
      </c>
      <c r="G247" s="600"/>
      <c r="H247" s="555">
        <f>IF(D247&lt;2000,COUNTIF($E$2:E247,E247),0)</f>
        <v>0</v>
      </c>
      <c r="I247" s="603">
        <f t="shared" ref="I247:I310" si="7">IF(G247&gt;0,SUMIF(C:C,C247,G:G),0)</f>
        <v>0</v>
      </c>
      <c r="J247" s="557" t="str">
        <f>VLOOKUP(C247,DonGiaHD!A:O,15,0)</f>
        <v>A</v>
      </c>
    </row>
    <row r="248" spans="4:10">
      <c r="D248" s="564">
        <f>IFERROR(VLOOKUP(C248,DG!A:F,6,0),3000)</f>
        <v>3000</v>
      </c>
      <c r="E248" s="565" t="str">
        <f>IFERROR(VLOOKUP(C248,DG!A:C,3,0),"")</f>
        <v/>
      </c>
      <c r="F248" s="566" t="e">
        <f>VLOOKUP(C248,DG!A:D,4,0)</f>
        <v>#N/A</v>
      </c>
      <c r="G248" s="600"/>
      <c r="H248" s="555">
        <f>IF(D248&lt;2000,COUNTIF($E$2:E248,E248),0)</f>
        <v>0</v>
      </c>
      <c r="I248" s="603">
        <f t="shared" si="7"/>
        <v>0</v>
      </c>
      <c r="J248" s="557" t="str">
        <f>VLOOKUP(C248,DonGiaHD!A:O,15,0)</f>
        <v>A</v>
      </c>
    </row>
    <row r="249" spans="4:10">
      <c r="D249" s="564">
        <f>IFERROR(VLOOKUP(C249,DG!A:F,6,0),3000)</f>
        <v>3000</v>
      </c>
      <c r="E249" s="565" t="str">
        <f>IFERROR(VLOOKUP(C249,DG!A:C,3,0),"")</f>
        <v/>
      </c>
      <c r="F249" s="566" t="e">
        <f>VLOOKUP(C249,DG!A:D,4,0)</f>
        <v>#N/A</v>
      </c>
      <c r="G249" s="600"/>
      <c r="H249" s="555">
        <f>IF(D249&lt;2000,COUNTIF($E$2:E249,E249),0)</f>
        <v>0</v>
      </c>
      <c r="I249" s="603">
        <f t="shared" si="7"/>
        <v>0</v>
      </c>
      <c r="J249" s="557" t="str">
        <f>VLOOKUP(C249,DonGiaHD!A:O,15,0)</f>
        <v>A</v>
      </c>
    </row>
    <row r="250" spans="4:10">
      <c r="D250" s="564">
        <f>IFERROR(VLOOKUP(C250,DG!A:F,6,0),3000)</f>
        <v>3000</v>
      </c>
      <c r="E250" s="565" t="str">
        <f>IFERROR(VLOOKUP(C250,DG!A:C,3,0),"")</f>
        <v/>
      </c>
      <c r="F250" s="566" t="e">
        <f>VLOOKUP(C250,DG!A:D,4,0)</f>
        <v>#N/A</v>
      </c>
      <c r="G250" s="600"/>
      <c r="H250" s="555">
        <f>IF(D250&lt;2000,COUNTIF($E$2:E250,E250),0)</f>
        <v>0</v>
      </c>
      <c r="I250" s="603">
        <f t="shared" si="7"/>
        <v>0</v>
      </c>
      <c r="J250" s="557" t="str">
        <f>VLOOKUP(C250,DonGiaHD!A:O,15,0)</f>
        <v>A</v>
      </c>
    </row>
    <row r="251" spans="4:10">
      <c r="D251" s="564">
        <f>IFERROR(VLOOKUP(C251,DG!A:F,6,0),3000)</f>
        <v>3000</v>
      </c>
      <c r="E251" s="565" t="str">
        <f>IFERROR(VLOOKUP(C251,DG!A:C,3,0),"")</f>
        <v/>
      </c>
      <c r="F251" s="566" t="e">
        <f>VLOOKUP(C251,DG!A:D,4,0)</f>
        <v>#N/A</v>
      </c>
      <c r="G251" s="600"/>
      <c r="H251" s="555">
        <f>IF(D251&lt;2000,COUNTIF($E$2:E251,E251),0)</f>
        <v>0</v>
      </c>
      <c r="I251" s="603">
        <f t="shared" si="7"/>
        <v>0</v>
      </c>
      <c r="J251" s="557" t="str">
        <f>VLOOKUP(C251,DonGiaHD!A:O,15,0)</f>
        <v>A</v>
      </c>
    </row>
    <row r="252" spans="4:10">
      <c r="D252" s="564">
        <f>IFERROR(VLOOKUP(C252,DG!A:F,6,0),3000)</f>
        <v>3000</v>
      </c>
      <c r="E252" s="565" t="str">
        <f>IFERROR(VLOOKUP(C252,DG!A:C,3,0),"")</f>
        <v/>
      </c>
      <c r="F252" s="566" t="e">
        <f>VLOOKUP(C252,DG!A:D,4,0)</f>
        <v>#N/A</v>
      </c>
      <c r="G252" s="600"/>
      <c r="H252" s="555">
        <f>IF(D252&lt;2000,COUNTIF($E$2:E252,E252),0)</f>
        <v>0</v>
      </c>
      <c r="I252" s="603">
        <f t="shared" si="7"/>
        <v>0</v>
      </c>
      <c r="J252" s="557" t="str">
        <f>VLOOKUP(C252,DonGiaHD!A:O,15,0)</f>
        <v>A</v>
      </c>
    </row>
    <row r="253" spans="4:10">
      <c r="D253" s="564">
        <f>IFERROR(VLOOKUP(C253,DG!A:F,6,0),3000)</f>
        <v>3000</v>
      </c>
      <c r="E253" s="565" t="str">
        <f>IFERROR(VLOOKUP(C253,DG!A:C,3,0),"")</f>
        <v/>
      </c>
      <c r="F253" s="566" t="e">
        <f>VLOOKUP(C253,DG!A:D,4,0)</f>
        <v>#N/A</v>
      </c>
      <c r="G253" s="600"/>
      <c r="H253" s="555">
        <f>IF(D253&lt;2000,COUNTIF($E$2:E253,E253),0)</f>
        <v>0</v>
      </c>
      <c r="I253" s="603">
        <f t="shared" si="7"/>
        <v>0</v>
      </c>
      <c r="J253" s="557" t="str">
        <f>VLOOKUP(C253,DonGiaHD!A:O,15,0)</f>
        <v>A</v>
      </c>
    </row>
    <row r="254" spans="4:10">
      <c r="D254" s="564">
        <f>IFERROR(VLOOKUP(C254,DG!A:F,6,0),3000)</f>
        <v>3000</v>
      </c>
      <c r="E254" s="565" t="str">
        <f>IFERROR(VLOOKUP(C254,DG!A:C,3,0),"")</f>
        <v/>
      </c>
      <c r="F254" s="566" t="e">
        <f>VLOOKUP(C254,DG!A:D,4,0)</f>
        <v>#N/A</v>
      </c>
      <c r="G254" s="600"/>
      <c r="H254" s="555">
        <f>IF(D254&lt;2000,COUNTIF($E$2:E254,E254),0)</f>
        <v>0</v>
      </c>
      <c r="I254" s="603">
        <f t="shared" si="7"/>
        <v>0</v>
      </c>
      <c r="J254" s="557" t="str">
        <f>VLOOKUP(C254,DonGiaHD!A:O,15,0)</f>
        <v>A</v>
      </c>
    </row>
    <row r="255" spans="4:10">
      <c r="D255" s="564">
        <f>IFERROR(VLOOKUP(C255,DG!A:F,6,0),3000)</f>
        <v>3000</v>
      </c>
      <c r="E255" s="565" t="str">
        <f>IFERROR(VLOOKUP(C255,DG!A:C,3,0),"")</f>
        <v/>
      </c>
      <c r="F255" s="566" t="e">
        <f>VLOOKUP(C255,DG!A:D,4,0)</f>
        <v>#N/A</v>
      </c>
      <c r="G255" s="600"/>
      <c r="H255" s="555">
        <f>IF(D255&lt;2000,COUNTIF($E$2:E255,E255),0)</f>
        <v>0</v>
      </c>
      <c r="I255" s="603">
        <f t="shared" si="7"/>
        <v>0</v>
      </c>
      <c r="J255" s="557" t="str">
        <f>VLOOKUP(C255,DonGiaHD!A:O,15,0)</f>
        <v>A</v>
      </c>
    </row>
    <row r="256" spans="4:10">
      <c r="D256" s="564">
        <f>IFERROR(VLOOKUP(C256,DG!A:F,6,0),3000)</f>
        <v>3000</v>
      </c>
      <c r="E256" s="565" t="str">
        <f>IFERROR(VLOOKUP(C256,DG!A:C,3,0),"")</f>
        <v/>
      </c>
      <c r="F256" s="566" t="e">
        <f>VLOOKUP(C256,DG!A:D,4,0)</f>
        <v>#N/A</v>
      </c>
      <c r="G256" s="600"/>
      <c r="H256" s="555">
        <f>IF(D256&lt;2000,COUNTIF($E$2:E256,E256),0)</f>
        <v>0</v>
      </c>
      <c r="I256" s="603">
        <f t="shared" si="7"/>
        <v>0</v>
      </c>
      <c r="J256" s="557" t="str">
        <f>VLOOKUP(C256,DonGiaHD!A:O,15,0)</f>
        <v>A</v>
      </c>
    </row>
    <row r="257" spans="4:10">
      <c r="D257" s="564">
        <f>IFERROR(VLOOKUP(C257,DG!A:F,6,0),3000)</f>
        <v>3000</v>
      </c>
      <c r="E257" s="565" t="str">
        <f>IFERROR(VLOOKUP(C257,DG!A:C,3,0),"")</f>
        <v/>
      </c>
      <c r="F257" s="566" t="e">
        <f>VLOOKUP(C257,DG!A:D,4,0)</f>
        <v>#N/A</v>
      </c>
      <c r="G257" s="600"/>
      <c r="H257" s="555">
        <f>IF(D257&lt;2000,COUNTIF($E$2:E257,E257),0)</f>
        <v>0</v>
      </c>
      <c r="I257" s="603">
        <f t="shared" si="7"/>
        <v>0</v>
      </c>
      <c r="J257" s="557" t="str">
        <f>VLOOKUP(C257,DonGiaHD!A:O,15,0)</f>
        <v>A</v>
      </c>
    </row>
    <row r="258" spans="4:10">
      <c r="D258" s="564">
        <f>IFERROR(VLOOKUP(C258,DG!A:F,6,0),3000)</f>
        <v>3000</v>
      </c>
      <c r="E258" s="565" t="str">
        <f>IFERROR(VLOOKUP(C258,DG!A:C,3,0),"")</f>
        <v/>
      </c>
      <c r="F258" s="566" t="e">
        <f>VLOOKUP(C258,DG!A:D,4,0)</f>
        <v>#N/A</v>
      </c>
      <c r="G258" s="600"/>
      <c r="H258" s="555">
        <f>IF(D258&lt;2000,COUNTIF($E$2:E258,E258),0)</f>
        <v>0</v>
      </c>
      <c r="I258" s="603">
        <f t="shared" si="7"/>
        <v>0</v>
      </c>
      <c r="J258" s="557" t="str">
        <f>VLOOKUP(C258,DonGiaHD!A:O,15,0)</f>
        <v>A</v>
      </c>
    </row>
    <row r="259" spans="4:10">
      <c r="D259" s="564">
        <f>IFERROR(VLOOKUP(C259,DG!A:F,6,0),3000)</f>
        <v>3000</v>
      </c>
      <c r="E259" s="565" t="str">
        <f>IFERROR(VLOOKUP(C259,DG!A:C,3,0),"")</f>
        <v/>
      </c>
      <c r="F259" s="566" t="e">
        <f>VLOOKUP(C259,DG!A:D,4,0)</f>
        <v>#N/A</v>
      </c>
      <c r="G259" s="600"/>
      <c r="H259" s="555">
        <f>IF(D259&lt;2000,COUNTIF($E$2:E259,E259),0)</f>
        <v>0</v>
      </c>
      <c r="I259" s="603">
        <f t="shared" si="7"/>
        <v>0</v>
      </c>
      <c r="J259" s="557" t="str">
        <f>VLOOKUP(C259,DonGiaHD!A:O,15,0)</f>
        <v>A</v>
      </c>
    </row>
    <row r="260" spans="4:10">
      <c r="D260" s="564">
        <f>IFERROR(VLOOKUP(C260,DG!A:F,6,0),3000)</f>
        <v>3000</v>
      </c>
      <c r="E260" s="565" t="str">
        <f>IFERROR(VLOOKUP(C260,DG!A:C,3,0),"")</f>
        <v/>
      </c>
      <c r="F260" s="566" t="e">
        <f>VLOOKUP(C260,DG!A:D,4,0)</f>
        <v>#N/A</v>
      </c>
      <c r="G260" s="600"/>
      <c r="H260" s="555">
        <f>IF(D260&lt;2000,COUNTIF($E$2:E260,E260),0)</f>
        <v>0</v>
      </c>
      <c r="I260" s="603">
        <f t="shared" si="7"/>
        <v>0</v>
      </c>
      <c r="J260" s="557" t="str">
        <f>VLOOKUP(C260,DonGiaHD!A:O,15,0)</f>
        <v>A</v>
      </c>
    </row>
    <row r="261" spans="4:10">
      <c r="D261" s="564">
        <f>IFERROR(VLOOKUP(C261,DG!A:F,6,0),3000)</f>
        <v>3000</v>
      </c>
      <c r="E261" s="565" t="str">
        <f>IFERROR(VLOOKUP(C261,DG!A:C,3,0),"")</f>
        <v/>
      </c>
      <c r="F261" s="566" t="e">
        <f>VLOOKUP(C261,DG!A:D,4,0)</f>
        <v>#N/A</v>
      </c>
      <c r="G261" s="600"/>
      <c r="H261" s="555">
        <f>IF(D261&lt;2000,COUNTIF($E$2:E261,E261),0)</f>
        <v>0</v>
      </c>
      <c r="I261" s="603">
        <f t="shared" si="7"/>
        <v>0</v>
      </c>
      <c r="J261" s="557" t="str">
        <f>VLOOKUP(C261,DonGiaHD!A:O,15,0)</f>
        <v>A</v>
      </c>
    </row>
    <row r="262" spans="4:10">
      <c r="D262" s="564">
        <f>IFERROR(VLOOKUP(C262,DG!A:F,6,0),3000)</f>
        <v>3000</v>
      </c>
      <c r="E262" s="565" t="str">
        <f>IFERROR(VLOOKUP(C262,DG!A:C,3,0),"")</f>
        <v/>
      </c>
      <c r="F262" s="566" t="e">
        <f>VLOOKUP(C262,DG!A:D,4,0)</f>
        <v>#N/A</v>
      </c>
      <c r="G262" s="600"/>
      <c r="H262" s="555">
        <f>IF(D262&lt;2000,COUNTIF($E$2:E262,E262),0)</f>
        <v>0</v>
      </c>
      <c r="I262" s="603">
        <f t="shared" si="7"/>
        <v>0</v>
      </c>
      <c r="J262" s="557" t="str">
        <f>VLOOKUP(C262,DonGiaHD!A:O,15,0)</f>
        <v>A</v>
      </c>
    </row>
    <row r="263" spans="4:10">
      <c r="D263" s="564">
        <f>IFERROR(VLOOKUP(C263,DG!A:F,6,0),3000)</f>
        <v>3000</v>
      </c>
      <c r="E263" s="565" t="str">
        <f>IFERROR(VLOOKUP(C263,DG!A:C,3,0),"")</f>
        <v/>
      </c>
      <c r="F263" s="566" t="e">
        <f>VLOOKUP(C263,DG!A:D,4,0)</f>
        <v>#N/A</v>
      </c>
      <c r="G263" s="600"/>
      <c r="H263" s="555">
        <f>IF(D263&lt;2000,COUNTIF($E$2:E263,E263),0)</f>
        <v>0</v>
      </c>
      <c r="I263" s="603">
        <f t="shared" si="7"/>
        <v>0</v>
      </c>
      <c r="J263" s="557" t="str">
        <f>VLOOKUP(C263,DonGiaHD!A:O,15,0)</f>
        <v>A</v>
      </c>
    </row>
    <row r="264" spans="4:10">
      <c r="D264" s="564">
        <f>IFERROR(VLOOKUP(C264,DG!A:F,6,0),3000)</f>
        <v>3000</v>
      </c>
      <c r="E264" s="565" t="str">
        <f>IFERROR(VLOOKUP(C264,DG!A:C,3,0),"")</f>
        <v/>
      </c>
      <c r="F264" s="566" t="e">
        <f>VLOOKUP(C264,DG!A:D,4,0)</f>
        <v>#N/A</v>
      </c>
      <c r="G264" s="600"/>
      <c r="H264" s="555">
        <f>IF(D264&lt;2000,COUNTIF($E$2:E264,E264),0)</f>
        <v>0</v>
      </c>
      <c r="I264" s="603">
        <f t="shared" si="7"/>
        <v>0</v>
      </c>
      <c r="J264" s="557" t="str">
        <f>VLOOKUP(C264,DonGiaHD!A:O,15,0)</f>
        <v>A</v>
      </c>
    </row>
    <row r="265" spans="4:10">
      <c r="D265" s="564">
        <f>IFERROR(VLOOKUP(C265,DG!A:F,6,0),3000)</f>
        <v>3000</v>
      </c>
      <c r="E265" s="565" t="str">
        <f>IFERROR(VLOOKUP(C265,DG!A:C,3,0),"")</f>
        <v/>
      </c>
      <c r="F265" s="566" t="e">
        <f>VLOOKUP(C265,DG!A:D,4,0)</f>
        <v>#N/A</v>
      </c>
      <c r="G265" s="600"/>
      <c r="H265" s="555">
        <f>IF(D265&lt;2000,COUNTIF($E$2:E265,E265),0)</f>
        <v>0</v>
      </c>
      <c r="I265" s="603">
        <f t="shared" si="7"/>
        <v>0</v>
      </c>
      <c r="J265" s="557" t="str">
        <f>VLOOKUP(C265,DonGiaHD!A:O,15,0)</f>
        <v>A</v>
      </c>
    </row>
    <row r="266" spans="4:10">
      <c r="D266" s="564">
        <f>IFERROR(VLOOKUP(C266,DG!A:F,6,0),3000)</f>
        <v>3000</v>
      </c>
      <c r="E266" s="565" t="str">
        <f>IFERROR(VLOOKUP(C266,DG!A:C,3,0),"")</f>
        <v/>
      </c>
      <c r="F266" s="566" t="e">
        <f>VLOOKUP(C266,DG!A:D,4,0)</f>
        <v>#N/A</v>
      </c>
      <c r="G266" s="600"/>
      <c r="H266" s="555">
        <f>IF(D266&lt;2000,COUNTIF($E$2:E266,E266),0)</f>
        <v>0</v>
      </c>
      <c r="I266" s="603">
        <f t="shared" si="7"/>
        <v>0</v>
      </c>
      <c r="J266" s="557" t="str">
        <f>VLOOKUP(C266,DonGiaHD!A:O,15,0)</f>
        <v>A</v>
      </c>
    </row>
    <row r="267" spans="4:10">
      <c r="D267" s="564">
        <f>IFERROR(VLOOKUP(C267,DG!A:F,6,0),3000)</f>
        <v>3000</v>
      </c>
      <c r="E267" s="565" t="str">
        <f>IFERROR(VLOOKUP(C267,DG!A:C,3,0),"")</f>
        <v/>
      </c>
      <c r="F267" s="566" t="e">
        <f>VLOOKUP(C267,DG!A:D,4,0)</f>
        <v>#N/A</v>
      </c>
      <c r="G267" s="600"/>
      <c r="H267" s="555">
        <f>IF(D267&lt;2000,COUNTIF($E$2:E267,E267),0)</f>
        <v>0</v>
      </c>
      <c r="I267" s="603">
        <f t="shared" si="7"/>
        <v>0</v>
      </c>
      <c r="J267" s="557" t="str">
        <f>VLOOKUP(C267,DonGiaHD!A:O,15,0)</f>
        <v>A</v>
      </c>
    </row>
    <row r="268" spans="4:10">
      <c r="D268" s="564">
        <f>IFERROR(VLOOKUP(C268,DG!A:F,6,0),3000)</f>
        <v>3000</v>
      </c>
      <c r="E268" s="565" t="str">
        <f>IFERROR(VLOOKUP(C268,DG!A:C,3,0),"")</f>
        <v/>
      </c>
      <c r="F268" s="566" t="e">
        <f>VLOOKUP(C268,DG!A:D,4,0)</f>
        <v>#N/A</v>
      </c>
      <c r="G268" s="600"/>
      <c r="H268" s="555">
        <f>IF(D268&lt;2000,COUNTIF($E$2:E268,E268),0)</f>
        <v>0</v>
      </c>
      <c r="I268" s="603">
        <f t="shared" si="7"/>
        <v>0</v>
      </c>
      <c r="J268" s="557" t="str">
        <f>VLOOKUP(C268,DonGiaHD!A:O,15,0)</f>
        <v>A</v>
      </c>
    </row>
    <row r="269" spans="4:10">
      <c r="D269" s="564">
        <f>IFERROR(VLOOKUP(C269,DG!A:F,6,0),3000)</f>
        <v>3000</v>
      </c>
      <c r="E269" s="565" t="str">
        <f>IFERROR(VLOOKUP(C269,DG!A:C,3,0),"")</f>
        <v/>
      </c>
      <c r="F269" s="566" t="e">
        <f>VLOOKUP(C269,DG!A:D,4,0)</f>
        <v>#N/A</v>
      </c>
      <c r="G269" s="600"/>
      <c r="H269" s="555">
        <f>IF(D269&lt;2000,COUNTIF($E$2:E269,E269),0)</f>
        <v>0</v>
      </c>
      <c r="I269" s="603">
        <f t="shared" si="7"/>
        <v>0</v>
      </c>
      <c r="J269" s="557" t="str">
        <f>VLOOKUP(C269,DonGiaHD!A:O,15,0)</f>
        <v>A</v>
      </c>
    </row>
    <row r="270" spans="4:10">
      <c r="D270" s="564">
        <f>IFERROR(VLOOKUP(C270,DG!A:F,6,0),3000)</f>
        <v>3000</v>
      </c>
      <c r="E270" s="565" t="str">
        <f>IFERROR(VLOOKUP(C270,DG!A:C,3,0),"")</f>
        <v/>
      </c>
      <c r="F270" s="566" t="e">
        <f>VLOOKUP(C270,DG!A:D,4,0)</f>
        <v>#N/A</v>
      </c>
      <c r="G270" s="600"/>
      <c r="H270" s="555">
        <f>IF(D270&lt;2000,COUNTIF($E$2:E270,E270),0)</f>
        <v>0</v>
      </c>
      <c r="I270" s="603">
        <f t="shared" si="7"/>
        <v>0</v>
      </c>
      <c r="J270" s="557" t="str">
        <f>VLOOKUP(C270,DonGiaHD!A:O,15,0)</f>
        <v>A</v>
      </c>
    </row>
    <row r="271" spans="4:10">
      <c r="D271" s="564">
        <f>IFERROR(VLOOKUP(C271,DG!A:F,6,0),3000)</f>
        <v>3000</v>
      </c>
      <c r="E271" s="565" t="str">
        <f>IFERROR(VLOOKUP(C271,DG!A:C,3,0),"")</f>
        <v/>
      </c>
      <c r="F271" s="566" t="e">
        <f>VLOOKUP(C271,DG!A:D,4,0)</f>
        <v>#N/A</v>
      </c>
      <c r="G271" s="600"/>
      <c r="H271" s="555">
        <f>IF(D271&lt;2000,COUNTIF($E$2:E271,E271),0)</f>
        <v>0</v>
      </c>
      <c r="I271" s="603">
        <f t="shared" si="7"/>
        <v>0</v>
      </c>
      <c r="J271" s="557" t="str">
        <f>VLOOKUP(C271,DonGiaHD!A:O,15,0)</f>
        <v>A</v>
      </c>
    </row>
    <row r="272" spans="4:10">
      <c r="D272" s="564">
        <f>IFERROR(VLOOKUP(C272,DG!A:F,6,0),3000)</f>
        <v>3000</v>
      </c>
      <c r="E272" s="565" t="str">
        <f>IFERROR(VLOOKUP(C272,DG!A:C,3,0),"")</f>
        <v/>
      </c>
      <c r="F272" s="566" t="e">
        <f>VLOOKUP(C272,DG!A:D,4,0)</f>
        <v>#N/A</v>
      </c>
      <c r="G272" s="600"/>
      <c r="H272" s="555">
        <f>IF(D272&lt;2000,COUNTIF($E$2:E272,E272),0)</f>
        <v>0</v>
      </c>
      <c r="I272" s="603">
        <f t="shared" si="7"/>
        <v>0</v>
      </c>
      <c r="J272" s="557" t="str">
        <f>VLOOKUP(C272,DonGiaHD!A:O,15,0)</f>
        <v>A</v>
      </c>
    </row>
    <row r="273" spans="4:10">
      <c r="D273" s="564">
        <f>IFERROR(VLOOKUP(C273,DG!A:F,6,0),3000)</f>
        <v>3000</v>
      </c>
      <c r="E273" s="565" t="str">
        <f>IFERROR(VLOOKUP(C273,DG!A:C,3,0),"")</f>
        <v/>
      </c>
      <c r="F273" s="566" t="e">
        <f>VLOOKUP(C273,DG!A:D,4,0)</f>
        <v>#N/A</v>
      </c>
      <c r="G273" s="600"/>
      <c r="H273" s="555">
        <f>IF(D273&lt;2000,COUNTIF($E$2:E273,E273),0)</f>
        <v>0</v>
      </c>
      <c r="I273" s="603">
        <f t="shared" si="7"/>
        <v>0</v>
      </c>
      <c r="J273" s="557" t="str">
        <f>VLOOKUP(C273,DonGiaHD!A:O,15,0)</f>
        <v>A</v>
      </c>
    </row>
    <row r="274" spans="4:10">
      <c r="D274" s="564">
        <f>IFERROR(VLOOKUP(C274,DG!A:F,6,0),3000)</f>
        <v>3000</v>
      </c>
      <c r="E274" s="565" t="str">
        <f>IFERROR(VLOOKUP(C274,DG!A:C,3,0),"")</f>
        <v/>
      </c>
      <c r="F274" s="566" t="e">
        <f>VLOOKUP(C274,DG!A:D,4,0)</f>
        <v>#N/A</v>
      </c>
      <c r="G274" s="600"/>
      <c r="H274" s="555">
        <f>IF(D274&lt;2000,COUNTIF($E$2:E274,E274),0)</f>
        <v>0</v>
      </c>
      <c r="I274" s="603">
        <f t="shared" si="7"/>
        <v>0</v>
      </c>
      <c r="J274" s="557" t="str">
        <f>VLOOKUP(C274,DonGiaHD!A:O,15,0)</f>
        <v>A</v>
      </c>
    </row>
    <row r="275" spans="4:10">
      <c r="D275" s="564">
        <f>IFERROR(VLOOKUP(C275,DG!A:F,6,0),3000)</f>
        <v>3000</v>
      </c>
      <c r="E275" s="565" t="str">
        <f>IFERROR(VLOOKUP(C275,DG!A:C,3,0),"")</f>
        <v/>
      </c>
      <c r="F275" s="566" t="e">
        <f>VLOOKUP(C275,DG!A:D,4,0)</f>
        <v>#N/A</v>
      </c>
      <c r="G275" s="600"/>
      <c r="H275" s="555">
        <f>IF(D275&lt;2000,COUNTIF($E$2:E275,E275),0)</f>
        <v>0</v>
      </c>
      <c r="I275" s="603">
        <f t="shared" si="7"/>
        <v>0</v>
      </c>
      <c r="J275" s="557" t="str">
        <f>VLOOKUP(C275,DonGiaHD!A:O,15,0)</f>
        <v>A</v>
      </c>
    </row>
    <row r="276" spans="4:10">
      <c r="D276" s="564">
        <f>IFERROR(VLOOKUP(C276,DG!A:F,6,0),3000)</f>
        <v>3000</v>
      </c>
      <c r="E276" s="565" t="str">
        <f>IFERROR(VLOOKUP(C276,DG!A:C,3,0),"")</f>
        <v/>
      </c>
      <c r="F276" s="566" t="e">
        <f>VLOOKUP(C276,DG!A:D,4,0)</f>
        <v>#N/A</v>
      </c>
      <c r="G276" s="600"/>
      <c r="H276" s="555">
        <f>IF(D276&lt;2000,COUNTIF($E$2:E276,E276),0)</f>
        <v>0</v>
      </c>
      <c r="I276" s="603">
        <f t="shared" si="7"/>
        <v>0</v>
      </c>
      <c r="J276" s="557" t="str">
        <f>VLOOKUP(C276,DonGiaHD!A:O,15,0)</f>
        <v>A</v>
      </c>
    </row>
    <row r="277" spans="4:10">
      <c r="D277" s="564">
        <f>IFERROR(VLOOKUP(C277,DG!A:F,6,0),3000)</f>
        <v>3000</v>
      </c>
      <c r="E277" s="565" t="str">
        <f>IFERROR(VLOOKUP(C277,DG!A:C,3,0),"")</f>
        <v/>
      </c>
      <c r="F277" s="566" t="e">
        <f>VLOOKUP(C277,DG!A:D,4,0)</f>
        <v>#N/A</v>
      </c>
      <c r="G277" s="600"/>
      <c r="H277" s="555">
        <f>IF(D277&lt;2000,COUNTIF($E$2:E277,E277),0)</f>
        <v>0</v>
      </c>
      <c r="I277" s="603">
        <f t="shared" si="7"/>
        <v>0</v>
      </c>
      <c r="J277" s="557" t="str">
        <f>VLOOKUP(C277,DonGiaHD!A:O,15,0)</f>
        <v>A</v>
      </c>
    </row>
    <row r="278" spans="4:10">
      <c r="D278" s="564">
        <f>IFERROR(VLOOKUP(C278,DG!A:F,6,0),3000)</f>
        <v>3000</v>
      </c>
      <c r="E278" s="565" t="str">
        <f>IFERROR(VLOOKUP(C278,DG!A:C,3,0),"")</f>
        <v/>
      </c>
      <c r="F278" s="566" t="e">
        <f>VLOOKUP(C278,DG!A:D,4,0)</f>
        <v>#N/A</v>
      </c>
      <c r="G278" s="600"/>
      <c r="H278" s="555">
        <f>IF(D278&lt;2000,COUNTIF($E$2:E278,E278),0)</f>
        <v>0</v>
      </c>
      <c r="I278" s="603">
        <f t="shared" si="7"/>
        <v>0</v>
      </c>
      <c r="J278" s="557" t="str">
        <f>VLOOKUP(C278,DonGiaHD!A:O,15,0)</f>
        <v>A</v>
      </c>
    </row>
    <row r="279" spans="4:10">
      <c r="D279" s="564">
        <f>IFERROR(VLOOKUP(C279,DG!A:F,6,0),3000)</f>
        <v>3000</v>
      </c>
      <c r="E279" s="565" t="str">
        <f>IFERROR(VLOOKUP(C279,DG!A:C,3,0),"")</f>
        <v/>
      </c>
      <c r="F279" s="566" t="e">
        <f>VLOOKUP(C279,DG!A:D,4,0)</f>
        <v>#N/A</v>
      </c>
      <c r="G279" s="600"/>
      <c r="H279" s="555">
        <f>IF(D279&lt;2000,COUNTIF($E$2:E279,E279),0)</f>
        <v>0</v>
      </c>
      <c r="I279" s="603">
        <f t="shared" si="7"/>
        <v>0</v>
      </c>
      <c r="J279" s="557" t="str">
        <f>VLOOKUP(C279,DonGiaHD!A:O,15,0)</f>
        <v>A</v>
      </c>
    </row>
    <row r="280" spans="4:10">
      <c r="D280" s="564">
        <f>IFERROR(VLOOKUP(C280,DG!A:F,6,0),3000)</f>
        <v>3000</v>
      </c>
      <c r="E280" s="565" t="str">
        <f>IFERROR(VLOOKUP(C280,DG!A:C,3,0),"")</f>
        <v/>
      </c>
      <c r="F280" s="566" t="e">
        <f>VLOOKUP(C280,DG!A:D,4,0)</f>
        <v>#N/A</v>
      </c>
      <c r="G280" s="600"/>
      <c r="H280" s="555">
        <f>IF(D280&lt;2000,COUNTIF($E$2:E280,E280),0)</f>
        <v>0</v>
      </c>
      <c r="I280" s="603">
        <f t="shared" si="7"/>
        <v>0</v>
      </c>
      <c r="J280" s="557" t="str">
        <f>VLOOKUP(C280,DonGiaHD!A:O,15,0)</f>
        <v>A</v>
      </c>
    </row>
    <row r="281" spans="4:10">
      <c r="D281" s="564">
        <f>IFERROR(VLOOKUP(C281,DG!A:F,6,0),3000)</f>
        <v>3000</v>
      </c>
      <c r="E281" s="565" t="str">
        <f>IFERROR(VLOOKUP(C281,DG!A:C,3,0),"")</f>
        <v/>
      </c>
      <c r="F281" s="566" t="e">
        <f>VLOOKUP(C281,DG!A:D,4,0)</f>
        <v>#N/A</v>
      </c>
      <c r="G281" s="600"/>
      <c r="H281" s="555">
        <f>IF(D281&lt;2000,COUNTIF($E$2:E281,E281),0)</f>
        <v>0</v>
      </c>
      <c r="I281" s="603">
        <f t="shared" si="7"/>
        <v>0</v>
      </c>
      <c r="J281" s="557" t="str">
        <f>VLOOKUP(C281,DonGiaHD!A:O,15,0)</f>
        <v>A</v>
      </c>
    </row>
    <row r="282" spans="4:10">
      <c r="D282" s="564">
        <f>IFERROR(VLOOKUP(C282,DG!A:F,6,0),3000)</f>
        <v>3000</v>
      </c>
      <c r="E282" s="565" t="str">
        <f>IFERROR(VLOOKUP(C282,DG!A:C,3,0),"")</f>
        <v/>
      </c>
      <c r="F282" s="566" t="e">
        <f>VLOOKUP(C282,DG!A:D,4,0)</f>
        <v>#N/A</v>
      </c>
      <c r="G282" s="600"/>
      <c r="H282" s="555">
        <f>IF(D282&lt;2000,COUNTIF($E$2:E282,E282),0)</f>
        <v>0</v>
      </c>
      <c r="I282" s="603">
        <f t="shared" si="7"/>
        <v>0</v>
      </c>
      <c r="J282" s="557" t="str">
        <f>VLOOKUP(C282,DonGiaHD!A:O,15,0)</f>
        <v>A</v>
      </c>
    </row>
    <row r="283" spans="4:10">
      <c r="D283" s="564">
        <f>IFERROR(VLOOKUP(C283,DG!A:F,6,0),3000)</f>
        <v>3000</v>
      </c>
      <c r="E283" s="565" t="str">
        <f>IFERROR(VLOOKUP(C283,DG!A:C,3,0),"")</f>
        <v/>
      </c>
      <c r="F283" s="566" t="e">
        <f>VLOOKUP(C283,DG!A:D,4,0)</f>
        <v>#N/A</v>
      </c>
      <c r="G283" s="600"/>
      <c r="H283" s="555">
        <f>IF(D283&lt;2000,COUNTIF($E$2:E283,E283),0)</f>
        <v>0</v>
      </c>
      <c r="I283" s="603">
        <f t="shared" si="7"/>
        <v>0</v>
      </c>
      <c r="J283" s="557" t="str">
        <f>VLOOKUP(C283,DonGiaHD!A:O,15,0)</f>
        <v>A</v>
      </c>
    </row>
    <row r="284" spans="4:10">
      <c r="D284" s="564">
        <f>IFERROR(VLOOKUP(C284,DG!A:F,6,0),3000)</f>
        <v>3000</v>
      </c>
      <c r="E284" s="565" t="str">
        <f>IFERROR(VLOOKUP(C284,DG!A:C,3,0),"")</f>
        <v/>
      </c>
      <c r="F284" s="566" t="e">
        <f>VLOOKUP(C284,DG!A:D,4,0)</f>
        <v>#N/A</v>
      </c>
      <c r="G284" s="600"/>
      <c r="H284" s="555">
        <f>IF(D284&lt;2000,COUNTIF($E$2:E284,E284),0)</f>
        <v>0</v>
      </c>
      <c r="I284" s="603">
        <f t="shared" si="7"/>
        <v>0</v>
      </c>
      <c r="J284" s="557" t="str">
        <f>VLOOKUP(C284,DonGiaHD!A:O,15,0)</f>
        <v>A</v>
      </c>
    </row>
    <row r="285" spans="4:10">
      <c r="D285" s="564">
        <f>IFERROR(VLOOKUP(C285,DG!A:F,6,0),3000)</f>
        <v>3000</v>
      </c>
      <c r="E285" s="565" t="str">
        <f>IFERROR(VLOOKUP(C285,DG!A:C,3,0),"")</f>
        <v/>
      </c>
      <c r="F285" s="566" t="e">
        <f>VLOOKUP(C285,DG!A:D,4,0)</f>
        <v>#N/A</v>
      </c>
      <c r="G285" s="600"/>
      <c r="H285" s="555">
        <f>IF(D285&lt;2000,COUNTIF($E$2:E285,E285),0)</f>
        <v>0</v>
      </c>
      <c r="I285" s="603">
        <f t="shared" si="7"/>
        <v>0</v>
      </c>
      <c r="J285" s="557" t="str">
        <f>VLOOKUP(C285,DonGiaHD!A:O,15,0)</f>
        <v>A</v>
      </c>
    </row>
    <row r="286" spans="4:10">
      <c r="D286" s="564">
        <f>IFERROR(VLOOKUP(C286,DG!A:F,6,0),3000)</f>
        <v>3000</v>
      </c>
      <c r="E286" s="565" t="str">
        <f>IFERROR(VLOOKUP(C286,DG!A:C,3,0),"")</f>
        <v/>
      </c>
      <c r="F286" s="566" t="e">
        <f>VLOOKUP(C286,DG!A:D,4,0)</f>
        <v>#N/A</v>
      </c>
      <c r="G286" s="600"/>
      <c r="H286" s="555">
        <f>IF(D286&lt;2000,COUNTIF($E$2:E286,E286),0)</f>
        <v>0</v>
      </c>
      <c r="I286" s="603">
        <f t="shared" si="7"/>
        <v>0</v>
      </c>
      <c r="J286" s="557" t="str">
        <f>VLOOKUP(C286,DonGiaHD!A:O,15,0)</f>
        <v>A</v>
      </c>
    </row>
    <row r="287" spans="4:10">
      <c r="D287" s="564">
        <f>IFERROR(VLOOKUP(C287,DG!A:F,6,0),3000)</f>
        <v>3000</v>
      </c>
      <c r="E287" s="565" t="str">
        <f>IFERROR(VLOOKUP(C287,DG!A:C,3,0),"")</f>
        <v/>
      </c>
      <c r="F287" s="566" t="e">
        <f>VLOOKUP(C287,DG!A:D,4,0)</f>
        <v>#N/A</v>
      </c>
      <c r="G287" s="600"/>
      <c r="H287" s="555">
        <f>IF(D287&lt;2000,COUNTIF($E$2:E287,E287),0)</f>
        <v>0</v>
      </c>
      <c r="I287" s="603">
        <f t="shared" si="7"/>
        <v>0</v>
      </c>
      <c r="J287" s="557" t="str">
        <f>VLOOKUP(C287,DonGiaHD!A:O,15,0)</f>
        <v>A</v>
      </c>
    </row>
    <row r="288" spans="4:10">
      <c r="D288" s="564">
        <f>IFERROR(VLOOKUP(C288,DG!A:F,6,0),3000)</f>
        <v>3000</v>
      </c>
      <c r="E288" s="565" t="str">
        <f>IFERROR(VLOOKUP(C288,DG!A:C,3,0),"")</f>
        <v/>
      </c>
      <c r="F288" s="566" t="e">
        <f>VLOOKUP(C288,DG!A:D,4,0)</f>
        <v>#N/A</v>
      </c>
      <c r="G288" s="600"/>
      <c r="H288" s="555">
        <f>IF(D288&lt;2000,COUNTIF($E$2:E288,E288),0)</f>
        <v>0</v>
      </c>
      <c r="I288" s="603">
        <f t="shared" si="7"/>
        <v>0</v>
      </c>
      <c r="J288" s="557" t="str">
        <f>VLOOKUP(C288,DonGiaHD!A:O,15,0)</f>
        <v>A</v>
      </c>
    </row>
    <row r="289" spans="4:10">
      <c r="D289" s="564">
        <f>IFERROR(VLOOKUP(C289,DG!A:F,6,0),3000)</f>
        <v>3000</v>
      </c>
      <c r="E289" s="565" t="str">
        <f>IFERROR(VLOOKUP(C289,DG!A:C,3,0),"")</f>
        <v/>
      </c>
      <c r="F289" s="566" t="e">
        <f>VLOOKUP(C289,DG!A:D,4,0)</f>
        <v>#N/A</v>
      </c>
      <c r="G289" s="600"/>
      <c r="H289" s="555">
        <f>IF(D289&lt;2000,COUNTIF($E$2:E289,E289),0)</f>
        <v>0</v>
      </c>
      <c r="I289" s="603">
        <f t="shared" si="7"/>
        <v>0</v>
      </c>
      <c r="J289" s="557" t="str">
        <f>VLOOKUP(C289,DonGiaHD!A:O,15,0)</f>
        <v>A</v>
      </c>
    </row>
    <row r="290" spans="4:10">
      <c r="D290" s="564">
        <f>IFERROR(VLOOKUP(C290,DG!A:F,6,0),3000)</f>
        <v>3000</v>
      </c>
      <c r="E290" s="565" t="str">
        <f>IFERROR(VLOOKUP(C290,DG!A:C,3,0),"")</f>
        <v/>
      </c>
      <c r="F290" s="566" t="e">
        <f>VLOOKUP(C290,DG!A:D,4,0)</f>
        <v>#N/A</v>
      </c>
      <c r="G290" s="600"/>
      <c r="H290" s="555">
        <f>IF(D290&lt;2000,COUNTIF($E$2:E290,E290),0)</f>
        <v>0</v>
      </c>
      <c r="I290" s="603">
        <f t="shared" si="7"/>
        <v>0</v>
      </c>
      <c r="J290" s="557" t="str">
        <f>VLOOKUP(C290,DonGiaHD!A:O,15,0)</f>
        <v>A</v>
      </c>
    </row>
    <row r="291" spans="4:10">
      <c r="D291" s="564">
        <f>IFERROR(VLOOKUP(C291,DG!A:F,6,0),3000)</f>
        <v>3000</v>
      </c>
      <c r="E291" s="565" t="str">
        <f>IFERROR(VLOOKUP(C291,DG!A:C,3,0),"")</f>
        <v/>
      </c>
      <c r="F291" s="566" t="e">
        <f>VLOOKUP(C291,DG!A:D,4,0)</f>
        <v>#N/A</v>
      </c>
      <c r="G291" s="600"/>
      <c r="H291" s="555">
        <f>IF(D291&lt;2000,COUNTIF($E$2:E291,E291),0)</f>
        <v>0</v>
      </c>
      <c r="I291" s="603">
        <f t="shared" si="7"/>
        <v>0</v>
      </c>
      <c r="J291" s="557" t="str">
        <f>VLOOKUP(C291,DonGiaHD!A:O,15,0)</f>
        <v>A</v>
      </c>
    </row>
    <row r="292" spans="4:10">
      <c r="D292" s="564">
        <f>IFERROR(VLOOKUP(C292,DG!A:F,6,0),3000)</f>
        <v>3000</v>
      </c>
      <c r="E292" s="565" t="str">
        <f>IFERROR(VLOOKUP(C292,DG!A:C,3,0),"")</f>
        <v/>
      </c>
      <c r="F292" s="566" t="e">
        <f>VLOOKUP(C292,DG!A:D,4,0)</f>
        <v>#N/A</v>
      </c>
      <c r="G292" s="600"/>
      <c r="H292" s="555">
        <f>IF(D292&lt;2000,COUNTIF($E$2:E292,E292),0)</f>
        <v>0</v>
      </c>
      <c r="I292" s="603">
        <f t="shared" si="7"/>
        <v>0</v>
      </c>
      <c r="J292" s="557" t="str">
        <f>VLOOKUP(C292,DonGiaHD!A:O,15,0)</f>
        <v>A</v>
      </c>
    </row>
    <row r="293" spans="4:10">
      <c r="D293" s="564">
        <f>IFERROR(VLOOKUP(C293,DG!A:F,6,0),3000)</f>
        <v>3000</v>
      </c>
      <c r="E293" s="565" t="str">
        <f>IFERROR(VLOOKUP(C293,DG!A:C,3,0),"")</f>
        <v/>
      </c>
      <c r="F293" s="566" t="e">
        <f>VLOOKUP(C293,DG!A:D,4,0)</f>
        <v>#N/A</v>
      </c>
      <c r="G293" s="600"/>
      <c r="H293" s="555">
        <f>IF(D293&lt;2000,COUNTIF($E$2:E293,E293),0)</f>
        <v>0</v>
      </c>
      <c r="I293" s="603">
        <f t="shared" si="7"/>
        <v>0</v>
      </c>
      <c r="J293" s="557" t="str">
        <f>VLOOKUP(C293,DonGiaHD!A:O,15,0)</f>
        <v>A</v>
      </c>
    </row>
    <row r="294" spans="4:10">
      <c r="D294" s="564">
        <f>IFERROR(VLOOKUP(C294,DG!A:F,6,0),3000)</f>
        <v>3000</v>
      </c>
      <c r="E294" s="565" t="str">
        <f>IFERROR(VLOOKUP(C294,DG!A:C,3,0),"")</f>
        <v/>
      </c>
      <c r="F294" s="566" t="e">
        <f>VLOOKUP(C294,DG!A:D,4,0)</f>
        <v>#N/A</v>
      </c>
      <c r="G294" s="600"/>
      <c r="H294" s="555">
        <f>IF(D294&lt;2000,COUNTIF($E$2:E294,E294),0)</f>
        <v>0</v>
      </c>
      <c r="I294" s="603">
        <f t="shared" si="7"/>
        <v>0</v>
      </c>
      <c r="J294" s="557" t="str">
        <f>VLOOKUP(C294,DonGiaHD!A:O,15,0)</f>
        <v>A</v>
      </c>
    </row>
    <row r="295" spans="4:10">
      <c r="D295" s="564">
        <f>IFERROR(VLOOKUP(C295,DG!A:F,6,0),3000)</f>
        <v>3000</v>
      </c>
      <c r="E295" s="565" t="str">
        <f>IFERROR(VLOOKUP(C295,DG!A:C,3,0),"")</f>
        <v/>
      </c>
      <c r="F295" s="566" t="e">
        <f>VLOOKUP(C295,DG!A:D,4,0)</f>
        <v>#N/A</v>
      </c>
      <c r="G295" s="600"/>
      <c r="H295" s="555">
        <f>IF(D295&lt;2000,COUNTIF($E$2:E295,E295),0)</f>
        <v>0</v>
      </c>
      <c r="I295" s="603">
        <f t="shared" si="7"/>
        <v>0</v>
      </c>
      <c r="J295" s="557" t="str">
        <f>VLOOKUP(C295,DonGiaHD!A:O,15,0)</f>
        <v>A</v>
      </c>
    </row>
    <row r="296" spans="4:10">
      <c r="D296" s="564">
        <f>IFERROR(VLOOKUP(C296,DG!A:F,6,0),3000)</f>
        <v>3000</v>
      </c>
      <c r="E296" s="565" t="str">
        <f>IFERROR(VLOOKUP(C296,DG!A:C,3,0),"")</f>
        <v/>
      </c>
      <c r="F296" s="566" t="e">
        <f>VLOOKUP(C296,DG!A:D,4,0)</f>
        <v>#N/A</v>
      </c>
      <c r="G296" s="600"/>
      <c r="H296" s="555">
        <f>IF(D296&lt;2000,COUNTIF($E$2:E296,E296),0)</f>
        <v>0</v>
      </c>
      <c r="I296" s="603">
        <f t="shared" si="7"/>
        <v>0</v>
      </c>
      <c r="J296" s="557" t="str">
        <f>VLOOKUP(C296,DonGiaHD!A:O,15,0)</f>
        <v>A</v>
      </c>
    </row>
    <row r="297" spans="4:10">
      <c r="D297" s="564">
        <f>IFERROR(VLOOKUP(C297,DG!A:F,6,0),3000)</f>
        <v>3000</v>
      </c>
      <c r="E297" s="565" t="str">
        <f>IFERROR(VLOOKUP(C297,DG!A:C,3,0),"")</f>
        <v/>
      </c>
      <c r="F297" s="566" t="e">
        <f>VLOOKUP(C297,DG!A:D,4,0)</f>
        <v>#N/A</v>
      </c>
      <c r="G297" s="600"/>
      <c r="H297" s="555">
        <f>IF(D297&lt;2000,COUNTIF($E$2:E297,E297),0)</f>
        <v>0</v>
      </c>
      <c r="I297" s="603">
        <f t="shared" si="7"/>
        <v>0</v>
      </c>
      <c r="J297" s="557" t="str">
        <f>VLOOKUP(C297,DonGiaHD!A:O,15,0)</f>
        <v>A</v>
      </c>
    </row>
    <row r="298" spans="4:10">
      <c r="D298" s="564">
        <f>IFERROR(VLOOKUP(C298,DG!A:F,6,0),3000)</f>
        <v>3000</v>
      </c>
      <c r="E298" s="565" t="str">
        <f>IFERROR(VLOOKUP(C298,DG!A:C,3,0),"")</f>
        <v/>
      </c>
      <c r="F298" s="566" t="e">
        <f>VLOOKUP(C298,DG!A:D,4,0)</f>
        <v>#N/A</v>
      </c>
      <c r="G298" s="600"/>
      <c r="H298" s="555">
        <f>IF(D298&lt;2000,COUNTIF($E$2:E298,E298),0)</f>
        <v>0</v>
      </c>
      <c r="I298" s="603">
        <f t="shared" si="7"/>
        <v>0</v>
      </c>
      <c r="J298" s="557" t="str">
        <f>VLOOKUP(C298,DonGiaHD!A:O,15,0)</f>
        <v>A</v>
      </c>
    </row>
    <row r="299" spans="4:10">
      <c r="D299" s="564">
        <f>IFERROR(VLOOKUP(C299,DG!A:F,6,0),3000)</f>
        <v>3000</v>
      </c>
      <c r="E299" s="565" t="str">
        <f>IFERROR(VLOOKUP(C299,DG!A:C,3,0),"")</f>
        <v/>
      </c>
      <c r="F299" s="566" t="e">
        <f>VLOOKUP(C299,DG!A:D,4,0)</f>
        <v>#N/A</v>
      </c>
      <c r="G299" s="600"/>
      <c r="H299" s="555">
        <f>IF(D299&lt;2000,COUNTIF($E$2:E299,E299),0)</f>
        <v>0</v>
      </c>
      <c r="I299" s="603">
        <f t="shared" si="7"/>
        <v>0</v>
      </c>
      <c r="J299" s="557" t="str">
        <f>VLOOKUP(C299,DonGiaHD!A:O,15,0)</f>
        <v>A</v>
      </c>
    </row>
    <row r="300" spans="4:10">
      <c r="D300" s="564">
        <f>IFERROR(VLOOKUP(C300,DG!A:F,6,0),3000)</f>
        <v>3000</v>
      </c>
      <c r="E300" s="565" t="str">
        <f>IFERROR(VLOOKUP(C300,DG!A:C,3,0),"")</f>
        <v/>
      </c>
      <c r="F300" s="566" t="e">
        <f>VLOOKUP(C300,DG!A:D,4,0)</f>
        <v>#N/A</v>
      </c>
      <c r="G300" s="600"/>
      <c r="H300" s="555">
        <f>IF(D300&lt;2000,COUNTIF($E$2:E300,E300),0)</f>
        <v>0</v>
      </c>
      <c r="I300" s="603">
        <f t="shared" si="7"/>
        <v>0</v>
      </c>
      <c r="J300" s="557" t="str">
        <f>VLOOKUP(C300,DonGiaHD!A:O,15,0)</f>
        <v>A</v>
      </c>
    </row>
    <row r="301" spans="4:10">
      <c r="D301" s="564">
        <f>IFERROR(VLOOKUP(C301,DG!A:F,6,0),3000)</f>
        <v>3000</v>
      </c>
      <c r="E301" s="565" t="str">
        <f>IFERROR(VLOOKUP(C301,DG!A:C,3,0),"")</f>
        <v/>
      </c>
      <c r="F301" s="566" t="e">
        <f>VLOOKUP(C301,DG!A:D,4,0)</f>
        <v>#N/A</v>
      </c>
      <c r="G301" s="600"/>
      <c r="H301" s="555">
        <f>IF(D301&lt;2000,COUNTIF($E$2:E301,E301),0)</f>
        <v>0</v>
      </c>
      <c r="I301" s="603">
        <f t="shared" si="7"/>
        <v>0</v>
      </c>
      <c r="J301" s="557" t="str">
        <f>VLOOKUP(C301,DonGiaHD!A:O,15,0)</f>
        <v>A</v>
      </c>
    </row>
    <row r="302" spans="4:10">
      <c r="D302" s="564">
        <f>IFERROR(VLOOKUP(C302,DG!A:F,6,0),3000)</f>
        <v>3000</v>
      </c>
      <c r="E302" s="565" t="str">
        <f>IFERROR(VLOOKUP(C302,DG!A:C,3,0),"")</f>
        <v/>
      </c>
      <c r="F302" s="566" t="e">
        <f>VLOOKUP(C302,DG!A:D,4,0)</f>
        <v>#N/A</v>
      </c>
      <c r="G302" s="600"/>
      <c r="H302" s="555">
        <f>IF(D302&lt;2000,COUNTIF($E$2:E302,E302),0)</f>
        <v>0</v>
      </c>
      <c r="I302" s="603">
        <f t="shared" si="7"/>
        <v>0</v>
      </c>
      <c r="J302" s="557" t="str">
        <f>VLOOKUP(C302,DonGiaHD!A:O,15,0)</f>
        <v>A</v>
      </c>
    </row>
    <row r="303" spans="4:10">
      <c r="D303" s="564">
        <f>IFERROR(VLOOKUP(C303,DG!A:F,6,0),3000)</f>
        <v>3000</v>
      </c>
      <c r="E303" s="565" t="str">
        <f>IFERROR(VLOOKUP(C303,DG!A:C,3,0),"")</f>
        <v/>
      </c>
      <c r="F303" s="566" t="e">
        <f>VLOOKUP(C303,DG!A:D,4,0)</f>
        <v>#N/A</v>
      </c>
      <c r="G303" s="600"/>
      <c r="H303" s="555">
        <f>IF(D303&lt;2000,COUNTIF($E$2:E303,E303),0)</f>
        <v>0</v>
      </c>
      <c r="I303" s="603">
        <f t="shared" si="7"/>
        <v>0</v>
      </c>
      <c r="J303" s="557" t="str">
        <f>VLOOKUP(C303,DonGiaHD!A:O,15,0)</f>
        <v>A</v>
      </c>
    </row>
    <row r="304" spans="4:10">
      <c r="D304" s="564">
        <f>IFERROR(VLOOKUP(C304,DG!A:F,6,0),3000)</f>
        <v>3000</v>
      </c>
      <c r="E304" s="565" t="str">
        <f>IFERROR(VLOOKUP(C304,DG!A:C,3,0),"")</f>
        <v/>
      </c>
      <c r="F304" s="566" t="e">
        <f>VLOOKUP(C304,DG!A:D,4,0)</f>
        <v>#N/A</v>
      </c>
      <c r="G304" s="600"/>
      <c r="H304" s="555">
        <f>IF(D304&lt;2000,COUNTIF($E$2:E304,E304),0)</f>
        <v>0</v>
      </c>
      <c r="I304" s="603">
        <f t="shared" si="7"/>
        <v>0</v>
      </c>
      <c r="J304" s="557" t="str">
        <f>VLOOKUP(C304,DonGiaHD!A:O,15,0)</f>
        <v>A</v>
      </c>
    </row>
    <row r="305" spans="4:10">
      <c r="D305" s="564">
        <f>IFERROR(VLOOKUP(C305,DG!A:F,6,0),3000)</f>
        <v>3000</v>
      </c>
      <c r="E305" s="565" t="str">
        <f>IFERROR(VLOOKUP(C305,DG!A:C,3,0),"")</f>
        <v/>
      </c>
      <c r="F305" s="566" t="e">
        <f>VLOOKUP(C305,DG!A:D,4,0)</f>
        <v>#N/A</v>
      </c>
      <c r="G305" s="600"/>
      <c r="H305" s="555">
        <f>IF(D305&lt;2000,COUNTIF($E$2:E305,E305),0)</f>
        <v>0</v>
      </c>
      <c r="I305" s="603">
        <f t="shared" si="7"/>
        <v>0</v>
      </c>
      <c r="J305" s="557" t="str">
        <f>VLOOKUP(C305,DonGiaHD!A:O,15,0)</f>
        <v>A</v>
      </c>
    </row>
    <row r="306" spans="4:10">
      <c r="D306" s="564">
        <f>IFERROR(VLOOKUP(C306,DG!A:F,6,0),3000)</f>
        <v>3000</v>
      </c>
      <c r="E306" s="565" t="str">
        <f>IFERROR(VLOOKUP(C306,DG!A:C,3,0),"")</f>
        <v/>
      </c>
      <c r="F306" s="566" t="e">
        <f>VLOOKUP(C306,DG!A:D,4,0)</f>
        <v>#N/A</v>
      </c>
      <c r="G306" s="600"/>
      <c r="H306" s="555">
        <f>IF(D306&lt;2000,COUNTIF($E$2:E306,E306),0)</f>
        <v>0</v>
      </c>
      <c r="I306" s="603">
        <f t="shared" si="7"/>
        <v>0</v>
      </c>
      <c r="J306" s="557" t="str">
        <f>VLOOKUP(C306,DonGiaHD!A:O,15,0)</f>
        <v>A</v>
      </c>
    </row>
    <row r="307" spans="4:10">
      <c r="D307" s="564">
        <f>IFERROR(VLOOKUP(C307,DG!A:F,6,0),3000)</f>
        <v>3000</v>
      </c>
      <c r="E307" s="565" t="str">
        <f>IFERROR(VLOOKUP(C307,DG!A:C,3,0),"")</f>
        <v/>
      </c>
      <c r="F307" s="566" t="e">
        <f>VLOOKUP(C307,DG!A:D,4,0)</f>
        <v>#N/A</v>
      </c>
      <c r="G307" s="600"/>
      <c r="H307" s="555">
        <f>IF(D307&lt;2000,COUNTIF($E$2:E307,E307),0)</f>
        <v>0</v>
      </c>
      <c r="I307" s="603">
        <f t="shared" si="7"/>
        <v>0</v>
      </c>
      <c r="J307" s="557" t="str">
        <f>VLOOKUP(C307,DonGiaHD!A:O,15,0)</f>
        <v>A</v>
      </c>
    </row>
    <row r="308" spans="4:10">
      <c r="D308" s="564">
        <f>IFERROR(VLOOKUP(C308,DG!A:F,6,0),3000)</f>
        <v>3000</v>
      </c>
      <c r="E308" s="565" t="str">
        <f>IFERROR(VLOOKUP(C308,DG!A:C,3,0),"")</f>
        <v/>
      </c>
      <c r="F308" s="566" t="e">
        <f>VLOOKUP(C308,DG!A:D,4,0)</f>
        <v>#N/A</v>
      </c>
      <c r="G308" s="600"/>
      <c r="H308" s="555">
        <f>IF(D308&lt;2000,COUNTIF($E$2:E308,E308),0)</f>
        <v>0</v>
      </c>
      <c r="I308" s="603">
        <f t="shared" si="7"/>
        <v>0</v>
      </c>
      <c r="J308" s="557" t="str">
        <f>VLOOKUP(C308,DonGiaHD!A:O,15,0)</f>
        <v>A</v>
      </c>
    </row>
    <row r="309" spans="4:10">
      <c r="D309" s="564">
        <f>IFERROR(VLOOKUP(C309,DG!A:F,6,0),3000)</f>
        <v>3000</v>
      </c>
      <c r="E309" s="565" t="str">
        <f>IFERROR(VLOOKUP(C309,DG!A:C,3,0),"")</f>
        <v/>
      </c>
      <c r="F309" s="566" t="e">
        <f>VLOOKUP(C309,DG!A:D,4,0)</f>
        <v>#N/A</v>
      </c>
      <c r="G309" s="600"/>
      <c r="H309" s="555">
        <f>IF(D309&lt;2000,COUNTIF($E$2:E309,E309),0)</f>
        <v>0</v>
      </c>
      <c r="I309" s="603">
        <f t="shared" si="7"/>
        <v>0</v>
      </c>
      <c r="J309" s="557" t="str">
        <f>VLOOKUP(C309,DonGiaHD!A:O,15,0)</f>
        <v>A</v>
      </c>
    </row>
    <row r="310" spans="4:10">
      <c r="D310" s="564">
        <f>IFERROR(VLOOKUP(C310,DG!A:F,6,0),3000)</f>
        <v>3000</v>
      </c>
      <c r="E310" s="565" t="str">
        <f>IFERROR(VLOOKUP(C310,DG!A:C,3,0),"")</f>
        <v/>
      </c>
      <c r="F310" s="566" t="e">
        <f>VLOOKUP(C310,DG!A:D,4,0)</f>
        <v>#N/A</v>
      </c>
      <c r="G310" s="600"/>
      <c r="H310" s="555">
        <f>IF(D310&lt;2000,COUNTIF($E$2:E310,E310),0)</f>
        <v>0</v>
      </c>
      <c r="I310" s="603">
        <f t="shared" si="7"/>
        <v>0</v>
      </c>
      <c r="J310" s="557" t="str">
        <f>VLOOKUP(C310,DonGiaHD!A:O,15,0)</f>
        <v>A</v>
      </c>
    </row>
    <row r="311" spans="4:10">
      <c r="D311" s="564">
        <f>IFERROR(VLOOKUP(C311,DG!A:F,6,0),3000)</f>
        <v>3000</v>
      </c>
      <c r="E311" s="565" t="str">
        <f>IFERROR(VLOOKUP(C311,DG!A:C,3,0),"")</f>
        <v/>
      </c>
      <c r="F311" s="566" t="e">
        <f>VLOOKUP(C311,DG!A:D,4,0)</f>
        <v>#N/A</v>
      </c>
      <c r="G311" s="600"/>
      <c r="H311" s="555">
        <f>IF(D311&lt;2000,COUNTIF($E$2:E311,E311),0)</f>
        <v>0</v>
      </c>
      <c r="I311" s="603">
        <f t="shared" ref="I311:I374" si="8">IF(G311&gt;0,SUMIF(C:C,C311,G:G),0)</f>
        <v>0</v>
      </c>
      <c r="J311" s="557" t="str">
        <f>VLOOKUP(C311,DonGiaHD!A:O,15,0)</f>
        <v>A</v>
      </c>
    </row>
    <row r="312" spans="4:10">
      <c r="D312" s="564">
        <f>IFERROR(VLOOKUP(C312,DG!A:F,6,0),3000)</f>
        <v>3000</v>
      </c>
      <c r="E312" s="565" t="str">
        <f>IFERROR(VLOOKUP(C312,DG!A:C,3,0),"")</f>
        <v/>
      </c>
      <c r="F312" s="566" t="e">
        <f>VLOOKUP(C312,DG!A:D,4,0)</f>
        <v>#N/A</v>
      </c>
      <c r="G312" s="600"/>
      <c r="H312" s="555">
        <f>IF(D312&lt;2000,COUNTIF($E$2:E312,E312),0)</f>
        <v>0</v>
      </c>
      <c r="I312" s="603">
        <f t="shared" si="8"/>
        <v>0</v>
      </c>
      <c r="J312" s="557" t="str">
        <f>VLOOKUP(C312,DonGiaHD!A:O,15,0)</f>
        <v>A</v>
      </c>
    </row>
    <row r="313" spans="4:10">
      <c r="D313" s="564">
        <f>IFERROR(VLOOKUP(C313,DG!A:F,6,0),3000)</f>
        <v>3000</v>
      </c>
      <c r="E313" s="565" t="str">
        <f>IFERROR(VLOOKUP(C313,DG!A:C,3,0),"")</f>
        <v/>
      </c>
      <c r="F313" s="566" t="e">
        <f>VLOOKUP(C313,DG!A:D,4,0)</f>
        <v>#N/A</v>
      </c>
      <c r="G313" s="600"/>
      <c r="H313" s="555">
        <f>IF(D313&lt;2000,COUNTIF($E$2:E313,E313),0)</f>
        <v>0</v>
      </c>
      <c r="I313" s="603">
        <f t="shared" si="8"/>
        <v>0</v>
      </c>
      <c r="J313" s="557" t="str">
        <f>VLOOKUP(C313,DonGiaHD!A:O,15,0)</f>
        <v>A</v>
      </c>
    </row>
    <row r="314" spans="4:10">
      <c r="D314" s="564">
        <f>IFERROR(VLOOKUP(C314,DG!A:F,6,0),3000)</f>
        <v>3000</v>
      </c>
      <c r="E314" s="565" t="str">
        <f>IFERROR(VLOOKUP(C314,DG!A:C,3,0),"")</f>
        <v/>
      </c>
      <c r="F314" s="566" t="e">
        <f>VLOOKUP(C314,DG!A:D,4,0)</f>
        <v>#N/A</v>
      </c>
      <c r="G314" s="600"/>
      <c r="H314" s="555">
        <f>IF(D314&lt;2000,COUNTIF($E$2:E314,E314),0)</f>
        <v>0</v>
      </c>
      <c r="I314" s="603">
        <f t="shared" si="8"/>
        <v>0</v>
      </c>
      <c r="J314" s="557" t="str">
        <f>VLOOKUP(C314,DonGiaHD!A:O,15,0)</f>
        <v>A</v>
      </c>
    </row>
    <row r="315" spans="4:10">
      <c r="D315" s="564">
        <f>IFERROR(VLOOKUP(C315,DG!A:F,6,0),3000)</f>
        <v>3000</v>
      </c>
      <c r="E315" s="565" t="str">
        <f>IFERROR(VLOOKUP(C315,DG!A:C,3,0),"")</f>
        <v/>
      </c>
      <c r="F315" s="566" t="e">
        <f>VLOOKUP(C315,DG!A:D,4,0)</f>
        <v>#N/A</v>
      </c>
      <c r="G315" s="600"/>
      <c r="H315" s="555">
        <f>IF(D315&lt;2000,COUNTIF($E$2:E315,E315),0)</f>
        <v>0</v>
      </c>
      <c r="I315" s="603">
        <f t="shared" si="8"/>
        <v>0</v>
      </c>
      <c r="J315" s="557" t="str">
        <f>VLOOKUP(C315,DonGiaHD!A:O,15,0)</f>
        <v>A</v>
      </c>
    </row>
    <row r="316" spans="4:10">
      <c r="D316" s="564">
        <f>IFERROR(VLOOKUP(C316,DG!A:F,6,0),3000)</f>
        <v>3000</v>
      </c>
      <c r="E316" s="565" t="str">
        <f>IFERROR(VLOOKUP(C316,DG!A:C,3,0),"")</f>
        <v/>
      </c>
      <c r="F316" s="566" t="e">
        <f>VLOOKUP(C316,DG!A:D,4,0)</f>
        <v>#N/A</v>
      </c>
      <c r="G316" s="600"/>
      <c r="H316" s="555">
        <f>IF(D316&lt;2000,COUNTIF($E$2:E316,E316),0)</f>
        <v>0</v>
      </c>
      <c r="I316" s="603">
        <f t="shared" si="8"/>
        <v>0</v>
      </c>
      <c r="J316" s="557" t="str">
        <f>VLOOKUP(C316,DonGiaHD!A:O,15,0)</f>
        <v>A</v>
      </c>
    </row>
    <row r="317" spans="4:10">
      <c r="D317" s="564">
        <f>IFERROR(VLOOKUP(C317,DG!A:F,6,0),3000)</f>
        <v>3000</v>
      </c>
      <c r="E317" s="565" t="str">
        <f>IFERROR(VLOOKUP(C317,DG!A:C,3,0),"")</f>
        <v/>
      </c>
      <c r="F317" s="566" t="e">
        <f>VLOOKUP(C317,DG!A:D,4,0)</f>
        <v>#N/A</v>
      </c>
      <c r="G317" s="600"/>
      <c r="H317" s="555">
        <f>IF(D317&lt;2000,COUNTIF($E$2:E317,E317),0)</f>
        <v>0</v>
      </c>
      <c r="I317" s="603">
        <f t="shared" si="8"/>
        <v>0</v>
      </c>
      <c r="J317" s="557" t="str">
        <f>VLOOKUP(C317,DonGiaHD!A:O,15,0)</f>
        <v>A</v>
      </c>
    </row>
    <row r="318" spans="4:10">
      <c r="D318" s="564">
        <f>IFERROR(VLOOKUP(C318,DG!A:F,6,0),3000)</f>
        <v>3000</v>
      </c>
      <c r="E318" s="565" t="str">
        <f>IFERROR(VLOOKUP(C318,DG!A:C,3,0),"")</f>
        <v/>
      </c>
      <c r="F318" s="566" t="e">
        <f>VLOOKUP(C318,DG!A:D,4,0)</f>
        <v>#N/A</v>
      </c>
      <c r="G318" s="600"/>
      <c r="H318" s="555">
        <f>IF(D318&lt;2000,COUNTIF($E$2:E318,E318),0)</f>
        <v>0</v>
      </c>
      <c r="I318" s="603">
        <f t="shared" si="8"/>
        <v>0</v>
      </c>
      <c r="J318" s="557" t="str">
        <f>VLOOKUP(C318,DonGiaHD!A:O,15,0)</f>
        <v>A</v>
      </c>
    </row>
    <row r="319" spans="4:10">
      <c r="D319" s="564">
        <f>IFERROR(VLOOKUP(C319,DG!A:F,6,0),3000)</f>
        <v>3000</v>
      </c>
      <c r="E319" s="565" t="str">
        <f>IFERROR(VLOOKUP(C319,DG!A:C,3,0),"")</f>
        <v/>
      </c>
      <c r="F319" s="566" t="e">
        <f>VLOOKUP(C319,DG!A:D,4,0)</f>
        <v>#N/A</v>
      </c>
      <c r="G319" s="600"/>
      <c r="H319" s="555">
        <f>IF(D319&lt;2000,COUNTIF($E$2:E319,E319),0)</f>
        <v>0</v>
      </c>
      <c r="I319" s="603">
        <f t="shared" si="8"/>
        <v>0</v>
      </c>
      <c r="J319" s="557" t="str">
        <f>VLOOKUP(C319,DonGiaHD!A:O,15,0)</f>
        <v>A</v>
      </c>
    </row>
    <row r="320" spans="4:10">
      <c r="D320" s="564">
        <f>IFERROR(VLOOKUP(C320,DG!A:F,6,0),3000)</f>
        <v>3000</v>
      </c>
      <c r="E320" s="565" t="str">
        <f>IFERROR(VLOOKUP(C320,DG!A:C,3,0),"")</f>
        <v/>
      </c>
      <c r="F320" s="566" t="e">
        <f>VLOOKUP(C320,DG!A:D,4,0)</f>
        <v>#N/A</v>
      </c>
      <c r="G320" s="600"/>
      <c r="H320" s="555">
        <f>IF(D320&lt;2000,COUNTIF($E$2:E320,E320),0)</f>
        <v>0</v>
      </c>
      <c r="I320" s="603">
        <f t="shared" si="8"/>
        <v>0</v>
      </c>
      <c r="J320" s="557" t="str">
        <f>VLOOKUP(C320,DonGiaHD!A:O,15,0)</f>
        <v>A</v>
      </c>
    </row>
    <row r="321" spans="4:10">
      <c r="D321" s="564">
        <f>IFERROR(VLOOKUP(C321,DG!A:F,6,0),3000)</f>
        <v>3000</v>
      </c>
      <c r="E321" s="565" t="str">
        <f>IFERROR(VLOOKUP(C321,DG!A:C,3,0),"")</f>
        <v/>
      </c>
      <c r="F321" s="566" t="e">
        <f>VLOOKUP(C321,DG!A:D,4,0)</f>
        <v>#N/A</v>
      </c>
      <c r="G321" s="600"/>
      <c r="H321" s="555">
        <f>IF(D321&lt;2000,COUNTIF($E$2:E321,E321),0)</f>
        <v>0</v>
      </c>
      <c r="I321" s="603">
        <f t="shared" si="8"/>
        <v>0</v>
      </c>
      <c r="J321" s="557" t="str">
        <f>VLOOKUP(C321,DonGiaHD!A:O,15,0)</f>
        <v>A</v>
      </c>
    </row>
    <row r="322" spans="4:10">
      <c r="D322" s="564">
        <f>IFERROR(VLOOKUP(C322,DG!A:F,6,0),3000)</f>
        <v>3000</v>
      </c>
      <c r="E322" s="565" t="str">
        <f>IFERROR(VLOOKUP(C322,DG!A:C,3,0),"")</f>
        <v/>
      </c>
      <c r="F322" s="566" t="e">
        <f>VLOOKUP(C322,DG!A:D,4,0)</f>
        <v>#N/A</v>
      </c>
      <c r="G322" s="600"/>
      <c r="H322" s="555">
        <f>IF(D322&lt;2000,COUNTIF($E$2:E322,E322),0)</f>
        <v>0</v>
      </c>
      <c r="I322" s="603">
        <f t="shared" si="8"/>
        <v>0</v>
      </c>
      <c r="J322" s="557" t="str">
        <f>VLOOKUP(C322,DonGiaHD!A:O,15,0)</f>
        <v>A</v>
      </c>
    </row>
    <row r="323" spans="4:10">
      <c r="D323" s="564">
        <f>IFERROR(VLOOKUP(C323,DG!A:F,6,0),3000)</f>
        <v>3000</v>
      </c>
      <c r="E323" s="565" t="str">
        <f>IFERROR(VLOOKUP(C323,DG!A:C,3,0),"")</f>
        <v/>
      </c>
      <c r="F323" s="566" t="e">
        <f>VLOOKUP(C323,DG!A:D,4,0)</f>
        <v>#N/A</v>
      </c>
      <c r="G323" s="600"/>
      <c r="H323" s="555">
        <f>IF(D323&lt;2000,COUNTIF($E$2:E323,E323),0)</f>
        <v>0</v>
      </c>
      <c r="I323" s="603">
        <f t="shared" si="8"/>
        <v>0</v>
      </c>
      <c r="J323" s="557" t="str">
        <f>VLOOKUP(C323,DonGiaHD!A:O,15,0)</f>
        <v>A</v>
      </c>
    </row>
    <row r="324" spans="4:10">
      <c r="D324" s="564">
        <f>IFERROR(VLOOKUP(C324,DG!A:F,6,0),3000)</f>
        <v>3000</v>
      </c>
      <c r="E324" s="565" t="str">
        <f>IFERROR(VLOOKUP(C324,DG!A:C,3,0),"")</f>
        <v/>
      </c>
      <c r="F324" s="566" t="e">
        <f>VLOOKUP(C324,DG!A:D,4,0)</f>
        <v>#N/A</v>
      </c>
      <c r="G324" s="600"/>
      <c r="H324" s="555">
        <f>IF(D324&lt;2000,COUNTIF($E$2:E324,E324),0)</f>
        <v>0</v>
      </c>
      <c r="I324" s="603">
        <f t="shared" si="8"/>
        <v>0</v>
      </c>
      <c r="J324" s="557" t="str">
        <f>VLOOKUP(C324,DonGiaHD!A:O,15,0)</f>
        <v>A</v>
      </c>
    </row>
    <row r="325" spans="4:10">
      <c r="D325" s="564">
        <f>IFERROR(VLOOKUP(C325,DG!A:F,6,0),3000)</f>
        <v>3000</v>
      </c>
      <c r="E325" s="565" t="str">
        <f>IFERROR(VLOOKUP(C325,DG!A:C,3,0),"")</f>
        <v/>
      </c>
      <c r="F325" s="566" t="e">
        <f>VLOOKUP(C325,DG!A:D,4,0)</f>
        <v>#N/A</v>
      </c>
      <c r="G325" s="600"/>
      <c r="H325" s="555">
        <f>IF(D325&lt;2000,COUNTIF($E$2:E325,E325),0)</f>
        <v>0</v>
      </c>
      <c r="I325" s="603">
        <f t="shared" si="8"/>
        <v>0</v>
      </c>
      <c r="J325" s="557" t="str">
        <f>VLOOKUP(C325,DonGiaHD!A:O,15,0)</f>
        <v>A</v>
      </c>
    </row>
    <row r="326" spans="4:10">
      <c r="D326" s="564">
        <f>IFERROR(VLOOKUP(C326,DG!A:F,6,0),3000)</f>
        <v>3000</v>
      </c>
      <c r="E326" s="565" t="str">
        <f>IFERROR(VLOOKUP(C326,DG!A:C,3,0),"")</f>
        <v/>
      </c>
      <c r="F326" s="566" t="e">
        <f>VLOOKUP(C326,DG!A:D,4,0)</f>
        <v>#N/A</v>
      </c>
      <c r="G326" s="600"/>
      <c r="H326" s="555">
        <f>IF(D326&lt;2000,COUNTIF($E$2:E326,E326),0)</f>
        <v>0</v>
      </c>
      <c r="I326" s="603">
        <f t="shared" si="8"/>
        <v>0</v>
      </c>
      <c r="J326" s="557" t="str">
        <f>VLOOKUP(C326,DonGiaHD!A:O,15,0)</f>
        <v>A</v>
      </c>
    </row>
    <row r="327" spans="4:10">
      <c r="D327" s="564">
        <f>IFERROR(VLOOKUP(C327,DG!A:F,6,0),3000)</f>
        <v>3000</v>
      </c>
      <c r="E327" s="565" t="str">
        <f>IFERROR(VLOOKUP(C327,DG!A:C,3,0),"")</f>
        <v/>
      </c>
      <c r="F327" s="566" t="e">
        <f>VLOOKUP(C327,DG!A:D,4,0)</f>
        <v>#N/A</v>
      </c>
      <c r="G327" s="600"/>
      <c r="H327" s="555">
        <f>IF(D327&lt;2000,COUNTIF($E$2:E327,E327),0)</f>
        <v>0</v>
      </c>
      <c r="I327" s="603">
        <f t="shared" si="8"/>
        <v>0</v>
      </c>
      <c r="J327" s="557" t="str">
        <f>VLOOKUP(C327,DonGiaHD!A:O,15,0)</f>
        <v>A</v>
      </c>
    </row>
    <row r="328" spans="4:10">
      <c r="D328" s="564">
        <f>IFERROR(VLOOKUP(C328,DG!A:F,6,0),3000)</f>
        <v>3000</v>
      </c>
      <c r="E328" s="565" t="str">
        <f>IFERROR(VLOOKUP(C328,DG!A:C,3,0),"")</f>
        <v/>
      </c>
      <c r="F328" s="566" t="e">
        <f>VLOOKUP(C328,DG!A:D,4,0)</f>
        <v>#N/A</v>
      </c>
      <c r="G328" s="600"/>
      <c r="H328" s="555">
        <f>IF(D328&lt;2000,COUNTIF($E$2:E328,E328),0)</f>
        <v>0</v>
      </c>
      <c r="I328" s="603">
        <f t="shared" si="8"/>
        <v>0</v>
      </c>
      <c r="J328" s="557" t="str">
        <f>VLOOKUP(C328,DonGiaHD!A:O,15,0)</f>
        <v>A</v>
      </c>
    </row>
    <row r="329" spans="4:10">
      <c r="D329" s="564">
        <f>IFERROR(VLOOKUP(C329,DG!A:F,6,0),3000)</f>
        <v>3000</v>
      </c>
      <c r="E329" s="565" t="str">
        <f>IFERROR(VLOOKUP(C329,DG!A:C,3,0),"")</f>
        <v/>
      </c>
      <c r="F329" s="566" t="e">
        <f>VLOOKUP(C329,DG!A:D,4,0)</f>
        <v>#N/A</v>
      </c>
      <c r="G329" s="600"/>
      <c r="H329" s="555">
        <f>IF(D329&lt;2000,COUNTIF($E$2:E329,E329),0)</f>
        <v>0</v>
      </c>
      <c r="I329" s="603">
        <f t="shared" si="8"/>
        <v>0</v>
      </c>
      <c r="J329" s="557" t="str">
        <f>VLOOKUP(C329,DonGiaHD!A:O,15,0)</f>
        <v>A</v>
      </c>
    </row>
    <row r="330" spans="4:10">
      <c r="D330" s="564">
        <f>IFERROR(VLOOKUP(C330,DG!A:F,6,0),3000)</f>
        <v>3000</v>
      </c>
      <c r="E330" s="565" t="str">
        <f>IFERROR(VLOOKUP(C330,DG!A:C,3,0),"")</f>
        <v/>
      </c>
      <c r="F330" s="566" t="e">
        <f>VLOOKUP(C330,DG!A:D,4,0)</f>
        <v>#N/A</v>
      </c>
      <c r="G330" s="600"/>
      <c r="H330" s="555">
        <f>IF(D330&lt;2000,COUNTIF($E$2:E330,E330),0)</f>
        <v>0</v>
      </c>
      <c r="I330" s="603">
        <f t="shared" si="8"/>
        <v>0</v>
      </c>
      <c r="J330" s="557" t="str">
        <f>VLOOKUP(C330,DonGiaHD!A:O,15,0)</f>
        <v>A</v>
      </c>
    </row>
    <row r="331" spans="4:10">
      <c r="D331" s="564">
        <f>IFERROR(VLOOKUP(C331,DG!A:F,6,0),3000)</f>
        <v>3000</v>
      </c>
      <c r="E331" s="565" t="str">
        <f>IFERROR(VLOOKUP(C331,DG!A:C,3,0),"")</f>
        <v/>
      </c>
      <c r="F331" s="566" t="e">
        <f>VLOOKUP(C331,DG!A:D,4,0)</f>
        <v>#N/A</v>
      </c>
      <c r="G331" s="600"/>
      <c r="H331" s="555">
        <f>IF(D331&lt;2000,COUNTIF($E$2:E331,E331),0)</f>
        <v>0</v>
      </c>
      <c r="I331" s="603">
        <f t="shared" si="8"/>
        <v>0</v>
      </c>
      <c r="J331" s="557" t="str">
        <f>VLOOKUP(C331,DonGiaHD!A:O,15,0)</f>
        <v>A</v>
      </c>
    </row>
    <row r="332" spans="4:10">
      <c r="D332" s="564">
        <f>IFERROR(VLOOKUP(C332,DG!A:F,6,0),3000)</f>
        <v>3000</v>
      </c>
      <c r="E332" s="565" t="str">
        <f>IFERROR(VLOOKUP(C332,DG!A:C,3,0),"")</f>
        <v/>
      </c>
      <c r="F332" s="566" t="e">
        <f>VLOOKUP(C332,DG!A:D,4,0)</f>
        <v>#N/A</v>
      </c>
      <c r="G332" s="600"/>
      <c r="H332" s="555">
        <f>IF(D332&lt;2000,COUNTIF($E$2:E332,E332),0)</f>
        <v>0</v>
      </c>
      <c r="I332" s="603">
        <f t="shared" si="8"/>
        <v>0</v>
      </c>
      <c r="J332" s="557" t="str">
        <f>VLOOKUP(C332,DonGiaHD!A:O,15,0)</f>
        <v>A</v>
      </c>
    </row>
    <row r="333" spans="4:10">
      <c r="D333" s="564">
        <f>IFERROR(VLOOKUP(C333,DG!A:F,6,0),3000)</f>
        <v>3000</v>
      </c>
      <c r="E333" s="565" t="str">
        <f>IFERROR(VLOOKUP(C333,DG!A:C,3,0),"")</f>
        <v/>
      </c>
      <c r="F333" s="566" t="e">
        <f>VLOOKUP(C333,DG!A:D,4,0)</f>
        <v>#N/A</v>
      </c>
      <c r="G333" s="600"/>
      <c r="H333" s="555">
        <f>IF(D333&lt;2000,COUNTIF($E$2:E333,E333),0)</f>
        <v>0</v>
      </c>
      <c r="I333" s="603">
        <f t="shared" si="8"/>
        <v>0</v>
      </c>
      <c r="J333" s="557" t="str">
        <f>VLOOKUP(C333,DonGiaHD!A:O,15,0)</f>
        <v>A</v>
      </c>
    </row>
    <row r="334" spans="4:10">
      <c r="D334" s="564">
        <f>IFERROR(VLOOKUP(C334,DG!A:F,6,0),3000)</f>
        <v>3000</v>
      </c>
      <c r="E334" s="565" t="str">
        <f>IFERROR(VLOOKUP(C334,DG!A:C,3,0),"")</f>
        <v/>
      </c>
      <c r="F334" s="566" t="e">
        <f>VLOOKUP(C334,DG!A:D,4,0)</f>
        <v>#N/A</v>
      </c>
      <c r="G334" s="600"/>
      <c r="H334" s="555">
        <f>IF(D334&lt;2000,COUNTIF($E$2:E334,E334),0)</f>
        <v>0</v>
      </c>
      <c r="I334" s="603">
        <f t="shared" si="8"/>
        <v>0</v>
      </c>
      <c r="J334" s="557" t="str">
        <f>VLOOKUP(C334,DonGiaHD!A:O,15,0)</f>
        <v>A</v>
      </c>
    </row>
    <row r="335" spans="4:10">
      <c r="D335" s="564">
        <f>IFERROR(VLOOKUP(C335,DG!A:F,6,0),3000)</f>
        <v>3000</v>
      </c>
      <c r="E335" s="565" t="str">
        <f>IFERROR(VLOOKUP(C335,DG!A:C,3,0),"")</f>
        <v/>
      </c>
      <c r="F335" s="566" t="e">
        <f>VLOOKUP(C335,DG!A:D,4,0)</f>
        <v>#N/A</v>
      </c>
      <c r="G335" s="600"/>
      <c r="H335" s="555">
        <f>IF(D335&lt;2000,COUNTIF($E$2:E335,E335),0)</f>
        <v>0</v>
      </c>
      <c r="I335" s="603">
        <f t="shared" si="8"/>
        <v>0</v>
      </c>
      <c r="J335" s="557" t="str">
        <f>VLOOKUP(C335,DonGiaHD!A:O,15,0)</f>
        <v>A</v>
      </c>
    </row>
    <row r="336" spans="4:10">
      <c r="D336" s="564">
        <f>IFERROR(VLOOKUP(C336,DG!A:F,6,0),3000)</f>
        <v>3000</v>
      </c>
      <c r="E336" s="565" t="str">
        <f>IFERROR(VLOOKUP(C336,DG!A:C,3,0),"")</f>
        <v/>
      </c>
      <c r="F336" s="566" t="e">
        <f>VLOOKUP(C336,DG!A:D,4,0)</f>
        <v>#N/A</v>
      </c>
      <c r="G336" s="600"/>
      <c r="H336" s="555">
        <f>IF(D336&lt;2000,COUNTIF($E$2:E336,E336),0)</f>
        <v>0</v>
      </c>
      <c r="I336" s="603">
        <f t="shared" si="8"/>
        <v>0</v>
      </c>
      <c r="J336" s="557" t="str">
        <f>VLOOKUP(C336,DonGiaHD!A:O,15,0)</f>
        <v>A</v>
      </c>
    </row>
    <row r="337" spans="4:10">
      <c r="D337" s="564">
        <f>IFERROR(VLOOKUP(C337,DG!A:F,6,0),3000)</f>
        <v>3000</v>
      </c>
      <c r="E337" s="565" t="str">
        <f>IFERROR(VLOOKUP(C337,DG!A:C,3,0),"")</f>
        <v/>
      </c>
      <c r="F337" s="566" t="e">
        <f>VLOOKUP(C337,DG!A:D,4,0)</f>
        <v>#N/A</v>
      </c>
      <c r="G337" s="600"/>
      <c r="H337" s="555">
        <f>IF(D337&lt;2000,COUNTIF($E$2:E337,E337),0)</f>
        <v>0</v>
      </c>
      <c r="I337" s="603">
        <f t="shared" si="8"/>
        <v>0</v>
      </c>
      <c r="J337" s="557" t="str">
        <f>VLOOKUP(C337,DonGiaHD!A:O,15,0)</f>
        <v>A</v>
      </c>
    </row>
    <row r="338" spans="4:10">
      <c r="D338" s="564">
        <f>IFERROR(VLOOKUP(C338,DG!A:F,6,0),3000)</f>
        <v>3000</v>
      </c>
      <c r="E338" s="565" t="str">
        <f>IFERROR(VLOOKUP(C338,DG!A:C,3,0),"")</f>
        <v/>
      </c>
      <c r="F338" s="566" t="e">
        <f>VLOOKUP(C338,DG!A:D,4,0)</f>
        <v>#N/A</v>
      </c>
      <c r="G338" s="600"/>
      <c r="H338" s="555">
        <f>IF(D338&lt;2000,COUNTIF($E$2:E338,E338),0)</f>
        <v>0</v>
      </c>
      <c r="I338" s="603">
        <f t="shared" si="8"/>
        <v>0</v>
      </c>
      <c r="J338" s="557" t="str">
        <f>VLOOKUP(C338,DonGiaHD!A:O,15,0)</f>
        <v>A</v>
      </c>
    </row>
    <row r="339" spans="4:10">
      <c r="D339" s="564">
        <f>IFERROR(VLOOKUP(C339,DG!A:F,6,0),3000)</f>
        <v>3000</v>
      </c>
      <c r="E339" s="565" t="str">
        <f>IFERROR(VLOOKUP(C339,DG!A:C,3,0),"")</f>
        <v/>
      </c>
      <c r="F339" s="566" t="e">
        <f>VLOOKUP(C339,DG!A:D,4,0)</f>
        <v>#N/A</v>
      </c>
      <c r="G339" s="600"/>
      <c r="H339" s="555">
        <f>IF(D339&lt;2000,COUNTIF($E$2:E339,E339),0)</f>
        <v>0</v>
      </c>
      <c r="I339" s="603">
        <f t="shared" si="8"/>
        <v>0</v>
      </c>
      <c r="J339" s="557" t="str">
        <f>VLOOKUP(C339,DonGiaHD!A:O,15,0)</f>
        <v>A</v>
      </c>
    </row>
    <row r="340" spans="4:10">
      <c r="D340" s="564">
        <f>IFERROR(VLOOKUP(C340,DG!A:F,6,0),3000)</f>
        <v>3000</v>
      </c>
      <c r="E340" s="565" t="str">
        <f>IFERROR(VLOOKUP(C340,DG!A:C,3,0),"")</f>
        <v/>
      </c>
      <c r="F340" s="566" t="e">
        <f>VLOOKUP(C340,DG!A:D,4,0)</f>
        <v>#N/A</v>
      </c>
      <c r="G340" s="600"/>
      <c r="H340" s="555">
        <f>IF(D340&lt;2000,COUNTIF($E$2:E340,E340),0)</f>
        <v>0</v>
      </c>
      <c r="I340" s="603">
        <f t="shared" si="8"/>
        <v>0</v>
      </c>
      <c r="J340" s="557" t="str">
        <f>VLOOKUP(C340,DonGiaHD!A:O,15,0)</f>
        <v>A</v>
      </c>
    </row>
    <row r="341" spans="4:10">
      <c r="D341" s="564">
        <f>IFERROR(VLOOKUP(C341,DG!A:F,6,0),3000)</f>
        <v>3000</v>
      </c>
      <c r="E341" s="565" t="str">
        <f>IFERROR(VLOOKUP(C341,DG!A:C,3,0),"")</f>
        <v/>
      </c>
      <c r="F341" s="566" t="e">
        <f>VLOOKUP(C341,DG!A:D,4,0)</f>
        <v>#N/A</v>
      </c>
      <c r="G341" s="600"/>
      <c r="H341" s="555">
        <f>IF(D341&lt;2000,COUNTIF($E$2:E341,E341),0)</f>
        <v>0</v>
      </c>
      <c r="I341" s="603">
        <f t="shared" si="8"/>
        <v>0</v>
      </c>
      <c r="J341" s="557" t="str">
        <f>VLOOKUP(C341,DonGiaHD!A:O,15,0)</f>
        <v>A</v>
      </c>
    </row>
    <row r="342" spans="4:10">
      <c r="D342" s="564">
        <f>IFERROR(VLOOKUP(C342,DG!A:F,6,0),3000)</f>
        <v>3000</v>
      </c>
      <c r="E342" s="565" t="str">
        <f>IFERROR(VLOOKUP(C342,DG!A:C,3,0),"")</f>
        <v/>
      </c>
      <c r="F342" s="566" t="e">
        <f>VLOOKUP(C342,DG!A:D,4,0)</f>
        <v>#N/A</v>
      </c>
      <c r="G342" s="600"/>
      <c r="H342" s="555">
        <f>IF(D342&lt;2000,COUNTIF($E$2:E342,E342),0)</f>
        <v>0</v>
      </c>
      <c r="I342" s="603">
        <f t="shared" si="8"/>
        <v>0</v>
      </c>
      <c r="J342" s="557" t="str">
        <f>VLOOKUP(C342,DonGiaHD!A:O,15,0)</f>
        <v>A</v>
      </c>
    </row>
    <row r="343" spans="4:10">
      <c r="D343" s="564">
        <f>IFERROR(VLOOKUP(C343,DG!A:F,6,0),3000)</f>
        <v>3000</v>
      </c>
      <c r="E343" s="565" t="str">
        <f>IFERROR(VLOOKUP(C343,DG!A:C,3,0),"")</f>
        <v/>
      </c>
      <c r="F343" s="566" t="e">
        <f>VLOOKUP(C343,DG!A:D,4,0)</f>
        <v>#N/A</v>
      </c>
      <c r="G343" s="600"/>
      <c r="H343" s="555">
        <f>IF(D343&lt;2000,COUNTIF($E$2:E343,E343),0)</f>
        <v>0</v>
      </c>
      <c r="I343" s="603">
        <f t="shared" si="8"/>
        <v>0</v>
      </c>
      <c r="J343" s="557" t="str">
        <f>VLOOKUP(C343,DonGiaHD!A:O,15,0)</f>
        <v>A</v>
      </c>
    </row>
    <row r="344" spans="4:10">
      <c r="D344" s="564">
        <f>IFERROR(VLOOKUP(C344,DG!A:F,6,0),3000)</f>
        <v>3000</v>
      </c>
      <c r="E344" s="565" t="str">
        <f>IFERROR(VLOOKUP(C344,DG!A:C,3,0),"")</f>
        <v/>
      </c>
      <c r="F344" s="566" t="e">
        <f>VLOOKUP(C344,DG!A:D,4,0)</f>
        <v>#N/A</v>
      </c>
      <c r="G344" s="600"/>
      <c r="H344" s="555">
        <f>IF(D344&lt;2000,COUNTIF($E$2:E344,E344),0)</f>
        <v>0</v>
      </c>
      <c r="I344" s="603">
        <f t="shared" si="8"/>
        <v>0</v>
      </c>
      <c r="J344" s="557" t="str">
        <f>VLOOKUP(C344,DonGiaHD!A:O,15,0)</f>
        <v>A</v>
      </c>
    </row>
    <row r="345" spans="4:10">
      <c r="D345" s="564">
        <f>IFERROR(VLOOKUP(C345,DG!A:F,6,0),3000)</f>
        <v>3000</v>
      </c>
      <c r="E345" s="565" t="str">
        <f>IFERROR(VLOOKUP(C345,DG!A:C,3,0),"")</f>
        <v/>
      </c>
      <c r="F345" s="566" t="e">
        <f>VLOOKUP(C345,DG!A:D,4,0)</f>
        <v>#N/A</v>
      </c>
      <c r="G345" s="600"/>
      <c r="H345" s="555">
        <f>IF(D345&lt;2000,COUNTIF($E$2:E345,E345),0)</f>
        <v>0</v>
      </c>
      <c r="I345" s="603">
        <f t="shared" si="8"/>
        <v>0</v>
      </c>
      <c r="J345" s="557" t="str">
        <f>VLOOKUP(C345,DonGiaHD!A:O,15,0)</f>
        <v>A</v>
      </c>
    </row>
    <row r="346" spans="4:10">
      <c r="D346" s="564">
        <f>IFERROR(VLOOKUP(C346,DG!A:F,6,0),3000)</f>
        <v>3000</v>
      </c>
      <c r="E346" s="565" t="str">
        <f>IFERROR(VLOOKUP(C346,DG!A:C,3,0),"")</f>
        <v/>
      </c>
      <c r="F346" s="566" t="e">
        <f>VLOOKUP(C346,DG!A:D,4,0)</f>
        <v>#N/A</v>
      </c>
      <c r="G346" s="600"/>
      <c r="H346" s="555">
        <f>IF(D346&lt;2000,COUNTIF($E$2:E346,E346),0)</f>
        <v>0</v>
      </c>
      <c r="I346" s="603">
        <f t="shared" si="8"/>
        <v>0</v>
      </c>
      <c r="J346" s="557" t="str">
        <f>VLOOKUP(C346,DonGiaHD!A:O,15,0)</f>
        <v>A</v>
      </c>
    </row>
    <row r="347" spans="4:10">
      <c r="D347" s="564">
        <f>IFERROR(VLOOKUP(C347,DG!A:F,6,0),3000)</f>
        <v>3000</v>
      </c>
      <c r="E347" s="565" t="str">
        <f>IFERROR(VLOOKUP(C347,DG!A:C,3,0),"")</f>
        <v/>
      </c>
      <c r="F347" s="566" t="e">
        <f>VLOOKUP(C347,DG!A:D,4,0)</f>
        <v>#N/A</v>
      </c>
      <c r="G347" s="600"/>
      <c r="H347" s="555">
        <f>IF(D347&lt;2000,COUNTIF($E$2:E347,E347),0)</f>
        <v>0</v>
      </c>
      <c r="I347" s="603">
        <f t="shared" si="8"/>
        <v>0</v>
      </c>
      <c r="J347" s="557" t="str">
        <f>VLOOKUP(C347,DonGiaHD!A:O,15,0)</f>
        <v>A</v>
      </c>
    </row>
    <row r="348" spans="4:10">
      <c r="D348" s="564">
        <f>IFERROR(VLOOKUP(C348,DG!A:F,6,0),3000)</f>
        <v>3000</v>
      </c>
      <c r="E348" s="565" t="str">
        <f>IFERROR(VLOOKUP(C348,DG!A:C,3,0),"")</f>
        <v/>
      </c>
      <c r="F348" s="566" t="e">
        <f>VLOOKUP(C348,DG!A:D,4,0)</f>
        <v>#N/A</v>
      </c>
      <c r="G348" s="600"/>
      <c r="H348" s="555">
        <f>IF(D348&lt;2000,COUNTIF($E$2:E348,E348),0)</f>
        <v>0</v>
      </c>
      <c r="I348" s="603">
        <f t="shared" si="8"/>
        <v>0</v>
      </c>
      <c r="J348" s="557" t="str">
        <f>VLOOKUP(C348,DonGiaHD!A:O,15,0)</f>
        <v>A</v>
      </c>
    </row>
    <row r="349" spans="4:10">
      <c r="D349" s="564">
        <f>IFERROR(VLOOKUP(C349,DG!A:F,6,0),3000)</f>
        <v>3000</v>
      </c>
      <c r="E349" s="565" t="str">
        <f>IFERROR(VLOOKUP(C349,DG!A:C,3,0),"")</f>
        <v/>
      </c>
      <c r="F349" s="566" t="e">
        <f>VLOOKUP(C349,DG!A:D,4,0)</f>
        <v>#N/A</v>
      </c>
      <c r="G349" s="600"/>
      <c r="H349" s="555">
        <f>IF(D349&lt;2000,COUNTIF($E$2:E349,E349),0)</f>
        <v>0</v>
      </c>
      <c r="I349" s="603">
        <f t="shared" si="8"/>
        <v>0</v>
      </c>
      <c r="J349" s="557" t="str">
        <f>VLOOKUP(C349,DonGiaHD!A:O,15,0)</f>
        <v>A</v>
      </c>
    </row>
    <row r="350" spans="4:10">
      <c r="D350" s="564">
        <f>IFERROR(VLOOKUP(C350,DG!A:F,6,0),3000)</f>
        <v>3000</v>
      </c>
      <c r="E350" s="565" t="str">
        <f>IFERROR(VLOOKUP(C350,DG!A:C,3,0),"")</f>
        <v/>
      </c>
      <c r="F350" s="566" t="e">
        <f>VLOOKUP(C350,DG!A:D,4,0)</f>
        <v>#N/A</v>
      </c>
      <c r="G350" s="600"/>
      <c r="H350" s="555">
        <f>IF(D350&lt;2000,COUNTIF($E$2:E350,E350),0)</f>
        <v>0</v>
      </c>
      <c r="I350" s="603">
        <f t="shared" si="8"/>
        <v>0</v>
      </c>
      <c r="J350" s="557" t="str">
        <f>VLOOKUP(C350,DonGiaHD!A:O,15,0)</f>
        <v>A</v>
      </c>
    </row>
    <row r="351" spans="4:10">
      <c r="D351" s="564">
        <f>IFERROR(VLOOKUP(C351,DG!A:F,6,0),3000)</f>
        <v>3000</v>
      </c>
      <c r="E351" s="565" t="str">
        <f>IFERROR(VLOOKUP(C351,DG!A:C,3,0),"")</f>
        <v/>
      </c>
      <c r="F351" s="566" t="e">
        <f>VLOOKUP(C351,DG!A:D,4,0)</f>
        <v>#N/A</v>
      </c>
      <c r="G351" s="600"/>
      <c r="H351" s="555">
        <f>IF(D351&lt;2000,COUNTIF($E$2:E351,E351),0)</f>
        <v>0</v>
      </c>
      <c r="I351" s="603">
        <f t="shared" si="8"/>
        <v>0</v>
      </c>
      <c r="J351" s="557" t="str">
        <f>VLOOKUP(C351,DonGiaHD!A:O,15,0)</f>
        <v>A</v>
      </c>
    </row>
    <row r="352" spans="4:10">
      <c r="D352" s="564">
        <f>IFERROR(VLOOKUP(C352,DG!A:F,6,0),3000)</f>
        <v>3000</v>
      </c>
      <c r="E352" s="565" t="str">
        <f>IFERROR(VLOOKUP(C352,DG!A:C,3,0),"")</f>
        <v/>
      </c>
      <c r="F352" s="566" t="e">
        <f>VLOOKUP(C352,DG!A:D,4,0)</f>
        <v>#N/A</v>
      </c>
      <c r="G352" s="600"/>
      <c r="H352" s="555">
        <f>IF(D352&lt;2000,COUNTIF($E$2:E352,E352),0)</f>
        <v>0</v>
      </c>
      <c r="I352" s="603">
        <f t="shared" si="8"/>
        <v>0</v>
      </c>
      <c r="J352" s="557" t="str">
        <f>VLOOKUP(C352,DonGiaHD!A:O,15,0)</f>
        <v>A</v>
      </c>
    </row>
    <row r="353" spans="4:10">
      <c r="D353" s="564">
        <f>IFERROR(VLOOKUP(C353,DG!A:F,6,0),3000)</f>
        <v>3000</v>
      </c>
      <c r="E353" s="565" t="str">
        <f>IFERROR(VLOOKUP(C353,DG!A:C,3,0),"")</f>
        <v/>
      </c>
      <c r="F353" s="566" t="e">
        <f>VLOOKUP(C353,DG!A:D,4,0)</f>
        <v>#N/A</v>
      </c>
      <c r="G353" s="600"/>
      <c r="H353" s="555">
        <f>IF(D353&lt;2000,COUNTIF($E$2:E353,E353),0)</f>
        <v>0</v>
      </c>
      <c r="I353" s="603">
        <f t="shared" si="8"/>
        <v>0</v>
      </c>
      <c r="J353" s="557" t="str">
        <f>VLOOKUP(C353,DonGiaHD!A:O,15,0)</f>
        <v>A</v>
      </c>
    </row>
    <row r="354" spans="4:10">
      <c r="D354" s="564">
        <f>IFERROR(VLOOKUP(C354,DG!A:F,6,0),3000)</f>
        <v>3000</v>
      </c>
      <c r="E354" s="565" t="str">
        <f>IFERROR(VLOOKUP(C354,DG!A:C,3,0),"")</f>
        <v/>
      </c>
      <c r="F354" s="566" t="e">
        <f>VLOOKUP(C354,DG!A:D,4,0)</f>
        <v>#N/A</v>
      </c>
      <c r="G354" s="600"/>
      <c r="H354" s="555">
        <f>IF(D354&lt;2000,COUNTIF($E$2:E354,E354),0)</f>
        <v>0</v>
      </c>
      <c r="I354" s="603">
        <f t="shared" si="8"/>
        <v>0</v>
      </c>
      <c r="J354" s="557" t="str">
        <f>VLOOKUP(C354,DonGiaHD!A:O,15,0)</f>
        <v>A</v>
      </c>
    </row>
    <row r="355" spans="4:10">
      <c r="D355" s="564">
        <f>IFERROR(VLOOKUP(C355,DG!A:F,6,0),3000)</f>
        <v>3000</v>
      </c>
      <c r="E355" s="565" t="str">
        <f>IFERROR(VLOOKUP(C355,DG!A:C,3,0),"")</f>
        <v/>
      </c>
      <c r="F355" s="566" t="e">
        <f>VLOOKUP(C355,DG!A:D,4,0)</f>
        <v>#N/A</v>
      </c>
      <c r="G355" s="600"/>
      <c r="H355" s="555">
        <f>IF(D355&lt;2000,COUNTIF($E$2:E355,E355),0)</f>
        <v>0</v>
      </c>
      <c r="I355" s="603">
        <f t="shared" si="8"/>
        <v>0</v>
      </c>
      <c r="J355" s="557" t="str">
        <f>VLOOKUP(C355,DonGiaHD!A:O,15,0)</f>
        <v>A</v>
      </c>
    </row>
    <row r="356" spans="4:10">
      <c r="D356" s="564">
        <f>IFERROR(VLOOKUP(C356,DG!A:F,6,0),3000)</f>
        <v>3000</v>
      </c>
      <c r="E356" s="565" t="str">
        <f>IFERROR(VLOOKUP(C356,DG!A:C,3,0),"")</f>
        <v/>
      </c>
      <c r="F356" s="566" t="e">
        <f>VLOOKUP(C356,DG!A:D,4,0)</f>
        <v>#N/A</v>
      </c>
      <c r="G356" s="600"/>
      <c r="H356" s="555">
        <f>IF(D356&lt;2000,COUNTIF($E$2:E356,E356),0)</f>
        <v>0</v>
      </c>
      <c r="I356" s="603">
        <f t="shared" si="8"/>
        <v>0</v>
      </c>
      <c r="J356" s="557" t="str">
        <f>VLOOKUP(C356,DonGiaHD!A:O,15,0)</f>
        <v>A</v>
      </c>
    </row>
    <row r="357" spans="4:10">
      <c r="D357" s="564">
        <f>IFERROR(VLOOKUP(C357,DG!A:F,6,0),3000)</f>
        <v>3000</v>
      </c>
      <c r="E357" s="565" t="str">
        <f>IFERROR(VLOOKUP(C357,DG!A:C,3,0),"")</f>
        <v/>
      </c>
      <c r="F357" s="566" t="e">
        <f>VLOOKUP(C357,DG!A:D,4,0)</f>
        <v>#N/A</v>
      </c>
      <c r="G357" s="600"/>
      <c r="H357" s="555">
        <f>IF(D357&lt;2000,COUNTIF($E$2:E357,E357),0)</f>
        <v>0</v>
      </c>
      <c r="I357" s="603">
        <f t="shared" si="8"/>
        <v>0</v>
      </c>
      <c r="J357" s="557" t="str">
        <f>VLOOKUP(C357,DonGiaHD!A:O,15,0)</f>
        <v>A</v>
      </c>
    </row>
    <row r="358" spans="4:10">
      <c r="D358" s="564">
        <f>IFERROR(VLOOKUP(C358,DG!A:F,6,0),3000)</f>
        <v>3000</v>
      </c>
      <c r="E358" s="565" t="str">
        <f>IFERROR(VLOOKUP(C358,DG!A:C,3,0),"")</f>
        <v/>
      </c>
      <c r="F358" s="566" t="e">
        <f>VLOOKUP(C358,DG!A:D,4,0)</f>
        <v>#N/A</v>
      </c>
      <c r="G358" s="600"/>
      <c r="H358" s="555">
        <f>IF(D358&lt;2000,COUNTIF($E$2:E358,E358),0)</f>
        <v>0</v>
      </c>
      <c r="I358" s="603">
        <f t="shared" si="8"/>
        <v>0</v>
      </c>
      <c r="J358" s="557" t="str">
        <f>VLOOKUP(C358,DonGiaHD!A:O,15,0)</f>
        <v>A</v>
      </c>
    </row>
    <row r="359" spans="4:10">
      <c r="D359" s="564">
        <f>IFERROR(VLOOKUP(C359,DG!A:F,6,0),3000)</f>
        <v>3000</v>
      </c>
      <c r="E359" s="565" t="str">
        <f>IFERROR(VLOOKUP(C359,DG!A:C,3,0),"")</f>
        <v/>
      </c>
      <c r="F359" s="566" t="e">
        <f>VLOOKUP(C359,DG!A:D,4,0)</f>
        <v>#N/A</v>
      </c>
      <c r="G359" s="600"/>
      <c r="H359" s="555">
        <f>IF(D359&lt;2000,COUNTIF($E$2:E359,E359),0)</f>
        <v>0</v>
      </c>
      <c r="I359" s="603">
        <f t="shared" si="8"/>
        <v>0</v>
      </c>
      <c r="J359" s="557" t="str">
        <f>VLOOKUP(C359,DonGiaHD!A:O,15,0)</f>
        <v>A</v>
      </c>
    </row>
    <row r="360" spans="4:10">
      <c r="D360" s="564">
        <f>IFERROR(VLOOKUP(C360,DG!A:F,6,0),3000)</f>
        <v>3000</v>
      </c>
      <c r="E360" s="565" t="str">
        <f>IFERROR(VLOOKUP(C360,DG!A:C,3,0),"")</f>
        <v/>
      </c>
      <c r="F360" s="566" t="e">
        <f>VLOOKUP(C360,DG!A:D,4,0)</f>
        <v>#N/A</v>
      </c>
      <c r="G360" s="600"/>
      <c r="H360" s="555">
        <f>IF(D360&lt;2000,COUNTIF($E$2:E360,E360),0)</f>
        <v>0</v>
      </c>
      <c r="I360" s="603">
        <f t="shared" si="8"/>
        <v>0</v>
      </c>
      <c r="J360" s="557" t="str">
        <f>VLOOKUP(C360,DonGiaHD!A:O,15,0)</f>
        <v>A</v>
      </c>
    </row>
    <row r="361" spans="4:10">
      <c r="D361" s="564">
        <f>IFERROR(VLOOKUP(C361,DG!A:F,6,0),3000)</f>
        <v>3000</v>
      </c>
      <c r="E361" s="565" t="str">
        <f>IFERROR(VLOOKUP(C361,DG!A:C,3,0),"")</f>
        <v/>
      </c>
      <c r="F361" s="566" t="e">
        <f>VLOOKUP(C361,DG!A:D,4,0)</f>
        <v>#N/A</v>
      </c>
      <c r="G361" s="600"/>
      <c r="H361" s="555">
        <f>IF(D361&lt;2000,COUNTIF($E$2:E361,E361),0)</f>
        <v>0</v>
      </c>
      <c r="I361" s="603">
        <f t="shared" si="8"/>
        <v>0</v>
      </c>
      <c r="J361" s="557" t="str">
        <f>VLOOKUP(C361,DonGiaHD!A:O,15,0)</f>
        <v>A</v>
      </c>
    </row>
    <row r="362" spans="4:10">
      <c r="D362" s="564">
        <f>IFERROR(VLOOKUP(C362,DG!A:F,6,0),3000)</f>
        <v>3000</v>
      </c>
      <c r="E362" s="565" t="str">
        <f>IFERROR(VLOOKUP(C362,DG!A:C,3,0),"")</f>
        <v/>
      </c>
      <c r="F362" s="566" t="e">
        <f>VLOOKUP(C362,DG!A:D,4,0)</f>
        <v>#N/A</v>
      </c>
      <c r="G362" s="600"/>
      <c r="H362" s="555">
        <f>IF(D362&lt;2000,COUNTIF($E$2:E362,E362),0)</f>
        <v>0</v>
      </c>
      <c r="I362" s="603">
        <f t="shared" si="8"/>
        <v>0</v>
      </c>
      <c r="J362" s="557" t="str">
        <f>VLOOKUP(C362,DonGiaHD!A:O,15,0)</f>
        <v>A</v>
      </c>
    </row>
    <row r="363" spans="4:10">
      <c r="D363" s="564">
        <f>IFERROR(VLOOKUP(C363,DG!A:F,6,0),3000)</f>
        <v>3000</v>
      </c>
      <c r="E363" s="565" t="str">
        <f>IFERROR(VLOOKUP(C363,DG!A:C,3,0),"")</f>
        <v/>
      </c>
      <c r="F363" s="566" t="e">
        <f>VLOOKUP(C363,DG!A:D,4,0)</f>
        <v>#N/A</v>
      </c>
      <c r="G363" s="600"/>
      <c r="H363" s="555">
        <f>IF(D363&lt;2000,COUNTIF($E$2:E363,E363),0)</f>
        <v>0</v>
      </c>
      <c r="I363" s="603">
        <f t="shared" si="8"/>
        <v>0</v>
      </c>
      <c r="J363" s="557" t="str">
        <f>VLOOKUP(C363,DonGiaHD!A:O,15,0)</f>
        <v>A</v>
      </c>
    </row>
    <row r="364" spans="4:10">
      <c r="D364" s="564">
        <f>IFERROR(VLOOKUP(C364,DG!A:F,6,0),3000)</f>
        <v>3000</v>
      </c>
      <c r="E364" s="565" t="str">
        <f>IFERROR(VLOOKUP(C364,DG!A:C,3,0),"")</f>
        <v/>
      </c>
      <c r="F364" s="566" t="e">
        <f>VLOOKUP(C364,DG!A:D,4,0)</f>
        <v>#N/A</v>
      </c>
      <c r="G364" s="600"/>
      <c r="H364" s="555">
        <f>IF(D364&lt;2000,COUNTIF($E$2:E364,E364),0)</f>
        <v>0</v>
      </c>
      <c r="I364" s="603">
        <f t="shared" si="8"/>
        <v>0</v>
      </c>
      <c r="J364" s="557" t="str">
        <f>VLOOKUP(C364,DonGiaHD!A:O,15,0)</f>
        <v>A</v>
      </c>
    </row>
    <row r="365" spans="4:10">
      <c r="D365" s="564">
        <f>IFERROR(VLOOKUP(C365,DG!A:F,6,0),3000)</f>
        <v>3000</v>
      </c>
      <c r="E365" s="565" t="str">
        <f>IFERROR(VLOOKUP(C365,DG!A:C,3,0),"")</f>
        <v/>
      </c>
      <c r="F365" s="566" t="e">
        <f>VLOOKUP(C365,DG!A:D,4,0)</f>
        <v>#N/A</v>
      </c>
      <c r="G365" s="600"/>
      <c r="H365" s="555">
        <f>IF(D365&lt;2000,COUNTIF($E$2:E365,E365),0)</f>
        <v>0</v>
      </c>
      <c r="I365" s="603">
        <f t="shared" si="8"/>
        <v>0</v>
      </c>
      <c r="J365" s="557" t="str">
        <f>VLOOKUP(C365,DonGiaHD!A:O,15,0)</f>
        <v>A</v>
      </c>
    </row>
    <row r="366" spans="4:10">
      <c r="D366" s="564">
        <f>IFERROR(VLOOKUP(C366,DG!A:F,6,0),3000)</f>
        <v>3000</v>
      </c>
      <c r="E366" s="565" t="str">
        <f>IFERROR(VLOOKUP(C366,DG!A:C,3,0),"")</f>
        <v/>
      </c>
      <c r="F366" s="566" t="e">
        <f>VLOOKUP(C366,DG!A:D,4,0)</f>
        <v>#N/A</v>
      </c>
      <c r="G366" s="600"/>
      <c r="H366" s="555">
        <f>IF(D366&lt;2000,COUNTIF($E$2:E366,E366),0)</f>
        <v>0</v>
      </c>
      <c r="I366" s="603">
        <f t="shared" si="8"/>
        <v>0</v>
      </c>
      <c r="J366" s="557" t="str">
        <f>VLOOKUP(C366,DonGiaHD!A:O,15,0)</f>
        <v>A</v>
      </c>
    </row>
    <row r="367" spans="4:10">
      <c r="D367" s="564">
        <f>IFERROR(VLOOKUP(C367,DG!A:F,6,0),3000)</f>
        <v>3000</v>
      </c>
      <c r="E367" s="565" t="str">
        <f>IFERROR(VLOOKUP(C367,DG!A:C,3,0),"")</f>
        <v/>
      </c>
      <c r="F367" s="566" t="e">
        <f>VLOOKUP(C367,DG!A:D,4,0)</f>
        <v>#N/A</v>
      </c>
      <c r="G367" s="600"/>
      <c r="H367" s="555">
        <f>IF(D367&lt;2000,COUNTIF($E$2:E367,E367),0)</f>
        <v>0</v>
      </c>
      <c r="I367" s="603">
        <f t="shared" si="8"/>
        <v>0</v>
      </c>
      <c r="J367" s="557" t="str">
        <f>VLOOKUP(C367,DonGiaHD!A:O,15,0)</f>
        <v>A</v>
      </c>
    </row>
    <row r="368" spans="4:10">
      <c r="D368" s="564">
        <f>IFERROR(VLOOKUP(C368,DG!A:F,6,0),3000)</f>
        <v>3000</v>
      </c>
      <c r="E368" s="565" t="str">
        <f>IFERROR(VLOOKUP(C368,DG!A:C,3,0),"")</f>
        <v/>
      </c>
      <c r="F368" s="566" t="e">
        <f>VLOOKUP(C368,DG!A:D,4,0)</f>
        <v>#N/A</v>
      </c>
      <c r="G368" s="600"/>
      <c r="H368" s="555">
        <f>IF(D368&lt;2000,COUNTIF($E$2:E368,E368),0)</f>
        <v>0</v>
      </c>
      <c r="I368" s="603">
        <f t="shared" si="8"/>
        <v>0</v>
      </c>
      <c r="J368" s="557" t="str">
        <f>VLOOKUP(C368,DonGiaHD!A:O,15,0)</f>
        <v>A</v>
      </c>
    </row>
    <row r="369" spans="4:10">
      <c r="D369" s="564">
        <f>IFERROR(VLOOKUP(C369,DG!A:F,6,0),3000)</f>
        <v>3000</v>
      </c>
      <c r="E369" s="565" t="str">
        <f>IFERROR(VLOOKUP(C369,DG!A:C,3,0),"")</f>
        <v/>
      </c>
      <c r="F369" s="566" t="e">
        <f>VLOOKUP(C369,DG!A:D,4,0)</f>
        <v>#N/A</v>
      </c>
      <c r="G369" s="600"/>
      <c r="H369" s="555">
        <f>IF(D369&lt;2000,COUNTIF($E$2:E369,E369),0)</f>
        <v>0</v>
      </c>
      <c r="I369" s="603">
        <f t="shared" si="8"/>
        <v>0</v>
      </c>
      <c r="J369" s="557" t="str">
        <f>VLOOKUP(C369,DonGiaHD!A:O,15,0)</f>
        <v>A</v>
      </c>
    </row>
    <row r="370" spans="4:10">
      <c r="D370" s="564">
        <f>IFERROR(VLOOKUP(C370,DG!A:F,6,0),3000)</f>
        <v>3000</v>
      </c>
      <c r="E370" s="565" t="str">
        <f>IFERROR(VLOOKUP(C370,DG!A:C,3,0),"")</f>
        <v/>
      </c>
      <c r="F370" s="566" t="e">
        <f>VLOOKUP(C370,DG!A:D,4,0)</f>
        <v>#N/A</v>
      </c>
      <c r="G370" s="600"/>
      <c r="H370" s="555">
        <f>IF(D370&lt;2000,COUNTIF($E$2:E370,E370),0)</f>
        <v>0</v>
      </c>
      <c r="I370" s="603">
        <f t="shared" si="8"/>
        <v>0</v>
      </c>
      <c r="J370" s="557" t="str">
        <f>VLOOKUP(C370,DonGiaHD!A:O,15,0)</f>
        <v>A</v>
      </c>
    </row>
    <row r="371" spans="4:10">
      <c r="D371" s="564">
        <f>IFERROR(VLOOKUP(C371,DG!A:F,6,0),3000)</f>
        <v>3000</v>
      </c>
      <c r="E371" s="565" t="str">
        <f>IFERROR(VLOOKUP(C371,DG!A:C,3,0),"")</f>
        <v/>
      </c>
      <c r="F371" s="566" t="e">
        <f>VLOOKUP(C371,DG!A:D,4,0)</f>
        <v>#N/A</v>
      </c>
      <c r="G371" s="600"/>
      <c r="H371" s="555">
        <f>IF(D371&lt;2000,COUNTIF($E$2:E371,E371),0)</f>
        <v>0</v>
      </c>
      <c r="I371" s="603">
        <f t="shared" si="8"/>
        <v>0</v>
      </c>
      <c r="J371" s="557" t="str">
        <f>VLOOKUP(C371,DonGiaHD!A:O,15,0)</f>
        <v>A</v>
      </c>
    </row>
    <row r="372" spans="4:10">
      <c r="D372" s="564">
        <f>IFERROR(VLOOKUP(C372,DG!A:F,6,0),3000)</f>
        <v>3000</v>
      </c>
      <c r="E372" s="565" t="str">
        <f>IFERROR(VLOOKUP(C372,DG!A:C,3,0),"")</f>
        <v/>
      </c>
      <c r="F372" s="566" t="e">
        <f>VLOOKUP(C372,DG!A:D,4,0)</f>
        <v>#N/A</v>
      </c>
      <c r="G372" s="600"/>
      <c r="H372" s="555">
        <f>IF(D372&lt;2000,COUNTIF($E$2:E372,E372),0)</f>
        <v>0</v>
      </c>
      <c r="I372" s="603">
        <f t="shared" si="8"/>
        <v>0</v>
      </c>
      <c r="J372" s="557" t="str">
        <f>VLOOKUP(C372,DonGiaHD!A:O,15,0)</f>
        <v>A</v>
      </c>
    </row>
    <row r="373" spans="4:10">
      <c r="D373" s="564">
        <f>IFERROR(VLOOKUP(C373,DG!A:F,6,0),3000)</f>
        <v>3000</v>
      </c>
      <c r="E373" s="565" t="str">
        <f>IFERROR(VLOOKUP(C373,DG!A:C,3,0),"")</f>
        <v/>
      </c>
      <c r="F373" s="566" t="e">
        <f>VLOOKUP(C373,DG!A:D,4,0)</f>
        <v>#N/A</v>
      </c>
      <c r="G373" s="600"/>
      <c r="H373" s="555">
        <f>IF(D373&lt;2000,COUNTIF($E$2:E373,E373),0)</f>
        <v>0</v>
      </c>
      <c r="I373" s="603">
        <f t="shared" si="8"/>
        <v>0</v>
      </c>
      <c r="J373" s="557" t="str">
        <f>VLOOKUP(C373,DonGiaHD!A:O,15,0)</f>
        <v>A</v>
      </c>
    </row>
    <row r="374" spans="4:10">
      <c r="D374" s="564">
        <f>IFERROR(VLOOKUP(C374,DG!A:F,6,0),3000)</f>
        <v>3000</v>
      </c>
      <c r="E374" s="565" t="str">
        <f>IFERROR(VLOOKUP(C374,DG!A:C,3,0),"")</f>
        <v/>
      </c>
      <c r="F374" s="566" t="e">
        <f>VLOOKUP(C374,DG!A:D,4,0)</f>
        <v>#N/A</v>
      </c>
      <c r="G374" s="600"/>
      <c r="H374" s="555">
        <f>IF(D374&lt;2000,COUNTIF($E$2:E374,E374),0)</f>
        <v>0</v>
      </c>
      <c r="I374" s="603">
        <f t="shared" si="8"/>
        <v>0</v>
      </c>
      <c r="J374" s="557" t="str">
        <f>VLOOKUP(C374,DonGiaHD!A:O,15,0)</f>
        <v>A</v>
      </c>
    </row>
    <row r="375" spans="4:10">
      <c r="D375" s="564">
        <f>IFERROR(VLOOKUP(C375,DG!A:F,6,0),3000)</f>
        <v>3000</v>
      </c>
      <c r="E375" s="565" t="str">
        <f>IFERROR(VLOOKUP(C375,DG!A:C,3,0),"")</f>
        <v/>
      </c>
      <c r="F375" s="566" t="e">
        <f>VLOOKUP(C375,DG!A:D,4,0)</f>
        <v>#N/A</v>
      </c>
      <c r="G375" s="600"/>
      <c r="H375" s="555">
        <f>IF(D375&lt;2000,COUNTIF($E$2:E375,E375),0)</f>
        <v>0</v>
      </c>
      <c r="I375" s="603">
        <f t="shared" ref="I375:I409" si="9">IF(G375&gt;0,SUMIF(C:C,C375,G:G),0)</f>
        <v>0</v>
      </c>
      <c r="J375" s="557" t="str">
        <f>VLOOKUP(C375,DonGiaHD!A:O,15,0)</f>
        <v>A</v>
      </c>
    </row>
    <row r="376" spans="4:10">
      <c r="D376" s="564">
        <f>IFERROR(VLOOKUP(C376,DG!A:F,6,0),3000)</f>
        <v>3000</v>
      </c>
      <c r="E376" s="565" t="str">
        <f>IFERROR(VLOOKUP(C376,DG!A:C,3,0),"")</f>
        <v/>
      </c>
      <c r="F376" s="566" t="e">
        <f>VLOOKUP(C376,DG!A:D,4,0)</f>
        <v>#N/A</v>
      </c>
      <c r="G376" s="600"/>
      <c r="H376" s="555">
        <f>IF(D376&lt;2000,COUNTIF($E$2:E376,E376),0)</f>
        <v>0</v>
      </c>
      <c r="I376" s="603">
        <f t="shared" si="9"/>
        <v>0</v>
      </c>
      <c r="J376" s="557" t="str">
        <f>VLOOKUP(C376,DonGiaHD!A:O,15,0)</f>
        <v>A</v>
      </c>
    </row>
    <row r="377" spans="4:10">
      <c r="D377" s="564">
        <f>IFERROR(VLOOKUP(C377,DG!A:F,6,0),3000)</f>
        <v>3000</v>
      </c>
      <c r="E377" s="565" t="str">
        <f>IFERROR(VLOOKUP(C377,DG!A:C,3,0),"")</f>
        <v/>
      </c>
      <c r="F377" s="566" t="e">
        <f>VLOOKUP(C377,DG!A:D,4,0)</f>
        <v>#N/A</v>
      </c>
      <c r="G377" s="600"/>
      <c r="H377" s="555">
        <f>IF(D377&lt;2000,COUNTIF($E$2:E377,E377),0)</f>
        <v>0</v>
      </c>
      <c r="I377" s="603">
        <f t="shared" si="9"/>
        <v>0</v>
      </c>
      <c r="J377" s="557" t="str">
        <f>VLOOKUP(C377,DonGiaHD!A:O,15,0)</f>
        <v>A</v>
      </c>
    </row>
    <row r="378" spans="4:10">
      <c r="D378" s="564">
        <f>IFERROR(VLOOKUP(C378,DG!A:F,6,0),3000)</f>
        <v>3000</v>
      </c>
      <c r="E378" s="565" t="str">
        <f>IFERROR(VLOOKUP(C378,DG!A:C,3,0),"")</f>
        <v/>
      </c>
      <c r="F378" s="566" t="e">
        <f>VLOOKUP(C378,DG!A:D,4,0)</f>
        <v>#N/A</v>
      </c>
      <c r="G378" s="600"/>
      <c r="H378" s="555">
        <f>IF(D378&lt;2000,COUNTIF($E$2:E378,E378),0)</f>
        <v>0</v>
      </c>
      <c r="I378" s="603">
        <f t="shared" si="9"/>
        <v>0</v>
      </c>
      <c r="J378" s="557" t="str">
        <f>VLOOKUP(C378,DonGiaHD!A:O,15,0)</f>
        <v>A</v>
      </c>
    </row>
    <row r="379" spans="4:10">
      <c r="D379" s="564">
        <f>IFERROR(VLOOKUP(C379,DG!A:F,6,0),3000)</f>
        <v>3000</v>
      </c>
      <c r="E379" s="565" t="str">
        <f>IFERROR(VLOOKUP(C379,DG!A:C,3,0),"")</f>
        <v/>
      </c>
      <c r="F379" s="566" t="e">
        <f>VLOOKUP(C379,DG!A:D,4,0)</f>
        <v>#N/A</v>
      </c>
      <c r="G379" s="600"/>
      <c r="H379" s="555">
        <f>IF(D379&lt;2000,COUNTIF($E$2:E379,E379),0)</f>
        <v>0</v>
      </c>
      <c r="I379" s="603">
        <f t="shared" si="9"/>
        <v>0</v>
      </c>
      <c r="J379" s="557" t="str">
        <f>VLOOKUP(C379,DonGiaHD!A:O,15,0)</f>
        <v>A</v>
      </c>
    </row>
    <row r="380" spans="4:10">
      <c r="D380" s="564">
        <f>IFERROR(VLOOKUP(C380,DG!A:F,6,0),3000)</f>
        <v>3000</v>
      </c>
      <c r="E380" s="565" t="str">
        <f>IFERROR(VLOOKUP(C380,DG!A:C,3,0),"")</f>
        <v/>
      </c>
      <c r="F380" s="566" t="e">
        <f>VLOOKUP(C380,DG!A:D,4,0)</f>
        <v>#N/A</v>
      </c>
      <c r="G380" s="600"/>
      <c r="H380" s="555">
        <f>IF(D380&lt;2000,COUNTIF($E$2:E380,E380),0)</f>
        <v>0</v>
      </c>
      <c r="I380" s="603">
        <f t="shared" si="9"/>
        <v>0</v>
      </c>
      <c r="J380" s="557" t="str">
        <f>VLOOKUP(C380,DonGiaHD!A:O,15,0)</f>
        <v>A</v>
      </c>
    </row>
    <row r="381" spans="4:10">
      <c r="D381" s="564">
        <f>IFERROR(VLOOKUP(C381,DG!A:F,6,0),3000)</f>
        <v>3000</v>
      </c>
      <c r="E381" s="565" t="str">
        <f>IFERROR(VLOOKUP(C381,DG!A:C,3,0),"")</f>
        <v/>
      </c>
      <c r="F381" s="566" t="e">
        <f>VLOOKUP(C381,DG!A:D,4,0)</f>
        <v>#N/A</v>
      </c>
      <c r="G381" s="600"/>
      <c r="H381" s="555">
        <f>IF(D381&lt;2000,COUNTIF($E$2:E381,E381),0)</f>
        <v>0</v>
      </c>
      <c r="I381" s="603">
        <f t="shared" si="9"/>
        <v>0</v>
      </c>
      <c r="J381" s="557" t="str">
        <f>VLOOKUP(C381,DonGiaHD!A:O,15,0)</f>
        <v>A</v>
      </c>
    </row>
    <row r="382" spans="4:10">
      <c r="D382" s="564">
        <f>IFERROR(VLOOKUP(C382,DG!A:F,6,0),3000)</f>
        <v>3000</v>
      </c>
      <c r="E382" s="565" t="str">
        <f>IFERROR(VLOOKUP(C382,DG!A:C,3,0),"")</f>
        <v/>
      </c>
      <c r="F382" s="566" t="e">
        <f>VLOOKUP(C382,DG!A:D,4,0)</f>
        <v>#N/A</v>
      </c>
      <c r="G382" s="600"/>
      <c r="H382" s="555">
        <f>IF(D382&lt;2000,COUNTIF($E$2:E382,E382),0)</f>
        <v>0</v>
      </c>
      <c r="I382" s="603">
        <f t="shared" si="9"/>
        <v>0</v>
      </c>
      <c r="J382" s="557" t="str">
        <f>VLOOKUP(C382,DonGiaHD!A:O,15,0)</f>
        <v>A</v>
      </c>
    </row>
    <row r="383" spans="4:10">
      <c r="D383" s="564">
        <f>IFERROR(VLOOKUP(C383,DG!A:F,6,0),3000)</f>
        <v>3000</v>
      </c>
      <c r="E383" s="565" t="str">
        <f>IFERROR(VLOOKUP(C383,DG!A:C,3,0),"")</f>
        <v/>
      </c>
      <c r="F383" s="566" t="e">
        <f>VLOOKUP(C383,DG!A:D,4,0)</f>
        <v>#N/A</v>
      </c>
      <c r="G383" s="600"/>
      <c r="H383" s="555">
        <f>IF(D383&lt;2000,COUNTIF($E$2:E383,E383),0)</f>
        <v>0</v>
      </c>
      <c r="I383" s="603">
        <f t="shared" si="9"/>
        <v>0</v>
      </c>
      <c r="J383" s="557" t="str">
        <f>VLOOKUP(C383,DonGiaHD!A:O,15,0)</f>
        <v>A</v>
      </c>
    </row>
    <row r="384" spans="4:10">
      <c r="D384" s="564">
        <f>IFERROR(VLOOKUP(C384,DG!A:F,6,0),3000)</f>
        <v>3000</v>
      </c>
      <c r="E384" s="565" t="str">
        <f>IFERROR(VLOOKUP(C384,DG!A:C,3,0),"")</f>
        <v/>
      </c>
      <c r="F384" s="566" t="e">
        <f>VLOOKUP(C384,DG!A:D,4,0)</f>
        <v>#N/A</v>
      </c>
      <c r="G384" s="600"/>
      <c r="H384" s="555">
        <f>IF(D384&lt;2000,COUNTIF($E$2:E384,E384),0)</f>
        <v>0</v>
      </c>
      <c r="I384" s="603">
        <f t="shared" si="9"/>
        <v>0</v>
      </c>
      <c r="J384" s="557" t="str">
        <f>VLOOKUP(C384,DonGiaHD!A:O,15,0)</f>
        <v>A</v>
      </c>
    </row>
    <row r="385" spans="4:10">
      <c r="D385" s="564">
        <f>IFERROR(VLOOKUP(C385,DG!A:F,6,0),3000)</f>
        <v>3000</v>
      </c>
      <c r="E385" s="565" t="str">
        <f>IFERROR(VLOOKUP(C385,DG!A:C,3,0),"")</f>
        <v/>
      </c>
      <c r="F385" s="566" t="e">
        <f>VLOOKUP(C385,DG!A:D,4,0)</f>
        <v>#N/A</v>
      </c>
      <c r="G385" s="600"/>
      <c r="H385" s="555">
        <f>IF(D385&lt;2000,COUNTIF($E$2:E385,E385),0)</f>
        <v>0</v>
      </c>
      <c r="I385" s="603">
        <f t="shared" si="9"/>
        <v>0</v>
      </c>
      <c r="J385" s="557" t="str">
        <f>VLOOKUP(C385,DonGiaHD!A:O,15,0)</f>
        <v>A</v>
      </c>
    </row>
    <row r="386" spans="4:10">
      <c r="D386" s="564">
        <f>IFERROR(VLOOKUP(C386,DG!A:F,6,0),3000)</f>
        <v>3000</v>
      </c>
      <c r="E386" s="565" t="str">
        <f>IFERROR(VLOOKUP(C386,DG!A:C,3,0),"")</f>
        <v/>
      </c>
      <c r="F386" s="566" t="e">
        <f>VLOOKUP(C386,DG!A:D,4,0)</f>
        <v>#N/A</v>
      </c>
      <c r="G386" s="600"/>
      <c r="H386" s="555">
        <f>IF(D386&lt;2000,COUNTIF($E$2:E386,E386),0)</f>
        <v>0</v>
      </c>
      <c r="I386" s="603">
        <f t="shared" si="9"/>
        <v>0</v>
      </c>
      <c r="J386" s="557" t="str">
        <f>VLOOKUP(C386,DonGiaHD!A:O,15,0)</f>
        <v>A</v>
      </c>
    </row>
    <row r="387" spans="4:10">
      <c r="D387" s="564">
        <f>IFERROR(VLOOKUP(C387,DG!A:F,6,0),3000)</f>
        <v>3000</v>
      </c>
      <c r="E387" s="565" t="str">
        <f>IFERROR(VLOOKUP(C387,DG!A:C,3,0),"")</f>
        <v/>
      </c>
      <c r="F387" s="566" t="e">
        <f>VLOOKUP(C387,DG!A:D,4,0)</f>
        <v>#N/A</v>
      </c>
      <c r="G387" s="600"/>
      <c r="H387" s="555">
        <f>IF(D387&lt;2000,COUNTIF($E$2:E387,E387),0)</f>
        <v>0</v>
      </c>
      <c r="I387" s="603">
        <f t="shared" si="9"/>
        <v>0</v>
      </c>
      <c r="J387" s="557" t="str">
        <f>VLOOKUP(C387,DonGiaHD!A:O,15,0)</f>
        <v>A</v>
      </c>
    </row>
    <row r="388" spans="4:10">
      <c r="D388" s="564">
        <f>IFERROR(VLOOKUP(C388,DG!A:F,6,0),3000)</f>
        <v>3000</v>
      </c>
      <c r="E388" s="565" t="str">
        <f>IFERROR(VLOOKUP(C388,DG!A:C,3,0),"")</f>
        <v/>
      </c>
      <c r="F388" s="566" t="e">
        <f>VLOOKUP(C388,DG!A:D,4,0)</f>
        <v>#N/A</v>
      </c>
      <c r="G388" s="600"/>
      <c r="H388" s="555">
        <f>IF(D388&lt;2000,COUNTIF($E$2:E388,E388),0)</f>
        <v>0</v>
      </c>
      <c r="I388" s="603">
        <f t="shared" si="9"/>
        <v>0</v>
      </c>
      <c r="J388" s="557" t="str">
        <f>VLOOKUP(C388,DonGiaHD!A:O,15,0)</f>
        <v>A</v>
      </c>
    </row>
    <row r="389" spans="4:10">
      <c r="D389" s="564">
        <f>IFERROR(VLOOKUP(C389,DG!A:F,6,0),3000)</f>
        <v>3000</v>
      </c>
      <c r="E389" s="565" t="str">
        <f>IFERROR(VLOOKUP(C389,DG!A:C,3,0),"")</f>
        <v/>
      </c>
      <c r="F389" s="566" t="e">
        <f>VLOOKUP(C389,DG!A:D,4,0)</f>
        <v>#N/A</v>
      </c>
      <c r="G389" s="600"/>
      <c r="H389" s="555">
        <f>IF(D389&lt;2000,COUNTIF($E$2:E389,E389),0)</f>
        <v>0</v>
      </c>
      <c r="I389" s="603">
        <f t="shared" si="9"/>
        <v>0</v>
      </c>
      <c r="J389" s="557" t="str">
        <f>VLOOKUP(C389,DonGiaHD!A:O,15,0)</f>
        <v>A</v>
      </c>
    </row>
    <row r="390" spans="4:10">
      <c r="D390" s="564">
        <f>IFERROR(VLOOKUP(C390,DG!A:F,6,0),3000)</f>
        <v>3000</v>
      </c>
      <c r="E390" s="565" t="str">
        <f>IFERROR(VLOOKUP(C390,DG!A:C,3,0),"")</f>
        <v/>
      </c>
      <c r="F390" s="566" t="e">
        <f>VLOOKUP(C390,DG!A:D,4,0)</f>
        <v>#N/A</v>
      </c>
      <c r="G390" s="600"/>
      <c r="H390" s="555">
        <f>IF(D390&lt;2000,COUNTIF($E$2:E390,E390),0)</f>
        <v>0</v>
      </c>
      <c r="I390" s="603">
        <f t="shared" si="9"/>
        <v>0</v>
      </c>
      <c r="J390" s="557" t="str">
        <f>VLOOKUP(C390,DonGiaHD!A:O,15,0)</f>
        <v>A</v>
      </c>
    </row>
    <row r="391" spans="4:10">
      <c r="D391" s="564">
        <f>IFERROR(VLOOKUP(C391,DG!A:F,6,0),3000)</f>
        <v>3000</v>
      </c>
      <c r="E391" s="565" t="str">
        <f>IFERROR(VLOOKUP(C391,DG!A:C,3,0),"")</f>
        <v/>
      </c>
      <c r="F391" s="566" t="e">
        <f>VLOOKUP(C391,DG!A:D,4,0)</f>
        <v>#N/A</v>
      </c>
      <c r="G391" s="600"/>
      <c r="H391" s="555">
        <f>IF(D391&lt;2000,COUNTIF($E$2:E391,E391),0)</f>
        <v>0</v>
      </c>
      <c r="I391" s="603">
        <f t="shared" si="9"/>
        <v>0</v>
      </c>
      <c r="J391" s="557" t="str">
        <f>VLOOKUP(C391,DonGiaHD!A:O,15,0)</f>
        <v>A</v>
      </c>
    </row>
    <row r="392" spans="4:10">
      <c r="D392" s="564">
        <f>IFERROR(VLOOKUP(C392,DG!A:F,6,0),3000)</f>
        <v>3000</v>
      </c>
      <c r="E392" s="565" t="str">
        <f>IFERROR(VLOOKUP(C392,DG!A:C,3,0),"")</f>
        <v/>
      </c>
      <c r="F392" s="566" t="e">
        <f>VLOOKUP(C392,DG!A:D,4,0)</f>
        <v>#N/A</v>
      </c>
      <c r="G392" s="600"/>
      <c r="H392" s="555">
        <f>IF(D392&lt;2000,COUNTIF($E$2:E392,E392),0)</f>
        <v>0</v>
      </c>
      <c r="I392" s="603">
        <f t="shared" si="9"/>
        <v>0</v>
      </c>
      <c r="J392" s="557" t="str">
        <f>VLOOKUP(C392,DonGiaHD!A:O,15,0)</f>
        <v>A</v>
      </c>
    </row>
    <row r="393" spans="4:10">
      <c r="D393" s="564">
        <f>IFERROR(VLOOKUP(C393,DG!A:F,6,0),3000)</f>
        <v>3000</v>
      </c>
      <c r="E393" s="565" t="str">
        <f>IFERROR(VLOOKUP(C393,DG!A:C,3,0),"")</f>
        <v/>
      </c>
      <c r="F393" s="566" t="e">
        <f>VLOOKUP(C393,DG!A:D,4,0)</f>
        <v>#N/A</v>
      </c>
      <c r="G393" s="600"/>
      <c r="H393" s="555">
        <f>IF(D393&lt;2000,COUNTIF($E$2:E393,E393),0)</f>
        <v>0</v>
      </c>
      <c r="I393" s="603">
        <f t="shared" si="9"/>
        <v>0</v>
      </c>
      <c r="J393" s="557" t="str">
        <f>VLOOKUP(C393,DonGiaHD!A:O,15,0)</f>
        <v>A</v>
      </c>
    </row>
    <row r="394" spans="4:10">
      <c r="D394" s="564">
        <f>IFERROR(VLOOKUP(C394,DG!A:F,6,0),3000)</f>
        <v>3000</v>
      </c>
      <c r="E394" s="565" t="str">
        <f>IFERROR(VLOOKUP(C394,DG!A:C,3,0),"")</f>
        <v/>
      </c>
      <c r="F394" s="566" t="e">
        <f>VLOOKUP(C394,DG!A:D,4,0)</f>
        <v>#N/A</v>
      </c>
      <c r="G394" s="600"/>
      <c r="H394" s="555">
        <f>IF(D394&lt;2000,COUNTIF($E$2:E394,E394),0)</f>
        <v>0</v>
      </c>
      <c r="I394" s="603">
        <f t="shared" si="9"/>
        <v>0</v>
      </c>
      <c r="J394" s="557" t="str">
        <f>VLOOKUP(C394,DonGiaHD!A:O,15,0)</f>
        <v>A</v>
      </c>
    </row>
    <row r="395" spans="4:10">
      <c r="D395" s="564">
        <f>IFERROR(VLOOKUP(C395,DG!A:F,6,0),3000)</f>
        <v>3000</v>
      </c>
      <c r="E395" s="565" t="str">
        <f>IFERROR(VLOOKUP(C395,DG!A:C,3,0),"")</f>
        <v/>
      </c>
      <c r="F395" s="566" t="e">
        <f>VLOOKUP(C395,DG!A:D,4,0)</f>
        <v>#N/A</v>
      </c>
      <c r="G395" s="600"/>
      <c r="H395" s="555">
        <f>IF(D395&lt;2000,COUNTIF($E$2:E395,E395),0)</f>
        <v>0</v>
      </c>
      <c r="I395" s="603">
        <f t="shared" si="9"/>
        <v>0</v>
      </c>
      <c r="J395" s="557" t="str">
        <f>VLOOKUP(C395,DonGiaHD!A:O,15,0)</f>
        <v>A</v>
      </c>
    </row>
    <row r="396" spans="4:10">
      <c r="D396" s="564">
        <f>IFERROR(VLOOKUP(C396,DG!A:F,6,0),3000)</f>
        <v>3000</v>
      </c>
      <c r="E396" s="565" t="str">
        <f>IFERROR(VLOOKUP(C396,DG!A:C,3,0),"")</f>
        <v/>
      </c>
      <c r="F396" s="566" t="e">
        <f>VLOOKUP(C396,DG!A:D,4,0)</f>
        <v>#N/A</v>
      </c>
      <c r="G396" s="600"/>
      <c r="H396" s="555">
        <f>IF(D396&lt;2000,COUNTIF($E$2:E396,E396),0)</f>
        <v>0</v>
      </c>
      <c r="I396" s="603">
        <f t="shared" si="9"/>
        <v>0</v>
      </c>
      <c r="J396" s="557" t="str">
        <f>VLOOKUP(C396,DonGiaHD!A:O,15,0)</f>
        <v>A</v>
      </c>
    </row>
    <row r="397" spans="4:10">
      <c r="D397" s="564">
        <f>IFERROR(VLOOKUP(C397,DG!A:F,6,0),3000)</f>
        <v>3000</v>
      </c>
      <c r="E397" s="565" t="str">
        <f>IFERROR(VLOOKUP(C397,DG!A:C,3,0),"")</f>
        <v/>
      </c>
      <c r="F397" s="566" t="e">
        <f>VLOOKUP(C397,DG!A:D,4,0)</f>
        <v>#N/A</v>
      </c>
      <c r="G397" s="600"/>
      <c r="H397" s="555">
        <f>IF(D397&lt;2000,COUNTIF($E$2:E397,E397),0)</f>
        <v>0</v>
      </c>
      <c r="I397" s="603">
        <f t="shared" si="9"/>
        <v>0</v>
      </c>
      <c r="J397" s="557" t="str">
        <f>VLOOKUP(C397,DonGiaHD!A:O,15,0)</f>
        <v>A</v>
      </c>
    </row>
    <row r="398" spans="4:10">
      <c r="D398" s="564">
        <f>IFERROR(VLOOKUP(C398,DG!A:F,6,0),3000)</f>
        <v>3000</v>
      </c>
      <c r="E398" s="565" t="str">
        <f>IFERROR(VLOOKUP(C398,DG!A:C,3,0),"")</f>
        <v/>
      </c>
      <c r="F398" s="566" t="e">
        <f>VLOOKUP(C398,DG!A:D,4,0)</f>
        <v>#N/A</v>
      </c>
      <c r="G398" s="600"/>
      <c r="H398" s="555">
        <f>IF(D398&lt;2000,COUNTIF($E$2:E398,E398),0)</f>
        <v>0</v>
      </c>
      <c r="I398" s="603">
        <f t="shared" si="9"/>
        <v>0</v>
      </c>
      <c r="J398" s="557" t="str">
        <f>VLOOKUP(C398,DonGiaHD!A:O,15,0)</f>
        <v>A</v>
      </c>
    </row>
    <row r="399" spans="4:10">
      <c r="D399" s="564">
        <f>IFERROR(VLOOKUP(C399,DG!A:F,6,0),3000)</f>
        <v>3000</v>
      </c>
      <c r="E399" s="565" t="str">
        <f>IFERROR(VLOOKUP(C399,DG!A:C,3,0),"")</f>
        <v/>
      </c>
      <c r="F399" s="566" t="e">
        <f>VLOOKUP(C399,DG!A:D,4,0)</f>
        <v>#N/A</v>
      </c>
      <c r="G399" s="600"/>
      <c r="H399" s="555">
        <f>IF(D399&lt;2000,COUNTIF($E$2:E399,E399),0)</f>
        <v>0</v>
      </c>
      <c r="I399" s="603">
        <f t="shared" si="9"/>
        <v>0</v>
      </c>
      <c r="J399" s="557" t="str">
        <f>VLOOKUP(C399,DonGiaHD!A:O,15,0)</f>
        <v>A</v>
      </c>
    </row>
    <row r="400" spans="4:10">
      <c r="D400" s="564">
        <f>IFERROR(VLOOKUP(C400,DG!A:F,6,0),3000)</f>
        <v>3000</v>
      </c>
      <c r="E400" s="565" t="str">
        <f>IFERROR(VLOOKUP(C400,DG!A:C,3,0),"")</f>
        <v/>
      </c>
      <c r="F400" s="566" t="e">
        <f>VLOOKUP(C400,DG!A:D,4,0)</f>
        <v>#N/A</v>
      </c>
      <c r="G400" s="600"/>
      <c r="H400" s="555">
        <f>IF(D400&lt;2000,COUNTIF($E$2:E400,E400),0)</f>
        <v>0</v>
      </c>
      <c r="I400" s="603">
        <f t="shared" si="9"/>
        <v>0</v>
      </c>
      <c r="J400" s="557" t="str">
        <f>VLOOKUP(C400,DonGiaHD!A:O,15,0)</f>
        <v>A</v>
      </c>
    </row>
    <row r="401" spans="4:10">
      <c r="D401" s="564">
        <f>IFERROR(VLOOKUP(C401,DG!A:F,6,0),3000)</f>
        <v>3000</v>
      </c>
      <c r="E401" s="565" t="str">
        <f>IFERROR(VLOOKUP(C401,DG!A:C,3,0),"")</f>
        <v/>
      </c>
      <c r="F401" s="566" t="e">
        <f>VLOOKUP(C401,DG!A:D,4,0)</f>
        <v>#N/A</v>
      </c>
      <c r="G401" s="600"/>
      <c r="H401" s="555">
        <f>IF(D401&lt;2000,COUNTIF($E$2:E401,E401),0)</f>
        <v>0</v>
      </c>
      <c r="I401" s="603">
        <f t="shared" si="9"/>
        <v>0</v>
      </c>
      <c r="J401" s="557" t="str">
        <f>VLOOKUP(C401,DonGiaHD!A:O,15,0)</f>
        <v>A</v>
      </c>
    </row>
    <row r="402" spans="4:10">
      <c r="D402" s="564">
        <f>IFERROR(VLOOKUP(C402,DG!A:F,6,0),3000)</f>
        <v>3000</v>
      </c>
      <c r="E402" s="565" t="str">
        <f>IFERROR(VLOOKUP(C402,DG!A:C,3,0),"")</f>
        <v/>
      </c>
      <c r="F402" s="566" t="e">
        <f>VLOOKUP(C402,DG!A:D,4,0)</f>
        <v>#N/A</v>
      </c>
      <c r="G402" s="600"/>
      <c r="H402" s="555">
        <f>IF(D402&lt;2000,COUNTIF($E$2:E402,E402),0)</f>
        <v>0</v>
      </c>
      <c r="I402" s="603">
        <f t="shared" si="9"/>
        <v>0</v>
      </c>
      <c r="J402" s="557" t="str">
        <f>VLOOKUP(C402,DonGiaHD!A:O,15,0)</f>
        <v>A</v>
      </c>
    </row>
    <row r="403" spans="4:10">
      <c r="D403" s="564">
        <f>IFERROR(VLOOKUP(C403,DG!A:F,6,0),3000)</f>
        <v>3000</v>
      </c>
      <c r="E403" s="565" t="str">
        <f>IFERROR(VLOOKUP(C403,DG!A:C,3,0),"")</f>
        <v/>
      </c>
      <c r="F403" s="566" t="e">
        <f>VLOOKUP(C403,DG!A:D,4,0)</f>
        <v>#N/A</v>
      </c>
      <c r="G403" s="600"/>
      <c r="H403" s="555">
        <f>IF(D403&lt;2000,COUNTIF($E$2:E403,E403),0)</f>
        <v>0</v>
      </c>
      <c r="I403" s="603">
        <f t="shared" si="9"/>
        <v>0</v>
      </c>
      <c r="J403" s="557" t="str">
        <f>VLOOKUP(C403,DonGiaHD!A:O,15,0)</f>
        <v>A</v>
      </c>
    </row>
    <row r="404" spans="4:10">
      <c r="D404" s="564">
        <f>IFERROR(VLOOKUP(C404,DG!A:F,6,0),3000)</f>
        <v>3000</v>
      </c>
      <c r="E404" s="565" t="str">
        <f>IFERROR(VLOOKUP(C404,DG!A:C,3,0),"")</f>
        <v/>
      </c>
      <c r="F404" s="566" t="e">
        <f>VLOOKUP(C404,DG!A:D,4,0)</f>
        <v>#N/A</v>
      </c>
      <c r="G404" s="600"/>
      <c r="H404" s="555">
        <f>IF(D404&lt;2000,COUNTIF($E$2:E404,E404),0)</f>
        <v>0</v>
      </c>
      <c r="I404" s="603">
        <f t="shared" si="9"/>
        <v>0</v>
      </c>
      <c r="J404" s="557" t="str">
        <f>VLOOKUP(C404,DonGiaHD!A:O,15,0)</f>
        <v>A</v>
      </c>
    </row>
    <row r="405" spans="4:10">
      <c r="D405" s="564">
        <f>IFERROR(VLOOKUP(C405,DG!A:F,6,0),3000)</f>
        <v>3000</v>
      </c>
      <c r="E405" s="565" t="str">
        <f>IFERROR(VLOOKUP(C405,DG!A:C,3,0),"")</f>
        <v/>
      </c>
      <c r="F405" s="566" t="e">
        <f>VLOOKUP(C405,DG!A:D,4,0)</f>
        <v>#N/A</v>
      </c>
      <c r="G405" s="600"/>
      <c r="H405" s="555">
        <f>IF(D405&lt;2000,COUNTIF($E$2:E405,E405),0)</f>
        <v>0</v>
      </c>
      <c r="I405" s="603">
        <f t="shared" si="9"/>
        <v>0</v>
      </c>
      <c r="J405" s="557" t="str">
        <f>VLOOKUP(C405,DonGiaHD!A:O,15,0)</f>
        <v>A</v>
      </c>
    </row>
    <row r="406" spans="4:10">
      <c r="D406" s="564">
        <f>IFERROR(VLOOKUP(C406,DG!A:F,6,0),3000)</f>
        <v>3000</v>
      </c>
      <c r="E406" s="565" t="str">
        <f>IFERROR(VLOOKUP(C406,DG!A:C,3,0),"")</f>
        <v/>
      </c>
      <c r="F406" s="566" t="e">
        <f>VLOOKUP(C406,DG!A:D,4,0)</f>
        <v>#N/A</v>
      </c>
      <c r="G406" s="600"/>
      <c r="H406" s="555">
        <f>IF(D406&lt;2000,COUNTIF($E$2:E406,E406),0)</f>
        <v>0</v>
      </c>
      <c r="I406" s="603">
        <f t="shared" si="9"/>
        <v>0</v>
      </c>
      <c r="J406" s="557" t="str">
        <f>VLOOKUP(C406,DonGiaHD!A:O,15,0)</f>
        <v>A</v>
      </c>
    </row>
    <row r="407" spans="4:10">
      <c r="D407" s="564">
        <f>IFERROR(VLOOKUP(C407,DG!A:F,6,0),3000)</f>
        <v>3000</v>
      </c>
      <c r="E407" s="565" t="str">
        <f>IFERROR(VLOOKUP(C407,DG!A:C,3,0),"")</f>
        <v/>
      </c>
      <c r="F407" s="566" t="e">
        <f>VLOOKUP(C407,DG!A:D,4,0)</f>
        <v>#N/A</v>
      </c>
      <c r="G407" s="600"/>
      <c r="H407" s="555">
        <f>IF(D407&lt;2000,COUNTIF($E$2:E407,E407),0)</f>
        <v>0</v>
      </c>
      <c r="I407" s="603">
        <f t="shared" si="9"/>
        <v>0</v>
      </c>
      <c r="J407" s="557" t="str">
        <f>VLOOKUP(C407,DonGiaHD!A:O,15,0)</f>
        <v>A</v>
      </c>
    </row>
    <row r="408" spans="4:10">
      <c r="D408" s="564">
        <f>IFERROR(VLOOKUP(C408,DG!A:F,6,0),3000)</f>
        <v>3000</v>
      </c>
      <c r="E408" s="565" t="str">
        <f>IFERROR(VLOOKUP(C408,DG!A:C,3,0),"")</f>
        <v/>
      </c>
      <c r="F408" s="566" t="e">
        <f>VLOOKUP(C408,DG!A:D,4,0)</f>
        <v>#N/A</v>
      </c>
      <c r="G408" s="600"/>
      <c r="H408" s="555">
        <f>IF(D408&lt;2000,COUNTIF($E$2:E408,E408),0)</f>
        <v>0</v>
      </c>
      <c r="I408" s="603">
        <f t="shared" si="9"/>
        <v>0</v>
      </c>
      <c r="J408" s="557" t="str">
        <f>VLOOKUP(C408,DonGiaHD!A:O,15,0)</f>
        <v>A</v>
      </c>
    </row>
    <row r="409" spans="4:10">
      <c r="D409" s="564">
        <f>IFERROR(VLOOKUP(C409,DG!A:F,6,0),3000)</f>
        <v>3000</v>
      </c>
      <c r="E409" s="565" t="str">
        <f>IFERROR(VLOOKUP(C409,DG!A:C,3,0),"")</f>
        <v/>
      </c>
      <c r="F409" s="566" t="e">
        <f>VLOOKUP(C409,DG!A:D,4,0)</f>
        <v>#N/A</v>
      </c>
      <c r="G409" s="600"/>
      <c r="H409" s="555">
        <f>IF(D409&lt;2000,COUNTIF($E$2:E409,E409),0)</f>
        <v>0</v>
      </c>
      <c r="I409" s="603">
        <f t="shared" si="9"/>
        <v>0</v>
      </c>
      <c r="J409" s="557" t="str">
        <f>VLOOKUP(C409,DonGiaHD!A:O,15,0)</f>
        <v>A</v>
      </c>
    </row>
    <row r="410" spans="4:10">
      <c r="G410" s="604"/>
      <c r="J410" s="557" t="str">
        <f>VLOOKUP(C410,DonGiaHD!A:O,15,0)</f>
        <v>A</v>
      </c>
    </row>
  </sheetData>
  <autoFilter ref="A1:L410"/>
  <customSheetViews>
    <customSheetView guid="{4DE83ABE-A74B-4828-BDA1-9398B70F0243}" showPageBreaks="1" filter="1" showAutoFilter="1" state="hidden">
      <pane ySplit="1" topLeftCell="A34" state="frozen"/>
      <selection activeCell="G65" sqref="G65"/>
      <pageMargins left="0.7" right="0.7" top="0.75" bottom="0.75" header="0.3" footer="0.3"/>
      <pageSetup paperSize="9" orientation="portrait"/>
      <autoFilter ref="A1:L410">
        <filterColumn colId="7">
          <filters>
            <filter val="1"/>
          </filters>
        </filterColumn>
      </autoFilter>
    </customSheetView>
    <customSheetView guid="{AB55E406-8F51-45CA-93E6-D8A631ED7648}" filter="1" showAutoFilter="1" state="hidden">
      <pane ySplit="1" topLeftCell="A34" state="frozen"/>
      <selection activeCell="G65" sqref="G65"/>
      <pageMargins left="0.7" right="0.7" top="0.75" bottom="0.75" header="0.3" footer="0.3"/>
      <pageSetup paperSize="9" orientation="portrait"/>
      <autoFilter ref="A1:L410">
        <filterColumn colId="7">
          <filters>
            <filter val="1"/>
          </filters>
        </filterColumn>
      </autoFilter>
    </customSheetView>
    <customSheetView guid="{EC23512C-144C-45A4-B885-A0043F0F19E7}" filter="1" showAutoFilter="1" state="hidden">
      <pane ySplit="1" topLeftCell="A34" state="frozen"/>
      <selection activeCell="G65" sqref="G65"/>
      <pageMargins left="0.7" right="0.7" top="0.75" bottom="0.75" header="0.3" footer="0.3"/>
      <pageSetup paperSize="9" orientation="portrait"/>
      <autoFilter ref="A1:L410">
        <filterColumn colId="7">
          <filters>
            <filter val="1"/>
          </filters>
        </filterColumn>
      </autoFilter>
    </customSheetView>
  </customSheetViews>
  <conditionalFormatting sqref="C3">
    <cfRule type="duplicateValues" dxfId="29" priority="10"/>
  </conditionalFormatting>
  <conditionalFormatting sqref="C98:C99">
    <cfRule type="duplicateValues" dxfId="28" priority="1"/>
  </conditionalFormatting>
  <conditionalFormatting sqref="E1:E1048576">
    <cfRule type="containsText" dxfId="27" priority="12" operator="containsText" text="phần">
      <formula>NOT(ISERROR(SEARCH("phần",E1)))</formula>
    </cfRule>
    <cfRule type="containsText" dxfId="26" priority="13" operator="containsText" text="bộ">
      <formula>NOT(ISERROR(SEARCH("bộ",E1)))</formula>
    </cfRule>
    <cfRule type="containsText" dxfId="25" priority="14" operator="containsText" text="đóng">
      <formula>NOT(ISERROR(SEARCH("đóng",E1)))</formula>
    </cfRule>
    <cfRule type="containsText" dxfId="24" priority="15" operator="containsText" text="kéo">
      <formula>NOT(ISERROR(SEARCH("kéo",E1)))</formula>
    </cfRule>
    <cfRule type="cellIs" dxfId="23" priority="16" operator="equal">
      <formula>"đóng"</formula>
    </cfRule>
    <cfRule type="containsText" dxfId="22" priority="17" operator="containsText" text="đổ">
      <formula>NOT(ISERROR(SEARCH("đổ",E1)))</formula>
    </cfRule>
    <cfRule type="containsText" dxfId="21" priority="18" operator="containsText" text="đắp">
      <formula>NOT(ISERROR(SEARCH("đắp",E1)))</formula>
    </cfRule>
    <cfRule type="containsText" dxfId="20" priority="19" operator="containsText" text="Đào">
      <formula>NOT(ISERROR(SEARCH("Đào",E1)))</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9"/>
  <sheetViews>
    <sheetView topLeftCell="B7" zoomScale="85" zoomScaleNormal="85" workbookViewId="0">
      <selection activeCell="G27" sqref="G27"/>
    </sheetView>
  </sheetViews>
  <sheetFormatPr defaultColWidth="8.88671875" defaultRowHeight="16.5" outlineLevelCol="1"/>
  <cols>
    <col min="1" max="1" width="11.109375" customWidth="1"/>
    <col min="2" max="2" width="11.5546875" customWidth="1"/>
    <col min="3" max="3" width="39.88671875" style="229" customWidth="1"/>
    <col min="4" max="4" width="16.88671875" style="535" customWidth="1"/>
    <col min="5" max="5" width="16.88671875" style="536" customWidth="1"/>
    <col min="6" max="6" width="9.5546875" customWidth="1" outlineLevel="1"/>
    <col min="7" max="7" width="20.109375" customWidth="1" outlineLevel="1"/>
    <col min="8" max="8" width="11.21875" style="537" customWidth="1" outlineLevel="1"/>
    <col min="9" max="9" width="16.6640625" style="538" customWidth="1" outlineLevel="1"/>
    <col min="10" max="10" width="9.5546875" style="538" customWidth="1" outlineLevel="1"/>
    <col min="11" max="11" width="21.44140625" customWidth="1" outlineLevel="1"/>
    <col min="12" max="12" width="42.109375" customWidth="1"/>
    <col min="13" max="17" width="9.5546875" hidden="1" customWidth="1"/>
    <col min="18" max="18" width="9.5546875" style="539" customWidth="1"/>
    <col min="19" max="19" width="9.5546875" customWidth="1"/>
    <col min="20" max="20" width="12.109375" style="540" customWidth="1"/>
    <col min="21" max="21" width="12.109375" customWidth="1"/>
    <col min="22" max="22" width="9.88671875" customWidth="1"/>
    <col min="25" max="25" width="13.5546875" customWidth="1"/>
    <col min="26" max="26" width="9.88671875" customWidth="1"/>
  </cols>
  <sheetData>
    <row r="1" spans="1:27" ht="26.45" customHeight="1">
      <c r="C1" s="541">
        <v>120</v>
      </c>
      <c r="D1" s="535" t="s">
        <v>4118</v>
      </c>
      <c r="E1" s="536" t="s">
        <v>3329</v>
      </c>
      <c r="F1" s="229" t="s">
        <v>52</v>
      </c>
      <c r="G1" s="229" t="s">
        <v>4119</v>
      </c>
      <c r="H1" s="542" t="s">
        <v>4120</v>
      </c>
      <c r="I1" s="546" t="s">
        <v>4121</v>
      </c>
      <c r="J1" s="546" t="s">
        <v>4122</v>
      </c>
      <c r="K1" s="229" t="s">
        <v>4123</v>
      </c>
      <c r="L1" s="229" t="s">
        <v>50</v>
      </c>
      <c r="M1" s="229" t="s">
        <v>4124</v>
      </c>
      <c r="N1" s="229" t="s">
        <v>4125</v>
      </c>
      <c r="O1" s="229" t="s">
        <v>4126</v>
      </c>
      <c r="P1" s="229" t="s">
        <v>4127</v>
      </c>
      <c r="Q1" s="229" t="s">
        <v>4128</v>
      </c>
      <c r="R1" s="539" t="s">
        <v>4129</v>
      </c>
      <c r="S1" s="229" t="s">
        <v>4130</v>
      </c>
      <c r="T1" s="547" t="s">
        <v>4131</v>
      </c>
      <c r="U1" s="229" t="s">
        <v>3597</v>
      </c>
      <c r="Y1" t="s">
        <v>4132</v>
      </c>
    </row>
    <row r="2" spans="1:27">
      <c r="D2" s="535" t="str">
        <f>IF(G2&lt;&gt;0,G2,D1)</f>
        <v>07.PV3.53.0005</v>
      </c>
      <c r="E2" s="536">
        <f>IF(H2&lt;&gt;0,H2,E1)</f>
        <v>43705</v>
      </c>
      <c r="F2" s="229">
        <v>1</v>
      </c>
      <c r="G2" s="229" t="s">
        <v>4133</v>
      </c>
      <c r="H2" s="542">
        <v>43705</v>
      </c>
      <c r="I2" s="546" t="s">
        <v>4134</v>
      </c>
      <c r="J2" s="546" t="s">
        <v>4134</v>
      </c>
      <c r="K2" s="229"/>
      <c r="L2" s="229"/>
      <c r="M2" s="229"/>
      <c r="N2" s="229"/>
      <c r="O2" s="229"/>
      <c r="P2" s="229"/>
      <c r="Q2" s="229"/>
      <c r="S2" s="229"/>
      <c r="T2" s="547"/>
      <c r="U2" s="229"/>
    </row>
    <row r="3" spans="1:27">
      <c r="A3" t="str">
        <f>COUNTIF($B$1:B3,B3)&amp;B3</f>
        <v>1t14</v>
      </c>
      <c r="B3" s="543" t="s">
        <v>4135</v>
      </c>
      <c r="C3" s="229" t="str">
        <f t="shared" ref="C3:C37" si="0">VLOOKUP(B3,DonGia,3,0)</f>
        <v>Trụ BTLT 14m F650 dự ứng lực</v>
      </c>
      <c r="D3" s="535" t="str">
        <f t="shared" ref="D3:D37" si="1">IF(G3&lt;&gt;0,G3,D2)</f>
        <v>07.PV3.53.0005</v>
      </c>
      <c r="E3" s="536">
        <f t="shared" ref="E3:E37" si="2">IF(H3&lt;&gt;0,H3,E2)</f>
        <v>43705</v>
      </c>
      <c r="F3" s="229"/>
      <c r="G3" s="229"/>
      <c r="H3" s="542"/>
      <c r="I3" s="546" t="s">
        <v>4134</v>
      </c>
      <c r="J3" s="546"/>
      <c r="K3" s="229" t="s">
        <v>4136</v>
      </c>
      <c r="L3" s="229" t="s">
        <v>4137</v>
      </c>
      <c r="M3" s="229" t="s">
        <v>4138</v>
      </c>
      <c r="N3" s="229" t="s">
        <v>4139</v>
      </c>
      <c r="O3" s="229" t="s">
        <v>4140</v>
      </c>
      <c r="P3" s="229">
        <v>1519</v>
      </c>
      <c r="Q3" s="229">
        <v>152411</v>
      </c>
      <c r="R3" s="548" t="s">
        <v>539</v>
      </c>
      <c r="S3" s="229">
        <v>15</v>
      </c>
      <c r="T3" s="547">
        <v>8360000</v>
      </c>
      <c r="U3" s="229" t="s">
        <v>4141</v>
      </c>
      <c r="V3">
        <f>S3*T3</f>
        <v>125400000</v>
      </c>
      <c r="W3">
        <f>SUMIF(DonGiaHD!A:A,PXVT!B3,DonGiaHD!E:E)</f>
        <v>15</v>
      </c>
      <c r="X3">
        <f t="shared" ref="X3:X37" si="3">SUMIF(B:B,B3,S:S)</f>
        <v>15</v>
      </c>
      <c r="Y3">
        <f>COUNTIF($E$1:E2,E2)</f>
        <v>1</v>
      </c>
      <c r="Z3" s="537">
        <f>E2</f>
        <v>43705</v>
      </c>
      <c r="AA3" t="str">
        <f>B3&amp;E3</f>
        <v>t1443705</v>
      </c>
    </row>
    <row r="4" spans="1:27">
      <c r="A4" t="str">
        <f>COUNTIF($B$1:B4,B4)&amp;B4</f>
        <v>1t12540</v>
      </c>
      <c r="B4" s="544" t="s">
        <v>4142</v>
      </c>
      <c r="C4" s="229" t="str">
        <f t="shared" si="0"/>
        <v>Trụ BTLT 12m F540 dự ứng lực</v>
      </c>
      <c r="D4" s="535" t="str">
        <f t="shared" si="1"/>
        <v>07.PV3.53.0005</v>
      </c>
      <c r="E4" s="536">
        <f t="shared" si="2"/>
        <v>43705</v>
      </c>
      <c r="F4" s="229"/>
      <c r="G4" s="229"/>
      <c r="H4" s="542"/>
      <c r="I4" s="546" t="s">
        <v>4134</v>
      </c>
      <c r="J4" s="546"/>
      <c r="K4" s="229" t="s">
        <v>4143</v>
      </c>
      <c r="L4" s="229" t="s">
        <v>4144</v>
      </c>
      <c r="M4" s="229" t="s">
        <v>4138</v>
      </c>
      <c r="N4" s="229" t="s">
        <v>4139</v>
      </c>
      <c r="O4" s="229" t="s">
        <v>4145</v>
      </c>
      <c r="P4" s="229">
        <v>1519</v>
      </c>
      <c r="Q4" s="229">
        <v>152411</v>
      </c>
      <c r="R4" s="548" t="s">
        <v>539</v>
      </c>
      <c r="S4" s="229">
        <v>96</v>
      </c>
      <c r="T4" s="547">
        <v>5910000</v>
      </c>
      <c r="U4" s="229" t="s">
        <v>4146</v>
      </c>
      <c r="V4">
        <f t="shared" ref="V4:V37" si="4">S4*T4</f>
        <v>567360000</v>
      </c>
      <c r="W4">
        <f>SUMIF(DonGiaHD!A:A,PXVT!B4,DonGiaHD!E:E)</f>
        <v>96</v>
      </c>
      <c r="X4">
        <f t="shared" si="3"/>
        <v>96</v>
      </c>
      <c r="Y4">
        <f>COUNTIF($E$1:E3,E3)</f>
        <v>2</v>
      </c>
      <c r="Z4" s="537">
        <f t="shared" ref="Z4:Z38" si="5">E3</f>
        <v>43705</v>
      </c>
      <c r="AA4" t="str">
        <f t="shared" ref="AA4:AA38" si="6">B4&amp;E4</f>
        <v>t1254043705</v>
      </c>
    </row>
    <row r="5" spans="1:27">
      <c r="A5" t="str">
        <f>COUNTIF($B$1:B5,B5)&amp;B5</f>
        <v>0</v>
      </c>
      <c r="C5" s="229" t="e">
        <f t="shared" si="0"/>
        <v>#N/A</v>
      </c>
      <c r="D5" s="535" t="str">
        <f t="shared" si="1"/>
        <v>07.PV3.53.0006</v>
      </c>
      <c r="E5" s="536">
        <f t="shared" si="2"/>
        <v>43705</v>
      </c>
      <c r="F5" s="229">
        <v>2</v>
      </c>
      <c r="G5" s="229" t="s">
        <v>4147</v>
      </c>
      <c r="H5" s="542">
        <v>43705</v>
      </c>
      <c r="I5" s="546" t="s">
        <v>4148</v>
      </c>
      <c r="J5" s="546" t="s">
        <v>4148</v>
      </c>
      <c r="K5" s="229"/>
      <c r="L5" s="229"/>
      <c r="M5" s="229"/>
      <c r="N5" s="229"/>
      <c r="O5" s="229"/>
      <c r="P5" s="229"/>
      <c r="Q5" s="229"/>
      <c r="S5" s="229"/>
      <c r="T5" s="547"/>
      <c r="U5" s="229"/>
      <c r="V5">
        <f t="shared" si="4"/>
        <v>0</v>
      </c>
      <c r="W5">
        <f>SUMIF(DonGiaHD!A:A,PXVT!B5,DonGiaHD!E:E)</f>
        <v>1</v>
      </c>
      <c r="X5">
        <f t="shared" si="3"/>
        <v>0</v>
      </c>
      <c r="Y5">
        <f>COUNTIF($E$1:E4,E4)</f>
        <v>3</v>
      </c>
      <c r="Z5" s="537">
        <f t="shared" si="5"/>
        <v>43705</v>
      </c>
      <c r="AA5" t="str">
        <f t="shared" si="6"/>
        <v>43705</v>
      </c>
    </row>
    <row r="6" spans="1:27">
      <c r="A6" t="str">
        <f>COUNTIF($B$1:B6,B6)&amp;B6</f>
        <v>1c5/8</v>
      </c>
      <c r="B6" s="543" t="s">
        <v>4149</v>
      </c>
      <c r="C6" s="229" t="str">
        <f t="shared" si="0"/>
        <v>Cáp thép 5/8"</v>
      </c>
      <c r="D6" s="535" t="str">
        <f t="shared" si="1"/>
        <v>07.PV3.53.0006</v>
      </c>
      <c r="E6" s="536">
        <f t="shared" si="2"/>
        <v>43705</v>
      </c>
      <c r="F6" s="229"/>
      <c r="G6" s="229"/>
      <c r="H6" s="542"/>
      <c r="I6" s="546" t="s">
        <v>4148</v>
      </c>
      <c r="J6" s="546"/>
      <c r="K6" s="229" t="s">
        <v>4150</v>
      </c>
      <c r="L6" s="229" t="s">
        <v>4151</v>
      </c>
      <c r="M6" s="229" t="s">
        <v>4138</v>
      </c>
      <c r="N6" s="229" t="s">
        <v>4139</v>
      </c>
      <c r="O6" s="229" t="s">
        <v>4145</v>
      </c>
      <c r="P6" s="229">
        <v>1519</v>
      </c>
      <c r="Q6" s="229">
        <v>152411</v>
      </c>
      <c r="R6" s="539" t="s">
        <v>530</v>
      </c>
      <c r="S6" s="229">
        <v>48</v>
      </c>
      <c r="T6" s="547">
        <v>35609</v>
      </c>
      <c r="U6" s="229" t="s">
        <v>4152</v>
      </c>
      <c r="V6">
        <f t="shared" si="4"/>
        <v>1709232</v>
      </c>
      <c r="W6">
        <f>SUMIF(DonGiaHD!A:A,PXVT!B6,DonGiaHD!E:E)</f>
        <v>278</v>
      </c>
      <c r="X6">
        <f t="shared" si="3"/>
        <v>220.27</v>
      </c>
      <c r="Y6">
        <f>COUNTIF($E$1:E5,E5)</f>
        <v>4</v>
      </c>
      <c r="Z6" s="537">
        <f t="shared" si="5"/>
        <v>43705</v>
      </c>
      <c r="AA6" t="str">
        <f t="shared" si="6"/>
        <v>c5/843705</v>
      </c>
    </row>
    <row r="7" spans="1:27">
      <c r="A7" t="str">
        <f>COUNTIF($B$1:B7,B7)&amp;B7</f>
        <v>2c5/8</v>
      </c>
      <c r="B7" s="543" t="s">
        <v>4149</v>
      </c>
      <c r="C7" s="229" t="str">
        <f t="shared" si="0"/>
        <v>Cáp thép 5/8"</v>
      </c>
      <c r="D7" s="535" t="str">
        <f t="shared" si="1"/>
        <v>07.PV3.53.0006</v>
      </c>
      <c r="E7" s="536">
        <f t="shared" si="2"/>
        <v>43705</v>
      </c>
      <c r="F7" s="229"/>
      <c r="G7" s="229"/>
      <c r="H7" s="542"/>
      <c r="I7" s="546" t="s">
        <v>4148</v>
      </c>
      <c r="J7" s="546"/>
      <c r="K7" s="229" t="s">
        <v>4153</v>
      </c>
      <c r="L7" s="229" t="s">
        <v>4151</v>
      </c>
      <c r="M7" s="229" t="s">
        <v>4138</v>
      </c>
      <c r="N7" s="229" t="s">
        <v>4139</v>
      </c>
      <c r="O7" s="229" t="s">
        <v>4154</v>
      </c>
      <c r="P7" s="229">
        <v>1519</v>
      </c>
      <c r="Q7" s="229">
        <v>152411</v>
      </c>
      <c r="R7" s="548" t="s">
        <v>273</v>
      </c>
      <c r="S7" s="229">
        <v>172.27</v>
      </c>
      <c r="T7" s="547">
        <v>12929.79</v>
      </c>
      <c r="U7" s="229" t="s">
        <v>4155</v>
      </c>
      <c r="V7">
        <f t="shared" si="4"/>
        <v>2227414.9233000004</v>
      </c>
      <c r="W7">
        <f>SUMIF(DonGiaHD!A:A,PXVT!B7,DonGiaHD!E:E)</f>
        <v>278</v>
      </c>
      <c r="X7">
        <f t="shared" si="3"/>
        <v>220.27</v>
      </c>
      <c r="Y7">
        <f>COUNTIF($E$1:E6,E6)</f>
        <v>5</v>
      </c>
      <c r="Z7" s="537">
        <f t="shared" si="5"/>
        <v>43705</v>
      </c>
      <c r="AA7" t="str">
        <f t="shared" si="6"/>
        <v>c5/843705</v>
      </c>
    </row>
    <row r="8" spans="1:27">
      <c r="A8" t="str">
        <f>COUNTIF($B$1:B8,B8)&amp;B8</f>
        <v>1XLPE185A</v>
      </c>
      <c r="B8" s="543" t="s">
        <v>308</v>
      </c>
      <c r="C8" s="229" t="str">
        <f t="shared" si="0"/>
        <v>Cáp 24KV A/XLPE/PVC 185mm2</v>
      </c>
      <c r="D8" s="535" t="str">
        <f t="shared" si="1"/>
        <v>07.PV3.53.0006</v>
      </c>
      <c r="E8" s="536">
        <f t="shared" si="2"/>
        <v>43705</v>
      </c>
      <c r="F8" s="229"/>
      <c r="G8" s="229"/>
      <c r="H8" s="542"/>
      <c r="I8" s="546" t="s">
        <v>4148</v>
      </c>
      <c r="J8" s="546"/>
      <c r="K8" s="229" t="s">
        <v>4156</v>
      </c>
      <c r="L8" s="229" t="s">
        <v>4157</v>
      </c>
      <c r="M8" s="229" t="s">
        <v>4138</v>
      </c>
      <c r="N8" s="229" t="s">
        <v>4139</v>
      </c>
      <c r="O8" s="229" t="s">
        <v>4158</v>
      </c>
      <c r="P8" s="229">
        <v>1519</v>
      </c>
      <c r="Q8" s="229">
        <v>152411</v>
      </c>
      <c r="R8" s="548" t="s">
        <v>273</v>
      </c>
      <c r="S8" s="229">
        <v>461</v>
      </c>
      <c r="T8" s="547">
        <v>79672.95</v>
      </c>
      <c r="U8" s="229" t="s">
        <v>4159</v>
      </c>
      <c r="V8">
        <f t="shared" si="4"/>
        <v>36729229.949999996</v>
      </c>
      <c r="W8">
        <f>SUMIF(DonGiaHD!A:A,PXVT!B8,DonGiaHD!E:E)</f>
        <v>19394</v>
      </c>
      <c r="X8">
        <f t="shared" si="3"/>
        <v>19394</v>
      </c>
      <c r="Y8">
        <f>COUNTIF($E$1:E7,E7)</f>
        <v>6</v>
      </c>
      <c r="Z8" s="537">
        <f t="shared" si="5"/>
        <v>43705</v>
      </c>
      <c r="AA8" t="str">
        <f t="shared" si="6"/>
        <v>XLPE185A43705</v>
      </c>
    </row>
    <row r="9" spans="1:27">
      <c r="A9" t="str">
        <f>COUNTIF($B$1:B9,B9)&amp;B9</f>
        <v>1d12</v>
      </c>
      <c r="B9" s="543" t="s">
        <v>3397</v>
      </c>
      <c r="C9" s="229" t="str">
        <f t="shared" si="0"/>
        <v>Đà cản BTCT 1,2m</v>
      </c>
      <c r="D9" s="535" t="str">
        <f t="shared" si="1"/>
        <v>07.PV3.53.0006</v>
      </c>
      <c r="E9" s="536">
        <f t="shared" si="2"/>
        <v>43705</v>
      </c>
      <c r="F9" s="229"/>
      <c r="G9" s="229"/>
      <c r="H9" s="542"/>
      <c r="I9" s="546" t="s">
        <v>4148</v>
      </c>
      <c r="J9" s="546"/>
      <c r="K9" s="229" t="s">
        <v>4160</v>
      </c>
      <c r="L9" s="229" t="s">
        <v>4161</v>
      </c>
      <c r="M9" s="229" t="s">
        <v>4138</v>
      </c>
      <c r="N9" s="229" t="s">
        <v>4139</v>
      </c>
      <c r="O9" s="229" t="s">
        <v>4162</v>
      </c>
      <c r="P9" s="229">
        <v>1519</v>
      </c>
      <c r="Q9" s="229">
        <v>152411</v>
      </c>
      <c r="R9" s="548" t="s">
        <v>2262</v>
      </c>
      <c r="S9" s="229">
        <v>6</v>
      </c>
      <c r="T9" s="547">
        <v>311148.5</v>
      </c>
      <c r="U9" s="229" t="s">
        <v>4163</v>
      </c>
      <c r="V9">
        <f t="shared" si="4"/>
        <v>1866891</v>
      </c>
      <c r="W9">
        <f>SUMIF(DonGiaHD!A:A,PXVT!B9,DonGiaHD!E:E)</f>
        <v>40</v>
      </c>
      <c r="X9">
        <f t="shared" si="3"/>
        <v>40</v>
      </c>
      <c r="Y9">
        <f>COUNTIF($E$1:E8,E8)</f>
        <v>7</v>
      </c>
      <c r="Z9" s="537">
        <f t="shared" si="5"/>
        <v>43705</v>
      </c>
      <c r="AA9" t="str">
        <f t="shared" si="6"/>
        <v>d1243705</v>
      </c>
    </row>
    <row r="10" spans="1:27">
      <c r="A10" t="str">
        <f>COUNTIF($B$1:B10,B10)&amp;B10</f>
        <v>1ac120</v>
      </c>
      <c r="B10" s="543" t="s">
        <v>4164</v>
      </c>
      <c r="C10" s="229" t="str">
        <f t="shared" si="0"/>
        <v>Cáp nhôm lõi thép AC-120/19</v>
      </c>
      <c r="D10" s="535" t="str">
        <f t="shared" si="1"/>
        <v>07.PV3.53.0006</v>
      </c>
      <c r="E10" s="536">
        <f t="shared" si="2"/>
        <v>43705</v>
      </c>
      <c r="F10" s="229"/>
      <c r="G10" s="229"/>
      <c r="H10" s="542"/>
      <c r="I10" s="546" t="s">
        <v>4148</v>
      </c>
      <c r="J10" s="546"/>
      <c r="K10" s="229" t="s">
        <v>4165</v>
      </c>
      <c r="L10" s="229" t="s">
        <v>4166</v>
      </c>
      <c r="M10" s="229" t="s">
        <v>4138</v>
      </c>
      <c r="N10" s="229" t="s">
        <v>4139</v>
      </c>
      <c r="O10" s="229" t="s">
        <v>4158</v>
      </c>
      <c r="P10" s="229">
        <v>1519</v>
      </c>
      <c r="Q10" s="229">
        <v>152411</v>
      </c>
      <c r="R10" s="539" t="s">
        <v>530</v>
      </c>
      <c r="S10" s="229">
        <v>266</v>
      </c>
      <c r="T10" s="547">
        <v>63802.07</v>
      </c>
      <c r="U10" s="229" t="s">
        <v>4167</v>
      </c>
      <c r="V10">
        <f t="shared" si="4"/>
        <v>16971350.620000001</v>
      </c>
      <c r="W10">
        <f>SUMIF(DonGiaHD!A:A,PXVT!B10,DonGiaHD!E:E)</f>
        <v>3044.9</v>
      </c>
      <c r="X10">
        <f t="shared" si="3"/>
        <v>3044.9</v>
      </c>
      <c r="Y10">
        <f>COUNTIF($E$1:E9,E9)</f>
        <v>8</v>
      </c>
      <c r="Z10" s="537">
        <f t="shared" si="5"/>
        <v>43705</v>
      </c>
      <c r="AA10" t="str">
        <f t="shared" si="6"/>
        <v>ac12043705</v>
      </c>
    </row>
    <row r="11" spans="1:27">
      <c r="A11" t="str">
        <f>COUNTIF($B$1:B11,B11)&amp;B11</f>
        <v>1Duplex 216</v>
      </c>
      <c r="B11" t="s">
        <v>2418</v>
      </c>
      <c r="C11" s="229" t="str">
        <f t="shared" si="0"/>
        <v>Cáp Duplex 2x16</v>
      </c>
      <c r="D11" s="535" t="str">
        <f t="shared" si="1"/>
        <v>07.PV3.53.0006</v>
      </c>
      <c r="E11" s="536">
        <f t="shared" si="2"/>
        <v>43705</v>
      </c>
      <c r="F11" s="229"/>
      <c r="G11" s="229"/>
      <c r="H11" s="542"/>
      <c r="I11" s="546" t="s">
        <v>4148</v>
      </c>
      <c r="J11" s="546"/>
      <c r="K11" s="229" t="s">
        <v>4168</v>
      </c>
      <c r="L11" s="229" t="s">
        <v>4169</v>
      </c>
      <c r="M11" s="229" t="s">
        <v>4138</v>
      </c>
      <c r="N11" s="229" t="s">
        <v>4139</v>
      </c>
      <c r="O11" s="229" t="s">
        <v>4140</v>
      </c>
      <c r="P11" s="229">
        <v>1519</v>
      </c>
      <c r="Q11" s="229">
        <v>152411</v>
      </c>
      <c r="R11" s="548" t="s">
        <v>273</v>
      </c>
      <c r="S11" s="229">
        <v>174</v>
      </c>
      <c r="T11" s="547">
        <v>13386.54</v>
      </c>
      <c r="U11" s="229" t="s">
        <v>4170</v>
      </c>
      <c r="V11">
        <f t="shared" si="4"/>
        <v>2329257.96</v>
      </c>
      <c r="W11">
        <f>SUMIF(DonGiaHD!A:A,PXVT!B11,DonGiaHD!E:E)</f>
        <v>174</v>
      </c>
      <c r="X11">
        <f t="shared" si="3"/>
        <v>174</v>
      </c>
      <c r="Y11">
        <f>COUNTIF($E$1:E10,E10)</f>
        <v>9</v>
      </c>
      <c r="Z11" s="537">
        <f t="shared" si="5"/>
        <v>43705</v>
      </c>
      <c r="AA11" t="str">
        <f t="shared" si="6"/>
        <v>Duplex 21643705</v>
      </c>
    </row>
    <row r="12" spans="1:27">
      <c r="A12" t="str">
        <f>COUNTIF($B$1:B12,B12)&amp;B12</f>
        <v>1ACX50</v>
      </c>
      <c r="B12" t="s">
        <v>3264</v>
      </c>
      <c r="C12" s="229" t="str">
        <f t="shared" si="0"/>
        <v>Cáp nhôm lõi thép bọc 24KV AC/XLPE50 mm2</v>
      </c>
      <c r="D12" s="535" t="str">
        <f t="shared" si="1"/>
        <v>07.PV3.53.0006</v>
      </c>
      <c r="E12" s="536">
        <f t="shared" si="2"/>
        <v>43705</v>
      </c>
      <c r="F12" s="229"/>
      <c r="G12" s="229"/>
      <c r="H12" s="542"/>
      <c r="I12" s="546" t="s">
        <v>4148</v>
      </c>
      <c r="J12" s="546"/>
      <c r="K12" s="229" t="s">
        <v>4171</v>
      </c>
      <c r="L12" s="229" t="s">
        <v>4172</v>
      </c>
      <c r="M12" s="229" t="s">
        <v>4138</v>
      </c>
      <c r="N12" s="229" t="s">
        <v>4139</v>
      </c>
      <c r="O12" s="229" t="s">
        <v>4173</v>
      </c>
      <c r="P12" s="229">
        <v>1519</v>
      </c>
      <c r="Q12" s="229">
        <v>152411</v>
      </c>
      <c r="R12" s="548" t="s">
        <v>273</v>
      </c>
      <c r="S12" s="229">
        <v>162</v>
      </c>
      <c r="T12" s="547">
        <v>31688.74</v>
      </c>
      <c r="U12" s="229" t="s">
        <v>4174</v>
      </c>
      <c r="V12">
        <f t="shared" si="4"/>
        <v>5133575.88</v>
      </c>
      <c r="W12">
        <f>SUMIF(DonGiaHD!A:A,PXVT!B12,DonGiaHD!E:E)</f>
        <v>162</v>
      </c>
      <c r="X12">
        <f t="shared" si="3"/>
        <v>162</v>
      </c>
      <c r="Y12">
        <f>COUNTIF($E$1:E11,E11)</f>
        <v>10</v>
      </c>
      <c r="Z12" s="537">
        <f t="shared" si="5"/>
        <v>43705</v>
      </c>
      <c r="AA12" t="str">
        <f t="shared" si="6"/>
        <v>ACX5043705</v>
      </c>
    </row>
    <row r="13" spans="1:27">
      <c r="A13" t="str">
        <f>COUNTIF($B$1:B13,B13)&amp;B13</f>
        <v>1sn</v>
      </c>
      <c r="B13" s="543" t="s">
        <v>4175</v>
      </c>
      <c r="C13" s="229" t="str">
        <f t="shared" si="0"/>
        <v>Sứ chằng</v>
      </c>
      <c r="D13" s="535" t="str">
        <f t="shared" si="1"/>
        <v>07.PV3.53.0006</v>
      </c>
      <c r="E13" s="536">
        <f t="shared" si="2"/>
        <v>43705</v>
      </c>
      <c r="F13" s="229"/>
      <c r="G13" s="229"/>
      <c r="H13" s="542"/>
      <c r="I13" s="546" t="s">
        <v>4148</v>
      </c>
      <c r="J13" s="546"/>
      <c r="K13" s="229" t="s">
        <v>4176</v>
      </c>
      <c r="L13" s="229" t="s">
        <v>4177</v>
      </c>
      <c r="M13" s="229" t="s">
        <v>4138</v>
      </c>
      <c r="N13" s="229" t="s">
        <v>4139</v>
      </c>
      <c r="O13" s="229" t="s">
        <v>4178</v>
      </c>
      <c r="P13" s="229">
        <v>1519</v>
      </c>
      <c r="Q13" s="229">
        <v>152411</v>
      </c>
      <c r="R13" s="548" t="s">
        <v>2262</v>
      </c>
      <c r="S13" s="229">
        <v>12</v>
      </c>
      <c r="T13" s="547">
        <v>72364.33</v>
      </c>
      <c r="U13" s="229" t="s">
        <v>4179</v>
      </c>
      <c r="V13">
        <f t="shared" si="4"/>
        <v>868371.96</v>
      </c>
      <c r="W13">
        <f>SUMIF(DonGiaHD!A:A,PXVT!B13,DonGiaHD!E:E)</f>
        <v>18</v>
      </c>
      <c r="X13">
        <f t="shared" si="3"/>
        <v>18</v>
      </c>
      <c r="Y13">
        <f>COUNTIF($E$1:E12,E12)</f>
        <v>11</v>
      </c>
      <c r="Z13" s="537">
        <f t="shared" si="5"/>
        <v>43705</v>
      </c>
      <c r="AA13" t="str">
        <f t="shared" si="6"/>
        <v>sn43705</v>
      </c>
    </row>
    <row r="14" spans="1:27">
      <c r="A14" t="str">
        <f>COUNTIF($B$1:B14,B14)&amp;B14</f>
        <v>1d15</v>
      </c>
      <c r="B14" s="543" t="s">
        <v>3398</v>
      </c>
      <c r="C14" s="229" t="str">
        <f t="shared" si="0"/>
        <v>Đà cản BTCT 1,5m</v>
      </c>
      <c r="D14" s="535" t="str">
        <f t="shared" si="1"/>
        <v>07.PV3.53.0006</v>
      </c>
      <c r="E14" s="536">
        <f t="shared" si="2"/>
        <v>43705</v>
      </c>
      <c r="F14" s="229"/>
      <c r="G14" s="229"/>
      <c r="H14" s="542"/>
      <c r="I14" s="546" t="s">
        <v>4148</v>
      </c>
      <c r="J14" s="546"/>
      <c r="K14" s="229" t="s">
        <v>4180</v>
      </c>
      <c r="L14" s="229" t="s">
        <v>4181</v>
      </c>
      <c r="M14" s="229" t="s">
        <v>4138</v>
      </c>
      <c r="N14" s="229" t="s">
        <v>4139</v>
      </c>
      <c r="O14" s="229" t="s">
        <v>4140</v>
      </c>
      <c r="P14" s="229">
        <v>1519</v>
      </c>
      <c r="Q14" s="229">
        <v>152411</v>
      </c>
      <c r="R14" s="548" t="s">
        <v>2262</v>
      </c>
      <c r="S14" s="229">
        <v>8</v>
      </c>
      <c r="T14" s="547">
        <v>717045.5</v>
      </c>
      <c r="U14" s="229" t="s">
        <v>4182</v>
      </c>
      <c r="V14">
        <f t="shared" si="4"/>
        <v>5736364</v>
      </c>
      <c r="W14">
        <f>SUMIF(DonGiaHD!A:A,PXVT!B14,DonGiaHD!E:E)</f>
        <v>15</v>
      </c>
      <c r="X14">
        <f t="shared" si="3"/>
        <v>15</v>
      </c>
      <c r="Y14">
        <f>COUNTIF($E$1:E13,E13)</f>
        <v>12</v>
      </c>
      <c r="Z14" s="537">
        <f t="shared" si="5"/>
        <v>43705</v>
      </c>
      <c r="AA14" t="str">
        <f t="shared" si="6"/>
        <v>d1543705</v>
      </c>
    </row>
    <row r="15" spans="1:27">
      <c r="A15" t="str">
        <f>COUNTIF($B$1:B15,B15)&amp;B15</f>
        <v>0</v>
      </c>
      <c r="C15" s="229" t="e">
        <f t="shared" si="0"/>
        <v>#N/A</v>
      </c>
      <c r="D15" s="535" t="str">
        <f t="shared" si="1"/>
        <v>07.PV3.53.0007</v>
      </c>
      <c r="E15" s="536">
        <f t="shared" si="2"/>
        <v>43705</v>
      </c>
      <c r="F15" s="229">
        <v>3</v>
      </c>
      <c r="G15" s="229" t="s">
        <v>4183</v>
      </c>
      <c r="H15" s="542">
        <v>43705</v>
      </c>
      <c r="I15" s="546" t="s">
        <v>4184</v>
      </c>
      <c r="J15" s="546" t="s">
        <v>4184</v>
      </c>
      <c r="K15" s="229"/>
      <c r="L15" s="229"/>
      <c r="M15" s="229"/>
      <c r="N15" s="229"/>
      <c r="O15" s="229"/>
      <c r="P15" s="229"/>
      <c r="Q15" s="229"/>
      <c r="S15" s="229"/>
      <c r="T15" s="547"/>
      <c r="U15" s="229"/>
      <c r="V15">
        <f t="shared" si="4"/>
        <v>0</v>
      </c>
      <c r="W15">
        <f>SUMIF(DonGiaHD!A:A,PXVT!B15,DonGiaHD!E:E)</f>
        <v>1</v>
      </c>
      <c r="X15">
        <f t="shared" si="3"/>
        <v>0</v>
      </c>
      <c r="Y15">
        <f>COUNTIF($E$1:E14,E14)</f>
        <v>13</v>
      </c>
      <c r="Z15" s="537">
        <f t="shared" si="5"/>
        <v>43705</v>
      </c>
      <c r="AA15" t="str">
        <f t="shared" si="6"/>
        <v>43705</v>
      </c>
    </row>
    <row r="16" spans="1:27">
      <c r="A16" t="str">
        <f>COUNTIF($B$1:B16,B16)&amp;B16</f>
        <v>2d15</v>
      </c>
      <c r="B16" s="543" t="s">
        <v>3398</v>
      </c>
      <c r="C16" s="229" t="str">
        <f t="shared" si="0"/>
        <v>Đà cản BTCT 1,5m</v>
      </c>
      <c r="D16" s="535" t="str">
        <f t="shared" si="1"/>
        <v>07.PV3.53.0007</v>
      </c>
      <c r="E16" s="536">
        <f t="shared" si="2"/>
        <v>43705</v>
      </c>
      <c r="F16" s="229"/>
      <c r="G16" s="229"/>
      <c r="H16" s="542"/>
      <c r="I16" s="546" t="s">
        <v>4184</v>
      </c>
      <c r="J16" s="546"/>
      <c r="K16" s="229" t="s">
        <v>4180</v>
      </c>
      <c r="L16" s="229" t="s">
        <v>4181</v>
      </c>
      <c r="M16" s="229" t="s">
        <v>4138</v>
      </c>
      <c r="N16" s="229" t="s">
        <v>4139</v>
      </c>
      <c r="O16" s="229" t="s">
        <v>4185</v>
      </c>
      <c r="P16" s="229">
        <v>1519</v>
      </c>
      <c r="Q16" s="229">
        <v>152411</v>
      </c>
      <c r="R16" s="548" t="s">
        <v>2262</v>
      </c>
      <c r="S16" s="229">
        <v>7</v>
      </c>
      <c r="T16" s="547">
        <v>900000</v>
      </c>
      <c r="U16" s="229" t="s">
        <v>4186</v>
      </c>
      <c r="V16">
        <f t="shared" si="4"/>
        <v>6300000</v>
      </c>
      <c r="W16">
        <f>SUMIF(DonGiaHD!A:A,PXVT!B16,DonGiaHD!E:E)</f>
        <v>15</v>
      </c>
      <c r="X16">
        <f t="shared" si="3"/>
        <v>15</v>
      </c>
      <c r="Y16">
        <f>COUNTIF($E$1:E15,E15)</f>
        <v>14</v>
      </c>
      <c r="Z16" s="537">
        <f t="shared" si="5"/>
        <v>43705</v>
      </c>
      <c r="AA16" t="str">
        <f t="shared" si="6"/>
        <v>d1543705</v>
      </c>
    </row>
    <row r="17" spans="1:27">
      <c r="A17" t="str">
        <f>COUNTIF($B$1:B17,B17)&amp;B17</f>
        <v>2d12</v>
      </c>
      <c r="B17" s="543" t="s">
        <v>3397</v>
      </c>
      <c r="C17" s="229" t="str">
        <f t="shared" si="0"/>
        <v>Đà cản BTCT 1,2m</v>
      </c>
      <c r="D17" s="535" t="str">
        <f t="shared" si="1"/>
        <v>07.PV3.53.0007</v>
      </c>
      <c r="E17" s="536">
        <f t="shared" si="2"/>
        <v>43705</v>
      </c>
      <c r="F17" s="229"/>
      <c r="G17" s="229"/>
      <c r="H17" s="542"/>
      <c r="I17" s="546" t="s">
        <v>4184</v>
      </c>
      <c r="J17" s="546"/>
      <c r="K17" s="229" t="s">
        <v>4160</v>
      </c>
      <c r="L17" s="229" t="s">
        <v>4161</v>
      </c>
      <c r="M17" s="229" t="s">
        <v>4138</v>
      </c>
      <c r="N17" s="229" t="s">
        <v>4139</v>
      </c>
      <c r="O17" s="229" t="s">
        <v>4187</v>
      </c>
      <c r="P17" s="229">
        <v>1519</v>
      </c>
      <c r="Q17" s="229">
        <v>152411</v>
      </c>
      <c r="R17" s="548" t="s">
        <v>2262</v>
      </c>
      <c r="S17" s="229">
        <v>34</v>
      </c>
      <c r="T17" s="547">
        <v>330000</v>
      </c>
      <c r="U17" s="229" t="s">
        <v>4188</v>
      </c>
      <c r="V17">
        <f t="shared" si="4"/>
        <v>11220000</v>
      </c>
      <c r="W17">
        <f>SUMIF(DonGiaHD!A:A,PXVT!B17,DonGiaHD!E:E)</f>
        <v>40</v>
      </c>
      <c r="X17">
        <f t="shared" si="3"/>
        <v>40</v>
      </c>
      <c r="Y17">
        <f>COUNTIF($E$1:E16,E16)</f>
        <v>15</v>
      </c>
      <c r="Z17" s="537">
        <f t="shared" si="5"/>
        <v>43705</v>
      </c>
      <c r="AA17" t="str">
        <f t="shared" si="6"/>
        <v>d1243705</v>
      </c>
    </row>
    <row r="18" spans="1:27">
      <c r="A18" t="str">
        <f>COUNTIF($B$1:B18,B18)&amp;B18</f>
        <v>0</v>
      </c>
      <c r="C18" s="229" t="e">
        <f t="shared" si="0"/>
        <v>#N/A</v>
      </c>
      <c r="D18" s="535" t="str">
        <f t="shared" si="1"/>
        <v>07.PV3.53.0016</v>
      </c>
      <c r="E18" s="536">
        <f t="shared" si="2"/>
        <v>43720</v>
      </c>
      <c r="F18" s="229">
        <v>4</v>
      </c>
      <c r="G18" s="229" t="s">
        <v>4189</v>
      </c>
      <c r="H18" s="542">
        <v>43720</v>
      </c>
      <c r="I18" s="546" t="s">
        <v>4190</v>
      </c>
      <c r="J18" s="546" t="s">
        <v>4190</v>
      </c>
      <c r="K18" s="229"/>
      <c r="L18" s="229"/>
      <c r="M18" s="229"/>
      <c r="N18" s="229"/>
      <c r="O18" s="229"/>
      <c r="P18" s="229"/>
      <c r="Q18" s="229"/>
      <c r="S18" s="229"/>
      <c r="T18" s="547"/>
      <c r="U18" s="229"/>
      <c r="V18">
        <f t="shared" si="4"/>
        <v>0</v>
      </c>
      <c r="W18">
        <f>SUMIF(DonGiaHD!A:A,PXVT!B18,DonGiaHD!E:E)</f>
        <v>1</v>
      </c>
      <c r="X18">
        <f t="shared" si="3"/>
        <v>0</v>
      </c>
      <c r="Y18">
        <f>COUNTIF($E$1:E17,E17)</f>
        <v>16</v>
      </c>
      <c r="Z18" s="537">
        <f t="shared" si="5"/>
        <v>43705</v>
      </c>
      <c r="AA18" t="str">
        <f t="shared" si="6"/>
        <v>43720</v>
      </c>
    </row>
    <row r="19" spans="1:27">
      <c r="A19" t="str">
        <f>COUNTIF($B$1:B19,B19)&amp;B19</f>
        <v>1d22</v>
      </c>
      <c r="B19" s="543" t="s">
        <v>3249</v>
      </c>
      <c r="C19" s="229" t="str">
        <f t="shared" si="0"/>
        <v>Đà Sắt góc L75 x75 x8 dài 2,2m (4 ốp)</v>
      </c>
      <c r="D19" s="535" t="str">
        <f t="shared" si="1"/>
        <v>07.PV3.53.0016</v>
      </c>
      <c r="E19" s="536">
        <f t="shared" si="2"/>
        <v>43720</v>
      </c>
      <c r="F19" s="229"/>
      <c r="G19" s="229"/>
      <c r="H19" s="542"/>
      <c r="I19" s="546" t="s">
        <v>4190</v>
      </c>
      <c r="J19" s="546"/>
      <c r="K19" s="229" t="s">
        <v>4191</v>
      </c>
      <c r="L19" s="229" t="s">
        <v>4192</v>
      </c>
      <c r="M19" s="229" t="s">
        <v>4138</v>
      </c>
      <c r="N19" s="229" t="s">
        <v>4139</v>
      </c>
      <c r="O19" s="229" t="s">
        <v>4187</v>
      </c>
      <c r="P19" s="229">
        <v>1519</v>
      </c>
      <c r="Q19" s="229">
        <v>152411</v>
      </c>
      <c r="R19" s="548" t="s">
        <v>2262</v>
      </c>
      <c r="S19" s="229">
        <v>26</v>
      </c>
      <c r="T19" s="547">
        <v>660000</v>
      </c>
      <c r="U19" s="229" t="s">
        <v>4193</v>
      </c>
      <c r="V19">
        <f t="shared" si="4"/>
        <v>17160000</v>
      </c>
      <c r="W19">
        <f>SUMIF(DonGiaHD!A:A,PXVT!B19,DonGiaHD!E:E)</f>
        <v>30</v>
      </c>
      <c r="X19">
        <f t="shared" si="3"/>
        <v>26</v>
      </c>
      <c r="Y19">
        <f>COUNTIF($E$1:E18,E18)</f>
        <v>1</v>
      </c>
      <c r="Z19" s="537">
        <f t="shared" si="5"/>
        <v>43720</v>
      </c>
      <c r="AA19" t="str">
        <f t="shared" si="6"/>
        <v>d2243720</v>
      </c>
    </row>
    <row r="20" spans="1:27">
      <c r="A20" t="str">
        <f>COUNTIF($B$1:B20,B20)&amp;B20</f>
        <v>1ltd6</v>
      </c>
      <c r="B20" s="543" t="s">
        <v>4194</v>
      </c>
      <c r="C20" s="229" t="str">
        <f t="shared" si="0"/>
        <v>LTD 1P 24KV - 600A</v>
      </c>
      <c r="D20" s="535" t="str">
        <f t="shared" si="1"/>
        <v>07.PV3.53.0016</v>
      </c>
      <c r="E20" s="536">
        <f t="shared" si="2"/>
        <v>43720</v>
      </c>
      <c r="F20" s="229"/>
      <c r="G20" s="229"/>
      <c r="H20" s="542"/>
      <c r="I20" s="546" t="s">
        <v>4190</v>
      </c>
      <c r="J20" s="546"/>
      <c r="K20" s="229" t="s">
        <v>4195</v>
      </c>
      <c r="L20" s="229" t="s">
        <v>4196</v>
      </c>
      <c r="M20" s="229" t="s">
        <v>4138</v>
      </c>
      <c r="N20" s="229" t="s">
        <v>4139</v>
      </c>
      <c r="O20" s="229" t="s">
        <v>4185</v>
      </c>
      <c r="P20" s="229">
        <v>1519</v>
      </c>
      <c r="Q20" s="229">
        <v>152411</v>
      </c>
      <c r="R20" s="548" t="s">
        <v>2262</v>
      </c>
      <c r="S20" s="229">
        <v>3</v>
      </c>
      <c r="T20" s="547">
        <v>2273000</v>
      </c>
      <c r="U20" s="229" t="s">
        <v>4197</v>
      </c>
      <c r="V20">
        <f t="shared" si="4"/>
        <v>6819000</v>
      </c>
      <c r="W20">
        <f>SUMIF(DonGiaHD!A:A,PXVT!B20,DonGiaHD!E:E)</f>
        <v>3</v>
      </c>
      <c r="X20">
        <f t="shared" si="3"/>
        <v>3</v>
      </c>
      <c r="Y20">
        <f>COUNTIF($E$1:E19,E19)</f>
        <v>2</v>
      </c>
      <c r="Z20" s="537">
        <f t="shared" si="5"/>
        <v>43720</v>
      </c>
      <c r="AA20" t="str">
        <f t="shared" si="6"/>
        <v>ltd643720</v>
      </c>
    </row>
    <row r="21" spans="1:27">
      <c r="A21" t="str">
        <f>COUNTIF($B$1:B21,B21)&amp;B21</f>
        <v>1t115</v>
      </c>
      <c r="B21" s="543" t="s">
        <v>3256</v>
      </c>
      <c r="C21" s="229" t="str">
        <f t="shared" si="0"/>
        <v>Thanh chống đà sắt góc L50x50x5 dài 1,15m</v>
      </c>
      <c r="D21" s="535" t="str">
        <f t="shared" si="1"/>
        <v>07.PV3.53.0016</v>
      </c>
      <c r="E21" s="536">
        <f t="shared" si="2"/>
        <v>43720</v>
      </c>
      <c r="F21" s="229"/>
      <c r="G21" s="229"/>
      <c r="H21" s="542"/>
      <c r="I21" s="546" t="s">
        <v>4190</v>
      </c>
      <c r="J21" s="546"/>
      <c r="K21" s="229" t="s">
        <v>4198</v>
      </c>
      <c r="L21" s="229" t="s">
        <v>4199</v>
      </c>
      <c r="M21" s="229" t="s">
        <v>4138</v>
      </c>
      <c r="N21" s="229" t="s">
        <v>4139</v>
      </c>
      <c r="O21" s="229" t="s">
        <v>4187</v>
      </c>
      <c r="P21" s="229">
        <v>1519</v>
      </c>
      <c r="Q21" s="229">
        <v>152411</v>
      </c>
      <c r="R21" s="548" t="s">
        <v>2262</v>
      </c>
      <c r="S21" s="229">
        <v>169</v>
      </c>
      <c r="T21" s="547">
        <v>141000</v>
      </c>
      <c r="U21" s="229" t="s">
        <v>4200</v>
      </c>
      <c r="V21">
        <f t="shared" si="4"/>
        <v>23829000</v>
      </c>
      <c r="W21">
        <f>SUMIF(DonGiaHD!A:A,PXVT!B21,DonGiaHD!E:E)</f>
        <v>167</v>
      </c>
      <c r="X21">
        <f t="shared" si="3"/>
        <v>169</v>
      </c>
      <c r="Y21">
        <f>COUNTIF($E$1:E20,E20)</f>
        <v>3</v>
      </c>
      <c r="Z21" s="537">
        <f t="shared" si="5"/>
        <v>43720</v>
      </c>
      <c r="AA21" t="str">
        <f t="shared" si="6"/>
        <v>t11543720</v>
      </c>
    </row>
    <row r="22" spans="1:27">
      <c r="A22" t="str">
        <f>COUNTIF($B$1:B22,B22)&amp;B22</f>
        <v>1t81</v>
      </c>
      <c r="B22" s="543" t="s">
        <v>3252</v>
      </c>
      <c r="C22" s="229" t="str">
        <f t="shared" si="0"/>
        <v>Thanh chống đà sắt góc L50x50x5 dài 0,81m</v>
      </c>
      <c r="D22" s="535" t="str">
        <f t="shared" si="1"/>
        <v>07.PV3.53.0016</v>
      </c>
      <c r="E22" s="536">
        <f t="shared" si="2"/>
        <v>43720</v>
      </c>
      <c r="F22" s="229"/>
      <c r="G22" s="229"/>
      <c r="H22" s="542"/>
      <c r="I22" s="546" t="s">
        <v>4190</v>
      </c>
      <c r="J22" s="546"/>
      <c r="K22" s="229" t="s">
        <v>4201</v>
      </c>
      <c r="L22" s="229" t="s">
        <v>4202</v>
      </c>
      <c r="M22" s="229" t="s">
        <v>4138</v>
      </c>
      <c r="N22" s="229" t="s">
        <v>4139</v>
      </c>
      <c r="O22" s="229" t="s">
        <v>4162</v>
      </c>
      <c r="P22" s="229">
        <v>1519</v>
      </c>
      <c r="Q22" s="229">
        <v>152411</v>
      </c>
      <c r="R22" s="548" t="s">
        <v>2262</v>
      </c>
      <c r="S22" s="229">
        <v>52</v>
      </c>
      <c r="T22" s="547">
        <v>100000</v>
      </c>
      <c r="U22" s="229" t="s">
        <v>4203</v>
      </c>
      <c r="V22">
        <f t="shared" si="4"/>
        <v>5200000</v>
      </c>
      <c r="W22">
        <f>SUMIF(DonGiaHD!A:A,PXVT!B22,DonGiaHD!E:E)</f>
        <v>60</v>
      </c>
      <c r="X22">
        <f t="shared" si="3"/>
        <v>52</v>
      </c>
      <c r="Y22">
        <f>COUNTIF($E$1:E21,E21)</f>
        <v>4</v>
      </c>
      <c r="Z22" s="537">
        <f t="shared" si="5"/>
        <v>43720</v>
      </c>
      <c r="AA22" t="str">
        <f t="shared" si="6"/>
        <v>t8143720</v>
      </c>
    </row>
    <row r="23" spans="1:27">
      <c r="A23" t="str">
        <f>COUNTIF($B$1:B23,B23)&amp;B23</f>
        <v>1d200</v>
      </c>
      <c r="B23" s="543" t="s">
        <v>3254</v>
      </c>
      <c r="C23" s="229" t="str">
        <f t="shared" si="0"/>
        <v>Đà Sắt góc L75 x75 x8 dài 2m (3 ốp)</v>
      </c>
      <c r="D23" s="535" t="str">
        <f t="shared" si="1"/>
        <v>07.PV3.53.0016</v>
      </c>
      <c r="E23" s="536">
        <f t="shared" si="2"/>
        <v>43720</v>
      </c>
      <c r="F23" s="229"/>
      <c r="G23" s="229"/>
      <c r="H23" s="542"/>
      <c r="I23" s="546" t="s">
        <v>4190</v>
      </c>
      <c r="J23" s="546"/>
      <c r="K23" s="229" t="s">
        <v>4204</v>
      </c>
      <c r="L23" s="229" t="s">
        <v>4205</v>
      </c>
      <c r="M23" s="229" t="s">
        <v>4138</v>
      </c>
      <c r="N23" s="229" t="s">
        <v>4139</v>
      </c>
      <c r="O23" s="229" t="s">
        <v>4173</v>
      </c>
      <c r="P23" s="229">
        <v>1519</v>
      </c>
      <c r="Q23" s="229">
        <v>152411</v>
      </c>
      <c r="R23" s="548" t="s">
        <v>4206</v>
      </c>
      <c r="S23" s="229">
        <v>167</v>
      </c>
      <c r="T23" s="547">
        <v>584000</v>
      </c>
      <c r="U23" s="229" t="s">
        <v>4207</v>
      </c>
      <c r="V23">
        <f t="shared" si="4"/>
        <v>97528000</v>
      </c>
      <c r="W23">
        <f>SUMIF(DonGiaHD!A:A,PXVT!B23,DonGiaHD!E:E)</f>
        <v>167</v>
      </c>
      <c r="X23">
        <f t="shared" si="3"/>
        <v>167</v>
      </c>
      <c r="Y23">
        <f>COUNTIF($E$1:E22,E22)</f>
        <v>5</v>
      </c>
      <c r="Z23" s="537">
        <f t="shared" si="5"/>
        <v>43720</v>
      </c>
      <c r="AA23" t="str">
        <f t="shared" si="6"/>
        <v>d20043720</v>
      </c>
    </row>
    <row r="24" spans="1:27">
      <c r="A24" t="str">
        <f>COUNTIF($B$1:B24,B24)&amp;B24</f>
        <v>0</v>
      </c>
      <c r="C24" s="229" t="e">
        <f t="shared" si="0"/>
        <v>#N/A</v>
      </c>
      <c r="D24" s="535" t="str">
        <f t="shared" si="1"/>
        <v>07.PV3.53.0018</v>
      </c>
      <c r="E24" s="536">
        <f t="shared" si="2"/>
        <v>43727</v>
      </c>
      <c r="F24" s="229">
        <v>5</v>
      </c>
      <c r="G24" s="229" t="s">
        <v>4208</v>
      </c>
      <c r="H24" s="542">
        <v>43727</v>
      </c>
      <c r="I24" s="546" t="s">
        <v>4209</v>
      </c>
      <c r="J24" s="546" t="s">
        <v>4209</v>
      </c>
      <c r="K24" s="229"/>
      <c r="L24" s="229"/>
      <c r="M24" s="229"/>
      <c r="N24" s="229"/>
      <c r="O24" s="229"/>
      <c r="P24" s="229"/>
      <c r="Q24" s="229"/>
      <c r="S24" s="229"/>
      <c r="T24" s="547"/>
      <c r="U24" s="229"/>
      <c r="V24">
        <f t="shared" si="4"/>
        <v>0</v>
      </c>
      <c r="W24">
        <f>SUMIF(DonGiaHD!A:A,PXVT!B24,DonGiaHD!E:E)</f>
        <v>1</v>
      </c>
      <c r="X24">
        <f t="shared" si="3"/>
        <v>0</v>
      </c>
      <c r="Y24">
        <f>COUNTIF($E$1:E23,E23)</f>
        <v>6</v>
      </c>
      <c r="Z24" s="537">
        <f t="shared" si="5"/>
        <v>43720</v>
      </c>
      <c r="AA24" t="str">
        <f t="shared" si="6"/>
        <v>43727</v>
      </c>
    </row>
    <row r="25" spans="1:27">
      <c r="A25" t="str">
        <f>COUNTIF($B$1:B25,B25)&amp;B25</f>
        <v>1sd</v>
      </c>
      <c r="B25" s="543" t="s">
        <v>4210</v>
      </c>
      <c r="C25" s="229" t="str">
        <f t="shared" si="0"/>
        <v xml:space="preserve">Sứ đứng 24KV </v>
      </c>
      <c r="D25" s="535" t="str">
        <f t="shared" si="1"/>
        <v>07.PV3.53.0018</v>
      </c>
      <c r="E25" s="536">
        <f t="shared" si="2"/>
        <v>43727</v>
      </c>
      <c r="F25" s="229"/>
      <c r="G25" s="229"/>
      <c r="H25" s="542"/>
      <c r="I25" s="546" t="s">
        <v>4209</v>
      </c>
      <c r="J25" s="546"/>
      <c r="K25" s="229" t="s">
        <v>4211</v>
      </c>
      <c r="L25" s="229" t="s">
        <v>4212</v>
      </c>
      <c r="M25" s="229" t="s">
        <v>4138</v>
      </c>
      <c r="N25" s="229" t="s">
        <v>4139</v>
      </c>
      <c r="O25" s="229" t="s">
        <v>4213</v>
      </c>
      <c r="P25" s="229">
        <v>1519</v>
      </c>
      <c r="Q25" s="229">
        <v>152411</v>
      </c>
      <c r="R25" s="548" t="s">
        <v>2262</v>
      </c>
      <c r="S25" s="229">
        <v>591</v>
      </c>
      <c r="T25" s="547">
        <v>198000</v>
      </c>
      <c r="U25" s="229" t="s">
        <v>4214</v>
      </c>
      <c r="V25">
        <f t="shared" si="4"/>
        <v>117018000</v>
      </c>
      <c r="W25">
        <f>SUMIF(DonGiaHD!A:A,PXVT!B25,DonGiaHD!E:E)</f>
        <v>591</v>
      </c>
      <c r="X25">
        <f t="shared" si="3"/>
        <v>591</v>
      </c>
      <c r="Y25">
        <f>COUNTIF($E$1:E24,E24)</f>
        <v>1</v>
      </c>
      <c r="Z25" s="537">
        <f t="shared" si="5"/>
        <v>43727</v>
      </c>
      <c r="AA25" t="str">
        <f t="shared" si="6"/>
        <v>sd43727</v>
      </c>
    </row>
    <row r="26" spans="1:27">
      <c r="A26" t="str">
        <f>COUNTIF($B$1:B26,B26)&amp;B26</f>
        <v>2sn</v>
      </c>
      <c r="B26" s="543" t="s">
        <v>4175</v>
      </c>
      <c r="C26" s="229" t="str">
        <f t="shared" si="0"/>
        <v>Sứ chằng</v>
      </c>
      <c r="D26" s="535" t="str">
        <f t="shared" si="1"/>
        <v>07.PV3.53.0018</v>
      </c>
      <c r="E26" s="536">
        <f t="shared" si="2"/>
        <v>43727</v>
      </c>
      <c r="F26" s="229"/>
      <c r="G26" s="229"/>
      <c r="H26" s="542"/>
      <c r="I26" s="546" t="s">
        <v>4209</v>
      </c>
      <c r="J26" s="546"/>
      <c r="K26" s="229" t="s">
        <v>4176</v>
      </c>
      <c r="L26" s="229" t="s">
        <v>4177</v>
      </c>
      <c r="M26" s="229" t="s">
        <v>4138</v>
      </c>
      <c r="N26" s="229" t="s">
        <v>4139</v>
      </c>
      <c r="O26" s="229" t="s">
        <v>4173</v>
      </c>
      <c r="P26" s="229">
        <v>1519</v>
      </c>
      <c r="Q26" s="229">
        <v>152411</v>
      </c>
      <c r="R26" s="548" t="s">
        <v>2262</v>
      </c>
      <c r="S26" s="229">
        <v>6</v>
      </c>
      <c r="T26" s="547">
        <v>66000</v>
      </c>
      <c r="U26" s="229" t="s">
        <v>4215</v>
      </c>
      <c r="V26">
        <f t="shared" si="4"/>
        <v>396000</v>
      </c>
      <c r="W26">
        <f>SUMIF(DonGiaHD!A:A,PXVT!B26,DonGiaHD!E:E)</f>
        <v>18</v>
      </c>
      <c r="X26">
        <f t="shared" si="3"/>
        <v>18</v>
      </c>
      <c r="Y26">
        <f>COUNTIF($E$1:E25,E25)</f>
        <v>2</v>
      </c>
      <c r="Z26" s="537">
        <f t="shared" si="5"/>
        <v>43727</v>
      </c>
      <c r="AA26" t="str">
        <f t="shared" si="6"/>
        <v>sn43727</v>
      </c>
    </row>
    <row r="27" spans="1:27">
      <c r="A27" t="str">
        <f>COUNTIF($B$1:B27,B27)&amp;B27</f>
        <v>1soc</v>
      </c>
      <c r="B27" s="543" t="s">
        <v>3420</v>
      </c>
      <c r="C27" s="229" t="str">
        <f t="shared" si="0"/>
        <v xml:space="preserve">Sứ ống chỉ </v>
      </c>
      <c r="D27" s="535" t="str">
        <f t="shared" si="1"/>
        <v>07.PV3.53.0018</v>
      </c>
      <c r="E27" s="536">
        <f t="shared" si="2"/>
        <v>43727</v>
      </c>
      <c r="F27" s="229"/>
      <c r="G27" s="229"/>
      <c r="H27" s="542"/>
      <c r="I27" s="546" t="s">
        <v>4209</v>
      </c>
      <c r="J27" s="546"/>
      <c r="K27" s="229" t="s">
        <v>4216</v>
      </c>
      <c r="L27" s="229" t="s">
        <v>3736</v>
      </c>
      <c r="M27" s="229" t="s">
        <v>4138</v>
      </c>
      <c r="N27" s="229" t="s">
        <v>4139</v>
      </c>
      <c r="O27" s="229" t="s">
        <v>4217</v>
      </c>
      <c r="P27" s="229">
        <v>1519</v>
      </c>
      <c r="Q27" s="229">
        <v>152411</v>
      </c>
      <c r="R27" s="548" t="s">
        <v>2262</v>
      </c>
      <c r="S27" s="229">
        <v>165</v>
      </c>
      <c r="T27" s="547">
        <v>20000</v>
      </c>
      <c r="U27" s="229" t="s">
        <v>4218</v>
      </c>
      <c r="V27">
        <f t="shared" si="4"/>
        <v>3300000</v>
      </c>
      <c r="W27">
        <f>SUMIF(DonGiaHD!A:A,PXVT!B27,DonGiaHD!E:E)</f>
        <v>163</v>
      </c>
      <c r="X27">
        <f t="shared" si="3"/>
        <v>165</v>
      </c>
      <c r="Y27">
        <f>COUNTIF($E$1:E26,E26)</f>
        <v>3</v>
      </c>
      <c r="Z27" s="537">
        <f t="shared" si="5"/>
        <v>43727</v>
      </c>
      <c r="AA27" t="str">
        <f t="shared" si="6"/>
        <v>soc43727</v>
      </c>
    </row>
    <row r="28" spans="1:27">
      <c r="A28" t="str">
        <f>COUNTIF($B$1:B28,B28)&amp;B28</f>
        <v>1Stply</v>
      </c>
      <c r="B28" s="543" t="s">
        <v>3346</v>
      </c>
      <c r="C28" s="229" t="str">
        <f t="shared" si="0"/>
        <v>Sứ treo polymer</v>
      </c>
      <c r="D28" s="535" t="str">
        <f t="shared" si="1"/>
        <v>07.PV3.53.0018</v>
      </c>
      <c r="E28" s="536">
        <f t="shared" si="2"/>
        <v>43727</v>
      </c>
      <c r="F28" s="229"/>
      <c r="G28" s="229"/>
      <c r="H28" s="542"/>
      <c r="I28" s="546" t="s">
        <v>4209</v>
      </c>
      <c r="J28" s="546"/>
      <c r="K28" s="229" t="s">
        <v>4219</v>
      </c>
      <c r="L28" s="229" t="s">
        <v>4220</v>
      </c>
      <c r="M28" s="229" t="s">
        <v>4221</v>
      </c>
      <c r="N28" s="229" t="s">
        <v>4139</v>
      </c>
      <c r="O28" s="229" t="s">
        <v>4217</v>
      </c>
      <c r="P28" s="229">
        <v>1519</v>
      </c>
      <c r="Q28" s="229">
        <v>152411</v>
      </c>
      <c r="R28" s="548" t="s">
        <v>2262</v>
      </c>
      <c r="S28" s="229">
        <v>93</v>
      </c>
      <c r="T28" s="547">
        <v>235000</v>
      </c>
      <c r="U28" s="229" t="s">
        <v>4222</v>
      </c>
      <c r="V28">
        <f t="shared" si="4"/>
        <v>21855000</v>
      </c>
      <c r="W28">
        <f>SUMIF(DonGiaHD!A:A,PXVT!B28,DonGiaHD!E:E)</f>
        <v>93</v>
      </c>
      <c r="X28">
        <f t="shared" si="3"/>
        <v>93</v>
      </c>
      <c r="Y28">
        <f>COUNTIF($E$1:E27,E27)</f>
        <v>4</v>
      </c>
      <c r="Z28" s="537">
        <f t="shared" si="5"/>
        <v>43727</v>
      </c>
      <c r="AA28" t="str">
        <f t="shared" si="6"/>
        <v>Stply43727</v>
      </c>
    </row>
    <row r="29" spans="1:27">
      <c r="A29" t="str">
        <f>COUNTIF($B$1:B29,B29)&amp;B29</f>
        <v>1csd</v>
      </c>
      <c r="B29" s="543" t="s">
        <v>4223</v>
      </c>
      <c r="C29" s="229" t="str">
        <f t="shared" si="0"/>
        <v>Chân sứ đứng D20</v>
      </c>
      <c r="D29" s="535" t="str">
        <f t="shared" si="1"/>
        <v>07.PV3.53.0018</v>
      </c>
      <c r="E29" s="536">
        <f t="shared" si="2"/>
        <v>43727</v>
      </c>
      <c r="F29" s="229"/>
      <c r="G29" s="229"/>
      <c r="H29" s="542"/>
      <c r="I29" s="546" t="s">
        <v>4209</v>
      </c>
      <c r="J29" s="546"/>
      <c r="K29" s="229" t="s">
        <v>4224</v>
      </c>
      <c r="L29" s="229" t="s">
        <v>4225</v>
      </c>
      <c r="M29" s="229" t="s">
        <v>4138</v>
      </c>
      <c r="N29" s="229" t="s">
        <v>4139</v>
      </c>
      <c r="O29" s="229" t="s">
        <v>4162</v>
      </c>
      <c r="P29" s="229">
        <v>1519</v>
      </c>
      <c r="Q29" s="229">
        <v>152411</v>
      </c>
      <c r="R29" s="548" t="s">
        <v>2262</v>
      </c>
      <c r="S29" s="229">
        <v>591</v>
      </c>
      <c r="T29" s="547">
        <v>66000</v>
      </c>
      <c r="U29" s="229" t="s">
        <v>4226</v>
      </c>
      <c r="V29">
        <f t="shared" si="4"/>
        <v>39006000</v>
      </c>
      <c r="W29">
        <f>SUMIF(DonGiaHD!A:A,PXVT!B29,DonGiaHD!E:E)</f>
        <v>591</v>
      </c>
      <c r="X29">
        <f t="shared" si="3"/>
        <v>591</v>
      </c>
      <c r="Y29">
        <f>COUNTIF($E$1:E28,E28)</f>
        <v>5</v>
      </c>
      <c r="Z29" s="537">
        <f t="shared" si="5"/>
        <v>43727</v>
      </c>
      <c r="AA29" t="str">
        <f t="shared" si="6"/>
        <v>csd43727</v>
      </c>
    </row>
    <row r="30" spans="1:27">
      <c r="A30" t="str">
        <f>COUNTIF($B$1:B30,B30)&amp;B30</f>
        <v>0</v>
      </c>
      <c r="C30" s="229" t="e">
        <f t="shared" si="0"/>
        <v>#N/A</v>
      </c>
      <c r="D30" s="535" t="str">
        <f t="shared" si="1"/>
        <v>07.PV3.53.0028</v>
      </c>
      <c r="E30" s="536">
        <f t="shared" si="2"/>
        <v>43776</v>
      </c>
      <c r="F30" s="229">
        <v>6</v>
      </c>
      <c r="G30" s="545" t="s">
        <v>4227</v>
      </c>
      <c r="H30" s="542">
        <v>43776</v>
      </c>
      <c r="I30" s="546" t="s">
        <v>4228</v>
      </c>
      <c r="J30" s="546" t="s">
        <v>4228</v>
      </c>
      <c r="K30" s="229"/>
      <c r="L30" s="229"/>
      <c r="M30" s="229"/>
      <c r="N30" s="229"/>
      <c r="O30" s="229"/>
      <c r="P30" s="229"/>
      <c r="Q30" s="229"/>
      <c r="S30" s="229"/>
      <c r="T30" s="547"/>
      <c r="U30" s="229"/>
      <c r="V30">
        <f t="shared" si="4"/>
        <v>0</v>
      </c>
      <c r="W30">
        <f>SUMIF(DonGiaHD!A:A,PXVT!B30,DonGiaHD!E:E)</f>
        <v>1</v>
      </c>
      <c r="X30">
        <f t="shared" si="3"/>
        <v>0</v>
      </c>
      <c r="Y30">
        <f>COUNTIF($E$1:E29,E29)</f>
        <v>6</v>
      </c>
      <c r="Z30" s="537">
        <f t="shared" si="5"/>
        <v>43727</v>
      </c>
      <c r="AA30" t="str">
        <f t="shared" si="6"/>
        <v>43776</v>
      </c>
    </row>
    <row r="31" spans="1:27">
      <c r="A31" t="str">
        <f>COUNTIF($B$1:B31,B31)&amp;B31</f>
        <v>2ac120</v>
      </c>
      <c r="B31" s="543" t="s">
        <v>4164</v>
      </c>
      <c r="C31" s="229" t="str">
        <f t="shared" si="0"/>
        <v>Cáp nhôm lõi thép AC-120/19</v>
      </c>
      <c r="D31" s="535" t="str">
        <f t="shared" si="1"/>
        <v>07.PV3.53.0028</v>
      </c>
      <c r="E31" s="536">
        <f t="shared" si="2"/>
        <v>43776</v>
      </c>
      <c r="F31" s="229"/>
      <c r="G31" s="229"/>
      <c r="H31" s="542"/>
      <c r="I31" s="546" t="s">
        <v>4228</v>
      </c>
      <c r="J31" s="546"/>
      <c r="K31" s="229" t="s">
        <v>4165</v>
      </c>
      <c r="L31" s="229" t="s">
        <v>4166</v>
      </c>
      <c r="M31" s="229" t="s">
        <v>4138</v>
      </c>
      <c r="N31" s="229" t="s">
        <v>4139</v>
      </c>
      <c r="O31" s="229" t="s">
        <v>4185</v>
      </c>
      <c r="P31" s="229">
        <v>1519</v>
      </c>
      <c r="Q31" s="229">
        <v>152411</v>
      </c>
      <c r="R31" s="539" t="s">
        <v>530</v>
      </c>
      <c r="S31" s="229">
        <v>34.9</v>
      </c>
      <c r="T31" s="547">
        <v>48785.6446</v>
      </c>
      <c r="U31" s="229" t="s">
        <v>4229</v>
      </c>
      <c r="V31">
        <f t="shared" si="4"/>
        <v>1702618.99654</v>
      </c>
      <c r="W31">
        <f>SUMIF(DonGiaHD!A:A,PXVT!B31,DonGiaHD!E:E)</f>
        <v>3044.9</v>
      </c>
      <c r="X31">
        <f t="shared" si="3"/>
        <v>3044.9</v>
      </c>
      <c r="Y31">
        <f>COUNTIF($E$1:E30,E30)</f>
        <v>1</v>
      </c>
      <c r="Z31" s="537">
        <f t="shared" si="5"/>
        <v>43776</v>
      </c>
      <c r="AA31" t="str">
        <f t="shared" si="6"/>
        <v>ac12043776</v>
      </c>
    </row>
    <row r="32" spans="1:27">
      <c r="A32" t="str">
        <f>COUNTIF($B$1:B32,B32)&amp;B32</f>
        <v>0</v>
      </c>
      <c r="C32" s="229" t="e">
        <f t="shared" si="0"/>
        <v>#N/A</v>
      </c>
      <c r="D32" s="535" t="str">
        <f>IF(G32&lt;&gt;0,G32,D29)</f>
        <v>07.PV3.53.0022</v>
      </c>
      <c r="E32" s="536">
        <f>IF(H32&lt;&gt;0,H32,E29)</f>
        <v>43739</v>
      </c>
      <c r="F32" s="229">
        <v>6</v>
      </c>
      <c r="G32" s="229" t="s">
        <v>4230</v>
      </c>
      <c r="H32" s="542">
        <v>43739</v>
      </c>
      <c r="I32" s="546" t="s">
        <v>4228</v>
      </c>
      <c r="J32" s="546" t="s">
        <v>4228</v>
      </c>
      <c r="K32" s="229"/>
      <c r="L32" s="229"/>
      <c r="M32" s="229"/>
      <c r="N32" s="229"/>
      <c r="O32" s="229"/>
      <c r="P32" s="229"/>
      <c r="Q32" s="229"/>
      <c r="S32" s="229"/>
      <c r="T32" s="547"/>
      <c r="U32" s="229"/>
      <c r="V32">
        <f t="shared" si="4"/>
        <v>0</v>
      </c>
      <c r="W32">
        <f>SUMIF(DonGiaHD!A:A,PXVT!B32,DonGiaHD!E:E)</f>
        <v>1</v>
      </c>
      <c r="X32">
        <f t="shared" si="3"/>
        <v>0</v>
      </c>
      <c r="Y32">
        <f>COUNTIF($E$1:E31,E31)</f>
        <v>2</v>
      </c>
      <c r="Z32" s="537">
        <f t="shared" si="5"/>
        <v>43776</v>
      </c>
      <c r="AA32" t="str">
        <f t="shared" si="6"/>
        <v>43739</v>
      </c>
    </row>
    <row r="33" spans="1:27">
      <c r="A33" t="str">
        <f>COUNTIF($B$1:B33,B33)&amp;B33</f>
        <v>3ac120</v>
      </c>
      <c r="B33" s="543" t="s">
        <v>4164</v>
      </c>
      <c r="C33" s="229" t="str">
        <f t="shared" si="0"/>
        <v>Cáp nhôm lõi thép AC-120/19</v>
      </c>
      <c r="D33" s="535" t="str">
        <f t="shared" si="1"/>
        <v>07.PV3.53.0022</v>
      </c>
      <c r="E33" s="536">
        <f t="shared" si="2"/>
        <v>43739</v>
      </c>
      <c r="F33" s="229"/>
      <c r="G33" s="229"/>
      <c r="H33" s="542"/>
      <c r="I33" s="546" t="s">
        <v>4228</v>
      </c>
      <c r="J33" s="546"/>
      <c r="K33" s="229" t="s">
        <v>4165</v>
      </c>
      <c r="L33" s="229" t="s">
        <v>4166</v>
      </c>
      <c r="M33" s="229" t="s">
        <v>4138</v>
      </c>
      <c r="N33" s="229" t="s">
        <v>4139</v>
      </c>
      <c r="O33" s="229" t="s">
        <v>4185</v>
      </c>
      <c r="P33" s="229">
        <v>1519</v>
      </c>
      <c r="Q33" s="229">
        <v>152411</v>
      </c>
      <c r="R33" s="539" t="s">
        <v>530</v>
      </c>
      <c r="S33" s="229">
        <v>2744</v>
      </c>
      <c r="T33" s="547">
        <v>69630</v>
      </c>
      <c r="U33" s="229" t="s">
        <v>4229</v>
      </c>
      <c r="V33">
        <f t="shared" si="4"/>
        <v>191064720</v>
      </c>
      <c r="W33">
        <f>SUMIF(DonGiaHD!A:A,PXVT!B33,DonGiaHD!E:E)</f>
        <v>3044.9</v>
      </c>
      <c r="X33">
        <f t="shared" si="3"/>
        <v>3044.9</v>
      </c>
      <c r="Y33">
        <f>COUNTIF($E$1:E32,E32)</f>
        <v>1</v>
      </c>
      <c r="Z33" s="537">
        <f t="shared" si="5"/>
        <v>43739</v>
      </c>
      <c r="AA33" t="str">
        <f t="shared" si="6"/>
        <v>ac12043739</v>
      </c>
    </row>
    <row r="34" spans="1:27">
      <c r="A34" t="str">
        <f>COUNTIF($B$1:B34,B34)&amp;B34</f>
        <v>1m25</v>
      </c>
      <c r="B34" s="543" t="s">
        <v>3367</v>
      </c>
      <c r="C34" s="229" t="str">
        <f t="shared" si="0"/>
        <v>Cáp đồng trần M25mm2</v>
      </c>
      <c r="D34" s="535" t="str">
        <f t="shared" si="1"/>
        <v>07.PV3.53.0022</v>
      </c>
      <c r="E34" s="536">
        <f t="shared" si="2"/>
        <v>43739</v>
      </c>
      <c r="F34" s="229"/>
      <c r="G34" s="229"/>
      <c r="H34" s="542"/>
      <c r="I34" s="546" t="s">
        <v>4228</v>
      </c>
      <c r="J34" s="546"/>
      <c r="K34" s="229" t="s">
        <v>4231</v>
      </c>
      <c r="L34" s="229" t="s">
        <v>4232</v>
      </c>
      <c r="M34" s="229" t="s">
        <v>4138</v>
      </c>
      <c r="N34" s="229" t="s">
        <v>4139</v>
      </c>
      <c r="O34" s="229" t="s">
        <v>4173</v>
      </c>
      <c r="P34" s="229">
        <v>1519</v>
      </c>
      <c r="Q34" s="229">
        <v>152411</v>
      </c>
      <c r="R34" s="539" t="s">
        <v>530</v>
      </c>
      <c r="S34" s="229">
        <v>63</v>
      </c>
      <c r="T34" s="547">
        <v>219600</v>
      </c>
      <c r="U34" s="229" t="s">
        <v>4233</v>
      </c>
      <c r="V34">
        <f t="shared" si="4"/>
        <v>13834800</v>
      </c>
      <c r="W34">
        <f>SUMIF(DonGiaHD!A:A,PXVT!B34,DonGiaHD!E:E)</f>
        <v>62.3</v>
      </c>
      <c r="X34">
        <f t="shared" si="3"/>
        <v>63</v>
      </c>
      <c r="Y34">
        <f>COUNTIF($E$1:E33,E33)</f>
        <v>2</v>
      </c>
      <c r="Z34" s="537">
        <f t="shared" si="5"/>
        <v>43739</v>
      </c>
      <c r="AA34" t="str">
        <f t="shared" si="6"/>
        <v>m2543739</v>
      </c>
    </row>
    <row r="35" spans="1:27">
      <c r="A35" t="str">
        <f>COUNTIF($B$1:B35,B35)&amp;B35</f>
        <v>1XLPE150</v>
      </c>
      <c r="B35" s="543" t="s">
        <v>286</v>
      </c>
      <c r="C35" s="229" t="str">
        <f t="shared" si="0"/>
        <v>Cáp 24KV C/XLPE/PVC 150mm2</v>
      </c>
      <c r="D35" s="535" t="str">
        <f t="shared" si="1"/>
        <v>07.PV3.53.0022</v>
      </c>
      <c r="E35" s="536">
        <f t="shared" si="2"/>
        <v>43739</v>
      </c>
      <c r="F35" s="229"/>
      <c r="G35" s="229"/>
      <c r="H35" s="542"/>
      <c r="I35" s="546" t="s">
        <v>4228</v>
      </c>
      <c r="J35" s="546"/>
      <c r="K35" s="229" t="s">
        <v>4234</v>
      </c>
      <c r="L35" s="229" t="s">
        <v>4235</v>
      </c>
      <c r="M35" s="229" t="s">
        <v>4138</v>
      </c>
      <c r="N35" s="229" t="s">
        <v>4139</v>
      </c>
      <c r="O35" s="229" t="s">
        <v>4158</v>
      </c>
      <c r="P35" s="229">
        <v>1519</v>
      </c>
      <c r="Q35" s="229">
        <v>152411</v>
      </c>
      <c r="R35" s="548" t="s">
        <v>273</v>
      </c>
      <c r="S35" s="229">
        <v>24</v>
      </c>
      <c r="T35" s="547">
        <v>480490</v>
      </c>
      <c r="U35" s="229" t="s">
        <v>4236</v>
      </c>
      <c r="V35">
        <f t="shared" si="4"/>
        <v>11531760</v>
      </c>
      <c r="W35">
        <f>SUMIF(DonGiaHD!A:A,PXVT!B35,DonGiaHD!E:E)</f>
        <v>24</v>
      </c>
      <c r="X35">
        <f t="shared" si="3"/>
        <v>24</v>
      </c>
      <c r="Y35">
        <f>COUNTIF($E$1:E34,E34)</f>
        <v>3</v>
      </c>
      <c r="Z35" s="537">
        <f t="shared" si="5"/>
        <v>43739</v>
      </c>
      <c r="AA35" t="str">
        <f t="shared" si="6"/>
        <v>XLPE15043739</v>
      </c>
    </row>
    <row r="36" spans="1:27">
      <c r="A36" t="str">
        <f>COUNTIF($B$1:B36,B36)&amp;B36</f>
        <v>2XLPE185A</v>
      </c>
      <c r="B36" s="543" t="s">
        <v>308</v>
      </c>
      <c r="C36" s="229" t="str">
        <f t="shared" si="0"/>
        <v>Cáp 24KV A/XLPE/PVC 185mm2</v>
      </c>
      <c r="D36" s="535" t="str">
        <f t="shared" si="1"/>
        <v>07.PV3.53.0022</v>
      </c>
      <c r="E36" s="536">
        <f t="shared" si="2"/>
        <v>43739</v>
      </c>
      <c r="F36" s="229"/>
      <c r="G36" s="229"/>
      <c r="H36" s="542"/>
      <c r="I36" s="546" t="s">
        <v>4228</v>
      </c>
      <c r="J36" s="546"/>
      <c r="K36" s="229" t="s">
        <v>4156</v>
      </c>
      <c r="L36" s="229" t="s">
        <v>4157</v>
      </c>
      <c r="M36" s="229" t="s">
        <v>4138</v>
      </c>
      <c r="N36" s="229" t="s">
        <v>4139</v>
      </c>
      <c r="O36" s="229" t="s">
        <v>4185</v>
      </c>
      <c r="P36" s="229">
        <v>1519</v>
      </c>
      <c r="Q36" s="229">
        <v>152411</v>
      </c>
      <c r="R36" s="548" t="s">
        <v>273</v>
      </c>
      <c r="S36" s="229">
        <v>18933</v>
      </c>
      <c r="T36" s="547">
        <v>100610</v>
      </c>
      <c r="U36" s="229" t="s">
        <v>4237</v>
      </c>
      <c r="V36">
        <f t="shared" si="4"/>
        <v>1904849130</v>
      </c>
      <c r="W36">
        <f>SUMIF(DonGiaHD!A:A,PXVT!B36,DonGiaHD!E:E)</f>
        <v>19394</v>
      </c>
      <c r="X36">
        <f t="shared" si="3"/>
        <v>19394</v>
      </c>
      <c r="Y36">
        <f>COUNTIF($E$1:E35,E35)</f>
        <v>4</v>
      </c>
      <c r="Z36" s="537">
        <f t="shared" si="5"/>
        <v>43739</v>
      </c>
      <c r="AA36" t="str">
        <f t="shared" si="6"/>
        <v>XLPE185A43739</v>
      </c>
    </row>
    <row r="37" spans="1:27">
      <c r="A37" t="str">
        <f>COUNTIF($B$1:B37,B37)&amp;B37</f>
        <v>1xlpe25</v>
      </c>
      <c r="B37" s="543" t="s">
        <v>4238</v>
      </c>
      <c r="C37" s="229" t="str">
        <f t="shared" si="0"/>
        <v>Cáp 24KV C/XLPE/PVC 25mm2</v>
      </c>
      <c r="D37" s="535" t="str">
        <f t="shared" si="1"/>
        <v>07.PV3.53.0022</v>
      </c>
      <c r="E37" s="536">
        <f t="shared" si="2"/>
        <v>43739</v>
      </c>
      <c r="F37" s="229"/>
      <c r="G37" s="229"/>
      <c r="H37" s="542"/>
      <c r="I37" s="546" t="s">
        <v>4228</v>
      </c>
      <c r="J37" s="546"/>
      <c r="K37" s="229" t="s">
        <v>4239</v>
      </c>
      <c r="L37" s="229" t="s">
        <v>4240</v>
      </c>
      <c r="M37" s="229" t="s">
        <v>4138</v>
      </c>
      <c r="N37" s="229" t="s">
        <v>4139</v>
      </c>
      <c r="O37" s="229" t="s">
        <v>4162</v>
      </c>
      <c r="P37" s="229">
        <v>1519</v>
      </c>
      <c r="Q37" s="229">
        <v>152411</v>
      </c>
      <c r="R37" s="548" t="s">
        <v>273</v>
      </c>
      <c r="S37" s="229">
        <v>59</v>
      </c>
      <c r="T37" s="547">
        <v>87180</v>
      </c>
      <c r="U37" s="229" t="s">
        <v>4241</v>
      </c>
      <c r="V37">
        <f t="shared" si="4"/>
        <v>5143620</v>
      </c>
      <c r="W37">
        <f>SUMIF(DonGiaHD!A:A,PXVT!B37,DonGiaHD!E:E)</f>
        <v>59</v>
      </c>
      <c r="X37">
        <f t="shared" si="3"/>
        <v>59</v>
      </c>
      <c r="Y37">
        <f>COUNTIF($E$1:E36,E36)</f>
        <v>5</v>
      </c>
      <c r="Z37" s="537">
        <f t="shared" si="5"/>
        <v>43739</v>
      </c>
      <c r="AA37" t="str">
        <f t="shared" si="6"/>
        <v>xlpe2543739</v>
      </c>
    </row>
    <row r="38" spans="1:27">
      <c r="F38" s="229"/>
      <c r="G38" s="229"/>
      <c r="H38" s="542"/>
      <c r="I38" s="546"/>
      <c r="J38" s="546"/>
      <c r="K38" s="229"/>
      <c r="L38" s="229"/>
      <c r="M38" s="229"/>
      <c r="N38" s="229"/>
      <c r="O38" s="229"/>
      <c r="P38" s="229"/>
      <c r="Q38" s="229"/>
      <c r="S38" s="229"/>
      <c r="T38" s="547"/>
      <c r="U38" s="229"/>
      <c r="Y38">
        <f>COUNTIF($E$1:E37,E37)</f>
        <v>6</v>
      </c>
      <c r="Z38" s="537">
        <f t="shared" si="5"/>
        <v>43739</v>
      </c>
      <c r="AA38" t="str">
        <f t="shared" si="6"/>
        <v/>
      </c>
    </row>
    <row r="39" spans="1:27">
      <c r="B39" s="543"/>
      <c r="F39" s="229"/>
      <c r="G39" s="229"/>
      <c r="H39" s="542"/>
      <c r="I39" s="546"/>
      <c r="J39" s="546"/>
      <c r="K39" s="229"/>
      <c r="L39" s="229"/>
      <c r="M39" s="229"/>
      <c r="N39" s="229"/>
      <c r="O39" s="229"/>
      <c r="P39" s="229"/>
      <c r="Q39" s="229"/>
      <c r="S39" s="229"/>
      <c r="T39" s="547"/>
      <c r="U39" s="229"/>
    </row>
  </sheetData>
  <autoFilter ref="B1:Y38"/>
  <customSheetViews>
    <customSheetView guid="{4DE83ABE-A74B-4828-BDA1-9398B70F0243}" scale="85" showPageBreaks="1" showAutoFilter="1" hiddenColumns="1" state="hidden" topLeftCell="A10">
      <selection activeCell="R24" sqref="R24"/>
      <pageMargins left="0.7" right="0.7" top="0.75" bottom="0.75" header="0.3" footer="0.3"/>
      <pageSetup orientation="portrait"/>
      <autoFilter ref="B1:Y36"/>
    </customSheetView>
    <customSheetView guid="{AB55E406-8F51-45CA-93E6-D8A631ED7648}" scale="85" showAutoFilter="1" hiddenColumns="1" state="hidden" topLeftCell="A10">
      <selection activeCell="R24" sqref="R24"/>
      <pageMargins left="0.7" right="0.7" top="0.75" bottom="0.75" header="0.3" footer="0.3"/>
      <autoFilter ref="B1:Y36"/>
    </customSheetView>
    <customSheetView guid="{EC23512C-144C-45A4-B885-A0043F0F19E7}" scale="85" showAutoFilter="1" hiddenColumns="1" state="hidden" topLeftCell="A10">
      <selection activeCell="R24" sqref="R24"/>
      <pageMargins left="0.7" right="0.7" top="0.75" bottom="0.75" header="0.3" footer="0.3"/>
      <autoFilter ref="B1:Y36"/>
    </customSheetView>
  </customSheetViews>
  <conditionalFormatting sqref="AA3:AA38">
    <cfRule type="duplicateValues" dxfId="19" priority="1"/>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2" operator="containsText" id="{8378177E-4DD4-46E5-B160-7B995A2C2D84}">
            <xm:f>NOT(ISERROR(SEARCH($C$1,L30)))</xm:f>
            <xm:f>$C$1</xm:f>
            <x14:dxf>
              <font>
                <color rgb="FF9C0006"/>
              </font>
              <fill>
                <patternFill patternType="solid">
                  <bgColor rgb="FFFFC7CE"/>
                </patternFill>
              </fill>
            </x14:dxf>
          </x14:cfRule>
          <xm:sqref>L30:L31</xm:sqref>
        </x14:conditionalFormatting>
        <x14:conditionalFormatting xmlns:xm="http://schemas.microsoft.com/office/excel/2006/main">
          <x14:cfRule type="containsText" priority="3" operator="containsText" id="{4D139CB1-BC38-4D60-ACDE-9F642F5EB7A0}">
            <xm:f>NOT(ISERROR(SEARCH($C$1,L38)))</xm:f>
            <xm:f>$C$1</xm:f>
            <x14:dxf>
              <font>
                <color rgb="FF9C0006"/>
              </font>
              <fill>
                <patternFill patternType="solid">
                  <bgColor rgb="FFFFC7CE"/>
                </patternFill>
              </fill>
            </x14:dxf>
          </x14:cfRule>
          <xm:sqref>L38:L39</xm:sqref>
        </x14:conditionalFormatting>
        <x14:conditionalFormatting xmlns:xm="http://schemas.microsoft.com/office/excel/2006/main">
          <x14:cfRule type="containsText" priority="4" operator="containsText" id="{5B68547F-08C6-4F52-A929-07F676384049}">
            <xm:f>NOT(ISERROR(SEARCH($C$1,L1)))</xm:f>
            <xm:f>$C$1</xm:f>
            <x14:dxf>
              <font>
                <color rgb="FF9C0006"/>
              </font>
              <fill>
                <patternFill patternType="solid">
                  <bgColor rgb="FFFFC7CE"/>
                </patternFill>
              </fill>
            </x14:dxf>
          </x14:cfRule>
          <xm:sqref>L1:L29 L40:L1048576 L32:L37</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R139"/>
  <sheetViews>
    <sheetView showZeros="0" topLeftCell="A76" zoomScale="85" zoomScaleNormal="85" workbookViewId="0">
      <selection activeCell="G136" sqref="G136"/>
    </sheetView>
  </sheetViews>
  <sheetFormatPr defaultColWidth="8.88671875" defaultRowHeight="24.95" customHeight="1"/>
  <cols>
    <col min="1" max="1" width="6.77734375" style="456" customWidth="1"/>
    <col min="2" max="2" width="4.109375" style="455" customWidth="1"/>
    <col min="3" max="3" width="22.88671875" style="457" customWidth="1"/>
    <col min="4" max="4" width="6.33203125" style="457" customWidth="1"/>
    <col min="5" max="5" width="7.88671875" style="455" customWidth="1"/>
    <col min="6" max="6" width="24.33203125" style="455" customWidth="1"/>
    <col min="7" max="7" width="23.88671875" style="455" customWidth="1"/>
    <col min="8" max="8" width="18.33203125" style="455" hidden="1" customWidth="1"/>
    <col min="9" max="9" width="1" style="455" hidden="1" customWidth="1"/>
    <col min="10" max="10" width="13.88671875" style="455" customWidth="1"/>
    <col min="11" max="11" width="10.33203125" style="458" customWidth="1"/>
    <col min="12" max="12" width="14.109375" style="455" customWidth="1"/>
    <col min="13" max="13" width="9.88671875" style="459" customWidth="1"/>
    <col min="14" max="14" width="6.88671875" style="455" customWidth="1"/>
    <col min="15" max="15" width="8.88671875" style="455"/>
    <col min="16" max="16" width="12.88671875" style="460" customWidth="1"/>
    <col min="17" max="17" width="12.88671875" style="461" customWidth="1"/>
    <col min="18" max="18" width="8.88671875" style="453"/>
    <col min="19" max="16384" width="8.88671875" style="462"/>
  </cols>
  <sheetData>
    <row r="1" spans="1:18" s="449" customFormat="1" ht="27" customHeight="1">
      <c r="A1" s="463"/>
      <c r="B1" s="1782" t="str">
        <f>"DANH SÁCH VẬT TƯ "&amp;O4&amp;" CẤP ĐƯỢC NGHIỆM THU TẠI CÔNG TRƯỜNG"</f>
        <v>DANH SÁCH VẬT TƯ B CẤP ĐƯỢC NGHIỆM THU TẠI CÔNG TRƯỜNG</v>
      </c>
      <c r="C1" s="1782"/>
      <c r="D1" s="1782"/>
      <c r="E1" s="1782"/>
      <c r="F1" s="1782"/>
      <c r="G1" s="1782"/>
      <c r="H1" s="1782"/>
      <c r="I1" s="1782"/>
      <c r="J1" s="1782"/>
      <c r="K1" s="1783"/>
      <c r="L1" s="1782"/>
      <c r="M1" s="1782"/>
      <c r="N1" s="1782"/>
      <c r="O1" s="474"/>
      <c r="P1" s="475"/>
      <c r="Q1" s="492"/>
      <c r="R1" s="495"/>
    </row>
    <row r="2" spans="1:18" s="449" customFormat="1" ht="20.25" customHeight="1">
      <c r="A2" s="463"/>
      <c r="B2" s="1782" t="str">
        <f>"         Công trình: "&amp;WORD!Y2</f>
        <v xml:space="preserve">         Công trình: Nâng cấp đường dây trung thế từ recloser Xuân Bắc đến LBS khí Chế Biến tuyến 480 Xuân Bắc</v>
      </c>
      <c r="C2" s="1782"/>
      <c r="D2" s="1782"/>
      <c r="E2" s="1782"/>
      <c r="F2" s="1782"/>
      <c r="G2" s="1782"/>
      <c r="H2" s="1782"/>
      <c r="I2" s="1782"/>
      <c r="J2" s="1782"/>
      <c r="K2" s="1782"/>
      <c r="L2" s="1782"/>
      <c r="M2" s="1782"/>
      <c r="N2" s="1782"/>
      <c r="O2" s="474"/>
      <c r="P2" s="474"/>
      <c r="Q2" s="496"/>
      <c r="R2" s="495"/>
    </row>
    <row r="3" spans="1:18" s="450" customFormat="1" ht="22.5" customHeight="1">
      <c r="A3" s="464"/>
      <c r="B3" s="1784" t="str">
        <f>WORD!W2&amp;", ngày "&amp;TEXT(Q5,"dd")&amp;" tháng "&amp;TEXT(Q5,"MM")&amp;" năm 2019"</f>
        <v>Xuân Lộc, ngày         tháng         năm 2019</v>
      </c>
      <c r="C3" s="1784"/>
      <c r="D3" s="1784"/>
      <c r="E3" s="1784"/>
      <c r="F3" s="1784"/>
      <c r="G3" s="1784"/>
      <c r="H3" s="1785"/>
      <c r="I3" s="1785"/>
      <c r="J3" s="1784"/>
      <c r="K3" s="1786"/>
      <c r="L3" s="1784"/>
      <c r="M3" s="1784"/>
      <c r="N3" s="1784"/>
      <c r="O3" s="476"/>
      <c r="P3" s="477"/>
      <c r="Q3" s="497"/>
      <c r="R3" s="499"/>
    </row>
    <row r="4" spans="1:18" s="451" customFormat="1" ht="39.6" customHeight="1">
      <c r="A4" s="465"/>
      <c r="B4" s="1787" t="s">
        <v>52</v>
      </c>
      <c r="C4" s="1787" t="s">
        <v>4242</v>
      </c>
      <c r="D4" s="1787" t="s">
        <v>4129</v>
      </c>
      <c r="E4" s="1787" t="s">
        <v>4243</v>
      </c>
      <c r="F4" s="1787" t="s">
        <v>3326</v>
      </c>
      <c r="G4" s="1787" t="s">
        <v>3327</v>
      </c>
      <c r="H4" s="1787" t="s">
        <v>4244</v>
      </c>
      <c r="I4" s="1787"/>
      <c r="J4" s="1787" t="s">
        <v>4245</v>
      </c>
      <c r="K4" s="1788"/>
      <c r="L4" s="1787" t="s">
        <v>4246</v>
      </c>
      <c r="M4" s="1787"/>
      <c r="N4" s="466" t="s">
        <v>4247</v>
      </c>
      <c r="O4" s="479" t="s">
        <v>3599</v>
      </c>
      <c r="P4" s="480" t="s">
        <v>4248</v>
      </c>
      <c r="Q4" s="500" t="s">
        <v>4249</v>
      </c>
      <c r="R4" s="503"/>
    </row>
    <row r="5" spans="1:18" s="451" customFormat="1" ht="28.15" customHeight="1">
      <c r="A5" s="465"/>
      <c r="B5" s="1787"/>
      <c r="C5" s="1787"/>
      <c r="D5" s="1787"/>
      <c r="E5" s="1787"/>
      <c r="F5" s="1787"/>
      <c r="G5" s="1787"/>
      <c r="H5" s="467" t="s">
        <v>4250</v>
      </c>
      <c r="I5" s="467" t="s">
        <v>3329</v>
      </c>
      <c r="J5" s="466" t="s">
        <v>4250</v>
      </c>
      <c r="K5" s="478" t="s">
        <v>3329</v>
      </c>
      <c r="L5" s="466" t="s">
        <v>3331</v>
      </c>
      <c r="M5" s="481" t="s">
        <v>3329</v>
      </c>
      <c r="N5" s="467"/>
      <c r="O5" s="482">
        <v>1</v>
      </c>
      <c r="P5" s="483" t="str">
        <f>O4</f>
        <v>B</v>
      </c>
      <c r="Q5" s="505" t="s">
        <v>4251</v>
      </c>
      <c r="R5" s="502">
        <f>MAX(M6:M131)</f>
        <v>43713</v>
      </c>
    </row>
    <row r="6" spans="1:18" s="451" customFormat="1" ht="35.1" hidden="1" customHeight="1">
      <c r="A6" s="468" t="s">
        <v>3247</v>
      </c>
      <c r="B6" s="469">
        <f>SUM($O$6:O6)</f>
        <v>0</v>
      </c>
      <c r="C6" s="470" t="str">
        <f>(VLOOKUP(A6,TongHopKL!C:L,3,0))</f>
        <v>Trụ BTLT 12m F540 dự ứng lực</v>
      </c>
      <c r="D6" s="471" t="str">
        <f>IF(O4="A",VLOOKUP($O$3&amp;$A6,PXVT!A:R,18,0),VLOOKUP(A6,TongHopKL!C:F,4,0))</f>
        <v>trụ</v>
      </c>
      <c r="E6" s="472">
        <f>SUMIF(TongHopKL!C:C,'NT-VT'!A6,TongHopKL!G:G)</f>
        <v>95</v>
      </c>
      <c r="F6" s="469" t="str">
        <f>IFERROR(VLOOKUP(A6,Solieu!H:N,2,0),"nt")</f>
        <v>Cty Cổ phần Bê tông ly tâm Thủ Đức</v>
      </c>
      <c r="G6" s="469" t="str">
        <f>IFERROR(VLOOKUP(A6,Solieu!H:N,3,0),"nt")</f>
        <v>Cty Cổ phần Bê tông ly tâm Thủ Đức</v>
      </c>
      <c r="H6" s="469"/>
      <c r="I6" s="484"/>
      <c r="J6" s="473" t="str">
        <f>IFERROR(VLOOKUP(A6,Solieu!H:N,4,0),"nt")</f>
        <v>264/GCN/BTTĐ</v>
      </c>
      <c r="K6" s="485">
        <f>IFERROR(VLOOKUP(A6,Solieu!H:N,5,0),"nt")</f>
        <v>43685</v>
      </c>
      <c r="L6" s="486" t="str">
        <f>IFERROR(VLOOKUP(A6,Solieu!H:N,6,0),"nt")</f>
        <v/>
      </c>
      <c r="M6" s="484">
        <f>IFERROR(VLOOKUP(A6,Solieu!H:N,7,0),"nt")</f>
        <v>0</v>
      </c>
      <c r="N6" s="467" t="s">
        <v>3429</v>
      </c>
      <c r="O6" s="482">
        <f>IF(P6=$O$4,1,0)</f>
        <v>0</v>
      </c>
      <c r="P6" s="487" t="str">
        <f>VLOOKUP(A6,TongHopKL!C:J,8,0)</f>
        <v>A</v>
      </c>
      <c r="Q6" s="507"/>
      <c r="R6" s="503"/>
    </row>
    <row r="7" spans="1:18" s="451" customFormat="1" ht="35.1" hidden="1" customHeight="1">
      <c r="A7" s="468" t="s">
        <v>993</v>
      </c>
      <c r="B7" s="469">
        <f>SUM($O$6:O7)</f>
        <v>0</v>
      </c>
      <c r="C7" s="470" t="str">
        <f>(VLOOKUP(A7,TongHopKL!C:L,3,0))</f>
        <v>Trụ BTLT 14m F650 dự ứng lực</v>
      </c>
      <c r="D7" s="471" t="str">
        <f>IFERROR(VLOOKUP(A7,TongHopKL!C:F,4,0),0)</f>
        <v>trụ</v>
      </c>
      <c r="E7" s="472">
        <f>SUMIF(TongHopKL!C:C,'NT-VT'!A7,TongHopKL!G:G)</f>
        <v>15</v>
      </c>
      <c r="F7" s="469" t="str">
        <f>IFERROR(VLOOKUP(A7,Solieu!H:N,2,0),"nt")</f>
        <v>Cty Cổ phần Bê tông ly tâm Thủ Đức</v>
      </c>
      <c r="G7" s="469" t="str">
        <f>IFERROR(VLOOKUP(A7,Solieu!H:N,3,0),"nt")</f>
        <v>Cty Cổ phần Bê tông ly tâm Thủ Đức</v>
      </c>
      <c r="H7" s="469"/>
      <c r="I7" s="484"/>
      <c r="J7" s="473" t="str">
        <f>IFERROR(VLOOKUP(A7,Solieu!H:N,4,0),"nt")</f>
        <v>264/GCN/BTTĐ</v>
      </c>
      <c r="K7" s="485">
        <f>IFERROR(VLOOKUP(A7,Solieu!H:N,5,0),"nt")</f>
        <v>43685</v>
      </c>
      <c r="L7" s="486" t="str">
        <f>IFERROR(VLOOKUP(A7,Solieu!H:N,6,0),"nt")</f>
        <v/>
      </c>
      <c r="M7" s="484">
        <f>IFERROR(VLOOKUP(A7,Solieu!H:N,7,0),"nt")</f>
        <v>0</v>
      </c>
      <c r="N7" s="467" t="s">
        <v>3429</v>
      </c>
      <c r="O7" s="482">
        <f t="shared" ref="O7:O70" si="0">IF(P7=$O$4,1,0)</f>
        <v>0</v>
      </c>
      <c r="P7" s="487" t="str">
        <f>VLOOKUP(A7,TongHopKL!C:J,8,0)</f>
        <v>A</v>
      </c>
      <c r="Q7" s="507"/>
      <c r="R7" s="503"/>
    </row>
    <row r="8" spans="1:18" s="451" customFormat="1" ht="35.1" hidden="1" customHeight="1">
      <c r="A8" s="468" t="s">
        <v>804</v>
      </c>
      <c r="B8" s="469">
        <f>SUM($O$6:O8)</f>
        <v>0</v>
      </c>
      <c r="C8" s="470" t="str">
        <f>(VLOOKUP(A8,TongHopKL!C:L,3,0))</f>
        <v xml:space="preserve">Sứ đứng 24KV </v>
      </c>
      <c r="D8" s="471" t="str">
        <f>IFERROR(VLOOKUP(A8,TongHopKL!C:F,4,0),0)</f>
        <v>cái</v>
      </c>
      <c r="E8" s="472">
        <f>SUMIF(TongHopKL!C:C,'NT-VT'!A8,TongHopKL!G:G)</f>
        <v>583</v>
      </c>
      <c r="F8" s="469" t="str">
        <f>IFERROR(VLOOKUP(A8,Solieu!H:N,2,0),"nt")</f>
        <v>Cty CP Sứ kỹ thuật Hoàng Liên Sơn</v>
      </c>
      <c r="G8" s="469" t="str">
        <f>IFERROR(VLOOKUP(A8,Solieu!H:N,3,0),"nt")</f>
        <v>Cty TNHH Cao Linh</v>
      </c>
      <c r="H8" s="469"/>
      <c r="I8" s="484"/>
      <c r="J8" s="473" t="str">
        <f>IFERROR(VLOOKUP(A8,Solieu!H:N,4,0),"nt")</f>
        <v>29619/CL</v>
      </c>
      <c r="K8" s="485">
        <f>IFERROR(VLOOKUP(A8,Solieu!H:N,5,0),"nt")</f>
        <v>43660</v>
      </c>
      <c r="L8" s="486" t="str">
        <f>IFERROR(VLOOKUP(A8,Solieu!H:N,6,0),"nt")</f>
        <v>19/4021/TN2-10</v>
      </c>
      <c r="M8" s="484">
        <f>IFERROR(VLOOKUP(A8,Solieu!H:N,7,0),"nt")</f>
        <v>43713</v>
      </c>
      <c r="N8" s="467" t="s">
        <v>3429</v>
      </c>
      <c r="O8" s="482">
        <f t="shared" si="0"/>
        <v>0</v>
      </c>
      <c r="P8" s="487" t="str">
        <f>VLOOKUP(A8,TongHopKL!C:J,8,0)</f>
        <v>A</v>
      </c>
      <c r="Q8" s="507"/>
      <c r="R8" s="503"/>
    </row>
    <row r="9" spans="1:18" s="451" customFormat="1" ht="35.1" hidden="1" customHeight="1">
      <c r="A9" s="468" t="s">
        <v>3346</v>
      </c>
      <c r="B9" s="469">
        <f>SUM($O$6:O9)</f>
        <v>0</v>
      </c>
      <c r="C9" s="470" t="str">
        <f>(VLOOKUP(A9,TongHopKL!C:L,3,0))</f>
        <v>Sứ treo polymer</v>
      </c>
      <c r="D9" s="471" t="str">
        <f>IFERROR(VLOOKUP(A9,TongHopKL!C:F,4,0),0)</f>
        <v>chuỗi</v>
      </c>
      <c r="E9" s="472">
        <f>SUMIF(TongHopKL!C:C,'NT-VT'!A9,TongHopKL!G:G)</f>
        <v>87</v>
      </c>
      <c r="F9" s="469" t="str">
        <f>IFERROR(VLOOKUP(A9,Solieu!H:N,2,0),"nt")</f>
        <v>DTR/Korea</v>
      </c>
      <c r="G9" s="469" t="str">
        <f>IFERROR(VLOOKUP(A9,Solieu!H:N,3,0),"nt")</f>
        <v>Cty TNHH Cao Linh</v>
      </c>
      <c r="H9" s="469"/>
      <c r="I9" s="484"/>
      <c r="J9" s="473">
        <f>IFERROR(VLOOKUP(A9,Solieu!H:N,4,0),"nt")</f>
        <v>0</v>
      </c>
      <c r="K9" s="485">
        <f>IFERROR(VLOOKUP(A9,Solieu!H:N,5,0),"nt")</f>
        <v>0</v>
      </c>
      <c r="L9" s="486" t="str">
        <f>IFERROR(VLOOKUP(A9,Solieu!H:N,6,0),"nt")</f>
        <v>19/3074/TN2-03</v>
      </c>
      <c r="M9" s="484">
        <f>IFERROR(VLOOKUP(A9,Solieu!H:N,7,0),"nt")</f>
        <v>43671</v>
      </c>
      <c r="N9" s="467" t="s">
        <v>3429</v>
      </c>
      <c r="O9" s="482">
        <f t="shared" si="0"/>
        <v>0</v>
      </c>
      <c r="P9" s="487" t="str">
        <f>VLOOKUP(A9,TongHopKL!C:J,8,0)</f>
        <v>A</v>
      </c>
      <c r="Q9" s="507"/>
      <c r="R9" s="503"/>
    </row>
    <row r="10" spans="1:18" s="451" customFormat="1" ht="35.1" hidden="1" customHeight="1">
      <c r="A10" s="468" t="s">
        <v>2016</v>
      </c>
      <c r="B10" s="469">
        <f>SUM($O$6:O10)</f>
        <v>0</v>
      </c>
      <c r="C10" s="470" t="str">
        <f>(VLOOKUP(A10,TongHopKL!C:L,3,0))</f>
        <v>LTD 1P 24KV - 600A</v>
      </c>
      <c r="D10" s="471" t="str">
        <f>IFERROR(VLOOKUP(A10,TongHopKL!C:F,4,0),0)</f>
        <v>cái</v>
      </c>
      <c r="E10" s="472">
        <f>SUMIF(TongHopKL!C:C,'NT-VT'!A10,TongHopKL!G:G)</f>
        <v>3</v>
      </c>
      <c r="F10" s="469" t="str">
        <f>IFERROR(VLOOKUP(A10,Solieu!H:N,2,0),"nt")</f>
        <v>Cty TNHH TM SX Thiết bị điện Tuấn Ân</v>
      </c>
      <c r="G10" s="469" t="str">
        <f>IFERROR(VLOOKUP(A10,Solieu!H:N,3,0),"nt")</f>
        <v>Cty TNHH TM SX Thiết bị điện Tuấn Ân</v>
      </c>
      <c r="H10" s="469"/>
      <c r="I10" s="484"/>
      <c r="J10" s="473" t="str">
        <f>IFERROR(VLOOKUP(A10,Solieu!H:N,4,0),"nt")</f>
        <v>MN13LTD/XXTA</v>
      </c>
      <c r="K10" s="485">
        <f>IFERROR(VLOOKUP(A10,Solieu!H:N,5,0),"nt")</f>
        <v>43631</v>
      </c>
      <c r="L10" s="486" t="str">
        <f>IFERROR(VLOOKUP(A10,Solieu!H:N,6,0),"nt")</f>
        <v>06006/BB-WVN</v>
      </c>
      <c r="M10" s="484">
        <f>IFERROR(VLOOKUP(A10,Solieu!H:N,7,0),"nt")</f>
        <v>43665</v>
      </c>
      <c r="N10" s="467" t="s">
        <v>3429</v>
      </c>
      <c r="O10" s="482">
        <f t="shared" si="0"/>
        <v>0</v>
      </c>
      <c r="P10" s="487" t="str">
        <f>VLOOKUP(A10,TongHopKL!C:J,8,0)</f>
        <v>A</v>
      </c>
      <c r="Q10" s="507"/>
      <c r="R10" s="503"/>
    </row>
    <row r="11" spans="1:18" s="452" customFormat="1" ht="35.1" hidden="1" customHeight="1">
      <c r="A11" s="531" t="s">
        <v>286</v>
      </c>
      <c r="B11" s="469">
        <f>SUM($O$6:O11)</f>
        <v>0</v>
      </c>
      <c r="C11" s="470" t="str">
        <f>(VLOOKUP(A11,TongHopKL!C:L,3,0))</f>
        <v>Cáp 24KV C/XLPE/PVC 150mm2</v>
      </c>
      <c r="D11" s="471" t="str">
        <f>IFERROR(VLOOKUP(A11,TongHopKL!C:F,4,0),0)</f>
        <v>mét</v>
      </c>
      <c r="E11" s="472">
        <f>SUMIF(TongHopKL!C:C,'NT-VT'!A11,TongHopKL!G:G)</f>
        <v>24</v>
      </c>
      <c r="F11" s="469" t="str">
        <f>IFERROR(VLOOKUP(A11,Solieu!H:N,2,0),"nt")</f>
        <v>Cty CP Địa ốc - Cáp điện Thịnh Phát</v>
      </c>
      <c r="G11" s="469" t="str">
        <f>IFERROR(VLOOKUP(A11,Solieu!H:N,3,0),"nt")</f>
        <v>Cty CP Địa ốc - Cáp điện Thịnh Phát</v>
      </c>
      <c r="H11" s="469"/>
      <c r="I11" s="484"/>
      <c r="J11" s="473" t="str">
        <f>IFERROR(VLOOKUP(A11,Solieu!H:N,4,0),"nt")</f>
        <v>985670/QC/2</v>
      </c>
      <c r="K11" s="485">
        <f>IFERROR(VLOOKUP(A11,Solieu!H:N,5,0),"nt")</f>
        <v>43684</v>
      </c>
      <c r="L11" s="486">
        <f>IFERROR(VLOOKUP(A11,Solieu!H:N,6,0),"nt")</f>
        <v>0</v>
      </c>
      <c r="M11" s="484">
        <f>IFERROR(VLOOKUP(A11,Solieu!H:N,7,0),"nt")</f>
        <v>0</v>
      </c>
      <c r="N11" s="467" t="s">
        <v>3429</v>
      </c>
      <c r="O11" s="482">
        <f t="shared" si="0"/>
        <v>0</v>
      </c>
      <c r="P11" s="487" t="str">
        <f>VLOOKUP(A11,TongHopKL!C:J,8,0)</f>
        <v>A</v>
      </c>
      <c r="Q11" s="507"/>
      <c r="R11" s="509"/>
    </row>
    <row r="12" spans="1:18" s="452" customFormat="1" ht="35.1" hidden="1" customHeight="1">
      <c r="A12" s="531" t="s">
        <v>274</v>
      </c>
      <c r="B12" s="469">
        <f>SUM($O$6:O12)</f>
        <v>0</v>
      </c>
      <c r="C12" s="470" t="str">
        <f>(VLOOKUP(A12,TongHopKL!C:L,3,0))</f>
        <v>Cáp 24KV C/XLPE/PVC 25mm2</v>
      </c>
      <c r="D12" s="471" t="str">
        <f>IFERROR(VLOOKUP(A12,TongHopKL!C:F,4,0),0)</f>
        <v>mét</v>
      </c>
      <c r="E12" s="472">
        <f>SUMIF(TongHopKL!C:C,'NT-VT'!A12,TongHopKL!G:G)</f>
        <v>59</v>
      </c>
      <c r="F12" s="469" t="str">
        <f>IFERROR(VLOOKUP(A12,Solieu!H:N,2,0),"nt")</f>
        <v>Cty CP Địa ốc - Cáp điện Thịnh Phát</v>
      </c>
      <c r="G12" s="469" t="str">
        <f>IFERROR(VLOOKUP(A12,Solieu!H:N,3,0),"nt")</f>
        <v>Cty CP Địa ốc - Cáp điện Thịnh Phát</v>
      </c>
      <c r="H12" s="469"/>
      <c r="I12" s="484"/>
      <c r="J12" s="473" t="str">
        <f>IFERROR(VLOOKUP(A12,Solieu!H:N,4,0),"nt")</f>
        <v>985671/QC19/1</v>
      </c>
      <c r="K12" s="485">
        <f>IFERROR(VLOOKUP(A12,Solieu!H:N,5,0),"nt")</f>
        <v>43684</v>
      </c>
      <c r="L12" s="486"/>
      <c r="M12" s="484"/>
      <c r="N12" s="467" t="s">
        <v>3429</v>
      </c>
      <c r="O12" s="482">
        <f t="shared" si="0"/>
        <v>0</v>
      </c>
      <c r="P12" s="487" t="str">
        <f>VLOOKUP(A12,TongHopKL!C:J,8,0)</f>
        <v>A</v>
      </c>
      <c r="Q12" s="507"/>
      <c r="R12" s="509"/>
    </row>
    <row r="13" spans="1:18" s="452" customFormat="1" ht="35.1" hidden="1" customHeight="1">
      <c r="A13" s="531" t="s">
        <v>3367</v>
      </c>
      <c r="B13" s="469">
        <f>SUM($O$6:O13)</f>
        <v>0</v>
      </c>
      <c r="C13" s="470" t="str">
        <f>(VLOOKUP(A13,TongHopKL!C:L,3,0))</f>
        <v>Cáp đồng trần M25mm2</v>
      </c>
      <c r="D13" s="471" t="str">
        <f>IFERROR(VLOOKUP(A13,TongHopKL!C:F,4,0),0)</f>
        <v>kg</v>
      </c>
      <c r="E13" s="472">
        <f>SUMIF(TongHopKL!C:C,'NT-VT'!A13,TongHopKL!G:G)</f>
        <v>58.75</v>
      </c>
      <c r="F13" s="469" t="str">
        <f>IFERROR(VLOOKUP(A13,Solieu!H:N,2,0),"nt")</f>
        <v>Cty CP Dây cáp điện Việt Nam</v>
      </c>
      <c r="G13" s="469" t="str">
        <f>IFERROR(VLOOKUP(A13,Solieu!H:N,3,0),"nt")</f>
        <v>Cty CP Dây cáp điện Việt Nam</v>
      </c>
      <c r="H13" s="469"/>
      <c r="I13" s="484"/>
      <c r="J13" s="473" t="str">
        <f>IFERROR(VLOOKUP(A13,Solieu!H:N,4,0),"nt")</f>
        <v>2659.19/CN-QLCL</v>
      </c>
      <c r="K13" s="485">
        <f>IFERROR(VLOOKUP(A13,Solieu!H:N,5,0),"nt")</f>
        <v>43682</v>
      </c>
      <c r="L13" s="486"/>
      <c r="M13" s="484"/>
      <c r="N13" s="467" t="s">
        <v>3429</v>
      </c>
      <c r="O13" s="482">
        <f t="shared" si="0"/>
        <v>0</v>
      </c>
      <c r="P13" s="487" t="str">
        <f>VLOOKUP(A13,TongHopKL!C:J,8,0)</f>
        <v>A</v>
      </c>
      <c r="Q13" s="507"/>
      <c r="R13" s="509"/>
    </row>
    <row r="14" spans="1:18" s="452" customFormat="1" ht="35.1" hidden="1" customHeight="1">
      <c r="A14" s="532" t="s">
        <v>390</v>
      </c>
      <c r="B14" s="469">
        <f>SUM($O$6:O14)</f>
        <v>0</v>
      </c>
      <c r="C14" s="470" t="str">
        <f>(VLOOKUP(A14,TongHopKL!C:L,3,0))</f>
        <v>Cáp nhôm lõi thép AC-120/19</v>
      </c>
      <c r="D14" s="471" t="str">
        <f>IFERROR(VLOOKUP(A14,TongHopKL!C:F,4,0),0)</f>
        <v>kg</v>
      </c>
      <c r="E14" s="472">
        <f>SUMIF(TongHopKL!C:C,'NT-VT'!A14,TongHopKL!G:G)</f>
        <v>3044.9</v>
      </c>
      <c r="F14" s="469" t="str">
        <f>IFERROR(VLOOKUP(A14,Solieu!H:N,2,0),"nt")</f>
        <v>Cty CP Dây cáp điện Việt Nam</v>
      </c>
      <c r="G14" s="469" t="str">
        <f>IFERROR(VLOOKUP(A14,Solieu!H:N,3,0),"nt")</f>
        <v>Cty CP Dây cáp điện Việt Nam</v>
      </c>
      <c r="H14" s="469"/>
      <c r="I14" s="484"/>
      <c r="J14" s="473" t="str">
        <f>IFERROR(VLOOKUP(A14,Solieu!H:N,4,0),"nt")</f>
        <v>2659.19/CN-QLCL</v>
      </c>
      <c r="K14" s="485">
        <f>IFERROR(VLOOKUP(A14,Solieu!H:N,5,0),"nt")</f>
        <v>43682</v>
      </c>
      <c r="L14" s="486"/>
      <c r="M14" s="484"/>
      <c r="N14" s="467" t="s">
        <v>3429</v>
      </c>
      <c r="O14" s="482">
        <f t="shared" si="0"/>
        <v>0</v>
      </c>
      <c r="P14" s="487" t="str">
        <f>VLOOKUP(A14,TongHopKL!C:J,8,0)</f>
        <v>A</v>
      </c>
      <c r="Q14" s="507"/>
      <c r="R14" s="509"/>
    </row>
    <row r="15" spans="1:18" s="451" customFormat="1" ht="35.1" hidden="1" customHeight="1">
      <c r="A15" s="533" t="s">
        <v>308</v>
      </c>
      <c r="B15" s="469">
        <f>SUM($O$6:O15)</f>
        <v>0</v>
      </c>
      <c r="C15" s="470" t="str">
        <f>(VLOOKUP(A15,TongHopKL!C:L,3,0))</f>
        <v>Cáp 24KV A/XLPE/PVC 185mm2</v>
      </c>
      <c r="D15" s="471" t="str">
        <f>IFERROR(VLOOKUP(A15,TongHopKL!C:F,4,0),0)</f>
        <v>mét</v>
      </c>
      <c r="E15" s="472">
        <f>SUMIF(TongHopKL!C:C,'NT-VT'!A15,TongHopKL!G:G)</f>
        <v>19394</v>
      </c>
      <c r="F15" s="469" t="str">
        <f>IFERROR(VLOOKUP(A15,Solieu!H:N,2,0),"nt")</f>
        <v>Cty CP Địa ốc - Cáp điện Thịnh Phát</v>
      </c>
      <c r="G15" s="469" t="str">
        <f>IFERROR(VLOOKUP(A15,Solieu!H:N,3,0),"nt")</f>
        <v>Cty CP Địa ốc - Cáp điện Thịnh Phát</v>
      </c>
      <c r="H15" s="469" t="s">
        <v>4252</v>
      </c>
      <c r="I15" s="484">
        <v>42219</v>
      </c>
      <c r="J15" s="473" t="str">
        <f>IFERROR(VLOOKUP(A15,Solieu!H:N,4,0),"nt")</f>
        <v>985670/QC19/3</v>
      </c>
      <c r="K15" s="485">
        <f>IFERROR(VLOOKUP(A15,Solieu!H:N,5,0),"nt")</f>
        <v>43684</v>
      </c>
      <c r="L15" s="486"/>
      <c r="M15" s="484"/>
      <c r="N15" s="467" t="s">
        <v>3429</v>
      </c>
      <c r="O15" s="482">
        <f t="shared" si="0"/>
        <v>0</v>
      </c>
      <c r="P15" s="487" t="str">
        <f>VLOOKUP(A15,TongHopKL!C:J,8,0)</f>
        <v>A</v>
      </c>
      <c r="Q15" s="507"/>
      <c r="R15" s="503"/>
    </row>
    <row r="16" spans="1:18" s="451" customFormat="1" ht="35.1" hidden="1" customHeight="1">
      <c r="A16" s="533" t="s">
        <v>510</v>
      </c>
      <c r="B16" s="469">
        <f>SUM($O$6:O16)</f>
        <v>0</v>
      </c>
      <c r="C16" s="470" t="str">
        <f>(VLOOKUP(A16,TongHopKL!C:L,3,0))</f>
        <v>Cáp thép 5/8"</v>
      </c>
      <c r="D16" s="471" t="str">
        <f>IFERROR(VLOOKUP(A16,TongHopKL!C:F,4,0),0)</f>
        <v>mét</v>
      </c>
      <c r="E16" s="472">
        <f>SUMIF(TongHopKL!C:C,'NT-VT'!A16,TongHopKL!G:G)</f>
        <v>234</v>
      </c>
      <c r="F16" s="469" t="str">
        <f>IFERROR(VLOOKUP(A16,Solieu!H:N,2,0),"nt")</f>
        <v>Cty CP Dây cáp điện Việt Nam</v>
      </c>
      <c r="G16" s="469" t="str">
        <f>IFERROR(VLOOKUP(A16,Solieu!H:N,3,0),"nt")</f>
        <v>Cty CP Dây cáp điện Việt Nam</v>
      </c>
      <c r="H16" s="469" t="s">
        <v>4252</v>
      </c>
      <c r="I16" s="484">
        <v>42219</v>
      </c>
      <c r="J16" s="473" t="str">
        <f>IFERROR(VLOOKUP(A16,Solieu!H:N,4,0),"nt")</f>
        <v>2659.19/CN-QLCL</v>
      </c>
      <c r="K16" s="485">
        <f>IFERROR(VLOOKUP(A16,Solieu!H:N,5,0),"nt")</f>
        <v>43682</v>
      </c>
      <c r="L16" s="486"/>
      <c r="M16" s="484"/>
      <c r="N16" s="467" t="s">
        <v>3429</v>
      </c>
      <c r="O16" s="482">
        <f t="shared" si="0"/>
        <v>0</v>
      </c>
      <c r="P16" s="487" t="str">
        <f>VLOOKUP(A16,TongHopKL!C:J,8,0)</f>
        <v>A</v>
      </c>
      <c r="Q16" s="507"/>
      <c r="R16" s="503"/>
    </row>
    <row r="17" spans="1:18" s="451" customFormat="1" ht="35.1" hidden="1" customHeight="1">
      <c r="A17" s="534" t="s">
        <v>3264</v>
      </c>
      <c r="B17" s="469">
        <f>SUM($O$6:O17)</f>
        <v>0</v>
      </c>
      <c r="C17" s="470" t="str">
        <f>(VLOOKUP(A17,TongHopKL!C:L,3,0))</f>
        <v>Cáp nhôm lõi thép bọc 24KV AC/XLPE50 mm2</v>
      </c>
      <c r="D17" s="471" t="str">
        <f>IFERROR(VLOOKUP(A17,TongHopKL!C:F,4,0),0)</f>
        <v>mét</v>
      </c>
      <c r="E17" s="472">
        <f>SUMIF(TongHopKL!C:C,'NT-VT'!A17,TongHopKL!G:G)</f>
        <v>116</v>
      </c>
      <c r="F17" s="469" t="str">
        <f>IFERROR(VLOOKUP(A17,Solieu!H:N,2,0),"nt")</f>
        <v>Cty CP Địa ốc - Cáp điện Thịnh Phát</v>
      </c>
      <c r="G17" s="469" t="str">
        <f>IFERROR(VLOOKUP(A17,Solieu!H:N,3,0),"nt")</f>
        <v>Cty CP Địa ốc - Cáp điện Thịnh Phát</v>
      </c>
      <c r="H17" s="469" t="s">
        <v>4252</v>
      </c>
      <c r="I17" s="484">
        <v>42219</v>
      </c>
      <c r="J17" s="473" t="str">
        <f>IFERROR(VLOOKUP(A17,Solieu!H:N,4,0),"nt")</f>
        <v>985671/QC19/2</v>
      </c>
      <c r="K17" s="485">
        <f>IFERROR(VLOOKUP(A17,Solieu!H:N,5,0),"nt")</f>
        <v>43684</v>
      </c>
      <c r="L17" s="486"/>
      <c r="M17" s="484"/>
      <c r="N17" s="467" t="s">
        <v>3429</v>
      </c>
      <c r="O17" s="482">
        <f t="shared" si="0"/>
        <v>0</v>
      </c>
      <c r="P17" s="487" t="str">
        <f>VLOOKUP(A17,TongHopKL!C:J,8,0)</f>
        <v>A</v>
      </c>
      <c r="Q17" s="507"/>
      <c r="R17" s="503"/>
    </row>
    <row r="18" spans="1:18" s="451" customFormat="1" ht="35.1" customHeight="1">
      <c r="A18" s="534" t="s">
        <v>142</v>
      </c>
      <c r="B18" s="469">
        <f>SUM($O$6:O18)</f>
        <v>1</v>
      </c>
      <c r="C18" s="470" t="str">
        <f>(VLOOKUP(A18,TongHopKL!C:L,3,0))</f>
        <v>Boulon 16x250+ 2 long đền vuông D18-50x50x3/Zn</v>
      </c>
      <c r="D18" s="471" t="str">
        <f>IFERROR(VLOOKUP(A18,TongHopKL!C:F,4,0),0)</f>
        <v>bộ</v>
      </c>
      <c r="E18" s="472">
        <f>SUMIF(TongHopKL!C:C,'NT-VT'!A18,TongHopKL!G:G)</f>
        <v>302</v>
      </c>
      <c r="F18" s="469" t="str">
        <f>IFERROR(VLOOKUP(A18,Solieu!H:N,2,0),"nt")</f>
        <v>Cty TNHH Liên Minh Phát</v>
      </c>
      <c r="G18" s="469" t="str">
        <f>IFERROR(VLOOKUP(A18,Solieu!H:N,3,0),"nt")</f>
        <v>Cty TNHH Liên Minh Phát</v>
      </c>
      <c r="H18" s="469" t="s">
        <v>4252</v>
      </c>
      <c r="I18" s="484">
        <v>42219</v>
      </c>
      <c r="J18" s="473" t="str">
        <f>IFERROR(VLOOKUP(A18,Solieu!H:N,4,0),"nt")</f>
        <v>23.05/BBNTXX.ĐLXL</v>
      </c>
      <c r="K18" s="485">
        <f>IFERROR(VLOOKUP(A18,Solieu!H:N,5,0),"nt")</f>
        <v>43608</v>
      </c>
      <c r="L18" s="486"/>
      <c r="M18" s="484"/>
      <c r="N18" s="467" t="s">
        <v>3429</v>
      </c>
      <c r="O18" s="482">
        <f t="shared" si="0"/>
        <v>1</v>
      </c>
      <c r="P18" s="487" t="str">
        <f>VLOOKUP(A18,TongHopKL!C:J,8,0)</f>
        <v>B</v>
      </c>
      <c r="Q18" s="507"/>
      <c r="R18" s="503"/>
    </row>
    <row r="19" spans="1:18" s="451" customFormat="1" ht="35.1" customHeight="1">
      <c r="A19" s="533" t="s">
        <v>150</v>
      </c>
      <c r="B19" s="469">
        <f>SUM($O$6:O19)</f>
        <v>2</v>
      </c>
      <c r="C19" s="470" t="str">
        <f>(VLOOKUP(A19,TongHopKL!C:L,3,0))</f>
        <v>Boulon 16x300+ 2 long đền vuông D18-50x50x3/Zn</v>
      </c>
      <c r="D19" s="471" t="str">
        <f>IFERROR(VLOOKUP(A19,TongHopKL!C:F,4,0),0)</f>
        <v>bộ</v>
      </c>
      <c r="E19" s="472">
        <f>SUMIF(TongHopKL!C:C,'NT-VT'!A19,TongHopKL!G:G)</f>
        <v>226</v>
      </c>
      <c r="F19" s="469" t="str">
        <f>IFERROR(VLOOKUP(A19,Solieu!H:N,2,0),"nt")</f>
        <v>Cty TNHH Liên Minh Phát</v>
      </c>
      <c r="G19" s="469" t="str">
        <f>IFERROR(VLOOKUP(A19,Solieu!H:N,3,0),"nt")</f>
        <v>Cty TNHH Liên Minh Phát</v>
      </c>
      <c r="H19" s="469" t="s">
        <v>4252</v>
      </c>
      <c r="I19" s="484">
        <v>42219</v>
      </c>
      <c r="J19" s="473" t="str">
        <f>IFERROR(VLOOKUP(A19,Solieu!H:N,4,0),"nt")</f>
        <v>23.05/BBNTXX.ĐLXL</v>
      </c>
      <c r="K19" s="485">
        <f>IFERROR(VLOOKUP(A19,Solieu!H:N,5,0),"nt")</f>
        <v>43608</v>
      </c>
      <c r="L19" s="486"/>
      <c r="M19" s="484"/>
      <c r="N19" s="467" t="s">
        <v>3429</v>
      </c>
      <c r="O19" s="482">
        <f t="shared" si="0"/>
        <v>1</v>
      </c>
      <c r="P19" s="487" t="str">
        <f>VLOOKUP(A19,TongHopKL!C:J,8,0)</f>
        <v>B</v>
      </c>
      <c r="Q19" s="507"/>
      <c r="R19" s="503"/>
    </row>
    <row r="20" spans="1:18" s="451" customFormat="1" ht="35.1" customHeight="1">
      <c r="A20" s="533" t="s">
        <v>3387</v>
      </c>
      <c r="B20" s="469">
        <f>SUM($O$6:O20)</f>
        <v>3</v>
      </c>
      <c r="C20" s="470" t="str">
        <f>(VLOOKUP(A20,TongHopKL!C:L,3,0))</f>
        <v>Boulon 16x300VRS+ 4 long đền vuông D18-50x50x3/Zn</v>
      </c>
      <c r="D20" s="471" t="str">
        <f>IFERROR(VLOOKUP(A20,TongHopKL!C:F,4,0),0)</f>
        <v>bộ</v>
      </c>
      <c r="E20" s="472">
        <f>SUMIF(TongHopKL!C:C,'NT-VT'!A20,TongHopKL!G:G)</f>
        <v>40</v>
      </c>
      <c r="F20" s="469" t="str">
        <f>IFERROR(VLOOKUP(A20,Solieu!H:N,2,0),"nt")</f>
        <v>Cty TNHH Liên Minh Phát</v>
      </c>
      <c r="G20" s="469" t="str">
        <f>IFERROR(VLOOKUP(A20,Solieu!H:N,3,0),"nt")</f>
        <v>Cty TNHH Liên Minh Phát</v>
      </c>
      <c r="H20" s="469"/>
      <c r="I20" s="484"/>
      <c r="J20" s="473" t="str">
        <f>IFERROR(VLOOKUP(A20,Solieu!H:N,4,0),"nt")</f>
        <v>23.05/BBNTXX.ĐLXL</v>
      </c>
      <c r="K20" s="485">
        <f>IFERROR(VLOOKUP(A20,Solieu!H:N,5,0),"nt")</f>
        <v>43608</v>
      </c>
      <c r="L20" s="486"/>
      <c r="M20" s="484"/>
      <c r="N20" s="467" t="s">
        <v>3429</v>
      </c>
      <c r="O20" s="482">
        <f t="shared" si="0"/>
        <v>1</v>
      </c>
      <c r="P20" s="487" t="str">
        <f>VLOOKUP(A20,TongHopKL!C:J,8,0)</f>
        <v>B</v>
      </c>
      <c r="Q20" s="507"/>
      <c r="R20" s="503"/>
    </row>
    <row r="21" spans="1:18" s="451" customFormat="1" ht="35.1" customHeight="1">
      <c r="A21" s="533" t="s">
        <v>130</v>
      </c>
      <c r="B21" s="469">
        <f>SUM($O$6:O21)</f>
        <v>4</v>
      </c>
      <c r="C21" s="470" t="str">
        <f>(VLOOKUP(A21,TongHopKL!C:L,3,0))</f>
        <v>Boulon 16x50+ 2 long đền vuông D18-50x50x3/Zn</v>
      </c>
      <c r="D21" s="471" t="str">
        <f>IFERROR(VLOOKUP(A21,TongHopKL!C:F,4,0),0)</f>
        <v>bộ</v>
      </c>
      <c r="E21" s="472">
        <f>SUMIF(TongHopKL!C:C,'NT-VT'!A21,TongHopKL!G:G)</f>
        <v>223</v>
      </c>
      <c r="F21" s="469" t="str">
        <f>IFERROR(VLOOKUP(A21,Solieu!H:N,2,0),"nt")</f>
        <v>Cty TNHH Liên Minh Phát</v>
      </c>
      <c r="G21" s="469" t="str">
        <f>IFERROR(VLOOKUP(A21,Solieu!H:N,3,0),"nt")</f>
        <v>Cty TNHH Liên Minh Phát</v>
      </c>
      <c r="H21" s="473" t="s">
        <v>4253</v>
      </c>
      <c r="I21" s="485">
        <v>42374</v>
      </c>
      <c r="J21" s="473" t="str">
        <f>IFERROR(VLOOKUP(A21,Solieu!H:N,4,0),"nt")</f>
        <v>23.05/BBNTXX.ĐLXL</v>
      </c>
      <c r="K21" s="485">
        <f>IFERROR(VLOOKUP(A21,Solieu!H:N,5,0),"nt")</f>
        <v>43608</v>
      </c>
      <c r="L21" s="486"/>
      <c r="M21" s="484"/>
      <c r="N21" s="467" t="s">
        <v>3429</v>
      </c>
      <c r="O21" s="482">
        <f t="shared" si="0"/>
        <v>1</v>
      </c>
      <c r="P21" s="487" t="str">
        <f>VLOOKUP(A21,TongHopKL!C:J,8,0)</f>
        <v>B</v>
      </c>
      <c r="Q21" s="507"/>
      <c r="R21" s="503"/>
    </row>
    <row r="22" spans="1:18" s="451" customFormat="1" ht="35.1" customHeight="1">
      <c r="A22" s="534" t="s">
        <v>160</v>
      </c>
      <c r="B22" s="469">
        <f>SUM($O$6:O22)</f>
        <v>5</v>
      </c>
      <c r="C22" s="470" t="str">
        <f>(VLOOKUP(A22,TongHopKL!C:L,3,0))</f>
        <v>Boulon 16x500+ 2 long đền vuông D18-50x50x3/Zn</v>
      </c>
      <c r="D22" s="471" t="str">
        <f>IFERROR(VLOOKUP(A22,TongHopKL!C:F,4,0),0)</f>
        <v>bộ</v>
      </c>
      <c r="E22" s="472">
        <f>SUMIF(TongHopKL!C:C,'NT-VT'!A22,TongHopKL!G:G)</f>
        <v>20</v>
      </c>
      <c r="F22" s="469" t="str">
        <f>IFERROR(VLOOKUP(A22,Solieu!H:N,2,0),"nt")</f>
        <v>Cty TNHH Liên Minh Phát</v>
      </c>
      <c r="G22" s="469" t="str">
        <f>IFERROR(VLOOKUP(A22,Solieu!H:N,3,0),"nt")</f>
        <v>Cty TNHH Liên Minh Phát</v>
      </c>
      <c r="H22" s="469"/>
      <c r="I22" s="484"/>
      <c r="J22" s="473" t="str">
        <f>IFERROR(VLOOKUP(A22,Solieu!H:N,4,0),"nt")</f>
        <v>23.05/BBNTXX.ĐLXL</v>
      </c>
      <c r="K22" s="485">
        <f>IFERROR(VLOOKUP(A22,Solieu!H:N,5,0),"nt")</f>
        <v>43608</v>
      </c>
      <c r="L22" s="486"/>
      <c r="M22" s="484"/>
      <c r="N22" s="467" t="s">
        <v>3429</v>
      </c>
      <c r="O22" s="482">
        <f t="shared" si="0"/>
        <v>1</v>
      </c>
      <c r="P22" s="487" t="str">
        <f>VLOOKUP(A22,TongHopKL!C:J,8,0)</f>
        <v>B</v>
      </c>
      <c r="Q22" s="507"/>
      <c r="R22" s="503"/>
    </row>
    <row r="23" spans="1:18" s="451" customFormat="1" ht="35.1" customHeight="1">
      <c r="A23" s="468" t="s">
        <v>180</v>
      </c>
      <c r="B23" s="469">
        <f>SUM($O$6:O23)</f>
        <v>6</v>
      </c>
      <c r="C23" s="470" t="str">
        <f>(VLOOKUP(A23,TongHopKL!C:L,3,0))</f>
        <v>Boulon 16x550VRS+ 4 long đền vuông D18-50x50x3/Zn</v>
      </c>
      <c r="D23" s="471" t="str">
        <f>IFERROR(VLOOKUP(A23,TongHopKL!C:F,4,0),0)</f>
        <v>bộ</v>
      </c>
      <c r="E23" s="472">
        <f>SUMIF(TongHopKL!C:C,'NT-VT'!A23,TongHopKL!G:G)</f>
        <v>50</v>
      </c>
      <c r="F23" s="469" t="str">
        <f>IFERROR(VLOOKUP(A23,Solieu!H:N,2,0),"nt")</f>
        <v>Cty TNHH Liên Minh Phát</v>
      </c>
      <c r="G23" s="469" t="str">
        <f>IFERROR(VLOOKUP(A23,Solieu!H:N,3,0),"nt")</f>
        <v>Cty TNHH Liên Minh Phát</v>
      </c>
      <c r="H23" s="473" t="s">
        <v>4254</v>
      </c>
      <c r="I23" s="485" t="s">
        <v>4254</v>
      </c>
      <c r="J23" s="473"/>
      <c r="K23" s="485"/>
      <c r="L23" s="488"/>
      <c r="M23" s="484"/>
      <c r="N23" s="467" t="s">
        <v>3429</v>
      </c>
      <c r="O23" s="482">
        <f t="shared" si="0"/>
        <v>1</v>
      </c>
      <c r="P23" s="487" t="str">
        <f>VLOOKUP(A23,TongHopKL!C:J,8,0)</f>
        <v>B</v>
      </c>
      <c r="Q23" s="507"/>
      <c r="R23" s="503"/>
    </row>
    <row r="24" spans="1:18" s="451" customFormat="1" ht="35.1" customHeight="1">
      <c r="A24" s="534" t="s">
        <v>184</v>
      </c>
      <c r="B24" s="469">
        <f>SUM($O$6:O24)</f>
        <v>7</v>
      </c>
      <c r="C24" s="470" t="str">
        <f>(VLOOKUP(A24,TongHopKL!C:L,3,0))</f>
        <v>Boulon 16x650VRS+ 4 long đền vuông D18-50x50x3/Zn</v>
      </c>
      <c r="D24" s="471" t="str">
        <f>IFERROR(VLOOKUP(A24,TongHopKL!C:F,4,0),0)</f>
        <v>bộ</v>
      </c>
      <c r="E24" s="472">
        <f>SUMIF(TongHopKL!C:C,'NT-VT'!A24,TongHopKL!G:G)</f>
        <v>10</v>
      </c>
      <c r="F24" s="469" t="str">
        <f>IFERROR(VLOOKUP(A24,Solieu!H:N,2,0),"nt")</f>
        <v>Cty TNHH Liên Minh Phát</v>
      </c>
      <c r="G24" s="469" t="str">
        <f>IFERROR(VLOOKUP(A24,Solieu!H:N,3,0),"nt")</f>
        <v>Cty TNHH Liên Minh Phát</v>
      </c>
      <c r="H24" s="469"/>
      <c r="I24" s="484"/>
      <c r="J24" s="473"/>
      <c r="K24" s="485"/>
      <c r="L24" s="488"/>
      <c r="M24" s="484"/>
      <c r="N24" s="467" t="s">
        <v>3429</v>
      </c>
      <c r="O24" s="482">
        <f t="shared" si="0"/>
        <v>1</v>
      </c>
      <c r="P24" s="487" t="str">
        <f>VLOOKUP(A24,TongHopKL!C:J,8,0)</f>
        <v>B</v>
      </c>
      <c r="Q24" s="507"/>
      <c r="R24" s="503"/>
    </row>
    <row r="25" spans="1:18" s="451" customFormat="1" ht="35.1" customHeight="1">
      <c r="A25" s="534" t="s">
        <v>3242</v>
      </c>
      <c r="B25" s="469">
        <f>SUM($O$6:O25)</f>
        <v>8</v>
      </c>
      <c r="C25" s="470" t="str">
        <f>(VLOOKUP(A25,TongHopKL!C:L,3,0))</f>
        <v>Boulon 16x750VRS+ 4 long đền vuông D18-50x50x3/Zn</v>
      </c>
      <c r="D25" s="471" t="str">
        <f>IFERROR(VLOOKUP(A25,TongHopKL!C:F,4,0),0)</f>
        <v>bộ</v>
      </c>
      <c r="E25" s="472">
        <f>SUMIF(TongHopKL!C:C,'NT-VT'!A25,TongHopKL!G:G)</f>
        <v>10</v>
      </c>
      <c r="F25" s="469" t="str">
        <f>IFERROR(VLOOKUP(A25,Solieu!H:N,2,0),"nt")</f>
        <v>Cty TNHH Liên Minh Phát</v>
      </c>
      <c r="G25" s="469" t="str">
        <f>IFERROR(VLOOKUP(A25,Solieu!H:N,3,0),"nt")</f>
        <v>Cty TNHH Liên Minh Phát</v>
      </c>
      <c r="H25" s="469"/>
      <c r="I25" s="484"/>
      <c r="J25" s="473"/>
      <c r="K25" s="485"/>
      <c r="L25" s="488"/>
      <c r="M25" s="484"/>
      <c r="N25" s="467" t="s">
        <v>3429</v>
      </c>
      <c r="O25" s="482">
        <f t="shared" si="0"/>
        <v>1</v>
      </c>
      <c r="P25" s="487" t="str">
        <f>VLOOKUP(A25,TongHopKL!C:J,8,0)</f>
        <v>B</v>
      </c>
      <c r="Q25" s="507"/>
      <c r="R25" s="503"/>
    </row>
    <row r="26" spans="1:18" s="451" customFormat="1" ht="35.1" customHeight="1">
      <c r="A26" s="533" t="s">
        <v>3391</v>
      </c>
      <c r="B26" s="469">
        <f>SUM($O$6:O26)</f>
        <v>9</v>
      </c>
      <c r="C26" s="470" t="str">
        <f>(VLOOKUP(A26,TongHopKL!C:L,3,0))</f>
        <v>Boulon 22x650+ 2 long đền vuông D24-50x50x3/Zn</v>
      </c>
      <c r="D26" s="471" t="str">
        <f>IFERROR(VLOOKUP(A26,TongHopKL!C:F,4,0),0)</f>
        <v>bộ</v>
      </c>
      <c r="E26" s="472">
        <f>SUMIF(TongHopKL!C:C,'NT-VT'!A26,TongHopKL!G:G)</f>
        <v>54</v>
      </c>
      <c r="F26" s="469" t="str">
        <f>IFERROR(VLOOKUP(A26,Solieu!H:N,2,0),"nt")</f>
        <v>Cty TNHH Liên Minh Phát</v>
      </c>
      <c r="G26" s="469" t="str">
        <f>IFERROR(VLOOKUP(A26,Solieu!H:N,3,0),"nt")</f>
        <v>Cty TNHH Liên Minh Phát</v>
      </c>
      <c r="H26" s="469"/>
      <c r="I26" s="484"/>
      <c r="J26" s="473" t="str">
        <f>IFERROR(VLOOKUP(A26,Solieu!H:N,4,0),"nt")</f>
        <v>23.05/BBNTXX.ĐLXL</v>
      </c>
      <c r="K26" s="485">
        <f>IFERROR(VLOOKUP(A26,Solieu!H:N,5,0),"nt")</f>
        <v>43608</v>
      </c>
      <c r="L26" s="488"/>
      <c r="M26" s="484"/>
      <c r="N26" s="467" t="s">
        <v>3429</v>
      </c>
      <c r="O26" s="482">
        <f t="shared" si="0"/>
        <v>1</v>
      </c>
      <c r="P26" s="487" t="str">
        <f>VLOOKUP(A26,TongHopKL!C:J,8,0)</f>
        <v>B</v>
      </c>
      <c r="Q26" s="507"/>
      <c r="R26" s="503"/>
    </row>
    <row r="27" spans="1:18" s="451" customFormat="1" ht="35.1" customHeight="1">
      <c r="A27" s="533" t="s">
        <v>221</v>
      </c>
      <c r="B27" s="469">
        <f>SUM($O$6:O27)</f>
        <v>10</v>
      </c>
      <c r="C27" s="470" t="str">
        <f>(VLOOKUP(A27,TongHopKL!C:L,3,0))</f>
        <v>Boulon mắt 16x300+ 2 long đền vuông D18-50x50x3/Zn</v>
      </c>
      <c r="D27" s="471" t="str">
        <f>IFERROR(VLOOKUP(A27,TongHopKL!C:F,4,0),0)</f>
        <v>bộ</v>
      </c>
      <c r="E27" s="472">
        <f>SUMIF(TongHopKL!C:C,'NT-VT'!A27,TongHopKL!G:G)</f>
        <v>50</v>
      </c>
      <c r="F27" s="469" t="str">
        <f>IFERROR(VLOOKUP(A27,Solieu!H:N,2,0),"nt")</f>
        <v>Cty TNHH Liên Minh Phát</v>
      </c>
      <c r="G27" s="469" t="str">
        <f>IFERROR(VLOOKUP(A27,Solieu!H:N,3,0),"nt")</f>
        <v>Cty TNHH Liên Minh Phát</v>
      </c>
      <c r="H27" s="469"/>
      <c r="I27" s="484"/>
      <c r="J27" s="473" t="str">
        <f>IFERROR(VLOOKUP(A27,Solieu!H:N,4,0),"nt")</f>
        <v>23.05/BBNTXX.ĐLXL</v>
      </c>
      <c r="K27" s="485">
        <f>IFERROR(VLOOKUP(A27,Solieu!H:N,5,0),"nt")</f>
        <v>43608</v>
      </c>
      <c r="L27" s="488"/>
      <c r="M27" s="489"/>
      <c r="N27" s="467" t="s">
        <v>3429</v>
      </c>
      <c r="O27" s="482">
        <f t="shared" si="0"/>
        <v>1</v>
      </c>
      <c r="P27" s="487" t="str">
        <f>VLOOKUP(A27,TongHopKL!C:J,8,0)</f>
        <v>B</v>
      </c>
      <c r="Q27" s="507"/>
      <c r="R27" s="503"/>
    </row>
    <row r="28" spans="1:18" s="451" customFormat="1" ht="35.1" customHeight="1">
      <c r="A28" s="533" t="s">
        <v>3392</v>
      </c>
      <c r="B28" s="469">
        <f>SUM($O$6:O28)</f>
        <v>11</v>
      </c>
      <c r="C28" s="470" t="str">
        <f>(VLOOKUP(A28,TongHopKL!C:L,3,0))</f>
        <v>Boulon móc 16x300+ long đền vuông D18-50x50x3/Zn</v>
      </c>
      <c r="D28" s="471" t="str">
        <f>IFERROR(VLOOKUP(A28,TongHopKL!C:F,4,0),0)</f>
        <v>bộ</v>
      </c>
      <c r="E28" s="472">
        <f>SUMIF(TongHopKL!C:C,'NT-VT'!A28,TongHopKL!G:G)</f>
        <v>41</v>
      </c>
      <c r="F28" s="469" t="str">
        <f>IFERROR(VLOOKUP(A28,Solieu!H:N,2,0),"nt")</f>
        <v>Cty TNHH Liên Minh Phát</v>
      </c>
      <c r="G28" s="469" t="str">
        <f>IFERROR(VLOOKUP(A28,Solieu!H:N,3,0),"nt")</f>
        <v>Cty TNHH Liên Minh Phát</v>
      </c>
      <c r="H28" s="469"/>
      <c r="I28" s="484"/>
      <c r="J28" s="473" t="str">
        <f>IFERROR(VLOOKUP(A28,Solieu!H:N,4,0),"nt")</f>
        <v>23.05/BBNTXX.ĐLXL</v>
      </c>
      <c r="K28" s="485">
        <f>IFERROR(VLOOKUP(A28,Solieu!H:N,5,0),"nt")</f>
        <v>43608</v>
      </c>
      <c r="L28" s="488"/>
      <c r="M28" s="484"/>
      <c r="N28" s="467" t="s">
        <v>3429</v>
      </c>
      <c r="O28" s="482">
        <f t="shared" si="0"/>
        <v>1</v>
      </c>
      <c r="P28" s="487" t="str">
        <f>VLOOKUP(A28,TongHopKL!C:J,8,0)</f>
        <v>B</v>
      </c>
      <c r="Q28" s="507"/>
      <c r="R28" s="503"/>
    </row>
    <row r="29" spans="1:18" s="451" customFormat="1" ht="35.1" customHeight="1">
      <c r="A29" s="533" t="s">
        <v>2831</v>
      </c>
      <c r="B29" s="469">
        <f>SUM($O$6:O29)</f>
        <v>12</v>
      </c>
      <c r="C29" s="470" t="str">
        <f>(VLOOKUP(A29,TongHopKL!C:L,3,0))</f>
        <v>Chụp cách điện kẹp quai</v>
      </c>
      <c r="D29" s="471" t="str">
        <f>IFERROR(VLOOKUP(A29,TongHopKL!C:F,4,0),0)</f>
        <v>cái</v>
      </c>
      <c r="E29" s="472">
        <f>SUMIF(TongHopKL!C:C,'NT-VT'!A29,TongHopKL!G:G)</f>
        <v>56</v>
      </c>
      <c r="F29" s="469" t="str">
        <f>IFERROR(VLOOKUP(A29,Solieu!H:N,2,0),"nt")</f>
        <v>Cty TNHH SX TM-DV Song Hào</v>
      </c>
      <c r="G29" s="469" t="str">
        <f>IFERROR(VLOOKUP(A29,Solieu!H:N,3,0),"nt")</f>
        <v>Cty TNHH Liên Minh Phát</v>
      </c>
      <c r="H29" s="469"/>
      <c r="I29" s="484"/>
      <c r="J29" s="473" t="str">
        <f>IFERROR(VLOOKUP(A29,Solieu!H:N,4,0),"nt")</f>
        <v>111.19-PTN/SONGHAO</v>
      </c>
      <c r="K29" s="485">
        <f>IFERROR(VLOOKUP(A29,Solieu!H:N,5,0),"nt")</f>
        <v>0</v>
      </c>
      <c r="L29" s="488"/>
      <c r="M29" s="489"/>
      <c r="N29" s="467" t="s">
        <v>3429</v>
      </c>
      <c r="O29" s="482">
        <f t="shared" si="0"/>
        <v>1</v>
      </c>
      <c r="P29" s="487" t="str">
        <f>VLOOKUP(A29,TongHopKL!C:J,8,0)</f>
        <v>B</v>
      </c>
      <c r="Q29" s="507"/>
      <c r="R29" s="503"/>
    </row>
    <row r="30" spans="1:18" s="451" customFormat="1" ht="39.75" customHeight="1">
      <c r="A30" s="533" t="s">
        <v>906</v>
      </c>
      <c r="B30" s="469">
        <f>SUM($O$6:O30)</f>
        <v>13</v>
      </c>
      <c r="C30" s="470" t="str">
        <f>(VLOOKUP(A30,TongHopKL!C:L,3,0))</f>
        <v>Cổ dê kẹp ống PVC  21</v>
      </c>
      <c r="D30" s="471" t="str">
        <f>IFERROR(VLOOKUP(A30,TongHopKL!C:F,4,0),0)</f>
        <v>bộ</v>
      </c>
      <c r="E30" s="472">
        <f>SUMIF(TongHopKL!C:C,'NT-VT'!A30,TongHopKL!G:G)</f>
        <v>30</v>
      </c>
      <c r="F30" s="469" t="str">
        <f>IFERROR(VLOOKUP(A30,Solieu!H:N,2,0),"nt")</f>
        <v>Cty TNHH Liên Minh Phát</v>
      </c>
      <c r="G30" s="469" t="str">
        <f>IFERROR(VLOOKUP(A30,Solieu!H:N,3,0),"nt")</f>
        <v>Cty TNHH Liên Minh Phát</v>
      </c>
      <c r="H30" s="469"/>
      <c r="I30" s="484"/>
      <c r="J30" s="473" t="str">
        <f>IFERROR(VLOOKUP(A30,Solieu!H:N,4,0),"nt")</f>
        <v>23.05/BBNTXX.ĐLXL</v>
      </c>
      <c r="K30" s="485">
        <f>IFERROR(VLOOKUP(A30,Solieu!H:N,5,0),"nt")</f>
        <v>43608</v>
      </c>
      <c r="L30" s="488"/>
      <c r="M30" s="484"/>
      <c r="N30" s="467" t="s">
        <v>3429</v>
      </c>
      <c r="O30" s="482">
        <f t="shared" si="0"/>
        <v>1</v>
      </c>
      <c r="P30" s="487" t="str">
        <f>VLOOKUP(A30,TongHopKL!C:J,8,0)</f>
        <v>B</v>
      </c>
      <c r="Q30" s="507"/>
      <c r="R30" s="503"/>
    </row>
    <row r="31" spans="1:18" s="451" customFormat="1" ht="46.35" customHeight="1">
      <c r="A31" s="533" t="s">
        <v>874</v>
      </c>
      <c r="B31" s="469">
        <f>SUM($O$6:O31)</f>
        <v>14</v>
      </c>
      <c r="C31" s="470" t="str">
        <f>(VLOOKUP(A31,TongHopKL!C:L,3,0))</f>
        <v>Bộ chống chằng hẹp Ø60/50x1500+2BL12x40+BL16x250/80</v>
      </c>
      <c r="D31" s="471" t="str">
        <f>IFERROR(VLOOKUP(A31,TongHopKL!C:F,4,0),0)</f>
        <v>bộ</v>
      </c>
      <c r="E31" s="472">
        <f>SUMIF(TongHopKL!C:C,'NT-VT'!A31,TongHopKL!G:G)</f>
        <v>2</v>
      </c>
      <c r="F31" s="469" t="str">
        <f>IFERROR(VLOOKUP(A31,Solieu!H:N,2,0),"nt")</f>
        <v>Cty TNHH Liên Minh Phát</v>
      </c>
      <c r="G31" s="469" t="str">
        <f>IFERROR(VLOOKUP(A31,Solieu!H:N,3,0),"nt")</f>
        <v>Cty TNHH Liên Minh Phát</v>
      </c>
      <c r="H31" s="469"/>
      <c r="I31" s="484"/>
      <c r="J31" s="473" t="str">
        <f>IFERROR(VLOOKUP(A31,Solieu!H:N,4,0),"nt")</f>
        <v>23.05/BBNTXX.ĐLXL</v>
      </c>
      <c r="K31" s="485">
        <f>IFERROR(VLOOKUP(A31,Solieu!H:N,5,0),"nt")</f>
        <v>43608</v>
      </c>
      <c r="L31" s="469"/>
      <c r="M31" s="484"/>
      <c r="N31" s="467" t="s">
        <v>3429</v>
      </c>
      <c r="O31" s="482">
        <f t="shared" si="0"/>
        <v>1</v>
      </c>
      <c r="P31" s="487" t="str">
        <f>VLOOKUP(A31,TongHopKL!C:J,8,0)</f>
        <v>B</v>
      </c>
      <c r="Q31" s="507"/>
      <c r="R31" s="503"/>
    </row>
    <row r="32" spans="1:18" s="451" customFormat="1" ht="35.1" customHeight="1">
      <c r="A32" s="533" t="s">
        <v>2363</v>
      </c>
      <c r="B32" s="469">
        <f>SUM($O$6:O32)</f>
        <v>15</v>
      </c>
      <c r="C32" s="470" t="str">
        <f>(VLOOKUP(A32,TongHopKL!C:L,3,0))</f>
        <v>Đầu cosse ép Cu 150mm2</v>
      </c>
      <c r="D32" s="471" t="str">
        <f>IFERROR(VLOOKUP(A32,TongHopKL!C:F,4,0),0)</f>
        <v>cái</v>
      </c>
      <c r="E32" s="472">
        <f>SUMIF(TongHopKL!C:C,'NT-VT'!A32,TongHopKL!G:G)</f>
        <v>14</v>
      </c>
      <c r="F32" s="469" t="str">
        <f>IFERROR(VLOOKUP(A32,Solieu!H:N,2,0),"nt")</f>
        <v>Cty TNHH Liên Minh Phát</v>
      </c>
      <c r="G32" s="469" t="str">
        <f>IFERROR(VLOOKUP(A32,Solieu!H:N,3,0),"nt")</f>
        <v>Cty TNHH Liên Minh Phát</v>
      </c>
      <c r="H32" s="469"/>
      <c r="I32" s="484"/>
      <c r="J32" s="473" t="str">
        <f>IFERROR(VLOOKUP(A32,Solieu!H:N,4,0),"nt")</f>
        <v>23.05/BBNTXX.ĐLXL</v>
      </c>
      <c r="K32" s="485">
        <f>IFERROR(VLOOKUP(A32,Solieu!H:N,5,0),"nt")</f>
        <v>43608</v>
      </c>
      <c r="L32" s="488"/>
      <c r="M32" s="484"/>
      <c r="N32" s="467" t="s">
        <v>3429</v>
      </c>
      <c r="O32" s="482">
        <f t="shared" si="0"/>
        <v>1</v>
      </c>
      <c r="P32" s="487" t="str">
        <f>VLOOKUP(A32,TongHopKL!C:J,8,0)</f>
        <v>B</v>
      </c>
      <c r="Q32" s="507"/>
      <c r="R32" s="503"/>
    </row>
    <row r="33" spans="1:18" s="451" customFormat="1" ht="35.1" hidden="1" customHeight="1">
      <c r="A33" s="533" t="s">
        <v>516</v>
      </c>
      <c r="B33" s="469">
        <f>SUM($O$6:O33)</f>
        <v>15</v>
      </c>
      <c r="C33" s="470" t="str">
        <f>(VLOOKUP(A33,TongHopKL!C:L,3,0))</f>
        <v>Chân sứ đứng D20</v>
      </c>
      <c r="D33" s="471" t="str">
        <f>IFERROR(VLOOKUP(A33,TongHopKL!C:F,4,0),0)</f>
        <v>cái</v>
      </c>
      <c r="E33" s="472">
        <f>SUMIF(TongHopKL!C:C,'NT-VT'!A33,TongHopKL!G:G)</f>
        <v>583</v>
      </c>
      <c r="F33" s="469" t="str">
        <f>IFERROR(VLOOKUP(A33,Solieu!H:N,2,0),"nt")</f>
        <v>Cty TNHH Cao Linh</v>
      </c>
      <c r="G33" s="469" t="str">
        <f>IFERROR(VLOOKUP(A33,Solieu!H:N,3,0),"nt")</f>
        <v>Cty TNHH Cao Linh</v>
      </c>
      <c r="H33" s="469"/>
      <c r="I33" s="484"/>
      <c r="J33" s="473" t="str">
        <f>IFERROR(VLOOKUP(A33,Solieu!H:N,4,0),"nt")</f>
        <v>299-19/CL</v>
      </c>
      <c r="K33" s="485">
        <f>IFERROR(VLOOKUP(A33,Solieu!H:N,5,0),"nt")</f>
        <v>43660</v>
      </c>
      <c r="L33" s="490"/>
      <c r="M33" s="491"/>
      <c r="N33" s="467" t="s">
        <v>3429</v>
      </c>
      <c r="O33" s="482">
        <f t="shared" si="0"/>
        <v>0</v>
      </c>
      <c r="P33" s="487" t="str">
        <f>VLOOKUP(A33,TongHopKL!C:J,8,0)</f>
        <v>A</v>
      </c>
      <c r="Q33" s="507"/>
      <c r="R33" s="503"/>
    </row>
    <row r="34" spans="1:18" s="451" customFormat="1" ht="35.1" customHeight="1">
      <c r="A34" s="533" t="s">
        <v>545</v>
      </c>
      <c r="B34" s="469">
        <f>SUM($O$6:O34)</f>
        <v>16</v>
      </c>
      <c r="C34" s="470" t="str">
        <f>(VLOOKUP(A34,TongHopKL!C:L,3,0))</f>
        <v>Cọc tiếp đất Ø 16- 2,4m + kẹp cọc</v>
      </c>
      <c r="D34" s="471" t="str">
        <f>IFERROR(VLOOKUP(A34,TongHopKL!C:F,4,0),0)</f>
        <v>bộ</v>
      </c>
      <c r="E34" s="472">
        <f>SUMIF(TongHopKL!C:C,'NT-VT'!A34,TongHopKL!G:G)</f>
        <v>15</v>
      </c>
      <c r="F34" s="469" t="str">
        <f>IFERROR(VLOOKUP(A34,Solieu!H:N,2,0),"nt")</f>
        <v>Cty TNHH Liên Minh Phát</v>
      </c>
      <c r="G34" s="469" t="str">
        <f>IFERROR(VLOOKUP(A34,Solieu!H:N,3,0),"nt")</f>
        <v>Cty TNHH Liên Minh Phát</v>
      </c>
      <c r="H34" s="469"/>
      <c r="I34" s="484"/>
      <c r="J34" s="473" t="str">
        <f>IFERROR(VLOOKUP(A34,Solieu!H:N,4,0),"nt")</f>
        <v>23.05/BBNTXX.ĐLXL</v>
      </c>
      <c r="K34" s="485">
        <f>IFERROR(VLOOKUP(A34,Solieu!H:N,5,0),"nt")</f>
        <v>43608</v>
      </c>
      <c r="L34" s="488"/>
      <c r="M34" s="484"/>
      <c r="N34" s="467" t="s">
        <v>3429</v>
      </c>
      <c r="O34" s="482">
        <f t="shared" si="0"/>
        <v>1</v>
      </c>
      <c r="P34" s="487" t="str">
        <f>VLOOKUP(A34,TongHopKL!C:J,8,0)</f>
        <v>B</v>
      </c>
      <c r="Q34" s="507"/>
      <c r="R34" s="503"/>
    </row>
    <row r="35" spans="1:18" s="451" customFormat="1" ht="35.1" hidden="1" customHeight="1">
      <c r="A35" s="533" t="s">
        <v>3397</v>
      </c>
      <c r="B35" s="469">
        <f>SUM($O$6:O35)</f>
        <v>16</v>
      </c>
      <c r="C35" s="470" t="str">
        <f>(VLOOKUP(A35,TongHopKL!C:L,3,0))</f>
        <v>Đà cản BTCT 1,2m</v>
      </c>
      <c r="D35" s="471" t="str">
        <f>IFERROR(VLOOKUP(A35,TongHopKL!C:F,4,0),0)</f>
        <v>cái</v>
      </c>
      <c r="E35" s="472">
        <f>SUMIF(TongHopKL!C:C,'NT-VT'!A35,TongHopKL!G:G)</f>
        <v>39</v>
      </c>
      <c r="F35" s="469">
        <f>IFERROR(VLOOKUP(A35,Solieu!H:N,2,0),"nt")</f>
        <v>0</v>
      </c>
      <c r="G35" s="469">
        <f>IFERROR(VLOOKUP(A35,Solieu!H:N,3,0),"nt")</f>
        <v>0</v>
      </c>
      <c r="H35" s="469"/>
      <c r="I35" s="484"/>
      <c r="J35" s="473">
        <f>IFERROR(VLOOKUP(A35,Solieu!H:N,4,0),"nt")</f>
        <v>0</v>
      </c>
      <c r="K35" s="485">
        <f>IFERROR(VLOOKUP(A35,Solieu!H:N,5,0),"nt")</f>
        <v>0</v>
      </c>
      <c r="L35" s="469"/>
      <c r="M35" s="484"/>
      <c r="N35" s="467" t="s">
        <v>3429</v>
      </c>
      <c r="O35" s="482">
        <f t="shared" si="0"/>
        <v>0</v>
      </c>
      <c r="P35" s="487" t="str">
        <f>VLOOKUP(A35,TongHopKL!C:J,8,0)</f>
        <v>A</v>
      </c>
      <c r="Q35" s="507"/>
      <c r="R35" s="503"/>
    </row>
    <row r="36" spans="1:18" s="451" customFormat="1" ht="35.1" hidden="1" customHeight="1">
      <c r="A36" s="533" t="s">
        <v>3398</v>
      </c>
      <c r="B36" s="469">
        <f>SUM($O$6:O36)</f>
        <v>16</v>
      </c>
      <c r="C36" s="470" t="str">
        <f>(VLOOKUP(A36,TongHopKL!C:L,3,0))</f>
        <v>Đà cản BTCT 1,5m</v>
      </c>
      <c r="D36" s="471" t="str">
        <f>IFERROR(VLOOKUP(A36,TongHopKL!C:F,4,0),0)</f>
        <v>cái</v>
      </c>
      <c r="E36" s="472">
        <f>SUMIF(TongHopKL!C:C,'NT-VT'!A36,TongHopKL!G:G)</f>
        <v>15</v>
      </c>
      <c r="F36" s="469">
        <f>IFERROR(VLOOKUP(A36,Solieu!H:N,2,0),"nt")</f>
        <v>0</v>
      </c>
      <c r="G36" s="469">
        <f>IFERROR(VLOOKUP(A36,Solieu!H:N,3,0),"nt")</f>
        <v>0</v>
      </c>
      <c r="H36" s="469"/>
      <c r="I36" s="484"/>
      <c r="J36" s="473">
        <f>IFERROR(VLOOKUP(A36,Solieu!H:N,4,0),"nt")</f>
        <v>0</v>
      </c>
      <c r="K36" s="485">
        <f>IFERROR(VLOOKUP(A36,Solieu!H:N,5,0),"nt")</f>
        <v>0</v>
      </c>
      <c r="L36" s="469"/>
      <c r="M36" s="489"/>
      <c r="N36" s="467" t="s">
        <v>3429</v>
      </c>
      <c r="O36" s="482">
        <f t="shared" si="0"/>
        <v>0</v>
      </c>
      <c r="P36" s="487" t="str">
        <f>VLOOKUP(A36,TongHopKL!C:J,8,0)</f>
        <v>A</v>
      </c>
      <c r="Q36" s="507"/>
      <c r="R36" s="503"/>
    </row>
    <row r="37" spans="1:18" s="451" customFormat="1" ht="35.1" hidden="1" customHeight="1">
      <c r="A37" s="533" t="s">
        <v>3254</v>
      </c>
      <c r="B37" s="469">
        <f>SUM($O$6:O37)</f>
        <v>16</v>
      </c>
      <c r="C37" s="470" t="str">
        <f>(VLOOKUP(A37,TongHopKL!C:L,3,0))</f>
        <v>Đà Sắt góc L75 x75 x8 dài 2m (3 ốp)</v>
      </c>
      <c r="D37" s="471" t="str">
        <f>IFERROR(VLOOKUP(A37,TongHopKL!C:F,4,0),0)</f>
        <v>thanh</v>
      </c>
      <c r="E37" s="472">
        <f>SUMIF(TongHopKL!C:C,'NT-VT'!A37,TongHopKL!G:G)</f>
        <v>167</v>
      </c>
      <c r="F37" s="469" t="str">
        <f>IFERROR(VLOOKUP(A37,Solieu!H:N,2,0),"nt")</f>
        <v>Cty TNHH Điện Nam Việt</v>
      </c>
      <c r="G37" s="469" t="str">
        <f>IFERROR(VLOOKUP(A37,Solieu!H:N,3,0),"nt")</f>
        <v>Cty TNHH Điện Nam Việt</v>
      </c>
      <c r="H37" s="469"/>
      <c r="I37" s="484"/>
      <c r="J37" s="473" t="str">
        <f>IFERROR(VLOOKUP(A37,Solieu!H:N,4,0),"nt")</f>
        <v>07/KCS-ĐLXL/NV</v>
      </c>
      <c r="K37" s="485">
        <f>IFERROR(VLOOKUP(A37,Solieu!H:N,5,0),"nt")</f>
        <v>43654</v>
      </c>
      <c r="L37" s="469"/>
      <c r="M37" s="484"/>
      <c r="N37" s="467" t="s">
        <v>3429</v>
      </c>
      <c r="O37" s="482">
        <f t="shared" si="0"/>
        <v>0</v>
      </c>
      <c r="P37" s="487" t="str">
        <f>VLOOKUP(A37,TongHopKL!C:J,8,0)</f>
        <v>A</v>
      </c>
      <c r="Q37" s="507"/>
      <c r="R37" s="503"/>
    </row>
    <row r="38" spans="1:18" s="451" customFormat="1" ht="35.1" hidden="1" customHeight="1">
      <c r="A38" s="533" t="s">
        <v>3256</v>
      </c>
      <c r="B38" s="469">
        <f>SUM($O$6:O38)</f>
        <v>16</v>
      </c>
      <c r="C38" s="470" t="str">
        <f>(VLOOKUP(A38,TongHopKL!C:L,3,0))</f>
        <v>Thanh chống đà sắt góc L50x50x5 dài 1,15m</v>
      </c>
      <c r="D38" s="471" t="str">
        <f>IFERROR(VLOOKUP(A38,TongHopKL!C:F,4,0),0)</f>
        <v>thanh</v>
      </c>
      <c r="E38" s="472">
        <f>SUMIF(TongHopKL!C:C,'NT-VT'!A38,TongHopKL!G:G)</f>
        <v>167</v>
      </c>
      <c r="F38" s="469" t="str">
        <f>IFERROR(VLOOKUP(A38,Solieu!H:N,2,0),"nt")</f>
        <v>Cty TNHH Điện Nam Việt</v>
      </c>
      <c r="G38" s="469" t="str">
        <f>IFERROR(VLOOKUP(A38,Solieu!H:N,3,0),"nt")</f>
        <v>Cty TNHH Điện Nam Việt</v>
      </c>
      <c r="H38" s="469"/>
      <c r="I38" s="484"/>
      <c r="J38" s="473" t="str">
        <f>IFERROR(VLOOKUP(A38,Solieu!H:N,4,0),"nt")</f>
        <v>07/KCS-ĐLXL/NV</v>
      </c>
      <c r="K38" s="485">
        <f>IFERROR(VLOOKUP(A38,Solieu!H:N,5,0),"nt")</f>
        <v>43654</v>
      </c>
      <c r="L38" s="469"/>
      <c r="M38" s="484"/>
      <c r="N38" s="467" t="s">
        <v>3429</v>
      </c>
      <c r="O38" s="482">
        <f t="shared" si="0"/>
        <v>0</v>
      </c>
      <c r="P38" s="487" t="str">
        <f>VLOOKUP(A38,TongHopKL!C:J,8,0)</f>
        <v>A</v>
      </c>
      <c r="Q38" s="507"/>
      <c r="R38" s="503"/>
    </row>
    <row r="39" spans="1:18" s="451" customFormat="1" ht="35.1" customHeight="1">
      <c r="A39" s="533" t="s">
        <v>518</v>
      </c>
      <c r="B39" s="469">
        <f>SUM($O$6:O39)</f>
        <v>17</v>
      </c>
      <c r="C39" s="470" t="str">
        <f>(VLOOKUP(A39,TongHopKL!C:L,3,0))</f>
        <v xml:space="preserve">Dây nhôm buộc </v>
      </c>
      <c r="D39" s="471" t="str">
        <f>IFERROR(VLOOKUP(A39,TongHopKL!C:F,4,0),0)</f>
        <v>kg</v>
      </c>
      <c r="E39" s="472">
        <f>SUMIF(TongHopKL!C:C,'NT-VT'!A39,TongHopKL!G:G)</f>
        <v>4.5999999999999996</v>
      </c>
      <c r="F39" s="469" t="str">
        <f>IFERROR(VLOOKUP(A39,Solieu!H:N,2,0),"nt")</f>
        <v>Cty TNHH Liên Minh Phát</v>
      </c>
      <c r="G39" s="469" t="str">
        <f>IFERROR(VLOOKUP(A39,Solieu!H:N,3,0),"nt")</f>
        <v>Cty TNHH Liên Minh Phát</v>
      </c>
      <c r="H39" s="469"/>
      <c r="I39" s="484"/>
      <c r="J39" s="473" t="str">
        <f>IFERROR(VLOOKUP(A39,Solieu!H:N,4,0),"nt")</f>
        <v>23.05/BBNTXX.ĐLXL</v>
      </c>
      <c r="K39" s="485">
        <f>IFERROR(VLOOKUP(A39,Solieu!H:N,5,0),"nt")</f>
        <v>43608</v>
      </c>
      <c r="L39" s="469"/>
      <c r="M39" s="489"/>
      <c r="N39" s="467" t="s">
        <v>3429</v>
      </c>
      <c r="O39" s="482">
        <f t="shared" si="0"/>
        <v>1</v>
      </c>
      <c r="P39" s="487" t="str">
        <f>VLOOKUP(A39,TongHopKL!C:J,8,0)</f>
        <v>B</v>
      </c>
      <c r="Q39" s="507"/>
      <c r="R39" s="503"/>
    </row>
    <row r="40" spans="1:18" s="451" customFormat="1" ht="35.1" customHeight="1">
      <c r="A40" s="533" t="s">
        <v>3284</v>
      </c>
      <c r="B40" s="469">
        <f>SUM($O$6:O40)</f>
        <v>18</v>
      </c>
      <c r="C40" s="470" t="str">
        <f>(VLOOKUP(A40,TongHopKL!C:L,3,0))</f>
        <v>Dây buộc cổ sứ SSF (185-240mm2)</v>
      </c>
      <c r="D40" s="471" t="str">
        <f>IFERROR(VLOOKUP(A40,TongHopKL!C:F,4,0),0)</f>
        <v>cái</v>
      </c>
      <c r="E40" s="472">
        <f>SUMIF(TongHopKL!C:C,'NT-VT'!A40,TongHopKL!G:G)</f>
        <v>48</v>
      </c>
      <c r="F40" s="469" t="str">
        <f>IFERROR(VLOOKUP(A40,Solieu!H:N,2,0),"nt")</f>
        <v>Cty CP Thiết bị điện Lê Khôi</v>
      </c>
      <c r="G40" s="469" t="str">
        <f>IFERROR(VLOOKUP(A40,Solieu!H:N,3,0),"nt")</f>
        <v>Cty TNHH Liên Minh Phát</v>
      </c>
      <c r="H40" s="469"/>
      <c r="I40" s="484"/>
      <c r="J40" s="473" t="str">
        <f>IFERROR(VLOOKUP(A40,Solieu!H:N,4,0),"nt")</f>
        <v>2305/2019/XNHH/LKH</v>
      </c>
      <c r="K40" s="485">
        <f>IFERROR(VLOOKUP(A40,Solieu!H:N,5,0),"nt")</f>
        <v>43608</v>
      </c>
      <c r="L40" s="469"/>
      <c r="M40" s="484"/>
      <c r="N40" s="467" t="s">
        <v>3429</v>
      </c>
      <c r="O40" s="482">
        <f t="shared" si="0"/>
        <v>1</v>
      </c>
      <c r="P40" s="487" t="str">
        <f>VLOOKUP(A40,TongHopKL!C:J,8,0)</f>
        <v>B</v>
      </c>
      <c r="Q40" s="507"/>
      <c r="R40" s="503"/>
    </row>
    <row r="41" spans="1:18" s="451" customFormat="1" ht="35.1" customHeight="1">
      <c r="A41" s="533" t="s">
        <v>3282</v>
      </c>
      <c r="B41" s="469">
        <f>SUM($O$6:O41)</f>
        <v>19</v>
      </c>
      <c r="C41" s="470" t="str">
        <f>(VLOOKUP(A41,TongHopKL!C:L,3,0))</f>
        <v>Dây buộc đầu sứ TTF (185-240mm2)</v>
      </c>
      <c r="D41" s="471" t="str">
        <f>IFERROR(VLOOKUP(A41,TongHopKL!C:F,4,0),0)</f>
        <v>cái</v>
      </c>
      <c r="E41" s="472">
        <f>SUMIF(TongHopKL!C:C,'NT-VT'!A41,TongHopKL!G:G)</f>
        <v>535</v>
      </c>
      <c r="F41" s="469" t="str">
        <f>IFERROR(VLOOKUP(A41,Solieu!H:N,2,0),"nt")</f>
        <v>Cty CP Thiết bị điện Lê Khôi</v>
      </c>
      <c r="G41" s="469" t="str">
        <f>IFERROR(VLOOKUP(A41,Solieu!H:N,3,0),"nt")</f>
        <v>Cty TNHH Liên Minh Phát</v>
      </c>
      <c r="H41" s="469"/>
      <c r="I41" s="484"/>
      <c r="J41" s="473" t="str">
        <f>IFERROR(VLOOKUP(A41,Solieu!H:N,4,0),"nt")</f>
        <v>2305/2019/XNHH/LKH</v>
      </c>
      <c r="K41" s="485">
        <f>IFERROR(VLOOKUP(A41,Solieu!H:N,5,0),"nt")</f>
        <v>43608</v>
      </c>
      <c r="L41" s="469"/>
      <c r="M41" s="484"/>
      <c r="N41" s="467" t="s">
        <v>3429</v>
      </c>
      <c r="O41" s="482">
        <f t="shared" si="0"/>
        <v>1</v>
      </c>
      <c r="P41" s="487" t="str">
        <f>VLOOKUP(A41,TongHopKL!C:J,8,0)</f>
        <v>B</v>
      </c>
      <c r="Q41" s="507"/>
      <c r="R41" s="503"/>
    </row>
    <row r="42" spans="1:18" s="451" customFormat="1" ht="35.1" hidden="1" customHeight="1">
      <c r="A42" s="533" t="s">
        <v>2418</v>
      </c>
      <c r="B42" s="469">
        <f>SUM($O$6:O42)</f>
        <v>19</v>
      </c>
      <c r="C42" s="470" t="str">
        <f>(VLOOKUP(A42,TongHopKL!C:L,3,0))</f>
        <v>Cáp Duplex 2x16</v>
      </c>
      <c r="D42" s="471" t="str">
        <f>IFERROR(VLOOKUP(A42,TongHopKL!C:F,4,0),0)</f>
        <v>m</v>
      </c>
      <c r="E42" s="472">
        <f>SUMIF(TongHopKL!C:C,'NT-VT'!A42,TongHopKL!G:G)</f>
        <v>174</v>
      </c>
      <c r="F42" s="469">
        <f>IFERROR(VLOOKUP(A42,Solieu!H:N,2,0),"nt")</f>
        <v>0</v>
      </c>
      <c r="G42" s="469">
        <f>IFERROR(VLOOKUP(A42,Solieu!H:N,3,0),"nt")</f>
        <v>0</v>
      </c>
      <c r="H42" s="469"/>
      <c r="I42" s="484"/>
      <c r="J42" s="473">
        <f>IFERROR(VLOOKUP(A42,Solieu!H:N,4,0),"nt")</f>
        <v>0</v>
      </c>
      <c r="K42" s="485">
        <f>IFERROR(VLOOKUP(A42,Solieu!H:N,5,0),"nt")</f>
        <v>0</v>
      </c>
      <c r="L42" s="469"/>
      <c r="M42" s="489"/>
      <c r="N42" s="467" t="s">
        <v>3429</v>
      </c>
      <c r="O42" s="482">
        <f t="shared" si="0"/>
        <v>0</v>
      </c>
      <c r="P42" s="487" t="str">
        <f>VLOOKUP(A42,TongHopKL!C:J,8,0)</f>
        <v>A</v>
      </c>
      <c r="Q42" s="507"/>
      <c r="R42" s="503"/>
    </row>
    <row r="43" spans="1:18" s="451" customFormat="1" ht="35.1" customHeight="1">
      <c r="A43" s="533" t="s">
        <v>2662</v>
      </c>
      <c r="B43" s="469">
        <f>SUM($O$6:O43)</f>
        <v>20</v>
      </c>
      <c r="C43" s="470" t="str">
        <f>(VLOOKUP(A43,TongHopKL!C:L,3,0))</f>
        <v>Ghíp nối IPC 95-35</v>
      </c>
      <c r="D43" s="471" t="str">
        <f>IFERROR(VLOOKUP(A43,TongHopKL!C:F,4,0),0)</f>
        <v>cái</v>
      </c>
      <c r="E43" s="472">
        <f>SUMIF(TongHopKL!C:C,'NT-VT'!A43,TongHopKL!G:G)</f>
        <v>318</v>
      </c>
      <c r="F43" s="469" t="str">
        <f>IFERROR(VLOOKUP(A43,Solieu!H:N,2,0),"nt")</f>
        <v>Melec</v>
      </c>
      <c r="G43" s="469" t="str">
        <f>IFERROR(VLOOKUP(A43,Solieu!H:N,3,0),"nt")</f>
        <v>Cty TNHH Điện Nam Việt</v>
      </c>
      <c r="H43" s="469"/>
      <c r="I43" s="484"/>
      <c r="J43" s="473">
        <f>IFERROR(VLOOKUP(A43,Solieu!H:N,4,0),"nt")</f>
        <v>0</v>
      </c>
      <c r="K43" s="485">
        <f>IFERROR(VLOOKUP(A43,Solieu!H:N,5,0),"nt")</f>
        <v>0</v>
      </c>
      <c r="L43" s="469"/>
      <c r="M43" s="489"/>
      <c r="N43" s="467" t="s">
        <v>3429</v>
      </c>
      <c r="O43" s="482">
        <f t="shared" si="0"/>
        <v>1</v>
      </c>
      <c r="P43" s="487" t="str">
        <f>VLOOKUP(A43,TongHopKL!C:J,8,0)</f>
        <v>B</v>
      </c>
      <c r="Q43" s="507"/>
      <c r="R43" s="503"/>
    </row>
    <row r="44" spans="1:18" s="451" customFormat="1" ht="35.1" customHeight="1">
      <c r="A44" s="510" t="s">
        <v>3266</v>
      </c>
      <c r="B44" s="469">
        <f>SUM($O$6:O44)</f>
        <v>21</v>
      </c>
      <c r="C44" s="470" t="str">
        <f>(VLOOKUP(A44,TongHopKL!C:L,3,0))</f>
        <v>Giáp níu dừng dây bọc 185 + yếm móng U + Mắt nối yếm</v>
      </c>
      <c r="D44" s="471" t="str">
        <f>IFERROR(VLOOKUP(A44,TongHopKL!C:F,4,0),0)</f>
        <v>cái</v>
      </c>
      <c r="E44" s="472">
        <f>SUMIF(TongHopKL!C:C,'NT-VT'!A44,TongHopKL!G:G)</f>
        <v>96</v>
      </c>
      <c r="F44" s="469" t="str">
        <f>IFERROR(VLOOKUP(A44,Solieu!H:N,2,0),"nt")</f>
        <v>Cty CP Thiết bị điện Lê Khôi</v>
      </c>
      <c r="G44" s="469" t="str">
        <f>IFERROR(VLOOKUP(A44,Solieu!H:N,3,0),"nt")</f>
        <v>Cty TNHH Liên Minh Phát</v>
      </c>
      <c r="H44" s="469"/>
      <c r="I44" s="484"/>
      <c r="J44" s="473" t="str">
        <f>IFERROR(VLOOKUP(A44,Solieu!H:N,4,0),"nt")</f>
        <v>2305/2019/XNHH/LKH</v>
      </c>
      <c r="K44" s="485">
        <f>IFERROR(VLOOKUP(A44,Solieu!H:N,5,0),"nt")</f>
        <v>43608</v>
      </c>
      <c r="L44" s="469"/>
      <c r="M44" s="484"/>
      <c r="N44" s="467" t="s">
        <v>3429</v>
      </c>
      <c r="O44" s="482">
        <f t="shared" si="0"/>
        <v>1</v>
      </c>
      <c r="P44" s="487" t="str">
        <f>VLOOKUP(A44,TongHopKL!C:J,8,0)</f>
        <v>B</v>
      </c>
      <c r="Q44" s="507"/>
      <c r="R44" s="503"/>
    </row>
    <row r="45" spans="1:18" s="451" customFormat="1" ht="52.35" customHeight="1">
      <c r="A45" s="533" t="s">
        <v>3268</v>
      </c>
      <c r="B45" s="469">
        <f>SUM($O$6:O45)</f>
        <v>22</v>
      </c>
      <c r="C45" s="470" t="str">
        <f>(VLOOKUP(A45,TongHopKL!C:L,3,0))</f>
        <v>Giáp níu dừng dây bọc 50mm2 + yếm móng U + Mắt nối yếm</v>
      </c>
      <c r="D45" s="471" t="str">
        <f>IFERROR(VLOOKUP(A45,TongHopKL!C:F,4,0),0)</f>
        <v>cái</v>
      </c>
      <c r="E45" s="472">
        <f>SUMIF(TongHopKL!C:C,'NT-VT'!A45,TongHopKL!G:G)</f>
        <v>13</v>
      </c>
      <c r="F45" s="469" t="str">
        <f>IFERROR(VLOOKUP(A45,Solieu!H:N,2,0),"nt")</f>
        <v>Cty CP Thiết bị điện Lê Khôi</v>
      </c>
      <c r="G45" s="469" t="str">
        <f>IFERROR(VLOOKUP(A45,Solieu!H:N,3,0),"nt")</f>
        <v>Cty TNHH Liên Minh Phát</v>
      </c>
      <c r="H45" s="469"/>
      <c r="I45" s="484"/>
      <c r="J45" s="473" t="str">
        <f>IFERROR(VLOOKUP(A45,Solieu!H:N,4,0),"nt")</f>
        <v>2305/2019/XNHH/LKH</v>
      </c>
      <c r="K45" s="485">
        <f>IFERROR(VLOOKUP(A45,Solieu!H:N,5,0),"nt")</f>
        <v>43608</v>
      </c>
      <c r="L45" s="469"/>
      <c r="M45" s="484"/>
      <c r="N45" s="467" t="s">
        <v>3429</v>
      </c>
      <c r="O45" s="482">
        <f t="shared" si="0"/>
        <v>1</v>
      </c>
      <c r="P45" s="487" t="str">
        <f>VLOOKUP(A45,TongHopKL!C:J,8,0)</f>
        <v>B</v>
      </c>
      <c r="Q45" s="507"/>
      <c r="R45" s="503"/>
    </row>
    <row r="46" spans="1:18" s="451" customFormat="1" ht="44.1" customHeight="1">
      <c r="A46" s="533" t="s">
        <v>540</v>
      </c>
      <c r="B46" s="469">
        <f>SUM($O$6:O46)</f>
        <v>23</v>
      </c>
      <c r="C46" s="470" t="str">
        <f>(VLOOKUP(A46,TongHopKL!C:L,3,0))</f>
        <v>Kẹp cáp 3 boulon</v>
      </c>
      <c r="D46" s="471" t="str">
        <f>IFERROR(VLOOKUP(A46,TongHopKL!C:F,4,0),0)</f>
        <v>cái</v>
      </c>
      <c r="E46" s="472">
        <f>SUMIF(TongHopKL!C:C,'NT-VT'!A46,TongHopKL!G:G)</f>
        <v>120</v>
      </c>
      <c r="F46" s="469" t="str">
        <f>IFERROR(VLOOKUP(A46,Solieu!H:N,2,0),"nt")</f>
        <v>Cty TNHH Liên Minh Phát</v>
      </c>
      <c r="G46" s="469" t="str">
        <f>IFERROR(VLOOKUP(A46,Solieu!H:N,3,0),"nt")</f>
        <v>Cty TNHH Liên Minh Phát</v>
      </c>
      <c r="H46" s="469"/>
      <c r="I46" s="484"/>
      <c r="J46" s="473" t="str">
        <f>IFERROR(VLOOKUP(A46,Solieu!H:N,4,0),"nt")</f>
        <v>23.05/BBNTXX.ĐLXL</v>
      </c>
      <c r="K46" s="485">
        <f>IFERROR(VLOOKUP(A46,Solieu!H:N,5,0),"nt")</f>
        <v>43608</v>
      </c>
      <c r="L46" s="469"/>
      <c r="M46" s="484"/>
      <c r="N46" s="467" t="s">
        <v>3429</v>
      </c>
      <c r="O46" s="482">
        <f t="shared" si="0"/>
        <v>1</v>
      </c>
      <c r="P46" s="487" t="str">
        <f>VLOOKUP(A46,TongHopKL!C:J,8,0)</f>
        <v>B</v>
      </c>
      <c r="Q46" s="507"/>
      <c r="R46" s="503"/>
    </row>
    <row r="47" spans="1:18" s="451" customFormat="1" ht="31.5">
      <c r="A47" s="534" t="s">
        <v>3280</v>
      </c>
      <c r="B47" s="469">
        <f>SUM($O$6:O47)</f>
        <v>24</v>
      </c>
      <c r="C47" s="470" t="str">
        <f>(VLOOKUP(A47,TongHopKL!C:L,3,0))</f>
        <v>Dây đai + khóa đai Inoc</v>
      </c>
      <c r="D47" s="471" t="str">
        <f>IFERROR(VLOOKUP(A47,TongHopKL!C:F,4,0),0)</f>
        <v>Bộ</v>
      </c>
      <c r="E47" s="472">
        <f>SUMIF(TongHopKL!C:C,'NT-VT'!A47,TongHopKL!G:G)</f>
        <v>74</v>
      </c>
      <c r="F47" s="469" t="str">
        <f>IFERROR(VLOOKUP(A47,Solieu!H:N,2,0),"nt")</f>
        <v>Cty TNHH Liên Minh Phát</v>
      </c>
      <c r="G47" s="469" t="str">
        <f>IFERROR(VLOOKUP(A47,Solieu!H:N,3,0),"nt")</f>
        <v>Cty TNHH Liên Minh Phát</v>
      </c>
      <c r="H47" s="469"/>
      <c r="I47" s="484"/>
      <c r="J47" s="473" t="str">
        <f>IFERROR(VLOOKUP(A47,Solieu!H:N,4,0),"nt")</f>
        <v>23.05/BBNTXX.ĐLXL</v>
      </c>
      <c r="K47" s="485">
        <f>IFERROR(VLOOKUP(A47,Solieu!H:N,5,0),"nt")</f>
        <v>43608</v>
      </c>
      <c r="L47" s="469"/>
      <c r="M47" s="484"/>
      <c r="N47" s="467" t="s">
        <v>3429</v>
      </c>
      <c r="O47" s="482">
        <f t="shared" si="0"/>
        <v>1</v>
      </c>
      <c r="P47" s="487" t="str">
        <f>VLOOKUP(A47,TongHopKL!C:J,8,0)</f>
        <v>B</v>
      </c>
      <c r="Q47" s="507"/>
      <c r="R47" s="503"/>
    </row>
    <row r="48" spans="1:18" s="451" customFormat="1" ht="35.1" customHeight="1">
      <c r="A48" s="534" t="s">
        <v>3270</v>
      </c>
      <c r="B48" s="469">
        <f>SUM($O$6:O48)</f>
        <v>25</v>
      </c>
      <c r="C48" s="470" t="str">
        <f>(VLOOKUP(A48,TongHopKL!C:L,3,0))</f>
        <v>Kẹp ép WR 279</v>
      </c>
      <c r="D48" s="471" t="str">
        <f>IFERROR(VLOOKUP(A48,TongHopKL!C:F,4,0),0)</f>
        <v>cái</v>
      </c>
      <c r="E48" s="472">
        <f>SUMIF(TongHopKL!C:C,'NT-VT'!A48,TongHopKL!G:G)</f>
        <v>6</v>
      </c>
      <c r="F48" s="469" t="str">
        <f>IFERROR(VLOOKUP(A48,Solieu!H:N,2,0),"nt")</f>
        <v>Cty TNHH Liên Minh Phát</v>
      </c>
      <c r="G48" s="469" t="str">
        <f>IFERROR(VLOOKUP(A48,Solieu!H:N,3,0),"nt")</f>
        <v>Cty TNHH Liên Minh Phát</v>
      </c>
      <c r="H48" s="469"/>
      <c r="I48" s="484"/>
      <c r="J48" s="473" t="str">
        <f>IFERROR(VLOOKUP(A48,Solieu!H:N,4,0),"nt")</f>
        <v>23.05/BBNTXX.ĐLXL</v>
      </c>
      <c r="K48" s="485">
        <f>IFERROR(VLOOKUP(A48,Solieu!H:N,5,0),"nt")</f>
        <v>43608</v>
      </c>
      <c r="L48" s="469"/>
      <c r="M48" s="484"/>
      <c r="N48" s="467" t="s">
        <v>3429</v>
      </c>
      <c r="O48" s="482">
        <f t="shared" si="0"/>
        <v>1</v>
      </c>
      <c r="P48" s="487" t="str">
        <f>VLOOKUP(A48,TongHopKL!C:J,8,0)</f>
        <v>B</v>
      </c>
      <c r="Q48" s="507"/>
      <c r="R48" s="503"/>
    </row>
    <row r="49" spans="1:18" s="451" customFormat="1" ht="35.1" customHeight="1">
      <c r="A49" s="534" t="s">
        <v>657</v>
      </c>
      <c r="B49" s="469">
        <f>SUM($O$6:O49)</f>
        <v>26</v>
      </c>
      <c r="C49" s="470" t="str">
        <f>(VLOOKUP(A49,TongHopKL!C:L,3,0))</f>
        <v>Kẹp ép WR 399</v>
      </c>
      <c r="D49" s="471" t="str">
        <f>IFERROR(VLOOKUP(A49,TongHopKL!C:F,4,0),0)</f>
        <v>cái</v>
      </c>
      <c r="E49" s="472">
        <f>SUMIF(TongHopKL!C:C,'NT-VT'!A49,TongHopKL!G:G)</f>
        <v>90</v>
      </c>
      <c r="F49" s="469" t="str">
        <f>IFERROR(VLOOKUP(A49,Solieu!H:N,2,0),"nt")</f>
        <v>Cty TNHH Liên Minh Phát</v>
      </c>
      <c r="G49" s="469" t="str">
        <f>IFERROR(VLOOKUP(A49,Solieu!H:N,3,0),"nt")</f>
        <v>Cty TNHH Liên Minh Phát</v>
      </c>
      <c r="H49" s="469"/>
      <c r="I49" s="484"/>
      <c r="J49" s="473" t="str">
        <f>IFERROR(VLOOKUP(A49,Solieu!H:N,4,0),"nt")</f>
        <v>23.05/BBNTXX.ĐLXL</v>
      </c>
      <c r="K49" s="485">
        <f>IFERROR(VLOOKUP(A49,Solieu!H:N,5,0),"nt")</f>
        <v>43608</v>
      </c>
      <c r="L49" s="469"/>
      <c r="M49" s="484"/>
      <c r="N49" s="467" t="s">
        <v>3429</v>
      </c>
      <c r="O49" s="482">
        <f t="shared" si="0"/>
        <v>1</v>
      </c>
      <c r="P49" s="487" t="str">
        <f>VLOOKUP(A49,TongHopKL!C:J,8,0)</f>
        <v>B</v>
      </c>
      <c r="Q49" s="507"/>
      <c r="R49" s="503"/>
    </row>
    <row r="50" spans="1:18" s="451" customFormat="1" ht="35.1" customHeight="1">
      <c r="A50" s="533" t="s">
        <v>3272</v>
      </c>
      <c r="B50" s="469">
        <f>SUM($O$6:O50)</f>
        <v>27</v>
      </c>
      <c r="C50" s="470" t="str">
        <f>(VLOOKUP(A50,TongHopKL!C:L,3,0))</f>
        <v>Kẹp ép WR 419</v>
      </c>
      <c r="D50" s="471" t="str">
        <f>IFERROR(VLOOKUP(A50,TongHopKL!C:F,4,0),0)</f>
        <v>cái</v>
      </c>
      <c r="E50" s="472">
        <f>SUMIF(TongHopKL!C:C,'NT-VT'!A50,TongHopKL!G:G)</f>
        <v>64</v>
      </c>
      <c r="F50" s="469" t="str">
        <f>IFERROR(VLOOKUP(A50,Solieu!H:N,2,0),"nt")</f>
        <v>Cty TNHH Liên Minh Phát</v>
      </c>
      <c r="G50" s="469" t="str">
        <f>IFERROR(VLOOKUP(A50,Solieu!H:N,3,0),"nt")</f>
        <v>Cty TNHH Liên Minh Phát</v>
      </c>
      <c r="H50" s="469"/>
      <c r="I50" s="484"/>
      <c r="J50" s="473" t="str">
        <f>IFERROR(VLOOKUP(A50,Solieu!H:N,4,0),"nt")</f>
        <v>23.05/BBNTXX.ĐLXL</v>
      </c>
      <c r="K50" s="485">
        <f>IFERROR(VLOOKUP(A50,Solieu!H:N,5,0),"nt")</f>
        <v>43608</v>
      </c>
      <c r="L50" s="469"/>
      <c r="M50" s="484"/>
      <c r="N50" s="467" t="s">
        <v>3429</v>
      </c>
      <c r="O50" s="482">
        <f t="shared" si="0"/>
        <v>1</v>
      </c>
      <c r="P50" s="487" t="str">
        <f>VLOOKUP(A50,TongHopKL!C:J,8,0)</f>
        <v>B</v>
      </c>
      <c r="Q50" s="507"/>
      <c r="R50" s="503"/>
    </row>
    <row r="51" spans="1:18" s="451" customFormat="1" ht="35.1" customHeight="1">
      <c r="A51" s="468" t="s">
        <v>3274</v>
      </c>
      <c r="B51" s="469">
        <f>SUM($O$6:O51)</f>
        <v>28</v>
      </c>
      <c r="C51" s="470" t="str">
        <f>(VLOOKUP(A51,TongHopKL!C:L,3,0))</f>
        <v>Kẹp ép WR 929</v>
      </c>
      <c r="D51" s="471" t="str">
        <f>IFERROR(VLOOKUP(A51,TongHopKL!C:F,4,0),0)</f>
        <v>cái</v>
      </c>
      <c r="E51" s="472">
        <f>SUMIF(TongHopKL!C:C,'NT-VT'!A51,TongHopKL!G:G)</f>
        <v>72</v>
      </c>
      <c r="F51" s="469" t="str">
        <f>IFERROR(VLOOKUP(A51,Solieu!H:N,2,0),"nt")</f>
        <v>Cty TNHH Liên Minh Phát</v>
      </c>
      <c r="G51" s="469" t="str">
        <f>IFERROR(VLOOKUP(A51,Solieu!H:N,3,0),"nt")</f>
        <v>Cty TNHH Liên Minh Phát</v>
      </c>
      <c r="H51" s="469"/>
      <c r="I51" s="484"/>
      <c r="J51" s="473" t="str">
        <f>IFERROR(VLOOKUP(A51,Solieu!H:N,4,0),"nt")</f>
        <v>23.05/BBNTXX.ĐLXL</v>
      </c>
      <c r="K51" s="485">
        <f>IFERROR(VLOOKUP(A51,Solieu!H:N,5,0),"nt")</f>
        <v>43608</v>
      </c>
      <c r="L51" s="488"/>
      <c r="M51" s="484"/>
      <c r="N51" s="467" t="s">
        <v>3429</v>
      </c>
      <c r="O51" s="482">
        <f t="shared" si="0"/>
        <v>1</v>
      </c>
      <c r="P51" s="487" t="str">
        <f>VLOOKUP(A51,TongHopKL!C:J,8,0)</f>
        <v>B</v>
      </c>
      <c r="Q51" s="507"/>
      <c r="R51" s="503"/>
    </row>
    <row r="52" spans="1:18" s="451" customFormat="1" ht="35.1" customHeight="1">
      <c r="A52" s="468" t="s">
        <v>692</v>
      </c>
      <c r="B52" s="469">
        <f>SUM($O$6:O52)</f>
        <v>29</v>
      </c>
      <c r="C52" s="470" t="str">
        <f>(VLOOKUP(A52,TongHopKL!C:L,3,0))</f>
        <v>Kẹp hotline 4/0</v>
      </c>
      <c r="D52" s="471" t="str">
        <f>IFERROR(VLOOKUP(A52,TongHopKL!C:F,4,0),0)</f>
        <v>cái</v>
      </c>
      <c r="E52" s="472">
        <f>SUMIF(TongHopKL!C:C,'NT-VT'!A52,TongHopKL!G:G)</f>
        <v>41</v>
      </c>
      <c r="F52" s="469" t="str">
        <f>IFERROR(VLOOKUP(A52,Solieu!H:N,2,0),"nt")</f>
        <v>Cty TNHH Liên Minh Phát</v>
      </c>
      <c r="G52" s="469" t="str">
        <f>IFERROR(VLOOKUP(A52,Solieu!H:N,3,0),"nt")</f>
        <v>Cty TNHH Liên Minh Phát</v>
      </c>
      <c r="H52" s="469"/>
      <c r="I52" s="484"/>
      <c r="J52" s="473" t="str">
        <f>IFERROR(VLOOKUP(A52,Solieu!H:N,4,0),"nt")</f>
        <v>25.05/BBNTXX.ĐLXL</v>
      </c>
      <c r="K52" s="485">
        <f>IFERROR(VLOOKUP(A52,Solieu!H:N,5,0),"nt")</f>
        <v>43610</v>
      </c>
      <c r="L52" s="488"/>
      <c r="M52" s="484"/>
      <c r="N52" s="467" t="s">
        <v>3429</v>
      </c>
      <c r="O52" s="482">
        <f t="shared" si="0"/>
        <v>1</v>
      </c>
      <c r="P52" s="487" t="str">
        <f>VLOOKUP(A52,TongHopKL!C:J,8,0)</f>
        <v>B</v>
      </c>
      <c r="Q52" s="507"/>
      <c r="R52" s="503"/>
    </row>
    <row r="53" spans="1:18" s="451" customFormat="1" ht="35.1" customHeight="1">
      <c r="A53" s="468" t="s">
        <v>732</v>
      </c>
      <c r="B53" s="469">
        <f>SUM($O$6:O53)</f>
        <v>30</v>
      </c>
      <c r="C53" s="470" t="str">
        <f>(VLOOKUP(A53,TongHopKL!C:L,3,0))</f>
        <v>Khóa néo dây cỡ dây 120</v>
      </c>
      <c r="D53" s="471" t="str">
        <f>IFERROR(VLOOKUP(A53,TongHopKL!C:F,4,0),0)</f>
        <v>cái</v>
      </c>
      <c r="E53" s="472">
        <f>SUMIF(TongHopKL!C:C,'NT-VT'!A53,TongHopKL!G:G)</f>
        <v>34</v>
      </c>
      <c r="F53" s="469" t="str">
        <f>IFERROR(VLOOKUP(A53,Solieu!H:N,2,0),"nt")</f>
        <v>Cty TNHH Liên Minh Phát</v>
      </c>
      <c r="G53" s="469" t="str">
        <f>IFERROR(VLOOKUP(A53,Solieu!H:N,3,0),"nt")</f>
        <v>Cty TNHH Liên Minh Phát</v>
      </c>
      <c r="H53" s="469"/>
      <c r="I53" s="484"/>
      <c r="J53" s="473" t="str">
        <f>IFERROR(VLOOKUP(A53,Solieu!H:N,4,0),"nt")</f>
        <v>23.05/BBNTXX.ĐLXL</v>
      </c>
      <c r="K53" s="485">
        <f>IFERROR(VLOOKUP(A53,Solieu!H:N,5,0),"nt")</f>
        <v>43608</v>
      </c>
      <c r="L53" s="469"/>
      <c r="M53" s="484"/>
      <c r="N53" s="467" t="s">
        <v>3429</v>
      </c>
      <c r="O53" s="482">
        <f t="shared" si="0"/>
        <v>1</v>
      </c>
      <c r="P53" s="487" t="str">
        <f>VLOOKUP(A53,TongHopKL!C:J,8,0)</f>
        <v>B</v>
      </c>
      <c r="Q53" s="507"/>
      <c r="R53" s="503"/>
    </row>
    <row r="54" spans="1:18" s="451" customFormat="1" ht="35.1" customHeight="1">
      <c r="A54" s="468" t="s">
        <v>686</v>
      </c>
      <c r="B54" s="469">
        <f>SUM($O$6:O54)</f>
        <v>31</v>
      </c>
      <c r="C54" s="470" t="str">
        <f>(VLOOKUP(A54,TongHopKL!C:L,3,0))</f>
        <v>Kẹp quai 4/0</v>
      </c>
      <c r="D54" s="471" t="str">
        <f>IFERROR(VLOOKUP(A54,TongHopKL!C:F,4,0),0)</f>
        <v>cái</v>
      </c>
      <c r="E54" s="472">
        <f>SUMIF(TongHopKL!C:C,'NT-VT'!A54,TongHopKL!G:G)</f>
        <v>56</v>
      </c>
      <c r="F54" s="469" t="str">
        <f>IFERROR(VLOOKUP(A54,Solieu!H:N,2,0),"nt")</f>
        <v>Cty TNHH Liên Minh Phát</v>
      </c>
      <c r="G54" s="469" t="str">
        <f>IFERROR(VLOOKUP(A54,Solieu!H:N,3,0),"nt")</f>
        <v>Cty TNHH Liên Minh Phát</v>
      </c>
      <c r="H54" s="469"/>
      <c r="I54" s="484"/>
      <c r="J54" s="473" t="str">
        <f>IFERROR(VLOOKUP(A54,Solieu!H:N,4,0),"nt")</f>
        <v>25.05/BBNTXX.ĐLXL</v>
      </c>
      <c r="K54" s="485">
        <f>IFERROR(VLOOKUP(A54,Solieu!H:N,5,0),"nt")</f>
        <v>43610</v>
      </c>
      <c r="L54" s="488"/>
      <c r="M54" s="484"/>
      <c r="N54" s="467" t="s">
        <v>3429</v>
      </c>
      <c r="O54" s="482">
        <f t="shared" si="0"/>
        <v>1</v>
      </c>
      <c r="P54" s="487" t="str">
        <f>VLOOKUP(A54,TongHopKL!C:J,8,0)</f>
        <v>B</v>
      </c>
      <c r="Q54" s="507"/>
      <c r="R54" s="503"/>
    </row>
    <row r="55" spans="1:18" s="451" customFormat="1" ht="35.1" customHeight="1">
      <c r="A55" s="468" t="s">
        <v>748</v>
      </c>
      <c r="B55" s="469">
        <f>SUM($O$6:O55)</f>
        <v>32</v>
      </c>
      <c r="C55" s="470" t="str">
        <f>(VLOOKUP(A55,TongHopKL!C:L,3,0))</f>
        <v>Máng che dây chằng dày 1,6mm</v>
      </c>
      <c r="D55" s="471" t="str">
        <f>IFERROR(VLOOKUP(A55,TongHopKL!C:F,4,0),0)</f>
        <v>cái</v>
      </c>
      <c r="E55" s="472">
        <f>SUMIF(TongHopKL!C:C,'NT-VT'!A55,TongHopKL!G:G)</f>
        <v>6</v>
      </c>
      <c r="F55" s="469" t="str">
        <f>IFERROR(VLOOKUP(A55,Solieu!H:N,2,0),"nt")</f>
        <v>Cty TNHH Liên Minh Phát</v>
      </c>
      <c r="G55" s="469" t="str">
        <f>IFERROR(VLOOKUP(A55,Solieu!H:N,3,0),"nt")</f>
        <v>Cty TNHH Liên Minh Phát</v>
      </c>
      <c r="H55" s="469"/>
      <c r="I55" s="484"/>
      <c r="J55" s="473" t="str">
        <f>IFERROR(VLOOKUP(A55,Solieu!H:N,4,0),"nt")</f>
        <v>23.05/BBNTXX.ĐLXL</v>
      </c>
      <c r="K55" s="485">
        <f>IFERROR(VLOOKUP(A55,Solieu!H:N,5,0),"nt")</f>
        <v>43608</v>
      </c>
      <c r="L55" s="488"/>
      <c r="M55" s="484"/>
      <c r="N55" s="467" t="s">
        <v>3429</v>
      </c>
      <c r="O55" s="482">
        <f t="shared" si="0"/>
        <v>1</v>
      </c>
      <c r="P55" s="487" t="str">
        <f>VLOOKUP(A55,TongHopKL!C:J,8,0)</f>
        <v>B</v>
      </c>
      <c r="Q55" s="507"/>
      <c r="R55" s="503"/>
    </row>
    <row r="56" spans="1:18" s="451" customFormat="1" ht="35.1" customHeight="1">
      <c r="A56" s="468" t="s">
        <v>3262</v>
      </c>
      <c r="B56" s="469">
        <f>SUM($O$6:O56)</f>
        <v>33</v>
      </c>
      <c r="C56" s="470" t="str">
        <f>(VLOOKUP(A56,TongHopKL!C:L,3,0))</f>
        <v>Máng che dây chằng dày 0,4x2000</v>
      </c>
      <c r="D56" s="471" t="str">
        <f>IFERROR(VLOOKUP(A56,TongHopKL!C:F,4,0),0)</f>
        <v>cái</v>
      </c>
      <c r="E56" s="472">
        <f>SUMIF(TongHopKL!C:C,'NT-VT'!A56,TongHopKL!G:G)</f>
        <v>7</v>
      </c>
      <c r="F56" s="469" t="str">
        <f>IFERROR(VLOOKUP(A56,Solieu!H:N,2,0),"nt")</f>
        <v>Cty TNHH Liên Minh Phát</v>
      </c>
      <c r="G56" s="469" t="str">
        <f>IFERROR(VLOOKUP(A56,Solieu!H:N,3,0),"nt")</f>
        <v>Cty TNHH Liên Minh Phát</v>
      </c>
      <c r="H56" s="469"/>
      <c r="I56" s="484"/>
      <c r="J56" s="473" t="str">
        <f>IFERROR(VLOOKUP(A56,Solieu!H:N,4,0),"nt")</f>
        <v>23.05/BBNTXX.ĐLXL</v>
      </c>
      <c r="K56" s="485">
        <f>IFERROR(VLOOKUP(A56,Solieu!H:N,5,0),"nt")</f>
        <v>43608</v>
      </c>
      <c r="L56" s="469"/>
      <c r="M56" s="484"/>
      <c r="N56" s="467" t="s">
        <v>3429</v>
      </c>
      <c r="O56" s="482">
        <f t="shared" si="0"/>
        <v>1</v>
      </c>
      <c r="P56" s="487" t="str">
        <f>VLOOKUP(A56,TongHopKL!C:J,8,0)</f>
        <v>B</v>
      </c>
      <c r="Q56" s="507"/>
      <c r="R56" s="503"/>
    </row>
    <row r="57" spans="1:18" s="451" customFormat="1" ht="35.1" customHeight="1">
      <c r="A57" s="468" t="s">
        <v>754</v>
      </c>
      <c r="B57" s="469">
        <f>SUM($O$6:O57)</f>
        <v>34</v>
      </c>
      <c r="C57" s="470" t="str">
        <f>(VLOOKUP(A57,TongHopKL!C:L,3,0))</f>
        <v xml:space="preserve">Móc treo chữ U </v>
      </c>
      <c r="D57" s="471" t="str">
        <f>IFERROR(VLOOKUP(A57,TongHopKL!C:F,4,0),0)</f>
        <v>cái</v>
      </c>
      <c r="E57" s="472">
        <f>SUMIF(TongHopKL!C:C,'NT-VT'!A57,TongHopKL!G:G)</f>
        <v>174</v>
      </c>
      <c r="F57" s="469" t="str">
        <f>IFERROR(VLOOKUP(A57,Solieu!H:N,2,0),"nt")</f>
        <v>Cty TNHH Liên Minh Phát</v>
      </c>
      <c r="G57" s="469" t="str">
        <f>IFERROR(VLOOKUP(A57,Solieu!H:N,3,0),"nt")</f>
        <v>Cty TNHH Liên Minh Phát</v>
      </c>
      <c r="H57" s="469"/>
      <c r="I57" s="484"/>
      <c r="J57" s="473" t="str">
        <f>IFERROR(VLOOKUP(A57,Solieu!H:N,4,0),"nt")</f>
        <v>23.05/BBNTXX.ĐLXL</v>
      </c>
      <c r="K57" s="485">
        <f>IFERROR(VLOOKUP(A57,Solieu!H:N,5,0),"nt")</f>
        <v>43608</v>
      </c>
      <c r="L57" s="488"/>
      <c r="M57" s="484"/>
      <c r="N57" s="467" t="s">
        <v>3429</v>
      </c>
      <c r="O57" s="482">
        <f t="shared" si="0"/>
        <v>1</v>
      </c>
      <c r="P57" s="487" t="str">
        <f>VLOOKUP(A57,TongHopKL!C:J,8,0)</f>
        <v>B</v>
      </c>
      <c r="Q57" s="507"/>
      <c r="R57" s="503"/>
    </row>
    <row r="58" spans="1:18" s="451" customFormat="1" ht="35.1" customHeight="1">
      <c r="A58" s="468" t="s">
        <v>890</v>
      </c>
      <c r="B58" s="469">
        <f>SUM($O$6:O58)</f>
        <v>35</v>
      </c>
      <c r="C58" s="470" t="str">
        <f>(VLOOKUP(A58,TongHopKL!C:L,3,0))</f>
        <v>Neo xòe 8 hướng (dày 3,2mm)</v>
      </c>
      <c r="D58" s="471" t="str">
        <f>IFERROR(VLOOKUP(A58,TongHopKL!C:F,4,0),0)</f>
        <v>cái</v>
      </c>
      <c r="E58" s="472">
        <f>SUMIF(TongHopKL!C:C,'NT-VT'!A58,TongHopKL!G:G)</f>
        <v>2</v>
      </c>
      <c r="F58" s="469" t="str">
        <f>IFERROR(VLOOKUP(A58,Solieu!H:N,2,0),"nt")</f>
        <v>Cty TNHH Liên Minh Phát</v>
      </c>
      <c r="G58" s="469" t="str">
        <f>IFERROR(VLOOKUP(A58,Solieu!H:N,3,0),"nt")</f>
        <v>Cty TNHH Liên Minh Phát</v>
      </c>
      <c r="H58" s="469"/>
      <c r="I58" s="484"/>
      <c r="J58" s="473" t="str">
        <f>IFERROR(VLOOKUP(A58,Solieu!H:N,4,0),"nt")</f>
        <v>23.05/BBNTXX.ĐLXL</v>
      </c>
      <c r="K58" s="485">
        <f>IFERROR(VLOOKUP(A58,Solieu!H:N,5,0),"nt")</f>
        <v>43608</v>
      </c>
      <c r="L58" s="488"/>
      <c r="M58" s="484"/>
      <c r="N58" s="467" t="s">
        <v>3429</v>
      </c>
      <c r="O58" s="482">
        <f t="shared" si="0"/>
        <v>1</v>
      </c>
      <c r="P58" s="487" t="str">
        <f>VLOOKUP(A58,TongHopKL!C:J,8,0)</f>
        <v>B</v>
      </c>
      <c r="Q58" s="507"/>
      <c r="R58" s="503"/>
    </row>
    <row r="59" spans="1:18" s="451" customFormat="1" ht="35.1" customHeight="1">
      <c r="A59" s="468" t="s">
        <v>3276</v>
      </c>
      <c r="B59" s="469">
        <f>SUM($O$6:O59)</f>
        <v>36</v>
      </c>
      <c r="C59" s="470" t="str">
        <f>(VLOOKUP(A59,TongHopKL!C:L,3,0))</f>
        <v>Ong co nhiệt cách điện 24kV D60</v>
      </c>
      <c r="D59" s="471" t="str">
        <f>IFERROR(VLOOKUP(A59,TongHopKL!C:F,4,0),0)</f>
        <v>m</v>
      </c>
      <c r="E59" s="472">
        <f>SUMIF(TongHopKL!C:C,'NT-VT'!A59,TongHopKL!G:G)</f>
        <v>14.5</v>
      </c>
      <c r="F59" s="469" t="str">
        <f>IFERROR(VLOOKUP(A59,Solieu!H:N,2,0),"nt")</f>
        <v>Cty TNHH SX TM-DV Song Hào</v>
      </c>
      <c r="G59" s="469" t="str">
        <f>IFERROR(VLOOKUP(A59,Solieu!H:N,3,0),"nt")</f>
        <v>Cty TNHH Liên Minh Phát</v>
      </c>
      <c r="H59" s="469"/>
      <c r="I59" s="484"/>
      <c r="J59" s="473" t="str">
        <f>IFERROR(VLOOKUP(A59,Solieu!H:N,4,0),"nt")</f>
        <v>112.19-PTN/SONGHAO</v>
      </c>
      <c r="K59" s="485">
        <f>IFERROR(VLOOKUP(A59,Solieu!H:N,5,0),"nt")</f>
        <v>0</v>
      </c>
      <c r="L59" s="488"/>
      <c r="M59" s="484"/>
      <c r="N59" s="467" t="s">
        <v>3429</v>
      </c>
      <c r="O59" s="482">
        <f t="shared" si="0"/>
        <v>1</v>
      </c>
      <c r="P59" s="487" t="str">
        <f>VLOOKUP(A59,TongHopKL!C:J,8,0)</f>
        <v>B</v>
      </c>
      <c r="Q59" s="507"/>
      <c r="R59" s="503"/>
    </row>
    <row r="60" spans="1:18" s="451" customFormat="1" ht="35.1" customHeight="1">
      <c r="A60" s="468" t="s">
        <v>782</v>
      </c>
      <c r="B60" s="469">
        <f>SUM($O$6:O60)</f>
        <v>37</v>
      </c>
      <c r="C60" s="470" t="str">
        <f>(VLOOKUP(A60,TongHopKL!C:L,3,0))</f>
        <v>Ống nối dây cỡ 120mm2</v>
      </c>
      <c r="D60" s="471" t="str">
        <f>IFERROR(VLOOKUP(A60,TongHopKL!C:F,4,0),0)</f>
        <v>cái</v>
      </c>
      <c r="E60" s="472">
        <f>SUMIF(TongHopKL!C:C,'NT-VT'!A60,TongHopKL!G:G)</f>
        <v>5</v>
      </c>
      <c r="F60" s="469" t="str">
        <f>IFERROR(VLOOKUP(A60,Solieu!H:N,2,0),"nt")</f>
        <v>Cty TNHH Liên Minh Phát</v>
      </c>
      <c r="G60" s="469" t="str">
        <f>IFERROR(VLOOKUP(A60,Solieu!H:N,3,0),"nt")</f>
        <v>Cty TNHH Liên Minh Phát</v>
      </c>
      <c r="H60" s="469"/>
      <c r="I60" s="484"/>
      <c r="J60" s="473" t="str">
        <f>IFERROR(VLOOKUP(A60,Solieu!H:N,4,0),"nt")</f>
        <v>25.05/BBNTXX.ĐLXL</v>
      </c>
      <c r="K60" s="485">
        <f>IFERROR(VLOOKUP(A60,Solieu!H:N,5,0),"nt")</f>
        <v>43610</v>
      </c>
      <c r="L60" s="488"/>
      <c r="M60" s="489"/>
      <c r="N60" s="467" t="s">
        <v>3429</v>
      </c>
      <c r="O60" s="482">
        <f t="shared" si="0"/>
        <v>1</v>
      </c>
      <c r="P60" s="487" t="str">
        <f>VLOOKUP(A60,TongHopKL!C:J,8,0)</f>
        <v>B</v>
      </c>
      <c r="Q60" s="507"/>
      <c r="R60" s="503"/>
    </row>
    <row r="61" spans="1:18" s="451" customFormat="1" ht="35.1" customHeight="1">
      <c r="A61" s="468" t="s">
        <v>786</v>
      </c>
      <c r="B61" s="469">
        <f>SUM($O$6:O61)</f>
        <v>38</v>
      </c>
      <c r="C61" s="470" t="str">
        <f>(VLOOKUP(A61,TongHopKL!C:L,3,0))</f>
        <v>Ống nối dây cỡ 185mm2</v>
      </c>
      <c r="D61" s="471" t="str">
        <f>IFERROR(VLOOKUP(A61,TongHopKL!C:F,4,0),0)</f>
        <v>cái</v>
      </c>
      <c r="E61" s="472">
        <f>SUMIF(TongHopKL!C:C,'NT-VT'!A61,TongHopKL!G:G)</f>
        <v>16</v>
      </c>
      <c r="F61" s="469" t="str">
        <f>IFERROR(VLOOKUP(A61,Solieu!H:N,2,0),"nt")</f>
        <v>Cty TNHH Liên Minh Phát</v>
      </c>
      <c r="G61" s="469" t="str">
        <f>IFERROR(VLOOKUP(A61,Solieu!H:N,3,0),"nt")</f>
        <v>Cty TNHH Liên Minh Phát</v>
      </c>
      <c r="H61" s="469"/>
      <c r="I61" s="484"/>
      <c r="J61" s="473" t="str">
        <f>IFERROR(VLOOKUP(A61,Solieu!H:N,4,0),"nt")</f>
        <v>25.05/BBNTXX.ĐLXL</v>
      </c>
      <c r="K61" s="485">
        <f>IFERROR(VLOOKUP(A61,Solieu!H:N,5,0),"nt")</f>
        <v>43610</v>
      </c>
      <c r="L61" s="488"/>
      <c r="M61" s="489"/>
      <c r="N61" s="467" t="s">
        <v>3429</v>
      </c>
      <c r="O61" s="482">
        <f t="shared" si="0"/>
        <v>1</v>
      </c>
      <c r="P61" s="487" t="str">
        <f>VLOOKUP(A61,TongHopKL!C:J,8,0)</f>
        <v>B</v>
      </c>
      <c r="Q61" s="507"/>
      <c r="R61" s="503"/>
    </row>
    <row r="62" spans="1:18" s="451" customFormat="1" ht="35.1" customHeight="1">
      <c r="A62" s="468" t="s">
        <v>776</v>
      </c>
      <c r="B62" s="469">
        <f>SUM($O$6:O62)</f>
        <v>39</v>
      </c>
      <c r="C62" s="470" t="str">
        <f>(VLOOKUP(A62,TongHopKL!C:L,3,0))</f>
        <v>Ống nối dây cỡ 50mm2</v>
      </c>
      <c r="D62" s="471" t="str">
        <f>IFERROR(VLOOKUP(A62,TongHopKL!C:F,4,0),0)</f>
        <v>cái</v>
      </c>
      <c r="E62" s="472">
        <f>SUMIF(TongHopKL!C:C,'NT-VT'!A62,TongHopKL!G:G)</f>
        <v>12</v>
      </c>
      <c r="F62" s="469" t="str">
        <f>IFERROR(VLOOKUP(A62,Solieu!H:N,2,0),"nt")</f>
        <v>Cty TNHH Liên Minh Phát</v>
      </c>
      <c r="G62" s="469" t="str">
        <f>IFERROR(VLOOKUP(A62,Solieu!H:N,3,0),"nt")</f>
        <v>Cty TNHH Liên Minh Phát</v>
      </c>
      <c r="H62" s="469"/>
      <c r="I62" s="484"/>
      <c r="J62" s="473" t="str">
        <f>IFERROR(VLOOKUP(A62,Solieu!H:N,4,0),"nt")</f>
        <v>25.05/BBNTXX.ĐLXL</v>
      </c>
      <c r="K62" s="485">
        <f>IFERROR(VLOOKUP(A62,Solieu!H:N,5,0),"nt")</f>
        <v>43610</v>
      </c>
      <c r="L62" s="488"/>
      <c r="M62" s="484"/>
      <c r="N62" s="467" t="s">
        <v>3429</v>
      </c>
      <c r="O62" s="482">
        <f t="shared" si="0"/>
        <v>1</v>
      </c>
      <c r="P62" s="487" t="str">
        <f>VLOOKUP(A62,TongHopKL!C:J,8,0)</f>
        <v>B</v>
      </c>
      <c r="Q62" s="507"/>
      <c r="R62" s="503"/>
    </row>
    <row r="63" spans="1:18" s="451" customFormat="1" ht="35.1" customHeight="1">
      <c r="A63" s="468" t="s">
        <v>2571</v>
      </c>
      <c r="B63" s="469">
        <f>SUM($O$6:O63)</f>
        <v>40</v>
      </c>
      <c r="C63" s="470" t="str">
        <f>(VLOOKUP(A63,TongHopKL!C:L,3,0))</f>
        <v>Ốc xiết cáp</v>
      </c>
      <c r="D63" s="471" t="str">
        <f>IFERROR(VLOOKUP(A63,TongHopKL!C:F,4,0),0)</f>
        <v>cái</v>
      </c>
      <c r="E63" s="472">
        <f>SUMIF(TongHopKL!C:C,'NT-VT'!A63,TongHopKL!G:G)</f>
        <v>88</v>
      </c>
      <c r="F63" s="469" t="str">
        <f>IFERROR(VLOOKUP(A63,Solieu!H:N,2,0),"nt")</f>
        <v>Cty TNHH Liên Minh Phát</v>
      </c>
      <c r="G63" s="469" t="str">
        <f>IFERROR(VLOOKUP(A63,Solieu!H:N,3,0),"nt")</f>
        <v>Cty TNHH Liên Minh Phát</v>
      </c>
      <c r="H63" s="469"/>
      <c r="I63" s="484"/>
      <c r="J63" s="473" t="str">
        <f>IFERROR(VLOOKUP(A63,Solieu!H:N,4,0),"nt")</f>
        <v>23.05/BBNTXX.ĐLXL</v>
      </c>
      <c r="K63" s="485">
        <f>IFERROR(VLOOKUP(A63,Solieu!H:N,5,0),"nt")</f>
        <v>43608</v>
      </c>
      <c r="L63" s="488"/>
      <c r="M63" s="484"/>
      <c r="N63" s="467" t="s">
        <v>3429</v>
      </c>
      <c r="O63" s="482">
        <f t="shared" si="0"/>
        <v>1</v>
      </c>
      <c r="P63" s="487" t="str">
        <f>VLOOKUP(A63,TongHopKL!C:J,8,0)</f>
        <v>B</v>
      </c>
      <c r="Q63" s="507"/>
      <c r="R63" s="503"/>
    </row>
    <row r="64" spans="1:18" s="451" customFormat="1" ht="35.1" customHeight="1">
      <c r="A64" s="468" t="s">
        <v>2475</v>
      </c>
      <c r="B64" s="469">
        <f>SUM($O$6:O64)</f>
        <v>41</v>
      </c>
      <c r="C64" s="470" t="str">
        <f>(VLOOKUP(A64,TongHopKL!C:L,3,0))</f>
        <v xml:space="preserve">Ống PVC D21x1,6mm </v>
      </c>
      <c r="D64" s="471" t="str">
        <f>IFERROR(VLOOKUP(A64,TongHopKL!C:F,4,0),0)</f>
        <v>m</v>
      </c>
      <c r="E64" s="472">
        <f>SUMIF(TongHopKL!C:C,'NT-VT'!A64,TongHopKL!G:G)</f>
        <v>22.5</v>
      </c>
      <c r="F64" s="469" t="str">
        <f>IFERROR(VLOOKUP(A64,Solieu!H:N,2,0),"nt")</f>
        <v>Cty TNHH Liên Minh Phát</v>
      </c>
      <c r="G64" s="469" t="str">
        <f>IFERROR(VLOOKUP(A64,Solieu!H:N,3,0),"nt")</f>
        <v>Cty TNHH Liên Minh Phát</v>
      </c>
      <c r="H64" s="469"/>
      <c r="I64" s="484"/>
      <c r="J64" s="473" t="str">
        <f>IFERROR(VLOOKUP(A64,Solieu!H:N,4,0),"nt")</f>
        <v>23.05/BBNTXX.ĐLXL</v>
      </c>
      <c r="K64" s="485">
        <f>IFERROR(VLOOKUP(A64,Solieu!H:N,5,0),"nt")</f>
        <v>43608</v>
      </c>
      <c r="L64" s="488"/>
      <c r="M64" s="484"/>
      <c r="N64" s="467" t="s">
        <v>3429</v>
      </c>
      <c r="O64" s="482">
        <f t="shared" si="0"/>
        <v>1</v>
      </c>
      <c r="P64" s="487" t="str">
        <f>VLOOKUP(A64,TongHopKL!C:J,8,0)</f>
        <v>B</v>
      </c>
      <c r="Q64" s="507"/>
      <c r="R64" s="503"/>
    </row>
    <row r="65" spans="1:18" s="451" customFormat="1" ht="35.1" customHeight="1">
      <c r="A65" s="468" t="s">
        <v>794</v>
      </c>
      <c r="B65" s="469">
        <f>SUM($O$6:O65)</f>
        <v>42</v>
      </c>
      <c r="C65" s="470" t="str">
        <f>(VLOOKUP(A65,TongHopKL!C:L,3,0))</f>
        <v>Uclevis</v>
      </c>
      <c r="D65" s="471" t="str">
        <f>IFERROR(VLOOKUP(A65,TongHopKL!C:F,4,0),0)</f>
        <v>bộ</v>
      </c>
      <c r="E65" s="472">
        <f>SUMIF(TongHopKL!C:C,'NT-VT'!A65,TongHopKL!G:G)</f>
        <v>160</v>
      </c>
      <c r="F65" s="469" t="str">
        <f>IFERROR(VLOOKUP(A65,Solieu!H:N,2,0),"nt")</f>
        <v>Cty TNHH Liên Minh Phát</v>
      </c>
      <c r="G65" s="469" t="str">
        <f>IFERROR(VLOOKUP(A65,Solieu!H:N,3,0),"nt")</f>
        <v>Cty TNHH Liên Minh Phát</v>
      </c>
      <c r="H65" s="469"/>
      <c r="I65" s="484"/>
      <c r="J65" s="473" t="str">
        <f>IFERROR(VLOOKUP(A65,Solieu!H:N,4,0),"nt")</f>
        <v>23.05/BBNTXX.ĐLXL</v>
      </c>
      <c r="K65" s="485">
        <f>IFERROR(VLOOKUP(A65,Solieu!H:N,5,0),"nt")</f>
        <v>43608</v>
      </c>
      <c r="L65" s="488"/>
      <c r="M65" s="484"/>
      <c r="N65" s="467" t="s">
        <v>3429</v>
      </c>
      <c r="O65" s="482">
        <f t="shared" si="0"/>
        <v>1</v>
      </c>
      <c r="P65" s="487" t="str">
        <f>VLOOKUP(A65,TongHopKL!C:J,8,0)</f>
        <v>B</v>
      </c>
      <c r="Q65" s="507"/>
      <c r="R65" s="503"/>
    </row>
    <row r="66" spans="1:18" s="451" customFormat="1" ht="35.1" hidden="1" customHeight="1">
      <c r="A66" s="468" t="s">
        <v>812</v>
      </c>
      <c r="B66" s="469">
        <f>SUM($O$6:O66)</f>
        <v>42</v>
      </c>
      <c r="C66" s="470" t="str">
        <f>(VLOOKUP(A66,TongHopKL!C:L,3,0))</f>
        <v>Sứ chằng</v>
      </c>
      <c r="D66" s="471" t="str">
        <f>IFERROR(VLOOKUP(A66,TongHopKL!C:F,4,0),0)</f>
        <v>cái</v>
      </c>
      <c r="E66" s="472">
        <f>SUMIF(TongHopKL!C:C,'NT-VT'!A66,TongHopKL!G:G)</f>
        <v>15</v>
      </c>
      <c r="F66" s="469" t="str">
        <f>IFERROR(VLOOKUP(A66,Solieu!H:N,2,0),"nt")</f>
        <v>Cty CP Sứ kỹ thuật Hoàng Liên Sơn</v>
      </c>
      <c r="G66" s="469" t="str">
        <f>IFERROR(VLOOKUP(A66,Solieu!H:N,3,0),"nt")</f>
        <v>Cty CP Sứ kỹ thuật Hoàng Liên Sơn</v>
      </c>
      <c r="H66" s="469"/>
      <c r="I66" s="484"/>
      <c r="J66" s="473" t="str">
        <f>IFERROR(VLOOKUP(A66,Solieu!H:N,4,0),"nt")</f>
        <v>29819/CL
30219/CL</v>
      </c>
      <c r="K66" s="485">
        <f>IFERROR(VLOOKUP(A66,Solieu!H:N,5,0),"nt")</f>
        <v>43660</v>
      </c>
      <c r="L66" s="488"/>
      <c r="M66" s="484"/>
      <c r="N66" s="467" t="s">
        <v>3429</v>
      </c>
      <c r="O66" s="482">
        <f t="shared" si="0"/>
        <v>0</v>
      </c>
      <c r="P66" s="487" t="str">
        <f>VLOOKUP(A66,TongHopKL!C:J,8,0)</f>
        <v>A</v>
      </c>
      <c r="Q66" s="507"/>
      <c r="R66" s="503"/>
    </row>
    <row r="67" spans="1:18" s="451" customFormat="1" ht="35.1" hidden="1" customHeight="1">
      <c r="A67" s="468" t="s">
        <v>3420</v>
      </c>
      <c r="B67" s="469">
        <f>SUM($O$6:O67)</f>
        <v>42</v>
      </c>
      <c r="C67" s="470" t="str">
        <f>(VLOOKUP(A67,TongHopKL!C:L,3,0))</f>
        <v xml:space="preserve">Sứ ống chỉ </v>
      </c>
      <c r="D67" s="471" t="str">
        <f>IFERROR(VLOOKUP(A67,TongHopKL!C:F,4,0),0)</f>
        <v>cái</v>
      </c>
      <c r="E67" s="472">
        <f>SUMIF(TongHopKL!C:C,'NT-VT'!A67,TongHopKL!G:G)</f>
        <v>160</v>
      </c>
      <c r="F67" s="469" t="str">
        <f>IFERROR(VLOOKUP(A67,Solieu!H:N,2,0),"nt")</f>
        <v>Cty CP Sứ kỹ thuật Hoàng Liên Sơn</v>
      </c>
      <c r="G67" s="469" t="str">
        <f>IFERROR(VLOOKUP(A67,Solieu!H:N,3,0),"nt")</f>
        <v>Cty CP Sứ kỹ thuật Hoàng Liên Sơn</v>
      </c>
      <c r="H67" s="469"/>
      <c r="I67" s="484"/>
      <c r="J67" s="473" t="str">
        <f>IFERROR(VLOOKUP(A67,Solieu!H:N,4,0),"nt")</f>
        <v>29719/CL
30119/CL</v>
      </c>
      <c r="K67" s="485">
        <f>IFERROR(VLOOKUP(A67,Solieu!H:N,5,0),"nt")</f>
        <v>43660</v>
      </c>
      <c r="L67" s="488"/>
      <c r="M67" s="484"/>
      <c r="N67" s="467" t="s">
        <v>3429</v>
      </c>
      <c r="O67" s="482">
        <f t="shared" si="0"/>
        <v>0</v>
      </c>
      <c r="P67" s="487" t="str">
        <f>VLOOKUP(A67,TongHopKL!C:J,8,0)</f>
        <v>A</v>
      </c>
      <c r="Q67" s="507"/>
      <c r="R67" s="503"/>
    </row>
    <row r="68" spans="1:18" s="451" customFormat="1" ht="35.1" hidden="1" customHeight="1">
      <c r="A68" s="468" t="s">
        <v>3249</v>
      </c>
      <c r="B68" s="469">
        <f>SUM($O$6:O68)</f>
        <v>42</v>
      </c>
      <c r="C68" s="470" t="str">
        <f>(VLOOKUP(A68,TongHopKL!C:L,3,0))</f>
        <v>Đà Sắt góc L75 x75 x8 dài 2,2m (4 ốp)</v>
      </c>
      <c r="D68" s="471" t="str">
        <f>IFERROR(VLOOKUP(A68,TongHopKL!C:F,4,0),0)</f>
        <v>thanh</v>
      </c>
      <c r="E68" s="472">
        <f>SUMIF(TongHopKL!C:C,'NT-VT'!A68,TongHopKL!G:G)</f>
        <v>20</v>
      </c>
      <c r="F68" s="469" t="str">
        <f>IFERROR(VLOOKUP(A68,Solieu!H:N,2,0),"nt")</f>
        <v>Cty TNHH Điện Nam Việt</v>
      </c>
      <c r="G68" s="469" t="str">
        <f>IFERROR(VLOOKUP(A68,Solieu!H:N,3,0),"nt")</f>
        <v>Cty TNHH Điện Nam Việt</v>
      </c>
      <c r="H68" s="469"/>
      <c r="I68" s="484"/>
      <c r="J68" s="473" t="str">
        <f>IFERROR(VLOOKUP(A68,Solieu!H:N,4,0),"nt")</f>
        <v>07/KCS-ĐLXL/NV</v>
      </c>
      <c r="K68" s="485">
        <f>IFERROR(VLOOKUP(A68,Solieu!H:N,5,0),"nt")</f>
        <v>43654</v>
      </c>
      <c r="L68" s="488"/>
      <c r="M68" s="484"/>
      <c r="N68" s="467" t="s">
        <v>3429</v>
      </c>
      <c r="O68" s="482">
        <f t="shared" si="0"/>
        <v>0</v>
      </c>
      <c r="P68" s="487" t="s">
        <v>3798</v>
      </c>
      <c r="Q68" s="507"/>
      <c r="R68" s="503"/>
    </row>
    <row r="69" spans="1:18" s="451" customFormat="1" ht="35.1" hidden="1" customHeight="1">
      <c r="A69" s="468" t="s">
        <v>3252</v>
      </c>
      <c r="B69" s="469">
        <f>SUM($O$6:O69)</f>
        <v>42</v>
      </c>
      <c r="C69" s="470" t="str">
        <f>(VLOOKUP(A69,TongHopKL!C:L,3,0))</f>
        <v>Thanh chống đà sắt góc L50x50x5 dài 0,81m</v>
      </c>
      <c r="D69" s="471" t="str">
        <f>IFERROR(VLOOKUP(A69,TongHopKL!C:F,4,0),0)</f>
        <v>thanh</v>
      </c>
      <c r="E69" s="472">
        <f>SUMIF(TongHopKL!C:C,'NT-VT'!A69,TongHopKL!G:G)</f>
        <v>44</v>
      </c>
      <c r="F69" s="469" t="str">
        <f>IFERROR(VLOOKUP(A69,Solieu!H:N,2,0),"nt")</f>
        <v>Cty TNHH Điện Nam Việt</v>
      </c>
      <c r="G69" s="469" t="str">
        <f>IFERROR(VLOOKUP(A69,Solieu!H:N,3,0),"nt")</f>
        <v>Cty TNHH Điện Nam Việt</v>
      </c>
      <c r="H69" s="469"/>
      <c r="I69" s="484"/>
      <c r="J69" s="473" t="str">
        <f>IFERROR(VLOOKUP(A69,Solieu!H:N,4,0),"nt")</f>
        <v>07/KCS-ĐLXL/NV</v>
      </c>
      <c r="K69" s="485">
        <f>IFERROR(VLOOKUP(A69,Solieu!H:N,5,0),"nt")</f>
        <v>43654</v>
      </c>
      <c r="L69" s="488"/>
      <c r="M69" s="484"/>
      <c r="N69" s="467" t="s">
        <v>3429</v>
      </c>
      <c r="O69" s="482">
        <f t="shared" si="0"/>
        <v>0</v>
      </c>
      <c r="P69" s="487" t="s">
        <v>3798</v>
      </c>
      <c r="Q69" s="507"/>
      <c r="R69" s="503"/>
    </row>
    <row r="70" spans="1:18" s="451" customFormat="1" ht="35.1" customHeight="1">
      <c r="A70" s="468" t="s">
        <v>4116</v>
      </c>
      <c r="B70" s="469">
        <f>SUM($O$6:O70)</f>
        <v>43</v>
      </c>
      <c r="C70" s="470" t="str">
        <f>(VLOOKUP(A70,TongHopKL!C:L,3,0))</f>
        <v>Đà Sắt góc L75 x75 x8 dài 2,2m (4 ốp)</v>
      </c>
      <c r="D70" s="471" t="str">
        <f>IFERROR(VLOOKUP(A70,TongHopKL!C:F,4,0),0)</f>
        <v>thanh</v>
      </c>
      <c r="E70" s="472">
        <f>SUMIF(TongHopKL!C:C,'NT-VT'!A70,TongHopKL!G:G)</f>
        <v>2</v>
      </c>
      <c r="F70" s="469" t="str">
        <f>IFERROR(VLOOKUP(A70,Solieu!H:N,2,0),"nt")</f>
        <v>nt</v>
      </c>
      <c r="G70" s="469" t="str">
        <f>IFERROR(VLOOKUP(A70,Solieu!H:N,3,0),"nt")</f>
        <v>nt</v>
      </c>
      <c r="H70" s="469"/>
      <c r="I70" s="484"/>
      <c r="J70" s="473" t="str">
        <f>IFERROR(VLOOKUP(A70,Solieu!H:N,4,0),"nt")</f>
        <v>nt</v>
      </c>
      <c r="K70" s="485" t="str">
        <f>IFERROR(VLOOKUP(A70,Solieu!H:N,5,0),"nt")</f>
        <v>nt</v>
      </c>
      <c r="L70" s="488"/>
      <c r="M70" s="484"/>
      <c r="N70" s="467" t="s">
        <v>3429</v>
      </c>
      <c r="O70" s="482">
        <f t="shared" si="0"/>
        <v>1</v>
      </c>
      <c r="P70" s="487" t="str">
        <f>VLOOKUP(A70,TongHopKL!C:J,8,0)</f>
        <v>B</v>
      </c>
      <c r="Q70" s="507"/>
      <c r="R70" s="503"/>
    </row>
    <row r="71" spans="1:18" s="451" customFormat="1" ht="35.1" customHeight="1">
      <c r="A71" s="468" t="s">
        <v>4117</v>
      </c>
      <c r="B71" s="469">
        <f>SUM($O$6:O71)</f>
        <v>44</v>
      </c>
      <c r="C71" s="470" t="str">
        <f>(VLOOKUP(A71,TongHopKL!C:L,3,0))</f>
        <v>Thanh chống đà sắt góc L50x50x5 dài 0,81m</v>
      </c>
      <c r="D71" s="471" t="str">
        <f>IFERROR(VLOOKUP(A71,TongHopKL!C:F,4,0),0)</f>
        <v>thanh</v>
      </c>
      <c r="E71" s="472">
        <f>SUMIF(TongHopKL!C:C,'NT-VT'!A71,TongHopKL!G:G)</f>
        <v>4</v>
      </c>
      <c r="F71" s="469" t="str">
        <f>IFERROR(VLOOKUP(A71,Solieu!H:N,2,0),"nt")</f>
        <v>nt</v>
      </c>
      <c r="G71" s="469" t="str">
        <f>IFERROR(VLOOKUP(A71,Solieu!H:N,3,0),"nt")</f>
        <v>nt</v>
      </c>
      <c r="H71" s="469"/>
      <c r="I71" s="484"/>
      <c r="J71" s="473" t="str">
        <f>IFERROR(VLOOKUP(A71,Solieu!H:N,4,0),"nt")</f>
        <v>nt</v>
      </c>
      <c r="K71" s="485" t="str">
        <f>IFERROR(VLOOKUP(A71,Solieu!H:N,5,0),"nt")</f>
        <v>nt</v>
      </c>
      <c r="L71" s="488"/>
      <c r="M71" s="484"/>
      <c r="N71" s="467" t="s">
        <v>3429</v>
      </c>
      <c r="O71" s="482">
        <f t="shared" ref="O71:O131" si="1">IF(P71=$O$4,1,0)</f>
        <v>1</v>
      </c>
      <c r="P71" s="487" t="str">
        <f>VLOOKUP(A71,TongHopKL!C:J,8,0)</f>
        <v>B</v>
      </c>
      <c r="Q71" s="507"/>
      <c r="R71" s="503"/>
    </row>
    <row r="72" spans="1:18" s="451" customFormat="1" ht="35.1" customHeight="1">
      <c r="A72" s="532" t="s">
        <v>882</v>
      </c>
      <c r="B72" s="469">
        <f>SUM($O$6:O72)</f>
        <v>45</v>
      </c>
      <c r="C72" s="470" t="str">
        <f>(VLOOKUP(A72,TongHopKL!C:L,3,0))</f>
        <v>Ty neo Ø18x2400</v>
      </c>
      <c r="D72" s="471" t="str">
        <f>IFERROR(VLOOKUP(A72,TongHopKL!C:F,4,0),0)</f>
        <v>cái</v>
      </c>
      <c r="E72" s="472">
        <f>SUMIF(TongHopKL!C:C,'NT-VT'!A72,TongHopKL!G:G)</f>
        <v>2</v>
      </c>
      <c r="F72" s="469" t="str">
        <f>IFERROR(VLOOKUP(A72,Solieu!H:N,2,0),"nt")</f>
        <v>Cty TNHH Liên Minh Phát</v>
      </c>
      <c r="G72" s="469" t="str">
        <f>IFERROR(VLOOKUP(A72,Solieu!H:N,3,0),"nt")</f>
        <v>Cty TNHH Liên Minh Phát</v>
      </c>
      <c r="H72" s="469"/>
      <c r="I72" s="484"/>
      <c r="J72" s="473" t="str">
        <f>IFERROR(VLOOKUP(A72,Solieu!H:N,4,0),"nt")</f>
        <v>23.05/BBNTXX.ĐLXL</v>
      </c>
      <c r="K72" s="485">
        <f>IFERROR(VLOOKUP(A72,Solieu!H:N,5,0),"nt")</f>
        <v>43608</v>
      </c>
      <c r="L72" s="488"/>
      <c r="M72" s="484"/>
      <c r="N72" s="467" t="s">
        <v>3429</v>
      </c>
      <c r="O72" s="482">
        <f t="shared" si="1"/>
        <v>1</v>
      </c>
      <c r="P72" s="487" t="str">
        <f>VLOOKUP(A72,TongHopKL!C:J,8,0)</f>
        <v>B</v>
      </c>
      <c r="Q72" s="507"/>
      <c r="R72" s="503"/>
    </row>
    <row r="73" spans="1:18" s="451" customFormat="1" ht="35.1" customHeight="1">
      <c r="A73" s="532" t="s">
        <v>1095</v>
      </c>
      <c r="B73" s="469">
        <f>SUM($O$6:O73)</f>
        <v>46</v>
      </c>
      <c r="C73" s="470" t="str">
        <f>(VLOOKUP(A73,TongHopKL!C:L,3,0))</f>
        <v>Yếm cáp dày 2mm</v>
      </c>
      <c r="D73" s="471" t="str">
        <f>IFERROR(VLOOKUP(A73,TongHopKL!C:F,4,0),0)</f>
        <v>cái</v>
      </c>
      <c r="E73" s="472">
        <f>SUMIF(TongHopKL!C:C,'NT-VT'!A73,TongHopKL!G:G)</f>
        <v>30</v>
      </c>
      <c r="F73" s="469" t="str">
        <f>IFERROR(VLOOKUP(A73,Solieu!H:N,2,0),"nt")</f>
        <v>Cty TNHH Liên Minh Phát</v>
      </c>
      <c r="G73" s="469" t="str">
        <f>IFERROR(VLOOKUP(A73,Solieu!H:N,3,0),"nt")</f>
        <v>Cty TNHH Liên Minh Phát</v>
      </c>
      <c r="H73" s="469"/>
      <c r="I73" s="484"/>
      <c r="J73" s="473" t="str">
        <f>IFERROR(VLOOKUP(A73,Solieu!H:N,4,0),"nt")</f>
        <v>23.05/BBNTXX.ĐLXL</v>
      </c>
      <c r="K73" s="485">
        <f>IFERROR(VLOOKUP(A73,Solieu!H:N,5,0),"nt")</f>
        <v>43608</v>
      </c>
      <c r="L73" s="488"/>
      <c r="M73" s="484"/>
      <c r="N73" s="467" t="s">
        <v>3429</v>
      </c>
      <c r="O73" s="482">
        <f t="shared" si="1"/>
        <v>1</v>
      </c>
      <c r="P73" s="487" t="str">
        <f>VLOOKUP(A73,TongHopKL!C:J,8,0)</f>
        <v>B</v>
      </c>
      <c r="Q73" s="507"/>
      <c r="R73" s="503"/>
    </row>
    <row r="74" spans="1:18" s="451" customFormat="1" ht="35.1" customHeight="1">
      <c r="A74" s="532" t="s">
        <v>1024</v>
      </c>
      <c r="B74" s="469">
        <f>SUM($O$6:O74)</f>
        <v>47</v>
      </c>
      <c r="C74" s="470" t="str">
        <f>(VLOOKUP(A74,TongHopKL!C:L,3,0))</f>
        <v xml:space="preserve">Ximăng </v>
      </c>
      <c r="D74" s="471" t="str">
        <f>IFERROR(VLOOKUP(A74,TongHopKL!C:F,4,0),0)</f>
        <v>kg</v>
      </c>
      <c r="E74" s="472">
        <f>SUMIF(TongHopKL!C:C,'NT-VT'!A74,TongHopKL!G:G)</f>
        <v>3350</v>
      </c>
      <c r="F74" s="469" t="str">
        <f>IFERROR(VLOOKUP(A74,Solieu!H:N,2,0),"nt")</f>
        <v>Địa phương</v>
      </c>
      <c r="G74" s="469" t="str">
        <f>IFERROR(VLOOKUP(A74,Solieu!H:N,3,0),"nt")</f>
        <v>Địa phương</v>
      </c>
      <c r="H74" s="469"/>
      <c r="I74" s="484"/>
      <c r="J74" s="473">
        <f>IFERROR(VLOOKUP(A74,Solieu!H:N,4,0),"nt")</f>
        <v>0</v>
      </c>
      <c r="K74" s="485">
        <f>IFERROR(VLOOKUP(A74,Solieu!H:N,5,0),"nt")</f>
        <v>0</v>
      </c>
      <c r="L74" s="488"/>
      <c r="M74" s="484"/>
      <c r="N74" s="467" t="s">
        <v>3429</v>
      </c>
      <c r="O74" s="482">
        <f t="shared" si="1"/>
        <v>1</v>
      </c>
      <c r="P74" s="487" t="str">
        <f>VLOOKUP(A74,TongHopKL!C:J,8,0)</f>
        <v>B</v>
      </c>
      <c r="Q74" s="507"/>
      <c r="R74" s="503"/>
    </row>
    <row r="75" spans="1:18" s="451" customFormat="1" ht="35.1" customHeight="1">
      <c r="A75" s="532" t="s">
        <v>3425</v>
      </c>
      <c r="B75" s="469">
        <f>SUM($O$6:O75)</f>
        <v>48</v>
      </c>
      <c r="C75" s="470" t="str">
        <f>(VLOOKUP(A75,TongHopKL!C:L,3,0))</f>
        <v>Biển số - Bảng nguy hiểm</v>
      </c>
      <c r="D75" s="471" t="str">
        <f>IFERROR(VLOOKUP(A75,TongHopKL!C:F,4,0),0)</f>
        <v>cái</v>
      </c>
      <c r="E75" s="472">
        <f>SUMIF(TongHopKL!C:C,'NT-VT'!A75,TongHopKL!G:G)</f>
        <v>24</v>
      </c>
      <c r="F75" s="469" t="str">
        <f>IFERROR(VLOOKUP(A75,Solieu!H:N,2,0),"nt")</f>
        <v>Địa phương</v>
      </c>
      <c r="G75" s="469" t="str">
        <f>IFERROR(VLOOKUP(A75,Solieu!H:N,3,0),"nt")</f>
        <v>Địa phương</v>
      </c>
      <c r="H75" s="469"/>
      <c r="I75" s="484"/>
      <c r="J75" s="473">
        <f>IFERROR(VLOOKUP(A75,Solieu!H:N,4,0),"nt")</f>
        <v>0</v>
      </c>
      <c r="K75" s="485">
        <f>IFERROR(VLOOKUP(A75,Solieu!H:N,5,0),"nt")</f>
        <v>0</v>
      </c>
      <c r="L75" s="488"/>
      <c r="M75" s="484"/>
      <c r="N75" s="467" t="s">
        <v>3429</v>
      </c>
      <c r="O75" s="482">
        <f t="shared" si="1"/>
        <v>1</v>
      </c>
      <c r="P75" s="487" t="str">
        <f>VLOOKUP(A75,TongHopKL!C:J,8,0)</f>
        <v>B</v>
      </c>
      <c r="Q75" s="507"/>
      <c r="R75" s="503"/>
    </row>
    <row r="76" spans="1:18" s="451" customFormat="1" ht="35.1" customHeight="1">
      <c r="A76" s="532" t="s">
        <v>1015</v>
      </c>
      <c r="B76" s="469">
        <f>SUM($O$6:O76)</f>
        <v>49</v>
      </c>
      <c r="C76" s="470" t="str">
        <f>(VLOOKUP(A76,TongHopKL!C:L,3,0))</f>
        <v>Cát vàng</v>
      </c>
      <c r="D76" s="471" t="str">
        <f>IFERROR(VLOOKUP(A76,TongHopKL!C:F,4,0),0)</f>
        <v>m3</v>
      </c>
      <c r="E76" s="472">
        <f>SUMIF(TongHopKL!C:C,'NT-VT'!A76,TongHopKL!G:G)</f>
        <v>5.3800000000000008</v>
      </c>
      <c r="F76" s="469" t="str">
        <f>IFERROR(VLOOKUP(A76,Solieu!H:N,2,0),"nt")</f>
        <v>Địa phương</v>
      </c>
      <c r="G76" s="469" t="str">
        <f>IFERROR(VLOOKUP(A76,Solieu!H:N,3,0),"nt")</f>
        <v>Địa phương</v>
      </c>
      <c r="H76" s="469"/>
      <c r="I76" s="484"/>
      <c r="J76" s="473">
        <f>IFERROR(VLOOKUP(A76,Solieu!H:N,4,0),"nt")</f>
        <v>0</v>
      </c>
      <c r="K76" s="485">
        <f>IFERROR(VLOOKUP(A76,Solieu!H:N,5,0),"nt")</f>
        <v>0</v>
      </c>
      <c r="L76" s="488"/>
      <c r="M76" s="484"/>
      <c r="N76" s="467" t="s">
        <v>3429</v>
      </c>
      <c r="O76" s="482">
        <f t="shared" si="1"/>
        <v>1</v>
      </c>
      <c r="P76" s="487" t="str">
        <f>VLOOKUP(A76,TongHopKL!C:J,8,0)</f>
        <v>B</v>
      </c>
      <c r="Q76" s="507"/>
      <c r="R76" s="503"/>
    </row>
    <row r="77" spans="1:18" s="451" customFormat="1" ht="35.1" customHeight="1">
      <c r="A77" s="532" t="s">
        <v>1005</v>
      </c>
      <c r="B77" s="469">
        <f>SUM($O$6:O77)</f>
        <v>50</v>
      </c>
      <c r="C77" s="470" t="str">
        <f>(VLOOKUP(A77,TongHopKL!C:L,3,0))</f>
        <v>Đinh các loại</v>
      </c>
      <c r="D77" s="471" t="str">
        <f>IFERROR(VLOOKUP(A77,TongHopKL!C:F,4,0),0)</f>
        <v>kg</v>
      </c>
      <c r="E77" s="472">
        <f>SUMIF(TongHopKL!C:C,'NT-VT'!A77,TongHopKL!G:G)</f>
        <v>6.75</v>
      </c>
      <c r="F77" s="469" t="str">
        <f>IFERROR(VLOOKUP(A77,Solieu!H:N,2,0),"nt")</f>
        <v>Địa phương</v>
      </c>
      <c r="G77" s="469" t="str">
        <f>IFERROR(VLOOKUP(A77,Solieu!H:N,3,0),"nt")</f>
        <v>Địa phương</v>
      </c>
      <c r="H77" s="469"/>
      <c r="I77" s="484"/>
      <c r="J77" s="473">
        <f>IFERROR(VLOOKUP(A77,Solieu!H:N,4,0),"nt")</f>
        <v>0</v>
      </c>
      <c r="K77" s="485">
        <f>IFERROR(VLOOKUP(A77,Solieu!H:N,5,0),"nt")</f>
        <v>0</v>
      </c>
      <c r="L77" s="488"/>
      <c r="M77" s="484"/>
      <c r="N77" s="467" t="s">
        <v>3429</v>
      </c>
      <c r="O77" s="482">
        <f t="shared" si="1"/>
        <v>1</v>
      </c>
      <c r="P77" s="487" t="str">
        <f>VLOOKUP(A77,TongHopKL!C:J,8,0)</f>
        <v>B</v>
      </c>
      <c r="Q77" s="507"/>
      <c r="R77" s="503"/>
    </row>
    <row r="78" spans="1:18" s="451" customFormat="1" ht="35.1" customHeight="1">
      <c r="A78" s="532" t="s">
        <v>3244</v>
      </c>
      <c r="B78" s="469">
        <f>SUM($O$6:O78)</f>
        <v>51</v>
      </c>
      <c r="C78" s="470" t="str">
        <f>(VLOOKUP(A78,TongHopKL!C:L,3,0))</f>
        <v>Ván khuôn gỗ móng - móng vuông, chữ nhật</v>
      </c>
      <c r="D78" s="471" t="str">
        <f>IFERROR(VLOOKUP(A78,TongHopKL!C:F,4,0),0)</f>
        <v>100m2</v>
      </c>
      <c r="E78" s="472">
        <f>SUMIF(TongHopKL!C:C,'NT-VT'!A78,TongHopKL!G:G)</f>
        <v>0.44999999999999996</v>
      </c>
      <c r="F78" s="469" t="str">
        <f>IFERROR(VLOOKUP(A78,Solieu!H:N,2,0),"nt")</f>
        <v>Địa phương</v>
      </c>
      <c r="G78" s="469" t="str">
        <f>IFERROR(VLOOKUP(A78,Solieu!H:N,3,0),"nt")</f>
        <v>Địa phương</v>
      </c>
      <c r="H78" s="469"/>
      <c r="I78" s="484"/>
      <c r="J78" s="473">
        <f>IFERROR(VLOOKUP(A78,Solieu!H:N,4,0),"nt")</f>
        <v>0</v>
      </c>
      <c r="K78" s="485">
        <f>IFERROR(VLOOKUP(A78,Solieu!H:N,5,0),"nt")</f>
        <v>0</v>
      </c>
      <c r="L78" s="488"/>
      <c r="M78" s="484"/>
      <c r="N78" s="467" t="s">
        <v>3429</v>
      </c>
      <c r="O78" s="482">
        <f t="shared" si="1"/>
        <v>1</v>
      </c>
      <c r="P78" s="487" t="str">
        <f>VLOOKUP(A78,TongHopKL!C:J,8,0)</f>
        <v>B</v>
      </c>
      <c r="Q78" s="507"/>
      <c r="R78" s="503"/>
    </row>
    <row r="79" spans="1:18" s="451" customFormat="1" ht="35.1" customHeight="1">
      <c r="A79" s="532" t="s">
        <v>3426</v>
      </c>
      <c r="B79" s="469">
        <f>SUM($O$6:O79)</f>
        <v>52</v>
      </c>
      <c r="C79" s="470" t="str">
        <f>(VLOOKUP(A79,TongHopKL!C:L,3,0))</f>
        <v>Đá 2x4</v>
      </c>
      <c r="D79" s="471" t="str">
        <f>IFERROR(VLOOKUP(A79,TongHopKL!C:F,4,0),0)</f>
        <v>m3</v>
      </c>
      <c r="E79" s="472">
        <f>SUMIF(TongHopKL!C:C,'NT-VT'!A79,TongHopKL!G:G)</f>
        <v>9.08</v>
      </c>
      <c r="F79" s="469" t="str">
        <f>IFERROR(VLOOKUP(A79,Solieu!H:N,2,0),"nt")</f>
        <v>Địa phương</v>
      </c>
      <c r="G79" s="469" t="str">
        <f>IFERROR(VLOOKUP(A79,Solieu!H:N,3,0),"nt")</f>
        <v>Địa phương</v>
      </c>
      <c r="H79" s="469"/>
      <c r="I79" s="484"/>
      <c r="J79" s="473">
        <f>IFERROR(VLOOKUP(A79,Solieu!H:N,4,0),"nt")</f>
        <v>0</v>
      </c>
      <c r="K79" s="485">
        <f>IFERROR(VLOOKUP(A79,Solieu!H:N,5,0),"nt")</f>
        <v>0</v>
      </c>
      <c r="L79" s="488"/>
      <c r="M79" s="484"/>
      <c r="N79" s="467" t="s">
        <v>3429</v>
      </c>
      <c r="O79" s="482">
        <f t="shared" si="1"/>
        <v>1</v>
      </c>
      <c r="P79" s="487" t="str">
        <f>VLOOKUP(A79,TongHopKL!C:J,8,0)</f>
        <v>B</v>
      </c>
      <c r="Q79" s="507"/>
      <c r="R79" s="503"/>
    </row>
    <row r="80" spans="1:18" s="451" customFormat="1" ht="35.1" customHeight="1">
      <c r="A80" s="468" t="s">
        <v>3234</v>
      </c>
      <c r="B80" s="469">
        <f>SUM($O$6:O80)</f>
        <v>53</v>
      </c>
      <c r="C80" s="470" t="str">
        <f>(VLOOKUP(A80,TongHopKL!C:L,3,0))</f>
        <v>Gỗ chống</v>
      </c>
      <c r="D80" s="471" t="str">
        <f>IFERROR(VLOOKUP(A80,TongHopKL!C:F,4,0),0)</f>
        <v>m3</v>
      </c>
      <c r="E80" s="472">
        <f>SUMIF(TongHopKL!C:C,'NT-VT'!A80,TongHopKL!G:G)</f>
        <v>0.151</v>
      </c>
      <c r="F80" s="469" t="str">
        <f>IFERROR(VLOOKUP(A80,Solieu!H:N,2,0),"nt")</f>
        <v>Địa phương</v>
      </c>
      <c r="G80" s="469" t="str">
        <f>IFERROR(VLOOKUP(A80,Solieu!H:N,3,0),"nt")</f>
        <v>Địa phương</v>
      </c>
      <c r="H80" s="469"/>
      <c r="I80" s="484"/>
      <c r="J80" s="473">
        <f>IFERROR(VLOOKUP(A80,Solieu!H:N,4,0),"nt")</f>
        <v>0</v>
      </c>
      <c r="K80" s="485">
        <f>IFERROR(VLOOKUP(A80,Solieu!H:N,5,0),"nt")</f>
        <v>0</v>
      </c>
      <c r="L80" s="488"/>
      <c r="M80" s="484"/>
      <c r="N80" s="467" t="s">
        <v>3429</v>
      </c>
      <c r="O80" s="482">
        <f t="shared" si="1"/>
        <v>1</v>
      </c>
      <c r="P80" s="487" t="str">
        <f>VLOOKUP(A80,TongHopKL!C:J,8,0)</f>
        <v>B</v>
      </c>
      <c r="Q80" s="507"/>
      <c r="R80" s="503"/>
    </row>
    <row r="81" spans="1:17" s="451" customFormat="1" ht="35.1" customHeight="1">
      <c r="A81" s="532" t="s">
        <v>3236</v>
      </c>
      <c r="B81" s="469">
        <f>SUM($O$6:O81)</f>
        <v>54</v>
      </c>
      <c r="C81" s="470" t="str">
        <f>(VLOOKUP(A81,TongHopKL!C:L,3,0))</f>
        <v>Gỗ đà nẹp</v>
      </c>
      <c r="D81" s="471" t="str">
        <f>IFERROR(VLOOKUP(A81,TongHopKL!C:F,4,0),0)</f>
        <v>m3</v>
      </c>
      <c r="E81" s="472">
        <f>SUMIF(TongHopKL!C:C,'NT-VT'!A81,TongHopKL!G:G)</f>
        <v>9.5000000000000001E-2</v>
      </c>
      <c r="F81" s="469" t="str">
        <f>IFERROR(VLOOKUP(A81,Solieu!H:N,2,0),"nt")</f>
        <v>Địa phương</v>
      </c>
      <c r="G81" s="469" t="str">
        <f>IFERROR(VLOOKUP(A81,Solieu!H:N,3,0),"nt")</f>
        <v>Địa phương</v>
      </c>
      <c r="H81" s="469"/>
      <c r="I81" s="484"/>
      <c r="J81" s="473">
        <f>IFERROR(VLOOKUP(A81,Solieu!H:N,4,0),"nt")</f>
        <v>0</v>
      </c>
      <c r="K81" s="485">
        <f>IFERROR(VLOOKUP(A81,Solieu!H:N,5,0),"nt")</f>
        <v>0</v>
      </c>
      <c r="L81" s="488"/>
      <c r="M81" s="484"/>
      <c r="N81" s="467" t="s">
        <v>3429</v>
      </c>
      <c r="O81" s="482">
        <f t="shared" si="1"/>
        <v>1</v>
      </c>
      <c r="P81" s="487" t="str">
        <f>VLOOKUP(A81,TongHopKL!C:J,8,0)</f>
        <v>B</v>
      </c>
      <c r="Q81" s="507"/>
    </row>
    <row r="82" spans="1:17" s="451" customFormat="1" ht="35.1" customHeight="1">
      <c r="A82" s="468" t="s">
        <v>3238</v>
      </c>
      <c r="B82" s="469">
        <f>SUM($O$6:O82)</f>
        <v>55</v>
      </c>
      <c r="C82" s="470" t="str">
        <f>(VLOOKUP(A82,TongHopKL!C:L,3,0))</f>
        <v>Gỗ ván (cả nẹp)</v>
      </c>
      <c r="D82" s="471" t="str">
        <f>IFERROR(VLOOKUP(A82,TongHopKL!C:F,4,0),0)</f>
        <v>m3</v>
      </c>
      <c r="E82" s="472">
        <f>SUMIF(TongHopKL!C:C,'NT-VT'!A82,TongHopKL!G:G)</f>
        <v>0.35599999999999998</v>
      </c>
      <c r="F82" s="469" t="str">
        <f>IFERROR(VLOOKUP(A82,Solieu!H:N,2,0),"nt")</f>
        <v>Địa phương</v>
      </c>
      <c r="G82" s="469" t="str">
        <f>IFERROR(VLOOKUP(A82,Solieu!H:N,3,0),"nt")</f>
        <v>Địa phương</v>
      </c>
      <c r="H82" s="469"/>
      <c r="I82" s="484"/>
      <c r="J82" s="473">
        <f>IFERROR(VLOOKUP(A82,Solieu!H:N,4,0),"nt")</f>
        <v>0</v>
      </c>
      <c r="K82" s="485">
        <f>IFERROR(VLOOKUP(A82,Solieu!H:N,5,0),"nt")</f>
        <v>0</v>
      </c>
      <c r="L82" s="488"/>
      <c r="M82" s="484"/>
      <c r="N82" s="467" t="s">
        <v>3429</v>
      </c>
      <c r="O82" s="482">
        <f t="shared" si="1"/>
        <v>1</v>
      </c>
      <c r="P82" s="487" t="str">
        <f>VLOOKUP(A82,TongHopKL!C:J,8,0)</f>
        <v>B</v>
      </c>
      <c r="Q82" s="507"/>
    </row>
    <row r="83" spans="1:17" s="451" customFormat="1" ht="35.1" hidden="1" customHeight="1">
      <c r="A83" s="532"/>
      <c r="B83" s="469">
        <f>SUM($O$6:O83)</f>
        <v>55</v>
      </c>
      <c r="C83" s="470" t="str">
        <f>(VLOOKUP(A83,TongHopKL!C:L,3,0))</f>
        <v/>
      </c>
      <c r="D83" s="471">
        <f>IFERROR(VLOOKUP(A83,TongHopKL!C:F,4,0),0)</f>
        <v>0</v>
      </c>
      <c r="E83" s="472">
        <f>SUMIF(TongHopKL!C:C,'NT-VT'!A83,TongHopKL!G:G)</f>
        <v>0</v>
      </c>
      <c r="F83" s="469" t="str">
        <f>IFERROR(VLOOKUP(A83,Solieu!H:N,2,0),"nt")</f>
        <v>nt</v>
      </c>
      <c r="G83" s="469" t="str">
        <f>IFERROR(VLOOKUP(A83,Solieu!H:N,3,0),"nt")</f>
        <v>nt</v>
      </c>
      <c r="H83" s="469"/>
      <c r="I83" s="484"/>
      <c r="J83" s="473" t="str">
        <f>IFERROR(VLOOKUP(A83,Solieu!H:N,4,0),"nt")</f>
        <v>nt</v>
      </c>
      <c r="K83" s="485" t="str">
        <f>IFERROR(VLOOKUP(A83,Solieu!H:N,5,0),"nt")</f>
        <v>nt</v>
      </c>
      <c r="L83" s="488"/>
      <c r="M83" s="484"/>
      <c r="N83" s="467" t="s">
        <v>3429</v>
      </c>
      <c r="O83" s="482">
        <f t="shared" si="1"/>
        <v>0</v>
      </c>
      <c r="P83" s="487" t="str">
        <f>VLOOKUP(A83,TongHopKL!C:J,8,0)</f>
        <v>A</v>
      </c>
      <c r="Q83" s="507"/>
    </row>
    <row r="84" spans="1:17" s="451" customFormat="1" ht="35.1" hidden="1" customHeight="1">
      <c r="A84" s="468"/>
      <c r="B84" s="469">
        <f>SUM($O$6:O84)</f>
        <v>55</v>
      </c>
      <c r="C84" s="470" t="str">
        <f>(VLOOKUP(A84,TongHopKL!C:L,3,0))</f>
        <v/>
      </c>
      <c r="D84" s="471">
        <f>IFERROR(VLOOKUP(A84,TongHopKL!C:F,4,0),0)</f>
        <v>0</v>
      </c>
      <c r="E84" s="472">
        <f>SUMIF(TongHopKL!C:C,'NT-VT'!A84,TongHopKL!G:G)</f>
        <v>0</v>
      </c>
      <c r="F84" s="469" t="s">
        <v>4254</v>
      </c>
      <c r="G84" s="469" t="s">
        <v>4254</v>
      </c>
      <c r="H84" s="469"/>
      <c r="I84" s="484"/>
      <c r="J84" s="473" t="str">
        <f>IFERROR(VLOOKUP(A84,Solieu!H:N,4,0),"nt")</f>
        <v>nt</v>
      </c>
      <c r="K84" s="485" t="str">
        <f>IFERROR(VLOOKUP(A84,Solieu!H:N,5,0),"nt")</f>
        <v>nt</v>
      </c>
      <c r="L84" s="488"/>
      <c r="M84" s="484"/>
      <c r="N84" s="467" t="s">
        <v>3429</v>
      </c>
      <c r="O84" s="482">
        <f t="shared" si="1"/>
        <v>0</v>
      </c>
      <c r="P84" s="487" t="str">
        <f>VLOOKUP(A84,TongHopKL!C:J,8,0)</f>
        <v>A</v>
      </c>
      <c r="Q84" s="507"/>
    </row>
    <row r="85" spans="1:17" s="451" customFormat="1" ht="35.1" hidden="1" customHeight="1">
      <c r="A85" s="510"/>
      <c r="B85" s="469">
        <f>SUM($O$6:O85)</f>
        <v>55</v>
      </c>
      <c r="C85" s="470" t="str">
        <f>(VLOOKUP(A85,TongHopKL!C:L,3,0))</f>
        <v/>
      </c>
      <c r="D85" s="471">
        <f>IFERROR(VLOOKUP(A85,TongHopKL!C:F,4,0),0)</f>
        <v>0</v>
      </c>
      <c r="E85" s="472">
        <f>SUMIF(TongHopKL!C:C,'NT-VT'!A85,TongHopKL!G:G)</f>
        <v>0</v>
      </c>
      <c r="F85" s="469" t="s">
        <v>4254</v>
      </c>
      <c r="G85" s="469" t="s">
        <v>4254</v>
      </c>
      <c r="H85" s="469"/>
      <c r="I85" s="484"/>
      <c r="J85" s="473" t="str">
        <f>IFERROR(VLOOKUP(A85,Solieu!H:N,4,0),"nt")</f>
        <v>nt</v>
      </c>
      <c r="K85" s="485" t="str">
        <f>IFERROR(VLOOKUP(A85,Solieu!H:N,5,0),"nt")</f>
        <v>nt</v>
      </c>
      <c r="L85" s="488"/>
      <c r="M85" s="484"/>
      <c r="N85" s="467" t="s">
        <v>3429</v>
      </c>
      <c r="O85" s="482">
        <f t="shared" si="1"/>
        <v>0</v>
      </c>
      <c r="P85" s="487" t="str">
        <f>VLOOKUP(A85,TongHopKL!C:J,8,0)</f>
        <v>A</v>
      </c>
      <c r="Q85" s="507"/>
    </row>
    <row r="86" spans="1:17" s="451" customFormat="1" ht="35.1" hidden="1" customHeight="1">
      <c r="A86" s="465"/>
      <c r="B86" s="469">
        <f>SUM($O$6:O86)</f>
        <v>55</v>
      </c>
      <c r="C86" s="470" t="str">
        <f>(VLOOKUP(A86,TongHopKL!C:L,3,0))</f>
        <v/>
      </c>
      <c r="D86" s="471">
        <f>IFERROR(VLOOKUP(A86,TongHopKL!C:F,4,0),0)</f>
        <v>0</v>
      </c>
      <c r="E86" s="472">
        <f>SUMIF(TongHopKL!C:C,'NT-VT'!A86,TongHopKL!G:G)</f>
        <v>0</v>
      </c>
      <c r="F86" s="469" t="s">
        <v>4254</v>
      </c>
      <c r="G86" s="469" t="s">
        <v>4254</v>
      </c>
      <c r="H86" s="469"/>
      <c r="I86" s="484"/>
      <c r="J86" s="473" t="str">
        <f>IFERROR(VLOOKUP(A86,Solieu!H:N,4,0),"nt")</f>
        <v>nt</v>
      </c>
      <c r="K86" s="485" t="str">
        <f>IFERROR(VLOOKUP(A86,Solieu!H:N,5,0),"nt")</f>
        <v>nt</v>
      </c>
      <c r="L86" s="488"/>
      <c r="M86" s="484"/>
      <c r="N86" s="467" t="s">
        <v>3429</v>
      </c>
      <c r="O86" s="482">
        <f t="shared" si="1"/>
        <v>0</v>
      </c>
      <c r="P86" s="487" t="str">
        <f>VLOOKUP(A86,TongHopKL!C:J,8,0)</f>
        <v>A</v>
      </c>
      <c r="Q86" s="507"/>
    </row>
    <row r="87" spans="1:17" s="451" customFormat="1" ht="35.1" hidden="1" customHeight="1">
      <c r="A87" s="465"/>
      <c r="B87" s="469">
        <f>SUM($O$6:O87)</f>
        <v>55</v>
      </c>
      <c r="C87" s="470" t="str">
        <f>(VLOOKUP(A87,TongHopKL!C:L,3,0))</f>
        <v/>
      </c>
      <c r="D87" s="471">
        <f>IFERROR(VLOOKUP(A87,TongHopKL!C:F,4,0),0)</f>
        <v>0</v>
      </c>
      <c r="E87" s="472">
        <f>SUMIF(TongHopKL!C:C,'NT-VT'!A87,TongHopKL!G:G)</f>
        <v>0</v>
      </c>
      <c r="F87" s="469" t="s">
        <v>4254</v>
      </c>
      <c r="G87" s="469" t="s">
        <v>4254</v>
      </c>
      <c r="H87" s="469"/>
      <c r="I87" s="484"/>
      <c r="J87" s="473" t="str">
        <f>IFERROR(VLOOKUP(A87,Solieu!H:N,4,0),"nt")</f>
        <v>nt</v>
      </c>
      <c r="K87" s="485" t="str">
        <f>IFERROR(VLOOKUP(A87,Solieu!H:N,5,0),"nt")</f>
        <v>nt</v>
      </c>
      <c r="L87" s="488"/>
      <c r="M87" s="484"/>
      <c r="N87" s="467" t="s">
        <v>3429</v>
      </c>
      <c r="O87" s="482">
        <f t="shared" si="1"/>
        <v>0</v>
      </c>
      <c r="P87" s="487" t="str">
        <f>VLOOKUP(A87,TongHopKL!C:J,8,0)</f>
        <v>A</v>
      </c>
      <c r="Q87" s="507"/>
    </row>
    <row r="88" spans="1:17" s="451" customFormat="1" ht="35.1" hidden="1" customHeight="1">
      <c r="A88" s="465"/>
      <c r="B88" s="469">
        <f>SUM($O$6:O88)</f>
        <v>55</v>
      </c>
      <c r="C88" s="470" t="str">
        <f>(VLOOKUP(A88,TongHopKL!C:L,3,0))</f>
        <v/>
      </c>
      <c r="D88" s="471">
        <f>IFERROR(VLOOKUP(A88,TongHopKL!C:F,4,0),0)</f>
        <v>0</v>
      </c>
      <c r="E88" s="472">
        <f>SUMIF(TongHopKL!C:C,'NT-VT'!A88,TongHopKL!G:G)</f>
        <v>0</v>
      </c>
      <c r="F88" s="469" t="s">
        <v>4254</v>
      </c>
      <c r="G88" s="469" t="s">
        <v>4254</v>
      </c>
      <c r="H88" s="469"/>
      <c r="I88" s="484"/>
      <c r="J88" s="473" t="str">
        <f>IFERROR(VLOOKUP(A88,Solieu!H:N,4,0),"nt")</f>
        <v>nt</v>
      </c>
      <c r="K88" s="485" t="str">
        <f>IFERROR(VLOOKUP(A88,Solieu!H:N,5,0),"nt")</f>
        <v>nt</v>
      </c>
      <c r="L88" s="488"/>
      <c r="M88" s="484"/>
      <c r="N88" s="467" t="s">
        <v>3429</v>
      </c>
      <c r="O88" s="482">
        <f t="shared" si="1"/>
        <v>0</v>
      </c>
      <c r="P88" s="487" t="str">
        <f>VLOOKUP(A88,TongHopKL!C:J,8,0)</f>
        <v>A</v>
      </c>
      <c r="Q88" s="507"/>
    </row>
    <row r="89" spans="1:17" s="451" customFormat="1" ht="35.1" hidden="1" customHeight="1">
      <c r="A89" s="465"/>
      <c r="B89" s="469">
        <f>SUM($O$6:O89)</f>
        <v>55</v>
      </c>
      <c r="C89" s="470" t="str">
        <f>(VLOOKUP(A89,TongHopKL!C:L,3,0))</f>
        <v/>
      </c>
      <c r="D89" s="471">
        <f>IFERROR(VLOOKUP(A89,TongHopKL!C:F,4,0),0)</f>
        <v>0</v>
      </c>
      <c r="E89" s="472">
        <f>SUMIF(TongHopKL!C:C,'NT-VT'!A89,TongHopKL!G:G)</f>
        <v>0</v>
      </c>
      <c r="F89" s="469" t="s">
        <v>4254</v>
      </c>
      <c r="G89" s="469" t="s">
        <v>4254</v>
      </c>
      <c r="H89" s="469"/>
      <c r="I89" s="484"/>
      <c r="J89" s="473" t="str">
        <f>IFERROR(VLOOKUP(A89,Solieu!H:N,4,0),"nt")</f>
        <v>nt</v>
      </c>
      <c r="K89" s="485" t="str">
        <f>IFERROR(VLOOKUP(A89,Solieu!H:N,5,0),"nt")</f>
        <v>nt</v>
      </c>
      <c r="L89" s="488"/>
      <c r="M89" s="484"/>
      <c r="N89" s="467" t="s">
        <v>3429</v>
      </c>
      <c r="O89" s="482">
        <f t="shared" si="1"/>
        <v>0</v>
      </c>
      <c r="P89" s="487" t="str">
        <f>VLOOKUP(A89,TongHopKL!C:J,8,0)</f>
        <v>A</v>
      </c>
      <c r="Q89" s="507"/>
    </row>
    <row r="90" spans="1:17" s="451" customFormat="1" ht="35.1" hidden="1" customHeight="1">
      <c r="A90" s="465"/>
      <c r="B90" s="469">
        <f>SUM($O$6:O90)</f>
        <v>55</v>
      </c>
      <c r="C90" s="470" t="str">
        <f>(VLOOKUP(A90,TongHopKL!C:L,3,0))</f>
        <v/>
      </c>
      <c r="D90" s="471">
        <f>IFERROR(VLOOKUP(A90,TongHopKL!C:F,4,0),0)</f>
        <v>0</v>
      </c>
      <c r="E90" s="472">
        <f>SUMIF(TongHopKL!C:C,'NT-VT'!A90,TongHopKL!G:G)</f>
        <v>0</v>
      </c>
      <c r="F90" s="469" t="s">
        <v>4254</v>
      </c>
      <c r="G90" s="469" t="s">
        <v>4254</v>
      </c>
      <c r="H90" s="469"/>
      <c r="I90" s="484"/>
      <c r="J90" s="473" t="str">
        <f>IFERROR(VLOOKUP(A90,Solieu!H:N,4,0),"nt")</f>
        <v>nt</v>
      </c>
      <c r="K90" s="485" t="str">
        <f>IFERROR(VLOOKUP(A90,Solieu!H:N,5,0),"nt")</f>
        <v>nt</v>
      </c>
      <c r="L90" s="488"/>
      <c r="M90" s="484"/>
      <c r="N90" s="467" t="s">
        <v>3429</v>
      </c>
      <c r="O90" s="482">
        <f t="shared" si="1"/>
        <v>0</v>
      </c>
      <c r="P90" s="487" t="str">
        <f>VLOOKUP(A90,TongHopKL!C:J,8,0)</f>
        <v>A</v>
      </c>
      <c r="Q90" s="507"/>
    </row>
    <row r="91" spans="1:17" s="451" customFormat="1" ht="35.1" hidden="1" customHeight="1">
      <c r="A91" s="465"/>
      <c r="B91" s="469">
        <f>SUM($O$6:O91)</f>
        <v>55</v>
      </c>
      <c r="C91" s="470" t="str">
        <f>(VLOOKUP(A91,TongHopKL!C:L,3,0))</f>
        <v/>
      </c>
      <c r="D91" s="471">
        <f>IFERROR(VLOOKUP(A91,TongHopKL!C:F,4,0),0)</f>
        <v>0</v>
      </c>
      <c r="E91" s="472">
        <f>SUMIF(TongHopKL!C:C,'NT-VT'!A91,TongHopKL!G:G)</f>
        <v>0</v>
      </c>
      <c r="F91" s="469" t="s">
        <v>4254</v>
      </c>
      <c r="G91" s="469" t="s">
        <v>4254</v>
      </c>
      <c r="H91" s="469"/>
      <c r="I91" s="484"/>
      <c r="J91" s="473" t="str">
        <f>IFERROR(VLOOKUP(A91,Solieu!H:N,4,0),"nt")</f>
        <v>nt</v>
      </c>
      <c r="K91" s="485" t="str">
        <f>IFERROR(VLOOKUP(A91,Solieu!H:N,5,0),"nt")</f>
        <v>nt</v>
      </c>
      <c r="L91" s="488"/>
      <c r="M91" s="484"/>
      <c r="N91" s="467" t="s">
        <v>3429</v>
      </c>
      <c r="O91" s="482">
        <f t="shared" si="1"/>
        <v>0</v>
      </c>
      <c r="P91" s="487" t="str">
        <f>VLOOKUP(A91,TongHopKL!C:J,8,0)</f>
        <v>A</v>
      </c>
      <c r="Q91" s="507"/>
    </row>
    <row r="92" spans="1:17" s="451" customFormat="1" ht="35.1" hidden="1" customHeight="1">
      <c r="A92" s="465"/>
      <c r="B92" s="469">
        <f>SUM($O$6:O92)</f>
        <v>55</v>
      </c>
      <c r="C92" s="470" t="str">
        <f>(VLOOKUP(A92,TongHopKL!C:L,3,0))</f>
        <v/>
      </c>
      <c r="D92" s="471">
        <f>IFERROR(VLOOKUP(A92,TongHopKL!C:F,4,0),0)</f>
        <v>0</v>
      </c>
      <c r="E92" s="472">
        <f>SUMIF(TongHopKL!C:C,'NT-VT'!A92,TongHopKL!G:G)</f>
        <v>0</v>
      </c>
      <c r="F92" s="469" t="s">
        <v>4254</v>
      </c>
      <c r="G92" s="469" t="s">
        <v>4254</v>
      </c>
      <c r="H92" s="469"/>
      <c r="I92" s="484"/>
      <c r="J92" s="473" t="str">
        <f>IFERROR(VLOOKUP(A92,Solieu!H:N,4,0),"nt")</f>
        <v>nt</v>
      </c>
      <c r="K92" s="485" t="str">
        <f>IFERROR(VLOOKUP(A92,Solieu!H:N,5,0),"nt")</f>
        <v>nt</v>
      </c>
      <c r="L92" s="488"/>
      <c r="M92" s="484"/>
      <c r="N92" s="467" t="s">
        <v>3429</v>
      </c>
      <c r="O92" s="482">
        <f t="shared" si="1"/>
        <v>0</v>
      </c>
      <c r="P92" s="487" t="str">
        <f>VLOOKUP(A92,TongHopKL!C:J,8,0)</f>
        <v>A</v>
      </c>
      <c r="Q92" s="507"/>
    </row>
    <row r="93" spans="1:17" s="451" customFormat="1" ht="35.1" hidden="1" customHeight="1">
      <c r="A93" s="465"/>
      <c r="B93" s="469">
        <f>SUM($O$6:O93)</f>
        <v>55</v>
      </c>
      <c r="C93" s="470" t="str">
        <f>(VLOOKUP(A93,TongHopKL!C:L,3,0))</f>
        <v/>
      </c>
      <c r="D93" s="471">
        <f>IFERROR(VLOOKUP(A93,TongHopKL!C:F,4,0),0)</f>
        <v>0</v>
      </c>
      <c r="E93" s="472">
        <f>SUMIF(TongHopKL!C:C,'NT-VT'!A93,TongHopKL!G:G)</f>
        <v>0</v>
      </c>
      <c r="F93" s="469" t="s">
        <v>4254</v>
      </c>
      <c r="G93" s="469" t="s">
        <v>4254</v>
      </c>
      <c r="H93" s="469"/>
      <c r="I93" s="484"/>
      <c r="J93" s="473" t="str">
        <f>IFERROR(VLOOKUP(A93,Solieu!H:N,4,0),"nt")</f>
        <v>nt</v>
      </c>
      <c r="K93" s="485" t="str">
        <f>IFERROR(VLOOKUP(A93,Solieu!H:N,5,0),"nt")</f>
        <v>nt</v>
      </c>
      <c r="L93" s="488"/>
      <c r="M93" s="484"/>
      <c r="N93" s="467" t="s">
        <v>3429</v>
      </c>
      <c r="O93" s="482">
        <f t="shared" si="1"/>
        <v>0</v>
      </c>
      <c r="P93" s="487" t="str">
        <f>VLOOKUP(A93,TongHopKL!C:J,8,0)</f>
        <v>A</v>
      </c>
      <c r="Q93" s="507"/>
    </row>
    <row r="94" spans="1:17" s="451" customFormat="1" ht="35.1" hidden="1" customHeight="1">
      <c r="A94" s="465"/>
      <c r="B94" s="469">
        <f>SUM($O$6:O94)</f>
        <v>55</v>
      </c>
      <c r="C94" s="470" t="str">
        <f>(VLOOKUP(A94,TongHopKL!C:L,3,0))</f>
        <v/>
      </c>
      <c r="D94" s="471">
        <f>IFERROR(VLOOKUP(A94,TongHopKL!C:F,4,0),0)</f>
        <v>0</v>
      </c>
      <c r="E94" s="472">
        <f>SUMIF(TongHopKL!C:C,'NT-VT'!A94,TongHopKL!G:G)</f>
        <v>0</v>
      </c>
      <c r="F94" s="469" t="s">
        <v>4254</v>
      </c>
      <c r="G94" s="469" t="s">
        <v>4254</v>
      </c>
      <c r="H94" s="469"/>
      <c r="I94" s="484"/>
      <c r="J94" s="473" t="str">
        <f>IFERROR(VLOOKUP(A94,Solieu!H:N,4,0),"nt")</f>
        <v>nt</v>
      </c>
      <c r="K94" s="485" t="str">
        <f>IFERROR(VLOOKUP(A94,Solieu!H:N,5,0),"nt")</f>
        <v>nt</v>
      </c>
      <c r="L94" s="488"/>
      <c r="M94" s="484"/>
      <c r="N94" s="467" t="s">
        <v>3429</v>
      </c>
      <c r="O94" s="482">
        <f t="shared" si="1"/>
        <v>0</v>
      </c>
      <c r="P94" s="487" t="str">
        <f>VLOOKUP(A94,TongHopKL!C:J,8,0)</f>
        <v>A</v>
      </c>
      <c r="Q94" s="507"/>
    </row>
    <row r="95" spans="1:17" s="451" customFormat="1" ht="35.1" hidden="1" customHeight="1">
      <c r="A95" s="465"/>
      <c r="B95" s="469">
        <f>SUM($O$6:O95)</f>
        <v>55</v>
      </c>
      <c r="C95" s="470" t="str">
        <f>(VLOOKUP(A95,TongHopKL!C:L,3,0))</f>
        <v/>
      </c>
      <c r="D95" s="471">
        <f>IFERROR(VLOOKUP(A95,TongHopKL!C:F,4,0),0)</f>
        <v>0</v>
      </c>
      <c r="E95" s="472">
        <f>SUMIF(TongHopKL!C:C,'NT-VT'!A95,TongHopKL!G:G)</f>
        <v>0</v>
      </c>
      <c r="F95" s="469" t="s">
        <v>4254</v>
      </c>
      <c r="G95" s="469" t="s">
        <v>4254</v>
      </c>
      <c r="H95" s="469"/>
      <c r="I95" s="484"/>
      <c r="J95" s="473" t="str">
        <f>IFERROR(VLOOKUP(A95,Solieu!H:N,4,0),"nt")</f>
        <v>nt</v>
      </c>
      <c r="K95" s="485" t="str">
        <f>IFERROR(VLOOKUP(A95,Solieu!H:N,5,0),"nt")</f>
        <v>nt</v>
      </c>
      <c r="L95" s="488"/>
      <c r="M95" s="484"/>
      <c r="N95" s="467" t="s">
        <v>3429</v>
      </c>
      <c r="O95" s="482">
        <f t="shared" si="1"/>
        <v>0</v>
      </c>
      <c r="P95" s="487" t="str">
        <f>VLOOKUP(A95,TongHopKL!C:J,8,0)</f>
        <v>A</v>
      </c>
      <c r="Q95" s="507"/>
    </row>
    <row r="96" spans="1:17" s="451" customFormat="1" ht="35.1" hidden="1" customHeight="1">
      <c r="A96" s="465"/>
      <c r="B96" s="469">
        <f>SUM($O$6:O96)</f>
        <v>55</v>
      </c>
      <c r="C96" s="470" t="str">
        <f>(VLOOKUP(A96,TongHopKL!C:L,3,0))</f>
        <v/>
      </c>
      <c r="D96" s="471">
        <f>IFERROR(VLOOKUP(A96,TongHopKL!C:F,4,0),0)</f>
        <v>0</v>
      </c>
      <c r="E96" s="472">
        <f>SUMIF(TongHopKL!C:C,'NT-VT'!A96,TongHopKL!G:G)</f>
        <v>0</v>
      </c>
      <c r="F96" s="469" t="s">
        <v>4254</v>
      </c>
      <c r="G96" s="469" t="s">
        <v>4254</v>
      </c>
      <c r="H96" s="469"/>
      <c r="I96" s="484"/>
      <c r="J96" s="473" t="str">
        <f>IFERROR(VLOOKUP(A96,Solieu!H:N,4,0),"nt")</f>
        <v>nt</v>
      </c>
      <c r="K96" s="485" t="str">
        <f>IFERROR(VLOOKUP(A96,Solieu!H:N,5,0),"nt")</f>
        <v>nt</v>
      </c>
      <c r="L96" s="488"/>
      <c r="M96" s="484"/>
      <c r="N96" s="467" t="s">
        <v>3429</v>
      </c>
      <c r="O96" s="482">
        <f t="shared" si="1"/>
        <v>0</v>
      </c>
      <c r="P96" s="487" t="str">
        <f>VLOOKUP(A96,TongHopKL!C:J,8,0)</f>
        <v>A</v>
      </c>
      <c r="Q96" s="507"/>
    </row>
    <row r="97" spans="1:17" s="451" customFormat="1" ht="35.1" hidden="1" customHeight="1">
      <c r="A97" s="465"/>
      <c r="B97" s="469">
        <f>SUM($O$6:O97)</f>
        <v>55</v>
      </c>
      <c r="C97" s="470" t="str">
        <f>(VLOOKUP(A97,TongHopKL!C:L,3,0))</f>
        <v/>
      </c>
      <c r="D97" s="471">
        <f>IFERROR(VLOOKUP(A97,TongHopKL!C:F,4,0),0)</f>
        <v>0</v>
      </c>
      <c r="E97" s="472">
        <f>SUMIF(TongHopKL!C:C,'NT-VT'!A97,TongHopKL!G:G)</f>
        <v>0</v>
      </c>
      <c r="F97" s="469" t="s">
        <v>4254</v>
      </c>
      <c r="G97" s="469" t="s">
        <v>4254</v>
      </c>
      <c r="H97" s="469"/>
      <c r="I97" s="484"/>
      <c r="J97" s="473" t="str">
        <f>IFERROR(VLOOKUP(A97,Solieu!H:N,4,0),"nt")</f>
        <v>nt</v>
      </c>
      <c r="K97" s="485" t="str">
        <f>IFERROR(VLOOKUP(A97,Solieu!H:N,5,0),"nt")</f>
        <v>nt</v>
      </c>
      <c r="L97" s="488"/>
      <c r="M97" s="484"/>
      <c r="N97" s="467" t="s">
        <v>3429</v>
      </c>
      <c r="O97" s="482">
        <f t="shared" si="1"/>
        <v>0</v>
      </c>
      <c r="P97" s="487" t="str">
        <f>VLOOKUP(A97,TongHopKL!C:J,8,0)</f>
        <v>A</v>
      </c>
      <c r="Q97" s="507"/>
    </row>
    <row r="98" spans="1:17" s="451" customFormat="1" ht="35.1" hidden="1" customHeight="1">
      <c r="A98" s="465"/>
      <c r="B98" s="469">
        <f>SUM($O$6:O98)</f>
        <v>55</v>
      </c>
      <c r="C98" s="470" t="str">
        <f>(VLOOKUP(A98,TongHopKL!C:L,3,0))</f>
        <v/>
      </c>
      <c r="D98" s="471">
        <f>IFERROR(VLOOKUP(A98,TongHopKL!C:F,4,0),0)</f>
        <v>0</v>
      </c>
      <c r="E98" s="472">
        <f>SUMIF(TongHopKL!C:C,'NT-VT'!A98,TongHopKL!G:G)</f>
        <v>0</v>
      </c>
      <c r="F98" s="469" t="s">
        <v>4254</v>
      </c>
      <c r="G98" s="469" t="s">
        <v>4254</v>
      </c>
      <c r="H98" s="469"/>
      <c r="I98" s="484"/>
      <c r="J98" s="473" t="str">
        <f>IFERROR(VLOOKUP(A98,Solieu!H:N,4,0),"nt")</f>
        <v>nt</v>
      </c>
      <c r="K98" s="485" t="str">
        <f>IFERROR(VLOOKUP(A98,Solieu!H:N,5,0),"nt")</f>
        <v>nt</v>
      </c>
      <c r="L98" s="488"/>
      <c r="M98" s="484"/>
      <c r="N98" s="467" t="s">
        <v>3429</v>
      </c>
      <c r="O98" s="482">
        <f t="shared" si="1"/>
        <v>0</v>
      </c>
      <c r="P98" s="487" t="str">
        <f>VLOOKUP(A98,TongHopKL!C:J,8,0)</f>
        <v>A</v>
      </c>
      <c r="Q98" s="507"/>
    </row>
    <row r="99" spans="1:17" s="451" customFormat="1" ht="35.1" hidden="1" customHeight="1">
      <c r="A99" s="465"/>
      <c r="B99" s="469">
        <f>SUM($O$6:O99)</f>
        <v>55</v>
      </c>
      <c r="C99" s="470" t="str">
        <f>(VLOOKUP(A99,TongHopKL!C:L,3,0))</f>
        <v/>
      </c>
      <c r="D99" s="471">
        <f>IFERROR(VLOOKUP(A99,TongHopKL!C:F,4,0),0)</f>
        <v>0</v>
      </c>
      <c r="E99" s="472">
        <f>SUMIF(TongHopKL!C:C,'NT-VT'!A99,TongHopKL!G:G)</f>
        <v>0</v>
      </c>
      <c r="F99" s="469" t="s">
        <v>4254</v>
      </c>
      <c r="G99" s="469" t="s">
        <v>4254</v>
      </c>
      <c r="H99" s="469"/>
      <c r="I99" s="484"/>
      <c r="J99" s="473" t="str">
        <f>IFERROR(VLOOKUP(A99,Solieu!H:N,4,0),"nt")</f>
        <v>nt</v>
      </c>
      <c r="K99" s="485" t="str">
        <f>IFERROR(VLOOKUP(A99,Solieu!H:N,5,0),"nt")</f>
        <v>nt</v>
      </c>
      <c r="L99" s="488"/>
      <c r="M99" s="484"/>
      <c r="N99" s="467" t="s">
        <v>3429</v>
      </c>
      <c r="O99" s="482">
        <f t="shared" si="1"/>
        <v>0</v>
      </c>
      <c r="P99" s="487" t="str">
        <f>VLOOKUP(A99,TongHopKL!C:J,8,0)</f>
        <v>A</v>
      </c>
      <c r="Q99" s="507"/>
    </row>
    <row r="100" spans="1:17" s="451" customFormat="1" ht="35.1" hidden="1" customHeight="1">
      <c r="A100" s="465"/>
      <c r="B100" s="469">
        <f>SUM($O$6:O100)</f>
        <v>55</v>
      </c>
      <c r="C100" s="470" t="str">
        <f>(VLOOKUP(A100,TongHopKL!C:L,3,0))</f>
        <v/>
      </c>
      <c r="D100" s="471">
        <f>IFERROR(VLOOKUP(A100,TongHopKL!C:F,4,0),0)</f>
        <v>0</v>
      </c>
      <c r="E100" s="472">
        <f>SUMIF(TongHopKL!C:C,'NT-VT'!A100,TongHopKL!G:G)</f>
        <v>0</v>
      </c>
      <c r="F100" s="469" t="s">
        <v>4254</v>
      </c>
      <c r="G100" s="469" t="s">
        <v>4254</v>
      </c>
      <c r="H100" s="469"/>
      <c r="I100" s="484"/>
      <c r="J100" s="473" t="str">
        <f>IFERROR(VLOOKUP(A100,Solieu!H:N,4,0),"nt")</f>
        <v>nt</v>
      </c>
      <c r="K100" s="485" t="str">
        <f>IFERROR(VLOOKUP(A100,Solieu!H:N,5,0),"nt")</f>
        <v>nt</v>
      </c>
      <c r="L100" s="488"/>
      <c r="M100" s="484"/>
      <c r="N100" s="467" t="s">
        <v>3429</v>
      </c>
      <c r="O100" s="482">
        <f t="shared" si="1"/>
        <v>0</v>
      </c>
      <c r="P100" s="487" t="str">
        <f>VLOOKUP(A100,TongHopKL!C:J,8,0)</f>
        <v>A</v>
      </c>
      <c r="Q100" s="507"/>
    </row>
    <row r="101" spans="1:17" s="451" customFormat="1" ht="35.1" hidden="1" customHeight="1">
      <c r="A101" s="465"/>
      <c r="B101" s="469">
        <f>SUM($O$6:O101)</f>
        <v>55</v>
      </c>
      <c r="C101" s="470" t="str">
        <f>(VLOOKUP(A101,TongHopKL!C:L,3,0))</f>
        <v/>
      </c>
      <c r="D101" s="471">
        <f>IFERROR(VLOOKUP(A101,TongHopKL!C:F,4,0),0)</f>
        <v>0</v>
      </c>
      <c r="E101" s="472">
        <f>SUMIF(TongHopKL!C:C,'NT-VT'!A101,TongHopKL!G:G)</f>
        <v>0</v>
      </c>
      <c r="F101" s="469" t="s">
        <v>4254</v>
      </c>
      <c r="G101" s="469" t="s">
        <v>4254</v>
      </c>
      <c r="H101" s="469"/>
      <c r="I101" s="484"/>
      <c r="J101" s="473" t="str">
        <f>IFERROR(VLOOKUP(A101,Solieu!H:N,4,0),"nt")</f>
        <v>nt</v>
      </c>
      <c r="K101" s="485" t="str">
        <f>IFERROR(VLOOKUP(A101,Solieu!H:N,5,0),"nt")</f>
        <v>nt</v>
      </c>
      <c r="L101" s="488"/>
      <c r="M101" s="484"/>
      <c r="N101" s="467" t="s">
        <v>3429</v>
      </c>
      <c r="O101" s="482">
        <f t="shared" si="1"/>
        <v>0</v>
      </c>
      <c r="P101" s="487" t="str">
        <f>VLOOKUP(A101,TongHopKL!C:J,8,0)</f>
        <v>A</v>
      </c>
      <c r="Q101" s="507"/>
    </row>
    <row r="102" spans="1:17" s="451" customFormat="1" ht="35.1" hidden="1" customHeight="1">
      <c r="A102" s="465"/>
      <c r="B102" s="469">
        <f>SUM($O$6:O102)</f>
        <v>55</v>
      </c>
      <c r="C102" s="470" t="str">
        <f>(VLOOKUP(A102,TongHopKL!C:L,3,0))</f>
        <v/>
      </c>
      <c r="D102" s="471">
        <f>IFERROR(VLOOKUP(A102,TongHopKL!C:F,4,0),0)</f>
        <v>0</v>
      </c>
      <c r="E102" s="472">
        <f>SUMIF(TongHopKL!C:C,'NT-VT'!A102,TongHopKL!G:G)</f>
        <v>0</v>
      </c>
      <c r="F102" s="469" t="s">
        <v>4254</v>
      </c>
      <c r="G102" s="469" t="s">
        <v>4254</v>
      </c>
      <c r="H102" s="469"/>
      <c r="I102" s="484"/>
      <c r="J102" s="473" t="str">
        <f>IFERROR(VLOOKUP(A102,Solieu!H:N,4,0),"nt")</f>
        <v>nt</v>
      </c>
      <c r="K102" s="485" t="str">
        <f>IFERROR(VLOOKUP(A102,Solieu!H:N,5,0),"nt")</f>
        <v>nt</v>
      </c>
      <c r="L102" s="488"/>
      <c r="M102" s="484"/>
      <c r="N102" s="467" t="s">
        <v>3429</v>
      </c>
      <c r="O102" s="482">
        <f t="shared" si="1"/>
        <v>0</v>
      </c>
      <c r="P102" s="487" t="str">
        <f>VLOOKUP(A102,TongHopKL!C:J,8,0)</f>
        <v>A</v>
      </c>
      <c r="Q102" s="507"/>
    </row>
    <row r="103" spans="1:17" s="451" customFormat="1" ht="35.1" hidden="1" customHeight="1">
      <c r="A103" s="465"/>
      <c r="B103" s="469">
        <f>SUM($O$6:O103)</f>
        <v>55</v>
      </c>
      <c r="C103" s="470" t="str">
        <f>(VLOOKUP(A103,TongHopKL!C:L,3,0))</f>
        <v/>
      </c>
      <c r="D103" s="471">
        <f>IFERROR(VLOOKUP(A103,TongHopKL!C:F,4,0),0)</f>
        <v>0</v>
      </c>
      <c r="E103" s="472">
        <f>SUMIF(TongHopKL!C:C,'NT-VT'!A103,TongHopKL!G:G)</f>
        <v>0</v>
      </c>
      <c r="F103" s="469" t="s">
        <v>4254</v>
      </c>
      <c r="G103" s="469" t="s">
        <v>4254</v>
      </c>
      <c r="H103" s="469"/>
      <c r="I103" s="484"/>
      <c r="J103" s="473" t="str">
        <f>IFERROR(VLOOKUP(A103,Solieu!H:N,4,0),"nt")</f>
        <v>nt</v>
      </c>
      <c r="K103" s="485" t="str">
        <f>IFERROR(VLOOKUP(A103,Solieu!H:N,5,0),"nt")</f>
        <v>nt</v>
      </c>
      <c r="L103" s="488"/>
      <c r="M103" s="484"/>
      <c r="N103" s="467" t="s">
        <v>3429</v>
      </c>
      <c r="O103" s="482">
        <f t="shared" si="1"/>
        <v>0</v>
      </c>
      <c r="P103" s="487" t="str">
        <f>VLOOKUP(A103,TongHopKL!C:J,8,0)</f>
        <v>A</v>
      </c>
      <c r="Q103" s="507"/>
    </row>
    <row r="104" spans="1:17" s="451" customFormat="1" ht="35.1" hidden="1" customHeight="1">
      <c r="A104" s="465"/>
      <c r="B104" s="469">
        <f>SUM($O$6:O104)</f>
        <v>55</v>
      </c>
      <c r="C104" s="470" t="str">
        <f>(VLOOKUP(A104,TongHopKL!C:L,3,0))</f>
        <v/>
      </c>
      <c r="D104" s="471">
        <f>IFERROR(VLOOKUP(A104,TongHopKL!C:F,4,0),0)</f>
        <v>0</v>
      </c>
      <c r="E104" s="472">
        <f>SUMIF(TongHopKL!C:C,'NT-VT'!A104,TongHopKL!G:G)</f>
        <v>0</v>
      </c>
      <c r="F104" s="469" t="s">
        <v>4254</v>
      </c>
      <c r="G104" s="469" t="s">
        <v>4254</v>
      </c>
      <c r="H104" s="469"/>
      <c r="I104" s="484"/>
      <c r="J104" s="473" t="str">
        <f>IFERROR(VLOOKUP(A104,Solieu!H:N,4,0),"nt")</f>
        <v>nt</v>
      </c>
      <c r="K104" s="485" t="str">
        <f>IFERROR(VLOOKUP(A104,Solieu!H:N,5,0),"nt")</f>
        <v>nt</v>
      </c>
      <c r="L104" s="488"/>
      <c r="M104" s="484"/>
      <c r="N104" s="467" t="s">
        <v>3429</v>
      </c>
      <c r="O104" s="482">
        <f t="shared" si="1"/>
        <v>0</v>
      </c>
      <c r="P104" s="487" t="str">
        <f>VLOOKUP(A104,TongHopKL!C:J,8,0)</f>
        <v>A</v>
      </c>
      <c r="Q104" s="507"/>
    </row>
    <row r="105" spans="1:17" s="451" customFormat="1" ht="35.1" hidden="1" customHeight="1">
      <c r="A105" s="465"/>
      <c r="B105" s="469">
        <f>SUM($O$6:O105)</f>
        <v>55</v>
      </c>
      <c r="C105" s="470" t="str">
        <f>(VLOOKUP(A105,TongHopKL!C:L,3,0))</f>
        <v/>
      </c>
      <c r="D105" s="471">
        <f>IFERROR(VLOOKUP(A105,TongHopKL!C:F,4,0),0)</f>
        <v>0</v>
      </c>
      <c r="E105" s="472">
        <f>SUMIF(TongHopKL!C:C,'NT-VT'!A105,TongHopKL!G:G)</f>
        <v>0</v>
      </c>
      <c r="F105" s="469" t="s">
        <v>4254</v>
      </c>
      <c r="G105" s="469" t="s">
        <v>4254</v>
      </c>
      <c r="H105" s="469"/>
      <c r="I105" s="484"/>
      <c r="J105" s="473" t="str">
        <f>IFERROR(VLOOKUP(A105,Solieu!H:N,4,0),"nt")</f>
        <v>nt</v>
      </c>
      <c r="K105" s="485" t="str">
        <f>IFERROR(VLOOKUP(A105,Solieu!H:N,5,0),"nt")</f>
        <v>nt</v>
      </c>
      <c r="L105" s="488"/>
      <c r="M105" s="484"/>
      <c r="N105" s="467" t="s">
        <v>3429</v>
      </c>
      <c r="O105" s="482">
        <f t="shared" si="1"/>
        <v>0</v>
      </c>
      <c r="P105" s="487" t="str">
        <f>VLOOKUP(A105,TongHopKL!C:J,8,0)</f>
        <v>A</v>
      </c>
      <c r="Q105" s="507"/>
    </row>
    <row r="106" spans="1:17" s="451" customFormat="1" ht="35.1" hidden="1" customHeight="1">
      <c r="A106" s="465"/>
      <c r="B106" s="469">
        <f>SUM($O$6:O106)</f>
        <v>55</v>
      </c>
      <c r="C106" s="470" t="str">
        <f>(VLOOKUP(A106,TongHopKL!C:L,3,0))</f>
        <v/>
      </c>
      <c r="D106" s="471">
        <f>IFERROR(VLOOKUP(A106,TongHopKL!C:F,4,0),0)</f>
        <v>0</v>
      </c>
      <c r="E106" s="472">
        <f>SUMIF(TongHopKL!C:C,'NT-VT'!A106,TongHopKL!G:G)</f>
        <v>0</v>
      </c>
      <c r="F106" s="469" t="s">
        <v>4254</v>
      </c>
      <c r="G106" s="469" t="s">
        <v>4254</v>
      </c>
      <c r="H106" s="469"/>
      <c r="I106" s="484"/>
      <c r="J106" s="473" t="str">
        <f>IFERROR(VLOOKUP(A106,Solieu!H:N,4,0),"nt")</f>
        <v>nt</v>
      </c>
      <c r="K106" s="485" t="str">
        <f>IFERROR(VLOOKUP(A106,Solieu!H:N,5,0),"nt")</f>
        <v>nt</v>
      </c>
      <c r="L106" s="488"/>
      <c r="M106" s="484"/>
      <c r="N106" s="467" t="s">
        <v>3429</v>
      </c>
      <c r="O106" s="482">
        <f t="shared" si="1"/>
        <v>0</v>
      </c>
      <c r="P106" s="487" t="str">
        <f>VLOOKUP(A106,TongHopKL!C:J,8,0)</f>
        <v>A</v>
      </c>
      <c r="Q106" s="507"/>
    </row>
    <row r="107" spans="1:17" s="451" customFormat="1" ht="35.1" hidden="1" customHeight="1">
      <c r="A107" s="465"/>
      <c r="B107" s="469">
        <f>SUM($O$6:O107)</f>
        <v>55</v>
      </c>
      <c r="C107" s="470" t="str">
        <f>(VLOOKUP(A107,TongHopKL!C:L,3,0))</f>
        <v/>
      </c>
      <c r="D107" s="471">
        <f>IFERROR(VLOOKUP(A107,TongHopKL!C:F,4,0),0)</f>
        <v>0</v>
      </c>
      <c r="E107" s="472">
        <f>SUMIF(TongHopKL!C:C,'NT-VT'!A107,TongHopKL!G:G)</f>
        <v>0</v>
      </c>
      <c r="F107" s="469" t="s">
        <v>4254</v>
      </c>
      <c r="G107" s="469" t="s">
        <v>4254</v>
      </c>
      <c r="H107" s="469"/>
      <c r="I107" s="484"/>
      <c r="J107" s="473" t="str">
        <f>IFERROR(VLOOKUP(A107,Solieu!H:N,4,0),"nt")</f>
        <v>nt</v>
      </c>
      <c r="K107" s="485" t="str">
        <f>IFERROR(VLOOKUP(A107,Solieu!H:N,5,0),"nt")</f>
        <v>nt</v>
      </c>
      <c r="L107" s="488"/>
      <c r="M107" s="484"/>
      <c r="N107" s="467" t="s">
        <v>3429</v>
      </c>
      <c r="O107" s="482">
        <f t="shared" si="1"/>
        <v>0</v>
      </c>
      <c r="P107" s="487" t="str">
        <f>VLOOKUP(A107,TongHopKL!C:J,8,0)</f>
        <v>A</v>
      </c>
      <c r="Q107" s="507"/>
    </row>
    <row r="108" spans="1:17" s="451" customFormat="1" ht="35.1" hidden="1" customHeight="1">
      <c r="A108" s="465"/>
      <c r="B108" s="469">
        <f>SUM($O$6:O108)</f>
        <v>55</v>
      </c>
      <c r="C108" s="470" t="str">
        <f>(VLOOKUP(A108,TongHopKL!C:L,3,0))</f>
        <v/>
      </c>
      <c r="D108" s="471">
        <f>IFERROR(VLOOKUP(A108,TongHopKL!C:F,4,0),0)</f>
        <v>0</v>
      </c>
      <c r="E108" s="472">
        <f>SUMIF(TongHopKL!C:C,'NT-VT'!A108,TongHopKL!G:G)</f>
        <v>0</v>
      </c>
      <c r="F108" s="469" t="s">
        <v>4254</v>
      </c>
      <c r="G108" s="469" t="s">
        <v>4254</v>
      </c>
      <c r="H108" s="469"/>
      <c r="I108" s="484"/>
      <c r="J108" s="473" t="str">
        <f>IFERROR(VLOOKUP(A108,Solieu!H:N,4,0),"nt")</f>
        <v>nt</v>
      </c>
      <c r="K108" s="485" t="str">
        <f>IFERROR(VLOOKUP(A108,Solieu!H:N,5,0),"nt")</f>
        <v>nt</v>
      </c>
      <c r="L108" s="488"/>
      <c r="M108" s="484"/>
      <c r="N108" s="467" t="s">
        <v>3429</v>
      </c>
      <c r="O108" s="482">
        <f t="shared" si="1"/>
        <v>0</v>
      </c>
      <c r="P108" s="487" t="str">
        <f>VLOOKUP(A108,TongHopKL!C:J,8,0)</f>
        <v>A</v>
      </c>
      <c r="Q108" s="507"/>
    </row>
    <row r="109" spans="1:17" s="451" customFormat="1" ht="35.1" hidden="1" customHeight="1">
      <c r="A109" s="465"/>
      <c r="B109" s="469">
        <f>SUM($O$6:O109)</f>
        <v>55</v>
      </c>
      <c r="C109" s="470" t="str">
        <f>(VLOOKUP(A109,TongHopKL!C:L,3,0))</f>
        <v/>
      </c>
      <c r="D109" s="471">
        <f>IFERROR(VLOOKUP(A109,TongHopKL!C:F,4,0),0)</f>
        <v>0</v>
      </c>
      <c r="E109" s="472">
        <f>SUMIF(TongHopKL!C:C,'NT-VT'!A109,TongHopKL!G:G)</f>
        <v>0</v>
      </c>
      <c r="F109" s="469" t="s">
        <v>4254</v>
      </c>
      <c r="G109" s="469" t="s">
        <v>4254</v>
      </c>
      <c r="H109" s="469"/>
      <c r="I109" s="484"/>
      <c r="J109" s="473" t="str">
        <f>IFERROR(VLOOKUP(A109,Solieu!H:N,4,0),"nt")</f>
        <v>nt</v>
      </c>
      <c r="K109" s="485" t="str">
        <f>IFERROR(VLOOKUP(A109,Solieu!H:N,5,0),"nt")</f>
        <v>nt</v>
      </c>
      <c r="L109" s="488"/>
      <c r="M109" s="484"/>
      <c r="N109" s="467" t="s">
        <v>3429</v>
      </c>
      <c r="O109" s="482">
        <f t="shared" si="1"/>
        <v>0</v>
      </c>
      <c r="P109" s="487" t="str">
        <f>VLOOKUP(A109,TongHopKL!C:J,8,0)</f>
        <v>A</v>
      </c>
      <c r="Q109" s="507"/>
    </row>
    <row r="110" spans="1:17" s="451" customFormat="1" ht="35.1" hidden="1" customHeight="1">
      <c r="A110" s="465"/>
      <c r="B110" s="469">
        <f>SUM($O$6:O110)</f>
        <v>55</v>
      </c>
      <c r="C110" s="470" t="str">
        <f>(VLOOKUP(A110,TongHopKL!C:L,3,0))</f>
        <v/>
      </c>
      <c r="D110" s="471">
        <f>IFERROR(VLOOKUP(A110,TongHopKL!C:F,4,0),0)</f>
        <v>0</v>
      </c>
      <c r="E110" s="472">
        <f>SUMIF(TongHopKL!C:C,'NT-VT'!A110,TongHopKL!G:G)</f>
        <v>0</v>
      </c>
      <c r="F110" s="469" t="s">
        <v>4254</v>
      </c>
      <c r="G110" s="469" t="s">
        <v>4254</v>
      </c>
      <c r="H110" s="469"/>
      <c r="I110" s="484"/>
      <c r="J110" s="473" t="str">
        <f>IFERROR(VLOOKUP(A110,Solieu!H:N,4,0),"nt")</f>
        <v>nt</v>
      </c>
      <c r="K110" s="485" t="str">
        <f>IFERROR(VLOOKUP(A110,Solieu!H:N,5,0),"nt")</f>
        <v>nt</v>
      </c>
      <c r="L110" s="488"/>
      <c r="M110" s="484"/>
      <c r="N110" s="467" t="s">
        <v>3429</v>
      </c>
      <c r="O110" s="482">
        <f t="shared" si="1"/>
        <v>0</v>
      </c>
      <c r="P110" s="487" t="str">
        <f>VLOOKUP(A110,TongHopKL!C:J,8,0)</f>
        <v>A</v>
      </c>
      <c r="Q110" s="507"/>
    </row>
    <row r="111" spans="1:17" s="451" customFormat="1" ht="35.1" hidden="1" customHeight="1">
      <c r="A111" s="465"/>
      <c r="B111" s="469">
        <f>SUM($O$6:O111)</f>
        <v>55</v>
      </c>
      <c r="C111" s="470" t="str">
        <f>(VLOOKUP(A111,TongHopKL!C:L,3,0))</f>
        <v/>
      </c>
      <c r="D111" s="471">
        <f>IFERROR(VLOOKUP(A111,TongHopKL!C:F,4,0),0)</f>
        <v>0</v>
      </c>
      <c r="E111" s="472">
        <f>SUMIF(TongHopKL!C:C,'NT-VT'!A111,TongHopKL!G:G)</f>
        <v>0</v>
      </c>
      <c r="F111" s="469" t="s">
        <v>4254</v>
      </c>
      <c r="G111" s="469" t="s">
        <v>4254</v>
      </c>
      <c r="H111" s="469"/>
      <c r="I111" s="484"/>
      <c r="J111" s="473" t="str">
        <f>IFERROR(VLOOKUP(A111,Solieu!H:N,4,0),"nt")</f>
        <v>nt</v>
      </c>
      <c r="K111" s="485" t="str">
        <f>IFERROR(VLOOKUP(A111,Solieu!H:N,5,0),"nt")</f>
        <v>nt</v>
      </c>
      <c r="L111" s="488"/>
      <c r="M111" s="484"/>
      <c r="N111" s="467" t="s">
        <v>3429</v>
      </c>
      <c r="O111" s="482">
        <f t="shared" si="1"/>
        <v>0</v>
      </c>
      <c r="P111" s="487" t="str">
        <f>VLOOKUP(A111,TongHopKL!C:J,8,0)</f>
        <v>A</v>
      </c>
      <c r="Q111" s="507"/>
    </row>
    <row r="112" spans="1:17" s="451" customFormat="1" ht="35.1" hidden="1" customHeight="1">
      <c r="A112" s="465"/>
      <c r="B112" s="469">
        <f>SUM($O$6:O112)</f>
        <v>55</v>
      </c>
      <c r="C112" s="470" t="str">
        <f>(VLOOKUP(A112,TongHopKL!C:L,3,0))</f>
        <v/>
      </c>
      <c r="D112" s="471">
        <f>IFERROR(VLOOKUP(A112,TongHopKL!C:F,4,0),0)</f>
        <v>0</v>
      </c>
      <c r="E112" s="472">
        <f>SUMIF(TongHopKL!C:C,'NT-VT'!A112,TongHopKL!G:G)</f>
        <v>0</v>
      </c>
      <c r="F112" s="469" t="s">
        <v>4254</v>
      </c>
      <c r="G112" s="469" t="s">
        <v>4254</v>
      </c>
      <c r="H112" s="469"/>
      <c r="I112" s="484"/>
      <c r="J112" s="473" t="str">
        <f>IFERROR(VLOOKUP(A112,Solieu!H:N,4,0),"nt")</f>
        <v>nt</v>
      </c>
      <c r="K112" s="485" t="str">
        <f>IFERROR(VLOOKUP(A112,Solieu!H:N,5,0),"nt")</f>
        <v>nt</v>
      </c>
      <c r="L112" s="488"/>
      <c r="M112" s="484"/>
      <c r="N112" s="467" t="s">
        <v>3429</v>
      </c>
      <c r="O112" s="482">
        <f t="shared" si="1"/>
        <v>0</v>
      </c>
      <c r="P112" s="487" t="str">
        <f>VLOOKUP(A112,TongHopKL!C:J,8,0)</f>
        <v>A</v>
      </c>
      <c r="Q112" s="507"/>
    </row>
    <row r="113" spans="1:17" s="451" customFormat="1" ht="35.1" hidden="1" customHeight="1">
      <c r="A113" s="465"/>
      <c r="B113" s="469">
        <f>SUM($O$6:O113)</f>
        <v>55</v>
      </c>
      <c r="C113" s="470" t="str">
        <f>(VLOOKUP(A113,TongHopKL!C:L,3,0))</f>
        <v/>
      </c>
      <c r="D113" s="471">
        <f>IFERROR(VLOOKUP(A113,TongHopKL!C:F,4,0),0)</f>
        <v>0</v>
      </c>
      <c r="E113" s="472">
        <f>SUMIF(TongHopKL!C:C,'NT-VT'!A113,TongHopKL!G:G)</f>
        <v>0</v>
      </c>
      <c r="F113" s="469" t="s">
        <v>4254</v>
      </c>
      <c r="G113" s="469" t="s">
        <v>4254</v>
      </c>
      <c r="H113" s="469"/>
      <c r="I113" s="484"/>
      <c r="J113" s="473" t="str">
        <f>IFERROR(VLOOKUP(A113,Solieu!H:N,4,0),"nt")</f>
        <v>nt</v>
      </c>
      <c r="K113" s="485" t="str">
        <f>IFERROR(VLOOKUP(A113,Solieu!H:N,5,0),"nt")</f>
        <v>nt</v>
      </c>
      <c r="L113" s="488"/>
      <c r="M113" s="484"/>
      <c r="N113" s="467" t="s">
        <v>3429</v>
      </c>
      <c r="O113" s="482">
        <f t="shared" si="1"/>
        <v>0</v>
      </c>
      <c r="P113" s="487" t="str">
        <f>VLOOKUP(A113,TongHopKL!C:J,8,0)</f>
        <v>A</v>
      </c>
      <c r="Q113" s="507"/>
    </row>
    <row r="114" spans="1:17" s="451" customFormat="1" ht="35.1" hidden="1" customHeight="1">
      <c r="A114" s="465"/>
      <c r="B114" s="469">
        <f>SUM($O$6:O114)</f>
        <v>55</v>
      </c>
      <c r="C114" s="470" t="str">
        <f>(VLOOKUP(A114,TongHopKL!C:L,3,0))</f>
        <v/>
      </c>
      <c r="D114" s="471">
        <f>IFERROR(VLOOKUP(A114,TongHopKL!C:F,4,0),0)</f>
        <v>0</v>
      </c>
      <c r="E114" s="472">
        <f>SUMIF(TongHopKL!C:C,'NT-VT'!A114,TongHopKL!G:G)</f>
        <v>0</v>
      </c>
      <c r="F114" s="469" t="s">
        <v>4254</v>
      </c>
      <c r="G114" s="469" t="s">
        <v>4254</v>
      </c>
      <c r="H114" s="469"/>
      <c r="I114" s="484"/>
      <c r="J114" s="473" t="str">
        <f>IFERROR(VLOOKUP(A114,Solieu!H:N,4,0),"nt")</f>
        <v>nt</v>
      </c>
      <c r="K114" s="485" t="str">
        <f>IFERROR(VLOOKUP(A114,Solieu!H:N,5,0),"nt")</f>
        <v>nt</v>
      </c>
      <c r="L114" s="488"/>
      <c r="M114" s="484"/>
      <c r="N114" s="467" t="s">
        <v>3429</v>
      </c>
      <c r="O114" s="482">
        <f t="shared" si="1"/>
        <v>0</v>
      </c>
      <c r="P114" s="487" t="str">
        <f>VLOOKUP(A114,TongHopKL!C:J,8,0)</f>
        <v>A</v>
      </c>
      <c r="Q114" s="507"/>
    </row>
    <row r="115" spans="1:17" s="451" customFormat="1" ht="35.1" hidden="1" customHeight="1">
      <c r="A115" s="465"/>
      <c r="B115" s="469">
        <f>SUM($O$6:O115)</f>
        <v>55</v>
      </c>
      <c r="C115" s="470" t="str">
        <f>(VLOOKUP(A115,TongHopKL!C:L,3,0))</f>
        <v/>
      </c>
      <c r="D115" s="471">
        <f>IFERROR(VLOOKUP(A115,TongHopKL!C:F,4,0),0)</f>
        <v>0</v>
      </c>
      <c r="E115" s="472">
        <f>SUMIF(TongHopKL!C:C,'NT-VT'!A115,TongHopKL!G:G)</f>
        <v>0</v>
      </c>
      <c r="F115" s="469" t="s">
        <v>4254</v>
      </c>
      <c r="G115" s="469" t="s">
        <v>4254</v>
      </c>
      <c r="H115" s="469"/>
      <c r="I115" s="484"/>
      <c r="J115" s="473" t="str">
        <f>IFERROR(VLOOKUP(A115,Solieu!H:N,4,0),"nt")</f>
        <v>nt</v>
      </c>
      <c r="K115" s="485" t="str">
        <f>IFERROR(VLOOKUP(A115,Solieu!H:N,5,0),"nt")</f>
        <v>nt</v>
      </c>
      <c r="L115" s="488"/>
      <c r="M115" s="484"/>
      <c r="N115" s="467" t="s">
        <v>3429</v>
      </c>
      <c r="O115" s="482">
        <f t="shared" si="1"/>
        <v>0</v>
      </c>
      <c r="P115" s="487" t="str">
        <f>VLOOKUP(A115,TongHopKL!C:J,8,0)</f>
        <v>A</v>
      </c>
      <c r="Q115" s="507"/>
    </row>
    <row r="116" spans="1:17" s="451" customFormat="1" ht="35.1" hidden="1" customHeight="1">
      <c r="A116" s="465"/>
      <c r="B116" s="469">
        <f>SUM($O$6:O116)</f>
        <v>55</v>
      </c>
      <c r="C116" s="470" t="str">
        <f>(VLOOKUP(A116,TongHopKL!C:L,3,0))</f>
        <v/>
      </c>
      <c r="D116" s="471">
        <f>IFERROR(VLOOKUP(A116,TongHopKL!C:F,4,0),0)</f>
        <v>0</v>
      </c>
      <c r="E116" s="472">
        <f>SUMIF(TongHopKL!C:C,'NT-VT'!A116,TongHopKL!G:G)</f>
        <v>0</v>
      </c>
      <c r="F116" s="469" t="s">
        <v>4254</v>
      </c>
      <c r="G116" s="469" t="s">
        <v>4254</v>
      </c>
      <c r="H116" s="469"/>
      <c r="I116" s="484"/>
      <c r="J116" s="473" t="str">
        <f>IFERROR(VLOOKUP(A116,Solieu!H:N,4,0),"nt")</f>
        <v>nt</v>
      </c>
      <c r="K116" s="485" t="str">
        <f>IFERROR(VLOOKUP(A116,Solieu!H:N,5,0),"nt")</f>
        <v>nt</v>
      </c>
      <c r="L116" s="488"/>
      <c r="M116" s="484"/>
      <c r="N116" s="467" t="s">
        <v>3429</v>
      </c>
      <c r="O116" s="482">
        <f t="shared" si="1"/>
        <v>0</v>
      </c>
      <c r="P116" s="487" t="str">
        <f>VLOOKUP(A116,TongHopKL!C:J,8,0)</f>
        <v>A</v>
      </c>
      <c r="Q116" s="507"/>
    </row>
    <row r="117" spans="1:17" s="451" customFormat="1" ht="35.1" hidden="1" customHeight="1">
      <c r="A117" s="465"/>
      <c r="B117" s="469">
        <f>SUM($O$6:O117)</f>
        <v>55</v>
      </c>
      <c r="C117" s="470" t="str">
        <f>(VLOOKUP(A117,TongHopKL!C:L,3,0))</f>
        <v/>
      </c>
      <c r="D117" s="471">
        <f>IFERROR(VLOOKUP(A117,TongHopKL!C:F,4,0),0)</f>
        <v>0</v>
      </c>
      <c r="E117" s="472">
        <f>SUMIF(TongHopKL!C:C,'NT-VT'!A117,TongHopKL!G:G)</f>
        <v>0</v>
      </c>
      <c r="F117" s="469" t="s">
        <v>4254</v>
      </c>
      <c r="G117" s="469" t="s">
        <v>4254</v>
      </c>
      <c r="H117" s="469"/>
      <c r="I117" s="484"/>
      <c r="J117" s="473" t="str">
        <f>IFERROR(VLOOKUP(A117,Solieu!H:N,4,0),"nt")</f>
        <v>nt</v>
      </c>
      <c r="K117" s="485" t="str">
        <f>IFERROR(VLOOKUP(A117,Solieu!H:N,5,0),"nt")</f>
        <v>nt</v>
      </c>
      <c r="L117" s="488"/>
      <c r="M117" s="484"/>
      <c r="N117" s="467" t="s">
        <v>3429</v>
      </c>
      <c r="O117" s="482">
        <f t="shared" si="1"/>
        <v>0</v>
      </c>
      <c r="P117" s="487" t="str">
        <f>VLOOKUP(A117,TongHopKL!C:J,8,0)</f>
        <v>A</v>
      </c>
      <c r="Q117" s="507"/>
    </row>
    <row r="118" spans="1:17" s="451" customFormat="1" ht="35.1" hidden="1" customHeight="1">
      <c r="A118" s="465"/>
      <c r="B118" s="469">
        <f>SUM($O$6:O118)</f>
        <v>55</v>
      </c>
      <c r="C118" s="470" t="str">
        <f>(VLOOKUP(A118,TongHopKL!C:L,3,0))</f>
        <v/>
      </c>
      <c r="D118" s="471">
        <f>IFERROR(VLOOKUP(A118,TongHopKL!C:F,4,0),0)</f>
        <v>0</v>
      </c>
      <c r="E118" s="472">
        <f>SUMIF(TongHopKL!C:C,'NT-VT'!A118,TongHopKL!G:G)</f>
        <v>0</v>
      </c>
      <c r="F118" s="469" t="s">
        <v>4254</v>
      </c>
      <c r="G118" s="469" t="s">
        <v>4254</v>
      </c>
      <c r="H118" s="469"/>
      <c r="I118" s="484"/>
      <c r="J118" s="473" t="str">
        <f>IFERROR(VLOOKUP(A118,Solieu!H:N,4,0),"nt")</f>
        <v>nt</v>
      </c>
      <c r="K118" s="485" t="str">
        <f>IFERROR(VLOOKUP(A118,Solieu!H:N,5,0),"nt")</f>
        <v>nt</v>
      </c>
      <c r="L118" s="488"/>
      <c r="M118" s="484"/>
      <c r="N118" s="467" t="s">
        <v>3429</v>
      </c>
      <c r="O118" s="482">
        <f t="shared" si="1"/>
        <v>0</v>
      </c>
      <c r="P118" s="487" t="str">
        <f>VLOOKUP(A118,TongHopKL!C:J,8,0)</f>
        <v>A</v>
      </c>
      <c r="Q118" s="507"/>
    </row>
    <row r="119" spans="1:17" s="451" customFormat="1" ht="35.1" hidden="1" customHeight="1">
      <c r="A119" s="465"/>
      <c r="B119" s="469">
        <f>SUM($O$6:O119)</f>
        <v>55</v>
      </c>
      <c r="C119" s="470" t="str">
        <f>(VLOOKUP(A119,TongHopKL!C:L,3,0))</f>
        <v/>
      </c>
      <c r="D119" s="471">
        <f>IFERROR(VLOOKUP(A119,TongHopKL!C:F,4,0),0)</f>
        <v>0</v>
      </c>
      <c r="E119" s="472">
        <f>SUMIF(TongHopKL!C:C,'NT-VT'!A119,TongHopKL!G:G)</f>
        <v>0</v>
      </c>
      <c r="F119" s="469" t="s">
        <v>4254</v>
      </c>
      <c r="G119" s="469" t="s">
        <v>4254</v>
      </c>
      <c r="H119" s="469"/>
      <c r="I119" s="484"/>
      <c r="J119" s="473" t="str">
        <f>IFERROR(VLOOKUP(A119,Solieu!H:N,4,0),"nt")</f>
        <v>nt</v>
      </c>
      <c r="K119" s="485" t="str">
        <f>IFERROR(VLOOKUP(A119,Solieu!H:N,5,0),"nt")</f>
        <v>nt</v>
      </c>
      <c r="L119" s="488"/>
      <c r="M119" s="484"/>
      <c r="N119" s="467" t="s">
        <v>3429</v>
      </c>
      <c r="O119" s="482">
        <f t="shared" si="1"/>
        <v>0</v>
      </c>
      <c r="P119" s="487" t="str">
        <f>VLOOKUP(A119,TongHopKL!C:J,8,0)</f>
        <v>A</v>
      </c>
      <c r="Q119" s="507"/>
    </row>
    <row r="120" spans="1:17" s="451" customFormat="1" ht="35.1" hidden="1" customHeight="1">
      <c r="A120" s="465"/>
      <c r="B120" s="469">
        <f>SUM($O$6:O120)</f>
        <v>55</v>
      </c>
      <c r="C120" s="470" t="str">
        <f>(VLOOKUP(A120,TongHopKL!C:L,3,0))</f>
        <v/>
      </c>
      <c r="D120" s="471">
        <f>IFERROR(VLOOKUP(A120,TongHopKL!C:F,4,0),0)</f>
        <v>0</v>
      </c>
      <c r="E120" s="472">
        <f>SUMIF(TongHopKL!C:C,'NT-VT'!A120,TongHopKL!G:G)</f>
        <v>0</v>
      </c>
      <c r="F120" s="469" t="s">
        <v>4254</v>
      </c>
      <c r="G120" s="469" t="s">
        <v>4254</v>
      </c>
      <c r="H120" s="469"/>
      <c r="I120" s="484"/>
      <c r="J120" s="473" t="str">
        <f>IFERROR(VLOOKUP(A120,Solieu!H:N,4,0),"nt")</f>
        <v>nt</v>
      </c>
      <c r="K120" s="485" t="str">
        <f>IFERROR(VLOOKUP(A120,Solieu!H:N,5,0),"nt")</f>
        <v>nt</v>
      </c>
      <c r="L120" s="488"/>
      <c r="M120" s="484"/>
      <c r="N120" s="467" t="s">
        <v>3429</v>
      </c>
      <c r="O120" s="482">
        <f t="shared" si="1"/>
        <v>0</v>
      </c>
      <c r="P120" s="487" t="str">
        <f>VLOOKUP(A120,TongHopKL!C:J,8,0)</f>
        <v>A</v>
      </c>
      <c r="Q120" s="507"/>
    </row>
    <row r="121" spans="1:17" s="451" customFormat="1" ht="35.1" hidden="1" customHeight="1">
      <c r="A121" s="465"/>
      <c r="B121" s="469">
        <f>SUM($O$6:O121)</f>
        <v>55</v>
      </c>
      <c r="C121" s="470" t="str">
        <f>(VLOOKUP(A121,TongHopKL!C:L,3,0))</f>
        <v/>
      </c>
      <c r="D121" s="471">
        <f>IFERROR(VLOOKUP(A121,TongHopKL!C:F,4,0),0)</f>
        <v>0</v>
      </c>
      <c r="E121" s="472">
        <f>SUMIF(TongHopKL!C:C,'NT-VT'!A121,TongHopKL!G:G)</f>
        <v>0</v>
      </c>
      <c r="F121" s="469" t="s">
        <v>4254</v>
      </c>
      <c r="G121" s="469" t="s">
        <v>4254</v>
      </c>
      <c r="H121" s="469"/>
      <c r="I121" s="484"/>
      <c r="J121" s="473" t="str">
        <f>IFERROR(VLOOKUP(A121,Solieu!H:N,4,0),"nt")</f>
        <v>nt</v>
      </c>
      <c r="K121" s="485" t="str">
        <f>IFERROR(VLOOKUP(A121,Solieu!H:N,5,0),"nt")</f>
        <v>nt</v>
      </c>
      <c r="L121" s="488"/>
      <c r="M121" s="484"/>
      <c r="N121" s="467" t="s">
        <v>3429</v>
      </c>
      <c r="O121" s="482">
        <f t="shared" si="1"/>
        <v>0</v>
      </c>
      <c r="P121" s="487" t="str">
        <f>VLOOKUP(A121,TongHopKL!C:J,8,0)</f>
        <v>A</v>
      </c>
      <c r="Q121" s="507"/>
    </row>
    <row r="122" spans="1:17" s="451" customFormat="1" ht="35.1" hidden="1" customHeight="1">
      <c r="A122" s="465"/>
      <c r="B122" s="469">
        <f>SUM($O$6:O122)</f>
        <v>55</v>
      </c>
      <c r="C122" s="470" t="str">
        <f>(VLOOKUP(A122,TongHopKL!C:L,3,0))</f>
        <v/>
      </c>
      <c r="D122" s="471">
        <f>IFERROR(VLOOKUP(A122,TongHopKL!C:F,4,0),0)</f>
        <v>0</v>
      </c>
      <c r="E122" s="472">
        <f>SUMIF(TongHopKL!C:C,'NT-VT'!A122,TongHopKL!G:G)</f>
        <v>0</v>
      </c>
      <c r="F122" s="469" t="s">
        <v>4254</v>
      </c>
      <c r="G122" s="469" t="s">
        <v>4254</v>
      </c>
      <c r="H122" s="469"/>
      <c r="I122" s="484"/>
      <c r="J122" s="473" t="str">
        <f>IFERROR(VLOOKUP(A122,Solieu!H:N,4,0),"nt")</f>
        <v>nt</v>
      </c>
      <c r="K122" s="485" t="str">
        <f>IFERROR(VLOOKUP(A122,Solieu!H:N,5,0),"nt")</f>
        <v>nt</v>
      </c>
      <c r="L122" s="488"/>
      <c r="M122" s="484"/>
      <c r="N122" s="467" t="s">
        <v>3429</v>
      </c>
      <c r="O122" s="482">
        <f t="shared" si="1"/>
        <v>0</v>
      </c>
      <c r="P122" s="487" t="str">
        <f>VLOOKUP(A122,TongHopKL!C:J,8,0)</f>
        <v>A</v>
      </c>
      <c r="Q122" s="507"/>
    </row>
    <row r="123" spans="1:17" s="451" customFormat="1" ht="35.1" hidden="1" customHeight="1">
      <c r="A123" s="465"/>
      <c r="B123" s="469">
        <f>SUM($O$6:O123)</f>
        <v>55</v>
      </c>
      <c r="C123" s="470" t="str">
        <f>(VLOOKUP(A123,TongHopKL!C:L,3,0))</f>
        <v/>
      </c>
      <c r="D123" s="471">
        <f>IFERROR(VLOOKUP(A123,TongHopKL!C:F,4,0),0)</f>
        <v>0</v>
      </c>
      <c r="E123" s="472">
        <f>SUMIF(TongHopKL!C:C,'NT-VT'!A123,TongHopKL!G:G)</f>
        <v>0</v>
      </c>
      <c r="F123" s="469" t="s">
        <v>4254</v>
      </c>
      <c r="G123" s="469" t="s">
        <v>4254</v>
      </c>
      <c r="H123" s="469"/>
      <c r="I123" s="484"/>
      <c r="J123" s="473" t="str">
        <f>IFERROR(VLOOKUP(A123,Solieu!H:N,4,0),"nt")</f>
        <v>nt</v>
      </c>
      <c r="K123" s="485" t="str">
        <f>IFERROR(VLOOKUP(A123,Solieu!H:N,5,0),"nt")</f>
        <v>nt</v>
      </c>
      <c r="L123" s="488"/>
      <c r="M123" s="484"/>
      <c r="N123" s="467" t="s">
        <v>3429</v>
      </c>
      <c r="O123" s="482">
        <f t="shared" si="1"/>
        <v>0</v>
      </c>
      <c r="P123" s="487" t="str">
        <f>VLOOKUP(A123,TongHopKL!C:J,8,0)</f>
        <v>A</v>
      </c>
      <c r="Q123" s="507"/>
    </row>
    <row r="124" spans="1:17" s="451" customFormat="1" ht="35.1" hidden="1" customHeight="1">
      <c r="A124" s="465"/>
      <c r="B124" s="469">
        <f>SUM($O$6:O124)</f>
        <v>55</v>
      </c>
      <c r="C124" s="470" t="str">
        <f>(VLOOKUP(A124,TongHopKL!C:L,3,0))</f>
        <v/>
      </c>
      <c r="D124" s="471">
        <f>IFERROR(VLOOKUP(A124,TongHopKL!C:F,4,0),0)</f>
        <v>0</v>
      </c>
      <c r="E124" s="472">
        <f>SUMIF(TongHopKL!C:C,'NT-VT'!A124,TongHopKL!G:G)</f>
        <v>0</v>
      </c>
      <c r="F124" s="469" t="s">
        <v>4254</v>
      </c>
      <c r="G124" s="469" t="s">
        <v>4254</v>
      </c>
      <c r="H124" s="469"/>
      <c r="I124" s="484"/>
      <c r="J124" s="473" t="str">
        <f>IFERROR(VLOOKUP(A124,Solieu!H:N,4,0),"nt")</f>
        <v>nt</v>
      </c>
      <c r="K124" s="485" t="str">
        <f>IFERROR(VLOOKUP(A124,Solieu!H:N,5,0),"nt")</f>
        <v>nt</v>
      </c>
      <c r="L124" s="488"/>
      <c r="M124" s="484"/>
      <c r="N124" s="467" t="s">
        <v>3429</v>
      </c>
      <c r="O124" s="482">
        <f t="shared" si="1"/>
        <v>0</v>
      </c>
      <c r="P124" s="487" t="str">
        <f>VLOOKUP(A124,TongHopKL!C:J,8,0)</f>
        <v>A</v>
      </c>
      <c r="Q124" s="507"/>
    </row>
    <row r="125" spans="1:17" s="451" customFormat="1" ht="35.1" hidden="1" customHeight="1">
      <c r="A125" s="465"/>
      <c r="B125" s="469">
        <f>SUM($O$6:O125)</f>
        <v>55</v>
      </c>
      <c r="C125" s="470" t="str">
        <f>(VLOOKUP(A125,TongHopKL!C:L,3,0))</f>
        <v/>
      </c>
      <c r="D125" s="471">
        <f>IFERROR(VLOOKUP(A125,TongHopKL!C:F,4,0),0)</f>
        <v>0</v>
      </c>
      <c r="E125" s="472">
        <f>SUMIF(TongHopKL!C:C,'NT-VT'!A125,TongHopKL!G:G)</f>
        <v>0</v>
      </c>
      <c r="F125" s="469" t="s">
        <v>4254</v>
      </c>
      <c r="G125" s="469" t="s">
        <v>4254</v>
      </c>
      <c r="H125" s="469"/>
      <c r="I125" s="484"/>
      <c r="J125" s="473" t="str">
        <f>IFERROR(VLOOKUP(A125,Solieu!H:N,4,0),"nt")</f>
        <v>nt</v>
      </c>
      <c r="K125" s="485" t="str">
        <f>IFERROR(VLOOKUP(A125,Solieu!H:N,5,0),"nt")</f>
        <v>nt</v>
      </c>
      <c r="L125" s="488"/>
      <c r="M125" s="484"/>
      <c r="N125" s="467" t="s">
        <v>3429</v>
      </c>
      <c r="O125" s="482">
        <f t="shared" si="1"/>
        <v>0</v>
      </c>
      <c r="P125" s="487" t="str">
        <f>VLOOKUP(A125,TongHopKL!C:J,8,0)</f>
        <v>A</v>
      </c>
      <c r="Q125" s="507"/>
    </row>
    <row r="126" spans="1:17" s="451" customFormat="1" ht="35.1" hidden="1" customHeight="1">
      <c r="A126" s="465"/>
      <c r="B126" s="469">
        <f>SUM($O$6:O126)</f>
        <v>55</v>
      </c>
      <c r="C126" s="470" t="str">
        <f>(VLOOKUP(A126,TongHopKL!C:L,3,0))</f>
        <v/>
      </c>
      <c r="D126" s="471">
        <f>IFERROR(VLOOKUP(A126,TongHopKL!C:F,4,0),0)</f>
        <v>0</v>
      </c>
      <c r="E126" s="472">
        <f>SUMIF(TongHopKL!C:C,'NT-VT'!A126,TongHopKL!G:G)</f>
        <v>0</v>
      </c>
      <c r="F126" s="469" t="s">
        <v>4254</v>
      </c>
      <c r="G126" s="469" t="s">
        <v>4254</v>
      </c>
      <c r="H126" s="469"/>
      <c r="I126" s="484"/>
      <c r="J126" s="473" t="str">
        <f>IFERROR(VLOOKUP(A126,Solieu!H:N,4,0),"nt")</f>
        <v>nt</v>
      </c>
      <c r="K126" s="485" t="str">
        <f>IFERROR(VLOOKUP(A126,Solieu!H:N,5,0),"nt")</f>
        <v>nt</v>
      </c>
      <c r="L126" s="488"/>
      <c r="M126" s="484"/>
      <c r="N126" s="467" t="s">
        <v>3429</v>
      </c>
      <c r="O126" s="482">
        <f t="shared" si="1"/>
        <v>0</v>
      </c>
      <c r="P126" s="487" t="str">
        <f>VLOOKUP(A126,TongHopKL!C:J,8,0)</f>
        <v>A</v>
      </c>
      <c r="Q126" s="507"/>
    </row>
    <row r="127" spans="1:17" s="451" customFormat="1" ht="35.1" hidden="1" customHeight="1">
      <c r="A127" s="465"/>
      <c r="B127" s="469">
        <f>SUM($O$6:O127)</f>
        <v>55</v>
      </c>
      <c r="C127" s="470" t="str">
        <f>(VLOOKUP(A127,TongHopKL!C:L,3,0))</f>
        <v/>
      </c>
      <c r="D127" s="471">
        <f>IFERROR(VLOOKUP(A127,TongHopKL!C:F,4,0),0)</f>
        <v>0</v>
      </c>
      <c r="E127" s="472">
        <f>SUMIF(TongHopKL!C:C,'NT-VT'!A127,TongHopKL!G:G)</f>
        <v>0</v>
      </c>
      <c r="F127" s="469" t="s">
        <v>4254</v>
      </c>
      <c r="G127" s="469" t="s">
        <v>4254</v>
      </c>
      <c r="H127" s="469"/>
      <c r="I127" s="484"/>
      <c r="J127" s="473" t="str">
        <f>IFERROR(VLOOKUP(A127,Solieu!H:N,4,0),"nt")</f>
        <v>nt</v>
      </c>
      <c r="K127" s="485" t="str">
        <f>IFERROR(VLOOKUP(A127,Solieu!H:N,5,0),"nt")</f>
        <v>nt</v>
      </c>
      <c r="L127" s="488"/>
      <c r="M127" s="484"/>
      <c r="N127" s="467" t="s">
        <v>3429</v>
      </c>
      <c r="O127" s="482">
        <f t="shared" si="1"/>
        <v>0</v>
      </c>
      <c r="P127" s="487" t="str">
        <f>VLOOKUP(A127,TongHopKL!C:J,8,0)</f>
        <v>A</v>
      </c>
      <c r="Q127" s="507"/>
    </row>
    <row r="128" spans="1:17" s="451" customFormat="1" ht="35.1" hidden="1" customHeight="1">
      <c r="A128" s="465"/>
      <c r="B128" s="469">
        <f>SUM($O$6:O128)</f>
        <v>55</v>
      </c>
      <c r="C128" s="470" t="str">
        <f>(VLOOKUP(A128,TongHopKL!C:L,3,0))</f>
        <v/>
      </c>
      <c r="D128" s="471">
        <f>IFERROR(VLOOKUP(A128,TongHopKL!C:F,4,0),0)</f>
        <v>0</v>
      </c>
      <c r="E128" s="472">
        <f>SUMIF(TongHopKL!C:C,'NT-VT'!A128,TongHopKL!G:G)</f>
        <v>0</v>
      </c>
      <c r="F128" s="469" t="s">
        <v>4254</v>
      </c>
      <c r="G128" s="469" t="s">
        <v>4254</v>
      </c>
      <c r="H128" s="469"/>
      <c r="I128" s="484"/>
      <c r="J128" s="473" t="str">
        <f>IFERROR(VLOOKUP(A128,Solieu!H:N,4,0),"nt")</f>
        <v>nt</v>
      </c>
      <c r="K128" s="485" t="str">
        <f>IFERROR(VLOOKUP(A128,Solieu!H:N,5,0),"nt")</f>
        <v>nt</v>
      </c>
      <c r="L128" s="488"/>
      <c r="M128" s="484"/>
      <c r="N128" s="467" t="s">
        <v>3429</v>
      </c>
      <c r="O128" s="482">
        <f t="shared" si="1"/>
        <v>0</v>
      </c>
      <c r="P128" s="487" t="str">
        <f>VLOOKUP(A128,TongHopKL!C:J,8,0)</f>
        <v>A</v>
      </c>
      <c r="Q128" s="507"/>
    </row>
    <row r="129" spans="1:18" s="451" customFormat="1" ht="35.1" hidden="1" customHeight="1">
      <c r="A129" s="465"/>
      <c r="B129" s="469">
        <f>SUM($O$6:O129)</f>
        <v>55</v>
      </c>
      <c r="C129" s="470" t="str">
        <f>(VLOOKUP(A129,TongHopKL!C:L,3,0))</f>
        <v/>
      </c>
      <c r="D129" s="471">
        <f>IFERROR(VLOOKUP(A129,TongHopKL!C:F,4,0),0)</f>
        <v>0</v>
      </c>
      <c r="E129" s="472">
        <f>SUMIF(TongHopKL!C:C,'NT-VT'!A129,TongHopKL!G:G)</f>
        <v>0</v>
      </c>
      <c r="F129" s="469" t="s">
        <v>4254</v>
      </c>
      <c r="G129" s="469" t="s">
        <v>4254</v>
      </c>
      <c r="H129" s="469"/>
      <c r="I129" s="484"/>
      <c r="J129" s="473" t="str">
        <f>IFERROR(VLOOKUP(A129,Solieu!H:N,4,0),"nt")</f>
        <v>nt</v>
      </c>
      <c r="K129" s="485" t="str">
        <f>IFERROR(VLOOKUP(A129,Solieu!H:N,5,0),"nt")</f>
        <v>nt</v>
      </c>
      <c r="L129" s="488"/>
      <c r="M129" s="484"/>
      <c r="N129" s="467" t="s">
        <v>3429</v>
      </c>
      <c r="O129" s="482">
        <f t="shared" si="1"/>
        <v>0</v>
      </c>
      <c r="P129" s="487" t="str">
        <f>VLOOKUP(A129,TongHopKL!C:J,8,0)</f>
        <v>A</v>
      </c>
      <c r="Q129" s="507"/>
    </row>
    <row r="130" spans="1:18" s="451" customFormat="1" ht="35.1" hidden="1" customHeight="1">
      <c r="A130" s="465"/>
      <c r="B130" s="469">
        <f>SUM($O$6:O130)</f>
        <v>55</v>
      </c>
      <c r="C130" s="470" t="str">
        <f>(VLOOKUP(A130,TongHopKL!C:L,3,0))</f>
        <v/>
      </c>
      <c r="D130" s="471">
        <f>IFERROR(VLOOKUP(A130,TongHopKL!C:F,4,0),0)</f>
        <v>0</v>
      </c>
      <c r="E130" s="472">
        <f>SUMIF(TongHopKL!C:C,'NT-VT'!A130,TongHopKL!G:G)</f>
        <v>0</v>
      </c>
      <c r="F130" s="469" t="s">
        <v>4254</v>
      </c>
      <c r="G130" s="469" t="s">
        <v>4254</v>
      </c>
      <c r="H130" s="469"/>
      <c r="I130" s="484"/>
      <c r="J130" s="473" t="str">
        <f>IFERROR(VLOOKUP(A130,Solieu!H:N,4,0),"nt")</f>
        <v>nt</v>
      </c>
      <c r="K130" s="485" t="str">
        <f>IFERROR(VLOOKUP(A130,Solieu!H:N,5,0),"nt")</f>
        <v>nt</v>
      </c>
      <c r="L130" s="488"/>
      <c r="M130" s="484"/>
      <c r="N130" s="467" t="s">
        <v>3429</v>
      </c>
      <c r="O130" s="482">
        <f t="shared" si="1"/>
        <v>0</v>
      </c>
      <c r="P130" s="487" t="str">
        <f>VLOOKUP(A130,TongHopKL!C:J,8,0)</f>
        <v>A</v>
      </c>
      <c r="Q130" s="507"/>
    </row>
    <row r="131" spans="1:18" s="451" customFormat="1" ht="35.1" hidden="1" customHeight="1">
      <c r="A131" s="465"/>
      <c r="B131" s="469">
        <f>SUM($O$6:O131)</f>
        <v>55</v>
      </c>
      <c r="C131" s="470" t="str">
        <f>(VLOOKUP(A131,TongHopKL!C:L,3,0))</f>
        <v/>
      </c>
      <c r="D131" s="471">
        <f>IFERROR(VLOOKUP(A131,TongHopKL!C:F,4,0),0)</f>
        <v>0</v>
      </c>
      <c r="E131" s="472">
        <f>SUMIF(TongHopKL!C:C,'NT-VT'!A131,TongHopKL!G:G)</f>
        <v>0</v>
      </c>
      <c r="F131" s="469" t="s">
        <v>4254</v>
      </c>
      <c r="G131" s="469" t="s">
        <v>4254</v>
      </c>
      <c r="H131" s="469"/>
      <c r="I131" s="484"/>
      <c r="J131" s="473" t="str">
        <f>IFERROR(VLOOKUP(A131,Solieu!H:N,4,0),"nt")</f>
        <v>nt</v>
      </c>
      <c r="K131" s="485" t="str">
        <f>IFERROR(VLOOKUP(A131,Solieu!H:N,5,0),"nt")</f>
        <v>nt</v>
      </c>
      <c r="L131" s="488"/>
      <c r="M131" s="484"/>
      <c r="N131" s="467" t="s">
        <v>3429</v>
      </c>
      <c r="O131" s="482">
        <f t="shared" si="1"/>
        <v>0</v>
      </c>
      <c r="P131" s="487" t="str">
        <f>VLOOKUP(A131,TongHopKL!C:J,8,0)</f>
        <v>A</v>
      </c>
      <c r="Q131" s="507"/>
    </row>
    <row r="132" spans="1:18" s="451" customFormat="1" ht="18" hidden="1" customHeight="1">
      <c r="A132" s="465"/>
      <c r="B132" s="511"/>
      <c r="C132" s="512"/>
      <c r="D132" s="513"/>
      <c r="E132" s="514"/>
      <c r="F132" s="511"/>
      <c r="G132" s="511"/>
      <c r="H132" s="511"/>
      <c r="I132" s="520"/>
      <c r="J132" s="521"/>
      <c r="K132" s="522"/>
      <c r="L132" s="523"/>
      <c r="M132" s="520"/>
      <c r="N132" s="483"/>
      <c r="O132" s="482"/>
      <c r="P132" s="487" t="str">
        <f>VLOOKUP(A132,TongHopKL!C:J,8,0)</f>
        <v>A</v>
      </c>
      <c r="Q132" s="507"/>
    </row>
    <row r="133" spans="1:18" s="453" customFormat="1" ht="24.95" customHeight="1">
      <c r="A133" s="456"/>
      <c r="B133" s="455"/>
      <c r="D133" s="515" t="s">
        <v>4255</v>
      </c>
      <c r="E133" s="516"/>
      <c r="F133"/>
      <c r="G133" s="517"/>
      <c r="H133"/>
      <c r="I133" s="460"/>
      <c r="J133" s="524"/>
      <c r="L133" s="525" t="s">
        <v>4256</v>
      </c>
      <c r="M133" s="526"/>
      <c r="N133" s="455"/>
      <c r="O133" s="455">
        <v>1</v>
      </c>
      <c r="P133" s="460" t="str">
        <f>O4</f>
        <v>B</v>
      </c>
      <c r="Q133" s="507"/>
    </row>
    <row r="134" spans="1:18" s="453" customFormat="1" ht="24.95" customHeight="1">
      <c r="A134" s="456"/>
      <c r="B134" s="455"/>
      <c r="C134" s="457"/>
      <c r="D134" s="457"/>
      <c r="E134" s="455"/>
      <c r="F134" s="455"/>
      <c r="G134" s="455"/>
      <c r="H134" s="455"/>
      <c r="I134" s="455"/>
      <c r="J134" s="524"/>
      <c r="K134" s="526"/>
      <c r="L134" s="527"/>
      <c r="M134" s="526"/>
      <c r="N134" s="455"/>
      <c r="O134" s="455">
        <v>1</v>
      </c>
      <c r="P134" s="460">
        <f t="shared" ref="P134:P137" si="2">O5</f>
        <v>1</v>
      </c>
      <c r="Q134" s="507"/>
    </row>
    <row r="135" spans="1:18" s="453" customFormat="1" ht="24.95" customHeight="1">
      <c r="A135" s="456"/>
      <c r="B135" s="455"/>
      <c r="C135" s="457"/>
      <c r="D135" s="457"/>
      <c r="E135" s="455"/>
      <c r="F135" s="455"/>
      <c r="G135" s="455"/>
      <c r="H135" s="455"/>
      <c r="I135" s="455"/>
      <c r="J135" s="527"/>
      <c r="K135" s="526"/>
      <c r="L135" s="527"/>
      <c r="M135" s="526"/>
      <c r="N135" s="455"/>
      <c r="O135" s="455">
        <v>1</v>
      </c>
      <c r="P135" s="460">
        <f t="shared" si="2"/>
        <v>0</v>
      </c>
      <c r="Q135" s="507"/>
    </row>
    <row r="136" spans="1:18" s="453" customFormat="1" ht="24.95" customHeight="1">
      <c r="A136" s="456"/>
      <c r="B136" s="455"/>
      <c r="C136" s="457"/>
      <c r="D136" s="457"/>
      <c r="E136" s="455"/>
      <c r="F136" s="455"/>
      <c r="G136" s="455"/>
      <c r="H136" s="455"/>
      <c r="I136" s="455"/>
      <c r="J136" s="527"/>
      <c r="K136" s="526"/>
      <c r="L136" s="527"/>
      <c r="M136" s="526"/>
      <c r="N136" s="455"/>
      <c r="O136" s="455">
        <v>1</v>
      </c>
      <c r="P136" s="460">
        <f t="shared" si="2"/>
        <v>0</v>
      </c>
      <c r="Q136" s="507"/>
    </row>
    <row r="137" spans="1:18" s="454" customFormat="1" ht="24.95" customHeight="1">
      <c r="A137" s="518"/>
      <c r="C137" s="519"/>
      <c r="D137" s="515" t="str">
        <f>WORD!I2</f>
        <v>Trần Quang Phúc</v>
      </c>
      <c r="H137" s="455"/>
      <c r="I137" s="455"/>
      <c r="J137" s="528"/>
      <c r="K137" s="529"/>
      <c r="L137" s="974" t="str">
        <f>WORD!F2</f>
        <v>Hoàng Như Hoàn</v>
      </c>
      <c r="M137" s="529"/>
      <c r="O137" s="454">
        <v>1</v>
      </c>
      <c r="P137" s="460">
        <f t="shared" si="2"/>
        <v>0</v>
      </c>
      <c r="Q137" s="507"/>
      <c r="R137" s="530"/>
    </row>
    <row r="138" spans="1:18" s="455" customFormat="1" ht="24.95" customHeight="1">
      <c r="A138" s="456"/>
      <c r="C138" s="457"/>
      <c r="D138" s="457"/>
      <c r="J138" s="524"/>
      <c r="K138" s="526"/>
      <c r="L138" s="527"/>
      <c r="M138" s="526"/>
      <c r="P138" s="460"/>
      <c r="Q138" s="461"/>
      <c r="R138" s="453"/>
    </row>
    <row r="139" spans="1:18" s="455" customFormat="1" ht="24.95" customHeight="1">
      <c r="A139" s="456"/>
      <c r="C139" s="457"/>
      <c r="D139" s="457"/>
      <c r="J139" s="524"/>
      <c r="K139" s="526"/>
      <c r="L139" s="527"/>
      <c r="M139" s="526"/>
      <c r="P139" s="460"/>
      <c r="Q139" s="461"/>
      <c r="R139" s="453"/>
    </row>
  </sheetData>
  <autoFilter ref="B4:Q137">
    <filterColumn colId="13">
      <customFilters>
        <customFilter operator="notEqual" val=""/>
      </customFilters>
    </filterColumn>
  </autoFilter>
  <customSheetViews>
    <customSheetView guid="{4DE83ABE-A74B-4828-BDA1-9398B70F0243}" scale="85" showPageBreaks="1" zeroValues="0" printArea="1" showAutoFilter="1" hiddenColumns="1">
      <selection activeCell="E6" sqref="E6"/>
      <pageMargins left="0.38" right="0.2" top="0.68" bottom="0.65" header="0.45" footer="0.25"/>
      <pageSetup paperSize="9" scale="85" orientation="landscape" blackAndWhite="1"/>
      <autoFilter ref="B4:R137"/>
    </customSheetView>
    <customSheetView guid="{AB55E406-8F51-45CA-93E6-D8A631ED7648}" scale="85" zeroValues="0" showAutoFilter="1" hiddenColumns="1" topLeftCell="A62">
      <selection activeCell="E68" sqref="E68"/>
      <pageMargins left="0.38" right="0.2" top="0.68" bottom="0.65" header="0.45" footer="0.25"/>
      <pageSetup paperSize="9" scale="85" orientation="landscape" blackAndWhite="1"/>
      <autoFilter ref="B4:R137"/>
    </customSheetView>
    <customSheetView guid="{EC23512C-144C-45A4-B885-A0043F0F19E7}" scale="85" showPageBreaks="1" zeroValues="0" printArea="1" showAutoFilter="1" hiddenColumns="1" topLeftCell="A52">
      <selection activeCell="F41" sqref="F41"/>
      <pageMargins left="0.38" right="0.2" top="0.68" bottom="0.65" header="0.45" footer="0.25"/>
      <pageSetup paperSize="9" scale="85" orientation="landscape" blackAndWhite="1"/>
      <autoFilter ref="B4:R137"/>
    </customSheetView>
  </customSheetViews>
  <mergeCells count="12">
    <mergeCell ref="B1:N1"/>
    <mergeCell ref="B2:N2"/>
    <mergeCell ref="B3:N3"/>
    <mergeCell ref="H4:I4"/>
    <mergeCell ref="J4:K4"/>
    <mergeCell ref="L4:M4"/>
    <mergeCell ref="B4:B5"/>
    <mergeCell ref="C4:C5"/>
    <mergeCell ref="D4:D5"/>
    <mergeCell ref="E4:E5"/>
    <mergeCell ref="F4:F5"/>
    <mergeCell ref="G4:G5"/>
  </mergeCells>
  <conditionalFormatting sqref="A7">
    <cfRule type="duplicateValues" dxfId="15" priority="1"/>
  </conditionalFormatting>
  <dataValidations count="1">
    <dataValidation allowBlank="1" sqref="F134:G1048576 F84:G132"/>
  </dataValidations>
  <pageMargins left="0.38" right="0.2" top="0.68" bottom="0.41" header="0.45" footer="0.25"/>
  <pageSetup paperSize="9" scale="85" orientation="landscape" blackAndWhite="1"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W139"/>
  <sheetViews>
    <sheetView showZeros="0" zoomScale="85" zoomScaleNormal="85" workbookViewId="0">
      <selection activeCell="D147" sqref="D147"/>
    </sheetView>
  </sheetViews>
  <sheetFormatPr defaultColWidth="8.88671875" defaultRowHeight="24.95" customHeight="1"/>
  <cols>
    <col min="1" max="1" width="6.77734375" style="456" customWidth="1"/>
    <col min="2" max="2" width="4.109375" style="455" customWidth="1"/>
    <col min="3" max="3" width="22.88671875" style="457" customWidth="1"/>
    <col min="4" max="4" width="6.33203125" style="457" customWidth="1"/>
    <col min="5" max="5" width="7.88671875" style="455" customWidth="1"/>
    <col min="6" max="6" width="24.33203125" style="455" customWidth="1"/>
    <col min="7" max="7" width="23.88671875" style="455" customWidth="1"/>
    <col min="8" max="8" width="18.33203125" style="455" hidden="1" customWidth="1"/>
    <col min="9" max="9" width="1" style="455" hidden="1" customWidth="1"/>
    <col min="10" max="10" width="13.88671875" style="455" customWidth="1"/>
    <col min="11" max="11" width="10.33203125" style="458" customWidth="1"/>
    <col min="12" max="12" width="14.109375" style="455" customWidth="1"/>
    <col min="13" max="13" width="9.88671875" style="459" customWidth="1"/>
    <col min="14" max="14" width="6.88671875" style="455" customWidth="1"/>
    <col min="15" max="15" width="8.88671875" style="455"/>
    <col min="16" max="16" width="12.88671875" style="460" customWidth="1"/>
    <col min="17" max="17" width="12.88671875" style="461" customWidth="1"/>
    <col min="18" max="19" width="10.44140625" style="453" customWidth="1"/>
    <col min="20" max="23" width="8.88671875" style="453"/>
    <col min="24" max="16384" width="8.88671875" style="462"/>
  </cols>
  <sheetData>
    <row r="1" spans="1:23" s="449" customFormat="1" ht="27" customHeight="1">
      <c r="A1" s="463"/>
      <c r="B1" s="1782" t="str">
        <f>"DANH SÁCH VẬT TƯ "&amp;O4&amp;" CẤP ĐƯỢC NGHIỆM THU TẠI CÔNG TRƯỜNG"</f>
        <v>DANH SÁCH VẬT TƯ A CẤP ĐƯỢC NGHIỆM THU TẠI CÔNG TRƯỜNG</v>
      </c>
      <c r="C1" s="1782"/>
      <c r="D1" s="1782"/>
      <c r="E1" s="1782"/>
      <c r="F1" s="1782"/>
      <c r="G1" s="1782"/>
      <c r="H1" s="1782"/>
      <c r="I1" s="1782"/>
      <c r="J1" s="1782"/>
      <c r="K1" s="1783"/>
      <c r="L1" s="1782"/>
      <c r="M1" s="1782"/>
      <c r="N1" s="1782"/>
      <c r="O1" s="474"/>
      <c r="P1" s="475"/>
      <c r="Q1" s="492"/>
      <c r="R1" s="493">
        <f>T1</f>
        <v>1</v>
      </c>
      <c r="S1" s="494">
        <v>43705</v>
      </c>
      <c r="T1" s="495">
        <v>1</v>
      </c>
      <c r="U1" s="495"/>
      <c r="V1" s="495"/>
      <c r="W1" s="495"/>
    </row>
    <row r="2" spans="1:23" s="449" customFormat="1" ht="20.25" customHeight="1">
      <c r="A2" s="463"/>
      <c r="B2" s="1782" t="str">
        <f>"         Công trình: "&amp;WORD!Y2</f>
        <v xml:space="preserve">         Công trình: Nâng cấp đường dây trung thế từ recloser Xuân Bắc đến LBS khí Chế Biến tuyến 480 Xuân Bắc</v>
      </c>
      <c r="C2" s="1782"/>
      <c r="D2" s="1782"/>
      <c r="E2" s="1782"/>
      <c r="F2" s="1782"/>
      <c r="G2" s="1782"/>
      <c r="H2" s="1782"/>
      <c r="I2" s="1782"/>
      <c r="J2" s="1782"/>
      <c r="K2" s="1782"/>
      <c r="L2" s="1782"/>
      <c r="M2" s="1782"/>
      <c r="N2" s="1782"/>
      <c r="O2" s="474"/>
      <c r="P2" s="474"/>
      <c r="Q2" s="496"/>
      <c r="R2" s="493">
        <f t="shared" ref="R2:R4" si="0">T2</f>
        <v>2</v>
      </c>
      <c r="S2" s="494">
        <v>43720</v>
      </c>
      <c r="T2" s="495">
        <v>2</v>
      </c>
      <c r="U2" s="495"/>
      <c r="V2" s="495"/>
      <c r="W2" s="495"/>
    </row>
    <row r="3" spans="1:23" s="450" customFormat="1" ht="22.5" customHeight="1">
      <c r="A3" s="464"/>
      <c r="B3" s="1784" t="str">
        <f>WORD!W2&amp;", ngày "&amp;TEXT(Q5,"dd")&amp;" tháng "&amp;TEXT(Q5,"MM")&amp;" năm 2019"</f>
        <v>Xuân Lộc, ngày 07 tháng 11 năm 2019</v>
      </c>
      <c r="C3" s="1784"/>
      <c r="D3" s="1784"/>
      <c r="E3" s="1784"/>
      <c r="F3" s="1784"/>
      <c r="G3" s="1784"/>
      <c r="H3" s="1785"/>
      <c r="I3" s="1785"/>
      <c r="J3" s="1784"/>
      <c r="K3" s="1786"/>
      <c r="L3" s="1784"/>
      <c r="M3" s="1784"/>
      <c r="N3" s="1784"/>
      <c r="O3" s="476">
        <v>5</v>
      </c>
      <c r="P3" s="477"/>
      <c r="Q3" s="497"/>
      <c r="R3" s="493">
        <f t="shared" si="0"/>
        <v>3</v>
      </c>
      <c r="S3" s="498">
        <v>43727</v>
      </c>
      <c r="T3" s="499">
        <v>3</v>
      </c>
      <c r="U3" s="499"/>
      <c r="V3" s="499"/>
      <c r="W3" s="499"/>
    </row>
    <row r="4" spans="1:23" s="451" customFormat="1" ht="55.5" customHeight="1">
      <c r="A4" s="465"/>
      <c r="B4" s="1787" t="s">
        <v>52</v>
      </c>
      <c r="C4" s="1787" t="s">
        <v>4242</v>
      </c>
      <c r="D4" s="1787" t="s">
        <v>4129</v>
      </c>
      <c r="E4" s="1787" t="s">
        <v>4243</v>
      </c>
      <c r="F4" s="1787" t="s">
        <v>3326</v>
      </c>
      <c r="G4" s="1787" t="s">
        <v>3327</v>
      </c>
      <c r="H4" s="1787" t="s">
        <v>4244</v>
      </c>
      <c r="I4" s="1787"/>
      <c r="J4" s="1787" t="s">
        <v>4245</v>
      </c>
      <c r="K4" s="1788"/>
      <c r="L4" s="1787" t="s">
        <v>4257</v>
      </c>
      <c r="M4" s="1787"/>
      <c r="N4" s="466" t="s">
        <v>4247</v>
      </c>
      <c r="O4" s="479" t="s">
        <v>3798</v>
      </c>
      <c r="P4" s="480" t="s">
        <v>4248</v>
      </c>
      <c r="Q4" s="500" t="s">
        <v>4249</v>
      </c>
      <c r="R4" s="501">
        <f t="shared" si="0"/>
        <v>5</v>
      </c>
      <c r="S4" s="502">
        <v>43776</v>
      </c>
      <c r="T4" s="503">
        <v>5</v>
      </c>
      <c r="U4" s="504"/>
      <c r="V4" s="503"/>
      <c r="W4" s="503"/>
    </row>
    <row r="5" spans="1:23" s="451" customFormat="1" ht="24.95" customHeight="1">
      <c r="A5" s="465"/>
      <c r="B5" s="1787"/>
      <c r="C5" s="1787"/>
      <c r="D5" s="1787"/>
      <c r="E5" s="1787"/>
      <c r="F5" s="1787"/>
      <c r="G5" s="1787"/>
      <c r="H5" s="467" t="s">
        <v>4250</v>
      </c>
      <c r="I5" s="467" t="s">
        <v>3329</v>
      </c>
      <c r="J5" s="466" t="s">
        <v>4250</v>
      </c>
      <c r="K5" s="478" t="s">
        <v>3329</v>
      </c>
      <c r="L5" s="466" t="s">
        <v>3331</v>
      </c>
      <c r="M5" s="481" t="s">
        <v>3329</v>
      </c>
      <c r="N5" s="467"/>
      <c r="O5" s="482">
        <v>1</v>
      </c>
      <c r="P5" s="483" t="str">
        <f>O4</f>
        <v>A</v>
      </c>
      <c r="Q5" s="505">
        <f>VLOOKUP(O3,R1:T5,2,0)</f>
        <v>43776</v>
      </c>
      <c r="R5" s="506">
        <v>4</v>
      </c>
      <c r="S5" s="502">
        <v>43739</v>
      </c>
      <c r="T5" s="503">
        <v>4</v>
      </c>
      <c r="U5" s="503"/>
      <c r="V5" s="503"/>
      <c r="W5" s="503"/>
    </row>
    <row r="6" spans="1:23" s="451" customFormat="1" ht="35.1" customHeight="1">
      <c r="A6" s="468" t="str">
        <f>PXVT!B3</f>
        <v>t14</v>
      </c>
      <c r="B6" s="469">
        <f>SUM($O$6:O6)</f>
        <v>0</v>
      </c>
      <c r="C6" s="470" t="str">
        <f>PXVT!C3</f>
        <v>Trụ BTLT 14m F650 dự ứng lực</v>
      </c>
      <c r="D6" s="471" t="str">
        <f>PXVT!R3</f>
        <v>trụ</v>
      </c>
      <c r="E6" s="472">
        <f>PXVT!S3</f>
        <v>15</v>
      </c>
      <c r="F6" s="469" t="str">
        <f>IFERROR(VLOOKUP(A6,Solieu!H:N,2,0),"nt")</f>
        <v>Cty Cổ phần Bê tông ly tâm Thủ Đức</v>
      </c>
      <c r="G6" s="469" t="str">
        <f>IFERROR(VLOOKUP(A6,Solieu!H:N,3,0),"nt")</f>
        <v>Cty Cổ phần Bê tông ly tâm Thủ Đức</v>
      </c>
      <c r="H6" s="469"/>
      <c r="I6" s="484"/>
      <c r="J6" s="473" t="str">
        <f>IFERROR(VLOOKUP(A6,Solieu!H:N,4,0),"nt")</f>
        <v>264/GCN/BTTĐ</v>
      </c>
      <c r="K6" s="485">
        <f>IFERROR(VLOOKUP(A6,Solieu!H:N,5,0),"nt")</f>
        <v>43685</v>
      </c>
      <c r="L6" s="486" t="str">
        <f>IFERROR(VLOOKUP(A6,Solieu!H:N,6,0),"nt")</f>
        <v/>
      </c>
      <c r="M6" s="484">
        <f>IFERROR(VLOOKUP(A6,Solieu!H:N,7,0),"nt")</f>
        <v>0</v>
      </c>
      <c r="N6" s="467" t="s">
        <v>3429</v>
      </c>
      <c r="O6" s="482">
        <f>IF(AND($O$4=P6,E6&gt;0,$Q$5=Q6),1,0)</f>
        <v>0</v>
      </c>
      <c r="P6" s="487" t="str">
        <f>VLOOKUP(A6,TongHopKL!C:J,8,0)</f>
        <v>A</v>
      </c>
      <c r="Q6" s="507">
        <f>PXVT!E3</f>
        <v>43705</v>
      </c>
      <c r="R6" s="508" t="str">
        <f>IFERROR(VLOOKUP(R$4&amp;$A6,PXVT!$A:$S,19,0),"")</f>
        <v/>
      </c>
      <c r="S6" s="503"/>
      <c r="T6" s="503"/>
      <c r="U6" s="503"/>
      <c r="V6" s="503"/>
      <c r="W6" s="503"/>
    </row>
    <row r="7" spans="1:23" s="451" customFormat="1" ht="35.1" customHeight="1">
      <c r="A7" s="468" t="str">
        <f>PXVT!B4</f>
        <v>t12540</v>
      </c>
      <c r="B7" s="469">
        <f>SUM($O$6:O7)</f>
        <v>0</v>
      </c>
      <c r="C7" s="470" t="str">
        <f>PXVT!C4</f>
        <v>Trụ BTLT 12m F540 dự ứng lực</v>
      </c>
      <c r="D7" s="471" t="str">
        <f>PXVT!R4</f>
        <v>trụ</v>
      </c>
      <c r="E7" s="472">
        <f>PXVT!S4</f>
        <v>96</v>
      </c>
      <c r="F7" s="469" t="str">
        <f>IFERROR(VLOOKUP(A7,Solieu!H:N,2,0),"nt")</f>
        <v>Cty Cổ phần Bê tông ly tâm Thủ Đức</v>
      </c>
      <c r="G7" s="469" t="str">
        <f>IFERROR(VLOOKUP(A7,Solieu!H:N,3,0),"nt")</f>
        <v>Cty Cổ phần Bê tông ly tâm Thủ Đức</v>
      </c>
      <c r="H7" s="469"/>
      <c r="I7" s="484"/>
      <c r="J7" s="473" t="str">
        <f>IFERROR(VLOOKUP(A7,Solieu!H:N,4,0),"nt")</f>
        <v>264/GCN/BTTĐ</v>
      </c>
      <c r="K7" s="485">
        <f>IFERROR(VLOOKUP(A7,Solieu!H:N,5,0),"nt")</f>
        <v>43685</v>
      </c>
      <c r="L7" s="486" t="str">
        <f>IFERROR(VLOOKUP(A7,Solieu!H:N,6,0),"nt")</f>
        <v/>
      </c>
      <c r="M7" s="484">
        <f>IFERROR(VLOOKUP(A7,Solieu!H:N,7,0),"nt")</f>
        <v>0</v>
      </c>
      <c r="N7" s="467" t="s">
        <v>3429</v>
      </c>
      <c r="O7" s="482">
        <f t="shared" ref="O7:O70" si="1">IF(AND($O$4=P7,E7&gt;0,$Q$5=Q7),1,0)</f>
        <v>0</v>
      </c>
      <c r="P7" s="487" t="str">
        <f>VLOOKUP(A7,TongHopKL!C:J,8,0)</f>
        <v>A</v>
      </c>
      <c r="Q7" s="507">
        <f>PXVT!E4</f>
        <v>43705</v>
      </c>
      <c r="R7" s="508" t="str">
        <f>IFERROR(VLOOKUP(R$4&amp;$A7,PXVT!$A:$S,19,0),"")</f>
        <v/>
      </c>
      <c r="S7" s="503"/>
      <c r="T7" s="503"/>
      <c r="U7" s="503"/>
      <c r="V7" s="503"/>
      <c r="W7" s="503"/>
    </row>
    <row r="8" spans="1:23" s="451" customFormat="1" ht="35.1" customHeight="1">
      <c r="A8" s="468">
        <f>PXVT!B5</f>
        <v>0</v>
      </c>
      <c r="B8" s="469">
        <f>SUM($O$6:O8)</f>
        <v>0</v>
      </c>
      <c r="C8" s="470" t="e">
        <f>PXVT!C5</f>
        <v>#N/A</v>
      </c>
      <c r="D8" s="471">
        <f>PXVT!R5</f>
        <v>0</v>
      </c>
      <c r="E8" s="472">
        <f>PXVT!S5</f>
        <v>0</v>
      </c>
      <c r="F8" s="469" t="str">
        <f>IFERROR(VLOOKUP(A8,Solieu!H:N,2,0),"nt")</f>
        <v>nt</v>
      </c>
      <c r="G8" s="469" t="str">
        <f>IFERROR(VLOOKUP(A8,Solieu!H:N,3,0),"nt")</f>
        <v>nt</v>
      </c>
      <c r="H8" s="469"/>
      <c r="I8" s="484"/>
      <c r="J8" s="473" t="str">
        <f>IFERROR(VLOOKUP(A8,Solieu!H:N,4,0),"nt")</f>
        <v>nt</v>
      </c>
      <c r="K8" s="485" t="str">
        <f>IFERROR(VLOOKUP(A8,Solieu!H:N,5,0),"nt")</f>
        <v>nt</v>
      </c>
      <c r="L8" s="486" t="str">
        <f>IFERROR(VLOOKUP(A8,Solieu!H:N,6,0),"nt")</f>
        <v>nt</v>
      </c>
      <c r="M8" s="484" t="str">
        <f>IFERROR(VLOOKUP(A8,Solieu!H:N,7,0),"nt")</f>
        <v>nt</v>
      </c>
      <c r="N8" s="467" t="s">
        <v>3429</v>
      </c>
      <c r="O8" s="482">
        <f t="shared" si="1"/>
        <v>0</v>
      </c>
      <c r="P8" s="487" t="str">
        <f>VLOOKUP(A8,TongHopKL!C:J,8,0)</f>
        <v>A</v>
      </c>
      <c r="Q8" s="507">
        <f>PXVT!E5</f>
        <v>43705</v>
      </c>
      <c r="R8" s="508" t="str">
        <f>IFERROR(VLOOKUP(R$4&amp;$A8,PXVT!$A:$S,19,0),"")</f>
        <v/>
      </c>
      <c r="S8" s="503"/>
      <c r="T8" s="503"/>
      <c r="U8" s="503"/>
      <c r="V8" s="503"/>
      <c r="W8" s="503"/>
    </row>
    <row r="9" spans="1:23" s="451" customFormat="1" ht="35.1" customHeight="1">
      <c r="A9" s="468" t="str">
        <f>PXVT!B6</f>
        <v>c5/8</v>
      </c>
      <c r="B9" s="469">
        <f>SUM($O$6:O9)</f>
        <v>0</v>
      </c>
      <c r="C9" s="470" t="str">
        <f>PXVT!C6</f>
        <v>Cáp thép 5/8"</v>
      </c>
      <c r="D9" s="471" t="str">
        <f>PXVT!R6</f>
        <v>Kg</v>
      </c>
      <c r="E9" s="472">
        <f>PXVT!S6</f>
        <v>48</v>
      </c>
      <c r="F9" s="469" t="str">
        <f>IFERROR(VLOOKUP(A9,Solieu!H:N,2,0),"nt")</f>
        <v>Cty CP Dây cáp điện Việt Nam</v>
      </c>
      <c r="G9" s="469" t="str">
        <f>IFERROR(VLOOKUP(A9,Solieu!H:N,3,0),"nt")</f>
        <v>Cty CP Dây cáp điện Việt Nam</v>
      </c>
      <c r="H9" s="469"/>
      <c r="I9" s="484"/>
      <c r="J9" s="473" t="str">
        <f>IFERROR(VLOOKUP(A9,Solieu!H:N,4,0),"nt")</f>
        <v>2659.19/CN-QLCL</v>
      </c>
      <c r="K9" s="485">
        <f>IFERROR(VLOOKUP(A9,Solieu!H:N,5,0),"nt")</f>
        <v>43682</v>
      </c>
      <c r="L9" s="486" t="str">
        <f>IFERROR(VLOOKUP(A9,Solieu!H:N,6,0),"nt")</f>
        <v/>
      </c>
      <c r="M9" s="484">
        <f>IFERROR(VLOOKUP(A9,Solieu!H:N,7,0),"nt")</f>
        <v>0</v>
      </c>
      <c r="N9" s="467" t="s">
        <v>3429</v>
      </c>
      <c r="O9" s="482">
        <f t="shared" si="1"/>
        <v>0</v>
      </c>
      <c r="P9" s="487" t="str">
        <f>VLOOKUP(A9,TongHopKL!C:J,8,0)</f>
        <v>A</v>
      </c>
      <c r="Q9" s="507">
        <f>PXVT!E6</f>
        <v>43705</v>
      </c>
      <c r="R9" s="508" t="str">
        <f>IFERROR(VLOOKUP(R$4&amp;$A9,PXVT!$A:$S,19,0),"")</f>
        <v/>
      </c>
      <c r="S9" s="503"/>
      <c r="T9" s="503"/>
      <c r="U9" s="503"/>
      <c r="V9" s="503"/>
      <c r="W9" s="503"/>
    </row>
    <row r="10" spans="1:23" s="451" customFormat="1" ht="35.1" customHeight="1">
      <c r="A10" s="468" t="str">
        <f>PXVT!B7</f>
        <v>c5/8</v>
      </c>
      <c r="B10" s="469">
        <f>SUM($O$6:O10)</f>
        <v>0</v>
      </c>
      <c r="C10" s="470" t="str">
        <f>PXVT!C7</f>
        <v>Cáp thép 5/8"</v>
      </c>
      <c r="D10" s="471" t="str">
        <f>PXVT!R7</f>
        <v>mét</v>
      </c>
      <c r="E10" s="472">
        <f>PXVT!S7</f>
        <v>172.27</v>
      </c>
      <c r="F10" s="469" t="str">
        <f>IFERROR(VLOOKUP(A10,Solieu!H:N,2,0),"nt")</f>
        <v>Cty CP Dây cáp điện Việt Nam</v>
      </c>
      <c r="G10" s="469" t="str">
        <f>IFERROR(VLOOKUP(A10,Solieu!H:N,3,0),"nt")</f>
        <v>Cty CP Dây cáp điện Việt Nam</v>
      </c>
      <c r="H10" s="469"/>
      <c r="I10" s="484"/>
      <c r="J10" s="473" t="str">
        <f>IFERROR(VLOOKUP(A10,Solieu!H:N,4,0),"nt")</f>
        <v>2659.19/CN-QLCL</v>
      </c>
      <c r="K10" s="485">
        <f>IFERROR(VLOOKUP(A10,Solieu!H:N,5,0),"nt")</f>
        <v>43682</v>
      </c>
      <c r="L10" s="486" t="str">
        <f>IFERROR(VLOOKUP(A10,Solieu!H:N,6,0),"nt")</f>
        <v/>
      </c>
      <c r="M10" s="484">
        <f>IFERROR(VLOOKUP(A10,Solieu!H:N,7,0),"nt")</f>
        <v>0</v>
      </c>
      <c r="N10" s="467" t="s">
        <v>3429</v>
      </c>
      <c r="O10" s="482">
        <f t="shared" si="1"/>
        <v>0</v>
      </c>
      <c r="P10" s="487" t="str">
        <f>VLOOKUP(A10,TongHopKL!C:J,8,0)</f>
        <v>A</v>
      </c>
      <c r="Q10" s="507">
        <f>PXVT!E7</f>
        <v>43705</v>
      </c>
      <c r="R10" s="508" t="str">
        <f>IFERROR(VLOOKUP(R$4&amp;$A10,PXVT!$A:$S,19,0),"")</f>
        <v/>
      </c>
      <c r="S10" s="503"/>
      <c r="T10" s="503"/>
      <c r="U10" s="503"/>
      <c r="V10" s="503"/>
      <c r="W10" s="503"/>
    </row>
    <row r="11" spans="1:23" s="452" customFormat="1" ht="35.1" customHeight="1">
      <c r="A11" s="468" t="str">
        <f>PXVT!B8</f>
        <v>XLPE185A</v>
      </c>
      <c r="B11" s="469">
        <f>SUM($O$6:O11)</f>
        <v>0</v>
      </c>
      <c r="C11" s="470" t="str">
        <f>PXVT!C8</f>
        <v>Cáp 24KV A/XLPE/PVC 185mm2</v>
      </c>
      <c r="D11" s="471" t="str">
        <f>PXVT!R8</f>
        <v>mét</v>
      </c>
      <c r="E11" s="472">
        <f>PXVT!S8</f>
        <v>461</v>
      </c>
      <c r="F11" s="469" t="str">
        <f>IFERROR(VLOOKUP(A11,Solieu!H:N,2,0),"nt")</f>
        <v>Cty CP Địa ốc - Cáp điện Thịnh Phát</v>
      </c>
      <c r="G11" s="469" t="str">
        <f>IFERROR(VLOOKUP(A11,Solieu!H:N,3,0),"nt")</f>
        <v>Cty CP Địa ốc - Cáp điện Thịnh Phát</v>
      </c>
      <c r="H11" s="469"/>
      <c r="I11" s="484"/>
      <c r="J11" s="473" t="str">
        <f>IFERROR(VLOOKUP(A11,Solieu!H:N,4,0),"nt")</f>
        <v>985670/QC19/3</v>
      </c>
      <c r="K11" s="485">
        <f>IFERROR(VLOOKUP(A11,Solieu!H:N,5,0),"nt")</f>
        <v>43684</v>
      </c>
      <c r="L11" s="486" t="str">
        <f>IFERROR(VLOOKUP(A11,Solieu!H:N,6,0),"nt")</f>
        <v/>
      </c>
      <c r="M11" s="484">
        <f>IFERROR(VLOOKUP(A11,Solieu!H:N,7,0),"nt")</f>
        <v>0</v>
      </c>
      <c r="N11" s="467" t="s">
        <v>3429</v>
      </c>
      <c r="O11" s="482">
        <f t="shared" si="1"/>
        <v>0</v>
      </c>
      <c r="P11" s="487" t="str">
        <f>VLOOKUP(A11,TongHopKL!C:J,8,0)</f>
        <v>A</v>
      </c>
      <c r="Q11" s="507">
        <f>PXVT!E8</f>
        <v>43705</v>
      </c>
      <c r="R11" s="508" t="str">
        <f>IFERROR(VLOOKUP(R$4&amp;$A11,PXVT!$A:$S,19,0),"")</f>
        <v/>
      </c>
      <c r="S11" s="509"/>
      <c r="T11" s="509"/>
      <c r="U11" s="509"/>
      <c r="V11" s="509"/>
      <c r="W11" s="509"/>
    </row>
    <row r="12" spans="1:23" s="452" customFormat="1" ht="35.1" customHeight="1">
      <c r="A12" s="468" t="str">
        <f>PXVT!B9</f>
        <v>d12</v>
      </c>
      <c r="B12" s="469">
        <f>SUM($O$6:O12)</f>
        <v>0</v>
      </c>
      <c r="C12" s="470" t="str">
        <f>PXVT!C9</f>
        <v>Đà cản BTCT 1,2m</v>
      </c>
      <c r="D12" s="471" t="str">
        <f>PXVT!R9</f>
        <v>Cái</v>
      </c>
      <c r="E12" s="472">
        <f>PXVT!S9</f>
        <v>6</v>
      </c>
      <c r="F12" s="469">
        <f>IFERROR(VLOOKUP(A12,Solieu!H:N,2,0),"nt")</f>
        <v>0</v>
      </c>
      <c r="G12" s="469">
        <f>IFERROR(VLOOKUP(A12,Solieu!H:N,3,0),"nt")</f>
        <v>0</v>
      </c>
      <c r="H12" s="469"/>
      <c r="I12" s="484"/>
      <c r="J12" s="473">
        <f>IFERROR(VLOOKUP(A12,Solieu!H:N,4,0),"nt")</f>
        <v>0</v>
      </c>
      <c r="K12" s="485">
        <f>IFERROR(VLOOKUP(A12,Solieu!H:N,5,0),"nt")</f>
        <v>0</v>
      </c>
      <c r="L12" s="486"/>
      <c r="M12" s="484"/>
      <c r="N12" s="467" t="s">
        <v>3429</v>
      </c>
      <c r="O12" s="482">
        <f t="shared" si="1"/>
        <v>0</v>
      </c>
      <c r="P12" s="487" t="str">
        <f>VLOOKUP(A12,TongHopKL!C:J,8,0)</f>
        <v>A</v>
      </c>
      <c r="Q12" s="507">
        <f>PXVT!E9</f>
        <v>43705</v>
      </c>
      <c r="R12" s="508" t="str">
        <f>IFERROR(VLOOKUP(R$4&amp;$A12,PXVT!$A:$S,19,0),"")</f>
        <v/>
      </c>
      <c r="S12" s="509"/>
      <c r="T12" s="509"/>
      <c r="U12" s="509"/>
      <c r="V12" s="509"/>
      <c r="W12" s="509"/>
    </row>
    <row r="13" spans="1:23" s="452" customFormat="1" ht="35.1" customHeight="1">
      <c r="A13" s="468" t="str">
        <f>PXVT!B10</f>
        <v>ac120</v>
      </c>
      <c r="B13" s="469">
        <f>SUM($O$6:O13)</f>
        <v>0</v>
      </c>
      <c r="C13" s="470" t="str">
        <f>PXVT!C10</f>
        <v>Cáp nhôm lõi thép AC-120/19</v>
      </c>
      <c r="D13" s="471" t="str">
        <f>PXVT!R10</f>
        <v>Kg</v>
      </c>
      <c r="E13" s="472">
        <f>PXVT!S10</f>
        <v>266</v>
      </c>
      <c r="F13" s="469" t="str">
        <f>IFERROR(VLOOKUP(A13,Solieu!H:N,2,0),"nt")</f>
        <v>Cty CP Dây cáp điện Việt Nam</v>
      </c>
      <c r="G13" s="469" t="str">
        <f>IFERROR(VLOOKUP(A13,Solieu!H:N,3,0),"nt")</f>
        <v>Cty CP Dây cáp điện Việt Nam</v>
      </c>
      <c r="H13" s="469"/>
      <c r="I13" s="484"/>
      <c r="J13" s="473" t="str">
        <f>IFERROR(VLOOKUP(A13,Solieu!H:N,4,0),"nt")</f>
        <v>2659.19/CN-QLCL</v>
      </c>
      <c r="K13" s="485">
        <f>IFERROR(VLOOKUP(A13,Solieu!H:N,5,0),"nt")</f>
        <v>43682</v>
      </c>
      <c r="L13" s="486"/>
      <c r="M13" s="484"/>
      <c r="N13" s="467" t="s">
        <v>3429</v>
      </c>
      <c r="O13" s="482">
        <f t="shared" si="1"/>
        <v>0</v>
      </c>
      <c r="P13" s="487" t="str">
        <f>VLOOKUP(A13,TongHopKL!C:J,8,0)</f>
        <v>A</v>
      </c>
      <c r="Q13" s="507">
        <f>PXVT!E10</f>
        <v>43705</v>
      </c>
      <c r="R13" s="508" t="str">
        <f>IFERROR(VLOOKUP(R$4&amp;$A13,PXVT!$A:$S,19,0),"")</f>
        <v/>
      </c>
      <c r="S13" s="509"/>
      <c r="T13" s="509"/>
      <c r="U13" s="509"/>
      <c r="V13" s="509"/>
      <c r="W13" s="509"/>
    </row>
    <row r="14" spans="1:23" s="452" customFormat="1" ht="35.1" customHeight="1">
      <c r="A14" s="468" t="str">
        <f>PXVT!B11</f>
        <v>Duplex 216</v>
      </c>
      <c r="B14" s="469">
        <f>SUM($O$6:O14)</f>
        <v>0</v>
      </c>
      <c r="C14" s="470" t="str">
        <f>PXVT!C11</f>
        <v>Cáp Duplex 2x16</v>
      </c>
      <c r="D14" s="471" t="str">
        <f>PXVT!R11</f>
        <v>mét</v>
      </c>
      <c r="E14" s="472">
        <f>PXVT!S11</f>
        <v>174</v>
      </c>
      <c r="F14" s="469">
        <f>IFERROR(VLOOKUP(A14,Solieu!H:N,2,0),"nt")</f>
        <v>0</v>
      </c>
      <c r="G14" s="469">
        <f>IFERROR(VLOOKUP(A14,Solieu!H:N,3,0),"nt")</f>
        <v>0</v>
      </c>
      <c r="H14" s="469"/>
      <c r="I14" s="484"/>
      <c r="J14" s="473">
        <f>IFERROR(VLOOKUP(A14,Solieu!H:N,4,0),"nt")</f>
        <v>0</v>
      </c>
      <c r="K14" s="485">
        <f>IFERROR(VLOOKUP(A14,Solieu!H:N,5,0),"nt")</f>
        <v>0</v>
      </c>
      <c r="L14" s="486"/>
      <c r="M14" s="484"/>
      <c r="N14" s="467" t="s">
        <v>3429</v>
      </c>
      <c r="O14" s="482">
        <f t="shared" si="1"/>
        <v>0</v>
      </c>
      <c r="P14" s="487" t="str">
        <f>VLOOKUP(A14,TongHopKL!C:J,8,0)</f>
        <v>A</v>
      </c>
      <c r="Q14" s="507">
        <f>PXVT!E11</f>
        <v>43705</v>
      </c>
      <c r="R14" s="508" t="str">
        <f>IFERROR(VLOOKUP(R$4&amp;$A14,PXVT!$A:$S,19,0),"")</f>
        <v/>
      </c>
      <c r="S14" s="509"/>
      <c r="T14" s="509"/>
      <c r="U14" s="509"/>
      <c r="V14" s="509"/>
      <c r="W14" s="509"/>
    </row>
    <row r="15" spans="1:23" s="451" customFormat="1" ht="35.1" customHeight="1">
      <c r="A15" s="468" t="str">
        <f>PXVT!B12</f>
        <v>ACX50</v>
      </c>
      <c r="B15" s="469">
        <f>SUM($O$6:O15)</f>
        <v>0</v>
      </c>
      <c r="C15" s="470" t="str">
        <f>PXVT!C12</f>
        <v>Cáp nhôm lõi thép bọc 24KV AC/XLPE50 mm2</v>
      </c>
      <c r="D15" s="471" t="str">
        <f>PXVT!R12</f>
        <v>mét</v>
      </c>
      <c r="E15" s="472">
        <f>PXVT!S12</f>
        <v>162</v>
      </c>
      <c r="F15" s="469" t="str">
        <f>IFERROR(VLOOKUP(A15,Solieu!H:N,2,0),"nt")</f>
        <v>Cty CP Địa ốc - Cáp điện Thịnh Phát</v>
      </c>
      <c r="G15" s="469" t="str">
        <f>IFERROR(VLOOKUP(A15,Solieu!H:N,3,0),"nt")</f>
        <v>Cty CP Địa ốc - Cáp điện Thịnh Phát</v>
      </c>
      <c r="H15" s="469" t="s">
        <v>4252</v>
      </c>
      <c r="I15" s="484">
        <v>42219</v>
      </c>
      <c r="J15" s="473" t="str">
        <f>IFERROR(VLOOKUP(A15,Solieu!H:N,4,0),"nt")</f>
        <v>985671/QC19/2</v>
      </c>
      <c r="K15" s="485">
        <f>IFERROR(VLOOKUP(A15,Solieu!H:N,5,0),"nt")</f>
        <v>43684</v>
      </c>
      <c r="L15" s="486"/>
      <c r="M15" s="484"/>
      <c r="N15" s="467" t="s">
        <v>3429</v>
      </c>
      <c r="O15" s="482">
        <f t="shared" si="1"/>
        <v>0</v>
      </c>
      <c r="P15" s="487" t="str">
        <f>VLOOKUP(A15,TongHopKL!C:J,8,0)</f>
        <v>A</v>
      </c>
      <c r="Q15" s="507">
        <f>PXVT!E12</f>
        <v>43705</v>
      </c>
      <c r="R15" s="508" t="str">
        <f>IFERROR(VLOOKUP(R$4&amp;$A15,PXVT!$A:$S,19,0),"")</f>
        <v/>
      </c>
      <c r="S15" s="503"/>
      <c r="T15" s="503"/>
      <c r="U15" s="503"/>
      <c r="V15" s="503"/>
      <c r="W15" s="503"/>
    </row>
    <row r="16" spans="1:23" s="451" customFormat="1" ht="35.1" customHeight="1">
      <c r="A16" s="468" t="str">
        <f>PXVT!B13</f>
        <v>sn</v>
      </c>
      <c r="B16" s="469">
        <f>SUM($O$6:O16)</f>
        <v>0</v>
      </c>
      <c r="C16" s="470" t="str">
        <f>PXVT!C13</f>
        <v>Sứ chằng</v>
      </c>
      <c r="D16" s="471" t="str">
        <f>PXVT!R13</f>
        <v>Cái</v>
      </c>
      <c r="E16" s="472">
        <f>PXVT!S13</f>
        <v>12</v>
      </c>
      <c r="F16" s="469" t="str">
        <f>IFERROR(VLOOKUP(A16,Solieu!H:N,2,0),"nt")</f>
        <v>Cty CP Sứ kỹ thuật Hoàng Liên Sơn</v>
      </c>
      <c r="G16" s="469" t="str">
        <f>IFERROR(VLOOKUP(A16,Solieu!H:N,3,0),"nt")</f>
        <v>Cty CP Sứ kỹ thuật Hoàng Liên Sơn</v>
      </c>
      <c r="H16" s="469" t="s">
        <v>4252</v>
      </c>
      <c r="I16" s="484">
        <v>42219</v>
      </c>
      <c r="J16" s="473" t="str">
        <f>IFERROR(VLOOKUP(A16,Solieu!H:N,4,0),"nt")</f>
        <v>29819/CL
30219/CL</v>
      </c>
      <c r="K16" s="485">
        <f>IFERROR(VLOOKUP(A16,Solieu!H:N,5,0),"nt")</f>
        <v>43660</v>
      </c>
      <c r="L16" s="486"/>
      <c r="M16" s="484"/>
      <c r="N16" s="467" t="s">
        <v>3429</v>
      </c>
      <c r="O16" s="482">
        <f t="shared" si="1"/>
        <v>0</v>
      </c>
      <c r="P16" s="487" t="str">
        <f>VLOOKUP(A16,TongHopKL!C:J,8,0)</f>
        <v>A</v>
      </c>
      <c r="Q16" s="507">
        <f>PXVT!E13</f>
        <v>43705</v>
      </c>
      <c r="R16" s="508" t="str">
        <f>IFERROR(VLOOKUP(R$4&amp;$A16,PXVT!$A:$S,19,0),"")</f>
        <v/>
      </c>
      <c r="S16" s="503"/>
      <c r="T16" s="503"/>
      <c r="U16" s="503"/>
      <c r="V16" s="503"/>
      <c r="W16" s="503"/>
    </row>
    <row r="17" spans="1:23" s="451" customFormat="1" ht="35.1" customHeight="1">
      <c r="A17" s="468" t="str">
        <f>PXVT!B14</f>
        <v>d15</v>
      </c>
      <c r="B17" s="469">
        <f>SUM($O$6:O17)</f>
        <v>0</v>
      </c>
      <c r="C17" s="470" t="str">
        <f>PXVT!C14</f>
        <v>Đà cản BTCT 1,5m</v>
      </c>
      <c r="D17" s="471" t="str">
        <f>PXVT!R14</f>
        <v>Cái</v>
      </c>
      <c r="E17" s="472">
        <f>PXVT!S14</f>
        <v>8</v>
      </c>
      <c r="F17" s="469">
        <f>IFERROR(VLOOKUP(A17,Solieu!H:N,2,0),"nt")</f>
        <v>0</v>
      </c>
      <c r="G17" s="469">
        <f>IFERROR(VLOOKUP(A17,Solieu!H:N,3,0),"nt")</f>
        <v>0</v>
      </c>
      <c r="H17" s="469" t="s">
        <v>4252</v>
      </c>
      <c r="I17" s="484">
        <v>42219</v>
      </c>
      <c r="J17" s="473">
        <f>IFERROR(VLOOKUP(A17,Solieu!H:N,4,0),"nt")</f>
        <v>0</v>
      </c>
      <c r="K17" s="485">
        <f>IFERROR(VLOOKUP(A17,Solieu!H:N,5,0),"nt")</f>
        <v>0</v>
      </c>
      <c r="L17" s="486"/>
      <c r="M17" s="484"/>
      <c r="N17" s="467" t="s">
        <v>3429</v>
      </c>
      <c r="O17" s="482">
        <f t="shared" si="1"/>
        <v>0</v>
      </c>
      <c r="P17" s="487" t="str">
        <f>VLOOKUP(A17,TongHopKL!C:J,8,0)</f>
        <v>A</v>
      </c>
      <c r="Q17" s="507">
        <f>PXVT!E14</f>
        <v>43705</v>
      </c>
      <c r="R17" s="508" t="str">
        <f>IFERROR(VLOOKUP(R$4&amp;$A17,PXVT!$A:$S,19,0),"")</f>
        <v/>
      </c>
      <c r="S17" s="503"/>
      <c r="T17" s="503"/>
      <c r="U17" s="503"/>
      <c r="V17" s="503"/>
      <c r="W17" s="503"/>
    </row>
    <row r="18" spans="1:23" s="451" customFormat="1" ht="35.1" customHeight="1">
      <c r="A18" s="468">
        <f>PXVT!B15</f>
        <v>0</v>
      </c>
      <c r="B18" s="469">
        <f>SUM($O$6:O18)</f>
        <v>0</v>
      </c>
      <c r="C18" s="470" t="e">
        <f>PXVT!C15</f>
        <v>#N/A</v>
      </c>
      <c r="D18" s="471">
        <f>PXVT!R15</f>
        <v>0</v>
      </c>
      <c r="E18" s="472">
        <f>PXVT!S15</f>
        <v>0</v>
      </c>
      <c r="F18" s="469" t="str">
        <f>IFERROR(VLOOKUP(A18,Solieu!H:N,2,0),"nt")</f>
        <v>nt</v>
      </c>
      <c r="G18" s="469" t="str">
        <f>IFERROR(VLOOKUP(A18,Solieu!H:N,3,0),"nt")</f>
        <v>nt</v>
      </c>
      <c r="H18" s="469" t="s">
        <v>4252</v>
      </c>
      <c r="I18" s="484">
        <v>42219</v>
      </c>
      <c r="J18" s="473" t="str">
        <f>IFERROR(VLOOKUP(A18,Solieu!H:N,4,0),"nt")</f>
        <v>nt</v>
      </c>
      <c r="K18" s="485" t="str">
        <f>IFERROR(VLOOKUP(A18,Solieu!H:N,5,0),"nt")</f>
        <v>nt</v>
      </c>
      <c r="L18" s="486"/>
      <c r="M18" s="484"/>
      <c r="N18" s="467" t="s">
        <v>3429</v>
      </c>
      <c r="O18" s="482">
        <f t="shared" si="1"/>
        <v>0</v>
      </c>
      <c r="P18" s="487" t="str">
        <f>VLOOKUP(A18,TongHopKL!C:J,8,0)</f>
        <v>A</v>
      </c>
      <c r="Q18" s="507">
        <f>PXVT!E15</f>
        <v>43705</v>
      </c>
      <c r="R18" s="508" t="str">
        <f>IFERROR(VLOOKUP(R$4&amp;$A18,PXVT!$A:$S,19,0),"")</f>
        <v/>
      </c>
      <c r="S18" s="503"/>
      <c r="T18" s="503"/>
      <c r="U18" s="503"/>
      <c r="V18" s="503"/>
      <c r="W18" s="503"/>
    </row>
    <row r="19" spans="1:23" s="451" customFormat="1" ht="35.1" customHeight="1">
      <c r="A19" s="468" t="str">
        <f>PXVT!B16</f>
        <v>d15</v>
      </c>
      <c r="B19" s="469">
        <f>SUM($O$6:O19)</f>
        <v>0</v>
      </c>
      <c r="C19" s="470" t="str">
        <f>PXVT!C16</f>
        <v>Đà cản BTCT 1,5m</v>
      </c>
      <c r="D19" s="471" t="str">
        <f>PXVT!R16</f>
        <v>Cái</v>
      </c>
      <c r="E19" s="472">
        <f>PXVT!S16</f>
        <v>7</v>
      </c>
      <c r="F19" s="469">
        <f>IFERROR(VLOOKUP(A19,Solieu!H:N,2,0),"nt")</f>
        <v>0</v>
      </c>
      <c r="G19" s="469">
        <f>IFERROR(VLOOKUP(A19,Solieu!H:N,3,0),"nt")</f>
        <v>0</v>
      </c>
      <c r="H19" s="469" t="s">
        <v>4252</v>
      </c>
      <c r="I19" s="484">
        <v>42219</v>
      </c>
      <c r="J19" s="473">
        <f>IFERROR(VLOOKUP(A19,Solieu!H:N,4,0),"nt")</f>
        <v>0</v>
      </c>
      <c r="K19" s="485">
        <f>IFERROR(VLOOKUP(A19,Solieu!H:N,5,0),"nt")</f>
        <v>0</v>
      </c>
      <c r="L19" s="486"/>
      <c r="M19" s="484"/>
      <c r="N19" s="467" t="s">
        <v>3429</v>
      </c>
      <c r="O19" s="482">
        <f t="shared" si="1"/>
        <v>0</v>
      </c>
      <c r="P19" s="487" t="str">
        <f>VLOOKUP(A19,TongHopKL!C:J,8,0)</f>
        <v>A</v>
      </c>
      <c r="Q19" s="507">
        <f>PXVT!E16</f>
        <v>43705</v>
      </c>
      <c r="R19" s="508" t="str">
        <f>IFERROR(VLOOKUP(R$4&amp;$A19,PXVT!$A:$S,19,0),"")</f>
        <v/>
      </c>
      <c r="S19" s="503"/>
      <c r="T19" s="503"/>
      <c r="U19" s="503"/>
      <c r="V19" s="503"/>
      <c r="W19" s="503"/>
    </row>
    <row r="20" spans="1:23" s="451" customFormat="1" ht="35.1" customHeight="1">
      <c r="A20" s="468" t="str">
        <f>PXVT!B17</f>
        <v>d12</v>
      </c>
      <c r="B20" s="469">
        <f>SUM($O$6:O20)</f>
        <v>0</v>
      </c>
      <c r="C20" s="470" t="str">
        <f>PXVT!C17</f>
        <v>Đà cản BTCT 1,2m</v>
      </c>
      <c r="D20" s="471" t="str">
        <f>PXVT!R17</f>
        <v>Cái</v>
      </c>
      <c r="E20" s="472">
        <f>PXVT!S17</f>
        <v>34</v>
      </c>
      <c r="F20" s="469">
        <f>IFERROR(VLOOKUP(A20,Solieu!H:N,2,0),"nt")</f>
        <v>0</v>
      </c>
      <c r="G20" s="469">
        <f>IFERROR(VLOOKUP(A20,Solieu!H:N,3,0),"nt")</f>
        <v>0</v>
      </c>
      <c r="H20" s="469"/>
      <c r="I20" s="484"/>
      <c r="J20" s="473">
        <f>IFERROR(VLOOKUP(A20,Solieu!H:N,4,0),"nt")</f>
        <v>0</v>
      </c>
      <c r="K20" s="485">
        <f>IFERROR(VLOOKUP(A20,Solieu!H:N,5,0),"nt")</f>
        <v>0</v>
      </c>
      <c r="L20" s="486"/>
      <c r="M20" s="484"/>
      <c r="N20" s="467" t="s">
        <v>3429</v>
      </c>
      <c r="O20" s="482">
        <f t="shared" si="1"/>
        <v>0</v>
      </c>
      <c r="P20" s="487" t="str">
        <f>VLOOKUP(A20,TongHopKL!C:J,8,0)</f>
        <v>A</v>
      </c>
      <c r="Q20" s="507">
        <f>PXVT!E17</f>
        <v>43705</v>
      </c>
      <c r="R20" s="508" t="str">
        <f>IFERROR(VLOOKUP(R$4&amp;$A20,PXVT!$A:$S,19,0),"")</f>
        <v/>
      </c>
      <c r="S20" s="503"/>
      <c r="T20" s="503"/>
      <c r="U20" s="503"/>
      <c r="V20" s="503"/>
      <c r="W20" s="503"/>
    </row>
    <row r="21" spans="1:23" s="451" customFormat="1" ht="35.1" customHeight="1">
      <c r="A21" s="468">
        <f>PXVT!B18</f>
        <v>0</v>
      </c>
      <c r="B21" s="469">
        <f>SUM($O$6:O21)</f>
        <v>0</v>
      </c>
      <c r="C21" s="470" t="e">
        <f>PXVT!C18</f>
        <v>#N/A</v>
      </c>
      <c r="D21" s="471">
        <f>PXVT!R18</f>
        <v>0</v>
      </c>
      <c r="E21" s="472">
        <f>PXVT!S18</f>
        <v>0</v>
      </c>
      <c r="F21" s="469" t="str">
        <f>IFERROR(VLOOKUP(A21,Solieu!H:N,2,0),"nt")</f>
        <v>nt</v>
      </c>
      <c r="G21" s="469" t="str">
        <f>IFERROR(VLOOKUP(A21,Solieu!H:N,3,0),"nt")</f>
        <v>nt</v>
      </c>
      <c r="H21" s="473" t="s">
        <v>4253</v>
      </c>
      <c r="I21" s="485">
        <v>42374</v>
      </c>
      <c r="J21" s="473" t="str">
        <f>IFERROR(VLOOKUP(A21,Solieu!H:N,4,0),"nt")</f>
        <v>nt</v>
      </c>
      <c r="K21" s="485" t="str">
        <f>IFERROR(VLOOKUP(A21,Solieu!H:N,5,0),"nt")</f>
        <v>nt</v>
      </c>
      <c r="L21" s="486"/>
      <c r="M21" s="484"/>
      <c r="N21" s="467" t="s">
        <v>3429</v>
      </c>
      <c r="O21" s="482">
        <f t="shared" si="1"/>
        <v>0</v>
      </c>
      <c r="P21" s="487" t="str">
        <f>VLOOKUP(A21,TongHopKL!C:J,8,0)</f>
        <v>A</v>
      </c>
      <c r="Q21" s="507">
        <f>PXVT!E18</f>
        <v>43720</v>
      </c>
      <c r="R21" s="508" t="str">
        <f>IFERROR(VLOOKUP(R$4&amp;$A21,PXVT!$A:$S,19,0),"")</f>
        <v/>
      </c>
      <c r="S21" s="503"/>
      <c r="T21" s="503"/>
      <c r="U21" s="503"/>
      <c r="V21" s="503"/>
      <c r="W21" s="503"/>
    </row>
    <row r="22" spans="1:23" s="451" customFormat="1" ht="35.1" customHeight="1">
      <c r="A22" s="468" t="str">
        <f>PXVT!B19</f>
        <v>d22</v>
      </c>
      <c r="B22" s="469">
        <f>SUM($O$6:O22)</f>
        <v>0</v>
      </c>
      <c r="C22" s="470" t="str">
        <f>PXVT!C19</f>
        <v>Đà Sắt góc L75 x75 x8 dài 2,2m (4 ốp)</v>
      </c>
      <c r="D22" s="471" t="str">
        <f>PXVT!R19</f>
        <v>Cái</v>
      </c>
      <c r="E22" s="472">
        <f>PXVT!S19</f>
        <v>26</v>
      </c>
      <c r="F22" s="469" t="str">
        <f>IFERROR(VLOOKUP(A22,Solieu!H:N,2,0),"nt")</f>
        <v>Cty TNHH Điện Nam Việt</v>
      </c>
      <c r="G22" s="469" t="str">
        <f>IFERROR(VLOOKUP(A22,Solieu!H:N,3,0),"nt")</f>
        <v>Cty TNHH Điện Nam Việt</v>
      </c>
      <c r="H22" s="469"/>
      <c r="I22" s="484"/>
      <c r="J22" s="473" t="str">
        <f>IFERROR(VLOOKUP(A22,Solieu!H:N,4,0),"nt")</f>
        <v>07/KCS-ĐLXL/NV</v>
      </c>
      <c r="K22" s="485">
        <f>IFERROR(VLOOKUP(A22,Solieu!H:N,5,0),"nt")</f>
        <v>43654</v>
      </c>
      <c r="L22" s="486"/>
      <c r="M22" s="484"/>
      <c r="N22" s="467" t="s">
        <v>3429</v>
      </c>
      <c r="O22" s="482">
        <f t="shared" si="1"/>
        <v>0</v>
      </c>
      <c r="P22" s="487" t="str">
        <f>VLOOKUP(A22,TongHopKL!C:J,8,0)</f>
        <v>A</v>
      </c>
      <c r="Q22" s="507">
        <f>PXVT!E19</f>
        <v>43720</v>
      </c>
      <c r="R22" s="508" t="str">
        <f>IFERROR(VLOOKUP(R$4&amp;$A22,PXVT!$A:$S,19,0),"")</f>
        <v/>
      </c>
      <c r="S22" s="503"/>
      <c r="T22" s="503"/>
      <c r="U22" s="503"/>
      <c r="V22" s="503"/>
      <c r="W22" s="503"/>
    </row>
    <row r="23" spans="1:23" s="451" customFormat="1" ht="35.1" customHeight="1">
      <c r="A23" s="468" t="str">
        <f>PXVT!B20</f>
        <v>ltd6</v>
      </c>
      <c r="B23" s="469">
        <f>SUM($O$6:O23)</f>
        <v>0</v>
      </c>
      <c r="C23" s="470" t="str">
        <f>PXVT!C20</f>
        <v>LTD 1P 24KV - 600A</v>
      </c>
      <c r="D23" s="471" t="str">
        <f>PXVT!R20</f>
        <v>Cái</v>
      </c>
      <c r="E23" s="472">
        <f>PXVT!S20</f>
        <v>3</v>
      </c>
      <c r="F23" s="469" t="str">
        <f>IFERROR(VLOOKUP(A23,Solieu!H:N,2,0),"nt")</f>
        <v>Cty TNHH TM SX Thiết bị điện Tuấn Ân</v>
      </c>
      <c r="G23" s="469" t="str">
        <f>IFERROR(VLOOKUP(A23,Solieu!H:N,3,0),"nt")</f>
        <v>Cty TNHH TM SX Thiết bị điện Tuấn Ân</v>
      </c>
      <c r="H23" s="473" t="s">
        <v>4254</v>
      </c>
      <c r="I23" s="485" t="s">
        <v>4254</v>
      </c>
      <c r="J23" s="473"/>
      <c r="K23" s="485"/>
      <c r="L23" s="488"/>
      <c r="M23" s="484"/>
      <c r="N23" s="467" t="s">
        <v>3429</v>
      </c>
      <c r="O23" s="482">
        <f t="shared" si="1"/>
        <v>0</v>
      </c>
      <c r="P23" s="487" t="str">
        <f>VLOOKUP(A23,TongHopKL!C:J,8,0)</f>
        <v>A</v>
      </c>
      <c r="Q23" s="507">
        <f>PXVT!E20</f>
        <v>43720</v>
      </c>
      <c r="R23" s="508" t="str">
        <f>IFERROR(VLOOKUP(R$4&amp;$A23,PXVT!$A:$S,19,0),"")</f>
        <v/>
      </c>
      <c r="S23" s="503"/>
      <c r="T23" s="503"/>
      <c r="U23" s="503"/>
      <c r="V23" s="503"/>
      <c r="W23" s="503"/>
    </row>
    <row r="24" spans="1:23" s="451" customFormat="1" ht="35.1" customHeight="1">
      <c r="A24" s="468" t="str">
        <f>PXVT!B21</f>
        <v>t115</v>
      </c>
      <c r="B24" s="469">
        <f>SUM($O$6:O24)</f>
        <v>0</v>
      </c>
      <c r="C24" s="470" t="str">
        <f>PXVT!C21</f>
        <v>Thanh chống đà sắt góc L50x50x5 dài 1,15m</v>
      </c>
      <c r="D24" s="471" t="str">
        <f>PXVT!R21</f>
        <v>Cái</v>
      </c>
      <c r="E24" s="472">
        <f>PXVT!S21</f>
        <v>169</v>
      </c>
      <c r="F24" s="469" t="str">
        <f>IFERROR(VLOOKUP(A24,Solieu!H:N,2,0),"nt")</f>
        <v>Cty TNHH Điện Nam Việt</v>
      </c>
      <c r="G24" s="469" t="str">
        <f>IFERROR(VLOOKUP(A24,Solieu!H:N,3,0),"nt")</f>
        <v>Cty TNHH Điện Nam Việt</v>
      </c>
      <c r="H24" s="469"/>
      <c r="I24" s="484"/>
      <c r="J24" s="473"/>
      <c r="K24" s="485"/>
      <c r="L24" s="488"/>
      <c r="M24" s="484"/>
      <c r="N24" s="467" t="s">
        <v>3429</v>
      </c>
      <c r="O24" s="482">
        <f t="shared" si="1"/>
        <v>0</v>
      </c>
      <c r="P24" s="487" t="str">
        <f>VLOOKUP(A24,TongHopKL!C:J,8,0)</f>
        <v>A</v>
      </c>
      <c r="Q24" s="507">
        <f>PXVT!E21</f>
        <v>43720</v>
      </c>
      <c r="R24" s="508" t="str">
        <f>IFERROR(VLOOKUP(R$4&amp;$A24,PXVT!$A:$S,19,0),"")</f>
        <v/>
      </c>
      <c r="S24" s="503"/>
      <c r="T24" s="503"/>
      <c r="U24" s="503"/>
      <c r="V24" s="503"/>
      <c r="W24" s="503"/>
    </row>
    <row r="25" spans="1:23" s="451" customFormat="1" ht="35.1" customHeight="1">
      <c r="A25" s="468" t="str">
        <f>PXVT!B22</f>
        <v>t81</v>
      </c>
      <c r="B25" s="469">
        <f>SUM($O$6:O25)</f>
        <v>0</v>
      </c>
      <c r="C25" s="470" t="str">
        <f>PXVT!C22</f>
        <v>Thanh chống đà sắt góc L50x50x5 dài 0,81m</v>
      </c>
      <c r="D25" s="471" t="str">
        <f>PXVT!R22</f>
        <v>Cái</v>
      </c>
      <c r="E25" s="472">
        <f>PXVT!S22</f>
        <v>52</v>
      </c>
      <c r="F25" s="469" t="str">
        <f>IFERROR(VLOOKUP(A25,Solieu!H:N,2,0),"nt")</f>
        <v>Cty TNHH Điện Nam Việt</v>
      </c>
      <c r="G25" s="469" t="str">
        <f>IFERROR(VLOOKUP(A25,Solieu!H:N,3,0),"nt")</f>
        <v>Cty TNHH Điện Nam Việt</v>
      </c>
      <c r="H25" s="469"/>
      <c r="I25" s="484"/>
      <c r="J25" s="473"/>
      <c r="K25" s="485"/>
      <c r="L25" s="488"/>
      <c r="M25" s="484"/>
      <c r="N25" s="467" t="s">
        <v>3429</v>
      </c>
      <c r="O25" s="482">
        <f t="shared" si="1"/>
        <v>0</v>
      </c>
      <c r="P25" s="487" t="str">
        <f>VLOOKUP(A25,TongHopKL!C:J,8,0)</f>
        <v>A</v>
      </c>
      <c r="Q25" s="507">
        <f>PXVT!E22</f>
        <v>43720</v>
      </c>
      <c r="R25" s="508" t="str">
        <f>IFERROR(VLOOKUP(R$4&amp;$A25,PXVT!$A:$S,19,0),"")</f>
        <v/>
      </c>
      <c r="S25" s="503"/>
      <c r="T25" s="503"/>
      <c r="U25" s="503"/>
      <c r="V25" s="503"/>
      <c r="W25" s="503"/>
    </row>
    <row r="26" spans="1:23" s="451" customFormat="1" ht="35.1" customHeight="1">
      <c r="A26" s="468" t="str">
        <f>PXVT!B23</f>
        <v>d200</v>
      </c>
      <c r="B26" s="469">
        <f>SUM($O$6:O26)</f>
        <v>0</v>
      </c>
      <c r="C26" s="470" t="str">
        <f>PXVT!C23</f>
        <v>Đà Sắt góc L75 x75 x8 dài 2m (3 ốp)</v>
      </c>
      <c r="D26" s="471" t="str">
        <f>PXVT!R23</f>
        <v>Cây</v>
      </c>
      <c r="E26" s="472">
        <f>PXVT!S23</f>
        <v>167</v>
      </c>
      <c r="F26" s="469" t="str">
        <f>IFERROR(VLOOKUP(A26,Solieu!H:N,2,0),"nt")</f>
        <v>Cty TNHH Điện Nam Việt</v>
      </c>
      <c r="G26" s="469" t="str">
        <f>IFERROR(VLOOKUP(A26,Solieu!H:N,3,0),"nt")</f>
        <v>Cty TNHH Điện Nam Việt</v>
      </c>
      <c r="H26" s="469"/>
      <c r="I26" s="484"/>
      <c r="J26" s="473" t="str">
        <f>IFERROR(VLOOKUP(A26,Solieu!H:N,4,0),"nt")</f>
        <v>07/KCS-ĐLXL/NV</v>
      </c>
      <c r="K26" s="485">
        <f>IFERROR(VLOOKUP(A26,Solieu!H:N,5,0),"nt")</f>
        <v>43654</v>
      </c>
      <c r="L26" s="488"/>
      <c r="M26" s="484"/>
      <c r="N26" s="467" t="s">
        <v>3429</v>
      </c>
      <c r="O26" s="482">
        <f t="shared" si="1"/>
        <v>0</v>
      </c>
      <c r="P26" s="487" t="str">
        <f>VLOOKUP(A26,TongHopKL!C:J,8,0)</f>
        <v>A</v>
      </c>
      <c r="Q26" s="507">
        <f>PXVT!E23</f>
        <v>43720</v>
      </c>
      <c r="R26" s="508" t="str">
        <f>IFERROR(VLOOKUP(R$4&amp;$A26,PXVT!$A:$S,19,0),"")</f>
        <v/>
      </c>
      <c r="S26" s="503"/>
      <c r="T26" s="503"/>
      <c r="U26" s="503"/>
      <c r="V26" s="503"/>
      <c r="W26" s="503"/>
    </row>
    <row r="27" spans="1:23" s="451" customFormat="1" ht="35.1" customHeight="1">
      <c r="A27" s="468">
        <f>PXVT!B24</f>
        <v>0</v>
      </c>
      <c r="B27" s="469">
        <f>SUM($O$6:O27)</f>
        <v>0</v>
      </c>
      <c r="C27" s="470" t="e">
        <f>PXVT!C24</f>
        <v>#N/A</v>
      </c>
      <c r="D27" s="471">
        <f>PXVT!R24</f>
        <v>0</v>
      </c>
      <c r="E27" s="472">
        <f>PXVT!S24</f>
        <v>0</v>
      </c>
      <c r="F27" s="469" t="str">
        <f>IFERROR(VLOOKUP(A27,Solieu!H:N,2,0),"nt")</f>
        <v>nt</v>
      </c>
      <c r="G27" s="469" t="str">
        <f>IFERROR(VLOOKUP(A27,Solieu!H:N,3,0),"nt")</f>
        <v>nt</v>
      </c>
      <c r="H27" s="469"/>
      <c r="I27" s="484"/>
      <c r="J27" s="473" t="str">
        <f>IFERROR(VLOOKUP(A27,Solieu!H:N,4,0),"nt")</f>
        <v>nt</v>
      </c>
      <c r="K27" s="485" t="str">
        <f>IFERROR(VLOOKUP(A27,Solieu!H:N,5,0),"nt")</f>
        <v>nt</v>
      </c>
      <c r="L27" s="488"/>
      <c r="M27" s="489"/>
      <c r="N27" s="467" t="s">
        <v>3429</v>
      </c>
      <c r="O27" s="482">
        <f t="shared" si="1"/>
        <v>0</v>
      </c>
      <c r="P27" s="487" t="str">
        <f>VLOOKUP(A27,TongHopKL!C:J,8,0)</f>
        <v>A</v>
      </c>
      <c r="Q27" s="507">
        <f>PXVT!E24</f>
        <v>43727</v>
      </c>
      <c r="R27" s="508" t="str">
        <f>IFERROR(VLOOKUP(R$4&amp;$A27,PXVT!$A:$S,19,0),"")</f>
        <v/>
      </c>
      <c r="S27" s="503"/>
      <c r="T27" s="503"/>
      <c r="U27" s="503"/>
      <c r="V27" s="503"/>
      <c r="W27" s="503"/>
    </row>
    <row r="28" spans="1:23" s="451" customFormat="1" ht="35.1" customHeight="1">
      <c r="A28" s="468" t="str">
        <f>PXVT!B25</f>
        <v>sd</v>
      </c>
      <c r="B28" s="469">
        <f>SUM($O$6:O28)</f>
        <v>0</v>
      </c>
      <c r="C28" s="470" t="str">
        <f>PXVT!C25</f>
        <v xml:space="preserve">Sứ đứng 24KV </v>
      </c>
      <c r="D28" s="471" t="str">
        <f>PXVT!R25</f>
        <v>Cái</v>
      </c>
      <c r="E28" s="472">
        <f>PXVT!S25</f>
        <v>591</v>
      </c>
      <c r="F28" s="469" t="str">
        <f>IFERROR(VLOOKUP(A28,Solieu!H:N,2,0),"nt")</f>
        <v>Cty CP Sứ kỹ thuật Hoàng Liên Sơn</v>
      </c>
      <c r="G28" s="469" t="str">
        <f>IFERROR(VLOOKUP(A28,Solieu!H:N,3,0),"nt")</f>
        <v>Cty TNHH Cao Linh</v>
      </c>
      <c r="H28" s="469"/>
      <c r="I28" s="484"/>
      <c r="J28" s="473" t="str">
        <f>IFERROR(VLOOKUP(A28,Solieu!H:N,4,0),"nt")</f>
        <v>29619/CL</v>
      </c>
      <c r="K28" s="485">
        <f>IFERROR(VLOOKUP(A28,Solieu!H:N,5,0),"nt")</f>
        <v>43660</v>
      </c>
      <c r="L28" s="488"/>
      <c r="M28" s="484"/>
      <c r="N28" s="467" t="s">
        <v>3429</v>
      </c>
      <c r="O28" s="482">
        <f t="shared" si="1"/>
        <v>0</v>
      </c>
      <c r="P28" s="487" t="str">
        <f>VLOOKUP(A28,TongHopKL!C:J,8,0)</f>
        <v>A</v>
      </c>
      <c r="Q28" s="507">
        <f>PXVT!E25</f>
        <v>43727</v>
      </c>
      <c r="R28" s="508" t="str">
        <f>IFERROR(VLOOKUP(R$4&amp;$A28,PXVT!$A:$S,19,0),"")</f>
        <v/>
      </c>
      <c r="S28" s="503"/>
      <c r="T28" s="503"/>
      <c r="U28" s="503"/>
      <c r="V28" s="503"/>
      <c r="W28" s="503"/>
    </row>
    <row r="29" spans="1:23" s="451" customFormat="1" ht="35.1" customHeight="1">
      <c r="A29" s="468" t="str">
        <f>PXVT!B26</f>
        <v>sn</v>
      </c>
      <c r="B29" s="469">
        <f>SUM($O$6:O29)</f>
        <v>0</v>
      </c>
      <c r="C29" s="470" t="str">
        <f>PXVT!C26</f>
        <v>Sứ chằng</v>
      </c>
      <c r="D29" s="471" t="str">
        <f>PXVT!R26</f>
        <v>Cái</v>
      </c>
      <c r="E29" s="472">
        <f>PXVT!S26</f>
        <v>6</v>
      </c>
      <c r="F29" s="469" t="str">
        <f>IFERROR(VLOOKUP(A29,Solieu!H:N,2,0),"nt")</f>
        <v>Cty CP Sứ kỹ thuật Hoàng Liên Sơn</v>
      </c>
      <c r="G29" s="469" t="str">
        <f>IFERROR(VLOOKUP(A29,Solieu!H:N,3,0),"nt")</f>
        <v>Cty CP Sứ kỹ thuật Hoàng Liên Sơn</v>
      </c>
      <c r="H29" s="469"/>
      <c r="I29" s="484"/>
      <c r="J29" s="473" t="str">
        <f>IFERROR(VLOOKUP(A29,Solieu!H:N,4,0),"nt")</f>
        <v>29819/CL
30219/CL</v>
      </c>
      <c r="K29" s="485">
        <f>IFERROR(VLOOKUP(A29,Solieu!H:N,5,0),"nt")</f>
        <v>43660</v>
      </c>
      <c r="L29" s="488"/>
      <c r="M29" s="489"/>
      <c r="N29" s="467" t="s">
        <v>3429</v>
      </c>
      <c r="O29" s="482">
        <f t="shared" si="1"/>
        <v>0</v>
      </c>
      <c r="P29" s="487" t="str">
        <f>VLOOKUP(A29,TongHopKL!C:J,8,0)</f>
        <v>A</v>
      </c>
      <c r="Q29" s="507">
        <f>PXVT!E26</f>
        <v>43727</v>
      </c>
      <c r="R29" s="508" t="str">
        <f>IFERROR(VLOOKUP(R$4&amp;$A29,PXVT!$A:$S,19,0),"")</f>
        <v/>
      </c>
      <c r="S29" s="503"/>
      <c r="T29" s="503"/>
      <c r="U29" s="503"/>
      <c r="V29" s="503"/>
      <c r="W29" s="503"/>
    </row>
    <row r="30" spans="1:23" s="451" customFormat="1" ht="39.75" customHeight="1">
      <c r="A30" s="468" t="str">
        <f>PXVT!B27</f>
        <v>soc</v>
      </c>
      <c r="B30" s="469">
        <f>SUM($O$6:O30)</f>
        <v>0</v>
      </c>
      <c r="C30" s="470" t="str">
        <f>PXVT!C27</f>
        <v xml:space="preserve">Sứ ống chỉ </v>
      </c>
      <c r="D30" s="471" t="str">
        <f>PXVT!R27</f>
        <v>Cái</v>
      </c>
      <c r="E30" s="472">
        <f>PXVT!S27</f>
        <v>165</v>
      </c>
      <c r="F30" s="469" t="str">
        <f>IFERROR(VLOOKUP(A30,Solieu!H:N,2,0),"nt")</f>
        <v>Cty CP Sứ kỹ thuật Hoàng Liên Sơn</v>
      </c>
      <c r="G30" s="469" t="str">
        <f>IFERROR(VLOOKUP(A30,Solieu!H:N,3,0),"nt")</f>
        <v>Cty CP Sứ kỹ thuật Hoàng Liên Sơn</v>
      </c>
      <c r="H30" s="469"/>
      <c r="I30" s="484"/>
      <c r="J30" s="473" t="str">
        <f>IFERROR(VLOOKUP(A30,Solieu!H:N,4,0),"nt")</f>
        <v>29719/CL
30119/CL</v>
      </c>
      <c r="K30" s="485">
        <f>IFERROR(VLOOKUP(A30,Solieu!H:N,5,0),"nt")</f>
        <v>43660</v>
      </c>
      <c r="L30" s="488"/>
      <c r="M30" s="484"/>
      <c r="N30" s="467" t="s">
        <v>3429</v>
      </c>
      <c r="O30" s="482">
        <f t="shared" si="1"/>
        <v>0</v>
      </c>
      <c r="P30" s="487" t="str">
        <f>VLOOKUP(A30,TongHopKL!C:J,8,0)</f>
        <v>A</v>
      </c>
      <c r="Q30" s="507">
        <f>PXVT!E27</f>
        <v>43727</v>
      </c>
      <c r="R30" s="508" t="str">
        <f>IFERROR(VLOOKUP(R$4&amp;$A30,PXVT!$A:$S,19,0),"")</f>
        <v/>
      </c>
      <c r="S30" s="503"/>
      <c r="T30" s="503"/>
      <c r="U30" s="503"/>
      <c r="V30" s="503"/>
      <c r="W30" s="503"/>
    </row>
    <row r="31" spans="1:23" s="451" customFormat="1" ht="46.35" customHeight="1">
      <c r="A31" s="468" t="str">
        <f>PXVT!B28</f>
        <v>Stply</v>
      </c>
      <c r="B31" s="469">
        <f>SUM($O$6:O31)</f>
        <v>0</v>
      </c>
      <c r="C31" s="470" t="str">
        <f>PXVT!C28</f>
        <v>Sứ treo polymer</v>
      </c>
      <c r="D31" s="471" t="str">
        <f>PXVT!R28</f>
        <v>Cái</v>
      </c>
      <c r="E31" s="472">
        <f>PXVT!S28</f>
        <v>93</v>
      </c>
      <c r="F31" s="469" t="str">
        <f>IFERROR(VLOOKUP(A31,Solieu!H:N,2,0),"nt")</f>
        <v>DTR/Korea</v>
      </c>
      <c r="G31" s="469" t="str">
        <f>IFERROR(VLOOKUP(A31,Solieu!H:N,3,0),"nt")</f>
        <v>Cty TNHH Cao Linh</v>
      </c>
      <c r="H31" s="469"/>
      <c r="I31" s="484"/>
      <c r="J31" s="473">
        <f>IFERROR(VLOOKUP(A31,Solieu!H:N,4,0),"nt")</f>
        <v>0</v>
      </c>
      <c r="K31" s="485">
        <f>IFERROR(VLOOKUP(A31,Solieu!H:N,5,0),"nt")</f>
        <v>0</v>
      </c>
      <c r="L31" s="469"/>
      <c r="M31" s="484"/>
      <c r="N31" s="467" t="s">
        <v>3429</v>
      </c>
      <c r="O31" s="482">
        <f t="shared" si="1"/>
        <v>0</v>
      </c>
      <c r="P31" s="487" t="str">
        <f>VLOOKUP(A31,TongHopKL!C:J,8,0)</f>
        <v>A</v>
      </c>
      <c r="Q31" s="507">
        <f>PXVT!E28</f>
        <v>43727</v>
      </c>
      <c r="R31" s="508" t="str">
        <f>IFERROR(VLOOKUP(R$4&amp;$A31,PXVT!$A:$S,19,0),"")</f>
        <v/>
      </c>
      <c r="S31" s="503"/>
      <c r="T31" s="503"/>
      <c r="U31" s="503"/>
      <c r="V31" s="503"/>
      <c r="W31" s="503"/>
    </row>
    <row r="32" spans="1:23" s="451" customFormat="1" ht="35.1" customHeight="1">
      <c r="A32" s="468" t="str">
        <f>PXVT!B29</f>
        <v>csd</v>
      </c>
      <c r="B32" s="469">
        <f>SUM($O$6:O32)</f>
        <v>0</v>
      </c>
      <c r="C32" s="470" t="str">
        <f>PXVT!C29</f>
        <v>Chân sứ đứng D20</v>
      </c>
      <c r="D32" s="471" t="str">
        <f>PXVT!R29</f>
        <v>Cái</v>
      </c>
      <c r="E32" s="472">
        <f>PXVT!S29</f>
        <v>591</v>
      </c>
      <c r="F32" s="469" t="str">
        <f>IFERROR(VLOOKUP(A32,Solieu!H:N,2,0),"nt")</f>
        <v>Cty TNHH Cao Linh</v>
      </c>
      <c r="G32" s="469" t="str">
        <f>IFERROR(VLOOKUP(A32,Solieu!H:N,3,0),"nt")</f>
        <v>Cty TNHH Cao Linh</v>
      </c>
      <c r="H32" s="469"/>
      <c r="I32" s="484"/>
      <c r="J32" s="473" t="str">
        <f>IFERROR(VLOOKUP(A32,Solieu!H:N,4,0),"nt")</f>
        <v>299-19/CL</v>
      </c>
      <c r="K32" s="485">
        <f>IFERROR(VLOOKUP(A32,Solieu!H:N,5,0),"nt")</f>
        <v>43660</v>
      </c>
      <c r="L32" s="488"/>
      <c r="M32" s="484"/>
      <c r="N32" s="467" t="s">
        <v>3429</v>
      </c>
      <c r="O32" s="482">
        <f t="shared" si="1"/>
        <v>0</v>
      </c>
      <c r="P32" s="487" t="str">
        <f>VLOOKUP(A32,TongHopKL!C:J,8,0)</f>
        <v>A</v>
      </c>
      <c r="Q32" s="507">
        <f>PXVT!E29</f>
        <v>43727</v>
      </c>
      <c r="R32" s="508" t="str">
        <f>IFERROR(VLOOKUP(R$4&amp;$A32,PXVT!$A:$S,19,0),"")</f>
        <v/>
      </c>
      <c r="S32" s="503"/>
      <c r="T32" s="503"/>
      <c r="U32" s="503"/>
      <c r="V32" s="503"/>
      <c r="W32" s="503"/>
    </row>
    <row r="33" spans="1:23" s="451" customFormat="1" ht="35.1" customHeight="1">
      <c r="A33" s="468">
        <f>PXVT!B30</f>
        <v>0</v>
      </c>
      <c r="B33" s="469">
        <f>SUM($O$6:O33)</f>
        <v>0</v>
      </c>
      <c r="C33" s="470" t="e">
        <f>PXVT!C30</f>
        <v>#N/A</v>
      </c>
      <c r="D33" s="471">
        <f>PXVT!R30</f>
        <v>0</v>
      </c>
      <c r="E33" s="472">
        <f>PXVT!S30</f>
        <v>0</v>
      </c>
      <c r="F33" s="469" t="str">
        <f>IFERROR(VLOOKUP(A33,Solieu!H:N,2,0),"nt")</f>
        <v>nt</v>
      </c>
      <c r="G33" s="469" t="str">
        <f>IFERROR(VLOOKUP(A33,Solieu!H:N,3,0),"nt")</f>
        <v>nt</v>
      </c>
      <c r="H33" s="469"/>
      <c r="I33" s="484"/>
      <c r="J33" s="473" t="str">
        <f>IFERROR(VLOOKUP(A33,Solieu!H:N,4,0),"nt")</f>
        <v>nt</v>
      </c>
      <c r="K33" s="485" t="str">
        <f>IFERROR(VLOOKUP(A33,Solieu!H:N,5,0),"nt")</f>
        <v>nt</v>
      </c>
      <c r="L33" s="490"/>
      <c r="M33" s="491"/>
      <c r="N33" s="467" t="s">
        <v>3429</v>
      </c>
      <c r="O33" s="482">
        <f t="shared" si="1"/>
        <v>0</v>
      </c>
      <c r="P33" s="487" t="str">
        <f>VLOOKUP(A33,TongHopKL!C:J,8,0)</f>
        <v>A</v>
      </c>
      <c r="Q33" s="507">
        <f>PXVT!E30</f>
        <v>43776</v>
      </c>
      <c r="R33" s="508" t="str">
        <f>IFERROR(VLOOKUP(R$4&amp;$A33,PXVT!$A:$S,19,0),"")</f>
        <v/>
      </c>
      <c r="S33" s="503"/>
      <c r="T33" s="503"/>
      <c r="U33" s="503"/>
      <c r="V33" s="503"/>
      <c r="W33" s="503"/>
    </row>
    <row r="34" spans="1:23" s="451" customFormat="1" ht="35.1" customHeight="1">
      <c r="A34" s="468" t="str">
        <f>PXVT!B31</f>
        <v>ac120</v>
      </c>
      <c r="B34" s="469">
        <f>SUM($O$6:O34)</f>
        <v>1</v>
      </c>
      <c r="C34" s="470" t="str">
        <f>PXVT!C31</f>
        <v>Cáp nhôm lõi thép AC-120/19</v>
      </c>
      <c r="D34" s="471" t="str">
        <f>PXVT!R31</f>
        <v>Kg</v>
      </c>
      <c r="E34" s="472">
        <f>PXVT!S31</f>
        <v>34.9</v>
      </c>
      <c r="F34" s="469" t="str">
        <f>IFERROR(VLOOKUP(A34,Solieu!H:N,2,0),"nt")</f>
        <v>Cty CP Dây cáp điện Việt Nam</v>
      </c>
      <c r="G34" s="469" t="str">
        <f>IFERROR(VLOOKUP(A34,Solieu!H:N,3,0),"nt")</f>
        <v>Cty CP Dây cáp điện Việt Nam</v>
      </c>
      <c r="H34" s="469"/>
      <c r="I34" s="484"/>
      <c r="J34" s="473" t="str">
        <f>IFERROR(VLOOKUP(A34,Solieu!H:N,4,0),"nt")</f>
        <v>2659.19/CN-QLCL</v>
      </c>
      <c r="K34" s="485">
        <f>IFERROR(VLOOKUP(A34,Solieu!H:N,5,0),"nt")</f>
        <v>43682</v>
      </c>
      <c r="L34" s="488"/>
      <c r="M34" s="484"/>
      <c r="N34" s="467" t="s">
        <v>3429</v>
      </c>
      <c r="O34" s="482">
        <f t="shared" si="1"/>
        <v>1</v>
      </c>
      <c r="P34" s="487" t="str">
        <f>VLOOKUP(A34,TongHopKL!C:J,8,0)</f>
        <v>A</v>
      </c>
      <c r="Q34" s="507">
        <f>PXVT!E31</f>
        <v>43776</v>
      </c>
      <c r="R34" s="508" t="str">
        <f>IFERROR(VLOOKUP(R$4&amp;$A34,PXVT!$A:$S,19,0),"")</f>
        <v/>
      </c>
      <c r="S34" s="503"/>
      <c r="T34" s="503"/>
      <c r="U34" s="503"/>
      <c r="V34" s="503"/>
      <c r="W34" s="503"/>
    </row>
    <row r="35" spans="1:23" s="451" customFormat="1" ht="35.1" customHeight="1">
      <c r="A35" s="468">
        <f>PXVT!B32</f>
        <v>0</v>
      </c>
      <c r="B35" s="469">
        <f>SUM($O$6:O35)</f>
        <v>1</v>
      </c>
      <c r="C35" s="470" t="e">
        <f>PXVT!C32</f>
        <v>#N/A</v>
      </c>
      <c r="D35" s="471">
        <f>PXVT!R32</f>
        <v>0</v>
      </c>
      <c r="E35" s="472">
        <f>PXVT!S32</f>
        <v>0</v>
      </c>
      <c r="F35" s="469" t="str">
        <f>IFERROR(VLOOKUP(A35,Solieu!H:N,2,0),"nt")</f>
        <v>nt</v>
      </c>
      <c r="G35" s="469" t="str">
        <f>IFERROR(VLOOKUP(A35,Solieu!H:N,3,0),"nt")</f>
        <v>nt</v>
      </c>
      <c r="H35" s="469"/>
      <c r="I35" s="484"/>
      <c r="J35" s="473" t="str">
        <f>IFERROR(VLOOKUP(A35,Solieu!H:N,4,0),"nt")</f>
        <v>nt</v>
      </c>
      <c r="K35" s="485" t="str">
        <f>IFERROR(VLOOKUP(A35,Solieu!H:N,5,0),"nt")</f>
        <v>nt</v>
      </c>
      <c r="L35" s="469"/>
      <c r="M35" s="484"/>
      <c r="N35" s="467" t="s">
        <v>3429</v>
      </c>
      <c r="O35" s="482">
        <f t="shared" si="1"/>
        <v>0</v>
      </c>
      <c r="P35" s="487" t="str">
        <f>VLOOKUP(A35,TongHopKL!C:J,8,0)</f>
        <v>A</v>
      </c>
      <c r="Q35" s="507">
        <f>PXVT!E32</f>
        <v>43739</v>
      </c>
      <c r="R35" s="508" t="str">
        <f>IFERROR(VLOOKUP(R$4&amp;$A35,PXVT!$A:$S,19,0),"")</f>
        <v/>
      </c>
      <c r="S35" s="503"/>
      <c r="T35" s="503"/>
      <c r="U35" s="503"/>
      <c r="V35" s="503"/>
      <c r="W35" s="503"/>
    </row>
    <row r="36" spans="1:23" s="451" customFormat="1" ht="35.1" customHeight="1">
      <c r="A36" s="468" t="str">
        <f>PXVT!B33</f>
        <v>ac120</v>
      </c>
      <c r="B36" s="469">
        <f>SUM($O$6:O36)</f>
        <v>1</v>
      </c>
      <c r="C36" s="470" t="str">
        <f>PXVT!C33</f>
        <v>Cáp nhôm lõi thép AC-120/19</v>
      </c>
      <c r="D36" s="471" t="str">
        <f>PXVT!R33</f>
        <v>Kg</v>
      </c>
      <c r="E36" s="472">
        <f>PXVT!S33</f>
        <v>2744</v>
      </c>
      <c r="F36" s="469" t="str">
        <f>IFERROR(VLOOKUP(A36,Solieu!H:N,2,0),"nt")</f>
        <v>Cty CP Dây cáp điện Việt Nam</v>
      </c>
      <c r="G36" s="469" t="str">
        <f>IFERROR(VLOOKUP(A36,Solieu!H:N,3,0),"nt")</f>
        <v>Cty CP Dây cáp điện Việt Nam</v>
      </c>
      <c r="H36" s="469"/>
      <c r="I36" s="484"/>
      <c r="J36" s="473" t="str">
        <f>IFERROR(VLOOKUP(A36,Solieu!H:N,4,0),"nt")</f>
        <v>2659.19/CN-QLCL</v>
      </c>
      <c r="K36" s="485">
        <f>IFERROR(VLOOKUP(A36,Solieu!H:N,5,0),"nt")</f>
        <v>43682</v>
      </c>
      <c r="L36" s="469"/>
      <c r="M36" s="489"/>
      <c r="N36" s="467" t="s">
        <v>3429</v>
      </c>
      <c r="O36" s="482">
        <f t="shared" si="1"/>
        <v>0</v>
      </c>
      <c r="P36" s="487" t="str">
        <f>VLOOKUP(A36,TongHopKL!C:J,8,0)</f>
        <v>A</v>
      </c>
      <c r="Q36" s="507">
        <f>PXVT!E33</f>
        <v>43739</v>
      </c>
      <c r="R36" s="508" t="str">
        <f>IFERROR(VLOOKUP(R$4&amp;$A36,PXVT!$A:$S,19,0),"")</f>
        <v/>
      </c>
      <c r="S36" s="503"/>
      <c r="T36" s="503"/>
      <c r="U36" s="503"/>
      <c r="V36" s="503"/>
      <c r="W36" s="503"/>
    </row>
    <row r="37" spans="1:23" s="451" customFormat="1" ht="35.1" customHeight="1">
      <c r="A37" s="468" t="str">
        <f>PXVT!B34</f>
        <v>m25</v>
      </c>
      <c r="B37" s="469">
        <f>SUM($O$6:O37)</f>
        <v>1</v>
      </c>
      <c r="C37" s="470" t="str">
        <f>PXVT!C34</f>
        <v>Cáp đồng trần M25mm2</v>
      </c>
      <c r="D37" s="471" t="str">
        <f>PXVT!R34</f>
        <v>Kg</v>
      </c>
      <c r="E37" s="472">
        <f>PXVT!S34</f>
        <v>63</v>
      </c>
      <c r="F37" s="469" t="str">
        <f>IFERROR(VLOOKUP(A37,Solieu!H:N,2,0),"nt")</f>
        <v>Cty CP Dây cáp điện Việt Nam</v>
      </c>
      <c r="G37" s="469" t="str">
        <f>IFERROR(VLOOKUP(A37,Solieu!H:N,3,0),"nt")</f>
        <v>Cty CP Dây cáp điện Việt Nam</v>
      </c>
      <c r="H37" s="469"/>
      <c r="I37" s="484"/>
      <c r="J37" s="473" t="str">
        <f>IFERROR(VLOOKUP(A37,Solieu!H:N,4,0),"nt")</f>
        <v>2659.19/CN-QLCL</v>
      </c>
      <c r="K37" s="485">
        <f>IFERROR(VLOOKUP(A37,Solieu!H:N,5,0),"nt")</f>
        <v>43682</v>
      </c>
      <c r="L37" s="469"/>
      <c r="M37" s="484"/>
      <c r="N37" s="467" t="s">
        <v>3429</v>
      </c>
      <c r="O37" s="482">
        <f t="shared" si="1"/>
        <v>0</v>
      </c>
      <c r="P37" s="487" t="str">
        <f>VLOOKUP(A37,TongHopKL!C:J,8,0)</f>
        <v>A</v>
      </c>
      <c r="Q37" s="507">
        <f>PXVT!E34</f>
        <v>43739</v>
      </c>
      <c r="R37" s="508" t="str">
        <f>IFERROR(VLOOKUP(R$4&amp;$A37,PXVT!$A:$S,19,0),"")</f>
        <v/>
      </c>
      <c r="S37" s="503"/>
      <c r="T37" s="503"/>
      <c r="U37" s="503"/>
      <c r="V37" s="503"/>
      <c r="W37" s="503"/>
    </row>
    <row r="38" spans="1:23" s="451" customFormat="1" ht="35.1" customHeight="1">
      <c r="A38" s="468" t="str">
        <f>PXVT!B35</f>
        <v>XLPE150</v>
      </c>
      <c r="B38" s="469">
        <f>SUM($O$6:O38)</f>
        <v>1</v>
      </c>
      <c r="C38" s="470" t="str">
        <f>PXVT!C35</f>
        <v>Cáp 24KV C/XLPE/PVC 150mm2</v>
      </c>
      <c r="D38" s="471" t="str">
        <f>PXVT!R35</f>
        <v>mét</v>
      </c>
      <c r="E38" s="472">
        <f>PXVT!S35</f>
        <v>24</v>
      </c>
      <c r="F38" s="469" t="str">
        <f>IFERROR(VLOOKUP(A38,Solieu!H:N,2,0),"nt")</f>
        <v>Cty CP Địa ốc - Cáp điện Thịnh Phát</v>
      </c>
      <c r="G38" s="469" t="str">
        <f>IFERROR(VLOOKUP(A38,Solieu!H:N,3,0),"nt")</f>
        <v>Cty CP Địa ốc - Cáp điện Thịnh Phát</v>
      </c>
      <c r="H38" s="469"/>
      <c r="I38" s="484"/>
      <c r="J38" s="473" t="str">
        <f>IFERROR(VLOOKUP(A38,Solieu!H:N,4,0),"nt")</f>
        <v>985670/QC/2</v>
      </c>
      <c r="K38" s="485">
        <f>IFERROR(VLOOKUP(A38,Solieu!H:N,5,0),"nt")</f>
        <v>43684</v>
      </c>
      <c r="L38" s="469"/>
      <c r="M38" s="484"/>
      <c r="N38" s="467" t="s">
        <v>3429</v>
      </c>
      <c r="O38" s="482">
        <f t="shared" si="1"/>
        <v>0</v>
      </c>
      <c r="P38" s="487" t="str">
        <f>VLOOKUP(A38,TongHopKL!C:J,8,0)</f>
        <v>A</v>
      </c>
      <c r="Q38" s="507">
        <f>PXVT!E35</f>
        <v>43739</v>
      </c>
      <c r="R38" s="508" t="str">
        <f>IFERROR(VLOOKUP(R$4&amp;$A38,PXVT!$A:$S,19,0),"")</f>
        <v/>
      </c>
      <c r="S38" s="503"/>
      <c r="T38" s="503"/>
      <c r="U38" s="503"/>
      <c r="V38" s="503"/>
      <c r="W38" s="503"/>
    </row>
    <row r="39" spans="1:23" s="451" customFormat="1" ht="35.1" customHeight="1">
      <c r="A39" s="468" t="str">
        <f>PXVT!B36</f>
        <v>XLPE185A</v>
      </c>
      <c r="B39" s="469">
        <f>SUM($O$6:O39)</f>
        <v>1</v>
      </c>
      <c r="C39" s="470" t="str">
        <f>PXVT!C36</f>
        <v>Cáp 24KV A/XLPE/PVC 185mm2</v>
      </c>
      <c r="D39" s="471" t="str">
        <f>PXVT!R36</f>
        <v>mét</v>
      </c>
      <c r="E39" s="472">
        <f>PXVT!S36</f>
        <v>18933</v>
      </c>
      <c r="F39" s="469" t="str">
        <f>IFERROR(VLOOKUP(A39,Solieu!H:N,2,0),"nt")</f>
        <v>Cty CP Địa ốc - Cáp điện Thịnh Phát</v>
      </c>
      <c r="G39" s="469" t="str">
        <f>IFERROR(VLOOKUP(A39,Solieu!H:N,3,0),"nt")</f>
        <v>Cty CP Địa ốc - Cáp điện Thịnh Phát</v>
      </c>
      <c r="H39" s="469"/>
      <c r="I39" s="484"/>
      <c r="J39" s="473" t="str">
        <f>IFERROR(VLOOKUP(A39,Solieu!H:N,4,0),"nt")</f>
        <v>985670/QC19/3</v>
      </c>
      <c r="K39" s="485">
        <f>IFERROR(VLOOKUP(A39,Solieu!H:N,5,0),"nt")</f>
        <v>43684</v>
      </c>
      <c r="L39" s="469"/>
      <c r="M39" s="489"/>
      <c r="N39" s="467" t="s">
        <v>3429</v>
      </c>
      <c r="O39" s="482">
        <f t="shared" si="1"/>
        <v>0</v>
      </c>
      <c r="P39" s="487" t="str">
        <f>VLOOKUP(A39,TongHopKL!C:J,8,0)</f>
        <v>A</v>
      </c>
      <c r="Q39" s="507">
        <f>PXVT!E36</f>
        <v>43739</v>
      </c>
      <c r="R39" s="508" t="str">
        <f>IFERROR(VLOOKUP(R$4&amp;$A39,PXVT!$A:$S,19,0),"")</f>
        <v/>
      </c>
      <c r="S39" s="503"/>
      <c r="T39" s="503"/>
      <c r="U39" s="503"/>
      <c r="V39" s="503"/>
      <c r="W39" s="503"/>
    </row>
    <row r="40" spans="1:23" s="451" customFormat="1" ht="35.1" customHeight="1">
      <c r="A40" s="468" t="str">
        <f>PXVT!B37</f>
        <v>xlpe25</v>
      </c>
      <c r="B40" s="469">
        <f>SUM($O$6:O40)</f>
        <v>1</v>
      </c>
      <c r="C40" s="470" t="str">
        <f>PXVT!C37</f>
        <v>Cáp 24KV C/XLPE/PVC 25mm2</v>
      </c>
      <c r="D40" s="471" t="str">
        <f>PXVT!R37</f>
        <v>mét</v>
      </c>
      <c r="E40" s="472">
        <f>PXVT!S37</f>
        <v>59</v>
      </c>
      <c r="F40" s="469" t="str">
        <f>IFERROR(VLOOKUP(A40,Solieu!H:N,2,0),"nt")</f>
        <v>Cty CP Địa ốc - Cáp điện Thịnh Phát</v>
      </c>
      <c r="G40" s="469" t="str">
        <f>IFERROR(VLOOKUP(A40,Solieu!H:N,3,0),"nt")</f>
        <v>Cty CP Địa ốc - Cáp điện Thịnh Phát</v>
      </c>
      <c r="H40" s="469"/>
      <c r="I40" s="484"/>
      <c r="J40" s="473" t="str">
        <f>IFERROR(VLOOKUP(A40,Solieu!H:N,4,0),"nt")</f>
        <v>985671/QC19/1</v>
      </c>
      <c r="K40" s="485">
        <f>IFERROR(VLOOKUP(A40,Solieu!H:N,5,0),"nt")</f>
        <v>43684</v>
      </c>
      <c r="L40" s="469"/>
      <c r="M40" s="484"/>
      <c r="N40" s="467" t="s">
        <v>3429</v>
      </c>
      <c r="O40" s="482">
        <f t="shared" si="1"/>
        <v>0</v>
      </c>
      <c r="P40" s="487" t="str">
        <f>VLOOKUP(A40,TongHopKL!C:J,8,0)</f>
        <v>A</v>
      </c>
      <c r="Q40" s="507">
        <f>PXVT!E37</f>
        <v>43739</v>
      </c>
      <c r="R40" s="508" t="str">
        <f>IFERROR(VLOOKUP(R$4&amp;$A40,PXVT!$A:$S,19,0),"")</f>
        <v/>
      </c>
      <c r="S40" s="503"/>
      <c r="T40" s="503"/>
      <c r="U40" s="503"/>
      <c r="V40" s="503"/>
      <c r="W40" s="503"/>
    </row>
    <row r="41" spans="1:23" s="451" customFormat="1" ht="35.1" customHeight="1">
      <c r="A41" s="468">
        <f>PXVT!B38</f>
        <v>0</v>
      </c>
      <c r="B41" s="469">
        <f>SUM($O$6:O41)</f>
        <v>1</v>
      </c>
      <c r="C41" s="470">
        <f>PXVT!C38</f>
        <v>0</v>
      </c>
      <c r="D41" s="471">
        <f>PXVT!R38</f>
        <v>0</v>
      </c>
      <c r="E41" s="472">
        <f>PXVT!S38</f>
        <v>0</v>
      </c>
      <c r="F41" s="469" t="str">
        <f>IFERROR(VLOOKUP(A41,Solieu!H:N,2,0),"nt")</f>
        <v>nt</v>
      </c>
      <c r="G41" s="469" t="str">
        <f>IFERROR(VLOOKUP(A41,Solieu!H:N,3,0),"nt")</f>
        <v>nt</v>
      </c>
      <c r="H41" s="469"/>
      <c r="I41" s="484"/>
      <c r="J41" s="473" t="str">
        <f>IFERROR(VLOOKUP(A41,Solieu!H:N,4,0),"nt")</f>
        <v>nt</v>
      </c>
      <c r="K41" s="485" t="str">
        <f>IFERROR(VLOOKUP(A41,Solieu!H:N,5,0),"nt")</f>
        <v>nt</v>
      </c>
      <c r="L41" s="469"/>
      <c r="M41" s="484"/>
      <c r="N41" s="467" t="s">
        <v>3429</v>
      </c>
      <c r="O41" s="482">
        <f t="shared" si="1"/>
        <v>0</v>
      </c>
      <c r="P41" s="487" t="str">
        <f>VLOOKUP(A41,TongHopKL!C:J,8,0)</f>
        <v>A</v>
      </c>
      <c r="Q41" s="507">
        <f>PXVT!E38</f>
        <v>0</v>
      </c>
      <c r="R41" s="508" t="str">
        <f>IFERROR(VLOOKUP(R$4&amp;$A41,PXVT!$A:$S,19,0),"")</f>
        <v/>
      </c>
      <c r="S41" s="503"/>
      <c r="T41" s="503"/>
      <c r="U41" s="503"/>
      <c r="V41" s="503"/>
      <c r="W41" s="503"/>
    </row>
    <row r="42" spans="1:23" s="451" customFormat="1" ht="35.1" customHeight="1">
      <c r="A42" s="468">
        <f>PXVT!B39</f>
        <v>0</v>
      </c>
      <c r="B42" s="469">
        <f>SUM($O$6:O42)</f>
        <v>1</v>
      </c>
      <c r="C42" s="470">
        <f>PXVT!C39</f>
        <v>0</v>
      </c>
      <c r="D42" s="471">
        <f>PXVT!R39</f>
        <v>0</v>
      </c>
      <c r="E42" s="472">
        <f>PXVT!S39</f>
        <v>0</v>
      </c>
      <c r="F42" s="469" t="str">
        <f>IFERROR(VLOOKUP(A42,Solieu!H:N,2,0),"nt")</f>
        <v>nt</v>
      </c>
      <c r="G42" s="469" t="str">
        <f>IFERROR(VLOOKUP(A42,Solieu!H:N,3,0),"nt")</f>
        <v>nt</v>
      </c>
      <c r="H42" s="469"/>
      <c r="I42" s="484"/>
      <c r="J42" s="473" t="str">
        <f>IFERROR(VLOOKUP(A42,Solieu!H:N,4,0),"nt")</f>
        <v>nt</v>
      </c>
      <c r="K42" s="485" t="str">
        <f>IFERROR(VLOOKUP(A42,Solieu!H:N,5,0),"nt")</f>
        <v>nt</v>
      </c>
      <c r="L42" s="469"/>
      <c r="M42" s="489"/>
      <c r="N42" s="467" t="s">
        <v>3429</v>
      </c>
      <c r="O42" s="482">
        <f t="shared" si="1"/>
        <v>0</v>
      </c>
      <c r="P42" s="487" t="str">
        <f>VLOOKUP(A42,TongHopKL!C:J,8,0)</f>
        <v>A</v>
      </c>
      <c r="Q42" s="507">
        <f>PXVT!E39</f>
        <v>0</v>
      </c>
      <c r="R42" s="508" t="str">
        <f>IFERROR(VLOOKUP(R$4&amp;$A42,PXVT!$A:$S,19,0),"")</f>
        <v/>
      </c>
      <c r="S42" s="503"/>
      <c r="T42" s="503"/>
      <c r="U42" s="503"/>
      <c r="V42" s="503"/>
      <c r="W42" s="503"/>
    </row>
    <row r="43" spans="1:23" s="451" customFormat="1" ht="35.1" customHeight="1">
      <c r="A43" s="468">
        <f>PXVT!B40</f>
        <v>0</v>
      </c>
      <c r="B43" s="469">
        <f>SUM($O$6:O43)</f>
        <v>1</v>
      </c>
      <c r="C43" s="470">
        <f>PXVT!C40</f>
        <v>0</v>
      </c>
      <c r="D43" s="471">
        <f>PXVT!R40</f>
        <v>0</v>
      </c>
      <c r="E43" s="472">
        <f>PXVT!S40</f>
        <v>0</v>
      </c>
      <c r="F43" s="469" t="str">
        <f>IFERROR(VLOOKUP(A43,Solieu!H:N,2,0),"nt")</f>
        <v>nt</v>
      </c>
      <c r="G43" s="469" t="str">
        <f>IFERROR(VLOOKUP(A43,Solieu!H:N,3,0),"nt")</f>
        <v>nt</v>
      </c>
      <c r="H43" s="469"/>
      <c r="I43" s="484"/>
      <c r="J43" s="473" t="str">
        <f>IFERROR(VLOOKUP(A43,Solieu!H:N,4,0),"nt")</f>
        <v>nt</v>
      </c>
      <c r="K43" s="485" t="str">
        <f>IFERROR(VLOOKUP(A43,Solieu!H:N,5,0),"nt")</f>
        <v>nt</v>
      </c>
      <c r="L43" s="469"/>
      <c r="M43" s="489"/>
      <c r="N43" s="467" t="s">
        <v>3429</v>
      </c>
      <c r="O43" s="482">
        <f t="shared" si="1"/>
        <v>0</v>
      </c>
      <c r="P43" s="487" t="str">
        <f>VLOOKUP(A43,TongHopKL!C:J,8,0)</f>
        <v>A</v>
      </c>
      <c r="Q43" s="507">
        <f>PXVT!E40</f>
        <v>0</v>
      </c>
      <c r="R43" s="508" t="str">
        <f>IFERROR(VLOOKUP(R$4&amp;$A43,PXVT!$A:$S,19,0),"")</f>
        <v/>
      </c>
      <c r="S43" s="503"/>
      <c r="T43" s="503"/>
      <c r="U43" s="503"/>
      <c r="V43" s="503"/>
      <c r="W43" s="503"/>
    </row>
    <row r="44" spans="1:23" s="451" customFormat="1" ht="35.1" customHeight="1">
      <c r="A44" s="468">
        <f>PXVT!B41</f>
        <v>0</v>
      </c>
      <c r="B44" s="469">
        <f>SUM($O$6:O44)</f>
        <v>1</v>
      </c>
      <c r="C44" s="470">
        <f>PXVT!C41</f>
        <v>0</v>
      </c>
      <c r="D44" s="471">
        <f>PXVT!R41</f>
        <v>0</v>
      </c>
      <c r="E44" s="472">
        <f>PXVT!S41</f>
        <v>0</v>
      </c>
      <c r="F44" s="469" t="str">
        <f>IFERROR(VLOOKUP(A44,Solieu!H:N,2,0),"nt")</f>
        <v>nt</v>
      </c>
      <c r="G44" s="469" t="str">
        <f>IFERROR(VLOOKUP(A44,Solieu!H:N,3,0),"nt")</f>
        <v>nt</v>
      </c>
      <c r="H44" s="469"/>
      <c r="I44" s="484"/>
      <c r="J44" s="473" t="str">
        <f>IFERROR(VLOOKUP(A44,Solieu!H:N,4,0),"nt")</f>
        <v>nt</v>
      </c>
      <c r="K44" s="485" t="str">
        <f>IFERROR(VLOOKUP(A44,Solieu!H:N,5,0),"nt")</f>
        <v>nt</v>
      </c>
      <c r="L44" s="469"/>
      <c r="M44" s="484"/>
      <c r="N44" s="467" t="s">
        <v>3429</v>
      </c>
      <c r="O44" s="482">
        <f t="shared" si="1"/>
        <v>0</v>
      </c>
      <c r="P44" s="487" t="str">
        <f>VLOOKUP(A44,TongHopKL!C:J,8,0)</f>
        <v>A</v>
      </c>
      <c r="Q44" s="507">
        <f>PXVT!E41</f>
        <v>0</v>
      </c>
      <c r="R44" s="508" t="str">
        <f>IFERROR(VLOOKUP(R$4&amp;$A44,PXVT!$A:$S,19,0),"")</f>
        <v/>
      </c>
      <c r="S44" s="503"/>
      <c r="T44" s="503"/>
      <c r="U44" s="503"/>
      <c r="V44" s="503"/>
      <c r="W44" s="503"/>
    </row>
    <row r="45" spans="1:23" s="451" customFormat="1" ht="52.35" customHeight="1">
      <c r="A45" s="468">
        <f>PXVT!B42</f>
        <v>0</v>
      </c>
      <c r="B45" s="469">
        <f>SUM($O$6:O45)</f>
        <v>1</v>
      </c>
      <c r="C45" s="470">
        <f>PXVT!C42</f>
        <v>0</v>
      </c>
      <c r="D45" s="471">
        <f>PXVT!R42</f>
        <v>0</v>
      </c>
      <c r="E45" s="472">
        <f>PXVT!S42</f>
        <v>0</v>
      </c>
      <c r="F45" s="469" t="str">
        <f>IFERROR(VLOOKUP(A45,Solieu!H:N,2,0),"nt")</f>
        <v>nt</v>
      </c>
      <c r="G45" s="469" t="str">
        <f>IFERROR(VLOOKUP(A45,Solieu!H:N,3,0),"nt")</f>
        <v>nt</v>
      </c>
      <c r="H45" s="469"/>
      <c r="I45" s="484"/>
      <c r="J45" s="473" t="str">
        <f>IFERROR(VLOOKUP(A45,Solieu!H:N,4,0),"nt")</f>
        <v>nt</v>
      </c>
      <c r="K45" s="485" t="str">
        <f>IFERROR(VLOOKUP(A45,Solieu!H:N,5,0),"nt")</f>
        <v>nt</v>
      </c>
      <c r="L45" s="469"/>
      <c r="M45" s="484"/>
      <c r="N45" s="467" t="s">
        <v>3429</v>
      </c>
      <c r="O45" s="482">
        <f t="shared" si="1"/>
        <v>0</v>
      </c>
      <c r="P45" s="487" t="str">
        <f>VLOOKUP(A45,TongHopKL!C:J,8,0)</f>
        <v>A</v>
      </c>
      <c r="Q45" s="507">
        <f>PXVT!E42</f>
        <v>0</v>
      </c>
      <c r="R45" s="508" t="str">
        <f>IFERROR(VLOOKUP(R$4&amp;$A45,PXVT!$A:$S,19,0),"")</f>
        <v/>
      </c>
      <c r="S45" s="503"/>
      <c r="T45" s="503"/>
      <c r="U45" s="503"/>
      <c r="V45" s="503"/>
      <c r="W45" s="503"/>
    </row>
    <row r="46" spans="1:23" s="451" customFormat="1" ht="44.1" customHeight="1">
      <c r="A46" s="468">
        <f>PXVT!B43</f>
        <v>0</v>
      </c>
      <c r="B46" s="469">
        <f>SUM($O$6:O46)</f>
        <v>1</v>
      </c>
      <c r="C46" s="470">
        <f>PXVT!C43</f>
        <v>0</v>
      </c>
      <c r="D46" s="471">
        <f>PXVT!R43</f>
        <v>0</v>
      </c>
      <c r="E46" s="472">
        <f>PXVT!S43</f>
        <v>0</v>
      </c>
      <c r="F46" s="469" t="str">
        <f>IFERROR(VLOOKUP(A46,Solieu!H:N,2,0),"nt")</f>
        <v>nt</v>
      </c>
      <c r="G46" s="469" t="str">
        <f>IFERROR(VLOOKUP(A46,Solieu!H:N,3,0),"nt")</f>
        <v>nt</v>
      </c>
      <c r="H46" s="469"/>
      <c r="I46" s="484"/>
      <c r="J46" s="473" t="str">
        <f>IFERROR(VLOOKUP(A46,Solieu!H:N,4,0),"nt")</f>
        <v>nt</v>
      </c>
      <c r="K46" s="485" t="str">
        <f>IFERROR(VLOOKUP(A46,Solieu!H:N,5,0),"nt")</f>
        <v>nt</v>
      </c>
      <c r="L46" s="469"/>
      <c r="M46" s="484"/>
      <c r="N46" s="467" t="s">
        <v>3429</v>
      </c>
      <c r="O46" s="482">
        <f t="shared" si="1"/>
        <v>0</v>
      </c>
      <c r="P46" s="487" t="str">
        <f>VLOOKUP(A46,TongHopKL!C:J,8,0)</f>
        <v>A</v>
      </c>
      <c r="Q46" s="507">
        <f>PXVT!E43</f>
        <v>0</v>
      </c>
      <c r="R46" s="508" t="str">
        <f>IFERROR(VLOOKUP(R$4&amp;$A46,PXVT!$A:$S,19,0),"")</f>
        <v/>
      </c>
      <c r="S46" s="503"/>
      <c r="T46" s="503"/>
      <c r="U46" s="503"/>
      <c r="V46" s="503"/>
      <c r="W46" s="503"/>
    </row>
    <row r="47" spans="1:23" s="451" customFormat="1" ht="50.1" customHeight="1">
      <c r="A47" s="468">
        <f>PXVT!B44</f>
        <v>0</v>
      </c>
      <c r="B47" s="469">
        <f>SUM($O$6:O47)</f>
        <v>1</v>
      </c>
      <c r="C47" s="470">
        <f>PXVT!C44</f>
        <v>0</v>
      </c>
      <c r="D47" s="471">
        <f>PXVT!R44</f>
        <v>0</v>
      </c>
      <c r="E47" s="472">
        <f>PXVT!S44</f>
        <v>0</v>
      </c>
      <c r="F47" s="469" t="str">
        <f>IFERROR(VLOOKUP(A47,Solieu!H:N,2,0),"nt")</f>
        <v>nt</v>
      </c>
      <c r="G47" s="469" t="str">
        <f>IFERROR(VLOOKUP(A47,Solieu!H:N,3,0),"nt")</f>
        <v>nt</v>
      </c>
      <c r="H47" s="469"/>
      <c r="I47" s="484"/>
      <c r="J47" s="473" t="str">
        <f>IFERROR(VLOOKUP(A47,Solieu!H:N,4,0),"nt")</f>
        <v>nt</v>
      </c>
      <c r="K47" s="485" t="str">
        <f>IFERROR(VLOOKUP(A47,Solieu!H:N,5,0),"nt")</f>
        <v>nt</v>
      </c>
      <c r="L47" s="469"/>
      <c r="M47" s="484"/>
      <c r="N47" s="467" t="s">
        <v>3429</v>
      </c>
      <c r="O47" s="482">
        <f t="shared" si="1"/>
        <v>0</v>
      </c>
      <c r="P47" s="487" t="str">
        <f>VLOOKUP(A47,TongHopKL!C:J,8,0)</f>
        <v>A</v>
      </c>
      <c r="Q47" s="507">
        <f>PXVT!E44</f>
        <v>0</v>
      </c>
      <c r="R47" s="508" t="str">
        <f>IFERROR(VLOOKUP(R$4&amp;$A47,PXVT!$A:$S,19,0),"")</f>
        <v/>
      </c>
      <c r="S47" s="503"/>
      <c r="T47" s="503"/>
      <c r="U47" s="503"/>
      <c r="V47" s="503"/>
      <c r="W47" s="503"/>
    </row>
    <row r="48" spans="1:23" s="451" customFormat="1" ht="35.1" customHeight="1">
      <c r="A48" s="468">
        <f>PXVT!B45</f>
        <v>0</v>
      </c>
      <c r="B48" s="469">
        <f>SUM($O$6:O48)</f>
        <v>1</v>
      </c>
      <c r="C48" s="470">
        <f>PXVT!C45</f>
        <v>0</v>
      </c>
      <c r="D48" s="471">
        <f>PXVT!R45</f>
        <v>0</v>
      </c>
      <c r="E48" s="472">
        <f>PXVT!S45</f>
        <v>0</v>
      </c>
      <c r="F48" s="469" t="str">
        <f>IFERROR(VLOOKUP(A48,Solieu!H:N,2,0),"nt")</f>
        <v>nt</v>
      </c>
      <c r="G48" s="469" t="str">
        <f>IFERROR(VLOOKUP(A48,Solieu!H:N,3,0),"nt")</f>
        <v>nt</v>
      </c>
      <c r="H48" s="469"/>
      <c r="I48" s="484"/>
      <c r="J48" s="473" t="str">
        <f>IFERROR(VLOOKUP(A48,Solieu!H:N,4,0),"nt")</f>
        <v>nt</v>
      </c>
      <c r="K48" s="485" t="str">
        <f>IFERROR(VLOOKUP(A48,Solieu!H:N,5,0),"nt")</f>
        <v>nt</v>
      </c>
      <c r="L48" s="469"/>
      <c r="M48" s="484"/>
      <c r="N48" s="467" t="s">
        <v>3429</v>
      </c>
      <c r="O48" s="482">
        <f t="shared" si="1"/>
        <v>0</v>
      </c>
      <c r="P48" s="487" t="str">
        <f>VLOOKUP(A48,TongHopKL!C:J,8,0)</f>
        <v>A</v>
      </c>
      <c r="Q48" s="507">
        <f>PXVT!E45</f>
        <v>0</v>
      </c>
      <c r="R48" s="508" t="str">
        <f>IFERROR(VLOOKUP(R$4&amp;$A48,PXVT!$A:$S,19,0),"")</f>
        <v/>
      </c>
      <c r="S48" s="503"/>
      <c r="T48" s="503"/>
      <c r="U48" s="503"/>
      <c r="V48" s="503"/>
      <c r="W48" s="503"/>
    </row>
    <row r="49" spans="1:23" s="451" customFormat="1" ht="35.1" customHeight="1">
      <c r="A49" s="468">
        <f>PXVT!B46</f>
        <v>0</v>
      </c>
      <c r="B49" s="469">
        <f>SUM($O$6:O49)</f>
        <v>1</v>
      </c>
      <c r="C49" s="470">
        <f>PXVT!C46</f>
        <v>0</v>
      </c>
      <c r="D49" s="471">
        <f>PXVT!R46</f>
        <v>0</v>
      </c>
      <c r="E49" s="472">
        <f>PXVT!S46</f>
        <v>0</v>
      </c>
      <c r="F49" s="469" t="str">
        <f>IFERROR(VLOOKUP(A49,Solieu!H:N,2,0),"nt")</f>
        <v>nt</v>
      </c>
      <c r="G49" s="469" t="str">
        <f>IFERROR(VLOOKUP(A49,Solieu!H:N,3,0),"nt")</f>
        <v>nt</v>
      </c>
      <c r="H49" s="469"/>
      <c r="I49" s="484"/>
      <c r="J49" s="473" t="str">
        <f>IFERROR(VLOOKUP(A49,Solieu!H:N,4,0),"nt")</f>
        <v>nt</v>
      </c>
      <c r="K49" s="485" t="str">
        <f>IFERROR(VLOOKUP(A49,Solieu!H:N,5,0),"nt")</f>
        <v>nt</v>
      </c>
      <c r="L49" s="469"/>
      <c r="M49" s="484"/>
      <c r="N49" s="467" t="s">
        <v>3429</v>
      </c>
      <c r="O49" s="482">
        <f t="shared" si="1"/>
        <v>0</v>
      </c>
      <c r="P49" s="487" t="str">
        <f>VLOOKUP(A49,TongHopKL!C:J,8,0)</f>
        <v>A</v>
      </c>
      <c r="Q49" s="507">
        <f>PXVT!E46</f>
        <v>0</v>
      </c>
      <c r="R49" s="508" t="str">
        <f>IFERROR(VLOOKUP(R$4&amp;$A49,PXVT!$A:$S,19,0),"")</f>
        <v/>
      </c>
      <c r="S49" s="503"/>
      <c r="T49" s="503"/>
      <c r="U49" s="503"/>
      <c r="V49" s="503"/>
      <c r="W49" s="503"/>
    </row>
    <row r="50" spans="1:23" s="451" customFormat="1" ht="35.1" customHeight="1">
      <c r="A50" s="468">
        <f>PXVT!B47</f>
        <v>0</v>
      </c>
      <c r="B50" s="469">
        <f>SUM($O$6:O50)</f>
        <v>1</v>
      </c>
      <c r="C50" s="470">
        <f>PXVT!C47</f>
        <v>0</v>
      </c>
      <c r="D50" s="471">
        <f>PXVT!R47</f>
        <v>0</v>
      </c>
      <c r="E50" s="472">
        <f>PXVT!S47</f>
        <v>0</v>
      </c>
      <c r="F50" s="469" t="str">
        <f>IFERROR(VLOOKUP(A50,Solieu!H:N,2,0),"nt")</f>
        <v>nt</v>
      </c>
      <c r="G50" s="469" t="str">
        <f>IFERROR(VLOOKUP(A50,Solieu!H:N,3,0),"nt")</f>
        <v>nt</v>
      </c>
      <c r="H50" s="469"/>
      <c r="I50" s="484"/>
      <c r="J50" s="473" t="str">
        <f>IFERROR(VLOOKUP(A50,Solieu!H:N,4,0),"nt")</f>
        <v>nt</v>
      </c>
      <c r="K50" s="485" t="str">
        <f>IFERROR(VLOOKUP(A50,Solieu!H:N,5,0),"nt")</f>
        <v>nt</v>
      </c>
      <c r="L50" s="469"/>
      <c r="M50" s="484"/>
      <c r="N50" s="467" t="s">
        <v>3429</v>
      </c>
      <c r="O50" s="482">
        <f t="shared" si="1"/>
        <v>0</v>
      </c>
      <c r="P50" s="487" t="str">
        <f>VLOOKUP(A50,TongHopKL!C:J,8,0)</f>
        <v>A</v>
      </c>
      <c r="Q50" s="507">
        <f>PXVT!E47</f>
        <v>0</v>
      </c>
      <c r="R50" s="508" t="str">
        <f>IFERROR(VLOOKUP(R$4&amp;$A50,PXVT!$A:$S,19,0),"")</f>
        <v/>
      </c>
      <c r="S50" s="503"/>
      <c r="T50" s="503"/>
      <c r="U50" s="503"/>
      <c r="V50" s="503"/>
      <c r="W50" s="503"/>
    </row>
    <row r="51" spans="1:23" s="451" customFormat="1" ht="35.1" customHeight="1">
      <c r="A51" s="468">
        <f>PXVT!B48</f>
        <v>0</v>
      </c>
      <c r="B51" s="469">
        <f>SUM($O$6:O51)</f>
        <v>1</v>
      </c>
      <c r="C51" s="470">
        <f>PXVT!C48</f>
        <v>0</v>
      </c>
      <c r="D51" s="471">
        <f>PXVT!R48</f>
        <v>0</v>
      </c>
      <c r="E51" s="472">
        <f>PXVT!S48</f>
        <v>0</v>
      </c>
      <c r="F51" s="469" t="str">
        <f>IFERROR(VLOOKUP(A51,Solieu!H:N,2,0),"nt")</f>
        <v>nt</v>
      </c>
      <c r="G51" s="469" t="str">
        <f>IFERROR(VLOOKUP(A51,Solieu!H:N,3,0),"nt")</f>
        <v>nt</v>
      </c>
      <c r="H51" s="469"/>
      <c r="I51" s="484"/>
      <c r="J51" s="473" t="str">
        <f>IFERROR(VLOOKUP(A51,Solieu!H:N,4,0),"nt")</f>
        <v>nt</v>
      </c>
      <c r="K51" s="485" t="str">
        <f>IFERROR(VLOOKUP(A51,Solieu!H:N,5,0),"nt")</f>
        <v>nt</v>
      </c>
      <c r="L51" s="488"/>
      <c r="M51" s="484"/>
      <c r="N51" s="467" t="s">
        <v>3429</v>
      </c>
      <c r="O51" s="482">
        <f t="shared" si="1"/>
        <v>0</v>
      </c>
      <c r="P51" s="487" t="str">
        <f>VLOOKUP(A51,TongHopKL!C:J,8,0)</f>
        <v>A</v>
      </c>
      <c r="Q51" s="507">
        <f>PXVT!E48</f>
        <v>0</v>
      </c>
      <c r="R51" s="508" t="str">
        <f>IFERROR(VLOOKUP(R$4&amp;$A51,PXVT!$A:$S,19,0),"")</f>
        <v/>
      </c>
      <c r="S51" s="503"/>
      <c r="T51" s="503"/>
      <c r="U51" s="503"/>
      <c r="V51" s="503"/>
      <c r="W51" s="503"/>
    </row>
    <row r="52" spans="1:23" s="451" customFormat="1" ht="35.1" customHeight="1">
      <c r="A52" s="468">
        <f>PXVT!B49</f>
        <v>0</v>
      </c>
      <c r="B52" s="469">
        <f>SUM($O$6:O52)</f>
        <v>1</v>
      </c>
      <c r="C52" s="470">
        <f>PXVT!C49</f>
        <v>0</v>
      </c>
      <c r="D52" s="471">
        <f>PXVT!R49</f>
        <v>0</v>
      </c>
      <c r="E52" s="472">
        <f>PXVT!S49</f>
        <v>0</v>
      </c>
      <c r="F52" s="469" t="str">
        <f>IFERROR(VLOOKUP(A52,Solieu!H:N,2,0),"nt")</f>
        <v>nt</v>
      </c>
      <c r="G52" s="469" t="str">
        <f>IFERROR(VLOOKUP(A52,Solieu!H:N,3,0),"nt")</f>
        <v>nt</v>
      </c>
      <c r="H52" s="469"/>
      <c r="I52" s="484"/>
      <c r="J52" s="473" t="str">
        <f>IFERROR(VLOOKUP(A52,Solieu!H:N,4,0),"nt")</f>
        <v>nt</v>
      </c>
      <c r="K52" s="485" t="str">
        <f>IFERROR(VLOOKUP(A52,Solieu!H:N,5,0),"nt")</f>
        <v>nt</v>
      </c>
      <c r="L52" s="488"/>
      <c r="M52" s="484"/>
      <c r="N52" s="467" t="s">
        <v>3429</v>
      </c>
      <c r="O52" s="482">
        <f t="shared" si="1"/>
        <v>0</v>
      </c>
      <c r="P52" s="487" t="str">
        <f>VLOOKUP(A52,TongHopKL!C:J,8,0)</f>
        <v>A</v>
      </c>
      <c r="Q52" s="507">
        <f>PXVT!E49</f>
        <v>0</v>
      </c>
      <c r="R52" s="508" t="str">
        <f>IFERROR(VLOOKUP(R$4&amp;$A52,PXVT!$A:$S,19,0),"")</f>
        <v/>
      </c>
      <c r="S52" s="503"/>
      <c r="T52" s="503"/>
      <c r="U52" s="503"/>
      <c r="V52" s="503"/>
      <c r="W52" s="503"/>
    </row>
    <row r="53" spans="1:23" s="451" customFormat="1" ht="35.1" customHeight="1">
      <c r="A53" s="468">
        <f>PXVT!B50</f>
        <v>0</v>
      </c>
      <c r="B53" s="469">
        <f>SUM($O$6:O53)</f>
        <v>1</v>
      </c>
      <c r="C53" s="470">
        <f>PXVT!C50</f>
        <v>0</v>
      </c>
      <c r="D53" s="471">
        <f>PXVT!R50</f>
        <v>0</v>
      </c>
      <c r="E53" s="472">
        <f>PXVT!S50</f>
        <v>0</v>
      </c>
      <c r="F53" s="469" t="str">
        <f>IFERROR(VLOOKUP(A53,Solieu!H:N,2,0),"nt")</f>
        <v>nt</v>
      </c>
      <c r="G53" s="469" t="str">
        <f>IFERROR(VLOOKUP(A53,Solieu!H:N,3,0),"nt")</f>
        <v>nt</v>
      </c>
      <c r="H53" s="469"/>
      <c r="I53" s="484"/>
      <c r="J53" s="473" t="str">
        <f>IFERROR(VLOOKUP(A53,Solieu!H:N,4,0),"nt")</f>
        <v>nt</v>
      </c>
      <c r="K53" s="485" t="str">
        <f>IFERROR(VLOOKUP(A53,Solieu!H:N,5,0),"nt")</f>
        <v>nt</v>
      </c>
      <c r="L53" s="469"/>
      <c r="M53" s="484"/>
      <c r="N53" s="467" t="s">
        <v>3429</v>
      </c>
      <c r="O53" s="482">
        <f t="shared" si="1"/>
        <v>0</v>
      </c>
      <c r="P53" s="487" t="str">
        <f>VLOOKUP(A53,TongHopKL!C:J,8,0)</f>
        <v>A</v>
      </c>
      <c r="Q53" s="507">
        <f>PXVT!E50</f>
        <v>0</v>
      </c>
      <c r="R53" s="508" t="str">
        <f>IFERROR(VLOOKUP(R$4&amp;$A53,PXVT!$A:$S,19,0),"")</f>
        <v/>
      </c>
      <c r="S53" s="503"/>
      <c r="T53" s="503"/>
      <c r="U53" s="503"/>
      <c r="V53" s="503"/>
      <c r="W53" s="503"/>
    </row>
    <row r="54" spans="1:23" s="451" customFormat="1" ht="35.1" customHeight="1">
      <c r="A54" s="468">
        <f>PXVT!B51</f>
        <v>0</v>
      </c>
      <c r="B54" s="469">
        <f>SUM($O$6:O54)</f>
        <v>1</v>
      </c>
      <c r="C54" s="470">
        <f>PXVT!C51</f>
        <v>0</v>
      </c>
      <c r="D54" s="471">
        <f>PXVT!R51</f>
        <v>0</v>
      </c>
      <c r="E54" s="472">
        <f>PXVT!S51</f>
        <v>0</v>
      </c>
      <c r="F54" s="469" t="str">
        <f>IFERROR(VLOOKUP(A54,Solieu!H:N,2,0),"nt")</f>
        <v>nt</v>
      </c>
      <c r="G54" s="469" t="str">
        <f>IFERROR(VLOOKUP(A54,Solieu!H:N,3,0),"nt")</f>
        <v>nt</v>
      </c>
      <c r="H54" s="469"/>
      <c r="I54" s="484"/>
      <c r="J54" s="473" t="str">
        <f>IFERROR(VLOOKUP(A54,Solieu!H:N,4,0),"nt")</f>
        <v>nt</v>
      </c>
      <c r="K54" s="485" t="str">
        <f>IFERROR(VLOOKUP(A54,Solieu!H:N,5,0),"nt")</f>
        <v>nt</v>
      </c>
      <c r="L54" s="488"/>
      <c r="M54" s="484"/>
      <c r="N54" s="467" t="s">
        <v>3429</v>
      </c>
      <c r="O54" s="482">
        <f t="shared" si="1"/>
        <v>0</v>
      </c>
      <c r="P54" s="487" t="str">
        <f>VLOOKUP(A54,TongHopKL!C:J,8,0)</f>
        <v>A</v>
      </c>
      <c r="Q54" s="507">
        <f>PXVT!E51</f>
        <v>0</v>
      </c>
      <c r="R54" s="508" t="str">
        <f>IFERROR(VLOOKUP(R$4&amp;$A54,PXVT!$A:$S,19,0),"")</f>
        <v/>
      </c>
      <c r="S54" s="503"/>
      <c r="T54" s="503"/>
      <c r="U54" s="503"/>
      <c r="V54" s="503"/>
      <c r="W54" s="503"/>
    </row>
    <row r="55" spans="1:23" s="451" customFormat="1" ht="35.1" customHeight="1">
      <c r="A55" s="468">
        <f>PXVT!B52</f>
        <v>0</v>
      </c>
      <c r="B55" s="469">
        <f>SUM($O$6:O55)</f>
        <v>1</v>
      </c>
      <c r="C55" s="470">
        <f>PXVT!C52</f>
        <v>0</v>
      </c>
      <c r="D55" s="471">
        <f>PXVT!R52</f>
        <v>0</v>
      </c>
      <c r="E55" s="472">
        <f>PXVT!S52</f>
        <v>0</v>
      </c>
      <c r="F55" s="469" t="str">
        <f>IFERROR(VLOOKUP(A55,Solieu!H:N,2,0),"nt")</f>
        <v>nt</v>
      </c>
      <c r="G55" s="469" t="str">
        <f>IFERROR(VLOOKUP(A55,Solieu!H:N,3,0),"nt")</f>
        <v>nt</v>
      </c>
      <c r="H55" s="469"/>
      <c r="I55" s="484"/>
      <c r="J55" s="473" t="str">
        <f>IFERROR(VLOOKUP(A55,Solieu!H:N,4,0),"nt")</f>
        <v>nt</v>
      </c>
      <c r="K55" s="485" t="str">
        <f>IFERROR(VLOOKUP(A55,Solieu!H:N,5,0),"nt")</f>
        <v>nt</v>
      </c>
      <c r="L55" s="488"/>
      <c r="M55" s="484"/>
      <c r="N55" s="467" t="s">
        <v>3429</v>
      </c>
      <c r="O55" s="482">
        <f t="shared" si="1"/>
        <v>0</v>
      </c>
      <c r="P55" s="487" t="str">
        <f>VLOOKUP(A55,TongHopKL!C:J,8,0)</f>
        <v>A</v>
      </c>
      <c r="Q55" s="507">
        <f>PXVT!E52</f>
        <v>0</v>
      </c>
      <c r="R55" s="508" t="str">
        <f>IFERROR(VLOOKUP(R$4&amp;$A55,PXVT!$A:$S,19,0),"")</f>
        <v/>
      </c>
      <c r="S55" s="503"/>
      <c r="T55" s="503"/>
      <c r="U55" s="503"/>
      <c r="V55" s="503"/>
      <c r="W55" s="503"/>
    </row>
    <row r="56" spans="1:23" s="451" customFormat="1" ht="35.1" customHeight="1">
      <c r="A56" s="468">
        <f>PXVT!B53</f>
        <v>0</v>
      </c>
      <c r="B56" s="469">
        <f>SUM($O$6:O56)</f>
        <v>1</v>
      </c>
      <c r="C56" s="470">
        <f>PXVT!C53</f>
        <v>0</v>
      </c>
      <c r="D56" s="471">
        <f>PXVT!R53</f>
        <v>0</v>
      </c>
      <c r="E56" s="472">
        <f>PXVT!S53</f>
        <v>0</v>
      </c>
      <c r="F56" s="469" t="str">
        <f>IFERROR(VLOOKUP(A56,Solieu!H:N,2,0),"nt")</f>
        <v>nt</v>
      </c>
      <c r="G56" s="469" t="str">
        <f>IFERROR(VLOOKUP(A56,Solieu!H:N,3,0),"nt")</f>
        <v>nt</v>
      </c>
      <c r="H56" s="469"/>
      <c r="I56" s="484"/>
      <c r="J56" s="473" t="str">
        <f>IFERROR(VLOOKUP(A56,Solieu!H:N,4,0),"nt")</f>
        <v>nt</v>
      </c>
      <c r="K56" s="485" t="str">
        <f>IFERROR(VLOOKUP(A56,Solieu!H:N,5,0),"nt")</f>
        <v>nt</v>
      </c>
      <c r="L56" s="469"/>
      <c r="M56" s="484"/>
      <c r="N56" s="467" t="s">
        <v>3429</v>
      </c>
      <c r="O56" s="482">
        <f t="shared" si="1"/>
        <v>0</v>
      </c>
      <c r="P56" s="487" t="str">
        <f>VLOOKUP(A56,TongHopKL!C:J,8,0)</f>
        <v>A</v>
      </c>
      <c r="Q56" s="507">
        <f>PXVT!E53</f>
        <v>0</v>
      </c>
      <c r="R56" s="508" t="str">
        <f>IFERROR(VLOOKUP(R$4&amp;$A56,PXVT!$A:$S,19,0),"")</f>
        <v/>
      </c>
      <c r="S56" s="503"/>
      <c r="T56" s="503"/>
      <c r="U56" s="503"/>
      <c r="V56" s="503"/>
      <c r="W56" s="503"/>
    </row>
    <row r="57" spans="1:23" s="451" customFormat="1" ht="35.1" customHeight="1">
      <c r="A57" s="468">
        <f>PXVT!B54</f>
        <v>0</v>
      </c>
      <c r="B57" s="469">
        <f>SUM($O$6:O57)</f>
        <v>1</v>
      </c>
      <c r="C57" s="470">
        <f>PXVT!C54</f>
        <v>0</v>
      </c>
      <c r="D57" s="471">
        <f>PXVT!R54</f>
        <v>0</v>
      </c>
      <c r="E57" s="472">
        <f>PXVT!S54</f>
        <v>0</v>
      </c>
      <c r="F57" s="469" t="str">
        <f>IFERROR(VLOOKUP(A57,Solieu!H:N,2,0),"nt")</f>
        <v>nt</v>
      </c>
      <c r="G57" s="469" t="str">
        <f>IFERROR(VLOOKUP(A57,Solieu!H:N,3,0),"nt")</f>
        <v>nt</v>
      </c>
      <c r="H57" s="469"/>
      <c r="I57" s="484"/>
      <c r="J57" s="473" t="str">
        <f>IFERROR(VLOOKUP(A57,Solieu!H:N,4,0),"nt")</f>
        <v>nt</v>
      </c>
      <c r="K57" s="485" t="str">
        <f>IFERROR(VLOOKUP(A57,Solieu!H:N,5,0),"nt")</f>
        <v>nt</v>
      </c>
      <c r="L57" s="488"/>
      <c r="M57" s="484"/>
      <c r="N57" s="467" t="s">
        <v>3429</v>
      </c>
      <c r="O57" s="482">
        <f t="shared" si="1"/>
        <v>0</v>
      </c>
      <c r="P57" s="487" t="str">
        <f>VLOOKUP(A57,TongHopKL!C:J,8,0)</f>
        <v>A</v>
      </c>
      <c r="Q57" s="507">
        <f>PXVT!E54</f>
        <v>0</v>
      </c>
      <c r="R57" s="508" t="str">
        <f>IFERROR(VLOOKUP(R$4&amp;$A57,PXVT!$A:$S,19,0),"")</f>
        <v/>
      </c>
      <c r="S57" s="503"/>
      <c r="T57" s="503"/>
      <c r="U57" s="503"/>
      <c r="V57" s="503"/>
      <c r="W57" s="503"/>
    </row>
    <row r="58" spans="1:23" s="451" customFormat="1" ht="35.1" customHeight="1">
      <c r="A58" s="468">
        <f>PXVT!B55</f>
        <v>0</v>
      </c>
      <c r="B58" s="469">
        <f>SUM($O$6:O58)</f>
        <v>1</v>
      </c>
      <c r="C58" s="470">
        <f>PXVT!C55</f>
        <v>0</v>
      </c>
      <c r="D58" s="471">
        <f>PXVT!R55</f>
        <v>0</v>
      </c>
      <c r="E58" s="472">
        <f>PXVT!S55</f>
        <v>0</v>
      </c>
      <c r="F58" s="469" t="str">
        <f>IFERROR(VLOOKUP(A58,Solieu!H:N,2,0),"nt")</f>
        <v>nt</v>
      </c>
      <c r="G58" s="469" t="str">
        <f>IFERROR(VLOOKUP(A58,Solieu!H:N,3,0),"nt")</f>
        <v>nt</v>
      </c>
      <c r="H58" s="469"/>
      <c r="I58" s="484"/>
      <c r="J58" s="473" t="str">
        <f>IFERROR(VLOOKUP(A58,Solieu!H:N,4,0),"nt")</f>
        <v>nt</v>
      </c>
      <c r="K58" s="485" t="str">
        <f>IFERROR(VLOOKUP(A58,Solieu!H:N,5,0),"nt")</f>
        <v>nt</v>
      </c>
      <c r="L58" s="488"/>
      <c r="M58" s="484"/>
      <c r="N58" s="467" t="s">
        <v>3429</v>
      </c>
      <c r="O58" s="482">
        <f t="shared" si="1"/>
        <v>0</v>
      </c>
      <c r="P58" s="487" t="str">
        <f>VLOOKUP(A58,TongHopKL!C:J,8,0)</f>
        <v>A</v>
      </c>
      <c r="Q58" s="507">
        <f>PXVT!E55</f>
        <v>0</v>
      </c>
      <c r="R58" s="508" t="str">
        <f>IFERROR(VLOOKUP(R$4&amp;$A58,PXVT!$A:$S,19,0),"")</f>
        <v/>
      </c>
      <c r="S58" s="503"/>
      <c r="T58" s="503"/>
      <c r="U58" s="503"/>
      <c r="V58" s="503"/>
      <c r="W58" s="503"/>
    </row>
    <row r="59" spans="1:23" s="451" customFormat="1" ht="35.1" customHeight="1">
      <c r="A59" s="468">
        <f>PXVT!B56</f>
        <v>0</v>
      </c>
      <c r="B59" s="469">
        <f>SUM($O$6:O59)</f>
        <v>1</v>
      </c>
      <c r="C59" s="470">
        <f>PXVT!C56</f>
        <v>0</v>
      </c>
      <c r="D59" s="471">
        <f>PXVT!R56</f>
        <v>0</v>
      </c>
      <c r="E59" s="472">
        <f>PXVT!S56</f>
        <v>0</v>
      </c>
      <c r="F59" s="469" t="str">
        <f>IFERROR(VLOOKUP(A59,Solieu!H:N,2,0),"nt")</f>
        <v>nt</v>
      </c>
      <c r="G59" s="469" t="str">
        <f>IFERROR(VLOOKUP(A59,Solieu!H:N,3,0),"nt")</f>
        <v>nt</v>
      </c>
      <c r="H59" s="469"/>
      <c r="I59" s="484"/>
      <c r="J59" s="473" t="str">
        <f>IFERROR(VLOOKUP(A59,Solieu!H:N,4,0),"nt")</f>
        <v>nt</v>
      </c>
      <c r="K59" s="485" t="str">
        <f>IFERROR(VLOOKUP(A59,Solieu!H:N,5,0),"nt")</f>
        <v>nt</v>
      </c>
      <c r="L59" s="488"/>
      <c r="M59" s="484"/>
      <c r="N59" s="467" t="s">
        <v>3429</v>
      </c>
      <c r="O59" s="482">
        <f t="shared" si="1"/>
        <v>0</v>
      </c>
      <c r="P59" s="487" t="str">
        <f>VLOOKUP(A59,TongHopKL!C:J,8,0)</f>
        <v>A</v>
      </c>
      <c r="Q59" s="507">
        <f>PXVT!E56</f>
        <v>0</v>
      </c>
      <c r="R59" s="508" t="str">
        <f>IFERROR(VLOOKUP(R$4&amp;$A59,PXVT!$A:$S,19,0),"")</f>
        <v/>
      </c>
      <c r="S59" s="503"/>
      <c r="T59" s="503"/>
      <c r="U59" s="503"/>
      <c r="V59" s="503"/>
      <c r="W59" s="503"/>
    </row>
    <row r="60" spans="1:23" s="451" customFormat="1" ht="35.1" customHeight="1">
      <c r="A60" s="468">
        <f>PXVT!B57</f>
        <v>0</v>
      </c>
      <c r="B60" s="469">
        <f>SUM($O$6:O60)</f>
        <v>1</v>
      </c>
      <c r="C60" s="470">
        <f>PXVT!C57</f>
        <v>0</v>
      </c>
      <c r="D60" s="471">
        <f>PXVT!R57</f>
        <v>0</v>
      </c>
      <c r="E60" s="472">
        <f>PXVT!S57</f>
        <v>0</v>
      </c>
      <c r="F60" s="469" t="str">
        <f>IFERROR(VLOOKUP(A60,Solieu!H:N,2,0),"nt")</f>
        <v>nt</v>
      </c>
      <c r="G60" s="469" t="str">
        <f>IFERROR(VLOOKUP(A60,Solieu!H:N,3,0),"nt")</f>
        <v>nt</v>
      </c>
      <c r="H60" s="469"/>
      <c r="I60" s="484"/>
      <c r="J60" s="473" t="str">
        <f>IFERROR(VLOOKUP(A60,Solieu!H:N,4,0),"nt")</f>
        <v>nt</v>
      </c>
      <c r="K60" s="485" t="str">
        <f>IFERROR(VLOOKUP(A60,Solieu!H:N,5,0),"nt")</f>
        <v>nt</v>
      </c>
      <c r="L60" s="488"/>
      <c r="M60" s="489"/>
      <c r="N60" s="467" t="s">
        <v>3429</v>
      </c>
      <c r="O60" s="482">
        <f t="shared" si="1"/>
        <v>0</v>
      </c>
      <c r="P60" s="487" t="str">
        <f>VLOOKUP(A60,TongHopKL!C:J,8,0)</f>
        <v>A</v>
      </c>
      <c r="Q60" s="507">
        <f>PXVT!E57</f>
        <v>0</v>
      </c>
      <c r="R60" s="508" t="str">
        <f>IFERROR(VLOOKUP(R$4&amp;$A60,PXVT!$A:$S,19,0),"")</f>
        <v/>
      </c>
      <c r="S60" s="503"/>
      <c r="T60" s="503"/>
      <c r="U60" s="503"/>
      <c r="V60" s="503"/>
      <c r="W60" s="503"/>
    </row>
    <row r="61" spans="1:23" s="451" customFormat="1" ht="35.1" customHeight="1">
      <c r="A61" s="468">
        <f>PXVT!B58</f>
        <v>0</v>
      </c>
      <c r="B61" s="469">
        <f>SUM($O$6:O61)</f>
        <v>1</v>
      </c>
      <c r="C61" s="470">
        <f>PXVT!C58</f>
        <v>0</v>
      </c>
      <c r="D61" s="471">
        <f>PXVT!R58</f>
        <v>0</v>
      </c>
      <c r="E61" s="472">
        <f>PXVT!S58</f>
        <v>0</v>
      </c>
      <c r="F61" s="469" t="str">
        <f>IFERROR(VLOOKUP(A61,Solieu!H:N,2,0),"nt")</f>
        <v>nt</v>
      </c>
      <c r="G61" s="469" t="str">
        <f>IFERROR(VLOOKUP(A61,Solieu!H:N,3,0),"nt")</f>
        <v>nt</v>
      </c>
      <c r="H61" s="469"/>
      <c r="I61" s="484"/>
      <c r="J61" s="473" t="str">
        <f>IFERROR(VLOOKUP(A61,Solieu!H:N,4,0),"nt")</f>
        <v>nt</v>
      </c>
      <c r="K61" s="485" t="str">
        <f>IFERROR(VLOOKUP(A61,Solieu!H:N,5,0),"nt")</f>
        <v>nt</v>
      </c>
      <c r="L61" s="488"/>
      <c r="M61" s="489"/>
      <c r="N61" s="467" t="s">
        <v>3429</v>
      </c>
      <c r="O61" s="482">
        <f t="shared" si="1"/>
        <v>0</v>
      </c>
      <c r="P61" s="487" t="str">
        <f>VLOOKUP(A61,TongHopKL!C:J,8,0)</f>
        <v>A</v>
      </c>
      <c r="Q61" s="507">
        <f>PXVT!E58</f>
        <v>0</v>
      </c>
      <c r="R61" s="508" t="str">
        <f>IFERROR(VLOOKUP(R$4&amp;$A61,PXVT!$A:$S,19,0),"")</f>
        <v/>
      </c>
      <c r="S61" s="503"/>
      <c r="T61" s="503"/>
      <c r="U61" s="503"/>
      <c r="V61" s="503"/>
      <c r="W61" s="503"/>
    </row>
    <row r="62" spans="1:23" s="451" customFormat="1" ht="35.1" customHeight="1">
      <c r="A62" s="468">
        <f>PXVT!B59</f>
        <v>0</v>
      </c>
      <c r="B62" s="469">
        <f>SUM($O$6:O62)</f>
        <v>1</v>
      </c>
      <c r="C62" s="470">
        <f>PXVT!C59</f>
        <v>0</v>
      </c>
      <c r="D62" s="471">
        <f>PXVT!R59</f>
        <v>0</v>
      </c>
      <c r="E62" s="472">
        <f>PXVT!S59</f>
        <v>0</v>
      </c>
      <c r="F62" s="469" t="str">
        <f>IFERROR(VLOOKUP(A62,Solieu!H:N,2,0),"nt")</f>
        <v>nt</v>
      </c>
      <c r="G62" s="469" t="str">
        <f>IFERROR(VLOOKUP(A62,Solieu!H:N,3,0),"nt")</f>
        <v>nt</v>
      </c>
      <c r="H62" s="469"/>
      <c r="I62" s="484"/>
      <c r="J62" s="473" t="str">
        <f>IFERROR(VLOOKUP(A62,Solieu!H:N,4,0),"nt")</f>
        <v>nt</v>
      </c>
      <c r="K62" s="485" t="str">
        <f>IFERROR(VLOOKUP(A62,Solieu!H:N,5,0),"nt")</f>
        <v>nt</v>
      </c>
      <c r="L62" s="488"/>
      <c r="M62" s="484"/>
      <c r="N62" s="467" t="s">
        <v>3429</v>
      </c>
      <c r="O62" s="482">
        <f t="shared" si="1"/>
        <v>0</v>
      </c>
      <c r="P62" s="487" t="str">
        <f>VLOOKUP(A62,TongHopKL!C:J,8,0)</f>
        <v>A</v>
      </c>
      <c r="Q62" s="507">
        <f>PXVT!E59</f>
        <v>0</v>
      </c>
      <c r="R62" s="508" t="str">
        <f>IFERROR(VLOOKUP(R$4&amp;$A62,PXVT!$A:$S,19,0),"")</f>
        <v/>
      </c>
      <c r="S62" s="503"/>
      <c r="T62" s="503"/>
      <c r="U62" s="503"/>
      <c r="V62" s="503"/>
      <c r="W62" s="503"/>
    </row>
    <row r="63" spans="1:23" s="451" customFormat="1" ht="35.1" customHeight="1">
      <c r="A63" s="468">
        <f>PXVT!B60</f>
        <v>0</v>
      </c>
      <c r="B63" s="469">
        <f>SUM($O$6:O63)</f>
        <v>1</v>
      </c>
      <c r="C63" s="470">
        <f>PXVT!C60</f>
        <v>0</v>
      </c>
      <c r="D63" s="471">
        <f>PXVT!R60</f>
        <v>0</v>
      </c>
      <c r="E63" s="472">
        <f>PXVT!S60</f>
        <v>0</v>
      </c>
      <c r="F63" s="469" t="str">
        <f>IFERROR(VLOOKUP(A63,Solieu!H:N,2,0),"nt")</f>
        <v>nt</v>
      </c>
      <c r="G63" s="469" t="str">
        <f>IFERROR(VLOOKUP(A63,Solieu!H:N,3,0),"nt")</f>
        <v>nt</v>
      </c>
      <c r="H63" s="469"/>
      <c r="I63" s="484"/>
      <c r="J63" s="473" t="str">
        <f>IFERROR(VLOOKUP(A63,Solieu!H:N,4,0),"nt")</f>
        <v>nt</v>
      </c>
      <c r="K63" s="485" t="str">
        <f>IFERROR(VLOOKUP(A63,Solieu!H:N,5,0),"nt")</f>
        <v>nt</v>
      </c>
      <c r="L63" s="488"/>
      <c r="M63" s="484"/>
      <c r="N63" s="467" t="s">
        <v>3429</v>
      </c>
      <c r="O63" s="482">
        <f t="shared" si="1"/>
        <v>0</v>
      </c>
      <c r="P63" s="487" t="str">
        <f>VLOOKUP(A63,TongHopKL!C:J,8,0)</f>
        <v>A</v>
      </c>
      <c r="Q63" s="507">
        <f>PXVT!E60</f>
        <v>0</v>
      </c>
      <c r="R63" s="508" t="str">
        <f>IFERROR(VLOOKUP(R$4&amp;$A63,PXVT!$A:$S,19,0),"")</f>
        <v/>
      </c>
      <c r="S63" s="503"/>
      <c r="T63" s="503"/>
      <c r="U63" s="503"/>
      <c r="V63" s="503"/>
      <c r="W63" s="503"/>
    </row>
    <row r="64" spans="1:23" s="451" customFormat="1" ht="35.1" customHeight="1">
      <c r="A64" s="468">
        <f>PXVT!B61</f>
        <v>0</v>
      </c>
      <c r="B64" s="469">
        <f>SUM($O$6:O64)</f>
        <v>1</v>
      </c>
      <c r="C64" s="470">
        <f>PXVT!C61</f>
        <v>0</v>
      </c>
      <c r="D64" s="471">
        <f>PXVT!R61</f>
        <v>0</v>
      </c>
      <c r="E64" s="472">
        <f>PXVT!S61</f>
        <v>0</v>
      </c>
      <c r="F64" s="469" t="str">
        <f>IFERROR(VLOOKUP(A64,Solieu!H:N,2,0),"nt")</f>
        <v>nt</v>
      </c>
      <c r="G64" s="469" t="str">
        <f>IFERROR(VLOOKUP(A64,Solieu!H:N,3,0),"nt")</f>
        <v>nt</v>
      </c>
      <c r="H64" s="469"/>
      <c r="I64" s="484"/>
      <c r="J64" s="473" t="str">
        <f>IFERROR(VLOOKUP(A64,Solieu!H:N,4,0),"nt")</f>
        <v>nt</v>
      </c>
      <c r="K64" s="485" t="str">
        <f>IFERROR(VLOOKUP(A64,Solieu!H:N,5,0),"nt")</f>
        <v>nt</v>
      </c>
      <c r="L64" s="488"/>
      <c r="M64" s="484"/>
      <c r="N64" s="467" t="s">
        <v>3429</v>
      </c>
      <c r="O64" s="482">
        <f t="shared" si="1"/>
        <v>0</v>
      </c>
      <c r="P64" s="487" t="str">
        <f>VLOOKUP(A64,TongHopKL!C:J,8,0)</f>
        <v>A</v>
      </c>
      <c r="Q64" s="507">
        <f>PXVT!E61</f>
        <v>0</v>
      </c>
      <c r="R64" s="508" t="str">
        <f>IFERROR(VLOOKUP(R$4&amp;$A64,PXVT!$A:$S,19,0),"")</f>
        <v/>
      </c>
      <c r="S64" s="503"/>
      <c r="T64" s="503"/>
      <c r="U64" s="503"/>
      <c r="V64" s="503"/>
      <c r="W64" s="503"/>
    </row>
    <row r="65" spans="1:23" s="451" customFormat="1" ht="35.1" customHeight="1">
      <c r="A65" s="468">
        <f>PXVT!B62</f>
        <v>0</v>
      </c>
      <c r="B65" s="469">
        <f>SUM($O$6:O65)</f>
        <v>1</v>
      </c>
      <c r="C65" s="470">
        <f>PXVT!C62</f>
        <v>0</v>
      </c>
      <c r="D65" s="471">
        <f>PXVT!R62</f>
        <v>0</v>
      </c>
      <c r="E65" s="472">
        <f>PXVT!S62</f>
        <v>0</v>
      </c>
      <c r="F65" s="469" t="str">
        <f>IFERROR(VLOOKUP(A65,Solieu!H:N,2,0),"nt")</f>
        <v>nt</v>
      </c>
      <c r="G65" s="469" t="str">
        <f>IFERROR(VLOOKUP(A65,Solieu!H:N,3,0),"nt")</f>
        <v>nt</v>
      </c>
      <c r="H65" s="469"/>
      <c r="I65" s="484"/>
      <c r="J65" s="473" t="str">
        <f>IFERROR(VLOOKUP(A65,Solieu!H:N,4,0),"nt")</f>
        <v>nt</v>
      </c>
      <c r="K65" s="485" t="str">
        <f>IFERROR(VLOOKUP(A65,Solieu!H:N,5,0),"nt")</f>
        <v>nt</v>
      </c>
      <c r="L65" s="488"/>
      <c r="M65" s="484"/>
      <c r="N65" s="467" t="s">
        <v>3429</v>
      </c>
      <c r="O65" s="482">
        <f t="shared" si="1"/>
        <v>0</v>
      </c>
      <c r="P65" s="487" t="str">
        <f>VLOOKUP(A65,TongHopKL!C:J,8,0)</f>
        <v>A</v>
      </c>
      <c r="Q65" s="507">
        <f>PXVT!E62</f>
        <v>0</v>
      </c>
      <c r="R65" s="508" t="str">
        <f>IFERROR(VLOOKUP(R$4&amp;$A65,PXVT!$A:$S,19,0),"")</f>
        <v/>
      </c>
      <c r="S65" s="503"/>
      <c r="T65" s="503"/>
      <c r="U65" s="503"/>
      <c r="V65" s="503"/>
      <c r="W65" s="503"/>
    </row>
    <row r="66" spans="1:23" s="451" customFormat="1" ht="35.1" customHeight="1">
      <c r="A66" s="468">
        <f>PXVT!B63</f>
        <v>0</v>
      </c>
      <c r="B66" s="469">
        <f>SUM($O$6:O66)</f>
        <v>1</v>
      </c>
      <c r="C66" s="470">
        <f>PXVT!C63</f>
        <v>0</v>
      </c>
      <c r="D66" s="471">
        <f>PXVT!R63</f>
        <v>0</v>
      </c>
      <c r="E66" s="472">
        <f>PXVT!S63</f>
        <v>0</v>
      </c>
      <c r="F66" s="469" t="str">
        <f>IFERROR(VLOOKUP(A66,Solieu!H:N,2,0),"nt")</f>
        <v>nt</v>
      </c>
      <c r="G66" s="469" t="str">
        <f>IFERROR(VLOOKUP(A66,Solieu!H:N,3,0),"nt")</f>
        <v>nt</v>
      </c>
      <c r="H66" s="469"/>
      <c r="I66" s="484"/>
      <c r="J66" s="473" t="str">
        <f>IFERROR(VLOOKUP(A66,Solieu!H:N,4,0),"nt")</f>
        <v>nt</v>
      </c>
      <c r="K66" s="485" t="str">
        <f>IFERROR(VLOOKUP(A66,Solieu!H:N,5,0),"nt")</f>
        <v>nt</v>
      </c>
      <c r="L66" s="488"/>
      <c r="M66" s="484"/>
      <c r="N66" s="467" t="s">
        <v>3429</v>
      </c>
      <c r="O66" s="482">
        <f t="shared" si="1"/>
        <v>0</v>
      </c>
      <c r="P66" s="487" t="str">
        <f>VLOOKUP(A66,TongHopKL!C:J,8,0)</f>
        <v>A</v>
      </c>
      <c r="Q66" s="507">
        <f>PXVT!E63</f>
        <v>0</v>
      </c>
      <c r="R66" s="508" t="str">
        <f>IFERROR(VLOOKUP(R$4&amp;$A66,PXVT!$A:$S,19,0),"")</f>
        <v/>
      </c>
      <c r="S66" s="503"/>
      <c r="T66" s="503"/>
      <c r="U66" s="503"/>
      <c r="V66" s="503"/>
      <c r="W66" s="503"/>
    </row>
    <row r="67" spans="1:23" s="451" customFormat="1" ht="35.1" customHeight="1">
      <c r="A67" s="468">
        <f>PXVT!B64</f>
        <v>0</v>
      </c>
      <c r="B67" s="469">
        <f>SUM($O$6:O67)</f>
        <v>1</v>
      </c>
      <c r="C67" s="470">
        <f>PXVT!C64</f>
        <v>0</v>
      </c>
      <c r="D67" s="471">
        <f>PXVT!R64</f>
        <v>0</v>
      </c>
      <c r="E67" s="472">
        <f>PXVT!S64</f>
        <v>0</v>
      </c>
      <c r="F67" s="469" t="str">
        <f>IFERROR(VLOOKUP(A67,Solieu!H:N,2,0),"nt")</f>
        <v>nt</v>
      </c>
      <c r="G67" s="469" t="str">
        <f>IFERROR(VLOOKUP(A67,Solieu!H:N,3,0),"nt")</f>
        <v>nt</v>
      </c>
      <c r="H67" s="469"/>
      <c r="I67" s="484"/>
      <c r="J67" s="473" t="str">
        <f>IFERROR(VLOOKUP(A67,Solieu!H:N,4,0),"nt")</f>
        <v>nt</v>
      </c>
      <c r="K67" s="485" t="str">
        <f>IFERROR(VLOOKUP(A67,Solieu!H:N,5,0),"nt")</f>
        <v>nt</v>
      </c>
      <c r="L67" s="488"/>
      <c r="M67" s="484"/>
      <c r="N67" s="467" t="s">
        <v>3429</v>
      </c>
      <c r="O67" s="482">
        <f t="shared" si="1"/>
        <v>0</v>
      </c>
      <c r="P67" s="487" t="str">
        <f>VLOOKUP(A67,TongHopKL!C:J,8,0)</f>
        <v>A</v>
      </c>
      <c r="Q67" s="507">
        <f>PXVT!E64</f>
        <v>0</v>
      </c>
      <c r="R67" s="508" t="str">
        <f>IFERROR(VLOOKUP(R$4&amp;$A67,PXVT!$A:$S,19,0),"")</f>
        <v/>
      </c>
      <c r="S67" s="503"/>
      <c r="T67" s="503"/>
      <c r="U67" s="503"/>
      <c r="V67" s="503"/>
      <c r="W67" s="503"/>
    </row>
    <row r="68" spans="1:23" s="451" customFormat="1" ht="35.1" customHeight="1">
      <c r="A68" s="468">
        <f>PXVT!B65</f>
        <v>0</v>
      </c>
      <c r="B68" s="469">
        <f>SUM($O$6:O68)</f>
        <v>1</v>
      </c>
      <c r="C68" s="470">
        <f>PXVT!C65</f>
        <v>0</v>
      </c>
      <c r="D68" s="471">
        <f>PXVT!R65</f>
        <v>0</v>
      </c>
      <c r="E68" s="472">
        <f>PXVT!S65</f>
        <v>0</v>
      </c>
      <c r="F68" s="469" t="str">
        <f>IFERROR(VLOOKUP(A68,Solieu!H:N,2,0),"nt")</f>
        <v>nt</v>
      </c>
      <c r="G68" s="469" t="str">
        <f>IFERROR(VLOOKUP(A68,Solieu!H:N,3,0),"nt")</f>
        <v>nt</v>
      </c>
      <c r="H68" s="469"/>
      <c r="I68" s="484"/>
      <c r="J68" s="473" t="str">
        <f>IFERROR(VLOOKUP(A68,Solieu!H:N,4,0),"nt")</f>
        <v>nt</v>
      </c>
      <c r="K68" s="485" t="str">
        <f>IFERROR(VLOOKUP(A68,Solieu!H:N,5,0),"nt")</f>
        <v>nt</v>
      </c>
      <c r="L68" s="488"/>
      <c r="M68" s="484"/>
      <c r="N68" s="467" t="s">
        <v>3429</v>
      </c>
      <c r="O68" s="482">
        <f t="shared" si="1"/>
        <v>0</v>
      </c>
      <c r="P68" s="487" t="s">
        <v>3798</v>
      </c>
      <c r="Q68" s="507">
        <f>PXVT!E65</f>
        <v>0</v>
      </c>
      <c r="R68" s="508" t="str">
        <f>IFERROR(VLOOKUP(R$4&amp;$A68,PXVT!$A:$S,19,0),"")</f>
        <v/>
      </c>
      <c r="S68" s="503"/>
      <c r="T68" s="503"/>
      <c r="U68" s="503"/>
      <c r="V68" s="503"/>
      <c r="W68" s="503"/>
    </row>
    <row r="69" spans="1:23" s="451" customFormat="1" ht="35.1" customHeight="1">
      <c r="A69" s="468">
        <f>PXVT!B66</f>
        <v>0</v>
      </c>
      <c r="B69" s="469">
        <f>SUM($O$6:O69)</f>
        <v>1</v>
      </c>
      <c r="C69" s="470">
        <f>PXVT!C66</f>
        <v>0</v>
      </c>
      <c r="D69" s="471">
        <f>PXVT!R66</f>
        <v>0</v>
      </c>
      <c r="E69" s="472">
        <f>PXVT!S66</f>
        <v>0</v>
      </c>
      <c r="F69" s="469" t="str">
        <f>IFERROR(VLOOKUP(A69,Solieu!H:N,2,0),"nt")</f>
        <v>nt</v>
      </c>
      <c r="G69" s="469" t="str">
        <f>IFERROR(VLOOKUP(A69,Solieu!H:N,3,0),"nt")</f>
        <v>nt</v>
      </c>
      <c r="H69" s="469"/>
      <c r="I69" s="484"/>
      <c r="J69" s="473" t="str">
        <f>IFERROR(VLOOKUP(A69,Solieu!H:N,4,0),"nt")</f>
        <v>nt</v>
      </c>
      <c r="K69" s="485" t="str">
        <f>IFERROR(VLOOKUP(A69,Solieu!H:N,5,0),"nt")</f>
        <v>nt</v>
      </c>
      <c r="L69" s="488"/>
      <c r="M69" s="484"/>
      <c r="N69" s="467" t="s">
        <v>3429</v>
      </c>
      <c r="O69" s="482">
        <f t="shared" si="1"/>
        <v>0</v>
      </c>
      <c r="P69" s="487" t="s">
        <v>3798</v>
      </c>
      <c r="Q69" s="507">
        <f>PXVT!E66</f>
        <v>0</v>
      </c>
      <c r="R69" s="508" t="str">
        <f>IFERROR(VLOOKUP(R$4&amp;$A69,PXVT!$A:$S,19,0),"")</f>
        <v/>
      </c>
      <c r="S69" s="503"/>
      <c r="T69" s="503"/>
      <c r="U69" s="503"/>
      <c r="V69" s="503"/>
      <c r="W69" s="503"/>
    </row>
    <row r="70" spans="1:23" s="451" customFormat="1" ht="35.1" customHeight="1">
      <c r="A70" s="468">
        <f>PXVT!B67</f>
        <v>0</v>
      </c>
      <c r="B70" s="469">
        <f>SUM($O$6:O70)</f>
        <v>1</v>
      </c>
      <c r="C70" s="470">
        <f>PXVT!C67</f>
        <v>0</v>
      </c>
      <c r="D70" s="471">
        <f>PXVT!R67</f>
        <v>0</v>
      </c>
      <c r="E70" s="472">
        <f>PXVT!S67</f>
        <v>0</v>
      </c>
      <c r="F70" s="469" t="str">
        <f>IFERROR(VLOOKUP(A70,Solieu!H:N,2,0),"nt")</f>
        <v>nt</v>
      </c>
      <c r="G70" s="469" t="str">
        <f>IFERROR(VLOOKUP(A70,Solieu!H:N,3,0),"nt")</f>
        <v>nt</v>
      </c>
      <c r="H70" s="469"/>
      <c r="I70" s="484"/>
      <c r="J70" s="473" t="str">
        <f>IFERROR(VLOOKUP(A70,Solieu!H:N,4,0),"nt")</f>
        <v>nt</v>
      </c>
      <c r="K70" s="485" t="str">
        <f>IFERROR(VLOOKUP(A70,Solieu!H:N,5,0),"nt")</f>
        <v>nt</v>
      </c>
      <c r="L70" s="488"/>
      <c r="M70" s="484"/>
      <c r="N70" s="467" t="s">
        <v>3429</v>
      </c>
      <c r="O70" s="482">
        <f t="shared" si="1"/>
        <v>0</v>
      </c>
      <c r="P70" s="487" t="str">
        <f>VLOOKUP(A70,TongHopKL!C:J,8,0)</f>
        <v>A</v>
      </c>
      <c r="Q70" s="507">
        <f>PXVT!E67</f>
        <v>0</v>
      </c>
      <c r="R70" s="508" t="str">
        <f>IFERROR(VLOOKUP(R$4&amp;$A70,PXVT!$A:$S,19,0),"")</f>
        <v/>
      </c>
      <c r="S70" s="503"/>
      <c r="T70" s="503"/>
      <c r="U70" s="503"/>
      <c r="V70" s="503"/>
      <c r="W70" s="503"/>
    </row>
    <row r="71" spans="1:23" s="451" customFormat="1" ht="35.1" customHeight="1">
      <c r="A71" s="468">
        <f>PXVT!B68</f>
        <v>0</v>
      </c>
      <c r="B71" s="469">
        <f>SUM($O$6:O71)</f>
        <v>1</v>
      </c>
      <c r="C71" s="470">
        <f>PXVT!C68</f>
        <v>0</v>
      </c>
      <c r="D71" s="471">
        <f>PXVT!R68</f>
        <v>0</v>
      </c>
      <c r="E71" s="472">
        <f>PXVT!S68</f>
        <v>0</v>
      </c>
      <c r="F71" s="469" t="str">
        <f>IFERROR(VLOOKUP(A71,Solieu!H:N,2,0),"nt")</f>
        <v>nt</v>
      </c>
      <c r="G71" s="469" t="str">
        <f>IFERROR(VLOOKUP(A71,Solieu!H:N,3,0),"nt")</f>
        <v>nt</v>
      </c>
      <c r="H71" s="469"/>
      <c r="I71" s="484"/>
      <c r="J71" s="473" t="str">
        <f>IFERROR(VLOOKUP(A71,Solieu!H:N,4,0),"nt")</f>
        <v>nt</v>
      </c>
      <c r="K71" s="485" t="str">
        <f>IFERROR(VLOOKUP(A71,Solieu!H:N,5,0),"nt")</f>
        <v>nt</v>
      </c>
      <c r="L71" s="488"/>
      <c r="M71" s="484"/>
      <c r="N71" s="467" t="s">
        <v>3429</v>
      </c>
      <c r="O71" s="482">
        <f t="shared" ref="O71:O131" si="2">IF(AND($O$4=P71,E71&gt;0,$Q$5=Q71),1,0)</f>
        <v>0</v>
      </c>
      <c r="P71" s="487" t="str">
        <f>VLOOKUP(A71,TongHopKL!C:J,8,0)</f>
        <v>A</v>
      </c>
      <c r="Q71" s="507">
        <f>PXVT!E68</f>
        <v>0</v>
      </c>
      <c r="R71" s="508" t="str">
        <f>IFERROR(VLOOKUP(R$4&amp;$A71,PXVT!$A:$S,19,0),"")</f>
        <v/>
      </c>
      <c r="S71" s="503"/>
      <c r="T71" s="503"/>
      <c r="U71" s="503"/>
      <c r="V71" s="503"/>
      <c r="W71" s="503"/>
    </row>
    <row r="72" spans="1:23" s="451" customFormat="1" ht="35.1" customHeight="1">
      <c r="A72" s="468">
        <f>PXVT!B69</f>
        <v>0</v>
      </c>
      <c r="B72" s="469">
        <f>SUM($O$6:O72)</f>
        <v>1</v>
      </c>
      <c r="C72" s="470">
        <f>PXVT!C69</f>
        <v>0</v>
      </c>
      <c r="D72" s="471">
        <f>PXVT!R69</f>
        <v>0</v>
      </c>
      <c r="E72" s="472">
        <f>PXVT!S69</f>
        <v>0</v>
      </c>
      <c r="F72" s="469" t="str">
        <f>IFERROR(VLOOKUP(A72,Solieu!H:N,2,0),"nt")</f>
        <v>nt</v>
      </c>
      <c r="G72" s="469" t="str">
        <f>IFERROR(VLOOKUP(A72,Solieu!H:N,3,0),"nt")</f>
        <v>nt</v>
      </c>
      <c r="H72" s="469"/>
      <c r="I72" s="484"/>
      <c r="J72" s="473" t="str">
        <f>IFERROR(VLOOKUP(A72,Solieu!H:N,4,0),"nt")</f>
        <v>nt</v>
      </c>
      <c r="K72" s="485" t="str">
        <f>IFERROR(VLOOKUP(A72,Solieu!H:N,5,0),"nt")</f>
        <v>nt</v>
      </c>
      <c r="L72" s="488"/>
      <c r="M72" s="484"/>
      <c r="N72" s="467" t="s">
        <v>3429</v>
      </c>
      <c r="O72" s="482">
        <f t="shared" si="2"/>
        <v>0</v>
      </c>
      <c r="P72" s="487" t="str">
        <f>VLOOKUP(A72,TongHopKL!C:J,8,0)</f>
        <v>A</v>
      </c>
      <c r="Q72" s="507">
        <f>PXVT!E69</f>
        <v>0</v>
      </c>
      <c r="R72" s="508" t="str">
        <f>IFERROR(VLOOKUP(R$4&amp;$A72,PXVT!$A:$S,19,0),"")</f>
        <v/>
      </c>
      <c r="S72" s="503"/>
      <c r="T72" s="503"/>
      <c r="U72" s="503"/>
      <c r="V72" s="503"/>
      <c r="W72" s="503"/>
    </row>
    <row r="73" spans="1:23" s="451" customFormat="1" ht="35.1" customHeight="1">
      <c r="A73" s="468">
        <f>PXVT!B70</f>
        <v>0</v>
      </c>
      <c r="B73" s="469">
        <f>SUM($O$6:O73)</f>
        <v>1</v>
      </c>
      <c r="C73" s="470">
        <f>PXVT!C70</f>
        <v>0</v>
      </c>
      <c r="D73" s="471">
        <f>PXVT!R70</f>
        <v>0</v>
      </c>
      <c r="E73" s="472">
        <f>PXVT!S70</f>
        <v>0</v>
      </c>
      <c r="F73" s="469" t="str">
        <f>IFERROR(VLOOKUP(A73,Solieu!H:N,2,0),"nt")</f>
        <v>nt</v>
      </c>
      <c r="G73" s="469" t="str">
        <f>IFERROR(VLOOKUP(A73,Solieu!H:N,3,0),"nt")</f>
        <v>nt</v>
      </c>
      <c r="H73" s="469"/>
      <c r="I73" s="484"/>
      <c r="J73" s="473" t="str">
        <f>IFERROR(VLOOKUP(A73,Solieu!H:N,4,0),"nt")</f>
        <v>nt</v>
      </c>
      <c r="K73" s="485" t="str">
        <f>IFERROR(VLOOKUP(A73,Solieu!H:N,5,0),"nt")</f>
        <v>nt</v>
      </c>
      <c r="L73" s="488"/>
      <c r="M73" s="484"/>
      <c r="N73" s="467" t="s">
        <v>3429</v>
      </c>
      <c r="O73" s="482">
        <f t="shared" si="2"/>
        <v>0</v>
      </c>
      <c r="P73" s="487" t="str">
        <f>VLOOKUP(A73,TongHopKL!C:J,8,0)</f>
        <v>A</v>
      </c>
      <c r="Q73" s="507">
        <f>PXVT!E70</f>
        <v>0</v>
      </c>
      <c r="R73" s="508" t="str">
        <f>IFERROR(VLOOKUP(R$4&amp;$A73,PXVT!$A:$S,19,0),"")</f>
        <v/>
      </c>
      <c r="S73" s="503"/>
      <c r="T73" s="503"/>
      <c r="U73" s="503"/>
      <c r="V73" s="503"/>
      <c r="W73" s="503"/>
    </row>
    <row r="74" spans="1:23" s="451" customFormat="1" ht="35.1" customHeight="1">
      <c r="A74" s="468">
        <f>PXVT!B71</f>
        <v>0</v>
      </c>
      <c r="B74" s="469">
        <f>SUM($O$6:O74)</f>
        <v>1</v>
      </c>
      <c r="C74" s="470">
        <f>PXVT!C71</f>
        <v>0</v>
      </c>
      <c r="D74" s="471">
        <f>PXVT!R71</f>
        <v>0</v>
      </c>
      <c r="E74" s="472">
        <f>PXVT!S71</f>
        <v>0</v>
      </c>
      <c r="F74" s="469" t="str">
        <f>IFERROR(VLOOKUP(A74,Solieu!H:N,2,0),"nt")</f>
        <v>nt</v>
      </c>
      <c r="G74" s="469" t="str">
        <f>IFERROR(VLOOKUP(A74,Solieu!H:N,3,0),"nt")</f>
        <v>nt</v>
      </c>
      <c r="H74" s="469"/>
      <c r="I74" s="484"/>
      <c r="J74" s="473" t="str">
        <f>IFERROR(VLOOKUP(A74,Solieu!H:N,4,0),"nt")</f>
        <v>nt</v>
      </c>
      <c r="K74" s="485" t="str">
        <f>IFERROR(VLOOKUP(A74,Solieu!H:N,5,0),"nt")</f>
        <v>nt</v>
      </c>
      <c r="L74" s="488"/>
      <c r="M74" s="484"/>
      <c r="N74" s="467" t="s">
        <v>3429</v>
      </c>
      <c r="O74" s="482">
        <f t="shared" si="2"/>
        <v>0</v>
      </c>
      <c r="P74" s="487" t="str">
        <f>VLOOKUP(A74,TongHopKL!C:J,8,0)</f>
        <v>A</v>
      </c>
      <c r="Q74" s="507">
        <f>PXVT!E71</f>
        <v>0</v>
      </c>
      <c r="R74" s="508" t="str">
        <f>IFERROR(VLOOKUP(R$4&amp;$A74,PXVT!$A:$S,19,0),"")</f>
        <v/>
      </c>
      <c r="S74" s="503"/>
      <c r="T74" s="503"/>
      <c r="U74" s="503"/>
      <c r="V74" s="503"/>
      <c r="W74" s="503"/>
    </row>
    <row r="75" spans="1:23" s="451" customFormat="1" ht="35.1" customHeight="1">
      <c r="A75" s="468">
        <f>PXVT!B72</f>
        <v>0</v>
      </c>
      <c r="B75" s="469">
        <f>SUM($O$6:O75)</f>
        <v>1</v>
      </c>
      <c r="C75" s="470">
        <f>PXVT!C72</f>
        <v>0</v>
      </c>
      <c r="D75" s="471">
        <f>PXVT!R72</f>
        <v>0</v>
      </c>
      <c r="E75" s="472">
        <f>PXVT!S72</f>
        <v>0</v>
      </c>
      <c r="F75" s="469" t="str">
        <f>IFERROR(VLOOKUP(A75,Solieu!H:N,2,0),"nt")</f>
        <v>nt</v>
      </c>
      <c r="G75" s="469" t="str">
        <f>IFERROR(VLOOKUP(A75,Solieu!H:N,3,0),"nt")</f>
        <v>nt</v>
      </c>
      <c r="H75" s="469"/>
      <c r="I75" s="484"/>
      <c r="J75" s="473" t="str">
        <f>IFERROR(VLOOKUP(A75,Solieu!H:N,4,0),"nt")</f>
        <v>nt</v>
      </c>
      <c r="K75" s="485" t="str">
        <f>IFERROR(VLOOKUP(A75,Solieu!H:N,5,0),"nt")</f>
        <v>nt</v>
      </c>
      <c r="L75" s="488"/>
      <c r="M75" s="484"/>
      <c r="N75" s="467" t="s">
        <v>3429</v>
      </c>
      <c r="O75" s="482">
        <f t="shared" si="2"/>
        <v>0</v>
      </c>
      <c r="P75" s="487" t="str">
        <f>VLOOKUP(A75,TongHopKL!C:J,8,0)</f>
        <v>A</v>
      </c>
      <c r="Q75" s="507">
        <f>PXVT!E72</f>
        <v>0</v>
      </c>
      <c r="R75" s="508" t="str">
        <f>IFERROR(VLOOKUP(R$4&amp;$A75,PXVT!$A:$S,19,0),"")</f>
        <v/>
      </c>
      <c r="S75" s="503"/>
      <c r="T75" s="503"/>
      <c r="U75" s="503"/>
      <c r="V75" s="503"/>
      <c r="W75" s="503"/>
    </row>
    <row r="76" spans="1:23" s="451" customFormat="1" ht="35.1" customHeight="1">
      <c r="A76" s="468">
        <f>PXVT!B73</f>
        <v>0</v>
      </c>
      <c r="B76" s="469">
        <f>SUM($O$6:O76)</f>
        <v>1</v>
      </c>
      <c r="C76" s="470">
        <f>PXVT!C73</f>
        <v>0</v>
      </c>
      <c r="D76" s="471">
        <f>PXVT!R73</f>
        <v>0</v>
      </c>
      <c r="E76" s="472">
        <f>PXVT!S73</f>
        <v>0</v>
      </c>
      <c r="F76" s="469" t="str">
        <f>IFERROR(VLOOKUP(A76,Solieu!H:N,2,0),"nt")</f>
        <v>nt</v>
      </c>
      <c r="G76" s="469" t="str">
        <f>IFERROR(VLOOKUP(A76,Solieu!H:N,3,0),"nt")</f>
        <v>nt</v>
      </c>
      <c r="H76" s="469"/>
      <c r="I76" s="484"/>
      <c r="J76" s="473" t="str">
        <f>IFERROR(VLOOKUP(A76,Solieu!H:N,4,0),"nt")</f>
        <v>nt</v>
      </c>
      <c r="K76" s="485" t="str">
        <f>IFERROR(VLOOKUP(A76,Solieu!H:N,5,0),"nt")</f>
        <v>nt</v>
      </c>
      <c r="L76" s="488"/>
      <c r="M76" s="484"/>
      <c r="N76" s="467" t="s">
        <v>3429</v>
      </c>
      <c r="O76" s="482">
        <f t="shared" si="2"/>
        <v>0</v>
      </c>
      <c r="P76" s="487" t="str">
        <f>VLOOKUP(A76,TongHopKL!C:J,8,0)</f>
        <v>A</v>
      </c>
      <c r="Q76" s="507">
        <f>PXVT!E73</f>
        <v>0</v>
      </c>
      <c r="R76" s="508" t="str">
        <f>IFERROR(VLOOKUP(R$4&amp;$A76,PXVT!$A:$S,19,0),"")</f>
        <v/>
      </c>
      <c r="S76" s="503"/>
      <c r="T76" s="503"/>
      <c r="U76" s="503"/>
      <c r="V76" s="503"/>
      <c r="W76" s="503"/>
    </row>
    <row r="77" spans="1:23" s="451" customFormat="1" ht="35.1" customHeight="1">
      <c r="A77" s="468">
        <f>PXVT!B74</f>
        <v>0</v>
      </c>
      <c r="B77" s="469">
        <f>SUM($O$6:O77)</f>
        <v>1</v>
      </c>
      <c r="C77" s="470">
        <f>PXVT!C74</f>
        <v>0</v>
      </c>
      <c r="D77" s="471">
        <f>PXVT!R74</f>
        <v>0</v>
      </c>
      <c r="E77" s="472">
        <f>PXVT!S74</f>
        <v>0</v>
      </c>
      <c r="F77" s="469" t="str">
        <f>IFERROR(VLOOKUP(A77,Solieu!H:N,2,0),"nt")</f>
        <v>nt</v>
      </c>
      <c r="G77" s="469" t="str">
        <f>IFERROR(VLOOKUP(A77,Solieu!H:N,3,0),"nt")</f>
        <v>nt</v>
      </c>
      <c r="H77" s="469"/>
      <c r="I77" s="484"/>
      <c r="J77" s="473" t="str">
        <f>IFERROR(VLOOKUP(A77,Solieu!H:N,4,0),"nt")</f>
        <v>nt</v>
      </c>
      <c r="K77" s="485" t="str">
        <f>IFERROR(VLOOKUP(A77,Solieu!H:N,5,0),"nt")</f>
        <v>nt</v>
      </c>
      <c r="L77" s="488"/>
      <c r="M77" s="484"/>
      <c r="N77" s="467" t="s">
        <v>3429</v>
      </c>
      <c r="O77" s="482">
        <f t="shared" si="2"/>
        <v>0</v>
      </c>
      <c r="P77" s="487" t="str">
        <f>VLOOKUP(A77,TongHopKL!C:J,8,0)</f>
        <v>A</v>
      </c>
      <c r="Q77" s="507">
        <f>PXVT!E74</f>
        <v>0</v>
      </c>
      <c r="R77" s="508" t="str">
        <f>IFERROR(VLOOKUP(R$4&amp;$A77,PXVT!$A:$S,19,0),"")</f>
        <v/>
      </c>
      <c r="S77" s="503"/>
      <c r="T77" s="503"/>
      <c r="U77" s="503"/>
      <c r="V77" s="503"/>
      <c r="W77" s="503"/>
    </row>
    <row r="78" spans="1:23" s="451" customFormat="1" ht="35.1" customHeight="1">
      <c r="A78" s="468">
        <f>PXVT!B75</f>
        <v>0</v>
      </c>
      <c r="B78" s="469">
        <f>SUM($O$6:O78)</f>
        <v>1</v>
      </c>
      <c r="C78" s="470">
        <f>PXVT!C75</f>
        <v>0</v>
      </c>
      <c r="D78" s="471">
        <f>PXVT!R75</f>
        <v>0</v>
      </c>
      <c r="E78" s="472">
        <f>PXVT!S75</f>
        <v>0</v>
      </c>
      <c r="F78" s="469" t="str">
        <f>IFERROR(VLOOKUP(A78,Solieu!H:N,2,0),"nt")</f>
        <v>nt</v>
      </c>
      <c r="G78" s="469" t="str">
        <f>IFERROR(VLOOKUP(A78,Solieu!H:N,3,0),"nt")</f>
        <v>nt</v>
      </c>
      <c r="H78" s="469"/>
      <c r="I78" s="484"/>
      <c r="J78" s="473" t="str">
        <f>IFERROR(VLOOKUP(A78,Solieu!H:N,4,0),"nt")</f>
        <v>nt</v>
      </c>
      <c r="K78" s="485" t="str">
        <f>IFERROR(VLOOKUP(A78,Solieu!H:N,5,0),"nt")</f>
        <v>nt</v>
      </c>
      <c r="L78" s="488"/>
      <c r="M78" s="484"/>
      <c r="N78" s="467" t="s">
        <v>3429</v>
      </c>
      <c r="O78" s="482">
        <f t="shared" si="2"/>
        <v>0</v>
      </c>
      <c r="P78" s="487" t="str">
        <f>VLOOKUP(A78,TongHopKL!C:J,8,0)</f>
        <v>A</v>
      </c>
      <c r="Q78" s="507">
        <f>PXVT!E75</f>
        <v>0</v>
      </c>
      <c r="R78" s="508" t="str">
        <f>IFERROR(VLOOKUP(R$4&amp;$A78,PXVT!$A:$S,19,0),"")</f>
        <v/>
      </c>
      <c r="S78" s="503"/>
      <c r="T78" s="503"/>
      <c r="U78" s="503"/>
      <c r="V78" s="503"/>
      <c r="W78" s="503"/>
    </row>
    <row r="79" spans="1:23" s="451" customFormat="1" ht="35.1" customHeight="1">
      <c r="A79" s="468">
        <f>PXVT!B76</f>
        <v>0</v>
      </c>
      <c r="B79" s="469">
        <f>SUM($O$6:O79)</f>
        <v>1</v>
      </c>
      <c r="C79" s="470">
        <f>PXVT!C76</f>
        <v>0</v>
      </c>
      <c r="D79" s="471">
        <f>PXVT!R76</f>
        <v>0</v>
      </c>
      <c r="E79" s="472">
        <f>PXVT!S76</f>
        <v>0</v>
      </c>
      <c r="F79" s="469" t="str">
        <f>IFERROR(VLOOKUP(A79,Solieu!H:N,2,0),"nt")</f>
        <v>nt</v>
      </c>
      <c r="G79" s="469" t="str">
        <f>IFERROR(VLOOKUP(A79,Solieu!H:N,3,0),"nt")</f>
        <v>nt</v>
      </c>
      <c r="H79" s="469"/>
      <c r="I79" s="484"/>
      <c r="J79" s="473" t="str">
        <f>IFERROR(VLOOKUP(A79,Solieu!H:N,4,0),"nt")</f>
        <v>nt</v>
      </c>
      <c r="K79" s="485" t="str">
        <f>IFERROR(VLOOKUP(A79,Solieu!H:N,5,0),"nt")</f>
        <v>nt</v>
      </c>
      <c r="L79" s="488"/>
      <c r="M79" s="484"/>
      <c r="N79" s="467" t="s">
        <v>3429</v>
      </c>
      <c r="O79" s="482">
        <f t="shared" si="2"/>
        <v>0</v>
      </c>
      <c r="P79" s="487" t="str">
        <f>VLOOKUP(A79,TongHopKL!C:J,8,0)</f>
        <v>A</v>
      </c>
      <c r="Q79" s="507">
        <f>PXVT!E76</f>
        <v>0</v>
      </c>
      <c r="R79" s="508" t="str">
        <f>IFERROR(VLOOKUP(R$4&amp;$A79,PXVT!$A:$S,19,0),"")</f>
        <v/>
      </c>
      <c r="S79" s="503"/>
      <c r="T79" s="503"/>
      <c r="U79" s="503"/>
      <c r="V79" s="503"/>
      <c r="W79" s="503"/>
    </row>
    <row r="80" spans="1:23" s="451" customFormat="1" ht="35.1" customHeight="1">
      <c r="A80" s="468">
        <f>PXVT!B77</f>
        <v>0</v>
      </c>
      <c r="B80" s="469">
        <f>SUM($O$6:O80)</f>
        <v>1</v>
      </c>
      <c r="C80" s="470">
        <f>PXVT!C77</f>
        <v>0</v>
      </c>
      <c r="D80" s="471">
        <f>PXVT!R77</f>
        <v>0</v>
      </c>
      <c r="E80" s="472">
        <f>PXVT!S77</f>
        <v>0</v>
      </c>
      <c r="F80" s="469" t="str">
        <f>IFERROR(VLOOKUP(A80,Solieu!H:N,2,0),"nt")</f>
        <v>nt</v>
      </c>
      <c r="G80" s="469" t="str">
        <f>IFERROR(VLOOKUP(A80,Solieu!H:N,3,0),"nt")</f>
        <v>nt</v>
      </c>
      <c r="H80" s="469"/>
      <c r="I80" s="484"/>
      <c r="J80" s="473" t="str">
        <f>IFERROR(VLOOKUP(A80,Solieu!H:N,4,0),"nt")</f>
        <v>nt</v>
      </c>
      <c r="K80" s="485" t="str">
        <f>IFERROR(VLOOKUP(A80,Solieu!H:N,5,0),"nt")</f>
        <v>nt</v>
      </c>
      <c r="L80" s="488"/>
      <c r="M80" s="484"/>
      <c r="N80" s="467" t="s">
        <v>3429</v>
      </c>
      <c r="O80" s="482">
        <f t="shared" si="2"/>
        <v>0</v>
      </c>
      <c r="P80" s="487" t="str">
        <f>VLOOKUP(A80,TongHopKL!C:J,8,0)</f>
        <v>A</v>
      </c>
      <c r="Q80" s="507">
        <f>PXVT!E77</f>
        <v>0</v>
      </c>
      <c r="R80" s="508" t="str">
        <f>IFERROR(VLOOKUP(R$4&amp;$A80,PXVT!$A:$S,19,0),"")</f>
        <v/>
      </c>
      <c r="S80" s="503"/>
      <c r="T80" s="503"/>
      <c r="U80" s="503"/>
      <c r="V80" s="503"/>
      <c r="W80" s="503"/>
    </row>
    <row r="81" spans="1:18" s="451" customFormat="1" ht="35.1" customHeight="1">
      <c r="A81" s="468">
        <f>PXVT!B78</f>
        <v>0</v>
      </c>
      <c r="B81" s="469">
        <f>SUM($O$6:O81)</f>
        <v>1</v>
      </c>
      <c r="C81" s="470">
        <f>PXVT!C78</f>
        <v>0</v>
      </c>
      <c r="D81" s="471">
        <f>PXVT!R78</f>
        <v>0</v>
      </c>
      <c r="E81" s="472">
        <f>PXVT!S78</f>
        <v>0</v>
      </c>
      <c r="F81" s="469" t="str">
        <f>IFERROR(VLOOKUP(A81,Solieu!H:N,2,0),"nt")</f>
        <v>nt</v>
      </c>
      <c r="G81" s="469" t="str">
        <f>IFERROR(VLOOKUP(A81,Solieu!H:N,3,0),"nt")</f>
        <v>nt</v>
      </c>
      <c r="H81" s="469"/>
      <c r="I81" s="484"/>
      <c r="J81" s="473" t="str">
        <f>IFERROR(VLOOKUP(A81,Solieu!H:N,4,0),"nt")</f>
        <v>nt</v>
      </c>
      <c r="K81" s="485" t="str">
        <f>IFERROR(VLOOKUP(A81,Solieu!H:N,5,0),"nt")</f>
        <v>nt</v>
      </c>
      <c r="L81" s="488"/>
      <c r="M81" s="484"/>
      <c r="N81" s="467" t="s">
        <v>3429</v>
      </c>
      <c r="O81" s="482">
        <f t="shared" si="2"/>
        <v>0</v>
      </c>
      <c r="P81" s="487" t="str">
        <f>VLOOKUP(A81,TongHopKL!C:J,8,0)</f>
        <v>A</v>
      </c>
      <c r="Q81" s="507">
        <f>PXVT!E78</f>
        <v>0</v>
      </c>
      <c r="R81" s="508" t="str">
        <f>IFERROR(VLOOKUP(R$4&amp;$A81,PXVT!$A:$S,19,0),"")</f>
        <v/>
      </c>
    </row>
    <row r="82" spans="1:18" s="451" customFormat="1" ht="35.1" customHeight="1">
      <c r="A82" s="468">
        <f>PXVT!B79</f>
        <v>0</v>
      </c>
      <c r="B82" s="469">
        <f>SUM($O$6:O82)</f>
        <v>1</v>
      </c>
      <c r="C82" s="470">
        <f>PXVT!C79</f>
        <v>0</v>
      </c>
      <c r="D82" s="471">
        <f>PXVT!R79</f>
        <v>0</v>
      </c>
      <c r="E82" s="472">
        <f>PXVT!S79</f>
        <v>0</v>
      </c>
      <c r="F82" s="469" t="str">
        <f>IFERROR(VLOOKUP(A82,Solieu!H:N,2,0),"nt")</f>
        <v>nt</v>
      </c>
      <c r="G82" s="469" t="str">
        <f>IFERROR(VLOOKUP(A82,Solieu!H:N,3,0),"nt")</f>
        <v>nt</v>
      </c>
      <c r="H82" s="469"/>
      <c r="I82" s="484"/>
      <c r="J82" s="473" t="str">
        <f>IFERROR(VLOOKUP(A82,Solieu!H:N,4,0),"nt")</f>
        <v>nt</v>
      </c>
      <c r="K82" s="485" t="str">
        <f>IFERROR(VLOOKUP(A82,Solieu!H:N,5,0),"nt")</f>
        <v>nt</v>
      </c>
      <c r="L82" s="488"/>
      <c r="M82" s="484"/>
      <c r="N82" s="467" t="s">
        <v>3429</v>
      </c>
      <c r="O82" s="482">
        <f t="shared" si="2"/>
        <v>0</v>
      </c>
      <c r="P82" s="487" t="str">
        <f>VLOOKUP(A82,TongHopKL!C:J,8,0)</f>
        <v>A</v>
      </c>
      <c r="Q82" s="507">
        <f>PXVT!E79</f>
        <v>0</v>
      </c>
      <c r="R82" s="508" t="str">
        <f>IFERROR(VLOOKUP(R$4&amp;$A82,PXVT!$A:$S,19,0),"")</f>
        <v/>
      </c>
    </row>
    <row r="83" spans="1:18" s="451" customFormat="1" ht="35.1" customHeight="1">
      <c r="A83" s="468">
        <f>PXVT!B80</f>
        <v>0</v>
      </c>
      <c r="B83" s="469">
        <f>SUM($O$6:O83)</f>
        <v>1</v>
      </c>
      <c r="C83" s="470">
        <f>PXVT!C80</f>
        <v>0</v>
      </c>
      <c r="D83" s="471">
        <f>PXVT!R80</f>
        <v>0</v>
      </c>
      <c r="E83" s="472">
        <f>PXVT!S80</f>
        <v>0</v>
      </c>
      <c r="F83" s="469" t="str">
        <f>IFERROR(VLOOKUP(A83,Solieu!H:N,2,0),"nt")</f>
        <v>nt</v>
      </c>
      <c r="G83" s="469" t="str">
        <f>IFERROR(VLOOKUP(A83,Solieu!H:N,3,0),"nt")</f>
        <v>nt</v>
      </c>
      <c r="H83" s="469"/>
      <c r="I83" s="484"/>
      <c r="J83" s="473" t="str">
        <f>IFERROR(VLOOKUP(A83,Solieu!H:N,4,0),"nt")</f>
        <v>nt</v>
      </c>
      <c r="K83" s="485" t="str">
        <f>IFERROR(VLOOKUP(A83,Solieu!H:N,5,0),"nt")</f>
        <v>nt</v>
      </c>
      <c r="L83" s="488"/>
      <c r="M83" s="484"/>
      <c r="N83" s="467" t="s">
        <v>3429</v>
      </c>
      <c r="O83" s="482">
        <f t="shared" si="2"/>
        <v>0</v>
      </c>
      <c r="P83" s="487" t="str">
        <f>VLOOKUP(A83,TongHopKL!C:J,8,0)</f>
        <v>A</v>
      </c>
      <c r="Q83" s="507">
        <f>PXVT!E80</f>
        <v>0</v>
      </c>
      <c r="R83" s="508" t="str">
        <f>IFERROR(VLOOKUP(R$4&amp;$A83,PXVT!$A:$S,19,0),"")</f>
        <v/>
      </c>
    </row>
    <row r="84" spans="1:18" s="451" customFormat="1" ht="35.1" customHeight="1">
      <c r="A84" s="468">
        <f>PXVT!B81</f>
        <v>0</v>
      </c>
      <c r="B84" s="469">
        <f>SUM($O$6:O84)</f>
        <v>1</v>
      </c>
      <c r="C84" s="470">
        <f>PXVT!C81</f>
        <v>0</v>
      </c>
      <c r="D84" s="471">
        <f>PXVT!R81</f>
        <v>0</v>
      </c>
      <c r="E84" s="472">
        <f>PXVT!S81</f>
        <v>0</v>
      </c>
      <c r="F84" s="469" t="s">
        <v>4254</v>
      </c>
      <c r="G84" s="469" t="s">
        <v>4254</v>
      </c>
      <c r="H84" s="469"/>
      <c r="I84" s="484"/>
      <c r="J84" s="473" t="str">
        <f>IFERROR(VLOOKUP(A84,Solieu!H:N,4,0),"nt")</f>
        <v>nt</v>
      </c>
      <c r="K84" s="485" t="str">
        <f>IFERROR(VLOOKUP(A84,Solieu!H:N,5,0),"nt")</f>
        <v>nt</v>
      </c>
      <c r="L84" s="488"/>
      <c r="M84" s="484"/>
      <c r="N84" s="467" t="s">
        <v>3429</v>
      </c>
      <c r="O84" s="482">
        <f t="shared" si="2"/>
        <v>0</v>
      </c>
      <c r="P84" s="487" t="str">
        <f>VLOOKUP(A84,TongHopKL!C:J,8,0)</f>
        <v>A</v>
      </c>
      <c r="Q84" s="507">
        <f>PXVT!E81</f>
        <v>0</v>
      </c>
      <c r="R84" s="508" t="str">
        <f>IFERROR(VLOOKUP(R$4&amp;$A84,PXVT!$A:$S,19,0),"")</f>
        <v/>
      </c>
    </row>
    <row r="85" spans="1:18" s="451" customFormat="1" ht="35.1" customHeight="1">
      <c r="A85" s="510"/>
      <c r="B85" s="469">
        <f>SUM($O$6:O85)</f>
        <v>1</v>
      </c>
      <c r="C85" s="470">
        <f>PXVT!C82</f>
        <v>0</v>
      </c>
      <c r="D85" s="471">
        <f>PXVT!R82</f>
        <v>0</v>
      </c>
      <c r="E85" s="472">
        <f>PXVT!S82</f>
        <v>0</v>
      </c>
      <c r="F85" s="469" t="s">
        <v>4254</v>
      </c>
      <c r="G85" s="469" t="s">
        <v>4254</v>
      </c>
      <c r="H85" s="469"/>
      <c r="I85" s="484"/>
      <c r="J85" s="473" t="str">
        <f>IFERROR(VLOOKUP(A85,Solieu!H:N,4,0),"nt")</f>
        <v>nt</v>
      </c>
      <c r="K85" s="485" t="str">
        <f>IFERROR(VLOOKUP(A85,Solieu!H:N,5,0),"nt")</f>
        <v>nt</v>
      </c>
      <c r="L85" s="488"/>
      <c r="M85" s="484"/>
      <c r="N85" s="467" t="s">
        <v>3429</v>
      </c>
      <c r="O85" s="482">
        <f t="shared" si="2"/>
        <v>0</v>
      </c>
      <c r="P85" s="487" t="str">
        <f>VLOOKUP(A85,TongHopKL!C:J,8,0)</f>
        <v>A</v>
      </c>
      <c r="Q85" s="507">
        <f>PXVT!E82</f>
        <v>0</v>
      </c>
      <c r="R85" s="508" t="str">
        <f>IFERROR(VLOOKUP(R$4&amp;$A85,PXVT!$A:$S,19,0),"")</f>
        <v/>
      </c>
    </row>
    <row r="86" spans="1:18" s="451" customFormat="1" ht="35.1" customHeight="1">
      <c r="A86" s="465"/>
      <c r="B86" s="469">
        <f>SUM($O$6:O86)</f>
        <v>1</v>
      </c>
      <c r="C86" s="470">
        <f>PXVT!C83</f>
        <v>0</v>
      </c>
      <c r="D86" s="471">
        <f>PXVT!R83</f>
        <v>0</v>
      </c>
      <c r="E86" s="472">
        <f>PXVT!S83</f>
        <v>0</v>
      </c>
      <c r="F86" s="469" t="s">
        <v>4254</v>
      </c>
      <c r="G86" s="469" t="s">
        <v>4254</v>
      </c>
      <c r="H86" s="469"/>
      <c r="I86" s="484"/>
      <c r="J86" s="473" t="str">
        <f>IFERROR(VLOOKUP(A86,Solieu!H:N,4,0),"nt")</f>
        <v>nt</v>
      </c>
      <c r="K86" s="485" t="str">
        <f>IFERROR(VLOOKUP(A86,Solieu!H:N,5,0),"nt")</f>
        <v>nt</v>
      </c>
      <c r="L86" s="488"/>
      <c r="M86" s="484"/>
      <c r="N86" s="467" t="s">
        <v>3429</v>
      </c>
      <c r="O86" s="482">
        <f t="shared" si="2"/>
        <v>0</v>
      </c>
      <c r="P86" s="487" t="str">
        <f>VLOOKUP(A86,TongHopKL!C:J,8,0)</f>
        <v>A</v>
      </c>
      <c r="Q86" s="507">
        <f>PXVT!E83</f>
        <v>0</v>
      </c>
      <c r="R86" s="508" t="str">
        <f>IFERROR(VLOOKUP(R$4&amp;$A86,PXVT!$A:$S,19,0),"")</f>
        <v/>
      </c>
    </row>
    <row r="87" spans="1:18" s="451" customFormat="1" ht="35.1" customHeight="1">
      <c r="A87" s="465"/>
      <c r="B87" s="469">
        <f>SUM($O$6:O87)</f>
        <v>1</v>
      </c>
      <c r="C87" s="470">
        <f>PXVT!C84</f>
        <v>0</v>
      </c>
      <c r="D87" s="471">
        <f>PXVT!R84</f>
        <v>0</v>
      </c>
      <c r="E87" s="472">
        <f>PXVT!S84</f>
        <v>0</v>
      </c>
      <c r="F87" s="469" t="s">
        <v>4254</v>
      </c>
      <c r="G87" s="469" t="s">
        <v>4254</v>
      </c>
      <c r="H87" s="469"/>
      <c r="I87" s="484"/>
      <c r="J87" s="473" t="str">
        <f>IFERROR(VLOOKUP(A87,Solieu!H:N,4,0),"nt")</f>
        <v>nt</v>
      </c>
      <c r="K87" s="485" t="str">
        <f>IFERROR(VLOOKUP(A87,Solieu!H:N,5,0),"nt")</f>
        <v>nt</v>
      </c>
      <c r="L87" s="488"/>
      <c r="M87" s="484"/>
      <c r="N87" s="467" t="s">
        <v>3429</v>
      </c>
      <c r="O87" s="482">
        <f t="shared" si="2"/>
        <v>0</v>
      </c>
      <c r="P87" s="487" t="str">
        <f>VLOOKUP(A87,TongHopKL!C:J,8,0)</f>
        <v>A</v>
      </c>
      <c r="Q87" s="507">
        <f>PXVT!E84</f>
        <v>0</v>
      </c>
      <c r="R87" s="508" t="str">
        <f>IFERROR(VLOOKUP(R$4&amp;$A87,PXVT!$A:$S,19,0),"")</f>
        <v/>
      </c>
    </row>
    <row r="88" spans="1:18" s="451" customFormat="1" ht="35.1" customHeight="1">
      <c r="A88" s="465"/>
      <c r="B88" s="469">
        <f>SUM($O$6:O88)</f>
        <v>1</v>
      </c>
      <c r="C88" s="470">
        <f>PXVT!C85</f>
        <v>0</v>
      </c>
      <c r="D88" s="471">
        <f>PXVT!R85</f>
        <v>0</v>
      </c>
      <c r="E88" s="472">
        <f>PXVT!S85</f>
        <v>0</v>
      </c>
      <c r="F88" s="469" t="s">
        <v>4254</v>
      </c>
      <c r="G88" s="469" t="s">
        <v>4254</v>
      </c>
      <c r="H88" s="469"/>
      <c r="I88" s="484"/>
      <c r="J88" s="473" t="str">
        <f>IFERROR(VLOOKUP(A88,Solieu!H:N,4,0),"nt")</f>
        <v>nt</v>
      </c>
      <c r="K88" s="485" t="str">
        <f>IFERROR(VLOOKUP(A88,Solieu!H:N,5,0),"nt")</f>
        <v>nt</v>
      </c>
      <c r="L88" s="488"/>
      <c r="M88" s="484"/>
      <c r="N88" s="467" t="s">
        <v>3429</v>
      </c>
      <c r="O88" s="482">
        <f t="shared" si="2"/>
        <v>0</v>
      </c>
      <c r="P88" s="487" t="str">
        <f>VLOOKUP(A88,TongHopKL!C:J,8,0)</f>
        <v>A</v>
      </c>
      <c r="Q88" s="507">
        <f>PXVT!E85</f>
        <v>0</v>
      </c>
      <c r="R88" s="508" t="str">
        <f>IFERROR(VLOOKUP(R$4&amp;$A88,PXVT!$A:$S,19,0),"")</f>
        <v/>
      </c>
    </row>
    <row r="89" spans="1:18" s="451" customFormat="1" ht="35.1" customHeight="1">
      <c r="A89" s="465"/>
      <c r="B89" s="469">
        <f>SUM($O$6:O89)</f>
        <v>1</v>
      </c>
      <c r="C89" s="470">
        <f>PXVT!C86</f>
        <v>0</v>
      </c>
      <c r="D89" s="471">
        <f>PXVT!R86</f>
        <v>0</v>
      </c>
      <c r="E89" s="472">
        <f>PXVT!S86</f>
        <v>0</v>
      </c>
      <c r="F89" s="469" t="s">
        <v>4254</v>
      </c>
      <c r="G89" s="469" t="s">
        <v>4254</v>
      </c>
      <c r="H89" s="469"/>
      <c r="I89" s="484"/>
      <c r="J89" s="473" t="str">
        <f>IFERROR(VLOOKUP(A89,Solieu!H:N,4,0),"nt")</f>
        <v>nt</v>
      </c>
      <c r="K89" s="485" t="str">
        <f>IFERROR(VLOOKUP(A89,Solieu!H:N,5,0),"nt")</f>
        <v>nt</v>
      </c>
      <c r="L89" s="488"/>
      <c r="M89" s="484"/>
      <c r="N89" s="467" t="s">
        <v>3429</v>
      </c>
      <c r="O89" s="482">
        <f t="shared" si="2"/>
        <v>0</v>
      </c>
      <c r="P89" s="487" t="str">
        <f>VLOOKUP(A89,TongHopKL!C:J,8,0)</f>
        <v>A</v>
      </c>
      <c r="Q89" s="507">
        <f>PXVT!E86</f>
        <v>0</v>
      </c>
      <c r="R89" s="508" t="str">
        <f>IFERROR(VLOOKUP(R$4&amp;$A89,PXVT!$A:$S,19,0),"")</f>
        <v/>
      </c>
    </row>
    <row r="90" spans="1:18" s="451" customFormat="1" ht="35.1" customHeight="1">
      <c r="A90" s="465"/>
      <c r="B90" s="469">
        <f>SUM($O$6:O90)</f>
        <v>1</v>
      </c>
      <c r="C90" s="470">
        <f>PXVT!C87</f>
        <v>0</v>
      </c>
      <c r="D90" s="471">
        <f>PXVT!R87</f>
        <v>0</v>
      </c>
      <c r="E90" s="472">
        <f>PXVT!S87</f>
        <v>0</v>
      </c>
      <c r="F90" s="469" t="s">
        <v>4254</v>
      </c>
      <c r="G90" s="469" t="s">
        <v>4254</v>
      </c>
      <c r="H90" s="469"/>
      <c r="I90" s="484"/>
      <c r="J90" s="473" t="str">
        <f>IFERROR(VLOOKUP(A90,Solieu!H:N,4,0),"nt")</f>
        <v>nt</v>
      </c>
      <c r="K90" s="485" t="str">
        <f>IFERROR(VLOOKUP(A90,Solieu!H:N,5,0),"nt")</f>
        <v>nt</v>
      </c>
      <c r="L90" s="488"/>
      <c r="M90" s="484"/>
      <c r="N90" s="467" t="s">
        <v>3429</v>
      </c>
      <c r="O90" s="482">
        <f t="shared" si="2"/>
        <v>0</v>
      </c>
      <c r="P90" s="487" t="str">
        <f>VLOOKUP(A90,TongHopKL!C:J,8,0)</f>
        <v>A</v>
      </c>
      <c r="Q90" s="507">
        <f>PXVT!E87</f>
        <v>0</v>
      </c>
      <c r="R90" s="508" t="str">
        <f>IFERROR(VLOOKUP(R$4&amp;$A90,PXVT!$A:$S,19,0),"")</f>
        <v/>
      </c>
    </row>
    <row r="91" spans="1:18" s="451" customFormat="1" ht="35.1" customHeight="1">
      <c r="A91" s="465"/>
      <c r="B91" s="469">
        <f>SUM($O$6:O91)</f>
        <v>1</v>
      </c>
      <c r="C91" s="470">
        <f>PXVT!C88</f>
        <v>0</v>
      </c>
      <c r="D91" s="471">
        <f>PXVT!R88</f>
        <v>0</v>
      </c>
      <c r="E91" s="472">
        <f>PXVT!S88</f>
        <v>0</v>
      </c>
      <c r="F91" s="469" t="s">
        <v>4254</v>
      </c>
      <c r="G91" s="469" t="s">
        <v>4254</v>
      </c>
      <c r="H91" s="469"/>
      <c r="I91" s="484"/>
      <c r="J91" s="473" t="str">
        <f>IFERROR(VLOOKUP(A91,Solieu!H:N,4,0),"nt")</f>
        <v>nt</v>
      </c>
      <c r="K91" s="485" t="str">
        <f>IFERROR(VLOOKUP(A91,Solieu!H:N,5,0),"nt")</f>
        <v>nt</v>
      </c>
      <c r="L91" s="488"/>
      <c r="M91" s="484"/>
      <c r="N91" s="467" t="s">
        <v>3429</v>
      </c>
      <c r="O91" s="482">
        <f t="shared" si="2"/>
        <v>0</v>
      </c>
      <c r="P91" s="487" t="str">
        <f>VLOOKUP(A91,TongHopKL!C:J,8,0)</f>
        <v>A</v>
      </c>
      <c r="Q91" s="507">
        <f>PXVT!E88</f>
        <v>0</v>
      </c>
      <c r="R91" s="508" t="str">
        <f>IFERROR(VLOOKUP(R$4&amp;$A91,PXVT!$A:$S,19,0),"")</f>
        <v/>
      </c>
    </row>
    <row r="92" spans="1:18" s="451" customFormat="1" ht="35.1" customHeight="1">
      <c r="A92" s="465"/>
      <c r="B92" s="469">
        <f>SUM($O$6:O92)</f>
        <v>1</v>
      </c>
      <c r="C92" s="470">
        <f>PXVT!C89</f>
        <v>0</v>
      </c>
      <c r="D92" s="471">
        <f>PXVT!R89</f>
        <v>0</v>
      </c>
      <c r="E92" s="472">
        <f>PXVT!S89</f>
        <v>0</v>
      </c>
      <c r="F92" s="469" t="s">
        <v>4254</v>
      </c>
      <c r="G92" s="469" t="s">
        <v>4254</v>
      </c>
      <c r="H92" s="469"/>
      <c r="I92" s="484"/>
      <c r="J92" s="473" t="str">
        <f>IFERROR(VLOOKUP(A92,Solieu!H:N,4,0),"nt")</f>
        <v>nt</v>
      </c>
      <c r="K92" s="485" t="str">
        <f>IFERROR(VLOOKUP(A92,Solieu!H:N,5,0),"nt")</f>
        <v>nt</v>
      </c>
      <c r="L92" s="488"/>
      <c r="M92" s="484"/>
      <c r="N92" s="467" t="s">
        <v>3429</v>
      </c>
      <c r="O92" s="482">
        <f t="shared" si="2"/>
        <v>0</v>
      </c>
      <c r="P92" s="487" t="str">
        <f>VLOOKUP(A92,TongHopKL!C:J,8,0)</f>
        <v>A</v>
      </c>
      <c r="Q92" s="507">
        <f>PXVT!E89</f>
        <v>0</v>
      </c>
      <c r="R92" s="508" t="str">
        <f>IFERROR(VLOOKUP(R$4&amp;$A92,PXVT!$A:$S,19,0),"")</f>
        <v/>
      </c>
    </row>
    <row r="93" spans="1:18" s="451" customFormat="1" ht="35.1" customHeight="1">
      <c r="A93" s="465"/>
      <c r="B93" s="469">
        <f>SUM($O$6:O93)</f>
        <v>1</v>
      </c>
      <c r="C93" s="470">
        <f>PXVT!C90</f>
        <v>0</v>
      </c>
      <c r="D93" s="471">
        <f>PXVT!R90</f>
        <v>0</v>
      </c>
      <c r="E93" s="472">
        <f>PXVT!S90</f>
        <v>0</v>
      </c>
      <c r="F93" s="469" t="s">
        <v>4254</v>
      </c>
      <c r="G93" s="469" t="s">
        <v>4254</v>
      </c>
      <c r="H93" s="469"/>
      <c r="I93" s="484"/>
      <c r="J93" s="473" t="str">
        <f>IFERROR(VLOOKUP(A93,Solieu!H:N,4,0),"nt")</f>
        <v>nt</v>
      </c>
      <c r="K93" s="485" t="str">
        <f>IFERROR(VLOOKUP(A93,Solieu!H:N,5,0),"nt")</f>
        <v>nt</v>
      </c>
      <c r="L93" s="488"/>
      <c r="M93" s="484"/>
      <c r="N93" s="467" t="s">
        <v>3429</v>
      </c>
      <c r="O93" s="482">
        <f t="shared" si="2"/>
        <v>0</v>
      </c>
      <c r="P93" s="487" t="str">
        <f>VLOOKUP(A93,TongHopKL!C:J,8,0)</f>
        <v>A</v>
      </c>
      <c r="Q93" s="507">
        <f>PXVT!E90</f>
        <v>0</v>
      </c>
      <c r="R93" s="508" t="str">
        <f>IFERROR(VLOOKUP(R$4&amp;$A93,PXVT!$A:$S,19,0),"")</f>
        <v/>
      </c>
    </row>
    <row r="94" spans="1:18" s="451" customFormat="1" ht="35.1" customHeight="1">
      <c r="A94" s="465"/>
      <c r="B94" s="469">
        <f>SUM($O$6:O94)</f>
        <v>1</v>
      </c>
      <c r="C94" s="470">
        <f>PXVT!C91</f>
        <v>0</v>
      </c>
      <c r="D94" s="471">
        <f>PXVT!R91</f>
        <v>0</v>
      </c>
      <c r="E94" s="472">
        <f>PXVT!S91</f>
        <v>0</v>
      </c>
      <c r="F94" s="469" t="s">
        <v>4254</v>
      </c>
      <c r="G94" s="469" t="s">
        <v>4254</v>
      </c>
      <c r="H94" s="469"/>
      <c r="I94" s="484"/>
      <c r="J94" s="473" t="str">
        <f>IFERROR(VLOOKUP(A94,Solieu!H:N,4,0),"nt")</f>
        <v>nt</v>
      </c>
      <c r="K94" s="485" t="str">
        <f>IFERROR(VLOOKUP(A94,Solieu!H:N,5,0),"nt")</f>
        <v>nt</v>
      </c>
      <c r="L94" s="488"/>
      <c r="M94" s="484"/>
      <c r="N94" s="467" t="s">
        <v>3429</v>
      </c>
      <c r="O94" s="482">
        <f t="shared" si="2"/>
        <v>0</v>
      </c>
      <c r="P94" s="487" t="str">
        <f>VLOOKUP(A94,TongHopKL!C:J,8,0)</f>
        <v>A</v>
      </c>
      <c r="Q94" s="507">
        <f>PXVT!E91</f>
        <v>0</v>
      </c>
      <c r="R94" s="508" t="str">
        <f>IFERROR(VLOOKUP(R$4&amp;$A94,PXVT!$A:$S,19,0),"")</f>
        <v/>
      </c>
    </row>
    <row r="95" spans="1:18" s="451" customFormat="1" ht="35.1" customHeight="1">
      <c r="A95" s="465"/>
      <c r="B95" s="469">
        <f>SUM($O$6:O95)</f>
        <v>1</v>
      </c>
      <c r="C95" s="470">
        <f>PXVT!C92</f>
        <v>0</v>
      </c>
      <c r="D95" s="471">
        <f>PXVT!R92</f>
        <v>0</v>
      </c>
      <c r="E95" s="472">
        <f>PXVT!S92</f>
        <v>0</v>
      </c>
      <c r="F95" s="469" t="s">
        <v>4254</v>
      </c>
      <c r="G95" s="469" t="s">
        <v>4254</v>
      </c>
      <c r="H95" s="469"/>
      <c r="I95" s="484"/>
      <c r="J95" s="473" t="str">
        <f>IFERROR(VLOOKUP(A95,Solieu!H:N,4,0),"nt")</f>
        <v>nt</v>
      </c>
      <c r="K95" s="485" t="str">
        <f>IFERROR(VLOOKUP(A95,Solieu!H:N,5,0),"nt")</f>
        <v>nt</v>
      </c>
      <c r="L95" s="488"/>
      <c r="M95" s="484"/>
      <c r="N95" s="467" t="s">
        <v>3429</v>
      </c>
      <c r="O95" s="482">
        <f t="shared" si="2"/>
        <v>0</v>
      </c>
      <c r="P95" s="487" t="str">
        <f>VLOOKUP(A95,TongHopKL!C:J,8,0)</f>
        <v>A</v>
      </c>
      <c r="Q95" s="507">
        <f>PXVT!E92</f>
        <v>0</v>
      </c>
      <c r="R95" s="508" t="str">
        <f>IFERROR(VLOOKUP(R$4&amp;$A95,PXVT!$A:$S,19,0),"")</f>
        <v/>
      </c>
    </row>
    <row r="96" spans="1:18" s="451" customFormat="1" ht="35.1" customHeight="1">
      <c r="A96" s="465"/>
      <c r="B96" s="469">
        <f>SUM($O$6:O96)</f>
        <v>1</v>
      </c>
      <c r="C96" s="470">
        <f>PXVT!C93</f>
        <v>0</v>
      </c>
      <c r="D96" s="471">
        <f>PXVT!R93</f>
        <v>0</v>
      </c>
      <c r="E96" s="472">
        <f>PXVT!S93</f>
        <v>0</v>
      </c>
      <c r="F96" s="469" t="s">
        <v>4254</v>
      </c>
      <c r="G96" s="469" t="s">
        <v>4254</v>
      </c>
      <c r="H96" s="469"/>
      <c r="I96" s="484"/>
      <c r="J96" s="473" t="str">
        <f>IFERROR(VLOOKUP(A96,Solieu!H:N,4,0),"nt")</f>
        <v>nt</v>
      </c>
      <c r="K96" s="485" t="str">
        <f>IFERROR(VLOOKUP(A96,Solieu!H:N,5,0),"nt")</f>
        <v>nt</v>
      </c>
      <c r="L96" s="488"/>
      <c r="M96" s="484"/>
      <c r="N96" s="467" t="s">
        <v>3429</v>
      </c>
      <c r="O96" s="482">
        <f t="shared" si="2"/>
        <v>0</v>
      </c>
      <c r="P96" s="487" t="str">
        <f>VLOOKUP(A96,TongHopKL!C:J,8,0)</f>
        <v>A</v>
      </c>
      <c r="Q96" s="507">
        <f>PXVT!E93</f>
        <v>0</v>
      </c>
      <c r="R96" s="508" t="str">
        <f>IFERROR(VLOOKUP(R$4&amp;$A96,PXVT!$A:$S,19,0),"")</f>
        <v/>
      </c>
    </row>
    <row r="97" spans="1:18" s="451" customFormat="1" ht="35.1" customHeight="1">
      <c r="A97" s="465"/>
      <c r="B97" s="469">
        <f>SUM($O$6:O97)</f>
        <v>1</v>
      </c>
      <c r="C97" s="470">
        <f>PXVT!C94</f>
        <v>0</v>
      </c>
      <c r="D97" s="471">
        <f>PXVT!R94</f>
        <v>0</v>
      </c>
      <c r="E97" s="472">
        <f>PXVT!S94</f>
        <v>0</v>
      </c>
      <c r="F97" s="469" t="s">
        <v>4254</v>
      </c>
      <c r="G97" s="469" t="s">
        <v>4254</v>
      </c>
      <c r="H97" s="469"/>
      <c r="I97" s="484"/>
      <c r="J97" s="473" t="str">
        <f>IFERROR(VLOOKUP(A97,Solieu!H:N,4,0),"nt")</f>
        <v>nt</v>
      </c>
      <c r="K97" s="485" t="str">
        <f>IFERROR(VLOOKUP(A97,Solieu!H:N,5,0),"nt")</f>
        <v>nt</v>
      </c>
      <c r="L97" s="488"/>
      <c r="M97" s="484"/>
      <c r="N97" s="467" t="s">
        <v>3429</v>
      </c>
      <c r="O97" s="482">
        <f t="shared" si="2"/>
        <v>0</v>
      </c>
      <c r="P97" s="487" t="str">
        <f>VLOOKUP(A97,TongHopKL!C:J,8,0)</f>
        <v>A</v>
      </c>
      <c r="Q97" s="507">
        <f>PXVT!E94</f>
        <v>0</v>
      </c>
      <c r="R97" s="508" t="str">
        <f>IFERROR(VLOOKUP(R$4&amp;$A97,PXVT!$A:$S,19,0),"")</f>
        <v/>
      </c>
    </row>
    <row r="98" spans="1:18" s="451" customFormat="1" ht="35.1" customHeight="1">
      <c r="A98" s="465"/>
      <c r="B98" s="469">
        <f>SUM($O$6:O98)</f>
        <v>1</v>
      </c>
      <c r="C98" s="470">
        <f>PXVT!C95</f>
        <v>0</v>
      </c>
      <c r="D98" s="471">
        <f>PXVT!R95</f>
        <v>0</v>
      </c>
      <c r="E98" s="472">
        <f>PXVT!S95</f>
        <v>0</v>
      </c>
      <c r="F98" s="469" t="s">
        <v>4254</v>
      </c>
      <c r="G98" s="469" t="s">
        <v>4254</v>
      </c>
      <c r="H98" s="469"/>
      <c r="I98" s="484"/>
      <c r="J98" s="473" t="str">
        <f>IFERROR(VLOOKUP(A98,Solieu!H:N,4,0),"nt")</f>
        <v>nt</v>
      </c>
      <c r="K98" s="485" t="str">
        <f>IFERROR(VLOOKUP(A98,Solieu!H:N,5,0),"nt")</f>
        <v>nt</v>
      </c>
      <c r="L98" s="488"/>
      <c r="M98" s="484"/>
      <c r="N98" s="467" t="s">
        <v>3429</v>
      </c>
      <c r="O98" s="482">
        <f t="shared" si="2"/>
        <v>0</v>
      </c>
      <c r="P98" s="487" t="str">
        <f>VLOOKUP(A98,TongHopKL!C:J,8,0)</f>
        <v>A</v>
      </c>
      <c r="Q98" s="507">
        <f>PXVT!E95</f>
        <v>0</v>
      </c>
      <c r="R98" s="508" t="str">
        <f>IFERROR(VLOOKUP(R$4&amp;$A98,PXVT!$A:$S,19,0),"")</f>
        <v/>
      </c>
    </row>
    <row r="99" spans="1:18" s="451" customFormat="1" ht="35.1" customHeight="1">
      <c r="A99" s="465"/>
      <c r="B99" s="469">
        <f>SUM($O$6:O99)</f>
        <v>1</v>
      </c>
      <c r="C99" s="470">
        <f>PXVT!C96</f>
        <v>0</v>
      </c>
      <c r="D99" s="471">
        <f>PXVT!R96</f>
        <v>0</v>
      </c>
      <c r="E99" s="472">
        <f>PXVT!S96</f>
        <v>0</v>
      </c>
      <c r="F99" s="469" t="s">
        <v>4254</v>
      </c>
      <c r="G99" s="469" t="s">
        <v>4254</v>
      </c>
      <c r="H99" s="469"/>
      <c r="I99" s="484"/>
      <c r="J99" s="473" t="str">
        <f>IFERROR(VLOOKUP(A99,Solieu!H:N,4,0),"nt")</f>
        <v>nt</v>
      </c>
      <c r="K99" s="485" t="str">
        <f>IFERROR(VLOOKUP(A99,Solieu!H:N,5,0),"nt")</f>
        <v>nt</v>
      </c>
      <c r="L99" s="488"/>
      <c r="M99" s="484"/>
      <c r="N99" s="467" t="s">
        <v>3429</v>
      </c>
      <c r="O99" s="482">
        <f t="shared" si="2"/>
        <v>0</v>
      </c>
      <c r="P99" s="487" t="str">
        <f>VLOOKUP(A99,TongHopKL!C:J,8,0)</f>
        <v>A</v>
      </c>
      <c r="Q99" s="507">
        <f>PXVT!E96</f>
        <v>0</v>
      </c>
      <c r="R99" s="508" t="str">
        <f>IFERROR(VLOOKUP(R$4&amp;$A99,PXVT!$A:$S,19,0),"")</f>
        <v/>
      </c>
    </row>
    <row r="100" spans="1:18" s="451" customFormat="1" ht="35.1" customHeight="1">
      <c r="A100" s="465"/>
      <c r="B100" s="469">
        <f>SUM($O$6:O100)</f>
        <v>1</v>
      </c>
      <c r="C100" s="470">
        <f>PXVT!C97</f>
        <v>0</v>
      </c>
      <c r="D100" s="471">
        <f>PXVT!R97</f>
        <v>0</v>
      </c>
      <c r="E100" s="472">
        <f>PXVT!S97</f>
        <v>0</v>
      </c>
      <c r="F100" s="469" t="s">
        <v>4254</v>
      </c>
      <c r="G100" s="469" t="s">
        <v>4254</v>
      </c>
      <c r="H100" s="469"/>
      <c r="I100" s="484"/>
      <c r="J100" s="473" t="str">
        <f>IFERROR(VLOOKUP(A100,Solieu!H:N,4,0),"nt")</f>
        <v>nt</v>
      </c>
      <c r="K100" s="485" t="str">
        <f>IFERROR(VLOOKUP(A100,Solieu!H:N,5,0),"nt")</f>
        <v>nt</v>
      </c>
      <c r="L100" s="488"/>
      <c r="M100" s="484"/>
      <c r="N100" s="467" t="s">
        <v>3429</v>
      </c>
      <c r="O100" s="482">
        <f t="shared" si="2"/>
        <v>0</v>
      </c>
      <c r="P100" s="487" t="str">
        <f>VLOOKUP(A100,TongHopKL!C:J,8,0)</f>
        <v>A</v>
      </c>
      <c r="Q100" s="507">
        <f>PXVT!E97</f>
        <v>0</v>
      </c>
      <c r="R100" s="508" t="str">
        <f>IFERROR(VLOOKUP(R$4&amp;$A100,PXVT!$A:$S,19,0),"")</f>
        <v/>
      </c>
    </row>
    <row r="101" spans="1:18" s="451" customFormat="1" ht="35.1" customHeight="1">
      <c r="A101" s="465"/>
      <c r="B101" s="469">
        <f>SUM($O$6:O101)</f>
        <v>1</v>
      </c>
      <c r="C101" s="470">
        <f>PXVT!C98</f>
        <v>0</v>
      </c>
      <c r="D101" s="471">
        <f>PXVT!R98</f>
        <v>0</v>
      </c>
      <c r="E101" s="472">
        <f>PXVT!S98</f>
        <v>0</v>
      </c>
      <c r="F101" s="469" t="s">
        <v>4254</v>
      </c>
      <c r="G101" s="469" t="s">
        <v>4254</v>
      </c>
      <c r="H101" s="469"/>
      <c r="I101" s="484"/>
      <c r="J101" s="473" t="str">
        <f>IFERROR(VLOOKUP(A101,Solieu!H:N,4,0),"nt")</f>
        <v>nt</v>
      </c>
      <c r="K101" s="485" t="str">
        <f>IFERROR(VLOOKUP(A101,Solieu!H:N,5,0),"nt")</f>
        <v>nt</v>
      </c>
      <c r="L101" s="488"/>
      <c r="M101" s="484"/>
      <c r="N101" s="467" t="s">
        <v>3429</v>
      </c>
      <c r="O101" s="482">
        <f t="shared" si="2"/>
        <v>0</v>
      </c>
      <c r="P101" s="487" t="str">
        <f>VLOOKUP(A101,TongHopKL!C:J,8,0)</f>
        <v>A</v>
      </c>
      <c r="Q101" s="507">
        <f>PXVT!E98</f>
        <v>0</v>
      </c>
      <c r="R101" s="508" t="str">
        <f>IFERROR(VLOOKUP(R$4&amp;$A101,PXVT!$A:$S,19,0),"")</f>
        <v/>
      </c>
    </row>
    <row r="102" spans="1:18" s="451" customFormat="1" ht="35.1" customHeight="1">
      <c r="A102" s="465"/>
      <c r="B102" s="469">
        <f>SUM($O$6:O102)</f>
        <v>1</v>
      </c>
      <c r="C102" s="470">
        <f>PXVT!C99</f>
        <v>0</v>
      </c>
      <c r="D102" s="471">
        <f>PXVT!R99</f>
        <v>0</v>
      </c>
      <c r="E102" s="472">
        <f>PXVT!S99</f>
        <v>0</v>
      </c>
      <c r="F102" s="469" t="s">
        <v>4254</v>
      </c>
      <c r="G102" s="469" t="s">
        <v>4254</v>
      </c>
      <c r="H102" s="469"/>
      <c r="I102" s="484"/>
      <c r="J102" s="473" t="str">
        <f>IFERROR(VLOOKUP(A102,Solieu!H:N,4,0),"nt")</f>
        <v>nt</v>
      </c>
      <c r="K102" s="485" t="str">
        <f>IFERROR(VLOOKUP(A102,Solieu!H:N,5,0),"nt")</f>
        <v>nt</v>
      </c>
      <c r="L102" s="488"/>
      <c r="M102" s="484"/>
      <c r="N102" s="467" t="s">
        <v>3429</v>
      </c>
      <c r="O102" s="482">
        <f t="shared" si="2"/>
        <v>0</v>
      </c>
      <c r="P102" s="487" t="str">
        <f>VLOOKUP(A102,TongHopKL!C:J,8,0)</f>
        <v>A</v>
      </c>
      <c r="Q102" s="507">
        <f>PXVT!E99</f>
        <v>0</v>
      </c>
      <c r="R102" s="508" t="str">
        <f>IFERROR(VLOOKUP(R$4&amp;$A102,PXVT!$A:$S,19,0),"")</f>
        <v/>
      </c>
    </row>
    <row r="103" spans="1:18" s="451" customFormat="1" ht="35.1" customHeight="1">
      <c r="A103" s="465"/>
      <c r="B103" s="469">
        <f>SUM($O$6:O103)</f>
        <v>1</v>
      </c>
      <c r="C103" s="470">
        <f>PXVT!C100</f>
        <v>0</v>
      </c>
      <c r="D103" s="471">
        <f>PXVT!R100</f>
        <v>0</v>
      </c>
      <c r="E103" s="472">
        <f>PXVT!S100</f>
        <v>0</v>
      </c>
      <c r="F103" s="469" t="s">
        <v>4254</v>
      </c>
      <c r="G103" s="469" t="s">
        <v>4254</v>
      </c>
      <c r="H103" s="469"/>
      <c r="I103" s="484"/>
      <c r="J103" s="473" t="str">
        <f>IFERROR(VLOOKUP(A103,Solieu!H:N,4,0),"nt")</f>
        <v>nt</v>
      </c>
      <c r="K103" s="485" t="str">
        <f>IFERROR(VLOOKUP(A103,Solieu!H:N,5,0),"nt")</f>
        <v>nt</v>
      </c>
      <c r="L103" s="488"/>
      <c r="M103" s="484"/>
      <c r="N103" s="467" t="s">
        <v>3429</v>
      </c>
      <c r="O103" s="482">
        <f t="shared" si="2"/>
        <v>0</v>
      </c>
      <c r="P103" s="487" t="str">
        <f>VLOOKUP(A103,TongHopKL!C:J,8,0)</f>
        <v>A</v>
      </c>
      <c r="Q103" s="507">
        <f>PXVT!E100</f>
        <v>0</v>
      </c>
      <c r="R103" s="508" t="str">
        <f>IFERROR(VLOOKUP(R$4&amp;$A103,PXVT!$A:$S,19,0),"")</f>
        <v/>
      </c>
    </row>
    <row r="104" spans="1:18" s="451" customFormat="1" ht="35.1" customHeight="1">
      <c r="A104" s="465"/>
      <c r="B104" s="469">
        <f>SUM($O$6:O104)</f>
        <v>1</v>
      </c>
      <c r="C104" s="470">
        <f>PXVT!C101</f>
        <v>0</v>
      </c>
      <c r="D104" s="471">
        <f>PXVT!R101</f>
        <v>0</v>
      </c>
      <c r="E104" s="472">
        <f>PXVT!S101</f>
        <v>0</v>
      </c>
      <c r="F104" s="469" t="s">
        <v>4254</v>
      </c>
      <c r="G104" s="469" t="s">
        <v>4254</v>
      </c>
      <c r="H104" s="469"/>
      <c r="I104" s="484"/>
      <c r="J104" s="473" t="str">
        <f>IFERROR(VLOOKUP(A104,Solieu!H:N,4,0),"nt")</f>
        <v>nt</v>
      </c>
      <c r="K104" s="485" t="str">
        <f>IFERROR(VLOOKUP(A104,Solieu!H:N,5,0),"nt")</f>
        <v>nt</v>
      </c>
      <c r="L104" s="488"/>
      <c r="M104" s="484"/>
      <c r="N104" s="467" t="s">
        <v>3429</v>
      </c>
      <c r="O104" s="482">
        <f t="shared" si="2"/>
        <v>0</v>
      </c>
      <c r="P104" s="487" t="str">
        <f>VLOOKUP(A104,TongHopKL!C:J,8,0)</f>
        <v>A</v>
      </c>
      <c r="Q104" s="507">
        <f>PXVT!E101</f>
        <v>0</v>
      </c>
      <c r="R104" s="508" t="str">
        <f>IFERROR(VLOOKUP(R$4&amp;$A104,PXVT!$A:$S,19,0),"")</f>
        <v/>
      </c>
    </row>
    <row r="105" spans="1:18" s="451" customFormat="1" ht="35.1" customHeight="1">
      <c r="A105" s="465"/>
      <c r="B105" s="469">
        <f>SUM($O$6:O105)</f>
        <v>1</v>
      </c>
      <c r="C105" s="470">
        <f>PXVT!C102</f>
        <v>0</v>
      </c>
      <c r="D105" s="471">
        <f>PXVT!R102</f>
        <v>0</v>
      </c>
      <c r="E105" s="472">
        <f>PXVT!S102</f>
        <v>0</v>
      </c>
      <c r="F105" s="469" t="s">
        <v>4254</v>
      </c>
      <c r="G105" s="469" t="s">
        <v>4254</v>
      </c>
      <c r="H105" s="469"/>
      <c r="I105" s="484"/>
      <c r="J105" s="473" t="str">
        <f>IFERROR(VLOOKUP(A105,Solieu!H:N,4,0),"nt")</f>
        <v>nt</v>
      </c>
      <c r="K105" s="485" t="str">
        <f>IFERROR(VLOOKUP(A105,Solieu!H:N,5,0),"nt")</f>
        <v>nt</v>
      </c>
      <c r="L105" s="488"/>
      <c r="M105" s="484"/>
      <c r="N105" s="467" t="s">
        <v>3429</v>
      </c>
      <c r="O105" s="482">
        <f t="shared" si="2"/>
        <v>0</v>
      </c>
      <c r="P105" s="487" t="str">
        <f>VLOOKUP(A105,TongHopKL!C:J,8,0)</f>
        <v>A</v>
      </c>
      <c r="Q105" s="507">
        <f>PXVT!E102</f>
        <v>0</v>
      </c>
      <c r="R105" s="508" t="str">
        <f>IFERROR(VLOOKUP(R$4&amp;$A105,PXVT!$A:$S,19,0),"")</f>
        <v/>
      </c>
    </row>
    <row r="106" spans="1:18" s="451" customFormat="1" ht="35.1" customHeight="1">
      <c r="A106" s="465"/>
      <c r="B106" s="469">
        <f>SUM($O$6:O106)</f>
        <v>1</v>
      </c>
      <c r="C106" s="470">
        <f>PXVT!C103</f>
        <v>0</v>
      </c>
      <c r="D106" s="471">
        <f>PXVT!R103</f>
        <v>0</v>
      </c>
      <c r="E106" s="472">
        <f>PXVT!S103</f>
        <v>0</v>
      </c>
      <c r="F106" s="469" t="s">
        <v>4254</v>
      </c>
      <c r="G106" s="469" t="s">
        <v>4254</v>
      </c>
      <c r="H106" s="469"/>
      <c r="I106" s="484"/>
      <c r="J106" s="473" t="str">
        <f>IFERROR(VLOOKUP(A106,Solieu!H:N,4,0),"nt")</f>
        <v>nt</v>
      </c>
      <c r="K106" s="485" t="str">
        <f>IFERROR(VLOOKUP(A106,Solieu!H:N,5,0),"nt")</f>
        <v>nt</v>
      </c>
      <c r="L106" s="488"/>
      <c r="M106" s="484"/>
      <c r="N106" s="467" t="s">
        <v>3429</v>
      </c>
      <c r="O106" s="482">
        <f t="shared" si="2"/>
        <v>0</v>
      </c>
      <c r="P106" s="487" t="str">
        <f>VLOOKUP(A106,TongHopKL!C:J,8,0)</f>
        <v>A</v>
      </c>
      <c r="Q106" s="507">
        <f>PXVT!E103</f>
        <v>0</v>
      </c>
      <c r="R106" s="508" t="str">
        <f>IFERROR(VLOOKUP(R$4&amp;$A106,PXVT!$A:$S,19,0),"")</f>
        <v/>
      </c>
    </row>
    <row r="107" spans="1:18" s="451" customFormat="1" ht="35.1" customHeight="1">
      <c r="A107" s="465"/>
      <c r="B107" s="469">
        <f>SUM($O$6:O107)</f>
        <v>1</v>
      </c>
      <c r="C107" s="470">
        <f>PXVT!C104</f>
        <v>0</v>
      </c>
      <c r="D107" s="471">
        <f>PXVT!R104</f>
        <v>0</v>
      </c>
      <c r="E107" s="472">
        <f>PXVT!S104</f>
        <v>0</v>
      </c>
      <c r="F107" s="469" t="s">
        <v>4254</v>
      </c>
      <c r="G107" s="469" t="s">
        <v>4254</v>
      </c>
      <c r="H107" s="469"/>
      <c r="I107" s="484"/>
      <c r="J107" s="473" t="str">
        <f>IFERROR(VLOOKUP(A107,Solieu!H:N,4,0),"nt")</f>
        <v>nt</v>
      </c>
      <c r="K107" s="485" t="str">
        <f>IFERROR(VLOOKUP(A107,Solieu!H:N,5,0),"nt")</f>
        <v>nt</v>
      </c>
      <c r="L107" s="488"/>
      <c r="M107" s="484"/>
      <c r="N107" s="467" t="s">
        <v>3429</v>
      </c>
      <c r="O107" s="482">
        <f t="shared" si="2"/>
        <v>0</v>
      </c>
      <c r="P107" s="487" t="str">
        <f>VLOOKUP(A107,TongHopKL!C:J,8,0)</f>
        <v>A</v>
      </c>
      <c r="Q107" s="507">
        <f>PXVT!E104</f>
        <v>0</v>
      </c>
      <c r="R107" s="508" t="str">
        <f>IFERROR(VLOOKUP(R$4&amp;$A107,PXVT!$A:$S,19,0),"")</f>
        <v/>
      </c>
    </row>
    <row r="108" spans="1:18" s="451" customFormat="1" ht="35.1" customHeight="1">
      <c r="A108" s="465"/>
      <c r="B108" s="469">
        <f>SUM($O$6:O108)</f>
        <v>1</v>
      </c>
      <c r="C108" s="470">
        <f>PXVT!C105</f>
        <v>0</v>
      </c>
      <c r="D108" s="471">
        <f>PXVT!R105</f>
        <v>0</v>
      </c>
      <c r="E108" s="472">
        <f>PXVT!S105</f>
        <v>0</v>
      </c>
      <c r="F108" s="469" t="s">
        <v>4254</v>
      </c>
      <c r="G108" s="469" t="s">
        <v>4254</v>
      </c>
      <c r="H108" s="469"/>
      <c r="I108" s="484"/>
      <c r="J108" s="473" t="str">
        <f>IFERROR(VLOOKUP(A108,Solieu!H:N,4,0),"nt")</f>
        <v>nt</v>
      </c>
      <c r="K108" s="485" t="str">
        <f>IFERROR(VLOOKUP(A108,Solieu!H:N,5,0),"nt")</f>
        <v>nt</v>
      </c>
      <c r="L108" s="488"/>
      <c r="M108" s="484"/>
      <c r="N108" s="467" t="s">
        <v>3429</v>
      </c>
      <c r="O108" s="482">
        <f t="shared" si="2"/>
        <v>0</v>
      </c>
      <c r="P108" s="487" t="str">
        <f>VLOOKUP(A108,TongHopKL!C:J,8,0)</f>
        <v>A</v>
      </c>
      <c r="Q108" s="507">
        <f>PXVT!E105</f>
        <v>0</v>
      </c>
      <c r="R108" s="508" t="str">
        <f>IFERROR(VLOOKUP(R$4&amp;$A108,PXVT!$A:$S,19,0),"")</f>
        <v/>
      </c>
    </row>
    <row r="109" spans="1:18" s="451" customFormat="1" ht="35.1" customHeight="1">
      <c r="A109" s="465"/>
      <c r="B109" s="469">
        <f>SUM($O$6:O109)</f>
        <v>1</v>
      </c>
      <c r="C109" s="470">
        <f>PXVT!C106</f>
        <v>0</v>
      </c>
      <c r="D109" s="471">
        <f>PXVT!R106</f>
        <v>0</v>
      </c>
      <c r="E109" s="472">
        <f>PXVT!S106</f>
        <v>0</v>
      </c>
      <c r="F109" s="469" t="s">
        <v>4254</v>
      </c>
      <c r="G109" s="469" t="s">
        <v>4254</v>
      </c>
      <c r="H109" s="469"/>
      <c r="I109" s="484"/>
      <c r="J109" s="473" t="str">
        <f>IFERROR(VLOOKUP(A109,Solieu!H:N,4,0),"nt")</f>
        <v>nt</v>
      </c>
      <c r="K109" s="485" t="str">
        <f>IFERROR(VLOOKUP(A109,Solieu!H:N,5,0),"nt")</f>
        <v>nt</v>
      </c>
      <c r="L109" s="488"/>
      <c r="M109" s="484"/>
      <c r="N109" s="467" t="s">
        <v>3429</v>
      </c>
      <c r="O109" s="482">
        <f t="shared" si="2"/>
        <v>0</v>
      </c>
      <c r="P109" s="487" t="str">
        <f>VLOOKUP(A109,TongHopKL!C:J,8,0)</f>
        <v>A</v>
      </c>
      <c r="Q109" s="507">
        <f>PXVT!E106</f>
        <v>0</v>
      </c>
      <c r="R109" s="508" t="str">
        <f>IFERROR(VLOOKUP(R$4&amp;$A109,PXVT!$A:$S,19,0),"")</f>
        <v/>
      </c>
    </row>
    <row r="110" spans="1:18" s="451" customFormat="1" ht="35.1" customHeight="1">
      <c r="A110" s="465"/>
      <c r="B110" s="469">
        <f>SUM($O$6:O110)</f>
        <v>1</v>
      </c>
      <c r="C110" s="470">
        <f>PXVT!C107</f>
        <v>0</v>
      </c>
      <c r="D110" s="471">
        <f>PXVT!R107</f>
        <v>0</v>
      </c>
      <c r="E110" s="472">
        <f>PXVT!S107</f>
        <v>0</v>
      </c>
      <c r="F110" s="469" t="s">
        <v>4254</v>
      </c>
      <c r="G110" s="469" t="s">
        <v>4254</v>
      </c>
      <c r="H110" s="469"/>
      <c r="I110" s="484"/>
      <c r="J110" s="473" t="str">
        <f>IFERROR(VLOOKUP(A110,Solieu!H:N,4,0),"nt")</f>
        <v>nt</v>
      </c>
      <c r="K110" s="485" t="str">
        <f>IFERROR(VLOOKUP(A110,Solieu!H:N,5,0),"nt")</f>
        <v>nt</v>
      </c>
      <c r="L110" s="488"/>
      <c r="M110" s="484"/>
      <c r="N110" s="467" t="s">
        <v>3429</v>
      </c>
      <c r="O110" s="482">
        <f t="shared" si="2"/>
        <v>0</v>
      </c>
      <c r="P110" s="487" t="str">
        <f>VLOOKUP(A110,TongHopKL!C:J,8,0)</f>
        <v>A</v>
      </c>
      <c r="Q110" s="507">
        <f>PXVT!E107</f>
        <v>0</v>
      </c>
      <c r="R110" s="508" t="str">
        <f>IFERROR(VLOOKUP(R$4&amp;$A110,PXVT!$A:$S,19,0),"")</f>
        <v/>
      </c>
    </row>
    <row r="111" spans="1:18" s="451" customFormat="1" ht="35.1" customHeight="1">
      <c r="A111" s="465"/>
      <c r="B111" s="469">
        <f>SUM($O$6:O111)</f>
        <v>1</v>
      </c>
      <c r="C111" s="470">
        <f>PXVT!C108</f>
        <v>0</v>
      </c>
      <c r="D111" s="471">
        <f>PXVT!R108</f>
        <v>0</v>
      </c>
      <c r="E111" s="472">
        <f>PXVT!S108</f>
        <v>0</v>
      </c>
      <c r="F111" s="469" t="s">
        <v>4254</v>
      </c>
      <c r="G111" s="469" t="s">
        <v>4254</v>
      </c>
      <c r="H111" s="469"/>
      <c r="I111" s="484"/>
      <c r="J111" s="473" t="str">
        <f>IFERROR(VLOOKUP(A111,Solieu!H:N,4,0),"nt")</f>
        <v>nt</v>
      </c>
      <c r="K111" s="485" t="str">
        <f>IFERROR(VLOOKUP(A111,Solieu!H:N,5,0),"nt")</f>
        <v>nt</v>
      </c>
      <c r="L111" s="488"/>
      <c r="M111" s="484"/>
      <c r="N111" s="467" t="s">
        <v>3429</v>
      </c>
      <c r="O111" s="482">
        <f t="shared" si="2"/>
        <v>0</v>
      </c>
      <c r="P111" s="487" t="str">
        <f>VLOOKUP(A111,TongHopKL!C:J,8,0)</f>
        <v>A</v>
      </c>
      <c r="Q111" s="507">
        <f>PXVT!E108</f>
        <v>0</v>
      </c>
      <c r="R111" s="508" t="str">
        <f>IFERROR(VLOOKUP(R$4&amp;$A111,PXVT!$A:$S,19,0),"")</f>
        <v/>
      </c>
    </row>
    <row r="112" spans="1:18" s="451" customFormat="1" ht="35.1" customHeight="1">
      <c r="A112" s="465"/>
      <c r="B112" s="469">
        <f>SUM($O$6:O112)</f>
        <v>1</v>
      </c>
      <c r="C112" s="470">
        <f>PXVT!C109</f>
        <v>0</v>
      </c>
      <c r="D112" s="471">
        <f>PXVT!R109</f>
        <v>0</v>
      </c>
      <c r="E112" s="472">
        <f>PXVT!S109</f>
        <v>0</v>
      </c>
      <c r="F112" s="469" t="s">
        <v>4254</v>
      </c>
      <c r="G112" s="469" t="s">
        <v>4254</v>
      </c>
      <c r="H112" s="469"/>
      <c r="I112" s="484"/>
      <c r="J112" s="473" t="str">
        <f>IFERROR(VLOOKUP(A112,Solieu!H:N,4,0),"nt")</f>
        <v>nt</v>
      </c>
      <c r="K112" s="485" t="str">
        <f>IFERROR(VLOOKUP(A112,Solieu!H:N,5,0),"nt")</f>
        <v>nt</v>
      </c>
      <c r="L112" s="488"/>
      <c r="M112" s="484"/>
      <c r="N112" s="467" t="s">
        <v>3429</v>
      </c>
      <c r="O112" s="482">
        <f t="shared" si="2"/>
        <v>0</v>
      </c>
      <c r="P112" s="487" t="str">
        <f>VLOOKUP(A112,TongHopKL!C:J,8,0)</f>
        <v>A</v>
      </c>
      <c r="Q112" s="507">
        <f>PXVT!E109</f>
        <v>0</v>
      </c>
      <c r="R112" s="508" t="str">
        <f>IFERROR(VLOOKUP(R$4&amp;$A112,PXVT!$A:$S,19,0),"")</f>
        <v/>
      </c>
    </row>
    <row r="113" spans="1:18" s="451" customFormat="1" ht="35.1" customHeight="1">
      <c r="A113" s="465"/>
      <c r="B113" s="469">
        <f>SUM($O$6:O113)</f>
        <v>1</v>
      </c>
      <c r="C113" s="470">
        <f>PXVT!C110</f>
        <v>0</v>
      </c>
      <c r="D113" s="471">
        <f>PXVT!R110</f>
        <v>0</v>
      </c>
      <c r="E113" s="472">
        <f>PXVT!S110</f>
        <v>0</v>
      </c>
      <c r="F113" s="469" t="s">
        <v>4254</v>
      </c>
      <c r="G113" s="469" t="s">
        <v>4254</v>
      </c>
      <c r="H113" s="469"/>
      <c r="I113" s="484"/>
      <c r="J113" s="473" t="str">
        <f>IFERROR(VLOOKUP(A113,Solieu!H:N,4,0),"nt")</f>
        <v>nt</v>
      </c>
      <c r="K113" s="485" t="str">
        <f>IFERROR(VLOOKUP(A113,Solieu!H:N,5,0),"nt")</f>
        <v>nt</v>
      </c>
      <c r="L113" s="488"/>
      <c r="M113" s="484"/>
      <c r="N113" s="467" t="s">
        <v>3429</v>
      </c>
      <c r="O113" s="482">
        <f t="shared" si="2"/>
        <v>0</v>
      </c>
      <c r="P113" s="487" t="str">
        <f>VLOOKUP(A113,TongHopKL!C:J,8,0)</f>
        <v>A</v>
      </c>
      <c r="Q113" s="507">
        <f>PXVT!E110</f>
        <v>0</v>
      </c>
      <c r="R113" s="508" t="str">
        <f>IFERROR(VLOOKUP(R$4&amp;$A113,PXVT!$A:$S,19,0),"")</f>
        <v/>
      </c>
    </row>
    <row r="114" spans="1:18" s="451" customFormat="1" ht="35.1" customHeight="1">
      <c r="A114" s="465"/>
      <c r="B114" s="469">
        <f>SUM($O$6:O114)</f>
        <v>1</v>
      </c>
      <c r="C114" s="470">
        <f>PXVT!C111</f>
        <v>0</v>
      </c>
      <c r="D114" s="471">
        <f>PXVT!R111</f>
        <v>0</v>
      </c>
      <c r="E114" s="472">
        <f>PXVT!S111</f>
        <v>0</v>
      </c>
      <c r="F114" s="469" t="s">
        <v>4254</v>
      </c>
      <c r="G114" s="469" t="s">
        <v>4254</v>
      </c>
      <c r="H114" s="469"/>
      <c r="I114" s="484"/>
      <c r="J114" s="473" t="str">
        <f>IFERROR(VLOOKUP(A114,Solieu!H:N,4,0),"nt")</f>
        <v>nt</v>
      </c>
      <c r="K114" s="485" t="str">
        <f>IFERROR(VLOOKUP(A114,Solieu!H:N,5,0),"nt")</f>
        <v>nt</v>
      </c>
      <c r="L114" s="488"/>
      <c r="M114" s="484"/>
      <c r="N114" s="467" t="s">
        <v>3429</v>
      </c>
      <c r="O114" s="482">
        <f t="shared" si="2"/>
        <v>0</v>
      </c>
      <c r="P114" s="487" t="str">
        <f>VLOOKUP(A114,TongHopKL!C:J,8,0)</f>
        <v>A</v>
      </c>
      <c r="Q114" s="507">
        <f>PXVT!E111</f>
        <v>0</v>
      </c>
      <c r="R114" s="508" t="str">
        <f>IFERROR(VLOOKUP(R$4&amp;$A114,PXVT!$A:$S,19,0),"")</f>
        <v/>
      </c>
    </row>
    <row r="115" spans="1:18" s="451" customFormat="1" ht="35.1" customHeight="1">
      <c r="A115" s="465"/>
      <c r="B115" s="469">
        <f>SUM($O$6:O115)</f>
        <v>1</v>
      </c>
      <c r="C115" s="470">
        <f>PXVT!C112</f>
        <v>0</v>
      </c>
      <c r="D115" s="471">
        <f>PXVT!R112</f>
        <v>0</v>
      </c>
      <c r="E115" s="472">
        <f>PXVT!S112</f>
        <v>0</v>
      </c>
      <c r="F115" s="469" t="s">
        <v>4254</v>
      </c>
      <c r="G115" s="469" t="s">
        <v>4254</v>
      </c>
      <c r="H115" s="469"/>
      <c r="I115" s="484"/>
      <c r="J115" s="473" t="str">
        <f>IFERROR(VLOOKUP(A115,Solieu!H:N,4,0),"nt")</f>
        <v>nt</v>
      </c>
      <c r="K115" s="485" t="str">
        <f>IFERROR(VLOOKUP(A115,Solieu!H:N,5,0),"nt")</f>
        <v>nt</v>
      </c>
      <c r="L115" s="488"/>
      <c r="M115" s="484"/>
      <c r="N115" s="467" t="s">
        <v>3429</v>
      </c>
      <c r="O115" s="482">
        <f t="shared" si="2"/>
        <v>0</v>
      </c>
      <c r="P115" s="487" t="str">
        <f>VLOOKUP(A115,TongHopKL!C:J,8,0)</f>
        <v>A</v>
      </c>
      <c r="Q115" s="507">
        <f>PXVT!E112</f>
        <v>0</v>
      </c>
      <c r="R115" s="508" t="str">
        <f>IFERROR(VLOOKUP(R$4&amp;$A115,PXVT!$A:$S,19,0),"")</f>
        <v/>
      </c>
    </row>
    <row r="116" spans="1:18" s="451" customFormat="1" ht="35.1" customHeight="1">
      <c r="A116" s="465"/>
      <c r="B116" s="469">
        <f>SUM($O$6:O116)</f>
        <v>1</v>
      </c>
      <c r="C116" s="470">
        <f>PXVT!C113</f>
        <v>0</v>
      </c>
      <c r="D116" s="471">
        <f>PXVT!R113</f>
        <v>0</v>
      </c>
      <c r="E116" s="472">
        <f>PXVT!S113</f>
        <v>0</v>
      </c>
      <c r="F116" s="469" t="s">
        <v>4254</v>
      </c>
      <c r="G116" s="469" t="s">
        <v>4254</v>
      </c>
      <c r="H116" s="469"/>
      <c r="I116" s="484"/>
      <c r="J116" s="473" t="str">
        <f>IFERROR(VLOOKUP(A116,Solieu!H:N,4,0),"nt")</f>
        <v>nt</v>
      </c>
      <c r="K116" s="485" t="str">
        <f>IFERROR(VLOOKUP(A116,Solieu!H:N,5,0),"nt")</f>
        <v>nt</v>
      </c>
      <c r="L116" s="488"/>
      <c r="M116" s="484"/>
      <c r="N116" s="467" t="s">
        <v>3429</v>
      </c>
      <c r="O116" s="482">
        <f t="shared" si="2"/>
        <v>0</v>
      </c>
      <c r="P116" s="487" t="str">
        <f>VLOOKUP(A116,TongHopKL!C:J,8,0)</f>
        <v>A</v>
      </c>
      <c r="Q116" s="507">
        <f>PXVT!E113</f>
        <v>0</v>
      </c>
      <c r="R116" s="508" t="str">
        <f>IFERROR(VLOOKUP(R$4&amp;$A116,PXVT!$A:$S,19,0),"")</f>
        <v/>
      </c>
    </row>
    <row r="117" spans="1:18" s="451" customFormat="1" ht="35.1" customHeight="1">
      <c r="A117" s="465"/>
      <c r="B117" s="469">
        <f>SUM($O$6:O117)</f>
        <v>1</v>
      </c>
      <c r="C117" s="470">
        <f>PXVT!C114</f>
        <v>0</v>
      </c>
      <c r="D117" s="471">
        <f>PXVT!R114</f>
        <v>0</v>
      </c>
      <c r="E117" s="472">
        <f>PXVT!S114</f>
        <v>0</v>
      </c>
      <c r="F117" s="469" t="s">
        <v>4254</v>
      </c>
      <c r="G117" s="469" t="s">
        <v>4254</v>
      </c>
      <c r="H117" s="469"/>
      <c r="I117" s="484"/>
      <c r="J117" s="473" t="str">
        <f>IFERROR(VLOOKUP(A117,Solieu!H:N,4,0),"nt")</f>
        <v>nt</v>
      </c>
      <c r="K117" s="485" t="str">
        <f>IFERROR(VLOOKUP(A117,Solieu!H:N,5,0),"nt")</f>
        <v>nt</v>
      </c>
      <c r="L117" s="488"/>
      <c r="M117" s="484"/>
      <c r="N117" s="467" t="s">
        <v>3429</v>
      </c>
      <c r="O117" s="482">
        <f t="shared" si="2"/>
        <v>0</v>
      </c>
      <c r="P117" s="487" t="str">
        <f>VLOOKUP(A117,TongHopKL!C:J,8,0)</f>
        <v>A</v>
      </c>
      <c r="Q117" s="507">
        <f>PXVT!E114</f>
        <v>0</v>
      </c>
      <c r="R117" s="508" t="str">
        <f>IFERROR(VLOOKUP(R$4&amp;$A117,PXVT!$A:$S,19,0),"")</f>
        <v/>
      </c>
    </row>
    <row r="118" spans="1:18" s="451" customFormat="1" ht="35.1" customHeight="1">
      <c r="A118" s="465"/>
      <c r="B118" s="469">
        <f>SUM($O$6:O118)</f>
        <v>1</v>
      </c>
      <c r="C118" s="470">
        <f>PXVT!C115</f>
        <v>0</v>
      </c>
      <c r="D118" s="471">
        <f>PXVT!R115</f>
        <v>0</v>
      </c>
      <c r="E118" s="472">
        <f>PXVT!S115</f>
        <v>0</v>
      </c>
      <c r="F118" s="469" t="s">
        <v>4254</v>
      </c>
      <c r="G118" s="469" t="s">
        <v>4254</v>
      </c>
      <c r="H118" s="469"/>
      <c r="I118" s="484"/>
      <c r="J118" s="473" t="str">
        <f>IFERROR(VLOOKUP(A118,Solieu!H:N,4,0),"nt")</f>
        <v>nt</v>
      </c>
      <c r="K118" s="485" t="str">
        <f>IFERROR(VLOOKUP(A118,Solieu!H:N,5,0),"nt")</f>
        <v>nt</v>
      </c>
      <c r="L118" s="488"/>
      <c r="M118" s="484"/>
      <c r="N118" s="467" t="s">
        <v>3429</v>
      </c>
      <c r="O118" s="482">
        <f t="shared" si="2"/>
        <v>0</v>
      </c>
      <c r="P118" s="487" t="str">
        <f>VLOOKUP(A118,TongHopKL!C:J,8,0)</f>
        <v>A</v>
      </c>
      <c r="Q118" s="507">
        <f>PXVT!E115</f>
        <v>0</v>
      </c>
      <c r="R118" s="508" t="str">
        <f>IFERROR(VLOOKUP(R$4&amp;$A118,PXVT!$A:$S,19,0),"")</f>
        <v/>
      </c>
    </row>
    <row r="119" spans="1:18" s="451" customFormat="1" ht="35.1" customHeight="1">
      <c r="A119" s="465"/>
      <c r="B119" s="469">
        <f>SUM($O$6:O119)</f>
        <v>1</v>
      </c>
      <c r="C119" s="470">
        <f>PXVT!C116</f>
        <v>0</v>
      </c>
      <c r="D119" s="471">
        <f>PXVT!R116</f>
        <v>0</v>
      </c>
      <c r="E119" s="472">
        <f>PXVT!S116</f>
        <v>0</v>
      </c>
      <c r="F119" s="469" t="s">
        <v>4254</v>
      </c>
      <c r="G119" s="469" t="s">
        <v>4254</v>
      </c>
      <c r="H119" s="469"/>
      <c r="I119" s="484"/>
      <c r="J119" s="473" t="str">
        <f>IFERROR(VLOOKUP(A119,Solieu!H:N,4,0),"nt")</f>
        <v>nt</v>
      </c>
      <c r="K119" s="485" t="str">
        <f>IFERROR(VLOOKUP(A119,Solieu!H:N,5,0),"nt")</f>
        <v>nt</v>
      </c>
      <c r="L119" s="488"/>
      <c r="M119" s="484"/>
      <c r="N119" s="467" t="s">
        <v>3429</v>
      </c>
      <c r="O119" s="482">
        <f t="shared" si="2"/>
        <v>0</v>
      </c>
      <c r="P119" s="487" t="str">
        <f>VLOOKUP(A119,TongHopKL!C:J,8,0)</f>
        <v>A</v>
      </c>
      <c r="Q119" s="507">
        <f>PXVT!E116</f>
        <v>0</v>
      </c>
      <c r="R119" s="508" t="str">
        <f>IFERROR(VLOOKUP(R$4&amp;$A119,PXVT!$A:$S,19,0),"")</f>
        <v/>
      </c>
    </row>
    <row r="120" spans="1:18" s="451" customFormat="1" ht="35.1" customHeight="1">
      <c r="A120" s="465"/>
      <c r="B120" s="469">
        <f>SUM($O$6:O120)</f>
        <v>1</v>
      </c>
      <c r="C120" s="470">
        <f>PXVT!C117</f>
        <v>0</v>
      </c>
      <c r="D120" s="471">
        <f>PXVT!R117</f>
        <v>0</v>
      </c>
      <c r="E120" s="472">
        <f>PXVT!S117</f>
        <v>0</v>
      </c>
      <c r="F120" s="469" t="s">
        <v>4254</v>
      </c>
      <c r="G120" s="469" t="s">
        <v>4254</v>
      </c>
      <c r="H120" s="469"/>
      <c r="I120" s="484"/>
      <c r="J120" s="473" t="str">
        <f>IFERROR(VLOOKUP(A120,Solieu!H:N,4,0),"nt")</f>
        <v>nt</v>
      </c>
      <c r="K120" s="485" t="str">
        <f>IFERROR(VLOOKUP(A120,Solieu!H:N,5,0),"nt")</f>
        <v>nt</v>
      </c>
      <c r="L120" s="488"/>
      <c r="M120" s="484"/>
      <c r="N120" s="467" t="s">
        <v>3429</v>
      </c>
      <c r="O120" s="482">
        <f t="shared" si="2"/>
        <v>0</v>
      </c>
      <c r="P120" s="487" t="str">
        <f>VLOOKUP(A120,TongHopKL!C:J,8,0)</f>
        <v>A</v>
      </c>
      <c r="Q120" s="507">
        <f>PXVT!E117</f>
        <v>0</v>
      </c>
      <c r="R120" s="508" t="str">
        <f>IFERROR(VLOOKUP(R$4&amp;$A120,PXVT!$A:$S,19,0),"")</f>
        <v/>
      </c>
    </row>
    <row r="121" spans="1:18" s="451" customFormat="1" ht="35.1" customHeight="1">
      <c r="A121" s="465"/>
      <c r="B121" s="469">
        <f>SUM($O$6:O121)</f>
        <v>1</v>
      </c>
      <c r="C121" s="470">
        <f>PXVT!C118</f>
        <v>0</v>
      </c>
      <c r="D121" s="471">
        <f>PXVT!R118</f>
        <v>0</v>
      </c>
      <c r="E121" s="472">
        <f>PXVT!S118</f>
        <v>0</v>
      </c>
      <c r="F121" s="469" t="s">
        <v>4254</v>
      </c>
      <c r="G121" s="469" t="s">
        <v>4254</v>
      </c>
      <c r="H121" s="469"/>
      <c r="I121" s="484"/>
      <c r="J121" s="473" t="str">
        <f>IFERROR(VLOOKUP(A121,Solieu!H:N,4,0),"nt")</f>
        <v>nt</v>
      </c>
      <c r="K121" s="485" t="str">
        <f>IFERROR(VLOOKUP(A121,Solieu!H:N,5,0),"nt")</f>
        <v>nt</v>
      </c>
      <c r="L121" s="488"/>
      <c r="M121" s="484"/>
      <c r="N121" s="467" t="s">
        <v>3429</v>
      </c>
      <c r="O121" s="482">
        <f t="shared" si="2"/>
        <v>0</v>
      </c>
      <c r="P121" s="487" t="str">
        <f>VLOOKUP(A121,TongHopKL!C:J,8,0)</f>
        <v>A</v>
      </c>
      <c r="Q121" s="507">
        <f>PXVT!E118</f>
        <v>0</v>
      </c>
      <c r="R121" s="508" t="str">
        <f>IFERROR(VLOOKUP(R$4&amp;$A121,PXVT!$A:$S,19,0),"")</f>
        <v/>
      </c>
    </row>
    <row r="122" spans="1:18" s="451" customFormat="1" ht="35.1" customHeight="1">
      <c r="A122" s="465"/>
      <c r="B122" s="469">
        <f>SUM($O$6:O122)</f>
        <v>1</v>
      </c>
      <c r="C122" s="470">
        <f>PXVT!C119</f>
        <v>0</v>
      </c>
      <c r="D122" s="471">
        <f>PXVT!R119</f>
        <v>0</v>
      </c>
      <c r="E122" s="472">
        <f>PXVT!S119</f>
        <v>0</v>
      </c>
      <c r="F122" s="469" t="s">
        <v>4254</v>
      </c>
      <c r="G122" s="469" t="s">
        <v>4254</v>
      </c>
      <c r="H122" s="469"/>
      <c r="I122" s="484"/>
      <c r="J122" s="473" t="str">
        <f>IFERROR(VLOOKUP(A122,Solieu!H:N,4,0),"nt")</f>
        <v>nt</v>
      </c>
      <c r="K122" s="485" t="str">
        <f>IFERROR(VLOOKUP(A122,Solieu!H:N,5,0),"nt")</f>
        <v>nt</v>
      </c>
      <c r="L122" s="488"/>
      <c r="M122" s="484"/>
      <c r="N122" s="467" t="s">
        <v>3429</v>
      </c>
      <c r="O122" s="482">
        <f t="shared" si="2"/>
        <v>0</v>
      </c>
      <c r="P122" s="487" t="str">
        <f>VLOOKUP(A122,TongHopKL!C:J,8,0)</f>
        <v>A</v>
      </c>
      <c r="Q122" s="507">
        <f>PXVT!E119</f>
        <v>0</v>
      </c>
      <c r="R122" s="508" t="str">
        <f>IFERROR(VLOOKUP(R$4&amp;$A122,PXVT!$A:$S,19,0),"")</f>
        <v/>
      </c>
    </row>
    <row r="123" spans="1:18" s="451" customFormat="1" ht="35.1" customHeight="1">
      <c r="A123" s="465"/>
      <c r="B123" s="469">
        <f>SUM($O$6:O123)</f>
        <v>1</v>
      </c>
      <c r="C123" s="470">
        <f>PXVT!C120</f>
        <v>0</v>
      </c>
      <c r="D123" s="471">
        <f>PXVT!R120</f>
        <v>0</v>
      </c>
      <c r="E123" s="472">
        <f>PXVT!S120</f>
        <v>0</v>
      </c>
      <c r="F123" s="469" t="s">
        <v>4254</v>
      </c>
      <c r="G123" s="469" t="s">
        <v>4254</v>
      </c>
      <c r="H123" s="469"/>
      <c r="I123" s="484"/>
      <c r="J123" s="473" t="str">
        <f>IFERROR(VLOOKUP(A123,Solieu!H:N,4,0),"nt")</f>
        <v>nt</v>
      </c>
      <c r="K123" s="485" t="str">
        <f>IFERROR(VLOOKUP(A123,Solieu!H:N,5,0),"nt")</f>
        <v>nt</v>
      </c>
      <c r="L123" s="488"/>
      <c r="M123" s="484"/>
      <c r="N123" s="467" t="s">
        <v>3429</v>
      </c>
      <c r="O123" s="482">
        <f t="shared" si="2"/>
        <v>0</v>
      </c>
      <c r="P123" s="487" t="str">
        <f>VLOOKUP(A123,TongHopKL!C:J,8,0)</f>
        <v>A</v>
      </c>
      <c r="Q123" s="507">
        <f>PXVT!E120</f>
        <v>0</v>
      </c>
      <c r="R123" s="508" t="str">
        <f>IFERROR(VLOOKUP(R$4&amp;$A123,PXVT!$A:$S,19,0),"")</f>
        <v/>
      </c>
    </row>
    <row r="124" spans="1:18" s="451" customFormat="1" ht="35.1" customHeight="1">
      <c r="A124" s="465"/>
      <c r="B124" s="469">
        <f>SUM($O$6:O124)</f>
        <v>1</v>
      </c>
      <c r="C124" s="470">
        <f>PXVT!C121</f>
        <v>0</v>
      </c>
      <c r="D124" s="471">
        <f>PXVT!R121</f>
        <v>0</v>
      </c>
      <c r="E124" s="472">
        <f>PXVT!S121</f>
        <v>0</v>
      </c>
      <c r="F124" s="469" t="s">
        <v>4254</v>
      </c>
      <c r="G124" s="469" t="s">
        <v>4254</v>
      </c>
      <c r="H124" s="469"/>
      <c r="I124" s="484"/>
      <c r="J124" s="473" t="str">
        <f>IFERROR(VLOOKUP(A124,Solieu!H:N,4,0),"nt")</f>
        <v>nt</v>
      </c>
      <c r="K124" s="485" t="str">
        <f>IFERROR(VLOOKUP(A124,Solieu!H:N,5,0),"nt")</f>
        <v>nt</v>
      </c>
      <c r="L124" s="488"/>
      <c r="M124" s="484"/>
      <c r="N124" s="467" t="s">
        <v>3429</v>
      </c>
      <c r="O124" s="482">
        <f t="shared" si="2"/>
        <v>0</v>
      </c>
      <c r="P124" s="487" t="str">
        <f>VLOOKUP(A124,TongHopKL!C:J,8,0)</f>
        <v>A</v>
      </c>
      <c r="Q124" s="507">
        <f>PXVT!E121</f>
        <v>0</v>
      </c>
      <c r="R124" s="508" t="str">
        <f>IFERROR(VLOOKUP(R$4&amp;$A124,PXVT!$A:$S,19,0),"")</f>
        <v/>
      </c>
    </row>
    <row r="125" spans="1:18" s="451" customFormat="1" ht="35.1" customHeight="1">
      <c r="A125" s="465"/>
      <c r="B125" s="469">
        <f>SUM($O$6:O125)</f>
        <v>1</v>
      </c>
      <c r="C125" s="470">
        <f>PXVT!C122</f>
        <v>0</v>
      </c>
      <c r="D125" s="471">
        <f>PXVT!R122</f>
        <v>0</v>
      </c>
      <c r="E125" s="472">
        <f>PXVT!S122</f>
        <v>0</v>
      </c>
      <c r="F125" s="469" t="s">
        <v>4254</v>
      </c>
      <c r="G125" s="469" t="s">
        <v>4254</v>
      </c>
      <c r="H125" s="469"/>
      <c r="I125" s="484"/>
      <c r="J125" s="473" t="str">
        <f>IFERROR(VLOOKUP(A125,Solieu!H:N,4,0),"nt")</f>
        <v>nt</v>
      </c>
      <c r="K125" s="485" t="str">
        <f>IFERROR(VLOOKUP(A125,Solieu!H:N,5,0),"nt")</f>
        <v>nt</v>
      </c>
      <c r="L125" s="488"/>
      <c r="M125" s="484"/>
      <c r="N125" s="467" t="s">
        <v>3429</v>
      </c>
      <c r="O125" s="482">
        <f t="shared" si="2"/>
        <v>0</v>
      </c>
      <c r="P125" s="487" t="str">
        <f>VLOOKUP(A125,TongHopKL!C:J,8,0)</f>
        <v>A</v>
      </c>
      <c r="Q125" s="507">
        <f>PXVT!E122</f>
        <v>0</v>
      </c>
      <c r="R125" s="508" t="str">
        <f>IFERROR(VLOOKUP(R$4&amp;$A125,PXVT!$A:$S,19,0),"")</f>
        <v/>
      </c>
    </row>
    <row r="126" spans="1:18" s="451" customFormat="1" ht="35.1" customHeight="1">
      <c r="A126" s="465"/>
      <c r="B126" s="469">
        <f>SUM($O$6:O126)</f>
        <v>1</v>
      </c>
      <c r="C126" s="470">
        <f>PXVT!C123</f>
        <v>0</v>
      </c>
      <c r="D126" s="471">
        <f>PXVT!R123</f>
        <v>0</v>
      </c>
      <c r="E126" s="472">
        <f>PXVT!S123</f>
        <v>0</v>
      </c>
      <c r="F126" s="469" t="s">
        <v>4254</v>
      </c>
      <c r="G126" s="469" t="s">
        <v>4254</v>
      </c>
      <c r="H126" s="469"/>
      <c r="I126" s="484"/>
      <c r="J126" s="473" t="str">
        <f>IFERROR(VLOOKUP(A126,Solieu!H:N,4,0),"nt")</f>
        <v>nt</v>
      </c>
      <c r="K126" s="485" t="str">
        <f>IFERROR(VLOOKUP(A126,Solieu!H:N,5,0),"nt")</f>
        <v>nt</v>
      </c>
      <c r="L126" s="488"/>
      <c r="M126" s="484"/>
      <c r="N126" s="467" t="s">
        <v>3429</v>
      </c>
      <c r="O126" s="482">
        <f t="shared" si="2"/>
        <v>0</v>
      </c>
      <c r="P126" s="487" t="str">
        <f>VLOOKUP(A126,TongHopKL!C:J,8,0)</f>
        <v>A</v>
      </c>
      <c r="Q126" s="507">
        <f>PXVT!E123</f>
        <v>0</v>
      </c>
      <c r="R126" s="508" t="str">
        <f>IFERROR(VLOOKUP(R$4&amp;$A126,PXVT!$A:$S,19,0),"")</f>
        <v/>
      </c>
    </row>
    <row r="127" spans="1:18" s="451" customFormat="1" ht="35.1" customHeight="1">
      <c r="A127" s="465"/>
      <c r="B127" s="469">
        <f>SUM($O$6:O127)</f>
        <v>1</v>
      </c>
      <c r="C127" s="470">
        <f>PXVT!C124</f>
        <v>0</v>
      </c>
      <c r="D127" s="471">
        <f>PXVT!R124</f>
        <v>0</v>
      </c>
      <c r="E127" s="472">
        <f>PXVT!S124</f>
        <v>0</v>
      </c>
      <c r="F127" s="469" t="s">
        <v>4254</v>
      </c>
      <c r="G127" s="469" t="s">
        <v>4254</v>
      </c>
      <c r="H127" s="469"/>
      <c r="I127" s="484"/>
      <c r="J127" s="473" t="str">
        <f>IFERROR(VLOOKUP(A127,Solieu!H:N,4,0),"nt")</f>
        <v>nt</v>
      </c>
      <c r="K127" s="485" t="str">
        <f>IFERROR(VLOOKUP(A127,Solieu!H:N,5,0),"nt")</f>
        <v>nt</v>
      </c>
      <c r="L127" s="488"/>
      <c r="M127" s="484"/>
      <c r="N127" s="467" t="s">
        <v>3429</v>
      </c>
      <c r="O127" s="482">
        <f t="shared" si="2"/>
        <v>0</v>
      </c>
      <c r="P127" s="487" t="str">
        <f>VLOOKUP(A127,TongHopKL!C:J,8,0)</f>
        <v>A</v>
      </c>
      <c r="Q127" s="507">
        <f>PXVT!E124</f>
        <v>0</v>
      </c>
      <c r="R127" s="508" t="str">
        <f>IFERROR(VLOOKUP(R$4&amp;$A127,PXVT!$A:$S,19,0),"")</f>
        <v/>
      </c>
    </row>
    <row r="128" spans="1:18" s="451" customFormat="1" ht="35.1" customHeight="1">
      <c r="A128" s="465"/>
      <c r="B128" s="469">
        <f>SUM($O$6:O128)</f>
        <v>1</v>
      </c>
      <c r="C128" s="470">
        <f>PXVT!C125</f>
        <v>0</v>
      </c>
      <c r="D128" s="471">
        <f>PXVT!R125</f>
        <v>0</v>
      </c>
      <c r="E128" s="472">
        <f>PXVT!S125</f>
        <v>0</v>
      </c>
      <c r="F128" s="469" t="s">
        <v>4254</v>
      </c>
      <c r="G128" s="469" t="s">
        <v>4254</v>
      </c>
      <c r="H128" s="469"/>
      <c r="I128" s="484"/>
      <c r="J128" s="473" t="str">
        <f>IFERROR(VLOOKUP(A128,Solieu!H:N,4,0),"nt")</f>
        <v>nt</v>
      </c>
      <c r="K128" s="485" t="str">
        <f>IFERROR(VLOOKUP(A128,Solieu!H:N,5,0),"nt")</f>
        <v>nt</v>
      </c>
      <c r="L128" s="488"/>
      <c r="M128" s="484"/>
      <c r="N128" s="467" t="s">
        <v>3429</v>
      </c>
      <c r="O128" s="482">
        <f t="shared" si="2"/>
        <v>0</v>
      </c>
      <c r="P128" s="487" t="str">
        <f>VLOOKUP(A128,TongHopKL!C:J,8,0)</f>
        <v>A</v>
      </c>
      <c r="Q128" s="507">
        <f>PXVT!E125</f>
        <v>0</v>
      </c>
      <c r="R128" s="508" t="str">
        <f>IFERROR(VLOOKUP(R$4&amp;$A128,PXVT!$A:$S,19,0),"")</f>
        <v/>
      </c>
    </row>
    <row r="129" spans="1:23" s="451" customFormat="1" ht="35.1" customHeight="1">
      <c r="A129" s="465"/>
      <c r="B129" s="469">
        <f>SUM($O$6:O129)</f>
        <v>1</v>
      </c>
      <c r="C129" s="470">
        <f>PXVT!C126</f>
        <v>0</v>
      </c>
      <c r="D129" s="471">
        <f>PXVT!R126</f>
        <v>0</v>
      </c>
      <c r="E129" s="472">
        <f>PXVT!S126</f>
        <v>0</v>
      </c>
      <c r="F129" s="469" t="s">
        <v>4254</v>
      </c>
      <c r="G129" s="469" t="s">
        <v>4254</v>
      </c>
      <c r="H129" s="469"/>
      <c r="I129" s="484"/>
      <c r="J129" s="473" t="str">
        <f>IFERROR(VLOOKUP(A129,Solieu!H:N,4,0),"nt")</f>
        <v>nt</v>
      </c>
      <c r="K129" s="485" t="str">
        <f>IFERROR(VLOOKUP(A129,Solieu!H:N,5,0),"nt")</f>
        <v>nt</v>
      </c>
      <c r="L129" s="488"/>
      <c r="M129" s="484"/>
      <c r="N129" s="467" t="s">
        <v>3429</v>
      </c>
      <c r="O129" s="482">
        <f t="shared" si="2"/>
        <v>0</v>
      </c>
      <c r="P129" s="487" t="str">
        <f>VLOOKUP(A129,TongHopKL!C:J,8,0)</f>
        <v>A</v>
      </c>
      <c r="Q129" s="507">
        <f>PXVT!E126</f>
        <v>0</v>
      </c>
      <c r="R129" s="508" t="str">
        <f>IFERROR(VLOOKUP(R$4&amp;$A129,PXVT!$A:$S,19,0),"")</f>
        <v/>
      </c>
    </row>
    <row r="130" spans="1:23" s="451" customFormat="1" ht="35.1" customHeight="1">
      <c r="A130" s="465"/>
      <c r="B130" s="469">
        <f>SUM($O$6:O130)</f>
        <v>1</v>
      </c>
      <c r="C130" s="470">
        <f>PXVT!C127</f>
        <v>0</v>
      </c>
      <c r="D130" s="471">
        <f>PXVT!R127</f>
        <v>0</v>
      </c>
      <c r="E130" s="472">
        <f>PXVT!S127</f>
        <v>0</v>
      </c>
      <c r="F130" s="469" t="s">
        <v>4254</v>
      </c>
      <c r="G130" s="469" t="s">
        <v>4254</v>
      </c>
      <c r="H130" s="469"/>
      <c r="I130" s="484"/>
      <c r="J130" s="473" t="str">
        <f>IFERROR(VLOOKUP(A130,Solieu!H:N,4,0),"nt")</f>
        <v>nt</v>
      </c>
      <c r="K130" s="485" t="str">
        <f>IFERROR(VLOOKUP(A130,Solieu!H:N,5,0),"nt")</f>
        <v>nt</v>
      </c>
      <c r="L130" s="488"/>
      <c r="M130" s="484"/>
      <c r="N130" s="467" t="s">
        <v>3429</v>
      </c>
      <c r="O130" s="482">
        <f t="shared" si="2"/>
        <v>0</v>
      </c>
      <c r="P130" s="487" t="str">
        <f>VLOOKUP(A130,TongHopKL!C:J,8,0)</f>
        <v>A</v>
      </c>
      <c r="Q130" s="507">
        <f>PXVT!E127</f>
        <v>0</v>
      </c>
      <c r="R130" s="508" t="str">
        <f>IFERROR(VLOOKUP(R$4&amp;$A130,PXVT!$A:$S,19,0),"")</f>
        <v/>
      </c>
    </row>
    <row r="131" spans="1:23" s="451" customFormat="1" ht="35.1" customHeight="1">
      <c r="A131" s="465"/>
      <c r="B131" s="469">
        <f>SUM($O$6:O131)</f>
        <v>1</v>
      </c>
      <c r="C131" s="470">
        <f>PXVT!C128</f>
        <v>0</v>
      </c>
      <c r="D131" s="471">
        <f>PXVT!R128</f>
        <v>0</v>
      </c>
      <c r="E131" s="472">
        <f>PXVT!S128</f>
        <v>0</v>
      </c>
      <c r="F131" s="469" t="s">
        <v>4254</v>
      </c>
      <c r="G131" s="469" t="s">
        <v>4254</v>
      </c>
      <c r="H131" s="469"/>
      <c r="I131" s="484"/>
      <c r="J131" s="473" t="str">
        <f>IFERROR(VLOOKUP(A131,Solieu!H:N,4,0),"nt")</f>
        <v>nt</v>
      </c>
      <c r="K131" s="485" t="str">
        <f>IFERROR(VLOOKUP(A131,Solieu!H:N,5,0),"nt")</f>
        <v>nt</v>
      </c>
      <c r="L131" s="488"/>
      <c r="M131" s="484"/>
      <c r="N131" s="467" t="s">
        <v>3429</v>
      </c>
      <c r="O131" s="482">
        <f t="shared" si="2"/>
        <v>0</v>
      </c>
      <c r="P131" s="487" t="str">
        <f>VLOOKUP(A131,TongHopKL!C:J,8,0)</f>
        <v>A</v>
      </c>
      <c r="Q131" s="507">
        <f>PXVT!E128</f>
        <v>0</v>
      </c>
      <c r="R131" s="508" t="str">
        <f>IFERROR(VLOOKUP(R$4&amp;$A131,PXVT!$A:$S,19,0),"")</f>
        <v/>
      </c>
    </row>
    <row r="132" spans="1:23" s="451" customFormat="1" ht="18" customHeight="1">
      <c r="A132" s="465"/>
      <c r="B132" s="511"/>
      <c r="C132" s="512"/>
      <c r="D132" s="513"/>
      <c r="E132" s="514"/>
      <c r="F132" s="511"/>
      <c r="G132" s="511"/>
      <c r="H132" s="511"/>
      <c r="I132" s="520"/>
      <c r="J132" s="521"/>
      <c r="K132" s="522"/>
      <c r="L132" s="523"/>
      <c r="M132" s="520"/>
      <c r="N132" s="483"/>
      <c r="O132" s="482"/>
      <c r="P132" s="487" t="str">
        <f>VLOOKUP(A132,TongHopKL!C:J,8,0)</f>
        <v>A</v>
      </c>
      <c r="Q132" s="507">
        <f>PXVT!E129</f>
        <v>0</v>
      </c>
      <c r="R132" s="508" t="str">
        <f>IFERROR(VLOOKUP(R$4&amp;$A132,PXVT!$A:$S,19,0),"")</f>
        <v/>
      </c>
    </row>
    <row r="133" spans="1:23" s="453" customFormat="1" ht="24.95" customHeight="1">
      <c r="A133" s="456"/>
      <c r="B133" s="455"/>
      <c r="D133" s="515" t="s">
        <v>4255</v>
      </c>
      <c r="E133" s="516"/>
      <c r="F133"/>
      <c r="G133" s="975"/>
      <c r="H133"/>
      <c r="I133" s="460"/>
      <c r="J133" s="524"/>
      <c r="L133" s="525" t="s">
        <v>4256</v>
      </c>
      <c r="M133" s="526"/>
      <c r="N133" s="455"/>
      <c r="O133" s="455">
        <v>1</v>
      </c>
      <c r="P133" s="460" t="str">
        <f>O4</f>
        <v>A</v>
      </c>
      <c r="Q133" s="507">
        <f>PXVT!E130</f>
        <v>0</v>
      </c>
      <c r="R133" s="508" t="str">
        <f>IFERROR(VLOOKUP(R$4&amp;$A133,PXVT!$A:$S,19,0),"")</f>
        <v/>
      </c>
    </row>
    <row r="134" spans="1:23" s="453" customFormat="1" ht="24.95" customHeight="1">
      <c r="A134" s="456"/>
      <c r="B134" s="455"/>
      <c r="C134" s="457"/>
      <c r="D134" s="457"/>
      <c r="E134" s="455"/>
      <c r="F134" s="455"/>
      <c r="G134" s="455"/>
      <c r="H134" s="455"/>
      <c r="I134" s="455"/>
      <c r="J134" s="524"/>
      <c r="K134" s="526"/>
      <c r="L134" s="527"/>
      <c r="M134" s="526"/>
      <c r="N134" s="455"/>
      <c r="O134" s="455">
        <v>1</v>
      </c>
      <c r="P134" s="460">
        <f t="shared" ref="P134:P137" si="3">O5</f>
        <v>1</v>
      </c>
      <c r="Q134" s="507">
        <f>PXVT!E131</f>
        <v>0</v>
      </c>
      <c r="R134" s="508" t="str">
        <f>IFERROR(VLOOKUP(R$4&amp;$A134,PXVT!$A:$S,19,0),"")</f>
        <v/>
      </c>
    </row>
    <row r="135" spans="1:23" s="453" customFormat="1" ht="24.95" customHeight="1">
      <c r="A135" s="456"/>
      <c r="B135" s="455"/>
      <c r="C135" s="457"/>
      <c r="D135" s="457"/>
      <c r="E135" s="455"/>
      <c r="F135" s="455"/>
      <c r="G135" s="455"/>
      <c r="H135" s="455"/>
      <c r="I135" s="455"/>
      <c r="J135" s="527"/>
      <c r="K135" s="526"/>
      <c r="L135" s="527"/>
      <c r="M135" s="526"/>
      <c r="N135" s="455"/>
      <c r="O135" s="455">
        <v>1</v>
      </c>
      <c r="P135" s="460">
        <f t="shared" si="3"/>
        <v>0</v>
      </c>
      <c r="Q135" s="507">
        <f>PXVT!E132</f>
        <v>0</v>
      </c>
      <c r="R135" s="508" t="str">
        <f>IFERROR(VLOOKUP(R$4&amp;$A135,PXVT!$A:$S,19,0),"")</f>
        <v/>
      </c>
    </row>
    <row r="136" spans="1:23" s="453" customFormat="1" ht="24.95" customHeight="1">
      <c r="A136" s="456"/>
      <c r="B136" s="455"/>
      <c r="C136" s="457"/>
      <c r="D136" s="457"/>
      <c r="E136" s="455"/>
      <c r="F136" s="455"/>
      <c r="G136" s="455"/>
      <c r="H136" s="455"/>
      <c r="I136" s="455"/>
      <c r="J136" s="527"/>
      <c r="K136" s="526"/>
      <c r="L136" s="527"/>
      <c r="M136" s="526"/>
      <c r="N136" s="455"/>
      <c r="O136" s="455">
        <v>1</v>
      </c>
      <c r="P136" s="460">
        <f t="shared" si="3"/>
        <v>0</v>
      </c>
      <c r="Q136" s="507">
        <f>PXVT!E133</f>
        <v>0</v>
      </c>
      <c r="R136" s="508" t="str">
        <f>IFERROR(VLOOKUP(R$4&amp;$A136,PXVT!$A:$S,19,0),"")</f>
        <v/>
      </c>
    </row>
    <row r="137" spans="1:23" s="454" customFormat="1" ht="24.95" customHeight="1">
      <c r="A137" s="518"/>
      <c r="C137" s="519"/>
      <c r="D137" s="515" t="str">
        <f>WORD!I2</f>
        <v>Trần Quang Phúc</v>
      </c>
      <c r="H137" s="455"/>
      <c r="I137" s="455"/>
      <c r="J137" s="528"/>
      <c r="K137" s="529"/>
      <c r="L137" s="974" t="str">
        <f>WORD!R2</f>
        <v>Hoàng Như Hoàn</v>
      </c>
      <c r="M137" s="529"/>
      <c r="O137" s="454">
        <v>1</v>
      </c>
      <c r="P137" s="460">
        <f t="shared" si="3"/>
        <v>0</v>
      </c>
      <c r="Q137" s="507">
        <f>PXVT!E134</f>
        <v>0</v>
      </c>
      <c r="R137" s="508" t="str">
        <f>IFERROR(VLOOKUP(R$4&amp;$A137,PXVT!$A:$S,19,0),"")</f>
        <v/>
      </c>
      <c r="S137" s="530"/>
      <c r="T137" s="530"/>
      <c r="U137" s="530"/>
      <c r="V137" s="530"/>
      <c r="W137" s="530"/>
    </row>
    <row r="138" spans="1:23" s="455" customFormat="1" ht="24.95" customHeight="1">
      <c r="A138" s="456"/>
      <c r="C138" s="457"/>
      <c r="D138" s="457"/>
      <c r="J138" s="524"/>
      <c r="K138" s="526"/>
      <c r="L138" s="527"/>
      <c r="M138" s="526"/>
      <c r="P138" s="460"/>
      <c r="Q138" s="461"/>
      <c r="R138" s="453"/>
      <c r="S138" s="453"/>
      <c r="T138" s="453"/>
      <c r="U138" s="453"/>
      <c r="V138" s="453"/>
      <c r="W138" s="453"/>
    </row>
    <row r="139" spans="1:23" s="455" customFormat="1" ht="24.95" customHeight="1">
      <c r="A139" s="456"/>
      <c r="C139" s="457"/>
      <c r="D139" s="457"/>
      <c r="J139" s="524"/>
      <c r="K139" s="526"/>
      <c r="L139" s="527"/>
      <c r="M139" s="526"/>
      <c r="P139" s="460"/>
      <c r="Q139" s="461"/>
      <c r="R139" s="453"/>
      <c r="S139" s="453"/>
      <c r="T139" s="453"/>
      <c r="U139" s="453"/>
      <c r="V139" s="453"/>
      <c r="W139" s="453"/>
    </row>
  </sheetData>
  <autoFilter ref="B4:Q137"/>
  <mergeCells count="12">
    <mergeCell ref="B1:N1"/>
    <mergeCell ref="B2:N2"/>
    <mergeCell ref="B3:N3"/>
    <mergeCell ref="H4:I4"/>
    <mergeCell ref="J4:K4"/>
    <mergeCell ref="L4:M4"/>
    <mergeCell ref="B4:B5"/>
    <mergeCell ref="C4:C5"/>
    <mergeCell ref="D4:D5"/>
    <mergeCell ref="E4:E5"/>
    <mergeCell ref="F4:F5"/>
    <mergeCell ref="G4:G5"/>
  </mergeCells>
  <dataValidations count="1">
    <dataValidation allowBlank="1" sqref="F134:G1048576 F84:G132"/>
  </dataValidations>
  <pageMargins left="0.38" right="0.2" top="0.68" bottom="0.7" header="0.45" footer="0.25"/>
  <pageSetup paperSize="9" scale="85" orientation="landscape" blackAndWhite="1"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T111"/>
  <sheetViews>
    <sheetView showZeros="0" zoomScale="90" zoomScaleNormal="90" workbookViewId="0">
      <pane xSplit="4" ySplit="6" topLeftCell="E49" activePane="bottomRight" state="frozen"/>
      <selection pane="topRight"/>
      <selection pane="bottomLeft"/>
      <selection pane="bottomRight" activeCell="D23" sqref="D23"/>
    </sheetView>
  </sheetViews>
  <sheetFormatPr defaultColWidth="8.88671875" defaultRowHeight="17.25" outlineLevelCol="1"/>
  <cols>
    <col min="1" max="1" width="9.6640625" style="386" customWidth="1" outlineLevel="1"/>
    <col min="2" max="2" width="12.6640625" style="386" customWidth="1" outlineLevel="1"/>
    <col min="3" max="3" width="5.21875" style="387" customWidth="1"/>
    <col min="4" max="4" width="25.88671875" style="388" customWidth="1"/>
    <col min="5" max="5" width="7.44140625" style="387"/>
    <col min="6" max="7" width="8.77734375" style="387" customWidth="1"/>
    <col min="8" max="8" width="7.88671875" style="387" customWidth="1"/>
    <col min="9" max="10" width="8.21875" style="386" hidden="1" customWidth="1"/>
    <col min="11" max="11" width="13.44140625" style="386" customWidth="1"/>
    <col min="12" max="12" width="10.33203125" style="386" customWidth="1"/>
    <col min="13" max="13" width="7.109375" style="387" customWidth="1"/>
    <col min="14" max="14" width="10.44140625" style="387" customWidth="1"/>
    <col min="15" max="15" width="11.21875" style="387" customWidth="1"/>
    <col min="16" max="16" width="13.21875" style="386" customWidth="1"/>
    <col min="17" max="17" width="13.77734375" style="386" customWidth="1"/>
    <col min="18" max="18" width="11.109375" style="386" customWidth="1"/>
    <col min="19" max="19" width="9.88671875" style="386" customWidth="1"/>
    <col min="20" max="20" width="20.6640625" style="386" customWidth="1"/>
    <col min="21" max="16384" width="8.88671875" style="386"/>
  </cols>
  <sheetData>
    <row r="1" spans="1:20">
      <c r="C1" s="1799" t="s">
        <v>4258</v>
      </c>
      <c r="D1" s="1799"/>
      <c r="E1" s="1799"/>
      <c r="F1" s="1799"/>
      <c r="G1" s="1799"/>
      <c r="H1" s="1799"/>
      <c r="I1" s="1799"/>
      <c r="J1" s="1799"/>
      <c r="K1" s="1799"/>
      <c r="L1" s="1799"/>
      <c r="M1" s="1799"/>
      <c r="N1" s="1799"/>
      <c r="O1" s="1799"/>
      <c r="P1" s="1799"/>
      <c r="Q1" s="1799"/>
      <c r="R1" s="1799"/>
      <c r="S1" s="1799"/>
    </row>
    <row r="2" spans="1:20">
      <c r="C2" s="1800" t="str">
        <f>KLTang!C2</f>
        <v>Công trình: Nâng cấp đường dây trung thế từ recloser Xuân Bắc đến LBS khí Chế Biến tuyến 480 Xuân Bắc</v>
      </c>
      <c r="D2" s="1800"/>
      <c r="E2" s="1800"/>
      <c r="F2" s="1800"/>
      <c r="G2" s="1800"/>
      <c r="H2" s="1800"/>
      <c r="I2" s="1800"/>
      <c r="J2" s="1800"/>
      <c r="K2" s="1800"/>
      <c r="L2" s="1800"/>
      <c r="M2" s="1800"/>
      <c r="N2" s="1800"/>
      <c r="O2" s="1800"/>
      <c r="P2" s="1800"/>
      <c r="Q2" s="1800"/>
      <c r="R2" s="1800"/>
      <c r="S2" s="1800"/>
    </row>
    <row r="3" spans="1:20">
      <c r="C3" s="1801" t="str">
        <f>KLTang!C3</f>
        <v>Địa điểm: Huyện Xuân Lộc - Tỉnh Đồng Nai</v>
      </c>
      <c r="D3" s="1801"/>
      <c r="E3" s="1801"/>
      <c r="F3" s="1801"/>
      <c r="G3" s="1801"/>
      <c r="H3" s="1801"/>
      <c r="I3" s="1801"/>
      <c r="J3" s="1801"/>
      <c r="K3" s="1801"/>
      <c r="L3" s="1801"/>
      <c r="M3" s="1801"/>
      <c r="N3" s="1801"/>
      <c r="O3" s="1801"/>
      <c r="P3" s="1801"/>
      <c r="Q3" s="1801"/>
      <c r="R3" s="1801"/>
      <c r="S3" s="1801"/>
    </row>
    <row r="4" spans="1:20">
      <c r="C4" s="389"/>
      <c r="D4" s="390"/>
      <c r="E4" s="389"/>
      <c r="F4" s="389"/>
      <c r="G4" s="389"/>
      <c r="H4" s="389"/>
      <c r="I4" s="389"/>
      <c r="J4" s="389"/>
      <c r="K4" s="389"/>
      <c r="L4" s="389"/>
      <c r="M4" s="389"/>
      <c r="N4" s="389"/>
      <c r="O4" s="389"/>
      <c r="P4" s="389"/>
      <c r="Q4" s="389"/>
      <c r="R4" s="389"/>
      <c r="S4" s="389"/>
    </row>
    <row r="5" spans="1:20" ht="24" customHeight="1">
      <c r="B5" s="391"/>
      <c r="C5" s="1790" t="s">
        <v>4259</v>
      </c>
      <c r="D5" s="1791" t="s">
        <v>4260</v>
      </c>
      <c r="E5" s="1791" t="s">
        <v>4261</v>
      </c>
      <c r="F5" s="1790" t="s">
        <v>4262</v>
      </c>
      <c r="G5" s="1790"/>
      <c r="H5" s="1790"/>
      <c r="I5" s="392"/>
      <c r="J5" s="392"/>
      <c r="K5" s="1790" t="s">
        <v>4263</v>
      </c>
      <c r="L5" s="1802"/>
      <c r="M5" s="1790" t="s">
        <v>4264</v>
      </c>
      <c r="N5" s="1790"/>
      <c r="O5" s="1790"/>
      <c r="P5" s="1790" t="s">
        <v>4265</v>
      </c>
      <c r="Q5" s="1790" t="s">
        <v>3597</v>
      </c>
      <c r="R5" s="1790"/>
      <c r="S5" s="1790" t="s">
        <v>4266</v>
      </c>
      <c r="T5" s="391">
        <v>1</v>
      </c>
    </row>
    <row r="6" spans="1:20" ht="31.5">
      <c r="B6" s="391"/>
      <c r="C6" s="1790"/>
      <c r="D6" s="1791"/>
      <c r="E6" s="1790"/>
      <c r="F6" s="393" t="s">
        <v>4267</v>
      </c>
      <c r="G6" s="393" t="s">
        <v>4268</v>
      </c>
      <c r="H6" s="393" t="s">
        <v>4269</v>
      </c>
      <c r="I6" s="393"/>
      <c r="J6" s="393"/>
      <c r="K6" s="392" t="s">
        <v>4118</v>
      </c>
      <c r="L6" s="414" t="s">
        <v>4270</v>
      </c>
      <c r="M6" s="393" t="s">
        <v>4271</v>
      </c>
      <c r="N6" s="392" t="s">
        <v>4118</v>
      </c>
      <c r="O6" s="392" t="s">
        <v>4270</v>
      </c>
      <c r="P6" s="1790"/>
      <c r="Q6" s="392" t="s">
        <v>4272</v>
      </c>
      <c r="R6" s="392" t="s">
        <v>4273</v>
      </c>
      <c r="S6" s="1790"/>
      <c r="T6" s="391">
        <v>1</v>
      </c>
    </row>
    <row r="7" spans="1:20" ht="48.6" customHeight="1">
      <c r="A7" s="386" t="str">
        <f>COUNTIF($B$6:B7,B7)&amp;B7</f>
        <v>1T12540</v>
      </c>
      <c r="B7" s="391" t="s">
        <v>3247</v>
      </c>
      <c r="C7" s="394">
        <f>ROW()-6</f>
        <v>1</v>
      </c>
      <c r="D7" s="395" t="str">
        <f t="shared" ref="D7:D33" si="0">VLOOKUP(B7,DonGia,3,0)</f>
        <v>Trụ BTLT 12m F540 dự ứng lực</v>
      </c>
      <c r="E7" s="394" t="str">
        <f>VLOOKUP(B7,DonGiaHD!A:H,6,0)</f>
        <v>trụ</v>
      </c>
      <c r="F7" s="396">
        <f>SUMIF(DonGiaHD!A:A,QuyetToanKLA!B7,DonGiaHD!E:E)</f>
        <v>96</v>
      </c>
      <c r="G7" s="396">
        <f t="shared" ref="G7:G33" si="1">VLOOKUP(A7,PhieuXuat,19,0)</f>
        <v>96</v>
      </c>
      <c r="H7" s="396">
        <f>SUMIF(ChiTietDuToan!B:B,B7&amp;"A",ChiTietDuToan!J:J)</f>
        <v>95</v>
      </c>
      <c r="I7" s="415"/>
      <c r="J7" s="415"/>
      <c r="K7" s="416" t="str">
        <f t="shared" ref="K7:K33" si="2">VLOOKUP(A7,PhieuXuat,4,0)</f>
        <v>07.PV3.53.0005</v>
      </c>
      <c r="L7" s="417">
        <f t="shared" ref="L7:L33" si="3">VLOOKUP(A7,PhieuXuat,5,0)</f>
        <v>43705</v>
      </c>
      <c r="M7" s="418">
        <f>G7-H7</f>
        <v>1</v>
      </c>
      <c r="N7" s="419"/>
      <c r="O7" s="419"/>
      <c r="P7" s="420">
        <f t="shared" ref="P7:P33" si="4">VLOOKUP(A7,PhieuXuat,20,0)</f>
        <v>5910000</v>
      </c>
      <c r="Q7" s="432">
        <f t="shared" ref="Q7:Q35" si="5">ROUND(P7*H7,0)</f>
        <v>561450000</v>
      </c>
      <c r="R7" s="432">
        <f>ROUND(M7*P7,0)</f>
        <v>5910000</v>
      </c>
      <c r="S7" s="433"/>
      <c r="T7" s="391"/>
    </row>
    <row r="8" spans="1:20" ht="48.6" customHeight="1">
      <c r="A8" s="386" t="str">
        <f>COUNTIF($B$6:B8,B8)&amp;B8</f>
        <v>1T14</v>
      </c>
      <c r="B8" s="391" t="s">
        <v>993</v>
      </c>
      <c r="C8" s="394">
        <f t="shared" ref="C8:C35" si="6">ROW()-6</f>
        <v>2</v>
      </c>
      <c r="D8" s="395" t="str">
        <f t="shared" si="0"/>
        <v>Trụ BTLT 14m F650 dự ứng lực</v>
      </c>
      <c r="E8" s="394" t="str">
        <f>VLOOKUP(B8,DonGiaHD!A:H,6,0)</f>
        <v>trụ</v>
      </c>
      <c r="F8" s="396">
        <f>SUMIF(DonGiaHD!A:A,QuyetToanKLA!B8,DonGiaHD!E:E)</f>
        <v>15</v>
      </c>
      <c r="G8" s="396">
        <f t="shared" si="1"/>
        <v>15</v>
      </c>
      <c r="H8" s="396">
        <f>ROUND(SUMIF(ChiTietDuToan!B:B,B8&amp;"A",ChiTietDuToan!J:J),0)</f>
        <v>15</v>
      </c>
      <c r="I8" s="415"/>
      <c r="J8" s="415"/>
      <c r="K8" s="416" t="str">
        <f t="shared" si="2"/>
        <v>07.PV3.53.0005</v>
      </c>
      <c r="L8" s="417">
        <f t="shared" si="3"/>
        <v>43705</v>
      </c>
      <c r="M8" s="418">
        <f t="shared" ref="M8:M35" si="7">G8-H8</f>
        <v>0</v>
      </c>
      <c r="N8" s="419"/>
      <c r="O8" s="419"/>
      <c r="P8" s="420">
        <f t="shared" si="4"/>
        <v>8360000</v>
      </c>
      <c r="Q8" s="432">
        <f t="shared" si="5"/>
        <v>125400000</v>
      </c>
      <c r="R8" s="432">
        <f t="shared" ref="R8:R35" si="8">ROUND(M8*P8,0)</f>
        <v>0</v>
      </c>
      <c r="S8" s="433"/>
      <c r="T8" s="391"/>
    </row>
    <row r="9" spans="1:20" s="384" customFormat="1" ht="48.6" customHeight="1">
      <c r="A9" s="386" t="str">
        <f>COUNTIF($B$6:B9,B9)&amp;B9</f>
        <v>1SD</v>
      </c>
      <c r="B9" s="391" t="s">
        <v>804</v>
      </c>
      <c r="C9" s="394">
        <f t="shared" si="6"/>
        <v>3</v>
      </c>
      <c r="D9" s="395" t="str">
        <f t="shared" si="0"/>
        <v xml:space="preserve">Sứ đứng 24KV </v>
      </c>
      <c r="E9" s="394" t="str">
        <f>VLOOKUP(B9,DonGiaHD!A:H,6,0)</f>
        <v>cái</v>
      </c>
      <c r="F9" s="396">
        <f>SUMIF(DonGiaHD!A:A,QuyetToanKLA!B9,DonGiaHD!E:E)</f>
        <v>591</v>
      </c>
      <c r="G9" s="396">
        <f t="shared" si="1"/>
        <v>591</v>
      </c>
      <c r="H9" s="396">
        <f>ROUND(SUMIF(ChiTietDuToan!B:B,B9&amp;"A",ChiTietDuToan!J:J),0)</f>
        <v>583</v>
      </c>
      <c r="I9" s="421"/>
      <c r="J9" s="421"/>
      <c r="K9" s="416" t="str">
        <f t="shared" si="2"/>
        <v>07.PV3.53.0018</v>
      </c>
      <c r="L9" s="417">
        <f t="shared" si="3"/>
        <v>43727</v>
      </c>
      <c r="M9" s="418">
        <f t="shared" si="7"/>
        <v>8</v>
      </c>
      <c r="N9" s="422"/>
      <c r="O9" s="422"/>
      <c r="P9" s="420">
        <f t="shared" si="4"/>
        <v>198000</v>
      </c>
      <c r="Q9" s="432">
        <f t="shared" si="5"/>
        <v>115434000</v>
      </c>
      <c r="R9" s="432">
        <f t="shared" si="8"/>
        <v>1584000</v>
      </c>
      <c r="S9" s="434"/>
      <c r="T9" s="391"/>
    </row>
    <row r="10" spans="1:20" ht="48.6" customHeight="1">
      <c r="A10" s="386" t="str">
        <f>COUNTIF($B$6:B23,B10)&amp;B10</f>
        <v>1CSD</v>
      </c>
      <c r="B10" s="391" t="s">
        <v>516</v>
      </c>
      <c r="C10" s="394">
        <f t="shared" si="6"/>
        <v>4</v>
      </c>
      <c r="D10" s="395" t="str">
        <f t="shared" si="0"/>
        <v>Chân sứ đứng D20</v>
      </c>
      <c r="E10" s="394" t="str">
        <f>VLOOKUP(B10,DonGiaHD!A:H,6,0)</f>
        <v>cái</v>
      </c>
      <c r="F10" s="396">
        <f>SUMIF(DonGiaHD!A:A,QuyetToanKLA!B10,DonGiaHD!E:E)</f>
        <v>591</v>
      </c>
      <c r="G10" s="396">
        <f t="shared" si="1"/>
        <v>591</v>
      </c>
      <c r="H10" s="396">
        <f>ROUND(SUMIF(ChiTietDuToan!B:B,B10&amp;"A",ChiTietDuToan!J:J),0)</f>
        <v>583</v>
      </c>
      <c r="I10" s="415"/>
      <c r="J10" s="415"/>
      <c r="K10" s="416" t="str">
        <f t="shared" si="2"/>
        <v>07.PV3.53.0018</v>
      </c>
      <c r="L10" s="417">
        <f t="shared" si="3"/>
        <v>43727</v>
      </c>
      <c r="M10" s="418">
        <f t="shared" si="7"/>
        <v>8</v>
      </c>
      <c r="N10" s="419"/>
      <c r="O10" s="419"/>
      <c r="P10" s="420">
        <f t="shared" si="4"/>
        <v>66000</v>
      </c>
      <c r="Q10" s="432">
        <f t="shared" si="5"/>
        <v>38478000</v>
      </c>
      <c r="R10" s="432">
        <f t="shared" si="8"/>
        <v>528000</v>
      </c>
      <c r="S10" s="433"/>
      <c r="T10" s="391"/>
    </row>
    <row r="11" spans="1:20" ht="48.6" customHeight="1">
      <c r="A11" s="386" t="str">
        <f>COUNTIF($B$6:B11,B11)&amp;B11</f>
        <v>1Stply</v>
      </c>
      <c r="B11" s="391" t="s">
        <v>3346</v>
      </c>
      <c r="C11" s="394">
        <f t="shared" si="6"/>
        <v>5</v>
      </c>
      <c r="D11" s="395" t="str">
        <f>VLOOKUP(B11,DonGia,3,0)</f>
        <v>Sứ treo polymer</v>
      </c>
      <c r="E11" s="394" t="str">
        <f>VLOOKUP(B11,DonGiaHD!A:H,6,0)</f>
        <v>cái</v>
      </c>
      <c r="F11" s="396">
        <f>SUMIF(DonGiaHD!A:A,QuyetToanKLA!B11,DonGiaHD!E:E)</f>
        <v>93</v>
      </c>
      <c r="G11" s="396">
        <f t="shared" si="1"/>
        <v>93</v>
      </c>
      <c r="H11" s="396">
        <f>ROUND(SUMIF(ChiTietDuToan!B:B,B11&amp;"A",ChiTietDuToan!J:J),0)</f>
        <v>87</v>
      </c>
      <c r="I11" s="415"/>
      <c r="J11" s="415"/>
      <c r="K11" s="416" t="str">
        <f t="shared" si="2"/>
        <v>07.PV3.53.0018</v>
      </c>
      <c r="L11" s="417">
        <f t="shared" si="3"/>
        <v>43727</v>
      </c>
      <c r="M11" s="418">
        <f t="shared" si="7"/>
        <v>6</v>
      </c>
      <c r="N11" s="419"/>
      <c r="O11" s="419"/>
      <c r="P11" s="420">
        <f t="shared" si="4"/>
        <v>235000</v>
      </c>
      <c r="Q11" s="432">
        <f t="shared" si="5"/>
        <v>20445000</v>
      </c>
      <c r="R11" s="432">
        <f t="shared" si="8"/>
        <v>1410000</v>
      </c>
      <c r="S11" s="433"/>
      <c r="T11" s="391"/>
    </row>
    <row r="12" spans="1:20" ht="48.6" customHeight="1">
      <c r="A12" s="386" t="str">
        <f>COUNTIF($B$6:B35,B12)&amp;B12</f>
        <v>1soc</v>
      </c>
      <c r="B12" s="391" t="s">
        <v>3420</v>
      </c>
      <c r="C12" s="394">
        <f t="shared" si="6"/>
        <v>6</v>
      </c>
      <c r="D12" s="395" t="str">
        <f t="shared" si="0"/>
        <v xml:space="preserve">Sứ ống chỉ </v>
      </c>
      <c r="E12" s="394" t="str">
        <f>VLOOKUP(B12,DonGiaHD!A:H,6,0)</f>
        <v>cái</v>
      </c>
      <c r="F12" s="396">
        <f>SUMIF(DonGiaHD!A:A,QuyetToanKLA!B12,DonGiaHD!E:E)</f>
        <v>163</v>
      </c>
      <c r="G12" s="396">
        <f t="shared" si="1"/>
        <v>165</v>
      </c>
      <c r="H12" s="396">
        <f>ROUND(SUMIF(ChiTietDuToan!B:B,B12&amp;"A",ChiTietDuToan!J:J),0)</f>
        <v>160</v>
      </c>
      <c r="I12" s="415"/>
      <c r="J12" s="415"/>
      <c r="K12" s="416" t="str">
        <f t="shared" si="2"/>
        <v>07.PV3.53.0018</v>
      </c>
      <c r="L12" s="417">
        <f t="shared" si="3"/>
        <v>43727</v>
      </c>
      <c r="M12" s="418">
        <f t="shared" si="7"/>
        <v>5</v>
      </c>
      <c r="N12" s="419"/>
      <c r="O12" s="419"/>
      <c r="P12" s="420">
        <f t="shared" si="4"/>
        <v>20000</v>
      </c>
      <c r="Q12" s="432">
        <f t="shared" si="5"/>
        <v>3200000</v>
      </c>
      <c r="R12" s="432">
        <f t="shared" si="8"/>
        <v>100000</v>
      </c>
      <c r="S12" s="433"/>
      <c r="T12" s="391"/>
    </row>
    <row r="13" spans="1:20" ht="48.6" customHeight="1">
      <c r="A13" s="386" t="str">
        <f>COUNTIF($B$6:B13,B13)&amp;B13</f>
        <v>1XLPE150</v>
      </c>
      <c r="B13" s="391" t="s">
        <v>286</v>
      </c>
      <c r="C13" s="394">
        <f t="shared" si="6"/>
        <v>7</v>
      </c>
      <c r="D13" s="395" t="str">
        <f t="shared" si="0"/>
        <v>Cáp 24KV C/XLPE/PVC 150mm2</v>
      </c>
      <c r="E13" s="394" t="str">
        <f>VLOOKUP(B13,DonGiaHD!A:H,6,0)</f>
        <v>mét</v>
      </c>
      <c r="F13" s="396">
        <f>SUMIF(DonGiaHD!A:A,QuyetToanKLA!B13,DonGiaHD!E:E)</f>
        <v>24</v>
      </c>
      <c r="G13" s="396">
        <f t="shared" si="1"/>
        <v>24</v>
      </c>
      <c r="H13" s="396">
        <f>ROUND(SUMIF(ChiTietDuToan!B:B,B13&amp;"A",ChiTietDuToan!J:J),0)</f>
        <v>24</v>
      </c>
      <c r="I13" s="415"/>
      <c r="J13" s="415"/>
      <c r="K13" s="416" t="str">
        <f t="shared" si="2"/>
        <v>07.PV3.53.0022</v>
      </c>
      <c r="L13" s="417">
        <f t="shared" si="3"/>
        <v>43739</v>
      </c>
      <c r="M13" s="418">
        <f t="shared" si="7"/>
        <v>0</v>
      </c>
      <c r="N13" s="419"/>
      <c r="O13" s="419"/>
      <c r="P13" s="420">
        <f t="shared" si="4"/>
        <v>480490</v>
      </c>
      <c r="Q13" s="432">
        <f t="shared" si="5"/>
        <v>11531760</v>
      </c>
      <c r="R13" s="432">
        <f t="shared" si="8"/>
        <v>0</v>
      </c>
      <c r="S13" s="433"/>
      <c r="T13" s="391"/>
    </row>
    <row r="14" spans="1:20" ht="48.6" customHeight="1">
      <c r="A14" s="386" t="str">
        <f>COUNTIF($B$6:B14,B14)&amp;B14</f>
        <v>1XLPE25</v>
      </c>
      <c r="B14" s="391" t="s">
        <v>274</v>
      </c>
      <c r="C14" s="394">
        <f t="shared" si="6"/>
        <v>8</v>
      </c>
      <c r="D14" s="395" t="str">
        <f t="shared" si="0"/>
        <v>Cáp 24KV C/XLPE/PVC 25mm2</v>
      </c>
      <c r="E14" s="394" t="str">
        <f>VLOOKUP(B14,DonGiaHD!A:H,6,0)</f>
        <v>mét</v>
      </c>
      <c r="F14" s="396">
        <f>SUMIF(DonGiaHD!A:A,QuyetToanKLA!B14,DonGiaHD!E:E)</f>
        <v>59</v>
      </c>
      <c r="G14" s="396">
        <f t="shared" si="1"/>
        <v>59</v>
      </c>
      <c r="H14" s="396">
        <f>ROUND(SUMIF(ChiTietDuToan!B:B,B14&amp;"A",ChiTietDuToan!J:J),0)</f>
        <v>59</v>
      </c>
      <c r="I14" s="415"/>
      <c r="J14" s="415"/>
      <c r="K14" s="416" t="str">
        <f t="shared" si="2"/>
        <v>07.PV3.53.0022</v>
      </c>
      <c r="L14" s="417">
        <f t="shared" si="3"/>
        <v>43739</v>
      </c>
      <c r="M14" s="418">
        <f t="shared" si="7"/>
        <v>0</v>
      </c>
      <c r="N14" s="419"/>
      <c r="O14" s="419"/>
      <c r="P14" s="420">
        <f t="shared" si="4"/>
        <v>87180</v>
      </c>
      <c r="Q14" s="432">
        <f t="shared" si="5"/>
        <v>5143620</v>
      </c>
      <c r="R14" s="432">
        <f t="shared" si="8"/>
        <v>0</v>
      </c>
      <c r="S14" s="433"/>
      <c r="T14" s="391"/>
    </row>
    <row r="15" spans="1:20" ht="48.6" customHeight="1">
      <c r="A15" s="386" t="str">
        <f>COUNTIF($B$6:B15,B15)&amp;B15</f>
        <v>1m25</v>
      </c>
      <c r="B15" s="391" t="s">
        <v>3367</v>
      </c>
      <c r="C15" s="394">
        <f t="shared" si="6"/>
        <v>9</v>
      </c>
      <c r="D15" s="395" t="str">
        <f t="shared" si="0"/>
        <v>Cáp đồng trần M25mm2</v>
      </c>
      <c r="E15" s="394" t="str">
        <f>VLOOKUP(B15,DonGiaHD!A:H,6,0)</f>
        <v>kg</v>
      </c>
      <c r="F15" s="396">
        <f>SUMIF(DonGiaHD!A:A,QuyetToanKLA!B15,DonGiaHD!E:E)</f>
        <v>62.3</v>
      </c>
      <c r="G15" s="396">
        <f t="shared" si="1"/>
        <v>63</v>
      </c>
      <c r="H15" s="396">
        <f>SUMIF(ChiTietDuToan!B:B,B15&amp;"A",ChiTietDuToan!J:J)</f>
        <v>58.75</v>
      </c>
      <c r="I15" s="415"/>
      <c r="J15" s="415"/>
      <c r="K15" s="416" t="str">
        <f t="shared" si="2"/>
        <v>07.PV3.53.0022</v>
      </c>
      <c r="L15" s="417">
        <f t="shared" si="3"/>
        <v>43739</v>
      </c>
      <c r="M15" s="418">
        <f t="shared" si="7"/>
        <v>4.25</v>
      </c>
      <c r="N15" s="419"/>
      <c r="O15" s="419"/>
      <c r="P15" s="420">
        <f t="shared" si="4"/>
        <v>219600</v>
      </c>
      <c r="Q15" s="432">
        <f t="shared" si="5"/>
        <v>12901500</v>
      </c>
      <c r="R15" s="432">
        <f t="shared" si="8"/>
        <v>933300</v>
      </c>
      <c r="S15" s="433"/>
      <c r="T15" s="391"/>
    </row>
    <row r="16" spans="1:20" ht="48.6" customHeight="1">
      <c r="A16" s="386" t="str">
        <f>COUNTIF($B$6:B16,B16)&amp;B16</f>
        <v>1AC120</v>
      </c>
      <c r="B16" s="391" t="s">
        <v>390</v>
      </c>
      <c r="C16" s="394">
        <f t="shared" si="6"/>
        <v>10</v>
      </c>
      <c r="D16" s="395" t="str">
        <f t="shared" si="0"/>
        <v>Cáp nhôm lõi thép AC-120/19</v>
      </c>
      <c r="E16" s="394" t="str">
        <f>VLOOKUP(B16,DonGiaHD!A:H,6,0)</f>
        <v>kg</v>
      </c>
      <c r="F16" s="1792">
        <f>VLOOKUP(B16,HopDong,5,0)</f>
        <v>3044.9</v>
      </c>
      <c r="G16" s="397">
        <f t="shared" si="1"/>
        <v>266</v>
      </c>
      <c r="H16" s="397">
        <f>G16</f>
        <v>266</v>
      </c>
      <c r="I16" s="415"/>
      <c r="J16" s="415"/>
      <c r="K16" s="416" t="str">
        <f t="shared" si="2"/>
        <v>07.PV3.53.0006</v>
      </c>
      <c r="L16" s="417">
        <f t="shared" si="3"/>
        <v>43705</v>
      </c>
      <c r="M16" s="418">
        <f t="shared" si="7"/>
        <v>0</v>
      </c>
      <c r="N16" s="419"/>
      <c r="O16" s="419"/>
      <c r="P16" s="420">
        <f t="shared" si="4"/>
        <v>63802.07</v>
      </c>
      <c r="Q16" s="432">
        <f t="shared" ref="Q16:Q18" si="9">ROUND(P16*H16,0)</f>
        <v>16971351</v>
      </c>
      <c r="R16" s="432">
        <f t="shared" ref="R16:R18" si="10">ROUND(M16*P16,0)</f>
        <v>0</v>
      </c>
      <c r="S16" s="433"/>
      <c r="T16" s="391"/>
    </row>
    <row r="17" spans="1:20" ht="48.6" customHeight="1">
      <c r="A17" s="386" t="str">
        <f>COUNTIF($B$6:B17,B17)&amp;B17</f>
        <v>2AC120</v>
      </c>
      <c r="B17" s="391" t="s">
        <v>390</v>
      </c>
      <c r="C17" s="394">
        <f t="shared" si="6"/>
        <v>11</v>
      </c>
      <c r="D17" s="395" t="str">
        <f t="shared" ref="D17" si="11">VLOOKUP(B17,DonGia,3,0)</f>
        <v>Cáp nhôm lõi thép AC-120/19</v>
      </c>
      <c r="E17" s="394" t="str">
        <f>VLOOKUP(B17,DonGiaHD!A:H,6,0)</f>
        <v>kg</v>
      </c>
      <c r="F17" s="1792"/>
      <c r="G17" s="397">
        <f t="shared" si="1"/>
        <v>34.9</v>
      </c>
      <c r="H17" s="397">
        <f>G17</f>
        <v>34.9</v>
      </c>
      <c r="I17" s="415"/>
      <c r="J17" s="415"/>
      <c r="K17" s="416" t="str">
        <f t="shared" si="2"/>
        <v>07.PV3.53.0028</v>
      </c>
      <c r="L17" s="417">
        <f t="shared" ref="L17" si="12">VLOOKUP(A17,PhieuXuat,5,0)</f>
        <v>43776</v>
      </c>
      <c r="M17" s="418">
        <f t="shared" si="7"/>
        <v>0</v>
      </c>
      <c r="N17" s="419"/>
      <c r="O17" s="419"/>
      <c r="P17" s="420">
        <f t="shared" ref="P17" si="13">VLOOKUP(A17,PhieuXuat,20,0)</f>
        <v>48785.6446</v>
      </c>
      <c r="Q17" s="432">
        <f t="shared" ref="Q17" si="14">ROUND(P17*H17,0)</f>
        <v>1702619</v>
      </c>
      <c r="R17" s="432">
        <f t="shared" ref="R17" si="15">ROUND(M17*P17,0)</f>
        <v>0</v>
      </c>
      <c r="S17" s="433"/>
      <c r="T17" s="391"/>
    </row>
    <row r="18" spans="1:20" ht="48.6" customHeight="1">
      <c r="A18" s="386" t="str">
        <f>COUNTIF($B$6:B18,B18)&amp;B18</f>
        <v>3AC120</v>
      </c>
      <c r="B18" s="391" t="s">
        <v>390</v>
      </c>
      <c r="C18" s="394">
        <f t="shared" si="6"/>
        <v>12</v>
      </c>
      <c r="D18" s="395" t="str">
        <f t="shared" ref="D18" si="16">VLOOKUP(B18,DonGia,3,0)</f>
        <v>Cáp nhôm lõi thép AC-120/19</v>
      </c>
      <c r="E18" s="394" t="str">
        <f>VLOOKUP(B18,DonGiaHD!A:H,6,0)</f>
        <v>kg</v>
      </c>
      <c r="F18" s="1792"/>
      <c r="G18" s="397">
        <f t="shared" ref="G18" si="17">VLOOKUP(A18,PhieuXuat,19,0)</f>
        <v>2744</v>
      </c>
      <c r="H18" s="397">
        <f>G18</f>
        <v>2744</v>
      </c>
      <c r="I18" s="415"/>
      <c r="J18" s="415"/>
      <c r="K18" s="416" t="str">
        <f t="shared" ref="K18" si="18">VLOOKUP(A18,PhieuXuat,4,0)</f>
        <v>07.PV3.53.0022</v>
      </c>
      <c r="L18" s="417">
        <f t="shared" ref="L18" si="19">VLOOKUP(A18,PhieuXuat,5,0)</f>
        <v>43739</v>
      </c>
      <c r="M18" s="418">
        <f t="shared" si="7"/>
        <v>0</v>
      </c>
      <c r="N18" s="419"/>
      <c r="O18" s="419"/>
      <c r="P18" s="420">
        <f t="shared" ref="P18" si="20">VLOOKUP(A18,PhieuXuat,20,0)</f>
        <v>69630</v>
      </c>
      <c r="Q18" s="432">
        <f t="shared" si="9"/>
        <v>191064720</v>
      </c>
      <c r="R18" s="432">
        <f t="shared" si="10"/>
        <v>0</v>
      </c>
      <c r="S18" s="433"/>
      <c r="T18" s="391"/>
    </row>
    <row r="19" spans="1:20" s="384" customFormat="1" ht="48.6" customHeight="1">
      <c r="A19" s="386" t="str">
        <f>COUNTIF($B$6:B19,B19)&amp;B19</f>
        <v>1XLPE185A</v>
      </c>
      <c r="B19" s="391" t="s">
        <v>308</v>
      </c>
      <c r="C19" s="394">
        <f t="shared" si="6"/>
        <v>13</v>
      </c>
      <c r="D19" s="395" t="str">
        <f t="shared" si="0"/>
        <v>Cáp 24KV A/XLPE/PVC 185mm2</v>
      </c>
      <c r="E19" s="394" t="str">
        <f>VLOOKUP(B19,DonGiaHD!A:H,6,0)</f>
        <v>mét</v>
      </c>
      <c r="F19" s="1793">
        <f>SUMIF(DonGiaHD!A:A,QuyetToanKLA!B19,DonGiaHD!E:E)</f>
        <v>19394</v>
      </c>
      <c r="G19" s="398">
        <f t="shared" si="1"/>
        <v>461</v>
      </c>
      <c r="H19" s="398">
        <f>G19</f>
        <v>461</v>
      </c>
      <c r="I19" s="421"/>
      <c r="J19" s="421"/>
      <c r="K19" s="416" t="str">
        <f t="shared" si="2"/>
        <v>07.PV3.53.0006</v>
      </c>
      <c r="L19" s="417">
        <f t="shared" si="3"/>
        <v>43705</v>
      </c>
      <c r="M19" s="418">
        <f t="shared" si="7"/>
        <v>0</v>
      </c>
      <c r="N19" s="422"/>
      <c r="O19" s="422"/>
      <c r="P19" s="420">
        <f t="shared" si="4"/>
        <v>79672.95</v>
      </c>
      <c r="Q19" s="435">
        <f>ROUND(P19*H19,0)+1</f>
        <v>36729231</v>
      </c>
      <c r="R19" s="436">
        <f t="shared" ref="R19" si="21">ROUND(M19*P19,0)</f>
        <v>0</v>
      </c>
      <c r="S19" s="434"/>
      <c r="T19" s="391"/>
    </row>
    <row r="20" spans="1:20" s="384" customFormat="1" ht="48.6" customHeight="1">
      <c r="A20" s="386" t="str">
        <f>COUNTIF($B$6:B20,B20)&amp;B20</f>
        <v>2XLPE185A</v>
      </c>
      <c r="B20" s="391" t="s">
        <v>308</v>
      </c>
      <c r="C20" s="394">
        <f t="shared" si="6"/>
        <v>14</v>
      </c>
      <c r="D20" s="395" t="str">
        <f t="shared" si="0"/>
        <v>Cáp 24KV A/XLPE/PVC 185mm2</v>
      </c>
      <c r="E20" s="394" t="str">
        <f>VLOOKUP(B20,DonGiaHD!A:H,6,0)</f>
        <v>mét</v>
      </c>
      <c r="F20" s="1793"/>
      <c r="G20" s="398">
        <f t="shared" si="1"/>
        <v>18933</v>
      </c>
      <c r="H20" s="398">
        <f>G20</f>
        <v>18933</v>
      </c>
      <c r="I20" s="421"/>
      <c r="J20" s="421"/>
      <c r="K20" s="416" t="str">
        <f t="shared" si="2"/>
        <v>07.PV3.53.0022</v>
      </c>
      <c r="L20" s="417">
        <f t="shared" si="3"/>
        <v>43739</v>
      </c>
      <c r="M20" s="418">
        <f t="shared" si="7"/>
        <v>0</v>
      </c>
      <c r="N20" s="422"/>
      <c r="O20" s="422"/>
      <c r="P20" s="420">
        <f t="shared" si="4"/>
        <v>100610</v>
      </c>
      <c r="Q20" s="432">
        <f t="shared" si="5"/>
        <v>1904849130</v>
      </c>
      <c r="R20" s="436">
        <f t="shared" si="8"/>
        <v>0</v>
      </c>
      <c r="S20" s="434"/>
      <c r="T20" s="391"/>
    </row>
    <row r="21" spans="1:20" ht="48.6" customHeight="1">
      <c r="A21" s="386" t="str">
        <f>COUNTIF($B$6:B21,B21)&amp;B21</f>
        <v>1C5/8</v>
      </c>
      <c r="B21" s="391" t="s">
        <v>510</v>
      </c>
      <c r="C21" s="394">
        <f t="shared" si="6"/>
        <v>15</v>
      </c>
      <c r="D21" s="395" t="str">
        <f t="shared" si="0"/>
        <v>Cáp thép 5/8"</v>
      </c>
      <c r="E21" s="394" t="s">
        <v>259</v>
      </c>
      <c r="F21" s="399">
        <v>0</v>
      </c>
      <c r="G21" s="398">
        <f t="shared" si="1"/>
        <v>48</v>
      </c>
      <c r="H21" s="398">
        <v>48</v>
      </c>
      <c r="I21" s="415"/>
      <c r="J21" s="415"/>
      <c r="K21" s="416" t="str">
        <f t="shared" si="2"/>
        <v>07.PV3.53.0006</v>
      </c>
      <c r="L21" s="417">
        <f t="shared" si="3"/>
        <v>43705</v>
      </c>
      <c r="M21" s="423"/>
      <c r="N21" s="419"/>
      <c r="O21" s="419"/>
      <c r="P21" s="420">
        <f t="shared" si="4"/>
        <v>35609</v>
      </c>
      <c r="Q21" s="432">
        <f t="shared" ref="Q21" si="22">ROUND(P21*H21,0)</f>
        <v>1709232</v>
      </c>
      <c r="R21" s="432">
        <f t="shared" ref="R21" si="23">ROUND(M21*P21,0)</f>
        <v>0</v>
      </c>
      <c r="S21" s="437" t="s">
        <v>4274</v>
      </c>
      <c r="T21" s="391"/>
    </row>
    <row r="22" spans="1:20" ht="48.6" customHeight="1">
      <c r="A22" s="386" t="str">
        <f>COUNTIF($B$6:B22,B22)&amp;B22</f>
        <v>2C5/8</v>
      </c>
      <c r="B22" s="391" t="s">
        <v>510</v>
      </c>
      <c r="C22" s="394">
        <f t="shared" si="6"/>
        <v>16</v>
      </c>
      <c r="D22" s="395" t="str">
        <f t="shared" si="0"/>
        <v>Cáp thép 5/8"</v>
      </c>
      <c r="E22" s="394" t="str">
        <f>VLOOKUP(B22,DonGiaHD!A:H,6,0)</f>
        <v>mét</v>
      </c>
      <c r="F22" s="400">
        <f>SUMIF(DonGiaHD!A:A,QuyetToanKLA!B22,DonGiaHD!E:E)</f>
        <v>278</v>
      </c>
      <c r="G22" s="401">
        <f t="shared" si="1"/>
        <v>172.27</v>
      </c>
      <c r="H22" s="401">
        <f>ROUND(234-H21/0.454,2)</f>
        <v>128.27000000000001</v>
      </c>
      <c r="I22" s="415"/>
      <c r="J22" s="415"/>
      <c r="K22" s="416" t="str">
        <f t="shared" si="2"/>
        <v>07.PV3.53.0006</v>
      </c>
      <c r="L22" s="417">
        <f t="shared" si="3"/>
        <v>43705</v>
      </c>
      <c r="M22" s="424">
        <f t="shared" si="7"/>
        <v>44</v>
      </c>
      <c r="N22" s="419"/>
      <c r="O22" s="419"/>
      <c r="P22" s="420">
        <f t="shared" si="4"/>
        <v>12929.79</v>
      </c>
      <c r="Q22" s="432">
        <f t="shared" si="5"/>
        <v>1658504</v>
      </c>
      <c r="R22" s="432">
        <f t="shared" si="8"/>
        <v>568911</v>
      </c>
      <c r="S22" s="433"/>
      <c r="T22" s="391"/>
    </row>
    <row r="23" spans="1:20" s="385" customFormat="1" ht="48.6" customHeight="1">
      <c r="A23" s="385" t="str">
        <f>COUNTIF($B$6:B23,B23)&amp;B23</f>
        <v>1ACX50</v>
      </c>
      <c r="B23" s="34" t="s">
        <v>3264</v>
      </c>
      <c r="C23" s="394">
        <f t="shared" si="6"/>
        <v>17</v>
      </c>
      <c r="D23" s="402" t="str">
        <f t="shared" si="0"/>
        <v>Cáp nhôm lõi thép bọc 24KV AC/XLPE50 mm2</v>
      </c>
      <c r="E23" s="394" t="str">
        <f>VLOOKUP(B23,DonGiaHD!A:H,6,0)</f>
        <v>mét</v>
      </c>
      <c r="F23" s="396">
        <f>SUMIF(DonGiaHD!A:A,QuyetToanKLA!B23,DonGiaHD!E:E)</f>
        <v>162</v>
      </c>
      <c r="G23" s="396">
        <f t="shared" si="1"/>
        <v>162</v>
      </c>
      <c r="H23" s="396">
        <f>ROUND(SUMIF(ChiTietDuToan!B:B,B23&amp;"A",ChiTietDuToan!J:J),0)</f>
        <v>116</v>
      </c>
      <c r="I23" s="404"/>
      <c r="J23" s="404"/>
      <c r="K23" s="416" t="str">
        <f t="shared" si="2"/>
        <v>07.PV3.53.0006</v>
      </c>
      <c r="L23" s="417">
        <f t="shared" si="3"/>
        <v>43705</v>
      </c>
      <c r="M23" s="418">
        <f t="shared" si="7"/>
        <v>46</v>
      </c>
      <c r="N23" s="425"/>
      <c r="O23" s="425"/>
      <c r="P23" s="426">
        <f t="shared" si="4"/>
        <v>31688.74</v>
      </c>
      <c r="Q23" s="438">
        <f t="shared" si="5"/>
        <v>3675894</v>
      </c>
      <c r="R23" s="438">
        <f t="shared" si="8"/>
        <v>1457682</v>
      </c>
      <c r="S23" s="394"/>
      <c r="T23" s="34"/>
    </row>
    <row r="24" spans="1:20" s="384" customFormat="1" ht="48.6" customHeight="1">
      <c r="A24" s="386" t="str">
        <f>COUNTIF($B$6:B24,B24)&amp;B24</f>
        <v>1d12</v>
      </c>
      <c r="B24" s="391" t="s">
        <v>3397</v>
      </c>
      <c r="C24" s="394">
        <f t="shared" si="6"/>
        <v>18</v>
      </c>
      <c r="D24" s="395" t="str">
        <f t="shared" si="0"/>
        <v>Đà cản BTCT 1,2m</v>
      </c>
      <c r="E24" s="394" t="str">
        <f>VLOOKUP(B24,DonGiaHD!A:H,6,0)</f>
        <v>cái</v>
      </c>
      <c r="F24" s="1794">
        <f>SUMIF(DonGiaHD!A:A,QuyetToanKLA!B24,DonGiaHD!E:E)</f>
        <v>40</v>
      </c>
      <c r="G24" s="396">
        <f t="shared" si="1"/>
        <v>6</v>
      </c>
      <c r="H24" s="396">
        <v>6</v>
      </c>
      <c r="I24" s="415"/>
      <c r="J24" s="415"/>
      <c r="K24" s="416" t="str">
        <f t="shared" si="2"/>
        <v>07.PV3.53.0006</v>
      </c>
      <c r="L24" s="417">
        <f t="shared" si="3"/>
        <v>43705</v>
      </c>
      <c r="M24" s="418">
        <f t="shared" si="7"/>
        <v>0</v>
      </c>
      <c r="N24" s="422"/>
      <c r="O24" s="422"/>
      <c r="P24" s="420">
        <f t="shared" si="4"/>
        <v>311148.5</v>
      </c>
      <c r="Q24" s="432">
        <f t="shared" ref="Q24" si="24">ROUND(P24*H24,0)</f>
        <v>1866891</v>
      </c>
      <c r="R24" s="432">
        <f t="shared" ref="R24" si="25">ROUND(M24*P24,0)</f>
        <v>0</v>
      </c>
      <c r="S24" s="434"/>
      <c r="T24" s="391"/>
    </row>
    <row r="25" spans="1:20" s="384" customFormat="1" ht="48.6" customHeight="1">
      <c r="A25" s="386" t="str">
        <f>COUNTIF($B$6:B25,B25)&amp;B25</f>
        <v>2d12</v>
      </c>
      <c r="B25" s="391" t="s">
        <v>3397</v>
      </c>
      <c r="C25" s="394">
        <f t="shared" si="6"/>
        <v>19</v>
      </c>
      <c r="D25" s="395" t="str">
        <f t="shared" si="0"/>
        <v>Đà cản BTCT 1,2m</v>
      </c>
      <c r="E25" s="394" t="str">
        <f>VLOOKUP(B25,DonGiaHD!A:H,6,0)</f>
        <v>cái</v>
      </c>
      <c r="F25" s="1794"/>
      <c r="G25" s="396">
        <f t="shared" si="1"/>
        <v>34</v>
      </c>
      <c r="H25" s="396">
        <v>33</v>
      </c>
      <c r="I25" s="415"/>
      <c r="J25" s="415"/>
      <c r="K25" s="416" t="str">
        <f t="shared" si="2"/>
        <v>07.PV3.53.0007</v>
      </c>
      <c r="L25" s="417">
        <f t="shared" si="3"/>
        <v>43705</v>
      </c>
      <c r="M25" s="418">
        <f t="shared" si="7"/>
        <v>1</v>
      </c>
      <c r="N25" s="422"/>
      <c r="O25" s="422"/>
      <c r="P25" s="420">
        <f t="shared" si="4"/>
        <v>330000</v>
      </c>
      <c r="Q25" s="432">
        <f t="shared" si="5"/>
        <v>10890000</v>
      </c>
      <c r="R25" s="432">
        <f t="shared" si="8"/>
        <v>330000</v>
      </c>
      <c r="S25" s="434"/>
      <c r="T25" s="391"/>
    </row>
    <row r="26" spans="1:20" ht="48.6" customHeight="1">
      <c r="A26" s="386" t="str">
        <f>COUNTIF($B$6:B26,B26)&amp;B26</f>
        <v>1d15</v>
      </c>
      <c r="B26" s="391" t="s">
        <v>3398</v>
      </c>
      <c r="C26" s="394">
        <f t="shared" si="6"/>
        <v>20</v>
      </c>
      <c r="D26" s="395" t="str">
        <f t="shared" si="0"/>
        <v>Đà cản BTCT 1,5m</v>
      </c>
      <c r="E26" s="394" t="str">
        <f>VLOOKUP(B26,DonGiaHD!A:H,6,0)</f>
        <v>cái</v>
      </c>
      <c r="F26" s="1794">
        <v>15</v>
      </c>
      <c r="G26" s="396">
        <f t="shared" si="1"/>
        <v>8</v>
      </c>
      <c r="H26" s="396">
        <v>8</v>
      </c>
      <c r="I26" s="415"/>
      <c r="J26" s="415"/>
      <c r="K26" s="416" t="str">
        <f t="shared" si="2"/>
        <v>07.PV3.53.0006</v>
      </c>
      <c r="L26" s="417">
        <f t="shared" si="3"/>
        <v>43705</v>
      </c>
      <c r="M26" s="418">
        <f t="shared" si="7"/>
        <v>0</v>
      </c>
      <c r="N26" s="419"/>
      <c r="O26" s="419"/>
      <c r="P26" s="420">
        <f t="shared" si="4"/>
        <v>717045.5</v>
      </c>
      <c r="Q26" s="432">
        <f t="shared" ref="Q26" si="26">ROUND(P26*H26,0)</f>
        <v>5736364</v>
      </c>
      <c r="R26" s="432">
        <f t="shared" ref="R26" si="27">ROUND(M26*P26,0)</f>
        <v>0</v>
      </c>
      <c r="S26" s="433"/>
      <c r="T26" s="391"/>
    </row>
    <row r="27" spans="1:20" ht="48.6" customHeight="1">
      <c r="A27" s="386" t="str">
        <f>COUNTIF($B$6:B27,B27)&amp;B27</f>
        <v>2d15</v>
      </c>
      <c r="B27" s="391" t="s">
        <v>3398</v>
      </c>
      <c r="C27" s="394">
        <f t="shared" si="6"/>
        <v>21</v>
      </c>
      <c r="D27" s="395" t="str">
        <f t="shared" si="0"/>
        <v>Đà cản BTCT 1,5m</v>
      </c>
      <c r="E27" s="394" t="str">
        <f>VLOOKUP(B27,DonGiaHD!A:H,6,0)</f>
        <v>cái</v>
      </c>
      <c r="F27" s="1794"/>
      <c r="G27" s="396">
        <f t="shared" si="1"/>
        <v>7</v>
      </c>
      <c r="H27" s="396">
        <v>7</v>
      </c>
      <c r="I27" s="415"/>
      <c r="J27" s="415"/>
      <c r="K27" s="416" t="str">
        <f t="shared" si="2"/>
        <v>07.PV3.53.0007</v>
      </c>
      <c r="L27" s="417">
        <f t="shared" si="3"/>
        <v>43705</v>
      </c>
      <c r="M27" s="418">
        <f t="shared" si="7"/>
        <v>0</v>
      </c>
      <c r="N27" s="419"/>
      <c r="O27" s="419"/>
      <c r="P27" s="420">
        <f t="shared" si="4"/>
        <v>900000</v>
      </c>
      <c r="Q27" s="432">
        <f t="shared" si="5"/>
        <v>6300000</v>
      </c>
      <c r="R27" s="432">
        <f t="shared" si="8"/>
        <v>0</v>
      </c>
      <c r="S27" s="433"/>
      <c r="T27" s="391"/>
    </row>
    <row r="28" spans="1:20" ht="48.6" customHeight="1">
      <c r="A28" s="386" t="str">
        <f>COUNTIF($B$1:B28,B28)&amp;B28</f>
        <v>1ltd6</v>
      </c>
      <c r="B28" s="391" t="s">
        <v>4194</v>
      </c>
      <c r="C28" s="394">
        <f t="shared" si="6"/>
        <v>22</v>
      </c>
      <c r="D28" s="395" t="str">
        <f t="shared" ref="D28" si="28">VLOOKUP(B28,DonGia,3,0)</f>
        <v>LTD 1P 24KV - 600A</v>
      </c>
      <c r="E28" s="394" t="str">
        <f>VLOOKUP(B28,DonGiaHD!A:H,6,0)</f>
        <v>cái</v>
      </c>
      <c r="F28" s="396">
        <f>SUMIF(DonGiaHD!A:A,QuyetToanKLA!B28,DonGiaHD!E:E)</f>
        <v>3</v>
      </c>
      <c r="G28" s="396">
        <f t="shared" ref="G28" si="29">VLOOKUP(A28,PhieuXuat,19,0)</f>
        <v>3</v>
      </c>
      <c r="H28" s="396">
        <f>VLOOKUP(B28,KhoiLuongVT,5,0)</f>
        <v>3</v>
      </c>
      <c r="I28" s="415"/>
      <c r="J28" s="415"/>
      <c r="K28" s="416" t="str">
        <f t="shared" ref="K28" si="30">VLOOKUP(A28,PhieuXuat,4,0)</f>
        <v>07.PV3.53.0016</v>
      </c>
      <c r="L28" s="417">
        <f t="shared" ref="L28" si="31">VLOOKUP(A28,PhieuXuat,5,0)</f>
        <v>43720</v>
      </c>
      <c r="M28" s="418">
        <f t="shared" ref="M28" si="32">G28-H28</f>
        <v>0</v>
      </c>
      <c r="N28" s="419"/>
      <c r="O28" s="419"/>
      <c r="P28" s="420">
        <f t="shared" ref="P28" si="33">VLOOKUP(A28,PhieuXuat,20,0)</f>
        <v>2273000</v>
      </c>
      <c r="Q28" s="432">
        <f t="shared" ref="Q28" si="34">ROUND(P28*H28,0)</f>
        <v>6819000</v>
      </c>
      <c r="R28" s="432">
        <f t="shared" ref="R28" si="35">ROUND(M28*P28,0)</f>
        <v>0</v>
      </c>
      <c r="S28" s="433"/>
      <c r="T28" s="391"/>
    </row>
    <row r="29" spans="1:20" ht="48.6" customHeight="1">
      <c r="A29" s="386" t="str">
        <f>COUNTIF($B$6:B29,B29)&amp;B29</f>
        <v>1d200</v>
      </c>
      <c r="B29" s="391" t="s">
        <v>3254</v>
      </c>
      <c r="C29" s="394">
        <f t="shared" si="6"/>
        <v>23</v>
      </c>
      <c r="D29" s="395" t="str">
        <f t="shared" si="0"/>
        <v>Đà Sắt góc L75 x75 x8 dài 2m (3 ốp)</v>
      </c>
      <c r="E29" s="394" t="str">
        <f>VLOOKUP(B29,DonGiaHD!A:H,6,0)</f>
        <v>thanh</v>
      </c>
      <c r="F29" s="396">
        <f>SUMIF(DonGiaHD!A:A,QuyetToanKLA!B29,DonGiaHD!E:E)</f>
        <v>167</v>
      </c>
      <c r="G29" s="396">
        <f t="shared" si="1"/>
        <v>167</v>
      </c>
      <c r="H29" s="396">
        <f>ROUND(SUMIF(ChiTietDuToan!B:B,B29&amp;"A",ChiTietDuToan!J:J),0)</f>
        <v>167</v>
      </c>
      <c r="I29" s="415"/>
      <c r="J29" s="415"/>
      <c r="K29" s="416" t="str">
        <f t="shared" si="2"/>
        <v>07.PV3.53.0016</v>
      </c>
      <c r="L29" s="417">
        <f t="shared" si="3"/>
        <v>43720</v>
      </c>
      <c r="M29" s="418">
        <f t="shared" si="7"/>
        <v>0</v>
      </c>
      <c r="N29" s="419"/>
      <c r="O29" s="419"/>
      <c r="P29" s="420">
        <f t="shared" si="4"/>
        <v>584000</v>
      </c>
      <c r="Q29" s="432">
        <f t="shared" si="5"/>
        <v>97528000</v>
      </c>
      <c r="R29" s="432">
        <f t="shared" si="8"/>
        <v>0</v>
      </c>
      <c r="S29" s="433"/>
      <c r="T29" s="391"/>
    </row>
    <row r="30" spans="1:20" ht="48.6" customHeight="1">
      <c r="A30" s="386" t="str">
        <f>COUNTIF($B$6:B35,B30)&amp;B30</f>
        <v>1t115</v>
      </c>
      <c r="B30" s="391" t="s">
        <v>3256</v>
      </c>
      <c r="C30" s="394">
        <f t="shared" si="6"/>
        <v>24</v>
      </c>
      <c r="D30" s="395" t="str">
        <f t="shared" si="0"/>
        <v>Thanh chống đà sắt góc L50x50x5 dài 1,15m</v>
      </c>
      <c r="E30" s="394" t="str">
        <f>VLOOKUP(B30,DonGiaHD!A:H,6,0)</f>
        <v>thanh</v>
      </c>
      <c r="F30" s="396">
        <f>SUMIF(DonGiaHD!A:A,QuyetToanKLA!B30,DonGiaHD!E:E)</f>
        <v>167</v>
      </c>
      <c r="G30" s="396">
        <f t="shared" si="1"/>
        <v>169</v>
      </c>
      <c r="H30" s="396">
        <f>ROUND(SUMIF(ChiTietDuToan!B:B,B30&amp;"A",ChiTietDuToan!J:J),0)</f>
        <v>167</v>
      </c>
      <c r="I30" s="415"/>
      <c r="J30" s="415"/>
      <c r="K30" s="416" t="str">
        <f t="shared" si="2"/>
        <v>07.PV3.53.0016</v>
      </c>
      <c r="L30" s="417">
        <f t="shared" si="3"/>
        <v>43720</v>
      </c>
      <c r="M30" s="418">
        <f t="shared" si="7"/>
        <v>2</v>
      </c>
      <c r="N30" s="419"/>
      <c r="O30" s="419"/>
      <c r="P30" s="420">
        <f t="shared" si="4"/>
        <v>141000</v>
      </c>
      <c r="Q30" s="432">
        <f t="shared" si="5"/>
        <v>23547000</v>
      </c>
      <c r="R30" s="432">
        <f t="shared" si="8"/>
        <v>282000</v>
      </c>
      <c r="S30" s="433"/>
      <c r="T30" s="391"/>
    </row>
    <row r="31" spans="1:20" ht="48.6" customHeight="1">
      <c r="A31" s="386" t="str">
        <f>COUNTIF($B$6:B36,B31)&amp;B31</f>
        <v>1d22</v>
      </c>
      <c r="B31" s="391" t="s">
        <v>3249</v>
      </c>
      <c r="C31" s="394">
        <f t="shared" si="6"/>
        <v>25</v>
      </c>
      <c r="D31" s="395" t="str">
        <f t="shared" ref="D31:D32" si="36">VLOOKUP(B31,DonGia,3,0)</f>
        <v>Đà Sắt góc L75 x75 x8 dài 2,2m (4 ốp)</v>
      </c>
      <c r="E31" s="394" t="str">
        <f>VLOOKUP(B31,DonGiaHD!A:H,6,0)</f>
        <v>thanh</v>
      </c>
      <c r="F31" s="396">
        <f>SUMIF(DonGiaHD!A:A,QuyetToanKLA!B31,DonGiaHD!E:E)</f>
        <v>30</v>
      </c>
      <c r="G31" s="396">
        <f t="shared" ref="G31:G32" si="37">VLOOKUP(A31,PhieuXuat,19,0)</f>
        <v>26</v>
      </c>
      <c r="H31" s="403">
        <v>26</v>
      </c>
      <c r="I31" s="415"/>
      <c r="J31" s="415"/>
      <c r="K31" s="416" t="str">
        <f t="shared" ref="K31:K32" si="38">VLOOKUP(A31,PhieuXuat,4,0)</f>
        <v>07.PV3.53.0016</v>
      </c>
      <c r="L31" s="417">
        <f t="shared" ref="L31:L32" si="39">VLOOKUP(A31,PhieuXuat,5,0)</f>
        <v>43720</v>
      </c>
      <c r="M31" s="418"/>
      <c r="N31" s="419"/>
      <c r="O31" s="419"/>
      <c r="P31" s="420">
        <f t="shared" ref="P31:P32" si="40">VLOOKUP(A31,PhieuXuat,20,0)</f>
        <v>660000</v>
      </c>
      <c r="Q31" s="432">
        <f t="shared" ref="Q31:Q32" si="41">ROUND(P31*H31,0)</f>
        <v>17160000</v>
      </c>
      <c r="R31" s="432">
        <f t="shared" ref="R31:R32" si="42">ROUND(M31*P31,0)</f>
        <v>0</v>
      </c>
      <c r="S31" s="439" t="s">
        <v>4275</v>
      </c>
      <c r="T31" s="391"/>
    </row>
    <row r="32" spans="1:20" ht="48.6" customHeight="1">
      <c r="A32" s="386" t="str">
        <f>COUNTIF($B$6:B37,B32)&amp;B32</f>
        <v>1t81</v>
      </c>
      <c r="B32" s="391" t="s">
        <v>3252</v>
      </c>
      <c r="C32" s="394">
        <f t="shared" si="6"/>
        <v>26</v>
      </c>
      <c r="D32" s="395" t="str">
        <f t="shared" si="36"/>
        <v>Thanh chống đà sắt góc L50x50x5 dài 0,81m</v>
      </c>
      <c r="E32" s="394" t="str">
        <f>VLOOKUP(B32,DonGiaHD!A:H,6,0)</f>
        <v>thanh</v>
      </c>
      <c r="F32" s="396">
        <f>SUMIF(DonGiaHD!A:A,QuyetToanKLA!B32,DonGiaHD!E:E)</f>
        <v>60</v>
      </c>
      <c r="G32" s="396">
        <f t="shared" si="37"/>
        <v>52</v>
      </c>
      <c r="H32" s="403">
        <v>52</v>
      </c>
      <c r="I32" s="415"/>
      <c r="J32" s="415"/>
      <c r="K32" s="416" t="str">
        <f t="shared" si="38"/>
        <v>07.PV3.53.0016</v>
      </c>
      <c r="L32" s="417">
        <f t="shared" si="39"/>
        <v>43720</v>
      </c>
      <c r="M32" s="418"/>
      <c r="N32" s="419"/>
      <c r="O32" s="419"/>
      <c r="P32" s="420">
        <f t="shared" si="40"/>
        <v>100000</v>
      </c>
      <c r="Q32" s="432">
        <f t="shared" si="41"/>
        <v>5200000</v>
      </c>
      <c r="R32" s="432">
        <f t="shared" si="42"/>
        <v>0</v>
      </c>
      <c r="S32" s="439" t="s">
        <v>4276</v>
      </c>
      <c r="T32" s="391"/>
    </row>
    <row r="33" spans="1:20" ht="48.6" customHeight="1">
      <c r="A33" s="386" t="str">
        <f>COUNTIF($B$6:B33,B33)&amp;B33</f>
        <v>1Duplex 216</v>
      </c>
      <c r="B33" s="391" t="s">
        <v>2418</v>
      </c>
      <c r="C33" s="394">
        <f t="shared" si="6"/>
        <v>27</v>
      </c>
      <c r="D33" s="395" t="str">
        <f t="shared" si="0"/>
        <v>Cáp Duplex 2x16</v>
      </c>
      <c r="E33" s="394" t="str">
        <f>VLOOKUP(B33,DonGiaHD!A:H,6,0)</f>
        <v>m</v>
      </c>
      <c r="F33" s="396">
        <f>SUMIF(DonGiaHD!A:A,QuyetToanKLA!B33,DonGiaHD!E:E)</f>
        <v>174</v>
      </c>
      <c r="G33" s="396">
        <f t="shared" si="1"/>
        <v>174</v>
      </c>
      <c r="H33" s="396">
        <f>ROUND(SUMIF(ChiTietDuToan!B:B,B33&amp;"A",ChiTietDuToan!J:J),0)</f>
        <v>174</v>
      </c>
      <c r="I33" s="415"/>
      <c r="J33" s="415"/>
      <c r="K33" s="416" t="str">
        <f t="shared" si="2"/>
        <v>07.PV3.53.0006</v>
      </c>
      <c r="L33" s="417">
        <f t="shared" si="3"/>
        <v>43705</v>
      </c>
      <c r="M33" s="418">
        <f t="shared" si="7"/>
        <v>0</v>
      </c>
      <c r="N33" s="419"/>
      <c r="O33" s="419"/>
      <c r="P33" s="420">
        <f t="shared" si="4"/>
        <v>13386.54</v>
      </c>
      <c r="Q33" s="432">
        <f t="shared" si="5"/>
        <v>2329258</v>
      </c>
      <c r="R33" s="432">
        <f t="shared" si="8"/>
        <v>0</v>
      </c>
      <c r="S33" s="433"/>
      <c r="T33" s="391"/>
    </row>
    <row r="34" spans="1:20" ht="48.6" customHeight="1">
      <c r="A34" s="386" t="str">
        <f>COUNTIF($B$6:B34,B34)&amp;B34</f>
        <v>1SN</v>
      </c>
      <c r="B34" s="391" t="s">
        <v>812</v>
      </c>
      <c r="C34" s="394">
        <f t="shared" si="6"/>
        <v>28</v>
      </c>
      <c r="D34" s="395" t="str">
        <f>VLOOKUP(B34,DonGia,3,0)</f>
        <v>Sứ chằng</v>
      </c>
      <c r="E34" s="394" t="str">
        <f>VLOOKUP(B34,DonGiaHD!A:H,6,0)</f>
        <v>cái</v>
      </c>
      <c r="F34" s="1794">
        <v>18</v>
      </c>
      <c r="G34" s="396">
        <f>VLOOKUP(A34,PhieuXuat,19,0)</f>
        <v>12</v>
      </c>
      <c r="H34" s="396">
        <v>12</v>
      </c>
      <c r="I34" s="415"/>
      <c r="J34" s="415"/>
      <c r="K34" s="416" t="str">
        <f>VLOOKUP(A34,PhieuXuat,4,0)</f>
        <v>07.PV3.53.0006</v>
      </c>
      <c r="L34" s="417">
        <f>VLOOKUP(A34,PhieuXuat,5,0)</f>
        <v>43705</v>
      </c>
      <c r="M34" s="418">
        <f t="shared" si="7"/>
        <v>0</v>
      </c>
      <c r="N34" s="419"/>
      <c r="O34" s="419"/>
      <c r="P34" s="420">
        <f>VLOOKUP(A34,PhieuXuat,20,0)</f>
        <v>72364.33</v>
      </c>
      <c r="Q34" s="432">
        <f t="shared" si="5"/>
        <v>868372</v>
      </c>
      <c r="R34" s="432">
        <f t="shared" si="8"/>
        <v>0</v>
      </c>
      <c r="S34" s="433"/>
      <c r="T34" s="391"/>
    </row>
    <row r="35" spans="1:20" ht="48.6" customHeight="1">
      <c r="A35" s="386" t="str">
        <f>COUNTIF($B$6:B35,B35)&amp;B35</f>
        <v>2SN</v>
      </c>
      <c r="B35" s="391" t="s">
        <v>812</v>
      </c>
      <c r="C35" s="394">
        <f t="shared" si="6"/>
        <v>29</v>
      </c>
      <c r="D35" s="395" t="str">
        <f>VLOOKUP(B35,DonGia,3,0)</f>
        <v>Sứ chằng</v>
      </c>
      <c r="E35" s="394" t="str">
        <f>VLOOKUP(B35,DonGiaHD!A:H,6,0)</f>
        <v>cái</v>
      </c>
      <c r="F35" s="1794"/>
      <c r="G35" s="396">
        <f>VLOOKUP(A35,PhieuXuat,19,0)</f>
        <v>6</v>
      </c>
      <c r="H35" s="396">
        <f>ROUND(SUMIF(ChiTietDuToan!B:B,B35&amp;"A",ChiTietDuToan!J:J),0)-H34</f>
        <v>3</v>
      </c>
      <c r="I35" s="415"/>
      <c r="J35" s="415"/>
      <c r="K35" s="416" t="str">
        <f>VLOOKUP(A35,PhieuXuat,4,0)</f>
        <v>07.PV3.53.0018</v>
      </c>
      <c r="L35" s="417">
        <f>VLOOKUP(A35,PhieuXuat,5,0)</f>
        <v>43727</v>
      </c>
      <c r="M35" s="418">
        <f t="shared" si="7"/>
        <v>3</v>
      </c>
      <c r="N35" s="419"/>
      <c r="O35" s="419"/>
      <c r="P35" s="420">
        <f>VLOOKUP(A35,PhieuXuat,20,0)</f>
        <v>66000</v>
      </c>
      <c r="Q35" s="432">
        <f t="shared" si="5"/>
        <v>198000</v>
      </c>
      <c r="R35" s="432">
        <f t="shared" si="8"/>
        <v>198000</v>
      </c>
      <c r="S35" s="433"/>
      <c r="T35" s="391"/>
    </row>
    <row r="36" spans="1:20" ht="30" customHeight="1">
      <c r="B36" s="391"/>
      <c r="C36" s="394"/>
      <c r="D36" s="395"/>
      <c r="E36" s="394"/>
      <c r="F36" s="394"/>
      <c r="G36" s="404"/>
      <c r="H36" s="405"/>
      <c r="I36" s="427"/>
      <c r="J36" s="427"/>
      <c r="K36" s="416"/>
      <c r="L36" s="417"/>
      <c r="M36" s="394"/>
      <c r="N36" s="419"/>
      <c r="O36" s="419"/>
      <c r="P36" s="420"/>
      <c r="Q36" s="440">
        <f>SUM(Q7:Q35)</f>
        <v>3230787446</v>
      </c>
      <c r="R36" s="440">
        <f>SUM(R7:R35)</f>
        <v>13301893</v>
      </c>
      <c r="S36" s="433"/>
      <c r="T36" s="391"/>
    </row>
    <row r="37" spans="1:20">
      <c r="G37" s="406"/>
      <c r="H37" s="406"/>
      <c r="I37" s="428"/>
      <c r="J37" s="428"/>
      <c r="M37" s="386"/>
      <c r="N37" s="386"/>
      <c r="O37" s="386"/>
    </row>
    <row r="38" spans="1:20" s="29" customFormat="1" ht="18.75">
      <c r="C38" s="375"/>
      <c r="D38" s="1796" t="s">
        <v>4256</v>
      </c>
      <c r="E38" s="1796"/>
      <c r="F38" s="375"/>
      <c r="G38" s="375"/>
      <c r="H38" s="375"/>
      <c r="I38" s="375"/>
      <c r="J38" s="429"/>
      <c r="K38" s="429"/>
      <c r="L38" s="430"/>
      <c r="M38" s="375"/>
      <c r="N38" s="375"/>
      <c r="O38" s="375"/>
      <c r="P38" s="1796" t="s">
        <v>4066</v>
      </c>
      <c r="Q38" s="1796"/>
      <c r="R38" s="375"/>
      <c r="S38" s="375"/>
    </row>
    <row r="39" spans="1:20" s="29" customFormat="1" ht="18.95" customHeight="1">
      <c r="C39" s="375"/>
      <c r="D39" s="407"/>
      <c r="E39" s="375"/>
      <c r="F39" s="375"/>
      <c r="G39" s="375"/>
      <c r="H39" s="375"/>
      <c r="I39" s="375"/>
      <c r="J39" s="375"/>
      <c r="K39" s="375"/>
      <c r="L39" s="430"/>
      <c r="M39" s="375"/>
      <c r="N39" s="375"/>
      <c r="O39" s="375"/>
      <c r="P39" s="376"/>
      <c r="Q39" s="375"/>
      <c r="R39" s="375"/>
      <c r="S39" s="375"/>
    </row>
    <row r="40" spans="1:20" s="29" customFormat="1" ht="18.75">
      <c r="C40" s="375"/>
      <c r="D40" s="407"/>
      <c r="E40" s="375"/>
      <c r="F40" s="375"/>
      <c r="G40" s="375"/>
      <c r="H40" s="375"/>
      <c r="I40" s="375"/>
      <c r="J40" s="375"/>
      <c r="K40" s="375"/>
      <c r="L40" s="430"/>
      <c r="M40" s="375"/>
      <c r="N40" s="375"/>
      <c r="O40" s="375"/>
      <c r="P40" s="376"/>
      <c r="Q40" s="375"/>
      <c r="R40" s="375"/>
      <c r="S40" s="375"/>
    </row>
    <row r="41" spans="1:20" s="29" customFormat="1" ht="18.75">
      <c r="C41" s="375"/>
      <c r="D41" s="407"/>
      <c r="E41" s="375"/>
      <c r="F41" s="408"/>
      <c r="G41" s="408"/>
      <c r="H41" s="375"/>
      <c r="I41" s="375"/>
      <c r="J41" s="375"/>
      <c r="K41" s="375"/>
      <c r="L41" s="430"/>
      <c r="M41" s="375"/>
      <c r="N41" s="375"/>
      <c r="O41" s="375"/>
      <c r="P41" s="376"/>
      <c r="Q41" s="375"/>
      <c r="R41" s="375"/>
      <c r="S41" s="375"/>
    </row>
    <row r="42" spans="1:20" s="29" customFormat="1" ht="15.75" customHeight="1">
      <c r="C42" s="409"/>
      <c r="D42" s="1798" t="str">
        <f>WORD!I2</f>
        <v>Trần Quang Phúc</v>
      </c>
      <c r="E42" s="1798"/>
      <c r="F42" s="410"/>
      <c r="G42" s="410"/>
      <c r="H42" s="375"/>
      <c r="I42" s="375"/>
      <c r="J42" s="375"/>
      <c r="K42" s="375"/>
      <c r="L42" s="430"/>
      <c r="M42" s="375"/>
      <c r="N42" s="375"/>
      <c r="O42" s="375"/>
      <c r="P42" s="1796" t="s">
        <v>33</v>
      </c>
      <c r="Q42" s="1796"/>
      <c r="R42" s="375"/>
      <c r="S42" s="375"/>
    </row>
    <row r="43" spans="1:20" s="29" customFormat="1" ht="18.75">
      <c r="C43" s="375"/>
      <c r="D43" s="411"/>
      <c r="E43" s="375"/>
      <c r="F43" s="408"/>
      <c r="G43" s="408"/>
      <c r="H43" s="376"/>
      <c r="I43" s="375"/>
      <c r="J43" s="375"/>
      <c r="K43" s="375"/>
      <c r="L43" s="430"/>
      <c r="M43" s="375"/>
      <c r="N43" s="375"/>
      <c r="O43" s="375"/>
      <c r="P43" s="375"/>
      <c r="Q43" s="375"/>
      <c r="R43" s="375"/>
      <c r="S43" s="375"/>
    </row>
    <row r="44" spans="1:20" s="29" customFormat="1" ht="16.5" customHeight="1">
      <c r="C44" s="1796" t="s">
        <v>20</v>
      </c>
      <c r="D44" s="1796"/>
      <c r="E44" s="375"/>
      <c r="F44" s="1796" t="s">
        <v>4277</v>
      </c>
      <c r="G44" s="1796"/>
      <c r="H44" s="1796"/>
      <c r="I44" s="1796"/>
      <c r="J44" s="1796"/>
      <c r="K44" s="1796"/>
      <c r="L44" s="1796"/>
      <c r="M44" s="1796"/>
      <c r="N44" s="1796"/>
      <c r="O44" s="429"/>
      <c r="P44" s="1796" t="s">
        <v>4278</v>
      </c>
      <c r="Q44" s="1796"/>
      <c r="R44" s="1796"/>
      <c r="S44" s="375"/>
    </row>
    <row r="45" spans="1:20" s="29" customFormat="1" ht="15.75" customHeight="1">
      <c r="C45" s="1796" t="s">
        <v>3927</v>
      </c>
      <c r="D45" s="1796"/>
      <c r="E45" s="375"/>
      <c r="F45" s="1797" t="str">
        <f>WORD!H2</f>
        <v>TRUNG TÂM KHUYẾN CÔNG VÀ TVPT CÔNG NGHIỆP
TỈNH ĐỒNG NAI
GIÁM ĐỐC</v>
      </c>
      <c r="G45" s="1797"/>
      <c r="H45" s="1797"/>
      <c r="I45" s="1797"/>
      <c r="J45" s="1797"/>
      <c r="K45" s="1797"/>
      <c r="L45" s="1797"/>
      <c r="M45" s="1797"/>
      <c r="N45" s="1797"/>
      <c r="O45" s="429"/>
      <c r="P45" s="1796" t="s">
        <v>3926</v>
      </c>
      <c r="Q45" s="1796"/>
      <c r="R45" s="1796"/>
      <c r="S45" s="375"/>
    </row>
    <row r="46" spans="1:20" s="29" customFormat="1" ht="18.75">
      <c r="C46" s="1796" t="s">
        <v>3928</v>
      </c>
      <c r="D46" s="1796"/>
      <c r="E46" s="375"/>
      <c r="F46" s="1796" t="s">
        <v>3928</v>
      </c>
      <c r="G46" s="1796"/>
      <c r="H46" s="1796"/>
      <c r="I46" s="1796"/>
      <c r="J46" s="1796"/>
      <c r="K46" s="1796"/>
      <c r="L46" s="1796"/>
      <c r="M46" s="1796"/>
      <c r="N46" s="1796"/>
      <c r="O46" s="429"/>
      <c r="P46" s="1796" t="s">
        <v>3928</v>
      </c>
      <c r="Q46" s="1796"/>
      <c r="R46" s="1796"/>
      <c r="S46" s="375"/>
    </row>
    <row r="47" spans="1:20" s="29" customFormat="1" ht="15.75" customHeight="1">
      <c r="C47" s="375"/>
      <c r="D47" s="407"/>
      <c r="E47" s="375"/>
      <c r="F47" s="1796"/>
      <c r="G47" s="1796"/>
      <c r="H47" s="1796"/>
      <c r="I47" s="1796"/>
      <c r="J47" s="1796"/>
      <c r="K47" s="1796"/>
      <c r="L47" s="1796"/>
      <c r="M47" s="1796"/>
      <c r="N47" s="1796"/>
      <c r="O47" s="429"/>
      <c r="P47" s="429"/>
      <c r="Q47" s="375"/>
      <c r="R47" s="429"/>
      <c r="S47" s="375"/>
    </row>
    <row r="48" spans="1:20" s="34" customFormat="1" ht="30.6" customHeight="1">
      <c r="C48" s="383"/>
      <c r="D48" s="411"/>
      <c r="E48" s="383"/>
      <c r="F48" s="383"/>
      <c r="G48" s="383"/>
      <c r="H48" s="383"/>
      <c r="I48" s="383"/>
      <c r="J48" s="383"/>
      <c r="K48" s="383"/>
      <c r="L48" s="383"/>
      <c r="M48" s="431"/>
      <c r="N48" s="383"/>
      <c r="O48" s="431"/>
      <c r="P48" s="431"/>
      <c r="Q48" s="383"/>
      <c r="R48" s="431"/>
      <c r="S48" s="383"/>
    </row>
    <row r="49" spans="3:19" s="34" customFormat="1" ht="18.75">
      <c r="C49" s="383"/>
      <c r="D49" s="411"/>
      <c r="E49" s="383"/>
      <c r="F49" s="383"/>
      <c r="G49" s="383"/>
      <c r="H49" s="383"/>
      <c r="I49" s="383"/>
      <c r="J49" s="383"/>
      <c r="K49" s="383"/>
      <c r="L49" s="383"/>
      <c r="M49" s="431"/>
      <c r="N49" s="383"/>
      <c r="O49" s="431"/>
      <c r="P49" s="431"/>
      <c r="Q49" s="383"/>
      <c r="R49" s="431"/>
      <c r="S49" s="383"/>
    </row>
    <row r="50" spans="3:19" s="34" customFormat="1" ht="18.75">
      <c r="C50" s="383"/>
      <c r="D50" s="411"/>
      <c r="E50" s="383"/>
      <c r="F50" s="383"/>
      <c r="G50" s="383"/>
      <c r="H50" s="383"/>
      <c r="I50" s="383"/>
      <c r="J50" s="383"/>
      <c r="K50" s="383"/>
      <c r="L50" s="383"/>
      <c r="M50" s="431"/>
      <c r="N50" s="383"/>
      <c r="O50" s="431"/>
      <c r="P50" s="431"/>
      <c r="Q50" s="383"/>
      <c r="R50" s="431"/>
      <c r="S50" s="383"/>
    </row>
    <row r="51" spans="3:19" s="34" customFormat="1" ht="18.75">
      <c r="C51" s="383"/>
      <c r="D51" s="383"/>
      <c r="E51" s="383"/>
      <c r="F51" s="383"/>
      <c r="G51" s="383"/>
      <c r="H51" s="383"/>
      <c r="I51" s="383"/>
      <c r="J51" s="383"/>
      <c r="K51" s="375"/>
      <c r="L51" s="383"/>
      <c r="M51" s="383"/>
      <c r="N51" s="383"/>
      <c r="O51" s="383"/>
      <c r="P51" s="383"/>
      <c r="Q51" s="383"/>
      <c r="R51" s="383"/>
      <c r="S51" s="383"/>
    </row>
    <row r="52" spans="3:19" ht="19.5">
      <c r="C52" s="1796" t="s">
        <v>44</v>
      </c>
      <c r="D52" s="1796"/>
      <c r="E52" s="412"/>
      <c r="F52" s="1796" t="str">
        <f>WORD!J2</f>
        <v>Chu Văn Hiếu</v>
      </c>
      <c r="G52" s="1796"/>
      <c r="H52" s="1796"/>
      <c r="I52" s="1796"/>
      <c r="J52" s="1796"/>
      <c r="K52" s="1796"/>
      <c r="L52" s="1796"/>
      <c r="M52" s="1796"/>
      <c r="N52" s="1796"/>
      <c r="O52" s="375"/>
      <c r="P52" s="1796" t="s">
        <v>31</v>
      </c>
      <c r="Q52" s="1796"/>
      <c r="R52" s="1796"/>
      <c r="S52" s="441"/>
    </row>
    <row r="53" spans="3:19">
      <c r="G53" s="406"/>
      <c r="H53" s="406"/>
      <c r="I53" s="428"/>
      <c r="J53" s="428"/>
      <c r="M53" s="386"/>
      <c r="N53" s="386"/>
      <c r="O53" s="386"/>
    </row>
    <row r="54" spans="3:19">
      <c r="G54" s="406"/>
      <c r="H54" s="406"/>
      <c r="I54" s="428"/>
      <c r="J54" s="428"/>
      <c r="M54" s="386"/>
      <c r="N54" s="386"/>
      <c r="O54" s="386"/>
    </row>
    <row r="55" spans="3:19" ht="14.25" customHeight="1">
      <c r="G55" s="406"/>
      <c r="H55" s="406"/>
      <c r="I55" s="428"/>
      <c r="J55" s="428"/>
      <c r="M55" s="386"/>
      <c r="N55" s="386"/>
      <c r="O55" s="386"/>
    </row>
    <row r="56" spans="3:19" ht="14.25" customHeight="1">
      <c r="G56" s="406"/>
      <c r="H56" s="406"/>
      <c r="I56" s="428"/>
      <c r="J56" s="428"/>
      <c r="M56" s="386"/>
      <c r="N56" s="386"/>
      <c r="O56" s="386"/>
    </row>
    <row r="57" spans="3:19" ht="15.75" customHeight="1">
      <c r="G57" s="406"/>
      <c r="H57" s="406"/>
      <c r="I57" s="428"/>
      <c r="J57" s="428"/>
      <c r="M57" s="386"/>
      <c r="N57" s="386"/>
      <c r="O57" s="386"/>
    </row>
    <row r="58" spans="3:19">
      <c r="G58" s="406"/>
      <c r="H58" s="406"/>
      <c r="I58" s="428"/>
      <c r="J58" s="428"/>
      <c r="M58" s="386"/>
      <c r="N58" s="386"/>
      <c r="O58" s="386"/>
    </row>
    <row r="59" spans="3:19">
      <c r="G59" s="406"/>
      <c r="H59" s="406"/>
      <c r="I59" s="428"/>
      <c r="J59" s="428"/>
      <c r="M59" s="386"/>
      <c r="N59" s="386"/>
      <c r="O59" s="386"/>
    </row>
    <row r="60" spans="3:19">
      <c r="G60" s="406"/>
      <c r="H60" s="406"/>
      <c r="I60" s="428"/>
      <c r="J60" s="428"/>
      <c r="M60" s="386"/>
      <c r="N60" s="386"/>
      <c r="O60" s="386"/>
    </row>
    <row r="61" spans="3:19">
      <c r="G61" s="406"/>
      <c r="H61" s="406"/>
      <c r="I61" s="428"/>
      <c r="J61" s="428"/>
      <c r="M61" s="386"/>
      <c r="N61" s="386"/>
      <c r="O61" s="386"/>
    </row>
    <row r="62" spans="3:19">
      <c r="G62" s="406"/>
      <c r="H62" s="406"/>
      <c r="I62" s="428"/>
      <c r="J62" s="428"/>
      <c r="M62" s="386"/>
      <c r="N62" s="386"/>
      <c r="O62" s="386"/>
    </row>
    <row r="63" spans="3:19">
      <c r="G63" s="406"/>
      <c r="H63" s="406"/>
      <c r="I63" s="428"/>
      <c r="J63" s="428"/>
      <c r="M63" s="386"/>
      <c r="N63" s="386"/>
      <c r="O63" s="386"/>
    </row>
    <row r="64" spans="3:19">
      <c r="G64" s="406"/>
      <c r="H64" s="406"/>
      <c r="I64" s="428"/>
      <c r="J64" s="428"/>
      <c r="M64" s="386"/>
      <c r="N64" s="386"/>
      <c r="O64" s="386"/>
    </row>
    <row r="65" spans="7:15">
      <c r="G65" s="406"/>
      <c r="H65" s="406"/>
      <c r="I65" s="428"/>
      <c r="J65" s="428"/>
      <c r="M65" s="386"/>
      <c r="N65" s="386"/>
      <c r="O65" s="386"/>
    </row>
    <row r="66" spans="7:15">
      <c r="G66" s="406"/>
      <c r="H66" s="406"/>
      <c r="I66" s="428"/>
      <c r="J66" s="428"/>
      <c r="M66" s="386"/>
      <c r="N66" s="386"/>
      <c r="O66" s="386"/>
    </row>
    <row r="67" spans="7:15">
      <c r="G67" s="406"/>
      <c r="H67" s="406"/>
      <c r="I67" s="428"/>
      <c r="J67" s="428"/>
      <c r="M67" s="386"/>
      <c r="N67" s="386">
        <f>3010-F16</f>
        <v>-34.900000000000091</v>
      </c>
      <c r="O67" s="386"/>
    </row>
    <row r="68" spans="7:15">
      <c r="G68" s="406"/>
      <c r="H68" s="406"/>
      <c r="I68" s="428"/>
      <c r="J68" s="428"/>
      <c r="M68" s="386"/>
      <c r="N68" s="386"/>
      <c r="O68" s="386"/>
    </row>
    <row r="69" spans="7:15">
      <c r="G69" s="406"/>
      <c r="H69" s="406"/>
      <c r="I69" s="428"/>
      <c r="J69" s="428"/>
      <c r="M69" s="386"/>
      <c r="N69" s="386"/>
      <c r="O69" s="386"/>
    </row>
    <row r="70" spans="7:15">
      <c r="G70" s="406"/>
      <c r="H70" s="406"/>
      <c r="I70" s="428"/>
      <c r="J70" s="428"/>
      <c r="M70" s="386"/>
      <c r="N70" s="386"/>
      <c r="O70" s="386"/>
    </row>
    <row r="71" spans="7:15">
      <c r="G71" s="406"/>
      <c r="H71" s="406"/>
      <c r="I71" s="428"/>
      <c r="J71" s="428"/>
      <c r="M71" s="386"/>
      <c r="N71" s="386"/>
      <c r="O71" s="386"/>
    </row>
    <row r="72" spans="7:15">
      <c r="G72" s="406"/>
      <c r="H72" s="406"/>
      <c r="I72" s="428"/>
      <c r="J72" s="428"/>
      <c r="M72" s="386"/>
      <c r="N72" s="386"/>
      <c r="O72" s="386"/>
    </row>
    <row r="73" spans="7:15">
      <c r="G73" s="406"/>
      <c r="H73" s="406"/>
      <c r="I73" s="428"/>
      <c r="J73" s="428"/>
      <c r="M73" s="386"/>
      <c r="N73" s="386"/>
      <c r="O73" s="386"/>
    </row>
    <row r="74" spans="7:15">
      <c r="G74" s="406"/>
      <c r="H74" s="406"/>
      <c r="I74" s="428"/>
      <c r="J74" s="428"/>
      <c r="M74" s="386"/>
      <c r="N74" s="386"/>
      <c r="O74" s="386"/>
    </row>
    <row r="75" spans="7:15">
      <c r="G75" s="406"/>
      <c r="H75" s="406"/>
      <c r="I75" s="428"/>
      <c r="J75" s="428"/>
      <c r="M75" s="386"/>
      <c r="N75" s="386"/>
      <c r="O75" s="386"/>
    </row>
    <row r="76" spans="7:15">
      <c r="G76" s="406"/>
      <c r="H76" s="406"/>
      <c r="I76" s="428"/>
      <c r="J76" s="428"/>
      <c r="M76" s="386"/>
      <c r="N76" s="386"/>
      <c r="O76" s="386"/>
    </row>
    <row r="77" spans="7:15">
      <c r="G77" s="406"/>
      <c r="H77" s="406"/>
      <c r="I77" s="428"/>
      <c r="J77" s="428"/>
      <c r="M77" s="386"/>
      <c r="N77" s="386"/>
      <c r="O77" s="386"/>
    </row>
    <row r="78" spans="7:15">
      <c r="G78" s="406"/>
      <c r="H78" s="406"/>
      <c r="I78" s="428"/>
      <c r="J78" s="428"/>
      <c r="M78" s="386"/>
      <c r="N78" s="386"/>
      <c r="O78" s="386"/>
    </row>
    <row r="79" spans="7:15">
      <c r="G79" s="406"/>
      <c r="H79" s="406"/>
      <c r="I79" s="428"/>
      <c r="J79" s="428"/>
      <c r="M79" s="386"/>
      <c r="N79" s="386"/>
      <c r="O79" s="386"/>
    </row>
    <row r="80" spans="7:15">
      <c r="G80" s="406"/>
      <c r="H80" s="406"/>
      <c r="I80" s="428"/>
      <c r="J80" s="428"/>
      <c r="M80" s="386"/>
      <c r="N80" s="386"/>
      <c r="O80" s="386"/>
    </row>
    <row r="81" spans="7:15">
      <c r="G81" s="406"/>
      <c r="H81" s="406"/>
      <c r="I81" s="428"/>
      <c r="J81" s="428"/>
      <c r="M81" s="386"/>
      <c r="N81" s="386"/>
      <c r="O81" s="386"/>
    </row>
    <row r="82" spans="7:15">
      <c r="G82" s="406"/>
      <c r="H82" s="406"/>
      <c r="I82" s="428"/>
      <c r="J82" s="428"/>
      <c r="M82" s="386"/>
      <c r="N82" s="386"/>
      <c r="O82" s="386"/>
    </row>
    <row r="83" spans="7:15">
      <c r="G83" s="406"/>
      <c r="H83" s="406"/>
      <c r="I83" s="428"/>
      <c r="J83" s="428"/>
      <c r="M83" s="386"/>
      <c r="N83" s="386"/>
      <c r="O83" s="386"/>
    </row>
    <row r="84" spans="7:15">
      <c r="G84" s="406"/>
      <c r="H84" s="406"/>
      <c r="I84" s="428"/>
      <c r="J84" s="428"/>
      <c r="M84" s="386"/>
      <c r="N84" s="386"/>
      <c r="O84" s="386"/>
    </row>
    <row r="85" spans="7:15">
      <c r="G85" s="406"/>
      <c r="H85" s="406"/>
      <c r="I85" s="428"/>
      <c r="J85" s="428"/>
      <c r="M85" s="386"/>
      <c r="N85" s="386"/>
      <c r="O85" s="386"/>
    </row>
    <row r="86" spans="7:15">
      <c r="G86" s="406"/>
      <c r="H86" s="406"/>
      <c r="I86" s="428"/>
      <c r="J86" s="428"/>
      <c r="M86" s="386"/>
      <c r="N86" s="386"/>
      <c r="O86" s="386"/>
    </row>
    <row r="87" spans="7:15">
      <c r="G87" s="406"/>
      <c r="H87" s="406"/>
      <c r="I87" s="428"/>
      <c r="J87" s="428"/>
      <c r="M87" s="386"/>
      <c r="N87" s="386"/>
      <c r="O87" s="386"/>
    </row>
    <row r="88" spans="7:15">
      <c r="G88" s="406"/>
      <c r="H88" s="406"/>
      <c r="I88" s="428"/>
      <c r="J88" s="428"/>
      <c r="M88" s="386"/>
      <c r="N88" s="386"/>
      <c r="O88" s="386"/>
    </row>
    <row r="89" spans="7:15">
      <c r="G89" s="406"/>
      <c r="H89" s="406"/>
      <c r="I89" s="428"/>
      <c r="J89" s="428"/>
      <c r="M89" s="386"/>
      <c r="N89" s="386"/>
      <c r="O89" s="386"/>
    </row>
    <row r="90" spans="7:15">
      <c r="G90" s="406"/>
      <c r="H90" s="406"/>
      <c r="I90" s="428"/>
      <c r="J90" s="428"/>
      <c r="M90" s="386"/>
      <c r="N90" s="386"/>
      <c r="O90" s="386"/>
    </row>
    <row r="91" spans="7:15">
      <c r="G91" s="406"/>
      <c r="H91" s="406"/>
      <c r="I91" s="428"/>
      <c r="J91" s="428"/>
      <c r="M91" s="386"/>
      <c r="N91" s="386"/>
      <c r="O91" s="386"/>
    </row>
    <row r="92" spans="7:15">
      <c r="G92" s="406"/>
      <c r="H92" s="406"/>
      <c r="I92" s="428"/>
      <c r="J92" s="428"/>
      <c r="M92" s="386"/>
      <c r="N92" s="386"/>
      <c r="O92" s="386"/>
    </row>
    <row r="93" spans="7:15">
      <c r="G93" s="406"/>
      <c r="H93" s="406"/>
      <c r="I93" s="428"/>
      <c r="J93" s="428"/>
      <c r="M93" s="386"/>
      <c r="N93" s="386"/>
      <c r="O93" s="386"/>
    </row>
    <row r="94" spans="7:15">
      <c r="G94" s="406"/>
      <c r="H94" s="406"/>
      <c r="I94" s="428"/>
      <c r="J94" s="428"/>
      <c r="M94" s="386"/>
      <c r="N94" s="386"/>
      <c r="O94" s="386"/>
    </row>
    <row r="95" spans="7:15">
      <c r="G95" s="406"/>
      <c r="H95" s="406"/>
      <c r="I95" s="428"/>
      <c r="J95" s="428"/>
      <c r="M95" s="386"/>
      <c r="N95" s="386"/>
      <c r="O95" s="386"/>
    </row>
    <row r="96" spans="7:15">
      <c r="G96" s="406"/>
      <c r="H96" s="406"/>
      <c r="I96" s="428"/>
      <c r="J96" s="428"/>
      <c r="M96" s="386"/>
      <c r="N96" s="386"/>
      <c r="O96" s="386"/>
    </row>
    <row r="98" spans="3:17" s="29" customFormat="1" ht="15.75">
      <c r="C98" s="1789" t="s">
        <v>4256</v>
      </c>
      <c r="D98" s="1789"/>
      <c r="E98" s="1789"/>
      <c r="H98" s="1789"/>
      <c r="I98" s="1789"/>
      <c r="J98" s="446"/>
      <c r="K98" s="446"/>
      <c r="L98" s="447"/>
      <c r="P98" s="29" t="s">
        <v>4066</v>
      </c>
    </row>
    <row r="99" spans="3:17" s="29" customFormat="1" ht="15.75">
      <c r="D99" s="442"/>
      <c r="H99" s="30"/>
      <c r="L99" s="447"/>
      <c r="P99" s="30"/>
    </row>
    <row r="100" spans="3:17" s="29" customFormat="1" ht="15.75">
      <c r="D100" s="442"/>
      <c r="H100" s="30"/>
      <c r="L100" s="447"/>
      <c r="P100" s="30"/>
    </row>
    <row r="101" spans="3:17" s="29" customFormat="1" ht="15.75">
      <c r="D101" s="442"/>
      <c r="H101" s="30"/>
      <c r="L101" s="447"/>
      <c r="P101" s="30"/>
    </row>
    <row r="102" spans="3:17" s="29" customFormat="1" ht="15.75" customHeight="1">
      <c r="C102" s="1795" t="s">
        <v>4279</v>
      </c>
      <c r="D102" s="1795"/>
      <c r="E102" s="1795"/>
      <c r="F102" s="444"/>
      <c r="G102" s="443"/>
      <c r="H102" s="1789"/>
      <c r="I102" s="1789"/>
      <c r="L102" s="447"/>
      <c r="P102" s="29" t="s">
        <v>33</v>
      </c>
    </row>
    <row r="103" spans="3:17" s="29" customFormat="1" ht="15.75">
      <c r="D103" s="442"/>
      <c r="H103" s="30"/>
      <c r="L103" s="447"/>
    </row>
    <row r="104" spans="3:17" s="29" customFormat="1" ht="15.75">
      <c r="C104" s="1789" t="s">
        <v>20</v>
      </c>
      <c r="D104" s="1789"/>
      <c r="G104" s="1789" t="s">
        <v>4280</v>
      </c>
      <c r="H104" s="1789"/>
      <c r="I104" s="1789"/>
      <c r="J104" s="1789"/>
      <c r="K104" s="1789"/>
      <c r="L104" s="446"/>
      <c r="N104" s="446"/>
      <c r="O104" s="1789" t="s">
        <v>4278</v>
      </c>
      <c r="P104" s="1789"/>
      <c r="Q104" s="1789"/>
    </row>
    <row r="105" spans="3:17" s="29" customFormat="1" ht="15.75">
      <c r="C105" s="1789" t="s">
        <v>3927</v>
      </c>
      <c r="D105" s="1789"/>
      <c r="G105" s="1789" t="s">
        <v>4281</v>
      </c>
      <c r="H105" s="1789"/>
      <c r="I105" s="1789"/>
      <c r="J105" s="1789"/>
      <c r="K105" s="1789"/>
      <c r="L105" s="446"/>
      <c r="N105" s="446"/>
      <c r="O105" s="1789" t="s">
        <v>3926</v>
      </c>
      <c r="P105" s="1789"/>
      <c r="Q105" s="1789"/>
    </row>
    <row r="106" spans="3:17" s="29" customFormat="1" ht="15.75">
      <c r="C106" s="1789" t="s">
        <v>3928</v>
      </c>
      <c r="D106" s="1789"/>
      <c r="G106" s="1789" t="s">
        <v>3928</v>
      </c>
      <c r="H106" s="1789"/>
      <c r="I106" s="1789"/>
      <c r="J106" s="1789"/>
      <c r="K106" s="1789"/>
      <c r="L106" s="446"/>
      <c r="N106" s="446"/>
      <c r="O106" s="1789" t="s">
        <v>3928</v>
      </c>
      <c r="P106" s="1789"/>
      <c r="Q106" s="1789"/>
    </row>
    <row r="107" spans="3:17" s="29" customFormat="1" ht="15.75">
      <c r="D107" s="442"/>
      <c r="L107" s="447"/>
      <c r="O107" s="30"/>
    </row>
    <row r="108" spans="3:17" s="34" customFormat="1" ht="15.75">
      <c r="D108" s="445"/>
      <c r="L108" s="448"/>
      <c r="O108" s="31"/>
    </row>
    <row r="109" spans="3:17" s="34" customFormat="1" ht="15.75">
      <c r="D109" s="445"/>
      <c r="L109" s="448"/>
      <c r="O109" s="31"/>
    </row>
    <row r="110" spans="3:17" s="34" customFormat="1" ht="15.75">
      <c r="D110" s="445"/>
      <c r="L110" s="448"/>
      <c r="O110" s="31"/>
    </row>
    <row r="111" spans="3:17" s="34" customFormat="1" ht="15.75">
      <c r="C111" s="1789" t="s">
        <v>44</v>
      </c>
      <c r="D111" s="1789"/>
      <c r="G111" s="1789" t="s">
        <v>40</v>
      </c>
      <c r="H111" s="1789"/>
      <c r="I111" s="1789"/>
      <c r="J111" s="1789"/>
      <c r="K111" s="1789"/>
      <c r="L111" s="446"/>
      <c r="N111" s="446"/>
      <c r="O111" s="1789" t="s">
        <v>31</v>
      </c>
      <c r="P111" s="1789"/>
      <c r="Q111" s="1789"/>
    </row>
  </sheetData>
  <autoFilter ref="C6:T96"/>
  <customSheetViews>
    <customSheetView guid="{4DE83ABE-A74B-4828-BDA1-9398B70F0243}" showPageBreaks="1" zeroValues="0" printArea="1" showAutoFilter="1" hiddenColumns="1">
      <pane xSplit="4" ySplit="6" topLeftCell="E19" state="frozen"/>
      <selection activeCell="F20" sqref="F20:F21"/>
      <pageMargins left="0.23622047244094499" right="0.23622047244094499" top="0.55118110236220497" bottom="0.66929133858267698" header="0.511811023622047" footer="0.15748031496063"/>
      <pageSetup paperSize="8" orientation="landscape" blackAndWhite="1"/>
      <headerFooter>
        <oddFooter>&amp;C&amp;P</oddFooter>
      </headerFooter>
      <autoFilter ref="C6:T94"/>
    </customSheetView>
    <customSheetView guid="{AB55E406-8F51-45CA-93E6-D8A631ED7648}" zeroValues="0" filter="1" showAutoFilter="1" hiddenColumns="1">
      <pane xSplit="4" ySplit="6" topLeftCell="E11" state="frozen"/>
      <selection activeCell="A7" sqref="A7:A33"/>
      <pageMargins left="0.22" right="0.23" top="0.56999999999999995" bottom="0.67" header="0.53" footer="0.17"/>
      <pageSetup paperSize="9" scale="75" orientation="landscape" blackAndWhite="1"/>
      <headerFooter>
        <oddFooter>&amp;C&amp;P</oddFooter>
      </headerFooter>
      <autoFilter ref="C6:T94">
        <filterColumn colId="10">
          <filters>
            <filter val="1"/>
            <filter val="2"/>
            <filter val="3"/>
            <filter val="3.84"/>
            <filter val="44"/>
            <filter val="46"/>
            <filter val="6"/>
            <filter val="8"/>
          </filters>
        </filterColumn>
      </autoFilter>
    </customSheetView>
    <customSheetView guid="{EC23512C-144C-45A4-B885-A0043F0F19E7}" showPageBreaks="1" zeroValues="0" printArea="1" filter="1" showAutoFilter="1" hiddenColumns="1">
      <pane xSplit="4" ySplit="6" topLeftCell="E7" state="frozen"/>
      <selection activeCell="H11" sqref="H11"/>
      <pageMargins left="0.22" right="0.23" top="0.56999999999999995" bottom="0.67" header="0.53" footer="0.17"/>
      <pageSetup paperSize="9" scale="75" orientation="landscape" blackAndWhite="1"/>
      <headerFooter>
        <oddFooter>&amp;C&amp;P</oddFooter>
      </headerFooter>
      <autoFilter ref="C6:T94">
        <filterColumn colId="10">
          <filters>
            <filter val="1"/>
            <filter val="2"/>
            <filter val="3"/>
            <filter val="3.84"/>
            <filter val="44"/>
            <filter val="46"/>
            <filter val="6"/>
            <filter val="8"/>
          </filters>
        </filterColumn>
      </autoFilter>
    </customSheetView>
  </customSheetViews>
  <mergeCells count="50">
    <mergeCell ref="C1:S1"/>
    <mergeCell ref="C2:S2"/>
    <mergeCell ref="C3:S3"/>
    <mergeCell ref="F5:H5"/>
    <mergeCell ref="K5:L5"/>
    <mergeCell ref="M5:O5"/>
    <mergeCell ref="Q5:R5"/>
    <mergeCell ref="S5:S6"/>
    <mergeCell ref="D38:E38"/>
    <mergeCell ref="P38:Q38"/>
    <mergeCell ref="D42:E42"/>
    <mergeCell ref="P42:Q42"/>
    <mergeCell ref="C44:D44"/>
    <mergeCell ref="F44:N44"/>
    <mergeCell ref="P44:R44"/>
    <mergeCell ref="C45:D45"/>
    <mergeCell ref="F45:N45"/>
    <mergeCell ref="P45:R45"/>
    <mergeCell ref="C46:D46"/>
    <mergeCell ref="F46:N46"/>
    <mergeCell ref="P46:R46"/>
    <mergeCell ref="F47:N47"/>
    <mergeCell ref="C52:D52"/>
    <mergeCell ref="F52:N52"/>
    <mergeCell ref="P52:R52"/>
    <mergeCell ref="C98:E98"/>
    <mergeCell ref="H98:I98"/>
    <mergeCell ref="G106:K106"/>
    <mergeCell ref="O106:Q106"/>
    <mergeCell ref="C102:E102"/>
    <mergeCell ref="H102:I102"/>
    <mergeCell ref="C104:D104"/>
    <mergeCell ref="G104:K104"/>
    <mergeCell ref="O104:Q104"/>
    <mergeCell ref="C111:D111"/>
    <mergeCell ref="G111:K111"/>
    <mergeCell ref="O111:Q111"/>
    <mergeCell ref="C5:C6"/>
    <mergeCell ref="D5:D6"/>
    <mergeCell ref="E5:E6"/>
    <mergeCell ref="F16:F18"/>
    <mergeCell ref="F19:F20"/>
    <mergeCell ref="F24:F25"/>
    <mergeCell ref="F26:F27"/>
    <mergeCell ref="F34:F35"/>
    <mergeCell ref="P5:P6"/>
    <mergeCell ref="C105:D105"/>
    <mergeCell ref="G105:K105"/>
    <mergeCell ref="O105:Q105"/>
    <mergeCell ref="C106:D106"/>
  </mergeCells>
  <printOptions horizontalCentered="1"/>
  <pageMargins left="0.09" right="0.23622047244094499" top="0.49" bottom="0.43307086614173201" header="0.15748031496063" footer="0.15748031496063"/>
  <pageSetup paperSize="9" scale="76" orientation="landscape" blackAndWhite="1" r:id="rId1"/>
  <headerFooter>
    <oddFooter>&amp;C&amp;P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B1:K37"/>
  <sheetViews>
    <sheetView topLeftCell="A16" workbookViewId="0">
      <selection activeCell="H31" sqref="H31:J31"/>
    </sheetView>
  </sheetViews>
  <sheetFormatPr defaultColWidth="8.88671875" defaultRowHeight="14.25"/>
  <cols>
    <col min="1" max="2" width="8.88671875" style="3"/>
    <col min="3" max="3" width="7.5546875" style="3" customWidth="1"/>
    <col min="4" max="4" width="33.88671875" style="3" customWidth="1"/>
    <col min="5" max="5" width="8.88671875" style="4"/>
    <col min="6" max="6" width="9.88671875" style="3" customWidth="1"/>
    <col min="7" max="7" width="13" style="3" customWidth="1"/>
    <col min="8" max="8" width="13" style="5" customWidth="1"/>
    <col min="9" max="9" width="12.6640625" style="3" customWidth="1"/>
    <col min="10" max="10" width="11.5546875" style="3" customWidth="1"/>
    <col min="11" max="16384" width="8.88671875" style="3"/>
  </cols>
  <sheetData>
    <row r="1" spans="2:10" ht="16.5">
      <c r="C1" s="1806" t="s">
        <v>3926</v>
      </c>
      <c r="D1" s="1806"/>
      <c r="E1" s="1806"/>
      <c r="F1" s="1807" t="s">
        <v>4282</v>
      </c>
      <c r="G1" s="1807"/>
      <c r="H1" s="1807"/>
      <c r="I1" s="1807"/>
      <c r="J1" s="1807"/>
    </row>
    <row r="2" spans="2:10" ht="18.75">
      <c r="C2" s="8"/>
      <c r="D2" s="6"/>
      <c r="E2" s="7"/>
      <c r="F2" s="1808" t="s">
        <v>4283</v>
      </c>
      <c r="G2" s="1808"/>
      <c r="H2" s="1808"/>
      <c r="I2" s="1808"/>
      <c r="J2" s="1808"/>
    </row>
    <row r="3" spans="2:10" ht="16.5">
      <c r="C3" s="8"/>
      <c r="D3" s="10"/>
      <c r="E3" s="7"/>
      <c r="F3" s="12"/>
      <c r="G3" s="12"/>
      <c r="H3" s="13"/>
      <c r="I3" s="7"/>
      <c r="J3" s="7"/>
    </row>
    <row r="4" spans="2:10" ht="16.5">
      <c r="C4" s="8"/>
      <c r="D4" s="9"/>
      <c r="E4" s="7"/>
      <c r="F4" s="1809" t="s">
        <v>4284</v>
      </c>
      <c r="G4" s="1809"/>
      <c r="H4" s="1809"/>
      <c r="I4" s="1809"/>
      <c r="J4" s="1809"/>
    </row>
    <row r="5" spans="2:10" ht="16.5">
      <c r="C5" s="8"/>
      <c r="D5" s="11"/>
      <c r="E5" s="10"/>
      <c r="F5" s="12"/>
      <c r="G5" s="12"/>
      <c r="H5" s="13"/>
      <c r="I5" s="12"/>
      <c r="J5" s="12"/>
    </row>
    <row r="6" spans="2:10" ht="20.25">
      <c r="C6" s="1810" t="s">
        <v>4285</v>
      </c>
      <c r="D6" s="1810"/>
      <c r="E6" s="1810"/>
      <c r="F6" s="1810"/>
      <c r="G6" s="1810"/>
      <c r="H6" s="1810"/>
      <c r="I6" s="1810"/>
      <c r="J6" s="1810"/>
    </row>
    <row r="7" spans="2:10" ht="18.75">
      <c r="C7" s="1804" t="str">
        <f>QuyetToanKLA!C2</f>
        <v>Công trình: Nâng cấp đường dây trung thế từ recloser Xuân Bắc đến LBS khí Chế Biến tuyến 480 Xuân Bắc</v>
      </c>
      <c r="D7" s="1804"/>
      <c r="E7" s="1804"/>
      <c r="F7" s="1804"/>
      <c r="G7" s="1804"/>
      <c r="H7" s="1804"/>
      <c r="I7" s="1804"/>
      <c r="J7" s="1804"/>
    </row>
    <row r="8" spans="2:10" ht="15.75">
      <c r="C8" s="14"/>
      <c r="D8" s="12"/>
      <c r="E8" s="7"/>
      <c r="F8" s="12"/>
      <c r="G8" s="12"/>
      <c r="H8" s="13"/>
      <c r="I8" s="7"/>
      <c r="J8" s="7"/>
    </row>
    <row r="9" spans="2:10" ht="18.75">
      <c r="C9" s="1805" t="s">
        <v>4286</v>
      </c>
      <c r="D9" s="1805"/>
      <c r="E9" s="1805"/>
      <c r="F9" s="1805"/>
      <c r="G9" s="1805"/>
      <c r="H9" s="1805"/>
      <c r="I9" s="1805"/>
      <c r="J9" s="1805"/>
    </row>
    <row r="10" spans="2:10" ht="18.75">
      <c r="C10" s="1805" t="s">
        <v>4287</v>
      </c>
      <c r="D10" s="1805"/>
      <c r="E10" s="1805"/>
      <c r="F10" s="1805"/>
      <c r="G10" s="1805"/>
      <c r="H10" s="1805"/>
      <c r="I10" s="1805"/>
      <c r="J10" s="1805"/>
    </row>
    <row r="11" spans="2:10" ht="18.75">
      <c r="C11" s="1805" t="s">
        <v>4288</v>
      </c>
      <c r="D11" s="1805"/>
      <c r="E11" s="1805"/>
      <c r="F11" s="1805"/>
      <c r="G11" s="1805"/>
      <c r="H11" s="1805"/>
      <c r="I11" s="1805"/>
      <c r="J11" s="1805"/>
    </row>
    <row r="12" spans="2:10" ht="37.5" customHeight="1">
      <c r="C12" s="1803" t="str">
        <f>"         Căn cứ hợp đồng đã được ký kết giữa Điện lực Xuân Lộc và Công ty TNHH Thu Lộc  về việc giao nhận thầu thi công xây lắp "&amp;C7&amp;"."</f>
        <v xml:space="preserve">         Căn cứ hợp đồng đã được ký kết giữa Điện lực Xuân Lộc và Công ty TNHH Thu Lộc  về việc giao nhận thầu thi công xây lắp Công trình: Nâng cấp đường dây trung thế từ recloser Xuân Bắc đến LBS khí Chế Biến tuyến 480 Xuân Bắc.</v>
      </c>
      <c r="D12" s="1803"/>
      <c r="E12" s="1803"/>
      <c r="F12" s="1803"/>
      <c r="G12" s="1803"/>
      <c r="H12" s="1803"/>
      <c r="I12" s="1803"/>
      <c r="J12" s="1803"/>
    </row>
    <row r="13" spans="2:10" ht="33.75" customHeight="1">
      <c r="C13" s="1803" t="s">
        <v>4289</v>
      </c>
      <c r="D13" s="1803"/>
      <c r="E13" s="1803"/>
      <c r="F13" s="1803"/>
      <c r="G13" s="1803"/>
      <c r="H13" s="1803"/>
      <c r="I13" s="1803"/>
      <c r="J13" s="1803"/>
    </row>
    <row r="15" spans="2:10" ht="33" customHeight="1">
      <c r="C15" s="372" t="s">
        <v>52</v>
      </c>
      <c r="D15" s="372" t="s">
        <v>4290</v>
      </c>
      <c r="E15" s="372" t="s">
        <v>51</v>
      </c>
      <c r="F15" s="372" t="s">
        <v>4291</v>
      </c>
      <c r="G15" s="372" t="s">
        <v>4265</v>
      </c>
      <c r="H15" s="373" t="s">
        <v>4292</v>
      </c>
      <c r="I15" s="378" t="s">
        <v>4293</v>
      </c>
      <c r="J15" s="372" t="s">
        <v>4294</v>
      </c>
    </row>
    <row r="16" spans="2:10" s="2" customFormat="1" ht="24" customHeight="1">
      <c r="B16" s="2" t="s">
        <v>4295</v>
      </c>
      <c r="C16" s="18">
        <f>ROW()-ROW($C$15)</f>
        <v>1</v>
      </c>
      <c r="D16" s="19" t="str">
        <f>VLOOKUP(B16,QuyetToanKLA!A:S,4,0)</f>
        <v>Trụ BTLT 12m F540 dự ứng lực</v>
      </c>
      <c r="E16" s="20" t="str">
        <f>VLOOKUP(B16,QuyetToanKLA!A:S,5,0)</f>
        <v>trụ</v>
      </c>
      <c r="F16" s="21">
        <f>VLOOKUP(B16,QuyetToanKLA!A:S,13,0)</f>
        <v>1</v>
      </c>
      <c r="G16" s="22">
        <f>VLOOKUP(B16,QuyetToanKLA!A:S,16,0)</f>
        <v>5910000</v>
      </c>
      <c r="H16" s="22">
        <f>ROUND(F16*G16,0)</f>
        <v>5910000</v>
      </c>
      <c r="I16" s="379"/>
      <c r="J16" s="380"/>
    </row>
    <row r="17" spans="2:11" s="2" customFormat="1" ht="24" customHeight="1">
      <c r="B17" s="2" t="s">
        <v>4296</v>
      </c>
      <c r="C17" s="18">
        <f t="shared" ref="C17:C26" si="0">ROW()-ROW($C$15)</f>
        <v>2</v>
      </c>
      <c r="D17" s="19" t="str">
        <f>VLOOKUP(B17,QuyetToanKLA!A:S,4,0)</f>
        <v xml:space="preserve">Sứ đứng 24KV </v>
      </c>
      <c r="E17" s="20" t="str">
        <f>VLOOKUP(B17,QuyetToanKLA!A:S,5,0)</f>
        <v>cái</v>
      </c>
      <c r="F17" s="21">
        <f>VLOOKUP(B17,QuyetToanKLA!A:S,13,0)</f>
        <v>8</v>
      </c>
      <c r="G17" s="22">
        <f>VLOOKUP(B17,QuyetToanKLA!A:S,16,0)</f>
        <v>198000</v>
      </c>
      <c r="H17" s="22">
        <f t="shared" ref="H17:H26" si="1">ROUND(F17*G17,0)</f>
        <v>1584000</v>
      </c>
      <c r="I17" s="379"/>
      <c r="J17" s="380"/>
    </row>
    <row r="18" spans="2:11" s="2" customFormat="1" ht="24" customHeight="1">
      <c r="B18" s="2" t="s">
        <v>4297</v>
      </c>
      <c r="C18" s="18">
        <f t="shared" si="0"/>
        <v>3</v>
      </c>
      <c r="D18" s="19" t="str">
        <f>VLOOKUP(B18,QuyetToanKLA!A:S,4,0)</f>
        <v>Chân sứ đứng D20</v>
      </c>
      <c r="E18" s="20" t="str">
        <f>VLOOKUP(B18,QuyetToanKLA!A:S,5,0)</f>
        <v>cái</v>
      </c>
      <c r="F18" s="21">
        <f>VLOOKUP(B18,QuyetToanKLA!A:S,13,0)</f>
        <v>8</v>
      </c>
      <c r="G18" s="22">
        <f>VLOOKUP(B18,QuyetToanKLA!A:S,16,0)</f>
        <v>66000</v>
      </c>
      <c r="H18" s="22">
        <f t="shared" si="1"/>
        <v>528000</v>
      </c>
      <c r="I18" s="379"/>
      <c r="J18" s="380"/>
    </row>
    <row r="19" spans="2:11" s="2" customFormat="1" ht="24" customHeight="1">
      <c r="B19" s="2" t="s">
        <v>4298</v>
      </c>
      <c r="C19" s="18">
        <f t="shared" si="0"/>
        <v>4</v>
      </c>
      <c r="D19" s="19" t="str">
        <f>VLOOKUP(B19,QuyetToanKLA!A:S,4,0)</f>
        <v>Sứ treo polymer</v>
      </c>
      <c r="E19" s="20" t="str">
        <f>VLOOKUP(B19,QuyetToanKLA!A:S,5,0)</f>
        <v>cái</v>
      </c>
      <c r="F19" s="21">
        <f>VLOOKUP(B19,QuyetToanKLA!A:S,13,0)</f>
        <v>6</v>
      </c>
      <c r="G19" s="22">
        <f>VLOOKUP(B19,QuyetToanKLA!A:S,16,0)</f>
        <v>235000</v>
      </c>
      <c r="H19" s="22">
        <f t="shared" si="1"/>
        <v>1410000</v>
      </c>
      <c r="I19" s="379"/>
      <c r="J19" s="380"/>
    </row>
    <row r="20" spans="2:11" s="2" customFormat="1" ht="24" customHeight="1">
      <c r="B20" s="2" t="s">
        <v>4299</v>
      </c>
      <c r="C20" s="18">
        <f t="shared" si="0"/>
        <v>5</v>
      </c>
      <c r="D20" s="19" t="str">
        <f>VLOOKUP(B20,QuyetToanKLA!A:S,4,0)</f>
        <v xml:space="preserve">Sứ ống chỉ </v>
      </c>
      <c r="E20" s="20" t="str">
        <f>VLOOKUP(B20,QuyetToanKLA!A:S,5,0)</f>
        <v>cái</v>
      </c>
      <c r="F20" s="21">
        <f>VLOOKUP(B20,QuyetToanKLA!A:S,13,0)</f>
        <v>5</v>
      </c>
      <c r="G20" s="22">
        <f>VLOOKUP(B20,QuyetToanKLA!A:S,16,0)</f>
        <v>20000</v>
      </c>
      <c r="H20" s="22">
        <f t="shared" si="1"/>
        <v>100000</v>
      </c>
      <c r="I20" s="379"/>
      <c r="J20" s="380"/>
    </row>
    <row r="21" spans="2:11" s="2" customFormat="1" ht="24" customHeight="1">
      <c r="B21" s="2" t="s">
        <v>4300</v>
      </c>
      <c r="C21" s="18">
        <f t="shared" si="0"/>
        <v>6</v>
      </c>
      <c r="D21" s="19" t="str">
        <f>VLOOKUP(B21,QuyetToanKLA!A:S,4,0)</f>
        <v>Cáp đồng trần M25mm2</v>
      </c>
      <c r="E21" s="20" t="str">
        <f>VLOOKUP(B21,QuyetToanKLA!A:S,5,0)</f>
        <v>kg</v>
      </c>
      <c r="F21" s="21">
        <f>VLOOKUP(B21,QuyetToanKLA!A:S,13,0)</f>
        <v>4.25</v>
      </c>
      <c r="G21" s="22">
        <f>VLOOKUP(B21,QuyetToanKLA!A:S,16,0)</f>
        <v>219600</v>
      </c>
      <c r="H21" s="22">
        <f t="shared" si="1"/>
        <v>933300</v>
      </c>
      <c r="I21" s="379"/>
      <c r="J21" s="380"/>
    </row>
    <row r="22" spans="2:11" s="2" customFormat="1" ht="24" customHeight="1">
      <c r="B22" s="2" t="s">
        <v>4301</v>
      </c>
      <c r="C22" s="18">
        <f t="shared" si="0"/>
        <v>7</v>
      </c>
      <c r="D22" s="19" t="str">
        <f>VLOOKUP(B22,QuyetToanKLA!A:S,4,0)</f>
        <v>Cáp thép 5/8"</v>
      </c>
      <c r="E22" s="20" t="str">
        <f>VLOOKUP(B22,QuyetToanKLA!A:S,5,0)</f>
        <v>mét</v>
      </c>
      <c r="F22" s="374">
        <f>VLOOKUP(B22,QuyetToanKLA!A:S,13,0)</f>
        <v>44</v>
      </c>
      <c r="G22" s="22">
        <f>VLOOKUP(B22,QuyetToanKLA!A:S,16,0)</f>
        <v>12929.79</v>
      </c>
      <c r="H22" s="22">
        <f t="shared" si="1"/>
        <v>568911</v>
      </c>
      <c r="I22" s="381"/>
      <c r="J22" s="382"/>
      <c r="K22" s="2">
        <v>11</v>
      </c>
    </row>
    <row r="23" spans="2:11" s="2" customFormat="1" ht="24" customHeight="1">
      <c r="B23" s="2" t="s">
        <v>4302</v>
      </c>
      <c r="C23" s="18">
        <f t="shared" si="0"/>
        <v>8</v>
      </c>
      <c r="D23" s="19" t="str">
        <f>VLOOKUP(B23,QuyetToanKLA!A:S,4,0)</f>
        <v>Cáp nhôm lõi thép bọc 24KV AC/XLPE50 mm2</v>
      </c>
      <c r="E23" s="20" t="str">
        <f>VLOOKUP(B23,QuyetToanKLA!A:S,5,0)</f>
        <v>mét</v>
      </c>
      <c r="F23" s="21">
        <f>VLOOKUP(B23,QuyetToanKLA!A:S,13,0)</f>
        <v>46</v>
      </c>
      <c r="G23" s="22">
        <f>VLOOKUP(B23,QuyetToanKLA!A:S,16,0)</f>
        <v>31688.74</v>
      </c>
      <c r="H23" s="22">
        <f t="shared" si="1"/>
        <v>1457682</v>
      </c>
      <c r="I23" s="379"/>
      <c r="J23" s="380"/>
    </row>
    <row r="24" spans="2:11" s="2" customFormat="1" ht="24" customHeight="1">
      <c r="B24" s="2" t="s">
        <v>4303</v>
      </c>
      <c r="C24" s="18">
        <f t="shared" si="0"/>
        <v>9</v>
      </c>
      <c r="D24" s="19" t="str">
        <f>VLOOKUP(B24,QuyetToanKLA!A:S,4,0)</f>
        <v>Đà cản BTCT 1,2m</v>
      </c>
      <c r="E24" s="20" t="str">
        <f>VLOOKUP(B24,QuyetToanKLA!A:S,5,0)</f>
        <v>cái</v>
      </c>
      <c r="F24" s="21">
        <f>VLOOKUP(B24,QuyetToanKLA!A:S,13,0)</f>
        <v>1</v>
      </c>
      <c r="G24" s="22">
        <f>VLOOKUP(B24,QuyetToanKLA!A:S,16,0)</f>
        <v>330000</v>
      </c>
      <c r="H24" s="22">
        <f t="shared" si="1"/>
        <v>330000</v>
      </c>
      <c r="I24" s="379"/>
      <c r="J24" s="380"/>
    </row>
    <row r="25" spans="2:11" s="2" customFormat="1" ht="24" customHeight="1">
      <c r="B25" s="2" t="s">
        <v>4304</v>
      </c>
      <c r="C25" s="18">
        <f t="shared" si="0"/>
        <v>10</v>
      </c>
      <c r="D25" s="19" t="str">
        <f>VLOOKUP(B25,QuyetToanKLA!A:S,4,0)</f>
        <v>Thanh chống đà sắt góc L50x50x5 dài 1,15m</v>
      </c>
      <c r="E25" s="20" t="str">
        <f>VLOOKUP(B25,QuyetToanKLA!A:S,5,0)</f>
        <v>thanh</v>
      </c>
      <c r="F25" s="21">
        <f>VLOOKUP(B25,QuyetToanKLA!A:S,13,0)</f>
        <v>2</v>
      </c>
      <c r="G25" s="22">
        <f>VLOOKUP(B25,QuyetToanKLA!A:S,16,0)</f>
        <v>141000</v>
      </c>
      <c r="H25" s="22">
        <f t="shared" ref="H25" si="2">ROUND(F25*G25,0)</f>
        <v>282000</v>
      </c>
      <c r="I25" s="379"/>
      <c r="J25" s="380"/>
    </row>
    <row r="26" spans="2:11" s="2" customFormat="1" ht="24" customHeight="1">
      <c r="B26" s="2" t="s">
        <v>4305</v>
      </c>
      <c r="C26" s="18">
        <f t="shared" si="0"/>
        <v>11</v>
      </c>
      <c r="D26" s="19" t="str">
        <f>VLOOKUP(B26,QuyetToanKLA!A:S,4,0)</f>
        <v>Sứ chằng</v>
      </c>
      <c r="E26" s="20" t="str">
        <f>VLOOKUP(B26,QuyetToanKLA!A:S,5,0)</f>
        <v>cái</v>
      </c>
      <c r="F26" s="21">
        <f>VLOOKUP(B26,QuyetToanKLA!A:S,13,0)</f>
        <v>3</v>
      </c>
      <c r="G26" s="22">
        <f>VLOOKUP(B26,QuyetToanKLA!A:S,16,0)</f>
        <v>66000</v>
      </c>
      <c r="H26" s="22">
        <f t="shared" si="1"/>
        <v>198000</v>
      </c>
      <c r="I26" s="379"/>
      <c r="J26" s="380"/>
    </row>
    <row r="27" spans="2:11" ht="22.5" customHeight="1">
      <c r="C27" s="23"/>
      <c r="D27" s="24" t="s">
        <v>4306</v>
      </c>
      <c r="E27" s="25"/>
      <c r="F27" s="26"/>
      <c r="G27" s="26"/>
      <c r="H27" s="27">
        <f>SUM(H16:H26)</f>
        <v>13301893</v>
      </c>
      <c r="I27" s="26"/>
      <c r="J27" s="26"/>
    </row>
    <row r="29" spans="2:11" ht="15.75">
      <c r="D29" s="28"/>
    </row>
    <row r="30" spans="2:11" ht="18.75">
      <c r="D30" s="28"/>
      <c r="H30" s="1796" t="s">
        <v>4278</v>
      </c>
      <c r="I30" s="1796"/>
      <c r="J30" s="1796"/>
    </row>
    <row r="31" spans="2:11" ht="18.75">
      <c r="D31" s="28"/>
      <c r="H31" s="1796" t="s">
        <v>3926</v>
      </c>
      <c r="I31" s="1796"/>
      <c r="J31" s="1796"/>
    </row>
    <row r="32" spans="2:11" ht="18.75">
      <c r="D32" s="28"/>
      <c r="H32" s="1796" t="s">
        <v>3928</v>
      </c>
      <c r="I32" s="1796"/>
      <c r="J32" s="1796"/>
    </row>
    <row r="33" spans="8:10" ht="18.75">
      <c r="H33" s="376"/>
      <c r="I33" s="375"/>
      <c r="J33" s="375"/>
    </row>
    <row r="34" spans="8:10" ht="18.75">
      <c r="H34" s="377"/>
      <c r="I34" s="383"/>
      <c r="J34" s="383"/>
    </row>
    <row r="35" spans="8:10" ht="18.75">
      <c r="H35" s="377"/>
      <c r="I35" s="383"/>
      <c r="J35" s="383"/>
    </row>
    <row r="36" spans="8:10" ht="18.75">
      <c r="H36" s="377"/>
      <c r="I36" s="383"/>
      <c r="J36" s="383"/>
    </row>
    <row r="37" spans="8:10" ht="18.75">
      <c r="H37" s="1796" t="s">
        <v>31</v>
      </c>
      <c r="I37" s="1796"/>
      <c r="J37" s="1796"/>
    </row>
  </sheetData>
  <customSheetViews>
    <customSheetView guid="{4DE83ABE-A74B-4828-BDA1-9398B70F0243}" showPageBreaks="1" printArea="1">
      <selection activeCell="K34" sqref="K34"/>
      <pageMargins left="0.47244094488188998" right="0.47244094488188998" top="0.43307086614173201" bottom="0.55118110236220497" header="0.31496062992126" footer="0.21"/>
      <printOptions horizontalCentered="1"/>
      <pageSetup paperSize="9" orientation="landscape"/>
      <headerFooter>
        <oddFooter>&amp;CPage &amp;P of &amp;N</oddFooter>
      </headerFooter>
    </customSheetView>
    <customSheetView guid="{AB55E406-8F51-45CA-93E6-D8A631ED7648}">
      <selection activeCell="K34" sqref="K34"/>
      <pageMargins left="0.47244094488188998" right="0.47244094488188998" top="0.43307086614173201" bottom="0.55118110236220497" header="0.31496062992126" footer="0.21"/>
      <printOptions horizontalCentered="1"/>
      <pageSetup paperSize="9" orientation="landscape"/>
      <headerFooter>
        <oddFooter>&amp;CPage &amp;P of &amp;N</oddFooter>
      </headerFooter>
    </customSheetView>
    <customSheetView guid="{EC23512C-144C-45A4-B885-A0043F0F19E7}" showPageBreaks="1" printArea="1">
      <selection activeCell="K34" sqref="K34"/>
      <pageMargins left="0.47244094488188998" right="0.47244094488188998" top="0.43307086614173201" bottom="0.55118110236220497" header="0.31496062992126" footer="0.21"/>
      <printOptions horizontalCentered="1"/>
      <pageSetup paperSize="9" orientation="landscape"/>
      <headerFooter>
        <oddFooter>&amp;CPage &amp;P of &amp;N</oddFooter>
      </headerFooter>
    </customSheetView>
  </customSheetViews>
  <mergeCells count="15">
    <mergeCell ref="C1:E1"/>
    <mergeCell ref="F1:J1"/>
    <mergeCell ref="F2:J2"/>
    <mergeCell ref="F4:J4"/>
    <mergeCell ref="C6:J6"/>
    <mergeCell ref="C7:J7"/>
    <mergeCell ref="C9:J9"/>
    <mergeCell ref="C10:J10"/>
    <mergeCell ref="C11:J11"/>
    <mergeCell ref="C12:J12"/>
    <mergeCell ref="C13:J13"/>
    <mergeCell ref="H30:J30"/>
    <mergeCell ref="H31:J31"/>
    <mergeCell ref="H32:J32"/>
    <mergeCell ref="H37:J37"/>
  </mergeCells>
  <printOptions horizontalCentered="1"/>
  <pageMargins left="0.47244094488188998" right="0.47244094488188998" top="0.43307086614173201" bottom="0.55118110236220497" header="0.31496062992126" footer="0.21"/>
  <pageSetup paperSize="9" orientation="landscape" r:id="rId1"/>
  <headerFooter>
    <oddFooter>&amp;CPage &amp;P of &amp;N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00FF"/>
  </sheetPr>
  <dimension ref="A1:N73"/>
  <sheetViews>
    <sheetView topLeftCell="C12" workbookViewId="0">
      <selection activeCell="E65" sqref="E65"/>
    </sheetView>
  </sheetViews>
  <sheetFormatPr defaultColWidth="8.88671875" defaultRowHeight="15.75" outlineLevelCol="1"/>
  <cols>
    <col min="1" max="1" width="7.44140625" style="208" customWidth="1" outlineLevel="1"/>
    <col min="2" max="2" width="27" style="208" customWidth="1" outlineLevel="1"/>
    <col min="3" max="3" width="6" style="208" customWidth="1"/>
    <col min="4" max="4" width="45.44140625" style="208" customWidth="1"/>
    <col min="5" max="5" width="11.44140625" style="210" customWidth="1"/>
    <col min="6" max="6" width="14.44140625" style="208" customWidth="1"/>
    <col min="7" max="7" width="13.6640625" style="211" customWidth="1"/>
    <col min="8" max="8" width="13" style="212" customWidth="1"/>
    <col min="9" max="9" width="11.88671875" style="203" hidden="1" customWidth="1" outlineLevel="1"/>
    <col min="10" max="10" width="14.33203125" style="304" hidden="1" customWidth="1" outlineLevel="1"/>
    <col min="11" max="11" width="33.44140625" style="203" customWidth="1" collapsed="1"/>
    <col min="12" max="12" width="16.109375" style="203" customWidth="1"/>
    <col min="13" max="13" width="16.6640625" style="214" customWidth="1"/>
    <col min="14" max="14" width="17.109375" style="207" customWidth="1"/>
    <col min="15" max="16384" width="8.88671875" style="208"/>
  </cols>
  <sheetData>
    <row r="1" spans="1:14" s="297" customFormat="1" ht="21" customHeight="1">
      <c r="C1" s="1821" t="s">
        <v>4307</v>
      </c>
      <c r="D1" s="1821"/>
      <c r="E1" s="1821"/>
      <c r="F1" s="1821"/>
      <c r="G1" s="1821"/>
      <c r="H1" s="1821"/>
      <c r="I1" s="1821"/>
      <c r="J1" s="1821"/>
      <c r="K1" s="1821"/>
      <c r="L1" s="305"/>
      <c r="M1" s="323"/>
    </row>
    <row r="2" spans="1:14" s="297" customFormat="1" ht="21" customHeight="1">
      <c r="C2" s="1822" t="str">
        <f>ChiTietDuToan!F2</f>
        <v>Công trình: Nâng cấp đường dây trung thế từ recloser Xuân Bắc đến LBS khí Chế Biến tuyến 480 Xuân Bắc</v>
      </c>
      <c r="D2" s="1822"/>
      <c r="E2" s="1822"/>
      <c r="F2" s="1822"/>
      <c r="G2" s="1822"/>
      <c r="H2" s="1822"/>
      <c r="I2" s="1822"/>
      <c r="J2" s="1822"/>
      <c r="K2" s="1822"/>
      <c r="L2" s="306"/>
      <c r="M2" s="324"/>
      <c r="N2" s="325"/>
    </row>
    <row r="3" spans="1:14" s="297" customFormat="1" ht="21" customHeight="1">
      <c r="C3" s="1823" t="str">
        <f>ChiTietDuToan!F3</f>
        <v>Địa điểm: Huyện Xuân Lộc - Tỉnh Đồng Nai</v>
      </c>
      <c r="D3" s="1823"/>
      <c r="E3" s="1823"/>
      <c r="F3" s="1823"/>
      <c r="G3" s="1823"/>
      <c r="H3" s="1823"/>
      <c r="I3" s="1823"/>
      <c r="J3" s="1823"/>
      <c r="K3" s="1823"/>
      <c r="L3" s="307"/>
      <c r="M3" s="326"/>
      <c r="N3" s="327"/>
    </row>
    <row r="4" spans="1:14" s="298" customFormat="1" ht="16.5" customHeight="1">
      <c r="C4" s="1825" t="s">
        <v>52</v>
      </c>
      <c r="D4" s="1826" t="s">
        <v>4260</v>
      </c>
      <c r="E4" s="1824" t="s">
        <v>3595</v>
      </c>
      <c r="F4" s="1824" t="s">
        <v>54</v>
      </c>
      <c r="G4" s="1824"/>
      <c r="H4" s="1824"/>
      <c r="I4" s="1826" t="s">
        <v>4265</v>
      </c>
      <c r="J4" s="1827" t="s">
        <v>4308</v>
      </c>
      <c r="K4" s="1818" t="s">
        <v>3531</v>
      </c>
      <c r="L4" s="329"/>
      <c r="M4" s="329"/>
      <c r="N4" s="330" t="s">
        <v>3596</v>
      </c>
    </row>
    <row r="5" spans="1:14" s="298" customFormat="1" ht="31.35" customHeight="1">
      <c r="C5" s="1825"/>
      <c r="D5" s="1826"/>
      <c r="E5" s="1824"/>
      <c r="F5" s="227" t="s">
        <v>4309</v>
      </c>
      <c r="G5" s="227" t="s">
        <v>4310</v>
      </c>
      <c r="H5" s="228" t="s">
        <v>4311</v>
      </c>
      <c r="I5" s="1826"/>
      <c r="J5" s="1827"/>
      <c r="K5" s="1818"/>
      <c r="L5" s="329"/>
      <c r="M5" s="329"/>
      <c r="N5" s="330"/>
    </row>
    <row r="6" spans="1:14" s="298" customFormat="1" ht="20.25" customHeight="1">
      <c r="C6" s="225" t="s">
        <v>3798</v>
      </c>
      <c r="D6" s="226" t="s">
        <v>4312</v>
      </c>
      <c r="E6" s="227"/>
      <c r="F6" s="227"/>
      <c r="G6" s="227"/>
      <c r="H6" s="228"/>
      <c r="I6" s="226"/>
      <c r="J6" s="328">
        <f>SUM(J7:J8)</f>
        <v>-3044.9</v>
      </c>
      <c r="K6" s="234"/>
      <c r="L6" s="329"/>
      <c r="M6" s="330">
        <v>1</v>
      </c>
      <c r="N6" s="207"/>
    </row>
    <row r="7" spans="1:14" s="299" customFormat="1" ht="34.9" hidden="1" customHeight="1">
      <c r="A7" s="299">
        <f t="shared" ref="A7:A8" si="0">VLOOKUP(B7,DonGia,6,0)</f>
        <v>15</v>
      </c>
      <c r="B7" s="299" t="s">
        <v>390</v>
      </c>
      <c r="C7" s="227"/>
      <c r="D7" s="321" t="str">
        <f>VLOOKUP(B7,DonGiaHD!A:H,3,0)</f>
        <v>Cáp nhôm lõi thép AC-120/19 (0,471kg/m)</v>
      </c>
      <c r="E7" s="322" t="str">
        <f t="shared" ref="E7:E8" si="1">VLOOKUP(B7,DonGia,4,0)</f>
        <v>kg</v>
      </c>
      <c r="F7" s="352">
        <f>VLOOKUP(B7,ThiCong,7,0)</f>
        <v>3044.9</v>
      </c>
      <c r="G7" s="353">
        <f t="shared" ref="G7:G8" si="2">VLOOKUP(B7,ThiCong,8,0)</f>
        <v>3044.9</v>
      </c>
      <c r="H7" s="353">
        <f>G7-F7</f>
        <v>0</v>
      </c>
      <c r="I7" s="353">
        <f t="shared" ref="I7:J7" si="3">H7-G7</f>
        <v>-3044.9</v>
      </c>
      <c r="J7" s="353">
        <f t="shared" si="3"/>
        <v>-3044.9</v>
      </c>
      <c r="K7" s="1819"/>
      <c r="L7" s="334"/>
      <c r="M7" s="334">
        <f>IF(H7&gt;0,1,0)</f>
        <v>0</v>
      </c>
      <c r="N7" s="335"/>
    </row>
    <row r="8" spans="1:14" s="299" customFormat="1" ht="34.9" hidden="1" customHeight="1">
      <c r="A8" s="299">
        <f t="shared" si="0"/>
        <v>15</v>
      </c>
      <c r="B8" s="299" t="s">
        <v>308</v>
      </c>
      <c r="C8" s="311"/>
      <c r="D8" s="321" t="str">
        <f>VLOOKUP(B8,DonGiaHD!A:H,3,0)</f>
        <v>Cáp nhôm lõi thép bọc 24KV AC/XLPE/PVC185 mm2</v>
      </c>
      <c r="E8" s="322" t="str">
        <f t="shared" si="1"/>
        <v>mét</v>
      </c>
      <c r="F8" s="354">
        <f>VLOOKUP(B8,ThiCong,7,0)</f>
        <v>19394</v>
      </c>
      <c r="G8" s="353">
        <f t="shared" si="2"/>
        <v>19394</v>
      </c>
      <c r="H8" s="353">
        <f>G8-F8</f>
        <v>0</v>
      </c>
      <c r="I8" s="331">
        <f t="shared" ref="I8" si="4">VLOOKUP(B8,HopDong,16,0)</f>
        <v>100610</v>
      </c>
      <c r="J8" s="332">
        <f>IF(I8&gt;0,I8*H8,"")</f>
        <v>0</v>
      </c>
      <c r="K8" s="1820"/>
      <c r="L8" s="334"/>
      <c r="M8" s="334">
        <f t="shared" ref="M8:M55" si="5">IF(H8&gt;0,1,0)</f>
        <v>0</v>
      </c>
      <c r="N8" s="335"/>
    </row>
    <row r="9" spans="1:14" s="298" customFormat="1" ht="20.25" customHeight="1">
      <c r="A9" s="299"/>
      <c r="C9" s="225" t="s">
        <v>3599</v>
      </c>
      <c r="D9" s="226" t="s">
        <v>4313</v>
      </c>
      <c r="E9" s="227"/>
      <c r="F9" s="227"/>
      <c r="G9" s="227"/>
      <c r="H9" s="228"/>
      <c r="I9" s="226"/>
      <c r="J9" s="357">
        <f>SUM(J11:J32)</f>
        <v>1383000</v>
      </c>
      <c r="K9" s="234"/>
      <c r="L9" s="329"/>
      <c r="M9" s="334">
        <v>1</v>
      </c>
      <c r="N9" s="207"/>
    </row>
    <row r="10" spans="1:14" s="299" customFormat="1" ht="20.25" customHeight="1">
      <c r="B10" s="299" t="str">
        <f>ChiTietDuToan!C151</f>
        <v>Nth-T</v>
      </c>
      <c r="C10" s="322" t="s">
        <v>3434</v>
      </c>
      <c r="D10" s="308" t="str">
        <f>ChiTietDuToan!G151</f>
        <v>Bộ khóa néo dây trung hòa vào trụ: Nth-T</v>
      </c>
      <c r="E10" s="309" t="str">
        <f>ChiTietDuToan!H151</f>
        <v>bộ</v>
      </c>
      <c r="F10" s="309">
        <f>ChiTietDuToan!I151</f>
        <v>29</v>
      </c>
      <c r="G10" s="360">
        <f>ChiTietDuToan!J151</f>
        <v>34</v>
      </c>
      <c r="H10" s="309">
        <f>ChiTietDuToan!K151</f>
        <v>5</v>
      </c>
      <c r="I10" s="331">
        <f t="shared" ref="I10:I17" si="6">VLOOKUP(B10,HopDong,16,0)</f>
        <v>0</v>
      </c>
      <c r="J10" s="332" t="str">
        <f t="shared" ref="J10" si="7">IF(I10&gt;0,I10*H10,"")</f>
        <v/>
      </c>
      <c r="K10" s="358"/>
      <c r="L10" s="334" t="str">
        <f>ChiTietDuToan!P7</f>
        <v>x</v>
      </c>
      <c r="M10" s="334">
        <f t="shared" si="5"/>
        <v>1</v>
      </c>
      <c r="N10" s="335"/>
    </row>
    <row r="11" spans="1:14" s="299" customFormat="1" ht="20.25" customHeight="1">
      <c r="B11" s="299" t="str">
        <f>ChiTietDuToan!C152</f>
        <v>KN120</v>
      </c>
      <c r="C11" s="311">
        <v>1</v>
      </c>
      <c r="D11" s="321" t="str">
        <f>VLOOKUP(B11,DonGiaHD!A:H,3,0)</f>
        <v>Khóa néo dây cỡ dây 120 (5U)</v>
      </c>
      <c r="E11" s="236" t="str">
        <f>VLOOKUP(B11,DonGiaHD!A:H,6,0)</f>
        <v>cái</v>
      </c>
      <c r="F11" s="236">
        <f>VLOOKUP(B11,DonGiaHD!A:H,5,0)</f>
        <v>29</v>
      </c>
      <c r="G11" s="236">
        <f>ChiTietDuToan!J152</f>
        <v>34</v>
      </c>
      <c r="H11" s="236">
        <f>G11-F11</f>
        <v>5</v>
      </c>
      <c r="I11" s="331">
        <f t="shared" si="6"/>
        <v>152700</v>
      </c>
      <c r="J11" s="332">
        <f t="shared" ref="J11:J17" si="8">IF(I11&gt;0,I11*H11,"")</f>
        <v>763500</v>
      </c>
      <c r="K11" s="358">
        <f t="shared" ref="K11:K17" si="9">VLOOKUP(B11,ThiCong,11,0)</f>
        <v>0</v>
      </c>
      <c r="L11" s="334" t="str">
        <f>ChiTietDuToan!P8</f>
        <v>B</v>
      </c>
      <c r="M11" s="334">
        <f t="shared" si="5"/>
        <v>1</v>
      </c>
      <c r="N11" s="335"/>
    </row>
    <row r="12" spans="1:14" s="299" customFormat="1" ht="20.25" customHeight="1">
      <c r="B12" s="299" t="str">
        <f>ChiTietDuToan!C153</f>
        <v>BM16300</v>
      </c>
      <c r="C12" s="311">
        <v>2</v>
      </c>
      <c r="D12" s="321" t="str">
        <f>VLOOKUP(B12,DonGiaHD!A:H,3,0)</f>
        <v>Boulon mắt 16x300+ 1 long đền vuông D18-50x50x3/Zn</v>
      </c>
      <c r="E12" s="236" t="str">
        <f>VLOOKUP(B12,DonGiaHD!A:H,6,0)</f>
        <v>bộ</v>
      </c>
      <c r="F12" s="236">
        <v>29</v>
      </c>
      <c r="G12" s="236">
        <f>ChiTietDuToan!J153</f>
        <v>34</v>
      </c>
      <c r="H12" s="236">
        <f t="shared" ref="H12" si="10">G12-F12</f>
        <v>5</v>
      </c>
      <c r="I12" s="331">
        <f t="shared" si="6"/>
        <v>45500</v>
      </c>
      <c r="J12" s="332">
        <f t="shared" si="8"/>
        <v>227500</v>
      </c>
      <c r="K12" s="358">
        <f t="shared" si="9"/>
        <v>0</v>
      </c>
      <c r="L12" s="334" t="str">
        <f>ChiTietDuToan!P9</f>
        <v>B</v>
      </c>
      <c r="M12" s="334">
        <f t="shared" si="5"/>
        <v>1</v>
      </c>
      <c r="N12" s="335"/>
    </row>
    <row r="13" spans="1:14" s="299" customFormat="1" ht="18.75" customHeight="1">
      <c r="C13" s="1587" t="s">
        <v>3571</v>
      </c>
      <c r="D13" s="1593" t="str">
        <f>ChiTietDuToan!G192</f>
        <v>Phần tháo thu hồi và sử dụng lại</v>
      </c>
      <c r="E13" s="1589"/>
      <c r="F13" s="1589"/>
      <c r="G13" s="1589"/>
      <c r="H13" s="1589"/>
      <c r="I13" s="1590"/>
      <c r="J13" s="1591"/>
      <c r="K13" s="1592"/>
      <c r="L13" s="334"/>
      <c r="M13" s="334">
        <v>1</v>
      </c>
      <c r="N13" s="335"/>
    </row>
    <row r="14" spans="1:14" s="299" customFormat="1" ht="18" customHeight="1">
      <c r="B14" s="1012" t="s">
        <v>3800</v>
      </c>
      <c r="C14" s="311">
        <v>1</v>
      </c>
      <c r="D14" s="321" t="str">
        <f>VLOOKUP(B14,DonGiaHD!A:H,3,0)</f>
        <v>Tháo sứ đứng + ty</v>
      </c>
      <c r="E14" s="236" t="str">
        <f>VLOOKUP(B14,DonGiaHD!A:H,6,0)</f>
        <v>sứ</v>
      </c>
      <c r="F14" s="236">
        <f>VLOOKUP(B14,DonGiaHD!A:H,5,0)</f>
        <v>190</v>
      </c>
      <c r="G14" s="317">
        <f>ChiTietDuToan!J193</f>
        <v>193</v>
      </c>
      <c r="H14" s="1589">
        <f>IF(G14&gt;F14,G14-F14,0)</f>
        <v>3</v>
      </c>
      <c r="I14" s="331">
        <f t="shared" si="6"/>
        <v>78400</v>
      </c>
      <c r="J14" s="332">
        <f t="shared" si="8"/>
        <v>235200</v>
      </c>
      <c r="K14" s="358">
        <f t="shared" si="9"/>
        <v>0</v>
      </c>
      <c r="L14" s="334" t="str">
        <f>ChiTietDuToan!$P$56</f>
        <v>x</v>
      </c>
      <c r="M14" s="334">
        <f t="shared" si="5"/>
        <v>1</v>
      </c>
      <c r="N14" s="335"/>
    </row>
    <row r="15" spans="1:14" s="299" customFormat="1" ht="18" customHeight="1">
      <c r="B15" s="1012" t="s">
        <v>3805</v>
      </c>
      <c r="C15" s="311">
        <f>IF(H15&gt;0,(C14+1),C14)</f>
        <v>2</v>
      </c>
      <c r="D15" s="321" t="str">
        <f>VLOOKUP(B15,DonGiaHD!A:H,3,0)</f>
        <v>Tháo sứ đứng + chân sứ đỉnh</v>
      </c>
      <c r="E15" s="236" t="str">
        <f>VLOOKUP(B15,DonGiaHD!A:H,6,0)</f>
        <v>sứ</v>
      </c>
      <c r="F15" s="236">
        <f>VLOOKUP(B15,DonGiaHD!A:H,5,0)</f>
        <v>93</v>
      </c>
      <c r="G15" s="317">
        <f>ChiTietDuToan!J194</f>
        <v>95</v>
      </c>
      <c r="H15" s="1589">
        <f t="shared" ref="H15:H39" si="11">IF(G15&gt;F15,G15-F15,0)</f>
        <v>2</v>
      </c>
      <c r="I15" s="331">
        <f t="shared" si="6"/>
        <v>78400</v>
      </c>
      <c r="J15" s="332">
        <f t="shared" si="8"/>
        <v>156800</v>
      </c>
      <c r="K15" s="358">
        <f t="shared" si="9"/>
        <v>0</v>
      </c>
      <c r="L15" s="334" t="str">
        <f>ChiTietDuToan!$P$58</f>
        <v>B</v>
      </c>
      <c r="M15" s="334">
        <f t="shared" si="5"/>
        <v>1</v>
      </c>
      <c r="N15" s="335"/>
    </row>
    <row r="16" spans="1:14" s="299" customFormat="1" ht="29.45" hidden="1" customHeight="1">
      <c r="B16" s="1012" t="s">
        <v>3807</v>
      </c>
      <c r="C16" s="311">
        <f t="shared" ref="C16:C55" si="12">IF(H16&gt;0,(C15+1),C15)</f>
        <v>2</v>
      </c>
      <c r="D16" s="321" t="str">
        <f>VLOOKUP(B16,DonGiaHD!A:H,3,0)</f>
        <v>Tháo Rack 1 + sứ ống chỉ</v>
      </c>
      <c r="E16" s="236" t="str">
        <f>VLOOKUP(B16,DonGiaHD!A:H,6,0)</f>
        <v>bộ</v>
      </c>
      <c r="F16" s="236">
        <f>VLOOKUP(B16,DonGiaHD!A:H,5,0)</f>
        <v>87</v>
      </c>
      <c r="G16" s="317">
        <f>ChiTietDuToan!J195</f>
        <v>86</v>
      </c>
      <c r="H16" s="1589">
        <f t="shared" si="11"/>
        <v>0</v>
      </c>
      <c r="I16" s="331">
        <f t="shared" si="6"/>
        <v>20800</v>
      </c>
      <c r="J16" s="332">
        <f t="shared" si="8"/>
        <v>0</v>
      </c>
      <c r="K16" s="358">
        <f t="shared" si="9"/>
        <v>0</v>
      </c>
      <c r="L16" s="334" t="str">
        <f>ChiTietDuToan!$P$85</f>
        <v>x</v>
      </c>
      <c r="M16" s="334">
        <f t="shared" si="5"/>
        <v>0</v>
      </c>
      <c r="N16" s="335"/>
    </row>
    <row r="17" spans="2:14" s="299" customFormat="1" ht="29.45" hidden="1" customHeight="1">
      <c r="B17" s="1012" t="s">
        <v>3811</v>
      </c>
      <c r="C17" s="311">
        <f t="shared" si="12"/>
        <v>2</v>
      </c>
      <c r="D17" s="321" t="str">
        <f>VLOOKUP(B17,DonGiaHD!A:H,3,0)</f>
        <v>Tháo sứ treo thủy tinh (2 bát)</v>
      </c>
      <c r="E17" s="236" t="str">
        <f>VLOOKUP(B17,DonGiaHD!A:H,6,0)</f>
        <v>bộ</v>
      </c>
      <c r="F17" s="236">
        <f>VLOOKUP(B17,DonGiaHD!A:H,5,0)</f>
        <v>30</v>
      </c>
      <c r="G17" s="317">
        <f>ChiTietDuToan!J196</f>
        <v>30</v>
      </c>
      <c r="H17" s="1589">
        <f t="shared" si="11"/>
        <v>0</v>
      </c>
      <c r="I17" s="331">
        <f t="shared" si="6"/>
        <v>71200</v>
      </c>
      <c r="J17" s="332">
        <f t="shared" si="8"/>
        <v>0</v>
      </c>
      <c r="K17" s="358">
        <f t="shared" si="9"/>
        <v>0</v>
      </c>
      <c r="L17" s="334" t="str">
        <f>ChiTietDuToan!P88</f>
        <v>B</v>
      </c>
      <c r="M17" s="334">
        <f t="shared" si="5"/>
        <v>0</v>
      </c>
      <c r="N17" s="335"/>
    </row>
    <row r="18" spans="2:14" s="299" customFormat="1" ht="29.45" hidden="1" customHeight="1">
      <c r="B18" s="1012" t="s">
        <v>3814</v>
      </c>
      <c r="C18" s="311">
        <f t="shared" ref="C18" si="13">IF(H18&gt;0,(C17+1),C17)</f>
        <v>2</v>
      </c>
      <c r="D18" s="321" t="str">
        <f>VLOOKUP(B18,DonGiaHD!A:H,3,0)</f>
        <v>Tháo chuỗi sứ treo Polymer</v>
      </c>
      <c r="E18" s="236" t="str">
        <f>VLOOKUP(B18,DonGiaHD!A:H,6,0)</f>
        <v>bộ</v>
      </c>
      <c r="F18" s="236">
        <f>VLOOKUP(B18,DonGiaHD!A:H,5,0)</f>
        <v>6</v>
      </c>
      <c r="G18" s="317">
        <f>ChiTietDuToan!J197</f>
        <v>6</v>
      </c>
      <c r="H18" s="1589">
        <f t="shared" si="11"/>
        <v>0</v>
      </c>
      <c r="I18" s="331">
        <f t="shared" ref="I18" si="14">VLOOKUP(B18,HopDong,16,0)</f>
        <v>94500</v>
      </c>
      <c r="J18" s="332">
        <f t="shared" ref="J18" si="15">IF(I18&gt;0,I18*H18,"")</f>
        <v>0</v>
      </c>
      <c r="K18" s="358" t="str">
        <f t="shared" ref="K18" si="16">VLOOKUP(B18,ThiCong,11,0)</f>
        <v>Lắp lại</v>
      </c>
      <c r="L18" s="334"/>
      <c r="M18" s="334">
        <f t="shared" si="5"/>
        <v>0</v>
      </c>
      <c r="N18" s="335"/>
    </row>
    <row r="19" spans="2:14" s="299" customFormat="1" ht="29.45" hidden="1" customHeight="1">
      <c r="B19" s="1012" t="s">
        <v>3817</v>
      </c>
      <c r="C19" s="311">
        <f>IF(H19&gt;0,(C17+1),C17)</f>
        <v>2</v>
      </c>
      <c r="D19" s="321" t="str">
        <f>VLOOKUP(B19,DonGiaHD!A:H,3,0)</f>
        <v>Tháo Rack 4 + sứ ống chỉ</v>
      </c>
      <c r="E19" s="236" t="str">
        <f>VLOOKUP(B19,DonGiaHD!A:H,6,0)</f>
        <v>bộ</v>
      </c>
      <c r="F19" s="236">
        <f>VLOOKUP(B19,DonGiaHD!A:H,5,0)</f>
        <v>9</v>
      </c>
      <c r="G19" s="317">
        <f>ChiTietDuToan!J198</f>
        <v>9</v>
      </c>
      <c r="H19" s="1589">
        <f t="shared" si="11"/>
        <v>0</v>
      </c>
      <c r="I19" s="331"/>
      <c r="J19" s="332"/>
      <c r="K19" s="358"/>
      <c r="L19" s="334" t="str">
        <f>ChiTietDuToan!P89</f>
        <v>B</v>
      </c>
      <c r="M19" s="334">
        <f t="shared" si="5"/>
        <v>0</v>
      </c>
      <c r="N19" s="335"/>
    </row>
    <row r="20" spans="2:14" s="299" customFormat="1" ht="29.45" hidden="1" customHeight="1">
      <c r="B20" s="1012" t="s">
        <v>3821</v>
      </c>
      <c r="C20" s="311">
        <f t="shared" si="12"/>
        <v>2</v>
      </c>
      <c r="D20" s="321" t="str">
        <f>VLOOKUP(B20,DonGiaHD!A:H,3,0)</f>
        <v>Tháo Rack 3 + sứ ống chỉ</v>
      </c>
      <c r="E20" s="236" t="str">
        <f>VLOOKUP(B20,DonGiaHD!A:H,6,0)</f>
        <v>bộ</v>
      </c>
      <c r="F20" s="236">
        <f>VLOOKUP(B20,DonGiaHD!A:H,5,0)</f>
        <v>36</v>
      </c>
      <c r="G20" s="317">
        <f>ChiTietDuToan!J199</f>
        <v>34</v>
      </c>
      <c r="H20" s="1589">
        <f t="shared" si="11"/>
        <v>0</v>
      </c>
      <c r="I20" s="331"/>
      <c r="J20" s="332"/>
      <c r="K20" s="358"/>
      <c r="L20" s="334" t="str">
        <f>ChiTietDuToan!P90</f>
        <v>B</v>
      </c>
      <c r="M20" s="334">
        <f t="shared" si="5"/>
        <v>0</v>
      </c>
      <c r="N20" s="335"/>
    </row>
    <row r="21" spans="2:14" s="299" customFormat="1" ht="29.45" hidden="1" customHeight="1">
      <c r="B21" s="1012" t="s">
        <v>3824</v>
      </c>
      <c r="C21" s="311">
        <f t="shared" si="12"/>
        <v>2</v>
      </c>
      <c r="D21" s="321" t="str">
        <f>VLOOKUP(B21,DonGiaHD!A:H,3,0)</f>
        <v>Thaó hộp Domino</v>
      </c>
      <c r="E21" s="236" t="str">
        <f>VLOOKUP(B21,DonGiaHD!A:H,6,0)</f>
        <v>cái</v>
      </c>
      <c r="F21" s="236">
        <f>VLOOKUP(B21,DonGiaHD!A:H,5,0)</f>
        <v>81</v>
      </c>
      <c r="G21" s="317">
        <f>ChiTietDuToan!J200</f>
        <v>76</v>
      </c>
      <c r="H21" s="1589">
        <f t="shared" si="11"/>
        <v>0</v>
      </c>
      <c r="I21" s="331"/>
      <c r="J21" s="332"/>
      <c r="K21" s="358"/>
      <c r="L21" s="334"/>
      <c r="M21" s="334">
        <f t="shared" si="5"/>
        <v>0</v>
      </c>
      <c r="N21" s="335"/>
    </row>
    <row r="22" spans="2:14" s="299" customFormat="1" ht="29.45" hidden="1" customHeight="1">
      <c r="B22" s="1012" t="s">
        <v>3827</v>
      </c>
      <c r="C22" s="311">
        <f t="shared" si="12"/>
        <v>2</v>
      </c>
      <c r="D22" s="321" t="str">
        <f>VLOOKUP(B22,DonGiaHD!A:H,3,0)</f>
        <v>Tháo hạ dây AC95</v>
      </c>
      <c r="E22" s="236" t="str">
        <f>VLOOKUP(B22,DonGiaHD!A:H,6,0)</f>
        <v>km</v>
      </c>
      <c r="F22" s="236">
        <f>VLOOKUP(B22,DonGiaHD!A:H,5,0)</f>
        <v>19.010000000000002</v>
      </c>
      <c r="G22" s="317">
        <f>ChiTietDuToan!J201</f>
        <v>0</v>
      </c>
      <c r="H22" s="1589">
        <f t="shared" si="11"/>
        <v>0</v>
      </c>
      <c r="I22" s="331"/>
      <c r="J22" s="332"/>
      <c r="K22" s="358"/>
      <c r="L22" s="334"/>
      <c r="M22" s="334">
        <f t="shared" si="5"/>
        <v>0</v>
      </c>
      <c r="N22" s="335"/>
    </row>
    <row r="23" spans="2:14" s="299" customFormat="1" ht="19.5" customHeight="1">
      <c r="B23" s="1012" t="s">
        <v>3831</v>
      </c>
      <c r="C23" s="311">
        <f t="shared" si="12"/>
        <v>3</v>
      </c>
      <c r="D23" s="321" t="str">
        <f>VLOOKUP(B23,DonGiaHD!A:H,3,0)</f>
        <v>Tháo hạ dây AC70</v>
      </c>
      <c r="E23" s="236" t="str">
        <f>VLOOKUP(B23,DonGiaHD!A:H,6,0)</f>
        <v>km</v>
      </c>
      <c r="F23" s="236">
        <f>VLOOKUP(B23,DonGiaHD!A:H,5,0)</f>
        <v>3.15</v>
      </c>
      <c r="G23" s="317">
        <f>ChiTietDuToan!J202</f>
        <v>19.393999999999998</v>
      </c>
      <c r="H23" s="1589">
        <f t="shared" si="11"/>
        <v>16.244</v>
      </c>
      <c r="I23" s="331"/>
      <c r="J23" s="332"/>
      <c r="K23" s="358"/>
      <c r="L23" s="334"/>
      <c r="M23" s="334">
        <f t="shared" si="5"/>
        <v>1</v>
      </c>
      <c r="N23" s="335"/>
    </row>
    <row r="24" spans="2:14" s="299" customFormat="1" ht="18" customHeight="1">
      <c r="B24" s="1012" t="s">
        <v>3835</v>
      </c>
      <c r="C24" s="311">
        <f t="shared" si="12"/>
        <v>4</v>
      </c>
      <c r="D24" s="321" t="str">
        <f>VLOOKUP(B24,DonGiaHD!A:H,3,0)</f>
        <v>Tháo hạ dây AC50</v>
      </c>
      <c r="E24" s="236" t="str">
        <f>VLOOKUP(B24,DonGiaHD!A:H,6,0)</f>
        <v>km</v>
      </c>
      <c r="F24" s="236">
        <f>VLOOKUP(B24,DonGiaHD!A:H,5,0)</f>
        <v>0.159</v>
      </c>
      <c r="G24" s="317">
        <f>ChiTietDuToan!J203</f>
        <v>4.9939999999999998</v>
      </c>
      <c r="H24" s="1589">
        <f t="shared" si="11"/>
        <v>4.835</v>
      </c>
      <c r="I24" s="331"/>
      <c r="J24" s="332"/>
      <c r="K24" s="358"/>
      <c r="L24" s="334"/>
      <c r="M24" s="334">
        <f t="shared" si="5"/>
        <v>1</v>
      </c>
      <c r="N24" s="335"/>
    </row>
    <row r="25" spans="2:14" s="299" customFormat="1" ht="29.45" hidden="1" customHeight="1">
      <c r="B25" s="1012" t="s">
        <v>3838</v>
      </c>
      <c r="C25" s="311">
        <f t="shared" si="12"/>
        <v>4</v>
      </c>
      <c r="D25" s="321" t="str">
        <f>VLOOKUP(B25,DonGiaHD!A:H,3,0)</f>
        <v>Tháo dây Branchment</v>
      </c>
      <c r="E25" s="236" t="str">
        <f>VLOOKUP(B25,DonGiaHD!A:H,6,0)</f>
        <v>sợi</v>
      </c>
      <c r="F25" s="236">
        <f>VLOOKUP(B25,DonGiaHD!A:H,5,0)</f>
        <v>347</v>
      </c>
      <c r="G25" s="317">
        <f>ChiTietDuToan!J204</f>
        <v>300</v>
      </c>
      <c r="H25" s="1589">
        <f t="shared" si="11"/>
        <v>0</v>
      </c>
      <c r="I25" s="331"/>
      <c r="J25" s="332"/>
      <c r="K25" s="358"/>
      <c r="L25" s="334"/>
      <c r="M25" s="334">
        <f t="shared" si="5"/>
        <v>0</v>
      </c>
      <c r="N25" s="335"/>
    </row>
    <row r="26" spans="2:14" s="299" customFormat="1" ht="29.45" hidden="1" customHeight="1">
      <c r="B26" s="1012" t="s">
        <v>3843</v>
      </c>
      <c r="C26" s="311">
        <f t="shared" si="12"/>
        <v>4</v>
      </c>
      <c r="D26" s="321" t="str">
        <f>VLOOKUP(B26,DonGiaHD!A:H,3,0)</f>
        <v>Tháo bộ xà compoxit 0,8m</v>
      </c>
      <c r="E26" s="236" t="str">
        <f>VLOOKUP(B26,DonGiaHD!A:H,6,0)</f>
        <v>bộ</v>
      </c>
      <c r="F26" s="236">
        <f>VLOOKUP(B26,DonGiaHD!A:H,5,0)</f>
        <v>10</v>
      </c>
      <c r="G26" s="317">
        <f>ChiTietDuToan!J205</f>
        <v>10</v>
      </c>
      <c r="H26" s="1589">
        <f t="shared" si="11"/>
        <v>0</v>
      </c>
      <c r="I26" s="331"/>
      <c r="J26" s="332"/>
      <c r="K26" s="358"/>
      <c r="L26" s="334"/>
      <c r="M26" s="334">
        <f t="shared" si="5"/>
        <v>0</v>
      </c>
      <c r="N26" s="335"/>
    </row>
    <row r="27" spans="2:14" s="299" customFormat="1" ht="29.45" hidden="1" customHeight="1">
      <c r="B27" s="1012" t="s">
        <v>3846</v>
      </c>
      <c r="C27" s="311">
        <f t="shared" si="12"/>
        <v>4</v>
      </c>
      <c r="D27" s="321" t="str">
        <f>VLOOKUP(B27,DonGiaHD!A:H,3,0)</f>
        <v>Tháo xà đỡ X-16Đ</v>
      </c>
      <c r="E27" s="236" t="str">
        <f>VLOOKUP(B27,DonGiaHD!A:H,6,0)</f>
        <v>bộ</v>
      </c>
      <c r="F27" s="236">
        <f>VLOOKUP(B27,DonGiaHD!A:H,5,0)</f>
        <v>77</v>
      </c>
      <c r="G27" s="317">
        <f>ChiTietDuToan!J206</f>
        <v>74</v>
      </c>
      <c r="H27" s="1589">
        <f t="shared" si="11"/>
        <v>0</v>
      </c>
      <c r="I27" s="331"/>
      <c r="J27" s="332"/>
      <c r="K27" s="358"/>
      <c r="L27" s="334"/>
      <c r="M27" s="334">
        <f t="shared" si="5"/>
        <v>0</v>
      </c>
      <c r="N27" s="335"/>
    </row>
    <row r="28" spans="2:14" s="299" customFormat="1" ht="18.75" customHeight="1">
      <c r="B28" s="1012" t="s">
        <v>3849</v>
      </c>
      <c r="C28" s="311">
        <f t="shared" si="12"/>
        <v>5</v>
      </c>
      <c r="D28" s="321" t="str">
        <f>VLOOKUP(B28,DonGiaHD!A:H,3,0)</f>
        <v>Tháo xà kép X-16K</v>
      </c>
      <c r="E28" s="236" t="str">
        <f>VLOOKUP(B28,DonGiaHD!A:H,6,0)</f>
        <v>bộ</v>
      </c>
      <c r="F28" s="236">
        <f>VLOOKUP(B28,DonGiaHD!A:H,5,0)</f>
        <v>8</v>
      </c>
      <c r="G28" s="317">
        <f>ChiTietDuToan!J207</f>
        <v>9</v>
      </c>
      <c r="H28" s="1589">
        <f t="shared" si="11"/>
        <v>1</v>
      </c>
      <c r="I28" s="331"/>
      <c r="J28" s="332"/>
      <c r="K28" s="358"/>
      <c r="L28" s="334"/>
      <c r="M28" s="334">
        <f t="shared" si="5"/>
        <v>1</v>
      </c>
      <c r="N28" s="335"/>
    </row>
    <row r="29" spans="2:14" s="299" customFormat="1" ht="17.25" customHeight="1">
      <c r="B29" s="1012" t="s">
        <v>3852</v>
      </c>
      <c r="C29" s="311">
        <f t="shared" si="12"/>
        <v>6</v>
      </c>
      <c r="D29" s="321" t="str">
        <f>VLOOKUP(B29,DonGiaHD!A:H,3,0)</f>
        <v>Tháo xà X-2,2K</v>
      </c>
      <c r="E29" s="236" t="str">
        <f>VLOOKUP(B29,DonGiaHD!A:H,6,0)</f>
        <v>bộ</v>
      </c>
      <c r="F29" s="236">
        <f>VLOOKUP(B29,DonGiaHD!A:H,5,0)</f>
        <v>6</v>
      </c>
      <c r="G29" s="317">
        <f>ChiTietDuToan!J208</f>
        <v>7</v>
      </c>
      <c r="H29" s="1589">
        <f t="shared" si="11"/>
        <v>1</v>
      </c>
      <c r="I29" s="331"/>
      <c r="J29" s="332"/>
      <c r="K29" s="358"/>
      <c r="L29" s="334"/>
      <c r="M29" s="334">
        <f t="shared" si="5"/>
        <v>1</v>
      </c>
      <c r="N29" s="335"/>
    </row>
    <row r="30" spans="2:14" s="299" customFormat="1" ht="29.45" hidden="1" customHeight="1">
      <c r="B30" s="1012" t="s">
        <v>3855</v>
      </c>
      <c r="C30" s="311">
        <f t="shared" si="12"/>
        <v>6</v>
      </c>
      <c r="D30" s="321" t="str">
        <f>VLOOKUP(B30,DonGiaHD!A:H,3,0)</f>
        <v>Tháo bộ chằng xuống</v>
      </c>
      <c r="E30" s="236" t="str">
        <f>VLOOKUP(B30,DonGiaHD!A:H,6,0)</f>
        <v>bộ</v>
      </c>
      <c r="F30" s="236">
        <f>VLOOKUP(B30,DonGiaHD!A:H,5,0)</f>
        <v>9</v>
      </c>
      <c r="G30" s="317">
        <f>ChiTietDuToan!J209</f>
        <v>9</v>
      </c>
      <c r="H30" s="1589">
        <f t="shared" si="11"/>
        <v>0</v>
      </c>
      <c r="I30" s="331"/>
      <c r="J30" s="332"/>
      <c r="K30" s="358"/>
      <c r="L30" s="334"/>
      <c r="M30" s="334">
        <f t="shared" si="5"/>
        <v>0</v>
      </c>
      <c r="N30" s="335"/>
    </row>
    <row r="31" spans="2:14" s="299" customFormat="1" ht="29.45" hidden="1" customHeight="1">
      <c r="B31" s="1012" t="s">
        <v>3857</v>
      </c>
      <c r="C31" s="311">
        <f t="shared" si="12"/>
        <v>6</v>
      </c>
      <c r="D31" s="321" t="str">
        <f>VLOOKUP(B31,DonGiaHD!A:H,3,0)</f>
        <v>Tháo bộ chằng lệch</v>
      </c>
      <c r="E31" s="236" t="str">
        <f>VLOOKUP(B31,DonGiaHD!A:H,6,0)</f>
        <v>bộ</v>
      </c>
      <c r="F31" s="236">
        <f>VLOOKUP(B31,DonGiaHD!A:H,5,0)</f>
        <v>3</v>
      </c>
      <c r="G31" s="317">
        <f>ChiTietDuToan!J210</f>
        <v>3</v>
      </c>
      <c r="H31" s="1589">
        <f t="shared" si="11"/>
        <v>0</v>
      </c>
      <c r="I31" s="331"/>
      <c r="J31" s="332"/>
      <c r="K31" s="358"/>
      <c r="L31" s="334"/>
      <c r="M31" s="334">
        <f t="shared" si="5"/>
        <v>0</v>
      </c>
      <c r="N31" s="335"/>
    </row>
    <row r="32" spans="2:14" s="299" customFormat="1" ht="29.45" hidden="1" customHeight="1">
      <c r="B32" s="1012" t="s">
        <v>3858</v>
      </c>
      <c r="C32" s="311">
        <f t="shared" si="12"/>
        <v>6</v>
      </c>
      <c r="D32" s="321" t="str">
        <f>VLOOKUP(B32,DonGiaHD!A:H,3,0)</f>
        <v>Nhổ trụ  BTLT 12m</v>
      </c>
      <c r="E32" s="236" t="str">
        <f>VLOOKUP(B32,DonGiaHD!A:H,6,0)</f>
        <v>trụ</v>
      </c>
      <c r="F32" s="236">
        <f>VLOOKUP(B32,DonGiaHD!A:H,5,0)</f>
        <v>20</v>
      </c>
      <c r="G32" s="317">
        <f>ChiTietDuToan!J211</f>
        <v>20</v>
      </c>
      <c r="H32" s="1589">
        <f t="shared" si="11"/>
        <v>0</v>
      </c>
      <c r="I32" s="331"/>
      <c r="J32" s="332"/>
      <c r="K32" s="358"/>
      <c r="L32" s="334"/>
      <c r="M32" s="334">
        <f t="shared" si="5"/>
        <v>0</v>
      </c>
      <c r="N32" s="335"/>
    </row>
    <row r="33" spans="2:13" ht="16.5" hidden="1">
      <c r="B33" s="1012" t="s">
        <v>3001</v>
      </c>
      <c r="C33" s="311">
        <f t="shared" si="12"/>
        <v>6</v>
      </c>
      <c r="D33" s="321" t="str">
        <f>VLOOKUP(B33,DonGiaHD!A:H,3,0)</f>
        <v>Nhổ trụ BTLT 8,4m</v>
      </c>
      <c r="E33" s="236" t="str">
        <f>VLOOKUP(B33,DonGiaHD!A:H,6,0)</f>
        <v>trụ</v>
      </c>
      <c r="F33" s="236">
        <f>VLOOKUP(B33,DonGiaHD!A:H,5,0)</f>
        <v>76</v>
      </c>
      <c r="G33" s="317">
        <f>ChiTietDuToan!J212</f>
        <v>72</v>
      </c>
      <c r="H33" s="1589">
        <f t="shared" si="11"/>
        <v>0</v>
      </c>
      <c r="K33" s="358"/>
      <c r="M33" s="334">
        <f t="shared" si="5"/>
        <v>0</v>
      </c>
    </row>
    <row r="34" spans="2:13" ht="16.5" hidden="1">
      <c r="B34" s="1012" t="s">
        <v>3864</v>
      </c>
      <c r="C34" s="311">
        <f t="shared" si="12"/>
        <v>6</v>
      </c>
      <c r="D34" s="321" t="str">
        <f>VLOOKUP(B34,DonGiaHD!A:H,3,0)</f>
        <v>Tháo tủ điện hạ thế</v>
      </c>
      <c r="E34" s="236" t="str">
        <f>VLOOKUP(B34,DonGiaHD!A:H,6,0)</f>
        <v>bộ</v>
      </c>
      <c r="F34" s="236">
        <f>VLOOKUP(B34,DonGiaHD!A:H,5,0)</f>
        <v>8</v>
      </c>
      <c r="G34" s="317">
        <f>ChiTietDuToan!J213</f>
        <v>8</v>
      </c>
      <c r="H34" s="1589">
        <f t="shared" si="11"/>
        <v>0</v>
      </c>
      <c r="K34" s="358"/>
      <c r="M34" s="334">
        <f t="shared" si="5"/>
        <v>0</v>
      </c>
    </row>
    <row r="35" spans="2:13" ht="16.5" hidden="1">
      <c r="B35" s="1012" t="s">
        <v>3867</v>
      </c>
      <c r="C35" s="311">
        <f t="shared" si="12"/>
        <v>6</v>
      </c>
      <c r="D35" s="321" t="str">
        <f>VLOOKUP(B35,DonGiaHD!A:H,3,0)</f>
        <v>Tháo MBA 1 pha 75KVA, treo trên cột</v>
      </c>
      <c r="E35" s="236" t="str">
        <f>VLOOKUP(B35,DonGiaHD!A:H,6,0)</f>
        <v>máy</v>
      </c>
      <c r="F35" s="236">
        <f>VLOOKUP(B35,DonGiaHD!A:H,5,0)</f>
        <v>2</v>
      </c>
      <c r="G35" s="317">
        <f>ChiTietDuToan!J214</f>
        <v>2</v>
      </c>
      <c r="H35" s="1589">
        <f t="shared" si="11"/>
        <v>0</v>
      </c>
      <c r="K35" s="358"/>
      <c r="M35" s="334">
        <f t="shared" si="5"/>
        <v>0</v>
      </c>
    </row>
    <row r="36" spans="2:13" ht="16.5" hidden="1">
      <c r="B36" s="1012" t="s">
        <v>3870</v>
      </c>
      <c r="C36" s="311">
        <f t="shared" si="12"/>
        <v>6</v>
      </c>
      <c r="D36" s="321" t="str">
        <f>VLOOKUP(B36,DonGiaHD!A:H,3,0)</f>
        <v>Tháo MBA 1 pha 100KVA, treo trên cột</v>
      </c>
      <c r="E36" s="236" t="str">
        <f>VLOOKUP(B36,DonGiaHD!A:H,6,0)</f>
        <v>máy</v>
      </c>
      <c r="F36" s="236">
        <f>VLOOKUP(B36,DonGiaHD!A:H,5,0)</f>
        <v>9</v>
      </c>
      <c r="G36" s="317">
        <f>ChiTietDuToan!J215</f>
        <v>9</v>
      </c>
      <c r="H36" s="1589">
        <f t="shared" si="11"/>
        <v>0</v>
      </c>
      <c r="K36" s="358"/>
      <c r="M36" s="334">
        <f t="shared" si="5"/>
        <v>0</v>
      </c>
    </row>
    <row r="37" spans="2:13" ht="16.5" hidden="1">
      <c r="B37" s="1012" t="s">
        <v>3873</v>
      </c>
      <c r="C37" s="311">
        <f t="shared" si="12"/>
        <v>6</v>
      </c>
      <c r="D37" s="321" t="str">
        <f>VLOOKUP(B37,DonGiaHD!A:H,3,0)</f>
        <v>Tháo bộ FCO</v>
      </c>
      <c r="E37" s="236" t="str">
        <f>VLOOKUP(B37,DonGiaHD!A:H,6,0)</f>
        <v>cái</v>
      </c>
      <c r="F37" s="236">
        <f>VLOOKUP(B37,DonGiaHD!A:H,5,0)</f>
        <v>13</v>
      </c>
      <c r="G37" s="317">
        <f>ChiTietDuToan!J216</f>
        <v>13</v>
      </c>
      <c r="H37" s="1589">
        <f t="shared" si="11"/>
        <v>0</v>
      </c>
      <c r="K37" s="358"/>
      <c r="M37" s="334">
        <f t="shared" si="5"/>
        <v>0</v>
      </c>
    </row>
    <row r="38" spans="2:13" ht="16.5" hidden="1">
      <c r="B38" s="1012" t="s">
        <v>3877</v>
      </c>
      <c r="C38" s="311">
        <f t="shared" si="12"/>
        <v>6</v>
      </c>
      <c r="D38" s="321" t="str">
        <f>VLOOKUP(B38,DonGiaHD!A:H,3,0)</f>
        <v>Tháo bộ LA</v>
      </c>
      <c r="E38" s="236" t="str">
        <f>VLOOKUP(B38,DonGiaHD!A:H,6,0)</f>
        <v>cái</v>
      </c>
      <c r="F38" s="236">
        <f>VLOOKUP(B38,DonGiaHD!A:H,5,0)</f>
        <v>10</v>
      </c>
      <c r="G38" s="317">
        <f>ChiTietDuToan!J217</f>
        <v>10</v>
      </c>
      <c r="H38" s="1589">
        <f t="shared" si="11"/>
        <v>0</v>
      </c>
      <c r="K38" s="358"/>
      <c r="M38" s="334">
        <f t="shared" si="5"/>
        <v>0</v>
      </c>
    </row>
    <row r="39" spans="2:13" ht="16.5" hidden="1">
      <c r="B39" s="1012" t="s">
        <v>3880</v>
      </c>
      <c r="C39" s="311">
        <f t="shared" si="12"/>
        <v>6</v>
      </c>
      <c r="D39" s="321" t="str">
        <f>VLOOKUP(B39,DonGiaHD!A:H,3,0)</f>
        <v>Tháo  LTD</v>
      </c>
      <c r="E39" s="236" t="str">
        <f>VLOOKUP(B39,DonGiaHD!A:H,6,0)</f>
        <v>bộ</v>
      </c>
      <c r="F39" s="236">
        <f>VLOOKUP(B39,DonGiaHD!A:H,5,0)</f>
        <v>3</v>
      </c>
      <c r="G39" s="317">
        <f>ChiTietDuToan!J218</f>
        <v>0</v>
      </c>
      <c r="H39" s="1589">
        <f t="shared" si="11"/>
        <v>0</v>
      </c>
      <c r="K39" s="358"/>
      <c r="M39" s="334">
        <f t="shared" si="5"/>
        <v>0</v>
      </c>
    </row>
    <row r="40" spans="2:13" ht="16.5">
      <c r="B40" s="1012">
        <v>0</v>
      </c>
      <c r="C40" s="311"/>
      <c r="D40" s="1597" t="str">
        <f>ChiTietDuToan!G219</f>
        <v>Phần lắp lại</v>
      </c>
      <c r="E40" s="236"/>
      <c r="F40" s="236"/>
      <c r="G40" s="317"/>
      <c r="H40" s="1589"/>
      <c r="K40" s="358"/>
      <c r="M40" s="334">
        <v>1</v>
      </c>
    </row>
    <row r="41" spans="2:13" ht="16.5" hidden="1">
      <c r="B41" s="1012" t="s">
        <v>3884</v>
      </c>
      <c r="C41" s="311">
        <f>IF(H41&gt;0,1,0)</f>
        <v>0</v>
      </c>
      <c r="D41" s="321" t="str">
        <f>VLOOKUP(B41,DonGiaHD!A:H,3,0)</f>
        <v>Lắp sứ đứng + chân sứ đỉnh</v>
      </c>
      <c r="E41" s="236" t="str">
        <f>VLOOKUP(B41,DonGiaHD!A:H,6,0)</f>
        <v>sứ</v>
      </c>
      <c r="F41" s="236">
        <f>VLOOKUP(B41,DonGiaHD!A:H,5,0)</f>
        <v>1</v>
      </c>
      <c r="G41" s="317">
        <f>ChiTietDuToan!J220</f>
        <v>0</v>
      </c>
      <c r="H41" s="1589">
        <f t="shared" ref="H41" si="17">IF(G41&gt;F41,G41-F41,0)</f>
        <v>0</v>
      </c>
      <c r="K41" s="358"/>
      <c r="M41" s="334">
        <f t="shared" si="5"/>
        <v>0</v>
      </c>
    </row>
    <row r="42" spans="2:13" ht="16.5">
      <c r="B42" s="1012" t="s">
        <v>3887</v>
      </c>
      <c r="C42" s="311">
        <f>IF(H42&gt;0,1,0)</f>
        <v>1</v>
      </c>
      <c r="D42" s="321" t="str">
        <f>VLOOKUP(B42,DonGiaHD!A:H,3,0)</f>
        <v>Tháo chuỗi sứ treo Polymer</v>
      </c>
      <c r="E42" s="236" t="str">
        <f>VLOOKUP(B42,DonGiaHD!A:H,6,0)</f>
        <v>bộ</v>
      </c>
      <c r="F42" s="236">
        <f>VLOOKUP(B42,DonGiaHD!A:H,5,0)</f>
        <v>5</v>
      </c>
      <c r="G42" s="317">
        <f>ChiTietDuToan!J221</f>
        <v>6</v>
      </c>
      <c r="H42" s="1589">
        <f t="shared" ref="H42:H55" si="18">IF(G42&gt;F42,G42-F42,0)</f>
        <v>1</v>
      </c>
      <c r="K42" s="358"/>
      <c r="M42" s="334">
        <f t="shared" si="5"/>
        <v>1</v>
      </c>
    </row>
    <row r="43" spans="2:13" ht="16.5" hidden="1">
      <c r="B43" s="1012" t="s">
        <v>3889</v>
      </c>
      <c r="C43" s="311">
        <f t="shared" si="12"/>
        <v>1</v>
      </c>
      <c r="D43" s="321" t="str">
        <f>VLOOKUP(B43,DonGiaHD!A:H,3,0)</f>
        <v>Lắp Rack 4 + sứ ống chỉ</v>
      </c>
      <c r="E43" s="236" t="str">
        <f>VLOOKUP(B43,DonGiaHD!A:H,6,0)</f>
        <v>bộ</v>
      </c>
      <c r="F43" s="236">
        <f>VLOOKUP(B43,DonGiaHD!A:H,5,0)</f>
        <v>9</v>
      </c>
      <c r="G43" s="317">
        <f>ChiTietDuToan!J222</f>
        <v>9</v>
      </c>
      <c r="H43" s="1589">
        <f t="shared" si="18"/>
        <v>0</v>
      </c>
      <c r="K43" s="358"/>
      <c r="M43" s="334">
        <f t="shared" si="5"/>
        <v>0</v>
      </c>
    </row>
    <row r="44" spans="2:13" ht="16.5" hidden="1">
      <c r="B44" s="1012" t="s">
        <v>3892</v>
      </c>
      <c r="C44" s="311">
        <f t="shared" si="12"/>
        <v>1</v>
      </c>
      <c r="D44" s="321" t="str">
        <f>VLOOKUP(B44,DonGiaHD!A:H,3,0)</f>
        <v>Lắp Rack 3 + sứ ống chỉ</v>
      </c>
      <c r="E44" s="236" t="str">
        <f>VLOOKUP(B44,DonGiaHD!A:H,6,0)</f>
        <v>bộ</v>
      </c>
      <c r="F44" s="236">
        <f>VLOOKUP(B44,DonGiaHD!A:H,5,0)</f>
        <v>36</v>
      </c>
      <c r="G44" s="317">
        <f>ChiTietDuToan!J223</f>
        <v>34</v>
      </c>
      <c r="H44" s="1589">
        <f t="shared" si="18"/>
        <v>0</v>
      </c>
      <c r="K44" s="358"/>
      <c r="M44" s="334">
        <f t="shared" si="5"/>
        <v>0</v>
      </c>
    </row>
    <row r="45" spans="2:13" ht="16.5" hidden="1">
      <c r="B45" s="1012" t="s">
        <v>3894</v>
      </c>
      <c r="C45" s="311">
        <f t="shared" si="12"/>
        <v>1</v>
      </c>
      <c r="D45" s="321" t="str">
        <f>VLOOKUP(B45,DonGiaHD!A:H,3,0)</f>
        <v>Lắp hộp Domino</v>
      </c>
      <c r="E45" s="236" t="str">
        <f>VLOOKUP(B45,DonGiaHD!A:H,6,0)</f>
        <v>cái</v>
      </c>
      <c r="F45" s="236">
        <f>VLOOKUP(B45,DonGiaHD!A:H,5,0)</f>
        <v>81</v>
      </c>
      <c r="G45" s="236">
        <f>ChiTietDuToan!J224</f>
        <v>76</v>
      </c>
      <c r="H45" s="236">
        <f t="shared" si="18"/>
        <v>0</v>
      </c>
      <c r="K45" s="358"/>
      <c r="M45" s="334">
        <f t="shared" si="5"/>
        <v>0</v>
      </c>
    </row>
    <row r="46" spans="2:13" ht="16.5" hidden="1">
      <c r="B46" s="1012" t="s">
        <v>3838</v>
      </c>
      <c r="C46" s="311">
        <f t="shared" si="12"/>
        <v>1</v>
      </c>
      <c r="D46" s="321" t="str">
        <f>VLOOKUP(B46,DonGiaHD!A:H,3,0)</f>
        <v>Tháo dây Branchment</v>
      </c>
      <c r="E46" s="236" t="str">
        <f>VLOOKUP(B46,DonGiaHD!A:H,6,0)</f>
        <v>sợi</v>
      </c>
      <c r="F46" s="236">
        <f>VLOOKUP(B46,DonGiaHD!A:H,5,0)</f>
        <v>347</v>
      </c>
      <c r="G46" s="236">
        <f>ChiTietDuToan!J225</f>
        <v>300</v>
      </c>
      <c r="H46" s="236">
        <f t="shared" si="18"/>
        <v>0</v>
      </c>
      <c r="K46" s="358"/>
      <c r="M46" s="334">
        <f t="shared" si="5"/>
        <v>0</v>
      </c>
    </row>
    <row r="47" spans="2:13" ht="16.5" hidden="1">
      <c r="B47" s="1012" t="s">
        <v>3898</v>
      </c>
      <c r="C47" s="311">
        <f t="shared" si="12"/>
        <v>1</v>
      </c>
      <c r="D47" s="321" t="str">
        <f>VLOOKUP(B47,DonGiaHD!A:H,3,0)</f>
        <v>Lắp bộ xà compoxit 0,8m</v>
      </c>
      <c r="E47" s="236" t="str">
        <f>VLOOKUP(B47,DonGiaHD!A:H,6,0)</f>
        <v>bộ</v>
      </c>
      <c r="F47" s="236">
        <f>VLOOKUP(B47,DonGiaHD!A:H,5,0)</f>
        <v>10</v>
      </c>
      <c r="G47" s="236">
        <f>ChiTietDuToan!J226</f>
        <v>8</v>
      </c>
      <c r="H47" s="236">
        <f t="shared" si="18"/>
        <v>0</v>
      </c>
      <c r="K47" s="358"/>
      <c r="M47" s="334">
        <f t="shared" si="5"/>
        <v>0</v>
      </c>
    </row>
    <row r="48" spans="2:13" ht="16.5" hidden="1">
      <c r="B48" s="1012" t="s">
        <v>3901</v>
      </c>
      <c r="C48" s="311">
        <f t="shared" si="12"/>
        <v>1</v>
      </c>
      <c r="D48" s="321" t="str">
        <f>VLOOKUP(B48,DonGiaHD!A:H,3,0)</f>
        <v>Lắp xà X-2,2K</v>
      </c>
      <c r="E48" s="236" t="str">
        <f>VLOOKUP(B48,DonGiaHD!A:H,6,0)</f>
        <v>bộ</v>
      </c>
      <c r="F48" s="236">
        <f>VLOOKUP(B48,DonGiaHD!A:H,5,0)</f>
        <v>2</v>
      </c>
      <c r="G48" s="236">
        <f>ChiTietDuToan!J227</f>
        <v>2</v>
      </c>
      <c r="H48" s="236">
        <f t="shared" si="18"/>
        <v>0</v>
      </c>
      <c r="K48" s="358"/>
      <c r="M48" s="334">
        <f t="shared" si="5"/>
        <v>0</v>
      </c>
    </row>
    <row r="49" spans="2:13" ht="16.5" hidden="1">
      <c r="B49" s="1012" t="s">
        <v>3864</v>
      </c>
      <c r="C49" s="311">
        <f t="shared" si="12"/>
        <v>1</v>
      </c>
      <c r="D49" s="321" t="str">
        <f>VLOOKUP(B49,DonGiaHD!A:H,3,0)</f>
        <v>Tháo tủ điện hạ thế</v>
      </c>
      <c r="E49" s="236" t="str">
        <f>VLOOKUP(B49,DonGiaHD!A:H,6,0)</f>
        <v>bộ</v>
      </c>
      <c r="F49" s="236">
        <f>VLOOKUP(B49,DonGiaHD!A:H,5,0)</f>
        <v>8</v>
      </c>
      <c r="G49" s="236">
        <f>ChiTietDuToan!J228</f>
        <v>8</v>
      </c>
      <c r="H49" s="236">
        <f t="shared" si="18"/>
        <v>0</v>
      </c>
      <c r="K49" s="358"/>
      <c r="M49" s="334">
        <f t="shared" si="5"/>
        <v>0</v>
      </c>
    </row>
    <row r="50" spans="2:13" ht="16.5" hidden="1">
      <c r="B50" s="1012" t="s">
        <v>3906</v>
      </c>
      <c r="C50" s="311">
        <f t="shared" si="12"/>
        <v>1</v>
      </c>
      <c r="D50" s="321" t="str">
        <f>VLOOKUP(B50,DonGiaHD!A:H,3,0)</f>
        <v>Lắp MBA 1 pha 75KVA, treo trên cột</v>
      </c>
      <c r="E50" s="236" t="str">
        <f>VLOOKUP(B50,DonGiaHD!A:H,6,0)</f>
        <v>máy</v>
      </c>
      <c r="F50" s="236">
        <f>VLOOKUP(B50,DonGiaHD!A:H,5,0)</f>
        <v>2</v>
      </c>
      <c r="G50" s="236">
        <f>ChiTietDuToan!J229</f>
        <v>2</v>
      </c>
      <c r="H50" s="236">
        <f t="shared" si="18"/>
        <v>0</v>
      </c>
      <c r="K50" s="358"/>
      <c r="M50" s="334">
        <f t="shared" si="5"/>
        <v>0</v>
      </c>
    </row>
    <row r="51" spans="2:13" ht="16.5" hidden="1">
      <c r="B51" s="1012" t="s">
        <v>3909</v>
      </c>
      <c r="C51" s="311">
        <f t="shared" si="12"/>
        <v>1</v>
      </c>
      <c r="D51" s="321" t="str">
        <f>VLOOKUP(B51,DonGiaHD!A:H,3,0)</f>
        <v>Lắp MBA 1 pha 100KVA, treo trên cột</v>
      </c>
      <c r="E51" s="236" t="str">
        <f>VLOOKUP(B51,DonGiaHD!A:H,6,0)</f>
        <v>máy</v>
      </c>
      <c r="F51" s="236">
        <f>VLOOKUP(B51,DonGiaHD!A:H,5,0)</f>
        <v>9</v>
      </c>
      <c r="G51" s="236">
        <f>ChiTietDuToan!J230</f>
        <v>9</v>
      </c>
      <c r="H51" s="236">
        <f t="shared" si="18"/>
        <v>0</v>
      </c>
      <c r="K51" s="358"/>
      <c r="M51" s="334">
        <f t="shared" si="5"/>
        <v>0</v>
      </c>
    </row>
    <row r="52" spans="2:13" ht="16.5" hidden="1">
      <c r="B52" s="1012" t="s">
        <v>3911</v>
      </c>
      <c r="C52" s="311">
        <f t="shared" si="12"/>
        <v>1</v>
      </c>
      <c r="D52" s="321" t="str">
        <f>VLOOKUP(B52,DonGiaHD!A:H,3,0)</f>
        <v>Lắp bộ FCO</v>
      </c>
      <c r="E52" s="236" t="str">
        <f>VLOOKUP(B52,DonGiaHD!A:H,6,0)</f>
        <v>cái</v>
      </c>
      <c r="F52" s="236">
        <f>VLOOKUP(B52,DonGiaHD!A:H,5,0)</f>
        <v>13</v>
      </c>
      <c r="G52" s="236">
        <f>ChiTietDuToan!J231</f>
        <v>13</v>
      </c>
      <c r="H52" s="236">
        <f t="shared" si="18"/>
        <v>0</v>
      </c>
      <c r="K52" s="358"/>
      <c r="M52" s="334">
        <f t="shared" si="5"/>
        <v>0</v>
      </c>
    </row>
    <row r="53" spans="2:13" ht="16.5" hidden="1">
      <c r="B53" s="1012" t="s">
        <v>1846</v>
      </c>
      <c r="C53" s="311">
        <f t="shared" si="12"/>
        <v>1</v>
      </c>
      <c r="D53" s="321" t="str">
        <f>VLOOKUP(B53,DonGiaHD!A:H,3,0)</f>
        <v>Lắp bộ LA</v>
      </c>
      <c r="E53" s="236" t="str">
        <f>VLOOKUP(B53,DonGiaHD!A:H,6,0)</f>
        <v>cái</v>
      </c>
      <c r="F53" s="236">
        <f>VLOOKUP(B53,DonGiaHD!A:H,5,0)</f>
        <v>10</v>
      </c>
      <c r="G53" s="236">
        <f>ChiTietDuToan!J232</f>
        <v>10</v>
      </c>
      <c r="H53" s="236">
        <f t="shared" si="18"/>
        <v>0</v>
      </c>
      <c r="K53" s="358"/>
      <c r="M53" s="334">
        <f t="shared" si="5"/>
        <v>0</v>
      </c>
    </row>
    <row r="54" spans="2:13" ht="16.5" hidden="1">
      <c r="B54" s="1012" t="s">
        <v>3916</v>
      </c>
      <c r="C54" s="311">
        <f t="shared" si="12"/>
        <v>1</v>
      </c>
      <c r="D54" s="321" t="str">
        <f>VLOOKUP(B54,DonGiaHD!A:H,3,0)</f>
        <v>Lắp  LTD</v>
      </c>
      <c r="E54" s="236" t="str">
        <f>VLOOKUP(B54,DonGiaHD!A:H,6,0)</f>
        <v>bộ</v>
      </c>
      <c r="F54" s="236">
        <f>VLOOKUP(B54,DonGiaHD!A:H,5,0)</f>
        <v>3</v>
      </c>
      <c r="G54" s="236">
        <f>ChiTietDuToan!J233</f>
        <v>0</v>
      </c>
      <c r="H54" s="236">
        <f t="shared" si="18"/>
        <v>0</v>
      </c>
      <c r="K54" s="358"/>
      <c r="M54" s="334">
        <f t="shared" si="5"/>
        <v>0</v>
      </c>
    </row>
    <row r="55" spans="2:13" ht="16.5" hidden="1">
      <c r="B55" s="1586" t="s">
        <v>3916</v>
      </c>
      <c r="C55" s="311">
        <f t="shared" si="12"/>
        <v>1</v>
      </c>
      <c r="D55" s="321" t="str">
        <f>VLOOKUP(B55,DonGiaHD!A:H,3,0)</f>
        <v>Lắp  LTD</v>
      </c>
      <c r="E55" s="236" t="str">
        <f>VLOOKUP(B55,DonGiaHD!A:H,6,0)</f>
        <v>bộ</v>
      </c>
      <c r="F55" s="236">
        <f>VLOOKUP(B55,DonGiaHD!A:H,5,0)</f>
        <v>3</v>
      </c>
      <c r="G55" s="236">
        <f>ChiTietDuToan!J234</f>
        <v>0</v>
      </c>
      <c r="H55" s="236">
        <f t="shared" si="18"/>
        <v>0</v>
      </c>
      <c r="K55" s="1594"/>
      <c r="M55" s="334">
        <f t="shared" si="5"/>
        <v>0</v>
      </c>
    </row>
    <row r="56" spans="2:13" ht="7.5" customHeight="1"/>
    <row r="57" spans="2:13" ht="16.5">
      <c r="C57" s="1816" t="s">
        <v>20</v>
      </c>
      <c r="D57" s="1816"/>
      <c r="E57" s="364"/>
      <c r="F57" s="365"/>
      <c r="G57" s="1574" t="s">
        <v>4278</v>
      </c>
      <c r="H57" s="366"/>
      <c r="I57" s="366"/>
      <c r="J57" s="366"/>
      <c r="K57" s="366"/>
    </row>
    <row r="58" spans="2:13" ht="16.5">
      <c r="C58" s="1817" t="s">
        <v>3927</v>
      </c>
      <c r="D58" s="1817"/>
      <c r="E58" s="364"/>
      <c r="F58" s="365"/>
      <c r="G58" s="1573" t="s">
        <v>3926</v>
      </c>
      <c r="H58" s="364"/>
      <c r="I58" s="364"/>
      <c r="J58" s="364"/>
      <c r="K58" s="364"/>
    </row>
    <row r="59" spans="2:13" ht="16.5">
      <c r="C59" s="1817" t="s">
        <v>3928</v>
      </c>
      <c r="D59" s="1817"/>
      <c r="E59" s="367"/>
      <c r="F59" s="1569" t="s">
        <v>4314</v>
      </c>
      <c r="G59" s="368"/>
      <c r="H59" s="1569" t="s">
        <v>3928</v>
      </c>
      <c r="I59" s="367"/>
      <c r="J59" s="367"/>
      <c r="K59" s="367"/>
    </row>
    <row r="60" spans="2:13" ht="14.25" customHeight="1">
      <c r="C60" s="1573"/>
      <c r="D60" s="1573"/>
      <c r="E60" s="1569"/>
      <c r="F60" s="1573"/>
      <c r="G60" s="368"/>
      <c r="H60" s="368"/>
      <c r="I60" s="365"/>
      <c r="J60" s="365"/>
      <c r="K60" s="365"/>
    </row>
    <row r="61" spans="2:13" ht="16.5">
      <c r="C61" s="1573"/>
      <c r="D61" s="1573"/>
      <c r="E61" s="1569"/>
      <c r="F61" s="1573"/>
      <c r="G61" s="368"/>
      <c r="H61" s="368"/>
      <c r="I61" s="365"/>
      <c r="J61" s="365"/>
      <c r="K61" s="365"/>
    </row>
    <row r="62" spans="2:13" ht="16.5">
      <c r="C62" s="1573"/>
      <c r="D62" s="1573"/>
      <c r="E62" s="1569"/>
      <c r="F62" s="1573"/>
      <c r="G62" s="368"/>
      <c r="H62" s="368"/>
      <c r="I62" s="365"/>
      <c r="J62" s="365"/>
      <c r="K62" s="365"/>
    </row>
    <row r="63" spans="2:13" ht="16.5">
      <c r="C63" s="1573"/>
      <c r="D63" s="1573"/>
      <c r="E63" s="1569"/>
      <c r="F63" s="1573"/>
      <c r="G63" s="368"/>
      <c r="H63" s="368"/>
      <c r="I63" s="365"/>
      <c r="J63" s="365"/>
      <c r="K63" s="365"/>
    </row>
    <row r="64" spans="2:13" ht="16.5">
      <c r="C64" s="1817" t="s">
        <v>44</v>
      </c>
      <c r="D64" s="1817"/>
      <c r="E64" s="367"/>
      <c r="F64" s="1569" t="s">
        <v>33</v>
      </c>
      <c r="G64" s="368"/>
      <c r="H64" s="1569" t="s">
        <v>31</v>
      </c>
      <c r="I64" s="367"/>
      <c r="J64" s="367"/>
      <c r="K64" s="367"/>
    </row>
    <row r="65" spans="3:11" ht="3.75" customHeight="1">
      <c r="C65" s="369"/>
      <c r="D65" s="370"/>
      <c r="E65" s="371"/>
      <c r="F65" s="370"/>
      <c r="G65" s="370"/>
      <c r="H65" s="370"/>
      <c r="I65" s="370"/>
      <c r="J65" s="370"/>
      <c r="K65" s="371"/>
    </row>
    <row r="66" spans="3:11" ht="16.5">
      <c r="C66" s="1816" t="s">
        <v>4277</v>
      </c>
      <c r="D66" s="1816"/>
      <c r="E66" s="1816"/>
      <c r="F66" s="1816"/>
      <c r="G66" s="1813" t="s">
        <v>4355</v>
      </c>
      <c r="H66" s="1813"/>
      <c r="I66" s="1813"/>
      <c r="J66" s="1813"/>
      <c r="K66" s="1813"/>
    </row>
    <row r="67" spans="3:11" ht="36.75" customHeight="1">
      <c r="C67" s="1814" t="s">
        <v>5224</v>
      </c>
      <c r="D67" s="1815"/>
      <c r="E67" s="1815"/>
      <c r="F67" s="1815"/>
      <c r="G67" s="1815" t="s">
        <v>39</v>
      </c>
      <c r="H67" s="1815"/>
      <c r="I67" s="1815"/>
      <c r="J67" s="1815"/>
      <c r="K67" s="1815"/>
    </row>
    <row r="68" spans="3:11" ht="16.5">
      <c r="C68" s="1811" t="s">
        <v>5225</v>
      </c>
      <c r="D68" s="1811"/>
      <c r="E68" s="1811"/>
      <c r="F68" s="1811"/>
      <c r="G68" s="1812" t="s">
        <v>3928</v>
      </c>
      <c r="H68" s="1812"/>
      <c r="I68" s="1812"/>
      <c r="J68" s="1812"/>
      <c r="K68" s="1812"/>
    </row>
    <row r="69" spans="3:11" ht="16.5">
      <c r="C69" s="1595"/>
      <c r="D69" s="1596"/>
      <c r="E69" s="365"/>
      <c r="F69" s="365"/>
      <c r="G69" s="365"/>
      <c r="H69" s="1569"/>
      <c r="I69" s="1569"/>
      <c r="J69" s="1569"/>
      <c r="K69" s="370"/>
    </row>
    <row r="70" spans="3:11" ht="16.5">
      <c r="C70" s="1595"/>
      <c r="D70" s="1596"/>
      <c r="E70" s="365"/>
      <c r="F70" s="365"/>
      <c r="G70" s="365"/>
      <c r="H70" s="1569"/>
      <c r="I70" s="1569"/>
      <c r="J70" s="1569"/>
      <c r="K70" s="370"/>
    </row>
    <row r="71" spans="3:11" ht="10.5" customHeight="1">
      <c r="C71" s="1595"/>
      <c r="D71" s="1596"/>
      <c r="E71" s="365"/>
      <c r="F71" s="365"/>
      <c r="G71" s="365"/>
      <c r="H71" s="371"/>
      <c r="I71" s="370"/>
      <c r="J71" s="1573"/>
      <c r="K71" s="370"/>
    </row>
    <row r="72" spans="3:11" ht="16.5">
      <c r="C72" s="1595"/>
      <c r="D72" s="1596"/>
      <c r="E72" s="365"/>
      <c r="F72" s="365"/>
      <c r="G72" s="365"/>
      <c r="H72" s="371"/>
      <c r="I72" s="370"/>
      <c r="J72" s="1573"/>
      <c r="K72" s="370"/>
    </row>
    <row r="73" spans="3:11" ht="16.5">
      <c r="C73" s="1811" t="s">
        <v>5226</v>
      </c>
      <c r="D73" s="1811"/>
      <c r="E73" s="1811"/>
      <c r="F73" s="1811"/>
      <c r="G73" s="1812" t="s">
        <v>40</v>
      </c>
      <c r="H73" s="1812"/>
      <c r="I73" s="1812"/>
      <c r="J73" s="1812"/>
      <c r="K73" s="1812"/>
    </row>
  </sheetData>
  <autoFilter ref="A5:N55">
    <filterColumn colId="12">
      <filters>
        <filter val="1"/>
      </filters>
    </filterColumn>
  </autoFilter>
  <customSheetViews>
    <customSheetView guid="{4DE83ABE-A74B-4828-BDA1-9398B70F0243}" showPageBreaks="1" printArea="1" showAutoFilter="1" hiddenRows="1" hiddenColumns="1" topLeftCell="A3">
      <selection activeCell="C34" sqref="C34"/>
      <pageMargins left="0.69559055118110202" right="0.31496062992126" top="0.66" bottom="0.54" header="0.26" footer="0.19"/>
      <printOptions horizontalCentered="1"/>
      <pageSetup scale="80" orientation="portrait" blackAndWhite="1"/>
      <headerFooter>
        <oddFooter>&amp;CPage &amp;P of &amp;N</oddFooter>
      </headerFooter>
      <autoFilter ref="A5:N34"/>
    </customSheetView>
    <customSheetView guid="{AB55E406-8F51-45CA-93E6-D8A631ED7648}" showAutoFilter="1" hiddenRows="1" hiddenColumns="1" topLeftCell="A3">
      <selection activeCell="C34" sqref="C34"/>
      <pageMargins left="0.69559055118110202" right="0.31496062992126" top="0.66" bottom="0.54" header="0.26" footer="0.19"/>
      <printOptions horizontalCentered="1"/>
      <pageSetup scale="80" orientation="portrait" blackAndWhite="1"/>
      <headerFooter>
        <oddFooter>&amp;CPage &amp;P of &amp;N</oddFooter>
      </headerFooter>
      <autoFilter ref="A5:N34"/>
    </customSheetView>
    <customSheetView guid="{EC23512C-144C-45A4-B885-A0043F0F19E7}" showPageBreaks="1" printArea="1" showAutoFilter="1" hiddenRows="1" hiddenColumns="1" topLeftCell="A3">
      <selection activeCell="C34" sqref="C34"/>
      <pageMargins left="0.69559055118110202" right="0.31496062992126" top="0.66" bottom="0.54" header="0.26" footer="0.19"/>
      <printOptions horizontalCentered="1"/>
      <pageSetup scale="80" orientation="portrait" blackAndWhite="1"/>
      <headerFooter>
        <oddFooter>&amp;CPage &amp;P of &amp;N</oddFooter>
      </headerFooter>
      <autoFilter ref="A5:N34"/>
    </customSheetView>
  </customSheetViews>
  <mergeCells count="23">
    <mergeCell ref="K4:K5"/>
    <mergeCell ref="K7:K8"/>
    <mergeCell ref="C1:K1"/>
    <mergeCell ref="C2:K2"/>
    <mergeCell ref="C3:K3"/>
    <mergeCell ref="F4:H4"/>
    <mergeCell ref="C4:C5"/>
    <mergeCell ref="D4:D5"/>
    <mergeCell ref="E4:E5"/>
    <mergeCell ref="I4:I5"/>
    <mergeCell ref="J4:J5"/>
    <mergeCell ref="C57:D57"/>
    <mergeCell ref="C58:D58"/>
    <mergeCell ref="C59:D59"/>
    <mergeCell ref="C64:D64"/>
    <mergeCell ref="C66:F66"/>
    <mergeCell ref="C73:F73"/>
    <mergeCell ref="G73:K73"/>
    <mergeCell ref="G66:K66"/>
    <mergeCell ref="C67:F67"/>
    <mergeCell ref="G67:K67"/>
    <mergeCell ref="C68:F68"/>
    <mergeCell ref="G68:K68"/>
  </mergeCells>
  <printOptions horizontalCentered="1"/>
  <pageMargins left="0.69559055118110202" right="0.31496062992126" top="0.66" bottom="0.54" header="0.26" footer="0.19"/>
  <pageSetup scale="80" orientation="landscape" blackAndWhite="1" r:id="rId1"/>
  <headerFooter>
    <oddFooter>&amp;CPage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00FF"/>
  </sheetPr>
  <dimension ref="A1:N72"/>
  <sheetViews>
    <sheetView topLeftCell="C1" workbookViewId="0">
      <selection activeCell="C65" sqref="C65:F65"/>
    </sheetView>
  </sheetViews>
  <sheetFormatPr defaultColWidth="7.44140625" defaultRowHeight="15.75" outlineLevelCol="1"/>
  <cols>
    <col min="1" max="1" width="7.44140625" style="208" customWidth="1" outlineLevel="1"/>
    <col min="2" max="2" width="21.6640625" style="208" customWidth="1" outlineLevel="1"/>
    <col min="3" max="3" width="6" style="208" customWidth="1"/>
    <col min="4" max="4" width="36.44140625" style="208" customWidth="1"/>
    <col min="5" max="5" width="10.88671875" style="210" customWidth="1"/>
    <col min="6" max="6" width="11" style="208" customWidth="1"/>
    <col min="7" max="7" width="11" style="211" customWidth="1"/>
    <col min="8" max="8" width="9.109375" style="212" customWidth="1"/>
    <col min="9" max="9" width="11.88671875" style="203" customWidth="1" outlineLevel="1"/>
    <col min="10" max="10" width="14.33203125" style="304" customWidth="1" outlineLevel="1"/>
    <col min="11" max="11" width="19" style="203" customWidth="1"/>
    <col min="12" max="12" width="16.109375" style="203" customWidth="1"/>
    <col min="13" max="13" width="16.6640625" style="214" customWidth="1"/>
    <col min="14" max="14" width="17.109375" style="207" customWidth="1"/>
    <col min="15" max="16384" width="7.44140625" style="208"/>
  </cols>
  <sheetData>
    <row r="1" spans="1:14" s="297" customFormat="1" ht="17.25" customHeight="1">
      <c r="C1" s="1821" t="s">
        <v>4315</v>
      </c>
      <c r="D1" s="1821"/>
      <c r="E1" s="1821"/>
      <c r="F1" s="1821"/>
      <c r="G1" s="1821"/>
      <c r="H1" s="1821"/>
      <c r="I1" s="1821"/>
      <c r="J1" s="1821"/>
      <c r="K1" s="1821"/>
      <c r="L1" s="305"/>
      <c r="M1" s="323"/>
    </row>
    <row r="2" spans="1:14" s="297" customFormat="1" ht="18.75" customHeight="1">
      <c r="C2" s="1822" t="str">
        <f>ChiTietDuToan!F2</f>
        <v>Công trình: Nâng cấp đường dây trung thế từ recloser Xuân Bắc đến LBS khí Chế Biến tuyến 480 Xuân Bắc</v>
      </c>
      <c r="D2" s="1822"/>
      <c r="E2" s="1822"/>
      <c r="F2" s="1822"/>
      <c r="G2" s="1822"/>
      <c r="H2" s="1822"/>
      <c r="I2" s="1822"/>
      <c r="J2" s="1822"/>
      <c r="K2" s="1822"/>
      <c r="L2" s="306"/>
      <c r="M2" s="324"/>
      <c r="N2" s="325"/>
    </row>
    <row r="3" spans="1:14" s="297" customFormat="1" ht="19.5" hidden="1" customHeight="1">
      <c r="C3" s="1823" t="str">
        <f>ChiTietDuToan!F3</f>
        <v>Địa điểm: Huyện Xuân Lộc - Tỉnh Đồng Nai</v>
      </c>
      <c r="D3" s="1823"/>
      <c r="E3" s="1823"/>
      <c r="F3" s="1823"/>
      <c r="G3" s="1823"/>
      <c r="H3" s="1823"/>
      <c r="I3" s="1823"/>
      <c r="J3" s="1823"/>
      <c r="K3" s="1823"/>
      <c r="L3" s="307"/>
      <c r="M3" s="326"/>
      <c r="N3" s="327"/>
    </row>
    <row r="4" spans="1:14" s="298" customFormat="1" ht="18.75" customHeight="1">
      <c r="C4" s="1825" t="s">
        <v>52</v>
      </c>
      <c r="D4" s="1826" t="s">
        <v>4260</v>
      </c>
      <c r="E4" s="1824" t="s">
        <v>3595</v>
      </c>
      <c r="F4" s="1824" t="s">
        <v>54</v>
      </c>
      <c r="G4" s="1824"/>
      <c r="H4" s="1824"/>
      <c r="I4" s="1826" t="s">
        <v>4265</v>
      </c>
      <c r="J4" s="1827" t="s">
        <v>4308</v>
      </c>
      <c r="K4" s="1818" t="s">
        <v>3531</v>
      </c>
      <c r="L4" s="329"/>
      <c r="M4" s="329"/>
      <c r="N4" s="330" t="s">
        <v>3596</v>
      </c>
    </row>
    <row r="5" spans="1:14" s="298" customFormat="1" ht="31.35" customHeight="1">
      <c r="C5" s="1825"/>
      <c r="D5" s="1826"/>
      <c r="E5" s="1824"/>
      <c r="F5" s="227" t="s">
        <v>4309</v>
      </c>
      <c r="G5" s="227" t="s">
        <v>4310</v>
      </c>
      <c r="H5" s="228" t="s">
        <v>4311</v>
      </c>
      <c r="I5" s="1826"/>
      <c r="J5" s="1827"/>
      <c r="K5" s="1818"/>
      <c r="L5" s="329"/>
      <c r="M5" s="329"/>
      <c r="N5" s="330"/>
    </row>
    <row r="6" spans="1:14" s="298" customFormat="1" ht="19.5" hidden="1" customHeight="1">
      <c r="C6" s="225" t="s">
        <v>3798</v>
      </c>
      <c r="D6" s="226" t="s">
        <v>4312</v>
      </c>
      <c r="E6" s="227"/>
      <c r="F6" s="227"/>
      <c r="G6" s="227"/>
      <c r="H6" s="228"/>
      <c r="I6" s="226"/>
      <c r="J6" s="328">
        <f>SUM(J7:J8)</f>
        <v>0</v>
      </c>
      <c r="K6" s="234"/>
      <c r="L6" s="329"/>
      <c r="M6" s="330">
        <v>1</v>
      </c>
      <c r="N6" s="207"/>
    </row>
    <row r="7" spans="1:14" s="299" customFormat="1" ht="19.5" hidden="1" customHeight="1">
      <c r="A7" s="299">
        <f t="shared" ref="A7:A8" si="0">VLOOKUP(B7,DonGia,6,0)</f>
        <v>15</v>
      </c>
      <c r="B7" s="299" t="s">
        <v>390</v>
      </c>
      <c r="C7" s="227"/>
      <c r="D7" s="321" t="str">
        <f>VLOOKUP(B7,DonGiaHD!A:H,3,0)</f>
        <v>Cáp nhôm lõi thép AC-120/19 (0,471kg/m)</v>
      </c>
      <c r="E7" s="322" t="str">
        <f t="shared" ref="E7:E8" si="1">VLOOKUP(B7,DonGia,4,0)</f>
        <v>kg</v>
      </c>
      <c r="F7" s="352">
        <f>VLOOKUP(B7,ThiCong,7,0)</f>
        <v>3044.9</v>
      </c>
      <c r="G7" s="353">
        <f t="shared" ref="G7:G8" si="2">VLOOKUP(B7,ThiCong,8,0)</f>
        <v>3044.9</v>
      </c>
      <c r="H7" s="353">
        <f>G7-F7</f>
        <v>0</v>
      </c>
      <c r="I7" s="356">
        <v>0</v>
      </c>
      <c r="J7" s="356">
        <f>I7*H7</f>
        <v>0</v>
      </c>
      <c r="K7" s="1819" t="str">
        <f>VLOOKUP(B7,ThiCong,11,0)</f>
        <v>A cấp</v>
      </c>
      <c r="L7" s="334"/>
      <c r="M7" s="334">
        <f>IF(J7&gt;0,1,0)</f>
        <v>0</v>
      </c>
      <c r="N7" s="335"/>
    </row>
    <row r="8" spans="1:14" s="299" customFormat="1" ht="30" hidden="1" customHeight="1">
      <c r="A8" s="299">
        <f t="shared" si="0"/>
        <v>15</v>
      </c>
      <c r="B8" s="299" t="s">
        <v>308</v>
      </c>
      <c r="C8" s="311"/>
      <c r="D8" s="321" t="str">
        <f>VLOOKUP(B8,DonGiaHD!A:H,3,0)</f>
        <v>Cáp nhôm lõi thép bọc 24KV AC/XLPE/PVC185 mm2</v>
      </c>
      <c r="E8" s="322" t="str">
        <f t="shared" si="1"/>
        <v>mét</v>
      </c>
      <c r="F8" s="354">
        <f>VLOOKUP(B8,ThiCong,7,0)</f>
        <v>19394</v>
      </c>
      <c r="G8" s="353">
        <f t="shared" si="2"/>
        <v>19394</v>
      </c>
      <c r="H8" s="353">
        <f>G8-F8</f>
        <v>0</v>
      </c>
      <c r="I8" s="331">
        <v>0</v>
      </c>
      <c r="J8" s="356">
        <f>I8*H8</f>
        <v>0</v>
      </c>
      <c r="K8" s="1820"/>
      <c r="L8" s="334"/>
      <c r="M8" s="334">
        <f t="shared" ref="M8:M54" si="3">IF(J8&gt;0,1,0)</f>
        <v>0</v>
      </c>
      <c r="N8" s="335"/>
    </row>
    <row r="9" spans="1:14" s="298" customFormat="1" ht="21" customHeight="1">
      <c r="A9" s="299"/>
      <c r="C9" s="225" t="s">
        <v>3599</v>
      </c>
      <c r="D9" s="226" t="s">
        <v>4313</v>
      </c>
      <c r="E9" s="227"/>
      <c r="F9" s="227"/>
      <c r="G9" s="227"/>
      <c r="H9" s="228"/>
      <c r="I9" s="226"/>
      <c r="J9" s="357">
        <f>SUM(J10:J54)</f>
        <v>135461477</v>
      </c>
      <c r="K9" s="234"/>
      <c r="L9" s="329"/>
      <c r="M9" s="334">
        <f t="shared" si="3"/>
        <v>1</v>
      </c>
      <c r="N9" s="207"/>
    </row>
    <row r="10" spans="1:14" s="299" customFormat="1" ht="18.75" customHeight="1">
      <c r="B10" s="299" t="str">
        <f>ChiTietDuToan!C152</f>
        <v>KN120</v>
      </c>
      <c r="C10" s="311">
        <v>1</v>
      </c>
      <c r="D10" s="321" t="str">
        <f>VLOOKUP(B10,DonGiaHD!A:H,3,0)</f>
        <v>Khóa néo dây cỡ dây 120 (5U)</v>
      </c>
      <c r="E10" s="236" t="str">
        <f>VLOOKUP(B10,DonGiaHD!A:H,6,0)</f>
        <v>cái</v>
      </c>
      <c r="F10" s="236">
        <f>VLOOKUP(B10,DonGiaHD!A:H,5,0)</f>
        <v>29</v>
      </c>
      <c r="G10" s="236">
        <f>ChiTietDuToan!J152</f>
        <v>34</v>
      </c>
      <c r="H10" s="236">
        <f>G10-F10</f>
        <v>5</v>
      </c>
      <c r="I10" s="355">
        <f>ROUND(N10/1.1,2)</f>
        <v>138818.18</v>
      </c>
      <c r="J10" s="332">
        <f>ROUND(H10*I10,0)</f>
        <v>694091</v>
      </c>
      <c r="K10" s="358">
        <f t="shared" ref="K10:K15" si="4">VLOOKUP(B10,ThiCong,11,0)</f>
        <v>0</v>
      </c>
      <c r="L10" s="334" t="str">
        <f>ChiTietDuToan!P8</f>
        <v>B</v>
      </c>
      <c r="M10" s="334">
        <f t="shared" si="3"/>
        <v>1</v>
      </c>
      <c r="N10" s="331">
        <f t="shared" ref="N10:N54" si="5">VLOOKUP(B10,HopDong,16,0)</f>
        <v>152700</v>
      </c>
    </row>
    <row r="11" spans="1:14" s="299" customFormat="1" ht="30" customHeight="1">
      <c r="B11" s="299" t="str">
        <f>ChiTietDuToan!C153</f>
        <v>BM16300</v>
      </c>
      <c r="C11" s="311">
        <v>2</v>
      </c>
      <c r="D11" s="321" t="str">
        <f>VLOOKUP(B11,DonGiaHD!A:H,3,0)</f>
        <v>Boulon mắt 16x300+ 1 long đền vuông D18-50x50x3/Zn</v>
      </c>
      <c r="E11" s="236" t="str">
        <f>VLOOKUP(B11,DonGiaHD!A:H,6,0)</f>
        <v>bộ</v>
      </c>
      <c r="F11" s="236">
        <v>29</v>
      </c>
      <c r="G11" s="236">
        <f>ChiTietDuToan!J153</f>
        <v>34</v>
      </c>
      <c r="H11" s="236">
        <f t="shared" ref="H11" si="6">G11-F11</f>
        <v>5</v>
      </c>
      <c r="I11" s="355">
        <f t="shared" ref="I11:I54" si="7">ROUND(N11/1.1,2)</f>
        <v>41363.64</v>
      </c>
      <c r="J11" s="332">
        <f t="shared" ref="J11:J54" si="8">ROUND(H11*I11,0)</f>
        <v>206818</v>
      </c>
      <c r="K11" s="358">
        <f t="shared" si="4"/>
        <v>0</v>
      </c>
      <c r="L11" s="334" t="str">
        <f>ChiTietDuToan!P9</f>
        <v>B</v>
      </c>
      <c r="M11" s="334">
        <f t="shared" si="3"/>
        <v>1</v>
      </c>
      <c r="N11" s="331">
        <f t="shared" si="5"/>
        <v>45500</v>
      </c>
    </row>
    <row r="12" spans="1:14" s="299" customFormat="1" ht="19.5" customHeight="1">
      <c r="C12" s="314" t="s">
        <v>3434</v>
      </c>
      <c r="D12" s="1597" t="str">
        <f>KLTang!D13</f>
        <v>Phần tháo thu hồi và sử dụng lại</v>
      </c>
      <c r="E12" s="236"/>
      <c r="F12" s="236"/>
      <c r="G12" s="236"/>
      <c r="H12" s="236"/>
      <c r="I12" s="355">
        <f t="shared" si="7"/>
        <v>0</v>
      </c>
      <c r="J12" s="332">
        <f t="shared" si="8"/>
        <v>0</v>
      </c>
      <c r="K12" s="358">
        <f t="shared" si="4"/>
        <v>0</v>
      </c>
      <c r="L12" s="334" t="str">
        <f>ChiTietDuToan!$P$56</f>
        <v>x</v>
      </c>
      <c r="M12" s="334">
        <v>1</v>
      </c>
      <c r="N12" s="331">
        <f t="shared" si="5"/>
        <v>0</v>
      </c>
    </row>
    <row r="13" spans="1:14" s="299" customFormat="1" ht="17.25" customHeight="1">
      <c r="B13" s="1012" t="s">
        <v>3800</v>
      </c>
      <c r="C13" s="311">
        <f>KLTang!C14</f>
        <v>1</v>
      </c>
      <c r="D13" s="321" t="str">
        <f>VLOOKUP(B13,DonGiaHD!A:H,3,0)</f>
        <v>Tháo sứ đứng + ty</v>
      </c>
      <c r="E13" s="236" t="str">
        <f>VLOOKUP(B13,DonGiaHD!A:H,6,0)</f>
        <v>sứ</v>
      </c>
      <c r="F13" s="236">
        <f>VLOOKUP(B13,DonGiaHD!A:H,5,0)</f>
        <v>190</v>
      </c>
      <c r="G13" s="317">
        <f>KLTang!G14</f>
        <v>193</v>
      </c>
      <c r="H13" s="1589">
        <f>IF(G13&gt;F13,G13-F13,0)</f>
        <v>3</v>
      </c>
      <c r="I13" s="355">
        <f t="shared" si="7"/>
        <v>71272.73</v>
      </c>
      <c r="J13" s="332">
        <f t="shared" si="8"/>
        <v>213818</v>
      </c>
      <c r="K13" s="358">
        <f t="shared" si="4"/>
        <v>0</v>
      </c>
      <c r="L13" s="334" t="str">
        <f>ChiTietDuToan!$P$58</f>
        <v>B</v>
      </c>
      <c r="M13" s="334">
        <f t="shared" si="3"/>
        <v>1</v>
      </c>
      <c r="N13" s="331">
        <f t="shared" si="5"/>
        <v>78400</v>
      </c>
    </row>
    <row r="14" spans="1:14" s="299" customFormat="1" ht="18.75" customHeight="1">
      <c r="B14" s="1012" t="s">
        <v>3805</v>
      </c>
      <c r="C14" s="311">
        <f>KLTang!C15</f>
        <v>2</v>
      </c>
      <c r="D14" s="321" t="str">
        <f>VLOOKUP(B14,DonGiaHD!A:H,3,0)</f>
        <v>Tháo sứ đứng + chân sứ đỉnh</v>
      </c>
      <c r="E14" s="236" t="str">
        <f>VLOOKUP(B14,DonGiaHD!A:H,6,0)</f>
        <v>sứ</v>
      </c>
      <c r="F14" s="236">
        <f>VLOOKUP(B14,DonGiaHD!A:H,5,0)</f>
        <v>93</v>
      </c>
      <c r="G14" s="317">
        <f>KLTang!G15</f>
        <v>95</v>
      </c>
      <c r="H14" s="1589">
        <f t="shared" ref="H14:H54" si="9">IF(G14&gt;F14,G14-F14,0)</f>
        <v>2</v>
      </c>
      <c r="I14" s="355">
        <f t="shared" si="7"/>
        <v>71272.73</v>
      </c>
      <c r="J14" s="332">
        <f t="shared" si="8"/>
        <v>142545</v>
      </c>
      <c r="K14" s="358">
        <f t="shared" si="4"/>
        <v>0</v>
      </c>
      <c r="L14" s="334" t="str">
        <f>ChiTietDuToan!$P$85</f>
        <v>x</v>
      </c>
      <c r="M14" s="334">
        <f t="shared" si="3"/>
        <v>1</v>
      </c>
      <c r="N14" s="331">
        <f t="shared" si="5"/>
        <v>78400</v>
      </c>
    </row>
    <row r="15" spans="1:14" s="299" customFormat="1" ht="19.5" hidden="1" customHeight="1">
      <c r="B15" s="1012" t="s">
        <v>3807</v>
      </c>
      <c r="C15" s="311">
        <f>KLTang!C16</f>
        <v>2</v>
      </c>
      <c r="D15" s="321" t="str">
        <f>VLOOKUP(B15,DonGiaHD!A:H,3,0)</f>
        <v>Tháo Rack 1 + sứ ống chỉ</v>
      </c>
      <c r="E15" s="236" t="str">
        <f>VLOOKUP(B15,DonGiaHD!A:H,6,0)</f>
        <v>bộ</v>
      </c>
      <c r="F15" s="236">
        <f>VLOOKUP(B15,DonGiaHD!A:H,5,0)</f>
        <v>87</v>
      </c>
      <c r="G15" s="317">
        <f>KLTang!G16</f>
        <v>86</v>
      </c>
      <c r="H15" s="1589">
        <f t="shared" si="9"/>
        <v>0</v>
      </c>
      <c r="I15" s="355">
        <f t="shared" si="7"/>
        <v>18909.09</v>
      </c>
      <c r="J15" s="332">
        <f t="shared" si="8"/>
        <v>0</v>
      </c>
      <c r="K15" s="358">
        <f t="shared" si="4"/>
        <v>0</v>
      </c>
      <c r="L15" s="334" t="str">
        <f>ChiTietDuToan!P88</f>
        <v>B</v>
      </c>
      <c r="M15" s="334">
        <f t="shared" si="3"/>
        <v>0</v>
      </c>
      <c r="N15" s="331">
        <f t="shared" si="5"/>
        <v>20800</v>
      </c>
    </row>
    <row r="16" spans="1:14" s="299" customFormat="1" ht="19.5" hidden="1" customHeight="1">
      <c r="B16" s="1012" t="s">
        <v>3811</v>
      </c>
      <c r="C16" s="311">
        <f>KLTang!C17</f>
        <v>2</v>
      </c>
      <c r="D16" s="321" t="str">
        <f>VLOOKUP(B16,DonGiaHD!A:H,3,0)</f>
        <v>Tháo sứ treo thủy tinh (2 bát)</v>
      </c>
      <c r="E16" s="236" t="str">
        <f>VLOOKUP(B16,DonGiaHD!A:H,6,0)</f>
        <v>bộ</v>
      </c>
      <c r="F16" s="236">
        <f>VLOOKUP(B16,DonGiaHD!A:H,5,0)</f>
        <v>30</v>
      </c>
      <c r="G16" s="317">
        <f>KLTang!G17</f>
        <v>30</v>
      </c>
      <c r="H16" s="1589">
        <f t="shared" si="9"/>
        <v>0</v>
      </c>
      <c r="I16" s="355">
        <f t="shared" si="7"/>
        <v>64727.27</v>
      </c>
      <c r="J16" s="332">
        <f t="shared" si="8"/>
        <v>0</v>
      </c>
      <c r="K16" s="358"/>
      <c r="L16" s="334" t="str">
        <f>ChiTietDuToan!P89</f>
        <v>B</v>
      </c>
      <c r="M16" s="334">
        <f t="shared" si="3"/>
        <v>0</v>
      </c>
      <c r="N16" s="331">
        <f t="shared" si="5"/>
        <v>71200</v>
      </c>
    </row>
    <row r="17" spans="2:14" s="299" customFormat="1" ht="19.5" hidden="1" customHeight="1">
      <c r="B17" s="1012" t="s">
        <v>3814</v>
      </c>
      <c r="C17" s="311">
        <f>KLTang!C18</f>
        <v>2</v>
      </c>
      <c r="D17" s="321" t="str">
        <f>VLOOKUP(B17,DonGiaHD!A:H,3,0)</f>
        <v>Tháo chuỗi sứ treo Polymer</v>
      </c>
      <c r="E17" s="236" t="str">
        <f>VLOOKUP(B17,DonGiaHD!A:H,6,0)</f>
        <v>bộ</v>
      </c>
      <c r="F17" s="236">
        <f>VLOOKUP(B17,DonGiaHD!A:H,5,0)</f>
        <v>6</v>
      </c>
      <c r="G17" s="317">
        <f>KLTang!G18</f>
        <v>6</v>
      </c>
      <c r="H17" s="1589">
        <f t="shared" si="9"/>
        <v>0</v>
      </c>
      <c r="I17" s="355">
        <f t="shared" si="7"/>
        <v>85909.09</v>
      </c>
      <c r="J17" s="332">
        <f t="shared" si="8"/>
        <v>0</v>
      </c>
      <c r="K17" s="358"/>
      <c r="L17" s="334" t="str">
        <f>ChiTietDuToan!P90</f>
        <v>B</v>
      </c>
      <c r="M17" s="334">
        <f t="shared" si="3"/>
        <v>0</v>
      </c>
      <c r="N17" s="331">
        <f t="shared" si="5"/>
        <v>94500</v>
      </c>
    </row>
    <row r="18" spans="2:14" s="299" customFormat="1" ht="19.5" hidden="1" customHeight="1">
      <c r="B18" s="1012" t="s">
        <v>3817</v>
      </c>
      <c r="C18" s="311">
        <f>KLTang!C19</f>
        <v>2</v>
      </c>
      <c r="D18" s="321" t="str">
        <f>VLOOKUP(B18,DonGiaHD!A:H,3,0)</f>
        <v>Tháo Rack 4 + sứ ống chỉ</v>
      </c>
      <c r="E18" s="236" t="str">
        <f>VLOOKUP(B18,DonGiaHD!A:H,6,0)</f>
        <v>bộ</v>
      </c>
      <c r="F18" s="236">
        <f>VLOOKUP(B18,DonGiaHD!A:H,5,0)</f>
        <v>9</v>
      </c>
      <c r="G18" s="317">
        <f>KLTang!G19</f>
        <v>9</v>
      </c>
      <c r="H18" s="1589">
        <f t="shared" si="9"/>
        <v>0</v>
      </c>
      <c r="I18" s="355">
        <f t="shared" si="7"/>
        <v>173545.45</v>
      </c>
      <c r="J18" s="332">
        <f t="shared" si="8"/>
        <v>0</v>
      </c>
      <c r="K18" s="359"/>
      <c r="L18" s="334"/>
      <c r="M18" s="334">
        <f t="shared" si="3"/>
        <v>0</v>
      </c>
      <c r="N18" s="331">
        <f t="shared" si="5"/>
        <v>190900</v>
      </c>
    </row>
    <row r="19" spans="2:14" s="299" customFormat="1" ht="19.5" hidden="1" customHeight="1">
      <c r="B19" s="1012" t="s">
        <v>3821</v>
      </c>
      <c r="C19" s="311">
        <f>KLTang!C20</f>
        <v>2</v>
      </c>
      <c r="D19" s="321" t="str">
        <f>VLOOKUP(B19,DonGiaHD!A:H,3,0)</f>
        <v>Tháo Rack 3 + sứ ống chỉ</v>
      </c>
      <c r="E19" s="236" t="str">
        <f>VLOOKUP(B19,DonGiaHD!A:H,6,0)</f>
        <v>bộ</v>
      </c>
      <c r="F19" s="236">
        <f>VLOOKUP(B19,DonGiaHD!A:H,5,0)</f>
        <v>36</v>
      </c>
      <c r="G19" s="317">
        <f>KLTang!G20</f>
        <v>34</v>
      </c>
      <c r="H19" s="1589">
        <f t="shared" si="9"/>
        <v>0</v>
      </c>
      <c r="I19" s="355">
        <f t="shared" si="7"/>
        <v>123090.91</v>
      </c>
      <c r="J19" s="332">
        <f t="shared" si="8"/>
        <v>0</v>
      </c>
      <c r="K19" s="359"/>
      <c r="L19" s="334"/>
      <c r="M19" s="334">
        <f t="shared" si="3"/>
        <v>0</v>
      </c>
      <c r="N19" s="331">
        <f t="shared" si="5"/>
        <v>135400</v>
      </c>
    </row>
    <row r="20" spans="2:14" s="302" customFormat="1" ht="19.5" hidden="1" customHeight="1">
      <c r="B20" s="1012" t="s">
        <v>3824</v>
      </c>
      <c r="C20" s="311">
        <f>KLTang!C21</f>
        <v>2</v>
      </c>
      <c r="D20" s="321" t="str">
        <f>VLOOKUP(B20,DonGiaHD!A:H,3,0)</f>
        <v>Thaó hộp Domino</v>
      </c>
      <c r="E20" s="236" t="str">
        <f>VLOOKUP(B20,DonGiaHD!A:H,6,0)</f>
        <v>cái</v>
      </c>
      <c r="F20" s="236">
        <f>VLOOKUP(B20,DonGiaHD!A:H,5,0)</f>
        <v>81</v>
      </c>
      <c r="G20" s="317">
        <f>KLTang!G21</f>
        <v>76</v>
      </c>
      <c r="H20" s="1589">
        <f t="shared" si="9"/>
        <v>0</v>
      </c>
      <c r="I20" s="355">
        <f t="shared" si="7"/>
        <v>147090.91</v>
      </c>
      <c r="J20" s="332">
        <f t="shared" si="8"/>
        <v>0</v>
      </c>
      <c r="K20" s="359"/>
      <c r="M20" s="334">
        <f t="shared" si="3"/>
        <v>0</v>
      </c>
      <c r="N20" s="331">
        <f t="shared" si="5"/>
        <v>161800</v>
      </c>
    </row>
    <row r="21" spans="2:14" s="303" customFormat="1" ht="19.5" hidden="1" customHeight="1">
      <c r="B21" s="1012" t="s">
        <v>3827</v>
      </c>
      <c r="C21" s="311">
        <f>KLTang!C22</f>
        <v>2</v>
      </c>
      <c r="D21" s="321" t="str">
        <f>VLOOKUP(B21,DonGiaHD!A:H,3,0)</f>
        <v>Tháo hạ dây AC95</v>
      </c>
      <c r="E21" s="236" t="str">
        <f>VLOOKUP(B21,DonGiaHD!A:H,6,0)</f>
        <v>km</v>
      </c>
      <c r="F21" s="236">
        <f>VLOOKUP(B21,DonGiaHD!A:H,5,0)</f>
        <v>19.010000000000002</v>
      </c>
      <c r="G21" s="317">
        <f>KLTang!G22</f>
        <v>0</v>
      </c>
      <c r="H21" s="1589">
        <f t="shared" si="9"/>
        <v>0</v>
      </c>
      <c r="I21" s="355">
        <f t="shared" si="7"/>
        <v>9766181.8200000003</v>
      </c>
      <c r="J21" s="332">
        <f t="shared" si="8"/>
        <v>0</v>
      </c>
      <c r="K21" s="359"/>
      <c r="L21" s="349"/>
      <c r="M21" s="334">
        <f t="shared" si="3"/>
        <v>0</v>
      </c>
      <c r="N21" s="331">
        <f t="shared" si="5"/>
        <v>10742800</v>
      </c>
    </row>
    <row r="22" spans="2:14" s="303" customFormat="1" ht="18" customHeight="1">
      <c r="B22" s="1012" t="s">
        <v>3831</v>
      </c>
      <c r="C22" s="311">
        <f>KLTang!C23</f>
        <v>3</v>
      </c>
      <c r="D22" s="321" t="str">
        <f>VLOOKUP(B22,DonGiaHD!A:H,3,0)</f>
        <v>Tháo hạ dây AC70</v>
      </c>
      <c r="E22" s="236" t="str">
        <f>VLOOKUP(B22,DonGiaHD!A:H,6,0)</f>
        <v>km</v>
      </c>
      <c r="F22" s="236">
        <f>VLOOKUP(B22,DonGiaHD!A:H,5,0)</f>
        <v>3.15</v>
      </c>
      <c r="G22" s="317">
        <f>KLTang!G23</f>
        <v>19.393999999999998</v>
      </c>
      <c r="H22" s="1589">
        <f t="shared" si="9"/>
        <v>16.244</v>
      </c>
      <c r="I22" s="355">
        <f t="shared" si="7"/>
        <v>7194818.1799999997</v>
      </c>
      <c r="J22" s="332">
        <f t="shared" si="8"/>
        <v>116872627</v>
      </c>
      <c r="K22" s="359"/>
      <c r="L22" s="298"/>
      <c r="M22" s="334">
        <f t="shared" si="3"/>
        <v>1</v>
      </c>
      <c r="N22" s="331">
        <f t="shared" si="5"/>
        <v>7914300</v>
      </c>
    </row>
    <row r="23" spans="2:14" s="303" customFormat="1" ht="15.75" customHeight="1">
      <c r="B23" s="1012" t="s">
        <v>3835</v>
      </c>
      <c r="C23" s="311">
        <f>KLTang!C24</f>
        <v>4</v>
      </c>
      <c r="D23" s="321" t="str">
        <f>VLOOKUP(B23,DonGiaHD!A:H,3,0)</f>
        <v>Tháo hạ dây AC50</v>
      </c>
      <c r="E23" s="236" t="str">
        <f>VLOOKUP(B23,DonGiaHD!A:H,6,0)</f>
        <v>km</v>
      </c>
      <c r="F23" s="236">
        <f>VLOOKUP(B23,DonGiaHD!A:H,5,0)</f>
        <v>0.159</v>
      </c>
      <c r="G23" s="317">
        <f>KLTang!G24</f>
        <v>4.9939999999999998</v>
      </c>
      <c r="H23" s="1589">
        <f t="shared" si="9"/>
        <v>4.835</v>
      </c>
      <c r="I23" s="355">
        <f t="shared" si="7"/>
        <v>3237272.73</v>
      </c>
      <c r="J23" s="332">
        <f t="shared" si="8"/>
        <v>15652214</v>
      </c>
      <c r="K23" s="359"/>
      <c r="L23" s="347"/>
      <c r="M23" s="334">
        <f t="shared" si="3"/>
        <v>1</v>
      </c>
      <c r="N23" s="331">
        <f t="shared" si="5"/>
        <v>3561000</v>
      </c>
    </row>
    <row r="24" spans="2:14" s="303" customFormat="1" ht="19.5" hidden="1" customHeight="1">
      <c r="B24" s="1012" t="s">
        <v>3838</v>
      </c>
      <c r="C24" s="311">
        <f>KLTang!C25</f>
        <v>4</v>
      </c>
      <c r="D24" s="321" t="str">
        <f>VLOOKUP(B24,DonGiaHD!A:H,3,0)</f>
        <v>Tháo dây Branchment</v>
      </c>
      <c r="E24" s="236" t="str">
        <f>VLOOKUP(B24,DonGiaHD!A:H,6,0)</f>
        <v>sợi</v>
      </c>
      <c r="F24" s="236">
        <f>VLOOKUP(B24,DonGiaHD!A:H,5,0)</f>
        <v>347</v>
      </c>
      <c r="G24" s="317">
        <f>KLTang!G25</f>
        <v>300</v>
      </c>
      <c r="H24" s="1589">
        <f t="shared" si="9"/>
        <v>0</v>
      </c>
      <c r="I24" s="355">
        <f t="shared" si="7"/>
        <v>116818.18</v>
      </c>
      <c r="J24" s="332">
        <f t="shared" si="8"/>
        <v>0</v>
      </c>
      <c r="K24" s="359"/>
      <c r="L24" s="346"/>
      <c r="M24" s="334">
        <f t="shared" si="3"/>
        <v>0</v>
      </c>
      <c r="N24" s="331">
        <f t="shared" si="5"/>
        <v>128500</v>
      </c>
    </row>
    <row r="25" spans="2:14" s="303" customFormat="1" ht="19.5" hidden="1" customHeight="1">
      <c r="B25" s="1012" t="s">
        <v>3843</v>
      </c>
      <c r="C25" s="311">
        <f>KLTang!C26</f>
        <v>4</v>
      </c>
      <c r="D25" s="321" t="str">
        <f>VLOOKUP(B25,DonGiaHD!A:H,3,0)</f>
        <v>Tháo bộ xà compoxit 0,8m</v>
      </c>
      <c r="E25" s="236" t="str">
        <f>VLOOKUP(B25,DonGiaHD!A:H,6,0)</f>
        <v>bộ</v>
      </c>
      <c r="F25" s="236">
        <f>VLOOKUP(B25,DonGiaHD!A:H,5,0)</f>
        <v>10</v>
      </c>
      <c r="G25" s="317">
        <f>KLTang!G26</f>
        <v>10</v>
      </c>
      <c r="H25" s="1589">
        <f t="shared" si="9"/>
        <v>0</v>
      </c>
      <c r="I25" s="355">
        <f t="shared" si="7"/>
        <v>193090.91</v>
      </c>
      <c r="J25" s="332">
        <f t="shared" si="8"/>
        <v>0</v>
      </c>
      <c r="K25" s="359"/>
      <c r="L25" s="346"/>
      <c r="M25" s="334">
        <f t="shared" si="3"/>
        <v>0</v>
      </c>
      <c r="N25" s="331">
        <f t="shared" si="5"/>
        <v>212400</v>
      </c>
    </row>
    <row r="26" spans="2:14" s="303" customFormat="1" ht="19.5" hidden="1" customHeight="1">
      <c r="B26" s="1012" t="s">
        <v>3846</v>
      </c>
      <c r="C26" s="311">
        <f>KLTang!C27</f>
        <v>4</v>
      </c>
      <c r="D26" s="321" t="str">
        <f>VLOOKUP(B26,DonGiaHD!A:H,3,0)</f>
        <v>Tháo xà đỡ X-16Đ</v>
      </c>
      <c r="E26" s="236" t="str">
        <f>VLOOKUP(B26,DonGiaHD!A:H,6,0)</f>
        <v>bộ</v>
      </c>
      <c r="F26" s="236">
        <f>VLOOKUP(B26,DonGiaHD!A:H,5,0)</f>
        <v>77</v>
      </c>
      <c r="G26" s="317">
        <f>KLTang!G27</f>
        <v>74</v>
      </c>
      <c r="H26" s="1589">
        <f t="shared" si="9"/>
        <v>0</v>
      </c>
      <c r="I26" s="355">
        <f t="shared" si="7"/>
        <v>596000</v>
      </c>
      <c r="J26" s="332">
        <f t="shared" si="8"/>
        <v>0</v>
      </c>
      <c r="K26" s="359"/>
      <c r="L26" s="346"/>
      <c r="M26" s="334">
        <f t="shared" si="3"/>
        <v>0</v>
      </c>
      <c r="N26" s="331">
        <f t="shared" si="5"/>
        <v>655600</v>
      </c>
    </row>
    <row r="27" spans="2:14" s="303" customFormat="1" ht="17.25" customHeight="1">
      <c r="B27" s="1012" t="s">
        <v>3849</v>
      </c>
      <c r="C27" s="311">
        <f>KLTang!C28</f>
        <v>5</v>
      </c>
      <c r="D27" s="321" t="str">
        <f>VLOOKUP(B27,DonGiaHD!A:H,3,0)</f>
        <v>Tháo xà kép X-16K</v>
      </c>
      <c r="E27" s="236" t="str">
        <f>VLOOKUP(B27,DonGiaHD!A:H,6,0)</f>
        <v>bộ</v>
      </c>
      <c r="F27" s="236">
        <f>VLOOKUP(B27,DonGiaHD!A:H,5,0)</f>
        <v>8</v>
      </c>
      <c r="G27" s="317">
        <f>KLTang!G28</f>
        <v>9</v>
      </c>
      <c r="H27" s="1589">
        <f t="shared" si="9"/>
        <v>1</v>
      </c>
      <c r="I27" s="355">
        <f t="shared" si="7"/>
        <v>806272.73</v>
      </c>
      <c r="J27" s="332">
        <f t="shared" si="8"/>
        <v>806273</v>
      </c>
      <c r="K27" s="359"/>
      <c r="L27" s="346"/>
      <c r="M27" s="334">
        <f t="shared" si="3"/>
        <v>1</v>
      </c>
      <c r="N27" s="331">
        <f t="shared" si="5"/>
        <v>886900</v>
      </c>
    </row>
    <row r="28" spans="2:14" s="303" customFormat="1" ht="17.25" customHeight="1">
      <c r="B28" s="1012" t="s">
        <v>3852</v>
      </c>
      <c r="C28" s="311">
        <f>KLTang!C29</f>
        <v>6</v>
      </c>
      <c r="D28" s="321" t="str">
        <f>VLOOKUP(B28,DonGiaHD!A:H,3,0)</f>
        <v>Tháo xà X-2,2K</v>
      </c>
      <c r="E28" s="236" t="str">
        <f>VLOOKUP(B28,DonGiaHD!A:H,6,0)</f>
        <v>bộ</v>
      </c>
      <c r="F28" s="236">
        <f>VLOOKUP(B28,DonGiaHD!A:H,5,0)</f>
        <v>6</v>
      </c>
      <c r="G28" s="317">
        <f>KLTang!G29</f>
        <v>7</v>
      </c>
      <c r="H28" s="1589">
        <f t="shared" si="9"/>
        <v>1</v>
      </c>
      <c r="I28" s="355">
        <f t="shared" si="7"/>
        <v>768090.91</v>
      </c>
      <c r="J28" s="332">
        <f t="shared" si="8"/>
        <v>768091</v>
      </c>
      <c r="K28" s="359"/>
      <c r="L28" s="347"/>
      <c r="M28" s="334">
        <f t="shared" si="3"/>
        <v>1</v>
      </c>
      <c r="N28" s="331">
        <f t="shared" si="5"/>
        <v>844900</v>
      </c>
    </row>
    <row r="29" spans="2:14" s="302" customFormat="1" ht="19.5" hidden="1" customHeight="1">
      <c r="B29" s="1012" t="s">
        <v>3855</v>
      </c>
      <c r="C29" s="311">
        <f>KLTang!C30</f>
        <v>6</v>
      </c>
      <c r="D29" s="321" t="str">
        <f>VLOOKUP(B29,DonGiaHD!A:H,3,0)</f>
        <v>Tháo bộ chằng xuống</v>
      </c>
      <c r="E29" s="236" t="str">
        <f>VLOOKUP(B29,DonGiaHD!A:H,6,0)</f>
        <v>bộ</v>
      </c>
      <c r="F29" s="236">
        <f>VLOOKUP(B29,DonGiaHD!A:H,5,0)</f>
        <v>9</v>
      </c>
      <c r="G29" s="317">
        <f>KLTang!G30</f>
        <v>9</v>
      </c>
      <c r="H29" s="1589">
        <f t="shared" si="9"/>
        <v>0</v>
      </c>
      <c r="I29" s="355">
        <f t="shared" si="7"/>
        <v>153272.73000000001</v>
      </c>
      <c r="J29" s="332">
        <f t="shared" si="8"/>
        <v>0</v>
      </c>
      <c r="K29" s="359"/>
      <c r="L29" s="348"/>
      <c r="M29" s="334">
        <f t="shared" si="3"/>
        <v>0</v>
      </c>
      <c r="N29" s="331">
        <f t="shared" si="5"/>
        <v>168600</v>
      </c>
    </row>
    <row r="30" spans="2:14" s="302" customFormat="1" ht="19.5" hidden="1" customHeight="1">
      <c r="B30" s="1012" t="s">
        <v>3857</v>
      </c>
      <c r="C30" s="311">
        <f>KLTang!C31</f>
        <v>6</v>
      </c>
      <c r="D30" s="321" t="str">
        <f>VLOOKUP(B30,DonGiaHD!A:H,3,0)</f>
        <v>Tháo bộ chằng lệch</v>
      </c>
      <c r="E30" s="236" t="str">
        <f>VLOOKUP(B30,DonGiaHD!A:H,6,0)</f>
        <v>bộ</v>
      </c>
      <c r="F30" s="236">
        <f>VLOOKUP(B30,DonGiaHD!A:H,5,0)</f>
        <v>3</v>
      </c>
      <c r="G30" s="317">
        <f>KLTang!G31</f>
        <v>3</v>
      </c>
      <c r="H30" s="1589">
        <f t="shared" si="9"/>
        <v>0</v>
      </c>
      <c r="I30" s="355">
        <f t="shared" si="7"/>
        <v>153272.73000000001</v>
      </c>
      <c r="J30" s="332">
        <f t="shared" si="8"/>
        <v>0</v>
      </c>
      <c r="K30" s="359"/>
      <c r="L30" s="350"/>
      <c r="M30" s="334">
        <f t="shared" si="3"/>
        <v>0</v>
      </c>
      <c r="N30" s="331">
        <f t="shared" si="5"/>
        <v>168600</v>
      </c>
    </row>
    <row r="31" spans="2:14" s="302" customFormat="1" ht="19.5" hidden="1" customHeight="1">
      <c r="B31" s="1012" t="s">
        <v>3858</v>
      </c>
      <c r="C31" s="311">
        <f>KLTang!C32</f>
        <v>6</v>
      </c>
      <c r="D31" s="321" t="str">
        <f>VLOOKUP(B31,DonGiaHD!A:H,3,0)</f>
        <v>Nhổ trụ  BTLT 12m</v>
      </c>
      <c r="E31" s="236" t="str">
        <f>VLOOKUP(B31,DonGiaHD!A:H,6,0)</f>
        <v>trụ</v>
      </c>
      <c r="F31" s="236">
        <f>VLOOKUP(B31,DonGiaHD!A:H,5,0)</f>
        <v>20</v>
      </c>
      <c r="G31" s="317">
        <f>KLTang!G32</f>
        <v>20</v>
      </c>
      <c r="H31" s="1589">
        <f t="shared" si="9"/>
        <v>0</v>
      </c>
      <c r="I31" s="355">
        <f t="shared" si="7"/>
        <v>668909.09</v>
      </c>
      <c r="J31" s="332">
        <f t="shared" si="8"/>
        <v>0</v>
      </c>
      <c r="K31" s="359"/>
      <c r="M31" s="334">
        <f t="shared" si="3"/>
        <v>0</v>
      </c>
      <c r="N31" s="331">
        <f t="shared" si="5"/>
        <v>735800</v>
      </c>
    </row>
    <row r="32" spans="2:14" s="302" customFormat="1" ht="19.5" hidden="1" customHeight="1">
      <c r="B32" s="1012" t="s">
        <v>3001</v>
      </c>
      <c r="C32" s="311">
        <f>KLTang!C33</f>
        <v>6</v>
      </c>
      <c r="D32" s="321" t="str">
        <f>VLOOKUP(B32,DonGiaHD!A:H,3,0)</f>
        <v>Nhổ trụ BTLT 8,4m</v>
      </c>
      <c r="E32" s="236" t="str">
        <f>VLOOKUP(B32,DonGiaHD!A:H,6,0)</f>
        <v>trụ</v>
      </c>
      <c r="F32" s="236">
        <f>VLOOKUP(B32,DonGiaHD!A:H,5,0)</f>
        <v>76</v>
      </c>
      <c r="G32" s="317">
        <f>KLTang!G33</f>
        <v>72</v>
      </c>
      <c r="H32" s="1589">
        <f t="shared" si="9"/>
        <v>0</v>
      </c>
      <c r="I32" s="355">
        <f t="shared" si="7"/>
        <v>583727.27</v>
      </c>
      <c r="J32" s="332">
        <f t="shared" si="8"/>
        <v>0</v>
      </c>
      <c r="K32" s="359"/>
      <c r="M32" s="334">
        <f t="shared" si="3"/>
        <v>0</v>
      </c>
      <c r="N32" s="331">
        <f t="shared" si="5"/>
        <v>642100</v>
      </c>
    </row>
    <row r="33" spans="2:14" s="302" customFormat="1" ht="19.5" hidden="1" customHeight="1">
      <c r="B33" s="1012" t="s">
        <v>3864</v>
      </c>
      <c r="C33" s="311">
        <f>KLTang!C34</f>
        <v>6</v>
      </c>
      <c r="D33" s="321" t="str">
        <f>VLOOKUP(B33,DonGiaHD!A:H,3,0)</f>
        <v>Tháo tủ điện hạ thế</v>
      </c>
      <c r="E33" s="236" t="str">
        <f>VLOOKUP(B33,DonGiaHD!A:H,6,0)</f>
        <v>bộ</v>
      </c>
      <c r="F33" s="236">
        <f>VLOOKUP(B33,DonGiaHD!A:H,5,0)</f>
        <v>8</v>
      </c>
      <c r="G33" s="317">
        <f>KLTang!G34</f>
        <v>8</v>
      </c>
      <c r="H33" s="1589">
        <f t="shared" si="9"/>
        <v>0</v>
      </c>
      <c r="I33" s="355">
        <f t="shared" si="7"/>
        <v>1831454.55</v>
      </c>
      <c r="J33" s="332">
        <f t="shared" si="8"/>
        <v>0</v>
      </c>
      <c r="K33" s="359"/>
      <c r="M33" s="334">
        <f t="shared" si="3"/>
        <v>0</v>
      </c>
      <c r="N33" s="331">
        <f t="shared" si="5"/>
        <v>2014600</v>
      </c>
    </row>
    <row r="34" spans="2:14" s="302" customFormat="1" ht="19.5" hidden="1" customHeight="1">
      <c r="B34" s="1012" t="s">
        <v>3867</v>
      </c>
      <c r="C34" s="311">
        <f>KLTang!C35</f>
        <v>6</v>
      </c>
      <c r="D34" s="321" t="str">
        <f>VLOOKUP(B34,DonGiaHD!A:H,3,0)</f>
        <v>Tháo MBA 1 pha 75KVA, treo trên cột</v>
      </c>
      <c r="E34" s="236" t="str">
        <f>VLOOKUP(B34,DonGiaHD!A:H,6,0)</f>
        <v>máy</v>
      </c>
      <c r="F34" s="236">
        <f>VLOOKUP(B34,DonGiaHD!A:H,5,0)</f>
        <v>2</v>
      </c>
      <c r="G34" s="317">
        <f>KLTang!G35</f>
        <v>2</v>
      </c>
      <c r="H34" s="1589">
        <f t="shared" si="9"/>
        <v>0</v>
      </c>
      <c r="I34" s="355">
        <f t="shared" si="7"/>
        <v>1298000</v>
      </c>
      <c r="J34" s="332">
        <f t="shared" si="8"/>
        <v>0</v>
      </c>
      <c r="K34" s="359"/>
      <c r="M34" s="334">
        <f t="shared" si="3"/>
        <v>0</v>
      </c>
      <c r="N34" s="331">
        <f t="shared" si="5"/>
        <v>1427800</v>
      </c>
    </row>
    <row r="35" spans="2:14" s="302" customFormat="1" ht="19.5" hidden="1" customHeight="1">
      <c r="B35" s="1012" t="s">
        <v>3870</v>
      </c>
      <c r="C35" s="311">
        <f>KLTang!C36</f>
        <v>6</v>
      </c>
      <c r="D35" s="321" t="str">
        <f>VLOOKUP(B35,DonGiaHD!A:H,3,0)</f>
        <v>Tháo MBA 1 pha 100KVA, treo trên cột</v>
      </c>
      <c r="E35" s="236" t="str">
        <f>VLOOKUP(B35,DonGiaHD!A:H,6,0)</f>
        <v>máy</v>
      </c>
      <c r="F35" s="236">
        <f>VLOOKUP(B35,DonGiaHD!A:H,5,0)</f>
        <v>9</v>
      </c>
      <c r="G35" s="317">
        <f>KLTang!G36</f>
        <v>9</v>
      </c>
      <c r="H35" s="1589">
        <f t="shared" si="9"/>
        <v>0</v>
      </c>
      <c r="I35" s="355">
        <f t="shared" si="7"/>
        <v>1379636.36</v>
      </c>
      <c r="J35" s="332">
        <f t="shared" si="8"/>
        <v>0</v>
      </c>
      <c r="K35" s="359"/>
      <c r="M35" s="334">
        <f t="shared" si="3"/>
        <v>0</v>
      </c>
      <c r="N35" s="331">
        <f t="shared" si="5"/>
        <v>1517600</v>
      </c>
    </row>
    <row r="36" spans="2:14" s="302" customFormat="1" ht="19.5" hidden="1" customHeight="1">
      <c r="B36" s="1012" t="s">
        <v>3873</v>
      </c>
      <c r="C36" s="311">
        <f>KLTang!C37</f>
        <v>6</v>
      </c>
      <c r="D36" s="321" t="str">
        <f>VLOOKUP(B36,DonGiaHD!A:H,3,0)</f>
        <v>Tháo bộ FCO</v>
      </c>
      <c r="E36" s="236" t="str">
        <f>VLOOKUP(B36,DonGiaHD!A:H,6,0)</f>
        <v>cái</v>
      </c>
      <c r="F36" s="236">
        <f>VLOOKUP(B36,DonGiaHD!A:H,5,0)</f>
        <v>13</v>
      </c>
      <c r="G36" s="317">
        <f>KLTang!G37</f>
        <v>13</v>
      </c>
      <c r="H36" s="1589">
        <f t="shared" si="9"/>
        <v>0</v>
      </c>
      <c r="I36" s="355">
        <f t="shared" si="7"/>
        <v>272363.64</v>
      </c>
      <c r="J36" s="332">
        <f t="shared" si="8"/>
        <v>0</v>
      </c>
      <c r="K36" s="359"/>
      <c r="M36" s="334">
        <f t="shared" si="3"/>
        <v>0</v>
      </c>
      <c r="N36" s="331">
        <f t="shared" si="5"/>
        <v>299600</v>
      </c>
    </row>
    <row r="37" spans="2:14" s="302" customFormat="1" ht="19.5" hidden="1" customHeight="1">
      <c r="B37" s="1012" t="s">
        <v>3877</v>
      </c>
      <c r="C37" s="311">
        <f>KLTang!C38</f>
        <v>6</v>
      </c>
      <c r="D37" s="321" t="str">
        <f>VLOOKUP(B37,DonGiaHD!A:H,3,0)</f>
        <v>Tháo bộ LA</v>
      </c>
      <c r="E37" s="236" t="str">
        <f>VLOOKUP(B37,DonGiaHD!A:H,6,0)</f>
        <v>cái</v>
      </c>
      <c r="F37" s="236">
        <f>VLOOKUP(B37,DonGiaHD!A:H,5,0)</f>
        <v>10</v>
      </c>
      <c r="G37" s="317">
        <f>KLTang!G38</f>
        <v>10</v>
      </c>
      <c r="H37" s="1589">
        <f t="shared" si="9"/>
        <v>0</v>
      </c>
      <c r="I37" s="355">
        <f t="shared" si="7"/>
        <v>102181.82</v>
      </c>
      <c r="J37" s="332">
        <f t="shared" si="8"/>
        <v>0</v>
      </c>
      <c r="K37" s="359"/>
      <c r="M37" s="334">
        <f t="shared" si="3"/>
        <v>0</v>
      </c>
      <c r="N37" s="331">
        <f t="shared" si="5"/>
        <v>112400</v>
      </c>
    </row>
    <row r="38" spans="2:14" ht="19.5" hidden="1" customHeight="1">
      <c r="B38" s="1012" t="s">
        <v>3880</v>
      </c>
      <c r="C38" s="311">
        <f>KLTang!C39</f>
        <v>6</v>
      </c>
      <c r="D38" s="321" t="str">
        <f>VLOOKUP(B38,DonGiaHD!A:H,3,0)</f>
        <v>Tháo  LTD</v>
      </c>
      <c r="E38" s="236" t="str">
        <f>VLOOKUP(B38,DonGiaHD!A:H,6,0)</f>
        <v>bộ</v>
      </c>
      <c r="F38" s="236">
        <f>VLOOKUP(B38,DonGiaHD!A:H,5,0)</f>
        <v>3</v>
      </c>
      <c r="G38" s="317">
        <f>KLTang!G39</f>
        <v>0</v>
      </c>
      <c r="H38" s="1589">
        <f t="shared" si="9"/>
        <v>0</v>
      </c>
      <c r="I38" s="355">
        <f t="shared" si="7"/>
        <v>641000</v>
      </c>
      <c r="J38" s="332">
        <f t="shared" si="8"/>
        <v>0</v>
      </c>
      <c r="K38" s="359"/>
      <c r="M38" s="334">
        <f t="shared" si="3"/>
        <v>0</v>
      </c>
      <c r="N38" s="331">
        <f t="shared" si="5"/>
        <v>705100</v>
      </c>
    </row>
    <row r="39" spans="2:14" ht="16.5" customHeight="1">
      <c r="B39" s="1012">
        <v>0</v>
      </c>
      <c r="C39" s="1575" t="s">
        <v>3571</v>
      </c>
      <c r="D39" s="1597" t="str">
        <f>KLTang!D40</f>
        <v>Phần lắp lại</v>
      </c>
      <c r="E39" s="236" t="str">
        <f>VLOOKUP(B39,DonGiaHD!A:H,6,0)</f>
        <v>T. Bộ</v>
      </c>
      <c r="F39" s="236">
        <f>VLOOKUP(B39,DonGiaHD!A:H,5,0)</f>
        <v>1</v>
      </c>
      <c r="G39" s="317">
        <f>KLTang!G40</f>
        <v>0</v>
      </c>
      <c r="H39" s="1589">
        <f t="shared" si="9"/>
        <v>0</v>
      </c>
      <c r="I39" s="355">
        <f t="shared" si="7"/>
        <v>0</v>
      </c>
      <c r="J39" s="332">
        <f t="shared" si="8"/>
        <v>0</v>
      </c>
      <c r="K39" s="359"/>
      <c r="M39" s="334">
        <v>1</v>
      </c>
      <c r="N39" s="331">
        <f t="shared" si="5"/>
        <v>0</v>
      </c>
    </row>
    <row r="40" spans="2:14" ht="19.5" hidden="1" customHeight="1">
      <c r="B40" s="1012" t="s">
        <v>3884</v>
      </c>
      <c r="C40" s="311">
        <f>KLTang!C14</f>
        <v>1</v>
      </c>
      <c r="D40" s="321" t="str">
        <f>VLOOKUP(B40,DonGiaHD!A:H,3,0)</f>
        <v>Lắp sứ đứng + chân sứ đỉnh</v>
      </c>
      <c r="E40" s="236" t="str">
        <f>VLOOKUP(B40,DonGiaHD!A:H,6,0)</f>
        <v>sứ</v>
      </c>
      <c r="F40" s="236">
        <f>VLOOKUP(B40,DonGiaHD!A:H,5,0)</f>
        <v>1</v>
      </c>
      <c r="G40" s="317">
        <f>KLTang!G41</f>
        <v>0</v>
      </c>
      <c r="H40" s="1589">
        <f t="shared" si="9"/>
        <v>0</v>
      </c>
      <c r="I40" s="355">
        <f t="shared" si="7"/>
        <v>87181.82</v>
      </c>
      <c r="J40" s="332">
        <f t="shared" si="8"/>
        <v>0</v>
      </c>
      <c r="K40" s="359"/>
      <c r="M40" s="334">
        <f t="shared" si="3"/>
        <v>0</v>
      </c>
      <c r="N40" s="331">
        <f t="shared" si="5"/>
        <v>95900</v>
      </c>
    </row>
    <row r="41" spans="2:14" ht="18.75" customHeight="1">
      <c r="B41" s="1012" t="s">
        <v>3887</v>
      </c>
      <c r="C41" s="311">
        <v>1</v>
      </c>
      <c r="D41" s="321" t="str">
        <f>VLOOKUP(B41,DonGiaHD!A:H,3,0)</f>
        <v>Tháo chuỗi sứ treo Polymer</v>
      </c>
      <c r="E41" s="236" t="str">
        <f>VLOOKUP(B41,DonGiaHD!A:H,6,0)</f>
        <v>bộ</v>
      </c>
      <c r="F41" s="236">
        <f>VLOOKUP(B41,DonGiaHD!A:H,5,0)</f>
        <v>5</v>
      </c>
      <c r="G41" s="317">
        <f>KLTang!G42</f>
        <v>6</v>
      </c>
      <c r="H41" s="1589">
        <f t="shared" si="9"/>
        <v>1</v>
      </c>
      <c r="I41" s="355">
        <f t="shared" si="7"/>
        <v>105000</v>
      </c>
      <c r="J41" s="332">
        <f t="shared" si="8"/>
        <v>105000</v>
      </c>
      <c r="K41" s="359"/>
      <c r="M41" s="334">
        <f t="shared" si="3"/>
        <v>1</v>
      </c>
      <c r="N41" s="331">
        <f t="shared" si="5"/>
        <v>115500</v>
      </c>
    </row>
    <row r="42" spans="2:14" ht="19.5" hidden="1" customHeight="1">
      <c r="B42" s="1012" t="s">
        <v>3889</v>
      </c>
      <c r="C42" s="311">
        <f>KLTang!C16</f>
        <v>2</v>
      </c>
      <c r="D42" s="321" t="str">
        <f>VLOOKUP(B42,DonGiaHD!A:H,3,0)</f>
        <v>Lắp Rack 4 + sứ ống chỉ</v>
      </c>
      <c r="E42" s="236" t="str">
        <f>VLOOKUP(B42,DonGiaHD!A:H,6,0)</f>
        <v>bộ</v>
      </c>
      <c r="F42" s="236">
        <f>VLOOKUP(B42,DonGiaHD!A:H,5,0)</f>
        <v>9</v>
      </c>
      <c r="G42" s="317">
        <f>KLTang!G43</f>
        <v>9</v>
      </c>
      <c r="H42" s="1589">
        <f t="shared" si="9"/>
        <v>0</v>
      </c>
      <c r="I42" s="355">
        <f t="shared" si="7"/>
        <v>214272.73</v>
      </c>
      <c r="J42" s="332">
        <f t="shared" si="8"/>
        <v>0</v>
      </c>
      <c r="K42" s="359"/>
      <c r="M42" s="334">
        <f t="shared" si="3"/>
        <v>0</v>
      </c>
      <c r="N42" s="331">
        <f t="shared" si="5"/>
        <v>235700</v>
      </c>
    </row>
    <row r="43" spans="2:14" ht="19.5" hidden="1" customHeight="1">
      <c r="B43" s="1012" t="s">
        <v>3892</v>
      </c>
      <c r="C43" s="311">
        <f>KLTang!C17</f>
        <v>2</v>
      </c>
      <c r="D43" s="321" t="str">
        <f>VLOOKUP(B43,DonGiaHD!A:H,3,0)</f>
        <v>Lắp Rack 3 + sứ ống chỉ</v>
      </c>
      <c r="E43" s="236" t="str">
        <f>VLOOKUP(B43,DonGiaHD!A:H,6,0)</f>
        <v>bộ</v>
      </c>
      <c r="F43" s="236">
        <f>VLOOKUP(B43,DonGiaHD!A:H,5,0)</f>
        <v>36</v>
      </c>
      <c r="G43" s="317">
        <f>KLTang!G44</f>
        <v>34</v>
      </c>
      <c r="H43" s="1589">
        <f t="shared" si="9"/>
        <v>0</v>
      </c>
      <c r="I43" s="355">
        <f t="shared" si="7"/>
        <v>214272.73</v>
      </c>
      <c r="J43" s="332">
        <f t="shared" si="8"/>
        <v>0</v>
      </c>
      <c r="K43" s="359"/>
      <c r="M43" s="334">
        <f t="shared" si="3"/>
        <v>0</v>
      </c>
      <c r="N43" s="331">
        <f t="shared" si="5"/>
        <v>235700</v>
      </c>
    </row>
    <row r="44" spans="2:14" ht="19.5" hidden="1" customHeight="1">
      <c r="B44" s="1012" t="s">
        <v>3894</v>
      </c>
      <c r="C44" s="311">
        <f>KLTang!C18</f>
        <v>2</v>
      </c>
      <c r="D44" s="321" t="str">
        <f>VLOOKUP(B44,DonGiaHD!A:H,3,0)</f>
        <v>Lắp hộp Domino</v>
      </c>
      <c r="E44" s="236" t="str">
        <f>VLOOKUP(B44,DonGiaHD!A:H,6,0)</f>
        <v>cái</v>
      </c>
      <c r="F44" s="236">
        <f>VLOOKUP(B44,DonGiaHD!A:H,5,0)</f>
        <v>81</v>
      </c>
      <c r="G44" s="317">
        <f>KLTang!G45</f>
        <v>76</v>
      </c>
      <c r="H44" s="1589">
        <f t="shared" si="9"/>
        <v>0</v>
      </c>
      <c r="I44" s="355">
        <f t="shared" si="7"/>
        <v>220636.36</v>
      </c>
      <c r="J44" s="332">
        <f t="shared" si="8"/>
        <v>0</v>
      </c>
      <c r="K44" s="359"/>
      <c r="M44" s="334">
        <f t="shared" si="3"/>
        <v>0</v>
      </c>
      <c r="N44" s="331">
        <f t="shared" si="5"/>
        <v>242700</v>
      </c>
    </row>
    <row r="45" spans="2:14" ht="19.5" hidden="1" customHeight="1">
      <c r="B45" s="1012" t="s">
        <v>3838</v>
      </c>
      <c r="C45" s="311">
        <f>KLTang!C19</f>
        <v>2</v>
      </c>
      <c r="D45" s="321" t="str">
        <f>VLOOKUP(B45,DonGiaHD!A:H,3,0)</f>
        <v>Tháo dây Branchment</v>
      </c>
      <c r="E45" s="236" t="str">
        <f>VLOOKUP(B45,DonGiaHD!A:H,6,0)</f>
        <v>sợi</v>
      </c>
      <c r="F45" s="236">
        <f>VLOOKUP(B45,DonGiaHD!A:H,5,0)</f>
        <v>347</v>
      </c>
      <c r="G45" s="317">
        <f>KLTang!G46</f>
        <v>300</v>
      </c>
      <c r="H45" s="1589">
        <f t="shared" si="9"/>
        <v>0</v>
      </c>
      <c r="I45" s="355">
        <f t="shared" si="7"/>
        <v>116818.18</v>
      </c>
      <c r="J45" s="332">
        <f t="shared" si="8"/>
        <v>0</v>
      </c>
      <c r="K45" s="359"/>
      <c r="M45" s="334">
        <f t="shared" si="3"/>
        <v>0</v>
      </c>
      <c r="N45" s="331">
        <f t="shared" si="5"/>
        <v>128500</v>
      </c>
    </row>
    <row r="46" spans="2:14" ht="19.5" hidden="1" customHeight="1">
      <c r="B46" s="1012" t="s">
        <v>3898</v>
      </c>
      <c r="C46" s="311">
        <f>KLTang!C20</f>
        <v>2</v>
      </c>
      <c r="D46" s="321" t="str">
        <f>VLOOKUP(B46,DonGiaHD!A:H,3,0)</f>
        <v>Lắp bộ xà compoxit 0,8m</v>
      </c>
      <c r="E46" s="236" t="str">
        <f>VLOOKUP(B46,DonGiaHD!A:H,6,0)</f>
        <v>bộ</v>
      </c>
      <c r="F46" s="236">
        <f>VLOOKUP(B46,DonGiaHD!A:H,5,0)</f>
        <v>10</v>
      </c>
      <c r="G46" s="317">
        <f>KLTang!G47</f>
        <v>8</v>
      </c>
      <c r="H46" s="1589">
        <f t="shared" si="9"/>
        <v>0</v>
      </c>
      <c r="I46" s="355">
        <f t="shared" si="7"/>
        <v>160909.09</v>
      </c>
      <c r="J46" s="332">
        <f t="shared" si="8"/>
        <v>0</v>
      </c>
      <c r="K46" s="359"/>
      <c r="M46" s="334">
        <f t="shared" si="3"/>
        <v>0</v>
      </c>
      <c r="N46" s="331">
        <f t="shared" si="5"/>
        <v>177000</v>
      </c>
    </row>
    <row r="47" spans="2:14" ht="19.5" hidden="1" customHeight="1">
      <c r="B47" s="1012" t="s">
        <v>3901</v>
      </c>
      <c r="C47" s="311">
        <f>KLTang!C21</f>
        <v>2</v>
      </c>
      <c r="D47" s="321" t="str">
        <f>VLOOKUP(B47,DonGiaHD!A:H,3,0)</f>
        <v>Lắp xà X-2,2K</v>
      </c>
      <c r="E47" s="236" t="str">
        <f>VLOOKUP(B47,DonGiaHD!A:H,6,0)</f>
        <v>bộ</v>
      </c>
      <c r="F47" s="236">
        <f>VLOOKUP(B47,DonGiaHD!A:H,5,0)</f>
        <v>2</v>
      </c>
      <c r="G47" s="317">
        <f>KLTang!G48</f>
        <v>2</v>
      </c>
      <c r="H47" s="1589">
        <f t="shared" si="9"/>
        <v>0</v>
      </c>
      <c r="I47" s="355">
        <f t="shared" si="7"/>
        <v>938727.27</v>
      </c>
      <c r="J47" s="332">
        <f t="shared" si="8"/>
        <v>0</v>
      </c>
      <c r="K47" s="359"/>
      <c r="M47" s="334">
        <f t="shared" si="3"/>
        <v>0</v>
      </c>
      <c r="N47" s="331">
        <f t="shared" si="5"/>
        <v>1032600</v>
      </c>
    </row>
    <row r="48" spans="2:14" ht="19.5" hidden="1" customHeight="1">
      <c r="B48" s="1012" t="s">
        <v>3864</v>
      </c>
      <c r="C48" s="311">
        <f>KLTang!C22</f>
        <v>2</v>
      </c>
      <c r="D48" s="321" t="str">
        <f>VLOOKUP(B48,DonGiaHD!A:H,3,0)</f>
        <v>Tháo tủ điện hạ thế</v>
      </c>
      <c r="E48" s="236" t="str">
        <f>VLOOKUP(B48,DonGiaHD!A:H,6,0)</f>
        <v>bộ</v>
      </c>
      <c r="F48" s="236">
        <f>VLOOKUP(B48,DonGiaHD!A:H,5,0)</f>
        <v>8</v>
      </c>
      <c r="G48" s="317">
        <f>KLTang!G49</f>
        <v>8</v>
      </c>
      <c r="H48" s="1589">
        <f t="shared" si="9"/>
        <v>0</v>
      </c>
      <c r="I48" s="355">
        <f t="shared" si="7"/>
        <v>1831454.55</v>
      </c>
      <c r="J48" s="332">
        <f t="shared" si="8"/>
        <v>0</v>
      </c>
      <c r="K48" s="359"/>
      <c r="M48" s="334">
        <f t="shared" si="3"/>
        <v>0</v>
      </c>
      <c r="N48" s="331">
        <f t="shared" si="5"/>
        <v>2014600</v>
      </c>
    </row>
    <row r="49" spans="2:14" ht="19.5" hidden="1" customHeight="1">
      <c r="B49" s="1012" t="s">
        <v>3906</v>
      </c>
      <c r="C49" s="311">
        <f>KLTang!C23</f>
        <v>3</v>
      </c>
      <c r="D49" s="321" t="str">
        <f>VLOOKUP(B49,DonGiaHD!A:H,3,0)</f>
        <v>Lắp MBA 1 pha 75KVA, treo trên cột</v>
      </c>
      <c r="E49" s="236" t="str">
        <f>VLOOKUP(B49,DonGiaHD!A:H,6,0)</f>
        <v>máy</v>
      </c>
      <c r="F49" s="236">
        <f>VLOOKUP(B49,DonGiaHD!A:H,5,0)</f>
        <v>2</v>
      </c>
      <c r="G49" s="317">
        <f>KLTang!G50</f>
        <v>2</v>
      </c>
      <c r="H49" s="1589">
        <f t="shared" si="9"/>
        <v>0</v>
      </c>
      <c r="I49" s="355">
        <f t="shared" si="7"/>
        <v>1586454.55</v>
      </c>
      <c r="J49" s="332">
        <f t="shared" si="8"/>
        <v>0</v>
      </c>
      <c r="K49" s="359"/>
      <c r="M49" s="334">
        <f t="shared" si="3"/>
        <v>0</v>
      </c>
      <c r="N49" s="331">
        <f t="shared" si="5"/>
        <v>1745100</v>
      </c>
    </row>
    <row r="50" spans="2:14" ht="19.5" hidden="1" customHeight="1">
      <c r="B50" s="1012" t="s">
        <v>3909</v>
      </c>
      <c r="C50" s="311">
        <f>KLTang!C24</f>
        <v>4</v>
      </c>
      <c r="D50" s="321" t="str">
        <f>VLOOKUP(B50,DonGiaHD!A:H,3,0)</f>
        <v>Lắp MBA 1 pha 100KVA, treo trên cột</v>
      </c>
      <c r="E50" s="236" t="str">
        <f>VLOOKUP(B50,DonGiaHD!A:H,6,0)</f>
        <v>máy</v>
      </c>
      <c r="F50" s="236">
        <f>VLOOKUP(B50,DonGiaHD!A:H,5,0)</f>
        <v>9</v>
      </c>
      <c r="G50" s="317">
        <f>KLTang!G51</f>
        <v>9</v>
      </c>
      <c r="H50" s="1589">
        <f t="shared" si="9"/>
        <v>0</v>
      </c>
      <c r="I50" s="355">
        <f t="shared" si="7"/>
        <v>1379636.36</v>
      </c>
      <c r="J50" s="332">
        <f t="shared" si="8"/>
        <v>0</v>
      </c>
      <c r="K50" s="359"/>
      <c r="M50" s="334">
        <f t="shared" si="3"/>
        <v>0</v>
      </c>
      <c r="N50" s="331">
        <f t="shared" si="5"/>
        <v>1517600</v>
      </c>
    </row>
    <row r="51" spans="2:14" ht="19.5" hidden="1" customHeight="1">
      <c r="B51" s="1012" t="s">
        <v>3911</v>
      </c>
      <c r="C51" s="311">
        <f>KLTang!C25</f>
        <v>4</v>
      </c>
      <c r="D51" s="321" t="str">
        <f>VLOOKUP(B51,DonGiaHD!A:H,3,0)</f>
        <v>Lắp bộ FCO</v>
      </c>
      <c r="E51" s="236" t="str">
        <f>VLOOKUP(B51,DonGiaHD!A:H,6,0)</f>
        <v>cái</v>
      </c>
      <c r="F51" s="236">
        <f>VLOOKUP(B51,DonGiaHD!A:H,5,0)</f>
        <v>13</v>
      </c>
      <c r="G51" s="317">
        <f>KLTang!G52</f>
        <v>13</v>
      </c>
      <c r="H51" s="1589">
        <f t="shared" si="9"/>
        <v>0</v>
      </c>
      <c r="I51" s="355">
        <f t="shared" si="7"/>
        <v>336272.73</v>
      </c>
      <c r="J51" s="332">
        <f t="shared" si="8"/>
        <v>0</v>
      </c>
      <c r="K51" s="359"/>
      <c r="M51" s="334">
        <f t="shared" si="3"/>
        <v>0</v>
      </c>
      <c r="N51" s="331">
        <f t="shared" si="5"/>
        <v>369900</v>
      </c>
    </row>
    <row r="52" spans="2:14" ht="19.5" hidden="1" customHeight="1">
      <c r="B52" s="1012" t="s">
        <v>1846</v>
      </c>
      <c r="C52" s="311">
        <f>KLTang!C26</f>
        <v>4</v>
      </c>
      <c r="D52" s="321" t="str">
        <f>VLOOKUP(B52,DonGiaHD!A:H,3,0)</f>
        <v>Lắp bộ LA</v>
      </c>
      <c r="E52" s="236" t="str">
        <f>VLOOKUP(B52,DonGiaHD!A:H,6,0)</f>
        <v>cái</v>
      </c>
      <c r="F52" s="236">
        <f>VLOOKUP(B52,DonGiaHD!A:H,5,0)</f>
        <v>10</v>
      </c>
      <c r="G52" s="317">
        <f>KLTang!G53</f>
        <v>10</v>
      </c>
      <c r="H52" s="1589">
        <f t="shared" si="9"/>
        <v>0</v>
      </c>
      <c r="I52" s="355">
        <f t="shared" si="7"/>
        <v>126090.91</v>
      </c>
      <c r="J52" s="332">
        <f t="shared" si="8"/>
        <v>0</v>
      </c>
      <c r="K52" s="359"/>
      <c r="M52" s="334">
        <f t="shared" si="3"/>
        <v>0</v>
      </c>
      <c r="N52" s="331">
        <f t="shared" si="5"/>
        <v>138700</v>
      </c>
    </row>
    <row r="53" spans="2:14" ht="19.5" hidden="1" customHeight="1">
      <c r="B53" s="1012" t="s">
        <v>3916</v>
      </c>
      <c r="C53" s="311">
        <f>KLTang!C27</f>
        <v>4</v>
      </c>
      <c r="D53" s="321" t="str">
        <f>VLOOKUP(B53,DonGiaHD!A:H,3,0)</f>
        <v>Lắp  LTD</v>
      </c>
      <c r="E53" s="236" t="str">
        <f>VLOOKUP(B53,DonGiaHD!A:H,6,0)</f>
        <v>bộ</v>
      </c>
      <c r="F53" s="236">
        <f>VLOOKUP(B53,DonGiaHD!A:H,5,0)</f>
        <v>3</v>
      </c>
      <c r="G53" s="317">
        <f>KLTang!G54</f>
        <v>0</v>
      </c>
      <c r="H53" s="1589">
        <f t="shared" si="9"/>
        <v>0</v>
      </c>
      <c r="I53" s="355">
        <f t="shared" si="7"/>
        <v>1043909.09</v>
      </c>
      <c r="J53" s="332">
        <f t="shared" si="8"/>
        <v>0</v>
      </c>
      <c r="K53" s="359"/>
      <c r="M53" s="334">
        <f t="shared" si="3"/>
        <v>0</v>
      </c>
      <c r="N53" s="331">
        <f t="shared" si="5"/>
        <v>1148300</v>
      </c>
    </row>
    <row r="54" spans="2:14" ht="19.5" hidden="1" customHeight="1">
      <c r="B54" s="1586" t="s">
        <v>3916</v>
      </c>
      <c r="C54" s="311">
        <f>KLTang!C28</f>
        <v>5</v>
      </c>
      <c r="D54" s="321" t="str">
        <f>VLOOKUP(B54,DonGiaHD!A:H,3,0)</f>
        <v>Lắp  LTD</v>
      </c>
      <c r="E54" s="236" t="str">
        <f>VLOOKUP(B54,DonGiaHD!A:H,6,0)</f>
        <v>bộ</v>
      </c>
      <c r="F54" s="236">
        <f>VLOOKUP(B54,DonGiaHD!A:H,5,0)</f>
        <v>3</v>
      </c>
      <c r="G54" s="317">
        <f>KLTang!G55</f>
        <v>0</v>
      </c>
      <c r="H54" s="1589">
        <f t="shared" si="9"/>
        <v>0</v>
      </c>
      <c r="I54" s="355">
        <f t="shared" si="7"/>
        <v>1043909.09</v>
      </c>
      <c r="J54" s="332">
        <f t="shared" si="8"/>
        <v>0</v>
      </c>
      <c r="K54" s="359"/>
      <c r="M54" s="334">
        <f t="shared" si="3"/>
        <v>0</v>
      </c>
      <c r="N54" s="331">
        <f t="shared" si="5"/>
        <v>1148300</v>
      </c>
    </row>
    <row r="55" spans="2:14" ht="6" customHeight="1"/>
    <row r="56" spans="2:14" ht="16.5">
      <c r="C56" s="1816" t="s">
        <v>20</v>
      </c>
      <c r="D56" s="1816"/>
      <c r="E56" s="364"/>
      <c r="F56" s="1816" t="s">
        <v>4278</v>
      </c>
      <c r="G56" s="1816"/>
      <c r="H56" s="1816"/>
      <c r="I56" s="1816"/>
      <c r="J56" s="1816"/>
      <c r="K56" s="366"/>
    </row>
    <row r="57" spans="2:14" ht="16.5">
      <c r="C57" s="1817" t="s">
        <v>3927</v>
      </c>
      <c r="D57" s="1817"/>
      <c r="E57" s="364"/>
      <c r="F57" s="1817" t="s">
        <v>3926</v>
      </c>
      <c r="G57" s="1817"/>
      <c r="H57" s="1817"/>
      <c r="I57" s="1817"/>
      <c r="J57" s="1817"/>
      <c r="K57" s="364"/>
    </row>
    <row r="58" spans="2:14" ht="16.5">
      <c r="C58" s="1817" t="s">
        <v>3928</v>
      </c>
      <c r="D58" s="1817"/>
      <c r="E58" s="367"/>
      <c r="F58" s="1812" t="s">
        <v>4314</v>
      </c>
      <c r="G58" s="1812"/>
      <c r="H58" s="1812" t="s">
        <v>3928</v>
      </c>
      <c r="I58" s="1812"/>
      <c r="J58" s="1812"/>
      <c r="K58" s="367"/>
    </row>
    <row r="59" spans="2:14" ht="16.5">
      <c r="C59" s="1573"/>
      <c r="D59" s="1573"/>
      <c r="E59" s="1569"/>
      <c r="F59" s="1573"/>
      <c r="G59" s="368"/>
      <c r="H59" s="368"/>
      <c r="I59" s="365"/>
      <c r="J59" s="365"/>
      <c r="K59" s="365"/>
    </row>
    <row r="60" spans="2:14" ht="16.5">
      <c r="C60" s="1573"/>
      <c r="D60" s="1573"/>
      <c r="E60" s="1569"/>
      <c r="F60" s="1573"/>
      <c r="G60" s="368"/>
      <c r="H60" s="368"/>
      <c r="I60" s="365"/>
      <c r="J60" s="365"/>
      <c r="K60" s="365"/>
    </row>
    <row r="61" spans="2:14" ht="8.25" customHeight="1">
      <c r="C61" s="1573"/>
      <c r="D61" s="1573"/>
      <c r="E61" s="1569"/>
      <c r="F61" s="1573"/>
      <c r="G61" s="368"/>
      <c r="H61" s="368"/>
      <c r="I61" s="365"/>
      <c r="J61" s="365"/>
      <c r="K61" s="365"/>
    </row>
    <row r="62" spans="2:14" ht="8.25" customHeight="1">
      <c r="C62" s="1573"/>
      <c r="D62" s="1573"/>
      <c r="E62" s="1569"/>
      <c r="F62" s="1573"/>
      <c r="G62" s="368"/>
      <c r="H62" s="368"/>
      <c r="I62" s="365"/>
      <c r="J62" s="365"/>
      <c r="K62" s="365"/>
    </row>
    <row r="63" spans="2:14" ht="16.5">
      <c r="C63" s="1817" t="s">
        <v>44</v>
      </c>
      <c r="D63" s="1817"/>
      <c r="E63" s="367"/>
      <c r="F63" s="1812" t="s">
        <v>33</v>
      </c>
      <c r="G63" s="1812"/>
      <c r="H63" s="1812" t="s">
        <v>31</v>
      </c>
      <c r="I63" s="1812"/>
      <c r="J63" s="1812"/>
      <c r="K63" s="367"/>
    </row>
    <row r="64" spans="2:14" ht="3" customHeight="1">
      <c r="C64" s="369"/>
      <c r="D64" s="370"/>
      <c r="E64" s="371"/>
      <c r="F64" s="370"/>
      <c r="G64" s="370"/>
      <c r="H64" s="370"/>
      <c r="I64" s="370"/>
      <c r="J64" s="370"/>
      <c r="K64" s="371"/>
    </row>
    <row r="65" spans="3:11" ht="16.5">
      <c r="C65" s="1816" t="s">
        <v>4277</v>
      </c>
      <c r="D65" s="1816"/>
      <c r="E65" s="1816"/>
      <c r="F65" s="1816"/>
      <c r="G65" s="1813" t="s">
        <v>4355</v>
      </c>
      <c r="H65" s="1813"/>
      <c r="I65" s="1813"/>
      <c r="J65" s="1813"/>
      <c r="K65" s="1598"/>
    </row>
    <row r="66" spans="3:11" ht="36" customHeight="1">
      <c r="C66" s="1814" t="s">
        <v>5224</v>
      </c>
      <c r="D66" s="1815"/>
      <c r="E66" s="1815"/>
      <c r="F66" s="1815"/>
      <c r="G66" s="1815" t="s">
        <v>39</v>
      </c>
      <c r="H66" s="1815"/>
      <c r="I66" s="1815"/>
      <c r="J66" s="1815"/>
      <c r="K66" s="1599"/>
    </row>
    <row r="67" spans="3:11" ht="16.5">
      <c r="C67" s="1811" t="s">
        <v>5225</v>
      </c>
      <c r="D67" s="1811"/>
      <c r="E67" s="1811"/>
      <c r="F67" s="1811"/>
      <c r="G67" s="1812" t="s">
        <v>3928</v>
      </c>
      <c r="H67" s="1812"/>
      <c r="I67" s="1812"/>
      <c r="J67" s="1812"/>
      <c r="K67" s="367"/>
    </row>
    <row r="68" spans="3:11" ht="16.5">
      <c r="C68" s="1595"/>
      <c r="D68" s="1596"/>
      <c r="E68" s="365"/>
      <c r="F68" s="365"/>
      <c r="G68" s="365"/>
      <c r="H68" s="1569"/>
      <c r="I68" s="1569"/>
      <c r="J68" s="1569"/>
      <c r="K68" s="370"/>
    </row>
    <row r="69" spans="3:11" ht="16.5">
      <c r="C69" s="1595"/>
      <c r="D69" s="1596"/>
      <c r="E69" s="365"/>
      <c r="F69" s="365"/>
      <c r="G69" s="365"/>
      <c r="H69" s="1569"/>
      <c r="I69" s="1569"/>
      <c r="J69" s="1569"/>
      <c r="K69" s="370"/>
    </row>
    <row r="70" spans="3:11" ht="16.5">
      <c r="C70" s="1595"/>
      <c r="D70" s="1596"/>
      <c r="E70" s="365"/>
      <c r="F70" s="365"/>
      <c r="G70" s="365"/>
      <c r="H70" s="371"/>
      <c r="I70" s="370"/>
      <c r="J70" s="1573"/>
      <c r="K70" s="370"/>
    </row>
    <row r="71" spans="3:11" ht="16.5">
      <c r="C71" s="1595"/>
      <c r="D71" s="1596"/>
      <c r="E71" s="365"/>
      <c r="F71" s="365"/>
      <c r="G71" s="365"/>
      <c r="H71" s="371"/>
      <c r="I71" s="370"/>
      <c r="J71" s="1573"/>
      <c r="K71" s="370"/>
    </row>
    <row r="72" spans="3:11" ht="16.5">
      <c r="C72" s="1811" t="s">
        <v>5226</v>
      </c>
      <c r="D72" s="1811"/>
      <c r="E72" s="1811"/>
      <c r="F72" s="1811"/>
      <c r="G72" s="1812" t="s">
        <v>40</v>
      </c>
      <c r="H72" s="1812"/>
      <c r="I72" s="1812"/>
      <c r="J72" s="1812"/>
      <c r="K72" s="367"/>
    </row>
  </sheetData>
  <autoFilter ref="A5:N54">
    <filterColumn colId="12">
      <filters>
        <filter val="1"/>
      </filters>
    </filterColumn>
  </autoFilter>
  <customSheetViews>
    <customSheetView guid="{4DE83ABE-A74B-4828-BDA1-9398B70F0243}" showPageBreaks="1" printArea="1" showAutoFilter="1" hiddenRows="1" topLeftCell="A10">
      <selection activeCell="C34" sqref="C34"/>
      <pageMargins left="0.27559055118110198" right="0.31496062992126" top="0.66" bottom="0.54" header="0.26" footer="0.19"/>
      <printOptions horizontalCentered="1"/>
      <pageSetup paperSize="9" scale="87" orientation="landscape" blackAndWhite="1"/>
      <headerFooter>
        <oddFooter>&amp;CPage &amp;P of &amp;N</oddFooter>
      </headerFooter>
      <autoFilter ref="A5:N19"/>
    </customSheetView>
    <customSheetView guid="{AB55E406-8F51-45CA-93E6-D8A631ED7648}" showAutoFilter="1" hiddenRows="1" topLeftCell="A10">
      <selection activeCell="C34" sqref="C34"/>
      <pageMargins left="0.27559055118110198" right="0.31496062992126" top="0.66" bottom="0.54" header="0.26" footer="0.19"/>
      <printOptions horizontalCentered="1"/>
      <pageSetup paperSize="9" scale="87" orientation="landscape" blackAndWhite="1"/>
      <headerFooter>
        <oddFooter>&amp;CPage &amp;P of &amp;N</oddFooter>
      </headerFooter>
      <autoFilter ref="A5:N19"/>
    </customSheetView>
    <customSheetView guid="{EC23512C-144C-45A4-B885-A0043F0F19E7}" showPageBreaks="1" printArea="1" showAutoFilter="1" hiddenRows="1" topLeftCell="A10">
      <selection activeCell="C34" sqref="C34"/>
      <pageMargins left="0.27559055118110198" right="0.31496062992126" top="0.66" bottom="0.54" header="0.26" footer="0.19"/>
      <printOptions horizontalCentered="1"/>
      <pageSetup paperSize="9" scale="87" orientation="landscape" blackAndWhite="1"/>
      <headerFooter>
        <oddFooter>&amp;CPage &amp;P of &amp;N</oddFooter>
      </headerFooter>
      <autoFilter ref="A5:N19"/>
    </customSheetView>
  </customSheetViews>
  <mergeCells count="29">
    <mergeCell ref="K7:K8"/>
    <mergeCell ref="C1:K1"/>
    <mergeCell ref="C2:K2"/>
    <mergeCell ref="C3:K3"/>
    <mergeCell ref="F4:H4"/>
    <mergeCell ref="C4:C5"/>
    <mergeCell ref="D4:D5"/>
    <mergeCell ref="E4:E5"/>
    <mergeCell ref="I4:I5"/>
    <mergeCell ref="J4:J5"/>
    <mergeCell ref="K4:K5"/>
    <mergeCell ref="C56:D56"/>
    <mergeCell ref="F56:J56"/>
    <mergeCell ref="C57:D57"/>
    <mergeCell ref="F57:J57"/>
    <mergeCell ref="C58:D58"/>
    <mergeCell ref="F58:G58"/>
    <mergeCell ref="H58:J58"/>
    <mergeCell ref="C63:D63"/>
    <mergeCell ref="F63:G63"/>
    <mergeCell ref="H63:J63"/>
    <mergeCell ref="C65:F65"/>
    <mergeCell ref="G65:J65"/>
    <mergeCell ref="C66:F66"/>
    <mergeCell ref="G66:J66"/>
    <mergeCell ref="C67:F67"/>
    <mergeCell ref="G67:J67"/>
    <mergeCell ref="C72:F72"/>
    <mergeCell ref="G72:J72"/>
  </mergeCells>
  <printOptions horizontalCentered="1"/>
  <pageMargins left="0.27559055118110198" right="0.31496062992126" top="0.66" bottom="0.54" header="0.26" footer="0.19"/>
  <pageSetup paperSize="9" scale="87" orientation="landscape" blackAndWhite="1"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00FF"/>
  </sheetPr>
  <dimension ref="A1:N148"/>
  <sheetViews>
    <sheetView topLeftCell="A96" workbookViewId="0">
      <selection activeCell="D10" sqref="D10"/>
    </sheetView>
  </sheetViews>
  <sheetFormatPr defaultColWidth="8.88671875" defaultRowHeight="15.75" outlineLevelCol="1"/>
  <cols>
    <col min="1" max="1" width="8.88671875" style="208"/>
    <col min="2" max="2" width="18.33203125" style="208" customWidth="1"/>
    <col min="3" max="3" width="6" style="208" customWidth="1"/>
    <col min="4" max="4" width="46.33203125" style="208" customWidth="1"/>
    <col min="5" max="5" width="9" style="210" customWidth="1"/>
    <col min="6" max="6" width="11.21875" style="208" customWidth="1"/>
    <col min="7" max="7" width="11.77734375" style="211" customWidth="1"/>
    <col min="8" max="8" width="11.44140625" style="212" customWidth="1"/>
    <col min="9" max="9" width="11.33203125" style="203" hidden="1" customWidth="1" outlineLevel="1"/>
    <col min="10" max="10" width="11.33203125" style="304" hidden="1" customWidth="1" outlineLevel="1"/>
    <col min="11" max="11" width="15.88671875" style="203" customWidth="1" collapsed="1"/>
    <col min="12" max="12" width="16.109375" style="203" customWidth="1"/>
    <col min="13" max="13" width="16.6640625" style="214" customWidth="1"/>
    <col min="14" max="14" width="17.109375" style="207" customWidth="1"/>
    <col min="15" max="16384" width="8.88671875" style="208"/>
  </cols>
  <sheetData>
    <row r="1" spans="1:14" s="297" customFormat="1" ht="21" customHeight="1">
      <c r="C1" s="1836" t="s">
        <v>4316</v>
      </c>
      <c r="D1" s="1836"/>
      <c r="E1" s="1836"/>
      <c r="F1" s="1836"/>
      <c r="G1" s="1836"/>
      <c r="H1" s="1836"/>
      <c r="I1" s="1821"/>
      <c r="J1" s="1821"/>
      <c r="K1" s="1836"/>
      <c r="L1" s="305"/>
      <c r="M1" s="323"/>
    </row>
    <row r="2" spans="1:14" s="297" customFormat="1" ht="21" customHeight="1">
      <c r="C2" s="1837" t="str">
        <f>KLTang!C2</f>
        <v>Công trình: Nâng cấp đường dây trung thế từ recloser Xuân Bắc đến LBS khí Chế Biến tuyến 480 Xuân Bắc</v>
      </c>
      <c r="D2" s="1837"/>
      <c r="E2" s="1837"/>
      <c r="F2" s="1837"/>
      <c r="G2" s="1837"/>
      <c r="H2" s="1837"/>
      <c r="I2" s="1822"/>
      <c r="J2" s="1822"/>
      <c r="K2" s="1837"/>
      <c r="L2" s="306"/>
      <c r="M2" s="324"/>
      <c r="N2" s="325"/>
    </row>
    <row r="3" spans="1:14" s="297" customFormat="1" ht="21" customHeight="1">
      <c r="C3" s="1838" t="str">
        <f>KLTang!C3</f>
        <v>Địa điểm: Huyện Xuân Lộc - Tỉnh Đồng Nai</v>
      </c>
      <c r="D3" s="1838"/>
      <c r="E3" s="1838"/>
      <c r="F3" s="1838"/>
      <c r="G3" s="1838"/>
      <c r="H3" s="1838"/>
      <c r="I3" s="1823"/>
      <c r="J3" s="1823"/>
      <c r="K3" s="1838"/>
      <c r="L3" s="307"/>
      <c r="M3" s="326"/>
      <c r="N3" s="327"/>
    </row>
    <row r="4" spans="1:14" s="298" customFormat="1" ht="18" customHeight="1">
      <c r="C4" s="1840" t="s">
        <v>52</v>
      </c>
      <c r="D4" s="1841" t="s">
        <v>4260</v>
      </c>
      <c r="E4" s="1839" t="s">
        <v>3595</v>
      </c>
      <c r="F4" s="1839" t="s">
        <v>54</v>
      </c>
      <c r="G4" s="1839"/>
      <c r="H4" s="1839"/>
      <c r="I4" s="1826" t="s">
        <v>4265</v>
      </c>
      <c r="J4" s="1827" t="s">
        <v>4308</v>
      </c>
      <c r="K4" s="1835" t="s">
        <v>3531</v>
      </c>
      <c r="L4" s="329"/>
      <c r="M4" s="329"/>
      <c r="N4" s="330" t="s">
        <v>3596</v>
      </c>
    </row>
    <row r="5" spans="1:14" s="298" customFormat="1" ht="31.35" customHeight="1">
      <c r="C5" s="1840"/>
      <c r="D5" s="1841"/>
      <c r="E5" s="1839"/>
      <c r="F5" s="1621" t="s">
        <v>4309</v>
      </c>
      <c r="G5" s="1621" t="s">
        <v>4310</v>
      </c>
      <c r="H5" s="1622" t="s">
        <v>4317</v>
      </c>
      <c r="I5" s="1826"/>
      <c r="J5" s="1827"/>
      <c r="K5" s="1835"/>
      <c r="L5" s="329"/>
      <c r="M5" s="329"/>
      <c r="N5" s="330"/>
    </row>
    <row r="6" spans="1:14" s="298" customFormat="1" ht="18.600000000000001" customHeight="1">
      <c r="C6" s="1623" t="s">
        <v>3798</v>
      </c>
      <c r="D6" s="1624" t="s">
        <v>4312</v>
      </c>
      <c r="E6" s="1621"/>
      <c r="F6" s="1621"/>
      <c r="G6" s="1621"/>
      <c r="H6" s="1622"/>
      <c r="I6" s="226"/>
      <c r="J6" s="328">
        <f>SUM(J7:J30)</f>
        <v>13278340</v>
      </c>
      <c r="K6" s="1646"/>
      <c r="L6" s="329"/>
      <c r="M6" s="330">
        <v>1</v>
      </c>
      <c r="N6" s="207"/>
    </row>
    <row r="7" spans="1:14" s="299" customFormat="1" ht="18.600000000000001" customHeight="1">
      <c r="B7" s="299" t="str">
        <f>ChiTietDuToan!C10</f>
        <v>M12a</v>
      </c>
      <c r="C7" s="1621">
        <v>1</v>
      </c>
      <c r="D7" s="1625" t="str">
        <f>ChiTietDuToan!G10</f>
        <v>Móng trụ bê tông 12m có đà cản M12a</v>
      </c>
      <c r="E7" s="1626" t="str">
        <f>ChiTietDuToan!H10</f>
        <v>Móng</v>
      </c>
      <c r="F7" s="1626">
        <f>ChiTietDuToan!I10</f>
        <v>40</v>
      </c>
      <c r="G7" s="1626">
        <f>ChiTietDuToan!J10</f>
        <v>39</v>
      </c>
      <c r="H7" s="1627">
        <f>F7-G7</f>
        <v>1</v>
      </c>
      <c r="I7" s="331">
        <f t="shared" ref="I7:I35" si="0">VLOOKUP(B7,HopDong,16,0)</f>
        <v>0</v>
      </c>
      <c r="J7" s="332" t="str">
        <f t="shared" ref="J7" si="1">IF(I7&gt;0,H7*I7,"")</f>
        <v/>
      </c>
      <c r="K7" s="1647"/>
      <c r="L7" s="334"/>
      <c r="M7" s="334">
        <f>IF(H7&gt;0,1,0)</f>
        <v>1</v>
      </c>
      <c r="N7" s="335"/>
    </row>
    <row r="8" spans="1:14" s="299" customFormat="1" ht="18.600000000000001" customHeight="1">
      <c r="B8" s="299" t="str">
        <f>ChiTietDuToan!C11</f>
        <v>d12</v>
      </c>
      <c r="C8" s="1628"/>
      <c r="D8" s="1629" t="str">
        <f>ChiTietDuToan!G11</f>
        <v>Đà cản BTCT 1,2m</v>
      </c>
      <c r="E8" s="1630" t="str">
        <f>ChiTietDuToan!H11</f>
        <v>cái</v>
      </c>
      <c r="F8" s="1630">
        <f>ChiTietDuToan!I11</f>
        <v>40</v>
      </c>
      <c r="G8" s="1630">
        <f>ChiTietDuToan!J11</f>
        <v>39</v>
      </c>
      <c r="H8" s="1631">
        <f t="shared" ref="H8:H35" si="2">F8-G8</f>
        <v>1</v>
      </c>
      <c r="I8" s="331">
        <f t="shared" si="0"/>
        <v>300000</v>
      </c>
      <c r="J8" s="332">
        <f t="shared" ref="J8:J30" si="3">IF(I8&gt;0,H8*I8,"")</f>
        <v>300000</v>
      </c>
      <c r="K8" s="1647"/>
      <c r="L8" s="334"/>
      <c r="M8" s="334">
        <f t="shared" ref="M8:M70" si="4">IF(H8&gt;0,1,0)</f>
        <v>1</v>
      </c>
      <c r="N8" s="335"/>
    </row>
    <row r="9" spans="1:14" s="300" customFormat="1" ht="18.600000000000001" customHeight="1">
      <c r="A9" s="299"/>
      <c r="B9" s="300" t="str">
        <f>ChiTietDuToan!C36</f>
        <v>TDTT12HH</v>
      </c>
      <c r="C9" s="1632">
        <v>2</v>
      </c>
      <c r="D9" s="1625" t="str">
        <f>ChiTietDuToan!G36</f>
        <v>Tiếp địa lặp lại (trụ 12m) hiện hữu</v>
      </c>
      <c r="E9" s="1626" t="str">
        <f>ChiTietDuToan!H36</f>
        <v>Bộ</v>
      </c>
      <c r="F9" s="1626">
        <f>ChiTietDuToan!I36</f>
        <v>14</v>
      </c>
      <c r="G9" s="1626">
        <f>ChiTietDuToan!J36</f>
        <v>11</v>
      </c>
      <c r="H9" s="1631">
        <f t="shared" ref="H9:H29" si="5">F9-G9</f>
        <v>3</v>
      </c>
      <c r="I9" s="331">
        <f t="shared" ref="I9:I29" si="6">VLOOKUP(B9,HopDong,16,0)</f>
        <v>0</v>
      </c>
      <c r="J9" s="332" t="str">
        <f t="shared" ref="J9:J29" si="7">IF(I9&gt;0,H9*I9,"")</f>
        <v/>
      </c>
      <c r="K9" s="1647"/>
      <c r="L9" s="334"/>
      <c r="M9" s="334">
        <f t="shared" si="4"/>
        <v>1</v>
      </c>
      <c r="N9" s="335"/>
    </row>
    <row r="10" spans="1:14" s="300" customFormat="1" ht="18.600000000000001" customHeight="1">
      <c r="A10" s="299"/>
      <c r="B10" s="300" t="str">
        <f>ChiTietDuToan!C37</f>
        <v>m25</v>
      </c>
      <c r="C10" s="1632"/>
      <c r="D10" s="1629" t="str">
        <f>ChiTietDuToan!G37</f>
        <v>Cáp đồng trần M25mm2 : 2m/vị trí</v>
      </c>
      <c r="E10" s="1630" t="str">
        <f>ChiTietDuToan!H37</f>
        <v>kg</v>
      </c>
      <c r="F10" s="1630">
        <f>ChiTietDuToan!I37</f>
        <v>6.3</v>
      </c>
      <c r="G10" s="1630">
        <f>ChiTietDuToan!J37</f>
        <v>4.95</v>
      </c>
      <c r="H10" s="1633">
        <f t="shared" si="5"/>
        <v>1.3499999999999996</v>
      </c>
      <c r="I10" s="331">
        <f t="shared" si="6"/>
        <v>219600</v>
      </c>
      <c r="J10" s="332">
        <f t="shared" si="7"/>
        <v>296459.99999999994</v>
      </c>
      <c r="K10" s="1648"/>
      <c r="L10" s="334"/>
      <c r="M10" s="334">
        <f t="shared" si="4"/>
        <v>1</v>
      </c>
      <c r="N10" s="335"/>
    </row>
    <row r="11" spans="1:14" s="300" customFormat="1" ht="18.600000000000001" customHeight="1">
      <c r="A11" s="299"/>
      <c r="B11" s="300" t="str">
        <f>ChiTietDuToan!C51</f>
        <v>TDDD12</v>
      </c>
      <c r="C11" s="1632">
        <v>3</v>
      </c>
      <c r="D11" s="1625" t="str">
        <f>ChiTietDuToan!G51</f>
        <v>Tiếp địa trụ recloser và TBA 1 pha</v>
      </c>
      <c r="E11" s="1626" t="str">
        <f>ChiTietDuToan!H51</f>
        <v>Bộ</v>
      </c>
      <c r="F11" s="1626">
        <f>ChiTietDuToan!I51</f>
        <v>10</v>
      </c>
      <c r="G11" s="1626">
        <f>ChiTietDuToan!J51</f>
        <v>9</v>
      </c>
      <c r="H11" s="1631">
        <f t="shared" si="5"/>
        <v>1</v>
      </c>
      <c r="I11" s="331">
        <f t="shared" si="6"/>
        <v>0</v>
      </c>
      <c r="J11" s="332" t="str">
        <f t="shared" si="7"/>
        <v/>
      </c>
      <c r="K11" s="1648"/>
      <c r="L11" s="334"/>
      <c r="M11" s="334">
        <f t="shared" si="4"/>
        <v>1</v>
      </c>
      <c r="N11" s="335"/>
    </row>
    <row r="12" spans="1:14" s="300" customFormat="1" ht="18.600000000000001" customHeight="1">
      <c r="A12" s="299"/>
      <c r="B12" s="300" t="str">
        <f>ChiTietDuToan!C52</f>
        <v>m25</v>
      </c>
      <c r="C12" s="1632"/>
      <c r="D12" s="1629" t="str">
        <f>ChiTietDuToan!G52</f>
        <v>Cáp đồng trần M25mm2 : 10m</v>
      </c>
      <c r="E12" s="1630" t="str">
        <f>ChiTietDuToan!H52</f>
        <v>kg</v>
      </c>
      <c r="F12" s="1630">
        <f>ChiTietDuToan!I52</f>
        <v>22.400000000000002</v>
      </c>
      <c r="G12" s="1630">
        <f>ChiTietDuToan!J52</f>
        <v>20.2</v>
      </c>
      <c r="H12" s="1634">
        <f t="shared" si="5"/>
        <v>2.2000000000000028</v>
      </c>
      <c r="I12" s="331">
        <f t="shared" si="6"/>
        <v>219600</v>
      </c>
      <c r="J12" s="332">
        <f t="shared" si="7"/>
        <v>483120.00000000064</v>
      </c>
      <c r="K12" s="1648"/>
      <c r="L12" s="334"/>
      <c r="M12" s="334">
        <f t="shared" si="4"/>
        <v>1</v>
      </c>
      <c r="N12" s="335"/>
    </row>
    <row r="13" spans="1:14" s="300" customFormat="1" ht="18.600000000000001" customHeight="1">
      <c r="A13" s="299"/>
      <c r="B13" s="300" t="str">
        <f>ChiTietDuToan!C56</f>
        <v>BTLT 12 F540</v>
      </c>
      <c r="C13" s="1632">
        <v>4</v>
      </c>
      <c r="D13" s="1625" t="str">
        <f>ChiTietDuToan!G56</f>
        <v>Trụ bê tông ly tâm 12m</v>
      </c>
      <c r="E13" s="1626" t="str">
        <f>ChiTietDuToan!H56</f>
        <v>Trụ</v>
      </c>
      <c r="F13" s="1626">
        <f>ChiTietDuToan!I56</f>
        <v>96</v>
      </c>
      <c r="G13" s="1626">
        <f>ChiTietDuToan!J56</f>
        <v>95</v>
      </c>
      <c r="H13" s="1631">
        <f t="shared" si="5"/>
        <v>1</v>
      </c>
      <c r="I13" s="331">
        <f t="shared" si="6"/>
        <v>0</v>
      </c>
      <c r="J13" s="332" t="str">
        <f t="shared" si="7"/>
        <v/>
      </c>
      <c r="K13" s="1648"/>
      <c r="L13" s="334"/>
      <c r="M13" s="334">
        <f t="shared" si="4"/>
        <v>1</v>
      </c>
      <c r="N13" s="335"/>
    </row>
    <row r="14" spans="1:14" s="300" customFormat="1" ht="18.600000000000001" customHeight="1">
      <c r="A14" s="299"/>
      <c r="B14" s="300" t="str">
        <f>ChiTietDuToan!C57</f>
        <v>T12540</v>
      </c>
      <c r="C14" s="1632"/>
      <c r="D14" s="1629" t="str">
        <f>ChiTietDuToan!G57</f>
        <v>Trụ BTLT 12m F540 dự ứng lực (k=2)</v>
      </c>
      <c r="E14" s="1630" t="str">
        <f>ChiTietDuToan!H57</f>
        <v>trụ</v>
      </c>
      <c r="F14" s="1630">
        <f>ChiTietDuToan!I57</f>
        <v>96</v>
      </c>
      <c r="G14" s="1630">
        <f>ChiTietDuToan!J57</f>
        <v>95</v>
      </c>
      <c r="H14" s="1631">
        <f t="shared" si="5"/>
        <v>1</v>
      </c>
      <c r="I14" s="331">
        <f t="shared" si="6"/>
        <v>5910000</v>
      </c>
      <c r="J14" s="332">
        <f t="shared" si="7"/>
        <v>5910000</v>
      </c>
      <c r="K14" s="1648"/>
      <c r="L14" s="334"/>
      <c r="M14" s="334">
        <f t="shared" si="4"/>
        <v>1</v>
      </c>
      <c r="N14" s="335"/>
    </row>
    <row r="15" spans="1:14" s="300" customFormat="1" ht="18.600000000000001" customHeight="1">
      <c r="A15" s="299"/>
      <c r="B15" s="300" t="str">
        <f>ChiTietDuToan!$C$100</f>
        <v>CL12-B</v>
      </c>
      <c r="C15" s="1632">
        <v>5</v>
      </c>
      <c r="D15" s="1625" t="str">
        <f>ChiTietDuToan!G100</f>
        <v>Bộ chằng lệch đơn cho trụ 12m: CL12-B</v>
      </c>
      <c r="E15" s="1626" t="str">
        <f>ChiTietDuToan!H100</f>
        <v>Bộ</v>
      </c>
      <c r="F15" s="1626">
        <f>ChiTietDuToan!I100</f>
        <v>3</v>
      </c>
      <c r="G15" s="1626">
        <f>ChiTietDuToan!J100</f>
        <v>2</v>
      </c>
      <c r="H15" s="1631">
        <f t="shared" si="5"/>
        <v>1</v>
      </c>
      <c r="I15" s="331">
        <f t="shared" si="6"/>
        <v>0</v>
      </c>
      <c r="J15" s="332" t="str">
        <f t="shared" si="7"/>
        <v/>
      </c>
      <c r="K15" s="1648"/>
      <c r="L15" s="334"/>
      <c r="M15" s="334">
        <f t="shared" si="4"/>
        <v>1</v>
      </c>
      <c r="N15" s="335"/>
    </row>
    <row r="16" spans="1:14" s="300" customFormat="1" ht="18.600000000000001" customHeight="1">
      <c r="A16" s="299"/>
      <c r="B16" s="300" t="str">
        <f>ChiTietDuToan!$C$102</f>
        <v>SN</v>
      </c>
      <c r="C16" s="1632"/>
      <c r="D16" s="1629" t="str">
        <f>ChiTietDuToan!G102</f>
        <v>Sứ chằng lớn</v>
      </c>
      <c r="E16" s="1630" t="str">
        <f>ChiTietDuToan!H102</f>
        <v>cái</v>
      </c>
      <c r="F16" s="1630">
        <f>ChiTietDuToan!I102</f>
        <v>3</v>
      </c>
      <c r="G16" s="1630">
        <f>ChiTietDuToan!J102</f>
        <v>2</v>
      </c>
      <c r="H16" s="1631">
        <f t="shared" si="5"/>
        <v>1</v>
      </c>
      <c r="I16" s="331">
        <f t="shared" si="6"/>
        <v>66000</v>
      </c>
      <c r="J16" s="332">
        <f t="shared" si="7"/>
        <v>66000</v>
      </c>
      <c r="K16" s="1648"/>
      <c r="L16" s="334"/>
      <c r="M16" s="334">
        <f t="shared" si="4"/>
        <v>1</v>
      </c>
      <c r="N16" s="335"/>
    </row>
    <row r="17" spans="1:14" s="300" customFormat="1" ht="18.600000000000001" customHeight="1">
      <c r="A17" s="299"/>
      <c r="B17" s="300" t="str">
        <f>ChiTietDuToan!$C$104</f>
        <v>C5/8</v>
      </c>
      <c r="C17" s="1632"/>
      <c r="D17" s="1629" t="str">
        <f>ChiTietDuToan!G104</f>
        <v>Cáp thép 5/8"</v>
      </c>
      <c r="E17" s="1630" t="str">
        <f>ChiTietDuToan!H104</f>
        <v>mét</v>
      </c>
      <c r="F17" s="1630">
        <f>ChiTietDuToan!I104</f>
        <v>42</v>
      </c>
      <c r="G17" s="1630">
        <f>ChiTietDuToan!J104</f>
        <v>28</v>
      </c>
      <c r="H17" s="1631">
        <f t="shared" si="5"/>
        <v>14</v>
      </c>
      <c r="I17" s="331">
        <f t="shared" si="6"/>
        <v>15350</v>
      </c>
      <c r="J17" s="332">
        <f t="shared" si="7"/>
        <v>214900</v>
      </c>
      <c r="K17" s="1648"/>
      <c r="L17" s="334"/>
      <c r="M17" s="334">
        <f t="shared" si="4"/>
        <v>1</v>
      </c>
      <c r="N17" s="335"/>
    </row>
    <row r="18" spans="1:14" s="300" customFormat="1" ht="18.600000000000001" customHeight="1">
      <c r="A18" s="299"/>
      <c r="B18" s="300" t="str">
        <f>ChiTietDuToan!$C$118</f>
        <v>CXX14-B</v>
      </c>
      <c r="C18" s="1632">
        <v>6</v>
      </c>
      <c r="D18" s="1625" t="str">
        <f>ChiTietDuToan!G118</f>
        <v>Bộ chằng xuống kép cho trụ 14m: CXX14-B</v>
      </c>
      <c r="E18" s="1626" t="str">
        <f>ChiTietDuToan!H118</f>
        <v>Bộ</v>
      </c>
      <c r="F18" s="1626">
        <f>ChiTietDuToan!I118</f>
        <v>2</v>
      </c>
      <c r="G18" s="1626">
        <f>ChiTietDuToan!J118</f>
        <v>1</v>
      </c>
      <c r="H18" s="1631">
        <f t="shared" si="5"/>
        <v>1</v>
      </c>
      <c r="I18" s="331">
        <f t="shared" si="6"/>
        <v>0</v>
      </c>
      <c r="J18" s="332" t="str">
        <f t="shared" si="7"/>
        <v/>
      </c>
      <c r="K18" s="1648"/>
      <c r="L18" s="334"/>
      <c r="M18" s="334">
        <f t="shared" si="4"/>
        <v>1</v>
      </c>
      <c r="N18" s="335"/>
    </row>
    <row r="19" spans="1:14" s="300" customFormat="1" ht="18.600000000000001" customHeight="1">
      <c r="A19" s="299"/>
      <c r="B19" s="300" t="str">
        <f>ChiTietDuToan!$C$120</f>
        <v>SN</v>
      </c>
      <c r="C19" s="1632"/>
      <c r="D19" s="1629" t="str">
        <f>ChiTietDuToan!G120</f>
        <v>Sứ chằng lớn</v>
      </c>
      <c r="E19" s="1630" t="str">
        <f>ChiTietDuToan!H120</f>
        <v>cái</v>
      </c>
      <c r="F19" s="1630">
        <f>ChiTietDuToan!I120</f>
        <v>4</v>
      </c>
      <c r="G19" s="1630">
        <f>ChiTietDuToan!J120</f>
        <v>2</v>
      </c>
      <c r="H19" s="1631">
        <f t="shared" si="5"/>
        <v>2</v>
      </c>
      <c r="I19" s="331">
        <f t="shared" si="6"/>
        <v>66000</v>
      </c>
      <c r="J19" s="332">
        <f t="shared" si="7"/>
        <v>132000</v>
      </c>
      <c r="K19" s="1648"/>
      <c r="L19" s="334"/>
      <c r="M19" s="334">
        <f t="shared" si="4"/>
        <v>1</v>
      </c>
      <c r="N19" s="335"/>
    </row>
    <row r="20" spans="1:14" s="300" customFormat="1" ht="18.600000000000001" customHeight="1">
      <c r="A20" s="299"/>
      <c r="B20" s="300" t="str">
        <f>ChiTietDuToan!$C$122</f>
        <v>C5/8</v>
      </c>
      <c r="C20" s="1632"/>
      <c r="D20" s="1629" t="str">
        <f>ChiTietDuToan!G122</f>
        <v>Cáp thép 5/8"</v>
      </c>
      <c r="E20" s="1630" t="str">
        <f>ChiTietDuToan!H122</f>
        <v>mét</v>
      </c>
      <c r="F20" s="1630">
        <f>ChiTietDuToan!I122</f>
        <v>60</v>
      </c>
      <c r="G20" s="1630">
        <f>ChiTietDuToan!J122</f>
        <v>30</v>
      </c>
      <c r="H20" s="1631">
        <f t="shared" si="5"/>
        <v>30</v>
      </c>
      <c r="I20" s="331">
        <f t="shared" si="6"/>
        <v>15350</v>
      </c>
      <c r="J20" s="332">
        <f t="shared" si="7"/>
        <v>460500</v>
      </c>
      <c r="K20" s="1648"/>
      <c r="L20" s="334"/>
      <c r="M20" s="334">
        <f t="shared" si="4"/>
        <v>1</v>
      </c>
      <c r="N20" s="335"/>
    </row>
    <row r="21" spans="1:14" s="300" customFormat="1" ht="18.600000000000001" customHeight="1">
      <c r="A21" s="299"/>
      <c r="B21" s="300" t="str">
        <f>ChiTietDuToan!$C$144</f>
        <v>ACX50</v>
      </c>
      <c r="C21" s="1632"/>
      <c r="D21" s="1635" t="str">
        <f>ChiTietDuToan!G144</f>
        <v>Cáp nhôm lõi thép bọc 24KV AC/XLPE50 mm2</v>
      </c>
      <c r="E21" s="1636" t="str">
        <f>ChiTietDuToan!H144</f>
        <v>mét</v>
      </c>
      <c r="F21" s="1630">
        <f>ChiTietDuToan!I144</f>
        <v>162</v>
      </c>
      <c r="G21" s="1637">
        <f>ChiTietDuToan!J144</f>
        <v>116</v>
      </c>
      <c r="H21" s="1631">
        <f t="shared" si="5"/>
        <v>46</v>
      </c>
      <c r="I21" s="331">
        <f t="shared" si="6"/>
        <v>41160</v>
      </c>
      <c r="J21" s="332">
        <f t="shared" si="7"/>
        <v>1893360</v>
      </c>
      <c r="K21" s="1648"/>
      <c r="L21" s="334"/>
      <c r="M21" s="334">
        <f t="shared" si="4"/>
        <v>1</v>
      </c>
      <c r="N21" s="335"/>
    </row>
    <row r="22" spans="1:14" s="300" customFormat="1" ht="18.600000000000001" customHeight="1">
      <c r="A22" s="299"/>
      <c r="B22" s="300" t="s">
        <v>3201</v>
      </c>
      <c r="C22" s="1638">
        <v>7</v>
      </c>
      <c r="D22" s="1639" t="str">
        <f>ChiTietDuToan!G147</f>
        <v>Bộ Uclevis đỡ dây trung hòa: Đth-U</v>
      </c>
      <c r="E22" s="1640" t="str">
        <f>ChiTietDuToan!H147</f>
        <v>bộ</v>
      </c>
      <c r="F22" s="1641">
        <f>ChiTietDuToan!I147</f>
        <v>163</v>
      </c>
      <c r="G22" s="1642">
        <f>ChiTietDuToan!J147</f>
        <v>160</v>
      </c>
      <c r="H22" s="1643">
        <f t="shared" si="5"/>
        <v>3</v>
      </c>
      <c r="I22" s="1590"/>
      <c r="J22" s="1591"/>
      <c r="K22" s="1648"/>
      <c r="L22" s="334"/>
      <c r="M22" s="334">
        <f t="shared" si="4"/>
        <v>1</v>
      </c>
      <c r="N22" s="335"/>
    </row>
    <row r="23" spans="1:14" s="300" customFormat="1" ht="18.600000000000001" customHeight="1">
      <c r="A23" s="299"/>
      <c r="B23" s="300" t="s">
        <v>3420</v>
      </c>
      <c r="C23" s="1638"/>
      <c r="D23" s="1644" t="str">
        <f>ChiTietDuToan!G149</f>
        <v xml:space="preserve">Sứ ống chỉ </v>
      </c>
      <c r="E23" s="1636" t="str">
        <f>ChiTietDuToan!H149</f>
        <v>cái</v>
      </c>
      <c r="F23" s="1630">
        <f>ChiTietDuToan!I149</f>
        <v>163</v>
      </c>
      <c r="G23" s="1637">
        <f>ChiTietDuToan!J149</f>
        <v>160</v>
      </c>
      <c r="H23" s="1631">
        <f t="shared" si="5"/>
        <v>3</v>
      </c>
      <c r="I23" s="1590"/>
      <c r="J23" s="1591"/>
      <c r="K23" s="1648"/>
      <c r="L23" s="334"/>
      <c r="M23" s="334">
        <f t="shared" si="4"/>
        <v>1</v>
      </c>
      <c r="N23" s="335"/>
    </row>
    <row r="24" spans="1:14" s="300" customFormat="1" ht="18.600000000000001" customHeight="1">
      <c r="A24" s="299"/>
      <c r="B24" s="300" t="str">
        <f>ChiTietDuToan!C154</f>
        <v>SĐU</v>
      </c>
      <c r="C24" s="1632">
        <v>8</v>
      </c>
      <c r="D24" s="1645" t="str">
        <f>ChiTietDuToan!G154</f>
        <v>Bộ cách điện đứng+ty sứ : SĐU</v>
      </c>
      <c r="E24" s="1641" t="str">
        <f>ChiTietDuToan!H154</f>
        <v>bộ</v>
      </c>
      <c r="F24" s="1641">
        <f>ChiTietDuToan!I154</f>
        <v>591</v>
      </c>
      <c r="G24" s="1642">
        <f>ChiTietDuToan!J154</f>
        <v>583</v>
      </c>
      <c r="H24" s="1631">
        <f t="shared" si="5"/>
        <v>8</v>
      </c>
      <c r="I24" s="331">
        <f t="shared" si="6"/>
        <v>0</v>
      </c>
      <c r="J24" s="332" t="str">
        <f t="shared" si="7"/>
        <v/>
      </c>
      <c r="K24" s="1648"/>
      <c r="L24" s="334"/>
      <c r="M24" s="334">
        <f t="shared" si="4"/>
        <v>1</v>
      </c>
      <c r="N24" s="335"/>
    </row>
    <row r="25" spans="1:14" s="300" customFormat="1" ht="18.600000000000001" customHeight="1">
      <c r="A25" s="299"/>
      <c r="B25" s="300" t="str">
        <f>ChiTietDuToan!C155</f>
        <v>SD</v>
      </c>
      <c r="C25" s="1632"/>
      <c r="D25" s="1629" t="str">
        <f>ChiTietDuToan!G155</f>
        <v>Sứ đứng 24KV ĐR 540mm (bọc chì)</v>
      </c>
      <c r="E25" s="1630" t="str">
        <f>ChiTietDuToan!H155</f>
        <v>cái</v>
      </c>
      <c r="F25" s="1630">
        <f>ChiTietDuToan!I155</f>
        <v>591</v>
      </c>
      <c r="G25" s="1630">
        <f>ChiTietDuToan!J155</f>
        <v>583</v>
      </c>
      <c r="H25" s="1631">
        <f t="shared" si="5"/>
        <v>8</v>
      </c>
      <c r="I25" s="331">
        <f t="shared" si="6"/>
        <v>198000</v>
      </c>
      <c r="J25" s="332">
        <f t="shared" si="7"/>
        <v>1584000</v>
      </c>
      <c r="K25" s="1648"/>
      <c r="L25" s="334"/>
      <c r="M25" s="334">
        <f t="shared" si="4"/>
        <v>1</v>
      </c>
      <c r="N25" s="335"/>
    </row>
    <row r="26" spans="1:14" s="300" customFormat="1" ht="18.600000000000001" customHeight="1">
      <c r="A26" s="299"/>
      <c r="B26" s="300" t="str">
        <f>ChiTietDuToan!C156</f>
        <v>CSD</v>
      </c>
      <c r="C26" s="1632"/>
      <c r="D26" s="1629" t="str">
        <f>ChiTietDuToan!G156</f>
        <v>Chân sứ đứng D20 bọc chì</v>
      </c>
      <c r="E26" s="1630" t="str">
        <f>ChiTietDuToan!H156</f>
        <v>cái</v>
      </c>
      <c r="F26" s="1630">
        <f>ChiTietDuToan!I156</f>
        <v>591</v>
      </c>
      <c r="G26" s="1630">
        <f>ChiTietDuToan!J156</f>
        <v>583</v>
      </c>
      <c r="H26" s="1631">
        <f t="shared" si="5"/>
        <v>8</v>
      </c>
      <c r="I26" s="331">
        <f t="shared" si="6"/>
        <v>66000</v>
      </c>
      <c r="J26" s="332">
        <f t="shared" si="7"/>
        <v>528000</v>
      </c>
      <c r="K26" s="1648"/>
      <c r="L26" s="334"/>
      <c r="M26" s="334">
        <f t="shared" si="4"/>
        <v>1</v>
      </c>
      <c r="N26" s="335"/>
    </row>
    <row r="27" spans="1:14" s="300" customFormat="1" ht="18.600000000000001" customHeight="1">
      <c r="A27" s="299"/>
      <c r="B27" s="300" t="str">
        <f>ChiTietDuToan!C157</f>
        <v>CĐTply-X</v>
      </c>
      <c r="C27" s="1632">
        <v>9</v>
      </c>
      <c r="D27" s="1645" t="str">
        <f>ChiTietDuToan!G157</f>
        <v>Chuỗi sứ treo Polymer 25kV lắp vào xà : CĐT ply-X</v>
      </c>
      <c r="E27" s="1641" t="str">
        <f>ChiTietDuToan!H157</f>
        <v>chuỗi</v>
      </c>
      <c r="F27" s="1641">
        <f>ChiTietDuToan!I157</f>
        <v>93</v>
      </c>
      <c r="G27" s="1642">
        <f>ChiTietDuToan!J157</f>
        <v>87</v>
      </c>
      <c r="H27" s="1631">
        <f t="shared" si="5"/>
        <v>6</v>
      </c>
      <c r="I27" s="331">
        <f t="shared" si="6"/>
        <v>0</v>
      </c>
      <c r="J27" s="332" t="str">
        <f t="shared" si="7"/>
        <v/>
      </c>
      <c r="K27" s="1648"/>
      <c r="L27" s="334"/>
      <c r="M27" s="334">
        <f t="shared" si="4"/>
        <v>1</v>
      </c>
      <c r="N27" s="335"/>
    </row>
    <row r="28" spans="1:14" s="300" customFormat="1" ht="18.600000000000001" customHeight="1">
      <c r="A28" s="299"/>
      <c r="B28" s="300" t="str">
        <f>ChiTietDuToan!C158</f>
        <v>Stply</v>
      </c>
      <c r="C28" s="1632"/>
      <c r="D28" s="1629" t="str">
        <f>ChiTietDuToan!G158</f>
        <v xml:space="preserve">Sứ treo polymer 24kV - 70N </v>
      </c>
      <c r="E28" s="1630" t="str">
        <f>ChiTietDuToan!H158</f>
        <v>cái</v>
      </c>
      <c r="F28" s="1630">
        <f>ChiTietDuToan!I158</f>
        <v>93</v>
      </c>
      <c r="G28" s="1630">
        <f>ChiTietDuToan!J158</f>
        <v>87</v>
      </c>
      <c r="H28" s="1631">
        <f t="shared" si="5"/>
        <v>6</v>
      </c>
      <c r="I28" s="331">
        <f t="shared" si="6"/>
        <v>235000</v>
      </c>
      <c r="J28" s="332">
        <f t="shared" si="7"/>
        <v>1410000</v>
      </c>
      <c r="K28" s="1648"/>
      <c r="L28" s="334"/>
      <c r="M28" s="334">
        <f t="shared" si="4"/>
        <v>1</v>
      </c>
      <c r="N28" s="335"/>
    </row>
    <row r="29" spans="1:14" s="300" customFormat="1" ht="18.600000000000001" hidden="1" customHeight="1">
      <c r="A29" s="299"/>
      <c r="C29" s="314"/>
      <c r="D29" s="321"/>
      <c r="E29" s="322"/>
      <c r="F29" s="322"/>
      <c r="G29" s="313"/>
      <c r="H29" s="313">
        <f t="shared" si="5"/>
        <v>0</v>
      </c>
      <c r="I29" s="331">
        <f t="shared" si="6"/>
        <v>0</v>
      </c>
      <c r="J29" s="332" t="str">
        <f t="shared" si="7"/>
        <v/>
      </c>
      <c r="K29" s="351"/>
      <c r="L29" s="334"/>
      <c r="M29" s="334">
        <f t="shared" si="4"/>
        <v>0</v>
      </c>
      <c r="N29" s="335"/>
    </row>
    <row r="30" spans="1:14" s="300" customFormat="1" ht="18.600000000000001" hidden="1" customHeight="1">
      <c r="A30" s="299"/>
      <c r="C30" s="314"/>
      <c r="D30" s="321"/>
      <c r="E30" s="322"/>
      <c r="F30" s="322"/>
      <c r="G30" s="313"/>
      <c r="H30" s="313">
        <f t="shared" si="2"/>
        <v>0</v>
      </c>
      <c r="I30" s="331">
        <f t="shared" si="0"/>
        <v>0</v>
      </c>
      <c r="J30" s="332" t="str">
        <f t="shared" si="3"/>
        <v/>
      </c>
      <c r="K30" s="351"/>
      <c r="L30" s="334"/>
      <c r="M30" s="334">
        <f t="shared" si="4"/>
        <v>0</v>
      </c>
      <c r="N30" s="335"/>
    </row>
    <row r="31" spans="1:14" s="298" customFormat="1" ht="18.600000000000001" customHeight="1">
      <c r="A31" s="299"/>
      <c r="C31" s="1623" t="s">
        <v>3599</v>
      </c>
      <c r="D31" s="1624" t="s">
        <v>4313</v>
      </c>
      <c r="E31" s="1621"/>
      <c r="F31" s="1621"/>
      <c r="G31" s="1621"/>
      <c r="H31" s="1622"/>
      <c r="I31" s="331">
        <f t="shared" si="0"/>
        <v>0</v>
      </c>
      <c r="J31" s="328">
        <f>SUM(J32:J130)</f>
        <v>12352060.800000072</v>
      </c>
      <c r="K31" s="1646"/>
      <c r="L31" s="329"/>
      <c r="M31" s="334">
        <v>1</v>
      </c>
      <c r="N31" s="207"/>
    </row>
    <row r="32" spans="1:14" s="301" customFormat="1" ht="18.600000000000001" customHeight="1">
      <c r="B32" s="301" t="str">
        <f>ChiTietDuToan!$C$10</f>
        <v>M12a</v>
      </c>
      <c r="C32" s="1621">
        <v>1</v>
      </c>
      <c r="D32" s="1625" t="str">
        <f>ChiTietDuToan!G10</f>
        <v>Móng trụ bê tông 12m có đà cản M12a</v>
      </c>
      <c r="E32" s="1626" t="str">
        <f>ChiTietDuToan!H10</f>
        <v>Móng</v>
      </c>
      <c r="F32" s="1626">
        <f>ChiTietDuToan!I10</f>
        <v>40</v>
      </c>
      <c r="G32" s="1626">
        <f>ChiTietDuToan!J10</f>
        <v>39</v>
      </c>
      <c r="H32" s="1627">
        <f t="shared" si="2"/>
        <v>1</v>
      </c>
      <c r="I32" s="336">
        <f t="shared" si="0"/>
        <v>0</v>
      </c>
      <c r="J32" s="337" t="str">
        <f t="shared" ref="J32" si="8">IF(I32&gt;0,H32*I32,"")</f>
        <v/>
      </c>
      <c r="K32" s="1626"/>
      <c r="L32" s="339" t="str">
        <f>ChiTietDuToan!P7</f>
        <v>x</v>
      </c>
      <c r="M32" s="334">
        <f t="shared" si="4"/>
        <v>1</v>
      </c>
      <c r="N32" s="335"/>
    </row>
    <row r="33" spans="2:14" s="299" customFormat="1" ht="18.600000000000001" customHeight="1">
      <c r="B33" s="299" t="str">
        <f>ChiTietDuToan!C12</f>
        <v>b22650</v>
      </c>
      <c r="C33" s="1628"/>
      <c r="D33" s="1629" t="str">
        <f>ChiTietDuToan!G12</f>
        <v>Boulon 22x650+ 2 long đền vuông D24-50x50x3/Zn</v>
      </c>
      <c r="E33" s="1630" t="str">
        <f>ChiTietDuToan!H12</f>
        <v>bộ</v>
      </c>
      <c r="F33" s="1630">
        <f>ChiTietDuToan!I12</f>
        <v>40</v>
      </c>
      <c r="G33" s="1630">
        <f>ChiTietDuToan!J12</f>
        <v>39</v>
      </c>
      <c r="H33" s="1631">
        <f t="shared" si="2"/>
        <v>1</v>
      </c>
      <c r="I33" s="331">
        <f t="shared" si="0"/>
        <v>117800</v>
      </c>
      <c r="J33" s="332">
        <f t="shared" ref="J33:J35" si="9">IF(I33&gt;0,H33*I33,"")</f>
        <v>117800</v>
      </c>
      <c r="K33" s="1630"/>
      <c r="L33" s="334" t="str">
        <f>ChiTietDuToan!P8</f>
        <v>B</v>
      </c>
      <c r="M33" s="334">
        <f t="shared" si="4"/>
        <v>1</v>
      </c>
      <c r="N33" s="335"/>
    </row>
    <row r="34" spans="2:14" s="299" customFormat="1" ht="18.600000000000001" customHeight="1">
      <c r="B34" s="299" t="str">
        <f>ChiTietDuToan!C13</f>
        <v>MDD3DC</v>
      </c>
      <c r="C34" s="1628"/>
      <c r="D34" s="1629" t="str">
        <f>ChiTietDuToan!G13</f>
        <v>Đo đất móng cột, trụ, hố kiểm tra rộng &gt;3m, su ≤2m, đất cấp 3 bằng thủ công (p dụng cho móng đ cản)</v>
      </c>
      <c r="E34" s="1630" t="str">
        <f>ChiTietDuToan!H13</f>
        <v>bộ</v>
      </c>
      <c r="F34" s="1630">
        <f>ChiTietDuToan!I13</f>
        <v>40</v>
      </c>
      <c r="G34" s="1630">
        <f>ChiTietDuToan!J13</f>
        <v>39</v>
      </c>
      <c r="H34" s="1631">
        <f t="shared" si="2"/>
        <v>1</v>
      </c>
      <c r="I34" s="331">
        <f t="shared" si="0"/>
        <v>309900</v>
      </c>
      <c r="J34" s="332">
        <f t="shared" si="9"/>
        <v>309900</v>
      </c>
      <c r="K34" s="1630"/>
      <c r="L34" s="334" t="str">
        <f>ChiTietDuToan!P9</f>
        <v>B</v>
      </c>
      <c r="M34" s="334">
        <f t="shared" si="4"/>
        <v>1</v>
      </c>
      <c r="N34" s="335"/>
    </row>
    <row r="35" spans="2:14" s="299" customFormat="1" ht="18.600000000000001" customHeight="1">
      <c r="B35" s="299" t="str">
        <f>ChiTietDuToan!C14</f>
        <v>MDAP3</v>
      </c>
      <c r="C35" s="1628"/>
      <c r="D35" s="1629" t="str">
        <f>ChiTietDuToan!G14</f>
        <v>Đắp đất hố móng cột , độ chặt k=0,9</v>
      </c>
      <c r="E35" s="1630" t="str">
        <f>ChiTietDuToan!H14</f>
        <v>bộ</v>
      </c>
      <c r="F35" s="1630">
        <f>ChiTietDuToan!I14</f>
        <v>40</v>
      </c>
      <c r="G35" s="1630">
        <f>ChiTietDuToan!J14</f>
        <v>39</v>
      </c>
      <c r="H35" s="1631">
        <f t="shared" si="2"/>
        <v>1</v>
      </c>
      <c r="I35" s="331">
        <f t="shared" si="0"/>
        <v>42100</v>
      </c>
      <c r="J35" s="332">
        <f t="shared" si="9"/>
        <v>42100</v>
      </c>
      <c r="K35" s="1630"/>
      <c r="L35" s="334" t="str">
        <f>ChiTietDuToan!$P$56</f>
        <v>x</v>
      </c>
      <c r="M35" s="334">
        <f t="shared" si="4"/>
        <v>1</v>
      </c>
      <c r="N35" s="335"/>
    </row>
    <row r="36" spans="2:14" s="299" customFormat="1" ht="18.600000000000001" customHeight="1">
      <c r="B36" s="299" t="str">
        <f>ChiTietDuToan!$C$36</f>
        <v>TDTT12HH</v>
      </c>
      <c r="C36" s="1649">
        <v>2</v>
      </c>
      <c r="D36" s="1625" t="str">
        <f>ChiTietDuToan!G36</f>
        <v>Tiếp địa lặp lại (trụ 12m) hiện hữu</v>
      </c>
      <c r="E36" s="1626" t="str">
        <f>ChiTietDuToan!H36</f>
        <v>Bộ</v>
      </c>
      <c r="F36" s="1626">
        <f>ChiTietDuToan!I36</f>
        <v>14</v>
      </c>
      <c r="G36" s="1626">
        <f>ChiTietDuToan!J36</f>
        <v>11</v>
      </c>
      <c r="H36" s="1650">
        <f t="shared" ref="H36:H88" si="10">F36-G36</f>
        <v>3</v>
      </c>
      <c r="I36" s="331">
        <f t="shared" ref="I36:I85" si="11">VLOOKUP(B36,HopDong,16,0)</f>
        <v>0</v>
      </c>
      <c r="J36" s="332" t="str">
        <f t="shared" ref="J36:J85" si="12">IF(I36&gt;0,H36*I36,"")</f>
        <v/>
      </c>
      <c r="K36" s="1657"/>
      <c r="L36" s="334" t="str">
        <f>ChiTietDuToan!$P$58</f>
        <v>B</v>
      </c>
      <c r="M36" s="334">
        <f t="shared" si="4"/>
        <v>1</v>
      </c>
      <c r="N36" s="335"/>
    </row>
    <row r="37" spans="2:14" s="299" customFormat="1" ht="18.600000000000001" customHeight="1">
      <c r="B37" s="299" t="str">
        <f>ChiTietDuToan!C38</f>
        <v>KE399</v>
      </c>
      <c r="C37" s="1649"/>
      <c r="D37" s="1629" t="str">
        <f>ChiTietDuToan!G38</f>
        <v>Kẹp ép WR 399</v>
      </c>
      <c r="E37" s="1630" t="str">
        <f>ChiTietDuToan!H38</f>
        <v>cái</v>
      </c>
      <c r="F37" s="1630">
        <f>ChiTietDuToan!I38</f>
        <v>28</v>
      </c>
      <c r="G37" s="1630">
        <f>ChiTietDuToan!J38</f>
        <v>22</v>
      </c>
      <c r="H37" s="1650">
        <f t="shared" si="10"/>
        <v>6</v>
      </c>
      <c r="I37" s="331">
        <f t="shared" si="11"/>
        <v>17100</v>
      </c>
      <c r="J37" s="332">
        <f t="shared" si="12"/>
        <v>102600</v>
      </c>
      <c r="K37" s="1657"/>
      <c r="L37" s="334" t="str">
        <f>ChiTietDuToan!$P$58</f>
        <v>B</v>
      </c>
      <c r="M37" s="334">
        <f t="shared" si="4"/>
        <v>1</v>
      </c>
      <c r="N37" s="335"/>
    </row>
    <row r="38" spans="2:14" s="299" customFormat="1" ht="18.600000000000001" customHeight="1">
      <c r="B38" s="299" t="str">
        <f>ChiTietDuToan!C39</f>
        <v>OXC</v>
      </c>
      <c r="C38" s="1649"/>
      <c r="D38" s="1629" t="str">
        <f>ChiTietDuToan!G39</f>
        <v>Ốc xiết cáp</v>
      </c>
      <c r="E38" s="1630" t="str">
        <f>ChiTietDuToan!H39</f>
        <v>cái</v>
      </c>
      <c r="F38" s="1630">
        <f>ChiTietDuToan!I39</f>
        <v>28</v>
      </c>
      <c r="G38" s="1630">
        <f>ChiTietDuToan!J39</f>
        <v>22</v>
      </c>
      <c r="H38" s="1650">
        <f t="shared" si="10"/>
        <v>6</v>
      </c>
      <c r="I38" s="331">
        <f t="shared" si="11"/>
        <v>20500</v>
      </c>
      <c r="J38" s="332">
        <f t="shared" si="12"/>
        <v>123000</v>
      </c>
      <c r="K38" s="1657"/>
      <c r="L38" s="334" t="str">
        <f>ChiTietDuToan!$P$58</f>
        <v>B</v>
      </c>
      <c r="M38" s="334">
        <f t="shared" si="4"/>
        <v>1</v>
      </c>
      <c r="N38" s="335"/>
    </row>
    <row r="39" spans="2:14" s="299" customFormat="1" ht="18.600000000000001" customHeight="1">
      <c r="B39" s="299" t="str">
        <f>ChiTietDuToan!$C$51</f>
        <v>TDDD12</v>
      </c>
      <c r="C39" s="1649">
        <v>3</v>
      </c>
      <c r="D39" s="1625" t="str">
        <f>ChiTietDuToan!G51</f>
        <v>Tiếp địa trụ recloser và TBA 1 pha</v>
      </c>
      <c r="E39" s="1626" t="str">
        <f>ChiTietDuToan!H51</f>
        <v>Bộ</v>
      </c>
      <c r="F39" s="1626">
        <f>ChiTietDuToan!I51</f>
        <v>10</v>
      </c>
      <c r="G39" s="1626">
        <f>ChiTietDuToan!J51</f>
        <v>9</v>
      </c>
      <c r="H39" s="1650">
        <f t="shared" si="10"/>
        <v>1</v>
      </c>
      <c r="I39" s="331">
        <f t="shared" si="11"/>
        <v>0</v>
      </c>
      <c r="J39" s="332" t="str">
        <f t="shared" si="12"/>
        <v/>
      </c>
      <c r="K39" s="1657"/>
      <c r="L39" s="334" t="str">
        <f>ChiTietDuToan!$P$58</f>
        <v>B</v>
      </c>
      <c r="M39" s="334">
        <f t="shared" si="4"/>
        <v>1</v>
      </c>
      <c r="N39" s="335"/>
    </row>
    <row r="40" spans="2:14" s="299" customFormat="1" ht="18.600000000000001" customHeight="1">
      <c r="B40" s="299" t="str">
        <f>ChiTietDuToan!C53</f>
        <v>KE399</v>
      </c>
      <c r="C40" s="1649"/>
      <c r="D40" s="1629" t="str">
        <f>ChiTietDuToan!G53</f>
        <v>Kẹp ép WR 399</v>
      </c>
      <c r="E40" s="1630" t="str">
        <f>ChiTietDuToan!H53</f>
        <v>cái</v>
      </c>
      <c r="F40" s="1630">
        <f>ChiTietDuToan!I53</f>
        <v>40</v>
      </c>
      <c r="G40" s="1630">
        <f>ChiTietDuToan!J53</f>
        <v>36</v>
      </c>
      <c r="H40" s="1650">
        <f t="shared" si="10"/>
        <v>4</v>
      </c>
      <c r="I40" s="331">
        <f t="shared" si="11"/>
        <v>17100</v>
      </c>
      <c r="J40" s="332">
        <f t="shared" si="12"/>
        <v>68400</v>
      </c>
      <c r="K40" s="1657"/>
      <c r="L40" s="334" t="str">
        <f>ChiTietDuToan!$P$58</f>
        <v>B</v>
      </c>
      <c r="M40" s="334">
        <f t="shared" si="4"/>
        <v>1</v>
      </c>
      <c r="N40" s="335"/>
    </row>
    <row r="41" spans="2:14" s="299" customFormat="1" ht="18.600000000000001" customHeight="1">
      <c r="B41" s="299" t="str">
        <f>ChiTietDuToan!C54</f>
        <v>OXC</v>
      </c>
      <c r="C41" s="1649"/>
      <c r="D41" s="1629" t="str">
        <f>ChiTietDuToan!G54</f>
        <v>Ốc xiết cáp</v>
      </c>
      <c r="E41" s="1630" t="str">
        <f>ChiTietDuToan!H54</f>
        <v>cái</v>
      </c>
      <c r="F41" s="1630">
        <f>ChiTietDuToan!I54</f>
        <v>40</v>
      </c>
      <c r="G41" s="1630">
        <f>ChiTietDuToan!J54</f>
        <v>36</v>
      </c>
      <c r="H41" s="1650">
        <f t="shared" si="10"/>
        <v>4</v>
      </c>
      <c r="I41" s="331">
        <f t="shared" si="11"/>
        <v>20500</v>
      </c>
      <c r="J41" s="332">
        <f t="shared" si="12"/>
        <v>82000</v>
      </c>
      <c r="K41" s="1657"/>
      <c r="L41" s="334" t="str">
        <f>ChiTietDuToan!$P$58</f>
        <v>B</v>
      </c>
      <c r="M41" s="334">
        <f t="shared" si="4"/>
        <v>1</v>
      </c>
      <c r="N41" s="335"/>
    </row>
    <row r="42" spans="2:14" s="299" customFormat="1" ht="18.600000000000001" customHeight="1">
      <c r="B42" s="299" t="str">
        <f>ChiTietDuToan!$C$56</f>
        <v>BTLT 12 F540</v>
      </c>
      <c r="C42" s="1649">
        <v>4</v>
      </c>
      <c r="D42" s="1625" t="str">
        <f>ChiTietDuToan!G56</f>
        <v>Trụ bê tông ly tâm 12m</v>
      </c>
      <c r="E42" s="1626" t="str">
        <f>ChiTietDuToan!H56</f>
        <v>Trụ</v>
      </c>
      <c r="F42" s="1626">
        <f>ChiTietDuToan!I56</f>
        <v>96</v>
      </c>
      <c r="G42" s="1626">
        <f>ChiTietDuToan!J56</f>
        <v>95</v>
      </c>
      <c r="H42" s="1650">
        <f t="shared" si="10"/>
        <v>1</v>
      </c>
      <c r="I42" s="331">
        <f t="shared" si="11"/>
        <v>0</v>
      </c>
      <c r="J42" s="332" t="str">
        <f t="shared" si="12"/>
        <v/>
      </c>
      <c r="K42" s="1657"/>
      <c r="L42" s="334" t="str">
        <f>ChiTietDuToan!$P$58</f>
        <v>B</v>
      </c>
      <c r="M42" s="334">
        <f t="shared" si="4"/>
        <v>1</v>
      </c>
      <c r="N42" s="335"/>
    </row>
    <row r="43" spans="2:14" s="299" customFormat="1" ht="18.600000000000001" customHeight="1">
      <c r="B43" s="299" t="str">
        <f>ChiTietDuToan!$C$58</f>
        <v>C12m</v>
      </c>
      <c r="C43" s="1649"/>
      <c r="D43" s="1629" t="str">
        <f>ChiTietDuToan!G58</f>
        <v>Dựng trụ BTLT &lt;=12m thủ công + cơ giới</v>
      </c>
      <c r="E43" s="1630" t="str">
        <f>ChiTietDuToan!H58</f>
        <v>trụ</v>
      </c>
      <c r="F43" s="1630">
        <f>ChiTietDuToan!I58</f>
        <v>96</v>
      </c>
      <c r="G43" s="1630">
        <f>ChiTietDuToan!J58</f>
        <v>95</v>
      </c>
      <c r="H43" s="1650">
        <f t="shared" si="10"/>
        <v>1</v>
      </c>
      <c r="I43" s="331">
        <f t="shared" si="11"/>
        <v>1216500</v>
      </c>
      <c r="J43" s="332">
        <f t="shared" si="12"/>
        <v>1216500</v>
      </c>
      <c r="K43" s="1657"/>
      <c r="L43" s="334" t="str">
        <f>ChiTietDuToan!$P$58</f>
        <v>B</v>
      </c>
      <c r="M43" s="334">
        <f t="shared" si="4"/>
        <v>1</v>
      </c>
      <c r="N43" s="335"/>
    </row>
    <row r="44" spans="2:14" s="299" customFormat="1" ht="18.600000000000001" customHeight="1">
      <c r="B44" s="299" t="str">
        <f>ChiTietDuToan!C63</f>
        <v>X-22K</v>
      </c>
      <c r="C44" s="1649">
        <v>5</v>
      </c>
      <c r="D44" s="1625" t="str">
        <f>ChiTietDuToan!G63</f>
        <v>Bộ xà kép L75x75x8 dài 2.2m: X-22K - C810</v>
      </c>
      <c r="E44" s="1626" t="str">
        <f>ChiTietDuToan!H63</f>
        <v>Bộ</v>
      </c>
      <c r="F44" s="1626">
        <f>ChiTietDuToan!I63</f>
        <v>5</v>
      </c>
      <c r="G44" s="1626">
        <f>ChiTietDuToan!J63</f>
        <v>4</v>
      </c>
      <c r="H44" s="1650">
        <f t="shared" si="10"/>
        <v>1</v>
      </c>
      <c r="I44" s="331">
        <f t="shared" si="11"/>
        <v>0</v>
      </c>
      <c r="J44" s="332" t="str">
        <f t="shared" si="12"/>
        <v/>
      </c>
      <c r="K44" s="1657"/>
      <c r="L44" s="334" t="str">
        <f>ChiTietDuToan!$P$58</f>
        <v>B</v>
      </c>
      <c r="M44" s="334">
        <f t="shared" si="4"/>
        <v>1</v>
      </c>
      <c r="N44" s="335"/>
    </row>
    <row r="45" spans="2:14" s="299" customFormat="1" ht="18.600000000000001" customHeight="1">
      <c r="B45" s="299" t="str">
        <f>ChiTietDuToan!C64</f>
        <v>d22</v>
      </c>
      <c r="C45" s="1649"/>
      <c r="D45" s="1629" t="str">
        <f>ChiTietDuToan!G64</f>
        <v>Đà Sắt góc L75 x75 x8 dài 2,2m (4 ốp)</v>
      </c>
      <c r="E45" s="1630" t="str">
        <f>ChiTietDuToan!H64</f>
        <v>thanh</v>
      </c>
      <c r="F45" s="1630">
        <f>ChiTietDuToan!I64</f>
        <v>4</v>
      </c>
      <c r="G45" s="1630">
        <f>ChiTietDuToan!J64</f>
        <v>2</v>
      </c>
      <c r="H45" s="1650">
        <f t="shared" si="10"/>
        <v>2</v>
      </c>
      <c r="I45" s="331">
        <f t="shared" si="11"/>
        <v>1513000</v>
      </c>
      <c r="J45" s="332">
        <f t="shared" si="12"/>
        <v>3026000</v>
      </c>
      <c r="K45" s="1657"/>
      <c r="L45" s="334" t="str">
        <f>ChiTietDuToan!$P$58</f>
        <v>B</v>
      </c>
      <c r="M45" s="334">
        <f t="shared" si="4"/>
        <v>1</v>
      </c>
      <c r="N45" s="335"/>
    </row>
    <row r="46" spans="2:14" s="299" customFormat="1" ht="18.600000000000001" customHeight="1">
      <c r="B46" s="299" t="str">
        <f>ChiTietDuToan!C65</f>
        <v>t81</v>
      </c>
      <c r="C46" s="1649"/>
      <c r="D46" s="1629" t="str">
        <f>ChiTietDuToan!G65</f>
        <v>Thanh chống đà sắt góc L50x50x5 dài 0,81m</v>
      </c>
      <c r="E46" s="1630" t="str">
        <f>ChiTietDuToan!H65</f>
        <v>thanh</v>
      </c>
      <c r="F46" s="1630">
        <f>ChiTietDuToan!I65</f>
        <v>8</v>
      </c>
      <c r="G46" s="1630">
        <f>ChiTietDuToan!J65</f>
        <v>4</v>
      </c>
      <c r="H46" s="1650">
        <f t="shared" si="10"/>
        <v>4</v>
      </c>
      <c r="I46" s="331">
        <f t="shared" si="11"/>
        <v>412900</v>
      </c>
      <c r="J46" s="332">
        <f t="shared" si="12"/>
        <v>1651600</v>
      </c>
      <c r="K46" s="1657"/>
      <c r="L46" s="334" t="str">
        <f>ChiTietDuToan!$P$58</f>
        <v>B</v>
      </c>
      <c r="M46" s="334">
        <f t="shared" si="4"/>
        <v>1</v>
      </c>
      <c r="N46" s="335"/>
    </row>
    <row r="47" spans="2:14" s="299" customFormat="1" ht="18.600000000000001" customHeight="1">
      <c r="B47" s="299" t="str">
        <f>ChiTietDuToan!C68</f>
        <v>B16300</v>
      </c>
      <c r="C47" s="1649"/>
      <c r="D47" s="1629" t="str">
        <f>ChiTietDuToan!G68</f>
        <v>Boulon 16x300+ 2 long đền vuông D18-50x50x3/Zn</v>
      </c>
      <c r="E47" s="1630" t="str">
        <f>ChiTietDuToan!H68</f>
        <v>bộ</v>
      </c>
      <c r="F47" s="1630">
        <f>ChiTietDuToan!I68</f>
        <v>10</v>
      </c>
      <c r="G47" s="1630">
        <f>ChiTietDuToan!J68</f>
        <v>8</v>
      </c>
      <c r="H47" s="1650">
        <f t="shared" si="10"/>
        <v>2</v>
      </c>
      <c r="I47" s="331">
        <f t="shared" si="11"/>
        <v>35000</v>
      </c>
      <c r="J47" s="332">
        <f t="shared" si="12"/>
        <v>70000</v>
      </c>
      <c r="K47" s="1657"/>
      <c r="L47" s="334" t="str">
        <f>ChiTietDuToan!$P$58</f>
        <v>B</v>
      </c>
      <c r="M47" s="334">
        <f t="shared" si="4"/>
        <v>1</v>
      </c>
      <c r="N47" s="335"/>
    </row>
    <row r="48" spans="2:14" s="299" customFormat="1" ht="18.600000000000001" customHeight="1">
      <c r="B48" s="299" t="str">
        <f>ChiTietDuToan!C69</f>
        <v>B16300v</v>
      </c>
      <c r="C48" s="1649"/>
      <c r="D48" s="1629" t="str">
        <f>ChiTietDuToan!G69</f>
        <v>Boulon 16x300VRS+ 4 long đền vuông D18-50x50x3/Zn</v>
      </c>
      <c r="E48" s="1630" t="str">
        <f>ChiTietDuToan!H69</f>
        <v>bộ</v>
      </c>
      <c r="F48" s="1630">
        <f>ChiTietDuToan!I69</f>
        <v>20</v>
      </c>
      <c r="G48" s="1630">
        <f>ChiTietDuToan!J69</f>
        <v>16</v>
      </c>
      <c r="H48" s="1650">
        <f t="shared" si="10"/>
        <v>4</v>
      </c>
      <c r="I48" s="331">
        <f t="shared" si="11"/>
        <v>47800</v>
      </c>
      <c r="J48" s="332">
        <f t="shared" si="12"/>
        <v>191200</v>
      </c>
      <c r="K48" s="1657"/>
      <c r="L48" s="334" t="str">
        <f>ChiTietDuToan!$P$58</f>
        <v>B</v>
      </c>
      <c r="M48" s="334">
        <f t="shared" si="4"/>
        <v>1</v>
      </c>
      <c r="N48" s="335"/>
    </row>
    <row r="49" spans="2:14" s="299" customFormat="1" ht="18.600000000000001" customHeight="1">
      <c r="B49" s="299" t="str">
        <f>ChiTietDuToan!C70</f>
        <v>B1650</v>
      </c>
      <c r="C49" s="1649"/>
      <c r="D49" s="1629" t="str">
        <f>ChiTietDuToan!G70</f>
        <v>Boulon 16x50+ 2 long đền vuông D18-50x50x3/Zn</v>
      </c>
      <c r="E49" s="1630" t="str">
        <f>ChiTietDuToan!H70</f>
        <v>bộ</v>
      </c>
      <c r="F49" s="1630">
        <f>ChiTietDuToan!I70</f>
        <v>20</v>
      </c>
      <c r="G49" s="1630">
        <f>ChiTietDuToan!J70</f>
        <v>16</v>
      </c>
      <c r="H49" s="1650">
        <f t="shared" si="10"/>
        <v>4</v>
      </c>
      <c r="I49" s="331">
        <f t="shared" si="11"/>
        <v>19800</v>
      </c>
      <c r="J49" s="332">
        <f t="shared" si="12"/>
        <v>79200</v>
      </c>
      <c r="K49" s="1657"/>
      <c r="L49" s="334" t="str">
        <f>ChiTietDuToan!$P$58</f>
        <v>B</v>
      </c>
      <c r="M49" s="334">
        <f t="shared" si="4"/>
        <v>1</v>
      </c>
      <c r="N49" s="335"/>
    </row>
    <row r="50" spans="2:14" s="299" customFormat="1" ht="18.600000000000001" customHeight="1">
      <c r="B50" s="299" t="str">
        <f>ChiTietDuToan!C71</f>
        <v>LXIN</v>
      </c>
      <c r="C50" s="1649"/>
      <c r="D50" s="1629" t="str">
        <f>ChiTietDuToan!G71</f>
        <v>Lắp xà néo 58,63kg (X22K)</v>
      </c>
      <c r="E50" s="1630" t="str">
        <f>ChiTietDuToan!H71</f>
        <v>bộ</v>
      </c>
      <c r="F50" s="1630">
        <f>ChiTietDuToan!I71</f>
        <v>5</v>
      </c>
      <c r="G50" s="1630">
        <f>ChiTietDuToan!J71</f>
        <v>4</v>
      </c>
      <c r="H50" s="1650">
        <f t="shared" si="10"/>
        <v>1</v>
      </c>
      <c r="I50" s="331">
        <f t="shared" si="11"/>
        <v>1042300</v>
      </c>
      <c r="J50" s="332">
        <f t="shared" si="12"/>
        <v>1042300</v>
      </c>
      <c r="K50" s="1657"/>
      <c r="L50" s="334" t="str">
        <f>ChiTietDuToan!$P$58</f>
        <v>B</v>
      </c>
      <c r="M50" s="334">
        <f t="shared" si="4"/>
        <v>1</v>
      </c>
      <c r="N50" s="335"/>
    </row>
    <row r="51" spans="2:14" s="299" customFormat="1" ht="18.600000000000001" customHeight="1">
      <c r="B51" s="299" t="str">
        <f>ChiTietDuToan!C100</f>
        <v>CL12-B</v>
      </c>
      <c r="C51" s="1649">
        <v>6</v>
      </c>
      <c r="D51" s="1625" t="str">
        <f>ChiTietDuToan!G100</f>
        <v>Bộ chằng lệch đơn cho trụ 12m: CL12-B</v>
      </c>
      <c r="E51" s="1626" t="str">
        <f>ChiTietDuToan!H100</f>
        <v>Bộ</v>
      </c>
      <c r="F51" s="1626">
        <f>ChiTietDuToan!I100</f>
        <v>3</v>
      </c>
      <c r="G51" s="1626">
        <f>ChiTietDuToan!J100</f>
        <v>2</v>
      </c>
      <c r="H51" s="1650">
        <f t="shared" si="10"/>
        <v>1</v>
      </c>
      <c r="I51" s="331">
        <f t="shared" si="11"/>
        <v>0</v>
      </c>
      <c r="J51" s="332" t="str">
        <f t="shared" si="12"/>
        <v/>
      </c>
      <c r="K51" s="1657"/>
      <c r="L51" s="334" t="str">
        <f>ChiTietDuToan!$P$58</f>
        <v>B</v>
      </c>
      <c r="M51" s="334">
        <f t="shared" si="4"/>
        <v>1</v>
      </c>
      <c r="N51" s="335"/>
    </row>
    <row r="52" spans="2:14" s="299" customFormat="1" ht="18.600000000000001" customHeight="1">
      <c r="B52" s="299" t="str">
        <f>ChiTietDuToan!C101</f>
        <v>BM16300</v>
      </c>
      <c r="C52" s="1649"/>
      <c r="D52" s="1629" t="str">
        <f>ChiTietDuToan!G101</f>
        <v>Boulon mắt 16x300+ 1 long đền vuông D18-50x50x3/Zn</v>
      </c>
      <c r="E52" s="1630" t="str">
        <f>ChiTietDuToan!H101</f>
        <v>bộ</v>
      </c>
      <c r="F52" s="1630">
        <f>ChiTietDuToan!I101</f>
        <v>3</v>
      </c>
      <c r="G52" s="1630">
        <f>ChiTietDuToan!J101</f>
        <v>2</v>
      </c>
      <c r="H52" s="1650">
        <f t="shared" si="10"/>
        <v>1</v>
      </c>
      <c r="I52" s="331">
        <f t="shared" si="11"/>
        <v>45500</v>
      </c>
      <c r="J52" s="332">
        <f t="shared" si="12"/>
        <v>45500</v>
      </c>
      <c r="K52" s="1657"/>
      <c r="L52" s="334" t="str">
        <f>ChiTietDuToan!$P$58</f>
        <v>B</v>
      </c>
      <c r="M52" s="334">
        <f t="shared" si="4"/>
        <v>1</v>
      </c>
      <c r="N52" s="335"/>
    </row>
    <row r="53" spans="2:14" s="299" customFormat="1" ht="18.600000000000001" customHeight="1">
      <c r="B53" s="299" t="str">
        <f>ChiTietDuToan!$C$103</f>
        <v>K3B</v>
      </c>
      <c r="C53" s="1649"/>
      <c r="D53" s="1629" t="str">
        <f>ChiTietDuToan!G103</f>
        <v>Kẹp cáp 3 boulon 5/8 (B46x130)</v>
      </c>
      <c r="E53" s="1630" t="str">
        <f>ChiTietDuToan!H103</f>
        <v>cái</v>
      </c>
      <c r="F53" s="1630">
        <f>ChiTietDuToan!I103</f>
        <v>24</v>
      </c>
      <c r="G53" s="1630">
        <f>ChiTietDuToan!J103</f>
        <v>16</v>
      </c>
      <c r="H53" s="1650">
        <f t="shared" si="10"/>
        <v>8</v>
      </c>
      <c r="I53" s="331">
        <f t="shared" si="11"/>
        <v>49000</v>
      </c>
      <c r="J53" s="332">
        <f t="shared" si="12"/>
        <v>392000</v>
      </c>
      <c r="K53" s="1657"/>
      <c r="L53" s="334" t="str">
        <f>ChiTietDuToan!$P$58</f>
        <v>B</v>
      </c>
      <c r="M53" s="334">
        <f t="shared" si="4"/>
        <v>1</v>
      </c>
      <c r="N53" s="335"/>
    </row>
    <row r="54" spans="2:14" s="299" customFormat="1" ht="18.600000000000001" customHeight="1">
      <c r="B54" s="299" t="str">
        <f>ChiTietDuToan!C105</f>
        <v>CL</v>
      </c>
      <c r="C54" s="1649"/>
      <c r="D54" s="1629" t="str">
        <f>ChiTietDuToan!G105</f>
        <v>Bộ chống chằng hẹp D60/50x1500+2BL12x40+BL16x250/80</v>
      </c>
      <c r="E54" s="1630" t="str">
        <f>ChiTietDuToan!H105</f>
        <v>bộ</v>
      </c>
      <c r="F54" s="1630">
        <f>ChiTietDuToan!I105</f>
        <v>3</v>
      </c>
      <c r="G54" s="1630">
        <f>ChiTietDuToan!J105</f>
        <v>2</v>
      </c>
      <c r="H54" s="1650">
        <f t="shared" si="10"/>
        <v>1</v>
      </c>
      <c r="I54" s="331">
        <f t="shared" si="11"/>
        <v>396400</v>
      </c>
      <c r="J54" s="332">
        <f t="shared" si="12"/>
        <v>396400</v>
      </c>
      <c r="K54" s="1657"/>
      <c r="L54" s="334" t="str">
        <f>ChiTietDuToan!$P$58</f>
        <v>B</v>
      </c>
      <c r="M54" s="334">
        <f t="shared" si="4"/>
        <v>1</v>
      </c>
      <c r="N54" s="335"/>
    </row>
    <row r="55" spans="2:14" s="299" customFormat="1" ht="18.600000000000001" customHeight="1">
      <c r="B55" s="299" t="str">
        <f>ChiTietDuToan!C106</f>
        <v>YC</v>
      </c>
      <c r="C55" s="1649"/>
      <c r="D55" s="1629" t="str">
        <f>ChiTietDuToan!G106</f>
        <v>Yếm cáp dày 2mm</v>
      </c>
      <c r="E55" s="1630" t="str">
        <f>ChiTietDuToan!H106</f>
        <v>cái</v>
      </c>
      <c r="F55" s="1630">
        <f>ChiTietDuToan!I106</f>
        <v>6</v>
      </c>
      <c r="G55" s="1630">
        <f>ChiTietDuToan!J106</f>
        <v>4</v>
      </c>
      <c r="H55" s="1650">
        <f t="shared" si="10"/>
        <v>2</v>
      </c>
      <c r="I55" s="331">
        <f t="shared" si="11"/>
        <v>8200</v>
      </c>
      <c r="J55" s="332">
        <f t="shared" si="12"/>
        <v>16400</v>
      </c>
      <c r="K55" s="1657"/>
      <c r="L55" s="334" t="str">
        <f>ChiTietDuToan!$P$58</f>
        <v>B</v>
      </c>
      <c r="M55" s="334">
        <f t="shared" si="4"/>
        <v>1</v>
      </c>
      <c r="N55" s="335"/>
    </row>
    <row r="56" spans="2:14" s="299" customFormat="1" ht="18.600000000000001" customHeight="1">
      <c r="B56" s="299" t="str">
        <f>ChiTietDuToan!C107</f>
        <v>MANG</v>
      </c>
      <c r="C56" s="1649"/>
      <c r="D56" s="1629" t="str">
        <f>ChiTietDuToan!G107</f>
        <v>Máng che dây chằng dày 0,8x2000</v>
      </c>
      <c r="E56" s="1630" t="str">
        <f>ChiTietDuToan!H107</f>
        <v>cái</v>
      </c>
      <c r="F56" s="1630">
        <f>ChiTietDuToan!I107</f>
        <v>3</v>
      </c>
      <c r="G56" s="1630">
        <f>ChiTietDuToan!J107</f>
        <v>2</v>
      </c>
      <c r="H56" s="1650">
        <f t="shared" si="10"/>
        <v>1</v>
      </c>
      <c r="I56" s="331">
        <f t="shared" si="11"/>
        <v>61800</v>
      </c>
      <c r="J56" s="332">
        <f t="shared" si="12"/>
        <v>61800</v>
      </c>
      <c r="K56" s="1657"/>
      <c r="L56" s="334" t="str">
        <f>ChiTietDuToan!$P$58</f>
        <v>B</v>
      </c>
      <c r="M56" s="334">
        <f t="shared" si="4"/>
        <v>1</v>
      </c>
      <c r="N56" s="335"/>
    </row>
    <row r="57" spans="2:14" s="299" customFormat="1" ht="18.600000000000001" customHeight="1">
      <c r="B57" s="299" t="str">
        <f>ChiTietDuToan!C108</f>
        <v>LDN</v>
      </c>
      <c r="C57" s="1649"/>
      <c r="D57" s="1629" t="str">
        <f>ChiTietDuToan!G108</f>
        <v>Lắp bộ dây néo</v>
      </c>
      <c r="E57" s="1630" t="str">
        <f>ChiTietDuToan!H108</f>
        <v>bộ</v>
      </c>
      <c r="F57" s="1630">
        <f>ChiTietDuToan!I108</f>
        <v>3</v>
      </c>
      <c r="G57" s="1630">
        <f>ChiTietDuToan!J108</f>
        <v>2</v>
      </c>
      <c r="H57" s="1650">
        <f t="shared" si="10"/>
        <v>1</v>
      </c>
      <c r="I57" s="331">
        <f t="shared" si="11"/>
        <v>208100</v>
      </c>
      <c r="J57" s="332">
        <f t="shared" si="12"/>
        <v>208100</v>
      </c>
      <c r="K57" s="1657"/>
      <c r="L57" s="334" t="str">
        <f>ChiTietDuToan!$P$58</f>
        <v>B</v>
      </c>
      <c r="M57" s="334">
        <f t="shared" si="4"/>
        <v>1</v>
      </c>
      <c r="N57" s="335"/>
    </row>
    <row r="58" spans="2:14" s="299" customFormat="1" ht="18.600000000000001" customHeight="1">
      <c r="B58" s="299" t="str">
        <f>ChiTietDuToan!C109</f>
        <v>LCL</v>
      </c>
      <c r="C58" s="1649"/>
      <c r="D58" s="1629" t="str">
        <f>ChiTietDuToan!G109</f>
        <v>Lắp bộ chống lệch</v>
      </c>
      <c r="E58" s="1630" t="str">
        <f>ChiTietDuToan!H109</f>
        <v>bộ</v>
      </c>
      <c r="F58" s="1630">
        <f>ChiTietDuToan!I109</f>
        <v>3</v>
      </c>
      <c r="G58" s="1630">
        <f>ChiTietDuToan!J109</f>
        <v>2</v>
      </c>
      <c r="H58" s="1650">
        <f t="shared" si="10"/>
        <v>1</v>
      </c>
      <c r="I58" s="331">
        <f t="shared" si="11"/>
        <v>161800</v>
      </c>
      <c r="J58" s="332">
        <f t="shared" si="12"/>
        <v>161800</v>
      </c>
      <c r="K58" s="1657"/>
      <c r="L58" s="334" t="str">
        <f>ChiTietDuToan!$P$58</f>
        <v>B</v>
      </c>
      <c r="M58" s="334">
        <f t="shared" si="4"/>
        <v>1</v>
      </c>
      <c r="N58" s="335"/>
    </row>
    <row r="59" spans="2:14" s="299" customFormat="1" ht="18.600000000000001" customHeight="1">
      <c r="B59" s="299" t="str">
        <f>ChiTietDuToan!C118</f>
        <v>CXX14-B</v>
      </c>
      <c r="C59" s="1649">
        <v>7</v>
      </c>
      <c r="D59" s="1625" t="str">
        <f>ChiTietDuToan!G118</f>
        <v>Bộ chằng xuống kép cho trụ 14m: CXX14-B</v>
      </c>
      <c r="E59" s="1626" t="str">
        <f>ChiTietDuToan!H118</f>
        <v>Bộ</v>
      </c>
      <c r="F59" s="1626">
        <f>ChiTietDuToan!I118</f>
        <v>2</v>
      </c>
      <c r="G59" s="1626">
        <f>ChiTietDuToan!J118</f>
        <v>1</v>
      </c>
      <c r="H59" s="1650">
        <f t="shared" si="10"/>
        <v>1</v>
      </c>
      <c r="I59" s="331">
        <f t="shared" si="11"/>
        <v>0</v>
      </c>
      <c r="J59" s="332" t="str">
        <f t="shared" si="12"/>
        <v/>
      </c>
      <c r="K59" s="1657"/>
      <c r="L59" s="334" t="str">
        <f>ChiTietDuToan!$P$58</f>
        <v>B</v>
      </c>
      <c r="M59" s="334">
        <f t="shared" si="4"/>
        <v>1</v>
      </c>
      <c r="N59" s="335"/>
    </row>
    <row r="60" spans="2:14" s="299" customFormat="1" ht="18.600000000000001" customHeight="1">
      <c r="B60" s="299" t="str">
        <f>ChiTietDuToan!C119</f>
        <v>BM16300</v>
      </c>
      <c r="C60" s="1649"/>
      <c r="D60" s="1629" t="str">
        <f>ChiTietDuToan!G119</f>
        <v>Boulon mắt 16x300+ 1 long đền vuông D18-50x50x3/Zn</v>
      </c>
      <c r="E60" s="1630" t="str">
        <f>ChiTietDuToan!H119</f>
        <v>bộ</v>
      </c>
      <c r="F60" s="1630">
        <f>ChiTietDuToan!I119</f>
        <v>4</v>
      </c>
      <c r="G60" s="1630">
        <f>ChiTietDuToan!J119</f>
        <v>2</v>
      </c>
      <c r="H60" s="1650">
        <f t="shared" si="10"/>
        <v>2</v>
      </c>
      <c r="I60" s="331">
        <f t="shared" si="11"/>
        <v>45500</v>
      </c>
      <c r="J60" s="332">
        <f t="shared" si="12"/>
        <v>91000</v>
      </c>
      <c r="K60" s="1657"/>
      <c r="L60" s="334" t="str">
        <f>ChiTietDuToan!$P$58</f>
        <v>B</v>
      </c>
      <c r="M60" s="334">
        <f t="shared" si="4"/>
        <v>1</v>
      </c>
      <c r="N60" s="335"/>
    </row>
    <row r="61" spans="2:14" s="299" customFormat="1" ht="18.600000000000001" customHeight="1">
      <c r="B61" s="299" t="str">
        <f>ChiTietDuToan!$C$121</f>
        <v>K3B</v>
      </c>
      <c r="C61" s="1649"/>
      <c r="D61" s="1629" t="str">
        <f>ChiTietDuToan!G121</f>
        <v>Kẹp cáp 3 boulon 5/8 (B46x130)</v>
      </c>
      <c r="E61" s="1630" t="str">
        <f>ChiTietDuToan!H121</f>
        <v>cái</v>
      </c>
      <c r="F61" s="1630">
        <f>ChiTietDuToan!I121</f>
        <v>32</v>
      </c>
      <c r="G61" s="1630">
        <f>ChiTietDuToan!J121</f>
        <v>16</v>
      </c>
      <c r="H61" s="1650">
        <f t="shared" si="10"/>
        <v>16</v>
      </c>
      <c r="I61" s="331">
        <f t="shared" si="11"/>
        <v>49000</v>
      </c>
      <c r="J61" s="332">
        <f t="shared" si="12"/>
        <v>784000</v>
      </c>
      <c r="K61" s="1657"/>
      <c r="L61" s="334" t="str">
        <f>ChiTietDuToan!$P$58</f>
        <v>B</v>
      </c>
      <c r="M61" s="334">
        <f t="shared" si="4"/>
        <v>1</v>
      </c>
      <c r="N61" s="335"/>
    </row>
    <row r="62" spans="2:14" s="299" customFormat="1" ht="18.600000000000001" customHeight="1">
      <c r="B62" s="299" t="str">
        <f>ChiTietDuToan!C123</f>
        <v>YC</v>
      </c>
      <c r="C62" s="1649"/>
      <c r="D62" s="1629" t="str">
        <f>ChiTietDuToan!G123</f>
        <v>Yếm cáp dày 2mm</v>
      </c>
      <c r="E62" s="1630" t="str">
        <f>ChiTietDuToan!H123</f>
        <v>cái</v>
      </c>
      <c r="F62" s="1630">
        <f>ChiTietDuToan!I123</f>
        <v>8</v>
      </c>
      <c r="G62" s="1630">
        <f>ChiTietDuToan!J123</f>
        <v>4</v>
      </c>
      <c r="H62" s="1650">
        <f t="shared" si="10"/>
        <v>4</v>
      </c>
      <c r="I62" s="331">
        <f t="shared" si="11"/>
        <v>8200</v>
      </c>
      <c r="J62" s="332">
        <f t="shared" si="12"/>
        <v>32800</v>
      </c>
      <c r="K62" s="1657"/>
      <c r="L62" s="334" t="str">
        <f>ChiTietDuToan!$P$58</f>
        <v>B</v>
      </c>
      <c r="M62" s="334">
        <f t="shared" si="4"/>
        <v>1</v>
      </c>
      <c r="N62" s="335"/>
    </row>
    <row r="63" spans="2:14" s="299" customFormat="1" ht="18.600000000000001" customHeight="1">
      <c r="B63" s="299" t="str">
        <f>ChiTietDuToan!C124</f>
        <v>MANG</v>
      </c>
      <c r="C63" s="1649"/>
      <c r="D63" s="1629" t="str">
        <f>ChiTietDuToan!G124</f>
        <v>Máng che dây chằng dày 0,8x2000</v>
      </c>
      <c r="E63" s="1630" t="str">
        <f>ChiTietDuToan!H124</f>
        <v>cái</v>
      </c>
      <c r="F63" s="1630">
        <f>ChiTietDuToan!I124</f>
        <v>2</v>
      </c>
      <c r="G63" s="1630">
        <f>ChiTietDuToan!J124</f>
        <v>1</v>
      </c>
      <c r="H63" s="1650">
        <f t="shared" si="10"/>
        <v>1</v>
      </c>
      <c r="I63" s="331">
        <f t="shared" si="11"/>
        <v>61800</v>
      </c>
      <c r="J63" s="332">
        <f t="shared" si="12"/>
        <v>61800</v>
      </c>
      <c r="K63" s="1657"/>
      <c r="L63" s="334" t="str">
        <f>ChiTietDuToan!$P$58</f>
        <v>B</v>
      </c>
      <c r="M63" s="334">
        <f t="shared" si="4"/>
        <v>1</v>
      </c>
      <c r="N63" s="335"/>
    </row>
    <row r="64" spans="2:14" s="299" customFormat="1" ht="18.600000000000001" customHeight="1">
      <c r="B64" s="299" t="str">
        <f>ChiTietDuToan!C125</f>
        <v>LDN</v>
      </c>
      <c r="C64" s="1649"/>
      <c r="D64" s="1629" t="str">
        <f>ChiTietDuToan!G125</f>
        <v>Lắp bộ dây néo</v>
      </c>
      <c r="E64" s="1630" t="str">
        <f>ChiTietDuToan!H125</f>
        <v>bộ</v>
      </c>
      <c r="F64" s="1630">
        <f>ChiTietDuToan!I125</f>
        <v>4</v>
      </c>
      <c r="G64" s="1630">
        <f>ChiTietDuToan!J125</f>
        <v>2</v>
      </c>
      <c r="H64" s="1650">
        <f t="shared" si="10"/>
        <v>2</v>
      </c>
      <c r="I64" s="331">
        <f t="shared" si="11"/>
        <v>208100</v>
      </c>
      <c r="J64" s="332">
        <f t="shared" si="12"/>
        <v>416200</v>
      </c>
      <c r="K64" s="1657"/>
      <c r="L64" s="334" t="str">
        <f>ChiTietDuToan!$P$58</f>
        <v>B</v>
      </c>
      <c r="M64" s="334">
        <f t="shared" si="4"/>
        <v>1</v>
      </c>
      <c r="N64" s="335"/>
    </row>
    <row r="65" spans="2:14" s="299" customFormat="1" ht="18.600000000000001" customHeight="1">
      <c r="B65" s="299" t="str">
        <f>ChiTietDuToan!C147</f>
        <v>Đth-U</v>
      </c>
      <c r="C65" s="1651">
        <v>8</v>
      </c>
      <c r="D65" s="1652" t="str">
        <f>ChiTietDuToan!G147</f>
        <v>Bộ Uclevis đỡ dây trung hòa: Đth-U</v>
      </c>
      <c r="E65" s="1652" t="str">
        <f>ChiTietDuToan!H147</f>
        <v>bộ</v>
      </c>
      <c r="F65" s="1652">
        <f>ChiTietDuToan!I147</f>
        <v>163</v>
      </c>
      <c r="G65" s="1652">
        <f>ChiTietDuToan!J147</f>
        <v>160</v>
      </c>
      <c r="H65" s="1653">
        <f t="shared" si="10"/>
        <v>3</v>
      </c>
      <c r="I65" s="1590"/>
      <c r="J65" s="1591"/>
      <c r="K65" s="1658"/>
      <c r="L65" s="334"/>
      <c r="M65" s="334">
        <f t="shared" si="4"/>
        <v>1</v>
      </c>
      <c r="N65" s="335"/>
    </row>
    <row r="66" spans="2:14" s="299" customFormat="1" ht="18.600000000000001" customHeight="1">
      <c r="B66" s="299" t="str">
        <f>ChiTietDuToan!C148</f>
        <v>R1</v>
      </c>
      <c r="C66" s="1651"/>
      <c r="D66" s="1654" t="str">
        <f>ChiTietDuToan!G148</f>
        <v>Uclevis</v>
      </c>
      <c r="E66" s="1654" t="str">
        <f>ChiTietDuToan!H148</f>
        <v>bộ</v>
      </c>
      <c r="F66" s="1654">
        <f>ChiTietDuToan!I148</f>
        <v>163</v>
      </c>
      <c r="G66" s="1654">
        <f>ChiTietDuToan!J148</f>
        <v>160</v>
      </c>
      <c r="H66" s="1650">
        <f t="shared" si="10"/>
        <v>3</v>
      </c>
      <c r="I66" s="1590"/>
      <c r="J66" s="1591"/>
      <c r="K66" s="1658"/>
      <c r="L66" s="334"/>
      <c r="M66" s="334">
        <f t="shared" si="4"/>
        <v>1</v>
      </c>
      <c r="N66" s="335"/>
    </row>
    <row r="67" spans="2:14" s="299" customFormat="1" ht="18.600000000000001" customHeight="1">
      <c r="B67" s="299" t="str">
        <f>ChiTietDuToan!C150</f>
        <v>B16300</v>
      </c>
      <c r="C67" s="1649"/>
      <c r="D67" s="1654" t="str">
        <f>ChiTietDuToan!G150</f>
        <v>Boulon 16x300+ 2 long đền vuông D18-50x50x3/Zn</v>
      </c>
      <c r="E67" s="1654" t="str">
        <f>ChiTietDuToan!H150</f>
        <v>bộ</v>
      </c>
      <c r="F67" s="1654">
        <f>ChiTietDuToan!I150</f>
        <v>163</v>
      </c>
      <c r="G67" s="1654">
        <f>ChiTietDuToan!J150</f>
        <v>160</v>
      </c>
      <c r="H67" s="1650">
        <f t="shared" si="10"/>
        <v>3</v>
      </c>
      <c r="I67" s="331">
        <f t="shared" si="11"/>
        <v>35000</v>
      </c>
      <c r="J67" s="332">
        <f t="shared" si="12"/>
        <v>105000</v>
      </c>
      <c r="K67" s="1657"/>
      <c r="L67" s="334" t="str">
        <f>ChiTietDuToan!$P$58</f>
        <v>B</v>
      </c>
      <c r="M67" s="334">
        <f t="shared" si="4"/>
        <v>1</v>
      </c>
      <c r="N67" s="335"/>
    </row>
    <row r="68" spans="2:14" s="299" customFormat="1" ht="18.600000000000001" customHeight="1">
      <c r="B68" s="299" t="str">
        <f>ChiTietDuToan!$C$157</f>
        <v>CĐTply-X</v>
      </c>
      <c r="C68" s="1649">
        <v>9</v>
      </c>
      <c r="D68" s="1645" t="str">
        <f>ChiTietDuToan!G157</f>
        <v>Chuỗi sứ treo Polymer 25kV lắp vào xà : CĐT ply-X</v>
      </c>
      <c r="E68" s="1641" t="str">
        <f>ChiTietDuToan!H157</f>
        <v>chuỗi</v>
      </c>
      <c r="F68" s="1641">
        <f>ChiTietDuToan!I157</f>
        <v>93</v>
      </c>
      <c r="G68" s="1642">
        <f>ChiTietDuToan!J157</f>
        <v>87</v>
      </c>
      <c r="H68" s="1650">
        <f t="shared" si="10"/>
        <v>6</v>
      </c>
      <c r="I68" s="331">
        <f t="shared" si="11"/>
        <v>0</v>
      </c>
      <c r="J68" s="332" t="str">
        <f t="shared" si="12"/>
        <v/>
      </c>
      <c r="K68" s="1657"/>
      <c r="L68" s="334" t="str">
        <f>ChiTietDuToan!$P$58</f>
        <v>B</v>
      </c>
      <c r="M68" s="334">
        <f t="shared" si="4"/>
        <v>1</v>
      </c>
      <c r="N68" s="335"/>
    </row>
    <row r="69" spans="2:14" s="299" customFormat="1" ht="18.600000000000001" customHeight="1">
      <c r="B69" s="299" t="str">
        <f>ChiTietDuToan!$C$159</f>
        <v>MT</v>
      </c>
      <c r="C69" s="1649"/>
      <c r="D69" s="1629" t="str">
        <f>ChiTietDuToan!G159</f>
        <v xml:space="preserve">Móc treo chữ U </v>
      </c>
      <c r="E69" s="1630" t="str">
        <f>ChiTietDuToan!H159</f>
        <v>cái</v>
      </c>
      <c r="F69" s="1630">
        <f>ChiTietDuToan!I159</f>
        <v>186</v>
      </c>
      <c r="G69" s="1630">
        <f>ChiTietDuToan!J159</f>
        <v>174</v>
      </c>
      <c r="H69" s="1650">
        <f t="shared" si="10"/>
        <v>12</v>
      </c>
      <c r="I69" s="331">
        <f t="shared" si="11"/>
        <v>26800</v>
      </c>
      <c r="J69" s="332">
        <f t="shared" si="12"/>
        <v>321600</v>
      </c>
      <c r="K69" s="1657"/>
      <c r="L69" s="334" t="str">
        <f>ChiTietDuToan!$P$58</f>
        <v>B</v>
      </c>
      <c r="M69" s="334">
        <f t="shared" si="4"/>
        <v>1</v>
      </c>
      <c r="N69" s="335"/>
    </row>
    <row r="70" spans="2:14" s="299" customFormat="1" ht="18.600000000000001" customHeight="1">
      <c r="B70" s="299" t="str">
        <f>ChiTietDuToan!$C$161</f>
        <v>GNIU50</v>
      </c>
      <c r="C70" s="1649"/>
      <c r="D70" s="1629" t="str">
        <f>ChiTietDuToan!G161</f>
        <v>Giáp níu dừng dây bọc 50mm2 + yếm móng U + Mắt nối yếm</v>
      </c>
      <c r="E70" s="1630" t="str">
        <f>ChiTietDuToan!H161</f>
        <v>cái</v>
      </c>
      <c r="F70" s="1630">
        <f>ChiTietDuToan!I161</f>
        <v>19</v>
      </c>
      <c r="G70" s="1630">
        <f>ChiTietDuToan!J161</f>
        <v>13</v>
      </c>
      <c r="H70" s="1650">
        <f t="shared" si="10"/>
        <v>6</v>
      </c>
      <c r="I70" s="331">
        <f t="shared" si="11"/>
        <v>361500</v>
      </c>
      <c r="J70" s="332">
        <f t="shared" si="12"/>
        <v>2169000</v>
      </c>
      <c r="K70" s="1657"/>
      <c r="L70" s="334" t="str">
        <f>ChiTietDuToan!$P$58</f>
        <v>B</v>
      </c>
      <c r="M70" s="334">
        <f t="shared" si="4"/>
        <v>1</v>
      </c>
      <c r="N70" s="335"/>
    </row>
    <row r="71" spans="2:14" s="299" customFormat="1" ht="18.600000000000001" customHeight="1">
      <c r="B71" s="299" t="str">
        <f>ChiTietDuToan!C163</f>
        <v>ke279</v>
      </c>
      <c r="C71" s="1651">
        <v>10</v>
      </c>
      <c r="D71" s="1654" t="str">
        <f>ChiTietDuToan!G163</f>
        <v>Kẹp ép WR 279</v>
      </c>
      <c r="E71" s="1630" t="str">
        <f>ChiTietDuToan!H163</f>
        <v>cái</v>
      </c>
      <c r="F71" s="1630">
        <f>ChiTietDuToan!I163</f>
        <v>10</v>
      </c>
      <c r="G71" s="1630">
        <f>ChiTietDuToan!J163</f>
        <v>6</v>
      </c>
      <c r="H71" s="1650">
        <f t="shared" si="10"/>
        <v>4</v>
      </c>
      <c r="I71" s="1590"/>
      <c r="J71" s="1591"/>
      <c r="K71" s="1658"/>
      <c r="L71" s="334"/>
      <c r="M71" s="334">
        <f t="shared" ref="M71:M130" si="13">IF(H71&gt;0,1,0)</f>
        <v>1</v>
      </c>
      <c r="N71" s="335"/>
    </row>
    <row r="72" spans="2:14" s="299" customFormat="1" ht="18.600000000000001" customHeight="1">
      <c r="B72" s="299" t="str">
        <f>ChiTietDuToan!C164</f>
        <v>ke399</v>
      </c>
      <c r="C72" s="1651">
        <v>11</v>
      </c>
      <c r="D72" s="1654" t="str">
        <f>ChiTietDuToan!G164</f>
        <v>Kẹp ép WR 399</v>
      </c>
      <c r="E72" s="1630" t="str">
        <f>ChiTietDuToan!H164</f>
        <v>cái</v>
      </c>
      <c r="F72" s="1630">
        <f>ChiTietDuToan!I164</f>
        <v>4</v>
      </c>
      <c r="G72" s="1630">
        <f>ChiTietDuToan!J164</f>
        <v>2</v>
      </c>
      <c r="H72" s="1650">
        <f t="shared" si="10"/>
        <v>2</v>
      </c>
      <c r="I72" s="1590"/>
      <c r="J72" s="1591"/>
      <c r="K72" s="1658"/>
      <c r="L72" s="334"/>
      <c r="M72" s="334">
        <f t="shared" si="13"/>
        <v>1</v>
      </c>
      <c r="N72" s="335"/>
    </row>
    <row r="73" spans="2:14" s="299" customFormat="1" ht="18.600000000000001" customHeight="1">
      <c r="B73" s="299" t="str">
        <f>ChiTietDuToan!$C$165</f>
        <v>ke419</v>
      </c>
      <c r="C73" s="1651">
        <v>12</v>
      </c>
      <c r="D73" s="1654" t="str">
        <f>ChiTietDuToan!G165</f>
        <v>Kẹp ép WR 419</v>
      </c>
      <c r="E73" s="1630" t="str">
        <f>ChiTietDuToan!H165</f>
        <v>cái</v>
      </c>
      <c r="F73" s="1630">
        <f>ChiTietDuToan!I165</f>
        <v>70</v>
      </c>
      <c r="G73" s="1630">
        <f>ChiTietDuToan!J165</f>
        <v>64</v>
      </c>
      <c r="H73" s="1650">
        <f t="shared" si="10"/>
        <v>6</v>
      </c>
      <c r="I73" s="331">
        <f t="shared" si="11"/>
        <v>22000</v>
      </c>
      <c r="J73" s="332">
        <f t="shared" si="12"/>
        <v>132000</v>
      </c>
      <c r="K73" s="1657"/>
      <c r="L73" s="334" t="str">
        <f>ChiTietDuToan!$P$58</f>
        <v>B</v>
      </c>
      <c r="M73" s="334">
        <f t="shared" si="13"/>
        <v>1</v>
      </c>
      <c r="N73" s="335"/>
    </row>
    <row r="74" spans="2:14" s="299" customFormat="1" ht="18.600000000000001" customHeight="1">
      <c r="B74" s="299" t="str">
        <f>ChiTietDuToan!C166</f>
        <v>ke929</v>
      </c>
      <c r="C74" s="1651">
        <v>13</v>
      </c>
      <c r="D74" s="1654" t="str">
        <f>ChiTietDuToan!G166</f>
        <v>Kẹp ép WR 929</v>
      </c>
      <c r="E74" s="1630" t="str">
        <f>ChiTietDuToan!H166</f>
        <v>cái</v>
      </c>
      <c r="F74" s="1630">
        <f>ChiTietDuToan!I166</f>
        <v>100</v>
      </c>
      <c r="G74" s="1630">
        <f>ChiTietDuToan!J166</f>
        <v>72</v>
      </c>
      <c r="H74" s="1650">
        <f t="shared" si="10"/>
        <v>28</v>
      </c>
      <c r="I74" s="1590"/>
      <c r="J74" s="1591"/>
      <c r="K74" s="1658"/>
      <c r="L74" s="334"/>
      <c r="M74" s="334">
        <f t="shared" si="13"/>
        <v>1</v>
      </c>
      <c r="N74" s="335"/>
    </row>
    <row r="75" spans="2:14" s="299" customFormat="1" ht="18.600000000000001" customHeight="1">
      <c r="B75" s="299" t="str">
        <f>ChiTietDuToan!$C$168</f>
        <v>GIP95-35</v>
      </c>
      <c r="C75" s="1651">
        <v>14</v>
      </c>
      <c r="D75" s="1629" t="str">
        <f>ChiTietDuToan!G168</f>
        <v>Ghíp nối 2 boulon IPC 95-35</v>
      </c>
      <c r="E75" s="1630" t="str">
        <f>ChiTietDuToan!H168</f>
        <v>cái</v>
      </c>
      <c r="F75" s="1630">
        <f>ChiTietDuToan!I168</f>
        <v>353</v>
      </c>
      <c r="G75" s="1630">
        <f>ChiTietDuToan!J168</f>
        <v>318</v>
      </c>
      <c r="H75" s="1650">
        <f t="shared" si="10"/>
        <v>35</v>
      </c>
      <c r="I75" s="331">
        <f t="shared" si="11"/>
        <v>49000</v>
      </c>
      <c r="J75" s="332">
        <f t="shared" si="12"/>
        <v>1715000</v>
      </c>
      <c r="K75" s="1657"/>
      <c r="L75" s="334" t="str">
        <f>ChiTietDuToan!$P$58</f>
        <v>B</v>
      </c>
      <c r="M75" s="334">
        <f t="shared" si="13"/>
        <v>1</v>
      </c>
      <c r="N75" s="335"/>
    </row>
    <row r="76" spans="2:14" s="299" customFormat="1" ht="18.600000000000001" customHeight="1">
      <c r="B76" s="299" t="str">
        <f>ChiTietDuToan!C170</f>
        <v>BMoc16300</v>
      </c>
      <c r="C76" s="1651">
        <v>15</v>
      </c>
      <c r="D76" s="1629" t="str">
        <f>ChiTietDuToan!G170</f>
        <v>Boulon móc 16x300+ 1 long đền tròn D18-50x50x3/Zn</v>
      </c>
      <c r="E76" s="1630" t="str">
        <f>ChiTietDuToan!H170</f>
        <v>bộ</v>
      </c>
      <c r="F76" s="1630">
        <f>ChiTietDuToan!I170</f>
        <v>42</v>
      </c>
      <c r="G76" s="1630">
        <f>ChiTietDuToan!J170</f>
        <v>41</v>
      </c>
      <c r="H76" s="1650">
        <f t="shared" si="10"/>
        <v>1</v>
      </c>
      <c r="I76" s="331">
        <f t="shared" si="11"/>
        <v>48400</v>
      </c>
      <c r="J76" s="332">
        <f t="shared" si="12"/>
        <v>48400</v>
      </c>
      <c r="K76" s="1657"/>
      <c r="L76" s="334" t="str">
        <f>ChiTietDuToan!$P$58</f>
        <v>B</v>
      </c>
      <c r="M76" s="334">
        <f t="shared" si="13"/>
        <v>1</v>
      </c>
      <c r="N76" s="335"/>
    </row>
    <row r="77" spans="2:14" s="299" customFormat="1" ht="18.600000000000001" customHeight="1">
      <c r="B77" s="299" t="str">
        <f>ChiTietDuToan!C171</f>
        <v>OCN</v>
      </c>
      <c r="C77" s="1651">
        <v>16</v>
      </c>
      <c r="D77" s="1629" t="str">
        <f>ChiTietDuToan!G171</f>
        <v>Ong co nhiệt cách điện 24kV D60</v>
      </c>
      <c r="E77" s="1630" t="str">
        <f>ChiTietDuToan!H171</f>
        <v>m</v>
      </c>
      <c r="F77" s="1630">
        <f>ChiTietDuToan!I171</f>
        <v>15</v>
      </c>
      <c r="G77" s="1630">
        <f>ChiTietDuToan!J171</f>
        <v>14.5</v>
      </c>
      <c r="H77" s="1655">
        <f t="shared" si="10"/>
        <v>0.5</v>
      </c>
      <c r="I77" s="331">
        <f t="shared" si="11"/>
        <v>169100</v>
      </c>
      <c r="J77" s="332">
        <f t="shared" si="12"/>
        <v>84550</v>
      </c>
      <c r="K77" s="1657"/>
      <c r="L77" s="334" t="str">
        <f>ChiTietDuToan!$P$58</f>
        <v>B</v>
      </c>
      <c r="M77" s="334">
        <f t="shared" si="13"/>
        <v>1</v>
      </c>
      <c r="N77" s="335"/>
    </row>
    <row r="78" spans="2:14" s="299" customFormat="1" ht="18.600000000000001" customHeight="1">
      <c r="B78" s="229" t="s">
        <v>2363</v>
      </c>
      <c r="C78" s="1651">
        <v>17</v>
      </c>
      <c r="D78" s="1654" t="str">
        <f>ChiTietDuToan!G172</f>
        <v>Đầu cosse ép Cu 150mm2 2 bulon+ chụp đầu coss</v>
      </c>
      <c r="E78" s="1656" t="str">
        <f>ChiTietDuToan!H172</f>
        <v>cái</v>
      </c>
      <c r="F78" s="1656">
        <f>ChiTietDuToan!I172</f>
        <v>15</v>
      </c>
      <c r="G78" s="1656">
        <f>ChiTietDuToan!J172</f>
        <v>14</v>
      </c>
      <c r="H78" s="1650">
        <f t="shared" si="10"/>
        <v>1</v>
      </c>
      <c r="I78" s="1590"/>
      <c r="J78" s="1591"/>
      <c r="K78" s="1658"/>
      <c r="L78" s="334"/>
      <c r="M78" s="334">
        <f t="shared" si="13"/>
        <v>1</v>
      </c>
      <c r="N78" s="335"/>
    </row>
    <row r="79" spans="2:14" s="299" customFormat="1" ht="18.600000000000001" hidden="1" customHeight="1">
      <c r="B79" s="299" t="str">
        <f>ChiTietDuToan!C173</f>
        <v>KQ4/0</v>
      </c>
      <c r="C79" s="1607">
        <v>18</v>
      </c>
      <c r="D79" s="312" t="str">
        <f>ChiTietDuToan!G173</f>
        <v>Kẹp quai 4/0 đấu nóng</v>
      </c>
      <c r="E79" s="236" t="str">
        <f>ChiTietDuToan!H173</f>
        <v>cái</v>
      </c>
      <c r="F79" s="236">
        <f>ChiTietDuToan!I173</f>
        <v>56</v>
      </c>
      <c r="G79" s="236">
        <f>ChiTietDuToan!J173</f>
        <v>56</v>
      </c>
      <c r="H79" s="345">
        <f t="shared" si="10"/>
        <v>0</v>
      </c>
      <c r="I79" s="331">
        <f t="shared" si="11"/>
        <v>73500</v>
      </c>
      <c r="J79" s="332">
        <f t="shared" si="12"/>
        <v>0</v>
      </c>
      <c r="K79" s="344"/>
      <c r="L79" s="334" t="str">
        <f>ChiTietDuToan!$P$58</f>
        <v>B</v>
      </c>
      <c r="M79" s="334">
        <f t="shared" si="13"/>
        <v>0</v>
      </c>
      <c r="N79" s="335"/>
    </row>
    <row r="80" spans="2:14" s="299" customFormat="1" ht="18.600000000000001" customHeight="1">
      <c r="B80" s="299" t="str">
        <f>ChiTietDuToan!C174</f>
        <v>KH4/0</v>
      </c>
      <c r="C80" s="1651">
        <v>19</v>
      </c>
      <c r="D80" s="1629" t="str">
        <f>ChiTietDuToan!G174</f>
        <v>Kẹp hotline 4/0</v>
      </c>
      <c r="E80" s="1630" t="str">
        <f>ChiTietDuToan!H174</f>
        <v>cái</v>
      </c>
      <c r="F80" s="1630">
        <f>ChiTietDuToan!I174</f>
        <v>47</v>
      </c>
      <c r="G80" s="1630">
        <f>ChiTietDuToan!J174</f>
        <v>41</v>
      </c>
      <c r="H80" s="1650">
        <f t="shared" si="10"/>
        <v>6</v>
      </c>
      <c r="I80" s="331">
        <f t="shared" si="11"/>
        <v>109600</v>
      </c>
      <c r="J80" s="332">
        <f t="shared" si="12"/>
        <v>657600</v>
      </c>
      <c r="K80" s="1657"/>
      <c r="L80" s="334" t="str">
        <f>ChiTietDuToan!$P$58</f>
        <v>B</v>
      </c>
      <c r="M80" s="334">
        <f t="shared" si="13"/>
        <v>1</v>
      </c>
      <c r="N80" s="335"/>
    </row>
    <row r="81" spans="2:14" s="299" customFormat="1" ht="18.600000000000001" hidden="1" customHeight="1">
      <c r="B81" s="299" t="str">
        <f>ChiTietDuToan!$C$178</f>
        <v>CCDQU</v>
      </c>
      <c r="C81" s="1607">
        <v>20</v>
      </c>
      <c r="D81" s="312" t="str">
        <f>ChiTietDuToan!G178</f>
        <v>Chụp kẹp Uquai</v>
      </c>
      <c r="E81" s="236" t="str">
        <f>ChiTietDuToan!H178</f>
        <v>bộ</v>
      </c>
      <c r="F81" s="236">
        <f>ChiTietDuToan!I178</f>
        <v>56</v>
      </c>
      <c r="G81" s="236">
        <f>ChiTietDuToan!J178</f>
        <v>56</v>
      </c>
      <c r="H81" s="345">
        <f t="shared" si="10"/>
        <v>0</v>
      </c>
      <c r="I81" s="331">
        <f t="shared" si="11"/>
        <v>142300</v>
      </c>
      <c r="J81" s="332">
        <f t="shared" si="12"/>
        <v>0</v>
      </c>
      <c r="K81" s="344"/>
      <c r="L81" s="334" t="str">
        <f>ChiTietDuToan!$P$58</f>
        <v>B</v>
      </c>
      <c r="M81" s="334">
        <f t="shared" si="13"/>
        <v>0</v>
      </c>
      <c r="N81" s="335"/>
    </row>
    <row r="82" spans="2:14" s="299" customFormat="1" ht="18.600000000000001" customHeight="1">
      <c r="B82" s="299" t="str">
        <f>ChiTietDuToan!$C$180</f>
        <v>Dbsttf</v>
      </c>
      <c r="C82" s="1651">
        <v>21</v>
      </c>
      <c r="D82" s="1629" t="str">
        <f>ChiTietDuToan!G180</f>
        <v>Dây buộc đầu sứ TTF (185-240mm2)</v>
      </c>
      <c r="E82" s="1630" t="str">
        <f>ChiTietDuToan!H180</f>
        <v>cái</v>
      </c>
      <c r="F82" s="1630">
        <f>ChiTietDuToan!I180</f>
        <v>543</v>
      </c>
      <c r="G82" s="1630">
        <f>ChiTietDuToan!J180</f>
        <v>535</v>
      </c>
      <c r="H82" s="1650">
        <f t="shared" si="10"/>
        <v>8</v>
      </c>
      <c r="I82" s="331">
        <f t="shared" si="11"/>
        <v>157400</v>
      </c>
      <c r="J82" s="332">
        <f t="shared" si="12"/>
        <v>1259200</v>
      </c>
      <c r="K82" s="1657"/>
      <c r="L82" s="334" t="str">
        <f>ChiTietDuToan!$P$58</f>
        <v>B</v>
      </c>
      <c r="M82" s="334">
        <f t="shared" si="13"/>
        <v>1</v>
      </c>
      <c r="N82" s="335"/>
    </row>
    <row r="83" spans="2:14" s="299" customFormat="1" ht="18.600000000000001" customHeight="1">
      <c r="B83" s="299" t="str">
        <f>ChiTietDuToan!$C$184</f>
        <v>KDA50B</v>
      </c>
      <c r="C83" s="1651">
        <v>22</v>
      </c>
      <c r="D83" s="1629" t="str">
        <f>ChiTietDuToan!G184</f>
        <v>Kéo dây nhôm bọc 50mm2</v>
      </c>
      <c r="E83" s="1629" t="str">
        <f>ChiTietDuToan!H184</f>
        <v>km</v>
      </c>
      <c r="F83" s="1659">
        <f>ChiTietDuToan!I184</f>
        <v>0.159</v>
      </c>
      <c r="G83" s="1659">
        <f>ChiTietDuToan!J184</f>
        <v>0.11600000000000001</v>
      </c>
      <c r="H83" s="1660">
        <f>F83-G83</f>
        <v>4.2999999999999997E-2</v>
      </c>
      <c r="I83" s="331">
        <f t="shared" si="11"/>
        <v>4802000</v>
      </c>
      <c r="J83" s="332">
        <f t="shared" si="12"/>
        <v>206485.99999999997</v>
      </c>
      <c r="K83" s="1657"/>
      <c r="L83" s="334" t="str">
        <f>ChiTietDuToan!$P$58</f>
        <v>B</v>
      </c>
      <c r="M83" s="334">
        <f t="shared" si="13"/>
        <v>1</v>
      </c>
      <c r="N83" s="335"/>
    </row>
    <row r="84" spans="2:14" s="299" customFormat="1" ht="18.600000000000001" hidden="1" customHeight="1">
      <c r="B84" s="299" t="str">
        <f>ChiTietDuToan!C185</f>
        <v>KDAC120</v>
      </c>
      <c r="C84" s="1607">
        <v>23</v>
      </c>
      <c r="D84" s="312" t="str">
        <f>ChiTietDuToan!G185</f>
        <v>Kéo dây nhôm lõi thép cỡ dây 120mm2</v>
      </c>
      <c r="E84" s="312" t="str">
        <f>ChiTietDuToan!H185</f>
        <v>km</v>
      </c>
      <c r="F84" s="1616">
        <f>ChiTietDuToan!I185</f>
        <v>6.3380000000000001</v>
      </c>
      <c r="G84" s="1616">
        <f>ChiTietDuToan!J185</f>
        <v>6.4647999999999985</v>
      </c>
      <c r="H84" s="1617">
        <f t="shared" si="10"/>
        <v>-0.12679999999999847</v>
      </c>
      <c r="I84" s="331">
        <f t="shared" si="11"/>
        <v>8174000</v>
      </c>
      <c r="J84" s="332">
        <f t="shared" si="12"/>
        <v>-1036463.1999999875</v>
      </c>
      <c r="K84" s="344"/>
      <c r="L84" s="334" t="str">
        <f>ChiTietDuToan!$P$58</f>
        <v>B</v>
      </c>
      <c r="M84" s="334">
        <f t="shared" si="13"/>
        <v>0</v>
      </c>
      <c r="N84" s="335"/>
    </row>
    <row r="85" spans="2:14" s="299" customFormat="1" ht="18.600000000000001" hidden="1" customHeight="1">
      <c r="B85" s="299" t="str">
        <f>ChiTietDuToan!C186</f>
        <v>KDA185B</v>
      </c>
      <c r="C85" s="1607">
        <v>24</v>
      </c>
      <c r="D85" s="312" t="str">
        <f>ChiTietDuToan!G186</f>
        <v>Kéo dây nhôm bọc 185mm2</v>
      </c>
      <c r="E85" s="312" t="str">
        <f>ChiTietDuToan!H186</f>
        <v>km</v>
      </c>
      <c r="F85" s="1616">
        <f>ChiTietDuToan!I186</f>
        <v>19.013999999999999</v>
      </c>
      <c r="G85" s="1616">
        <f>ChiTietDuToan!J186</f>
        <v>19.394399999999994</v>
      </c>
      <c r="H85" s="1617">
        <f t="shared" si="10"/>
        <v>-0.38039999999999452</v>
      </c>
      <c r="I85" s="331">
        <f t="shared" si="11"/>
        <v>10780000</v>
      </c>
      <c r="J85" s="332">
        <f t="shared" si="12"/>
        <v>-4100711.9999999409</v>
      </c>
      <c r="K85" s="344"/>
      <c r="L85" s="334" t="str">
        <f>ChiTietDuToan!$P$58</f>
        <v>B</v>
      </c>
      <c r="M85" s="334">
        <f t="shared" si="13"/>
        <v>0</v>
      </c>
      <c r="N85" s="335"/>
    </row>
    <row r="86" spans="2:14" s="299" customFormat="1" ht="18.600000000000001" customHeight="1">
      <c r="B86" s="299" t="str">
        <f>ChiTietDuToan!C187</f>
        <v>LSDD</v>
      </c>
      <c r="C86" s="1651">
        <v>25</v>
      </c>
      <c r="D86" s="1629" t="str">
        <f>ChiTietDuToan!G187</f>
        <v>Lắp sứ đứng 24KV + ty</v>
      </c>
      <c r="E86" s="1629" t="str">
        <f>ChiTietDuToan!H187</f>
        <v>bộ</v>
      </c>
      <c r="F86" s="1659">
        <f>ChiTietDuToan!I187</f>
        <v>591</v>
      </c>
      <c r="G86" s="1659">
        <f>ChiTietDuToan!J187</f>
        <v>583</v>
      </c>
      <c r="H86" s="1650">
        <f t="shared" si="10"/>
        <v>8</v>
      </c>
      <c r="I86" s="1590"/>
      <c r="J86" s="1591"/>
      <c r="K86" s="1658"/>
      <c r="L86" s="334"/>
      <c r="M86" s="334">
        <f t="shared" si="13"/>
        <v>1</v>
      </c>
      <c r="N86" s="335"/>
    </row>
    <row r="87" spans="2:14" s="299" customFormat="1" ht="18.600000000000001" customHeight="1">
      <c r="B87" s="299" t="str">
        <f>ChiTietDuToan!C188</f>
        <v>LCHSNply</v>
      </c>
      <c r="C87" s="1651">
        <v>26</v>
      </c>
      <c r="D87" s="1629" t="str">
        <f>ChiTietDuToan!G188</f>
        <v>Lắp chuỗi sứ néo Polymer</v>
      </c>
      <c r="E87" s="1629" t="str">
        <f>ChiTietDuToan!H188</f>
        <v>chuỗi</v>
      </c>
      <c r="F87" s="1659">
        <f>ChiTietDuToan!I188</f>
        <v>93</v>
      </c>
      <c r="G87" s="1659">
        <f>ChiTietDuToan!J188</f>
        <v>87</v>
      </c>
      <c r="H87" s="1650">
        <f t="shared" si="10"/>
        <v>6</v>
      </c>
      <c r="I87" s="1590"/>
      <c r="J87" s="1591"/>
      <c r="K87" s="1658"/>
      <c r="L87" s="334"/>
      <c r="M87" s="334">
        <f t="shared" si="13"/>
        <v>1</v>
      </c>
      <c r="N87" s="335"/>
    </row>
    <row r="88" spans="2:14" s="299" customFormat="1" ht="18.600000000000001" customHeight="1">
      <c r="B88" s="299" t="str">
        <f>ChiTietDuToan!C189</f>
        <v>LSOC</v>
      </c>
      <c r="C88" s="1651">
        <v>27</v>
      </c>
      <c r="D88" s="1629" t="str">
        <f>ChiTietDuToan!G189</f>
        <v>Lắp đặt sứ hạ thế, loại 1 sứ</v>
      </c>
      <c r="E88" s="1629" t="str">
        <f>ChiTietDuToan!H189</f>
        <v>bộ</v>
      </c>
      <c r="F88" s="1659">
        <f>ChiTietDuToan!I189</f>
        <v>163</v>
      </c>
      <c r="G88" s="1659">
        <f>ChiTietDuToan!J189</f>
        <v>160</v>
      </c>
      <c r="H88" s="1650">
        <f t="shared" si="10"/>
        <v>3</v>
      </c>
      <c r="I88" s="1590"/>
      <c r="J88" s="1591"/>
      <c r="K88" s="1658"/>
      <c r="L88" s="334"/>
      <c r="M88" s="334">
        <f t="shared" si="13"/>
        <v>1</v>
      </c>
      <c r="N88" s="335"/>
    </row>
    <row r="89" spans="2:14" s="299" customFormat="1" ht="18.600000000000001" customHeight="1">
      <c r="C89" s="1651"/>
      <c r="D89" s="1661" t="str">
        <f>KLTang!D13</f>
        <v>Phần tháo thu hồi và sử dụng lại</v>
      </c>
      <c r="E89" s="1658"/>
      <c r="F89" s="1658"/>
      <c r="G89" s="1662"/>
      <c r="H89" s="1663"/>
      <c r="I89" s="1590"/>
      <c r="J89" s="1591"/>
      <c r="K89" s="1658"/>
      <c r="L89" s="334"/>
      <c r="M89" s="334">
        <v>1</v>
      </c>
      <c r="N89" s="335"/>
    </row>
    <row r="90" spans="2:14" s="299" customFormat="1" ht="18.600000000000001" hidden="1" customHeight="1">
      <c r="B90" s="1012" t="s">
        <v>3800</v>
      </c>
      <c r="C90" s="311">
        <v>1</v>
      </c>
      <c r="D90" s="321" t="str">
        <f>VLOOKUP(B90,DonGiaHD!A:H,3,0)</f>
        <v>Tháo sứ đứng + ty</v>
      </c>
      <c r="E90" s="236" t="str">
        <f>VLOOKUP(B90,DonGiaHD!A:H,6,0)</f>
        <v>sứ</v>
      </c>
      <c r="F90" s="236">
        <f>VLOOKUP(B90,DonGiaHD!A:H,5,0)</f>
        <v>190</v>
      </c>
      <c r="G90" s="1615">
        <f>ChiTietDuToan!J193</f>
        <v>193</v>
      </c>
      <c r="H90" s="1589">
        <f>IF((F90-G90)&gt;0, (F90-G90),0)</f>
        <v>0</v>
      </c>
      <c r="I90" s="1590"/>
      <c r="J90" s="1591"/>
      <c r="K90" s="1610"/>
      <c r="L90" s="334"/>
      <c r="M90" s="334">
        <f t="shared" si="13"/>
        <v>0</v>
      </c>
      <c r="N90" s="335"/>
    </row>
    <row r="91" spans="2:14" s="299" customFormat="1" ht="18.600000000000001" hidden="1" customHeight="1">
      <c r="B91" s="1012" t="s">
        <v>3805</v>
      </c>
      <c r="C91" s="311">
        <f>IF(H91&gt;0,(C90+1),C90)</f>
        <v>1</v>
      </c>
      <c r="D91" s="321" t="str">
        <f>VLOOKUP(B91,DonGiaHD!A:H,3,0)</f>
        <v>Tháo sứ đứng + chân sứ đỉnh</v>
      </c>
      <c r="E91" s="236" t="str">
        <f>VLOOKUP(B91,DonGiaHD!A:H,6,0)</f>
        <v>sứ</v>
      </c>
      <c r="F91" s="236">
        <f>VLOOKUP(B91,DonGiaHD!A:H,5,0)</f>
        <v>93</v>
      </c>
      <c r="G91" s="1615">
        <f>ChiTietDuToan!J194</f>
        <v>95</v>
      </c>
      <c r="H91" s="1589">
        <f t="shared" ref="H91:H130" si="14">IF((F91-G91)&gt;0, (F91-G91),0)</f>
        <v>0</v>
      </c>
      <c r="I91" s="1590"/>
      <c r="J91" s="1591"/>
      <c r="K91" s="1610"/>
      <c r="L91" s="334"/>
      <c r="M91" s="334">
        <f t="shared" si="13"/>
        <v>0</v>
      </c>
      <c r="N91" s="335"/>
    </row>
    <row r="92" spans="2:14" s="299" customFormat="1" ht="18.600000000000001" customHeight="1">
      <c r="B92" s="1012" t="s">
        <v>3807</v>
      </c>
      <c r="C92" s="1628">
        <f t="shared" ref="C92:C115" si="15">IF(H92&gt;0,(C91+1),C91)</f>
        <v>2</v>
      </c>
      <c r="D92" s="1664" t="str">
        <f>VLOOKUP(B92,DonGiaHD!A:H,3,0)</f>
        <v>Tháo Rack 1 + sứ ống chỉ</v>
      </c>
      <c r="E92" s="1630" t="str">
        <f>VLOOKUP(B92,DonGiaHD!A:H,6,0)</f>
        <v>bộ</v>
      </c>
      <c r="F92" s="1630">
        <f>VLOOKUP(B92,DonGiaHD!A:H,5,0)</f>
        <v>87</v>
      </c>
      <c r="G92" s="1662">
        <f>ChiTietDuToan!J195</f>
        <v>86</v>
      </c>
      <c r="H92" s="1665">
        <f t="shared" si="14"/>
        <v>1</v>
      </c>
      <c r="I92" s="1590"/>
      <c r="J92" s="1591"/>
      <c r="K92" s="1658"/>
      <c r="L92" s="334"/>
      <c r="M92" s="334">
        <f t="shared" si="13"/>
        <v>1</v>
      </c>
      <c r="N92" s="335"/>
    </row>
    <row r="93" spans="2:14" s="299" customFormat="1" ht="18.600000000000001" hidden="1" customHeight="1">
      <c r="B93" s="1012" t="s">
        <v>3811</v>
      </c>
      <c r="C93" s="311">
        <f t="shared" si="15"/>
        <v>2</v>
      </c>
      <c r="D93" s="321" t="str">
        <f>VLOOKUP(B93,DonGiaHD!A:H,3,0)</f>
        <v>Tháo sứ treo thủy tinh (2 bát)</v>
      </c>
      <c r="E93" s="236" t="str">
        <f>VLOOKUP(B93,DonGiaHD!A:H,6,0)</f>
        <v>bộ</v>
      </c>
      <c r="F93" s="236">
        <f>VLOOKUP(B93,DonGiaHD!A:H,5,0)</f>
        <v>30</v>
      </c>
      <c r="G93" s="1615">
        <f>ChiTietDuToan!J196</f>
        <v>30</v>
      </c>
      <c r="H93" s="1589">
        <f t="shared" si="14"/>
        <v>0</v>
      </c>
      <c r="I93" s="1590"/>
      <c r="J93" s="1591"/>
      <c r="K93" s="1610"/>
      <c r="L93" s="334"/>
      <c r="M93" s="334">
        <f t="shared" si="13"/>
        <v>0</v>
      </c>
      <c r="N93" s="335"/>
    </row>
    <row r="94" spans="2:14" s="299" customFormat="1" ht="18.600000000000001" hidden="1" customHeight="1">
      <c r="B94" s="1012" t="s">
        <v>3814</v>
      </c>
      <c r="C94" s="311">
        <f t="shared" si="15"/>
        <v>2</v>
      </c>
      <c r="D94" s="321" t="str">
        <f>VLOOKUP(B94,DonGiaHD!A:H,3,0)</f>
        <v>Tháo chuỗi sứ treo Polymer</v>
      </c>
      <c r="E94" s="236" t="str">
        <f>VLOOKUP(B94,DonGiaHD!A:H,6,0)</f>
        <v>bộ</v>
      </c>
      <c r="F94" s="236">
        <f>VLOOKUP(B94,DonGiaHD!A:H,5,0)</f>
        <v>6</v>
      </c>
      <c r="G94" s="1615">
        <f>ChiTietDuToan!J197</f>
        <v>6</v>
      </c>
      <c r="H94" s="1589">
        <f t="shared" si="14"/>
        <v>0</v>
      </c>
      <c r="I94" s="1590"/>
      <c r="J94" s="1591"/>
      <c r="K94" s="1610"/>
      <c r="L94" s="334"/>
      <c r="M94" s="334">
        <f t="shared" si="13"/>
        <v>0</v>
      </c>
      <c r="N94" s="335"/>
    </row>
    <row r="95" spans="2:14" s="299" customFormat="1" ht="18.600000000000001" hidden="1" customHeight="1">
      <c r="B95" s="1012" t="s">
        <v>3817</v>
      </c>
      <c r="C95" s="311">
        <f>IF(H95&gt;0,(C93+1),C93)</f>
        <v>2</v>
      </c>
      <c r="D95" s="321" t="str">
        <f>VLOOKUP(B95,DonGiaHD!A:H,3,0)</f>
        <v>Tháo Rack 4 + sứ ống chỉ</v>
      </c>
      <c r="E95" s="236" t="str">
        <f>VLOOKUP(B95,DonGiaHD!A:H,6,0)</f>
        <v>bộ</v>
      </c>
      <c r="F95" s="236">
        <f>VLOOKUP(B95,DonGiaHD!A:H,5,0)</f>
        <v>9</v>
      </c>
      <c r="G95" s="1615">
        <f>ChiTietDuToan!J198</f>
        <v>9</v>
      </c>
      <c r="H95" s="1589">
        <f t="shared" si="14"/>
        <v>0</v>
      </c>
      <c r="I95" s="1590"/>
      <c r="J95" s="1591"/>
      <c r="K95" s="1610"/>
      <c r="L95" s="334"/>
      <c r="M95" s="334">
        <f t="shared" si="13"/>
        <v>0</v>
      </c>
      <c r="N95" s="335"/>
    </row>
    <row r="96" spans="2:14" s="299" customFormat="1" ht="18.600000000000001" customHeight="1">
      <c r="B96" s="1012" t="s">
        <v>3821</v>
      </c>
      <c r="C96" s="1628">
        <f t="shared" si="15"/>
        <v>3</v>
      </c>
      <c r="D96" s="1664" t="str">
        <f>VLOOKUP(B96,DonGiaHD!A:H,3,0)</f>
        <v>Tháo Rack 3 + sứ ống chỉ</v>
      </c>
      <c r="E96" s="1630" t="str">
        <f>VLOOKUP(B96,DonGiaHD!A:H,6,0)</f>
        <v>bộ</v>
      </c>
      <c r="F96" s="1630">
        <f>VLOOKUP(B96,DonGiaHD!A:H,5,0)</f>
        <v>36</v>
      </c>
      <c r="G96" s="1662">
        <f>ChiTietDuToan!J199</f>
        <v>34</v>
      </c>
      <c r="H96" s="1665">
        <f t="shared" si="14"/>
        <v>2</v>
      </c>
      <c r="I96" s="1590"/>
      <c r="J96" s="1591"/>
      <c r="K96" s="1658"/>
      <c r="L96" s="334"/>
      <c r="M96" s="334">
        <f t="shared" si="13"/>
        <v>1</v>
      </c>
      <c r="N96" s="335"/>
    </row>
    <row r="97" spans="2:14" s="299" customFormat="1" ht="18.600000000000001" customHeight="1">
      <c r="B97" s="1012" t="s">
        <v>3824</v>
      </c>
      <c r="C97" s="1628">
        <f t="shared" si="15"/>
        <v>4</v>
      </c>
      <c r="D97" s="1664" t="str">
        <f>VLOOKUP(B97,DonGiaHD!A:H,3,0)</f>
        <v>Thaó hộp Domino</v>
      </c>
      <c r="E97" s="1630" t="str">
        <f>VLOOKUP(B97,DonGiaHD!A:H,6,0)</f>
        <v>cái</v>
      </c>
      <c r="F97" s="1630">
        <f>VLOOKUP(B97,DonGiaHD!A:H,5,0)</f>
        <v>81</v>
      </c>
      <c r="G97" s="1662">
        <f>ChiTietDuToan!J200</f>
        <v>76</v>
      </c>
      <c r="H97" s="1665">
        <f t="shared" si="14"/>
        <v>5</v>
      </c>
      <c r="I97" s="1590"/>
      <c r="J97" s="1591"/>
      <c r="K97" s="1658"/>
      <c r="L97" s="334"/>
      <c r="M97" s="334">
        <f t="shared" si="13"/>
        <v>1</v>
      </c>
      <c r="N97" s="335"/>
    </row>
    <row r="98" spans="2:14" s="299" customFormat="1" ht="18.600000000000001" customHeight="1">
      <c r="B98" s="1012" t="s">
        <v>3827</v>
      </c>
      <c r="C98" s="1628">
        <f t="shared" si="15"/>
        <v>5</v>
      </c>
      <c r="D98" s="1664" t="str">
        <f>VLOOKUP(B98,DonGiaHD!A:H,3,0)</f>
        <v>Tháo hạ dây AC95</v>
      </c>
      <c r="E98" s="1630" t="str">
        <f>VLOOKUP(B98,DonGiaHD!A:H,6,0)</f>
        <v>km</v>
      </c>
      <c r="F98" s="1630">
        <f>VLOOKUP(B98,DonGiaHD!A:H,5,0)</f>
        <v>19.010000000000002</v>
      </c>
      <c r="G98" s="1662">
        <f>ChiTietDuToan!J201</f>
        <v>0</v>
      </c>
      <c r="H98" s="1665">
        <f t="shared" si="14"/>
        <v>19.010000000000002</v>
      </c>
      <c r="I98" s="1590"/>
      <c r="J98" s="1591"/>
      <c r="K98" s="1658"/>
      <c r="L98" s="334"/>
      <c r="M98" s="334">
        <f t="shared" si="13"/>
        <v>1</v>
      </c>
      <c r="N98" s="335"/>
    </row>
    <row r="99" spans="2:14" s="299" customFormat="1" ht="18.600000000000001" hidden="1" customHeight="1">
      <c r="B99" s="1012" t="s">
        <v>3831</v>
      </c>
      <c r="C99" s="311">
        <f t="shared" si="15"/>
        <v>5</v>
      </c>
      <c r="D99" s="321" t="str">
        <f>VLOOKUP(B99,DonGiaHD!A:H,3,0)</f>
        <v>Tháo hạ dây AC70</v>
      </c>
      <c r="E99" s="236" t="str">
        <f>VLOOKUP(B99,DonGiaHD!A:H,6,0)</f>
        <v>km</v>
      </c>
      <c r="F99" s="236">
        <f>VLOOKUP(B99,DonGiaHD!A:H,5,0)</f>
        <v>3.15</v>
      </c>
      <c r="G99" s="1615">
        <f>ChiTietDuToan!J202</f>
        <v>19.393999999999998</v>
      </c>
      <c r="H99" s="1589">
        <f t="shared" si="14"/>
        <v>0</v>
      </c>
      <c r="I99" s="1590"/>
      <c r="J99" s="1591"/>
      <c r="K99" s="1610"/>
      <c r="L99" s="334"/>
      <c r="M99" s="334">
        <f t="shared" si="13"/>
        <v>0</v>
      </c>
      <c r="N99" s="335"/>
    </row>
    <row r="100" spans="2:14" s="299" customFormat="1" ht="18.600000000000001" hidden="1" customHeight="1">
      <c r="B100" s="1012" t="s">
        <v>3835</v>
      </c>
      <c r="C100" s="311">
        <f t="shared" si="15"/>
        <v>5</v>
      </c>
      <c r="D100" s="321" t="str">
        <f>VLOOKUP(B100,DonGiaHD!A:H,3,0)</f>
        <v>Tháo hạ dây AC50</v>
      </c>
      <c r="E100" s="236" t="str">
        <f>VLOOKUP(B100,DonGiaHD!A:H,6,0)</f>
        <v>km</v>
      </c>
      <c r="F100" s="236">
        <f>VLOOKUP(B100,DonGiaHD!A:H,5,0)</f>
        <v>0.159</v>
      </c>
      <c r="G100" s="1615">
        <f>ChiTietDuToan!J203</f>
        <v>4.9939999999999998</v>
      </c>
      <c r="H100" s="1589">
        <f t="shared" si="14"/>
        <v>0</v>
      </c>
      <c r="I100" s="1590"/>
      <c r="J100" s="1591"/>
      <c r="K100" s="1610"/>
      <c r="L100" s="334"/>
      <c r="M100" s="334">
        <f t="shared" si="13"/>
        <v>0</v>
      </c>
      <c r="N100" s="335"/>
    </row>
    <row r="101" spans="2:14" s="299" customFormat="1" ht="18.600000000000001" customHeight="1">
      <c r="B101" s="1012" t="s">
        <v>3838</v>
      </c>
      <c r="C101" s="1628">
        <f t="shared" si="15"/>
        <v>6</v>
      </c>
      <c r="D101" s="1664" t="str">
        <f>VLOOKUP(B101,DonGiaHD!A:H,3,0)</f>
        <v>Tháo dây Branchment</v>
      </c>
      <c r="E101" s="1630" t="str">
        <f>VLOOKUP(B101,DonGiaHD!A:H,6,0)</f>
        <v>sợi</v>
      </c>
      <c r="F101" s="1630">
        <f>VLOOKUP(B101,DonGiaHD!A:H,5,0)</f>
        <v>347</v>
      </c>
      <c r="G101" s="1662">
        <f>ChiTietDuToan!J204</f>
        <v>300</v>
      </c>
      <c r="H101" s="1665">
        <f t="shared" si="14"/>
        <v>47</v>
      </c>
      <c r="I101" s="1590"/>
      <c r="J101" s="1591"/>
      <c r="K101" s="1658"/>
      <c r="L101" s="334"/>
      <c r="M101" s="334">
        <f t="shared" si="13"/>
        <v>1</v>
      </c>
      <c r="N101" s="335"/>
    </row>
    <row r="102" spans="2:14" s="299" customFormat="1" ht="18.600000000000001" hidden="1" customHeight="1">
      <c r="B102" s="1012" t="s">
        <v>3843</v>
      </c>
      <c r="C102" s="311">
        <f t="shared" si="15"/>
        <v>6</v>
      </c>
      <c r="D102" s="321" t="str">
        <f>VLOOKUP(B102,DonGiaHD!A:H,3,0)</f>
        <v>Tháo bộ xà compoxit 0,8m</v>
      </c>
      <c r="E102" s="236" t="str">
        <f>VLOOKUP(B102,DonGiaHD!A:H,6,0)</f>
        <v>bộ</v>
      </c>
      <c r="F102" s="236">
        <f>VLOOKUP(B102,DonGiaHD!A:H,5,0)</f>
        <v>10</v>
      </c>
      <c r="G102" s="1615">
        <f>ChiTietDuToan!J205</f>
        <v>10</v>
      </c>
      <c r="H102" s="1589">
        <f t="shared" si="14"/>
        <v>0</v>
      </c>
      <c r="I102" s="1590"/>
      <c r="J102" s="1591"/>
      <c r="K102" s="1610"/>
      <c r="L102" s="334"/>
      <c r="M102" s="334">
        <f t="shared" si="13"/>
        <v>0</v>
      </c>
      <c r="N102" s="335"/>
    </row>
    <row r="103" spans="2:14" s="299" customFormat="1" ht="18.600000000000001" customHeight="1">
      <c r="B103" s="1012" t="s">
        <v>3846</v>
      </c>
      <c r="C103" s="1628">
        <f t="shared" si="15"/>
        <v>7</v>
      </c>
      <c r="D103" s="1664" t="str">
        <f>VLOOKUP(B103,DonGiaHD!A:H,3,0)</f>
        <v>Tháo xà đỡ X-16Đ</v>
      </c>
      <c r="E103" s="1630" t="str">
        <f>VLOOKUP(B103,DonGiaHD!A:H,6,0)</f>
        <v>bộ</v>
      </c>
      <c r="F103" s="1630">
        <f>VLOOKUP(B103,DonGiaHD!A:H,5,0)</f>
        <v>77</v>
      </c>
      <c r="G103" s="1662">
        <f>ChiTietDuToan!J206</f>
        <v>74</v>
      </c>
      <c r="H103" s="1665">
        <f t="shared" si="14"/>
        <v>3</v>
      </c>
      <c r="I103" s="1590"/>
      <c r="J103" s="1591"/>
      <c r="K103" s="1658"/>
      <c r="L103" s="334"/>
      <c r="M103" s="334">
        <f t="shared" si="13"/>
        <v>1</v>
      </c>
      <c r="N103" s="335"/>
    </row>
    <row r="104" spans="2:14" s="299" customFormat="1" ht="18.600000000000001" hidden="1" customHeight="1">
      <c r="B104" s="1012" t="s">
        <v>3849</v>
      </c>
      <c r="C104" s="311">
        <f t="shared" si="15"/>
        <v>7</v>
      </c>
      <c r="D104" s="321" t="str">
        <f>VLOOKUP(B104,DonGiaHD!A:H,3,0)</f>
        <v>Tháo xà kép X-16K</v>
      </c>
      <c r="E104" s="236" t="str">
        <f>VLOOKUP(B104,DonGiaHD!A:H,6,0)</f>
        <v>bộ</v>
      </c>
      <c r="F104" s="236">
        <f>VLOOKUP(B104,DonGiaHD!A:H,5,0)</f>
        <v>8</v>
      </c>
      <c r="G104" s="1615">
        <f>ChiTietDuToan!J207</f>
        <v>9</v>
      </c>
      <c r="H104" s="1589">
        <f t="shared" si="14"/>
        <v>0</v>
      </c>
      <c r="I104" s="1590"/>
      <c r="J104" s="1591"/>
      <c r="K104" s="1610"/>
      <c r="L104" s="334"/>
      <c r="M104" s="334">
        <f t="shared" si="13"/>
        <v>0</v>
      </c>
      <c r="N104" s="335"/>
    </row>
    <row r="105" spans="2:14" s="299" customFormat="1" ht="18.600000000000001" hidden="1" customHeight="1">
      <c r="B105" s="1012" t="s">
        <v>3852</v>
      </c>
      <c r="C105" s="311">
        <f t="shared" si="15"/>
        <v>7</v>
      </c>
      <c r="D105" s="321" t="str">
        <f>VLOOKUP(B105,DonGiaHD!A:H,3,0)</f>
        <v>Tháo xà X-2,2K</v>
      </c>
      <c r="E105" s="236" t="str">
        <f>VLOOKUP(B105,DonGiaHD!A:H,6,0)</f>
        <v>bộ</v>
      </c>
      <c r="F105" s="236">
        <f>VLOOKUP(B105,DonGiaHD!A:H,5,0)</f>
        <v>6</v>
      </c>
      <c r="G105" s="1615">
        <f>ChiTietDuToan!J208</f>
        <v>7</v>
      </c>
      <c r="H105" s="1589">
        <f t="shared" si="14"/>
        <v>0</v>
      </c>
      <c r="I105" s="1590"/>
      <c r="J105" s="1591"/>
      <c r="K105" s="1610"/>
      <c r="L105" s="334"/>
      <c r="M105" s="334">
        <f t="shared" si="13"/>
        <v>0</v>
      </c>
      <c r="N105" s="335"/>
    </row>
    <row r="106" spans="2:14" s="299" customFormat="1" ht="18.600000000000001" hidden="1" customHeight="1">
      <c r="B106" s="1012" t="s">
        <v>3855</v>
      </c>
      <c r="C106" s="311">
        <f t="shared" si="15"/>
        <v>7</v>
      </c>
      <c r="D106" s="321" t="str">
        <f>VLOOKUP(B106,DonGiaHD!A:H,3,0)</f>
        <v>Tháo bộ chằng xuống</v>
      </c>
      <c r="E106" s="236" t="str">
        <f>VLOOKUP(B106,DonGiaHD!A:H,6,0)</f>
        <v>bộ</v>
      </c>
      <c r="F106" s="236">
        <f>VLOOKUP(B106,DonGiaHD!A:H,5,0)</f>
        <v>9</v>
      </c>
      <c r="G106" s="1615">
        <f>ChiTietDuToan!J209</f>
        <v>9</v>
      </c>
      <c r="H106" s="1589">
        <f t="shared" si="14"/>
        <v>0</v>
      </c>
      <c r="I106" s="1590"/>
      <c r="J106" s="1591"/>
      <c r="K106" s="1610"/>
      <c r="L106" s="334"/>
      <c r="M106" s="334">
        <f t="shared" si="13"/>
        <v>0</v>
      </c>
      <c r="N106" s="335"/>
    </row>
    <row r="107" spans="2:14" s="299" customFormat="1" ht="18.600000000000001" hidden="1" customHeight="1">
      <c r="B107" s="1012" t="s">
        <v>3857</v>
      </c>
      <c r="C107" s="311">
        <f t="shared" si="15"/>
        <v>7</v>
      </c>
      <c r="D107" s="321" t="str">
        <f>VLOOKUP(B107,DonGiaHD!A:H,3,0)</f>
        <v>Tháo bộ chằng lệch</v>
      </c>
      <c r="E107" s="236" t="str">
        <f>VLOOKUP(B107,DonGiaHD!A:H,6,0)</f>
        <v>bộ</v>
      </c>
      <c r="F107" s="236">
        <f>VLOOKUP(B107,DonGiaHD!A:H,5,0)</f>
        <v>3</v>
      </c>
      <c r="G107" s="1615">
        <f>ChiTietDuToan!J210</f>
        <v>3</v>
      </c>
      <c r="H107" s="1589">
        <f t="shared" si="14"/>
        <v>0</v>
      </c>
      <c r="I107" s="1590"/>
      <c r="J107" s="1591"/>
      <c r="K107" s="1610"/>
      <c r="L107" s="334"/>
      <c r="M107" s="334">
        <f t="shared" si="13"/>
        <v>0</v>
      </c>
      <c r="N107" s="335"/>
    </row>
    <row r="108" spans="2:14" s="299" customFormat="1" ht="18.600000000000001" hidden="1" customHeight="1">
      <c r="B108" s="1012" t="s">
        <v>3858</v>
      </c>
      <c r="C108" s="311">
        <f t="shared" si="15"/>
        <v>7</v>
      </c>
      <c r="D108" s="321" t="str">
        <f>VLOOKUP(B108,DonGiaHD!A:H,3,0)</f>
        <v>Nhổ trụ  BTLT 12m</v>
      </c>
      <c r="E108" s="236" t="str">
        <f>VLOOKUP(B108,DonGiaHD!A:H,6,0)</f>
        <v>trụ</v>
      </c>
      <c r="F108" s="236">
        <f>VLOOKUP(B108,DonGiaHD!A:H,5,0)</f>
        <v>20</v>
      </c>
      <c r="G108" s="1615">
        <f>ChiTietDuToan!J211</f>
        <v>20</v>
      </c>
      <c r="H108" s="1589">
        <f t="shared" si="14"/>
        <v>0</v>
      </c>
      <c r="I108" s="1590"/>
      <c r="J108" s="1591"/>
      <c r="K108" s="1610"/>
      <c r="L108" s="334"/>
      <c r="M108" s="334">
        <f t="shared" si="13"/>
        <v>0</v>
      </c>
      <c r="N108" s="335"/>
    </row>
    <row r="109" spans="2:14" s="299" customFormat="1" ht="18.600000000000001" customHeight="1">
      <c r="B109" s="1012" t="s">
        <v>3001</v>
      </c>
      <c r="C109" s="1628">
        <f t="shared" si="15"/>
        <v>8</v>
      </c>
      <c r="D109" s="1664" t="str">
        <f>VLOOKUP(B109,DonGiaHD!A:H,3,0)</f>
        <v>Nhổ trụ BTLT 8,4m</v>
      </c>
      <c r="E109" s="1630" t="str">
        <f>VLOOKUP(B109,DonGiaHD!A:H,6,0)</f>
        <v>trụ</v>
      </c>
      <c r="F109" s="1630">
        <f>VLOOKUP(B109,DonGiaHD!A:H,5,0)</f>
        <v>76</v>
      </c>
      <c r="G109" s="1662">
        <f>ChiTietDuToan!J212</f>
        <v>72</v>
      </c>
      <c r="H109" s="1665">
        <f t="shared" si="14"/>
        <v>4</v>
      </c>
      <c r="I109" s="1590"/>
      <c r="J109" s="1591"/>
      <c r="K109" s="1658"/>
      <c r="L109" s="334"/>
      <c r="M109" s="334">
        <f t="shared" si="13"/>
        <v>1</v>
      </c>
      <c r="N109" s="335"/>
    </row>
    <row r="110" spans="2:14" s="299" customFormat="1" ht="18.600000000000001" hidden="1" customHeight="1">
      <c r="B110" s="1012" t="s">
        <v>3864</v>
      </c>
      <c r="C110" s="311">
        <f t="shared" si="15"/>
        <v>8</v>
      </c>
      <c r="D110" s="321" t="str">
        <f>VLOOKUP(B110,DonGiaHD!A:H,3,0)</f>
        <v>Tháo tủ điện hạ thế</v>
      </c>
      <c r="E110" s="236" t="str">
        <f>VLOOKUP(B110,DonGiaHD!A:H,6,0)</f>
        <v>bộ</v>
      </c>
      <c r="F110" s="236">
        <f>VLOOKUP(B110,DonGiaHD!A:H,5,0)</f>
        <v>8</v>
      </c>
      <c r="G110" s="1615">
        <f>ChiTietDuToan!J213</f>
        <v>8</v>
      </c>
      <c r="H110" s="1589">
        <f t="shared" si="14"/>
        <v>0</v>
      </c>
      <c r="I110" s="1590"/>
      <c r="J110" s="1591"/>
      <c r="K110" s="1610"/>
      <c r="L110" s="334"/>
      <c r="M110" s="334">
        <f t="shared" si="13"/>
        <v>0</v>
      </c>
      <c r="N110" s="335"/>
    </row>
    <row r="111" spans="2:14" s="299" customFormat="1" ht="18.600000000000001" hidden="1" customHeight="1">
      <c r="B111" s="1012" t="s">
        <v>3867</v>
      </c>
      <c r="C111" s="311">
        <f t="shared" si="15"/>
        <v>8</v>
      </c>
      <c r="D111" s="321" t="str">
        <f>VLOOKUP(B111,DonGiaHD!A:H,3,0)</f>
        <v>Tháo MBA 1 pha 75KVA, treo trên cột</v>
      </c>
      <c r="E111" s="236" t="str">
        <f>VLOOKUP(B111,DonGiaHD!A:H,6,0)</f>
        <v>máy</v>
      </c>
      <c r="F111" s="236">
        <f>VLOOKUP(B111,DonGiaHD!A:H,5,0)</f>
        <v>2</v>
      </c>
      <c r="G111" s="1615">
        <f>ChiTietDuToan!J214</f>
        <v>2</v>
      </c>
      <c r="H111" s="1589">
        <f t="shared" si="14"/>
        <v>0</v>
      </c>
      <c r="I111" s="1590"/>
      <c r="J111" s="1591"/>
      <c r="K111" s="1610"/>
      <c r="L111" s="334"/>
      <c r="M111" s="334">
        <f t="shared" si="13"/>
        <v>0</v>
      </c>
      <c r="N111" s="335"/>
    </row>
    <row r="112" spans="2:14" s="299" customFormat="1" ht="18.600000000000001" hidden="1" customHeight="1">
      <c r="B112" s="1012" t="s">
        <v>3870</v>
      </c>
      <c r="C112" s="311">
        <f t="shared" si="15"/>
        <v>8</v>
      </c>
      <c r="D112" s="321" t="str">
        <f>VLOOKUP(B112,DonGiaHD!A:H,3,0)</f>
        <v>Tháo MBA 1 pha 100KVA, treo trên cột</v>
      </c>
      <c r="E112" s="236" t="str">
        <f>VLOOKUP(B112,DonGiaHD!A:H,6,0)</f>
        <v>máy</v>
      </c>
      <c r="F112" s="236">
        <f>VLOOKUP(B112,DonGiaHD!A:H,5,0)</f>
        <v>9</v>
      </c>
      <c r="G112" s="1615">
        <f>ChiTietDuToan!J215</f>
        <v>9</v>
      </c>
      <c r="H112" s="1589">
        <f t="shared" si="14"/>
        <v>0</v>
      </c>
      <c r="I112" s="1590"/>
      <c r="J112" s="1591"/>
      <c r="K112" s="1610"/>
      <c r="L112" s="334"/>
      <c r="M112" s="334">
        <f t="shared" si="13"/>
        <v>0</v>
      </c>
      <c r="N112" s="335"/>
    </row>
    <row r="113" spans="2:14" s="299" customFormat="1" ht="18.600000000000001" hidden="1" customHeight="1">
      <c r="B113" s="1012" t="s">
        <v>3873</v>
      </c>
      <c r="C113" s="311">
        <f t="shared" si="15"/>
        <v>8</v>
      </c>
      <c r="D113" s="321" t="str">
        <f>VLOOKUP(B113,DonGiaHD!A:H,3,0)</f>
        <v>Tháo bộ FCO</v>
      </c>
      <c r="E113" s="236" t="str">
        <f>VLOOKUP(B113,DonGiaHD!A:H,6,0)</f>
        <v>cái</v>
      </c>
      <c r="F113" s="236">
        <f>VLOOKUP(B113,DonGiaHD!A:H,5,0)</f>
        <v>13</v>
      </c>
      <c r="G113" s="1615">
        <f>ChiTietDuToan!J216</f>
        <v>13</v>
      </c>
      <c r="H113" s="1589">
        <f t="shared" si="14"/>
        <v>0</v>
      </c>
      <c r="I113" s="1590"/>
      <c r="J113" s="1591"/>
      <c r="K113" s="1610"/>
      <c r="L113" s="334"/>
      <c r="M113" s="334">
        <f t="shared" si="13"/>
        <v>0</v>
      </c>
      <c r="N113" s="335"/>
    </row>
    <row r="114" spans="2:14" s="299" customFormat="1" ht="18.600000000000001" hidden="1" customHeight="1">
      <c r="B114" s="1012" t="s">
        <v>3877</v>
      </c>
      <c r="C114" s="311">
        <f t="shared" si="15"/>
        <v>8</v>
      </c>
      <c r="D114" s="321" t="str">
        <f>VLOOKUP(B114,DonGiaHD!A:H,3,0)</f>
        <v>Tháo bộ LA</v>
      </c>
      <c r="E114" s="236" t="str">
        <f>VLOOKUP(B114,DonGiaHD!A:H,6,0)</f>
        <v>cái</v>
      </c>
      <c r="F114" s="236">
        <f>VLOOKUP(B114,DonGiaHD!A:H,5,0)</f>
        <v>10</v>
      </c>
      <c r="G114" s="1615">
        <f>ChiTietDuToan!J217</f>
        <v>10</v>
      </c>
      <c r="H114" s="1589">
        <f t="shared" si="14"/>
        <v>0</v>
      </c>
      <c r="I114" s="1590"/>
      <c r="J114" s="1591"/>
      <c r="K114" s="1610"/>
      <c r="L114" s="334"/>
      <c r="M114" s="334">
        <f t="shared" si="13"/>
        <v>0</v>
      </c>
      <c r="N114" s="335"/>
    </row>
    <row r="115" spans="2:14" s="299" customFormat="1" ht="19.5" customHeight="1">
      <c r="B115" s="1012" t="s">
        <v>3880</v>
      </c>
      <c r="C115" s="1628">
        <f t="shared" si="15"/>
        <v>9</v>
      </c>
      <c r="D115" s="1664" t="str">
        <f>VLOOKUP(B115,DonGiaHD!A:H,3,0)</f>
        <v>Tháo  LTD</v>
      </c>
      <c r="E115" s="1630" t="str">
        <f>VLOOKUP(B115,DonGiaHD!A:H,6,0)</f>
        <v>bộ</v>
      </c>
      <c r="F115" s="1630">
        <f>VLOOKUP(B115,DonGiaHD!A:H,5,0)</f>
        <v>3</v>
      </c>
      <c r="G115" s="1662">
        <f>ChiTietDuToan!J218</f>
        <v>0</v>
      </c>
      <c r="H115" s="1665">
        <f t="shared" si="14"/>
        <v>3</v>
      </c>
      <c r="I115" s="1590"/>
      <c r="J115" s="1591"/>
      <c r="K115" s="1658"/>
      <c r="L115" s="334"/>
      <c r="M115" s="334">
        <f t="shared" si="13"/>
        <v>1</v>
      </c>
      <c r="N115" s="335"/>
    </row>
    <row r="116" spans="2:14" s="299" customFormat="1" ht="18.600000000000001" customHeight="1">
      <c r="B116" s="1012">
        <v>0</v>
      </c>
      <c r="C116" s="1651"/>
      <c r="D116" s="1661" t="str">
        <f>KLTang!D40</f>
        <v>Phần lắp lại</v>
      </c>
      <c r="E116" s="1658"/>
      <c r="F116" s="1658"/>
      <c r="G116" s="1662"/>
      <c r="H116" s="1665">
        <f t="shared" si="14"/>
        <v>0</v>
      </c>
      <c r="I116" s="1590"/>
      <c r="J116" s="1591"/>
      <c r="K116" s="1658"/>
      <c r="L116" s="334"/>
      <c r="M116" s="334">
        <v>1</v>
      </c>
      <c r="N116" s="335"/>
    </row>
    <row r="117" spans="2:14" s="299" customFormat="1" ht="18.600000000000001" customHeight="1">
      <c r="B117" s="1012" t="s">
        <v>3884</v>
      </c>
      <c r="C117" s="1628">
        <f>IF(H117&gt;0,1,0)</f>
        <v>1</v>
      </c>
      <c r="D117" s="1664" t="str">
        <f>VLOOKUP(B117,DonGiaHD!A:H,3,0)</f>
        <v>Lắp sứ đứng + chân sứ đỉnh</v>
      </c>
      <c r="E117" s="1630" t="str">
        <f>VLOOKUP(B117,DonGiaHD!A:H,6,0)</f>
        <v>sứ</v>
      </c>
      <c r="F117" s="1630">
        <f>VLOOKUP(B117,DonGiaHD!A:H,5,0)</f>
        <v>1</v>
      </c>
      <c r="G117" s="1662">
        <f>ChiTietDuToan!J220</f>
        <v>0</v>
      </c>
      <c r="H117" s="1665">
        <f t="shared" si="14"/>
        <v>1</v>
      </c>
      <c r="I117" s="1590"/>
      <c r="J117" s="1591"/>
      <c r="K117" s="1658"/>
      <c r="L117" s="334"/>
      <c r="M117" s="334">
        <f t="shared" si="13"/>
        <v>1</v>
      </c>
      <c r="N117" s="335"/>
    </row>
    <row r="118" spans="2:14" s="299" customFormat="1" ht="18.600000000000001" hidden="1" customHeight="1">
      <c r="B118" s="1012" t="s">
        <v>3887</v>
      </c>
      <c r="C118" s="311">
        <f>IF(H118&gt;0,1,0)</f>
        <v>0</v>
      </c>
      <c r="D118" s="321" t="str">
        <f>VLOOKUP(B118,DonGiaHD!A:H,3,0)</f>
        <v>Tháo chuỗi sứ treo Polymer</v>
      </c>
      <c r="E118" s="236" t="str">
        <f>VLOOKUP(B118,DonGiaHD!A:H,6,0)</f>
        <v>bộ</v>
      </c>
      <c r="F118" s="236">
        <f>VLOOKUP(B118,DonGiaHD!A:H,5,0)</f>
        <v>5</v>
      </c>
      <c r="G118" s="1615">
        <f>ChiTietDuToan!J221</f>
        <v>6</v>
      </c>
      <c r="H118" s="1589">
        <f t="shared" si="14"/>
        <v>0</v>
      </c>
      <c r="I118" s="1590"/>
      <c r="J118" s="1591"/>
      <c r="K118" s="1610"/>
      <c r="L118" s="334"/>
      <c r="M118" s="334">
        <f t="shared" si="13"/>
        <v>0</v>
      </c>
      <c r="N118" s="335"/>
    </row>
    <row r="119" spans="2:14" s="299" customFormat="1" ht="18.600000000000001" hidden="1" customHeight="1">
      <c r="B119" s="1012" t="s">
        <v>3889</v>
      </c>
      <c r="C119" s="311">
        <f t="shared" ref="C119:C130" si="16">IF(H119&gt;0,(C118+1),C118)</f>
        <v>0</v>
      </c>
      <c r="D119" s="321" t="str">
        <f>VLOOKUP(B119,DonGiaHD!A:H,3,0)</f>
        <v>Lắp Rack 4 + sứ ống chỉ</v>
      </c>
      <c r="E119" s="236" t="str">
        <f>VLOOKUP(B119,DonGiaHD!A:H,6,0)</f>
        <v>bộ</v>
      </c>
      <c r="F119" s="236">
        <f>VLOOKUP(B119,DonGiaHD!A:H,5,0)</f>
        <v>9</v>
      </c>
      <c r="G119" s="1615">
        <f>ChiTietDuToan!J222</f>
        <v>9</v>
      </c>
      <c r="H119" s="1589">
        <f t="shared" si="14"/>
        <v>0</v>
      </c>
      <c r="I119" s="1590"/>
      <c r="J119" s="1591"/>
      <c r="K119" s="1610"/>
      <c r="L119" s="334"/>
      <c r="M119" s="334">
        <f t="shared" si="13"/>
        <v>0</v>
      </c>
      <c r="N119" s="335"/>
    </row>
    <row r="120" spans="2:14" s="299" customFormat="1" ht="20.25" customHeight="1">
      <c r="B120" s="1012" t="s">
        <v>3892</v>
      </c>
      <c r="C120" s="1628">
        <f t="shared" si="16"/>
        <v>1</v>
      </c>
      <c r="D120" s="1664" t="str">
        <f>VLOOKUP(B120,DonGiaHD!A:H,3,0)</f>
        <v>Lắp Rack 3 + sứ ống chỉ</v>
      </c>
      <c r="E120" s="1630" t="str">
        <f>VLOOKUP(B120,DonGiaHD!A:H,6,0)</f>
        <v>bộ</v>
      </c>
      <c r="F120" s="1630">
        <f>VLOOKUP(B120,DonGiaHD!A:H,5,0)</f>
        <v>36</v>
      </c>
      <c r="G120" s="1662">
        <f>ChiTietDuToan!J223</f>
        <v>34</v>
      </c>
      <c r="H120" s="1665">
        <f t="shared" si="14"/>
        <v>2</v>
      </c>
      <c r="I120" s="1590"/>
      <c r="J120" s="1591"/>
      <c r="K120" s="1658"/>
      <c r="L120" s="334"/>
      <c r="M120" s="334">
        <f t="shared" si="13"/>
        <v>1</v>
      </c>
      <c r="N120" s="335"/>
    </row>
    <row r="121" spans="2:14" s="299" customFormat="1" ht="21" customHeight="1">
      <c r="B121" s="1012" t="s">
        <v>3894</v>
      </c>
      <c r="C121" s="1628">
        <f t="shared" si="16"/>
        <v>2</v>
      </c>
      <c r="D121" s="1664" t="str">
        <f>VLOOKUP(B121,DonGiaHD!A:H,3,0)</f>
        <v>Lắp hộp Domino</v>
      </c>
      <c r="E121" s="1630" t="str">
        <f>VLOOKUP(B121,DonGiaHD!A:H,6,0)</f>
        <v>cái</v>
      </c>
      <c r="F121" s="1630">
        <f>VLOOKUP(B121,DonGiaHD!A:H,5,0)</f>
        <v>81</v>
      </c>
      <c r="G121" s="1662">
        <f>ChiTietDuToan!J224</f>
        <v>76</v>
      </c>
      <c r="H121" s="1665">
        <f t="shared" si="14"/>
        <v>5</v>
      </c>
      <c r="I121" s="1590"/>
      <c r="J121" s="1591"/>
      <c r="K121" s="1658"/>
      <c r="L121" s="334"/>
      <c r="M121" s="334">
        <f t="shared" si="13"/>
        <v>1</v>
      </c>
      <c r="N121" s="335"/>
    </row>
    <row r="122" spans="2:14" s="299" customFormat="1" ht="21" customHeight="1">
      <c r="B122" s="1012" t="s">
        <v>3838</v>
      </c>
      <c r="C122" s="1628">
        <f t="shared" si="16"/>
        <v>3</v>
      </c>
      <c r="D122" s="1664" t="str">
        <f>VLOOKUP(B122,DonGiaHD!A:H,3,0)</f>
        <v>Tháo dây Branchment</v>
      </c>
      <c r="E122" s="1630" t="str">
        <f>VLOOKUP(B122,DonGiaHD!A:H,6,0)</f>
        <v>sợi</v>
      </c>
      <c r="F122" s="1630">
        <f>VLOOKUP(B122,DonGiaHD!A:H,5,0)</f>
        <v>347</v>
      </c>
      <c r="G122" s="1662">
        <f>ChiTietDuToan!J225</f>
        <v>300</v>
      </c>
      <c r="H122" s="1665">
        <f t="shared" si="14"/>
        <v>47</v>
      </c>
      <c r="I122" s="1590"/>
      <c r="J122" s="1591"/>
      <c r="K122" s="1658"/>
      <c r="L122" s="334"/>
      <c r="M122" s="334">
        <f t="shared" si="13"/>
        <v>1</v>
      </c>
      <c r="N122" s="335"/>
    </row>
    <row r="123" spans="2:14" s="299" customFormat="1" ht="24.75" customHeight="1">
      <c r="B123" s="1012" t="s">
        <v>3898</v>
      </c>
      <c r="C123" s="1628">
        <f t="shared" si="16"/>
        <v>4</v>
      </c>
      <c r="D123" s="1664" t="str">
        <f>VLOOKUP(B123,DonGiaHD!A:H,3,0)</f>
        <v>Lắp bộ xà compoxit 0,8m</v>
      </c>
      <c r="E123" s="1630" t="str">
        <f>VLOOKUP(B123,DonGiaHD!A:H,6,0)</f>
        <v>bộ</v>
      </c>
      <c r="F123" s="1630">
        <f>VLOOKUP(B123,DonGiaHD!A:H,5,0)</f>
        <v>10</v>
      </c>
      <c r="G123" s="1662">
        <f>ChiTietDuToan!J226</f>
        <v>8</v>
      </c>
      <c r="H123" s="1665">
        <f t="shared" si="14"/>
        <v>2</v>
      </c>
      <c r="I123" s="1590"/>
      <c r="J123" s="1591"/>
      <c r="K123" s="1658"/>
      <c r="L123" s="334"/>
      <c r="M123" s="334">
        <f t="shared" si="13"/>
        <v>1</v>
      </c>
      <c r="N123" s="335"/>
    </row>
    <row r="124" spans="2:14" s="299" customFormat="1" ht="18.600000000000001" hidden="1" customHeight="1">
      <c r="B124" s="1012" t="s">
        <v>3901</v>
      </c>
      <c r="C124" s="311">
        <f t="shared" si="16"/>
        <v>4</v>
      </c>
      <c r="D124" s="321" t="str">
        <f>VLOOKUP(B124,DonGiaHD!A:H,3,0)</f>
        <v>Lắp xà X-2,2K</v>
      </c>
      <c r="E124" s="236" t="str">
        <f>VLOOKUP(B124,DonGiaHD!A:H,6,0)</f>
        <v>bộ</v>
      </c>
      <c r="F124" s="236">
        <f>VLOOKUP(B124,DonGiaHD!A:H,5,0)</f>
        <v>2</v>
      </c>
      <c r="G124" s="1615">
        <f>ChiTietDuToan!J227</f>
        <v>2</v>
      </c>
      <c r="H124" s="1589">
        <f t="shared" si="14"/>
        <v>0</v>
      </c>
      <c r="I124" s="1590"/>
      <c r="J124" s="1591"/>
      <c r="K124" s="1610"/>
      <c r="L124" s="334"/>
      <c r="M124" s="334">
        <f t="shared" si="13"/>
        <v>0</v>
      </c>
      <c r="N124" s="335"/>
    </row>
    <row r="125" spans="2:14" s="299" customFormat="1" ht="18.600000000000001" hidden="1" customHeight="1">
      <c r="B125" s="1012" t="s">
        <v>3864</v>
      </c>
      <c r="C125" s="311">
        <f t="shared" si="16"/>
        <v>4</v>
      </c>
      <c r="D125" s="321" t="str">
        <f>VLOOKUP(B125,DonGiaHD!A:H,3,0)</f>
        <v>Tháo tủ điện hạ thế</v>
      </c>
      <c r="E125" s="236" t="str">
        <f>VLOOKUP(B125,DonGiaHD!A:H,6,0)</f>
        <v>bộ</v>
      </c>
      <c r="F125" s="236">
        <f>VLOOKUP(B125,DonGiaHD!A:H,5,0)</f>
        <v>8</v>
      </c>
      <c r="G125" s="1615">
        <f>ChiTietDuToan!J228</f>
        <v>8</v>
      </c>
      <c r="H125" s="1589">
        <f t="shared" si="14"/>
        <v>0</v>
      </c>
      <c r="I125" s="1590"/>
      <c r="J125" s="1591"/>
      <c r="K125" s="1610"/>
      <c r="L125" s="334"/>
      <c r="M125" s="334">
        <f t="shared" si="13"/>
        <v>0</v>
      </c>
      <c r="N125" s="335"/>
    </row>
    <row r="126" spans="2:14" s="299" customFormat="1" ht="18.600000000000001" hidden="1" customHeight="1">
      <c r="B126" s="1012" t="s">
        <v>3906</v>
      </c>
      <c r="C126" s="311">
        <f t="shared" si="16"/>
        <v>4</v>
      </c>
      <c r="D126" s="321" t="str">
        <f>VLOOKUP(B126,DonGiaHD!A:H,3,0)</f>
        <v>Lắp MBA 1 pha 75KVA, treo trên cột</v>
      </c>
      <c r="E126" s="236" t="str">
        <f>VLOOKUP(B126,DonGiaHD!A:H,6,0)</f>
        <v>máy</v>
      </c>
      <c r="F126" s="236">
        <f>VLOOKUP(B126,DonGiaHD!A:H,5,0)</f>
        <v>2</v>
      </c>
      <c r="G126" s="1615">
        <f>ChiTietDuToan!J229</f>
        <v>2</v>
      </c>
      <c r="H126" s="1589">
        <f t="shared" si="14"/>
        <v>0</v>
      </c>
      <c r="I126" s="1590"/>
      <c r="J126" s="1591"/>
      <c r="K126" s="1610"/>
      <c r="L126" s="334"/>
      <c r="M126" s="334">
        <f t="shared" si="13"/>
        <v>0</v>
      </c>
      <c r="N126" s="335"/>
    </row>
    <row r="127" spans="2:14" s="299" customFormat="1" ht="18.600000000000001" hidden="1" customHeight="1">
      <c r="B127" s="1012" t="s">
        <v>3909</v>
      </c>
      <c r="C127" s="311">
        <f t="shared" si="16"/>
        <v>4</v>
      </c>
      <c r="D127" s="321" t="str">
        <f>VLOOKUP(B127,DonGiaHD!A:H,3,0)</f>
        <v>Lắp MBA 1 pha 100KVA, treo trên cột</v>
      </c>
      <c r="E127" s="236" t="str">
        <f>VLOOKUP(B127,DonGiaHD!A:H,6,0)</f>
        <v>máy</v>
      </c>
      <c r="F127" s="236">
        <f>VLOOKUP(B127,DonGiaHD!A:H,5,0)</f>
        <v>9</v>
      </c>
      <c r="G127" s="1615">
        <f>ChiTietDuToan!J230</f>
        <v>9</v>
      </c>
      <c r="H127" s="1589">
        <f t="shared" si="14"/>
        <v>0</v>
      </c>
      <c r="I127" s="1590"/>
      <c r="J127" s="1591"/>
      <c r="K127" s="1610"/>
      <c r="L127" s="334"/>
      <c r="M127" s="334">
        <f t="shared" si="13"/>
        <v>0</v>
      </c>
      <c r="N127" s="335"/>
    </row>
    <row r="128" spans="2:14" s="299" customFormat="1" ht="18.600000000000001" hidden="1" customHeight="1">
      <c r="B128" s="1012" t="s">
        <v>3911</v>
      </c>
      <c r="C128" s="311">
        <f t="shared" si="16"/>
        <v>4</v>
      </c>
      <c r="D128" s="321" t="str">
        <f>VLOOKUP(B128,DonGiaHD!A:H,3,0)</f>
        <v>Lắp bộ FCO</v>
      </c>
      <c r="E128" s="236" t="str">
        <f>VLOOKUP(B128,DonGiaHD!A:H,6,0)</f>
        <v>cái</v>
      </c>
      <c r="F128" s="236">
        <f>VLOOKUP(B128,DonGiaHD!A:H,5,0)</f>
        <v>13</v>
      </c>
      <c r="G128" s="1615">
        <f>ChiTietDuToan!J231</f>
        <v>13</v>
      </c>
      <c r="H128" s="1589">
        <f t="shared" si="14"/>
        <v>0</v>
      </c>
      <c r="I128" s="1590"/>
      <c r="J128" s="1591"/>
      <c r="K128" s="1610"/>
      <c r="L128" s="334"/>
      <c r="M128" s="334">
        <f t="shared" si="13"/>
        <v>0</v>
      </c>
      <c r="N128" s="335"/>
    </row>
    <row r="129" spans="2:14" s="299" customFormat="1" ht="18.600000000000001" hidden="1" customHeight="1">
      <c r="B129" s="1012" t="s">
        <v>1846</v>
      </c>
      <c r="C129" s="311">
        <f t="shared" si="16"/>
        <v>4</v>
      </c>
      <c r="D129" s="321" t="str">
        <f>VLOOKUP(B129,DonGiaHD!A:H,3,0)</f>
        <v>Lắp bộ LA</v>
      </c>
      <c r="E129" s="236" t="str">
        <f>VLOOKUP(B129,DonGiaHD!A:H,6,0)</f>
        <v>cái</v>
      </c>
      <c r="F129" s="236">
        <f>VLOOKUP(B129,DonGiaHD!A:H,5,0)</f>
        <v>10</v>
      </c>
      <c r="G129" s="1615">
        <f>ChiTietDuToan!J232</f>
        <v>10</v>
      </c>
      <c r="H129" s="1589">
        <f t="shared" si="14"/>
        <v>0</v>
      </c>
      <c r="I129" s="1590"/>
      <c r="J129" s="1591"/>
      <c r="K129" s="1610"/>
      <c r="L129" s="334"/>
      <c r="M129" s="334">
        <f t="shared" si="13"/>
        <v>0</v>
      </c>
      <c r="N129" s="335"/>
    </row>
    <row r="130" spans="2:14" s="299" customFormat="1" ht="21" customHeight="1">
      <c r="B130" s="1012" t="s">
        <v>3916</v>
      </c>
      <c r="C130" s="1628">
        <f t="shared" si="16"/>
        <v>5</v>
      </c>
      <c r="D130" s="1666" t="str">
        <f>VLOOKUP(B130,DonGiaHD!A:H,3,0)</f>
        <v>Lắp  LTD</v>
      </c>
      <c r="E130" s="1665" t="str">
        <f>VLOOKUP(B130,DonGiaHD!A:H,6,0)</f>
        <v>bộ</v>
      </c>
      <c r="F130" s="1665">
        <f>VLOOKUP(B130,DonGiaHD!A:H,5,0)</f>
        <v>3</v>
      </c>
      <c r="G130" s="1667">
        <f>ChiTietDuToan!J233</f>
        <v>0</v>
      </c>
      <c r="H130" s="1665">
        <f t="shared" si="14"/>
        <v>3</v>
      </c>
      <c r="I130" s="1590"/>
      <c r="J130" s="1591"/>
      <c r="K130" s="1665"/>
      <c r="L130" s="334"/>
      <c r="M130" s="334">
        <f t="shared" si="13"/>
        <v>1</v>
      </c>
      <c r="N130" s="335"/>
    </row>
    <row r="131" spans="2:14">
      <c r="C131" s="1668"/>
      <c r="D131" s="1668"/>
      <c r="E131" s="1669"/>
      <c r="F131" s="1668"/>
      <c r="G131" s="1670"/>
      <c r="H131" s="1671"/>
      <c r="K131" s="1685"/>
    </row>
    <row r="132" spans="2:14" ht="16.5">
      <c r="C132" s="1833" t="s">
        <v>20</v>
      </c>
      <c r="D132" s="1833"/>
      <c r="E132" s="1672"/>
      <c r="F132" s="1673"/>
      <c r="G132" s="1674" t="s">
        <v>4278</v>
      </c>
      <c r="H132" s="1675"/>
      <c r="I132" s="366"/>
      <c r="J132" s="366"/>
      <c r="K132" s="1675"/>
    </row>
    <row r="133" spans="2:14" ht="16.5">
      <c r="C133" s="1832" t="s">
        <v>3927</v>
      </c>
      <c r="D133" s="1832"/>
      <c r="E133" s="1672"/>
      <c r="F133" s="1673"/>
      <c r="G133" s="1676" t="s">
        <v>3926</v>
      </c>
      <c r="H133" s="1672"/>
      <c r="I133" s="364"/>
      <c r="J133" s="364"/>
      <c r="K133" s="1672"/>
    </row>
    <row r="134" spans="2:14" ht="16.5">
      <c r="C134" s="1832" t="s">
        <v>3928</v>
      </c>
      <c r="D134" s="1832"/>
      <c r="E134" s="1677"/>
      <c r="F134" s="1678" t="s">
        <v>4314</v>
      </c>
      <c r="G134" s="1679"/>
      <c r="H134" s="1678" t="s">
        <v>3928</v>
      </c>
      <c r="I134" s="367"/>
      <c r="J134" s="367"/>
      <c r="K134" s="1677"/>
    </row>
    <row r="135" spans="2:14" ht="16.5">
      <c r="C135" s="1676"/>
      <c r="D135" s="1676"/>
      <c r="E135" s="1678"/>
      <c r="F135" s="1676"/>
      <c r="G135" s="1679"/>
      <c r="H135" s="1679"/>
      <c r="I135" s="365"/>
      <c r="J135" s="365"/>
      <c r="K135" s="1673"/>
    </row>
    <row r="136" spans="2:14" ht="16.5">
      <c r="C136" s="1676"/>
      <c r="D136" s="1676"/>
      <c r="E136" s="1678"/>
      <c r="F136" s="1676"/>
      <c r="G136" s="1679"/>
      <c r="H136" s="1679"/>
      <c r="I136" s="365"/>
      <c r="J136" s="365"/>
      <c r="K136" s="1673"/>
    </row>
    <row r="137" spans="2:14" ht="16.5">
      <c r="C137" s="1676"/>
      <c r="D137" s="1676"/>
      <c r="E137" s="1678"/>
      <c r="F137" s="1676"/>
      <c r="G137" s="1679"/>
      <c r="H137" s="1679"/>
      <c r="I137" s="365"/>
      <c r="J137" s="365"/>
      <c r="K137" s="1673"/>
    </row>
    <row r="138" spans="2:14" ht="16.5">
      <c r="C138" s="1676"/>
      <c r="D138" s="1676"/>
      <c r="E138" s="1678"/>
      <c r="F138" s="1676"/>
      <c r="G138" s="1679"/>
      <c r="H138" s="1679"/>
      <c r="I138" s="365"/>
      <c r="J138" s="365"/>
      <c r="K138" s="1673"/>
    </row>
    <row r="139" spans="2:14" ht="16.5">
      <c r="C139" s="1832" t="s">
        <v>44</v>
      </c>
      <c r="D139" s="1832"/>
      <c r="E139" s="1677"/>
      <c r="F139" s="1678" t="s">
        <v>33</v>
      </c>
      <c r="G139" s="1679"/>
      <c r="H139" s="1678" t="s">
        <v>31</v>
      </c>
      <c r="I139" s="367"/>
      <c r="J139" s="367"/>
      <c r="K139" s="1677"/>
    </row>
    <row r="140" spans="2:14" ht="16.5">
      <c r="C140" s="1680"/>
      <c r="D140" s="1681"/>
      <c r="E140" s="1682"/>
      <c r="F140" s="1681"/>
      <c r="G140" s="1681"/>
      <c r="H140" s="1681"/>
      <c r="I140" s="370"/>
      <c r="J140" s="370"/>
      <c r="K140" s="1682"/>
    </row>
    <row r="141" spans="2:14" ht="16.5">
      <c r="C141" s="1833" t="s">
        <v>4277</v>
      </c>
      <c r="D141" s="1833"/>
      <c r="E141" s="1833"/>
      <c r="F141" s="1833"/>
      <c r="G141" s="1834" t="s">
        <v>4355</v>
      </c>
      <c r="H141" s="1834"/>
      <c r="I141" s="1813"/>
      <c r="J141" s="1813"/>
      <c r="K141" s="1834"/>
    </row>
    <row r="142" spans="2:14" ht="36.75" customHeight="1">
      <c r="C142" s="1828" t="s">
        <v>5224</v>
      </c>
      <c r="D142" s="1829"/>
      <c r="E142" s="1829"/>
      <c r="F142" s="1829"/>
      <c r="G142" s="1829" t="str">
        <f>'KLTang (2)'!G66:J66</f>
        <v>CÔNG TY TNHH CP 
KT-TM VÀ TƯ VẤN THIÊN PHÚ</v>
      </c>
      <c r="H142" s="1829"/>
      <c r="I142" s="1815"/>
      <c r="J142" s="1815"/>
      <c r="K142" s="1829"/>
    </row>
    <row r="143" spans="2:14" ht="16.5">
      <c r="C143" s="1830" t="s">
        <v>5225</v>
      </c>
      <c r="D143" s="1830"/>
      <c r="E143" s="1830"/>
      <c r="F143" s="1830"/>
      <c r="G143" s="1831" t="s">
        <v>3928</v>
      </c>
      <c r="H143" s="1831"/>
      <c r="I143" s="1812"/>
      <c r="J143" s="1812"/>
      <c r="K143" s="1831"/>
    </row>
    <row r="144" spans="2:14" ht="16.5">
      <c r="C144" s="1683"/>
      <c r="D144" s="1684"/>
      <c r="E144" s="1673"/>
      <c r="F144" s="1673"/>
      <c r="G144" s="1673"/>
      <c r="H144" s="1678"/>
      <c r="I144" s="1569"/>
      <c r="J144" s="1569"/>
      <c r="K144" s="1681"/>
    </row>
    <row r="145" spans="3:11" ht="16.5">
      <c r="C145" s="1683"/>
      <c r="D145" s="1684"/>
      <c r="E145" s="1673"/>
      <c r="F145" s="1673"/>
      <c r="G145" s="1673"/>
      <c r="H145" s="1678"/>
      <c r="I145" s="1569"/>
      <c r="J145" s="1569"/>
      <c r="K145" s="1681"/>
    </row>
    <row r="146" spans="3:11" ht="16.5">
      <c r="C146" s="1683"/>
      <c r="D146" s="1684"/>
      <c r="E146" s="1673"/>
      <c r="F146" s="1673"/>
      <c r="G146" s="1673"/>
      <c r="H146" s="1682"/>
      <c r="I146" s="370"/>
      <c r="J146" s="1573"/>
      <c r="K146" s="1681"/>
    </row>
    <row r="147" spans="3:11" ht="16.5">
      <c r="C147" s="1683"/>
      <c r="D147" s="1684"/>
      <c r="E147" s="1673"/>
      <c r="F147" s="1673"/>
      <c r="G147" s="1673"/>
      <c r="H147" s="1682"/>
      <c r="I147" s="370"/>
      <c r="J147" s="1573"/>
      <c r="K147" s="1681"/>
    </row>
    <row r="148" spans="3:11" ht="16.5">
      <c r="C148" s="1830" t="s">
        <v>5226</v>
      </c>
      <c r="D148" s="1830"/>
      <c r="E148" s="1830"/>
      <c r="F148" s="1830"/>
      <c r="G148" s="1831" t="str">
        <f>KLTang!G73</f>
        <v>Dương Bình Chánh</v>
      </c>
      <c r="H148" s="1831"/>
      <c r="I148" s="1812"/>
      <c r="J148" s="1812"/>
      <c r="K148" s="1831"/>
    </row>
  </sheetData>
  <autoFilter ref="A5:N130">
    <filterColumn colId="12">
      <filters>
        <filter val="1"/>
      </filters>
    </filterColumn>
  </autoFilter>
  <customSheetViews>
    <customSheetView guid="{4DE83ABE-A74B-4828-BDA1-9398B70F0243}" showPageBreaks="1" printArea="1" showAutoFilter="1" hiddenRows="1" hiddenColumns="1" topLeftCell="A69">
      <selection activeCell="C34" sqref="C34"/>
      <pageMargins left="0.27559055118110198" right="0.31496062992126" top="0.71" bottom="0.28000000000000003" header="0.26" footer="0.17"/>
      <printOptions horizontalCentered="1"/>
      <pageSetup paperSize="9" scale="87" orientation="landscape" blackAndWhite="1"/>
      <headerFooter>
        <oddFooter>&amp;CPage &amp;P of &amp;N</oddFooter>
      </headerFooter>
      <autoFilter ref="A5:N83"/>
    </customSheetView>
    <customSheetView guid="{AB55E406-8F51-45CA-93E6-D8A631ED7648}" showAutoFilter="1" hiddenRows="1" hiddenColumns="1" topLeftCell="A69">
      <selection activeCell="C34" sqref="C34"/>
      <pageMargins left="0.27559055118110198" right="0.31496062992126" top="0.71" bottom="0.28000000000000003" header="0.26" footer="0.17"/>
      <printOptions horizontalCentered="1"/>
      <pageSetup paperSize="9" scale="87" orientation="landscape" blackAndWhite="1"/>
      <headerFooter>
        <oddFooter>&amp;CPage &amp;P of &amp;N</oddFooter>
      </headerFooter>
      <autoFilter ref="A5:N83"/>
    </customSheetView>
    <customSheetView guid="{EC23512C-144C-45A4-B885-A0043F0F19E7}" showPageBreaks="1" printArea="1" showAutoFilter="1" hiddenRows="1" hiddenColumns="1" topLeftCell="A69">
      <selection activeCell="C34" sqref="C34"/>
      <pageMargins left="0.27559055118110198" right="0.31496062992126" top="0.71" bottom="0.28000000000000003" header="0.26" footer="0.17"/>
      <printOptions horizontalCentered="1"/>
      <pageSetup paperSize="9" scale="87" orientation="landscape" blackAndWhite="1"/>
      <headerFooter>
        <oddFooter>&amp;CPage &amp;P of &amp;N</oddFooter>
      </headerFooter>
      <autoFilter ref="A5:N83"/>
    </customSheetView>
  </customSheetViews>
  <mergeCells count="22">
    <mergeCell ref="K4:K5"/>
    <mergeCell ref="C132:D132"/>
    <mergeCell ref="C1:K1"/>
    <mergeCell ref="C2:K2"/>
    <mergeCell ref="C3:K3"/>
    <mergeCell ref="F4:H4"/>
    <mergeCell ref="C4:C5"/>
    <mergeCell ref="D4:D5"/>
    <mergeCell ref="E4:E5"/>
    <mergeCell ref="I4:I5"/>
    <mergeCell ref="J4:J5"/>
    <mergeCell ref="C133:D133"/>
    <mergeCell ref="C134:D134"/>
    <mergeCell ref="C139:D139"/>
    <mergeCell ref="C141:F141"/>
    <mergeCell ref="G141:K141"/>
    <mergeCell ref="C142:F142"/>
    <mergeCell ref="G142:K142"/>
    <mergeCell ref="C143:F143"/>
    <mergeCell ref="G143:K143"/>
    <mergeCell ref="C148:F148"/>
    <mergeCell ref="G148:K148"/>
  </mergeCells>
  <printOptions horizontalCentered="1"/>
  <pageMargins left="0.27559055118110198" right="0.31496062992126" top="0.78" bottom="0.56999999999999995" header="0.26" footer="0.17"/>
  <pageSetup paperSize="9" orientation="landscape" blackAndWhite="1" r:id="rId1"/>
  <headerFooter>
    <oddFooter>&amp;R&amp;P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00FF"/>
  </sheetPr>
  <dimension ref="A1:N148"/>
  <sheetViews>
    <sheetView topLeftCell="C1" workbookViewId="0">
      <pane xSplit="2" ySplit="5" topLeftCell="J26" activePane="bottomRight" state="frozen"/>
      <selection activeCell="C1" sqref="C1"/>
      <selection pane="topRight" activeCell="E1" sqref="E1"/>
      <selection pane="bottomLeft" activeCell="C6" sqref="C6"/>
      <selection pane="bottomRight" activeCell="L34" sqref="L34"/>
    </sheetView>
  </sheetViews>
  <sheetFormatPr defaultColWidth="7.44140625" defaultRowHeight="15.75" outlineLevelCol="1"/>
  <cols>
    <col min="1" max="1" width="7.44140625" style="208"/>
    <col min="2" max="2" width="18.6640625" style="208" customWidth="1"/>
    <col min="3" max="3" width="6" style="208" customWidth="1"/>
    <col min="4" max="4" width="43.109375" style="208" customWidth="1"/>
    <col min="5" max="5" width="11.33203125" style="210" customWidth="1"/>
    <col min="6" max="6" width="11.33203125" style="208" customWidth="1"/>
    <col min="7" max="7" width="11.33203125" style="211" customWidth="1"/>
    <col min="8" max="8" width="11.33203125" style="212" customWidth="1"/>
    <col min="9" max="9" width="12" style="203" customWidth="1" outlineLevel="1"/>
    <col min="10" max="10" width="12" style="304" customWidth="1" outlineLevel="1"/>
    <col min="11" max="11" width="15.77734375" style="203" customWidth="1"/>
    <col min="12" max="12" width="16.109375" style="203" customWidth="1"/>
    <col min="13" max="13" width="16.6640625" style="214" customWidth="1"/>
    <col min="14" max="14" width="17.109375" style="207" customWidth="1"/>
    <col min="15" max="16384" width="7.44140625" style="208"/>
  </cols>
  <sheetData>
    <row r="1" spans="1:14" s="297" customFormat="1" ht="21" customHeight="1">
      <c r="C1" s="1821" t="s">
        <v>4318</v>
      </c>
      <c r="D1" s="1821"/>
      <c r="E1" s="1821"/>
      <c r="F1" s="1821"/>
      <c r="G1" s="1821"/>
      <c r="H1" s="1821"/>
      <c r="I1" s="1821"/>
      <c r="J1" s="1821"/>
      <c r="K1" s="1821"/>
      <c r="L1" s="305"/>
      <c r="M1" s="323"/>
    </row>
    <row r="2" spans="1:14" s="297" customFormat="1" ht="21" customHeight="1">
      <c r="C2" s="1822" t="str">
        <f>KLTang!C2</f>
        <v>Công trình: Nâng cấp đường dây trung thế từ recloser Xuân Bắc đến LBS khí Chế Biến tuyến 480 Xuân Bắc</v>
      </c>
      <c r="D2" s="1822"/>
      <c r="E2" s="1822"/>
      <c r="F2" s="1822"/>
      <c r="G2" s="1822"/>
      <c r="H2" s="1822"/>
      <c r="I2" s="1822"/>
      <c r="J2" s="1822"/>
      <c r="K2" s="1822"/>
      <c r="L2" s="306"/>
      <c r="M2" s="324"/>
      <c r="N2" s="325"/>
    </row>
    <row r="3" spans="1:14" s="297" customFormat="1" ht="21" customHeight="1">
      <c r="C3" s="1823" t="str">
        <f>KLTang!C3</f>
        <v>Địa điểm: Huyện Xuân Lộc - Tỉnh Đồng Nai</v>
      </c>
      <c r="D3" s="1823"/>
      <c r="E3" s="1823"/>
      <c r="F3" s="1823"/>
      <c r="G3" s="1823"/>
      <c r="H3" s="1823"/>
      <c r="I3" s="1823"/>
      <c r="J3" s="1823"/>
      <c r="K3" s="1823"/>
      <c r="L3" s="307"/>
      <c r="M3" s="326"/>
      <c r="N3" s="327"/>
    </row>
    <row r="4" spans="1:14" s="298" customFormat="1" ht="18" customHeight="1">
      <c r="C4" s="1825" t="s">
        <v>52</v>
      </c>
      <c r="D4" s="1826" t="s">
        <v>4260</v>
      </c>
      <c r="E4" s="1824" t="s">
        <v>3595</v>
      </c>
      <c r="F4" s="1824" t="s">
        <v>54</v>
      </c>
      <c r="G4" s="1824"/>
      <c r="H4" s="1824"/>
      <c r="I4" s="1826" t="s">
        <v>4265</v>
      </c>
      <c r="J4" s="1827" t="s">
        <v>4308</v>
      </c>
      <c r="K4" s="1818" t="s">
        <v>3531</v>
      </c>
      <c r="L4" s="329"/>
      <c r="M4" s="329"/>
      <c r="N4" s="330" t="s">
        <v>3596</v>
      </c>
    </row>
    <row r="5" spans="1:14" s="298" customFormat="1" ht="31.35" customHeight="1">
      <c r="C5" s="1825"/>
      <c r="D5" s="1826"/>
      <c r="E5" s="1824"/>
      <c r="F5" s="227" t="s">
        <v>4309</v>
      </c>
      <c r="G5" s="227" t="s">
        <v>4310</v>
      </c>
      <c r="H5" s="228" t="s">
        <v>4317</v>
      </c>
      <c r="I5" s="1826"/>
      <c r="J5" s="1827"/>
      <c r="K5" s="1818"/>
      <c r="L5" s="329"/>
      <c r="M5" s="329"/>
      <c r="N5" s="330"/>
    </row>
    <row r="6" spans="1:14" s="298" customFormat="1" ht="18.600000000000001" customHeight="1">
      <c r="C6" s="1570" t="s">
        <v>3798</v>
      </c>
      <c r="D6" s="1571" t="s">
        <v>4312</v>
      </c>
      <c r="E6" s="1572"/>
      <c r="F6" s="1572"/>
      <c r="G6" s="1572"/>
      <c r="H6" s="228"/>
      <c r="I6" s="226"/>
      <c r="J6" s="328">
        <f>SUM(J7:J29)</f>
        <v>7672663</v>
      </c>
      <c r="K6" s="234"/>
      <c r="L6" s="329"/>
      <c r="M6" s="330">
        <v>1</v>
      </c>
      <c r="N6" s="207"/>
    </row>
    <row r="7" spans="1:14" s="299" customFormat="1" ht="18.600000000000001" customHeight="1">
      <c r="B7" s="299" t="str">
        <f>KLGiam!B7</f>
        <v>M12a</v>
      </c>
      <c r="C7" s="1572">
        <v>1</v>
      </c>
      <c r="D7" s="308" t="str">
        <f>ChiTietDuToan!G10</f>
        <v>Móng trụ bê tông 12m có đà cản M12a</v>
      </c>
      <c r="E7" s="309" t="str">
        <f>ChiTietDuToan!H10</f>
        <v>Móng</v>
      </c>
      <c r="F7" s="309">
        <f>ChiTietDuToan!I10</f>
        <v>40</v>
      </c>
      <c r="G7" s="309">
        <f>ChiTietDuToan!J10</f>
        <v>39</v>
      </c>
      <c r="H7" s="310">
        <f>F7-G7</f>
        <v>1</v>
      </c>
      <c r="I7" s="331">
        <f t="shared" ref="I7:I32" si="0">VLOOKUP(B7,HopDong,16,0)</f>
        <v>0</v>
      </c>
      <c r="J7" s="332" t="str">
        <f t="shared" ref="J7:J29" si="1">IF(I7&gt;0,H7*I7,"")</f>
        <v/>
      </c>
      <c r="K7" s="333"/>
      <c r="L7" s="334"/>
      <c r="M7" s="334">
        <f>IF(H7&gt;0,1,0)</f>
        <v>1</v>
      </c>
      <c r="N7" s="335"/>
    </row>
    <row r="8" spans="1:14" s="299" customFormat="1" ht="18.600000000000001" customHeight="1">
      <c r="B8" s="299" t="str">
        <f>KLGiam!B8</f>
        <v>d12</v>
      </c>
      <c r="C8" s="311"/>
      <c r="D8" s="312" t="str">
        <f>ChiTietDuToan!G11</f>
        <v>Đà cản BTCT 1,2m</v>
      </c>
      <c r="E8" s="236" t="str">
        <f>ChiTietDuToan!H11</f>
        <v>cái</v>
      </c>
      <c r="F8" s="236">
        <f>ChiTietDuToan!I11</f>
        <v>40</v>
      </c>
      <c r="G8" s="236">
        <f>ChiTietDuToan!J11</f>
        <v>39</v>
      </c>
      <c r="H8" s="313">
        <f t="shared" ref="H8:H71" si="2">F8-G8</f>
        <v>1</v>
      </c>
      <c r="I8" s="331">
        <v>320000</v>
      </c>
      <c r="J8" s="332">
        <f>ROUND(H8*I8,0)</f>
        <v>320000</v>
      </c>
      <c r="K8" s="333"/>
      <c r="L8" s="334"/>
      <c r="M8" s="334">
        <f t="shared" ref="M8:M71" si="3">IF(H8&gt;0,1,0)</f>
        <v>1</v>
      </c>
      <c r="N8" s="335"/>
    </row>
    <row r="9" spans="1:14" s="300" customFormat="1" ht="18.600000000000001" customHeight="1">
      <c r="A9" s="299"/>
      <c r="B9" s="299" t="str">
        <f>KLGiam!B9</f>
        <v>TDTT12HH</v>
      </c>
      <c r="C9" s="314">
        <v>2</v>
      </c>
      <c r="D9" s="308" t="str">
        <f>ChiTietDuToan!G36</f>
        <v>Tiếp địa lặp lại (trụ 12m) hiện hữu</v>
      </c>
      <c r="E9" s="309" t="str">
        <f>ChiTietDuToan!H36</f>
        <v>Bộ</v>
      </c>
      <c r="F9" s="309">
        <f>ChiTietDuToan!I36</f>
        <v>14</v>
      </c>
      <c r="G9" s="309">
        <f>ChiTietDuToan!J36</f>
        <v>11</v>
      </c>
      <c r="H9" s="313">
        <f t="shared" si="2"/>
        <v>3</v>
      </c>
      <c r="I9" s="331">
        <f t="shared" si="0"/>
        <v>0</v>
      </c>
      <c r="J9" s="332">
        <f t="shared" ref="J9:J26" si="4">ROUND(H9*I9,0)</f>
        <v>0</v>
      </c>
      <c r="K9" s="333"/>
      <c r="L9" s="334"/>
      <c r="M9" s="334">
        <f t="shared" si="3"/>
        <v>1</v>
      </c>
      <c r="N9" s="335"/>
    </row>
    <row r="10" spans="1:14" s="300" customFormat="1" ht="18.600000000000001" customHeight="1">
      <c r="A10" s="299"/>
      <c r="B10" s="299" t="str">
        <f>KLGiam!B10</f>
        <v>m25</v>
      </c>
      <c r="C10" s="314"/>
      <c r="D10" s="312" t="str">
        <f>ChiTietDuToan!G37</f>
        <v>Cáp đồng trần M25mm2 : 2m/vị trí</v>
      </c>
      <c r="E10" s="236" t="str">
        <f>ChiTietDuToan!H37</f>
        <v>kg</v>
      </c>
      <c r="F10" s="236">
        <f>ChiTietDuToan!I37</f>
        <v>6.3</v>
      </c>
      <c r="G10" s="236">
        <f>ChiTietDuToan!J37</f>
        <v>4.95</v>
      </c>
      <c r="H10" s="342">
        <f t="shared" si="2"/>
        <v>1.3499999999999996</v>
      </c>
      <c r="I10" s="331">
        <v>180144</v>
      </c>
      <c r="J10" s="332">
        <f t="shared" si="4"/>
        <v>243194</v>
      </c>
      <c r="K10" s="333"/>
      <c r="L10" s="334"/>
      <c r="M10" s="334">
        <f t="shared" si="3"/>
        <v>1</v>
      </c>
      <c r="N10" s="335"/>
    </row>
    <row r="11" spans="1:14" s="300" customFormat="1" ht="18.600000000000001" customHeight="1">
      <c r="A11" s="299"/>
      <c r="B11" s="299" t="str">
        <f>KLGiam!B11</f>
        <v>TDDD12</v>
      </c>
      <c r="C11" s="314">
        <v>3</v>
      </c>
      <c r="D11" s="308" t="str">
        <f>ChiTietDuToan!G51</f>
        <v>Tiếp địa trụ recloser và TBA 1 pha</v>
      </c>
      <c r="E11" s="309" t="str">
        <f>ChiTietDuToan!H51</f>
        <v>Bộ</v>
      </c>
      <c r="F11" s="309">
        <f>ChiTietDuToan!I51</f>
        <v>10</v>
      </c>
      <c r="G11" s="309">
        <f>ChiTietDuToan!J51</f>
        <v>9</v>
      </c>
      <c r="H11" s="313">
        <f t="shared" si="2"/>
        <v>1</v>
      </c>
      <c r="I11" s="331">
        <f t="shared" si="0"/>
        <v>0</v>
      </c>
      <c r="J11" s="332">
        <f t="shared" si="4"/>
        <v>0</v>
      </c>
      <c r="K11" s="333"/>
      <c r="L11" s="334"/>
      <c r="M11" s="334">
        <f t="shared" si="3"/>
        <v>1</v>
      </c>
      <c r="N11" s="335"/>
    </row>
    <row r="12" spans="1:14" s="300" customFormat="1" ht="18.600000000000001" customHeight="1">
      <c r="A12" s="299"/>
      <c r="B12" s="299" t="str">
        <f>KLGiam!B12</f>
        <v>m25</v>
      </c>
      <c r="C12" s="314"/>
      <c r="D12" s="312" t="str">
        <f>ChiTietDuToan!G52</f>
        <v>Cáp đồng trần M25mm2 : 10m</v>
      </c>
      <c r="E12" s="236" t="str">
        <f>ChiTietDuToan!H52</f>
        <v>kg</v>
      </c>
      <c r="F12" s="236">
        <f>ChiTietDuToan!I52</f>
        <v>22.400000000000002</v>
      </c>
      <c r="G12" s="236">
        <f>ChiTietDuToan!J52</f>
        <v>20.2</v>
      </c>
      <c r="H12" s="353">
        <f t="shared" si="2"/>
        <v>2.2000000000000028</v>
      </c>
      <c r="I12" s="331">
        <f>I10</f>
        <v>180144</v>
      </c>
      <c r="J12" s="332">
        <f t="shared" si="4"/>
        <v>396317</v>
      </c>
      <c r="K12" s="333"/>
      <c r="L12" s="334"/>
      <c r="M12" s="334">
        <f t="shared" si="3"/>
        <v>1</v>
      </c>
      <c r="N12" s="335"/>
    </row>
    <row r="13" spans="1:14" s="300" customFormat="1" ht="18.600000000000001" customHeight="1">
      <c r="A13" s="299"/>
      <c r="B13" s="299" t="str">
        <f>KLGiam!B13</f>
        <v>BTLT 12 F540</v>
      </c>
      <c r="C13" s="314">
        <v>4</v>
      </c>
      <c r="D13" s="308" t="str">
        <f>ChiTietDuToan!G56</f>
        <v>Trụ bê tông ly tâm 12m</v>
      </c>
      <c r="E13" s="309" t="str">
        <f>ChiTietDuToan!H56</f>
        <v>Trụ</v>
      </c>
      <c r="F13" s="309">
        <f>ChiTietDuToan!I56</f>
        <v>96</v>
      </c>
      <c r="G13" s="309">
        <f>ChiTietDuToan!J56</f>
        <v>95</v>
      </c>
      <c r="H13" s="313">
        <f t="shared" si="2"/>
        <v>1</v>
      </c>
      <c r="I13" s="331">
        <f t="shared" si="0"/>
        <v>0</v>
      </c>
      <c r="J13" s="332">
        <f t="shared" si="4"/>
        <v>0</v>
      </c>
      <c r="K13" s="333"/>
      <c r="L13" s="334"/>
      <c r="M13" s="334">
        <f t="shared" si="3"/>
        <v>1</v>
      </c>
      <c r="N13" s="335"/>
    </row>
    <row r="14" spans="1:14" s="300" customFormat="1" ht="18.600000000000001" customHeight="1">
      <c r="A14" s="299"/>
      <c r="B14" s="299" t="str">
        <f>KLGiam!B14</f>
        <v>T12540</v>
      </c>
      <c r="C14" s="314"/>
      <c r="D14" s="312" t="str">
        <f>ChiTietDuToan!G57</f>
        <v>Trụ BTLT 12m F540 dự ứng lực (k=2)</v>
      </c>
      <c r="E14" s="236" t="str">
        <f>ChiTietDuToan!H57</f>
        <v>trụ</v>
      </c>
      <c r="F14" s="236">
        <f>ChiTietDuToan!I57</f>
        <v>96</v>
      </c>
      <c r="G14" s="236">
        <f>ChiTietDuToan!J57</f>
        <v>95</v>
      </c>
      <c r="H14" s="313">
        <f t="shared" si="2"/>
        <v>1</v>
      </c>
      <c r="I14" s="331">
        <v>590000</v>
      </c>
      <c r="J14" s="332">
        <f t="shared" si="4"/>
        <v>590000</v>
      </c>
      <c r="K14" s="333"/>
      <c r="L14" s="334"/>
      <c r="M14" s="334">
        <f t="shared" si="3"/>
        <v>1</v>
      </c>
      <c r="N14" s="335"/>
    </row>
    <row r="15" spans="1:14" s="300" customFormat="1" ht="18.600000000000001" customHeight="1">
      <c r="A15" s="299"/>
      <c r="B15" s="299" t="str">
        <f>KLGiam!B15</f>
        <v>CL12-B</v>
      </c>
      <c r="C15" s="314">
        <v>5</v>
      </c>
      <c r="D15" s="308" t="str">
        <f>ChiTietDuToan!G100</f>
        <v>Bộ chằng lệch đơn cho trụ 12m: CL12-B</v>
      </c>
      <c r="E15" s="309" t="str">
        <f>ChiTietDuToan!H100</f>
        <v>Bộ</v>
      </c>
      <c r="F15" s="309">
        <f>ChiTietDuToan!I100</f>
        <v>3</v>
      </c>
      <c r="G15" s="309">
        <f>ChiTietDuToan!J100</f>
        <v>2</v>
      </c>
      <c r="H15" s="313">
        <f t="shared" si="2"/>
        <v>1</v>
      </c>
      <c r="I15" s="331">
        <f t="shared" si="0"/>
        <v>0</v>
      </c>
      <c r="J15" s="332">
        <f t="shared" si="4"/>
        <v>0</v>
      </c>
      <c r="K15" s="333"/>
      <c r="L15" s="334"/>
      <c r="M15" s="334">
        <f t="shared" si="3"/>
        <v>1</v>
      </c>
      <c r="N15" s="335"/>
    </row>
    <row r="16" spans="1:14" s="300" customFormat="1" ht="18.600000000000001" customHeight="1">
      <c r="A16" s="299"/>
      <c r="B16" s="299" t="str">
        <f>KLGiam!B16</f>
        <v>SN</v>
      </c>
      <c r="C16" s="314"/>
      <c r="D16" s="312" t="str">
        <f>ChiTietDuToan!G102</f>
        <v>Sứ chằng lớn</v>
      </c>
      <c r="E16" s="236" t="str">
        <f>ChiTietDuToan!H102</f>
        <v>cái</v>
      </c>
      <c r="F16" s="236">
        <f>ChiTietDuToan!I102</f>
        <v>3</v>
      </c>
      <c r="G16" s="236">
        <f>ChiTietDuToan!J102</f>
        <v>2</v>
      </c>
      <c r="H16" s="313">
        <f t="shared" si="2"/>
        <v>1</v>
      </c>
      <c r="I16" s="331">
        <v>74000</v>
      </c>
      <c r="J16" s="332">
        <f t="shared" si="4"/>
        <v>74000</v>
      </c>
      <c r="K16" s="333"/>
      <c r="L16" s="334"/>
      <c r="M16" s="334">
        <f t="shared" si="3"/>
        <v>1</v>
      </c>
      <c r="N16" s="335"/>
    </row>
    <row r="17" spans="1:14" s="300" customFormat="1" ht="18.600000000000001" customHeight="1">
      <c r="A17" s="299"/>
      <c r="B17" s="299" t="str">
        <f>KLGiam!B17</f>
        <v>C5/8</v>
      </c>
      <c r="C17" s="314"/>
      <c r="D17" s="312" t="str">
        <f>ChiTietDuToan!G104</f>
        <v>Cáp thép 5/8"</v>
      </c>
      <c r="E17" s="236" t="str">
        <f>ChiTietDuToan!H104</f>
        <v>mét</v>
      </c>
      <c r="F17" s="236">
        <f>ChiTietDuToan!I104</f>
        <v>42</v>
      </c>
      <c r="G17" s="236">
        <f>ChiTietDuToan!J104</f>
        <v>28</v>
      </c>
      <c r="H17" s="313">
        <f t="shared" si="2"/>
        <v>14</v>
      </c>
      <c r="I17" s="331">
        <v>14386</v>
      </c>
      <c r="J17" s="332">
        <f t="shared" si="4"/>
        <v>201404</v>
      </c>
      <c r="K17" s="333"/>
      <c r="L17" s="334"/>
      <c r="M17" s="334">
        <f t="shared" si="3"/>
        <v>1</v>
      </c>
      <c r="N17" s="335"/>
    </row>
    <row r="18" spans="1:14" s="300" customFormat="1" ht="18.600000000000001" customHeight="1">
      <c r="A18" s="299"/>
      <c r="B18" s="299" t="str">
        <f>KLGiam!B18</f>
        <v>CXX14-B</v>
      </c>
      <c r="C18" s="314">
        <v>6</v>
      </c>
      <c r="D18" s="308" t="str">
        <f>ChiTietDuToan!G118</f>
        <v>Bộ chằng xuống kép cho trụ 14m: CXX14-B</v>
      </c>
      <c r="E18" s="309" t="str">
        <f>ChiTietDuToan!H118</f>
        <v>Bộ</v>
      </c>
      <c r="F18" s="309">
        <f>ChiTietDuToan!I118</f>
        <v>2</v>
      </c>
      <c r="G18" s="309">
        <f>ChiTietDuToan!J118</f>
        <v>1</v>
      </c>
      <c r="H18" s="313">
        <f t="shared" si="2"/>
        <v>1</v>
      </c>
      <c r="I18" s="331">
        <f t="shared" si="0"/>
        <v>0</v>
      </c>
      <c r="J18" s="332">
        <f t="shared" si="4"/>
        <v>0</v>
      </c>
      <c r="K18" s="333"/>
      <c r="L18" s="334"/>
      <c r="M18" s="334">
        <f t="shared" si="3"/>
        <v>1</v>
      </c>
      <c r="N18" s="335"/>
    </row>
    <row r="19" spans="1:14" s="300" customFormat="1" ht="18.600000000000001" customHeight="1">
      <c r="A19" s="299"/>
      <c r="B19" s="299" t="str">
        <f>KLGiam!B19</f>
        <v>SN</v>
      </c>
      <c r="C19" s="314"/>
      <c r="D19" s="312" t="str">
        <f>ChiTietDuToan!G120</f>
        <v>Sứ chằng lớn</v>
      </c>
      <c r="E19" s="236" t="str">
        <f>ChiTietDuToan!H120</f>
        <v>cái</v>
      </c>
      <c r="F19" s="236">
        <f>ChiTietDuToan!I120</f>
        <v>4</v>
      </c>
      <c r="G19" s="236">
        <f>ChiTietDuToan!J120</f>
        <v>2</v>
      </c>
      <c r="H19" s="313">
        <f t="shared" si="2"/>
        <v>2</v>
      </c>
      <c r="I19" s="331">
        <v>74000</v>
      </c>
      <c r="J19" s="332">
        <f t="shared" si="4"/>
        <v>148000</v>
      </c>
      <c r="K19" s="333"/>
      <c r="L19" s="334"/>
      <c r="M19" s="334">
        <f t="shared" si="3"/>
        <v>1</v>
      </c>
      <c r="N19" s="335"/>
    </row>
    <row r="20" spans="1:14" s="300" customFormat="1" ht="18.600000000000001" customHeight="1">
      <c r="A20" s="299"/>
      <c r="B20" s="299" t="str">
        <f>KLGiam!B20</f>
        <v>C5/8</v>
      </c>
      <c r="C20" s="314"/>
      <c r="D20" s="312" t="str">
        <f>ChiTietDuToan!G122</f>
        <v>Cáp thép 5/8"</v>
      </c>
      <c r="E20" s="236" t="str">
        <f>ChiTietDuToan!H122</f>
        <v>mét</v>
      </c>
      <c r="F20" s="236">
        <f>ChiTietDuToan!I122</f>
        <v>60</v>
      </c>
      <c r="G20" s="236">
        <f>ChiTietDuToan!J122</f>
        <v>30</v>
      </c>
      <c r="H20" s="313">
        <f t="shared" si="2"/>
        <v>30</v>
      </c>
      <c r="I20" s="331">
        <v>14386</v>
      </c>
      <c r="J20" s="332">
        <f t="shared" si="4"/>
        <v>431580</v>
      </c>
      <c r="K20" s="333"/>
      <c r="L20" s="334"/>
      <c r="M20" s="334">
        <f t="shared" si="3"/>
        <v>1</v>
      </c>
      <c r="N20" s="335"/>
    </row>
    <row r="21" spans="1:14" s="300" customFormat="1" ht="18.600000000000001" customHeight="1">
      <c r="A21" s="299"/>
      <c r="B21" s="299" t="str">
        <f>KLGiam!B21</f>
        <v>ACX50</v>
      </c>
      <c r="C21" s="314"/>
      <c r="D21" s="315" t="str">
        <f>ChiTietDuToan!G144</f>
        <v>Cáp nhôm lõi thép bọc 24KV AC/XLPE50 mm2</v>
      </c>
      <c r="E21" s="316" t="str">
        <f>ChiTietDuToan!H144</f>
        <v>mét</v>
      </c>
      <c r="F21" s="236">
        <f>ChiTietDuToan!I144</f>
        <v>162</v>
      </c>
      <c r="G21" s="317">
        <f>ChiTietDuToan!J144</f>
        <v>116</v>
      </c>
      <c r="H21" s="313">
        <f t="shared" si="2"/>
        <v>46</v>
      </c>
      <c r="I21" s="331">
        <v>35808</v>
      </c>
      <c r="J21" s="332">
        <f t="shared" si="4"/>
        <v>1647168</v>
      </c>
      <c r="K21" s="333"/>
      <c r="L21" s="334"/>
      <c r="M21" s="334">
        <f t="shared" si="3"/>
        <v>1</v>
      </c>
      <c r="N21" s="335"/>
    </row>
    <row r="22" spans="1:14" s="300" customFormat="1" ht="18.600000000000001" customHeight="1">
      <c r="A22" s="299"/>
      <c r="B22" s="299" t="str">
        <f>KLGiam!B22</f>
        <v>Đth-U</v>
      </c>
      <c r="C22" s="1600">
        <v>7</v>
      </c>
      <c r="D22" s="1602" t="str">
        <f>ChiTietDuToan!G147</f>
        <v>Bộ Uclevis đỡ dây trung hòa: Đth-U</v>
      </c>
      <c r="E22" s="1603" t="str">
        <f>ChiTietDuToan!H147</f>
        <v>bộ</v>
      </c>
      <c r="F22" s="1604">
        <f>ChiTietDuToan!I147</f>
        <v>163</v>
      </c>
      <c r="G22" s="1605">
        <f>ChiTietDuToan!J147</f>
        <v>160</v>
      </c>
      <c r="H22" s="1606">
        <f t="shared" si="2"/>
        <v>3</v>
      </c>
      <c r="I22" s="331">
        <f t="shared" si="0"/>
        <v>0</v>
      </c>
      <c r="J22" s="332">
        <f t="shared" si="4"/>
        <v>0</v>
      </c>
      <c r="K22" s="333"/>
      <c r="L22" s="334"/>
      <c r="M22" s="334">
        <f t="shared" si="3"/>
        <v>1</v>
      </c>
      <c r="N22" s="335"/>
    </row>
    <row r="23" spans="1:14" s="300" customFormat="1" ht="18.600000000000001" customHeight="1">
      <c r="A23" s="299"/>
      <c r="B23" s="299" t="str">
        <f>KLGiam!B23</f>
        <v>soc</v>
      </c>
      <c r="C23" s="1600"/>
      <c r="D23" s="1601" t="str">
        <f>ChiTietDuToan!G149</f>
        <v xml:space="preserve">Sứ ống chỉ </v>
      </c>
      <c r="E23" s="316" t="str">
        <f>ChiTietDuToan!H149</f>
        <v>cái</v>
      </c>
      <c r="F23" s="236">
        <f>ChiTietDuToan!I149</f>
        <v>163</v>
      </c>
      <c r="G23" s="317">
        <f>ChiTietDuToan!J149</f>
        <v>160</v>
      </c>
      <c r="H23" s="313">
        <f t="shared" si="2"/>
        <v>3</v>
      </c>
      <c r="I23" s="331">
        <v>17000</v>
      </c>
      <c r="J23" s="332">
        <f t="shared" si="4"/>
        <v>51000</v>
      </c>
      <c r="K23" s="333"/>
      <c r="L23" s="334"/>
      <c r="M23" s="334">
        <f t="shared" si="3"/>
        <v>1</v>
      </c>
      <c r="N23" s="335"/>
    </row>
    <row r="24" spans="1:14" s="300" customFormat="1" ht="18.600000000000001" customHeight="1">
      <c r="A24" s="299"/>
      <c r="B24" s="299" t="str">
        <f>KLGiam!B24</f>
        <v>SĐU</v>
      </c>
      <c r="C24" s="314">
        <v>8</v>
      </c>
      <c r="D24" s="318" t="str">
        <f>ChiTietDuToan!G154</f>
        <v>Bộ cách điện đứng+ty sứ : SĐU</v>
      </c>
      <c r="E24" s="319" t="str">
        <f>ChiTietDuToan!H154</f>
        <v>bộ</v>
      </c>
      <c r="F24" s="319">
        <f>ChiTietDuToan!I154</f>
        <v>591</v>
      </c>
      <c r="G24" s="320">
        <f>ChiTietDuToan!J154</f>
        <v>583</v>
      </c>
      <c r="H24" s="313">
        <f t="shared" si="2"/>
        <v>8</v>
      </c>
      <c r="I24" s="331">
        <f t="shared" si="0"/>
        <v>0</v>
      </c>
      <c r="J24" s="332">
        <f t="shared" si="4"/>
        <v>0</v>
      </c>
      <c r="K24" s="333"/>
      <c r="L24" s="334"/>
      <c r="M24" s="334">
        <f t="shared" si="3"/>
        <v>1</v>
      </c>
      <c r="N24" s="335"/>
    </row>
    <row r="25" spans="1:14" s="300" customFormat="1" ht="18.600000000000001" customHeight="1">
      <c r="A25" s="299"/>
      <c r="B25" s="299" t="str">
        <f>KLGiam!B25</f>
        <v>SD</v>
      </c>
      <c r="C25" s="314"/>
      <c r="D25" s="312" t="str">
        <f>ChiTietDuToan!G155</f>
        <v>Sứ đứng 24KV ĐR 540mm (bọc chì)</v>
      </c>
      <c r="E25" s="236" t="str">
        <f>ChiTietDuToan!H155</f>
        <v>cái</v>
      </c>
      <c r="F25" s="236">
        <f>ChiTietDuToan!I155</f>
        <v>591</v>
      </c>
      <c r="G25" s="236">
        <f>ChiTietDuToan!J155</f>
        <v>583</v>
      </c>
      <c r="H25" s="313">
        <f t="shared" si="2"/>
        <v>8</v>
      </c>
      <c r="I25" s="331">
        <v>205000</v>
      </c>
      <c r="J25" s="332">
        <f t="shared" si="4"/>
        <v>1640000</v>
      </c>
      <c r="K25" s="333"/>
      <c r="L25" s="334"/>
      <c r="M25" s="334">
        <f t="shared" si="3"/>
        <v>1</v>
      </c>
      <c r="N25" s="335"/>
    </row>
    <row r="26" spans="1:14" s="300" customFormat="1" ht="18.600000000000001" customHeight="1">
      <c r="A26" s="299"/>
      <c r="B26" s="299" t="str">
        <f>KLGiam!B26</f>
        <v>CSD</v>
      </c>
      <c r="C26" s="314"/>
      <c r="D26" s="312" t="str">
        <f>ChiTietDuToan!G156</f>
        <v>Chân sứ đứng D20 bọc chì</v>
      </c>
      <c r="E26" s="236" t="str">
        <f>ChiTietDuToan!H156</f>
        <v>cái</v>
      </c>
      <c r="F26" s="236">
        <f>ChiTietDuToan!I156</f>
        <v>591</v>
      </c>
      <c r="G26" s="236">
        <f>ChiTietDuToan!J156</f>
        <v>583</v>
      </c>
      <c r="H26" s="313">
        <f t="shared" si="2"/>
        <v>8</v>
      </c>
      <c r="I26" s="331">
        <v>65000</v>
      </c>
      <c r="J26" s="332">
        <f t="shared" si="4"/>
        <v>520000</v>
      </c>
      <c r="K26" s="333"/>
      <c r="L26" s="334"/>
      <c r="M26" s="334">
        <f t="shared" si="3"/>
        <v>1</v>
      </c>
      <c r="N26" s="335"/>
    </row>
    <row r="27" spans="1:14" s="300" customFormat="1" ht="18.600000000000001" customHeight="1">
      <c r="A27" s="299"/>
      <c r="B27" s="299" t="str">
        <f>KLGiam!B27</f>
        <v>CĐTply-X</v>
      </c>
      <c r="C27" s="314">
        <v>9</v>
      </c>
      <c r="D27" s="318" t="str">
        <f>ChiTietDuToan!G157</f>
        <v>Chuỗi sứ treo Polymer 25kV lắp vào xà : CĐT ply-X</v>
      </c>
      <c r="E27" s="319" t="str">
        <f>ChiTietDuToan!H157</f>
        <v>chuỗi</v>
      </c>
      <c r="F27" s="319">
        <f>ChiTietDuToan!I157</f>
        <v>93</v>
      </c>
      <c r="G27" s="320">
        <f>ChiTietDuToan!J157</f>
        <v>87</v>
      </c>
      <c r="H27" s="313">
        <f t="shared" si="2"/>
        <v>6</v>
      </c>
      <c r="I27" s="331">
        <f t="shared" si="0"/>
        <v>0</v>
      </c>
      <c r="J27" s="332" t="str">
        <f t="shared" si="1"/>
        <v/>
      </c>
      <c r="K27" s="333"/>
      <c r="L27" s="334"/>
      <c r="M27" s="334">
        <f t="shared" si="3"/>
        <v>1</v>
      </c>
      <c r="N27" s="335"/>
    </row>
    <row r="28" spans="1:14" s="300" customFormat="1" ht="18.600000000000001" customHeight="1">
      <c r="A28" s="299"/>
      <c r="B28" s="299" t="str">
        <f>KLGiam!B28</f>
        <v>Stply</v>
      </c>
      <c r="C28" s="314"/>
      <c r="D28" s="312" t="str">
        <f>ChiTietDuToan!G158</f>
        <v xml:space="preserve">Sứ treo polymer 24kV - 70N </v>
      </c>
      <c r="E28" s="236" t="str">
        <f>ChiTietDuToan!H158</f>
        <v>cái</v>
      </c>
      <c r="F28" s="236">
        <f>ChiTietDuToan!I158</f>
        <v>93</v>
      </c>
      <c r="G28" s="236">
        <f>ChiTietDuToan!J158</f>
        <v>87</v>
      </c>
      <c r="H28" s="313">
        <f t="shared" si="2"/>
        <v>6</v>
      </c>
      <c r="I28" s="331">
        <f t="shared" si="0"/>
        <v>235000</v>
      </c>
      <c r="J28" s="332">
        <f t="shared" si="1"/>
        <v>1410000</v>
      </c>
      <c r="K28" s="333"/>
      <c r="L28" s="334"/>
      <c r="M28" s="334">
        <f t="shared" si="3"/>
        <v>1</v>
      </c>
      <c r="N28" s="335"/>
    </row>
    <row r="29" spans="1:14" s="300" customFormat="1" ht="18.600000000000001" hidden="1" customHeight="1">
      <c r="A29" s="299"/>
      <c r="B29" s="299">
        <f>KLGiam!B29</f>
        <v>0</v>
      </c>
      <c r="C29" s="314"/>
      <c r="D29" s="321"/>
      <c r="E29" s="322"/>
      <c r="F29" s="322"/>
      <c r="G29" s="313"/>
      <c r="H29" s="313">
        <f t="shared" si="2"/>
        <v>0</v>
      </c>
      <c r="I29" s="331">
        <f t="shared" si="0"/>
        <v>0</v>
      </c>
      <c r="J29" s="332" t="str">
        <f t="shared" si="1"/>
        <v/>
      </c>
      <c r="K29" s="333"/>
      <c r="L29" s="334"/>
      <c r="M29" s="334">
        <f t="shared" si="3"/>
        <v>0</v>
      </c>
      <c r="N29" s="335"/>
    </row>
    <row r="30" spans="1:14" s="298" customFormat="1" ht="18.600000000000001" hidden="1" customHeight="1">
      <c r="A30" s="299"/>
      <c r="B30" s="299">
        <f>KLGiam!B30</f>
        <v>0</v>
      </c>
      <c r="C30" s="314"/>
      <c r="D30" s="321"/>
      <c r="E30" s="322"/>
      <c r="F30" s="322"/>
      <c r="G30" s="313"/>
      <c r="H30" s="313">
        <f t="shared" si="2"/>
        <v>0</v>
      </c>
      <c r="I30" s="331">
        <f t="shared" si="0"/>
        <v>0</v>
      </c>
      <c r="J30" s="328"/>
      <c r="K30" s="234"/>
      <c r="L30" s="329"/>
      <c r="M30" s="334">
        <f t="shared" si="3"/>
        <v>0</v>
      </c>
      <c r="N30" s="207"/>
    </row>
    <row r="31" spans="1:14" s="301" customFormat="1" ht="18.600000000000001" customHeight="1">
      <c r="B31" s="299">
        <f>KLGiam!B31</f>
        <v>0</v>
      </c>
      <c r="C31" s="1570" t="s">
        <v>3599</v>
      </c>
      <c r="D31" s="1571" t="s">
        <v>4313</v>
      </c>
      <c r="E31" s="1572"/>
      <c r="F31" s="1572"/>
      <c r="G31" s="1572"/>
      <c r="H31" s="228"/>
      <c r="I31" s="336">
        <f t="shared" si="0"/>
        <v>0</v>
      </c>
      <c r="J31" s="1584">
        <f>SUM(J32:J130)</f>
        <v>222924173</v>
      </c>
      <c r="K31" s="338"/>
      <c r="L31" s="339" t="str">
        <f>ChiTietDuToan!P7</f>
        <v>x</v>
      </c>
      <c r="M31" s="334">
        <v>1</v>
      </c>
      <c r="N31" s="335"/>
    </row>
    <row r="32" spans="1:14" s="299" customFormat="1" ht="18.600000000000001" customHeight="1">
      <c r="B32" s="299" t="str">
        <f>KLGiam!B32</f>
        <v>M12a</v>
      </c>
      <c r="C32" s="1572">
        <v>1</v>
      </c>
      <c r="D32" s="308" t="str">
        <f>ChiTietDuToan!G10</f>
        <v>Móng trụ bê tông 12m có đà cản M12a</v>
      </c>
      <c r="E32" s="309" t="str">
        <f>ChiTietDuToan!H10</f>
        <v>Móng</v>
      </c>
      <c r="F32" s="309">
        <f>ChiTietDuToan!I10</f>
        <v>40</v>
      </c>
      <c r="G32" s="309">
        <f>ChiTietDuToan!J10</f>
        <v>39</v>
      </c>
      <c r="H32" s="310">
        <f t="shared" si="2"/>
        <v>1</v>
      </c>
      <c r="I32" s="355">
        <f t="shared" si="0"/>
        <v>0</v>
      </c>
      <c r="J32" s="332" t="str">
        <f t="shared" ref="J32" si="5">IF(I32&gt;0,H32*I32,"")</f>
        <v/>
      </c>
      <c r="K32" s="236"/>
      <c r="L32" s="334" t="str">
        <f>ChiTietDuToan!P8</f>
        <v>B</v>
      </c>
      <c r="M32" s="334">
        <f t="shared" si="3"/>
        <v>1</v>
      </c>
      <c r="N32" s="335"/>
    </row>
    <row r="33" spans="2:14" s="299" customFormat="1" ht="18.600000000000001" customHeight="1">
      <c r="B33" s="299" t="str">
        <f>KLGiam!B33</f>
        <v>b22650</v>
      </c>
      <c r="C33" s="311"/>
      <c r="D33" s="312" t="str">
        <f>ChiTietDuToan!G12</f>
        <v>Boulon 22x650+ 2 long đền vuông D24-50x50x3/Zn</v>
      </c>
      <c r="E33" s="236" t="str">
        <f>ChiTietDuToan!H12</f>
        <v>bộ</v>
      </c>
      <c r="F33" s="236">
        <f>ChiTietDuToan!I12</f>
        <v>40</v>
      </c>
      <c r="G33" s="236">
        <f>ChiTietDuToan!J12</f>
        <v>39</v>
      </c>
      <c r="H33" s="313">
        <f t="shared" si="2"/>
        <v>1</v>
      </c>
      <c r="I33" s="355">
        <f>ROUND(N33/1.1,2)</f>
        <v>107090.91</v>
      </c>
      <c r="J33" s="332">
        <f>ROUND(H33*I33,0)</f>
        <v>107091</v>
      </c>
      <c r="K33" s="236"/>
      <c r="L33" s="334" t="str">
        <f>ChiTietDuToan!P9</f>
        <v>B</v>
      </c>
      <c r="M33" s="334">
        <f t="shared" si="3"/>
        <v>1</v>
      </c>
      <c r="N33" s="331">
        <f t="shared" ref="N33:N64" si="6">VLOOKUP(B33,HopDong,16,0)</f>
        <v>117800</v>
      </c>
    </row>
    <row r="34" spans="2:14" s="299" customFormat="1" ht="18.600000000000001" customHeight="1">
      <c r="B34" s="299" t="str">
        <f>KLGiam!B34</f>
        <v>MDD3DC</v>
      </c>
      <c r="C34" s="311"/>
      <c r="D34" s="312" t="str">
        <f>ChiTietDuToan!G13</f>
        <v>Đo đất móng cột, trụ, hố kiểm tra rộng &gt;3m, su ≤2m, đất cấp 3 bằng thủ công (p dụng cho móng đ cản)</v>
      </c>
      <c r="E34" s="236" t="str">
        <f>ChiTietDuToan!H13</f>
        <v>bộ</v>
      </c>
      <c r="F34" s="236">
        <f>ChiTietDuToan!I13</f>
        <v>40</v>
      </c>
      <c r="G34" s="236">
        <f>ChiTietDuToan!J13</f>
        <v>39</v>
      </c>
      <c r="H34" s="313">
        <f t="shared" si="2"/>
        <v>1</v>
      </c>
      <c r="I34" s="355">
        <f t="shared" ref="I34:I97" si="7">ROUND(N34/1.1,2)</f>
        <v>281727.27</v>
      </c>
      <c r="J34" s="332">
        <f t="shared" ref="J34:J97" si="8">ROUND(H34*I34,0)</f>
        <v>281727</v>
      </c>
      <c r="K34" s="236"/>
      <c r="L34" s="334" t="str">
        <f>ChiTietDuToan!$P$56</f>
        <v>x</v>
      </c>
      <c r="M34" s="334">
        <f t="shared" si="3"/>
        <v>1</v>
      </c>
      <c r="N34" s="331">
        <f t="shared" si="6"/>
        <v>309900</v>
      </c>
    </row>
    <row r="35" spans="2:14" s="299" customFormat="1" ht="18.600000000000001" customHeight="1">
      <c r="B35" s="299" t="str">
        <f>KLGiam!B35</f>
        <v>MDAP3</v>
      </c>
      <c r="C35" s="311"/>
      <c r="D35" s="312" t="str">
        <f>ChiTietDuToan!G14</f>
        <v>Đắp đất hố móng cột , độ chặt k=0,9</v>
      </c>
      <c r="E35" s="236" t="str">
        <f>ChiTietDuToan!H14</f>
        <v>bộ</v>
      </c>
      <c r="F35" s="236">
        <f>ChiTietDuToan!I14</f>
        <v>40</v>
      </c>
      <c r="G35" s="236">
        <f>ChiTietDuToan!J14</f>
        <v>39</v>
      </c>
      <c r="H35" s="313">
        <f t="shared" si="2"/>
        <v>1</v>
      </c>
      <c r="I35" s="355">
        <f t="shared" si="7"/>
        <v>38272.730000000003</v>
      </c>
      <c r="J35" s="332">
        <f t="shared" si="8"/>
        <v>38273</v>
      </c>
      <c r="K35" s="236"/>
      <c r="L35" s="334" t="str">
        <f>ChiTietDuToan!$P$58</f>
        <v>B</v>
      </c>
      <c r="M35" s="334">
        <f t="shared" si="3"/>
        <v>1</v>
      </c>
      <c r="N35" s="331">
        <f t="shared" si="6"/>
        <v>42100</v>
      </c>
    </row>
    <row r="36" spans="2:14" s="299" customFormat="1" ht="18.600000000000001" customHeight="1">
      <c r="B36" s="299" t="str">
        <f>KLGiam!B36</f>
        <v>TDTT12HH</v>
      </c>
      <c r="C36" s="343">
        <v>2</v>
      </c>
      <c r="D36" s="308" t="str">
        <f>ChiTietDuToan!G36</f>
        <v>Tiếp địa lặp lại (trụ 12m) hiện hữu</v>
      </c>
      <c r="E36" s="309" t="str">
        <f>ChiTietDuToan!H36</f>
        <v>Bộ</v>
      </c>
      <c r="F36" s="309">
        <f>ChiTietDuToan!I36</f>
        <v>14</v>
      </c>
      <c r="G36" s="309">
        <f>ChiTietDuToan!J36</f>
        <v>11</v>
      </c>
      <c r="H36" s="345">
        <f t="shared" si="2"/>
        <v>3</v>
      </c>
      <c r="I36" s="355">
        <f t="shared" si="7"/>
        <v>0</v>
      </c>
      <c r="J36" s="332">
        <f t="shared" si="8"/>
        <v>0</v>
      </c>
      <c r="K36" s="236"/>
      <c r="L36" s="334" t="str">
        <f>ChiTietDuToan!$P$58</f>
        <v>B</v>
      </c>
      <c r="M36" s="334">
        <f t="shared" si="3"/>
        <v>1</v>
      </c>
      <c r="N36" s="331">
        <f t="shared" si="6"/>
        <v>0</v>
      </c>
    </row>
    <row r="37" spans="2:14" s="299" customFormat="1" ht="18.600000000000001" customHeight="1">
      <c r="B37" s="299" t="str">
        <f>KLGiam!B37</f>
        <v>KE399</v>
      </c>
      <c r="C37" s="343"/>
      <c r="D37" s="312" t="str">
        <f>ChiTietDuToan!G38</f>
        <v>Kẹp ép WR 399</v>
      </c>
      <c r="E37" s="236" t="str">
        <f>ChiTietDuToan!H38</f>
        <v>cái</v>
      </c>
      <c r="F37" s="236">
        <f>ChiTietDuToan!I38</f>
        <v>28</v>
      </c>
      <c r="G37" s="236">
        <f>ChiTietDuToan!J38</f>
        <v>22</v>
      </c>
      <c r="H37" s="345">
        <f t="shared" si="2"/>
        <v>6</v>
      </c>
      <c r="I37" s="355">
        <f t="shared" si="7"/>
        <v>15545.45</v>
      </c>
      <c r="J37" s="332">
        <f t="shared" si="8"/>
        <v>93273</v>
      </c>
      <c r="K37" s="236"/>
      <c r="L37" s="334" t="str">
        <f>ChiTietDuToan!$P$58</f>
        <v>B</v>
      </c>
      <c r="M37" s="334">
        <f t="shared" si="3"/>
        <v>1</v>
      </c>
      <c r="N37" s="331">
        <f t="shared" si="6"/>
        <v>17100</v>
      </c>
    </row>
    <row r="38" spans="2:14" s="299" customFormat="1" ht="18.600000000000001" customHeight="1">
      <c r="B38" s="299" t="str">
        <f>KLGiam!B38</f>
        <v>OXC</v>
      </c>
      <c r="C38" s="343"/>
      <c r="D38" s="312" t="str">
        <f>ChiTietDuToan!G39</f>
        <v>Ốc xiết cáp</v>
      </c>
      <c r="E38" s="236" t="str">
        <f>ChiTietDuToan!H39</f>
        <v>cái</v>
      </c>
      <c r="F38" s="236">
        <f>ChiTietDuToan!I39</f>
        <v>28</v>
      </c>
      <c r="G38" s="236">
        <f>ChiTietDuToan!J39</f>
        <v>22</v>
      </c>
      <c r="H38" s="345">
        <f t="shared" si="2"/>
        <v>6</v>
      </c>
      <c r="I38" s="355">
        <f t="shared" si="7"/>
        <v>18636.36</v>
      </c>
      <c r="J38" s="332">
        <f t="shared" si="8"/>
        <v>111818</v>
      </c>
      <c r="K38" s="236"/>
      <c r="L38" s="334" t="str">
        <f>ChiTietDuToan!$P$58</f>
        <v>B</v>
      </c>
      <c r="M38" s="334">
        <f t="shared" si="3"/>
        <v>1</v>
      </c>
      <c r="N38" s="331">
        <f t="shared" si="6"/>
        <v>20500</v>
      </c>
    </row>
    <row r="39" spans="2:14" s="299" customFormat="1" ht="18.600000000000001" customHeight="1">
      <c r="B39" s="299" t="str">
        <f>KLGiam!B39</f>
        <v>TDDD12</v>
      </c>
      <c r="C39" s="343">
        <v>3</v>
      </c>
      <c r="D39" s="308" t="str">
        <f>ChiTietDuToan!G51</f>
        <v>Tiếp địa trụ recloser và TBA 1 pha</v>
      </c>
      <c r="E39" s="309" t="str">
        <f>ChiTietDuToan!H51</f>
        <v>Bộ</v>
      </c>
      <c r="F39" s="309">
        <f>ChiTietDuToan!I51</f>
        <v>10</v>
      </c>
      <c r="G39" s="309">
        <f>ChiTietDuToan!J51</f>
        <v>9</v>
      </c>
      <c r="H39" s="345">
        <f t="shared" si="2"/>
        <v>1</v>
      </c>
      <c r="I39" s="355">
        <f t="shared" si="7"/>
        <v>0</v>
      </c>
      <c r="J39" s="332">
        <f t="shared" si="8"/>
        <v>0</v>
      </c>
      <c r="K39" s="236"/>
      <c r="L39" s="334" t="str">
        <f>ChiTietDuToan!$P$58</f>
        <v>B</v>
      </c>
      <c r="M39" s="334">
        <f t="shared" si="3"/>
        <v>1</v>
      </c>
      <c r="N39" s="331">
        <f t="shared" si="6"/>
        <v>0</v>
      </c>
    </row>
    <row r="40" spans="2:14" s="299" customFormat="1" ht="18.600000000000001" customHeight="1">
      <c r="B40" s="299" t="str">
        <f>KLGiam!B40</f>
        <v>KE399</v>
      </c>
      <c r="C40" s="343"/>
      <c r="D40" s="312" t="str">
        <f>ChiTietDuToan!G53</f>
        <v>Kẹp ép WR 399</v>
      </c>
      <c r="E40" s="236" t="str">
        <f>ChiTietDuToan!H53</f>
        <v>cái</v>
      </c>
      <c r="F40" s="236">
        <f>ChiTietDuToan!I53</f>
        <v>40</v>
      </c>
      <c r="G40" s="236">
        <f>ChiTietDuToan!J53</f>
        <v>36</v>
      </c>
      <c r="H40" s="345">
        <f t="shared" si="2"/>
        <v>4</v>
      </c>
      <c r="I40" s="355">
        <f t="shared" si="7"/>
        <v>15545.45</v>
      </c>
      <c r="J40" s="332">
        <f t="shared" si="8"/>
        <v>62182</v>
      </c>
      <c r="K40" s="236"/>
      <c r="L40" s="334" t="str">
        <f>ChiTietDuToan!$P$58</f>
        <v>B</v>
      </c>
      <c r="M40" s="334">
        <f t="shared" si="3"/>
        <v>1</v>
      </c>
      <c r="N40" s="331">
        <f t="shared" si="6"/>
        <v>17100</v>
      </c>
    </row>
    <row r="41" spans="2:14" s="299" customFormat="1" ht="18.600000000000001" customHeight="1">
      <c r="B41" s="299" t="str">
        <f>KLGiam!B41</f>
        <v>OXC</v>
      </c>
      <c r="C41" s="343"/>
      <c r="D41" s="312" t="str">
        <f>ChiTietDuToan!G54</f>
        <v>Ốc xiết cáp</v>
      </c>
      <c r="E41" s="236" t="str">
        <f>ChiTietDuToan!H54</f>
        <v>cái</v>
      </c>
      <c r="F41" s="236">
        <f>ChiTietDuToan!I54</f>
        <v>40</v>
      </c>
      <c r="G41" s="236">
        <f>ChiTietDuToan!J54</f>
        <v>36</v>
      </c>
      <c r="H41" s="345">
        <f t="shared" si="2"/>
        <v>4</v>
      </c>
      <c r="I41" s="355">
        <f t="shared" si="7"/>
        <v>18636.36</v>
      </c>
      <c r="J41" s="332">
        <f t="shared" si="8"/>
        <v>74545</v>
      </c>
      <c r="K41" s="236"/>
      <c r="L41" s="334" t="str">
        <f>ChiTietDuToan!$P$58</f>
        <v>B</v>
      </c>
      <c r="M41" s="334">
        <f t="shared" si="3"/>
        <v>1</v>
      </c>
      <c r="N41" s="331">
        <f t="shared" si="6"/>
        <v>20500</v>
      </c>
    </row>
    <row r="42" spans="2:14" s="299" customFormat="1" ht="18.600000000000001" customHeight="1">
      <c r="B42" s="299" t="str">
        <f>KLGiam!B42</f>
        <v>BTLT 12 F540</v>
      </c>
      <c r="C42" s="343">
        <v>4</v>
      </c>
      <c r="D42" s="308" t="str">
        <f>ChiTietDuToan!G56</f>
        <v>Trụ bê tông ly tâm 12m</v>
      </c>
      <c r="E42" s="309" t="str">
        <f>ChiTietDuToan!H56</f>
        <v>Trụ</v>
      </c>
      <c r="F42" s="309">
        <f>ChiTietDuToan!I56</f>
        <v>96</v>
      </c>
      <c r="G42" s="309">
        <f>ChiTietDuToan!J56</f>
        <v>95</v>
      </c>
      <c r="H42" s="345">
        <f t="shared" si="2"/>
        <v>1</v>
      </c>
      <c r="I42" s="355">
        <f t="shared" si="7"/>
        <v>0</v>
      </c>
      <c r="J42" s="332">
        <f t="shared" si="8"/>
        <v>0</v>
      </c>
      <c r="K42" s="236"/>
      <c r="L42" s="334" t="str">
        <f>ChiTietDuToan!$P$58</f>
        <v>B</v>
      </c>
      <c r="M42" s="334">
        <f t="shared" si="3"/>
        <v>1</v>
      </c>
      <c r="N42" s="331">
        <f t="shared" si="6"/>
        <v>0</v>
      </c>
    </row>
    <row r="43" spans="2:14" s="299" customFormat="1" ht="18.600000000000001" customHeight="1">
      <c r="B43" s="299" t="str">
        <f>KLGiam!B43</f>
        <v>C12m</v>
      </c>
      <c r="C43" s="343"/>
      <c r="D43" s="312" t="str">
        <f>ChiTietDuToan!G58</f>
        <v>Dựng trụ BTLT &lt;=12m thủ công + cơ giới</v>
      </c>
      <c r="E43" s="236" t="str">
        <f>ChiTietDuToan!H58</f>
        <v>trụ</v>
      </c>
      <c r="F43" s="236">
        <f>ChiTietDuToan!I58</f>
        <v>96</v>
      </c>
      <c r="G43" s="236">
        <f>ChiTietDuToan!J58</f>
        <v>95</v>
      </c>
      <c r="H43" s="345">
        <f t="shared" si="2"/>
        <v>1</v>
      </c>
      <c r="I43" s="355">
        <f t="shared" si="7"/>
        <v>1105909.0900000001</v>
      </c>
      <c r="J43" s="332">
        <f t="shared" si="8"/>
        <v>1105909</v>
      </c>
      <c r="K43" s="236"/>
      <c r="L43" s="334" t="str">
        <f>ChiTietDuToan!$P$58</f>
        <v>B</v>
      </c>
      <c r="M43" s="334">
        <f t="shared" si="3"/>
        <v>1</v>
      </c>
      <c r="N43" s="331">
        <f t="shared" si="6"/>
        <v>1216500</v>
      </c>
    </row>
    <row r="44" spans="2:14" s="299" customFormat="1" ht="18.600000000000001" customHeight="1">
      <c r="B44" s="299" t="str">
        <f>KLGiam!B44</f>
        <v>X-22K</v>
      </c>
      <c r="C44" s="343">
        <v>5</v>
      </c>
      <c r="D44" s="308" t="str">
        <f>ChiTietDuToan!G63</f>
        <v>Bộ xà kép L75x75x8 dài 2.2m: X-22K - C810</v>
      </c>
      <c r="E44" s="309" t="str">
        <f>ChiTietDuToan!H63</f>
        <v>Bộ</v>
      </c>
      <c r="F44" s="309">
        <f>ChiTietDuToan!I63</f>
        <v>5</v>
      </c>
      <c r="G44" s="309">
        <f>ChiTietDuToan!J63</f>
        <v>4</v>
      </c>
      <c r="H44" s="345">
        <f t="shared" si="2"/>
        <v>1</v>
      </c>
      <c r="I44" s="355">
        <f t="shared" si="7"/>
        <v>0</v>
      </c>
      <c r="J44" s="332">
        <f t="shared" si="8"/>
        <v>0</v>
      </c>
      <c r="K44" s="236"/>
      <c r="L44" s="334" t="str">
        <f>ChiTietDuToan!$P$58</f>
        <v>B</v>
      </c>
      <c r="M44" s="334">
        <f t="shared" si="3"/>
        <v>1</v>
      </c>
      <c r="N44" s="331">
        <f t="shared" si="6"/>
        <v>0</v>
      </c>
    </row>
    <row r="45" spans="2:14" s="299" customFormat="1" ht="18.600000000000001" customHeight="1">
      <c r="B45" s="299" t="str">
        <f>KLGiam!B45</f>
        <v>d22</v>
      </c>
      <c r="C45" s="343"/>
      <c r="D45" s="312" t="str">
        <f>ChiTietDuToan!G64</f>
        <v>Đà Sắt góc L75 x75 x8 dài 2,2m (4 ốp)</v>
      </c>
      <c r="E45" s="236" t="str">
        <f>ChiTietDuToan!H64</f>
        <v>thanh</v>
      </c>
      <c r="F45" s="236">
        <f>ChiTietDuToan!I64</f>
        <v>4</v>
      </c>
      <c r="G45" s="236">
        <f>ChiTietDuToan!J64</f>
        <v>2</v>
      </c>
      <c r="H45" s="345">
        <f t="shared" si="2"/>
        <v>2</v>
      </c>
      <c r="I45" s="355">
        <f t="shared" si="7"/>
        <v>1375454.55</v>
      </c>
      <c r="J45" s="332">
        <f t="shared" si="8"/>
        <v>2750909</v>
      </c>
      <c r="K45" s="236"/>
      <c r="L45" s="334" t="str">
        <f>ChiTietDuToan!$P$58</f>
        <v>B</v>
      </c>
      <c r="M45" s="334">
        <f t="shared" si="3"/>
        <v>1</v>
      </c>
      <c r="N45" s="331">
        <f t="shared" si="6"/>
        <v>1513000</v>
      </c>
    </row>
    <row r="46" spans="2:14" s="299" customFormat="1" ht="18.600000000000001" customHeight="1">
      <c r="B46" s="299" t="str">
        <f>KLGiam!B46</f>
        <v>t81</v>
      </c>
      <c r="C46" s="343"/>
      <c r="D46" s="312" t="str">
        <f>ChiTietDuToan!G65</f>
        <v>Thanh chống đà sắt góc L50x50x5 dài 0,81m</v>
      </c>
      <c r="E46" s="236" t="str">
        <f>ChiTietDuToan!H65</f>
        <v>thanh</v>
      </c>
      <c r="F46" s="236">
        <f>ChiTietDuToan!I65</f>
        <v>8</v>
      </c>
      <c r="G46" s="236">
        <f>ChiTietDuToan!J65</f>
        <v>4</v>
      </c>
      <c r="H46" s="345">
        <f t="shared" si="2"/>
        <v>4</v>
      </c>
      <c r="I46" s="355">
        <f t="shared" si="7"/>
        <v>375363.64</v>
      </c>
      <c r="J46" s="332">
        <f t="shared" si="8"/>
        <v>1501455</v>
      </c>
      <c r="K46" s="236"/>
      <c r="L46" s="334" t="str">
        <f>ChiTietDuToan!$P$58</f>
        <v>B</v>
      </c>
      <c r="M46" s="334">
        <f t="shared" si="3"/>
        <v>1</v>
      </c>
      <c r="N46" s="331">
        <f t="shared" si="6"/>
        <v>412900</v>
      </c>
    </row>
    <row r="47" spans="2:14" s="299" customFormat="1" ht="18.600000000000001" customHeight="1">
      <c r="B47" s="299" t="str">
        <f>KLGiam!B47</f>
        <v>B16300</v>
      </c>
      <c r="C47" s="343"/>
      <c r="D47" s="312" t="str">
        <f>ChiTietDuToan!G68</f>
        <v>Boulon 16x300+ 2 long đền vuông D18-50x50x3/Zn</v>
      </c>
      <c r="E47" s="236" t="str">
        <f>ChiTietDuToan!H68</f>
        <v>bộ</v>
      </c>
      <c r="F47" s="236">
        <f>ChiTietDuToan!I68</f>
        <v>10</v>
      </c>
      <c r="G47" s="236">
        <f>ChiTietDuToan!J68</f>
        <v>8</v>
      </c>
      <c r="H47" s="345">
        <f t="shared" si="2"/>
        <v>2</v>
      </c>
      <c r="I47" s="355">
        <f t="shared" si="7"/>
        <v>31818.18</v>
      </c>
      <c r="J47" s="332">
        <f t="shared" si="8"/>
        <v>63636</v>
      </c>
      <c r="K47" s="236"/>
      <c r="L47" s="334" t="str">
        <f>ChiTietDuToan!$P$58</f>
        <v>B</v>
      </c>
      <c r="M47" s="334">
        <f t="shared" si="3"/>
        <v>1</v>
      </c>
      <c r="N47" s="331">
        <f t="shared" si="6"/>
        <v>35000</v>
      </c>
    </row>
    <row r="48" spans="2:14" s="299" customFormat="1" ht="18.600000000000001" customHeight="1">
      <c r="B48" s="299" t="str">
        <f>KLGiam!B48</f>
        <v>B16300v</v>
      </c>
      <c r="C48" s="343"/>
      <c r="D48" s="312" t="str">
        <f>ChiTietDuToan!G69</f>
        <v>Boulon 16x300VRS+ 4 long đền vuông D18-50x50x3/Zn</v>
      </c>
      <c r="E48" s="236" t="str">
        <f>ChiTietDuToan!H69</f>
        <v>bộ</v>
      </c>
      <c r="F48" s="236">
        <f>ChiTietDuToan!I69</f>
        <v>20</v>
      </c>
      <c r="G48" s="236">
        <f>ChiTietDuToan!J69</f>
        <v>16</v>
      </c>
      <c r="H48" s="345">
        <f t="shared" si="2"/>
        <v>4</v>
      </c>
      <c r="I48" s="355">
        <f t="shared" si="7"/>
        <v>43454.55</v>
      </c>
      <c r="J48" s="332">
        <f t="shared" si="8"/>
        <v>173818</v>
      </c>
      <c r="K48" s="236"/>
      <c r="L48" s="334" t="str">
        <f>ChiTietDuToan!$P$58</f>
        <v>B</v>
      </c>
      <c r="M48" s="334">
        <f t="shared" si="3"/>
        <v>1</v>
      </c>
      <c r="N48" s="331">
        <f t="shared" si="6"/>
        <v>47800</v>
      </c>
    </row>
    <row r="49" spans="2:14" s="299" customFormat="1" ht="18.600000000000001" customHeight="1">
      <c r="B49" s="299" t="str">
        <f>KLGiam!B49</f>
        <v>B1650</v>
      </c>
      <c r="C49" s="343"/>
      <c r="D49" s="312" t="str">
        <f>ChiTietDuToan!G70</f>
        <v>Boulon 16x50+ 2 long đền vuông D18-50x50x3/Zn</v>
      </c>
      <c r="E49" s="236" t="str">
        <f>ChiTietDuToan!H70</f>
        <v>bộ</v>
      </c>
      <c r="F49" s="236">
        <f>ChiTietDuToan!I70</f>
        <v>20</v>
      </c>
      <c r="G49" s="236">
        <f>ChiTietDuToan!J70</f>
        <v>16</v>
      </c>
      <c r="H49" s="345">
        <f t="shared" si="2"/>
        <v>4</v>
      </c>
      <c r="I49" s="355">
        <f t="shared" si="7"/>
        <v>18000</v>
      </c>
      <c r="J49" s="332">
        <f t="shared" si="8"/>
        <v>72000</v>
      </c>
      <c r="K49" s="236"/>
      <c r="L49" s="334" t="str">
        <f>ChiTietDuToan!$P$58</f>
        <v>B</v>
      </c>
      <c r="M49" s="334">
        <f t="shared" si="3"/>
        <v>1</v>
      </c>
      <c r="N49" s="331">
        <f t="shared" si="6"/>
        <v>19800</v>
      </c>
    </row>
    <row r="50" spans="2:14" s="299" customFormat="1" ht="18.600000000000001" customHeight="1">
      <c r="B50" s="299" t="str">
        <f>KLGiam!B50</f>
        <v>LXIN</v>
      </c>
      <c r="C50" s="343"/>
      <c r="D50" s="312" t="str">
        <f>ChiTietDuToan!G71</f>
        <v>Lắp xà néo 58,63kg (X22K)</v>
      </c>
      <c r="E50" s="236" t="str">
        <f>ChiTietDuToan!H71</f>
        <v>bộ</v>
      </c>
      <c r="F50" s="236">
        <f>ChiTietDuToan!I71</f>
        <v>5</v>
      </c>
      <c r="G50" s="236">
        <f>ChiTietDuToan!J71</f>
        <v>4</v>
      </c>
      <c r="H50" s="345">
        <f t="shared" si="2"/>
        <v>1</v>
      </c>
      <c r="I50" s="355">
        <f t="shared" si="7"/>
        <v>947545.45</v>
      </c>
      <c r="J50" s="332">
        <f t="shared" si="8"/>
        <v>947545</v>
      </c>
      <c r="K50" s="236"/>
      <c r="L50" s="334" t="str">
        <f>ChiTietDuToan!$P$58</f>
        <v>B</v>
      </c>
      <c r="M50" s="334">
        <f t="shared" si="3"/>
        <v>1</v>
      </c>
      <c r="N50" s="331">
        <f t="shared" si="6"/>
        <v>1042300</v>
      </c>
    </row>
    <row r="51" spans="2:14" s="299" customFormat="1" ht="18.600000000000001" customHeight="1">
      <c r="B51" s="299" t="str">
        <f>KLGiam!B51</f>
        <v>CL12-B</v>
      </c>
      <c r="C51" s="343">
        <v>6</v>
      </c>
      <c r="D51" s="308" t="str">
        <f>ChiTietDuToan!G100</f>
        <v>Bộ chằng lệch đơn cho trụ 12m: CL12-B</v>
      </c>
      <c r="E51" s="309" t="str">
        <f>ChiTietDuToan!H100</f>
        <v>Bộ</v>
      </c>
      <c r="F51" s="309">
        <f>ChiTietDuToan!I100</f>
        <v>3</v>
      </c>
      <c r="G51" s="309">
        <f>ChiTietDuToan!J100</f>
        <v>2</v>
      </c>
      <c r="H51" s="345">
        <f t="shared" si="2"/>
        <v>1</v>
      </c>
      <c r="I51" s="355">
        <f t="shared" si="7"/>
        <v>0</v>
      </c>
      <c r="J51" s="332">
        <f t="shared" si="8"/>
        <v>0</v>
      </c>
      <c r="K51" s="236"/>
      <c r="L51" s="334" t="str">
        <f>ChiTietDuToan!$P$58</f>
        <v>B</v>
      </c>
      <c r="M51" s="334">
        <f t="shared" si="3"/>
        <v>1</v>
      </c>
      <c r="N51" s="331">
        <f t="shared" si="6"/>
        <v>0</v>
      </c>
    </row>
    <row r="52" spans="2:14" s="299" customFormat="1" ht="18.600000000000001" customHeight="1">
      <c r="B52" s="299" t="str">
        <f>KLGiam!B52</f>
        <v>BM16300</v>
      </c>
      <c r="C52" s="343"/>
      <c r="D52" s="312" t="str">
        <f>ChiTietDuToan!G101</f>
        <v>Boulon mắt 16x300+ 1 long đền vuông D18-50x50x3/Zn</v>
      </c>
      <c r="E52" s="236" t="str">
        <f>ChiTietDuToan!H101</f>
        <v>bộ</v>
      </c>
      <c r="F52" s="236">
        <f>ChiTietDuToan!I101</f>
        <v>3</v>
      </c>
      <c r="G52" s="236">
        <f>ChiTietDuToan!J101</f>
        <v>2</v>
      </c>
      <c r="H52" s="345">
        <f t="shared" si="2"/>
        <v>1</v>
      </c>
      <c r="I52" s="355">
        <f t="shared" si="7"/>
        <v>41363.64</v>
      </c>
      <c r="J52" s="332">
        <f t="shared" si="8"/>
        <v>41364</v>
      </c>
      <c r="K52" s="236"/>
      <c r="L52" s="334" t="str">
        <f>ChiTietDuToan!$P$58</f>
        <v>B</v>
      </c>
      <c r="M52" s="334">
        <f t="shared" si="3"/>
        <v>1</v>
      </c>
      <c r="N52" s="331">
        <f t="shared" si="6"/>
        <v>45500</v>
      </c>
    </row>
    <row r="53" spans="2:14" s="299" customFormat="1" ht="18.600000000000001" customHeight="1">
      <c r="B53" s="299" t="str">
        <f>KLGiam!B53</f>
        <v>K3B</v>
      </c>
      <c r="C53" s="343"/>
      <c r="D53" s="312" t="str">
        <f>ChiTietDuToan!G103</f>
        <v>Kẹp cáp 3 boulon 5/8 (B46x130)</v>
      </c>
      <c r="E53" s="236" t="str">
        <f>ChiTietDuToan!H103</f>
        <v>cái</v>
      </c>
      <c r="F53" s="236">
        <f>ChiTietDuToan!I103</f>
        <v>24</v>
      </c>
      <c r="G53" s="236">
        <f>ChiTietDuToan!J103</f>
        <v>16</v>
      </c>
      <c r="H53" s="345">
        <f t="shared" si="2"/>
        <v>8</v>
      </c>
      <c r="I53" s="355">
        <f t="shared" si="7"/>
        <v>44545.45</v>
      </c>
      <c r="J53" s="332">
        <f t="shared" si="8"/>
        <v>356364</v>
      </c>
      <c r="K53" s="236"/>
      <c r="L53" s="334" t="str">
        <f>ChiTietDuToan!$P$58</f>
        <v>B</v>
      </c>
      <c r="M53" s="334">
        <f t="shared" si="3"/>
        <v>1</v>
      </c>
      <c r="N53" s="331">
        <f t="shared" si="6"/>
        <v>49000</v>
      </c>
    </row>
    <row r="54" spans="2:14" s="299" customFormat="1" ht="18.600000000000001" customHeight="1">
      <c r="B54" s="299" t="str">
        <f>KLGiam!B54</f>
        <v>CL</v>
      </c>
      <c r="C54" s="343"/>
      <c r="D54" s="312" t="str">
        <f>ChiTietDuToan!G105</f>
        <v>Bộ chống chằng hẹp D60/50x1500+2BL12x40+BL16x250/80</v>
      </c>
      <c r="E54" s="236" t="str">
        <f>ChiTietDuToan!H105</f>
        <v>bộ</v>
      </c>
      <c r="F54" s="236">
        <f>ChiTietDuToan!I105</f>
        <v>3</v>
      </c>
      <c r="G54" s="236">
        <f>ChiTietDuToan!J105</f>
        <v>2</v>
      </c>
      <c r="H54" s="345">
        <f t="shared" si="2"/>
        <v>1</v>
      </c>
      <c r="I54" s="355">
        <f t="shared" si="7"/>
        <v>360363.64</v>
      </c>
      <c r="J54" s="332">
        <f t="shared" si="8"/>
        <v>360364</v>
      </c>
      <c r="K54" s="236"/>
      <c r="L54" s="334" t="str">
        <f>ChiTietDuToan!$P$58</f>
        <v>B</v>
      </c>
      <c r="M54" s="334">
        <f t="shared" si="3"/>
        <v>1</v>
      </c>
      <c r="N54" s="331">
        <f t="shared" si="6"/>
        <v>396400</v>
      </c>
    </row>
    <row r="55" spans="2:14" s="299" customFormat="1" ht="18.600000000000001" customHeight="1">
      <c r="B55" s="299" t="str">
        <f>KLGiam!B55</f>
        <v>YC</v>
      </c>
      <c r="C55" s="343"/>
      <c r="D55" s="312" t="str">
        <f>ChiTietDuToan!G106</f>
        <v>Yếm cáp dày 2mm</v>
      </c>
      <c r="E55" s="236" t="str">
        <f>ChiTietDuToan!H106</f>
        <v>cái</v>
      </c>
      <c r="F55" s="236">
        <f>ChiTietDuToan!I106</f>
        <v>6</v>
      </c>
      <c r="G55" s="236">
        <f>ChiTietDuToan!J106</f>
        <v>4</v>
      </c>
      <c r="H55" s="345">
        <f t="shared" si="2"/>
        <v>2</v>
      </c>
      <c r="I55" s="355">
        <f t="shared" si="7"/>
        <v>7454.55</v>
      </c>
      <c r="J55" s="332">
        <f t="shared" si="8"/>
        <v>14909</v>
      </c>
      <c r="K55" s="236"/>
      <c r="L55" s="334" t="str">
        <f>ChiTietDuToan!$P$58</f>
        <v>B</v>
      </c>
      <c r="M55" s="334">
        <f t="shared" si="3"/>
        <v>1</v>
      </c>
      <c r="N55" s="331">
        <f t="shared" si="6"/>
        <v>8200</v>
      </c>
    </row>
    <row r="56" spans="2:14" s="299" customFormat="1" ht="18.600000000000001" customHeight="1">
      <c r="B56" s="299" t="str">
        <f>KLGiam!B56</f>
        <v>MANG</v>
      </c>
      <c r="C56" s="343"/>
      <c r="D56" s="312" t="str">
        <f>ChiTietDuToan!G107</f>
        <v>Máng che dây chằng dày 0,8x2000</v>
      </c>
      <c r="E56" s="236" t="str">
        <f>ChiTietDuToan!H107</f>
        <v>cái</v>
      </c>
      <c r="F56" s="236">
        <f>ChiTietDuToan!I107</f>
        <v>3</v>
      </c>
      <c r="G56" s="236">
        <f>ChiTietDuToan!J107</f>
        <v>2</v>
      </c>
      <c r="H56" s="345">
        <f t="shared" si="2"/>
        <v>1</v>
      </c>
      <c r="I56" s="355">
        <f t="shared" si="7"/>
        <v>56181.82</v>
      </c>
      <c r="J56" s="332">
        <f t="shared" si="8"/>
        <v>56182</v>
      </c>
      <c r="K56" s="236"/>
      <c r="L56" s="334" t="str">
        <f>ChiTietDuToan!$P$58</f>
        <v>B</v>
      </c>
      <c r="M56" s="334">
        <f t="shared" si="3"/>
        <v>1</v>
      </c>
      <c r="N56" s="331">
        <f t="shared" si="6"/>
        <v>61800</v>
      </c>
    </row>
    <row r="57" spans="2:14" s="299" customFormat="1" ht="18.600000000000001" customHeight="1">
      <c r="B57" s="299" t="str">
        <f>KLGiam!B57</f>
        <v>LDN</v>
      </c>
      <c r="C57" s="343"/>
      <c r="D57" s="312" t="str">
        <f>ChiTietDuToan!G108</f>
        <v>Lắp bộ dây néo</v>
      </c>
      <c r="E57" s="236" t="str">
        <f>ChiTietDuToan!H108</f>
        <v>bộ</v>
      </c>
      <c r="F57" s="236">
        <f>ChiTietDuToan!I108</f>
        <v>3</v>
      </c>
      <c r="G57" s="236">
        <f>ChiTietDuToan!J108</f>
        <v>2</v>
      </c>
      <c r="H57" s="345">
        <f t="shared" si="2"/>
        <v>1</v>
      </c>
      <c r="I57" s="355">
        <f t="shared" si="7"/>
        <v>189181.82</v>
      </c>
      <c r="J57" s="332">
        <f t="shared" si="8"/>
        <v>189182</v>
      </c>
      <c r="K57" s="236"/>
      <c r="L57" s="334" t="str">
        <f>ChiTietDuToan!$P$58</f>
        <v>B</v>
      </c>
      <c r="M57" s="334">
        <f t="shared" si="3"/>
        <v>1</v>
      </c>
      <c r="N57" s="331">
        <f t="shared" si="6"/>
        <v>208100</v>
      </c>
    </row>
    <row r="58" spans="2:14" s="299" customFormat="1" ht="18.600000000000001" customHeight="1">
      <c r="B58" s="299" t="str">
        <f>KLGiam!B58</f>
        <v>LCL</v>
      </c>
      <c r="C58" s="343"/>
      <c r="D58" s="312" t="str">
        <f>ChiTietDuToan!G109</f>
        <v>Lắp bộ chống lệch</v>
      </c>
      <c r="E58" s="236" t="str">
        <f>ChiTietDuToan!H109</f>
        <v>bộ</v>
      </c>
      <c r="F58" s="236">
        <f>ChiTietDuToan!I109</f>
        <v>3</v>
      </c>
      <c r="G58" s="236">
        <f>ChiTietDuToan!J109</f>
        <v>2</v>
      </c>
      <c r="H58" s="345">
        <f t="shared" si="2"/>
        <v>1</v>
      </c>
      <c r="I58" s="355">
        <f t="shared" si="7"/>
        <v>147090.91</v>
      </c>
      <c r="J58" s="332">
        <f t="shared" si="8"/>
        <v>147091</v>
      </c>
      <c r="K58" s="236"/>
      <c r="L58" s="334" t="str">
        <f>ChiTietDuToan!$P$58</f>
        <v>B</v>
      </c>
      <c r="M58" s="334">
        <f t="shared" si="3"/>
        <v>1</v>
      </c>
      <c r="N58" s="331">
        <f t="shared" si="6"/>
        <v>161800</v>
      </c>
    </row>
    <row r="59" spans="2:14" s="299" customFormat="1" ht="18.600000000000001" customHeight="1">
      <c r="B59" s="299" t="str">
        <f>KLGiam!B59</f>
        <v>CXX14-B</v>
      </c>
      <c r="C59" s="343">
        <v>7</v>
      </c>
      <c r="D59" s="308" t="str">
        <f>ChiTietDuToan!G118</f>
        <v>Bộ chằng xuống kép cho trụ 14m: CXX14-B</v>
      </c>
      <c r="E59" s="309" t="str">
        <f>ChiTietDuToan!H118</f>
        <v>Bộ</v>
      </c>
      <c r="F59" s="309">
        <f>ChiTietDuToan!I118</f>
        <v>2</v>
      </c>
      <c r="G59" s="309">
        <f>ChiTietDuToan!J118</f>
        <v>1</v>
      </c>
      <c r="H59" s="345">
        <f t="shared" si="2"/>
        <v>1</v>
      </c>
      <c r="I59" s="355">
        <f t="shared" si="7"/>
        <v>0</v>
      </c>
      <c r="J59" s="332">
        <f t="shared" si="8"/>
        <v>0</v>
      </c>
      <c r="K59" s="236"/>
      <c r="L59" s="334" t="str">
        <f>ChiTietDuToan!$P$58</f>
        <v>B</v>
      </c>
      <c r="M59" s="334">
        <f t="shared" si="3"/>
        <v>1</v>
      </c>
      <c r="N59" s="331">
        <f t="shared" si="6"/>
        <v>0</v>
      </c>
    </row>
    <row r="60" spans="2:14" s="299" customFormat="1" ht="18.600000000000001" customHeight="1">
      <c r="B60" s="299" t="str">
        <f>KLGiam!B60</f>
        <v>BM16300</v>
      </c>
      <c r="C60" s="343"/>
      <c r="D60" s="312" t="str">
        <f>ChiTietDuToan!G119</f>
        <v>Boulon mắt 16x300+ 1 long đền vuông D18-50x50x3/Zn</v>
      </c>
      <c r="E60" s="236" t="str">
        <f>ChiTietDuToan!H119</f>
        <v>bộ</v>
      </c>
      <c r="F60" s="236">
        <f>ChiTietDuToan!I119</f>
        <v>4</v>
      </c>
      <c r="G60" s="236">
        <f>ChiTietDuToan!J119</f>
        <v>2</v>
      </c>
      <c r="H60" s="345">
        <f t="shared" si="2"/>
        <v>2</v>
      </c>
      <c r="I60" s="355">
        <f t="shared" si="7"/>
        <v>41363.64</v>
      </c>
      <c r="J60" s="332">
        <f t="shared" si="8"/>
        <v>82727</v>
      </c>
      <c r="K60" s="236"/>
      <c r="L60" s="334" t="str">
        <f>ChiTietDuToan!$P$58</f>
        <v>B</v>
      </c>
      <c r="M60" s="334">
        <f t="shared" si="3"/>
        <v>1</v>
      </c>
      <c r="N60" s="331">
        <f t="shared" si="6"/>
        <v>45500</v>
      </c>
    </row>
    <row r="61" spans="2:14" s="299" customFormat="1" ht="18.600000000000001" customHeight="1">
      <c r="B61" s="299" t="str">
        <f>KLGiam!B61</f>
        <v>K3B</v>
      </c>
      <c r="C61" s="343"/>
      <c r="D61" s="312" t="str">
        <f>ChiTietDuToan!G121</f>
        <v>Kẹp cáp 3 boulon 5/8 (B46x130)</v>
      </c>
      <c r="E61" s="236" t="str">
        <f>ChiTietDuToan!H121</f>
        <v>cái</v>
      </c>
      <c r="F61" s="236">
        <f>ChiTietDuToan!I121</f>
        <v>32</v>
      </c>
      <c r="G61" s="236">
        <f>ChiTietDuToan!J121</f>
        <v>16</v>
      </c>
      <c r="H61" s="345">
        <f t="shared" si="2"/>
        <v>16</v>
      </c>
      <c r="I61" s="355">
        <f t="shared" si="7"/>
        <v>44545.45</v>
      </c>
      <c r="J61" s="332">
        <f t="shared" si="8"/>
        <v>712727</v>
      </c>
      <c r="K61" s="236"/>
      <c r="L61" s="334" t="str">
        <f>ChiTietDuToan!$P$58</f>
        <v>B</v>
      </c>
      <c r="M61" s="334">
        <f t="shared" si="3"/>
        <v>1</v>
      </c>
      <c r="N61" s="331">
        <f t="shared" si="6"/>
        <v>49000</v>
      </c>
    </row>
    <row r="62" spans="2:14" s="299" customFormat="1" ht="18.600000000000001" customHeight="1">
      <c r="B62" s="299" t="str">
        <f>KLGiam!B62</f>
        <v>YC</v>
      </c>
      <c r="C62" s="343"/>
      <c r="D62" s="312" t="str">
        <f>ChiTietDuToan!G123</f>
        <v>Yếm cáp dày 2mm</v>
      </c>
      <c r="E62" s="236" t="str">
        <f>ChiTietDuToan!H123</f>
        <v>cái</v>
      </c>
      <c r="F62" s="236">
        <f>ChiTietDuToan!I123</f>
        <v>8</v>
      </c>
      <c r="G62" s="236">
        <f>ChiTietDuToan!J123</f>
        <v>4</v>
      </c>
      <c r="H62" s="345">
        <f t="shared" si="2"/>
        <v>4</v>
      </c>
      <c r="I62" s="355">
        <f t="shared" si="7"/>
        <v>7454.55</v>
      </c>
      <c r="J62" s="332">
        <f t="shared" si="8"/>
        <v>29818</v>
      </c>
      <c r="K62" s="236"/>
      <c r="L62" s="334" t="str">
        <f>ChiTietDuToan!$P$58</f>
        <v>B</v>
      </c>
      <c r="M62" s="334">
        <f t="shared" si="3"/>
        <v>1</v>
      </c>
      <c r="N62" s="331">
        <f t="shared" si="6"/>
        <v>8200</v>
      </c>
    </row>
    <row r="63" spans="2:14" s="299" customFormat="1" ht="18.600000000000001" customHeight="1">
      <c r="B63" s="299" t="str">
        <f>KLGiam!B63</f>
        <v>MANG</v>
      </c>
      <c r="C63" s="343"/>
      <c r="D63" s="312" t="str">
        <f>ChiTietDuToan!G124</f>
        <v>Máng che dây chằng dày 0,8x2000</v>
      </c>
      <c r="E63" s="236" t="str">
        <f>ChiTietDuToan!H124</f>
        <v>cái</v>
      </c>
      <c r="F63" s="236">
        <f>ChiTietDuToan!I124</f>
        <v>2</v>
      </c>
      <c r="G63" s="236">
        <f>ChiTietDuToan!J124</f>
        <v>1</v>
      </c>
      <c r="H63" s="345">
        <f t="shared" si="2"/>
        <v>1</v>
      </c>
      <c r="I63" s="355">
        <f t="shared" si="7"/>
        <v>56181.82</v>
      </c>
      <c r="J63" s="332">
        <f t="shared" si="8"/>
        <v>56182</v>
      </c>
      <c r="K63" s="236"/>
      <c r="L63" s="334" t="str">
        <f>ChiTietDuToan!$P$58</f>
        <v>B</v>
      </c>
      <c r="M63" s="334">
        <f t="shared" si="3"/>
        <v>1</v>
      </c>
      <c r="N63" s="331">
        <f t="shared" si="6"/>
        <v>61800</v>
      </c>
    </row>
    <row r="64" spans="2:14" s="299" customFormat="1" ht="18.600000000000001" customHeight="1">
      <c r="B64" s="299" t="str">
        <f>KLGiam!B64</f>
        <v>LDN</v>
      </c>
      <c r="C64" s="343"/>
      <c r="D64" s="312" t="str">
        <f>ChiTietDuToan!G125</f>
        <v>Lắp bộ dây néo</v>
      </c>
      <c r="E64" s="236" t="str">
        <f>ChiTietDuToan!H125</f>
        <v>bộ</v>
      </c>
      <c r="F64" s="236">
        <f>ChiTietDuToan!I125</f>
        <v>4</v>
      </c>
      <c r="G64" s="236">
        <f>ChiTietDuToan!J125</f>
        <v>2</v>
      </c>
      <c r="H64" s="345">
        <f t="shared" si="2"/>
        <v>2</v>
      </c>
      <c r="I64" s="355">
        <f t="shared" si="7"/>
        <v>189181.82</v>
      </c>
      <c r="J64" s="332">
        <f t="shared" si="8"/>
        <v>378364</v>
      </c>
      <c r="K64" s="236"/>
      <c r="L64" s="334" t="str">
        <f>ChiTietDuToan!$P$58</f>
        <v>B</v>
      </c>
      <c r="M64" s="334">
        <f t="shared" si="3"/>
        <v>1</v>
      </c>
      <c r="N64" s="331">
        <f t="shared" si="6"/>
        <v>208100</v>
      </c>
    </row>
    <row r="65" spans="2:14" s="299" customFormat="1" ht="18.600000000000001" customHeight="1">
      <c r="B65" s="299" t="str">
        <f>KLGiam!B65</f>
        <v>Đth-U</v>
      </c>
      <c r="C65" s="1607">
        <v>8</v>
      </c>
      <c r="D65" s="1611" t="str">
        <f>ChiTietDuToan!G147</f>
        <v>Bộ Uclevis đỡ dây trung hòa: Đth-U</v>
      </c>
      <c r="E65" s="1611" t="str">
        <f>ChiTietDuToan!H147</f>
        <v>bộ</v>
      </c>
      <c r="F65" s="1611">
        <f>ChiTietDuToan!I147</f>
        <v>163</v>
      </c>
      <c r="G65" s="1611">
        <f>ChiTietDuToan!J147</f>
        <v>160</v>
      </c>
      <c r="H65" s="1612">
        <f t="shared" si="2"/>
        <v>3</v>
      </c>
      <c r="I65" s="355">
        <f t="shared" si="7"/>
        <v>0</v>
      </c>
      <c r="J65" s="332">
        <f t="shared" si="8"/>
        <v>0</v>
      </c>
      <c r="K65" s="236"/>
      <c r="L65" s="334" t="str">
        <f>ChiTietDuToan!$P$58</f>
        <v>B</v>
      </c>
      <c r="M65" s="334">
        <f t="shared" si="3"/>
        <v>1</v>
      </c>
      <c r="N65" s="331">
        <f t="shared" ref="N65:N96" si="9">VLOOKUP(B65,HopDong,16,0)</f>
        <v>0</v>
      </c>
    </row>
    <row r="66" spans="2:14" s="299" customFormat="1" ht="18.600000000000001" customHeight="1">
      <c r="B66" s="299" t="str">
        <f>KLGiam!B66</f>
        <v>R1</v>
      </c>
      <c r="C66" s="1607"/>
      <c r="D66" s="1608" t="str">
        <f>ChiTietDuToan!G148</f>
        <v>Uclevis</v>
      </c>
      <c r="E66" s="1608" t="str">
        <f>ChiTietDuToan!H148</f>
        <v>bộ</v>
      </c>
      <c r="F66" s="1608">
        <f>ChiTietDuToan!I148</f>
        <v>163</v>
      </c>
      <c r="G66" s="1608">
        <f>ChiTietDuToan!J148</f>
        <v>160</v>
      </c>
      <c r="H66" s="345">
        <f t="shared" si="2"/>
        <v>3</v>
      </c>
      <c r="I66" s="355">
        <f t="shared" si="7"/>
        <v>14727.27</v>
      </c>
      <c r="J66" s="332">
        <f t="shared" si="8"/>
        <v>44182</v>
      </c>
      <c r="K66" s="236"/>
      <c r="L66" s="334" t="str">
        <f>ChiTietDuToan!$P$58</f>
        <v>B</v>
      </c>
      <c r="M66" s="334">
        <f t="shared" si="3"/>
        <v>1</v>
      </c>
      <c r="N66" s="331">
        <f t="shared" si="9"/>
        <v>16200</v>
      </c>
    </row>
    <row r="67" spans="2:14" s="299" customFormat="1" ht="18.600000000000001" customHeight="1">
      <c r="B67" s="299" t="str">
        <f>KLGiam!B67</f>
        <v>B16300</v>
      </c>
      <c r="C67" s="343"/>
      <c r="D67" s="1608" t="str">
        <f>ChiTietDuToan!G150</f>
        <v>Boulon 16x300+ 2 long đền vuông D18-50x50x3/Zn</v>
      </c>
      <c r="E67" s="1608" t="str">
        <f>ChiTietDuToan!H150</f>
        <v>bộ</v>
      </c>
      <c r="F67" s="1608">
        <f>ChiTietDuToan!I150</f>
        <v>163</v>
      </c>
      <c r="G67" s="1608">
        <f>ChiTietDuToan!J150</f>
        <v>160</v>
      </c>
      <c r="H67" s="345">
        <f t="shared" si="2"/>
        <v>3</v>
      </c>
      <c r="I67" s="355">
        <f t="shared" si="7"/>
        <v>31818.18</v>
      </c>
      <c r="J67" s="332">
        <f t="shared" si="8"/>
        <v>95455</v>
      </c>
      <c r="K67" s="236"/>
      <c r="L67" s="334" t="str">
        <f>ChiTietDuToan!$P$58</f>
        <v>B</v>
      </c>
      <c r="M67" s="334">
        <f t="shared" si="3"/>
        <v>1</v>
      </c>
      <c r="N67" s="331">
        <f t="shared" si="9"/>
        <v>35000</v>
      </c>
    </row>
    <row r="68" spans="2:14" s="299" customFormat="1" ht="18.600000000000001" customHeight="1">
      <c r="B68" s="299" t="str">
        <f>KLGiam!B68</f>
        <v>CĐTply-X</v>
      </c>
      <c r="C68" s="343">
        <v>9</v>
      </c>
      <c r="D68" s="318" t="str">
        <f>ChiTietDuToan!G157</f>
        <v>Chuỗi sứ treo Polymer 25kV lắp vào xà : CĐT ply-X</v>
      </c>
      <c r="E68" s="319" t="str">
        <f>ChiTietDuToan!H157</f>
        <v>chuỗi</v>
      </c>
      <c r="F68" s="319">
        <f>ChiTietDuToan!I157</f>
        <v>93</v>
      </c>
      <c r="G68" s="320">
        <f>ChiTietDuToan!J157</f>
        <v>87</v>
      </c>
      <c r="H68" s="345">
        <f t="shared" si="2"/>
        <v>6</v>
      </c>
      <c r="I68" s="355">
        <f t="shared" si="7"/>
        <v>0</v>
      </c>
      <c r="J68" s="332">
        <f t="shared" si="8"/>
        <v>0</v>
      </c>
      <c r="K68" s="236"/>
      <c r="L68" s="334" t="str">
        <f>ChiTietDuToan!$P$58</f>
        <v>B</v>
      </c>
      <c r="M68" s="334">
        <f t="shared" si="3"/>
        <v>1</v>
      </c>
      <c r="N68" s="331">
        <f t="shared" si="9"/>
        <v>0</v>
      </c>
    </row>
    <row r="69" spans="2:14" s="299" customFormat="1" ht="18.600000000000001" customHeight="1">
      <c r="B69" s="299" t="str">
        <f>KLGiam!B69</f>
        <v>MT</v>
      </c>
      <c r="C69" s="343"/>
      <c r="D69" s="312" t="str">
        <f>ChiTietDuToan!G159</f>
        <v xml:space="preserve">Móc treo chữ U </v>
      </c>
      <c r="E69" s="236" t="str">
        <f>ChiTietDuToan!H159</f>
        <v>cái</v>
      </c>
      <c r="F69" s="236">
        <f>ChiTietDuToan!I159</f>
        <v>186</v>
      </c>
      <c r="G69" s="236">
        <f>ChiTietDuToan!J159</f>
        <v>174</v>
      </c>
      <c r="H69" s="345">
        <f t="shared" si="2"/>
        <v>12</v>
      </c>
      <c r="I69" s="355">
        <f t="shared" si="7"/>
        <v>24363.64</v>
      </c>
      <c r="J69" s="332">
        <f t="shared" si="8"/>
        <v>292364</v>
      </c>
      <c r="K69" s="236"/>
      <c r="L69" s="334" t="str">
        <f>ChiTietDuToan!$P$58</f>
        <v>B</v>
      </c>
      <c r="M69" s="334">
        <f t="shared" si="3"/>
        <v>1</v>
      </c>
      <c r="N69" s="331">
        <f t="shared" si="9"/>
        <v>26800</v>
      </c>
    </row>
    <row r="70" spans="2:14" s="299" customFormat="1" ht="18.600000000000001" customHeight="1">
      <c r="B70" s="299" t="str">
        <f>KLGiam!B70</f>
        <v>GNIU50</v>
      </c>
      <c r="C70" s="343"/>
      <c r="D70" s="312" t="str">
        <f>ChiTietDuToan!G161</f>
        <v>Giáp níu dừng dây bọc 50mm2 + yếm móng U + Mắt nối yếm</v>
      </c>
      <c r="E70" s="236" t="str">
        <f>ChiTietDuToan!H161</f>
        <v>cái</v>
      </c>
      <c r="F70" s="236">
        <f>ChiTietDuToan!I161</f>
        <v>19</v>
      </c>
      <c r="G70" s="236">
        <f>ChiTietDuToan!J161</f>
        <v>13</v>
      </c>
      <c r="H70" s="345">
        <f t="shared" si="2"/>
        <v>6</v>
      </c>
      <c r="I70" s="355">
        <f t="shared" si="7"/>
        <v>328636.36</v>
      </c>
      <c r="J70" s="332">
        <f t="shared" si="8"/>
        <v>1971818</v>
      </c>
      <c r="K70" s="236"/>
      <c r="L70" s="334" t="str">
        <f>ChiTietDuToan!$P$58</f>
        <v>B</v>
      </c>
      <c r="M70" s="334">
        <f t="shared" si="3"/>
        <v>1</v>
      </c>
      <c r="N70" s="331">
        <f t="shared" si="9"/>
        <v>361500</v>
      </c>
    </row>
    <row r="71" spans="2:14" s="299" customFormat="1" ht="18.600000000000001" customHeight="1">
      <c r="B71" s="299" t="str">
        <f>KLGiam!B71</f>
        <v>ke279</v>
      </c>
      <c r="C71" s="1607">
        <v>10</v>
      </c>
      <c r="D71" s="1608" t="str">
        <f>ChiTietDuToan!G163</f>
        <v>Kẹp ép WR 279</v>
      </c>
      <c r="E71" s="236" t="str">
        <f>ChiTietDuToan!H163</f>
        <v>cái</v>
      </c>
      <c r="F71" s="236">
        <f>ChiTietDuToan!I163</f>
        <v>10</v>
      </c>
      <c r="G71" s="236">
        <f>ChiTietDuToan!J163</f>
        <v>6</v>
      </c>
      <c r="H71" s="345">
        <f t="shared" si="2"/>
        <v>4</v>
      </c>
      <c r="I71" s="355">
        <f t="shared" si="7"/>
        <v>11090.91</v>
      </c>
      <c r="J71" s="332">
        <f t="shared" si="8"/>
        <v>44364</v>
      </c>
      <c r="K71" s="236"/>
      <c r="L71" s="334" t="str">
        <f>ChiTietDuToan!$P$58</f>
        <v>B</v>
      </c>
      <c r="M71" s="334">
        <f t="shared" si="3"/>
        <v>1</v>
      </c>
      <c r="N71" s="331">
        <f t="shared" si="9"/>
        <v>12200</v>
      </c>
    </row>
    <row r="72" spans="2:14" s="299" customFormat="1" ht="18.600000000000001" customHeight="1">
      <c r="B72" s="299" t="str">
        <f>KLGiam!B72</f>
        <v>ke399</v>
      </c>
      <c r="C72" s="1607">
        <v>11</v>
      </c>
      <c r="D72" s="1608" t="str">
        <f>ChiTietDuToan!G164</f>
        <v>Kẹp ép WR 399</v>
      </c>
      <c r="E72" s="236" t="str">
        <f>ChiTietDuToan!H164</f>
        <v>cái</v>
      </c>
      <c r="F72" s="236">
        <f>ChiTietDuToan!I164</f>
        <v>4</v>
      </c>
      <c r="G72" s="236">
        <f>ChiTietDuToan!J164</f>
        <v>2</v>
      </c>
      <c r="H72" s="345">
        <f t="shared" ref="H72:H88" si="10">F72-G72</f>
        <v>2</v>
      </c>
      <c r="I72" s="355">
        <f t="shared" si="7"/>
        <v>15545.45</v>
      </c>
      <c r="J72" s="332">
        <f t="shared" si="8"/>
        <v>31091</v>
      </c>
      <c r="K72" s="236"/>
      <c r="L72" s="334" t="str">
        <f>ChiTietDuToan!$P$58</f>
        <v>B</v>
      </c>
      <c r="M72" s="334">
        <f t="shared" ref="M72:M130" si="11">IF(H72&gt;0,1,0)</f>
        <v>1</v>
      </c>
      <c r="N72" s="331">
        <f t="shared" si="9"/>
        <v>17100</v>
      </c>
    </row>
    <row r="73" spans="2:14" s="299" customFormat="1" ht="18.600000000000001" customHeight="1">
      <c r="B73" s="299" t="str">
        <f>KLGiam!B73</f>
        <v>ke419</v>
      </c>
      <c r="C73" s="1607">
        <v>12</v>
      </c>
      <c r="D73" s="1608" t="str">
        <f>ChiTietDuToan!G165</f>
        <v>Kẹp ép WR 419</v>
      </c>
      <c r="E73" s="236" t="str">
        <f>ChiTietDuToan!H165</f>
        <v>cái</v>
      </c>
      <c r="F73" s="236">
        <f>ChiTietDuToan!I165</f>
        <v>70</v>
      </c>
      <c r="G73" s="236">
        <f>ChiTietDuToan!J165</f>
        <v>64</v>
      </c>
      <c r="H73" s="345">
        <f t="shared" si="10"/>
        <v>6</v>
      </c>
      <c r="I73" s="355">
        <f t="shared" si="7"/>
        <v>20000</v>
      </c>
      <c r="J73" s="332">
        <f t="shared" si="8"/>
        <v>120000</v>
      </c>
      <c r="K73" s="236"/>
      <c r="L73" s="334" t="str">
        <f>ChiTietDuToan!$P$58</f>
        <v>B</v>
      </c>
      <c r="M73" s="334">
        <f t="shared" si="11"/>
        <v>1</v>
      </c>
      <c r="N73" s="331">
        <f t="shared" si="9"/>
        <v>22000</v>
      </c>
    </row>
    <row r="74" spans="2:14" s="299" customFormat="1" ht="18.600000000000001" customHeight="1">
      <c r="B74" s="299" t="str">
        <f>KLGiam!B74</f>
        <v>ke929</v>
      </c>
      <c r="C74" s="1607">
        <v>13</v>
      </c>
      <c r="D74" s="1608" t="str">
        <f>ChiTietDuToan!G166</f>
        <v>Kẹp ép WR 929</v>
      </c>
      <c r="E74" s="236" t="str">
        <f>ChiTietDuToan!H166</f>
        <v>cái</v>
      </c>
      <c r="F74" s="236">
        <f>ChiTietDuToan!I166</f>
        <v>100</v>
      </c>
      <c r="G74" s="236">
        <f>ChiTietDuToan!J166</f>
        <v>72</v>
      </c>
      <c r="H74" s="345">
        <f t="shared" si="10"/>
        <v>28</v>
      </c>
      <c r="I74" s="355">
        <f t="shared" si="7"/>
        <v>46636.36</v>
      </c>
      <c r="J74" s="332">
        <f t="shared" si="8"/>
        <v>1305818</v>
      </c>
      <c r="K74" s="236"/>
      <c r="L74" s="334" t="str">
        <f>ChiTietDuToan!$P$58</f>
        <v>B</v>
      </c>
      <c r="M74" s="334">
        <f t="shared" si="11"/>
        <v>1</v>
      </c>
      <c r="N74" s="331">
        <f t="shared" si="9"/>
        <v>51300</v>
      </c>
    </row>
    <row r="75" spans="2:14" s="299" customFormat="1" ht="18.600000000000001" customHeight="1">
      <c r="B75" s="299" t="str">
        <f>KLGiam!B75</f>
        <v>GIP95-35</v>
      </c>
      <c r="C75" s="1607">
        <v>14</v>
      </c>
      <c r="D75" s="312" t="str">
        <f>ChiTietDuToan!G168</f>
        <v>Ghíp nối 2 boulon IPC 95-35</v>
      </c>
      <c r="E75" s="236" t="str">
        <f>ChiTietDuToan!H168</f>
        <v>cái</v>
      </c>
      <c r="F75" s="236">
        <f>ChiTietDuToan!I168</f>
        <v>353</v>
      </c>
      <c r="G75" s="236">
        <f>ChiTietDuToan!J168</f>
        <v>318</v>
      </c>
      <c r="H75" s="345">
        <f t="shared" si="10"/>
        <v>35</v>
      </c>
      <c r="I75" s="355">
        <f t="shared" si="7"/>
        <v>44545.45</v>
      </c>
      <c r="J75" s="332">
        <f t="shared" si="8"/>
        <v>1559091</v>
      </c>
      <c r="K75" s="236"/>
      <c r="L75" s="334" t="str">
        <f>ChiTietDuToan!$P$58</f>
        <v>B</v>
      </c>
      <c r="M75" s="334">
        <f t="shared" si="11"/>
        <v>1</v>
      </c>
      <c r="N75" s="331">
        <f t="shared" si="9"/>
        <v>49000</v>
      </c>
    </row>
    <row r="76" spans="2:14" s="299" customFormat="1" ht="18.600000000000001" customHeight="1">
      <c r="B76" s="299" t="str">
        <f>KLGiam!B76</f>
        <v>BMoc16300</v>
      </c>
      <c r="C76" s="1607">
        <v>15</v>
      </c>
      <c r="D76" s="312" t="str">
        <f>ChiTietDuToan!G170</f>
        <v>Boulon móc 16x300+ 1 long đền tròn D18-50x50x3/Zn</v>
      </c>
      <c r="E76" s="236" t="str">
        <f>ChiTietDuToan!H170</f>
        <v>bộ</v>
      </c>
      <c r="F76" s="236">
        <f>ChiTietDuToan!I170</f>
        <v>42</v>
      </c>
      <c r="G76" s="236">
        <f>ChiTietDuToan!J170</f>
        <v>41</v>
      </c>
      <c r="H76" s="345">
        <f t="shared" si="10"/>
        <v>1</v>
      </c>
      <c r="I76" s="355">
        <f t="shared" si="7"/>
        <v>44000</v>
      </c>
      <c r="J76" s="332">
        <f t="shared" si="8"/>
        <v>44000</v>
      </c>
      <c r="K76" s="236"/>
      <c r="L76" s="334" t="str">
        <f>ChiTietDuToan!$P$58</f>
        <v>B</v>
      </c>
      <c r="M76" s="334">
        <f t="shared" si="11"/>
        <v>1</v>
      </c>
      <c r="N76" s="331">
        <f t="shared" si="9"/>
        <v>48400</v>
      </c>
    </row>
    <row r="77" spans="2:14" s="299" customFormat="1" ht="18.600000000000001" customHeight="1">
      <c r="B77" s="299" t="str">
        <f>KLGiam!B77</f>
        <v>OCN</v>
      </c>
      <c r="C77" s="1607">
        <v>16</v>
      </c>
      <c r="D77" s="312" t="str">
        <f>ChiTietDuToan!G171</f>
        <v>Ong co nhiệt cách điện 24kV D60</v>
      </c>
      <c r="E77" s="236" t="str">
        <f>ChiTietDuToan!H171</f>
        <v>m</v>
      </c>
      <c r="F77" s="236">
        <f>ChiTietDuToan!I171</f>
        <v>15</v>
      </c>
      <c r="G77" s="236">
        <f>ChiTietDuToan!J171</f>
        <v>14.5</v>
      </c>
      <c r="H77" s="1613">
        <f t="shared" si="10"/>
        <v>0.5</v>
      </c>
      <c r="I77" s="355">
        <f t="shared" si="7"/>
        <v>153727.26999999999</v>
      </c>
      <c r="J77" s="332">
        <f t="shared" si="8"/>
        <v>76864</v>
      </c>
      <c r="K77" s="236"/>
      <c r="L77" s="334" t="str">
        <f>ChiTietDuToan!$P$58</f>
        <v>B</v>
      </c>
      <c r="M77" s="334">
        <f t="shared" si="11"/>
        <v>1</v>
      </c>
      <c r="N77" s="331">
        <f t="shared" si="9"/>
        <v>169100</v>
      </c>
    </row>
    <row r="78" spans="2:14" s="299" customFormat="1" ht="18.600000000000001" customHeight="1">
      <c r="B78" s="299" t="str">
        <f>KLGiam!B78</f>
        <v>COS150</v>
      </c>
      <c r="C78" s="1607">
        <v>17</v>
      </c>
      <c r="D78" s="1608" t="str">
        <f>ChiTietDuToan!G172</f>
        <v>Đầu cosse ép Cu 150mm2 2 bulon+ chụp đầu coss</v>
      </c>
      <c r="E78" s="1614" t="str">
        <f>ChiTietDuToan!H172</f>
        <v>cái</v>
      </c>
      <c r="F78" s="1614">
        <f>ChiTietDuToan!I172</f>
        <v>15</v>
      </c>
      <c r="G78" s="1614">
        <f>ChiTietDuToan!J172</f>
        <v>14</v>
      </c>
      <c r="H78" s="345">
        <f t="shared" si="10"/>
        <v>1</v>
      </c>
      <c r="I78" s="355">
        <f t="shared" si="7"/>
        <v>105090.91</v>
      </c>
      <c r="J78" s="332">
        <f t="shared" si="8"/>
        <v>105091</v>
      </c>
      <c r="K78" s="236"/>
      <c r="L78" s="334" t="str">
        <f>ChiTietDuToan!$P$58</f>
        <v>B</v>
      </c>
      <c r="M78" s="334">
        <f t="shared" si="11"/>
        <v>1</v>
      </c>
      <c r="N78" s="331">
        <f t="shared" si="9"/>
        <v>115600</v>
      </c>
    </row>
    <row r="79" spans="2:14" s="299" customFormat="1" ht="18.600000000000001" hidden="1" customHeight="1">
      <c r="B79" s="299" t="str">
        <f>KLGiam!B79</f>
        <v>KQ4/0</v>
      </c>
      <c r="C79" s="1607">
        <v>18</v>
      </c>
      <c r="D79" s="312" t="str">
        <f>ChiTietDuToan!G173</f>
        <v>Kẹp quai 4/0 đấu nóng</v>
      </c>
      <c r="E79" s="236" t="str">
        <f>ChiTietDuToan!H173</f>
        <v>cái</v>
      </c>
      <c r="F79" s="236">
        <f>ChiTietDuToan!I173</f>
        <v>56</v>
      </c>
      <c r="G79" s="236">
        <f>ChiTietDuToan!J173</f>
        <v>56</v>
      </c>
      <c r="H79" s="345">
        <f t="shared" si="10"/>
        <v>0</v>
      </c>
      <c r="I79" s="355">
        <f t="shared" si="7"/>
        <v>66818.179999999993</v>
      </c>
      <c r="J79" s="332">
        <f t="shared" si="8"/>
        <v>0</v>
      </c>
      <c r="K79" s="236"/>
      <c r="L79" s="334" t="str">
        <f>ChiTietDuToan!$P$58</f>
        <v>B</v>
      </c>
      <c r="M79" s="334">
        <f t="shared" si="11"/>
        <v>0</v>
      </c>
      <c r="N79" s="331">
        <f t="shared" si="9"/>
        <v>73500</v>
      </c>
    </row>
    <row r="80" spans="2:14" ht="16.5">
      <c r="B80" s="299" t="str">
        <f>KLGiam!B80</f>
        <v>KH4/0</v>
      </c>
      <c r="C80" s="1607">
        <v>19</v>
      </c>
      <c r="D80" s="312" t="str">
        <f>ChiTietDuToan!G174</f>
        <v>Kẹp hotline 4/0</v>
      </c>
      <c r="E80" s="236" t="str">
        <f>ChiTietDuToan!H174</f>
        <v>cái</v>
      </c>
      <c r="F80" s="236">
        <f>ChiTietDuToan!I174</f>
        <v>47</v>
      </c>
      <c r="G80" s="236">
        <f>ChiTietDuToan!J174</f>
        <v>41</v>
      </c>
      <c r="H80" s="345">
        <f t="shared" si="10"/>
        <v>6</v>
      </c>
      <c r="I80" s="355">
        <f t="shared" si="7"/>
        <v>99636.36</v>
      </c>
      <c r="J80" s="332">
        <f t="shared" si="8"/>
        <v>597818</v>
      </c>
      <c r="K80" s="236"/>
      <c r="M80" s="334">
        <f t="shared" si="11"/>
        <v>1</v>
      </c>
      <c r="N80" s="331">
        <f t="shared" si="9"/>
        <v>109600</v>
      </c>
    </row>
    <row r="81" spans="2:14" ht="16.5" hidden="1">
      <c r="B81" s="299" t="str">
        <f>KLGiam!B81</f>
        <v>CCDQU</v>
      </c>
      <c r="C81" s="1607">
        <v>20</v>
      </c>
      <c r="D81" s="312" t="str">
        <f>ChiTietDuToan!G178</f>
        <v>Chụp kẹp Uquai</v>
      </c>
      <c r="E81" s="236" t="str">
        <f>ChiTietDuToan!H178</f>
        <v>bộ</v>
      </c>
      <c r="F81" s="236">
        <f>ChiTietDuToan!I178</f>
        <v>56</v>
      </c>
      <c r="G81" s="236">
        <f>ChiTietDuToan!J178</f>
        <v>56</v>
      </c>
      <c r="H81" s="345">
        <f t="shared" si="10"/>
        <v>0</v>
      </c>
      <c r="I81" s="355">
        <f t="shared" si="7"/>
        <v>129363.64</v>
      </c>
      <c r="J81" s="332">
        <f t="shared" si="8"/>
        <v>0</v>
      </c>
      <c r="K81" s="236"/>
      <c r="M81" s="334">
        <f t="shared" si="11"/>
        <v>0</v>
      </c>
      <c r="N81" s="331">
        <f t="shared" si="9"/>
        <v>142300</v>
      </c>
    </row>
    <row r="82" spans="2:14" ht="16.5">
      <c r="B82" s="299" t="str">
        <f>KLGiam!B82</f>
        <v>Dbsttf</v>
      </c>
      <c r="C82" s="1607">
        <v>21</v>
      </c>
      <c r="D82" s="312" t="str">
        <f>ChiTietDuToan!G180</f>
        <v>Dây buộc đầu sứ TTF (185-240mm2)</v>
      </c>
      <c r="E82" s="236" t="str">
        <f>ChiTietDuToan!H180</f>
        <v>cái</v>
      </c>
      <c r="F82" s="236">
        <f>ChiTietDuToan!I180</f>
        <v>543</v>
      </c>
      <c r="G82" s="236">
        <f>ChiTietDuToan!J180</f>
        <v>535</v>
      </c>
      <c r="H82" s="345">
        <f t="shared" si="10"/>
        <v>8</v>
      </c>
      <c r="I82" s="355">
        <f t="shared" si="7"/>
        <v>143090.91</v>
      </c>
      <c r="J82" s="332">
        <f t="shared" si="8"/>
        <v>1144727</v>
      </c>
      <c r="K82" s="236"/>
      <c r="M82" s="334">
        <f t="shared" si="11"/>
        <v>1</v>
      </c>
      <c r="N82" s="331">
        <f t="shared" si="9"/>
        <v>157400</v>
      </c>
    </row>
    <row r="83" spans="2:14" ht="16.5">
      <c r="B83" s="299" t="str">
        <f>KLGiam!B83</f>
        <v>KDA50B</v>
      </c>
      <c r="C83" s="1607">
        <v>22</v>
      </c>
      <c r="D83" s="312" t="str">
        <f>ChiTietDuToan!G184</f>
        <v>Kéo dây nhôm bọc 50mm2</v>
      </c>
      <c r="E83" s="312" t="str">
        <f>ChiTietDuToan!H184</f>
        <v>km</v>
      </c>
      <c r="F83" s="1616">
        <f>ChiTietDuToan!I184</f>
        <v>0.159</v>
      </c>
      <c r="G83" s="1616">
        <f>ChiTietDuToan!J184</f>
        <v>0.11600000000000001</v>
      </c>
      <c r="H83" s="1617">
        <f>F83-G83</f>
        <v>4.2999999999999997E-2</v>
      </c>
      <c r="I83" s="355">
        <f t="shared" si="7"/>
        <v>4365454.55</v>
      </c>
      <c r="J83" s="332">
        <f t="shared" si="8"/>
        <v>187715</v>
      </c>
      <c r="K83" s="236"/>
      <c r="M83" s="334">
        <f t="shared" si="11"/>
        <v>1</v>
      </c>
      <c r="N83" s="331">
        <f t="shared" si="9"/>
        <v>4802000</v>
      </c>
    </row>
    <row r="84" spans="2:14" ht="16.5" hidden="1">
      <c r="B84" s="299" t="str">
        <f>KLGiam!B84</f>
        <v>KDAC120</v>
      </c>
      <c r="C84" s="1607">
        <v>23</v>
      </c>
      <c r="D84" s="312" t="str">
        <f>ChiTietDuToan!G185</f>
        <v>Kéo dây nhôm lõi thép cỡ dây 120mm2</v>
      </c>
      <c r="E84" s="312" t="str">
        <f>ChiTietDuToan!H185</f>
        <v>km</v>
      </c>
      <c r="F84" s="1616">
        <f>ChiTietDuToan!I185</f>
        <v>6.3380000000000001</v>
      </c>
      <c r="G84" s="1616">
        <f>ChiTietDuToan!J185</f>
        <v>6.4647999999999985</v>
      </c>
      <c r="H84" s="1617">
        <f t="shared" si="10"/>
        <v>-0.12679999999999847</v>
      </c>
      <c r="I84" s="355">
        <f t="shared" si="7"/>
        <v>7430909.0899999999</v>
      </c>
      <c r="J84" s="332">
        <f t="shared" si="8"/>
        <v>-942239</v>
      </c>
      <c r="K84" s="236"/>
      <c r="M84" s="334">
        <f t="shared" si="11"/>
        <v>0</v>
      </c>
      <c r="N84" s="331">
        <f t="shared" si="9"/>
        <v>8174000</v>
      </c>
    </row>
    <row r="85" spans="2:14" ht="16.5" hidden="1">
      <c r="B85" s="299" t="str">
        <f>KLGiam!B85</f>
        <v>KDA185B</v>
      </c>
      <c r="C85" s="1607">
        <v>24</v>
      </c>
      <c r="D85" s="312" t="str">
        <f>ChiTietDuToan!G186</f>
        <v>Kéo dây nhôm bọc 185mm2</v>
      </c>
      <c r="E85" s="312" t="str">
        <f>ChiTietDuToan!H186</f>
        <v>km</v>
      </c>
      <c r="F85" s="1616">
        <f>ChiTietDuToan!I186</f>
        <v>19.013999999999999</v>
      </c>
      <c r="G85" s="1616">
        <f>ChiTietDuToan!J186</f>
        <v>19.394399999999994</v>
      </c>
      <c r="H85" s="1617">
        <f t="shared" si="10"/>
        <v>-0.38039999999999452</v>
      </c>
      <c r="I85" s="355">
        <f t="shared" si="7"/>
        <v>9800000</v>
      </c>
      <c r="J85" s="332">
        <f t="shared" si="8"/>
        <v>-3727920</v>
      </c>
      <c r="K85" s="236"/>
      <c r="M85" s="334">
        <f t="shared" si="11"/>
        <v>0</v>
      </c>
      <c r="N85" s="331">
        <f t="shared" si="9"/>
        <v>10780000</v>
      </c>
    </row>
    <row r="86" spans="2:14" ht="16.5">
      <c r="B86" s="299" t="str">
        <f>KLGiam!B86</f>
        <v>LSDD</v>
      </c>
      <c r="C86" s="1607">
        <v>25</v>
      </c>
      <c r="D86" s="312" t="str">
        <f>ChiTietDuToan!G187</f>
        <v>Lắp sứ đứng 24KV + ty</v>
      </c>
      <c r="E86" s="312" t="str">
        <f>ChiTietDuToan!H187</f>
        <v>bộ</v>
      </c>
      <c r="F86" s="1616">
        <f>ChiTietDuToan!I187</f>
        <v>591</v>
      </c>
      <c r="G86" s="1616">
        <f>ChiTietDuToan!J187</f>
        <v>583</v>
      </c>
      <c r="H86" s="345">
        <f t="shared" si="10"/>
        <v>8</v>
      </c>
      <c r="I86" s="355">
        <f t="shared" si="7"/>
        <v>88000</v>
      </c>
      <c r="J86" s="332">
        <f t="shared" si="8"/>
        <v>704000</v>
      </c>
      <c r="K86" s="236"/>
      <c r="M86" s="334">
        <f t="shared" si="11"/>
        <v>1</v>
      </c>
      <c r="N86" s="331">
        <f t="shared" si="9"/>
        <v>96800</v>
      </c>
    </row>
    <row r="87" spans="2:14" ht="16.5">
      <c r="B87" s="299" t="str">
        <f>KLGiam!B87</f>
        <v>LCHSNply</v>
      </c>
      <c r="C87" s="1607">
        <v>26</v>
      </c>
      <c r="D87" s="312" t="str">
        <f>ChiTietDuToan!G188</f>
        <v>Lắp chuỗi sứ néo Polymer</v>
      </c>
      <c r="E87" s="312" t="str">
        <f>ChiTietDuToan!H188</f>
        <v>chuỗi</v>
      </c>
      <c r="F87" s="1616">
        <f>ChiTietDuToan!I188</f>
        <v>93</v>
      </c>
      <c r="G87" s="1616">
        <f>ChiTietDuToan!J188</f>
        <v>87</v>
      </c>
      <c r="H87" s="345">
        <f t="shared" si="10"/>
        <v>6</v>
      </c>
      <c r="I87" s="355">
        <f t="shared" si="7"/>
        <v>105909.09</v>
      </c>
      <c r="J87" s="332">
        <f t="shared" si="8"/>
        <v>635455</v>
      </c>
      <c r="K87" s="236"/>
      <c r="M87" s="334">
        <f t="shared" si="11"/>
        <v>1</v>
      </c>
      <c r="N87" s="331">
        <f t="shared" si="9"/>
        <v>116500</v>
      </c>
    </row>
    <row r="88" spans="2:14" ht="16.5">
      <c r="B88" s="299" t="str">
        <f>KLGiam!B88</f>
        <v>LSOC</v>
      </c>
      <c r="C88" s="1607">
        <v>27</v>
      </c>
      <c r="D88" s="312" t="str">
        <f>ChiTietDuToan!G189</f>
        <v>Lắp đặt sứ hạ thế, loại 1 sứ</v>
      </c>
      <c r="E88" s="312" t="str">
        <f>ChiTietDuToan!H189</f>
        <v>bộ</v>
      </c>
      <c r="F88" s="1616">
        <f>ChiTietDuToan!I189</f>
        <v>163</v>
      </c>
      <c r="G88" s="1616">
        <f>ChiTietDuToan!J189</f>
        <v>160</v>
      </c>
      <c r="H88" s="345">
        <f t="shared" si="10"/>
        <v>3</v>
      </c>
      <c r="I88" s="355">
        <f t="shared" si="7"/>
        <v>23363.64</v>
      </c>
      <c r="J88" s="332">
        <f t="shared" si="8"/>
        <v>70091</v>
      </c>
      <c r="K88" s="236"/>
      <c r="M88" s="334">
        <f t="shared" si="11"/>
        <v>1</v>
      </c>
      <c r="N88" s="331">
        <f t="shared" si="9"/>
        <v>25700</v>
      </c>
    </row>
    <row r="89" spans="2:14" ht="16.5">
      <c r="B89" s="299">
        <f>KLGiam!B89</f>
        <v>0</v>
      </c>
      <c r="C89" s="1607"/>
      <c r="D89" s="1618" t="str">
        <f>KLTang!D13</f>
        <v>Phần tháo thu hồi và sử dụng lại</v>
      </c>
      <c r="E89" s="1610"/>
      <c r="F89" s="1610"/>
      <c r="G89" s="1615"/>
      <c r="H89" s="1609"/>
      <c r="I89" s="355">
        <f t="shared" si="7"/>
        <v>0</v>
      </c>
      <c r="J89" s="332">
        <f t="shared" si="8"/>
        <v>0</v>
      </c>
      <c r="K89" s="236"/>
      <c r="M89" s="334">
        <v>1</v>
      </c>
      <c r="N89" s="331">
        <f t="shared" si="9"/>
        <v>0</v>
      </c>
    </row>
    <row r="90" spans="2:14" ht="16.5" hidden="1">
      <c r="B90" s="299" t="str">
        <f>KLGiam!B90</f>
        <v>Tháo sứ đứng</v>
      </c>
      <c r="C90" s="311">
        <v>1</v>
      </c>
      <c r="D90" s="321" t="str">
        <f>VLOOKUP(B90,DonGiaHD!A:H,3,0)</f>
        <v>Tháo sứ đứng + ty</v>
      </c>
      <c r="E90" s="236" t="str">
        <f>VLOOKUP(B90,DonGiaHD!A:H,6,0)</f>
        <v>sứ</v>
      </c>
      <c r="F90" s="236">
        <f>VLOOKUP(B90,DonGiaHD!A:H,5,0)</f>
        <v>190</v>
      </c>
      <c r="G90" s="1615">
        <f>ChiTietDuToan!J193</f>
        <v>193</v>
      </c>
      <c r="H90" s="1589">
        <f>IF((F90-G90)&gt;0, (F90-G90),0)</f>
        <v>0</v>
      </c>
      <c r="I90" s="355">
        <f t="shared" si="7"/>
        <v>71272.73</v>
      </c>
      <c r="J90" s="332">
        <f t="shared" si="8"/>
        <v>0</v>
      </c>
      <c r="K90" s="236"/>
      <c r="M90" s="334">
        <f t="shared" si="11"/>
        <v>0</v>
      </c>
      <c r="N90" s="331">
        <f t="shared" si="9"/>
        <v>78400</v>
      </c>
    </row>
    <row r="91" spans="2:14" ht="16.5" hidden="1">
      <c r="B91" s="299" t="str">
        <f>KLGiam!B91</f>
        <v>Tháo sứ đỉnh</v>
      </c>
      <c r="C91" s="311">
        <f>IF(H91&gt;0,(C90+1),C90)</f>
        <v>1</v>
      </c>
      <c r="D91" s="321" t="str">
        <f>VLOOKUP(B91,DonGiaHD!A:H,3,0)</f>
        <v>Tháo sứ đứng + chân sứ đỉnh</v>
      </c>
      <c r="E91" s="236" t="str">
        <f>VLOOKUP(B91,DonGiaHD!A:H,6,0)</f>
        <v>sứ</v>
      </c>
      <c r="F91" s="236">
        <f>VLOOKUP(B91,DonGiaHD!A:H,5,0)</f>
        <v>93</v>
      </c>
      <c r="G91" s="1615">
        <f>ChiTietDuToan!J194</f>
        <v>95</v>
      </c>
      <c r="H91" s="1589">
        <f t="shared" ref="H91:H130" si="12">IF((F91-G91)&gt;0, (F91-G91),0)</f>
        <v>0</v>
      </c>
      <c r="I91" s="355">
        <f t="shared" si="7"/>
        <v>71272.73</v>
      </c>
      <c r="J91" s="332">
        <f t="shared" si="8"/>
        <v>0</v>
      </c>
      <c r="K91" s="236"/>
      <c r="M91" s="334">
        <f t="shared" si="11"/>
        <v>0</v>
      </c>
      <c r="N91" s="331">
        <f t="shared" si="9"/>
        <v>78400</v>
      </c>
    </row>
    <row r="92" spans="2:14" ht="16.5">
      <c r="B92" s="299" t="str">
        <f>KLGiam!B92</f>
        <v>Tháo bộ đỡ trung hòa</v>
      </c>
      <c r="C92" s="311">
        <f t="shared" ref="C92:C115" si="13">IF(H92&gt;0,(C91+1),C91)</f>
        <v>2</v>
      </c>
      <c r="D92" s="321" t="str">
        <f>VLOOKUP(B92,DonGiaHD!A:H,3,0)</f>
        <v>Tháo Rack 1 + sứ ống chỉ</v>
      </c>
      <c r="E92" s="236" t="str">
        <f>VLOOKUP(B92,DonGiaHD!A:H,6,0)</f>
        <v>bộ</v>
      </c>
      <c r="F92" s="236">
        <f>VLOOKUP(B92,DonGiaHD!A:H,5,0)</f>
        <v>87</v>
      </c>
      <c r="G92" s="1615">
        <f>ChiTietDuToan!J195</f>
        <v>86</v>
      </c>
      <c r="H92" s="1589">
        <f t="shared" si="12"/>
        <v>1</v>
      </c>
      <c r="I92" s="355">
        <f t="shared" si="7"/>
        <v>18909.09</v>
      </c>
      <c r="J92" s="332">
        <f t="shared" si="8"/>
        <v>18909</v>
      </c>
      <c r="K92" s="236"/>
      <c r="M92" s="334">
        <f t="shared" si="11"/>
        <v>1</v>
      </c>
      <c r="N92" s="331">
        <f t="shared" si="9"/>
        <v>20800</v>
      </c>
    </row>
    <row r="93" spans="2:14" ht="16.5" hidden="1">
      <c r="B93" s="299" t="str">
        <f>KLGiam!B93</f>
        <v>Tháo sứ treo thủy tinh</v>
      </c>
      <c r="C93" s="311">
        <f t="shared" si="13"/>
        <v>2</v>
      </c>
      <c r="D93" s="321" t="str">
        <f>VLOOKUP(B93,DonGiaHD!A:H,3,0)</f>
        <v>Tháo sứ treo thủy tinh (2 bát)</v>
      </c>
      <c r="E93" s="236" t="str">
        <f>VLOOKUP(B93,DonGiaHD!A:H,6,0)</f>
        <v>bộ</v>
      </c>
      <c r="F93" s="236">
        <f>VLOOKUP(B93,DonGiaHD!A:H,5,0)</f>
        <v>30</v>
      </c>
      <c r="G93" s="1615">
        <f>ChiTietDuToan!J196</f>
        <v>30</v>
      </c>
      <c r="H93" s="1589">
        <f t="shared" si="12"/>
        <v>0</v>
      </c>
      <c r="I93" s="355">
        <f t="shared" si="7"/>
        <v>64727.27</v>
      </c>
      <c r="J93" s="332">
        <f t="shared" si="8"/>
        <v>0</v>
      </c>
      <c r="K93" s="236"/>
      <c r="M93" s="334">
        <f t="shared" si="11"/>
        <v>0</v>
      </c>
      <c r="N93" s="331">
        <f t="shared" si="9"/>
        <v>71200</v>
      </c>
    </row>
    <row r="94" spans="2:14" ht="16.5" hidden="1">
      <c r="B94" s="299" t="str">
        <f>KLGiam!B94</f>
        <v>Tháo sứ treo Polymer</v>
      </c>
      <c r="C94" s="311">
        <f t="shared" si="13"/>
        <v>2</v>
      </c>
      <c r="D94" s="321" t="str">
        <f>VLOOKUP(B94,DonGiaHD!A:H,3,0)</f>
        <v>Tháo chuỗi sứ treo Polymer</v>
      </c>
      <c r="E94" s="236" t="str">
        <f>VLOOKUP(B94,DonGiaHD!A:H,6,0)</f>
        <v>bộ</v>
      </c>
      <c r="F94" s="236">
        <f>VLOOKUP(B94,DonGiaHD!A:H,5,0)</f>
        <v>6</v>
      </c>
      <c r="G94" s="1615">
        <f>ChiTietDuToan!J197</f>
        <v>6</v>
      </c>
      <c r="H94" s="1589">
        <f t="shared" si="12"/>
        <v>0</v>
      </c>
      <c r="I94" s="355">
        <f t="shared" si="7"/>
        <v>85909.09</v>
      </c>
      <c r="J94" s="332">
        <f t="shared" si="8"/>
        <v>0</v>
      </c>
      <c r="K94" s="236"/>
      <c r="M94" s="334">
        <f t="shared" si="11"/>
        <v>0</v>
      </c>
      <c r="N94" s="331">
        <f t="shared" si="9"/>
        <v>94500</v>
      </c>
    </row>
    <row r="95" spans="2:14" ht="16.5" hidden="1">
      <c r="B95" s="299" t="str">
        <f>KLGiam!B95</f>
        <v>Tháo R4 sứ</v>
      </c>
      <c r="C95" s="311">
        <f>IF(H95&gt;0,(C93+1),C93)</f>
        <v>2</v>
      </c>
      <c r="D95" s="321" t="str">
        <f>VLOOKUP(B95,DonGiaHD!A:H,3,0)</f>
        <v>Tháo Rack 4 + sứ ống chỉ</v>
      </c>
      <c r="E95" s="236" t="str">
        <f>VLOOKUP(B95,DonGiaHD!A:H,6,0)</f>
        <v>bộ</v>
      </c>
      <c r="F95" s="236">
        <f>VLOOKUP(B95,DonGiaHD!A:H,5,0)</f>
        <v>9</v>
      </c>
      <c r="G95" s="1615">
        <f>ChiTietDuToan!J198</f>
        <v>9</v>
      </c>
      <c r="H95" s="1589">
        <f t="shared" si="12"/>
        <v>0</v>
      </c>
      <c r="I95" s="355">
        <f t="shared" si="7"/>
        <v>173545.45</v>
      </c>
      <c r="J95" s="332">
        <f t="shared" si="8"/>
        <v>0</v>
      </c>
      <c r="K95" s="236"/>
      <c r="M95" s="334">
        <f t="shared" si="11"/>
        <v>0</v>
      </c>
      <c r="N95" s="331">
        <f t="shared" si="9"/>
        <v>190900</v>
      </c>
    </row>
    <row r="96" spans="2:14" ht="16.5">
      <c r="B96" s="299" t="str">
        <f>KLGiam!B96</f>
        <v>Tháo R3 sứ</v>
      </c>
      <c r="C96" s="311">
        <f t="shared" si="13"/>
        <v>3</v>
      </c>
      <c r="D96" s="321" t="str">
        <f>VLOOKUP(B96,DonGiaHD!A:H,3,0)</f>
        <v>Tháo Rack 3 + sứ ống chỉ</v>
      </c>
      <c r="E96" s="236" t="str">
        <f>VLOOKUP(B96,DonGiaHD!A:H,6,0)</f>
        <v>bộ</v>
      </c>
      <c r="F96" s="236">
        <f>VLOOKUP(B96,DonGiaHD!A:H,5,0)</f>
        <v>36</v>
      </c>
      <c r="G96" s="1615">
        <f>ChiTietDuToan!J199</f>
        <v>34</v>
      </c>
      <c r="H96" s="1589">
        <f t="shared" si="12"/>
        <v>2</v>
      </c>
      <c r="I96" s="355">
        <f t="shared" si="7"/>
        <v>123090.91</v>
      </c>
      <c r="J96" s="332">
        <f t="shared" si="8"/>
        <v>246182</v>
      </c>
      <c r="K96" s="236"/>
      <c r="M96" s="334">
        <f t="shared" si="11"/>
        <v>1</v>
      </c>
      <c r="N96" s="331">
        <f t="shared" si="9"/>
        <v>135400</v>
      </c>
    </row>
    <row r="97" spans="2:14" ht="16.5">
      <c r="B97" s="299" t="str">
        <f>KLGiam!B97</f>
        <v>Tháo hộp Domino</v>
      </c>
      <c r="C97" s="311">
        <f t="shared" si="13"/>
        <v>4</v>
      </c>
      <c r="D97" s="321" t="str">
        <f>VLOOKUP(B97,DonGiaHD!A:H,3,0)</f>
        <v>Thaó hộp Domino</v>
      </c>
      <c r="E97" s="236" t="str">
        <f>VLOOKUP(B97,DonGiaHD!A:H,6,0)</f>
        <v>cái</v>
      </c>
      <c r="F97" s="236">
        <f>VLOOKUP(B97,DonGiaHD!A:H,5,0)</f>
        <v>81</v>
      </c>
      <c r="G97" s="1615">
        <f>ChiTietDuToan!J200</f>
        <v>76</v>
      </c>
      <c r="H97" s="1589">
        <f t="shared" si="12"/>
        <v>5</v>
      </c>
      <c r="I97" s="355">
        <f t="shared" si="7"/>
        <v>147090.91</v>
      </c>
      <c r="J97" s="332">
        <f t="shared" si="8"/>
        <v>735455</v>
      </c>
      <c r="K97" s="236"/>
      <c r="M97" s="334">
        <f t="shared" si="11"/>
        <v>1</v>
      </c>
      <c r="N97" s="331">
        <f t="shared" ref="N97:N130" si="14">VLOOKUP(B97,HopDong,16,0)</f>
        <v>161800</v>
      </c>
    </row>
    <row r="98" spans="2:14" ht="16.5">
      <c r="B98" s="299" t="str">
        <f>KLGiam!B98</f>
        <v>Tháo dây AC95</v>
      </c>
      <c r="C98" s="311">
        <f t="shared" si="13"/>
        <v>5</v>
      </c>
      <c r="D98" s="321" t="str">
        <f>VLOOKUP(B98,DonGiaHD!A:H,3,0)</f>
        <v>Tháo hạ dây AC95</v>
      </c>
      <c r="E98" s="236" t="str">
        <f>VLOOKUP(B98,DonGiaHD!A:H,6,0)</f>
        <v>km</v>
      </c>
      <c r="F98" s="236">
        <f>VLOOKUP(B98,DonGiaHD!A:H,5,0)</f>
        <v>19.010000000000002</v>
      </c>
      <c r="G98" s="1615">
        <f>ChiTietDuToan!J201</f>
        <v>0</v>
      </c>
      <c r="H98" s="1589">
        <f t="shared" si="12"/>
        <v>19.010000000000002</v>
      </c>
      <c r="I98" s="355">
        <f t="shared" ref="I98:I130" si="15">ROUND(N98/1.1,2)</f>
        <v>9766181.8200000003</v>
      </c>
      <c r="J98" s="332">
        <f t="shared" ref="J98:J130" si="16">ROUND(H98*I98,0)</f>
        <v>185655116</v>
      </c>
      <c r="K98" s="236"/>
      <c r="M98" s="334">
        <f t="shared" si="11"/>
        <v>1</v>
      </c>
      <c r="N98" s="331">
        <f t="shared" si="14"/>
        <v>10742800</v>
      </c>
    </row>
    <row r="99" spans="2:14" ht="16.5" hidden="1">
      <c r="B99" s="299" t="str">
        <f>KLGiam!B99</f>
        <v>Tháo dây AC70</v>
      </c>
      <c r="C99" s="311">
        <f t="shared" si="13"/>
        <v>5</v>
      </c>
      <c r="D99" s="321" t="str">
        <f>VLOOKUP(B99,DonGiaHD!A:H,3,0)</f>
        <v>Tháo hạ dây AC70</v>
      </c>
      <c r="E99" s="236" t="str">
        <f>VLOOKUP(B99,DonGiaHD!A:H,6,0)</f>
        <v>km</v>
      </c>
      <c r="F99" s="236">
        <f>VLOOKUP(B99,DonGiaHD!A:H,5,0)</f>
        <v>3.15</v>
      </c>
      <c r="G99" s="1615">
        <f>ChiTietDuToan!J202</f>
        <v>19.393999999999998</v>
      </c>
      <c r="H99" s="1589">
        <f t="shared" si="12"/>
        <v>0</v>
      </c>
      <c r="I99" s="355">
        <f t="shared" si="15"/>
        <v>7194818.1799999997</v>
      </c>
      <c r="J99" s="332">
        <f t="shared" si="16"/>
        <v>0</v>
      </c>
      <c r="K99" s="236"/>
      <c r="M99" s="334">
        <f t="shared" si="11"/>
        <v>0</v>
      </c>
      <c r="N99" s="331">
        <f t="shared" si="14"/>
        <v>7914300</v>
      </c>
    </row>
    <row r="100" spans="2:14" ht="16.5" hidden="1">
      <c r="B100" s="299" t="str">
        <f>KLGiam!B100</f>
        <v>Tháo dây AC50</v>
      </c>
      <c r="C100" s="311">
        <f t="shared" si="13"/>
        <v>5</v>
      </c>
      <c r="D100" s="321" t="str">
        <f>VLOOKUP(B100,DonGiaHD!A:H,3,0)</f>
        <v>Tháo hạ dây AC50</v>
      </c>
      <c r="E100" s="236" t="str">
        <f>VLOOKUP(B100,DonGiaHD!A:H,6,0)</f>
        <v>km</v>
      </c>
      <c r="F100" s="236">
        <f>VLOOKUP(B100,DonGiaHD!A:H,5,0)</f>
        <v>0.159</v>
      </c>
      <c r="G100" s="1615">
        <f>ChiTietDuToan!J203</f>
        <v>4.9939999999999998</v>
      </c>
      <c r="H100" s="1589">
        <f t="shared" si="12"/>
        <v>0</v>
      </c>
      <c r="I100" s="355">
        <f t="shared" si="15"/>
        <v>3237272.73</v>
      </c>
      <c r="J100" s="332">
        <f t="shared" si="16"/>
        <v>0</v>
      </c>
      <c r="K100" s="236"/>
      <c r="M100" s="334">
        <f t="shared" si="11"/>
        <v>0</v>
      </c>
      <c r="N100" s="331">
        <f t="shared" si="14"/>
        <v>3561000</v>
      </c>
    </row>
    <row r="101" spans="2:14" ht="16.5">
      <c r="B101" s="299" t="str">
        <f>KLGiam!B101</f>
        <v>Số dây Dupplex trên trụ</v>
      </c>
      <c r="C101" s="311">
        <f t="shared" si="13"/>
        <v>6</v>
      </c>
      <c r="D101" s="321" t="str">
        <f>VLOOKUP(B101,DonGiaHD!A:H,3,0)</f>
        <v>Tháo dây Branchment</v>
      </c>
      <c r="E101" s="236" t="str">
        <f>VLOOKUP(B101,DonGiaHD!A:H,6,0)</f>
        <v>sợi</v>
      </c>
      <c r="F101" s="236">
        <f>VLOOKUP(B101,DonGiaHD!A:H,5,0)</f>
        <v>347</v>
      </c>
      <c r="G101" s="1615">
        <f>ChiTietDuToan!J204</f>
        <v>300</v>
      </c>
      <c r="H101" s="1589">
        <f t="shared" si="12"/>
        <v>47</v>
      </c>
      <c r="I101" s="355">
        <f t="shared" si="15"/>
        <v>116818.18</v>
      </c>
      <c r="J101" s="332">
        <f t="shared" si="16"/>
        <v>5490454</v>
      </c>
      <c r="K101" s="236"/>
      <c r="M101" s="334">
        <f t="shared" si="11"/>
        <v>1</v>
      </c>
      <c r="N101" s="331">
        <f t="shared" si="14"/>
        <v>128500</v>
      </c>
    </row>
    <row r="102" spans="2:14" ht="16.5" hidden="1">
      <c r="B102" s="299" t="str">
        <f>KLGiam!B102</f>
        <v>Tháo X-composite 0,8m</v>
      </c>
      <c r="C102" s="311">
        <f t="shared" si="13"/>
        <v>6</v>
      </c>
      <c r="D102" s="321" t="str">
        <f>VLOOKUP(B102,DonGiaHD!A:H,3,0)</f>
        <v>Tháo bộ xà compoxit 0,8m</v>
      </c>
      <c r="E102" s="236" t="str">
        <f>VLOOKUP(B102,DonGiaHD!A:H,6,0)</f>
        <v>bộ</v>
      </c>
      <c r="F102" s="236">
        <f>VLOOKUP(B102,DonGiaHD!A:H,5,0)</f>
        <v>10</v>
      </c>
      <c r="G102" s="1615">
        <f>ChiTietDuToan!J205</f>
        <v>10</v>
      </c>
      <c r="H102" s="1589">
        <f t="shared" si="12"/>
        <v>0</v>
      </c>
      <c r="I102" s="355">
        <f t="shared" si="15"/>
        <v>193090.91</v>
      </c>
      <c r="J102" s="332">
        <f t="shared" si="16"/>
        <v>0</v>
      </c>
      <c r="K102" s="236"/>
      <c r="M102" s="334">
        <f t="shared" si="11"/>
        <v>0</v>
      </c>
      <c r="N102" s="331">
        <f t="shared" si="14"/>
        <v>212400</v>
      </c>
    </row>
    <row r="103" spans="2:14" ht="16.5">
      <c r="B103" s="299" t="str">
        <f>KLGiam!B103</f>
        <v>Tháo X-1,66Đ</v>
      </c>
      <c r="C103" s="311">
        <f t="shared" si="13"/>
        <v>7</v>
      </c>
      <c r="D103" s="321" t="str">
        <f>VLOOKUP(B103,DonGiaHD!A:H,3,0)</f>
        <v>Tháo xà đỡ X-16Đ</v>
      </c>
      <c r="E103" s="236" t="str">
        <f>VLOOKUP(B103,DonGiaHD!A:H,6,0)</f>
        <v>bộ</v>
      </c>
      <c r="F103" s="236">
        <f>VLOOKUP(B103,DonGiaHD!A:H,5,0)</f>
        <v>77</v>
      </c>
      <c r="G103" s="1615">
        <f>ChiTietDuToan!J206</f>
        <v>74</v>
      </c>
      <c r="H103" s="1589">
        <f t="shared" si="12"/>
        <v>3</v>
      </c>
      <c r="I103" s="355">
        <f t="shared" si="15"/>
        <v>596000</v>
      </c>
      <c r="J103" s="332">
        <f t="shared" si="16"/>
        <v>1788000</v>
      </c>
      <c r="K103" s="236"/>
      <c r="M103" s="334">
        <f t="shared" si="11"/>
        <v>1</v>
      </c>
      <c r="N103" s="331">
        <f t="shared" si="14"/>
        <v>655600</v>
      </c>
    </row>
    <row r="104" spans="2:14" ht="16.5" hidden="1">
      <c r="B104" s="299" t="str">
        <f>KLGiam!B104</f>
        <v>Tháo X-1,66K</v>
      </c>
      <c r="C104" s="311">
        <f t="shared" si="13"/>
        <v>7</v>
      </c>
      <c r="D104" s="321" t="str">
        <f>VLOOKUP(B104,DonGiaHD!A:H,3,0)</f>
        <v>Tháo xà kép X-16K</v>
      </c>
      <c r="E104" s="236" t="str">
        <f>VLOOKUP(B104,DonGiaHD!A:H,6,0)</f>
        <v>bộ</v>
      </c>
      <c r="F104" s="236">
        <f>VLOOKUP(B104,DonGiaHD!A:H,5,0)</f>
        <v>8</v>
      </c>
      <c r="G104" s="1615">
        <f>ChiTietDuToan!J207</f>
        <v>9</v>
      </c>
      <c r="H104" s="1589">
        <f t="shared" si="12"/>
        <v>0</v>
      </c>
      <c r="I104" s="355">
        <f t="shared" si="15"/>
        <v>806272.73</v>
      </c>
      <c r="J104" s="332">
        <f t="shared" si="16"/>
        <v>0</v>
      </c>
      <c r="K104" s="236"/>
      <c r="M104" s="334">
        <f t="shared" si="11"/>
        <v>0</v>
      </c>
      <c r="N104" s="331">
        <f t="shared" si="14"/>
        <v>886900</v>
      </c>
    </row>
    <row r="105" spans="2:14" ht="16.5" hidden="1">
      <c r="B105" s="299" t="str">
        <f>KLGiam!B105</f>
        <v>Tháo X-2,2K</v>
      </c>
      <c r="C105" s="311">
        <f t="shared" si="13"/>
        <v>7</v>
      </c>
      <c r="D105" s="321" t="str">
        <f>VLOOKUP(B105,DonGiaHD!A:H,3,0)</f>
        <v>Tháo xà X-2,2K</v>
      </c>
      <c r="E105" s="236" t="str">
        <f>VLOOKUP(B105,DonGiaHD!A:H,6,0)</f>
        <v>bộ</v>
      </c>
      <c r="F105" s="236">
        <f>VLOOKUP(B105,DonGiaHD!A:H,5,0)</f>
        <v>6</v>
      </c>
      <c r="G105" s="1615">
        <f>ChiTietDuToan!J208</f>
        <v>7</v>
      </c>
      <c r="H105" s="1589">
        <f t="shared" si="12"/>
        <v>0</v>
      </c>
      <c r="I105" s="355">
        <f t="shared" si="15"/>
        <v>768090.91</v>
      </c>
      <c r="J105" s="332">
        <f t="shared" si="16"/>
        <v>0</v>
      </c>
      <c r="K105" s="236"/>
      <c r="M105" s="334">
        <f t="shared" si="11"/>
        <v>0</v>
      </c>
      <c r="N105" s="331">
        <f t="shared" si="14"/>
        <v>844900</v>
      </c>
    </row>
    <row r="106" spans="2:14" ht="16.5" hidden="1">
      <c r="B106" s="299" t="str">
        <f>KLGiam!B106</f>
        <v>Tháo bộ chằng xuống</v>
      </c>
      <c r="C106" s="311">
        <f t="shared" si="13"/>
        <v>7</v>
      </c>
      <c r="D106" s="321" t="str">
        <f>VLOOKUP(B106,DonGiaHD!A:H,3,0)</f>
        <v>Tháo bộ chằng xuống</v>
      </c>
      <c r="E106" s="236" t="str">
        <f>VLOOKUP(B106,DonGiaHD!A:H,6,0)</f>
        <v>bộ</v>
      </c>
      <c r="F106" s="236">
        <f>VLOOKUP(B106,DonGiaHD!A:H,5,0)</f>
        <v>9</v>
      </c>
      <c r="G106" s="1615">
        <f>ChiTietDuToan!J209</f>
        <v>9</v>
      </c>
      <c r="H106" s="1589">
        <f t="shared" si="12"/>
        <v>0</v>
      </c>
      <c r="I106" s="355">
        <f t="shared" si="15"/>
        <v>153272.73000000001</v>
      </c>
      <c r="J106" s="332">
        <f t="shared" si="16"/>
        <v>0</v>
      </c>
      <c r="K106" s="236"/>
      <c r="M106" s="334">
        <f t="shared" si="11"/>
        <v>0</v>
      </c>
      <c r="N106" s="331">
        <f t="shared" si="14"/>
        <v>168600</v>
      </c>
    </row>
    <row r="107" spans="2:14" ht="16.5" hidden="1">
      <c r="B107" s="299" t="str">
        <f>KLGiam!B107</f>
        <v>Tháo bộ chằng lệch</v>
      </c>
      <c r="C107" s="311">
        <f t="shared" si="13"/>
        <v>7</v>
      </c>
      <c r="D107" s="321" t="str">
        <f>VLOOKUP(B107,DonGiaHD!A:H,3,0)</f>
        <v>Tháo bộ chằng lệch</v>
      </c>
      <c r="E107" s="236" t="str">
        <f>VLOOKUP(B107,DonGiaHD!A:H,6,0)</f>
        <v>bộ</v>
      </c>
      <c r="F107" s="236">
        <f>VLOOKUP(B107,DonGiaHD!A:H,5,0)</f>
        <v>3</v>
      </c>
      <c r="G107" s="1615">
        <f>ChiTietDuToan!J210</f>
        <v>3</v>
      </c>
      <c r="H107" s="1589">
        <f t="shared" si="12"/>
        <v>0</v>
      </c>
      <c r="I107" s="355">
        <f t="shared" si="15"/>
        <v>153272.73000000001</v>
      </c>
      <c r="J107" s="332">
        <f t="shared" si="16"/>
        <v>0</v>
      </c>
      <c r="K107" s="236"/>
      <c r="M107" s="334">
        <f t="shared" si="11"/>
        <v>0</v>
      </c>
      <c r="N107" s="331">
        <f t="shared" si="14"/>
        <v>168600</v>
      </c>
    </row>
    <row r="108" spans="2:14" ht="16.5" hidden="1">
      <c r="B108" s="299" t="str">
        <f>KLGiam!B108</f>
        <v>Nhổ trụ 12m</v>
      </c>
      <c r="C108" s="311">
        <f t="shared" si="13"/>
        <v>7</v>
      </c>
      <c r="D108" s="321" t="str">
        <f>VLOOKUP(B108,DonGiaHD!A:H,3,0)</f>
        <v>Nhổ trụ  BTLT 12m</v>
      </c>
      <c r="E108" s="236" t="str">
        <f>VLOOKUP(B108,DonGiaHD!A:H,6,0)</f>
        <v>trụ</v>
      </c>
      <c r="F108" s="236">
        <f>VLOOKUP(B108,DonGiaHD!A:H,5,0)</f>
        <v>20</v>
      </c>
      <c r="G108" s="1615">
        <f>ChiTietDuToan!J211</f>
        <v>20</v>
      </c>
      <c r="H108" s="1589">
        <f t="shared" si="12"/>
        <v>0</v>
      </c>
      <c r="I108" s="355">
        <f t="shared" si="15"/>
        <v>668909.09</v>
      </c>
      <c r="J108" s="332">
        <f t="shared" si="16"/>
        <v>0</v>
      </c>
      <c r="K108" s="236"/>
      <c r="M108" s="334">
        <f t="shared" si="11"/>
        <v>0</v>
      </c>
      <c r="N108" s="331">
        <f t="shared" si="14"/>
        <v>735800</v>
      </c>
    </row>
    <row r="109" spans="2:14" ht="16.5">
      <c r="B109" s="299" t="str">
        <f>KLGiam!B109</f>
        <v>Nhổ trụ 8,4m</v>
      </c>
      <c r="C109" s="311">
        <f t="shared" si="13"/>
        <v>8</v>
      </c>
      <c r="D109" s="321" t="str">
        <f>VLOOKUP(B109,DonGiaHD!A:H,3,0)</f>
        <v>Nhổ trụ BTLT 8,4m</v>
      </c>
      <c r="E109" s="236" t="str">
        <f>VLOOKUP(B109,DonGiaHD!A:H,6,0)</f>
        <v>trụ</v>
      </c>
      <c r="F109" s="236">
        <f>VLOOKUP(B109,DonGiaHD!A:H,5,0)</f>
        <v>76</v>
      </c>
      <c r="G109" s="1615">
        <f>ChiTietDuToan!J212</f>
        <v>72</v>
      </c>
      <c r="H109" s="1589">
        <f t="shared" si="12"/>
        <v>4</v>
      </c>
      <c r="I109" s="355">
        <f t="shared" si="15"/>
        <v>583727.27</v>
      </c>
      <c r="J109" s="332">
        <f t="shared" si="16"/>
        <v>2334909</v>
      </c>
      <c r="K109" s="236"/>
      <c r="M109" s="334">
        <f t="shared" si="11"/>
        <v>1</v>
      </c>
      <c r="N109" s="331">
        <f t="shared" si="14"/>
        <v>642100</v>
      </c>
    </row>
    <row r="110" spans="2:14" ht="16.5" hidden="1">
      <c r="B110" s="299" t="str">
        <f>KLGiam!B110</f>
        <v>Tháo tủ hạ thế</v>
      </c>
      <c r="C110" s="311">
        <f t="shared" si="13"/>
        <v>8</v>
      </c>
      <c r="D110" s="321" t="str">
        <f>VLOOKUP(B110,DonGiaHD!A:H,3,0)</f>
        <v>Tháo tủ điện hạ thế</v>
      </c>
      <c r="E110" s="236" t="str">
        <f>VLOOKUP(B110,DonGiaHD!A:H,6,0)</f>
        <v>bộ</v>
      </c>
      <c r="F110" s="236">
        <f>VLOOKUP(B110,DonGiaHD!A:H,5,0)</f>
        <v>8</v>
      </c>
      <c r="G110" s="1615">
        <f>ChiTietDuToan!J213</f>
        <v>8</v>
      </c>
      <c r="H110" s="1589">
        <f t="shared" si="12"/>
        <v>0</v>
      </c>
      <c r="I110" s="355">
        <f t="shared" si="15"/>
        <v>1831454.55</v>
      </c>
      <c r="J110" s="332">
        <f t="shared" si="16"/>
        <v>0</v>
      </c>
      <c r="K110" s="236"/>
      <c r="M110" s="334">
        <f t="shared" si="11"/>
        <v>0</v>
      </c>
      <c r="N110" s="331">
        <f t="shared" si="14"/>
        <v>2014600</v>
      </c>
    </row>
    <row r="111" spans="2:14" ht="16.5" hidden="1">
      <c r="B111" s="299" t="str">
        <f>KLGiam!B111</f>
        <v>Tháo TBA 1P 75KVA</v>
      </c>
      <c r="C111" s="311">
        <f t="shared" si="13"/>
        <v>8</v>
      </c>
      <c r="D111" s="321" t="str">
        <f>VLOOKUP(B111,DonGiaHD!A:H,3,0)</f>
        <v>Tháo MBA 1 pha 75KVA, treo trên cột</v>
      </c>
      <c r="E111" s="236" t="str">
        <f>VLOOKUP(B111,DonGiaHD!A:H,6,0)</f>
        <v>máy</v>
      </c>
      <c r="F111" s="236">
        <f>VLOOKUP(B111,DonGiaHD!A:H,5,0)</f>
        <v>2</v>
      </c>
      <c r="G111" s="1615">
        <f>ChiTietDuToan!J214</f>
        <v>2</v>
      </c>
      <c r="H111" s="1589">
        <f t="shared" si="12"/>
        <v>0</v>
      </c>
      <c r="I111" s="355">
        <f t="shared" si="15"/>
        <v>1298000</v>
      </c>
      <c r="J111" s="332">
        <f t="shared" si="16"/>
        <v>0</v>
      </c>
      <c r="K111" s="236"/>
      <c r="M111" s="334">
        <f t="shared" si="11"/>
        <v>0</v>
      </c>
      <c r="N111" s="331">
        <f t="shared" si="14"/>
        <v>1427800</v>
      </c>
    </row>
    <row r="112" spans="2:14" ht="16.5" hidden="1">
      <c r="B112" s="299" t="str">
        <f>KLGiam!B112</f>
        <v>Tháo TBA 1P: 100KVA</v>
      </c>
      <c r="C112" s="311">
        <f t="shared" si="13"/>
        <v>8</v>
      </c>
      <c r="D112" s="321" t="str">
        <f>VLOOKUP(B112,DonGiaHD!A:H,3,0)</f>
        <v>Tháo MBA 1 pha 100KVA, treo trên cột</v>
      </c>
      <c r="E112" s="236" t="str">
        <f>VLOOKUP(B112,DonGiaHD!A:H,6,0)</f>
        <v>máy</v>
      </c>
      <c r="F112" s="236">
        <f>VLOOKUP(B112,DonGiaHD!A:H,5,0)</f>
        <v>9</v>
      </c>
      <c r="G112" s="1615">
        <f>ChiTietDuToan!J215</f>
        <v>9</v>
      </c>
      <c r="H112" s="1589">
        <f t="shared" si="12"/>
        <v>0</v>
      </c>
      <c r="I112" s="355">
        <f t="shared" si="15"/>
        <v>1379636.36</v>
      </c>
      <c r="J112" s="332">
        <f t="shared" si="16"/>
        <v>0</v>
      </c>
      <c r="K112" s="236"/>
      <c r="M112" s="334">
        <f t="shared" si="11"/>
        <v>0</v>
      </c>
      <c r="N112" s="331">
        <f t="shared" si="14"/>
        <v>1517600</v>
      </c>
    </row>
    <row r="113" spans="2:14" ht="16.5" hidden="1">
      <c r="B113" s="299" t="str">
        <f>KLGiam!B113</f>
        <v>Tháo FCO</v>
      </c>
      <c r="C113" s="311">
        <f t="shared" si="13"/>
        <v>8</v>
      </c>
      <c r="D113" s="321" t="str">
        <f>VLOOKUP(B113,DonGiaHD!A:H,3,0)</f>
        <v>Tháo bộ FCO</v>
      </c>
      <c r="E113" s="236" t="str">
        <f>VLOOKUP(B113,DonGiaHD!A:H,6,0)</f>
        <v>cái</v>
      </c>
      <c r="F113" s="236">
        <f>VLOOKUP(B113,DonGiaHD!A:H,5,0)</f>
        <v>13</v>
      </c>
      <c r="G113" s="1615">
        <f>ChiTietDuToan!J216</f>
        <v>13</v>
      </c>
      <c r="H113" s="1589">
        <f t="shared" si="12"/>
        <v>0</v>
      </c>
      <c r="I113" s="355">
        <f t="shared" si="15"/>
        <v>272363.64</v>
      </c>
      <c r="J113" s="332">
        <f t="shared" si="16"/>
        <v>0</v>
      </c>
      <c r="K113" s="236"/>
      <c r="M113" s="334">
        <f t="shared" si="11"/>
        <v>0</v>
      </c>
      <c r="N113" s="331">
        <f t="shared" si="14"/>
        <v>299600</v>
      </c>
    </row>
    <row r="114" spans="2:14" ht="16.5" hidden="1">
      <c r="B114" s="299" t="str">
        <f>KLGiam!B114</f>
        <v>Tháo LA</v>
      </c>
      <c r="C114" s="311">
        <f t="shared" si="13"/>
        <v>8</v>
      </c>
      <c r="D114" s="321" t="str">
        <f>VLOOKUP(B114,DonGiaHD!A:H,3,0)</f>
        <v>Tháo bộ LA</v>
      </c>
      <c r="E114" s="236" t="str">
        <f>VLOOKUP(B114,DonGiaHD!A:H,6,0)</f>
        <v>cái</v>
      </c>
      <c r="F114" s="236">
        <f>VLOOKUP(B114,DonGiaHD!A:H,5,0)</f>
        <v>10</v>
      </c>
      <c r="G114" s="1615">
        <f>ChiTietDuToan!J217</f>
        <v>10</v>
      </c>
      <c r="H114" s="1589">
        <f t="shared" si="12"/>
        <v>0</v>
      </c>
      <c r="I114" s="355">
        <f t="shared" si="15"/>
        <v>102181.82</v>
      </c>
      <c r="J114" s="332">
        <f t="shared" si="16"/>
        <v>0</v>
      </c>
      <c r="K114" s="236"/>
      <c r="M114" s="334">
        <f t="shared" si="11"/>
        <v>0</v>
      </c>
      <c r="N114" s="331">
        <f t="shared" si="14"/>
        <v>112400</v>
      </c>
    </row>
    <row r="115" spans="2:14" ht="16.5">
      <c r="B115" s="299" t="str">
        <f>KLGiam!B115</f>
        <v>Tháo LTD</v>
      </c>
      <c r="C115" s="311">
        <f t="shared" si="13"/>
        <v>9</v>
      </c>
      <c r="D115" s="321" t="str">
        <f>VLOOKUP(B115,DonGiaHD!A:H,3,0)</f>
        <v>Tháo  LTD</v>
      </c>
      <c r="E115" s="236" t="str">
        <f>VLOOKUP(B115,DonGiaHD!A:H,6,0)</f>
        <v>bộ</v>
      </c>
      <c r="F115" s="236">
        <f>VLOOKUP(B115,DonGiaHD!A:H,5,0)</f>
        <v>3</v>
      </c>
      <c r="G115" s="1615">
        <f>ChiTietDuToan!J218</f>
        <v>0</v>
      </c>
      <c r="H115" s="1589">
        <f t="shared" si="12"/>
        <v>3</v>
      </c>
      <c r="I115" s="355">
        <f t="shared" si="15"/>
        <v>641000</v>
      </c>
      <c r="J115" s="332">
        <f t="shared" si="16"/>
        <v>1923000</v>
      </c>
      <c r="K115" s="236"/>
      <c r="M115" s="334">
        <f t="shared" si="11"/>
        <v>1</v>
      </c>
      <c r="N115" s="331">
        <f t="shared" si="14"/>
        <v>705100</v>
      </c>
    </row>
    <row r="116" spans="2:14" ht="16.5">
      <c r="B116" s="299">
        <f>KLGiam!B116</f>
        <v>0</v>
      </c>
      <c r="C116" s="1607"/>
      <c r="D116" s="1618" t="str">
        <f>KLTang!D40</f>
        <v>Phần lắp lại</v>
      </c>
      <c r="E116" s="1610"/>
      <c r="F116" s="1610"/>
      <c r="G116" s="1615"/>
      <c r="H116" s="1589">
        <f t="shared" si="12"/>
        <v>0</v>
      </c>
      <c r="I116" s="355">
        <f t="shared" si="15"/>
        <v>0</v>
      </c>
      <c r="J116" s="332">
        <f t="shared" si="16"/>
        <v>0</v>
      </c>
      <c r="K116" s="236"/>
      <c r="M116" s="334">
        <v>1</v>
      </c>
      <c r="N116" s="331">
        <f t="shared" si="14"/>
        <v>0</v>
      </c>
    </row>
    <row r="117" spans="2:14" ht="16.5">
      <c r="B117" s="299" t="str">
        <f>KLGiam!B117</f>
        <v>Lắp sứ đỉnh</v>
      </c>
      <c r="C117" s="311">
        <f>IF(H117&gt;0,1,0)</f>
        <v>1</v>
      </c>
      <c r="D117" s="321" t="str">
        <f>VLOOKUP(B117,DonGiaHD!A:H,3,0)</f>
        <v>Lắp sứ đứng + chân sứ đỉnh</v>
      </c>
      <c r="E117" s="236" t="str">
        <f>VLOOKUP(B117,DonGiaHD!A:H,6,0)</f>
        <v>sứ</v>
      </c>
      <c r="F117" s="236">
        <f>VLOOKUP(B117,DonGiaHD!A:H,5,0)</f>
        <v>1</v>
      </c>
      <c r="G117" s="1615">
        <f>ChiTietDuToan!J220</f>
        <v>0</v>
      </c>
      <c r="H117" s="1589">
        <f t="shared" si="12"/>
        <v>1</v>
      </c>
      <c r="I117" s="355">
        <f t="shared" si="15"/>
        <v>87181.82</v>
      </c>
      <c r="J117" s="332">
        <f t="shared" si="16"/>
        <v>87182</v>
      </c>
      <c r="K117" s="236"/>
      <c r="M117" s="334">
        <f t="shared" si="11"/>
        <v>1</v>
      </c>
      <c r="N117" s="331">
        <f t="shared" si="14"/>
        <v>95900</v>
      </c>
    </row>
    <row r="118" spans="2:14" ht="16.5" hidden="1">
      <c r="B118" s="299" t="str">
        <f>KLGiam!B118</f>
        <v>Lắp sứ treo Polymer</v>
      </c>
      <c r="C118" s="311">
        <f>IF(H118&gt;0,1,0)</f>
        <v>0</v>
      </c>
      <c r="D118" s="321" t="str">
        <f>VLOOKUP(B118,DonGiaHD!A:H,3,0)</f>
        <v>Tháo chuỗi sứ treo Polymer</v>
      </c>
      <c r="E118" s="236" t="str">
        <f>VLOOKUP(B118,DonGiaHD!A:H,6,0)</f>
        <v>bộ</v>
      </c>
      <c r="F118" s="236">
        <f>VLOOKUP(B118,DonGiaHD!A:H,5,0)</f>
        <v>5</v>
      </c>
      <c r="G118" s="1615">
        <f>ChiTietDuToan!J221</f>
        <v>6</v>
      </c>
      <c r="H118" s="1589">
        <f t="shared" si="12"/>
        <v>0</v>
      </c>
      <c r="I118" s="355">
        <f t="shared" si="15"/>
        <v>105000</v>
      </c>
      <c r="J118" s="332">
        <f t="shared" si="16"/>
        <v>0</v>
      </c>
      <c r="K118" s="236"/>
      <c r="M118" s="334">
        <f t="shared" si="11"/>
        <v>0</v>
      </c>
      <c r="N118" s="331">
        <f t="shared" si="14"/>
        <v>115500</v>
      </c>
    </row>
    <row r="119" spans="2:14" ht="16.5" hidden="1">
      <c r="B119" s="299" t="str">
        <f>KLGiam!B119</f>
        <v>Lắp R4 sứ</v>
      </c>
      <c r="C119" s="311">
        <f t="shared" ref="C119:C130" si="17">IF(H119&gt;0,(C118+1),C118)</f>
        <v>0</v>
      </c>
      <c r="D119" s="321" t="str">
        <f>VLOOKUP(B119,DonGiaHD!A:H,3,0)</f>
        <v>Lắp Rack 4 + sứ ống chỉ</v>
      </c>
      <c r="E119" s="236" t="str">
        <f>VLOOKUP(B119,DonGiaHD!A:H,6,0)</f>
        <v>bộ</v>
      </c>
      <c r="F119" s="236">
        <f>VLOOKUP(B119,DonGiaHD!A:H,5,0)</f>
        <v>9</v>
      </c>
      <c r="G119" s="1615">
        <f>ChiTietDuToan!J222</f>
        <v>9</v>
      </c>
      <c r="H119" s="1589">
        <f t="shared" si="12"/>
        <v>0</v>
      </c>
      <c r="I119" s="355">
        <f t="shared" si="15"/>
        <v>214272.73</v>
      </c>
      <c r="J119" s="332">
        <f t="shared" si="16"/>
        <v>0</v>
      </c>
      <c r="K119" s="236"/>
      <c r="M119" s="334">
        <f t="shared" si="11"/>
        <v>0</v>
      </c>
      <c r="N119" s="331">
        <f t="shared" si="14"/>
        <v>235700</v>
      </c>
    </row>
    <row r="120" spans="2:14" ht="16.5">
      <c r="B120" s="299" t="str">
        <f>KLGiam!B120</f>
        <v>Lắp R3 sứ</v>
      </c>
      <c r="C120" s="311">
        <f t="shared" si="17"/>
        <v>1</v>
      </c>
      <c r="D120" s="321" t="str">
        <f>VLOOKUP(B120,DonGiaHD!A:H,3,0)</f>
        <v>Lắp Rack 3 + sứ ống chỉ</v>
      </c>
      <c r="E120" s="236" t="str">
        <f>VLOOKUP(B120,DonGiaHD!A:H,6,0)</f>
        <v>bộ</v>
      </c>
      <c r="F120" s="236">
        <f>VLOOKUP(B120,DonGiaHD!A:H,5,0)</f>
        <v>36</v>
      </c>
      <c r="G120" s="1615">
        <f>ChiTietDuToan!J223</f>
        <v>34</v>
      </c>
      <c r="H120" s="1589">
        <f t="shared" si="12"/>
        <v>2</v>
      </c>
      <c r="I120" s="355">
        <f t="shared" si="15"/>
        <v>214272.73</v>
      </c>
      <c r="J120" s="332">
        <f t="shared" si="16"/>
        <v>428545</v>
      </c>
      <c r="K120" s="236"/>
      <c r="M120" s="334">
        <f t="shared" si="11"/>
        <v>1</v>
      </c>
      <c r="N120" s="331">
        <f t="shared" si="14"/>
        <v>235700</v>
      </c>
    </row>
    <row r="121" spans="2:14" ht="16.5">
      <c r="B121" s="299" t="str">
        <f>KLGiam!B121</f>
        <v>Lắp hộp Domino</v>
      </c>
      <c r="C121" s="311">
        <f t="shared" si="17"/>
        <v>2</v>
      </c>
      <c r="D121" s="321" t="str">
        <f>VLOOKUP(B121,DonGiaHD!A:H,3,0)</f>
        <v>Lắp hộp Domino</v>
      </c>
      <c r="E121" s="236" t="str">
        <f>VLOOKUP(B121,DonGiaHD!A:H,6,0)</f>
        <v>cái</v>
      </c>
      <c r="F121" s="236">
        <f>VLOOKUP(B121,DonGiaHD!A:H,5,0)</f>
        <v>81</v>
      </c>
      <c r="G121" s="1615">
        <f>ChiTietDuToan!J224</f>
        <v>76</v>
      </c>
      <c r="H121" s="1589">
        <f t="shared" si="12"/>
        <v>5</v>
      </c>
      <c r="I121" s="355">
        <f t="shared" si="15"/>
        <v>220636.36</v>
      </c>
      <c r="J121" s="332">
        <f t="shared" si="16"/>
        <v>1103182</v>
      </c>
      <c r="K121" s="236"/>
      <c r="M121" s="334">
        <f t="shared" si="11"/>
        <v>1</v>
      </c>
      <c r="N121" s="331">
        <f t="shared" si="14"/>
        <v>242700</v>
      </c>
    </row>
    <row r="122" spans="2:14" ht="16.5">
      <c r="B122" s="299" t="str">
        <f>KLGiam!B122</f>
        <v>Số dây Dupplex trên trụ</v>
      </c>
      <c r="C122" s="311">
        <f t="shared" si="17"/>
        <v>3</v>
      </c>
      <c r="D122" s="321" t="str">
        <f>VLOOKUP(B122,DonGiaHD!A:H,3,0)</f>
        <v>Tháo dây Branchment</v>
      </c>
      <c r="E122" s="236" t="str">
        <f>VLOOKUP(B122,DonGiaHD!A:H,6,0)</f>
        <v>sợi</v>
      </c>
      <c r="F122" s="236">
        <f>VLOOKUP(B122,DonGiaHD!A:H,5,0)</f>
        <v>347</v>
      </c>
      <c r="G122" s="1615">
        <f>ChiTietDuToan!J225</f>
        <v>300</v>
      </c>
      <c r="H122" s="1589">
        <f t="shared" si="12"/>
        <v>47</v>
      </c>
      <c r="I122" s="355">
        <f t="shared" si="15"/>
        <v>116818.18</v>
      </c>
      <c r="J122" s="332">
        <f t="shared" si="16"/>
        <v>5490454</v>
      </c>
      <c r="K122" s="236"/>
      <c r="M122" s="334">
        <f t="shared" si="11"/>
        <v>1</v>
      </c>
      <c r="N122" s="331">
        <f t="shared" si="14"/>
        <v>128500</v>
      </c>
    </row>
    <row r="123" spans="2:14" ht="16.5">
      <c r="B123" s="299" t="str">
        <f>KLGiam!B123</f>
        <v>Lắp X-composite 0,8m</v>
      </c>
      <c r="C123" s="311">
        <f t="shared" si="17"/>
        <v>4</v>
      </c>
      <c r="D123" s="321" t="str">
        <f>VLOOKUP(B123,DonGiaHD!A:H,3,0)</f>
        <v>Lắp bộ xà compoxit 0,8m</v>
      </c>
      <c r="E123" s="236" t="str">
        <f>VLOOKUP(B123,DonGiaHD!A:H,6,0)</f>
        <v>bộ</v>
      </c>
      <c r="F123" s="236">
        <f>VLOOKUP(B123,DonGiaHD!A:H,5,0)</f>
        <v>10</v>
      </c>
      <c r="G123" s="1615">
        <f>ChiTietDuToan!J226</f>
        <v>8</v>
      </c>
      <c r="H123" s="1589">
        <f t="shared" si="12"/>
        <v>2</v>
      </c>
      <c r="I123" s="355">
        <f t="shared" si="15"/>
        <v>160909.09</v>
      </c>
      <c r="J123" s="332">
        <f t="shared" si="16"/>
        <v>321818</v>
      </c>
      <c r="K123" s="236"/>
      <c r="M123" s="334">
        <f t="shared" si="11"/>
        <v>1</v>
      </c>
      <c r="N123" s="331">
        <f t="shared" si="14"/>
        <v>177000</v>
      </c>
    </row>
    <row r="124" spans="2:14" ht="16.5" hidden="1">
      <c r="B124" s="299" t="str">
        <f>KLGiam!B124</f>
        <v>Lắp X-2,2K</v>
      </c>
      <c r="C124" s="311">
        <f t="shared" si="17"/>
        <v>4</v>
      </c>
      <c r="D124" s="321" t="str">
        <f>VLOOKUP(B124,DonGiaHD!A:H,3,0)</f>
        <v>Lắp xà X-2,2K</v>
      </c>
      <c r="E124" s="236" t="str">
        <f>VLOOKUP(B124,DonGiaHD!A:H,6,0)</f>
        <v>bộ</v>
      </c>
      <c r="F124" s="236">
        <f>VLOOKUP(B124,DonGiaHD!A:H,5,0)</f>
        <v>2</v>
      </c>
      <c r="G124" s="1615">
        <f>ChiTietDuToan!J227</f>
        <v>2</v>
      </c>
      <c r="H124" s="1589">
        <f t="shared" si="12"/>
        <v>0</v>
      </c>
      <c r="I124" s="355">
        <f t="shared" si="15"/>
        <v>938727.27</v>
      </c>
      <c r="J124" s="332">
        <f t="shared" si="16"/>
        <v>0</v>
      </c>
      <c r="K124" s="236"/>
      <c r="M124" s="334">
        <f t="shared" si="11"/>
        <v>0</v>
      </c>
      <c r="N124" s="331">
        <f t="shared" si="14"/>
        <v>1032600</v>
      </c>
    </row>
    <row r="125" spans="2:14" ht="16.5" hidden="1">
      <c r="B125" s="299" t="str">
        <f>KLGiam!B125</f>
        <v>Tháo tủ hạ thế</v>
      </c>
      <c r="C125" s="311">
        <f t="shared" si="17"/>
        <v>4</v>
      </c>
      <c r="D125" s="321" t="str">
        <f>VLOOKUP(B125,DonGiaHD!A:H,3,0)</f>
        <v>Tháo tủ điện hạ thế</v>
      </c>
      <c r="E125" s="236" t="str">
        <f>VLOOKUP(B125,DonGiaHD!A:H,6,0)</f>
        <v>bộ</v>
      </c>
      <c r="F125" s="236">
        <f>VLOOKUP(B125,DonGiaHD!A:H,5,0)</f>
        <v>8</v>
      </c>
      <c r="G125" s="1615">
        <f>ChiTietDuToan!J228</f>
        <v>8</v>
      </c>
      <c r="H125" s="1589">
        <f t="shared" si="12"/>
        <v>0</v>
      </c>
      <c r="I125" s="355">
        <f t="shared" si="15"/>
        <v>1831454.55</v>
      </c>
      <c r="J125" s="332">
        <f t="shared" si="16"/>
        <v>0</v>
      </c>
      <c r="K125" s="236"/>
      <c r="M125" s="334">
        <f t="shared" si="11"/>
        <v>0</v>
      </c>
      <c r="N125" s="331">
        <f t="shared" si="14"/>
        <v>2014600</v>
      </c>
    </row>
    <row r="126" spans="2:14" ht="16.5" hidden="1">
      <c r="B126" s="299" t="str">
        <f>KLGiam!B126</f>
        <v>Lắp TBA 1P 75KVA</v>
      </c>
      <c r="C126" s="311">
        <f t="shared" si="17"/>
        <v>4</v>
      </c>
      <c r="D126" s="321" t="str">
        <f>VLOOKUP(B126,DonGiaHD!A:H,3,0)</f>
        <v>Lắp MBA 1 pha 75KVA, treo trên cột</v>
      </c>
      <c r="E126" s="236" t="str">
        <f>VLOOKUP(B126,DonGiaHD!A:H,6,0)</f>
        <v>máy</v>
      </c>
      <c r="F126" s="236">
        <f>VLOOKUP(B126,DonGiaHD!A:H,5,0)</f>
        <v>2</v>
      </c>
      <c r="G126" s="1615">
        <f>ChiTietDuToan!J229</f>
        <v>2</v>
      </c>
      <c r="H126" s="1589">
        <f t="shared" si="12"/>
        <v>0</v>
      </c>
      <c r="I126" s="355">
        <f t="shared" si="15"/>
        <v>1586454.55</v>
      </c>
      <c r="J126" s="332">
        <f t="shared" si="16"/>
        <v>0</v>
      </c>
      <c r="K126" s="236"/>
      <c r="M126" s="334">
        <f t="shared" si="11"/>
        <v>0</v>
      </c>
      <c r="N126" s="331">
        <f t="shared" si="14"/>
        <v>1745100</v>
      </c>
    </row>
    <row r="127" spans="2:14" ht="16.5" hidden="1">
      <c r="B127" s="299" t="str">
        <f>KLGiam!B127</f>
        <v>Lắp TBA 1P 100KVA</v>
      </c>
      <c r="C127" s="311">
        <f t="shared" si="17"/>
        <v>4</v>
      </c>
      <c r="D127" s="321" t="str">
        <f>VLOOKUP(B127,DonGiaHD!A:H,3,0)</f>
        <v>Lắp MBA 1 pha 100KVA, treo trên cột</v>
      </c>
      <c r="E127" s="236" t="str">
        <f>VLOOKUP(B127,DonGiaHD!A:H,6,0)</f>
        <v>máy</v>
      </c>
      <c r="F127" s="236">
        <f>VLOOKUP(B127,DonGiaHD!A:H,5,0)</f>
        <v>9</v>
      </c>
      <c r="G127" s="1615">
        <f>ChiTietDuToan!J230</f>
        <v>9</v>
      </c>
      <c r="H127" s="1589">
        <f t="shared" si="12"/>
        <v>0</v>
      </c>
      <c r="I127" s="355">
        <f t="shared" si="15"/>
        <v>1379636.36</v>
      </c>
      <c r="J127" s="332">
        <f t="shared" si="16"/>
        <v>0</v>
      </c>
      <c r="K127" s="236"/>
      <c r="M127" s="334">
        <f t="shared" si="11"/>
        <v>0</v>
      </c>
      <c r="N127" s="331">
        <f t="shared" si="14"/>
        <v>1517600</v>
      </c>
    </row>
    <row r="128" spans="2:14" ht="16.5" hidden="1">
      <c r="B128" s="299" t="str">
        <f>KLGiam!B128</f>
        <v>Lắp FCO</v>
      </c>
      <c r="C128" s="311">
        <f t="shared" si="17"/>
        <v>4</v>
      </c>
      <c r="D128" s="321" t="str">
        <f>VLOOKUP(B128,DonGiaHD!A:H,3,0)</f>
        <v>Lắp bộ FCO</v>
      </c>
      <c r="E128" s="236" t="str">
        <f>VLOOKUP(B128,DonGiaHD!A:H,6,0)</f>
        <v>cái</v>
      </c>
      <c r="F128" s="236">
        <f>VLOOKUP(B128,DonGiaHD!A:H,5,0)</f>
        <v>13</v>
      </c>
      <c r="G128" s="1615">
        <f>ChiTietDuToan!J231</f>
        <v>13</v>
      </c>
      <c r="H128" s="1589">
        <f t="shared" si="12"/>
        <v>0</v>
      </c>
      <c r="I128" s="355">
        <f t="shared" si="15"/>
        <v>336272.73</v>
      </c>
      <c r="J128" s="332">
        <f t="shared" si="16"/>
        <v>0</v>
      </c>
      <c r="K128" s="236"/>
      <c r="M128" s="334">
        <f t="shared" si="11"/>
        <v>0</v>
      </c>
      <c r="N128" s="331">
        <f t="shared" si="14"/>
        <v>369900</v>
      </c>
    </row>
    <row r="129" spans="2:14" ht="16.5" hidden="1">
      <c r="B129" s="299" t="str">
        <f>KLGiam!B129</f>
        <v>Lắp LA</v>
      </c>
      <c r="C129" s="311">
        <f t="shared" si="17"/>
        <v>4</v>
      </c>
      <c r="D129" s="321" t="str">
        <f>VLOOKUP(B129,DonGiaHD!A:H,3,0)</f>
        <v>Lắp bộ LA</v>
      </c>
      <c r="E129" s="236" t="str">
        <f>VLOOKUP(B129,DonGiaHD!A:H,6,0)</f>
        <v>cái</v>
      </c>
      <c r="F129" s="236">
        <f>VLOOKUP(B129,DonGiaHD!A:H,5,0)</f>
        <v>10</v>
      </c>
      <c r="G129" s="1615">
        <f>ChiTietDuToan!J232</f>
        <v>10</v>
      </c>
      <c r="H129" s="1589">
        <f t="shared" si="12"/>
        <v>0</v>
      </c>
      <c r="I129" s="355">
        <f t="shared" si="15"/>
        <v>126090.91</v>
      </c>
      <c r="J129" s="332">
        <f t="shared" si="16"/>
        <v>0</v>
      </c>
      <c r="K129" s="236"/>
      <c r="M129" s="334">
        <f t="shared" si="11"/>
        <v>0</v>
      </c>
      <c r="N129" s="331">
        <f t="shared" si="14"/>
        <v>138700</v>
      </c>
    </row>
    <row r="130" spans="2:14" ht="16.5">
      <c r="B130" s="299" t="str">
        <f>KLGiam!B130</f>
        <v>Lắp LTD</v>
      </c>
      <c r="C130" s="311">
        <f t="shared" si="17"/>
        <v>5</v>
      </c>
      <c r="D130" s="1588" t="str">
        <f>VLOOKUP(B130,DonGiaHD!A:H,3,0)</f>
        <v>Lắp  LTD</v>
      </c>
      <c r="E130" s="1589" t="str">
        <f>VLOOKUP(B130,DonGiaHD!A:H,6,0)</f>
        <v>bộ</v>
      </c>
      <c r="F130" s="1589">
        <f>VLOOKUP(B130,DonGiaHD!A:H,5,0)</f>
        <v>3</v>
      </c>
      <c r="G130" s="1619">
        <f>ChiTietDuToan!J233</f>
        <v>0</v>
      </c>
      <c r="H130" s="1589">
        <f t="shared" si="12"/>
        <v>3</v>
      </c>
      <c r="I130" s="355">
        <f t="shared" si="15"/>
        <v>1043909.09</v>
      </c>
      <c r="J130" s="332">
        <f t="shared" si="16"/>
        <v>3131727</v>
      </c>
      <c r="K130" s="236"/>
      <c r="M130" s="334">
        <f t="shared" si="11"/>
        <v>1</v>
      </c>
      <c r="N130" s="331">
        <f t="shared" si="14"/>
        <v>1148300</v>
      </c>
    </row>
    <row r="132" spans="2:14" ht="16.5">
      <c r="C132" s="1816" t="s">
        <v>20</v>
      </c>
      <c r="D132" s="1816"/>
      <c r="E132" s="364"/>
      <c r="F132" s="1816" t="s">
        <v>4278</v>
      </c>
      <c r="G132" s="1816"/>
      <c r="H132" s="1816"/>
      <c r="I132" s="1816"/>
      <c r="J132" s="1816"/>
    </row>
    <row r="133" spans="2:14" ht="16.5">
      <c r="C133" s="1817" t="s">
        <v>3927</v>
      </c>
      <c r="D133" s="1817"/>
      <c r="E133" s="364"/>
      <c r="F133" s="1817" t="s">
        <v>3926</v>
      </c>
      <c r="G133" s="1817"/>
      <c r="H133" s="1817"/>
      <c r="I133" s="1817"/>
      <c r="J133" s="1817"/>
    </row>
    <row r="134" spans="2:14" ht="16.5">
      <c r="C134" s="1817" t="s">
        <v>3928</v>
      </c>
      <c r="D134" s="1817"/>
      <c r="E134" s="367"/>
      <c r="F134" s="1812" t="s">
        <v>4314</v>
      </c>
      <c r="G134" s="1812"/>
      <c r="H134" s="1812" t="s">
        <v>3928</v>
      </c>
      <c r="I134" s="1812"/>
      <c r="J134" s="1812"/>
    </row>
    <row r="135" spans="2:14" ht="16.5">
      <c r="C135" s="1573"/>
      <c r="D135" s="1573"/>
      <c r="E135" s="1569"/>
      <c r="F135" s="1573"/>
      <c r="G135" s="368"/>
      <c r="H135" s="368"/>
      <c r="I135" s="365"/>
      <c r="J135" s="365"/>
    </row>
    <row r="136" spans="2:14" ht="16.5">
      <c r="C136" s="1573"/>
      <c r="D136" s="1573"/>
      <c r="E136" s="1569"/>
      <c r="F136" s="1573"/>
      <c r="G136" s="368"/>
      <c r="H136" s="368"/>
      <c r="I136" s="365"/>
      <c r="J136" s="365"/>
    </row>
    <row r="137" spans="2:14" ht="16.5">
      <c r="C137" s="1573"/>
      <c r="D137" s="1573"/>
      <c r="E137" s="1569"/>
      <c r="F137" s="1573"/>
      <c r="G137" s="368"/>
      <c r="H137" s="368"/>
      <c r="I137" s="365"/>
      <c r="J137" s="365"/>
    </row>
    <row r="138" spans="2:14" ht="16.5">
      <c r="C138" s="1573"/>
      <c r="D138" s="1573"/>
      <c r="E138" s="1569"/>
      <c r="F138" s="1573"/>
      <c r="G138" s="368"/>
      <c r="H138" s="368"/>
      <c r="I138" s="365"/>
      <c r="J138" s="365"/>
    </row>
    <row r="139" spans="2:14" ht="16.5">
      <c r="C139" s="1817" t="s">
        <v>44</v>
      </c>
      <c r="D139" s="1817"/>
      <c r="E139" s="367"/>
      <c r="F139" s="1812" t="s">
        <v>33</v>
      </c>
      <c r="G139" s="1812"/>
      <c r="H139" s="1812" t="s">
        <v>31</v>
      </c>
      <c r="I139" s="1812"/>
      <c r="J139" s="1812"/>
    </row>
    <row r="140" spans="2:14" ht="16.5">
      <c r="C140" s="369"/>
      <c r="D140" s="370"/>
      <c r="E140" s="371"/>
      <c r="F140" s="370"/>
      <c r="G140" s="370"/>
      <c r="H140" s="370"/>
      <c r="I140" s="370"/>
      <c r="J140" s="370"/>
    </row>
    <row r="141" spans="2:14" ht="16.5">
      <c r="C141" s="1816" t="s">
        <v>4277</v>
      </c>
      <c r="D141" s="1816"/>
      <c r="E141" s="1816"/>
      <c r="F141" s="1816"/>
      <c r="G141" s="1813" t="s">
        <v>4355</v>
      </c>
      <c r="H141" s="1813"/>
      <c r="I141" s="1813"/>
      <c r="J141" s="1813"/>
    </row>
    <row r="142" spans="2:14" ht="16.5">
      <c r="C142" s="1814" t="s">
        <v>5224</v>
      </c>
      <c r="D142" s="1815"/>
      <c r="E142" s="1815"/>
      <c r="F142" s="1815"/>
      <c r="G142" s="1815" t="s">
        <v>39</v>
      </c>
      <c r="H142" s="1815"/>
      <c r="I142" s="1815"/>
      <c r="J142" s="1815"/>
    </row>
    <row r="143" spans="2:14" ht="16.5">
      <c r="C143" s="1811" t="s">
        <v>5225</v>
      </c>
      <c r="D143" s="1811"/>
      <c r="E143" s="1811"/>
      <c r="F143" s="1811"/>
      <c r="G143" s="1812" t="s">
        <v>3928</v>
      </c>
      <c r="H143" s="1812"/>
      <c r="I143" s="1812"/>
      <c r="J143" s="1812"/>
    </row>
    <row r="144" spans="2:14" ht="16.5">
      <c r="C144" s="1595"/>
      <c r="D144" s="1596"/>
      <c r="E144" s="365"/>
      <c r="F144" s="365"/>
      <c r="G144" s="365"/>
      <c r="H144" s="1569"/>
      <c r="I144" s="1569"/>
      <c r="J144" s="1569"/>
    </row>
    <row r="145" spans="3:10" ht="16.5">
      <c r="C145" s="1595"/>
      <c r="D145" s="1596"/>
      <c r="E145" s="365"/>
      <c r="F145" s="365"/>
      <c r="G145" s="365"/>
      <c r="H145" s="1569"/>
      <c r="I145" s="1569"/>
      <c r="J145" s="1569"/>
    </row>
    <row r="146" spans="3:10" ht="16.5">
      <c r="C146" s="1595"/>
      <c r="D146" s="1596"/>
      <c r="E146" s="365"/>
      <c r="F146" s="365"/>
      <c r="G146" s="365"/>
      <c r="H146" s="371"/>
      <c r="I146" s="370"/>
      <c r="J146" s="1573"/>
    </row>
    <row r="147" spans="3:10" ht="16.5">
      <c r="C147" s="1595"/>
      <c r="D147" s="1596"/>
      <c r="E147" s="365"/>
      <c r="F147" s="365"/>
      <c r="G147" s="365"/>
      <c r="H147" s="371"/>
      <c r="I147" s="370"/>
      <c r="J147" s="1573"/>
    </row>
    <row r="148" spans="3:10" ht="16.5">
      <c r="C148" s="1811" t="s">
        <v>5226</v>
      </c>
      <c r="D148" s="1811"/>
      <c r="E148" s="1811"/>
      <c r="F148" s="1811"/>
      <c r="G148" s="1812" t="s">
        <v>40</v>
      </c>
      <c r="H148" s="1812"/>
      <c r="I148" s="1812"/>
      <c r="J148" s="1812"/>
    </row>
  </sheetData>
  <autoFilter ref="A5:N130">
    <filterColumn colId="12">
      <filters>
        <filter val="1"/>
      </filters>
    </filterColumn>
  </autoFilter>
  <customSheetViews>
    <customSheetView guid="{4DE83ABE-A74B-4828-BDA1-9398B70F0243}" showPageBreaks="1" printArea="1" showAutoFilter="1" hiddenRows="1" topLeftCell="A48">
      <selection activeCell="C34" sqref="C34"/>
      <pageMargins left="0.27559055118110198" right="0.31496062992126" top="0.56000000000000005" bottom="0.31" header="0.26" footer="0.02"/>
      <printOptions horizontalCentered="1"/>
      <pageSetup paperSize="9" scale="87" orientation="landscape" blackAndWhite="1"/>
      <headerFooter>
        <oddFooter>&amp;CPage &amp;P of &amp;N</oddFooter>
      </headerFooter>
      <autoFilter ref="A5:N83"/>
    </customSheetView>
    <customSheetView guid="{AB55E406-8F51-45CA-93E6-D8A631ED7648}" showAutoFilter="1" hiddenRows="1" topLeftCell="A48">
      <selection activeCell="C34" sqref="C34"/>
      <pageMargins left="0.27559055118110198" right="0.31496062992126" top="0.56000000000000005" bottom="0.31" header="0.26" footer="0.02"/>
      <printOptions horizontalCentered="1"/>
      <pageSetup paperSize="9" scale="87" orientation="landscape" blackAndWhite="1"/>
      <headerFooter>
        <oddFooter>&amp;CPage &amp;P of &amp;N</oddFooter>
      </headerFooter>
      <autoFilter ref="A5:N83"/>
    </customSheetView>
    <customSheetView guid="{EC23512C-144C-45A4-B885-A0043F0F19E7}" showPageBreaks="1" printArea="1" showAutoFilter="1" hiddenRows="1" topLeftCell="A48">
      <selection activeCell="C34" sqref="C34"/>
      <pageMargins left="0.27559055118110198" right="0.31496062992126" top="0.56000000000000005" bottom="0.31" header="0.26" footer="0.02"/>
      <printOptions horizontalCentered="1"/>
      <pageSetup paperSize="9" scale="87" orientation="landscape" blackAndWhite="1"/>
      <headerFooter>
        <oddFooter>&amp;CPage &amp;P of &amp;N</oddFooter>
      </headerFooter>
      <autoFilter ref="A5:N83"/>
    </customSheetView>
  </customSheetViews>
  <mergeCells count="28">
    <mergeCell ref="K4:K5"/>
    <mergeCell ref="C1:K1"/>
    <mergeCell ref="C2:K2"/>
    <mergeCell ref="C3:K3"/>
    <mergeCell ref="F4:H4"/>
    <mergeCell ref="C4:C5"/>
    <mergeCell ref="D4:D5"/>
    <mergeCell ref="E4:E5"/>
    <mergeCell ref="I4:I5"/>
    <mergeCell ref="J4:J5"/>
    <mergeCell ref="C132:D132"/>
    <mergeCell ref="F132:J132"/>
    <mergeCell ref="C133:D133"/>
    <mergeCell ref="F133:J133"/>
    <mergeCell ref="C134:D134"/>
    <mergeCell ref="F134:G134"/>
    <mergeCell ref="H134:J134"/>
    <mergeCell ref="C139:D139"/>
    <mergeCell ref="F139:G139"/>
    <mergeCell ref="H139:J139"/>
    <mergeCell ref="C141:F141"/>
    <mergeCell ref="G141:J141"/>
    <mergeCell ref="C142:F142"/>
    <mergeCell ref="G142:J142"/>
    <mergeCell ref="C143:F143"/>
    <mergeCell ref="G143:J143"/>
    <mergeCell ref="C148:F148"/>
    <mergeCell ref="G148:J148"/>
  </mergeCells>
  <printOptions horizontalCentered="1"/>
  <pageMargins left="0.27559055118110198" right="0.31496062992126" top="0.75" bottom="0.31" header="0.26" footer="0.02"/>
  <pageSetup paperSize="9" scale="87" orientation="landscape" blackAndWhite="1" r:id="rId1"/>
  <headerFooter>
    <oddFooter>&amp;R&amp;P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O32"/>
  <sheetViews>
    <sheetView topLeftCell="A7" workbookViewId="0">
      <selection activeCell="B19" sqref="B19"/>
    </sheetView>
  </sheetViews>
  <sheetFormatPr defaultColWidth="9" defaultRowHeight="12.75"/>
  <cols>
    <col min="1" max="1" width="5.21875" style="264" customWidth="1"/>
    <col min="2" max="2" width="27.88671875" style="265" customWidth="1"/>
    <col min="3" max="3" width="17.88671875" style="265" customWidth="1"/>
    <col min="4" max="4" width="17.6640625" style="265" customWidth="1"/>
    <col min="5" max="6" width="16.33203125" style="265" customWidth="1"/>
    <col min="7" max="7" width="17.6640625" style="265" customWidth="1"/>
    <col min="8" max="8" width="8.6640625" style="265"/>
    <col min="9" max="9" width="11.44140625" style="265" customWidth="1"/>
    <col min="10" max="258" width="8.6640625" style="265"/>
    <col min="259" max="259" width="5.21875" style="265" customWidth="1"/>
    <col min="260" max="260" width="24.21875" style="265" customWidth="1"/>
    <col min="261" max="261" width="13.88671875" style="265" customWidth="1"/>
    <col min="262" max="262" width="18.109375" style="265" customWidth="1"/>
    <col min="263" max="263" width="13.44140625" style="265" customWidth="1"/>
    <col min="264" max="514" width="8.6640625" style="265"/>
    <col min="515" max="515" width="5.21875" style="265" customWidth="1"/>
    <col min="516" max="516" width="24.21875" style="265" customWidth="1"/>
    <col min="517" max="517" width="13.88671875" style="265" customWidth="1"/>
    <col min="518" max="518" width="18.109375" style="265" customWidth="1"/>
    <col min="519" max="519" width="13.44140625" style="265" customWidth="1"/>
    <col min="520" max="770" width="8.6640625" style="265"/>
    <col min="771" max="771" width="5.21875" style="265" customWidth="1"/>
    <col min="772" max="772" width="24.21875" style="265" customWidth="1"/>
    <col min="773" max="773" width="13.88671875" style="265" customWidth="1"/>
    <col min="774" max="774" width="18.109375" style="265" customWidth="1"/>
    <col min="775" max="775" width="13.44140625" style="265" customWidth="1"/>
    <col min="776" max="1026" width="8.6640625" style="265"/>
    <col min="1027" max="1027" width="5.21875" style="265" customWidth="1"/>
    <col min="1028" max="1028" width="24.21875" style="265" customWidth="1"/>
    <col min="1029" max="1029" width="13.88671875" style="265" customWidth="1"/>
    <col min="1030" max="1030" width="18.109375" style="265" customWidth="1"/>
    <col min="1031" max="1031" width="13.44140625" style="265" customWidth="1"/>
    <col min="1032" max="1282" width="8.6640625" style="265"/>
    <col min="1283" max="1283" width="5.21875" style="265" customWidth="1"/>
    <col min="1284" max="1284" width="24.21875" style="265" customWidth="1"/>
    <col min="1285" max="1285" width="13.88671875" style="265" customWidth="1"/>
    <col min="1286" max="1286" width="18.109375" style="265" customWidth="1"/>
    <col min="1287" max="1287" width="13.44140625" style="265" customWidth="1"/>
    <col min="1288" max="1538" width="8.6640625" style="265"/>
    <col min="1539" max="1539" width="5.21875" style="265" customWidth="1"/>
    <col min="1540" max="1540" width="24.21875" style="265" customWidth="1"/>
    <col min="1541" max="1541" width="13.88671875" style="265" customWidth="1"/>
    <col min="1542" max="1542" width="18.109375" style="265" customWidth="1"/>
    <col min="1543" max="1543" width="13.44140625" style="265" customWidth="1"/>
    <col min="1544" max="1794" width="8.6640625" style="265"/>
    <col min="1795" max="1795" width="5.21875" style="265" customWidth="1"/>
    <col min="1796" max="1796" width="24.21875" style="265" customWidth="1"/>
    <col min="1797" max="1797" width="13.88671875" style="265" customWidth="1"/>
    <col min="1798" max="1798" width="18.109375" style="265" customWidth="1"/>
    <col min="1799" max="1799" width="13.44140625" style="265" customWidth="1"/>
    <col min="1800" max="2050" width="8.6640625" style="265"/>
    <col min="2051" max="2051" width="5.21875" style="265" customWidth="1"/>
    <col min="2052" max="2052" width="24.21875" style="265" customWidth="1"/>
    <col min="2053" max="2053" width="13.88671875" style="265" customWidth="1"/>
    <col min="2054" max="2054" width="18.109375" style="265" customWidth="1"/>
    <col min="2055" max="2055" width="13.44140625" style="265" customWidth="1"/>
    <col min="2056" max="2306" width="8.6640625" style="265"/>
    <col min="2307" max="2307" width="5.21875" style="265" customWidth="1"/>
    <col min="2308" max="2308" width="24.21875" style="265" customWidth="1"/>
    <col min="2309" max="2309" width="13.88671875" style="265" customWidth="1"/>
    <col min="2310" max="2310" width="18.109375" style="265" customWidth="1"/>
    <col min="2311" max="2311" width="13.44140625" style="265" customWidth="1"/>
    <col min="2312" max="2562" width="8.6640625" style="265"/>
    <col min="2563" max="2563" width="5.21875" style="265" customWidth="1"/>
    <col min="2564" max="2564" width="24.21875" style="265" customWidth="1"/>
    <col min="2565" max="2565" width="13.88671875" style="265" customWidth="1"/>
    <col min="2566" max="2566" width="18.109375" style="265" customWidth="1"/>
    <col min="2567" max="2567" width="13.44140625" style="265" customWidth="1"/>
    <col min="2568" max="2818" width="8.6640625" style="265"/>
    <col min="2819" max="2819" width="5.21875" style="265" customWidth="1"/>
    <col min="2820" max="2820" width="24.21875" style="265" customWidth="1"/>
    <col min="2821" max="2821" width="13.88671875" style="265" customWidth="1"/>
    <col min="2822" max="2822" width="18.109375" style="265" customWidth="1"/>
    <col min="2823" max="2823" width="13.44140625" style="265" customWidth="1"/>
    <col min="2824" max="3074" width="8.6640625" style="265"/>
    <col min="3075" max="3075" width="5.21875" style="265" customWidth="1"/>
    <col min="3076" max="3076" width="24.21875" style="265" customWidth="1"/>
    <col min="3077" max="3077" width="13.88671875" style="265" customWidth="1"/>
    <col min="3078" max="3078" width="18.109375" style="265" customWidth="1"/>
    <col min="3079" max="3079" width="13.44140625" style="265" customWidth="1"/>
    <col min="3080" max="3330" width="8.6640625" style="265"/>
    <col min="3331" max="3331" width="5.21875" style="265" customWidth="1"/>
    <col min="3332" max="3332" width="24.21875" style="265" customWidth="1"/>
    <col min="3333" max="3333" width="13.88671875" style="265" customWidth="1"/>
    <col min="3334" max="3334" width="18.109375" style="265" customWidth="1"/>
    <col min="3335" max="3335" width="13.44140625" style="265" customWidth="1"/>
    <col min="3336" max="3586" width="8.6640625" style="265"/>
    <col min="3587" max="3587" width="5.21875" style="265" customWidth="1"/>
    <col min="3588" max="3588" width="24.21875" style="265" customWidth="1"/>
    <col min="3589" max="3589" width="13.88671875" style="265" customWidth="1"/>
    <col min="3590" max="3590" width="18.109375" style="265" customWidth="1"/>
    <col min="3591" max="3591" width="13.44140625" style="265" customWidth="1"/>
    <col min="3592" max="3842" width="8.6640625" style="265"/>
    <col min="3843" max="3843" width="5.21875" style="265" customWidth="1"/>
    <col min="3844" max="3844" width="24.21875" style="265" customWidth="1"/>
    <col min="3845" max="3845" width="13.88671875" style="265" customWidth="1"/>
    <col min="3846" max="3846" width="18.109375" style="265" customWidth="1"/>
    <col min="3847" max="3847" width="13.44140625" style="265" customWidth="1"/>
    <col min="3848" max="4098" width="8.6640625" style="265"/>
    <col min="4099" max="4099" width="5.21875" style="265" customWidth="1"/>
    <col min="4100" max="4100" width="24.21875" style="265" customWidth="1"/>
    <col min="4101" max="4101" width="13.88671875" style="265" customWidth="1"/>
    <col min="4102" max="4102" width="18.109375" style="265" customWidth="1"/>
    <col min="4103" max="4103" width="13.44140625" style="265" customWidth="1"/>
    <col min="4104" max="4354" width="8.6640625" style="265"/>
    <col min="4355" max="4355" width="5.21875" style="265" customWidth="1"/>
    <col min="4356" max="4356" width="24.21875" style="265" customWidth="1"/>
    <col min="4357" max="4357" width="13.88671875" style="265" customWidth="1"/>
    <col min="4358" max="4358" width="18.109375" style="265" customWidth="1"/>
    <col min="4359" max="4359" width="13.44140625" style="265" customWidth="1"/>
    <col min="4360" max="4610" width="8.6640625" style="265"/>
    <col min="4611" max="4611" width="5.21875" style="265" customWidth="1"/>
    <col min="4612" max="4612" width="24.21875" style="265" customWidth="1"/>
    <col min="4613" max="4613" width="13.88671875" style="265" customWidth="1"/>
    <col min="4614" max="4614" width="18.109375" style="265" customWidth="1"/>
    <col min="4615" max="4615" width="13.44140625" style="265" customWidth="1"/>
    <col min="4616" max="4866" width="8.6640625" style="265"/>
    <col min="4867" max="4867" width="5.21875" style="265" customWidth="1"/>
    <col min="4868" max="4868" width="24.21875" style="265" customWidth="1"/>
    <col min="4869" max="4869" width="13.88671875" style="265" customWidth="1"/>
    <col min="4870" max="4870" width="18.109375" style="265" customWidth="1"/>
    <col min="4871" max="4871" width="13.44140625" style="265" customWidth="1"/>
    <col min="4872" max="5122" width="8.6640625" style="265"/>
    <col min="5123" max="5123" width="5.21875" style="265" customWidth="1"/>
    <col min="5124" max="5124" width="24.21875" style="265" customWidth="1"/>
    <col min="5125" max="5125" width="13.88671875" style="265" customWidth="1"/>
    <col min="5126" max="5126" width="18.109375" style="265" customWidth="1"/>
    <col min="5127" max="5127" width="13.44140625" style="265" customWidth="1"/>
    <col min="5128" max="5378" width="8.6640625" style="265"/>
    <col min="5379" max="5379" width="5.21875" style="265" customWidth="1"/>
    <col min="5380" max="5380" width="24.21875" style="265" customWidth="1"/>
    <col min="5381" max="5381" width="13.88671875" style="265" customWidth="1"/>
    <col min="5382" max="5382" width="18.109375" style="265" customWidth="1"/>
    <col min="5383" max="5383" width="13.44140625" style="265" customWidth="1"/>
    <col min="5384" max="5634" width="8.6640625" style="265"/>
    <col min="5635" max="5635" width="5.21875" style="265" customWidth="1"/>
    <col min="5636" max="5636" width="24.21875" style="265" customWidth="1"/>
    <col min="5637" max="5637" width="13.88671875" style="265" customWidth="1"/>
    <col min="5638" max="5638" width="18.109375" style="265" customWidth="1"/>
    <col min="5639" max="5639" width="13.44140625" style="265" customWidth="1"/>
    <col min="5640" max="5890" width="8.6640625" style="265"/>
    <col min="5891" max="5891" width="5.21875" style="265" customWidth="1"/>
    <col min="5892" max="5892" width="24.21875" style="265" customWidth="1"/>
    <col min="5893" max="5893" width="13.88671875" style="265" customWidth="1"/>
    <col min="5894" max="5894" width="18.109375" style="265" customWidth="1"/>
    <col min="5895" max="5895" width="13.44140625" style="265" customWidth="1"/>
    <col min="5896" max="6146" width="8.6640625" style="265"/>
    <col min="6147" max="6147" width="5.21875" style="265" customWidth="1"/>
    <col min="6148" max="6148" width="24.21875" style="265" customWidth="1"/>
    <col min="6149" max="6149" width="13.88671875" style="265" customWidth="1"/>
    <col min="6150" max="6150" width="18.109375" style="265" customWidth="1"/>
    <col min="6151" max="6151" width="13.44140625" style="265" customWidth="1"/>
    <col min="6152" max="6402" width="8.6640625" style="265"/>
    <col min="6403" max="6403" width="5.21875" style="265" customWidth="1"/>
    <col min="6404" max="6404" width="24.21875" style="265" customWidth="1"/>
    <col min="6405" max="6405" width="13.88671875" style="265" customWidth="1"/>
    <col min="6406" max="6406" width="18.109375" style="265" customWidth="1"/>
    <col min="6407" max="6407" width="13.44140625" style="265" customWidth="1"/>
    <col min="6408" max="6658" width="8.6640625" style="265"/>
    <col min="6659" max="6659" width="5.21875" style="265" customWidth="1"/>
    <col min="6660" max="6660" width="24.21875" style="265" customWidth="1"/>
    <col min="6661" max="6661" width="13.88671875" style="265" customWidth="1"/>
    <col min="6662" max="6662" width="18.109375" style="265" customWidth="1"/>
    <col min="6663" max="6663" width="13.44140625" style="265" customWidth="1"/>
    <col min="6664" max="6914" width="8.6640625" style="265"/>
    <col min="6915" max="6915" width="5.21875" style="265" customWidth="1"/>
    <col min="6916" max="6916" width="24.21875" style="265" customWidth="1"/>
    <col min="6917" max="6917" width="13.88671875" style="265" customWidth="1"/>
    <col min="6918" max="6918" width="18.109375" style="265" customWidth="1"/>
    <col min="6919" max="6919" width="13.44140625" style="265" customWidth="1"/>
    <col min="6920" max="7170" width="8.6640625" style="265"/>
    <col min="7171" max="7171" width="5.21875" style="265" customWidth="1"/>
    <col min="7172" max="7172" width="24.21875" style="265" customWidth="1"/>
    <col min="7173" max="7173" width="13.88671875" style="265" customWidth="1"/>
    <col min="7174" max="7174" width="18.109375" style="265" customWidth="1"/>
    <col min="7175" max="7175" width="13.44140625" style="265" customWidth="1"/>
    <col min="7176" max="7426" width="8.6640625" style="265"/>
    <col min="7427" max="7427" width="5.21875" style="265" customWidth="1"/>
    <col min="7428" max="7428" width="24.21875" style="265" customWidth="1"/>
    <col min="7429" max="7429" width="13.88671875" style="265" customWidth="1"/>
    <col min="7430" max="7430" width="18.109375" style="265" customWidth="1"/>
    <col min="7431" max="7431" width="13.44140625" style="265" customWidth="1"/>
    <col min="7432" max="7682" width="8.6640625" style="265"/>
    <col min="7683" max="7683" width="5.21875" style="265" customWidth="1"/>
    <col min="7684" max="7684" width="24.21875" style="265" customWidth="1"/>
    <col min="7685" max="7685" width="13.88671875" style="265" customWidth="1"/>
    <col min="7686" max="7686" width="18.109375" style="265" customWidth="1"/>
    <col min="7687" max="7687" width="13.44140625" style="265" customWidth="1"/>
    <col min="7688" max="7938" width="8.6640625" style="265"/>
    <col min="7939" max="7939" width="5.21875" style="265" customWidth="1"/>
    <col min="7940" max="7940" width="24.21875" style="265" customWidth="1"/>
    <col min="7941" max="7941" width="13.88671875" style="265" customWidth="1"/>
    <col min="7942" max="7942" width="18.109375" style="265" customWidth="1"/>
    <col min="7943" max="7943" width="13.44140625" style="265" customWidth="1"/>
    <col min="7944" max="8194" width="8.6640625" style="265"/>
    <col min="8195" max="8195" width="5.21875" style="265" customWidth="1"/>
    <col min="8196" max="8196" width="24.21875" style="265" customWidth="1"/>
    <col min="8197" max="8197" width="13.88671875" style="265" customWidth="1"/>
    <col min="8198" max="8198" width="18.109375" style="265" customWidth="1"/>
    <col min="8199" max="8199" width="13.44140625" style="265" customWidth="1"/>
    <col min="8200" max="8450" width="8.6640625" style="265"/>
    <col min="8451" max="8451" width="5.21875" style="265" customWidth="1"/>
    <col min="8452" max="8452" width="24.21875" style="265" customWidth="1"/>
    <col min="8453" max="8453" width="13.88671875" style="265" customWidth="1"/>
    <col min="8454" max="8454" width="18.109375" style="265" customWidth="1"/>
    <col min="8455" max="8455" width="13.44140625" style="265" customWidth="1"/>
    <col min="8456" max="8706" width="8.6640625" style="265"/>
    <col min="8707" max="8707" width="5.21875" style="265" customWidth="1"/>
    <col min="8708" max="8708" width="24.21875" style="265" customWidth="1"/>
    <col min="8709" max="8709" width="13.88671875" style="265" customWidth="1"/>
    <col min="8710" max="8710" width="18.109375" style="265" customWidth="1"/>
    <col min="8711" max="8711" width="13.44140625" style="265" customWidth="1"/>
    <col min="8712" max="8962" width="8.6640625" style="265"/>
    <col min="8963" max="8963" width="5.21875" style="265" customWidth="1"/>
    <col min="8964" max="8964" width="24.21875" style="265" customWidth="1"/>
    <col min="8965" max="8965" width="13.88671875" style="265" customWidth="1"/>
    <col min="8966" max="8966" width="18.109375" style="265" customWidth="1"/>
    <col min="8967" max="8967" width="13.44140625" style="265" customWidth="1"/>
    <col min="8968" max="9218" width="8.6640625" style="265"/>
    <col min="9219" max="9219" width="5.21875" style="265" customWidth="1"/>
    <col min="9220" max="9220" width="24.21875" style="265" customWidth="1"/>
    <col min="9221" max="9221" width="13.88671875" style="265" customWidth="1"/>
    <col min="9222" max="9222" width="18.109375" style="265" customWidth="1"/>
    <col min="9223" max="9223" width="13.44140625" style="265" customWidth="1"/>
    <col min="9224" max="9474" width="8.6640625" style="265"/>
    <col min="9475" max="9475" width="5.21875" style="265" customWidth="1"/>
    <col min="9476" max="9476" width="24.21875" style="265" customWidth="1"/>
    <col min="9477" max="9477" width="13.88671875" style="265" customWidth="1"/>
    <col min="9478" max="9478" width="18.109375" style="265" customWidth="1"/>
    <col min="9479" max="9479" width="13.44140625" style="265" customWidth="1"/>
    <col min="9480" max="9730" width="8.6640625" style="265"/>
    <col min="9731" max="9731" width="5.21875" style="265" customWidth="1"/>
    <col min="9732" max="9732" width="24.21875" style="265" customWidth="1"/>
    <col min="9733" max="9733" width="13.88671875" style="265" customWidth="1"/>
    <col min="9734" max="9734" width="18.109375" style="265" customWidth="1"/>
    <col min="9735" max="9735" width="13.44140625" style="265" customWidth="1"/>
    <col min="9736" max="9986" width="8.6640625" style="265"/>
    <col min="9987" max="9987" width="5.21875" style="265" customWidth="1"/>
    <col min="9988" max="9988" width="24.21875" style="265" customWidth="1"/>
    <col min="9989" max="9989" width="13.88671875" style="265" customWidth="1"/>
    <col min="9990" max="9990" width="18.109375" style="265" customWidth="1"/>
    <col min="9991" max="9991" width="13.44140625" style="265" customWidth="1"/>
    <col min="9992" max="10242" width="8.6640625" style="265"/>
    <col min="10243" max="10243" width="5.21875" style="265" customWidth="1"/>
    <col min="10244" max="10244" width="24.21875" style="265" customWidth="1"/>
    <col min="10245" max="10245" width="13.88671875" style="265" customWidth="1"/>
    <col min="10246" max="10246" width="18.109375" style="265" customWidth="1"/>
    <col min="10247" max="10247" width="13.44140625" style="265" customWidth="1"/>
    <col min="10248" max="10498" width="8.6640625" style="265"/>
    <col min="10499" max="10499" width="5.21875" style="265" customWidth="1"/>
    <col min="10500" max="10500" width="24.21875" style="265" customWidth="1"/>
    <col min="10501" max="10501" width="13.88671875" style="265" customWidth="1"/>
    <col min="10502" max="10502" width="18.109375" style="265" customWidth="1"/>
    <col min="10503" max="10503" width="13.44140625" style="265" customWidth="1"/>
    <col min="10504" max="10754" width="8.6640625" style="265"/>
    <col min="10755" max="10755" width="5.21875" style="265" customWidth="1"/>
    <col min="10756" max="10756" width="24.21875" style="265" customWidth="1"/>
    <col min="10757" max="10757" width="13.88671875" style="265" customWidth="1"/>
    <col min="10758" max="10758" width="18.109375" style="265" customWidth="1"/>
    <col min="10759" max="10759" width="13.44140625" style="265" customWidth="1"/>
    <col min="10760" max="11010" width="8.6640625" style="265"/>
    <col min="11011" max="11011" width="5.21875" style="265" customWidth="1"/>
    <col min="11012" max="11012" width="24.21875" style="265" customWidth="1"/>
    <col min="11013" max="11013" width="13.88671875" style="265" customWidth="1"/>
    <col min="11014" max="11014" width="18.109375" style="265" customWidth="1"/>
    <col min="11015" max="11015" width="13.44140625" style="265" customWidth="1"/>
    <col min="11016" max="11266" width="8.6640625" style="265"/>
    <col min="11267" max="11267" width="5.21875" style="265" customWidth="1"/>
    <col min="11268" max="11268" width="24.21875" style="265" customWidth="1"/>
    <col min="11269" max="11269" width="13.88671875" style="265" customWidth="1"/>
    <col min="11270" max="11270" width="18.109375" style="265" customWidth="1"/>
    <col min="11271" max="11271" width="13.44140625" style="265" customWidth="1"/>
    <col min="11272" max="11522" width="8.6640625" style="265"/>
    <col min="11523" max="11523" width="5.21875" style="265" customWidth="1"/>
    <col min="11524" max="11524" width="24.21875" style="265" customWidth="1"/>
    <col min="11525" max="11525" width="13.88671875" style="265" customWidth="1"/>
    <col min="11526" max="11526" width="18.109375" style="265" customWidth="1"/>
    <col min="11527" max="11527" width="13.44140625" style="265" customWidth="1"/>
    <col min="11528" max="11778" width="8.6640625" style="265"/>
    <col min="11779" max="11779" width="5.21875" style="265" customWidth="1"/>
    <col min="11780" max="11780" width="24.21875" style="265" customWidth="1"/>
    <col min="11781" max="11781" width="13.88671875" style="265" customWidth="1"/>
    <col min="11782" max="11782" width="18.109375" style="265" customWidth="1"/>
    <col min="11783" max="11783" width="13.44140625" style="265" customWidth="1"/>
    <col min="11784" max="12034" width="8.6640625" style="265"/>
    <col min="12035" max="12035" width="5.21875" style="265" customWidth="1"/>
    <col min="12036" max="12036" width="24.21875" style="265" customWidth="1"/>
    <col min="12037" max="12037" width="13.88671875" style="265" customWidth="1"/>
    <col min="12038" max="12038" width="18.109375" style="265" customWidth="1"/>
    <col min="12039" max="12039" width="13.44140625" style="265" customWidth="1"/>
    <col min="12040" max="12290" width="8.6640625" style="265"/>
    <col min="12291" max="12291" width="5.21875" style="265" customWidth="1"/>
    <col min="12292" max="12292" width="24.21875" style="265" customWidth="1"/>
    <col min="12293" max="12293" width="13.88671875" style="265" customWidth="1"/>
    <col min="12294" max="12294" width="18.109375" style="265" customWidth="1"/>
    <col min="12295" max="12295" width="13.44140625" style="265" customWidth="1"/>
    <col min="12296" max="12546" width="8.6640625" style="265"/>
    <col min="12547" max="12547" width="5.21875" style="265" customWidth="1"/>
    <col min="12548" max="12548" width="24.21875" style="265" customWidth="1"/>
    <col min="12549" max="12549" width="13.88671875" style="265" customWidth="1"/>
    <col min="12550" max="12550" width="18.109375" style="265" customWidth="1"/>
    <col min="12551" max="12551" width="13.44140625" style="265" customWidth="1"/>
    <col min="12552" max="12802" width="8.6640625" style="265"/>
    <col min="12803" max="12803" width="5.21875" style="265" customWidth="1"/>
    <col min="12804" max="12804" width="24.21875" style="265" customWidth="1"/>
    <col min="12805" max="12805" width="13.88671875" style="265" customWidth="1"/>
    <col min="12806" max="12806" width="18.109375" style="265" customWidth="1"/>
    <col min="12807" max="12807" width="13.44140625" style="265" customWidth="1"/>
    <col min="12808" max="13058" width="8.6640625" style="265"/>
    <col min="13059" max="13059" width="5.21875" style="265" customWidth="1"/>
    <col min="13060" max="13060" width="24.21875" style="265" customWidth="1"/>
    <col min="13061" max="13061" width="13.88671875" style="265" customWidth="1"/>
    <col min="13062" max="13062" width="18.109375" style="265" customWidth="1"/>
    <col min="13063" max="13063" width="13.44140625" style="265" customWidth="1"/>
    <col min="13064" max="13314" width="8.6640625" style="265"/>
    <col min="13315" max="13315" width="5.21875" style="265" customWidth="1"/>
    <col min="13316" max="13316" width="24.21875" style="265" customWidth="1"/>
    <col min="13317" max="13317" width="13.88671875" style="265" customWidth="1"/>
    <col min="13318" max="13318" width="18.109375" style="265" customWidth="1"/>
    <col min="13319" max="13319" width="13.44140625" style="265" customWidth="1"/>
    <col min="13320" max="13570" width="8.6640625" style="265"/>
    <col min="13571" max="13571" width="5.21875" style="265" customWidth="1"/>
    <col min="13572" max="13572" width="24.21875" style="265" customWidth="1"/>
    <col min="13573" max="13573" width="13.88671875" style="265" customWidth="1"/>
    <col min="13574" max="13574" width="18.109375" style="265" customWidth="1"/>
    <col min="13575" max="13575" width="13.44140625" style="265" customWidth="1"/>
    <col min="13576" max="13826" width="8.6640625" style="265"/>
    <col min="13827" max="13827" width="5.21875" style="265" customWidth="1"/>
    <col min="13828" max="13828" width="24.21875" style="265" customWidth="1"/>
    <col min="13829" max="13829" width="13.88671875" style="265" customWidth="1"/>
    <col min="13830" max="13830" width="18.109375" style="265" customWidth="1"/>
    <col min="13831" max="13831" width="13.44140625" style="265" customWidth="1"/>
    <col min="13832" max="14082" width="8.6640625" style="265"/>
    <col min="14083" max="14083" width="5.21875" style="265" customWidth="1"/>
    <col min="14084" max="14084" width="24.21875" style="265" customWidth="1"/>
    <col min="14085" max="14085" width="13.88671875" style="265" customWidth="1"/>
    <col min="14086" max="14086" width="18.109375" style="265" customWidth="1"/>
    <col min="14087" max="14087" width="13.44140625" style="265" customWidth="1"/>
    <col min="14088" max="14338" width="8.6640625" style="265"/>
    <col min="14339" max="14339" width="5.21875" style="265" customWidth="1"/>
    <col min="14340" max="14340" width="24.21875" style="265" customWidth="1"/>
    <col min="14341" max="14341" width="13.88671875" style="265" customWidth="1"/>
    <col min="14342" max="14342" width="18.109375" style="265" customWidth="1"/>
    <col min="14343" max="14343" width="13.44140625" style="265" customWidth="1"/>
    <col min="14344" max="14594" width="8.6640625" style="265"/>
    <col min="14595" max="14595" width="5.21875" style="265" customWidth="1"/>
    <col min="14596" max="14596" width="24.21875" style="265" customWidth="1"/>
    <col min="14597" max="14597" width="13.88671875" style="265" customWidth="1"/>
    <col min="14598" max="14598" width="18.109375" style="265" customWidth="1"/>
    <col min="14599" max="14599" width="13.44140625" style="265" customWidth="1"/>
    <col min="14600" max="14850" width="8.6640625" style="265"/>
    <col min="14851" max="14851" width="5.21875" style="265" customWidth="1"/>
    <col min="14852" max="14852" width="24.21875" style="265" customWidth="1"/>
    <col min="14853" max="14853" width="13.88671875" style="265" customWidth="1"/>
    <col min="14854" max="14854" width="18.109375" style="265" customWidth="1"/>
    <col min="14855" max="14855" width="13.44140625" style="265" customWidth="1"/>
    <col min="14856" max="15106" width="8.6640625" style="265"/>
    <col min="15107" max="15107" width="5.21875" style="265" customWidth="1"/>
    <col min="15108" max="15108" width="24.21875" style="265" customWidth="1"/>
    <col min="15109" max="15109" width="13.88671875" style="265" customWidth="1"/>
    <col min="15110" max="15110" width="18.109375" style="265" customWidth="1"/>
    <col min="15111" max="15111" width="13.44140625" style="265" customWidth="1"/>
    <col min="15112" max="15362" width="8.6640625" style="265"/>
    <col min="15363" max="15363" width="5.21875" style="265" customWidth="1"/>
    <col min="15364" max="15364" width="24.21875" style="265" customWidth="1"/>
    <col min="15365" max="15365" width="13.88671875" style="265" customWidth="1"/>
    <col min="15366" max="15366" width="18.109375" style="265" customWidth="1"/>
    <col min="15367" max="15367" width="13.44140625" style="265" customWidth="1"/>
    <col min="15368" max="15618" width="8.6640625" style="265"/>
    <col min="15619" max="15619" width="5.21875" style="265" customWidth="1"/>
    <col min="15620" max="15620" width="24.21875" style="265" customWidth="1"/>
    <col min="15621" max="15621" width="13.88671875" style="265" customWidth="1"/>
    <col min="15622" max="15622" width="18.109375" style="265" customWidth="1"/>
    <col min="15623" max="15623" width="13.44140625" style="265" customWidth="1"/>
    <col min="15624" max="15874" width="8.6640625" style="265"/>
    <col min="15875" max="15875" width="5.21875" style="265" customWidth="1"/>
    <col min="15876" max="15876" width="24.21875" style="265" customWidth="1"/>
    <col min="15877" max="15877" width="13.88671875" style="265" customWidth="1"/>
    <col min="15878" max="15878" width="18.109375" style="265" customWidth="1"/>
    <col min="15879" max="15879" width="13.44140625" style="265" customWidth="1"/>
    <col min="15880" max="16130" width="8.6640625" style="265"/>
    <col min="16131" max="16131" width="5.21875" style="265" customWidth="1"/>
    <col min="16132" max="16132" width="24.21875" style="265" customWidth="1"/>
    <col min="16133" max="16133" width="13.88671875" style="265" customWidth="1"/>
    <col min="16134" max="16134" width="18.109375" style="265" customWidth="1"/>
    <col min="16135" max="16135" width="13.44140625" style="265" customWidth="1"/>
    <col min="16136" max="16384" width="8.6640625" style="265"/>
  </cols>
  <sheetData>
    <row r="1" spans="1:15" ht="18.75">
      <c r="A1" s="1845" t="s">
        <v>4319</v>
      </c>
      <c r="B1" s="1845"/>
      <c r="C1" s="1845"/>
      <c r="D1" s="1845"/>
      <c r="E1" s="1845"/>
      <c r="F1" s="1845"/>
      <c r="G1" s="1845"/>
      <c r="H1" s="266"/>
      <c r="I1" s="266"/>
      <c r="J1" s="289"/>
      <c r="K1" s="290"/>
    </row>
    <row r="2" spans="1:15" s="222" customFormat="1" ht="15.75" customHeight="1">
      <c r="A2" s="1846" t="str">
        <f>ChiTietDuToan!F2</f>
        <v>Công trình: Nâng cấp đường dây trung thế từ recloser Xuân Bắc đến LBS khí Chế Biến tuyến 480 Xuân Bắc</v>
      </c>
      <c r="B2" s="1846"/>
      <c r="C2" s="1846"/>
      <c r="D2" s="1846"/>
      <c r="E2" s="1846"/>
      <c r="F2" s="1846"/>
      <c r="G2" s="1846"/>
      <c r="H2" s="268"/>
      <c r="I2" s="268"/>
      <c r="J2" s="268"/>
      <c r="K2" s="268"/>
      <c r="L2" s="267"/>
      <c r="M2" s="291"/>
      <c r="N2" s="292"/>
      <c r="O2" s="292"/>
    </row>
    <row r="3" spans="1:15" s="222" customFormat="1" ht="15.75">
      <c r="A3" s="1847" t="str">
        <f>ChiTietDuToan!F3</f>
        <v>Địa điểm: Huyện Xuân Lộc - Tỉnh Đồng Nai</v>
      </c>
      <c r="B3" s="1847"/>
      <c r="C3" s="1847"/>
      <c r="D3" s="1847"/>
      <c r="E3" s="1847"/>
      <c r="F3" s="1847"/>
      <c r="G3" s="1847"/>
      <c r="H3" s="270"/>
      <c r="I3" s="270"/>
      <c r="J3" s="270"/>
      <c r="K3" s="270"/>
      <c r="L3" s="269"/>
      <c r="M3" s="293"/>
      <c r="N3" s="294"/>
      <c r="O3" s="294"/>
    </row>
    <row r="4" spans="1:15" s="260" customFormat="1" ht="6.75" customHeight="1">
      <c r="A4" s="1848"/>
      <c r="B4" s="1848"/>
      <c r="C4" s="1848"/>
      <c r="D4" s="1848"/>
      <c r="E4" s="1848"/>
      <c r="F4" s="1848"/>
      <c r="G4" s="1848"/>
      <c r="H4" s="271"/>
      <c r="I4" s="295"/>
      <c r="J4" s="295"/>
      <c r="K4" s="296"/>
    </row>
    <row r="5" spans="1:15" s="261" customFormat="1" ht="16.5">
      <c r="A5" s="272" t="s">
        <v>4259</v>
      </c>
      <c r="B5" s="272" t="s">
        <v>4320</v>
      </c>
      <c r="C5" s="272" t="s">
        <v>4321</v>
      </c>
      <c r="D5" s="272" t="s">
        <v>3920</v>
      </c>
      <c r="E5" s="272" t="s">
        <v>4322</v>
      </c>
      <c r="F5" s="272" t="s">
        <v>3597</v>
      </c>
      <c r="G5" s="272" t="s">
        <v>3531</v>
      </c>
    </row>
    <row r="6" spans="1:15" s="262" customFormat="1" ht="16.5">
      <c r="A6" s="273">
        <v>1</v>
      </c>
      <c r="B6" s="274" t="s">
        <v>4323</v>
      </c>
      <c r="C6" s="275"/>
      <c r="D6" s="276">
        <f>D7+D8</f>
        <v>135461477</v>
      </c>
      <c r="E6" s="276">
        <f>ROUND(D6*0.1,0)</f>
        <v>13546148</v>
      </c>
      <c r="F6" s="276">
        <f>D6+E6</f>
        <v>149007625</v>
      </c>
      <c r="G6" s="277"/>
    </row>
    <row r="7" spans="1:15" s="262" customFormat="1" ht="18.75" customHeight="1">
      <c r="A7" s="275" t="s">
        <v>4324</v>
      </c>
      <c r="B7" s="277" t="s">
        <v>4325</v>
      </c>
      <c r="C7" s="275" t="s">
        <v>4326</v>
      </c>
      <c r="D7" s="278">
        <f>VLOOKUP(B7,'KLTang (2)'!D:K,7,0)</f>
        <v>0</v>
      </c>
      <c r="E7" s="278">
        <f t="shared" ref="E7:E11" si="0">ROUND(D7*0.1,0)</f>
        <v>0</v>
      </c>
      <c r="F7" s="278">
        <f t="shared" ref="F7:F11" si="1">D7+E7</f>
        <v>0</v>
      </c>
      <c r="G7" s="278"/>
    </row>
    <row r="8" spans="1:15" s="263" customFormat="1" ht="22.9" customHeight="1">
      <c r="A8" s="275" t="s">
        <v>4327</v>
      </c>
      <c r="B8" s="277" t="s">
        <v>4328</v>
      </c>
      <c r="C8" s="275" t="s">
        <v>4326</v>
      </c>
      <c r="D8" s="278">
        <f>'KLTang (2)'!J9</f>
        <v>135461477</v>
      </c>
      <c r="E8" s="278">
        <f>ROUND(D8*0.1,0)</f>
        <v>13546148</v>
      </c>
      <c r="F8" s="278">
        <f>D8+E8</f>
        <v>149007625</v>
      </c>
      <c r="G8" s="276"/>
    </row>
    <row r="9" spans="1:15" s="262" customFormat="1" ht="21" customHeight="1">
      <c r="A9" s="273">
        <v>2</v>
      </c>
      <c r="B9" s="274" t="s">
        <v>4329</v>
      </c>
      <c r="C9" s="279"/>
      <c r="D9" s="280">
        <f>D10+D11</f>
        <v>230596836</v>
      </c>
      <c r="E9" s="276">
        <f t="shared" si="0"/>
        <v>23059684</v>
      </c>
      <c r="F9" s="276">
        <f t="shared" si="1"/>
        <v>253656520</v>
      </c>
      <c r="G9" s="279"/>
    </row>
    <row r="10" spans="1:15" s="262" customFormat="1" ht="21.75" customHeight="1">
      <c r="A10" s="275" t="s">
        <v>4330</v>
      </c>
      <c r="B10" s="277" t="s">
        <v>4325</v>
      </c>
      <c r="C10" s="275" t="s">
        <v>4326</v>
      </c>
      <c r="D10" s="278">
        <f>'KLGiam (2)'!J6</f>
        <v>7672663</v>
      </c>
      <c r="E10" s="278">
        <f t="shared" si="0"/>
        <v>767266</v>
      </c>
      <c r="F10" s="278">
        <f t="shared" si="1"/>
        <v>8439929</v>
      </c>
      <c r="G10" s="279"/>
    </row>
    <row r="11" spans="1:15" s="262" customFormat="1" ht="18" customHeight="1">
      <c r="A11" s="281" t="s">
        <v>4331</v>
      </c>
      <c r="B11" s="282" t="s">
        <v>4328</v>
      </c>
      <c r="C11" s="281" t="s">
        <v>4326</v>
      </c>
      <c r="D11" s="278">
        <f>'KLGiam (2)'!J31</f>
        <v>222924173</v>
      </c>
      <c r="E11" s="278">
        <f t="shared" si="0"/>
        <v>22292417</v>
      </c>
      <c r="F11" s="278">
        <f t="shared" si="1"/>
        <v>245216590</v>
      </c>
      <c r="G11" s="283"/>
      <c r="I11" s="262">
        <f>22*20</f>
        <v>440</v>
      </c>
    </row>
    <row r="12" spans="1:15" s="221" customFormat="1" ht="18.75" customHeight="1">
      <c r="A12" s="1849" t="s">
        <v>4332</v>
      </c>
      <c r="B12" s="1850"/>
      <c r="C12" s="1851"/>
      <c r="D12" s="284">
        <f>D6-D9</f>
        <v>-95135359</v>
      </c>
      <c r="E12" s="285"/>
      <c r="F12" s="284">
        <f>ROUND(F6-F9,0)</f>
        <v>-104648895</v>
      </c>
      <c r="G12" s="286"/>
      <c r="I12" s="221">
        <f>I11*6700</f>
        <v>2948000</v>
      </c>
    </row>
    <row r="13" spans="1:15" s="262" customFormat="1" ht="21.75" customHeight="1">
      <c r="A13" s="1842" t="s">
        <v>5228</v>
      </c>
      <c r="B13" s="1843"/>
      <c r="C13" s="1843"/>
      <c r="D13" s="1843"/>
      <c r="E13" s="1843"/>
      <c r="F13" s="1843"/>
      <c r="G13" s="1844"/>
      <c r="I13" s="262" t="s">
        <v>4333</v>
      </c>
    </row>
    <row r="14" spans="1:15" s="260" customFormat="1" ht="9.75" customHeight="1">
      <c r="A14" s="287"/>
    </row>
    <row r="15" spans="1:15" s="260" customFormat="1" ht="21">
      <c r="A15" s="1816" t="s">
        <v>20</v>
      </c>
      <c r="B15" s="1816"/>
      <c r="C15" s="1816"/>
      <c r="D15" s="366"/>
      <c r="E15" s="1816" t="s">
        <v>4278</v>
      </c>
      <c r="F15" s="1816"/>
      <c r="G15" s="1816"/>
      <c r="H15" s="288"/>
      <c r="I15" s="288"/>
      <c r="J15" s="288"/>
    </row>
    <row r="16" spans="1:15" ht="16.5">
      <c r="A16" s="1817" t="s">
        <v>3927</v>
      </c>
      <c r="B16" s="1817"/>
      <c r="C16" s="1817"/>
      <c r="D16" s="364"/>
      <c r="E16" s="1817" t="s">
        <v>3926</v>
      </c>
      <c r="F16" s="1817"/>
      <c r="G16" s="1817"/>
    </row>
    <row r="17" spans="1:7" ht="16.5">
      <c r="A17" s="1817" t="s">
        <v>3928</v>
      </c>
      <c r="B17" s="1817"/>
      <c r="C17" s="1817"/>
      <c r="D17" s="367"/>
      <c r="E17" s="1812" t="s">
        <v>3928</v>
      </c>
      <c r="F17" s="1812"/>
      <c r="G17" s="1812"/>
    </row>
    <row r="18" spans="1:7" ht="16.5">
      <c r="A18" s="1573"/>
      <c r="B18" s="1573"/>
      <c r="C18" s="1569"/>
      <c r="D18" s="1573"/>
      <c r="E18" s="368"/>
      <c r="F18" s="368"/>
      <c r="G18" s="365"/>
    </row>
    <row r="19" spans="1:7" ht="16.5">
      <c r="A19" s="1573"/>
      <c r="B19" s="1573"/>
      <c r="C19" s="1569"/>
      <c r="D19" s="1573"/>
      <c r="E19" s="368"/>
      <c r="F19" s="368"/>
      <c r="G19" s="365"/>
    </row>
    <row r="20" spans="1:7" ht="16.5">
      <c r="A20" s="1573"/>
      <c r="B20" s="1573"/>
      <c r="C20" s="1569"/>
      <c r="D20" s="1573"/>
      <c r="E20" s="368"/>
      <c r="F20" s="368"/>
      <c r="G20" s="365"/>
    </row>
    <row r="21" spans="1:7" ht="16.5">
      <c r="A21" s="1573"/>
      <c r="B21" s="1573"/>
      <c r="C21" s="1569"/>
      <c r="D21" s="1573"/>
      <c r="E21" s="368"/>
      <c r="F21" s="368"/>
      <c r="G21" s="365"/>
    </row>
    <row r="22" spans="1:7" ht="16.5">
      <c r="A22" s="1817" t="s">
        <v>44</v>
      </c>
      <c r="B22" s="1817"/>
      <c r="C22" s="1817"/>
      <c r="D22" s="367"/>
      <c r="E22" s="1812" t="s">
        <v>31</v>
      </c>
      <c r="F22" s="1812"/>
      <c r="G22" s="1812"/>
    </row>
    <row r="23" spans="1:7" ht="4.5" customHeight="1">
      <c r="A23" s="369"/>
      <c r="B23" s="370"/>
      <c r="C23" s="371"/>
      <c r="D23" s="370"/>
      <c r="E23" s="370"/>
      <c r="F23" s="370"/>
      <c r="G23" s="370"/>
    </row>
    <row r="24" spans="1:7" ht="16.5">
      <c r="A24" s="1816" t="s">
        <v>4277</v>
      </c>
      <c r="B24" s="1816"/>
      <c r="C24" s="1816"/>
      <c r="D24" s="366"/>
      <c r="E24" s="1813" t="s">
        <v>4355</v>
      </c>
      <c r="F24" s="1813"/>
      <c r="G24" s="1813"/>
    </row>
    <row r="25" spans="1:7" ht="16.5">
      <c r="A25" s="1814" t="s">
        <v>5224</v>
      </c>
      <c r="B25" s="1814"/>
      <c r="C25" s="1814"/>
      <c r="D25" s="1599"/>
      <c r="E25" s="1815" t="str">
        <f>[9]WORD!N2</f>
        <v>CÔNG TY TNHH CP 
KT-TM VÀ TƯ VẤN THIÊN PHÚ</v>
      </c>
      <c r="F25" s="1815"/>
      <c r="G25" s="1815"/>
    </row>
    <row r="26" spans="1:7" ht="16.5">
      <c r="A26" s="1812" t="s">
        <v>5227</v>
      </c>
      <c r="B26" s="1812"/>
      <c r="C26" s="1812"/>
      <c r="D26" s="367"/>
      <c r="E26" s="1812" t="s">
        <v>3928</v>
      </c>
      <c r="F26" s="1812"/>
      <c r="G26" s="1812"/>
    </row>
    <row r="27" spans="1:7" ht="16.5">
      <c r="A27" s="1595"/>
      <c r="B27" s="1596"/>
      <c r="C27" s="365"/>
      <c r="D27" s="365"/>
      <c r="E27" s="365"/>
      <c r="F27" s="1569"/>
      <c r="G27" s="1569"/>
    </row>
    <row r="28" spans="1:7" ht="16.5">
      <c r="A28" s="1595"/>
      <c r="B28" s="1596"/>
      <c r="C28" s="365"/>
      <c r="D28" s="365"/>
      <c r="E28" s="365"/>
      <c r="F28" s="1569"/>
      <c r="G28" s="1569"/>
    </row>
    <row r="29" spans="1:7" ht="16.5">
      <c r="A29" s="1595"/>
      <c r="B29" s="1596"/>
      <c r="C29" s="365"/>
      <c r="D29" s="365"/>
      <c r="E29" s="365"/>
      <c r="F29" s="371"/>
      <c r="G29" s="370"/>
    </row>
    <row r="30" spans="1:7" ht="16.5">
      <c r="A30" s="1595"/>
      <c r="B30" s="1596"/>
      <c r="C30" s="365"/>
      <c r="D30" s="365"/>
      <c r="E30" s="365"/>
      <c r="F30" s="371"/>
      <c r="G30" s="370"/>
    </row>
    <row r="31" spans="1:7" ht="16.5">
      <c r="A31" s="1812" t="s">
        <v>37</v>
      </c>
      <c r="B31" s="1812"/>
      <c r="C31" s="1812"/>
      <c r="D31" s="367"/>
      <c r="E31" s="1812" t="str">
        <f>[9]WORD!O2</f>
        <v>Dương Bình Chánh</v>
      </c>
      <c r="F31" s="1812"/>
      <c r="G31" s="1812"/>
    </row>
    <row r="32" spans="1:7" ht="15.75">
      <c r="A32" s="208"/>
      <c r="B32" s="208"/>
      <c r="C32" s="210"/>
      <c r="D32" s="208"/>
      <c r="E32" s="211"/>
      <c r="F32" s="212"/>
      <c r="G32" s="203"/>
    </row>
  </sheetData>
  <customSheetViews>
    <customSheetView guid="{4DE83ABE-A74B-4828-BDA1-9398B70F0243}" showPageBreaks="1" printArea="1">
      <selection activeCell="H20" sqref="H20"/>
      <pageMargins left="0.39" right="0.44" top="0.75" bottom="0.75" header="0.3" footer="0.3"/>
      <pageSetup paperSize="9" orientation="landscape"/>
    </customSheetView>
    <customSheetView guid="{AB55E406-8F51-45CA-93E6-D8A631ED7648}">
      <selection activeCell="H20" sqref="H20"/>
      <pageMargins left="0.39" right="0.44" top="0.75" bottom="0.75" header="0.3" footer="0.3"/>
      <pageSetup paperSize="9" orientation="landscape"/>
    </customSheetView>
    <customSheetView guid="{EC23512C-144C-45A4-B885-A0043F0F19E7}" showPageBreaks="1" printArea="1">
      <selection activeCell="H20" sqref="H20"/>
      <pageMargins left="0.39" right="0.44" top="0.75" bottom="0.75" header="0.3" footer="0.3"/>
      <pageSetup paperSize="9" orientation="landscape"/>
    </customSheetView>
  </customSheetViews>
  <mergeCells count="22">
    <mergeCell ref="A22:C22"/>
    <mergeCell ref="E22:G22"/>
    <mergeCell ref="A13:G13"/>
    <mergeCell ref="A1:G1"/>
    <mergeCell ref="A2:G2"/>
    <mergeCell ref="A3:G3"/>
    <mergeCell ref="A4:G4"/>
    <mergeCell ref="A12:C12"/>
    <mergeCell ref="A15:C15"/>
    <mergeCell ref="E15:G15"/>
    <mergeCell ref="A16:C16"/>
    <mergeCell ref="E16:G16"/>
    <mergeCell ref="A17:C17"/>
    <mergeCell ref="E17:G17"/>
    <mergeCell ref="A31:C31"/>
    <mergeCell ref="E31:G31"/>
    <mergeCell ref="A24:C24"/>
    <mergeCell ref="E24:G24"/>
    <mergeCell ref="A25:C25"/>
    <mergeCell ref="E25:G25"/>
    <mergeCell ref="A26:C26"/>
    <mergeCell ref="E26:G26"/>
  </mergeCells>
  <pageMargins left="0.39" right="0.44" top="0.75" bottom="0.25" header="0.3" footer="0.3"/>
  <pageSetup paperSize="9"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N188"/>
  <sheetViews>
    <sheetView showZeros="0" topLeftCell="C23" workbookViewId="0">
      <selection activeCell="G29" sqref="G29"/>
    </sheetView>
  </sheetViews>
  <sheetFormatPr defaultColWidth="7.44140625" defaultRowHeight="15.75"/>
  <cols>
    <col min="1" max="1" width="7.44140625" style="208"/>
    <col min="2" max="2" width="15.109375" style="209" customWidth="1"/>
    <col min="3" max="3" width="5.33203125" style="208" customWidth="1"/>
    <col min="4" max="4" width="26.44140625" style="208" customWidth="1"/>
    <col min="5" max="5" width="6.6640625" style="210" customWidth="1"/>
    <col min="6" max="6" width="7.6640625" style="210" customWidth="1"/>
    <col min="7" max="7" width="7.88671875" style="211" customWidth="1"/>
    <col min="8" max="8" width="7" style="212" customWidth="1"/>
    <col min="9" max="9" width="5.6640625" style="203" customWidth="1"/>
    <col min="10" max="10" width="13.21875" style="213" customWidth="1"/>
    <col min="11" max="12" width="16.109375" style="203" customWidth="1"/>
    <col min="13" max="13" width="16.6640625" style="214" customWidth="1"/>
    <col min="14" max="14" width="17.109375" style="207" customWidth="1"/>
    <col min="15" max="15" width="18.88671875" style="208" customWidth="1"/>
    <col min="16" max="16384" width="7.44140625" style="208"/>
  </cols>
  <sheetData>
    <row r="1" spans="2:14">
      <c r="C1" s="1856" t="s">
        <v>4282</v>
      </c>
      <c r="D1" s="1856"/>
      <c r="E1" s="1856"/>
      <c r="F1" s="1856"/>
      <c r="G1" s="1856"/>
      <c r="H1" s="1856"/>
      <c r="I1" s="1856"/>
      <c r="J1" s="1856"/>
    </row>
    <row r="2" spans="2:14" ht="37.700000000000003" customHeight="1">
      <c r="C2" s="1852" t="s">
        <v>4334</v>
      </c>
      <c r="D2" s="1859"/>
      <c r="E2" s="1859"/>
      <c r="F2" s="1859"/>
      <c r="G2" s="1859"/>
      <c r="H2" s="1859"/>
      <c r="I2" s="1859"/>
      <c r="J2" s="1859"/>
    </row>
    <row r="3" spans="2:14" s="203" customFormat="1" ht="45.6" customHeight="1">
      <c r="B3" s="216"/>
      <c r="C3" s="1860" t="s">
        <v>4335</v>
      </c>
      <c r="D3" s="1861"/>
      <c r="E3" s="1861"/>
      <c r="F3" s="1861"/>
      <c r="G3" s="1861"/>
      <c r="H3" s="1861"/>
      <c r="I3" s="1861"/>
      <c r="J3" s="1861"/>
      <c r="M3" s="214"/>
      <c r="N3" s="207"/>
    </row>
    <row r="4" spans="2:14" s="204" customFormat="1" ht="28.7" customHeight="1">
      <c r="B4" s="217"/>
      <c r="C4" s="1862" t="s">
        <v>4336</v>
      </c>
      <c r="D4" s="1863"/>
      <c r="E4" s="1863"/>
      <c r="F4" s="1863"/>
      <c r="G4" s="1863"/>
      <c r="H4" s="1863"/>
      <c r="I4" s="1863"/>
      <c r="J4" s="1863"/>
      <c r="M4" s="232"/>
      <c r="N4" s="233"/>
    </row>
    <row r="5" spans="2:14" s="203" customFormat="1" ht="42.6" customHeight="1">
      <c r="B5" s="216"/>
      <c r="C5" s="1924" t="str">
        <f>REPT(" ",10)&amp;ChiTietDuToan!F2</f>
        <v xml:space="preserve">          Công trình: Nâng cấp đường dây trung thế từ recloser Xuân Bắc đến LBS khí Chế Biến tuyến 480 Xuân Bắc</v>
      </c>
      <c r="D5" s="1924"/>
      <c r="E5" s="1924"/>
      <c r="F5" s="1924"/>
      <c r="G5" s="1924"/>
      <c r="H5" s="1924"/>
      <c r="I5" s="1924"/>
      <c r="J5" s="1924"/>
      <c r="M5" s="214"/>
      <c r="N5" s="207"/>
    </row>
    <row r="6" spans="2:14" s="203" customFormat="1" ht="16.5">
      <c r="B6" s="216"/>
      <c r="C6" s="1855" t="str">
        <f>REPT(" ",10)&amp;"Hôm nay lúc 8 giờ 00 phút ngày     tháng     năm 2019, tại hiện trường công trình, chúng tôi gồm có: "</f>
        <v xml:space="preserve">          Hôm nay lúc 8 giờ 00 phút ngày     tháng     năm 2019, tại hiện trường công trình, chúng tôi gồm có: </v>
      </c>
      <c r="D6" s="1855"/>
      <c r="E6" s="1855"/>
      <c r="F6" s="1855"/>
      <c r="G6" s="1855"/>
      <c r="H6" s="1855"/>
      <c r="I6" s="1855"/>
      <c r="J6" s="1855"/>
      <c r="M6" s="214"/>
      <c r="N6" s="207"/>
    </row>
    <row r="7" spans="2:14" s="203" customFormat="1" ht="22.35" customHeight="1">
      <c r="B7" s="216"/>
      <c r="C7" s="1854" t="s">
        <v>4337</v>
      </c>
      <c r="D7" s="1854"/>
      <c r="E7" s="1854"/>
      <c r="F7" s="1854"/>
      <c r="G7" s="1854"/>
      <c r="H7" s="1854"/>
      <c r="I7" s="1854"/>
      <c r="J7" s="1854"/>
      <c r="M7" s="214"/>
      <c r="N7" s="207"/>
    </row>
    <row r="8" spans="2:14" s="203" customFormat="1" ht="22.35" customHeight="1">
      <c r="B8" s="216"/>
      <c r="C8" s="218" t="s">
        <v>5240</v>
      </c>
      <c r="D8" s="219"/>
      <c r="E8" s="219"/>
      <c r="F8" s="215"/>
      <c r="G8" s="215"/>
      <c r="H8" s="219"/>
      <c r="I8" s="219"/>
      <c r="J8" s="213"/>
      <c r="M8" s="214"/>
      <c r="N8" s="207"/>
    </row>
    <row r="9" spans="2:14" s="203" customFormat="1" ht="22.35" customHeight="1">
      <c r="B9" s="216"/>
      <c r="C9" s="1858" t="s">
        <v>4338</v>
      </c>
      <c r="D9" s="1858"/>
      <c r="E9" s="208"/>
      <c r="F9" s="220" t="s">
        <v>4339</v>
      </c>
      <c r="H9" s="221"/>
      <c r="I9" s="221"/>
      <c r="J9" s="213"/>
      <c r="M9" s="214"/>
      <c r="N9" s="207"/>
    </row>
    <row r="10" spans="2:14" s="203" customFormat="1" ht="22.35" customHeight="1">
      <c r="B10" s="216"/>
      <c r="C10" s="1858" t="s">
        <v>4340</v>
      </c>
      <c r="D10" s="1858"/>
      <c r="E10" s="208"/>
      <c r="F10" s="220" t="s">
        <v>4341</v>
      </c>
      <c r="H10" s="221"/>
      <c r="J10" s="213"/>
      <c r="M10" s="214"/>
      <c r="N10" s="207"/>
    </row>
    <row r="11" spans="2:14" s="203" customFormat="1" ht="22.35" customHeight="1">
      <c r="B11" s="216"/>
      <c r="C11" s="1858" t="s">
        <v>4342</v>
      </c>
      <c r="D11" s="1858"/>
      <c r="E11" s="208"/>
      <c r="F11" s="220" t="s">
        <v>4341</v>
      </c>
      <c r="H11" s="221"/>
      <c r="J11" s="213"/>
      <c r="M11" s="214"/>
      <c r="N11" s="207"/>
    </row>
    <row r="12" spans="2:14" s="203" customFormat="1" ht="22.35" customHeight="1">
      <c r="B12" s="216"/>
      <c r="C12" s="219" t="s">
        <v>4343</v>
      </c>
      <c r="D12" s="219"/>
      <c r="E12" s="222"/>
      <c r="F12" s="223"/>
      <c r="G12" s="211"/>
      <c r="H12" s="212"/>
      <c r="J12" s="213"/>
      <c r="M12" s="214"/>
      <c r="N12" s="207"/>
    </row>
    <row r="13" spans="2:14" s="203" customFormat="1" ht="22.35" customHeight="1">
      <c r="B13" s="216"/>
      <c r="C13" s="1858" t="s">
        <v>4344</v>
      </c>
      <c r="D13" s="1858"/>
      <c r="E13" s="208"/>
      <c r="F13" s="220" t="s">
        <v>4339</v>
      </c>
      <c r="G13" s="224"/>
      <c r="H13" s="221"/>
      <c r="I13" s="221"/>
      <c r="J13" s="213"/>
      <c r="M13" s="214"/>
      <c r="N13" s="207"/>
    </row>
    <row r="14" spans="2:14" s="203" customFormat="1" ht="22.35" customHeight="1">
      <c r="B14" s="216"/>
      <c r="C14" s="1921" t="s">
        <v>5241</v>
      </c>
      <c r="D14" s="1858"/>
      <c r="E14" s="208"/>
      <c r="F14" s="1922" t="s">
        <v>5242</v>
      </c>
      <c r="H14" s="221"/>
      <c r="I14" s="221"/>
      <c r="J14" s="213"/>
      <c r="M14" s="214"/>
      <c r="N14" s="207"/>
    </row>
    <row r="15" spans="2:14" s="203" customFormat="1" ht="22.35" customHeight="1">
      <c r="B15" s="216"/>
      <c r="C15" s="219" t="str">
        <f>TruocThaoGo!D25</f>
        <v>3/ Đơn vị giám sát thi công: Trung tâm Khuyến công và Tư vấn PTCN tỉnh Đồng Nai</v>
      </c>
      <c r="D15" s="219"/>
      <c r="E15" s="222"/>
      <c r="F15" s="223"/>
      <c r="G15" s="211"/>
      <c r="H15" s="212"/>
      <c r="J15" s="213"/>
      <c r="M15" s="214"/>
      <c r="N15" s="207"/>
    </row>
    <row r="16" spans="2:14" s="203" customFormat="1" ht="22.35" customHeight="1">
      <c r="B16" s="216"/>
      <c r="C16" s="221" t="s">
        <v>4345</v>
      </c>
      <c r="D16" s="221" t="s">
        <v>37</v>
      </c>
      <c r="E16" s="222"/>
      <c r="F16" s="220" t="s">
        <v>4339</v>
      </c>
      <c r="H16" s="221"/>
      <c r="J16" s="213"/>
      <c r="M16" s="214"/>
      <c r="N16" s="207"/>
    </row>
    <row r="17" spans="2:14" s="203" customFormat="1" ht="22.35" customHeight="1">
      <c r="B17" s="216"/>
      <c r="C17" s="221" t="s">
        <v>4345</v>
      </c>
      <c r="D17" s="221" t="str">
        <f>WORD!I2</f>
        <v>Trần Quang Phúc</v>
      </c>
      <c r="E17" s="222"/>
      <c r="F17" s="220" t="s">
        <v>4346</v>
      </c>
      <c r="H17" s="221"/>
      <c r="J17" s="213"/>
      <c r="M17" s="214"/>
      <c r="N17" s="207"/>
    </row>
    <row r="18" spans="2:14" s="203" customFormat="1" ht="22.35" customHeight="1">
      <c r="B18" s="216"/>
      <c r="C18" s="219" t="str">
        <f>"4/ Đơn vị thiết kế: "&amp;WORD!M2</f>
        <v>4/ Đơn vị thiết kế: Công ty TNHH Cổ phần KT-TM và Tư vấn Thiên Phú</v>
      </c>
      <c r="D18" s="220"/>
      <c r="E18" s="208"/>
      <c r="F18" s="224"/>
      <c r="G18" s="224"/>
      <c r="H18" s="221"/>
      <c r="J18" s="213"/>
      <c r="M18" s="214"/>
      <c r="N18" s="207"/>
    </row>
    <row r="19" spans="2:14" s="203" customFormat="1" ht="22.35" customHeight="1">
      <c r="B19" s="216"/>
      <c r="C19" s="221" t="s">
        <v>4347</v>
      </c>
      <c r="D19" s="221" t="s">
        <v>40</v>
      </c>
      <c r="E19" s="208"/>
      <c r="F19" s="220" t="s">
        <v>4339</v>
      </c>
      <c r="H19" s="221"/>
      <c r="I19" s="221"/>
      <c r="J19" s="213"/>
      <c r="M19" s="214"/>
      <c r="N19" s="207"/>
    </row>
    <row r="20" spans="2:14" s="203" customFormat="1" ht="22.35" customHeight="1">
      <c r="B20" s="216"/>
      <c r="C20" s="221" t="s">
        <v>4348</v>
      </c>
      <c r="D20" s="1923" t="s">
        <v>4279</v>
      </c>
      <c r="E20" s="208"/>
      <c r="F20" s="220" t="s">
        <v>4349</v>
      </c>
      <c r="G20" s="203" t="s">
        <v>5243</v>
      </c>
      <c r="H20" s="221"/>
      <c r="J20" s="213"/>
      <c r="M20" s="214"/>
      <c r="N20" s="207"/>
    </row>
    <row r="21" spans="2:14" s="203" customFormat="1" ht="25.7" customHeight="1">
      <c r="B21" s="216"/>
      <c r="C21" s="1854" t="s">
        <v>4350</v>
      </c>
      <c r="D21" s="1854"/>
      <c r="E21" s="222"/>
      <c r="F21" s="223"/>
      <c r="G21" s="211"/>
      <c r="H21" s="212"/>
      <c r="J21" s="213"/>
      <c r="M21" s="214"/>
      <c r="N21" s="207"/>
    </row>
    <row r="22" spans="2:14" s="203" customFormat="1" ht="46.7" customHeight="1">
      <c r="B22" s="216"/>
      <c r="C22" s="1891" t="s">
        <v>4351</v>
      </c>
      <c r="D22" s="1891"/>
      <c r="E22" s="1891"/>
      <c r="F22" s="1891"/>
      <c r="G22" s="1891"/>
      <c r="H22" s="1891"/>
      <c r="I22" s="1891"/>
      <c r="J22" s="1891"/>
      <c r="M22" s="214"/>
      <c r="N22" s="207"/>
    </row>
    <row r="23" spans="2:14" s="203" customFormat="1" ht="56.45" customHeight="1">
      <c r="B23" s="216"/>
      <c r="C23" s="1912" t="s">
        <v>52</v>
      </c>
      <c r="D23" s="1913" t="s">
        <v>4260</v>
      </c>
      <c r="E23" s="1914" t="s">
        <v>3595</v>
      </c>
      <c r="F23" s="1914" t="s">
        <v>4309</v>
      </c>
      <c r="G23" s="1914" t="s">
        <v>4310</v>
      </c>
      <c r="H23" s="1915" t="s">
        <v>4352</v>
      </c>
      <c r="I23" s="1913" t="s">
        <v>4353</v>
      </c>
      <c r="J23" s="1916" t="s">
        <v>3531</v>
      </c>
      <c r="K23" s="203" t="s">
        <v>60</v>
      </c>
      <c r="L23" s="203" t="s">
        <v>5231</v>
      </c>
      <c r="M23" s="214"/>
      <c r="N23" s="207"/>
    </row>
    <row r="24" spans="2:14" customFormat="1" ht="31.5">
      <c r="B24" s="229"/>
      <c r="C24" s="1917">
        <v>1</v>
      </c>
      <c r="D24" s="1925" t="str">
        <f>ChiTietDuToan!G10</f>
        <v>Móng trụ bê tông 12m có đà cản M12a</v>
      </c>
      <c r="E24" s="1926" t="str">
        <f>ChiTietDuToan!H10</f>
        <v>Móng</v>
      </c>
      <c r="F24" s="1926">
        <f>ChiTietDuToan!I10</f>
        <v>40</v>
      </c>
      <c r="G24" s="1926">
        <f>ChiTietDuToan!J10</f>
        <v>39</v>
      </c>
      <c r="H24" s="1926">
        <f>ChiTietDuToan!K10</f>
        <v>0</v>
      </c>
      <c r="I24" s="1926">
        <f>ChiTietDuToan!L10</f>
        <v>1</v>
      </c>
      <c r="J24" s="1918" t="str">
        <f>M24</f>
        <v>Giảm tại trụ 122A do hiện hữu đã có (trụ 122A công trình Xử lý dây Branchement băng đường đã thi công trồng đôn)</v>
      </c>
      <c r="K24" t="str">
        <f>VLOOKUP(B24,ChiTietDuToan!C:P,14,0)</f>
        <v>x</v>
      </c>
      <c r="L24">
        <f>IF((H24+I24)&gt;0,1,"")</f>
        <v>1</v>
      </c>
      <c r="M24" t="str">
        <f>ChiTietDuToan!R10</f>
        <v>Giảm tại trụ 122A do hiện hữu đã có (trụ 122A công trình Xử lý dây Branchement băng đường đã thi công trồng đôn)</v>
      </c>
    </row>
    <row r="25" spans="2:14" customFormat="1" ht="16.5">
      <c r="B25" s="229"/>
      <c r="C25" s="1927">
        <v>1.1000000000000001</v>
      </c>
      <c r="D25" s="1928" t="str">
        <f>ChiTietDuToan!G11</f>
        <v>Đà cản BTCT 1,2m</v>
      </c>
      <c r="E25" s="1927" t="str">
        <f>ChiTietDuToan!H11</f>
        <v>cái</v>
      </c>
      <c r="F25" s="1927">
        <f>ChiTietDuToan!I11</f>
        <v>40</v>
      </c>
      <c r="G25" s="1927">
        <f>ChiTietDuToan!J11</f>
        <v>39</v>
      </c>
      <c r="H25" s="1927">
        <f>ChiTietDuToan!K11</f>
        <v>0</v>
      </c>
      <c r="I25" s="1927">
        <f>ChiTietDuToan!L11</f>
        <v>1</v>
      </c>
      <c r="J25" s="1918"/>
      <c r="K25" t="str">
        <f>VLOOKUP(B25,ChiTietDuToan!C:P,14,0)</f>
        <v>x</v>
      </c>
      <c r="L25">
        <f t="shared" ref="L25:L88" si="0">IF((H25+I25)&gt;0,1,"")</f>
        <v>1</v>
      </c>
      <c r="M25">
        <f>ChiTietDuToan!R11</f>
        <v>0</v>
      </c>
    </row>
    <row r="26" spans="2:14" customFormat="1" ht="31.5">
      <c r="B26" s="229"/>
      <c r="C26" s="1927">
        <v>1.2</v>
      </c>
      <c r="D26" s="1928" t="str">
        <f>ChiTietDuToan!G12</f>
        <v>Boulon 22x650+ 2 long đền vuông D24-50x50x3/Zn</v>
      </c>
      <c r="E26" s="1927" t="str">
        <f>ChiTietDuToan!H12</f>
        <v>bộ</v>
      </c>
      <c r="F26" s="1927">
        <f>ChiTietDuToan!I12</f>
        <v>40</v>
      </c>
      <c r="G26" s="1927">
        <f>ChiTietDuToan!J12</f>
        <v>39</v>
      </c>
      <c r="H26" s="1927">
        <f>ChiTietDuToan!K12</f>
        <v>0</v>
      </c>
      <c r="I26" s="1927">
        <f>ChiTietDuToan!L12</f>
        <v>1</v>
      </c>
      <c r="J26" s="1918"/>
      <c r="K26" t="str">
        <f>VLOOKUP(B26,ChiTietDuToan!C:P,14,0)</f>
        <v>x</v>
      </c>
      <c r="L26" t="s">
        <v>5232</v>
      </c>
      <c r="M26">
        <f>ChiTietDuToan!R12</f>
        <v>0</v>
      </c>
    </row>
    <row r="27" spans="2:14" customFormat="1" ht="47.25">
      <c r="B27" s="229"/>
      <c r="C27" s="1927">
        <v>1.3</v>
      </c>
      <c r="D27" s="1928" t="str">
        <f>ChiTietDuToan!G13</f>
        <v>Đo đất móng cột, trụ, hố kiểm tra rộng &gt;3m, su ≤2m, đất cấp 3 bằng thủ công (p dụng cho móng đ cản)</v>
      </c>
      <c r="E27" s="1927" t="str">
        <f>ChiTietDuToan!H13</f>
        <v>bộ</v>
      </c>
      <c r="F27" s="1927">
        <f>ChiTietDuToan!I13</f>
        <v>40</v>
      </c>
      <c r="G27" s="1927">
        <f>ChiTietDuToan!J13</f>
        <v>39</v>
      </c>
      <c r="H27" s="1927">
        <f>ChiTietDuToan!K13</f>
        <v>0</v>
      </c>
      <c r="I27" s="1927">
        <f>ChiTietDuToan!L13</f>
        <v>1</v>
      </c>
      <c r="J27" s="1918"/>
      <c r="K27" t="str">
        <f>VLOOKUP(B27,ChiTietDuToan!C:P,14,0)</f>
        <v>x</v>
      </c>
      <c r="L27">
        <f t="shared" si="0"/>
        <v>1</v>
      </c>
      <c r="M27">
        <f>ChiTietDuToan!R13</f>
        <v>0</v>
      </c>
    </row>
    <row r="28" spans="2:14" customFormat="1" ht="16.5">
      <c r="B28" s="229"/>
      <c r="C28" s="1927">
        <v>1.4</v>
      </c>
      <c r="D28" s="1928" t="str">
        <f>ChiTietDuToan!G14</f>
        <v>Đắp đất hố móng cột , độ chặt k=0,9</v>
      </c>
      <c r="E28" s="1927" t="str">
        <f>ChiTietDuToan!H14</f>
        <v>bộ</v>
      </c>
      <c r="F28" s="1927">
        <f>ChiTietDuToan!I14</f>
        <v>40</v>
      </c>
      <c r="G28" s="1927">
        <f>ChiTietDuToan!J14</f>
        <v>39</v>
      </c>
      <c r="H28" s="1927">
        <f>ChiTietDuToan!K14</f>
        <v>0</v>
      </c>
      <c r="I28" s="1927">
        <f>ChiTietDuToan!L14</f>
        <v>1</v>
      </c>
      <c r="J28" s="1918"/>
      <c r="K28" t="str">
        <f>VLOOKUP(B28,ChiTietDuToan!C:P,14,0)</f>
        <v>x</v>
      </c>
      <c r="L28">
        <f t="shared" si="0"/>
        <v>1</v>
      </c>
      <c r="M28">
        <f>ChiTietDuToan!R14</f>
        <v>0</v>
      </c>
    </row>
    <row r="29" spans="2:14" customFormat="1" ht="46.9" customHeight="1">
      <c r="B29" s="229"/>
      <c r="C29" s="1927">
        <v>2</v>
      </c>
      <c r="D29" s="1925" t="str">
        <f>ChiTietDuToan!G36</f>
        <v>Tiếp địa lặp lại (trụ 12m) hiện hữu</v>
      </c>
      <c r="E29" s="1926" t="str">
        <f>ChiTietDuToan!H36</f>
        <v>Bộ</v>
      </c>
      <c r="F29" s="1926">
        <f>ChiTietDuToan!I36</f>
        <v>14</v>
      </c>
      <c r="G29" s="1926">
        <f>ChiTietDuToan!J36</f>
        <v>11</v>
      </c>
      <c r="H29" s="1926">
        <f>ChiTietDuToan!K36</f>
        <v>0</v>
      </c>
      <c r="I29" s="1926">
        <f>ChiTietDuToan!L36</f>
        <v>3</v>
      </c>
      <c r="J29" s="1918" t="str">
        <f t="shared" ref="J29:J92" si="1">M29</f>
        <v>Dự toán tính dư tại trụ 112, 129, 142</v>
      </c>
      <c r="K29" t="str">
        <f>VLOOKUP(B29,ChiTietDuToan!C:P,14,0)</f>
        <v>x</v>
      </c>
      <c r="L29">
        <f t="shared" si="0"/>
        <v>1</v>
      </c>
      <c r="M29" t="str">
        <f>ChiTietDuToan!R36</f>
        <v>Dự toán tính dư tại trụ 112, 129, 142</v>
      </c>
    </row>
    <row r="30" spans="2:14" customFormat="1" ht="16.5">
      <c r="B30" s="229"/>
      <c r="C30" s="1927">
        <v>2.1</v>
      </c>
      <c r="D30" s="1928" t="str">
        <f>ChiTietDuToan!G37</f>
        <v>Cáp đồng trần M25mm2 : 2m/vị trí</v>
      </c>
      <c r="E30" s="1927" t="str">
        <f>ChiTietDuToan!H37</f>
        <v>kg</v>
      </c>
      <c r="F30" s="1927">
        <f>ChiTietDuToan!I37</f>
        <v>6.3</v>
      </c>
      <c r="G30" s="1927">
        <f>ChiTietDuToan!J37</f>
        <v>4.95</v>
      </c>
      <c r="H30" s="1927">
        <f>ChiTietDuToan!K37</f>
        <v>0</v>
      </c>
      <c r="I30" s="1927">
        <f>ChiTietDuToan!L37</f>
        <v>1.35</v>
      </c>
      <c r="J30" s="1918"/>
      <c r="K30" t="str">
        <f>VLOOKUP(B30,ChiTietDuToan!C:P,14,0)</f>
        <v>x</v>
      </c>
      <c r="L30">
        <f t="shared" si="0"/>
        <v>1</v>
      </c>
      <c r="M30">
        <f>ChiTietDuToan!R37</f>
        <v>0</v>
      </c>
    </row>
    <row r="31" spans="2:14" customFormat="1" ht="16.5">
      <c r="B31" s="229"/>
      <c r="C31" s="1927">
        <v>2.2000000000000002</v>
      </c>
      <c r="D31" s="1928" t="str">
        <f>ChiTietDuToan!G38</f>
        <v>Kẹp ép WR 399</v>
      </c>
      <c r="E31" s="1927" t="str">
        <f>ChiTietDuToan!H38</f>
        <v>cái</v>
      </c>
      <c r="F31" s="1927">
        <f>ChiTietDuToan!I38</f>
        <v>28</v>
      </c>
      <c r="G31" s="1927">
        <f>ChiTietDuToan!J38</f>
        <v>22</v>
      </c>
      <c r="H31" s="1927">
        <f>ChiTietDuToan!K38</f>
        <v>0</v>
      </c>
      <c r="I31" s="1927">
        <f>ChiTietDuToan!L38</f>
        <v>6</v>
      </c>
      <c r="J31" s="1918"/>
      <c r="K31" t="str">
        <f>VLOOKUP(B31,ChiTietDuToan!C:P,14,0)</f>
        <v>x</v>
      </c>
      <c r="L31">
        <f t="shared" si="0"/>
        <v>1</v>
      </c>
      <c r="M31">
        <f>ChiTietDuToan!R38</f>
        <v>0</v>
      </c>
    </row>
    <row r="32" spans="2:14" customFormat="1" ht="16.5">
      <c r="B32" s="229"/>
      <c r="C32" s="1927"/>
      <c r="D32" s="1928" t="str">
        <f>ChiTietDuToan!G39</f>
        <v>Ốc xiết cáp</v>
      </c>
      <c r="E32" s="1927" t="str">
        <f>ChiTietDuToan!H39</f>
        <v>cái</v>
      </c>
      <c r="F32" s="1927">
        <f>ChiTietDuToan!I39</f>
        <v>28</v>
      </c>
      <c r="G32" s="1927">
        <f>ChiTietDuToan!J39</f>
        <v>22</v>
      </c>
      <c r="H32" s="1927">
        <f>ChiTietDuToan!K39</f>
        <v>0</v>
      </c>
      <c r="I32" s="1927">
        <f>ChiTietDuToan!L39</f>
        <v>6</v>
      </c>
      <c r="J32" s="1918"/>
      <c r="K32" t="str">
        <f>VLOOKUP(B32,ChiTietDuToan!C:P,14,0)</f>
        <v>x</v>
      </c>
      <c r="L32">
        <f t="shared" si="0"/>
        <v>1</v>
      </c>
      <c r="M32">
        <f>ChiTietDuToan!R39</f>
        <v>0</v>
      </c>
    </row>
    <row r="33" spans="2:13" customFormat="1" ht="31.15" customHeight="1">
      <c r="B33" s="229"/>
      <c r="C33" s="1927">
        <v>3</v>
      </c>
      <c r="D33" s="1925" t="str">
        <f>ChiTietDuToan!G51</f>
        <v>Tiếp địa trụ recloser và TBA 1 pha</v>
      </c>
      <c r="E33" s="1926" t="str">
        <f>ChiTietDuToan!H51</f>
        <v>Bộ</v>
      </c>
      <c r="F33" s="1926">
        <f>ChiTietDuToan!I51</f>
        <v>10</v>
      </c>
      <c r="G33" s="1926">
        <f>ChiTietDuToan!J51</f>
        <v>9</v>
      </c>
      <c r="H33" s="1926">
        <f>ChiTietDuToan!K51</f>
        <v>0</v>
      </c>
      <c r="I33" s="1926">
        <f>ChiTietDuToan!L51</f>
        <v>1</v>
      </c>
      <c r="J33" s="1918" t="str">
        <f t="shared" si="1"/>
        <v>Dự toán tính dư tại trụ 170</v>
      </c>
      <c r="K33" t="str">
        <f>VLOOKUP(B33,ChiTietDuToan!C:P,14,0)</f>
        <v>x</v>
      </c>
      <c r="L33">
        <f t="shared" si="0"/>
        <v>1</v>
      </c>
      <c r="M33" t="str">
        <f>ChiTietDuToan!R51</f>
        <v>Dự toán tính dư tại trụ 170</v>
      </c>
    </row>
    <row r="34" spans="2:13" customFormat="1" ht="16.5">
      <c r="B34" s="229"/>
      <c r="C34" s="1927">
        <v>3.1</v>
      </c>
      <c r="D34" s="1928" t="str">
        <f>ChiTietDuToan!G52</f>
        <v>Cáp đồng trần M25mm2 : 10m</v>
      </c>
      <c r="E34" s="1927" t="str">
        <f>ChiTietDuToan!H52</f>
        <v>kg</v>
      </c>
      <c r="F34" s="1927">
        <f>ChiTietDuToan!I52</f>
        <v>22.400000000000002</v>
      </c>
      <c r="G34" s="1927">
        <f>ChiTietDuToan!J52</f>
        <v>20.2</v>
      </c>
      <c r="H34" s="1927">
        <f>ChiTietDuToan!K52</f>
        <v>0</v>
      </c>
      <c r="I34" s="1927">
        <f>ChiTietDuToan!L52</f>
        <v>2.2000000000000002</v>
      </c>
      <c r="J34" s="1918"/>
      <c r="K34" t="str">
        <f>VLOOKUP(B34,ChiTietDuToan!C:P,14,0)</f>
        <v>x</v>
      </c>
      <c r="L34">
        <f t="shared" si="0"/>
        <v>1</v>
      </c>
      <c r="M34">
        <f>ChiTietDuToan!R52</f>
        <v>0</v>
      </c>
    </row>
    <row r="35" spans="2:13" customFormat="1" ht="16.5">
      <c r="B35" s="229"/>
      <c r="C35" s="1927">
        <v>3.2</v>
      </c>
      <c r="D35" s="1928" t="str">
        <f>ChiTietDuToan!G53</f>
        <v>Kẹp ép WR 399</v>
      </c>
      <c r="E35" s="1927" t="str">
        <f>ChiTietDuToan!H53</f>
        <v>cái</v>
      </c>
      <c r="F35" s="1927">
        <f>ChiTietDuToan!I53</f>
        <v>40</v>
      </c>
      <c r="G35" s="1927">
        <f>ChiTietDuToan!J53</f>
        <v>36</v>
      </c>
      <c r="H35" s="1927">
        <f>ChiTietDuToan!K53</f>
        <v>0</v>
      </c>
      <c r="I35" s="1927">
        <f>ChiTietDuToan!L53</f>
        <v>4</v>
      </c>
      <c r="J35" s="1918"/>
      <c r="K35" t="str">
        <f>VLOOKUP(B35,ChiTietDuToan!C:P,14,0)</f>
        <v>x</v>
      </c>
      <c r="L35">
        <f t="shared" si="0"/>
        <v>1</v>
      </c>
      <c r="M35">
        <f>ChiTietDuToan!R53</f>
        <v>0</v>
      </c>
    </row>
    <row r="36" spans="2:13" customFormat="1" ht="16.5">
      <c r="B36" s="229"/>
      <c r="C36" s="1927">
        <v>3.3</v>
      </c>
      <c r="D36" s="1928" t="str">
        <f>ChiTietDuToan!G54</f>
        <v>Ốc xiết cáp</v>
      </c>
      <c r="E36" s="1927" t="str">
        <f>ChiTietDuToan!H54</f>
        <v>cái</v>
      </c>
      <c r="F36" s="1927">
        <f>ChiTietDuToan!I54</f>
        <v>40</v>
      </c>
      <c r="G36" s="1927">
        <f>ChiTietDuToan!J54</f>
        <v>36</v>
      </c>
      <c r="H36" s="1927">
        <f>ChiTietDuToan!K54</f>
        <v>0</v>
      </c>
      <c r="I36" s="1927">
        <f>ChiTietDuToan!L54</f>
        <v>4</v>
      </c>
      <c r="J36" s="1918"/>
      <c r="K36" t="str">
        <f>VLOOKUP(B36,ChiTietDuToan!C:P,14,0)</f>
        <v>x</v>
      </c>
      <c r="L36">
        <f t="shared" si="0"/>
        <v>1</v>
      </c>
      <c r="M36">
        <f>ChiTietDuToan!R54</f>
        <v>0</v>
      </c>
    </row>
    <row r="37" spans="2:13" customFormat="1" ht="27.75" customHeight="1">
      <c r="B37" s="229"/>
      <c r="C37" s="1927">
        <v>4</v>
      </c>
      <c r="D37" s="1925" t="str">
        <f>ChiTietDuToan!G56</f>
        <v>Trụ bê tông ly tâm 12m</v>
      </c>
      <c r="E37" s="1926" t="str">
        <f>ChiTietDuToan!H56</f>
        <v>Trụ</v>
      </c>
      <c r="F37" s="1926">
        <f>ChiTietDuToan!I56</f>
        <v>96</v>
      </c>
      <c r="G37" s="1926">
        <f>ChiTietDuToan!J56</f>
        <v>95</v>
      </c>
      <c r="H37" s="1926">
        <f>ChiTietDuToan!K56</f>
        <v>0</v>
      </c>
      <c r="I37" s="1926">
        <f>ChiTietDuToan!L56</f>
        <v>1</v>
      </c>
      <c r="J37" s="1918" t="str">
        <f t="shared" si="1"/>
        <v>Giảm tại trụ 122A do hiện hữu đã có (trụ 122A công trình Xử lý dây Branchement băng đường đã thi công trồng đôn)</v>
      </c>
      <c r="K37" t="str">
        <f>VLOOKUP(B37,ChiTietDuToan!C:P,14,0)</f>
        <v>x</v>
      </c>
      <c r="L37">
        <f t="shared" si="0"/>
        <v>1</v>
      </c>
      <c r="M37" t="str">
        <f>M24</f>
        <v>Giảm tại trụ 122A do hiện hữu đã có (trụ 122A công trình Xử lý dây Branchement băng đường đã thi công trồng đôn)</v>
      </c>
    </row>
    <row r="38" spans="2:13" customFormat="1" ht="31.5">
      <c r="B38" s="229"/>
      <c r="C38" s="1927">
        <v>4.0999999999999996</v>
      </c>
      <c r="D38" s="1928" t="str">
        <f>ChiTietDuToan!G57</f>
        <v>Trụ BTLT 12m F540 dự ứng lực (k=2)</v>
      </c>
      <c r="E38" s="1927" t="str">
        <f>ChiTietDuToan!H57</f>
        <v>trụ</v>
      </c>
      <c r="F38" s="1927">
        <f>ChiTietDuToan!I57</f>
        <v>96</v>
      </c>
      <c r="G38" s="1927">
        <f>ChiTietDuToan!J57</f>
        <v>95</v>
      </c>
      <c r="H38" s="1927">
        <f>ChiTietDuToan!K57</f>
        <v>0</v>
      </c>
      <c r="I38" s="1927">
        <f>ChiTietDuToan!L57</f>
        <v>1</v>
      </c>
      <c r="J38" s="1918"/>
      <c r="K38" t="str">
        <f>VLOOKUP(B38,ChiTietDuToan!C:P,14,0)</f>
        <v>x</v>
      </c>
      <c r="L38">
        <f t="shared" si="0"/>
        <v>1</v>
      </c>
      <c r="M38">
        <f>ChiTietDuToan!R57</f>
        <v>0</v>
      </c>
    </row>
    <row r="39" spans="2:13" customFormat="1" ht="31.5">
      <c r="B39" s="229"/>
      <c r="C39" s="1927">
        <v>4.2</v>
      </c>
      <c r="D39" s="1928" t="str">
        <f>ChiTietDuToan!G58</f>
        <v>Dựng trụ BTLT &lt;=12m thủ công + cơ giới</v>
      </c>
      <c r="E39" s="1927" t="str">
        <f>ChiTietDuToan!H58</f>
        <v>trụ</v>
      </c>
      <c r="F39" s="1927">
        <f>ChiTietDuToan!I58</f>
        <v>96</v>
      </c>
      <c r="G39" s="1927">
        <f>ChiTietDuToan!J58</f>
        <v>95</v>
      </c>
      <c r="H39" s="1927">
        <f>ChiTietDuToan!K58</f>
        <v>0</v>
      </c>
      <c r="I39" s="1927">
        <f>ChiTietDuToan!L58</f>
        <v>1</v>
      </c>
      <c r="J39" s="1918"/>
      <c r="K39" t="str">
        <f>VLOOKUP(B39,ChiTietDuToan!C:P,14,0)</f>
        <v>x</v>
      </c>
      <c r="L39">
        <f t="shared" si="0"/>
        <v>1</v>
      </c>
      <c r="M39">
        <f>ChiTietDuToan!R58</f>
        <v>0</v>
      </c>
    </row>
    <row r="40" spans="2:13" customFormat="1" ht="31.5">
      <c r="B40" s="229"/>
      <c r="C40" s="1927">
        <v>5</v>
      </c>
      <c r="D40" s="1925" t="str">
        <f>ChiTietDuToan!G63</f>
        <v>Bộ xà kép L75x75x8 dài 2.2m: X-22K - C810</v>
      </c>
      <c r="E40" s="1926" t="str">
        <f>ChiTietDuToan!H63</f>
        <v>Bộ</v>
      </c>
      <c r="F40" s="1926">
        <f>ChiTietDuToan!I63</f>
        <v>5</v>
      </c>
      <c r="G40" s="1926">
        <f>ChiTietDuToan!J63</f>
        <v>4</v>
      </c>
      <c r="H40" s="1926">
        <f>ChiTietDuToan!K63</f>
        <v>0</v>
      </c>
      <c r="I40" s="1926">
        <f>ChiTietDuToan!L63</f>
        <v>1</v>
      </c>
      <c r="J40" s="1918" t="str">
        <f t="shared" si="1"/>
        <v>Dự toán tính dư tại trụ 129 (giảm 1 bộ B cấp)</v>
      </c>
      <c r="K40" t="str">
        <f>VLOOKUP(B40,ChiTietDuToan!C:P,14,0)</f>
        <v>x</v>
      </c>
      <c r="L40">
        <f t="shared" si="0"/>
        <v>1</v>
      </c>
      <c r="M40" t="str">
        <f>ChiTietDuToan!R63</f>
        <v>Dự toán tính dư tại trụ 129 (giảm 1 bộ B cấp)</v>
      </c>
    </row>
    <row r="41" spans="2:13" customFormat="1" ht="33" hidden="1">
      <c r="B41" s="229"/>
      <c r="C41" s="1900"/>
      <c r="D41" s="1901" t="str">
        <f>ChiTietDuToan!G64</f>
        <v>Đà Sắt góc L75 x75 x8 dài 2,2m (4 ốp)</v>
      </c>
      <c r="E41" s="1900" t="str">
        <f>ChiTietDuToan!H64</f>
        <v>thanh</v>
      </c>
      <c r="F41" s="1900">
        <f>ChiTietDuToan!I64</f>
        <v>4</v>
      </c>
      <c r="G41" s="1900">
        <f>ChiTietDuToan!J64</f>
        <v>2</v>
      </c>
      <c r="H41" s="1900">
        <f>ChiTietDuToan!K64</f>
        <v>0</v>
      </c>
      <c r="I41" s="1900">
        <f>ChiTietDuToan!L64</f>
        <v>0</v>
      </c>
      <c r="J41" s="1853"/>
      <c r="K41" t="str">
        <f>VLOOKUP(B41,ChiTietDuToan!C:P,14,0)</f>
        <v>x</v>
      </c>
      <c r="L41" t="str">
        <f t="shared" si="0"/>
        <v/>
      </c>
      <c r="M41">
        <f>ChiTietDuToan!R64</f>
        <v>0</v>
      </c>
    </row>
    <row r="42" spans="2:13" customFormat="1" ht="31.5">
      <c r="B42" s="229"/>
      <c r="C42" s="1929"/>
      <c r="D42" s="1930" t="str">
        <f>ChiTietDuToan!G65</f>
        <v>Thanh chống đà sắt góc L50x50x5 dài 0,81m</v>
      </c>
      <c r="E42" s="1929" t="str">
        <f>ChiTietDuToan!H65</f>
        <v>thanh</v>
      </c>
      <c r="F42" s="1929">
        <f>ChiTietDuToan!I65</f>
        <v>8</v>
      </c>
      <c r="G42" s="1929">
        <f>ChiTietDuToan!J65</f>
        <v>4</v>
      </c>
      <c r="H42" s="1929">
        <f>ChiTietDuToan!K65</f>
        <v>0</v>
      </c>
      <c r="I42" s="1929">
        <f>ChiTietDuToan!L65</f>
        <v>0</v>
      </c>
      <c r="J42" s="1853"/>
      <c r="K42" t="str">
        <f>VLOOKUP(B42,ChiTietDuToan!C:P,14,0)</f>
        <v>x</v>
      </c>
      <c r="L42" t="str">
        <f t="shared" si="0"/>
        <v/>
      </c>
      <c r="M42">
        <f>ChiTietDuToan!R65</f>
        <v>0</v>
      </c>
    </row>
    <row r="43" spans="2:13" customFormat="1" ht="31.5">
      <c r="B43" s="229"/>
      <c r="C43" s="1927">
        <v>5.0999999999999996</v>
      </c>
      <c r="D43" s="1928" t="str">
        <f>ChiTietDuToan!G68</f>
        <v>Boulon 16x300+ 2 long đền vuông D18-50x50x3/Zn</v>
      </c>
      <c r="E43" s="1927" t="str">
        <f>ChiTietDuToan!H68</f>
        <v>bộ</v>
      </c>
      <c r="F43" s="1927">
        <f>ChiTietDuToan!I68</f>
        <v>10</v>
      </c>
      <c r="G43" s="1927">
        <f>ChiTietDuToan!J68</f>
        <v>8</v>
      </c>
      <c r="H43" s="1927">
        <f>ChiTietDuToan!K68</f>
        <v>0</v>
      </c>
      <c r="I43" s="1927">
        <f>ChiTietDuToan!L68</f>
        <v>2</v>
      </c>
      <c r="J43" s="1918"/>
      <c r="K43" t="str">
        <f>VLOOKUP(B43,ChiTietDuToan!C:P,14,0)</f>
        <v>x</v>
      </c>
      <c r="L43">
        <f t="shared" si="0"/>
        <v>1</v>
      </c>
      <c r="M43">
        <f>ChiTietDuToan!R68</f>
        <v>0</v>
      </c>
    </row>
    <row r="44" spans="2:13" customFormat="1" ht="31.5">
      <c r="B44" s="229"/>
      <c r="C44" s="1927">
        <v>52</v>
      </c>
      <c r="D44" s="1928" t="str">
        <f>ChiTietDuToan!G69</f>
        <v>Boulon 16x300VRS+ 4 long đền vuông D18-50x50x3/Zn</v>
      </c>
      <c r="E44" s="1927" t="str">
        <f>ChiTietDuToan!H69</f>
        <v>bộ</v>
      </c>
      <c r="F44" s="1927">
        <f>ChiTietDuToan!I69</f>
        <v>20</v>
      </c>
      <c r="G44" s="1927">
        <f>ChiTietDuToan!J69</f>
        <v>16</v>
      </c>
      <c r="H44" s="1927">
        <f>ChiTietDuToan!K69</f>
        <v>0</v>
      </c>
      <c r="I44" s="1927">
        <f>ChiTietDuToan!L69</f>
        <v>4</v>
      </c>
      <c r="J44" s="1918"/>
      <c r="K44" t="str">
        <f>VLOOKUP(B44,ChiTietDuToan!C:P,14,0)</f>
        <v>x</v>
      </c>
      <c r="L44">
        <f t="shared" si="0"/>
        <v>1</v>
      </c>
      <c r="M44">
        <f>ChiTietDuToan!R69</f>
        <v>0</v>
      </c>
    </row>
    <row r="45" spans="2:13" customFormat="1" ht="31.5">
      <c r="B45" s="229"/>
      <c r="C45" s="1927">
        <v>5.3</v>
      </c>
      <c r="D45" s="1928" t="str">
        <f>ChiTietDuToan!G70</f>
        <v>Boulon 16x50+ 2 long đền vuông D18-50x50x3/Zn</v>
      </c>
      <c r="E45" s="1927" t="str">
        <f>ChiTietDuToan!H70</f>
        <v>bộ</v>
      </c>
      <c r="F45" s="1927">
        <f>ChiTietDuToan!I70</f>
        <v>20</v>
      </c>
      <c r="G45" s="1927">
        <f>ChiTietDuToan!J70</f>
        <v>16</v>
      </c>
      <c r="H45" s="1927">
        <f>ChiTietDuToan!K70</f>
        <v>0</v>
      </c>
      <c r="I45" s="1927">
        <f>ChiTietDuToan!L70</f>
        <v>4</v>
      </c>
      <c r="J45" s="1918"/>
      <c r="K45" t="str">
        <f>VLOOKUP(B45,ChiTietDuToan!C:P,14,0)</f>
        <v>x</v>
      </c>
      <c r="L45">
        <f t="shared" si="0"/>
        <v>1</v>
      </c>
      <c r="M45">
        <f>ChiTietDuToan!R70</f>
        <v>0</v>
      </c>
    </row>
    <row r="46" spans="2:13" customFormat="1" ht="16.5">
      <c r="B46" s="229"/>
      <c r="C46" s="1927">
        <v>5.4</v>
      </c>
      <c r="D46" s="1928" t="str">
        <f>ChiTietDuToan!G71</f>
        <v>Lắp xà néo 58,63kg (X22K)</v>
      </c>
      <c r="E46" s="1927" t="str">
        <f>ChiTietDuToan!H71</f>
        <v>bộ</v>
      </c>
      <c r="F46" s="1927">
        <f>ChiTietDuToan!I71</f>
        <v>5</v>
      </c>
      <c r="G46" s="1927">
        <f>ChiTietDuToan!J71</f>
        <v>4</v>
      </c>
      <c r="H46" s="1927">
        <f>ChiTietDuToan!K71</f>
        <v>0</v>
      </c>
      <c r="I46" s="1927">
        <f>ChiTietDuToan!L71</f>
        <v>1</v>
      </c>
      <c r="J46" s="1918"/>
      <c r="K46" t="str">
        <f>VLOOKUP(B46,ChiTietDuToan!C:P,14,0)</f>
        <v>x</v>
      </c>
      <c r="L46">
        <f t="shared" si="0"/>
        <v>1</v>
      </c>
      <c r="M46">
        <f>ChiTietDuToan!R71</f>
        <v>0</v>
      </c>
    </row>
    <row r="47" spans="2:13" customFormat="1" ht="31.5">
      <c r="B47" s="229"/>
      <c r="C47" s="1927">
        <v>6</v>
      </c>
      <c r="D47" s="1925" t="str">
        <f>ChiTietDuToan!G100</f>
        <v>Bộ chằng lệch đơn cho trụ 12m: CL12-B</v>
      </c>
      <c r="E47" s="1926" t="str">
        <f>ChiTietDuToan!H100</f>
        <v>Bộ</v>
      </c>
      <c r="F47" s="1926">
        <f>ChiTietDuToan!I100</f>
        <v>3</v>
      </c>
      <c r="G47" s="1926">
        <f>ChiTietDuToan!J100</f>
        <v>2</v>
      </c>
      <c r="H47" s="1926">
        <f>ChiTietDuToan!K100</f>
        <v>0</v>
      </c>
      <c r="I47" s="1926">
        <f>ChiTietDuToan!L100</f>
        <v>1</v>
      </c>
      <c r="J47" s="1918" t="str">
        <f t="shared" si="1"/>
        <v>Thay đổi hình thức trụ IG thành I trụ 167 do thực tế trụ không lệch tuyến đường dây</v>
      </c>
      <c r="K47" t="str">
        <f>VLOOKUP(B47,ChiTietDuToan!C:P,14,0)</f>
        <v>x</v>
      </c>
      <c r="L47">
        <f t="shared" si="0"/>
        <v>1</v>
      </c>
      <c r="M47" s="229" t="str">
        <f>ChiTietDuToan!R100&amp;" do thực tế trụ không lệch tuyến đường dây"</f>
        <v>Thay đổi hình thức trụ IG thành I trụ 167 do thực tế trụ không lệch tuyến đường dây</v>
      </c>
    </row>
    <row r="48" spans="2:13" customFormat="1" ht="31.5">
      <c r="B48" s="229"/>
      <c r="C48" s="1927">
        <v>6.1</v>
      </c>
      <c r="D48" s="1928" t="str">
        <f>ChiTietDuToan!G101</f>
        <v>Boulon mắt 16x300+ 1 long đền vuông D18-50x50x3/Zn</v>
      </c>
      <c r="E48" s="1927" t="str">
        <f>ChiTietDuToan!H101</f>
        <v>bộ</v>
      </c>
      <c r="F48" s="1927">
        <f>ChiTietDuToan!I101</f>
        <v>3</v>
      </c>
      <c r="G48" s="1927">
        <f>ChiTietDuToan!J101</f>
        <v>2</v>
      </c>
      <c r="H48" s="1927">
        <f>ChiTietDuToan!K101</f>
        <v>0</v>
      </c>
      <c r="I48" s="1927">
        <f>ChiTietDuToan!L101</f>
        <v>1</v>
      </c>
      <c r="J48" s="1918"/>
      <c r="K48" t="str">
        <f>VLOOKUP(B48,ChiTietDuToan!C:P,14,0)</f>
        <v>x</v>
      </c>
      <c r="L48">
        <f t="shared" si="0"/>
        <v>1</v>
      </c>
      <c r="M48">
        <f>ChiTietDuToan!R101</f>
        <v>0</v>
      </c>
    </row>
    <row r="49" spans="2:13" customFormat="1" ht="16.5">
      <c r="B49" s="229"/>
      <c r="C49" s="1927">
        <v>6.2</v>
      </c>
      <c r="D49" s="1928" t="str">
        <f>ChiTietDuToan!G102</f>
        <v>Sứ chằng lớn</v>
      </c>
      <c r="E49" s="1927" t="str">
        <f>ChiTietDuToan!H102</f>
        <v>cái</v>
      </c>
      <c r="F49" s="1927">
        <f>ChiTietDuToan!I102</f>
        <v>3</v>
      </c>
      <c r="G49" s="1927">
        <f>ChiTietDuToan!J102</f>
        <v>2</v>
      </c>
      <c r="H49" s="1927">
        <f>ChiTietDuToan!K102</f>
        <v>0</v>
      </c>
      <c r="I49" s="1927">
        <f>ChiTietDuToan!L102</f>
        <v>1</v>
      </c>
      <c r="J49" s="1918"/>
      <c r="K49" t="str">
        <f>VLOOKUP(B49,ChiTietDuToan!C:P,14,0)</f>
        <v>x</v>
      </c>
      <c r="L49">
        <f t="shared" si="0"/>
        <v>1</v>
      </c>
      <c r="M49">
        <f>ChiTietDuToan!R102</f>
        <v>0</v>
      </c>
    </row>
    <row r="50" spans="2:13" customFormat="1" ht="16.5">
      <c r="B50" s="229"/>
      <c r="C50" s="1927">
        <v>6.3</v>
      </c>
      <c r="D50" s="1928" t="str">
        <f>ChiTietDuToan!G103</f>
        <v>Kẹp cáp 3 boulon 5/8 (B46x130)</v>
      </c>
      <c r="E50" s="1927" t="str">
        <f>ChiTietDuToan!H103</f>
        <v>cái</v>
      </c>
      <c r="F50" s="1927">
        <f>ChiTietDuToan!I103</f>
        <v>24</v>
      </c>
      <c r="G50" s="1927">
        <f>ChiTietDuToan!J103</f>
        <v>16</v>
      </c>
      <c r="H50" s="1927">
        <f>ChiTietDuToan!K103</f>
        <v>0</v>
      </c>
      <c r="I50" s="1927">
        <f>ChiTietDuToan!L103</f>
        <v>8</v>
      </c>
      <c r="J50" s="1918"/>
      <c r="K50" t="str">
        <f>VLOOKUP(B50,ChiTietDuToan!C:P,14,0)</f>
        <v>x</v>
      </c>
      <c r="L50">
        <f t="shared" si="0"/>
        <v>1</v>
      </c>
      <c r="M50">
        <f>ChiTietDuToan!R103</f>
        <v>0</v>
      </c>
    </row>
    <row r="51" spans="2:13" customFormat="1" ht="16.5">
      <c r="B51" s="229"/>
      <c r="C51" s="1927">
        <v>6.4</v>
      </c>
      <c r="D51" s="1928" t="str">
        <f>ChiTietDuToan!G104</f>
        <v>Cáp thép 5/8"</v>
      </c>
      <c r="E51" s="1927" t="str">
        <f>ChiTietDuToan!H104</f>
        <v>mét</v>
      </c>
      <c r="F51" s="1927">
        <f>ChiTietDuToan!I104</f>
        <v>42</v>
      </c>
      <c r="G51" s="1927">
        <f>ChiTietDuToan!J104</f>
        <v>28</v>
      </c>
      <c r="H51" s="1927">
        <f>ChiTietDuToan!K104</f>
        <v>0</v>
      </c>
      <c r="I51" s="1927">
        <f>ChiTietDuToan!L104</f>
        <v>14</v>
      </c>
      <c r="J51" s="1918"/>
      <c r="K51" t="str">
        <f>VLOOKUP(B51,ChiTietDuToan!C:P,14,0)</f>
        <v>x</v>
      </c>
      <c r="L51">
        <f t="shared" si="0"/>
        <v>1</v>
      </c>
      <c r="M51">
        <f>ChiTietDuToan!R104</f>
        <v>0</v>
      </c>
    </row>
    <row r="52" spans="2:13" customFormat="1" ht="47.25">
      <c r="B52" s="229"/>
      <c r="C52" s="1927">
        <v>6.5</v>
      </c>
      <c r="D52" s="1928" t="str">
        <f>ChiTietDuToan!G105</f>
        <v>Bộ chống chằng hẹp D60/50x1500+2BL12x40+BL16x250/80</v>
      </c>
      <c r="E52" s="1927" t="str">
        <f>ChiTietDuToan!H105</f>
        <v>bộ</v>
      </c>
      <c r="F52" s="1927">
        <f>ChiTietDuToan!I105</f>
        <v>3</v>
      </c>
      <c r="G52" s="1927">
        <f>ChiTietDuToan!J105</f>
        <v>2</v>
      </c>
      <c r="H52" s="1927">
        <f>ChiTietDuToan!K105</f>
        <v>0</v>
      </c>
      <c r="I52" s="1927">
        <f>ChiTietDuToan!L105</f>
        <v>1</v>
      </c>
      <c r="J52" s="1918"/>
      <c r="K52" t="str">
        <f>VLOOKUP(B52,ChiTietDuToan!C:P,14,0)</f>
        <v>x</v>
      </c>
      <c r="L52">
        <f t="shared" si="0"/>
        <v>1</v>
      </c>
      <c r="M52">
        <f>ChiTietDuToan!R105</f>
        <v>0</v>
      </c>
    </row>
    <row r="53" spans="2:13" customFormat="1" ht="16.5">
      <c r="B53" s="229"/>
      <c r="C53" s="1927">
        <v>6.6</v>
      </c>
      <c r="D53" s="1928" t="str">
        <f>ChiTietDuToan!G106</f>
        <v>Yếm cáp dày 2mm</v>
      </c>
      <c r="E53" s="1927" t="str">
        <f>ChiTietDuToan!H106</f>
        <v>cái</v>
      </c>
      <c r="F53" s="1927">
        <f>ChiTietDuToan!I106</f>
        <v>6</v>
      </c>
      <c r="G53" s="1927">
        <f>ChiTietDuToan!J106</f>
        <v>4</v>
      </c>
      <c r="H53" s="1927">
        <f>ChiTietDuToan!K106</f>
        <v>0</v>
      </c>
      <c r="I53" s="1927">
        <f>ChiTietDuToan!L106</f>
        <v>2</v>
      </c>
      <c r="J53" s="1918"/>
      <c r="K53" t="str">
        <f>VLOOKUP(B53,ChiTietDuToan!C:P,14,0)</f>
        <v>x</v>
      </c>
      <c r="L53">
        <f t="shared" si="0"/>
        <v>1</v>
      </c>
      <c r="M53">
        <f>ChiTietDuToan!R106</f>
        <v>0</v>
      </c>
    </row>
    <row r="54" spans="2:13" customFormat="1" ht="16.5">
      <c r="B54" s="229"/>
      <c r="C54" s="1927">
        <v>6.7</v>
      </c>
      <c r="D54" s="1928" t="str">
        <f>ChiTietDuToan!G107</f>
        <v>Máng che dây chằng dày 0,8x2000</v>
      </c>
      <c r="E54" s="1927" t="str">
        <f>ChiTietDuToan!H107</f>
        <v>cái</v>
      </c>
      <c r="F54" s="1927">
        <f>ChiTietDuToan!I107</f>
        <v>3</v>
      </c>
      <c r="G54" s="1927">
        <f>ChiTietDuToan!J107</f>
        <v>2</v>
      </c>
      <c r="H54" s="1927">
        <f>ChiTietDuToan!K107</f>
        <v>0</v>
      </c>
      <c r="I54" s="1927">
        <f>ChiTietDuToan!L107</f>
        <v>1</v>
      </c>
      <c r="J54" s="1918"/>
      <c r="K54" t="str">
        <f>VLOOKUP(B54,ChiTietDuToan!C:P,14,0)</f>
        <v>x</v>
      </c>
      <c r="L54">
        <f t="shared" si="0"/>
        <v>1</v>
      </c>
      <c r="M54">
        <f>ChiTietDuToan!R107</f>
        <v>0</v>
      </c>
    </row>
    <row r="55" spans="2:13" customFormat="1" ht="16.5">
      <c r="B55" s="229"/>
      <c r="C55" s="1927">
        <v>6.8</v>
      </c>
      <c r="D55" s="1928" t="str">
        <f>ChiTietDuToan!G108</f>
        <v>Lắp bộ dây néo</v>
      </c>
      <c r="E55" s="1927" t="str">
        <f>ChiTietDuToan!H108</f>
        <v>bộ</v>
      </c>
      <c r="F55" s="1927">
        <f>ChiTietDuToan!I108</f>
        <v>3</v>
      </c>
      <c r="G55" s="1927">
        <f>ChiTietDuToan!J108</f>
        <v>2</v>
      </c>
      <c r="H55" s="1927">
        <f>ChiTietDuToan!K108</f>
        <v>0</v>
      </c>
      <c r="I55" s="1927">
        <f>ChiTietDuToan!L108</f>
        <v>1</v>
      </c>
      <c r="J55" s="1918"/>
      <c r="K55" t="str">
        <f>VLOOKUP(B55,ChiTietDuToan!C:P,14,0)</f>
        <v>x</v>
      </c>
      <c r="L55">
        <f t="shared" si="0"/>
        <v>1</v>
      </c>
      <c r="M55">
        <f>ChiTietDuToan!R108</f>
        <v>0</v>
      </c>
    </row>
    <row r="56" spans="2:13" customFormat="1" ht="16.5">
      <c r="B56" s="229"/>
      <c r="C56" s="1927">
        <v>6.9</v>
      </c>
      <c r="D56" s="1928" t="str">
        <f>ChiTietDuToan!G109</f>
        <v>Lắp bộ chống lệch</v>
      </c>
      <c r="E56" s="1927" t="str">
        <f>ChiTietDuToan!H109</f>
        <v>bộ</v>
      </c>
      <c r="F56" s="1927">
        <f>ChiTietDuToan!I109</f>
        <v>3</v>
      </c>
      <c r="G56" s="1927">
        <f>ChiTietDuToan!J109</f>
        <v>2</v>
      </c>
      <c r="H56" s="1927">
        <f>ChiTietDuToan!K109</f>
        <v>0</v>
      </c>
      <c r="I56" s="1927">
        <f>ChiTietDuToan!L109</f>
        <v>1</v>
      </c>
      <c r="J56" s="1918"/>
      <c r="K56" t="str">
        <f>VLOOKUP(B56,ChiTietDuToan!C:P,14,0)</f>
        <v>x</v>
      </c>
      <c r="L56">
        <f t="shared" si="0"/>
        <v>1</v>
      </c>
      <c r="M56">
        <f>ChiTietDuToan!R109</f>
        <v>0</v>
      </c>
    </row>
    <row r="57" spans="2:13" customFormat="1" ht="46.9" customHeight="1">
      <c r="B57" s="229"/>
      <c r="C57" s="1927">
        <v>7</v>
      </c>
      <c r="D57" s="1925" t="str">
        <f>ChiTietDuToan!G118</f>
        <v>Bộ chằng xuống kép cho trụ 14m: CXX14-B</v>
      </c>
      <c r="E57" s="1926" t="str">
        <f>ChiTietDuToan!H118</f>
        <v>Bộ</v>
      </c>
      <c r="F57" s="1926">
        <f>ChiTietDuToan!I118</f>
        <v>2</v>
      </c>
      <c r="G57" s="1926">
        <f>ChiTietDuToan!J118</f>
        <v>1</v>
      </c>
      <c r="H57" s="1926">
        <f>ChiTietDuToan!K118</f>
        <v>0</v>
      </c>
      <c r="I57" s="1926">
        <f>ChiTietDuToan!L118</f>
        <v>1</v>
      </c>
      <c r="J57" s="1918" t="str">
        <f t="shared" si="1"/>
        <v>Giảm tại trụ 171 và chuyển thành chằng phân giác</v>
      </c>
      <c r="K57" t="str">
        <f>VLOOKUP(B57,ChiTietDuToan!C:P,14,0)</f>
        <v>x</v>
      </c>
      <c r="L57">
        <f t="shared" si="0"/>
        <v>1</v>
      </c>
      <c r="M57" t="str">
        <f>ChiTietDuToan!R118&amp;""</f>
        <v>Giảm tại trụ 171 và chuyển thành chằng phân giác</v>
      </c>
    </row>
    <row r="58" spans="2:13" customFormat="1" ht="31.5">
      <c r="B58" s="229"/>
      <c r="C58" s="1927">
        <v>7.1</v>
      </c>
      <c r="D58" s="1928" t="str">
        <f>ChiTietDuToan!G119</f>
        <v>Boulon mắt 16x300+ 1 long đền vuông D18-50x50x3/Zn</v>
      </c>
      <c r="E58" s="1927" t="str">
        <f>ChiTietDuToan!H119</f>
        <v>bộ</v>
      </c>
      <c r="F58" s="1927">
        <f>ChiTietDuToan!I119</f>
        <v>4</v>
      </c>
      <c r="G58" s="1927">
        <f>ChiTietDuToan!J119</f>
        <v>2</v>
      </c>
      <c r="H58" s="1927">
        <f>ChiTietDuToan!K119</f>
        <v>0</v>
      </c>
      <c r="I58" s="1927">
        <f>ChiTietDuToan!L119</f>
        <v>2</v>
      </c>
      <c r="J58" s="1918"/>
      <c r="K58" t="str">
        <f>VLOOKUP(B58,ChiTietDuToan!C:P,14,0)</f>
        <v>x</v>
      </c>
      <c r="L58">
        <f t="shared" si="0"/>
        <v>1</v>
      </c>
      <c r="M58">
        <f>ChiTietDuToan!R119</f>
        <v>0</v>
      </c>
    </row>
    <row r="59" spans="2:13" customFormat="1" ht="16.5">
      <c r="B59" s="229"/>
      <c r="C59" s="1927">
        <v>7.2</v>
      </c>
      <c r="D59" s="1928" t="str">
        <f>ChiTietDuToan!G120</f>
        <v>Sứ chằng lớn</v>
      </c>
      <c r="E59" s="1927" t="str">
        <f>ChiTietDuToan!H120</f>
        <v>cái</v>
      </c>
      <c r="F59" s="1927">
        <f>ChiTietDuToan!I120</f>
        <v>4</v>
      </c>
      <c r="G59" s="1927">
        <f>ChiTietDuToan!J120</f>
        <v>2</v>
      </c>
      <c r="H59" s="1927">
        <f>ChiTietDuToan!K120</f>
        <v>0</v>
      </c>
      <c r="I59" s="1927">
        <f>ChiTietDuToan!L120</f>
        <v>2</v>
      </c>
      <c r="J59" s="1918"/>
      <c r="K59" t="str">
        <f>VLOOKUP(B59,ChiTietDuToan!C:P,14,0)</f>
        <v>x</v>
      </c>
      <c r="L59">
        <f t="shared" si="0"/>
        <v>1</v>
      </c>
      <c r="M59">
        <f>ChiTietDuToan!R120</f>
        <v>0</v>
      </c>
    </row>
    <row r="60" spans="2:13" customFormat="1" ht="16.5">
      <c r="B60" s="229"/>
      <c r="C60" s="1927">
        <v>7.3</v>
      </c>
      <c r="D60" s="1928" t="str">
        <f>ChiTietDuToan!G121</f>
        <v>Kẹp cáp 3 boulon 5/8 (B46x130)</v>
      </c>
      <c r="E60" s="1927" t="str">
        <f>ChiTietDuToan!H121</f>
        <v>cái</v>
      </c>
      <c r="F60" s="1927">
        <f>ChiTietDuToan!I121</f>
        <v>32</v>
      </c>
      <c r="G60" s="1927">
        <f>ChiTietDuToan!J121</f>
        <v>16</v>
      </c>
      <c r="H60" s="1927">
        <f>ChiTietDuToan!K121</f>
        <v>0</v>
      </c>
      <c r="I60" s="1927">
        <f>ChiTietDuToan!L121</f>
        <v>16</v>
      </c>
      <c r="J60" s="1918"/>
      <c r="K60" t="str">
        <f>VLOOKUP(B60,ChiTietDuToan!C:P,14,0)</f>
        <v>x</v>
      </c>
      <c r="L60">
        <f t="shared" si="0"/>
        <v>1</v>
      </c>
      <c r="M60">
        <f>ChiTietDuToan!R121</f>
        <v>0</v>
      </c>
    </row>
    <row r="61" spans="2:13" customFormat="1" ht="16.5">
      <c r="B61" s="229"/>
      <c r="C61" s="1927">
        <v>7.4</v>
      </c>
      <c r="D61" s="1928" t="str">
        <f>ChiTietDuToan!G122</f>
        <v>Cáp thép 5/8"</v>
      </c>
      <c r="E61" s="1927" t="str">
        <f>ChiTietDuToan!H122</f>
        <v>mét</v>
      </c>
      <c r="F61" s="1927">
        <f>ChiTietDuToan!I122</f>
        <v>60</v>
      </c>
      <c r="G61" s="1927">
        <f>ChiTietDuToan!J122</f>
        <v>30</v>
      </c>
      <c r="H61" s="1927">
        <f>ChiTietDuToan!K122</f>
        <v>0</v>
      </c>
      <c r="I61" s="1927">
        <f>ChiTietDuToan!L122</f>
        <v>30</v>
      </c>
      <c r="J61" s="1918"/>
      <c r="K61" t="str">
        <f>VLOOKUP(B61,ChiTietDuToan!C:P,14,0)</f>
        <v>x</v>
      </c>
      <c r="L61">
        <f t="shared" si="0"/>
        <v>1</v>
      </c>
      <c r="M61">
        <f>ChiTietDuToan!R122</f>
        <v>0</v>
      </c>
    </row>
    <row r="62" spans="2:13" customFormat="1" ht="16.5">
      <c r="B62" s="229"/>
      <c r="C62" s="1927">
        <v>7.5</v>
      </c>
      <c r="D62" s="1928" t="str">
        <f>ChiTietDuToan!G123</f>
        <v>Yếm cáp dày 2mm</v>
      </c>
      <c r="E62" s="1927" t="str">
        <f>ChiTietDuToan!H123</f>
        <v>cái</v>
      </c>
      <c r="F62" s="1927">
        <f>ChiTietDuToan!I123</f>
        <v>8</v>
      </c>
      <c r="G62" s="1927">
        <f>ChiTietDuToan!J123</f>
        <v>4</v>
      </c>
      <c r="H62" s="1927">
        <f>ChiTietDuToan!K123</f>
        <v>0</v>
      </c>
      <c r="I62" s="1927">
        <f>ChiTietDuToan!L123</f>
        <v>4</v>
      </c>
      <c r="J62" s="1918"/>
      <c r="K62" t="str">
        <f>VLOOKUP(B62,ChiTietDuToan!C:P,14,0)</f>
        <v>x</v>
      </c>
      <c r="L62">
        <f t="shared" si="0"/>
        <v>1</v>
      </c>
      <c r="M62">
        <f>ChiTietDuToan!R123</f>
        <v>0</v>
      </c>
    </row>
    <row r="63" spans="2:13" customFormat="1" ht="16.5">
      <c r="B63" s="229"/>
      <c r="C63" s="1927">
        <v>7.8</v>
      </c>
      <c r="D63" s="1928" t="str">
        <f>ChiTietDuToan!G124</f>
        <v>Máng che dây chằng dày 0,8x2000</v>
      </c>
      <c r="E63" s="1927" t="str">
        <f>ChiTietDuToan!H124</f>
        <v>cái</v>
      </c>
      <c r="F63" s="1927">
        <f>ChiTietDuToan!I124</f>
        <v>2</v>
      </c>
      <c r="G63" s="1927">
        <f>ChiTietDuToan!J124</f>
        <v>1</v>
      </c>
      <c r="H63" s="1927">
        <f>ChiTietDuToan!K124</f>
        <v>0</v>
      </c>
      <c r="I63" s="1927">
        <f>ChiTietDuToan!L124</f>
        <v>1</v>
      </c>
      <c r="J63" s="1918"/>
      <c r="K63" t="str">
        <f>VLOOKUP(B63,ChiTietDuToan!C:P,14,0)</f>
        <v>x</v>
      </c>
      <c r="L63">
        <f t="shared" si="0"/>
        <v>1</v>
      </c>
      <c r="M63">
        <f>ChiTietDuToan!R124</f>
        <v>0</v>
      </c>
    </row>
    <row r="64" spans="2:13" customFormat="1" ht="16.5">
      <c r="B64" s="229"/>
      <c r="C64" s="1927">
        <v>7.9</v>
      </c>
      <c r="D64" s="1928" t="str">
        <f>ChiTietDuToan!G125</f>
        <v>Lắp bộ dây néo</v>
      </c>
      <c r="E64" s="1927" t="str">
        <f>ChiTietDuToan!H125</f>
        <v>bộ</v>
      </c>
      <c r="F64" s="1927">
        <f>ChiTietDuToan!I125</f>
        <v>4</v>
      </c>
      <c r="G64" s="1927">
        <f>ChiTietDuToan!J125</f>
        <v>2</v>
      </c>
      <c r="H64" s="1927">
        <f>ChiTietDuToan!K125</f>
        <v>0</v>
      </c>
      <c r="I64" s="1927">
        <f>ChiTietDuToan!L125</f>
        <v>2</v>
      </c>
      <c r="J64" s="1918"/>
      <c r="K64" t="str">
        <f>VLOOKUP(B64,ChiTietDuToan!C:P,14,0)</f>
        <v>x</v>
      </c>
      <c r="L64">
        <f t="shared" si="0"/>
        <v>1</v>
      </c>
      <c r="M64">
        <f>ChiTietDuToan!R125</f>
        <v>0</v>
      </c>
    </row>
    <row r="65" spans="2:13" customFormat="1" ht="33" hidden="1">
      <c r="B65" s="229"/>
      <c r="C65" s="1900"/>
      <c r="D65" s="1902" t="str">
        <f>ChiTietDuToan!G142</f>
        <v>Cáp nhôm lõi thép AC-120/19 (0,471kg/m)</v>
      </c>
      <c r="E65" s="1903" t="str">
        <f>ChiTietDuToan!H142</f>
        <v>kg</v>
      </c>
      <c r="F65" s="1904">
        <f>ChiTietDuToan!I142</f>
        <v>3044.9</v>
      </c>
      <c r="G65" s="1904">
        <f>ChiTietDuToan!J142</f>
        <v>3044.9</v>
      </c>
      <c r="H65" s="1904">
        <f>ChiTietDuToan!K142</f>
        <v>0</v>
      </c>
      <c r="I65" s="1900">
        <f>ChiTietDuToan!L142</f>
        <v>0</v>
      </c>
      <c r="J65" s="1853" t="str">
        <f t="shared" si="1"/>
        <v>Sai số đo thực tế và dự toán</v>
      </c>
      <c r="K65" t="str">
        <f>VLOOKUP(B65,ChiTietDuToan!C:P,14,0)</f>
        <v>x</v>
      </c>
      <c r="L65" t="str">
        <f t="shared" si="0"/>
        <v/>
      </c>
      <c r="M65" t="str">
        <f>ChiTietDuToan!R142</f>
        <v>Sai số đo thực tế và dự toán</v>
      </c>
    </row>
    <row r="66" spans="2:13" customFormat="1" ht="33" hidden="1">
      <c r="B66" s="229"/>
      <c r="C66" s="1892"/>
      <c r="D66" s="1894" t="str">
        <f>ChiTietDuToan!G143</f>
        <v>Cáp nhôm lõi thép bọc 24KV AC/XLPE/PVC185 mm2</v>
      </c>
      <c r="E66" s="1895" t="str">
        <f>ChiTietDuToan!H143</f>
        <v>mét</v>
      </c>
      <c r="F66" s="1896">
        <f>ChiTietDuToan!I143</f>
        <v>19394</v>
      </c>
      <c r="G66" s="1896">
        <f>ChiTietDuToan!J143</f>
        <v>19394</v>
      </c>
      <c r="H66" s="1897">
        <f>ChiTietDuToan!K143</f>
        <v>0</v>
      </c>
      <c r="I66" s="1892">
        <f>ChiTietDuToan!L143</f>
        <v>0</v>
      </c>
      <c r="J66" s="1853"/>
      <c r="K66" t="str">
        <f>VLOOKUP(B66,ChiTietDuToan!C:P,14,0)</f>
        <v>x</v>
      </c>
      <c r="L66" t="str">
        <f t="shared" si="0"/>
        <v/>
      </c>
      <c r="M66" t="str">
        <f>ChiTietDuToan!R143</f>
        <v>Sai số đo thực tế và dự toán</v>
      </c>
    </row>
    <row r="67" spans="2:13" customFormat="1" ht="47.25">
      <c r="B67" s="229"/>
      <c r="C67" s="1931">
        <v>7.1</v>
      </c>
      <c r="D67" s="1932" t="str">
        <f>ChiTietDuToan!G144</f>
        <v>Cáp nhôm lõi thép bọc 24KV AC/XLPE50 mm2</v>
      </c>
      <c r="E67" s="1933" t="str">
        <f>ChiTietDuToan!H144</f>
        <v>mét</v>
      </c>
      <c r="F67" s="1927">
        <f>ChiTietDuToan!I144</f>
        <v>162</v>
      </c>
      <c r="G67" s="1934">
        <f>ChiTietDuToan!J144</f>
        <v>116</v>
      </c>
      <c r="H67" s="1927">
        <f>ChiTietDuToan!K144</f>
        <v>0</v>
      </c>
      <c r="I67" s="1927">
        <f>ChiTietDuToan!L144</f>
        <v>46</v>
      </c>
      <c r="J67" s="1919" t="str">
        <f t="shared" si="1"/>
        <v>Giảm theo thực tế thi công (thiết kế dư)</v>
      </c>
      <c r="K67" t="str">
        <f>VLOOKUP(B67,ChiTietDuToan!C:P,14,0)</f>
        <v>x</v>
      </c>
      <c r="L67">
        <f t="shared" si="0"/>
        <v>1</v>
      </c>
      <c r="M67" t="s">
        <v>5230</v>
      </c>
    </row>
    <row r="68" spans="2:13" customFormat="1" ht="31.5">
      <c r="B68" s="229"/>
      <c r="C68" s="1927">
        <v>8</v>
      </c>
      <c r="D68" s="1935" t="str">
        <f>ChiTietDuToan!G151</f>
        <v>Bộ khóa néo dây trung hòa vào trụ: Nth-T</v>
      </c>
      <c r="E68" s="1936" t="str">
        <f>ChiTietDuToan!H151</f>
        <v>bộ</v>
      </c>
      <c r="F68" s="1936">
        <f>ChiTietDuToan!I151</f>
        <v>29</v>
      </c>
      <c r="G68" s="1937">
        <f>ChiTietDuToan!J151</f>
        <v>34</v>
      </c>
      <c r="H68" s="1936">
        <f>ChiTietDuToan!K151</f>
        <v>5</v>
      </c>
      <c r="I68" s="1936">
        <f>ChiTietDuToan!L151</f>
        <v>0</v>
      </c>
      <c r="J68" s="1918" t="str">
        <f t="shared" si="1"/>
        <v>Dự toán tính thiếu khi dừng dây nguội hạ thế thu hồi</v>
      </c>
      <c r="K68" t="str">
        <f>VLOOKUP(B68,ChiTietDuToan!C:P,14,0)</f>
        <v>x</v>
      </c>
      <c r="L68">
        <f t="shared" si="0"/>
        <v>1</v>
      </c>
      <c r="M68" t="str">
        <f>ChiTietDuToan!R151</f>
        <v>Dự toán tính thiếu khi dừng dây nguội hạ thế thu hồi</v>
      </c>
    </row>
    <row r="69" spans="2:13" customFormat="1" ht="62.45" customHeight="1">
      <c r="B69" s="229"/>
      <c r="C69" s="1927">
        <v>8.1</v>
      </c>
      <c r="D69" s="1928" t="str">
        <f>ChiTietDuToan!G152</f>
        <v>Khóa néo dây cỡ dây 120 (5U)</v>
      </c>
      <c r="E69" s="1927" t="str">
        <f>ChiTietDuToan!H152</f>
        <v>cái</v>
      </c>
      <c r="F69" s="1927">
        <f>ChiTietDuToan!I152</f>
        <v>29</v>
      </c>
      <c r="G69" s="1927">
        <f>ChiTietDuToan!J152</f>
        <v>34</v>
      </c>
      <c r="H69" s="1927">
        <f>ChiTietDuToan!K152</f>
        <v>5</v>
      </c>
      <c r="I69" s="1927">
        <f>ChiTietDuToan!L152</f>
        <v>0</v>
      </c>
      <c r="J69" s="1918"/>
      <c r="K69" t="str">
        <f>VLOOKUP(B69,ChiTietDuToan!C:P,14,0)</f>
        <v>x</v>
      </c>
      <c r="L69">
        <f t="shared" si="0"/>
        <v>1</v>
      </c>
      <c r="M69" t="str">
        <f>ChiTietDuToan!R152</f>
        <v>Dự toán tính thiếu khi dừng dây nguội hạ thế thu hồi</v>
      </c>
    </row>
    <row r="70" spans="2:13" customFormat="1" ht="62.45" customHeight="1">
      <c r="B70" s="229"/>
      <c r="C70" s="1927">
        <v>8.1999999999999993</v>
      </c>
      <c r="D70" s="1928" t="str">
        <f>ChiTietDuToan!G153</f>
        <v>Boulon mắt 16x300+ 1 long đền vuông D18-50x50x3/Zn</v>
      </c>
      <c r="E70" s="1927" t="str">
        <f>ChiTietDuToan!H153</f>
        <v>bộ</v>
      </c>
      <c r="F70" s="1927">
        <f>ChiTietDuToan!I153</f>
        <v>29</v>
      </c>
      <c r="G70" s="1927">
        <f>ChiTietDuToan!J153</f>
        <v>34</v>
      </c>
      <c r="H70" s="1927">
        <f>ChiTietDuToan!K153</f>
        <v>5</v>
      </c>
      <c r="I70" s="1927">
        <f>ChiTietDuToan!L153</f>
        <v>0</v>
      </c>
      <c r="J70" s="1918"/>
      <c r="K70" t="str">
        <f>VLOOKUP(B70,ChiTietDuToan!C:P,14,0)</f>
        <v>x</v>
      </c>
      <c r="L70">
        <f t="shared" si="0"/>
        <v>1</v>
      </c>
      <c r="M70" t="str">
        <f>ChiTietDuToan!R153</f>
        <v>Dự toán tính thiếu khi dừng dây nguội hạ thế thu hồi</v>
      </c>
    </row>
    <row r="71" spans="2:13" customFormat="1" ht="27" customHeight="1">
      <c r="B71" s="229"/>
      <c r="C71" s="1927">
        <v>9</v>
      </c>
      <c r="D71" s="1935" t="str">
        <f>ChiTietDuToan!G154</f>
        <v>Bộ cách điện đứng+ty sứ : SĐU</v>
      </c>
      <c r="E71" s="1936" t="str">
        <f>ChiTietDuToan!H154</f>
        <v>bộ</v>
      </c>
      <c r="F71" s="1936">
        <f>ChiTietDuToan!I154</f>
        <v>591</v>
      </c>
      <c r="G71" s="1937">
        <f>ChiTietDuToan!J154</f>
        <v>583</v>
      </c>
      <c r="H71" s="1936">
        <f>ChiTietDuToan!K154</f>
        <v>0</v>
      </c>
      <c r="I71" s="1936">
        <f>ChiTietDuToan!L154</f>
        <v>8</v>
      </c>
      <c r="J71" s="1918" t="str">
        <f t="shared" si="1"/>
        <v>Dự toán tính dư 04 bộ tại trụ 136A, 174A và thay đổi theo hình thức trụ</v>
      </c>
      <c r="K71" t="str">
        <f>VLOOKUP(B71,ChiTietDuToan!C:P,14,0)</f>
        <v>x</v>
      </c>
      <c r="L71">
        <f t="shared" si="0"/>
        <v>1</v>
      </c>
      <c r="M71" t="str">
        <f>ChiTietDuToan!R154</f>
        <v>Dự toán tính dư 04 bộ tại trụ 136A, 174A và thay đổi theo hình thức trụ</v>
      </c>
    </row>
    <row r="72" spans="2:13" customFormat="1" ht="31.5">
      <c r="B72" s="229"/>
      <c r="C72" s="1927">
        <v>9.1</v>
      </c>
      <c r="D72" s="1928" t="str">
        <f>ChiTietDuToan!G155</f>
        <v>Sứ đứng 24KV ĐR 540mm (bọc chì)</v>
      </c>
      <c r="E72" s="1927" t="str">
        <f>ChiTietDuToan!H155</f>
        <v>cái</v>
      </c>
      <c r="F72" s="1927">
        <f>ChiTietDuToan!I155</f>
        <v>591</v>
      </c>
      <c r="G72" s="1927">
        <f>ChiTietDuToan!J155</f>
        <v>583</v>
      </c>
      <c r="H72" s="1927">
        <f>ChiTietDuToan!K155</f>
        <v>0</v>
      </c>
      <c r="I72" s="1927">
        <f>ChiTietDuToan!L155</f>
        <v>8</v>
      </c>
      <c r="J72" s="1918"/>
      <c r="K72" t="str">
        <f>VLOOKUP(B72,ChiTietDuToan!C:P,14,0)</f>
        <v>x</v>
      </c>
      <c r="L72">
        <f t="shared" si="0"/>
        <v>1</v>
      </c>
      <c r="M72">
        <f>ChiTietDuToan!R155</f>
        <v>0</v>
      </c>
    </row>
    <row r="73" spans="2:13" customFormat="1" ht="16.5">
      <c r="B73" s="229"/>
      <c r="C73" s="1927">
        <v>9.1999999999999993</v>
      </c>
      <c r="D73" s="1928" t="str">
        <f>ChiTietDuToan!G156</f>
        <v>Chân sứ đứng D20 bọc chì</v>
      </c>
      <c r="E73" s="1927" t="str">
        <f>ChiTietDuToan!H156</f>
        <v>cái</v>
      </c>
      <c r="F73" s="1927">
        <f>ChiTietDuToan!I156</f>
        <v>591</v>
      </c>
      <c r="G73" s="1927">
        <f>ChiTietDuToan!J156</f>
        <v>583</v>
      </c>
      <c r="H73" s="1927">
        <f>ChiTietDuToan!K156</f>
        <v>0</v>
      </c>
      <c r="I73" s="1927">
        <f>ChiTietDuToan!L156</f>
        <v>8</v>
      </c>
      <c r="J73" s="1918"/>
      <c r="K73" t="str">
        <f>VLOOKUP(B73,ChiTietDuToan!C:P,14,0)</f>
        <v>x</v>
      </c>
      <c r="L73">
        <f t="shared" si="0"/>
        <v>1</v>
      </c>
      <c r="M73">
        <f>ChiTietDuToan!R156</f>
        <v>0</v>
      </c>
    </row>
    <row r="74" spans="2:13" customFormat="1" ht="31.5">
      <c r="B74" s="229"/>
      <c r="C74" s="1927">
        <v>10</v>
      </c>
      <c r="D74" s="1935" t="str">
        <f>ChiTietDuToan!G157</f>
        <v>Chuỗi sứ treo Polymer 25kV lắp vào xà : CĐT ply-X</v>
      </c>
      <c r="E74" s="1936" t="str">
        <f>ChiTietDuToan!H157</f>
        <v>chuỗi</v>
      </c>
      <c r="F74" s="1936">
        <f>ChiTietDuToan!I157</f>
        <v>93</v>
      </c>
      <c r="G74" s="1937">
        <f>ChiTietDuToan!J157</f>
        <v>87</v>
      </c>
      <c r="H74" s="1936">
        <f>ChiTietDuToan!K157</f>
        <v>0</v>
      </c>
      <c r="I74" s="1936">
        <f>ChiTietDuToan!L157</f>
        <v>6</v>
      </c>
      <c r="J74" s="1918" t="str">
        <f t="shared" si="1"/>
        <v>Dự toán tính dư tại trụ 089A</v>
      </c>
      <c r="K74" t="str">
        <f>VLOOKUP(B74,ChiTietDuToan!C:P,14,0)</f>
        <v>x</v>
      </c>
      <c r="L74">
        <f t="shared" si="0"/>
        <v>1</v>
      </c>
      <c r="M74" t="str">
        <f>ChiTietDuToan!R157&amp;" tại trụ 089A"</f>
        <v>Dự toán tính dư tại trụ 089A</v>
      </c>
    </row>
    <row r="75" spans="2:13" customFormat="1" ht="16.5">
      <c r="B75" s="229"/>
      <c r="C75" s="1927">
        <v>10.1</v>
      </c>
      <c r="D75" s="1928" t="str">
        <f>ChiTietDuToan!G158</f>
        <v xml:space="preserve">Sứ treo polymer 24kV - 70N </v>
      </c>
      <c r="E75" s="1927" t="str">
        <f>ChiTietDuToan!H158</f>
        <v>cái</v>
      </c>
      <c r="F75" s="1927">
        <f>ChiTietDuToan!I158</f>
        <v>93</v>
      </c>
      <c r="G75" s="1927">
        <f>ChiTietDuToan!J158</f>
        <v>87</v>
      </c>
      <c r="H75" s="1927">
        <f>ChiTietDuToan!K158</f>
        <v>0</v>
      </c>
      <c r="I75" s="1927">
        <f>ChiTietDuToan!L158</f>
        <v>6</v>
      </c>
      <c r="J75" s="1918"/>
      <c r="K75" t="str">
        <f>VLOOKUP(B75,ChiTietDuToan!C:P,14,0)</f>
        <v>x</v>
      </c>
      <c r="L75">
        <f t="shared" si="0"/>
        <v>1</v>
      </c>
      <c r="M75">
        <f>ChiTietDuToan!R158</f>
        <v>0</v>
      </c>
    </row>
    <row r="76" spans="2:13" customFormat="1" ht="16.5">
      <c r="B76" s="229"/>
      <c r="C76" s="1927">
        <v>10.199999999999999</v>
      </c>
      <c r="D76" s="1928" t="str">
        <f>ChiTietDuToan!G159</f>
        <v xml:space="preserve">Móc treo chữ U </v>
      </c>
      <c r="E76" s="1927" t="str">
        <f>ChiTietDuToan!H159</f>
        <v>cái</v>
      </c>
      <c r="F76" s="1927">
        <f>ChiTietDuToan!I159</f>
        <v>186</v>
      </c>
      <c r="G76" s="1927">
        <f>ChiTietDuToan!J159</f>
        <v>174</v>
      </c>
      <c r="H76" s="1927">
        <f>ChiTietDuToan!K159</f>
        <v>0</v>
      </c>
      <c r="I76" s="1927">
        <f>ChiTietDuToan!L159</f>
        <v>12</v>
      </c>
      <c r="J76" s="1918"/>
      <c r="K76" t="str">
        <f>VLOOKUP(B76,ChiTietDuToan!C:P,14,0)</f>
        <v>x</v>
      </c>
      <c r="L76">
        <f t="shared" si="0"/>
        <v>1</v>
      </c>
      <c r="M76">
        <f>ChiTietDuToan!R159</f>
        <v>0</v>
      </c>
    </row>
    <row r="77" spans="2:13" customFormat="1" ht="110.25">
      <c r="B77" s="229"/>
      <c r="C77" s="1927">
        <v>12</v>
      </c>
      <c r="D77" s="1928" t="str">
        <f>ChiTietDuToan!G161</f>
        <v>Giáp níu dừng dây bọc 50mm2 + yếm móng U + Mắt nối yếm</v>
      </c>
      <c r="E77" s="1927" t="str">
        <f>ChiTietDuToan!H161</f>
        <v>cái</v>
      </c>
      <c r="F77" s="1927">
        <f>ChiTietDuToan!I161</f>
        <v>19</v>
      </c>
      <c r="G77" s="1927">
        <f>ChiTietDuToan!J161</f>
        <v>13</v>
      </c>
      <c r="H77" s="1927">
        <f>ChiTietDuToan!K161</f>
        <v>0</v>
      </c>
      <c r="I77" s="1927">
        <f>ChiTietDuToan!L161</f>
        <v>6</v>
      </c>
      <c r="J77" s="1919" t="str">
        <f t="shared" si="1"/>
        <v>Giảm tại các trụ: 105, 127, 146. Do các nhánh rẽ trung thế 1 pha xử lý điểm hở là cáp bọc (thiết kế tính dư)</v>
      </c>
      <c r="K77" t="str">
        <f>VLOOKUP(B77,ChiTietDuToan!C:P,14,0)</f>
        <v>x</v>
      </c>
      <c r="L77">
        <f t="shared" si="0"/>
        <v>1</v>
      </c>
      <c r="M77" t="s">
        <v>5233</v>
      </c>
    </row>
    <row r="78" spans="2:13" customFormat="1" ht="16.5">
      <c r="B78" s="229"/>
      <c r="C78" s="1927">
        <v>13</v>
      </c>
      <c r="D78" s="1928" t="str">
        <f>ChiTietDuToan!G165</f>
        <v>Kẹp ép WR 419</v>
      </c>
      <c r="E78" s="1927" t="str">
        <f>ChiTietDuToan!H165</f>
        <v>cái</v>
      </c>
      <c r="F78" s="1927">
        <f>ChiTietDuToan!I165</f>
        <v>70</v>
      </c>
      <c r="G78" s="1927">
        <f>ChiTietDuToan!J165</f>
        <v>64</v>
      </c>
      <c r="H78" s="1927">
        <f>ChiTietDuToan!K165</f>
        <v>0</v>
      </c>
      <c r="I78" s="1927">
        <f>ChiTietDuToan!L165</f>
        <v>6</v>
      </c>
      <c r="J78" s="1919" t="str">
        <f t="shared" si="1"/>
        <v>Thiết kế tính dư</v>
      </c>
      <c r="K78" t="str">
        <f>VLOOKUP(B78,ChiTietDuToan!C:P,14,0)</f>
        <v>x</v>
      </c>
      <c r="L78">
        <f t="shared" si="0"/>
        <v>1</v>
      </c>
      <c r="M78" t="s">
        <v>5234</v>
      </c>
    </row>
    <row r="79" spans="2:13" customFormat="1" ht="16.5">
      <c r="B79" s="229"/>
      <c r="C79" s="1927">
        <v>14</v>
      </c>
      <c r="D79" s="1928" t="str">
        <f>ChiTietDuToan!G166</f>
        <v>Kẹp ép WR 929</v>
      </c>
      <c r="E79" s="1927" t="str">
        <f>ChiTietDuToan!H166</f>
        <v>cái</v>
      </c>
      <c r="F79" s="1927">
        <f>ChiTietDuToan!I166</f>
        <v>100</v>
      </c>
      <c r="G79" s="1927">
        <f>ChiTietDuToan!J166</f>
        <v>72</v>
      </c>
      <c r="H79" s="1927">
        <f>ChiTietDuToan!K166</f>
        <v>0</v>
      </c>
      <c r="I79" s="1927">
        <f>ChiTietDuToan!L166</f>
        <v>28</v>
      </c>
      <c r="J79" s="1919" t="str">
        <f t="shared" si="1"/>
        <v>Thiết kế tính dư</v>
      </c>
      <c r="K79" t="str">
        <f>VLOOKUP(B79,ChiTietDuToan!C:P,14,0)</f>
        <v>x</v>
      </c>
      <c r="L79">
        <f t="shared" si="0"/>
        <v>1</v>
      </c>
      <c r="M79" t="s">
        <v>5234</v>
      </c>
    </row>
    <row r="80" spans="2:13" customFormat="1" ht="16.5">
      <c r="B80" s="229"/>
      <c r="C80" s="1927">
        <v>15</v>
      </c>
      <c r="D80" s="1928" t="str">
        <f>ChiTietDuToan!G168</f>
        <v>Ghíp nối 2 boulon IPC 95-35</v>
      </c>
      <c r="E80" s="1927" t="str">
        <f>ChiTietDuToan!H168</f>
        <v>cái</v>
      </c>
      <c r="F80" s="1927">
        <f>ChiTietDuToan!I168</f>
        <v>353</v>
      </c>
      <c r="G80" s="1927">
        <f>ChiTietDuToan!J168</f>
        <v>318</v>
      </c>
      <c r="H80" s="1927">
        <f>ChiTietDuToan!K168</f>
        <v>0</v>
      </c>
      <c r="I80" s="1927">
        <f>ChiTietDuToan!L168</f>
        <v>35</v>
      </c>
      <c r="J80" s="1919" t="str">
        <f t="shared" si="1"/>
        <v>Thiết kế tính dư</v>
      </c>
      <c r="K80" t="str">
        <f>VLOOKUP(B80,ChiTietDuToan!C:P,14,0)</f>
        <v>x</v>
      </c>
      <c r="L80">
        <f t="shared" si="0"/>
        <v>1</v>
      </c>
      <c r="M80" t="s">
        <v>5234</v>
      </c>
    </row>
    <row r="81" spans="2:13" customFormat="1" ht="31.5">
      <c r="B81" s="229"/>
      <c r="C81" s="1927">
        <v>16</v>
      </c>
      <c r="D81" s="1928" t="str">
        <f>ChiTietDuToan!G170</f>
        <v>Boulon móc 16x300+ 1 long đền tròn D18-50x50x3/Zn</v>
      </c>
      <c r="E81" s="1927" t="str">
        <f>ChiTietDuToan!H170</f>
        <v>bộ</v>
      </c>
      <c r="F81" s="1927">
        <f>ChiTietDuToan!I170</f>
        <v>42</v>
      </c>
      <c r="G81" s="1927">
        <f>ChiTietDuToan!J170</f>
        <v>41</v>
      </c>
      <c r="H81" s="1927">
        <f>ChiTietDuToan!K170</f>
        <v>0</v>
      </c>
      <c r="I81" s="1927">
        <f>ChiTietDuToan!L170</f>
        <v>1</v>
      </c>
      <c r="J81" s="1919" t="str">
        <f t="shared" si="1"/>
        <v>Thiết kế tính dư</v>
      </c>
      <c r="K81" t="str">
        <f>VLOOKUP(B81,ChiTietDuToan!C:P,14,0)</f>
        <v>x</v>
      </c>
      <c r="L81">
        <f t="shared" si="0"/>
        <v>1</v>
      </c>
      <c r="M81" t="s">
        <v>5234</v>
      </c>
    </row>
    <row r="82" spans="2:13" customFormat="1" ht="16.5">
      <c r="B82" s="229"/>
      <c r="C82" s="1927">
        <v>17</v>
      </c>
      <c r="D82" s="1928" t="str">
        <f>ChiTietDuToan!G171</f>
        <v>Ong co nhiệt cách điện 24kV D60</v>
      </c>
      <c r="E82" s="1927" t="str">
        <f>ChiTietDuToan!H171</f>
        <v>m</v>
      </c>
      <c r="F82" s="1927">
        <f>ChiTietDuToan!I171</f>
        <v>15</v>
      </c>
      <c r="G82" s="1927">
        <f>ChiTietDuToan!J171</f>
        <v>14.5</v>
      </c>
      <c r="H82" s="1927">
        <f>ChiTietDuToan!K171</f>
        <v>0</v>
      </c>
      <c r="I82" s="1927">
        <f>ChiTietDuToan!L171</f>
        <v>0.5</v>
      </c>
      <c r="J82" s="1919" t="str">
        <f t="shared" si="1"/>
        <v>Thiết kế tính dư</v>
      </c>
      <c r="K82" t="str">
        <f>VLOOKUP(B82,ChiTietDuToan!C:P,14,0)</f>
        <v>x</v>
      </c>
      <c r="L82">
        <f t="shared" si="0"/>
        <v>1</v>
      </c>
      <c r="M82" t="s">
        <v>5234</v>
      </c>
    </row>
    <row r="83" spans="2:13" customFormat="1" ht="16.5" hidden="1">
      <c r="B83" s="229"/>
      <c r="C83" s="1905"/>
      <c r="D83" s="1906" t="str">
        <f>ChiTietDuToan!G173</f>
        <v>Kẹp quai 4/0 đấu nóng</v>
      </c>
      <c r="E83" s="1905" t="str">
        <f>ChiTietDuToan!H173</f>
        <v>cái</v>
      </c>
      <c r="F83" s="1905">
        <f>ChiTietDuToan!I173</f>
        <v>56</v>
      </c>
      <c r="G83" s="1905">
        <f>ChiTietDuToan!J173</f>
        <v>56</v>
      </c>
      <c r="H83" s="1905">
        <f>ChiTietDuToan!K173</f>
        <v>0</v>
      </c>
      <c r="I83" s="1905">
        <f>ChiTietDuToan!L173</f>
        <v>0</v>
      </c>
      <c r="J83" s="1907">
        <f t="shared" si="1"/>
        <v>0</v>
      </c>
      <c r="K83" t="str">
        <f>VLOOKUP(B83,ChiTietDuToan!C:P,14,0)</f>
        <v>x</v>
      </c>
      <c r="L83" t="str">
        <f t="shared" si="0"/>
        <v/>
      </c>
      <c r="M83">
        <f>ChiTietDuToan!R173</f>
        <v>0</v>
      </c>
    </row>
    <row r="84" spans="2:13" customFormat="1" ht="16.5">
      <c r="B84" s="229"/>
      <c r="C84" s="1927">
        <v>18</v>
      </c>
      <c r="D84" s="1928" t="str">
        <f>ChiTietDuToan!G174</f>
        <v>Kẹp hotline 4/0</v>
      </c>
      <c r="E84" s="1927" t="str">
        <f>ChiTietDuToan!H174</f>
        <v>cái</v>
      </c>
      <c r="F84" s="1927">
        <f>ChiTietDuToan!I174</f>
        <v>47</v>
      </c>
      <c r="G84" s="1927">
        <f>ChiTietDuToan!J174</f>
        <v>41</v>
      </c>
      <c r="H84" s="1927">
        <f>ChiTietDuToan!K174</f>
        <v>0</v>
      </c>
      <c r="I84" s="1927">
        <f>ChiTietDuToan!L174</f>
        <v>6</v>
      </c>
      <c r="J84" s="1919" t="str">
        <f t="shared" si="1"/>
        <v>Thiết kế tính dư</v>
      </c>
      <c r="K84" t="str">
        <f>VLOOKUP(B84,ChiTietDuToan!C:P,14,0)</f>
        <v>x</v>
      </c>
      <c r="L84">
        <f t="shared" si="0"/>
        <v>1</v>
      </c>
      <c r="M84" t="s">
        <v>5234</v>
      </c>
    </row>
    <row r="85" spans="2:13" customFormat="1" ht="16.5" hidden="1">
      <c r="B85" s="229"/>
      <c r="C85" s="1905"/>
      <c r="D85" s="1906" t="str">
        <f>ChiTietDuToan!G178</f>
        <v>Chụp kẹp Uquai</v>
      </c>
      <c r="E85" s="1905" t="str">
        <f>ChiTietDuToan!H178</f>
        <v>bộ</v>
      </c>
      <c r="F85" s="1905">
        <f>ChiTietDuToan!I178</f>
        <v>56</v>
      </c>
      <c r="G85" s="1905">
        <f>ChiTietDuToan!J178</f>
        <v>56</v>
      </c>
      <c r="H85" s="1905">
        <f>ChiTietDuToan!K178</f>
        <v>0</v>
      </c>
      <c r="I85" s="1905">
        <f>ChiTietDuToan!L178</f>
        <v>0</v>
      </c>
      <c r="J85" s="1907">
        <f t="shared" si="1"/>
        <v>0</v>
      </c>
      <c r="K85" t="str">
        <f>VLOOKUP(B85,ChiTietDuToan!C:P,14,0)</f>
        <v>x</v>
      </c>
      <c r="L85" t="str">
        <f t="shared" si="0"/>
        <v/>
      </c>
      <c r="M85">
        <f>ChiTietDuToan!$R$178</f>
        <v>0</v>
      </c>
    </row>
    <row r="86" spans="2:13" customFormat="1" ht="31.5">
      <c r="B86" s="229"/>
      <c r="C86" s="1927">
        <v>19</v>
      </c>
      <c r="D86" s="1928" t="str">
        <f>ChiTietDuToan!G180</f>
        <v>Dây buộc đầu sứ TTF (185-240mm2)</v>
      </c>
      <c r="E86" s="1927" t="str">
        <f>ChiTietDuToan!H180</f>
        <v>cái</v>
      </c>
      <c r="F86" s="1927">
        <f>ChiTietDuToan!I180</f>
        <v>543</v>
      </c>
      <c r="G86" s="1927">
        <f>ChiTietDuToan!J180</f>
        <v>535</v>
      </c>
      <c r="H86" s="1927">
        <f>ChiTietDuToan!K180</f>
        <v>0</v>
      </c>
      <c r="I86" s="1927">
        <f>ChiTietDuToan!L180</f>
        <v>8</v>
      </c>
      <c r="J86" s="1919" t="str">
        <f t="shared" si="1"/>
        <v>Thiết kế tính dư</v>
      </c>
      <c r="K86" t="str">
        <f>VLOOKUP(B86,ChiTietDuToan!C:P,14,0)</f>
        <v>x</v>
      </c>
      <c r="L86">
        <f t="shared" si="0"/>
        <v>1</v>
      </c>
      <c r="M86" t="s">
        <v>5234</v>
      </c>
    </row>
    <row r="87" spans="2:13" customFormat="1" ht="33" hidden="1">
      <c r="B87" s="229"/>
      <c r="C87" s="1905"/>
      <c r="D87" s="1906" t="str">
        <f>ChiTietDuToan!G181</f>
        <v>Dây buộc cổ sứ SSF (185-240mm2)</v>
      </c>
      <c r="E87" s="1905" t="str">
        <f>ChiTietDuToan!H181</f>
        <v>cái</v>
      </c>
      <c r="F87" s="1905">
        <f>ChiTietDuToan!I181</f>
        <v>48</v>
      </c>
      <c r="G87" s="1905">
        <f>ChiTietDuToan!J181</f>
        <v>48</v>
      </c>
      <c r="H87" s="1905">
        <f>ChiTietDuToan!K181</f>
        <v>0</v>
      </c>
      <c r="I87" s="1905">
        <f>ChiTietDuToan!L181</f>
        <v>0</v>
      </c>
      <c r="J87" s="1907">
        <f t="shared" si="1"/>
        <v>0</v>
      </c>
      <c r="K87" t="str">
        <f>VLOOKUP(B87,ChiTietDuToan!C:P,14,0)</f>
        <v>x</v>
      </c>
      <c r="L87" t="str">
        <f t="shared" si="0"/>
        <v/>
      </c>
      <c r="M87">
        <f>ChiTietDuToan!R181</f>
        <v>0</v>
      </c>
    </row>
    <row r="88" spans="2:13" customFormat="1" ht="31.5">
      <c r="B88" s="229"/>
      <c r="C88" s="1927">
        <v>20</v>
      </c>
      <c r="D88" s="1928" t="str">
        <f>ChiTietDuToan!G184</f>
        <v>Kéo dây nhôm bọc 50mm2</v>
      </c>
      <c r="E88" s="1927" t="str">
        <f>ChiTietDuToan!H184</f>
        <v>km</v>
      </c>
      <c r="F88" s="1927">
        <f>ChiTietDuToan!I184</f>
        <v>0.159</v>
      </c>
      <c r="G88" s="1938">
        <f>ChiTietDuToan!J184</f>
        <v>0.11600000000000001</v>
      </c>
      <c r="H88" s="1927">
        <f>ChiTietDuToan!K184</f>
        <v>0</v>
      </c>
      <c r="I88" s="1927">
        <f>ChiTietDuToan!L184</f>
        <v>4.2999999999999997E-2</v>
      </c>
      <c r="J88" s="1919" t="str">
        <f t="shared" si="1"/>
        <v>Sai số đo thực tế và dự toán</v>
      </c>
      <c r="K88" t="str">
        <f>VLOOKUP(B88,ChiTietDuToan!C:P,14,0)</f>
        <v>x</v>
      </c>
      <c r="L88">
        <f t="shared" si="0"/>
        <v>1</v>
      </c>
      <c r="M88" t="str">
        <f>ChiTietDuToan!R184</f>
        <v>Sai số đo thực tế và dự toán</v>
      </c>
    </row>
    <row r="89" spans="2:13" customFormat="1" ht="31.5">
      <c r="B89" s="229"/>
      <c r="C89" s="1927">
        <v>21</v>
      </c>
      <c r="D89" s="1928" t="str">
        <f>ChiTietDuToan!G185</f>
        <v>Kéo dây nhôm lõi thép cỡ dây 120mm2</v>
      </c>
      <c r="E89" s="1927" t="str">
        <f>ChiTietDuToan!H185</f>
        <v>km</v>
      </c>
      <c r="F89" s="1927">
        <f>ChiTietDuToan!I185</f>
        <v>6.3380000000000001</v>
      </c>
      <c r="G89" s="1939">
        <f>ChiTietDuToan!J185</f>
        <v>6.4647999999999985</v>
      </c>
      <c r="H89" s="1940">
        <f>ChiTietDuToan!K185</f>
        <v>0.12679999999999847</v>
      </c>
      <c r="I89" s="1927">
        <f>ChiTietDuToan!L185</f>
        <v>0</v>
      </c>
      <c r="J89" s="1919" t="str">
        <f t="shared" si="1"/>
        <v>Sai số đo thực tế và dự toán</v>
      </c>
      <c r="K89" t="str">
        <f>VLOOKUP(B89,ChiTietDuToan!C:P,14,0)</f>
        <v>x</v>
      </c>
      <c r="L89">
        <f t="shared" ref="L89:L141" si="2">IF((H89+I89)&gt;0,1,"")</f>
        <v>1</v>
      </c>
      <c r="M89" t="str">
        <f>ChiTietDuToan!R185</f>
        <v>Sai số đo thực tế và dự toán</v>
      </c>
    </row>
    <row r="90" spans="2:13" customFormat="1" ht="31.5">
      <c r="B90" s="229"/>
      <c r="C90" s="1927">
        <v>22</v>
      </c>
      <c r="D90" s="1928" t="str">
        <f>ChiTietDuToan!G186</f>
        <v>Kéo dây nhôm bọc 185mm2</v>
      </c>
      <c r="E90" s="1927" t="str">
        <f>ChiTietDuToan!H186</f>
        <v>km</v>
      </c>
      <c r="F90" s="1927">
        <f>ChiTietDuToan!I186</f>
        <v>19.013999999999999</v>
      </c>
      <c r="G90" s="1939">
        <f>ChiTietDuToan!J186</f>
        <v>19.394399999999994</v>
      </c>
      <c r="H90" s="1940">
        <f>ChiTietDuToan!K186</f>
        <v>0.38039999999999452</v>
      </c>
      <c r="I90" s="1927">
        <f>ChiTietDuToan!L186</f>
        <v>0</v>
      </c>
      <c r="J90" s="1919" t="str">
        <f t="shared" si="1"/>
        <v>Sai số đo thực tế và dự toán</v>
      </c>
      <c r="K90" t="str">
        <f>VLOOKUP(B90,ChiTietDuToan!C:P,14,0)</f>
        <v>x</v>
      </c>
      <c r="L90">
        <f t="shared" si="2"/>
        <v>1</v>
      </c>
      <c r="M90" t="str">
        <f>ChiTietDuToan!R186</f>
        <v>Sai số đo thực tế và dự toán</v>
      </c>
    </row>
    <row r="91" spans="2:13" customFormat="1" ht="78.75">
      <c r="B91" s="229"/>
      <c r="C91" s="1927">
        <v>23</v>
      </c>
      <c r="D91" s="1928" t="str">
        <f>ChiTietDuToan!G187</f>
        <v>Lắp sứ đứng 24KV + ty</v>
      </c>
      <c r="E91" s="1927" t="str">
        <f>ChiTietDuToan!H187</f>
        <v>bộ</v>
      </c>
      <c r="F91" s="1927">
        <f>ChiTietDuToan!I187</f>
        <v>591</v>
      </c>
      <c r="G91" s="1941">
        <f>ChiTietDuToan!J187</f>
        <v>583</v>
      </c>
      <c r="H91" s="1927">
        <f>ChiTietDuToan!K187</f>
        <v>0</v>
      </c>
      <c r="I91" s="1927">
        <f>ChiTietDuToan!L187</f>
        <v>8</v>
      </c>
      <c r="J91" s="1919" t="str">
        <f t="shared" si="1"/>
        <v>Dự toán tính dư 04 bộ tại trụ 136A, 174A và thay đổi theo hình thức trụ</v>
      </c>
      <c r="K91" t="str">
        <f>VLOOKUP(B91,ChiTietDuToan!C:P,14,0)</f>
        <v>x</v>
      </c>
      <c r="L91">
        <f t="shared" si="2"/>
        <v>1</v>
      </c>
      <c r="M91" t="str">
        <f>ChiTietDuToan!R187</f>
        <v>Dự toán tính dư 04 bộ tại trụ 136A, 174A và thay đổi theo hình thức trụ</v>
      </c>
    </row>
    <row r="92" spans="2:13" customFormat="1" ht="16.5">
      <c r="B92" s="229"/>
      <c r="C92" s="1927">
        <v>24</v>
      </c>
      <c r="D92" s="1928" t="str">
        <f>ChiTietDuToan!G188</f>
        <v>Lắp chuỗi sứ néo Polymer</v>
      </c>
      <c r="E92" s="1927" t="str">
        <f>ChiTietDuToan!H188</f>
        <v>chuỗi</v>
      </c>
      <c r="F92" s="1927">
        <f>ChiTietDuToan!I188</f>
        <v>93</v>
      </c>
      <c r="G92" s="1941">
        <f>ChiTietDuToan!J188</f>
        <v>87</v>
      </c>
      <c r="H92" s="1927">
        <f>ChiTietDuToan!K188</f>
        <v>0</v>
      </c>
      <c r="I92" s="1927">
        <f>ChiTietDuToan!L188</f>
        <v>6</v>
      </c>
      <c r="J92" s="1919" t="str">
        <f t="shared" si="1"/>
        <v>Dự toán tính dư</v>
      </c>
      <c r="K92" t="str">
        <f>VLOOKUP(B92,ChiTietDuToan!C:P,14,0)</f>
        <v>x</v>
      </c>
      <c r="L92">
        <f t="shared" si="2"/>
        <v>1</v>
      </c>
      <c r="M92" t="str">
        <f>ChiTietDuToan!R188</f>
        <v>Dự toán tính dư</v>
      </c>
    </row>
    <row r="93" spans="2:13" customFormat="1" ht="16.5">
      <c r="B93" s="229"/>
      <c r="C93" s="1942">
        <v>25</v>
      </c>
      <c r="D93" s="1928" t="str">
        <f>ChiTietDuToan!G189</f>
        <v>Lắp đặt sứ hạ thế, loại 1 sứ</v>
      </c>
      <c r="E93" s="1927" t="str">
        <f>ChiTietDuToan!H189</f>
        <v>bộ</v>
      </c>
      <c r="F93" s="1927">
        <f>ChiTietDuToan!I189</f>
        <v>163</v>
      </c>
      <c r="G93" s="1941">
        <f>ChiTietDuToan!J189</f>
        <v>160</v>
      </c>
      <c r="H93" s="1927">
        <f>ChiTietDuToan!K189</f>
        <v>0</v>
      </c>
      <c r="I93" s="1927">
        <f>ChiTietDuToan!L189</f>
        <v>3</v>
      </c>
      <c r="J93" s="1919" t="str">
        <f t="shared" ref="J93" si="3">M93</f>
        <v>Thiết kế tính dư</v>
      </c>
      <c r="K93" t="str">
        <f>VLOOKUP(B93,ChiTietDuToan!C:P,14,0)</f>
        <v>x</v>
      </c>
      <c r="L93">
        <f t="shared" si="2"/>
        <v>1</v>
      </c>
      <c r="M93" t="s">
        <v>5234</v>
      </c>
    </row>
    <row r="94" spans="2:13" customFormat="1" ht="33" hidden="1">
      <c r="B94" s="229"/>
      <c r="C94" s="1908"/>
      <c r="D94" s="1901" t="str">
        <f>ChiTietDuToan!G190</f>
        <v>Phần thiết bị đường dây 3 pha XDM 1 mạch</v>
      </c>
      <c r="E94" s="1900">
        <f>ChiTietDuToan!H190</f>
        <v>0</v>
      </c>
      <c r="F94" s="1900">
        <f>ChiTietDuToan!I190</f>
        <v>0</v>
      </c>
      <c r="G94" s="1909">
        <f>ChiTietDuToan!J190</f>
        <v>0</v>
      </c>
      <c r="H94" s="1900">
        <f>ChiTietDuToan!K190</f>
        <v>0</v>
      </c>
      <c r="I94" s="1900">
        <f>ChiTietDuToan!L190</f>
        <v>0</v>
      </c>
      <c r="J94" s="248"/>
      <c r="K94" t="str">
        <f>VLOOKUP(B94,ChiTietDuToan!C:P,14,0)</f>
        <v>x</v>
      </c>
      <c r="L94" t="str">
        <f t="shared" si="2"/>
        <v/>
      </c>
      <c r="M94">
        <f t="shared" ref="M94:M145" si="4">IF(K94="x",0,1)</f>
        <v>0</v>
      </c>
    </row>
    <row r="95" spans="2:13" customFormat="1" ht="16.5" hidden="1">
      <c r="B95" s="229"/>
      <c r="C95" s="236"/>
      <c r="D95" s="231" t="str">
        <f>ChiTietDuToan!G191</f>
        <v>LTD 1P 24KV - 600A</v>
      </c>
      <c r="E95" s="230" t="str">
        <f>ChiTietDuToan!H191</f>
        <v>cái</v>
      </c>
      <c r="F95" s="230">
        <f>ChiTietDuToan!I191</f>
        <v>3</v>
      </c>
      <c r="G95" s="235">
        <f>ChiTietDuToan!J191</f>
        <v>3</v>
      </c>
      <c r="H95" s="230">
        <f>ChiTietDuToan!K191</f>
        <v>0</v>
      </c>
      <c r="I95" s="230">
        <f>ChiTietDuToan!L191</f>
        <v>0</v>
      </c>
      <c r="J95" s="247"/>
      <c r="K95" t="str">
        <f>VLOOKUP(B95,ChiTietDuToan!C:P,14,0)</f>
        <v>x</v>
      </c>
      <c r="L95" t="str">
        <f t="shared" si="2"/>
        <v/>
      </c>
      <c r="M95">
        <f t="shared" si="4"/>
        <v>0</v>
      </c>
    </row>
    <row r="96" spans="2:13" customFormat="1" ht="16.5" hidden="1">
      <c r="B96" s="229"/>
      <c r="C96" s="1610"/>
      <c r="D96" s="1893" t="str">
        <f>ChiTietDuToan!G192</f>
        <v>Phần tháo thu hồi và sử dụng lại</v>
      </c>
      <c r="E96" s="1892" t="str">
        <f>ChiTietDuToan!H192</f>
        <v>T. Bộ</v>
      </c>
      <c r="F96" s="1892">
        <f>ChiTietDuToan!I192</f>
        <v>0</v>
      </c>
      <c r="G96" s="1899">
        <f>ChiTietDuToan!J192</f>
        <v>0</v>
      </c>
      <c r="H96" s="1892">
        <f>ChiTietDuToan!K192</f>
        <v>0</v>
      </c>
      <c r="I96" s="1892">
        <f>ChiTietDuToan!L192</f>
        <v>0</v>
      </c>
      <c r="J96" s="1898"/>
      <c r="K96" t="str">
        <f>VLOOKUP(B96,ChiTietDuToan!C:P,14,0)</f>
        <v>x</v>
      </c>
      <c r="L96" t="str">
        <f t="shared" si="2"/>
        <v/>
      </c>
      <c r="M96">
        <f t="shared" si="4"/>
        <v>0</v>
      </c>
    </row>
    <row r="97" spans="2:13" customFormat="1" ht="16.5">
      <c r="B97" s="229"/>
      <c r="C97" s="1942">
        <v>26</v>
      </c>
      <c r="D97" s="1928" t="str">
        <f>ChiTietDuToan!G193</f>
        <v>Tháo sứ đứng + ty</v>
      </c>
      <c r="E97" s="1927" t="str">
        <f>ChiTietDuToan!H193</f>
        <v>sứ</v>
      </c>
      <c r="F97" s="1927">
        <f>ChiTietDuToan!I193</f>
        <v>190</v>
      </c>
      <c r="G97" s="1941">
        <f>ChiTietDuToan!J193</f>
        <v>193</v>
      </c>
      <c r="H97" s="1927">
        <f>ChiTietDuToan!K193</f>
        <v>3</v>
      </c>
      <c r="I97" s="1927">
        <f>ChiTietDuToan!L193</f>
        <v>0</v>
      </c>
      <c r="J97" s="1919" t="str">
        <f t="shared" ref="J97:J99" si="5">M97</f>
        <v>Thiết kế tính thiếu</v>
      </c>
      <c r="K97" t="str">
        <f>VLOOKUP(B97,ChiTietDuToan!C:P,14,0)</f>
        <v>x</v>
      </c>
      <c r="L97">
        <f t="shared" si="2"/>
        <v>1</v>
      </c>
      <c r="M97" t="s">
        <v>5235</v>
      </c>
    </row>
    <row r="98" spans="2:13" customFormat="1" ht="16.5">
      <c r="B98" s="229"/>
      <c r="C98" s="1942">
        <v>27</v>
      </c>
      <c r="D98" s="1928" t="str">
        <f>ChiTietDuToan!G194</f>
        <v>Tháo sứ đứng + chân sứ đỉnh</v>
      </c>
      <c r="E98" s="1927" t="str">
        <f>ChiTietDuToan!H194</f>
        <v>sứ</v>
      </c>
      <c r="F98" s="1927">
        <f>ChiTietDuToan!I194</f>
        <v>93</v>
      </c>
      <c r="G98" s="1941">
        <f>ChiTietDuToan!J194</f>
        <v>95</v>
      </c>
      <c r="H98" s="1927">
        <f>ChiTietDuToan!K194</f>
        <v>2</v>
      </c>
      <c r="I98" s="1927">
        <f>ChiTietDuToan!L194</f>
        <v>0</v>
      </c>
      <c r="J98" s="1919" t="str">
        <f t="shared" si="5"/>
        <v>Thiết kế tính thiếu</v>
      </c>
      <c r="K98" t="str">
        <f>VLOOKUP(B98,ChiTietDuToan!C:P,14,0)</f>
        <v>x</v>
      </c>
      <c r="L98">
        <f t="shared" si="2"/>
        <v>1</v>
      </c>
      <c r="M98" t="s">
        <v>5235</v>
      </c>
    </row>
    <row r="99" spans="2:13" customFormat="1" ht="16.5">
      <c r="B99" s="229"/>
      <c r="C99" s="1942">
        <v>28</v>
      </c>
      <c r="D99" s="1928" t="str">
        <f>ChiTietDuToan!G195</f>
        <v>Tháo Rack 1 + sứ ống chỉ</v>
      </c>
      <c r="E99" s="1927" t="str">
        <f>ChiTietDuToan!H195</f>
        <v>bộ</v>
      </c>
      <c r="F99" s="1927">
        <f>ChiTietDuToan!I195</f>
        <v>87</v>
      </c>
      <c r="G99" s="1941">
        <f>ChiTietDuToan!J195</f>
        <v>86</v>
      </c>
      <c r="H99" s="1927">
        <f>ChiTietDuToan!K195</f>
        <v>0</v>
      </c>
      <c r="I99" s="1927">
        <f>ChiTietDuToan!L195</f>
        <v>1</v>
      </c>
      <c r="J99" s="1919" t="str">
        <f t="shared" si="5"/>
        <v>Thiết kế tính dư</v>
      </c>
      <c r="K99" t="str">
        <f>VLOOKUP(B99,ChiTietDuToan!C:P,14,0)</f>
        <v>x</v>
      </c>
      <c r="L99">
        <f t="shared" si="2"/>
        <v>1</v>
      </c>
      <c r="M99" t="s">
        <v>5234</v>
      </c>
    </row>
    <row r="100" spans="2:13" customFormat="1" ht="16.5" hidden="1">
      <c r="B100" s="229"/>
      <c r="C100" s="1908"/>
      <c r="D100" s="1901" t="str">
        <f>ChiTietDuToan!G196</f>
        <v>Tháo sứ treo thủy tinh (2 bát)</v>
      </c>
      <c r="E100" s="1900" t="str">
        <f>ChiTietDuToan!H196</f>
        <v>bộ</v>
      </c>
      <c r="F100" s="1900">
        <f>ChiTietDuToan!I196</f>
        <v>30</v>
      </c>
      <c r="G100" s="1909">
        <f>ChiTietDuToan!J196</f>
        <v>30</v>
      </c>
      <c r="H100" s="1900">
        <f>ChiTietDuToan!K196</f>
        <v>0</v>
      </c>
      <c r="I100" s="1900">
        <f>ChiTietDuToan!L196</f>
        <v>0</v>
      </c>
      <c r="J100" s="248"/>
      <c r="K100" t="str">
        <f>VLOOKUP(B100,ChiTietDuToan!C:P,14,0)</f>
        <v>x</v>
      </c>
      <c r="L100" t="str">
        <f t="shared" si="2"/>
        <v/>
      </c>
    </row>
    <row r="101" spans="2:13" customFormat="1" ht="16.5" hidden="1">
      <c r="B101" s="229"/>
      <c r="C101" s="1589"/>
      <c r="D101" s="231" t="str">
        <f>ChiTietDuToan!G197</f>
        <v>Tháo chuỗi sứ treo Polymer</v>
      </c>
      <c r="E101" s="230" t="str">
        <f>ChiTietDuToan!H197</f>
        <v>bộ</v>
      </c>
      <c r="F101" s="230">
        <f>ChiTietDuToan!I197</f>
        <v>6</v>
      </c>
      <c r="G101" s="235">
        <f>ChiTietDuToan!J197</f>
        <v>6</v>
      </c>
      <c r="H101" s="230">
        <f>ChiTietDuToan!K197</f>
        <v>0</v>
      </c>
      <c r="I101" s="230">
        <f>ChiTietDuToan!L197</f>
        <v>0</v>
      </c>
      <c r="J101" s="247"/>
      <c r="K101" t="str">
        <f>VLOOKUP(B101,ChiTietDuToan!C:P,14,0)</f>
        <v>x</v>
      </c>
      <c r="L101" t="str">
        <f t="shared" si="2"/>
        <v/>
      </c>
    </row>
    <row r="102" spans="2:13" customFormat="1" ht="16.5" hidden="1">
      <c r="B102" s="229"/>
      <c r="C102" s="1610"/>
      <c r="D102" s="1893" t="str">
        <f>ChiTietDuToan!G198</f>
        <v>Tháo Rack 4 + sứ ống chỉ</v>
      </c>
      <c r="E102" s="1892" t="str">
        <f>ChiTietDuToan!H198</f>
        <v>bộ</v>
      </c>
      <c r="F102" s="1892">
        <f>ChiTietDuToan!I198</f>
        <v>9</v>
      </c>
      <c r="G102" s="1899">
        <f>ChiTietDuToan!J198</f>
        <v>9</v>
      </c>
      <c r="H102" s="1892">
        <f>ChiTietDuToan!K198</f>
        <v>0</v>
      </c>
      <c r="I102" s="1892">
        <f>ChiTietDuToan!L198</f>
        <v>0</v>
      </c>
      <c r="J102" s="1898"/>
      <c r="K102" t="str">
        <f>VLOOKUP(B102,ChiTietDuToan!C:P,14,0)</f>
        <v>x</v>
      </c>
      <c r="L102" t="str">
        <f t="shared" si="2"/>
        <v/>
      </c>
    </row>
    <row r="103" spans="2:13" customFormat="1" ht="16.5">
      <c r="B103" s="229"/>
      <c r="C103" s="1942">
        <v>29</v>
      </c>
      <c r="D103" s="1928" t="str">
        <f>ChiTietDuToan!G199</f>
        <v>Tháo Rack 3 + sứ ống chỉ</v>
      </c>
      <c r="E103" s="1927" t="str">
        <f>ChiTietDuToan!H199</f>
        <v>bộ</v>
      </c>
      <c r="F103" s="1927">
        <f>ChiTietDuToan!I199</f>
        <v>36</v>
      </c>
      <c r="G103" s="1941">
        <f>ChiTietDuToan!J199</f>
        <v>34</v>
      </c>
      <c r="H103" s="1927">
        <f>ChiTietDuToan!K199</f>
        <v>0</v>
      </c>
      <c r="I103" s="1927">
        <f>ChiTietDuToan!L199</f>
        <v>2</v>
      </c>
      <c r="J103" s="1919" t="str">
        <f t="shared" ref="J103:J108" si="6">M103</f>
        <v>Thiết kế tính dư</v>
      </c>
      <c r="K103" t="str">
        <f>VLOOKUP(B103,ChiTietDuToan!C:P,14,0)</f>
        <v>x</v>
      </c>
      <c r="L103">
        <f t="shared" si="2"/>
        <v>1</v>
      </c>
      <c r="M103" t="s">
        <v>5234</v>
      </c>
    </row>
    <row r="104" spans="2:13" customFormat="1" ht="16.5">
      <c r="B104" s="229"/>
      <c r="C104" s="1942">
        <v>30</v>
      </c>
      <c r="D104" s="1928" t="str">
        <f>ChiTietDuToan!G200</f>
        <v>Thaó hộp Domino</v>
      </c>
      <c r="E104" s="1927" t="str">
        <f>ChiTietDuToan!H200</f>
        <v>cái</v>
      </c>
      <c r="F104" s="1927">
        <f>ChiTietDuToan!I200</f>
        <v>81</v>
      </c>
      <c r="G104" s="1941">
        <f>ChiTietDuToan!J200</f>
        <v>76</v>
      </c>
      <c r="H104" s="1927">
        <f>ChiTietDuToan!K200</f>
        <v>0</v>
      </c>
      <c r="I104" s="1927">
        <f>ChiTietDuToan!L200</f>
        <v>5</v>
      </c>
      <c r="J104" s="1919" t="str">
        <f t="shared" si="6"/>
        <v>Thiết kế tính dư</v>
      </c>
      <c r="K104" t="str">
        <f>VLOOKUP(B104,ChiTietDuToan!C:P,14,0)</f>
        <v>x</v>
      </c>
      <c r="L104">
        <f t="shared" si="2"/>
        <v>1</v>
      </c>
      <c r="M104" t="s">
        <v>5234</v>
      </c>
    </row>
    <row r="105" spans="2:13" customFormat="1" ht="47.25">
      <c r="B105" s="229"/>
      <c r="C105" s="1942">
        <v>31</v>
      </c>
      <c r="D105" s="1928" t="str">
        <f>ChiTietDuToan!G201</f>
        <v>Tháo hạ dây AC95</v>
      </c>
      <c r="E105" s="1927" t="str">
        <f>ChiTietDuToan!H201</f>
        <v>km</v>
      </c>
      <c r="F105" s="1927">
        <f>ChiTietDuToan!I201</f>
        <v>19.010000000000002</v>
      </c>
      <c r="G105" s="1941">
        <f>ChiTietDuToan!J201</f>
        <v>0</v>
      </c>
      <c r="H105" s="1927">
        <f>ChiTietDuToan!K201</f>
        <v>0</v>
      </c>
      <c r="I105" s="1931">
        <f>ChiTietDuToan!L201</f>
        <v>19.010000000000002</v>
      </c>
      <c r="J105" s="1919" t="str">
        <f t="shared" si="6"/>
        <v>Thiết kế tính thu hồi sai chủng loại dây</v>
      </c>
      <c r="K105" t="str">
        <f>VLOOKUP(B105,ChiTietDuToan!C:P,14,0)</f>
        <v>x</v>
      </c>
      <c r="L105">
        <f t="shared" si="2"/>
        <v>1</v>
      </c>
      <c r="M105" t="s">
        <v>5236</v>
      </c>
    </row>
    <row r="106" spans="2:13" customFormat="1" ht="47.25">
      <c r="B106" s="229"/>
      <c r="C106" s="1942">
        <v>32</v>
      </c>
      <c r="D106" s="1928" t="str">
        <f>ChiTietDuToan!G202</f>
        <v>Tháo hạ dây AC70</v>
      </c>
      <c r="E106" s="1927" t="str">
        <f>ChiTietDuToan!H202</f>
        <v>km</v>
      </c>
      <c r="F106" s="1927">
        <f>ChiTietDuToan!I202</f>
        <v>3.15</v>
      </c>
      <c r="G106" s="1941">
        <f>ChiTietDuToan!J202</f>
        <v>19.393999999999998</v>
      </c>
      <c r="H106" s="1927">
        <f>ChiTietDuToan!K202</f>
        <v>16.244</v>
      </c>
      <c r="I106" s="1927">
        <f>ChiTietDuToan!L202</f>
        <v>0</v>
      </c>
      <c r="J106" s="1919" t="str">
        <f t="shared" si="6"/>
        <v>Thiết kế tính thu hồi sai chủng loại dây</v>
      </c>
      <c r="K106" t="str">
        <f>VLOOKUP(B106,ChiTietDuToan!C:P,14,0)</f>
        <v>x</v>
      </c>
      <c r="L106">
        <f t="shared" si="2"/>
        <v>1</v>
      </c>
      <c r="M106" t="s">
        <v>5236</v>
      </c>
    </row>
    <row r="107" spans="2:13" customFormat="1" ht="47.25">
      <c r="B107" s="229"/>
      <c r="C107" s="1942">
        <v>33</v>
      </c>
      <c r="D107" s="1928" t="str">
        <f>ChiTietDuToan!G203</f>
        <v>Tháo hạ dây AC50</v>
      </c>
      <c r="E107" s="1927" t="str">
        <f>ChiTietDuToan!H203</f>
        <v>km</v>
      </c>
      <c r="F107" s="1927">
        <f>ChiTietDuToan!I203</f>
        <v>0.159</v>
      </c>
      <c r="G107" s="1941">
        <f>ChiTietDuToan!J203</f>
        <v>4.9939999999999998</v>
      </c>
      <c r="H107" s="1927">
        <f>ChiTietDuToan!K203</f>
        <v>4.835</v>
      </c>
      <c r="I107" s="1927">
        <f>ChiTietDuToan!L203</f>
        <v>0</v>
      </c>
      <c r="J107" s="1919" t="str">
        <f t="shared" si="6"/>
        <v>Thiết kế tính thu hồi sai chủng loại dây</v>
      </c>
      <c r="K107" t="str">
        <f>VLOOKUP(B107,ChiTietDuToan!C:P,14,0)</f>
        <v>x</v>
      </c>
      <c r="L107">
        <f t="shared" si="2"/>
        <v>1</v>
      </c>
      <c r="M107" t="s">
        <v>5236</v>
      </c>
    </row>
    <row r="108" spans="2:13" customFormat="1" ht="78.75">
      <c r="B108" s="229"/>
      <c r="C108" s="1942">
        <v>34</v>
      </c>
      <c r="D108" s="1928" t="str">
        <f>ChiTietDuToan!G204</f>
        <v>Tháo dây Branchment</v>
      </c>
      <c r="E108" s="1927" t="str">
        <f>ChiTietDuToan!H204</f>
        <v>sợi</v>
      </c>
      <c r="F108" s="1927">
        <f>ChiTietDuToan!I204</f>
        <v>347</v>
      </c>
      <c r="G108" s="1941">
        <f>ChiTietDuToan!J204</f>
        <v>300</v>
      </c>
      <c r="H108" s="1927">
        <f>ChiTietDuToan!K204</f>
        <v>0</v>
      </c>
      <c r="I108" s="1927">
        <f>ChiTietDuToan!L204</f>
        <v>47</v>
      </c>
      <c r="J108" s="1919" t="str">
        <f t="shared" si="6"/>
        <v>Do không thu hồi 6 trụ hạ thế 112a, 122a, 114a, 145B, 164a, 173a</v>
      </c>
      <c r="K108" t="str">
        <f>VLOOKUP(B108,ChiTietDuToan!C:P,14,0)</f>
        <v>x</v>
      </c>
      <c r="L108">
        <f t="shared" si="2"/>
        <v>1</v>
      </c>
      <c r="M108" t="s">
        <v>5237</v>
      </c>
    </row>
    <row r="109" spans="2:13" customFormat="1" ht="16.5" hidden="1">
      <c r="B109" s="229"/>
      <c r="C109" s="1910"/>
      <c r="D109" s="1906" t="str">
        <f>ChiTietDuToan!G205</f>
        <v>Tháo bộ xà compoxit 0,8m</v>
      </c>
      <c r="E109" s="1905" t="str">
        <f>ChiTietDuToan!H205</f>
        <v>bộ</v>
      </c>
      <c r="F109" s="1905">
        <f>ChiTietDuToan!I205</f>
        <v>10</v>
      </c>
      <c r="G109" s="1911">
        <f>ChiTietDuToan!J205</f>
        <v>10</v>
      </c>
      <c r="H109" s="1905">
        <f>ChiTietDuToan!K205</f>
        <v>0</v>
      </c>
      <c r="I109" s="1905">
        <f>ChiTietDuToan!L205</f>
        <v>0</v>
      </c>
      <c r="J109" s="1907"/>
      <c r="K109" t="str">
        <f>VLOOKUP(B109,ChiTietDuToan!C:P,14,0)</f>
        <v>x</v>
      </c>
      <c r="L109" t="str">
        <f t="shared" si="2"/>
        <v/>
      </c>
    </row>
    <row r="110" spans="2:13" customFormat="1" ht="16.5">
      <c r="B110" s="229"/>
      <c r="C110" s="1942">
        <v>35</v>
      </c>
      <c r="D110" s="1928" t="str">
        <f>ChiTietDuToan!G206</f>
        <v>Tháo xà đỡ X-16Đ</v>
      </c>
      <c r="E110" s="1927" t="str">
        <f>ChiTietDuToan!H206</f>
        <v>bộ</v>
      </c>
      <c r="F110" s="1927">
        <f>ChiTietDuToan!I206</f>
        <v>77</v>
      </c>
      <c r="G110" s="1941">
        <f>ChiTietDuToan!J206</f>
        <v>74</v>
      </c>
      <c r="H110" s="1927">
        <f>ChiTietDuToan!K206</f>
        <v>0</v>
      </c>
      <c r="I110" s="1927">
        <f>ChiTietDuToan!L206</f>
        <v>3</v>
      </c>
      <c r="J110" s="1919" t="str">
        <f t="shared" ref="J110:J112" si="7">M110</f>
        <v>Thiết kế tính dư</v>
      </c>
      <c r="K110" t="str">
        <f>VLOOKUP(B110,ChiTietDuToan!C:P,14,0)</f>
        <v>x</v>
      </c>
      <c r="L110">
        <f t="shared" si="2"/>
        <v>1</v>
      </c>
      <c r="M110" t="s">
        <v>5234</v>
      </c>
    </row>
    <row r="111" spans="2:13" customFormat="1" ht="16.5">
      <c r="B111" s="229"/>
      <c r="C111" s="1942">
        <v>36</v>
      </c>
      <c r="D111" s="1928" t="str">
        <f>ChiTietDuToan!G207</f>
        <v>Tháo xà kép X-16K</v>
      </c>
      <c r="E111" s="1927" t="str">
        <f>ChiTietDuToan!H207</f>
        <v>bộ</v>
      </c>
      <c r="F111" s="1927">
        <f>ChiTietDuToan!I207</f>
        <v>8</v>
      </c>
      <c r="G111" s="1941">
        <f>ChiTietDuToan!J207</f>
        <v>9</v>
      </c>
      <c r="H111" s="1927">
        <f>ChiTietDuToan!K207</f>
        <v>1</v>
      </c>
      <c r="I111" s="1927">
        <f>ChiTietDuToan!L207</f>
        <v>0</v>
      </c>
      <c r="J111" s="1919" t="str">
        <f t="shared" si="7"/>
        <v>Thiết kế tính dư</v>
      </c>
      <c r="K111" t="str">
        <f>VLOOKUP(B111,ChiTietDuToan!C:P,14,0)</f>
        <v>x</v>
      </c>
      <c r="L111">
        <f t="shared" si="2"/>
        <v>1</v>
      </c>
      <c r="M111" t="s">
        <v>5234</v>
      </c>
    </row>
    <row r="112" spans="2:13" customFormat="1" ht="16.5">
      <c r="B112" s="229"/>
      <c r="C112" s="1942">
        <v>37</v>
      </c>
      <c r="D112" s="1928" t="str">
        <f>ChiTietDuToan!G208</f>
        <v>Tháo xà X-2,2K</v>
      </c>
      <c r="E112" s="1927" t="str">
        <f>ChiTietDuToan!H208</f>
        <v>bộ</v>
      </c>
      <c r="F112" s="1927">
        <f>ChiTietDuToan!I208</f>
        <v>6</v>
      </c>
      <c r="G112" s="1941">
        <f>ChiTietDuToan!J208</f>
        <v>7</v>
      </c>
      <c r="H112" s="1927">
        <f>ChiTietDuToan!K208</f>
        <v>1</v>
      </c>
      <c r="I112" s="1927">
        <f>ChiTietDuToan!L208</f>
        <v>0</v>
      </c>
      <c r="J112" s="1919" t="str">
        <f t="shared" si="7"/>
        <v>Thiết kế tính dư</v>
      </c>
      <c r="K112" t="str">
        <f>VLOOKUP(B112,ChiTietDuToan!C:P,14,0)</f>
        <v>x</v>
      </c>
      <c r="L112">
        <f t="shared" si="2"/>
        <v>1</v>
      </c>
      <c r="M112" t="s">
        <v>5234</v>
      </c>
    </row>
    <row r="113" spans="2:13" customFormat="1" ht="16.5" hidden="1">
      <c r="B113" s="229"/>
      <c r="C113" s="1908"/>
      <c r="D113" s="1901" t="str">
        <f>ChiTietDuToan!G209</f>
        <v>Tháo bộ chằng xuống</v>
      </c>
      <c r="E113" s="1900" t="str">
        <f>ChiTietDuToan!H209</f>
        <v>bộ</v>
      </c>
      <c r="F113" s="1900">
        <f>ChiTietDuToan!I209</f>
        <v>9</v>
      </c>
      <c r="G113" s="1909">
        <f>ChiTietDuToan!J209</f>
        <v>9</v>
      </c>
      <c r="H113" s="1900">
        <f>ChiTietDuToan!K209</f>
        <v>0</v>
      </c>
      <c r="I113" s="1900">
        <f>ChiTietDuToan!L209</f>
        <v>0</v>
      </c>
      <c r="J113" s="248"/>
      <c r="K113" t="str">
        <f>VLOOKUP(B113,ChiTietDuToan!C:P,14,0)</f>
        <v>x</v>
      </c>
      <c r="L113" t="str">
        <f t="shared" si="2"/>
        <v/>
      </c>
    </row>
    <row r="114" spans="2:13" customFormat="1" ht="16.5" hidden="1">
      <c r="B114" s="229"/>
      <c r="C114" s="1589"/>
      <c r="D114" s="231" t="str">
        <f>ChiTietDuToan!G210</f>
        <v>Tháo bộ chằng lệch</v>
      </c>
      <c r="E114" s="230" t="str">
        <f>ChiTietDuToan!H210</f>
        <v>bộ</v>
      </c>
      <c r="F114" s="230">
        <f>ChiTietDuToan!I210</f>
        <v>3</v>
      </c>
      <c r="G114" s="235">
        <f>ChiTietDuToan!J210</f>
        <v>3</v>
      </c>
      <c r="H114" s="230">
        <f>ChiTietDuToan!K210</f>
        <v>0</v>
      </c>
      <c r="I114" s="230">
        <f>ChiTietDuToan!L210</f>
        <v>0</v>
      </c>
      <c r="J114" s="247"/>
      <c r="K114" t="str">
        <f>VLOOKUP(B114,ChiTietDuToan!C:P,14,0)</f>
        <v>x</v>
      </c>
      <c r="L114" t="str">
        <f t="shared" si="2"/>
        <v/>
      </c>
    </row>
    <row r="115" spans="2:13" customFormat="1" ht="16.5" hidden="1">
      <c r="B115" s="229"/>
      <c r="C115" s="1610"/>
      <c r="D115" s="1893" t="str">
        <f>ChiTietDuToan!G211</f>
        <v>Nhổ trụ  BTLT 12m</v>
      </c>
      <c r="E115" s="1892" t="str">
        <f>ChiTietDuToan!H211</f>
        <v>trụ</v>
      </c>
      <c r="F115" s="1892">
        <f>ChiTietDuToan!I211</f>
        <v>20</v>
      </c>
      <c r="G115" s="1899">
        <f>ChiTietDuToan!J211</f>
        <v>20</v>
      </c>
      <c r="H115" s="1892">
        <f>ChiTietDuToan!K211</f>
        <v>0</v>
      </c>
      <c r="I115" s="1892">
        <f>ChiTietDuToan!L211</f>
        <v>0</v>
      </c>
      <c r="J115" s="1898"/>
      <c r="K115" t="str">
        <f>VLOOKUP(B115,ChiTietDuToan!C:P,14,0)</f>
        <v>x</v>
      </c>
      <c r="L115" t="str">
        <f t="shared" si="2"/>
        <v/>
      </c>
    </row>
    <row r="116" spans="2:13" customFormat="1" ht="63">
      <c r="B116" s="229"/>
      <c r="C116" s="1942">
        <v>38</v>
      </c>
      <c r="D116" s="1928" t="str">
        <f>ChiTietDuToan!G212</f>
        <v>Nhổ trụ BTLT 8,4m</v>
      </c>
      <c r="E116" s="1927" t="str">
        <f>ChiTietDuToan!H212</f>
        <v>trụ</v>
      </c>
      <c r="F116" s="1927">
        <f>ChiTietDuToan!I212</f>
        <v>76</v>
      </c>
      <c r="G116" s="1941">
        <f>ChiTietDuToan!J212</f>
        <v>72</v>
      </c>
      <c r="H116" s="1927">
        <f>ChiTietDuToan!K212</f>
        <v>0</v>
      </c>
      <c r="I116" s="1927">
        <f>ChiTietDuToan!L212</f>
        <v>4</v>
      </c>
      <c r="J116" s="1919" t="str">
        <f t="shared" ref="J116" si="8">M116</f>
        <v>Do không thu hồi 6 trụ hạ thế 112a, 122a, 114a, 145B</v>
      </c>
      <c r="K116" t="str">
        <f>VLOOKUP(B116,ChiTietDuToan!C:P,14,0)</f>
        <v>x</v>
      </c>
      <c r="L116">
        <f t="shared" si="2"/>
        <v>1</v>
      </c>
      <c r="M116" t="s">
        <v>5238</v>
      </c>
    </row>
    <row r="117" spans="2:13" customFormat="1" ht="16.5" hidden="1">
      <c r="B117" s="229"/>
      <c r="C117" s="1908"/>
      <c r="D117" s="1901" t="str">
        <f>ChiTietDuToan!G213</f>
        <v>Tháo tủ điện hạ thế</v>
      </c>
      <c r="E117" s="1900" t="str">
        <f>ChiTietDuToan!H213</f>
        <v>bộ</v>
      </c>
      <c r="F117" s="1900">
        <f>ChiTietDuToan!I213</f>
        <v>8</v>
      </c>
      <c r="G117" s="1909">
        <f>ChiTietDuToan!J213</f>
        <v>8</v>
      </c>
      <c r="H117" s="1900">
        <f>ChiTietDuToan!K213</f>
        <v>0</v>
      </c>
      <c r="I117" s="1900">
        <f>ChiTietDuToan!L213</f>
        <v>0</v>
      </c>
      <c r="J117" s="248"/>
      <c r="K117" t="str">
        <f>VLOOKUP(B117,ChiTietDuToan!C:P,14,0)</f>
        <v>x</v>
      </c>
      <c r="L117" t="str">
        <f t="shared" si="2"/>
        <v/>
      </c>
    </row>
    <row r="118" spans="2:13" customFormat="1" ht="33" hidden="1">
      <c r="B118" s="229"/>
      <c r="C118" s="1589"/>
      <c r="D118" s="231" t="str">
        <f>ChiTietDuToan!G214</f>
        <v>Tháo MBA 1 pha 75KVA, treo trên cột</v>
      </c>
      <c r="E118" s="230" t="str">
        <f>ChiTietDuToan!H214</f>
        <v>máy</v>
      </c>
      <c r="F118" s="230">
        <f>ChiTietDuToan!I214</f>
        <v>2</v>
      </c>
      <c r="G118" s="235">
        <f>ChiTietDuToan!J214</f>
        <v>2</v>
      </c>
      <c r="H118" s="230">
        <f>ChiTietDuToan!K214</f>
        <v>0</v>
      </c>
      <c r="I118" s="230">
        <f>ChiTietDuToan!L214</f>
        <v>0</v>
      </c>
      <c r="J118" s="247"/>
      <c r="K118" t="str">
        <f>VLOOKUP(B118,ChiTietDuToan!C:P,14,0)</f>
        <v>x</v>
      </c>
      <c r="L118" t="str">
        <f t="shared" si="2"/>
        <v/>
      </c>
    </row>
    <row r="119" spans="2:13" customFormat="1" ht="33" hidden="1">
      <c r="B119" s="229"/>
      <c r="C119" s="1589"/>
      <c r="D119" s="231" t="str">
        <f>ChiTietDuToan!G215</f>
        <v>Tháo MBA 1 pha 100KVA, treo trên cột</v>
      </c>
      <c r="E119" s="230" t="str">
        <f>ChiTietDuToan!H215</f>
        <v>máy</v>
      </c>
      <c r="F119" s="230">
        <f>ChiTietDuToan!I215</f>
        <v>9</v>
      </c>
      <c r="G119" s="235">
        <f>ChiTietDuToan!J215</f>
        <v>9</v>
      </c>
      <c r="H119" s="230">
        <f>ChiTietDuToan!K215</f>
        <v>0</v>
      </c>
      <c r="I119" s="230">
        <f>ChiTietDuToan!L215</f>
        <v>0</v>
      </c>
      <c r="J119" s="247"/>
      <c r="K119" t="str">
        <f>VLOOKUP(B119,ChiTietDuToan!C:P,14,0)</f>
        <v>x</v>
      </c>
      <c r="L119" t="str">
        <f t="shared" si="2"/>
        <v/>
      </c>
    </row>
    <row r="120" spans="2:13" customFormat="1" ht="16.5" hidden="1">
      <c r="B120" s="229"/>
      <c r="C120" s="1589"/>
      <c r="D120" s="231" t="str">
        <f>ChiTietDuToan!G216</f>
        <v>Tháo bộ FCO</v>
      </c>
      <c r="E120" s="230" t="str">
        <f>ChiTietDuToan!H216</f>
        <v>cái</v>
      </c>
      <c r="F120" s="230">
        <f>ChiTietDuToan!I216</f>
        <v>13</v>
      </c>
      <c r="G120" s="235">
        <f>ChiTietDuToan!J216</f>
        <v>13</v>
      </c>
      <c r="H120" s="230">
        <f>ChiTietDuToan!K216</f>
        <v>0</v>
      </c>
      <c r="I120" s="230">
        <f>ChiTietDuToan!L216</f>
        <v>0</v>
      </c>
      <c r="J120" s="247"/>
      <c r="K120" t="str">
        <f>VLOOKUP(B120,ChiTietDuToan!C:P,14,0)</f>
        <v>x</v>
      </c>
      <c r="L120" t="str">
        <f t="shared" si="2"/>
        <v/>
      </c>
    </row>
    <row r="121" spans="2:13" customFormat="1" ht="16.5" hidden="1">
      <c r="B121" s="229"/>
      <c r="C121" s="1610"/>
      <c r="D121" s="1893" t="str">
        <f>ChiTietDuToan!G217</f>
        <v>Tháo bộ LA</v>
      </c>
      <c r="E121" s="1892" t="str">
        <f>ChiTietDuToan!H217</f>
        <v>cái</v>
      </c>
      <c r="F121" s="1892">
        <f>ChiTietDuToan!I217</f>
        <v>10</v>
      </c>
      <c r="G121" s="1899">
        <f>ChiTietDuToan!J217</f>
        <v>10</v>
      </c>
      <c r="H121" s="1892">
        <f>ChiTietDuToan!K217</f>
        <v>0</v>
      </c>
      <c r="I121" s="1892">
        <f>ChiTietDuToan!L217</f>
        <v>0</v>
      </c>
      <c r="J121" s="1898"/>
      <c r="K121" t="str">
        <f>VLOOKUP(B121,ChiTietDuToan!C:P,14,0)</f>
        <v>x</v>
      </c>
      <c r="L121" t="str">
        <f t="shared" si="2"/>
        <v/>
      </c>
    </row>
    <row r="122" spans="2:13" customFormat="1" ht="16.5">
      <c r="B122" s="229"/>
      <c r="C122" s="1942">
        <v>39</v>
      </c>
      <c r="D122" s="1928" t="str">
        <f>ChiTietDuToan!G218</f>
        <v>Tháo  LTD</v>
      </c>
      <c r="E122" s="1927" t="str">
        <f>ChiTietDuToan!H218</f>
        <v>bộ</v>
      </c>
      <c r="F122" s="1927">
        <f>ChiTietDuToan!I218</f>
        <v>3</v>
      </c>
      <c r="G122" s="1941">
        <f>ChiTietDuToan!J218</f>
        <v>0</v>
      </c>
      <c r="H122" s="1927">
        <f>ChiTietDuToan!K218</f>
        <v>0</v>
      </c>
      <c r="I122" s="1927">
        <f>ChiTietDuToan!L218</f>
        <v>3</v>
      </c>
      <c r="J122" s="1919" t="str">
        <f t="shared" ref="J122" si="9">M122</f>
        <v>Thiết kế tính dư</v>
      </c>
      <c r="K122" t="str">
        <f>VLOOKUP(B122,ChiTietDuToan!C:P,14,0)</f>
        <v>x</v>
      </c>
      <c r="L122">
        <f t="shared" si="2"/>
        <v>1</v>
      </c>
      <c r="M122" t="s">
        <v>5234</v>
      </c>
    </row>
    <row r="123" spans="2:13" customFormat="1" ht="16.5" hidden="1">
      <c r="B123" s="229"/>
      <c r="C123" s="1910"/>
      <c r="D123" s="1906" t="str">
        <f>ChiTietDuToan!G219</f>
        <v>Phần lắp lại</v>
      </c>
      <c r="E123" s="1905" t="str">
        <f>ChiTietDuToan!H219</f>
        <v>T. Bộ</v>
      </c>
      <c r="F123" s="1905">
        <f>ChiTietDuToan!I219</f>
        <v>0</v>
      </c>
      <c r="G123" s="1911">
        <f>ChiTietDuToan!J219</f>
        <v>0</v>
      </c>
      <c r="H123" s="1905">
        <f>ChiTietDuToan!K219</f>
        <v>0</v>
      </c>
      <c r="I123" s="1905">
        <f>ChiTietDuToan!L219</f>
        <v>0</v>
      </c>
      <c r="J123" s="1907"/>
      <c r="K123" t="str">
        <f>VLOOKUP(B123,ChiTietDuToan!C:P,14,0)</f>
        <v>x</v>
      </c>
      <c r="L123" t="str">
        <f t="shared" si="2"/>
        <v/>
      </c>
    </row>
    <row r="124" spans="2:13" customFormat="1" ht="16.5">
      <c r="B124" s="229"/>
      <c r="C124" s="1942">
        <v>40</v>
      </c>
      <c r="D124" s="1928" t="str">
        <f>ChiTietDuToan!G220</f>
        <v>Lắp sứ đứng + chân sứ đỉnh</v>
      </c>
      <c r="E124" s="1927" t="str">
        <f>ChiTietDuToan!H220</f>
        <v>sứ</v>
      </c>
      <c r="F124" s="1927">
        <f>ChiTietDuToan!I220</f>
        <v>1</v>
      </c>
      <c r="G124" s="1941">
        <f>ChiTietDuToan!J220</f>
        <v>0</v>
      </c>
      <c r="H124" s="1927">
        <f>ChiTietDuToan!K220</f>
        <v>0</v>
      </c>
      <c r="I124" s="1927">
        <f>ChiTietDuToan!L220</f>
        <v>1</v>
      </c>
      <c r="J124" s="1919" t="str">
        <f t="shared" ref="J124:J125" si="10">M124</f>
        <v>Thiết kế tính dư</v>
      </c>
      <c r="K124" t="str">
        <f>VLOOKUP(B124,ChiTietDuToan!C:P,14,0)</f>
        <v>x</v>
      </c>
      <c r="L124">
        <f t="shared" si="2"/>
        <v>1</v>
      </c>
      <c r="M124" t="s">
        <v>5234</v>
      </c>
    </row>
    <row r="125" spans="2:13" customFormat="1" ht="16.5">
      <c r="B125" s="229"/>
      <c r="C125" s="1942">
        <v>41</v>
      </c>
      <c r="D125" s="1928" t="str">
        <f>ChiTietDuToan!G221</f>
        <v>Lắp chuỗi sứ treo Polymer</v>
      </c>
      <c r="E125" s="1927" t="str">
        <f>ChiTietDuToan!H221</f>
        <v>bộ</v>
      </c>
      <c r="F125" s="1927">
        <f>ChiTietDuToan!I221</f>
        <v>5</v>
      </c>
      <c r="G125" s="1941">
        <f>ChiTietDuToan!J221</f>
        <v>6</v>
      </c>
      <c r="H125" s="1927">
        <f>ChiTietDuToan!K221</f>
        <v>1</v>
      </c>
      <c r="I125" s="1927">
        <f>ChiTietDuToan!L221</f>
        <v>0</v>
      </c>
      <c r="J125" s="1919" t="str">
        <f t="shared" si="10"/>
        <v>Thiết kế tính thiếu</v>
      </c>
      <c r="K125" t="str">
        <f>VLOOKUP(B125,ChiTietDuToan!C:P,14,0)</f>
        <v>x</v>
      </c>
      <c r="L125">
        <f t="shared" si="2"/>
        <v>1</v>
      </c>
      <c r="M125" t="s">
        <v>5235</v>
      </c>
    </row>
    <row r="126" spans="2:13" customFormat="1" ht="16.5" hidden="1">
      <c r="B126" s="229"/>
      <c r="C126" s="1910"/>
      <c r="D126" s="1906" t="str">
        <f>ChiTietDuToan!G222</f>
        <v>Lắp Rack 4 + sứ ống chỉ</v>
      </c>
      <c r="E126" s="1905" t="str">
        <f>ChiTietDuToan!H222</f>
        <v>bộ</v>
      </c>
      <c r="F126" s="1905">
        <f>ChiTietDuToan!I222</f>
        <v>9</v>
      </c>
      <c r="G126" s="1911">
        <f>ChiTietDuToan!J222</f>
        <v>9</v>
      </c>
      <c r="H126" s="1905">
        <f>ChiTietDuToan!K222</f>
        <v>0</v>
      </c>
      <c r="I126" s="1905">
        <f>ChiTietDuToan!L222</f>
        <v>0</v>
      </c>
      <c r="J126" s="1907"/>
      <c r="K126" t="str">
        <f>VLOOKUP(B126,ChiTietDuToan!C:P,14,0)</f>
        <v>x</v>
      </c>
      <c r="L126" t="str">
        <f t="shared" si="2"/>
        <v/>
      </c>
    </row>
    <row r="127" spans="2:13" customFormat="1" ht="16.5">
      <c r="B127" s="229"/>
      <c r="C127" s="1942">
        <v>42</v>
      </c>
      <c r="D127" s="1928" t="str">
        <f>ChiTietDuToan!G223</f>
        <v>Lắp Rack 3 + sứ ống chỉ</v>
      </c>
      <c r="E127" s="1927" t="str">
        <f>ChiTietDuToan!H223</f>
        <v>bộ</v>
      </c>
      <c r="F127" s="1927">
        <f>ChiTietDuToan!I223</f>
        <v>36</v>
      </c>
      <c r="G127" s="1941">
        <f>ChiTietDuToan!J223</f>
        <v>34</v>
      </c>
      <c r="H127" s="1927">
        <f>ChiTietDuToan!K223</f>
        <v>0</v>
      </c>
      <c r="I127" s="1927">
        <f>ChiTietDuToan!L223</f>
        <v>2</v>
      </c>
      <c r="J127" s="1919" t="str">
        <f t="shared" ref="J127:J130" si="11">M127</f>
        <v>Thiết kế tính dư</v>
      </c>
      <c r="K127" t="str">
        <f>VLOOKUP(B127,ChiTietDuToan!C:P,14,0)</f>
        <v>x</v>
      </c>
      <c r="L127">
        <f t="shared" si="2"/>
        <v>1</v>
      </c>
      <c r="M127" t="s">
        <v>5234</v>
      </c>
    </row>
    <row r="128" spans="2:13" customFormat="1" ht="16.5">
      <c r="B128" s="229"/>
      <c r="C128" s="1942">
        <v>43</v>
      </c>
      <c r="D128" s="1928" t="str">
        <f>ChiTietDuToan!G224</f>
        <v>Lắp hộp Domino</v>
      </c>
      <c r="E128" s="1927" t="str">
        <f>ChiTietDuToan!H224</f>
        <v>cái</v>
      </c>
      <c r="F128" s="1927">
        <f>ChiTietDuToan!I224</f>
        <v>81</v>
      </c>
      <c r="G128" s="1941">
        <f>ChiTietDuToan!J224</f>
        <v>76</v>
      </c>
      <c r="H128" s="1927">
        <f>ChiTietDuToan!K224</f>
        <v>0</v>
      </c>
      <c r="I128" s="1927">
        <f>ChiTietDuToan!L224</f>
        <v>5</v>
      </c>
      <c r="J128" s="1919" t="str">
        <f t="shared" si="11"/>
        <v>Thiết kế tính dư</v>
      </c>
      <c r="K128" t="str">
        <f>VLOOKUP(B128,ChiTietDuToan!C:P,14,0)</f>
        <v>x</v>
      </c>
      <c r="L128">
        <f t="shared" si="2"/>
        <v>1</v>
      </c>
      <c r="M128" t="s">
        <v>5234</v>
      </c>
    </row>
    <row r="129" spans="2:13" customFormat="1" ht="16.5">
      <c r="B129" s="229"/>
      <c r="C129" s="1942">
        <v>44</v>
      </c>
      <c r="D129" s="1928" t="str">
        <f>ChiTietDuToan!G225</f>
        <v>Lắp dây Branchment</v>
      </c>
      <c r="E129" s="1927" t="str">
        <f>ChiTietDuToan!H225</f>
        <v>sợi</v>
      </c>
      <c r="F129" s="1927">
        <f>ChiTietDuToan!I225</f>
        <v>347</v>
      </c>
      <c r="G129" s="1941">
        <f>ChiTietDuToan!J225</f>
        <v>300</v>
      </c>
      <c r="H129" s="1927">
        <f>ChiTietDuToan!K225</f>
        <v>0</v>
      </c>
      <c r="I129" s="1927">
        <f>ChiTietDuToan!L225</f>
        <v>47</v>
      </c>
      <c r="J129" s="1919" t="str">
        <f t="shared" si="11"/>
        <v>Thiết kế tính dư</v>
      </c>
      <c r="K129" t="str">
        <f>VLOOKUP(B129,ChiTietDuToan!C:P,14,0)</f>
        <v>x</v>
      </c>
      <c r="L129">
        <f t="shared" si="2"/>
        <v>1</v>
      </c>
      <c r="M129" t="s">
        <v>5234</v>
      </c>
    </row>
    <row r="130" spans="2:13" customFormat="1" ht="16.5">
      <c r="B130" s="229"/>
      <c r="C130" s="1942">
        <v>45</v>
      </c>
      <c r="D130" s="1928" t="str">
        <f>ChiTietDuToan!G226</f>
        <v>Lắp bộ xà compoxit 0,8m</v>
      </c>
      <c r="E130" s="1927" t="str">
        <f>ChiTietDuToan!H226</f>
        <v>bộ</v>
      </c>
      <c r="F130" s="1927">
        <f>ChiTietDuToan!I226</f>
        <v>10</v>
      </c>
      <c r="G130" s="1941">
        <f>ChiTietDuToan!J226</f>
        <v>8</v>
      </c>
      <c r="H130" s="1927">
        <f>ChiTietDuToan!K226</f>
        <v>0</v>
      </c>
      <c r="I130" s="1927">
        <f>ChiTietDuToan!L226</f>
        <v>2</v>
      </c>
      <c r="J130" s="1919" t="str">
        <f t="shared" si="11"/>
        <v>Thiết kế tính dư</v>
      </c>
      <c r="K130" t="str">
        <f>VLOOKUP(B130,ChiTietDuToan!C:P,14,0)</f>
        <v>x</v>
      </c>
      <c r="L130">
        <f t="shared" si="2"/>
        <v>1</v>
      </c>
      <c r="M130" t="s">
        <v>5234</v>
      </c>
    </row>
    <row r="131" spans="2:13" customFormat="1" ht="16.5" hidden="1">
      <c r="B131" s="229"/>
      <c r="C131" s="1908"/>
      <c r="D131" s="1901" t="str">
        <f>ChiTietDuToan!G227</f>
        <v>Lắp xà X-2,2K</v>
      </c>
      <c r="E131" s="1900" t="str">
        <f>ChiTietDuToan!H227</f>
        <v>bộ</v>
      </c>
      <c r="F131" s="1900">
        <f>ChiTietDuToan!I227</f>
        <v>2</v>
      </c>
      <c r="G131" s="1909">
        <f>ChiTietDuToan!J227</f>
        <v>2</v>
      </c>
      <c r="H131" s="1900">
        <f>ChiTietDuToan!K227</f>
        <v>0</v>
      </c>
      <c r="I131" s="1900">
        <f>ChiTietDuToan!L227</f>
        <v>0</v>
      </c>
      <c r="J131" s="248"/>
      <c r="K131" t="str">
        <f>VLOOKUP(B131,ChiTietDuToan!C:P,14,0)</f>
        <v>x</v>
      </c>
      <c r="L131" t="str">
        <f t="shared" si="2"/>
        <v/>
      </c>
    </row>
    <row r="132" spans="2:13" customFormat="1" ht="16.5" hidden="1">
      <c r="B132" s="229"/>
      <c r="C132" s="1589"/>
      <c r="D132" s="231" t="str">
        <f>ChiTietDuToan!G228</f>
        <v>Lắp tủ điện hạ thế</v>
      </c>
      <c r="E132" s="230" t="str">
        <f>ChiTietDuToan!H228</f>
        <v>bộ</v>
      </c>
      <c r="F132" s="230">
        <f>ChiTietDuToan!I228</f>
        <v>8</v>
      </c>
      <c r="G132" s="235">
        <f>ChiTietDuToan!J228</f>
        <v>8</v>
      </c>
      <c r="H132" s="230">
        <f>ChiTietDuToan!K228</f>
        <v>0</v>
      </c>
      <c r="I132" s="230">
        <f>ChiTietDuToan!L228</f>
        <v>0</v>
      </c>
      <c r="J132" s="247"/>
      <c r="K132" t="str">
        <f>VLOOKUP(B132,ChiTietDuToan!C:P,14,0)</f>
        <v>x</v>
      </c>
      <c r="L132" t="str">
        <f t="shared" si="2"/>
        <v/>
      </c>
    </row>
    <row r="133" spans="2:13" customFormat="1" ht="33" hidden="1">
      <c r="B133" s="229"/>
      <c r="C133" s="1589"/>
      <c r="D133" s="231" t="str">
        <f>ChiTietDuToan!G229</f>
        <v>Lắp MBA 1 pha 75KVA, treo trên cột</v>
      </c>
      <c r="E133" s="230" t="str">
        <f>ChiTietDuToan!H229</f>
        <v>máy</v>
      </c>
      <c r="F133" s="230">
        <f>ChiTietDuToan!I229</f>
        <v>2</v>
      </c>
      <c r="G133" s="235">
        <f>ChiTietDuToan!J229</f>
        <v>2</v>
      </c>
      <c r="H133" s="230">
        <f>ChiTietDuToan!K229</f>
        <v>0</v>
      </c>
      <c r="I133" s="230">
        <f>ChiTietDuToan!L229</f>
        <v>0</v>
      </c>
      <c r="J133" s="247"/>
      <c r="K133" t="str">
        <f>VLOOKUP(B133,ChiTietDuToan!C:P,14,0)</f>
        <v>x</v>
      </c>
      <c r="L133" t="str">
        <f t="shared" si="2"/>
        <v/>
      </c>
    </row>
    <row r="134" spans="2:13" customFormat="1" ht="33" hidden="1">
      <c r="B134" s="229"/>
      <c r="C134" s="1589"/>
      <c r="D134" s="231" t="str">
        <f>ChiTietDuToan!G230</f>
        <v>Lắp MBA 1 pha 100KVA, treo trên cột</v>
      </c>
      <c r="E134" s="230" t="str">
        <f>ChiTietDuToan!H230</f>
        <v>máy</v>
      </c>
      <c r="F134" s="230">
        <f>ChiTietDuToan!I230</f>
        <v>9</v>
      </c>
      <c r="G134" s="235">
        <f>ChiTietDuToan!J230</f>
        <v>9</v>
      </c>
      <c r="H134" s="230">
        <f>ChiTietDuToan!K230</f>
        <v>0</v>
      </c>
      <c r="I134" s="230">
        <f>ChiTietDuToan!L230</f>
        <v>0</v>
      </c>
      <c r="J134" s="247"/>
      <c r="K134" t="str">
        <f>VLOOKUP(B134,ChiTietDuToan!C:P,14,0)</f>
        <v>x</v>
      </c>
      <c r="L134" t="str">
        <f t="shared" si="2"/>
        <v/>
      </c>
    </row>
    <row r="135" spans="2:13" customFormat="1" ht="16.5" hidden="1">
      <c r="B135" s="229"/>
      <c r="C135" s="1589"/>
      <c r="D135" s="231" t="str">
        <f>ChiTietDuToan!G231</f>
        <v>Lắp bộ FCO</v>
      </c>
      <c r="E135" s="230" t="str">
        <f>ChiTietDuToan!H231</f>
        <v>cái</v>
      </c>
      <c r="F135" s="230">
        <f>ChiTietDuToan!I231</f>
        <v>13</v>
      </c>
      <c r="G135" s="235">
        <f>ChiTietDuToan!J231</f>
        <v>13</v>
      </c>
      <c r="H135" s="230">
        <f>ChiTietDuToan!K231</f>
        <v>0</v>
      </c>
      <c r="I135" s="230">
        <f>ChiTietDuToan!L231</f>
        <v>0</v>
      </c>
      <c r="J135" s="247"/>
      <c r="K135" t="str">
        <f>VLOOKUP(B135,ChiTietDuToan!C:P,14,0)</f>
        <v>x</v>
      </c>
      <c r="L135" t="str">
        <f t="shared" si="2"/>
        <v/>
      </c>
    </row>
    <row r="136" spans="2:13" customFormat="1" ht="16.5" hidden="1">
      <c r="B136" s="229"/>
      <c r="C136" s="1610"/>
      <c r="D136" s="1893" t="str">
        <f>ChiTietDuToan!G232</f>
        <v>Lắp bộ LA</v>
      </c>
      <c r="E136" s="1892" t="str">
        <f>ChiTietDuToan!H232</f>
        <v>cái</v>
      </c>
      <c r="F136" s="1892">
        <f>ChiTietDuToan!I232</f>
        <v>10</v>
      </c>
      <c r="G136" s="1899">
        <f>ChiTietDuToan!J232</f>
        <v>10</v>
      </c>
      <c r="H136" s="1892">
        <f>ChiTietDuToan!K232</f>
        <v>0</v>
      </c>
      <c r="I136" s="1892">
        <f>ChiTietDuToan!L232</f>
        <v>0</v>
      </c>
      <c r="J136" s="1898"/>
      <c r="K136" t="str">
        <f>VLOOKUP(B136,ChiTietDuToan!C:P,14,0)</f>
        <v>x</v>
      </c>
      <c r="L136" t="str">
        <f t="shared" si="2"/>
        <v/>
      </c>
    </row>
    <row r="137" spans="2:13" customFormat="1" ht="16.5">
      <c r="B137" s="229"/>
      <c r="C137" s="1942">
        <v>46</v>
      </c>
      <c r="D137" s="1928" t="str">
        <f>ChiTietDuToan!G233</f>
        <v>Lắp  LTD</v>
      </c>
      <c r="E137" s="1927" t="str">
        <f>ChiTietDuToan!H233</f>
        <v>bộ</v>
      </c>
      <c r="F137" s="1927">
        <f>ChiTietDuToan!I233</f>
        <v>3</v>
      </c>
      <c r="G137" s="1941">
        <f>ChiTietDuToan!J233</f>
        <v>0</v>
      </c>
      <c r="H137" s="1927">
        <f>ChiTietDuToan!K233</f>
        <v>0</v>
      </c>
      <c r="I137" s="1927">
        <f>ChiTietDuToan!L233</f>
        <v>3</v>
      </c>
      <c r="J137" s="1919" t="str">
        <f t="shared" ref="J137" si="12">M137</f>
        <v>Thiết kế tính dư</v>
      </c>
      <c r="K137" t="str">
        <f>VLOOKUP(B137,ChiTietDuToan!C:P,14,0)</f>
        <v>x</v>
      </c>
      <c r="L137">
        <f t="shared" si="2"/>
        <v>1</v>
      </c>
      <c r="M137" t="s">
        <v>5234</v>
      </c>
    </row>
    <row r="138" spans="2:13" customFormat="1" ht="16.5" hidden="1">
      <c r="B138" s="229"/>
      <c r="C138" s="1908"/>
      <c r="D138" s="1901">
        <f>ChiTietDuToan!G234</f>
        <v>0</v>
      </c>
      <c r="E138" s="1900">
        <f>ChiTietDuToan!H234</f>
        <v>0</v>
      </c>
      <c r="F138" s="1900">
        <f>ChiTietDuToan!I234</f>
        <v>0</v>
      </c>
      <c r="G138" s="1909">
        <f>ChiTietDuToan!J234</f>
        <v>0</v>
      </c>
      <c r="H138" s="1900">
        <f>ChiTietDuToan!K234</f>
        <v>0</v>
      </c>
      <c r="I138" s="1900">
        <f>ChiTietDuToan!L234</f>
        <v>0</v>
      </c>
      <c r="J138" s="248"/>
      <c r="K138" t="str">
        <f>VLOOKUP(B138,ChiTietDuToan!C:P,14,0)</f>
        <v>x</v>
      </c>
      <c r="L138" t="str">
        <f t="shared" si="2"/>
        <v/>
      </c>
    </row>
    <row r="139" spans="2:13" customFormat="1" ht="16.5" hidden="1">
      <c r="B139" s="229"/>
      <c r="C139" s="1589"/>
      <c r="D139" s="231">
        <f>ChiTietDuToan!G235</f>
        <v>0</v>
      </c>
      <c r="E139" s="230">
        <f>ChiTietDuToan!H235</f>
        <v>0</v>
      </c>
      <c r="F139" s="230">
        <f>ChiTietDuToan!I235</f>
        <v>0</v>
      </c>
      <c r="G139" s="235">
        <f>ChiTietDuToan!J235</f>
        <v>0</v>
      </c>
      <c r="H139" s="230">
        <f>ChiTietDuToan!K235</f>
        <v>0</v>
      </c>
      <c r="I139" s="230">
        <f>ChiTietDuToan!L235</f>
        <v>0</v>
      </c>
      <c r="J139" s="247"/>
      <c r="K139" t="str">
        <f>VLOOKUP(B139,ChiTietDuToan!C:P,14,0)</f>
        <v>x</v>
      </c>
      <c r="L139" t="str">
        <f t="shared" si="2"/>
        <v/>
      </c>
    </row>
    <row r="140" spans="2:13" customFormat="1" ht="16.5" hidden="1">
      <c r="B140" s="229"/>
      <c r="C140" s="1589"/>
      <c r="D140" s="231">
        <f>ChiTietDuToan!G236</f>
        <v>0</v>
      </c>
      <c r="E140" s="230">
        <f>ChiTietDuToan!H236</f>
        <v>0</v>
      </c>
      <c r="F140" s="230">
        <f>ChiTietDuToan!I236</f>
        <v>0</v>
      </c>
      <c r="G140" s="235">
        <f>ChiTietDuToan!J236</f>
        <v>0</v>
      </c>
      <c r="H140" s="230">
        <f>ChiTietDuToan!K236</f>
        <v>0</v>
      </c>
      <c r="I140" s="230">
        <f>ChiTietDuToan!L236</f>
        <v>0</v>
      </c>
      <c r="J140" s="247"/>
      <c r="K140" t="str">
        <f>VLOOKUP(B140,ChiTietDuToan!C:P,14,0)</f>
        <v>x</v>
      </c>
      <c r="L140" t="str">
        <f t="shared" si="2"/>
        <v/>
      </c>
    </row>
    <row r="141" spans="2:13" customFormat="1" ht="16.5" hidden="1">
      <c r="B141" s="229"/>
      <c r="C141" s="236"/>
      <c r="D141" s="231">
        <f>ChiTietDuToan!G237</f>
        <v>0</v>
      </c>
      <c r="E141" s="230">
        <f>ChiTietDuToan!H237</f>
        <v>0</v>
      </c>
      <c r="F141" s="230">
        <f>ChiTietDuToan!I237</f>
        <v>0</v>
      </c>
      <c r="G141" s="235">
        <f>ChiTietDuToan!J237</f>
        <v>0</v>
      </c>
      <c r="H141" s="230">
        <f>ChiTietDuToan!K237</f>
        <v>0</v>
      </c>
      <c r="I141" s="230">
        <f>ChiTietDuToan!L237</f>
        <v>0</v>
      </c>
      <c r="J141" s="247"/>
      <c r="K141" t="str">
        <f>VLOOKUP(B141,ChiTietDuToan!C:P,14,0)</f>
        <v>x</v>
      </c>
      <c r="L141" t="str">
        <f t="shared" si="2"/>
        <v/>
      </c>
      <c r="M141">
        <f t="shared" si="4"/>
        <v>0</v>
      </c>
    </row>
    <row r="142" spans="2:13" customFormat="1" ht="16.5" hidden="1">
      <c r="B142" s="229"/>
      <c r="C142" s="236"/>
      <c r="D142" s="237"/>
      <c r="E142" s="238"/>
      <c r="F142" s="238"/>
      <c r="G142" s="238"/>
      <c r="H142" s="238" t="str">
        <f t="shared" ref="H142:H145" si="13">IF(G142&gt;F142,G142-F142,"")</f>
        <v/>
      </c>
      <c r="I142" s="238"/>
      <c r="J142" s="248"/>
      <c r="K142" t="str">
        <f>VLOOKUP(B142,ChiTietDuToan!C:P,14,0)</f>
        <v>x</v>
      </c>
      <c r="M142">
        <f t="shared" si="4"/>
        <v>0</v>
      </c>
    </row>
    <row r="143" spans="2:13" customFormat="1" ht="16.5" hidden="1">
      <c r="B143" s="229"/>
      <c r="C143" s="236"/>
      <c r="D143" s="237"/>
      <c r="E143" s="238"/>
      <c r="F143" s="238"/>
      <c r="G143" s="238"/>
      <c r="H143" s="238" t="str">
        <f t="shared" si="13"/>
        <v/>
      </c>
      <c r="I143" s="238"/>
      <c r="J143" s="248"/>
      <c r="K143" t="str">
        <f>VLOOKUP(B143,ChiTietDuToan!C:P,14,0)</f>
        <v>x</v>
      </c>
      <c r="M143">
        <f t="shared" si="4"/>
        <v>0</v>
      </c>
    </row>
    <row r="144" spans="2:13" customFormat="1" ht="16.5" hidden="1">
      <c r="B144" s="229"/>
      <c r="C144" s="236"/>
      <c r="D144" s="237"/>
      <c r="E144" s="238"/>
      <c r="F144" s="238"/>
      <c r="G144" s="238"/>
      <c r="H144" s="238" t="str">
        <f t="shared" si="13"/>
        <v/>
      </c>
      <c r="I144" s="238"/>
      <c r="J144" s="248"/>
      <c r="K144" t="str">
        <f>VLOOKUP(B144,ChiTietDuToan!C:P,14,0)</f>
        <v>x</v>
      </c>
      <c r="M144">
        <f t="shared" si="4"/>
        <v>0</v>
      </c>
    </row>
    <row r="145" spans="2:14" customFormat="1" ht="16.5" hidden="1">
      <c r="B145" s="229"/>
      <c r="C145" s="236"/>
      <c r="D145" s="237"/>
      <c r="E145" s="238"/>
      <c r="F145" s="238"/>
      <c r="G145" s="238"/>
      <c r="H145" s="238" t="str">
        <f t="shared" si="13"/>
        <v/>
      </c>
      <c r="I145" s="238"/>
      <c r="J145" s="248"/>
      <c r="K145" t="str">
        <f>VLOOKUP(B145,ChiTietDuToan!C:P,14,0)</f>
        <v>x</v>
      </c>
      <c r="M145">
        <f t="shared" si="4"/>
        <v>0</v>
      </c>
    </row>
    <row r="146" spans="2:14" customFormat="1" ht="16.5" hidden="1">
      <c r="B146" s="229"/>
      <c r="C146" s="236"/>
      <c r="D146" s="237"/>
      <c r="E146" s="238"/>
      <c r="F146" s="238"/>
      <c r="G146" s="238"/>
      <c r="H146" s="238" t="str">
        <f t="shared" ref="H146" si="14">IF(G146&gt;F146,G146-F146,"")</f>
        <v/>
      </c>
      <c r="I146" s="238"/>
      <c r="J146" s="248"/>
      <c r="K146" t="str">
        <f>VLOOKUP(B146,ChiTietDuToan!C:P,14,0)</f>
        <v>x</v>
      </c>
      <c r="M146">
        <f t="shared" ref="M146" si="15">IF(K146="x",0,1)</f>
        <v>0</v>
      </c>
    </row>
    <row r="148" spans="2:14" s="207" customFormat="1" ht="93" customHeight="1">
      <c r="B148" s="246"/>
      <c r="C148" s="1943" t="s">
        <v>5245</v>
      </c>
      <c r="D148" s="1943"/>
      <c r="E148" s="1943"/>
      <c r="F148" s="1943"/>
      <c r="G148" s="1943"/>
      <c r="H148" s="1943"/>
      <c r="I148" s="1943"/>
      <c r="J148" s="1943"/>
      <c r="K148" s="203"/>
      <c r="L148" s="203"/>
      <c r="M148" s="214"/>
    </row>
    <row r="149" spans="2:14" s="207" customFormat="1" ht="33.75" customHeight="1">
      <c r="B149" s="246"/>
      <c r="C149" s="1944" t="s">
        <v>4359</v>
      </c>
      <c r="D149" s="1944"/>
      <c r="E149" s="1944"/>
      <c r="F149" s="1944"/>
      <c r="G149" s="1944"/>
      <c r="H149" s="1944"/>
      <c r="I149" s="1944"/>
      <c r="J149" s="1944"/>
      <c r="K149" s="203"/>
      <c r="L149" s="203"/>
      <c r="M149" s="214"/>
    </row>
    <row r="150" spans="2:14" s="207" customFormat="1" ht="33.75" customHeight="1">
      <c r="B150" s="246"/>
      <c r="C150" s="1944" t="s">
        <v>4360</v>
      </c>
      <c r="D150" s="1944"/>
      <c r="E150" s="1944"/>
      <c r="F150" s="1944"/>
      <c r="G150" s="1944"/>
      <c r="H150" s="1944"/>
      <c r="I150" s="1944"/>
      <c r="J150" s="1944"/>
      <c r="K150" s="203"/>
      <c r="L150" s="203"/>
      <c r="M150" s="214"/>
    </row>
    <row r="151" spans="2:14" s="207" customFormat="1" ht="33.75" customHeight="1">
      <c r="B151" s="246"/>
      <c r="C151" s="1943" t="s">
        <v>4361</v>
      </c>
      <c r="D151" s="1943"/>
      <c r="E151" s="1943"/>
      <c r="F151" s="1943"/>
      <c r="G151" s="1943"/>
      <c r="H151" s="1943"/>
      <c r="I151" s="1943"/>
      <c r="J151" s="1943"/>
      <c r="K151" s="203"/>
      <c r="L151" s="203"/>
      <c r="M151" s="214"/>
    </row>
    <row r="152" spans="2:14" s="207" customFormat="1" ht="40.15" customHeight="1">
      <c r="B152" s="246"/>
      <c r="C152" s="1944" t="s">
        <v>5246</v>
      </c>
      <c r="D152" s="1944"/>
      <c r="E152" s="1944"/>
      <c r="F152" s="1944"/>
      <c r="G152" s="1944"/>
      <c r="H152" s="1944"/>
      <c r="I152" s="1944"/>
      <c r="J152" s="1944"/>
      <c r="K152" s="203"/>
      <c r="L152" s="203"/>
      <c r="M152" s="214"/>
    </row>
    <row r="153" spans="2:14" s="207" customFormat="1" ht="24.75" customHeight="1">
      <c r="B153" s="246"/>
      <c r="C153" s="1944" t="s">
        <v>5247</v>
      </c>
      <c r="D153" s="1944"/>
      <c r="E153" s="1944"/>
      <c r="F153" s="1944"/>
      <c r="G153" s="1944"/>
      <c r="H153" s="1944"/>
      <c r="I153" s="1944"/>
      <c r="J153" s="1944"/>
      <c r="K153" s="203"/>
      <c r="L153" s="203"/>
      <c r="M153" s="214"/>
    </row>
    <row r="154" spans="2:14" s="207" customFormat="1">
      <c r="B154" s="246"/>
      <c r="C154" s="1945" t="s">
        <v>4362</v>
      </c>
      <c r="D154" s="1945"/>
      <c r="E154" s="1945"/>
      <c r="F154" s="1945"/>
      <c r="G154" s="1945"/>
      <c r="H154" s="1945"/>
      <c r="I154" s="1945"/>
      <c r="J154" s="1945"/>
      <c r="K154" s="203"/>
      <c r="L154" s="203"/>
      <c r="M154" s="214"/>
    </row>
    <row r="155" spans="2:14" s="207" customFormat="1" ht="34.5" customHeight="1">
      <c r="B155" s="246"/>
      <c r="C155" s="1946" t="s">
        <v>4363</v>
      </c>
      <c r="D155" s="1947"/>
      <c r="E155" s="1947"/>
      <c r="F155" s="210"/>
      <c r="G155" s="211"/>
      <c r="H155" s="212"/>
      <c r="I155" s="203"/>
      <c r="J155" s="213"/>
      <c r="K155" s="203"/>
      <c r="L155" s="203"/>
      <c r="M155" s="214"/>
    </row>
    <row r="156" spans="2:14" s="203" customFormat="1">
      <c r="B156" s="216"/>
      <c r="C156" s="1948"/>
      <c r="D156" s="1948"/>
      <c r="E156" s="1948"/>
      <c r="F156" s="1948"/>
      <c r="G156" s="1948"/>
      <c r="H156" s="1948"/>
      <c r="I156" s="1948"/>
      <c r="J156" s="1948"/>
      <c r="M156" s="214"/>
      <c r="N156" s="207"/>
    </row>
    <row r="157" spans="2:14" s="203" customFormat="1" ht="31.5" customHeight="1">
      <c r="B157" s="216"/>
      <c r="C157" s="1945" t="s">
        <v>4364</v>
      </c>
      <c r="D157" s="1945"/>
      <c r="E157" s="1945"/>
      <c r="F157" s="1945"/>
      <c r="G157" s="1945"/>
      <c r="H157" s="1945"/>
      <c r="I157" s="1945"/>
      <c r="J157" s="1945"/>
      <c r="M157" s="214"/>
      <c r="N157" s="207"/>
    </row>
    <row r="158" spans="2:14" s="203" customFormat="1">
      <c r="B158" s="216"/>
      <c r="C158" s="1948"/>
      <c r="D158" s="1948"/>
      <c r="E158" s="1948"/>
      <c r="F158" s="1948"/>
      <c r="G158" s="1948"/>
      <c r="H158" s="1948"/>
      <c r="I158" s="1948"/>
      <c r="J158" s="1948"/>
      <c r="M158" s="214"/>
      <c r="N158" s="207"/>
    </row>
    <row r="159" spans="2:14" s="203" customFormat="1" ht="16.5" customHeight="1">
      <c r="B159" s="216"/>
      <c r="C159" s="1949" t="s">
        <v>5239</v>
      </c>
      <c r="D159" s="1949"/>
      <c r="E159" s="1949"/>
      <c r="F159" s="1949"/>
      <c r="G159" s="1949"/>
      <c r="H159" s="1949"/>
      <c r="I159" s="1949"/>
      <c r="J159" s="1949"/>
      <c r="M159" s="214"/>
      <c r="N159" s="207"/>
    </row>
    <row r="160" spans="2:14" s="203" customFormat="1">
      <c r="B160" s="216"/>
      <c r="C160" s="1950" t="s">
        <v>4365</v>
      </c>
      <c r="D160" s="1950"/>
      <c r="E160" s="1950"/>
      <c r="F160" s="1950"/>
      <c r="G160" s="1950"/>
      <c r="H160" s="1950"/>
      <c r="I160" s="1950"/>
      <c r="J160" s="1950"/>
      <c r="M160" s="214"/>
      <c r="N160" s="207"/>
    </row>
    <row r="161" spans="2:14" s="203" customFormat="1">
      <c r="B161" s="216"/>
      <c r="C161" s="1951" t="s">
        <v>4366</v>
      </c>
      <c r="D161" s="1951"/>
      <c r="E161" s="1951"/>
      <c r="F161" s="1951"/>
      <c r="G161" s="1951"/>
      <c r="H161" s="1951"/>
      <c r="I161" s="1951"/>
      <c r="J161" s="1951"/>
      <c r="M161" s="214"/>
      <c r="N161" s="207"/>
    </row>
    <row r="162" spans="2:14" s="203" customFormat="1" ht="6" customHeight="1">
      <c r="B162" s="216"/>
      <c r="C162" s="1952"/>
      <c r="D162" s="1953"/>
      <c r="E162" s="1953"/>
      <c r="F162" s="254"/>
      <c r="G162" s="255"/>
      <c r="H162" s="256"/>
      <c r="I162" s="258"/>
      <c r="J162" s="259"/>
      <c r="M162" s="214"/>
      <c r="N162" s="207"/>
    </row>
    <row r="163" spans="2:14" s="203" customFormat="1" ht="46.5" customHeight="1">
      <c r="B163" s="216"/>
      <c r="C163" s="1944" t="s">
        <v>4367</v>
      </c>
      <c r="D163" s="1944"/>
      <c r="E163" s="1944"/>
      <c r="F163" s="1944"/>
      <c r="G163" s="1944"/>
      <c r="H163" s="1944"/>
      <c r="I163" s="1944"/>
      <c r="J163" s="1944"/>
      <c r="M163" s="214"/>
      <c r="N163" s="207"/>
    </row>
    <row r="164" spans="2:14" s="205" customFormat="1">
      <c r="B164" s="239"/>
      <c r="C164" s="1856" t="s">
        <v>4278</v>
      </c>
      <c r="D164" s="1856"/>
      <c r="E164" s="1856"/>
      <c r="H164" s="1856" t="s">
        <v>4354</v>
      </c>
      <c r="I164" s="1856"/>
      <c r="J164" s="1856"/>
      <c r="K164" s="249"/>
      <c r="L164" s="249"/>
      <c r="M164" s="250"/>
    </row>
    <row r="165" spans="2:14" s="205" customFormat="1">
      <c r="B165" s="239"/>
      <c r="C165" s="1856" t="s">
        <v>3926</v>
      </c>
      <c r="D165" s="1856"/>
      <c r="E165" s="1856"/>
      <c r="H165" s="1856" t="s">
        <v>3927</v>
      </c>
      <c r="I165" s="1856"/>
      <c r="J165" s="1856"/>
      <c r="L165" s="1620"/>
      <c r="M165" s="250"/>
    </row>
    <row r="166" spans="2:14" s="205" customFormat="1">
      <c r="B166" s="239"/>
      <c r="C166" s="1856" t="s">
        <v>3928</v>
      </c>
      <c r="D166" s="1856"/>
      <c r="E166" s="1856"/>
      <c r="H166" s="1856" t="s">
        <v>3928</v>
      </c>
      <c r="I166" s="1856"/>
      <c r="J166" s="1856"/>
      <c r="L166" s="1620"/>
      <c r="M166" s="250"/>
    </row>
    <row r="167" spans="2:14" s="205" customFormat="1">
      <c r="B167" s="239"/>
      <c r="D167" s="240"/>
      <c r="I167" s="240"/>
      <c r="J167" s="251"/>
      <c r="L167" s="1620"/>
      <c r="M167" s="250"/>
    </row>
    <row r="168" spans="2:14" s="205" customFormat="1">
      <c r="B168" s="239"/>
      <c r="D168" s="240"/>
      <c r="I168" s="240"/>
      <c r="J168" s="251"/>
      <c r="L168" s="1620"/>
      <c r="M168" s="250"/>
    </row>
    <row r="169" spans="2:14" s="205" customFormat="1">
      <c r="B169" s="239"/>
      <c r="D169" s="240"/>
      <c r="I169" s="240"/>
      <c r="J169" s="251"/>
      <c r="L169" s="1620"/>
      <c r="M169" s="250"/>
    </row>
    <row r="170" spans="2:14" s="205" customFormat="1">
      <c r="B170" s="239"/>
      <c r="D170" s="240"/>
      <c r="I170" s="240"/>
      <c r="J170" s="251"/>
      <c r="L170" s="1620"/>
      <c r="M170" s="250"/>
    </row>
    <row r="171" spans="2:14" s="205" customFormat="1">
      <c r="B171" s="239"/>
      <c r="D171" s="240"/>
      <c r="I171" s="240"/>
      <c r="J171" s="251"/>
      <c r="L171" s="1620"/>
      <c r="M171" s="250"/>
    </row>
    <row r="172" spans="2:14" s="205" customFormat="1">
      <c r="B172" s="239"/>
      <c r="C172" s="1857" t="s">
        <v>31</v>
      </c>
      <c r="D172" s="1857"/>
      <c r="E172" s="1857"/>
      <c r="F172" s="241"/>
      <c r="G172" s="241"/>
      <c r="H172" s="1857" t="s">
        <v>44</v>
      </c>
      <c r="I172" s="1857"/>
      <c r="J172" s="1857"/>
      <c r="L172" s="1620"/>
      <c r="M172" s="250"/>
    </row>
    <row r="173" spans="2:14" s="205" customFormat="1">
      <c r="B173" s="239"/>
      <c r="D173" s="240"/>
      <c r="H173" s="242"/>
      <c r="J173" s="251"/>
      <c r="L173" s="1620"/>
      <c r="M173" s="250"/>
    </row>
    <row r="174" spans="2:14" s="205" customFormat="1">
      <c r="B174" s="239"/>
      <c r="C174" s="1856" t="s">
        <v>4277</v>
      </c>
      <c r="D174" s="1856"/>
      <c r="E174" s="1856"/>
      <c r="F174" s="1856" t="s">
        <v>4355</v>
      </c>
      <c r="G174" s="1856"/>
      <c r="H174" s="1856"/>
      <c r="I174" s="1856"/>
      <c r="J174" s="1856"/>
      <c r="L174" s="1620"/>
      <c r="M174" s="250"/>
    </row>
    <row r="175" spans="2:14" s="205" customFormat="1">
      <c r="B175" s="239"/>
      <c r="C175" s="1856" t="s">
        <v>4356</v>
      </c>
      <c r="D175" s="1856"/>
      <c r="E175" s="1856"/>
      <c r="F175" s="1856" t="s">
        <v>4357</v>
      </c>
      <c r="G175" s="1856"/>
      <c r="H175" s="1856"/>
      <c r="I175" s="1856"/>
      <c r="J175" s="1856"/>
      <c r="L175" s="1620"/>
      <c r="M175" s="250"/>
    </row>
    <row r="176" spans="2:14" s="205" customFormat="1">
      <c r="B176" s="239"/>
      <c r="C176" s="1856" t="s">
        <v>4281</v>
      </c>
      <c r="D176" s="1856"/>
      <c r="E176" s="1856"/>
      <c r="F176" s="1856" t="s">
        <v>4358</v>
      </c>
      <c r="G176" s="1856"/>
      <c r="H176" s="1856"/>
      <c r="I176" s="1856"/>
      <c r="J176" s="1856"/>
      <c r="L176" s="1620"/>
      <c r="M176" s="250"/>
    </row>
    <row r="177" spans="2:14" s="205" customFormat="1">
      <c r="B177" s="239"/>
      <c r="C177" s="1856" t="s">
        <v>3928</v>
      </c>
      <c r="D177" s="1856"/>
      <c r="E177" s="1856"/>
      <c r="F177" s="1856" t="s">
        <v>3928</v>
      </c>
      <c r="G177" s="1856"/>
      <c r="H177" s="1856"/>
      <c r="I177" s="1856"/>
      <c r="J177" s="1856"/>
      <c r="L177" s="1620"/>
      <c r="M177" s="250"/>
    </row>
    <row r="178" spans="2:14" s="205" customFormat="1">
      <c r="B178" s="239"/>
      <c r="D178" s="240"/>
      <c r="H178" s="242"/>
      <c r="J178" s="251"/>
      <c r="L178" s="1620"/>
      <c r="M178" s="250"/>
    </row>
    <row r="179" spans="2:14" s="205" customFormat="1">
      <c r="B179" s="239"/>
      <c r="D179" s="240"/>
      <c r="H179" s="242"/>
      <c r="J179" s="251"/>
      <c r="L179" s="1620"/>
      <c r="M179" s="250"/>
    </row>
    <row r="180" spans="2:14" s="206" customFormat="1">
      <c r="B180" s="243"/>
      <c r="D180" s="244"/>
      <c r="H180" s="245"/>
      <c r="J180" s="252"/>
      <c r="M180" s="253"/>
    </row>
    <row r="181" spans="2:14" s="206" customFormat="1">
      <c r="B181" s="243"/>
      <c r="D181" s="244"/>
      <c r="H181" s="245"/>
      <c r="J181" s="252"/>
      <c r="M181" s="253"/>
    </row>
    <row r="182" spans="2:14" s="206" customFormat="1">
      <c r="B182" s="243"/>
      <c r="C182" s="1856" t="str">
        <f>D19</f>
        <v>Dương Bình Chánh</v>
      </c>
      <c r="D182" s="1856"/>
      <c r="E182" s="1856"/>
      <c r="F182" s="1856" t="str">
        <f>D16</f>
        <v>Chu Văn Hiếu</v>
      </c>
      <c r="G182" s="1856"/>
      <c r="H182" s="1856"/>
      <c r="I182" s="1856"/>
      <c r="J182" s="1856"/>
      <c r="K182" s="205"/>
      <c r="L182" s="1620"/>
      <c r="M182" s="253"/>
    </row>
    <row r="183" spans="2:14" s="203" customFormat="1" ht="30" customHeight="1">
      <c r="B183" s="216"/>
      <c r="C183" s="1920" t="s">
        <v>4368</v>
      </c>
      <c r="D183" s="1920"/>
      <c r="E183" s="1920"/>
      <c r="F183" s="1920"/>
      <c r="G183" s="1920"/>
      <c r="H183" s="1920"/>
      <c r="I183" s="1920"/>
      <c r="J183" s="1920"/>
      <c r="M183" s="214"/>
      <c r="N183" s="207"/>
    </row>
    <row r="184" spans="2:14" s="203" customFormat="1" ht="30" customHeight="1">
      <c r="B184" s="216"/>
      <c r="C184" s="257">
        <v>1</v>
      </c>
      <c r="D184" s="257" t="s">
        <v>4393</v>
      </c>
      <c r="E184" s="1954" t="s">
        <v>5244</v>
      </c>
      <c r="F184" s="1955"/>
      <c r="G184" s="257"/>
      <c r="H184" s="257"/>
      <c r="I184" s="257"/>
      <c r="J184" s="213"/>
      <c r="M184" s="214"/>
      <c r="N184" s="207"/>
    </row>
    <row r="185" spans="2:14" s="203" customFormat="1" ht="30" customHeight="1">
      <c r="B185" s="216"/>
      <c r="C185" s="257">
        <v>2</v>
      </c>
      <c r="D185" s="257" t="s">
        <v>4391</v>
      </c>
      <c r="E185" s="1954" t="s">
        <v>5244</v>
      </c>
      <c r="F185" s="1955"/>
      <c r="G185" s="257"/>
      <c r="H185" s="257"/>
      <c r="I185" s="257"/>
      <c r="J185" s="213"/>
      <c r="M185" s="214"/>
      <c r="N185" s="207"/>
    </row>
    <row r="186" spans="2:14" s="203" customFormat="1" ht="30" customHeight="1">
      <c r="B186" s="216"/>
      <c r="C186" s="257">
        <v>3</v>
      </c>
      <c r="D186" s="257" t="s">
        <v>43</v>
      </c>
      <c r="E186" s="1954" t="s">
        <v>5244</v>
      </c>
      <c r="F186" s="1955"/>
      <c r="G186" s="257"/>
      <c r="H186" s="257"/>
      <c r="I186" s="257"/>
      <c r="J186" s="213"/>
      <c r="M186" s="214"/>
      <c r="N186" s="207"/>
    </row>
    <row r="187" spans="2:14" s="203" customFormat="1" ht="30" customHeight="1">
      <c r="B187" s="216"/>
      <c r="C187" s="257">
        <v>4</v>
      </c>
      <c r="D187" s="257" t="s">
        <v>36</v>
      </c>
      <c r="E187" s="1954" t="s">
        <v>5244</v>
      </c>
      <c r="F187" s="1955"/>
      <c r="G187" s="257"/>
      <c r="H187" s="257"/>
      <c r="I187" s="257"/>
      <c r="J187" s="213"/>
      <c r="M187" s="214"/>
      <c r="N187" s="207"/>
    </row>
    <row r="188" spans="2:14" s="203" customFormat="1" ht="30" customHeight="1">
      <c r="B188" s="216"/>
      <c r="C188" s="257">
        <v>5</v>
      </c>
      <c r="D188" s="257" t="s">
        <v>4279</v>
      </c>
      <c r="E188" s="1954" t="s">
        <v>5244</v>
      </c>
      <c r="F188" s="1955"/>
      <c r="G188" s="257"/>
      <c r="H188" s="257"/>
      <c r="I188" s="257"/>
      <c r="J188" s="213"/>
      <c r="M188" s="214"/>
      <c r="N188" s="207"/>
    </row>
  </sheetData>
  <autoFilter ref="C23:L146">
    <filterColumn colId="9">
      <customFilters>
        <customFilter operator="notEqual" val=" "/>
      </customFilters>
    </filterColumn>
  </autoFilter>
  <customSheetViews>
    <customSheetView guid="{4DE83ABE-A74B-4828-BDA1-9398B70F0243}" showPageBreaks="1" zeroValues="0" printArea="1" showAutoFilter="1" hiddenRows="1" topLeftCell="A34">
      <selection activeCell="B21" sqref="B21"/>
      <pageMargins left="0.68" right="0.3" top="0.42" bottom="0.53" header="0.41" footer="0.17"/>
      <pageSetup paperSize="9" orientation="portrait" blackAndWhite="1"/>
      <autoFilter ref="C23:K105"/>
    </customSheetView>
    <customSheetView guid="{AB55E406-8F51-45CA-93E6-D8A631ED7648}" zeroValues="0" showAutoFilter="1" hiddenRows="1" topLeftCell="A8">
      <selection activeCell="B21" sqref="B21"/>
      <pageMargins left="0.68" right="0.3" top="0.42" bottom="0.53" header="0.41" footer="0.17"/>
      <pageSetup paperSize="9" orientation="portrait" blackAndWhite="1"/>
      <autoFilter ref="C23:K105"/>
    </customSheetView>
    <customSheetView guid="{EC23512C-144C-45A4-B885-A0043F0F19E7}" showPageBreaks="1" zeroValues="0" printArea="1" showAutoFilter="1" hiddenRows="1" topLeftCell="A34">
      <selection activeCell="B21" sqref="B21"/>
      <pageMargins left="0.68" right="0.3" top="0.42" bottom="0.53" header="0.41" footer="0.17"/>
      <pageSetup paperSize="9" orientation="portrait" blackAndWhite="1"/>
      <autoFilter ref="C23:K105"/>
    </customSheetView>
  </customSheetViews>
  <mergeCells count="63">
    <mergeCell ref="E184:F184"/>
    <mergeCell ref="E185:F185"/>
    <mergeCell ref="E186:F186"/>
    <mergeCell ref="E187:F187"/>
    <mergeCell ref="E188:F188"/>
    <mergeCell ref="C159:J159"/>
    <mergeCell ref="C160:J160"/>
    <mergeCell ref="C161:J161"/>
    <mergeCell ref="C163:J163"/>
    <mergeCell ref="C14:D14"/>
    <mergeCell ref="C1:J1"/>
    <mergeCell ref="C2:J2"/>
    <mergeCell ref="C3:J3"/>
    <mergeCell ref="C4:J4"/>
    <mergeCell ref="C5:J5"/>
    <mergeCell ref="C6:J6"/>
    <mergeCell ref="C7:J7"/>
    <mergeCell ref="C9:D9"/>
    <mergeCell ref="C10:D10"/>
    <mergeCell ref="C11:D11"/>
    <mergeCell ref="C13:D13"/>
    <mergeCell ref="C21:D21"/>
    <mergeCell ref="C22:J22"/>
    <mergeCell ref="C164:E164"/>
    <mergeCell ref="H164:J164"/>
    <mergeCell ref="C148:J148"/>
    <mergeCell ref="C149:J149"/>
    <mergeCell ref="C150:J150"/>
    <mergeCell ref="C151:J151"/>
    <mergeCell ref="C152:J152"/>
    <mergeCell ref="C153:J153"/>
    <mergeCell ref="C154:J154"/>
    <mergeCell ref="C156:J156"/>
    <mergeCell ref="C157:J157"/>
    <mergeCell ref="C158:J158"/>
    <mergeCell ref="C165:E165"/>
    <mergeCell ref="H165:J165"/>
    <mergeCell ref="C166:E166"/>
    <mergeCell ref="H166:J166"/>
    <mergeCell ref="C172:E172"/>
    <mergeCell ref="H172:J172"/>
    <mergeCell ref="C174:E174"/>
    <mergeCell ref="F174:J174"/>
    <mergeCell ref="C175:E175"/>
    <mergeCell ref="F175:J175"/>
    <mergeCell ref="C176:E176"/>
    <mergeCell ref="F176:J176"/>
    <mergeCell ref="C177:E177"/>
    <mergeCell ref="F177:J177"/>
    <mergeCell ref="C182:E182"/>
    <mergeCell ref="F182:J182"/>
    <mergeCell ref="C183:J183"/>
    <mergeCell ref="J24:J28"/>
    <mergeCell ref="J29:J32"/>
    <mergeCell ref="J33:J36"/>
    <mergeCell ref="J37:J39"/>
    <mergeCell ref="J40:J46"/>
    <mergeCell ref="J47:J56"/>
    <mergeCell ref="J57:J64"/>
    <mergeCell ref="J65:J66"/>
    <mergeCell ref="J68:J70"/>
    <mergeCell ref="J71:J73"/>
    <mergeCell ref="J74:J76"/>
  </mergeCells>
  <pageMargins left="0.68" right="0.3" top="0.45" bottom="0.6" header="0.4" footer="0.17"/>
  <pageSetup paperSize="9" orientation="portrait" blackAndWhite="1"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Q118"/>
  <sheetViews>
    <sheetView topLeftCell="D31" workbookViewId="0">
      <selection activeCell="L93" sqref="L93"/>
    </sheetView>
  </sheetViews>
  <sheetFormatPr defaultColWidth="9" defaultRowHeight="20.100000000000001" customHeight="1" outlineLevelRow="1" outlineLevelCol="1"/>
  <cols>
    <col min="1" max="1" width="18.6640625" style="38" customWidth="1"/>
    <col min="2" max="2" width="17.44140625" style="38" customWidth="1"/>
    <col min="3" max="3" width="9" style="150"/>
    <col min="4" max="4" width="5.5546875" style="38" customWidth="1"/>
    <col min="5" max="5" width="24.44140625" style="38" customWidth="1"/>
    <col min="6" max="6" width="8.33203125" style="38" customWidth="1"/>
    <col min="7" max="8" width="6.6640625" style="38" customWidth="1"/>
    <col min="9" max="9" width="5.44140625" style="38" customWidth="1"/>
    <col min="10" max="10" width="5.33203125" style="38" customWidth="1"/>
    <col min="11" max="11" width="21.6640625" style="38" customWidth="1"/>
    <col min="12" max="12" width="10.5546875" style="38" customWidth="1" outlineLevel="1"/>
    <col min="13" max="13" width="8.88671875" style="38" customWidth="1" outlineLevel="1"/>
    <col min="14" max="14" width="19.77734375" style="38" customWidth="1" outlineLevel="1"/>
    <col min="15" max="15" width="8.88671875" style="38" customWidth="1" outlineLevel="1"/>
    <col min="16" max="259" width="8.88671875" style="38" customWidth="1"/>
    <col min="260" max="16384" width="9" style="38"/>
  </cols>
  <sheetData>
    <row r="1" spans="3:11" ht="20.100000000000001" customHeight="1" outlineLevel="1"/>
    <row r="2" spans="3:11" ht="20.100000000000001" customHeight="1" outlineLevel="1"/>
    <row r="3" spans="3:11" ht="20.100000000000001" customHeight="1" outlineLevel="1"/>
    <row r="4" spans="3:11" ht="26.25" customHeight="1" outlineLevel="1"/>
    <row r="5" spans="3:11" ht="20.100000000000001" customHeight="1" outlineLevel="1">
      <c r="D5" s="1864" t="s">
        <v>4369</v>
      </c>
      <c r="E5" s="1864"/>
      <c r="F5" s="1864"/>
      <c r="G5" s="1864"/>
      <c r="H5" s="1864"/>
      <c r="I5" s="1864"/>
      <c r="J5" s="1864"/>
      <c r="K5" s="1864"/>
    </row>
    <row r="6" spans="3:11" ht="20.100000000000001" customHeight="1" outlineLevel="1">
      <c r="D6" s="1864" t="s">
        <v>4370</v>
      </c>
      <c r="E6" s="1864"/>
      <c r="F6" s="1864"/>
      <c r="G6" s="1864"/>
      <c r="H6" s="1864"/>
      <c r="I6" s="1864"/>
      <c r="J6" s="1864"/>
      <c r="K6" s="1864"/>
    </row>
    <row r="7" spans="3:11" s="35" customFormat="1" ht="42.6" customHeight="1" outlineLevel="1">
      <c r="C7" s="151"/>
      <c r="D7" s="1865" t="s">
        <v>4371</v>
      </c>
      <c r="E7" s="1865"/>
      <c r="F7" s="1865"/>
      <c r="G7" s="1865"/>
      <c r="H7" s="1865"/>
      <c r="I7" s="1865"/>
      <c r="J7" s="1865"/>
      <c r="K7" s="1865"/>
    </row>
    <row r="8" spans="3:11" s="35" customFormat="1" ht="31.35" customHeight="1" outlineLevel="1">
      <c r="C8" s="151"/>
      <c r="D8" s="152" t="str">
        <f>"        Nguồn vốn:  Vốn vay thương mại và khấu hao cơ bản"</f>
        <v xml:space="preserve">        Nguồn vốn:  Vốn vay thương mại và khấu hao cơ bản</v>
      </c>
    </row>
    <row r="9" spans="3:11" s="35" customFormat="1" ht="24" customHeight="1" outlineLevel="1">
      <c r="C9" s="151"/>
      <c r="D9" s="153" t="s">
        <v>4372</v>
      </c>
    </row>
    <row r="10" spans="3:11" ht="19.7" customHeight="1" outlineLevel="1">
      <c r="D10" s="154" t="s">
        <v>4373</v>
      </c>
    </row>
    <row r="11" spans="3:11" ht="19.7" customHeight="1" outlineLevel="1">
      <c r="D11" s="38" t="s">
        <v>4374</v>
      </c>
      <c r="E11" s="38" t="s">
        <v>4375</v>
      </c>
      <c r="F11" s="38" t="s">
        <v>4376</v>
      </c>
      <c r="G11" s="38" t="s">
        <v>4377</v>
      </c>
    </row>
    <row r="12" spans="3:11" ht="19.7" customHeight="1" outlineLevel="1">
      <c r="D12" s="38" t="s">
        <v>4374</v>
      </c>
      <c r="E12" s="38" t="s">
        <v>4378</v>
      </c>
      <c r="F12" s="38" t="s">
        <v>4376</v>
      </c>
      <c r="G12" s="38" t="s">
        <v>4379</v>
      </c>
    </row>
    <row r="13" spans="3:11" ht="19.7" customHeight="1" outlineLevel="1">
      <c r="D13" s="38" t="s">
        <v>4374</v>
      </c>
      <c r="E13" s="38" t="s">
        <v>4380</v>
      </c>
      <c r="F13" s="38" t="s">
        <v>4376</v>
      </c>
      <c r="G13" s="38" t="s">
        <v>4381</v>
      </c>
    </row>
    <row r="14" spans="3:11" ht="19.7" customHeight="1" outlineLevel="1">
      <c r="D14" s="38" t="s">
        <v>4374</v>
      </c>
      <c r="E14" s="38" t="s">
        <v>4382</v>
      </c>
      <c r="F14" s="38" t="s">
        <v>4376</v>
      </c>
      <c r="G14" s="38" t="s">
        <v>4383</v>
      </c>
    </row>
    <row r="15" spans="3:11" ht="19.7" customHeight="1" outlineLevel="1">
      <c r="D15" s="38" t="s">
        <v>4384</v>
      </c>
      <c r="E15" s="38" t="s">
        <v>4385</v>
      </c>
      <c r="F15" s="38" t="s">
        <v>4376</v>
      </c>
      <c r="G15" s="38" t="s">
        <v>4386</v>
      </c>
    </row>
    <row r="16" spans="3:11" ht="19.7" customHeight="1" outlineLevel="1">
      <c r="D16" s="38" t="s">
        <v>4374</v>
      </c>
      <c r="E16" s="38" t="s">
        <v>4387</v>
      </c>
      <c r="F16" s="38" t="s">
        <v>4376</v>
      </c>
      <c r="G16" s="38" t="s">
        <v>4388</v>
      </c>
    </row>
    <row r="17" spans="1:16" ht="19.7" customHeight="1" outlineLevel="1">
      <c r="D17" s="38" t="s">
        <v>4374</v>
      </c>
      <c r="E17" s="38" t="s">
        <v>4389</v>
      </c>
      <c r="F17" s="38" t="s">
        <v>4376</v>
      </c>
      <c r="G17" s="38" t="s">
        <v>4390</v>
      </c>
    </row>
    <row r="18" spans="1:16" ht="19.7" customHeight="1" outlineLevel="1">
      <c r="D18" s="38" t="s">
        <v>4374</v>
      </c>
      <c r="E18" s="38" t="s">
        <v>4391</v>
      </c>
      <c r="F18" s="38" t="s">
        <v>4376</v>
      </c>
      <c r="G18" s="38" t="s">
        <v>4392</v>
      </c>
    </row>
    <row r="19" spans="1:16" ht="19.7" customHeight="1" outlineLevel="1">
      <c r="D19" s="38" t="s">
        <v>4374</v>
      </c>
      <c r="E19" s="38" t="s">
        <v>4393</v>
      </c>
      <c r="F19" s="38" t="s">
        <v>4376</v>
      </c>
      <c r="G19" s="38" t="s">
        <v>4392</v>
      </c>
    </row>
    <row r="20" spans="1:16" ht="19.7" customHeight="1" outlineLevel="1">
      <c r="D20" s="38" t="s">
        <v>4374</v>
      </c>
      <c r="E20" s="38" t="s">
        <v>4394</v>
      </c>
      <c r="F20" s="38" t="s">
        <v>4376</v>
      </c>
      <c r="G20" s="38" t="s">
        <v>4392</v>
      </c>
    </row>
    <row r="21" spans="1:16" ht="19.7" customHeight="1" outlineLevel="1">
      <c r="D21" s="154" t="s">
        <v>4395</v>
      </c>
    </row>
    <row r="22" spans="1:16" ht="19.7" customHeight="1" outlineLevel="1">
      <c r="D22" s="38" t="s">
        <v>4384</v>
      </c>
      <c r="E22" s="38" t="s">
        <v>31</v>
      </c>
      <c r="F22" s="38" t="s">
        <v>4376</v>
      </c>
      <c r="G22" s="38" t="s">
        <v>4396</v>
      </c>
    </row>
    <row r="23" spans="1:16" ht="19.7" customHeight="1" outlineLevel="1">
      <c r="D23" s="38" t="s">
        <v>4374</v>
      </c>
      <c r="E23" s="38" t="s">
        <v>33</v>
      </c>
      <c r="F23" s="38" t="s">
        <v>4376</v>
      </c>
      <c r="G23" s="38" t="s">
        <v>4397</v>
      </c>
    </row>
    <row r="24" spans="1:16" ht="19.7" customHeight="1" outlineLevel="1">
      <c r="D24" s="38" t="s">
        <v>4374</v>
      </c>
      <c r="E24" s="38" t="s">
        <v>43</v>
      </c>
      <c r="F24" s="38" t="s">
        <v>4376</v>
      </c>
      <c r="G24" s="38" t="s">
        <v>18</v>
      </c>
    </row>
    <row r="25" spans="1:16" ht="19.7" customHeight="1" outlineLevel="1">
      <c r="D25" s="154" t="s">
        <v>4398</v>
      </c>
    </row>
    <row r="26" spans="1:16" ht="19.7" customHeight="1" outlineLevel="1">
      <c r="D26" s="38" t="s">
        <v>4374</v>
      </c>
      <c r="E26" s="38" t="s">
        <v>37</v>
      </c>
      <c r="F26" s="38" t="s">
        <v>4376</v>
      </c>
      <c r="G26" s="38" t="s">
        <v>4399</v>
      </c>
    </row>
    <row r="27" spans="1:16" ht="19.7" customHeight="1" outlineLevel="1">
      <c r="D27" s="38" t="s">
        <v>4374</v>
      </c>
      <c r="E27" s="38" t="s">
        <v>36</v>
      </c>
      <c r="F27" s="38" t="s">
        <v>4376</v>
      </c>
      <c r="G27" s="38" t="s">
        <v>4400</v>
      </c>
    </row>
    <row r="28" spans="1:16" ht="36.75" customHeight="1" outlineLevel="1">
      <c r="D28" s="1866" t="s">
        <v>4401</v>
      </c>
      <c r="E28" s="1866"/>
      <c r="F28" s="1866"/>
      <c r="G28" s="1866"/>
      <c r="H28" s="1866"/>
      <c r="I28" s="1866"/>
      <c r="J28" s="1866"/>
      <c r="K28" s="1866"/>
    </row>
    <row r="29" spans="1:16" s="36" customFormat="1" ht="23.45" customHeight="1">
      <c r="D29" s="1868" t="s">
        <v>52</v>
      </c>
      <c r="E29" s="1867" t="s">
        <v>4402</v>
      </c>
      <c r="F29" s="1867" t="s">
        <v>4403</v>
      </c>
      <c r="G29" s="1867" t="s">
        <v>4404</v>
      </c>
      <c r="H29" s="1867"/>
      <c r="I29" s="1867"/>
      <c r="J29" s="1867"/>
      <c r="K29" s="1867" t="s">
        <v>3531</v>
      </c>
      <c r="P29" s="177" t="s">
        <v>60</v>
      </c>
    </row>
    <row r="30" spans="1:16" s="149" customFormat="1" ht="23.45" customHeight="1">
      <c r="C30" s="36" t="s">
        <v>54</v>
      </c>
      <c r="D30" s="1868"/>
      <c r="E30" s="1867"/>
      <c r="F30" s="1867"/>
      <c r="G30" s="155" t="s">
        <v>4009</v>
      </c>
      <c r="H30" s="155" t="s">
        <v>4053</v>
      </c>
      <c r="I30" s="178" t="s">
        <v>4405</v>
      </c>
      <c r="J30" s="178" t="s">
        <v>4406</v>
      </c>
      <c r="K30" s="1867"/>
    </row>
    <row r="31" spans="1:16" s="149" customFormat="1" ht="24.95" customHeight="1">
      <c r="A31" s="156" t="s">
        <v>3800</v>
      </c>
      <c r="B31" s="149" t="s">
        <v>4210</v>
      </c>
      <c r="C31" s="36"/>
      <c r="D31" s="157" t="s">
        <v>3720</v>
      </c>
      <c r="E31" s="158" t="s">
        <v>4407</v>
      </c>
      <c r="F31" s="159" t="s">
        <v>4408</v>
      </c>
      <c r="G31" s="160">
        <v>282</v>
      </c>
      <c r="H31" s="161">
        <v>288</v>
      </c>
      <c r="I31" s="179">
        <f t="shared" ref="I31:I94" si="0">IF(H31&gt;G31,H31-G31,"")</f>
        <v>6</v>
      </c>
      <c r="J31" s="179" t="str">
        <f>IF(G31&gt;H31,G31-H31,"")</f>
        <v/>
      </c>
      <c r="K31" s="971" t="s">
        <v>4409</v>
      </c>
      <c r="L31" s="149">
        <f>IFERROR(HLOOKUP(A31,BangKeTru!1:3,3,0),0)+HLOOKUP(A32,BangKeTru!$1:$3,3,0)</f>
        <v>283</v>
      </c>
      <c r="N31" s="149" t="str">
        <f>IF(LEN(A31)&gt;0,REPLACE(A31,1,4,"Lắp"),"")</f>
        <v>Lắp sứ đứng</v>
      </c>
      <c r="O31" s="149" t="str">
        <f>IFERROR(HLOOKUP(N31,BangKeTru!$1:$3,3,0),"")</f>
        <v/>
      </c>
    </row>
    <row r="32" spans="1:16" s="149" customFormat="1" ht="24.95" customHeight="1">
      <c r="A32" s="156" t="s">
        <v>3805</v>
      </c>
      <c r="B32" s="149" t="s">
        <v>512</v>
      </c>
      <c r="C32" s="36"/>
      <c r="D32" s="162" t="s">
        <v>3716</v>
      </c>
      <c r="E32" s="163" t="s">
        <v>4410</v>
      </c>
      <c r="F32" s="164" t="s">
        <v>59</v>
      </c>
      <c r="G32" s="165">
        <v>92</v>
      </c>
      <c r="H32" s="166">
        <v>95</v>
      </c>
      <c r="I32" s="180">
        <f t="shared" si="0"/>
        <v>3</v>
      </c>
      <c r="J32" s="180" t="str">
        <f>IF(G32&gt;H32,G32-H32,"")</f>
        <v/>
      </c>
      <c r="K32" s="972" t="s">
        <v>4409</v>
      </c>
      <c r="L32" s="149">
        <f>HLOOKUP(A32,BangKeTru!$1:$3,3,0)</f>
        <v>93</v>
      </c>
      <c r="N32" s="149" t="str">
        <f t="shared" ref="N32:N95" si="1">IF(LEN(A32)&gt;0,REPLACE(A32,1,4,"Lắp"),"")</f>
        <v>Lắp sứ đỉnh</v>
      </c>
      <c r="O32" s="149">
        <f>IFERROR(HLOOKUP(N32,BangKeTru!$1:$3,3,0),"")</f>
        <v>1</v>
      </c>
    </row>
    <row r="33" spans="1:17" s="149" customFormat="1" ht="33.6" customHeight="1">
      <c r="A33" s="149" t="s">
        <v>3805</v>
      </c>
      <c r="B33" s="149" t="s">
        <v>4411</v>
      </c>
      <c r="C33" s="36">
        <v>2</v>
      </c>
      <c r="D33" s="162" t="s">
        <v>3677</v>
      </c>
      <c r="E33" s="167" t="s">
        <v>4412</v>
      </c>
      <c r="F33" s="164" t="s">
        <v>59</v>
      </c>
      <c r="G33" s="165">
        <v>168</v>
      </c>
      <c r="H33" s="166">
        <v>172</v>
      </c>
      <c r="I33" s="180">
        <f t="shared" si="0"/>
        <v>4</v>
      </c>
      <c r="J33" s="180"/>
      <c r="K33" s="181" t="s">
        <v>4413</v>
      </c>
      <c r="L33" s="182">
        <f>COUNTA(BangKeTru!BT7:BT183)</f>
        <v>85</v>
      </c>
      <c r="N33" s="149" t="str">
        <f t="shared" si="1"/>
        <v>Lắp sứ đỉnh</v>
      </c>
      <c r="O33" s="149">
        <f>IFERROR(HLOOKUP(N33,BangKeTru!$1:$3,3,0),"")</f>
        <v>1</v>
      </c>
    </row>
    <row r="34" spans="1:17" s="149" customFormat="1" ht="24.95" customHeight="1">
      <c r="A34" s="149" t="s">
        <v>3800</v>
      </c>
      <c r="B34" s="149" t="s">
        <v>3308</v>
      </c>
      <c r="C34" s="36"/>
      <c r="D34" s="162" t="s">
        <v>3710</v>
      </c>
      <c r="E34" s="163" t="s">
        <v>3309</v>
      </c>
      <c r="F34" s="164" t="s">
        <v>59</v>
      </c>
      <c r="G34" s="165">
        <v>190</v>
      </c>
      <c r="H34" s="166">
        <v>193</v>
      </c>
      <c r="I34" s="180">
        <f t="shared" si="0"/>
        <v>3</v>
      </c>
      <c r="J34" s="180" t="str">
        <f t="shared" ref="J34:J97" si="2">IF(G34&gt;H34,G34-H34,"")</f>
        <v/>
      </c>
      <c r="K34" s="972" t="s">
        <v>4409</v>
      </c>
      <c r="L34" s="149">
        <f>HLOOKUP(A34,BangKeTru!$1:$3,3,0)</f>
        <v>190</v>
      </c>
      <c r="N34" s="149" t="str">
        <f t="shared" si="1"/>
        <v>Lắp sứ đứng</v>
      </c>
      <c r="O34" s="149" t="str">
        <f>IFERROR(HLOOKUP(N34,BangKeTru!$1:$3,3,0),"")</f>
        <v/>
      </c>
    </row>
    <row r="35" spans="1:17" s="149" customFormat="1" ht="24.95" customHeight="1">
      <c r="A35" s="149" t="s">
        <v>3807</v>
      </c>
      <c r="B35" s="149" t="s">
        <v>3201</v>
      </c>
      <c r="C35" s="36"/>
      <c r="D35" s="168" t="s">
        <v>3677</v>
      </c>
      <c r="E35" s="169" t="s">
        <v>4414</v>
      </c>
      <c r="F35" s="170" t="s">
        <v>237</v>
      </c>
      <c r="G35" s="171">
        <v>87</v>
      </c>
      <c r="H35" s="172">
        <v>86</v>
      </c>
      <c r="I35" s="180" t="str">
        <f t="shared" si="0"/>
        <v/>
      </c>
      <c r="J35" s="183">
        <f t="shared" si="2"/>
        <v>1</v>
      </c>
      <c r="K35" s="165" t="s">
        <v>4415</v>
      </c>
      <c r="L35" s="149">
        <f>HLOOKUP(A35,BangKeTru!$1:$3,3,0)</f>
        <v>86</v>
      </c>
      <c r="N35" s="149" t="str">
        <f t="shared" si="1"/>
        <v>Lắp bộ đỡ trung hòa</v>
      </c>
      <c r="O35" s="149" t="str">
        <f>IFERROR(HLOOKUP(N35,BangKeTru!$1:$3,3,0),"")</f>
        <v/>
      </c>
      <c r="Q35" s="187" t="s">
        <v>60</v>
      </c>
    </row>
    <row r="36" spans="1:17" s="149" customFormat="1" ht="24.95" customHeight="1">
      <c r="B36" s="149" t="s">
        <v>4416</v>
      </c>
      <c r="C36" s="36"/>
      <c r="D36" s="162" t="s">
        <v>4417</v>
      </c>
      <c r="E36" s="163" t="s">
        <v>4418</v>
      </c>
      <c r="F36" s="164" t="s">
        <v>2262</v>
      </c>
      <c r="G36" s="165">
        <v>87</v>
      </c>
      <c r="H36" s="166">
        <v>86</v>
      </c>
      <c r="I36" s="180" t="str">
        <f t="shared" si="0"/>
        <v/>
      </c>
      <c r="J36" s="180">
        <f t="shared" si="2"/>
        <v>1</v>
      </c>
      <c r="K36" s="165" t="s">
        <v>4419</v>
      </c>
      <c r="L36" s="149">
        <f>IFERROR(HLOOKUP(A36,BangKeTru!$1:$3,3,0),0)</f>
        <v>0</v>
      </c>
      <c r="N36" s="149" t="str">
        <f t="shared" si="1"/>
        <v/>
      </c>
      <c r="O36" s="149" t="str">
        <f>IFERROR(HLOOKUP(N36,BangKeTru!$1:$3,3,0),"")</f>
        <v/>
      </c>
    </row>
    <row r="37" spans="1:17" s="149" customFormat="1" ht="24.95" customHeight="1">
      <c r="B37" s="149" t="s">
        <v>3420</v>
      </c>
      <c r="C37" s="36"/>
      <c r="D37" s="162" t="s">
        <v>4420</v>
      </c>
      <c r="E37" s="163" t="s">
        <v>3736</v>
      </c>
      <c r="F37" s="164" t="s">
        <v>2262</v>
      </c>
      <c r="G37" s="165">
        <v>87</v>
      </c>
      <c r="H37" s="166">
        <v>86</v>
      </c>
      <c r="I37" s="180" t="str">
        <f t="shared" si="0"/>
        <v/>
      </c>
      <c r="J37" s="180">
        <f t="shared" si="2"/>
        <v>1</v>
      </c>
      <c r="K37" s="165" t="s">
        <v>4419</v>
      </c>
      <c r="L37" s="149">
        <f>IFERROR(HLOOKUP(A37,BangKeTru!$1:$3,3,0),0)</f>
        <v>0</v>
      </c>
      <c r="N37" s="149" t="str">
        <f t="shared" si="1"/>
        <v/>
      </c>
      <c r="O37" s="149" t="str">
        <f>IFERROR(HLOOKUP(N37,BangKeTru!$1:$3,3,0),"")</f>
        <v/>
      </c>
    </row>
    <row r="38" spans="1:17" s="149" customFormat="1" ht="24.95" customHeight="1">
      <c r="B38" s="149" t="s">
        <v>4421</v>
      </c>
      <c r="C38" s="36"/>
      <c r="D38" s="162" t="s">
        <v>4422</v>
      </c>
      <c r="E38" s="163" t="s">
        <v>4423</v>
      </c>
      <c r="F38" s="164" t="s">
        <v>2262</v>
      </c>
      <c r="G38" s="165">
        <v>87</v>
      </c>
      <c r="H38" s="166">
        <v>86</v>
      </c>
      <c r="I38" s="180" t="str">
        <f t="shared" si="0"/>
        <v/>
      </c>
      <c r="J38" s="180">
        <f t="shared" si="2"/>
        <v>1</v>
      </c>
      <c r="K38" s="165" t="s">
        <v>4419</v>
      </c>
      <c r="L38" s="149">
        <f>IFERROR(HLOOKUP(A38,BangKeTru!$1:$3,3,0),0)</f>
        <v>0</v>
      </c>
      <c r="N38" s="149" t="str">
        <f t="shared" si="1"/>
        <v/>
      </c>
      <c r="O38" s="149" t="str">
        <f>IFERROR(HLOOKUP(N38,BangKeTru!$1:$3,3,0),"")</f>
        <v/>
      </c>
      <c r="Q38" s="37"/>
    </row>
    <row r="39" spans="1:17" s="149" customFormat="1" ht="24.95" customHeight="1">
      <c r="A39" s="149" t="s">
        <v>3811</v>
      </c>
      <c r="B39" s="149" t="s">
        <v>3310</v>
      </c>
      <c r="C39" s="36"/>
      <c r="D39" s="168" t="s">
        <v>3688</v>
      </c>
      <c r="E39" s="169" t="s">
        <v>4424</v>
      </c>
      <c r="F39" s="170" t="s">
        <v>237</v>
      </c>
      <c r="G39" s="171">
        <v>30</v>
      </c>
      <c r="H39" s="172">
        <v>30</v>
      </c>
      <c r="I39" s="183" t="str">
        <f t="shared" si="0"/>
        <v/>
      </c>
      <c r="J39" s="183" t="str">
        <f t="shared" si="2"/>
        <v/>
      </c>
      <c r="K39" s="171" t="s">
        <v>4425</v>
      </c>
      <c r="L39" s="149">
        <f>IFERROR(HLOOKUP(A39,BangKeTru!$1:$3,3,0),0)</f>
        <v>30</v>
      </c>
      <c r="N39" s="149" t="str">
        <f t="shared" si="1"/>
        <v>Lắp sứ treo thủy tinh</v>
      </c>
      <c r="O39" s="149" t="str">
        <f>IFERROR(HLOOKUP(N39,BangKeTru!$1:$3,3,0),"")</f>
        <v/>
      </c>
      <c r="Q39" s="188" t="s">
        <v>60</v>
      </c>
    </row>
    <row r="40" spans="1:17" s="149" customFormat="1" ht="24.95" customHeight="1">
      <c r="B40" s="149" t="s">
        <v>4426</v>
      </c>
      <c r="C40" s="36">
        <v>2</v>
      </c>
      <c r="D40" s="162" t="s">
        <v>4427</v>
      </c>
      <c r="E40" s="163" t="s">
        <v>4428</v>
      </c>
      <c r="F40" s="164" t="s">
        <v>4429</v>
      </c>
      <c r="G40" s="165">
        <v>60</v>
      </c>
      <c r="H40" s="165">
        <v>60</v>
      </c>
      <c r="I40" s="180" t="str">
        <f t="shared" si="0"/>
        <v/>
      </c>
      <c r="J40" s="180" t="str">
        <f t="shared" si="2"/>
        <v/>
      </c>
      <c r="K40" s="171" t="s">
        <v>4425</v>
      </c>
      <c r="L40" s="149">
        <f>IFERROR(HLOOKUP(A40,BangKeTru!$1:$3,3,0),0)</f>
        <v>0</v>
      </c>
      <c r="N40" s="149" t="str">
        <f t="shared" si="1"/>
        <v/>
      </c>
      <c r="O40" s="149" t="str">
        <f>IFERROR(HLOOKUP(N40,BangKeTru!$1:$3,3,0),"")</f>
        <v/>
      </c>
      <c r="Q40" s="37"/>
    </row>
    <row r="41" spans="1:17" s="149" customFormat="1" ht="31.5">
      <c r="B41" s="149" t="s">
        <v>4430</v>
      </c>
      <c r="C41" s="36">
        <v>1</v>
      </c>
      <c r="D41" s="162" t="s">
        <v>4431</v>
      </c>
      <c r="E41" s="163" t="s">
        <v>3745</v>
      </c>
      <c r="F41" s="164" t="s">
        <v>59</v>
      </c>
      <c r="G41" s="165">
        <v>30</v>
      </c>
      <c r="H41" s="166">
        <v>29</v>
      </c>
      <c r="I41" s="180" t="str">
        <f t="shared" si="0"/>
        <v/>
      </c>
      <c r="J41" s="180">
        <f t="shared" si="2"/>
        <v>1</v>
      </c>
      <c r="K41" s="181" t="s">
        <v>4432</v>
      </c>
      <c r="L41" s="149">
        <f>IFERROR(HLOOKUP(A41,BangKeTru!$1:$3,3,0),0)</f>
        <v>0</v>
      </c>
      <c r="N41" s="149" t="str">
        <f t="shared" si="1"/>
        <v/>
      </c>
      <c r="O41" s="149" t="str">
        <f>IFERROR(HLOOKUP(N41,BangKeTru!$1:$3,3,0),"")</f>
        <v/>
      </c>
      <c r="P41" s="184"/>
    </row>
    <row r="42" spans="1:17" s="149" customFormat="1" ht="31.5">
      <c r="B42" s="149" t="s">
        <v>3306</v>
      </c>
      <c r="C42" s="36">
        <v>1</v>
      </c>
      <c r="D42" s="162" t="s">
        <v>4433</v>
      </c>
      <c r="E42" s="163" t="s">
        <v>3307</v>
      </c>
      <c r="F42" s="164" t="s">
        <v>59</v>
      </c>
      <c r="G42" s="165">
        <v>30</v>
      </c>
      <c r="H42" s="166">
        <v>29</v>
      </c>
      <c r="I42" s="180" t="str">
        <f t="shared" si="0"/>
        <v/>
      </c>
      <c r="J42" s="180">
        <f t="shared" si="2"/>
        <v>1</v>
      </c>
      <c r="K42" s="181" t="s">
        <v>4432</v>
      </c>
      <c r="L42" s="149">
        <f>IFERROR(HLOOKUP(A42,BangKeTru!$1:$3,3,0),0)</f>
        <v>0</v>
      </c>
      <c r="N42" s="149" t="str">
        <f t="shared" si="1"/>
        <v/>
      </c>
      <c r="O42" s="149" t="str">
        <f>IFERROR(HLOOKUP(N42,BangKeTru!$1:$3,3,0),"")</f>
        <v/>
      </c>
      <c r="P42" s="185"/>
    </row>
    <row r="43" spans="1:17" s="149" customFormat="1" ht="24.95" customHeight="1">
      <c r="B43" s="149" t="s">
        <v>3304</v>
      </c>
      <c r="C43" s="36"/>
      <c r="D43" s="162" t="s">
        <v>4434</v>
      </c>
      <c r="E43" s="163" t="s">
        <v>3305</v>
      </c>
      <c r="F43" s="164" t="s">
        <v>59</v>
      </c>
      <c r="G43" s="165">
        <v>0</v>
      </c>
      <c r="H43" s="166">
        <v>3</v>
      </c>
      <c r="I43" s="180">
        <f t="shared" si="0"/>
        <v>3</v>
      </c>
      <c r="J43" s="180" t="str">
        <f t="shared" si="2"/>
        <v/>
      </c>
      <c r="K43" s="165" t="s">
        <v>4409</v>
      </c>
      <c r="L43" s="149">
        <f>IFERROR(HLOOKUP(A43,BangKeTru!$1:$3,3,0),0)</f>
        <v>0</v>
      </c>
      <c r="N43" s="149" t="str">
        <f t="shared" si="1"/>
        <v/>
      </c>
      <c r="O43" s="149" t="str">
        <f>IFERROR(HLOOKUP(N43,BangKeTru!$1:$3,3,0),"")</f>
        <v/>
      </c>
    </row>
    <row r="44" spans="1:17" s="149" customFormat="1" ht="24.95" customHeight="1">
      <c r="A44" s="149" t="s">
        <v>3814</v>
      </c>
      <c r="B44" s="149" t="s">
        <v>3219</v>
      </c>
      <c r="C44" s="36"/>
      <c r="D44" s="168" t="s">
        <v>3681</v>
      </c>
      <c r="E44" s="169" t="s">
        <v>4435</v>
      </c>
      <c r="F44" s="170" t="s">
        <v>237</v>
      </c>
      <c r="G44" s="171">
        <v>1</v>
      </c>
      <c r="H44" s="173">
        <v>0</v>
      </c>
      <c r="I44" s="183" t="str">
        <f t="shared" si="0"/>
        <v/>
      </c>
      <c r="J44" s="183">
        <f t="shared" si="2"/>
        <v>1</v>
      </c>
      <c r="K44" s="165" t="s">
        <v>4436</v>
      </c>
      <c r="L44" s="149">
        <f>IFERROR(HLOOKUP(A44,BangKeTru!$1:$3,3,0),0)</f>
        <v>3</v>
      </c>
      <c r="N44" s="149" t="str">
        <f t="shared" si="1"/>
        <v>Lắp sứ treo Polymer</v>
      </c>
      <c r="O44" s="149">
        <f>IFERROR(HLOOKUP(N44,BangKeTru!$1:$3,3,0),"")</f>
        <v>5</v>
      </c>
      <c r="Q44" s="187" t="s">
        <v>60</v>
      </c>
    </row>
    <row r="45" spans="1:17" s="149" customFormat="1" ht="24.95" customHeight="1">
      <c r="B45" s="149" t="s">
        <v>4430</v>
      </c>
      <c r="C45" s="36"/>
      <c r="D45" s="162" t="s">
        <v>4437</v>
      </c>
      <c r="E45" s="163" t="s">
        <v>3745</v>
      </c>
      <c r="F45" s="164" t="s">
        <v>2262</v>
      </c>
      <c r="G45" s="165">
        <v>1</v>
      </c>
      <c r="H45" s="174">
        <v>0</v>
      </c>
      <c r="I45" s="180" t="str">
        <f t="shared" si="0"/>
        <v/>
      </c>
      <c r="J45" s="180">
        <f t="shared" si="2"/>
        <v>1</v>
      </c>
      <c r="K45" s="165" t="s">
        <v>4419</v>
      </c>
      <c r="L45" s="186">
        <f>IFERROR(HLOOKUP(A45,BangKeTru!$1:$3,3,0),0)</f>
        <v>0</v>
      </c>
      <c r="N45" s="149" t="str">
        <f t="shared" si="1"/>
        <v/>
      </c>
      <c r="O45" s="149" t="str">
        <f>IFERROR(HLOOKUP(N45,BangKeTru!$1:$3,3,0),"")</f>
        <v/>
      </c>
      <c r="Q45" s="37"/>
    </row>
    <row r="46" spans="1:17" s="149" customFormat="1" ht="24.95" customHeight="1">
      <c r="B46" s="149" t="s">
        <v>821</v>
      </c>
      <c r="C46" s="36"/>
      <c r="D46" s="162" t="s">
        <v>4438</v>
      </c>
      <c r="E46" s="163" t="s">
        <v>4439</v>
      </c>
      <c r="F46" s="164" t="s">
        <v>2262</v>
      </c>
      <c r="G46" s="165">
        <v>1</v>
      </c>
      <c r="H46" s="174">
        <v>0</v>
      </c>
      <c r="I46" s="180" t="str">
        <f t="shared" si="0"/>
        <v/>
      </c>
      <c r="J46" s="180">
        <f t="shared" si="2"/>
        <v>1</v>
      </c>
      <c r="K46" s="165" t="s">
        <v>4419</v>
      </c>
      <c r="L46" s="186">
        <f>IFERROR(HLOOKUP(A46,BangKeTru!$1:$3,3,0),0)</f>
        <v>0</v>
      </c>
      <c r="N46" s="149" t="str">
        <f t="shared" si="1"/>
        <v/>
      </c>
      <c r="O46" s="149" t="str">
        <f>IFERROR(HLOOKUP(N46,BangKeTru!$1:$3,3,0),"")</f>
        <v/>
      </c>
      <c r="Q46" s="37"/>
    </row>
    <row r="47" spans="1:17" s="149" customFormat="1" ht="24.95" customHeight="1">
      <c r="B47" s="149" t="s">
        <v>3306</v>
      </c>
      <c r="C47" s="36"/>
      <c r="D47" s="162" t="s">
        <v>4440</v>
      </c>
      <c r="E47" s="163" t="s">
        <v>4441</v>
      </c>
      <c r="F47" s="164" t="s">
        <v>2262</v>
      </c>
      <c r="G47" s="165">
        <v>1</v>
      </c>
      <c r="H47" s="174">
        <v>0</v>
      </c>
      <c r="I47" s="180" t="str">
        <f t="shared" si="0"/>
        <v/>
      </c>
      <c r="J47" s="180">
        <f t="shared" si="2"/>
        <v>1</v>
      </c>
      <c r="K47" s="165" t="s">
        <v>4419</v>
      </c>
      <c r="L47" s="186">
        <f>IFERROR(HLOOKUP(A47,BangKeTru!$1:$3,3,0),0)</f>
        <v>0</v>
      </c>
      <c r="N47" s="149" t="str">
        <f t="shared" si="1"/>
        <v/>
      </c>
      <c r="O47" s="149" t="str">
        <f>IFERROR(HLOOKUP(N47,BangKeTru!$1:$3,3,0),"")</f>
        <v/>
      </c>
      <c r="Q47" s="37"/>
    </row>
    <row r="48" spans="1:17" s="149" customFormat="1" ht="27.6" customHeight="1">
      <c r="B48" s="149" t="s">
        <v>388</v>
      </c>
      <c r="C48" s="36"/>
      <c r="D48" s="162" t="s">
        <v>3700</v>
      </c>
      <c r="E48" s="163" t="s">
        <v>4442</v>
      </c>
      <c r="F48" s="164" t="s">
        <v>4443</v>
      </c>
      <c r="G48" s="166">
        <v>19014</v>
      </c>
      <c r="H48" s="166">
        <f>G48</f>
        <v>19014</v>
      </c>
      <c r="I48" s="180" t="str">
        <f t="shared" si="0"/>
        <v/>
      </c>
      <c r="J48" s="180"/>
      <c r="K48" s="181"/>
      <c r="L48" s="149">
        <f>IFERROR(HLOOKUP(A48,BangKeTru!$1:$3,3,0),0)</f>
        <v>0</v>
      </c>
      <c r="N48" s="149" t="str">
        <f t="shared" si="1"/>
        <v/>
      </c>
      <c r="O48" s="149" t="str">
        <f>IFERROR(HLOOKUP(N48,BangKeTru!$1:$3,3,0),"")</f>
        <v/>
      </c>
      <c r="Q48" s="37"/>
    </row>
    <row r="49" spans="1:17" s="149" customFormat="1" ht="24.95" customHeight="1">
      <c r="A49" s="149" t="s">
        <v>3831</v>
      </c>
      <c r="B49" s="149" t="s">
        <v>4444</v>
      </c>
      <c r="C49" s="36"/>
      <c r="D49" s="162" t="s">
        <v>3679</v>
      </c>
      <c r="E49" s="163" t="s">
        <v>4445</v>
      </c>
      <c r="F49" s="164" t="s">
        <v>4443</v>
      </c>
      <c r="G49" s="175">
        <v>3146.9</v>
      </c>
      <c r="H49" s="175">
        <v>3146.9</v>
      </c>
      <c r="I49" s="180"/>
      <c r="J49" s="180" t="str">
        <f t="shared" si="2"/>
        <v/>
      </c>
      <c r="K49" s="171" t="s">
        <v>4425</v>
      </c>
      <c r="L49" s="149">
        <f>IFERROR(HLOOKUP(A49,BangKeTru!$1:$3,3,0),0)</f>
        <v>19394.400000000009</v>
      </c>
      <c r="N49" s="149" t="str">
        <f t="shared" si="1"/>
        <v>Lắp dây AC70</v>
      </c>
      <c r="O49" s="149" t="str">
        <f>IFERROR(HLOOKUP(N49,BangKeTru!$1:$3,3,0),"")</f>
        <v/>
      </c>
      <c r="Q49" s="37"/>
    </row>
    <row r="50" spans="1:17" s="149" customFormat="1" ht="24.95" customHeight="1">
      <c r="A50" s="149" t="s">
        <v>3835</v>
      </c>
      <c r="B50" s="149" t="s">
        <v>4446</v>
      </c>
      <c r="C50" s="36"/>
      <c r="D50" s="162" t="s">
        <v>3819</v>
      </c>
      <c r="E50" s="163" t="s">
        <v>4447</v>
      </c>
      <c r="F50" s="164" t="s">
        <v>4443</v>
      </c>
      <c r="G50" s="165">
        <v>159</v>
      </c>
      <c r="H50" s="166">
        <v>102</v>
      </c>
      <c r="I50" s="180" t="str">
        <f t="shared" si="0"/>
        <v/>
      </c>
      <c r="J50" s="180">
        <f t="shared" si="2"/>
        <v>57</v>
      </c>
      <c r="K50" s="165" t="s">
        <v>4108</v>
      </c>
      <c r="L50" s="149">
        <f>IFERROR(HLOOKUP(A50,BangKeTru!$1:$3,3,0),0)</f>
        <v>3257.4999999999995</v>
      </c>
      <c r="N50" s="149" t="str">
        <f t="shared" si="1"/>
        <v>Lắp dây AC50</v>
      </c>
      <c r="O50" s="149" t="str">
        <f>IFERROR(HLOOKUP(N50,BangKeTru!$1:$3,3,0),"")</f>
        <v/>
      </c>
    </row>
    <row r="51" spans="1:17" s="149" customFormat="1" ht="24.95" customHeight="1">
      <c r="A51" s="149" t="s">
        <v>3846</v>
      </c>
      <c r="B51" s="149" t="s">
        <v>4448</v>
      </c>
      <c r="C51" s="36"/>
      <c r="D51" s="168" t="s">
        <v>3630</v>
      </c>
      <c r="E51" s="169" t="s">
        <v>4449</v>
      </c>
      <c r="F51" s="170" t="s">
        <v>237</v>
      </c>
      <c r="G51" s="171">
        <v>77</v>
      </c>
      <c r="H51" s="172">
        <v>74</v>
      </c>
      <c r="I51" s="180" t="str">
        <f t="shared" si="0"/>
        <v/>
      </c>
      <c r="J51" s="180">
        <f t="shared" si="2"/>
        <v>3</v>
      </c>
      <c r="K51" s="165" t="s">
        <v>4108</v>
      </c>
      <c r="L51" s="149">
        <f>IFERROR(HLOOKUP(A51,BangKeTru!$1:$3,3,0),0)</f>
        <v>77</v>
      </c>
      <c r="N51" s="149" t="str">
        <f t="shared" si="1"/>
        <v>Lắp X-1,66Đ</v>
      </c>
      <c r="O51" s="149" t="str">
        <f>IFERROR(HLOOKUP(N51,BangKeTru!$1:$3,3,0),"")</f>
        <v/>
      </c>
      <c r="Q51" s="188" t="s">
        <v>60</v>
      </c>
    </row>
    <row r="52" spans="1:17" s="149" customFormat="1" ht="24.95" customHeight="1">
      <c r="B52" s="149" t="s">
        <v>4450</v>
      </c>
      <c r="C52" s="36">
        <v>1</v>
      </c>
      <c r="D52" s="162" t="s">
        <v>4451</v>
      </c>
      <c r="E52" s="163" t="s">
        <v>3298</v>
      </c>
      <c r="F52" s="164" t="s">
        <v>2262</v>
      </c>
      <c r="G52" s="165">
        <v>77</v>
      </c>
      <c r="H52" s="166">
        <v>74</v>
      </c>
      <c r="I52" s="180" t="str">
        <f t="shared" si="0"/>
        <v/>
      </c>
      <c r="J52" s="180">
        <f t="shared" si="2"/>
        <v>3</v>
      </c>
      <c r="K52" s="165" t="s">
        <v>4419</v>
      </c>
      <c r="L52" s="149">
        <f>IFERROR(HLOOKUP(A52,BangKeTru!$1:$3,3,0),0)</f>
        <v>0</v>
      </c>
      <c r="N52" s="149" t="str">
        <f t="shared" si="1"/>
        <v/>
      </c>
      <c r="O52" s="149" t="str">
        <f>IFERROR(HLOOKUP(N52,BangKeTru!$1:$3,3,0),"")</f>
        <v/>
      </c>
      <c r="Q52" s="37"/>
    </row>
    <row r="53" spans="1:17" s="149" customFormat="1" ht="24.95" customHeight="1">
      <c r="B53" s="149" t="s">
        <v>4452</v>
      </c>
      <c r="C53" s="36">
        <v>2</v>
      </c>
      <c r="D53" s="162" t="s">
        <v>4453</v>
      </c>
      <c r="E53" s="163" t="s">
        <v>4454</v>
      </c>
      <c r="F53" s="164" t="s">
        <v>2262</v>
      </c>
      <c r="G53" s="165">
        <v>154</v>
      </c>
      <c r="H53" s="166">
        <v>148</v>
      </c>
      <c r="I53" s="180" t="str">
        <f t="shared" si="0"/>
        <v/>
      </c>
      <c r="J53" s="180">
        <f t="shared" si="2"/>
        <v>6</v>
      </c>
      <c r="K53" s="165" t="s">
        <v>4419</v>
      </c>
      <c r="L53" s="149">
        <f>IFERROR(HLOOKUP(A53,BangKeTru!$1:$3,3,0),0)</f>
        <v>0</v>
      </c>
      <c r="N53" s="149" t="str">
        <f t="shared" si="1"/>
        <v/>
      </c>
      <c r="O53" s="149" t="str">
        <f>IFERROR(HLOOKUP(N53,BangKeTru!$1:$3,3,0),"")</f>
        <v/>
      </c>
      <c r="Q53" s="37"/>
    </row>
    <row r="54" spans="1:17" s="149" customFormat="1" ht="24.95" customHeight="1">
      <c r="B54" s="149" t="s">
        <v>4455</v>
      </c>
      <c r="C54" s="36">
        <v>2</v>
      </c>
      <c r="D54" s="162" t="s">
        <v>4456</v>
      </c>
      <c r="E54" s="163" t="s">
        <v>4457</v>
      </c>
      <c r="F54" s="164" t="s">
        <v>2262</v>
      </c>
      <c r="G54" s="165">
        <v>154</v>
      </c>
      <c r="H54" s="166">
        <v>148</v>
      </c>
      <c r="I54" s="180" t="str">
        <f t="shared" si="0"/>
        <v/>
      </c>
      <c r="J54" s="180">
        <f t="shared" si="2"/>
        <v>6</v>
      </c>
      <c r="K54" s="165" t="s">
        <v>4419</v>
      </c>
      <c r="L54" s="149">
        <f>IFERROR(HLOOKUP(A54,BangKeTru!$1:$3,3,0),0)</f>
        <v>0</v>
      </c>
      <c r="N54" s="149" t="str">
        <f t="shared" si="1"/>
        <v/>
      </c>
      <c r="O54" s="149" t="str">
        <f>IFERROR(HLOOKUP(N54,BangKeTru!$1:$3,3,0),"")</f>
        <v/>
      </c>
      <c r="Q54" s="37"/>
    </row>
    <row r="55" spans="1:17" s="149" customFormat="1" ht="24.95" customHeight="1">
      <c r="B55" s="149" t="s">
        <v>4411</v>
      </c>
      <c r="C55" s="36">
        <v>1</v>
      </c>
      <c r="D55" s="162" t="s">
        <v>4458</v>
      </c>
      <c r="E55" s="163" t="s">
        <v>4459</v>
      </c>
      <c r="F55" s="164" t="s">
        <v>2262</v>
      </c>
      <c r="G55" s="165">
        <v>77</v>
      </c>
      <c r="H55" s="166">
        <v>74</v>
      </c>
      <c r="I55" s="180" t="str">
        <f t="shared" si="0"/>
        <v/>
      </c>
      <c r="J55" s="180">
        <f t="shared" si="2"/>
        <v>3</v>
      </c>
      <c r="K55" s="165" t="s">
        <v>4419</v>
      </c>
      <c r="L55" s="149">
        <f>IFERROR(HLOOKUP(A55,BangKeTru!$1:$3,3,0),0)</f>
        <v>0</v>
      </c>
      <c r="N55" s="149" t="str">
        <f t="shared" si="1"/>
        <v/>
      </c>
      <c r="O55" s="149" t="str">
        <f>IFERROR(HLOOKUP(N55,BangKeTru!$1:$3,3,0),"")</f>
        <v/>
      </c>
      <c r="Q55" s="37"/>
    </row>
    <row r="56" spans="1:17" s="149" customFormat="1" ht="24.95" customHeight="1">
      <c r="B56" s="149" t="s">
        <v>4421</v>
      </c>
      <c r="C56" s="36">
        <v>1</v>
      </c>
      <c r="D56" s="162" t="s">
        <v>4460</v>
      </c>
      <c r="E56" s="163" t="s">
        <v>4423</v>
      </c>
      <c r="F56" s="164" t="s">
        <v>2262</v>
      </c>
      <c r="G56" s="165">
        <v>77</v>
      </c>
      <c r="H56" s="166">
        <v>74</v>
      </c>
      <c r="I56" s="180" t="str">
        <f t="shared" si="0"/>
        <v/>
      </c>
      <c r="J56" s="180">
        <f t="shared" si="2"/>
        <v>3</v>
      </c>
      <c r="K56" s="165" t="s">
        <v>4419</v>
      </c>
      <c r="L56" s="149">
        <f>IFERROR(HLOOKUP(A56,BangKeTru!$1:$3,3,0),0)</f>
        <v>0</v>
      </c>
      <c r="N56" s="149" t="str">
        <f t="shared" si="1"/>
        <v/>
      </c>
      <c r="O56" s="149" t="str">
        <f>IFERROR(HLOOKUP(N56,BangKeTru!$1:$3,3,0),"")</f>
        <v/>
      </c>
      <c r="Q56" s="37"/>
    </row>
    <row r="57" spans="1:17" s="149" customFormat="1" ht="16.5">
      <c r="A57" s="149" t="s">
        <v>3849</v>
      </c>
      <c r="B57" s="149" t="s">
        <v>4461</v>
      </c>
      <c r="C57" s="36"/>
      <c r="D57" s="168" t="s">
        <v>4043</v>
      </c>
      <c r="E57" s="169" t="s">
        <v>4462</v>
      </c>
      <c r="F57" s="170" t="s">
        <v>237</v>
      </c>
      <c r="G57" s="171">
        <v>8</v>
      </c>
      <c r="H57" s="172">
        <v>9</v>
      </c>
      <c r="I57" s="180">
        <f t="shared" si="0"/>
        <v>1</v>
      </c>
      <c r="J57" s="180" t="str">
        <f t="shared" si="2"/>
        <v/>
      </c>
      <c r="K57" s="181" t="s">
        <v>4463</v>
      </c>
      <c r="L57" s="149">
        <f>IFERROR(HLOOKUP(A57,BangKeTru!$1:$3,3,0),0)</f>
        <v>9</v>
      </c>
      <c r="N57" s="149" t="str">
        <f t="shared" si="1"/>
        <v>Lắp X-1,66K</v>
      </c>
      <c r="O57" s="149" t="str">
        <f>IFERROR(HLOOKUP(N57,BangKeTru!$1:$3,3,0),"")</f>
        <v/>
      </c>
      <c r="Q57" s="188" t="s">
        <v>60</v>
      </c>
    </row>
    <row r="58" spans="1:17" s="149" customFormat="1" ht="24.95" customHeight="1">
      <c r="B58" s="149" t="s">
        <v>4450</v>
      </c>
      <c r="C58" s="36"/>
      <c r="D58" s="162" t="s">
        <v>4464</v>
      </c>
      <c r="E58" s="163" t="s">
        <v>3298</v>
      </c>
      <c r="F58" s="164" t="s">
        <v>2262</v>
      </c>
      <c r="G58" s="165">
        <v>16</v>
      </c>
      <c r="H58" s="166">
        <v>18</v>
      </c>
      <c r="I58" s="180">
        <f t="shared" si="0"/>
        <v>2</v>
      </c>
      <c r="J58" s="180" t="str">
        <f t="shared" si="2"/>
        <v/>
      </c>
      <c r="K58" s="165" t="s">
        <v>4419</v>
      </c>
      <c r="L58" s="149">
        <f>IFERROR(HLOOKUP(A58,BangKeTru!$1:$3,3,0),0)</f>
        <v>0</v>
      </c>
      <c r="N58" s="149" t="str">
        <f t="shared" si="1"/>
        <v/>
      </c>
      <c r="O58" s="149" t="str">
        <f>IFERROR(HLOOKUP(N58,BangKeTru!$1:$3,3,0),"")</f>
        <v/>
      </c>
    </row>
    <row r="59" spans="1:17" s="149" customFormat="1" ht="24.95" customHeight="1">
      <c r="B59" s="149" t="s">
        <v>4452</v>
      </c>
      <c r="C59" s="36"/>
      <c r="D59" s="162" t="s">
        <v>4465</v>
      </c>
      <c r="E59" s="163" t="s">
        <v>4454</v>
      </c>
      <c r="F59" s="164" t="s">
        <v>2262</v>
      </c>
      <c r="G59" s="165">
        <v>16</v>
      </c>
      <c r="H59" s="166">
        <v>18</v>
      </c>
      <c r="I59" s="180">
        <f t="shared" si="0"/>
        <v>2</v>
      </c>
      <c r="J59" s="180" t="str">
        <f t="shared" si="2"/>
        <v/>
      </c>
      <c r="K59" s="165" t="s">
        <v>4419</v>
      </c>
      <c r="L59" s="149">
        <f>IFERROR(HLOOKUP(A59,BangKeTru!$1:$3,3,0),0)</f>
        <v>0</v>
      </c>
      <c r="N59" s="149" t="str">
        <f t="shared" si="1"/>
        <v/>
      </c>
      <c r="O59" s="149" t="str">
        <f>IFERROR(HLOOKUP(N59,BangKeTru!$1:$3,3,0),"")</f>
        <v/>
      </c>
    </row>
    <row r="60" spans="1:17" s="149" customFormat="1" ht="24.95" customHeight="1">
      <c r="B60" s="149" t="s">
        <v>4455</v>
      </c>
      <c r="C60" s="36"/>
      <c r="D60" s="162" t="s">
        <v>4466</v>
      </c>
      <c r="E60" s="163" t="s">
        <v>4457</v>
      </c>
      <c r="F60" s="164" t="s">
        <v>2262</v>
      </c>
      <c r="G60" s="165">
        <v>32</v>
      </c>
      <c r="H60" s="166">
        <v>36</v>
      </c>
      <c r="I60" s="180">
        <f t="shared" si="0"/>
        <v>4</v>
      </c>
      <c r="J60" s="180" t="str">
        <f t="shared" si="2"/>
        <v/>
      </c>
      <c r="K60" s="165" t="s">
        <v>4419</v>
      </c>
      <c r="L60" s="149">
        <f>IFERROR(HLOOKUP(A60,BangKeTru!$1:$3,3,0),0)</f>
        <v>0</v>
      </c>
      <c r="N60" s="149" t="str">
        <f t="shared" si="1"/>
        <v/>
      </c>
      <c r="O60" s="149" t="str">
        <f>IFERROR(HLOOKUP(N60,BangKeTru!$1:$3,3,0),"")</f>
        <v/>
      </c>
    </row>
    <row r="61" spans="1:17" s="149" customFormat="1" ht="24.95" customHeight="1">
      <c r="B61" s="149" t="s">
        <v>4411</v>
      </c>
      <c r="C61" s="36"/>
      <c r="D61" s="162" t="s">
        <v>4467</v>
      </c>
      <c r="E61" s="163" t="s">
        <v>4459</v>
      </c>
      <c r="F61" s="164" t="s">
        <v>2262</v>
      </c>
      <c r="G61" s="165">
        <v>8</v>
      </c>
      <c r="H61" s="166">
        <v>9</v>
      </c>
      <c r="I61" s="180">
        <f t="shared" si="0"/>
        <v>1</v>
      </c>
      <c r="J61" s="180" t="str">
        <f t="shared" si="2"/>
        <v/>
      </c>
      <c r="K61" s="165" t="s">
        <v>4419</v>
      </c>
      <c r="L61" s="149">
        <f>IFERROR(HLOOKUP(A61,BangKeTru!$1:$3,3,0),0)</f>
        <v>0</v>
      </c>
      <c r="N61" s="149" t="str">
        <f t="shared" si="1"/>
        <v/>
      </c>
      <c r="O61" s="149" t="str">
        <f>IFERROR(HLOOKUP(N61,BangKeTru!$1:$3,3,0),"")</f>
        <v/>
      </c>
    </row>
    <row r="62" spans="1:17" s="149" customFormat="1" ht="24.95" customHeight="1">
      <c r="B62" s="149" t="s">
        <v>4421</v>
      </c>
      <c r="C62" s="36"/>
      <c r="D62" s="162" t="s">
        <v>4468</v>
      </c>
      <c r="E62" s="163" t="s">
        <v>4423</v>
      </c>
      <c r="F62" s="164" t="s">
        <v>2262</v>
      </c>
      <c r="G62" s="165">
        <v>8</v>
      </c>
      <c r="H62" s="166">
        <v>9</v>
      </c>
      <c r="I62" s="180">
        <f t="shared" si="0"/>
        <v>1</v>
      </c>
      <c r="J62" s="180" t="str">
        <f t="shared" si="2"/>
        <v/>
      </c>
      <c r="K62" s="165" t="s">
        <v>4419</v>
      </c>
      <c r="L62" s="149">
        <f>IFERROR(HLOOKUP(A62,BangKeTru!$1:$3,3,0),0)</f>
        <v>0</v>
      </c>
      <c r="N62" s="149" t="str">
        <f t="shared" si="1"/>
        <v/>
      </c>
      <c r="O62" s="149" t="str">
        <f>IFERROR(HLOOKUP(N62,BangKeTru!$1:$3,3,0),"")</f>
        <v/>
      </c>
    </row>
    <row r="63" spans="1:17" s="149" customFormat="1" ht="19.899999999999999" customHeight="1">
      <c r="A63" s="149" t="s">
        <v>3985</v>
      </c>
      <c r="B63" s="149" t="s">
        <v>3027</v>
      </c>
      <c r="C63" s="36"/>
      <c r="D63" s="168" t="s">
        <v>3682</v>
      </c>
      <c r="E63" s="169" t="s">
        <v>4469</v>
      </c>
      <c r="F63" s="170" t="s">
        <v>237</v>
      </c>
      <c r="G63" s="176">
        <v>0</v>
      </c>
      <c r="H63" s="172">
        <v>1</v>
      </c>
      <c r="I63" s="180">
        <f t="shared" si="0"/>
        <v>1</v>
      </c>
      <c r="J63" s="180" t="str">
        <f t="shared" si="2"/>
        <v/>
      </c>
      <c r="K63" s="181" t="s">
        <v>4470</v>
      </c>
      <c r="L63" s="149">
        <f>IFERROR(HLOOKUP(A63,BangKeTru!$1:$3,3,0),0)</f>
        <v>1</v>
      </c>
      <c r="N63" s="149" t="str">
        <f t="shared" si="1"/>
        <v>Lắp X-2,2</v>
      </c>
      <c r="O63" s="149" t="str">
        <f>IFERROR(HLOOKUP(N63,BangKeTru!$1:$3,3,0),"")</f>
        <v/>
      </c>
      <c r="Q63" s="187" t="s">
        <v>60</v>
      </c>
    </row>
    <row r="64" spans="1:17" s="149" customFormat="1" ht="24.95" customHeight="1">
      <c r="B64" s="149" t="s">
        <v>3299</v>
      </c>
      <c r="C64" s="36">
        <v>1</v>
      </c>
      <c r="D64" s="162" t="s">
        <v>4471</v>
      </c>
      <c r="E64" s="163" t="s">
        <v>4472</v>
      </c>
      <c r="F64" s="164" t="s">
        <v>2262</v>
      </c>
      <c r="G64" s="174">
        <v>0</v>
      </c>
      <c r="H64" s="166">
        <v>1</v>
      </c>
      <c r="I64" s="180">
        <f t="shared" si="0"/>
        <v>1</v>
      </c>
      <c r="J64" s="180" t="str">
        <f t="shared" si="2"/>
        <v/>
      </c>
      <c r="K64" s="165" t="s">
        <v>4419</v>
      </c>
      <c r="L64" s="149">
        <f>IFERROR(HLOOKUP(A64,BangKeTru!$1:$3,3,0),0)</f>
        <v>0</v>
      </c>
      <c r="N64" s="149" t="str">
        <f t="shared" si="1"/>
        <v/>
      </c>
      <c r="O64" s="149" t="str">
        <f>IFERROR(HLOOKUP(N64,BangKeTru!$1:$3,3,0),"")</f>
        <v/>
      </c>
    </row>
    <row r="65" spans="1:17" s="149" customFormat="1" ht="24.95" customHeight="1">
      <c r="B65" s="149" t="s">
        <v>4473</v>
      </c>
      <c r="C65" s="36">
        <v>1</v>
      </c>
      <c r="D65" s="162" t="s">
        <v>4474</v>
      </c>
      <c r="E65" s="163" t="s">
        <v>4475</v>
      </c>
      <c r="F65" s="164" t="s">
        <v>2262</v>
      </c>
      <c r="G65" s="174">
        <v>0</v>
      </c>
      <c r="H65" s="166">
        <v>1</v>
      </c>
      <c r="I65" s="180">
        <f t="shared" si="0"/>
        <v>1</v>
      </c>
      <c r="J65" s="180" t="str">
        <f t="shared" si="2"/>
        <v/>
      </c>
      <c r="K65" s="165" t="s">
        <v>4419</v>
      </c>
      <c r="L65" s="149">
        <f>IFERROR(HLOOKUP(A65,BangKeTru!$1:$3,3,0),0)</f>
        <v>0</v>
      </c>
      <c r="N65" s="149" t="str">
        <f t="shared" si="1"/>
        <v/>
      </c>
      <c r="O65" s="149" t="str">
        <f>IFERROR(HLOOKUP(N65,BangKeTru!$1:$3,3,0),"")</f>
        <v/>
      </c>
    </row>
    <row r="66" spans="1:17" s="149" customFormat="1" ht="24.95" customHeight="1">
      <c r="B66" s="149" t="s">
        <v>4455</v>
      </c>
      <c r="C66" s="36">
        <v>1</v>
      </c>
      <c r="D66" s="162" t="s">
        <v>4476</v>
      </c>
      <c r="E66" s="163" t="s">
        <v>4457</v>
      </c>
      <c r="F66" s="164" t="s">
        <v>2262</v>
      </c>
      <c r="G66" s="174">
        <v>0</v>
      </c>
      <c r="H66" s="166">
        <v>1</v>
      </c>
      <c r="I66" s="180">
        <f t="shared" si="0"/>
        <v>1</v>
      </c>
      <c r="J66" s="180" t="str">
        <f t="shared" si="2"/>
        <v/>
      </c>
      <c r="K66" s="165" t="s">
        <v>4419</v>
      </c>
      <c r="L66" s="149">
        <f>IFERROR(HLOOKUP(A66,BangKeTru!$1:$3,3,0),0)</f>
        <v>0</v>
      </c>
      <c r="N66" s="149" t="str">
        <f t="shared" si="1"/>
        <v/>
      </c>
      <c r="O66" s="149" t="str">
        <f>IFERROR(HLOOKUP(N66,BangKeTru!$1:$3,3,0),"")</f>
        <v/>
      </c>
    </row>
    <row r="67" spans="1:17" s="149" customFormat="1" ht="24.95" customHeight="1">
      <c r="B67" s="149" t="s">
        <v>4411</v>
      </c>
      <c r="C67" s="36">
        <v>1</v>
      </c>
      <c r="D67" s="162" t="s">
        <v>4477</v>
      </c>
      <c r="E67" s="163" t="s">
        <v>4459</v>
      </c>
      <c r="F67" s="164" t="s">
        <v>2262</v>
      </c>
      <c r="G67" s="174">
        <v>0</v>
      </c>
      <c r="H67" s="166">
        <v>1</v>
      </c>
      <c r="I67" s="180">
        <f t="shared" si="0"/>
        <v>1</v>
      </c>
      <c r="J67" s="180" t="str">
        <f t="shared" si="2"/>
        <v/>
      </c>
      <c r="K67" s="165" t="s">
        <v>4419</v>
      </c>
      <c r="L67" s="149">
        <f>IFERROR(HLOOKUP(A67,BangKeTru!$1:$3,3,0),0)</f>
        <v>0</v>
      </c>
      <c r="N67" s="149" t="str">
        <f t="shared" si="1"/>
        <v/>
      </c>
      <c r="O67" s="149" t="str">
        <f>IFERROR(HLOOKUP(N67,BangKeTru!$1:$3,3,0),"")</f>
        <v/>
      </c>
    </row>
    <row r="68" spans="1:17" s="149" customFormat="1" ht="24.95" customHeight="1">
      <c r="B68" s="149" t="s">
        <v>4421</v>
      </c>
      <c r="C68" s="36">
        <v>1</v>
      </c>
      <c r="D68" s="162" t="s">
        <v>4478</v>
      </c>
      <c r="E68" s="163" t="s">
        <v>4423</v>
      </c>
      <c r="F68" s="164" t="s">
        <v>2262</v>
      </c>
      <c r="G68" s="174">
        <v>0</v>
      </c>
      <c r="H68" s="166">
        <v>1</v>
      </c>
      <c r="I68" s="180">
        <f t="shared" si="0"/>
        <v>1</v>
      </c>
      <c r="J68" s="180" t="str">
        <f t="shared" si="2"/>
        <v/>
      </c>
      <c r="K68" s="165" t="s">
        <v>4419</v>
      </c>
      <c r="L68" s="149">
        <f>IFERROR(HLOOKUP(A68,BangKeTru!$1:$3,3,0),0)</f>
        <v>0</v>
      </c>
      <c r="N68" s="149" t="str">
        <f t="shared" si="1"/>
        <v/>
      </c>
      <c r="O68" s="149" t="str">
        <f>IFERROR(HLOOKUP(N68,BangKeTru!$1:$3,3,0),"")</f>
        <v/>
      </c>
    </row>
    <row r="69" spans="1:17" s="149" customFormat="1" ht="16.5">
      <c r="A69" s="149" t="s">
        <v>3852</v>
      </c>
      <c r="B69" s="149" t="s">
        <v>3029</v>
      </c>
      <c r="C69" s="36"/>
      <c r="D69" s="189" t="s">
        <v>3875</v>
      </c>
      <c r="E69" s="190" t="s">
        <v>4479</v>
      </c>
      <c r="F69" s="191" t="s">
        <v>237</v>
      </c>
      <c r="G69" s="192">
        <v>4</v>
      </c>
      <c r="H69" s="193">
        <v>5</v>
      </c>
      <c r="I69" s="180">
        <f t="shared" si="0"/>
        <v>1</v>
      </c>
      <c r="J69" s="180" t="str">
        <f t="shared" si="2"/>
        <v/>
      </c>
      <c r="K69" s="201" t="s">
        <v>4480</v>
      </c>
      <c r="L69" s="149">
        <f>IFERROR(HLOOKUP(A69,BangKeTru!$1:$3,3,0),0)</f>
        <v>6</v>
      </c>
      <c r="N69" s="149" t="str">
        <f t="shared" si="1"/>
        <v>Lắp X-2,2K</v>
      </c>
      <c r="O69" s="149">
        <f>IFERROR(HLOOKUP(N69,BangKeTru!$1:$3,3,0),"")</f>
        <v>2</v>
      </c>
      <c r="Q69" s="187" t="s">
        <v>60</v>
      </c>
    </row>
    <row r="70" spans="1:17" s="149" customFormat="1" ht="24.95" customHeight="1">
      <c r="B70" s="149" t="s">
        <v>3301</v>
      </c>
      <c r="C70" s="36"/>
      <c r="D70" s="162" t="s">
        <v>4481</v>
      </c>
      <c r="E70" s="163" t="s">
        <v>3302</v>
      </c>
      <c r="F70" s="164" t="s">
        <v>2262</v>
      </c>
      <c r="G70" s="165">
        <v>8</v>
      </c>
      <c r="H70" s="166">
        <v>10</v>
      </c>
      <c r="I70" s="180">
        <f t="shared" si="0"/>
        <v>2</v>
      </c>
      <c r="J70" s="180" t="str">
        <f t="shared" si="2"/>
        <v/>
      </c>
      <c r="K70" s="165" t="s">
        <v>4419</v>
      </c>
      <c r="L70" s="149">
        <f>IFERROR(HLOOKUP(A70,BangKeTru!$1:$3,3,0),0)</f>
        <v>0</v>
      </c>
      <c r="N70" s="149" t="str">
        <f t="shared" si="1"/>
        <v/>
      </c>
      <c r="O70" s="149" t="str">
        <f>IFERROR(HLOOKUP(N70,BangKeTru!$1:$3,3,0),"")</f>
        <v/>
      </c>
    </row>
    <row r="71" spans="1:17" s="149" customFormat="1" ht="24.95" customHeight="1">
      <c r="B71" s="149" t="s">
        <v>4452</v>
      </c>
      <c r="C71" s="36"/>
      <c r="D71" s="162" t="s">
        <v>4482</v>
      </c>
      <c r="E71" s="163" t="s">
        <v>4454</v>
      </c>
      <c r="F71" s="164" t="s">
        <v>2262</v>
      </c>
      <c r="G71" s="165">
        <v>8</v>
      </c>
      <c r="H71" s="166">
        <v>10</v>
      </c>
      <c r="I71" s="180">
        <f t="shared" si="0"/>
        <v>2</v>
      </c>
      <c r="J71" s="180" t="str">
        <f t="shared" si="2"/>
        <v/>
      </c>
      <c r="K71" s="165" t="s">
        <v>4419</v>
      </c>
      <c r="L71" s="149">
        <f>IFERROR(HLOOKUP(A71,BangKeTru!$1:$3,3,0),0)</f>
        <v>0</v>
      </c>
      <c r="N71" s="149" t="str">
        <f t="shared" si="1"/>
        <v/>
      </c>
      <c r="O71" s="149" t="str">
        <f>IFERROR(HLOOKUP(N71,BangKeTru!$1:$3,3,0),"")</f>
        <v/>
      </c>
    </row>
    <row r="72" spans="1:17" s="149" customFormat="1" ht="24.95" customHeight="1">
      <c r="B72" s="149" t="s">
        <v>4455</v>
      </c>
      <c r="C72" s="36"/>
      <c r="D72" s="162" t="s">
        <v>4483</v>
      </c>
      <c r="E72" s="163" t="s">
        <v>4457</v>
      </c>
      <c r="F72" s="164" t="s">
        <v>2262</v>
      </c>
      <c r="G72" s="165">
        <v>16</v>
      </c>
      <c r="H72" s="166">
        <v>20</v>
      </c>
      <c r="I72" s="180">
        <f t="shared" si="0"/>
        <v>4</v>
      </c>
      <c r="J72" s="180" t="str">
        <f t="shared" si="2"/>
        <v/>
      </c>
      <c r="K72" s="165" t="s">
        <v>4419</v>
      </c>
      <c r="L72" s="149">
        <f>IFERROR(HLOOKUP(A72,BangKeTru!$1:$3,3,0),0)</f>
        <v>0</v>
      </c>
      <c r="N72" s="149" t="str">
        <f t="shared" si="1"/>
        <v/>
      </c>
      <c r="O72" s="149" t="str">
        <f>IFERROR(HLOOKUP(N72,BangKeTru!$1:$3,3,0),"")</f>
        <v/>
      </c>
    </row>
    <row r="73" spans="1:17" s="149" customFormat="1" ht="24.95" customHeight="1">
      <c r="B73" s="149" t="s">
        <v>4411</v>
      </c>
      <c r="C73" s="36"/>
      <c r="D73" s="162" t="s">
        <v>4484</v>
      </c>
      <c r="E73" s="163" t="s">
        <v>4459</v>
      </c>
      <c r="F73" s="164" t="s">
        <v>2262</v>
      </c>
      <c r="G73" s="165">
        <v>8</v>
      </c>
      <c r="H73" s="166">
        <v>10</v>
      </c>
      <c r="I73" s="180">
        <f t="shared" si="0"/>
        <v>2</v>
      </c>
      <c r="J73" s="180" t="str">
        <f t="shared" si="2"/>
        <v/>
      </c>
      <c r="K73" s="165" t="s">
        <v>4419</v>
      </c>
      <c r="L73" s="149">
        <f>IFERROR(HLOOKUP(A73,BangKeTru!$1:$3,3,0),0)</f>
        <v>0</v>
      </c>
      <c r="N73" s="149" t="str">
        <f t="shared" si="1"/>
        <v/>
      </c>
      <c r="O73" s="149" t="str">
        <f>IFERROR(HLOOKUP(N73,BangKeTru!$1:$3,3,0),"")</f>
        <v/>
      </c>
    </row>
    <row r="74" spans="1:17" s="149" customFormat="1" ht="24.95" customHeight="1">
      <c r="B74" s="149" t="s">
        <v>4421</v>
      </c>
      <c r="C74" s="36"/>
      <c r="D74" s="162" t="s">
        <v>4485</v>
      </c>
      <c r="E74" s="163" t="s">
        <v>4423</v>
      </c>
      <c r="F74" s="164" t="s">
        <v>2262</v>
      </c>
      <c r="G74" s="165">
        <v>8</v>
      </c>
      <c r="H74" s="166">
        <v>10</v>
      </c>
      <c r="I74" s="180">
        <f t="shared" si="0"/>
        <v>2</v>
      </c>
      <c r="J74" s="180" t="str">
        <f t="shared" si="2"/>
        <v/>
      </c>
      <c r="K74" s="165" t="s">
        <v>4419</v>
      </c>
      <c r="L74" s="149">
        <f>IFERROR(HLOOKUP(A74,BangKeTru!$1:$3,3,0),0)</f>
        <v>0</v>
      </c>
      <c r="N74" s="149" t="str">
        <f t="shared" si="1"/>
        <v/>
      </c>
      <c r="O74" s="149" t="str">
        <f>IFERROR(HLOOKUP(N74,BangKeTru!$1:$3,3,0),"")</f>
        <v/>
      </c>
    </row>
    <row r="75" spans="1:17" s="149" customFormat="1" ht="24.95" customHeight="1">
      <c r="B75" s="149" t="s">
        <v>4486</v>
      </c>
      <c r="C75" s="36"/>
      <c r="D75" s="162" t="s">
        <v>4487</v>
      </c>
      <c r="E75" s="163" t="s">
        <v>4488</v>
      </c>
      <c r="F75" s="164" t="s">
        <v>2262</v>
      </c>
      <c r="G75" s="165">
        <v>8</v>
      </c>
      <c r="H75" s="166">
        <v>10</v>
      </c>
      <c r="I75" s="180">
        <f t="shared" si="0"/>
        <v>2</v>
      </c>
      <c r="J75" s="180" t="str">
        <f t="shared" si="2"/>
        <v/>
      </c>
      <c r="K75" s="165" t="s">
        <v>4419</v>
      </c>
      <c r="L75" s="149">
        <f>IFERROR(HLOOKUP(A75,BangKeTru!$1:$3,3,0),0)</f>
        <v>0</v>
      </c>
      <c r="N75" s="149" t="str">
        <f t="shared" si="1"/>
        <v/>
      </c>
      <c r="O75" s="149" t="str">
        <f>IFERROR(HLOOKUP(N75,BangKeTru!$1:$3,3,0),"")</f>
        <v/>
      </c>
    </row>
    <row r="76" spans="1:17" s="149" customFormat="1" ht="24.95" customHeight="1">
      <c r="A76" s="149" t="s">
        <v>3855</v>
      </c>
      <c r="B76" s="149" t="s">
        <v>4489</v>
      </c>
      <c r="C76" s="36"/>
      <c r="D76" s="168" t="s">
        <v>3706</v>
      </c>
      <c r="E76" s="169" t="s">
        <v>4490</v>
      </c>
      <c r="F76" s="170" t="s">
        <v>237</v>
      </c>
      <c r="G76" s="171">
        <v>9</v>
      </c>
      <c r="H76" s="172">
        <v>9</v>
      </c>
      <c r="I76" s="180" t="str">
        <f t="shared" si="0"/>
        <v/>
      </c>
      <c r="J76" s="180" t="str">
        <f t="shared" si="2"/>
        <v/>
      </c>
      <c r="K76" s="171" t="s">
        <v>4425</v>
      </c>
      <c r="L76" s="149">
        <f>IFERROR(HLOOKUP(A76,BangKeTru!$1:$3,3,0),0)</f>
        <v>9</v>
      </c>
      <c r="N76" s="149" t="str">
        <f t="shared" si="1"/>
        <v>Lắp bộ chằng xuống</v>
      </c>
      <c r="O76" s="149" t="str">
        <f>IFERROR(HLOOKUP(N76,BangKeTru!$1:$3,3,0),"")</f>
        <v/>
      </c>
      <c r="Q76" s="187" t="s">
        <v>60</v>
      </c>
    </row>
    <row r="77" spans="1:17" s="149" customFormat="1" ht="24.95" customHeight="1">
      <c r="B77" s="149" t="s">
        <v>4149</v>
      </c>
      <c r="C77" s="36"/>
      <c r="D77" s="162" t="s">
        <v>4491</v>
      </c>
      <c r="E77" s="163" t="s">
        <v>4492</v>
      </c>
      <c r="F77" s="164" t="s">
        <v>4443</v>
      </c>
      <c r="G77" s="165">
        <v>126</v>
      </c>
      <c r="H77" s="166">
        <v>126</v>
      </c>
      <c r="I77" s="180" t="str">
        <f t="shared" si="0"/>
        <v/>
      </c>
      <c r="J77" s="180" t="str">
        <f t="shared" si="2"/>
        <v/>
      </c>
      <c r="K77" s="171" t="s">
        <v>4425</v>
      </c>
      <c r="L77" s="149">
        <f>IFERROR(HLOOKUP(A77,BangKeTru!$1:$3,3,0),0)</f>
        <v>0</v>
      </c>
      <c r="N77" s="149" t="str">
        <f t="shared" si="1"/>
        <v/>
      </c>
      <c r="O77" s="149" t="str">
        <f>IFERROR(HLOOKUP(N77,BangKeTru!$1:$3,3,0),"")</f>
        <v/>
      </c>
    </row>
    <row r="78" spans="1:17" s="149" customFormat="1" ht="24.95" customHeight="1">
      <c r="B78" s="149" t="s">
        <v>4175</v>
      </c>
      <c r="C78" s="36"/>
      <c r="D78" s="162" t="s">
        <v>4493</v>
      </c>
      <c r="E78" s="163" t="s">
        <v>813</v>
      </c>
      <c r="F78" s="164" t="s">
        <v>2262</v>
      </c>
      <c r="G78" s="165">
        <v>9</v>
      </c>
      <c r="H78" s="166">
        <v>9</v>
      </c>
      <c r="I78" s="180" t="str">
        <f t="shared" si="0"/>
        <v/>
      </c>
      <c r="J78" s="180" t="str">
        <f t="shared" si="2"/>
        <v/>
      </c>
      <c r="K78" s="171" t="s">
        <v>4425</v>
      </c>
      <c r="L78" s="149">
        <f>IFERROR(HLOOKUP(A78,BangKeTru!$1:$3,3,0),0)</f>
        <v>0</v>
      </c>
      <c r="N78" s="149" t="str">
        <f t="shared" si="1"/>
        <v/>
      </c>
      <c r="O78" s="149" t="str">
        <f>IFERROR(HLOOKUP(N78,BangKeTru!$1:$3,3,0),"")</f>
        <v/>
      </c>
    </row>
    <row r="79" spans="1:17" s="149" customFormat="1" ht="24.95" customHeight="1">
      <c r="B79" s="149" t="s">
        <v>4494</v>
      </c>
      <c r="C79" s="36"/>
      <c r="D79" s="162" t="s">
        <v>4495</v>
      </c>
      <c r="E79" s="163" t="s">
        <v>4496</v>
      </c>
      <c r="F79" s="164" t="s">
        <v>2262</v>
      </c>
      <c r="G79" s="165">
        <v>36</v>
      </c>
      <c r="H79" s="166">
        <v>36</v>
      </c>
      <c r="I79" s="180" t="str">
        <f t="shared" si="0"/>
        <v/>
      </c>
      <c r="J79" s="180" t="str">
        <f t="shared" si="2"/>
        <v/>
      </c>
      <c r="K79" s="171" t="s">
        <v>4425</v>
      </c>
      <c r="L79" s="149">
        <f>IFERROR(HLOOKUP(A79,BangKeTru!$1:$3,3,0),0)</f>
        <v>0</v>
      </c>
      <c r="N79" s="149" t="str">
        <f t="shared" si="1"/>
        <v/>
      </c>
      <c r="O79" s="149" t="str">
        <f>IFERROR(HLOOKUP(N79,BangKeTru!$1:$3,3,0),"")</f>
        <v/>
      </c>
    </row>
    <row r="80" spans="1:17" s="149" customFormat="1" ht="24.95" customHeight="1">
      <c r="B80" s="149" t="s">
        <v>4497</v>
      </c>
      <c r="C80" s="36"/>
      <c r="D80" s="162" t="s">
        <v>4498</v>
      </c>
      <c r="E80" s="163" t="s">
        <v>4499</v>
      </c>
      <c r="F80" s="164" t="s">
        <v>2262</v>
      </c>
      <c r="G80" s="165">
        <v>9</v>
      </c>
      <c r="H80" s="166">
        <v>9</v>
      </c>
      <c r="I80" s="180" t="str">
        <f t="shared" si="0"/>
        <v/>
      </c>
      <c r="J80" s="180" t="str">
        <f t="shared" si="2"/>
        <v/>
      </c>
      <c r="K80" s="171" t="s">
        <v>4425</v>
      </c>
      <c r="L80" s="149">
        <f>IFERROR(HLOOKUP(A80,BangKeTru!$1:$3,3,0),0)</f>
        <v>0</v>
      </c>
      <c r="N80" s="149" t="str">
        <f t="shared" si="1"/>
        <v/>
      </c>
      <c r="O80" s="149" t="str">
        <f>IFERROR(HLOOKUP(N80,BangKeTru!$1:$3,3,0),"")</f>
        <v/>
      </c>
    </row>
    <row r="81" spans="1:17" s="149" customFormat="1" ht="24.95" customHeight="1">
      <c r="A81" s="149" t="s">
        <v>3857</v>
      </c>
      <c r="B81" s="149" t="s">
        <v>4500</v>
      </c>
      <c r="C81" s="36"/>
      <c r="D81" s="168" t="s">
        <v>3639</v>
      </c>
      <c r="E81" s="169" t="s">
        <v>4501</v>
      </c>
      <c r="F81" s="170" t="s">
        <v>237</v>
      </c>
      <c r="G81" s="171">
        <v>3</v>
      </c>
      <c r="H81" s="172">
        <v>3</v>
      </c>
      <c r="I81" s="180" t="str">
        <f t="shared" si="0"/>
        <v/>
      </c>
      <c r="J81" s="180" t="str">
        <f t="shared" si="2"/>
        <v/>
      </c>
      <c r="K81" s="171" t="s">
        <v>4425</v>
      </c>
      <c r="L81" s="149">
        <f>IFERROR(HLOOKUP(A81,BangKeTru!$1:$3,3,0),0)</f>
        <v>3</v>
      </c>
      <c r="N81" s="149" t="str">
        <f t="shared" si="1"/>
        <v>Lắp bộ chằng lệch</v>
      </c>
      <c r="O81" s="149" t="str">
        <f>IFERROR(HLOOKUP(N81,BangKeTru!$1:$3,3,0),"")</f>
        <v/>
      </c>
      <c r="Q81" s="187" t="s">
        <v>60</v>
      </c>
    </row>
    <row r="82" spans="1:17" s="149" customFormat="1" ht="24.95" customHeight="1">
      <c r="B82" s="149" t="s">
        <v>4149</v>
      </c>
      <c r="C82" s="36"/>
      <c r="D82" s="162" t="s">
        <v>4502</v>
      </c>
      <c r="E82" s="163" t="s">
        <v>4492</v>
      </c>
      <c r="F82" s="164" t="s">
        <v>4443</v>
      </c>
      <c r="G82" s="165">
        <v>36</v>
      </c>
      <c r="H82" s="166">
        <v>36</v>
      </c>
      <c r="I82" s="180" t="str">
        <f t="shared" si="0"/>
        <v/>
      </c>
      <c r="J82" s="180" t="str">
        <f t="shared" si="2"/>
        <v/>
      </c>
      <c r="K82" s="171" t="s">
        <v>4425</v>
      </c>
      <c r="L82" s="149">
        <f>IFERROR(HLOOKUP(A82,BangKeTru!$1:$3,3,0),0)</f>
        <v>0</v>
      </c>
      <c r="N82" s="149" t="str">
        <f t="shared" si="1"/>
        <v/>
      </c>
      <c r="O82" s="149" t="str">
        <f>IFERROR(HLOOKUP(N82,BangKeTru!$1:$3,3,0),"")</f>
        <v/>
      </c>
    </row>
    <row r="83" spans="1:17" s="149" customFormat="1" ht="24.95" customHeight="1">
      <c r="B83" s="149" t="s">
        <v>4175</v>
      </c>
      <c r="C83" s="36"/>
      <c r="D83" s="162" t="s">
        <v>4503</v>
      </c>
      <c r="E83" s="163" t="s">
        <v>813</v>
      </c>
      <c r="F83" s="164" t="s">
        <v>2262</v>
      </c>
      <c r="G83" s="165">
        <v>3</v>
      </c>
      <c r="H83" s="166">
        <v>3</v>
      </c>
      <c r="I83" s="180" t="str">
        <f t="shared" si="0"/>
        <v/>
      </c>
      <c r="J83" s="180" t="str">
        <f t="shared" si="2"/>
        <v/>
      </c>
      <c r="K83" s="171" t="s">
        <v>4425</v>
      </c>
      <c r="L83" s="149">
        <f>IFERROR(HLOOKUP(A83,BangKeTru!$1:$3,3,0),0)</f>
        <v>0</v>
      </c>
      <c r="N83" s="149" t="str">
        <f t="shared" si="1"/>
        <v/>
      </c>
      <c r="O83" s="149" t="str">
        <f>IFERROR(HLOOKUP(N83,BangKeTru!$1:$3,3,0),"")</f>
        <v/>
      </c>
    </row>
    <row r="84" spans="1:17" s="149" customFormat="1" ht="24.95" customHeight="1">
      <c r="B84" s="149" t="s">
        <v>4494</v>
      </c>
      <c r="C84" s="36"/>
      <c r="D84" s="162" t="s">
        <v>4504</v>
      </c>
      <c r="E84" s="163" t="s">
        <v>4496</v>
      </c>
      <c r="F84" s="164" t="s">
        <v>2262</v>
      </c>
      <c r="G84" s="165">
        <v>12</v>
      </c>
      <c r="H84" s="166">
        <v>12</v>
      </c>
      <c r="I84" s="180" t="str">
        <f t="shared" si="0"/>
        <v/>
      </c>
      <c r="J84" s="180" t="str">
        <f t="shared" si="2"/>
        <v/>
      </c>
      <c r="K84" s="171" t="s">
        <v>4425</v>
      </c>
      <c r="L84" s="149">
        <f>IFERROR(HLOOKUP(A84,BangKeTru!$1:$3,3,0),0)</f>
        <v>0</v>
      </c>
      <c r="N84" s="149" t="str">
        <f t="shared" si="1"/>
        <v/>
      </c>
      <c r="O84" s="149" t="str">
        <f>IFERROR(HLOOKUP(N84,BangKeTru!$1:$3,3,0),"")</f>
        <v/>
      </c>
    </row>
    <row r="85" spans="1:17" s="149" customFormat="1" ht="24.95" customHeight="1">
      <c r="B85" s="149" t="s">
        <v>4497</v>
      </c>
      <c r="C85" s="36"/>
      <c r="D85" s="162" t="s">
        <v>4505</v>
      </c>
      <c r="E85" s="163" t="s">
        <v>4499</v>
      </c>
      <c r="F85" s="164" t="s">
        <v>2262</v>
      </c>
      <c r="G85" s="165">
        <v>3</v>
      </c>
      <c r="H85" s="166">
        <v>3</v>
      </c>
      <c r="I85" s="180" t="str">
        <f t="shared" si="0"/>
        <v/>
      </c>
      <c r="J85" s="180" t="str">
        <f t="shared" si="2"/>
        <v/>
      </c>
      <c r="K85" s="171" t="s">
        <v>4425</v>
      </c>
      <c r="L85" s="149">
        <f>IFERROR(HLOOKUP(A85,BangKeTru!$1:$3,3,0),0)</f>
        <v>0</v>
      </c>
      <c r="N85" s="149" t="str">
        <f t="shared" si="1"/>
        <v/>
      </c>
      <c r="O85" s="149" t="str">
        <f>IFERROR(HLOOKUP(N85,BangKeTru!$1:$3,3,0),"")</f>
        <v/>
      </c>
    </row>
    <row r="86" spans="1:17" s="149" customFormat="1" ht="24.95" customHeight="1">
      <c r="B86" s="149" t="s">
        <v>3312</v>
      </c>
      <c r="C86" s="36"/>
      <c r="D86" s="162" t="s">
        <v>4506</v>
      </c>
      <c r="E86" s="163" t="s">
        <v>3313</v>
      </c>
      <c r="F86" s="170" t="s">
        <v>237</v>
      </c>
      <c r="G86" s="165">
        <v>3</v>
      </c>
      <c r="H86" s="166">
        <v>3</v>
      </c>
      <c r="I86" s="180" t="str">
        <f t="shared" si="0"/>
        <v/>
      </c>
      <c r="J86" s="180" t="str">
        <f t="shared" si="2"/>
        <v/>
      </c>
      <c r="K86" s="171" t="s">
        <v>4425</v>
      </c>
      <c r="L86" s="149">
        <f>IFERROR(HLOOKUP(A86,BangKeTru!$1:$3,3,0),0)</f>
        <v>0</v>
      </c>
      <c r="N86" s="149" t="str">
        <f t="shared" si="1"/>
        <v/>
      </c>
      <c r="O86" s="149" t="str">
        <f>IFERROR(HLOOKUP(N86,BangKeTru!$1:$3,3,0),"")</f>
        <v/>
      </c>
    </row>
    <row r="87" spans="1:17" s="149" customFormat="1" ht="24.95" customHeight="1">
      <c r="A87" s="149" t="s">
        <v>3858</v>
      </c>
      <c r="B87" s="149" t="s">
        <v>4507</v>
      </c>
      <c r="C87" s="36"/>
      <c r="D87" s="162" t="s">
        <v>3697</v>
      </c>
      <c r="E87" s="163" t="s">
        <v>4508</v>
      </c>
      <c r="F87" s="164" t="s">
        <v>539</v>
      </c>
      <c r="G87" s="165">
        <v>20</v>
      </c>
      <c r="H87" s="166">
        <v>20</v>
      </c>
      <c r="I87" s="180" t="str">
        <f t="shared" si="0"/>
        <v/>
      </c>
      <c r="J87" s="180" t="str">
        <f t="shared" si="2"/>
        <v/>
      </c>
      <c r="K87" s="171" t="s">
        <v>4425</v>
      </c>
      <c r="L87" s="149">
        <f>IFERROR(HLOOKUP(A87,BangKeTru!$1:$3,3,0),0)</f>
        <v>20</v>
      </c>
      <c r="N87" s="149" t="str">
        <f t="shared" si="1"/>
        <v>Lắptrụ 12m</v>
      </c>
      <c r="O87" s="149" t="str">
        <f>IFERROR(HLOOKUP(N87,BangKeTru!$1:$3,3,0),"")</f>
        <v/>
      </c>
    </row>
    <row r="88" spans="1:17" s="149" customFormat="1" ht="24.95" customHeight="1">
      <c r="A88" s="149" t="s">
        <v>3001</v>
      </c>
      <c r="B88" s="149" t="s">
        <v>4509</v>
      </c>
      <c r="C88" s="36"/>
      <c r="D88" s="162" t="s">
        <v>4049</v>
      </c>
      <c r="E88" s="167" t="s">
        <v>4510</v>
      </c>
      <c r="F88" s="164" t="s">
        <v>539</v>
      </c>
      <c r="G88" s="165">
        <v>76</v>
      </c>
      <c r="H88" s="166">
        <v>77</v>
      </c>
      <c r="I88" s="180">
        <f t="shared" si="0"/>
        <v>1</v>
      </c>
      <c r="J88" s="180" t="str">
        <f t="shared" si="2"/>
        <v/>
      </c>
      <c r="K88" s="972" t="s">
        <v>4409</v>
      </c>
      <c r="L88" s="149">
        <f>IFERROR(HLOOKUP(A88,BangKeTru!$1:$3,3,0),0)</f>
        <v>71</v>
      </c>
      <c r="N88" s="149" t="str">
        <f t="shared" si="1"/>
        <v>Lắptrụ 8,4m</v>
      </c>
      <c r="O88" s="149" t="str">
        <f>IFERROR(HLOOKUP(N88,BangKeTru!$1:$3,3,0),"")</f>
        <v/>
      </c>
    </row>
    <row r="89" spans="1:17" s="149" customFormat="1" ht="24.95" customHeight="1">
      <c r="B89" s="149" t="s">
        <v>274</v>
      </c>
      <c r="C89" s="36"/>
      <c r="D89" s="162" t="s">
        <v>4511</v>
      </c>
      <c r="E89" s="167" t="s">
        <v>4512</v>
      </c>
      <c r="F89" s="164" t="s">
        <v>273</v>
      </c>
      <c r="G89" s="194">
        <v>0</v>
      </c>
      <c r="H89" s="166">
        <v>22</v>
      </c>
      <c r="I89" s="180">
        <f t="shared" si="0"/>
        <v>22</v>
      </c>
      <c r="J89" s="180" t="str">
        <f t="shared" si="2"/>
        <v/>
      </c>
      <c r="K89" s="972" t="s">
        <v>4409</v>
      </c>
      <c r="L89" s="149">
        <f>IFERROR(HLOOKUP(A89,BangKeTru!$1:$3,3,0),0)</f>
        <v>0</v>
      </c>
      <c r="N89" s="149" t="str">
        <f t="shared" si="1"/>
        <v/>
      </c>
      <c r="O89" s="149" t="str">
        <f>IFERROR(HLOOKUP(N89,BangKeTru!$1:$3,3,0),"")</f>
        <v/>
      </c>
    </row>
    <row r="90" spans="1:17" s="149" customFormat="1" ht="24.95" customHeight="1">
      <c r="B90" s="149" t="s">
        <v>4513</v>
      </c>
      <c r="C90" s="36"/>
      <c r="D90" s="162" t="s">
        <v>3749</v>
      </c>
      <c r="E90" s="167" t="s">
        <v>4514</v>
      </c>
      <c r="F90" s="164" t="s">
        <v>2262</v>
      </c>
      <c r="G90" s="165">
        <v>77</v>
      </c>
      <c r="H90" s="166">
        <v>77</v>
      </c>
      <c r="I90" s="180" t="str">
        <f t="shared" si="0"/>
        <v/>
      </c>
      <c r="J90" s="180" t="str">
        <f t="shared" si="2"/>
        <v/>
      </c>
      <c r="K90" s="171" t="s">
        <v>4425</v>
      </c>
      <c r="L90" s="149">
        <f>IFERROR(HLOOKUP(A90,BangKeTru!$1:$3,3,0),0)</f>
        <v>0</v>
      </c>
      <c r="N90" s="149" t="str">
        <f t="shared" si="1"/>
        <v/>
      </c>
      <c r="O90" s="149" t="str">
        <f>IFERROR(HLOOKUP(N90,BangKeTru!$1:$3,3,0),"")</f>
        <v/>
      </c>
    </row>
    <row r="91" spans="1:17" s="149" customFormat="1" ht="24.95" customHeight="1">
      <c r="B91" s="149" t="s">
        <v>3314</v>
      </c>
      <c r="C91" s="36"/>
      <c r="D91" s="162" t="s">
        <v>3684</v>
      </c>
      <c r="E91" s="167" t="s">
        <v>4515</v>
      </c>
      <c r="F91" s="164" t="s">
        <v>2262</v>
      </c>
      <c r="G91" s="165">
        <v>42</v>
      </c>
      <c r="H91" s="166">
        <v>42</v>
      </c>
      <c r="I91" s="180" t="str">
        <f t="shared" si="0"/>
        <v/>
      </c>
      <c r="J91" s="180" t="str">
        <f t="shared" si="2"/>
        <v/>
      </c>
      <c r="K91" s="171" t="s">
        <v>4425</v>
      </c>
      <c r="L91" s="149">
        <f>IFERROR(HLOOKUP(A91,BangKeTru!$1:$3,3,0),0)</f>
        <v>0</v>
      </c>
      <c r="N91" s="149" t="str">
        <f t="shared" si="1"/>
        <v/>
      </c>
      <c r="O91" s="149" t="str">
        <f>IFERROR(HLOOKUP(N91,BangKeTru!$1:$3,3,0),"")</f>
        <v/>
      </c>
    </row>
    <row r="92" spans="1:17" s="149" customFormat="1" ht="24.95" customHeight="1">
      <c r="B92" s="149" t="s">
        <v>3306</v>
      </c>
      <c r="C92" s="36"/>
      <c r="D92" s="162" t="s">
        <v>4516</v>
      </c>
      <c r="E92" s="167" t="s">
        <v>4517</v>
      </c>
      <c r="F92" s="164" t="s">
        <v>2262</v>
      </c>
      <c r="G92" s="165">
        <v>18</v>
      </c>
      <c r="H92" s="166">
        <v>18</v>
      </c>
      <c r="I92" s="180" t="str">
        <f t="shared" si="0"/>
        <v/>
      </c>
      <c r="J92" s="180" t="str">
        <f t="shared" si="2"/>
        <v/>
      </c>
      <c r="K92" s="171" t="s">
        <v>4425</v>
      </c>
      <c r="L92" s="149">
        <f>IFERROR(HLOOKUP(A92,BangKeTru!$1:$3,3,0),0)</f>
        <v>0</v>
      </c>
      <c r="N92" s="149" t="str">
        <f t="shared" si="1"/>
        <v/>
      </c>
      <c r="O92" s="149" t="str">
        <f>IFERROR(HLOOKUP(N92,BangKeTru!$1:$3,3,0),"")</f>
        <v/>
      </c>
    </row>
    <row r="93" spans="1:17" s="149" customFormat="1" ht="24.95" customHeight="1">
      <c r="A93" s="149" t="s">
        <v>3843</v>
      </c>
      <c r="B93" s="149" t="s">
        <v>4518</v>
      </c>
      <c r="C93" s="36"/>
      <c r="D93" s="168" t="s">
        <v>4519</v>
      </c>
      <c r="E93" s="195" t="s">
        <v>4520</v>
      </c>
      <c r="F93" s="170" t="s">
        <v>237</v>
      </c>
      <c r="G93" s="171">
        <v>2</v>
      </c>
      <c r="H93" s="172">
        <v>2</v>
      </c>
      <c r="I93" s="183" t="str">
        <f t="shared" si="0"/>
        <v/>
      </c>
      <c r="J93" s="183" t="str">
        <f t="shared" si="2"/>
        <v/>
      </c>
      <c r="K93" s="171" t="s">
        <v>4425</v>
      </c>
      <c r="L93" s="149">
        <f>IFERROR(HLOOKUP(A93,BangKeTru!$1:$3,3,0),0)</f>
        <v>10</v>
      </c>
      <c r="N93" s="149" t="str">
        <f t="shared" si="1"/>
        <v>Lắp X-composite 0,8m</v>
      </c>
      <c r="O93" s="149">
        <f>IFERROR(HLOOKUP(N93,BangKeTru!$1:$3,3,0),"")</f>
        <v>8</v>
      </c>
      <c r="Q93" s="187" t="s">
        <v>60</v>
      </c>
    </row>
    <row r="94" spans="1:17" s="149" customFormat="1" ht="24.95" customHeight="1">
      <c r="B94" s="149" t="s">
        <v>3303</v>
      </c>
      <c r="C94" s="36"/>
      <c r="D94" s="162" t="s">
        <v>4521</v>
      </c>
      <c r="E94" s="167" t="s">
        <v>967</v>
      </c>
      <c r="F94" s="164" t="s">
        <v>245</v>
      </c>
      <c r="G94" s="165">
        <v>2</v>
      </c>
      <c r="H94" s="166">
        <v>2</v>
      </c>
      <c r="I94" s="180" t="str">
        <f t="shared" si="0"/>
        <v/>
      </c>
      <c r="J94" s="180" t="str">
        <f t="shared" si="2"/>
        <v/>
      </c>
      <c r="K94" s="171" t="s">
        <v>4425</v>
      </c>
      <c r="L94" s="149">
        <f>IFERROR(HLOOKUP(A94,BangKeTru!$1:$3,3,0),0)</f>
        <v>0</v>
      </c>
      <c r="N94" s="149" t="str">
        <f t="shared" si="1"/>
        <v/>
      </c>
      <c r="O94" s="149" t="str">
        <f>IFERROR(HLOOKUP(N94,BangKeTru!$1:$3,3,0),"")</f>
        <v/>
      </c>
    </row>
    <row r="95" spans="1:17" s="149" customFormat="1" ht="24.95" customHeight="1">
      <c r="B95" s="149" t="s">
        <v>970</v>
      </c>
      <c r="C95" s="36"/>
      <c r="D95" s="162" t="s">
        <v>4522</v>
      </c>
      <c r="E95" s="167" t="s">
        <v>4523</v>
      </c>
      <c r="F95" s="164" t="s">
        <v>245</v>
      </c>
      <c r="G95" s="165">
        <v>2</v>
      </c>
      <c r="H95" s="166">
        <v>2</v>
      </c>
      <c r="I95" s="180" t="str">
        <f t="shared" ref="I95:I103" si="3">IF(H95&gt;G95,H95-G95,"")</f>
        <v/>
      </c>
      <c r="J95" s="180" t="str">
        <f t="shared" si="2"/>
        <v/>
      </c>
      <c r="K95" s="171" t="s">
        <v>4425</v>
      </c>
      <c r="L95" s="149">
        <f>IFERROR(HLOOKUP(A95,BangKeTru!$1:$3,3,0),0)</f>
        <v>0</v>
      </c>
      <c r="N95" s="149" t="str">
        <f t="shared" si="1"/>
        <v/>
      </c>
      <c r="O95" s="149" t="str">
        <f>IFERROR(HLOOKUP(N95,BangKeTru!$1:$3,3,0),"")</f>
        <v/>
      </c>
    </row>
    <row r="96" spans="1:17" s="149" customFormat="1" ht="24.95" customHeight="1">
      <c r="B96" s="149" t="s">
        <v>4524</v>
      </c>
      <c r="C96" s="36"/>
      <c r="D96" s="162" t="s">
        <v>4525</v>
      </c>
      <c r="E96" s="167" t="s">
        <v>4526</v>
      </c>
      <c r="F96" s="164" t="s">
        <v>59</v>
      </c>
      <c r="G96" s="165">
        <v>2</v>
      </c>
      <c r="H96" s="166">
        <v>2</v>
      </c>
      <c r="I96" s="180" t="str">
        <f t="shared" si="3"/>
        <v/>
      </c>
      <c r="J96" s="180" t="str">
        <f t="shared" si="2"/>
        <v/>
      </c>
      <c r="K96" s="171" t="s">
        <v>4425</v>
      </c>
      <c r="L96" s="149">
        <f>IFERROR(HLOOKUP(A96,BangKeTru!$1:$3,3,0),0)</f>
        <v>0</v>
      </c>
      <c r="N96" s="149" t="str">
        <f t="shared" ref="N96:N103" si="4">IF(LEN(A96)&gt;0,REPLACE(A96,1,4,"Lắp"),"")</f>
        <v/>
      </c>
      <c r="O96" s="149" t="str">
        <f>IFERROR(HLOOKUP(N96,BangKeTru!$1:$3,3,0),"")</f>
        <v/>
      </c>
    </row>
    <row r="97" spans="1:17" s="149" customFormat="1" ht="24.95" customHeight="1">
      <c r="B97" s="149" t="s">
        <v>4421</v>
      </c>
      <c r="C97" s="36"/>
      <c r="D97" s="162" t="s">
        <v>4527</v>
      </c>
      <c r="E97" s="167" t="s">
        <v>4528</v>
      </c>
      <c r="F97" s="164" t="s">
        <v>59</v>
      </c>
      <c r="G97" s="165">
        <v>2</v>
      </c>
      <c r="H97" s="166">
        <v>2</v>
      </c>
      <c r="I97" s="180" t="str">
        <f t="shared" si="3"/>
        <v/>
      </c>
      <c r="J97" s="180" t="str">
        <f t="shared" si="2"/>
        <v/>
      </c>
      <c r="K97" s="171" t="s">
        <v>4425</v>
      </c>
      <c r="L97" s="149">
        <f>IFERROR(HLOOKUP(A97,BangKeTru!$1:$3,3,0),0)</f>
        <v>0</v>
      </c>
      <c r="N97" s="149" t="str">
        <f t="shared" si="4"/>
        <v/>
      </c>
      <c r="O97" s="149" t="str">
        <f>IFERROR(HLOOKUP(N97,BangKeTru!$1:$3,3,0),"")</f>
        <v/>
      </c>
    </row>
    <row r="98" spans="1:17" s="149" customFormat="1" ht="24.95" customHeight="1">
      <c r="B98" s="149" t="s">
        <v>4529</v>
      </c>
      <c r="C98" s="36"/>
      <c r="D98" s="162" t="s">
        <v>4530</v>
      </c>
      <c r="E98" s="167" t="s">
        <v>4531</v>
      </c>
      <c r="F98" s="164" t="s">
        <v>59</v>
      </c>
      <c r="G98" s="165">
        <v>2</v>
      </c>
      <c r="H98" s="166">
        <v>2</v>
      </c>
      <c r="I98" s="180" t="str">
        <f t="shared" si="3"/>
        <v/>
      </c>
      <c r="J98" s="180" t="str">
        <f t="shared" ref="J98:J103" si="5">IF(G98&gt;H98,G98-H98,"")</f>
        <v/>
      </c>
      <c r="K98" s="171" t="s">
        <v>4425</v>
      </c>
      <c r="L98" s="149">
        <f>IFERROR(HLOOKUP(A98,BangKeTru!$1:$3,3,0),0)</f>
        <v>0</v>
      </c>
      <c r="N98" s="149" t="str">
        <f t="shared" si="4"/>
        <v/>
      </c>
      <c r="O98" s="149" t="str">
        <f>IFERROR(HLOOKUP(N98,BangKeTru!$1:$3,3,0),"")</f>
        <v/>
      </c>
    </row>
    <row r="99" spans="1:17" s="149" customFormat="1" ht="24.95" customHeight="1">
      <c r="A99" s="149" t="s">
        <v>3988</v>
      </c>
      <c r="B99" s="149" t="s">
        <v>3205</v>
      </c>
      <c r="C99" s="36"/>
      <c r="D99" s="168" t="s">
        <v>4532</v>
      </c>
      <c r="E99" s="195" t="s">
        <v>4533</v>
      </c>
      <c r="F99" s="170" t="s">
        <v>237</v>
      </c>
      <c r="G99" s="171">
        <v>3</v>
      </c>
      <c r="H99" s="172">
        <v>5</v>
      </c>
      <c r="I99" s="183">
        <f t="shared" si="3"/>
        <v>2</v>
      </c>
      <c r="J99" s="183" t="str">
        <f t="shared" si="5"/>
        <v/>
      </c>
      <c r="K99" s="972" t="s">
        <v>4409</v>
      </c>
      <c r="L99" s="149">
        <f>IFERROR(HLOOKUP(A99,BangKeTru!$1:$3,3,0),0)</f>
        <v>5</v>
      </c>
      <c r="N99" s="149" t="str">
        <f t="shared" si="4"/>
        <v>Lắp bộ dừng trung hòa</v>
      </c>
      <c r="O99" s="149">
        <f>IFERROR(HLOOKUP(N99,BangKeTru!$1:$3,3,0),"")</f>
        <v>2</v>
      </c>
      <c r="Q99" s="187" t="s">
        <v>60</v>
      </c>
    </row>
    <row r="100" spans="1:17" s="149" customFormat="1" ht="24.95" customHeight="1">
      <c r="B100" s="149" t="s">
        <v>3306</v>
      </c>
      <c r="C100" s="36"/>
      <c r="D100" s="162" t="s">
        <v>4534</v>
      </c>
      <c r="E100" s="167" t="s">
        <v>4535</v>
      </c>
      <c r="F100" s="164" t="s">
        <v>59</v>
      </c>
      <c r="G100" s="165">
        <v>3</v>
      </c>
      <c r="H100" s="166">
        <v>5</v>
      </c>
      <c r="I100" s="180">
        <f t="shared" si="3"/>
        <v>2</v>
      </c>
      <c r="J100" s="180" t="str">
        <f t="shared" si="5"/>
        <v/>
      </c>
      <c r="K100" s="165" t="s">
        <v>4419</v>
      </c>
      <c r="L100" s="149">
        <f>IFERROR(HLOOKUP(A100,BangKeTru!$1:$3,3,0),0)</f>
        <v>0</v>
      </c>
      <c r="N100" s="149" t="str">
        <f t="shared" si="4"/>
        <v/>
      </c>
      <c r="O100" s="149" t="str">
        <f>IFERROR(HLOOKUP(N100,BangKeTru!$1:$3,3,0),"")</f>
        <v/>
      </c>
    </row>
    <row r="101" spans="1:17" s="149" customFormat="1" ht="24.95" customHeight="1">
      <c r="B101" s="149" t="s">
        <v>4536</v>
      </c>
      <c r="C101" s="36"/>
      <c r="D101" s="162" t="s">
        <v>4537</v>
      </c>
      <c r="E101" s="167" t="s">
        <v>4538</v>
      </c>
      <c r="F101" s="164" t="s">
        <v>59</v>
      </c>
      <c r="G101" s="165">
        <v>3</v>
      </c>
      <c r="H101" s="166">
        <v>5</v>
      </c>
      <c r="I101" s="180">
        <f t="shared" si="3"/>
        <v>2</v>
      </c>
      <c r="J101" s="180" t="str">
        <f t="shared" si="5"/>
        <v/>
      </c>
      <c r="K101" s="165" t="s">
        <v>4419</v>
      </c>
      <c r="L101" s="149">
        <f>IFERROR(HLOOKUP(A101,BangKeTru!$1:$3,3,0),0)</f>
        <v>0</v>
      </c>
      <c r="N101" s="149" t="str">
        <f t="shared" si="4"/>
        <v/>
      </c>
      <c r="O101" s="149" t="str">
        <f>IFERROR(HLOOKUP(N101,BangKeTru!$1:$3,3,0),"")</f>
        <v/>
      </c>
    </row>
    <row r="102" spans="1:17" s="149" customFormat="1" ht="24.95" customHeight="1">
      <c r="B102" s="149" t="s">
        <v>4539</v>
      </c>
      <c r="C102" s="36"/>
      <c r="D102" s="162" t="s">
        <v>3698</v>
      </c>
      <c r="E102" s="167" t="s">
        <v>4540</v>
      </c>
      <c r="F102" s="164" t="s">
        <v>59</v>
      </c>
      <c r="G102" s="165">
        <v>0</v>
      </c>
      <c r="H102" s="166">
        <v>265</v>
      </c>
      <c r="I102" s="180">
        <f t="shared" si="3"/>
        <v>265</v>
      </c>
      <c r="J102" s="180" t="str">
        <f t="shared" si="5"/>
        <v/>
      </c>
      <c r="K102" s="972" t="s">
        <v>4409</v>
      </c>
      <c r="L102" s="149">
        <f>IFERROR(HLOOKUP(A102,BangKeTru!$1:$3,3,0),0)</f>
        <v>0</v>
      </c>
      <c r="N102" s="149" t="str">
        <f t="shared" si="4"/>
        <v/>
      </c>
      <c r="O102" s="149" t="str">
        <f>IFERROR(HLOOKUP(N102,BangKeTru!$1:$3,3,0),"")</f>
        <v/>
      </c>
    </row>
    <row r="103" spans="1:17" s="149" customFormat="1" ht="24.95" customHeight="1">
      <c r="B103" s="149" t="s">
        <v>4541</v>
      </c>
      <c r="C103" s="36"/>
      <c r="D103" s="196" t="s">
        <v>4542</v>
      </c>
      <c r="E103" s="197" t="s">
        <v>4543</v>
      </c>
      <c r="F103" s="198" t="s">
        <v>59</v>
      </c>
      <c r="G103" s="199">
        <v>0</v>
      </c>
      <c r="H103" s="200">
        <v>48</v>
      </c>
      <c r="I103" s="202">
        <f t="shared" si="3"/>
        <v>48</v>
      </c>
      <c r="J103" s="202" t="str">
        <f t="shared" si="5"/>
        <v/>
      </c>
      <c r="K103" s="973" t="s">
        <v>4409</v>
      </c>
      <c r="L103" s="149">
        <f>IFERROR(HLOOKUP(A103,BangKeTru!$1:$3,3,0),0)</f>
        <v>0</v>
      </c>
      <c r="N103" s="149" t="str">
        <f t="shared" si="4"/>
        <v/>
      </c>
      <c r="O103" s="149" t="str">
        <f>IFERROR(HLOOKUP(N103,BangKeTru!$1:$3,3,0),"")</f>
        <v/>
      </c>
    </row>
    <row r="104" spans="1:17" ht="9" customHeight="1">
      <c r="D104" s="60"/>
      <c r="E104" s="61"/>
      <c r="F104" s="60"/>
      <c r="G104" s="62"/>
      <c r="H104" s="62"/>
      <c r="I104" s="63"/>
    </row>
    <row r="105" spans="1:17" ht="27" customHeight="1" outlineLevel="1">
      <c r="D105" s="64"/>
      <c r="E105" s="65" t="s">
        <v>4544</v>
      </c>
      <c r="H105" s="64"/>
    </row>
    <row r="106" spans="1:17" ht="31.35" customHeight="1" outlineLevel="1"/>
    <row r="107" spans="1:17" ht="31.35" customHeight="1" outlineLevel="1"/>
    <row r="108" spans="1:17" ht="31.35" customHeight="1" outlineLevel="1"/>
    <row r="109" spans="1:17" ht="31.35" customHeight="1" outlineLevel="1"/>
    <row r="110" spans="1:17" ht="31.35" customHeight="1" outlineLevel="1"/>
    <row r="111" spans="1:17" ht="31.7" customHeight="1" outlineLevel="1">
      <c r="D111" s="66"/>
      <c r="E111" s="67" t="s">
        <v>4545</v>
      </c>
      <c r="F111" s="68" t="s">
        <v>4546</v>
      </c>
      <c r="G111" s="68"/>
      <c r="H111" s="69" t="s">
        <v>4391</v>
      </c>
      <c r="J111" s="70"/>
      <c r="K111" s="68" t="s">
        <v>4546</v>
      </c>
    </row>
    <row r="112" spans="1:17" ht="31.7" customHeight="1" outlineLevel="1">
      <c r="D112" s="66"/>
      <c r="E112" s="67" t="s">
        <v>4547</v>
      </c>
      <c r="F112" s="68" t="s">
        <v>4546</v>
      </c>
      <c r="G112" s="68"/>
      <c r="H112" s="69" t="s">
        <v>4393</v>
      </c>
      <c r="J112" s="70"/>
      <c r="K112" s="68" t="s">
        <v>4546</v>
      </c>
    </row>
    <row r="113" spans="4:11" ht="31.7" customHeight="1" outlineLevel="1">
      <c r="D113" s="66"/>
      <c r="E113" s="67" t="s">
        <v>4548</v>
      </c>
      <c r="F113" s="68" t="s">
        <v>4546</v>
      </c>
      <c r="G113" s="68"/>
      <c r="H113" s="69" t="s">
        <v>33</v>
      </c>
      <c r="J113" s="70"/>
      <c r="K113" s="68" t="s">
        <v>4546</v>
      </c>
    </row>
    <row r="114" spans="4:11" ht="31.7" customHeight="1" outlineLevel="1">
      <c r="D114" s="66"/>
      <c r="E114" s="67" t="s">
        <v>4549</v>
      </c>
      <c r="F114" s="68" t="s">
        <v>4546</v>
      </c>
      <c r="G114" s="68"/>
      <c r="H114" s="69" t="s">
        <v>36</v>
      </c>
      <c r="J114" s="70"/>
      <c r="K114" s="68" t="s">
        <v>4546</v>
      </c>
    </row>
    <row r="115" spans="4:11" ht="31.7" customHeight="1" outlineLevel="1">
      <c r="D115" s="66"/>
      <c r="E115" s="67" t="s">
        <v>4550</v>
      </c>
      <c r="F115" s="68" t="s">
        <v>4546</v>
      </c>
      <c r="G115" s="68"/>
      <c r="H115" s="70"/>
      <c r="I115" s="68"/>
      <c r="J115" s="70"/>
      <c r="K115" s="68"/>
    </row>
    <row r="116" spans="4:11" ht="31.7" customHeight="1" outlineLevel="1">
      <c r="D116" s="66"/>
      <c r="E116" s="67" t="s">
        <v>4551</v>
      </c>
      <c r="F116" s="68" t="s">
        <v>4546</v>
      </c>
      <c r="G116" s="68"/>
      <c r="H116" s="71"/>
      <c r="I116" s="68"/>
      <c r="J116" s="70"/>
      <c r="K116" s="68"/>
    </row>
    <row r="117" spans="4:11" ht="20.100000000000001" customHeight="1" outlineLevel="1"/>
    <row r="118" spans="4:11" ht="20.100000000000001" customHeight="1" outlineLevel="1"/>
  </sheetData>
  <autoFilter ref="A29:Q103"/>
  <customSheetViews>
    <customSheetView guid="{4DE83ABE-A74B-4828-BDA1-9398B70F0243}" showPageBreaks="1" printArea="1" showAutoFilter="1" topLeftCell="B52">
      <selection activeCell="M16" sqref="M16"/>
      <pageMargins left="0.68" right="0.17" top="0.74803149606299202" bottom="0.48" header="0.31496062992126" footer="7.0000000000000007E-2"/>
      <pageSetup paperSize="9" orientation="portrait" blackAndWhite="1"/>
      <autoFilter ref="A29:Q103"/>
    </customSheetView>
    <customSheetView guid="{AB55E406-8F51-45CA-93E6-D8A631ED7648}" showAutoFilter="1" topLeftCell="B52">
      <selection activeCell="M16" sqref="M16"/>
      <pageMargins left="0.68" right="0.17" top="0.74803149606299202" bottom="0.48" header="0.31496062992126" footer="7.0000000000000007E-2"/>
      <pageSetup paperSize="9" orientation="portrait" blackAndWhite="1"/>
      <autoFilter ref="A29:Q103"/>
    </customSheetView>
    <customSheetView guid="{EC23512C-144C-45A4-B885-A0043F0F19E7}" showPageBreaks="1" printArea="1" showAutoFilter="1" topLeftCell="B52">
      <selection activeCell="M16" sqref="M16"/>
      <pageMargins left="0.68" right="0.17" top="0.74803149606299202" bottom="0.48" header="0.31496062992126" footer="7.0000000000000007E-2"/>
      <pageSetup paperSize="9" orientation="portrait" blackAndWhite="1"/>
      <autoFilter ref="A29:Q103"/>
    </customSheetView>
  </customSheetViews>
  <mergeCells count="9">
    <mergeCell ref="D5:K5"/>
    <mergeCell ref="D6:K6"/>
    <mergeCell ref="D7:K7"/>
    <mergeCell ref="D28:K28"/>
    <mergeCell ref="G29:J29"/>
    <mergeCell ref="D29:D30"/>
    <mergeCell ref="E29:E30"/>
    <mergeCell ref="F29:F30"/>
    <mergeCell ref="K29:K30"/>
  </mergeCells>
  <conditionalFormatting sqref="B1:B1048576">
    <cfRule type="duplicateValues" dxfId="14" priority="1"/>
  </conditionalFormatting>
  <conditionalFormatting sqref="E31:E103">
    <cfRule type="duplicateValues" dxfId="13" priority="2"/>
  </conditionalFormatting>
  <conditionalFormatting sqref="K1:K4 K8:K27 K104:K105 K117:K1048576">
    <cfRule type="cellIs" dxfId="12" priority="3" operator="greaterThan">
      <formula>0</formula>
    </cfRule>
  </conditionalFormatting>
  <pageMargins left="0.68" right="0.17" top="0.74803149606299202" bottom="0.48" header="0.31496062992126" footer="7.0000000000000007E-2"/>
  <pageSetup paperSize="9" orientation="portrait" blackAndWhite="1"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S132"/>
  <sheetViews>
    <sheetView tabSelected="1" topLeftCell="B30" zoomScale="90" zoomScaleNormal="90" workbookViewId="0">
      <selection activeCell="I32" sqref="I32"/>
    </sheetView>
  </sheetViews>
  <sheetFormatPr defaultColWidth="8.88671875" defaultRowHeight="20.100000000000001" customHeight="1" outlineLevelRow="1" outlineLevelCol="1"/>
  <cols>
    <col min="1" max="1" width="18.33203125" style="39" customWidth="1" outlineLevel="1"/>
    <col min="2" max="2" width="14" style="39" customWidth="1" outlineLevel="1"/>
    <col min="3" max="3" width="11.109375" style="39" customWidth="1" outlineLevel="1"/>
    <col min="4" max="4" width="4.88671875" style="39" customWidth="1"/>
    <col min="5" max="5" width="23.109375" style="39" customWidth="1"/>
    <col min="6" max="6" width="7.21875" style="39" customWidth="1"/>
    <col min="7" max="9" width="7.33203125" style="39" customWidth="1"/>
    <col min="10" max="10" width="10.44140625" style="39" hidden="1" customWidth="1"/>
    <col min="11" max="11" width="23.5546875" style="39" customWidth="1"/>
    <col min="12" max="12" width="10.5546875" style="39" customWidth="1" outlineLevel="1"/>
    <col min="13" max="13" width="13.109375" style="39" customWidth="1" outlineLevel="1"/>
    <col min="14" max="17" width="8.88671875" style="39" customWidth="1" outlineLevel="1"/>
    <col min="18" max="259" width="8.88671875" style="39" customWidth="1"/>
    <col min="260" max="16384" width="8.88671875" style="39"/>
  </cols>
  <sheetData>
    <row r="1" spans="4:11" ht="20.100000000000001" customHeight="1" outlineLevel="1"/>
    <row r="2" spans="4:11" ht="20.100000000000001" customHeight="1" outlineLevel="1"/>
    <row r="3" spans="4:11" ht="20.100000000000001" customHeight="1" outlineLevel="1"/>
    <row r="4" spans="4:11" ht="37.700000000000003" customHeight="1" outlineLevel="1"/>
    <row r="5" spans="4:11" ht="20.100000000000001" customHeight="1" outlineLevel="1">
      <c r="D5" s="1873" t="s">
        <v>4552</v>
      </c>
      <c r="E5" s="1873"/>
      <c r="F5" s="1873"/>
      <c r="G5" s="1873"/>
      <c r="H5" s="1873"/>
      <c r="I5" s="1873"/>
      <c r="J5" s="1873"/>
      <c r="K5" s="1873"/>
    </row>
    <row r="6" spans="4:11" ht="20.100000000000001" customHeight="1" outlineLevel="1">
      <c r="D6" s="1874" t="s">
        <v>4553</v>
      </c>
      <c r="E6" s="1874"/>
      <c r="F6" s="1874"/>
      <c r="G6" s="1874"/>
      <c r="H6" s="1874"/>
      <c r="I6" s="1874"/>
      <c r="J6" s="1874"/>
      <c r="K6" s="1874"/>
    </row>
    <row r="7" spans="4:11" s="40" customFormat="1" ht="42.6" customHeight="1" outlineLevel="1">
      <c r="D7" s="1875" t="s">
        <v>4371</v>
      </c>
      <c r="E7" s="1875"/>
      <c r="F7" s="1875"/>
      <c r="G7" s="1875"/>
      <c r="H7" s="1875"/>
      <c r="I7" s="1875"/>
      <c r="J7" s="1875"/>
      <c r="K7" s="1875"/>
    </row>
    <row r="8" spans="4:11" s="40" customFormat="1" ht="31.35" customHeight="1" outlineLevel="1">
      <c r="D8" s="41" t="str">
        <f>"        Nguồn vốn:  Vốn vay thương mại và khấu hao cơ bản"</f>
        <v xml:space="preserve">        Nguồn vốn:  Vốn vay thương mại và khấu hao cơ bản</v>
      </c>
    </row>
    <row r="9" spans="4:11" s="40" customFormat="1" ht="24" customHeight="1" outlineLevel="1">
      <c r="D9" s="42" t="s">
        <v>4372</v>
      </c>
    </row>
    <row r="10" spans="4:11" ht="19.7" customHeight="1" outlineLevel="1">
      <c r="D10" s="43" t="s">
        <v>4373</v>
      </c>
    </row>
    <row r="11" spans="4:11" ht="19.7" customHeight="1" outlineLevel="1">
      <c r="D11" s="38" t="s">
        <v>4374</v>
      </c>
      <c r="E11" s="38" t="s">
        <v>4375</v>
      </c>
      <c r="F11" s="38" t="s">
        <v>4376</v>
      </c>
      <c r="H11" s="38" t="s">
        <v>4377</v>
      </c>
    </row>
    <row r="12" spans="4:11" ht="19.7" customHeight="1" outlineLevel="1">
      <c r="D12" s="38" t="s">
        <v>4374</v>
      </c>
      <c r="E12" s="38" t="s">
        <v>4378</v>
      </c>
      <c r="F12" s="38" t="s">
        <v>4376</v>
      </c>
      <c r="H12" s="38" t="s">
        <v>4379</v>
      </c>
    </row>
    <row r="13" spans="4:11" ht="19.7" customHeight="1" outlineLevel="1">
      <c r="D13" s="38" t="s">
        <v>4374</v>
      </c>
      <c r="E13" s="38" t="s">
        <v>4380</v>
      </c>
      <c r="F13" s="38" t="s">
        <v>4376</v>
      </c>
      <c r="H13" s="38" t="s">
        <v>4381</v>
      </c>
    </row>
    <row r="14" spans="4:11" ht="19.7" customHeight="1" outlineLevel="1">
      <c r="D14" s="38" t="s">
        <v>4374</v>
      </c>
      <c r="E14" s="38" t="s">
        <v>4382</v>
      </c>
      <c r="F14" s="38" t="s">
        <v>4376</v>
      </c>
      <c r="H14" s="38" t="s">
        <v>4383</v>
      </c>
    </row>
    <row r="15" spans="4:11" ht="19.7" customHeight="1" outlineLevel="1">
      <c r="D15" s="38" t="s">
        <v>4384</v>
      </c>
      <c r="E15" s="38" t="s">
        <v>4385</v>
      </c>
      <c r="F15" s="38" t="s">
        <v>4376</v>
      </c>
      <c r="H15" s="38" t="s">
        <v>4386</v>
      </c>
    </row>
    <row r="16" spans="4:11" ht="19.7" customHeight="1" outlineLevel="1">
      <c r="D16" s="38" t="s">
        <v>4374</v>
      </c>
      <c r="E16" s="38" t="s">
        <v>4387</v>
      </c>
      <c r="F16" s="38" t="s">
        <v>4376</v>
      </c>
      <c r="H16" s="38" t="s">
        <v>4388</v>
      </c>
    </row>
    <row r="17" spans="1:18" ht="19.7" customHeight="1" outlineLevel="1">
      <c r="D17" s="38" t="s">
        <v>4374</v>
      </c>
      <c r="E17" s="38" t="s">
        <v>4389</v>
      </c>
      <c r="F17" s="38" t="s">
        <v>4376</v>
      </c>
      <c r="H17" s="38" t="s">
        <v>4390</v>
      </c>
    </row>
    <row r="18" spans="1:18" ht="19.7" customHeight="1" outlineLevel="1">
      <c r="D18" s="38" t="s">
        <v>4374</v>
      </c>
      <c r="E18" s="38" t="s">
        <v>4391</v>
      </c>
      <c r="F18" s="38" t="s">
        <v>4376</v>
      </c>
      <c r="H18" s="38" t="s">
        <v>4392</v>
      </c>
    </row>
    <row r="19" spans="1:18" ht="19.7" customHeight="1" outlineLevel="1">
      <c r="D19" s="38" t="s">
        <v>4374</v>
      </c>
      <c r="E19" s="38" t="s">
        <v>4393</v>
      </c>
      <c r="F19" s="38" t="s">
        <v>4376</v>
      </c>
      <c r="H19" s="38" t="s">
        <v>4392</v>
      </c>
    </row>
    <row r="20" spans="1:18" ht="19.7" customHeight="1" outlineLevel="1">
      <c r="D20" s="38" t="s">
        <v>4374</v>
      </c>
      <c r="E20" s="38" t="s">
        <v>4394</v>
      </c>
      <c r="F20" s="38" t="s">
        <v>4376</v>
      </c>
      <c r="H20" s="38" t="s">
        <v>4392</v>
      </c>
    </row>
    <row r="21" spans="1:18" ht="19.7" customHeight="1" outlineLevel="1">
      <c r="D21" s="43" t="s">
        <v>4395</v>
      </c>
      <c r="F21" s="114"/>
    </row>
    <row r="22" spans="1:18" ht="19.7" customHeight="1" outlineLevel="1">
      <c r="D22" s="39" t="s">
        <v>4384</v>
      </c>
      <c r="E22" s="39" t="s">
        <v>31</v>
      </c>
      <c r="F22" s="114" t="s">
        <v>4376</v>
      </c>
      <c r="H22" s="39" t="s">
        <v>4396</v>
      </c>
    </row>
    <row r="23" spans="1:18" ht="19.7" customHeight="1" outlineLevel="1">
      <c r="D23" s="39" t="s">
        <v>4374</v>
      </c>
      <c r="E23" s="39" t="s">
        <v>33</v>
      </c>
      <c r="F23" s="114" t="s">
        <v>4376</v>
      </c>
      <c r="H23" s="39" t="s">
        <v>4397</v>
      </c>
    </row>
    <row r="24" spans="1:18" ht="19.7" customHeight="1" outlineLevel="1">
      <c r="D24" s="39" t="s">
        <v>4374</v>
      </c>
      <c r="E24" s="39" t="s">
        <v>43</v>
      </c>
      <c r="F24" s="114" t="s">
        <v>4376</v>
      </c>
      <c r="H24" s="39" t="s">
        <v>18</v>
      </c>
    </row>
    <row r="25" spans="1:18" ht="19.7" customHeight="1" outlineLevel="1">
      <c r="D25" s="43" t="s">
        <v>4398</v>
      </c>
      <c r="F25" s="114"/>
    </row>
    <row r="26" spans="1:18" ht="19.7" customHeight="1" outlineLevel="1">
      <c r="D26" s="39" t="s">
        <v>4374</v>
      </c>
      <c r="E26" s="39" t="s">
        <v>37</v>
      </c>
      <c r="F26" s="114" t="s">
        <v>4376</v>
      </c>
      <c r="H26" s="39" t="s">
        <v>4399</v>
      </c>
    </row>
    <row r="27" spans="1:18" ht="19.7" customHeight="1" outlineLevel="1">
      <c r="D27" s="39" t="s">
        <v>4374</v>
      </c>
      <c r="E27" s="39" t="s">
        <v>36</v>
      </c>
      <c r="F27" s="114" t="s">
        <v>4376</v>
      </c>
      <c r="H27" s="39" t="s">
        <v>4400</v>
      </c>
    </row>
    <row r="28" spans="1:18" ht="36.75" customHeight="1" outlineLevel="1">
      <c r="D28" s="1870" t="s">
        <v>4401</v>
      </c>
      <c r="E28" s="1870"/>
      <c r="F28" s="1870"/>
      <c r="G28" s="1870"/>
      <c r="H28" s="1870"/>
      <c r="I28" s="1870"/>
      <c r="J28" s="1870"/>
      <c r="K28" s="1870"/>
    </row>
    <row r="29" spans="1:18" ht="24" customHeight="1" outlineLevel="1">
      <c r="D29" s="1567" t="s">
        <v>5220</v>
      </c>
      <c r="E29" s="1567" t="s">
        <v>5221</v>
      </c>
      <c r="F29" s="1553"/>
      <c r="G29" s="1553"/>
      <c r="H29" s="1553"/>
      <c r="I29" s="1553"/>
      <c r="J29" s="1553"/>
      <c r="K29" s="1553"/>
    </row>
    <row r="30" spans="1:18" s="44" customFormat="1" ht="16.5">
      <c r="D30" s="1876" t="s">
        <v>52</v>
      </c>
      <c r="E30" s="1876" t="s">
        <v>4402</v>
      </c>
      <c r="F30" s="1876" t="s">
        <v>4403</v>
      </c>
      <c r="G30" s="1876" t="s">
        <v>4404</v>
      </c>
      <c r="H30" s="1876"/>
      <c r="I30" s="1876"/>
      <c r="J30" s="1877" t="s">
        <v>4554</v>
      </c>
      <c r="K30" s="1876" t="s">
        <v>3531</v>
      </c>
    </row>
    <row r="31" spans="1:18" s="113" customFormat="1" ht="28.5">
      <c r="D31" s="1876"/>
      <c r="E31" s="1876"/>
      <c r="F31" s="1876"/>
      <c r="G31" s="115" t="s">
        <v>4009</v>
      </c>
      <c r="H31" s="116" t="s">
        <v>4555</v>
      </c>
      <c r="I31" s="116" t="s">
        <v>4556</v>
      </c>
      <c r="J31" s="1877"/>
      <c r="K31" s="1876"/>
      <c r="L31" s="136" t="s">
        <v>60</v>
      </c>
      <c r="M31" s="136" t="s">
        <v>60</v>
      </c>
      <c r="N31" s="136" t="s">
        <v>60</v>
      </c>
      <c r="O31" s="136" t="s">
        <v>60</v>
      </c>
      <c r="P31" s="136" t="s">
        <v>60</v>
      </c>
    </row>
    <row r="32" spans="1:18" s="113" customFormat="1" ht="34.9" customHeight="1">
      <c r="A32" s="113" t="str">
        <f>TruocThaoGo!A31</f>
        <v>Tháo sứ đứng</v>
      </c>
      <c r="B32" s="113" t="str">
        <f>TruocThaoGo!B31</f>
        <v>sd</v>
      </c>
      <c r="C32" s="113">
        <f>TruocThaoGo!C31</f>
        <v>0</v>
      </c>
      <c r="D32" s="117" t="s">
        <v>3720</v>
      </c>
      <c r="E32" s="118" t="s">
        <v>4407</v>
      </c>
      <c r="F32" s="119" t="s">
        <v>4408</v>
      </c>
      <c r="G32" s="120">
        <v>282</v>
      </c>
      <c r="H32" s="121">
        <v>288</v>
      </c>
      <c r="I32" s="121">
        <f>H32</f>
        <v>288</v>
      </c>
      <c r="J32" s="120"/>
      <c r="K32" s="120"/>
      <c r="L32" s="113">
        <f>TruocThaoGo!L31</f>
        <v>283</v>
      </c>
      <c r="M32" s="137"/>
      <c r="N32" s="137">
        <f>I32-G32</f>
        <v>6</v>
      </c>
      <c r="R32" s="113">
        <f>IFERROR(HLOOKUP(A32,BangKeThuHoi!$721:$722,2,0),0)</f>
        <v>193</v>
      </c>
    </row>
    <row r="33" spans="1:18" s="113" customFormat="1" ht="34.9" customHeight="1">
      <c r="A33" s="113" t="str">
        <f>TruocThaoGo!A32</f>
        <v>Tháo sứ đỉnh</v>
      </c>
      <c r="B33" s="113" t="str">
        <f>TruocThaoGo!B32</f>
        <v>CSDI</v>
      </c>
      <c r="C33" s="113">
        <f>TruocThaoGo!C32</f>
        <v>0</v>
      </c>
      <c r="D33" s="117" t="s">
        <v>3716</v>
      </c>
      <c r="E33" s="118" t="s">
        <v>4410</v>
      </c>
      <c r="F33" s="119" t="s">
        <v>59</v>
      </c>
      <c r="G33" s="120">
        <v>92</v>
      </c>
      <c r="H33" s="121">
        <v>95</v>
      </c>
      <c r="I33" s="121">
        <f t="shared" ref="I33:I96" si="0">H33</f>
        <v>95</v>
      </c>
      <c r="J33" s="120"/>
      <c r="K33" s="120"/>
      <c r="L33" s="113">
        <f>TruocThaoGo!L32</f>
        <v>93</v>
      </c>
      <c r="N33" s="137">
        <f t="shared" ref="N33:N96" si="1">I33-G33</f>
        <v>3</v>
      </c>
      <c r="R33" s="113">
        <f>IFERROR(HLOOKUP(A33,BangKeThuHoi!$721:$722,2,0),0)</f>
        <v>95</v>
      </c>
    </row>
    <row r="34" spans="1:18" s="113" customFormat="1" ht="34.9" customHeight="1">
      <c r="A34" s="113" t="str">
        <f>TruocThaoGo!A33</f>
        <v>Tháo sứ đỉnh</v>
      </c>
      <c r="B34" s="113" t="str">
        <f>TruocThaoGo!B33</f>
        <v>b16250</v>
      </c>
      <c r="C34" s="113">
        <f>TruocThaoGo!C33</f>
        <v>2</v>
      </c>
      <c r="D34" s="117" t="s">
        <v>3710</v>
      </c>
      <c r="E34" s="118" t="s">
        <v>4412</v>
      </c>
      <c r="F34" s="119" t="s">
        <v>59</v>
      </c>
      <c r="G34" s="120">
        <v>168</v>
      </c>
      <c r="H34" s="121">
        <v>172</v>
      </c>
      <c r="I34" s="121">
        <f t="shared" si="0"/>
        <v>172</v>
      </c>
      <c r="J34" s="120"/>
      <c r="K34" s="51"/>
      <c r="L34" s="113">
        <f>TruocThaoGo!L33</f>
        <v>85</v>
      </c>
      <c r="N34" s="137">
        <f t="shared" si="1"/>
        <v>4</v>
      </c>
      <c r="R34" s="113">
        <f>(R58+R52)*2</f>
        <v>166</v>
      </c>
    </row>
    <row r="35" spans="1:18" s="113" customFormat="1" ht="34.9" customHeight="1">
      <c r="A35" s="113" t="str">
        <f>TruocThaoGo!A34</f>
        <v>Tháo sứ đứng</v>
      </c>
      <c r="B35" s="113" t="str">
        <f>TruocThaoGo!B34</f>
        <v>tsd20</v>
      </c>
      <c r="C35" s="113">
        <f>TruocThaoGo!C34</f>
        <v>0</v>
      </c>
      <c r="D35" s="117" t="s">
        <v>3677</v>
      </c>
      <c r="E35" s="118" t="s">
        <v>3309</v>
      </c>
      <c r="F35" s="119" t="s">
        <v>59</v>
      </c>
      <c r="G35" s="120">
        <v>190</v>
      </c>
      <c r="H35" s="121">
        <v>193</v>
      </c>
      <c r="I35" s="121">
        <f t="shared" si="0"/>
        <v>193</v>
      </c>
      <c r="J35" s="120"/>
      <c r="K35" s="120"/>
      <c r="L35" s="113">
        <f>TruocThaoGo!L34</f>
        <v>190</v>
      </c>
      <c r="N35" s="137">
        <f t="shared" si="1"/>
        <v>3</v>
      </c>
      <c r="R35" s="113">
        <f>IFERROR(HLOOKUP(A35,BangKeThuHoi!$721:$722,2,0),0)</f>
        <v>193</v>
      </c>
    </row>
    <row r="36" spans="1:18" s="113" customFormat="1" ht="34.9" customHeight="1">
      <c r="A36" s="113" t="str">
        <f>TruocThaoGo!A35</f>
        <v>Tháo bộ đỡ trung hòa</v>
      </c>
      <c r="B36" s="113" t="str">
        <f>TruocThaoGo!B35</f>
        <v>Đth-U</v>
      </c>
      <c r="C36" s="113">
        <f>TruocThaoGo!C35</f>
        <v>0</v>
      </c>
      <c r="D36" s="122" t="s">
        <v>3688</v>
      </c>
      <c r="E36" s="123" t="s">
        <v>4414</v>
      </c>
      <c r="F36" s="124" t="s">
        <v>237</v>
      </c>
      <c r="G36" s="125">
        <v>87</v>
      </c>
      <c r="H36" s="126">
        <v>86</v>
      </c>
      <c r="I36" s="121">
        <f t="shared" si="0"/>
        <v>86</v>
      </c>
      <c r="J36" s="125"/>
      <c r="K36" s="120"/>
      <c r="L36" s="113">
        <f>TruocThaoGo!L35</f>
        <v>86</v>
      </c>
      <c r="N36" s="137">
        <f t="shared" si="1"/>
        <v>-1</v>
      </c>
      <c r="R36" s="113">
        <f>IFERROR(HLOOKUP(A36,BangKeThuHoi!$721:$722,2,0),0)</f>
        <v>86</v>
      </c>
    </row>
    <row r="37" spans="1:18" s="113" customFormat="1" ht="34.9" customHeight="1">
      <c r="A37" s="113">
        <f>TruocThaoGo!A36</f>
        <v>0</v>
      </c>
      <c r="B37" s="113" t="str">
        <f>TruocThaoGo!B36</f>
        <v>r1</v>
      </c>
      <c r="C37" s="113">
        <f>TruocThaoGo!C36</f>
        <v>0</v>
      </c>
      <c r="D37" s="117" t="s">
        <v>4427</v>
      </c>
      <c r="E37" s="118" t="s">
        <v>4418</v>
      </c>
      <c r="F37" s="119" t="s">
        <v>2262</v>
      </c>
      <c r="G37" s="120">
        <v>87</v>
      </c>
      <c r="H37" s="121">
        <v>86</v>
      </c>
      <c r="I37" s="121">
        <f t="shared" si="0"/>
        <v>86</v>
      </c>
      <c r="J37" s="120"/>
      <c r="K37" s="120"/>
      <c r="L37" s="113">
        <f>TruocThaoGo!L36</f>
        <v>0</v>
      </c>
      <c r="N37" s="137">
        <f t="shared" si="1"/>
        <v>-1</v>
      </c>
      <c r="R37" s="113">
        <f>IFERROR(HLOOKUP(A37,BangKeThuHoi!$721:$722,2,0),0)</f>
        <v>0</v>
      </c>
    </row>
    <row r="38" spans="1:18" s="113" customFormat="1" ht="34.9" customHeight="1">
      <c r="A38" s="113">
        <f>TruocThaoGo!A37</f>
        <v>0</v>
      </c>
      <c r="B38" s="113" t="str">
        <f>TruocThaoGo!B37</f>
        <v>soc</v>
      </c>
      <c r="C38" s="113">
        <f>TruocThaoGo!C37</f>
        <v>0</v>
      </c>
      <c r="D38" s="117" t="s">
        <v>4431</v>
      </c>
      <c r="E38" s="118" t="s">
        <v>3736</v>
      </c>
      <c r="F38" s="119" t="s">
        <v>2262</v>
      </c>
      <c r="G38" s="120">
        <v>87</v>
      </c>
      <c r="H38" s="121">
        <v>86</v>
      </c>
      <c r="I38" s="121">
        <f t="shared" si="0"/>
        <v>86</v>
      </c>
      <c r="J38" s="120"/>
      <c r="K38" s="120"/>
      <c r="L38" s="113">
        <f>TruocThaoGo!L37</f>
        <v>0</v>
      </c>
      <c r="N38" s="137">
        <f t="shared" si="1"/>
        <v>-1</v>
      </c>
      <c r="R38" s="113">
        <f>IFERROR(HLOOKUP(A38,BangKeThuHoi!$721:$722,2,0),0)</f>
        <v>0</v>
      </c>
    </row>
    <row r="39" spans="1:18" s="113" customFormat="1" ht="34.9" customHeight="1">
      <c r="A39" s="113">
        <f>TruocThaoGo!A38</f>
        <v>0</v>
      </c>
      <c r="B39" s="113" t="str">
        <f>TruocThaoGo!B38</f>
        <v>b16300</v>
      </c>
      <c r="C39" s="113">
        <f>TruocThaoGo!C38</f>
        <v>0</v>
      </c>
      <c r="D39" s="117" t="s">
        <v>4433</v>
      </c>
      <c r="E39" s="118" t="s">
        <v>4423</v>
      </c>
      <c r="F39" s="119" t="s">
        <v>2262</v>
      </c>
      <c r="G39" s="120">
        <v>87</v>
      </c>
      <c r="H39" s="121">
        <v>86</v>
      </c>
      <c r="I39" s="121">
        <f t="shared" si="0"/>
        <v>86</v>
      </c>
      <c r="J39" s="120"/>
      <c r="K39" s="120"/>
      <c r="L39" s="113">
        <f>TruocThaoGo!L38</f>
        <v>0</v>
      </c>
      <c r="N39" s="137">
        <f t="shared" si="1"/>
        <v>-1</v>
      </c>
      <c r="Q39" s="47"/>
      <c r="R39" s="113">
        <f>IFERROR(HLOOKUP(A39,BangKeThuHoi!$721:$722,2,0),0)</f>
        <v>0</v>
      </c>
    </row>
    <row r="40" spans="1:18" s="113" customFormat="1" ht="34.9" customHeight="1">
      <c r="A40" s="113" t="str">
        <f>TruocThaoGo!A39</f>
        <v>Tháo sứ treo thủy tinh</v>
      </c>
      <c r="B40" s="113" t="str">
        <f>TruocThaoGo!B39</f>
        <v>STTT-2BAT</v>
      </c>
      <c r="C40" s="113">
        <f>TruocThaoGo!C39</f>
        <v>0</v>
      </c>
      <c r="D40" s="122" t="s">
        <v>3681</v>
      </c>
      <c r="E40" s="123" t="s">
        <v>4424</v>
      </c>
      <c r="F40" s="124" t="s">
        <v>237</v>
      </c>
      <c r="G40" s="125">
        <v>30</v>
      </c>
      <c r="H40" s="126">
        <v>30</v>
      </c>
      <c r="I40" s="121">
        <f t="shared" si="0"/>
        <v>30</v>
      </c>
      <c r="J40" s="125"/>
      <c r="K40" s="125"/>
      <c r="L40" s="113">
        <f>TruocThaoGo!L39</f>
        <v>30</v>
      </c>
      <c r="N40" s="137">
        <f t="shared" si="1"/>
        <v>0</v>
      </c>
      <c r="Q40" s="47"/>
      <c r="R40" s="113">
        <f>IFERROR(HLOOKUP(A40,BangKeThuHoi!$721:$722,2,0),0)</f>
        <v>30</v>
      </c>
    </row>
    <row r="41" spans="1:18" s="113" customFormat="1" ht="34.9" customHeight="1">
      <c r="A41" s="113">
        <f>TruocThaoGo!A40</f>
        <v>0</v>
      </c>
      <c r="B41" s="113" t="str">
        <f>TruocThaoGo!B40</f>
        <v>sttt</v>
      </c>
      <c r="C41" s="113">
        <f>TruocThaoGo!C40</f>
        <v>2</v>
      </c>
      <c r="D41" s="117" t="s">
        <v>4437</v>
      </c>
      <c r="E41" s="118" t="s">
        <v>4428</v>
      </c>
      <c r="F41" s="119" t="s">
        <v>4429</v>
      </c>
      <c r="G41" s="120">
        <v>60</v>
      </c>
      <c r="H41" s="120">
        <v>60</v>
      </c>
      <c r="I41" s="121">
        <f t="shared" si="0"/>
        <v>60</v>
      </c>
      <c r="J41" s="120"/>
      <c r="K41" s="120"/>
      <c r="L41" s="113">
        <f>TruocThaoGo!L40</f>
        <v>0</v>
      </c>
      <c r="N41" s="137">
        <f t="shared" si="1"/>
        <v>0</v>
      </c>
      <c r="Q41" s="47"/>
      <c r="R41" s="113">
        <f>IFERROR(HLOOKUP(A41,BangKeThuHoi!$721:$722,2,0),0)</f>
        <v>0</v>
      </c>
    </row>
    <row r="42" spans="1:18" s="113" customFormat="1" ht="34.9" customHeight="1">
      <c r="A42" s="113">
        <f>TruocThaoGo!A41</f>
        <v>0</v>
      </c>
      <c r="B42" s="113" t="str">
        <f>TruocThaoGo!B41</f>
        <v>mt</v>
      </c>
      <c r="C42" s="113">
        <f>TruocThaoGo!C41</f>
        <v>1</v>
      </c>
      <c r="D42" s="117" t="s">
        <v>4438</v>
      </c>
      <c r="E42" s="118" t="s">
        <v>3745</v>
      </c>
      <c r="F42" s="119" t="s">
        <v>59</v>
      </c>
      <c r="G42" s="120">
        <v>30</v>
      </c>
      <c r="H42" s="121">
        <v>29</v>
      </c>
      <c r="I42" s="121">
        <f t="shared" si="0"/>
        <v>29</v>
      </c>
      <c r="J42" s="120"/>
      <c r="K42" s="51"/>
      <c r="L42" s="113">
        <f>TruocThaoGo!L41</f>
        <v>0</v>
      </c>
      <c r="N42" s="137">
        <f t="shared" si="1"/>
        <v>-1</v>
      </c>
      <c r="O42" s="137"/>
      <c r="P42" s="137"/>
      <c r="R42" s="113">
        <f>IFERROR(HLOOKUP(A42,BangKeThuHoi!$721:$722,2,0),0)</f>
        <v>0</v>
      </c>
    </row>
    <row r="43" spans="1:18" s="113" customFormat="1" ht="34.9" customHeight="1">
      <c r="A43" s="113">
        <f>TruocThaoGo!A42</f>
        <v>0</v>
      </c>
      <c r="B43" s="113" t="str">
        <f>TruocThaoGo!B42</f>
        <v>Kep3U</v>
      </c>
      <c r="C43" s="113">
        <f>TruocThaoGo!C42</f>
        <v>1</v>
      </c>
      <c r="D43" s="117" t="s">
        <v>4440</v>
      </c>
      <c r="E43" s="118" t="s">
        <v>3307</v>
      </c>
      <c r="F43" s="119" t="s">
        <v>59</v>
      </c>
      <c r="G43" s="120">
        <v>30</v>
      </c>
      <c r="H43" s="121">
        <v>29</v>
      </c>
      <c r="I43" s="121">
        <f t="shared" si="0"/>
        <v>29</v>
      </c>
      <c r="J43" s="120"/>
      <c r="K43" s="51"/>
      <c r="L43" s="113">
        <f>TruocThaoGo!L42</f>
        <v>0</v>
      </c>
      <c r="N43" s="137">
        <f t="shared" si="1"/>
        <v>-1</v>
      </c>
      <c r="O43" s="138"/>
      <c r="P43" s="138"/>
      <c r="R43" s="113">
        <f>IFERROR(HLOOKUP(A43,BangKeThuHoi!$721:$722,2,0),0)</f>
        <v>0</v>
      </c>
    </row>
    <row r="44" spans="1:18" s="113" customFormat="1" ht="34.9" customHeight="1">
      <c r="A44" s="113">
        <f>TruocThaoGo!A43</f>
        <v>0</v>
      </c>
      <c r="B44" s="113" t="str">
        <f>TruocThaoGo!B43</f>
        <v>len</v>
      </c>
      <c r="C44" s="113">
        <f>TruocThaoGo!C43</f>
        <v>0</v>
      </c>
      <c r="D44" s="117" t="s">
        <v>5193</v>
      </c>
      <c r="E44" s="118" t="s">
        <v>3305</v>
      </c>
      <c r="F44" s="119" t="s">
        <v>59</v>
      </c>
      <c r="G44" s="120">
        <v>0</v>
      </c>
      <c r="H44" s="121">
        <v>3</v>
      </c>
      <c r="I44" s="121">
        <f t="shared" si="0"/>
        <v>3</v>
      </c>
      <c r="J44" s="120"/>
      <c r="K44" s="120"/>
      <c r="L44" s="113">
        <f>TruocThaoGo!L43</f>
        <v>0</v>
      </c>
      <c r="N44" s="137">
        <f t="shared" si="1"/>
        <v>3</v>
      </c>
      <c r="R44" s="113">
        <f>IFERROR(HLOOKUP(A44,BangKeThuHoi!$721:$722,2,0),0)</f>
        <v>0</v>
      </c>
    </row>
    <row r="45" spans="1:18" s="113" customFormat="1" ht="34.9" customHeight="1">
      <c r="A45" s="113" t="str">
        <f>TruocThaoGo!A44</f>
        <v>Tháo sứ treo Polymer</v>
      </c>
      <c r="B45" s="113" t="str">
        <f>TruocThaoGo!B44</f>
        <v>CĐT ply-X</v>
      </c>
      <c r="C45" s="113">
        <f>TruocThaoGo!C44</f>
        <v>0</v>
      </c>
      <c r="D45" s="122" t="s">
        <v>3700</v>
      </c>
      <c r="E45" s="123" t="s">
        <v>4435</v>
      </c>
      <c r="F45" s="124" t="s">
        <v>237</v>
      </c>
      <c r="G45" s="125">
        <v>1</v>
      </c>
      <c r="H45" s="127">
        <v>0</v>
      </c>
      <c r="I45" s="121">
        <f t="shared" si="0"/>
        <v>0</v>
      </c>
      <c r="J45" s="125"/>
      <c r="K45" s="120"/>
      <c r="L45" s="113">
        <f>TruocThaoGo!L44</f>
        <v>3</v>
      </c>
      <c r="N45" s="137">
        <f t="shared" si="1"/>
        <v>-1</v>
      </c>
      <c r="R45" s="113">
        <f>IFERROR(HLOOKUP(A45,BangKeThuHoi!$721:$722,2,0),0)</f>
        <v>6</v>
      </c>
    </row>
    <row r="46" spans="1:18" s="113" customFormat="1" ht="34.9" customHeight="1">
      <c r="A46" s="113">
        <f>TruocThaoGo!A45</f>
        <v>0</v>
      </c>
      <c r="B46" s="113" t="str">
        <f>TruocThaoGo!B45</f>
        <v>mt</v>
      </c>
      <c r="C46" s="113">
        <f>TruocThaoGo!C45</f>
        <v>0</v>
      </c>
      <c r="D46" s="117" t="s">
        <v>5194</v>
      </c>
      <c r="E46" s="118" t="s">
        <v>3745</v>
      </c>
      <c r="F46" s="119" t="s">
        <v>2262</v>
      </c>
      <c r="G46" s="120">
        <v>1</v>
      </c>
      <c r="H46" s="128">
        <v>0</v>
      </c>
      <c r="I46" s="121">
        <f t="shared" si="0"/>
        <v>0</v>
      </c>
      <c r="J46" s="120"/>
      <c r="K46" s="120"/>
      <c r="L46" s="113">
        <f>TruocThaoGo!L45</f>
        <v>0</v>
      </c>
      <c r="N46" s="137">
        <f t="shared" si="1"/>
        <v>-1</v>
      </c>
      <c r="Q46" s="47"/>
      <c r="R46" s="113">
        <f>IFERROR(HLOOKUP(A46,BangKeThuHoi!$721:$722,2,0),0)</f>
        <v>0</v>
      </c>
    </row>
    <row r="47" spans="1:18" s="113" customFormat="1" ht="34.9" customHeight="1">
      <c r="A47" s="113">
        <f>TruocThaoGo!A46</f>
        <v>0</v>
      </c>
      <c r="B47" s="113" t="str">
        <f>TruocThaoGo!B46</f>
        <v>STply</v>
      </c>
      <c r="C47" s="113">
        <f>TruocThaoGo!C46</f>
        <v>0</v>
      </c>
      <c r="D47" s="117" t="s">
        <v>5195</v>
      </c>
      <c r="E47" s="118" t="s">
        <v>4439</v>
      </c>
      <c r="F47" s="119" t="s">
        <v>2262</v>
      </c>
      <c r="G47" s="120">
        <v>1</v>
      </c>
      <c r="H47" s="128">
        <v>0</v>
      </c>
      <c r="I47" s="121">
        <f t="shared" si="0"/>
        <v>0</v>
      </c>
      <c r="J47" s="120"/>
      <c r="K47" s="120"/>
      <c r="L47" s="113">
        <f>TruocThaoGo!L46</f>
        <v>0</v>
      </c>
      <c r="N47" s="137">
        <f t="shared" si="1"/>
        <v>-1</v>
      </c>
      <c r="Q47" s="47"/>
      <c r="R47" s="113">
        <f>IFERROR(HLOOKUP(A47,BangKeThuHoi!$721:$722,2,0),0)</f>
        <v>0</v>
      </c>
    </row>
    <row r="48" spans="1:18" s="113" customFormat="1" ht="34.9" customHeight="1">
      <c r="A48" s="113">
        <f>TruocThaoGo!A47</f>
        <v>0</v>
      </c>
      <c r="B48" s="113" t="str">
        <f>TruocThaoGo!B47</f>
        <v>Kep3U</v>
      </c>
      <c r="C48" s="113">
        <f>TruocThaoGo!C47</f>
        <v>0</v>
      </c>
      <c r="D48" s="117" t="s">
        <v>5196</v>
      </c>
      <c r="E48" s="118" t="s">
        <v>4441</v>
      </c>
      <c r="F48" s="119" t="s">
        <v>2262</v>
      </c>
      <c r="G48" s="120">
        <v>1</v>
      </c>
      <c r="H48" s="128">
        <v>0</v>
      </c>
      <c r="I48" s="121">
        <f t="shared" si="0"/>
        <v>0</v>
      </c>
      <c r="J48" s="120"/>
      <c r="K48" s="120"/>
      <c r="L48" s="113">
        <f>TruocThaoGo!L47</f>
        <v>0</v>
      </c>
      <c r="N48" s="137">
        <f t="shared" si="1"/>
        <v>-1</v>
      </c>
      <c r="Q48" s="47"/>
      <c r="R48" s="113">
        <f>IFERROR(HLOOKUP(A48,BangKeThuHoi!$721:$722,2,0),0)</f>
        <v>0</v>
      </c>
    </row>
    <row r="49" spans="1:19" s="113" customFormat="1" ht="34.9" customHeight="1">
      <c r="A49" s="113">
        <f>TruocThaoGo!A48</f>
        <v>0</v>
      </c>
      <c r="B49" s="113" t="str">
        <f>TruocThaoGo!B48</f>
        <v>AC95</v>
      </c>
      <c r="C49" s="113">
        <f>TruocThaoGo!C48</f>
        <v>0</v>
      </c>
      <c r="D49" s="117" t="s">
        <v>3679</v>
      </c>
      <c r="E49" s="118" t="s">
        <v>4442</v>
      </c>
      <c r="F49" s="119" t="s">
        <v>4443</v>
      </c>
      <c r="G49" s="121">
        <v>19014</v>
      </c>
      <c r="H49" s="121">
        <v>19014</v>
      </c>
      <c r="I49" s="121">
        <v>0</v>
      </c>
      <c r="J49" s="120"/>
      <c r="K49" s="51"/>
      <c r="L49" s="113">
        <f>TruocThaoGo!L48</f>
        <v>0</v>
      </c>
      <c r="M49" s="113" t="s">
        <v>4557</v>
      </c>
      <c r="N49" s="137">
        <f t="shared" si="1"/>
        <v>-19014</v>
      </c>
      <c r="Q49" s="47"/>
      <c r="R49" s="113">
        <f>IFERROR(HLOOKUP(A49,BangKeThuHoi!$721:$722,2,0),0)</f>
        <v>0</v>
      </c>
    </row>
    <row r="50" spans="1:19" s="113" customFormat="1" ht="34.9" customHeight="1">
      <c r="A50" s="113" t="str">
        <f>TruocThaoGo!A49</f>
        <v>Tháo dây AC70</v>
      </c>
      <c r="B50" s="113" t="str">
        <f>TruocThaoGo!B49</f>
        <v>ac70</v>
      </c>
      <c r="C50" s="113">
        <f>TruocThaoGo!C49</f>
        <v>0</v>
      </c>
      <c r="D50" s="117" t="s">
        <v>3819</v>
      </c>
      <c r="E50" s="118" t="s">
        <v>4445</v>
      </c>
      <c r="F50" s="119" t="s">
        <v>4443</v>
      </c>
      <c r="G50" s="129">
        <v>3146.9</v>
      </c>
      <c r="H50" s="129">
        <v>3146.9</v>
      </c>
      <c r="I50" s="121">
        <v>19657</v>
      </c>
      <c r="J50" s="120"/>
      <c r="K50" s="51"/>
      <c r="L50" s="113">
        <f>TruocThaoGo!L49</f>
        <v>19394.400000000009</v>
      </c>
      <c r="M50" s="136" t="s">
        <v>4558</v>
      </c>
      <c r="N50" s="138">
        <f>I50-H50</f>
        <v>16510.099999999999</v>
      </c>
      <c r="Q50" s="47"/>
      <c r="R50" s="113">
        <f>IFERROR(HLOOKUP(A50,BangKeThuHoi!$721:$722,2,0),0)</f>
        <v>19394.400000000009</v>
      </c>
      <c r="S50" s="1568">
        <f>I50-H50</f>
        <v>16510.099999999999</v>
      </c>
    </row>
    <row r="51" spans="1:19" s="113" customFormat="1" ht="34.9" customHeight="1">
      <c r="A51" s="113" t="str">
        <f>TruocThaoGo!A50</f>
        <v>Tháo dây AC50</v>
      </c>
      <c r="B51" s="113" t="str">
        <f>TruocThaoGo!B50</f>
        <v>ac50</v>
      </c>
      <c r="C51" s="113">
        <f>TruocThaoGo!C50</f>
        <v>0</v>
      </c>
      <c r="D51" s="117" t="s">
        <v>3630</v>
      </c>
      <c r="E51" s="118" t="s">
        <v>4447</v>
      </c>
      <c r="F51" s="119" t="s">
        <v>4443</v>
      </c>
      <c r="G51" s="120">
        <v>159</v>
      </c>
      <c r="H51" s="121">
        <v>102</v>
      </c>
      <c r="I51" s="121">
        <v>5174.5</v>
      </c>
      <c r="J51" s="120"/>
      <c r="K51" s="51"/>
      <c r="L51" s="113">
        <f>TruocThaoGo!L50</f>
        <v>3257.4999999999995</v>
      </c>
      <c r="M51" s="136" t="s">
        <v>4559</v>
      </c>
      <c r="N51" s="137">
        <f>I51-H51</f>
        <v>5072.5</v>
      </c>
      <c r="O51" s="137">
        <f>I51-G51</f>
        <v>5015.5</v>
      </c>
      <c r="R51" s="113">
        <f>IFERROR(HLOOKUP(A51,BangKeThuHoi!$721:$722,2,0),0)</f>
        <v>4993.6000000000004</v>
      </c>
      <c r="S51" s="137">
        <f>I51-G51</f>
        <v>5015.5</v>
      </c>
    </row>
    <row r="52" spans="1:19" s="113" customFormat="1" ht="34.9" customHeight="1">
      <c r="A52" s="113" t="str">
        <f>TruocThaoGo!A51</f>
        <v>Tháo X-1,66Đ</v>
      </c>
      <c r="B52" s="113" t="str">
        <f>TruocThaoGo!B51</f>
        <v>X-16Đ</v>
      </c>
      <c r="C52" s="113">
        <f>TruocThaoGo!C51</f>
        <v>0</v>
      </c>
      <c r="D52" s="122" t="s">
        <v>4043</v>
      </c>
      <c r="E52" s="123" t="s">
        <v>4449</v>
      </c>
      <c r="F52" s="124" t="s">
        <v>237</v>
      </c>
      <c r="G52" s="125">
        <v>77</v>
      </c>
      <c r="H52" s="126">
        <v>74</v>
      </c>
      <c r="I52" s="121">
        <f t="shared" si="0"/>
        <v>74</v>
      </c>
      <c r="J52" s="120"/>
      <c r="K52" s="120"/>
      <c r="L52" s="113">
        <f>TruocThaoGo!L51</f>
        <v>77</v>
      </c>
      <c r="M52" s="1568">
        <f>I50-H50</f>
        <v>16510.099999999999</v>
      </c>
      <c r="N52" s="137">
        <f t="shared" si="1"/>
        <v>-3</v>
      </c>
      <c r="Q52" s="47"/>
      <c r="R52" s="113">
        <f>IFERROR(HLOOKUP(A52,BangKeThuHoi!$721:$722,2,0),0)</f>
        <v>74</v>
      </c>
    </row>
    <row r="53" spans="1:19" s="113" customFormat="1" ht="34.9" customHeight="1">
      <c r="A53" s="113">
        <f>TruocThaoGo!A52</f>
        <v>0</v>
      </c>
      <c r="B53" s="113" t="str">
        <f>TruocThaoGo!B52</f>
        <v>xa1660</v>
      </c>
      <c r="C53" s="113">
        <f>TruocThaoGo!C52</f>
        <v>1</v>
      </c>
      <c r="D53" s="117" t="s">
        <v>4464</v>
      </c>
      <c r="E53" s="118" t="s">
        <v>3298</v>
      </c>
      <c r="F53" s="119" t="s">
        <v>2262</v>
      </c>
      <c r="G53" s="120">
        <v>77</v>
      </c>
      <c r="H53" s="121">
        <v>74</v>
      </c>
      <c r="I53" s="121">
        <f t="shared" si="0"/>
        <v>74</v>
      </c>
      <c r="J53" s="120"/>
      <c r="K53" s="120"/>
      <c r="L53" s="113">
        <f>TruocThaoGo!L52</f>
        <v>0</v>
      </c>
      <c r="N53" s="137">
        <f t="shared" si="1"/>
        <v>-3</v>
      </c>
      <c r="Q53" s="47"/>
      <c r="R53" s="113">
        <f>IFERROR(HLOOKUP(A53,BangKeThuHoi!$721:$722,2,0),0)</f>
        <v>0</v>
      </c>
    </row>
    <row r="54" spans="1:19" s="113" customFormat="1" ht="34.9" customHeight="1">
      <c r="A54" s="113">
        <f>TruocThaoGo!A53</f>
        <v>0</v>
      </c>
      <c r="B54" s="113" t="str">
        <f>TruocThaoGo!B53</f>
        <v>tc810</v>
      </c>
      <c r="C54" s="113">
        <f>TruocThaoGo!C53</f>
        <v>2</v>
      </c>
      <c r="D54" s="117" t="s">
        <v>4465</v>
      </c>
      <c r="E54" s="118" t="s">
        <v>4454</v>
      </c>
      <c r="F54" s="119" t="s">
        <v>2262</v>
      </c>
      <c r="G54" s="120">
        <v>154</v>
      </c>
      <c r="H54" s="121">
        <v>148</v>
      </c>
      <c r="I54" s="121">
        <f t="shared" si="0"/>
        <v>148</v>
      </c>
      <c r="J54" s="120"/>
      <c r="K54" s="120"/>
      <c r="L54" s="113">
        <f>TruocThaoGo!L53</f>
        <v>0</v>
      </c>
      <c r="N54" s="137">
        <f t="shared" si="1"/>
        <v>-6</v>
      </c>
      <c r="Q54" s="47"/>
      <c r="R54" s="113">
        <f>IFERROR(HLOOKUP(A54,BangKeThuHoi!$721:$722,2,0),0)</f>
        <v>0</v>
      </c>
    </row>
    <row r="55" spans="1:19" s="113" customFormat="1" ht="34.9" customHeight="1">
      <c r="A55" s="113">
        <f>TruocThaoGo!A54</f>
        <v>0</v>
      </c>
      <c r="B55" s="113" t="str">
        <f>TruocThaoGo!B54</f>
        <v>b1650</v>
      </c>
      <c r="C55" s="113">
        <f>TruocThaoGo!C54</f>
        <v>2</v>
      </c>
      <c r="D55" s="117" t="s">
        <v>4466</v>
      </c>
      <c r="E55" s="118" t="s">
        <v>4457</v>
      </c>
      <c r="F55" s="119" t="s">
        <v>2262</v>
      </c>
      <c r="G55" s="120">
        <v>154</v>
      </c>
      <c r="H55" s="121">
        <v>148</v>
      </c>
      <c r="I55" s="121">
        <f t="shared" si="0"/>
        <v>148</v>
      </c>
      <c r="J55" s="120"/>
      <c r="K55" s="120"/>
      <c r="L55" s="113">
        <f>TruocThaoGo!L54</f>
        <v>0</v>
      </c>
      <c r="N55" s="137">
        <f t="shared" si="1"/>
        <v>-6</v>
      </c>
      <c r="Q55" s="47"/>
      <c r="R55" s="113">
        <f>IFERROR(HLOOKUP(A55,BangKeThuHoi!$721:$722,2,0),0)</f>
        <v>0</v>
      </c>
    </row>
    <row r="56" spans="1:19" s="113" customFormat="1" ht="34.9" customHeight="1">
      <c r="A56" s="113">
        <f>TruocThaoGo!A55</f>
        <v>0</v>
      </c>
      <c r="B56" s="113" t="str">
        <f>TruocThaoGo!B55</f>
        <v>b16250</v>
      </c>
      <c r="C56" s="113">
        <f>TruocThaoGo!C55</f>
        <v>1</v>
      </c>
      <c r="D56" s="117" t="s">
        <v>4467</v>
      </c>
      <c r="E56" s="118" t="s">
        <v>4459</v>
      </c>
      <c r="F56" s="119" t="s">
        <v>2262</v>
      </c>
      <c r="G56" s="120">
        <v>77</v>
      </c>
      <c r="H56" s="121">
        <v>74</v>
      </c>
      <c r="I56" s="121">
        <f t="shared" si="0"/>
        <v>74</v>
      </c>
      <c r="J56" s="120"/>
      <c r="K56" s="120"/>
      <c r="L56" s="113">
        <f>TruocThaoGo!L55</f>
        <v>0</v>
      </c>
      <c r="N56" s="137">
        <f t="shared" si="1"/>
        <v>-3</v>
      </c>
      <c r="Q56" s="47"/>
      <c r="R56" s="113">
        <f>IFERROR(HLOOKUP(A56,BangKeThuHoi!$721:$722,2,0),0)</f>
        <v>0</v>
      </c>
    </row>
    <row r="57" spans="1:19" s="113" customFormat="1" ht="34.9" customHeight="1">
      <c r="A57" s="113">
        <f>TruocThaoGo!A56</f>
        <v>0</v>
      </c>
      <c r="B57" s="113" t="str">
        <f>TruocThaoGo!B56</f>
        <v>b16300</v>
      </c>
      <c r="C57" s="113">
        <f>TruocThaoGo!C56</f>
        <v>1</v>
      </c>
      <c r="D57" s="117" t="s">
        <v>4468</v>
      </c>
      <c r="E57" s="118" t="s">
        <v>4423</v>
      </c>
      <c r="F57" s="119" t="s">
        <v>2262</v>
      </c>
      <c r="G57" s="120">
        <v>77</v>
      </c>
      <c r="H57" s="121">
        <v>74</v>
      </c>
      <c r="I57" s="121">
        <f t="shared" si="0"/>
        <v>74</v>
      </c>
      <c r="J57" s="120"/>
      <c r="K57" s="120"/>
      <c r="L57" s="113">
        <f>TruocThaoGo!L56</f>
        <v>0</v>
      </c>
      <c r="N57" s="137">
        <f t="shared" si="1"/>
        <v>-3</v>
      </c>
      <c r="Q57" s="47"/>
      <c r="R57" s="113">
        <f>IFERROR(HLOOKUP(A57,BangKeThuHoi!$721:$722,2,0),0)</f>
        <v>0</v>
      </c>
    </row>
    <row r="58" spans="1:19" s="113" customFormat="1" ht="34.9" customHeight="1">
      <c r="A58" s="113" t="str">
        <f>TruocThaoGo!A57</f>
        <v>Tháo X-1,66K</v>
      </c>
      <c r="B58" s="113" t="str">
        <f>TruocThaoGo!B57</f>
        <v>X-16K</v>
      </c>
      <c r="C58" s="113">
        <f>TruocThaoGo!C57</f>
        <v>0</v>
      </c>
      <c r="D58" s="122" t="s">
        <v>3682</v>
      </c>
      <c r="E58" s="123" t="s">
        <v>4462</v>
      </c>
      <c r="F58" s="124" t="s">
        <v>237</v>
      </c>
      <c r="G58" s="125">
        <v>8</v>
      </c>
      <c r="H58" s="126">
        <v>9</v>
      </c>
      <c r="I58" s="121">
        <f t="shared" si="0"/>
        <v>9</v>
      </c>
      <c r="J58" s="120"/>
      <c r="K58" s="51"/>
      <c r="L58" s="113">
        <f>TruocThaoGo!L57</f>
        <v>9</v>
      </c>
      <c r="N58" s="137">
        <f t="shared" si="1"/>
        <v>1</v>
      </c>
      <c r="Q58" s="47"/>
      <c r="R58" s="113">
        <f>IFERROR(HLOOKUP(A58,BangKeThuHoi!$721:$722,2,0),0)</f>
        <v>9</v>
      </c>
    </row>
    <row r="59" spans="1:19" s="113" customFormat="1" ht="34.9" customHeight="1">
      <c r="A59" s="113">
        <f>TruocThaoGo!A58</f>
        <v>0</v>
      </c>
      <c r="B59" s="113" t="str">
        <f>TruocThaoGo!B58</f>
        <v>xa1660</v>
      </c>
      <c r="C59" s="113">
        <f>TruocThaoGo!C58</f>
        <v>0</v>
      </c>
      <c r="D59" s="117" t="s">
        <v>4471</v>
      </c>
      <c r="E59" s="118" t="s">
        <v>3298</v>
      </c>
      <c r="F59" s="119" t="s">
        <v>2262</v>
      </c>
      <c r="G59" s="120">
        <v>16</v>
      </c>
      <c r="H59" s="121">
        <v>18</v>
      </c>
      <c r="I59" s="121">
        <f t="shared" si="0"/>
        <v>18</v>
      </c>
      <c r="J59" s="120"/>
      <c r="K59" s="120"/>
      <c r="L59" s="113">
        <f>TruocThaoGo!L58</f>
        <v>0</v>
      </c>
      <c r="N59" s="137">
        <f t="shared" si="1"/>
        <v>2</v>
      </c>
      <c r="R59" s="113">
        <f>IFERROR(HLOOKUP(A59,BangKeThuHoi!$721:$722,2,0),0)</f>
        <v>0</v>
      </c>
    </row>
    <row r="60" spans="1:19" s="113" customFormat="1" ht="34.9" customHeight="1">
      <c r="A60" s="113">
        <f>TruocThaoGo!A59</f>
        <v>0</v>
      </c>
      <c r="B60" s="113" t="str">
        <f>TruocThaoGo!B59</f>
        <v>tc810</v>
      </c>
      <c r="C60" s="113">
        <f>TruocThaoGo!C59</f>
        <v>0</v>
      </c>
      <c r="D60" s="117" t="s">
        <v>4474</v>
      </c>
      <c r="E60" s="118" t="s">
        <v>4454</v>
      </c>
      <c r="F60" s="119" t="s">
        <v>2262</v>
      </c>
      <c r="G60" s="120">
        <v>16</v>
      </c>
      <c r="H60" s="121">
        <v>18</v>
      </c>
      <c r="I60" s="121">
        <f t="shared" si="0"/>
        <v>18</v>
      </c>
      <c r="J60" s="120"/>
      <c r="K60" s="120"/>
      <c r="L60" s="113">
        <f>TruocThaoGo!L59</f>
        <v>0</v>
      </c>
      <c r="N60" s="137">
        <f t="shared" si="1"/>
        <v>2</v>
      </c>
      <c r="R60" s="113">
        <f>IFERROR(HLOOKUP(A60,BangKeThuHoi!$721:$722,2,0),0)</f>
        <v>0</v>
      </c>
    </row>
    <row r="61" spans="1:19" s="113" customFormat="1" ht="34.9" customHeight="1">
      <c r="A61" s="113">
        <f>TruocThaoGo!A60</f>
        <v>0</v>
      </c>
      <c r="B61" s="113" t="str">
        <f>TruocThaoGo!B60</f>
        <v>b1650</v>
      </c>
      <c r="C61" s="113">
        <f>TruocThaoGo!C60</f>
        <v>0</v>
      </c>
      <c r="D61" s="117" t="s">
        <v>4476</v>
      </c>
      <c r="E61" s="118" t="s">
        <v>4457</v>
      </c>
      <c r="F61" s="119" t="s">
        <v>2262</v>
      </c>
      <c r="G61" s="120">
        <v>32</v>
      </c>
      <c r="H61" s="121">
        <v>36</v>
      </c>
      <c r="I61" s="121">
        <f t="shared" si="0"/>
        <v>36</v>
      </c>
      <c r="J61" s="120"/>
      <c r="K61" s="120"/>
      <c r="L61" s="113">
        <f>TruocThaoGo!L60</f>
        <v>0</v>
      </c>
      <c r="N61" s="137">
        <f t="shared" si="1"/>
        <v>4</v>
      </c>
      <c r="R61" s="113">
        <f>IFERROR(HLOOKUP(A61,BangKeThuHoi!$721:$722,2,0),0)</f>
        <v>0</v>
      </c>
    </row>
    <row r="62" spans="1:19" s="113" customFormat="1" ht="34.9" customHeight="1">
      <c r="A62" s="113">
        <f>TruocThaoGo!A61</f>
        <v>0</v>
      </c>
      <c r="B62" s="113" t="str">
        <f>TruocThaoGo!B61</f>
        <v>b16250</v>
      </c>
      <c r="C62" s="113">
        <f>TruocThaoGo!C61</f>
        <v>0</v>
      </c>
      <c r="D62" s="117" t="s">
        <v>4477</v>
      </c>
      <c r="E62" s="118" t="s">
        <v>4459</v>
      </c>
      <c r="F62" s="119" t="s">
        <v>2262</v>
      </c>
      <c r="G62" s="120">
        <v>8</v>
      </c>
      <c r="H62" s="121">
        <v>9</v>
      </c>
      <c r="I62" s="121">
        <f t="shared" si="0"/>
        <v>9</v>
      </c>
      <c r="J62" s="120"/>
      <c r="K62" s="120"/>
      <c r="L62" s="113">
        <f>TruocThaoGo!L61</f>
        <v>0</v>
      </c>
      <c r="N62" s="137">
        <f t="shared" si="1"/>
        <v>1</v>
      </c>
      <c r="R62" s="113">
        <f>IFERROR(HLOOKUP(A62,BangKeThuHoi!$721:$722,2,0),0)</f>
        <v>0</v>
      </c>
    </row>
    <row r="63" spans="1:19" s="113" customFormat="1" ht="34.9" customHeight="1">
      <c r="A63" s="113">
        <f>TruocThaoGo!A62</f>
        <v>0</v>
      </c>
      <c r="B63" s="113" t="str">
        <f>TruocThaoGo!B62</f>
        <v>b16300</v>
      </c>
      <c r="C63" s="113">
        <f>TruocThaoGo!C62</f>
        <v>0</v>
      </c>
      <c r="D63" s="117" t="s">
        <v>4478</v>
      </c>
      <c r="E63" s="118" t="s">
        <v>4423</v>
      </c>
      <c r="F63" s="119" t="s">
        <v>2262</v>
      </c>
      <c r="G63" s="120">
        <v>8</v>
      </c>
      <c r="H63" s="121">
        <v>9</v>
      </c>
      <c r="I63" s="121">
        <f t="shared" si="0"/>
        <v>9</v>
      </c>
      <c r="J63" s="120"/>
      <c r="K63" s="120"/>
      <c r="L63" s="113">
        <f>TruocThaoGo!L62</f>
        <v>0</v>
      </c>
      <c r="N63" s="137">
        <f t="shared" si="1"/>
        <v>1</v>
      </c>
      <c r="R63" s="113">
        <f>IFERROR(HLOOKUP(A63,BangKeThuHoi!$721:$722,2,0),0)</f>
        <v>0</v>
      </c>
    </row>
    <row r="64" spans="1:19" s="113" customFormat="1" ht="34.9" customHeight="1">
      <c r="A64" s="113" t="str">
        <f>TruocThaoGo!A63</f>
        <v>Tháo X-2,2</v>
      </c>
      <c r="B64" s="113" t="str">
        <f>TruocThaoGo!B63</f>
        <v>X-20Đ</v>
      </c>
      <c r="C64" s="113">
        <f>TruocThaoGo!C63</f>
        <v>0</v>
      </c>
      <c r="D64" s="122" t="s">
        <v>3875</v>
      </c>
      <c r="E64" s="123" t="s">
        <v>4469</v>
      </c>
      <c r="F64" s="124" t="s">
        <v>237</v>
      </c>
      <c r="G64" s="130">
        <v>0</v>
      </c>
      <c r="H64" s="126">
        <v>1</v>
      </c>
      <c r="I64" s="121">
        <f t="shared" si="0"/>
        <v>1</v>
      </c>
      <c r="J64" s="120"/>
      <c r="K64" s="51"/>
      <c r="L64" s="113">
        <f>TruocThaoGo!L63</f>
        <v>1</v>
      </c>
      <c r="N64" s="137">
        <f t="shared" si="1"/>
        <v>1</v>
      </c>
      <c r="R64" s="113">
        <f>IFERROR(HLOOKUP(A64,BangKeThuHoi!$721:$722,2,0),0)</f>
        <v>0</v>
      </c>
    </row>
    <row r="65" spans="1:18" s="113" customFormat="1" ht="34.9" customHeight="1">
      <c r="A65" s="113">
        <f>TruocThaoGo!A64</f>
        <v>0</v>
      </c>
      <c r="B65" s="113" t="str">
        <f>TruocThaoGo!B64</f>
        <v>xa2000</v>
      </c>
      <c r="C65" s="113">
        <f>TruocThaoGo!C64</f>
        <v>1</v>
      </c>
      <c r="D65" s="117" t="s">
        <v>4481</v>
      </c>
      <c r="E65" s="118" t="s">
        <v>4472</v>
      </c>
      <c r="F65" s="119" t="s">
        <v>2262</v>
      </c>
      <c r="G65" s="128">
        <v>0</v>
      </c>
      <c r="H65" s="121">
        <v>1</v>
      </c>
      <c r="I65" s="121">
        <f t="shared" si="0"/>
        <v>1</v>
      </c>
      <c r="J65" s="120"/>
      <c r="K65" s="120"/>
      <c r="L65" s="113">
        <f>TruocThaoGo!L64</f>
        <v>0</v>
      </c>
      <c r="N65" s="137">
        <f t="shared" si="1"/>
        <v>1</v>
      </c>
      <c r="R65" s="113">
        <f>IFERROR(HLOOKUP(A65,BangKeThuHoi!$721:$722,2,0),0)</f>
        <v>0</v>
      </c>
    </row>
    <row r="66" spans="1:18" s="113" customFormat="1" ht="34.9" customHeight="1">
      <c r="A66" s="113">
        <f>TruocThaoGo!A65</f>
        <v>0</v>
      </c>
      <c r="B66" s="113" t="str">
        <f>TruocThaoGo!B65</f>
        <v>tc1150</v>
      </c>
      <c r="C66" s="113">
        <f>TruocThaoGo!C65</f>
        <v>1</v>
      </c>
      <c r="D66" s="117" t="s">
        <v>4482</v>
      </c>
      <c r="E66" s="118" t="s">
        <v>4475</v>
      </c>
      <c r="F66" s="119" t="s">
        <v>2262</v>
      </c>
      <c r="G66" s="128">
        <v>0</v>
      </c>
      <c r="H66" s="121">
        <v>1</v>
      </c>
      <c r="I66" s="121">
        <f t="shared" si="0"/>
        <v>1</v>
      </c>
      <c r="J66" s="120"/>
      <c r="K66" s="120"/>
      <c r="L66" s="113">
        <f>TruocThaoGo!L65</f>
        <v>0</v>
      </c>
      <c r="N66" s="137">
        <f t="shared" si="1"/>
        <v>1</v>
      </c>
      <c r="R66" s="113">
        <f>IFERROR(HLOOKUP(A66,BangKeThuHoi!$721:$722,2,0),0)</f>
        <v>0</v>
      </c>
    </row>
    <row r="67" spans="1:18" s="113" customFormat="1" ht="34.9" customHeight="1">
      <c r="A67" s="113">
        <f>TruocThaoGo!A66</f>
        <v>0</v>
      </c>
      <c r="B67" s="113" t="str">
        <f>TruocThaoGo!B66</f>
        <v>b1650</v>
      </c>
      <c r="C67" s="113">
        <f>TruocThaoGo!C66</f>
        <v>1</v>
      </c>
      <c r="D67" s="117" t="s">
        <v>4483</v>
      </c>
      <c r="E67" s="118" t="s">
        <v>4457</v>
      </c>
      <c r="F67" s="119" t="s">
        <v>2262</v>
      </c>
      <c r="G67" s="128">
        <v>0</v>
      </c>
      <c r="H67" s="121">
        <v>1</v>
      </c>
      <c r="I67" s="121">
        <f t="shared" si="0"/>
        <v>1</v>
      </c>
      <c r="J67" s="120"/>
      <c r="K67" s="120"/>
      <c r="L67" s="113">
        <f>TruocThaoGo!L66</f>
        <v>0</v>
      </c>
      <c r="N67" s="137">
        <f t="shared" si="1"/>
        <v>1</v>
      </c>
      <c r="R67" s="113">
        <f>IFERROR(HLOOKUP(A67,BangKeThuHoi!$721:$722,2,0),0)</f>
        <v>0</v>
      </c>
    </row>
    <row r="68" spans="1:18" s="113" customFormat="1" ht="34.9" customHeight="1">
      <c r="A68" s="113">
        <f>TruocThaoGo!A67</f>
        <v>0</v>
      </c>
      <c r="B68" s="113" t="str">
        <f>TruocThaoGo!B67</f>
        <v>b16250</v>
      </c>
      <c r="C68" s="113">
        <f>TruocThaoGo!C67</f>
        <v>1</v>
      </c>
      <c r="D68" s="117" t="s">
        <v>4484</v>
      </c>
      <c r="E68" s="118" t="s">
        <v>4459</v>
      </c>
      <c r="F68" s="119" t="s">
        <v>2262</v>
      </c>
      <c r="G68" s="128">
        <v>0</v>
      </c>
      <c r="H68" s="121">
        <v>1</v>
      </c>
      <c r="I68" s="121">
        <f t="shared" si="0"/>
        <v>1</v>
      </c>
      <c r="J68" s="120"/>
      <c r="K68" s="120"/>
      <c r="L68" s="113">
        <f>TruocThaoGo!L67</f>
        <v>0</v>
      </c>
      <c r="N68" s="137">
        <f t="shared" si="1"/>
        <v>1</v>
      </c>
      <c r="R68" s="113">
        <f>IFERROR(HLOOKUP(A68,BangKeThuHoi!$721:$722,2,0),0)</f>
        <v>0</v>
      </c>
    </row>
    <row r="69" spans="1:18" s="113" customFormat="1" ht="34.9" customHeight="1">
      <c r="A69" s="113">
        <f>TruocThaoGo!A68</f>
        <v>0</v>
      </c>
      <c r="B69" s="113" t="str">
        <f>TruocThaoGo!B68</f>
        <v>b16300</v>
      </c>
      <c r="C69" s="113">
        <f>TruocThaoGo!C68</f>
        <v>1</v>
      </c>
      <c r="D69" s="117" t="s">
        <v>4485</v>
      </c>
      <c r="E69" s="118" t="s">
        <v>4423</v>
      </c>
      <c r="F69" s="119" t="s">
        <v>2262</v>
      </c>
      <c r="G69" s="128">
        <v>0</v>
      </c>
      <c r="H69" s="121">
        <v>1</v>
      </c>
      <c r="I69" s="121">
        <f t="shared" si="0"/>
        <v>1</v>
      </c>
      <c r="J69" s="120"/>
      <c r="K69" s="120"/>
      <c r="L69" s="113">
        <f>TruocThaoGo!L68</f>
        <v>0</v>
      </c>
      <c r="N69" s="137">
        <f t="shared" si="1"/>
        <v>1</v>
      </c>
      <c r="R69" s="113">
        <f>IFERROR(HLOOKUP(A69,BangKeThuHoi!$721:$722,2,0),0)</f>
        <v>0</v>
      </c>
    </row>
    <row r="70" spans="1:18" s="113" customFormat="1" ht="34.9" customHeight="1">
      <c r="A70" s="113" t="str">
        <f>TruocThaoGo!A69</f>
        <v>Tháo X-2,2K</v>
      </c>
      <c r="B70" s="113" t="str">
        <f>TruocThaoGo!B69</f>
        <v>X-20K</v>
      </c>
      <c r="C70" s="113">
        <f>TruocThaoGo!C69</f>
        <v>0</v>
      </c>
      <c r="D70" s="131" t="s">
        <v>3706</v>
      </c>
      <c r="E70" s="132" t="s">
        <v>4479</v>
      </c>
      <c r="F70" s="133" t="s">
        <v>237</v>
      </c>
      <c r="G70" s="134">
        <v>4</v>
      </c>
      <c r="H70" s="135">
        <v>5</v>
      </c>
      <c r="I70" s="121">
        <f t="shared" si="0"/>
        <v>5</v>
      </c>
      <c r="J70" s="120"/>
      <c r="K70" s="51"/>
      <c r="L70" s="113">
        <f>TruocThaoGo!L69</f>
        <v>6</v>
      </c>
      <c r="N70" s="137">
        <f t="shared" si="1"/>
        <v>1</v>
      </c>
      <c r="R70" s="113">
        <f>IFERROR(HLOOKUP(A70,BangKeThuHoi!$721:$722,2,0),0)</f>
        <v>7</v>
      </c>
    </row>
    <row r="71" spans="1:18" s="113" customFormat="1" ht="34.9" customHeight="1">
      <c r="A71" s="113">
        <f>TruocThaoGo!A70</f>
        <v>0</v>
      </c>
      <c r="B71" s="113" t="str">
        <f>TruocThaoGo!B70</f>
        <v>xa2200</v>
      </c>
      <c r="C71" s="113">
        <f>TruocThaoGo!C70</f>
        <v>0</v>
      </c>
      <c r="D71" s="117" t="s">
        <v>4491</v>
      </c>
      <c r="E71" s="118" t="s">
        <v>3302</v>
      </c>
      <c r="F71" s="119" t="s">
        <v>2262</v>
      </c>
      <c r="G71" s="120">
        <v>8</v>
      </c>
      <c r="H71" s="121">
        <v>10</v>
      </c>
      <c r="I71" s="121">
        <f t="shared" si="0"/>
        <v>10</v>
      </c>
      <c r="J71" s="120"/>
      <c r="K71" s="51"/>
      <c r="L71" s="113">
        <f>TruocThaoGo!L70</f>
        <v>0</v>
      </c>
      <c r="N71" s="137">
        <f t="shared" si="1"/>
        <v>2</v>
      </c>
      <c r="R71" s="113">
        <f>IFERROR(HLOOKUP(A71,BangKeThuHoi!$721:$722,2,0),0)</f>
        <v>0</v>
      </c>
    </row>
    <row r="72" spans="1:18" s="113" customFormat="1" ht="34.9" customHeight="1">
      <c r="A72" s="113">
        <f>TruocThaoGo!A71</f>
        <v>0</v>
      </c>
      <c r="B72" s="113" t="str">
        <f>TruocThaoGo!B71</f>
        <v>tc810</v>
      </c>
      <c r="C72" s="113">
        <f>TruocThaoGo!C71</f>
        <v>0</v>
      </c>
      <c r="D72" s="117" t="s">
        <v>4493</v>
      </c>
      <c r="E72" s="118" t="s">
        <v>4454</v>
      </c>
      <c r="F72" s="119" t="s">
        <v>2262</v>
      </c>
      <c r="G72" s="120">
        <v>8</v>
      </c>
      <c r="H72" s="121">
        <v>10</v>
      </c>
      <c r="I72" s="121">
        <f t="shared" si="0"/>
        <v>10</v>
      </c>
      <c r="J72" s="120"/>
      <c r="K72" s="51"/>
      <c r="L72" s="113">
        <f>TruocThaoGo!L71</f>
        <v>0</v>
      </c>
      <c r="N72" s="137">
        <f t="shared" si="1"/>
        <v>2</v>
      </c>
      <c r="R72" s="113">
        <f>IFERROR(HLOOKUP(A72,BangKeThuHoi!$721:$722,2,0),0)</f>
        <v>0</v>
      </c>
    </row>
    <row r="73" spans="1:18" s="113" customFormat="1" ht="34.9" customHeight="1">
      <c r="A73" s="113">
        <f>TruocThaoGo!A72</f>
        <v>0</v>
      </c>
      <c r="B73" s="113" t="str">
        <f>TruocThaoGo!B72</f>
        <v>b1650</v>
      </c>
      <c r="C73" s="113">
        <f>TruocThaoGo!C72</f>
        <v>0</v>
      </c>
      <c r="D73" s="117" t="s">
        <v>4495</v>
      </c>
      <c r="E73" s="118" t="s">
        <v>4457</v>
      </c>
      <c r="F73" s="119" t="s">
        <v>2262</v>
      </c>
      <c r="G73" s="120">
        <v>16</v>
      </c>
      <c r="H73" s="121">
        <v>20</v>
      </c>
      <c r="I73" s="121">
        <f t="shared" si="0"/>
        <v>20</v>
      </c>
      <c r="J73" s="120"/>
      <c r="K73" s="51"/>
      <c r="L73" s="113">
        <f>TruocThaoGo!L72</f>
        <v>0</v>
      </c>
      <c r="N73" s="137">
        <f t="shared" si="1"/>
        <v>4</v>
      </c>
      <c r="R73" s="113">
        <f>IFERROR(HLOOKUP(A73,BangKeThuHoi!$721:$722,2,0),0)</f>
        <v>0</v>
      </c>
    </row>
    <row r="74" spans="1:18" s="113" customFormat="1" ht="34.9" customHeight="1">
      <c r="A74" s="113">
        <f>TruocThaoGo!A73</f>
        <v>0</v>
      </c>
      <c r="B74" s="113" t="str">
        <f>TruocThaoGo!B73</f>
        <v>b16250</v>
      </c>
      <c r="C74" s="113">
        <f>TruocThaoGo!C73</f>
        <v>0</v>
      </c>
      <c r="D74" s="117" t="s">
        <v>4498</v>
      </c>
      <c r="E74" s="118" t="s">
        <v>4459</v>
      </c>
      <c r="F74" s="119" t="s">
        <v>2262</v>
      </c>
      <c r="G74" s="120">
        <v>8</v>
      </c>
      <c r="H74" s="121">
        <v>10</v>
      </c>
      <c r="I74" s="121">
        <f t="shared" si="0"/>
        <v>10</v>
      </c>
      <c r="J74" s="120"/>
      <c r="K74" s="51"/>
      <c r="L74" s="113">
        <f>TruocThaoGo!L73</f>
        <v>0</v>
      </c>
      <c r="N74" s="137">
        <f t="shared" si="1"/>
        <v>2</v>
      </c>
      <c r="R74" s="113">
        <f>IFERROR(HLOOKUP(A74,BangKeThuHoi!$721:$722,2,0),0)</f>
        <v>0</v>
      </c>
    </row>
    <row r="75" spans="1:18" s="113" customFormat="1" ht="34.9" customHeight="1">
      <c r="A75" s="113">
        <f>TruocThaoGo!A74</f>
        <v>0</v>
      </c>
      <c r="B75" s="113" t="str">
        <f>TruocThaoGo!B74</f>
        <v>b16300</v>
      </c>
      <c r="C75" s="113">
        <f>TruocThaoGo!C74</f>
        <v>0</v>
      </c>
      <c r="D75" s="117" t="s">
        <v>5197</v>
      </c>
      <c r="E75" s="118" t="s">
        <v>4423</v>
      </c>
      <c r="F75" s="119" t="s">
        <v>2262</v>
      </c>
      <c r="G75" s="120">
        <v>8</v>
      </c>
      <c r="H75" s="121">
        <v>10</v>
      </c>
      <c r="I75" s="121">
        <f t="shared" si="0"/>
        <v>10</v>
      </c>
      <c r="J75" s="120"/>
      <c r="K75" s="51"/>
      <c r="L75" s="113">
        <f>TruocThaoGo!L74</f>
        <v>0</v>
      </c>
      <c r="N75" s="137">
        <f t="shared" si="1"/>
        <v>2</v>
      </c>
      <c r="R75" s="113">
        <f>IFERROR(HLOOKUP(A75,BangKeThuHoi!$721:$722,2,0),0)</f>
        <v>0</v>
      </c>
    </row>
    <row r="76" spans="1:18" s="113" customFormat="1" ht="34.9" customHeight="1">
      <c r="A76" s="113">
        <f>TruocThaoGo!A75</f>
        <v>0</v>
      </c>
      <c r="B76" s="113" t="str">
        <f>TruocThaoGo!B75</f>
        <v>b16300v</v>
      </c>
      <c r="C76" s="113">
        <f>TruocThaoGo!C75</f>
        <v>0</v>
      </c>
      <c r="D76" s="117" t="s">
        <v>5198</v>
      </c>
      <c r="E76" s="118" t="s">
        <v>4488</v>
      </c>
      <c r="F76" s="119" t="s">
        <v>2262</v>
      </c>
      <c r="G76" s="120">
        <v>8</v>
      </c>
      <c r="H76" s="121">
        <v>10</v>
      </c>
      <c r="I76" s="121">
        <f t="shared" si="0"/>
        <v>10</v>
      </c>
      <c r="J76" s="120"/>
      <c r="K76" s="51"/>
      <c r="L76" s="113">
        <f>TruocThaoGo!L75</f>
        <v>0</v>
      </c>
      <c r="N76" s="137">
        <f t="shared" si="1"/>
        <v>2</v>
      </c>
      <c r="R76" s="113">
        <f>IFERROR(HLOOKUP(A76,BangKeThuHoi!$721:$722,2,0),0)</f>
        <v>0</v>
      </c>
    </row>
    <row r="77" spans="1:18" s="113" customFormat="1" ht="34.9" customHeight="1">
      <c r="A77" s="113" t="str">
        <f>TruocThaoGo!A76</f>
        <v>Tháo bộ chằng xuống</v>
      </c>
      <c r="B77" s="113" t="str">
        <f>TruocThaoGo!B76</f>
        <v>cx12-b</v>
      </c>
      <c r="C77" s="113">
        <f>TruocThaoGo!C76</f>
        <v>0</v>
      </c>
      <c r="D77" s="122" t="s">
        <v>3639</v>
      </c>
      <c r="E77" s="123" t="s">
        <v>4490</v>
      </c>
      <c r="F77" s="124" t="s">
        <v>237</v>
      </c>
      <c r="G77" s="125">
        <v>9</v>
      </c>
      <c r="H77" s="126">
        <v>9</v>
      </c>
      <c r="I77" s="121">
        <f t="shared" si="0"/>
        <v>9</v>
      </c>
      <c r="J77" s="120"/>
      <c r="K77" s="51" t="str">
        <f>TruocThaoGo!K76</f>
        <v xml:space="preserve">  </v>
      </c>
      <c r="L77" s="113">
        <f>TruocThaoGo!L76</f>
        <v>9</v>
      </c>
      <c r="N77" s="137">
        <f t="shared" si="1"/>
        <v>0</v>
      </c>
      <c r="R77" s="113">
        <f>IFERROR(HLOOKUP(A77,BangKeThuHoi!$721:$722,2,0),0)</f>
        <v>9</v>
      </c>
    </row>
    <row r="78" spans="1:18" s="113" customFormat="1" ht="34.9" customHeight="1">
      <c r="A78" s="113">
        <f>TruocThaoGo!A77</f>
        <v>0</v>
      </c>
      <c r="B78" s="113" t="str">
        <f>TruocThaoGo!B77</f>
        <v>c5/8</v>
      </c>
      <c r="C78" s="113">
        <f>TruocThaoGo!C77</f>
        <v>0</v>
      </c>
      <c r="D78" s="117" t="s">
        <v>4502</v>
      </c>
      <c r="E78" s="118" t="s">
        <v>4492</v>
      </c>
      <c r="F78" s="119" t="s">
        <v>4443</v>
      </c>
      <c r="G78" s="120">
        <v>126</v>
      </c>
      <c r="H78" s="121">
        <v>126</v>
      </c>
      <c r="I78" s="121">
        <f t="shared" si="0"/>
        <v>126</v>
      </c>
      <c r="J78" s="120"/>
      <c r="K78" s="51" t="str">
        <f>TruocThaoGo!K77</f>
        <v xml:space="preserve">  </v>
      </c>
      <c r="L78" s="113">
        <f>TruocThaoGo!L77</f>
        <v>0</v>
      </c>
      <c r="N78" s="137">
        <f t="shared" si="1"/>
        <v>0</v>
      </c>
      <c r="R78" s="113">
        <f>IFERROR(HLOOKUP(A78,BangKeThuHoi!$721:$722,2,0),0)</f>
        <v>0</v>
      </c>
    </row>
    <row r="79" spans="1:18" s="113" customFormat="1" ht="34.9" customHeight="1">
      <c r="A79" s="113">
        <f>TruocThaoGo!A78</f>
        <v>0</v>
      </c>
      <c r="B79" s="113" t="str">
        <f>TruocThaoGo!B78</f>
        <v>sn</v>
      </c>
      <c r="C79" s="113">
        <f>TruocThaoGo!C78</f>
        <v>0</v>
      </c>
      <c r="D79" s="117" t="s">
        <v>4503</v>
      </c>
      <c r="E79" s="118" t="s">
        <v>813</v>
      </c>
      <c r="F79" s="119" t="s">
        <v>2262</v>
      </c>
      <c r="G79" s="120">
        <v>9</v>
      </c>
      <c r="H79" s="121">
        <v>9</v>
      </c>
      <c r="I79" s="121">
        <f t="shared" si="0"/>
        <v>9</v>
      </c>
      <c r="J79" s="120"/>
      <c r="K79" s="51" t="str">
        <f>TruocThaoGo!K78</f>
        <v xml:space="preserve">  </v>
      </c>
      <c r="L79" s="113">
        <f>TruocThaoGo!L78</f>
        <v>0</v>
      </c>
      <c r="N79" s="137">
        <f t="shared" si="1"/>
        <v>0</v>
      </c>
      <c r="R79" s="113">
        <f>IFERROR(HLOOKUP(A79,BangKeThuHoi!$721:$722,2,0),0)</f>
        <v>0</v>
      </c>
    </row>
    <row r="80" spans="1:18" s="113" customFormat="1" ht="34.9" customHeight="1">
      <c r="A80" s="113">
        <f>TruocThaoGo!A79</f>
        <v>0</v>
      </c>
      <c r="B80" s="113" t="str">
        <f>TruocThaoGo!B79</f>
        <v>k3b</v>
      </c>
      <c r="C80" s="113">
        <f>TruocThaoGo!C79</f>
        <v>0</v>
      </c>
      <c r="D80" s="117" t="s">
        <v>4504</v>
      </c>
      <c r="E80" s="118" t="s">
        <v>4496</v>
      </c>
      <c r="F80" s="119" t="s">
        <v>2262</v>
      </c>
      <c r="G80" s="120">
        <v>36</v>
      </c>
      <c r="H80" s="121">
        <v>36</v>
      </c>
      <c r="I80" s="121">
        <f t="shared" si="0"/>
        <v>36</v>
      </c>
      <c r="J80" s="120"/>
      <c r="K80" s="51" t="str">
        <f>TruocThaoGo!K79</f>
        <v xml:space="preserve">  </v>
      </c>
      <c r="L80" s="113">
        <f>TruocThaoGo!L79</f>
        <v>0</v>
      </c>
      <c r="N80" s="137">
        <f t="shared" si="1"/>
        <v>0</v>
      </c>
      <c r="R80" s="113">
        <f>IFERROR(HLOOKUP(A80,BangKeThuHoi!$721:$722,2,0),0)</f>
        <v>0</v>
      </c>
    </row>
    <row r="81" spans="1:18" s="113" customFormat="1" ht="34.9" customHeight="1">
      <c r="A81" s="113">
        <f>TruocThaoGo!A80</f>
        <v>0</v>
      </c>
      <c r="B81" s="113" t="str">
        <f>TruocThaoGo!B80</f>
        <v>bm16300</v>
      </c>
      <c r="C81" s="113">
        <f>TruocThaoGo!C80</f>
        <v>0</v>
      </c>
      <c r="D81" s="117" t="s">
        <v>4505</v>
      </c>
      <c r="E81" s="118" t="s">
        <v>4499</v>
      </c>
      <c r="F81" s="119" t="s">
        <v>2262</v>
      </c>
      <c r="G81" s="120">
        <v>9</v>
      </c>
      <c r="H81" s="121">
        <v>9</v>
      </c>
      <c r="I81" s="121">
        <f t="shared" si="0"/>
        <v>9</v>
      </c>
      <c r="J81" s="120"/>
      <c r="K81" s="51" t="str">
        <f>TruocThaoGo!K80</f>
        <v xml:space="preserve">  </v>
      </c>
      <c r="L81" s="113">
        <f>TruocThaoGo!L80</f>
        <v>0</v>
      </c>
      <c r="N81" s="137">
        <f t="shared" si="1"/>
        <v>0</v>
      </c>
      <c r="R81" s="113">
        <f>IFERROR(HLOOKUP(A81,BangKeThuHoi!$721:$722,2,0),0)</f>
        <v>0</v>
      </c>
    </row>
    <row r="82" spans="1:18" s="113" customFormat="1" ht="34.9" customHeight="1">
      <c r="A82" s="113" t="str">
        <f>TruocThaoGo!A81</f>
        <v>Tháo bộ chằng lệch</v>
      </c>
      <c r="B82" s="113" t="str">
        <f>TruocThaoGo!B81</f>
        <v>cl12-b</v>
      </c>
      <c r="C82" s="113">
        <f>TruocThaoGo!C81</f>
        <v>0</v>
      </c>
      <c r="D82" s="122" t="s">
        <v>3697</v>
      </c>
      <c r="E82" s="123" t="s">
        <v>4501</v>
      </c>
      <c r="F82" s="124" t="s">
        <v>237</v>
      </c>
      <c r="G82" s="125">
        <v>3</v>
      </c>
      <c r="H82" s="126">
        <v>3</v>
      </c>
      <c r="I82" s="126">
        <f t="shared" si="0"/>
        <v>3</v>
      </c>
      <c r="J82" s="120"/>
      <c r="K82" s="51" t="str">
        <f>TruocThaoGo!K81</f>
        <v xml:space="preserve">  </v>
      </c>
      <c r="L82" s="113">
        <f>TruocThaoGo!L81</f>
        <v>3</v>
      </c>
      <c r="N82" s="137">
        <f t="shared" si="1"/>
        <v>0</v>
      </c>
      <c r="R82" s="113">
        <f>IFERROR(HLOOKUP(A82,BangKeThuHoi!$721:$722,2,0),0)</f>
        <v>3</v>
      </c>
    </row>
    <row r="83" spans="1:18" s="113" customFormat="1" ht="34.9" customHeight="1">
      <c r="A83" s="113">
        <f>TruocThaoGo!A82</f>
        <v>0</v>
      </c>
      <c r="B83" s="113" t="str">
        <f>TruocThaoGo!B82</f>
        <v>c5/8</v>
      </c>
      <c r="C83" s="113">
        <f>TruocThaoGo!C82</f>
        <v>0</v>
      </c>
      <c r="D83" s="117" t="s">
        <v>4591</v>
      </c>
      <c r="E83" s="118" t="s">
        <v>4492</v>
      </c>
      <c r="F83" s="119" t="s">
        <v>4443</v>
      </c>
      <c r="G83" s="120">
        <v>36</v>
      </c>
      <c r="H83" s="121">
        <v>36</v>
      </c>
      <c r="I83" s="121">
        <f t="shared" si="0"/>
        <v>36</v>
      </c>
      <c r="J83" s="120"/>
      <c r="K83" s="51" t="str">
        <f>TruocThaoGo!K82</f>
        <v xml:space="preserve">  </v>
      </c>
      <c r="L83" s="113">
        <f>TruocThaoGo!L82</f>
        <v>0</v>
      </c>
      <c r="N83" s="137">
        <f t="shared" si="1"/>
        <v>0</v>
      </c>
      <c r="R83" s="113">
        <f>IFERROR(HLOOKUP(A83,BangKeThuHoi!$721:$722,2,0),0)</f>
        <v>0</v>
      </c>
    </row>
    <row r="84" spans="1:18" s="113" customFormat="1" ht="34.9" customHeight="1">
      <c r="A84" s="113">
        <f>TruocThaoGo!A83</f>
        <v>0</v>
      </c>
      <c r="B84" s="113" t="str">
        <f>TruocThaoGo!B83</f>
        <v>sn</v>
      </c>
      <c r="C84" s="113">
        <f>TruocThaoGo!C83</f>
        <v>0</v>
      </c>
      <c r="D84" s="117" t="s">
        <v>5199</v>
      </c>
      <c r="E84" s="118" t="s">
        <v>813</v>
      </c>
      <c r="F84" s="119" t="s">
        <v>2262</v>
      </c>
      <c r="G84" s="120">
        <v>3</v>
      </c>
      <c r="H84" s="121">
        <v>3</v>
      </c>
      <c r="I84" s="121">
        <f t="shared" si="0"/>
        <v>3</v>
      </c>
      <c r="J84" s="120"/>
      <c r="K84" s="51" t="str">
        <f>TruocThaoGo!K83</f>
        <v xml:space="preserve">  </v>
      </c>
      <c r="L84" s="113">
        <f>TruocThaoGo!L83</f>
        <v>0</v>
      </c>
      <c r="N84" s="137">
        <f t="shared" si="1"/>
        <v>0</v>
      </c>
      <c r="R84" s="113">
        <f>IFERROR(HLOOKUP(A84,BangKeThuHoi!$721:$722,2,0),0)</f>
        <v>0</v>
      </c>
    </row>
    <row r="85" spans="1:18" s="113" customFormat="1" ht="34.9" customHeight="1">
      <c r="A85" s="113">
        <f>TruocThaoGo!A84</f>
        <v>0</v>
      </c>
      <c r="B85" s="113" t="str">
        <f>TruocThaoGo!B84</f>
        <v>k3b</v>
      </c>
      <c r="C85" s="113">
        <f>TruocThaoGo!C84</f>
        <v>0</v>
      </c>
      <c r="D85" s="117" t="s">
        <v>5200</v>
      </c>
      <c r="E85" s="118" t="s">
        <v>4496</v>
      </c>
      <c r="F85" s="119" t="s">
        <v>2262</v>
      </c>
      <c r="G85" s="120">
        <v>12</v>
      </c>
      <c r="H85" s="121">
        <v>12</v>
      </c>
      <c r="I85" s="121">
        <f t="shared" si="0"/>
        <v>12</v>
      </c>
      <c r="J85" s="120"/>
      <c r="K85" s="51" t="str">
        <f>TruocThaoGo!K84</f>
        <v xml:space="preserve">  </v>
      </c>
      <c r="L85" s="113">
        <f>TruocThaoGo!L84</f>
        <v>0</v>
      </c>
      <c r="N85" s="137">
        <f t="shared" si="1"/>
        <v>0</v>
      </c>
      <c r="R85" s="113">
        <f>IFERROR(HLOOKUP(A85,BangKeThuHoi!$721:$722,2,0),0)</f>
        <v>0</v>
      </c>
    </row>
    <row r="86" spans="1:18" s="113" customFormat="1" ht="34.9" customHeight="1">
      <c r="A86" s="113">
        <f>TruocThaoGo!A85</f>
        <v>0</v>
      </c>
      <c r="B86" s="113" t="str">
        <f>TruocThaoGo!B85</f>
        <v>bm16300</v>
      </c>
      <c r="C86" s="113">
        <f>TruocThaoGo!C85</f>
        <v>0</v>
      </c>
      <c r="D86" s="117" t="s">
        <v>5201</v>
      </c>
      <c r="E86" s="118" t="s">
        <v>4499</v>
      </c>
      <c r="F86" s="119" t="s">
        <v>2262</v>
      </c>
      <c r="G86" s="120">
        <v>3</v>
      </c>
      <c r="H86" s="121">
        <v>3</v>
      </c>
      <c r="I86" s="121">
        <f t="shared" si="0"/>
        <v>3</v>
      </c>
      <c r="J86" s="120"/>
      <c r="K86" s="51" t="str">
        <f>TruocThaoGo!K85</f>
        <v xml:space="preserve">  </v>
      </c>
      <c r="L86" s="113">
        <f>TruocThaoGo!L85</f>
        <v>0</v>
      </c>
      <c r="N86" s="137">
        <f t="shared" si="1"/>
        <v>0</v>
      </c>
      <c r="R86" s="113">
        <f>IFERROR(HLOOKUP(A86,BangKeThuHoi!$721:$722,2,0),0)</f>
        <v>0</v>
      </c>
    </row>
    <row r="87" spans="1:18" s="113" customFormat="1" ht="34.9" customHeight="1">
      <c r="A87" s="113">
        <f>TruocThaoGo!A86</f>
        <v>0</v>
      </c>
      <c r="B87" s="113" t="str">
        <f>TruocThaoGo!B86</f>
        <v>cl1200</v>
      </c>
      <c r="C87" s="113">
        <f>TruocThaoGo!C86</f>
        <v>0</v>
      </c>
      <c r="D87" s="117" t="s">
        <v>5202</v>
      </c>
      <c r="E87" s="118" t="s">
        <v>3313</v>
      </c>
      <c r="F87" s="124" t="s">
        <v>237</v>
      </c>
      <c r="G87" s="120">
        <v>3</v>
      </c>
      <c r="H87" s="121">
        <v>3</v>
      </c>
      <c r="I87" s="121">
        <f t="shared" si="0"/>
        <v>3</v>
      </c>
      <c r="J87" s="120"/>
      <c r="K87" s="51" t="str">
        <f>TruocThaoGo!K86</f>
        <v xml:space="preserve">  </v>
      </c>
      <c r="L87" s="113">
        <f>TruocThaoGo!L86</f>
        <v>0</v>
      </c>
      <c r="N87" s="137">
        <f t="shared" si="1"/>
        <v>0</v>
      </c>
      <c r="R87" s="113">
        <f>IFERROR(HLOOKUP(A87,BangKeThuHoi!$721:$722,2,0),0)</f>
        <v>0</v>
      </c>
    </row>
    <row r="88" spans="1:18" s="113" customFormat="1" ht="34.9" customHeight="1">
      <c r="A88" s="113" t="str">
        <f>TruocThaoGo!A87</f>
        <v>Nhổ trụ 12m</v>
      </c>
      <c r="B88" s="113" t="str">
        <f>TruocThaoGo!B87</f>
        <v>t12</v>
      </c>
      <c r="C88" s="113">
        <f>TruocThaoGo!C87</f>
        <v>0</v>
      </c>
      <c r="D88" s="117" t="s">
        <v>4049</v>
      </c>
      <c r="E88" s="118" t="s">
        <v>4508</v>
      </c>
      <c r="F88" s="119" t="s">
        <v>539</v>
      </c>
      <c r="G88" s="120">
        <v>20</v>
      </c>
      <c r="H88" s="121">
        <v>20</v>
      </c>
      <c r="I88" s="121">
        <f t="shared" si="0"/>
        <v>20</v>
      </c>
      <c r="J88" s="120"/>
      <c r="K88" s="51" t="str">
        <f>TruocThaoGo!K87</f>
        <v xml:space="preserve">  </v>
      </c>
      <c r="L88" s="113">
        <f>TruocThaoGo!L87</f>
        <v>20</v>
      </c>
      <c r="N88" s="137">
        <f t="shared" si="1"/>
        <v>0</v>
      </c>
      <c r="R88" s="113">
        <f>IFERROR(HLOOKUP(A88,BangKeThuHoi!$721:$722,2,0),0)</f>
        <v>20</v>
      </c>
    </row>
    <row r="89" spans="1:18" s="113" customFormat="1" ht="34.9" customHeight="1">
      <c r="A89" s="113" t="str">
        <f>TruocThaoGo!A88</f>
        <v>Nhổ trụ 8,4m</v>
      </c>
      <c r="B89" s="113" t="str">
        <f>TruocThaoGo!B88</f>
        <v>t84</v>
      </c>
      <c r="C89" s="113">
        <f>TruocThaoGo!C88</f>
        <v>0</v>
      </c>
      <c r="D89" s="117" t="s">
        <v>4511</v>
      </c>
      <c r="E89" s="118" t="s">
        <v>4510</v>
      </c>
      <c r="F89" s="119" t="s">
        <v>539</v>
      </c>
      <c r="G89" s="120">
        <v>76</v>
      </c>
      <c r="H89" s="121">
        <v>77</v>
      </c>
      <c r="I89" s="121">
        <f>BangKeThuHoi!$GO$694</f>
        <v>72</v>
      </c>
      <c r="J89" s="120"/>
      <c r="K89" s="51" t="s">
        <v>4560</v>
      </c>
      <c r="L89" s="113">
        <f>TruocThaoGo!L88</f>
        <v>71</v>
      </c>
      <c r="M89" s="136" t="s">
        <v>4561</v>
      </c>
      <c r="N89" s="137">
        <f t="shared" si="1"/>
        <v>-4</v>
      </c>
      <c r="R89" s="113">
        <f>IFERROR(HLOOKUP(A89,BangKeThuHoi!$721:$722,2,0),0)</f>
        <v>72</v>
      </c>
    </row>
    <row r="90" spans="1:18" s="113" customFormat="1" ht="34.9" customHeight="1">
      <c r="A90" s="113">
        <f>TruocThaoGo!A89</f>
        <v>0</v>
      </c>
      <c r="B90" s="113" t="str">
        <f>TruocThaoGo!B89</f>
        <v>XLPE25</v>
      </c>
      <c r="C90" s="113">
        <f>TruocThaoGo!C89</f>
        <v>0</v>
      </c>
      <c r="D90" s="117" t="s">
        <v>3749</v>
      </c>
      <c r="E90" s="118" t="s">
        <v>4512</v>
      </c>
      <c r="F90" s="119" t="s">
        <v>273</v>
      </c>
      <c r="G90" s="139">
        <v>0</v>
      </c>
      <c r="H90" s="121">
        <v>22</v>
      </c>
      <c r="I90" s="121">
        <f t="shared" si="0"/>
        <v>22</v>
      </c>
      <c r="J90" s="120"/>
      <c r="K90" s="51" t="str">
        <f>TruocThaoGo!K89</f>
        <v>Dự toán tính thiếu</v>
      </c>
      <c r="L90" s="113">
        <f>TruocThaoGo!L89</f>
        <v>0</v>
      </c>
      <c r="N90" s="137">
        <f t="shared" si="1"/>
        <v>22</v>
      </c>
      <c r="R90" s="113">
        <f>IFERROR(HLOOKUP(A90,BangKeThuHoi!$721:$722,2,0),0)</f>
        <v>0</v>
      </c>
    </row>
    <row r="91" spans="1:18" s="113" customFormat="1" ht="34.9" customHeight="1">
      <c r="A91" s="113">
        <f>TruocThaoGo!A90</f>
        <v>0</v>
      </c>
      <c r="B91" s="113" t="str">
        <f>TruocThaoGo!B90</f>
        <v>b16200</v>
      </c>
      <c r="C91" s="113">
        <f>TruocThaoGo!C90</f>
        <v>0</v>
      </c>
      <c r="D91" s="117" t="s">
        <v>3684</v>
      </c>
      <c r="E91" s="118" t="s">
        <v>4514</v>
      </c>
      <c r="F91" s="119" t="s">
        <v>2262</v>
      </c>
      <c r="G91" s="120">
        <v>77</v>
      </c>
      <c r="H91" s="121">
        <v>77</v>
      </c>
      <c r="I91" s="121">
        <v>73</v>
      </c>
      <c r="J91" s="120"/>
      <c r="K91" s="51" t="s">
        <v>5222</v>
      </c>
      <c r="L91" s="113">
        <f>TruocThaoGo!L90</f>
        <v>0</v>
      </c>
      <c r="N91" s="137">
        <f t="shared" si="1"/>
        <v>-4</v>
      </c>
      <c r="R91" s="113">
        <f>IFERROR(HLOOKUP(A91,BangKeThuHoi!$721:$722,2,0),0)</f>
        <v>0</v>
      </c>
    </row>
    <row r="92" spans="1:18" s="113" customFormat="1" ht="34.9" customHeight="1">
      <c r="A92" s="113">
        <f>TruocThaoGo!A91</f>
        <v>0</v>
      </c>
      <c r="B92" s="113" t="str">
        <f>TruocThaoGo!B91</f>
        <v>BMOC16200</v>
      </c>
      <c r="C92" s="113">
        <f>TruocThaoGo!C91</f>
        <v>0</v>
      </c>
      <c r="D92" s="117" t="s">
        <v>4516</v>
      </c>
      <c r="E92" s="118" t="s">
        <v>4515</v>
      </c>
      <c r="F92" s="119" t="s">
        <v>2262</v>
      </c>
      <c r="G92" s="120">
        <v>42</v>
      </c>
      <c r="H92" s="121">
        <v>42</v>
      </c>
      <c r="I92" s="121">
        <v>38</v>
      </c>
      <c r="J92" s="120"/>
      <c r="K92" s="51" t="s">
        <v>5248</v>
      </c>
      <c r="L92" s="113">
        <f>TruocThaoGo!L91</f>
        <v>0</v>
      </c>
      <c r="N92" s="137">
        <f t="shared" si="1"/>
        <v>-4</v>
      </c>
      <c r="R92" s="113">
        <f>IFERROR(HLOOKUP(A92,BangKeThuHoi!$721:$722,2,0),0)</f>
        <v>0</v>
      </c>
    </row>
    <row r="93" spans="1:18" s="113" customFormat="1" ht="34.9" customHeight="1">
      <c r="A93" s="113">
        <f>TruocThaoGo!A92</f>
        <v>0</v>
      </c>
      <c r="B93" s="113" t="str">
        <f>TruocThaoGo!B92</f>
        <v>Kep3U</v>
      </c>
      <c r="C93" s="113">
        <f>TruocThaoGo!C92</f>
        <v>0</v>
      </c>
      <c r="D93" s="117" t="s">
        <v>4519</v>
      </c>
      <c r="E93" s="118" t="s">
        <v>4517</v>
      </c>
      <c r="F93" s="119" t="s">
        <v>2262</v>
      </c>
      <c r="G93" s="120">
        <v>18</v>
      </c>
      <c r="H93" s="121">
        <v>18</v>
      </c>
      <c r="I93" s="121">
        <f t="shared" si="0"/>
        <v>18</v>
      </c>
      <c r="J93" s="120"/>
      <c r="K93" s="51" t="str">
        <f>TruocThaoGo!K92</f>
        <v xml:space="preserve">  </v>
      </c>
      <c r="L93" s="113">
        <f>TruocThaoGo!L92</f>
        <v>0</v>
      </c>
      <c r="N93" s="137">
        <f t="shared" si="1"/>
        <v>0</v>
      </c>
      <c r="R93" s="113">
        <f>IFERROR(HLOOKUP(A93,BangKeThuHoi!$721:$722,2,0),0)</f>
        <v>0</v>
      </c>
    </row>
    <row r="94" spans="1:18" s="113" customFormat="1" ht="34.9" customHeight="1">
      <c r="A94" s="113" t="str">
        <f>TruocThaoGo!A93</f>
        <v>Tháo X-composite 0,8m</v>
      </c>
      <c r="B94" s="113" t="str">
        <f>TruocThaoGo!B93</f>
        <v>x-com800</v>
      </c>
      <c r="C94" s="113">
        <f>TruocThaoGo!C93</f>
        <v>0</v>
      </c>
      <c r="D94" s="122" t="s">
        <v>4532</v>
      </c>
      <c r="E94" s="123" t="s">
        <v>4520</v>
      </c>
      <c r="F94" s="124" t="s">
        <v>237</v>
      </c>
      <c r="G94" s="125">
        <v>2</v>
      </c>
      <c r="H94" s="126">
        <v>2</v>
      </c>
      <c r="I94" s="126">
        <f t="shared" si="0"/>
        <v>2</v>
      </c>
      <c r="J94" s="120"/>
      <c r="K94" s="51" t="str">
        <f>TruocThaoGo!K93</f>
        <v xml:space="preserve">  </v>
      </c>
      <c r="L94" s="113">
        <f>TruocThaoGo!L93</f>
        <v>10</v>
      </c>
      <c r="N94" s="137">
        <f t="shared" si="1"/>
        <v>0</v>
      </c>
      <c r="R94" s="113">
        <f>IFERROR(HLOOKUP(A94,BangKeThuHoi!$721:$722,2,0),0)</f>
        <v>10</v>
      </c>
    </row>
    <row r="95" spans="1:18" s="113" customFormat="1" ht="34.9" customHeight="1">
      <c r="A95" s="113">
        <f>TruocThaoGo!A94</f>
        <v>0</v>
      </c>
      <c r="B95" s="113" t="str">
        <f>TruocThaoGo!B94</f>
        <v>com800</v>
      </c>
      <c r="C95" s="113">
        <f>TruocThaoGo!C94</f>
        <v>0</v>
      </c>
      <c r="D95" s="117" t="s">
        <v>4534</v>
      </c>
      <c r="E95" s="118" t="s">
        <v>967</v>
      </c>
      <c r="F95" s="119" t="s">
        <v>245</v>
      </c>
      <c r="G95" s="120">
        <v>2</v>
      </c>
      <c r="H95" s="121">
        <v>2</v>
      </c>
      <c r="I95" s="121">
        <f t="shared" si="0"/>
        <v>2</v>
      </c>
      <c r="J95" s="120"/>
      <c r="K95" s="51" t="str">
        <f>TruocThaoGo!K94</f>
        <v xml:space="preserve">  </v>
      </c>
      <c r="L95" s="113">
        <f>TruocThaoGo!L94</f>
        <v>0</v>
      </c>
      <c r="N95" s="137">
        <f t="shared" si="1"/>
        <v>0</v>
      </c>
      <c r="R95" s="113">
        <f>IFERROR(HLOOKUP(A95,BangKeThuHoi!$721:$722,2,0),0)</f>
        <v>0</v>
      </c>
    </row>
    <row r="96" spans="1:18" s="113" customFormat="1" ht="34.9" customHeight="1">
      <c r="A96" s="113">
        <f>TruocThaoGo!A95</f>
        <v>0</v>
      </c>
      <c r="B96" s="113" t="str">
        <f>TruocThaoGo!B95</f>
        <v>COM08X720</v>
      </c>
      <c r="C96" s="113">
        <f>TruocThaoGo!C95</f>
        <v>0</v>
      </c>
      <c r="D96" s="117" t="s">
        <v>4537</v>
      </c>
      <c r="E96" s="118" t="s">
        <v>4523</v>
      </c>
      <c r="F96" s="119" t="s">
        <v>245</v>
      </c>
      <c r="G96" s="120">
        <v>2</v>
      </c>
      <c r="H96" s="121">
        <v>2</v>
      </c>
      <c r="I96" s="121">
        <f t="shared" si="0"/>
        <v>2</v>
      </c>
      <c r="J96" s="120"/>
      <c r="K96" s="51" t="str">
        <f>TruocThaoGo!K95</f>
        <v xml:space="preserve">  </v>
      </c>
      <c r="L96" s="113">
        <f>TruocThaoGo!L95</f>
        <v>0</v>
      </c>
      <c r="N96" s="137">
        <f t="shared" si="1"/>
        <v>0</v>
      </c>
      <c r="R96" s="113">
        <f>IFERROR(HLOOKUP(A96,BangKeThuHoi!$721:$722,2,0),0)</f>
        <v>0</v>
      </c>
    </row>
    <row r="97" spans="1:18" s="113" customFormat="1" ht="34.9" customHeight="1">
      <c r="A97" s="113">
        <f>TruocThaoGo!A96</f>
        <v>0</v>
      </c>
      <c r="B97" s="113" t="str">
        <f>TruocThaoGo!B96</f>
        <v>b1250</v>
      </c>
      <c r="C97" s="113">
        <f>TruocThaoGo!C96</f>
        <v>0</v>
      </c>
      <c r="D97" s="117" t="s">
        <v>5203</v>
      </c>
      <c r="E97" s="118" t="s">
        <v>4526</v>
      </c>
      <c r="F97" s="119" t="s">
        <v>59</v>
      </c>
      <c r="G97" s="120">
        <v>2</v>
      </c>
      <c r="H97" s="121">
        <v>2</v>
      </c>
      <c r="I97" s="121">
        <f t="shared" ref="I97:I102" si="2">H97</f>
        <v>2</v>
      </c>
      <c r="J97" s="120"/>
      <c r="K97" s="51" t="str">
        <f>TruocThaoGo!K96</f>
        <v xml:space="preserve">  </v>
      </c>
      <c r="L97" s="113">
        <f>TruocThaoGo!L96</f>
        <v>0</v>
      </c>
      <c r="N97" s="137">
        <f t="shared" ref="N97:N104" si="3">I97-G97</f>
        <v>0</v>
      </c>
      <c r="R97" s="113">
        <f>IFERROR(HLOOKUP(A97,BangKeThuHoi!$721:$722,2,0),0)</f>
        <v>0</v>
      </c>
    </row>
    <row r="98" spans="1:18" s="113" customFormat="1" ht="34.9" customHeight="1">
      <c r="A98" s="113">
        <f>TruocThaoGo!A97</f>
        <v>0</v>
      </c>
      <c r="B98" s="113" t="str">
        <f>TruocThaoGo!B97</f>
        <v>b16300</v>
      </c>
      <c r="C98" s="113">
        <f>TruocThaoGo!C97</f>
        <v>0</v>
      </c>
      <c r="D98" s="117" t="s">
        <v>5204</v>
      </c>
      <c r="E98" s="118" t="s">
        <v>4562</v>
      </c>
      <c r="F98" s="119" t="s">
        <v>59</v>
      </c>
      <c r="G98" s="120">
        <v>2</v>
      </c>
      <c r="H98" s="121">
        <v>2</v>
      </c>
      <c r="I98" s="121">
        <f t="shared" si="2"/>
        <v>2</v>
      </c>
      <c r="J98" s="120"/>
      <c r="K98" s="51" t="str">
        <f>TruocThaoGo!K97</f>
        <v xml:space="preserve">  </v>
      </c>
      <c r="L98" s="113">
        <f>TruocThaoGo!L97</f>
        <v>0</v>
      </c>
      <c r="N98" s="137">
        <f t="shared" si="3"/>
        <v>0</v>
      </c>
      <c r="R98" s="113">
        <f>IFERROR(HLOOKUP(A98,BangKeThuHoi!$721:$722,2,0),0)</f>
        <v>0</v>
      </c>
    </row>
    <row r="99" spans="1:18" s="113" customFormat="1" ht="34.9" customHeight="1">
      <c r="A99" s="113">
        <f>TruocThaoGo!A98</f>
        <v>0</v>
      </c>
      <c r="B99" s="113" t="str">
        <f>TruocThaoGo!B98</f>
        <v>b16400</v>
      </c>
      <c r="C99" s="113">
        <f>TruocThaoGo!C98</f>
        <v>0</v>
      </c>
      <c r="D99" s="117" t="s">
        <v>5205</v>
      </c>
      <c r="E99" s="118" t="s">
        <v>4531</v>
      </c>
      <c r="F99" s="119" t="s">
        <v>59</v>
      </c>
      <c r="G99" s="120">
        <v>2</v>
      </c>
      <c r="H99" s="121">
        <v>2</v>
      </c>
      <c r="I99" s="121">
        <f t="shared" si="2"/>
        <v>2</v>
      </c>
      <c r="J99" s="120"/>
      <c r="K99" s="51" t="str">
        <f>TruocThaoGo!K98</f>
        <v xml:space="preserve">  </v>
      </c>
      <c r="L99" s="113">
        <f>TruocThaoGo!L98</f>
        <v>0</v>
      </c>
      <c r="N99" s="137">
        <f t="shared" si="3"/>
        <v>0</v>
      </c>
      <c r="R99" s="113">
        <f>IFERROR(HLOOKUP(A99,BangKeThuHoi!$721:$722,2,0),0)</f>
        <v>0</v>
      </c>
    </row>
    <row r="100" spans="1:18" s="113" customFormat="1" ht="34.9" customHeight="1">
      <c r="A100" s="113" t="str">
        <f>TruocThaoGo!A99</f>
        <v>Tháo bộ dừng trung hòa</v>
      </c>
      <c r="B100" s="113" t="str">
        <f>TruocThaoGo!B99</f>
        <v>Nth-T</v>
      </c>
      <c r="C100" s="113">
        <f>TruocThaoGo!C99</f>
        <v>0</v>
      </c>
      <c r="D100" s="122" t="s">
        <v>3698</v>
      </c>
      <c r="E100" s="123" t="s">
        <v>4563</v>
      </c>
      <c r="F100" s="124" t="s">
        <v>237</v>
      </c>
      <c r="G100" s="125">
        <v>3</v>
      </c>
      <c r="H100" s="126">
        <v>5</v>
      </c>
      <c r="I100" s="121">
        <f t="shared" si="2"/>
        <v>5</v>
      </c>
      <c r="J100" s="120"/>
      <c r="K100" s="51"/>
      <c r="L100" s="113">
        <f>TruocThaoGo!L99</f>
        <v>5</v>
      </c>
      <c r="M100" s="136" t="s">
        <v>4564</v>
      </c>
      <c r="N100" s="137">
        <f t="shared" si="3"/>
        <v>2</v>
      </c>
      <c r="R100" s="113">
        <f>IFERROR(HLOOKUP(A100,BangKeThuHoi!$721:$722,2,0),0)</f>
        <v>5</v>
      </c>
    </row>
    <row r="101" spans="1:18" s="113" customFormat="1" ht="34.9" customHeight="1">
      <c r="A101" s="113">
        <f>TruocThaoGo!A100</f>
        <v>0</v>
      </c>
      <c r="B101" s="113" t="str">
        <f>TruocThaoGo!B100</f>
        <v>Kep3U</v>
      </c>
      <c r="C101" s="113">
        <f>TruocThaoGo!C100</f>
        <v>0</v>
      </c>
      <c r="D101" s="117" t="s">
        <v>5206</v>
      </c>
      <c r="E101" s="118" t="s">
        <v>4535</v>
      </c>
      <c r="F101" s="119" t="s">
        <v>59</v>
      </c>
      <c r="G101" s="120">
        <v>3</v>
      </c>
      <c r="H101" s="121">
        <v>5</v>
      </c>
      <c r="I101" s="121">
        <f t="shared" si="2"/>
        <v>5</v>
      </c>
      <c r="J101" s="120"/>
      <c r="K101" s="51"/>
      <c r="L101" s="113">
        <f>TruocThaoGo!L100</f>
        <v>0</v>
      </c>
      <c r="N101" s="137">
        <f t="shared" si="3"/>
        <v>2</v>
      </c>
      <c r="R101" s="113">
        <f>IFERROR(HLOOKUP(A101,BangKeThuHoi!$721:$722,2,0),0)</f>
        <v>0</v>
      </c>
    </row>
    <row r="102" spans="1:18" s="113" customFormat="1" ht="34.9" customHeight="1">
      <c r="A102" s="113">
        <f>TruocThaoGo!A101</f>
        <v>0</v>
      </c>
      <c r="B102" s="113" t="str">
        <f>TruocThaoGo!B101</f>
        <v>bmoc16300</v>
      </c>
      <c r="C102" s="113">
        <f>TruocThaoGo!C101</f>
        <v>0</v>
      </c>
      <c r="D102" s="117" t="s">
        <v>5207</v>
      </c>
      <c r="E102" s="118" t="s">
        <v>4538</v>
      </c>
      <c r="F102" s="119" t="s">
        <v>59</v>
      </c>
      <c r="G102" s="120">
        <v>3</v>
      </c>
      <c r="H102" s="121">
        <v>5</v>
      </c>
      <c r="I102" s="121">
        <f t="shared" si="2"/>
        <v>5</v>
      </c>
      <c r="J102" s="120"/>
      <c r="K102" s="51"/>
      <c r="L102" s="113">
        <f>TruocThaoGo!L101</f>
        <v>0</v>
      </c>
      <c r="N102" s="137">
        <f t="shared" si="3"/>
        <v>2</v>
      </c>
      <c r="R102" s="113">
        <f>IFERROR(HLOOKUP(A102,BangKeThuHoi!$721:$722,2,0),0)</f>
        <v>0</v>
      </c>
    </row>
    <row r="103" spans="1:18" s="113" customFormat="1" ht="34.9" customHeight="1">
      <c r="A103" s="113">
        <f>TruocThaoGo!A102</f>
        <v>0</v>
      </c>
      <c r="B103" s="113" t="str">
        <f>TruocThaoGo!B102</f>
        <v>gip</v>
      </c>
      <c r="C103" s="113">
        <f>TruocThaoGo!C102</f>
        <v>0</v>
      </c>
      <c r="D103" s="117" t="s">
        <v>4542</v>
      </c>
      <c r="E103" s="118" t="s">
        <v>4540</v>
      </c>
      <c r="F103" s="119" t="s">
        <v>59</v>
      </c>
      <c r="G103" s="120">
        <v>0</v>
      </c>
      <c r="H103" s="121">
        <v>265</v>
      </c>
      <c r="I103" s="121">
        <v>242</v>
      </c>
      <c r="J103" s="120"/>
      <c r="K103" s="51" t="s">
        <v>4560</v>
      </c>
      <c r="L103" s="113">
        <f>TruocThaoGo!L102</f>
        <v>0</v>
      </c>
      <c r="N103" s="137">
        <f t="shared" si="3"/>
        <v>242</v>
      </c>
      <c r="R103" s="113">
        <f>IFERROR(HLOOKUP(A103,BangKeThuHoi!$721:$722,2,0),0)</f>
        <v>0</v>
      </c>
    </row>
    <row r="104" spans="1:18" s="113" customFormat="1" ht="34.9" customHeight="1">
      <c r="A104" s="113">
        <f>TruocThaoGo!A103</f>
        <v>0</v>
      </c>
      <c r="B104" s="113" t="str">
        <f>TruocThaoGo!B103</f>
        <v>kq2/0</v>
      </c>
      <c r="C104" s="113">
        <f>TruocThaoGo!C103</f>
        <v>0</v>
      </c>
      <c r="D104" s="117" t="s">
        <v>5208</v>
      </c>
      <c r="E104" s="118" t="s">
        <v>4543</v>
      </c>
      <c r="F104" s="119" t="s">
        <v>59</v>
      </c>
      <c r="G104" s="120">
        <v>0</v>
      </c>
      <c r="H104" s="121">
        <v>48</v>
      </c>
      <c r="I104" s="121">
        <v>42</v>
      </c>
      <c r="J104" s="120"/>
      <c r="K104" s="51"/>
      <c r="L104" s="113">
        <f>TruocThaoGo!L103</f>
        <v>0</v>
      </c>
      <c r="N104" s="137">
        <f t="shared" si="3"/>
        <v>42</v>
      </c>
      <c r="R104" s="113">
        <f>IFERROR(HLOOKUP(A104,BangKeThuHoi!$721:$722,2,0),0)</f>
        <v>0</v>
      </c>
    </row>
    <row r="105" spans="1:18" s="113" customFormat="1" ht="34.9" customHeight="1">
      <c r="D105" s="1566" t="s">
        <v>5209</v>
      </c>
      <c r="E105" s="1872" t="s">
        <v>5210</v>
      </c>
      <c r="F105" s="1872"/>
      <c r="G105" s="1872"/>
      <c r="H105" s="1872"/>
      <c r="I105" s="1872"/>
      <c r="J105" s="1872"/>
      <c r="K105" s="1872"/>
      <c r="N105" s="137"/>
    </row>
    <row r="106" spans="1:18" s="113" customFormat="1" ht="34.9" customHeight="1">
      <c r="D106" s="1869" t="s">
        <v>5211</v>
      </c>
      <c r="E106" s="1870"/>
      <c r="F106" s="1870"/>
      <c r="G106" s="1870"/>
      <c r="H106" s="1870"/>
      <c r="I106" s="1870"/>
      <c r="J106" s="1870"/>
      <c r="K106" s="1870"/>
      <c r="N106" s="137"/>
    </row>
    <row r="107" spans="1:18" s="113" customFormat="1" ht="34.9" customHeight="1">
      <c r="D107" s="1869" t="s">
        <v>5212</v>
      </c>
      <c r="E107" s="1870"/>
      <c r="F107" s="1870"/>
      <c r="G107" s="1870"/>
      <c r="H107" s="1870"/>
      <c r="I107" s="1870"/>
      <c r="J107" s="1870"/>
      <c r="K107" s="1870"/>
      <c r="N107" s="137"/>
    </row>
    <row r="108" spans="1:18" s="113" customFormat="1" ht="34.9" customHeight="1">
      <c r="D108" s="1869" t="s">
        <v>5213</v>
      </c>
      <c r="E108" s="1870"/>
      <c r="F108" s="1870"/>
      <c r="G108" s="1870"/>
      <c r="H108" s="1870"/>
      <c r="I108" s="1870"/>
      <c r="J108" s="1870"/>
      <c r="K108" s="1870"/>
      <c r="N108" s="137"/>
    </row>
    <row r="109" spans="1:18" s="113" customFormat="1" ht="34.9" customHeight="1">
      <c r="D109" s="1869" t="s">
        <v>5214</v>
      </c>
      <c r="E109" s="1870"/>
      <c r="F109" s="1870"/>
      <c r="G109" s="1870"/>
      <c r="H109" s="1870"/>
      <c r="I109" s="1870"/>
      <c r="J109" s="1870"/>
      <c r="K109" s="1870"/>
      <c r="N109" s="137"/>
    </row>
    <row r="110" spans="1:18" s="113" customFormat="1" ht="34.9" customHeight="1">
      <c r="D110" s="1869" t="s">
        <v>5215</v>
      </c>
      <c r="E110" s="1870"/>
      <c r="F110" s="1870"/>
      <c r="G110" s="1870"/>
      <c r="H110" s="1870"/>
      <c r="I110" s="1870"/>
      <c r="J110" s="1870"/>
      <c r="K110" s="1870"/>
      <c r="N110" s="137"/>
    </row>
    <row r="111" spans="1:18" s="113" customFormat="1" ht="51" customHeight="1">
      <c r="D111" s="1869" t="s">
        <v>5249</v>
      </c>
      <c r="E111" s="1870"/>
      <c r="F111" s="1870"/>
      <c r="G111" s="1870"/>
      <c r="H111" s="1870"/>
      <c r="I111" s="1870"/>
      <c r="J111" s="1870"/>
      <c r="K111" s="1870"/>
      <c r="N111" s="137"/>
    </row>
    <row r="112" spans="1:18" s="113" customFormat="1" ht="47.25" customHeight="1">
      <c r="D112" s="1869" t="s">
        <v>5253</v>
      </c>
      <c r="E112" s="1870"/>
      <c r="F112" s="1870"/>
      <c r="G112" s="1870"/>
      <c r="H112" s="1870"/>
      <c r="I112" s="1870"/>
      <c r="J112" s="1870"/>
      <c r="K112" s="1870"/>
      <c r="N112" s="137"/>
    </row>
    <row r="113" spans="4:14" s="113" customFormat="1" ht="34.9" customHeight="1">
      <c r="D113" s="1869" t="s">
        <v>5251</v>
      </c>
      <c r="E113" s="1870"/>
      <c r="F113" s="1870"/>
      <c r="G113" s="1870"/>
      <c r="H113" s="1870"/>
      <c r="I113" s="1870"/>
      <c r="J113" s="1870"/>
      <c r="K113" s="1870"/>
      <c r="N113" s="137"/>
    </row>
    <row r="114" spans="4:14" s="113" customFormat="1" ht="34.9" customHeight="1">
      <c r="D114" s="1869" t="s">
        <v>5252</v>
      </c>
      <c r="E114" s="1870"/>
      <c r="F114" s="1870"/>
      <c r="G114" s="1870"/>
      <c r="H114" s="1870"/>
      <c r="I114" s="1870"/>
      <c r="J114" s="1870"/>
      <c r="K114" s="1870"/>
      <c r="N114" s="137"/>
    </row>
    <row r="115" spans="4:14" s="113" customFormat="1" ht="34.9" customHeight="1">
      <c r="D115" s="1566" t="s">
        <v>5216</v>
      </c>
      <c r="E115" s="1871" t="s">
        <v>5217</v>
      </c>
      <c r="F115" s="1871"/>
      <c r="G115" s="1871"/>
      <c r="H115" s="1871"/>
      <c r="I115" s="1871"/>
      <c r="J115" s="1871"/>
      <c r="K115" s="1871"/>
      <c r="N115" s="137"/>
    </row>
    <row r="116" spans="4:14" s="113" customFormat="1" ht="34.9" customHeight="1">
      <c r="D116" s="1869" t="s">
        <v>5215</v>
      </c>
      <c r="E116" s="1870"/>
      <c r="F116" s="1870"/>
      <c r="G116" s="1870"/>
      <c r="H116" s="1870"/>
      <c r="I116" s="1870"/>
      <c r="J116" s="1870"/>
      <c r="K116" s="1870"/>
      <c r="N116" s="137"/>
    </row>
    <row r="117" spans="4:14" s="113" customFormat="1" ht="56.25" customHeight="1">
      <c r="D117" s="1869" t="s">
        <v>5249</v>
      </c>
      <c r="E117" s="1870"/>
      <c r="F117" s="1870"/>
      <c r="G117" s="1870"/>
      <c r="H117" s="1870"/>
      <c r="I117" s="1870"/>
      <c r="J117" s="1870"/>
      <c r="K117" s="1870"/>
      <c r="N117" s="137"/>
    </row>
    <row r="118" spans="4:14" s="113" customFormat="1" ht="53.25" customHeight="1">
      <c r="D118" s="1869" t="s">
        <v>5250</v>
      </c>
      <c r="E118" s="1870"/>
      <c r="F118" s="1870"/>
      <c r="G118" s="1870"/>
      <c r="H118" s="1870"/>
      <c r="I118" s="1870"/>
      <c r="J118" s="1870"/>
      <c r="K118" s="1870"/>
      <c r="N118" s="137"/>
    </row>
    <row r="119" spans="4:14" s="113" customFormat="1" ht="34.9" customHeight="1">
      <c r="D119" s="1869" t="s">
        <v>5218</v>
      </c>
      <c r="E119" s="1870"/>
      <c r="F119" s="1870"/>
      <c r="G119" s="1870"/>
      <c r="H119" s="1870"/>
      <c r="I119" s="1870"/>
      <c r="J119" s="1870"/>
      <c r="K119" s="1870"/>
      <c r="N119" s="137"/>
    </row>
    <row r="120" spans="4:14" s="113" customFormat="1" ht="34.9" customHeight="1">
      <c r="D120" s="1869" t="s">
        <v>5219</v>
      </c>
      <c r="E120" s="1870"/>
      <c r="F120" s="1870"/>
      <c r="G120" s="1870"/>
      <c r="H120" s="1870"/>
      <c r="I120" s="1870"/>
      <c r="J120" s="1870"/>
      <c r="K120" s="1870"/>
      <c r="N120" s="137"/>
    </row>
    <row r="121" spans="4:14" ht="27" customHeight="1" outlineLevel="1">
      <c r="D121" s="140"/>
      <c r="E121" s="141" t="s">
        <v>4544</v>
      </c>
      <c r="H121" s="140"/>
    </row>
    <row r="122" spans="4:14" ht="31.35" customHeight="1" outlineLevel="1"/>
    <row r="123" spans="4:14" ht="31.35" customHeight="1" outlineLevel="1"/>
    <row r="124" spans="4:14" ht="31.35" customHeight="1" outlineLevel="1"/>
    <row r="125" spans="4:14" ht="31.35" customHeight="1" outlineLevel="1"/>
    <row r="126" spans="4:14" ht="31.35" customHeight="1" outlineLevel="1"/>
    <row r="127" spans="4:14" ht="31.7" customHeight="1" outlineLevel="1">
      <c r="D127" s="142"/>
      <c r="E127" s="143" t="s">
        <v>4378</v>
      </c>
      <c r="F127" s="144" t="s">
        <v>4546</v>
      </c>
      <c r="G127" s="144"/>
      <c r="H127" s="145" t="s">
        <v>4391</v>
      </c>
      <c r="J127" s="146"/>
      <c r="K127" s="148" t="s">
        <v>4546</v>
      </c>
    </row>
    <row r="128" spans="4:14" ht="31.7" customHeight="1" outlineLevel="1">
      <c r="D128" s="142"/>
      <c r="E128" s="143" t="s">
        <v>4380</v>
      </c>
      <c r="F128" s="144" t="s">
        <v>4546</v>
      </c>
      <c r="G128" s="144"/>
      <c r="H128" s="145" t="s">
        <v>4393</v>
      </c>
      <c r="J128" s="146"/>
      <c r="K128" s="148" t="s">
        <v>4546</v>
      </c>
    </row>
    <row r="129" spans="4:11" ht="31.7" customHeight="1" outlineLevel="1">
      <c r="D129" s="142"/>
      <c r="E129" s="143" t="s">
        <v>4382</v>
      </c>
      <c r="F129" s="144" t="s">
        <v>4546</v>
      </c>
      <c r="G129" s="144"/>
      <c r="H129" s="145" t="s">
        <v>33</v>
      </c>
      <c r="J129" s="146"/>
      <c r="K129" s="148" t="s">
        <v>4546</v>
      </c>
    </row>
    <row r="130" spans="4:11" ht="31.7" customHeight="1" outlineLevel="1">
      <c r="D130" s="142"/>
      <c r="E130" s="143" t="s">
        <v>4385</v>
      </c>
      <c r="F130" s="144" t="s">
        <v>4546</v>
      </c>
      <c r="G130" s="144"/>
      <c r="H130" s="145" t="s">
        <v>36</v>
      </c>
      <c r="J130" s="146"/>
      <c r="K130" s="148" t="s">
        <v>4546</v>
      </c>
    </row>
    <row r="131" spans="4:11" ht="31.7" customHeight="1" outlineLevel="1">
      <c r="D131" s="142"/>
      <c r="E131" s="143" t="s">
        <v>4387</v>
      </c>
      <c r="F131" s="144" t="s">
        <v>4546</v>
      </c>
      <c r="G131" s="144"/>
      <c r="H131" s="145" t="s">
        <v>43</v>
      </c>
      <c r="J131" s="146"/>
      <c r="K131" s="148" t="s">
        <v>4546</v>
      </c>
    </row>
    <row r="132" spans="4:11" ht="31.7" customHeight="1" outlineLevel="1">
      <c r="D132" s="142"/>
      <c r="E132" s="143" t="s">
        <v>4389</v>
      </c>
      <c r="F132" s="144" t="s">
        <v>4546</v>
      </c>
      <c r="G132" s="144"/>
      <c r="H132" s="147"/>
      <c r="I132" s="144"/>
      <c r="J132" s="146"/>
      <c r="K132" s="144"/>
    </row>
  </sheetData>
  <autoFilter ref="A31:Q104"/>
  <customSheetViews>
    <customSheetView guid="{4DE83ABE-A74B-4828-BDA1-9398B70F0243}" scale="90" showPageBreaks="1" printArea="1" filter="1" showAutoFilter="1" hiddenColumns="1" topLeftCell="D57">
      <selection activeCell="S105" sqref="S105"/>
      <pageMargins left="0.68" right="0.17" top="0.74803149606299202" bottom="0.37" header="0.31496062992126" footer="7.0000000000000007E-2"/>
      <pageSetup paperSize="9" orientation="portrait" blackAndWhite="1"/>
      <autoFilter ref="A24:Q97">
        <filterColumn colId="0">
          <filters>
            <filter val="Tháo bộ dừng trung hòa"/>
            <filter val="Tháo dây AC50"/>
            <filter val="Tháo dây AC70"/>
            <filter val="Tháo sứ đỉnh"/>
            <filter val="Tháo sứ đứng"/>
            <filter val="Tháo X-1,66K"/>
            <filter val="Tháo X-2,2"/>
            <filter val="Tháo X-2,2K"/>
          </filters>
        </filterColumn>
        <filterColumn colId="13">
          <customFilters>
            <customFilter operator="greaterThan" val="0"/>
          </customFilters>
        </filterColumn>
      </autoFilter>
    </customSheetView>
    <customSheetView guid="{AB55E406-8F51-45CA-93E6-D8A631ED7648}" scale="90" filter="1" showAutoFilter="1" hiddenColumns="1" topLeftCell="D57">
      <selection activeCell="S105" sqref="S105"/>
      <pageMargins left="0.68" right="0.17" top="0.74803149606299202" bottom="0.37" header="0.31496062992126" footer="7.0000000000000007E-2"/>
      <pageSetup paperSize="9" orientation="portrait" blackAndWhite="1"/>
      <autoFilter ref="A24:Q97">
        <filterColumn colId="0">
          <filters>
            <filter val="Tháo bộ dừng trung hòa"/>
            <filter val="Tháo dây AC50"/>
            <filter val="Tháo dây AC70"/>
            <filter val="Tháo sứ đỉnh"/>
            <filter val="Tháo sứ đứng"/>
            <filter val="Tháo X-1,66K"/>
            <filter val="Tháo X-2,2"/>
            <filter val="Tháo X-2,2K"/>
          </filters>
        </filterColumn>
        <filterColumn colId="13">
          <customFilters>
            <customFilter operator="greaterThan" val="0"/>
          </customFilters>
        </filterColumn>
      </autoFilter>
    </customSheetView>
    <customSheetView guid="{EC23512C-144C-45A4-B885-A0043F0F19E7}" scale="90" showPageBreaks="1" printArea="1" filter="1" showAutoFilter="1" hiddenColumns="1" topLeftCell="D57">
      <selection activeCell="S105" sqref="S105"/>
      <pageMargins left="0.68" right="0.17" top="0.74803149606299202" bottom="0.37" header="0.31496062992126" footer="7.0000000000000007E-2"/>
      <pageSetup paperSize="9" orientation="portrait" blackAndWhite="1"/>
      <autoFilter ref="A24:Q97">
        <filterColumn colId="0">
          <filters>
            <filter val="Tháo bộ dừng trung hòa"/>
            <filter val="Tháo dây AC50"/>
            <filter val="Tháo dây AC70"/>
            <filter val="Tháo sứ đỉnh"/>
            <filter val="Tháo sứ đứng"/>
            <filter val="Tháo X-1,66K"/>
            <filter val="Tháo X-2,2"/>
            <filter val="Tháo X-2,2K"/>
          </filters>
        </filterColumn>
        <filterColumn colId="13">
          <customFilters>
            <customFilter operator="greaterThan" val="0"/>
          </customFilters>
        </filterColumn>
      </autoFilter>
    </customSheetView>
  </customSheetViews>
  <mergeCells count="26">
    <mergeCell ref="D5:K5"/>
    <mergeCell ref="D6:K6"/>
    <mergeCell ref="D7:K7"/>
    <mergeCell ref="D28:K28"/>
    <mergeCell ref="G30:I30"/>
    <mergeCell ref="D30:D31"/>
    <mergeCell ref="E30:E31"/>
    <mergeCell ref="F30:F31"/>
    <mergeCell ref="J30:J31"/>
    <mergeCell ref="K30:K31"/>
    <mergeCell ref="D110:K110"/>
    <mergeCell ref="D111:K111"/>
    <mergeCell ref="D112:K112"/>
    <mergeCell ref="E105:K105"/>
    <mergeCell ref="D106:K106"/>
    <mergeCell ref="D107:K107"/>
    <mergeCell ref="D108:K108"/>
    <mergeCell ref="D109:K109"/>
    <mergeCell ref="D113:K113"/>
    <mergeCell ref="D114:K114"/>
    <mergeCell ref="E115:K115"/>
    <mergeCell ref="D116:K116"/>
    <mergeCell ref="D117:K117"/>
    <mergeCell ref="D118:K118"/>
    <mergeCell ref="D119:K119"/>
    <mergeCell ref="D120:K120"/>
  </mergeCells>
  <conditionalFormatting sqref="E32:E104">
    <cfRule type="duplicateValues" dxfId="11" priority="34"/>
  </conditionalFormatting>
  <pageMargins left="0.68" right="0.17" top="0.74803149606299202" bottom="0.37" header="0.31496062992126" footer="7.0000000000000007E-2"/>
  <pageSetup paperSize="9" orientation="portrait" blackAndWhite="1"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I53"/>
  <sheetViews>
    <sheetView topLeftCell="A25" zoomScale="90" zoomScaleNormal="90" workbookViewId="0">
      <selection activeCell="M16" sqref="M16"/>
    </sheetView>
  </sheetViews>
  <sheetFormatPr defaultColWidth="8.88671875" defaultRowHeight="17.25"/>
  <cols>
    <col min="1" max="1" width="8.88671875" style="74"/>
    <col min="2" max="2" width="25.109375" style="74" customWidth="1"/>
    <col min="3" max="3" width="10.109375" style="74" customWidth="1"/>
    <col min="4" max="4" width="12" style="74" hidden="1" customWidth="1"/>
    <col min="5" max="5" width="13.109375" style="75" customWidth="1"/>
    <col min="6" max="6" width="13.88671875" style="76" customWidth="1"/>
    <col min="7" max="7" width="13.109375" style="75" customWidth="1"/>
    <col min="8" max="8" width="18" style="75" customWidth="1"/>
    <col min="9" max="16384" width="8.88671875" style="74"/>
  </cols>
  <sheetData>
    <row r="1" spans="1:9" ht="18.75">
      <c r="A1" s="1884"/>
      <c r="B1" s="1884"/>
      <c r="C1" s="1885"/>
      <c r="D1" s="1885"/>
      <c r="E1" s="1885"/>
      <c r="F1" s="1885"/>
      <c r="G1" s="1885"/>
      <c r="H1" s="77"/>
    </row>
    <row r="2" spans="1:9" ht="18.75">
      <c r="A2" s="1886"/>
      <c r="B2" s="1886"/>
      <c r="C2" s="1887"/>
      <c r="D2" s="1887"/>
      <c r="E2" s="1887"/>
      <c r="F2" s="1887"/>
      <c r="G2" s="1887"/>
      <c r="H2" s="77"/>
    </row>
    <row r="3" spans="1:9" ht="18.75">
      <c r="A3" s="1887"/>
      <c r="B3" s="1887"/>
      <c r="C3" s="1886"/>
      <c r="D3" s="1886"/>
      <c r="E3" s="1886"/>
      <c r="F3" s="1886"/>
      <c r="G3" s="1886"/>
    </row>
    <row r="4" spans="1:9" ht="40.35" customHeight="1">
      <c r="A4" s="75"/>
      <c r="B4" s="75"/>
      <c r="C4" s="75"/>
      <c r="D4" s="75"/>
    </row>
    <row r="5" spans="1:9" ht="18.75">
      <c r="A5" s="1881" t="s">
        <v>4565</v>
      </c>
      <c r="B5" s="1881"/>
      <c r="C5" s="1881"/>
      <c r="D5" s="1881"/>
      <c r="E5" s="1881"/>
      <c r="F5" s="1881"/>
      <c r="G5" s="1881"/>
      <c r="H5" s="78"/>
      <c r="I5" s="78"/>
    </row>
    <row r="6" spans="1:9" ht="9.75" customHeight="1">
      <c r="A6" s="79"/>
      <c r="B6" s="79"/>
      <c r="C6" s="79"/>
      <c r="D6" s="79"/>
      <c r="E6" s="80"/>
      <c r="F6" s="81"/>
      <c r="G6" s="80"/>
    </row>
    <row r="7" spans="1:9" s="72" customFormat="1" ht="36.6" customHeight="1">
      <c r="A7" s="1882" t="str">
        <f>TruocThaoGo!$D$7</f>
        <v xml:space="preserve">         Công Trình: Nâng cấp đường dây trung thế từ recloser Xuân Bắc đến LBS khí Chế Biến tuyến 480 Xuân Bắc.</v>
      </c>
      <c r="B7" s="1882"/>
      <c r="C7" s="1882"/>
      <c r="D7" s="1882"/>
      <c r="E7" s="1882"/>
      <c r="F7" s="1882"/>
      <c r="G7" s="1882"/>
      <c r="H7" s="82"/>
    </row>
    <row r="8" spans="1:9">
      <c r="A8" s="1811" t="str">
        <f>TruocThaoGo!$D$8</f>
        <v xml:space="preserve">        Nguồn vốn:  Vốn vay thương mại và khấu hao cơ bản</v>
      </c>
      <c r="B8" s="1811"/>
      <c r="C8" s="1811"/>
      <c r="D8" s="1811"/>
      <c r="E8" s="1811"/>
      <c r="F8" s="1811"/>
      <c r="G8" s="1811"/>
    </row>
    <row r="9" spans="1:9">
      <c r="A9" s="84"/>
      <c r="B9" s="84"/>
      <c r="C9" s="84"/>
      <c r="D9" s="84"/>
      <c r="E9" s="85"/>
      <c r="F9" s="86"/>
      <c r="G9" s="85"/>
      <c r="H9" s="87"/>
    </row>
    <row r="10" spans="1:9" ht="34.5" customHeight="1">
      <c r="A10" s="1883" t="str">
        <f>"        Hôm nay, ngày         tháng       năm 2019 tại hiện trường "&amp;TRIM(A7)</f>
        <v xml:space="preserve">        Hôm nay, ngày         tháng       năm 2019 tại hiện trường Công Trình: Nâng cấp đường dây trung thế từ recloser Xuân Bắc đến LBS khí Chế Biến tuyến 480 Xuân Bắc.</v>
      </c>
      <c r="B10" s="1883"/>
      <c r="C10" s="1883"/>
      <c r="D10" s="1883"/>
      <c r="E10" s="1883"/>
      <c r="F10" s="1883"/>
      <c r="G10" s="1883"/>
      <c r="H10" s="88"/>
    </row>
    <row r="11" spans="1:9" ht="24" customHeight="1">
      <c r="A11" s="1811" t="s">
        <v>4566</v>
      </c>
      <c r="B11" s="1811"/>
      <c r="C11" s="1811"/>
      <c r="D11" s="1811"/>
      <c r="E11" s="1811"/>
      <c r="F11" s="1811"/>
      <c r="G11" s="1811"/>
      <c r="H11" s="87"/>
    </row>
    <row r="12" spans="1:9" ht="18.75" customHeight="1">
      <c r="A12" s="1811" t="s">
        <v>4373</v>
      </c>
      <c r="B12" s="1811"/>
      <c r="C12" s="1811"/>
      <c r="D12" s="1811"/>
      <c r="E12" s="1811"/>
      <c r="F12" s="1811"/>
      <c r="G12" s="1811"/>
      <c r="H12" s="87"/>
    </row>
    <row r="13" spans="1:9" ht="18.75" customHeight="1">
      <c r="A13" s="84" t="s">
        <v>4567</v>
      </c>
      <c r="B13" s="84" t="s">
        <v>4375</v>
      </c>
      <c r="C13" s="84" t="s">
        <v>4377</v>
      </c>
      <c r="D13" s="84"/>
      <c r="E13" s="85"/>
      <c r="F13" s="86"/>
      <c r="G13" s="85"/>
      <c r="H13" s="87"/>
    </row>
    <row r="14" spans="1:9" ht="18.75" customHeight="1">
      <c r="A14" s="84" t="s">
        <v>4567</v>
      </c>
      <c r="B14" s="84" t="s">
        <v>4378</v>
      </c>
      <c r="C14" s="84" t="s">
        <v>4379</v>
      </c>
      <c r="D14" s="84"/>
      <c r="E14" s="85"/>
      <c r="F14" s="86"/>
      <c r="G14" s="85"/>
      <c r="H14" s="87"/>
    </row>
    <row r="15" spans="1:9" ht="18.75" customHeight="1">
      <c r="A15" s="84" t="s">
        <v>4567</v>
      </c>
      <c r="B15" s="84" t="s">
        <v>4387</v>
      </c>
      <c r="C15" s="84" t="s">
        <v>4388</v>
      </c>
      <c r="D15" s="84"/>
      <c r="E15" s="85"/>
      <c r="F15" s="86"/>
      <c r="G15" s="85"/>
      <c r="H15" s="87"/>
    </row>
    <row r="16" spans="1:9" ht="18.75" customHeight="1">
      <c r="A16" s="84" t="s">
        <v>4567</v>
      </c>
      <c r="B16" s="84" t="s">
        <v>4389</v>
      </c>
      <c r="C16" s="84" t="s">
        <v>4390</v>
      </c>
      <c r="D16" s="84"/>
      <c r="E16" s="85"/>
      <c r="F16" s="86"/>
      <c r="G16" s="85"/>
      <c r="H16" s="87"/>
    </row>
    <row r="17" spans="1:8" ht="18.75" customHeight="1">
      <c r="A17" s="84" t="s">
        <v>4567</v>
      </c>
      <c r="B17" s="84" t="s">
        <v>4391</v>
      </c>
      <c r="C17" s="84" t="s">
        <v>4392</v>
      </c>
      <c r="D17" s="84"/>
      <c r="E17" s="85"/>
      <c r="F17" s="86"/>
      <c r="G17" s="85"/>
      <c r="H17" s="87"/>
    </row>
    <row r="18" spans="1:8" ht="18.75" customHeight="1">
      <c r="A18" s="84" t="s">
        <v>4567</v>
      </c>
      <c r="B18" s="84" t="s">
        <v>4568</v>
      </c>
      <c r="C18" s="84" t="s">
        <v>4392</v>
      </c>
      <c r="D18" s="84"/>
      <c r="E18" s="85"/>
      <c r="F18" s="86"/>
      <c r="G18" s="85"/>
      <c r="H18" s="87"/>
    </row>
    <row r="19" spans="1:8" ht="18.75" customHeight="1">
      <c r="A19" s="83" t="s">
        <v>4395</v>
      </c>
      <c r="B19" s="84"/>
      <c r="C19" s="84"/>
      <c r="D19" s="84"/>
      <c r="E19" s="85"/>
      <c r="F19" s="86"/>
      <c r="G19" s="85"/>
      <c r="H19" s="87"/>
    </row>
    <row r="20" spans="1:8" ht="18.75" customHeight="1">
      <c r="A20" s="84" t="s">
        <v>4569</v>
      </c>
      <c r="B20" s="84" t="s">
        <v>31</v>
      </c>
      <c r="C20" s="84" t="s">
        <v>4396</v>
      </c>
      <c r="D20" s="84"/>
      <c r="E20" s="85"/>
      <c r="F20" s="86"/>
      <c r="G20" s="85"/>
      <c r="H20" s="87"/>
    </row>
    <row r="21" spans="1:8" ht="18.75" customHeight="1">
      <c r="A21" s="84" t="s">
        <v>4567</v>
      </c>
      <c r="B21" s="84" t="s">
        <v>33</v>
      </c>
      <c r="C21" s="84" t="s">
        <v>4397</v>
      </c>
      <c r="D21" s="84"/>
      <c r="E21" s="85"/>
      <c r="F21" s="86"/>
      <c r="G21" s="85"/>
      <c r="H21" s="87"/>
    </row>
    <row r="22" spans="1:8" ht="18.75" customHeight="1">
      <c r="A22" s="84" t="s">
        <v>4567</v>
      </c>
      <c r="B22" s="84" t="s">
        <v>43</v>
      </c>
      <c r="C22" s="84" t="s">
        <v>18</v>
      </c>
      <c r="D22" s="84"/>
      <c r="E22" s="85"/>
      <c r="F22" s="86"/>
      <c r="G22" s="85"/>
      <c r="H22" s="87"/>
    </row>
    <row r="23" spans="1:8" ht="18.75" customHeight="1">
      <c r="A23" s="89" t="str">
        <f>TruocThaoGo!$D$25</f>
        <v>3/ Đơn vị giám sát thi công: Trung tâm Khuyến công và Tư vấn PTCN tỉnh Đồng Nai</v>
      </c>
      <c r="B23" s="84"/>
      <c r="C23" s="84"/>
      <c r="D23" s="84"/>
      <c r="E23" s="85"/>
      <c r="F23" s="86"/>
      <c r="G23" s="85"/>
      <c r="H23" s="87"/>
    </row>
    <row r="24" spans="1:8" ht="18.75" customHeight="1">
      <c r="A24" s="84" t="s">
        <v>4567</v>
      </c>
      <c r="B24" s="84" t="s">
        <v>40</v>
      </c>
      <c r="C24" s="84" t="s">
        <v>4396</v>
      </c>
      <c r="D24" s="84"/>
      <c r="E24" s="85"/>
      <c r="F24" s="86"/>
      <c r="G24" s="85"/>
      <c r="H24" s="87"/>
    </row>
    <row r="25" spans="1:8" ht="18.75" customHeight="1">
      <c r="A25" s="84" t="s">
        <v>4567</v>
      </c>
      <c r="B25" s="84" t="s">
        <v>4570</v>
      </c>
      <c r="C25" s="84" t="s">
        <v>4400</v>
      </c>
      <c r="D25" s="84"/>
      <c r="E25" s="85"/>
      <c r="F25" s="86"/>
      <c r="G25" s="85"/>
      <c r="H25" s="87"/>
    </row>
    <row r="26" spans="1:8" ht="3.75" customHeight="1">
      <c r="A26" s="84"/>
      <c r="B26" s="84"/>
      <c r="C26" s="84"/>
      <c r="D26" s="84"/>
      <c r="E26" s="85"/>
      <c r="F26" s="86"/>
      <c r="G26" s="85"/>
      <c r="H26" s="87"/>
    </row>
    <row r="27" spans="1:8" ht="79.900000000000006" customHeight="1">
      <c r="A27" s="1878" t="s">
        <v>4571</v>
      </c>
      <c r="B27" s="1879"/>
      <c r="C27" s="1879"/>
      <c r="D27" s="1879"/>
      <c r="E27" s="1879"/>
      <c r="F27" s="1879"/>
      <c r="G27" s="1879"/>
      <c r="H27" s="88"/>
    </row>
    <row r="28" spans="1:8" ht="3" customHeight="1">
      <c r="A28" s="1879"/>
      <c r="B28" s="1879"/>
      <c r="C28" s="1879"/>
      <c r="D28" s="1879"/>
      <c r="E28" s="1879"/>
      <c r="F28" s="90"/>
      <c r="G28" s="91"/>
      <c r="H28" s="88"/>
    </row>
    <row r="29" spans="1:8">
      <c r="A29" s="83" t="s">
        <v>4572</v>
      </c>
      <c r="B29" s="84"/>
      <c r="C29" s="84"/>
      <c r="D29" s="84"/>
      <c r="E29" s="85"/>
      <c r="F29" s="86"/>
      <c r="G29" s="91"/>
      <c r="H29" s="87"/>
    </row>
    <row r="30" spans="1:8" ht="21" customHeight="1">
      <c r="A30" s="83"/>
      <c r="B30" s="84"/>
      <c r="C30" s="84"/>
      <c r="D30" s="84"/>
      <c r="E30" s="85"/>
      <c r="F30" s="86"/>
      <c r="G30" s="91"/>
      <c r="H30" s="87"/>
    </row>
    <row r="31" spans="1:8" ht="73.7" customHeight="1">
      <c r="A31" s="92" t="s">
        <v>4259</v>
      </c>
      <c r="B31" s="92" t="s">
        <v>4573</v>
      </c>
      <c r="C31" s="92" t="s">
        <v>4574</v>
      </c>
      <c r="D31" s="93"/>
      <c r="E31" s="92" t="s">
        <v>4575</v>
      </c>
      <c r="F31" s="92" t="s">
        <v>4576</v>
      </c>
      <c r="G31" s="92" t="s">
        <v>3531</v>
      </c>
      <c r="H31" s="87"/>
    </row>
    <row r="32" spans="1:8" ht="30" customHeight="1">
      <c r="A32" s="93">
        <v>1</v>
      </c>
      <c r="B32" s="94" t="s">
        <v>4577</v>
      </c>
      <c r="C32" s="95">
        <v>34</v>
      </c>
      <c r="D32" s="96"/>
      <c r="E32" s="97">
        <f>C32/121.83</f>
        <v>0.2790774029385209</v>
      </c>
      <c r="F32" s="98">
        <v>0.27900000000000003</v>
      </c>
      <c r="G32" s="96"/>
      <c r="H32" s="99"/>
    </row>
    <row r="33" spans="1:8" ht="15.75" customHeight="1">
      <c r="A33" s="100"/>
      <c r="B33" s="101"/>
      <c r="C33" s="100"/>
      <c r="D33" s="102"/>
      <c r="E33" s="103"/>
      <c r="F33" s="104"/>
      <c r="G33" s="102"/>
      <c r="H33" s="99"/>
    </row>
    <row r="34" spans="1:8" ht="38.25" customHeight="1">
      <c r="A34" s="1880" t="s">
        <v>4578</v>
      </c>
      <c r="B34" s="1880"/>
      <c r="C34" s="1880"/>
      <c r="D34" s="1880"/>
      <c r="E34" s="1880"/>
      <c r="F34" s="1880"/>
      <c r="G34" s="1880"/>
      <c r="H34" s="99"/>
    </row>
    <row r="35" spans="1:8" ht="5.25" customHeight="1">
      <c r="A35" s="100"/>
      <c r="B35" s="101"/>
      <c r="C35" s="100"/>
      <c r="D35" s="102"/>
      <c r="E35" s="103"/>
      <c r="F35" s="104"/>
      <c r="G35" s="102"/>
      <c r="H35" s="99"/>
    </row>
    <row r="36" spans="1:8">
      <c r="A36" s="105"/>
      <c r="B36" s="105"/>
      <c r="C36" s="105"/>
      <c r="D36" s="105"/>
      <c r="E36" s="100"/>
      <c r="F36" s="106"/>
      <c r="G36" s="100"/>
    </row>
    <row r="37" spans="1:8">
      <c r="A37" s="107"/>
      <c r="B37" s="107"/>
      <c r="C37" s="105"/>
      <c r="D37" s="105"/>
      <c r="E37" s="100"/>
      <c r="F37" s="106"/>
      <c r="G37" s="100"/>
    </row>
    <row r="38" spans="1:8">
      <c r="A38" s="107"/>
      <c r="B38" s="107"/>
      <c r="C38" s="105"/>
      <c r="D38" s="105"/>
      <c r="E38" s="100"/>
      <c r="F38" s="106"/>
      <c r="G38" s="100"/>
    </row>
    <row r="39" spans="1:8">
      <c r="A39" s="107"/>
      <c r="B39" s="107"/>
      <c r="C39" s="105"/>
      <c r="D39" s="105"/>
      <c r="E39" s="100"/>
      <c r="F39" s="106"/>
      <c r="G39" s="100"/>
    </row>
    <row r="40" spans="1:8">
      <c r="A40" s="107"/>
      <c r="B40" s="107"/>
      <c r="C40" s="105"/>
      <c r="D40" s="105"/>
      <c r="E40" s="100"/>
      <c r="F40" s="106"/>
      <c r="G40" s="100"/>
    </row>
    <row r="41" spans="1:8">
      <c r="A41" s="107"/>
      <c r="B41" s="107"/>
      <c r="C41" s="105"/>
      <c r="D41" s="105"/>
      <c r="E41" s="100"/>
      <c r="F41" s="106"/>
      <c r="G41" s="100"/>
    </row>
    <row r="42" spans="1:8">
      <c r="A42" s="107"/>
      <c r="B42" s="107"/>
      <c r="C42" s="105"/>
      <c r="D42" s="105"/>
      <c r="E42" s="100"/>
      <c r="F42" s="106"/>
      <c r="G42" s="100"/>
    </row>
    <row r="43" spans="1:8">
      <c r="A43" s="107"/>
      <c r="B43" s="107"/>
      <c r="C43" s="105"/>
      <c r="D43" s="105"/>
      <c r="E43" s="100"/>
      <c r="F43" s="106"/>
      <c r="G43" s="100"/>
    </row>
    <row r="44" spans="1:8">
      <c r="A44" s="107"/>
      <c r="B44" s="107"/>
      <c r="C44" s="105"/>
      <c r="D44" s="105"/>
      <c r="E44" s="100"/>
      <c r="F44" s="106"/>
      <c r="G44" s="100"/>
    </row>
    <row r="45" spans="1:8" s="73" customFormat="1">
      <c r="A45" s="108" t="s">
        <v>4579</v>
      </c>
      <c r="B45" s="84"/>
      <c r="C45" s="84"/>
      <c r="D45" s="84"/>
      <c r="E45" s="85"/>
      <c r="F45" s="86"/>
      <c r="G45" s="85"/>
      <c r="H45" s="87"/>
    </row>
    <row r="46" spans="1:8" s="73" customFormat="1" ht="30.6" customHeight="1">
      <c r="A46" s="84"/>
      <c r="B46" s="84" t="s">
        <v>4545</v>
      </c>
      <c r="C46" s="84" t="s">
        <v>4580</v>
      </c>
      <c r="D46" s="109" t="s">
        <v>4581</v>
      </c>
      <c r="E46" s="84"/>
      <c r="F46" s="84"/>
      <c r="G46" s="110"/>
      <c r="H46" s="111"/>
    </row>
    <row r="47" spans="1:8" s="73" customFormat="1" ht="30.6" customHeight="1">
      <c r="A47" s="84"/>
      <c r="B47" s="84" t="s">
        <v>4550</v>
      </c>
      <c r="C47" s="84" t="s">
        <v>4580</v>
      </c>
      <c r="D47" s="109" t="s">
        <v>4581</v>
      </c>
      <c r="E47" s="84"/>
      <c r="F47" s="84"/>
      <c r="G47" s="110"/>
      <c r="H47" s="111"/>
    </row>
    <row r="48" spans="1:8" s="73" customFormat="1" ht="30.6" customHeight="1">
      <c r="A48" s="84"/>
      <c r="B48" s="84" t="s">
        <v>4551</v>
      </c>
      <c r="C48" s="84" t="s">
        <v>4580</v>
      </c>
      <c r="D48" s="109" t="s">
        <v>4581</v>
      </c>
      <c r="E48" s="84"/>
      <c r="F48" s="84"/>
      <c r="G48" s="110"/>
      <c r="H48" s="111"/>
    </row>
    <row r="49" spans="1:8" s="73" customFormat="1" ht="30.6" customHeight="1">
      <c r="A49" s="84"/>
      <c r="B49" s="84" t="s">
        <v>4582</v>
      </c>
      <c r="C49" s="84" t="s">
        <v>4580</v>
      </c>
      <c r="D49" s="109" t="s">
        <v>4581</v>
      </c>
      <c r="E49" s="110"/>
      <c r="F49" s="112"/>
      <c r="G49" s="110"/>
      <c r="H49" s="111"/>
    </row>
    <row r="50" spans="1:8" s="73" customFormat="1" ht="30.6" customHeight="1">
      <c r="A50" s="84"/>
      <c r="B50" s="84" t="s">
        <v>4583</v>
      </c>
      <c r="C50" s="84" t="s">
        <v>4580</v>
      </c>
      <c r="D50" s="109" t="s">
        <v>4581</v>
      </c>
      <c r="E50" s="110"/>
      <c r="F50" s="112"/>
      <c r="G50" s="110"/>
      <c r="H50" s="111"/>
    </row>
    <row r="51" spans="1:8" s="73" customFormat="1" ht="30.6" customHeight="1">
      <c r="A51" s="84"/>
      <c r="B51" s="84" t="s">
        <v>4584</v>
      </c>
      <c r="C51" s="84" t="s">
        <v>4580</v>
      </c>
      <c r="D51" s="84"/>
      <c r="E51" s="85"/>
      <c r="F51" s="86"/>
      <c r="G51" s="85"/>
      <c r="H51" s="87"/>
    </row>
    <row r="52" spans="1:8">
      <c r="A52" s="105"/>
      <c r="B52" s="105"/>
      <c r="C52" s="84"/>
      <c r="D52" s="105"/>
      <c r="E52" s="100"/>
      <c r="F52" s="106"/>
      <c r="G52" s="100"/>
    </row>
    <row r="53" spans="1:8">
      <c r="A53" s="105"/>
      <c r="B53" s="105"/>
      <c r="C53" s="105"/>
      <c r="D53" s="105"/>
      <c r="E53" s="100"/>
      <c r="F53" s="106"/>
      <c r="G53" s="100"/>
    </row>
  </sheetData>
  <customSheetViews>
    <customSheetView guid="{4DE83ABE-A74B-4828-BDA1-9398B70F0243}" scale="90" showPageBreaks="1" printArea="1" hiddenColumns="1" topLeftCell="A25">
      <selection activeCell="M16" sqref="M16"/>
      <rowBreaks count="1" manualBreakCount="1">
        <brk id="33" max="16383" man="1"/>
      </rowBreaks>
      <pageMargins left="0.83499999999999996" right="0.26" top="0.73" bottom="0.52" header="0.24" footer="0.83"/>
      <printOptions horizontalCentered="1"/>
      <pageSetup scale="92" orientation="portrait" blackAndWhite="1"/>
    </customSheetView>
    <customSheetView guid="{AB55E406-8F51-45CA-93E6-D8A631ED7648}" scale="90" hiddenColumns="1" topLeftCell="A25">
      <selection activeCell="M16" sqref="M16"/>
      <rowBreaks count="1" manualBreakCount="1">
        <brk id="33" max="16383" man="1"/>
      </rowBreaks>
      <pageMargins left="0.83499999999999996" right="0.26" top="0.73" bottom="0.52" header="0.24" footer="0.83"/>
      <printOptions horizontalCentered="1"/>
      <pageSetup scale="92" orientation="portrait" blackAndWhite="1"/>
    </customSheetView>
    <customSheetView guid="{EC23512C-144C-45A4-B885-A0043F0F19E7}" scale="90" showPageBreaks="1" printArea="1" hiddenColumns="1" topLeftCell="A25">
      <selection activeCell="M16" sqref="M16"/>
      <rowBreaks count="1" manualBreakCount="1">
        <brk id="33" max="16383" man="1"/>
      </rowBreaks>
      <pageMargins left="0.83499999999999996" right="0.26" top="0.73" bottom="0.52" header="0.24" footer="0.83"/>
      <printOptions horizontalCentered="1"/>
      <pageSetup scale="92" orientation="portrait" blackAndWhite="1"/>
    </customSheetView>
  </customSheetViews>
  <mergeCells count="15">
    <mergeCell ref="A1:B1"/>
    <mergeCell ref="C1:G1"/>
    <mergeCell ref="A2:B2"/>
    <mergeCell ref="C2:G2"/>
    <mergeCell ref="A3:B3"/>
    <mergeCell ref="C3:G3"/>
    <mergeCell ref="A12:G12"/>
    <mergeCell ref="A27:G27"/>
    <mergeCell ref="A28:E28"/>
    <mergeCell ref="A34:G34"/>
    <mergeCell ref="A5:G5"/>
    <mergeCell ref="A7:G7"/>
    <mergeCell ref="A8:G8"/>
    <mergeCell ref="A10:G10"/>
    <mergeCell ref="A11:G11"/>
  </mergeCells>
  <printOptions horizontalCentered="1"/>
  <pageMargins left="0.83499999999999996" right="0.26" top="0.73" bottom="0.52" header="0.24" footer="0.83"/>
  <pageSetup scale="92" orientation="portrait" blackAndWhite="1" r:id="rId1"/>
  <rowBreaks count="1" manualBreakCount="1">
    <brk id="33" max="16383"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N118"/>
  <sheetViews>
    <sheetView topLeftCell="A82" workbookViewId="0">
      <selection activeCell="A87" sqref="A87"/>
    </sheetView>
  </sheetViews>
  <sheetFormatPr defaultColWidth="9" defaultRowHeight="20.100000000000001" customHeight="1" outlineLevelRow="1"/>
  <cols>
    <col min="1" max="1" width="17.44140625" style="38" customWidth="1"/>
    <col min="2" max="2" width="5.5546875" style="38" customWidth="1"/>
    <col min="3" max="3" width="21.88671875" style="38" customWidth="1"/>
    <col min="4" max="4" width="8.21875" style="38" customWidth="1"/>
    <col min="5" max="5" width="8.33203125" style="38" customWidth="1"/>
    <col min="6" max="6" width="8.6640625" style="38" customWidth="1"/>
    <col min="7" max="7" width="9" style="38" customWidth="1"/>
    <col min="8" max="8" width="8.21875" style="38" customWidth="1"/>
    <col min="9" max="9" width="9.109375" style="38" customWidth="1"/>
    <col min="10" max="10" width="10.5546875" style="38" customWidth="1"/>
    <col min="11" max="257" width="8.88671875" style="38" customWidth="1"/>
    <col min="258" max="16384" width="9" style="38"/>
  </cols>
  <sheetData>
    <row r="1" spans="1:9" ht="20.100000000000001" customHeight="1" outlineLevel="1"/>
    <row r="2" spans="1:9" ht="20.100000000000001" customHeight="1" outlineLevel="1"/>
    <row r="3" spans="1:9" ht="20.100000000000001" customHeight="1" outlineLevel="1"/>
    <row r="4" spans="1:9" ht="26.25" customHeight="1" outlineLevel="1"/>
    <row r="5" spans="1:9" ht="20.100000000000001" customHeight="1" outlineLevel="1">
      <c r="A5" s="39"/>
      <c r="B5" s="1873" t="s">
        <v>4585</v>
      </c>
      <c r="C5" s="1873"/>
      <c r="D5" s="1873"/>
      <c r="E5" s="1873"/>
      <c r="F5" s="1873"/>
      <c r="G5" s="1873"/>
      <c r="H5" s="1873"/>
      <c r="I5" s="1873"/>
    </row>
    <row r="6" spans="1:9" ht="20.100000000000001" customHeight="1" outlineLevel="1">
      <c r="A6" s="39"/>
      <c r="B6" s="1873" t="s">
        <v>4586</v>
      </c>
      <c r="C6" s="1873"/>
      <c r="D6" s="1873"/>
      <c r="E6" s="1873"/>
      <c r="F6" s="1873"/>
      <c r="G6" s="1873"/>
      <c r="H6" s="1873"/>
      <c r="I6" s="1873"/>
    </row>
    <row r="7" spans="1:9" s="35" customFormat="1" ht="42.6" customHeight="1" outlineLevel="1">
      <c r="A7" s="40"/>
      <c r="B7" s="1875" t="s">
        <v>4371</v>
      </c>
      <c r="C7" s="1875"/>
      <c r="D7" s="1875"/>
      <c r="E7" s="1875"/>
      <c r="F7" s="1875"/>
      <c r="G7" s="1875"/>
      <c r="H7" s="1875"/>
      <c r="I7" s="1875"/>
    </row>
    <row r="8" spans="1:9" s="35" customFormat="1" ht="31.35" customHeight="1" outlineLevel="1">
      <c r="A8" s="40"/>
      <c r="B8" s="41" t="str">
        <f>"        Nguồn vốn:  Vốn vay thương mại và khấu hao cơ bản"</f>
        <v xml:space="preserve">        Nguồn vốn:  Vốn vay thương mại và khấu hao cơ bản</v>
      </c>
      <c r="C8" s="40"/>
      <c r="D8" s="40"/>
      <c r="E8" s="40"/>
      <c r="F8" s="40"/>
      <c r="G8" s="40"/>
      <c r="H8" s="40"/>
      <c r="I8" s="40"/>
    </row>
    <row r="9" spans="1:9" s="35" customFormat="1" ht="24" customHeight="1" outlineLevel="1">
      <c r="A9" s="40"/>
      <c r="B9" s="42" t="s">
        <v>4372</v>
      </c>
      <c r="C9" s="40"/>
      <c r="D9" s="40"/>
      <c r="E9" s="40"/>
      <c r="F9" s="40"/>
      <c r="G9" s="40"/>
      <c r="H9" s="40"/>
      <c r="I9" s="40"/>
    </row>
    <row r="10" spans="1:9" ht="19.7" customHeight="1" outlineLevel="1">
      <c r="A10" s="39"/>
      <c r="B10" s="43" t="s">
        <v>4373</v>
      </c>
      <c r="C10" s="39"/>
      <c r="D10" s="39"/>
      <c r="E10" s="39"/>
      <c r="F10" s="39"/>
      <c r="G10" s="39"/>
      <c r="H10" s="39"/>
      <c r="I10" s="39"/>
    </row>
    <row r="11" spans="1:9" ht="19.7" customHeight="1" outlineLevel="1">
      <c r="A11" s="39"/>
      <c r="B11" s="39" t="s">
        <v>4374</v>
      </c>
      <c r="C11" s="39" t="s">
        <v>4375</v>
      </c>
      <c r="D11" s="39" t="s">
        <v>4376</v>
      </c>
      <c r="E11" s="39" t="s">
        <v>4377</v>
      </c>
      <c r="F11" s="39"/>
      <c r="G11" s="39"/>
      <c r="H11" s="39"/>
      <c r="I11" s="39"/>
    </row>
    <row r="12" spans="1:9" ht="19.7" customHeight="1" outlineLevel="1">
      <c r="A12" s="39"/>
      <c r="B12" s="39" t="s">
        <v>4374</v>
      </c>
      <c r="C12" s="39" t="s">
        <v>4378</v>
      </c>
      <c r="D12" s="39" t="s">
        <v>4376</v>
      </c>
      <c r="E12" s="39" t="s">
        <v>4379</v>
      </c>
      <c r="F12" s="39"/>
      <c r="G12" s="39"/>
      <c r="H12" s="39"/>
      <c r="I12" s="39"/>
    </row>
    <row r="13" spans="1:9" ht="19.7" customHeight="1" outlineLevel="1">
      <c r="A13" s="39"/>
      <c r="B13" s="39" t="s">
        <v>4374</v>
      </c>
      <c r="C13" s="39" t="s">
        <v>4380</v>
      </c>
      <c r="D13" s="39" t="s">
        <v>4376</v>
      </c>
      <c r="E13" s="39" t="s">
        <v>4381</v>
      </c>
      <c r="F13" s="39"/>
      <c r="G13" s="39"/>
      <c r="H13" s="39"/>
      <c r="I13" s="39"/>
    </row>
    <row r="14" spans="1:9" ht="19.7" customHeight="1" outlineLevel="1">
      <c r="A14" s="39"/>
      <c r="B14" s="39" t="s">
        <v>4374</v>
      </c>
      <c r="C14" s="39" t="s">
        <v>4382</v>
      </c>
      <c r="D14" s="39" t="s">
        <v>4376</v>
      </c>
      <c r="E14" s="39" t="s">
        <v>4383</v>
      </c>
      <c r="F14" s="39"/>
      <c r="G14" s="39"/>
      <c r="H14" s="39"/>
      <c r="I14" s="39"/>
    </row>
    <row r="15" spans="1:9" ht="19.7" customHeight="1" outlineLevel="1">
      <c r="A15" s="39"/>
      <c r="B15" s="39" t="s">
        <v>4384</v>
      </c>
      <c r="C15" s="39" t="s">
        <v>4385</v>
      </c>
      <c r="D15" s="39" t="s">
        <v>4376</v>
      </c>
      <c r="E15" s="39" t="s">
        <v>4386</v>
      </c>
      <c r="F15" s="39"/>
      <c r="G15" s="39"/>
      <c r="H15" s="39"/>
      <c r="I15" s="39"/>
    </row>
    <row r="16" spans="1:9" ht="19.7" customHeight="1" outlineLevel="1">
      <c r="A16" s="39"/>
      <c r="B16" s="39" t="s">
        <v>4374</v>
      </c>
      <c r="C16" s="39" t="s">
        <v>4387</v>
      </c>
      <c r="D16" s="39" t="s">
        <v>4376</v>
      </c>
      <c r="E16" s="39" t="s">
        <v>4388</v>
      </c>
      <c r="F16" s="39"/>
      <c r="G16" s="39"/>
      <c r="H16" s="39"/>
      <c r="I16" s="39"/>
    </row>
    <row r="17" spans="1:9" ht="19.7" customHeight="1" outlineLevel="1">
      <c r="A17" s="39"/>
      <c r="B17" s="39" t="s">
        <v>4374</v>
      </c>
      <c r="C17" s="39" t="s">
        <v>4389</v>
      </c>
      <c r="D17" s="39" t="s">
        <v>4376</v>
      </c>
      <c r="E17" s="39" t="s">
        <v>4390</v>
      </c>
      <c r="F17" s="39"/>
      <c r="G17" s="39"/>
      <c r="H17" s="39"/>
      <c r="I17" s="39"/>
    </row>
    <row r="18" spans="1:9" ht="19.7" customHeight="1" outlineLevel="1">
      <c r="A18" s="39"/>
      <c r="B18" s="39" t="s">
        <v>4374</v>
      </c>
      <c r="C18" s="39" t="s">
        <v>4391</v>
      </c>
      <c r="D18" s="39" t="s">
        <v>4376</v>
      </c>
      <c r="E18" s="39" t="s">
        <v>4392</v>
      </c>
      <c r="F18" s="39"/>
      <c r="G18" s="39"/>
      <c r="H18" s="39"/>
      <c r="I18" s="39"/>
    </row>
    <row r="19" spans="1:9" ht="19.7" customHeight="1" outlineLevel="1">
      <c r="A19" s="39"/>
      <c r="B19" s="39" t="s">
        <v>4374</v>
      </c>
      <c r="C19" s="39" t="s">
        <v>4393</v>
      </c>
      <c r="D19" s="39" t="s">
        <v>4376</v>
      </c>
      <c r="E19" s="39" t="s">
        <v>4392</v>
      </c>
      <c r="F19" s="39"/>
      <c r="G19" s="39"/>
      <c r="H19" s="39"/>
      <c r="I19" s="39"/>
    </row>
    <row r="20" spans="1:9" ht="19.7" customHeight="1" outlineLevel="1">
      <c r="A20" s="39"/>
      <c r="B20" s="39" t="s">
        <v>4374</v>
      </c>
      <c r="C20" s="39" t="s">
        <v>4394</v>
      </c>
      <c r="D20" s="39" t="s">
        <v>4376</v>
      </c>
      <c r="E20" s="39" t="s">
        <v>4392</v>
      </c>
      <c r="F20" s="39"/>
      <c r="G20" s="39"/>
      <c r="H20" s="39"/>
      <c r="I20" s="39"/>
    </row>
    <row r="21" spans="1:9" ht="19.7" customHeight="1" outlineLevel="1">
      <c r="A21" s="39"/>
      <c r="B21" s="43" t="s">
        <v>4395</v>
      </c>
      <c r="C21" s="39"/>
      <c r="D21" s="39"/>
      <c r="E21" s="39"/>
      <c r="F21" s="39"/>
      <c r="G21" s="39"/>
      <c r="H21" s="39"/>
      <c r="I21" s="39"/>
    </row>
    <row r="22" spans="1:9" ht="19.7" customHeight="1" outlineLevel="1">
      <c r="A22" s="39"/>
      <c r="B22" s="39" t="s">
        <v>4384</v>
      </c>
      <c r="C22" s="39" t="s">
        <v>31</v>
      </c>
      <c r="D22" s="39" t="s">
        <v>4376</v>
      </c>
      <c r="E22" s="39" t="s">
        <v>4396</v>
      </c>
      <c r="F22" s="39"/>
      <c r="G22" s="39"/>
      <c r="H22" s="39"/>
      <c r="I22" s="39"/>
    </row>
    <row r="23" spans="1:9" ht="19.7" customHeight="1" outlineLevel="1">
      <c r="A23" s="39"/>
      <c r="B23" s="39" t="s">
        <v>4374</v>
      </c>
      <c r="C23" s="39" t="s">
        <v>33</v>
      </c>
      <c r="D23" s="39" t="s">
        <v>4376</v>
      </c>
      <c r="E23" s="39" t="s">
        <v>4397</v>
      </c>
      <c r="F23" s="39"/>
      <c r="G23" s="39"/>
      <c r="H23" s="39"/>
      <c r="I23" s="39"/>
    </row>
    <row r="24" spans="1:9" ht="19.7" customHeight="1" outlineLevel="1">
      <c r="A24" s="39"/>
      <c r="B24" s="39" t="s">
        <v>4374</v>
      </c>
      <c r="C24" s="39" t="s">
        <v>43</v>
      </c>
      <c r="D24" s="39" t="s">
        <v>4376</v>
      </c>
      <c r="E24" s="39" t="s">
        <v>18</v>
      </c>
      <c r="F24" s="39"/>
      <c r="G24" s="39"/>
      <c r="H24" s="39"/>
      <c r="I24" s="39"/>
    </row>
    <row r="25" spans="1:9" ht="19.7" customHeight="1" outlineLevel="1">
      <c r="A25" s="39"/>
      <c r="B25" s="43" t="s">
        <v>4398</v>
      </c>
      <c r="C25" s="39"/>
      <c r="D25" s="39"/>
      <c r="E25" s="39"/>
      <c r="F25" s="39"/>
      <c r="G25" s="39"/>
      <c r="H25" s="39"/>
      <c r="I25" s="39"/>
    </row>
    <row r="26" spans="1:9" ht="19.7" customHeight="1" outlineLevel="1">
      <c r="A26" s="39"/>
      <c r="B26" s="39" t="s">
        <v>4374</v>
      </c>
      <c r="C26" s="39" t="s">
        <v>37</v>
      </c>
      <c r="D26" s="39" t="s">
        <v>4376</v>
      </c>
      <c r="E26" s="39" t="s">
        <v>4399</v>
      </c>
      <c r="F26" s="39"/>
      <c r="G26" s="39"/>
      <c r="H26" s="39"/>
      <c r="I26" s="39"/>
    </row>
    <row r="27" spans="1:9" ht="19.7" customHeight="1" outlineLevel="1">
      <c r="A27" s="39"/>
      <c r="B27" s="39" t="s">
        <v>4374</v>
      </c>
      <c r="C27" s="39" t="s">
        <v>36</v>
      </c>
      <c r="D27" s="39" t="s">
        <v>4376</v>
      </c>
      <c r="E27" s="39" t="s">
        <v>4400</v>
      </c>
      <c r="F27" s="39"/>
      <c r="G27" s="39"/>
      <c r="H27" s="39"/>
      <c r="I27" s="39"/>
    </row>
    <row r="28" spans="1:9" ht="36.75" customHeight="1" outlineLevel="1">
      <c r="A28" s="39"/>
      <c r="B28" s="1888" t="s">
        <v>4401</v>
      </c>
      <c r="C28" s="1888"/>
      <c r="D28" s="1888"/>
      <c r="E28" s="1888"/>
      <c r="F28" s="1888"/>
      <c r="G28" s="1888"/>
      <c r="H28" s="1888"/>
      <c r="I28" s="1888"/>
    </row>
    <row r="29" spans="1:9" s="36" customFormat="1" ht="37.35" customHeight="1">
      <c r="A29" s="44"/>
      <c r="B29" s="45" t="s">
        <v>4259</v>
      </c>
      <c r="C29" s="45" t="s">
        <v>4587</v>
      </c>
      <c r="D29" s="45" t="s">
        <v>4403</v>
      </c>
      <c r="E29" s="45" t="s">
        <v>4404</v>
      </c>
      <c r="F29" s="45" t="s">
        <v>4588</v>
      </c>
      <c r="G29" s="46" t="s">
        <v>4589</v>
      </c>
      <c r="H29" s="45" t="s">
        <v>4590</v>
      </c>
      <c r="I29" s="45" t="s">
        <v>4122</v>
      </c>
    </row>
    <row r="30" spans="1:9" s="37" customFormat="1" ht="34.9" customHeight="1">
      <c r="A30" s="47" t="str">
        <f>TruocThaoGo!B31</f>
        <v>sd</v>
      </c>
      <c r="B30" s="48" t="str">
        <f>TruocThaoGo!D31</f>
        <v>1</v>
      </c>
      <c r="C30" s="49" t="str">
        <f>TruocThaoGo!E31</f>
        <v>Sứ đứng</v>
      </c>
      <c r="D30" s="50" t="str">
        <f>TruocThaoGo!F31</f>
        <v>Sứ</v>
      </c>
      <c r="E30" s="51">
        <f>SauThaoGo!I32</f>
        <v>288</v>
      </c>
      <c r="F30" s="51">
        <v>5</v>
      </c>
      <c r="G30" s="52">
        <f>IFERROR(VLOOKUP(A30,GiaPheLieu!A:F,6,0),0)</f>
        <v>100</v>
      </c>
      <c r="H30" s="51"/>
      <c r="I30" s="51"/>
    </row>
    <row r="31" spans="1:9" s="37" customFormat="1" ht="34.9" customHeight="1">
      <c r="A31" s="47" t="str">
        <f>TruocThaoGo!B32</f>
        <v>CSDI</v>
      </c>
      <c r="B31" s="48" t="str">
        <f>TruocThaoGo!D32</f>
        <v>2</v>
      </c>
      <c r="C31" s="49" t="str">
        <f>TruocThaoGo!E32</f>
        <v>Chân sứ đỉnh</v>
      </c>
      <c r="D31" s="50" t="str">
        <f>TruocThaoGo!F32</f>
        <v>cái</v>
      </c>
      <c r="E31" s="51">
        <f>SauThaoGo!I33</f>
        <v>95</v>
      </c>
      <c r="F31" s="51">
        <v>5</v>
      </c>
      <c r="G31" s="52">
        <f>IFERROR(VLOOKUP(A31,GiaPheLieu!A:F,6,0),0)</f>
        <v>7400</v>
      </c>
      <c r="H31" s="51"/>
      <c r="I31" s="51"/>
    </row>
    <row r="32" spans="1:9" s="37" customFormat="1" ht="34.9" customHeight="1">
      <c r="A32" s="47" t="str">
        <f>TruocThaoGo!B33</f>
        <v>b16250</v>
      </c>
      <c r="B32" s="48" t="str">
        <f>TruocThaoGo!D33</f>
        <v>4</v>
      </c>
      <c r="C32" s="49" t="str">
        <f>TruocThaoGo!E33</f>
        <v>Bulon 16x250 bắt chân sứ đỉnh</v>
      </c>
      <c r="D32" s="50" t="str">
        <f>TruocThaoGo!F33</f>
        <v>cái</v>
      </c>
      <c r="E32" s="51">
        <f>SauThaoGo!I34</f>
        <v>172</v>
      </c>
      <c r="F32" s="51">
        <v>5</v>
      </c>
      <c r="G32" s="52">
        <f>IFERROR(VLOOKUP(A32,GiaPheLieu!A:F,6,0),0)</f>
        <v>900</v>
      </c>
      <c r="H32" s="51"/>
      <c r="I32" s="51"/>
    </row>
    <row r="33" spans="1:14" s="37" customFormat="1" ht="34.9" customHeight="1">
      <c r="A33" s="47" t="str">
        <f>TruocThaoGo!B34</f>
        <v>tsd20</v>
      </c>
      <c r="B33" s="48" t="str">
        <f>TruocThaoGo!D34</f>
        <v>3</v>
      </c>
      <c r="C33" s="49" t="str">
        <f>TruocThaoGo!E34</f>
        <v>Ty sứ đứng D20</v>
      </c>
      <c r="D33" s="50" t="str">
        <f>TruocThaoGo!F34</f>
        <v>cái</v>
      </c>
      <c r="E33" s="51">
        <f>SauThaoGo!I35</f>
        <v>193</v>
      </c>
      <c r="F33" s="51">
        <v>5</v>
      </c>
      <c r="G33" s="52">
        <f>IFERROR(VLOOKUP(A33,GiaPheLieu!A:F,6,0),0)</f>
        <v>3500</v>
      </c>
      <c r="H33" s="51"/>
      <c r="I33" s="51"/>
    </row>
    <row r="34" spans="1:14" s="37" customFormat="1" ht="34.9" customHeight="1">
      <c r="A34" s="47" t="str">
        <f>TruocThaoGo!B35</f>
        <v>Đth-U</v>
      </c>
      <c r="B34" s="53" t="str">
        <f>TruocThaoGo!D35</f>
        <v>4</v>
      </c>
      <c r="C34" s="54" t="str">
        <f>TruocThaoGo!E35</f>
        <v>Bộ đỡ trung hòa</v>
      </c>
      <c r="D34" s="55" t="str">
        <f>TruocThaoGo!F35</f>
        <v>Bộ</v>
      </c>
      <c r="E34" s="56">
        <f>SauThaoGo!I36</f>
        <v>86</v>
      </c>
      <c r="F34" s="51">
        <v>5</v>
      </c>
      <c r="G34" s="52">
        <f>IFERROR(VLOOKUP(A34,GiaPheLieu!A:F,6,0),0)</f>
        <v>0</v>
      </c>
      <c r="H34" s="56"/>
      <c r="I34" s="51"/>
    </row>
    <row r="35" spans="1:14" s="37" customFormat="1" ht="34.9" customHeight="1">
      <c r="A35" s="47" t="str">
        <f>TruocThaoGo!B36</f>
        <v>r1</v>
      </c>
      <c r="B35" s="48" t="str">
        <f>TruocThaoGo!D36</f>
        <v>4.1</v>
      </c>
      <c r="C35" s="49" t="str">
        <f>TruocThaoGo!E36</f>
        <v>Rack 1</v>
      </c>
      <c r="D35" s="50" t="str">
        <f>TruocThaoGo!F36</f>
        <v>Cái</v>
      </c>
      <c r="E35" s="51">
        <f>SauThaoGo!I37</f>
        <v>86</v>
      </c>
      <c r="F35" s="51">
        <v>5</v>
      </c>
      <c r="G35" s="52">
        <f>IFERROR(VLOOKUP(A35,GiaPheLieu!A:F,6,0),0)</f>
        <v>1000</v>
      </c>
      <c r="H35" s="51"/>
      <c r="I35" s="51"/>
    </row>
    <row r="36" spans="1:14" s="37" customFormat="1" ht="34.9" customHeight="1">
      <c r="A36" s="47" t="str">
        <f>TruocThaoGo!B37</f>
        <v>soc</v>
      </c>
      <c r="B36" s="48" t="str">
        <f>TruocThaoGo!D37</f>
        <v>4.2</v>
      </c>
      <c r="C36" s="49" t="str">
        <f>TruocThaoGo!E37</f>
        <v>Sứ ống chỉ</v>
      </c>
      <c r="D36" s="50" t="str">
        <f>TruocThaoGo!F37</f>
        <v>Cái</v>
      </c>
      <c r="E36" s="51">
        <f>SauThaoGo!I38</f>
        <v>86</v>
      </c>
      <c r="F36" s="51">
        <v>5</v>
      </c>
      <c r="G36" s="52">
        <f>IFERROR(VLOOKUP(A36,GiaPheLieu!A:F,6,0),0)</f>
        <v>100</v>
      </c>
      <c r="H36" s="51"/>
      <c r="I36" s="51"/>
    </row>
    <row r="37" spans="1:14" s="37" customFormat="1" ht="34.9" customHeight="1">
      <c r="A37" s="47" t="str">
        <f>TruocThaoGo!B38</f>
        <v>b16300</v>
      </c>
      <c r="B37" s="48" t="str">
        <f>TruocThaoGo!D38</f>
        <v>4.3</v>
      </c>
      <c r="C37" s="49" t="str">
        <f>TruocThaoGo!E38</f>
        <v>Bulong 16x300</v>
      </c>
      <c r="D37" s="50" t="str">
        <f>TruocThaoGo!F38</f>
        <v>Cái</v>
      </c>
      <c r="E37" s="51">
        <f>SauThaoGo!I39</f>
        <v>86</v>
      </c>
      <c r="F37" s="51">
        <v>5</v>
      </c>
      <c r="G37" s="52">
        <f>IFERROR(VLOOKUP(A37,GiaPheLieu!A:F,6,0),0)</f>
        <v>1000</v>
      </c>
      <c r="H37" s="51"/>
      <c r="I37" s="51"/>
    </row>
    <row r="38" spans="1:14" s="37" customFormat="1" ht="34.9" customHeight="1">
      <c r="A38" s="47" t="str">
        <f>TruocThaoGo!B39</f>
        <v>STTT-2BAT</v>
      </c>
      <c r="B38" s="53" t="str">
        <f>TruocThaoGo!D39</f>
        <v>5</v>
      </c>
      <c r="C38" s="54" t="str">
        <f>TruocThaoGo!E39</f>
        <v>Bộ sứ treo thủy tinh (bộ 2 bát)</v>
      </c>
      <c r="D38" s="55" t="str">
        <f>TruocThaoGo!F39</f>
        <v>Bộ</v>
      </c>
      <c r="E38" s="56">
        <f>SauThaoGo!I40</f>
        <v>30</v>
      </c>
      <c r="F38" s="51">
        <v>5</v>
      </c>
      <c r="G38" s="52">
        <f>IFERROR(VLOOKUP(A38,GiaPheLieu!A:F,6,0),0)</f>
        <v>0</v>
      </c>
      <c r="H38" s="56"/>
      <c r="I38" s="56"/>
    </row>
    <row r="39" spans="1:14" s="37" customFormat="1" ht="34.9" customHeight="1">
      <c r="A39" s="47" t="str">
        <f>TruocThaoGo!B40</f>
        <v>sttt</v>
      </c>
      <c r="B39" s="48" t="str">
        <f>TruocThaoGo!D40</f>
        <v>5.1</v>
      </c>
      <c r="C39" s="49" t="str">
        <f>TruocThaoGo!E40</f>
        <v>Sứ treo thủy tinh</v>
      </c>
      <c r="D39" s="50" t="str">
        <f>TruocThaoGo!F40</f>
        <v>Bát</v>
      </c>
      <c r="E39" s="51">
        <f>SauThaoGo!I41</f>
        <v>60</v>
      </c>
      <c r="F39" s="51">
        <v>5</v>
      </c>
      <c r="G39" s="52">
        <f>IFERROR(VLOOKUP(A39,GiaPheLieu!A:F,6,0),0)</f>
        <v>100</v>
      </c>
      <c r="H39" s="51"/>
      <c r="I39" s="51"/>
    </row>
    <row r="40" spans="1:14" s="37" customFormat="1" ht="34.9" customHeight="1">
      <c r="A40" s="47" t="str">
        <f>TruocThaoGo!B41</f>
        <v>mt</v>
      </c>
      <c r="B40" s="48" t="str">
        <f>TruocThaoGo!D41</f>
        <v>5.2</v>
      </c>
      <c r="C40" s="49" t="str">
        <f>TruocThaoGo!E41</f>
        <v>Móc treo chữ U</v>
      </c>
      <c r="D40" s="50" t="str">
        <f>TruocThaoGo!F41</f>
        <v>cái</v>
      </c>
      <c r="E40" s="51">
        <f>SauThaoGo!I42</f>
        <v>29</v>
      </c>
      <c r="F40" s="51">
        <v>5</v>
      </c>
      <c r="G40" s="52">
        <f>IFERROR(VLOOKUP(A40,GiaPheLieu!A:F,6,0),0)</f>
        <v>500</v>
      </c>
      <c r="H40" s="51"/>
      <c r="I40" s="51"/>
      <c r="M40" s="58"/>
      <c r="N40" s="58"/>
    </row>
    <row r="41" spans="1:14" s="37" customFormat="1" ht="34.9" customHeight="1">
      <c r="A41" s="47" t="str">
        <f>TruocThaoGo!B42</f>
        <v>Kep3U</v>
      </c>
      <c r="B41" s="48" t="str">
        <f>TruocThaoGo!D42</f>
        <v>5.3</v>
      </c>
      <c r="C41" s="49" t="str">
        <f>TruocThaoGo!E42</f>
        <v>Kẹo dừng 3 U</v>
      </c>
      <c r="D41" s="50" t="str">
        <f>TruocThaoGo!F42</f>
        <v>cái</v>
      </c>
      <c r="E41" s="51">
        <f>SauThaoGo!I43</f>
        <v>29</v>
      </c>
      <c r="F41" s="51">
        <v>5</v>
      </c>
      <c r="G41" s="52">
        <f>IFERROR(VLOOKUP(A41,GiaPheLieu!A:F,6,0),0)</f>
        <v>5000</v>
      </c>
      <c r="H41" s="51"/>
      <c r="I41" s="51"/>
      <c r="M41" s="59"/>
      <c r="N41" s="59"/>
    </row>
    <row r="42" spans="1:14" s="37" customFormat="1" ht="34.9" customHeight="1">
      <c r="A42" s="47" t="str">
        <f>TruocThaoGo!B43</f>
        <v>len</v>
      </c>
      <c r="B42" s="48" t="str">
        <f>TruocThaoGo!D43</f>
        <v>5.4</v>
      </c>
      <c r="C42" s="49" t="str">
        <f>TruocThaoGo!E43</f>
        <v>Lem yên ngựa</v>
      </c>
      <c r="D42" s="50" t="str">
        <f>TruocThaoGo!F43</f>
        <v>cái</v>
      </c>
      <c r="E42" s="51">
        <f>SauThaoGo!I44</f>
        <v>3</v>
      </c>
      <c r="F42" s="51">
        <v>5</v>
      </c>
      <c r="G42" s="52">
        <f>IFERROR(VLOOKUP(A42,GiaPheLieu!A:F,6,0),0)</f>
        <v>500</v>
      </c>
      <c r="H42" s="51"/>
      <c r="I42" s="51"/>
    </row>
    <row r="43" spans="1:14" s="37" customFormat="1" ht="34.9" customHeight="1">
      <c r="A43" s="47" t="str">
        <f>TruocThaoGo!B44</f>
        <v>CĐT ply-X</v>
      </c>
      <c r="B43" s="53" t="str">
        <f>TruocThaoGo!D44</f>
        <v>6</v>
      </c>
      <c r="C43" s="54" t="str">
        <f>TruocThaoGo!E44</f>
        <v>Sứ treo Polymer</v>
      </c>
      <c r="D43" s="55" t="str">
        <f>TruocThaoGo!F44</f>
        <v>Bộ</v>
      </c>
      <c r="E43" s="56">
        <f>SauThaoGo!I45</f>
        <v>0</v>
      </c>
      <c r="F43" s="51">
        <v>5</v>
      </c>
      <c r="G43" s="52">
        <f>IFERROR(VLOOKUP(A43,GiaPheLieu!A:F,6,0),0)</f>
        <v>0</v>
      </c>
      <c r="H43" s="56"/>
      <c r="I43" s="51"/>
    </row>
    <row r="44" spans="1:14" s="37" customFormat="1" ht="34.9" customHeight="1">
      <c r="A44" s="47" t="str">
        <f>TruocThaoGo!B45</f>
        <v>mt</v>
      </c>
      <c r="B44" s="48" t="str">
        <f>TruocThaoGo!D45</f>
        <v>6.1</v>
      </c>
      <c r="C44" s="49" t="str">
        <f>TruocThaoGo!E45</f>
        <v>Móc treo chữ U</v>
      </c>
      <c r="D44" s="50" t="str">
        <f>TruocThaoGo!F45</f>
        <v>Cái</v>
      </c>
      <c r="E44" s="51">
        <f>SauThaoGo!I46</f>
        <v>0</v>
      </c>
      <c r="F44" s="51">
        <v>5</v>
      </c>
      <c r="G44" s="52">
        <f>IFERROR(VLOOKUP(A44,GiaPheLieu!A:F,6,0),0)</f>
        <v>500</v>
      </c>
      <c r="H44" s="51"/>
      <c r="I44" s="51"/>
    </row>
    <row r="45" spans="1:14" s="37" customFormat="1" ht="34.9" customHeight="1">
      <c r="A45" s="47" t="str">
        <f>TruocThaoGo!B46</f>
        <v>STply</v>
      </c>
      <c r="B45" s="48" t="str">
        <f>TruocThaoGo!D46</f>
        <v>6.2</v>
      </c>
      <c r="C45" s="49" t="str">
        <f>TruocThaoGo!E46</f>
        <v>Sứ polymer</v>
      </c>
      <c r="D45" s="50" t="str">
        <f>TruocThaoGo!F46</f>
        <v>Cái</v>
      </c>
      <c r="E45" s="51">
        <f>SauThaoGo!I47</f>
        <v>0</v>
      </c>
      <c r="F45" s="51">
        <v>5</v>
      </c>
      <c r="G45" s="52">
        <f>IFERROR(VLOOKUP(A45,GiaPheLieu!A:F,6,0),0)</f>
        <v>100</v>
      </c>
      <c r="H45" s="51"/>
      <c r="I45" s="51"/>
    </row>
    <row r="46" spans="1:14" s="37" customFormat="1" ht="34.9" customHeight="1">
      <c r="A46" s="47" t="str">
        <f>TruocThaoGo!B47</f>
        <v>Kep3U</v>
      </c>
      <c r="B46" s="48" t="str">
        <f>TruocThaoGo!D47</f>
        <v>6.3</v>
      </c>
      <c r="C46" s="49" t="str">
        <f>TruocThaoGo!E47</f>
        <v>Kẹp dưừng 3 U</v>
      </c>
      <c r="D46" s="50" t="str">
        <f>TruocThaoGo!F47</f>
        <v>Cái</v>
      </c>
      <c r="E46" s="51">
        <f>SauThaoGo!I48</f>
        <v>0</v>
      </c>
      <c r="F46" s="51">
        <v>5</v>
      </c>
      <c r="G46" s="52">
        <f>IFERROR(VLOOKUP(A46,GiaPheLieu!A:F,6,0),0)</f>
        <v>5000</v>
      </c>
      <c r="H46" s="51"/>
      <c r="I46" s="51"/>
    </row>
    <row r="47" spans="1:14" s="37" customFormat="1" ht="34.9" customHeight="1">
      <c r="A47" s="47" t="str">
        <f>TruocThaoGo!B48</f>
        <v>AC95</v>
      </c>
      <c r="B47" s="48" t="str">
        <f>TruocThaoGo!D48</f>
        <v>7</v>
      </c>
      <c r="C47" s="49" t="str">
        <f>TruocThaoGo!E48</f>
        <v>Cáp AC95</v>
      </c>
      <c r="D47" s="50" t="str">
        <f>TruocThaoGo!F48</f>
        <v>Mét</v>
      </c>
      <c r="E47" s="51">
        <f>SauThaoGo!I49</f>
        <v>0</v>
      </c>
      <c r="F47" s="51">
        <v>5</v>
      </c>
      <c r="G47" s="52">
        <f>IFERROR(VLOOKUP(A47,GiaPheLieu!A:F,6,0),0)</f>
        <v>14956</v>
      </c>
      <c r="H47" s="51"/>
      <c r="I47" s="51"/>
    </row>
    <row r="48" spans="1:14" s="37" customFormat="1" ht="34.9" customHeight="1">
      <c r="A48" s="47" t="str">
        <f>TruocThaoGo!B49</f>
        <v>ac70</v>
      </c>
      <c r="B48" s="48" t="str">
        <f>TruocThaoGo!D49</f>
        <v>8</v>
      </c>
      <c r="C48" s="49" t="str">
        <f>TruocThaoGo!E49</f>
        <v>Cáp AC70</v>
      </c>
      <c r="D48" s="50" t="str">
        <f>TruocThaoGo!F49</f>
        <v>Mét</v>
      </c>
      <c r="E48" s="51">
        <f>SauThaoGo!I50</f>
        <v>19657</v>
      </c>
      <c r="F48" s="51">
        <v>5</v>
      </c>
      <c r="G48" s="52">
        <f>IFERROR(VLOOKUP(A48,GiaPheLieu!A:F,6,0),0)</f>
        <v>14505</v>
      </c>
      <c r="H48" s="57">
        <f>TyTrong!E32</f>
        <v>0.2790774029385209</v>
      </c>
      <c r="I48" s="51"/>
    </row>
    <row r="49" spans="1:9" s="37" customFormat="1" ht="34.9" customHeight="1">
      <c r="A49" s="47" t="str">
        <f>TruocThaoGo!B50</f>
        <v>ac50</v>
      </c>
      <c r="B49" s="48" t="str">
        <f>TruocThaoGo!D50</f>
        <v>9</v>
      </c>
      <c r="C49" s="49" t="str">
        <f>TruocThaoGo!E50</f>
        <v>Cáp AC50</v>
      </c>
      <c r="D49" s="50" t="str">
        <f>TruocThaoGo!F50</f>
        <v>Mét</v>
      </c>
      <c r="E49" s="51">
        <f>SauThaoGo!I51</f>
        <v>5174.5</v>
      </c>
      <c r="F49" s="51">
        <v>5</v>
      </c>
      <c r="G49" s="52">
        <f>IFERROR(VLOOKUP(A49,GiaPheLieu!A:F,6,0),0)</f>
        <v>14336</v>
      </c>
      <c r="H49" s="51">
        <v>0.17399999999999999</v>
      </c>
      <c r="I49" s="51"/>
    </row>
    <row r="50" spans="1:9" s="37" customFormat="1" ht="34.9" customHeight="1">
      <c r="A50" s="47" t="str">
        <f>TruocThaoGo!B51</f>
        <v>X-16Đ</v>
      </c>
      <c r="B50" s="53" t="str">
        <f>TruocThaoGo!D51</f>
        <v>10</v>
      </c>
      <c r="C50" s="54" t="str">
        <f>TruocThaoGo!E51</f>
        <v>Bộ đà 1,66m X-16Đ</v>
      </c>
      <c r="D50" s="55" t="str">
        <f>TruocThaoGo!F51</f>
        <v>Bộ</v>
      </c>
      <c r="E50" s="56">
        <f>SauThaoGo!I52</f>
        <v>74</v>
      </c>
      <c r="F50" s="51">
        <v>5</v>
      </c>
      <c r="G50" s="52">
        <f>IFERROR(VLOOKUP(A50,GiaPheLieu!A:F,6,0),0)</f>
        <v>0</v>
      </c>
      <c r="H50" s="51"/>
      <c r="I50" s="51"/>
    </row>
    <row r="51" spans="1:9" s="37" customFormat="1" ht="34.9" customHeight="1">
      <c r="A51" s="47" t="str">
        <f>TruocThaoGo!B52</f>
        <v>xa1660</v>
      </c>
      <c r="B51" s="48" t="str">
        <f>TruocThaoGo!D52</f>
        <v>10.1</v>
      </c>
      <c r="C51" s="49" t="str">
        <f>TruocThaoGo!E52</f>
        <v>Đà 1,66m X-16Đ</v>
      </c>
      <c r="D51" s="50" t="str">
        <f>TruocThaoGo!F52</f>
        <v>Cái</v>
      </c>
      <c r="E51" s="51">
        <f>SauThaoGo!I53</f>
        <v>74</v>
      </c>
      <c r="F51" s="51">
        <v>5</v>
      </c>
      <c r="G51" s="52">
        <f>IFERROR(VLOOKUP(A51,GiaPheLieu!A:F,6,0),0)</f>
        <v>53412.959999999999</v>
      </c>
      <c r="H51" s="51"/>
      <c r="I51" s="51"/>
    </row>
    <row r="52" spans="1:9" s="37" customFormat="1" ht="34.9" customHeight="1">
      <c r="A52" s="47" t="str">
        <f>TruocThaoGo!B53</f>
        <v>tc810</v>
      </c>
      <c r="B52" s="48" t="str">
        <f>TruocThaoGo!D53</f>
        <v>10.2</v>
      </c>
      <c r="C52" s="49" t="str">
        <f>TruocThaoGo!E53</f>
        <v>Chống đà 810</v>
      </c>
      <c r="D52" s="50" t="str">
        <f>TruocThaoGo!F53</f>
        <v>Cái</v>
      </c>
      <c r="E52" s="51">
        <f>SauThaoGo!I54</f>
        <v>148</v>
      </c>
      <c r="F52" s="51">
        <v>5</v>
      </c>
      <c r="G52" s="52">
        <f>IFERROR(VLOOKUP(A52,GiaPheLieu!A:F,6,0),0)</f>
        <v>7900</v>
      </c>
      <c r="H52" s="51"/>
      <c r="I52" s="51"/>
    </row>
    <row r="53" spans="1:9" s="37" customFormat="1" ht="34.9" customHeight="1">
      <c r="A53" s="47" t="str">
        <f>TruocThaoGo!B54</f>
        <v>b1650</v>
      </c>
      <c r="B53" s="48" t="str">
        <f>TruocThaoGo!D54</f>
        <v>10.3</v>
      </c>
      <c r="C53" s="49" t="str">
        <f>TruocThaoGo!E54</f>
        <v>Bulong 16x50</v>
      </c>
      <c r="D53" s="50" t="str">
        <f>TruocThaoGo!F54</f>
        <v>Cái</v>
      </c>
      <c r="E53" s="51">
        <f>SauThaoGo!I55</f>
        <v>148</v>
      </c>
      <c r="F53" s="51">
        <v>5</v>
      </c>
      <c r="G53" s="52">
        <f>IFERROR(VLOOKUP(A53,GiaPheLieu!A:F,6,0),0)</f>
        <v>300</v>
      </c>
      <c r="H53" s="51"/>
      <c r="I53" s="51"/>
    </row>
    <row r="54" spans="1:9" s="37" customFormat="1" ht="34.9" customHeight="1">
      <c r="A54" s="47" t="str">
        <f>TruocThaoGo!B55</f>
        <v>b16250</v>
      </c>
      <c r="B54" s="48" t="str">
        <f>TruocThaoGo!D55</f>
        <v>10.4</v>
      </c>
      <c r="C54" s="49" t="str">
        <f>TruocThaoGo!E55</f>
        <v>Bulong 16x250</v>
      </c>
      <c r="D54" s="50" t="str">
        <f>TruocThaoGo!F55</f>
        <v>Cái</v>
      </c>
      <c r="E54" s="51">
        <f>SauThaoGo!I56</f>
        <v>74</v>
      </c>
      <c r="F54" s="51">
        <v>5</v>
      </c>
      <c r="G54" s="52">
        <f>IFERROR(VLOOKUP(A54,GiaPheLieu!A:F,6,0),0)</f>
        <v>900</v>
      </c>
      <c r="H54" s="51"/>
      <c r="I54" s="51"/>
    </row>
    <row r="55" spans="1:9" s="37" customFormat="1" ht="34.9" customHeight="1">
      <c r="A55" s="47" t="str">
        <f>TruocThaoGo!B56</f>
        <v>b16300</v>
      </c>
      <c r="B55" s="48" t="str">
        <f>TruocThaoGo!D56</f>
        <v>10.5</v>
      </c>
      <c r="C55" s="49" t="str">
        <f>TruocThaoGo!E56</f>
        <v>Bulong 16x300</v>
      </c>
      <c r="D55" s="50" t="str">
        <f>TruocThaoGo!F56</f>
        <v>Cái</v>
      </c>
      <c r="E55" s="51">
        <f>SauThaoGo!I57</f>
        <v>74</v>
      </c>
      <c r="F55" s="51">
        <v>5</v>
      </c>
      <c r="G55" s="52">
        <f>IFERROR(VLOOKUP(A55,GiaPheLieu!A:F,6,0),0)</f>
        <v>1000</v>
      </c>
      <c r="H55" s="51"/>
      <c r="I55" s="51"/>
    </row>
    <row r="56" spans="1:9" s="37" customFormat="1" ht="34.9" customHeight="1">
      <c r="A56" s="47" t="str">
        <f>TruocThaoGo!B57</f>
        <v>X-16K</v>
      </c>
      <c r="B56" s="53" t="str">
        <f>TruocThaoGo!D57</f>
        <v>11</v>
      </c>
      <c r="C56" s="54" t="str">
        <f>TruocThaoGo!E57</f>
        <v>Bộ đà 1,66m X-16K</v>
      </c>
      <c r="D56" s="55" t="str">
        <f>TruocThaoGo!F57</f>
        <v>Bộ</v>
      </c>
      <c r="E56" s="56">
        <f>SauThaoGo!I58</f>
        <v>9</v>
      </c>
      <c r="F56" s="51">
        <v>5</v>
      </c>
      <c r="G56" s="52">
        <f>IFERROR(VLOOKUP(A56,GiaPheLieu!A:F,6,0),0)</f>
        <v>0</v>
      </c>
      <c r="H56" s="51"/>
      <c r="I56" s="51"/>
    </row>
    <row r="57" spans="1:9" s="37" customFormat="1" ht="34.9" customHeight="1">
      <c r="A57" s="47" t="str">
        <f>TruocThaoGo!B58</f>
        <v>xa1660</v>
      </c>
      <c r="B57" s="48" t="str">
        <f>TruocThaoGo!D58</f>
        <v>11.1</v>
      </c>
      <c r="C57" s="49" t="str">
        <f>TruocThaoGo!E58</f>
        <v>Đà 1,66m X-16Đ</v>
      </c>
      <c r="D57" s="50" t="str">
        <f>TruocThaoGo!F58</f>
        <v>Cái</v>
      </c>
      <c r="E57" s="51">
        <f>SauThaoGo!I59</f>
        <v>18</v>
      </c>
      <c r="F57" s="51">
        <v>5</v>
      </c>
      <c r="G57" s="52">
        <f>IFERROR(VLOOKUP(A57,GiaPheLieu!A:F,6,0),0)</f>
        <v>53412.959999999999</v>
      </c>
      <c r="H57" s="51"/>
      <c r="I57" s="51"/>
    </row>
    <row r="58" spans="1:9" s="37" customFormat="1" ht="34.9" customHeight="1">
      <c r="A58" s="47" t="str">
        <f>TruocThaoGo!B59</f>
        <v>tc810</v>
      </c>
      <c r="B58" s="48" t="str">
        <f>TruocThaoGo!D59</f>
        <v>11.2</v>
      </c>
      <c r="C58" s="49" t="str">
        <f>TruocThaoGo!E59</f>
        <v>Chống đà 810</v>
      </c>
      <c r="D58" s="50" t="str">
        <f>TruocThaoGo!F59</f>
        <v>Cái</v>
      </c>
      <c r="E58" s="51">
        <f>SauThaoGo!I60</f>
        <v>18</v>
      </c>
      <c r="F58" s="51">
        <v>5</v>
      </c>
      <c r="G58" s="52">
        <f>IFERROR(VLOOKUP(A58,GiaPheLieu!A:F,6,0),0)</f>
        <v>7900</v>
      </c>
      <c r="H58" s="51"/>
      <c r="I58" s="51"/>
    </row>
    <row r="59" spans="1:9" s="37" customFormat="1" ht="34.9" customHeight="1">
      <c r="A59" s="47" t="str">
        <f>TruocThaoGo!B60</f>
        <v>b1650</v>
      </c>
      <c r="B59" s="48" t="str">
        <f>TruocThaoGo!D60</f>
        <v>11.3</v>
      </c>
      <c r="C59" s="49" t="str">
        <f>TruocThaoGo!E60</f>
        <v>Bulong 16x50</v>
      </c>
      <c r="D59" s="50" t="str">
        <f>TruocThaoGo!F60</f>
        <v>Cái</v>
      </c>
      <c r="E59" s="51">
        <f>SauThaoGo!I61</f>
        <v>36</v>
      </c>
      <c r="F59" s="51">
        <v>5</v>
      </c>
      <c r="G59" s="52">
        <f>IFERROR(VLOOKUP(A59,GiaPheLieu!A:F,6,0),0)</f>
        <v>300</v>
      </c>
      <c r="H59" s="51"/>
      <c r="I59" s="51"/>
    </row>
    <row r="60" spans="1:9" s="37" customFormat="1" ht="34.9" customHeight="1">
      <c r="A60" s="47" t="str">
        <f>TruocThaoGo!B61</f>
        <v>b16250</v>
      </c>
      <c r="B60" s="48" t="str">
        <f>TruocThaoGo!D61</f>
        <v>11.4</v>
      </c>
      <c r="C60" s="49" t="str">
        <f>TruocThaoGo!E61</f>
        <v>Bulong 16x250</v>
      </c>
      <c r="D60" s="50" t="str">
        <f>TruocThaoGo!F61</f>
        <v>Cái</v>
      </c>
      <c r="E60" s="51">
        <f>SauThaoGo!I62</f>
        <v>9</v>
      </c>
      <c r="F60" s="51">
        <v>5</v>
      </c>
      <c r="G60" s="52">
        <f>IFERROR(VLOOKUP(A60,GiaPheLieu!A:F,6,0),0)</f>
        <v>900</v>
      </c>
      <c r="H60" s="51"/>
      <c r="I60" s="51"/>
    </row>
    <row r="61" spans="1:9" s="37" customFormat="1" ht="34.9" customHeight="1">
      <c r="A61" s="47" t="str">
        <f>TruocThaoGo!B62</f>
        <v>b16300</v>
      </c>
      <c r="B61" s="48" t="str">
        <f>TruocThaoGo!D62</f>
        <v>11.5</v>
      </c>
      <c r="C61" s="49" t="str">
        <f>TruocThaoGo!E62</f>
        <v>Bulong 16x300</v>
      </c>
      <c r="D61" s="50" t="str">
        <f>TruocThaoGo!F62</f>
        <v>Cái</v>
      </c>
      <c r="E61" s="51">
        <f>SauThaoGo!I63</f>
        <v>9</v>
      </c>
      <c r="F61" s="51">
        <v>5</v>
      </c>
      <c r="G61" s="52">
        <f>IFERROR(VLOOKUP(A61,GiaPheLieu!A:F,6,0),0)</f>
        <v>1000</v>
      </c>
      <c r="H61" s="51"/>
      <c r="I61" s="51"/>
    </row>
    <row r="62" spans="1:9" s="37" customFormat="1" ht="34.9" customHeight="1">
      <c r="A62" s="47" t="str">
        <f>TruocThaoGo!B63</f>
        <v>X-20Đ</v>
      </c>
      <c r="B62" s="53" t="str">
        <f>TruocThaoGo!D63</f>
        <v>12</v>
      </c>
      <c r="C62" s="54" t="str">
        <f>TruocThaoGo!E63</f>
        <v>Bộ đà 2m X-2Đ</v>
      </c>
      <c r="D62" s="55" t="str">
        <f>TruocThaoGo!F63</f>
        <v>Bộ</v>
      </c>
      <c r="E62" s="56">
        <f>SauThaoGo!I64</f>
        <v>1</v>
      </c>
      <c r="F62" s="51">
        <v>5</v>
      </c>
      <c r="G62" s="52">
        <f>IFERROR(VLOOKUP(A62,GiaPheLieu!A:F,6,0),0)</f>
        <v>0</v>
      </c>
      <c r="H62" s="51"/>
      <c r="I62" s="51"/>
    </row>
    <row r="63" spans="1:9" s="37" customFormat="1" ht="34.9" customHeight="1">
      <c r="A63" s="47" t="str">
        <f>TruocThaoGo!B64</f>
        <v>xa2000</v>
      </c>
      <c r="B63" s="48" t="str">
        <f>TruocThaoGo!D64</f>
        <v>12.1</v>
      </c>
      <c r="C63" s="49" t="str">
        <f>TruocThaoGo!E64</f>
        <v>Đà 2m X-2Đ</v>
      </c>
      <c r="D63" s="50" t="str">
        <f>TruocThaoGo!F64</f>
        <v>Cái</v>
      </c>
      <c r="E63" s="51">
        <f>SauThaoGo!I65</f>
        <v>1</v>
      </c>
      <c r="F63" s="51">
        <v>5</v>
      </c>
      <c r="G63" s="52">
        <f>IFERROR(VLOOKUP(A63,GiaPheLieu!A:F,6,0),0)</f>
        <v>71300</v>
      </c>
      <c r="H63" s="51"/>
      <c r="I63" s="51"/>
    </row>
    <row r="64" spans="1:9" s="37" customFormat="1" ht="34.9" customHeight="1">
      <c r="A64" s="47" t="str">
        <f>TruocThaoGo!B65</f>
        <v>tc1150</v>
      </c>
      <c r="B64" s="48" t="str">
        <f>TruocThaoGo!D65</f>
        <v>12.2</v>
      </c>
      <c r="C64" s="49" t="str">
        <f>TruocThaoGo!E65</f>
        <v>Chống đà 1150</v>
      </c>
      <c r="D64" s="50" t="str">
        <f>TruocThaoGo!F65</f>
        <v>Cái</v>
      </c>
      <c r="E64" s="51">
        <f>SauThaoGo!I66</f>
        <v>1</v>
      </c>
      <c r="F64" s="51">
        <v>5</v>
      </c>
      <c r="G64" s="52">
        <f>IFERROR(VLOOKUP(A64,GiaPheLieu!A:F,6,0),0)</f>
        <v>11200</v>
      </c>
      <c r="H64" s="51"/>
      <c r="I64" s="51"/>
    </row>
    <row r="65" spans="1:9" s="37" customFormat="1" ht="34.9" customHeight="1">
      <c r="A65" s="47" t="str">
        <f>TruocThaoGo!B66</f>
        <v>b1650</v>
      </c>
      <c r="B65" s="48" t="str">
        <f>TruocThaoGo!D66</f>
        <v>12.3</v>
      </c>
      <c r="C65" s="49" t="str">
        <f>TruocThaoGo!E66</f>
        <v>Bulong 16x50</v>
      </c>
      <c r="D65" s="50" t="str">
        <f>TruocThaoGo!F66</f>
        <v>Cái</v>
      </c>
      <c r="E65" s="51">
        <f>SauThaoGo!I67</f>
        <v>1</v>
      </c>
      <c r="F65" s="51">
        <v>5</v>
      </c>
      <c r="G65" s="52">
        <f>IFERROR(VLOOKUP(A65,GiaPheLieu!A:F,6,0),0)</f>
        <v>300</v>
      </c>
      <c r="H65" s="51"/>
      <c r="I65" s="51"/>
    </row>
    <row r="66" spans="1:9" s="37" customFormat="1" ht="34.9" customHeight="1">
      <c r="A66" s="47" t="str">
        <f>TruocThaoGo!B67</f>
        <v>b16250</v>
      </c>
      <c r="B66" s="48" t="str">
        <f>TruocThaoGo!D67</f>
        <v>12.4</v>
      </c>
      <c r="C66" s="49" t="str">
        <f>TruocThaoGo!E67</f>
        <v>Bulong 16x250</v>
      </c>
      <c r="D66" s="50" t="str">
        <f>TruocThaoGo!F67</f>
        <v>Cái</v>
      </c>
      <c r="E66" s="51">
        <f>SauThaoGo!I68</f>
        <v>1</v>
      </c>
      <c r="F66" s="51">
        <v>5</v>
      </c>
      <c r="G66" s="52">
        <f>IFERROR(VLOOKUP(A66,GiaPheLieu!A:F,6,0),0)</f>
        <v>900</v>
      </c>
      <c r="H66" s="51"/>
      <c r="I66" s="51"/>
    </row>
    <row r="67" spans="1:9" s="37" customFormat="1" ht="34.9" customHeight="1">
      <c r="A67" s="47" t="str">
        <f>TruocThaoGo!B68</f>
        <v>b16300</v>
      </c>
      <c r="B67" s="48" t="str">
        <f>TruocThaoGo!D68</f>
        <v>12.5</v>
      </c>
      <c r="C67" s="49" t="str">
        <f>TruocThaoGo!E68</f>
        <v>Bulong 16x300</v>
      </c>
      <c r="D67" s="50" t="str">
        <f>TruocThaoGo!F68</f>
        <v>Cái</v>
      </c>
      <c r="E67" s="51">
        <f>SauThaoGo!I69</f>
        <v>1</v>
      </c>
      <c r="F67" s="51">
        <v>5</v>
      </c>
      <c r="G67" s="52">
        <f>IFERROR(VLOOKUP(A67,GiaPheLieu!A:F,6,0),0)</f>
        <v>1000</v>
      </c>
      <c r="H67" s="51"/>
      <c r="I67" s="51"/>
    </row>
    <row r="68" spans="1:9" s="37" customFormat="1" ht="34.9" customHeight="1">
      <c r="A68" s="47" t="str">
        <f>TruocThaoGo!B69</f>
        <v>X-20K</v>
      </c>
      <c r="B68" s="53" t="str">
        <f>TruocThaoGo!D69</f>
        <v>13</v>
      </c>
      <c r="C68" s="54" t="str">
        <f>TruocThaoGo!E69</f>
        <v>Bộ đà 2,2m X-2,2K</v>
      </c>
      <c r="D68" s="55" t="str">
        <f>TruocThaoGo!F69</f>
        <v>Bộ</v>
      </c>
      <c r="E68" s="56">
        <f>SauThaoGo!I70</f>
        <v>5</v>
      </c>
      <c r="F68" s="51">
        <v>5</v>
      </c>
      <c r="G68" s="52">
        <f>IFERROR(VLOOKUP(A68,GiaPheLieu!A:F,6,0),0)</f>
        <v>0</v>
      </c>
      <c r="H68" s="51"/>
      <c r="I68" s="51"/>
    </row>
    <row r="69" spans="1:9" s="37" customFormat="1" ht="34.9" customHeight="1">
      <c r="A69" s="47" t="str">
        <f>TruocThaoGo!B70</f>
        <v>xa2200</v>
      </c>
      <c r="B69" s="48" t="str">
        <f>TruocThaoGo!D70</f>
        <v>13.1</v>
      </c>
      <c r="C69" s="49" t="str">
        <f>TruocThaoGo!E70</f>
        <v>Đà 2,2m X-2,2Đ</v>
      </c>
      <c r="D69" s="50" t="str">
        <f>TruocThaoGo!F70</f>
        <v>Cái</v>
      </c>
      <c r="E69" s="51">
        <f>SauThaoGo!I71</f>
        <v>10</v>
      </c>
      <c r="F69" s="51">
        <v>5</v>
      </c>
      <c r="G69" s="52">
        <f>IFERROR(VLOOKUP(A69,GiaPheLieu!A:F,6,0),0)</f>
        <v>70789.119999999995</v>
      </c>
      <c r="H69" s="51"/>
      <c r="I69" s="51"/>
    </row>
    <row r="70" spans="1:9" s="37" customFormat="1" ht="34.9" customHeight="1">
      <c r="A70" s="47" t="str">
        <f>TruocThaoGo!B71</f>
        <v>tc810</v>
      </c>
      <c r="B70" s="48" t="str">
        <f>TruocThaoGo!D71</f>
        <v>13.2</v>
      </c>
      <c r="C70" s="49" t="str">
        <f>TruocThaoGo!E71</f>
        <v>Chống đà 810</v>
      </c>
      <c r="D70" s="50" t="str">
        <f>TruocThaoGo!F71</f>
        <v>Cái</v>
      </c>
      <c r="E70" s="51">
        <f>SauThaoGo!I72</f>
        <v>10</v>
      </c>
      <c r="F70" s="51">
        <v>5</v>
      </c>
      <c r="G70" s="52">
        <f>IFERROR(VLOOKUP(A70,GiaPheLieu!A:F,6,0),0)</f>
        <v>7900</v>
      </c>
      <c r="H70" s="51"/>
      <c r="I70" s="51"/>
    </row>
    <row r="71" spans="1:9" s="37" customFormat="1" ht="34.9" customHeight="1">
      <c r="A71" s="47" t="str">
        <f>TruocThaoGo!B72</f>
        <v>b1650</v>
      </c>
      <c r="B71" s="48" t="str">
        <f>TruocThaoGo!D72</f>
        <v>13.3</v>
      </c>
      <c r="C71" s="49" t="str">
        <f>TruocThaoGo!E72</f>
        <v>Bulong 16x50</v>
      </c>
      <c r="D71" s="50" t="str">
        <f>TruocThaoGo!F72</f>
        <v>Cái</v>
      </c>
      <c r="E71" s="51">
        <f>SauThaoGo!I73</f>
        <v>20</v>
      </c>
      <c r="F71" s="51">
        <v>5</v>
      </c>
      <c r="G71" s="52">
        <f>IFERROR(VLOOKUP(A71,GiaPheLieu!A:F,6,0),0)</f>
        <v>300</v>
      </c>
      <c r="H71" s="51"/>
      <c r="I71" s="51"/>
    </row>
    <row r="72" spans="1:9" s="37" customFormat="1" ht="34.9" customHeight="1">
      <c r="A72" s="47" t="str">
        <f>TruocThaoGo!B73</f>
        <v>b16250</v>
      </c>
      <c r="B72" s="48" t="str">
        <f>TruocThaoGo!D73</f>
        <v>13.4</v>
      </c>
      <c r="C72" s="49" t="str">
        <f>TruocThaoGo!E73</f>
        <v>Bulong 16x250</v>
      </c>
      <c r="D72" s="50" t="str">
        <f>TruocThaoGo!F73</f>
        <v>Cái</v>
      </c>
      <c r="E72" s="51">
        <f>SauThaoGo!I74</f>
        <v>10</v>
      </c>
      <c r="F72" s="51">
        <v>5</v>
      </c>
      <c r="G72" s="52">
        <f>IFERROR(VLOOKUP(A72,GiaPheLieu!A:F,6,0),0)</f>
        <v>900</v>
      </c>
      <c r="H72" s="51"/>
      <c r="I72" s="51"/>
    </row>
    <row r="73" spans="1:9" s="37" customFormat="1" ht="34.9" customHeight="1">
      <c r="A73" s="47" t="str">
        <f>TruocThaoGo!B74</f>
        <v>b16300</v>
      </c>
      <c r="B73" s="48" t="str">
        <f>TruocThaoGo!D74</f>
        <v>13.5</v>
      </c>
      <c r="C73" s="49" t="str">
        <f>TruocThaoGo!E74</f>
        <v>Bulong 16x300</v>
      </c>
      <c r="D73" s="50" t="str">
        <f>TruocThaoGo!F74</f>
        <v>Cái</v>
      </c>
      <c r="E73" s="51">
        <f>SauThaoGo!I75</f>
        <v>10</v>
      </c>
      <c r="F73" s="51">
        <v>5</v>
      </c>
      <c r="G73" s="52">
        <f>IFERROR(VLOOKUP(A73,GiaPheLieu!A:F,6,0),0)</f>
        <v>1000</v>
      </c>
      <c r="H73" s="51"/>
      <c r="I73" s="51"/>
    </row>
    <row r="74" spans="1:9" s="37" customFormat="1" ht="34.9" customHeight="1">
      <c r="A74" s="47" t="str">
        <f>TruocThaoGo!B75</f>
        <v>b16300v</v>
      </c>
      <c r="B74" s="48" t="str">
        <f>TruocThaoGo!D75</f>
        <v>13.6</v>
      </c>
      <c r="C74" s="49" t="str">
        <f>TruocThaoGo!E75</f>
        <v>Bulon 16x300 VRS</v>
      </c>
      <c r="D74" s="50" t="str">
        <f>TruocThaoGo!F75</f>
        <v>Cái</v>
      </c>
      <c r="E74" s="51">
        <f>SauThaoGo!I76</f>
        <v>10</v>
      </c>
      <c r="F74" s="51">
        <v>5</v>
      </c>
      <c r="G74" s="52">
        <f>IFERROR(VLOOKUP(A74,GiaPheLieu!A:F,6,0),0)</f>
        <v>900</v>
      </c>
      <c r="H74" s="51"/>
      <c r="I74" s="51"/>
    </row>
    <row r="75" spans="1:9" s="37" customFormat="1" ht="34.9" customHeight="1">
      <c r="A75" s="47" t="str">
        <f>TruocThaoGo!B76</f>
        <v>cx12-b</v>
      </c>
      <c r="B75" s="53" t="str">
        <f>TruocThaoGo!D76</f>
        <v>14</v>
      </c>
      <c r="C75" s="54" t="str">
        <f>TruocThaoGo!E76</f>
        <v>Tháo Bộ chằng xuống</v>
      </c>
      <c r="D75" s="55" t="str">
        <f>TruocThaoGo!F76</f>
        <v>Bộ</v>
      </c>
      <c r="E75" s="56">
        <f>SauThaoGo!I77</f>
        <v>9</v>
      </c>
      <c r="F75" s="51">
        <v>5</v>
      </c>
      <c r="G75" s="52">
        <f>IFERROR(VLOOKUP(A75,GiaPheLieu!A:F,6,0),0)</f>
        <v>0</v>
      </c>
      <c r="H75" s="51"/>
      <c r="I75" s="56"/>
    </row>
    <row r="76" spans="1:9" s="37" customFormat="1" ht="34.9" customHeight="1">
      <c r="A76" s="47" t="str">
        <f>TruocThaoGo!B77</f>
        <v>c5/8</v>
      </c>
      <c r="B76" s="48" t="str">
        <f>TruocThaoGo!D77</f>
        <v>14.1</v>
      </c>
      <c r="C76" s="49" t="str">
        <f>TruocThaoGo!E77</f>
        <v>Cáp thép 5/8""</v>
      </c>
      <c r="D76" s="50" t="str">
        <f>TruocThaoGo!F77</f>
        <v>Mét</v>
      </c>
      <c r="E76" s="51">
        <f>SauThaoGo!I78</f>
        <v>126</v>
      </c>
      <c r="F76" s="51">
        <v>5</v>
      </c>
      <c r="G76" s="52">
        <f>IFERROR(VLOOKUP(A76,GiaPheLieu!A:F,6,0),0)</f>
        <v>3578</v>
      </c>
      <c r="H76" s="51"/>
      <c r="I76" s="51"/>
    </row>
    <row r="77" spans="1:9" s="37" customFormat="1" ht="34.9" customHeight="1">
      <c r="A77" s="47" t="str">
        <f>TruocThaoGo!B78</f>
        <v>sn</v>
      </c>
      <c r="B77" s="48" t="str">
        <f>TruocThaoGo!D78</f>
        <v>14.2</v>
      </c>
      <c r="C77" s="49" t="str">
        <f>TruocThaoGo!E78</f>
        <v>Sứ chằng</v>
      </c>
      <c r="D77" s="50" t="str">
        <f>TruocThaoGo!F78</f>
        <v>Cái</v>
      </c>
      <c r="E77" s="51">
        <f>SauThaoGo!I79</f>
        <v>9</v>
      </c>
      <c r="F77" s="51">
        <v>5</v>
      </c>
      <c r="G77" s="52">
        <f>IFERROR(VLOOKUP(A77,GiaPheLieu!A:F,6,0),0)</f>
        <v>100</v>
      </c>
      <c r="H77" s="51"/>
      <c r="I77" s="51"/>
    </row>
    <row r="78" spans="1:9" s="37" customFormat="1" ht="34.9" customHeight="1">
      <c r="A78" s="47" t="str">
        <f>TruocThaoGo!B79</f>
        <v>k3b</v>
      </c>
      <c r="B78" s="48" t="str">
        <f>TruocThaoGo!D79</f>
        <v>14.3</v>
      </c>
      <c r="C78" s="49" t="str">
        <f>TruocThaoGo!E79</f>
        <v>Kẹp cáp 3 bulon</v>
      </c>
      <c r="D78" s="50" t="str">
        <f>TruocThaoGo!F79</f>
        <v>Cái</v>
      </c>
      <c r="E78" s="51">
        <f>SauThaoGo!I80</f>
        <v>36</v>
      </c>
      <c r="F78" s="51">
        <v>5</v>
      </c>
      <c r="G78" s="52">
        <f>IFERROR(VLOOKUP(A78,GiaPheLieu!A:F,6,0),0)</f>
        <v>2000</v>
      </c>
      <c r="H78" s="51"/>
      <c r="I78" s="51"/>
    </row>
    <row r="79" spans="1:9" s="37" customFormat="1" ht="34.9" customHeight="1">
      <c r="A79" s="47" t="str">
        <f>TruocThaoGo!B80</f>
        <v>bm16300</v>
      </c>
      <c r="B79" s="48" t="str">
        <f>TruocThaoGo!D80</f>
        <v>14.4</v>
      </c>
      <c r="C79" s="49" t="str">
        <f>TruocThaoGo!E80</f>
        <v>Bulon mắt 16x300</v>
      </c>
      <c r="D79" s="50" t="str">
        <f>TruocThaoGo!F80</f>
        <v>Cái</v>
      </c>
      <c r="E79" s="51">
        <f>SauThaoGo!I81</f>
        <v>9</v>
      </c>
      <c r="F79" s="51">
        <v>5</v>
      </c>
      <c r="G79" s="52">
        <f>IFERROR(VLOOKUP(A79,GiaPheLieu!A:F,6,0),0)</f>
        <v>1000</v>
      </c>
      <c r="H79" s="51"/>
      <c r="I79" s="51"/>
    </row>
    <row r="80" spans="1:9" s="37" customFormat="1" ht="34.9" customHeight="1">
      <c r="A80" s="47" t="str">
        <f>TruocThaoGo!B81</f>
        <v>cl12-b</v>
      </c>
      <c r="B80" s="53" t="str">
        <f>TruocThaoGo!D81</f>
        <v>15</v>
      </c>
      <c r="C80" s="54" t="str">
        <f>TruocThaoGo!E81</f>
        <v>Tháo Bộ chằng lệch</v>
      </c>
      <c r="D80" s="55" t="str">
        <f>TruocThaoGo!F81</f>
        <v>Bộ</v>
      </c>
      <c r="E80" s="56">
        <f>SauThaoGo!I82</f>
        <v>3</v>
      </c>
      <c r="F80" s="51">
        <v>5</v>
      </c>
      <c r="G80" s="52">
        <f>IFERROR(VLOOKUP(A80,GiaPheLieu!A:F,6,0),0)</f>
        <v>0</v>
      </c>
      <c r="H80" s="51"/>
      <c r="I80" s="56"/>
    </row>
    <row r="81" spans="1:9" s="37" customFormat="1" ht="34.9" customHeight="1">
      <c r="A81" s="47" t="str">
        <f>TruocThaoGo!B82</f>
        <v>c5/8</v>
      </c>
      <c r="B81" s="48" t="str">
        <f>TruocThaoGo!D82</f>
        <v>15.1</v>
      </c>
      <c r="C81" s="49" t="str">
        <f>TruocThaoGo!E82</f>
        <v>Cáp thép 5/8""</v>
      </c>
      <c r="D81" s="50" t="str">
        <f>TruocThaoGo!F82</f>
        <v>Mét</v>
      </c>
      <c r="E81" s="51">
        <f>SauThaoGo!I83</f>
        <v>36</v>
      </c>
      <c r="F81" s="51">
        <v>5</v>
      </c>
      <c r="G81" s="52">
        <f>IFERROR(VLOOKUP(A81,GiaPheLieu!A:F,6,0),0)</f>
        <v>3578</v>
      </c>
      <c r="H81" s="51"/>
      <c r="I81" s="51"/>
    </row>
    <row r="82" spans="1:9" s="37" customFormat="1" ht="34.9" customHeight="1">
      <c r="A82" s="47" t="str">
        <f>TruocThaoGo!B83</f>
        <v>sn</v>
      </c>
      <c r="B82" s="48" t="str">
        <f>TruocThaoGo!D83</f>
        <v>15.2</v>
      </c>
      <c r="C82" s="49" t="str">
        <f>TruocThaoGo!E83</f>
        <v>Sứ chằng</v>
      </c>
      <c r="D82" s="50" t="str">
        <f>TruocThaoGo!F83</f>
        <v>Cái</v>
      </c>
      <c r="E82" s="51">
        <f>SauThaoGo!I84</f>
        <v>3</v>
      </c>
      <c r="F82" s="51">
        <v>5</v>
      </c>
      <c r="G82" s="52">
        <f>IFERROR(VLOOKUP(A82,GiaPheLieu!A:F,6,0),0)</f>
        <v>100</v>
      </c>
      <c r="H82" s="51"/>
      <c r="I82" s="51"/>
    </row>
    <row r="83" spans="1:9" s="37" customFormat="1" ht="34.9" customHeight="1">
      <c r="A83" s="47" t="str">
        <f>TruocThaoGo!B84</f>
        <v>k3b</v>
      </c>
      <c r="B83" s="48" t="str">
        <f>TruocThaoGo!D84</f>
        <v>15.3</v>
      </c>
      <c r="C83" s="49" t="str">
        <f>TruocThaoGo!E84</f>
        <v>Kẹp cáp 3 bulon</v>
      </c>
      <c r="D83" s="50" t="str">
        <f>TruocThaoGo!F84</f>
        <v>Cái</v>
      </c>
      <c r="E83" s="51">
        <f>SauThaoGo!I85</f>
        <v>12</v>
      </c>
      <c r="F83" s="51">
        <v>5</v>
      </c>
      <c r="G83" s="52">
        <f>IFERROR(VLOOKUP(A83,GiaPheLieu!A:F,6,0),0)</f>
        <v>2000</v>
      </c>
      <c r="H83" s="51"/>
      <c r="I83" s="51"/>
    </row>
    <row r="84" spans="1:9" s="37" customFormat="1" ht="34.9" customHeight="1">
      <c r="A84" s="47" t="str">
        <f>TruocThaoGo!B85</f>
        <v>bm16300</v>
      </c>
      <c r="B84" s="48" t="str">
        <f>TruocThaoGo!D85</f>
        <v>15.4</v>
      </c>
      <c r="C84" s="49" t="str">
        <f>TruocThaoGo!E85</f>
        <v>Bulon mắt 16x300</v>
      </c>
      <c r="D84" s="50" t="str">
        <f>TruocThaoGo!F85</f>
        <v>Cái</v>
      </c>
      <c r="E84" s="51">
        <f>SauThaoGo!I86</f>
        <v>3</v>
      </c>
      <c r="F84" s="51">
        <v>5</v>
      </c>
      <c r="G84" s="52">
        <f>IFERROR(VLOOKUP(A84,GiaPheLieu!A:F,6,0),0)</f>
        <v>1000</v>
      </c>
      <c r="H84" s="51"/>
      <c r="I84" s="51"/>
    </row>
    <row r="85" spans="1:9" s="37" customFormat="1" ht="34.9" customHeight="1">
      <c r="A85" s="47" t="str">
        <f>TruocThaoGo!B86</f>
        <v>cl1200</v>
      </c>
      <c r="B85" s="48" t="str">
        <f>TruocThaoGo!D86</f>
        <v>15.5</v>
      </c>
      <c r="C85" s="49" t="str">
        <f>TruocThaoGo!E86</f>
        <v>Bộ chống lệch 1,2m</v>
      </c>
      <c r="D85" s="55" t="str">
        <f>TruocThaoGo!F86</f>
        <v>Bộ</v>
      </c>
      <c r="E85" s="51">
        <f>SauThaoGo!I87</f>
        <v>3</v>
      </c>
      <c r="F85" s="51">
        <v>5</v>
      </c>
      <c r="G85" s="52">
        <f>IFERROR(VLOOKUP(A85,GiaPheLieu!A:F,6,0),0)</f>
        <v>11200</v>
      </c>
      <c r="H85" s="51"/>
      <c r="I85" s="51"/>
    </row>
    <row r="86" spans="1:9" s="37" customFormat="1" ht="34.9" customHeight="1">
      <c r="A86" s="47" t="str">
        <f>TruocThaoGo!B87</f>
        <v>t12</v>
      </c>
      <c r="B86" s="48" t="str">
        <f>TruocThaoGo!D87</f>
        <v>16</v>
      </c>
      <c r="C86" s="49" t="str">
        <f>TruocThaoGo!E87</f>
        <v>Trụ BTLT 12m</v>
      </c>
      <c r="D86" s="50" t="str">
        <f>TruocThaoGo!F87</f>
        <v>trụ</v>
      </c>
      <c r="E86" s="51">
        <v>15</v>
      </c>
      <c r="F86" s="51">
        <v>5</v>
      </c>
      <c r="G86" s="52">
        <f>IFERROR(VLOOKUP(A86,GiaPheLieu!A:F,6,0),0)</f>
        <v>59462</v>
      </c>
      <c r="H86" s="51"/>
      <c r="I86" s="51"/>
    </row>
    <row r="87" spans="1:9" s="37" customFormat="1" ht="34.9" customHeight="1">
      <c r="A87" s="47" t="s">
        <v>4991</v>
      </c>
      <c r="B87" s="48" t="s">
        <v>4591</v>
      </c>
      <c r="C87" s="1007" t="s">
        <v>5047</v>
      </c>
      <c r="D87" s="50" t="s">
        <v>539</v>
      </c>
      <c r="E87" s="51">
        <f>20-E86</f>
        <v>5</v>
      </c>
      <c r="F87" s="51">
        <v>5</v>
      </c>
      <c r="G87" s="52">
        <f>IFERROR(VLOOKUP(A87,GiaPheLieu!A:F,6,0),0)</f>
        <v>45646</v>
      </c>
      <c r="H87" s="51"/>
      <c r="I87" s="51"/>
    </row>
    <row r="88" spans="1:9" s="37" customFormat="1" ht="34.9" customHeight="1">
      <c r="A88" s="47" t="str">
        <f>TruocThaoGo!B88</f>
        <v>t84</v>
      </c>
      <c r="B88" s="48" t="str">
        <f>TruocThaoGo!D88</f>
        <v>17</v>
      </c>
      <c r="C88" s="49" t="str">
        <f>TruocThaoGo!E88</f>
        <v>Trụ BTLT 8,4m</v>
      </c>
      <c r="D88" s="50" t="str">
        <f>TruocThaoGo!F88</f>
        <v>trụ</v>
      </c>
      <c r="E88" s="51">
        <f>SauThaoGo!I89</f>
        <v>72</v>
      </c>
      <c r="F88" s="51">
        <v>5</v>
      </c>
      <c r="G88" s="52">
        <f>IFERROR(VLOOKUP(A88,GiaPheLieu!A:F,6,0),0)</f>
        <v>58129</v>
      </c>
      <c r="H88" s="51"/>
      <c r="I88" s="51"/>
    </row>
    <row r="89" spans="1:9" s="37" customFormat="1" ht="34.9" customHeight="1">
      <c r="A89" s="47" t="str">
        <f>TruocThaoGo!B89</f>
        <v>XLPE25</v>
      </c>
      <c r="B89" s="48" t="str">
        <f>TruocThaoGo!D89</f>
        <v>18</v>
      </c>
      <c r="C89" s="49" t="str">
        <f>TruocThaoGo!E89</f>
        <v>Cáp CXV XLPE 25mm2</v>
      </c>
      <c r="D89" s="50" t="str">
        <f>TruocThaoGo!F89</f>
        <v>mét</v>
      </c>
      <c r="E89" s="51">
        <f>SauThaoGo!I90</f>
        <v>22</v>
      </c>
      <c r="F89" s="51">
        <v>5</v>
      </c>
      <c r="G89" s="52">
        <f>IFERROR(VLOOKUP(A89,GiaPheLieu!A:F,6,0),0)</f>
        <v>27022</v>
      </c>
      <c r="H89" s="51"/>
      <c r="I89" s="51"/>
    </row>
    <row r="90" spans="1:9" s="37" customFormat="1" ht="34.9" customHeight="1">
      <c r="A90" s="47" t="str">
        <f>TruocThaoGo!B90</f>
        <v>b16200</v>
      </c>
      <c r="B90" s="48" t="str">
        <f>TruocThaoGo!D90</f>
        <v>19</v>
      </c>
      <c r="C90" s="49" t="str">
        <f>TruocThaoGo!E90</f>
        <v>Bulon 16x200</v>
      </c>
      <c r="D90" s="50" t="str">
        <f>TruocThaoGo!F90</f>
        <v>Cái</v>
      </c>
      <c r="E90" s="51">
        <f>SauThaoGo!I91</f>
        <v>73</v>
      </c>
      <c r="F90" s="51">
        <v>5</v>
      </c>
      <c r="G90" s="52">
        <f>IFERROR(VLOOKUP(A90,GiaPheLieu!A:F,6,0),0)</f>
        <v>800</v>
      </c>
      <c r="H90" s="51"/>
      <c r="I90" s="51"/>
    </row>
    <row r="91" spans="1:9" s="37" customFormat="1" ht="34.9" customHeight="1">
      <c r="A91" s="47" t="str">
        <f>TruocThaoGo!B91</f>
        <v>BMOC16200</v>
      </c>
      <c r="B91" s="48" t="str">
        <f>TruocThaoGo!D91</f>
        <v>20</v>
      </c>
      <c r="C91" s="49" t="str">
        <f>TruocThaoGo!E91</f>
        <v>Bulon móc 16x200</v>
      </c>
      <c r="D91" s="50" t="str">
        <f>TruocThaoGo!F91</f>
        <v>Cái</v>
      </c>
      <c r="E91" s="51">
        <f>SauThaoGo!I92</f>
        <v>38</v>
      </c>
      <c r="F91" s="51">
        <v>5</v>
      </c>
      <c r="G91" s="52">
        <f>IFERROR(VLOOKUP(A91,GiaPheLieu!A:F,6,0),0)</f>
        <v>900</v>
      </c>
      <c r="H91" s="51"/>
      <c r="I91" s="51"/>
    </row>
    <row r="92" spans="1:9" s="37" customFormat="1" ht="34.9" customHeight="1">
      <c r="A92" s="47" t="str">
        <f>TruocThaoGo!B92</f>
        <v>Kep3U</v>
      </c>
      <c r="B92" s="48" t="str">
        <f>TruocThaoGo!D92</f>
        <v>21</v>
      </c>
      <c r="C92" s="49" t="str">
        <f>TruocThaoGo!E92</f>
        <v>Kẹp dừng 3U</v>
      </c>
      <c r="D92" s="50" t="str">
        <f>TruocThaoGo!F92</f>
        <v>Cái</v>
      </c>
      <c r="E92" s="51">
        <f>SauThaoGo!I93</f>
        <v>18</v>
      </c>
      <c r="F92" s="51">
        <v>5</v>
      </c>
      <c r="G92" s="52">
        <f>IFERROR(VLOOKUP(A92,GiaPheLieu!A:F,6,0),0)</f>
        <v>5000</v>
      </c>
      <c r="H92" s="51"/>
      <c r="I92" s="51"/>
    </row>
    <row r="93" spans="1:9" s="37" customFormat="1" ht="34.9" customHeight="1">
      <c r="A93" s="47" t="str">
        <f>TruocThaoGo!B93</f>
        <v>x-com800</v>
      </c>
      <c r="B93" s="53" t="str">
        <f>TruocThaoGo!D93</f>
        <v>22</v>
      </c>
      <c r="C93" s="54" t="str">
        <f>TruocThaoGo!E93</f>
        <v>Bộ xà Composite 0,8m</v>
      </c>
      <c r="D93" s="55" t="str">
        <f>TruocThaoGo!F93</f>
        <v>Bộ</v>
      </c>
      <c r="E93" s="56">
        <f>SauThaoGo!I94</f>
        <v>2</v>
      </c>
      <c r="F93" s="51">
        <v>5</v>
      </c>
      <c r="G93" s="52">
        <f>IFERROR(VLOOKUP(A93,GiaPheLieu!A:F,6,0),0)</f>
        <v>0</v>
      </c>
      <c r="H93" s="56"/>
      <c r="I93" s="56"/>
    </row>
    <row r="94" spans="1:9" s="37" customFormat="1" ht="34.9" customHeight="1">
      <c r="A94" s="47" t="str">
        <f>TruocThaoGo!B94</f>
        <v>com800</v>
      </c>
      <c r="B94" s="48" t="str">
        <f>TruocThaoGo!D94</f>
        <v>22.1</v>
      </c>
      <c r="C94" s="49" t="str">
        <f>TruocThaoGo!E94</f>
        <v>Đà composite 0,8m</v>
      </c>
      <c r="D94" s="50" t="str">
        <f>TruocThaoGo!F94</f>
        <v>cây</v>
      </c>
      <c r="E94" s="51">
        <f>SauThaoGo!I95</f>
        <v>2</v>
      </c>
      <c r="F94" s="51">
        <v>5</v>
      </c>
      <c r="G94" s="52">
        <f>IFERROR(VLOOKUP(A94,GiaPheLieu!A:F,6,0),0)</f>
        <v>100</v>
      </c>
      <c r="H94" s="51"/>
      <c r="I94" s="51"/>
    </row>
    <row r="95" spans="1:9" s="37" customFormat="1" ht="34.9" customHeight="1">
      <c r="A95" s="47" t="str">
        <f>TruocThaoGo!B95</f>
        <v>COM08X720</v>
      </c>
      <c r="B95" s="48" t="str">
        <f>TruocThaoGo!D95</f>
        <v>22.2</v>
      </c>
      <c r="C95" s="49" t="str">
        <f>TruocThaoGo!E95</f>
        <v>Thanh chống đà 710mm</v>
      </c>
      <c r="D95" s="50" t="str">
        <f>TruocThaoGo!F95</f>
        <v>cây</v>
      </c>
      <c r="E95" s="51">
        <f>SauThaoGo!I96</f>
        <v>2</v>
      </c>
      <c r="F95" s="51">
        <v>5</v>
      </c>
      <c r="G95" s="52">
        <f>IFERROR(VLOOKUP(A95,GiaPheLieu!A:F,6,0),0)</f>
        <v>100</v>
      </c>
      <c r="H95" s="51"/>
      <c r="I95" s="51"/>
    </row>
    <row r="96" spans="1:9" s="37" customFormat="1" ht="34.9" customHeight="1">
      <c r="A96" s="47" t="str">
        <f>TruocThaoGo!B96</f>
        <v>b1250</v>
      </c>
      <c r="B96" s="48" t="str">
        <f>TruocThaoGo!D96</f>
        <v>22.3</v>
      </c>
      <c r="C96" s="49" t="str">
        <f>TruocThaoGo!E96</f>
        <v>Bulon 12x50</v>
      </c>
      <c r="D96" s="50" t="str">
        <f>TruocThaoGo!F96</f>
        <v>cái</v>
      </c>
      <c r="E96" s="51">
        <f>SauThaoGo!I97</f>
        <v>2</v>
      </c>
      <c r="F96" s="51">
        <v>5</v>
      </c>
      <c r="G96" s="52">
        <f>IFERROR(VLOOKUP(A96,GiaPheLieu!A:F,6,0),0)</f>
        <v>100</v>
      </c>
      <c r="H96" s="51"/>
      <c r="I96" s="51"/>
    </row>
    <row r="97" spans="1:9" s="37" customFormat="1" ht="34.9" customHeight="1">
      <c r="A97" s="47" t="str">
        <f>TruocThaoGo!B97</f>
        <v>b16300</v>
      </c>
      <c r="B97" s="48" t="str">
        <f>TruocThaoGo!D97</f>
        <v>22.4</v>
      </c>
      <c r="C97" s="49" t="str">
        <f>TruocThaoGo!E97</f>
        <v>Bulon 16x00</v>
      </c>
      <c r="D97" s="50" t="str">
        <f>TruocThaoGo!F97</f>
        <v>cái</v>
      </c>
      <c r="E97" s="51">
        <f>SauThaoGo!I98</f>
        <v>2</v>
      </c>
      <c r="F97" s="51">
        <v>5</v>
      </c>
      <c r="G97" s="52">
        <f>IFERROR(VLOOKUP(A97,GiaPheLieu!A:F,6,0),0)</f>
        <v>1000</v>
      </c>
      <c r="H97" s="51"/>
      <c r="I97" s="51"/>
    </row>
    <row r="98" spans="1:9" s="37" customFormat="1" ht="34.9" customHeight="1">
      <c r="A98" s="47" t="str">
        <f>TruocThaoGo!B98</f>
        <v>b16400</v>
      </c>
      <c r="B98" s="48" t="str">
        <f>TruocThaoGo!D98</f>
        <v>22.5</v>
      </c>
      <c r="C98" s="49" t="str">
        <f>TruocThaoGo!E98</f>
        <v>Bulon 16x400</v>
      </c>
      <c r="D98" s="50" t="str">
        <f>TruocThaoGo!F98</f>
        <v>cái</v>
      </c>
      <c r="E98" s="51">
        <f>SauThaoGo!I99</f>
        <v>2</v>
      </c>
      <c r="F98" s="51">
        <v>5</v>
      </c>
      <c r="G98" s="52">
        <f>IFERROR(VLOOKUP(A98,GiaPheLieu!A:F,6,0),0)</f>
        <v>1400</v>
      </c>
      <c r="H98" s="51"/>
      <c r="I98" s="51"/>
    </row>
    <row r="99" spans="1:9" s="37" customFormat="1" ht="34.9" customHeight="1">
      <c r="A99" s="47" t="str">
        <f>TruocThaoGo!B99</f>
        <v>Nth-T</v>
      </c>
      <c r="B99" s="53" t="str">
        <f>TruocThaoGo!D99</f>
        <v>23</v>
      </c>
      <c r="C99" s="54" t="str">
        <f>TruocThaoGo!E99</f>
        <v>Bộ dừng trung hòa</v>
      </c>
      <c r="D99" s="55" t="str">
        <f>TruocThaoGo!F99</f>
        <v>Bộ</v>
      </c>
      <c r="E99" s="56">
        <f>SauThaoGo!I100</f>
        <v>5</v>
      </c>
      <c r="F99" s="51">
        <v>5</v>
      </c>
      <c r="G99" s="52">
        <f>IFERROR(VLOOKUP(A99,GiaPheLieu!A:F,6,0),0)</f>
        <v>0</v>
      </c>
      <c r="H99" s="56"/>
      <c r="I99" s="51"/>
    </row>
    <row r="100" spans="1:9" s="37" customFormat="1" ht="34.9" customHeight="1">
      <c r="A100" s="47" t="str">
        <f>TruocThaoGo!B100</f>
        <v>Kep3U</v>
      </c>
      <c r="B100" s="48" t="str">
        <f>TruocThaoGo!D100</f>
        <v>23.1</v>
      </c>
      <c r="C100" s="49" t="str">
        <f>TruocThaoGo!E100</f>
        <v>Kẹp dửng 3U</v>
      </c>
      <c r="D100" s="50" t="str">
        <f>TruocThaoGo!F100</f>
        <v>cái</v>
      </c>
      <c r="E100" s="51">
        <f>SauThaoGo!I101</f>
        <v>5</v>
      </c>
      <c r="F100" s="51">
        <v>5</v>
      </c>
      <c r="G100" s="52">
        <f>IFERROR(VLOOKUP(A100,GiaPheLieu!A:F,6,0),0)</f>
        <v>5000</v>
      </c>
      <c r="H100" s="51"/>
      <c r="I100" s="51"/>
    </row>
    <row r="101" spans="1:9" s="37" customFormat="1" ht="34.9" customHeight="1">
      <c r="A101" s="47" t="str">
        <f>TruocThaoGo!B101</f>
        <v>bmoc16300</v>
      </c>
      <c r="B101" s="48" t="str">
        <f>TruocThaoGo!D101</f>
        <v>23.2</v>
      </c>
      <c r="C101" s="49" t="str">
        <f>TruocThaoGo!E101</f>
        <v>Bulon móc 16x300</v>
      </c>
      <c r="D101" s="50" t="str">
        <f>TruocThaoGo!F101</f>
        <v>cái</v>
      </c>
      <c r="E101" s="51">
        <f>SauThaoGo!I102</f>
        <v>5</v>
      </c>
      <c r="F101" s="51">
        <v>5</v>
      </c>
      <c r="G101" s="52">
        <f>IFERROR(VLOOKUP(A101,GiaPheLieu!A:F,6,0),0)</f>
        <v>1000</v>
      </c>
      <c r="H101" s="51"/>
      <c r="I101" s="51"/>
    </row>
    <row r="102" spans="1:9" s="37" customFormat="1" ht="34.9" customHeight="1">
      <c r="A102" s="47" t="str">
        <f>TruocThaoGo!B102</f>
        <v>gip</v>
      </c>
      <c r="B102" s="48" t="str">
        <f>TruocThaoGo!D102</f>
        <v>24</v>
      </c>
      <c r="C102" s="49" t="str">
        <f>TruocThaoGo!E102</f>
        <v>Ghíp IPC</v>
      </c>
      <c r="D102" s="50" t="str">
        <f>TruocThaoGo!F102</f>
        <v>cái</v>
      </c>
      <c r="E102" s="51">
        <f>SauThaoGo!I103</f>
        <v>242</v>
      </c>
      <c r="F102" s="51">
        <v>5</v>
      </c>
      <c r="G102" s="52">
        <f>IFERROR(VLOOKUP(A102,GiaPheLieu!A:F,6,0),0)</f>
        <v>100</v>
      </c>
      <c r="H102" s="51"/>
      <c r="I102" s="51"/>
    </row>
    <row r="103" spans="1:9" s="37" customFormat="1" ht="34.9" customHeight="1">
      <c r="A103" s="47" t="str">
        <f>TruocThaoGo!B103</f>
        <v>kq2/0</v>
      </c>
      <c r="B103" s="48" t="str">
        <f>TruocThaoGo!D103</f>
        <v>25</v>
      </c>
      <c r="C103" s="49" t="str">
        <f>TruocThaoGo!E103</f>
        <v>Kẹp quai</v>
      </c>
      <c r="D103" s="50" t="str">
        <f>TruocThaoGo!F103</f>
        <v>cái</v>
      </c>
      <c r="E103" s="51">
        <f>SauThaoGo!I104</f>
        <v>42</v>
      </c>
      <c r="F103" s="51">
        <v>5</v>
      </c>
      <c r="G103" s="52">
        <f>IFERROR(VLOOKUP(A103,GiaPheLieu!A:F,6,0),0)</f>
        <v>3900</v>
      </c>
      <c r="H103" s="51"/>
      <c r="I103" s="51"/>
    </row>
    <row r="104" spans="1:9" ht="9" customHeight="1">
      <c r="B104" s="60"/>
      <c r="C104" s="61"/>
      <c r="D104" s="60"/>
      <c r="E104" s="62"/>
      <c r="F104" s="62"/>
      <c r="G104" s="63"/>
    </row>
    <row r="105" spans="1:9" ht="27" customHeight="1" outlineLevel="1">
      <c r="B105" s="64"/>
      <c r="C105" s="65" t="s">
        <v>4544</v>
      </c>
      <c r="F105" s="64"/>
    </row>
    <row r="106" spans="1:9" ht="31.35" customHeight="1" outlineLevel="1"/>
    <row r="107" spans="1:9" ht="31.35" customHeight="1" outlineLevel="1"/>
    <row r="108" spans="1:9" ht="31.35" customHeight="1" outlineLevel="1"/>
    <row r="109" spans="1:9" ht="31.35" customHeight="1" outlineLevel="1"/>
    <row r="110" spans="1:9" ht="31.35" customHeight="1" outlineLevel="1"/>
    <row r="111" spans="1:9" ht="31.7" customHeight="1" outlineLevel="1">
      <c r="B111" s="66"/>
      <c r="C111" s="67" t="s">
        <v>4378</v>
      </c>
      <c r="D111" s="68" t="s">
        <v>4546</v>
      </c>
      <c r="E111" s="68"/>
      <c r="F111" s="69" t="s">
        <v>4391</v>
      </c>
      <c r="H111" s="68" t="s">
        <v>4546</v>
      </c>
    </row>
    <row r="112" spans="1:9" ht="31.7" customHeight="1" outlineLevel="1">
      <c r="B112" s="66"/>
      <c r="C112" s="67" t="s">
        <v>4380</v>
      </c>
      <c r="D112" s="68" t="s">
        <v>4546</v>
      </c>
      <c r="E112" s="68"/>
      <c r="F112" s="69" t="s">
        <v>4393</v>
      </c>
      <c r="H112" s="68" t="s">
        <v>4546</v>
      </c>
    </row>
    <row r="113" spans="2:9" ht="31.7" customHeight="1" outlineLevel="1">
      <c r="B113" s="66"/>
      <c r="C113" s="67" t="s">
        <v>4382</v>
      </c>
      <c r="D113" s="68" t="s">
        <v>4546</v>
      </c>
      <c r="E113" s="68"/>
      <c r="F113" s="69" t="s">
        <v>33</v>
      </c>
      <c r="H113" s="68" t="s">
        <v>4546</v>
      </c>
    </row>
    <row r="114" spans="2:9" ht="31.7" customHeight="1" outlineLevel="1">
      <c r="B114" s="66"/>
      <c r="C114" s="67" t="s">
        <v>4385</v>
      </c>
      <c r="D114" s="68" t="s">
        <v>4546</v>
      </c>
      <c r="E114" s="68"/>
      <c r="F114" s="69" t="s">
        <v>36</v>
      </c>
      <c r="H114" s="68" t="s">
        <v>4546</v>
      </c>
    </row>
    <row r="115" spans="2:9" ht="31.7" customHeight="1" outlineLevel="1">
      <c r="B115" s="66"/>
      <c r="C115" s="67" t="s">
        <v>4387</v>
      </c>
      <c r="D115" s="68" t="s">
        <v>4546</v>
      </c>
      <c r="E115" s="68"/>
      <c r="F115" s="70"/>
      <c r="G115" s="68"/>
      <c r="H115" s="70"/>
      <c r="I115" s="68"/>
    </row>
    <row r="116" spans="2:9" ht="31.7" customHeight="1" outlineLevel="1">
      <c r="B116" s="66"/>
      <c r="C116" s="67" t="s">
        <v>4389</v>
      </c>
      <c r="D116" s="68" t="s">
        <v>4546</v>
      </c>
      <c r="E116" s="68"/>
      <c r="F116" s="71"/>
      <c r="G116" s="68"/>
      <c r="H116" s="70"/>
      <c r="I116" s="68"/>
    </row>
    <row r="117" spans="2:9" ht="20.100000000000001" customHeight="1" outlineLevel="1"/>
    <row r="118" spans="2:9" ht="20.100000000000001" customHeight="1" outlineLevel="1"/>
  </sheetData>
  <customSheetViews>
    <customSheetView guid="{4DE83ABE-A74B-4828-BDA1-9398B70F0243}" showPageBreaks="1" printArea="1" topLeftCell="A47">
      <selection activeCell="L57" sqref="L57"/>
      <pageMargins left="0.59" right="0.17" top="0.74803149606299202" bottom="0.48" header="0.31496062992126" footer="7.0000000000000007E-2"/>
      <pageSetup paperSize="9" orientation="portrait" blackAndWhite="1"/>
    </customSheetView>
    <customSheetView guid="{AB55E406-8F51-45CA-93E6-D8A631ED7648}" topLeftCell="A47">
      <selection activeCell="L57" sqref="L57"/>
      <pageMargins left="0.59" right="0.17" top="0.74803149606299202" bottom="0.48" header="0.31496062992126" footer="7.0000000000000007E-2"/>
      <pageSetup paperSize="9" orientation="portrait" blackAndWhite="1"/>
    </customSheetView>
    <customSheetView guid="{EC23512C-144C-45A4-B885-A0043F0F19E7}" showPageBreaks="1" printArea="1" topLeftCell="A47">
      <selection activeCell="L57" sqref="L57"/>
      <pageMargins left="0.59" right="0.17" top="0.74803149606299202" bottom="0.48" header="0.31496062992126" footer="7.0000000000000007E-2"/>
      <pageSetup paperSize="9" orientation="portrait" blackAndWhite="1"/>
    </customSheetView>
  </customSheetViews>
  <mergeCells count="4">
    <mergeCell ref="B5:I5"/>
    <mergeCell ref="B6:I6"/>
    <mergeCell ref="B7:I7"/>
    <mergeCell ref="B28:I28"/>
  </mergeCells>
  <pageMargins left="0.59" right="0.17" top="0.74803149606299202" bottom="0.48" header="0.31496062992126" footer="7.0000000000000007E-2"/>
  <pageSetup paperSize="9" orientation="portrait"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1:K65"/>
  <sheetViews>
    <sheetView topLeftCell="A43" workbookViewId="0">
      <selection activeCell="E57" sqref="E57"/>
    </sheetView>
  </sheetViews>
  <sheetFormatPr defaultColWidth="8.88671875" defaultRowHeight="14.25"/>
  <cols>
    <col min="1" max="2" width="8.88671875" style="3"/>
    <col min="3" max="3" width="7.109375" style="3" customWidth="1"/>
    <col min="4" max="4" width="23.21875" style="3" customWidth="1"/>
    <col min="5" max="5" width="8.88671875" style="4"/>
    <col min="6" max="6" width="8.5546875" style="3" customWidth="1"/>
    <col min="7" max="7" width="13" style="3" hidden="1" customWidth="1"/>
    <col min="8" max="8" width="8" style="5" customWidth="1"/>
    <col min="9" max="9" width="12.6640625" style="3" customWidth="1"/>
    <col min="10" max="10" width="11.5546875" style="3" customWidth="1"/>
    <col min="11" max="16384" width="8.88671875" style="3"/>
  </cols>
  <sheetData>
    <row r="1" spans="2:10" ht="16.5">
      <c r="C1" s="1806" t="s">
        <v>4592</v>
      </c>
      <c r="D1" s="1806"/>
      <c r="E1" s="1806"/>
      <c r="F1" s="1807" t="s">
        <v>4282</v>
      </c>
      <c r="G1" s="1807"/>
      <c r="H1" s="1807"/>
      <c r="I1" s="1807"/>
      <c r="J1" s="1807"/>
    </row>
    <row r="2" spans="2:10" ht="18.75">
      <c r="C2" s="1806" t="s">
        <v>4593</v>
      </c>
      <c r="D2" s="1806"/>
      <c r="E2" s="1806"/>
      <c r="F2" s="1808" t="s">
        <v>4283</v>
      </c>
      <c r="G2" s="1808"/>
      <c r="H2" s="1808"/>
      <c r="I2" s="1808"/>
      <c r="J2" s="1808"/>
    </row>
    <row r="3" spans="2:10" ht="16.5">
      <c r="C3" s="1806" t="s">
        <v>4594</v>
      </c>
      <c r="D3" s="1806"/>
      <c r="E3" s="1806"/>
      <c r="F3" s="1890" t="s">
        <v>4595</v>
      </c>
      <c r="G3" s="1890"/>
      <c r="H3" s="1890"/>
      <c r="I3" s="1890"/>
      <c r="J3" s="1890"/>
    </row>
    <row r="4" spans="2:10" ht="16.5">
      <c r="C4" s="8"/>
      <c r="D4" s="9"/>
      <c r="E4" s="7"/>
      <c r="F4" s="1809" t="s">
        <v>4284</v>
      </c>
      <c r="G4" s="1809"/>
      <c r="H4" s="1809"/>
      <c r="I4" s="1809"/>
      <c r="J4" s="1809"/>
    </row>
    <row r="5" spans="2:10" ht="16.5">
      <c r="C5" s="8"/>
      <c r="D5" s="11"/>
      <c r="E5" s="10"/>
      <c r="F5" s="12"/>
      <c r="G5" s="12"/>
      <c r="H5" s="13"/>
      <c r="I5" s="12"/>
      <c r="J5" s="12"/>
    </row>
    <row r="6" spans="2:10" ht="33" customHeight="1">
      <c r="C6" s="1810" t="s">
        <v>4596</v>
      </c>
      <c r="D6" s="1810"/>
      <c r="E6" s="1810"/>
      <c r="F6" s="1810"/>
      <c r="G6" s="1810"/>
      <c r="H6" s="1810"/>
      <c r="I6" s="1810"/>
      <c r="J6" s="1810"/>
    </row>
    <row r="7" spans="2:10" ht="39" customHeight="1">
      <c r="C7" s="1808" t="str">
        <f>QuyetToanKLA!C2</f>
        <v>Công trình: Nâng cấp đường dây trung thế từ recloser Xuân Bắc đến LBS khí Chế Biến tuyến 480 Xuân Bắc</v>
      </c>
      <c r="D7" s="1808"/>
      <c r="E7" s="1808"/>
      <c r="F7" s="1808"/>
      <c r="G7" s="1808"/>
      <c r="H7" s="1808"/>
      <c r="I7" s="1808"/>
      <c r="J7" s="1808"/>
    </row>
    <row r="8" spans="2:10" ht="15.75">
      <c r="C8" s="14"/>
      <c r="D8" s="12"/>
      <c r="E8" s="7"/>
      <c r="F8" s="12"/>
      <c r="G8" s="12"/>
      <c r="H8" s="13"/>
      <c r="I8" s="7"/>
      <c r="J8" s="7"/>
    </row>
    <row r="9" spans="2:10" ht="18.75">
      <c r="C9" s="1805" t="s">
        <v>4286</v>
      </c>
      <c r="D9" s="1805"/>
      <c r="E9" s="1805"/>
      <c r="F9" s="1805"/>
      <c r="G9" s="1805"/>
      <c r="H9" s="1805"/>
      <c r="I9" s="1805"/>
      <c r="J9" s="1805"/>
    </row>
    <row r="10" spans="2:10" ht="18.75">
      <c r="C10" s="1805" t="s">
        <v>4287</v>
      </c>
      <c r="D10" s="1805"/>
      <c r="E10" s="1805"/>
      <c r="F10" s="1805"/>
      <c r="G10" s="1805"/>
      <c r="H10" s="1805"/>
      <c r="I10" s="1805"/>
      <c r="J10" s="1805"/>
    </row>
    <row r="11" spans="2:10" ht="18.75">
      <c r="C11" s="1805" t="s">
        <v>4288</v>
      </c>
      <c r="D11" s="1805"/>
      <c r="E11" s="1805"/>
      <c r="F11" s="1805"/>
      <c r="G11" s="1805"/>
      <c r="H11" s="1805"/>
      <c r="I11" s="1805"/>
      <c r="J11" s="1805"/>
    </row>
    <row r="12" spans="2:10" s="1" customFormat="1" ht="46.9" customHeight="1">
      <c r="C12" s="1889" t="str">
        <f>REPT(" ",10)&amp;"Căn cứ biên bản đánh giá chất lượng vật tư thu hồi từ "&amp;C7&amp;"   ngày     tháng 11 năm 2019 của Hội đồng đánh giá vật tư thu hồi sau khi phân loại."</f>
        <v xml:space="preserve">          Căn cứ biên bản đánh giá chất lượng vật tư thu hồi từ Công trình: Nâng cấp đường dây trung thế từ recloser Xuân Bắc đến LBS khí Chế Biến tuyến 480 Xuân Bắc   ngày     tháng 11 năm 2019 của Hội đồng đánh giá vật tư thu hồi sau khi phân loại.</v>
      </c>
      <c r="D12" s="1889"/>
      <c r="E12" s="1889"/>
      <c r="F12" s="1889"/>
      <c r="G12" s="1889"/>
      <c r="H12" s="1889"/>
      <c r="I12" s="1889"/>
      <c r="J12" s="1889"/>
    </row>
    <row r="13" spans="2:10" s="1" customFormat="1" ht="40.9" customHeight="1">
      <c r="C13" s="1889" t="s">
        <v>4597</v>
      </c>
      <c r="D13" s="1889"/>
      <c r="E13" s="1889"/>
      <c r="F13" s="1889"/>
      <c r="G13" s="1889"/>
      <c r="H13" s="1889"/>
      <c r="I13" s="1889"/>
      <c r="J13" s="1889"/>
    </row>
    <row r="15" spans="2:10" ht="33" customHeight="1">
      <c r="C15" s="15" t="s">
        <v>4259</v>
      </c>
      <c r="D15" s="16" t="s">
        <v>4598</v>
      </c>
      <c r="E15" s="15" t="s">
        <v>3595</v>
      </c>
      <c r="F15" s="17" t="s">
        <v>4404</v>
      </c>
      <c r="G15" s="15" t="s">
        <v>4404</v>
      </c>
      <c r="H15" s="15" t="s">
        <v>4588</v>
      </c>
      <c r="I15" s="15" t="s">
        <v>4599</v>
      </c>
      <c r="J15" s="32" t="s">
        <v>3597</v>
      </c>
    </row>
    <row r="16" spans="2:10" s="2" customFormat="1" ht="24" customHeight="1">
      <c r="B16" s="2" t="s">
        <v>4210</v>
      </c>
      <c r="C16" s="18">
        <f>ROW()-ROW($C$15)</f>
        <v>1</v>
      </c>
      <c r="D16" s="19" t="str">
        <f>VLOOKUP(B16,DanhGia!$A:$I,3,0)</f>
        <v>Sứ đứng</v>
      </c>
      <c r="E16" s="20" t="str">
        <f>VLOOKUP(B16,GiaPheLieu!A:E,5,0)</f>
        <v>cái</v>
      </c>
      <c r="F16" s="21">
        <f>SUMIF(DanhGia!$A:$A,B16,DanhGia!E:E)</f>
        <v>288</v>
      </c>
      <c r="G16" s="22"/>
      <c r="H16" s="21">
        <f>VLOOKUP(B16,DanhGia!$A:$I,6,0)</f>
        <v>5</v>
      </c>
      <c r="I16" s="33">
        <f>VLOOKUP(B16,DanhGia!$A:$I,7,0)</f>
        <v>100</v>
      </c>
      <c r="J16" s="33">
        <f>F16*I16</f>
        <v>28800</v>
      </c>
    </row>
    <row r="17" spans="2:11" s="2" customFormat="1" ht="24" customHeight="1">
      <c r="B17" s="2" t="s">
        <v>512</v>
      </c>
      <c r="C17" s="18">
        <f t="shared" ref="C17:C55" si="0">ROW()-ROW($C$15)</f>
        <v>2</v>
      </c>
      <c r="D17" s="19" t="str">
        <f>VLOOKUP(B17,DanhGia!$A:$I,3,0)</f>
        <v>Chân sứ đỉnh</v>
      </c>
      <c r="E17" s="20" t="str">
        <f>VLOOKUP(B17,GiaPheLieu!A:E,5,0)</f>
        <v>cái</v>
      </c>
      <c r="F17" s="21">
        <f>SUMIF(DanhGia!$A:$A,B17,DanhGia!E:E)</f>
        <v>95</v>
      </c>
      <c r="G17" s="22"/>
      <c r="H17" s="21">
        <f>VLOOKUP(B17,DanhGia!$A:$I,6,0)</f>
        <v>5</v>
      </c>
      <c r="I17" s="33">
        <f>VLOOKUP(B17,DanhGia!$A:$I,7,0)</f>
        <v>7400</v>
      </c>
      <c r="J17" s="33">
        <f t="shared" ref="J17:J55" si="1">F17*I17</f>
        <v>703000</v>
      </c>
    </row>
    <row r="18" spans="2:11" s="2" customFormat="1" ht="24" customHeight="1">
      <c r="B18" s="2" t="s">
        <v>4411</v>
      </c>
      <c r="C18" s="18">
        <f t="shared" si="0"/>
        <v>3</v>
      </c>
      <c r="D18" s="19" t="str">
        <f>VLOOKUP(B18,DanhGia!$A:$I,3,0)</f>
        <v>Bulon 16x250 bắt chân sứ đỉnh</v>
      </c>
      <c r="E18" s="20" t="str">
        <f>VLOOKUP(B18,GiaPheLieu!A:E,5,0)</f>
        <v>cái</v>
      </c>
      <c r="F18" s="21">
        <f>SUMIF(DanhGia!$A:$A,B18,DanhGia!E:E)</f>
        <v>266</v>
      </c>
      <c r="G18" s="22"/>
      <c r="H18" s="21">
        <f>VLOOKUP(B18,DanhGia!$A:$I,6,0)</f>
        <v>5</v>
      </c>
      <c r="I18" s="33">
        <f>VLOOKUP(B18,DanhGia!$A:$I,7,0)</f>
        <v>900</v>
      </c>
      <c r="J18" s="33">
        <f t="shared" si="1"/>
        <v>239400</v>
      </c>
    </row>
    <row r="19" spans="2:11" s="2" customFormat="1" ht="24" customHeight="1">
      <c r="B19" s="2" t="s">
        <v>3308</v>
      </c>
      <c r="C19" s="18">
        <f t="shared" si="0"/>
        <v>4</v>
      </c>
      <c r="D19" s="19" t="str">
        <f>VLOOKUP(B19,DanhGia!$A:$I,3,0)</f>
        <v>Ty sứ đứng D20</v>
      </c>
      <c r="E19" s="20" t="str">
        <f>VLOOKUP(B19,GiaPheLieu!A:E,5,0)</f>
        <v>cái</v>
      </c>
      <c r="F19" s="21">
        <f>SUMIF(DanhGia!$A:$A,B19,DanhGia!E:E)</f>
        <v>193</v>
      </c>
      <c r="G19" s="22"/>
      <c r="H19" s="21">
        <f>VLOOKUP(B19,DanhGia!$A:$I,6,0)</f>
        <v>5</v>
      </c>
      <c r="I19" s="33">
        <f>VLOOKUP(B19,DanhGia!$A:$I,7,0)</f>
        <v>3500</v>
      </c>
      <c r="J19" s="33">
        <f t="shared" si="1"/>
        <v>675500</v>
      </c>
    </row>
    <row r="20" spans="2:11" s="2" customFormat="1" ht="24" customHeight="1">
      <c r="B20" s="2" t="s">
        <v>4416</v>
      </c>
      <c r="C20" s="18">
        <f t="shared" si="0"/>
        <v>5</v>
      </c>
      <c r="D20" s="19" t="str">
        <f>VLOOKUP(B20,DanhGia!$A:$I,3,0)</f>
        <v>Rack 1</v>
      </c>
      <c r="E20" s="20" t="str">
        <f>VLOOKUP(B20,GiaPheLieu!A:E,5,0)</f>
        <v>cái</v>
      </c>
      <c r="F20" s="21">
        <f>SUMIF(DanhGia!$A:$A,B20,DanhGia!E:E)</f>
        <v>86</v>
      </c>
      <c r="G20" s="22"/>
      <c r="H20" s="21">
        <f>VLOOKUP(B20,DanhGia!$A:$I,6,0)</f>
        <v>5</v>
      </c>
      <c r="I20" s="33">
        <f>VLOOKUP(B20,DanhGia!$A:$I,7,0)</f>
        <v>1000</v>
      </c>
      <c r="J20" s="33">
        <f t="shared" si="1"/>
        <v>86000</v>
      </c>
    </row>
    <row r="21" spans="2:11" s="2" customFormat="1" ht="24" customHeight="1">
      <c r="B21" s="2" t="s">
        <v>3420</v>
      </c>
      <c r="C21" s="18">
        <f t="shared" si="0"/>
        <v>6</v>
      </c>
      <c r="D21" s="19" t="str">
        <f>VLOOKUP(B21,DanhGia!$A:$I,3,0)</f>
        <v>Sứ ống chỉ</v>
      </c>
      <c r="E21" s="20" t="str">
        <f>VLOOKUP(B21,GiaPheLieu!A:E,5,0)</f>
        <v>cái</v>
      </c>
      <c r="F21" s="21">
        <f>SUMIF(DanhGia!$A:$A,B21,DanhGia!E:E)</f>
        <v>86</v>
      </c>
      <c r="G21" s="22"/>
      <c r="H21" s="21">
        <f>VLOOKUP(B21,DanhGia!$A:$I,6,0)</f>
        <v>5</v>
      </c>
      <c r="I21" s="33">
        <f>VLOOKUP(B21,DanhGia!$A:$I,7,0)</f>
        <v>100</v>
      </c>
      <c r="J21" s="33">
        <f t="shared" si="1"/>
        <v>8600</v>
      </c>
    </row>
    <row r="22" spans="2:11" s="2" customFormat="1" ht="24" customHeight="1">
      <c r="B22" s="2" t="s">
        <v>4421</v>
      </c>
      <c r="C22" s="18">
        <f t="shared" si="0"/>
        <v>7</v>
      </c>
      <c r="D22" s="19" t="str">
        <f>VLOOKUP(B22,DanhGia!$A:$I,3,0)</f>
        <v>Bulong 16x300</v>
      </c>
      <c r="E22" s="20" t="str">
        <f>VLOOKUP(B22,GiaPheLieu!A:E,5,0)</f>
        <v>cái</v>
      </c>
      <c r="F22" s="21">
        <f>SUMIF(DanhGia!$A:$A,B22,DanhGia!E:E)</f>
        <v>182</v>
      </c>
      <c r="G22" s="22"/>
      <c r="H22" s="21">
        <f>VLOOKUP(B22,DanhGia!$A:$I,6,0)</f>
        <v>5</v>
      </c>
      <c r="I22" s="33">
        <f>VLOOKUP(B22,DanhGia!$A:$I,7,0)</f>
        <v>1000</v>
      </c>
      <c r="J22" s="33">
        <f t="shared" si="1"/>
        <v>182000</v>
      </c>
      <c r="K22" s="2">
        <v>11</v>
      </c>
    </row>
    <row r="23" spans="2:11" s="2" customFormat="1" ht="24" customHeight="1">
      <c r="B23" s="2" t="s">
        <v>4426</v>
      </c>
      <c r="C23" s="18">
        <f t="shared" si="0"/>
        <v>8</v>
      </c>
      <c r="D23" s="19" t="str">
        <f>VLOOKUP(B23,DanhGia!$A:$I,3,0)</f>
        <v>Sứ treo thủy tinh</v>
      </c>
      <c r="E23" s="20" t="str">
        <f>VLOOKUP(B23,GiaPheLieu!A:E,5,0)</f>
        <v>cái</v>
      </c>
      <c r="F23" s="21">
        <f>SUMIF(DanhGia!$A:$A,B23,DanhGia!E:E)</f>
        <v>60</v>
      </c>
      <c r="G23" s="22"/>
      <c r="H23" s="21">
        <f>VLOOKUP(B23,DanhGia!$A:$I,6,0)</f>
        <v>5</v>
      </c>
      <c r="I23" s="33">
        <f>VLOOKUP(B23,DanhGia!$A:$I,7,0)</f>
        <v>100</v>
      </c>
      <c r="J23" s="33">
        <f t="shared" si="1"/>
        <v>6000</v>
      </c>
    </row>
    <row r="24" spans="2:11" s="2" customFormat="1" ht="24" customHeight="1">
      <c r="B24" s="2" t="s">
        <v>4430</v>
      </c>
      <c r="C24" s="18">
        <f t="shared" si="0"/>
        <v>9</v>
      </c>
      <c r="D24" s="19" t="str">
        <f>VLOOKUP(B24,DanhGia!$A:$I,3,0)</f>
        <v>Móc treo chữ U</v>
      </c>
      <c r="E24" s="20" t="str">
        <f>VLOOKUP(B24,GiaPheLieu!A:E,5,0)</f>
        <v>cái</v>
      </c>
      <c r="F24" s="21">
        <f>SUMIF(DanhGia!$A:$A,B24,DanhGia!E:E)</f>
        <v>29</v>
      </c>
      <c r="G24" s="22"/>
      <c r="H24" s="21">
        <f>VLOOKUP(B24,DanhGia!$A:$I,6,0)</f>
        <v>5</v>
      </c>
      <c r="I24" s="33">
        <f>VLOOKUP(B24,DanhGia!$A:$I,7,0)</f>
        <v>500</v>
      </c>
      <c r="J24" s="33">
        <f t="shared" si="1"/>
        <v>14500</v>
      </c>
    </row>
    <row r="25" spans="2:11" s="2" customFormat="1" ht="24" customHeight="1">
      <c r="B25" s="2" t="s">
        <v>3306</v>
      </c>
      <c r="C25" s="18">
        <f t="shared" si="0"/>
        <v>10</v>
      </c>
      <c r="D25" s="19" t="str">
        <f>VLOOKUP(B25,DanhGia!$A:$I,3,0)</f>
        <v>Kẹo dừng 3 U</v>
      </c>
      <c r="E25" s="20" t="str">
        <f>VLOOKUP(B25,GiaPheLieu!A:E,5,0)</f>
        <v>cái</v>
      </c>
      <c r="F25" s="21">
        <f>SUMIF(DanhGia!$A:$A,B25,DanhGia!E:E)</f>
        <v>52</v>
      </c>
      <c r="G25" s="22"/>
      <c r="H25" s="21">
        <f>VLOOKUP(B25,DanhGia!$A:$I,6,0)</f>
        <v>5</v>
      </c>
      <c r="I25" s="33">
        <f>VLOOKUP(B25,DanhGia!$A:$I,7,0)</f>
        <v>5000</v>
      </c>
      <c r="J25" s="33">
        <f t="shared" si="1"/>
        <v>260000</v>
      </c>
    </row>
    <row r="26" spans="2:11" s="2" customFormat="1" ht="24" customHeight="1">
      <c r="B26" s="2" t="s">
        <v>3304</v>
      </c>
      <c r="C26" s="18">
        <f t="shared" si="0"/>
        <v>11</v>
      </c>
      <c r="D26" s="19" t="str">
        <f>VLOOKUP(B26,DanhGia!$A:$I,3,0)</f>
        <v>Lem yên ngựa</v>
      </c>
      <c r="E26" s="20" t="str">
        <f>VLOOKUP(B26,GiaPheLieu!A:E,5,0)</f>
        <v>cái</v>
      </c>
      <c r="F26" s="21">
        <f>SUMIF(DanhGia!$A:$A,B26,DanhGia!E:E)</f>
        <v>3</v>
      </c>
      <c r="G26" s="22"/>
      <c r="H26" s="21">
        <f>VLOOKUP(B26,DanhGia!$A:$I,6,0)</f>
        <v>5</v>
      </c>
      <c r="I26" s="33">
        <f>VLOOKUP(B26,DanhGia!$A:$I,7,0)</f>
        <v>500</v>
      </c>
      <c r="J26" s="33">
        <f t="shared" si="1"/>
        <v>1500</v>
      </c>
    </row>
    <row r="27" spans="2:11" s="2" customFormat="1" ht="24" customHeight="1">
      <c r="B27" s="2" t="s">
        <v>821</v>
      </c>
      <c r="C27" s="18">
        <f t="shared" si="0"/>
        <v>12</v>
      </c>
      <c r="D27" s="19" t="str">
        <f>VLOOKUP(B27,DanhGia!$A:$I,3,0)</f>
        <v>Sứ polymer</v>
      </c>
      <c r="E27" s="20" t="str">
        <f>VLOOKUP(B27,GiaPheLieu!A:E,5,0)</f>
        <v>cái</v>
      </c>
      <c r="F27" s="21">
        <f>SUMIF(DanhGia!$A:$A,B27,DanhGia!E:E)</f>
        <v>0</v>
      </c>
      <c r="G27" s="22"/>
      <c r="H27" s="21">
        <f>VLOOKUP(B27,DanhGia!$A:$I,6,0)</f>
        <v>5</v>
      </c>
      <c r="I27" s="33">
        <f>VLOOKUP(B27,DanhGia!$A:$I,7,0)</f>
        <v>100</v>
      </c>
      <c r="J27" s="33">
        <f t="shared" si="1"/>
        <v>0</v>
      </c>
    </row>
    <row r="28" spans="2:11" s="2" customFormat="1" ht="24" customHeight="1">
      <c r="B28" s="2" t="s">
        <v>388</v>
      </c>
      <c r="C28" s="18">
        <f t="shared" si="0"/>
        <v>13</v>
      </c>
      <c r="D28" s="19" t="str">
        <f>VLOOKUP(B28,DanhGia!$A:$I,3,0)</f>
        <v>Cáp AC95</v>
      </c>
      <c r="E28" s="20" t="str">
        <f>VLOOKUP(B28,GiaPheLieu!A:E,5,0)</f>
        <v>kg</v>
      </c>
      <c r="F28" s="21">
        <f>SUMIF(DanhGia!$A:$A,B28,DanhGia!E:E)</f>
        <v>0</v>
      </c>
      <c r="G28" s="22"/>
      <c r="H28" s="21">
        <f>VLOOKUP(B28,DanhGia!$A:$I,6,0)</f>
        <v>5</v>
      </c>
      <c r="I28" s="33">
        <f>VLOOKUP(B28,DanhGia!$A:$I,7,0)</f>
        <v>14956</v>
      </c>
      <c r="J28" s="33">
        <f t="shared" si="1"/>
        <v>0</v>
      </c>
    </row>
    <row r="29" spans="2:11" s="2" customFormat="1" ht="24" customHeight="1">
      <c r="B29" s="2" t="s">
        <v>4444</v>
      </c>
      <c r="C29" s="18">
        <f t="shared" si="0"/>
        <v>14</v>
      </c>
      <c r="D29" s="19" t="str">
        <f>VLOOKUP(B29,DanhGia!$A:$I,3,0)</f>
        <v>Cáp AC70</v>
      </c>
      <c r="E29" s="20" t="str">
        <f>VLOOKUP(B29,GiaPheLieu!A:E,5,0)</f>
        <v>kg</v>
      </c>
      <c r="F29" s="21">
        <f>SUMIF(DanhGia!$A:$A,B29,DanhGia!E:E)*VLOOKUP(B29,DanhGia!A:I,8,0)</f>
        <v>5485.8245095625052</v>
      </c>
      <c r="G29" s="22"/>
      <c r="H29" s="21">
        <f>VLOOKUP(B29,DanhGia!$A:$I,6,0)</f>
        <v>5</v>
      </c>
      <c r="I29" s="33">
        <f>VLOOKUP(B29,DanhGia!$A:$I,7,0)</f>
        <v>14505</v>
      </c>
      <c r="J29" s="33">
        <f t="shared" si="1"/>
        <v>79571884.511204138</v>
      </c>
    </row>
    <row r="30" spans="2:11" s="2" customFormat="1" ht="24" customHeight="1">
      <c r="B30" s="2" t="s">
        <v>4446</v>
      </c>
      <c r="C30" s="18">
        <f t="shared" si="0"/>
        <v>15</v>
      </c>
      <c r="D30" s="19" t="str">
        <f>VLOOKUP(B30,DanhGia!$A:$I,3,0)</f>
        <v>Cáp AC50</v>
      </c>
      <c r="E30" s="20" t="str">
        <f>VLOOKUP(B30,GiaPheLieu!A:E,5,0)</f>
        <v>kg</v>
      </c>
      <c r="F30" s="21">
        <f>SUMIF(DanhGia!$A:$A,B30,DanhGia!E:E)*VLOOKUP(B30,DanhGia!A:I,8,0)</f>
        <v>900.36299999999994</v>
      </c>
      <c r="G30" s="22"/>
      <c r="H30" s="21">
        <f>VLOOKUP(B30,DanhGia!$A:$I,6,0)</f>
        <v>5</v>
      </c>
      <c r="I30" s="33">
        <f>VLOOKUP(B30,DanhGia!$A:$I,7,0)</f>
        <v>14336</v>
      </c>
      <c r="J30" s="33">
        <f t="shared" si="1"/>
        <v>12907603.967999998</v>
      </c>
    </row>
    <row r="31" spans="2:11" s="2" customFormat="1" ht="24" customHeight="1">
      <c r="B31" s="2" t="s">
        <v>4450</v>
      </c>
      <c r="C31" s="18">
        <f t="shared" si="0"/>
        <v>16</v>
      </c>
      <c r="D31" s="19" t="str">
        <f>VLOOKUP(B31,DanhGia!$A:$I,3,0)</f>
        <v>Đà 1,66m X-16Đ</v>
      </c>
      <c r="E31" s="20" t="str">
        <f>VLOOKUP(B31,GiaPheLieu!A:E,5,0)</f>
        <v>cây</v>
      </c>
      <c r="F31" s="21">
        <f>SUMIF(DanhGia!$A:$A,B31,DanhGia!E:E)</f>
        <v>92</v>
      </c>
      <c r="G31" s="22"/>
      <c r="H31" s="21">
        <f>VLOOKUP(B31,DanhGia!$A:$I,6,0)</f>
        <v>5</v>
      </c>
      <c r="I31" s="33">
        <f>VLOOKUP(B31,DanhGia!$A:$I,7,0)</f>
        <v>53412.959999999999</v>
      </c>
      <c r="J31" s="33">
        <f t="shared" si="1"/>
        <v>4913992.32</v>
      </c>
    </row>
    <row r="32" spans="2:11" s="2" customFormat="1" ht="24" customHeight="1">
      <c r="B32" s="2" t="s">
        <v>4452</v>
      </c>
      <c r="C32" s="18">
        <f t="shared" si="0"/>
        <v>17</v>
      </c>
      <c r="D32" s="19" t="str">
        <f>VLOOKUP(B32,DanhGia!$A:$I,3,0)</f>
        <v>Chống đà 810</v>
      </c>
      <c r="E32" s="20" t="str">
        <f>VLOOKUP(B32,GiaPheLieu!A:E,5,0)</f>
        <v>cây</v>
      </c>
      <c r="F32" s="21">
        <f>SUMIF(DanhGia!$A:$A,B32,DanhGia!E:E)</f>
        <v>176</v>
      </c>
      <c r="G32" s="22"/>
      <c r="H32" s="21">
        <f>VLOOKUP(B32,DanhGia!$A:$I,6,0)</f>
        <v>5</v>
      </c>
      <c r="I32" s="33">
        <f>VLOOKUP(B32,DanhGia!$A:$I,7,0)</f>
        <v>7900</v>
      </c>
      <c r="J32" s="33">
        <f t="shared" si="1"/>
        <v>1390400</v>
      </c>
    </row>
    <row r="33" spans="2:10" s="2" customFormat="1" ht="24" customHeight="1">
      <c r="B33" s="2" t="s">
        <v>4455</v>
      </c>
      <c r="C33" s="18">
        <f t="shared" si="0"/>
        <v>18</v>
      </c>
      <c r="D33" s="19" t="str">
        <f>VLOOKUP(B33,DanhGia!$A:$I,3,0)</f>
        <v>Bulong 16x50</v>
      </c>
      <c r="E33" s="20" t="str">
        <f>VLOOKUP(B33,GiaPheLieu!A:E,5,0)</f>
        <v>cái</v>
      </c>
      <c r="F33" s="21">
        <f>SUMIF(DanhGia!$A:$A,B33,DanhGia!E:E)</f>
        <v>205</v>
      </c>
      <c r="G33" s="22"/>
      <c r="H33" s="21">
        <f>VLOOKUP(B33,DanhGia!$A:$I,6,0)</f>
        <v>5</v>
      </c>
      <c r="I33" s="33">
        <f>VLOOKUP(B33,DanhGia!$A:$I,7,0)</f>
        <v>300</v>
      </c>
      <c r="J33" s="33">
        <f t="shared" si="1"/>
        <v>61500</v>
      </c>
    </row>
    <row r="34" spans="2:10" s="2" customFormat="1" ht="24" customHeight="1">
      <c r="B34" s="2" t="s">
        <v>3299</v>
      </c>
      <c r="C34" s="18">
        <f t="shared" si="0"/>
        <v>19</v>
      </c>
      <c r="D34" s="19" t="str">
        <f>VLOOKUP(B34,DanhGia!$A:$I,3,0)</f>
        <v>Đà 2m X-2Đ</v>
      </c>
      <c r="E34" s="20" t="str">
        <f>VLOOKUP(B34,GiaPheLieu!A:E,5,0)</f>
        <v>cây</v>
      </c>
      <c r="F34" s="21">
        <f>SUMIF(DanhGia!$A:$A,B34,DanhGia!E:E)</f>
        <v>1</v>
      </c>
      <c r="G34" s="22"/>
      <c r="H34" s="21">
        <f>VLOOKUP(B34,DanhGia!$A:$I,6,0)</f>
        <v>5</v>
      </c>
      <c r="I34" s="33">
        <f>VLOOKUP(B34,DanhGia!$A:$I,7,0)</f>
        <v>71300</v>
      </c>
      <c r="J34" s="33">
        <f t="shared" si="1"/>
        <v>71300</v>
      </c>
    </row>
    <row r="35" spans="2:10" s="2" customFormat="1" ht="24" customHeight="1">
      <c r="B35" s="2" t="s">
        <v>4473</v>
      </c>
      <c r="C35" s="18">
        <f t="shared" si="0"/>
        <v>20</v>
      </c>
      <c r="D35" s="19" t="str">
        <f>VLOOKUP(B35,DanhGia!$A:$I,3,0)</f>
        <v>Chống đà 1150</v>
      </c>
      <c r="E35" s="20" t="str">
        <f>VLOOKUP(B35,GiaPheLieu!A:E,5,0)</f>
        <v>cây</v>
      </c>
      <c r="F35" s="21">
        <f>SUMIF(DanhGia!$A:$A,B35,DanhGia!E:E)</f>
        <v>1</v>
      </c>
      <c r="G35" s="22"/>
      <c r="H35" s="21">
        <f>VLOOKUP(B35,DanhGia!$A:$I,6,0)</f>
        <v>5</v>
      </c>
      <c r="I35" s="33">
        <f>VLOOKUP(B35,DanhGia!$A:$I,7,0)</f>
        <v>11200</v>
      </c>
      <c r="J35" s="33">
        <f t="shared" si="1"/>
        <v>11200</v>
      </c>
    </row>
    <row r="36" spans="2:10" s="2" customFormat="1" ht="24" customHeight="1">
      <c r="B36" s="2" t="s">
        <v>3301</v>
      </c>
      <c r="C36" s="18">
        <f t="shared" si="0"/>
        <v>21</v>
      </c>
      <c r="D36" s="19" t="str">
        <f>VLOOKUP(B36,DanhGia!$A:$I,3,0)</f>
        <v>Đà 2,2m X-2,2Đ</v>
      </c>
      <c r="E36" s="20" t="str">
        <f>VLOOKUP(B36,GiaPheLieu!A:E,5,0)</f>
        <v>cây</v>
      </c>
      <c r="F36" s="21">
        <f>SUMIF(DanhGia!$A:$A,B36,DanhGia!E:E)</f>
        <v>10</v>
      </c>
      <c r="G36" s="22"/>
      <c r="H36" s="21">
        <f>VLOOKUP(B36,DanhGia!$A:$I,6,0)</f>
        <v>5</v>
      </c>
      <c r="I36" s="33">
        <f>VLOOKUP(B36,DanhGia!$A:$I,7,0)</f>
        <v>70789.119999999995</v>
      </c>
      <c r="J36" s="33">
        <f t="shared" si="1"/>
        <v>707891.19999999995</v>
      </c>
    </row>
    <row r="37" spans="2:10" s="2" customFormat="1" ht="24" customHeight="1">
      <c r="B37" s="2" t="s">
        <v>4486</v>
      </c>
      <c r="C37" s="18">
        <f t="shared" si="0"/>
        <v>22</v>
      </c>
      <c r="D37" s="19" t="str">
        <f>VLOOKUP(B37,DanhGia!$A:$I,3,0)</f>
        <v>Bulon 16x300 VRS</v>
      </c>
      <c r="E37" s="20" t="str">
        <f>VLOOKUP(B37,GiaPheLieu!A:E,5,0)</f>
        <v>cái</v>
      </c>
      <c r="F37" s="21">
        <f>SUMIF(DanhGia!$A:$A,B37,DanhGia!E:E)</f>
        <v>10</v>
      </c>
      <c r="G37" s="22"/>
      <c r="H37" s="21">
        <f>VLOOKUP(B37,DanhGia!$A:$I,6,0)</f>
        <v>5</v>
      </c>
      <c r="I37" s="33">
        <f>VLOOKUP(B37,DanhGia!$A:$I,7,0)</f>
        <v>900</v>
      </c>
      <c r="J37" s="33">
        <f t="shared" si="1"/>
        <v>9000</v>
      </c>
    </row>
    <row r="38" spans="2:10" s="2" customFormat="1" ht="24" customHeight="1">
      <c r="B38" s="2" t="s">
        <v>4149</v>
      </c>
      <c r="C38" s="18">
        <f t="shared" si="0"/>
        <v>23</v>
      </c>
      <c r="D38" s="19" t="str">
        <f>VLOOKUP(B38,DanhGia!$A:$I,3,0)</f>
        <v>Cáp thép 5/8""</v>
      </c>
      <c r="E38" s="20" t="str">
        <f>VLOOKUP(B38,GiaPheLieu!A:E,5,0)</f>
        <v>kg</v>
      </c>
      <c r="F38" s="21">
        <f>SUMIF(DanhGia!$A:$A,B38,DanhGia!E:E)</f>
        <v>162</v>
      </c>
      <c r="G38" s="22"/>
      <c r="H38" s="21">
        <f>VLOOKUP(B38,DanhGia!$A:$I,6,0)</f>
        <v>5</v>
      </c>
      <c r="I38" s="33">
        <f>VLOOKUP(B38,DanhGia!$A:$I,7,0)</f>
        <v>3578</v>
      </c>
      <c r="J38" s="33">
        <f t="shared" si="1"/>
        <v>579636</v>
      </c>
    </row>
    <row r="39" spans="2:10" s="2" customFormat="1" ht="24" customHeight="1">
      <c r="B39" s="2" t="s">
        <v>4175</v>
      </c>
      <c r="C39" s="18">
        <f t="shared" si="0"/>
        <v>24</v>
      </c>
      <c r="D39" s="19" t="str">
        <f>VLOOKUP(B39,DanhGia!$A:$I,3,0)</f>
        <v>Sứ chằng</v>
      </c>
      <c r="E39" s="20" t="str">
        <f>VLOOKUP(B39,GiaPheLieu!A:E,5,0)</f>
        <v>cái</v>
      </c>
      <c r="F39" s="21">
        <f>SUMIF(DanhGia!$A:$A,B39,DanhGia!E:E)</f>
        <v>12</v>
      </c>
      <c r="G39" s="22"/>
      <c r="H39" s="21">
        <f>VLOOKUP(B39,DanhGia!$A:$I,6,0)</f>
        <v>5</v>
      </c>
      <c r="I39" s="33">
        <f>VLOOKUP(B39,DanhGia!$A:$I,7,0)</f>
        <v>100</v>
      </c>
      <c r="J39" s="33">
        <f t="shared" si="1"/>
        <v>1200</v>
      </c>
    </row>
    <row r="40" spans="2:10" s="2" customFormat="1" ht="24" customHeight="1">
      <c r="B40" s="2" t="s">
        <v>4494</v>
      </c>
      <c r="C40" s="18">
        <f t="shared" si="0"/>
        <v>25</v>
      </c>
      <c r="D40" s="19" t="str">
        <f>VLOOKUP(B40,DanhGia!$A:$I,3,0)</f>
        <v>Kẹp cáp 3 bulon</v>
      </c>
      <c r="E40" s="20" t="str">
        <f>VLOOKUP(B40,GiaPheLieu!A:E,5,0)</f>
        <v>cái</v>
      </c>
      <c r="F40" s="21">
        <f>SUMIF(DanhGia!$A:$A,B40,DanhGia!E:E)</f>
        <v>48</v>
      </c>
      <c r="G40" s="22"/>
      <c r="H40" s="21">
        <f>VLOOKUP(B40,DanhGia!$A:$I,6,0)</f>
        <v>5</v>
      </c>
      <c r="I40" s="33">
        <f>VLOOKUP(B40,DanhGia!$A:$I,7,0)</f>
        <v>2000</v>
      </c>
      <c r="J40" s="33">
        <f t="shared" si="1"/>
        <v>96000</v>
      </c>
    </row>
    <row r="41" spans="2:10" s="2" customFormat="1" ht="24" customHeight="1">
      <c r="B41" s="2" t="s">
        <v>4497</v>
      </c>
      <c r="C41" s="18">
        <f t="shared" si="0"/>
        <v>26</v>
      </c>
      <c r="D41" s="19" t="str">
        <f>VLOOKUP(B41,DanhGia!$A:$I,3,0)</f>
        <v>Bulon mắt 16x300</v>
      </c>
      <c r="E41" s="20" t="str">
        <f>VLOOKUP(B41,GiaPheLieu!A:E,5,0)</f>
        <v>cái</v>
      </c>
      <c r="F41" s="21">
        <f>SUMIF(DanhGia!$A:$A,B41,DanhGia!E:E)</f>
        <v>12</v>
      </c>
      <c r="G41" s="22"/>
      <c r="H41" s="21">
        <f>VLOOKUP(B41,DanhGia!$A:$I,6,0)</f>
        <v>5</v>
      </c>
      <c r="I41" s="33">
        <f>VLOOKUP(B41,DanhGia!$A:$I,7,0)</f>
        <v>1000</v>
      </c>
      <c r="J41" s="33">
        <f t="shared" si="1"/>
        <v>12000</v>
      </c>
    </row>
    <row r="42" spans="2:10" s="2" customFormat="1" ht="24" customHeight="1">
      <c r="B42" s="2" t="s">
        <v>3312</v>
      </c>
      <c r="C42" s="18">
        <f t="shared" si="0"/>
        <v>27</v>
      </c>
      <c r="D42" s="19" t="str">
        <f>VLOOKUP(B42,DanhGia!$A:$I,3,0)</f>
        <v>Bộ chống lệch 1,2m</v>
      </c>
      <c r="E42" s="20" t="str">
        <f>VLOOKUP(B42,GiaPheLieu!A:E,5,0)</f>
        <v>cái</v>
      </c>
      <c r="F42" s="21">
        <f>SUMIF(DanhGia!$A:$A,B42,DanhGia!E:E)</f>
        <v>3</v>
      </c>
      <c r="G42" s="22"/>
      <c r="H42" s="21">
        <f>VLOOKUP(B42,DanhGia!$A:$I,6,0)</f>
        <v>5</v>
      </c>
      <c r="I42" s="33">
        <f>VLOOKUP(B42,DanhGia!$A:$I,7,0)</f>
        <v>11200</v>
      </c>
      <c r="J42" s="33">
        <f t="shared" si="1"/>
        <v>33600</v>
      </c>
    </row>
    <row r="43" spans="2:10" s="2" customFormat="1" ht="24" customHeight="1">
      <c r="B43" s="2" t="s">
        <v>4507</v>
      </c>
      <c r="C43" s="18">
        <f t="shared" si="0"/>
        <v>28</v>
      </c>
      <c r="D43" s="19" t="str">
        <f>VLOOKUP(B43,DanhGia!$A:$I,3,0)</f>
        <v>Trụ BTLT 12m</v>
      </c>
      <c r="E43" s="20" t="str">
        <f>VLOOKUP(B43,GiaPheLieu!A:E,5,0)</f>
        <v>trụ</v>
      </c>
      <c r="F43" s="21">
        <f>SUMIF(DanhGia!$A:$A,B43,DanhGia!E:E)</f>
        <v>15</v>
      </c>
      <c r="G43" s="22"/>
      <c r="H43" s="21">
        <f>VLOOKUP(B43,DanhGia!$A:$I,6,0)</f>
        <v>5</v>
      </c>
      <c r="I43" s="33">
        <f>VLOOKUP(B43,DanhGia!$A:$I,7,0)</f>
        <v>59462</v>
      </c>
      <c r="J43" s="33">
        <f t="shared" ref="J43" si="2">F43*I43</f>
        <v>891930</v>
      </c>
    </row>
    <row r="44" spans="2:10" s="2" customFormat="1" ht="24" customHeight="1">
      <c r="B44" s="2" t="s">
        <v>4991</v>
      </c>
      <c r="C44" s="18">
        <f t="shared" si="0"/>
        <v>29</v>
      </c>
      <c r="D44" s="19" t="str">
        <f>VLOOKUP(B44,DanhGia!$A:$I,3,0)</f>
        <v>Trụ BTLT 12m (cắt gốc còn 9m)</v>
      </c>
      <c r="E44" s="20" t="str">
        <f>VLOOKUP(B44,GiaPheLieu!A:E,5,0)</f>
        <v>trụ</v>
      </c>
      <c r="F44" s="21">
        <f>SUMIF(DanhGia!$A:$A,B44,DanhGia!E:E)</f>
        <v>5</v>
      </c>
      <c r="G44" s="22"/>
      <c r="H44" s="21">
        <f>VLOOKUP(B44,DanhGia!$A:$I,6,0)</f>
        <v>5</v>
      </c>
      <c r="I44" s="33">
        <f>VLOOKUP(B44,DanhGia!$A:$I,7,0)</f>
        <v>45646</v>
      </c>
      <c r="J44" s="33">
        <f t="shared" si="1"/>
        <v>228230</v>
      </c>
    </row>
    <row r="45" spans="2:10" s="2" customFormat="1" ht="24" customHeight="1">
      <c r="B45" s="2" t="s">
        <v>4509</v>
      </c>
      <c r="C45" s="18">
        <f t="shared" si="0"/>
        <v>30</v>
      </c>
      <c r="D45" s="19" t="str">
        <f>VLOOKUP(B45,DanhGia!$A:$I,3,0)</f>
        <v>Trụ BTLT 8,4m</v>
      </c>
      <c r="E45" s="20" t="str">
        <f>VLOOKUP(B45,GiaPheLieu!A:E,5,0)</f>
        <v>trụ</v>
      </c>
      <c r="F45" s="21">
        <f>SUMIF(DanhGia!$A:$A,B45,DanhGia!E:E)</f>
        <v>72</v>
      </c>
      <c r="G45" s="22"/>
      <c r="H45" s="21">
        <f>VLOOKUP(B45,DanhGia!$A:$I,6,0)</f>
        <v>5</v>
      </c>
      <c r="I45" s="33">
        <f>VLOOKUP(B45,DanhGia!$A:$I,7,0)</f>
        <v>58129</v>
      </c>
      <c r="J45" s="33">
        <f t="shared" si="1"/>
        <v>4185288</v>
      </c>
    </row>
    <row r="46" spans="2:10" s="2" customFormat="1" ht="24" customHeight="1">
      <c r="B46" s="2" t="s">
        <v>274</v>
      </c>
      <c r="C46" s="18">
        <f t="shared" si="0"/>
        <v>31</v>
      </c>
      <c r="D46" s="19" t="str">
        <f>VLOOKUP(B46,DanhGia!$A:$I,3,0)</f>
        <v>Cáp CXV XLPE 25mm2</v>
      </c>
      <c r="E46" s="20" t="str">
        <f>VLOOKUP(B46,GiaPheLieu!A:E,5,0)</f>
        <v>kg</v>
      </c>
      <c r="F46" s="21">
        <f>SUMIF(DanhGia!$A:$A,B46,DanhGia!E:E)</f>
        <v>22</v>
      </c>
      <c r="G46" s="22"/>
      <c r="H46" s="21">
        <f>VLOOKUP(B46,DanhGia!$A:$I,6,0)</f>
        <v>5</v>
      </c>
      <c r="I46" s="33">
        <f>VLOOKUP(B46,DanhGia!$A:$I,7,0)</f>
        <v>27022</v>
      </c>
      <c r="J46" s="33">
        <f t="shared" si="1"/>
        <v>594484</v>
      </c>
    </row>
    <row r="47" spans="2:10" s="2" customFormat="1" ht="24" customHeight="1">
      <c r="B47" s="2" t="s">
        <v>4513</v>
      </c>
      <c r="C47" s="18">
        <f t="shared" si="0"/>
        <v>32</v>
      </c>
      <c r="D47" s="19" t="str">
        <f>VLOOKUP(B47,DanhGia!$A:$I,3,0)</f>
        <v>Bulon 16x200</v>
      </c>
      <c r="E47" s="20" t="str">
        <f>VLOOKUP(B47,GiaPheLieu!A:E,5,0)</f>
        <v>cái</v>
      </c>
      <c r="F47" s="21">
        <f>SUMIF(DanhGia!$A:$A,B47,DanhGia!E:E)</f>
        <v>73</v>
      </c>
      <c r="G47" s="22"/>
      <c r="H47" s="21">
        <f>VLOOKUP(B47,DanhGia!$A:$I,6,0)</f>
        <v>5</v>
      </c>
      <c r="I47" s="33">
        <f>VLOOKUP(B47,DanhGia!$A:$I,7,0)</f>
        <v>800</v>
      </c>
      <c r="J47" s="33">
        <f t="shared" si="1"/>
        <v>58400</v>
      </c>
    </row>
    <row r="48" spans="2:10" s="2" customFormat="1" ht="24" customHeight="1">
      <c r="B48" s="2" t="s">
        <v>3314</v>
      </c>
      <c r="C48" s="18">
        <f t="shared" si="0"/>
        <v>33</v>
      </c>
      <c r="D48" s="19" t="str">
        <f>VLOOKUP(B48,DanhGia!$A:$I,3,0)</f>
        <v>Bulon móc 16x200</v>
      </c>
      <c r="E48" s="20" t="str">
        <f>VLOOKUP(B48,GiaPheLieu!A:E,5,0)</f>
        <v>cái</v>
      </c>
      <c r="F48" s="21">
        <f>SUMIF(DanhGia!$A:$A,B48,DanhGia!E:E)</f>
        <v>38</v>
      </c>
      <c r="G48" s="22"/>
      <c r="H48" s="21">
        <f>VLOOKUP(B48,DanhGia!$A:$I,6,0)</f>
        <v>5</v>
      </c>
      <c r="I48" s="33">
        <f>VLOOKUP(B48,DanhGia!$A:$I,7,0)</f>
        <v>900</v>
      </c>
      <c r="J48" s="33">
        <f t="shared" si="1"/>
        <v>34200</v>
      </c>
    </row>
    <row r="49" spans="2:10" s="2" customFormat="1" ht="24" customHeight="1">
      <c r="B49" s="2" t="s">
        <v>3303</v>
      </c>
      <c r="C49" s="18">
        <f t="shared" si="0"/>
        <v>34</v>
      </c>
      <c r="D49" s="19" t="str">
        <f>VLOOKUP(B49,DanhGia!$A:$I,3,0)</f>
        <v>Đà composite 0,8m</v>
      </c>
      <c r="E49" s="20" t="str">
        <f>VLOOKUP(B49,GiaPheLieu!A:E,5,0)</f>
        <v>cây</v>
      </c>
      <c r="F49" s="21">
        <f>SUMIF(DanhGia!$A:$A,B49,DanhGia!E:E)</f>
        <v>2</v>
      </c>
      <c r="G49" s="22"/>
      <c r="H49" s="21">
        <f>VLOOKUP(B49,DanhGia!$A:$I,6,0)</f>
        <v>5</v>
      </c>
      <c r="I49" s="33">
        <f>VLOOKUP(B49,DanhGia!$A:$I,7,0)</f>
        <v>100</v>
      </c>
      <c r="J49" s="33">
        <f t="shared" si="1"/>
        <v>200</v>
      </c>
    </row>
    <row r="50" spans="2:10" s="2" customFormat="1" ht="24" customHeight="1">
      <c r="B50" s="2" t="s">
        <v>970</v>
      </c>
      <c r="C50" s="18">
        <f t="shared" si="0"/>
        <v>35</v>
      </c>
      <c r="D50" s="19" t="str">
        <f>VLOOKUP(B50,DanhGia!$A:$I,3,0)</f>
        <v>Thanh chống đà 710mm</v>
      </c>
      <c r="E50" s="20" t="str">
        <f>VLOOKUP(B50,GiaPheLieu!A:E,5,0)</f>
        <v>cây</v>
      </c>
      <c r="F50" s="21">
        <f>SUMIF(DanhGia!$A:$A,B50,DanhGia!E:E)</f>
        <v>2</v>
      </c>
      <c r="G50" s="22"/>
      <c r="H50" s="21">
        <f>VLOOKUP(B50,DanhGia!$A:$I,6,0)</f>
        <v>5</v>
      </c>
      <c r="I50" s="33">
        <f>VLOOKUP(B50,DanhGia!$A:$I,7,0)</f>
        <v>100</v>
      </c>
      <c r="J50" s="33">
        <f t="shared" si="1"/>
        <v>200</v>
      </c>
    </row>
    <row r="51" spans="2:10" s="2" customFormat="1" ht="24" customHeight="1">
      <c r="B51" s="2" t="s">
        <v>4524</v>
      </c>
      <c r="C51" s="18">
        <f t="shared" si="0"/>
        <v>36</v>
      </c>
      <c r="D51" s="19" t="str">
        <f>VLOOKUP(B51,DanhGia!$A:$I,3,0)</f>
        <v>Bulon 12x50</v>
      </c>
      <c r="E51" s="20" t="str">
        <f>VLOOKUP(B51,GiaPheLieu!A:E,5,0)</f>
        <v>cái</v>
      </c>
      <c r="F51" s="21">
        <f>SUMIF(DanhGia!$A:$A,B51,DanhGia!E:E)</f>
        <v>2</v>
      </c>
      <c r="G51" s="22"/>
      <c r="H51" s="21">
        <f>VLOOKUP(B51,DanhGia!$A:$I,6,0)</f>
        <v>5</v>
      </c>
      <c r="I51" s="33">
        <f>VLOOKUP(B51,DanhGia!$A:$I,7,0)</f>
        <v>100</v>
      </c>
      <c r="J51" s="33">
        <f t="shared" si="1"/>
        <v>200</v>
      </c>
    </row>
    <row r="52" spans="2:10" s="2" customFormat="1" ht="24" customHeight="1">
      <c r="B52" s="2" t="s">
        <v>4529</v>
      </c>
      <c r="C52" s="18">
        <f t="shared" si="0"/>
        <v>37</v>
      </c>
      <c r="D52" s="19" t="str">
        <f>VLOOKUP(B52,DanhGia!$A:$I,3,0)</f>
        <v>Bulon 16x400</v>
      </c>
      <c r="E52" s="20" t="str">
        <f>VLOOKUP(B52,GiaPheLieu!A:E,5,0)</f>
        <v>cái</v>
      </c>
      <c r="F52" s="21">
        <f>SUMIF(DanhGia!$A:$A,B52,DanhGia!E:E)</f>
        <v>2</v>
      </c>
      <c r="G52" s="22"/>
      <c r="H52" s="21">
        <f>VLOOKUP(B52,DanhGia!$A:$I,6,0)</f>
        <v>5</v>
      </c>
      <c r="I52" s="33">
        <f>VLOOKUP(B52,DanhGia!$A:$I,7,0)</f>
        <v>1400</v>
      </c>
      <c r="J52" s="33">
        <f t="shared" si="1"/>
        <v>2800</v>
      </c>
    </row>
    <row r="53" spans="2:10" s="2" customFormat="1" ht="24" customHeight="1">
      <c r="B53" s="2" t="s">
        <v>4536</v>
      </c>
      <c r="C53" s="18">
        <f t="shared" si="0"/>
        <v>38</v>
      </c>
      <c r="D53" s="19" t="str">
        <f>VLOOKUP(B53,DanhGia!$A:$I,3,0)</f>
        <v>Bulon móc 16x300</v>
      </c>
      <c r="E53" s="20" t="str">
        <f>VLOOKUP(B53,GiaPheLieu!A:E,5,0)</f>
        <v>cái</v>
      </c>
      <c r="F53" s="21">
        <f>SUMIF(DanhGia!$A:$A,B53,DanhGia!E:E)</f>
        <v>5</v>
      </c>
      <c r="G53" s="22"/>
      <c r="H53" s="21">
        <f>VLOOKUP(B53,DanhGia!$A:$I,6,0)</f>
        <v>5</v>
      </c>
      <c r="I53" s="33">
        <f>VLOOKUP(B53,DanhGia!$A:$I,7,0)</f>
        <v>1000</v>
      </c>
      <c r="J53" s="33">
        <f t="shared" si="1"/>
        <v>5000</v>
      </c>
    </row>
    <row r="54" spans="2:10" s="2" customFormat="1" ht="24" customHeight="1">
      <c r="B54" s="2" t="s">
        <v>4539</v>
      </c>
      <c r="C54" s="18">
        <f t="shared" si="0"/>
        <v>39</v>
      </c>
      <c r="D54" s="19" t="str">
        <f>VLOOKUP(B54,DanhGia!$A:$I,3,0)</f>
        <v>Ghíp IPC</v>
      </c>
      <c r="E54" s="20" t="str">
        <f>VLOOKUP(B54,GiaPheLieu!A:E,5,0)</f>
        <v>cái</v>
      </c>
      <c r="F54" s="21">
        <f>SUMIF(DanhGia!$A:$A,B54,DanhGia!E:E)</f>
        <v>242</v>
      </c>
      <c r="G54" s="22"/>
      <c r="H54" s="21">
        <f>VLOOKUP(B54,DanhGia!$A:$I,6,0)</f>
        <v>5</v>
      </c>
      <c r="I54" s="33">
        <f>VLOOKUP(B54,DanhGia!$A:$I,7,0)</f>
        <v>100</v>
      </c>
      <c r="J54" s="33">
        <f t="shared" si="1"/>
        <v>24200</v>
      </c>
    </row>
    <row r="55" spans="2:10" s="2" customFormat="1" ht="24" customHeight="1">
      <c r="B55" s="2" t="s">
        <v>4541</v>
      </c>
      <c r="C55" s="18">
        <f t="shared" si="0"/>
        <v>40</v>
      </c>
      <c r="D55" s="19" t="str">
        <f>VLOOKUP(B55,DanhGia!$A:$I,3,0)</f>
        <v>Kẹp quai</v>
      </c>
      <c r="E55" s="20" t="str">
        <f>VLOOKUP(B55,GiaPheLieu!A:E,5,0)</f>
        <v>cái</v>
      </c>
      <c r="F55" s="21">
        <f>SUMIF(DanhGia!$A:$A,B55,DanhGia!E:E)</f>
        <v>42</v>
      </c>
      <c r="G55" s="22"/>
      <c r="H55" s="21">
        <f>VLOOKUP(B55,DanhGia!$A:$I,6,0)</f>
        <v>5</v>
      </c>
      <c r="I55" s="33">
        <f>VLOOKUP(B55,DanhGia!$A:$I,7,0)</f>
        <v>3900</v>
      </c>
      <c r="J55" s="33">
        <f t="shared" si="1"/>
        <v>163800</v>
      </c>
    </row>
    <row r="57" spans="2:10" ht="15.75">
      <c r="D57" s="28"/>
    </row>
    <row r="58" spans="2:10" ht="15.75">
      <c r="D58" s="28"/>
      <c r="H58" s="1789" t="s">
        <v>4278</v>
      </c>
      <c r="I58" s="1789"/>
      <c r="J58" s="1789"/>
    </row>
    <row r="59" spans="2:10" ht="15.75">
      <c r="D59" s="28"/>
      <c r="H59" s="1789" t="s">
        <v>3926</v>
      </c>
      <c r="I59" s="1789"/>
      <c r="J59" s="1789"/>
    </row>
    <row r="60" spans="2:10" ht="15.75">
      <c r="D60" s="28"/>
      <c r="H60" s="1789" t="s">
        <v>3928</v>
      </c>
      <c r="I60" s="1789"/>
      <c r="J60" s="1789"/>
    </row>
    <row r="61" spans="2:10" ht="15.75">
      <c r="H61" s="30"/>
      <c r="I61" s="29"/>
      <c r="J61" s="29"/>
    </row>
    <row r="62" spans="2:10" ht="15.75">
      <c r="H62" s="31"/>
      <c r="I62" s="34"/>
      <c r="J62" s="34"/>
    </row>
    <row r="63" spans="2:10" ht="15.75">
      <c r="H63" s="31"/>
      <c r="I63" s="34"/>
      <c r="J63" s="34"/>
    </row>
    <row r="64" spans="2:10" ht="15.75">
      <c r="H64" s="31"/>
      <c r="I64" s="34"/>
      <c r="J64" s="34"/>
    </row>
    <row r="65" spans="8:10" ht="15.75">
      <c r="H65" s="1789" t="s">
        <v>31</v>
      </c>
      <c r="I65" s="1789"/>
      <c r="J65" s="1789"/>
    </row>
  </sheetData>
  <customSheetViews>
    <customSheetView guid="{4DE83ABE-A74B-4828-BDA1-9398B70F0243}" showPageBreaks="1" printArea="1" hiddenColumns="1">
      <selection activeCell="M8" sqref="M8"/>
      <pageMargins left="0.47244094488188998" right="0.47244094488188998" top="0.43307086614173201" bottom="0.55118110236220497" header="0.31496062992126" footer="0.21"/>
      <printOptions horizontalCentered="1"/>
      <pageSetup paperSize="9" orientation="portrait"/>
      <headerFooter>
        <oddFooter>&amp;CPage &amp;P of &amp;N</oddFooter>
      </headerFooter>
    </customSheetView>
    <customSheetView guid="{AB55E406-8F51-45CA-93E6-D8A631ED7648}" hiddenColumns="1">
      <selection activeCell="L15" sqref="L15"/>
      <pageMargins left="0.47244094488188998" right="0.47244094488188998" top="0.43307086614173201" bottom="0.55118110236220497" header="0.31496062992126" footer="0.21"/>
      <printOptions horizontalCentered="1"/>
      <pageSetup paperSize="9" orientation="portrait"/>
      <headerFooter>
        <oddFooter>&amp;CPage &amp;P of &amp;N</oddFooter>
      </headerFooter>
    </customSheetView>
    <customSheetView guid="{EC23512C-144C-45A4-B885-A0043F0F19E7}" showPageBreaks="1" printArea="1" hiddenColumns="1">
      <selection activeCell="M8" sqref="M8"/>
      <pageMargins left="0.47244094488188998" right="0.47244094488188998" top="0.43307086614173201" bottom="0.55118110236220497" header="0.31496062992126" footer="0.21"/>
      <printOptions horizontalCentered="1"/>
      <pageSetup paperSize="9" orientation="portrait"/>
      <headerFooter>
        <oddFooter>&amp;CPage &amp;P of &amp;N</oddFooter>
      </headerFooter>
    </customSheetView>
  </customSheetViews>
  <mergeCells count="18">
    <mergeCell ref="C1:E1"/>
    <mergeCell ref="F1:J1"/>
    <mergeCell ref="C2:E2"/>
    <mergeCell ref="F2:J2"/>
    <mergeCell ref="C3:E3"/>
    <mergeCell ref="F3:J3"/>
    <mergeCell ref="F4:J4"/>
    <mergeCell ref="C6:J6"/>
    <mergeCell ref="C7:J7"/>
    <mergeCell ref="C9:J9"/>
    <mergeCell ref="C10:J10"/>
    <mergeCell ref="H60:J60"/>
    <mergeCell ref="H65:J65"/>
    <mergeCell ref="C11:J11"/>
    <mergeCell ref="C12:J12"/>
    <mergeCell ref="C13:J13"/>
    <mergeCell ref="H58:J58"/>
    <mergeCell ref="H59:J59"/>
  </mergeCells>
  <printOptions horizontalCentered="1"/>
  <pageMargins left="0.47244094488188998" right="0.47244094488188998" top="0.43307086614173201" bottom="0.55118110236220497" header="0.31496062992126" footer="0.21"/>
  <pageSetup paperSize="9" orientation="portrait" r:id="rId1"/>
  <headerFooter>
    <oddFooter>&amp;CPage &amp;P of &amp;N</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T287"/>
  <sheetViews>
    <sheetView zoomScale="115" zoomScaleNormal="115" workbookViewId="0">
      <pane ySplit="1" topLeftCell="A2" activePane="bottomLeft" state="frozen"/>
      <selection pane="bottomLeft" activeCell="D288" sqref="D288"/>
    </sheetView>
  </sheetViews>
  <sheetFormatPr defaultColWidth="8.77734375" defaultRowHeight="15"/>
  <cols>
    <col min="1" max="1" width="16.77734375" style="983" customWidth="1"/>
    <col min="2" max="2" width="3.5546875" style="1001" customWidth="1"/>
    <col min="3" max="3" width="12.5546875" style="1001" customWidth="1"/>
    <col min="4" max="4" width="40.21875" style="1002" customWidth="1"/>
    <col min="5" max="5" width="4" style="1003" customWidth="1"/>
    <col min="6" max="6" width="10.21875" style="1004" customWidth="1"/>
    <col min="7" max="7" width="9.88671875" style="1001" customWidth="1"/>
    <col min="8" max="8" width="10.109375" style="1003" customWidth="1"/>
    <col min="9" max="9" width="11.33203125" style="1005" customWidth="1"/>
    <col min="10" max="10" width="14.77734375" style="1006" customWidth="1"/>
    <col min="11" max="11" width="6" style="983" customWidth="1"/>
    <col min="12" max="12" width="5.6640625" style="983" customWidth="1"/>
    <col min="13" max="16384" width="8.77734375" style="983"/>
  </cols>
  <sheetData>
    <row r="1" spans="1:13" s="976" customFormat="1" ht="27" customHeight="1">
      <c r="A1" s="976">
        <v>70</v>
      </c>
      <c r="B1" s="977" t="s">
        <v>52</v>
      </c>
      <c r="C1" s="978" t="s">
        <v>4123</v>
      </c>
      <c r="D1" s="978" t="s">
        <v>50</v>
      </c>
      <c r="E1" s="978" t="s">
        <v>4403</v>
      </c>
      <c r="F1" s="979" t="s">
        <v>4131</v>
      </c>
      <c r="G1" s="980" t="s">
        <v>4600</v>
      </c>
      <c r="H1" s="980" t="s">
        <v>4601</v>
      </c>
      <c r="I1" s="981" t="s">
        <v>4602</v>
      </c>
      <c r="J1" s="982" t="s">
        <v>3531</v>
      </c>
      <c r="K1" s="976" t="s">
        <v>4603</v>
      </c>
      <c r="L1" s="976" t="s">
        <v>4604</v>
      </c>
    </row>
    <row r="2" spans="1:13" hidden="1">
      <c r="B2" s="984">
        <v>1</v>
      </c>
      <c r="C2" s="984"/>
      <c r="D2" s="985" t="s">
        <v>4605</v>
      </c>
      <c r="E2" s="986" t="s">
        <v>59</v>
      </c>
      <c r="F2" s="987">
        <f>ROUNDDOWN(1.2*3568,-2)</f>
        <v>4200</v>
      </c>
      <c r="G2" s="984" t="s">
        <v>4606</v>
      </c>
      <c r="H2" s="988"/>
      <c r="I2" s="989" t="s">
        <v>4607</v>
      </c>
      <c r="J2" s="990" t="s">
        <v>4608</v>
      </c>
      <c r="M2" s="983">
        <f>VALUE(F2)</f>
        <v>4200</v>
      </c>
    </row>
    <row r="3" spans="1:13" hidden="1">
      <c r="B3" s="984">
        <v>2</v>
      </c>
      <c r="C3" s="984" t="s">
        <v>4609</v>
      </c>
      <c r="D3" s="985" t="s">
        <v>4610</v>
      </c>
      <c r="E3" s="986" t="s">
        <v>59</v>
      </c>
      <c r="F3" s="987">
        <v>1000</v>
      </c>
      <c r="G3" s="984"/>
      <c r="H3" s="988"/>
      <c r="I3" s="989"/>
      <c r="J3" s="990" t="s">
        <v>4611</v>
      </c>
      <c r="M3" s="983">
        <f t="shared" ref="M3:M68" si="0">VALUE(F3)</f>
        <v>1000</v>
      </c>
    </row>
    <row r="4" spans="1:13" hidden="1">
      <c r="B4" s="984">
        <v>3</v>
      </c>
      <c r="C4" s="984" t="s">
        <v>4612</v>
      </c>
      <c r="D4" s="985" t="s">
        <v>4613</v>
      </c>
      <c r="E4" s="986" t="s">
        <v>59</v>
      </c>
      <c r="F4" s="987">
        <v>30000</v>
      </c>
      <c r="G4" s="984"/>
      <c r="H4" s="988"/>
      <c r="I4" s="989"/>
      <c r="J4" s="990" t="s">
        <v>4614</v>
      </c>
      <c r="M4" s="983">
        <f t="shared" si="0"/>
        <v>30000</v>
      </c>
    </row>
    <row r="5" spans="1:13" hidden="1">
      <c r="A5" s="983" t="s">
        <v>4524</v>
      </c>
      <c r="B5" s="984">
        <v>4</v>
      </c>
      <c r="C5" s="984"/>
      <c r="D5" s="985" t="s">
        <v>4615</v>
      </c>
      <c r="E5" s="986" t="s">
        <v>59</v>
      </c>
      <c r="F5" s="987">
        <v>100</v>
      </c>
      <c r="G5" s="984"/>
      <c r="H5" s="988"/>
      <c r="I5" s="989"/>
      <c r="J5" s="990" t="s">
        <v>4616</v>
      </c>
      <c r="M5" s="983">
        <f t="shared" si="0"/>
        <v>100</v>
      </c>
    </row>
    <row r="6" spans="1:13" hidden="1">
      <c r="B6" s="984">
        <v>5</v>
      </c>
      <c r="C6" s="984"/>
      <c r="D6" s="985" t="s">
        <v>4617</v>
      </c>
      <c r="E6" s="986" t="s">
        <v>59</v>
      </c>
      <c r="F6" s="987">
        <v>300</v>
      </c>
      <c r="G6" s="984"/>
      <c r="H6" s="988"/>
      <c r="I6" s="989"/>
      <c r="J6" s="990" t="s">
        <v>4616</v>
      </c>
      <c r="M6" s="983">
        <f t="shared" si="0"/>
        <v>300</v>
      </c>
    </row>
    <row r="7" spans="1:13" hidden="1">
      <c r="B7" s="984">
        <v>6</v>
      </c>
      <c r="C7" s="984"/>
      <c r="D7" s="985" t="s">
        <v>4618</v>
      </c>
      <c r="E7" s="986" t="s">
        <v>59</v>
      </c>
      <c r="F7" s="987">
        <v>500</v>
      </c>
      <c r="G7" s="984"/>
      <c r="H7" s="988"/>
      <c r="I7" s="989"/>
      <c r="J7" s="990" t="s">
        <v>4616</v>
      </c>
      <c r="M7" s="983">
        <f t="shared" si="0"/>
        <v>500</v>
      </c>
    </row>
    <row r="8" spans="1:13" hidden="1">
      <c r="B8" s="984">
        <v>7</v>
      </c>
      <c r="C8" s="984"/>
      <c r="D8" s="985" t="s">
        <v>4619</v>
      </c>
      <c r="E8" s="986" t="s">
        <v>59</v>
      </c>
      <c r="F8" s="987">
        <v>200</v>
      </c>
      <c r="G8" s="984"/>
      <c r="H8" s="988"/>
      <c r="I8" s="989"/>
      <c r="J8" s="990" t="s">
        <v>4616</v>
      </c>
      <c r="M8" s="983">
        <f t="shared" si="0"/>
        <v>200</v>
      </c>
    </row>
    <row r="9" spans="1:13" hidden="1">
      <c r="B9" s="984">
        <v>8</v>
      </c>
      <c r="C9" s="984"/>
      <c r="D9" s="985" t="s">
        <v>4620</v>
      </c>
      <c r="E9" s="986" t="s">
        <v>59</v>
      </c>
      <c r="F9" s="987">
        <v>500</v>
      </c>
      <c r="G9" s="984"/>
      <c r="H9" s="988"/>
      <c r="I9" s="989"/>
      <c r="J9" s="990" t="s">
        <v>4616</v>
      </c>
      <c r="M9" s="983">
        <f t="shared" si="0"/>
        <v>500</v>
      </c>
    </row>
    <row r="10" spans="1:13" hidden="1">
      <c r="B10" s="984">
        <v>9</v>
      </c>
      <c r="C10" s="984"/>
      <c r="D10" s="985" t="s">
        <v>4621</v>
      </c>
      <c r="E10" s="986" t="s">
        <v>59</v>
      </c>
      <c r="F10" s="987">
        <v>500</v>
      </c>
      <c r="G10" s="984"/>
      <c r="H10" s="988"/>
      <c r="I10" s="989"/>
      <c r="J10" s="990" t="s">
        <v>4616</v>
      </c>
      <c r="M10" s="983">
        <f t="shared" si="0"/>
        <v>500</v>
      </c>
    </row>
    <row r="11" spans="1:13" hidden="1">
      <c r="A11" s="983" t="s">
        <v>4513</v>
      </c>
      <c r="B11" s="984">
        <v>10</v>
      </c>
      <c r="C11" s="984" t="s">
        <v>4622</v>
      </c>
      <c r="D11" s="985" t="s">
        <v>4623</v>
      </c>
      <c r="E11" s="986" t="s">
        <v>59</v>
      </c>
      <c r="F11" s="987">
        <v>800</v>
      </c>
      <c r="G11" s="984"/>
      <c r="H11" s="988"/>
      <c r="I11" s="989"/>
      <c r="J11" s="990" t="s">
        <v>4616</v>
      </c>
      <c r="M11" s="983">
        <f t="shared" si="0"/>
        <v>800</v>
      </c>
    </row>
    <row r="12" spans="1:13" hidden="1">
      <c r="A12" s="983" t="s">
        <v>4411</v>
      </c>
      <c r="B12" s="984">
        <v>11</v>
      </c>
      <c r="C12" s="984" t="s">
        <v>4624</v>
      </c>
      <c r="D12" s="985" t="s">
        <v>4625</v>
      </c>
      <c r="E12" s="986" t="s">
        <v>59</v>
      </c>
      <c r="F12" s="987">
        <v>900</v>
      </c>
      <c r="G12" s="984"/>
      <c r="H12" s="988"/>
      <c r="I12" s="989"/>
      <c r="J12" s="990" t="s">
        <v>4616</v>
      </c>
      <c r="M12" s="983">
        <f t="shared" si="0"/>
        <v>900</v>
      </c>
    </row>
    <row r="13" spans="1:13" hidden="1">
      <c r="A13" s="983" t="s">
        <v>4421</v>
      </c>
      <c r="B13" s="984">
        <v>12</v>
      </c>
      <c r="C13" s="984" t="s">
        <v>4626</v>
      </c>
      <c r="D13" s="985" t="s">
        <v>4627</v>
      </c>
      <c r="E13" s="986" t="s">
        <v>59</v>
      </c>
      <c r="F13" s="987">
        <v>1000</v>
      </c>
      <c r="G13" s="984"/>
      <c r="H13" s="988"/>
      <c r="I13" s="989"/>
      <c r="J13" s="990" t="s">
        <v>4616</v>
      </c>
      <c r="M13" s="983">
        <f t="shared" si="0"/>
        <v>1000</v>
      </c>
    </row>
    <row r="14" spans="1:13" hidden="1">
      <c r="B14" s="984">
        <v>13</v>
      </c>
      <c r="C14" s="984" t="s">
        <v>4628</v>
      </c>
      <c r="D14" s="985" t="s">
        <v>4629</v>
      </c>
      <c r="E14" s="986" t="s">
        <v>59</v>
      </c>
      <c r="F14" s="987">
        <v>1200</v>
      </c>
      <c r="G14" s="984"/>
      <c r="H14" s="988"/>
      <c r="I14" s="989"/>
      <c r="J14" s="990" t="s">
        <v>4616</v>
      </c>
      <c r="M14" s="983">
        <f t="shared" si="0"/>
        <v>1200</v>
      </c>
    </row>
    <row r="15" spans="1:13" hidden="1">
      <c r="A15" s="983" t="s">
        <v>4529</v>
      </c>
      <c r="B15" s="984">
        <v>14</v>
      </c>
      <c r="C15" s="984"/>
      <c r="D15" s="985" t="s">
        <v>4630</v>
      </c>
      <c r="E15" s="986" t="s">
        <v>59</v>
      </c>
      <c r="F15" s="987">
        <v>1400</v>
      </c>
      <c r="G15" s="984"/>
      <c r="H15" s="988"/>
      <c r="I15" s="989"/>
      <c r="J15" s="990" t="s">
        <v>4616</v>
      </c>
      <c r="M15" s="983">
        <f t="shared" si="0"/>
        <v>1400</v>
      </c>
    </row>
    <row r="16" spans="1:13" hidden="1">
      <c r="B16" s="984">
        <v>15</v>
      </c>
      <c r="C16" s="984"/>
      <c r="D16" s="985" t="s">
        <v>4631</v>
      </c>
      <c r="E16" s="986" t="s">
        <v>59</v>
      </c>
      <c r="F16" s="987">
        <v>1600</v>
      </c>
      <c r="G16" s="984"/>
      <c r="H16" s="988"/>
      <c r="I16" s="989"/>
      <c r="J16" s="990" t="s">
        <v>4616</v>
      </c>
      <c r="M16" s="983">
        <f t="shared" si="0"/>
        <v>1600</v>
      </c>
    </row>
    <row r="17" spans="1:13" hidden="1">
      <c r="A17" s="983" t="s">
        <v>4455</v>
      </c>
      <c r="B17" s="984">
        <v>16</v>
      </c>
      <c r="C17" s="984" t="s">
        <v>4632</v>
      </c>
      <c r="D17" s="985" t="s">
        <v>4633</v>
      </c>
      <c r="E17" s="986" t="s">
        <v>59</v>
      </c>
      <c r="F17" s="987">
        <v>300</v>
      </c>
      <c r="G17" s="984"/>
      <c r="H17" s="988"/>
      <c r="I17" s="989"/>
      <c r="J17" s="990" t="s">
        <v>4616</v>
      </c>
      <c r="M17" s="983">
        <f t="shared" si="0"/>
        <v>300</v>
      </c>
    </row>
    <row r="18" spans="1:13" hidden="1">
      <c r="B18" s="984">
        <v>17</v>
      </c>
      <c r="C18" s="984"/>
      <c r="D18" s="985" t="s">
        <v>4634</v>
      </c>
      <c r="E18" s="986" t="s">
        <v>59</v>
      </c>
      <c r="F18" s="987">
        <v>1800</v>
      </c>
      <c r="G18" s="984"/>
      <c r="H18" s="988"/>
      <c r="I18" s="989"/>
      <c r="J18" s="990" t="s">
        <v>4616</v>
      </c>
      <c r="M18" s="983">
        <f t="shared" si="0"/>
        <v>1800</v>
      </c>
    </row>
    <row r="19" spans="1:13" hidden="1">
      <c r="B19" s="984">
        <v>18</v>
      </c>
      <c r="C19" s="984"/>
      <c r="D19" s="985" t="s">
        <v>4635</v>
      </c>
      <c r="E19" s="986" t="s">
        <v>59</v>
      </c>
      <c r="F19" s="987">
        <v>2000</v>
      </c>
      <c r="G19" s="984"/>
      <c r="H19" s="988"/>
      <c r="I19" s="989"/>
      <c r="J19" s="990" t="s">
        <v>4616</v>
      </c>
      <c r="M19" s="983">
        <f t="shared" si="0"/>
        <v>2000</v>
      </c>
    </row>
    <row r="20" spans="1:13" hidden="1">
      <c r="B20" s="984">
        <v>19</v>
      </c>
      <c r="C20" s="984"/>
      <c r="D20" s="985" t="s">
        <v>4636</v>
      </c>
      <c r="E20" s="986" t="s">
        <v>59</v>
      </c>
      <c r="F20" s="987">
        <v>2500</v>
      </c>
      <c r="G20" s="984"/>
      <c r="H20" s="988"/>
      <c r="I20" s="989"/>
      <c r="J20" s="990" t="s">
        <v>4616</v>
      </c>
      <c r="M20" s="983">
        <f t="shared" si="0"/>
        <v>2500</v>
      </c>
    </row>
    <row r="21" spans="1:13" hidden="1">
      <c r="B21" s="984">
        <v>20</v>
      </c>
      <c r="C21" s="984"/>
      <c r="D21" s="985" t="s">
        <v>4637</v>
      </c>
      <c r="E21" s="986" t="s">
        <v>59</v>
      </c>
      <c r="F21" s="987">
        <v>3000</v>
      </c>
      <c r="G21" s="984"/>
      <c r="H21" s="988"/>
      <c r="I21" s="989"/>
      <c r="J21" s="990" t="s">
        <v>4616</v>
      </c>
      <c r="M21" s="983">
        <f t="shared" si="0"/>
        <v>3000</v>
      </c>
    </row>
    <row r="22" spans="1:13">
      <c r="B22" s="984">
        <v>21</v>
      </c>
      <c r="C22" s="984"/>
      <c r="D22" s="985" t="s">
        <v>4638</v>
      </c>
      <c r="E22" s="986" t="s">
        <v>59</v>
      </c>
      <c r="F22" s="987">
        <v>3500</v>
      </c>
      <c r="G22" s="984"/>
      <c r="H22" s="988"/>
      <c r="I22" s="989"/>
      <c r="J22" s="990" t="s">
        <v>4616</v>
      </c>
      <c r="M22" s="983">
        <f t="shared" si="0"/>
        <v>3500</v>
      </c>
    </row>
    <row r="23" spans="1:13" hidden="1">
      <c r="B23" s="984">
        <v>22</v>
      </c>
      <c r="C23" s="984" t="s">
        <v>4639</v>
      </c>
      <c r="D23" s="985" t="s">
        <v>4640</v>
      </c>
      <c r="E23" s="986" t="s">
        <v>59</v>
      </c>
      <c r="F23" s="987">
        <v>900</v>
      </c>
      <c r="G23" s="984"/>
      <c r="H23" s="988"/>
      <c r="I23" s="989"/>
      <c r="J23" s="990" t="s">
        <v>4616</v>
      </c>
      <c r="M23" s="983">
        <f t="shared" si="0"/>
        <v>900</v>
      </c>
    </row>
    <row r="24" spans="1:13" hidden="1">
      <c r="A24" s="983" t="s">
        <v>4497</v>
      </c>
      <c r="B24" s="984">
        <v>23</v>
      </c>
      <c r="C24" s="984" t="s">
        <v>4641</v>
      </c>
      <c r="D24" s="985" t="s">
        <v>4642</v>
      </c>
      <c r="E24" s="986" t="s">
        <v>59</v>
      </c>
      <c r="F24" s="987">
        <v>1000</v>
      </c>
      <c r="G24" s="984"/>
      <c r="H24" s="988"/>
      <c r="I24" s="989"/>
      <c r="J24" s="990" t="s">
        <v>4616</v>
      </c>
      <c r="M24" s="983">
        <f t="shared" si="0"/>
        <v>1000</v>
      </c>
    </row>
    <row r="25" spans="1:13" hidden="1">
      <c r="A25" s="983" t="s">
        <v>4643</v>
      </c>
      <c r="B25" s="984">
        <v>24</v>
      </c>
      <c r="C25" s="984" t="s">
        <v>4644</v>
      </c>
      <c r="D25" s="985" t="s">
        <v>4645</v>
      </c>
      <c r="E25" s="986" t="s">
        <v>59</v>
      </c>
      <c r="F25" s="987">
        <v>900</v>
      </c>
      <c r="G25" s="984"/>
      <c r="H25" s="988"/>
      <c r="I25" s="989"/>
      <c r="J25" s="990"/>
      <c r="M25" s="983">
        <f t="shared" ref="M25" si="1">VALUE(F25)</f>
        <v>900</v>
      </c>
    </row>
    <row r="26" spans="1:13" hidden="1">
      <c r="B26" s="984">
        <v>24</v>
      </c>
      <c r="C26" s="984" t="s">
        <v>4644</v>
      </c>
      <c r="D26" s="985" t="s">
        <v>4645</v>
      </c>
      <c r="E26" s="986" t="s">
        <v>59</v>
      </c>
      <c r="F26" s="987">
        <v>900</v>
      </c>
      <c r="G26" s="984"/>
      <c r="H26" s="988"/>
      <c r="I26" s="989"/>
      <c r="J26" s="990" t="s">
        <v>4616</v>
      </c>
      <c r="M26" s="983">
        <f t="shared" si="0"/>
        <v>900</v>
      </c>
    </row>
    <row r="27" spans="1:13" hidden="1">
      <c r="A27" s="983" t="s">
        <v>4536</v>
      </c>
      <c r="B27" s="984">
        <v>25</v>
      </c>
      <c r="C27" s="984" t="s">
        <v>4646</v>
      </c>
      <c r="D27" s="985" t="s">
        <v>4647</v>
      </c>
      <c r="E27" s="986" t="s">
        <v>59</v>
      </c>
      <c r="F27" s="987">
        <v>1000</v>
      </c>
      <c r="G27" s="984"/>
      <c r="H27" s="988"/>
      <c r="I27" s="989"/>
      <c r="J27" s="990" t="s">
        <v>4616</v>
      </c>
      <c r="M27" s="983">
        <f t="shared" si="0"/>
        <v>1000</v>
      </c>
    </row>
    <row r="28" spans="1:13" hidden="1">
      <c r="A28" s="983" t="s">
        <v>4648</v>
      </c>
      <c r="B28" s="984">
        <v>26</v>
      </c>
      <c r="C28" s="984" t="s">
        <v>4649</v>
      </c>
      <c r="D28" s="985" t="s">
        <v>4650</v>
      </c>
      <c r="E28" s="986" t="s">
        <v>59</v>
      </c>
      <c r="F28" s="987">
        <v>900</v>
      </c>
      <c r="G28" s="984"/>
      <c r="H28" s="988"/>
      <c r="I28" s="989"/>
      <c r="J28" s="990" t="s">
        <v>4616</v>
      </c>
      <c r="M28" s="983">
        <f t="shared" ref="M28" si="2">VALUE(F28)</f>
        <v>900</v>
      </c>
    </row>
    <row r="29" spans="1:13" hidden="1">
      <c r="A29" s="983" t="s">
        <v>4486</v>
      </c>
      <c r="B29" s="984">
        <v>26</v>
      </c>
      <c r="C29" s="984" t="s">
        <v>4649</v>
      </c>
      <c r="D29" s="985" t="s">
        <v>4651</v>
      </c>
      <c r="E29" s="986" t="s">
        <v>59</v>
      </c>
      <c r="F29" s="987">
        <v>900</v>
      </c>
      <c r="G29" s="984"/>
      <c r="H29" s="988"/>
      <c r="I29" s="989"/>
      <c r="J29" s="990" t="s">
        <v>4616</v>
      </c>
      <c r="M29" s="983">
        <f t="shared" si="0"/>
        <v>900</v>
      </c>
    </row>
    <row r="30" spans="1:13" hidden="1">
      <c r="B30" s="984">
        <v>27</v>
      </c>
      <c r="C30" s="984"/>
      <c r="D30" s="985" t="s">
        <v>4652</v>
      </c>
      <c r="E30" s="986" t="s">
        <v>259</v>
      </c>
      <c r="F30" s="987">
        <v>17822</v>
      </c>
      <c r="G30" s="984" t="s">
        <v>4653</v>
      </c>
      <c r="H30" s="988">
        <v>43678</v>
      </c>
      <c r="I30" s="989"/>
      <c r="J30" s="990"/>
      <c r="K30" s="983">
        <v>54</v>
      </c>
      <c r="L30" s="983">
        <v>45</v>
      </c>
      <c r="M30" s="983">
        <f t="shared" si="0"/>
        <v>17822</v>
      </c>
    </row>
    <row r="31" spans="1:13" hidden="1">
      <c r="B31" s="984">
        <v>28</v>
      </c>
      <c r="C31" s="984"/>
      <c r="D31" s="985" t="s">
        <v>4654</v>
      </c>
      <c r="E31" s="986" t="s">
        <v>259</v>
      </c>
      <c r="F31" s="987">
        <v>16910</v>
      </c>
      <c r="G31" s="984" t="s">
        <v>4653</v>
      </c>
      <c r="H31" s="988">
        <v>43678</v>
      </c>
      <c r="I31" s="989"/>
      <c r="J31" s="990"/>
      <c r="K31" s="983">
        <v>53</v>
      </c>
      <c r="L31" s="983">
        <v>44</v>
      </c>
      <c r="M31" s="983">
        <f t="shared" si="0"/>
        <v>16910</v>
      </c>
    </row>
    <row r="32" spans="1:13" hidden="1">
      <c r="B32" s="984">
        <v>29</v>
      </c>
      <c r="C32" s="984"/>
      <c r="D32" s="985" t="s">
        <v>4655</v>
      </c>
      <c r="E32" s="986" t="s">
        <v>259</v>
      </c>
      <c r="F32" s="987">
        <v>19661</v>
      </c>
      <c r="G32" s="984" t="s">
        <v>4653</v>
      </c>
      <c r="H32" s="988">
        <v>43678</v>
      </c>
      <c r="I32" s="989"/>
      <c r="J32" s="990"/>
      <c r="K32" s="983">
        <v>55</v>
      </c>
      <c r="L32" s="983">
        <v>46</v>
      </c>
      <c r="M32" s="983">
        <f t="shared" si="0"/>
        <v>19661</v>
      </c>
    </row>
    <row r="33" spans="1:13" hidden="1">
      <c r="B33" s="984">
        <v>30</v>
      </c>
      <c r="C33" s="984"/>
      <c r="D33" s="985" t="s">
        <v>4656</v>
      </c>
      <c r="E33" s="986" t="s">
        <v>259</v>
      </c>
      <c r="F33" s="987">
        <v>20508</v>
      </c>
      <c r="G33" s="984" t="s">
        <v>4653</v>
      </c>
      <c r="H33" s="988">
        <v>43678</v>
      </c>
      <c r="I33" s="989"/>
      <c r="J33" s="990"/>
      <c r="L33" s="983">
        <v>48</v>
      </c>
      <c r="M33" s="983">
        <f t="shared" si="0"/>
        <v>20508</v>
      </c>
    </row>
    <row r="34" spans="1:13" hidden="1">
      <c r="B34" s="984">
        <v>31</v>
      </c>
      <c r="C34" s="984"/>
      <c r="D34" s="985" t="s">
        <v>4657</v>
      </c>
      <c r="E34" s="986" t="s">
        <v>259</v>
      </c>
      <c r="F34" s="987">
        <v>19534</v>
      </c>
      <c r="G34" s="984" t="s">
        <v>4653</v>
      </c>
      <c r="H34" s="988">
        <v>43678</v>
      </c>
      <c r="I34" s="989"/>
      <c r="J34" s="990"/>
      <c r="K34" s="983">
        <v>57</v>
      </c>
      <c r="L34" s="983">
        <v>49</v>
      </c>
      <c r="M34" s="983">
        <f t="shared" si="0"/>
        <v>19534</v>
      </c>
    </row>
    <row r="35" spans="1:13" hidden="1">
      <c r="B35" s="984">
        <v>32</v>
      </c>
      <c r="C35" s="984"/>
      <c r="D35" s="985" t="s">
        <v>4658</v>
      </c>
      <c r="E35" s="986" t="s">
        <v>259</v>
      </c>
      <c r="F35" s="987">
        <v>19214</v>
      </c>
      <c r="G35" s="984" t="s">
        <v>4653</v>
      </c>
      <c r="H35" s="988">
        <v>43678</v>
      </c>
      <c r="I35" s="989"/>
      <c r="J35" s="990"/>
      <c r="K35" s="983">
        <v>58</v>
      </c>
      <c r="L35" s="983">
        <v>50</v>
      </c>
      <c r="M35" s="983">
        <f t="shared" si="0"/>
        <v>19214</v>
      </c>
    </row>
    <row r="36" spans="1:13" hidden="1">
      <c r="B36" s="984">
        <v>33</v>
      </c>
      <c r="C36" s="984"/>
      <c r="D36" s="985" t="s">
        <v>4659</v>
      </c>
      <c r="E36" s="986" t="s">
        <v>259</v>
      </c>
      <c r="F36" s="987">
        <v>19743</v>
      </c>
      <c r="G36" s="984" t="s">
        <v>4653</v>
      </c>
      <c r="H36" s="988">
        <v>43678</v>
      </c>
      <c r="I36" s="989"/>
      <c r="J36" s="990"/>
      <c r="K36" s="983">
        <v>56</v>
      </c>
      <c r="L36" s="983">
        <v>47</v>
      </c>
      <c r="M36" s="983">
        <f t="shared" si="0"/>
        <v>19743</v>
      </c>
    </row>
    <row r="37" spans="1:13" hidden="1">
      <c r="B37" s="984">
        <v>34</v>
      </c>
      <c r="C37" s="984"/>
      <c r="D37" s="985" t="s">
        <v>4660</v>
      </c>
      <c r="E37" s="986" t="s">
        <v>259</v>
      </c>
      <c r="F37" s="987">
        <v>17338</v>
      </c>
      <c r="G37" s="984" t="s">
        <v>4653</v>
      </c>
      <c r="H37" s="988">
        <v>43678</v>
      </c>
      <c r="I37" s="989"/>
      <c r="J37" s="990"/>
      <c r="K37" s="983">
        <v>60</v>
      </c>
      <c r="L37" s="983">
        <v>52</v>
      </c>
      <c r="M37" s="983">
        <f t="shared" si="0"/>
        <v>17338</v>
      </c>
    </row>
    <row r="38" spans="1:13" ht="30" hidden="1">
      <c r="B38" s="984">
        <v>35</v>
      </c>
      <c r="C38" s="984"/>
      <c r="D38" s="985" t="s">
        <v>4661</v>
      </c>
      <c r="E38" s="986" t="s">
        <v>259</v>
      </c>
      <c r="F38" s="987">
        <v>18086</v>
      </c>
      <c r="G38" s="984" t="s">
        <v>4653</v>
      </c>
      <c r="H38" s="988">
        <v>43678</v>
      </c>
      <c r="I38" s="989"/>
      <c r="J38" s="990"/>
      <c r="K38" s="983">
        <v>59</v>
      </c>
      <c r="L38" s="983">
        <v>51</v>
      </c>
      <c r="M38" s="983">
        <f t="shared" si="0"/>
        <v>18086</v>
      </c>
    </row>
    <row r="39" spans="1:13" hidden="1">
      <c r="B39" s="984">
        <v>36</v>
      </c>
      <c r="C39" s="984"/>
      <c r="D39" s="991" t="s">
        <v>4662</v>
      </c>
      <c r="E39" s="986" t="s">
        <v>259</v>
      </c>
      <c r="F39" s="987">
        <v>41358</v>
      </c>
      <c r="G39" s="984" t="s">
        <v>4663</v>
      </c>
      <c r="H39" s="988">
        <v>43515</v>
      </c>
      <c r="I39" s="989"/>
      <c r="J39" s="990"/>
      <c r="K39" s="983">
        <v>64</v>
      </c>
      <c r="M39" s="983">
        <f t="shared" si="0"/>
        <v>41358</v>
      </c>
    </row>
    <row r="40" spans="1:13" hidden="1">
      <c r="B40" s="984">
        <v>37</v>
      </c>
      <c r="C40" s="984"/>
      <c r="D40" s="991" t="s">
        <v>4664</v>
      </c>
      <c r="E40" s="986" t="s">
        <v>259</v>
      </c>
      <c r="F40" s="987">
        <v>32667</v>
      </c>
      <c r="G40" s="984" t="s">
        <v>4665</v>
      </c>
      <c r="H40" s="988">
        <v>43300</v>
      </c>
      <c r="I40" s="989"/>
      <c r="J40" s="990" t="s">
        <v>4666</v>
      </c>
      <c r="M40" s="983">
        <f t="shared" si="0"/>
        <v>32667</v>
      </c>
    </row>
    <row r="41" spans="1:13" hidden="1">
      <c r="B41" s="984">
        <v>38</v>
      </c>
      <c r="C41" s="984"/>
      <c r="D41" s="991" t="s">
        <v>4667</v>
      </c>
      <c r="E41" s="986" t="s">
        <v>259</v>
      </c>
      <c r="F41" s="987">
        <v>38401</v>
      </c>
      <c r="G41" s="984" t="s">
        <v>4653</v>
      </c>
      <c r="H41" s="988">
        <v>43678</v>
      </c>
      <c r="I41" s="989"/>
      <c r="J41" s="990"/>
      <c r="L41" s="983">
        <v>77</v>
      </c>
      <c r="M41" s="983">
        <f t="shared" si="0"/>
        <v>38401</v>
      </c>
    </row>
    <row r="42" spans="1:13" hidden="1">
      <c r="B42" s="984">
        <v>39</v>
      </c>
      <c r="C42" s="984"/>
      <c r="D42" s="991" t="s">
        <v>4668</v>
      </c>
      <c r="E42" s="986" t="s">
        <v>259</v>
      </c>
      <c r="F42" s="987">
        <v>40423</v>
      </c>
      <c r="G42" s="984" t="s">
        <v>4653</v>
      </c>
      <c r="H42" s="988">
        <v>43678</v>
      </c>
      <c r="I42" s="989"/>
      <c r="J42" s="990"/>
      <c r="L42" s="983">
        <v>78</v>
      </c>
      <c r="M42" s="983">
        <f t="shared" si="0"/>
        <v>40423</v>
      </c>
    </row>
    <row r="43" spans="1:13" hidden="1">
      <c r="B43" s="984">
        <v>40</v>
      </c>
      <c r="C43" s="984"/>
      <c r="D43" s="991" t="s">
        <v>4669</v>
      </c>
      <c r="E43" s="986" t="s">
        <v>259</v>
      </c>
      <c r="F43" s="987">
        <v>41781</v>
      </c>
      <c r="G43" s="984" t="s">
        <v>4653</v>
      </c>
      <c r="H43" s="988">
        <v>43678</v>
      </c>
      <c r="I43" s="989"/>
      <c r="J43" s="990"/>
      <c r="L43" s="983">
        <v>79</v>
      </c>
      <c r="M43" s="983">
        <f t="shared" si="0"/>
        <v>41781</v>
      </c>
    </row>
    <row r="44" spans="1:13" hidden="1">
      <c r="A44" s="983" t="s">
        <v>274</v>
      </c>
      <c r="B44" s="984">
        <v>41</v>
      </c>
      <c r="C44" s="984"/>
      <c r="D44" s="991" t="s">
        <v>4670</v>
      </c>
      <c r="E44" s="986" t="s">
        <v>259</v>
      </c>
      <c r="F44" s="987">
        <v>27022</v>
      </c>
      <c r="G44" s="984" t="s">
        <v>4653</v>
      </c>
      <c r="H44" s="988">
        <v>43678</v>
      </c>
      <c r="I44" s="989"/>
      <c r="J44" s="990" t="s">
        <v>4671</v>
      </c>
      <c r="K44" s="983">
        <v>63</v>
      </c>
      <c r="L44" s="983">
        <v>73</v>
      </c>
      <c r="M44" s="983">
        <f t="shared" si="0"/>
        <v>27022</v>
      </c>
    </row>
    <row r="45" spans="1:13" hidden="1">
      <c r="B45" s="984">
        <v>42</v>
      </c>
      <c r="C45" s="984"/>
      <c r="D45" s="991" t="s">
        <v>4672</v>
      </c>
      <c r="E45" s="986" t="s">
        <v>259</v>
      </c>
      <c r="F45" s="987">
        <v>30332</v>
      </c>
      <c r="G45" s="984" t="s">
        <v>4653</v>
      </c>
      <c r="H45" s="988">
        <v>43678</v>
      </c>
      <c r="I45" s="989"/>
      <c r="J45" s="990"/>
      <c r="L45" s="983">
        <v>74</v>
      </c>
      <c r="M45" s="983">
        <f t="shared" si="0"/>
        <v>30332</v>
      </c>
    </row>
    <row r="46" spans="1:13">
      <c r="B46" s="984">
        <v>43</v>
      </c>
      <c r="C46" s="984"/>
      <c r="D46" s="991" t="s">
        <v>4673</v>
      </c>
      <c r="E46" s="986" t="s">
        <v>259</v>
      </c>
      <c r="F46" s="987">
        <v>31346</v>
      </c>
      <c r="G46" s="984" t="s">
        <v>4653</v>
      </c>
      <c r="H46" s="988">
        <v>43678</v>
      </c>
      <c r="I46" s="989"/>
      <c r="J46" s="990"/>
      <c r="L46" s="983">
        <v>75</v>
      </c>
      <c r="M46" s="983">
        <f t="shared" si="0"/>
        <v>31346</v>
      </c>
    </row>
    <row r="47" spans="1:13" hidden="1">
      <c r="B47" s="984">
        <v>44</v>
      </c>
      <c r="C47" s="984"/>
      <c r="D47" s="991" t="s">
        <v>4674</v>
      </c>
      <c r="E47" s="986" t="s">
        <v>259</v>
      </c>
      <c r="F47" s="987">
        <v>34116</v>
      </c>
      <c r="G47" s="984" t="s">
        <v>4653</v>
      </c>
      <c r="H47" s="988">
        <v>43678</v>
      </c>
      <c r="I47" s="989"/>
      <c r="J47" s="990"/>
      <c r="L47" s="983">
        <v>76</v>
      </c>
      <c r="M47" s="983">
        <f t="shared" si="0"/>
        <v>34116</v>
      </c>
    </row>
    <row r="48" spans="1:13" hidden="1">
      <c r="B48" s="984">
        <v>45</v>
      </c>
      <c r="C48" s="984"/>
      <c r="D48" s="991" t="s">
        <v>4675</v>
      </c>
      <c r="E48" s="986" t="s">
        <v>259</v>
      </c>
      <c r="F48" s="987">
        <v>33107</v>
      </c>
      <c r="G48" s="984" t="s">
        <v>4653</v>
      </c>
      <c r="H48" s="988">
        <v>43678</v>
      </c>
      <c r="I48" s="989"/>
      <c r="J48" s="990"/>
      <c r="K48" s="983">
        <v>44</v>
      </c>
      <c r="L48" s="983">
        <v>29</v>
      </c>
      <c r="M48" s="983">
        <f t="shared" si="0"/>
        <v>33107</v>
      </c>
    </row>
    <row r="49" spans="2:13" hidden="1">
      <c r="B49" s="984">
        <v>46</v>
      </c>
      <c r="C49" s="984"/>
      <c r="D49" s="991" t="s">
        <v>4676</v>
      </c>
      <c r="E49" s="986" t="s">
        <v>259</v>
      </c>
      <c r="F49" s="987">
        <v>50715</v>
      </c>
      <c r="G49" s="984" t="s">
        <v>4653</v>
      </c>
      <c r="H49" s="988">
        <v>43678</v>
      </c>
      <c r="I49" s="989"/>
      <c r="J49" s="990"/>
      <c r="L49" s="983">
        <v>33</v>
      </c>
      <c r="M49" s="983">
        <f t="shared" si="0"/>
        <v>50715</v>
      </c>
    </row>
    <row r="50" spans="2:13" hidden="1">
      <c r="B50" s="984">
        <v>47</v>
      </c>
      <c r="C50" s="984"/>
      <c r="D50" s="991" t="s">
        <v>4677</v>
      </c>
      <c r="E50" s="986" t="s">
        <v>259</v>
      </c>
      <c r="F50" s="987">
        <v>31814</v>
      </c>
      <c r="G50" s="984" t="s">
        <v>4663</v>
      </c>
      <c r="H50" s="988">
        <v>43515</v>
      </c>
      <c r="I50" s="989"/>
      <c r="J50" s="990"/>
      <c r="K50" s="983">
        <v>40</v>
      </c>
      <c r="M50" s="983">
        <f t="shared" si="0"/>
        <v>31814</v>
      </c>
    </row>
    <row r="51" spans="2:13" hidden="1">
      <c r="B51" s="984">
        <v>48</v>
      </c>
      <c r="C51" s="984"/>
      <c r="D51" s="991" t="s">
        <v>4678</v>
      </c>
      <c r="E51" s="986" t="s">
        <v>259</v>
      </c>
      <c r="F51" s="987">
        <v>36823</v>
      </c>
      <c r="G51" s="984" t="s">
        <v>4653</v>
      </c>
      <c r="H51" s="988">
        <v>43678</v>
      </c>
      <c r="I51" s="989"/>
      <c r="J51" s="990"/>
      <c r="L51" s="983">
        <v>24</v>
      </c>
      <c r="M51" s="983">
        <f t="shared" si="0"/>
        <v>36823</v>
      </c>
    </row>
    <row r="52" spans="2:13" hidden="1">
      <c r="B52" s="984">
        <v>49</v>
      </c>
      <c r="C52" s="984"/>
      <c r="D52" s="991" t="s">
        <v>4679</v>
      </c>
      <c r="E52" s="986" t="s">
        <v>259</v>
      </c>
      <c r="F52" s="987">
        <v>50027</v>
      </c>
      <c r="G52" s="984" t="s">
        <v>4653</v>
      </c>
      <c r="H52" s="988">
        <v>43678</v>
      </c>
      <c r="I52" s="989"/>
      <c r="J52" s="990"/>
      <c r="K52" s="983">
        <v>48</v>
      </c>
      <c r="L52" s="983">
        <v>34</v>
      </c>
      <c r="M52" s="983">
        <f t="shared" si="0"/>
        <v>50027</v>
      </c>
    </row>
    <row r="53" spans="2:13" hidden="1">
      <c r="B53" s="984">
        <v>50</v>
      </c>
      <c r="C53" s="984"/>
      <c r="D53" s="991" t="s">
        <v>4680</v>
      </c>
      <c r="E53" s="986" t="s">
        <v>259</v>
      </c>
      <c r="F53" s="987">
        <v>49848</v>
      </c>
      <c r="G53" s="984" t="s">
        <v>4653</v>
      </c>
      <c r="H53" s="988">
        <v>43678</v>
      </c>
      <c r="I53" s="989"/>
      <c r="J53" s="990"/>
      <c r="K53" s="983">
        <v>49</v>
      </c>
      <c r="L53" s="983">
        <v>35</v>
      </c>
      <c r="M53" s="983">
        <f t="shared" si="0"/>
        <v>49848</v>
      </c>
    </row>
    <row r="54" spans="2:13" hidden="1">
      <c r="B54" s="984">
        <v>51</v>
      </c>
      <c r="C54" s="984"/>
      <c r="D54" s="991" t="s">
        <v>4681</v>
      </c>
      <c r="E54" s="986" t="s">
        <v>259</v>
      </c>
      <c r="F54" s="987">
        <v>37330</v>
      </c>
      <c r="G54" s="984" t="s">
        <v>4653</v>
      </c>
      <c r="H54" s="988">
        <v>43678</v>
      </c>
      <c r="I54" s="989"/>
      <c r="J54" s="990"/>
      <c r="L54" s="983">
        <v>25</v>
      </c>
      <c r="M54" s="983">
        <f t="shared" si="0"/>
        <v>37330</v>
      </c>
    </row>
    <row r="55" spans="2:13" hidden="1">
      <c r="B55" s="984">
        <v>52</v>
      </c>
      <c r="C55" s="984"/>
      <c r="D55" s="991" t="s">
        <v>4682</v>
      </c>
      <c r="E55" s="986" t="s">
        <v>259</v>
      </c>
      <c r="F55" s="987">
        <v>52018</v>
      </c>
      <c r="G55" s="984" t="s">
        <v>4653</v>
      </c>
      <c r="H55" s="988">
        <v>43678</v>
      </c>
      <c r="I55" s="989"/>
      <c r="J55" s="990"/>
      <c r="L55" s="983">
        <v>36</v>
      </c>
      <c r="M55" s="983">
        <f t="shared" si="0"/>
        <v>52018</v>
      </c>
    </row>
    <row r="56" spans="2:13" hidden="1">
      <c r="B56" s="984">
        <v>53</v>
      </c>
      <c r="C56" s="984"/>
      <c r="D56" s="991" t="s">
        <v>4683</v>
      </c>
      <c r="E56" s="986" t="s">
        <v>259</v>
      </c>
      <c r="F56" s="987">
        <v>27011</v>
      </c>
      <c r="G56" s="984" t="s">
        <v>4653</v>
      </c>
      <c r="H56" s="988">
        <v>43678</v>
      </c>
      <c r="I56" s="989"/>
      <c r="J56" s="990"/>
      <c r="L56" s="983">
        <v>23</v>
      </c>
      <c r="M56" s="983">
        <f t="shared" si="0"/>
        <v>27011</v>
      </c>
    </row>
    <row r="57" spans="2:13" hidden="1">
      <c r="B57" s="984">
        <v>54</v>
      </c>
      <c r="C57" s="984"/>
      <c r="D57" s="991" t="s">
        <v>4684</v>
      </c>
      <c r="E57" s="986" t="s">
        <v>259</v>
      </c>
      <c r="F57" s="987">
        <v>57404</v>
      </c>
      <c r="G57" s="984" t="s">
        <v>4653</v>
      </c>
      <c r="H57" s="988">
        <v>43678</v>
      </c>
      <c r="I57" s="989"/>
      <c r="J57" s="990"/>
      <c r="L57" s="983">
        <v>37</v>
      </c>
      <c r="M57" s="983">
        <f t="shared" si="0"/>
        <v>57404</v>
      </c>
    </row>
    <row r="58" spans="2:13" hidden="1">
      <c r="B58" s="984">
        <v>55</v>
      </c>
      <c r="C58" s="984"/>
      <c r="D58" s="991" t="s">
        <v>4685</v>
      </c>
      <c r="E58" s="986" t="s">
        <v>259</v>
      </c>
      <c r="F58" s="987">
        <v>36586</v>
      </c>
      <c r="G58" s="984" t="s">
        <v>4663</v>
      </c>
      <c r="H58" s="988">
        <v>43515</v>
      </c>
      <c r="I58" s="989"/>
      <c r="J58" s="990"/>
      <c r="K58" s="983">
        <v>41</v>
      </c>
      <c r="M58" s="983">
        <f t="shared" si="0"/>
        <v>36586</v>
      </c>
    </row>
    <row r="59" spans="2:13" hidden="1">
      <c r="B59" s="984">
        <v>56</v>
      </c>
      <c r="C59" s="984"/>
      <c r="D59" s="991" t="s">
        <v>4686</v>
      </c>
      <c r="E59" s="986" t="s">
        <v>259</v>
      </c>
      <c r="F59" s="987">
        <v>53285</v>
      </c>
      <c r="G59" s="984" t="s">
        <v>4653</v>
      </c>
      <c r="H59" s="988">
        <v>43678</v>
      </c>
      <c r="I59" s="989"/>
      <c r="J59" s="990"/>
      <c r="K59" s="983">
        <v>50</v>
      </c>
      <c r="L59" s="983">
        <v>38</v>
      </c>
      <c r="M59" s="983">
        <f t="shared" si="0"/>
        <v>53285</v>
      </c>
    </row>
    <row r="60" spans="2:13" hidden="1">
      <c r="B60" s="984">
        <v>57</v>
      </c>
      <c r="C60" s="984"/>
      <c r="D60" s="991" t="s">
        <v>4687</v>
      </c>
      <c r="E60" s="986" t="s">
        <v>259</v>
      </c>
      <c r="F60" s="987">
        <v>38537</v>
      </c>
      <c r="G60" s="984" t="s">
        <v>4653</v>
      </c>
      <c r="H60" s="988">
        <v>43678</v>
      </c>
      <c r="I60" s="989"/>
      <c r="J60" s="990"/>
      <c r="K60" s="983">
        <v>42</v>
      </c>
      <c r="L60" s="983">
        <v>26</v>
      </c>
      <c r="M60" s="983">
        <f t="shared" si="0"/>
        <v>38537</v>
      </c>
    </row>
    <row r="61" spans="2:13" hidden="1">
      <c r="B61" s="984">
        <v>58</v>
      </c>
      <c r="C61" s="984"/>
      <c r="D61" s="991" t="s">
        <v>4688</v>
      </c>
      <c r="E61" s="986" t="s">
        <v>259</v>
      </c>
      <c r="F61" s="987">
        <v>41635</v>
      </c>
      <c r="G61" s="984" t="s">
        <v>4653</v>
      </c>
      <c r="H61" s="988">
        <v>43678</v>
      </c>
      <c r="I61" s="989"/>
      <c r="J61" s="990"/>
      <c r="K61" s="983">
        <v>43</v>
      </c>
      <c r="L61" s="983">
        <v>27</v>
      </c>
      <c r="M61" s="983">
        <f t="shared" si="0"/>
        <v>41635</v>
      </c>
    </row>
    <row r="62" spans="2:13" hidden="1">
      <c r="B62" s="984">
        <v>59</v>
      </c>
      <c r="C62" s="984"/>
      <c r="D62" s="991" t="s">
        <v>4689</v>
      </c>
      <c r="E62" s="986" t="s">
        <v>259</v>
      </c>
      <c r="F62" s="987">
        <v>45600</v>
      </c>
      <c r="G62" s="984" t="s">
        <v>4653</v>
      </c>
      <c r="H62" s="988">
        <v>43678</v>
      </c>
      <c r="I62" s="989"/>
      <c r="J62" s="990"/>
      <c r="L62" s="983">
        <v>28</v>
      </c>
      <c r="M62" s="983">
        <f t="shared" si="0"/>
        <v>45600</v>
      </c>
    </row>
    <row r="63" spans="2:13" hidden="1">
      <c r="B63" s="984">
        <v>60</v>
      </c>
      <c r="C63" s="984"/>
      <c r="D63" s="991" t="s">
        <v>4690</v>
      </c>
      <c r="E63" s="986" t="s">
        <v>259</v>
      </c>
      <c r="F63" s="987">
        <v>38460</v>
      </c>
      <c r="G63" s="984" t="s">
        <v>4653</v>
      </c>
      <c r="H63" s="988">
        <v>43678</v>
      </c>
      <c r="I63" s="989"/>
      <c r="J63" s="990"/>
      <c r="K63" s="983">
        <v>45</v>
      </c>
      <c r="L63" s="983">
        <v>30</v>
      </c>
      <c r="M63" s="983">
        <f t="shared" si="0"/>
        <v>38460</v>
      </c>
    </row>
    <row r="64" spans="2:13">
      <c r="B64" s="984">
        <v>61</v>
      </c>
      <c r="C64" s="984"/>
      <c r="D64" s="991" t="s">
        <v>4691</v>
      </c>
      <c r="E64" s="986" t="s">
        <v>259</v>
      </c>
      <c r="F64" s="987">
        <v>46038</v>
      </c>
      <c r="G64" s="984" t="s">
        <v>4653</v>
      </c>
      <c r="H64" s="988">
        <v>43678</v>
      </c>
      <c r="I64" s="989"/>
      <c r="J64" s="990"/>
      <c r="K64" s="983">
        <v>46</v>
      </c>
      <c r="L64" s="983">
        <v>31</v>
      </c>
      <c r="M64" s="983">
        <f t="shared" si="0"/>
        <v>46038</v>
      </c>
    </row>
    <row r="65" spans="2:13" hidden="1">
      <c r="B65" s="984">
        <v>62</v>
      </c>
      <c r="C65" s="984"/>
      <c r="D65" s="991" t="s">
        <v>4692</v>
      </c>
      <c r="E65" s="986" t="s">
        <v>259</v>
      </c>
      <c r="F65" s="987">
        <v>30379</v>
      </c>
      <c r="G65" s="984" t="s">
        <v>4653</v>
      </c>
      <c r="H65" s="988">
        <v>43678</v>
      </c>
      <c r="I65" s="989"/>
      <c r="J65" s="990"/>
      <c r="L65" s="983">
        <v>39</v>
      </c>
      <c r="M65" s="983">
        <f t="shared" si="0"/>
        <v>30379</v>
      </c>
    </row>
    <row r="66" spans="2:13" hidden="1">
      <c r="B66" s="984">
        <v>63</v>
      </c>
      <c r="C66" s="984"/>
      <c r="D66" s="991" t="s">
        <v>4693</v>
      </c>
      <c r="E66" s="986" t="s">
        <v>259</v>
      </c>
      <c r="F66" s="987">
        <v>48631</v>
      </c>
      <c r="G66" s="984" t="s">
        <v>4653</v>
      </c>
      <c r="H66" s="988">
        <v>43678</v>
      </c>
      <c r="I66" s="989"/>
      <c r="J66" s="990"/>
      <c r="K66" s="983">
        <v>47</v>
      </c>
      <c r="L66" s="983">
        <v>32</v>
      </c>
      <c r="M66" s="983">
        <f t="shared" si="0"/>
        <v>48631</v>
      </c>
    </row>
    <row r="67" spans="2:13" hidden="1">
      <c r="B67" s="984">
        <v>64</v>
      </c>
      <c r="C67" s="984"/>
      <c r="D67" s="992" t="s">
        <v>4694</v>
      </c>
      <c r="E67" s="986" t="s">
        <v>259</v>
      </c>
      <c r="F67" s="987">
        <v>42429</v>
      </c>
      <c r="G67" s="984" t="s">
        <v>4653</v>
      </c>
      <c r="H67" s="988">
        <v>43678</v>
      </c>
      <c r="I67" s="989"/>
      <c r="J67" s="990"/>
      <c r="K67" s="983">
        <v>38</v>
      </c>
      <c r="L67" s="983">
        <v>22</v>
      </c>
      <c r="M67" s="983">
        <f t="shared" si="0"/>
        <v>42429</v>
      </c>
    </row>
    <row r="68" spans="2:13" hidden="1">
      <c r="B68" s="984">
        <v>65</v>
      </c>
      <c r="C68" s="984"/>
      <c r="D68" s="991" t="s">
        <v>4695</v>
      </c>
      <c r="E68" s="986" t="s">
        <v>259</v>
      </c>
      <c r="F68" s="987">
        <v>17045</v>
      </c>
      <c r="G68" s="984" t="s">
        <v>4653</v>
      </c>
      <c r="H68" s="988">
        <v>43678</v>
      </c>
      <c r="I68" s="989"/>
      <c r="J68" s="990"/>
      <c r="K68" s="983">
        <v>61</v>
      </c>
      <c r="L68" s="983">
        <v>53</v>
      </c>
      <c r="M68" s="983">
        <f t="shared" si="0"/>
        <v>17045</v>
      </c>
    </row>
    <row r="69" spans="2:13" hidden="1">
      <c r="B69" s="984">
        <v>66</v>
      </c>
      <c r="C69" s="984"/>
      <c r="D69" s="991" t="s">
        <v>4696</v>
      </c>
      <c r="E69" s="986" t="s">
        <v>259</v>
      </c>
      <c r="F69" s="987">
        <v>20679</v>
      </c>
      <c r="G69" s="984" t="s">
        <v>4663</v>
      </c>
      <c r="H69" s="988">
        <v>43515</v>
      </c>
      <c r="I69" s="989"/>
      <c r="J69" s="990"/>
      <c r="K69" s="983">
        <v>62</v>
      </c>
      <c r="M69" s="983">
        <f t="shared" ref="M69:M132" si="3">VALUE(F69)</f>
        <v>20679</v>
      </c>
    </row>
    <row r="70" spans="2:13" hidden="1">
      <c r="B70" s="984">
        <v>67</v>
      </c>
      <c r="C70" s="984"/>
      <c r="D70" s="991" t="s">
        <v>4697</v>
      </c>
      <c r="E70" s="986" t="s">
        <v>259</v>
      </c>
      <c r="F70" s="987">
        <v>46880</v>
      </c>
      <c r="G70" s="984" t="s">
        <v>4653</v>
      </c>
      <c r="H70" s="988">
        <v>43678</v>
      </c>
      <c r="I70" s="989"/>
      <c r="J70" s="990"/>
      <c r="L70" s="983">
        <v>42</v>
      </c>
      <c r="M70" s="983">
        <f t="shared" si="3"/>
        <v>46880</v>
      </c>
    </row>
    <row r="71" spans="2:13" hidden="1">
      <c r="B71" s="984">
        <v>68</v>
      </c>
      <c r="C71" s="984"/>
      <c r="D71" s="985" t="s">
        <v>4698</v>
      </c>
      <c r="E71" s="986" t="s">
        <v>259</v>
      </c>
      <c r="F71" s="987">
        <v>80299</v>
      </c>
      <c r="G71" s="984" t="s">
        <v>4653</v>
      </c>
      <c r="H71" s="988">
        <v>43678</v>
      </c>
      <c r="I71" s="989"/>
      <c r="J71" s="990"/>
      <c r="K71" s="983">
        <v>36</v>
      </c>
      <c r="L71" s="983">
        <v>14</v>
      </c>
      <c r="M71" s="983">
        <f t="shared" si="3"/>
        <v>80299</v>
      </c>
    </row>
    <row r="72" spans="2:13" hidden="1">
      <c r="B72" s="984">
        <v>69</v>
      </c>
      <c r="C72" s="984"/>
      <c r="D72" s="985" t="s">
        <v>4699</v>
      </c>
      <c r="E72" s="986" t="s">
        <v>259</v>
      </c>
      <c r="F72" s="987">
        <v>91465</v>
      </c>
      <c r="G72" s="984" t="s">
        <v>4663</v>
      </c>
      <c r="H72" s="988">
        <v>43515</v>
      </c>
      <c r="I72" s="989"/>
      <c r="J72" s="990"/>
      <c r="K72" s="983">
        <v>37</v>
      </c>
      <c r="M72" s="983">
        <f t="shared" si="3"/>
        <v>91465</v>
      </c>
    </row>
    <row r="73" spans="2:13" hidden="1">
      <c r="B73" s="984">
        <v>70</v>
      </c>
      <c r="C73" s="984"/>
      <c r="D73" s="985" t="s">
        <v>4700</v>
      </c>
      <c r="E73" s="986" t="s">
        <v>259</v>
      </c>
      <c r="F73" s="987">
        <v>7715</v>
      </c>
      <c r="G73" s="984" t="s">
        <v>4653</v>
      </c>
      <c r="H73" s="988">
        <v>43678</v>
      </c>
      <c r="I73" s="989"/>
      <c r="J73" s="990" t="s">
        <v>4701</v>
      </c>
      <c r="K73" s="983">
        <v>79</v>
      </c>
      <c r="L73" s="983">
        <v>60</v>
      </c>
      <c r="M73" s="983">
        <f t="shared" si="3"/>
        <v>7715</v>
      </c>
    </row>
    <row r="74" spans="2:13" hidden="1">
      <c r="B74" s="984">
        <v>71</v>
      </c>
      <c r="C74" s="984"/>
      <c r="D74" s="991" t="s">
        <v>4702</v>
      </c>
      <c r="E74" s="986" t="s">
        <v>259</v>
      </c>
      <c r="F74" s="987">
        <v>33373</v>
      </c>
      <c r="G74" s="984" t="s">
        <v>4653</v>
      </c>
      <c r="H74" s="988">
        <v>43678</v>
      </c>
      <c r="I74" s="989"/>
      <c r="J74" s="990" t="s">
        <v>4701</v>
      </c>
      <c r="K74" s="983">
        <v>51</v>
      </c>
      <c r="L74" s="983">
        <v>40</v>
      </c>
      <c r="M74" s="983">
        <f t="shared" si="3"/>
        <v>33373</v>
      </c>
    </row>
    <row r="75" spans="2:13" hidden="1">
      <c r="B75" s="984">
        <v>72</v>
      </c>
      <c r="C75" s="984"/>
      <c r="D75" s="991" t="s">
        <v>4703</v>
      </c>
      <c r="E75" s="986" t="s">
        <v>259</v>
      </c>
      <c r="F75" s="987">
        <v>34169</v>
      </c>
      <c r="G75" s="984" t="s">
        <v>4653</v>
      </c>
      <c r="H75" s="988">
        <v>43678</v>
      </c>
      <c r="I75" s="989"/>
      <c r="J75" s="990" t="s">
        <v>4701</v>
      </c>
      <c r="K75" s="983">
        <v>52</v>
      </c>
      <c r="L75" s="983">
        <v>41</v>
      </c>
      <c r="M75" s="983">
        <f t="shared" si="3"/>
        <v>34169</v>
      </c>
    </row>
    <row r="76" spans="2:13" ht="30" hidden="1">
      <c r="B76" s="984">
        <v>73</v>
      </c>
      <c r="C76" s="984"/>
      <c r="D76" s="991" t="s">
        <v>4704</v>
      </c>
      <c r="E76" s="986" t="s">
        <v>273</v>
      </c>
      <c r="F76" s="987">
        <v>89754</v>
      </c>
      <c r="G76" s="984" t="s">
        <v>4665</v>
      </c>
      <c r="H76" s="988">
        <v>43300</v>
      </c>
      <c r="I76" s="989"/>
      <c r="J76" s="990"/>
      <c r="M76" s="983">
        <f t="shared" si="3"/>
        <v>89754</v>
      </c>
    </row>
    <row r="77" spans="2:13" ht="30" hidden="1">
      <c r="B77" s="984">
        <v>74</v>
      </c>
      <c r="C77" s="984"/>
      <c r="D77" s="991" t="s">
        <v>4705</v>
      </c>
      <c r="E77" s="986" t="s">
        <v>273</v>
      </c>
      <c r="F77" s="987">
        <v>112481</v>
      </c>
      <c r="G77" s="984" t="s">
        <v>4665</v>
      </c>
      <c r="H77" s="988">
        <v>43300</v>
      </c>
      <c r="I77" s="989"/>
      <c r="J77" s="990"/>
      <c r="M77" s="983">
        <f t="shared" si="3"/>
        <v>112481</v>
      </c>
    </row>
    <row r="78" spans="2:13" hidden="1">
      <c r="B78" s="984">
        <v>75</v>
      </c>
      <c r="C78" s="984"/>
      <c r="D78" s="991" t="s">
        <v>4706</v>
      </c>
      <c r="E78" s="986" t="s">
        <v>273</v>
      </c>
      <c r="F78" s="987">
        <v>300465</v>
      </c>
      <c r="G78" s="984" t="s">
        <v>4665</v>
      </c>
      <c r="H78" s="988">
        <v>43300</v>
      </c>
      <c r="I78" s="989"/>
      <c r="J78" s="990"/>
      <c r="M78" s="983">
        <f t="shared" si="3"/>
        <v>300465</v>
      </c>
    </row>
    <row r="79" spans="2:13" hidden="1">
      <c r="B79" s="984">
        <v>76</v>
      </c>
      <c r="C79" s="984"/>
      <c r="D79" s="991" t="s">
        <v>4707</v>
      </c>
      <c r="E79" s="986" t="s">
        <v>259</v>
      </c>
      <c r="F79" s="987">
        <v>31394</v>
      </c>
      <c r="G79" s="984" t="s">
        <v>4665</v>
      </c>
      <c r="H79" s="988">
        <v>43300</v>
      </c>
      <c r="I79" s="989"/>
      <c r="J79" s="990"/>
      <c r="M79" s="983">
        <f t="shared" si="3"/>
        <v>31394</v>
      </c>
    </row>
    <row r="80" spans="2:13">
      <c r="B80" s="984">
        <v>77</v>
      </c>
      <c r="C80" s="984"/>
      <c r="D80" s="991" t="s">
        <v>4708</v>
      </c>
      <c r="E80" s="986" t="s">
        <v>273</v>
      </c>
      <c r="F80" s="987">
        <v>158318</v>
      </c>
      <c r="G80" s="984" t="s">
        <v>4665</v>
      </c>
      <c r="H80" s="988">
        <v>43300</v>
      </c>
      <c r="I80" s="989"/>
      <c r="J80" s="990"/>
      <c r="M80" s="983">
        <f t="shared" si="3"/>
        <v>158318</v>
      </c>
    </row>
    <row r="81" spans="2:13" hidden="1">
      <c r="B81" s="984">
        <v>78</v>
      </c>
      <c r="C81" s="984"/>
      <c r="D81" s="991" t="s">
        <v>4709</v>
      </c>
      <c r="E81" s="986" t="s">
        <v>273</v>
      </c>
      <c r="F81" s="987">
        <v>441208</v>
      </c>
      <c r="G81" s="984" t="s">
        <v>4653</v>
      </c>
      <c r="H81" s="988">
        <v>43678</v>
      </c>
      <c r="I81" s="989"/>
      <c r="J81" s="990"/>
      <c r="L81" s="983">
        <v>81</v>
      </c>
      <c r="M81" s="983">
        <f t="shared" si="3"/>
        <v>441208</v>
      </c>
    </row>
    <row r="82" spans="2:13" hidden="1">
      <c r="B82" s="984">
        <v>79</v>
      </c>
      <c r="C82" s="984"/>
      <c r="D82" s="991" t="s">
        <v>4710</v>
      </c>
      <c r="E82" s="986" t="s">
        <v>273</v>
      </c>
      <c r="F82" s="987">
        <v>674512</v>
      </c>
      <c r="G82" s="984" t="s">
        <v>4665</v>
      </c>
      <c r="H82" s="988">
        <v>43300</v>
      </c>
      <c r="I82" s="989"/>
      <c r="J82" s="990"/>
      <c r="M82" s="983">
        <f t="shared" si="3"/>
        <v>674512</v>
      </c>
    </row>
    <row r="83" spans="2:13" hidden="1">
      <c r="B83" s="984">
        <v>80</v>
      </c>
      <c r="C83" s="984"/>
      <c r="D83" s="991" t="s">
        <v>4711</v>
      </c>
      <c r="E83" s="986" t="s">
        <v>273</v>
      </c>
      <c r="F83" s="987">
        <v>508230</v>
      </c>
      <c r="G83" s="984" t="s">
        <v>4663</v>
      </c>
      <c r="H83" s="988">
        <v>43515</v>
      </c>
      <c r="I83" s="989"/>
      <c r="J83" s="990"/>
      <c r="K83" s="983">
        <v>65</v>
      </c>
      <c r="M83" s="983">
        <f t="shared" si="3"/>
        <v>508230</v>
      </c>
    </row>
    <row r="84" spans="2:13" ht="30" hidden="1">
      <c r="B84" s="984">
        <v>81</v>
      </c>
      <c r="C84" s="984"/>
      <c r="D84" s="991" t="s">
        <v>4712</v>
      </c>
      <c r="E84" s="986" t="s">
        <v>273</v>
      </c>
      <c r="F84" s="987">
        <v>130222</v>
      </c>
      <c r="G84" s="984" t="s">
        <v>4653</v>
      </c>
      <c r="H84" s="988">
        <v>43678</v>
      </c>
      <c r="I84" s="989"/>
      <c r="J84" s="990"/>
      <c r="L84" s="983">
        <v>80</v>
      </c>
      <c r="M84" s="983">
        <f t="shared" si="3"/>
        <v>130222</v>
      </c>
    </row>
    <row r="85" spans="2:13" hidden="1">
      <c r="B85" s="984">
        <v>82</v>
      </c>
      <c r="C85" s="984"/>
      <c r="D85" s="992" t="s">
        <v>4713</v>
      </c>
      <c r="E85" s="986" t="s">
        <v>259</v>
      </c>
      <c r="F85" s="987">
        <v>8567</v>
      </c>
      <c r="G85" s="984" t="s">
        <v>4665</v>
      </c>
      <c r="H85" s="988">
        <v>43300</v>
      </c>
      <c r="I85" s="989"/>
      <c r="J85" s="990"/>
      <c r="M85" s="983">
        <f t="shared" si="3"/>
        <v>8567</v>
      </c>
    </row>
    <row r="86" spans="2:13" hidden="1">
      <c r="B86" s="984">
        <v>83</v>
      </c>
      <c r="C86" s="984"/>
      <c r="D86" s="992" t="s">
        <v>4714</v>
      </c>
      <c r="E86" s="986" t="s">
        <v>259</v>
      </c>
      <c r="F86" s="987">
        <v>4937</v>
      </c>
      <c r="G86" s="984" t="s">
        <v>4653</v>
      </c>
      <c r="H86" s="988">
        <v>43678</v>
      </c>
      <c r="I86" s="989"/>
      <c r="J86" s="990"/>
      <c r="L86" s="983">
        <v>83</v>
      </c>
      <c r="M86" s="983">
        <f t="shared" si="3"/>
        <v>4937</v>
      </c>
    </row>
    <row r="87" spans="2:13" hidden="1">
      <c r="B87" s="984">
        <v>84</v>
      </c>
      <c r="C87" s="984"/>
      <c r="D87" s="992" t="s">
        <v>4715</v>
      </c>
      <c r="E87" s="986" t="s">
        <v>259</v>
      </c>
      <c r="F87" s="987">
        <v>6232</v>
      </c>
      <c r="G87" s="984" t="s">
        <v>4653</v>
      </c>
      <c r="H87" s="988">
        <v>43678</v>
      </c>
      <c r="I87" s="989"/>
      <c r="J87" s="990"/>
      <c r="L87" s="983">
        <v>84</v>
      </c>
      <c r="M87" s="983">
        <f t="shared" si="3"/>
        <v>6232</v>
      </c>
    </row>
    <row r="88" spans="2:13" hidden="1">
      <c r="B88" s="984">
        <v>85</v>
      </c>
      <c r="C88" s="984"/>
      <c r="D88" s="985" t="s">
        <v>4716</v>
      </c>
      <c r="E88" s="986" t="s">
        <v>259</v>
      </c>
      <c r="F88" s="987">
        <v>8000</v>
      </c>
      <c r="G88" s="984" t="s">
        <v>4717</v>
      </c>
      <c r="H88" s="988">
        <v>43186</v>
      </c>
      <c r="I88" s="989"/>
      <c r="J88" s="990"/>
      <c r="M88" s="983">
        <f t="shared" si="3"/>
        <v>8000</v>
      </c>
    </row>
    <row r="89" spans="2:13" hidden="1">
      <c r="B89" s="984">
        <v>86</v>
      </c>
      <c r="C89" s="984" t="s">
        <v>4718</v>
      </c>
      <c r="D89" s="992" t="s">
        <v>4719</v>
      </c>
      <c r="E89" s="986" t="s">
        <v>259</v>
      </c>
      <c r="F89" s="987">
        <v>6112</v>
      </c>
      <c r="G89" s="984" t="s">
        <v>4653</v>
      </c>
      <c r="H89" s="988">
        <v>43678</v>
      </c>
      <c r="I89" s="989"/>
      <c r="J89" s="990"/>
      <c r="K89" s="983">
        <v>74</v>
      </c>
      <c r="L89" s="983">
        <v>43</v>
      </c>
      <c r="M89" s="983">
        <f t="shared" si="3"/>
        <v>6112</v>
      </c>
    </row>
    <row r="90" spans="2:13" hidden="1">
      <c r="B90" s="984">
        <v>87</v>
      </c>
      <c r="C90" s="984"/>
      <c r="D90" s="992" t="s">
        <v>4720</v>
      </c>
      <c r="E90" s="986" t="s">
        <v>259</v>
      </c>
      <c r="F90" s="987">
        <v>5461</v>
      </c>
      <c r="G90" s="984" t="s">
        <v>4665</v>
      </c>
      <c r="H90" s="988">
        <v>43300</v>
      </c>
      <c r="I90" s="989"/>
      <c r="J90" s="990"/>
      <c r="M90" s="983">
        <f t="shared" si="3"/>
        <v>5461</v>
      </c>
    </row>
    <row r="91" spans="2:13" hidden="1">
      <c r="B91" s="984">
        <v>88</v>
      </c>
      <c r="C91" s="984"/>
      <c r="D91" s="992" t="s">
        <v>4721</v>
      </c>
      <c r="E91" s="986" t="s">
        <v>259</v>
      </c>
      <c r="F91" s="987">
        <v>6237</v>
      </c>
      <c r="G91" s="984" t="s">
        <v>4665</v>
      </c>
      <c r="H91" s="988">
        <v>43300</v>
      </c>
      <c r="I91" s="989"/>
      <c r="J91" s="990"/>
      <c r="M91" s="983">
        <f t="shared" si="3"/>
        <v>6237</v>
      </c>
    </row>
    <row r="92" spans="2:13" hidden="1">
      <c r="B92" s="984">
        <v>89</v>
      </c>
      <c r="C92" s="984"/>
      <c r="D92" s="992" t="s">
        <v>4722</v>
      </c>
      <c r="E92" s="986" t="s">
        <v>259</v>
      </c>
      <c r="F92" s="987">
        <v>3745</v>
      </c>
      <c r="G92" s="984" t="s">
        <v>4653</v>
      </c>
      <c r="H92" s="988">
        <v>43678</v>
      </c>
      <c r="I92" s="989"/>
      <c r="J92" s="990"/>
      <c r="K92" s="983">
        <v>87</v>
      </c>
      <c r="L92" s="983">
        <v>82</v>
      </c>
      <c r="M92" s="983">
        <f t="shared" si="3"/>
        <v>3745</v>
      </c>
    </row>
    <row r="93" spans="2:13">
      <c r="B93" s="984">
        <v>90</v>
      </c>
      <c r="C93" s="984"/>
      <c r="D93" s="992" t="s">
        <v>4723</v>
      </c>
      <c r="E93" s="986" t="s">
        <v>259</v>
      </c>
      <c r="F93" s="987">
        <v>4390</v>
      </c>
      <c r="G93" s="984" t="s">
        <v>4663</v>
      </c>
      <c r="H93" s="988">
        <v>43515</v>
      </c>
      <c r="I93" s="989"/>
      <c r="J93" s="990"/>
      <c r="K93" s="983">
        <v>88</v>
      </c>
      <c r="M93" s="983">
        <f t="shared" si="3"/>
        <v>4390</v>
      </c>
    </row>
    <row r="94" spans="2:13" hidden="1">
      <c r="B94" s="984">
        <v>91</v>
      </c>
      <c r="C94" s="984"/>
      <c r="D94" s="985" t="s">
        <v>4724</v>
      </c>
      <c r="E94" s="986" t="s">
        <v>259</v>
      </c>
      <c r="F94" s="987">
        <v>13661</v>
      </c>
      <c r="G94" s="984" t="s">
        <v>4653</v>
      </c>
      <c r="H94" s="988">
        <v>43678</v>
      </c>
      <c r="I94" s="989"/>
      <c r="J94" s="990"/>
      <c r="K94" s="983">
        <v>78</v>
      </c>
      <c r="L94" s="983">
        <v>59</v>
      </c>
      <c r="M94" s="983">
        <f t="shared" si="3"/>
        <v>13661</v>
      </c>
    </row>
    <row r="95" spans="2:13" hidden="1">
      <c r="B95" s="984">
        <v>92</v>
      </c>
      <c r="C95" s="984"/>
      <c r="D95" s="985" t="s">
        <v>4725</v>
      </c>
      <c r="E95" s="986" t="s">
        <v>259</v>
      </c>
      <c r="F95" s="987">
        <v>8830</v>
      </c>
      <c r="G95" s="984" t="s">
        <v>4653</v>
      </c>
      <c r="H95" s="988">
        <v>43678</v>
      </c>
      <c r="I95" s="989"/>
      <c r="J95" s="990"/>
      <c r="L95" s="983">
        <v>54</v>
      </c>
      <c r="M95" s="983">
        <f t="shared" si="3"/>
        <v>8830</v>
      </c>
    </row>
    <row r="96" spans="2:13" hidden="1">
      <c r="B96" s="984">
        <v>93</v>
      </c>
      <c r="C96" s="984"/>
      <c r="D96" s="985" t="s">
        <v>4726</v>
      </c>
      <c r="E96" s="986" t="s">
        <v>259</v>
      </c>
      <c r="F96" s="987">
        <v>10160</v>
      </c>
      <c r="G96" s="984" t="s">
        <v>4653</v>
      </c>
      <c r="H96" s="988">
        <v>43678</v>
      </c>
      <c r="I96" s="989"/>
      <c r="J96" s="990"/>
      <c r="L96" s="983">
        <v>55</v>
      </c>
      <c r="M96" s="983">
        <f t="shared" si="3"/>
        <v>10160</v>
      </c>
    </row>
    <row r="97" spans="2:13" hidden="1">
      <c r="B97" s="984">
        <v>94</v>
      </c>
      <c r="C97" s="984"/>
      <c r="D97" s="985" t="s">
        <v>4727</v>
      </c>
      <c r="E97" s="986" t="s">
        <v>259</v>
      </c>
      <c r="F97" s="987">
        <v>10834</v>
      </c>
      <c r="G97" s="984" t="s">
        <v>4653</v>
      </c>
      <c r="H97" s="988">
        <v>43678</v>
      </c>
      <c r="I97" s="989"/>
      <c r="J97" s="990"/>
      <c r="L97" s="983">
        <v>56</v>
      </c>
      <c r="M97" s="983">
        <f t="shared" si="3"/>
        <v>10834</v>
      </c>
    </row>
    <row r="98" spans="2:13" hidden="1">
      <c r="B98" s="984">
        <v>95</v>
      </c>
      <c r="C98" s="984"/>
      <c r="D98" s="985" t="s">
        <v>4728</v>
      </c>
      <c r="E98" s="986" t="s">
        <v>259</v>
      </c>
      <c r="F98" s="987">
        <v>12247</v>
      </c>
      <c r="G98" s="984" t="s">
        <v>4653</v>
      </c>
      <c r="H98" s="988">
        <v>43678</v>
      </c>
      <c r="I98" s="989"/>
      <c r="J98" s="990"/>
      <c r="K98" s="983">
        <v>75</v>
      </c>
      <c r="L98" s="983">
        <v>57</v>
      </c>
      <c r="M98" s="983">
        <f t="shared" si="3"/>
        <v>12247</v>
      </c>
    </row>
    <row r="99" spans="2:13">
      <c r="B99" s="984">
        <v>96</v>
      </c>
      <c r="C99" s="984"/>
      <c r="D99" s="985" t="s">
        <v>4729</v>
      </c>
      <c r="E99" s="986" t="s">
        <v>259</v>
      </c>
      <c r="F99" s="987">
        <v>12863</v>
      </c>
      <c r="G99" s="984" t="s">
        <v>4653</v>
      </c>
      <c r="H99" s="988">
        <v>43678</v>
      </c>
      <c r="I99" s="989"/>
      <c r="J99" s="990"/>
      <c r="K99" s="983">
        <v>76</v>
      </c>
      <c r="L99" s="983">
        <v>58</v>
      </c>
      <c r="M99" s="983">
        <f t="shared" si="3"/>
        <v>12863</v>
      </c>
    </row>
    <row r="100" spans="2:13" hidden="1">
      <c r="B100" s="984">
        <v>97</v>
      </c>
      <c r="C100" s="984"/>
      <c r="D100" s="985" t="s">
        <v>4730</v>
      </c>
      <c r="E100" s="986" t="s">
        <v>259</v>
      </c>
      <c r="F100" s="987">
        <v>13806</v>
      </c>
      <c r="G100" s="984" t="s">
        <v>4663</v>
      </c>
      <c r="H100" s="988">
        <v>43515</v>
      </c>
      <c r="I100" s="989"/>
      <c r="J100" s="990"/>
      <c r="K100" s="983">
        <v>77</v>
      </c>
      <c r="M100" s="983">
        <f t="shared" si="3"/>
        <v>13806</v>
      </c>
    </row>
    <row r="101" spans="2:13" hidden="1">
      <c r="B101" s="984">
        <v>98</v>
      </c>
      <c r="C101" s="984" t="s">
        <v>4731</v>
      </c>
      <c r="D101" s="992" t="s">
        <v>4732</v>
      </c>
      <c r="E101" s="986" t="s">
        <v>259</v>
      </c>
      <c r="F101" s="987">
        <v>12465</v>
      </c>
      <c r="G101" s="984" t="s">
        <v>4665</v>
      </c>
      <c r="H101" s="988">
        <v>43300</v>
      </c>
      <c r="I101" s="989"/>
      <c r="J101" s="990"/>
      <c r="M101" s="983">
        <f t="shared" si="3"/>
        <v>12465</v>
      </c>
    </row>
    <row r="102" spans="2:13" hidden="1">
      <c r="B102" s="984">
        <v>99</v>
      </c>
      <c r="C102" s="984"/>
      <c r="D102" s="993" t="s">
        <v>4733</v>
      </c>
      <c r="E102" s="986" t="s">
        <v>259</v>
      </c>
      <c r="F102" s="987">
        <v>5042</v>
      </c>
      <c r="G102" s="984" t="s">
        <v>4663</v>
      </c>
      <c r="H102" s="988">
        <v>43515</v>
      </c>
      <c r="I102" s="989"/>
      <c r="J102" s="990"/>
      <c r="K102" s="983">
        <v>90</v>
      </c>
      <c r="M102" s="983">
        <f t="shared" si="3"/>
        <v>5042</v>
      </c>
    </row>
    <row r="103" spans="2:13" hidden="1">
      <c r="B103" s="984">
        <v>100</v>
      </c>
      <c r="C103" s="984"/>
      <c r="D103" s="993" t="s">
        <v>4734</v>
      </c>
      <c r="E103" s="986" t="s">
        <v>259</v>
      </c>
      <c r="F103" s="987">
        <v>4851</v>
      </c>
      <c r="G103" s="984" t="s">
        <v>4653</v>
      </c>
      <c r="H103" s="988">
        <v>43678</v>
      </c>
      <c r="I103" s="989"/>
      <c r="J103" s="990"/>
      <c r="L103" s="983">
        <v>88</v>
      </c>
      <c r="M103" s="983">
        <f t="shared" si="3"/>
        <v>4851</v>
      </c>
    </row>
    <row r="104" spans="2:13" hidden="1">
      <c r="B104" s="984">
        <v>101</v>
      </c>
      <c r="C104" s="984"/>
      <c r="D104" s="993" t="s">
        <v>4735</v>
      </c>
      <c r="E104" s="986" t="s">
        <v>259</v>
      </c>
      <c r="F104" s="987">
        <v>5915</v>
      </c>
      <c r="G104" s="984" t="s">
        <v>4663</v>
      </c>
      <c r="H104" s="988">
        <v>43515</v>
      </c>
      <c r="I104" s="989"/>
      <c r="J104" s="990"/>
      <c r="K104" s="983">
        <v>91</v>
      </c>
      <c r="M104" s="983">
        <f t="shared" si="3"/>
        <v>5915</v>
      </c>
    </row>
    <row r="105" spans="2:13" hidden="1">
      <c r="B105" s="984">
        <v>102</v>
      </c>
      <c r="C105" s="984"/>
      <c r="D105" s="993" t="s">
        <v>4736</v>
      </c>
      <c r="E105" s="986" t="s">
        <v>259</v>
      </c>
      <c r="F105" s="987">
        <v>6877</v>
      </c>
      <c r="G105" s="984" t="s">
        <v>4653</v>
      </c>
      <c r="H105" s="988">
        <v>43678</v>
      </c>
      <c r="I105" s="989"/>
      <c r="J105" s="990"/>
      <c r="K105" s="983">
        <v>92</v>
      </c>
      <c r="L105" s="983">
        <v>89</v>
      </c>
      <c r="M105" s="983">
        <f t="shared" si="3"/>
        <v>6877</v>
      </c>
    </row>
    <row r="106" spans="2:13" hidden="1">
      <c r="B106" s="984">
        <v>103</v>
      </c>
      <c r="C106" s="984"/>
      <c r="D106" s="993" t="s">
        <v>4737</v>
      </c>
      <c r="E106" s="986" t="s">
        <v>259</v>
      </c>
      <c r="F106" s="987">
        <v>3180</v>
      </c>
      <c r="G106" s="984" t="s">
        <v>4653</v>
      </c>
      <c r="H106" s="988">
        <v>43678</v>
      </c>
      <c r="I106" s="989"/>
      <c r="J106" s="990"/>
      <c r="L106" s="983">
        <v>85</v>
      </c>
      <c r="M106" s="983">
        <f t="shared" si="3"/>
        <v>3180</v>
      </c>
    </row>
    <row r="107" spans="2:13">
      <c r="B107" s="984">
        <v>104</v>
      </c>
      <c r="C107" s="984"/>
      <c r="D107" s="993" t="s">
        <v>4738</v>
      </c>
      <c r="E107" s="986" t="s">
        <v>259</v>
      </c>
      <c r="F107" s="987">
        <v>4504</v>
      </c>
      <c r="G107" s="984" t="s">
        <v>4653</v>
      </c>
      <c r="H107" s="988">
        <v>43678</v>
      </c>
      <c r="I107" s="989"/>
      <c r="J107" s="990"/>
      <c r="K107" s="983">
        <v>89</v>
      </c>
      <c r="L107" s="983">
        <v>86</v>
      </c>
      <c r="M107" s="983">
        <f t="shared" si="3"/>
        <v>4504</v>
      </c>
    </row>
    <row r="108" spans="2:13" hidden="1">
      <c r="B108" s="984">
        <v>105</v>
      </c>
      <c r="C108" s="984"/>
      <c r="D108" s="993" t="s">
        <v>4739</v>
      </c>
      <c r="E108" s="986" t="s">
        <v>259</v>
      </c>
      <c r="F108" s="987">
        <v>4755</v>
      </c>
      <c r="G108" s="984" t="s">
        <v>4653</v>
      </c>
      <c r="H108" s="988">
        <v>43678</v>
      </c>
      <c r="I108" s="989"/>
      <c r="J108" s="990"/>
      <c r="L108" s="983">
        <v>87</v>
      </c>
      <c r="M108" s="983">
        <f t="shared" si="3"/>
        <v>4755</v>
      </c>
    </row>
    <row r="109" spans="2:13" hidden="1">
      <c r="B109" s="984">
        <v>106</v>
      </c>
      <c r="C109" s="984"/>
      <c r="D109" s="993" t="s">
        <v>4740</v>
      </c>
      <c r="E109" s="986" t="s">
        <v>259</v>
      </c>
      <c r="F109" s="987">
        <v>3643</v>
      </c>
      <c r="G109" s="984" t="s">
        <v>4653</v>
      </c>
      <c r="H109" s="988">
        <v>43678</v>
      </c>
      <c r="I109" s="989"/>
      <c r="J109" s="990"/>
      <c r="L109" s="983">
        <v>90</v>
      </c>
      <c r="M109" s="983">
        <f t="shared" si="3"/>
        <v>3643</v>
      </c>
    </row>
    <row r="110" spans="2:13" hidden="1">
      <c r="B110" s="984">
        <v>107</v>
      </c>
      <c r="C110" s="984"/>
      <c r="D110" s="993" t="s">
        <v>4741</v>
      </c>
      <c r="E110" s="986" t="s">
        <v>259</v>
      </c>
      <c r="F110" s="987">
        <v>6882</v>
      </c>
      <c r="G110" s="984" t="s">
        <v>4665</v>
      </c>
      <c r="H110" s="988">
        <v>43300</v>
      </c>
      <c r="I110" s="989"/>
      <c r="J110" s="990"/>
      <c r="M110" s="983">
        <f t="shared" si="3"/>
        <v>6882</v>
      </c>
    </row>
    <row r="111" spans="2:13" hidden="1">
      <c r="B111" s="984">
        <v>108</v>
      </c>
      <c r="C111" s="984"/>
      <c r="D111" s="991" t="s">
        <v>4742</v>
      </c>
      <c r="E111" s="986" t="s">
        <v>259</v>
      </c>
      <c r="F111" s="987">
        <v>12533</v>
      </c>
      <c r="G111" s="984" t="s">
        <v>4653</v>
      </c>
      <c r="H111" s="988">
        <v>43678</v>
      </c>
      <c r="I111" s="989"/>
      <c r="J111" s="990"/>
      <c r="L111" s="983">
        <v>67</v>
      </c>
      <c r="M111" s="983">
        <f t="shared" si="3"/>
        <v>12533</v>
      </c>
    </row>
    <row r="112" spans="2:13" hidden="1">
      <c r="B112" s="984">
        <v>109</v>
      </c>
      <c r="C112" s="984"/>
      <c r="D112" s="991" t="s">
        <v>4743</v>
      </c>
      <c r="E112" s="986" t="s">
        <v>259</v>
      </c>
      <c r="F112" s="987">
        <v>15068</v>
      </c>
      <c r="G112" s="984" t="s">
        <v>4653</v>
      </c>
      <c r="H112" s="988">
        <v>43678</v>
      </c>
      <c r="I112" s="989"/>
      <c r="J112" s="990"/>
      <c r="L112" s="983">
        <v>63</v>
      </c>
      <c r="M112" s="983">
        <f t="shared" si="3"/>
        <v>15068</v>
      </c>
    </row>
    <row r="113" spans="2:13" hidden="1">
      <c r="B113" s="984">
        <v>110</v>
      </c>
      <c r="C113" s="984"/>
      <c r="D113" s="991" t="s">
        <v>4744</v>
      </c>
      <c r="E113" s="986" t="s">
        <v>259</v>
      </c>
      <c r="F113" s="987">
        <v>14369</v>
      </c>
      <c r="G113" s="984" t="s">
        <v>4653</v>
      </c>
      <c r="H113" s="988">
        <v>43678</v>
      </c>
      <c r="I113" s="989"/>
      <c r="J113" s="990"/>
      <c r="K113" s="983">
        <v>80</v>
      </c>
      <c r="L113" s="983">
        <v>64</v>
      </c>
      <c r="M113" s="983">
        <f t="shared" si="3"/>
        <v>14369</v>
      </c>
    </row>
    <row r="114" spans="2:13">
      <c r="B114" s="984">
        <v>111</v>
      </c>
      <c r="C114" s="984"/>
      <c r="D114" s="991" t="s">
        <v>4745</v>
      </c>
      <c r="E114" s="986" t="s">
        <v>259</v>
      </c>
      <c r="F114" s="987">
        <v>14653</v>
      </c>
      <c r="G114" s="984" t="s">
        <v>4653</v>
      </c>
      <c r="H114" s="988">
        <v>43678</v>
      </c>
      <c r="I114" s="989"/>
      <c r="J114" s="990"/>
      <c r="K114" s="983">
        <v>81</v>
      </c>
      <c r="L114" s="983">
        <v>65</v>
      </c>
      <c r="M114" s="983">
        <f t="shared" si="3"/>
        <v>14653</v>
      </c>
    </row>
    <row r="115" spans="2:13" ht="30">
      <c r="B115" s="984">
        <v>112</v>
      </c>
      <c r="C115" s="984"/>
      <c r="D115" s="991" t="s">
        <v>4746</v>
      </c>
      <c r="E115" s="986" t="s">
        <v>259</v>
      </c>
      <c r="F115" s="987">
        <v>15549</v>
      </c>
      <c r="G115" s="984" t="s">
        <v>4653</v>
      </c>
      <c r="H115" s="988">
        <v>43678</v>
      </c>
      <c r="I115" s="989"/>
      <c r="J115" s="990"/>
      <c r="L115" s="983">
        <v>72</v>
      </c>
      <c r="M115" s="983">
        <f t="shared" si="3"/>
        <v>15549</v>
      </c>
    </row>
    <row r="116" spans="2:13" hidden="1">
      <c r="B116" s="984">
        <v>113</v>
      </c>
      <c r="C116" s="984"/>
      <c r="D116" s="991" t="s">
        <v>4747</v>
      </c>
      <c r="E116" s="986" t="s">
        <v>259</v>
      </c>
      <c r="F116" s="987">
        <v>14696</v>
      </c>
      <c r="G116" s="984" t="s">
        <v>4653</v>
      </c>
      <c r="H116" s="988">
        <v>43678</v>
      </c>
      <c r="I116" s="989"/>
      <c r="J116" s="990"/>
      <c r="K116" s="983">
        <v>82</v>
      </c>
      <c r="L116" s="983">
        <v>66</v>
      </c>
      <c r="M116" s="983">
        <f t="shared" si="3"/>
        <v>14696</v>
      </c>
    </row>
    <row r="117" spans="2:13" hidden="1">
      <c r="B117" s="984">
        <v>114</v>
      </c>
      <c r="C117" s="984"/>
      <c r="D117" s="991" t="s">
        <v>4748</v>
      </c>
      <c r="E117" s="986" t="s">
        <v>259</v>
      </c>
      <c r="F117" s="987">
        <v>15462</v>
      </c>
      <c r="G117" s="984" t="s">
        <v>4653</v>
      </c>
      <c r="H117" s="988">
        <v>43678</v>
      </c>
      <c r="I117" s="989"/>
      <c r="J117" s="990"/>
      <c r="K117" s="983">
        <v>83</v>
      </c>
      <c r="L117" s="983">
        <v>68</v>
      </c>
      <c r="M117" s="983">
        <f t="shared" si="3"/>
        <v>15462</v>
      </c>
    </row>
    <row r="118" spans="2:13" hidden="1">
      <c r="B118" s="984">
        <v>115</v>
      </c>
      <c r="C118" s="984"/>
      <c r="D118" s="991" t="s">
        <v>4749</v>
      </c>
      <c r="E118" s="986" t="s">
        <v>259</v>
      </c>
      <c r="F118" s="987">
        <v>14456</v>
      </c>
      <c r="G118" s="984" t="s">
        <v>4653</v>
      </c>
      <c r="H118" s="988">
        <v>43678</v>
      </c>
      <c r="I118" s="989"/>
      <c r="J118" s="990"/>
      <c r="K118" s="983">
        <v>85</v>
      </c>
      <c r="L118" s="983">
        <v>70</v>
      </c>
      <c r="M118" s="983">
        <f t="shared" si="3"/>
        <v>14456</v>
      </c>
    </row>
    <row r="119" spans="2:13">
      <c r="B119" s="984">
        <v>116</v>
      </c>
      <c r="C119" s="984"/>
      <c r="D119" s="991" t="s">
        <v>4750</v>
      </c>
      <c r="E119" s="986" t="s">
        <v>259</v>
      </c>
      <c r="F119" s="987">
        <v>14623</v>
      </c>
      <c r="G119" s="984" t="s">
        <v>4653</v>
      </c>
      <c r="H119" s="988">
        <v>43678</v>
      </c>
      <c r="I119" s="989"/>
      <c r="J119" s="990"/>
      <c r="K119" s="983">
        <v>86</v>
      </c>
      <c r="L119" s="983">
        <v>71</v>
      </c>
      <c r="M119" s="983">
        <f t="shared" si="3"/>
        <v>14623</v>
      </c>
    </row>
    <row r="120" spans="2:13" hidden="1">
      <c r="B120" s="984">
        <v>117</v>
      </c>
      <c r="C120" s="984"/>
      <c r="D120" s="991" t="s">
        <v>4751</v>
      </c>
      <c r="E120" s="986" t="s">
        <v>259</v>
      </c>
      <c r="F120" s="987">
        <v>14579</v>
      </c>
      <c r="G120" s="984" t="s">
        <v>4653</v>
      </c>
      <c r="H120" s="988">
        <v>43678</v>
      </c>
      <c r="I120" s="989"/>
      <c r="J120" s="990"/>
      <c r="K120" s="983">
        <v>84</v>
      </c>
      <c r="L120" s="983">
        <v>69</v>
      </c>
      <c r="M120" s="983">
        <f t="shared" si="3"/>
        <v>14579</v>
      </c>
    </row>
    <row r="121" spans="2:13" hidden="1">
      <c r="B121" s="984">
        <v>118</v>
      </c>
      <c r="C121" s="984"/>
      <c r="D121" s="991" t="s">
        <v>4752</v>
      </c>
      <c r="E121" s="986" t="s">
        <v>259</v>
      </c>
      <c r="F121" s="987">
        <v>15193</v>
      </c>
      <c r="G121" s="984" t="s">
        <v>4653</v>
      </c>
      <c r="H121" s="988">
        <v>43678</v>
      </c>
      <c r="I121" s="989"/>
      <c r="J121" s="990"/>
      <c r="L121" s="983">
        <v>62</v>
      </c>
      <c r="M121" s="983">
        <f t="shared" si="3"/>
        <v>15193</v>
      </c>
    </row>
    <row r="122" spans="2:13" hidden="1">
      <c r="B122" s="984">
        <v>119</v>
      </c>
      <c r="C122" s="984"/>
      <c r="D122" s="991" t="s">
        <v>4753</v>
      </c>
      <c r="E122" s="986" t="s">
        <v>259</v>
      </c>
      <c r="F122" s="987">
        <v>15088</v>
      </c>
      <c r="G122" s="984" t="s">
        <v>4653</v>
      </c>
      <c r="H122" s="988">
        <v>43678</v>
      </c>
      <c r="I122" s="989"/>
      <c r="J122" s="990"/>
      <c r="L122" s="983">
        <v>61</v>
      </c>
      <c r="M122" s="983">
        <f t="shared" si="3"/>
        <v>15088</v>
      </c>
    </row>
    <row r="123" spans="2:13" hidden="1">
      <c r="B123" s="984">
        <v>120</v>
      </c>
      <c r="C123" s="984" t="s">
        <v>4754</v>
      </c>
      <c r="D123" s="992" t="s">
        <v>4755</v>
      </c>
      <c r="E123" s="986" t="s">
        <v>259</v>
      </c>
      <c r="F123" s="987">
        <v>25046</v>
      </c>
      <c r="G123" s="984" t="s">
        <v>4653</v>
      </c>
      <c r="H123" s="988">
        <v>43678</v>
      </c>
      <c r="I123" s="989"/>
      <c r="J123" s="990"/>
      <c r="K123" s="983">
        <v>66</v>
      </c>
      <c r="L123" s="983">
        <v>15</v>
      </c>
      <c r="M123" s="983">
        <f t="shared" si="3"/>
        <v>25046</v>
      </c>
    </row>
    <row r="124" spans="2:13" hidden="1">
      <c r="B124" s="984">
        <v>121</v>
      </c>
      <c r="C124" s="984"/>
      <c r="D124" s="985" t="s">
        <v>4756</v>
      </c>
      <c r="E124" s="986" t="s">
        <v>259</v>
      </c>
      <c r="F124" s="987">
        <v>15355</v>
      </c>
      <c r="G124" s="984" t="s">
        <v>4663</v>
      </c>
      <c r="H124" s="988">
        <v>43515</v>
      </c>
      <c r="I124" s="989"/>
      <c r="J124" s="990"/>
      <c r="K124" s="983">
        <v>70</v>
      </c>
      <c r="M124" s="983">
        <f t="shared" si="3"/>
        <v>15355</v>
      </c>
    </row>
    <row r="125" spans="2:13" hidden="1">
      <c r="B125" s="984">
        <v>122</v>
      </c>
      <c r="C125" s="984"/>
      <c r="D125" s="985" t="s">
        <v>4757</v>
      </c>
      <c r="E125" s="986" t="s">
        <v>259</v>
      </c>
      <c r="F125" s="987">
        <v>13537</v>
      </c>
      <c r="G125" s="984" t="s">
        <v>4653</v>
      </c>
      <c r="H125" s="988">
        <v>43678</v>
      </c>
      <c r="I125" s="989"/>
      <c r="J125" s="990"/>
      <c r="L125" s="983">
        <v>20</v>
      </c>
      <c r="M125" s="983">
        <f t="shared" si="3"/>
        <v>13537</v>
      </c>
    </row>
    <row r="126" spans="2:13" hidden="1">
      <c r="B126" s="984">
        <v>123</v>
      </c>
      <c r="C126" s="984"/>
      <c r="D126" s="985" t="s">
        <v>4758</v>
      </c>
      <c r="E126" s="986" t="s">
        <v>259</v>
      </c>
      <c r="F126" s="987">
        <v>14949</v>
      </c>
      <c r="G126" s="984" t="s">
        <v>4653</v>
      </c>
      <c r="H126" s="988">
        <v>43678</v>
      </c>
      <c r="I126" s="989"/>
      <c r="J126" s="990"/>
      <c r="K126" s="983">
        <v>71</v>
      </c>
      <c r="L126" s="983">
        <v>21</v>
      </c>
      <c r="M126" s="983">
        <f t="shared" si="3"/>
        <v>14949</v>
      </c>
    </row>
    <row r="127" spans="2:13" hidden="1">
      <c r="B127" s="984">
        <v>124</v>
      </c>
      <c r="C127" s="984"/>
      <c r="D127" s="985" t="s">
        <v>4759</v>
      </c>
      <c r="E127" s="986" t="s">
        <v>259</v>
      </c>
      <c r="F127" s="987">
        <v>17330</v>
      </c>
      <c r="G127" s="984" t="s">
        <v>4663</v>
      </c>
      <c r="H127" s="988">
        <v>43515</v>
      </c>
      <c r="I127" s="989"/>
      <c r="J127" s="990"/>
      <c r="K127" s="983">
        <v>72</v>
      </c>
      <c r="M127" s="983">
        <f t="shared" si="3"/>
        <v>17330</v>
      </c>
    </row>
    <row r="128" spans="2:13" hidden="1">
      <c r="B128" s="984">
        <v>125</v>
      </c>
      <c r="C128" s="984"/>
      <c r="D128" s="985" t="s">
        <v>4760</v>
      </c>
      <c r="E128" s="986" t="s">
        <v>259</v>
      </c>
      <c r="F128" s="987">
        <v>17330</v>
      </c>
      <c r="G128" s="984" t="s">
        <v>4663</v>
      </c>
      <c r="H128" s="988">
        <v>43515</v>
      </c>
      <c r="I128" s="989"/>
      <c r="J128" s="990"/>
      <c r="K128" s="983">
        <v>73</v>
      </c>
      <c r="M128" s="983">
        <f t="shared" si="3"/>
        <v>17330</v>
      </c>
    </row>
    <row r="129" spans="1:13" hidden="1">
      <c r="B129" s="984">
        <v>126</v>
      </c>
      <c r="C129" s="984"/>
      <c r="D129" s="985" t="s">
        <v>4761</v>
      </c>
      <c r="E129" s="986" t="s">
        <v>259</v>
      </c>
      <c r="F129" s="987">
        <v>13921</v>
      </c>
      <c r="G129" s="984" t="s">
        <v>4653</v>
      </c>
      <c r="H129" s="988">
        <v>43678</v>
      </c>
      <c r="I129" s="989"/>
      <c r="J129" s="990"/>
      <c r="L129" s="983">
        <v>16</v>
      </c>
      <c r="M129" s="983">
        <f t="shared" si="3"/>
        <v>13921</v>
      </c>
    </row>
    <row r="130" spans="1:13" hidden="1">
      <c r="A130" s="983" t="s">
        <v>4446</v>
      </c>
      <c r="B130" s="984">
        <v>127</v>
      </c>
      <c r="C130" s="984"/>
      <c r="D130" s="985" t="s">
        <v>4762</v>
      </c>
      <c r="E130" s="986" t="s">
        <v>259</v>
      </c>
      <c r="F130" s="987">
        <v>14336</v>
      </c>
      <c r="G130" s="984" t="s">
        <v>4653</v>
      </c>
      <c r="H130" s="988">
        <v>43678</v>
      </c>
      <c r="I130" s="989"/>
      <c r="J130" s="990"/>
      <c r="K130" s="983">
        <v>67</v>
      </c>
      <c r="L130" s="983">
        <v>17</v>
      </c>
      <c r="M130" s="983">
        <f t="shared" si="3"/>
        <v>14336</v>
      </c>
    </row>
    <row r="131" spans="1:13">
      <c r="A131" s="983" t="s">
        <v>4444</v>
      </c>
      <c r="B131" s="984">
        <v>128</v>
      </c>
      <c r="C131" s="984"/>
      <c r="D131" s="985" t="s">
        <v>4763</v>
      </c>
      <c r="E131" s="986" t="s">
        <v>259</v>
      </c>
      <c r="F131" s="987">
        <v>14505</v>
      </c>
      <c r="G131" s="984" t="s">
        <v>4653</v>
      </c>
      <c r="H131" s="988">
        <v>43678</v>
      </c>
      <c r="I131" s="989"/>
      <c r="J131" s="990"/>
      <c r="K131" s="983">
        <v>68</v>
      </c>
      <c r="L131" s="983">
        <v>18</v>
      </c>
      <c r="M131" s="983">
        <f t="shared" si="3"/>
        <v>14505</v>
      </c>
    </row>
    <row r="132" spans="1:13" hidden="1">
      <c r="A132" s="983" t="s">
        <v>4764</v>
      </c>
      <c r="B132" s="984">
        <v>129</v>
      </c>
      <c r="C132" s="984"/>
      <c r="D132" s="985" t="s">
        <v>4765</v>
      </c>
      <c r="E132" s="986" t="s">
        <v>259</v>
      </c>
      <c r="F132" s="987">
        <v>14956</v>
      </c>
      <c r="G132" s="984" t="s">
        <v>4653</v>
      </c>
      <c r="H132" s="988">
        <v>43678</v>
      </c>
      <c r="I132" s="989"/>
      <c r="J132" s="990"/>
      <c r="K132" s="983">
        <v>69</v>
      </c>
      <c r="L132" s="983">
        <v>19</v>
      </c>
      <c r="M132" s="983">
        <f t="shared" si="3"/>
        <v>14956</v>
      </c>
    </row>
    <row r="133" spans="1:13" hidden="1">
      <c r="A133" s="983" t="s">
        <v>4149</v>
      </c>
      <c r="B133" s="984">
        <v>130</v>
      </c>
      <c r="C133" s="984"/>
      <c r="D133" s="985" t="s">
        <v>4766</v>
      </c>
      <c r="E133" s="986" t="s">
        <v>259</v>
      </c>
      <c r="F133" s="987">
        <v>3578</v>
      </c>
      <c r="G133" s="984" t="s">
        <v>4653</v>
      </c>
      <c r="H133" s="988">
        <v>43678</v>
      </c>
      <c r="I133" s="989"/>
      <c r="J133" s="990"/>
      <c r="L133" s="983">
        <v>13</v>
      </c>
      <c r="M133" s="983">
        <f t="shared" ref="M133:M198" si="4">VALUE(F133)</f>
        <v>3578</v>
      </c>
    </row>
    <row r="134" spans="1:13" hidden="1">
      <c r="B134" s="984">
        <v>131</v>
      </c>
      <c r="C134" s="984" t="s">
        <v>4767</v>
      </c>
      <c r="D134" s="985" t="s">
        <v>4768</v>
      </c>
      <c r="E134" s="986" t="s">
        <v>59</v>
      </c>
      <c r="F134" s="987">
        <v>100</v>
      </c>
      <c r="G134" s="984"/>
      <c r="H134" s="988"/>
      <c r="I134" s="989"/>
      <c r="J134" s="990" t="s">
        <v>4616</v>
      </c>
      <c r="M134" s="983">
        <f t="shared" si="4"/>
        <v>100</v>
      </c>
    </row>
    <row r="135" spans="1:13" hidden="1">
      <c r="B135" s="984">
        <v>132</v>
      </c>
      <c r="C135" s="984" t="s">
        <v>4769</v>
      </c>
      <c r="D135" s="985" t="s">
        <v>4770</v>
      </c>
      <c r="E135" s="986" t="s">
        <v>59</v>
      </c>
      <c r="F135" s="987">
        <v>6000</v>
      </c>
      <c r="G135" s="984"/>
      <c r="H135" s="988">
        <v>38727</v>
      </c>
      <c r="I135" s="989"/>
      <c r="J135" s="990" t="s">
        <v>4771</v>
      </c>
      <c r="M135" s="983">
        <f t="shared" si="4"/>
        <v>6000</v>
      </c>
    </row>
    <row r="136" spans="1:13" hidden="1">
      <c r="B136" s="984">
        <v>133</v>
      </c>
      <c r="C136" s="984"/>
      <c r="D136" s="985" t="s">
        <v>4772</v>
      </c>
      <c r="E136" s="986" t="s">
        <v>59</v>
      </c>
      <c r="F136" s="987">
        <v>100</v>
      </c>
      <c r="G136" s="984" t="s">
        <v>4773</v>
      </c>
      <c r="H136" s="988"/>
      <c r="I136" s="989"/>
      <c r="J136" s="990"/>
      <c r="M136" s="983">
        <f t="shared" si="4"/>
        <v>100</v>
      </c>
    </row>
    <row r="137" spans="1:13" hidden="1">
      <c r="B137" s="984">
        <v>134</v>
      </c>
      <c r="C137" s="984"/>
      <c r="D137" s="985" t="s">
        <v>4774</v>
      </c>
      <c r="E137" s="986" t="s">
        <v>59</v>
      </c>
      <c r="F137" s="987">
        <v>300</v>
      </c>
      <c r="G137" s="984"/>
      <c r="H137" s="988"/>
      <c r="I137" s="989" t="s">
        <v>4775</v>
      </c>
      <c r="J137" s="990" t="s">
        <v>4776</v>
      </c>
      <c r="M137" s="983">
        <f t="shared" si="4"/>
        <v>300</v>
      </c>
    </row>
    <row r="138" spans="1:13" hidden="1">
      <c r="B138" s="984">
        <v>135</v>
      </c>
      <c r="C138" s="984"/>
      <c r="D138" s="985" t="s">
        <v>4777</v>
      </c>
      <c r="E138" s="986" t="s">
        <v>59</v>
      </c>
      <c r="F138" s="987">
        <v>300</v>
      </c>
      <c r="G138" s="984"/>
      <c r="H138" s="988"/>
      <c r="I138" s="989" t="s">
        <v>4775</v>
      </c>
      <c r="J138" s="990" t="s">
        <v>4776</v>
      </c>
      <c r="M138" s="983">
        <f t="shared" si="4"/>
        <v>300</v>
      </c>
    </row>
    <row r="139" spans="1:13" hidden="1">
      <c r="B139" s="984">
        <v>136</v>
      </c>
      <c r="C139" s="984"/>
      <c r="D139" s="985" t="s">
        <v>4778</v>
      </c>
      <c r="E139" s="986" t="s">
        <v>59</v>
      </c>
      <c r="F139" s="987">
        <v>300</v>
      </c>
      <c r="G139" s="984"/>
      <c r="H139" s="988"/>
      <c r="I139" s="989" t="s">
        <v>4775</v>
      </c>
      <c r="J139" s="990" t="s">
        <v>4776</v>
      </c>
      <c r="M139" s="983">
        <f t="shared" si="4"/>
        <v>300</v>
      </c>
    </row>
    <row r="140" spans="1:13" hidden="1">
      <c r="B140" s="984">
        <v>137</v>
      </c>
      <c r="C140" s="984"/>
      <c r="D140" s="985" t="s">
        <v>4779</v>
      </c>
      <c r="E140" s="986" t="s">
        <v>59</v>
      </c>
      <c r="F140" s="987">
        <v>300</v>
      </c>
      <c r="G140" s="984"/>
      <c r="H140" s="988"/>
      <c r="I140" s="989" t="s">
        <v>4775</v>
      </c>
      <c r="J140" s="990" t="s">
        <v>4776</v>
      </c>
      <c r="M140" s="983">
        <f t="shared" si="4"/>
        <v>300</v>
      </c>
    </row>
    <row r="141" spans="1:13" hidden="1">
      <c r="B141" s="984">
        <v>138</v>
      </c>
      <c r="C141" s="984"/>
      <c r="D141" s="985" t="s">
        <v>4780</v>
      </c>
      <c r="E141" s="986" t="s">
        <v>59</v>
      </c>
      <c r="F141" s="987">
        <v>14000</v>
      </c>
      <c r="G141" s="984" t="s">
        <v>4781</v>
      </c>
      <c r="H141" s="988" t="s">
        <v>4782</v>
      </c>
      <c r="I141" s="989" t="s">
        <v>4783</v>
      </c>
      <c r="J141" s="990" t="s">
        <v>4784</v>
      </c>
      <c r="M141" s="983">
        <f t="shared" si="4"/>
        <v>14000</v>
      </c>
    </row>
    <row r="142" spans="1:13" hidden="1">
      <c r="A142" s="983" t="s">
        <v>3303</v>
      </c>
      <c r="B142" s="984">
        <v>139</v>
      </c>
      <c r="C142" s="984" t="s">
        <v>4785</v>
      </c>
      <c r="D142" s="985" t="s">
        <v>4786</v>
      </c>
      <c r="E142" s="986" t="s">
        <v>245</v>
      </c>
      <c r="F142" s="987">
        <v>100</v>
      </c>
      <c r="G142" s="984"/>
      <c r="H142" s="988"/>
      <c r="I142" s="994"/>
      <c r="J142" s="990" t="s">
        <v>4787</v>
      </c>
      <c r="M142" s="983">
        <f t="shared" si="4"/>
        <v>100</v>
      </c>
    </row>
    <row r="143" spans="1:13" hidden="1">
      <c r="A143" s="983" t="s">
        <v>4788</v>
      </c>
      <c r="B143" s="984">
        <v>140</v>
      </c>
      <c r="C143" s="984"/>
      <c r="D143" s="985" t="s">
        <v>4789</v>
      </c>
      <c r="E143" s="986" t="s">
        <v>245</v>
      </c>
      <c r="F143" s="987">
        <f>ROUNDDOWN(11.8*3568,-2)</f>
        <v>42100</v>
      </c>
      <c r="G143" s="984" t="s">
        <v>4771</v>
      </c>
      <c r="H143" s="988"/>
      <c r="I143" s="989" t="s">
        <v>4790</v>
      </c>
      <c r="J143" s="995"/>
      <c r="M143" s="983">
        <f t="shared" si="4"/>
        <v>42100</v>
      </c>
    </row>
    <row r="144" spans="1:13" hidden="1">
      <c r="A144" s="983" t="s">
        <v>3299</v>
      </c>
      <c r="B144" s="984">
        <v>141</v>
      </c>
      <c r="C144" s="984"/>
      <c r="D144" s="985" t="s">
        <v>4791</v>
      </c>
      <c r="E144" s="986" t="s">
        <v>245</v>
      </c>
      <c r="F144" s="987">
        <f>ROUNDDOWN(20*3568,-2)</f>
        <v>71300</v>
      </c>
      <c r="G144" s="984" t="s">
        <v>4792</v>
      </c>
      <c r="H144" s="988"/>
      <c r="I144" s="989" t="s">
        <v>4793</v>
      </c>
      <c r="J144" s="995"/>
      <c r="M144" s="983">
        <f t="shared" si="4"/>
        <v>71300</v>
      </c>
    </row>
    <row r="145" spans="1:13" hidden="1">
      <c r="A145" s="983" t="s">
        <v>3301</v>
      </c>
      <c r="B145" s="984">
        <v>142</v>
      </c>
      <c r="C145" s="984"/>
      <c r="D145" s="985" t="s">
        <v>5045</v>
      </c>
      <c r="E145" s="986" t="s">
        <v>245</v>
      </c>
      <c r="F145" s="987">
        <f>19.84*3568</f>
        <v>70789.119999999995</v>
      </c>
      <c r="G145" s="984" t="s">
        <v>4796</v>
      </c>
      <c r="H145" s="988"/>
      <c r="I145" s="989" t="s">
        <v>5046</v>
      </c>
      <c r="J145" s="995"/>
      <c r="M145" s="983">
        <f t="shared" ref="M145" si="5">VALUE(F145)</f>
        <v>70789.119999999995</v>
      </c>
    </row>
    <row r="146" spans="1:13" hidden="1">
      <c r="A146" s="983" t="s">
        <v>4794</v>
      </c>
      <c r="B146" s="984">
        <v>142</v>
      </c>
      <c r="C146" s="984"/>
      <c r="D146" s="985" t="s">
        <v>4795</v>
      </c>
      <c r="E146" s="986" t="s">
        <v>245</v>
      </c>
      <c r="F146" s="987">
        <f>ROUNDDOWN(20.83*3568,-2)</f>
        <v>74300</v>
      </c>
      <c r="G146" s="984" t="s">
        <v>4796</v>
      </c>
      <c r="H146" s="988"/>
      <c r="I146" s="989" t="s">
        <v>4797</v>
      </c>
      <c r="J146" s="995"/>
      <c r="M146" s="983">
        <f t="shared" si="4"/>
        <v>74300</v>
      </c>
    </row>
    <row r="147" spans="1:13" hidden="1">
      <c r="A147" s="983" t="s">
        <v>4798</v>
      </c>
      <c r="B147" s="984">
        <v>143</v>
      </c>
      <c r="C147" s="984"/>
      <c r="D147" s="985" t="s">
        <v>4799</v>
      </c>
      <c r="E147" s="986" t="s">
        <v>245</v>
      </c>
      <c r="F147" s="987">
        <f>ROUNDDOWN(7.85*3568,-2)</f>
        <v>28000</v>
      </c>
      <c r="G147" s="984" t="s">
        <v>4796</v>
      </c>
      <c r="H147" s="988"/>
      <c r="I147" s="989" t="s">
        <v>4800</v>
      </c>
      <c r="J147" s="995"/>
      <c r="M147" s="983">
        <f t="shared" ref="M147" si="6">VALUE(F147)</f>
        <v>28000</v>
      </c>
    </row>
    <row r="148" spans="1:13" hidden="1">
      <c r="A148" s="983" t="s">
        <v>4450</v>
      </c>
      <c r="B148" s="984">
        <v>143</v>
      </c>
      <c r="C148" s="984"/>
      <c r="D148" s="985" t="s">
        <v>5043</v>
      </c>
      <c r="E148" s="986" t="s">
        <v>245</v>
      </c>
      <c r="F148" s="987">
        <f>14.97*3568</f>
        <v>53412.959999999999</v>
      </c>
      <c r="G148" s="984" t="s">
        <v>4796</v>
      </c>
      <c r="H148" s="988"/>
      <c r="I148" s="989" t="s">
        <v>5044</v>
      </c>
      <c r="J148" s="995"/>
      <c r="M148" s="983">
        <f t="shared" si="4"/>
        <v>53412.959999999999</v>
      </c>
    </row>
    <row r="149" spans="1:13" hidden="1">
      <c r="B149" s="984">
        <v>144</v>
      </c>
      <c r="C149" s="984" t="s">
        <v>4801</v>
      </c>
      <c r="D149" s="985" t="s">
        <v>4802</v>
      </c>
      <c r="E149" s="986" t="s">
        <v>59</v>
      </c>
      <c r="F149" s="987">
        <v>1000</v>
      </c>
      <c r="G149" s="984"/>
      <c r="H149" s="988"/>
      <c r="I149" s="989"/>
      <c r="J149" s="990"/>
      <c r="M149" s="983">
        <f t="shared" si="4"/>
        <v>1000</v>
      </c>
    </row>
    <row r="150" spans="1:13" hidden="1">
      <c r="B150" s="984">
        <v>145</v>
      </c>
      <c r="C150" s="984"/>
      <c r="D150" s="985" t="s">
        <v>4803</v>
      </c>
      <c r="E150" s="986"/>
      <c r="F150" s="987"/>
      <c r="G150" s="984" t="s">
        <v>4804</v>
      </c>
      <c r="H150" s="988"/>
      <c r="I150" s="989"/>
      <c r="J150" s="990"/>
      <c r="M150" s="983">
        <f t="shared" si="4"/>
        <v>0</v>
      </c>
    </row>
    <row r="151" spans="1:13" hidden="1">
      <c r="B151" s="984">
        <v>146</v>
      </c>
      <c r="C151" s="984" t="s">
        <v>4805</v>
      </c>
      <c r="D151" s="985" t="s">
        <v>4806</v>
      </c>
      <c r="E151" s="986" t="s">
        <v>259</v>
      </c>
      <c r="F151" s="987">
        <v>10</v>
      </c>
      <c r="G151" s="984"/>
      <c r="H151" s="988"/>
      <c r="I151" s="989"/>
      <c r="J151" s="990"/>
      <c r="M151" s="983">
        <f t="shared" si="4"/>
        <v>10</v>
      </c>
    </row>
    <row r="152" spans="1:13" hidden="1">
      <c r="B152" s="984">
        <v>147</v>
      </c>
      <c r="C152" s="984"/>
      <c r="D152" s="985" t="s">
        <v>4807</v>
      </c>
      <c r="E152" s="986" t="s">
        <v>259</v>
      </c>
      <c r="F152" s="987">
        <v>3507</v>
      </c>
      <c r="G152" s="984" t="s">
        <v>4665</v>
      </c>
      <c r="H152" s="988">
        <v>43300</v>
      </c>
      <c r="I152" s="989"/>
      <c r="J152" s="990"/>
      <c r="M152" s="983">
        <f t="shared" si="4"/>
        <v>3507</v>
      </c>
    </row>
    <row r="153" spans="1:13" hidden="1">
      <c r="B153" s="984">
        <v>148</v>
      </c>
      <c r="C153" s="984" t="s">
        <v>4808</v>
      </c>
      <c r="D153" s="985" t="s">
        <v>4809</v>
      </c>
      <c r="E153" s="986" t="s">
        <v>59</v>
      </c>
      <c r="F153" s="987">
        <v>1000</v>
      </c>
      <c r="G153" s="984"/>
      <c r="H153" s="988"/>
      <c r="I153" s="989"/>
      <c r="J153" s="990"/>
      <c r="M153" s="983">
        <f t="shared" si="4"/>
        <v>1000</v>
      </c>
    </row>
    <row r="154" spans="1:13" hidden="1">
      <c r="B154" s="984">
        <v>149</v>
      </c>
      <c r="C154" s="984" t="s">
        <v>4810</v>
      </c>
      <c r="D154" s="985" t="s">
        <v>4811</v>
      </c>
      <c r="E154" s="986" t="s">
        <v>59</v>
      </c>
      <c r="F154" s="987">
        <v>1000</v>
      </c>
      <c r="G154" s="984"/>
      <c r="H154" s="988"/>
      <c r="I154" s="989"/>
      <c r="J154" s="990"/>
      <c r="M154" s="983">
        <f t="shared" si="4"/>
        <v>1000</v>
      </c>
    </row>
    <row r="155" spans="1:13" hidden="1">
      <c r="B155" s="984">
        <v>150</v>
      </c>
      <c r="C155" s="984"/>
      <c r="D155" s="985" t="s">
        <v>4812</v>
      </c>
      <c r="E155" s="986" t="s">
        <v>59</v>
      </c>
      <c r="F155" s="987">
        <v>29200</v>
      </c>
      <c r="G155" s="984" t="s">
        <v>4813</v>
      </c>
      <c r="H155" s="988">
        <v>43419</v>
      </c>
      <c r="I155" s="989"/>
      <c r="J155" s="990"/>
      <c r="M155" s="983">
        <f t="shared" si="4"/>
        <v>29200</v>
      </c>
    </row>
    <row r="156" spans="1:13" hidden="1">
      <c r="B156" s="984">
        <v>151</v>
      </c>
      <c r="C156" s="984" t="s">
        <v>4814</v>
      </c>
      <c r="D156" s="985" t="s">
        <v>4815</v>
      </c>
      <c r="E156" s="986" t="s">
        <v>59</v>
      </c>
      <c r="F156" s="987">
        <v>11677</v>
      </c>
      <c r="G156" s="984" t="s">
        <v>4653</v>
      </c>
      <c r="H156" s="988">
        <v>43678</v>
      </c>
      <c r="I156" s="989"/>
      <c r="J156" s="990"/>
      <c r="K156" s="983">
        <v>101</v>
      </c>
      <c r="L156" s="983">
        <v>99</v>
      </c>
      <c r="M156" s="983">
        <f t="shared" si="4"/>
        <v>11677</v>
      </c>
    </row>
    <row r="157" spans="1:13" hidden="1">
      <c r="B157" s="984">
        <v>152</v>
      </c>
      <c r="C157" s="984" t="s">
        <v>4816</v>
      </c>
      <c r="D157" s="985" t="s">
        <v>4817</v>
      </c>
      <c r="E157" s="986" t="s">
        <v>59</v>
      </c>
      <c r="F157" s="987">
        <v>35536</v>
      </c>
      <c r="G157" s="984" t="s">
        <v>4653</v>
      </c>
      <c r="H157" s="988">
        <v>43678</v>
      </c>
      <c r="I157" s="989"/>
      <c r="J157" s="990"/>
      <c r="K157" s="983">
        <v>100</v>
      </c>
      <c r="L157" s="983">
        <v>98</v>
      </c>
      <c r="M157" s="983">
        <f t="shared" si="4"/>
        <v>35536</v>
      </c>
    </row>
    <row r="158" spans="1:13" hidden="1">
      <c r="B158" s="984">
        <v>153</v>
      </c>
      <c r="C158" s="984" t="s">
        <v>4818</v>
      </c>
      <c r="D158" s="985" t="s">
        <v>4819</v>
      </c>
      <c r="E158" s="986" t="s">
        <v>59</v>
      </c>
      <c r="F158" s="987">
        <v>3845</v>
      </c>
      <c r="G158" s="984" t="s">
        <v>4653</v>
      </c>
      <c r="H158" s="988">
        <v>43678</v>
      </c>
      <c r="I158" s="989"/>
      <c r="J158" s="990"/>
      <c r="K158" s="983">
        <v>102</v>
      </c>
      <c r="L158" s="983">
        <v>100</v>
      </c>
      <c r="M158" s="983">
        <f t="shared" si="4"/>
        <v>3845</v>
      </c>
    </row>
    <row r="159" spans="1:13" hidden="1">
      <c r="B159" s="984">
        <v>154</v>
      </c>
      <c r="C159" s="984" t="s">
        <v>4820</v>
      </c>
      <c r="D159" s="985" t="s">
        <v>4821</v>
      </c>
      <c r="E159" s="986" t="s">
        <v>59</v>
      </c>
      <c r="F159" s="987">
        <v>7524</v>
      </c>
      <c r="G159" s="984" t="s">
        <v>4653</v>
      </c>
      <c r="H159" s="988">
        <v>43678</v>
      </c>
      <c r="I159" s="989"/>
      <c r="J159" s="990"/>
      <c r="K159" s="983">
        <v>103</v>
      </c>
      <c r="L159" s="983">
        <v>101</v>
      </c>
      <c r="M159" s="983">
        <f t="shared" si="4"/>
        <v>7524</v>
      </c>
    </row>
    <row r="160" spans="1:13" hidden="1">
      <c r="B160" s="984">
        <v>155</v>
      </c>
      <c r="C160" s="984"/>
      <c r="D160" s="996" t="s">
        <v>4822</v>
      </c>
      <c r="E160" s="986" t="s">
        <v>259</v>
      </c>
      <c r="F160" s="987">
        <v>85363</v>
      </c>
      <c r="G160" s="984" t="s">
        <v>4663</v>
      </c>
      <c r="H160" s="988">
        <v>43515</v>
      </c>
      <c r="I160" s="994"/>
      <c r="J160" s="990"/>
      <c r="K160" s="983">
        <v>94</v>
      </c>
      <c r="M160" s="983">
        <f t="shared" si="4"/>
        <v>85363</v>
      </c>
    </row>
    <row r="161" spans="1:13" hidden="1">
      <c r="B161" s="984">
        <v>156</v>
      </c>
      <c r="C161" s="984"/>
      <c r="D161" s="996" t="s">
        <v>4823</v>
      </c>
      <c r="E161" s="986" t="s">
        <v>259</v>
      </c>
      <c r="F161" s="987">
        <v>54848</v>
      </c>
      <c r="G161" s="984" t="s">
        <v>4653</v>
      </c>
      <c r="H161" s="988">
        <v>43678</v>
      </c>
      <c r="I161" s="994"/>
      <c r="J161" s="990"/>
      <c r="K161" s="983">
        <v>93</v>
      </c>
      <c r="L161" s="983">
        <v>91</v>
      </c>
      <c r="M161" s="983">
        <f t="shared" si="4"/>
        <v>54848</v>
      </c>
    </row>
    <row r="162" spans="1:13" hidden="1">
      <c r="B162" s="984">
        <v>157</v>
      </c>
      <c r="C162" s="984" t="s">
        <v>4824</v>
      </c>
      <c r="D162" s="985" t="s">
        <v>4825</v>
      </c>
      <c r="E162" s="986" t="s">
        <v>59</v>
      </c>
      <c r="F162" s="987">
        <v>100</v>
      </c>
      <c r="G162" s="984"/>
      <c r="H162" s="988"/>
      <c r="I162" s="989"/>
      <c r="J162" s="990" t="s">
        <v>4826</v>
      </c>
      <c r="M162" s="983">
        <f t="shared" si="4"/>
        <v>100</v>
      </c>
    </row>
    <row r="163" spans="1:13" hidden="1">
      <c r="A163" s="983" t="s">
        <v>4539</v>
      </c>
      <c r="B163" s="984">
        <v>158</v>
      </c>
      <c r="C163" s="984"/>
      <c r="D163" s="992" t="s">
        <v>4540</v>
      </c>
      <c r="E163" s="986" t="s">
        <v>59</v>
      </c>
      <c r="F163" s="987">
        <v>100</v>
      </c>
      <c r="G163" s="984"/>
      <c r="H163" s="988"/>
      <c r="I163" s="989"/>
      <c r="J163" s="990" t="s">
        <v>4616</v>
      </c>
      <c r="M163" s="983">
        <f t="shared" si="4"/>
        <v>100</v>
      </c>
    </row>
    <row r="164" spans="1:13" hidden="1">
      <c r="B164" s="984">
        <v>159</v>
      </c>
      <c r="C164" s="984"/>
      <c r="D164" s="985" t="s">
        <v>4827</v>
      </c>
      <c r="E164" s="986" t="s">
        <v>59</v>
      </c>
      <c r="F164" s="987">
        <f>ROUNDDOWN(15*3568,-2)</f>
        <v>53500</v>
      </c>
      <c r="G164" s="984"/>
      <c r="H164" s="988"/>
      <c r="I164" s="989" t="s">
        <v>5041</v>
      </c>
      <c r="J164" s="995" t="s">
        <v>4828</v>
      </c>
      <c r="M164" s="983">
        <f t="shared" si="4"/>
        <v>53500</v>
      </c>
    </row>
    <row r="165" spans="1:13" hidden="1">
      <c r="B165" s="984">
        <v>160</v>
      </c>
      <c r="C165" s="984" t="s">
        <v>4829</v>
      </c>
      <c r="D165" s="985" t="s">
        <v>4830</v>
      </c>
      <c r="E165" s="986" t="s">
        <v>59</v>
      </c>
      <c r="F165" s="987">
        <f>ROUNDDOWN(18*3568,-2)</f>
        <v>64200</v>
      </c>
      <c r="G165" s="984"/>
      <c r="H165" s="988"/>
      <c r="I165" s="989" t="s">
        <v>5042</v>
      </c>
      <c r="J165" s="995" t="s">
        <v>4831</v>
      </c>
      <c r="M165" s="983">
        <f t="shared" si="4"/>
        <v>64200</v>
      </c>
    </row>
    <row r="166" spans="1:13" hidden="1">
      <c r="B166" s="984">
        <v>161</v>
      </c>
      <c r="C166" s="984"/>
      <c r="D166" s="985" t="s">
        <v>4832</v>
      </c>
      <c r="E166" s="986" t="s">
        <v>59</v>
      </c>
      <c r="F166" s="987">
        <f>ROUNDDOWN(1.3*3578,-2)</f>
        <v>4600</v>
      </c>
      <c r="G166" s="984" t="s">
        <v>4833</v>
      </c>
      <c r="H166" s="988"/>
      <c r="I166" s="989" t="s">
        <v>4834</v>
      </c>
      <c r="J166" s="990" t="s">
        <v>4835</v>
      </c>
      <c r="M166" s="983">
        <f t="shared" si="4"/>
        <v>4600</v>
      </c>
    </row>
    <row r="167" spans="1:13" hidden="1">
      <c r="B167" s="984">
        <v>162</v>
      </c>
      <c r="C167" s="984" t="s">
        <v>4836</v>
      </c>
      <c r="D167" s="985" t="s">
        <v>4837</v>
      </c>
      <c r="E167" s="986" t="s">
        <v>59</v>
      </c>
      <c r="F167" s="987">
        <v>10</v>
      </c>
      <c r="G167" s="984"/>
      <c r="H167" s="988"/>
      <c r="I167" s="989"/>
      <c r="J167" s="990"/>
      <c r="M167" s="983">
        <f t="shared" si="4"/>
        <v>10</v>
      </c>
    </row>
    <row r="168" spans="1:13" hidden="1">
      <c r="B168" s="984">
        <v>163</v>
      </c>
      <c r="C168" s="984"/>
      <c r="D168" s="985" t="s">
        <v>4838</v>
      </c>
      <c r="E168" s="986" t="s">
        <v>59</v>
      </c>
      <c r="F168" s="987">
        <v>100</v>
      </c>
      <c r="G168" s="984"/>
      <c r="H168" s="988"/>
      <c r="I168" s="989"/>
      <c r="J168" s="990" t="s">
        <v>4616</v>
      </c>
      <c r="M168" s="983">
        <f t="shared" si="4"/>
        <v>100</v>
      </c>
    </row>
    <row r="169" spans="1:13" hidden="1">
      <c r="B169" s="984">
        <v>164</v>
      </c>
      <c r="C169" s="984" t="s">
        <v>4839</v>
      </c>
      <c r="D169" s="985" t="s">
        <v>4840</v>
      </c>
      <c r="E169" s="986" t="s">
        <v>59</v>
      </c>
      <c r="F169" s="987">
        <v>1000</v>
      </c>
      <c r="G169" s="984"/>
      <c r="H169" s="988"/>
      <c r="I169" s="989" t="s">
        <v>4782</v>
      </c>
      <c r="J169" s="990" t="s">
        <v>4841</v>
      </c>
      <c r="M169" s="983">
        <f t="shared" si="4"/>
        <v>1000</v>
      </c>
    </row>
    <row r="170" spans="1:13" hidden="1">
      <c r="A170" s="983" t="s">
        <v>4494</v>
      </c>
      <c r="B170" s="984">
        <v>165</v>
      </c>
      <c r="C170" s="984" t="s">
        <v>4842</v>
      </c>
      <c r="D170" s="985" t="s">
        <v>4843</v>
      </c>
      <c r="E170" s="986" t="s">
        <v>59</v>
      </c>
      <c r="F170" s="987">
        <v>2000</v>
      </c>
      <c r="G170" s="984"/>
      <c r="H170" s="988"/>
      <c r="I170" s="989" t="s">
        <v>4782</v>
      </c>
      <c r="J170" s="990"/>
      <c r="M170" s="983">
        <f t="shared" si="4"/>
        <v>2000</v>
      </c>
    </row>
    <row r="171" spans="1:13" hidden="1">
      <c r="B171" s="984">
        <v>166</v>
      </c>
      <c r="C171" s="984" t="s">
        <v>4844</v>
      </c>
      <c r="D171" s="985" t="s">
        <v>4845</v>
      </c>
      <c r="E171" s="986" t="s">
        <v>59</v>
      </c>
      <c r="F171" s="987">
        <v>100</v>
      </c>
      <c r="G171" s="984"/>
      <c r="H171" s="988"/>
      <c r="I171" s="989" t="s">
        <v>4782</v>
      </c>
      <c r="J171" s="990"/>
      <c r="M171" s="983">
        <f t="shared" si="4"/>
        <v>100</v>
      </c>
    </row>
    <row r="172" spans="1:13" hidden="1">
      <c r="A172" s="983" t="s">
        <v>3306</v>
      </c>
      <c r="B172" s="984">
        <v>167</v>
      </c>
      <c r="C172" s="984"/>
      <c r="D172" s="985" t="s">
        <v>4517</v>
      </c>
      <c r="E172" s="986" t="s">
        <v>59</v>
      </c>
      <c r="F172" s="987">
        <v>5000</v>
      </c>
      <c r="G172" s="984"/>
      <c r="H172" s="988"/>
      <c r="I172" s="989" t="s">
        <v>4782</v>
      </c>
      <c r="J172" s="990"/>
      <c r="M172" s="983">
        <f t="shared" si="4"/>
        <v>5000</v>
      </c>
    </row>
    <row r="173" spans="1:13" hidden="1">
      <c r="B173" s="984">
        <v>168</v>
      </c>
      <c r="C173" s="984"/>
      <c r="D173" s="985" t="s">
        <v>4846</v>
      </c>
      <c r="E173" s="986" t="s">
        <v>59</v>
      </c>
      <c r="F173" s="987">
        <f>ROUNDDOWN(2.5*3568,-2)</f>
        <v>8900</v>
      </c>
      <c r="G173" s="984" t="s">
        <v>4847</v>
      </c>
      <c r="H173" s="988"/>
      <c r="I173" s="989" t="s">
        <v>4848</v>
      </c>
      <c r="J173" s="990" t="s">
        <v>4849</v>
      </c>
      <c r="M173" s="983">
        <f t="shared" si="4"/>
        <v>8900</v>
      </c>
    </row>
    <row r="174" spans="1:13" hidden="1">
      <c r="B174" s="984">
        <v>169</v>
      </c>
      <c r="C174" s="984"/>
      <c r="D174" s="985" t="s">
        <v>4850</v>
      </c>
      <c r="E174" s="986" t="s">
        <v>59</v>
      </c>
      <c r="F174" s="987">
        <v>13100</v>
      </c>
      <c r="G174" s="984" t="s">
        <v>4851</v>
      </c>
      <c r="H174" s="988"/>
      <c r="I174" s="989" t="s">
        <v>4852</v>
      </c>
      <c r="J174" s="990" t="s">
        <v>4853</v>
      </c>
      <c r="M174" s="983">
        <f t="shared" si="4"/>
        <v>13100</v>
      </c>
    </row>
    <row r="175" spans="1:13" hidden="1">
      <c r="B175" s="984">
        <v>170</v>
      </c>
      <c r="C175" s="984" t="s">
        <v>4854</v>
      </c>
      <c r="D175" s="985" t="s">
        <v>4855</v>
      </c>
      <c r="E175" s="986" t="s">
        <v>59</v>
      </c>
      <c r="F175" s="987">
        <v>100</v>
      </c>
      <c r="G175" s="984"/>
      <c r="H175" s="988"/>
      <c r="I175" s="989" t="s">
        <v>4782</v>
      </c>
      <c r="J175" s="990"/>
      <c r="M175" s="983">
        <f t="shared" si="4"/>
        <v>100</v>
      </c>
    </row>
    <row r="176" spans="1:13" hidden="1">
      <c r="B176" s="984">
        <v>171</v>
      </c>
      <c r="C176" s="984" t="s">
        <v>4856</v>
      </c>
      <c r="D176" s="985" t="s">
        <v>4857</v>
      </c>
      <c r="E176" s="986" t="s">
        <v>59</v>
      </c>
      <c r="F176" s="987">
        <v>100</v>
      </c>
      <c r="G176" s="984"/>
      <c r="H176" s="988"/>
      <c r="I176" s="989"/>
      <c r="J176" s="990"/>
      <c r="M176" s="983">
        <f t="shared" si="4"/>
        <v>100</v>
      </c>
    </row>
    <row r="177" spans="1:20" hidden="1">
      <c r="A177" s="983" t="s">
        <v>4541</v>
      </c>
      <c r="B177" s="984">
        <v>172</v>
      </c>
      <c r="C177" s="984" t="s">
        <v>4858</v>
      </c>
      <c r="D177" s="985" t="s">
        <v>4543</v>
      </c>
      <c r="E177" s="986" t="s">
        <v>59</v>
      </c>
      <c r="F177" s="987">
        <v>3900</v>
      </c>
      <c r="G177" s="984" t="s">
        <v>4851</v>
      </c>
      <c r="H177" s="988"/>
      <c r="I177" s="989" t="s">
        <v>4859</v>
      </c>
      <c r="J177" s="990" t="s">
        <v>4860</v>
      </c>
      <c r="M177" s="983">
        <f t="shared" si="4"/>
        <v>3900</v>
      </c>
    </row>
    <row r="178" spans="1:20" hidden="1">
      <c r="B178" s="984">
        <v>173</v>
      </c>
      <c r="C178" s="984" t="s">
        <v>4861</v>
      </c>
      <c r="D178" s="985" t="s">
        <v>4862</v>
      </c>
      <c r="E178" s="986" t="s">
        <v>59</v>
      </c>
      <c r="F178" s="987">
        <v>200</v>
      </c>
      <c r="G178" s="984"/>
      <c r="H178" s="988"/>
      <c r="I178" s="989"/>
      <c r="J178" s="990"/>
      <c r="M178" s="983">
        <f t="shared" si="4"/>
        <v>200</v>
      </c>
    </row>
    <row r="179" spans="1:20" hidden="1">
      <c r="B179" s="984">
        <v>174</v>
      </c>
      <c r="C179" s="984"/>
      <c r="D179" s="985" t="s">
        <v>4863</v>
      </c>
      <c r="E179" s="986" t="s">
        <v>59</v>
      </c>
      <c r="F179" s="987">
        <v>300</v>
      </c>
      <c r="G179" s="984"/>
      <c r="H179" s="988"/>
      <c r="I179" s="989" t="s">
        <v>4775</v>
      </c>
      <c r="J179" s="990" t="s">
        <v>4776</v>
      </c>
      <c r="M179" s="983">
        <f t="shared" si="4"/>
        <v>300</v>
      </c>
    </row>
    <row r="180" spans="1:20" hidden="1">
      <c r="B180" s="984">
        <v>175</v>
      </c>
      <c r="C180" s="984"/>
      <c r="D180" s="985" t="s">
        <v>4864</v>
      </c>
      <c r="E180" s="986" t="s">
        <v>59</v>
      </c>
      <c r="F180" s="987">
        <v>300</v>
      </c>
      <c r="G180" s="984"/>
      <c r="H180" s="988"/>
      <c r="I180" s="989" t="s">
        <v>4775</v>
      </c>
      <c r="J180" s="990" t="s">
        <v>4776</v>
      </c>
      <c r="M180" s="983">
        <f t="shared" si="4"/>
        <v>300</v>
      </c>
    </row>
    <row r="181" spans="1:20" hidden="1">
      <c r="A181" s="983" t="s">
        <v>4416</v>
      </c>
      <c r="B181" s="984">
        <v>176</v>
      </c>
      <c r="C181" s="984"/>
      <c r="D181" s="985" t="s">
        <v>4865</v>
      </c>
      <c r="E181" s="986" t="s">
        <v>59</v>
      </c>
      <c r="F181" s="987">
        <f>ROUNDDOWN(0.3*3568,-2)</f>
        <v>1000</v>
      </c>
      <c r="G181" s="984"/>
      <c r="H181" s="988"/>
      <c r="I181" s="989" t="s">
        <v>4866</v>
      </c>
      <c r="J181" s="990" t="s">
        <v>4849</v>
      </c>
      <c r="M181" s="983">
        <f t="shared" si="4"/>
        <v>1000</v>
      </c>
    </row>
    <row r="182" spans="1:20" hidden="1">
      <c r="B182" s="984">
        <v>177</v>
      </c>
      <c r="C182" s="984"/>
      <c r="D182" s="985" t="s">
        <v>4867</v>
      </c>
      <c r="E182" s="986" t="s">
        <v>59</v>
      </c>
      <c r="F182" s="987">
        <f>ROUNDDOWN(1*3568,-2)</f>
        <v>3500</v>
      </c>
      <c r="G182" s="984"/>
      <c r="H182" s="988"/>
      <c r="I182" s="989" t="s">
        <v>4868</v>
      </c>
      <c r="J182" s="990" t="s">
        <v>4869</v>
      </c>
      <c r="M182" s="983">
        <f t="shared" si="4"/>
        <v>3500</v>
      </c>
    </row>
    <row r="183" spans="1:20" hidden="1">
      <c r="B183" s="984">
        <v>178</v>
      </c>
      <c r="C183" s="984" t="s">
        <v>4870</v>
      </c>
      <c r="D183" s="985" t="s">
        <v>4871</v>
      </c>
      <c r="E183" s="986" t="s">
        <v>59</v>
      </c>
      <c r="F183" s="987">
        <f>ROUNDDOWN(2*3568,-2)</f>
        <v>7100</v>
      </c>
      <c r="G183" s="984"/>
      <c r="H183" s="988"/>
      <c r="I183" s="989" t="s">
        <v>4872</v>
      </c>
      <c r="J183" s="990" t="s">
        <v>4873</v>
      </c>
      <c r="M183" s="983">
        <f t="shared" si="4"/>
        <v>7100</v>
      </c>
    </row>
    <row r="184" spans="1:20" hidden="1">
      <c r="B184" s="984">
        <v>179</v>
      </c>
      <c r="C184" s="984" t="s">
        <v>4874</v>
      </c>
      <c r="D184" s="985" t="s">
        <v>4875</v>
      </c>
      <c r="E184" s="986" t="s">
        <v>59</v>
      </c>
      <c r="F184" s="987">
        <f>ROUNDDOWN(2.5*3568,-2)</f>
        <v>8900</v>
      </c>
      <c r="G184" s="984"/>
      <c r="H184" s="988"/>
      <c r="I184" s="989" t="s">
        <v>4876</v>
      </c>
      <c r="J184" s="990" t="s">
        <v>4849</v>
      </c>
      <c r="M184" s="983">
        <f t="shared" si="4"/>
        <v>8900</v>
      </c>
    </row>
    <row r="185" spans="1:20" hidden="1">
      <c r="B185" s="984">
        <v>180</v>
      </c>
      <c r="C185" s="984" t="s">
        <v>4877</v>
      </c>
      <c r="D185" s="985" t="s">
        <v>4878</v>
      </c>
      <c r="E185" s="986" t="s">
        <v>59</v>
      </c>
      <c r="F185" s="987">
        <v>100</v>
      </c>
      <c r="G185" s="984" t="s">
        <v>4851</v>
      </c>
      <c r="H185" s="988"/>
      <c r="I185" s="989"/>
      <c r="J185" s="990" t="s">
        <v>4879</v>
      </c>
      <c r="M185" s="983">
        <f t="shared" si="4"/>
        <v>100</v>
      </c>
    </row>
    <row r="186" spans="1:20" hidden="1">
      <c r="A186" s="983" t="s">
        <v>3304</v>
      </c>
      <c r="B186" s="984">
        <v>181</v>
      </c>
      <c r="C186" s="984"/>
      <c r="D186" s="985" t="s">
        <v>3305</v>
      </c>
      <c r="E186" s="986" t="s">
        <v>59</v>
      </c>
      <c r="F186" s="987">
        <v>500</v>
      </c>
      <c r="G186" s="984" t="s">
        <v>4851</v>
      </c>
      <c r="H186" s="988"/>
      <c r="I186" s="989" t="s">
        <v>4782</v>
      </c>
      <c r="J186" s="990"/>
      <c r="M186" s="983">
        <f t="shared" si="4"/>
        <v>500</v>
      </c>
    </row>
    <row r="187" spans="1:20" hidden="1">
      <c r="B187" s="984">
        <v>182</v>
      </c>
      <c r="C187" s="984"/>
      <c r="D187" s="985" t="s">
        <v>4880</v>
      </c>
      <c r="E187" s="986" t="s">
        <v>59</v>
      </c>
      <c r="F187" s="987">
        <v>109000</v>
      </c>
      <c r="G187" s="984" t="s">
        <v>4851</v>
      </c>
      <c r="H187" s="988"/>
      <c r="I187" s="989" t="s">
        <v>4881</v>
      </c>
      <c r="J187" s="990" t="s">
        <v>4882</v>
      </c>
      <c r="M187" s="983">
        <f t="shared" si="4"/>
        <v>109000</v>
      </c>
    </row>
    <row r="188" spans="1:20" hidden="1">
      <c r="B188" s="984">
        <v>183</v>
      </c>
      <c r="C188" s="984" t="s">
        <v>4883</v>
      </c>
      <c r="D188" s="985" t="s">
        <v>4884</v>
      </c>
      <c r="E188" s="986" t="s">
        <v>59</v>
      </c>
      <c r="F188" s="987">
        <v>700</v>
      </c>
      <c r="G188" s="984"/>
      <c r="H188" s="988"/>
      <c r="I188" s="989" t="s">
        <v>4782</v>
      </c>
      <c r="J188" s="990"/>
      <c r="M188" s="983">
        <f t="shared" si="4"/>
        <v>700</v>
      </c>
    </row>
    <row r="189" spans="1:20" hidden="1">
      <c r="B189" s="984">
        <v>184</v>
      </c>
      <c r="C189" s="984" t="s">
        <v>4885</v>
      </c>
      <c r="D189" s="985" t="s">
        <v>4886</v>
      </c>
      <c r="E189" s="986" t="s">
        <v>59</v>
      </c>
      <c r="F189" s="987">
        <v>500</v>
      </c>
      <c r="G189" s="984"/>
      <c r="H189" s="988"/>
      <c r="I189" s="989"/>
      <c r="J189" s="990" t="s">
        <v>4887</v>
      </c>
      <c r="M189" s="983">
        <f t="shared" si="4"/>
        <v>500</v>
      </c>
    </row>
    <row r="190" spans="1:20" hidden="1">
      <c r="B190" s="984">
        <v>185</v>
      </c>
      <c r="C190" s="984" t="s">
        <v>4888</v>
      </c>
      <c r="D190" s="985" t="s">
        <v>4889</v>
      </c>
      <c r="E190" s="986" t="s">
        <v>59</v>
      </c>
      <c r="F190" s="987">
        <v>500</v>
      </c>
      <c r="G190" s="984"/>
      <c r="H190" s="988">
        <v>43301</v>
      </c>
      <c r="I190" s="989"/>
      <c r="J190" s="990" t="s">
        <v>4887</v>
      </c>
      <c r="M190" s="983">
        <f t="shared" si="4"/>
        <v>500</v>
      </c>
    </row>
    <row r="191" spans="1:20" hidden="1">
      <c r="B191" s="984">
        <v>186</v>
      </c>
      <c r="C191" s="984" t="s">
        <v>4890</v>
      </c>
      <c r="D191" s="985" t="s">
        <v>4891</v>
      </c>
      <c r="E191" s="986" t="s">
        <v>59</v>
      </c>
      <c r="F191" s="987">
        <v>500</v>
      </c>
      <c r="G191" s="984"/>
      <c r="H191" s="988">
        <v>43301</v>
      </c>
      <c r="I191" s="989"/>
      <c r="J191" s="990" t="s">
        <v>4887</v>
      </c>
      <c r="M191" s="983">
        <f t="shared" si="4"/>
        <v>500</v>
      </c>
      <c r="T191" s="997">
        <f>77336786+36</f>
        <v>77336822</v>
      </c>
    </row>
    <row r="192" spans="1:20" hidden="1">
      <c r="B192" s="984">
        <v>187</v>
      </c>
      <c r="C192" s="984" t="s">
        <v>4890</v>
      </c>
      <c r="D192" s="985" t="s">
        <v>4891</v>
      </c>
      <c r="E192" s="986" t="s">
        <v>59</v>
      </c>
      <c r="F192" s="987">
        <v>500</v>
      </c>
      <c r="G192" s="984"/>
      <c r="H192" s="988">
        <v>43301</v>
      </c>
      <c r="I192" s="989"/>
      <c r="J192" s="990" t="s">
        <v>4887</v>
      </c>
      <c r="M192" s="983">
        <f t="shared" si="4"/>
        <v>500</v>
      </c>
    </row>
    <row r="193" spans="1:13" hidden="1">
      <c r="B193" s="984">
        <v>188</v>
      </c>
      <c r="C193" s="984" t="s">
        <v>4892</v>
      </c>
      <c r="D193" s="985" t="s">
        <v>4893</v>
      </c>
      <c r="E193" s="986" t="s">
        <v>59</v>
      </c>
      <c r="F193" s="987">
        <v>500</v>
      </c>
      <c r="G193" s="984"/>
      <c r="H193" s="988">
        <v>43301</v>
      </c>
      <c r="I193" s="989"/>
      <c r="J193" s="990" t="s">
        <v>4887</v>
      </c>
      <c r="M193" s="983">
        <f t="shared" si="4"/>
        <v>500</v>
      </c>
    </row>
    <row r="194" spans="1:13" hidden="1">
      <c r="B194" s="984">
        <v>189</v>
      </c>
      <c r="C194" s="984" t="s">
        <v>4894</v>
      </c>
      <c r="D194" s="985" t="s">
        <v>4895</v>
      </c>
      <c r="E194" s="986" t="s">
        <v>59</v>
      </c>
      <c r="F194" s="987">
        <v>2000</v>
      </c>
      <c r="G194" s="984"/>
      <c r="H194" s="988">
        <v>38727</v>
      </c>
      <c r="I194" s="989"/>
      <c r="J194" s="990"/>
      <c r="M194" s="983">
        <f t="shared" si="4"/>
        <v>2000</v>
      </c>
    </row>
    <row r="195" spans="1:13" hidden="1">
      <c r="B195" s="984">
        <v>190</v>
      </c>
      <c r="C195" s="984" t="s">
        <v>4896</v>
      </c>
      <c r="D195" s="985" t="s">
        <v>4897</v>
      </c>
      <c r="E195" s="986" t="s">
        <v>59</v>
      </c>
      <c r="F195" s="987">
        <v>2000</v>
      </c>
      <c r="G195" s="984"/>
      <c r="H195" s="988">
        <v>38727</v>
      </c>
      <c r="I195" s="989"/>
      <c r="J195" s="990"/>
      <c r="M195" s="983">
        <f t="shared" si="4"/>
        <v>2000</v>
      </c>
    </row>
    <row r="196" spans="1:13" hidden="1">
      <c r="B196" s="984">
        <v>191</v>
      </c>
      <c r="C196" s="984" t="s">
        <v>4898</v>
      </c>
      <c r="D196" s="985" t="s">
        <v>4899</v>
      </c>
      <c r="E196" s="986" t="s">
        <v>59</v>
      </c>
      <c r="F196" s="987">
        <v>2000</v>
      </c>
      <c r="G196" s="984"/>
      <c r="H196" s="988">
        <v>38727</v>
      </c>
      <c r="I196" s="989"/>
      <c r="J196" s="990"/>
      <c r="M196" s="983">
        <f t="shared" si="4"/>
        <v>2000</v>
      </c>
    </row>
    <row r="197" spans="1:13" hidden="1">
      <c r="B197" s="984">
        <v>192</v>
      </c>
      <c r="C197" s="984" t="s">
        <v>4900</v>
      </c>
      <c r="D197" s="985" t="s">
        <v>4901</v>
      </c>
      <c r="E197" s="986" t="s">
        <v>59</v>
      </c>
      <c r="F197" s="987">
        <v>2000</v>
      </c>
      <c r="G197" s="984"/>
      <c r="H197" s="988">
        <v>38727</v>
      </c>
      <c r="I197" s="989"/>
      <c r="J197" s="990"/>
      <c r="M197" s="983">
        <f t="shared" si="4"/>
        <v>2000</v>
      </c>
    </row>
    <row r="198" spans="1:13" hidden="1">
      <c r="B198" s="984">
        <v>193</v>
      </c>
      <c r="C198" s="984" t="s">
        <v>4902</v>
      </c>
      <c r="D198" s="985" t="s">
        <v>4903</v>
      </c>
      <c r="E198" s="986" t="s">
        <v>59</v>
      </c>
      <c r="F198" s="987">
        <v>2000</v>
      </c>
      <c r="G198" s="984"/>
      <c r="H198" s="988">
        <v>38727</v>
      </c>
      <c r="I198" s="989"/>
      <c r="J198" s="990"/>
      <c r="M198" s="983">
        <f t="shared" si="4"/>
        <v>2000</v>
      </c>
    </row>
    <row r="199" spans="1:13" hidden="1">
      <c r="B199" s="984">
        <v>194</v>
      </c>
      <c r="C199" s="984" t="s">
        <v>4904</v>
      </c>
      <c r="D199" s="985" t="s">
        <v>4905</v>
      </c>
      <c r="E199" s="986" t="s">
        <v>59</v>
      </c>
      <c r="F199" s="987">
        <v>2000</v>
      </c>
      <c r="G199" s="984"/>
      <c r="H199" s="988">
        <v>38727</v>
      </c>
      <c r="I199" s="989"/>
      <c r="J199" s="990"/>
      <c r="M199" s="983">
        <f t="shared" ref="M199:M262" si="7">VALUE(F199)</f>
        <v>2000</v>
      </c>
    </row>
    <row r="200" spans="1:13" hidden="1">
      <c r="B200" s="984">
        <v>195</v>
      </c>
      <c r="C200" s="984" t="s">
        <v>4906</v>
      </c>
      <c r="D200" s="985" t="s">
        <v>4907</v>
      </c>
      <c r="E200" s="986" t="s">
        <v>59</v>
      </c>
      <c r="F200" s="987">
        <v>2000</v>
      </c>
      <c r="G200" s="984"/>
      <c r="H200" s="988">
        <v>38727</v>
      </c>
      <c r="I200" s="989"/>
      <c r="J200" s="990"/>
      <c r="M200" s="983">
        <f t="shared" si="7"/>
        <v>2000</v>
      </c>
    </row>
    <row r="201" spans="1:13" hidden="1">
      <c r="B201" s="984">
        <v>196</v>
      </c>
      <c r="C201" s="984" t="s">
        <v>4908</v>
      </c>
      <c r="D201" s="985" t="s">
        <v>4909</v>
      </c>
      <c r="E201" s="986" t="s">
        <v>59</v>
      </c>
      <c r="F201" s="987">
        <v>2000</v>
      </c>
      <c r="G201" s="984"/>
      <c r="H201" s="988">
        <v>38727</v>
      </c>
      <c r="I201" s="989"/>
      <c r="J201" s="990"/>
      <c r="M201" s="983">
        <f t="shared" si="7"/>
        <v>2000</v>
      </c>
    </row>
    <row r="202" spans="1:13" hidden="1">
      <c r="B202" s="984">
        <v>197</v>
      </c>
      <c r="C202" s="984" t="s">
        <v>4910</v>
      </c>
      <c r="D202" s="985" t="s">
        <v>4911</v>
      </c>
      <c r="E202" s="986" t="s">
        <v>59</v>
      </c>
      <c r="F202" s="987">
        <v>2000</v>
      </c>
      <c r="G202" s="984"/>
      <c r="H202" s="988">
        <v>38727</v>
      </c>
      <c r="I202" s="989"/>
      <c r="J202" s="990"/>
      <c r="M202" s="983">
        <f t="shared" si="7"/>
        <v>2000</v>
      </c>
    </row>
    <row r="203" spans="1:13" hidden="1">
      <c r="B203" s="984">
        <v>198</v>
      </c>
      <c r="C203" s="984" t="s">
        <v>4912</v>
      </c>
      <c r="D203" s="985" t="s">
        <v>4913</v>
      </c>
      <c r="E203" s="986" t="s">
        <v>59</v>
      </c>
      <c r="F203" s="987">
        <v>2000</v>
      </c>
      <c r="G203" s="984"/>
      <c r="H203" s="988">
        <v>38727</v>
      </c>
      <c r="I203" s="989"/>
      <c r="J203" s="990"/>
      <c r="M203" s="983">
        <f t="shared" si="7"/>
        <v>2000</v>
      </c>
    </row>
    <row r="204" spans="1:13" hidden="1">
      <c r="B204" s="984">
        <v>199</v>
      </c>
      <c r="C204" s="984" t="s">
        <v>4914</v>
      </c>
      <c r="D204" s="985" t="s">
        <v>4915</v>
      </c>
      <c r="E204" s="986" t="s">
        <v>59</v>
      </c>
      <c r="F204" s="987">
        <v>2000</v>
      </c>
      <c r="G204" s="984"/>
      <c r="H204" s="988">
        <v>38727</v>
      </c>
      <c r="I204" s="989"/>
      <c r="J204" s="990"/>
      <c r="M204" s="983">
        <f t="shared" si="7"/>
        <v>2000</v>
      </c>
    </row>
    <row r="205" spans="1:13" hidden="1">
      <c r="B205" s="984">
        <v>200</v>
      </c>
      <c r="C205" s="984" t="s">
        <v>4916</v>
      </c>
      <c r="D205" s="985" t="s">
        <v>587</v>
      </c>
      <c r="E205" s="986" t="s">
        <v>59</v>
      </c>
      <c r="F205" s="987">
        <v>500</v>
      </c>
      <c r="G205" s="984"/>
      <c r="H205" s="988"/>
      <c r="I205" s="989" t="s">
        <v>4782</v>
      </c>
      <c r="J205" s="990"/>
      <c r="M205" s="983">
        <f t="shared" si="7"/>
        <v>500</v>
      </c>
    </row>
    <row r="206" spans="1:13" ht="16.5" hidden="1">
      <c r="A206" s="998" t="s">
        <v>4430</v>
      </c>
      <c r="B206" s="984">
        <v>201</v>
      </c>
      <c r="C206" s="984"/>
      <c r="D206" s="985" t="s">
        <v>3745</v>
      </c>
      <c r="E206" s="986" t="s">
        <v>59</v>
      </c>
      <c r="F206" s="987">
        <v>500</v>
      </c>
      <c r="G206" s="984"/>
      <c r="H206" s="988"/>
      <c r="I206" s="989" t="s">
        <v>4782</v>
      </c>
      <c r="J206" s="990"/>
      <c r="M206" s="983">
        <f t="shared" si="7"/>
        <v>500</v>
      </c>
    </row>
    <row r="207" spans="1:13" hidden="1">
      <c r="B207" s="984">
        <v>202</v>
      </c>
      <c r="C207" s="984"/>
      <c r="D207" s="996" t="s">
        <v>4917</v>
      </c>
      <c r="E207" s="986" t="s">
        <v>259</v>
      </c>
      <c r="F207" s="987">
        <v>13088</v>
      </c>
      <c r="G207" s="984" t="s">
        <v>4653</v>
      </c>
      <c r="H207" s="988">
        <v>43678</v>
      </c>
      <c r="I207" s="994"/>
      <c r="J207" s="990"/>
      <c r="L207" s="983">
        <v>93</v>
      </c>
      <c r="M207" s="983">
        <f t="shared" si="7"/>
        <v>13088</v>
      </c>
    </row>
    <row r="208" spans="1:13" hidden="1">
      <c r="B208" s="984">
        <v>203</v>
      </c>
      <c r="C208" s="984" t="s">
        <v>4918</v>
      </c>
      <c r="D208" s="999" t="s">
        <v>4919</v>
      </c>
      <c r="E208" s="986" t="s">
        <v>259</v>
      </c>
      <c r="F208" s="987">
        <v>1537</v>
      </c>
      <c r="G208" s="984" t="s">
        <v>4653</v>
      </c>
      <c r="H208" s="988">
        <v>43678</v>
      </c>
      <c r="I208" s="989"/>
      <c r="J208" s="990"/>
      <c r="K208" s="983">
        <v>96</v>
      </c>
      <c r="L208" s="983">
        <v>94</v>
      </c>
      <c r="M208" s="983">
        <f t="shared" si="7"/>
        <v>1537</v>
      </c>
    </row>
    <row r="209" spans="1:13" ht="16.5" hidden="1">
      <c r="A209" s="47" t="s">
        <v>3312</v>
      </c>
      <c r="B209" s="984">
        <v>204</v>
      </c>
      <c r="C209" s="984" t="s">
        <v>4920</v>
      </c>
      <c r="D209" s="985" t="s">
        <v>4921</v>
      </c>
      <c r="E209" s="986" t="s">
        <v>59</v>
      </c>
      <c r="F209" s="987">
        <v>11200</v>
      </c>
      <c r="G209" s="984"/>
      <c r="H209" s="988"/>
      <c r="I209" s="989" t="s">
        <v>4782</v>
      </c>
      <c r="J209" s="990"/>
      <c r="M209" s="983">
        <f t="shared" si="7"/>
        <v>11200</v>
      </c>
    </row>
    <row r="210" spans="1:13" hidden="1">
      <c r="B210" s="984">
        <v>205</v>
      </c>
      <c r="C210" s="984" t="s">
        <v>4922</v>
      </c>
      <c r="D210" s="985" t="s">
        <v>4923</v>
      </c>
      <c r="E210" s="986" t="s">
        <v>59</v>
      </c>
      <c r="F210" s="987">
        <v>12000</v>
      </c>
      <c r="G210" s="984"/>
      <c r="H210" s="988"/>
      <c r="I210" s="989" t="s">
        <v>4782</v>
      </c>
      <c r="J210" s="990"/>
      <c r="M210" s="983">
        <f t="shared" si="7"/>
        <v>12000</v>
      </c>
    </row>
    <row r="211" spans="1:13" hidden="1">
      <c r="B211" s="984">
        <v>206</v>
      </c>
      <c r="C211" s="984" t="s">
        <v>4924</v>
      </c>
      <c r="D211" s="985" t="s">
        <v>4925</v>
      </c>
      <c r="E211" s="986" t="s">
        <v>974</v>
      </c>
      <c r="F211" s="987">
        <f>ROUNDDOWN(1537*2.375,-2)</f>
        <v>3600</v>
      </c>
      <c r="G211" s="984"/>
      <c r="H211" s="988"/>
      <c r="I211" s="989" t="s">
        <v>4926</v>
      </c>
      <c r="J211" s="990" t="s">
        <v>4927</v>
      </c>
      <c r="M211" s="983">
        <f t="shared" si="7"/>
        <v>3600</v>
      </c>
    </row>
    <row r="212" spans="1:13" hidden="1">
      <c r="B212" s="984">
        <v>207</v>
      </c>
      <c r="C212" s="984" t="s">
        <v>4928</v>
      </c>
      <c r="D212" s="985" t="s">
        <v>4929</v>
      </c>
      <c r="E212" s="986" t="s">
        <v>974</v>
      </c>
      <c r="F212" s="987">
        <f>ROUNDDOWN(1537*1.975,-2)</f>
        <v>3000</v>
      </c>
      <c r="G212" s="984"/>
      <c r="H212" s="988"/>
      <c r="I212" s="989" t="s">
        <v>4930</v>
      </c>
      <c r="J212" s="990" t="s">
        <v>4931</v>
      </c>
      <c r="M212" s="983">
        <f t="shared" si="7"/>
        <v>3000</v>
      </c>
    </row>
    <row r="213" spans="1:13" hidden="1">
      <c r="B213" s="984">
        <v>208</v>
      </c>
      <c r="C213" s="984" t="s">
        <v>4932</v>
      </c>
      <c r="D213" s="985" t="s">
        <v>4933</v>
      </c>
      <c r="E213" s="986" t="s">
        <v>59</v>
      </c>
      <c r="F213" s="987">
        <f>ROUNDDOWN(1.15*3568,-2)</f>
        <v>4100</v>
      </c>
      <c r="G213" s="984"/>
      <c r="H213" s="988"/>
      <c r="I213" s="989" t="s">
        <v>4934</v>
      </c>
      <c r="J213" s="990" t="s">
        <v>4935</v>
      </c>
      <c r="M213" s="983">
        <f t="shared" si="7"/>
        <v>4100</v>
      </c>
    </row>
    <row r="214" spans="1:13" hidden="1">
      <c r="B214" s="984">
        <v>209</v>
      </c>
      <c r="C214" s="984" t="s">
        <v>4936</v>
      </c>
      <c r="D214" s="985" t="s">
        <v>4937</v>
      </c>
      <c r="E214" s="986" t="s">
        <v>59</v>
      </c>
      <c r="F214" s="987">
        <f>ROUNDDOWN(1.1*3568,-2)</f>
        <v>3900</v>
      </c>
      <c r="G214" s="984"/>
      <c r="H214" s="988"/>
      <c r="I214" s="989" t="s">
        <v>4938</v>
      </c>
      <c r="J214" s="990" t="s">
        <v>4939</v>
      </c>
      <c r="M214" s="983">
        <f t="shared" si="7"/>
        <v>3900</v>
      </c>
    </row>
    <row r="215" spans="1:13" hidden="1">
      <c r="B215" s="984">
        <v>210</v>
      </c>
      <c r="C215" s="984"/>
      <c r="D215" s="985" t="s">
        <v>4940</v>
      </c>
      <c r="E215" s="986" t="s">
        <v>59</v>
      </c>
      <c r="F215" s="987">
        <v>2500</v>
      </c>
      <c r="G215" s="984"/>
      <c r="H215" s="988"/>
      <c r="I215" s="989"/>
      <c r="J215" s="990" t="s">
        <v>4941</v>
      </c>
      <c r="M215" s="983">
        <f t="shared" si="7"/>
        <v>2500</v>
      </c>
    </row>
    <row r="216" spans="1:13" hidden="1">
      <c r="B216" s="984">
        <v>211</v>
      </c>
      <c r="C216" s="984" t="s">
        <v>4942</v>
      </c>
      <c r="D216" s="985" t="s">
        <v>4943</v>
      </c>
      <c r="E216" s="986" t="s">
        <v>59</v>
      </c>
      <c r="F216" s="987">
        <v>1000</v>
      </c>
      <c r="G216" s="984"/>
      <c r="H216" s="988"/>
      <c r="I216" s="989"/>
      <c r="J216" s="990"/>
      <c r="M216" s="983">
        <f t="shared" si="7"/>
        <v>1000</v>
      </c>
    </row>
    <row r="217" spans="1:13" hidden="1">
      <c r="B217" s="984">
        <v>212</v>
      </c>
      <c r="C217" s="984" t="s">
        <v>4944</v>
      </c>
      <c r="D217" s="985" t="s">
        <v>4945</v>
      </c>
      <c r="E217" s="986" t="s">
        <v>259</v>
      </c>
      <c r="F217" s="987">
        <v>3568</v>
      </c>
      <c r="G217" s="984" t="s">
        <v>4653</v>
      </c>
      <c r="H217" s="988">
        <v>43678</v>
      </c>
      <c r="I217" s="994"/>
      <c r="J217" s="990"/>
      <c r="K217" s="983">
        <v>95</v>
      </c>
      <c r="L217" s="983">
        <v>92</v>
      </c>
      <c r="M217" s="983">
        <f t="shared" si="7"/>
        <v>3568</v>
      </c>
    </row>
    <row r="218" spans="1:13" hidden="1">
      <c r="B218" s="984">
        <v>213</v>
      </c>
      <c r="C218" s="984" t="s">
        <v>4946</v>
      </c>
      <c r="D218" s="985" t="s">
        <v>4947</v>
      </c>
      <c r="E218" s="986" t="s">
        <v>59</v>
      </c>
      <c r="F218" s="987">
        <v>100</v>
      </c>
      <c r="G218" s="984"/>
      <c r="H218" s="988">
        <v>38727</v>
      </c>
      <c r="I218" s="989"/>
      <c r="J218" s="990" t="s">
        <v>4948</v>
      </c>
      <c r="M218" s="983">
        <f t="shared" si="7"/>
        <v>100</v>
      </c>
    </row>
    <row r="219" spans="1:13" hidden="1">
      <c r="A219" s="983" t="s">
        <v>4175</v>
      </c>
      <c r="B219" s="984">
        <v>214</v>
      </c>
      <c r="C219" s="984" t="s">
        <v>4949</v>
      </c>
      <c r="D219" s="985" t="s">
        <v>3702</v>
      </c>
      <c r="E219" s="986" t="s">
        <v>59</v>
      </c>
      <c r="F219" s="987">
        <v>100</v>
      </c>
      <c r="G219" s="984"/>
      <c r="H219" s="988">
        <v>38727</v>
      </c>
      <c r="I219" s="989"/>
      <c r="J219" s="990"/>
      <c r="M219" s="983">
        <f t="shared" si="7"/>
        <v>100</v>
      </c>
    </row>
    <row r="220" spans="1:13" hidden="1">
      <c r="A220" s="983" t="s">
        <v>4210</v>
      </c>
      <c r="B220" s="984">
        <v>215</v>
      </c>
      <c r="C220" s="984" t="s">
        <v>4950</v>
      </c>
      <c r="D220" s="985" t="s">
        <v>4951</v>
      </c>
      <c r="E220" s="986" t="s">
        <v>59</v>
      </c>
      <c r="F220" s="987">
        <v>100</v>
      </c>
      <c r="G220" s="984"/>
      <c r="H220" s="988">
        <v>38727</v>
      </c>
      <c r="I220" s="989"/>
      <c r="J220" s="990"/>
      <c r="M220" s="983">
        <f t="shared" si="7"/>
        <v>100</v>
      </c>
    </row>
    <row r="221" spans="1:13" hidden="1">
      <c r="A221" s="983" t="s">
        <v>3420</v>
      </c>
      <c r="B221" s="984">
        <v>216</v>
      </c>
      <c r="C221" s="984" t="s">
        <v>4952</v>
      </c>
      <c r="D221" s="985" t="s">
        <v>3736</v>
      </c>
      <c r="E221" s="986" t="s">
        <v>59</v>
      </c>
      <c r="F221" s="987">
        <v>100</v>
      </c>
      <c r="G221" s="984"/>
      <c r="H221" s="988">
        <v>38727</v>
      </c>
      <c r="I221" s="989"/>
      <c r="J221" s="990"/>
      <c r="M221" s="983">
        <f t="shared" si="7"/>
        <v>100</v>
      </c>
    </row>
    <row r="222" spans="1:13" hidden="1">
      <c r="A222" s="983" t="s">
        <v>821</v>
      </c>
      <c r="B222" s="984">
        <v>217</v>
      </c>
      <c r="C222" s="984" t="s">
        <v>4953</v>
      </c>
      <c r="D222" s="985" t="s">
        <v>4954</v>
      </c>
      <c r="E222" s="986" t="s">
        <v>59</v>
      </c>
      <c r="F222" s="987">
        <v>100</v>
      </c>
      <c r="G222" s="984"/>
      <c r="H222" s="988">
        <v>38727</v>
      </c>
      <c r="I222" s="989"/>
      <c r="J222" s="990"/>
      <c r="M222" s="983">
        <f t="shared" si="7"/>
        <v>100</v>
      </c>
    </row>
    <row r="223" spans="1:13" hidden="1">
      <c r="A223" s="983" t="s">
        <v>4426</v>
      </c>
      <c r="B223" s="984">
        <v>218</v>
      </c>
      <c r="C223" s="984" t="s">
        <v>4955</v>
      </c>
      <c r="D223" s="985" t="s">
        <v>4956</v>
      </c>
      <c r="E223" s="986" t="s">
        <v>59</v>
      </c>
      <c r="F223" s="987">
        <v>100</v>
      </c>
      <c r="G223" s="984"/>
      <c r="H223" s="988">
        <v>38727</v>
      </c>
      <c r="I223" s="989"/>
      <c r="J223" s="990"/>
      <c r="M223" s="983">
        <f t="shared" si="7"/>
        <v>100</v>
      </c>
    </row>
    <row r="224" spans="1:13" hidden="1">
      <c r="A224" s="983" t="s">
        <v>970</v>
      </c>
      <c r="B224" s="984">
        <v>219</v>
      </c>
      <c r="C224" s="984" t="s">
        <v>4957</v>
      </c>
      <c r="D224" s="985" t="s">
        <v>4958</v>
      </c>
      <c r="E224" s="986" t="s">
        <v>245</v>
      </c>
      <c r="F224" s="987">
        <v>100</v>
      </c>
      <c r="G224" s="984"/>
      <c r="H224" s="988">
        <v>38727</v>
      </c>
      <c r="I224" s="989"/>
      <c r="J224" s="990"/>
      <c r="M224" s="983">
        <f t="shared" si="7"/>
        <v>100</v>
      </c>
    </row>
    <row r="225" spans="1:13" hidden="1">
      <c r="A225" s="983" t="s">
        <v>4452</v>
      </c>
      <c r="B225" s="984">
        <v>220</v>
      </c>
      <c r="C225" s="984" t="s">
        <v>4959</v>
      </c>
      <c r="D225" s="985" t="s">
        <v>4960</v>
      </c>
      <c r="E225" s="986" t="s">
        <v>245</v>
      </c>
      <c r="F225" s="987">
        <f>ROUNDDOWN(2.75*0.81*3568,-2)</f>
        <v>7900</v>
      </c>
      <c r="G225" s="984"/>
      <c r="H225" s="988"/>
      <c r="I225" s="989" t="s">
        <v>4961</v>
      </c>
      <c r="J225" s="995" t="s">
        <v>4962</v>
      </c>
      <c r="M225" s="983">
        <f t="shared" si="7"/>
        <v>7900</v>
      </c>
    </row>
    <row r="226" spans="1:13" hidden="1">
      <c r="A226" s="983" t="s">
        <v>4473</v>
      </c>
      <c r="B226" s="984">
        <v>221</v>
      </c>
      <c r="C226" s="984" t="s">
        <v>4963</v>
      </c>
      <c r="D226" s="985" t="s">
        <v>4964</v>
      </c>
      <c r="E226" s="986" t="s">
        <v>245</v>
      </c>
      <c r="F226" s="987">
        <f>ROUNDDOWN(2.75*1.15*3568,-2)</f>
        <v>11200</v>
      </c>
      <c r="G226" s="984"/>
      <c r="H226" s="988"/>
      <c r="I226" s="989" t="s">
        <v>4961</v>
      </c>
      <c r="J226" s="995" t="s">
        <v>4965</v>
      </c>
      <c r="M226" s="983">
        <f t="shared" si="7"/>
        <v>11200</v>
      </c>
    </row>
    <row r="227" spans="1:13" hidden="1">
      <c r="A227" s="983" t="s">
        <v>4966</v>
      </c>
      <c r="B227" s="984">
        <v>222</v>
      </c>
      <c r="C227" s="984"/>
      <c r="D227" s="985" t="s">
        <v>4967</v>
      </c>
      <c r="E227" s="986" t="s">
        <v>245</v>
      </c>
      <c r="F227" s="987">
        <f>ROUNDDOWN(2.75*1.99*3568,-2)</f>
        <v>19500</v>
      </c>
      <c r="G227" s="984"/>
      <c r="H227" s="988"/>
      <c r="I227" s="989" t="s">
        <v>4961</v>
      </c>
      <c r="J227" s="995" t="s">
        <v>4968</v>
      </c>
      <c r="M227" s="983">
        <f t="shared" si="7"/>
        <v>19500</v>
      </c>
    </row>
    <row r="228" spans="1:13" hidden="1">
      <c r="B228" s="984">
        <v>223</v>
      </c>
      <c r="C228" s="984"/>
      <c r="D228" s="985" t="s">
        <v>4969</v>
      </c>
      <c r="E228" s="986" t="s">
        <v>245</v>
      </c>
      <c r="F228" s="987">
        <f>ROUNDDOWN(1.89*0.81*3568,-2)</f>
        <v>5400</v>
      </c>
      <c r="G228" s="984" t="s">
        <v>4606</v>
      </c>
      <c r="H228" s="988"/>
      <c r="I228" s="989" t="s">
        <v>4970</v>
      </c>
      <c r="J228" s="995" t="s">
        <v>4971</v>
      </c>
      <c r="M228" s="983">
        <f t="shared" si="7"/>
        <v>5400</v>
      </c>
    </row>
    <row r="229" spans="1:13" hidden="1">
      <c r="B229" s="984">
        <v>224</v>
      </c>
      <c r="C229" s="984" t="s">
        <v>4972</v>
      </c>
      <c r="D229" s="985" t="s">
        <v>4973</v>
      </c>
      <c r="E229" s="986" t="s">
        <v>59</v>
      </c>
      <c r="F229" s="987">
        <v>100</v>
      </c>
      <c r="G229" s="984"/>
      <c r="H229" s="988"/>
      <c r="I229" s="989"/>
      <c r="J229" s="990" t="s">
        <v>4616</v>
      </c>
      <c r="M229" s="983">
        <f t="shared" si="7"/>
        <v>100</v>
      </c>
    </row>
    <row r="230" spans="1:13" hidden="1">
      <c r="B230" s="984">
        <v>225</v>
      </c>
      <c r="C230" s="984" t="s">
        <v>4974</v>
      </c>
      <c r="D230" s="985" t="s">
        <v>4975</v>
      </c>
      <c r="E230" s="986" t="s">
        <v>59</v>
      </c>
      <c r="F230" s="987">
        <v>75000</v>
      </c>
      <c r="G230" s="984"/>
      <c r="H230" s="988">
        <v>38727</v>
      </c>
      <c r="I230" s="989"/>
      <c r="J230" s="990" t="s">
        <v>4782</v>
      </c>
      <c r="M230" s="983">
        <f t="shared" si="7"/>
        <v>75000</v>
      </c>
    </row>
    <row r="231" spans="1:13" hidden="1">
      <c r="B231" s="984">
        <v>226</v>
      </c>
      <c r="C231" s="984" t="s">
        <v>4976</v>
      </c>
      <c r="D231" s="985" t="s">
        <v>4977</v>
      </c>
      <c r="E231" s="986" t="s">
        <v>59</v>
      </c>
      <c r="F231" s="987">
        <v>75000</v>
      </c>
      <c r="G231" s="984"/>
      <c r="H231" s="988">
        <v>38727</v>
      </c>
      <c r="I231" s="989"/>
      <c r="J231" s="990" t="s">
        <v>4782</v>
      </c>
      <c r="M231" s="983">
        <f t="shared" si="7"/>
        <v>75000</v>
      </c>
    </row>
    <row r="232" spans="1:13" hidden="1">
      <c r="B232" s="984">
        <v>227</v>
      </c>
      <c r="C232" s="984" t="s">
        <v>4978</v>
      </c>
      <c r="D232" s="985" t="s">
        <v>4979</v>
      </c>
      <c r="E232" s="986" t="s">
        <v>59</v>
      </c>
      <c r="F232" s="987">
        <v>75000</v>
      </c>
      <c r="G232" s="984"/>
      <c r="H232" s="988">
        <v>38727</v>
      </c>
      <c r="I232" s="989"/>
      <c r="J232" s="990" t="s">
        <v>4782</v>
      </c>
      <c r="M232" s="983">
        <f t="shared" si="7"/>
        <v>75000</v>
      </c>
    </row>
    <row r="233" spans="1:13" hidden="1">
      <c r="B233" s="984">
        <v>228</v>
      </c>
      <c r="C233" s="984"/>
      <c r="D233" s="985" t="s">
        <v>4980</v>
      </c>
      <c r="E233" s="986" t="s">
        <v>59</v>
      </c>
      <c r="F233" s="987">
        <f>ROUNDDOWN(1.3*3568,-2)</f>
        <v>4600</v>
      </c>
      <c r="G233" s="984"/>
      <c r="H233" s="988"/>
      <c r="I233" s="994" t="s">
        <v>4981</v>
      </c>
      <c r="J233" s="990" t="s">
        <v>4982</v>
      </c>
      <c r="M233" s="983">
        <f t="shared" si="7"/>
        <v>4600</v>
      </c>
    </row>
    <row r="234" spans="1:13" hidden="1">
      <c r="B234" s="984">
        <v>229</v>
      </c>
      <c r="C234" s="984" t="s">
        <v>4983</v>
      </c>
      <c r="D234" s="985" t="s">
        <v>4984</v>
      </c>
      <c r="E234" s="986" t="s">
        <v>59</v>
      </c>
      <c r="F234" s="987">
        <f>ROUNDDOWN(5*3568,-2)</f>
        <v>17800</v>
      </c>
      <c r="G234" s="984"/>
      <c r="H234" s="988"/>
      <c r="I234" s="989" t="s">
        <v>4985</v>
      </c>
      <c r="J234" s="990" t="s">
        <v>4986</v>
      </c>
      <c r="M234" s="983">
        <f t="shared" si="7"/>
        <v>17800</v>
      </c>
    </row>
    <row r="235" spans="1:13" hidden="1">
      <c r="B235" s="984">
        <v>230</v>
      </c>
      <c r="C235" s="984" t="s">
        <v>4987</v>
      </c>
      <c r="D235" s="992" t="s">
        <v>4988</v>
      </c>
      <c r="E235" s="986" t="s">
        <v>59</v>
      </c>
      <c r="F235" s="987">
        <v>69332</v>
      </c>
      <c r="G235" s="984" t="s">
        <v>4653</v>
      </c>
      <c r="H235" s="988">
        <v>43678</v>
      </c>
      <c r="I235" s="989"/>
      <c r="J235" s="990"/>
      <c r="K235" s="983">
        <v>98</v>
      </c>
      <c r="L235" s="983">
        <v>96</v>
      </c>
      <c r="M235" s="983">
        <f t="shared" si="7"/>
        <v>69332</v>
      </c>
    </row>
    <row r="236" spans="1:13" hidden="1">
      <c r="B236" s="984">
        <v>231</v>
      </c>
      <c r="C236" s="984" t="s">
        <v>4989</v>
      </c>
      <c r="D236" s="992" t="s">
        <v>4990</v>
      </c>
      <c r="E236" s="986" t="s">
        <v>59</v>
      </c>
      <c r="F236" s="987">
        <v>3461</v>
      </c>
      <c r="G236" s="984" t="s">
        <v>4653</v>
      </c>
      <c r="H236" s="988">
        <v>43678</v>
      </c>
      <c r="I236" s="989"/>
      <c r="J236" s="990"/>
      <c r="K236" s="983">
        <v>97</v>
      </c>
      <c r="L236" s="983">
        <v>95</v>
      </c>
      <c r="M236" s="983">
        <f t="shared" si="7"/>
        <v>3461</v>
      </c>
    </row>
    <row r="237" spans="1:13" hidden="1">
      <c r="A237" s="983" t="s">
        <v>4991</v>
      </c>
      <c r="B237" s="984">
        <v>232</v>
      </c>
      <c r="C237" s="984"/>
      <c r="D237" s="985" t="s">
        <v>4992</v>
      </c>
      <c r="E237" s="986" t="s">
        <v>539</v>
      </c>
      <c r="F237" s="987">
        <v>45646</v>
      </c>
      <c r="G237" s="984" t="s">
        <v>4663</v>
      </c>
      <c r="H237" s="988">
        <v>43515</v>
      </c>
      <c r="I237" s="989"/>
      <c r="J237" s="990"/>
      <c r="K237" s="983">
        <v>25</v>
      </c>
      <c r="M237" s="983">
        <f t="shared" si="7"/>
        <v>45646</v>
      </c>
    </row>
    <row r="238" spans="1:13" hidden="1">
      <c r="B238" s="984">
        <v>233</v>
      </c>
      <c r="C238" s="984"/>
      <c r="D238" s="985" t="s">
        <v>4993</v>
      </c>
      <c r="E238" s="986" t="s">
        <v>539</v>
      </c>
      <c r="F238" s="987">
        <v>44883</v>
      </c>
      <c r="G238" s="984" t="s">
        <v>4663</v>
      </c>
      <c r="H238" s="988">
        <v>43515</v>
      </c>
      <c r="I238" s="989"/>
      <c r="J238" s="990"/>
      <c r="K238" s="983">
        <v>26</v>
      </c>
      <c r="M238" s="983">
        <f t="shared" si="7"/>
        <v>44883</v>
      </c>
    </row>
    <row r="239" spans="1:13" hidden="1">
      <c r="B239" s="984">
        <v>234</v>
      </c>
      <c r="C239" s="984"/>
      <c r="D239" s="985" t="s">
        <v>4994</v>
      </c>
      <c r="E239" s="986" t="s">
        <v>539</v>
      </c>
      <c r="F239" s="987">
        <v>69209</v>
      </c>
      <c r="G239" s="984" t="s">
        <v>4663</v>
      </c>
      <c r="H239" s="988">
        <v>43515</v>
      </c>
      <c r="I239" s="989"/>
      <c r="J239" s="990"/>
      <c r="K239" s="983">
        <v>24</v>
      </c>
      <c r="M239" s="983">
        <f t="shared" si="7"/>
        <v>69209</v>
      </c>
    </row>
    <row r="240" spans="1:13" hidden="1">
      <c r="B240" s="984">
        <v>235</v>
      </c>
      <c r="C240" s="984"/>
      <c r="D240" s="985" t="s">
        <v>4995</v>
      </c>
      <c r="E240" s="986" t="s">
        <v>539</v>
      </c>
      <c r="F240" s="987">
        <v>31058</v>
      </c>
      <c r="G240" s="984" t="s">
        <v>4663</v>
      </c>
      <c r="H240" s="988">
        <v>43515</v>
      </c>
      <c r="I240" s="989"/>
      <c r="J240" s="990"/>
      <c r="K240" s="983">
        <v>12</v>
      </c>
      <c r="M240" s="983">
        <f t="shared" si="7"/>
        <v>31058</v>
      </c>
    </row>
    <row r="241" spans="1:13" hidden="1">
      <c r="B241" s="984">
        <v>236</v>
      </c>
      <c r="C241" s="984"/>
      <c r="D241" s="985" t="s">
        <v>4996</v>
      </c>
      <c r="E241" s="986" t="s">
        <v>539</v>
      </c>
      <c r="F241" s="987">
        <v>31507</v>
      </c>
      <c r="G241" s="984" t="s">
        <v>4663</v>
      </c>
      <c r="H241" s="988">
        <v>43515</v>
      </c>
      <c r="I241" s="989"/>
      <c r="J241" s="990"/>
      <c r="K241" s="983">
        <v>14</v>
      </c>
      <c r="M241" s="983">
        <f t="shared" si="7"/>
        <v>31507</v>
      </c>
    </row>
    <row r="242" spans="1:13" hidden="1">
      <c r="B242" s="984">
        <v>237</v>
      </c>
      <c r="C242" s="984"/>
      <c r="D242" s="985" t="s">
        <v>4997</v>
      </c>
      <c r="E242" s="986" t="s">
        <v>539</v>
      </c>
      <c r="F242" s="987">
        <v>31058</v>
      </c>
      <c r="G242" s="984" t="s">
        <v>4663</v>
      </c>
      <c r="H242" s="988">
        <v>43515</v>
      </c>
      <c r="I242" s="989"/>
      <c r="J242" s="990"/>
      <c r="K242" s="983">
        <v>13</v>
      </c>
      <c r="M242" s="983">
        <f t="shared" si="7"/>
        <v>31058</v>
      </c>
    </row>
    <row r="243" spans="1:13" hidden="1">
      <c r="B243" s="984">
        <v>238</v>
      </c>
      <c r="C243" s="984"/>
      <c r="D243" s="985" t="s">
        <v>4998</v>
      </c>
      <c r="E243" s="986" t="s">
        <v>539</v>
      </c>
      <c r="F243" s="987">
        <v>14000</v>
      </c>
      <c r="G243" s="984" t="s">
        <v>4717</v>
      </c>
      <c r="H243" s="988">
        <v>43186</v>
      </c>
      <c r="I243" s="989"/>
      <c r="J243" s="990"/>
      <c r="M243" s="983">
        <f t="shared" si="7"/>
        <v>14000</v>
      </c>
    </row>
    <row r="244" spans="1:13" hidden="1">
      <c r="B244" s="984">
        <v>239</v>
      </c>
      <c r="C244" s="984"/>
      <c r="D244" s="985" t="s">
        <v>4999</v>
      </c>
      <c r="E244" s="986" t="s">
        <v>539</v>
      </c>
      <c r="F244" s="987">
        <v>30161</v>
      </c>
      <c r="G244" s="984" t="s">
        <v>4663</v>
      </c>
      <c r="H244" s="988">
        <v>43515</v>
      </c>
      <c r="I244" s="989"/>
      <c r="J244" s="990"/>
      <c r="K244" s="983">
        <v>15</v>
      </c>
      <c r="M244" s="983">
        <f t="shared" si="7"/>
        <v>30161</v>
      </c>
    </row>
    <row r="245" spans="1:13" hidden="1">
      <c r="B245" s="984">
        <v>240</v>
      </c>
      <c r="C245" s="984"/>
      <c r="D245" s="985" t="s">
        <v>5000</v>
      </c>
      <c r="E245" s="986" t="s">
        <v>539</v>
      </c>
      <c r="F245" s="987">
        <v>32085</v>
      </c>
      <c r="G245" s="984" t="s">
        <v>4653</v>
      </c>
      <c r="H245" s="988">
        <v>43678</v>
      </c>
      <c r="I245" s="989"/>
      <c r="J245" s="990"/>
      <c r="K245" s="983">
        <v>11</v>
      </c>
      <c r="L245" s="983">
        <v>9</v>
      </c>
      <c r="M245" s="983">
        <f t="shared" si="7"/>
        <v>32085</v>
      </c>
    </row>
    <row r="246" spans="1:13" hidden="1">
      <c r="B246" s="984">
        <v>241</v>
      </c>
      <c r="C246" s="984"/>
      <c r="D246" s="985" t="s">
        <v>5001</v>
      </c>
      <c r="E246" s="986" t="s">
        <v>539</v>
      </c>
      <c r="F246" s="987">
        <v>52188</v>
      </c>
      <c r="G246" s="984" t="s">
        <v>4663</v>
      </c>
      <c r="H246" s="988">
        <v>43515</v>
      </c>
      <c r="I246" s="989"/>
      <c r="J246" s="990"/>
      <c r="K246" s="983">
        <v>17</v>
      </c>
      <c r="M246" s="983">
        <f t="shared" si="7"/>
        <v>52188</v>
      </c>
    </row>
    <row r="247" spans="1:13" hidden="1">
      <c r="A247" s="983" t="s">
        <v>4507</v>
      </c>
      <c r="B247" s="984">
        <v>242</v>
      </c>
      <c r="C247" s="984"/>
      <c r="D247" s="985" t="s">
        <v>4508</v>
      </c>
      <c r="E247" s="986" t="s">
        <v>539</v>
      </c>
      <c r="F247" s="987">
        <v>59462</v>
      </c>
      <c r="G247" s="984" t="s">
        <v>4663</v>
      </c>
      <c r="H247" s="988">
        <v>43515</v>
      </c>
      <c r="I247" s="989"/>
      <c r="J247" s="990"/>
      <c r="K247" s="983">
        <v>3</v>
      </c>
      <c r="M247" s="983">
        <f t="shared" si="7"/>
        <v>59462</v>
      </c>
    </row>
    <row r="248" spans="1:13" hidden="1">
      <c r="B248" s="984">
        <v>243</v>
      </c>
      <c r="C248" s="984"/>
      <c r="D248" s="985" t="s">
        <v>5002</v>
      </c>
      <c r="E248" s="986" t="s">
        <v>539</v>
      </c>
      <c r="F248" s="987">
        <v>35484</v>
      </c>
      <c r="G248" s="984" t="s">
        <v>4663</v>
      </c>
      <c r="H248" s="988">
        <v>43515</v>
      </c>
      <c r="I248" s="989"/>
      <c r="J248" s="990"/>
      <c r="K248" s="983">
        <v>16</v>
      </c>
      <c r="M248" s="983">
        <f t="shared" si="7"/>
        <v>35484</v>
      </c>
    </row>
    <row r="249" spans="1:13" hidden="1">
      <c r="A249" s="983" t="s">
        <v>4509</v>
      </c>
      <c r="B249" s="984">
        <v>244</v>
      </c>
      <c r="C249" s="984"/>
      <c r="D249" s="985" t="s">
        <v>4510</v>
      </c>
      <c r="E249" s="986" t="s">
        <v>539</v>
      </c>
      <c r="F249" s="987">
        <v>58129</v>
      </c>
      <c r="G249" s="984" t="s">
        <v>4653</v>
      </c>
      <c r="H249" s="988">
        <v>43678</v>
      </c>
      <c r="I249" s="989"/>
      <c r="J249" s="990"/>
      <c r="K249" s="983">
        <v>1</v>
      </c>
      <c r="L249" s="983">
        <v>1</v>
      </c>
      <c r="M249" s="983">
        <f t="shared" si="7"/>
        <v>58129</v>
      </c>
    </row>
    <row r="250" spans="1:13" hidden="1">
      <c r="B250" s="984">
        <v>245</v>
      </c>
      <c r="C250" s="984"/>
      <c r="D250" s="985" t="s">
        <v>5003</v>
      </c>
      <c r="E250" s="986" t="s">
        <v>539</v>
      </c>
      <c r="F250" s="987">
        <v>56376</v>
      </c>
      <c r="G250" s="984" t="s">
        <v>4653</v>
      </c>
      <c r="H250" s="988">
        <v>43678</v>
      </c>
      <c r="I250" s="989"/>
      <c r="J250" s="990"/>
      <c r="K250" s="983">
        <v>2</v>
      </c>
      <c r="L250" s="983">
        <v>2</v>
      </c>
      <c r="M250" s="983">
        <f t="shared" si="7"/>
        <v>56376</v>
      </c>
    </row>
    <row r="251" spans="1:13" hidden="1">
      <c r="B251" s="984">
        <v>246</v>
      </c>
      <c r="C251" s="984"/>
      <c r="D251" s="985" t="s">
        <v>5004</v>
      </c>
      <c r="E251" s="986" t="s">
        <v>539</v>
      </c>
      <c r="F251" s="987">
        <v>53889</v>
      </c>
      <c r="G251" s="984" t="s">
        <v>4653</v>
      </c>
      <c r="H251" s="988">
        <v>43678</v>
      </c>
      <c r="I251" s="989"/>
      <c r="J251" s="990"/>
      <c r="L251" s="983">
        <v>5</v>
      </c>
      <c r="M251" s="983">
        <f t="shared" si="7"/>
        <v>53889</v>
      </c>
    </row>
    <row r="252" spans="1:13" hidden="1">
      <c r="B252" s="984">
        <v>247</v>
      </c>
      <c r="C252" s="984"/>
      <c r="D252" s="985" t="s">
        <v>5005</v>
      </c>
      <c r="E252" s="986" t="s">
        <v>539</v>
      </c>
      <c r="F252" s="987">
        <v>50751</v>
      </c>
      <c r="G252" s="984" t="s">
        <v>4665</v>
      </c>
      <c r="H252" s="988">
        <v>43300</v>
      </c>
      <c r="I252" s="989"/>
      <c r="J252" s="990"/>
      <c r="M252" s="983">
        <f t="shared" si="7"/>
        <v>50751</v>
      </c>
    </row>
    <row r="253" spans="1:13" hidden="1">
      <c r="B253" s="984">
        <v>248</v>
      </c>
      <c r="C253" s="984"/>
      <c r="D253" s="985" t="s">
        <v>5006</v>
      </c>
      <c r="E253" s="986" t="s">
        <v>539</v>
      </c>
      <c r="F253" s="987">
        <v>73064</v>
      </c>
      <c r="G253" s="984" t="s">
        <v>4663</v>
      </c>
      <c r="H253" s="988">
        <v>43515</v>
      </c>
      <c r="I253" s="989"/>
      <c r="J253" s="990"/>
      <c r="K253" s="983">
        <v>5</v>
      </c>
      <c r="M253" s="983">
        <f t="shared" si="7"/>
        <v>73064</v>
      </c>
    </row>
    <row r="254" spans="1:13" hidden="1">
      <c r="B254" s="984">
        <v>249</v>
      </c>
      <c r="C254" s="984"/>
      <c r="D254" s="985" t="s">
        <v>5007</v>
      </c>
      <c r="E254" s="986" t="s">
        <v>539</v>
      </c>
      <c r="F254" s="987">
        <v>20718</v>
      </c>
      <c r="G254" s="984" t="s">
        <v>4663</v>
      </c>
      <c r="H254" s="988">
        <v>43515</v>
      </c>
      <c r="I254" s="989"/>
      <c r="J254" s="990"/>
      <c r="K254" s="983">
        <v>27</v>
      </c>
      <c r="M254" s="983">
        <f t="shared" si="7"/>
        <v>20718</v>
      </c>
    </row>
    <row r="255" spans="1:13" hidden="1">
      <c r="B255" s="984">
        <v>250</v>
      </c>
      <c r="C255" s="984"/>
      <c r="D255" s="985" t="s">
        <v>5008</v>
      </c>
      <c r="E255" s="986" t="s">
        <v>539</v>
      </c>
      <c r="F255" s="987">
        <v>26436</v>
      </c>
      <c r="G255" s="984" t="s">
        <v>4663</v>
      </c>
      <c r="H255" s="988">
        <v>43515</v>
      </c>
      <c r="I255" s="989"/>
      <c r="J255" s="990"/>
      <c r="K255" s="983">
        <v>28</v>
      </c>
      <c r="M255" s="983">
        <f t="shared" si="7"/>
        <v>26436</v>
      </c>
    </row>
    <row r="256" spans="1:13" hidden="1">
      <c r="B256" s="984">
        <v>251</v>
      </c>
      <c r="C256" s="984"/>
      <c r="D256" s="985" t="s">
        <v>5009</v>
      </c>
      <c r="E256" s="986" t="s">
        <v>539</v>
      </c>
      <c r="F256" s="987">
        <v>30080</v>
      </c>
      <c r="G256" s="984" t="s">
        <v>4653</v>
      </c>
      <c r="H256" s="988">
        <v>43678</v>
      </c>
      <c r="I256" s="989"/>
      <c r="J256" s="990"/>
      <c r="K256" s="983">
        <v>4</v>
      </c>
      <c r="L256" s="983">
        <v>3</v>
      </c>
      <c r="M256" s="983">
        <f t="shared" si="7"/>
        <v>30080</v>
      </c>
    </row>
    <row r="257" spans="2:13" hidden="1">
      <c r="B257" s="984">
        <v>252</v>
      </c>
      <c r="C257" s="984"/>
      <c r="D257" s="985" t="s">
        <v>5010</v>
      </c>
      <c r="E257" s="986" t="s">
        <v>539</v>
      </c>
      <c r="F257" s="987">
        <v>34425</v>
      </c>
      <c r="G257" s="984" t="s">
        <v>4663</v>
      </c>
      <c r="H257" s="988">
        <v>43515</v>
      </c>
      <c r="I257" s="989"/>
      <c r="J257" s="990"/>
      <c r="K257" s="983">
        <v>29</v>
      </c>
      <c r="M257" s="983">
        <f t="shared" si="7"/>
        <v>34425</v>
      </c>
    </row>
    <row r="258" spans="2:13" hidden="1">
      <c r="B258" s="984">
        <v>253</v>
      </c>
      <c r="C258" s="984"/>
      <c r="D258" s="985" t="s">
        <v>5011</v>
      </c>
      <c r="E258" s="986" t="s">
        <v>539</v>
      </c>
      <c r="F258" s="987">
        <v>45646</v>
      </c>
      <c r="G258" s="984" t="s">
        <v>4653</v>
      </c>
      <c r="H258" s="988">
        <v>43678</v>
      </c>
      <c r="I258" s="989"/>
      <c r="J258" s="990"/>
      <c r="K258" s="983">
        <v>30</v>
      </c>
      <c r="L258" s="983">
        <v>4</v>
      </c>
      <c r="M258" s="983">
        <f t="shared" si="7"/>
        <v>45646</v>
      </c>
    </row>
    <row r="259" spans="2:13" hidden="1">
      <c r="B259" s="984">
        <v>254</v>
      </c>
      <c r="C259" s="984"/>
      <c r="D259" s="985" t="s">
        <v>5012</v>
      </c>
      <c r="E259" s="986" t="s">
        <v>539</v>
      </c>
      <c r="F259" s="987">
        <v>46049</v>
      </c>
      <c r="G259" s="984" t="s">
        <v>4663</v>
      </c>
      <c r="H259" s="988">
        <v>43515</v>
      </c>
      <c r="I259" s="989"/>
      <c r="J259" s="990"/>
      <c r="K259" s="983">
        <v>31</v>
      </c>
      <c r="M259" s="983">
        <f t="shared" si="7"/>
        <v>46049</v>
      </c>
    </row>
    <row r="260" spans="2:13" hidden="1">
      <c r="B260" s="984">
        <v>255</v>
      </c>
      <c r="C260" s="984"/>
      <c r="D260" s="985" t="s">
        <v>5013</v>
      </c>
      <c r="E260" s="986" t="s">
        <v>539</v>
      </c>
      <c r="F260" s="987">
        <v>23518</v>
      </c>
      <c r="G260" s="984" t="s">
        <v>4663</v>
      </c>
      <c r="H260" s="988">
        <v>43515</v>
      </c>
      <c r="I260" s="989"/>
      <c r="J260" s="990"/>
      <c r="K260" s="983">
        <v>21</v>
      </c>
      <c r="M260" s="983">
        <f t="shared" si="7"/>
        <v>23518</v>
      </c>
    </row>
    <row r="261" spans="2:13" hidden="1">
      <c r="B261" s="984">
        <v>256</v>
      </c>
      <c r="C261" s="984"/>
      <c r="D261" s="985" t="s">
        <v>5014</v>
      </c>
      <c r="E261" s="986" t="s">
        <v>539</v>
      </c>
      <c r="F261" s="987">
        <v>30443</v>
      </c>
      <c r="G261" s="984" t="s">
        <v>4663</v>
      </c>
      <c r="H261" s="988">
        <v>43515</v>
      </c>
      <c r="I261" s="989"/>
      <c r="J261" s="990"/>
      <c r="K261" s="983">
        <v>22</v>
      </c>
      <c r="M261" s="983">
        <f t="shared" si="7"/>
        <v>30443</v>
      </c>
    </row>
    <row r="262" spans="2:13" hidden="1">
      <c r="B262" s="984">
        <v>257</v>
      </c>
      <c r="C262" s="984"/>
      <c r="D262" s="985" t="s">
        <v>5015</v>
      </c>
      <c r="E262" s="986" t="s">
        <v>539</v>
      </c>
      <c r="F262" s="987">
        <v>31597</v>
      </c>
      <c r="G262" s="984" t="s">
        <v>4663</v>
      </c>
      <c r="H262" s="988">
        <v>43515</v>
      </c>
      <c r="I262" s="989"/>
      <c r="J262" s="990"/>
      <c r="K262" s="983">
        <v>23</v>
      </c>
      <c r="M262" s="983">
        <f t="shared" si="7"/>
        <v>31597</v>
      </c>
    </row>
    <row r="263" spans="2:13" hidden="1">
      <c r="B263" s="984">
        <v>258</v>
      </c>
      <c r="C263" s="984"/>
      <c r="D263" s="985" t="s">
        <v>5016</v>
      </c>
      <c r="E263" s="986" t="s">
        <v>539</v>
      </c>
      <c r="F263" s="987">
        <v>267388</v>
      </c>
      <c r="G263" s="984" t="s">
        <v>4653</v>
      </c>
      <c r="H263" s="988">
        <v>43678</v>
      </c>
      <c r="I263" s="989"/>
      <c r="J263" s="990"/>
      <c r="K263" s="983">
        <v>18</v>
      </c>
      <c r="L263" s="983">
        <v>11</v>
      </c>
      <c r="M263" s="983">
        <f t="shared" ref="M263:M287" si="8">VALUE(F263)</f>
        <v>267388</v>
      </c>
    </row>
    <row r="264" spans="2:13" hidden="1">
      <c r="B264" s="984">
        <v>259</v>
      </c>
      <c r="C264" s="984"/>
      <c r="D264" s="985" t="s">
        <v>5016</v>
      </c>
      <c r="E264" s="986" t="s">
        <v>539</v>
      </c>
      <c r="F264" s="987">
        <v>722138</v>
      </c>
      <c r="G264" s="984" t="s">
        <v>4653</v>
      </c>
      <c r="H264" s="988">
        <v>43678</v>
      </c>
      <c r="I264" s="989"/>
      <c r="J264" s="990"/>
      <c r="L264" s="983">
        <v>12</v>
      </c>
      <c r="M264" s="983">
        <f t="shared" si="8"/>
        <v>722138</v>
      </c>
    </row>
    <row r="265" spans="2:13" hidden="1">
      <c r="B265" s="984">
        <v>260</v>
      </c>
      <c r="C265" s="984"/>
      <c r="D265" s="985" t="s">
        <v>5017</v>
      </c>
      <c r="E265" s="986" t="s">
        <v>539</v>
      </c>
      <c r="F265" s="987">
        <v>17396</v>
      </c>
      <c r="G265" s="984" t="s">
        <v>4663</v>
      </c>
      <c r="H265" s="988">
        <v>43515</v>
      </c>
      <c r="I265" s="989"/>
      <c r="J265" s="990"/>
      <c r="K265" s="983">
        <v>19</v>
      </c>
      <c r="M265" s="983">
        <f t="shared" si="8"/>
        <v>17396</v>
      </c>
    </row>
    <row r="266" spans="2:13" hidden="1">
      <c r="B266" s="984">
        <v>261</v>
      </c>
      <c r="C266" s="984"/>
      <c r="D266" s="985" t="s">
        <v>5018</v>
      </c>
      <c r="E266" s="986" t="s">
        <v>539</v>
      </c>
      <c r="F266" s="987">
        <v>21121</v>
      </c>
      <c r="G266" s="984" t="s">
        <v>4663</v>
      </c>
      <c r="H266" s="988">
        <v>43515</v>
      </c>
      <c r="I266" s="989"/>
      <c r="J266" s="990"/>
      <c r="K266" s="983">
        <v>20</v>
      </c>
      <c r="M266" s="983">
        <f t="shared" si="8"/>
        <v>21121</v>
      </c>
    </row>
    <row r="267" spans="2:13" hidden="1">
      <c r="B267" s="984">
        <v>262</v>
      </c>
      <c r="C267" s="984"/>
      <c r="D267" s="985" t="s">
        <v>5019</v>
      </c>
      <c r="E267" s="986" t="s">
        <v>539</v>
      </c>
      <c r="F267" s="987">
        <v>47501</v>
      </c>
      <c r="G267" s="984" t="s">
        <v>4653</v>
      </c>
      <c r="H267" s="988">
        <v>43678</v>
      </c>
      <c r="I267" s="989"/>
      <c r="J267" s="990"/>
      <c r="K267" s="983">
        <v>9</v>
      </c>
      <c r="L267" s="983">
        <v>8</v>
      </c>
      <c r="M267" s="983">
        <f t="shared" si="8"/>
        <v>47501</v>
      </c>
    </row>
    <row r="268" spans="2:13" hidden="1">
      <c r="B268" s="984">
        <v>263</v>
      </c>
      <c r="C268" s="984"/>
      <c r="D268" s="985" t="s">
        <v>5020</v>
      </c>
      <c r="E268" s="986" t="s">
        <v>539</v>
      </c>
      <c r="F268" s="987">
        <v>23518</v>
      </c>
      <c r="G268" s="984" t="s">
        <v>4663</v>
      </c>
      <c r="H268" s="988">
        <v>43515</v>
      </c>
      <c r="I268" s="989"/>
      <c r="J268" s="990"/>
      <c r="K268" s="983">
        <v>10</v>
      </c>
      <c r="M268" s="983">
        <f t="shared" si="8"/>
        <v>23518</v>
      </c>
    </row>
    <row r="269" spans="2:13" hidden="1">
      <c r="B269" s="984">
        <v>264</v>
      </c>
      <c r="C269" s="984"/>
      <c r="D269" s="985" t="s">
        <v>5021</v>
      </c>
      <c r="E269" s="986" t="s">
        <v>539</v>
      </c>
      <c r="F269" s="987">
        <v>10116</v>
      </c>
      <c r="G269" s="984" t="s">
        <v>4663</v>
      </c>
      <c r="H269" s="988">
        <v>43515</v>
      </c>
      <c r="I269" s="989"/>
      <c r="J269" s="990"/>
      <c r="K269" s="983">
        <v>32</v>
      </c>
      <c r="M269" s="983">
        <f t="shared" si="8"/>
        <v>10116</v>
      </c>
    </row>
    <row r="270" spans="2:13" hidden="1">
      <c r="B270" s="984">
        <v>265</v>
      </c>
      <c r="C270" s="984"/>
      <c r="D270" s="985" t="s">
        <v>5022</v>
      </c>
      <c r="E270" s="986" t="s">
        <v>539</v>
      </c>
      <c r="F270" s="987">
        <v>10206</v>
      </c>
      <c r="G270" s="984" t="s">
        <v>4663</v>
      </c>
      <c r="H270" s="988">
        <v>43515</v>
      </c>
      <c r="I270" s="989"/>
      <c r="J270" s="990"/>
      <c r="K270" s="983">
        <v>33</v>
      </c>
      <c r="M270" s="983">
        <f t="shared" si="8"/>
        <v>10206</v>
      </c>
    </row>
    <row r="271" spans="2:13" hidden="1">
      <c r="B271" s="984">
        <v>266</v>
      </c>
      <c r="C271" s="984"/>
      <c r="D271" s="985" t="s">
        <v>5023</v>
      </c>
      <c r="E271" s="986" t="s">
        <v>539</v>
      </c>
      <c r="F271" s="987">
        <v>12177</v>
      </c>
      <c r="G271" s="984" t="s">
        <v>4663</v>
      </c>
      <c r="H271" s="988">
        <v>43515</v>
      </c>
      <c r="I271" s="989"/>
      <c r="J271" s="990"/>
      <c r="K271" s="983">
        <v>34</v>
      </c>
      <c r="M271" s="983">
        <f t="shared" si="8"/>
        <v>12177</v>
      </c>
    </row>
    <row r="272" spans="2:13" hidden="1">
      <c r="B272" s="984">
        <v>267</v>
      </c>
      <c r="C272" s="984"/>
      <c r="D272" s="985" t="s">
        <v>5024</v>
      </c>
      <c r="E272" s="986" t="s">
        <v>539</v>
      </c>
      <c r="F272" s="987">
        <v>30032</v>
      </c>
      <c r="G272" s="984" t="s">
        <v>4653</v>
      </c>
      <c r="H272" s="988">
        <v>43678</v>
      </c>
      <c r="I272" s="989"/>
      <c r="J272" s="990"/>
      <c r="K272" s="983">
        <v>6</v>
      </c>
      <c r="L272" s="983">
        <v>6</v>
      </c>
      <c r="M272" s="983">
        <f t="shared" si="8"/>
        <v>30032</v>
      </c>
    </row>
    <row r="273" spans="1:13" hidden="1">
      <c r="B273" s="984">
        <v>268</v>
      </c>
      <c r="C273" s="984"/>
      <c r="D273" s="985" t="s">
        <v>5025</v>
      </c>
      <c r="E273" s="986" t="s">
        <v>539</v>
      </c>
      <c r="F273" s="987">
        <v>15619</v>
      </c>
      <c r="G273" s="984" t="s">
        <v>4663</v>
      </c>
      <c r="H273" s="988">
        <v>43515</v>
      </c>
      <c r="I273" s="989"/>
      <c r="J273" s="990"/>
      <c r="K273" s="983">
        <v>35</v>
      </c>
      <c r="M273" s="983">
        <f t="shared" si="8"/>
        <v>15619</v>
      </c>
    </row>
    <row r="274" spans="1:13" hidden="1">
      <c r="B274" s="984">
        <v>269</v>
      </c>
      <c r="C274" s="984"/>
      <c r="D274" s="985" t="s">
        <v>5026</v>
      </c>
      <c r="E274" s="986" t="s">
        <v>539</v>
      </c>
      <c r="F274" s="987">
        <v>19187</v>
      </c>
      <c r="G274" s="984" t="s">
        <v>4663</v>
      </c>
      <c r="H274" s="988">
        <v>43515</v>
      </c>
      <c r="I274" s="989"/>
      <c r="J274" s="990"/>
      <c r="K274" s="983">
        <v>7</v>
      </c>
      <c r="M274" s="983">
        <f t="shared" si="8"/>
        <v>19187</v>
      </c>
    </row>
    <row r="275" spans="1:13" hidden="1">
      <c r="B275" s="984">
        <v>270</v>
      </c>
      <c r="C275" s="984"/>
      <c r="D275" s="985" t="s">
        <v>5027</v>
      </c>
      <c r="E275" s="986" t="s">
        <v>539</v>
      </c>
      <c r="F275" s="987">
        <v>43964</v>
      </c>
      <c r="G275" s="984" t="s">
        <v>4653</v>
      </c>
      <c r="H275" s="988">
        <v>43678</v>
      </c>
      <c r="I275" s="989"/>
      <c r="J275" s="990"/>
      <c r="K275" s="983">
        <v>8</v>
      </c>
      <c r="L275" s="983">
        <v>7</v>
      </c>
      <c r="M275" s="983">
        <f t="shared" si="8"/>
        <v>43964</v>
      </c>
    </row>
    <row r="276" spans="1:13" hidden="1">
      <c r="B276" s="984">
        <v>271</v>
      </c>
      <c r="C276" s="984"/>
      <c r="D276" s="985" t="s">
        <v>5028</v>
      </c>
      <c r="E276" s="986" t="s">
        <v>539</v>
      </c>
      <c r="F276" s="987">
        <v>133169</v>
      </c>
      <c r="G276" s="984" t="s">
        <v>4653</v>
      </c>
      <c r="H276" s="988">
        <v>43678</v>
      </c>
      <c r="I276" s="989"/>
      <c r="J276" s="990"/>
      <c r="L276" s="983">
        <v>10</v>
      </c>
      <c r="M276" s="983">
        <f t="shared" si="8"/>
        <v>133169</v>
      </c>
    </row>
    <row r="277" spans="1:13" hidden="1">
      <c r="B277" s="984">
        <v>272</v>
      </c>
      <c r="C277" s="984"/>
      <c r="D277" s="992" t="s">
        <v>5029</v>
      </c>
      <c r="E277" s="986" t="s">
        <v>59</v>
      </c>
      <c r="F277" s="987">
        <v>107019</v>
      </c>
      <c r="G277" s="984" t="s">
        <v>4653</v>
      </c>
      <c r="H277" s="988">
        <v>43678</v>
      </c>
      <c r="I277" s="989"/>
      <c r="J277" s="990"/>
      <c r="K277" s="983">
        <v>99</v>
      </c>
      <c r="L277" s="983">
        <v>97</v>
      </c>
      <c r="M277" s="983">
        <f t="shared" si="8"/>
        <v>107019</v>
      </c>
    </row>
    <row r="278" spans="1:13" hidden="1">
      <c r="A278" s="1000" t="s">
        <v>512</v>
      </c>
      <c r="B278" s="984">
        <v>273</v>
      </c>
      <c r="C278" s="984"/>
      <c r="D278" s="985" t="s">
        <v>5030</v>
      </c>
      <c r="E278" s="986" t="s">
        <v>59</v>
      </c>
      <c r="F278" s="987">
        <f>ROUNDDOWN(2.1*3568,-2)</f>
        <v>7400</v>
      </c>
      <c r="G278" s="984"/>
      <c r="H278" s="988"/>
      <c r="I278" s="989" t="s">
        <v>5031</v>
      </c>
      <c r="J278" s="995" t="s">
        <v>5032</v>
      </c>
      <c r="M278" s="983">
        <f t="shared" si="8"/>
        <v>7400</v>
      </c>
    </row>
    <row r="279" spans="1:13" hidden="1">
      <c r="A279" s="983" t="s">
        <v>3308</v>
      </c>
      <c r="B279" s="984">
        <v>274</v>
      </c>
      <c r="C279" s="984" t="s">
        <v>5033</v>
      </c>
      <c r="D279" s="985" t="s">
        <v>5034</v>
      </c>
      <c r="E279" s="986" t="s">
        <v>59</v>
      </c>
      <c r="F279" s="987">
        <f>ROUNDDOWN(1*3568,-2)</f>
        <v>3500</v>
      </c>
      <c r="G279" s="984"/>
      <c r="H279" s="988"/>
      <c r="I279" s="989" t="s">
        <v>4868</v>
      </c>
      <c r="J279" s="995" t="s">
        <v>5035</v>
      </c>
      <c r="M279" s="983">
        <f t="shared" si="8"/>
        <v>3500</v>
      </c>
    </row>
    <row r="280" spans="1:13" hidden="1">
      <c r="B280" s="984">
        <v>275</v>
      </c>
      <c r="C280" s="984" t="s">
        <v>5036</v>
      </c>
      <c r="D280" s="985" t="s">
        <v>5037</v>
      </c>
      <c r="E280" s="986" t="s">
        <v>59</v>
      </c>
      <c r="F280" s="987">
        <v>100</v>
      </c>
      <c r="G280" s="984"/>
      <c r="H280" s="988"/>
      <c r="I280" s="989"/>
      <c r="J280" s="990" t="s">
        <v>5038</v>
      </c>
      <c r="M280" s="983">
        <f t="shared" si="8"/>
        <v>100</v>
      </c>
    </row>
    <row r="281" spans="1:13" hidden="1">
      <c r="B281" s="984">
        <v>276</v>
      </c>
      <c r="C281" s="984" t="s">
        <v>5039</v>
      </c>
      <c r="D281" s="985" t="s">
        <v>5040</v>
      </c>
      <c r="E281" s="986" t="s">
        <v>59</v>
      </c>
      <c r="F281" s="987">
        <v>100</v>
      </c>
      <c r="G281" s="984"/>
      <c r="H281" s="988"/>
      <c r="I281" s="989"/>
      <c r="J281" s="990"/>
      <c r="M281" s="983">
        <f t="shared" si="8"/>
        <v>100</v>
      </c>
    </row>
    <row r="282" spans="1:13" hidden="1">
      <c r="B282" s="984"/>
      <c r="C282" s="984"/>
      <c r="D282" s="985"/>
      <c r="E282" s="986"/>
      <c r="F282" s="987"/>
      <c r="G282" s="984"/>
      <c r="H282" s="988"/>
      <c r="I282" s="994"/>
      <c r="J282" s="990"/>
      <c r="M282" s="983">
        <f t="shared" si="8"/>
        <v>0</v>
      </c>
    </row>
    <row r="283" spans="1:13" hidden="1">
      <c r="B283" s="984"/>
      <c r="C283" s="984"/>
      <c r="D283" s="985"/>
      <c r="E283" s="986"/>
      <c r="F283" s="987"/>
      <c r="G283" s="984"/>
      <c r="H283" s="988"/>
      <c r="I283" s="994"/>
      <c r="J283" s="990"/>
      <c r="M283" s="983">
        <f t="shared" si="8"/>
        <v>0</v>
      </c>
    </row>
    <row r="284" spans="1:13" hidden="1">
      <c r="B284" s="984"/>
      <c r="C284" s="984"/>
      <c r="D284" s="985"/>
      <c r="E284" s="986"/>
      <c r="F284" s="987"/>
      <c r="G284" s="984"/>
      <c r="H284" s="988"/>
      <c r="I284" s="994"/>
      <c r="J284" s="990"/>
      <c r="M284" s="983">
        <f t="shared" si="8"/>
        <v>0</v>
      </c>
    </row>
    <row r="285" spans="1:13" hidden="1">
      <c r="B285" s="984"/>
      <c r="C285" s="984"/>
      <c r="D285" s="985"/>
      <c r="E285" s="986"/>
      <c r="F285" s="987"/>
      <c r="G285" s="984"/>
      <c r="H285" s="988"/>
      <c r="I285" s="994"/>
      <c r="J285" s="990"/>
      <c r="M285" s="983">
        <f t="shared" si="8"/>
        <v>0</v>
      </c>
    </row>
    <row r="286" spans="1:13" hidden="1">
      <c r="B286" s="984"/>
      <c r="C286" s="984"/>
      <c r="D286" s="985"/>
      <c r="E286" s="986"/>
      <c r="F286" s="987"/>
      <c r="G286" s="984"/>
      <c r="H286" s="988"/>
      <c r="I286" s="994"/>
      <c r="J286" s="990"/>
      <c r="M286" s="983">
        <f t="shared" si="8"/>
        <v>0</v>
      </c>
    </row>
    <row r="287" spans="1:13" hidden="1">
      <c r="B287" s="984"/>
      <c r="C287" s="984"/>
      <c r="D287" s="985"/>
      <c r="E287" s="986"/>
      <c r="F287" s="987"/>
      <c r="G287" s="984"/>
      <c r="H287" s="988"/>
      <c r="I287" s="994"/>
      <c r="J287" s="990"/>
      <c r="M287" s="983">
        <f t="shared" si="8"/>
        <v>0</v>
      </c>
    </row>
  </sheetData>
  <autoFilter ref="A1:M287">
    <filterColumn colId="3">
      <colorFilter dxfId="69"/>
    </filterColumn>
  </autoFilter>
  <hyperlinks>
    <hyperlink ref="D89" location="Cáp!A4" display="Cáp nhôm bọc AVV 2x16mm²-0,6/1kV"/>
    <hyperlink ref="D123" location="Cáp!A5" display="Cáp nhôm trần A"/>
    <hyperlink ref="D67" location="Cáp!A6" display="Cáp đồng bọc hạ thế CV các loại"/>
    <hyperlink ref="D101" location="Cáp!A7" display="Cáp nhôm bọc hạ thế các loại"/>
    <hyperlink ref="D92" location="Cáp!A10" display="Cáp nhôm bọc AXV 24kV 50mm²"/>
    <hyperlink ref="D161" location="KimLoại!A1" display="Đồng thau phế liệu"/>
    <hyperlink ref="D207" location="KimLoại!A3" display="Nhôm thanh cứng phế liệu"/>
    <hyperlink ref="D160" location="KimLoại!A2" display="Đồng thanh phế liệu"/>
    <hyperlink ref="D236" location="'Thiết bị'!A1" display="TI 600V hư, cháy"/>
    <hyperlink ref="D235" location="'Thiết bị'!A3" display="TI 15-24kV khô phế liệu các loại"/>
    <hyperlink ref="D277" location="'Thiết bị'!A2" display="TU khô phế liệu các loại"/>
    <hyperlink ref="D163" location="'Thiết bị'!A4" display="Ghíp IPC"/>
    <hyperlink ref="D85" location="Cáp!A10" display="Cáp nhôm bọc  24kV 240mm²"/>
    <hyperlink ref="D93" location="Cáp!A10" display="Cáp nhôm bọc AXV 24kV 70mm²"/>
    <hyperlink ref="D86" location="Cáp!A10" display="Cáp nhôm bọc 24kV AX(AR) 120mm²"/>
    <hyperlink ref="D87" location="Cáp!A10" display="Cáp nhôm bọc 24kV AX(AR) 185mm²"/>
    <hyperlink ref="D90" location="Cáp!A10" display="Cáp nhôm bọc AXV 24kV 120mm²"/>
    <hyperlink ref="D91" location="Cáp!A10" display="Cáp nhôm bọc AXV 24kV 150mm²"/>
  </hyperlinks>
  <printOptions horizontalCentered="1"/>
  <pageMargins left="0.39370078740157499" right="0.39370078740157499" top="0.98425196850393704" bottom="0.39370078740157499" header="0.39370078740157499" footer="0.23622047244094499"/>
  <pageSetup paperSize="9" orientation="landscape" r:id="rId1"/>
  <headerFooter>
    <oddFooter>&amp;R&amp;P</oddFooter>
  </headerFooter>
  <legacyDrawing r:id="rId2"/>
  <extLst>
    <ext xmlns:x14="http://schemas.microsoft.com/office/spreadsheetml/2009/9/main" uri="{78C0D931-6437-407d-A8EE-F0AAD7539E65}">
      <x14:conditionalFormattings>
        <x14:conditionalFormatting xmlns:xm="http://schemas.microsoft.com/office/excel/2006/main">
          <x14:cfRule type="containsText" priority="10" operator="containsText" id="{0C95B5BD-0621-4CA6-854A-373C40B45815}">
            <xm:f>NOT(ISERROR(SEARCH($A$1,D25)))</xm:f>
            <xm:f>$A$1</xm:f>
            <x14:dxf>
              <font>
                <color rgb="FF9C0006"/>
              </font>
              <fill>
                <patternFill patternType="solid">
                  <bgColor rgb="FFFFC7CE"/>
                </patternFill>
              </fill>
            </x14:dxf>
          </x14:cfRule>
          <xm:sqref>D25</xm:sqref>
        </x14:conditionalFormatting>
        <x14:conditionalFormatting xmlns:xm="http://schemas.microsoft.com/office/excel/2006/main">
          <x14:cfRule type="containsText" priority="9" operator="containsText" id="{BD22C036-8870-487E-A3D2-87B1761D31FB}">
            <xm:f>NOT(ISERROR(SEARCH($A$1,D28)))</xm:f>
            <xm:f>$A$1</xm:f>
            <x14:dxf>
              <font>
                <color rgb="FF9C0006"/>
              </font>
              <fill>
                <patternFill patternType="solid">
                  <bgColor rgb="FFFFC7CE"/>
                </patternFill>
              </fill>
            </x14:dxf>
          </x14:cfRule>
          <xm:sqref>D28</xm:sqref>
        </x14:conditionalFormatting>
        <x14:conditionalFormatting xmlns:xm="http://schemas.microsoft.com/office/excel/2006/main">
          <x14:cfRule type="containsText" priority="11" operator="containsText" id="{AB90F47B-6CEF-454E-B629-D11E2A6C686E}">
            <xm:f>NOT(ISERROR(SEARCH($A$1,D1)))</xm:f>
            <xm:f>$A$1</xm:f>
            <x14:dxf>
              <font>
                <color rgb="FF9C0006"/>
              </font>
              <fill>
                <patternFill patternType="solid">
                  <bgColor rgb="FFFFC7CE"/>
                </patternFill>
              </fill>
            </x14:dxf>
          </x14:cfRule>
          <xm:sqref>D1:D24 D26:D27 D29:D144 D148:D1048576 D146</xm:sqref>
        </x14:conditionalFormatting>
        <x14:conditionalFormatting xmlns:xm="http://schemas.microsoft.com/office/excel/2006/main">
          <x14:cfRule type="containsText" priority="7" operator="containsText" id="{2E48943A-04DF-4FD7-96B2-F0F802969CCD}">
            <xm:f>NOT(ISERROR(SEARCH($A$1,D1)))</xm:f>
            <xm:f>$A$1</xm:f>
            <x14:dxf>
              <font>
                <color rgb="FF9C0006"/>
              </font>
              <fill>
                <patternFill>
                  <bgColor rgb="FFFFC7CE"/>
                </patternFill>
              </fill>
            </x14:dxf>
          </x14:cfRule>
          <x14:cfRule type="containsText" priority="8" operator="containsText" id="{D78FF58B-EDD3-42DB-80EC-7BCC9B85E6C4}">
            <xm:f>NOT(ISERROR(SEARCH($A$1,D1)))</xm:f>
            <xm:f>$A$1</xm:f>
            <x14:dxf>
              <font>
                <color rgb="FF9C0006"/>
              </font>
              <fill>
                <patternFill>
                  <bgColor rgb="FFFFC7CE"/>
                </patternFill>
              </fill>
            </x14:dxf>
          </x14:cfRule>
          <xm:sqref>D1:D144 D148:D1048576 D146</xm:sqref>
        </x14:conditionalFormatting>
        <x14:conditionalFormatting xmlns:xm="http://schemas.microsoft.com/office/excel/2006/main">
          <x14:cfRule type="containsText" priority="6" operator="containsText" id="{424F02F0-453E-45C5-8AA3-088DA8AD146E}">
            <xm:f>NOT(ISERROR(SEARCH($A$1,D147)))</xm:f>
            <xm:f>$A$1</xm:f>
            <x14:dxf>
              <font>
                <color rgb="FF9C0006"/>
              </font>
              <fill>
                <patternFill patternType="solid">
                  <bgColor rgb="FFFFC7CE"/>
                </patternFill>
              </fill>
            </x14:dxf>
          </x14:cfRule>
          <xm:sqref>D147</xm:sqref>
        </x14:conditionalFormatting>
        <x14:conditionalFormatting xmlns:xm="http://schemas.microsoft.com/office/excel/2006/main">
          <x14:cfRule type="containsText" priority="4" operator="containsText" id="{CC3CAE50-F4AE-45F1-8EF2-8088BC306F00}">
            <xm:f>NOT(ISERROR(SEARCH($A$1,D147)))</xm:f>
            <xm:f>$A$1</xm:f>
            <x14:dxf>
              <font>
                <color rgb="FF9C0006"/>
              </font>
              <fill>
                <patternFill>
                  <bgColor rgb="FFFFC7CE"/>
                </patternFill>
              </fill>
            </x14:dxf>
          </x14:cfRule>
          <x14:cfRule type="containsText" priority="5" operator="containsText" id="{095D47C4-7B7A-456B-A947-C715DCB6F441}">
            <xm:f>NOT(ISERROR(SEARCH($A$1,D147)))</xm:f>
            <xm:f>$A$1</xm:f>
            <x14:dxf>
              <font>
                <color rgb="FF9C0006"/>
              </font>
              <fill>
                <patternFill>
                  <bgColor rgb="FFFFC7CE"/>
                </patternFill>
              </fill>
            </x14:dxf>
          </x14:cfRule>
          <xm:sqref>D147</xm:sqref>
        </x14:conditionalFormatting>
        <x14:conditionalFormatting xmlns:xm="http://schemas.microsoft.com/office/excel/2006/main">
          <x14:cfRule type="containsText" priority="3" operator="containsText" id="{26EA426A-9A52-4814-84C2-982D69E98D0A}">
            <xm:f>NOT(ISERROR(SEARCH($A$1,D145)))</xm:f>
            <xm:f>$A$1</xm:f>
            <x14:dxf>
              <font>
                <color rgb="FF9C0006"/>
              </font>
              <fill>
                <patternFill patternType="solid">
                  <bgColor rgb="FFFFC7CE"/>
                </patternFill>
              </fill>
            </x14:dxf>
          </x14:cfRule>
          <xm:sqref>D145</xm:sqref>
        </x14:conditionalFormatting>
        <x14:conditionalFormatting xmlns:xm="http://schemas.microsoft.com/office/excel/2006/main">
          <x14:cfRule type="containsText" priority="1" operator="containsText" id="{BB974F85-E317-4168-9D48-8141F6BA4368}">
            <xm:f>NOT(ISERROR(SEARCH($A$1,D145)))</xm:f>
            <xm:f>$A$1</xm:f>
            <x14:dxf>
              <font>
                <color rgb="FF9C0006"/>
              </font>
              <fill>
                <patternFill>
                  <bgColor rgb="FFFFC7CE"/>
                </patternFill>
              </fill>
            </x14:dxf>
          </x14:cfRule>
          <x14:cfRule type="containsText" priority="2" operator="containsText" id="{3DDB9F12-512E-423D-968E-4D6E7E3AB51E}">
            <xm:f>NOT(ISERROR(SEARCH($A$1,D145)))</xm:f>
            <xm:f>$A$1</xm:f>
            <x14:dxf>
              <font>
                <color rgb="FF9C0006"/>
              </font>
              <fill>
                <patternFill>
                  <bgColor rgb="FFFFC7CE"/>
                </patternFill>
              </fill>
            </x14:dxf>
          </x14:cfRule>
          <xm:sqref>D145</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58</vt:i4>
      </vt:variant>
    </vt:vector>
  </HeadingPairs>
  <TitlesOfParts>
    <vt:vector size="87" baseType="lpstr">
      <vt:lpstr>WORD</vt:lpstr>
      <vt:lpstr>DG</vt:lpstr>
      <vt:lpstr>Solieu</vt:lpstr>
      <vt:lpstr>Nhap</vt:lpstr>
      <vt:lpstr>ListCongTrinh</vt:lpstr>
      <vt:lpstr>DonGiaHD</vt:lpstr>
      <vt:lpstr>BangKeTru</vt:lpstr>
      <vt:lpstr>BCTienDo</vt:lpstr>
      <vt:lpstr>ChiTietDuToan</vt:lpstr>
      <vt:lpstr>BangKeThuHoi</vt:lpstr>
      <vt:lpstr>TongHopKL</vt:lpstr>
      <vt:lpstr>PXVT</vt:lpstr>
      <vt:lpstr>NT-VT</vt:lpstr>
      <vt:lpstr>A-Cap</vt:lpstr>
      <vt:lpstr>QuyetToanKLA</vt:lpstr>
      <vt:lpstr>NhapThua</vt:lpstr>
      <vt:lpstr>KLTang</vt:lpstr>
      <vt:lpstr>KLTang (2)</vt:lpstr>
      <vt:lpstr>KLGiam</vt:lpstr>
      <vt:lpstr>KLGiam (2)</vt:lpstr>
      <vt:lpstr>THPS</vt:lpstr>
      <vt:lpstr>BBPS</vt:lpstr>
      <vt:lpstr>TruocThaoGo</vt:lpstr>
      <vt:lpstr>SauThaoGo</vt:lpstr>
      <vt:lpstr>TyTrong</vt:lpstr>
      <vt:lpstr>DanhGia</vt:lpstr>
      <vt:lpstr>NhapKho</vt:lpstr>
      <vt:lpstr>GiaPheLieu</vt:lpstr>
      <vt:lpstr>Sheet1</vt:lpstr>
      <vt:lpstr>BangKeThuHoi!BTLT3p1m</vt:lpstr>
      <vt:lpstr>BangKeThuHoi!chang3p1m</vt:lpstr>
      <vt:lpstr>DonGia</vt:lpstr>
      <vt:lpstr>HopDong</vt:lpstr>
      <vt:lpstr>'A-Cap'!KhoiLuongVT</vt:lpstr>
      <vt:lpstr>KhoiLuongVT</vt:lpstr>
      <vt:lpstr>BangKeThuHoi!mong3p1m</vt:lpstr>
      <vt:lpstr>BangKeThuHoi!mongneo3p1m</vt:lpstr>
      <vt:lpstr>PhieuXuat</vt:lpstr>
      <vt:lpstr>'A-Cap'!Print_Area</vt:lpstr>
      <vt:lpstr>BangKeThuHoi!Print_Area</vt:lpstr>
      <vt:lpstr>BangKeTru!Print_Area</vt:lpstr>
      <vt:lpstr>BBPS!Print_Area</vt:lpstr>
      <vt:lpstr>BCTienDo!Print_Area</vt:lpstr>
      <vt:lpstr>ChiTietDuToan!Print_Area</vt:lpstr>
      <vt:lpstr>DanhGia!Print_Area</vt:lpstr>
      <vt:lpstr>DG!Print_Area</vt:lpstr>
      <vt:lpstr>DonGiaHD!Print_Area</vt:lpstr>
      <vt:lpstr>GiaPheLieu!Print_Area</vt:lpstr>
      <vt:lpstr>KLGiam!Print_Area</vt:lpstr>
      <vt:lpstr>'KLGiam (2)'!Print_Area</vt:lpstr>
      <vt:lpstr>KLTang!Print_Area</vt:lpstr>
      <vt:lpstr>'KLTang (2)'!Print_Area</vt:lpstr>
      <vt:lpstr>ListCongTrinh!Print_Area</vt:lpstr>
      <vt:lpstr>NhapKho!Print_Area</vt:lpstr>
      <vt:lpstr>NhapThua!Print_Area</vt:lpstr>
      <vt:lpstr>'NT-VT'!Print_Area</vt:lpstr>
      <vt:lpstr>QuyetToanKLA!Print_Area</vt:lpstr>
      <vt:lpstr>SauThaoGo!Print_Area</vt:lpstr>
      <vt:lpstr>THPS!Print_Area</vt:lpstr>
      <vt:lpstr>TruocThaoGo!Print_Area</vt:lpstr>
      <vt:lpstr>TyTrong!Print_Area</vt:lpstr>
      <vt:lpstr>'A-Cap'!Print_Titles</vt:lpstr>
      <vt:lpstr>BangKeThuHoi!Print_Titles</vt:lpstr>
      <vt:lpstr>BangKeTru!Print_Titles</vt:lpstr>
      <vt:lpstr>BCTienDo!Print_Titles</vt:lpstr>
      <vt:lpstr>ChiTietDuToan!Print_Titles</vt:lpstr>
      <vt:lpstr>DanhGia!Print_Titles</vt:lpstr>
      <vt:lpstr>DonGiaHD!Print_Titles</vt:lpstr>
      <vt:lpstr>GiaPheLieu!Print_Titles</vt:lpstr>
      <vt:lpstr>KLGiam!Print_Titles</vt:lpstr>
      <vt:lpstr>'KLGiam (2)'!Print_Titles</vt:lpstr>
      <vt:lpstr>KLTang!Print_Titles</vt:lpstr>
      <vt:lpstr>'KLTang (2)'!Print_Titles</vt:lpstr>
      <vt:lpstr>ListCongTrinh!Print_Titles</vt:lpstr>
      <vt:lpstr>NhapKho!Print_Titles</vt:lpstr>
      <vt:lpstr>NhapThua!Print_Titles</vt:lpstr>
      <vt:lpstr>'NT-VT'!Print_Titles</vt:lpstr>
      <vt:lpstr>QuyetToanKLA!Print_Titles</vt:lpstr>
      <vt:lpstr>BangKeThuHoi!slBTLT3p1m</vt:lpstr>
      <vt:lpstr>BangKeThuHoi!slchang3p1m</vt:lpstr>
      <vt:lpstr>BangKeThuHoi!slmong3p1m</vt:lpstr>
      <vt:lpstr>BangKeThuHoi!slmongneo3p1m</vt:lpstr>
      <vt:lpstr>BangKeThuHoi!sltdll3p1m</vt:lpstr>
      <vt:lpstr>BangKeThuHoi!slxa3p1m</vt:lpstr>
      <vt:lpstr>BangKeThuHoi!tdll3p1m</vt:lpstr>
      <vt:lpstr>ThiCong</vt:lpstr>
      <vt:lpstr>BangKeThuHoi!xa3p1m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Thuc Tran</dc:creator>
  <cp:lastModifiedBy>Nguyen Van Chi</cp:lastModifiedBy>
  <cp:lastPrinted>2019-12-01T09:53:11Z</cp:lastPrinted>
  <dcterms:created xsi:type="dcterms:W3CDTF">2017-04-01T12:40:00Z</dcterms:created>
  <dcterms:modified xsi:type="dcterms:W3CDTF">2019-12-01T10:00:56Z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1033-11.2.0.9052</vt:lpwstr>
  </property>
</Properties>
</file>